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G:\My Drive\موبيليات أبوعيطه\Accountancy\"/>
    </mc:Choice>
  </mc:AlternateContent>
  <xr:revisionPtr revIDLastSave="0" documentId="13_ncr:1_{A03C93DF-EE76-48DA-8951-41AEC1D7B99D}" xr6:coauthVersionLast="47" xr6:coauthVersionMax="47" xr10:uidLastSave="{00000000-0000-0000-0000-000000000000}"/>
  <bookViews>
    <workbookView xWindow="-120" yWindow="-120" windowWidth="29040" windowHeight="15840" tabRatio="602" activeTab="4" xr2:uid="{B959D824-AF40-4BA0-8725-917F2C15A9CD}"/>
  </bookViews>
  <sheets>
    <sheet name="الاوردرات" sheetId="37" r:id="rId1"/>
    <sheet name="تحميل الخامات" sheetId="38" r:id="rId2"/>
    <sheet name="تحميل المصنعيات" sheetId="6" r:id="rId3"/>
    <sheet name="العمال" sheetId="16" r:id="rId4"/>
    <sheet name="سجل المشتريات" sheetId="39" r:id="rId5"/>
    <sheet name="جرد الخامات" sheetId="41" r:id="rId6"/>
    <sheet name="تقرير منتج تام" sheetId="40" r:id="rId7"/>
    <sheet name="تقرير استهلاك خامات" sheetId="43" r:id="rId8"/>
    <sheet name="help" sheetId="7" r:id="rId9"/>
  </sheets>
  <definedNames>
    <definedName name="_xlnm._FilterDatabase" localSheetId="8" hidden="1">help!$K$2:$M$107</definedName>
    <definedName name="_xlnm._FilterDatabase" localSheetId="0" hidden="1">الاوردرات!$B$2:$N$2</definedName>
    <definedName name="_xlnm._FilterDatabase" localSheetId="3" hidden="1">العمال!$I$4:$CS$857</definedName>
    <definedName name="_xlnm._FilterDatabase" localSheetId="1" hidden="1">'تحميل الخامات'!$D$2:$M$5852</definedName>
    <definedName name="_xlnm._FilterDatabase" localSheetId="2" hidden="1">'تحميل المصنعيات'!$C$2:$O$5854</definedName>
    <definedName name="_xlnm._FilterDatabase" localSheetId="5" hidden="1">'جرد الخامات'!$B$2:$I$103</definedName>
    <definedName name="_xlnm._FilterDatabase" localSheetId="4" hidden="1">'سجل المشتريات'!$C$2:$Q$1002</definedName>
    <definedName name="تكلفة_غير_مباشرة">help!$P$2:$P$102</definedName>
    <definedName name="تكلفة_مباشرة">help!$L$2:$L$102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25" i="6" l="1"/>
  <c r="K426" i="6"/>
  <c r="K427" i="6"/>
  <c r="K428" i="6"/>
  <c r="K429" i="6"/>
  <c r="K430" i="6"/>
  <c r="K431" i="6"/>
  <c r="K432" i="6"/>
  <c r="K433" i="6"/>
  <c r="K434" i="6"/>
  <c r="K435" i="6"/>
  <c r="K354" i="6" l="1"/>
  <c r="H381" i="38"/>
  <c r="H380" i="38"/>
  <c r="H356" i="38"/>
  <c r="I353" i="38"/>
  <c r="I354" i="38"/>
  <c r="I339" i="38"/>
  <c r="I340" i="38"/>
  <c r="I338" i="38"/>
  <c r="I337" i="38"/>
  <c r="I336" i="38"/>
  <c r="I335" i="38"/>
  <c r="I334" i="38"/>
  <c r="N195" i="39"/>
  <c r="N196" i="39"/>
  <c r="N197" i="39"/>
  <c r="N198" i="39"/>
  <c r="N199" i="39"/>
  <c r="N200" i="39"/>
  <c r="N201" i="39"/>
  <c r="N202" i="39"/>
  <c r="N203" i="39"/>
  <c r="N204" i="39"/>
  <c r="N205" i="39"/>
  <c r="N206" i="39"/>
  <c r="N207" i="39"/>
  <c r="N208" i="39"/>
  <c r="N209" i="39"/>
  <c r="N210" i="39"/>
  <c r="N211" i="39"/>
  <c r="N212" i="39"/>
  <c r="N213" i="39"/>
  <c r="N214" i="39"/>
  <c r="N215" i="39"/>
  <c r="N216" i="39"/>
  <c r="N217" i="39"/>
  <c r="N218" i="39"/>
  <c r="N219" i="39"/>
  <c r="N220" i="39"/>
  <c r="N221" i="39"/>
  <c r="N222" i="39"/>
  <c r="N223" i="39"/>
  <c r="N224" i="39"/>
  <c r="N225" i="39"/>
  <c r="N226" i="39"/>
  <c r="N227" i="39"/>
  <c r="N228" i="39"/>
  <c r="N229" i="39"/>
  <c r="N230" i="39"/>
  <c r="N231" i="39"/>
  <c r="N232" i="39"/>
  <c r="N233" i="39"/>
  <c r="N234" i="39"/>
  <c r="N235" i="39"/>
  <c r="N236" i="39"/>
  <c r="N237" i="39"/>
  <c r="N238" i="39"/>
  <c r="N239" i="39"/>
  <c r="N240" i="39"/>
  <c r="N241" i="39"/>
  <c r="N242" i="39"/>
  <c r="N243" i="39"/>
  <c r="N244" i="39"/>
  <c r="N245" i="39"/>
  <c r="N246" i="39"/>
  <c r="N247" i="39"/>
  <c r="N248" i="39"/>
  <c r="N249" i="39"/>
  <c r="N250" i="39"/>
  <c r="N251" i="39"/>
  <c r="N252" i="39"/>
  <c r="N253" i="39"/>
  <c r="N254" i="39"/>
  <c r="N255" i="39"/>
  <c r="N256" i="39"/>
  <c r="N257" i="39"/>
  <c r="N258" i="39"/>
  <c r="N259" i="39"/>
  <c r="N260" i="39"/>
  <c r="N261" i="39"/>
  <c r="N262" i="39"/>
  <c r="N263" i="39"/>
  <c r="N264" i="39"/>
  <c r="N265" i="39"/>
  <c r="N266" i="39"/>
  <c r="N267" i="39"/>
  <c r="N268" i="39"/>
  <c r="N269" i="39"/>
  <c r="N270" i="39"/>
  <c r="N271" i="39"/>
  <c r="N272" i="39"/>
  <c r="N273" i="39"/>
  <c r="N274" i="39"/>
  <c r="N275" i="39"/>
  <c r="N276" i="39"/>
  <c r="N277" i="39"/>
  <c r="N278" i="39"/>
  <c r="N279" i="39"/>
  <c r="N280" i="39"/>
  <c r="N281" i="39"/>
  <c r="N282" i="39"/>
  <c r="N283" i="39"/>
  <c r="N284" i="39"/>
  <c r="N285" i="39"/>
  <c r="N286" i="39"/>
  <c r="N287" i="39"/>
  <c r="N288" i="39"/>
  <c r="N289" i="39"/>
  <c r="N290" i="39"/>
  <c r="N291" i="39"/>
  <c r="N292" i="39"/>
  <c r="N293" i="39"/>
  <c r="N294" i="39"/>
  <c r="N295" i="39"/>
  <c r="N296" i="39"/>
  <c r="N297" i="39"/>
  <c r="N298" i="39"/>
  <c r="N299" i="39"/>
  <c r="N300" i="39"/>
  <c r="N301" i="39"/>
  <c r="N302" i="39"/>
  <c r="N303" i="39"/>
  <c r="N304" i="39"/>
  <c r="N305" i="39"/>
  <c r="N306" i="39"/>
  <c r="N307" i="39"/>
  <c r="N308" i="39"/>
  <c r="N309" i="39"/>
  <c r="N310" i="39"/>
  <c r="N311" i="39"/>
  <c r="N312" i="39"/>
  <c r="N313" i="39"/>
  <c r="N314" i="39"/>
  <c r="N315" i="39"/>
  <c r="N316" i="39"/>
  <c r="N317" i="39"/>
  <c r="N318" i="39"/>
  <c r="N319" i="39"/>
  <c r="N320" i="39"/>
  <c r="N321" i="39"/>
  <c r="N322" i="39"/>
  <c r="N323" i="39"/>
  <c r="N324" i="39"/>
  <c r="N325" i="39"/>
  <c r="N326" i="39"/>
  <c r="N327" i="39"/>
  <c r="N328" i="39"/>
  <c r="N329" i="39"/>
  <c r="N330" i="39"/>
  <c r="N331" i="39"/>
  <c r="N332" i="39"/>
  <c r="N333" i="39"/>
  <c r="N334" i="39"/>
  <c r="N335" i="39"/>
  <c r="N336" i="39"/>
  <c r="N337" i="39"/>
  <c r="N338" i="39"/>
  <c r="N339" i="39"/>
  <c r="N340" i="39"/>
  <c r="N341" i="39"/>
  <c r="N342" i="39"/>
  <c r="N343" i="39"/>
  <c r="N344" i="39"/>
  <c r="N345" i="39"/>
  <c r="N346" i="39"/>
  <c r="N347" i="39"/>
  <c r="N348" i="39"/>
  <c r="N349" i="39"/>
  <c r="N350" i="39"/>
  <c r="N351" i="39"/>
  <c r="N352" i="39"/>
  <c r="N353" i="39"/>
  <c r="N354" i="39"/>
  <c r="N355" i="39"/>
  <c r="N356" i="39"/>
  <c r="N357" i="39"/>
  <c r="N358" i="39"/>
  <c r="N359" i="39"/>
  <c r="N360" i="39"/>
  <c r="N361" i="39"/>
  <c r="N362" i="39"/>
  <c r="N363" i="39"/>
  <c r="N364" i="39"/>
  <c r="N365" i="39"/>
  <c r="N366" i="39"/>
  <c r="N367" i="39"/>
  <c r="N368" i="39"/>
  <c r="N369" i="39"/>
  <c r="N370" i="39"/>
  <c r="N371" i="39"/>
  <c r="N372" i="39"/>
  <c r="N373" i="39"/>
  <c r="N374" i="39"/>
  <c r="N375" i="39"/>
  <c r="N376" i="39"/>
  <c r="N377" i="39"/>
  <c r="N378" i="39"/>
  <c r="N379" i="39"/>
  <c r="N380" i="39"/>
  <c r="N381" i="39"/>
  <c r="N382" i="39"/>
  <c r="N383" i="39"/>
  <c r="N384" i="39"/>
  <c r="N385" i="39"/>
  <c r="N386" i="39"/>
  <c r="N387" i="39"/>
  <c r="N388" i="39"/>
  <c r="N389" i="39"/>
  <c r="N390" i="39"/>
  <c r="N391" i="39"/>
  <c r="N392" i="39"/>
  <c r="N393" i="39"/>
  <c r="N394" i="39"/>
  <c r="N395" i="39"/>
  <c r="N396" i="39"/>
  <c r="N397" i="39"/>
  <c r="N398" i="39"/>
  <c r="N399" i="39"/>
  <c r="N400" i="39"/>
  <c r="N401" i="39"/>
  <c r="N402" i="39"/>
  <c r="N403" i="39"/>
  <c r="N404" i="39"/>
  <c r="N405" i="39"/>
  <c r="N406" i="39"/>
  <c r="N407" i="39"/>
  <c r="N408" i="39"/>
  <c r="N409" i="39"/>
  <c r="N410" i="39"/>
  <c r="N411" i="39"/>
  <c r="N412" i="39"/>
  <c r="N413" i="39"/>
  <c r="N414" i="39"/>
  <c r="N415" i="39"/>
  <c r="N416" i="39"/>
  <c r="N417" i="39"/>
  <c r="N418" i="39"/>
  <c r="N419" i="39"/>
  <c r="N420" i="39"/>
  <c r="N421" i="39"/>
  <c r="N422" i="39"/>
  <c r="N423" i="39"/>
  <c r="N424" i="39"/>
  <c r="N425" i="39"/>
  <c r="N426" i="39"/>
  <c r="N427" i="39"/>
  <c r="N428" i="39"/>
  <c r="N429" i="39"/>
  <c r="N430" i="39"/>
  <c r="N431" i="39"/>
  <c r="N432" i="39"/>
  <c r="N433" i="39"/>
  <c r="N434" i="39"/>
  <c r="N435" i="39"/>
  <c r="N436" i="39"/>
  <c r="N437" i="39"/>
  <c r="N438" i="39"/>
  <c r="N439" i="39"/>
  <c r="N440" i="39"/>
  <c r="N441" i="39"/>
  <c r="N442" i="39"/>
  <c r="N443" i="39"/>
  <c r="N444" i="39"/>
  <c r="N445" i="39"/>
  <c r="N446" i="39"/>
  <c r="N447" i="39"/>
  <c r="N448" i="39"/>
  <c r="N449" i="39"/>
  <c r="N450" i="39"/>
  <c r="N451" i="39"/>
  <c r="N452" i="39"/>
  <c r="N453" i="39"/>
  <c r="N454" i="39"/>
  <c r="N455" i="39"/>
  <c r="N456" i="39"/>
  <c r="N457" i="39"/>
  <c r="N458" i="39"/>
  <c r="N459" i="39"/>
  <c r="N460" i="39"/>
  <c r="N461" i="39"/>
  <c r="N462" i="39"/>
  <c r="N463" i="39"/>
  <c r="N464" i="39"/>
  <c r="N465" i="39"/>
  <c r="N466" i="39"/>
  <c r="N467" i="39"/>
  <c r="N468" i="39"/>
  <c r="N469" i="39"/>
  <c r="N470" i="39"/>
  <c r="N471" i="39"/>
  <c r="N472" i="39"/>
  <c r="N473" i="39"/>
  <c r="N474" i="39"/>
  <c r="N475" i="39"/>
  <c r="N476" i="39"/>
  <c r="N477" i="39"/>
  <c r="N478" i="39"/>
  <c r="N479" i="39"/>
  <c r="N480" i="39"/>
  <c r="N481" i="39"/>
  <c r="N482" i="39"/>
  <c r="N483" i="39"/>
  <c r="N484" i="39"/>
  <c r="N485" i="39"/>
  <c r="N486" i="39"/>
  <c r="N487" i="39"/>
  <c r="N488" i="39"/>
  <c r="N489" i="39"/>
  <c r="N490" i="39"/>
  <c r="N491" i="39"/>
  <c r="N492" i="39"/>
  <c r="N493" i="39"/>
  <c r="N494" i="39"/>
  <c r="N495" i="39"/>
  <c r="N496" i="39"/>
  <c r="N497" i="39"/>
  <c r="N498" i="39"/>
  <c r="N499" i="39"/>
  <c r="N500" i="39"/>
  <c r="N501" i="39"/>
  <c r="N502" i="39"/>
  <c r="N503" i="39"/>
  <c r="N504" i="39"/>
  <c r="N505" i="39"/>
  <c r="N506" i="39"/>
  <c r="N507" i="39"/>
  <c r="N508" i="39"/>
  <c r="N509" i="39"/>
  <c r="N510" i="39"/>
  <c r="N511" i="39"/>
  <c r="N512" i="39"/>
  <c r="N513" i="39"/>
  <c r="N514" i="39"/>
  <c r="N515" i="39"/>
  <c r="N516" i="39"/>
  <c r="N517" i="39"/>
  <c r="N518" i="39"/>
  <c r="N519" i="39"/>
  <c r="N520" i="39"/>
  <c r="N521" i="39"/>
  <c r="N522" i="39"/>
  <c r="N523" i="39"/>
  <c r="N524" i="39"/>
  <c r="N525" i="39"/>
  <c r="N526" i="39"/>
  <c r="N527" i="39"/>
  <c r="N528" i="39"/>
  <c r="N529" i="39"/>
  <c r="N530" i="39"/>
  <c r="N531" i="39"/>
  <c r="N532" i="39"/>
  <c r="N533" i="39"/>
  <c r="N534" i="39"/>
  <c r="N535" i="39"/>
  <c r="N536" i="39"/>
  <c r="N537" i="39"/>
  <c r="N538" i="39"/>
  <c r="N539" i="39"/>
  <c r="N540" i="39"/>
  <c r="N541" i="39"/>
  <c r="N542" i="39"/>
  <c r="N543" i="39"/>
  <c r="N544" i="39"/>
  <c r="N545" i="39"/>
  <c r="N546" i="39"/>
  <c r="N547" i="39"/>
  <c r="N548" i="39"/>
  <c r="N549" i="39"/>
  <c r="N550" i="39"/>
  <c r="N551" i="39"/>
  <c r="N552" i="39"/>
  <c r="N553" i="39"/>
  <c r="N554" i="39"/>
  <c r="N555" i="39"/>
  <c r="N556" i="39"/>
  <c r="N557" i="39"/>
  <c r="N558" i="39"/>
  <c r="N559" i="39"/>
  <c r="N560" i="39"/>
  <c r="N561" i="39"/>
  <c r="N562" i="39"/>
  <c r="N563" i="39"/>
  <c r="N564" i="39"/>
  <c r="N565" i="39"/>
  <c r="N566" i="39"/>
  <c r="N567" i="39"/>
  <c r="N568" i="39"/>
  <c r="N569" i="39"/>
  <c r="N570" i="39"/>
  <c r="N571" i="39"/>
  <c r="N572" i="39"/>
  <c r="N573" i="39"/>
  <c r="N574" i="39"/>
  <c r="N575" i="39"/>
  <c r="N576" i="39"/>
  <c r="N577" i="39"/>
  <c r="N578" i="39"/>
  <c r="N579" i="39"/>
  <c r="N580" i="39"/>
  <c r="N581" i="39"/>
  <c r="N582" i="39"/>
  <c r="N583" i="39"/>
  <c r="N584" i="39"/>
  <c r="N585" i="39"/>
  <c r="N586" i="39"/>
  <c r="N587" i="39"/>
  <c r="N588" i="39"/>
  <c r="N589" i="39"/>
  <c r="N590" i="39"/>
  <c r="N591" i="39"/>
  <c r="N592" i="39"/>
  <c r="N593" i="39"/>
  <c r="N594" i="39"/>
  <c r="N595" i="39"/>
  <c r="N596" i="39"/>
  <c r="N597" i="39"/>
  <c r="N598" i="39"/>
  <c r="N599" i="39"/>
  <c r="N600" i="39"/>
  <c r="N601" i="39"/>
  <c r="N602" i="39"/>
  <c r="N603" i="39"/>
  <c r="N604" i="39"/>
  <c r="N605" i="39"/>
  <c r="N606" i="39"/>
  <c r="N607" i="39"/>
  <c r="N608" i="39"/>
  <c r="N609" i="39"/>
  <c r="N610" i="39"/>
  <c r="N611" i="39"/>
  <c r="N612" i="39"/>
  <c r="N613" i="39"/>
  <c r="N614" i="39"/>
  <c r="N615" i="39"/>
  <c r="N616" i="39"/>
  <c r="N617" i="39"/>
  <c r="N618" i="39"/>
  <c r="N619" i="39"/>
  <c r="N620" i="39"/>
  <c r="N621" i="39"/>
  <c r="N622" i="39"/>
  <c r="N623" i="39"/>
  <c r="N624" i="39"/>
  <c r="N625" i="39"/>
  <c r="N626" i="39"/>
  <c r="N627" i="39"/>
  <c r="N628" i="39"/>
  <c r="N629" i="39"/>
  <c r="N630" i="39"/>
  <c r="N631" i="39"/>
  <c r="N632" i="39"/>
  <c r="N633" i="39"/>
  <c r="N634" i="39"/>
  <c r="N635" i="39"/>
  <c r="N636" i="39"/>
  <c r="N637" i="39"/>
  <c r="N638" i="39"/>
  <c r="N639" i="39"/>
  <c r="N640" i="39"/>
  <c r="N641" i="39"/>
  <c r="N642" i="39"/>
  <c r="N643" i="39"/>
  <c r="N644" i="39"/>
  <c r="N645" i="39"/>
  <c r="N646" i="39"/>
  <c r="N647" i="39"/>
  <c r="N648" i="39"/>
  <c r="N649" i="39"/>
  <c r="N650" i="39"/>
  <c r="N651" i="39"/>
  <c r="N652" i="39"/>
  <c r="N653" i="39"/>
  <c r="N654" i="39"/>
  <c r="N655" i="39"/>
  <c r="N656" i="39"/>
  <c r="N657" i="39"/>
  <c r="N658" i="39"/>
  <c r="N659" i="39"/>
  <c r="N660" i="39"/>
  <c r="N661" i="39"/>
  <c r="N662" i="39"/>
  <c r="N663" i="39"/>
  <c r="N664" i="39"/>
  <c r="N665" i="39"/>
  <c r="N666" i="39"/>
  <c r="N667" i="39"/>
  <c r="N668" i="39"/>
  <c r="N669" i="39"/>
  <c r="N670" i="39"/>
  <c r="N671" i="39"/>
  <c r="N672" i="39"/>
  <c r="N673" i="39"/>
  <c r="N674" i="39"/>
  <c r="N675" i="39"/>
  <c r="N676" i="39"/>
  <c r="N677" i="39"/>
  <c r="N678" i="39"/>
  <c r="N679" i="39"/>
  <c r="N680" i="39"/>
  <c r="N681" i="39"/>
  <c r="N682" i="39"/>
  <c r="N683" i="39"/>
  <c r="N684" i="39"/>
  <c r="N685" i="39"/>
  <c r="N686" i="39"/>
  <c r="N687" i="39"/>
  <c r="N688" i="39"/>
  <c r="N689" i="39"/>
  <c r="N690" i="39"/>
  <c r="N691" i="39"/>
  <c r="N692" i="39"/>
  <c r="N693" i="39"/>
  <c r="N694" i="39"/>
  <c r="N695" i="39"/>
  <c r="N696" i="39"/>
  <c r="N697" i="39"/>
  <c r="N698" i="39"/>
  <c r="N699" i="39"/>
  <c r="N700" i="39"/>
  <c r="N701" i="39"/>
  <c r="N702" i="39"/>
  <c r="N703" i="39"/>
  <c r="N704" i="39"/>
  <c r="N705" i="39"/>
  <c r="N706" i="39"/>
  <c r="N707" i="39"/>
  <c r="N708" i="39"/>
  <c r="N709" i="39"/>
  <c r="N710" i="39"/>
  <c r="N711" i="39"/>
  <c r="N712" i="39"/>
  <c r="N713" i="39"/>
  <c r="N714" i="39"/>
  <c r="N715" i="39"/>
  <c r="N716" i="39"/>
  <c r="N717" i="39"/>
  <c r="N718" i="39"/>
  <c r="N719" i="39"/>
  <c r="N720" i="39"/>
  <c r="N721" i="39"/>
  <c r="N722" i="39"/>
  <c r="N723" i="39"/>
  <c r="N724" i="39"/>
  <c r="N725" i="39"/>
  <c r="N726" i="39"/>
  <c r="N727" i="39"/>
  <c r="N728" i="39"/>
  <c r="N729" i="39"/>
  <c r="N730" i="39"/>
  <c r="N731" i="39"/>
  <c r="N732" i="39"/>
  <c r="N733" i="39"/>
  <c r="N734" i="39"/>
  <c r="N735" i="39"/>
  <c r="N736" i="39"/>
  <c r="N737" i="39"/>
  <c r="N738" i="39"/>
  <c r="N739" i="39"/>
  <c r="N740" i="39"/>
  <c r="N741" i="39"/>
  <c r="N742" i="39"/>
  <c r="N743" i="39"/>
  <c r="N744" i="39"/>
  <c r="N745" i="39"/>
  <c r="N746" i="39"/>
  <c r="N747" i="39"/>
  <c r="N748" i="39"/>
  <c r="N749" i="39"/>
  <c r="N750" i="39"/>
  <c r="N751" i="39"/>
  <c r="N752" i="39"/>
  <c r="N753" i="39"/>
  <c r="N754" i="39"/>
  <c r="N755" i="39"/>
  <c r="N756" i="39"/>
  <c r="N757" i="39"/>
  <c r="N758" i="39"/>
  <c r="N759" i="39"/>
  <c r="N760" i="39"/>
  <c r="N761" i="39"/>
  <c r="N762" i="39"/>
  <c r="N763" i="39"/>
  <c r="N764" i="39"/>
  <c r="N765" i="39"/>
  <c r="N766" i="39"/>
  <c r="N767" i="39"/>
  <c r="N768" i="39"/>
  <c r="N769" i="39"/>
  <c r="N770" i="39"/>
  <c r="N771" i="39"/>
  <c r="N772" i="39"/>
  <c r="N773" i="39"/>
  <c r="N774" i="39"/>
  <c r="N775" i="39"/>
  <c r="N776" i="39"/>
  <c r="N777" i="39"/>
  <c r="N778" i="39"/>
  <c r="N779" i="39"/>
  <c r="N780" i="39"/>
  <c r="N781" i="39"/>
  <c r="N782" i="39"/>
  <c r="N783" i="39"/>
  <c r="N784" i="39"/>
  <c r="N785" i="39"/>
  <c r="N786" i="39"/>
  <c r="N787" i="39"/>
  <c r="N788" i="39"/>
  <c r="N789" i="39"/>
  <c r="N790" i="39"/>
  <c r="N791" i="39"/>
  <c r="N792" i="39"/>
  <c r="N793" i="39"/>
  <c r="N794" i="39"/>
  <c r="N795" i="39"/>
  <c r="N796" i="39"/>
  <c r="N797" i="39"/>
  <c r="N798" i="39"/>
  <c r="N799" i="39"/>
  <c r="N800" i="39"/>
  <c r="N801" i="39"/>
  <c r="N802" i="39"/>
  <c r="N803" i="39"/>
  <c r="N804" i="39"/>
  <c r="N805" i="39"/>
  <c r="N806" i="39"/>
  <c r="N807" i="39"/>
  <c r="N808" i="39"/>
  <c r="N809" i="39"/>
  <c r="N810" i="39"/>
  <c r="N811" i="39"/>
  <c r="N812" i="39"/>
  <c r="N813" i="39"/>
  <c r="N814" i="39"/>
  <c r="N815" i="39"/>
  <c r="N816" i="39"/>
  <c r="N817" i="39"/>
  <c r="N818" i="39"/>
  <c r="N819" i="39"/>
  <c r="N820" i="39"/>
  <c r="N821" i="39"/>
  <c r="N822" i="39"/>
  <c r="N823" i="39"/>
  <c r="N824" i="39"/>
  <c r="N825" i="39"/>
  <c r="N826" i="39"/>
  <c r="N827" i="39"/>
  <c r="N828" i="39"/>
  <c r="N829" i="39"/>
  <c r="N830" i="39"/>
  <c r="N831" i="39"/>
  <c r="N832" i="39"/>
  <c r="N833" i="39"/>
  <c r="N834" i="39"/>
  <c r="N835" i="39"/>
  <c r="N836" i="39"/>
  <c r="N837" i="39"/>
  <c r="N838" i="39"/>
  <c r="N839" i="39"/>
  <c r="N840" i="39"/>
  <c r="N841" i="39"/>
  <c r="N842" i="39"/>
  <c r="N843" i="39"/>
  <c r="N844" i="39"/>
  <c r="N845" i="39"/>
  <c r="N846" i="39"/>
  <c r="N847" i="39"/>
  <c r="N848" i="39"/>
  <c r="N849" i="39"/>
  <c r="N850" i="39"/>
  <c r="N851" i="39"/>
  <c r="N852" i="39"/>
  <c r="N853" i="39"/>
  <c r="N854" i="39"/>
  <c r="N855" i="39"/>
  <c r="N856" i="39"/>
  <c r="N857" i="39"/>
  <c r="N858" i="39"/>
  <c r="N859" i="39"/>
  <c r="N860" i="39"/>
  <c r="N861" i="39"/>
  <c r="N862" i="39"/>
  <c r="N863" i="39"/>
  <c r="N864" i="39"/>
  <c r="N865" i="39"/>
  <c r="N866" i="39"/>
  <c r="N867" i="39"/>
  <c r="N868" i="39"/>
  <c r="N869" i="39"/>
  <c r="N870" i="39"/>
  <c r="N871" i="39"/>
  <c r="N872" i="39"/>
  <c r="N873" i="39"/>
  <c r="N874" i="39"/>
  <c r="N875" i="39"/>
  <c r="N876" i="39"/>
  <c r="N877" i="39"/>
  <c r="N878" i="39"/>
  <c r="N879" i="39"/>
  <c r="N880" i="39"/>
  <c r="N881" i="39"/>
  <c r="N882" i="39"/>
  <c r="N883" i="39"/>
  <c r="N884" i="39"/>
  <c r="N885" i="39"/>
  <c r="N886" i="39"/>
  <c r="N887" i="39"/>
  <c r="N888" i="39"/>
  <c r="N889" i="39"/>
  <c r="N890" i="39"/>
  <c r="N891" i="39"/>
  <c r="N892" i="39"/>
  <c r="N893" i="39"/>
  <c r="N894" i="39"/>
  <c r="N895" i="39"/>
  <c r="N896" i="39"/>
  <c r="N897" i="39"/>
  <c r="N898" i="39"/>
  <c r="N899" i="39"/>
  <c r="N900" i="39"/>
  <c r="N901" i="39"/>
  <c r="N902" i="39"/>
  <c r="N903" i="39"/>
  <c r="N904" i="39"/>
  <c r="N905" i="39"/>
  <c r="N906" i="39"/>
  <c r="N907" i="39"/>
  <c r="N908" i="39"/>
  <c r="N909" i="39"/>
  <c r="N910" i="39"/>
  <c r="N911" i="39"/>
  <c r="N912" i="39"/>
  <c r="N913" i="39"/>
  <c r="N914" i="39"/>
  <c r="N915" i="39"/>
  <c r="N916" i="39"/>
  <c r="N917" i="39"/>
  <c r="N918" i="39"/>
  <c r="N919" i="39"/>
  <c r="N920" i="39"/>
  <c r="N921" i="39"/>
  <c r="N922" i="39"/>
  <c r="N923" i="39"/>
  <c r="N924" i="39"/>
  <c r="N925" i="39"/>
  <c r="N926" i="39"/>
  <c r="N927" i="39"/>
  <c r="N928" i="39"/>
  <c r="N929" i="39"/>
  <c r="N930" i="39"/>
  <c r="N931" i="39"/>
  <c r="N932" i="39"/>
  <c r="N933" i="39"/>
  <c r="N934" i="39"/>
  <c r="N935" i="39"/>
  <c r="N936" i="39"/>
  <c r="N937" i="39"/>
  <c r="N938" i="39"/>
  <c r="N939" i="39"/>
  <c r="N940" i="39"/>
  <c r="N941" i="39"/>
  <c r="N942" i="39"/>
  <c r="N943" i="39"/>
  <c r="N944" i="39"/>
  <c r="N945" i="39"/>
  <c r="N946" i="39"/>
  <c r="N947" i="39"/>
  <c r="N948" i="39"/>
  <c r="N949" i="39"/>
  <c r="N950" i="39"/>
  <c r="N951" i="39"/>
  <c r="N952" i="39"/>
  <c r="N953" i="39"/>
  <c r="N954" i="39"/>
  <c r="N955" i="39"/>
  <c r="N956" i="39"/>
  <c r="N957" i="39"/>
  <c r="N958" i="39"/>
  <c r="N959" i="39"/>
  <c r="N960" i="39"/>
  <c r="N961" i="39"/>
  <c r="N962" i="39"/>
  <c r="N963" i="39"/>
  <c r="N964" i="39"/>
  <c r="N965" i="39"/>
  <c r="N966" i="39"/>
  <c r="N967" i="39"/>
  <c r="N968" i="39"/>
  <c r="N969" i="39"/>
  <c r="N970" i="39"/>
  <c r="N971" i="39"/>
  <c r="N972" i="39"/>
  <c r="N973" i="39"/>
  <c r="N974" i="39"/>
  <c r="N975" i="39"/>
  <c r="N976" i="39"/>
  <c r="N977" i="39"/>
  <c r="N978" i="39"/>
  <c r="N979" i="39"/>
  <c r="N980" i="39"/>
  <c r="N981" i="39"/>
  <c r="N982" i="39"/>
  <c r="N983" i="39"/>
  <c r="N984" i="39"/>
  <c r="N985" i="39"/>
  <c r="N986" i="39"/>
  <c r="N987" i="39"/>
  <c r="N988" i="39"/>
  <c r="N989" i="39"/>
  <c r="N990" i="39"/>
  <c r="N991" i="39"/>
  <c r="N992" i="39"/>
  <c r="N993" i="39"/>
  <c r="N994" i="39"/>
  <c r="N995" i="39"/>
  <c r="N996" i="39"/>
  <c r="N997" i="39"/>
  <c r="N998" i="39"/>
  <c r="N999" i="39"/>
  <c r="N1000" i="39"/>
  <c r="N194" i="39"/>
  <c r="M195" i="39"/>
  <c r="M196" i="39"/>
  <c r="M197" i="39"/>
  <c r="M198" i="39"/>
  <c r="M199" i="39"/>
  <c r="M200" i="39"/>
  <c r="M201" i="39"/>
  <c r="M202" i="39"/>
  <c r="M203" i="39"/>
  <c r="M204" i="39"/>
  <c r="M205" i="39"/>
  <c r="M206" i="39"/>
  <c r="M207" i="39"/>
  <c r="M208" i="39"/>
  <c r="M209" i="39"/>
  <c r="M210" i="39"/>
  <c r="M211" i="39"/>
  <c r="M212" i="39"/>
  <c r="M213" i="39"/>
  <c r="M214" i="39"/>
  <c r="M215" i="39"/>
  <c r="M216" i="39"/>
  <c r="M217" i="39"/>
  <c r="M218" i="39"/>
  <c r="M219" i="39"/>
  <c r="M220" i="39"/>
  <c r="M221" i="39"/>
  <c r="M222" i="39"/>
  <c r="M223" i="39"/>
  <c r="M224" i="39"/>
  <c r="M225" i="39"/>
  <c r="M226" i="39"/>
  <c r="M227" i="39"/>
  <c r="M228" i="39"/>
  <c r="M229" i="39"/>
  <c r="M230" i="39"/>
  <c r="M231" i="39"/>
  <c r="M232" i="39"/>
  <c r="M233" i="39"/>
  <c r="M234" i="39"/>
  <c r="M235" i="39"/>
  <c r="M236" i="39"/>
  <c r="M237" i="39"/>
  <c r="M238" i="39"/>
  <c r="M239" i="39"/>
  <c r="M240" i="39"/>
  <c r="M241" i="39"/>
  <c r="M242" i="39"/>
  <c r="M243" i="39"/>
  <c r="M244" i="39"/>
  <c r="M245" i="39"/>
  <c r="M246" i="39"/>
  <c r="M247" i="39"/>
  <c r="M248" i="39"/>
  <c r="M249" i="39"/>
  <c r="M250" i="39"/>
  <c r="M251" i="39"/>
  <c r="M252" i="39"/>
  <c r="M253" i="39"/>
  <c r="M254" i="39"/>
  <c r="M255" i="39"/>
  <c r="M256" i="39"/>
  <c r="M257" i="39"/>
  <c r="M258" i="39"/>
  <c r="M259" i="39"/>
  <c r="M260" i="39"/>
  <c r="M261" i="39"/>
  <c r="M262" i="39"/>
  <c r="M263" i="39"/>
  <c r="M264" i="39"/>
  <c r="M265" i="39"/>
  <c r="M266" i="39"/>
  <c r="M267" i="39"/>
  <c r="M268" i="39"/>
  <c r="M269" i="39"/>
  <c r="M270" i="39"/>
  <c r="M271" i="39"/>
  <c r="M272" i="39"/>
  <c r="M273" i="39"/>
  <c r="M274" i="39"/>
  <c r="M275" i="39"/>
  <c r="M276" i="39"/>
  <c r="M277" i="39"/>
  <c r="M278" i="39"/>
  <c r="M279" i="39"/>
  <c r="M280" i="39"/>
  <c r="M281" i="39"/>
  <c r="M282" i="39"/>
  <c r="M283" i="39"/>
  <c r="M284" i="39"/>
  <c r="M285" i="39"/>
  <c r="M286" i="39"/>
  <c r="M287" i="39"/>
  <c r="M288" i="39"/>
  <c r="M289" i="39"/>
  <c r="M290" i="39"/>
  <c r="M291" i="39"/>
  <c r="M292" i="39"/>
  <c r="M293" i="39"/>
  <c r="M294" i="39"/>
  <c r="M295" i="39"/>
  <c r="M296" i="39"/>
  <c r="M297" i="39"/>
  <c r="M298" i="39"/>
  <c r="M299" i="39"/>
  <c r="M300" i="39"/>
  <c r="M301" i="39"/>
  <c r="M302" i="39"/>
  <c r="M303" i="39"/>
  <c r="M304" i="39"/>
  <c r="M305" i="39"/>
  <c r="M306" i="39"/>
  <c r="M307" i="39"/>
  <c r="M308" i="39"/>
  <c r="M309" i="39"/>
  <c r="M310" i="39"/>
  <c r="M311" i="39"/>
  <c r="M312" i="39"/>
  <c r="M313" i="39"/>
  <c r="M314" i="39"/>
  <c r="M315" i="39"/>
  <c r="M316" i="39"/>
  <c r="M317" i="39"/>
  <c r="M318" i="39"/>
  <c r="M319" i="39"/>
  <c r="M320" i="39"/>
  <c r="M321" i="39"/>
  <c r="M322" i="39"/>
  <c r="M323" i="39"/>
  <c r="M324" i="39"/>
  <c r="M325" i="39"/>
  <c r="M326" i="39"/>
  <c r="M327" i="39"/>
  <c r="M328" i="39"/>
  <c r="M329" i="39"/>
  <c r="M330" i="39"/>
  <c r="M331" i="39"/>
  <c r="M332" i="39"/>
  <c r="M333" i="39"/>
  <c r="M334" i="39"/>
  <c r="M335" i="39"/>
  <c r="M336" i="39"/>
  <c r="M337" i="39"/>
  <c r="M338" i="39"/>
  <c r="M339" i="39"/>
  <c r="M340" i="39"/>
  <c r="M341" i="39"/>
  <c r="M342" i="39"/>
  <c r="M343" i="39"/>
  <c r="M344" i="39"/>
  <c r="M345" i="39"/>
  <c r="M346" i="39"/>
  <c r="M347" i="39"/>
  <c r="M348" i="39"/>
  <c r="M349" i="39"/>
  <c r="M350" i="39"/>
  <c r="M351" i="39"/>
  <c r="M352" i="39"/>
  <c r="M353" i="39"/>
  <c r="M354" i="39"/>
  <c r="M355" i="39"/>
  <c r="M356" i="39"/>
  <c r="M357" i="39"/>
  <c r="M358" i="39"/>
  <c r="M359" i="39"/>
  <c r="M360" i="39"/>
  <c r="M361" i="39"/>
  <c r="M362" i="39"/>
  <c r="M363" i="39"/>
  <c r="M364" i="39"/>
  <c r="M365" i="39"/>
  <c r="M366" i="39"/>
  <c r="M367" i="39"/>
  <c r="M368" i="39"/>
  <c r="M369" i="39"/>
  <c r="M370" i="39"/>
  <c r="M371" i="39"/>
  <c r="M372" i="39"/>
  <c r="M373" i="39"/>
  <c r="M374" i="39"/>
  <c r="M375" i="39"/>
  <c r="M376" i="39"/>
  <c r="M377" i="39"/>
  <c r="M378" i="39"/>
  <c r="M379" i="39"/>
  <c r="M380" i="39"/>
  <c r="M381" i="39"/>
  <c r="M382" i="39"/>
  <c r="M383" i="39"/>
  <c r="M384" i="39"/>
  <c r="M385" i="39"/>
  <c r="M386" i="39"/>
  <c r="M387" i="39"/>
  <c r="M388" i="39"/>
  <c r="M389" i="39"/>
  <c r="M390" i="39"/>
  <c r="M391" i="39"/>
  <c r="M392" i="39"/>
  <c r="M393" i="39"/>
  <c r="M394" i="39"/>
  <c r="M395" i="39"/>
  <c r="M396" i="39"/>
  <c r="M397" i="39"/>
  <c r="M398" i="39"/>
  <c r="M399" i="39"/>
  <c r="M400" i="39"/>
  <c r="M401" i="39"/>
  <c r="M402" i="39"/>
  <c r="M403" i="39"/>
  <c r="M404" i="39"/>
  <c r="M405" i="39"/>
  <c r="M406" i="39"/>
  <c r="M407" i="39"/>
  <c r="M408" i="39"/>
  <c r="M409" i="39"/>
  <c r="M410" i="39"/>
  <c r="M411" i="39"/>
  <c r="M412" i="39"/>
  <c r="M413" i="39"/>
  <c r="M414" i="39"/>
  <c r="M415" i="39"/>
  <c r="M416" i="39"/>
  <c r="M417" i="39"/>
  <c r="M418" i="39"/>
  <c r="M419" i="39"/>
  <c r="M420" i="39"/>
  <c r="M421" i="39"/>
  <c r="M422" i="39"/>
  <c r="M423" i="39"/>
  <c r="M424" i="39"/>
  <c r="M425" i="39"/>
  <c r="M426" i="39"/>
  <c r="M427" i="39"/>
  <c r="M428" i="39"/>
  <c r="M429" i="39"/>
  <c r="M430" i="39"/>
  <c r="M431" i="39"/>
  <c r="M432" i="39"/>
  <c r="M433" i="39"/>
  <c r="M434" i="39"/>
  <c r="M435" i="39"/>
  <c r="M436" i="39"/>
  <c r="M437" i="39"/>
  <c r="M438" i="39"/>
  <c r="M439" i="39"/>
  <c r="M440" i="39"/>
  <c r="M441" i="39"/>
  <c r="M442" i="39"/>
  <c r="M443" i="39"/>
  <c r="M444" i="39"/>
  <c r="M445" i="39"/>
  <c r="M446" i="39"/>
  <c r="M447" i="39"/>
  <c r="M448" i="39"/>
  <c r="M449" i="39"/>
  <c r="M450" i="39"/>
  <c r="M451" i="39"/>
  <c r="M452" i="39"/>
  <c r="M453" i="39"/>
  <c r="M454" i="39"/>
  <c r="M455" i="39"/>
  <c r="M456" i="39"/>
  <c r="M457" i="39"/>
  <c r="M458" i="39"/>
  <c r="M459" i="39"/>
  <c r="M460" i="39"/>
  <c r="M461" i="39"/>
  <c r="M462" i="39"/>
  <c r="M463" i="39"/>
  <c r="M464" i="39"/>
  <c r="M465" i="39"/>
  <c r="M466" i="39"/>
  <c r="M467" i="39"/>
  <c r="M468" i="39"/>
  <c r="M469" i="39"/>
  <c r="M470" i="39"/>
  <c r="M471" i="39"/>
  <c r="M472" i="39"/>
  <c r="M473" i="39"/>
  <c r="M474" i="39"/>
  <c r="M475" i="39"/>
  <c r="M476" i="39"/>
  <c r="M477" i="39"/>
  <c r="M478" i="39"/>
  <c r="M479" i="39"/>
  <c r="M480" i="39"/>
  <c r="M481" i="39"/>
  <c r="M482" i="39"/>
  <c r="M483" i="39"/>
  <c r="M484" i="39"/>
  <c r="M485" i="39"/>
  <c r="M486" i="39"/>
  <c r="M487" i="39"/>
  <c r="M488" i="39"/>
  <c r="M489" i="39"/>
  <c r="M490" i="39"/>
  <c r="M491" i="39"/>
  <c r="M492" i="39"/>
  <c r="M493" i="39"/>
  <c r="M494" i="39"/>
  <c r="M495" i="39"/>
  <c r="M496" i="39"/>
  <c r="M497" i="39"/>
  <c r="M498" i="39"/>
  <c r="M499" i="39"/>
  <c r="M500" i="39"/>
  <c r="M501" i="39"/>
  <c r="M502" i="39"/>
  <c r="M503" i="39"/>
  <c r="M504" i="39"/>
  <c r="M505" i="39"/>
  <c r="M506" i="39"/>
  <c r="M507" i="39"/>
  <c r="M508" i="39"/>
  <c r="M509" i="39"/>
  <c r="M510" i="39"/>
  <c r="M511" i="39"/>
  <c r="M512" i="39"/>
  <c r="M513" i="39"/>
  <c r="M514" i="39"/>
  <c r="M515" i="39"/>
  <c r="M516" i="39"/>
  <c r="M517" i="39"/>
  <c r="M518" i="39"/>
  <c r="M519" i="39"/>
  <c r="M520" i="39"/>
  <c r="M521" i="39"/>
  <c r="M522" i="39"/>
  <c r="M523" i="39"/>
  <c r="M524" i="39"/>
  <c r="M525" i="39"/>
  <c r="M526" i="39"/>
  <c r="M527" i="39"/>
  <c r="M528" i="39"/>
  <c r="M529" i="39"/>
  <c r="M530" i="39"/>
  <c r="M531" i="39"/>
  <c r="M532" i="39"/>
  <c r="M533" i="39"/>
  <c r="M534" i="39"/>
  <c r="M535" i="39"/>
  <c r="M536" i="39"/>
  <c r="M537" i="39"/>
  <c r="M538" i="39"/>
  <c r="M539" i="39"/>
  <c r="M540" i="39"/>
  <c r="M541" i="39"/>
  <c r="M542" i="39"/>
  <c r="M543" i="39"/>
  <c r="M544" i="39"/>
  <c r="M545" i="39"/>
  <c r="M546" i="39"/>
  <c r="M547" i="39"/>
  <c r="M548" i="39"/>
  <c r="M549" i="39"/>
  <c r="M550" i="39"/>
  <c r="M551" i="39"/>
  <c r="M552" i="39"/>
  <c r="M553" i="39"/>
  <c r="M554" i="39"/>
  <c r="M555" i="39"/>
  <c r="M556" i="39"/>
  <c r="M557" i="39"/>
  <c r="M558" i="39"/>
  <c r="M559" i="39"/>
  <c r="M560" i="39"/>
  <c r="M561" i="39"/>
  <c r="M562" i="39"/>
  <c r="M563" i="39"/>
  <c r="M564" i="39"/>
  <c r="M565" i="39"/>
  <c r="M566" i="39"/>
  <c r="M567" i="39"/>
  <c r="M568" i="39"/>
  <c r="M569" i="39"/>
  <c r="M570" i="39"/>
  <c r="M571" i="39"/>
  <c r="M572" i="39"/>
  <c r="M573" i="39"/>
  <c r="M574" i="39"/>
  <c r="M575" i="39"/>
  <c r="M576" i="39"/>
  <c r="M577" i="39"/>
  <c r="M578" i="39"/>
  <c r="M579" i="39"/>
  <c r="M580" i="39"/>
  <c r="M581" i="39"/>
  <c r="M582" i="39"/>
  <c r="M583" i="39"/>
  <c r="M584" i="39"/>
  <c r="M585" i="39"/>
  <c r="M586" i="39"/>
  <c r="M587" i="39"/>
  <c r="M588" i="39"/>
  <c r="M589" i="39"/>
  <c r="M590" i="39"/>
  <c r="M591" i="39"/>
  <c r="M592" i="39"/>
  <c r="M593" i="39"/>
  <c r="M594" i="39"/>
  <c r="M595" i="39"/>
  <c r="M596" i="39"/>
  <c r="M597" i="39"/>
  <c r="M598" i="39"/>
  <c r="M599" i="39"/>
  <c r="M600" i="39"/>
  <c r="M601" i="39"/>
  <c r="M602" i="39"/>
  <c r="M603" i="39"/>
  <c r="M604" i="39"/>
  <c r="M605" i="39"/>
  <c r="M606" i="39"/>
  <c r="M607" i="39"/>
  <c r="M608" i="39"/>
  <c r="M609" i="39"/>
  <c r="M610" i="39"/>
  <c r="M611" i="39"/>
  <c r="M612" i="39"/>
  <c r="M613" i="39"/>
  <c r="M614" i="39"/>
  <c r="M615" i="39"/>
  <c r="M616" i="39"/>
  <c r="M617" i="39"/>
  <c r="M618" i="39"/>
  <c r="M619" i="39"/>
  <c r="M620" i="39"/>
  <c r="M621" i="39"/>
  <c r="M622" i="39"/>
  <c r="M623" i="39"/>
  <c r="M624" i="39"/>
  <c r="M625" i="39"/>
  <c r="M626" i="39"/>
  <c r="M627" i="39"/>
  <c r="M628" i="39"/>
  <c r="M629" i="39"/>
  <c r="M630" i="39"/>
  <c r="M631" i="39"/>
  <c r="M632" i="39"/>
  <c r="M633" i="39"/>
  <c r="M634" i="39"/>
  <c r="M635" i="39"/>
  <c r="M636" i="39"/>
  <c r="M637" i="39"/>
  <c r="M638" i="39"/>
  <c r="M639" i="39"/>
  <c r="M640" i="39"/>
  <c r="M641" i="39"/>
  <c r="M642" i="39"/>
  <c r="M643" i="39"/>
  <c r="M644" i="39"/>
  <c r="M645" i="39"/>
  <c r="M646" i="39"/>
  <c r="M647" i="39"/>
  <c r="M648" i="39"/>
  <c r="M649" i="39"/>
  <c r="M650" i="39"/>
  <c r="M651" i="39"/>
  <c r="M652" i="39"/>
  <c r="M653" i="39"/>
  <c r="M654" i="39"/>
  <c r="M655" i="39"/>
  <c r="M656" i="39"/>
  <c r="M657" i="39"/>
  <c r="M658" i="39"/>
  <c r="M659" i="39"/>
  <c r="M660" i="39"/>
  <c r="M661" i="39"/>
  <c r="M662" i="39"/>
  <c r="M663" i="39"/>
  <c r="M664" i="39"/>
  <c r="M665" i="39"/>
  <c r="M666" i="39"/>
  <c r="M667" i="39"/>
  <c r="M668" i="39"/>
  <c r="M669" i="39"/>
  <c r="M670" i="39"/>
  <c r="M671" i="39"/>
  <c r="M672" i="39"/>
  <c r="M673" i="39"/>
  <c r="M674" i="39"/>
  <c r="M675" i="39"/>
  <c r="M676" i="39"/>
  <c r="M677" i="39"/>
  <c r="M678" i="39"/>
  <c r="M679" i="39"/>
  <c r="M680" i="39"/>
  <c r="M681" i="39"/>
  <c r="M682" i="39"/>
  <c r="M683" i="39"/>
  <c r="M684" i="39"/>
  <c r="M685" i="39"/>
  <c r="M686" i="39"/>
  <c r="M687" i="39"/>
  <c r="M688" i="39"/>
  <c r="M689" i="39"/>
  <c r="M690" i="39"/>
  <c r="M691" i="39"/>
  <c r="M692" i="39"/>
  <c r="M693" i="39"/>
  <c r="M694" i="39"/>
  <c r="M695" i="39"/>
  <c r="M696" i="39"/>
  <c r="M697" i="39"/>
  <c r="M698" i="39"/>
  <c r="M699" i="39"/>
  <c r="M700" i="39"/>
  <c r="M701" i="39"/>
  <c r="M702" i="39"/>
  <c r="M703" i="39"/>
  <c r="M704" i="39"/>
  <c r="M705" i="39"/>
  <c r="M706" i="39"/>
  <c r="M707" i="39"/>
  <c r="M708" i="39"/>
  <c r="M709" i="39"/>
  <c r="M710" i="39"/>
  <c r="M711" i="39"/>
  <c r="M712" i="39"/>
  <c r="M713" i="39"/>
  <c r="M714" i="39"/>
  <c r="M715" i="39"/>
  <c r="M716" i="39"/>
  <c r="M717" i="39"/>
  <c r="M718" i="39"/>
  <c r="M719" i="39"/>
  <c r="M720" i="39"/>
  <c r="M721" i="39"/>
  <c r="M722" i="39"/>
  <c r="M723" i="39"/>
  <c r="M724" i="39"/>
  <c r="M725" i="39"/>
  <c r="M726" i="39"/>
  <c r="M727" i="39"/>
  <c r="M728" i="39"/>
  <c r="M729" i="39"/>
  <c r="M730" i="39"/>
  <c r="M731" i="39"/>
  <c r="M732" i="39"/>
  <c r="M733" i="39"/>
  <c r="M734" i="39"/>
  <c r="M735" i="39"/>
  <c r="M736" i="39"/>
  <c r="M737" i="39"/>
  <c r="M738" i="39"/>
  <c r="M739" i="39"/>
  <c r="M740" i="39"/>
  <c r="M741" i="39"/>
  <c r="M742" i="39"/>
  <c r="M743" i="39"/>
  <c r="M744" i="39"/>
  <c r="M745" i="39"/>
  <c r="M746" i="39"/>
  <c r="M747" i="39"/>
  <c r="M748" i="39"/>
  <c r="M749" i="39"/>
  <c r="M750" i="39"/>
  <c r="M751" i="39"/>
  <c r="M752" i="39"/>
  <c r="M753" i="39"/>
  <c r="M754" i="39"/>
  <c r="M755" i="39"/>
  <c r="M756" i="39"/>
  <c r="M757" i="39"/>
  <c r="M758" i="39"/>
  <c r="M759" i="39"/>
  <c r="M760" i="39"/>
  <c r="M761" i="39"/>
  <c r="M762" i="39"/>
  <c r="M763" i="39"/>
  <c r="M764" i="39"/>
  <c r="M765" i="39"/>
  <c r="M766" i="39"/>
  <c r="M767" i="39"/>
  <c r="M768" i="39"/>
  <c r="M769" i="39"/>
  <c r="M770" i="39"/>
  <c r="M771" i="39"/>
  <c r="M772" i="39"/>
  <c r="M773" i="39"/>
  <c r="M774" i="39"/>
  <c r="M775" i="39"/>
  <c r="M776" i="39"/>
  <c r="M777" i="39"/>
  <c r="M778" i="39"/>
  <c r="M779" i="39"/>
  <c r="M780" i="39"/>
  <c r="M781" i="39"/>
  <c r="M782" i="39"/>
  <c r="M783" i="39"/>
  <c r="M784" i="39"/>
  <c r="M785" i="39"/>
  <c r="M786" i="39"/>
  <c r="M787" i="39"/>
  <c r="M788" i="39"/>
  <c r="M789" i="39"/>
  <c r="M790" i="39"/>
  <c r="M791" i="39"/>
  <c r="M792" i="39"/>
  <c r="M793" i="39"/>
  <c r="M794" i="39"/>
  <c r="M795" i="39"/>
  <c r="M796" i="39"/>
  <c r="M797" i="39"/>
  <c r="M798" i="39"/>
  <c r="M799" i="39"/>
  <c r="M800" i="39"/>
  <c r="M801" i="39"/>
  <c r="M802" i="39"/>
  <c r="M803" i="39"/>
  <c r="M804" i="39"/>
  <c r="M805" i="39"/>
  <c r="M806" i="39"/>
  <c r="M807" i="39"/>
  <c r="M808" i="39"/>
  <c r="M809" i="39"/>
  <c r="M810" i="39"/>
  <c r="M811" i="39"/>
  <c r="M812" i="39"/>
  <c r="M813" i="39"/>
  <c r="M814" i="39"/>
  <c r="M815" i="39"/>
  <c r="M816" i="39"/>
  <c r="M817" i="39"/>
  <c r="M818" i="39"/>
  <c r="M819" i="39"/>
  <c r="M820" i="39"/>
  <c r="M821" i="39"/>
  <c r="M822" i="39"/>
  <c r="M823" i="39"/>
  <c r="M824" i="39"/>
  <c r="M825" i="39"/>
  <c r="M826" i="39"/>
  <c r="M827" i="39"/>
  <c r="M828" i="39"/>
  <c r="M829" i="39"/>
  <c r="M830" i="39"/>
  <c r="M831" i="39"/>
  <c r="M832" i="39"/>
  <c r="M833" i="39"/>
  <c r="M834" i="39"/>
  <c r="M835" i="39"/>
  <c r="M836" i="39"/>
  <c r="M837" i="39"/>
  <c r="M838" i="39"/>
  <c r="M839" i="39"/>
  <c r="M840" i="39"/>
  <c r="M841" i="39"/>
  <c r="M842" i="39"/>
  <c r="M843" i="39"/>
  <c r="M844" i="39"/>
  <c r="M845" i="39"/>
  <c r="M846" i="39"/>
  <c r="M847" i="39"/>
  <c r="M848" i="39"/>
  <c r="M849" i="39"/>
  <c r="M850" i="39"/>
  <c r="M851" i="39"/>
  <c r="M852" i="39"/>
  <c r="M853" i="39"/>
  <c r="M854" i="39"/>
  <c r="M855" i="39"/>
  <c r="M856" i="39"/>
  <c r="M857" i="39"/>
  <c r="M858" i="39"/>
  <c r="M859" i="39"/>
  <c r="M860" i="39"/>
  <c r="M861" i="39"/>
  <c r="M862" i="39"/>
  <c r="M863" i="39"/>
  <c r="M864" i="39"/>
  <c r="M865" i="39"/>
  <c r="M866" i="39"/>
  <c r="M867" i="39"/>
  <c r="M868" i="39"/>
  <c r="M869" i="39"/>
  <c r="M870" i="39"/>
  <c r="M871" i="39"/>
  <c r="M872" i="39"/>
  <c r="M873" i="39"/>
  <c r="M874" i="39"/>
  <c r="M875" i="39"/>
  <c r="M876" i="39"/>
  <c r="M877" i="39"/>
  <c r="M878" i="39"/>
  <c r="M879" i="39"/>
  <c r="M880" i="39"/>
  <c r="M881" i="39"/>
  <c r="M882" i="39"/>
  <c r="M883" i="39"/>
  <c r="M884" i="39"/>
  <c r="M885" i="39"/>
  <c r="M886" i="39"/>
  <c r="M887" i="39"/>
  <c r="M888" i="39"/>
  <c r="M889" i="39"/>
  <c r="M890" i="39"/>
  <c r="M891" i="39"/>
  <c r="M892" i="39"/>
  <c r="M893" i="39"/>
  <c r="M894" i="39"/>
  <c r="M895" i="39"/>
  <c r="M896" i="39"/>
  <c r="M897" i="39"/>
  <c r="M898" i="39"/>
  <c r="M899" i="39"/>
  <c r="M900" i="39"/>
  <c r="M901" i="39"/>
  <c r="M902" i="39"/>
  <c r="M903" i="39"/>
  <c r="M904" i="39"/>
  <c r="M905" i="39"/>
  <c r="M906" i="39"/>
  <c r="M907" i="39"/>
  <c r="M908" i="39"/>
  <c r="M909" i="39"/>
  <c r="M910" i="39"/>
  <c r="M911" i="39"/>
  <c r="M912" i="39"/>
  <c r="M913" i="39"/>
  <c r="M914" i="39"/>
  <c r="M915" i="39"/>
  <c r="M916" i="39"/>
  <c r="M917" i="39"/>
  <c r="M918" i="39"/>
  <c r="M919" i="39"/>
  <c r="M920" i="39"/>
  <c r="M921" i="39"/>
  <c r="M922" i="39"/>
  <c r="M923" i="39"/>
  <c r="M924" i="39"/>
  <c r="M925" i="39"/>
  <c r="M926" i="39"/>
  <c r="M927" i="39"/>
  <c r="M928" i="39"/>
  <c r="M929" i="39"/>
  <c r="M930" i="39"/>
  <c r="M931" i="39"/>
  <c r="M932" i="39"/>
  <c r="M933" i="39"/>
  <c r="M934" i="39"/>
  <c r="M935" i="39"/>
  <c r="M936" i="39"/>
  <c r="M937" i="39"/>
  <c r="M938" i="39"/>
  <c r="M939" i="39"/>
  <c r="M940" i="39"/>
  <c r="M941" i="39"/>
  <c r="M942" i="39"/>
  <c r="M943" i="39"/>
  <c r="M944" i="39"/>
  <c r="M945" i="39"/>
  <c r="M946" i="39"/>
  <c r="M947" i="39"/>
  <c r="M948" i="39"/>
  <c r="M949" i="39"/>
  <c r="M950" i="39"/>
  <c r="M951" i="39"/>
  <c r="M952" i="39"/>
  <c r="M953" i="39"/>
  <c r="M954" i="39"/>
  <c r="M955" i="39"/>
  <c r="M956" i="39"/>
  <c r="M957" i="39"/>
  <c r="M958" i="39"/>
  <c r="M959" i="39"/>
  <c r="M960" i="39"/>
  <c r="M961" i="39"/>
  <c r="M962" i="39"/>
  <c r="M963" i="39"/>
  <c r="M964" i="39"/>
  <c r="M965" i="39"/>
  <c r="M966" i="39"/>
  <c r="M967" i="39"/>
  <c r="M968" i="39"/>
  <c r="M969" i="39"/>
  <c r="M970" i="39"/>
  <c r="M971" i="39"/>
  <c r="M972" i="39"/>
  <c r="M973" i="39"/>
  <c r="M974" i="39"/>
  <c r="M975" i="39"/>
  <c r="M976" i="39"/>
  <c r="M977" i="39"/>
  <c r="M978" i="39"/>
  <c r="M979" i="39"/>
  <c r="M980" i="39"/>
  <c r="M981" i="39"/>
  <c r="M982" i="39"/>
  <c r="M983" i="39"/>
  <c r="M984" i="39"/>
  <c r="M985" i="39"/>
  <c r="M986" i="39"/>
  <c r="M987" i="39"/>
  <c r="M988" i="39"/>
  <c r="M989" i="39"/>
  <c r="M990" i="39"/>
  <c r="M991" i="39"/>
  <c r="M992" i="39"/>
  <c r="M993" i="39"/>
  <c r="M994" i="39"/>
  <c r="M995" i="39"/>
  <c r="M996" i="39"/>
  <c r="M997" i="39"/>
  <c r="M998" i="39"/>
  <c r="M999" i="39"/>
  <c r="M1000" i="39"/>
  <c r="M1001" i="39"/>
  <c r="M1002" i="39" s="1"/>
  <c r="M194" i="39"/>
  <c r="J194" i="39"/>
  <c r="J195" i="39"/>
  <c r="J196" i="39"/>
  <c r="J197" i="39"/>
  <c r="I179" i="39"/>
  <c r="I176" i="39"/>
  <c r="I10" i="38"/>
  <c r="I12" i="38"/>
  <c r="M127" i="38" l="1"/>
  <c r="M279" i="38"/>
  <c r="M289" i="38"/>
  <c r="M388" i="38"/>
  <c r="M389" i="38"/>
  <c r="M390" i="38"/>
  <c r="M391" i="38"/>
  <c r="M392" i="38"/>
  <c r="M393" i="38"/>
  <c r="M394" i="38"/>
  <c r="M395" i="38"/>
  <c r="M396" i="38"/>
  <c r="M397" i="38"/>
  <c r="M398" i="38"/>
  <c r="M399" i="38"/>
  <c r="M400" i="38"/>
  <c r="M401" i="38"/>
  <c r="M402" i="38"/>
  <c r="M403" i="38"/>
  <c r="M404" i="38"/>
  <c r="M405" i="38"/>
  <c r="M406" i="38"/>
  <c r="M407" i="38"/>
  <c r="M408" i="38"/>
  <c r="M409" i="38"/>
  <c r="M410" i="38"/>
  <c r="M411" i="38"/>
  <c r="M412" i="38"/>
  <c r="M413" i="38"/>
  <c r="M414" i="38"/>
  <c r="M415" i="38"/>
  <c r="M416" i="38"/>
  <c r="M417" i="38"/>
  <c r="M418" i="38"/>
  <c r="M419" i="38"/>
  <c r="M420" i="38"/>
  <c r="M421" i="38"/>
  <c r="M422" i="38"/>
  <c r="M423" i="38"/>
  <c r="M424" i="38"/>
  <c r="M425" i="38"/>
  <c r="M426" i="38"/>
  <c r="M427" i="38"/>
  <c r="M428" i="38"/>
  <c r="M429" i="38"/>
  <c r="M430" i="38"/>
  <c r="M431" i="38"/>
  <c r="M432" i="38"/>
  <c r="M433" i="38"/>
  <c r="M434" i="38"/>
  <c r="M435" i="38"/>
  <c r="M436" i="38"/>
  <c r="M437" i="38"/>
  <c r="M438" i="38"/>
  <c r="M439" i="38"/>
  <c r="M440" i="38"/>
  <c r="M441" i="38"/>
  <c r="M442" i="38"/>
  <c r="M443" i="38"/>
  <c r="M444" i="38"/>
  <c r="M445" i="38"/>
  <c r="M446" i="38"/>
  <c r="M447" i="38"/>
  <c r="M448" i="38"/>
  <c r="M449" i="38"/>
  <c r="M450" i="38"/>
  <c r="M451" i="38"/>
  <c r="M452" i="38"/>
  <c r="M453" i="38"/>
  <c r="M454" i="38"/>
  <c r="M455" i="38"/>
  <c r="M456" i="38"/>
  <c r="M457" i="38"/>
  <c r="M458" i="38"/>
  <c r="M459" i="38"/>
  <c r="M460" i="38"/>
  <c r="M461" i="38"/>
  <c r="M462" i="38"/>
  <c r="M463" i="38"/>
  <c r="M464" i="38"/>
  <c r="M465" i="38"/>
  <c r="M466" i="38"/>
  <c r="M467" i="38"/>
  <c r="M468" i="38"/>
  <c r="M469" i="38"/>
  <c r="M470" i="38"/>
  <c r="M471" i="38"/>
  <c r="M472" i="38"/>
  <c r="M473" i="38"/>
  <c r="M474" i="38"/>
  <c r="M475" i="38"/>
  <c r="M476" i="38"/>
  <c r="M477" i="38"/>
  <c r="M478" i="38"/>
  <c r="M479" i="38"/>
  <c r="M480" i="38"/>
  <c r="M481" i="38"/>
  <c r="M482" i="38"/>
  <c r="M483" i="38"/>
  <c r="M484" i="38"/>
  <c r="M485" i="38"/>
  <c r="M486" i="38"/>
  <c r="M487" i="38"/>
  <c r="M488" i="38"/>
  <c r="M489" i="38"/>
  <c r="M490" i="38"/>
  <c r="M491" i="38"/>
  <c r="M492" i="38"/>
  <c r="M493" i="38"/>
  <c r="M494" i="38"/>
  <c r="M495" i="38"/>
  <c r="M496" i="38"/>
  <c r="M497" i="38"/>
  <c r="M498" i="38"/>
  <c r="M499" i="38"/>
  <c r="M500" i="38"/>
  <c r="M501" i="38"/>
  <c r="M502" i="38"/>
  <c r="M503" i="38"/>
  <c r="M504" i="38"/>
  <c r="M505" i="38"/>
  <c r="M506" i="38"/>
  <c r="M507" i="38"/>
  <c r="M508" i="38"/>
  <c r="M509" i="38"/>
  <c r="M510" i="38"/>
  <c r="M511" i="38"/>
  <c r="M512" i="38"/>
  <c r="M513" i="38"/>
  <c r="M514" i="38"/>
  <c r="M515" i="38"/>
  <c r="M516" i="38"/>
  <c r="M517" i="38"/>
  <c r="M518" i="38"/>
  <c r="M519" i="38"/>
  <c r="M520" i="38"/>
  <c r="M521" i="38"/>
  <c r="M522" i="38"/>
  <c r="M523" i="38"/>
  <c r="M524" i="38"/>
  <c r="M525" i="38"/>
  <c r="M526" i="38"/>
  <c r="M527" i="38"/>
  <c r="M528" i="38"/>
  <c r="M529" i="38"/>
  <c r="M530" i="38"/>
  <c r="M531" i="38"/>
  <c r="M532" i="38"/>
  <c r="M533" i="38"/>
  <c r="M534" i="38"/>
  <c r="M535" i="38"/>
  <c r="M536" i="38"/>
  <c r="M537" i="38"/>
  <c r="M538" i="38"/>
  <c r="M539" i="38"/>
  <c r="M540" i="38"/>
  <c r="M541" i="38"/>
  <c r="M542" i="38"/>
  <c r="M543" i="38"/>
  <c r="M544" i="38"/>
  <c r="M545" i="38"/>
  <c r="M546" i="38"/>
  <c r="M547" i="38"/>
  <c r="M548" i="38"/>
  <c r="M549" i="38"/>
  <c r="M550" i="38"/>
  <c r="M551" i="38"/>
  <c r="M552" i="38"/>
  <c r="M553" i="38"/>
  <c r="M554" i="38"/>
  <c r="M555" i="38"/>
  <c r="M556" i="38"/>
  <c r="M557" i="38"/>
  <c r="M558" i="38"/>
  <c r="M559" i="38"/>
  <c r="M560" i="38"/>
  <c r="M561" i="38"/>
  <c r="M562" i="38"/>
  <c r="M563" i="38"/>
  <c r="M564" i="38"/>
  <c r="M565" i="38"/>
  <c r="M566" i="38"/>
  <c r="M567" i="38"/>
  <c r="M568" i="38"/>
  <c r="M569" i="38"/>
  <c r="M570" i="38"/>
  <c r="M571" i="38"/>
  <c r="M572" i="38"/>
  <c r="M573" i="38"/>
  <c r="M574" i="38"/>
  <c r="M575" i="38"/>
  <c r="M576" i="38"/>
  <c r="M577" i="38"/>
  <c r="M578" i="38"/>
  <c r="M579" i="38"/>
  <c r="M580" i="38"/>
  <c r="M581" i="38"/>
  <c r="M582" i="38"/>
  <c r="M583" i="38"/>
  <c r="M584" i="38"/>
  <c r="M585" i="38"/>
  <c r="M586" i="38"/>
  <c r="M587" i="38"/>
  <c r="M588" i="38"/>
  <c r="M589" i="38"/>
  <c r="M590" i="38"/>
  <c r="M591" i="38"/>
  <c r="M592" i="38"/>
  <c r="M593" i="38"/>
  <c r="M594" i="38"/>
  <c r="M595" i="38"/>
  <c r="M596" i="38"/>
  <c r="M597" i="38"/>
  <c r="M598" i="38"/>
  <c r="M599" i="38"/>
  <c r="M600" i="38"/>
  <c r="M601" i="38"/>
  <c r="M602" i="38"/>
  <c r="M603" i="38"/>
  <c r="M604" i="38"/>
  <c r="M605" i="38"/>
  <c r="M606" i="38"/>
  <c r="M607" i="38"/>
  <c r="M608" i="38"/>
  <c r="M609" i="38"/>
  <c r="M610" i="38"/>
  <c r="M611" i="38"/>
  <c r="M612" i="38"/>
  <c r="M613" i="38"/>
  <c r="M614" i="38"/>
  <c r="M615" i="38"/>
  <c r="M616" i="38"/>
  <c r="M617" i="38"/>
  <c r="M618" i="38"/>
  <c r="M619" i="38"/>
  <c r="M620" i="38"/>
  <c r="M621" i="38"/>
  <c r="M622" i="38"/>
  <c r="M623" i="38"/>
  <c r="M624" i="38"/>
  <c r="M625" i="38"/>
  <c r="M626" i="38"/>
  <c r="M627" i="38"/>
  <c r="M628" i="38"/>
  <c r="M629" i="38"/>
  <c r="M630" i="38"/>
  <c r="M631" i="38"/>
  <c r="M632" i="38"/>
  <c r="M633" i="38"/>
  <c r="M634" i="38"/>
  <c r="M635" i="38"/>
  <c r="M636" i="38"/>
  <c r="M637" i="38"/>
  <c r="M638" i="38"/>
  <c r="M639" i="38"/>
  <c r="M640" i="38"/>
  <c r="M641" i="38"/>
  <c r="M642" i="38"/>
  <c r="M643" i="38"/>
  <c r="M644" i="38"/>
  <c r="M645" i="38"/>
  <c r="M646" i="38"/>
  <c r="M647" i="38"/>
  <c r="M648" i="38"/>
  <c r="M649" i="38"/>
  <c r="M650" i="38"/>
  <c r="M651" i="38"/>
  <c r="M652" i="38"/>
  <c r="M653" i="38"/>
  <c r="M654" i="38"/>
  <c r="M655" i="38"/>
  <c r="M656" i="38"/>
  <c r="M657" i="38"/>
  <c r="M658" i="38"/>
  <c r="M659" i="38"/>
  <c r="M660" i="38"/>
  <c r="M661" i="38"/>
  <c r="M662" i="38"/>
  <c r="M663" i="38"/>
  <c r="M664" i="38"/>
  <c r="M665" i="38"/>
  <c r="M666" i="38"/>
  <c r="M667" i="38"/>
  <c r="M668" i="38"/>
  <c r="M669" i="38"/>
  <c r="M670" i="38"/>
  <c r="M671" i="38"/>
  <c r="M672" i="38"/>
  <c r="M673" i="38"/>
  <c r="M674" i="38"/>
  <c r="M675" i="38"/>
  <c r="M676" i="38"/>
  <c r="M677" i="38"/>
  <c r="M678" i="38"/>
  <c r="M679" i="38"/>
  <c r="M680" i="38"/>
  <c r="M681" i="38"/>
  <c r="M682" i="38"/>
  <c r="M683" i="38"/>
  <c r="M684" i="38"/>
  <c r="M685" i="38"/>
  <c r="M686" i="38"/>
  <c r="M687" i="38"/>
  <c r="M688" i="38"/>
  <c r="M689" i="38"/>
  <c r="M690" i="38"/>
  <c r="M691" i="38"/>
  <c r="M692" i="38"/>
  <c r="M693" i="38"/>
  <c r="M694" i="38"/>
  <c r="M695" i="38"/>
  <c r="M696" i="38"/>
  <c r="M697" i="38"/>
  <c r="M698" i="38"/>
  <c r="M699" i="38"/>
  <c r="M700" i="38"/>
  <c r="M701" i="38"/>
  <c r="M702" i="38"/>
  <c r="M703" i="38"/>
  <c r="M704" i="38"/>
  <c r="M705" i="38"/>
  <c r="M706" i="38"/>
  <c r="M707" i="38"/>
  <c r="M708" i="38"/>
  <c r="M709" i="38"/>
  <c r="M710" i="38"/>
  <c r="M711" i="38"/>
  <c r="M712" i="38"/>
  <c r="M713" i="38"/>
  <c r="M714" i="38"/>
  <c r="M715" i="38"/>
  <c r="M716" i="38"/>
  <c r="M717" i="38"/>
  <c r="M718" i="38"/>
  <c r="M719" i="38"/>
  <c r="M720" i="38"/>
  <c r="M721" i="38"/>
  <c r="M722" i="38"/>
  <c r="M723" i="38"/>
  <c r="M724" i="38"/>
  <c r="M725" i="38"/>
  <c r="M726" i="38"/>
  <c r="M727" i="38"/>
  <c r="M728" i="38"/>
  <c r="M729" i="38"/>
  <c r="M730" i="38"/>
  <c r="M731" i="38"/>
  <c r="M732" i="38"/>
  <c r="M733" i="38"/>
  <c r="M734" i="38"/>
  <c r="M735" i="38"/>
  <c r="M736" i="38"/>
  <c r="M737" i="38"/>
  <c r="M738" i="38"/>
  <c r="M739" i="38"/>
  <c r="M740" i="38"/>
  <c r="M741" i="38"/>
  <c r="M742" i="38"/>
  <c r="M743" i="38"/>
  <c r="M744" i="38"/>
  <c r="M745" i="38"/>
  <c r="M746" i="38"/>
  <c r="M747" i="38"/>
  <c r="M748" i="38"/>
  <c r="M749" i="38"/>
  <c r="M750" i="38"/>
  <c r="M751" i="38"/>
  <c r="M752" i="38"/>
  <c r="M753" i="38"/>
  <c r="M754" i="38"/>
  <c r="M755" i="38"/>
  <c r="M756" i="38"/>
  <c r="M757" i="38"/>
  <c r="M758" i="38"/>
  <c r="M759" i="38"/>
  <c r="M760" i="38"/>
  <c r="M761" i="38"/>
  <c r="M762" i="38"/>
  <c r="M763" i="38"/>
  <c r="M764" i="38"/>
  <c r="M765" i="38"/>
  <c r="M766" i="38"/>
  <c r="M767" i="38"/>
  <c r="M768" i="38"/>
  <c r="M769" i="38"/>
  <c r="M770" i="38"/>
  <c r="M771" i="38"/>
  <c r="M772" i="38"/>
  <c r="M773" i="38"/>
  <c r="M774" i="38"/>
  <c r="M775" i="38"/>
  <c r="M776" i="38"/>
  <c r="M777" i="38"/>
  <c r="M778" i="38"/>
  <c r="M779" i="38"/>
  <c r="M780" i="38"/>
  <c r="M781" i="38"/>
  <c r="M782" i="38"/>
  <c r="M783" i="38"/>
  <c r="M784" i="38"/>
  <c r="M785" i="38"/>
  <c r="M786" i="38"/>
  <c r="M787" i="38"/>
  <c r="M788" i="38"/>
  <c r="M789" i="38"/>
  <c r="M790" i="38"/>
  <c r="M791" i="38"/>
  <c r="M792" i="38"/>
  <c r="M793" i="38"/>
  <c r="M794" i="38"/>
  <c r="M795" i="38"/>
  <c r="M796" i="38"/>
  <c r="M797" i="38"/>
  <c r="M798" i="38"/>
  <c r="M799" i="38"/>
  <c r="M800" i="38"/>
  <c r="M801" i="38"/>
  <c r="M802" i="38"/>
  <c r="M803" i="38"/>
  <c r="M804" i="38"/>
  <c r="M805" i="38"/>
  <c r="M806" i="38"/>
  <c r="M807" i="38"/>
  <c r="M808" i="38"/>
  <c r="M809" i="38"/>
  <c r="M810" i="38"/>
  <c r="M811" i="38"/>
  <c r="M812" i="38"/>
  <c r="M813" i="38"/>
  <c r="M814" i="38"/>
  <c r="M815" i="38"/>
  <c r="M816" i="38"/>
  <c r="M817" i="38"/>
  <c r="M818" i="38"/>
  <c r="M819" i="38"/>
  <c r="M820" i="38"/>
  <c r="M821" i="38"/>
  <c r="M822" i="38"/>
  <c r="M823" i="38"/>
  <c r="M824" i="38"/>
  <c r="M825" i="38"/>
  <c r="M826" i="38"/>
  <c r="M827" i="38"/>
  <c r="M828" i="38"/>
  <c r="M829" i="38"/>
  <c r="M830" i="38"/>
  <c r="M831" i="38"/>
  <c r="M832" i="38"/>
  <c r="M833" i="38"/>
  <c r="M834" i="38"/>
  <c r="M835" i="38"/>
  <c r="M836" i="38"/>
  <c r="M837" i="38"/>
  <c r="M838" i="38"/>
  <c r="M839" i="38"/>
  <c r="M840" i="38"/>
  <c r="M841" i="38"/>
  <c r="M842" i="38"/>
  <c r="M843" i="38"/>
  <c r="M844" i="38"/>
  <c r="M845" i="38"/>
  <c r="M846" i="38"/>
  <c r="M847" i="38"/>
  <c r="M848" i="38"/>
  <c r="M849" i="38"/>
  <c r="M850" i="38"/>
  <c r="M851" i="38"/>
  <c r="M852" i="38"/>
  <c r="M853" i="38"/>
  <c r="M854" i="38"/>
  <c r="M855" i="38"/>
  <c r="M856" i="38"/>
  <c r="M857" i="38"/>
  <c r="M858" i="38"/>
  <c r="M859" i="38"/>
  <c r="M860" i="38"/>
  <c r="M861" i="38"/>
  <c r="M862" i="38"/>
  <c r="M863" i="38"/>
  <c r="M864" i="38"/>
  <c r="M865" i="38"/>
  <c r="M866" i="38"/>
  <c r="M867" i="38"/>
  <c r="M868" i="38"/>
  <c r="M869" i="38"/>
  <c r="M870" i="38"/>
  <c r="M871" i="38"/>
  <c r="M872" i="38"/>
  <c r="M873" i="38"/>
  <c r="M874" i="38"/>
  <c r="M875" i="38"/>
  <c r="M876" i="38"/>
  <c r="M877" i="38"/>
  <c r="M878" i="38"/>
  <c r="M879" i="38"/>
  <c r="M880" i="38"/>
  <c r="M881" i="38"/>
  <c r="M882" i="38"/>
  <c r="M883" i="38"/>
  <c r="M884" i="38"/>
  <c r="M885" i="38"/>
  <c r="M886" i="38"/>
  <c r="M887" i="38"/>
  <c r="M888" i="38"/>
  <c r="M889" i="38"/>
  <c r="M890" i="38"/>
  <c r="M891" i="38"/>
  <c r="M892" i="38"/>
  <c r="M893" i="38"/>
  <c r="M894" i="38"/>
  <c r="M895" i="38"/>
  <c r="M896" i="38"/>
  <c r="M897" i="38"/>
  <c r="M898" i="38"/>
  <c r="M899" i="38"/>
  <c r="M900" i="38"/>
  <c r="M901" i="38"/>
  <c r="M902" i="38"/>
  <c r="M903" i="38"/>
  <c r="M904" i="38"/>
  <c r="M905" i="38"/>
  <c r="M906" i="38"/>
  <c r="M907" i="38"/>
  <c r="M908" i="38"/>
  <c r="M909" i="38"/>
  <c r="M910" i="38"/>
  <c r="M911" i="38"/>
  <c r="M912" i="38"/>
  <c r="M913" i="38"/>
  <c r="M914" i="38"/>
  <c r="M915" i="38"/>
  <c r="M916" i="38"/>
  <c r="M917" i="38"/>
  <c r="M918" i="38"/>
  <c r="M919" i="38"/>
  <c r="M920" i="38"/>
  <c r="M921" i="38"/>
  <c r="M922" i="38"/>
  <c r="M923" i="38"/>
  <c r="M924" i="38"/>
  <c r="M925" i="38"/>
  <c r="M926" i="38"/>
  <c r="M927" i="38"/>
  <c r="M928" i="38"/>
  <c r="M929" i="38"/>
  <c r="M930" i="38"/>
  <c r="M931" i="38"/>
  <c r="M932" i="38"/>
  <c r="M933" i="38"/>
  <c r="M934" i="38"/>
  <c r="M935" i="38"/>
  <c r="M936" i="38"/>
  <c r="M937" i="38"/>
  <c r="M938" i="38"/>
  <c r="M939" i="38"/>
  <c r="M940" i="38"/>
  <c r="M941" i="38"/>
  <c r="M942" i="38"/>
  <c r="M943" i="38"/>
  <c r="M944" i="38"/>
  <c r="M945" i="38"/>
  <c r="M946" i="38"/>
  <c r="M947" i="38"/>
  <c r="M948" i="38"/>
  <c r="M949" i="38"/>
  <c r="M950" i="38"/>
  <c r="M951" i="38"/>
  <c r="M952" i="38"/>
  <c r="M953" i="38"/>
  <c r="M954" i="38"/>
  <c r="M955" i="38"/>
  <c r="M956" i="38"/>
  <c r="M957" i="38"/>
  <c r="M958" i="38"/>
  <c r="M959" i="38"/>
  <c r="M960" i="38"/>
  <c r="M961" i="38"/>
  <c r="M962" i="38"/>
  <c r="M963" i="38"/>
  <c r="M964" i="38"/>
  <c r="M965" i="38"/>
  <c r="M966" i="38"/>
  <c r="M967" i="38"/>
  <c r="M968" i="38"/>
  <c r="M969" i="38"/>
  <c r="M970" i="38"/>
  <c r="M971" i="38"/>
  <c r="M972" i="38"/>
  <c r="M973" i="38"/>
  <c r="M974" i="38"/>
  <c r="M975" i="38"/>
  <c r="M976" i="38"/>
  <c r="M977" i="38"/>
  <c r="M978" i="38"/>
  <c r="M979" i="38"/>
  <c r="M980" i="38"/>
  <c r="M981" i="38"/>
  <c r="M982" i="38"/>
  <c r="M983" i="38"/>
  <c r="M984" i="38"/>
  <c r="M985" i="38"/>
  <c r="M986" i="38"/>
  <c r="M987" i="38"/>
  <c r="M988" i="38"/>
  <c r="M989" i="38"/>
  <c r="M990" i="38"/>
  <c r="M991" i="38"/>
  <c r="M992" i="38"/>
  <c r="M993" i="38"/>
  <c r="M994" i="38"/>
  <c r="M995" i="38"/>
  <c r="M996" i="38"/>
  <c r="M997" i="38"/>
  <c r="M998" i="38"/>
  <c r="M999" i="38"/>
  <c r="M1000" i="38"/>
  <c r="M1001" i="38"/>
  <c r="M1002" i="38"/>
  <c r="M1003" i="38"/>
  <c r="M1004" i="38"/>
  <c r="M1005" i="38"/>
  <c r="M1006" i="38"/>
  <c r="M1007" i="38"/>
  <c r="M1008" i="38"/>
  <c r="M1009" i="38"/>
  <c r="M1010" i="38"/>
  <c r="M1011" i="38"/>
  <c r="M1012" i="38"/>
  <c r="M1013" i="38"/>
  <c r="M1014" i="38"/>
  <c r="M1015" i="38"/>
  <c r="M1016" i="38"/>
  <c r="M1017" i="38"/>
  <c r="M1018" i="38"/>
  <c r="M1019" i="38"/>
  <c r="M1020" i="38"/>
  <c r="M1021" i="38"/>
  <c r="M1022" i="38"/>
  <c r="M1023" i="38"/>
  <c r="M1024" i="38"/>
  <c r="M1025" i="38"/>
  <c r="M1026" i="38"/>
  <c r="M1027" i="38"/>
  <c r="M1028" i="38"/>
  <c r="M1029" i="38"/>
  <c r="M1030" i="38"/>
  <c r="M1031" i="38"/>
  <c r="M1032" i="38"/>
  <c r="M1033" i="38"/>
  <c r="M1034" i="38"/>
  <c r="M1035" i="38"/>
  <c r="M1036" i="38"/>
  <c r="M1037" i="38"/>
  <c r="M1038" i="38"/>
  <c r="M1039" i="38"/>
  <c r="M1040" i="38"/>
  <c r="M1041" i="38"/>
  <c r="M1042" i="38"/>
  <c r="M1043" i="38"/>
  <c r="M1044" i="38"/>
  <c r="M1045" i="38"/>
  <c r="M1046" i="38"/>
  <c r="M1047" i="38"/>
  <c r="M1048" i="38"/>
  <c r="M1049" i="38"/>
  <c r="M1050" i="38"/>
  <c r="M1051" i="38"/>
  <c r="M1052" i="38"/>
  <c r="M1053" i="38"/>
  <c r="M1054" i="38"/>
  <c r="M1055" i="38"/>
  <c r="M1056" i="38"/>
  <c r="M1057" i="38"/>
  <c r="M1058" i="38"/>
  <c r="M1059" i="38"/>
  <c r="M1060" i="38"/>
  <c r="M1061" i="38"/>
  <c r="M1062" i="38"/>
  <c r="M1063" i="38"/>
  <c r="M1064" i="38"/>
  <c r="M1065" i="38"/>
  <c r="M1066" i="38"/>
  <c r="M1067" i="38"/>
  <c r="M1068" i="38"/>
  <c r="M1069" i="38"/>
  <c r="M1070" i="38"/>
  <c r="M1071" i="38"/>
  <c r="M1072" i="38"/>
  <c r="M1073" i="38"/>
  <c r="M1074" i="38"/>
  <c r="M1075" i="38"/>
  <c r="M1076" i="38"/>
  <c r="M1077" i="38"/>
  <c r="M1078" i="38"/>
  <c r="M1079" i="38"/>
  <c r="M1080" i="38"/>
  <c r="M1081" i="38"/>
  <c r="M1082" i="38"/>
  <c r="M1083" i="38"/>
  <c r="M1084" i="38"/>
  <c r="M1085" i="38"/>
  <c r="M1086" i="38"/>
  <c r="M1087" i="38"/>
  <c r="M1088" i="38"/>
  <c r="M1089" i="38"/>
  <c r="M1090" i="38"/>
  <c r="M1091" i="38"/>
  <c r="M1092" i="38"/>
  <c r="M1093" i="38"/>
  <c r="M1094" i="38"/>
  <c r="M1095" i="38"/>
  <c r="M1096" i="38"/>
  <c r="M1097" i="38"/>
  <c r="M1098" i="38"/>
  <c r="M1099" i="38"/>
  <c r="M1100" i="38"/>
  <c r="M1101" i="38"/>
  <c r="M1102" i="38"/>
  <c r="M1103" i="38"/>
  <c r="M1104" i="38"/>
  <c r="M1105" i="38"/>
  <c r="M1106" i="38"/>
  <c r="M1107" i="38"/>
  <c r="M1108" i="38"/>
  <c r="M1109" i="38"/>
  <c r="M1110" i="38"/>
  <c r="M1111" i="38"/>
  <c r="M1112" i="38"/>
  <c r="M1113" i="38"/>
  <c r="M1114" i="38"/>
  <c r="M1115" i="38"/>
  <c r="M1116" i="38"/>
  <c r="M1117" i="38"/>
  <c r="M1118" i="38"/>
  <c r="M1119" i="38"/>
  <c r="M1120" i="38"/>
  <c r="M1121" i="38"/>
  <c r="M1122" i="38"/>
  <c r="M1123" i="38"/>
  <c r="M1124" i="38"/>
  <c r="M1125" i="38"/>
  <c r="M1126" i="38"/>
  <c r="M1127" i="38"/>
  <c r="M1128" i="38"/>
  <c r="M1129" i="38"/>
  <c r="M1130" i="38"/>
  <c r="M1131" i="38"/>
  <c r="M1132" i="38"/>
  <c r="M1133" i="38"/>
  <c r="M1134" i="38"/>
  <c r="M1135" i="38"/>
  <c r="M1136" i="38"/>
  <c r="M1137" i="38"/>
  <c r="M1138" i="38"/>
  <c r="M1139" i="38"/>
  <c r="M1140" i="38"/>
  <c r="M1141" i="38"/>
  <c r="M1142" i="38"/>
  <c r="M1143" i="38"/>
  <c r="M1144" i="38"/>
  <c r="M1145" i="38"/>
  <c r="M1146" i="38"/>
  <c r="M1147" i="38"/>
  <c r="M1148" i="38"/>
  <c r="M1149" i="38"/>
  <c r="M1150" i="38"/>
  <c r="M1151" i="38"/>
  <c r="M1152" i="38"/>
  <c r="M1153" i="38"/>
  <c r="M1154" i="38"/>
  <c r="M1155" i="38"/>
  <c r="M1156" i="38"/>
  <c r="M1157" i="38"/>
  <c r="M1158" i="38"/>
  <c r="M1159" i="38"/>
  <c r="M1160" i="38"/>
  <c r="M1161" i="38"/>
  <c r="M1162" i="38"/>
  <c r="M1163" i="38"/>
  <c r="M1164" i="38"/>
  <c r="M1165" i="38"/>
  <c r="M1166" i="38"/>
  <c r="M1167" i="38"/>
  <c r="M1168" i="38"/>
  <c r="M1169" i="38"/>
  <c r="M1170" i="38"/>
  <c r="M1171" i="38"/>
  <c r="M1172" i="38"/>
  <c r="M1173" i="38"/>
  <c r="M1174" i="38"/>
  <c r="M1175" i="38"/>
  <c r="M1176" i="38"/>
  <c r="M1177" i="38"/>
  <c r="M1178" i="38"/>
  <c r="M1179" i="38"/>
  <c r="M1180" i="38"/>
  <c r="M1181" i="38"/>
  <c r="M1182" i="38"/>
  <c r="M1183" i="38"/>
  <c r="M1184" i="38"/>
  <c r="M1185" i="38"/>
  <c r="M1186" i="38"/>
  <c r="M1187" i="38"/>
  <c r="M1188" i="38"/>
  <c r="M1189" i="38"/>
  <c r="M1190" i="38"/>
  <c r="M1191" i="38"/>
  <c r="M1192" i="38"/>
  <c r="M1193" i="38"/>
  <c r="M1194" i="38"/>
  <c r="M1195" i="38"/>
  <c r="M1196" i="38"/>
  <c r="M1197" i="38"/>
  <c r="M1198" i="38"/>
  <c r="M1199" i="38"/>
  <c r="M1200" i="38"/>
  <c r="M1201" i="38"/>
  <c r="M1202" i="38"/>
  <c r="M1203" i="38"/>
  <c r="M1204" i="38"/>
  <c r="M1205" i="38"/>
  <c r="M1206" i="38"/>
  <c r="M1207" i="38"/>
  <c r="M1208" i="38"/>
  <c r="M1209" i="38"/>
  <c r="M1210" i="38"/>
  <c r="M1211" i="38"/>
  <c r="M1212" i="38"/>
  <c r="M1213" i="38"/>
  <c r="M1214" i="38"/>
  <c r="M1215" i="38"/>
  <c r="M1216" i="38"/>
  <c r="M1217" i="38"/>
  <c r="M1218" i="38"/>
  <c r="M1219" i="38"/>
  <c r="M1220" i="38"/>
  <c r="M1221" i="38"/>
  <c r="M1222" i="38"/>
  <c r="M1223" i="38"/>
  <c r="M1224" i="38"/>
  <c r="M1225" i="38"/>
  <c r="M1226" i="38"/>
  <c r="M1227" i="38"/>
  <c r="M1228" i="38"/>
  <c r="M1229" i="38"/>
  <c r="M1230" i="38"/>
  <c r="M1231" i="38"/>
  <c r="M1232" i="38"/>
  <c r="M1233" i="38"/>
  <c r="M1234" i="38"/>
  <c r="M1235" i="38"/>
  <c r="M1236" i="38"/>
  <c r="M1237" i="38"/>
  <c r="M1238" i="38"/>
  <c r="M1239" i="38"/>
  <c r="M1240" i="38"/>
  <c r="M1241" i="38"/>
  <c r="M1242" i="38"/>
  <c r="M1243" i="38"/>
  <c r="M1244" i="38"/>
  <c r="M1245" i="38"/>
  <c r="M1246" i="38"/>
  <c r="M1247" i="38"/>
  <c r="M1248" i="38"/>
  <c r="M1249" i="38"/>
  <c r="M1250" i="38"/>
  <c r="M1251" i="38"/>
  <c r="M1252" i="38"/>
  <c r="M1253" i="38"/>
  <c r="M1254" i="38"/>
  <c r="M1255" i="38"/>
  <c r="M1256" i="38"/>
  <c r="M1257" i="38"/>
  <c r="M1258" i="38"/>
  <c r="M1259" i="38"/>
  <c r="M1260" i="38"/>
  <c r="M1261" i="38"/>
  <c r="M1262" i="38"/>
  <c r="M1263" i="38"/>
  <c r="M1264" i="38"/>
  <c r="M1265" i="38"/>
  <c r="M1266" i="38"/>
  <c r="M1267" i="38"/>
  <c r="M1268" i="38"/>
  <c r="M1269" i="38"/>
  <c r="M1270" i="38"/>
  <c r="M1271" i="38"/>
  <c r="M1272" i="38"/>
  <c r="M1273" i="38"/>
  <c r="M1274" i="38"/>
  <c r="M1275" i="38"/>
  <c r="M1276" i="38"/>
  <c r="M1277" i="38"/>
  <c r="M1278" i="38"/>
  <c r="M1279" i="38"/>
  <c r="M1280" i="38"/>
  <c r="M1281" i="38"/>
  <c r="M1282" i="38"/>
  <c r="M1283" i="38"/>
  <c r="M1284" i="38"/>
  <c r="M1285" i="38"/>
  <c r="M1286" i="38"/>
  <c r="M1287" i="38"/>
  <c r="M1288" i="38"/>
  <c r="M1289" i="38"/>
  <c r="M1290" i="38"/>
  <c r="M1291" i="38"/>
  <c r="M1292" i="38"/>
  <c r="M1293" i="38"/>
  <c r="M1294" i="38"/>
  <c r="M1295" i="38"/>
  <c r="M1296" i="38"/>
  <c r="M1297" i="38"/>
  <c r="M1298" i="38"/>
  <c r="M1299" i="38"/>
  <c r="M1300" i="38"/>
  <c r="M1301" i="38"/>
  <c r="M1302" i="38"/>
  <c r="M1303" i="38"/>
  <c r="M1304" i="38"/>
  <c r="M1305" i="38"/>
  <c r="M1306" i="38"/>
  <c r="M1307" i="38"/>
  <c r="M1308" i="38"/>
  <c r="M1309" i="38"/>
  <c r="M1310" i="38"/>
  <c r="M1311" i="38"/>
  <c r="M1312" i="38"/>
  <c r="M1313" i="38"/>
  <c r="M1314" i="38"/>
  <c r="M1315" i="38"/>
  <c r="M1316" i="38"/>
  <c r="M1317" i="38"/>
  <c r="M1318" i="38"/>
  <c r="M1319" i="38"/>
  <c r="M1320" i="38"/>
  <c r="M1321" i="38"/>
  <c r="M1322" i="38"/>
  <c r="M1323" i="38"/>
  <c r="M1324" i="38"/>
  <c r="M1325" i="38"/>
  <c r="M1326" i="38"/>
  <c r="M1327" i="38"/>
  <c r="M1328" i="38"/>
  <c r="M1329" i="38"/>
  <c r="M1330" i="38"/>
  <c r="M1331" i="38"/>
  <c r="M1332" i="38"/>
  <c r="M1333" i="38"/>
  <c r="M1334" i="38"/>
  <c r="M1335" i="38"/>
  <c r="M1336" i="38"/>
  <c r="M1337" i="38"/>
  <c r="M1338" i="38"/>
  <c r="M1339" i="38"/>
  <c r="M1340" i="38"/>
  <c r="M1341" i="38"/>
  <c r="M1342" i="38"/>
  <c r="M1343" i="38"/>
  <c r="M1344" i="38"/>
  <c r="M1345" i="38"/>
  <c r="M1346" i="38"/>
  <c r="M1347" i="38"/>
  <c r="M1348" i="38"/>
  <c r="M1349" i="38"/>
  <c r="M1350" i="38"/>
  <c r="M1351" i="38"/>
  <c r="M1352" i="38"/>
  <c r="M1353" i="38"/>
  <c r="M1354" i="38"/>
  <c r="M1355" i="38"/>
  <c r="M1356" i="38"/>
  <c r="M1357" i="38"/>
  <c r="M1358" i="38"/>
  <c r="M1359" i="38"/>
  <c r="M1360" i="38"/>
  <c r="M1361" i="38"/>
  <c r="M1362" i="38"/>
  <c r="M1363" i="38"/>
  <c r="M1364" i="38"/>
  <c r="M1365" i="38"/>
  <c r="M1366" i="38"/>
  <c r="M1367" i="38"/>
  <c r="M1368" i="38"/>
  <c r="M1369" i="38"/>
  <c r="M1370" i="38"/>
  <c r="M1371" i="38"/>
  <c r="M1372" i="38"/>
  <c r="M1373" i="38"/>
  <c r="M1374" i="38"/>
  <c r="M1375" i="38"/>
  <c r="M1376" i="38"/>
  <c r="M1377" i="38"/>
  <c r="M1378" i="38"/>
  <c r="M1379" i="38"/>
  <c r="M1380" i="38"/>
  <c r="M1381" i="38"/>
  <c r="M1382" i="38"/>
  <c r="M1383" i="38"/>
  <c r="M1384" i="38"/>
  <c r="M1385" i="38"/>
  <c r="M1386" i="38"/>
  <c r="M1387" i="38"/>
  <c r="M1388" i="38"/>
  <c r="M1389" i="38"/>
  <c r="M1390" i="38"/>
  <c r="M1391" i="38"/>
  <c r="M1392" i="38"/>
  <c r="M1393" i="38"/>
  <c r="M1394" i="38"/>
  <c r="M1395" i="38"/>
  <c r="M1396" i="38"/>
  <c r="M1397" i="38"/>
  <c r="M1398" i="38"/>
  <c r="M1399" i="38"/>
  <c r="M1400" i="38"/>
  <c r="M1401" i="38"/>
  <c r="M1402" i="38"/>
  <c r="M1403" i="38"/>
  <c r="M1404" i="38"/>
  <c r="M1405" i="38"/>
  <c r="M1406" i="38"/>
  <c r="M1407" i="38"/>
  <c r="M1408" i="38"/>
  <c r="M1409" i="38"/>
  <c r="M1410" i="38"/>
  <c r="M1411" i="38"/>
  <c r="M1412" i="38"/>
  <c r="M1413" i="38"/>
  <c r="M1414" i="38"/>
  <c r="M1415" i="38"/>
  <c r="M1416" i="38"/>
  <c r="M1417" i="38"/>
  <c r="M1418" i="38"/>
  <c r="M1419" i="38"/>
  <c r="M1420" i="38"/>
  <c r="M1421" i="38"/>
  <c r="M1422" i="38"/>
  <c r="M1423" i="38"/>
  <c r="M1424" i="38"/>
  <c r="M1425" i="38"/>
  <c r="M1426" i="38"/>
  <c r="M1427" i="38"/>
  <c r="M1428" i="38"/>
  <c r="M1429" i="38"/>
  <c r="M1430" i="38"/>
  <c r="M1431" i="38"/>
  <c r="M1432" i="38"/>
  <c r="M1433" i="38"/>
  <c r="M1434" i="38"/>
  <c r="M1435" i="38"/>
  <c r="M1436" i="38"/>
  <c r="M1437" i="38"/>
  <c r="M1438" i="38"/>
  <c r="M1439" i="38"/>
  <c r="M1440" i="38"/>
  <c r="M1441" i="38"/>
  <c r="M1442" i="38"/>
  <c r="M1443" i="38"/>
  <c r="M1444" i="38"/>
  <c r="M1445" i="38"/>
  <c r="M1446" i="38"/>
  <c r="M1447" i="38"/>
  <c r="M1448" i="38"/>
  <c r="M1449" i="38"/>
  <c r="M1450" i="38"/>
  <c r="M1451" i="38"/>
  <c r="M1452" i="38"/>
  <c r="M1453" i="38"/>
  <c r="M1454" i="38"/>
  <c r="M1455" i="38"/>
  <c r="M1456" i="38"/>
  <c r="M1457" i="38"/>
  <c r="M1458" i="38"/>
  <c r="M1459" i="38"/>
  <c r="M1460" i="38"/>
  <c r="M1461" i="38"/>
  <c r="M1462" i="38"/>
  <c r="M1463" i="38"/>
  <c r="M1464" i="38"/>
  <c r="M1465" i="38"/>
  <c r="M1466" i="38"/>
  <c r="M1467" i="38"/>
  <c r="M1468" i="38"/>
  <c r="M1469" i="38"/>
  <c r="M1470" i="38"/>
  <c r="M1471" i="38"/>
  <c r="M1472" i="38"/>
  <c r="M1473" i="38"/>
  <c r="M1474" i="38"/>
  <c r="M1475" i="38"/>
  <c r="M1476" i="38"/>
  <c r="M1477" i="38"/>
  <c r="M1478" i="38"/>
  <c r="M1479" i="38"/>
  <c r="M1480" i="38"/>
  <c r="M1481" i="38"/>
  <c r="M1482" i="38"/>
  <c r="M1483" i="38"/>
  <c r="M1484" i="38"/>
  <c r="M1485" i="38"/>
  <c r="M1486" i="38"/>
  <c r="M1487" i="38"/>
  <c r="M1488" i="38"/>
  <c r="M1489" i="38"/>
  <c r="M1490" i="38"/>
  <c r="M1491" i="38"/>
  <c r="M1492" i="38"/>
  <c r="M1493" i="38"/>
  <c r="M1494" i="38"/>
  <c r="M1495" i="38"/>
  <c r="M1496" i="38"/>
  <c r="M1497" i="38"/>
  <c r="M1498" i="38"/>
  <c r="M1499" i="38"/>
  <c r="M1500" i="38"/>
  <c r="M1501" i="38"/>
  <c r="M1502" i="38"/>
  <c r="M1503" i="38"/>
  <c r="M1504" i="38"/>
  <c r="M1505" i="38"/>
  <c r="M1506" i="38"/>
  <c r="M1507" i="38"/>
  <c r="M1508" i="38"/>
  <c r="M1509" i="38"/>
  <c r="M1510" i="38"/>
  <c r="M1511" i="38"/>
  <c r="M1512" i="38"/>
  <c r="M1513" i="38"/>
  <c r="M1514" i="38"/>
  <c r="M1515" i="38"/>
  <c r="M1516" i="38"/>
  <c r="M1517" i="38"/>
  <c r="M1518" i="38"/>
  <c r="M1519" i="38"/>
  <c r="M1520" i="38"/>
  <c r="M1521" i="38"/>
  <c r="M1522" i="38"/>
  <c r="M1523" i="38"/>
  <c r="M1524" i="38"/>
  <c r="M1525" i="38"/>
  <c r="M1526" i="38"/>
  <c r="M1527" i="38"/>
  <c r="M1528" i="38"/>
  <c r="M1529" i="38"/>
  <c r="M1530" i="38"/>
  <c r="M1531" i="38"/>
  <c r="M1532" i="38"/>
  <c r="M1533" i="38"/>
  <c r="M1534" i="38"/>
  <c r="M1535" i="38"/>
  <c r="M1536" i="38"/>
  <c r="M1537" i="38"/>
  <c r="M1538" i="38"/>
  <c r="M1539" i="38"/>
  <c r="M1540" i="38"/>
  <c r="M1541" i="38"/>
  <c r="M1542" i="38"/>
  <c r="M1543" i="38"/>
  <c r="M1544" i="38"/>
  <c r="M1545" i="38"/>
  <c r="M1546" i="38"/>
  <c r="M1547" i="38"/>
  <c r="M1548" i="38"/>
  <c r="M1549" i="38"/>
  <c r="M1550" i="38"/>
  <c r="M1551" i="38"/>
  <c r="M1552" i="38"/>
  <c r="M1553" i="38"/>
  <c r="M1554" i="38"/>
  <c r="M1555" i="38"/>
  <c r="M1556" i="38"/>
  <c r="M1557" i="38"/>
  <c r="M1558" i="38"/>
  <c r="M1559" i="38"/>
  <c r="M1560" i="38"/>
  <c r="M1561" i="38"/>
  <c r="M1562" i="38"/>
  <c r="M1563" i="38"/>
  <c r="M1564" i="38"/>
  <c r="M1565" i="38"/>
  <c r="M1566" i="38"/>
  <c r="M1567" i="38"/>
  <c r="M1568" i="38"/>
  <c r="M1569" i="38"/>
  <c r="M1570" i="38"/>
  <c r="M1571" i="38"/>
  <c r="M1572" i="38"/>
  <c r="M1573" i="38"/>
  <c r="M1574" i="38"/>
  <c r="M1575" i="38"/>
  <c r="M1576" i="38"/>
  <c r="M1577" i="38"/>
  <c r="M1578" i="38"/>
  <c r="M1579" i="38"/>
  <c r="M1580" i="38"/>
  <c r="M1581" i="38"/>
  <c r="M1582" i="38"/>
  <c r="M1583" i="38"/>
  <c r="M1584" i="38"/>
  <c r="M1585" i="38"/>
  <c r="M1586" i="38"/>
  <c r="M1587" i="38"/>
  <c r="M1588" i="38"/>
  <c r="M1589" i="38"/>
  <c r="M1590" i="38"/>
  <c r="M1591" i="38"/>
  <c r="M1592" i="38"/>
  <c r="M1593" i="38"/>
  <c r="M1594" i="38"/>
  <c r="M1595" i="38"/>
  <c r="M1596" i="38"/>
  <c r="M1597" i="38"/>
  <c r="M1598" i="38"/>
  <c r="M1599" i="38"/>
  <c r="M1600" i="38"/>
  <c r="M1601" i="38"/>
  <c r="M1602" i="38"/>
  <c r="M1603" i="38"/>
  <c r="M1604" i="38"/>
  <c r="M1605" i="38"/>
  <c r="M1606" i="38"/>
  <c r="M1607" i="38"/>
  <c r="M1608" i="38"/>
  <c r="M1609" i="38"/>
  <c r="M1610" i="38"/>
  <c r="M1611" i="38"/>
  <c r="M1612" i="38"/>
  <c r="M1613" i="38"/>
  <c r="M1614" i="38"/>
  <c r="M1615" i="38"/>
  <c r="M1616" i="38"/>
  <c r="M1617" i="38"/>
  <c r="M1618" i="38"/>
  <c r="M1619" i="38"/>
  <c r="M1620" i="38"/>
  <c r="M1621" i="38"/>
  <c r="M1622" i="38"/>
  <c r="M1623" i="38"/>
  <c r="M1624" i="38"/>
  <c r="M1625" i="38"/>
  <c r="M1626" i="38"/>
  <c r="M1627" i="38"/>
  <c r="M1628" i="38"/>
  <c r="M1629" i="38"/>
  <c r="M1630" i="38"/>
  <c r="M1631" i="38"/>
  <c r="M1632" i="38"/>
  <c r="M1633" i="38"/>
  <c r="M1634" i="38"/>
  <c r="M1635" i="38"/>
  <c r="M1636" i="38"/>
  <c r="M1637" i="38"/>
  <c r="M1638" i="38"/>
  <c r="M1639" i="38"/>
  <c r="M1640" i="38"/>
  <c r="M1641" i="38"/>
  <c r="M1642" i="38"/>
  <c r="M1643" i="38"/>
  <c r="M1644" i="38"/>
  <c r="M1645" i="38"/>
  <c r="M1646" i="38"/>
  <c r="M1647" i="38"/>
  <c r="M1648" i="38"/>
  <c r="M1649" i="38"/>
  <c r="M1650" i="38"/>
  <c r="M1651" i="38"/>
  <c r="M1652" i="38"/>
  <c r="M1653" i="38"/>
  <c r="M1654" i="38"/>
  <c r="M1655" i="38"/>
  <c r="M1656" i="38"/>
  <c r="M1657" i="38"/>
  <c r="M1658" i="38"/>
  <c r="M1659" i="38"/>
  <c r="M1660" i="38"/>
  <c r="M1661" i="38"/>
  <c r="M1662" i="38"/>
  <c r="M1663" i="38"/>
  <c r="M1664" i="38"/>
  <c r="M1665" i="38"/>
  <c r="M1666" i="38"/>
  <c r="M1667" i="38"/>
  <c r="M1668" i="38"/>
  <c r="M1669" i="38"/>
  <c r="M1670" i="38"/>
  <c r="M1671" i="38"/>
  <c r="M1672" i="38"/>
  <c r="M1673" i="38"/>
  <c r="M1674" i="38"/>
  <c r="M1675" i="38"/>
  <c r="M1676" i="38"/>
  <c r="M1677" i="38"/>
  <c r="M1678" i="38"/>
  <c r="M1679" i="38"/>
  <c r="M1680" i="38"/>
  <c r="M1681" i="38"/>
  <c r="M1682" i="38"/>
  <c r="M1683" i="38"/>
  <c r="M1684" i="38"/>
  <c r="M1685" i="38"/>
  <c r="M1686" i="38"/>
  <c r="M1687" i="38"/>
  <c r="M1688" i="38"/>
  <c r="M1689" i="38"/>
  <c r="M1690" i="38"/>
  <c r="M1691" i="38"/>
  <c r="M1692" i="38"/>
  <c r="M1693" i="38"/>
  <c r="M1694" i="38"/>
  <c r="M1695" i="38"/>
  <c r="M1696" i="38"/>
  <c r="M1697" i="38"/>
  <c r="M1698" i="38"/>
  <c r="M1699" i="38"/>
  <c r="M1700" i="38"/>
  <c r="M1701" i="38"/>
  <c r="M1702" i="38"/>
  <c r="M1703" i="38"/>
  <c r="M1704" i="38"/>
  <c r="M1705" i="38"/>
  <c r="M1706" i="38"/>
  <c r="M1707" i="38"/>
  <c r="M1708" i="38"/>
  <c r="M1709" i="38"/>
  <c r="M1710" i="38"/>
  <c r="M1711" i="38"/>
  <c r="M1712" i="38"/>
  <c r="M1713" i="38"/>
  <c r="M1714" i="38"/>
  <c r="M1715" i="38"/>
  <c r="M1716" i="38"/>
  <c r="M1717" i="38"/>
  <c r="M1718" i="38"/>
  <c r="M1719" i="38"/>
  <c r="M1720" i="38"/>
  <c r="M1721" i="38"/>
  <c r="M1722" i="38"/>
  <c r="M1723" i="38"/>
  <c r="M1724" i="38"/>
  <c r="M1725" i="38"/>
  <c r="M1726" i="38"/>
  <c r="M1727" i="38"/>
  <c r="M1728" i="38"/>
  <c r="M1729" i="38"/>
  <c r="M1730" i="38"/>
  <c r="M1731" i="38"/>
  <c r="M1732" i="38"/>
  <c r="M1733" i="38"/>
  <c r="M1734" i="38"/>
  <c r="M1735" i="38"/>
  <c r="M1736" i="38"/>
  <c r="M1737" i="38"/>
  <c r="M1738" i="38"/>
  <c r="M1739" i="38"/>
  <c r="M1740" i="38"/>
  <c r="M1741" i="38"/>
  <c r="M1742" i="38"/>
  <c r="M1743" i="38"/>
  <c r="M1744" i="38"/>
  <c r="M1745" i="38"/>
  <c r="M1746" i="38"/>
  <c r="M1747" i="38"/>
  <c r="M1748" i="38"/>
  <c r="M1749" i="38"/>
  <c r="M1750" i="38"/>
  <c r="M1751" i="38"/>
  <c r="M1752" i="38"/>
  <c r="M1753" i="38"/>
  <c r="M1754" i="38"/>
  <c r="M1755" i="38"/>
  <c r="M1756" i="38"/>
  <c r="M1757" i="38"/>
  <c r="M1758" i="38"/>
  <c r="M1759" i="38"/>
  <c r="M1760" i="38"/>
  <c r="M1761" i="38"/>
  <c r="M1762" i="38"/>
  <c r="M1763" i="38"/>
  <c r="M1764" i="38"/>
  <c r="M1765" i="38"/>
  <c r="M1766" i="38"/>
  <c r="M1767" i="38"/>
  <c r="M1768" i="38"/>
  <c r="M1769" i="38"/>
  <c r="M1770" i="38"/>
  <c r="M1771" i="38"/>
  <c r="M1772" i="38"/>
  <c r="M1773" i="38"/>
  <c r="M1774" i="38"/>
  <c r="M1775" i="38"/>
  <c r="M1776" i="38"/>
  <c r="M1777" i="38"/>
  <c r="M1778" i="38"/>
  <c r="M1779" i="38"/>
  <c r="M1780" i="38"/>
  <c r="M1781" i="38"/>
  <c r="M1782" i="38"/>
  <c r="M1783" i="38"/>
  <c r="M1784" i="38"/>
  <c r="M1785" i="38"/>
  <c r="M1786" i="38"/>
  <c r="M1787" i="38"/>
  <c r="M1788" i="38"/>
  <c r="M1789" i="38"/>
  <c r="M1790" i="38"/>
  <c r="M1791" i="38"/>
  <c r="M1792" i="38"/>
  <c r="M1793" i="38"/>
  <c r="M1794" i="38"/>
  <c r="M1795" i="38"/>
  <c r="M1796" i="38"/>
  <c r="M1797" i="38"/>
  <c r="M1798" i="38"/>
  <c r="M1799" i="38"/>
  <c r="M1800" i="38"/>
  <c r="M1801" i="38"/>
  <c r="M1802" i="38"/>
  <c r="M1803" i="38"/>
  <c r="M1804" i="38"/>
  <c r="M1805" i="38"/>
  <c r="M1806" i="38"/>
  <c r="M1807" i="38"/>
  <c r="M1808" i="38"/>
  <c r="M1809" i="38"/>
  <c r="M1810" i="38"/>
  <c r="M1811" i="38"/>
  <c r="M1812" i="38"/>
  <c r="M1813" i="38"/>
  <c r="M1814" i="38"/>
  <c r="M1815" i="38"/>
  <c r="M1816" i="38"/>
  <c r="M1817" i="38"/>
  <c r="M1818" i="38"/>
  <c r="M1819" i="38"/>
  <c r="M1820" i="38"/>
  <c r="M1821" i="38"/>
  <c r="M1822" i="38"/>
  <c r="M1823" i="38"/>
  <c r="M1824" i="38"/>
  <c r="M1825" i="38"/>
  <c r="M1826" i="38"/>
  <c r="M1827" i="38"/>
  <c r="M1828" i="38"/>
  <c r="M1829" i="38"/>
  <c r="M1830" i="38"/>
  <c r="M1831" i="38"/>
  <c r="M1832" i="38"/>
  <c r="M1833" i="38"/>
  <c r="M1834" i="38"/>
  <c r="M1835" i="38"/>
  <c r="M1836" i="38"/>
  <c r="M1837" i="38"/>
  <c r="M1838" i="38"/>
  <c r="M1839" i="38"/>
  <c r="M1840" i="38"/>
  <c r="M1841" i="38"/>
  <c r="M1842" i="38"/>
  <c r="M1843" i="38"/>
  <c r="M1844" i="38"/>
  <c r="M1845" i="38"/>
  <c r="M1846" i="38"/>
  <c r="M1847" i="38"/>
  <c r="M1848" i="38"/>
  <c r="M1849" i="38"/>
  <c r="M1850" i="38"/>
  <c r="M1851" i="38"/>
  <c r="M1852" i="38"/>
  <c r="M1853" i="38"/>
  <c r="M1854" i="38"/>
  <c r="M1855" i="38"/>
  <c r="M1856" i="38"/>
  <c r="M1857" i="38"/>
  <c r="M1858" i="38"/>
  <c r="M1859" i="38"/>
  <c r="M1860" i="38"/>
  <c r="M1861" i="38"/>
  <c r="M1862" i="38"/>
  <c r="M1863" i="38"/>
  <c r="M1864" i="38"/>
  <c r="M1865" i="38"/>
  <c r="M1866" i="38"/>
  <c r="M1867" i="38"/>
  <c r="M1868" i="38"/>
  <c r="M1869" i="38"/>
  <c r="M1870" i="38"/>
  <c r="M1871" i="38"/>
  <c r="M1872" i="38"/>
  <c r="M1873" i="38"/>
  <c r="M1874" i="38"/>
  <c r="M1875" i="38"/>
  <c r="M1876" i="38"/>
  <c r="M1877" i="38"/>
  <c r="M1878" i="38"/>
  <c r="M1879" i="38"/>
  <c r="M1880" i="38"/>
  <c r="M1881" i="38"/>
  <c r="M1882" i="38"/>
  <c r="M1883" i="38"/>
  <c r="M1884" i="38"/>
  <c r="M1885" i="38"/>
  <c r="M1886" i="38"/>
  <c r="M1887" i="38"/>
  <c r="M1888" i="38"/>
  <c r="M1889" i="38"/>
  <c r="M1890" i="38"/>
  <c r="M1891" i="38"/>
  <c r="M1892" i="38"/>
  <c r="M1893" i="38"/>
  <c r="M1894" i="38"/>
  <c r="M1895" i="38"/>
  <c r="M1896" i="38"/>
  <c r="M1897" i="38"/>
  <c r="M1898" i="38"/>
  <c r="M1899" i="38"/>
  <c r="M1900" i="38"/>
  <c r="M1901" i="38"/>
  <c r="M1902" i="38"/>
  <c r="M1903" i="38"/>
  <c r="M1904" i="38"/>
  <c r="M1905" i="38"/>
  <c r="M1906" i="38"/>
  <c r="M1907" i="38"/>
  <c r="M1908" i="38"/>
  <c r="M1909" i="38"/>
  <c r="M1910" i="38"/>
  <c r="M1911" i="38"/>
  <c r="M1912" i="38"/>
  <c r="M1913" i="38"/>
  <c r="M1914" i="38"/>
  <c r="M1915" i="38"/>
  <c r="M1916" i="38"/>
  <c r="M1917" i="38"/>
  <c r="M1918" i="38"/>
  <c r="M1919" i="38"/>
  <c r="M1920" i="38"/>
  <c r="M1921" i="38"/>
  <c r="M1922" i="38"/>
  <c r="M1923" i="38"/>
  <c r="M1924" i="38"/>
  <c r="M1925" i="38"/>
  <c r="M1926" i="38"/>
  <c r="M1927" i="38"/>
  <c r="M1928" i="38"/>
  <c r="M1929" i="38"/>
  <c r="M1930" i="38"/>
  <c r="M1931" i="38"/>
  <c r="M1932" i="38"/>
  <c r="M1933" i="38"/>
  <c r="M1934" i="38"/>
  <c r="M1935" i="38"/>
  <c r="M1936" i="38"/>
  <c r="M1937" i="38"/>
  <c r="M1938" i="38"/>
  <c r="M1939" i="38"/>
  <c r="M1940" i="38"/>
  <c r="M1941" i="38"/>
  <c r="M1942" i="38"/>
  <c r="M1943" i="38"/>
  <c r="M1944" i="38"/>
  <c r="M1945" i="38"/>
  <c r="M1946" i="38"/>
  <c r="M1947" i="38"/>
  <c r="M1948" i="38"/>
  <c r="M1949" i="38"/>
  <c r="M1950" i="38"/>
  <c r="M1951" i="38"/>
  <c r="M1952" i="38"/>
  <c r="M1953" i="38"/>
  <c r="M1954" i="38"/>
  <c r="M1955" i="38"/>
  <c r="M1956" i="38"/>
  <c r="M1957" i="38"/>
  <c r="M1958" i="38"/>
  <c r="M1959" i="38"/>
  <c r="M1960" i="38"/>
  <c r="M1961" i="38"/>
  <c r="M1962" i="38"/>
  <c r="M1963" i="38"/>
  <c r="M1964" i="38"/>
  <c r="M1965" i="38"/>
  <c r="M1966" i="38"/>
  <c r="M1967" i="38"/>
  <c r="M1968" i="38"/>
  <c r="M1969" i="38"/>
  <c r="M1970" i="38"/>
  <c r="M1971" i="38"/>
  <c r="M1972" i="38"/>
  <c r="M1973" i="38"/>
  <c r="M1974" i="38"/>
  <c r="M1975" i="38"/>
  <c r="M1976" i="38"/>
  <c r="M1977" i="38"/>
  <c r="M1978" i="38"/>
  <c r="M1979" i="38"/>
  <c r="M1980" i="38"/>
  <c r="M1981" i="38"/>
  <c r="M1982" i="38"/>
  <c r="M1983" i="38"/>
  <c r="M1984" i="38"/>
  <c r="M1985" i="38"/>
  <c r="M1986" i="38"/>
  <c r="M1987" i="38"/>
  <c r="M1988" i="38"/>
  <c r="M1989" i="38"/>
  <c r="M1990" i="38"/>
  <c r="M1991" i="38"/>
  <c r="M1992" i="38"/>
  <c r="M1993" i="38"/>
  <c r="M1994" i="38"/>
  <c r="M1995" i="38"/>
  <c r="M1996" i="38"/>
  <c r="M1997" i="38"/>
  <c r="M1998" i="38"/>
  <c r="M1999" i="38"/>
  <c r="M2000" i="38"/>
  <c r="M2001" i="38"/>
  <c r="M2002" i="38"/>
  <c r="M2003" i="38"/>
  <c r="M2004" i="38"/>
  <c r="M2005" i="38"/>
  <c r="M2006" i="38"/>
  <c r="M2007" i="38"/>
  <c r="M2008" i="38"/>
  <c r="M2009" i="38"/>
  <c r="M2010" i="38"/>
  <c r="M2011" i="38"/>
  <c r="M2012" i="38"/>
  <c r="M2013" i="38"/>
  <c r="M2014" i="38"/>
  <c r="M2015" i="38"/>
  <c r="M2016" i="38"/>
  <c r="M2017" i="38"/>
  <c r="M2018" i="38"/>
  <c r="M2019" i="38"/>
  <c r="M2020" i="38"/>
  <c r="M2021" i="38"/>
  <c r="M2022" i="38"/>
  <c r="M2023" i="38"/>
  <c r="M2024" i="38"/>
  <c r="M2025" i="38"/>
  <c r="M2026" i="38"/>
  <c r="M2027" i="38"/>
  <c r="M2028" i="38"/>
  <c r="M2029" i="38"/>
  <c r="M2030" i="38"/>
  <c r="M2031" i="38"/>
  <c r="M2032" i="38"/>
  <c r="M2033" i="38"/>
  <c r="M2034" i="38"/>
  <c r="M2035" i="38"/>
  <c r="M2036" i="38"/>
  <c r="M2037" i="38"/>
  <c r="M2038" i="38"/>
  <c r="M2039" i="38"/>
  <c r="M2040" i="38"/>
  <c r="M2041" i="38"/>
  <c r="M2042" i="38"/>
  <c r="M2043" i="38"/>
  <c r="M2044" i="38"/>
  <c r="M2045" i="38"/>
  <c r="M2046" i="38"/>
  <c r="M2047" i="38"/>
  <c r="M2048" i="38"/>
  <c r="M2049" i="38"/>
  <c r="M2050" i="38"/>
  <c r="M2051" i="38"/>
  <c r="M2052" i="38"/>
  <c r="M2053" i="38"/>
  <c r="M2054" i="38"/>
  <c r="M2055" i="38"/>
  <c r="M2056" i="38"/>
  <c r="M2057" i="38"/>
  <c r="M2058" i="38"/>
  <c r="M2059" i="38"/>
  <c r="M2060" i="38"/>
  <c r="M2061" i="38"/>
  <c r="M2062" i="38"/>
  <c r="M2063" i="38"/>
  <c r="M2064" i="38"/>
  <c r="M2065" i="38"/>
  <c r="M2066" i="38"/>
  <c r="M2067" i="38"/>
  <c r="M2068" i="38"/>
  <c r="M2069" i="38"/>
  <c r="M2070" i="38"/>
  <c r="M2071" i="38"/>
  <c r="M2072" i="38"/>
  <c r="M2073" i="38"/>
  <c r="M2074" i="38"/>
  <c r="M2075" i="38"/>
  <c r="M2076" i="38"/>
  <c r="M2077" i="38"/>
  <c r="M2078" i="38"/>
  <c r="M2079" i="38"/>
  <c r="M2080" i="38"/>
  <c r="M2081" i="38"/>
  <c r="M2082" i="38"/>
  <c r="M2083" i="38"/>
  <c r="M2084" i="38"/>
  <c r="M2085" i="38"/>
  <c r="M2086" i="38"/>
  <c r="M2087" i="38"/>
  <c r="M2088" i="38"/>
  <c r="M2089" i="38"/>
  <c r="M2090" i="38"/>
  <c r="M2091" i="38"/>
  <c r="M2092" i="38"/>
  <c r="M2093" i="38"/>
  <c r="M2094" i="38"/>
  <c r="M2095" i="38"/>
  <c r="M2096" i="38"/>
  <c r="M2097" i="38"/>
  <c r="M2098" i="38"/>
  <c r="M2099" i="38"/>
  <c r="M2100" i="38"/>
  <c r="M2101" i="38"/>
  <c r="M2102" i="38"/>
  <c r="M2103" i="38"/>
  <c r="M2104" i="38"/>
  <c r="M2105" i="38"/>
  <c r="M2106" i="38"/>
  <c r="M2107" i="38"/>
  <c r="M2108" i="38"/>
  <c r="M2109" i="38"/>
  <c r="M2110" i="38"/>
  <c r="M2111" i="38"/>
  <c r="M2112" i="38"/>
  <c r="M2113" i="38"/>
  <c r="M2114" i="38"/>
  <c r="M2115" i="38"/>
  <c r="M2116" i="38"/>
  <c r="M2117" i="38"/>
  <c r="M2118" i="38"/>
  <c r="M2119" i="38"/>
  <c r="M2120" i="38"/>
  <c r="M2121" i="38"/>
  <c r="M2122" i="38"/>
  <c r="M2123" i="38"/>
  <c r="M2124" i="38"/>
  <c r="M2125" i="38"/>
  <c r="M2126" i="38"/>
  <c r="M2127" i="38"/>
  <c r="M2128" i="38"/>
  <c r="M2129" i="38"/>
  <c r="M2130" i="38"/>
  <c r="M2131" i="38"/>
  <c r="M2132" i="38"/>
  <c r="M2133" i="38"/>
  <c r="M2134" i="38"/>
  <c r="M2135" i="38"/>
  <c r="M2136" i="38"/>
  <c r="M2137" i="38"/>
  <c r="M2138" i="38"/>
  <c r="M2139" i="38"/>
  <c r="M2140" i="38"/>
  <c r="M2141" i="38"/>
  <c r="M2142" i="38"/>
  <c r="M2143" i="38"/>
  <c r="M2144" i="38"/>
  <c r="M2145" i="38"/>
  <c r="M2146" i="38"/>
  <c r="M2147" i="38"/>
  <c r="M2148" i="38"/>
  <c r="M2149" i="38"/>
  <c r="M2150" i="38"/>
  <c r="M2151" i="38"/>
  <c r="M2152" i="38"/>
  <c r="M2153" i="38"/>
  <c r="M2154" i="38"/>
  <c r="M2155" i="38"/>
  <c r="M2156" i="38"/>
  <c r="M2157" i="38"/>
  <c r="M2158" i="38"/>
  <c r="M2159" i="38"/>
  <c r="M2160" i="38"/>
  <c r="M2161" i="38"/>
  <c r="M2162" i="38"/>
  <c r="M2163" i="38"/>
  <c r="M2164" i="38"/>
  <c r="M2165" i="38"/>
  <c r="M2166" i="38"/>
  <c r="M2167" i="38"/>
  <c r="M2168" i="38"/>
  <c r="M2169" i="38"/>
  <c r="M2170" i="38"/>
  <c r="M2171" i="38"/>
  <c r="M2172" i="38"/>
  <c r="M2173" i="38"/>
  <c r="M2174" i="38"/>
  <c r="M2175" i="38"/>
  <c r="M2176" i="38"/>
  <c r="M2177" i="38"/>
  <c r="M2178" i="38"/>
  <c r="M2179" i="38"/>
  <c r="M2180" i="38"/>
  <c r="M2181" i="38"/>
  <c r="M2182" i="38"/>
  <c r="M2183" i="38"/>
  <c r="M2184" i="38"/>
  <c r="M2185" i="38"/>
  <c r="M2186" i="38"/>
  <c r="M2187" i="38"/>
  <c r="M2188" i="38"/>
  <c r="M2189" i="38"/>
  <c r="M2190" i="38"/>
  <c r="M2191" i="38"/>
  <c r="M2192" i="38"/>
  <c r="M2193" i="38"/>
  <c r="M2194" i="38"/>
  <c r="M2195" i="38"/>
  <c r="M2196" i="38"/>
  <c r="M2197" i="38"/>
  <c r="M2198" i="38"/>
  <c r="M2199" i="38"/>
  <c r="M2200" i="38"/>
  <c r="M2201" i="38"/>
  <c r="M2202" i="38"/>
  <c r="M2203" i="38"/>
  <c r="M2204" i="38"/>
  <c r="M2205" i="38"/>
  <c r="M2206" i="38"/>
  <c r="M2207" i="38"/>
  <c r="M2208" i="38"/>
  <c r="M2209" i="38"/>
  <c r="M2210" i="38"/>
  <c r="M2211" i="38"/>
  <c r="M2212" i="38"/>
  <c r="M2213" i="38"/>
  <c r="M2214" i="38"/>
  <c r="M2215" i="38"/>
  <c r="M2216" i="38"/>
  <c r="M2217" i="38"/>
  <c r="M2218" i="38"/>
  <c r="M2219" i="38"/>
  <c r="M2220" i="38"/>
  <c r="M2221" i="38"/>
  <c r="M2222" i="38"/>
  <c r="M2223" i="38"/>
  <c r="M2224" i="38"/>
  <c r="M2225" i="38"/>
  <c r="M2226" i="38"/>
  <c r="M2227" i="38"/>
  <c r="M2228" i="38"/>
  <c r="M2229" i="38"/>
  <c r="M2230" i="38"/>
  <c r="M2231" i="38"/>
  <c r="M2232" i="38"/>
  <c r="M2233" i="38"/>
  <c r="M2234" i="38"/>
  <c r="M2235" i="38"/>
  <c r="M2236" i="38"/>
  <c r="M2237" i="38"/>
  <c r="M2238" i="38"/>
  <c r="M2239" i="38"/>
  <c r="M2240" i="38"/>
  <c r="M2241" i="38"/>
  <c r="M2242" i="38"/>
  <c r="M2243" i="38"/>
  <c r="M2244" i="38"/>
  <c r="M2245" i="38"/>
  <c r="M2246" i="38"/>
  <c r="M2247" i="38"/>
  <c r="M2248" i="38"/>
  <c r="M2249" i="38"/>
  <c r="M2250" i="38"/>
  <c r="M2251" i="38"/>
  <c r="M2252" i="38"/>
  <c r="M2253" i="38"/>
  <c r="M2254" i="38"/>
  <c r="M2255" i="38"/>
  <c r="M2256" i="38"/>
  <c r="M2257" i="38"/>
  <c r="M2258" i="38"/>
  <c r="M2259" i="38"/>
  <c r="M2260" i="38"/>
  <c r="M2261" i="38"/>
  <c r="M2262" i="38"/>
  <c r="M2263" i="38"/>
  <c r="M2264" i="38"/>
  <c r="M2265" i="38"/>
  <c r="M2266" i="38"/>
  <c r="M2267" i="38"/>
  <c r="M2268" i="38"/>
  <c r="M2269" i="38"/>
  <c r="M2270" i="38"/>
  <c r="M2271" i="38"/>
  <c r="M2272" i="38"/>
  <c r="M2273" i="38"/>
  <c r="M2274" i="38"/>
  <c r="M2275" i="38"/>
  <c r="M2276" i="38"/>
  <c r="M2277" i="38"/>
  <c r="M2278" i="38"/>
  <c r="M2279" i="38"/>
  <c r="M2280" i="38"/>
  <c r="M2281" i="38"/>
  <c r="M2282" i="38"/>
  <c r="M2283" i="38"/>
  <c r="M2284" i="38"/>
  <c r="M2285" i="38"/>
  <c r="M2286" i="38"/>
  <c r="M2287" i="38"/>
  <c r="M2288" i="38"/>
  <c r="M2289" i="38"/>
  <c r="M2290" i="38"/>
  <c r="M2291" i="38"/>
  <c r="M2292" i="38"/>
  <c r="M2293" i="38"/>
  <c r="M2294" i="38"/>
  <c r="M2295" i="38"/>
  <c r="M2296" i="38"/>
  <c r="M2297" i="38"/>
  <c r="M2298" i="38"/>
  <c r="M2299" i="38"/>
  <c r="M2300" i="38"/>
  <c r="M2301" i="38"/>
  <c r="M2302" i="38"/>
  <c r="M2303" i="38"/>
  <c r="M2304" i="38"/>
  <c r="M2305" i="38"/>
  <c r="M2306" i="38"/>
  <c r="M2307" i="38"/>
  <c r="M2308" i="38"/>
  <c r="M2309" i="38"/>
  <c r="M2310" i="38"/>
  <c r="M2311" i="38"/>
  <c r="M2312" i="38"/>
  <c r="M2313" i="38"/>
  <c r="M2314" i="38"/>
  <c r="M2315" i="38"/>
  <c r="M2316" i="38"/>
  <c r="M2317" i="38"/>
  <c r="M2318" i="38"/>
  <c r="M2319" i="38"/>
  <c r="M2320" i="38"/>
  <c r="M2321" i="38"/>
  <c r="M2322" i="38"/>
  <c r="M2323" i="38"/>
  <c r="M2324" i="38"/>
  <c r="M2325" i="38"/>
  <c r="M2326" i="38"/>
  <c r="M2327" i="38"/>
  <c r="M2328" i="38"/>
  <c r="M2329" i="38"/>
  <c r="M2330" i="38"/>
  <c r="M2331" i="38"/>
  <c r="M2332" i="38"/>
  <c r="M2333" i="38"/>
  <c r="M2334" i="38"/>
  <c r="M2335" i="38"/>
  <c r="M2336" i="38"/>
  <c r="M2337" i="38"/>
  <c r="M2338" i="38"/>
  <c r="M2339" i="38"/>
  <c r="M2340" i="38"/>
  <c r="M2341" i="38"/>
  <c r="M2342" i="38"/>
  <c r="M2343" i="38"/>
  <c r="M2344" i="38"/>
  <c r="M2345" i="38"/>
  <c r="M2346" i="38"/>
  <c r="M2347" i="38"/>
  <c r="M2348" i="38"/>
  <c r="M2349" i="38"/>
  <c r="M2350" i="38"/>
  <c r="M2351" i="38"/>
  <c r="M2352" i="38"/>
  <c r="M2353" i="38"/>
  <c r="M2354" i="38"/>
  <c r="M2355" i="38"/>
  <c r="M2356" i="38"/>
  <c r="M2357" i="38"/>
  <c r="M2358" i="38"/>
  <c r="M2359" i="38"/>
  <c r="M2360" i="38"/>
  <c r="M2361" i="38"/>
  <c r="M2362" i="38"/>
  <c r="M2363" i="38"/>
  <c r="M2364" i="38"/>
  <c r="M2365" i="38"/>
  <c r="M2366" i="38"/>
  <c r="M2367" i="38"/>
  <c r="M2368" i="38"/>
  <c r="M2369" i="38"/>
  <c r="M2370" i="38"/>
  <c r="M2371" i="38"/>
  <c r="M2372" i="38"/>
  <c r="M2373" i="38"/>
  <c r="M2374" i="38"/>
  <c r="M2375" i="38"/>
  <c r="M2376" i="38"/>
  <c r="M2377" i="38"/>
  <c r="M2378" i="38"/>
  <c r="M2379" i="38"/>
  <c r="M2380" i="38"/>
  <c r="M2381" i="38"/>
  <c r="M2382" i="38"/>
  <c r="M2383" i="38"/>
  <c r="M2384" i="38"/>
  <c r="M2385" i="38"/>
  <c r="M2386" i="38"/>
  <c r="M2387" i="38"/>
  <c r="M2388" i="38"/>
  <c r="M2389" i="38"/>
  <c r="M2390" i="38"/>
  <c r="M2391" i="38"/>
  <c r="M2392" i="38"/>
  <c r="M2393" i="38"/>
  <c r="M2394" i="38"/>
  <c r="M2395" i="38"/>
  <c r="M2396" i="38"/>
  <c r="M2397" i="38"/>
  <c r="M2398" i="38"/>
  <c r="M2399" i="38"/>
  <c r="M2400" i="38"/>
  <c r="M2401" i="38"/>
  <c r="M2402" i="38"/>
  <c r="M2403" i="38"/>
  <c r="M2404" i="38"/>
  <c r="M2405" i="38"/>
  <c r="M2406" i="38"/>
  <c r="M2407" i="38"/>
  <c r="M2408" i="38"/>
  <c r="M2409" i="38"/>
  <c r="M2410" i="38"/>
  <c r="M2411" i="38"/>
  <c r="M2412" i="38"/>
  <c r="M2413" i="38"/>
  <c r="M2414" i="38"/>
  <c r="M2415" i="38"/>
  <c r="M2416" i="38"/>
  <c r="M2417" i="38"/>
  <c r="M2418" i="38"/>
  <c r="M2419" i="38"/>
  <c r="M2420" i="38"/>
  <c r="M2421" i="38"/>
  <c r="M2422" i="38"/>
  <c r="M2423" i="38"/>
  <c r="M2424" i="38"/>
  <c r="M2425" i="38"/>
  <c r="M2426" i="38"/>
  <c r="M2427" i="38"/>
  <c r="M2428" i="38"/>
  <c r="M2429" i="38"/>
  <c r="M2430" i="38"/>
  <c r="M2431" i="38"/>
  <c r="M2432" i="38"/>
  <c r="M2433" i="38"/>
  <c r="M2434" i="38"/>
  <c r="M2435" i="38"/>
  <c r="M2436" i="38"/>
  <c r="M2437" i="38"/>
  <c r="M2438" i="38"/>
  <c r="M2439" i="38"/>
  <c r="M2440" i="38"/>
  <c r="M2441" i="38"/>
  <c r="M2442" i="38"/>
  <c r="M2443" i="38"/>
  <c r="M2444" i="38"/>
  <c r="M2445" i="38"/>
  <c r="M2446" i="38"/>
  <c r="M2447" i="38"/>
  <c r="M2448" i="38"/>
  <c r="M2449" i="38"/>
  <c r="M2450" i="38"/>
  <c r="M2451" i="38"/>
  <c r="M2452" i="38"/>
  <c r="M2453" i="38"/>
  <c r="M2454" i="38"/>
  <c r="M2455" i="38"/>
  <c r="M2456" i="38"/>
  <c r="M2457" i="38"/>
  <c r="M2458" i="38"/>
  <c r="M2459" i="38"/>
  <c r="M2460" i="38"/>
  <c r="M2461" i="38"/>
  <c r="M2462" i="38"/>
  <c r="M2463" i="38"/>
  <c r="M2464" i="38"/>
  <c r="M2465" i="38"/>
  <c r="M2466" i="38"/>
  <c r="M2467" i="38"/>
  <c r="M2468" i="38"/>
  <c r="M2469" i="38"/>
  <c r="M2470" i="38"/>
  <c r="M2471" i="38"/>
  <c r="M2472" i="38"/>
  <c r="M2473" i="38"/>
  <c r="M2474" i="38"/>
  <c r="M2475" i="38"/>
  <c r="M2476" i="38"/>
  <c r="M2477" i="38"/>
  <c r="M2478" i="38"/>
  <c r="M2479" i="38"/>
  <c r="M2480" i="38"/>
  <c r="M2481" i="38"/>
  <c r="M2482" i="38"/>
  <c r="M2483" i="38"/>
  <c r="M2484" i="38"/>
  <c r="M2485" i="38"/>
  <c r="M2486" i="38"/>
  <c r="M2487" i="38"/>
  <c r="M2488" i="38"/>
  <c r="M2489" i="38"/>
  <c r="M2490" i="38"/>
  <c r="M2491" i="38"/>
  <c r="M2492" i="38"/>
  <c r="M2493" i="38"/>
  <c r="M2494" i="38"/>
  <c r="M2495" i="38"/>
  <c r="M2496" i="38"/>
  <c r="M2497" i="38"/>
  <c r="M2498" i="38"/>
  <c r="M2499" i="38"/>
  <c r="M2500" i="38"/>
  <c r="M2501" i="38"/>
  <c r="M2502" i="38"/>
  <c r="M2503" i="38"/>
  <c r="M2504" i="38"/>
  <c r="M2505" i="38"/>
  <c r="M2506" i="38"/>
  <c r="M2507" i="38"/>
  <c r="M2508" i="38"/>
  <c r="M2509" i="38"/>
  <c r="M2510" i="38"/>
  <c r="M2511" i="38"/>
  <c r="M2512" i="38"/>
  <c r="M2513" i="38"/>
  <c r="M2514" i="38"/>
  <c r="M2515" i="38"/>
  <c r="M2516" i="38"/>
  <c r="M2517" i="38"/>
  <c r="M2518" i="38"/>
  <c r="M2519" i="38"/>
  <c r="M2520" i="38"/>
  <c r="M2521" i="38"/>
  <c r="M2522" i="38"/>
  <c r="M2523" i="38"/>
  <c r="M2524" i="38"/>
  <c r="M2525" i="38"/>
  <c r="M2526" i="38"/>
  <c r="M2527" i="38"/>
  <c r="M2528" i="38"/>
  <c r="M2529" i="38"/>
  <c r="M2530" i="38"/>
  <c r="M2531" i="38"/>
  <c r="M2532" i="38"/>
  <c r="M2533" i="38"/>
  <c r="M2534" i="38"/>
  <c r="M2535" i="38"/>
  <c r="M2536" i="38"/>
  <c r="M2537" i="38"/>
  <c r="M2538" i="38"/>
  <c r="M2539" i="38"/>
  <c r="M2540" i="38"/>
  <c r="M2541" i="38"/>
  <c r="M2542" i="38"/>
  <c r="M2543" i="38"/>
  <c r="M2544" i="38"/>
  <c r="M2545" i="38"/>
  <c r="M2546" i="38"/>
  <c r="M2547" i="38"/>
  <c r="M2548" i="38"/>
  <c r="M2549" i="38"/>
  <c r="M2550" i="38"/>
  <c r="M2551" i="38"/>
  <c r="M2552" i="38"/>
  <c r="M2553" i="38"/>
  <c r="M2554" i="38"/>
  <c r="M2555" i="38"/>
  <c r="M2556" i="38"/>
  <c r="M2557" i="38"/>
  <c r="M2558" i="38"/>
  <c r="M2559" i="38"/>
  <c r="M2560" i="38"/>
  <c r="M2561" i="38"/>
  <c r="M2562" i="38"/>
  <c r="M2563" i="38"/>
  <c r="M2564" i="38"/>
  <c r="M2565" i="38"/>
  <c r="M2566" i="38"/>
  <c r="M2567" i="38"/>
  <c r="M2568" i="38"/>
  <c r="M2569" i="38"/>
  <c r="M2570" i="38"/>
  <c r="M2571" i="38"/>
  <c r="M2572" i="38"/>
  <c r="M2573" i="38"/>
  <c r="M2574" i="38"/>
  <c r="M2575" i="38"/>
  <c r="M2576" i="38"/>
  <c r="M2577" i="38"/>
  <c r="M2578" i="38"/>
  <c r="M2579" i="38"/>
  <c r="M2580" i="38"/>
  <c r="M2581" i="38"/>
  <c r="M2582" i="38"/>
  <c r="M2583" i="38"/>
  <c r="M2584" i="38"/>
  <c r="M2585" i="38"/>
  <c r="M2586" i="38"/>
  <c r="M2587" i="38"/>
  <c r="M2588" i="38"/>
  <c r="M2589" i="38"/>
  <c r="M2590" i="38"/>
  <c r="M2591" i="38"/>
  <c r="M2592" i="38"/>
  <c r="M2593" i="38"/>
  <c r="M2594" i="38"/>
  <c r="M2595" i="38"/>
  <c r="M2596" i="38"/>
  <c r="M2597" i="38"/>
  <c r="M2598" i="38"/>
  <c r="M2599" i="38"/>
  <c r="M2600" i="38"/>
  <c r="M2601" i="38"/>
  <c r="M2602" i="38"/>
  <c r="M2603" i="38"/>
  <c r="M2604" i="38"/>
  <c r="M2605" i="38"/>
  <c r="M2606" i="38"/>
  <c r="M2607" i="38"/>
  <c r="M2608" i="38"/>
  <c r="M2609" i="38"/>
  <c r="M2610" i="38"/>
  <c r="M2611" i="38"/>
  <c r="M2612" i="38"/>
  <c r="M2613" i="38"/>
  <c r="M2614" i="38"/>
  <c r="M2615" i="38"/>
  <c r="M2616" i="38"/>
  <c r="M2617" i="38"/>
  <c r="M2618" i="38"/>
  <c r="M2619" i="38"/>
  <c r="M2620" i="38"/>
  <c r="M2621" i="38"/>
  <c r="M2622" i="38"/>
  <c r="M2623" i="38"/>
  <c r="M2624" i="38"/>
  <c r="M2625" i="38"/>
  <c r="M2626" i="38"/>
  <c r="M2627" i="38"/>
  <c r="M2628" i="38"/>
  <c r="M2629" i="38"/>
  <c r="M2630" i="38"/>
  <c r="M2631" i="38"/>
  <c r="M2632" i="38"/>
  <c r="M2633" i="38"/>
  <c r="M2634" i="38"/>
  <c r="M2635" i="38"/>
  <c r="M2636" i="38"/>
  <c r="M2637" i="38"/>
  <c r="M2638" i="38"/>
  <c r="M2639" i="38"/>
  <c r="M2640" i="38"/>
  <c r="M2641" i="38"/>
  <c r="M2642" i="38"/>
  <c r="M2643" i="38"/>
  <c r="M2644" i="38"/>
  <c r="M2645" i="38"/>
  <c r="M2646" i="38"/>
  <c r="M2647" i="38"/>
  <c r="M2648" i="38"/>
  <c r="M2649" i="38"/>
  <c r="M2650" i="38"/>
  <c r="M2651" i="38"/>
  <c r="M2652" i="38"/>
  <c r="M2653" i="38"/>
  <c r="M2654" i="38"/>
  <c r="M2655" i="38"/>
  <c r="M2656" i="38"/>
  <c r="M2657" i="38"/>
  <c r="M2658" i="38"/>
  <c r="M2659" i="38"/>
  <c r="M2660" i="38"/>
  <c r="M2661" i="38"/>
  <c r="M2662" i="38"/>
  <c r="M2663" i="38"/>
  <c r="M2664" i="38"/>
  <c r="M2665" i="38"/>
  <c r="M2666" i="38"/>
  <c r="M2667" i="38"/>
  <c r="M2668" i="38"/>
  <c r="M2669" i="38"/>
  <c r="M2670" i="38"/>
  <c r="M2671" i="38"/>
  <c r="M2672" i="38"/>
  <c r="M2673" i="38"/>
  <c r="M2674" i="38"/>
  <c r="M2675" i="38"/>
  <c r="M2676" i="38"/>
  <c r="M2677" i="38"/>
  <c r="M2678" i="38"/>
  <c r="M2679" i="38"/>
  <c r="M2680" i="38"/>
  <c r="M2681" i="38"/>
  <c r="M2682" i="38"/>
  <c r="M2683" i="38"/>
  <c r="M2684" i="38"/>
  <c r="M2685" i="38"/>
  <c r="M2686" i="38"/>
  <c r="M2687" i="38"/>
  <c r="M2688" i="38"/>
  <c r="M2689" i="38"/>
  <c r="M2690" i="38"/>
  <c r="M2691" i="38"/>
  <c r="M2692" i="38"/>
  <c r="M2693" i="38"/>
  <c r="M2694" i="38"/>
  <c r="M2695" i="38"/>
  <c r="M2696" i="38"/>
  <c r="M2697" i="38"/>
  <c r="M2698" i="38"/>
  <c r="M2699" i="38"/>
  <c r="M2700" i="38"/>
  <c r="M2701" i="38"/>
  <c r="M2702" i="38"/>
  <c r="M2703" i="38"/>
  <c r="M2704" i="38"/>
  <c r="M2705" i="38"/>
  <c r="M2706" i="38"/>
  <c r="M2707" i="38"/>
  <c r="M2708" i="38"/>
  <c r="M2709" i="38"/>
  <c r="M2710" i="38"/>
  <c r="M2711" i="38"/>
  <c r="M2712" i="38"/>
  <c r="M2713" i="38"/>
  <c r="M2714" i="38"/>
  <c r="M2715" i="38"/>
  <c r="M2716" i="38"/>
  <c r="M2717" i="38"/>
  <c r="M2718" i="38"/>
  <c r="M2719" i="38"/>
  <c r="M2720" i="38"/>
  <c r="M2721" i="38"/>
  <c r="M2722" i="38"/>
  <c r="M2723" i="38"/>
  <c r="M2724" i="38"/>
  <c r="M2725" i="38"/>
  <c r="M2726" i="38"/>
  <c r="M2727" i="38"/>
  <c r="M2728" i="38"/>
  <c r="M2729" i="38"/>
  <c r="M2730" i="38"/>
  <c r="M2731" i="38"/>
  <c r="M2732" i="38"/>
  <c r="M2733" i="38"/>
  <c r="M2734" i="38"/>
  <c r="M2735" i="38"/>
  <c r="M2736" i="38"/>
  <c r="M2737" i="38"/>
  <c r="M2738" i="38"/>
  <c r="M2739" i="38"/>
  <c r="M2740" i="38"/>
  <c r="M2741" i="38"/>
  <c r="M2742" i="38"/>
  <c r="M2743" i="38"/>
  <c r="M2744" i="38"/>
  <c r="M2745" i="38"/>
  <c r="M2746" i="38"/>
  <c r="M2747" i="38"/>
  <c r="M2748" i="38"/>
  <c r="M2749" i="38"/>
  <c r="M2750" i="38"/>
  <c r="M2751" i="38"/>
  <c r="M2752" i="38"/>
  <c r="M2753" i="38"/>
  <c r="M2754" i="38"/>
  <c r="M2755" i="38"/>
  <c r="M2756" i="38"/>
  <c r="M2757" i="38"/>
  <c r="M2758" i="38"/>
  <c r="M2759" i="38"/>
  <c r="M2760" i="38"/>
  <c r="M2761" i="38"/>
  <c r="M2762" i="38"/>
  <c r="M2763" i="38"/>
  <c r="M2764" i="38"/>
  <c r="M2765" i="38"/>
  <c r="M2766" i="38"/>
  <c r="M2767" i="38"/>
  <c r="M2768" i="38"/>
  <c r="M2769" i="38"/>
  <c r="M2770" i="38"/>
  <c r="M2771" i="38"/>
  <c r="M2772" i="38"/>
  <c r="M2773" i="38"/>
  <c r="M2774" i="38"/>
  <c r="M2775" i="38"/>
  <c r="M2776" i="38"/>
  <c r="M2777" i="38"/>
  <c r="M2778" i="38"/>
  <c r="M2779" i="38"/>
  <c r="M2780" i="38"/>
  <c r="M2781" i="38"/>
  <c r="M2782" i="38"/>
  <c r="M2783" i="38"/>
  <c r="M2784" i="38"/>
  <c r="M2785" i="38"/>
  <c r="M2786" i="38"/>
  <c r="M2787" i="38"/>
  <c r="M2788" i="38"/>
  <c r="M2789" i="38"/>
  <c r="M2790" i="38"/>
  <c r="M2791" i="38"/>
  <c r="M2792" i="38"/>
  <c r="M2793" i="38"/>
  <c r="M2794" i="38"/>
  <c r="M2795" i="38"/>
  <c r="M2796" i="38"/>
  <c r="M2797" i="38"/>
  <c r="M2798" i="38"/>
  <c r="M2799" i="38"/>
  <c r="M2800" i="38"/>
  <c r="M2801" i="38"/>
  <c r="M2802" i="38"/>
  <c r="M2803" i="38"/>
  <c r="M2804" i="38"/>
  <c r="M2805" i="38"/>
  <c r="M2806" i="38"/>
  <c r="M2807" i="38"/>
  <c r="M2808" i="38"/>
  <c r="M2809" i="38"/>
  <c r="M2810" i="38"/>
  <c r="M2811" i="38"/>
  <c r="M2812" i="38"/>
  <c r="M2813" i="38"/>
  <c r="M2814" i="38"/>
  <c r="M2815" i="38"/>
  <c r="M2816" i="38"/>
  <c r="M2817" i="38"/>
  <c r="M2818" i="38"/>
  <c r="M2819" i="38"/>
  <c r="M2820" i="38"/>
  <c r="M2821" i="38"/>
  <c r="M2822" i="38"/>
  <c r="M2823" i="38"/>
  <c r="M2824" i="38"/>
  <c r="M2825" i="38"/>
  <c r="M2826" i="38"/>
  <c r="M2827" i="38"/>
  <c r="M2828" i="38"/>
  <c r="M2829" i="38"/>
  <c r="M2830" i="38"/>
  <c r="M2831" i="38"/>
  <c r="M2832" i="38"/>
  <c r="M2833" i="38"/>
  <c r="M2834" i="38"/>
  <c r="M2835" i="38"/>
  <c r="M2836" i="38"/>
  <c r="M2837" i="38"/>
  <c r="M2838" i="38"/>
  <c r="M2839" i="38"/>
  <c r="M2840" i="38"/>
  <c r="M2841" i="38"/>
  <c r="M2842" i="38"/>
  <c r="M2843" i="38"/>
  <c r="M2844" i="38"/>
  <c r="M2845" i="38"/>
  <c r="M2846" i="38"/>
  <c r="M2847" i="38"/>
  <c r="M2848" i="38"/>
  <c r="M2849" i="38"/>
  <c r="M2850" i="38"/>
  <c r="M2851" i="38"/>
  <c r="M2852" i="38"/>
  <c r="M2853" i="38"/>
  <c r="M2854" i="38"/>
  <c r="M2855" i="38"/>
  <c r="M2856" i="38"/>
  <c r="M2857" i="38"/>
  <c r="M2858" i="38"/>
  <c r="M2859" i="38"/>
  <c r="M2860" i="38"/>
  <c r="M2861" i="38"/>
  <c r="M2862" i="38"/>
  <c r="M2863" i="38"/>
  <c r="M2864" i="38"/>
  <c r="M2865" i="38"/>
  <c r="M2866" i="38"/>
  <c r="M2867" i="38"/>
  <c r="M2868" i="38"/>
  <c r="M2869" i="38"/>
  <c r="M2870" i="38"/>
  <c r="M2871" i="38"/>
  <c r="M2872" i="38"/>
  <c r="M2873" i="38"/>
  <c r="M2874" i="38"/>
  <c r="M2875" i="38"/>
  <c r="M2876" i="38"/>
  <c r="M2877" i="38"/>
  <c r="M2878" i="38"/>
  <c r="M2879" i="38"/>
  <c r="M2880" i="38"/>
  <c r="M2881" i="38"/>
  <c r="M2882" i="38"/>
  <c r="M2883" i="38"/>
  <c r="M2884" i="38"/>
  <c r="M2885" i="38"/>
  <c r="M2886" i="38"/>
  <c r="M2887" i="38"/>
  <c r="M2888" i="38"/>
  <c r="M2889" i="38"/>
  <c r="M2890" i="38"/>
  <c r="M2891" i="38"/>
  <c r="M2892" i="38"/>
  <c r="M2893" i="38"/>
  <c r="M2894" i="38"/>
  <c r="M2895" i="38"/>
  <c r="M2896" i="38"/>
  <c r="M2897" i="38"/>
  <c r="M2898" i="38"/>
  <c r="M2899" i="38"/>
  <c r="M2900" i="38"/>
  <c r="M2901" i="38"/>
  <c r="M2902" i="38"/>
  <c r="M2903" i="38"/>
  <c r="M2904" i="38"/>
  <c r="M2905" i="38"/>
  <c r="M2906" i="38"/>
  <c r="M2907" i="38"/>
  <c r="M2908" i="38"/>
  <c r="M2909" i="38"/>
  <c r="M2910" i="38"/>
  <c r="M2911" i="38"/>
  <c r="M2912" i="38"/>
  <c r="M2913" i="38"/>
  <c r="M2914" i="38"/>
  <c r="M2915" i="38"/>
  <c r="M2916" i="38"/>
  <c r="M2917" i="38"/>
  <c r="M2918" i="38"/>
  <c r="M2919" i="38"/>
  <c r="M2920" i="38"/>
  <c r="M2921" i="38"/>
  <c r="M2922" i="38"/>
  <c r="M2923" i="38"/>
  <c r="M2924" i="38"/>
  <c r="M2925" i="38"/>
  <c r="M2926" i="38"/>
  <c r="M2927" i="38"/>
  <c r="M2928" i="38"/>
  <c r="M2929" i="38"/>
  <c r="M2930" i="38"/>
  <c r="M2931" i="38"/>
  <c r="M2932" i="38"/>
  <c r="M2933" i="38"/>
  <c r="M2934" i="38"/>
  <c r="M2935" i="38"/>
  <c r="M2936" i="38"/>
  <c r="M2937" i="38"/>
  <c r="M2938" i="38"/>
  <c r="M2939" i="38"/>
  <c r="M2940" i="38"/>
  <c r="M2941" i="38"/>
  <c r="M2942" i="38"/>
  <c r="M2943" i="38"/>
  <c r="M2944" i="38"/>
  <c r="M2945" i="38"/>
  <c r="M2946" i="38"/>
  <c r="M2947" i="38"/>
  <c r="M2948" i="38"/>
  <c r="M2949" i="38"/>
  <c r="M2950" i="38"/>
  <c r="M2951" i="38"/>
  <c r="M2952" i="38"/>
  <c r="M2953" i="38"/>
  <c r="M2954" i="38"/>
  <c r="M2955" i="38"/>
  <c r="M2956" i="38"/>
  <c r="M2957" i="38"/>
  <c r="M2958" i="38"/>
  <c r="M2959" i="38"/>
  <c r="M2960" i="38"/>
  <c r="M2961" i="38"/>
  <c r="M2962" i="38"/>
  <c r="M2963" i="38"/>
  <c r="M2964" i="38"/>
  <c r="M2965" i="38"/>
  <c r="M2966" i="38"/>
  <c r="M2967" i="38"/>
  <c r="M2968" i="38"/>
  <c r="M2969" i="38"/>
  <c r="M2970" i="38"/>
  <c r="M2971" i="38"/>
  <c r="M2972" i="38"/>
  <c r="M2973" i="38"/>
  <c r="M2974" i="38"/>
  <c r="M2975" i="38"/>
  <c r="M2976" i="38"/>
  <c r="M2977" i="38"/>
  <c r="M2978" i="38"/>
  <c r="M2979" i="38"/>
  <c r="M2980" i="38"/>
  <c r="M2981" i="38"/>
  <c r="M2982" i="38"/>
  <c r="M2983" i="38"/>
  <c r="M2984" i="38"/>
  <c r="M2985" i="38"/>
  <c r="M2986" i="38"/>
  <c r="M2987" i="38"/>
  <c r="M2988" i="38"/>
  <c r="M2989" i="38"/>
  <c r="M2990" i="38"/>
  <c r="M2991" i="38"/>
  <c r="M2992" i="38"/>
  <c r="M2993" i="38"/>
  <c r="M2994" i="38"/>
  <c r="M2995" i="38"/>
  <c r="M2996" i="38"/>
  <c r="M2997" i="38"/>
  <c r="M2998" i="38"/>
  <c r="M2999" i="38"/>
  <c r="M3000" i="38"/>
  <c r="M3001" i="38"/>
  <c r="M3002" i="38"/>
  <c r="M3003" i="38"/>
  <c r="M3004" i="38"/>
  <c r="M3005" i="38"/>
  <c r="M3006" i="38"/>
  <c r="M3007" i="38"/>
  <c r="M3008" i="38"/>
  <c r="M3009" i="38"/>
  <c r="M3010" i="38"/>
  <c r="M3011" i="38"/>
  <c r="M3012" i="38"/>
  <c r="M3013" i="38"/>
  <c r="M3014" i="38"/>
  <c r="M3015" i="38"/>
  <c r="M3016" i="38"/>
  <c r="M3017" i="38"/>
  <c r="M3018" i="38"/>
  <c r="M3019" i="38"/>
  <c r="M3020" i="38"/>
  <c r="M3021" i="38"/>
  <c r="M3022" i="38"/>
  <c r="M3023" i="38"/>
  <c r="M3024" i="38"/>
  <c r="M3025" i="38"/>
  <c r="M3026" i="38"/>
  <c r="M3027" i="38"/>
  <c r="M3028" i="38"/>
  <c r="M3029" i="38"/>
  <c r="M3030" i="38"/>
  <c r="M3031" i="38"/>
  <c r="M3032" i="38"/>
  <c r="M3033" i="38"/>
  <c r="M3034" i="38"/>
  <c r="M3035" i="38"/>
  <c r="M3036" i="38"/>
  <c r="M3037" i="38"/>
  <c r="M3038" i="38"/>
  <c r="M3039" i="38"/>
  <c r="M3040" i="38"/>
  <c r="M3041" i="38"/>
  <c r="M3042" i="38"/>
  <c r="M3043" i="38"/>
  <c r="M3044" i="38"/>
  <c r="M3045" i="38"/>
  <c r="M3046" i="38"/>
  <c r="M3047" i="38"/>
  <c r="M3048" i="38"/>
  <c r="M3049" i="38"/>
  <c r="M3050" i="38"/>
  <c r="M3051" i="38"/>
  <c r="M3052" i="38"/>
  <c r="M3053" i="38"/>
  <c r="M3054" i="38"/>
  <c r="M3055" i="38"/>
  <c r="M3056" i="38"/>
  <c r="M3057" i="38"/>
  <c r="M3058" i="38"/>
  <c r="M3059" i="38"/>
  <c r="M3060" i="38"/>
  <c r="M3061" i="38"/>
  <c r="M3062" i="38"/>
  <c r="M3063" i="38"/>
  <c r="M3064" i="38"/>
  <c r="M3065" i="38"/>
  <c r="M3066" i="38"/>
  <c r="M3067" i="38"/>
  <c r="M3068" i="38"/>
  <c r="M3069" i="38"/>
  <c r="M3070" i="38"/>
  <c r="M3071" i="38"/>
  <c r="M3072" i="38"/>
  <c r="M3073" i="38"/>
  <c r="M3074" i="38"/>
  <c r="M3075" i="38"/>
  <c r="M3076" i="38"/>
  <c r="M3077" i="38"/>
  <c r="M3078" i="38"/>
  <c r="M3079" i="38"/>
  <c r="M3080" i="38"/>
  <c r="M3081" i="38"/>
  <c r="M3082" i="38"/>
  <c r="M3083" i="38"/>
  <c r="M3084" i="38"/>
  <c r="M3085" i="38"/>
  <c r="M3086" i="38"/>
  <c r="M3087" i="38"/>
  <c r="M3088" i="38"/>
  <c r="M3089" i="38"/>
  <c r="M3090" i="38"/>
  <c r="M3091" i="38"/>
  <c r="M3092" i="38"/>
  <c r="M3093" i="38"/>
  <c r="M3094" i="38"/>
  <c r="M3095" i="38"/>
  <c r="M3096" i="38"/>
  <c r="M3097" i="38"/>
  <c r="M3098" i="38"/>
  <c r="M3099" i="38"/>
  <c r="M3100" i="38"/>
  <c r="M3101" i="38"/>
  <c r="M3102" i="38"/>
  <c r="M3103" i="38"/>
  <c r="M3104" i="38"/>
  <c r="M3105" i="38"/>
  <c r="M3106" i="38"/>
  <c r="M3107" i="38"/>
  <c r="M3108" i="38"/>
  <c r="M3109" i="38"/>
  <c r="M3110" i="38"/>
  <c r="M3111" i="38"/>
  <c r="M3112" i="38"/>
  <c r="M3113" i="38"/>
  <c r="M3114" i="38"/>
  <c r="M3115" i="38"/>
  <c r="M3116" i="38"/>
  <c r="M3117" i="38"/>
  <c r="M3118" i="38"/>
  <c r="M3119" i="38"/>
  <c r="M3120" i="38"/>
  <c r="M3121" i="38"/>
  <c r="M3122" i="38"/>
  <c r="M3123" i="38"/>
  <c r="M3124" i="38"/>
  <c r="M3125" i="38"/>
  <c r="M3126" i="38"/>
  <c r="M3127" i="38"/>
  <c r="M3128" i="38"/>
  <c r="M3129" i="38"/>
  <c r="M3130" i="38"/>
  <c r="M3131" i="38"/>
  <c r="M3132" i="38"/>
  <c r="M3133" i="38"/>
  <c r="M3134" i="38"/>
  <c r="M3135" i="38"/>
  <c r="M3136" i="38"/>
  <c r="M3137" i="38"/>
  <c r="M3138" i="38"/>
  <c r="M3139" i="38"/>
  <c r="M3140" i="38"/>
  <c r="M3141" i="38"/>
  <c r="M3142" i="38"/>
  <c r="M3143" i="38"/>
  <c r="M3144" i="38"/>
  <c r="M3145" i="38"/>
  <c r="M3146" i="38"/>
  <c r="M3147" i="38"/>
  <c r="M3148" i="38"/>
  <c r="M3149" i="38"/>
  <c r="M3150" i="38"/>
  <c r="M3151" i="38"/>
  <c r="M3152" i="38"/>
  <c r="M3153" i="38"/>
  <c r="M3154" i="38"/>
  <c r="M3155" i="38"/>
  <c r="M3156" i="38"/>
  <c r="M3157" i="38"/>
  <c r="M3158" i="38"/>
  <c r="M3159" i="38"/>
  <c r="M3160" i="38"/>
  <c r="M3161" i="38"/>
  <c r="M3162" i="38"/>
  <c r="M3163" i="38"/>
  <c r="M3164" i="38"/>
  <c r="M3165" i="38"/>
  <c r="M3166" i="38"/>
  <c r="M3167" i="38"/>
  <c r="M3168" i="38"/>
  <c r="M3169" i="38"/>
  <c r="M3170" i="38"/>
  <c r="M3171" i="38"/>
  <c r="M3172" i="38"/>
  <c r="M3173" i="38"/>
  <c r="M3174" i="38"/>
  <c r="M3175" i="38"/>
  <c r="M3176" i="38"/>
  <c r="M3177" i="38"/>
  <c r="M3178" i="38"/>
  <c r="M3179" i="38"/>
  <c r="M3180" i="38"/>
  <c r="M3181" i="38"/>
  <c r="M3182" i="38"/>
  <c r="M3183" i="38"/>
  <c r="M3184" i="38"/>
  <c r="M3185" i="38"/>
  <c r="M3186" i="38"/>
  <c r="M3187" i="38"/>
  <c r="M3188" i="38"/>
  <c r="M3189" i="38"/>
  <c r="M3190" i="38"/>
  <c r="M3191" i="38"/>
  <c r="M3192" i="38"/>
  <c r="M3193" i="38"/>
  <c r="M3194" i="38"/>
  <c r="M3195" i="38"/>
  <c r="M3196" i="38"/>
  <c r="M3197" i="38"/>
  <c r="M3198" i="38"/>
  <c r="M3199" i="38"/>
  <c r="M3200" i="38"/>
  <c r="M3201" i="38"/>
  <c r="M3202" i="38"/>
  <c r="M3203" i="38"/>
  <c r="M3204" i="38"/>
  <c r="M3205" i="38"/>
  <c r="M3206" i="38"/>
  <c r="M3207" i="38"/>
  <c r="M3208" i="38"/>
  <c r="M3209" i="38"/>
  <c r="M3210" i="38"/>
  <c r="M3211" i="38"/>
  <c r="M3212" i="38"/>
  <c r="M3213" i="38"/>
  <c r="M3214" i="38"/>
  <c r="M3215" i="38"/>
  <c r="M3216" i="38"/>
  <c r="M3217" i="38"/>
  <c r="M3218" i="38"/>
  <c r="M3219" i="38"/>
  <c r="M3220" i="38"/>
  <c r="M3221" i="38"/>
  <c r="M3222" i="38"/>
  <c r="M3223" i="38"/>
  <c r="M3224" i="38"/>
  <c r="M3225" i="38"/>
  <c r="M3226" i="38"/>
  <c r="M3227" i="38"/>
  <c r="M3228" i="38"/>
  <c r="M3229" i="38"/>
  <c r="M3230" i="38"/>
  <c r="M3231" i="38"/>
  <c r="M3232" i="38"/>
  <c r="M3233" i="38"/>
  <c r="M3234" i="38"/>
  <c r="M3235" i="38"/>
  <c r="M3236" i="38"/>
  <c r="M3237" i="38"/>
  <c r="M3238" i="38"/>
  <c r="M3239" i="38"/>
  <c r="M3240" i="38"/>
  <c r="M3241" i="38"/>
  <c r="M3242" i="38"/>
  <c r="M3243" i="38"/>
  <c r="M3244" i="38"/>
  <c r="M3245" i="38"/>
  <c r="M3246" i="38"/>
  <c r="M3247" i="38"/>
  <c r="M3248" i="38"/>
  <c r="M3249" i="38"/>
  <c r="M3250" i="38"/>
  <c r="M3251" i="38"/>
  <c r="M3252" i="38"/>
  <c r="M3253" i="38"/>
  <c r="M3254" i="38"/>
  <c r="M3255" i="38"/>
  <c r="M3256" i="38"/>
  <c r="M3257" i="38"/>
  <c r="M3258" i="38"/>
  <c r="M3259" i="38"/>
  <c r="M3260" i="38"/>
  <c r="M3261" i="38"/>
  <c r="M3262" i="38"/>
  <c r="M3263" i="38"/>
  <c r="M3264" i="38"/>
  <c r="M3265" i="38"/>
  <c r="M3266" i="38"/>
  <c r="M3267" i="38"/>
  <c r="M3268" i="38"/>
  <c r="M3269" i="38"/>
  <c r="M3270" i="38"/>
  <c r="M3271" i="38"/>
  <c r="M3272" i="38"/>
  <c r="M3273" i="38"/>
  <c r="M3274" i="38"/>
  <c r="M3275" i="38"/>
  <c r="M3276" i="38"/>
  <c r="M3277" i="38"/>
  <c r="M3278" i="38"/>
  <c r="M3279" i="38"/>
  <c r="M3280" i="38"/>
  <c r="M3281" i="38"/>
  <c r="M3282" i="38"/>
  <c r="M3283" i="38"/>
  <c r="M3284" i="38"/>
  <c r="M3285" i="38"/>
  <c r="M3286" i="38"/>
  <c r="M3287" i="38"/>
  <c r="M3288" i="38"/>
  <c r="M3289" i="38"/>
  <c r="M3290" i="38"/>
  <c r="M3291" i="38"/>
  <c r="M3292" i="38"/>
  <c r="M3293" i="38"/>
  <c r="M3294" i="38"/>
  <c r="M3295" i="38"/>
  <c r="M3296" i="38"/>
  <c r="M3297" i="38"/>
  <c r="M3298" i="38"/>
  <c r="M3299" i="38"/>
  <c r="M3300" i="38"/>
  <c r="M3301" i="38"/>
  <c r="M3302" i="38"/>
  <c r="M3303" i="38"/>
  <c r="M3304" i="38"/>
  <c r="M3305" i="38"/>
  <c r="M3306" i="38"/>
  <c r="M3307" i="38"/>
  <c r="M3308" i="38"/>
  <c r="M3309" i="38"/>
  <c r="M3310" i="38"/>
  <c r="M3311" i="38"/>
  <c r="M3312" i="38"/>
  <c r="M3313" i="38"/>
  <c r="M3314" i="38"/>
  <c r="M3315" i="38"/>
  <c r="M3316" i="38"/>
  <c r="M3317" i="38"/>
  <c r="M3318" i="38"/>
  <c r="M3319" i="38"/>
  <c r="M3320" i="38"/>
  <c r="M3321" i="38"/>
  <c r="M3322" i="38"/>
  <c r="M3323" i="38"/>
  <c r="M3324" i="38"/>
  <c r="M3325" i="38"/>
  <c r="M3326" i="38"/>
  <c r="M3327" i="38"/>
  <c r="M3328" i="38"/>
  <c r="M3329" i="38"/>
  <c r="M3330" i="38"/>
  <c r="M3331" i="38"/>
  <c r="M3332" i="38"/>
  <c r="M3333" i="38"/>
  <c r="M3334" i="38"/>
  <c r="M3335" i="38"/>
  <c r="M3336" i="38"/>
  <c r="M3337" i="38"/>
  <c r="M3338" i="38"/>
  <c r="M3339" i="38"/>
  <c r="M3340" i="38"/>
  <c r="M3341" i="38"/>
  <c r="M3342" i="38"/>
  <c r="M3343" i="38"/>
  <c r="M3344" i="38"/>
  <c r="M3345" i="38"/>
  <c r="M3346" i="38"/>
  <c r="M3347" i="38"/>
  <c r="M3348" i="38"/>
  <c r="M3349" i="38"/>
  <c r="M3350" i="38"/>
  <c r="M3351" i="38"/>
  <c r="M3352" i="38"/>
  <c r="M3353" i="38"/>
  <c r="M3354" i="38"/>
  <c r="M3355" i="38"/>
  <c r="M3356" i="38"/>
  <c r="M3357" i="38"/>
  <c r="M3358" i="38"/>
  <c r="M3359" i="38"/>
  <c r="M3360" i="38"/>
  <c r="M3361" i="38"/>
  <c r="M3362" i="38"/>
  <c r="M3363" i="38"/>
  <c r="M3364" i="38"/>
  <c r="M3365" i="38"/>
  <c r="M3366" i="38"/>
  <c r="M3367" i="38"/>
  <c r="M3368" i="38"/>
  <c r="M3369" i="38"/>
  <c r="M3370" i="38"/>
  <c r="M3371" i="38"/>
  <c r="M3372" i="38"/>
  <c r="M3373" i="38"/>
  <c r="M3374" i="38"/>
  <c r="M3375" i="38"/>
  <c r="M3376" i="38"/>
  <c r="M3377" i="38"/>
  <c r="M3378" i="38"/>
  <c r="M3379" i="38"/>
  <c r="M3380" i="38"/>
  <c r="M3381" i="38"/>
  <c r="M3382" i="38"/>
  <c r="M3383" i="38"/>
  <c r="M3384" i="38"/>
  <c r="M3385" i="38"/>
  <c r="M3386" i="38"/>
  <c r="M3387" i="38"/>
  <c r="M3388" i="38"/>
  <c r="M3389" i="38"/>
  <c r="M3390" i="38"/>
  <c r="M3391" i="38"/>
  <c r="M3392" i="38"/>
  <c r="M3393" i="38"/>
  <c r="M3394" i="38"/>
  <c r="M3395" i="38"/>
  <c r="M3396" i="38"/>
  <c r="M3397" i="38"/>
  <c r="M3398" i="38"/>
  <c r="M3399" i="38"/>
  <c r="M3400" i="38"/>
  <c r="M3401" i="38"/>
  <c r="M3402" i="38"/>
  <c r="M3403" i="38"/>
  <c r="M3404" i="38"/>
  <c r="M3405" i="38"/>
  <c r="M3406" i="38"/>
  <c r="M3407" i="38"/>
  <c r="M3408" i="38"/>
  <c r="M3409" i="38"/>
  <c r="M3410" i="38"/>
  <c r="M3411" i="38"/>
  <c r="M3412" i="38"/>
  <c r="M3413" i="38"/>
  <c r="M3414" i="38"/>
  <c r="M3415" i="38"/>
  <c r="M3416" i="38"/>
  <c r="M3417" i="38"/>
  <c r="M3418" i="38"/>
  <c r="M3419" i="38"/>
  <c r="M3420" i="38"/>
  <c r="M3421" i="38"/>
  <c r="M3422" i="38"/>
  <c r="M3423" i="38"/>
  <c r="M3424" i="38"/>
  <c r="M3425" i="38"/>
  <c r="M3426" i="38"/>
  <c r="M3427" i="38"/>
  <c r="M3428" i="38"/>
  <c r="M3429" i="38"/>
  <c r="M3430" i="38"/>
  <c r="M3431" i="38"/>
  <c r="M3432" i="38"/>
  <c r="M3433" i="38"/>
  <c r="M3434" i="38"/>
  <c r="M3435" i="38"/>
  <c r="M3436" i="38"/>
  <c r="M3437" i="38"/>
  <c r="M3438" i="38"/>
  <c r="M3439" i="38"/>
  <c r="M3440" i="38"/>
  <c r="M3441" i="38"/>
  <c r="M3442" i="38"/>
  <c r="M3443" i="38"/>
  <c r="M3444" i="38"/>
  <c r="M3445" i="38"/>
  <c r="M3446" i="38"/>
  <c r="M3447" i="38"/>
  <c r="M3448" i="38"/>
  <c r="M3449" i="38"/>
  <c r="M3450" i="38"/>
  <c r="M3451" i="38"/>
  <c r="M3452" i="38"/>
  <c r="M3453" i="38"/>
  <c r="M3454" i="38"/>
  <c r="M3455" i="38"/>
  <c r="M3456" i="38"/>
  <c r="M3457" i="38"/>
  <c r="M3458" i="38"/>
  <c r="M3459" i="38"/>
  <c r="M3460" i="38"/>
  <c r="M3461" i="38"/>
  <c r="M3462" i="38"/>
  <c r="M3463" i="38"/>
  <c r="M3464" i="38"/>
  <c r="M3465" i="38"/>
  <c r="M3466" i="38"/>
  <c r="M3467" i="38"/>
  <c r="M3468" i="38"/>
  <c r="M3469" i="38"/>
  <c r="M3470" i="38"/>
  <c r="M3471" i="38"/>
  <c r="M3472" i="38"/>
  <c r="M3473" i="38"/>
  <c r="M3474" i="38"/>
  <c r="M3475" i="38"/>
  <c r="M3476" i="38"/>
  <c r="M3477" i="38"/>
  <c r="M3478" i="38"/>
  <c r="M3479" i="38"/>
  <c r="M3480" i="38"/>
  <c r="M3481" i="38"/>
  <c r="M3482" i="38"/>
  <c r="M3483" i="38"/>
  <c r="M3484" i="38"/>
  <c r="M3485" i="38"/>
  <c r="M3486" i="38"/>
  <c r="M3487" i="38"/>
  <c r="M3488" i="38"/>
  <c r="M3489" i="38"/>
  <c r="M3490" i="38"/>
  <c r="M3491" i="38"/>
  <c r="M3492" i="38"/>
  <c r="M3493" i="38"/>
  <c r="M3494" i="38"/>
  <c r="M3495" i="38"/>
  <c r="M3496" i="38"/>
  <c r="M3497" i="38"/>
  <c r="M3498" i="38"/>
  <c r="M3499" i="38"/>
  <c r="M3500" i="38"/>
  <c r="M3501" i="38"/>
  <c r="M3502" i="38"/>
  <c r="M3503" i="38"/>
  <c r="M3504" i="38"/>
  <c r="M3505" i="38"/>
  <c r="M3506" i="38"/>
  <c r="M3507" i="38"/>
  <c r="M3508" i="38"/>
  <c r="M3509" i="38"/>
  <c r="M3510" i="38"/>
  <c r="M3511" i="38"/>
  <c r="M3512" i="38"/>
  <c r="M3513" i="38"/>
  <c r="M3514" i="38"/>
  <c r="M3515" i="38"/>
  <c r="M3516" i="38"/>
  <c r="M3517" i="38"/>
  <c r="M3518" i="38"/>
  <c r="M3519" i="38"/>
  <c r="M3520" i="38"/>
  <c r="M3521" i="38"/>
  <c r="M3522" i="38"/>
  <c r="M3523" i="38"/>
  <c r="M3524" i="38"/>
  <c r="M3525" i="38"/>
  <c r="M3526" i="38"/>
  <c r="M3527" i="38"/>
  <c r="M3528" i="38"/>
  <c r="M3529" i="38"/>
  <c r="M3530" i="38"/>
  <c r="M3531" i="38"/>
  <c r="M3532" i="38"/>
  <c r="M3533" i="38"/>
  <c r="M3534" i="38"/>
  <c r="M3535" i="38"/>
  <c r="M3536" i="38"/>
  <c r="M3537" i="38"/>
  <c r="M3538" i="38"/>
  <c r="M3539" i="38"/>
  <c r="M3540" i="38"/>
  <c r="M3541" i="38"/>
  <c r="M3542" i="38"/>
  <c r="M3543" i="38"/>
  <c r="M3544" i="38"/>
  <c r="M3545" i="38"/>
  <c r="M3546" i="38"/>
  <c r="M3547" i="38"/>
  <c r="M3548" i="38"/>
  <c r="M3549" i="38"/>
  <c r="M3550" i="38"/>
  <c r="M3551" i="38"/>
  <c r="M3552" i="38"/>
  <c r="M3553" i="38"/>
  <c r="M3554" i="38"/>
  <c r="M3555" i="38"/>
  <c r="M3556" i="38"/>
  <c r="M3557" i="38"/>
  <c r="M3558" i="38"/>
  <c r="M3559" i="38"/>
  <c r="M3560" i="38"/>
  <c r="M3561" i="38"/>
  <c r="M3562" i="38"/>
  <c r="M3563" i="38"/>
  <c r="M3564" i="38"/>
  <c r="M3565" i="38"/>
  <c r="M3566" i="38"/>
  <c r="M3567" i="38"/>
  <c r="M3568" i="38"/>
  <c r="M3569" i="38"/>
  <c r="M3570" i="38"/>
  <c r="M3571" i="38"/>
  <c r="M3572" i="38"/>
  <c r="M3573" i="38"/>
  <c r="M3574" i="38"/>
  <c r="M3575" i="38"/>
  <c r="M3576" i="38"/>
  <c r="M3577" i="38"/>
  <c r="M3578" i="38"/>
  <c r="M3579" i="38"/>
  <c r="M3580" i="38"/>
  <c r="M3581" i="38"/>
  <c r="M3582" i="38"/>
  <c r="M3583" i="38"/>
  <c r="M3584" i="38"/>
  <c r="M3585" i="38"/>
  <c r="M3586" i="38"/>
  <c r="M3587" i="38"/>
  <c r="M3588" i="38"/>
  <c r="M3589" i="38"/>
  <c r="M3590" i="38"/>
  <c r="M3591" i="38"/>
  <c r="M3592" i="38"/>
  <c r="M3593" i="38"/>
  <c r="M3594" i="38"/>
  <c r="M3595" i="38"/>
  <c r="M3596" i="38"/>
  <c r="M3597" i="38"/>
  <c r="M3598" i="38"/>
  <c r="M3599" i="38"/>
  <c r="M3600" i="38"/>
  <c r="M3601" i="38"/>
  <c r="M3602" i="38"/>
  <c r="M3603" i="38"/>
  <c r="M3604" i="38"/>
  <c r="M3605" i="38"/>
  <c r="M3606" i="38"/>
  <c r="M3607" i="38"/>
  <c r="M3608" i="38"/>
  <c r="M3609" i="38"/>
  <c r="M3610" i="38"/>
  <c r="M3611" i="38"/>
  <c r="M3612" i="38"/>
  <c r="M3613" i="38"/>
  <c r="M3614" i="38"/>
  <c r="M3615" i="38"/>
  <c r="M3616" i="38"/>
  <c r="M3617" i="38"/>
  <c r="M3618" i="38"/>
  <c r="M3619" i="38"/>
  <c r="M3620" i="38"/>
  <c r="M3621" i="38"/>
  <c r="M3622" i="38"/>
  <c r="M3623" i="38"/>
  <c r="M3624" i="38"/>
  <c r="M3625" i="38"/>
  <c r="M3626" i="38"/>
  <c r="M3627" i="38"/>
  <c r="M3628" i="38"/>
  <c r="M3629" i="38"/>
  <c r="M3630" i="38"/>
  <c r="M3631" i="38"/>
  <c r="M3632" i="38"/>
  <c r="M3633" i="38"/>
  <c r="M3634" i="38"/>
  <c r="M3635" i="38"/>
  <c r="M3636" i="38"/>
  <c r="M3637" i="38"/>
  <c r="M3638" i="38"/>
  <c r="M3639" i="38"/>
  <c r="M3640" i="38"/>
  <c r="M3641" i="38"/>
  <c r="M3642" i="38"/>
  <c r="M3643" i="38"/>
  <c r="M3644" i="38"/>
  <c r="M3645" i="38"/>
  <c r="M3646" i="38"/>
  <c r="M3647" i="38"/>
  <c r="M3648" i="38"/>
  <c r="M3649" i="38"/>
  <c r="M3650" i="38"/>
  <c r="M3651" i="38"/>
  <c r="M3652" i="38"/>
  <c r="M3653" i="38"/>
  <c r="M3654" i="38"/>
  <c r="M3655" i="38"/>
  <c r="M3656" i="38"/>
  <c r="M3657" i="38"/>
  <c r="M3658" i="38"/>
  <c r="M3659" i="38"/>
  <c r="M3660" i="38"/>
  <c r="M3661" i="38"/>
  <c r="M3662" i="38"/>
  <c r="M3663" i="38"/>
  <c r="M3664" i="38"/>
  <c r="M3665" i="38"/>
  <c r="M3666" i="38"/>
  <c r="M3667" i="38"/>
  <c r="M3668" i="38"/>
  <c r="M3669" i="38"/>
  <c r="M3670" i="38"/>
  <c r="M3671" i="38"/>
  <c r="M3672" i="38"/>
  <c r="M3673" i="38"/>
  <c r="M3674" i="38"/>
  <c r="M3675" i="38"/>
  <c r="M3676" i="38"/>
  <c r="M3677" i="38"/>
  <c r="M3678" i="38"/>
  <c r="M3679" i="38"/>
  <c r="M3680" i="38"/>
  <c r="M3681" i="38"/>
  <c r="M3682" i="38"/>
  <c r="M3683" i="38"/>
  <c r="M3684" i="38"/>
  <c r="M3685" i="38"/>
  <c r="M3686" i="38"/>
  <c r="M3687" i="38"/>
  <c r="M3688" i="38"/>
  <c r="M3689" i="38"/>
  <c r="M3690" i="38"/>
  <c r="M3691" i="38"/>
  <c r="M3692" i="38"/>
  <c r="M3693" i="38"/>
  <c r="M3694" i="38"/>
  <c r="M3695" i="38"/>
  <c r="M3696" i="38"/>
  <c r="M3697" i="38"/>
  <c r="M3698" i="38"/>
  <c r="M3699" i="38"/>
  <c r="M3700" i="38"/>
  <c r="M3701" i="38"/>
  <c r="M3702" i="38"/>
  <c r="M3703" i="38"/>
  <c r="M3704" i="38"/>
  <c r="M3705" i="38"/>
  <c r="M3706" i="38"/>
  <c r="M3707" i="38"/>
  <c r="M3708" i="38"/>
  <c r="M3709" i="38"/>
  <c r="M3710" i="38"/>
  <c r="M3711" i="38"/>
  <c r="M3712" i="38"/>
  <c r="M3713" i="38"/>
  <c r="M3714" i="38"/>
  <c r="M3715" i="38"/>
  <c r="M3716" i="38"/>
  <c r="M3717" i="38"/>
  <c r="M3718" i="38"/>
  <c r="M3719" i="38"/>
  <c r="M3720" i="38"/>
  <c r="M3721" i="38"/>
  <c r="M3722" i="38"/>
  <c r="M3723" i="38"/>
  <c r="M3724" i="38"/>
  <c r="M3725" i="38"/>
  <c r="M3726" i="38"/>
  <c r="M3727" i="38"/>
  <c r="M3728" i="38"/>
  <c r="M3729" i="38"/>
  <c r="M3730" i="38"/>
  <c r="M3731" i="38"/>
  <c r="M3732" i="38"/>
  <c r="M3733" i="38"/>
  <c r="M3734" i="38"/>
  <c r="M3735" i="38"/>
  <c r="M3736" i="38"/>
  <c r="M3737" i="38"/>
  <c r="M3738" i="38"/>
  <c r="M3739" i="38"/>
  <c r="M3740" i="38"/>
  <c r="M3741" i="38"/>
  <c r="M3742" i="38"/>
  <c r="M3743" i="38"/>
  <c r="M3744" i="38"/>
  <c r="M3745" i="38"/>
  <c r="M3746" i="38"/>
  <c r="M3747" i="38"/>
  <c r="M3748" i="38"/>
  <c r="M3749" i="38"/>
  <c r="M3750" i="38"/>
  <c r="M3751" i="38"/>
  <c r="M3752" i="38"/>
  <c r="M3753" i="38"/>
  <c r="M3754" i="38"/>
  <c r="M3755" i="38"/>
  <c r="M3756" i="38"/>
  <c r="M3757" i="38"/>
  <c r="M3758" i="38"/>
  <c r="M3759" i="38"/>
  <c r="M3760" i="38"/>
  <c r="M3761" i="38"/>
  <c r="M3762" i="38"/>
  <c r="M3763" i="38"/>
  <c r="M3764" i="38"/>
  <c r="M3765" i="38"/>
  <c r="M3766" i="38"/>
  <c r="M3767" i="38"/>
  <c r="M3768" i="38"/>
  <c r="M3769" i="38"/>
  <c r="M3770" i="38"/>
  <c r="M3771" i="38"/>
  <c r="M3772" i="38"/>
  <c r="M3773" i="38"/>
  <c r="M3774" i="38"/>
  <c r="M3775" i="38"/>
  <c r="M3776" i="38"/>
  <c r="M3777" i="38"/>
  <c r="M3778" i="38"/>
  <c r="M3779" i="38"/>
  <c r="M3780" i="38"/>
  <c r="M3781" i="38"/>
  <c r="M3782" i="38"/>
  <c r="M3783" i="38"/>
  <c r="M3784" i="38"/>
  <c r="M3785" i="38"/>
  <c r="M3786" i="38"/>
  <c r="M3787" i="38"/>
  <c r="M3788" i="38"/>
  <c r="M3789" i="38"/>
  <c r="M3790" i="38"/>
  <c r="M3791" i="38"/>
  <c r="M3792" i="38"/>
  <c r="M3793" i="38"/>
  <c r="M3794" i="38"/>
  <c r="M3795" i="38"/>
  <c r="M3796" i="38"/>
  <c r="M3797" i="38"/>
  <c r="M3798" i="38"/>
  <c r="M3799" i="38"/>
  <c r="M3800" i="38"/>
  <c r="M3801" i="38"/>
  <c r="M3802" i="38"/>
  <c r="M3803" i="38"/>
  <c r="M3804" i="38"/>
  <c r="M3805" i="38"/>
  <c r="M3806" i="38"/>
  <c r="M3807" i="38"/>
  <c r="M3808" i="38"/>
  <c r="M3809" i="38"/>
  <c r="M3810" i="38"/>
  <c r="M3811" i="38"/>
  <c r="M3812" i="38"/>
  <c r="M3813" i="38"/>
  <c r="M3814" i="38"/>
  <c r="M3815" i="38"/>
  <c r="M3816" i="38"/>
  <c r="M3817" i="38"/>
  <c r="M3818" i="38"/>
  <c r="M3819" i="38"/>
  <c r="M3820" i="38"/>
  <c r="M3821" i="38"/>
  <c r="M3822" i="38"/>
  <c r="M3823" i="38"/>
  <c r="M3824" i="38"/>
  <c r="M3825" i="38"/>
  <c r="M3826" i="38"/>
  <c r="M3827" i="38"/>
  <c r="M3828" i="38"/>
  <c r="M3829" i="38"/>
  <c r="M3830" i="38"/>
  <c r="M3831" i="38"/>
  <c r="M3832" i="38"/>
  <c r="M3833" i="38"/>
  <c r="M3834" i="38"/>
  <c r="M3835" i="38"/>
  <c r="M3836" i="38"/>
  <c r="M3837" i="38"/>
  <c r="M3838" i="38"/>
  <c r="M3839" i="38"/>
  <c r="M3840" i="38"/>
  <c r="M3841" i="38"/>
  <c r="M3842" i="38"/>
  <c r="M3843" i="38"/>
  <c r="M3844" i="38"/>
  <c r="M3845" i="38"/>
  <c r="M3846" i="38"/>
  <c r="M3847" i="38"/>
  <c r="M3848" i="38"/>
  <c r="M3849" i="38"/>
  <c r="M3850" i="38"/>
  <c r="M3851" i="38"/>
  <c r="M3852" i="38"/>
  <c r="M3853" i="38"/>
  <c r="M3854" i="38"/>
  <c r="M3855" i="38"/>
  <c r="M3856" i="38"/>
  <c r="M3857" i="38"/>
  <c r="M3858" i="38"/>
  <c r="M3859" i="38"/>
  <c r="M3860" i="38"/>
  <c r="M3861" i="38"/>
  <c r="M3862" i="38"/>
  <c r="M3863" i="38"/>
  <c r="M3864" i="38"/>
  <c r="M3865" i="38"/>
  <c r="M3866" i="38"/>
  <c r="M3867" i="38"/>
  <c r="M3868" i="38"/>
  <c r="M3869" i="38"/>
  <c r="M3870" i="38"/>
  <c r="M3871" i="38"/>
  <c r="M3872" i="38"/>
  <c r="M3873" i="38"/>
  <c r="M3874" i="38"/>
  <c r="M3875" i="38"/>
  <c r="M3876" i="38"/>
  <c r="M3877" i="38"/>
  <c r="M3878" i="38"/>
  <c r="M3879" i="38"/>
  <c r="M3880" i="38"/>
  <c r="M3881" i="38"/>
  <c r="M3882" i="38"/>
  <c r="M3883" i="38"/>
  <c r="M3884" i="38"/>
  <c r="M3885" i="38"/>
  <c r="M3886" i="38"/>
  <c r="M3887" i="38"/>
  <c r="M3888" i="38"/>
  <c r="M3889" i="38"/>
  <c r="M3890" i="38"/>
  <c r="M3891" i="38"/>
  <c r="M3892" i="38"/>
  <c r="M3893" i="38"/>
  <c r="M3894" i="38"/>
  <c r="M3895" i="38"/>
  <c r="M3896" i="38"/>
  <c r="M3897" i="38"/>
  <c r="M3898" i="38"/>
  <c r="M3899" i="38"/>
  <c r="M3900" i="38"/>
  <c r="M3901" i="38"/>
  <c r="M3902" i="38"/>
  <c r="M3903" i="38"/>
  <c r="M3904" i="38"/>
  <c r="M3905" i="38"/>
  <c r="M3906" i="38"/>
  <c r="M3907" i="38"/>
  <c r="M3908" i="38"/>
  <c r="M3909" i="38"/>
  <c r="M3910" i="38"/>
  <c r="M3911" i="38"/>
  <c r="M3912" i="38"/>
  <c r="M3913" i="38"/>
  <c r="M3914" i="38"/>
  <c r="M3915" i="38"/>
  <c r="M3916" i="38"/>
  <c r="M3917" i="38"/>
  <c r="M3918" i="38"/>
  <c r="M3919" i="38"/>
  <c r="M3920" i="38"/>
  <c r="M3921" i="38"/>
  <c r="M3922" i="38"/>
  <c r="M3923" i="38"/>
  <c r="M3924" i="38"/>
  <c r="M3925" i="38"/>
  <c r="M3926" i="38"/>
  <c r="M3927" i="38"/>
  <c r="M3928" i="38"/>
  <c r="M3929" i="38"/>
  <c r="M3930" i="38"/>
  <c r="M3931" i="38"/>
  <c r="M3932" i="38"/>
  <c r="M3933" i="38"/>
  <c r="M3934" i="38"/>
  <c r="M3935" i="38"/>
  <c r="M3936" i="38"/>
  <c r="M3937" i="38"/>
  <c r="M3938" i="38"/>
  <c r="M3939" i="38"/>
  <c r="M3940" i="38"/>
  <c r="M3941" i="38"/>
  <c r="M3942" i="38"/>
  <c r="M3943" i="38"/>
  <c r="M3944" i="38"/>
  <c r="M3945" i="38"/>
  <c r="M3946" i="38"/>
  <c r="M3947" i="38"/>
  <c r="M3948" i="38"/>
  <c r="M3949" i="38"/>
  <c r="M3950" i="38"/>
  <c r="M3951" i="38"/>
  <c r="M3952" i="38"/>
  <c r="M3953" i="38"/>
  <c r="M3954" i="38"/>
  <c r="M3955" i="38"/>
  <c r="M3956" i="38"/>
  <c r="M3957" i="38"/>
  <c r="M3958" i="38"/>
  <c r="M3959" i="38"/>
  <c r="M3960" i="38"/>
  <c r="M3961" i="38"/>
  <c r="M3962" i="38"/>
  <c r="M3963" i="38"/>
  <c r="M3964" i="38"/>
  <c r="M3965" i="38"/>
  <c r="M3966" i="38"/>
  <c r="M3967" i="38"/>
  <c r="M3968" i="38"/>
  <c r="M3969" i="38"/>
  <c r="M3970" i="38"/>
  <c r="M3971" i="38"/>
  <c r="M3972" i="38"/>
  <c r="M3973" i="38"/>
  <c r="M3974" i="38"/>
  <c r="M3975" i="38"/>
  <c r="M3976" i="38"/>
  <c r="M3977" i="38"/>
  <c r="M3978" i="38"/>
  <c r="M3979" i="38"/>
  <c r="M3980" i="38"/>
  <c r="M3981" i="38"/>
  <c r="M3982" i="38"/>
  <c r="M3983" i="38"/>
  <c r="M3984" i="38"/>
  <c r="M3985" i="38"/>
  <c r="M3986" i="38"/>
  <c r="M3987" i="38"/>
  <c r="M3988" i="38"/>
  <c r="M3989" i="38"/>
  <c r="M3990" i="38"/>
  <c r="M3991" i="38"/>
  <c r="M3992" i="38"/>
  <c r="M3993" i="38"/>
  <c r="M3994" i="38"/>
  <c r="M3995" i="38"/>
  <c r="M3996" i="38"/>
  <c r="M3997" i="38"/>
  <c r="M3998" i="38"/>
  <c r="M3999" i="38"/>
  <c r="M4000" i="38"/>
  <c r="M4001" i="38"/>
  <c r="M4002" i="38"/>
  <c r="M4003" i="38"/>
  <c r="M4004" i="38"/>
  <c r="M4005" i="38"/>
  <c r="M4006" i="38"/>
  <c r="M4007" i="38"/>
  <c r="M4008" i="38"/>
  <c r="M4009" i="38"/>
  <c r="M4010" i="38"/>
  <c r="M4011" i="38"/>
  <c r="M4012" i="38"/>
  <c r="M4013" i="38"/>
  <c r="M4014" i="38"/>
  <c r="M4015" i="38"/>
  <c r="M4016" i="38"/>
  <c r="M4017" i="38"/>
  <c r="M4018" i="38"/>
  <c r="M4019" i="38"/>
  <c r="M4020" i="38"/>
  <c r="M4021" i="38"/>
  <c r="M4022" i="38"/>
  <c r="M4023" i="38"/>
  <c r="M4024" i="38"/>
  <c r="M4025" i="38"/>
  <c r="M4026" i="38"/>
  <c r="M4027" i="38"/>
  <c r="M4028" i="38"/>
  <c r="M4029" i="38"/>
  <c r="M4030" i="38"/>
  <c r="M4031" i="38"/>
  <c r="M4032" i="38"/>
  <c r="M4033" i="38"/>
  <c r="M4034" i="38"/>
  <c r="M4035" i="38"/>
  <c r="M4036" i="38"/>
  <c r="M4037" i="38"/>
  <c r="M4038" i="38"/>
  <c r="M4039" i="38"/>
  <c r="M4040" i="38"/>
  <c r="M4041" i="38"/>
  <c r="M4042" i="38"/>
  <c r="M4043" i="38"/>
  <c r="M4044" i="38"/>
  <c r="M4045" i="38"/>
  <c r="M4046" i="38"/>
  <c r="M4047" i="38"/>
  <c r="M4048" i="38"/>
  <c r="M4049" i="38"/>
  <c r="M4050" i="38"/>
  <c r="M4051" i="38"/>
  <c r="M4052" i="38"/>
  <c r="M4053" i="38"/>
  <c r="M4054" i="38"/>
  <c r="M4055" i="38"/>
  <c r="M4056" i="38"/>
  <c r="M4057" i="38"/>
  <c r="M4058" i="38"/>
  <c r="M4059" i="38"/>
  <c r="M4060" i="38"/>
  <c r="M4061" i="38"/>
  <c r="M4062" i="38"/>
  <c r="M4063" i="38"/>
  <c r="M4064" i="38"/>
  <c r="M4065" i="38"/>
  <c r="M4066" i="38"/>
  <c r="M4067" i="38"/>
  <c r="M4068" i="38"/>
  <c r="M4069" i="38"/>
  <c r="M4070" i="38"/>
  <c r="M4071" i="38"/>
  <c r="M4072" i="38"/>
  <c r="M4073" i="38"/>
  <c r="M4074" i="38"/>
  <c r="M4075" i="38"/>
  <c r="M4076" i="38"/>
  <c r="M4077" i="38"/>
  <c r="M4078" i="38"/>
  <c r="M4079" i="38"/>
  <c r="M4080" i="38"/>
  <c r="M4081" i="38"/>
  <c r="M4082" i="38"/>
  <c r="M4083" i="38"/>
  <c r="M4084" i="38"/>
  <c r="M4085" i="38"/>
  <c r="M4086" i="38"/>
  <c r="M4087" i="38"/>
  <c r="M4088" i="38"/>
  <c r="M4089" i="38"/>
  <c r="M4090" i="38"/>
  <c r="M4091" i="38"/>
  <c r="M4092" i="38"/>
  <c r="M4093" i="38"/>
  <c r="M4094" i="38"/>
  <c r="M4095" i="38"/>
  <c r="M4096" i="38"/>
  <c r="M4097" i="38"/>
  <c r="M4098" i="38"/>
  <c r="M4099" i="38"/>
  <c r="M4100" i="38"/>
  <c r="M4101" i="38"/>
  <c r="M4102" i="38"/>
  <c r="M4103" i="38"/>
  <c r="M4104" i="38"/>
  <c r="M4105" i="38"/>
  <c r="M4106" i="38"/>
  <c r="M4107" i="38"/>
  <c r="M4108" i="38"/>
  <c r="M4109" i="38"/>
  <c r="M4110" i="38"/>
  <c r="M4111" i="38"/>
  <c r="M4112" i="38"/>
  <c r="M4113" i="38"/>
  <c r="M4114" i="38"/>
  <c r="M4115" i="38"/>
  <c r="M4116" i="38"/>
  <c r="M4117" i="38"/>
  <c r="M4118" i="38"/>
  <c r="M4119" i="38"/>
  <c r="M4120" i="38"/>
  <c r="M4121" i="38"/>
  <c r="M4122" i="38"/>
  <c r="M4123" i="38"/>
  <c r="M4124" i="38"/>
  <c r="M4125" i="38"/>
  <c r="M4126" i="38"/>
  <c r="M4127" i="38"/>
  <c r="M4128" i="38"/>
  <c r="M4129" i="38"/>
  <c r="M4130" i="38"/>
  <c r="M4131" i="38"/>
  <c r="M4132" i="38"/>
  <c r="M4133" i="38"/>
  <c r="M4134" i="38"/>
  <c r="M4135" i="38"/>
  <c r="M4136" i="38"/>
  <c r="M4137" i="38"/>
  <c r="M4138" i="38"/>
  <c r="M4139" i="38"/>
  <c r="M4140" i="38"/>
  <c r="M4141" i="38"/>
  <c r="M4142" i="38"/>
  <c r="M4143" i="38"/>
  <c r="M4144" i="38"/>
  <c r="M4145" i="38"/>
  <c r="M4146" i="38"/>
  <c r="M4147" i="38"/>
  <c r="M4148" i="38"/>
  <c r="M4149" i="38"/>
  <c r="M4150" i="38"/>
  <c r="M4151" i="38"/>
  <c r="M4152" i="38"/>
  <c r="M4153" i="38"/>
  <c r="M4154" i="38"/>
  <c r="M4155" i="38"/>
  <c r="M4156" i="38"/>
  <c r="M4157" i="38"/>
  <c r="M4158" i="38"/>
  <c r="M4159" i="38"/>
  <c r="M4160" i="38"/>
  <c r="M4161" i="38"/>
  <c r="M4162" i="38"/>
  <c r="M4163" i="38"/>
  <c r="M4164" i="38"/>
  <c r="M4165" i="38"/>
  <c r="M4166" i="38"/>
  <c r="M4167" i="38"/>
  <c r="M4168" i="38"/>
  <c r="M4169" i="38"/>
  <c r="M4170" i="38"/>
  <c r="M4171" i="38"/>
  <c r="M4172" i="38"/>
  <c r="M4173" i="38"/>
  <c r="M4174" i="38"/>
  <c r="M4175" i="38"/>
  <c r="M4176" i="38"/>
  <c r="M4177" i="38"/>
  <c r="M4178" i="38"/>
  <c r="M4179" i="38"/>
  <c r="M4180" i="38"/>
  <c r="M4181" i="38"/>
  <c r="M4182" i="38"/>
  <c r="M4183" i="38"/>
  <c r="M4184" i="38"/>
  <c r="M4185" i="38"/>
  <c r="M4186" i="38"/>
  <c r="M4187" i="38"/>
  <c r="M4188" i="38"/>
  <c r="M4189" i="38"/>
  <c r="M4190" i="38"/>
  <c r="M4191" i="38"/>
  <c r="M4192" i="38"/>
  <c r="M4193" i="38"/>
  <c r="M4194" i="38"/>
  <c r="M4195" i="38"/>
  <c r="M4196" i="38"/>
  <c r="M4197" i="38"/>
  <c r="M4198" i="38"/>
  <c r="M4199" i="38"/>
  <c r="M4200" i="38"/>
  <c r="M4201" i="38"/>
  <c r="M4202" i="38"/>
  <c r="M4203" i="38"/>
  <c r="M4204" i="38"/>
  <c r="M4205" i="38"/>
  <c r="M4206" i="38"/>
  <c r="M4207" i="38"/>
  <c r="M4208" i="38"/>
  <c r="M4209" i="38"/>
  <c r="M4210" i="38"/>
  <c r="M4211" i="38"/>
  <c r="M4212" i="38"/>
  <c r="M4213" i="38"/>
  <c r="M4214" i="38"/>
  <c r="M4215" i="38"/>
  <c r="M4216" i="38"/>
  <c r="M4217" i="38"/>
  <c r="M4218" i="38"/>
  <c r="M4219" i="38"/>
  <c r="M4220" i="38"/>
  <c r="M4221" i="38"/>
  <c r="M4222" i="38"/>
  <c r="M4223" i="38"/>
  <c r="M4224" i="38"/>
  <c r="M4225" i="38"/>
  <c r="M4226" i="38"/>
  <c r="M4227" i="38"/>
  <c r="M4228" i="38"/>
  <c r="M4229" i="38"/>
  <c r="M4230" i="38"/>
  <c r="M4231" i="38"/>
  <c r="M4232" i="38"/>
  <c r="M4233" i="38"/>
  <c r="M4234" i="38"/>
  <c r="M4235" i="38"/>
  <c r="M4236" i="38"/>
  <c r="M4237" i="38"/>
  <c r="M4238" i="38"/>
  <c r="M4239" i="38"/>
  <c r="M4240" i="38"/>
  <c r="M4241" i="38"/>
  <c r="M4242" i="38"/>
  <c r="M4243" i="38"/>
  <c r="M4244" i="38"/>
  <c r="M4245" i="38"/>
  <c r="M4246" i="38"/>
  <c r="M4247" i="38"/>
  <c r="M4248" i="38"/>
  <c r="M4249" i="38"/>
  <c r="M4250" i="38"/>
  <c r="M4251" i="38"/>
  <c r="M4252" i="38"/>
  <c r="M4253" i="38"/>
  <c r="M4254" i="38"/>
  <c r="M4255" i="38"/>
  <c r="M4256" i="38"/>
  <c r="M4257" i="38"/>
  <c r="M4258" i="38"/>
  <c r="M4259" i="38"/>
  <c r="M4260" i="38"/>
  <c r="M4261" i="38"/>
  <c r="M4262" i="38"/>
  <c r="M4263" i="38"/>
  <c r="M4264" i="38"/>
  <c r="M4265" i="38"/>
  <c r="M4266" i="38"/>
  <c r="M4267" i="38"/>
  <c r="M4268" i="38"/>
  <c r="M4269" i="38"/>
  <c r="M4270" i="38"/>
  <c r="M4271" i="38"/>
  <c r="M4272" i="38"/>
  <c r="M4273" i="38"/>
  <c r="M4274" i="38"/>
  <c r="M4275" i="38"/>
  <c r="M4276" i="38"/>
  <c r="M4277" i="38"/>
  <c r="M4278" i="38"/>
  <c r="M4279" i="38"/>
  <c r="M4280" i="38"/>
  <c r="M4281" i="38"/>
  <c r="M4282" i="38"/>
  <c r="M4283" i="38"/>
  <c r="M4284" i="38"/>
  <c r="M4285" i="38"/>
  <c r="M4286" i="38"/>
  <c r="M4287" i="38"/>
  <c r="M4288" i="38"/>
  <c r="M4289" i="38"/>
  <c r="M4290" i="38"/>
  <c r="M4291" i="38"/>
  <c r="M4292" i="38"/>
  <c r="M4293" i="38"/>
  <c r="M4294" i="38"/>
  <c r="M4295" i="38"/>
  <c r="M4296" i="38"/>
  <c r="M4297" i="38"/>
  <c r="M4298" i="38"/>
  <c r="M4299" i="38"/>
  <c r="M4300" i="38"/>
  <c r="M4301" i="38"/>
  <c r="M4302" i="38"/>
  <c r="M4303" i="38"/>
  <c r="M4304" i="38"/>
  <c r="M4305" i="38"/>
  <c r="M4306" i="38"/>
  <c r="M4307" i="38"/>
  <c r="M4308" i="38"/>
  <c r="M4309" i="38"/>
  <c r="M4310" i="38"/>
  <c r="M4311" i="38"/>
  <c r="M4312" i="38"/>
  <c r="M4313" i="38"/>
  <c r="M4314" i="38"/>
  <c r="M4315" i="38"/>
  <c r="M4316" i="38"/>
  <c r="M4317" i="38"/>
  <c r="M4318" i="38"/>
  <c r="M4319" i="38"/>
  <c r="M4320" i="38"/>
  <c r="M4321" i="38"/>
  <c r="M4322" i="38"/>
  <c r="M4323" i="38"/>
  <c r="M4324" i="38"/>
  <c r="M4325" i="38"/>
  <c r="M4326" i="38"/>
  <c r="M4327" i="38"/>
  <c r="M4328" i="38"/>
  <c r="M4329" i="38"/>
  <c r="M4330" i="38"/>
  <c r="M4331" i="38"/>
  <c r="M4332" i="38"/>
  <c r="M4333" i="38"/>
  <c r="M4334" i="38"/>
  <c r="M4335" i="38"/>
  <c r="M4336" i="38"/>
  <c r="M4337" i="38"/>
  <c r="M4338" i="38"/>
  <c r="M4339" i="38"/>
  <c r="M4340" i="38"/>
  <c r="M4341" i="38"/>
  <c r="M4342" i="38"/>
  <c r="M4343" i="38"/>
  <c r="M4344" i="38"/>
  <c r="M4345" i="38"/>
  <c r="M4346" i="38"/>
  <c r="M4347" i="38"/>
  <c r="M4348" i="38"/>
  <c r="M4349" i="38"/>
  <c r="M4350" i="38"/>
  <c r="M4351" i="38"/>
  <c r="M4352" i="38"/>
  <c r="M4353" i="38"/>
  <c r="M4354" i="38"/>
  <c r="M4355" i="38"/>
  <c r="M4356" i="38"/>
  <c r="M4357" i="38"/>
  <c r="M4358" i="38"/>
  <c r="M4359" i="38"/>
  <c r="M4360" i="38"/>
  <c r="M4361" i="38"/>
  <c r="M4362" i="38"/>
  <c r="M4363" i="38"/>
  <c r="M4364" i="38"/>
  <c r="M4365" i="38"/>
  <c r="M4366" i="38"/>
  <c r="M4367" i="38"/>
  <c r="M4368" i="38"/>
  <c r="M4369" i="38"/>
  <c r="M4370" i="38"/>
  <c r="M4371" i="38"/>
  <c r="M4372" i="38"/>
  <c r="M4373" i="38"/>
  <c r="M4374" i="38"/>
  <c r="M4375" i="38"/>
  <c r="M4376" i="38"/>
  <c r="M4377" i="38"/>
  <c r="M4378" i="38"/>
  <c r="M4379" i="38"/>
  <c r="M4380" i="38"/>
  <c r="M4381" i="38"/>
  <c r="M4382" i="38"/>
  <c r="M4383" i="38"/>
  <c r="M4384" i="38"/>
  <c r="M4385" i="38"/>
  <c r="M4386" i="38"/>
  <c r="M4387" i="38"/>
  <c r="M4388" i="38"/>
  <c r="M4389" i="38"/>
  <c r="M4390" i="38"/>
  <c r="M4391" i="38"/>
  <c r="M4392" i="38"/>
  <c r="M4393" i="38"/>
  <c r="M4394" i="38"/>
  <c r="M4395" i="38"/>
  <c r="M4396" i="38"/>
  <c r="M4397" i="38"/>
  <c r="M4398" i="38"/>
  <c r="M4399" i="38"/>
  <c r="M4400" i="38"/>
  <c r="M4401" i="38"/>
  <c r="M4402" i="38"/>
  <c r="M4403" i="38"/>
  <c r="M4404" i="38"/>
  <c r="M4405" i="38"/>
  <c r="M4406" i="38"/>
  <c r="M4407" i="38"/>
  <c r="M4408" i="38"/>
  <c r="M4409" i="38"/>
  <c r="M4410" i="38"/>
  <c r="M4411" i="38"/>
  <c r="M4412" i="38"/>
  <c r="M4413" i="38"/>
  <c r="M4414" i="38"/>
  <c r="M4415" i="38"/>
  <c r="M4416" i="38"/>
  <c r="M4417" i="38"/>
  <c r="M4418" i="38"/>
  <c r="M4419" i="38"/>
  <c r="M4420" i="38"/>
  <c r="M4421" i="38"/>
  <c r="M4422" i="38"/>
  <c r="M4423" i="38"/>
  <c r="M4424" i="38"/>
  <c r="M4425" i="38"/>
  <c r="M4426" i="38"/>
  <c r="M4427" i="38"/>
  <c r="M4428" i="38"/>
  <c r="M4429" i="38"/>
  <c r="M4430" i="38"/>
  <c r="M4431" i="38"/>
  <c r="M4432" i="38"/>
  <c r="M4433" i="38"/>
  <c r="M4434" i="38"/>
  <c r="M4435" i="38"/>
  <c r="M4436" i="38"/>
  <c r="M4437" i="38"/>
  <c r="M4438" i="38"/>
  <c r="M4439" i="38"/>
  <c r="M4440" i="38"/>
  <c r="M4441" i="38"/>
  <c r="M4442" i="38"/>
  <c r="M4443" i="38"/>
  <c r="M4444" i="38"/>
  <c r="M4445" i="38"/>
  <c r="M4446" i="38"/>
  <c r="M4447" i="38"/>
  <c r="M4448" i="38"/>
  <c r="M4449" i="38"/>
  <c r="M4450" i="38"/>
  <c r="M4451" i="38"/>
  <c r="M4452" i="38"/>
  <c r="M4453" i="38"/>
  <c r="M4454" i="38"/>
  <c r="M4455" i="38"/>
  <c r="M4456" i="38"/>
  <c r="M4457" i="38"/>
  <c r="M4458" i="38"/>
  <c r="M4459" i="38"/>
  <c r="M4460" i="38"/>
  <c r="M4461" i="38"/>
  <c r="M4462" i="38"/>
  <c r="M4463" i="38"/>
  <c r="M4464" i="38"/>
  <c r="M4465" i="38"/>
  <c r="M4466" i="38"/>
  <c r="M4467" i="38"/>
  <c r="M4468" i="38"/>
  <c r="M4469" i="38"/>
  <c r="M4470" i="38"/>
  <c r="M4471" i="38"/>
  <c r="M4472" i="38"/>
  <c r="M4473" i="38"/>
  <c r="M4474" i="38"/>
  <c r="M4475" i="38"/>
  <c r="M4476" i="38"/>
  <c r="M4477" i="38"/>
  <c r="M4478" i="38"/>
  <c r="M4479" i="38"/>
  <c r="M4480" i="38"/>
  <c r="M4481" i="38"/>
  <c r="M4482" i="38"/>
  <c r="M4483" i="38"/>
  <c r="M4484" i="38"/>
  <c r="M4485" i="38"/>
  <c r="M4486" i="38"/>
  <c r="M4487" i="38"/>
  <c r="M4488" i="38"/>
  <c r="M4489" i="38"/>
  <c r="M4490" i="38"/>
  <c r="M4491" i="38"/>
  <c r="M4492" i="38"/>
  <c r="M4493" i="38"/>
  <c r="M4494" i="38"/>
  <c r="M4495" i="38"/>
  <c r="M4496" i="38"/>
  <c r="M4497" i="38"/>
  <c r="M4498" i="38"/>
  <c r="M4499" i="38"/>
  <c r="M4500" i="38"/>
  <c r="M4501" i="38"/>
  <c r="M4502" i="38"/>
  <c r="M4503" i="38"/>
  <c r="M4504" i="38"/>
  <c r="M4505" i="38"/>
  <c r="M4506" i="38"/>
  <c r="M4507" i="38"/>
  <c r="M4508" i="38"/>
  <c r="M4509" i="38"/>
  <c r="M4510" i="38"/>
  <c r="M4511" i="38"/>
  <c r="M4512" i="38"/>
  <c r="M4513" i="38"/>
  <c r="M4514" i="38"/>
  <c r="M4515" i="38"/>
  <c r="M4516" i="38"/>
  <c r="M4517" i="38"/>
  <c r="M4518" i="38"/>
  <c r="M4519" i="38"/>
  <c r="M4520" i="38"/>
  <c r="M4521" i="38"/>
  <c r="M4522" i="38"/>
  <c r="M4523" i="38"/>
  <c r="M4524" i="38"/>
  <c r="M4525" i="38"/>
  <c r="M4526" i="38"/>
  <c r="M4527" i="38"/>
  <c r="M4528" i="38"/>
  <c r="M4529" i="38"/>
  <c r="M4530" i="38"/>
  <c r="M4531" i="38"/>
  <c r="M4532" i="38"/>
  <c r="M4533" i="38"/>
  <c r="M4534" i="38"/>
  <c r="M4535" i="38"/>
  <c r="M4536" i="38"/>
  <c r="M4537" i="38"/>
  <c r="M4538" i="38"/>
  <c r="M4539" i="38"/>
  <c r="M4540" i="38"/>
  <c r="M4541" i="38"/>
  <c r="M4542" i="38"/>
  <c r="M4543" i="38"/>
  <c r="M4544" i="38"/>
  <c r="M4545" i="38"/>
  <c r="M4546" i="38"/>
  <c r="M4547" i="38"/>
  <c r="M4548" i="38"/>
  <c r="M4549" i="38"/>
  <c r="M4550" i="38"/>
  <c r="M4551" i="38"/>
  <c r="M4552" i="38"/>
  <c r="M4553" i="38"/>
  <c r="M4554" i="38"/>
  <c r="M4555" i="38"/>
  <c r="M4556" i="38"/>
  <c r="M4557" i="38"/>
  <c r="M4558" i="38"/>
  <c r="M4559" i="38"/>
  <c r="M4560" i="38"/>
  <c r="M4561" i="38"/>
  <c r="M4562" i="38"/>
  <c r="M4563" i="38"/>
  <c r="M4564" i="38"/>
  <c r="M4565" i="38"/>
  <c r="M4566" i="38"/>
  <c r="M4567" i="38"/>
  <c r="M4568" i="38"/>
  <c r="M4569" i="38"/>
  <c r="M4570" i="38"/>
  <c r="M4571" i="38"/>
  <c r="M4572" i="38"/>
  <c r="M4573" i="38"/>
  <c r="M4574" i="38"/>
  <c r="M4575" i="38"/>
  <c r="M4576" i="38"/>
  <c r="M4577" i="38"/>
  <c r="M4578" i="38"/>
  <c r="M4579" i="38"/>
  <c r="M4580" i="38"/>
  <c r="M4581" i="38"/>
  <c r="M4582" i="38"/>
  <c r="M4583" i="38"/>
  <c r="M4584" i="38"/>
  <c r="M4585" i="38"/>
  <c r="M4586" i="38"/>
  <c r="M4587" i="38"/>
  <c r="M4588" i="38"/>
  <c r="M4589" i="38"/>
  <c r="M4590" i="38"/>
  <c r="M4591" i="38"/>
  <c r="M4592" i="38"/>
  <c r="M4593" i="38"/>
  <c r="M4594" i="38"/>
  <c r="M4595" i="38"/>
  <c r="M4596" i="38"/>
  <c r="M4597" i="38"/>
  <c r="M4598" i="38"/>
  <c r="M4599" i="38"/>
  <c r="M4600" i="38"/>
  <c r="M4601" i="38"/>
  <c r="M4602" i="38"/>
  <c r="M4603" i="38"/>
  <c r="M4604" i="38"/>
  <c r="M4605" i="38"/>
  <c r="M4606" i="38"/>
  <c r="M4607" i="38"/>
  <c r="M4608" i="38"/>
  <c r="M4609" i="38"/>
  <c r="M4610" i="38"/>
  <c r="M4611" i="38"/>
  <c r="M4612" i="38"/>
  <c r="M4613" i="38"/>
  <c r="M4614" i="38"/>
  <c r="M4615" i="38"/>
  <c r="M4616" i="38"/>
  <c r="M4617" i="38"/>
  <c r="M4618" i="38"/>
  <c r="M4619" i="38"/>
  <c r="M4620" i="38"/>
  <c r="M4621" i="38"/>
  <c r="M4622" i="38"/>
  <c r="M4623" i="38"/>
  <c r="M4624" i="38"/>
  <c r="M4625" i="38"/>
  <c r="M4626" i="38"/>
  <c r="M4627" i="38"/>
  <c r="M4628" i="38"/>
  <c r="M4629" i="38"/>
  <c r="M4630" i="38"/>
  <c r="M4631" i="38"/>
  <c r="M4632" i="38"/>
  <c r="M4633" i="38"/>
  <c r="M4634" i="38"/>
  <c r="M4635" i="38"/>
  <c r="M4636" i="38"/>
  <c r="M4637" i="38"/>
  <c r="M4638" i="38"/>
  <c r="M4639" i="38"/>
  <c r="M4640" i="38"/>
  <c r="M4641" i="38"/>
  <c r="M4642" i="38"/>
  <c r="M4643" i="38"/>
  <c r="M4644" i="38"/>
  <c r="M4645" i="38"/>
  <c r="M4646" i="38"/>
  <c r="M4647" i="38"/>
  <c r="M4648" i="38"/>
  <c r="M4649" i="38"/>
  <c r="M4650" i="38"/>
  <c r="M4651" i="38"/>
  <c r="M4652" i="38"/>
  <c r="M4653" i="38"/>
  <c r="M4654" i="38"/>
  <c r="M4655" i="38"/>
  <c r="M4656" i="38"/>
  <c r="M4657" i="38"/>
  <c r="M4658" i="38"/>
  <c r="M4659" i="38"/>
  <c r="M4660" i="38"/>
  <c r="M4661" i="38"/>
  <c r="M4662" i="38"/>
  <c r="M4663" i="38"/>
  <c r="M4664" i="38"/>
  <c r="M4665" i="38"/>
  <c r="M4666" i="38"/>
  <c r="M4667" i="38"/>
  <c r="M4668" i="38"/>
  <c r="M4669" i="38"/>
  <c r="M4670" i="38"/>
  <c r="M4671" i="38"/>
  <c r="M4672" i="38"/>
  <c r="M4673" i="38"/>
  <c r="M4674" i="38"/>
  <c r="M4675" i="38"/>
  <c r="M4676" i="38"/>
  <c r="M4677" i="38"/>
  <c r="M4678" i="38"/>
  <c r="M4679" i="38"/>
  <c r="M4680" i="38"/>
  <c r="M4681" i="38"/>
  <c r="M4682" i="38"/>
  <c r="M4683" i="38"/>
  <c r="M4684" i="38"/>
  <c r="M4685" i="38"/>
  <c r="M4686" i="38"/>
  <c r="M4687" i="38"/>
  <c r="M4688" i="38"/>
  <c r="M4689" i="38"/>
  <c r="M4690" i="38"/>
  <c r="M4691" i="38"/>
  <c r="M4692" i="38"/>
  <c r="M4693" i="38"/>
  <c r="M4694" i="38"/>
  <c r="M4695" i="38"/>
  <c r="M4696" i="38"/>
  <c r="M4697" i="38"/>
  <c r="M4698" i="38"/>
  <c r="M4699" i="38"/>
  <c r="M4700" i="38"/>
  <c r="M4701" i="38"/>
  <c r="M4702" i="38"/>
  <c r="M4703" i="38"/>
  <c r="M4704" i="38"/>
  <c r="M4705" i="38"/>
  <c r="M4706" i="38"/>
  <c r="M4707" i="38"/>
  <c r="M4708" i="38"/>
  <c r="M4709" i="38"/>
  <c r="M4710" i="38"/>
  <c r="M4711" i="38"/>
  <c r="M4712" i="38"/>
  <c r="M4713" i="38"/>
  <c r="M4714" i="38"/>
  <c r="M4715" i="38"/>
  <c r="M4716" i="38"/>
  <c r="M4717" i="38"/>
  <c r="M4718" i="38"/>
  <c r="M4719" i="38"/>
  <c r="M4720" i="38"/>
  <c r="M4721" i="38"/>
  <c r="M4722" i="38"/>
  <c r="M4723" i="38"/>
  <c r="M4724" i="38"/>
  <c r="M4725" i="38"/>
  <c r="M4726" i="38"/>
  <c r="M4727" i="38"/>
  <c r="M4728" i="38"/>
  <c r="M4729" i="38"/>
  <c r="M4730" i="38"/>
  <c r="M4731" i="38"/>
  <c r="M4732" i="38"/>
  <c r="M4733" i="38"/>
  <c r="M4734" i="38"/>
  <c r="M4735" i="38"/>
  <c r="M4736" i="38"/>
  <c r="M4737" i="38"/>
  <c r="M4738" i="38"/>
  <c r="M4739" i="38"/>
  <c r="M4740" i="38"/>
  <c r="M4741" i="38"/>
  <c r="M4742" i="38"/>
  <c r="M4743" i="38"/>
  <c r="M4744" i="38"/>
  <c r="M4745" i="38"/>
  <c r="M4746" i="38"/>
  <c r="M4747" i="38"/>
  <c r="M4748" i="38"/>
  <c r="M4749" i="38"/>
  <c r="M4750" i="38"/>
  <c r="M4751" i="38"/>
  <c r="M4752" i="38"/>
  <c r="M4753" i="38"/>
  <c r="M4754" i="38"/>
  <c r="M4755" i="38"/>
  <c r="M4756" i="38"/>
  <c r="M4757" i="38"/>
  <c r="M4758" i="38"/>
  <c r="M4759" i="38"/>
  <c r="M4760" i="38"/>
  <c r="M4761" i="38"/>
  <c r="M4762" i="38"/>
  <c r="M4763" i="38"/>
  <c r="M4764" i="38"/>
  <c r="M4765" i="38"/>
  <c r="M4766" i="38"/>
  <c r="M4767" i="38"/>
  <c r="M4768" i="38"/>
  <c r="M4769" i="38"/>
  <c r="M4770" i="38"/>
  <c r="M4771" i="38"/>
  <c r="M4772" i="38"/>
  <c r="M4773" i="38"/>
  <c r="M4774" i="38"/>
  <c r="M4775" i="38"/>
  <c r="M4776" i="38"/>
  <c r="M4777" i="38"/>
  <c r="M4778" i="38"/>
  <c r="M4779" i="38"/>
  <c r="M4780" i="38"/>
  <c r="M4781" i="38"/>
  <c r="M4782" i="38"/>
  <c r="M4783" i="38"/>
  <c r="M4784" i="38"/>
  <c r="M4785" i="38"/>
  <c r="M4786" i="38"/>
  <c r="M4787" i="38"/>
  <c r="M4788" i="38"/>
  <c r="M4789" i="38"/>
  <c r="M4790" i="38"/>
  <c r="M4791" i="38"/>
  <c r="M4792" i="38"/>
  <c r="M4793" i="38"/>
  <c r="M4794" i="38"/>
  <c r="M4795" i="38"/>
  <c r="M4796" i="38"/>
  <c r="M4797" i="38"/>
  <c r="M4798" i="38"/>
  <c r="M4799" i="38"/>
  <c r="M4800" i="38"/>
  <c r="M4801" i="38"/>
  <c r="M4802" i="38"/>
  <c r="M4803" i="38"/>
  <c r="M4804" i="38"/>
  <c r="M4805" i="38"/>
  <c r="M4806" i="38"/>
  <c r="M4807" i="38"/>
  <c r="M4808" i="38"/>
  <c r="M4809" i="38"/>
  <c r="M4810" i="38"/>
  <c r="M4811" i="38"/>
  <c r="M4812" i="38"/>
  <c r="M4813" i="38"/>
  <c r="M4814" i="38"/>
  <c r="M4815" i="38"/>
  <c r="M4816" i="38"/>
  <c r="M4817" i="38"/>
  <c r="M4818" i="38"/>
  <c r="M4819" i="38"/>
  <c r="M4820" i="38"/>
  <c r="M4821" i="38"/>
  <c r="M4822" i="38"/>
  <c r="M4823" i="38"/>
  <c r="M4824" i="38"/>
  <c r="M4825" i="38"/>
  <c r="M4826" i="38"/>
  <c r="M4827" i="38"/>
  <c r="M4828" i="38"/>
  <c r="M4829" i="38"/>
  <c r="M4830" i="38"/>
  <c r="M4831" i="38"/>
  <c r="M4832" i="38"/>
  <c r="M4833" i="38"/>
  <c r="M4834" i="38"/>
  <c r="M4835" i="38"/>
  <c r="M4836" i="38"/>
  <c r="M4837" i="38"/>
  <c r="M4838" i="38"/>
  <c r="M4839" i="38"/>
  <c r="M4840" i="38"/>
  <c r="M4841" i="38"/>
  <c r="M4842" i="38"/>
  <c r="M4843" i="38"/>
  <c r="M4844" i="38"/>
  <c r="M4845" i="38"/>
  <c r="M4846" i="38"/>
  <c r="M4847" i="38"/>
  <c r="M4848" i="38"/>
  <c r="M4849" i="38"/>
  <c r="M4850" i="38"/>
  <c r="M4851" i="38"/>
  <c r="M4852" i="38"/>
  <c r="M4853" i="38"/>
  <c r="M4854" i="38"/>
  <c r="M4855" i="38"/>
  <c r="M4856" i="38"/>
  <c r="M4857" i="38"/>
  <c r="M4858" i="38"/>
  <c r="M4859" i="38"/>
  <c r="M4860" i="38"/>
  <c r="M4861" i="38"/>
  <c r="M4862" i="38"/>
  <c r="M4863" i="38"/>
  <c r="M4864" i="38"/>
  <c r="M4865" i="38"/>
  <c r="M4866" i="38"/>
  <c r="M4867" i="38"/>
  <c r="M4868" i="38"/>
  <c r="M4869" i="38"/>
  <c r="M4870" i="38"/>
  <c r="M4871" i="38"/>
  <c r="M4872" i="38"/>
  <c r="M4873" i="38"/>
  <c r="M4874" i="38"/>
  <c r="M4875" i="38"/>
  <c r="M4876" i="38"/>
  <c r="M4877" i="38"/>
  <c r="M4878" i="38"/>
  <c r="M4879" i="38"/>
  <c r="M4880" i="38"/>
  <c r="M4881" i="38"/>
  <c r="M4882" i="38"/>
  <c r="M4883" i="38"/>
  <c r="M4884" i="38"/>
  <c r="M4885" i="38"/>
  <c r="M4886" i="38"/>
  <c r="M4887" i="38"/>
  <c r="M4888" i="38"/>
  <c r="M4889" i="38"/>
  <c r="M4890" i="38"/>
  <c r="M4891" i="38"/>
  <c r="M4892" i="38"/>
  <c r="M4893" i="38"/>
  <c r="M4894" i="38"/>
  <c r="M4895" i="38"/>
  <c r="M4896" i="38"/>
  <c r="M4897" i="38"/>
  <c r="M4898" i="38"/>
  <c r="M4899" i="38"/>
  <c r="M4900" i="38"/>
  <c r="M4901" i="38"/>
  <c r="M4902" i="38"/>
  <c r="M4903" i="38"/>
  <c r="M4904" i="38"/>
  <c r="M4905" i="38"/>
  <c r="M4906" i="38"/>
  <c r="M4907" i="38"/>
  <c r="M4908" i="38"/>
  <c r="M4909" i="38"/>
  <c r="M4910" i="38"/>
  <c r="M4911" i="38"/>
  <c r="M4912" i="38"/>
  <c r="M4913" i="38"/>
  <c r="M4914" i="38"/>
  <c r="M4915" i="38"/>
  <c r="M4916" i="38"/>
  <c r="M4917" i="38"/>
  <c r="M4918" i="38"/>
  <c r="M4919" i="38"/>
  <c r="M4920" i="38"/>
  <c r="M4921" i="38"/>
  <c r="M4922" i="38"/>
  <c r="M4923" i="38"/>
  <c r="M4924" i="38"/>
  <c r="M4925" i="38"/>
  <c r="M4926" i="38"/>
  <c r="M4927" i="38"/>
  <c r="M4928" i="38"/>
  <c r="M4929" i="38"/>
  <c r="M4930" i="38"/>
  <c r="M4931" i="38"/>
  <c r="M4932" i="38"/>
  <c r="M4933" i="38"/>
  <c r="M4934" i="38"/>
  <c r="M4935" i="38"/>
  <c r="M4936" i="38"/>
  <c r="M4937" i="38"/>
  <c r="M4938" i="38"/>
  <c r="M4939" i="38"/>
  <c r="M4940" i="38"/>
  <c r="M4941" i="38"/>
  <c r="M4942" i="38"/>
  <c r="M4943" i="38"/>
  <c r="M4944" i="38"/>
  <c r="M4945" i="38"/>
  <c r="M4946" i="38"/>
  <c r="M4947" i="38"/>
  <c r="M4948" i="38"/>
  <c r="M4949" i="38"/>
  <c r="M4950" i="38"/>
  <c r="M4951" i="38"/>
  <c r="M4952" i="38"/>
  <c r="M4953" i="38"/>
  <c r="M4954" i="38"/>
  <c r="M4955" i="38"/>
  <c r="M4956" i="38"/>
  <c r="M4957" i="38"/>
  <c r="M4958" i="38"/>
  <c r="M4959" i="38"/>
  <c r="M4960" i="38"/>
  <c r="M4961" i="38"/>
  <c r="M4962" i="38"/>
  <c r="M4963" i="38"/>
  <c r="M4964" i="38"/>
  <c r="M4965" i="38"/>
  <c r="M4966" i="38"/>
  <c r="M4967" i="38"/>
  <c r="M4968" i="38"/>
  <c r="M4969" i="38"/>
  <c r="M4970" i="38"/>
  <c r="M4971" i="38"/>
  <c r="M4972" i="38"/>
  <c r="M4973" i="38"/>
  <c r="M4974" i="38"/>
  <c r="M4975" i="38"/>
  <c r="M4976" i="38"/>
  <c r="M4977" i="38"/>
  <c r="M4978" i="38"/>
  <c r="M4979" i="38"/>
  <c r="M4980" i="38"/>
  <c r="M4981" i="38"/>
  <c r="M4982" i="38"/>
  <c r="M4983" i="38"/>
  <c r="M4984" i="38"/>
  <c r="M4985" i="38"/>
  <c r="M4986" i="38"/>
  <c r="M4987" i="38"/>
  <c r="M4988" i="38"/>
  <c r="M4989" i="38"/>
  <c r="M4990" i="38"/>
  <c r="M4991" i="38"/>
  <c r="M4992" i="38"/>
  <c r="M4993" i="38"/>
  <c r="M4994" i="38"/>
  <c r="M4995" i="38"/>
  <c r="M4996" i="38"/>
  <c r="M4997" i="38"/>
  <c r="M4998" i="38"/>
  <c r="M4999" i="38"/>
  <c r="M5000" i="38"/>
  <c r="M5001" i="38"/>
  <c r="M5002" i="38"/>
  <c r="M5003" i="38"/>
  <c r="M5004" i="38"/>
  <c r="M5005" i="38"/>
  <c r="M5006" i="38"/>
  <c r="M5007" i="38"/>
  <c r="M5008" i="38"/>
  <c r="M5009" i="38"/>
  <c r="M5010" i="38"/>
  <c r="M5011" i="38"/>
  <c r="M5012" i="38"/>
  <c r="M5013" i="38"/>
  <c r="M5014" i="38"/>
  <c r="M5015" i="38"/>
  <c r="M5016" i="38"/>
  <c r="M5017" i="38"/>
  <c r="M5018" i="38"/>
  <c r="M5019" i="38"/>
  <c r="M5020" i="38"/>
  <c r="M5021" i="38"/>
  <c r="M5022" i="38"/>
  <c r="M5023" i="38"/>
  <c r="M5024" i="38"/>
  <c r="M5025" i="38"/>
  <c r="M5026" i="38"/>
  <c r="M5027" i="38"/>
  <c r="M5028" i="38"/>
  <c r="M5029" i="38"/>
  <c r="M5030" i="38"/>
  <c r="M5031" i="38"/>
  <c r="M5032" i="38"/>
  <c r="M5033" i="38"/>
  <c r="M5034" i="38"/>
  <c r="M5035" i="38"/>
  <c r="M5036" i="38"/>
  <c r="M5037" i="38"/>
  <c r="M5038" i="38"/>
  <c r="M5039" i="38"/>
  <c r="M5040" i="38"/>
  <c r="M5041" i="38"/>
  <c r="M5042" i="38"/>
  <c r="M5043" i="38"/>
  <c r="M5044" i="38"/>
  <c r="M5045" i="38"/>
  <c r="M5046" i="38"/>
  <c r="M5047" i="38"/>
  <c r="M5048" i="38"/>
  <c r="M5049" i="38"/>
  <c r="M5050" i="38"/>
  <c r="M5051" i="38"/>
  <c r="M5052" i="38"/>
  <c r="M5053" i="38"/>
  <c r="M5054" i="38"/>
  <c r="M5055" i="38"/>
  <c r="M5056" i="38"/>
  <c r="M5057" i="38"/>
  <c r="M5058" i="38"/>
  <c r="M5059" i="38"/>
  <c r="M5060" i="38"/>
  <c r="M5061" i="38"/>
  <c r="M5062" i="38"/>
  <c r="M5063" i="38"/>
  <c r="M5064" i="38"/>
  <c r="M5065" i="38"/>
  <c r="M5066" i="38"/>
  <c r="M5067" i="38"/>
  <c r="M5068" i="38"/>
  <c r="M5069" i="38"/>
  <c r="M5070" i="38"/>
  <c r="M5071" i="38"/>
  <c r="M5072" i="38"/>
  <c r="M5073" i="38"/>
  <c r="M5074" i="38"/>
  <c r="M5075" i="38"/>
  <c r="M5076" i="38"/>
  <c r="M5077" i="38"/>
  <c r="M5078" i="38"/>
  <c r="M5079" i="38"/>
  <c r="M5080" i="38"/>
  <c r="M5081" i="38"/>
  <c r="M5082" i="38"/>
  <c r="M5083" i="38"/>
  <c r="M5084" i="38"/>
  <c r="M5085" i="38"/>
  <c r="M5086" i="38"/>
  <c r="M5087" i="38"/>
  <c r="M5088" i="38"/>
  <c r="M5089" i="38"/>
  <c r="M5090" i="38"/>
  <c r="M5091" i="38"/>
  <c r="M5092" i="38"/>
  <c r="M5093" i="38"/>
  <c r="M5094" i="38"/>
  <c r="M5095" i="38"/>
  <c r="M5096" i="38"/>
  <c r="M5097" i="38"/>
  <c r="M5098" i="38"/>
  <c r="M5099" i="38"/>
  <c r="M5100" i="38"/>
  <c r="M5101" i="38"/>
  <c r="M5102" i="38"/>
  <c r="M5103" i="38"/>
  <c r="M5104" i="38"/>
  <c r="M5105" i="38"/>
  <c r="M5106" i="38"/>
  <c r="M5107" i="38"/>
  <c r="M5108" i="38"/>
  <c r="M5109" i="38"/>
  <c r="M5110" i="38"/>
  <c r="M5111" i="38"/>
  <c r="M5112" i="38"/>
  <c r="M5113" i="38"/>
  <c r="M5114" i="38"/>
  <c r="M5115" i="38"/>
  <c r="M5116" i="38"/>
  <c r="M5117" i="38"/>
  <c r="M5118" i="38"/>
  <c r="M5119" i="38"/>
  <c r="M5120" i="38"/>
  <c r="M5121" i="38"/>
  <c r="M5122" i="38"/>
  <c r="M5123" i="38"/>
  <c r="M5124" i="38"/>
  <c r="M5125" i="38"/>
  <c r="M5126" i="38"/>
  <c r="M5127" i="38"/>
  <c r="M5128" i="38"/>
  <c r="M5129" i="38"/>
  <c r="M5130" i="38"/>
  <c r="M5131" i="38"/>
  <c r="M5132" i="38"/>
  <c r="M5133" i="38"/>
  <c r="M5134" i="38"/>
  <c r="M5135" i="38"/>
  <c r="M5136" i="38"/>
  <c r="M5137" i="38"/>
  <c r="M5138" i="38"/>
  <c r="M5139" i="38"/>
  <c r="M5140" i="38"/>
  <c r="M5141" i="38"/>
  <c r="M5142" i="38"/>
  <c r="M5143" i="38"/>
  <c r="M5144" i="38"/>
  <c r="M5145" i="38"/>
  <c r="M5146" i="38"/>
  <c r="M5147" i="38"/>
  <c r="M5148" i="38"/>
  <c r="M5149" i="38"/>
  <c r="M5150" i="38"/>
  <c r="M5151" i="38"/>
  <c r="M5152" i="38"/>
  <c r="M5153" i="38"/>
  <c r="M5154" i="38"/>
  <c r="M5155" i="38"/>
  <c r="M5156" i="38"/>
  <c r="M5157" i="38"/>
  <c r="M5158" i="38"/>
  <c r="M5159" i="38"/>
  <c r="M5160" i="38"/>
  <c r="M5161" i="38"/>
  <c r="M5162" i="38"/>
  <c r="M5163" i="38"/>
  <c r="M5164" i="38"/>
  <c r="M5165" i="38"/>
  <c r="M5166" i="38"/>
  <c r="M5167" i="38"/>
  <c r="M5168" i="38"/>
  <c r="M5169" i="38"/>
  <c r="M5170" i="38"/>
  <c r="M5171" i="38"/>
  <c r="M5172" i="38"/>
  <c r="M5173" i="38"/>
  <c r="M5174" i="38"/>
  <c r="M5175" i="38"/>
  <c r="M5176" i="38"/>
  <c r="M5177" i="38"/>
  <c r="M5178" i="38"/>
  <c r="M5179" i="38"/>
  <c r="M5180" i="38"/>
  <c r="M5181" i="38"/>
  <c r="M5182" i="38"/>
  <c r="M5183" i="38"/>
  <c r="M5184" i="38"/>
  <c r="M5185" i="38"/>
  <c r="M5186" i="38"/>
  <c r="M5187" i="38"/>
  <c r="M5188" i="38"/>
  <c r="M5189" i="38"/>
  <c r="M5190" i="38"/>
  <c r="M5191" i="38"/>
  <c r="M5192" i="38"/>
  <c r="M5193" i="38"/>
  <c r="M5194" i="38"/>
  <c r="M5195" i="38"/>
  <c r="M5196" i="38"/>
  <c r="M5197" i="38"/>
  <c r="M5198" i="38"/>
  <c r="M5199" i="38"/>
  <c r="M5200" i="38"/>
  <c r="M5201" i="38"/>
  <c r="M5202" i="38"/>
  <c r="M5203" i="38"/>
  <c r="M5204" i="38"/>
  <c r="M5205" i="38"/>
  <c r="M5206" i="38"/>
  <c r="M5207" i="38"/>
  <c r="M5208" i="38"/>
  <c r="M5209" i="38"/>
  <c r="M5210" i="38"/>
  <c r="M5211" i="38"/>
  <c r="M5212" i="38"/>
  <c r="M5213" i="38"/>
  <c r="M5214" i="38"/>
  <c r="M5215" i="38"/>
  <c r="M5216" i="38"/>
  <c r="M5217" i="38"/>
  <c r="M5218" i="38"/>
  <c r="M5219" i="38"/>
  <c r="M5220" i="38"/>
  <c r="M5221" i="38"/>
  <c r="M5222" i="38"/>
  <c r="M5223" i="38"/>
  <c r="M5224" i="38"/>
  <c r="M5225" i="38"/>
  <c r="M5226" i="38"/>
  <c r="M5227" i="38"/>
  <c r="M5228" i="38"/>
  <c r="M5229" i="38"/>
  <c r="M5230" i="38"/>
  <c r="M5231" i="38"/>
  <c r="M5232" i="38"/>
  <c r="M5233" i="38"/>
  <c r="M5234" i="38"/>
  <c r="M5235" i="38"/>
  <c r="M5236" i="38"/>
  <c r="M5237" i="38"/>
  <c r="M5238" i="38"/>
  <c r="M5239" i="38"/>
  <c r="M5240" i="38"/>
  <c r="M5241" i="38"/>
  <c r="M5242" i="38"/>
  <c r="M5243" i="38"/>
  <c r="M5244" i="38"/>
  <c r="M5245" i="38"/>
  <c r="M5246" i="38"/>
  <c r="M5247" i="38"/>
  <c r="M5248" i="38"/>
  <c r="M5249" i="38"/>
  <c r="M5250" i="38"/>
  <c r="M5251" i="38"/>
  <c r="M5252" i="38"/>
  <c r="M5253" i="38"/>
  <c r="M5254" i="38"/>
  <c r="M5255" i="38"/>
  <c r="M5256" i="38"/>
  <c r="M5257" i="38"/>
  <c r="M5258" i="38"/>
  <c r="M5259" i="38"/>
  <c r="M5260" i="38"/>
  <c r="M5261" i="38"/>
  <c r="M5262" i="38"/>
  <c r="M5263" i="38"/>
  <c r="M5264" i="38"/>
  <c r="M5265" i="38"/>
  <c r="M5266" i="38"/>
  <c r="M5267" i="38"/>
  <c r="M5268" i="38"/>
  <c r="M5269" i="38"/>
  <c r="M5270" i="38"/>
  <c r="M5271" i="38"/>
  <c r="M5272" i="38"/>
  <c r="M5273" i="38"/>
  <c r="M5274" i="38"/>
  <c r="M5275" i="38"/>
  <c r="M5276" i="38"/>
  <c r="M5277" i="38"/>
  <c r="M5278" i="38"/>
  <c r="M5279" i="38"/>
  <c r="M5280" i="38"/>
  <c r="M5281" i="38"/>
  <c r="M5282" i="38"/>
  <c r="M5283" i="38"/>
  <c r="M5284" i="38"/>
  <c r="M5285" i="38"/>
  <c r="M5286" i="38"/>
  <c r="M5287" i="38"/>
  <c r="M5288" i="38"/>
  <c r="M5289" i="38"/>
  <c r="M5290" i="38"/>
  <c r="M5291" i="38"/>
  <c r="M5292" i="38"/>
  <c r="M5293" i="38"/>
  <c r="M5294" i="38"/>
  <c r="M5295" i="38"/>
  <c r="M5296" i="38"/>
  <c r="M5297" i="38"/>
  <c r="M5298" i="38"/>
  <c r="M5299" i="38"/>
  <c r="M5300" i="38"/>
  <c r="M5301" i="38"/>
  <c r="M5302" i="38"/>
  <c r="M5303" i="38"/>
  <c r="M5304" i="38"/>
  <c r="M5305" i="38"/>
  <c r="M5306" i="38"/>
  <c r="M5307" i="38"/>
  <c r="M5308" i="38"/>
  <c r="M5309" i="38"/>
  <c r="M5310" i="38"/>
  <c r="M5311" i="38"/>
  <c r="M5312" i="38"/>
  <c r="M5313" i="38"/>
  <c r="M5314" i="38"/>
  <c r="M5315" i="38"/>
  <c r="M5316" i="38"/>
  <c r="M5317" i="38"/>
  <c r="M5318" i="38"/>
  <c r="M5319" i="38"/>
  <c r="M5320" i="38"/>
  <c r="M5321" i="38"/>
  <c r="M5322" i="38"/>
  <c r="M5323" i="38"/>
  <c r="M5324" i="38"/>
  <c r="M5325" i="38"/>
  <c r="M5326" i="38"/>
  <c r="M5327" i="38"/>
  <c r="M5328" i="38"/>
  <c r="M5329" i="38"/>
  <c r="M5330" i="38"/>
  <c r="M5331" i="38"/>
  <c r="M5332" i="38"/>
  <c r="M5333" i="38"/>
  <c r="M5334" i="38"/>
  <c r="M5335" i="38"/>
  <c r="M5336" i="38"/>
  <c r="M5337" i="38"/>
  <c r="M5338" i="38"/>
  <c r="M5339" i="38"/>
  <c r="M5340" i="38"/>
  <c r="M5341" i="38"/>
  <c r="M5342" i="38"/>
  <c r="M5343" i="38"/>
  <c r="M5344" i="38"/>
  <c r="M5345" i="38"/>
  <c r="M5346" i="38"/>
  <c r="M5347" i="38"/>
  <c r="M5348" i="38"/>
  <c r="M5349" i="38"/>
  <c r="M5350" i="38"/>
  <c r="M5351" i="38"/>
  <c r="M5352" i="38"/>
  <c r="M5353" i="38"/>
  <c r="M5354" i="38"/>
  <c r="M5355" i="38"/>
  <c r="M5356" i="38"/>
  <c r="M5357" i="38"/>
  <c r="M5358" i="38"/>
  <c r="M5359" i="38"/>
  <c r="M5360" i="38"/>
  <c r="M5361" i="38"/>
  <c r="M5362" i="38"/>
  <c r="M5363" i="38"/>
  <c r="M5364" i="38"/>
  <c r="M5365" i="38"/>
  <c r="M5366" i="38"/>
  <c r="M5367" i="38"/>
  <c r="M5368" i="38"/>
  <c r="M5369" i="38"/>
  <c r="M5370" i="38"/>
  <c r="M5371" i="38"/>
  <c r="M5372" i="38"/>
  <c r="M5373" i="38"/>
  <c r="M5374" i="38"/>
  <c r="M5375" i="38"/>
  <c r="M5376" i="38"/>
  <c r="M5377" i="38"/>
  <c r="M5378" i="38"/>
  <c r="M5379" i="38"/>
  <c r="M5380" i="38"/>
  <c r="M5381" i="38"/>
  <c r="M5382" i="38"/>
  <c r="M5383" i="38"/>
  <c r="M5384" i="38"/>
  <c r="M5385" i="38"/>
  <c r="M5386" i="38"/>
  <c r="M5387" i="38"/>
  <c r="M5388" i="38"/>
  <c r="M5389" i="38"/>
  <c r="M5390" i="38"/>
  <c r="M5391" i="38"/>
  <c r="M5392" i="38"/>
  <c r="M5393" i="38"/>
  <c r="M5394" i="38"/>
  <c r="M5395" i="38"/>
  <c r="M5396" i="38"/>
  <c r="M5397" i="38"/>
  <c r="M5398" i="38"/>
  <c r="M5399" i="38"/>
  <c r="M5400" i="38"/>
  <c r="M5401" i="38"/>
  <c r="M5402" i="38"/>
  <c r="M5403" i="38"/>
  <c r="M5404" i="38"/>
  <c r="M5405" i="38"/>
  <c r="M5406" i="38"/>
  <c r="M5407" i="38"/>
  <c r="M5408" i="38"/>
  <c r="M5409" i="38"/>
  <c r="M5410" i="38"/>
  <c r="M5411" i="38"/>
  <c r="M5412" i="38"/>
  <c r="M5413" i="38"/>
  <c r="M5414" i="38"/>
  <c r="M5415" i="38"/>
  <c r="M5416" i="38"/>
  <c r="M5417" i="38"/>
  <c r="M5418" i="38"/>
  <c r="M5419" i="38"/>
  <c r="M5420" i="38"/>
  <c r="M5421" i="38"/>
  <c r="M5422" i="38"/>
  <c r="M5423" i="38"/>
  <c r="M5424" i="38"/>
  <c r="M5425" i="38"/>
  <c r="M5426" i="38"/>
  <c r="M5427" i="38"/>
  <c r="M5428" i="38"/>
  <c r="M5429" i="38"/>
  <c r="M5430" i="38"/>
  <c r="M5431" i="38"/>
  <c r="M5432" i="38"/>
  <c r="M5433" i="38"/>
  <c r="M5434" i="38"/>
  <c r="M5435" i="38"/>
  <c r="M5436" i="38"/>
  <c r="M5437" i="38"/>
  <c r="M5438" i="38"/>
  <c r="M5439" i="38"/>
  <c r="M5440" i="38"/>
  <c r="M5441" i="38"/>
  <c r="M5442" i="38"/>
  <c r="M5443" i="38"/>
  <c r="M5444" i="38"/>
  <c r="M5445" i="38"/>
  <c r="M5446" i="38"/>
  <c r="M5447" i="38"/>
  <c r="M5448" i="38"/>
  <c r="M5449" i="38"/>
  <c r="M5450" i="38"/>
  <c r="M5451" i="38"/>
  <c r="M5452" i="38"/>
  <c r="M5453" i="38"/>
  <c r="M5454" i="38"/>
  <c r="M5455" i="38"/>
  <c r="M5456" i="38"/>
  <c r="M5457" i="38"/>
  <c r="M5458" i="38"/>
  <c r="M5459" i="38"/>
  <c r="M5460" i="38"/>
  <c r="M5461" i="38"/>
  <c r="M5462" i="38"/>
  <c r="M5463" i="38"/>
  <c r="M5464" i="38"/>
  <c r="M5465" i="38"/>
  <c r="M5466" i="38"/>
  <c r="M5467" i="38"/>
  <c r="M5468" i="38"/>
  <c r="M5469" i="38"/>
  <c r="M5470" i="38"/>
  <c r="M5471" i="38"/>
  <c r="M5472" i="38"/>
  <c r="M5473" i="38"/>
  <c r="M5474" i="38"/>
  <c r="M5475" i="38"/>
  <c r="M5476" i="38"/>
  <c r="M5477" i="38"/>
  <c r="M5478" i="38"/>
  <c r="M5479" i="38"/>
  <c r="M5480" i="38"/>
  <c r="M5481" i="38"/>
  <c r="M5482" i="38"/>
  <c r="M5483" i="38"/>
  <c r="M5484" i="38"/>
  <c r="M5485" i="38"/>
  <c r="M5486" i="38"/>
  <c r="M5487" i="38"/>
  <c r="M5488" i="38"/>
  <c r="M5489" i="38"/>
  <c r="M5490" i="38"/>
  <c r="M5491" i="38"/>
  <c r="M5492" i="38"/>
  <c r="M5493" i="38"/>
  <c r="M5494" i="38"/>
  <c r="M5495" i="38"/>
  <c r="M5496" i="38"/>
  <c r="M5497" i="38"/>
  <c r="M5498" i="38"/>
  <c r="M5499" i="38"/>
  <c r="M5500" i="38"/>
  <c r="M5501" i="38"/>
  <c r="M5502" i="38"/>
  <c r="M5503" i="38"/>
  <c r="M5504" i="38"/>
  <c r="M5505" i="38"/>
  <c r="M5506" i="38"/>
  <c r="M5507" i="38"/>
  <c r="M5508" i="38"/>
  <c r="M5509" i="38"/>
  <c r="M5510" i="38"/>
  <c r="M5511" i="38"/>
  <c r="M5512" i="38"/>
  <c r="M5513" i="38"/>
  <c r="M5514" i="38"/>
  <c r="M5515" i="38"/>
  <c r="M5516" i="38"/>
  <c r="M5517" i="38"/>
  <c r="M5518" i="38"/>
  <c r="M5519" i="38"/>
  <c r="M5520" i="38"/>
  <c r="M5521" i="38"/>
  <c r="M5522" i="38"/>
  <c r="M5523" i="38"/>
  <c r="M5524" i="38"/>
  <c r="M5525" i="38"/>
  <c r="M5526" i="38"/>
  <c r="M5527" i="38"/>
  <c r="M5528" i="38"/>
  <c r="M5529" i="38"/>
  <c r="M5530" i="38"/>
  <c r="M5531" i="38"/>
  <c r="M5532" i="38"/>
  <c r="M5533" i="38"/>
  <c r="M5534" i="38"/>
  <c r="M5535" i="38"/>
  <c r="M5536" i="38"/>
  <c r="M5537" i="38"/>
  <c r="M5538" i="38"/>
  <c r="M5539" i="38"/>
  <c r="M5540" i="38"/>
  <c r="M5541" i="38"/>
  <c r="M5542" i="38"/>
  <c r="M5543" i="38"/>
  <c r="M5544" i="38"/>
  <c r="M5545" i="38"/>
  <c r="M5546" i="38"/>
  <c r="M5547" i="38"/>
  <c r="M5548" i="38"/>
  <c r="M5549" i="38"/>
  <c r="M5550" i="38"/>
  <c r="M5551" i="38"/>
  <c r="M5552" i="38"/>
  <c r="M5553" i="38"/>
  <c r="M5554" i="38"/>
  <c r="M5555" i="38"/>
  <c r="M5556" i="38"/>
  <c r="M5557" i="38"/>
  <c r="M5558" i="38"/>
  <c r="M5559" i="38"/>
  <c r="M5560" i="38"/>
  <c r="M5561" i="38"/>
  <c r="M5562" i="38"/>
  <c r="M5563" i="38"/>
  <c r="M5564" i="38"/>
  <c r="M5565" i="38"/>
  <c r="M5566" i="38"/>
  <c r="M5567" i="38"/>
  <c r="M5568" i="38"/>
  <c r="M5569" i="38"/>
  <c r="M5570" i="38"/>
  <c r="M5571" i="38"/>
  <c r="M5572" i="38"/>
  <c r="M5573" i="38"/>
  <c r="M5574" i="38"/>
  <c r="M5575" i="38"/>
  <c r="M5576" i="38"/>
  <c r="M5577" i="38"/>
  <c r="M5578" i="38"/>
  <c r="M5579" i="38"/>
  <c r="M5580" i="38"/>
  <c r="M5581" i="38"/>
  <c r="M5582" i="38"/>
  <c r="M5583" i="38"/>
  <c r="M5584" i="38"/>
  <c r="M5585" i="38"/>
  <c r="M5586" i="38"/>
  <c r="M5587" i="38"/>
  <c r="M5588" i="38"/>
  <c r="M5589" i="38"/>
  <c r="M5590" i="38"/>
  <c r="M5591" i="38"/>
  <c r="M5592" i="38"/>
  <c r="M5593" i="38"/>
  <c r="M5594" i="38"/>
  <c r="M5595" i="38"/>
  <c r="M5596" i="38"/>
  <c r="M5597" i="38"/>
  <c r="M5598" i="38"/>
  <c r="M5599" i="38"/>
  <c r="M5600" i="38"/>
  <c r="M5601" i="38"/>
  <c r="M5602" i="38"/>
  <c r="M5603" i="38"/>
  <c r="M5604" i="38"/>
  <c r="M5605" i="38"/>
  <c r="M5606" i="38"/>
  <c r="M5607" i="38"/>
  <c r="M5608" i="38"/>
  <c r="M5609" i="38"/>
  <c r="M5610" i="38"/>
  <c r="M5611" i="38"/>
  <c r="M5612" i="38"/>
  <c r="M5613" i="38"/>
  <c r="M5614" i="38"/>
  <c r="M5615" i="38"/>
  <c r="M5616" i="38"/>
  <c r="M5617" i="38"/>
  <c r="M5618" i="38"/>
  <c r="M5619" i="38"/>
  <c r="M5620" i="38"/>
  <c r="M5621" i="38"/>
  <c r="M5622" i="38"/>
  <c r="M5623" i="38"/>
  <c r="M5624" i="38"/>
  <c r="M5625" i="38"/>
  <c r="M5626" i="38"/>
  <c r="M5627" i="38"/>
  <c r="M5628" i="38"/>
  <c r="M5629" i="38"/>
  <c r="M5630" i="38"/>
  <c r="M5631" i="38"/>
  <c r="M5632" i="38"/>
  <c r="M5633" i="38"/>
  <c r="M5634" i="38"/>
  <c r="M5635" i="38"/>
  <c r="M5636" i="38"/>
  <c r="M5637" i="38"/>
  <c r="M5638" i="38"/>
  <c r="M5639" i="38"/>
  <c r="M5640" i="38"/>
  <c r="M5641" i="38"/>
  <c r="M5642" i="38"/>
  <c r="M5643" i="38"/>
  <c r="M5644" i="38"/>
  <c r="M5645" i="38"/>
  <c r="M5646" i="38"/>
  <c r="M5647" i="38"/>
  <c r="M5648" i="38"/>
  <c r="M5649" i="38"/>
  <c r="M5650" i="38"/>
  <c r="M5651" i="38"/>
  <c r="M5652" i="38"/>
  <c r="M5653" i="38"/>
  <c r="M5654" i="38"/>
  <c r="M5655" i="38"/>
  <c r="M5656" i="38"/>
  <c r="M5657" i="38"/>
  <c r="M5658" i="38"/>
  <c r="M5659" i="38"/>
  <c r="M5660" i="38"/>
  <c r="M5661" i="38"/>
  <c r="M5662" i="38"/>
  <c r="M5663" i="38"/>
  <c r="M5664" i="38"/>
  <c r="M5665" i="38"/>
  <c r="M5666" i="38"/>
  <c r="M5667" i="38"/>
  <c r="M5668" i="38"/>
  <c r="M5669" i="38"/>
  <c r="M5670" i="38"/>
  <c r="M5671" i="38"/>
  <c r="M5672" i="38"/>
  <c r="M5673" i="38"/>
  <c r="M5674" i="38"/>
  <c r="M5675" i="38"/>
  <c r="M5676" i="38"/>
  <c r="M5677" i="38"/>
  <c r="M5678" i="38"/>
  <c r="M5679" i="38"/>
  <c r="M5680" i="38"/>
  <c r="M5681" i="38"/>
  <c r="M5682" i="38"/>
  <c r="M5683" i="38"/>
  <c r="M5684" i="38"/>
  <c r="M5685" i="38"/>
  <c r="M5686" i="38"/>
  <c r="M5687" i="38"/>
  <c r="M5688" i="38"/>
  <c r="M5689" i="38"/>
  <c r="M5690" i="38"/>
  <c r="M5691" i="38"/>
  <c r="M5692" i="38"/>
  <c r="M5693" i="38"/>
  <c r="M5694" i="38"/>
  <c r="M5695" i="38"/>
  <c r="M5696" i="38"/>
  <c r="M5697" i="38"/>
  <c r="M5698" i="38"/>
  <c r="M5699" i="38"/>
  <c r="M5700" i="38"/>
  <c r="M5701" i="38"/>
  <c r="M5702" i="38"/>
  <c r="M5703" i="38"/>
  <c r="M5704" i="38"/>
  <c r="M5705" i="38"/>
  <c r="M5706" i="38"/>
  <c r="M5707" i="38"/>
  <c r="M5708" i="38"/>
  <c r="M5709" i="38"/>
  <c r="M5710" i="38"/>
  <c r="M5711" i="38"/>
  <c r="M5712" i="38"/>
  <c r="M5713" i="38"/>
  <c r="M5714" i="38"/>
  <c r="M5715" i="38"/>
  <c r="M5716" i="38"/>
  <c r="M5717" i="38"/>
  <c r="M5718" i="38"/>
  <c r="M5719" i="38"/>
  <c r="M5720" i="38"/>
  <c r="M5721" i="38"/>
  <c r="M5722" i="38"/>
  <c r="M5723" i="38"/>
  <c r="M5724" i="38"/>
  <c r="M5725" i="38"/>
  <c r="M5726" i="38"/>
  <c r="M5727" i="38"/>
  <c r="M5728" i="38"/>
  <c r="M5729" i="38"/>
  <c r="M5730" i="38"/>
  <c r="M5731" i="38"/>
  <c r="M5732" i="38"/>
  <c r="M5733" i="38"/>
  <c r="M5734" i="38"/>
  <c r="M5735" i="38"/>
  <c r="M5736" i="38"/>
  <c r="M5737" i="38"/>
  <c r="M5738" i="38"/>
  <c r="M5739" i="38"/>
  <c r="M5740" i="38"/>
  <c r="M5741" i="38"/>
  <c r="M5742" i="38"/>
  <c r="M5743" i="38"/>
  <c r="M5744" i="38"/>
  <c r="M5745" i="38"/>
  <c r="M5746" i="38"/>
  <c r="M5747" i="38"/>
  <c r="M5748" i="38"/>
  <c r="M5749" i="38"/>
  <c r="M5750" i="38"/>
  <c r="M5751" i="38"/>
  <c r="M5752" i="38"/>
  <c r="M5753" i="38"/>
  <c r="M5754" i="38"/>
  <c r="M5755" i="38"/>
  <c r="M5756" i="38"/>
  <c r="M5757" i="38"/>
  <c r="M5758" i="38"/>
  <c r="M5759" i="38"/>
  <c r="M5760" i="38"/>
  <c r="M5761" i="38"/>
  <c r="M5762" i="38"/>
  <c r="M5763" i="38"/>
  <c r="M5764" i="38"/>
  <c r="M5765" i="38"/>
  <c r="M5766" i="38"/>
  <c r="M5767" i="38"/>
  <c r="M5768" i="38"/>
  <c r="M5769" i="38"/>
  <c r="M5770" i="38"/>
  <c r="M5771" i="38"/>
  <c r="M5772" i="38"/>
  <c r="M5773" i="38"/>
  <c r="M5774" i="38"/>
  <c r="M5775" i="38"/>
  <c r="M5776" i="38"/>
  <c r="M5777" i="38"/>
  <c r="M5778" i="38"/>
  <c r="M5779" i="38"/>
  <c r="M5780" i="38"/>
  <c r="M5781" i="38"/>
  <c r="M5782" i="38"/>
  <c r="M5783" i="38"/>
  <c r="M5784" i="38"/>
  <c r="M5785" i="38"/>
  <c r="M5786" i="38"/>
  <c r="M5787" i="38"/>
  <c r="M5788" i="38"/>
  <c r="M5789" i="38"/>
  <c r="M5790" i="38"/>
  <c r="M5791" i="38"/>
  <c r="M5792" i="38"/>
  <c r="M5793" i="38"/>
  <c r="M5794" i="38"/>
  <c r="M5795" i="38"/>
  <c r="M5796" i="38"/>
  <c r="M5797" i="38"/>
  <c r="M5798" i="38"/>
  <c r="M5799" i="38"/>
  <c r="M5800" i="38"/>
  <c r="M5801" i="38"/>
  <c r="M5802" i="38"/>
  <c r="M5803" i="38"/>
  <c r="M5804" i="38"/>
  <c r="M5805" i="38"/>
  <c r="M5806" i="38"/>
  <c r="M5807" i="38"/>
  <c r="M5808" i="38"/>
  <c r="M5809" i="38"/>
  <c r="M5810" i="38"/>
  <c r="M5811" i="38"/>
  <c r="M5812" i="38"/>
  <c r="M5813" i="38"/>
  <c r="M5814" i="38"/>
  <c r="M5815" i="38"/>
  <c r="M5816" i="38"/>
  <c r="M5817" i="38"/>
  <c r="M5818" i="38"/>
  <c r="M5819" i="38"/>
  <c r="M5820" i="38"/>
  <c r="M5821" i="38"/>
  <c r="M5822" i="38"/>
  <c r="M5823" i="38"/>
  <c r="M5824" i="38"/>
  <c r="M5825" i="38"/>
  <c r="M5826" i="38"/>
  <c r="M5827" i="38"/>
  <c r="M5828" i="38"/>
  <c r="M5829" i="38"/>
  <c r="M5830" i="38"/>
  <c r="M5831" i="38"/>
  <c r="M5832" i="38"/>
  <c r="M5833" i="38"/>
  <c r="M5834" i="38"/>
  <c r="M5835" i="38"/>
  <c r="M5836" i="38"/>
  <c r="M5837" i="38"/>
  <c r="M5838" i="38"/>
  <c r="M5839" i="38"/>
  <c r="M5840" i="38"/>
  <c r="M5841" i="38"/>
  <c r="M5842" i="38"/>
  <c r="M5843" i="38"/>
  <c r="M5844" i="38"/>
  <c r="M5845" i="38"/>
  <c r="M5846" i="38"/>
  <c r="M5847" i="38"/>
  <c r="M5848" i="38"/>
  <c r="M5849" i="38"/>
  <c r="M5850" i="38"/>
  <c r="M5851" i="38"/>
  <c r="Q31" i="7" a="1"/>
  <c r="Q31" i="7" s="1"/>
  <c r="H284" i="38"/>
  <c r="H277" i="38"/>
  <c r="H275" i="38"/>
  <c r="B288" i="38"/>
  <c r="C288" i="38"/>
  <c r="H101" i="43" l="1"/>
  <c r="F49" i="43"/>
  <c r="B4" i="38"/>
  <c r="B5" i="38"/>
  <c r="B6" i="38"/>
  <c r="B7" i="38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249" i="38"/>
  <c r="B250" i="38"/>
  <c r="B251" i="38"/>
  <c r="B252" i="38"/>
  <c r="B253" i="38"/>
  <c r="B254" i="38"/>
  <c r="B255" i="38"/>
  <c r="B256" i="38"/>
  <c r="B257" i="38"/>
  <c r="B258" i="38"/>
  <c r="B259" i="38"/>
  <c r="B260" i="38"/>
  <c r="B261" i="38"/>
  <c r="B262" i="38"/>
  <c r="B263" i="38"/>
  <c r="B264" i="38"/>
  <c r="B265" i="38"/>
  <c r="B266" i="38"/>
  <c r="B267" i="38"/>
  <c r="B268" i="38"/>
  <c r="B269" i="38"/>
  <c r="B270" i="38"/>
  <c r="B271" i="38"/>
  <c r="B272" i="38"/>
  <c r="B273" i="38"/>
  <c r="B274" i="38"/>
  <c r="B275" i="38"/>
  <c r="B276" i="38"/>
  <c r="B277" i="38"/>
  <c r="B278" i="38"/>
  <c r="B279" i="38"/>
  <c r="B280" i="38"/>
  <c r="B281" i="38"/>
  <c r="B282" i="38"/>
  <c r="B283" i="38"/>
  <c r="B284" i="38"/>
  <c r="B285" i="38"/>
  <c r="B286" i="38"/>
  <c r="B287" i="38"/>
  <c r="B289" i="38"/>
  <c r="B290" i="38"/>
  <c r="B291" i="38"/>
  <c r="B292" i="38"/>
  <c r="B293" i="38"/>
  <c r="B294" i="38"/>
  <c r="B295" i="38"/>
  <c r="B296" i="38"/>
  <c r="B297" i="38"/>
  <c r="B298" i="38"/>
  <c r="B299" i="38"/>
  <c r="B300" i="38"/>
  <c r="B301" i="38"/>
  <c r="B302" i="38"/>
  <c r="B303" i="38"/>
  <c r="B304" i="38"/>
  <c r="B305" i="38"/>
  <c r="B306" i="38"/>
  <c r="B307" i="38"/>
  <c r="B308" i="38"/>
  <c r="B309" i="38"/>
  <c r="B310" i="38"/>
  <c r="B311" i="38"/>
  <c r="B312" i="38"/>
  <c r="B316" i="38"/>
  <c r="B317" i="38"/>
  <c r="B318" i="38"/>
  <c r="B319" i="38"/>
  <c r="B320" i="38"/>
  <c r="B321" i="38"/>
  <c r="B322" i="38"/>
  <c r="B323" i="38"/>
  <c r="B324" i="38"/>
  <c r="B325" i="38"/>
  <c r="B326" i="38"/>
  <c r="B327" i="38"/>
  <c r="B328" i="38"/>
  <c r="B329" i="38"/>
  <c r="B330" i="38"/>
  <c r="B331" i="38"/>
  <c r="B332" i="38"/>
  <c r="B333" i="38"/>
  <c r="B334" i="38"/>
  <c r="B335" i="38"/>
  <c r="B336" i="38"/>
  <c r="B337" i="38"/>
  <c r="B338" i="38"/>
  <c r="B339" i="38"/>
  <c r="B340" i="38"/>
  <c r="B341" i="38"/>
  <c r="B342" i="38"/>
  <c r="B343" i="38"/>
  <c r="B344" i="38"/>
  <c r="B345" i="38"/>
  <c r="B346" i="38"/>
  <c r="B347" i="38"/>
  <c r="B348" i="38"/>
  <c r="B349" i="38"/>
  <c r="B350" i="38"/>
  <c r="B351" i="38"/>
  <c r="B352" i="38"/>
  <c r="B353" i="38"/>
  <c r="B354" i="38"/>
  <c r="B355" i="38"/>
  <c r="B356" i="38"/>
  <c r="B357" i="38"/>
  <c r="B358" i="38"/>
  <c r="B359" i="38"/>
  <c r="B360" i="38"/>
  <c r="B361" i="38"/>
  <c r="B362" i="38"/>
  <c r="B363" i="38"/>
  <c r="B364" i="38"/>
  <c r="B365" i="38"/>
  <c r="B366" i="38"/>
  <c r="B367" i="38"/>
  <c r="B368" i="38"/>
  <c r="B369" i="38"/>
  <c r="B370" i="38"/>
  <c r="B371" i="38"/>
  <c r="B372" i="38"/>
  <c r="B373" i="38"/>
  <c r="B374" i="38"/>
  <c r="B375" i="38"/>
  <c r="B376" i="38"/>
  <c r="B377" i="38"/>
  <c r="B378" i="38"/>
  <c r="B379" i="38"/>
  <c r="B380" i="38"/>
  <c r="B381" i="38"/>
  <c r="B382" i="38"/>
  <c r="B383" i="38"/>
  <c r="B384" i="38"/>
  <c r="B385" i="38"/>
  <c r="B386" i="38"/>
  <c r="B387" i="38"/>
  <c r="B388" i="38"/>
  <c r="B389" i="38"/>
  <c r="B390" i="38"/>
  <c r="B391" i="38"/>
  <c r="B392" i="38"/>
  <c r="B393" i="38"/>
  <c r="B394" i="38"/>
  <c r="B395" i="38"/>
  <c r="B396" i="38"/>
  <c r="B397" i="38"/>
  <c r="B398" i="38"/>
  <c r="B399" i="38"/>
  <c r="B400" i="38"/>
  <c r="B401" i="38"/>
  <c r="B402" i="38"/>
  <c r="B403" i="38"/>
  <c r="B404" i="38"/>
  <c r="B405" i="38"/>
  <c r="B406" i="38"/>
  <c r="B407" i="38"/>
  <c r="B408" i="38"/>
  <c r="B409" i="38"/>
  <c r="B410" i="38"/>
  <c r="B411" i="38"/>
  <c r="B412" i="38"/>
  <c r="B413" i="38"/>
  <c r="B414" i="38"/>
  <c r="B415" i="38"/>
  <c r="B416" i="38"/>
  <c r="B417" i="38"/>
  <c r="B418" i="38"/>
  <c r="B419" i="38"/>
  <c r="B420" i="38"/>
  <c r="B421" i="38"/>
  <c r="B422" i="38"/>
  <c r="B423" i="38"/>
  <c r="B424" i="38"/>
  <c r="B425" i="38"/>
  <c r="B426" i="38"/>
  <c r="B427" i="38"/>
  <c r="B428" i="38"/>
  <c r="B429" i="38"/>
  <c r="B430" i="38"/>
  <c r="B431" i="38"/>
  <c r="B432" i="38"/>
  <c r="B433" i="38"/>
  <c r="B434" i="38"/>
  <c r="B435" i="38"/>
  <c r="B436" i="38"/>
  <c r="B437" i="38"/>
  <c r="B438" i="38"/>
  <c r="B439" i="38"/>
  <c r="B440" i="38"/>
  <c r="B441" i="38"/>
  <c r="B442" i="38"/>
  <c r="B443" i="38"/>
  <c r="B444" i="38"/>
  <c r="B445" i="38"/>
  <c r="B446" i="38"/>
  <c r="B447" i="38"/>
  <c r="B448" i="38"/>
  <c r="B449" i="38"/>
  <c r="B450" i="38"/>
  <c r="B451" i="38"/>
  <c r="B452" i="38"/>
  <c r="B453" i="38"/>
  <c r="B454" i="38"/>
  <c r="B455" i="38"/>
  <c r="B456" i="38"/>
  <c r="B457" i="38"/>
  <c r="B458" i="38"/>
  <c r="B459" i="38"/>
  <c r="B460" i="38"/>
  <c r="B461" i="38"/>
  <c r="B462" i="38"/>
  <c r="B463" i="38"/>
  <c r="B464" i="38"/>
  <c r="B465" i="38"/>
  <c r="B466" i="38"/>
  <c r="B467" i="38"/>
  <c r="B468" i="38"/>
  <c r="B469" i="38"/>
  <c r="B470" i="38"/>
  <c r="B471" i="38"/>
  <c r="B472" i="38"/>
  <c r="B473" i="38"/>
  <c r="B474" i="38"/>
  <c r="B475" i="38"/>
  <c r="B476" i="38"/>
  <c r="B477" i="38"/>
  <c r="B478" i="38"/>
  <c r="B479" i="38"/>
  <c r="B480" i="38"/>
  <c r="B481" i="38"/>
  <c r="B482" i="38"/>
  <c r="B483" i="38"/>
  <c r="B484" i="38"/>
  <c r="B485" i="38"/>
  <c r="B486" i="38"/>
  <c r="B487" i="38"/>
  <c r="B488" i="38"/>
  <c r="B489" i="38"/>
  <c r="B490" i="38"/>
  <c r="B491" i="38"/>
  <c r="B492" i="38"/>
  <c r="B493" i="38"/>
  <c r="B494" i="38"/>
  <c r="B495" i="38"/>
  <c r="B496" i="38"/>
  <c r="B497" i="38"/>
  <c r="B498" i="38"/>
  <c r="B499" i="38"/>
  <c r="B500" i="38"/>
  <c r="B501" i="38"/>
  <c r="B502" i="38"/>
  <c r="B503" i="38"/>
  <c r="B504" i="38"/>
  <c r="B505" i="38"/>
  <c r="B506" i="38"/>
  <c r="B507" i="38"/>
  <c r="B508" i="38"/>
  <c r="B509" i="38"/>
  <c r="B510" i="38"/>
  <c r="B511" i="38"/>
  <c r="B512" i="38"/>
  <c r="B513" i="38"/>
  <c r="B514" i="38"/>
  <c r="B515" i="38"/>
  <c r="B516" i="38"/>
  <c r="B517" i="38"/>
  <c r="B518" i="38"/>
  <c r="B519" i="38"/>
  <c r="B520" i="38"/>
  <c r="B521" i="38"/>
  <c r="B522" i="38"/>
  <c r="B523" i="38"/>
  <c r="B524" i="38"/>
  <c r="B525" i="38"/>
  <c r="B526" i="38"/>
  <c r="B527" i="38"/>
  <c r="B528" i="38"/>
  <c r="B529" i="38"/>
  <c r="B530" i="38"/>
  <c r="B531" i="38"/>
  <c r="B532" i="38"/>
  <c r="B533" i="38"/>
  <c r="B534" i="38"/>
  <c r="B535" i="38"/>
  <c r="B536" i="38"/>
  <c r="B537" i="38"/>
  <c r="B538" i="38"/>
  <c r="B539" i="38"/>
  <c r="B540" i="38"/>
  <c r="B541" i="38"/>
  <c r="B542" i="38"/>
  <c r="B543" i="38"/>
  <c r="B544" i="38"/>
  <c r="B545" i="38"/>
  <c r="B546" i="38"/>
  <c r="B547" i="38"/>
  <c r="B548" i="38"/>
  <c r="B549" i="38"/>
  <c r="B550" i="38"/>
  <c r="B551" i="38"/>
  <c r="B552" i="38"/>
  <c r="B553" i="38"/>
  <c r="B554" i="38"/>
  <c r="B555" i="38"/>
  <c r="B556" i="38"/>
  <c r="B557" i="38"/>
  <c r="B558" i="38"/>
  <c r="B559" i="38"/>
  <c r="B560" i="38"/>
  <c r="B561" i="38"/>
  <c r="B562" i="38"/>
  <c r="B563" i="38"/>
  <c r="B564" i="38"/>
  <c r="B565" i="38"/>
  <c r="B566" i="38"/>
  <c r="B567" i="38"/>
  <c r="B568" i="38"/>
  <c r="B569" i="38"/>
  <c r="B570" i="38"/>
  <c r="B571" i="38"/>
  <c r="B572" i="38"/>
  <c r="B573" i="38"/>
  <c r="B574" i="38"/>
  <c r="B575" i="38"/>
  <c r="B576" i="38"/>
  <c r="B577" i="38"/>
  <c r="B578" i="38"/>
  <c r="B579" i="38"/>
  <c r="B580" i="38"/>
  <c r="B581" i="38"/>
  <c r="B582" i="38"/>
  <c r="B583" i="38"/>
  <c r="B584" i="38"/>
  <c r="B585" i="38"/>
  <c r="B586" i="38"/>
  <c r="B587" i="38"/>
  <c r="B588" i="38"/>
  <c r="B589" i="38"/>
  <c r="B590" i="38"/>
  <c r="B591" i="38"/>
  <c r="B592" i="38"/>
  <c r="B593" i="38"/>
  <c r="B594" i="38"/>
  <c r="B595" i="38"/>
  <c r="B596" i="38"/>
  <c r="B597" i="38"/>
  <c r="B598" i="38"/>
  <c r="B599" i="38"/>
  <c r="B600" i="38"/>
  <c r="B601" i="38"/>
  <c r="B602" i="38"/>
  <c r="B603" i="38"/>
  <c r="B604" i="38"/>
  <c r="B605" i="38"/>
  <c r="B606" i="38"/>
  <c r="B607" i="38"/>
  <c r="B608" i="38"/>
  <c r="B609" i="38"/>
  <c r="B610" i="38"/>
  <c r="B611" i="38"/>
  <c r="B612" i="38"/>
  <c r="B613" i="38"/>
  <c r="B614" i="38"/>
  <c r="B615" i="38"/>
  <c r="B616" i="38"/>
  <c r="B617" i="38"/>
  <c r="B618" i="38"/>
  <c r="B619" i="38"/>
  <c r="B620" i="38"/>
  <c r="B621" i="38"/>
  <c r="B622" i="38"/>
  <c r="B623" i="38"/>
  <c r="B624" i="38"/>
  <c r="B625" i="38"/>
  <c r="B626" i="38"/>
  <c r="B627" i="38"/>
  <c r="B628" i="38"/>
  <c r="B629" i="38"/>
  <c r="B630" i="38"/>
  <c r="B631" i="38"/>
  <c r="B632" i="38"/>
  <c r="B633" i="38"/>
  <c r="B634" i="38"/>
  <c r="B635" i="38"/>
  <c r="B636" i="38"/>
  <c r="B637" i="38"/>
  <c r="B638" i="38"/>
  <c r="B639" i="38"/>
  <c r="B640" i="38"/>
  <c r="B641" i="38"/>
  <c r="B642" i="38"/>
  <c r="B643" i="38"/>
  <c r="B644" i="38"/>
  <c r="B645" i="38"/>
  <c r="B646" i="38"/>
  <c r="B647" i="38"/>
  <c r="B648" i="38"/>
  <c r="B649" i="38"/>
  <c r="B650" i="38"/>
  <c r="B651" i="38"/>
  <c r="B652" i="38"/>
  <c r="B653" i="38"/>
  <c r="B654" i="38"/>
  <c r="B655" i="38"/>
  <c r="B656" i="38"/>
  <c r="B657" i="38"/>
  <c r="B658" i="38"/>
  <c r="B659" i="38"/>
  <c r="B660" i="38"/>
  <c r="B661" i="38"/>
  <c r="B662" i="38"/>
  <c r="B663" i="38"/>
  <c r="B664" i="38"/>
  <c r="B665" i="38"/>
  <c r="B666" i="38"/>
  <c r="B667" i="38"/>
  <c r="B668" i="38"/>
  <c r="B669" i="38"/>
  <c r="B670" i="38"/>
  <c r="B671" i="38"/>
  <c r="B672" i="38"/>
  <c r="B673" i="38"/>
  <c r="B674" i="38"/>
  <c r="B675" i="38"/>
  <c r="B676" i="38"/>
  <c r="B677" i="38"/>
  <c r="B678" i="38"/>
  <c r="B679" i="38"/>
  <c r="B680" i="38"/>
  <c r="B681" i="38"/>
  <c r="B682" i="38"/>
  <c r="B683" i="38"/>
  <c r="B684" i="38"/>
  <c r="B685" i="38"/>
  <c r="B686" i="38"/>
  <c r="B687" i="38"/>
  <c r="B688" i="38"/>
  <c r="B689" i="38"/>
  <c r="B690" i="38"/>
  <c r="B691" i="38"/>
  <c r="B692" i="38"/>
  <c r="B693" i="38"/>
  <c r="B694" i="38"/>
  <c r="B695" i="38"/>
  <c r="B696" i="38"/>
  <c r="B697" i="38"/>
  <c r="B698" i="38"/>
  <c r="B699" i="38"/>
  <c r="B700" i="38"/>
  <c r="B701" i="38"/>
  <c r="B702" i="38"/>
  <c r="B703" i="38"/>
  <c r="B704" i="38"/>
  <c r="B705" i="38"/>
  <c r="B706" i="38"/>
  <c r="B707" i="38"/>
  <c r="B708" i="38"/>
  <c r="B709" i="38"/>
  <c r="B710" i="38"/>
  <c r="B711" i="38"/>
  <c r="B712" i="38"/>
  <c r="B713" i="38"/>
  <c r="B714" i="38"/>
  <c r="B715" i="38"/>
  <c r="B716" i="38"/>
  <c r="B717" i="38"/>
  <c r="B718" i="38"/>
  <c r="B719" i="38"/>
  <c r="B720" i="38"/>
  <c r="B721" i="38"/>
  <c r="B722" i="38"/>
  <c r="B723" i="38"/>
  <c r="B724" i="38"/>
  <c r="B725" i="38"/>
  <c r="B726" i="38"/>
  <c r="B727" i="38"/>
  <c r="B728" i="38"/>
  <c r="B729" i="38"/>
  <c r="B730" i="38"/>
  <c r="B731" i="38"/>
  <c r="B732" i="38"/>
  <c r="B733" i="38"/>
  <c r="B734" i="38"/>
  <c r="B735" i="38"/>
  <c r="B736" i="38"/>
  <c r="B737" i="38"/>
  <c r="B738" i="38"/>
  <c r="B739" i="38"/>
  <c r="B740" i="38"/>
  <c r="B741" i="38"/>
  <c r="B742" i="38"/>
  <c r="B743" i="38"/>
  <c r="B744" i="38"/>
  <c r="B745" i="38"/>
  <c r="B746" i="38"/>
  <c r="B747" i="38"/>
  <c r="B748" i="38"/>
  <c r="B749" i="38"/>
  <c r="B750" i="38"/>
  <c r="B751" i="38"/>
  <c r="B752" i="38"/>
  <c r="B753" i="38"/>
  <c r="B754" i="38"/>
  <c r="B755" i="38"/>
  <c r="B756" i="38"/>
  <c r="B757" i="38"/>
  <c r="B758" i="38"/>
  <c r="B759" i="38"/>
  <c r="B760" i="38"/>
  <c r="B761" i="38"/>
  <c r="B762" i="38"/>
  <c r="B763" i="38"/>
  <c r="B764" i="38"/>
  <c r="B765" i="38"/>
  <c r="B766" i="38"/>
  <c r="B767" i="38"/>
  <c r="B768" i="38"/>
  <c r="B769" i="38"/>
  <c r="B770" i="38"/>
  <c r="B771" i="38"/>
  <c r="B772" i="38"/>
  <c r="B773" i="38"/>
  <c r="B774" i="38"/>
  <c r="B775" i="38"/>
  <c r="B776" i="38"/>
  <c r="B777" i="38"/>
  <c r="B778" i="38"/>
  <c r="B779" i="38"/>
  <c r="B780" i="38"/>
  <c r="B781" i="38"/>
  <c r="B782" i="38"/>
  <c r="B783" i="38"/>
  <c r="B784" i="38"/>
  <c r="B785" i="38"/>
  <c r="B786" i="38"/>
  <c r="B787" i="38"/>
  <c r="B788" i="38"/>
  <c r="B789" i="38"/>
  <c r="B790" i="38"/>
  <c r="B791" i="38"/>
  <c r="B792" i="38"/>
  <c r="B793" i="38"/>
  <c r="B794" i="38"/>
  <c r="B795" i="38"/>
  <c r="B796" i="38"/>
  <c r="B797" i="38"/>
  <c r="B798" i="38"/>
  <c r="B799" i="38"/>
  <c r="B800" i="38"/>
  <c r="B801" i="38"/>
  <c r="B802" i="38"/>
  <c r="B803" i="38"/>
  <c r="B804" i="38"/>
  <c r="B805" i="38"/>
  <c r="B806" i="38"/>
  <c r="B807" i="38"/>
  <c r="B808" i="38"/>
  <c r="B809" i="38"/>
  <c r="B810" i="38"/>
  <c r="B811" i="38"/>
  <c r="B812" i="38"/>
  <c r="B813" i="38"/>
  <c r="B814" i="38"/>
  <c r="B815" i="38"/>
  <c r="B816" i="38"/>
  <c r="B817" i="38"/>
  <c r="B818" i="38"/>
  <c r="B819" i="38"/>
  <c r="B820" i="38"/>
  <c r="B821" i="38"/>
  <c r="B822" i="38"/>
  <c r="B823" i="38"/>
  <c r="B824" i="38"/>
  <c r="B825" i="38"/>
  <c r="B826" i="38"/>
  <c r="B827" i="38"/>
  <c r="B828" i="38"/>
  <c r="B829" i="38"/>
  <c r="B830" i="38"/>
  <c r="B831" i="38"/>
  <c r="B832" i="38"/>
  <c r="B833" i="38"/>
  <c r="B834" i="38"/>
  <c r="B835" i="38"/>
  <c r="B836" i="38"/>
  <c r="B837" i="38"/>
  <c r="B838" i="38"/>
  <c r="B839" i="38"/>
  <c r="B840" i="38"/>
  <c r="B841" i="38"/>
  <c r="B842" i="38"/>
  <c r="B843" i="38"/>
  <c r="B844" i="38"/>
  <c r="B845" i="38"/>
  <c r="B846" i="38"/>
  <c r="B847" i="38"/>
  <c r="B848" i="38"/>
  <c r="B849" i="38"/>
  <c r="B850" i="38"/>
  <c r="B851" i="38"/>
  <c r="B852" i="38"/>
  <c r="B853" i="38"/>
  <c r="B854" i="38"/>
  <c r="B855" i="38"/>
  <c r="B856" i="38"/>
  <c r="B857" i="38"/>
  <c r="B858" i="38"/>
  <c r="B859" i="38"/>
  <c r="B860" i="38"/>
  <c r="B861" i="38"/>
  <c r="B862" i="38"/>
  <c r="B863" i="38"/>
  <c r="B864" i="38"/>
  <c r="B865" i="38"/>
  <c r="B866" i="38"/>
  <c r="B867" i="38"/>
  <c r="B868" i="38"/>
  <c r="B869" i="38"/>
  <c r="B870" i="38"/>
  <c r="B871" i="38"/>
  <c r="B872" i="38"/>
  <c r="B873" i="38"/>
  <c r="B874" i="38"/>
  <c r="B875" i="38"/>
  <c r="B876" i="38"/>
  <c r="B877" i="38"/>
  <c r="B878" i="38"/>
  <c r="B879" i="38"/>
  <c r="B880" i="38"/>
  <c r="B881" i="38"/>
  <c r="B882" i="38"/>
  <c r="B883" i="38"/>
  <c r="B884" i="38"/>
  <c r="B885" i="38"/>
  <c r="B886" i="38"/>
  <c r="B887" i="38"/>
  <c r="B888" i="38"/>
  <c r="B889" i="38"/>
  <c r="B890" i="38"/>
  <c r="B891" i="38"/>
  <c r="B892" i="38"/>
  <c r="B893" i="38"/>
  <c r="B894" i="38"/>
  <c r="B895" i="38"/>
  <c r="B896" i="38"/>
  <c r="B897" i="38"/>
  <c r="B898" i="38"/>
  <c r="B899" i="38"/>
  <c r="B900" i="38"/>
  <c r="B901" i="38"/>
  <c r="B902" i="38"/>
  <c r="B903" i="38"/>
  <c r="B904" i="38"/>
  <c r="B905" i="38"/>
  <c r="B906" i="38"/>
  <c r="B907" i="38"/>
  <c r="B908" i="38"/>
  <c r="B909" i="38"/>
  <c r="B910" i="38"/>
  <c r="B911" i="38"/>
  <c r="B912" i="38"/>
  <c r="B913" i="38"/>
  <c r="B914" i="38"/>
  <c r="B915" i="38"/>
  <c r="B916" i="38"/>
  <c r="B917" i="38"/>
  <c r="B918" i="38"/>
  <c r="B919" i="38"/>
  <c r="B920" i="38"/>
  <c r="B921" i="38"/>
  <c r="B922" i="38"/>
  <c r="B923" i="38"/>
  <c r="B924" i="38"/>
  <c r="B925" i="38"/>
  <c r="B926" i="38"/>
  <c r="B927" i="38"/>
  <c r="B928" i="38"/>
  <c r="B929" i="38"/>
  <c r="B930" i="38"/>
  <c r="B931" i="38"/>
  <c r="B932" i="38"/>
  <c r="B933" i="38"/>
  <c r="B934" i="38"/>
  <c r="B935" i="38"/>
  <c r="B936" i="38"/>
  <c r="B937" i="38"/>
  <c r="B938" i="38"/>
  <c r="B939" i="38"/>
  <c r="B940" i="38"/>
  <c r="B941" i="38"/>
  <c r="B942" i="38"/>
  <c r="B943" i="38"/>
  <c r="B944" i="38"/>
  <c r="B945" i="38"/>
  <c r="B946" i="38"/>
  <c r="B947" i="38"/>
  <c r="B948" i="38"/>
  <c r="B949" i="38"/>
  <c r="B950" i="38"/>
  <c r="B951" i="38"/>
  <c r="B952" i="38"/>
  <c r="B953" i="38"/>
  <c r="B954" i="38"/>
  <c r="B955" i="38"/>
  <c r="B956" i="38"/>
  <c r="B957" i="38"/>
  <c r="B958" i="38"/>
  <c r="B959" i="38"/>
  <c r="B960" i="38"/>
  <c r="B961" i="38"/>
  <c r="B962" i="38"/>
  <c r="B963" i="38"/>
  <c r="B964" i="38"/>
  <c r="B965" i="38"/>
  <c r="B966" i="38"/>
  <c r="B967" i="38"/>
  <c r="B968" i="38"/>
  <c r="B969" i="38"/>
  <c r="B970" i="38"/>
  <c r="B971" i="38"/>
  <c r="B972" i="38"/>
  <c r="B973" i="38"/>
  <c r="B974" i="38"/>
  <c r="B975" i="38"/>
  <c r="B976" i="38"/>
  <c r="B977" i="38"/>
  <c r="B978" i="38"/>
  <c r="B979" i="38"/>
  <c r="B980" i="38"/>
  <c r="B981" i="38"/>
  <c r="B982" i="38"/>
  <c r="B983" i="38"/>
  <c r="B984" i="38"/>
  <c r="B985" i="38"/>
  <c r="B986" i="38"/>
  <c r="B987" i="38"/>
  <c r="B988" i="38"/>
  <c r="B989" i="38"/>
  <c r="B990" i="38"/>
  <c r="B991" i="38"/>
  <c r="B992" i="38"/>
  <c r="B993" i="38"/>
  <c r="B994" i="38"/>
  <c r="B995" i="38"/>
  <c r="B996" i="38"/>
  <c r="B997" i="38"/>
  <c r="B998" i="38"/>
  <c r="B999" i="38"/>
  <c r="B1000" i="38"/>
  <c r="B1001" i="38"/>
  <c r="B1002" i="38"/>
  <c r="B1003" i="38"/>
  <c r="B1004" i="38"/>
  <c r="B1005" i="38"/>
  <c r="B1006" i="38"/>
  <c r="B1007" i="38"/>
  <c r="B1008" i="38"/>
  <c r="B1009" i="38"/>
  <c r="B1010" i="38"/>
  <c r="B1011" i="38"/>
  <c r="B1012" i="38"/>
  <c r="B1013" i="38"/>
  <c r="B1014" i="38"/>
  <c r="B1015" i="38"/>
  <c r="B1016" i="38"/>
  <c r="B1017" i="38"/>
  <c r="B1018" i="38"/>
  <c r="B1019" i="38"/>
  <c r="B1020" i="38"/>
  <c r="B1021" i="38"/>
  <c r="B1022" i="38"/>
  <c r="B1023" i="38"/>
  <c r="B1024" i="38"/>
  <c r="B1025" i="38"/>
  <c r="B1026" i="38"/>
  <c r="B1027" i="38"/>
  <c r="B1028" i="38"/>
  <c r="B1029" i="38"/>
  <c r="B1030" i="38"/>
  <c r="B1031" i="38"/>
  <c r="B1032" i="38"/>
  <c r="B1033" i="38"/>
  <c r="B1034" i="38"/>
  <c r="B1035" i="38"/>
  <c r="B1036" i="38"/>
  <c r="B1037" i="38"/>
  <c r="B1038" i="38"/>
  <c r="B1039" i="38"/>
  <c r="B1040" i="38"/>
  <c r="B1041" i="38"/>
  <c r="B1042" i="38"/>
  <c r="B1043" i="38"/>
  <c r="B1044" i="38"/>
  <c r="B1045" i="38"/>
  <c r="B1046" i="38"/>
  <c r="B1047" i="38"/>
  <c r="B1048" i="38"/>
  <c r="B1049" i="38"/>
  <c r="B1050" i="38"/>
  <c r="B1051" i="38"/>
  <c r="B1052" i="38"/>
  <c r="B1053" i="38"/>
  <c r="B1054" i="38"/>
  <c r="B1055" i="38"/>
  <c r="B1056" i="38"/>
  <c r="B1057" i="38"/>
  <c r="B1058" i="38"/>
  <c r="B1059" i="38"/>
  <c r="B1060" i="38"/>
  <c r="B1061" i="38"/>
  <c r="B1062" i="38"/>
  <c r="B1063" i="38"/>
  <c r="B1064" i="38"/>
  <c r="B1065" i="38"/>
  <c r="B1066" i="38"/>
  <c r="B1067" i="38"/>
  <c r="B1068" i="38"/>
  <c r="B1069" i="38"/>
  <c r="B1070" i="38"/>
  <c r="B1071" i="38"/>
  <c r="B1072" i="38"/>
  <c r="B1073" i="38"/>
  <c r="B1074" i="38"/>
  <c r="B1075" i="38"/>
  <c r="B1076" i="38"/>
  <c r="B1077" i="38"/>
  <c r="B1078" i="38"/>
  <c r="B1079" i="38"/>
  <c r="B1080" i="38"/>
  <c r="B1081" i="38"/>
  <c r="B1082" i="38"/>
  <c r="B1083" i="38"/>
  <c r="B1084" i="38"/>
  <c r="B1085" i="38"/>
  <c r="B1086" i="38"/>
  <c r="B1087" i="38"/>
  <c r="B1088" i="38"/>
  <c r="B1089" i="38"/>
  <c r="B1090" i="38"/>
  <c r="B1091" i="38"/>
  <c r="B1092" i="38"/>
  <c r="B1093" i="38"/>
  <c r="B1094" i="38"/>
  <c r="B1095" i="38"/>
  <c r="B1096" i="38"/>
  <c r="B1097" i="38"/>
  <c r="B1098" i="38"/>
  <c r="B1099" i="38"/>
  <c r="B1100" i="38"/>
  <c r="B1101" i="38"/>
  <c r="B1102" i="38"/>
  <c r="B1103" i="38"/>
  <c r="B1104" i="38"/>
  <c r="B1105" i="38"/>
  <c r="B1106" i="38"/>
  <c r="B1107" i="38"/>
  <c r="B1108" i="38"/>
  <c r="B1109" i="38"/>
  <c r="B1110" i="38"/>
  <c r="B1111" i="38"/>
  <c r="B1112" i="38"/>
  <c r="B1113" i="38"/>
  <c r="B1114" i="38"/>
  <c r="B1115" i="38"/>
  <c r="B1116" i="38"/>
  <c r="B1117" i="38"/>
  <c r="B1118" i="38"/>
  <c r="B1119" i="38"/>
  <c r="B1120" i="38"/>
  <c r="B1121" i="38"/>
  <c r="B1122" i="38"/>
  <c r="B1123" i="38"/>
  <c r="B1124" i="38"/>
  <c r="B1125" i="38"/>
  <c r="B1126" i="38"/>
  <c r="B1127" i="38"/>
  <c r="B1128" i="38"/>
  <c r="B1129" i="38"/>
  <c r="B1130" i="38"/>
  <c r="B1131" i="38"/>
  <c r="B1132" i="38"/>
  <c r="B1133" i="38"/>
  <c r="B1134" i="38"/>
  <c r="B1135" i="38"/>
  <c r="B1136" i="38"/>
  <c r="B1137" i="38"/>
  <c r="B1138" i="38"/>
  <c r="B1139" i="38"/>
  <c r="B1140" i="38"/>
  <c r="B1141" i="38"/>
  <c r="B1142" i="38"/>
  <c r="B1143" i="38"/>
  <c r="B1144" i="38"/>
  <c r="B1145" i="38"/>
  <c r="B1146" i="38"/>
  <c r="B1147" i="38"/>
  <c r="B1148" i="38"/>
  <c r="B1149" i="38"/>
  <c r="B1150" i="38"/>
  <c r="B1151" i="38"/>
  <c r="B1152" i="38"/>
  <c r="B1153" i="38"/>
  <c r="B1154" i="38"/>
  <c r="B1155" i="38"/>
  <c r="B1156" i="38"/>
  <c r="B1157" i="38"/>
  <c r="B1158" i="38"/>
  <c r="B1159" i="38"/>
  <c r="B1160" i="38"/>
  <c r="B1161" i="38"/>
  <c r="B1162" i="38"/>
  <c r="B1163" i="38"/>
  <c r="B1164" i="38"/>
  <c r="B1165" i="38"/>
  <c r="B1166" i="38"/>
  <c r="B1167" i="38"/>
  <c r="B1168" i="38"/>
  <c r="B1169" i="38"/>
  <c r="B1170" i="38"/>
  <c r="B1171" i="38"/>
  <c r="B1172" i="38"/>
  <c r="B1173" i="38"/>
  <c r="B1174" i="38"/>
  <c r="B1175" i="38"/>
  <c r="B1176" i="38"/>
  <c r="B1177" i="38"/>
  <c r="B1178" i="38"/>
  <c r="B1179" i="38"/>
  <c r="B1180" i="38"/>
  <c r="B1181" i="38"/>
  <c r="B1182" i="38"/>
  <c r="B1183" i="38"/>
  <c r="B1184" i="38"/>
  <c r="B1185" i="38"/>
  <c r="B1186" i="38"/>
  <c r="B1187" i="38"/>
  <c r="B1188" i="38"/>
  <c r="B1189" i="38"/>
  <c r="B1190" i="38"/>
  <c r="B1191" i="38"/>
  <c r="B1192" i="38"/>
  <c r="B1193" i="38"/>
  <c r="B1194" i="38"/>
  <c r="B1195" i="38"/>
  <c r="B1196" i="38"/>
  <c r="B1197" i="38"/>
  <c r="B1198" i="38"/>
  <c r="B1199" i="38"/>
  <c r="B1200" i="38"/>
  <c r="B1201" i="38"/>
  <c r="B1202" i="38"/>
  <c r="B1203" i="38"/>
  <c r="B1204" i="38"/>
  <c r="B1205" i="38"/>
  <c r="B1206" i="38"/>
  <c r="B1207" i="38"/>
  <c r="B1208" i="38"/>
  <c r="B1209" i="38"/>
  <c r="B1210" i="38"/>
  <c r="B1211" i="38"/>
  <c r="B1212" i="38"/>
  <c r="B1213" i="38"/>
  <c r="B1214" i="38"/>
  <c r="B1215" i="38"/>
  <c r="B1216" i="38"/>
  <c r="B1217" i="38"/>
  <c r="B1218" i="38"/>
  <c r="B1219" i="38"/>
  <c r="B1220" i="38"/>
  <c r="B1221" i="38"/>
  <c r="B1222" i="38"/>
  <c r="B1223" i="38"/>
  <c r="B1224" i="38"/>
  <c r="B1225" i="38"/>
  <c r="B1226" i="38"/>
  <c r="B1227" i="38"/>
  <c r="B1228" i="38"/>
  <c r="B1229" i="38"/>
  <c r="B1230" i="38"/>
  <c r="B1231" i="38"/>
  <c r="B1232" i="38"/>
  <c r="B1233" i="38"/>
  <c r="B1234" i="38"/>
  <c r="B1235" i="38"/>
  <c r="B1236" i="38"/>
  <c r="B1237" i="38"/>
  <c r="B1238" i="38"/>
  <c r="B1239" i="38"/>
  <c r="B1240" i="38"/>
  <c r="B1241" i="38"/>
  <c r="B1242" i="38"/>
  <c r="B1243" i="38"/>
  <c r="B1244" i="38"/>
  <c r="B1245" i="38"/>
  <c r="B1246" i="38"/>
  <c r="B1247" i="38"/>
  <c r="B1248" i="38"/>
  <c r="B1249" i="38"/>
  <c r="B1250" i="38"/>
  <c r="B1251" i="38"/>
  <c r="B1252" i="38"/>
  <c r="B1253" i="38"/>
  <c r="B1254" i="38"/>
  <c r="B1255" i="38"/>
  <c r="B1256" i="38"/>
  <c r="B1257" i="38"/>
  <c r="B1258" i="38"/>
  <c r="B1259" i="38"/>
  <c r="B1260" i="38"/>
  <c r="B1261" i="38"/>
  <c r="B1262" i="38"/>
  <c r="B1263" i="38"/>
  <c r="B1264" i="38"/>
  <c r="B1265" i="38"/>
  <c r="B1266" i="38"/>
  <c r="B1267" i="38"/>
  <c r="B1268" i="38"/>
  <c r="B1269" i="38"/>
  <c r="B1270" i="38"/>
  <c r="B1271" i="38"/>
  <c r="B1272" i="38"/>
  <c r="B1273" i="38"/>
  <c r="B1274" i="38"/>
  <c r="B1275" i="38"/>
  <c r="B1276" i="38"/>
  <c r="B1277" i="38"/>
  <c r="B1278" i="38"/>
  <c r="B1279" i="38"/>
  <c r="B1280" i="38"/>
  <c r="B1281" i="38"/>
  <c r="B1282" i="38"/>
  <c r="B1283" i="38"/>
  <c r="B1284" i="38"/>
  <c r="B1285" i="38"/>
  <c r="B1286" i="38"/>
  <c r="B1287" i="38"/>
  <c r="B1288" i="38"/>
  <c r="B1289" i="38"/>
  <c r="B1290" i="38"/>
  <c r="B1291" i="38"/>
  <c r="B1292" i="38"/>
  <c r="B1293" i="38"/>
  <c r="B1294" i="38"/>
  <c r="B1295" i="38"/>
  <c r="B1296" i="38"/>
  <c r="B1297" i="38"/>
  <c r="B1298" i="38"/>
  <c r="B1299" i="38"/>
  <c r="B1300" i="38"/>
  <c r="B1301" i="38"/>
  <c r="B1302" i="38"/>
  <c r="B1303" i="38"/>
  <c r="B1304" i="38"/>
  <c r="B1305" i="38"/>
  <c r="B1306" i="38"/>
  <c r="B1307" i="38"/>
  <c r="B1308" i="38"/>
  <c r="B1309" i="38"/>
  <c r="B1310" i="38"/>
  <c r="B1311" i="38"/>
  <c r="B1312" i="38"/>
  <c r="B1313" i="38"/>
  <c r="B1314" i="38"/>
  <c r="B1315" i="38"/>
  <c r="B1316" i="38"/>
  <c r="B1317" i="38"/>
  <c r="B1318" i="38"/>
  <c r="B1319" i="38"/>
  <c r="B1320" i="38"/>
  <c r="B1321" i="38"/>
  <c r="B1322" i="38"/>
  <c r="B1323" i="38"/>
  <c r="B1324" i="38"/>
  <c r="B1325" i="38"/>
  <c r="B1326" i="38"/>
  <c r="B1327" i="38"/>
  <c r="B1328" i="38"/>
  <c r="B1329" i="38"/>
  <c r="B1330" i="38"/>
  <c r="B1331" i="38"/>
  <c r="B1332" i="38"/>
  <c r="B1333" i="38"/>
  <c r="B1334" i="38"/>
  <c r="B1335" i="38"/>
  <c r="B1336" i="38"/>
  <c r="B1337" i="38"/>
  <c r="B1338" i="38"/>
  <c r="B1339" i="38"/>
  <c r="B1340" i="38"/>
  <c r="B1341" i="38"/>
  <c r="B1342" i="38"/>
  <c r="B1343" i="38"/>
  <c r="B1344" i="38"/>
  <c r="B1345" i="38"/>
  <c r="B1346" i="38"/>
  <c r="B1347" i="38"/>
  <c r="B1348" i="38"/>
  <c r="B1349" i="38"/>
  <c r="B1350" i="38"/>
  <c r="B1351" i="38"/>
  <c r="B1352" i="38"/>
  <c r="B1353" i="38"/>
  <c r="B1354" i="38"/>
  <c r="B1355" i="38"/>
  <c r="B1356" i="38"/>
  <c r="B1357" i="38"/>
  <c r="B1358" i="38"/>
  <c r="B1359" i="38"/>
  <c r="B1360" i="38"/>
  <c r="B1361" i="38"/>
  <c r="B1362" i="38"/>
  <c r="B1363" i="38"/>
  <c r="B1364" i="38"/>
  <c r="B1365" i="38"/>
  <c r="B1366" i="38"/>
  <c r="B1367" i="38"/>
  <c r="B1368" i="38"/>
  <c r="B1369" i="38"/>
  <c r="B1370" i="38"/>
  <c r="B1371" i="38"/>
  <c r="B1372" i="38"/>
  <c r="B1373" i="38"/>
  <c r="B1374" i="38"/>
  <c r="B1375" i="38"/>
  <c r="B1376" i="38"/>
  <c r="B1377" i="38"/>
  <c r="B1378" i="38"/>
  <c r="B1379" i="38"/>
  <c r="B1380" i="38"/>
  <c r="B1381" i="38"/>
  <c r="B1382" i="38"/>
  <c r="B1383" i="38"/>
  <c r="B1384" i="38"/>
  <c r="B1385" i="38"/>
  <c r="B1386" i="38"/>
  <c r="B1387" i="38"/>
  <c r="B1388" i="38"/>
  <c r="B1389" i="38"/>
  <c r="B1390" i="38"/>
  <c r="B1391" i="38"/>
  <c r="B1392" i="38"/>
  <c r="B1393" i="38"/>
  <c r="B1394" i="38"/>
  <c r="B1395" i="38"/>
  <c r="B1396" i="38"/>
  <c r="B1397" i="38"/>
  <c r="B1398" i="38"/>
  <c r="B1399" i="38"/>
  <c r="B1400" i="38"/>
  <c r="B1401" i="38"/>
  <c r="B1402" i="38"/>
  <c r="B1403" i="38"/>
  <c r="B1404" i="38"/>
  <c r="B1405" i="38"/>
  <c r="B1406" i="38"/>
  <c r="B1407" i="38"/>
  <c r="B1408" i="38"/>
  <c r="B1409" i="38"/>
  <c r="B1410" i="38"/>
  <c r="B1411" i="38"/>
  <c r="B1412" i="38"/>
  <c r="B1413" i="38"/>
  <c r="B1414" i="38"/>
  <c r="B1415" i="38"/>
  <c r="B1416" i="38"/>
  <c r="B1417" i="38"/>
  <c r="B1418" i="38"/>
  <c r="B1419" i="38"/>
  <c r="B1420" i="38"/>
  <c r="B1421" i="38"/>
  <c r="B1422" i="38"/>
  <c r="B1423" i="38"/>
  <c r="B1424" i="38"/>
  <c r="B1425" i="38"/>
  <c r="B1426" i="38"/>
  <c r="B1427" i="38"/>
  <c r="B1428" i="38"/>
  <c r="B1429" i="38"/>
  <c r="B1430" i="38"/>
  <c r="B1431" i="38"/>
  <c r="B1432" i="38"/>
  <c r="B1433" i="38"/>
  <c r="B1434" i="38"/>
  <c r="B1435" i="38"/>
  <c r="B1436" i="38"/>
  <c r="B1437" i="38"/>
  <c r="B1438" i="38"/>
  <c r="B1439" i="38"/>
  <c r="B1440" i="38"/>
  <c r="B1441" i="38"/>
  <c r="B1442" i="38"/>
  <c r="B1443" i="38"/>
  <c r="B1444" i="38"/>
  <c r="B1445" i="38"/>
  <c r="B1446" i="38"/>
  <c r="B1447" i="38"/>
  <c r="B1448" i="38"/>
  <c r="B1449" i="38"/>
  <c r="B1450" i="38"/>
  <c r="B1451" i="38"/>
  <c r="B1452" i="38"/>
  <c r="B1453" i="38"/>
  <c r="B1454" i="38"/>
  <c r="B1455" i="38"/>
  <c r="B1456" i="38"/>
  <c r="B1457" i="38"/>
  <c r="B1458" i="38"/>
  <c r="B1459" i="38"/>
  <c r="B1460" i="38"/>
  <c r="B1461" i="38"/>
  <c r="B1462" i="38"/>
  <c r="B1463" i="38"/>
  <c r="B1464" i="38"/>
  <c r="B1465" i="38"/>
  <c r="B1466" i="38"/>
  <c r="B1467" i="38"/>
  <c r="B1468" i="38"/>
  <c r="B1469" i="38"/>
  <c r="B1470" i="38"/>
  <c r="B1471" i="38"/>
  <c r="B1472" i="38"/>
  <c r="B1473" i="38"/>
  <c r="B1474" i="38"/>
  <c r="B1475" i="38"/>
  <c r="B1476" i="38"/>
  <c r="B1477" i="38"/>
  <c r="B1478" i="38"/>
  <c r="B1479" i="38"/>
  <c r="B1480" i="38"/>
  <c r="B1481" i="38"/>
  <c r="B1482" i="38"/>
  <c r="B1483" i="38"/>
  <c r="B1484" i="38"/>
  <c r="B1485" i="38"/>
  <c r="B1486" i="38"/>
  <c r="B1487" i="38"/>
  <c r="B1488" i="38"/>
  <c r="B1489" i="38"/>
  <c r="B1490" i="38"/>
  <c r="B1491" i="38"/>
  <c r="B1492" i="38"/>
  <c r="B1493" i="38"/>
  <c r="B1494" i="38"/>
  <c r="B1495" i="38"/>
  <c r="B1496" i="38"/>
  <c r="B1497" i="38"/>
  <c r="B1498" i="38"/>
  <c r="B1499" i="38"/>
  <c r="B1500" i="38"/>
  <c r="B1501" i="38"/>
  <c r="B1502" i="38"/>
  <c r="B1503" i="38"/>
  <c r="B1504" i="38"/>
  <c r="B1505" i="38"/>
  <c r="B1506" i="38"/>
  <c r="B1507" i="38"/>
  <c r="B1508" i="38"/>
  <c r="B1509" i="38"/>
  <c r="B1510" i="38"/>
  <c r="B1511" i="38"/>
  <c r="B1512" i="38"/>
  <c r="B1513" i="38"/>
  <c r="B1514" i="38"/>
  <c r="B1515" i="38"/>
  <c r="B1516" i="38"/>
  <c r="B1517" i="38"/>
  <c r="B1518" i="38"/>
  <c r="B1519" i="38"/>
  <c r="B1520" i="38"/>
  <c r="B1521" i="38"/>
  <c r="B1522" i="38"/>
  <c r="B1523" i="38"/>
  <c r="B1524" i="38"/>
  <c r="B1525" i="38"/>
  <c r="B1526" i="38"/>
  <c r="B1527" i="38"/>
  <c r="B1528" i="38"/>
  <c r="B1529" i="38"/>
  <c r="B1530" i="38"/>
  <c r="B1531" i="38"/>
  <c r="B1532" i="38"/>
  <c r="B1533" i="38"/>
  <c r="B1534" i="38"/>
  <c r="B1535" i="38"/>
  <c r="B1536" i="38"/>
  <c r="B1537" i="38"/>
  <c r="B1538" i="38"/>
  <c r="B1539" i="38"/>
  <c r="B1540" i="38"/>
  <c r="B1541" i="38"/>
  <c r="B1542" i="38"/>
  <c r="B1543" i="38"/>
  <c r="B1544" i="38"/>
  <c r="B1545" i="38"/>
  <c r="B1546" i="38"/>
  <c r="B1547" i="38"/>
  <c r="B1548" i="38"/>
  <c r="B1549" i="38"/>
  <c r="B1550" i="38"/>
  <c r="B1551" i="38"/>
  <c r="B1552" i="38"/>
  <c r="B1553" i="38"/>
  <c r="B1554" i="38"/>
  <c r="B1555" i="38"/>
  <c r="B1556" i="38"/>
  <c r="B1557" i="38"/>
  <c r="B1558" i="38"/>
  <c r="B1559" i="38"/>
  <c r="B1560" i="38"/>
  <c r="B1561" i="38"/>
  <c r="B1562" i="38"/>
  <c r="B1563" i="38"/>
  <c r="B1564" i="38"/>
  <c r="B1565" i="38"/>
  <c r="B1566" i="38"/>
  <c r="B1567" i="38"/>
  <c r="B1568" i="38"/>
  <c r="B1569" i="38"/>
  <c r="B1570" i="38"/>
  <c r="B1571" i="38"/>
  <c r="B1572" i="38"/>
  <c r="B1573" i="38"/>
  <c r="B1574" i="38"/>
  <c r="B1575" i="38"/>
  <c r="B1576" i="38"/>
  <c r="B1577" i="38"/>
  <c r="B1578" i="38"/>
  <c r="B1579" i="38"/>
  <c r="B1580" i="38"/>
  <c r="B1581" i="38"/>
  <c r="B1582" i="38"/>
  <c r="B1583" i="38"/>
  <c r="B1584" i="38"/>
  <c r="B1585" i="38"/>
  <c r="B1586" i="38"/>
  <c r="B1587" i="38"/>
  <c r="B1588" i="38"/>
  <c r="B1589" i="38"/>
  <c r="B1590" i="38"/>
  <c r="B1591" i="38"/>
  <c r="B1592" i="38"/>
  <c r="B1593" i="38"/>
  <c r="B1594" i="38"/>
  <c r="B1595" i="38"/>
  <c r="B1596" i="38"/>
  <c r="B1597" i="38"/>
  <c r="B1598" i="38"/>
  <c r="B1599" i="38"/>
  <c r="B1600" i="38"/>
  <c r="B1601" i="38"/>
  <c r="B1602" i="38"/>
  <c r="B1603" i="38"/>
  <c r="B1604" i="38"/>
  <c r="B1605" i="38"/>
  <c r="B1606" i="38"/>
  <c r="B1607" i="38"/>
  <c r="B1608" i="38"/>
  <c r="B1609" i="38"/>
  <c r="B1610" i="38"/>
  <c r="B1611" i="38"/>
  <c r="B1612" i="38"/>
  <c r="B1613" i="38"/>
  <c r="B1614" i="38"/>
  <c r="B1615" i="38"/>
  <c r="B1616" i="38"/>
  <c r="B1617" i="38"/>
  <c r="B1618" i="38"/>
  <c r="B1619" i="38"/>
  <c r="B1620" i="38"/>
  <c r="B1621" i="38"/>
  <c r="B1622" i="38"/>
  <c r="B1623" i="38"/>
  <c r="B1624" i="38"/>
  <c r="B1625" i="38"/>
  <c r="B1626" i="38"/>
  <c r="B1627" i="38"/>
  <c r="B1628" i="38"/>
  <c r="B1629" i="38"/>
  <c r="B1630" i="38"/>
  <c r="B1631" i="38"/>
  <c r="B1632" i="38"/>
  <c r="B1633" i="38"/>
  <c r="B1634" i="38"/>
  <c r="B1635" i="38"/>
  <c r="B1636" i="38"/>
  <c r="B1637" i="38"/>
  <c r="B1638" i="38"/>
  <c r="B1639" i="38"/>
  <c r="B1640" i="38"/>
  <c r="B1641" i="38"/>
  <c r="B1642" i="38"/>
  <c r="B1643" i="38"/>
  <c r="B1644" i="38"/>
  <c r="B1645" i="38"/>
  <c r="B1646" i="38"/>
  <c r="B1647" i="38"/>
  <c r="B1648" i="38"/>
  <c r="B1649" i="38"/>
  <c r="B1650" i="38"/>
  <c r="B1651" i="38"/>
  <c r="B1652" i="38"/>
  <c r="B1653" i="38"/>
  <c r="B1654" i="38"/>
  <c r="B1655" i="38"/>
  <c r="B1656" i="38"/>
  <c r="B1657" i="38"/>
  <c r="B1658" i="38"/>
  <c r="B1659" i="38"/>
  <c r="B1660" i="38"/>
  <c r="B1661" i="38"/>
  <c r="B1662" i="38"/>
  <c r="B1663" i="38"/>
  <c r="B1664" i="38"/>
  <c r="B1665" i="38"/>
  <c r="B1666" i="38"/>
  <c r="B1667" i="38"/>
  <c r="B1668" i="38"/>
  <c r="B1669" i="38"/>
  <c r="B1670" i="38"/>
  <c r="B1671" i="38"/>
  <c r="B1672" i="38"/>
  <c r="B1673" i="38"/>
  <c r="B1674" i="38"/>
  <c r="B1675" i="38"/>
  <c r="B1676" i="38"/>
  <c r="B1677" i="38"/>
  <c r="B1678" i="38"/>
  <c r="B1679" i="38"/>
  <c r="B1680" i="38"/>
  <c r="B1681" i="38"/>
  <c r="B1682" i="38"/>
  <c r="B1683" i="38"/>
  <c r="B1684" i="38"/>
  <c r="B1685" i="38"/>
  <c r="B1686" i="38"/>
  <c r="B1687" i="38"/>
  <c r="B1688" i="38"/>
  <c r="B1689" i="38"/>
  <c r="B1690" i="38"/>
  <c r="B1691" i="38"/>
  <c r="B1692" i="38"/>
  <c r="B1693" i="38"/>
  <c r="B1694" i="38"/>
  <c r="B1695" i="38"/>
  <c r="B1696" i="38"/>
  <c r="B1697" i="38"/>
  <c r="B1698" i="38"/>
  <c r="B1699" i="38"/>
  <c r="B1700" i="38"/>
  <c r="B1701" i="38"/>
  <c r="B1702" i="38"/>
  <c r="B1703" i="38"/>
  <c r="B1704" i="38"/>
  <c r="B1705" i="38"/>
  <c r="B1706" i="38"/>
  <c r="B1707" i="38"/>
  <c r="B1708" i="38"/>
  <c r="B1709" i="38"/>
  <c r="B1710" i="38"/>
  <c r="B1711" i="38"/>
  <c r="B1712" i="38"/>
  <c r="B1713" i="38"/>
  <c r="B1714" i="38"/>
  <c r="B1715" i="38"/>
  <c r="B1716" i="38"/>
  <c r="B1717" i="38"/>
  <c r="B1718" i="38"/>
  <c r="B1719" i="38"/>
  <c r="B1720" i="38"/>
  <c r="B1721" i="38"/>
  <c r="B1722" i="38"/>
  <c r="B1723" i="38"/>
  <c r="B1724" i="38"/>
  <c r="B1725" i="38"/>
  <c r="B1726" i="38"/>
  <c r="B1727" i="38"/>
  <c r="B1728" i="38"/>
  <c r="B1729" i="38"/>
  <c r="B1730" i="38"/>
  <c r="B1731" i="38"/>
  <c r="B1732" i="38"/>
  <c r="B1733" i="38"/>
  <c r="B1734" i="38"/>
  <c r="B1735" i="38"/>
  <c r="B1736" i="38"/>
  <c r="B1737" i="38"/>
  <c r="B1738" i="38"/>
  <c r="B1739" i="38"/>
  <c r="B1740" i="38"/>
  <c r="B1741" i="38"/>
  <c r="B1742" i="38"/>
  <c r="B1743" i="38"/>
  <c r="B1744" i="38"/>
  <c r="B1745" i="38"/>
  <c r="B1746" i="38"/>
  <c r="B1747" i="38"/>
  <c r="B1748" i="38"/>
  <c r="B1749" i="38"/>
  <c r="B1750" i="38"/>
  <c r="B1751" i="38"/>
  <c r="B1752" i="38"/>
  <c r="B1753" i="38"/>
  <c r="B1754" i="38"/>
  <c r="B1755" i="38"/>
  <c r="B1756" i="38"/>
  <c r="B1757" i="38"/>
  <c r="B1758" i="38"/>
  <c r="B1759" i="38"/>
  <c r="B1760" i="38"/>
  <c r="B1761" i="38"/>
  <c r="B1762" i="38"/>
  <c r="B1763" i="38"/>
  <c r="B1764" i="38"/>
  <c r="B1765" i="38"/>
  <c r="B1766" i="38"/>
  <c r="B1767" i="38"/>
  <c r="B1768" i="38"/>
  <c r="B1769" i="38"/>
  <c r="B1770" i="38"/>
  <c r="B1771" i="38"/>
  <c r="B1772" i="38"/>
  <c r="B1773" i="38"/>
  <c r="B1774" i="38"/>
  <c r="B1775" i="38"/>
  <c r="B1776" i="38"/>
  <c r="B1777" i="38"/>
  <c r="B1778" i="38"/>
  <c r="B1779" i="38"/>
  <c r="B1780" i="38"/>
  <c r="B1781" i="38"/>
  <c r="B1782" i="38"/>
  <c r="B1783" i="38"/>
  <c r="B1784" i="38"/>
  <c r="B1785" i="38"/>
  <c r="B1786" i="38"/>
  <c r="B1787" i="38"/>
  <c r="B1788" i="38"/>
  <c r="B1789" i="38"/>
  <c r="B1790" i="38"/>
  <c r="B1791" i="38"/>
  <c r="B1792" i="38"/>
  <c r="B1793" i="38"/>
  <c r="B1794" i="38"/>
  <c r="B1795" i="38"/>
  <c r="B1796" i="38"/>
  <c r="B1797" i="38"/>
  <c r="B1798" i="38"/>
  <c r="B1799" i="38"/>
  <c r="B1800" i="38"/>
  <c r="B1801" i="38"/>
  <c r="B1802" i="38"/>
  <c r="B1803" i="38"/>
  <c r="B1804" i="38"/>
  <c r="B1805" i="38"/>
  <c r="B1806" i="38"/>
  <c r="B1807" i="38"/>
  <c r="B1808" i="38"/>
  <c r="B1809" i="38"/>
  <c r="B1810" i="38"/>
  <c r="B1811" i="38"/>
  <c r="B1812" i="38"/>
  <c r="B1813" i="38"/>
  <c r="B1814" i="38"/>
  <c r="B1815" i="38"/>
  <c r="B1816" i="38"/>
  <c r="B1817" i="38"/>
  <c r="B1818" i="38"/>
  <c r="B1819" i="38"/>
  <c r="B1820" i="38"/>
  <c r="B1821" i="38"/>
  <c r="B1822" i="38"/>
  <c r="B1823" i="38"/>
  <c r="B1824" i="38"/>
  <c r="B1825" i="38"/>
  <c r="B1826" i="38"/>
  <c r="B1827" i="38"/>
  <c r="B1828" i="38"/>
  <c r="B1829" i="38"/>
  <c r="B1830" i="38"/>
  <c r="B1831" i="38"/>
  <c r="B1832" i="38"/>
  <c r="B1833" i="38"/>
  <c r="B1834" i="38"/>
  <c r="B1835" i="38"/>
  <c r="B1836" i="38"/>
  <c r="B1837" i="38"/>
  <c r="B1838" i="38"/>
  <c r="B1839" i="38"/>
  <c r="B1840" i="38"/>
  <c r="B1841" i="38"/>
  <c r="B1842" i="38"/>
  <c r="B1843" i="38"/>
  <c r="B1844" i="38"/>
  <c r="B1845" i="38"/>
  <c r="B1846" i="38"/>
  <c r="B1847" i="38"/>
  <c r="B1848" i="38"/>
  <c r="B1849" i="38"/>
  <c r="B1850" i="38"/>
  <c r="B1851" i="38"/>
  <c r="B1852" i="38"/>
  <c r="B1853" i="38"/>
  <c r="B1854" i="38"/>
  <c r="B1855" i="38"/>
  <c r="B1856" i="38"/>
  <c r="B1857" i="38"/>
  <c r="B1858" i="38"/>
  <c r="B1859" i="38"/>
  <c r="B1860" i="38"/>
  <c r="B1861" i="38"/>
  <c r="B1862" i="38"/>
  <c r="B1863" i="38"/>
  <c r="B1864" i="38"/>
  <c r="B1865" i="38"/>
  <c r="B1866" i="38"/>
  <c r="B1867" i="38"/>
  <c r="B1868" i="38"/>
  <c r="B1869" i="38"/>
  <c r="B1870" i="38"/>
  <c r="B1871" i="38"/>
  <c r="B1872" i="38"/>
  <c r="B1873" i="38"/>
  <c r="B1874" i="38"/>
  <c r="B1875" i="38"/>
  <c r="B1876" i="38"/>
  <c r="B1877" i="38"/>
  <c r="B1878" i="38"/>
  <c r="B1879" i="38"/>
  <c r="B1880" i="38"/>
  <c r="B1881" i="38"/>
  <c r="B1882" i="38"/>
  <c r="B1883" i="38"/>
  <c r="B1884" i="38"/>
  <c r="B1885" i="38"/>
  <c r="B1886" i="38"/>
  <c r="B1887" i="38"/>
  <c r="B1888" i="38"/>
  <c r="B1889" i="38"/>
  <c r="B1890" i="38"/>
  <c r="B1891" i="38"/>
  <c r="B1892" i="38"/>
  <c r="B1893" i="38"/>
  <c r="B1894" i="38"/>
  <c r="B1895" i="38"/>
  <c r="B1896" i="38"/>
  <c r="B1897" i="38"/>
  <c r="B1898" i="38"/>
  <c r="B1899" i="38"/>
  <c r="B1900" i="38"/>
  <c r="B1901" i="38"/>
  <c r="B1902" i="38"/>
  <c r="B1903" i="38"/>
  <c r="B1904" i="38"/>
  <c r="B1905" i="38"/>
  <c r="B1906" i="38"/>
  <c r="B1907" i="38"/>
  <c r="B1908" i="38"/>
  <c r="B1909" i="38"/>
  <c r="B1910" i="38"/>
  <c r="B1911" i="38"/>
  <c r="B1912" i="38"/>
  <c r="B1913" i="38"/>
  <c r="B1914" i="38"/>
  <c r="B1915" i="38"/>
  <c r="B1916" i="38"/>
  <c r="B1917" i="38"/>
  <c r="B1918" i="38"/>
  <c r="B1919" i="38"/>
  <c r="B1920" i="38"/>
  <c r="B1921" i="38"/>
  <c r="B1922" i="38"/>
  <c r="B1923" i="38"/>
  <c r="B1924" i="38"/>
  <c r="B1925" i="38"/>
  <c r="B1926" i="38"/>
  <c r="B1927" i="38"/>
  <c r="B1928" i="38"/>
  <c r="B1929" i="38"/>
  <c r="B1930" i="38"/>
  <c r="B1931" i="38"/>
  <c r="B1932" i="38"/>
  <c r="B1933" i="38"/>
  <c r="B1934" i="38"/>
  <c r="B1935" i="38"/>
  <c r="B1936" i="38"/>
  <c r="B1937" i="38"/>
  <c r="B1938" i="38"/>
  <c r="B1939" i="38"/>
  <c r="B1940" i="38"/>
  <c r="B1941" i="38"/>
  <c r="B1942" i="38"/>
  <c r="B1943" i="38"/>
  <c r="B1944" i="38"/>
  <c r="B1945" i="38"/>
  <c r="B1946" i="38"/>
  <c r="B1947" i="38"/>
  <c r="B1948" i="38"/>
  <c r="B1949" i="38"/>
  <c r="B1950" i="38"/>
  <c r="B1951" i="38"/>
  <c r="B1952" i="38"/>
  <c r="B1953" i="38"/>
  <c r="B1954" i="38"/>
  <c r="B1955" i="38"/>
  <c r="B1956" i="38"/>
  <c r="B1957" i="38"/>
  <c r="B1958" i="38"/>
  <c r="B1959" i="38"/>
  <c r="B1960" i="38"/>
  <c r="B1961" i="38"/>
  <c r="B1962" i="38"/>
  <c r="B1963" i="38"/>
  <c r="B1964" i="38"/>
  <c r="B1965" i="38"/>
  <c r="B1966" i="38"/>
  <c r="B1967" i="38"/>
  <c r="B1968" i="38"/>
  <c r="B1969" i="38"/>
  <c r="B1970" i="38"/>
  <c r="B1971" i="38"/>
  <c r="B1972" i="38"/>
  <c r="B1973" i="38"/>
  <c r="B1974" i="38"/>
  <c r="B1975" i="38"/>
  <c r="B1976" i="38"/>
  <c r="B1977" i="38"/>
  <c r="B1978" i="38"/>
  <c r="B1979" i="38"/>
  <c r="B1980" i="38"/>
  <c r="B1981" i="38"/>
  <c r="B1982" i="38"/>
  <c r="B1983" i="38"/>
  <c r="B1984" i="38"/>
  <c r="B1985" i="38"/>
  <c r="B1986" i="38"/>
  <c r="B1987" i="38"/>
  <c r="B1988" i="38"/>
  <c r="B1989" i="38"/>
  <c r="B1990" i="38"/>
  <c r="B1991" i="38"/>
  <c r="B1992" i="38"/>
  <c r="B1993" i="38"/>
  <c r="B1994" i="38"/>
  <c r="B1995" i="38"/>
  <c r="B1996" i="38"/>
  <c r="B1997" i="38"/>
  <c r="B1998" i="38"/>
  <c r="B1999" i="38"/>
  <c r="B2000" i="38"/>
  <c r="B2001" i="38"/>
  <c r="B2002" i="38"/>
  <c r="B2003" i="38"/>
  <c r="B2004" i="38"/>
  <c r="B2005" i="38"/>
  <c r="B2006" i="38"/>
  <c r="B2007" i="38"/>
  <c r="B2008" i="38"/>
  <c r="B2009" i="38"/>
  <c r="B2010" i="38"/>
  <c r="B2011" i="38"/>
  <c r="B2012" i="38"/>
  <c r="B2013" i="38"/>
  <c r="B2014" i="38"/>
  <c r="B2015" i="38"/>
  <c r="B2016" i="38"/>
  <c r="B2017" i="38"/>
  <c r="B2018" i="38"/>
  <c r="B2019" i="38"/>
  <c r="B2020" i="38"/>
  <c r="B2021" i="38"/>
  <c r="B2022" i="38"/>
  <c r="B2023" i="38"/>
  <c r="B2024" i="38"/>
  <c r="B2025" i="38"/>
  <c r="B2026" i="38"/>
  <c r="B2027" i="38"/>
  <c r="B2028" i="38"/>
  <c r="B2029" i="38"/>
  <c r="B2030" i="38"/>
  <c r="B2031" i="38"/>
  <c r="B2032" i="38"/>
  <c r="B2033" i="38"/>
  <c r="B2034" i="38"/>
  <c r="B2035" i="38"/>
  <c r="B2036" i="38"/>
  <c r="B2037" i="38"/>
  <c r="B2038" i="38"/>
  <c r="B2039" i="38"/>
  <c r="B2040" i="38"/>
  <c r="B2041" i="38"/>
  <c r="B2042" i="38"/>
  <c r="B2043" i="38"/>
  <c r="B2044" i="38"/>
  <c r="B2045" i="38"/>
  <c r="B2046" i="38"/>
  <c r="B2047" i="38"/>
  <c r="B2048" i="38"/>
  <c r="B2049" i="38"/>
  <c r="B2050" i="38"/>
  <c r="B2051" i="38"/>
  <c r="B2052" i="38"/>
  <c r="B2053" i="38"/>
  <c r="B2054" i="38"/>
  <c r="B2055" i="38"/>
  <c r="B2056" i="38"/>
  <c r="B2057" i="38"/>
  <c r="B2058" i="38"/>
  <c r="B2059" i="38"/>
  <c r="B2060" i="38"/>
  <c r="B2061" i="38"/>
  <c r="B2062" i="38"/>
  <c r="B2063" i="38"/>
  <c r="B2064" i="38"/>
  <c r="B2065" i="38"/>
  <c r="B2066" i="38"/>
  <c r="B2067" i="38"/>
  <c r="B2068" i="38"/>
  <c r="B2069" i="38"/>
  <c r="B2070" i="38"/>
  <c r="B2071" i="38"/>
  <c r="B2072" i="38"/>
  <c r="B2073" i="38"/>
  <c r="B2074" i="38"/>
  <c r="B2075" i="38"/>
  <c r="B2076" i="38"/>
  <c r="B2077" i="38"/>
  <c r="B2078" i="38"/>
  <c r="B2079" i="38"/>
  <c r="B2080" i="38"/>
  <c r="B2081" i="38"/>
  <c r="B2082" i="38"/>
  <c r="B2083" i="38"/>
  <c r="B2084" i="38"/>
  <c r="B2085" i="38"/>
  <c r="B2086" i="38"/>
  <c r="B2087" i="38"/>
  <c r="B2088" i="38"/>
  <c r="B2089" i="38"/>
  <c r="B2090" i="38"/>
  <c r="B2091" i="38"/>
  <c r="B2092" i="38"/>
  <c r="B2093" i="38"/>
  <c r="B2094" i="38"/>
  <c r="B2095" i="38"/>
  <c r="B2096" i="38"/>
  <c r="B2097" i="38"/>
  <c r="B2098" i="38"/>
  <c r="B2099" i="38"/>
  <c r="B2100" i="38"/>
  <c r="B2101" i="38"/>
  <c r="B2102" i="38"/>
  <c r="B2103" i="38"/>
  <c r="B2104" i="38"/>
  <c r="B2105" i="38"/>
  <c r="B2106" i="38"/>
  <c r="B2107" i="38"/>
  <c r="B2108" i="38"/>
  <c r="B2109" i="38"/>
  <c r="B2110" i="38"/>
  <c r="B2111" i="38"/>
  <c r="B2112" i="38"/>
  <c r="B2113" i="38"/>
  <c r="B2114" i="38"/>
  <c r="B2115" i="38"/>
  <c r="B2116" i="38"/>
  <c r="B2117" i="38"/>
  <c r="B2118" i="38"/>
  <c r="B2119" i="38"/>
  <c r="B2120" i="38"/>
  <c r="B2121" i="38"/>
  <c r="B2122" i="38"/>
  <c r="B2123" i="38"/>
  <c r="B2124" i="38"/>
  <c r="B2125" i="38"/>
  <c r="B2126" i="38"/>
  <c r="B2127" i="38"/>
  <c r="B2128" i="38"/>
  <c r="B2129" i="38"/>
  <c r="B2130" i="38"/>
  <c r="B2131" i="38"/>
  <c r="B2132" i="38"/>
  <c r="B2133" i="38"/>
  <c r="B2134" i="38"/>
  <c r="B2135" i="38"/>
  <c r="B2136" i="38"/>
  <c r="B2137" i="38"/>
  <c r="B2138" i="38"/>
  <c r="B2139" i="38"/>
  <c r="B2140" i="38"/>
  <c r="B2141" i="38"/>
  <c r="B2142" i="38"/>
  <c r="B2143" i="38"/>
  <c r="B2144" i="38"/>
  <c r="B2145" i="38"/>
  <c r="B2146" i="38"/>
  <c r="B2147" i="38"/>
  <c r="B2148" i="38"/>
  <c r="B2149" i="38"/>
  <c r="B2150" i="38"/>
  <c r="B2151" i="38"/>
  <c r="B2152" i="38"/>
  <c r="B2153" i="38"/>
  <c r="B2154" i="38"/>
  <c r="B2155" i="38"/>
  <c r="B2156" i="38"/>
  <c r="B2157" i="38"/>
  <c r="B2158" i="38"/>
  <c r="B2159" i="38"/>
  <c r="B2160" i="38"/>
  <c r="B2161" i="38"/>
  <c r="B2162" i="38"/>
  <c r="B2163" i="38"/>
  <c r="B2164" i="38"/>
  <c r="B2165" i="38"/>
  <c r="B2166" i="38"/>
  <c r="B2167" i="38"/>
  <c r="B2168" i="38"/>
  <c r="B2169" i="38"/>
  <c r="B2170" i="38"/>
  <c r="B2171" i="38"/>
  <c r="B2172" i="38"/>
  <c r="B2173" i="38"/>
  <c r="B2174" i="38"/>
  <c r="B2175" i="38"/>
  <c r="B2176" i="38"/>
  <c r="B2177" i="38"/>
  <c r="B2178" i="38"/>
  <c r="B2179" i="38"/>
  <c r="B2180" i="38"/>
  <c r="B2181" i="38"/>
  <c r="B2182" i="38"/>
  <c r="B2183" i="38"/>
  <c r="B2184" i="38"/>
  <c r="B2185" i="38"/>
  <c r="B2186" i="38"/>
  <c r="B2187" i="38"/>
  <c r="B2188" i="38"/>
  <c r="B2189" i="38"/>
  <c r="B2190" i="38"/>
  <c r="B2191" i="38"/>
  <c r="B2192" i="38"/>
  <c r="B2193" i="38"/>
  <c r="B2194" i="38"/>
  <c r="B2195" i="38"/>
  <c r="B2196" i="38"/>
  <c r="B2197" i="38"/>
  <c r="B2198" i="38"/>
  <c r="B2199" i="38"/>
  <c r="B2200" i="38"/>
  <c r="B2201" i="38"/>
  <c r="B2202" i="38"/>
  <c r="B2203" i="38"/>
  <c r="B2204" i="38"/>
  <c r="B2205" i="38"/>
  <c r="B2206" i="38"/>
  <c r="B2207" i="38"/>
  <c r="B2208" i="38"/>
  <c r="B2209" i="38"/>
  <c r="B2210" i="38"/>
  <c r="B2211" i="38"/>
  <c r="B2212" i="38"/>
  <c r="B2213" i="38"/>
  <c r="B2214" i="38"/>
  <c r="B2215" i="38"/>
  <c r="B2216" i="38"/>
  <c r="B2217" i="38"/>
  <c r="B2218" i="38"/>
  <c r="B2219" i="38"/>
  <c r="B2220" i="38"/>
  <c r="B2221" i="38"/>
  <c r="B2222" i="38"/>
  <c r="B2223" i="38"/>
  <c r="B2224" i="38"/>
  <c r="B2225" i="38"/>
  <c r="B2226" i="38"/>
  <c r="B2227" i="38"/>
  <c r="B2228" i="38"/>
  <c r="B2229" i="38"/>
  <c r="B2230" i="38"/>
  <c r="B2231" i="38"/>
  <c r="B2232" i="38"/>
  <c r="B2233" i="38"/>
  <c r="B2234" i="38"/>
  <c r="B2235" i="38"/>
  <c r="B2236" i="38"/>
  <c r="B2237" i="38"/>
  <c r="B2238" i="38"/>
  <c r="B2239" i="38"/>
  <c r="B2240" i="38"/>
  <c r="B2241" i="38"/>
  <c r="B2242" i="38"/>
  <c r="B2243" i="38"/>
  <c r="B2244" i="38"/>
  <c r="B2245" i="38"/>
  <c r="B2246" i="38"/>
  <c r="B2247" i="38"/>
  <c r="B2248" i="38"/>
  <c r="B2249" i="38"/>
  <c r="B2250" i="38"/>
  <c r="B2251" i="38"/>
  <c r="B2252" i="38"/>
  <c r="B2253" i="38"/>
  <c r="B2254" i="38"/>
  <c r="B2255" i="38"/>
  <c r="B2256" i="38"/>
  <c r="B2257" i="38"/>
  <c r="B2258" i="38"/>
  <c r="B2259" i="38"/>
  <c r="B2260" i="38"/>
  <c r="B2261" i="38"/>
  <c r="B2262" i="38"/>
  <c r="B2263" i="38"/>
  <c r="B2264" i="38"/>
  <c r="B2265" i="38"/>
  <c r="B2266" i="38"/>
  <c r="B2267" i="38"/>
  <c r="B2268" i="38"/>
  <c r="B2269" i="38"/>
  <c r="B2270" i="38"/>
  <c r="B2271" i="38"/>
  <c r="B2272" i="38"/>
  <c r="B2273" i="38"/>
  <c r="B2274" i="38"/>
  <c r="B2275" i="38"/>
  <c r="B2276" i="38"/>
  <c r="B2277" i="38"/>
  <c r="B2278" i="38"/>
  <c r="B2279" i="38"/>
  <c r="B2280" i="38"/>
  <c r="B2281" i="38"/>
  <c r="B2282" i="38"/>
  <c r="B2283" i="38"/>
  <c r="B2284" i="38"/>
  <c r="B2285" i="38"/>
  <c r="B2286" i="38"/>
  <c r="B2287" i="38"/>
  <c r="B2288" i="38"/>
  <c r="B2289" i="38"/>
  <c r="B2290" i="38"/>
  <c r="B2291" i="38"/>
  <c r="B2292" i="38"/>
  <c r="B2293" i="38"/>
  <c r="B2294" i="38"/>
  <c r="B2295" i="38"/>
  <c r="B2296" i="38"/>
  <c r="B2297" i="38"/>
  <c r="B2298" i="38"/>
  <c r="B2299" i="38"/>
  <c r="B2300" i="38"/>
  <c r="B2301" i="38"/>
  <c r="B2302" i="38"/>
  <c r="B2303" i="38"/>
  <c r="B2304" i="38"/>
  <c r="B2305" i="38"/>
  <c r="B2306" i="38"/>
  <c r="B2307" i="38"/>
  <c r="B2308" i="38"/>
  <c r="B2309" i="38"/>
  <c r="B2310" i="38"/>
  <c r="B2311" i="38"/>
  <c r="B2312" i="38"/>
  <c r="B2313" i="38"/>
  <c r="B2314" i="38"/>
  <c r="B2315" i="38"/>
  <c r="B2316" i="38"/>
  <c r="B2317" i="38"/>
  <c r="B2318" i="38"/>
  <c r="B2319" i="38"/>
  <c r="B2320" i="38"/>
  <c r="B2321" i="38"/>
  <c r="B2322" i="38"/>
  <c r="B2323" i="38"/>
  <c r="B2324" i="38"/>
  <c r="B2325" i="38"/>
  <c r="B2326" i="38"/>
  <c r="B2327" i="38"/>
  <c r="B2328" i="38"/>
  <c r="B2329" i="38"/>
  <c r="B2330" i="38"/>
  <c r="B2331" i="38"/>
  <c r="B2332" i="38"/>
  <c r="B2333" i="38"/>
  <c r="B2334" i="38"/>
  <c r="B2335" i="38"/>
  <c r="B2336" i="38"/>
  <c r="B2337" i="38"/>
  <c r="B2338" i="38"/>
  <c r="B2339" i="38"/>
  <c r="B2340" i="38"/>
  <c r="B2341" i="38"/>
  <c r="B2342" i="38"/>
  <c r="B2343" i="38"/>
  <c r="B2344" i="38"/>
  <c r="B2345" i="38"/>
  <c r="B2346" i="38"/>
  <c r="B2347" i="38"/>
  <c r="B2348" i="38"/>
  <c r="B2349" i="38"/>
  <c r="B2350" i="38"/>
  <c r="B2351" i="38"/>
  <c r="B2352" i="38"/>
  <c r="B2353" i="38"/>
  <c r="B2354" i="38"/>
  <c r="B2355" i="38"/>
  <c r="B2356" i="38"/>
  <c r="B2357" i="38"/>
  <c r="B2358" i="38"/>
  <c r="B2359" i="38"/>
  <c r="B2360" i="38"/>
  <c r="B2361" i="38"/>
  <c r="B2362" i="38"/>
  <c r="B2363" i="38"/>
  <c r="B2364" i="38"/>
  <c r="B2365" i="38"/>
  <c r="B2366" i="38"/>
  <c r="B2367" i="38"/>
  <c r="B2368" i="38"/>
  <c r="B2369" i="38"/>
  <c r="B2370" i="38"/>
  <c r="B2371" i="38"/>
  <c r="B2372" i="38"/>
  <c r="B2373" i="38"/>
  <c r="B2374" i="38"/>
  <c r="B2375" i="38"/>
  <c r="B2376" i="38"/>
  <c r="B2377" i="38"/>
  <c r="B2378" i="38"/>
  <c r="B2379" i="38"/>
  <c r="B2380" i="38"/>
  <c r="B2381" i="38"/>
  <c r="B2382" i="38"/>
  <c r="B2383" i="38"/>
  <c r="B2384" i="38"/>
  <c r="B2385" i="38"/>
  <c r="B2386" i="38"/>
  <c r="B2387" i="38"/>
  <c r="B2388" i="38"/>
  <c r="B2389" i="38"/>
  <c r="B2390" i="38"/>
  <c r="B2391" i="38"/>
  <c r="B2392" i="38"/>
  <c r="B2393" i="38"/>
  <c r="B2394" i="38"/>
  <c r="B2395" i="38"/>
  <c r="B2396" i="38"/>
  <c r="B2397" i="38"/>
  <c r="B2398" i="38"/>
  <c r="B2399" i="38"/>
  <c r="B2400" i="38"/>
  <c r="B2401" i="38"/>
  <c r="B2402" i="38"/>
  <c r="B2403" i="38"/>
  <c r="B2404" i="38"/>
  <c r="B2405" i="38"/>
  <c r="B2406" i="38"/>
  <c r="B2407" i="38"/>
  <c r="B2408" i="38"/>
  <c r="B2409" i="38"/>
  <c r="B2410" i="38"/>
  <c r="B2411" i="38"/>
  <c r="B2412" i="38"/>
  <c r="B2413" i="38"/>
  <c r="B2414" i="38"/>
  <c r="B2415" i="38"/>
  <c r="B2416" i="38"/>
  <c r="B2417" i="38"/>
  <c r="B2418" i="38"/>
  <c r="B2419" i="38"/>
  <c r="B2420" i="38"/>
  <c r="B2421" i="38"/>
  <c r="B2422" i="38"/>
  <c r="B2423" i="38"/>
  <c r="B2424" i="38"/>
  <c r="B2425" i="38"/>
  <c r="B2426" i="38"/>
  <c r="B2427" i="38"/>
  <c r="B2428" i="38"/>
  <c r="B2429" i="38"/>
  <c r="B2430" i="38"/>
  <c r="B2431" i="38"/>
  <c r="B2432" i="38"/>
  <c r="B2433" i="38"/>
  <c r="B2434" i="38"/>
  <c r="B2435" i="38"/>
  <c r="B2436" i="38"/>
  <c r="B2437" i="38"/>
  <c r="B2438" i="38"/>
  <c r="B2439" i="38"/>
  <c r="B2440" i="38"/>
  <c r="B2441" i="38"/>
  <c r="B2442" i="38"/>
  <c r="B2443" i="38"/>
  <c r="B2444" i="38"/>
  <c r="B2445" i="38"/>
  <c r="B2446" i="38"/>
  <c r="B2447" i="38"/>
  <c r="B2448" i="38"/>
  <c r="B2449" i="38"/>
  <c r="B2450" i="38"/>
  <c r="B2451" i="38"/>
  <c r="B2452" i="38"/>
  <c r="B2453" i="38"/>
  <c r="B2454" i="38"/>
  <c r="B2455" i="38"/>
  <c r="B2456" i="38"/>
  <c r="B2457" i="38"/>
  <c r="B2458" i="38"/>
  <c r="B2459" i="38"/>
  <c r="B2460" i="38"/>
  <c r="B2461" i="38"/>
  <c r="B2462" i="38"/>
  <c r="B2463" i="38"/>
  <c r="B2464" i="38"/>
  <c r="B2465" i="38"/>
  <c r="B2466" i="38"/>
  <c r="B2467" i="38"/>
  <c r="B2468" i="38"/>
  <c r="B2469" i="38"/>
  <c r="B2470" i="38"/>
  <c r="B2471" i="38"/>
  <c r="B2472" i="38"/>
  <c r="B2473" i="38"/>
  <c r="B2474" i="38"/>
  <c r="B2475" i="38"/>
  <c r="B2476" i="38"/>
  <c r="B2477" i="38"/>
  <c r="B2478" i="38"/>
  <c r="B2479" i="38"/>
  <c r="B2480" i="38"/>
  <c r="B2481" i="38"/>
  <c r="B2482" i="38"/>
  <c r="B2483" i="38"/>
  <c r="B2484" i="38"/>
  <c r="B2485" i="38"/>
  <c r="B2486" i="38"/>
  <c r="B2487" i="38"/>
  <c r="B2488" i="38"/>
  <c r="B2489" i="38"/>
  <c r="B2490" i="38"/>
  <c r="B2491" i="38"/>
  <c r="B2492" i="38"/>
  <c r="B2493" i="38"/>
  <c r="B2494" i="38"/>
  <c r="B2495" i="38"/>
  <c r="B2496" i="38"/>
  <c r="B2497" i="38"/>
  <c r="B2498" i="38"/>
  <c r="B2499" i="38"/>
  <c r="B2500" i="38"/>
  <c r="B2501" i="38"/>
  <c r="B2502" i="38"/>
  <c r="B2503" i="38"/>
  <c r="B2504" i="38"/>
  <c r="B2505" i="38"/>
  <c r="B2506" i="38"/>
  <c r="B2507" i="38"/>
  <c r="B2508" i="38"/>
  <c r="B2509" i="38"/>
  <c r="B2510" i="38"/>
  <c r="B2511" i="38"/>
  <c r="B2512" i="38"/>
  <c r="B2513" i="38"/>
  <c r="B2514" i="38"/>
  <c r="B2515" i="38"/>
  <c r="B2516" i="38"/>
  <c r="B2517" i="38"/>
  <c r="B2518" i="38"/>
  <c r="B2519" i="38"/>
  <c r="B2520" i="38"/>
  <c r="B2521" i="38"/>
  <c r="B2522" i="38"/>
  <c r="B2523" i="38"/>
  <c r="B2524" i="38"/>
  <c r="B2525" i="38"/>
  <c r="B2526" i="38"/>
  <c r="B2527" i="38"/>
  <c r="B2528" i="38"/>
  <c r="B2529" i="38"/>
  <c r="B2530" i="38"/>
  <c r="B2531" i="38"/>
  <c r="B2532" i="38"/>
  <c r="B2533" i="38"/>
  <c r="B2534" i="38"/>
  <c r="B2535" i="38"/>
  <c r="B2536" i="38"/>
  <c r="B2537" i="38"/>
  <c r="B2538" i="38"/>
  <c r="B2539" i="38"/>
  <c r="B2540" i="38"/>
  <c r="B2541" i="38"/>
  <c r="B2542" i="38"/>
  <c r="B2543" i="38"/>
  <c r="B2544" i="38"/>
  <c r="B2545" i="38"/>
  <c r="B2546" i="38"/>
  <c r="B2547" i="38"/>
  <c r="B2548" i="38"/>
  <c r="B2549" i="38"/>
  <c r="B2550" i="38"/>
  <c r="B2551" i="38"/>
  <c r="B2552" i="38"/>
  <c r="B2553" i="38"/>
  <c r="B2554" i="38"/>
  <c r="B2555" i="38"/>
  <c r="B2556" i="38"/>
  <c r="B2557" i="38"/>
  <c r="B2558" i="38"/>
  <c r="B2559" i="38"/>
  <c r="B2560" i="38"/>
  <c r="B2561" i="38"/>
  <c r="B2562" i="38"/>
  <c r="B2563" i="38"/>
  <c r="B2564" i="38"/>
  <c r="B2565" i="38"/>
  <c r="B2566" i="38"/>
  <c r="B2567" i="38"/>
  <c r="B2568" i="38"/>
  <c r="B2569" i="38"/>
  <c r="B2570" i="38"/>
  <c r="B2571" i="38"/>
  <c r="B2572" i="38"/>
  <c r="B2573" i="38"/>
  <c r="B2574" i="38"/>
  <c r="B2575" i="38"/>
  <c r="B2576" i="38"/>
  <c r="B2577" i="38"/>
  <c r="B2578" i="38"/>
  <c r="B2579" i="38"/>
  <c r="B2580" i="38"/>
  <c r="B2581" i="38"/>
  <c r="B2582" i="38"/>
  <c r="B2583" i="38"/>
  <c r="B2584" i="38"/>
  <c r="B2585" i="38"/>
  <c r="B2586" i="38"/>
  <c r="B2587" i="38"/>
  <c r="B2588" i="38"/>
  <c r="B2589" i="38"/>
  <c r="B2590" i="38"/>
  <c r="B2591" i="38"/>
  <c r="B2592" i="38"/>
  <c r="B2593" i="38"/>
  <c r="B2594" i="38"/>
  <c r="B2595" i="38"/>
  <c r="B2596" i="38"/>
  <c r="B2597" i="38"/>
  <c r="B2598" i="38"/>
  <c r="B2599" i="38"/>
  <c r="B2600" i="38"/>
  <c r="B2601" i="38"/>
  <c r="B2602" i="38"/>
  <c r="B2603" i="38"/>
  <c r="B2604" i="38"/>
  <c r="B2605" i="38"/>
  <c r="B2606" i="38"/>
  <c r="B2607" i="38"/>
  <c r="B2608" i="38"/>
  <c r="B2609" i="38"/>
  <c r="B2610" i="38"/>
  <c r="B2611" i="38"/>
  <c r="B2612" i="38"/>
  <c r="B2613" i="38"/>
  <c r="B2614" i="38"/>
  <c r="B2615" i="38"/>
  <c r="B2616" i="38"/>
  <c r="B2617" i="38"/>
  <c r="B2618" i="38"/>
  <c r="B2619" i="38"/>
  <c r="B2620" i="38"/>
  <c r="B2621" i="38"/>
  <c r="B2622" i="38"/>
  <c r="B2623" i="38"/>
  <c r="B2624" i="38"/>
  <c r="B2625" i="38"/>
  <c r="B2626" i="38"/>
  <c r="B2627" i="38"/>
  <c r="B2628" i="38"/>
  <c r="B2629" i="38"/>
  <c r="B2630" i="38"/>
  <c r="B2631" i="38"/>
  <c r="B2632" i="38"/>
  <c r="B2633" i="38"/>
  <c r="B2634" i="38"/>
  <c r="B2635" i="38"/>
  <c r="B2636" i="38"/>
  <c r="B2637" i="38"/>
  <c r="B2638" i="38"/>
  <c r="B2639" i="38"/>
  <c r="B2640" i="38"/>
  <c r="B2641" i="38"/>
  <c r="B2642" i="38"/>
  <c r="B2643" i="38"/>
  <c r="B2644" i="38"/>
  <c r="B2645" i="38"/>
  <c r="B2646" i="38"/>
  <c r="B2647" i="38"/>
  <c r="B2648" i="38"/>
  <c r="B2649" i="38"/>
  <c r="B2650" i="38"/>
  <c r="B2651" i="38"/>
  <c r="B2652" i="38"/>
  <c r="B2653" i="38"/>
  <c r="B2654" i="38"/>
  <c r="B2655" i="38"/>
  <c r="B2656" i="38"/>
  <c r="B2657" i="38"/>
  <c r="B2658" i="38"/>
  <c r="B2659" i="38"/>
  <c r="B2660" i="38"/>
  <c r="B2661" i="38"/>
  <c r="B2662" i="38"/>
  <c r="B2663" i="38"/>
  <c r="B2664" i="38"/>
  <c r="B2665" i="38"/>
  <c r="B2666" i="38"/>
  <c r="B2667" i="38"/>
  <c r="B2668" i="38"/>
  <c r="B2669" i="38"/>
  <c r="B2670" i="38"/>
  <c r="B2671" i="38"/>
  <c r="B2672" i="38"/>
  <c r="B2673" i="38"/>
  <c r="B2674" i="38"/>
  <c r="B2675" i="38"/>
  <c r="B2676" i="38"/>
  <c r="B2677" i="38"/>
  <c r="B2678" i="38"/>
  <c r="B2679" i="38"/>
  <c r="B2680" i="38"/>
  <c r="B2681" i="38"/>
  <c r="B2682" i="38"/>
  <c r="B2683" i="38"/>
  <c r="B2684" i="38"/>
  <c r="B2685" i="38"/>
  <c r="B2686" i="38"/>
  <c r="B2687" i="38"/>
  <c r="B2688" i="38"/>
  <c r="B2689" i="38"/>
  <c r="B2690" i="38"/>
  <c r="B2691" i="38"/>
  <c r="B2692" i="38"/>
  <c r="B2693" i="38"/>
  <c r="B2694" i="38"/>
  <c r="B2695" i="38"/>
  <c r="B2696" i="38"/>
  <c r="B2697" i="38"/>
  <c r="B2698" i="38"/>
  <c r="B2699" i="38"/>
  <c r="B2700" i="38"/>
  <c r="B2701" i="38"/>
  <c r="B2702" i="38"/>
  <c r="B2703" i="38"/>
  <c r="B2704" i="38"/>
  <c r="B2705" i="38"/>
  <c r="B2706" i="38"/>
  <c r="B2707" i="38"/>
  <c r="B2708" i="38"/>
  <c r="B2709" i="38"/>
  <c r="B2710" i="38"/>
  <c r="B2711" i="38"/>
  <c r="B2712" i="38"/>
  <c r="B2713" i="38"/>
  <c r="B2714" i="38"/>
  <c r="B2715" i="38"/>
  <c r="B2716" i="38"/>
  <c r="B2717" i="38"/>
  <c r="B2718" i="38"/>
  <c r="B2719" i="38"/>
  <c r="B2720" i="38"/>
  <c r="B2721" i="38"/>
  <c r="B2722" i="38"/>
  <c r="B2723" i="38"/>
  <c r="B2724" i="38"/>
  <c r="B2725" i="38"/>
  <c r="B2726" i="38"/>
  <c r="B2727" i="38"/>
  <c r="B2728" i="38"/>
  <c r="B2729" i="38"/>
  <c r="B2730" i="38"/>
  <c r="B2731" i="38"/>
  <c r="B2732" i="38"/>
  <c r="B2733" i="38"/>
  <c r="B2734" i="38"/>
  <c r="B2735" i="38"/>
  <c r="B2736" i="38"/>
  <c r="B2737" i="38"/>
  <c r="B2738" i="38"/>
  <c r="B2739" i="38"/>
  <c r="B2740" i="38"/>
  <c r="B2741" i="38"/>
  <c r="B2742" i="38"/>
  <c r="B2743" i="38"/>
  <c r="B2744" i="38"/>
  <c r="B2745" i="38"/>
  <c r="B2746" i="38"/>
  <c r="B2747" i="38"/>
  <c r="B2748" i="38"/>
  <c r="B2749" i="38"/>
  <c r="B2750" i="38"/>
  <c r="B2751" i="38"/>
  <c r="B2752" i="38"/>
  <c r="B2753" i="38"/>
  <c r="B2754" i="38"/>
  <c r="B2755" i="38"/>
  <c r="B2756" i="38"/>
  <c r="B2757" i="38"/>
  <c r="B2758" i="38"/>
  <c r="B2759" i="38"/>
  <c r="B2760" i="38"/>
  <c r="B2761" i="38"/>
  <c r="B2762" i="38"/>
  <c r="B2763" i="38"/>
  <c r="B2764" i="38"/>
  <c r="B2765" i="38"/>
  <c r="B2766" i="38"/>
  <c r="B2767" i="38"/>
  <c r="B2768" i="38"/>
  <c r="B2769" i="38"/>
  <c r="B2770" i="38"/>
  <c r="B2771" i="38"/>
  <c r="B2772" i="38"/>
  <c r="B2773" i="38"/>
  <c r="B2774" i="38"/>
  <c r="B2775" i="38"/>
  <c r="B2776" i="38"/>
  <c r="B2777" i="38"/>
  <c r="B2778" i="38"/>
  <c r="B2779" i="38"/>
  <c r="B2780" i="38"/>
  <c r="B2781" i="38"/>
  <c r="B2782" i="38"/>
  <c r="B2783" i="38"/>
  <c r="B2784" i="38"/>
  <c r="B2785" i="38"/>
  <c r="B2786" i="38"/>
  <c r="B2787" i="38"/>
  <c r="B2788" i="38"/>
  <c r="B2789" i="38"/>
  <c r="B2790" i="38"/>
  <c r="B2791" i="38"/>
  <c r="B2792" i="38"/>
  <c r="B2793" i="38"/>
  <c r="B2794" i="38"/>
  <c r="B2795" i="38"/>
  <c r="B2796" i="38"/>
  <c r="B2797" i="38"/>
  <c r="B2798" i="38"/>
  <c r="B2799" i="38"/>
  <c r="B2800" i="38"/>
  <c r="B2801" i="38"/>
  <c r="B2802" i="38"/>
  <c r="B2803" i="38"/>
  <c r="B2804" i="38"/>
  <c r="B2805" i="38"/>
  <c r="B2806" i="38"/>
  <c r="B2807" i="38"/>
  <c r="B2808" i="38"/>
  <c r="B2809" i="38"/>
  <c r="B2810" i="38"/>
  <c r="B2811" i="38"/>
  <c r="B2812" i="38"/>
  <c r="B2813" i="38"/>
  <c r="B2814" i="38"/>
  <c r="B2815" i="38"/>
  <c r="B2816" i="38"/>
  <c r="B2817" i="38"/>
  <c r="B2818" i="38"/>
  <c r="B2819" i="38"/>
  <c r="B2820" i="38"/>
  <c r="B2821" i="38"/>
  <c r="B2822" i="38"/>
  <c r="B2823" i="38"/>
  <c r="B2824" i="38"/>
  <c r="B2825" i="38"/>
  <c r="B2826" i="38"/>
  <c r="B2827" i="38"/>
  <c r="B2828" i="38"/>
  <c r="B2829" i="38"/>
  <c r="B2830" i="38"/>
  <c r="B2831" i="38"/>
  <c r="B2832" i="38"/>
  <c r="B2833" i="38"/>
  <c r="B2834" i="38"/>
  <c r="B2835" i="38"/>
  <c r="B2836" i="38"/>
  <c r="B2837" i="38"/>
  <c r="B2838" i="38"/>
  <c r="B2839" i="38"/>
  <c r="B2840" i="38"/>
  <c r="B2841" i="38"/>
  <c r="B2842" i="38"/>
  <c r="B2843" i="38"/>
  <c r="B2844" i="38"/>
  <c r="B2845" i="38"/>
  <c r="B2846" i="38"/>
  <c r="B2847" i="38"/>
  <c r="B2848" i="38"/>
  <c r="B2849" i="38"/>
  <c r="B2850" i="38"/>
  <c r="B2851" i="38"/>
  <c r="B2852" i="38"/>
  <c r="B2853" i="38"/>
  <c r="B2854" i="38"/>
  <c r="B2855" i="38"/>
  <c r="B2856" i="38"/>
  <c r="B2857" i="38"/>
  <c r="B2858" i="38"/>
  <c r="B2859" i="38"/>
  <c r="B2860" i="38"/>
  <c r="B2861" i="38"/>
  <c r="B2862" i="38"/>
  <c r="B2863" i="38"/>
  <c r="B2864" i="38"/>
  <c r="B2865" i="38"/>
  <c r="B2866" i="38"/>
  <c r="B2867" i="38"/>
  <c r="B2868" i="38"/>
  <c r="B2869" i="38"/>
  <c r="B2870" i="38"/>
  <c r="B2871" i="38"/>
  <c r="B2872" i="38"/>
  <c r="B2873" i="38"/>
  <c r="B2874" i="38"/>
  <c r="B2875" i="38"/>
  <c r="B2876" i="38"/>
  <c r="B2877" i="38"/>
  <c r="B2878" i="38"/>
  <c r="B2879" i="38"/>
  <c r="B2880" i="38"/>
  <c r="B2881" i="38"/>
  <c r="B2882" i="38"/>
  <c r="B2883" i="38"/>
  <c r="B2884" i="38"/>
  <c r="B2885" i="38"/>
  <c r="B2886" i="38"/>
  <c r="B2887" i="38"/>
  <c r="B2888" i="38"/>
  <c r="B2889" i="38"/>
  <c r="B2890" i="38"/>
  <c r="B2891" i="38"/>
  <c r="B2892" i="38"/>
  <c r="B2893" i="38"/>
  <c r="B2894" i="38"/>
  <c r="B2895" i="38"/>
  <c r="B2896" i="38"/>
  <c r="B2897" i="38"/>
  <c r="B2898" i="38"/>
  <c r="B2899" i="38"/>
  <c r="B2900" i="38"/>
  <c r="B2901" i="38"/>
  <c r="B2902" i="38"/>
  <c r="B2903" i="38"/>
  <c r="B2904" i="38"/>
  <c r="B2905" i="38"/>
  <c r="B2906" i="38"/>
  <c r="B2907" i="38"/>
  <c r="B2908" i="38"/>
  <c r="B2909" i="38"/>
  <c r="B2910" i="38"/>
  <c r="B2911" i="38"/>
  <c r="B2912" i="38"/>
  <c r="B2913" i="38"/>
  <c r="B2914" i="38"/>
  <c r="B2915" i="38"/>
  <c r="B2916" i="38"/>
  <c r="B2917" i="38"/>
  <c r="B2918" i="38"/>
  <c r="B2919" i="38"/>
  <c r="B2920" i="38"/>
  <c r="B2921" i="38"/>
  <c r="B2922" i="38"/>
  <c r="B2923" i="38"/>
  <c r="B2924" i="38"/>
  <c r="B2925" i="38"/>
  <c r="B2926" i="38"/>
  <c r="B2927" i="38"/>
  <c r="B2928" i="38"/>
  <c r="B2929" i="38"/>
  <c r="B2930" i="38"/>
  <c r="B2931" i="38"/>
  <c r="B2932" i="38"/>
  <c r="B2933" i="38"/>
  <c r="B2934" i="38"/>
  <c r="B2935" i="38"/>
  <c r="B2936" i="38"/>
  <c r="B2937" i="38"/>
  <c r="B2938" i="38"/>
  <c r="B2939" i="38"/>
  <c r="B2940" i="38"/>
  <c r="B2941" i="38"/>
  <c r="B2942" i="38"/>
  <c r="B2943" i="38"/>
  <c r="B2944" i="38"/>
  <c r="B2945" i="38"/>
  <c r="B2946" i="38"/>
  <c r="B2947" i="38"/>
  <c r="B2948" i="38"/>
  <c r="B2949" i="38"/>
  <c r="B2950" i="38"/>
  <c r="B2951" i="38"/>
  <c r="B2952" i="38"/>
  <c r="B2953" i="38"/>
  <c r="B2954" i="38"/>
  <c r="B2955" i="38"/>
  <c r="B2956" i="38"/>
  <c r="B2957" i="38"/>
  <c r="B2958" i="38"/>
  <c r="B2959" i="38"/>
  <c r="B2960" i="38"/>
  <c r="B2961" i="38"/>
  <c r="B2962" i="38"/>
  <c r="B2963" i="38"/>
  <c r="B2964" i="38"/>
  <c r="B2965" i="38"/>
  <c r="B2966" i="38"/>
  <c r="B2967" i="38"/>
  <c r="B2968" i="38"/>
  <c r="B2969" i="38"/>
  <c r="B2970" i="38"/>
  <c r="B2971" i="38"/>
  <c r="B2972" i="38"/>
  <c r="B2973" i="38"/>
  <c r="B2974" i="38"/>
  <c r="B2975" i="38"/>
  <c r="B2976" i="38"/>
  <c r="B2977" i="38"/>
  <c r="B2978" i="38"/>
  <c r="B2979" i="38"/>
  <c r="B2980" i="38"/>
  <c r="B2981" i="38"/>
  <c r="B2982" i="38"/>
  <c r="B2983" i="38"/>
  <c r="B2984" i="38"/>
  <c r="B2985" i="38"/>
  <c r="B2986" i="38"/>
  <c r="B2987" i="38"/>
  <c r="B2988" i="38"/>
  <c r="B2989" i="38"/>
  <c r="B2990" i="38"/>
  <c r="B2991" i="38"/>
  <c r="B2992" i="38"/>
  <c r="B2993" i="38"/>
  <c r="B2994" i="38"/>
  <c r="B2995" i="38"/>
  <c r="B2996" i="38"/>
  <c r="B2997" i="38"/>
  <c r="B2998" i="38"/>
  <c r="B2999" i="38"/>
  <c r="B3000" i="38"/>
  <c r="B3001" i="38"/>
  <c r="B3002" i="38"/>
  <c r="B3003" i="38"/>
  <c r="B3004" i="38"/>
  <c r="B3005" i="38"/>
  <c r="B3006" i="38"/>
  <c r="B3007" i="38"/>
  <c r="B3008" i="38"/>
  <c r="B3009" i="38"/>
  <c r="B3010" i="38"/>
  <c r="B3011" i="38"/>
  <c r="B3012" i="38"/>
  <c r="B3013" i="38"/>
  <c r="B3014" i="38"/>
  <c r="B3015" i="38"/>
  <c r="B3016" i="38"/>
  <c r="B3017" i="38"/>
  <c r="B3018" i="38"/>
  <c r="B3019" i="38"/>
  <c r="B3020" i="38"/>
  <c r="B3021" i="38"/>
  <c r="B3022" i="38"/>
  <c r="B3023" i="38"/>
  <c r="B3024" i="38"/>
  <c r="B3025" i="38"/>
  <c r="B3026" i="38"/>
  <c r="B3027" i="38"/>
  <c r="B3028" i="38"/>
  <c r="B3029" i="38"/>
  <c r="B3030" i="38"/>
  <c r="B3031" i="38"/>
  <c r="B3032" i="38"/>
  <c r="B3033" i="38"/>
  <c r="B3034" i="38"/>
  <c r="B3035" i="38"/>
  <c r="B3036" i="38"/>
  <c r="B3037" i="38"/>
  <c r="B3038" i="38"/>
  <c r="B3039" i="38"/>
  <c r="B3040" i="38"/>
  <c r="B3041" i="38"/>
  <c r="B3042" i="38"/>
  <c r="B3043" i="38"/>
  <c r="B3044" i="38"/>
  <c r="B3045" i="38"/>
  <c r="B3046" i="38"/>
  <c r="B3047" i="38"/>
  <c r="B3048" i="38"/>
  <c r="B3049" i="38"/>
  <c r="B3050" i="38"/>
  <c r="B3051" i="38"/>
  <c r="B3052" i="38"/>
  <c r="B3053" i="38"/>
  <c r="B3054" i="38"/>
  <c r="B3055" i="38"/>
  <c r="B3056" i="38"/>
  <c r="B3057" i="38"/>
  <c r="B3058" i="38"/>
  <c r="B3059" i="38"/>
  <c r="B3060" i="38"/>
  <c r="B3061" i="38"/>
  <c r="B3062" i="38"/>
  <c r="B3063" i="38"/>
  <c r="B3064" i="38"/>
  <c r="B3065" i="38"/>
  <c r="B3066" i="38"/>
  <c r="B3067" i="38"/>
  <c r="B3068" i="38"/>
  <c r="B3069" i="38"/>
  <c r="B3070" i="38"/>
  <c r="B3071" i="38"/>
  <c r="B3072" i="38"/>
  <c r="B3073" i="38"/>
  <c r="B3074" i="38"/>
  <c r="B3075" i="38"/>
  <c r="B3076" i="38"/>
  <c r="B3077" i="38"/>
  <c r="B3078" i="38"/>
  <c r="B3079" i="38"/>
  <c r="B3080" i="38"/>
  <c r="B3081" i="38"/>
  <c r="B3082" i="38"/>
  <c r="B3083" i="38"/>
  <c r="B3084" i="38"/>
  <c r="B3085" i="38"/>
  <c r="B3086" i="38"/>
  <c r="B3087" i="38"/>
  <c r="B3088" i="38"/>
  <c r="B3089" i="38"/>
  <c r="B3090" i="38"/>
  <c r="B3091" i="38"/>
  <c r="B3092" i="38"/>
  <c r="B3093" i="38"/>
  <c r="B3094" i="38"/>
  <c r="B3095" i="38"/>
  <c r="B3096" i="38"/>
  <c r="B3097" i="38"/>
  <c r="B3098" i="38"/>
  <c r="B3099" i="38"/>
  <c r="B3100" i="38"/>
  <c r="B3101" i="38"/>
  <c r="B3102" i="38"/>
  <c r="B3103" i="38"/>
  <c r="B3104" i="38"/>
  <c r="B3105" i="38"/>
  <c r="B3106" i="38"/>
  <c r="B3107" i="38"/>
  <c r="B3108" i="38"/>
  <c r="B3109" i="38"/>
  <c r="B3110" i="38"/>
  <c r="B3111" i="38"/>
  <c r="B3112" i="38"/>
  <c r="B3113" i="38"/>
  <c r="B3114" i="38"/>
  <c r="B3115" i="38"/>
  <c r="B3116" i="38"/>
  <c r="B3117" i="38"/>
  <c r="B3118" i="38"/>
  <c r="B3119" i="38"/>
  <c r="B3120" i="38"/>
  <c r="B3121" i="38"/>
  <c r="B3122" i="38"/>
  <c r="B3123" i="38"/>
  <c r="B3124" i="38"/>
  <c r="B3125" i="38"/>
  <c r="B3126" i="38"/>
  <c r="B3127" i="38"/>
  <c r="B3128" i="38"/>
  <c r="B3129" i="38"/>
  <c r="B3130" i="38"/>
  <c r="B3131" i="38"/>
  <c r="B3132" i="38"/>
  <c r="B3133" i="38"/>
  <c r="B3134" i="38"/>
  <c r="B3135" i="38"/>
  <c r="B3136" i="38"/>
  <c r="B3137" i="38"/>
  <c r="B3138" i="38"/>
  <c r="B3139" i="38"/>
  <c r="B3140" i="38"/>
  <c r="B3141" i="38"/>
  <c r="B3142" i="38"/>
  <c r="B3143" i="38"/>
  <c r="B3144" i="38"/>
  <c r="B3145" i="38"/>
  <c r="B3146" i="38"/>
  <c r="B3147" i="38"/>
  <c r="B3148" i="38"/>
  <c r="B3149" i="38"/>
  <c r="B3150" i="38"/>
  <c r="B3151" i="38"/>
  <c r="B3152" i="38"/>
  <c r="B3153" i="38"/>
  <c r="B3154" i="38"/>
  <c r="B3155" i="38"/>
  <c r="B3156" i="38"/>
  <c r="B3157" i="38"/>
  <c r="B3158" i="38"/>
  <c r="B3159" i="38"/>
  <c r="B3160" i="38"/>
  <c r="B3161" i="38"/>
  <c r="B3162" i="38"/>
  <c r="B3163" i="38"/>
  <c r="B3164" i="38"/>
  <c r="B3165" i="38"/>
  <c r="B3166" i="38"/>
  <c r="B3167" i="38"/>
  <c r="B3168" i="38"/>
  <c r="B3169" i="38"/>
  <c r="B3170" i="38"/>
  <c r="B3171" i="38"/>
  <c r="B3172" i="38"/>
  <c r="B3173" i="38"/>
  <c r="B3174" i="38"/>
  <c r="B3175" i="38"/>
  <c r="B3176" i="38"/>
  <c r="B3177" i="38"/>
  <c r="B3178" i="38"/>
  <c r="B3179" i="38"/>
  <c r="B3180" i="38"/>
  <c r="B3181" i="38"/>
  <c r="B3182" i="38"/>
  <c r="B3183" i="38"/>
  <c r="B3184" i="38"/>
  <c r="B3185" i="38"/>
  <c r="B3186" i="38"/>
  <c r="B3187" i="38"/>
  <c r="B3188" i="38"/>
  <c r="B3189" i="38"/>
  <c r="B3190" i="38"/>
  <c r="B3191" i="38"/>
  <c r="B3192" i="38"/>
  <c r="B3193" i="38"/>
  <c r="B3194" i="38"/>
  <c r="B3195" i="38"/>
  <c r="B3196" i="38"/>
  <c r="B3197" i="38"/>
  <c r="B3198" i="38"/>
  <c r="B3199" i="38"/>
  <c r="B3200" i="38"/>
  <c r="B3201" i="38"/>
  <c r="B3202" i="38"/>
  <c r="B3203" i="38"/>
  <c r="B3204" i="38"/>
  <c r="B3205" i="38"/>
  <c r="B3206" i="38"/>
  <c r="B3207" i="38"/>
  <c r="B3208" i="38"/>
  <c r="B3209" i="38"/>
  <c r="B3210" i="38"/>
  <c r="B3211" i="38"/>
  <c r="B3212" i="38"/>
  <c r="B3213" i="38"/>
  <c r="B3214" i="38"/>
  <c r="B3215" i="38"/>
  <c r="B3216" i="38"/>
  <c r="B3217" i="38"/>
  <c r="B3218" i="38"/>
  <c r="B3219" i="38"/>
  <c r="B3220" i="38"/>
  <c r="B3221" i="38"/>
  <c r="B3222" i="38"/>
  <c r="B3223" i="38"/>
  <c r="B3224" i="38"/>
  <c r="B3225" i="38"/>
  <c r="B3226" i="38"/>
  <c r="B3227" i="38"/>
  <c r="B3228" i="38"/>
  <c r="B3229" i="38"/>
  <c r="B3230" i="38"/>
  <c r="B3231" i="38"/>
  <c r="B3232" i="38"/>
  <c r="B3233" i="38"/>
  <c r="B3234" i="38"/>
  <c r="B3235" i="38"/>
  <c r="B3236" i="38"/>
  <c r="B3237" i="38"/>
  <c r="B3238" i="38"/>
  <c r="B3239" i="38"/>
  <c r="B3240" i="38"/>
  <c r="B3241" i="38"/>
  <c r="B3242" i="38"/>
  <c r="B3243" i="38"/>
  <c r="B3244" i="38"/>
  <c r="B3245" i="38"/>
  <c r="B3246" i="38"/>
  <c r="B3247" i="38"/>
  <c r="B3248" i="38"/>
  <c r="B3249" i="38"/>
  <c r="B3250" i="38"/>
  <c r="B3251" i="38"/>
  <c r="B3252" i="38"/>
  <c r="B3253" i="38"/>
  <c r="B3254" i="38"/>
  <c r="B3255" i="38"/>
  <c r="B3256" i="38"/>
  <c r="B3257" i="38"/>
  <c r="B3258" i="38"/>
  <c r="B3259" i="38"/>
  <c r="B3260" i="38"/>
  <c r="B3261" i="38"/>
  <c r="B3262" i="38"/>
  <c r="B3263" i="38"/>
  <c r="B3264" i="38"/>
  <c r="B3265" i="38"/>
  <c r="B3266" i="38"/>
  <c r="B3267" i="38"/>
  <c r="B3268" i="38"/>
  <c r="B3269" i="38"/>
  <c r="B3270" i="38"/>
  <c r="B3271" i="38"/>
  <c r="B3272" i="38"/>
  <c r="B3273" i="38"/>
  <c r="B3274" i="38"/>
  <c r="B3275" i="38"/>
  <c r="B3276" i="38"/>
  <c r="B3277" i="38"/>
  <c r="B3278" i="38"/>
  <c r="B3279" i="38"/>
  <c r="B3280" i="38"/>
  <c r="B3281" i="38"/>
  <c r="B3282" i="38"/>
  <c r="B3283" i="38"/>
  <c r="B3284" i="38"/>
  <c r="B3285" i="38"/>
  <c r="B3286" i="38"/>
  <c r="B3287" i="38"/>
  <c r="B3288" i="38"/>
  <c r="B3289" i="38"/>
  <c r="B3290" i="38"/>
  <c r="B3291" i="38"/>
  <c r="B3292" i="38"/>
  <c r="B3293" i="38"/>
  <c r="B3294" i="38"/>
  <c r="B3295" i="38"/>
  <c r="B3296" i="38"/>
  <c r="B3297" i="38"/>
  <c r="B3298" i="38"/>
  <c r="B3299" i="38"/>
  <c r="B3300" i="38"/>
  <c r="B3301" i="38"/>
  <c r="B3302" i="38"/>
  <c r="B3303" i="38"/>
  <c r="B3304" i="38"/>
  <c r="B3305" i="38"/>
  <c r="B3306" i="38"/>
  <c r="B3307" i="38"/>
  <c r="B3308" i="38"/>
  <c r="B3309" i="38"/>
  <c r="B3310" i="38"/>
  <c r="B3311" i="38"/>
  <c r="B3312" i="38"/>
  <c r="B3313" i="38"/>
  <c r="B3314" i="38"/>
  <c r="B3315" i="38"/>
  <c r="B3316" i="38"/>
  <c r="B3317" i="38"/>
  <c r="B3318" i="38"/>
  <c r="B3319" i="38"/>
  <c r="B3320" i="38"/>
  <c r="B3321" i="38"/>
  <c r="B3322" i="38"/>
  <c r="B3323" i="38"/>
  <c r="B3324" i="38"/>
  <c r="B3325" i="38"/>
  <c r="B3326" i="38"/>
  <c r="B3327" i="38"/>
  <c r="B3328" i="38"/>
  <c r="B3329" i="38"/>
  <c r="B3330" i="38"/>
  <c r="B3331" i="38"/>
  <c r="B3332" i="38"/>
  <c r="B3333" i="38"/>
  <c r="B3334" i="38"/>
  <c r="B3335" i="38"/>
  <c r="B3336" i="38"/>
  <c r="B3337" i="38"/>
  <c r="B3338" i="38"/>
  <c r="B3339" i="38"/>
  <c r="B3340" i="38"/>
  <c r="B3341" i="38"/>
  <c r="B3342" i="38"/>
  <c r="B3343" i="38"/>
  <c r="B3344" i="38"/>
  <c r="B3345" i="38"/>
  <c r="B3346" i="38"/>
  <c r="B3347" i="38"/>
  <c r="B3348" i="38"/>
  <c r="B3349" i="38"/>
  <c r="B3350" i="38"/>
  <c r="B3351" i="38"/>
  <c r="B3352" i="38"/>
  <c r="B3353" i="38"/>
  <c r="B3354" i="38"/>
  <c r="B3355" i="38"/>
  <c r="B3356" i="38"/>
  <c r="B3357" i="38"/>
  <c r="B3358" i="38"/>
  <c r="B3359" i="38"/>
  <c r="B3360" i="38"/>
  <c r="B3361" i="38"/>
  <c r="B3362" i="38"/>
  <c r="B3363" i="38"/>
  <c r="B3364" i="38"/>
  <c r="B3365" i="38"/>
  <c r="B3366" i="38"/>
  <c r="B3367" i="38"/>
  <c r="B3368" i="38"/>
  <c r="B3369" i="38"/>
  <c r="B3370" i="38"/>
  <c r="B3371" i="38"/>
  <c r="B3372" i="38"/>
  <c r="B3373" i="38"/>
  <c r="B3374" i="38"/>
  <c r="B3375" i="38"/>
  <c r="B3376" i="38"/>
  <c r="B3377" i="38"/>
  <c r="B3378" i="38"/>
  <c r="B3379" i="38"/>
  <c r="B3380" i="38"/>
  <c r="B3381" i="38"/>
  <c r="B3382" i="38"/>
  <c r="B3383" i="38"/>
  <c r="B3384" i="38"/>
  <c r="B3385" i="38"/>
  <c r="B3386" i="38"/>
  <c r="B3387" i="38"/>
  <c r="B3388" i="38"/>
  <c r="B3389" i="38"/>
  <c r="B3390" i="38"/>
  <c r="B3391" i="38"/>
  <c r="B3392" i="38"/>
  <c r="B3393" i="38"/>
  <c r="B3394" i="38"/>
  <c r="B3395" i="38"/>
  <c r="B3396" i="38"/>
  <c r="B3397" i="38"/>
  <c r="B3398" i="38"/>
  <c r="B3399" i="38"/>
  <c r="B3400" i="38"/>
  <c r="B3401" i="38"/>
  <c r="B3402" i="38"/>
  <c r="B3403" i="38"/>
  <c r="B3404" i="38"/>
  <c r="B3405" i="38"/>
  <c r="B3406" i="38"/>
  <c r="B3407" i="38"/>
  <c r="B3408" i="38"/>
  <c r="B3409" i="38"/>
  <c r="B3410" i="38"/>
  <c r="B3411" i="38"/>
  <c r="B3412" i="38"/>
  <c r="B3413" i="38"/>
  <c r="B3414" i="38"/>
  <c r="B3415" i="38"/>
  <c r="B3416" i="38"/>
  <c r="B3417" i="38"/>
  <c r="B3418" i="38"/>
  <c r="B3419" i="38"/>
  <c r="B3420" i="38"/>
  <c r="B3421" i="38"/>
  <c r="B3422" i="38"/>
  <c r="B3423" i="38"/>
  <c r="B3424" i="38"/>
  <c r="B3425" i="38"/>
  <c r="B3426" i="38"/>
  <c r="B3427" i="38"/>
  <c r="B3428" i="38"/>
  <c r="B3429" i="38"/>
  <c r="B3430" i="38"/>
  <c r="B3431" i="38"/>
  <c r="B3432" i="38"/>
  <c r="B3433" i="38"/>
  <c r="B3434" i="38"/>
  <c r="B3435" i="38"/>
  <c r="B3436" i="38"/>
  <c r="B3437" i="38"/>
  <c r="B3438" i="38"/>
  <c r="B3439" i="38"/>
  <c r="B3440" i="38"/>
  <c r="B3441" i="38"/>
  <c r="B3442" i="38"/>
  <c r="B3443" i="38"/>
  <c r="B3444" i="38"/>
  <c r="B3445" i="38"/>
  <c r="B3446" i="38"/>
  <c r="B3447" i="38"/>
  <c r="B3448" i="38"/>
  <c r="B3449" i="38"/>
  <c r="B3450" i="38"/>
  <c r="B3451" i="38"/>
  <c r="B3452" i="38"/>
  <c r="B3453" i="38"/>
  <c r="B3454" i="38"/>
  <c r="B3455" i="38"/>
  <c r="B3456" i="38"/>
  <c r="B3457" i="38"/>
  <c r="B3458" i="38"/>
  <c r="B3459" i="38"/>
  <c r="B3460" i="38"/>
  <c r="B3461" i="38"/>
  <c r="B3462" i="38"/>
  <c r="B3463" i="38"/>
  <c r="B3464" i="38"/>
  <c r="B3465" i="38"/>
  <c r="B3466" i="38"/>
  <c r="B3467" i="38"/>
  <c r="B3468" i="38"/>
  <c r="B3469" i="38"/>
  <c r="B3470" i="38"/>
  <c r="B3471" i="38"/>
  <c r="B3472" i="38"/>
  <c r="B3473" i="38"/>
  <c r="B3474" i="38"/>
  <c r="B3475" i="38"/>
  <c r="B3476" i="38"/>
  <c r="B3477" i="38"/>
  <c r="B3478" i="38"/>
  <c r="B3479" i="38"/>
  <c r="B3480" i="38"/>
  <c r="B3481" i="38"/>
  <c r="B3482" i="38"/>
  <c r="B3483" i="38"/>
  <c r="B3484" i="38"/>
  <c r="B3485" i="38"/>
  <c r="B3486" i="38"/>
  <c r="B3487" i="38"/>
  <c r="B3488" i="38"/>
  <c r="B3489" i="38"/>
  <c r="B3490" i="38"/>
  <c r="B3491" i="38"/>
  <c r="B3492" i="38"/>
  <c r="B3493" i="38"/>
  <c r="B3494" i="38"/>
  <c r="B3495" i="38"/>
  <c r="B3496" i="38"/>
  <c r="B3497" i="38"/>
  <c r="B3498" i="38"/>
  <c r="B3499" i="38"/>
  <c r="B3500" i="38"/>
  <c r="B3501" i="38"/>
  <c r="B3502" i="38"/>
  <c r="B3503" i="38"/>
  <c r="B3504" i="38"/>
  <c r="B3505" i="38"/>
  <c r="B3506" i="38"/>
  <c r="B3507" i="38"/>
  <c r="B3508" i="38"/>
  <c r="B3509" i="38"/>
  <c r="B3510" i="38"/>
  <c r="B3511" i="38"/>
  <c r="B3512" i="38"/>
  <c r="B3513" i="38"/>
  <c r="B3514" i="38"/>
  <c r="B3515" i="38"/>
  <c r="B3516" i="38"/>
  <c r="B3517" i="38"/>
  <c r="B3518" i="38"/>
  <c r="B3519" i="38"/>
  <c r="B3520" i="38"/>
  <c r="B3521" i="38"/>
  <c r="B3522" i="38"/>
  <c r="B3523" i="38"/>
  <c r="B3524" i="38"/>
  <c r="B3525" i="38"/>
  <c r="B3526" i="38"/>
  <c r="B3527" i="38"/>
  <c r="B3528" i="38"/>
  <c r="B3529" i="38"/>
  <c r="B3530" i="38"/>
  <c r="B3531" i="38"/>
  <c r="B3532" i="38"/>
  <c r="B3533" i="38"/>
  <c r="B3534" i="38"/>
  <c r="B3535" i="38"/>
  <c r="B3536" i="38"/>
  <c r="B3537" i="38"/>
  <c r="B3538" i="38"/>
  <c r="B3539" i="38"/>
  <c r="B3540" i="38"/>
  <c r="B3541" i="38"/>
  <c r="B3542" i="38"/>
  <c r="B3543" i="38"/>
  <c r="B3544" i="38"/>
  <c r="B3545" i="38"/>
  <c r="B3546" i="38"/>
  <c r="B3547" i="38"/>
  <c r="B3548" i="38"/>
  <c r="B3549" i="38"/>
  <c r="B3550" i="38"/>
  <c r="B3551" i="38"/>
  <c r="B3552" i="38"/>
  <c r="B3553" i="38"/>
  <c r="B3554" i="38"/>
  <c r="B3555" i="38"/>
  <c r="B3556" i="38"/>
  <c r="B3557" i="38"/>
  <c r="B3558" i="38"/>
  <c r="B3559" i="38"/>
  <c r="B3560" i="38"/>
  <c r="B3561" i="38"/>
  <c r="B3562" i="38"/>
  <c r="B3563" i="38"/>
  <c r="B3564" i="38"/>
  <c r="B3565" i="38"/>
  <c r="B3566" i="38"/>
  <c r="B3567" i="38"/>
  <c r="B3568" i="38"/>
  <c r="B3569" i="38"/>
  <c r="B3570" i="38"/>
  <c r="B3571" i="38"/>
  <c r="B3572" i="38"/>
  <c r="B3573" i="38"/>
  <c r="B3574" i="38"/>
  <c r="B3575" i="38"/>
  <c r="B3576" i="38"/>
  <c r="B3577" i="38"/>
  <c r="B3578" i="38"/>
  <c r="B3579" i="38"/>
  <c r="B3580" i="38"/>
  <c r="B3581" i="38"/>
  <c r="B3582" i="38"/>
  <c r="B3583" i="38"/>
  <c r="B3584" i="38"/>
  <c r="B3585" i="38"/>
  <c r="B3586" i="38"/>
  <c r="B3587" i="38"/>
  <c r="B3588" i="38"/>
  <c r="B3589" i="38"/>
  <c r="B3590" i="38"/>
  <c r="B3591" i="38"/>
  <c r="B3592" i="38"/>
  <c r="B3593" i="38"/>
  <c r="B3594" i="38"/>
  <c r="B3595" i="38"/>
  <c r="B3596" i="38"/>
  <c r="B3597" i="38"/>
  <c r="B3598" i="38"/>
  <c r="B3599" i="38"/>
  <c r="B3600" i="38"/>
  <c r="B3601" i="38"/>
  <c r="B3602" i="38"/>
  <c r="B3603" i="38"/>
  <c r="B3604" i="38"/>
  <c r="B3605" i="38"/>
  <c r="B3606" i="38"/>
  <c r="B3607" i="38"/>
  <c r="B3608" i="38"/>
  <c r="B3609" i="38"/>
  <c r="B3610" i="38"/>
  <c r="B3611" i="38"/>
  <c r="B3612" i="38"/>
  <c r="B3613" i="38"/>
  <c r="B3614" i="38"/>
  <c r="B3615" i="38"/>
  <c r="B3616" i="38"/>
  <c r="B3617" i="38"/>
  <c r="B3618" i="38"/>
  <c r="B3619" i="38"/>
  <c r="B3620" i="38"/>
  <c r="B3621" i="38"/>
  <c r="B3622" i="38"/>
  <c r="B3623" i="38"/>
  <c r="B3624" i="38"/>
  <c r="B3625" i="38"/>
  <c r="B3626" i="38"/>
  <c r="B3627" i="38"/>
  <c r="B3628" i="38"/>
  <c r="B3629" i="38"/>
  <c r="B3630" i="38"/>
  <c r="B3631" i="38"/>
  <c r="B3632" i="38"/>
  <c r="B3633" i="38"/>
  <c r="B3634" i="38"/>
  <c r="B3635" i="38"/>
  <c r="B3636" i="38"/>
  <c r="B3637" i="38"/>
  <c r="B3638" i="38"/>
  <c r="B3639" i="38"/>
  <c r="B3640" i="38"/>
  <c r="B3641" i="38"/>
  <c r="B3642" i="38"/>
  <c r="B3643" i="38"/>
  <c r="B3644" i="38"/>
  <c r="B3645" i="38"/>
  <c r="B3646" i="38"/>
  <c r="B3647" i="38"/>
  <c r="B3648" i="38"/>
  <c r="B3649" i="38"/>
  <c r="B3650" i="38"/>
  <c r="B3651" i="38"/>
  <c r="B3652" i="38"/>
  <c r="B3653" i="38"/>
  <c r="B3654" i="38"/>
  <c r="B3655" i="38"/>
  <c r="B3656" i="38"/>
  <c r="B3657" i="38"/>
  <c r="B3658" i="38"/>
  <c r="B3659" i="38"/>
  <c r="B3660" i="38"/>
  <c r="B3661" i="38"/>
  <c r="B3662" i="38"/>
  <c r="B3663" i="38"/>
  <c r="B3664" i="38"/>
  <c r="B3665" i="38"/>
  <c r="B3666" i="38"/>
  <c r="B3667" i="38"/>
  <c r="B3668" i="38"/>
  <c r="B3669" i="38"/>
  <c r="B3670" i="38"/>
  <c r="B3671" i="38"/>
  <c r="B3672" i="38"/>
  <c r="B3673" i="38"/>
  <c r="B3674" i="38"/>
  <c r="B3675" i="38"/>
  <c r="B3676" i="38"/>
  <c r="B3677" i="38"/>
  <c r="B3678" i="38"/>
  <c r="B3679" i="38"/>
  <c r="B3680" i="38"/>
  <c r="B3681" i="38"/>
  <c r="B3682" i="38"/>
  <c r="B3683" i="38"/>
  <c r="B3684" i="38"/>
  <c r="B3685" i="38"/>
  <c r="B3686" i="38"/>
  <c r="B3687" i="38"/>
  <c r="B3688" i="38"/>
  <c r="B3689" i="38"/>
  <c r="B3690" i="38"/>
  <c r="B3691" i="38"/>
  <c r="B3692" i="38"/>
  <c r="B3693" i="38"/>
  <c r="B3694" i="38"/>
  <c r="B3695" i="38"/>
  <c r="B3696" i="38"/>
  <c r="B3697" i="38"/>
  <c r="B3698" i="38"/>
  <c r="B3699" i="38"/>
  <c r="B3700" i="38"/>
  <c r="B3701" i="38"/>
  <c r="B3702" i="38"/>
  <c r="B3703" i="38"/>
  <c r="B3704" i="38"/>
  <c r="B3705" i="38"/>
  <c r="B3706" i="38"/>
  <c r="B3707" i="38"/>
  <c r="B3708" i="38"/>
  <c r="B3709" i="38"/>
  <c r="B3710" i="38"/>
  <c r="B3711" i="38"/>
  <c r="B3712" i="38"/>
  <c r="B3713" i="38"/>
  <c r="B3714" i="38"/>
  <c r="B3715" i="38"/>
  <c r="B3716" i="38"/>
  <c r="B3717" i="38"/>
  <c r="B3718" i="38"/>
  <c r="B3719" i="38"/>
  <c r="B3720" i="38"/>
  <c r="B3721" i="38"/>
  <c r="B3722" i="38"/>
  <c r="B3723" i="38"/>
  <c r="B3724" i="38"/>
  <c r="B3725" i="38"/>
  <c r="B3726" i="38"/>
  <c r="B3727" i="38"/>
  <c r="B3728" i="38"/>
  <c r="B3729" i="38"/>
  <c r="B3730" i="38"/>
  <c r="B3731" i="38"/>
  <c r="B3732" i="38"/>
  <c r="B3733" i="38"/>
  <c r="B3734" i="38"/>
  <c r="B3735" i="38"/>
  <c r="B3736" i="38"/>
  <c r="B3737" i="38"/>
  <c r="B3738" i="38"/>
  <c r="B3739" i="38"/>
  <c r="B3740" i="38"/>
  <c r="B3741" i="38"/>
  <c r="B3742" i="38"/>
  <c r="B3743" i="38"/>
  <c r="B3744" i="38"/>
  <c r="B3745" i="38"/>
  <c r="B3746" i="38"/>
  <c r="B3747" i="38"/>
  <c r="B3748" i="38"/>
  <c r="B3749" i="38"/>
  <c r="B3750" i="38"/>
  <c r="B3751" i="38"/>
  <c r="B3752" i="38"/>
  <c r="B3753" i="38"/>
  <c r="B3754" i="38"/>
  <c r="B3755" i="38"/>
  <c r="B3756" i="38"/>
  <c r="B3757" i="38"/>
  <c r="B3758" i="38"/>
  <c r="B3759" i="38"/>
  <c r="B3760" i="38"/>
  <c r="B3761" i="38"/>
  <c r="B3762" i="38"/>
  <c r="B3763" i="38"/>
  <c r="B3764" i="38"/>
  <c r="B3765" i="38"/>
  <c r="B3766" i="38"/>
  <c r="B3767" i="38"/>
  <c r="B3768" i="38"/>
  <c r="B3769" i="38"/>
  <c r="B3770" i="38"/>
  <c r="B3771" i="38"/>
  <c r="B3772" i="38"/>
  <c r="B3773" i="38"/>
  <c r="B3774" i="38"/>
  <c r="B3775" i="38"/>
  <c r="B3776" i="38"/>
  <c r="B3777" i="38"/>
  <c r="B3778" i="38"/>
  <c r="B3779" i="38"/>
  <c r="B3780" i="38"/>
  <c r="B3781" i="38"/>
  <c r="B3782" i="38"/>
  <c r="B3783" i="38"/>
  <c r="B3784" i="38"/>
  <c r="B3785" i="38"/>
  <c r="B3786" i="38"/>
  <c r="B3787" i="38"/>
  <c r="B3788" i="38"/>
  <c r="B3789" i="38"/>
  <c r="B3790" i="38"/>
  <c r="B3791" i="38"/>
  <c r="B3792" i="38"/>
  <c r="B3793" i="38"/>
  <c r="B3794" i="38"/>
  <c r="B3795" i="38"/>
  <c r="B3796" i="38"/>
  <c r="B3797" i="38"/>
  <c r="B3798" i="38"/>
  <c r="B3799" i="38"/>
  <c r="B3800" i="38"/>
  <c r="B3801" i="38"/>
  <c r="B3802" i="38"/>
  <c r="B3803" i="38"/>
  <c r="B3804" i="38"/>
  <c r="B3805" i="38"/>
  <c r="B3806" i="38"/>
  <c r="B3807" i="38"/>
  <c r="B3808" i="38"/>
  <c r="B3809" i="38"/>
  <c r="B3810" i="38"/>
  <c r="B3811" i="38"/>
  <c r="B3812" i="38"/>
  <c r="B3813" i="38"/>
  <c r="B3814" i="38"/>
  <c r="B3815" i="38"/>
  <c r="B3816" i="38"/>
  <c r="B3817" i="38"/>
  <c r="B3818" i="38"/>
  <c r="B3819" i="38"/>
  <c r="B3820" i="38"/>
  <c r="B3821" i="38"/>
  <c r="B3822" i="38"/>
  <c r="B3823" i="38"/>
  <c r="B3824" i="38"/>
  <c r="B3825" i="38"/>
  <c r="B3826" i="38"/>
  <c r="B3827" i="38"/>
  <c r="B3828" i="38"/>
  <c r="B3829" i="38"/>
  <c r="B3830" i="38"/>
  <c r="B3831" i="38"/>
  <c r="B3832" i="38"/>
  <c r="B3833" i="38"/>
  <c r="B3834" i="38"/>
  <c r="B3835" i="38"/>
  <c r="B3836" i="38"/>
  <c r="B3837" i="38"/>
  <c r="B3838" i="38"/>
  <c r="B3839" i="38"/>
  <c r="B3840" i="38"/>
  <c r="B3841" i="38"/>
  <c r="B3842" i="38"/>
  <c r="B3843" i="38"/>
  <c r="B3844" i="38"/>
  <c r="B3845" i="38"/>
  <c r="B3846" i="38"/>
  <c r="B3847" i="38"/>
  <c r="B3848" i="38"/>
  <c r="B3849" i="38"/>
  <c r="B3850" i="38"/>
  <c r="B3851" i="38"/>
  <c r="B3852" i="38"/>
  <c r="B3853" i="38"/>
  <c r="B3854" i="38"/>
  <c r="B3855" i="38"/>
  <c r="B3856" i="38"/>
  <c r="B3857" i="38"/>
  <c r="B3858" i="38"/>
  <c r="B3859" i="38"/>
  <c r="B3860" i="38"/>
  <c r="B3861" i="38"/>
  <c r="B3862" i="38"/>
  <c r="B3863" i="38"/>
  <c r="B3864" i="38"/>
  <c r="B3865" i="38"/>
  <c r="B3866" i="38"/>
  <c r="B3867" i="38"/>
  <c r="B3868" i="38"/>
  <c r="B3869" i="38"/>
  <c r="B3870" i="38"/>
  <c r="B3871" i="38"/>
  <c r="B3872" i="38"/>
  <c r="B3873" i="38"/>
  <c r="B3874" i="38"/>
  <c r="B3875" i="38"/>
  <c r="B3876" i="38"/>
  <c r="B3877" i="38"/>
  <c r="B3878" i="38"/>
  <c r="B3879" i="38"/>
  <c r="B3880" i="38"/>
  <c r="B3881" i="38"/>
  <c r="B3882" i="38"/>
  <c r="B3883" i="38"/>
  <c r="B3884" i="38"/>
  <c r="B3885" i="38"/>
  <c r="B3886" i="38"/>
  <c r="B3887" i="38"/>
  <c r="B3888" i="38"/>
  <c r="B3889" i="38"/>
  <c r="B3890" i="38"/>
  <c r="B3891" i="38"/>
  <c r="B3892" i="38"/>
  <c r="B3893" i="38"/>
  <c r="B3894" i="38"/>
  <c r="B3895" i="38"/>
  <c r="B3896" i="38"/>
  <c r="B3897" i="38"/>
  <c r="B3898" i="38"/>
  <c r="B3899" i="38"/>
  <c r="B3900" i="38"/>
  <c r="B3901" i="38"/>
  <c r="B3902" i="38"/>
  <c r="B3903" i="38"/>
  <c r="B3904" i="38"/>
  <c r="B3905" i="38"/>
  <c r="B3906" i="38"/>
  <c r="B3907" i="38"/>
  <c r="B3908" i="38"/>
  <c r="B3909" i="38"/>
  <c r="B3910" i="38"/>
  <c r="B3911" i="38"/>
  <c r="B3912" i="38"/>
  <c r="B3913" i="38"/>
  <c r="B3914" i="38"/>
  <c r="B3915" i="38"/>
  <c r="B3916" i="38"/>
  <c r="B3917" i="38"/>
  <c r="B3918" i="38"/>
  <c r="B3919" i="38"/>
  <c r="B3920" i="38"/>
  <c r="B3921" i="38"/>
  <c r="B3922" i="38"/>
  <c r="B3923" i="38"/>
  <c r="B3924" i="38"/>
  <c r="B3925" i="38"/>
  <c r="B3926" i="38"/>
  <c r="B3927" i="38"/>
  <c r="B3928" i="38"/>
  <c r="B3929" i="38"/>
  <c r="B3930" i="38"/>
  <c r="B3931" i="38"/>
  <c r="B3932" i="38"/>
  <c r="B3933" i="38"/>
  <c r="B3934" i="38"/>
  <c r="B3935" i="38"/>
  <c r="B3936" i="38"/>
  <c r="B3937" i="38"/>
  <c r="B3938" i="38"/>
  <c r="B3939" i="38"/>
  <c r="B3940" i="38"/>
  <c r="B3941" i="38"/>
  <c r="B3942" i="38"/>
  <c r="B3943" i="38"/>
  <c r="B3944" i="38"/>
  <c r="B3945" i="38"/>
  <c r="B3946" i="38"/>
  <c r="B3947" i="38"/>
  <c r="B3948" i="38"/>
  <c r="B3949" i="38"/>
  <c r="B3950" i="38"/>
  <c r="B3951" i="38"/>
  <c r="B3952" i="38"/>
  <c r="B3953" i="38"/>
  <c r="B3954" i="38"/>
  <c r="B3955" i="38"/>
  <c r="B3956" i="38"/>
  <c r="B3957" i="38"/>
  <c r="B3958" i="38"/>
  <c r="B3959" i="38"/>
  <c r="B3960" i="38"/>
  <c r="B3961" i="38"/>
  <c r="B3962" i="38"/>
  <c r="B3963" i="38"/>
  <c r="B3964" i="38"/>
  <c r="B3965" i="38"/>
  <c r="B3966" i="38"/>
  <c r="B3967" i="38"/>
  <c r="B3968" i="38"/>
  <c r="B3969" i="38"/>
  <c r="B3970" i="38"/>
  <c r="B3971" i="38"/>
  <c r="B3972" i="38"/>
  <c r="B3973" i="38"/>
  <c r="B3974" i="38"/>
  <c r="B3975" i="38"/>
  <c r="B3976" i="38"/>
  <c r="B3977" i="38"/>
  <c r="B3978" i="38"/>
  <c r="B3979" i="38"/>
  <c r="B3980" i="38"/>
  <c r="B3981" i="38"/>
  <c r="B3982" i="38"/>
  <c r="B3983" i="38"/>
  <c r="B3984" i="38"/>
  <c r="B3985" i="38"/>
  <c r="B3986" i="38"/>
  <c r="B3987" i="38"/>
  <c r="B3988" i="38"/>
  <c r="B3989" i="38"/>
  <c r="B3990" i="38"/>
  <c r="B3991" i="38"/>
  <c r="B3992" i="38"/>
  <c r="B3993" i="38"/>
  <c r="B3994" i="38"/>
  <c r="B3995" i="38"/>
  <c r="B3996" i="38"/>
  <c r="B3997" i="38"/>
  <c r="B3998" i="38"/>
  <c r="B3999" i="38"/>
  <c r="B4000" i="38"/>
  <c r="B4001" i="38"/>
  <c r="B4002" i="38"/>
  <c r="B4003" i="38"/>
  <c r="B4004" i="38"/>
  <c r="B4005" i="38"/>
  <c r="B4006" i="38"/>
  <c r="B4007" i="38"/>
  <c r="B4008" i="38"/>
  <c r="B4009" i="38"/>
  <c r="B4010" i="38"/>
  <c r="B4011" i="38"/>
  <c r="B4012" i="38"/>
  <c r="B4013" i="38"/>
  <c r="B4014" i="38"/>
  <c r="B4015" i="38"/>
  <c r="B4016" i="38"/>
  <c r="B4017" i="38"/>
  <c r="B4018" i="38"/>
  <c r="B4019" i="38"/>
  <c r="B4020" i="38"/>
  <c r="B4021" i="38"/>
  <c r="B4022" i="38"/>
  <c r="B4023" i="38"/>
  <c r="B4024" i="38"/>
  <c r="B4025" i="38"/>
  <c r="B4026" i="38"/>
  <c r="B4027" i="38"/>
  <c r="B4028" i="38"/>
  <c r="B4029" i="38"/>
  <c r="B4030" i="38"/>
  <c r="B4031" i="38"/>
  <c r="B4032" i="38"/>
  <c r="B4033" i="38"/>
  <c r="B4034" i="38"/>
  <c r="B4035" i="38"/>
  <c r="B4036" i="38"/>
  <c r="B4037" i="38"/>
  <c r="B4038" i="38"/>
  <c r="B4039" i="38"/>
  <c r="B4040" i="38"/>
  <c r="B4041" i="38"/>
  <c r="B4042" i="38"/>
  <c r="B4043" i="38"/>
  <c r="B4044" i="38"/>
  <c r="B4045" i="38"/>
  <c r="B4046" i="38"/>
  <c r="B4047" i="38"/>
  <c r="B4048" i="38"/>
  <c r="B4049" i="38"/>
  <c r="B4050" i="38"/>
  <c r="B4051" i="38"/>
  <c r="B4052" i="38"/>
  <c r="B4053" i="38"/>
  <c r="B4054" i="38"/>
  <c r="B4055" i="38"/>
  <c r="B4056" i="38"/>
  <c r="B4057" i="38"/>
  <c r="B4058" i="38"/>
  <c r="B4059" i="38"/>
  <c r="B4060" i="38"/>
  <c r="B4061" i="38"/>
  <c r="B4062" i="38"/>
  <c r="B4063" i="38"/>
  <c r="B4064" i="38"/>
  <c r="B4065" i="38"/>
  <c r="B4066" i="38"/>
  <c r="B4067" i="38"/>
  <c r="B4068" i="38"/>
  <c r="B4069" i="38"/>
  <c r="B4070" i="38"/>
  <c r="B4071" i="38"/>
  <c r="B4072" i="38"/>
  <c r="B4073" i="38"/>
  <c r="B4074" i="38"/>
  <c r="B4075" i="38"/>
  <c r="B4076" i="38"/>
  <c r="B4077" i="38"/>
  <c r="B4078" i="38"/>
  <c r="B4079" i="38"/>
  <c r="B4080" i="38"/>
  <c r="B4081" i="38"/>
  <c r="B4082" i="38"/>
  <c r="B4083" i="38"/>
  <c r="B4084" i="38"/>
  <c r="B4085" i="38"/>
  <c r="B4086" i="38"/>
  <c r="B4087" i="38"/>
  <c r="B4088" i="38"/>
  <c r="B4089" i="38"/>
  <c r="B4090" i="38"/>
  <c r="B4091" i="38"/>
  <c r="B4092" i="38"/>
  <c r="B4093" i="38"/>
  <c r="B4094" i="38"/>
  <c r="B4095" i="38"/>
  <c r="B4096" i="38"/>
  <c r="B4097" i="38"/>
  <c r="B4098" i="38"/>
  <c r="B4099" i="38"/>
  <c r="B4100" i="38"/>
  <c r="B4101" i="38"/>
  <c r="B4102" i="38"/>
  <c r="B4103" i="38"/>
  <c r="B4104" i="38"/>
  <c r="B4105" i="38"/>
  <c r="B4106" i="38"/>
  <c r="B4107" i="38"/>
  <c r="B4108" i="38"/>
  <c r="B4109" i="38"/>
  <c r="B4110" i="38"/>
  <c r="B4111" i="38"/>
  <c r="B4112" i="38"/>
  <c r="B4113" i="38"/>
  <c r="B4114" i="38"/>
  <c r="B4115" i="38"/>
  <c r="B4116" i="38"/>
  <c r="B4117" i="38"/>
  <c r="B4118" i="38"/>
  <c r="B4119" i="38"/>
  <c r="B4120" i="38"/>
  <c r="B4121" i="38"/>
  <c r="B4122" i="38"/>
  <c r="B4123" i="38"/>
  <c r="B4124" i="38"/>
  <c r="B4125" i="38"/>
  <c r="B4126" i="38"/>
  <c r="B4127" i="38"/>
  <c r="B4128" i="38"/>
  <c r="B4129" i="38"/>
  <c r="B4130" i="38"/>
  <c r="B4131" i="38"/>
  <c r="B4132" i="38"/>
  <c r="B4133" i="38"/>
  <c r="B4134" i="38"/>
  <c r="B4135" i="38"/>
  <c r="B4136" i="38"/>
  <c r="B4137" i="38"/>
  <c r="B4138" i="38"/>
  <c r="B4139" i="38"/>
  <c r="B4140" i="38"/>
  <c r="B4141" i="38"/>
  <c r="B4142" i="38"/>
  <c r="B4143" i="38"/>
  <c r="B4144" i="38"/>
  <c r="B4145" i="38"/>
  <c r="B4146" i="38"/>
  <c r="B4147" i="38"/>
  <c r="B4148" i="38"/>
  <c r="B4149" i="38"/>
  <c r="B4150" i="38"/>
  <c r="B4151" i="38"/>
  <c r="B4152" i="38"/>
  <c r="B4153" i="38"/>
  <c r="B4154" i="38"/>
  <c r="B4155" i="38"/>
  <c r="B4156" i="38"/>
  <c r="B4157" i="38"/>
  <c r="B4158" i="38"/>
  <c r="B4159" i="38"/>
  <c r="B4160" i="38"/>
  <c r="B4161" i="38"/>
  <c r="B4162" i="38"/>
  <c r="B4163" i="38"/>
  <c r="B4164" i="38"/>
  <c r="B4165" i="38"/>
  <c r="B4166" i="38"/>
  <c r="B4167" i="38"/>
  <c r="B4168" i="38"/>
  <c r="B4169" i="38"/>
  <c r="B4170" i="38"/>
  <c r="B4171" i="38"/>
  <c r="B4172" i="38"/>
  <c r="B4173" i="38"/>
  <c r="B4174" i="38"/>
  <c r="B4175" i="38"/>
  <c r="B4176" i="38"/>
  <c r="B4177" i="38"/>
  <c r="B4178" i="38"/>
  <c r="B4179" i="38"/>
  <c r="B4180" i="38"/>
  <c r="B4181" i="38"/>
  <c r="B4182" i="38"/>
  <c r="B4183" i="38"/>
  <c r="B4184" i="38"/>
  <c r="B4185" i="38"/>
  <c r="B4186" i="38"/>
  <c r="B4187" i="38"/>
  <c r="B4188" i="38"/>
  <c r="B4189" i="38"/>
  <c r="B4190" i="38"/>
  <c r="B4191" i="38"/>
  <c r="B4192" i="38"/>
  <c r="B4193" i="38"/>
  <c r="B4194" i="38"/>
  <c r="B4195" i="38"/>
  <c r="B4196" i="38"/>
  <c r="B4197" i="38"/>
  <c r="B4198" i="38"/>
  <c r="B4199" i="38"/>
  <c r="B4200" i="38"/>
  <c r="B4201" i="38"/>
  <c r="B4202" i="38"/>
  <c r="B4203" i="38"/>
  <c r="B4204" i="38"/>
  <c r="B4205" i="38"/>
  <c r="B4206" i="38"/>
  <c r="B4207" i="38"/>
  <c r="B4208" i="38"/>
  <c r="B4209" i="38"/>
  <c r="B4210" i="38"/>
  <c r="B4211" i="38"/>
  <c r="B4212" i="38"/>
  <c r="B4213" i="38"/>
  <c r="B4214" i="38"/>
  <c r="B4215" i="38"/>
  <c r="B4216" i="38"/>
  <c r="B4217" i="38"/>
  <c r="B4218" i="38"/>
  <c r="B4219" i="38"/>
  <c r="B4220" i="38"/>
  <c r="B4221" i="38"/>
  <c r="B4222" i="38"/>
  <c r="B4223" i="38"/>
  <c r="B4224" i="38"/>
  <c r="B4225" i="38"/>
  <c r="B4226" i="38"/>
  <c r="B4227" i="38"/>
  <c r="B4228" i="38"/>
  <c r="B4229" i="38"/>
  <c r="B4230" i="38"/>
  <c r="B4231" i="38"/>
  <c r="B4232" i="38"/>
  <c r="B4233" i="38"/>
  <c r="B4234" i="38"/>
  <c r="B4235" i="38"/>
  <c r="B4236" i="38"/>
  <c r="B4237" i="38"/>
  <c r="B4238" i="38"/>
  <c r="B4239" i="38"/>
  <c r="B4240" i="38"/>
  <c r="B4241" i="38"/>
  <c r="B4242" i="38"/>
  <c r="B4243" i="38"/>
  <c r="B4244" i="38"/>
  <c r="B4245" i="38"/>
  <c r="B4246" i="38"/>
  <c r="B4247" i="38"/>
  <c r="B4248" i="38"/>
  <c r="B4249" i="38"/>
  <c r="B4250" i="38"/>
  <c r="B4251" i="38"/>
  <c r="B4252" i="38"/>
  <c r="B4253" i="38"/>
  <c r="B4254" i="38"/>
  <c r="B4255" i="38"/>
  <c r="B4256" i="38"/>
  <c r="B4257" i="38"/>
  <c r="B4258" i="38"/>
  <c r="B4259" i="38"/>
  <c r="B4260" i="38"/>
  <c r="B4261" i="38"/>
  <c r="B4262" i="38"/>
  <c r="B4263" i="38"/>
  <c r="B4264" i="38"/>
  <c r="B4265" i="38"/>
  <c r="B4266" i="38"/>
  <c r="B4267" i="38"/>
  <c r="B4268" i="38"/>
  <c r="B4269" i="38"/>
  <c r="B4270" i="38"/>
  <c r="B4271" i="38"/>
  <c r="B4272" i="38"/>
  <c r="B4273" i="38"/>
  <c r="B4274" i="38"/>
  <c r="B4275" i="38"/>
  <c r="B4276" i="38"/>
  <c r="B4277" i="38"/>
  <c r="B4278" i="38"/>
  <c r="B4279" i="38"/>
  <c r="B4280" i="38"/>
  <c r="B4281" i="38"/>
  <c r="B4282" i="38"/>
  <c r="B4283" i="38"/>
  <c r="B4284" i="38"/>
  <c r="B4285" i="38"/>
  <c r="B4286" i="38"/>
  <c r="B4287" i="38"/>
  <c r="B4288" i="38"/>
  <c r="B4289" i="38"/>
  <c r="B4290" i="38"/>
  <c r="B4291" i="38"/>
  <c r="B4292" i="38"/>
  <c r="B4293" i="38"/>
  <c r="B4294" i="38"/>
  <c r="B4295" i="38"/>
  <c r="B4296" i="38"/>
  <c r="B4297" i="38"/>
  <c r="B4298" i="38"/>
  <c r="B4299" i="38"/>
  <c r="B4300" i="38"/>
  <c r="B4301" i="38"/>
  <c r="B4302" i="38"/>
  <c r="B4303" i="38"/>
  <c r="B4304" i="38"/>
  <c r="B4305" i="38"/>
  <c r="B4306" i="38"/>
  <c r="B4307" i="38"/>
  <c r="B4308" i="38"/>
  <c r="B4309" i="38"/>
  <c r="B4310" i="38"/>
  <c r="B4311" i="38"/>
  <c r="B4312" i="38"/>
  <c r="B4313" i="38"/>
  <c r="B4314" i="38"/>
  <c r="B4315" i="38"/>
  <c r="B4316" i="38"/>
  <c r="B4317" i="38"/>
  <c r="B4318" i="38"/>
  <c r="B4319" i="38"/>
  <c r="B4320" i="38"/>
  <c r="B4321" i="38"/>
  <c r="B4322" i="38"/>
  <c r="B4323" i="38"/>
  <c r="B4324" i="38"/>
  <c r="B4325" i="38"/>
  <c r="B4326" i="38"/>
  <c r="B4327" i="38"/>
  <c r="B4328" i="38"/>
  <c r="B4329" i="38"/>
  <c r="B4330" i="38"/>
  <c r="B4331" i="38"/>
  <c r="B4332" i="38"/>
  <c r="B4333" i="38"/>
  <c r="B4334" i="38"/>
  <c r="B4335" i="38"/>
  <c r="B4336" i="38"/>
  <c r="B4337" i="38"/>
  <c r="B4338" i="38"/>
  <c r="B4339" i="38"/>
  <c r="B4340" i="38"/>
  <c r="B4341" i="38"/>
  <c r="B4342" i="38"/>
  <c r="B4343" i="38"/>
  <c r="B4344" i="38"/>
  <c r="B4345" i="38"/>
  <c r="B4346" i="38"/>
  <c r="B4347" i="38"/>
  <c r="B4348" i="38"/>
  <c r="B4349" i="38"/>
  <c r="B4350" i="38"/>
  <c r="B4351" i="38"/>
  <c r="B4352" i="38"/>
  <c r="B4353" i="38"/>
  <c r="B4354" i="38"/>
  <c r="B4355" i="38"/>
  <c r="B4356" i="38"/>
  <c r="B4357" i="38"/>
  <c r="B4358" i="38"/>
  <c r="B4359" i="38"/>
  <c r="B4360" i="38"/>
  <c r="B4361" i="38"/>
  <c r="B4362" i="38"/>
  <c r="B4363" i="38"/>
  <c r="B4364" i="38"/>
  <c r="B4365" i="38"/>
  <c r="B4366" i="38"/>
  <c r="B4367" i="38"/>
  <c r="B4368" i="38"/>
  <c r="B4369" i="38"/>
  <c r="B4370" i="38"/>
  <c r="B4371" i="38"/>
  <c r="B4372" i="38"/>
  <c r="B4373" i="38"/>
  <c r="B4374" i="38"/>
  <c r="B4375" i="38"/>
  <c r="B4376" i="38"/>
  <c r="B4377" i="38"/>
  <c r="B4378" i="38"/>
  <c r="B4379" i="38"/>
  <c r="B4380" i="38"/>
  <c r="B4381" i="38"/>
  <c r="B4382" i="38"/>
  <c r="B4383" i="38"/>
  <c r="B4384" i="38"/>
  <c r="B4385" i="38"/>
  <c r="B4386" i="38"/>
  <c r="B4387" i="38"/>
  <c r="B4388" i="38"/>
  <c r="B4389" i="38"/>
  <c r="B4390" i="38"/>
  <c r="B4391" i="38"/>
  <c r="B4392" i="38"/>
  <c r="B4393" i="38"/>
  <c r="B4394" i="38"/>
  <c r="B4395" i="38"/>
  <c r="B4396" i="38"/>
  <c r="B4397" i="38"/>
  <c r="B4398" i="38"/>
  <c r="B4399" i="38"/>
  <c r="B4400" i="38"/>
  <c r="B4401" i="38"/>
  <c r="B4402" i="38"/>
  <c r="B4403" i="38"/>
  <c r="B4404" i="38"/>
  <c r="B4405" i="38"/>
  <c r="B4406" i="38"/>
  <c r="B4407" i="38"/>
  <c r="B4408" i="38"/>
  <c r="B4409" i="38"/>
  <c r="B4410" i="38"/>
  <c r="B4411" i="38"/>
  <c r="B4412" i="38"/>
  <c r="B4413" i="38"/>
  <c r="B4414" i="38"/>
  <c r="B4415" i="38"/>
  <c r="B4416" i="38"/>
  <c r="B4417" i="38"/>
  <c r="B4418" i="38"/>
  <c r="B4419" i="38"/>
  <c r="B4420" i="38"/>
  <c r="B4421" i="38"/>
  <c r="B4422" i="38"/>
  <c r="B4423" i="38"/>
  <c r="B4424" i="38"/>
  <c r="B4425" i="38"/>
  <c r="B4426" i="38"/>
  <c r="B4427" i="38"/>
  <c r="B4428" i="38"/>
  <c r="B4429" i="38"/>
  <c r="B4430" i="38"/>
  <c r="B4431" i="38"/>
  <c r="B4432" i="38"/>
  <c r="B4433" i="38"/>
  <c r="B4434" i="38"/>
  <c r="B4435" i="38"/>
  <c r="B4436" i="38"/>
  <c r="B4437" i="38"/>
  <c r="B4438" i="38"/>
  <c r="B4439" i="38"/>
  <c r="B4440" i="38"/>
  <c r="B4441" i="38"/>
  <c r="B4442" i="38"/>
  <c r="B4443" i="38"/>
  <c r="B4444" i="38"/>
  <c r="B4445" i="38"/>
  <c r="B4446" i="38"/>
  <c r="B4447" i="38"/>
  <c r="B4448" i="38"/>
  <c r="B4449" i="38"/>
  <c r="B4450" i="38"/>
  <c r="B4451" i="38"/>
  <c r="B4452" i="38"/>
  <c r="B4453" i="38"/>
  <c r="B4454" i="38"/>
  <c r="B4455" i="38"/>
  <c r="B4456" i="38"/>
  <c r="B4457" i="38"/>
  <c r="B4458" i="38"/>
  <c r="B4459" i="38"/>
  <c r="B4460" i="38"/>
  <c r="B4461" i="38"/>
  <c r="B4462" i="38"/>
  <c r="B4463" i="38"/>
  <c r="B4464" i="38"/>
  <c r="B4465" i="38"/>
  <c r="B4466" i="38"/>
  <c r="B4467" i="38"/>
  <c r="B4468" i="38"/>
  <c r="B4469" i="38"/>
  <c r="B4470" i="38"/>
  <c r="B4471" i="38"/>
  <c r="B4472" i="38"/>
  <c r="B4473" i="38"/>
  <c r="B4474" i="38"/>
  <c r="B4475" i="38"/>
  <c r="B4476" i="38"/>
  <c r="B4477" i="38"/>
  <c r="B4478" i="38"/>
  <c r="B4479" i="38"/>
  <c r="B4480" i="38"/>
  <c r="B4481" i="38"/>
  <c r="B4482" i="38"/>
  <c r="B4483" i="38"/>
  <c r="B4484" i="38"/>
  <c r="B4485" i="38"/>
  <c r="B4486" i="38"/>
  <c r="B4487" i="38"/>
  <c r="B4488" i="38"/>
  <c r="B4489" i="38"/>
  <c r="B4490" i="38"/>
  <c r="B4491" i="38"/>
  <c r="B4492" i="38"/>
  <c r="B4493" i="38"/>
  <c r="B4494" i="38"/>
  <c r="B4495" i="38"/>
  <c r="B4496" i="38"/>
  <c r="B4497" i="38"/>
  <c r="B4498" i="38"/>
  <c r="B4499" i="38"/>
  <c r="B4500" i="38"/>
  <c r="B4501" i="38"/>
  <c r="B4502" i="38"/>
  <c r="B4503" i="38"/>
  <c r="B4504" i="38"/>
  <c r="B4505" i="38"/>
  <c r="B4506" i="38"/>
  <c r="B4507" i="38"/>
  <c r="B4508" i="38"/>
  <c r="B4509" i="38"/>
  <c r="B4510" i="38"/>
  <c r="B4511" i="38"/>
  <c r="B4512" i="38"/>
  <c r="B4513" i="38"/>
  <c r="B4514" i="38"/>
  <c r="B4515" i="38"/>
  <c r="B4516" i="38"/>
  <c r="B4517" i="38"/>
  <c r="B4518" i="38"/>
  <c r="B4519" i="38"/>
  <c r="B4520" i="38"/>
  <c r="B4521" i="38"/>
  <c r="B4522" i="38"/>
  <c r="B4523" i="38"/>
  <c r="B4524" i="38"/>
  <c r="B4525" i="38"/>
  <c r="B4526" i="38"/>
  <c r="B4527" i="38"/>
  <c r="B4528" i="38"/>
  <c r="B4529" i="38"/>
  <c r="B4530" i="38"/>
  <c r="B4531" i="38"/>
  <c r="B4532" i="38"/>
  <c r="B4533" i="38"/>
  <c r="B4534" i="38"/>
  <c r="B4535" i="38"/>
  <c r="B4536" i="38"/>
  <c r="B4537" i="38"/>
  <c r="B4538" i="38"/>
  <c r="B4539" i="38"/>
  <c r="B4540" i="38"/>
  <c r="B4541" i="38"/>
  <c r="B4542" i="38"/>
  <c r="B4543" i="38"/>
  <c r="B4544" i="38"/>
  <c r="B4545" i="38"/>
  <c r="B4546" i="38"/>
  <c r="B4547" i="38"/>
  <c r="B4548" i="38"/>
  <c r="B4549" i="38"/>
  <c r="B4550" i="38"/>
  <c r="B4551" i="38"/>
  <c r="B4552" i="38"/>
  <c r="B4553" i="38"/>
  <c r="B4554" i="38"/>
  <c r="B4555" i="38"/>
  <c r="B4556" i="38"/>
  <c r="B4557" i="38"/>
  <c r="B4558" i="38"/>
  <c r="B4559" i="38"/>
  <c r="B4560" i="38"/>
  <c r="B4561" i="38"/>
  <c r="B4562" i="38"/>
  <c r="B4563" i="38"/>
  <c r="B4564" i="38"/>
  <c r="B4565" i="38"/>
  <c r="B4566" i="38"/>
  <c r="B4567" i="38"/>
  <c r="B4568" i="38"/>
  <c r="B4569" i="38"/>
  <c r="B4570" i="38"/>
  <c r="B4571" i="38"/>
  <c r="B4572" i="38"/>
  <c r="B4573" i="38"/>
  <c r="B4574" i="38"/>
  <c r="B4575" i="38"/>
  <c r="B4576" i="38"/>
  <c r="B4577" i="38"/>
  <c r="B4578" i="38"/>
  <c r="B4579" i="38"/>
  <c r="B4580" i="38"/>
  <c r="B4581" i="38"/>
  <c r="B4582" i="38"/>
  <c r="B4583" i="38"/>
  <c r="B4584" i="38"/>
  <c r="B4585" i="38"/>
  <c r="B4586" i="38"/>
  <c r="B4587" i="38"/>
  <c r="B4588" i="38"/>
  <c r="B4589" i="38"/>
  <c r="B4590" i="38"/>
  <c r="B4591" i="38"/>
  <c r="B4592" i="38"/>
  <c r="B4593" i="38"/>
  <c r="B4594" i="38"/>
  <c r="B4595" i="38"/>
  <c r="B4596" i="38"/>
  <c r="B4597" i="38"/>
  <c r="B4598" i="38"/>
  <c r="B4599" i="38"/>
  <c r="B4600" i="38"/>
  <c r="B4601" i="38"/>
  <c r="B4602" i="38"/>
  <c r="B4603" i="38"/>
  <c r="B4604" i="38"/>
  <c r="B4605" i="38"/>
  <c r="B4606" i="38"/>
  <c r="B4607" i="38"/>
  <c r="B4608" i="38"/>
  <c r="B4609" i="38"/>
  <c r="B4610" i="38"/>
  <c r="B4611" i="38"/>
  <c r="B4612" i="38"/>
  <c r="B4613" i="38"/>
  <c r="B4614" i="38"/>
  <c r="B4615" i="38"/>
  <c r="B4616" i="38"/>
  <c r="B4617" i="38"/>
  <c r="B4618" i="38"/>
  <c r="B4619" i="38"/>
  <c r="B4620" i="38"/>
  <c r="B4621" i="38"/>
  <c r="B4622" i="38"/>
  <c r="B4623" i="38"/>
  <c r="B4624" i="38"/>
  <c r="B4625" i="38"/>
  <c r="B4626" i="38"/>
  <c r="B4627" i="38"/>
  <c r="B4628" i="38"/>
  <c r="B4629" i="38"/>
  <c r="B4630" i="38"/>
  <c r="B4631" i="38"/>
  <c r="B4632" i="38"/>
  <c r="B4633" i="38"/>
  <c r="B4634" i="38"/>
  <c r="B4635" i="38"/>
  <c r="B4636" i="38"/>
  <c r="B4637" i="38"/>
  <c r="B4638" i="38"/>
  <c r="B4639" i="38"/>
  <c r="B4640" i="38"/>
  <c r="B4641" i="38"/>
  <c r="B4642" i="38"/>
  <c r="B4643" i="38"/>
  <c r="B4644" i="38"/>
  <c r="B4645" i="38"/>
  <c r="B4646" i="38"/>
  <c r="B4647" i="38"/>
  <c r="B4648" i="38"/>
  <c r="B4649" i="38"/>
  <c r="B4650" i="38"/>
  <c r="B4651" i="38"/>
  <c r="B4652" i="38"/>
  <c r="B4653" i="38"/>
  <c r="B4654" i="38"/>
  <c r="B4655" i="38"/>
  <c r="B4656" i="38"/>
  <c r="B4657" i="38"/>
  <c r="B4658" i="38"/>
  <c r="B4659" i="38"/>
  <c r="B4660" i="38"/>
  <c r="B4661" i="38"/>
  <c r="B4662" i="38"/>
  <c r="B4663" i="38"/>
  <c r="B4664" i="38"/>
  <c r="B4665" i="38"/>
  <c r="B4666" i="38"/>
  <c r="B4667" i="38"/>
  <c r="B4668" i="38"/>
  <c r="B4669" i="38"/>
  <c r="B4670" i="38"/>
  <c r="B4671" i="38"/>
  <c r="B4672" i="38"/>
  <c r="B4673" i="38"/>
  <c r="B4674" i="38"/>
  <c r="B4675" i="38"/>
  <c r="B4676" i="38"/>
  <c r="B4677" i="38"/>
  <c r="B4678" i="38"/>
  <c r="B4679" i="38"/>
  <c r="B4680" i="38"/>
  <c r="B4681" i="38"/>
  <c r="B4682" i="38"/>
  <c r="B4683" i="38"/>
  <c r="B4684" i="38"/>
  <c r="B4685" i="38"/>
  <c r="B4686" i="38"/>
  <c r="B4687" i="38"/>
  <c r="B4688" i="38"/>
  <c r="B4689" i="38"/>
  <c r="B4690" i="38"/>
  <c r="B4691" i="38"/>
  <c r="B4692" i="38"/>
  <c r="B4693" i="38"/>
  <c r="B4694" i="38"/>
  <c r="B4695" i="38"/>
  <c r="B4696" i="38"/>
  <c r="B4697" i="38"/>
  <c r="B4698" i="38"/>
  <c r="B4699" i="38"/>
  <c r="B4700" i="38"/>
  <c r="B4701" i="38"/>
  <c r="B4702" i="38"/>
  <c r="B4703" i="38"/>
  <c r="B4704" i="38"/>
  <c r="B4705" i="38"/>
  <c r="B4706" i="38"/>
  <c r="B4707" i="38"/>
  <c r="B4708" i="38"/>
  <c r="B4709" i="38"/>
  <c r="B4710" i="38"/>
  <c r="B4711" i="38"/>
  <c r="B4712" i="38"/>
  <c r="B4713" i="38"/>
  <c r="B4714" i="38"/>
  <c r="B4715" i="38"/>
  <c r="B4716" i="38"/>
  <c r="B4717" i="38"/>
  <c r="B4718" i="38"/>
  <c r="B4719" i="38"/>
  <c r="B4720" i="38"/>
  <c r="B4721" i="38"/>
  <c r="B4722" i="38"/>
  <c r="B4723" i="38"/>
  <c r="B4724" i="38"/>
  <c r="B4725" i="38"/>
  <c r="B4726" i="38"/>
  <c r="B4727" i="38"/>
  <c r="B4728" i="38"/>
  <c r="B4729" i="38"/>
  <c r="B4730" i="38"/>
  <c r="B4731" i="38"/>
  <c r="B4732" i="38"/>
  <c r="B4733" i="38"/>
  <c r="B4734" i="38"/>
  <c r="B4735" i="38"/>
  <c r="B4736" i="38"/>
  <c r="B4737" i="38"/>
  <c r="B4738" i="38"/>
  <c r="B4739" i="38"/>
  <c r="B4740" i="38"/>
  <c r="B4741" i="38"/>
  <c r="B4742" i="38"/>
  <c r="B4743" i="38"/>
  <c r="B4744" i="38"/>
  <c r="B4745" i="38"/>
  <c r="B4746" i="38"/>
  <c r="B4747" i="38"/>
  <c r="B4748" i="38"/>
  <c r="B4749" i="38"/>
  <c r="B4750" i="38"/>
  <c r="B4751" i="38"/>
  <c r="B4752" i="38"/>
  <c r="B4753" i="38"/>
  <c r="B4754" i="38"/>
  <c r="B4755" i="38"/>
  <c r="B4756" i="38"/>
  <c r="B4757" i="38"/>
  <c r="B4758" i="38"/>
  <c r="B4759" i="38"/>
  <c r="B4760" i="38"/>
  <c r="B4761" i="38"/>
  <c r="B4762" i="38"/>
  <c r="B4763" i="38"/>
  <c r="B4764" i="38"/>
  <c r="B4765" i="38"/>
  <c r="B4766" i="38"/>
  <c r="B4767" i="38"/>
  <c r="B4768" i="38"/>
  <c r="B4769" i="38"/>
  <c r="B4770" i="38"/>
  <c r="B4771" i="38"/>
  <c r="B4772" i="38"/>
  <c r="B4773" i="38"/>
  <c r="B4774" i="38"/>
  <c r="B4775" i="38"/>
  <c r="B4776" i="38"/>
  <c r="B4777" i="38"/>
  <c r="B4778" i="38"/>
  <c r="B4779" i="38"/>
  <c r="B4780" i="38"/>
  <c r="B4781" i="38"/>
  <c r="B4782" i="38"/>
  <c r="B4783" i="38"/>
  <c r="B4784" i="38"/>
  <c r="B4785" i="38"/>
  <c r="B4786" i="38"/>
  <c r="B4787" i="38"/>
  <c r="B4788" i="38"/>
  <c r="B4789" i="38"/>
  <c r="B4790" i="38"/>
  <c r="B4791" i="38"/>
  <c r="B4792" i="38"/>
  <c r="B4793" i="38"/>
  <c r="B4794" i="38"/>
  <c r="B4795" i="38"/>
  <c r="B4796" i="38"/>
  <c r="B4797" i="38"/>
  <c r="B4798" i="38"/>
  <c r="B4799" i="38"/>
  <c r="B4800" i="38"/>
  <c r="B4801" i="38"/>
  <c r="B4802" i="38"/>
  <c r="B4803" i="38"/>
  <c r="B4804" i="38"/>
  <c r="B4805" i="38"/>
  <c r="B4806" i="38"/>
  <c r="B4807" i="38"/>
  <c r="B4808" i="38"/>
  <c r="B4809" i="38"/>
  <c r="B4810" i="38"/>
  <c r="B4811" i="38"/>
  <c r="B4812" i="38"/>
  <c r="B4813" i="38"/>
  <c r="B4814" i="38"/>
  <c r="B4815" i="38"/>
  <c r="B4816" i="38"/>
  <c r="B4817" i="38"/>
  <c r="B4818" i="38"/>
  <c r="B4819" i="38"/>
  <c r="B4820" i="38"/>
  <c r="B4821" i="38"/>
  <c r="B4822" i="38"/>
  <c r="B4823" i="38"/>
  <c r="B4824" i="38"/>
  <c r="B4825" i="38"/>
  <c r="B4826" i="38"/>
  <c r="B4827" i="38"/>
  <c r="B4828" i="38"/>
  <c r="B4829" i="38"/>
  <c r="B4830" i="38"/>
  <c r="B4831" i="38"/>
  <c r="B4832" i="38"/>
  <c r="B4833" i="38"/>
  <c r="B4834" i="38"/>
  <c r="B4835" i="38"/>
  <c r="B4836" i="38"/>
  <c r="B4837" i="38"/>
  <c r="B4838" i="38"/>
  <c r="B4839" i="38"/>
  <c r="B4840" i="38"/>
  <c r="B4841" i="38"/>
  <c r="B4842" i="38"/>
  <c r="B4843" i="38"/>
  <c r="B4844" i="38"/>
  <c r="B4845" i="38"/>
  <c r="B4846" i="38"/>
  <c r="B4847" i="38"/>
  <c r="B4848" i="38"/>
  <c r="B4849" i="38"/>
  <c r="B4850" i="38"/>
  <c r="B4851" i="38"/>
  <c r="B4852" i="38"/>
  <c r="B4853" i="38"/>
  <c r="B4854" i="38"/>
  <c r="B4855" i="38"/>
  <c r="B4856" i="38"/>
  <c r="B4857" i="38"/>
  <c r="B4858" i="38"/>
  <c r="B4859" i="38"/>
  <c r="B4860" i="38"/>
  <c r="B4861" i="38"/>
  <c r="B4862" i="38"/>
  <c r="B4863" i="38"/>
  <c r="B4864" i="38"/>
  <c r="B4865" i="38"/>
  <c r="B4866" i="38"/>
  <c r="B4867" i="38"/>
  <c r="B4868" i="38"/>
  <c r="B4869" i="38"/>
  <c r="B4870" i="38"/>
  <c r="B4871" i="38"/>
  <c r="B4872" i="38"/>
  <c r="B4873" i="38"/>
  <c r="B4874" i="38"/>
  <c r="B4875" i="38"/>
  <c r="B4876" i="38"/>
  <c r="B4877" i="38"/>
  <c r="B4878" i="38"/>
  <c r="B4879" i="38"/>
  <c r="B4880" i="38"/>
  <c r="B4881" i="38"/>
  <c r="B4882" i="38"/>
  <c r="B4883" i="38"/>
  <c r="B4884" i="38"/>
  <c r="B4885" i="38"/>
  <c r="B4886" i="38"/>
  <c r="B4887" i="38"/>
  <c r="B4888" i="38"/>
  <c r="B4889" i="38"/>
  <c r="B4890" i="38"/>
  <c r="B4891" i="38"/>
  <c r="B4892" i="38"/>
  <c r="B4893" i="38"/>
  <c r="B4894" i="38"/>
  <c r="B4895" i="38"/>
  <c r="B4896" i="38"/>
  <c r="B4897" i="38"/>
  <c r="B4898" i="38"/>
  <c r="B4899" i="38"/>
  <c r="B4900" i="38"/>
  <c r="B4901" i="38"/>
  <c r="B4902" i="38"/>
  <c r="B4903" i="38"/>
  <c r="B4904" i="38"/>
  <c r="B4905" i="38"/>
  <c r="B4906" i="38"/>
  <c r="B4907" i="38"/>
  <c r="B4908" i="38"/>
  <c r="B4909" i="38"/>
  <c r="B4910" i="38"/>
  <c r="B4911" i="38"/>
  <c r="B4912" i="38"/>
  <c r="B4913" i="38"/>
  <c r="B4914" i="38"/>
  <c r="B4915" i="38"/>
  <c r="B4916" i="38"/>
  <c r="B4917" i="38"/>
  <c r="B4918" i="38"/>
  <c r="B4919" i="38"/>
  <c r="B4920" i="38"/>
  <c r="B4921" i="38"/>
  <c r="B4922" i="38"/>
  <c r="B4923" i="38"/>
  <c r="B4924" i="38"/>
  <c r="B4925" i="38"/>
  <c r="B4926" i="38"/>
  <c r="B4927" i="38"/>
  <c r="B4928" i="38"/>
  <c r="B4929" i="38"/>
  <c r="B4930" i="38"/>
  <c r="B4931" i="38"/>
  <c r="B4932" i="38"/>
  <c r="B4933" i="38"/>
  <c r="B4934" i="38"/>
  <c r="B4935" i="38"/>
  <c r="B4936" i="38"/>
  <c r="B4937" i="38"/>
  <c r="B4938" i="38"/>
  <c r="B4939" i="38"/>
  <c r="B4940" i="38"/>
  <c r="B4941" i="38"/>
  <c r="B4942" i="38"/>
  <c r="B4943" i="38"/>
  <c r="B4944" i="38"/>
  <c r="B4945" i="38"/>
  <c r="B4946" i="38"/>
  <c r="B4947" i="38"/>
  <c r="B4948" i="38"/>
  <c r="B4949" i="38"/>
  <c r="B4950" i="38"/>
  <c r="B4951" i="38"/>
  <c r="B4952" i="38"/>
  <c r="B4953" i="38"/>
  <c r="B4954" i="38"/>
  <c r="B4955" i="38"/>
  <c r="B4956" i="38"/>
  <c r="B4957" i="38"/>
  <c r="B4958" i="38"/>
  <c r="B4959" i="38"/>
  <c r="B4960" i="38"/>
  <c r="B4961" i="38"/>
  <c r="B4962" i="38"/>
  <c r="B4963" i="38"/>
  <c r="B4964" i="38"/>
  <c r="B4965" i="38"/>
  <c r="B4966" i="38"/>
  <c r="B4967" i="38"/>
  <c r="B4968" i="38"/>
  <c r="B4969" i="38"/>
  <c r="B4970" i="38"/>
  <c r="B4971" i="38"/>
  <c r="B4972" i="38"/>
  <c r="B4973" i="38"/>
  <c r="B4974" i="38"/>
  <c r="B4975" i="38"/>
  <c r="B4976" i="38"/>
  <c r="B4977" i="38"/>
  <c r="B4978" i="38"/>
  <c r="B4979" i="38"/>
  <c r="B4980" i="38"/>
  <c r="B4981" i="38"/>
  <c r="B4982" i="38"/>
  <c r="B4983" i="38"/>
  <c r="B4984" i="38"/>
  <c r="B4985" i="38"/>
  <c r="B4986" i="38"/>
  <c r="B4987" i="38"/>
  <c r="B4988" i="38"/>
  <c r="B4989" i="38"/>
  <c r="B4990" i="38"/>
  <c r="B4991" i="38"/>
  <c r="B4992" i="38"/>
  <c r="B4993" i="38"/>
  <c r="B4994" i="38"/>
  <c r="B4995" i="38"/>
  <c r="B4996" i="38"/>
  <c r="B4997" i="38"/>
  <c r="B4998" i="38"/>
  <c r="B4999" i="38"/>
  <c r="B5000" i="38"/>
  <c r="B5001" i="38"/>
  <c r="B5002" i="38"/>
  <c r="B5003" i="38"/>
  <c r="B5004" i="38"/>
  <c r="B5005" i="38"/>
  <c r="B5006" i="38"/>
  <c r="B5007" i="38"/>
  <c r="B5008" i="38"/>
  <c r="B5009" i="38"/>
  <c r="B5010" i="38"/>
  <c r="B5011" i="38"/>
  <c r="B5012" i="38"/>
  <c r="B5013" i="38"/>
  <c r="B5014" i="38"/>
  <c r="B5015" i="38"/>
  <c r="B5016" i="38"/>
  <c r="B5017" i="38"/>
  <c r="B5018" i="38"/>
  <c r="B5019" i="38"/>
  <c r="B5020" i="38"/>
  <c r="B5021" i="38"/>
  <c r="B5022" i="38"/>
  <c r="B5023" i="38"/>
  <c r="B5024" i="38"/>
  <c r="B5025" i="38"/>
  <c r="B5026" i="38"/>
  <c r="B5027" i="38"/>
  <c r="B5028" i="38"/>
  <c r="B5029" i="38"/>
  <c r="B5030" i="38"/>
  <c r="B5031" i="38"/>
  <c r="B5032" i="38"/>
  <c r="B5033" i="38"/>
  <c r="B5034" i="38"/>
  <c r="B5035" i="38"/>
  <c r="B5036" i="38"/>
  <c r="B5037" i="38"/>
  <c r="B5038" i="38"/>
  <c r="B5039" i="38"/>
  <c r="B5040" i="38"/>
  <c r="B5041" i="38"/>
  <c r="B5042" i="38"/>
  <c r="B5043" i="38"/>
  <c r="B5044" i="38"/>
  <c r="B5045" i="38"/>
  <c r="B5046" i="38"/>
  <c r="B5047" i="38"/>
  <c r="B5048" i="38"/>
  <c r="B5049" i="38"/>
  <c r="B5050" i="38"/>
  <c r="B5051" i="38"/>
  <c r="B5052" i="38"/>
  <c r="B5053" i="38"/>
  <c r="B5054" i="38"/>
  <c r="B5055" i="38"/>
  <c r="B5056" i="38"/>
  <c r="B5057" i="38"/>
  <c r="B5058" i="38"/>
  <c r="B5059" i="38"/>
  <c r="B5060" i="38"/>
  <c r="B5061" i="38"/>
  <c r="B5062" i="38"/>
  <c r="B5063" i="38"/>
  <c r="B5064" i="38"/>
  <c r="B5065" i="38"/>
  <c r="B5066" i="38"/>
  <c r="B5067" i="38"/>
  <c r="B5068" i="38"/>
  <c r="B5069" i="38"/>
  <c r="B5070" i="38"/>
  <c r="B5071" i="38"/>
  <c r="B5072" i="38"/>
  <c r="B5073" i="38"/>
  <c r="B5074" i="38"/>
  <c r="B5075" i="38"/>
  <c r="B5076" i="38"/>
  <c r="B5077" i="38"/>
  <c r="B5078" i="38"/>
  <c r="B5079" i="38"/>
  <c r="B5080" i="38"/>
  <c r="B5081" i="38"/>
  <c r="B5082" i="38"/>
  <c r="B5083" i="38"/>
  <c r="B5084" i="38"/>
  <c r="B5085" i="38"/>
  <c r="B5086" i="38"/>
  <c r="B5087" i="38"/>
  <c r="B5088" i="38"/>
  <c r="B5089" i="38"/>
  <c r="B5090" i="38"/>
  <c r="B5091" i="38"/>
  <c r="B5092" i="38"/>
  <c r="B5093" i="38"/>
  <c r="B5094" i="38"/>
  <c r="B5095" i="38"/>
  <c r="B5096" i="38"/>
  <c r="B5097" i="38"/>
  <c r="B5098" i="38"/>
  <c r="B5099" i="38"/>
  <c r="B5100" i="38"/>
  <c r="B5101" i="38"/>
  <c r="B5102" i="38"/>
  <c r="B5103" i="38"/>
  <c r="B5104" i="38"/>
  <c r="B5105" i="38"/>
  <c r="B5106" i="38"/>
  <c r="B5107" i="38"/>
  <c r="B5108" i="38"/>
  <c r="B5109" i="38"/>
  <c r="B5110" i="38"/>
  <c r="B5111" i="38"/>
  <c r="B5112" i="38"/>
  <c r="B5113" i="38"/>
  <c r="B5114" i="38"/>
  <c r="B5115" i="38"/>
  <c r="B5116" i="38"/>
  <c r="B5117" i="38"/>
  <c r="B5118" i="38"/>
  <c r="B5119" i="38"/>
  <c r="B5120" i="38"/>
  <c r="B5121" i="38"/>
  <c r="B5122" i="38"/>
  <c r="B5123" i="38"/>
  <c r="B5124" i="38"/>
  <c r="B5125" i="38"/>
  <c r="B5126" i="38"/>
  <c r="B5127" i="38"/>
  <c r="B5128" i="38"/>
  <c r="B5129" i="38"/>
  <c r="B5130" i="38"/>
  <c r="B5131" i="38"/>
  <c r="B5132" i="38"/>
  <c r="B5133" i="38"/>
  <c r="B5134" i="38"/>
  <c r="B5135" i="38"/>
  <c r="B5136" i="38"/>
  <c r="B5137" i="38"/>
  <c r="B5138" i="38"/>
  <c r="B5139" i="38"/>
  <c r="B5140" i="38"/>
  <c r="B5141" i="38"/>
  <c r="B5142" i="38"/>
  <c r="B5143" i="38"/>
  <c r="B5144" i="38"/>
  <c r="B5145" i="38"/>
  <c r="B5146" i="38"/>
  <c r="B5147" i="38"/>
  <c r="B5148" i="38"/>
  <c r="B5149" i="38"/>
  <c r="B5150" i="38"/>
  <c r="B5151" i="38"/>
  <c r="B5152" i="38"/>
  <c r="B5153" i="38"/>
  <c r="B5154" i="38"/>
  <c r="B5155" i="38"/>
  <c r="B5156" i="38"/>
  <c r="B5157" i="38"/>
  <c r="B5158" i="38"/>
  <c r="B5159" i="38"/>
  <c r="B5160" i="38"/>
  <c r="B5161" i="38"/>
  <c r="B5162" i="38"/>
  <c r="B5163" i="38"/>
  <c r="B5164" i="38"/>
  <c r="B5165" i="38"/>
  <c r="B5166" i="38"/>
  <c r="B5167" i="38"/>
  <c r="B5168" i="38"/>
  <c r="B5169" i="38"/>
  <c r="B5170" i="38"/>
  <c r="B5171" i="38"/>
  <c r="B5172" i="38"/>
  <c r="B5173" i="38"/>
  <c r="B5174" i="38"/>
  <c r="B5175" i="38"/>
  <c r="B5176" i="38"/>
  <c r="B5177" i="38"/>
  <c r="B5178" i="38"/>
  <c r="B5179" i="38"/>
  <c r="B5180" i="38"/>
  <c r="B5181" i="38"/>
  <c r="B5182" i="38"/>
  <c r="B5183" i="38"/>
  <c r="B5184" i="38"/>
  <c r="B5185" i="38"/>
  <c r="B5186" i="38"/>
  <c r="B5187" i="38"/>
  <c r="B5188" i="38"/>
  <c r="B5189" i="38"/>
  <c r="B5190" i="38"/>
  <c r="B5191" i="38"/>
  <c r="B5192" i="38"/>
  <c r="B5193" i="38"/>
  <c r="B5194" i="38"/>
  <c r="B5195" i="38"/>
  <c r="B5196" i="38"/>
  <c r="B5197" i="38"/>
  <c r="B5198" i="38"/>
  <c r="B5199" i="38"/>
  <c r="B5200" i="38"/>
  <c r="B5201" i="38"/>
  <c r="B5202" i="38"/>
  <c r="B5203" i="38"/>
  <c r="B5204" i="38"/>
  <c r="B5205" i="38"/>
  <c r="B5206" i="38"/>
  <c r="B5207" i="38"/>
  <c r="B5208" i="38"/>
  <c r="B5209" i="38"/>
  <c r="B5210" i="38"/>
  <c r="B5211" i="38"/>
  <c r="B5212" i="38"/>
  <c r="B5213" i="38"/>
  <c r="B5214" i="38"/>
  <c r="B5215" i="38"/>
  <c r="B5216" i="38"/>
  <c r="B5217" i="38"/>
  <c r="B5218" i="38"/>
  <c r="B5219" i="38"/>
  <c r="B5220" i="38"/>
  <c r="B5221" i="38"/>
  <c r="B5222" i="38"/>
  <c r="B5223" i="38"/>
  <c r="B5224" i="38"/>
  <c r="B5225" i="38"/>
  <c r="B5226" i="38"/>
  <c r="B5227" i="38"/>
  <c r="B5228" i="38"/>
  <c r="B5229" i="38"/>
  <c r="B5230" i="38"/>
  <c r="B5231" i="38"/>
  <c r="B5232" i="38"/>
  <c r="B5233" i="38"/>
  <c r="B5234" i="38"/>
  <c r="B5235" i="38"/>
  <c r="B5236" i="38"/>
  <c r="B5237" i="38"/>
  <c r="B5238" i="38"/>
  <c r="B5239" i="38"/>
  <c r="B5240" i="38"/>
  <c r="B5241" i="38"/>
  <c r="B5242" i="38"/>
  <c r="B5243" i="38"/>
  <c r="B5244" i="38"/>
  <c r="B5245" i="38"/>
  <c r="B5246" i="38"/>
  <c r="B5247" i="38"/>
  <c r="B5248" i="38"/>
  <c r="B5249" i="38"/>
  <c r="B5250" i="38"/>
  <c r="B5251" i="38"/>
  <c r="B5252" i="38"/>
  <c r="B5253" i="38"/>
  <c r="B5254" i="38"/>
  <c r="B5255" i="38"/>
  <c r="B5256" i="38"/>
  <c r="B5257" i="38"/>
  <c r="B5258" i="38"/>
  <c r="B5259" i="38"/>
  <c r="B5260" i="38"/>
  <c r="B5261" i="38"/>
  <c r="B5262" i="38"/>
  <c r="B5263" i="38"/>
  <c r="B5264" i="38"/>
  <c r="B5265" i="38"/>
  <c r="B5266" i="38"/>
  <c r="B5267" i="38"/>
  <c r="B5268" i="38"/>
  <c r="B5269" i="38"/>
  <c r="B5270" i="38"/>
  <c r="B5271" i="38"/>
  <c r="B5272" i="38"/>
  <c r="B5273" i="38"/>
  <c r="B5274" i="38"/>
  <c r="B5275" i="38"/>
  <c r="B5276" i="38"/>
  <c r="B5277" i="38"/>
  <c r="B5278" i="38"/>
  <c r="B5279" i="38"/>
  <c r="B5280" i="38"/>
  <c r="B5281" i="38"/>
  <c r="B5282" i="38"/>
  <c r="B5283" i="38"/>
  <c r="B5284" i="38"/>
  <c r="B5285" i="38"/>
  <c r="B5286" i="38"/>
  <c r="B5287" i="38"/>
  <c r="B5288" i="38"/>
  <c r="B5289" i="38"/>
  <c r="B5290" i="38"/>
  <c r="B5291" i="38"/>
  <c r="B5292" i="38"/>
  <c r="B5293" i="38"/>
  <c r="B5294" i="38"/>
  <c r="B5295" i="38"/>
  <c r="B5296" i="38"/>
  <c r="B5297" i="38"/>
  <c r="B5298" i="38"/>
  <c r="B5299" i="38"/>
  <c r="B5300" i="38"/>
  <c r="B5301" i="38"/>
  <c r="B5302" i="38"/>
  <c r="B5303" i="38"/>
  <c r="B5304" i="38"/>
  <c r="B5305" i="38"/>
  <c r="B5306" i="38"/>
  <c r="B5307" i="38"/>
  <c r="B5308" i="38"/>
  <c r="B5309" i="38"/>
  <c r="B5310" i="38"/>
  <c r="B5311" i="38"/>
  <c r="B5312" i="38"/>
  <c r="B5313" i="38"/>
  <c r="B5314" i="38"/>
  <c r="B5315" i="38"/>
  <c r="B5316" i="38"/>
  <c r="B5317" i="38"/>
  <c r="B5318" i="38"/>
  <c r="B5319" i="38"/>
  <c r="B5320" i="38"/>
  <c r="B5321" i="38"/>
  <c r="B5322" i="38"/>
  <c r="B5323" i="38"/>
  <c r="B5324" i="38"/>
  <c r="B5325" i="38"/>
  <c r="B5326" i="38"/>
  <c r="B5327" i="38"/>
  <c r="B5328" i="38"/>
  <c r="B5329" i="38"/>
  <c r="B5330" i="38"/>
  <c r="B5331" i="38"/>
  <c r="B5332" i="38"/>
  <c r="B5333" i="38"/>
  <c r="B5334" i="38"/>
  <c r="B5335" i="38"/>
  <c r="B5336" i="38"/>
  <c r="B5337" i="38"/>
  <c r="B5338" i="38"/>
  <c r="B5339" i="38"/>
  <c r="B5340" i="38"/>
  <c r="B5341" i="38"/>
  <c r="B5342" i="38"/>
  <c r="B5343" i="38"/>
  <c r="B5344" i="38"/>
  <c r="B5345" i="38"/>
  <c r="B5346" i="38"/>
  <c r="B5347" i="38"/>
  <c r="B5348" i="38"/>
  <c r="B5349" i="38"/>
  <c r="B5350" i="38"/>
  <c r="B5351" i="38"/>
  <c r="B5352" i="38"/>
  <c r="B5353" i="38"/>
  <c r="B5354" i="38"/>
  <c r="B5355" i="38"/>
  <c r="B5356" i="38"/>
  <c r="B5357" i="38"/>
  <c r="B5358" i="38"/>
  <c r="B5359" i="38"/>
  <c r="B5360" i="38"/>
  <c r="B5361" i="38"/>
  <c r="B5362" i="38"/>
  <c r="B5363" i="38"/>
  <c r="B5364" i="38"/>
  <c r="B5365" i="38"/>
  <c r="B5366" i="38"/>
  <c r="B5367" i="38"/>
  <c r="B5368" i="38"/>
  <c r="B5369" i="38"/>
  <c r="B5370" i="38"/>
  <c r="B5371" i="38"/>
  <c r="B5372" i="38"/>
  <c r="B5373" i="38"/>
  <c r="B5374" i="38"/>
  <c r="B5375" i="38"/>
  <c r="B5376" i="38"/>
  <c r="B5377" i="38"/>
  <c r="B5378" i="38"/>
  <c r="B5379" i="38"/>
  <c r="B5380" i="38"/>
  <c r="B5381" i="38"/>
  <c r="B5382" i="38"/>
  <c r="B5383" i="38"/>
  <c r="B5384" i="38"/>
  <c r="B5385" i="38"/>
  <c r="B5386" i="38"/>
  <c r="B5387" i="38"/>
  <c r="B5388" i="38"/>
  <c r="B5389" i="38"/>
  <c r="B5390" i="38"/>
  <c r="B5391" i="38"/>
  <c r="B5392" i="38"/>
  <c r="B5393" i="38"/>
  <c r="B5394" i="38"/>
  <c r="B5395" i="38"/>
  <c r="B5396" i="38"/>
  <c r="B5397" i="38"/>
  <c r="B5398" i="38"/>
  <c r="B5399" i="38"/>
  <c r="B5400" i="38"/>
  <c r="B5401" i="38"/>
  <c r="B5402" i="38"/>
  <c r="B5403" i="38"/>
  <c r="B5404" i="38"/>
  <c r="B5405" i="38"/>
  <c r="B5406" i="38"/>
  <c r="B5407" i="38"/>
  <c r="B5408" i="38"/>
  <c r="B5409" i="38"/>
  <c r="B5410" i="38"/>
  <c r="B5411" i="38"/>
  <c r="B5412" i="38"/>
  <c r="B5413" i="38"/>
  <c r="B5414" i="38"/>
  <c r="B5415" i="38"/>
  <c r="B5416" i="38"/>
  <c r="B5417" i="38"/>
  <c r="B5418" i="38"/>
  <c r="B5419" i="38"/>
  <c r="B5420" i="38"/>
  <c r="B5421" i="38"/>
  <c r="B5422" i="38"/>
  <c r="B5423" i="38"/>
  <c r="B5424" i="38"/>
  <c r="B5425" i="38"/>
  <c r="B5426" i="38"/>
  <c r="B5427" i="38"/>
  <c r="B5428" i="38"/>
  <c r="B5429" i="38"/>
  <c r="B5430" i="38"/>
  <c r="B5431" i="38"/>
  <c r="B5432" i="38"/>
  <c r="B5433" i="38"/>
  <c r="B5434" i="38"/>
  <c r="B5435" i="38"/>
  <c r="B5436" i="38"/>
  <c r="B5437" i="38"/>
  <c r="B5438" i="38"/>
  <c r="B5439" i="38"/>
  <c r="B5440" i="38"/>
  <c r="B5441" i="38"/>
  <c r="B5442" i="38"/>
  <c r="B5443" i="38"/>
  <c r="B5444" i="38"/>
  <c r="B5445" i="38"/>
  <c r="B5446" i="38"/>
  <c r="B5447" i="38"/>
  <c r="B5448" i="38"/>
  <c r="B5449" i="38"/>
  <c r="B5450" i="38"/>
  <c r="B5451" i="38"/>
  <c r="B5452" i="38"/>
  <c r="B5453" i="38"/>
  <c r="B5454" i="38"/>
  <c r="B5455" i="38"/>
  <c r="B5456" i="38"/>
  <c r="B5457" i="38"/>
  <c r="B5458" i="38"/>
  <c r="B5459" i="38"/>
  <c r="B5460" i="38"/>
  <c r="B5461" i="38"/>
  <c r="B5462" i="38"/>
  <c r="B5463" i="38"/>
  <c r="B5464" i="38"/>
  <c r="B5465" i="38"/>
  <c r="B5466" i="38"/>
  <c r="B5467" i="38"/>
  <c r="B5468" i="38"/>
  <c r="B5469" i="38"/>
  <c r="B5470" i="38"/>
  <c r="B5471" i="38"/>
  <c r="B5472" i="38"/>
  <c r="B5473" i="38"/>
  <c r="B5474" i="38"/>
  <c r="B5475" i="38"/>
  <c r="B5476" i="38"/>
  <c r="B5477" i="38"/>
  <c r="B5478" i="38"/>
  <c r="B5479" i="38"/>
  <c r="B5480" i="38"/>
  <c r="B5481" i="38"/>
  <c r="B5482" i="38"/>
  <c r="B5483" i="38"/>
  <c r="B5484" i="38"/>
  <c r="B5485" i="38"/>
  <c r="B5486" i="38"/>
  <c r="B5487" i="38"/>
  <c r="B5488" i="38"/>
  <c r="B5489" i="38"/>
  <c r="B5490" i="38"/>
  <c r="B5491" i="38"/>
  <c r="B5492" i="38"/>
  <c r="B5493" i="38"/>
  <c r="B5494" i="38"/>
  <c r="B5495" i="38"/>
  <c r="B5496" i="38"/>
  <c r="B5497" i="38"/>
  <c r="B5498" i="38"/>
  <c r="B5499" i="38"/>
  <c r="B5500" i="38"/>
  <c r="B5501" i="38"/>
  <c r="B5502" i="38"/>
  <c r="B5503" i="38"/>
  <c r="B5504" i="38"/>
  <c r="B5505" i="38"/>
  <c r="B5506" i="38"/>
  <c r="B5507" i="38"/>
  <c r="B5508" i="38"/>
  <c r="B5509" i="38"/>
  <c r="B5510" i="38"/>
  <c r="B5511" i="38"/>
  <c r="B5512" i="38"/>
  <c r="B5513" i="38"/>
  <c r="B5514" i="38"/>
  <c r="B5515" i="38"/>
  <c r="B5516" i="38"/>
  <c r="B5517" i="38"/>
  <c r="B5518" i="38"/>
  <c r="B5519" i="38"/>
  <c r="B5520" i="38"/>
  <c r="B5521" i="38"/>
  <c r="B5522" i="38"/>
  <c r="B5523" i="38"/>
  <c r="B5524" i="38"/>
  <c r="B5525" i="38"/>
  <c r="B5526" i="38"/>
  <c r="B5527" i="38"/>
  <c r="B5528" i="38"/>
  <c r="B5529" i="38"/>
  <c r="B5530" i="38"/>
  <c r="B5531" i="38"/>
  <c r="B5532" i="38"/>
  <c r="B5533" i="38"/>
  <c r="B5534" i="38"/>
  <c r="B5535" i="38"/>
  <c r="B5536" i="38"/>
  <c r="B5537" i="38"/>
  <c r="B5538" i="38"/>
  <c r="B5539" i="38"/>
  <c r="B5540" i="38"/>
  <c r="B5541" i="38"/>
  <c r="B5542" i="38"/>
  <c r="B5543" i="38"/>
  <c r="B5544" i="38"/>
  <c r="B5545" i="38"/>
  <c r="B5546" i="38"/>
  <c r="B5547" i="38"/>
  <c r="B5548" i="38"/>
  <c r="B5549" i="38"/>
  <c r="B5550" i="38"/>
  <c r="B5551" i="38"/>
  <c r="B5552" i="38"/>
  <c r="B5553" i="38"/>
  <c r="B5554" i="38"/>
  <c r="B5555" i="38"/>
  <c r="B5556" i="38"/>
  <c r="B5557" i="38"/>
  <c r="B5558" i="38"/>
  <c r="B5559" i="38"/>
  <c r="B5560" i="38"/>
  <c r="B5561" i="38"/>
  <c r="B5562" i="38"/>
  <c r="B5563" i="38"/>
  <c r="B5564" i="38"/>
  <c r="B5565" i="38"/>
  <c r="B5566" i="38"/>
  <c r="B5567" i="38"/>
  <c r="B5568" i="38"/>
  <c r="B5569" i="38"/>
  <c r="B5570" i="38"/>
  <c r="B5571" i="38"/>
  <c r="B5572" i="38"/>
  <c r="B5573" i="38"/>
  <c r="B5574" i="38"/>
  <c r="B5575" i="38"/>
  <c r="B5576" i="38"/>
  <c r="B5577" i="38"/>
  <c r="B5578" i="38"/>
  <c r="B5579" i="38"/>
  <c r="B5580" i="38"/>
  <c r="B5581" i="38"/>
  <c r="B5582" i="38"/>
  <c r="B5583" i="38"/>
  <c r="B5584" i="38"/>
  <c r="B5585" i="38"/>
  <c r="B5586" i="38"/>
  <c r="B5587" i="38"/>
  <c r="B5588" i="38"/>
  <c r="B5589" i="38"/>
  <c r="B5590" i="38"/>
  <c r="B5591" i="38"/>
  <c r="B5592" i="38"/>
  <c r="B5593" i="38"/>
  <c r="B5594" i="38"/>
  <c r="B5595" i="38"/>
  <c r="B5596" i="38"/>
  <c r="B5597" i="38"/>
  <c r="B5598" i="38"/>
  <c r="B5599" i="38"/>
  <c r="B5600" i="38"/>
  <c r="B5601" i="38"/>
  <c r="B5602" i="38"/>
  <c r="B5603" i="38"/>
  <c r="B5604" i="38"/>
  <c r="B5605" i="38"/>
  <c r="B5606" i="38"/>
  <c r="B5607" i="38"/>
  <c r="B5608" i="38"/>
  <c r="B5609" i="38"/>
  <c r="B5610" i="38"/>
  <c r="B5611" i="38"/>
  <c r="B5612" i="38"/>
  <c r="B5613" i="38"/>
  <c r="B5614" i="38"/>
  <c r="B5615" i="38"/>
  <c r="B5616" i="38"/>
  <c r="B5617" i="38"/>
  <c r="B5618" i="38"/>
  <c r="B5619" i="38"/>
  <c r="B5620" i="38"/>
  <c r="B5621" i="38"/>
  <c r="B5622" i="38"/>
  <c r="B5623" i="38"/>
  <c r="B5624" i="38"/>
  <c r="B5625" i="38"/>
  <c r="B5626" i="38"/>
  <c r="B5627" i="38"/>
  <c r="B5628" i="38"/>
  <c r="B5629" i="38"/>
  <c r="B5630" i="38"/>
  <c r="B5631" i="38"/>
  <c r="B5632" i="38"/>
  <c r="B5633" i="38"/>
  <c r="B5634" i="38"/>
  <c r="B5635" i="38"/>
  <c r="B5636" i="38"/>
  <c r="B5637" i="38"/>
  <c r="B5638" i="38"/>
  <c r="B5639" i="38"/>
  <c r="B5640" i="38"/>
  <c r="B5641" i="38"/>
  <c r="B5642" i="38"/>
  <c r="B5643" i="38"/>
  <c r="B5644" i="38"/>
  <c r="B5645" i="38"/>
  <c r="B5646" i="38"/>
  <c r="B5647" i="38"/>
  <c r="B5648" i="38"/>
  <c r="B5649" i="38"/>
  <c r="B5650" i="38"/>
  <c r="B5651" i="38"/>
  <c r="B5652" i="38"/>
  <c r="B5653" i="38"/>
  <c r="B5654" i="38"/>
  <c r="B5655" i="38"/>
  <c r="B5656" i="38"/>
  <c r="B5657" i="38"/>
  <c r="B5658" i="38"/>
  <c r="B5659" i="38"/>
  <c r="B5660" i="38"/>
  <c r="B5661" i="38"/>
  <c r="B5662" i="38"/>
  <c r="B5663" i="38"/>
  <c r="B5664" i="38"/>
  <c r="B5665" i="38"/>
  <c r="B5666" i="38"/>
  <c r="B5667" i="38"/>
  <c r="B5668" i="38"/>
  <c r="B5669" i="38"/>
  <c r="B5670" i="38"/>
  <c r="B5671" i="38"/>
  <c r="B5672" i="38"/>
  <c r="B5673" i="38"/>
  <c r="B5674" i="38"/>
  <c r="B5675" i="38"/>
  <c r="B5676" i="38"/>
  <c r="B5677" i="38"/>
  <c r="B5678" i="38"/>
  <c r="B5679" i="38"/>
  <c r="B5680" i="38"/>
  <c r="B5681" i="38"/>
  <c r="B5682" i="38"/>
  <c r="B5683" i="38"/>
  <c r="B5684" i="38"/>
  <c r="B5685" i="38"/>
  <c r="B5686" i="38"/>
  <c r="B5687" i="38"/>
  <c r="B5688" i="38"/>
  <c r="B5689" i="38"/>
  <c r="B5690" i="38"/>
  <c r="B5691" i="38"/>
  <c r="B5692" i="38"/>
  <c r="B5693" i="38"/>
  <c r="B5694" i="38"/>
  <c r="B5695" i="38"/>
  <c r="B5696" i="38"/>
  <c r="B5697" i="38"/>
  <c r="B5698" i="38"/>
  <c r="B5699" i="38"/>
  <c r="B5700" i="38"/>
  <c r="B5701" i="38"/>
  <c r="B5702" i="38"/>
  <c r="B5703" i="38"/>
  <c r="B5704" i="38"/>
  <c r="B5705" i="38"/>
  <c r="B5706" i="38"/>
  <c r="B5707" i="38"/>
  <c r="B5708" i="38"/>
  <c r="B5709" i="38"/>
  <c r="B5710" i="38"/>
  <c r="B5711" i="38"/>
  <c r="B5712" i="38"/>
  <c r="B5713" i="38"/>
  <c r="B5714" i="38"/>
  <c r="B5715" i="38"/>
  <c r="B5716" i="38"/>
  <c r="B5717" i="38"/>
  <c r="B5718" i="38"/>
  <c r="B5719" i="38"/>
  <c r="B5720" i="38"/>
  <c r="B5721" i="38"/>
  <c r="B5722" i="38"/>
  <c r="B5723" i="38"/>
  <c r="B5724" i="38"/>
  <c r="B5725" i="38"/>
  <c r="B5726" i="38"/>
  <c r="B5727" i="38"/>
  <c r="B5728" i="38"/>
  <c r="B5729" i="38"/>
  <c r="B5730" i="38"/>
  <c r="B5731" i="38"/>
  <c r="B5732" i="38"/>
  <c r="B5733" i="38"/>
  <c r="B5734" i="38"/>
  <c r="B5735" i="38"/>
  <c r="B5736" i="38"/>
  <c r="B5737" i="38"/>
  <c r="B5738" i="38"/>
  <c r="B5739" i="38"/>
  <c r="B5740" i="38"/>
  <c r="B5741" i="38"/>
  <c r="B5742" i="38"/>
  <c r="B5743" i="38"/>
  <c r="B5744" i="38"/>
  <c r="B5745" i="38"/>
  <c r="B5746" i="38"/>
  <c r="B5747" i="38"/>
  <c r="B5748" i="38"/>
  <c r="B5749" i="38"/>
  <c r="B5750" i="38"/>
  <c r="B5751" i="38"/>
  <c r="B5752" i="38"/>
  <c r="B5753" i="38"/>
  <c r="B5754" i="38"/>
  <c r="B5755" i="38"/>
  <c r="B5756" i="38"/>
  <c r="B5757" i="38"/>
  <c r="B5758" i="38"/>
  <c r="B5759" i="38"/>
  <c r="B5760" i="38"/>
  <c r="B5761" i="38"/>
  <c r="B5762" i="38"/>
  <c r="B5763" i="38"/>
  <c r="B5764" i="38"/>
  <c r="B5765" i="38"/>
  <c r="B5766" i="38"/>
  <c r="B5767" i="38"/>
  <c r="B5768" i="38"/>
  <c r="B5769" i="38"/>
  <c r="B5770" i="38"/>
  <c r="B5771" i="38"/>
  <c r="B5772" i="38"/>
  <c r="B5773" i="38"/>
  <c r="B5774" i="38"/>
  <c r="B5775" i="38"/>
  <c r="B5776" i="38"/>
  <c r="B5777" i="38"/>
  <c r="B5778" i="38"/>
  <c r="B5779" i="38"/>
  <c r="B5780" i="38"/>
  <c r="B5781" i="38"/>
  <c r="B5782" i="38"/>
  <c r="B5783" i="38"/>
  <c r="B5784" i="38"/>
  <c r="B5785" i="38"/>
  <c r="B5786" i="38"/>
  <c r="B5787" i="38"/>
  <c r="B5788" i="38"/>
  <c r="B5789" i="38"/>
  <c r="B5790" i="38"/>
  <c r="B5791" i="38"/>
  <c r="B5792" i="38"/>
  <c r="B5793" i="38"/>
  <c r="B5794" i="38"/>
  <c r="B5795" i="38"/>
  <c r="B5796" i="38"/>
  <c r="B5797" i="38"/>
  <c r="B5798" i="38"/>
  <c r="B5799" i="38"/>
  <c r="B5800" i="38"/>
  <c r="B5801" i="38"/>
  <c r="B5802" i="38"/>
  <c r="B5803" i="38"/>
  <c r="B5804" i="38"/>
  <c r="B5805" i="38"/>
  <c r="B5806" i="38"/>
  <c r="B5807" i="38"/>
  <c r="B5808" i="38"/>
  <c r="B5809" i="38"/>
  <c r="B5810" i="38"/>
  <c r="B5811" i="38"/>
  <c r="B5812" i="38"/>
  <c r="B5813" i="38"/>
  <c r="B5814" i="38"/>
  <c r="B5815" i="38"/>
  <c r="B5816" i="38"/>
  <c r="B5817" i="38"/>
  <c r="B5818" i="38"/>
  <c r="B5819" i="38"/>
  <c r="B5820" i="38"/>
  <c r="B5821" i="38"/>
  <c r="B5822" i="38"/>
  <c r="B5823" i="38"/>
  <c r="B5824" i="38"/>
  <c r="B5825" i="38"/>
  <c r="B5826" i="38"/>
  <c r="B5827" i="38"/>
  <c r="B5828" i="38"/>
  <c r="B5829" i="38"/>
  <c r="B5830" i="38"/>
  <c r="B5831" i="38"/>
  <c r="B5832" i="38"/>
  <c r="B5833" i="38"/>
  <c r="B5834" i="38"/>
  <c r="B5835" i="38"/>
  <c r="B5836" i="38"/>
  <c r="B5837" i="38"/>
  <c r="B5838" i="38"/>
  <c r="B5839" i="38"/>
  <c r="B5840" i="38"/>
  <c r="B5841" i="38"/>
  <c r="B5842" i="38"/>
  <c r="B5843" i="38"/>
  <c r="B5844" i="38"/>
  <c r="B5845" i="38"/>
  <c r="B5846" i="38"/>
  <c r="B5847" i="38"/>
  <c r="B5848" i="38"/>
  <c r="B5849" i="38"/>
  <c r="B5850" i="38"/>
  <c r="B5851" i="38"/>
  <c r="B5852" i="38"/>
  <c r="B3" i="38"/>
  <c r="B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3" i="39"/>
  <c r="I21" i="38"/>
  <c r="I22" i="38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I173" i="38"/>
  <c r="I174" i="38"/>
  <c r="I175" i="38"/>
  <c r="I176" i="38"/>
  <c r="I177" i="38"/>
  <c r="I178" i="38"/>
  <c r="I179" i="38"/>
  <c r="I180" i="38"/>
  <c r="I181" i="38"/>
  <c r="I182" i="38"/>
  <c r="I183" i="38"/>
  <c r="I184" i="38"/>
  <c r="I185" i="38"/>
  <c r="I186" i="38"/>
  <c r="I187" i="38"/>
  <c r="I188" i="38"/>
  <c r="I189" i="38"/>
  <c r="I190" i="38"/>
  <c r="I191" i="38"/>
  <c r="I192" i="38"/>
  <c r="I193" i="38"/>
  <c r="I194" i="38"/>
  <c r="I195" i="38"/>
  <c r="I196" i="38"/>
  <c r="I197" i="38"/>
  <c r="I198" i="38"/>
  <c r="I199" i="38"/>
  <c r="I200" i="38"/>
  <c r="I201" i="38"/>
  <c r="I202" i="38"/>
  <c r="I203" i="38"/>
  <c r="I204" i="38"/>
  <c r="I205" i="38"/>
  <c r="I206" i="38"/>
  <c r="I207" i="38"/>
  <c r="I208" i="38"/>
  <c r="I209" i="38"/>
  <c r="I210" i="38"/>
  <c r="I211" i="38"/>
  <c r="I212" i="38"/>
  <c r="I213" i="38"/>
  <c r="I214" i="38"/>
  <c r="I215" i="38"/>
  <c r="I216" i="38"/>
  <c r="I217" i="38"/>
  <c r="I218" i="38"/>
  <c r="I219" i="38"/>
  <c r="I220" i="38"/>
  <c r="I221" i="38"/>
  <c r="I222" i="38"/>
  <c r="I223" i="38"/>
  <c r="I224" i="38"/>
  <c r="I225" i="38"/>
  <c r="I226" i="38"/>
  <c r="I227" i="38"/>
  <c r="I228" i="38"/>
  <c r="I229" i="38"/>
  <c r="I230" i="38"/>
  <c r="I231" i="38"/>
  <c r="I232" i="38"/>
  <c r="I233" i="38"/>
  <c r="I234" i="38"/>
  <c r="I235" i="38"/>
  <c r="I236" i="38"/>
  <c r="I237" i="38"/>
  <c r="I238" i="38"/>
  <c r="I239" i="38"/>
  <c r="I240" i="38"/>
  <c r="I241" i="38"/>
  <c r="I242" i="38"/>
  <c r="I243" i="38"/>
  <c r="I244" i="38"/>
  <c r="I245" i="38"/>
  <c r="I246" i="38"/>
  <c r="I247" i="38"/>
  <c r="I248" i="38"/>
  <c r="I249" i="38"/>
  <c r="I250" i="38"/>
  <c r="I251" i="38"/>
  <c r="I252" i="38"/>
  <c r="I253" i="38"/>
  <c r="I254" i="38"/>
  <c r="I255" i="38"/>
  <c r="I256" i="38"/>
  <c r="I257" i="38"/>
  <c r="I258" i="38"/>
  <c r="I259" i="38"/>
  <c r="I260" i="38"/>
  <c r="I261" i="38"/>
  <c r="I262" i="38"/>
  <c r="I263" i="38"/>
  <c r="I264" i="38"/>
  <c r="I265" i="38"/>
  <c r="I266" i="38"/>
  <c r="I267" i="38"/>
  <c r="I268" i="38"/>
  <c r="I269" i="38"/>
  <c r="I270" i="38"/>
  <c r="I271" i="38"/>
  <c r="I272" i="38"/>
  <c r="I273" i="38"/>
  <c r="I274" i="38"/>
  <c r="I275" i="38"/>
  <c r="I276" i="38"/>
  <c r="I277" i="38"/>
  <c r="I278" i="38"/>
  <c r="I279" i="38"/>
  <c r="I280" i="38"/>
  <c r="I281" i="38"/>
  <c r="I282" i="38"/>
  <c r="I283" i="38"/>
  <c r="I284" i="38"/>
  <c r="I285" i="38"/>
  <c r="I286" i="38"/>
  <c r="I287" i="38"/>
  <c r="I288" i="38"/>
  <c r="I289" i="38"/>
  <c r="I290" i="38"/>
  <c r="I291" i="38"/>
  <c r="I292" i="38"/>
  <c r="I293" i="38"/>
  <c r="I294" i="38"/>
  <c r="I295" i="38"/>
  <c r="I296" i="38"/>
  <c r="I297" i="38"/>
  <c r="I298" i="38"/>
  <c r="I299" i="38"/>
  <c r="I300" i="38"/>
  <c r="I301" i="38"/>
  <c r="I302" i="38"/>
  <c r="I303" i="38"/>
  <c r="I304" i="38"/>
  <c r="I305" i="38"/>
  <c r="I306" i="38"/>
  <c r="I307" i="38"/>
  <c r="I308" i="38"/>
  <c r="I309" i="38"/>
  <c r="I310" i="38"/>
  <c r="I311" i="38"/>
  <c r="I312" i="38"/>
  <c r="I313" i="38"/>
  <c r="I314" i="38"/>
  <c r="I315" i="38"/>
  <c r="I316" i="38"/>
  <c r="I318" i="38"/>
  <c r="I319" i="38"/>
  <c r="I320" i="38"/>
  <c r="I321" i="38"/>
  <c r="I322" i="38"/>
  <c r="I323" i="38"/>
  <c r="I324" i="38"/>
  <c r="I325" i="38"/>
  <c r="I327" i="38"/>
  <c r="I328" i="38"/>
  <c r="I329" i="38"/>
  <c r="I330" i="38"/>
  <c r="I331" i="38"/>
  <c r="I332" i="38"/>
  <c r="I333" i="38"/>
  <c r="I341" i="38"/>
  <c r="I342" i="38"/>
  <c r="I343" i="38"/>
  <c r="I344" i="38"/>
  <c r="I345" i="38"/>
  <c r="I346" i="38"/>
  <c r="I347" i="38"/>
  <c r="I348" i="38"/>
  <c r="I349" i="38"/>
  <c r="I350" i="38"/>
  <c r="I351" i="38"/>
  <c r="I352" i="38"/>
  <c r="I355" i="38"/>
  <c r="I356" i="38"/>
  <c r="I357" i="38"/>
  <c r="I358" i="38"/>
  <c r="I359" i="38"/>
  <c r="I360" i="38"/>
  <c r="I361" i="38"/>
  <c r="I362" i="38"/>
  <c r="I363" i="38"/>
  <c r="I364" i="38"/>
  <c r="I365" i="38"/>
  <c r="I366" i="38"/>
  <c r="I367" i="38"/>
  <c r="I368" i="38"/>
  <c r="I369" i="38"/>
  <c r="I370" i="38"/>
  <c r="I371" i="38"/>
  <c r="I372" i="38"/>
  <c r="I373" i="38"/>
  <c r="I374" i="38"/>
  <c r="I375" i="38"/>
  <c r="I376" i="38"/>
  <c r="I377" i="38"/>
  <c r="I378" i="38"/>
  <c r="I379" i="38"/>
  <c r="I380" i="38"/>
  <c r="I381" i="38"/>
  <c r="I382" i="38"/>
  <c r="I383" i="38"/>
  <c r="I384" i="38"/>
  <c r="I385" i="38"/>
  <c r="I386" i="38"/>
  <c r="I387" i="38"/>
  <c r="I388" i="38"/>
  <c r="I389" i="38"/>
  <c r="I390" i="38"/>
  <c r="I391" i="38"/>
  <c r="I392" i="38"/>
  <c r="I393" i="38"/>
  <c r="I394" i="38"/>
  <c r="I395" i="38"/>
  <c r="I396" i="38"/>
  <c r="I397" i="38"/>
  <c r="I398" i="38"/>
  <c r="I399" i="38"/>
  <c r="I400" i="38"/>
  <c r="I401" i="38"/>
  <c r="I402" i="38"/>
  <c r="I403" i="38"/>
  <c r="I404" i="38"/>
  <c r="I405" i="38"/>
  <c r="I406" i="38"/>
  <c r="I407" i="38"/>
  <c r="I408" i="38"/>
  <c r="I409" i="38"/>
  <c r="I410" i="38"/>
  <c r="I411" i="38"/>
  <c r="I412" i="38"/>
  <c r="I413" i="38"/>
  <c r="I414" i="38"/>
  <c r="I415" i="38"/>
  <c r="I416" i="38"/>
  <c r="I417" i="38"/>
  <c r="I418" i="38"/>
  <c r="I419" i="38"/>
  <c r="I420" i="38"/>
  <c r="I421" i="38"/>
  <c r="I422" i="38"/>
  <c r="I423" i="38"/>
  <c r="I424" i="38"/>
  <c r="I425" i="38"/>
  <c r="I426" i="38"/>
  <c r="I427" i="38"/>
  <c r="I428" i="38"/>
  <c r="I429" i="38"/>
  <c r="I430" i="38"/>
  <c r="I431" i="38"/>
  <c r="I432" i="38"/>
  <c r="I433" i="38"/>
  <c r="I434" i="38"/>
  <c r="I435" i="38"/>
  <c r="I436" i="38"/>
  <c r="I437" i="38"/>
  <c r="I438" i="38"/>
  <c r="I439" i="38"/>
  <c r="I440" i="38"/>
  <c r="I441" i="38"/>
  <c r="I442" i="38"/>
  <c r="I443" i="38"/>
  <c r="I444" i="38"/>
  <c r="I445" i="38"/>
  <c r="I446" i="38"/>
  <c r="I447" i="38"/>
  <c r="I448" i="38"/>
  <c r="I449" i="38"/>
  <c r="I450" i="38"/>
  <c r="I451" i="38"/>
  <c r="I452" i="38"/>
  <c r="I453" i="38"/>
  <c r="I454" i="38"/>
  <c r="I455" i="38"/>
  <c r="I456" i="38"/>
  <c r="I457" i="38"/>
  <c r="I458" i="38"/>
  <c r="I459" i="38"/>
  <c r="I460" i="38"/>
  <c r="I461" i="38"/>
  <c r="I462" i="38"/>
  <c r="I463" i="38"/>
  <c r="I464" i="38"/>
  <c r="I465" i="38"/>
  <c r="I466" i="38"/>
  <c r="I467" i="38"/>
  <c r="I468" i="38"/>
  <c r="I469" i="38"/>
  <c r="I470" i="38"/>
  <c r="I471" i="38"/>
  <c r="I472" i="38"/>
  <c r="I473" i="38"/>
  <c r="I474" i="38"/>
  <c r="I475" i="38"/>
  <c r="I476" i="38"/>
  <c r="I477" i="38"/>
  <c r="I478" i="38"/>
  <c r="I479" i="38"/>
  <c r="I480" i="38"/>
  <c r="I481" i="38"/>
  <c r="I482" i="38"/>
  <c r="I483" i="38"/>
  <c r="I484" i="38"/>
  <c r="I485" i="38"/>
  <c r="I486" i="38"/>
  <c r="I487" i="38"/>
  <c r="I488" i="38"/>
  <c r="I489" i="38"/>
  <c r="I490" i="38"/>
  <c r="I491" i="38"/>
  <c r="I492" i="38"/>
  <c r="I493" i="38"/>
  <c r="I494" i="38"/>
  <c r="I495" i="38"/>
  <c r="I496" i="38"/>
  <c r="I497" i="38"/>
  <c r="I498" i="38"/>
  <c r="I499" i="38"/>
  <c r="I500" i="38"/>
  <c r="I501" i="38"/>
  <c r="I502" i="38"/>
  <c r="I503" i="38"/>
  <c r="I504" i="38"/>
  <c r="I505" i="38"/>
  <c r="I506" i="38"/>
  <c r="I507" i="38"/>
  <c r="I508" i="38"/>
  <c r="I509" i="38"/>
  <c r="I510" i="38"/>
  <c r="I511" i="38"/>
  <c r="I512" i="38"/>
  <c r="I513" i="38"/>
  <c r="I514" i="38"/>
  <c r="I515" i="38"/>
  <c r="I516" i="38"/>
  <c r="I517" i="38"/>
  <c r="I518" i="38"/>
  <c r="I519" i="38"/>
  <c r="I520" i="38"/>
  <c r="I521" i="38"/>
  <c r="I522" i="38"/>
  <c r="I523" i="38"/>
  <c r="I524" i="38"/>
  <c r="I525" i="38"/>
  <c r="I526" i="38"/>
  <c r="I527" i="38"/>
  <c r="I528" i="38"/>
  <c r="I529" i="38"/>
  <c r="I530" i="38"/>
  <c r="I531" i="38"/>
  <c r="I532" i="38"/>
  <c r="I533" i="38"/>
  <c r="I534" i="38"/>
  <c r="I535" i="38"/>
  <c r="I536" i="38"/>
  <c r="I537" i="38"/>
  <c r="I538" i="38"/>
  <c r="I539" i="38"/>
  <c r="I540" i="38"/>
  <c r="I541" i="38"/>
  <c r="I542" i="38"/>
  <c r="I543" i="38"/>
  <c r="I544" i="38"/>
  <c r="I545" i="38"/>
  <c r="I546" i="38"/>
  <c r="I547" i="38"/>
  <c r="I548" i="38"/>
  <c r="I549" i="38"/>
  <c r="I550" i="38"/>
  <c r="I551" i="38"/>
  <c r="I552" i="38"/>
  <c r="I553" i="38"/>
  <c r="I554" i="38"/>
  <c r="I555" i="38"/>
  <c r="I556" i="38"/>
  <c r="I557" i="38"/>
  <c r="I558" i="38"/>
  <c r="I559" i="38"/>
  <c r="I560" i="38"/>
  <c r="I561" i="38"/>
  <c r="I562" i="38"/>
  <c r="I563" i="38"/>
  <c r="I564" i="38"/>
  <c r="I565" i="38"/>
  <c r="I566" i="38"/>
  <c r="I567" i="38"/>
  <c r="I568" i="38"/>
  <c r="I569" i="38"/>
  <c r="I570" i="38"/>
  <c r="I571" i="38"/>
  <c r="I572" i="38"/>
  <c r="I573" i="38"/>
  <c r="I574" i="38"/>
  <c r="I575" i="38"/>
  <c r="I576" i="38"/>
  <c r="I577" i="38"/>
  <c r="I578" i="38"/>
  <c r="I579" i="38"/>
  <c r="I580" i="38"/>
  <c r="I581" i="38"/>
  <c r="I582" i="38"/>
  <c r="I583" i="38"/>
  <c r="I584" i="38"/>
  <c r="I585" i="38"/>
  <c r="I586" i="38"/>
  <c r="I587" i="38"/>
  <c r="I588" i="38"/>
  <c r="I589" i="38"/>
  <c r="I590" i="38"/>
  <c r="I591" i="38"/>
  <c r="I592" i="38"/>
  <c r="I593" i="38"/>
  <c r="I594" i="38"/>
  <c r="I595" i="38"/>
  <c r="I596" i="38"/>
  <c r="I597" i="38"/>
  <c r="I598" i="38"/>
  <c r="I599" i="38"/>
  <c r="I600" i="38"/>
  <c r="I601" i="38"/>
  <c r="I602" i="38"/>
  <c r="I603" i="38"/>
  <c r="I604" i="38"/>
  <c r="I605" i="38"/>
  <c r="I606" i="38"/>
  <c r="I607" i="38"/>
  <c r="I608" i="38"/>
  <c r="I609" i="38"/>
  <c r="I610" i="38"/>
  <c r="I611" i="38"/>
  <c r="I612" i="38"/>
  <c r="I613" i="38"/>
  <c r="I614" i="38"/>
  <c r="I615" i="38"/>
  <c r="I616" i="38"/>
  <c r="I617" i="38"/>
  <c r="I618" i="38"/>
  <c r="I619" i="38"/>
  <c r="I620" i="38"/>
  <c r="I621" i="38"/>
  <c r="I622" i="38"/>
  <c r="I623" i="38"/>
  <c r="I624" i="38"/>
  <c r="I625" i="38"/>
  <c r="I626" i="38"/>
  <c r="I627" i="38"/>
  <c r="I628" i="38"/>
  <c r="I629" i="38"/>
  <c r="I630" i="38"/>
  <c r="I631" i="38"/>
  <c r="I632" i="38"/>
  <c r="I633" i="38"/>
  <c r="I634" i="38"/>
  <c r="I635" i="38"/>
  <c r="I636" i="38"/>
  <c r="I637" i="38"/>
  <c r="I638" i="38"/>
  <c r="I639" i="38"/>
  <c r="I640" i="38"/>
  <c r="I641" i="38"/>
  <c r="I642" i="38"/>
  <c r="I643" i="38"/>
  <c r="I644" i="38"/>
  <c r="I645" i="38"/>
  <c r="I646" i="38"/>
  <c r="I647" i="38"/>
  <c r="I648" i="38"/>
  <c r="I649" i="38"/>
  <c r="I650" i="38"/>
  <c r="I651" i="38"/>
  <c r="I652" i="38"/>
  <c r="I653" i="38"/>
  <c r="I654" i="38"/>
  <c r="I655" i="38"/>
  <c r="I656" i="38"/>
  <c r="I657" i="38"/>
  <c r="I658" i="38"/>
  <c r="I659" i="38"/>
  <c r="I660" i="38"/>
  <c r="I661" i="38"/>
  <c r="I662" i="38"/>
  <c r="I663" i="38"/>
  <c r="I664" i="38"/>
  <c r="I665" i="38"/>
  <c r="I666" i="38"/>
  <c r="I667" i="38"/>
  <c r="I668" i="38"/>
  <c r="I669" i="38"/>
  <c r="I670" i="38"/>
  <c r="I671" i="38"/>
  <c r="I672" i="38"/>
  <c r="I673" i="38"/>
  <c r="I674" i="38"/>
  <c r="I675" i="38"/>
  <c r="I676" i="38"/>
  <c r="I677" i="38"/>
  <c r="I678" i="38"/>
  <c r="I679" i="38"/>
  <c r="I680" i="38"/>
  <c r="I681" i="38"/>
  <c r="I682" i="38"/>
  <c r="I683" i="38"/>
  <c r="I684" i="38"/>
  <c r="I685" i="38"/>
  <c r="I686" i="38"/>
  <c r="I687" i="38"/>
  <c r="I688" i="38"/>
  <c r="I689" i="38"/>
  <c r="I690" i="38"/>
  <c r="I691" i="38"/>
  <c r="I692" i="38"/>
  <c r="I693" i="38"/>
  <c r="I694" i="38"/>
  <c r="I695" i="38"/>
  <c r="I696" i="38"/>
  <c r="I697" i="38"/>
  <c r="I698" i="38"/>
  <c r="I699" i="38"/>
  <c r="I700" i="38"/>
  <c r="I701" i="38"/>
  <c r="I702" i="38"/>
  <c r="I703" i="38"/>
  <c r="I704" i="38"/>
  <c r="I705" i="38"/>
  <c r="I706" i="38"/>
  <c r="I707" i="38"/>
  <c r="I708" i="38"/>
  <c r="I709" i="38"/>
  <c r="I710" i="38"/>
  <c r="I711" i="38"/>
  <c r="I712" i="38"/>
  <c r="I713" i="38"/>
  <c r="I714" i="38"/>
  <c r="I715" i="38"/>
  <c r="I716" i="38"/>
  <c r="I717" i="38"/>
  <c r="I718" i="38"/>
  <c r="I719" i="38"/>
  <c r="I720" i="38"/>
  <c r="I721" i="38"/>
  <c r="I722" i="38"/>
  <c r="I723" i="38"/>
  <c r="I724" i="38"/>
  <c r="I725" i="38"/>
  <c r="I726" i="38"/>
  <c r="I727" i="38"/>
  <c r="I728" i="38"/>
  <c r="I729" i="38"/>
  <c r="I730" i="38"/>
  <c r="I731" i="38"/>
  <c r="I732" i="38"/>
  <c r="I733" i="38"/>
  <c r="I734" i="38"/>
  <c r="I735" i="38"/>
  <c r="I736" i="38"/>
  <c r="I737" i="38"/>
  <c r="I738" i="38"/>
  <c r="I739" i="38"/>
  <c r="I740" i="38"/>
  <c r="I741" i="38"/>
  <c r="I742" i="38"/>
  <c r="I743" i="38"/>
  <c r="I744" i="38"/>
  <c r="I745" i="38"/>
  <c r="I746" i="38"/>
  <c r="I747" i="38"/>
  <c r="I748" i="38"/>
  <c r="I749" i="38"/>
  <c r="I750" i="38"/>
  <c r="I751" i="38"/>
  <c r="I752" i="38"/>
  <c r="I753" i="38"/>
  <c r="I754" i="38"/>
  <c r="I755" i="38"/>
  <c r="I756" i="38"/>
  <c r="I757" i="38"/>
  <c r="I758" i="38"/>
  <c r="I759" i="38"/>
  <c r="I760" i="38"/>
  <c r="I761" i="38"/>
  <c r="I762" i="38"/>
  <c r="I763" i="38"/>
  <c r="I764" i="38"/>
  <c r="I765" i="38"/>
  <c r="I766" i="38"/>
  <c r="I767" i="38"/>
  <c r="I768" i="38"/>
  <c r="I769" i="38"/>
  <c r="I770" i="38"/>
  <c r="I771" i="38"/>
  <c r="I772" i="38"/>
  <c r="I773" i="38"/>
  <c r="I774" i="38"/>
  <c r="I775" i="38"/>
  <c r="I776" i="38"/>
  <c r="I777" i="38"/>
  <c r="I778" i="38"/>
  <c r="I779" i="38"/>
  <c r="I780" i="38"/>
  <c r="I781" i="38"/>
  <c r="I782" i="38"/>
  <c r="I783" i="38"/>
  <c r="I784" i="38"/>
  <c r="I785" i="38"/>
  <c r="I786" i="38"/>
  <c r="I787" i="38"/>
  <c r="I788" i="38"/>
  <c r="I789" i="38"/>
  <c r="I790" i="38"/>
  <c r="I791" i="38"/>
  <c r="I792" i="38"/>
  <c r="I793" i="38"/>
  <c r="I794" i="38"/>
  <c r="I795" i="38"/>
  <c r="I796" i="38"/>
  <c r="I797" i="38"/>
  <c r="I798" i="38"/>
  <c r="I799" i="38"/>
  <c r="I800" i="38"/>
  <c r="I801" i="38"/>
  <c r="I802" i="38"/>
  <c r="I803" i="38"/>
  <c r="I804" i="38"/>
  <c r="I805" i="38"/>
  <c r="I806" i="38"/>
  <c r="I807" i="38"/>
  <c r="I808" i="38"/>
  <c r="I809" i="38"/>
  <c r="I810" i="38"/>
  <c r="I811" i="38"/>
  <c r="I812" i="38"/>
  <c r="I813" i="38"/>
  <c r="I814" i="38"/>
  <c r="I815" i="38"/>
  <c r="I816" i="38"/>
  <c r="I817" i="38"/>
  <c r="I818" i="38"/>
  <c r="I819" i="38"/>
  <c r="I820" i="38"/>
  <c r="I821" i="38"/>
  <c r="I822" i="38"/>
  <c r="I823" i="38"/>
  <c r="I824" i="38"/>
  <c r="I825" i="38"/>
  <c r="I826" i="38"/>
  <c r="I827" i="38"/>
  <c r="I828" i="38"/>
  <c r="I829" i="38"/>
  <c r="I830" i="38"/>
  <c r="I831" i="38"/>
  <c r="I832" i="38"/>
  <c r="I833" i="38"/>
  <c r="I834" i="38"/>
  <c r="I835" i="38"/>
  <c r="I836" i="38"/>
  <c r="I837" i="38"/>
  <c r="I838" i="38"/>
  <c r="I839" i="38"/>
  <c r="I840" i="38"/>
  <c r="I841" i="38"/>
  <c r="I842" i="38"/>
  <c r="I843" i="38"/>
  <c r="I844" i="38"/>
  <c r="I845" i="38"/>
  <c r="I846" i="38"/>
  <c r="I847" i="38"/>
  <c r="I848" i="38"/>
  <c r="I849" i="38"/>
  <c r="I850" i="38"/>
  <c r="I851" i="38"/>
  <c r="I852" i="38"/>
  <c r="I853" i="38"/>
  <c r="I854" i="38"/>
  <c r="I855" i="38"/>
  <c r="I856" i="38"/>
  <c r="I857" i="38"/>
  <c r="I858" i="38"/>
  <c r="I859" i="38"/>
  <c r="I860" i="38"/>
  <c r="I861" i="38"/>
  <c r="I862" i="38"/>
  <c r="I863" i="38"/>
  <c r="I864" i="38"/>
  <c r="I865" i="38"/>
  <c r="I866" i="38"/>
  <c r="I867" i="38"/>
  <c r="I868" i="38"/>
  <c r="I869" i="38"/>
  <c r="I870" i="38"/>
  <c r="I871" i="38"/>
  <c r="I872" i="38"/>
  <c r="I873" i="38"/>
  <c r="I874" i="38"/>
  <c r="I875" i="38"/>
  <c r="I876" i="38"/>
  <c r="I877" i="38"/>
  <c r="I878" i="38"/>
  <c r="I879" i="38"/>
  <c r="I880" i="38"/>
  <c r="I881" i="38"/>
  <c r="I882" i="38"/>
  <c r="I883" i="38"/>
  <c r="I884" i="38"/>
  <c r="I885" i="38"/>
  <c r="I886" i="38"/>
  <c r="I887" i="38"/>
  <c r="I888" i="38"/>
  <c r="I889" i="38"/>
  <c r="I890" i="38"/>
  <c r="I891" i="38"/>
  <c r="I892" i="38"/>
  <c r="I893" i="38"/>
  <c r="I894" i="38"/>
  <c r="I895" i="38"/>
  <c r="I896" i="38"/>
  <c r="I897" i="38"/>
  <c r="I898" i="38"/>
  <c r="I899" i="38"/>
  <c r="I900" i="38"/>
  <c r="I901" i="38"/>
  <c r="I902" i="38"/>
  <c r="I903" i="38"/>
  <c r="I904" i="38"/>
  <c r="I905" i="38"/>
  <c r="I906" i="38"/>
  <c r="I907" i="38"/>
  <c r="I908" i="38"/>
  <c r="I909" i="38"/>
  <c r="I910" i="38"/>
  <c r="I911" i="38"/>
  <c r="I912" i="38"/>
  <c r="I913" i="38"/>
  <c r="I914" i="38"/>
  <c r="I915" i="38"/>
  <c r="I916" i="38"/>
  <c r="I917" i="38"/>
  <c r="I918" i="38"/>
  <c r="I919" i="38"/>
  <c r="I920" i="38"/>
  <c r="I921" i="38"/>
  <c r="I922" i="38"/>
  <c r="I923" i="38"/>
  <c r="I924" i="38"/>
  <c r="I925" i="38"/>
  <c r="I926" i="38"/>
  <c r="I927" i="38"/>
  <c r="I928" i="38"/>
  <c r="I929" i="38"/>
  <c r="I930" i="38"/>
  <c r="I931" i="38"/>
  <c r="I932" i="38"/>
  <c r="I933" i="38"/>
  <c r="I934" i="38"/>
  <c r="I935" i="38"/>
  <c r="I936" i="38"/>
  <c r="I937" i="38"/>
  <c r="I938" i="38"/>
  <c r="I939" i="38"/>
  <c r="I940" i="38"/>
  <c r="I941" i="38"/>
  <c r="I942" i="38"/>
  <c r="I943" i="38"/>
  <c r="I944" i="38"/>
  <c r="I945" i="38"/>
  <c r="I946" i="38"/>
  <c r="I947" i="38"/>
  <c r="I948" i="38"/>
  <c r="I949" i="38"/>
  <c r="I950" i="38"/>
  <c r="I951" i="38"/>
  <c r="I952" i="38"/>
  <c r="I953" i="38"/>
  <c r="I954" i="38"/>
  <c r="I955" i="38"/>
  <c r="I956" i="38"/>
  <c r="I957" i="38"/>
  <c r="I958" i="38"/>
  <c r="I959" i="38"/>
  <c r="I960" i="38"/>
  <c r="I961" i="38"/>
  <c r="I962" i="38"/>
  <c r="I963" i="38"/>
  <c r="I964" i="38"/>
  <c r="I965" i="38"/>
  <c r="I966" i="38"/>
  <c r="I967" i="38"/>
  <c r="I968" i="38"/>
  <c r="I969" i="38"/>
  <c r="I970" i="38"/>
  <c r="I971" i="38"/>
  <c r="I972" i="38"/>
  <c r="I973" i="38"/>
  <c r="I974" i="38"/>
  <c r="I975" i="38"/>
  <c r="I976" i="38"/>
  <c r="I977" i="38"/>
  <c r="I978" i="38"/>
  <c r="I979" i="38"/>
  <c r="I980" i="38"/>
  <c r="I981" i="38"/>
  <c r="I982" i="38"/>
  <c r="I983" i="38"/>
  <c r="I984" i="38"/>
  <c r="I985" i="38"/>
  <c r="I986" i="38"/>
  <c r="I987" i="38"/>
  <c r="I988" i="38"/>
  <c r="I989" i="38"/>
  <c r="I990" i="38"/>
  <c r="I991" i="38"/>
  <c r="I992" i="38"/>
  <c r="I993" i="38"/>
  <c r="I994" i="38"/>
  <c r="I995" i="38"/>
  <c r="I996" i="38"/>
  <c r="I997" i="38"/>
  <c r="I998" i="38"/>
  <c r="I999" i="38"/>
  <c r="I1000" i="38"/>
  <c r="I1001" i="38"/>
  <c r="I1002" i="38"/>
  <c r="I1003" i="38"/>
  <c r="I1004" i="38"/>
  <c r="I1005" i="38"/>
  <c r="I1006" i="38"/>
  <c r="I1007" i="38"/>
  <c r="I1008" i="38"/>
  <c r="I1009" i="38"/>
  <c r="I1010" i="38"/>
  <c r="I1011" i="38"/>
  <c r="I1012" i="38"/>
  <c r="I1013" i="38"/>
  <c r="I1014" i="38"/>
  <c r="I1015" i="38"/>
  <c r="I1016" i="38"/>
  <c r="I1017" i="38"/>
  <c r="I1018" i="38"/>
  <c r="I1019" i="38"/>
  <c r="I1020" i="38"/>
  <c r="I1021" i="38"/>
  <c r="I1022" i="38"/>
  <c r="I1023" i="38"/>
  <c r="I1024" i="38"/>
  <c r="I1025" i="38"/>
  <c r="I1026" i="38"/>
  <c r="I1027" i="38"/>
  <c r="I1028" i="38"/>
  <c r="I1029" i="38"/>
  <c r="I1030" i="38"/>
  <c r="I1031" i="38"/>
  <c r="I1032" i="38"/>
  <c r="I1033" i="38"/>
  <c r="I1034" i="38"/>
  <c r="I1035" i="38"/>
  <c r="I1036" i="38"/>
  <c r="I1037" i="38"/>
  <c r="I1038" i="38"/>
  <c r="I1039" i="38"/>
  <c r="I1040" i="38"/>
  <c r="I1041" i="38"/>
  <c r="I1042" i="38"/>
  <c r="I1043" i="38"/>
  <c r="I1044" i="38"/>
  <c r="I1045" i="38"/>
  <c r="I1046" i="38"/>
  <c r="I1047" i="38"/>
  <c r="I1048" i="38"/>
  <c r="I1049" i="38"/>
  <c r="I1050" i="38"/>
  <c r="I1051" i="38"/>
  <c r="I1052" i="38"/>
  <c r="I1053" i="38"/>
  <c r="I1054" i="38"/>
  <c r="I1055" i="38"/>
  <c r="I1056" i="38"/>
  <c r="I1057" i="38"/>
  <c r="I1058" i="38"/>
  <c r="I1059" i="38"/>
  <c r="I1060" i="38"/>
  <c r="I1061" i="38"/>
  <c r="I1062" i="38"/>
  <c r="I1063" i="38"/>
  <c r="I1064" i="38"/>
  <c r="I1065" i="38"/>
  <c r="I1066" i="38"/>
  <c r="I1067" i="38"/>
  <c r="I1068" i="38"/>
  <c r="I1069" i="38"/>
  <c r="I1070" i="38"/>
  <c r="I1071" i="38"/>
  <c r="I1072" i="38"/>
  <c r="I1073" i="38"/>
  <c r="I1074" i="38"/>
  <c r="I1075" i="38"/>
  <c r="I1076" i="38"/>
  <c r="I1077" i="38"/>
  <c r="I1078" i="38"/>
  <c r="I1079" i="38"/>
  <c r="I1080" i="38"/>
  <c r="I1081" i="38"/>
  <c r="I1082" i="38"/>
  <c r="I1083" i="38"/>
  <c r="I1084" i="38"/>
  <c r="I1085" i="38"/>
  <c r="I1086" i="38"/>
  <c r="I1087" i="38"/>
  <c r="I1088" i="38"/>
  <c r="I1089" i="38"/>
  <c r="I1090" i="38"/>
  <c r="I1091" i="38"/>
  <c r="I1092" i="38"/>
  <c r="I1093" i="38"/>
  <c r="I1094" i="38"/>
  <c r="I1095" i="38"/>
  <c r="I1096" i="38"/>
  <c r="I1097" i="38"/>
  <c r="I1098" i="38"/>
  <c r="I1099" i="38"/>
  <c r="I1100" i="38"/>
  <c r="I1101" i="38"/>
  <c r="I1102" i="38"/>
  <c r="I1103" i="38"/>
  <c r="I1104" i="38"/>
  <c r="I1105" i="38"/>
  <c r="I1106" i="38"/>
  <c r="I1107" i="38"/>
  <c r="I1108" i="38"/>
  <c r="I1109" i="38"/>
  <c r="I1110" i="38"/>
  <c r="I1111" i="38"/>
  <c r="I1112" i="38"/>
  <c r="I1113" i="38"/>
  <c r="I1114" i="38"/>
  <c r="I1115" i="38"/>
  <c r="I1116" i="38"/>
  <c r="I1117" i="38"/>
  <c r="I1118" i="38"/>
  <c r="I1119" i="38"/>
  <c r="I1120" i="38"/>
  <c r="I1121" i="38"/>
  <c r="I1122" i="38"/>
  <c r="I1123" i="38"/>
  <c r="I1124" i="38"/>
  <c r="I1125" i="38"/>
  <c r="I1126" i="38"/>
  <c r="I1127" i="38"/>
  <c r="I1128" i="38"/>
  <c r="I1129" i="38"/>
  <c r="I1130" i="38"/>
  <c r="I1131" i="38"/>
  <c r="I1132" i="38"/>
  <c r="I1133" i="38"/>
  <c r="I1134" i="38"/>
  <c r="I1135" i="38"/>
  <c r="I1136" i="38"/>
  <c r="I1137" i="38"/>
  <c r="I1138" i="38"/>
  <c r="I1139" i="38"/>
  <c r="I1140" i="38"/>
  <c r="I1141" i="38"/>
  <c r="I1142" i="38"/>
  <c r="I1143" i="38"/>
  <c r="I1144" i="38"/>
  <c r="I1145" i="38"/>
  <c r="I1146" i="38"/>
  <c r="I1147" i="38"/>
  <c r="I1148" i="38"/>
  <c r="I1149" i="38"/>
  <c r="I1150" i="38"/>
  <c r="I1151" i="38"/>
  <c r="I1152" i="38"/>
  <c r="I1153" i="38"/>
  <c r="I1154" i="38"/>
  <c r="I1155" i="38"/>
  <c r="I1156" i="38"/>
  <c r="I1157" i="38"/>
  <c r="I1158" i="38"/>
  <c r="I1159" i="38"/>
  <c r="I1160" i="38"/>
  <c r="I1161" i="38"/>
  <c r="I1162" i="38"/>
  <c r="I1163" i="38"/>
  <c r="I1164" i="38"/>
  <c r="I1165" i="38"/>
  <c r="I1166" i="38"/>
  <c r="I1167" i="38"/>
  <c r="I1168" i="38"/>
  <c r="I1169" i="38"/>
  <c r="I1170" i="38"/>
  <c r="I1171" i="38"/>
  <c r="I1172" i="38"/>
  <c r="I1173" i="38"/>
  <c r="I1174" i="38"/>
  <c r="I1175" i="38"/>
  <c r="I1176" i="38"/>
  <c r="I1177" i="38"/>
  <c r="I1178" i="38"/>
  <c r="I1179" i="38"/>
  <c r="I1180" i="38"/>
  <c r="I1181" i="38"/>
  <c r="I1182" i="38"/>
  <c r="I1183" i="38"/>
  <c r="I1184" i="38"/>
  <c r="I1185" i="38"/>
  <c r="I1186" i="38"/>
  <c r="I1187" i="38"/>
  <c r="I1188" i="38"/>
  <c r="I1189" i="38"/>
  <c r="I1190" i="38"/>
  <c r="I1191" i="38"/>
  <c r="I1192" i="38"/>
  <c r="I1193" i="38"/>
  <c r="I1194" i="38"/>
  <c r="I1195" i="38"/>
  <c r="I1196" i="38"/>
  <c r="I1197" i="38"/>
  <c r="I1198" i="38"/>
  <c r="I1199" i="38"/>
  <c r="I1200" i="38"/>
  <c r="I1201" i="38"/>
  <c r="I1202" i="38"/>
  <c r="I1203" i="38"/>
  <c r="I1204" i="38"/>
  <c r="I1205" i="38"/>
  <c r="I1206" i="38"/>
  <c r="I1207" i="38"/>
  <c r="I1208" i="38"/>
  <c r="I1209" i="38"/>
  <c r="I1210" i="38"/>
  <c r="I1211" i="38"/>
  <c r="I1212" i="38"/>
  <c r="I1213" i="38"/>
  <c r="I1214" i="38"/>
  <c r="I1215" i="38"/>
  <c r="I1216" i="38"/>
  <c r="I1217" i="38"/>
  <c r="I1218" i="38"/>
  <c r="I1219" i="38"/>
  <c r="I1220" i="38"/>
  <c r="I1221" i="38"/>
  <c r="I1222" i="38"/>
  <c r="I1223" i="38"/>
  <c r="I1224" i="38"/>
  <c r="I1225" i="38"/>
  <c r="I1226" i="38"/>
  <c r="I1227" i="38"/>
  <c r="I1228" i="38"/>
  <c r="I1229" i="38"/>
  <c r="I1230" i="38"/>
  <c r="I1231" i="38"/>
  <c r="I1232" i="38"/>
  <c r="I1233" i="38"/>
  <c r="I1234" i="38"/>
  <c r="I1235" i="38"/>
  <c r="I1236" i="38"/>
  <c r="I1237" i="38"/>
  <c r="I1238" i="38"/>
  <c r="I1239" i="38"/>
  <c r="I1240" i="38"/>
  <c r="I1241" i="38"/>
  <c r="I1242" i="38"/>
  <c r="I1243" i="38"/>
  <c r="I1244" i="38"/>
  <c r="I1245" i="38"/>
  <c r="I1246" i="38"/>
  <c r="I1247" i="38"/>
  <c r="I1248" i="38"/>
  <c r="I1249" i="38"/>
  <c r="I1250" i="38"/>
  <c r="I1251" i="38"/>
  <c r="I1252" i="38"/>
  <c r="I1253" i="38"/>
  <c r="I1254" i="38"/>
  <c r="I1255" i="38"/>
  <c r="I1256" i="38"/>
  <c r="I1257" i="38"/>
  <c r="I1258" i="38"/>
  <c r="I1259" i="38"/>
  <c r="I1260" i="38"/>
  <c r="I1261" i="38"/>
  <c r="I1262" i="38"/>
  <c r="I1263" i="38"/>
  <c r="I1264" i="38"/>
  <c r="I1265" i="38"/>
  <c r="I1266" i="38"/>
  <c r="I1267" i="38"/>
  <c r="I1268" i="38"/>
  <c r="I1269" i="38"/>
  <c r="I1270" i="38"/>
  <c r="I1271" i="38"/>
  <c r="I1272" i="38"/>
  <c r="I1273" i="38"/>
  <c r="I1274" i="38"/>
  <c r="I1275" i="38"/>
  <c r="I1276" i="38"/>
  <c r="I1277" i="38"/>
  <c r="I1278" i="38"/>
  <c r="I1279" i="38"/>
  <c r="I1280" i="38"/>
  <c r="I1281" i="38"/>
  <c r="I1282" i="38"/>
  <c r="I1283" i="38"/>
  <c r="I1284" i="38"/>
  <c r="I1285" i="38"/>
  <c r="I1286" i="38"/>
  <c r="I1287" i="38"/>
  <c r="I1288" i="38"/>
  <c r="I1289" i="38"/>
  <c r="I1290" i="38"/>
  <c r="I1291" i="38"/>
  <c r="I1292" i="38"/>
  <c r="I1293" i="38"/>
  <c r="I1294" i="38"/>
  <c r="I1295" i="38"/>
  <c r="I1296" i="38"/>
  <c r="I1297" i="38"/>
  <c r="I1298" i="38"/>
  <c r="I1299" i="38"/>
  <c r="I1300" i="38"/>
  <c r="I1301" i="38"/>
  <c r="I1302" i="38"/>
  <c r="I1303" i="38"/>
  <c r="I1304" i="38"/>
  <c r="I1305" i="38"/>
  <c r="I1306" i="38"/>
  <c r="I1307" i="38"/>
  <c r="I1308" i="38"/>
  <c r="I1309" i="38"/>
  <c r="I1310" i="38"/>
  <c r="I1311" i="38"/>
  <c r="I1312" i="38"/>
  <c r="I1313" i="38"/>
  <c r="I1314" i="38"/>
  <c r="I1315" i="38"/>
  <c r="I1316" i="38"/>
  <c r="I1317" i="38"/>
  <c r="I1318" i="38"/>
  <c r="I1319" i="38"/>
  <c r="I1320" i="38"/>
  <c r="I1321" i="38"/>
  <c r="I1322" i="38"/>
  <c r="I1323" i="38"/>
  <c r="I1324" i="38"/>
  <c r="I1325" i="38"/>
  <c r="I1326" i="38"/>
  <c r="I1327" i="38"/>
  <c r="I1328" i="38"/>
  <c r="I1329" i="38"/>
  <c r="I1330" i="38"/>
  <c r="I1331" i="38"/>
  <c r="I1332" i="38"/>
  <c r="I1333" i="38"/>
  <c r="I1334" i="38"/>
  <c r="I1335" i="38"/>
  <c r="I1336" i="38"/>
  <c r="I1337" i="38"/>
  <c r="I1338" i="38"/>
  <c r="I1339" i="38"/>
  <c r="I1340" i="38"/>
  <c r="I1341" i="38"/>
  <c r="I1342" i="38"/>
  <c r="I1343" i="38"/>
  <c r="I1344" i="38"/>
  <c r="I1345" i="38"/>
  <c r="I1346" i="38"/>
  <c r="I1347" i="38"/>
  <c r="I1348" i="38"/>
  <c r="I1349" i="38"/>
  <c r="I1350" i="38"/>
  <c r="I1351" i="38"/>
  <c r="I1352" i="38"/>
  <c r="I1353" i="38"/>
  <c r="I1354" i="38"/>
  <c r="I1355" i="38"/>
  <c r="I1356" i="38"/>
  <c r="I1357" i="38"/>
  <c r="I1358" i="38"/>
  <c r="I1359" i="38"/>
  <c r="I1360" i="38"/>
  <c r="I1361" i="38"/>
  <c r="I1362" i="38"/>
  <c r="I1363" i="38"/>
  <c r="I1364" i="38"/>
  <c r="I1365" i="38"/>
  <c r="I1366" i="38"/>
  <c r="I1367" i="38"/>
  <c r="I1368" i="38"/>
  <c r="I1369" i="38"/>
  <c r="I1370" i="38"/>
  <c r="I1371" i="38"/>
  <c r="I1372" i="38"/>
  <c r="I1373" i="38"/>
  <c r="I1374" i="38"/>
  <c r="I1375" i="38"/>
  <c r="I1376" i="38"/>
  <c r="I1377" i="38"/>
  <c r="I1378" i="38"/>
  <c r="I1379" i="38"/>
  <c r="I1380" i="38"/>
  <c r="I1381" i="38"/>
  <c r="I1382" i="38"/>
  <c r="I1383" i="38"/>
  <c r="I1384" i="38"/>
  <c r="I1385" i="38"/>
  <c r="I1386" i="38"/>
  <c r="I1387" i="38"/>
  <c r="I1388" i="38"/>
  <c r="I1389" i="38"/>
  <c r="I1390" i="38"/>
  <c r="I1391" i="38"/>
  <c r="I1392" i="38"/>
  <c r="I1393" i="38"/>
  <c r="I1394" i="38"/>
  <c r="I1395" i="38"/>
  <c r="I1396" i="38"/>
  <c r="I1397" i="38"/>
  <c r="I1398" i="38"/>
  <c r="I1399" i="38"/>
  <c r="I1400" i="38"/>
  <c r="I1401" i="38"/>
  <c r="I1402" i="38"/>
  <c r="I1403" i="38"/>
  <c r="I1404" i="38"/>
  <c r="I1405" i="38"/>
  <c r="I1406" i="38"/>
  <c r="I1407" i="38"/>
  <c r="I1408" i="38"/>
  <c r="I1409" i="38"/>
  <c r="I1410" i="38"/>
  <c r="I1411" i="38"/>
  <c r="I1412" i="38"/>
  <c r="I1413" i="38"/>
  <c r="I1414" i="38"/>
  <c r="I1415" i="38"/>
  <c r="I1416" i="38"/>
  <c r="I1417" i="38"/>
  <c r="I1418" i="38"/>
  <c r="I1419" i="38"/>
  <c r="I1420" i="38"/>
  <c r="I1421" i="38"/>
  <c r="I1422" i="38"/>
  <c r="I1423" i="38"/>
  <c r="I1424" i="38"/>
  <c r="I1425" i="38"/>
  <c r="I1426" i="38"/>
  <c r="I1427" i="38"/>
  <c r="I1428" i="38"/>
  <c r="I1429" i="38"/>
  <c r="I1430" i="38"/>
  <c r="I1431" i="38"/>
  <c r="I1432" i="38"/>
  <c r="I1433" i="38"/>
  <c r="I1434" i="38"/>
  <c r="I1435" i="38"/>
  <c r="I1436" i="38"/>
  <c r="I1437" i="38"/>
  <c r="I1438" i="38"/>
  <c r="I1439" i="38"/>
  <c r="I1440" i="38"/>
  <c r="I1441" i="38"/>
  <c r="I1442" i="38"/>
  <c r="I1443" i="38"/>
  <c r="I1444" i="38"/>
  <c r="I1445" i="38"/>
  <c r="I1446" i="38"/>
  <c r="I1447" i="38"/>
  <c r="I1448" i="38"/>
  <c r="I1449" i="38"/>
  <c r="I1450" i="38"/>
  <c r="I1451" i="38"/>
  <c r="I1452" i="38"/>
  <c r="I1453" i="38"/>
  <c r="I1454" i="38"/>
  <c r="I1455" i="38"/>
  <c r="I1456" i="38"/>
  <c r="I1457" i="38"/>
  <c r="I1458" i="38"/>
  <c r="I1459" i="38"/>
  <c r="I1460" i="38"/>
  <c r="I1461" i="38"/>
  <c r="I1462" i="38"/>
  <c r="I1463" i="38"/>
  <c r="I1464" i="38"/>
  <c r="I1465" i="38"/>
  <c r="I1466" i="38"/>
  <c r="I1467" i="38"/>
  <c r="I1468" i="38"/>
  <c r="I1469" i="38"/>
  <c r="I1470" i="38"/>
  <c r="I1471" i="38"/>
  <c r="I1472" i="38"/>
  <c r="I1473" i="38"/>
  <c r="I1474" i="38"/>
  <c r="I1475" i="38"/>
  <c r="I1476" i="38"/>
  <c r="I1477" i="38"/>
  <c r="I1478" i="38"/>
  <c r="I1479" i="38"/>
  <c r="I1480" i="38"/>
  <c r="I1481" i="38"/>
  <c r="I1482" i="38"/>
  <c r="I1483" i="38"/>
  <c r="I1484" i="38"/>
  <c r="I1485" i="38"/>
  <c r="I1486" i="38"/>
  <c r="I1487" i="38"/>
  <c r="I1488" i="38"/>
  <c r="I1489" i="38"/>
  <c r="I1490" i="38"/>
  <c r="I1491" i="38"/>
  <c r="I1492" i="38"/>
  <c r="I1493" i="38"/>
  <c r="I1494" i="38"/>
  <c r="I1495" i="38"/>
  <c r="I1496" i="38"/>
  <c r="I1497" i="38"/>
  <c r="I1498" i="38"/>
  <c r="I1499" i="38"/>
  <c r="I1500" i="38"/>
  <c r="I1501" i="38"/>
  <c r="I1502" i="38"/>
  <c r="I1503" i="38"/>
  <c r="I1504" i="38"/>
  <c r="I1505" i="38"/>
  <c r="I1506" i="38"/>
  <c r="I1507" i="38"/>
  <c r="I1508" i="38"/>
  <c r="I1509" i="38"/>
  <c r="I1510" i="38"/>
  <c r="I1511" i="38"/>
  <c r="I1512" i="38"/>
  <c r="I1513" i="38"/>
  <c r="I1514" i="38"/>
  <c r="I1515" i="38"/>
  <c r="I1516" i="38"/>
  <c r="I1517" i="38"/>
  <c r="I1518" i="38"/>
  <c r="I1519" i="38"/>
  <c r="I1520" i="38"/>
  <c r="I1521" i="38"/>
  <c r="I1522" i="38"/>
  <c r="I1523" i="38"/>
  <c r="I1524" i="38"/>
  <c r="I1525" i="38"/>
  <c r="I1526" i="38"/>
  <c r="I1527" i="38"/>
  <c r="I1528" i="38"/>
  <c r="I1529" i="38"/>
  <c r="I1530" i="38"/>
  <c r="I1531" i="38"/>
  <c r="I1532" i="38"/>
  <c r="I1533" i="38"/>
  <c r="I1534" i="38"/>
  <c r="I1535" i="38"/>
  <c r="I1536" i="38"/>
  <c r="I1537" i="38"/>
  <c r="I1538" i="38"/>
  <c r="I1539" i="38"/>
  <c r="I1540" i="38"/>
  <c r="I1541" i="38"/>
  <c r="I1542" i="38"/>
  <c r="I1543" i="38"/>
  <c r="I1544" i="38"/>
  <c r="I1545" i="38"/>
  <c r="I1546" i="38"/>
  <c r="I1547" i="38"/>
  <c r="I1548" i="38"/>
  <c r="I1549" i="38"/>
  <c r="I1550" i="38"/>
  <c r="I1551" i="38"/>
  <c r="I1552" i="38"/>
  <c r="I1553" i="38"/>
  <c r="I1554" i="38"/>
  <c r="I1555" i="38"/>
  <c r="I1556" i="38"/>
  <c r="I1557" i="38"/>
  <c r="I1558" i="38"/>
  <c r="I1559" i="38"/>
  <c r="I1560" i="38"/>
  <c r="I1561" i="38"/>
  <c r="I1562" i="38"/>
  <c r="I1563" i="38"/>
  <c r="I1564" i="38"/>
  <c r="I1565" i="38"/>
  <c r="I1566" i="38"/>
  <c r="I1567" i="38"/>
  <c r="I1568" i="38"/>
  <c r="I1569" i="38"/>
  <c r="I1570" i="38"/>
  <c r="I1571" i="38"/>
  <c r="I1572" i="38"/>
  <c r="I1573" i="38"/>
  <c r="I1574" i="38"/>
  <c r="I1575" i="38"/>
  <c r="I1576" i="38"/>
  <c r="I1577" i="38"/>
  <c r="I1578" i="38"/>
  <c r="I1579" i="38"/>
  <c r="I1580" i="38"/>
  <c r="I1581" i="38"/>
  <c r="I1582" i="38"/>
  <c r="I1583" i="38"/>
  <c r="I1584" i="38"/>
  <c r="I1585" i="38"/>
  <c r="I1586" i="38"/>
  <c r="I1587" i="38"/>
  <c r="I1588" i="38"/>
  <c r="I1589" i="38"/>
  <c r="I1590" i="38"/>
  <c r="I1591" i="38"/>
  <c r="I1592" i="38"/>
  <c r="I1593" i="38"/>
  <c r="I1594" i="38"/>
  <c r="I1595" i="38"/>
  <c r="I1596" i="38"/>
  <c r="I1597" i="38"/>
  <c r="I1598" i="38"/>
  <c r="I1599" i="38"/>
  <c r="I1600" i="38"/>
  <c r="I1601" i="38"/>
  <c r="I1602" i="38"/>
  <c r="I1603" i="38"/>
  <c r="I1604" i="38"/>
  <c r="I1605" i="38"/>
  <c r="I1606" i="38"/>
  <c r="I1607" i="38"/>
  <c r="I1608" i="38"/>
  <c r="I1609" i="38"/>
  <c r="I1610" i="38"/>
  <c r="I1611" i="38"/>
  <c r="I1612" i="38"/>
  <c r="I1613" i="38"/>
  <c r="I1614" i="38"/>
  <c r="I1615" i="38"/>
  <c r="I1616" i="38"/>
  <c r="I1617" i="38"/>
  <c r="I1618" i="38"/>
  <c r="I1619" i="38"/>
  <c r="I1620" i="38"/>
  <c r="I1621" i="38"/>
  <c r="I1622" i="38"/>
  <c r="I1623" i="38"/>
  <c r="I1624" i="38"/>
  <c r="I1625" i="38"/>
  <c r="I1626" i="38"/>
  <c r="I1627" i="38"/>
  <c r="I1628" i="38"/>
  <c r="I1629" i="38"/>
  <c r="I1630" i="38"/>
  <c r="I1631" i="38"/>
  <c r="I1632" i="38"/>
  <c r="I1633" i="38"/>
  <c r="I1634" i="38"/>
  <c r="I1635" i="38"/>
  <c r="I1636" i="38"/>
  <c r="I1637" i="38"/>
  <c r="I1638" i="38"/>
  <c r="I1639" i="38"/>
  <c r="I1640" i="38"/>
  <c r="I1641" i="38"/>
  <c r="I1642" i="38"/>
  <c r="I1643" i="38"/>
  <c r="I1644" i="38"/>
  <c r="I1645" i="38"/>
  <c r="I1646" i="38"/>
  <c r="I1647" i="38"/>
  <c r="I1648" i="38"/>
  <c r="I1649" i="38"/>
  <c r="I1650" i="38"/>
  <c r="I1651" i="38"/>
  <c r="I1652" i="38"/>
  <c r="I1653" i="38"/>
  <c r="I1654" i="38"/>
  <c r="I1655" i="38"/>
  <c r="I1656" i="38"/>
  <c r="I1657" i="38"/>
  <c r="I1658" i="38"/>
  <c r="I1659" i="38"/>
  <c r="I1660" i="38"/>
  <c r="I1661" i="38"/>
  <c r="I1662" i="38"/>
  <c r="I1663" i="38"/>
  <c r="I1664" i="38"/>
  <c r="I1665" i="38"/>
  <c r="I1666" i="38"/>
  <c r="I1667" i="38"/>
  <c r="I1668" i="38"/>
  <c r="I1669" i="38"/>
  <c r="I1670" i="38"/>
  <c r="I1671" i="38"/>
  <c r="I1672" i="38"/>
  <c r="I1673" i="38"/>
  <c r="I1674" i="38"/>
  <c r="I1675" i="38"/>
  <c r="I1676" i="38"/>
  <c r="I1677" i="38"/>
  <c r="I1678" i="38"/>
  <c r="I1679" i="38"/>
  <c r="I1680" i="38"/>
  <c r="I1681" i="38"/>
  <c r="I1682" i="38"/>
  <c r="I1683" i="38"/>
  <c r="I1684" i="38"/>
  <c r="I1685" i="38"/>
  <c r="I1686" i="38"/>
  <c r="I1687" i="38"/>
  <c r="I1688" i="38"/>
  <c r="I1689" i="38"/>
  <c r="I1690" i="38"/>
  <c r="I1691" i="38"/>
  <c r="I1692" i="38"/>
  <c r="I1693" i="38"/>
  <c r="I1694" i="38"/>
  <c r="I1695" i="38"/>
  <c r="I1696" i="38"/>
  <c r="I1697" i="38"/>
  <c r="I1698" i="38"/>
  <c r="I1699" i="38"/>
  <c r="I1700" i="38"/>
  <c r="I1701" i="38"/>
  <c r="I1702" i="38"/>
  <c r="I1703" i="38"/>
  <c r="I1704" i="38"/>
  <c r="I1705" i="38"/>
  <c r="I1706" i="38"/>
  <c r="I1707" i="38"/>
  <c r="I1708" i="38"/>
  <c r="I1709" i="38"/>
  <c r="I1710" i="38"/>
  <c r="I1711" i="38"/>
  <c r="I1712" i="38"/>
  <c r="I1713" i="38"/>
  <c r="I1714" i="38"/>
  <c r="I1715" i="38"/>
  <c r="I1716" i="38"/>
  <c r="I1717" i="38"/>
  <c r="I1718" i="38"/>
  <c r="I1719" i="38"/>
  <c r="I1720" i="38"/>
  <c r="I1721" i="38"/>
  <c r="I1722" i="38"/>
  <c r="I1723" i="38"/>
  <c r="I1724" i="38"/>
  <c r="I1725" i="38"/>
  <c r="I1726" i="38"/>
  <c r="I1727" i="38"/>
  <c r="I1728" i="38"/>
  <c r="I1729" i="38"/>
  <c r="I1730" i="38"/>
  <c r="I1731" i="38"/>
  <c r="I1732" i="38"/>
  <c r="I1733" i="38"/>
  <c r="I1734" i="38"/>
  <c r="I1735" i="38"/>
  <c r="I1736" i="38"/>
  <c r="I1737" i="38"/>
  <c r="I1738" i="38"/>
  <c r="I1739" i="38"/>
  <c r="I1740" i="38"/>
  <c r="I1741" i="38"/>
  <c r="I1742" i="38"/>
  <c r="I1743" i="38"/>
  <c r="I1744" i="38"/>
  <c r="I1745" i="38"/>
  <c r="I1746" i="38"/>
  <c r="I1747" i="38"/>
  <c r="I1748" i="38"/>
  <c r="I1749" i="38"/>
  <c r="I1750" i="38"/>
  <c r="I1751" i="38"/>
  <c r="I1752" i="38"/>
  <c r="I1753" i="38"/>
  <c r="I1754" i="38"/>
  <c r="I1755" i="38"/>
  <c r="I1756" i="38"/>
  <c r="I1757" i="38"/>
  <c r="I1758" i="38"/>
  <c r="I1759" i="38"/>
  <c r="I1760" i="38"/>
  <c r="I1761" i="38"/>
  <c r="I1762" i="38"/>
  <c r="I1763" i="38"/>
  <c r="I1764" i="38"/>
  <c r="I1765" i="38"/>
  <c r="I1766" i="38"/>
  <c r="I1767" i="38"/>
  <c r="I1768" i="38"/>
  <c r="I1769" i="38"/>
  <c r="I1770" i="38"/>
  <c r="I1771" i="38"/>
  <c r="I1772" i="38"/>
  <c r="I1773" i="38"/>
  <c r="I1774" i="38"/>
  <c r="I1775" i="38"/>
  <c r="I1776" i="38"/>
  <c r="I1777" i="38"/>
  <c r="I1778" i="38"/>
  <c r="I1779" i="38"/>
  <c r="I1780" i="38"/>
  <c r="I1781" i="38"/>
  <c r="I1782" i="38"/>
  <c r="I1783" i="38"/>
  <c r="I1784" i="38"/>
  <c r="I1785" i="38"/>
  <c r="I1786" i="38"/>
  <c r="I1787" i="38"/>
  <c r="I1788" i="38"/>
  <c r="I1789" i="38"/>
  <c r="I1790" i="38"/>
  <c r="I1791" i="38"/>
  <c r="I1792" i="38"/>
  <c r="I1793" i="38"/>
  <c r="I1794" i="38"/>
  <c r="I1795" i="38"/>
  <c r="I1796" i="38"/>
  <c r="I1797" i="38"/>
  <c r="I1798" i="38"/>
  <c r="I1799" i="38"/>
  <c r="I1800" i="38"/>
  <c r="I1801" i="38"/>
  <c r="I1802" i="38"/>
  <c r="I1803" i="38"/>
  <c r="I1804" i="38"/>
  <c r="I1805" i="38"/>
  <c r="I1806" i="38"/>
  <c r="I1807" i="38"/>
  <c r="I1808" i="38"/>
  <c r="I1809" i="38"/>
  <c r="I1810" i="38"/>
  <c r="I1811" i="38"/>
  <c r="I1812" i="38"/>
  <c r="I1813" i="38"/>
  <c r="I1814" i="38"/>
  <c r="I1815" i="38"/>
  <c r="I1816" i="38"/>
  <c r="I1817" i="38"/>
  <c r="I1818" i="38"/>
  <c r="I1819" i="38"/>
  <c r="I1820" i="38"/>
  <c r="I1821" i="38"/>
  <c r="I1822" i="38"/>
  <c r="I1823" i="38"/>
  <c r="I1824" i="38"/>
  <c r="I1825" i="38"/>
  <c r="I1826" i="38"/>
  <c r="I1827" i="38"/>
  <c r="I1828" i="38"/>
  <c r="I1829" i="38"/>
  <c r="I1830" i="38"/>
  <c r="I1831" i="38"/>
  <c r="I1832" i="38"/>
  <c r="I1833" i="38"/>
  <c r="I1834" i="38"/>
  <c r="I1835" i="38"/>
  <c r="I1836" i="38"/>
  <c r="I1837" i="38"/>
  <c r="I1838" i="38"/>
  <c r="I1839" i="38"/>
  <c r="I1840" i="38"/>
  <c r="I1841" i="38"/>
  <c r="I1842" i="38"/>
  <c r="I1843" i="38"/>
  <c r="I1844" i="38"/>
  <c r="I1845" i="38"/>
  <c r="I1846" i="38"/>
  <c r="I1847" i="38"/>
  <c r="I1848" i="38"/>
  <c r="I1849" i="38"/>
  <c r="I1850" i="38"/>
  <c r="I1851" i="38"/>
  <c r="I1852" i="38"/>
  <c r="I1853" i="38"/>
  <c r="I1854" i="38"/>
  <c r="I1855" i="38"/>
  <c r="I1856" i="38"/>
  <c r="I1857" i="38"/>
  <c r="I1858" i="38"/>
  <c r="I1859" i="38"/>
  <c r="I1860" i="38"/>
  <c r="I1861" i="38"/>
  <c r="I1862" i="38"/>
  <c r="I1863" i="38"/>
  <c r="I1864" i="38"/>
  <c r="I1865" i="38"/>
  <c r="I1866" i="38"/>
  <c r="I1867" i="38"/>
  <c r="I1868" i="38"/>
  <c r="I1869" i="38"/>
  <c r="I1870" i="38"/>
  <c r="I1871" i="38"/>
  <c r="I1872" i="38"/>
  <c r="I1873" i="38"/>
  <c r="I1874" i="38"/>
  <c r="I1875" i="38"/>
  <c r="I1876" i="38"/>
  <c r="I1877" i="38"/>
  <c r="I1878" i="38"/>
  <c r="I1879" i="38"/>
  <c r="I1880" i="38"/>
  <c r="I1881" i="38"/>
  <c r="I1882" i="38"/>
  <c r="I1883" i="38"/>
  <c r="I1884" i="38"/>
  <c r="I1885" i="38"/>
  <c r="I1886" i="38"/>
  <c r="I1887" i="38"/>
  <c r="I1888" i="38"/>
  <c r="I1889" i="38"/>
  <c r="I1890" i="38"/>
  <c r="I1891" i="38"/>
  <c r="I1892" i="38"/>
  <c r="I1893" i="38"/>
  <c r="I1894" i="38"/>
  <c r="I1895" i="38"/>
  <c r="I1896" i="38"/>
  <c r="I1897" i="38"/>
  <c r="I1898" i="38"/>
  <c r="I1899" i="38"/>
  <c r="I1900" i="38"/>
  <c r="I1901" i="38"/>
  <c r="I1902" i="38"/>
  <c r="I1903" i="38"/>
  <c r="I1904" i="38"/>
  <c r="I1905" i="38"/>
  <c r="I1906" i="38"/>
  <c r="I1907" i="38"/>
  <c r="I1908" i="38"/>
  <c r="I1909" i="38"/>
  <c r="I1910" i="38"/>
  <c r="I1911" i="38"/>
  <c r="I1912" i="38"/>
  <c r="I1913" i="38"/>
  <c r="I1914" i="38"/>
  <c r="I1915" i="38"/>
  <c r="I1916" i="38"/>
  <c r="I1917" i="38"/>
  <c r="I1918" i="38"/>
  <c r="I1919" i="38"/>
  <c r="I1920" i="38"/>
  <c r="I1921" i="38"/>
  <c r="I1922" i="38"/>
  <c r="I1923" i="38"/>
  <c r="I1924" i="38"/>
  <c r="I1925" i="38"/>
  <c r="I1926" i="38"/>
  <c r="I1927" i="38"/>
  <c r="I1928" i="38"/>
  <c r="I1929" i="38"/>
  <c r="I1930" i="38"/>
  <c r="I1931" i="38"/>
  <c r="I1932" i="38"/>
  <c r="I1933" i="38"/>
  <c r="I1934" i="38"/>
  <c r="I1935" i="38"/>
  <c r="I1936" i="38"/>
  <c r="I1937" i="38"/>
  <c r="I1938" i="38"/>
  <c r="I1939" i="38"/>
  <c r="I1940" i="38"/>
  <c r="I1941" i="38"/>
  <c r="I1942" i="38"/>
  <c r="I1943" i="38"/>
  <c r="I1944" i="38"/>
  <c r="I1945" i="38"/>
  <c r="I1946" i="38"/>
  <c r="I1947" i="38"/>
  <c r="I1948" i="38"/>
  <c r="I1949" i="38"/>
  <c r="I1950" i="38"/>
  <c r="I1951" i="38"/>
  <c r="I1952" i="38"/>
  <c r="I1953" i="38"/>
  <c r="I1954" i="38"/>
  <c r="I1955" i="38"/>
  <c r="I1956" i="38"/>
  <c r="I1957" i="38"/>
  <c r="I1958" i="38"/>
  <c r="I1959" i="38"/>
  <c r="I1960" i="38"/>
  <c r="I1961" i="38"/>
  <c r="I1962" i="38"/>
  <c r="I1963" i="38"/>
  <c r="I1964" i="38"/>
  <c r="I1965" i="38"/>
  <c r="I1966" i="38"/>
  <c r="I1967" i="38"/>
  <c r="I1968" i="38"/>
  <c r="I1969" i="38"/>
  <c r="I1970" i="38"/>
  <c r="I1971" i="38"/>
  <c r="I1972" i="38"/>
  <c r="I1973" i="38"/>
  <c r="I1974" i="38"/>
  <c r="I1975" i="38"/>
  <c r="I1976" i="38"/>
  <c r="I1977" i="38"/>
  <c r="I1978" i="38"/>
  <c r="I1979" i="38"/>
  <c r="I1980" i="38"/>
  <c r="I1981" i="38"/>
  <c r="I1982" i="38"/>
  <c r="I1983" i="38"/>
  <c r="I1984" i="38"/>
  <c r="I1985" i="38"/>
  <c r="I1986" i="38"/>
  <c r="I1987" i="38"/>
  <c r="I1988" i="38"/>
  <c r="I1989" i="38"/>
  <c r="I1990" i="38"/>
  <c r="I1991" i="38"/>
  <c r="I1992" i="38"/>
  <c r="I1993" i="38"/>
  <c r="I1994" i="38"/>
  <c r="I1995" i="38"/>
  <c r="I1996" i="38"/>
  <c r="I1997" i="38"/>
  <c r="I1998" i="38"/>
  <c r="I1999" i="38"/>
  <c r="I2000" i="38"/>
  <c r="I2001" i="38"/>
  <c r="I2002" i="38"/>
  <c r="I2003" i="38"/>
  <c r="I2004" i="38"/>
  <c r="I2005" i="38"/>
  <c r="I2006" i="38"/>
  <c r="I2007" i="38"/>
  <c r="I2008" i="38"/>
  <c r="I2009" i="38"/>
  <c r="I2010" i="38"/>
  <c r="I2011" i="38"/>
  <c r="I2012" i="38"/>
  <c r="I2013" i="38"/>
  <c r="I2014" i="38"/>
  <c r="I2015" i="38"/>
  <c r="I2016" i="38"/>
  <c r="I2017" i="38"/>
  <c r="I2018" i="38"/>
  <c r="I2019" i="38"/>
  <c r="I2020" i="38"/>
  <c r="I2021" i="38"/>
  <c r="I2022" i="38"/>
  <c r="I2023" i="38"/>
  <c r="I2024" i="38"/>
  <c r="I2025" i="38"/>
  <c r="I2026" i="38"/>
  <c r="I2027" i="38"/>
  <c r="I2028" i="38"/>
  <c r="I2029" i="38"/>
  <c r="I2030" i="38"/>
  <c r="I2031" i="38"/>
  <c r="I2032" i="38"/>
  <c r="I2033" i="38"/>
  <c r="I2034" i="38"/>
  <c r="I2035" i="38"/>
  <c r="I2036" i="38"/>
  <c r="I2037" i="38"/>
  <c r="I2038" i="38"/>
  <c r="I2039" i="38"/>
  <c r="I2040" i="38"/>
  <c r="I2041" i="38"/>
  <c r="I2042" i="38"/>
  <c r="I2043" i="38"/>
  <c r="I2044" i="38"/>
  <c r="I2045" i="38"/>
  <c r="I2046" i="38"/>
  <c r="I2047" i="38"/>
  <c r="I2048" i="38"/>
  <c r="I2049" i="38"/>
  <c r="I2050" i="38"/>
  <c r="I2051" i="38"/>
  <c r="I2052" i="38"/>
  <c r="I2053" i="38"/>
  <c r="I2054" i="38"/>
  <c r="I2055" i="38"/>
  <c r="I2056" i="38"/>
  <c r="I2057" i="38"/>
  <c r="I2058" i="38"/>
  <c r="I2059" i="38"/>
  <c r="I2060" i="38"/>
  <c r="I2061" i="38"/>
  <c r="I2062" i="38"/>
  <c r="I2063" i="38"/>
  <c r="I2064" i="38"/>
  <c r="I2065" i="38"/>
  <c r="I2066" i="38"/>
  <c r="I2067" i="38"/>
  <c r="I2068" i="38"/>
  <c r="I2069" i="38"/>
  <c r="I2070" i="38"/>
  <c r="I2071" i="38"/>
  <c r="I2072" i="38"/>
  <c r="I2073" i="38"/>
  <c r="I2074" i="38"/>
  <c r="I2075" i="38"/>
  <c r="I2076" i="38"/>
  <c r="I2077" i="38"/>
  <c r="I2078" i="38"/>
  <c r="I2079" i="38"/>
  <c r="I2080" i="38"/>
  <c r="I2081" i="38"/>
  <c r="I2082" i="38"/>
  <c r="I2083" i="38"/>
  <c r="I2084" i="38"/>
  <c r="I2085" i="38"/>
  <c r="I2086" i="38"/>
  <c r="I2087" i="38"/>
  <c r="I2088" i="38"/>
  <c r="I2089" i="38"/>
  <c r="I2090" i="38"/>
  <c r="I2091" i="38"/>
  <c r="I2092" i="38"/>
  <c r="I2093" i="38"/>
  <c r="I2094" i="38"/>
  <c r="I2095" i="38"/>
  <c r="I2096" i="38"/>
  <c r="I2097" i="38"/>
  <c r="I2098" i="38"/>
  <c r="I2099" i="38"/>
  <c r="I2100" i="38"/>
  <c r="I2101" i="38"/>
  <c r="I2102" i="38"/>
  <c r="I2103" i="38"/>
  <c r="I2104" i="38"/>
  <c r="I2105" i="38"/>
  <c r="I2106" i="38"/>
  <c r="I2107" i="38"/>
  <c r="I2108" i="38"/>
  <c r="I2109" i="38"/>
  <c r="I2110" i="38"/>
  <c r="I2111" i="38"/>
  <c r="I2112" i="38"/>
  <c r="I2113" i="38"/>
  <c r="I2114" i="38"/>
  <c r="I2115" i="38"/>
  <c r="I2116" i="38"/>
  <c r="I2117" i="38"/>
  <c r="I2118" i="38"/>
  <c r="I2119" i="38"/>
  <c r="I2120" i="38"/>
  <c r="I2121" i="38"/>
  <c r="I2122" i="38"/>
  <c r="I2123" i="38"/>
  <c r="I2124" i="38"/>
  <c r="I2125" i="38"/>
  <c r="I2126" i="38"/>
  <c r="I2127" i="38"/>
  <c r="I2128" i="38"/>
  <c r="I2129" i="38"/>
  <c r="I2130" i="38"/>
  <c r="I2131" i="38"/>
  <c r="I2132" i="38"/>
  <c r="I2133" i="38"/>
  <c r="I2134" i="38"/>
  <c r="I2135" i="38"/>
  <c r="I2136" i="38"/>
  <c r="I2137" i="38"/>
  <c r="I2138" i="38"/>
  <c r="I2139" i="38"/>
  <c r="I2140" i="38"/>
  <c r="I2141" i="38"/>
  <c r="I2142" i="38"/>
  <c r="I2143" i="38"/>
  <c r="I2144" i="38"/>
  <c r="I2145" i="38"/>
  <c r="I2146" i="38"/>
  <c r="I2147" i="38"/>
  <c r="I2148" i="38"/>
  <c r="I2149" i="38"/>
  <c r="I2150" i="38"/>
  <c r="I2151" i="38"/>
  <c r="I2152" i="38"/>
  <c r="I2153" i="38"/>
  <c r="I2154" i="38"/>
  <c r="I2155" i="38"/>
  <c r="I2156" i="38"/>
  <c r="I2157" i="38"/>
  <c r="I2158" i="38"/>
  <c r="I2159" i="38"/>
  <c r="I2160" i="38"/>
  <c r="I2161" i="38"/>
  <c r="I2162" i="38"/>
  <c r="I2163" i="38"/>
  <c r="I2164" i="38"/>
  <c r="I2165" i="38"/>
  <c r="I2166" i="38"/>
  <c r="I2167" i="38"/>
  <c r="I2168" i="38"/>
  <c r="I2169" i="38"/>
  <c r="I2170" i="38"/>
  <c r="I2171" i="38"/>
  <c r="I2172" i="38"/>
  <c r="I2173" i="38"/>
  <c r="I2174" i="38"/>
  <c r="I2175" i="38"/>
  <c r="I2176" i="38"/>
  <c r="I2177" i="38"/>
  <c r="I2178" i="38"/>
  <c r="I2179" i="38"/>
  <c r="I2180" i="38"/>
  <c r="I2181" i="38"/>
  <c r="I2182" i="38"/>
  <c r="I2183" i="38"/>
  <c r="I2184" i="38"/>
  <c r="I2185" i="38"/>
  <c r="I2186" i="38"/>
  <c r="I2187" i="38"/>
  <c r="I2188" i="38"/>
  <c r="I2189" i="38"/>
  <c r="I2190" i="38"/>
  <c r="I2191" i="38"/>
  <c r="I2192" i="38"/>
  <c r="I2193" i="38"/>
  <c r="I2194" i="38"/>
  <c r="I2195" i="38"/>
  <c r="I2196" i="38"/>
  <c r="I2197" i="38"/>
  <c r="I2198" i="38"/>
  <c r="I2199" i="38"/>
  <c r="I2200" i="38"/>
  <c r="I2201" i="38"/>
  <c r="I2202" i="38"/>
  <c r="I2203" i="38"/>
  <c r="I2204" i="38"/>
  <c r="I2205" i="38"/>
  <c r="I2206" i="38"/>
  <c r="I2207" i="38"/>
  <c r="I2208" i="38"/>
  <c r="I2209" i="38"/>
  <c r="I2210" i="38"/>
  <c r="I2211" i="38"/>
  <c r="I2212" i="38"/>
  <c r="I2213" i="38"/>
  <c r="I2214" i="38"/>
  <c r="I2215" i="38"/>
  <c r="I2216" i="38"/>
  <c r="I2217" i="38"/>
  <c r="I2218" i="38"/>
  <c r="I2219" i="38"/>
  <c r="I2220" i="38"/>
  <c r="I2221" i="38"/>
  <c r="I2222" i="38"/>
  <c r="I2223" i="38"/>
  <c r="I2224" i="38"/>
  <c r="I2225" i="38"/>
  <c r="I2226" i="38"/>
  <c r="I2227" i="38"/>
  <c r="I2228" i="38"/>
  <c r="I2229" i="38"/>
  <c r="I2230" i="38"/>
  <c r="I2231" i="38"/>
  <c r="I2232" i="38"/>
  <c r="I2233" i="38"/>
  <c r="I2234" i="38"/>
  <c r="I2235" i="38"/>
  <c r="I2236" i="38"/>
  <c r="I2237" i="38"/>
  <c r="I2238" i="38"/>
  <c r="I2239" i="38"/>
  <c r="I2240" i="38"/>
  <c r="I2241" i="38"/>
  <c r="I2242" i="38"/>
  <c r="I2243" i="38"/>
  <c r="I2244" i="38"/>
  <c r="I2245" i="38"/>
  <c r="I2246" i="38"/>
  <c r="I2247" i="38"/>
  <c r="I2248" i="38"/>
  <c r="I2249" i="38"/>
  <c r="I2250" i="38"/>
  <c r="I2251" i="38"/>
  <c r="I2252" i="38"/>
  <c r="I2253" i="38"/>
  <c r="I2254" i="38"/>
  <c r="I2255" i="38"/>
  <c r="I2256" i="38"/>
  <c r="I2257" i="38"/>
  <c r="I2258" i="38"/>
  <c r="I2259" i="38"/>
  <c r="I2260" i="38"/>
  <c r="I2261" i="38"/>
  <c r="I2262" i="38"/>
  <c r="I2263" i="38"/>
  <c r="I2264" i="38"/>
  <c r="I2265" i="38"/>
  <c r="I2266" i="38"/>
  <c r="I2267" i="38"/>
  <c r="I2268" i="38"/>
  <c r="I2269" i="38"/>
  <c r="I2270" i="38"/>
  <c r="I2271" i="38"/>
  <c r="I2272" i="38"/>
  <c r="I2273" i="38"/>
  <c r="I2274" i="38"/>
  <c r="I2275" i="38"/>
  <c r="I2276" i="38"/>
  <c r="I2277" i="38"/>
  <c r="I2278" i="38"/>
  <c r="I2279" i="38"/>
  <c r="I2280" i="38"/>
  <c r="I2281" i="38"/>
  <c r="I2282" i="38"/>
  <c r="I2283" i="38"/>
  <c r="I2284" i="38"/>
  <c r="I2285" i="38"/>
  <c r="I2286" i="38"/>
  <c r="I2287" i="38"/>
  <c r="I2288" i="38"/>
  <c r="I2289" i="38"/>
  <c r="I2290" i="38"/>
  <c r="I2291" i="38"/>
  <c r="I2292" i="38"/>
  <c r="I2293" i="38"/>
  <c r="I2294" i="38"/>
  <c r="I2295" i="38"/>
  <c r="I2296" i="38"/>
  <c r="I2297" i="38"/>
  <c r="I2298" i="38"/>
  <c r="I2299" i="38"/>
  <c r="I2300" i="38"/>
  <c r="I2301" i="38"/>
  <c r="I2302" i="38"/>
  <c r="I2303" i="38"/>
  <c r="I2304" i="38"/>
  <c r="I2305" i="38"/>
  <c r="I2306" i="38"/>
  <c r="I2307" i="38"/>
  <c r="I2308" i="38"/>
  <c r="I2309" i="38"/>
  <c r="I2310" i="38"/>
  <c r="I2311" i="38"/>
  <c r="I2312" i="38"/>
  <c r="I2313" i="38"/>
  <c r="I2314" i="38"/>
  <c r="I2315" i="38"/>
  <c r="I2316" i="38"/>
  <c r="I2317" i="38"/>
  <c r="I2318" i="38"/>
  <c r="I2319" i="38"/>
  <c r="I2320" i="38"/>
  <c r="I2321" i="38"/>
  <c r="I2322" i="38"/>
  <c r="I2323" i="38"/>
  <c r="I2324" i="38"/>
  <c r="I2325" i="38"/>
  <c r="I2326" i="38"/>
  <c r="I2327" i="38"/>
  <c r="I2328" i="38"/>
  <c r="I2329" i="38"/>
  <c r="I2330" i="38"/>
  <c r="I2331" i="38"/>
  <c r="I2332" i="38"/>
  <c r="I2333" i="38"/>
  <c r="I2334" i="38"/>
  <c r="I2335" i="38"/>
  <c r="I2336" i="38"/>
  <c r="I2337" i="38"/>
  <c r="I2338" i="38"/>
  <c r="I2339" i="38"/>
  <c r="I2340" i="38"/>
  <c r="I2341" i="38"/>
  <c r="I2342" i="38"/>
  <c r="I2343" i="38"/>
  <c r="I2344" i="38"/>
  <c r="I2345" i="38"/>
  <c r="I2346" i="38"/>
  <c r="I2347" i="38"/>
  <c r="I2348" i="38"/>
  <c r="I2349" i="38"/>
  <c r="I2350" i="38"/>
  <c r="I2351" i="38"/>
  <c r="I2352" i="38"/>
  <c r="I2353" i="38"/>
  <c r="I2354" i="38"/>
  <c r="I2355" i="38"/>
  <c r="I2356" i="38"/>
  <c r="I2357" i="38"/>
  <c r="I2358" i="38"/>
  <c r="I2359" i="38"/>
  <c r="I2360" i="38"/>
  <c r="I2361" i="38"/>
  <c r="I2362" i="38"/>
  <c r="I2363" i="38"/>
  <c r="I2364" i="38"/>
  <c r="I2365" i="38"/>
  <c r="I2366" i="38"/>
  <c r="I2367" i="38"/>
  <c r="I2368" i="38"/>
  <c r="I2369" i="38"/>
  <c r="I2370" i="38"/>
  <c r="I2371" i="38"/>
  <c r="I2372" i="38"/>
  <c r="I2373" i="38"/>
  <c r="I2374" i="38"/>
  <c r="I2375" i="38"/>
  <c r="I2376" i="38"/>
  <c r="I2377" i="38"/>
  <c r="I2378" i="38"/>
  <c r="I2379" i="38"/>
  <c r="I2380" i="38"/>
  <c r="I2381" i="38"/>
  <c r="I2382" i="38"/>
  <c r="I2383" i="38"/>
  <c r="I2384" i="38"/>
  <c r="I2385" i="38"/>
  <c r="I2386" i="38"/>
  <c r="I2387" i="38"/>
  <c r="I2388" i="38"/>
  <c r="I2389" i="38"/>
  <c r="I2390" i="38"/>
  <c r="I2391" i="38"/>
  <c r="I2392" i="38"/>
  <c r="I2393" i="38"/>
  <c r="I2394" i="38"/>
  <c r="I2395" i="38"/>
  <c r="I2396" i="38"/>
  <c r="I2397" i="38"/>
  <c r="I2398" i="38"/>
  <c r="I2399" i="38"/>
  <c r="I2400" i="38"/>
  <c r="I2401" i="38"/>
  <c r="I2402" i="38"/>
  <c r="I2403" i="38"/>
  <c r="I2404" i="38"/>
  <c r="I2405" i="38"/>
  <c r="I2406" i="38"/>
  <c r="I2407" i="38"/>
  <c r="I2408" i="38"/>
  <c r="I2409" i="38"/>
  <c r="I2410" i="38"/>
  <c r="I2411" i="38"/>
  <c r="I2412" i="38"/>
  <c r="I2413" i="38"/>
  <c r="I2414" i="38"/>
  <c r="I2415" i="38"/>
  <c r="I2416" i="38"/>
  <c r="I2417" i="38"/>
  <c r="I2418" i="38"/>
  <c r="I2419" i="38"/>
  <c r="I2420" i="38"/>
  <c r="I2421" i="38"/>
  <c r="I2422" i="38"/>
  <c r="I2423" i="38"/>
  <c r="I2424" i="38"/>
  <c r="I2425" i="38"/>
  <c r="I2426" i="38"/>
  <c r="I2427" i="38"/>
  <c r="I2428" i="38"/>
  <c r="I2429" i="38"/>
  <c r="I2430" i="38"/>
  <c r="I2431" i="38"/>
  <c r="I2432" i="38"/>
  <c r="I2433" i="38"/>
  <c r="I2434" i="38"/>
  <c r="I2435" i="38"/>
  <c r="I2436" i="38"/>
  <c r="I2437" i="38"/>
  <c r="I2438" i="38"/>
  <c r="I2439" i="38"/>
  <c r="I2440" i="38"/>
  <c r="I2441" i="38"/>
  <c r="I2442" i="38"/>
  <c r="I2443" i="38"/>
  <c r="I2444" i="38"/>
  <c r="I2445" i="38"/>
  <c r="I2446" i="38"/>
  <c r="I2447" i="38"/>
  <c r="I2448" i="38"/>
  <c r="I2449" i="38"/>
  <c r="I2450" i="38"/>
  <c r="I2451" i="38"/>
  <c r="I2452" i="38"/>
  <c r="I2453" i="38"/>
  <c r="I2454" i="38"/>
  <c r="I2455" i="38"/>
  <c r="I2456" i="38"/>
  <c r="I2457" i="38"/>
  <c r="I2458" i="38"/>
  <c r="I2459" i="38"/>
  <c r="I2460" i="38"/>
  <c r="I2461" i="38"/>
  <c r="I2462" i="38"/>
  <c r="I2463" i="38"/>
  <c r="I2464" i="38"/>
  <c r="I2465" i="38"/>
  <c r="I2466" i="38"/>
  <c r="I2467" i="38"/>
  <c r="I2468" i="38"/>
  <c r="I2469" i="38"/>
  <c r="I2470" i="38"/>
  <c r="I2471" i="38"/>
  <c r="I2472" i="38"/>
  <c r="I2473" i="38"/>
  <c r="I2474" i="38"/>
  <c r="I2475" i="38"/>
  <c r="I2476" i="38"/>
  <c r="I2477" i="38"/>
  <c r="I2478" i="38"/>
  <c r="I2479" i="38"/>
  <c r="I2480" i="38"/>
  <c r="I2481" i="38"/>
  <c r="I2482" i="38"/>
  <c r="I2483" i="38"/>
  <c r="I2484" i="38"/>
  <c r="I2485" i="38"/>
  <c r="I2486" i="38"/>
  <c r="I2487" i="38"/>
  <c r="I2488" i="38"/>
  <c r="I2489" i="38"/>
  <c r="I2490" i="38"/>
  <c r="I2491" i="38"/>
  <c r="I2492" i="38"/>
  <c r="I2493" i="38"/>
  <c r="I2494" i="38"/>
  <c r="I2495" i="38"/>
  <c r="I2496" i="38"/>
  <c r="I2497" i="38"/>
  <c r="I2498" i="38"/>
  <c r="I2499" i="38"/>
  <c r="I2500" i="38"/>
  <c r="I2501" i="38"/>
  <c r="I2502" i="38"/>
  <c r="I2503" i="38"/>
  <c r="I2504" i="38"/>
  <c r="I2505" i="38"/>
  <c r="I2506" i="38"/>
  <c r="I2507" i="38"/>
  <c r="I2508" i="38"/>
  <c r="I2509" i="38"/>
  <c r="I2510" i="38"/>
  <c r="I2511" i="38"/>
  <c r="I2512" i="38"/>
  <c r="I2513" i="38"/>
  <c r="I2514" i="38"/>
  <c r="I2515" i="38"/>
  <c r="I2516" i="38"/>
  <c r="I2517" i="38"/>
  <c r="I2518" i="38"/>
  <c r="I2519" i="38"/>
  <c r="I2520" i="38"/>
  <c r="I2521" i="38"/>
  <c r="I2522" i="38"/>
  <c r="I2523" i="38"/>
  <c r="I2524" i="38"/>
  <c r="I2525" i="38"/>
  <c r="I2526" i="38"/>
  <c r="I2527" i="38"/>
  <c r="I2528" i="38"/>
  <c r="I2529" i="38"/>
  <c r="I2530" i="38"/>
  <c r="I2531" i="38"/>
  <c r="I2532" i="38"/>
  <c r="I2533" i="38"/>
  <c r="I2534" i="38"/>
  <c r="I2535" i="38"/>
  <c r="I2536" i="38"/>
  <c r="I2537" i="38"/>
  <c r="I2538" i="38"/>
  <c r="I2539" i="38"/>
  <c r="I2540" i="38"/>
  <c r="I2541" i="38"/>
  <c r="I2542" i="38"/>
  <c r="I2543" i="38"/>
  <c r="I2544" i="38"/>
  <c r="I2545" i="38"/>
  <c r="I2546" i="38"/>
  <c r="I2547" i="38"/>
  <c r="I2548" i="38"/>
  <c r="I2549" i="38"/>
  <c r="I2550" i="38"/>
  <c r="I2551" i="38"/>
  <c r="I2552" i="38"/>
  <c r="I2553" i="38"/>
  <c r="I2554" i="38"/>
  <c r="I2555" i="38"/>
  <c r="I2556" i="38"/>
  <c r="I2557" i="38"/>
  <c r="I2558" i="38"/>
  <c r="I2559" i="38"/>
  <c r="I2560" i="38"/>
  <c r="I2561" i="38"/>
  <c r="I2562" i="38"/>
  <c r="I2563" i="38"/>
  <c r="I2564" i="38"/>
  <c r="I2565" i="38"/>
  <c r="I2566" i="38"/>
  <c r="I2567" i="38"/>
  <c r="I2568" i="38"/>
  <c r="I2569" i="38"/>
  <c r="I2570" i="38"/>
  <c r="I2571" i="38"/>
  <c r="I2572" i="38"/>
  <c r="I2573" i="38"/>
  <c r="I2574" i="38"/>
  <c r="I2575" i="38"/>
  <c r="I2576" i="38"/>
  <c r="I2577" i="38"/>
  <c r="I2578" i="38"/>
  <c r="I2579" i="38"/>
  <c r="I2580" i="38"/>
  <c r="I2581" i="38"/>
  <c r="I2582" i="38"/>
  <c r="I2583" i="38"/>
  <c r="I2584" i="38"/>
  <c r="I2585" i="38"/>
  <c r="I2586" i="38"/>
  <c r="I2587" i="38"/>
  <c r="I2588" i="38"/>
  <c r="I2589" i="38"/>
  <c r="I2590" i="38"/>
  <c r="I2591" i="38"/>
  <c r="I2592" i="38"/>
  <c r="I2593" i="38"/>
  <c r="I2594" i="38"/>
  <c r="I2595" i="38"/>
  <c r="I2596" i="38"/>
  <c r="I2597" i="38"/>
  <c r="I2598" i="38"/>
  <c r="I2599" i="38"/>
  <c r="I2600" i="38"/>
  <c r="I2601" i="38"/>
  <c r="I2602" i="38"/>
  <c r="I2603" i="38"/>
  <c r="I2604" i="38"/>
  <c r="I2605" i="38"/>
  <c r="I2606" i="38"/>
  <c r="I2607" i="38"/>
  <c r="I2608" i="38"/>
  <c r="I2609" i="38"/>
  <c r="I2610" i="38"/>
  <c r="I2611" i="38"/>
  <c r="I2612" i="38"/>
  <c r="I2613" i="38"/>
  <c r="I2614" i="38"/>
  <c r="I2615" i="38"/>
  <c r="I2616" i="38"/>
  <c r="I2617" i="38"/>
  <c r="I2618" i="38"/>
  <c r="I2619" i="38"/>
  <c r="I2620" i="38"/>
  <c r="I2621" i="38"/>
  <c r="I2622" i="38"/>
  <c r="I2623" i="38"/>
  <c r="I2624" i="38"/>
  <c r="I2625" i="38"/>
  <c r="I2626" i="38"/>
  <c r="I2627" i="38"/>
  <c r="I2628" i="38"/>
  <c r="I2629" i="38"/>
  <c r="I2630" i="38"/>
  <c r="I2631" i="38"/>
  <c r="I2632" i="38"/>
  <c r="I2633" i="38"/>
  <c r="I2634" i="38"/>
  <c r="I2635" i="38"/>
  <c r="I2636" i="38"/>
  <c r="I2637" i="38"/>
  <c r="I2638" i="38"/>
  <c r="I2639" i="38"/>
  <c r="I2640" i="38"/>
  <c r="I2641" i="38"/>
  <c r="I2642" i="38"/>
  <c r="I2643" i="38"/>
  <c r="I2644" i="38"/>
  <c r="I2645" i="38"/>
  <c r="I2646" i="38"/>
  <c r="I2647" i="38"/>
  <c r="I2648" i="38"/>
  <c r="I2649" i="38"/>
  <c r="I2650" i="38"/>
  <c r="I2651" i="38"/>
  <c r="I2652" i="38"/>
  <c r="I2653" i="38"/>
  <c r="I2654" i="38"/>
  <c r="I2655" i="38"/>
  <c r="I2656" i="38"/>
  <c r="I2657" i="38"/>
  <c r="I2658" i="38"/>
  <c r="I2659" i="38"/>
  <c r="I2660" i="38"/>
  <c r="I2661" i="38"/>
  <c r="I2662" i="38"/>
  <c r="I2663" i="38"/>
  <c r="I2664" i="38"/>
  <c r="I2665" i="38"/>
  <c r="I2666" i="38"/>
  <c r="I2667" i="38"/>
  <c r="I2668" i="38"/>
  <c r="I2669" i="38"/>
  <c r="I2670" i="38"/>
  <c r="I2671" i="38"/>
  <c r="I2672" i="38"/>
  <c r="I2673" i="38"/>
  <c r="I2674" i="38"/>
  <c r="I2675" i="38"/>
  <c r="I2676" i="38"/>
  <c r="I2677" i="38"/>
  <c r="I2678" i="38"/>
  <c r="I2679" i="38"/>
  <c r="I2680" i="38"/>
  <c r="I2681" i="38"/>
  <c r="I2682" i="38"/>
  <c r="I2683" i="38"/>
  <c r="I2684" i="38"/>
  <c r="I2685" i="38"/>
  <c r="I2686" i="38"/>
  <c r="I2687" i="38"/>
  <c r="I2688" i="38"/>
  <c r="I2689" i="38"/>
  <c r="I2690" i="38"/>
  <c r="I2691" i="38"/>
  <c r="I2692" i="38"/>
  <c r="I2693" i="38"/>
  <c r="I2694" i="38"/>
  <c r="I2695" i="38"/>
  <c r="I2696" i="38"/>
  <c r="I2697" i="38"/>
  <c r="I2698" i="38"/>
  <c r="I2699" i="38"/>
  <c r="I2700" i="38"/>
  <c r="I2701" i="38"/>
  <c r="I2702" i="38"/>
  <c r="I2703" i="38"/>
  <c r="I2704" i="38"/>
  <c r="I2705" i="38"/>
  <c r="I2706" i="38"/>
  <c r="I2707" i="38"/>
  <c r="I2708" i="38"/>
  <c r="I2709" i="38"/>
  <c r="I2710" i="38"/>
  <c r="I2711" i="38"/>
  <c r="I2712" i="38"/>
  <c r="I2713" i="38"/>
  <c r="I2714" i="38"/>
  <c r="I2715" i="38"/>
  <c r="I2716" i="38"/>
  <c r="I2717" i="38"/>
  <c r="I2718" i="38"/>
  <c r="I2719" i="38"/>
  <c r="I2720" i="38"/>
  <c r="I2721" i="38"/>
  <c r="I2722" i="38"/>
  <c r="I2723" i="38"/>
  <c r="I2724" i="38"/>
  <c r="I2725" i="38"/>
  <c r="I2726" i="38"/>
  <c r="I2727" i="38"/>
  <c r="I2728" i="38"/>
  <c r="I2729" i="38"/>
  <c r="I2730" i="38"/>
  <c r="I2731" i="38"/>
  <c r="I2732" i="38"/>
  <c r="I2733" i="38"/>
  <c r="I2734" i="38"/>
  <c r="I2735" i="38"/>
  <c r="I2736" i="38"/>
  <c r="I2737" i="38"/>
  <c r="I2738" i="38"/>
  <c r="I2739" i="38"/>
  <c r="I2740" i="38"/>
  <c r="I2741" i="38"/>
  <c r="I2742" i="38"/>
  <c r="I2743" i="38"/>
  <c r="I2744" i="38"/>
  <c r="I2745" i="38"/>
  <c r="I2746" i="38"/>
  <c r="I2747" i="38"/>
  <c r="I2748" i="38"/>
  <c r="I2749" i="38"/>
  <c r="I2750" i="38"/>
  <c r="I2751" i="38"/>
  <c r="I2752" i="38"/>
  <c r="I2753" i="38"/>
  <c r="I2754" i="38"/>
  <c r="I2755" i="38"/>
  <c r="I2756" i="38"/>
  <c r="I2757" i="38"/>
  <c r="I2758" i="38"/>
  <c r="I2759" i="38"/>
  <c r="I2760" i="38"/>
  <c r="I2761" i="38"/>
  <c r="I2762" i="38"/>
  <c r="I2763" i="38"/>
  <c r="I2764" i="38"/>
  <c r="I2765" i="38"/>
  <c r="I2766" i="38"/>
  <c r="I2767" i="38"/>
  <c r="I2768" i="38"/>
  <c r="I2769" i="38"/>
  <c r="I2770" i="38"/>
  <c r="I2771" i="38"/>
  <c r="I2772" i="38"/>
  <c r="I2773" i="38"/>
  <c r="I2774" i="38"/>
  <c r="I2775" i="38"/>
  <c r="I2776" i="38"/>
  <c r="I2777" i="38"/>
  <c r="I2778" i="38"/>
  <c r="I2779" i="38"/>
  <c r="I2780" i="38"/>
  <c r="I2781" i="38"/>
  <c r="I2782" i="38"/>
  <c r="I2783" i="38"/>
  <c r="I2784" i="38"/>
  <c r="I2785" i="38"/>
  <c r="I2786" i="38"/>
  <c r="I2787" i="38"/>
  <c r="I2788" i="38"/>
  <c r="I2789" i="38"/>
  <c r="I2790" i="38"/>
  <c r="I2791" i="38"/>
  <c r="I2792" i="38"/>
  <c r="I2793" i="38"/>
  <c r="I2794" i="38"/>
  <c r="I2795" i="38"/>
  <c r="I2796" i="38"/>
  <c r="I2797" i="38"/>
  <c r="I2798" i="38"/>
  <c r="I2799" i="38"/>
  <c r="I2800" i="38"/>
  <c r="I2801" i="38"/>
  <c r="I2802" i="38"/>
  <c r="I2803" i="38"/>
  <c r="I2804" i="38"/>
  <c r="I2805" i="38"/>
  <c r="I2806" i="38"/>
  <c r="I2807" i="38"/>
  <c r="I2808" i="38"/>
  <c r="I2809" i="38"/>
  <c r="I2810" i="38"/>
  <c r="I2811" i="38"/>
  <c r="I2812" i="38"/>
  <c r="I2813" i="38"/>
  <c r="I2814" i="38"/>
  <c r="I2815" i="38"/>
  <c r="I2816" i="38"/>
  <c r="I2817" i="38"/>
  <c r="I2818" i="38"/>
  <c r="I2819" i="38"/>
  <c r="I2820" i="38"/>
  <c r="I2821" i="38"/>
  <c r="I2822" i="38"/>
  <c r="I2823" i="38"/>
  <c r="I2824" i="38"/>
  <c r="I2825" i="38"/>
  <c r="I2826" i="38"/>
  <c r="I2827" i="38"/>
  <c r="I2828" i="38"/>
  <c r="I2829" i="38"/>
  <c r="I2830" i="38"/>
  <c r="I2831" i="38"/>
  <c r="I2832" i="38"/>
  <c r="I2833" i="38"/>
  <c r="I2834" i="38"/>
  <c r="I2835" i="38"/>
  <c r="I2836" i="38"/>
  <c r="I2837" i="38"/>
  <c r="I2838" i="38"/>
  <c r="I2839" i="38"/>
  <c r="I2840" i="38"/>
  <c r="I2841" i="38"/>
  <c r="I2842" i="38"/>
  <c r="I2843" i="38"/>
  <c r="I2844" i="38"/>
  <c r="I2845" i="38"/>
  <c r="I2846" i="38"/>
  <c r="I2847" i="38"/>
  <c r="I2848" i="38"/>
  <c r="I2849" i="38"/>
  <c r="I2850" i="38"/>
  <c r="I2851" i="38"/>
  <c r="I2852" i="38"/>
  <c r="I2853" i="38"/>
  <c r="I2854" i="38"/>
  <c r="I2855" i="38"/>
  <c r="I2856" i="38"/>
  <c r="I2857" i="38"/>
  <c r="I2858" i="38"/>
  <c r="I2859" i="38"/>
  <c r="I2860" i="38"/>
  <c r="I2861" i="38"/>
  <c r="I2862" i="38"/>
  <c r="I2863" i="38"/>
  <c r="I2864" i="38"/>
  <c r="I2865" i="38"/>
  <c r="I2866" i="38"/>
  <c r="I2867" i="38"/>
  <c r="I2868" i="38"/>
  <c r="I2869" i="38"/>
  <c r="I2870" i="38"/>
  <c r="I2871" i="38"/>
  <c r="I2872" i="38"/>
  <c r="I2873" i="38"/>
  <c r="I2874" i="38"/>
  <c r="I2875" i="38"/>
  <c r="I2876" i="38"/>
  <c r="I2877" i="38"/>
  <c r="I2878" i="38"/>
  <c r="I2879" i="38"/>
  <c r="I2880" i="38"/>
  <c r="I2881" i="38"/>
  <c r="I2882" i="38"/>
  <c r="I2883" i="38"/>
  <c r="I2884" i="38"/>
  <c r="I2885" i="38"/>
  <c r="I2886" i="38"/>
  <c r="I2887" i="38"/>
  <c r="I2888" i="38"/>
  <c r="I2889" i="38"/>
  <c r="I2890" i="38"/>
  <c r="I2891" i="38"/>
  <c r="I2892" i="38"/>
  <c r="I2893" i="38"/>
  <c r="I2894" i="38"/>
  <c r="I2895" i="38"/>
  <c r="I2896" i="38"/>
  <c r="I2897" i="38"/>
  <c r="I2898" i="38"/>
  <c r="I2899" i="38"/>
  <c r="I2900" i="38"/>
  <c r="I2901" i="38"/>
  <c r="I2902" i="38"/>
  <c r="I2903" i="38"/>
  <c r="I2904" i="38"/>
  <c r="I2905" i="38"/>
  <c r="I2906" i="38"/>
  <c r="I2907" i="38"/>
  <c r="I2908" i="38"/>
  <c r="I2909" i="38"/>
  <c r="I2910" i="38"/>
  <c r="I2911" i="38"/>
  <c r="I2912" i="38"/>
  <c r="I2913" i="38"/>
  <c r="I2914" i="38"/>
  <c r="I2915" i="38"/>
  <c r="I2916" i="38"/>
  <c r="I2917" i="38"/>
  <c r="I2918" i="38"/>
  <c r="I2919" i="38"/>
  <c r="I2920" i="38"/>
  <c r="I2921" i="38"/>
  <c r="I2922" i="38"/>
  <c r="I2923" i="38"/>
  <c r="I2924" i="38"/>
  <c r="I2925" i="38"/>
  <c r="I2926" i="38"/>
  <c r="I2927" i="38"/>
  <c r="I2928" i="38"/>
  <c r="I2929" i="38"/>
  <c r="I2930" i="38"/>
  <c r="I2931" i="38"/>
  <c r="I2932" i="38"/>
  <c r="I2933" i="38"/>
  <c r="I2934" i="38"/>
  <c r="I2935" i="38"/>
  <c r="I2936" i="38"/>
  <c r="I2937" i="38"/>
  <c r="I2938" i="38"/>
  <c r="I2939" i="38"/>
  <c r="I2940" i="38"/>
  <c r="I2941" i="38"/>
  <c r="I2942" i="38"/>
  <c r="I2943" i="38"/>
  <c r="I2944" i="38"/>
  <c r="I2945" i="38"/>
  <c r="I2946" i="38"/>
  <c r="I2947" i="38"/>
  <c r="I2948" i="38"/>
  <c r="I2949" i="38"/>
  <c r="I2950" i="38"/>
  <c r="I2951" i="38"/>
  <c r="I2952" i="38"/>
  <c r="I2953" i="38"/>
  <c r="I2954" i="38"/>
  <c r="I2955" i="38"/>
  <c r="I2956" i="38"/>
  <c r="I2957" i="38"/>
  <c r="I2958" i="38"/>
  <c r="I2959" i="38"/>
  <c r="I2960" i="38"/>
  <c r="I2961" i="38"/>
  <c r="I2962" i="38"/>
  <c r="I2963" i="38"/>
  <c r="I2964" i="38"/>
  <c r="I2965" i="38"/>
  <c r="I2966" i="38"/>
  <c r="I2967" i="38"/>
  <c r="I2968" i="38"/>
  <c r="I2969" i="38"/>
  <c r="I2970" i="38"/>
  <c r="I2971" i="38"/>
  <c r="I2972" i="38"/>
  <c r="I2973" i="38"/>
  <c r="I2974" i="38"/>
  <c r="I2975" i="38"/>
  <c r="I2976" i="38"/>
  <c r="I2977" i="38"/>
  <c r="I2978" i="38"/>
  <c r="I2979" i="38"/>
  <c r="I2980" i="38"/>
  <c r="I2981" i="38"/>
  <c r="I2982" i="38"/>
  <c r="I2983" i="38"/>
  <c r="I2984" i="38"/>
  <c r="I2985" i="38"/>
  <c r="I2986" i="38"/>
  <c r="I2987" i="38"/>
  <c r="I2988" i="38"/>
  <c r="I2989" i="38"/>
  <c r="I2990" i="38"/>
  <c r="I2991" i="38"/>
  <c r="I2992" i="38"/>
  <c r="I2993" i="38"/>
  <c r="I2994" i="38"/>
  <c r="I2995" i="38"/>
  <c r="I2996" i="38"/>
  <c r="I2997" i="38"/>
  <c r="I2998" i="38"/>
  <c r="I2999" i="38"/>
  <c r="I3000" i="38"/>
  <c r="I3001" i="38"/>
  <c r="I3002" i="38"/>
  <c r="I3003" i="38"/>
  <c r="I3004" i="38"/>
  <c r="I3005" i="38"/>
  <c r="I3006" i="38"/>
  <c r="I3007" i="38"/>
  <c r="I3008" i="38"/>
  <c r="I3009" i="38"/>
  <c r="I3010" i="38"/>
  <c r="I3011" i="38"/>
  <c r="I3012" i="38"/>
  <c r="I3013" i="38"/>
  <c r="I3014" i="38"/>
  <c r="I3015" i="38"/>
  <c r="I3016" i="38"/>
  <c r="I3017" i="38"/>
  <c r="I3018" i="38"/>
  <c r="I3019" i="38"/>
  <c r="I3020" i="38"/>
  <c r="I3021" i="38"/>
  <c r="I3022" i="38"/>
  <c r="I3023" i="38"/>
  <c r="I3024" i="38"/>
  <c r="I3025" i="38"/>
  <c r="I3026" i="38"/>
  <c r="I3027" i="38"/>
  <c r="I3028" i="38"/>
  <c r="I3029" i="38"/>
  <c r="I3030" i="38"/>
  <c r="I3031" i="38"/>
  <c r="I3032" i="38"/>
  <c r="I3033" i="38"/>
  <c r="I3034" i="38"/>
  <c r="I3035" i="38"/>
  <c r="I3036" i="38"/>
  <c r="I3037" i="38"/>
  <c r="I3038" i="38"/>
  <c r="I3039" i="38"/>
  <c r="I3040" i="38"/>
  <c r="I3041" i="38"/>
  <c r="I3042" i="38"/>
  <c r="I3043" i="38"/>
  <c r="I3044" i="38"/>
  <c r="I3045" i="38"/>
  <c r="I3046" i="38"/>
  <c r="I3047" i="38"/>
  <c r="I3048" i="38"/>
  <c r="I3049" i="38"/>
  <c r="I3050" i="38"/>
  <c r="I3051" i="38"/>
  <c r="I3052" i="38"/>
  <c r="I3053" i="38"/>
  <c r="I3054" i="38"/>
  <c r="I3055" i="38"/>
  <c r="I3056" i="38"/>
  <c r="I3057" i="38"/>
  <c r="I3058" i="38"/>
  <c r="I3059" i="38"/>
  <c r="I3060" i="38"/>
  <c r="I3061" i="38"/>
  <c r="I3062" i="38"/>
  <c r="I3063" i="38"/>
  <c r="I3064" i="38"/>
  <c r="I3065" i="38"/>
  <c r="I3066" i="38"/>
  <c r="I3067" i="38"/>
  <c r="I3068" i="38"/>
  <c r="I3069" i="38"/>
  <c r="I3070" i="38"/>
  <c r="I3071" i="38"/>
  <c r="I3072" i="38"/>
  <c r="I3073" i="38"/>
  <c r="I3074" i="38"/>
  <c r="I3075" i="38"/>
  <c r="I3076" i="38"/>
  <c r="I3077" i="38"/>
  <c r="I3078" i="38"/>
  <c r="I3079" i="38"/>
  <c r="I3080" i="38"/>
  <c r="I3081" i="38"/>
  <c r="I3082" i="38"/>
  <c r="I3083" i="38"/>
  <c r="I3084" i="38"/>
  <c r="I3085" i="38"/>
  <c r="I3086" i="38"/>
  <c r="I3087" i="38"/>
  <c r="I3088" i="38"/>
  <c r="I3089" i="38"/>
  <c r="I3090" i="38"/>
  <c r="I3091" i="38"/>
  <c r="I3092" i="38"/>
  <c r="I3093" i="38"/>
  <c r="I3094" i="38"/>
  <c r="I3095" i="38"/>
  <c r="I3096" i="38"/>
  <c r="I3097" i="38"/>
  <c r="I3098" i="38"/>
  <c r="I3099" i="38"/>
  <c r="I3100" i="38"/>
  <c r="I3101" i="38"/>
  <c r="I3102" i="38"/>
  <c r="I3103" i="38"/>
  <c r="I3104" i="38"/>
  <c r="I3105" i="38"/>
  <c r="I3106" i="38"/>
  <c r="I3107" i="38"/>
  <c r="I3108" i="38"/>
  <c r="I3109" i="38"/>
  <c r="I3110" i="38"/>
  <c r="I3111" i="38"/>
  <c r="I3112" i="38"/>
  <c r="I3113" i="38"/>
  <c r="I3114" i="38"/>
  <c r="I3115" i="38"/>
  <c r="I3116" i="38"/>
  <c r="I3117" i="38"/>
  <c r="I3118" i="38"/>
  <c r="I3119" i="38"/>
  <c r="I3120" i="38"/>
  <c r="I3121" i="38"/>
  <c r="I3122" i="38"/>
  <c r="I3123" i="38"/>
  <c r="I3124" i="38"/>
  <c r="I3125" i="38"/>
  <c r="I3126" i="38"/>
  <c r="I3127" i="38"/>
  <c r="I3128" i="38"/>
  <c r="I3129" i="38"/>
  <c r="I3130" i="38"/>
  <c r="I3131" i="38"/>
  <c r="I3132" i="38"/>
  <c r="I3133" i="38"/>
  <c r="I3134" i="38"/>
  <c r="I3135" i="38"/>
  <c r="I3136" i="38"/>
  <c r="I3137" i="38"/>
  <c r="I3138" i="38"/>
  <c r="I3139" i="38"/>
  <c r="I3140" i="38"/>
  <c r="I3141" i="38"/>
  <c r="I3142" i="38"/>
  <c r="I3143" i="38"/>
  <c r="I3144" i="38"/>
  <c r="I3145" i="38"/>
  <c r="I3146" i="38"/>
  <c r="I3147" i="38"/>
  <c r="I3148" i="38"/>
  <c r="I3149" i="38"/>
  <c r="I3150" i="38"/>
  <c r="I3151" i="38"/>
  <c r="I3152" i="38"/>
  <c r="I3153" i="38"/>
  <c r="I3154" i="38"/>
  <c r="I3155" i="38"/>
  <c r="I3156" i="38"/>
  <c r="I3157" i="38"/>
  <c r="I3158" i="38"/>
  <c r="I3159" i="38"/>
  <c r="I3160" i="38"/>
  <c r="I3161" i="38"/>
  <c r="I3162" i="38"/>
  <c r="I3163" i="38"/>
  <c r="I3164" i="38"/>
  <c r="I3165" i="38"/>
  <c r="I3166" i="38"/>
  <c r="I3167" i="38"/>
  <c r="I3168" i="38"/>
  <c r="I3169" i="38"/>
  <c r="I3170" i="38"/>
  <c r="I3171" i="38"/>
  <c r="I3172" i="38"/>
  <c r="I3173" i="38"/>
  <c r="I3174" i="38"/>
  <c r="I3175" i="38"/>
  <c r="I3176" i="38"/>
  <c r="I3177" i="38"/>
  <c r="I3178" i="38"/>
  <c r="I3179" i="38"/>
  <c r="I3180" i="38"/>
  <c r="I3181" i="38"/>
  <c r="I3182" i="38"/>
  <c r="I3183" i="38"/>
  <c r="I3184" i="38"/>
  <c r="I3185" i="38"/>
  <c r="I3186" i="38"/>
  <c r="I3187" i="38"/>
  <c r="I3188" i="38"/>
  <c r="I3189" i="38"/>
  <c r="I3190" i="38"/>
  <c r="I3191" i="38"/>
  <c r="I3192" i="38"/>
  <c r="I3193" i="38"/>
  <c r="I3194" i="38"/>
  <c r="I3195" i="38"/>
  <c r="I3196" i="38"/>
  <c r="I3197" i="38"/>
  <c r="I3198" i="38"/>
  <c r="I3199" i="38"/>
  <c r="I3200" i="38"/>
  <c r="I3201" i="38"/>
  <c r="I3202" i="38"/>
  <c r="I3203" i="38"/>
  <c r="I3204" i="38"/>
  <c r="I3205" i="38"/>
  <c r="I3206" i="38"/>
  <c r="I3207" i="38"/>
  <c r="I3208" i="38"/>
  <c r="I3209" i="38"/>
  <c r="I3210" i="38"/>
  <c r="I3211" i="38"/>
  <c r="I3212" i="38"/>
  <c r="I3213" i="38"/>
  <c r="I3214" i="38"/>
  <c r="I3215" i="38"/>
  <c r="I3216" i="38"/>
  <c r="I3217" i="38"/>
  <c r="I3218" i="38"/>
  <c r="I3219" i="38"/>
  <c r="I3220" i="38"/>
  <c r="I3221" i="38"/>
  <c r="I3222" i="38"/>
  <c r="I3223" i="38"/>
  <c r="I3224" i="38"/>
  <c r="I3225" i="38"/>
  <c r="I3226" i="38"/>
  <c r="I3227" i="38"/>
  <c r="I3228" i="38"/>
  <c r="I3229" i="38"/>
  <c r="I3230" i="38"/>
  <c r="I3231" i="38"/>
  <c r="I3232" i="38"/>
  <c r="I3233" i="38"/>
  <c r="I3234" i="38"/>
  <c r="I3235" i="38"/>
  <c r="I3236" i="38"/>
  <c r="I3237" i="38"/>
  <c r="I3238" i="38"/>
  <c r="I3239" i="38"/>
  <c r="I3240" i="38"/>
  <c r="I3241" i="38"/>
  <c r="I3242" i="38"/>
  <c r="I3243" i="38"/>
  <c r="I3244" i="38"/>
  <c r="I3245" i="38"/>
  <c r="I3246" i="38"/>
  <c r="I3247" i="38"/>
  <c r="I3248" i="38"/>
  <c r="I3249" i="38"/>
  <c r="I3250" i="38"/>
  <c r="I3251" i="38"/>
  <c r="I3252" i="38"/>
  <c r="I3253" i="38"/>
  <c r="I3254" i="38"/>
  <c r="I3255" i="38"/>
  <c r="I3256" i="38"/>
  <c r="I3257" i="38"/>
  <c r="I3258" i="38"/>
  <c r="I3259" i="38"/>
  <c r="I3260" i="38"/>
  <c r="I3261" i="38"/>
  <c r="I3262" i="38"/>
  <c r="I3263" i="38"/>
  <c r="I3264" i="38"/>
  <c r="I3265" i="38"/>
  <c r="I3266" i="38"/>
  <c r="I3267" i="38"/>
  <c r="I3268" i="38"/>
  <c r="I3269" i="38"/>
  <c r="I3270" i="38"/>
  <c r="I3271" i="38"/>
  <c r="I3272" i="38"/>
  <c r="I3273" i="38"/>
  <c r="I3274" i="38"/>
  <c r="I3275" i="38"/>
  <c r="I3276" i="38"/>
  <c r="I3277" i="38"/>
  <c r="I3278" i="38"/>
  <c r="I3279" i="38"/>
  <c r="I3280" i="38"/>
  <c r="I3281" i="38"/>
  <c r="I3282" i="38"/>
  <c r="I3283" i="38"/>
  <c r="I3284" i="38"/>
  <c r="I3285" i="38"/>
  <c r="I3286" i="38"/>
  <c r="I3287" i="38"/>
  <c r="I3288" i="38"/>
  <c r="I3289" i="38"/>
  <c r="I3290" i="38"/>
  <c r="I3291" i="38"/>
  <c r="I3292" i="38"/>
  <c r="I3293" i="38"/>
  <c r="I3294" i="38"/>
  <c r="I3295" i="38"/>
  <c r="I3296" i="38"/>
  <c r="I3297" i="38"/>
  <c r="I3298" i="38"/>
  <c r="I3299" i="38"/>
  <c r="I3300" i="38"/>
  <c r="I3301" i="38"/>
  <c r="I3302" i="38"/>
  <c r="I3303" i="38"/>
  <c r="I3304" i="38"/>
  <c r="I3305" i="38"/>
  <c r="I3306" i="38"/>
  <c r="I3307" i="38"/>
  <c r="I3308" i="38"/>
  <c r="I3309" i="38"/>
  <c r="I3310" i="38"/>
  <c r="I3311" i="38"/>
  <c r="I3312" i="38"/>
  <c r="I3313" i="38"/>
  <c r="I3314" i="38"/>
  <c r="I3315" i="38"/>
  <c r="I3316" i="38"/>
  <c r="I3317" i="38"/>
  <c r="I3318" i="38"/>
  <c r="I3319" i="38"/>
  <c r="I3320" i="38"/>
  <c r="I3321" i="38"/>
  <c r="I3322" i="38"/>
  <c r="I3323" i="38"/>
  <c r="I3324" i="38"/>
  <c r="I3325" i="38"/>
  <c r="I3326" i="38"/>
  <c r="I3327" i="38"/>
  <c r="I3328" i="38"/>
  <c r="I3329" i="38"/>
  <c r="I3330" i="38"/>
  <c r="I3331" i="38"/>
  <c r="I3332" i="38"/>
  <c r="I3333" i="38"/>
  <c r="I3334" i="38"/>
  <c r="I3335" i="38"/>
  <c r="I3336" i="38"/>
  <c r="I3337" i="38"/>
  <c r="I3338" i="38"/>
  <c r="I3339" i="38"/>
  <c r="I3340" i="38"/>
  <c r="I3341" i="38"/>
  <c r="I3342" i="38"/>
  <c r="I3343" i="38"/>
  <c r="I3344" i="38"/>
  <c r="I3345" i="38"/>
  <c r="I3346" i="38"/>
  <c r="I3347" i="38"/>
  <c r="I3348" i="38"/>
  <c r="I3349" i="38"/>
  <c r="I3350" i="38"/>
  <c r="I3351" i="38"/>
  <c r="I3352" i="38"/>
  <c r="I3353" i="38"/>
  <c r="I3354" i="38"/>
  <c r="I3355" i="38"/>
  <c r="I3356" i="38"/>
  <c r="I3357" i="38"/>
  <c r="I3358" i="38"/>
  <c r="I3359" i="38"/>
  <c r="I3360" i="38"/>
  <c r="I3361" i="38"/>
  <c r="I3362" i="38"/>
  <c r="I3363" i="38"/>
  <c r="I3364" i="38"/>
  <c r="I3365" i="38"/>
  <c r="I3366" i="38"/>
  <c r="I3367" i="38"/>
  <c r="I3368" i="38"/>
  <c r="I3369" i="38"/>
  <c r="I3370" i="38"/>
  <c r="I3371" i="38"/>
  <c r="I3372" i="38"/>
  <c r="I3373" i="38"/>
  <c r="I3374" i="38"/>
  <c r="I3375" i="38"/>
  <c r="I3376" i="38"/>
  <c r="I3377" i="38"/>
  <c r="I3378" i="38"/>
  <c r="I3379" i="38"/>
  <c r="I3380" i="38"/>
  <c r="I3381" i="38"/>
  <c r="I3382" i="38"/>
  <c r="I3383" i="38"/>
  <c r="I3384" i="38"/>
  <c r="I3385" i="38"/>
  <c r="I3386" i="38"/>
  <c r="I3387" i="38"/>
  <c r="I3388" i="38"/>
  <c r="I3389" i="38"/>
  <c r="I3390" i="38"/>
  <c r="I3391" i="38"/>
  <c r="I3392" i="38"/>
  <c r="I3393" i="38"/>
  <c r="I3394" i="38"/>
  <c r="I3395" i="38"/>
  <c r="I3396" i="38"/>
  <c r="I3397" i="38"/>
  <c r="I3398" i="38"/>
  <c r="I3399" i="38"/>
  <c r="I3400" i="38"/>
  <c r="I3401" i="38"/>
  <c r="I3402" i="38"/>
  <c r="I3403" i="38"/>
  <c r="I3404" i="38"/>
  <c r="I3405" i="38"/>
  <c r="I3406" i="38"/>
  <c r="I3407" i="38"/>
  <c r="I3408" i="38"/>
  <c r="I3409" i="38"/>
  <c r="I3410" i="38"/>
  <c r="I3411" i="38"/>
  <c r="I3412" i="38"/>
  <c r="I3413" i="38"/>
  <c r="I3414" i="38"/>
  <c r="I3415" i="38"/>
  <c r="I3416" i="38"/>
  <c r="I3417" i="38"/>
  <c r="I3418" i="38"/>
  <c r="I3419" i="38"/>
  <c r="I3420" i="38"/>
  <c r="I3421" i="38"/>
  <c r="I3422" i="38"/>
  <c r="I3423" i="38"/>
  <c r="I3424" i="38"/>
  <c r="I3425" i="38"/>
  <c r="I3426" i="38"/>
  <c r="I3427" i="38"/>
  <c r="I3428" i="38"/>
  <c r="I3429" i="38"/>
  <c r="I3430" i="38"/>
  <c r="I3431" i="38"/>
  <c r="I3432" i="38"/>
  <c r="I3433" i="38"/>
  <c r="I3434" i="38"/>
  <c r="I3435" i="38"/>
  <c r="I3436" i="38"/>
  <c r="I3437" i="38"/>
  <c r="I3438" i="38"/>
  <c r="I3439" i="38"/>
  <c r="I3440" i="38"/>
  <c r="I3441" i="38"/>
  <c r="I3442" i="38"/>
  <c r="I3443" i="38"/>
  <c r="I3444" i="38"/>
  <c r="I3445" i="38"/>
  <c r="I3446" i="38"/>
  <c r="I3447" i="38"/>
  <c r="I3448" i="38"/>
  <c r="I3449" i="38"/>
  <c r="I3450" i="38"/>
  <c r="I3451" i="38"/>
  <c r="I3452" i="38"/>
  <c r="I3453" i="38"/>
  <c r="I3454" i="38"/>
  <c r="I3455" i="38"/>
  <c r="I3456" i="38"/>
  <c r="I3457" i="38"/>
  <c r="I3458" i="38"/>
  <c r="I3459" i="38"/>
  <c r="I3460" i="38"/>
  <c r="I3461" i="38"/>
  <c r="I3462" i="38"/>
  <c r="I3463" i="38"/>
  <c r="I3464" i="38"/>
  <c r="I3465" i="38"/>
  <c r="I3466" i="38"/>
  <c r="I3467" i="38"/>
  <c r="I3468" i="38"/>
  <c r="I3469" i="38"/>
  <c r="I3470" i="38"/>
  <c r="I3471" i="38"/>
  <c r="I3472" i="38"/>
  <c r="I3473" i="38"/>
  <c r="I3474" i="38"/>
  <c r="I3475" i="38"/>
  <c r="I3476" i="38"/>
  <c r="I3477" i="38"/>
  <c r="I3478" i="38"/>
  <c r="I3479" i="38"/>
  <c r="I3480" i="38"/>
  <c r="I3481" i="38"/>
  <c r="I3482" i="38"/>
  <c r="I3483" i="38"/>
  <c r="I3484" i="38"/>
  <c r="I3485" i="38"/>
  <c r="I3486" i="38"/>
  <c r="I3487" i="38"/>
  <c r="I3488" i="38"/>
  <c r="I3489" i="38"/>
  <c r="I3490" i="38"/>
  <c r="I3491" i="38"/>
  <c r="I3492" i="38"/>
  <c r="I3493" i="38"/>
  <c r="I3494" i="38"/>
  <c r="I3495" i="38"/>
  <c r="I3496" i="38"/>
  <c r="I3497" i="38"/>
  <c r="I3498" i="38"/>
  <c r="I3499" i="38"/>
  <c r="I3500" i="38"/>
  <c r="I3501" i="38"/>
  <c r="I3502" i="38"/>
  <c r="I3503" i="38"/>
  <c r="I3504" i="38"/>
  <c r="I3505" i="38"/>
  <c r="I3506" i="38"/>
  <c r="I3507" i="38"/>
  <c r="I3508" i="38"/>
  <c r="I3509" i="38"/>
  <c r="I3510" i="38"/>
  <c r="I3511" i="38"/>
  <c r="I3512" i="38"/>
  <c r="I3513" i="38"/>
  <c r="I3514" i="38"/>
  <c r="I3515" i="38"/>
  <c r="I3516" i="38"/>
  <c r="I3517" i="38"/>
  <c r="I3518" i="38"/>
  <c r="I3519" i="38"/>
  <c r="I3520" i="38"/>
  <c r="I3521" i="38"/>
  <c r="I3522" i="38"/>
  <c r="I3523" i="38"/>
  <c r="I3524" i="38"/>
  <c r="I3525" i="38"/>
  <c r="I3526" i="38"/>
  <c r="I3527" i="38"/>
  <c r="I3528" i="38"/>
  <c r="I3529" i="38"/>
  <c r="I3530" i="38"/>
  <c r="I3531" i="38"/>
  <c r="I3532" i="38"/>
  <c r="I3533" i="38"/>
  <c r="I3534" i="38"/>
  <c r="I3535" i="38"/>
  <c r="I3536" i="38"/>
  <c r="I3537" i="38"/>
  <c r="I3538" i="38"/>
  <c r="I3539" i="38"/>
  <c r="I3540" i="38"/>
  <c r="I3541" i="38"/>
  <c r="I3542" i="38"/>
  <c r="I3543" i="38"/>
  <c r="I3544" i="38"/>
  <c r="I3545" i="38"/>
  <c r="I3546" i="38"/>
  <c r="I3547" i="38"/>
  <c r="I3548" i="38"/>
  <c r="I3549" i="38"/>
  <c r="I3550" i="38"/>
  <c r="I3551" i="38"/>
  <c r="I3552" i="38"/>
  <c r="I3553" i="38"/>
  <c r="I3554" i="38"/>
  <c r="I3555" i="38"/>
  <c r="I3556" i="38"/>
  <c r="I3557" i="38"/>
  <c r="I3558" i="38"/>
  <c r="I3559" i="38"/>
  <c r="I3560" i="38"/>
  <c r="I3561" i="38"/>
  <c r="I3562" i="38"/>
  <c r="I3563" i="38"/>
  <c r="I3564" i="38"/>
  <c r="I3565" i="38"/>
  <c r="I3566" i="38"/>
  <c r="I3567" i="38"/>
  <c r="I3568" i="38"/>
  <c r="I3569" i="38"/>
  <c r="I3570" i="38"/>
  <c r="I3571" i="38"/>
  <c r="I3572" i="38"/>
  <c r="I3573" i="38"/>
  <c r="I3574" i="38"/>
  <c r="I3575" i="38"/>
  <c r="I3576" i="38"/>
  <c r="I3577" i="38"/>
  <c r="I3578" i="38"/>
  <c r="I3579" i="38"/>
  <c r="I3580" i="38"/>
  <c r="I3581" i="38"/>
  <c r="I3582" i="38"/>
  <c r="I3583" i="38"/>
  <c r="I3584" i="38"/>
  <c r="I3585" i="38"/>
  <c r="I3586" i="38"/>
  <c r="I3587" i="38"/>
  <c r="I3588" i="38"/>
  <c r="I3589" i="38"/>
  <c r="I3590" i="38"/>
  <c r="I3591" i="38"/>
  <c r="I3592" i="38"/>
  <c r="I3593" i="38"/>
  <c r="I3594" i="38"/>
  <c r="I3595" i="38"/>
  <c r="I3596" i="38"/>
  <c r="I3597" i="38"/>
  <c r="I3598" i="38"/>
  <c r="I3599" i="38"/>
  <c r="I3600" i="38"/>
  <c r="I3601" i="38"/>
  <c r="I3602" i="38"/>
  <c r="I3603" i="38"/>
  <c r="I3604" i="38"/>
  <c r="I3605" i="38"/>
  <c r="I3606" i="38"/>
  <c r="I3607" i="38"/>
  <c r="I3608" i="38"/>
  <c r="I3609" i="38"/>
  <c r="I3610" i="38"/>
  <c r="I3611" i="38"/>
  <c r="I3612" i="38"/>
  <c r="I3613" i="38"/>
  <c r="I3614" i="38"/>
  <c r="I3615" i="38"/>
  <c r="I3616" i="38"/>
  <c r="I3617" i="38"/>
  <c r="I3618" i="38"/>
  <c r="I3619" i="38"/>
  <c r="I3620" i="38"/>
  <c r="I3621" i="38"/>
  <c r="I3622" i="38"/>
  <c r="I3623" i="38"/>
  <c r="I3624" i="38"/>
  <c r="I3625" i="38"/>
  <c r="I3626" i="38"/>
  <c r="I3627" i="38"/>
  <c r="I3628" i="38"/>
  <c r="I3629" i="38"/>
  <c r="I3630" i="38"/>
  <c r="I3631" i="38"/>
  <c r="I3632" i="38"/>
  <c r="I3633" i="38"/>
  <c r="I3634" i="38"/>
  <c r="I3635" i="38"/>
  <c r="I3636" i="38"/>
  <c r="I3637" i="38"/>
  <c r="I3638" i="38"/>
  <c r="I3639" i="38"/>
  <c r="I3640" i="38"/>
  <c r="I3641" i="38"/>
  <c r="I3642" i="38"/>
  <c r="I3643" i="38"/>
  <c r="I3644" i="38"/>
  <c r="I3645" i="38"/>
  <c r="I3646" i="38"/>
  <c r="I3647" i="38"/>
  <c r="I3648" i="38"/>
  <c r="I3649" i="38"/>
  <c r="I3650" i="38"/>
  <c r="I3651" i="38"/>
  <c r="I3652" i="38"/>
  <c r="I3653" i="38"/>
  <c r="I3654" i="38"/>
  <c r="I3655" i="38"/>
  <c r="I3656" i="38"/>
  <c r="I3657" i="38"/>
  <c r="I3658" i="38"/>
  <c r="I3659" i="38"/>
  <c r="I3660" i="38"/>
  <c r="I3661" i="38"/>
  <c r="I3662" i="38"/>
  <c r="I3663" i="38"/>
  <c r="I3664" i="38"/>
  <c r="I3665" i="38"/>
  <c r="I3666" i="38"/>
  <c r="I3667" i="38"/>
  <c r="I3668" i="38"/>
  <c r="I3669" i="38"/>
  <c r="I3670" i="38"/>
  <c r="I3671" i="38"/>
  <c r="I3672" i="38"/>
  <c r="I3673" i="38"/>
  <c r="I3674" i="38"/>
  <c r="I3675" i="38"/>
  <c r="I3676" i="38"/>
  <c r="I3677" i="38"/>
  <c r="I3678" i="38"/>
  <c r="I3679" i="38"/>
  <c r="I3680" i="38"/>
  <c r="I3681" i="38"/>
  <c r="I3682" i="38"/>
  <c r="I3683" i="38"/>
  <c r="I3684" i="38"/>
  <c r="I3685" i="38"/>
  <c r="I3686" i="38"/>
  <c r="I3687" i="38"/>
  <c r="I3688" i="38"/>
  <c r="I3689" i="38"/>
  <c r="I3690" i="38"/>
  <c r="I3691" i="38"/>
  <c r="I3692" i="38"/>
  <c r="I3693" i="38"/>
  <c r="I3694" i="38"/>
  <c r="I3695" i="38"/>
  <c r="I3696" i="38"/>
  <c r="I3697" i="38"/>
  <c r="I3698" i="38"/>
  <c r="I3699" i="38"/>
  <c r="I3700" i="38"/>
  <c r="I3701" i="38"/>
  <c r="I3702" i="38"/>
  <c r="I3703" i="38"/>
  <c r="I3704" i="38"/>
  <c r="I3705" i="38"/>
  <c r="I3706" i="38"/>
  <c r="I3707" i="38"/>
  <c r="I3708" i="38"/>
  <c r="I3709" i="38"/>
  <c r="I3710" i="38"/>
  <c r="I3711" i="38"/>
  <c r="I3712" i="38"/>
  <c r="I3713" i="38"/>
  <c r="I3714" i="38"/>
  <c r="I3715" i="38"/>
  <c r="I3716" i="38"/>
  <c r="I3717" i="38"/>
  <c r="I3718" i="38"/>
  <c r="I3719" i="38"/>
  <c r="I3720" i="38"/>
  <c r="I3721" i="38"/>
  <c r="I3722" i="38"/>
  <c r="I3723" i="38"/>
  <c r="I3724" i="38"/>
  <c r="I3725" i="38"/>
  <c r="I3726" i="38"/>
  <c r="I3727" i="38"/>
  <c r="I3728" i="38"/>
  <c r="I3729" i="38"/>
  <c r="I3730" i="38"/>
  <c r="I3731" i="38"/>
  <c r="I3732" i="38"/>
  <c r="I3733" i="38"/>
  <c r="I3734" i="38"/>
  <c r="I3735" i="38"/>
  <c r="I3736" i="38"/>
  <c r="I3737" i="38"/>
  <c r="I3738" i="38"/>
  <c r="I3739" i="38"/>
  <c r="I3740" i="38"/>
  <c r="I3741" i="38"/>
  <c r="I3742" i="38"/>
  <c r="I3743" i="38"/>
  <c r="I3744" i="38"/>
  <c r="I3745" i="38"/>
  <c r="I3746" i="38"/>
  <c r="I3747" i="38"/>
  <c r="I3748" i="38"/>
  <c r="I3749" i="38"/>
  <c r="I3750" i="38"/>
  <c r="I3751" i="38"/>
  <c r="I3752" i="38"/>
  <c r="I3753" i="38"/>
  <c r="I3754" i="38"/>
  <c r="I3755" i="38"/>
  <c r="I3756" i="38"/>
  <c r="I3757" i="38"/>
  <c r="I3758" i="38"/>
  <c r="I3759" i="38"/>
  <c r="I3760" i="38"/>
  <c r="I3761" i="38"/>
  <c r="I3762" i="38"/>
  <c r="I3763" i="38"/>
  <c r="I3764" i="38"/>
  <c r="I3765" i="38"/>
  <c r="I3766" i="38"/>
  <c r="I3767" i="38"/>
  <c r="I3768" i="38"/>
  <c r="I3769" i="38"/>
  <c r="I3770" i="38"/>
  <c r="I3771" i="38"/>
  <c r="I3772" i="38"/>
  <c r="I3773" i="38"/>
  <c r="I3774" i="38"/>
  <c r="I3775" i="38"/>
  <c r="I3776" i="38"/>
  <c r="I3777" i="38"/>
  <c r="I3778" i="38"/>
  <c r="I3779" i="38"/>
  <c r="I3780" i="38"/>
  <c r="I3781" i="38"/>
  <c r="I3782" i="38"/>
  <c r="I3783" i="38"/>
  <c r="I3784" i="38"/>
  <c r="I3785" i="38"/>
  <c r="I3786" i="38"/>
  <c r="I3787" i="38"/>
  <c r="I3788" i="38"/>
  <c r="I3789" i="38"/>
  <c r="I3790" i="38"/>
  <c r="I3791" i="38"/>
  <c r="I3792" i="38"/>
  <c r="I3793" i="38"/>
  <c r="I3794" i="38"/>
  <c r="I3795" i="38"/>
  <c r="I3796" i="38"/>
  <c r="I3797" i="38"/>
  <c r="I3798" i="38"/>
  <c r="I3799" i="38"/>
  <c r="I3800" i="38"/>
  <c r="I3801" i="38"/>
  <c r="I3802" i="38"/>
  <c r="I3803" i="38"/>
  <c r="I3804" i="38"/>
  <c r="I3805" i="38"/>
  <c r="I3806" i="38"/>
  <c r="I3807" i="38"/>
  <c r="I3808" i="38"/>
  <c r="I3809" i="38"/>
  <c r="I3810" i="38"/>
  <c r="I3811" i="38"/>
  <c r="I3812" i="38"/>
  <c r="I3813" i="38"/>
  <c r="I3814" i="38"/>
  <c r="I3815" i="38"/>
  <c r="I3816" i="38"/>
  <c r="I3817" i="38"/>
  <c r="I3818" i="38"/>
  <c r="I3819" i="38"/>
  <c r="I3820" i="38"/>
  <c r="I3821" i="38"/>
  <c r="I3822" i="38"/>
  <c r="I3823" i="38"/>
  <c r="I3824" i="38"/>
  <c r="I3825" i="38"/>
  <c r="I3826" i="38"/>
  <c r="I3827" i="38"/>
  <c r="I3828" i="38"/>
  <c r="I3829" i="38"/>
  <c r="I3830" i="38"/>
  <c r="I3831" i="38"/>
  <c r="I3832" i="38"/>
  <c r="I3833" i="38"/>
  <c r="I3834" i="38"/>
  <c r="I3835" i="38"/>
  <c r="I3836" i="38"/>
  <c r="I3837" i="38"/>
  <c r="I3838" i="38"/>
  <c r="I3839" i="38"/>
  <c r="I3840" i="38"/>
  <c r="I3841" i="38"/>
  <c r="I3842" i="38"/>
  <c r="I3843" i="38"/>
  <c r="I3844" i="38"/>
  <c r="I3845" i="38"/>
  <c r="I3846" i="38"/>
  <c r="I3847" i="38"/>
  <c r="I3848" i="38"/>
  <c r="I3849" i="38"/>
  <c r="I3850" i="38"/>
  <c r="I3851" i="38"/>
  <c r="I3852" i="38"/>
  <c r="I3853" i="38"/>
  <c r="I3854" i="38"/>
  <c r="I3855" i="38"/>
  <c r="I3856" i="38"/>
  <c r="I3857" i="38"/>
  <c r="I3858" i="38"/>
  <c r="I3859" i="38"/>
  <c r="I3860" i="38"/>
  <c r="I3861" i="38"/>
  <c r="I3862" i="38"/>
  <c r="I3863" i="38"/>
  <c r="I3864" i="38"/>
  <c r="I3865" i="38"/>
  <c r="I3866" i="38"/>
  <c r="I3867" i="38"/>
  <c r="I3868" i="38"/>
  <c r="I3869" i="38"/>
  <c r="I3870" i="38"/>
  <c r="I3871" i="38"/>
  <c r="I3872" i="38"/>
  <c r="I3873" i="38"/>
  <c r="I3874" i="38"/>
  <c r="I3875" i="38"/>
  <c r="I3876" i="38"/>
  <c r="I3877" i="38"/>
  <c r="I3878" i="38"/>
  <c r="I3879" i="38"/>
  <c r="I3880" i="38"/>
  <c r="I3881" i="38"/>
  <c r="I3882" i="38"/>
  <c r="I3883" i="38"/>
  <c r="I3884" i="38"/>
  <c r="I3885" i="38"/>
  <c r="I3886" i="38"/>
  <c r="I3887" i="38"/>
  <c r="I3888" i="38"/>
  <c r="I3889" i="38"/>
  <c r="I3890" i="38"/>
  <c r="I3891" i="38"/>
  <c r="I3892" i="38"/>
  <c r="I3893" i="38"/>
  <c r="I3894" i="38"/>
  <c r="I3895" i="38"/>
  <c r="I3896" i="38"/>
  <c r="I3897" i="38"/>
  <c r="I3898" i="38"/>
  <c r="I3899" i="38"/>
  <c r="I3900" i="38"/>
  <c r="I3901" i="38"/>
  <c r="I3902" i="38"/>
  <c r="I3903" i="38"/>
  <c r="I3904" i="38"/>
  <c r="I3905" i="38"/>
  <c r="I3906" i="38"/>
  <c r="I3907" i="38"/>
  <c r="I3908" i="38"/>
  <c r="I3909" i="38"/>
  <c r="I3910" i="38"/>
  <c r="I3911" i="38"/>
  <c r="I3912" i="38"/>
  <c r="I3913" i="38"/>
  <c r="I3914" i="38"/>
  <c r="I3915" i="38"/>
  <c r="I3916" i="38"/>
  <c r="I3917" i="38"/>
  <c r="I3918" i="38"/>
  <c r="I3919" i="38"/>
  <c r="I3920" i="38"/>
  <c r="I3921" i="38"/>
  <c r="I3922" i="38"/>
  <c r="I3923" i="38"/>
  <c r="I3924" i="38"/>
  <c r="I3925" i="38"/>
  <c r="I3926" i="38"/>
  <c r="I3927" i="38"/>
  <c r="I3928" i="38"/>
  <c r="I3929" i="38"/>
  <c r="I3930" i="38"/>
  <c r="I3931" i="38"/>
  <c r="I3932" i="38"/>
  <c r="I3933" i="38"/>
  <c r="I3934" i="38"/>
  <c r="I3935" i="38"/>
  <c r="I3936" i="38"/>
  <c r="I3937" i="38"/>
  <c r="I3938" i="38"/>
  <c r="I3939" i="38"/>
  <c r="I3940" i="38"/>
  <c r="I3941" i="38"/>
  <c r="I3942" i="38"/>
  <c r="I3943" i="38"/>
  <c r="I3944" i="38"/>
  <c r="I3945" i="38"/>
  <c r="I3946" i="38"/>
  <c r="I3947" i="38"/>
  <c r="I3948" i="38"/>
  <c r="I3949" i="38"/>
  <c r="I3950" i="38"/>
  <c r="I3951" i="38"/>
  <c r="I3952" i="38"/>
  <c r="I3953" i="38"/>
  <c r="I3954" i="38"/>
  <c r="I3955" i="38"/>
  <c r="I3956" i="38"/>
  <c r="I3957" i="38"/>
  <c r="I3958" i="38"/>
  <c r="I3959" i="38"/>
  <c r="I3960" i="38"/>
  <c r="I3961" i="38"/>
  <c r="I3962" i="38"/>
  <c r="I3963" i="38"/>
  <c r="I3964" i="38"/>
  <c r="I3965" i="38"/>
  <c r="I3966" i="38"/>
  <c r="I3967" i="38"/>
  <c r="I3968" i="38"/>
  <c r="I3969" i="38"/>
  <c r="I3970" i="38"/>
  <c r="I3971" i="38"/>
  <c r="I3972" i="38"/>
  <c r="I3973" i="38"/>
  <c r="I3974" i="38"/>
  <c r="I3975" i="38"/>
  <c r="I3976" i="38"/>
  <c r="I3977" i="38"/>
  <c r="I3978" i="38"/>
  <c r="I3979" i="38"/>
  <c r="I3980" i="38"/>
  <c r="I3981" i="38"/>
  <c r="I3982" i="38"/>
  <c r="I3983" i="38"/>
  <c r="I3984" i="38"/>
  <c r="I3985" i="38"/>
  <c r="I3986" i="38"/>
  <c r="I3987" i="38"/>
  <c r="I3988" i="38"/>
  <c r="I3989" i="38"/>
  <c r="I3990" i="38"/>
  <c r="I3991" i="38"/>
  <c r="I3992" i="38"/>
  <c r="I3993" i="38"/>
  <c r="I3994" i="38"/>
  <c r="I3995" i="38"/>
  <c r="I3996" i="38"/>
  <c r="I3997" i="38"/>
  <c r="I3998" i="38"/>
  <c r="I3999" i="38"/>
  <c r="I4000" i="38"/>
  <c r="I4001" i="38"/>
  <c r="I4002" i="38"/>
  <c r="I4003" i="38"/>
  <c r="I4004" i="38"/>
  <c r="I4005" i="38"/>
  <c r="I4006" i="38"/>
  <c r="I4007" i="38"/>
  <c r="I4008" i="38"/>
  <c r="I4009" i="38"/>
  <c r="I4010" i="38"/>
  <c r="I4011" i="38"/>
  <c r="I4012" i="38"/>
  <c r="I4013" i="38"/>
  <c r="I4014" i="38"/>
  <c r="I4015" i="38"/>
  <c r="I4016" i="38"/>
  <c r="I4017" i="38"/>
  <c r="I4018" i="38"/>
  <c r="I4019" i="38"/>
  <c r="I4020" i="38"/>
  <c r="I4021" i="38"/>
  <c r="I4022" i="38"/>
  <c r="I4023" i="38"/>
  <c r="I4024" i="38"/>
  <c r="I4025" i="38"/>
  <c r="I4026" i="38"/>
  <c r="I4027" i="38"/>
  <c r="I4028" i="38"/>
  <c r="I4029" i="38"/>
  <c r="I4030" i="38"/>
  <c r="I4031" i="38"/>
  <c r="I4032" i="38"/>
  <c r="I4033" i="38"/>
  <c r="I4034" i="38"/>
  <c r="I4035" i="38"/>
  <c r="I4036" i="38"/>
  <c r="I4037" i="38"/>
  <c r="I4038" i="38"/>
  <c r="I4039" i="38"/>
  <c r="I4040" i="38"/>
  <c r="I4041" i="38"/>
  <c r="I4042" i="38"/>
  <c r="I4043" i="38"/>
  <c r="I4044" i="38"/>
  <c r="I4045" i="38"/>
  <c r="I4046" i="38"/>
  <c r="I4047" i="38"/>
  <c r="I4048" i="38"/>
  <c r="I4049" i="38"/>
  <c r="I4050" i="38"/>
  <c r="I4051" i="38"/>
  <c r="I4052" i="38"/>
  <c r="I4053" i="38"/>
  <c r="I4054" i="38"/>
  <c r="I4055" i="38"/>
  <c r="I4056" i="38"/>
  <c r="I4057" i="38"/>
  <c r="I4058" i="38"/>
  <c r="I4059" i="38"/>
  <c r="I4060" i="38"/>
  <c r="I4061" i="38"/>
  <c r="I4062" i="38"/>
  <c r="I4063" i="38"/>
  <c r="I4064" i="38"/>
  <c r="I4065" i="38"/>
  <c r="I4066" i="38"/>
  <c r="I4067" i="38"/>
  <c r="I4068" i="38"/>
  <c r="I4069" i="38"/>
  <c r="I4070" i="38"/>
  <c r="I4071" i="38"/>
  <c r="I4072" i="38"/>
  <c r="I4073" i="38"/>
  <c r="I4074" i="38"/>
  <c r="I4075" i="38"/>
  <c r="I4076" i="38"/>
  <c r="I4077" i="38"/>
  <c r="I4078" i="38"/>
  <c r="I4079" i="38"/>
  <c r="I4080" i="38"/>
  <c r="I4081" i="38"/>
  <c r="I4082" i="38"/>
  <c r="I4083" i="38"/>
  <c r="I4084" i="38"/>
  <c r="I4085" i="38"/>
  <c r="I4086" i="38"/>
  <c r="I4087" i="38"/>
  <c r="I4088" i="38"/>
  <c r="I4089" i="38"/>
  <c r="I4090" i="38"/>
  <c r="I4091" i="38"/>
  <c r="I4092" i="38"/>
  <c r="I4093" i="38"/>
  <c r="I4094" i="38"/>
  <c r="I4095" i="38"/>
  <c r="I4096" i="38"/>
  <c r="I4097" i="38"/>
  <c r="I4098" i="38"/>
  <c r="I4099" i="38"/>
  <c r="I4100" i="38"/>
  <c r="I4101" i="38"/>
  <c r="I4102" i="38"/>
  <c r="I4103" i="38"/>
  <c r="I4104" i="38"/>
  <c r="I4105" i="38"/>
  <c r="I4106" i="38"/>
  <c r="I4107" i="38"/>
  <c r="I4108" i="38"/>
  <c r="I4109" i="38"/>
  <c r="I4110" i="38"/>
  <c r="I4111" i="38"/>
  <c r="I4112" i="38"/>
  <c r="I4113" i="38"/>
  <c r="I4114" i="38"/>
  <c r="I4115" i="38"/>
  <c r="I4116" i="38"/>
  <c r="I4117" i="38"/>
  <c r="I4118" i="38"/>
  <c r="I4119" i="38"/>
  <c r="I4120" i="38"/>
  <c r="I4121" i="38"/>
  <c r="I4122" i="38"/>
  <c r="I4123" i="38"/>
  <c r="I4124" i="38"/>
  <c r="I4125" i="38"/>
  <c r="I4126" i="38"/>
  <c r="I4127" i="38"/>
  <c r="I4128" i="38"/>
  <c r="I4129" i="38"/>
  <c r="I4130" i="38"/>
  <c r="I4131" i="38"/>
  <c r="I4132" i="38"/>
  <c r="I4133" i="38"/>
  <c r="I4134" i="38"/>
  <c r="I4135" i="38"/>
  <c r="I4136" i="38"/>
  <c r="I4137" i="38"/>
  <c r="I4138" i="38"/>
  <c r="I4139" i="38"/>
  <c r="I4140" i="38"/>
  <c r="I4141" i="38"/>
  <c r="I4142" i="38"/>
  <c r="I4143" i="38"/>
  <c r="I4144" i="38"/>
  <c r="I4145" i="38"/>
  <c r="I4146" i="38"/>
  <c r="I4147" i="38"/>
  <c r="I4148" i="38"/>
  <c r="I4149" i="38"/>
  <c r="I4150" i="38"/>
  <c r="I4151" i="38"/>
  <c r="I4152" i="38"/>
  <c r="I4153" i="38"/>
  <c r="I4154" i="38"/>
  <c r="I4155" i="38"/>
  <c r="I4156" i="38"/>
  <c r="I4157" i="38"/>
  <c r="I4158" i="38"/>
  <c r="I4159" i="38"/>
  <c r="I4160" i="38"/>
  <c r="I4161" i="38"/>
  <c r="I4162" i="38"/>
  <c r="I4163" i="38"/>
  <c r="I4164" i="38"/>
  <c r="I4165" i="38"/>
  <c r="I4166" i="38"/>
  <c r="I4167" i="38"/>
  <c r="I4168" i="38"/>
  <c r="I4169" i="38"/>
  <c r="I4170" i="38"/>
  <c r="I4171" i="38"/>
  <c r="I4172" i="38"/>
  <c r="I4173" i="38"/>
  <c r="I4174" i="38"/>
  <c r="I4175" i="38"/>
  <c r="I4176" i="38"/>
  <c r="I4177" i="38"/>
  <c r="I4178" i="38"/>
  <c r="I4179" i="38"/>
  <c r="I4180" i="38"/>
  <c r="I4181" i="38"/>
  <c r="I4182" i="38"/>
  <c r="I4183" i="38"/>
  <c r="I4184" i="38"/>
  <c r="I4185" i="38"/>
  <c r="I4186" i="38"/>
  <c r="I4187" i="38"/>
  <c r="I4188" i="38"/>
  <c r="I4189" i="38"/>
  <c r="I4190" i="38"/>
  <c r="I4191" i="38"/>
  <c r="I4192" i="38"/>
  <c r="I4193" i="38"/>
  <c r="I4194" i="38"/>
  <c r="I4195" i="38"/>
  <c r="I4196" i="38"/>
  <c r="I4197" i="38"/>
  <c r="I4198" i="38"/>
  <c r="I4199" i="38"/>
  <c r="I4200" i="38"/>
  <c r="I4201" i="38"/>
  <c r="I4202" i="38"/>
  <c r="I4203" i="38"/>
  <c r="I4204" i="38"/>
  <c r="I4205" i="38"/>
  <c r="I4206" i="38"/>
  <c r="I4207" i="38"/>
  <c r="I4208" i="38"/>
  <c r="I4209" i="38"/>
  <c r="I4210" i="38"/>
  <c r="I4211" i="38"/>
  <c r="I4212" i="38"/>
  <c r="I4213" i="38"/>
  <c r="I4214" i="38"/>
  <c r="I4215" i="38"/>
  <c r="I4216" i="38"/>
  <c r="I4217" i="38"/>
  <c r="I4218" i="38"/>
  <c r="I4219" i="38"/>
  <c r="I4220" i="38"/>
  <c r="I4221" i="38"/>
  <c r="I4222" i="38"/>
  <c r="I4223" i="38"/>
  <c r="I4224" i="38"/>
  <c r="I4225" i="38"/>
  <c r="I4226" i="38"/>
  <c r="I4227" i="38"/>
  <c r="I4228" i="38"/>
  <c r="I4229" i="38"/>
  <c r="I4230" i="38"/>
  <c r="I4231" i="38"/>
  <c r="I4232" i="38"/>
  <c r="I4233" i="38"/>
  <c r="I4234" i="38"/>
  <c r="I4235" i="38"/>
  <c r="I4236" i="38"/>
  <c r="I4237" i="38"/>
  <c r="I4238" i="38"/>
  <c r="I4239" i="38"/>
  <c r="I4240" i="38"/>
  <c r="I4241" i="38"/>
  <c r="I4242" i="38"/>
  <c r="I4243" i="38"/>
  <c r="I4244" i="38"/>
  <c r="I4245" i="38"/>
  <c r="I4246" i="38"/>
  <c r="I4247" i="38"/>
  <c r="I4248" i="38"/>
  <c r="I4249" i="38"/>
  <c r="I4250" i="38"/>
  <c r="I4251" i="38"/>
  <c r="I4252" i="38"/>
  <c r="I4253" i="38"/>
  <c r="I4254" i="38"/>
  <c r="I4255" i="38"/>
  <c r="I4256" i="38"/>
  <c r="I4257" i="38"/>
  <c r="I4258" i="38"/>
  <c r="I4259" i="38"/>
  <c r="I4260" i="38"/>
  <c r="I4261" i="38"/>
  <c r="I4262" i="38"/>
  <c r="I4263" i="38"/>
  <c r="I4264" i="38"/>
  <c r="I4265" i="38"/>
  <c r="I4266" i="38"/>
  <c r="I4267" i="38"/>
  <c r="I4268" i="38"/>
  <c r="I4269" i="38"/>
  <c r="I4270" i="38"/>
  <c r="I4271" i="38"/>
  <c r="I4272" i="38"/>
  <c r="I4273" i="38"/>
  <c r="I4274" i="38"/>
  <c r="I4275" i="38"/>
  <c r="I4276" i="38"/>
  <c r="I4277" i="38"/>
  <c r="I4278" i="38"/>
  <c r="I4279" i="38"/>
  <c r="I4280" i="38"/>
  <c r="I4281" i="38"/>
  <c r="I4282" i="38"/>
  <c r="I4283" i="38"/>
  <c r="I4284" i="38"/>
  <c r="I4285" i="38"/>
  <c r="I4286" i="38"/>
  <c r="I4287" i="38"/>
  <c r="I4288" i="38"/>
  <c r="I4289" i="38"/>
  <c r="I4290" i="38"/>
  <c r="I4291" i="38"/>
  <c r="I4292" i="38"/>
  <c r="I4293" i="38"/>
  <c r="I4294" i="38"/>
  <c r="I4295" i="38"/>
  <c r="I4296" i="38"/>
  <c r="I4297" i="38"/>
  <c r="I4298" i="38"/>
  <c r="I4299" i="38"/>
  <c r="I4300" i="38"/>
  <c r="I4301" i="38"/>
  <c r="I4302" i="38"/>
  <c r="I4303" i="38"/>
  <c r="I4304" i="38"/>
  <c r="I4305" i="38"/>
  <c r="I4306" i="38"/>
  <c r="I4307" i="38"/>
  <c r="I4308" i="38"/>
  <c r="I4309" i="38"/>
  <c r="I4310" i="38"/>
  <c r="I4311" i="38"/>
  <c r="I4312" i="38"/>
  <c r="I4313" i="38"/>
  <c r="I4314" i="38"/>
  <c r="I4315" i="38"/>
  <c r="I4316" i="38"/>
  <c r="I4317" i="38"/>
  <c r="I4318" i="38"/>
  <c r="I4319" i="38"/>
  <c r="I4320" i="38"/>
  <c r="I4321" i="38"/>
  <c r="I4322" i="38"/>
  <c r="I4323" i="38"/>
  <c r="I4324" i="38"/>
  <c r="I4325" i="38"/>
  <c r="I4326" i="38"/>
  <c r="I4327" i="38"/>
  <c r="I4328" i="38"/>
  <c r="I4329" i="38"/>
  <c r="I4330" i="38"/>
  <c r="I4331" i="38"/>
  <c r="I4332" i="38"/>
  <c r="I4333" i="38"/>
  <c r="I4334" i="38"/>
  <c r="I4335" i="38"/>
  <c r="I4336" i="38"/>
  <c r="I4337" i="38"/>
  <c r="I4338" i="38"/>
  <c r="I4339" i="38"/>
  <c r="I4340" i="38"/>
  <c r="I4341" i="38"/>
  <c r="I4342" i="38"/>
  <c r="I4343" i="38"/>
  <c r="I4344" i="38"/>
  <c r="I4345" i="38"/>
  <c r="I4346" i="38"/>
  <c r="I4347" i="38"/>
  <c r="I4348" i="38"/>
  <c r="I4349" i="38"/>
  <c r="I4350" i="38"/>
  <c r="I4351" i="38"/>
  <c r="I4352" i="38"/>
  <c r="I4353" i="38"/>
  <c r="I4354" i="38"/>
  <c r="I4355" i="38"/>
  <c r="I4356" i="38"/>
  <c r="I4357" i="38"/>
  <c r="I4358" i="38"/>
  <c r="I4359" i="38"/>
  <c r="I4360" i="38"/>
  <c r="I4361" i="38"/>
  <c r="I4362" i="38"/>
  <c r="I4363" i="38"/>
  <c r="I4364" i="38"/>
  <c r="I4365" i="38"/>
  <c r="I4366" i="38"/>
  <c r="I4367" i="38"/>
  <c r="I4368" i="38"/>
  <c r="I4369" i="38"/>
  <c r="I4370" i="38"/>
  <c r="I4371" i="38"/>
  <c r="I4372" i="38"/>
  <c r="I4373" i="38"/>
  <c r="I4374" i="38"/>
  <c r="I4375" i="38"/>
  <c r="I4376" i="38"/>
  <c r="I4377" i="38"/>
  <c r="I4378" i="38"/>
  <c r="I4379" i="38"/>
  <c r="I4380" i="38"/>
  <c r="I4381" i="38"/>
  <c r="I4382" i="38"/>
  <c r="I4383" i="38"/>
  <c r="I4384" i="38"/>
  <c r="I4385" i="38"/>
  <c r="I4386" i="38"/>
  <c r="I4387" i="38"/>
  <c r="I4388" i="38"/>
  <c r="I4389" i="38"/>
  <c r="I4390" i="38"/>
  <c r="I4391" i="38"/>
  <c r="I4392" i="38"/>
  <c r="I4393" i="38"/>
  <c r="I4394" i="38"/>
  <c r="I4395" i="38"/>
  <c r="I4396" i="38"/>
  <c r="I4397" i="38"/>
  <c r="I4398" i="38"/>
  <c r="I4399" i="38"/>
  <c r="I4400" i="38"/>
  <c r="I4401" i="38"/>
  <c r="I4402" i="38"/>
  <c r="I4403" i="38"/>
  <c r="I4404" i="38"/>
  <c r="I4405" i="38"/>
  <c r="I4406" i="38"/>
  <c r="I4407" i="38"/>
  <c r="I4408" i="38"/>
  <c r="I4409" i="38"/>
  <c r="I4410" i="38"/>
  <c r="I4411" i="38"/>
  <c r="I4412" i="38"/>
  <c r="I4413" i="38"/>
  <c r="I4414" i="38"/>
  <c r="I4415" i="38"/>
  <c r="I4416" i="38"/>
  <c r="I4417" i="38"/>
  <c r="I4418" i="38"/>
  <c r="I4419" i="38"/>
  <c r="I4420" i="38"/>
  <c r="I4421" i="38"/>
  <c r="I4422" i="38"/>
  <c r="I4423" i="38"/>
  <c r="I4424" i="38"/>
  <c r="I4425" i="38"/>
  <c r="I4426" i="38"/>
  <c r="I4427" i="38"/>
  <c r="I4428" i="38"/>
  <c r="I4429" i="38"/>
  <c r="I4430" i="38"/>
  <c r="I4431" i="38"/>
  <c r="I4432" i="38"/>
  <c r="I4433" i="38"/>
  <c r="I4434" i="38"/>
  <c r="I4435" i="38"/>
  <c r="I4436" i="38"/>
  <c r="I4437" i="38"/>
  <c r="I4438" i="38"/>
  <c r="I4439" i="38"/>
  <c r="I4440" i="38"/>
  <c r="I4441" i="38"/>
  <c r="I4442" i="38"/>
  <c r="I4443" i="38"/>
  <c r="I4444" i="38"/>
  <c r="I4445" i="38"/>
  <c r="I4446" i="38"/>
  <c r="I4447" i="38"/>
  <c r="I4448" i="38"/>
  <c r="I4449" i="38"/>
  <c r="I4450" i="38"/>
  <c r="I4451" i="38"/>
  <c r="I4452" i="38"/>
  <c r="I4453" i="38"/>
  <c r="I4454" i="38"/>
  <c r="I4455" i="38"/>
  <c r="I4456" i="38"/>
  <c r="I4457" i="38"/>
  <c r="I4458" i="38"/>
  <c r="I4459" i="38"/>
  <c r="I4460" i="38"/>
  <c r="I4461" i="38"/>
  <c r="I4462" i="38"/>
  <c r="I4463" i="38"/>
  <c r="I4464" i="38"/>
  <c r="I4465" i="38"/>
  <c r="I4466" i="38"/>
  <c r="I4467" i="38"/>
  <c r="I4468" i="38"/>
  <c r="I4469" i="38"/>
  <c r="I4470" i="38"/>
  <c r="I4471" i="38"/>
  <c r="I4472" i="38"/>
  <c r="I4473" i="38"/>
  <c r="I4474" i="38"/>
  <c r="I4475" i="38"/>
  <c r="I4476" i="38"/>
  <c r="I4477" i="38"/>
  <c r="I4478" i="38"/>
  <c r="I4479" i="38"/>
  <c r="I4480" i="38"/>
  <c r="I4481" i="38"/>
  <c r="I4482" i="38"/>
  <c r="I4483" i="38"/>
  <c r="I4484" i="38"/>
  <c r="I4485" i="38"/>
  <c r="I4486" i="38"/>
  <c r="I4487" i="38"/>
  <c r="I4488" i="38"/>
  <c r="I4489" i="38"/>
  <c r="I4490" i="38"/>
  <c r="I4491" i="38"/>
  <c r="I4492" i="38"/>
  <c r="I4493" i="38"/>
  <c r="I4494" i="38"/>
  <c r="I4495" i="38"/>
  <c r="I4496" i="38"/>
  <c r="I4497" i="38"/>
  <c r="I4498" i="38"/>
  <c r="I4499" i="38"/>
  <c r="I4500" i="38"/>
  <c r="I4501" i="38"/>
  <c r="I4502" i="38"/>
  <c r="I4503" i="38"/>
  <c r="I4504" i="38"/>
  <c r="I4505" i="38"/>
  <c r="I4506" i="38"/>
  <c r="I4507" i="38"/>
  <c r="I4508" i="38"/>
  <c r="I4509" i="38"/>
  <c r="I4510" i="38"/>
  <c r="I4511" i="38"/>
  <c r="I4512" i="38"/>
  <c r="I4513" i="38"/>
  <c r="I4514" i="38"/>
  <c r="I4515" i="38"/>
  <c r="I4516" i="38"/>
  <c r="I4517" i="38"/>
  <c r="I4518" i="38"/>
  <c r="I4519" i="38"/>
  <c r="I4520" i="38"/>
  <c r="I4521" i="38"/>
  <c r="I4522" i="38"/>
  <c r="I4523" i="38"/>
  <c r="I4524" i="38"/>
  <c r="I4525" i="38"/>
  <c r="I4526" i="38"/>
  <c r="I4527" i="38"/>
  <c r="I4528" i="38"/>
  <c r="I4529" i="38"/>
  <c r="I4530" i="38"/>
  <c r="I4531" i="38"/>
  <c r="I4532" i="38"/>
  <c r="I4533" i="38"/>
  <c r="I4534" i="38"/>
  <c r="I4535" i="38"/>
  <c r="I4536" i="38"/>
  <c r="I4537" i="38"/>
  <c r="I4538" i="38"/>
  <c r="I4539" i="38"/>
  <c r="I4540" i="38"/>
  <c r="I4541" i="38"/>
  <c r="I4542" i="38"/>
  <c r="I4543" i="38"/>
  <c r="I4544" i="38"/>
  <c r="I4545" i="38"/>
  <c r="I4546" i="38"/>
  <c r="I4547" i="38"/>
  <c r="I4548" i="38"/>
  <c r="I4549" i="38"/>
  <c r="I4550" i="38"/>
  <c r="I4551" i="38"/>
  <c r="I4552" i="38"/>
  <c r="I4553" i="38"/>
  <c r="I4554" i="38"/>
  <c r="I4555" i="38"/>
  <c r="I4556" i="38"/>
  <c r="I4557" i="38"/>
  <c r="I4558" i="38"/>
  <c r="I4559" i="38"/>
  <c r="I4560" i="38"/>
  <c r="I4561" i="38"/>
  <c r="I4562" i="38"/>
  <c r="I4563" i="38"/>
  <c r="I4564" i="38"/>
  <c r="I4565" i="38"/>
  <c r="I4566" i="38"/>
  <c r="I4567" i="38"/>
  <c r="I4568" i="38"/>
  <c r="I4569" i="38"/>
  <c r="I4570" i="38"/>
  <c r="I4571" i="38"/>
  <c r="I4572" i="38"/>
  <c r="I4573" i="38"/>
  <c r="I4574" i="38"/>
  <c r="I4575" i="38"/>
  <c r="I4576" i="38"/>
  <c r="I4577" i="38"/>
  <c r="I4578" i="38"/>
  <c r="I4579" i="38"/>
  <c r="I4580" i="38"/>
  <c r="I4581" i="38"/>
  <c r="I4582" i="38"/>
  <c r="I4583" i="38"/>
  <c r="I4584" i="38"/>
  <c r="I4585" i="38"/>
  <c r="I4586" i="38"/>
  <c r="I4587" i="38"/>
  <c r="I4588" i="38"/>
  <c r="I4589" i="38"/>
  <c r="I4590" i="38"/>
  <c r="I4591" i="38"/>
  <c r="I4592" i="38"/>
  <c r="I4593" i="38"/>
  <c r="I4594" i="38"/>
  <c r="I4595" i="38"/>
  <c r="I4596" i="38"/>
  <c r="I4597" i="38"/>
  <c r="I4598" i="38"/>
  <c r="I4599" i="38"/>
  <c r="I4600" i="38"/>
  <c r="I4601" i="38"/>
  <c r="I4602" i="38"/>
  <c r="I4603" i="38"/>
  <c r="I4604" i="38"/>
  <c r="I4605" i="38"/>
  <c r="I4606" i="38"/>
  <c r="I4607" i="38"/>
  <c r="I4608" i="38"/>
  <c r="I4609" i="38"/>
  <c r="I4610" i="38"/>
  <c r="I4611" i="38"/>
  <c r="I4612" i="38"/>
  <c r="I4613" i="38"/>
  <c r="I4614" i="38"/>
  <c r="I4615" i="38"/>
  <c r="I4616" i="38"/>
  <c r="I4617" i="38"/>
  <c r="I4618" i="38"/>
  <c r="I4619" i="38"/>
  <c r="I4620" i="38"/>
  <c r="I4621" i="38"/>
  <c r="I4622" i="38"/>
  <c r="I4623" i="38"/>
  <c r="I4624" i="38"/>
  <c r="I4625" i="38"/>
  <c r="I4626" i="38"/>
  <c r="I4627" i="38"/>
  <c r="I4628" i="38"/>
  <c r="I4629" i="38"/>
  <c r="I4630" i="38"/>
  <c r="I4631" i="38"/>
  <c r="I4632" i="38"/>
  <c r="I4633" i="38"/>
  <c r="I4634" i="38"/>
  <c r="I4635" i="38"/>
  <c r="I4636" i="38"/>
  <c r="I4637" i="38"/>
  <c r="I4638" i="38"/>
  <c r="I4639" i="38"/>
  <c r="I4640" i="38"/>
  <c r="I4641" i="38"/>
  <c r="I4642" i="38"/>
  <c r="I4643" i="38"/>
  <c r="I4644" i="38"/>
  <c r="I4645" i="38"/>
  <c r="I4646" i="38"/>
  <c r="I4647" i="38"/>
  <c r="I4648" i="38"/>
  <c r="I4649" i="38"/>
  <c r="I4650" i="38"/>
  <c r="I4651" i="38"/>
  <c r="I4652" i="38"/>
  <c r="I4653" i="38"/>
  <c r="I4654" i="38"/>
  <c r="I4655" i="38"/>
  <c r="I4656" i="38"/>
  <c r="I4657" i="38"/>
  <c r="I4658" i="38"/>
  <c r="I4659" i="38"/>
  <c r="I4660" i="38"/>
  <c r="I4661" i="38"/>
  <c r="I4662" i="38"/>
  <c r="I4663" i="38"/>
  <c r="I4664" i="38"/>
  <c r="I4665" i="38"/>
  <c r="I4666" i="38"/>
  <c r="I4667" i="38"/>
  <c r="I4668" i="38"/>
  <c r="I4669" i="38"/>
  <c r="I4670" i="38"/>
  <c r="I4671" i="38"/>
  <c r="I4672" i="38"/>
  <c r="I4673" i="38"/>
  <c r="I4674" i="38"/>
  <c r="I4675" i="38"/>
  <c r="I4676" i="38"/>
  <c r="I4677" i="38"/>
  <c r="I4678" i="38"/>
  <c r="I4679" i="38"/>
  <c r="I4680" i="38"/>
  <c r="I4681" i="38"/>
  <c r="I4682" i="38"/>
  <c r="I4683" i="38"/>
  <c r="I4684" i="38"/>
  <c r="I4685" i="38"/>
  <c r="I4686" i="38"/>
  <c r="I4687" i="38"/>
  <c r="I4688" i="38"/>
  <c r="I4689" i="38"/>
  <c r="I4690" i="38"/>
  <c r="I4691" i="38"/>
  <c r="I4692" i="38"/>
  <c r="I4693" i="38"/>
  <c r="I4694" i="38"/>
  <c r="I4695" i="38"/>
  <c r="I4696" i="38"/>
  <c r="I4697" i="38"/>
  <c r="I4698" i="38"/>
  <c r="I4699" i="38"/>
  <c r="I4700" i="38"/>
  <c r="I4701" i="38"/>
  <c r="I4702" i="38"/>
  <c r="I4703" i="38"/>
  <c r="I4704" i="38"/>
  <c r="I4705" i="38"/>
  <c r="I4706" i="38"/>
  <c r="I4707" i="38"/>
  <c r="I4708" i="38"/>
  <c r="I4709" i="38"/>
  <c r="I4710" i="38"/>
  <c r="I4711" i="38"/>
  <c r="I4712" i="38"/>
  <c r="I4713" i="38"/>
  <c r="I4714" i="38"/>
  <c r="I4715" i="38"/>
  <c r="I4716" i="38"/>
  <c r="I4717" i="38"/>
  <c r="I4718" i="38"/>
  <c r="I4719" i="38"/>
  <c r="I4720" i="38"/>
  <c r="I4721" i="38"/>
  <c r="I4722" i="38"/>
  <c r="I4723" i="38"/>
  <c r="I4724" i="38"/>
  <c r="I4725" i="38"/>
  <c r="I4726" i="38"/>
  <c r="I4727" i="38"/>
  <c r="I4728" i="38"/>
  <c r="I4729" i="38"/>
  <c r="I4730" i="38"/>
  <c r="I4731" i="38"/>
  <c r="I4732" i="38"/>
  <c r="I4733" i="38"/>
  <c r="I4734" i="38"/>
  <c r="I4735" i="38"/>
  <c r="I4736" i="38"/>
  <c r="I4737" i="38"/>
  <c r="I4738" i="38"/>
  <c r="I4739" i="38"/>
  <c r="I4740" i="38"/>
  <c r="I4741" i="38"/>
  <c r="I4742" i="38"/>
  <c r="I4743" i="38"/>
  <c r="I4744" i="38"/>
  <c r="I4745" i="38"/>
  <c r="I4746" i="38"/>
  <c r="I4747" i="38"/>
  <c r="I4748" i="38"/>
  <c r="I4749" i="38"/>
  <c r="I4750" i="38"/>
  <c r="I4751" i="38"/>
  <c r="I4752" i="38"/>
  <c r="I4753" i="38"/>
  <c r="I4754" i="38"/>
  <c r="I4755" i="38"/>
  <c r="I4756" i="38"/>
  <c r="I4757" i="38"/>
  <c r="I4758" i="38"/>
  <c r="I4759" i="38"/>
  <c r="I4760" i="38"/>
  <c r="I4761" i="38"/>
  <c r="I4762" i="38"/>
  <c r="I4763" i="38"/>
  <c r="I4764" i="38"/>
  <c r="I4765" i="38"/>
  <c r="I4766" i="38"/>
  <c r="I4767" i="38"/>
  <c r="I4768" i="38"/>
  <c r="I4769" i="38"/>
  <c r="I4770" i="38"/>
  <c r="I4771" i="38"/>
  <c r="I4772" i="38"/>
  <c r="I4773" i="38"/>
  <c r="I4774" i="38"/>
  <c r="I4775" i="38"/>
  <c r="I4776" i="38"/>
  <c r="I4777" i="38"/>
  <c r="I4778" i="38"/>
  <c r="I4779" i="38"/>
  <c r="I4780" i="38"/>
  <c r="I4781" i="38"/>
  <c r="I4782" i="38"/>
  <c r="I4783" i="38"/>
  <c r="I4784" i="38"/>
  <c r="I4785" i="38"/>
  <c r="I4786" i="38"/>
  <c r="I4787" i="38"/>
  <c r="I4788" i="38"/>
  <c r="I4789" i="38"/>
  <c r="I4790" i="38"/>
  <c r="I4791" i="38"/>
  <c r="I4792" i="38"/>
  <c r="I4793" i="38"/>
  <c r="I4794" i="38"/>
  <c r="I4795" i="38"/>
  <c r="I4796" i="38"/>
  <c r="I4797" i="38"/>
  <c r="I4798" i="38"/>
  <c r="I4799" i="38"/>
  <c r="I4800" i="38"/>
  <c r="I4801" i="38"/>
  <c r="I4802" i="38"/>
  <c r="I4803" i="38"/>
  <c r="I4804" i="38"/>
  <c r="I4805" i="38"/>
  <c r="I4806" i="38"/>
  <c r="I4807" i="38"/>
  <c r="I4808" i="38"/>
  <c r="I4809" i="38"/>
  <c r="I4810" i="38"/>
  <c r="I4811" i="38"/>
  <c r="I4812" i="38"/>
  <c r="I4813" i="38"/>
  <c r="I4814" i="38"/>
  <c r="I4815" i="38"/>
  <c r="I4816" i="38"/>
  <c r="I4817" i="38"/>
  <c r="I4818" i="38"/>
  <c r="I4819" i="38"/>
  <c r="I4820" i="38"/>
  <c r="I4821" i="38"/>
  <c r="I4822" i="38"/>
  <c r="I4823" i="38"/>
  <c r="I4824" i="38"/>
  <c r="I4825" i="38"/>
  <c r="I4826" i="38"/>
  <c r="I4827" i="38"/>
  <c r="I4828" i="38"/>
  <c r="I4829" i="38"/>
  <c r="I4830" i="38"/>
  <c r="I4831" i="38"/>
  <c r="I4832" i="38"/>
  <c r="I4833" i="38"/>
  <c r="I4834" i="38"/>
  <c r="I4835" i="38"/>
  <c r="I4836" i="38"/>
  <c r="I4837" i="38"/>
  <c r="I4838" i="38"/>
  <c r="I4839" i="38"/>
  <c r="I4840" i="38"/>
  <c r="I4841" i="38"/>
  <c r="I4842" i="38"/>
  <c r="I4843" i="38"/>
  <c r="I4844" i="38"/>
  <c r="I4845" i="38"/>
  <c r="I4846" i="38"/>
  <c r="I4847" i="38"/>
  <c r="I4848" i="38"/>
  <c r="I4849" i="38"/>
  <c r="I4850" i="38"/>
  <c r="I4851" i="38"/>
  <c r="I4852" i="38"/>
  <c r="I4853" i="38"/>
  <c r="I4854" i="38"/>
  <c r="I4855" i="38"/>
  <c r="I4856" i="38"/>
  <c r="I4857" i="38"/>
  <c r="I4858" i="38"/>
  <c r="I4859" i="38"/>
  <c r="I4860" i="38"/>
  <c r="I4861" i="38"/>
  <c r="I4862" i="38"/>
  <c r="I4863" i="38"/>
  <c r="I4864" i="38"/>
  <c r="I4865" i="38"/>
  <c r="I4866" i="38"/>
  <c r="I4867" i="38"/>
  <c r="I4868" i="38"/>
  <c r="I4869" i="38"/>
  <c r="I4870" i="38"/>
  <c r="I4871" i="38"/>
  <c r="I4872" i="38"/>
  <c r="I4873" i="38"/>
  <c r="I4874" i="38"/>
  <c r="I4875" i="38"/>
  <c r="I4876" i="38"/>
  <c r="I4877" i="38"/>
  <c r="I4878" i="38"/>
  <c r="I4879" i="38"/>
  <c r="I4880" i="38"/>
  <c r="I4881" i="38"/>
  <c r="I4882" i="38"/>
  <c r="I4883" i="38"/>
  <c r="I4884" i="38"/>
  <c r="I4885" i="38"/>
  <c r="I4886" i="38"/>
  <c r="I4887" i="38"/>
  <c r="I4888" i="38"/>
  <c r="I4889" i="38"/>
  <c r="I4890" i="38"/>
  <c r="I4891" i="38"/>
  <c r="I4892" i="38"/>
  <c r="I4893" i="38"/>
  <c r="I4894" i="38"/>
  <c r="I4895" i="38"/>
  <c r="I4896" i="38"/>
  <c r="I4897" i="38"/>
  <c r="I4898" i="38"/>
  <c r="I4899" i="38"/>
  <c r="I4900" i="38"/>
  <c r="I4901" i="38"/>
  <c r="I4902" i="38"/>
  <c r="I4903" i="38"/>
  <c r="I4904" i="38"/>
  <c r="I4905" i="38"/>
  <c r="I4906" i="38"/>
  <c r="I4907" i="38"/>
  <c r="I4908" i="38"/>
  <c r="I4909" i="38"/>
  <c r="I4910" i="38"/>
  <c r="I4911" i="38"/>
  <c r="I4912" i="38"/>
  <c r="I4913" i="38"/>
  <c r="I4914" i="38"/>
  <c r="I4915" i="38"/>
  <c r="I4916" i="38"/>
  <c r="I4917" i="38"/>
  <c r="I4918" i="38"/>
  <c r="I4919" i="38"/>
  <c r="I4920" i="38"/>
  <c r="I4921" i="38"/>
  <c r="I4922" i="38"/>
  <c r="I4923" i="38"/>
  <c r="I4924" i="38"/>
  <c r="I4925" i="38"/>
  <c r="I4926" i="38"/>
  <c r="I4927" i="38"/>
  <c r="I4928" i="38"/>
  <c r="I4929" i="38"/>
  <c r="I4930" i="38"/>
  <c r="I4931" i="38"/>
  <c r="I4932" i="38"/>
  <c r="I4933" i="38"/>
  <c r="I4934" i="38"/>
  <c r="I4935" i="38"/>
  <c r="I4936" i="38"/>
  <c r="I4937" i="38"/>
  <c r="I4938" i="38"/>
  <c r="I4939" i="38"/>
  <c r="I4940" i="38"/>
  <c r="I4941" i="38"/>
  <c r="I4942" i="38"/>
  <c r="I4943" i="38"/>
  <c r="I4944" i="38"/>
  <c r="I4945" i="38"/>
  <c r="I4946" i="38"/>
  <c r="I4947" i="38"/>
  <c r="I4948" i="38"/>
  <c r="I4949" i="38"/>
  <c r="I4950" i="38"/>
  <c r="I4951" i="38"/>
  <c r="I4952" i="38"/>
  <c r="I4953" i="38"/>
  <c r="I4954" i="38"/>
  <c r="I4955" i="38"/>
  <c r="I4956" i="38"/>
  <c r="I4957" i="38"/>
  <c r="I4958" i="38"/>
  <c r="I4959" i="38"/>
  <c r="I4960" i="38"/>
  <c r="I4961" i="38"/>
  <c r="I4962" i="38"/>
  <c r="I4963" i="38"/>
  <c r="I4964" i="38"/>
  <c r="I4965" i="38"/>
  <c r="I4966" i="38"/>
  <c r="I4967" i="38"/>
  <c r="I4968" i="38"/>
  <c r="I4969" i="38"/>
  <c r="I4970" i="38"/>
  <c r="I4971" i="38"/>
  <c r="I4972" i="38"/>
  <c r="I4973" i="38"/>
  <c r="I4974" i="38"/>
  <c r="I4975" i="38"/>
  <c r="I4976" i="38"/>
  <c r="I4977" i="38"/>
  <c r="I4978" i="38"/>
  <c r="I4979" i="38"/>
  <c r="I4980" i="38"/>
  <c r="I4981" i="38"/>
  <c r="I4982" i="38"/>
  <c r="I4983" i="38"/>
  <c r="I4984" i="38"/>
  <c r="I4985" i="38"/>
  <c r="I4986" i="38"/>
  <c r="I4987" i="38"/>
  <c r="I4988" i="38"/>
  <c r="I4989" i="38"/>
  <c r="I4990" i="38"/>
  <c r="I4991" i="38"/>
  <c r="I4992" i="38"/>
  <c r="I4993" i="38"/>
  <c r="I4994" i="38"/>
  <c r="I4995" i="38"/>
  <c r="I4996" i="38"/>
  <c r="I4997" i="38"/>
  <c r="I4998" i="38"/>
  <c r="I4999" i="38"/>
  <c r="I5000" i="38"/>
  <c r="I5001" i="38"/>
  <c r="I5002" i="38"/>
  <c r="I5003" i="38"/>
  <c r="I5004" i="38"/>
  <c r="I5005" i="38"/>
  <c r="I5006" i="38"/>
  <c r="I5007" i="38"/>
  <c r="I5008" i="38"/>
  <c r="I5009" i="38"/>
  <c r="I5010" i="38"/>
  <c r="I5011" i="38"/>
  <c r="I5012" i="38"/>
  <c r="I5013" i="38"/>
  <c r="I5014" i="38"/>
  <c r="I5015" i="38"/>
  <c r="I5016" i="38"/>
  <c r="I5017" i="38"/>
  <c r="I5018" i="38"/>
  <c r="I5019" i="38"/>
  <c r="I5020" i="38"/>
  <c r="I5021" i="38"/>
  <c r="I5022" i="38"/>
  <c r="I5023" i="38"/>
  <c r="I5024" i="38"/>
  <c r="I5025" i="38"/>
  <c r="I5026" i="38"/>
  <c r="I5027" i="38"/>
  <c r="I5028" i="38"/>
  <c r="I5029" i="38"/>
  <c r="I5030" i="38"/>
  <c r="I5031" i="38"/>
  <c r="I5032" i="38"/>
  <c r="I5033" i="38"/>
  <c r="I5034" i="38"/>
  <c r="I5035" i="38"/>
  <c r="I5036" i="38"/>
  <c r="I5037" i="38"/>
  <c r="I5038" i="38"/>
  <c r="I5039" i="38"/>
  <c r="I5040" i="38"/>
  <c r="I5041" i="38"/>
  <c r="I5042" i="38"/>
  <c r="I5043" i="38"/>
  <c r="I5044" i="38"/>
  <c r="I5045" i="38"/>
  <c r="I5046" i="38"/>
  <c r="I5047" i="38"/>
  <c r="I5048" i="38"/>
  <c r="I5049" i="38"/>
  <c r="I5050" i="38"/>
  <c r="I5051" i="38"/>
  <c r="I5052" i="38"/>
  <c r="I5053" i="38"/>
  <c r="I5054" i="38"/>
  <c r="I5055" i="38"/>
  <c r="I5056" i="38"/>
  <c r="I5057" i="38"/>
  <c r="I5058" i="38"/>
  <c r="I5059" i="38"/>
  <c r="I5060" i="38"/>
  <c r="I5061" i="38"/>
  <c r="I5062" i="38"/>
  <c r="I5063" i="38"/>
  <c r="I5064" i="38"/>
  <c r="I5065" i="38"/>
  <c r="I5066" i="38"/>
  <c r="I5067" i="38"/>
  <c r="I5068" i="38"/>
  <c r="I5069" i="38"/>
  <c r="I5070" i="38"/>
  <c r="I5071" i="38"/>
  <c r="I5072" i="38"/>
  <c r="I5073" i="38"/>
  <c r="I5074" i="38"/>
  <c r="I5075" i="38"/>
  <c r="I5076" i="38"/>
  <c r="I5077" i="38"/>
  <c r="I5078" i="38"/>
  <c r="I5079" i="38"/>
  <c r="I5080" i="38"/>
  <c r="I5081" i="38"/>
  <c r="I5082" i="38"/>
  <c r="I5083" i="38"/>
  <c r="I5084" i="38"/>
  <c r="I5085" i="38"/>
  <c r="I5086" i="38"/>
  <c r="I5087" i="38"/>
  <c r="I5088" i="38"/>
  <c r="I5089" i="38"/>
  <c r="I5090" i="38"/>
  <c r="I5091" i="38"/>
  <c r="I5092" i="38"/>
  <c r="I5093" i="38"/>
  <c r="I5094" i="38"/>
  <c r="I5095" i="38"/>
  <c r="I5096" i="38"/>
  <c r="I5097" i="38"/>
  <c r="I5098" i="38"/>
  <c r="I5099" i="38"/>
  <c r="I5100" i="38"/>
  <c r="I5101" i="38"/>
  <c r="I5102" i="38"/>
  <c r="I5103" i="38"/>
  <c r="I5104" i="38"/>
  <c r="I5105" i="38"/>
  <c r="I5106" i="38"/>
  <c r="I5107" i="38"/>
  <c r="I5108" i="38"/>
  <c r="I5109" i="38"/>
  <c r="I5110" i="38"/>
  <c r="I5111" i="38"/>
  <c r="I5112" i="38"/>
  <c r="I5113" i="38"/>
  <c r="I5114" i="38"/>
  <c r="I5115" i="38"/>
  <c r="I5116" i="38"/>
  <c r="I5117" i="38"/>
  <c r="I5118" i="38"/>
  <c r="I5119" i="38"/>
  <c r="I5120" i="38"/>
  <c r="I5121" i="38"/>
  <c r="I5122" i="38"/>
  <c r="I5123" i="38"/>
  <c r="I5124" i="38"/>
  <c r="I5125" i="38"/>
  <c r="I5126" i="38"/>
  <c r="I5127" i="38"/>
  <c r="I5128" i="38"/>
  <c r="I5129" i="38"/>
  <c r="I5130" i="38"/>
  <c r="I5131" i="38"/>
  <c r="I5132" i="38"/>
  <c r="I5133" i="38"/>
  <c r="I5134" i="38"/>
  <c r="I5135" i="38"/>
  <c r="I5136" i="38"/>
  <c r="I5137" i="38"/>
  <c r="I5138" i="38"/>
  <c r="I5139" i="38"/>
  <c r="I5140" i="38"/>
  <c r="I5141" i="38"/>
  <c r="I5142" i="38"/>
  <c r="I5143" i="38"/>
  <c r="I5144" i="38"/>
  <c r="I5145" i="38"/>
  <c r="I5146" i="38"/>
  <c r="I5147" i="38"/>
  <c r="I5148" i="38"/>
  <c r="I5149" i="38"/>
  <c r="I5150" i="38"/>
  <c r="I5151" i="38"/>
  <c r="I5152" i="38"/>
  <c r="I5153" i="38"/>
  <c r="I5154" i="38"/>
  <c r="I5155" i="38"/>
  <c r="I5156" i="38"/>
  <c r="I5157" i="38"/>
  <c r="I5158" i="38"/>
  <c r="I5159" i="38"/>
  <c r="I5160" i="38"/>
  <c r="I5161" i="38"/>
  <c r="I5162" i="38"/>
  <c r="I5163" i="38"/>
  <c r="I5164" i="38"/>
  <c r="I5165" i="38"/>
  <c r="I5166" i="38"/>
  <c r="I5167" i="38"/>
  <c r="I5168" i="38"/>
  <c r="I5169" i="38"/>
  <c r="I5170" i="38"/>
  <c r="I5171" i="38"/>
  <c r="I5172" i="38"/>
  <c r="I5173" i="38"/>
  <c r="I5174" i="38"/>
  <c r="I5175" i="38"/>
  <c r="I5176" i="38"/>
  <c r="I5177" i="38"/>
  <c r="I5178" i="38"/>
  <c r="I5179" i="38"/>
  <c r="I5180" i="38"/>
  <c r="I5181" i="38"/>
  <c r="I5182" i="38"/>
  <c r="I5183" i="38"/>
  <c r="I5184" i="38"/>
  <c r="I5185" i="38"/>
  <c r="I5186" i="38"/>
  <c r="I5187" i="38"/>
  <c r="I5188" i="38"/>
  <c r="I5189" i="38"/>
  <c r="I5190" i="38"/>
  <c r="I5191" i="38"/>
  <c r="I5192" i="38"/>
  <c r="I5193" i="38"/>
  <c r="I5194" i="38"/>
  <c r="I5195" i="38"/>
  <c r="I5196" i="38"/>
  <c r="I5197" i="38"/>
  <c r="I5198" i="38"/>
  <c r="I5199" i="38"/>
  <c r="I5200" i="38"/>
  <c r="I5201" i="38"/>
  <c r="I5202" i="38"/>
  <c r="I5203" i="38"/>
  <c r="I5204" i="38"/>
  <c r="I5205" i="38"/>
  <c r="I5206" i="38"/>
  <c r="I5207" i="38"/>
  <c r="I5208" i="38"/>
  <c r="I5209" i="38"/>
  <c r="I5210" i="38"/>
  <c r="I5211" i="38"/>
  <c r="I5212" i="38"/>
  <c r="I5213" i="38"/>
  <c r="I5214" i="38"/>
  <c r="I5215" i="38"/>
  <c r="I5216" i="38"/>
  <c r="I5217" i="38"/>
  <c r="I5218" i="38"/>
  <c r="I5219" i="38"/>
  <c r="I5220" i="38"/>
  <c r="I5221" i="38"/>
  <c r="I5222" i="38"/>
  <c r="I5223" i="38"/>
  <c r="I5224" i="38"/>
  <c r="I5225" i="38"/>
  <c r="I5226" i="38"/>
  <c r="I5227" i="38"/>
  <c r="I5228" i="38"/>
  <c r="I5229" i="38"/>
  <c r="I5230" i="38"/>
  <c r="I5231" i="38"/>
  <c r="I5232" i="38"/>
  <c r="I5233" i="38"/>
  <c r="I5234" i="38"/>
  <c r="I5235" i="38"/>
  <c r="I5236" i="38"/>
  <c r="I5237" i="38"/>
  <c r="I5238" i="38"/>
  <c r="I5239" i="38"/>
  <c r="I5240" i="38"/>
  <c r="I5241" i="38"/>
  <c r="I5242" i="38"/>
  <c r="I5243" i="38"/>
  <c r="I5244" i="38"/>
  <c r="I5245" i="38"/>
  <c r="I5246" i="38"/>
  <c r="I5247" i="38"/>
  <c r="I5248" i="38"/>
  <c r="I5249" i="38"/>
  <c r="I5250" i="38"/>
  <c r="I5251" i="38"/>
  <c r="I5252" i="38"/>
  <c r="I5253" i="38"/>
  <c r="I5254" i="38"/>
  <c r="I5255" i="38"/>
  <c r="I5256" i="38"/>
  <c r="I5257" i="38"/>
  <c r="I5258" i="38"/>
  <c r="I5259" i="38"/>
  <c r="I5260" i="38"/>
  <c r="I5261" i="38"/>
  <c r="I5262" i="38"/>
  <c r="I5263" i="38"/>
  <c r="I5264" i="38"/>
  <c r="I5265" i="38"/>
  <c r="I5266" i="38"/>
  <c r="I5267" i="38"/>
  <c r="I5268" i="38"/>
  <c r="I5269" i="38"/>
  <c r="I5270" i="38"/>
  <c r="I5271" i="38"/>
  <c r="I5272" i="38"/>
  <c r="I5273" i="38"/>
  <c r="I5274" i="38"/>
  <c r="I5275" i="38"/>
  <c r="I5276" i="38"/>
  <c r="I5277" i="38"/>
  <c r="I5278" i="38"/>
  <c r="I5279" i="38"/>
  <c r="I5280" i="38"/>
  <c r="I5281" i="38"/>
  <c r="I5282" i="38"/>
  <c r="I5283" i="38"/>
  <c r="I5284" i="38"/>
  <c r="I5285" i="38"/>
  <c r="I5286" i="38"/>
  <c r="I5287" i="38"/>
  <c r="I5288" i="38"/>
  <c r="I5289" i="38"/>
  <c r="I5290" i="38"/>
  <c r="I5291" i="38"/>
  <c r="I5292" i="38"/>
  <c r="I5293" i="38"/>
  <c r="I5294" i="38"/>
  <c r="I5295" i="38"/>
  <c r="I5296" i="38"/>
  <c r="I5297" i="38"/>
  <c r="I5298" i="38"/>
  <c r="I5299" i="38"/>
  <c r="I5300" i="38"/>
  <c r="I5301" i="38"/>
  <c r="I5302" i="38"/>
  <c r="I5303" i="38"/>
  <c r="I5304" i="38"/>
  <c r="I5305" i="38"/>
  <c r="I5306" i="38"/>
  <c r="I5307" i="38"/>
  <c r="I5308" i="38"/>
  <c r="I5309" i="38"/>
  <c r="I5310" i="38"/>
  <c r="I5311" i="38"/>
  <c r="I5312" i="38"/>
  <c r="I5313" i="38"/>
  <c r="I5314" i="38"/>
  <c r="I5315" i="38"/>
  <c r="I5316" i="38"/>
  <c r="I5317" i="38"/>
  <c r="I5318" i="38"/>
  <c r="I5319" i="38"/>
  <c r="I5320" i="38"/>
  <c r="I5321" i="38"/>
  <c r="I5322" i="38"/>
  <c r="I5323" i="38"/>
  <c r="I5324" i="38"/>
  <c r="I5325" i="38"/>
  <c r="I5326" i="38"/>
  <c r="I5327" i="38"/>
  <c r="I5328" i="38"/>
  <c r="I5329" i="38"/>
  <c r="I5330" i="38"/>
  <c r="I5331" i="38"/>
  <c r="I5332" i="38"/>
  <c r="I5333" i="38"/>
  <c r="I5334" i="38"/>
  <c r="I5335" i="38"/>
  <c r="I5336" i="38"/>
  <c r="I5337" i="38"/>
  <c r="I5338" i="38"/>
  <c r="I5339" i="38"/>
  <c r="I5340" i="38"/>
  <c r="I5341" i="38"/>
  <c r="I5342" i="38"/>
  <c r="I5343" i="38"/>
  <c r="I5344" i="38"/>
  <c r="I5345" i="38"/>
  <c r="I5346" i="38"/>
  <c r="I5347" i="38"/>
  <c r="I5348" i="38"/>
  <c r="I5349" i="38"/>
  <c r="I5350" i="38"/>
  <c r="I5351" i="38"/>
  <c r="I5352" i="38"/>
  <c r="I5353" i="38"/>
  <c r="I5354" i="38"/>
  <c r="I5355" i="38"/>
  <c r="I5356" i="38"/>
  <c r="I5357" i="38"/>
  <c r="I5358" i="38"/>
  <c r="I5359" i="38"/>
  <c r="I5360" i="38"/>
  <c r="I5361" i="38"/>
  <c r="I5362" i="38"/>
  <c r="I5363" i="38"/>
  <c r="I5364" i="38"/>
  <c r="I5365" i="38"/>
  <c r="I5366" i="38"/>
  <c r="I5367" i="38"/>
  <c r="I5368" i="38"/>
  <c r="I5369" i="38"/>
  <c r="I5370" i="38"/>
  <c r="I5371" i="38"/>
  <c r="I5372" i="38"/>
  <c r="I5373" i="38"/>
  <c r="I5374" i="38"/>
  <c r="I5375" i="38"/>
  <c r="I5376" i="38"/>
  <c r="I5377" i="38"/>
  <c r="I5378" i="38"/>
  <c r="I5379" i="38"/>
  <c r="I5380" i="38"/>
  <c r="I5381" i="38"/>
  <c r="I5382" i="38"/>
  <c r="I5383" i="38"/>
  <c r="I5384" i="38"/>
  <c r="I5385" i="38"/>
  <c r="I5386" i="38"/>
  <c r="I5387" i="38"/>
  <c r="I5388" i="38"/>
  <c r="I5389" i="38"/>
  <c r="I5390" i="38"/>
  <c r="I5391" i="38"/>
  <c r="I5392" i="38"/>
  <c r="I5393" i="38"/>
  <c r="I5394" i="38"/>
  <c r="I5395" i="38"/>
  <c r="I5396" i="38"/>
  <c r="I5397" i="38"/>
  <c r="I5398" i="38"/>
  <c r="I5399" i="38"/>
  <c r="I5400" i="38"/>
  <c r="I5401" i="38"/>
  <c r="I5402" i="38"/>
  <c r="I5403" i="38"/>
  <c r="I5404" i="38"/>
  <c r="I5405" i="38"/>
  <c r="I5406" i="38"/>
  <c r="I5407" i="38"/>
  <c r="I5408" i="38"/>
  <c r="I5409" i="38"/>
  <c r="I5410" i="38"/>
  <c r="I5411" i="38"/>
  <c r="I5412" i="38"/>
  <c r="I5413" i="38"/>
  <c r="I5414" i="38"/>
  <c r="I5415" i="38"/>
  <c r="I5416" i="38"/>
  <c r="I5417" i="38"/>
  <c r="I5418" i="38"/>
  <c r="I5419" i="38"/>
  <c r="I5420" i="38"/>
  <c r="I5421" i="38"/>
  <c r="I5422" i="38"/>
  <c r="I5423" i="38"/>
  <c r="I5424" i="38"/>
  <c r="I5425" i="38"/>
  <c r="I5426" i="38"/>
  <c r="I5427" i="38"/>
  <c r="I5428" i="38"/>
  <c r="I5429" i="38"/>
  <c r="I5430" i="38"/>
  <c r="I5431" i="38"/>
  <c r="I5432" i="38"/>
  <c r="I5433" i="38"/>
  <c r="I5434" i="38"/>
  <c r="I5435" i="38"/>
  <c r="I5436" i="38"/>
  <c r="I5437" i="38"/>
  <c r="I5438" i="38"/>
  <c r="I5439" i="38"/>
  <c r="I5440" i="38"/>
  <c r="I5441" i="38"/>
  <c r="I5442" i="38"/>
  <c r="I5443" i="38"/>
  <c r="I5444" i="38"/>
  <c r="I5445" i="38"/>
  <c r="I5446" i="38"/>
  <c r="I5447" i="38"/>
  <c r="I5448" i="38"/>
  <c r="I5449" i="38"/>
  <c r="I5450" i="38"/>
  <c r="I5451" i="38"/>
  <c r="I5452" i="38"/>
  <c r="I5453" i="38"/>
  <c r="I5454" i="38"/>
  <c r="I5455" i="38"/>
  <c r="I5456" i="38"/>
  <c r="I5457" i="38"/>
  <c r="I5458" i="38"/>
  <c r="I5459" i="38"/>
  <c r="I5460" i="38"/>
  <c r="I5461" i="38"/>
  <c r="I5462" i="38"/>
  <c r="I5463" i="38"/>
  <c r="I5464" i="38"/>
  <c r="I5465" i="38"/>
  <c r="I5466" i="38"/>
  <c r="I5467" i="38"/>
  <c r="I5468" i="38"/>
  <c r="I5469" i="38"/>
  <c r="I5470" i="38"/>
  <c r="I5471" i="38"/>
  <c r="I5472" i="38"/>
  <c r="I5473" i="38"/>
  <c r="I5474" i="38"/>
  <c r="I5475" i="38"/>
  <c r="I5476" i="38"/>
  <c r="I5477" i="38"/>
  <c r="I5478" i="38"/>
  <c r="I5479" i="38"/>
  <c r="I5480" i="38"/>
  <c r="I5481" i="38"/>
  <c r="I5482" i="38"/>
  <c r="I5483" i="38"/>
  <c r="I5484" i="38"/>
  <c r="I5485" i="38"/>
  <c r="I5486" i="38"/>
  <c r="I5487" i="38"/>
  <c r="I5488" i="38"/>
  <c r="I5489" i="38"/>
  <c r="I5490" i="38"/>
  <c r="I5491" i="38"/>
  <c r="I5492" i="38"/>
  <c r="I5493" i="38"/>
  <c r="I5494" i="38"/>
  <c r="I5495" i="38"/>
  <c r="I5496" i="38"/>
  <c r="I5497" i="38"/>
  <c r="I5498" i="38"/>
  <c r="I5499" i="38"/>
  <c r="I5500" i="38"/>
  <c r="I5501" i="38"/>
  <c r="I5502" i="38"/>
  <c r="I5503" i="38"/>
  <c r="I5504" i="38"/>
  <c r="I5505" i="38"/>
  <c r="I5506" i="38"/>
  <c r="I5507" i="38"/>
  <c r="I5508" i="38"/>
  <c r="I5509" i="38"/>
  <c r="I5510" i="38"/>
  <c r="I5511" i="38"/>
  <c r="I5512" i="38"/>
  <c r="I5513" i="38"/>
  <c r="I5514" i="38"/>
  <c r="I5515" i="38"/>
  <c r="I5516" i="38"/>
  <c r="I5517" i="38"/>
  <c r="I5518" i="38"/>
  <c r="I5519" i="38"/>
  <c r="I5520" i="38"/>
  <c r="I5521" i="38"/>
  <c r="I5522" i="38"/>
  <c r="I5523" i="38"/>
  <c r="I5524" i="38"/>
  <c r="I5525" i="38"/>
  <c r="I5526" i="38"/>
  <c r="I5527" i="38"/>
  <c r="I5528" i="38"/>
  <c r="I5529" i="38"/>
  <c r="I5530" i="38"/>
  <c r="I5531" i="38"/>
  <c r="I5532" i="38"/>
  <c r="I5533" i="38"/>
  <c r="I5534" i="38"/>
  <c r="I5535" i="38"/>
  <c r="I5536" i="38"/>
  <c r="I5537" i="38"/>
  <c r="I5538" i="38"/>
  <c r="I5539" i="38"/>
  <c r="I5540" i="38"/>
  <c r="I5541" i="38"/>
  <c r="I5542" i="38"/>
  <c r="I5543" i="38"/>
  <c r="I5544" i="38"/>
  <c r="I5545" i="38"/>
  <c r="I5546" i="38"/>
  <c r="I5547" i="38"/>
  <c r="I5548" i="38"/>
  <c r="I5549" i="38"/>
  <c r="I5550" i="38"/>
  <c r="I5551" i="38"/>
  <c r="I5552" i="38"/>
  <c r="I5553" i="38"/>
  <c r="I5554" i="38"/>
  <c r="I5555" i="38"/>
  <c r="I5556" i="38"/>
  <c r="I5557" i="38"/>
  <c r="I5558" i="38"/>
  <c r="I5559" i="38"/>
  <c r="I5560" i="38"/>
  <c r="I5561" i="38"/>
  <c r="I5562" i="38"/>
  <c r="I5563" i="38"/>
  <c r="I5564" i="38"/>
  <c r="I5565" i="38"/>
  <c r="I5566" i="38"/>
  <c r="I5567" i="38"/>
  <c r="I5568" i="38"/>
  <c r="I5569" i="38"/>
  <c r="I5570" i="38"/>
  <c r="I5571" i="38"/>
  <c r="I5572" i="38"/>
  <c r="I5573" i="38"/>
  <c r="I5574" i="38"/>
  <c r="I5575" i="38"/>
  <c r="I5576" i="38"/>
  <c r="I5577" i="38"/>
  <c r="I5578" i="38"/>
  <c r="I5579" i="38"/>
  <c r="I5580" i="38"/>
  <c r="I5581" i="38"/>
  <c r="I5582" i="38"/>
  <c r="I5583" i="38"/>
  <c r="I5584" i="38"/>
  <c r="I5585" i="38"/>
  <c r="I5586" i="38"/>
  <c r="I5587" i="38"/>
  <c r="I5588" i="38"/>
  <c r="I5589" i="38"/>
  <c r="I5590" i="38"/>
  <c r="I5591" i="38"/>
  <c r="I5592" i="38"/>
  <c r="I5593" i="38"/>
  <c r="I5594" i="38"/>
  <c r="I5595" i="38"/>
  <c r="I5596" i="38"/>
  <c r="I5597" i="38"/>
  <c r="I5598" i="38"/>
  <c r="I5599" i="38"/>
  <c r="I5600" i="38"/>
  <c r="I5601" i="38"/>
  <c r="I5602" i="38"/>
  <c r="I5603" i="38"/>
  <c r="I5604" i="38"/>
  <c r="I5605" i="38"/>
  <c r="I5606" i="38"/>
  <c r="I5607" i="38"/>
  <c r="I5608" i="38"/>
  <c r="I5609" i="38"/>
  <c r="I5610" i="38"/>
  <c r="I5611" i="38"/>
  <c r="I5612" i="38"/>
  <c r="I5613" i="38"/>
  <c r="I5614" i="38"/>
  <c r="I5615" i="38"/>
  <c r="I5616" i="38"/>
  <c r="I5617" i="38"/>
  <c r="I5618" i="38"/>
  <c r="I5619" i="38"/>
  <c r="I5620" i="38"/>
  <c r="I5621" i="38"/>
  <c r="I5622" i="38"/>
  <c r="I5623" i="38"/>
  <c r="I5624" i="38"/>
  <c r="I5625" i="38"/>
  <c r="I5626" i="38"/>
  <c r="I5627" i="38"/>
  <c r="I5628" i="38"/>
  <c r="I5629" i="38"/>
  <c r="I5630" i="38"/>
  <c r="I5631" i="38"/>
  <c r="I5632" i="38"/>
  <c r="I5633" i="38"/>
  <c r="I5634" i="38"/>
  <c r="I5635" i="38"/>
  <c r="I5636" i="38"/>
  <c r="I5637" i="38"/>
  <c r="I5638" i="38"/>
  <c r="I5639" i="38"/>
  <c r="I5640" i="38"/>
  <c r="I5641" i="38"/>
  <c r="I5642" i="38"/>
  <c r="I5643" i="38"/>
  <c r="I5644" i="38"/>
  <c r="I5645" i="38"/>
  <c r="I5646" i="38"/>
  <c r="I5647" i="38"/>
  <c r="I5648" i="38"/>
  <c r="I5649" i="38"/>
  <c r="I5650" i="38"/>
  <c r="I5651" i="38"/>
  <c r="I5652" i="38"/>
  <c r="I5653" i="38"/>
  <c r="I5654" i="38"/>
  <c r="I5655" i="38"/>
  <c r="I5656" i="38"/>
  <c r="I5657" i="38"/>
  <c r="I5658" i="38"/>
  <c r="I5659" i="38"/>
  <c r="I5660" i="38"/>
  <c r="I5661" i="38"/>
  <c r="I5662" i="38"/>
  <c r="I5663" i="38"/>
  <c r="I5664" i="38"/>
  <c r="I5665" i="38"/>
  <c r="I5666" i="38"/>
  <c r="I5667" i="38"/>
  <c r="I5668" i="38"/>
  <c r="I5669" i="38"/>
  <c r="I5670" i="38"/>
  <c r="I5671" i="38"/>
  <c r="I5672" i="38"/>
  <c r="I5673" i="38"/>
  <c r="I5674" i="38"/>
  <c r="I5675" i="38"/>
  <c r="I5676" i="38"/>
  <c r="I5677" i="38"/>
  <c r="I5678" i="38"/>
  <c r="I5679" i="38"/>
  <c r="I5680" i="38"/>
  <c r="I5681" i="38"/>
  <c r="I5682" i="38"/>
  <c r="I5683" i="38"/>
  <c r="I5684" i="38"/>
  <c r="I5685" i="38"/>
  <c r="I5686" i="38"/>
  <c r="I5687" i="38"/>
  <c r="I5688" i="38"/>
  <c r="I5689" i="38"/>
  <c r="I5690" i="38"/>
  <c r="I5691" i="38"/>
  <c r="I5692" i="38"/>
  <c r="I5693" i="38"/>
  <c r="I5694" i="38"/>
  <c r="I5695" i="38"/>
  <c r="I5696" i="38"/>
  <c r="I5697" i="38"/>
  <c r="I5698" i="38"/>
  <c r="I5699" i="38"/>
  <c r="I5700" i="38"/>
  <c r="I5701" i="38"/>
  <c r="I5702" i="38"/>
  <c r="I5703" i="38"/>
  <c r="I5704" i="38"/>
  <c r="I5705" i="38"/>
  <c r="I5706" i="38"/>
  <c r="I5707" i="38"/>
  <c r="I5708" i="38"/>
  <c r="I5709" i="38"/>
  <c r="I5710" i="38"/>
  <c r="I5711" i="38"/>
  <c r="I5712" i="38"/>
  <c r="I5713" i="38"/>
  <c r="I5714" i="38"/>
  <c r="I5715" i="38"/>
  <c r="I5716" i="38"/>
  <c r="I5717" i="38"/>
  <c r="I5718" i="38"/>
  <c r="I5719" i="38"/>
  <c r="I5720" i="38"/>
  <c r="I5721" i="38"/>
  <c r="I5722" i="38"/>
  <c r="I5723" i="38"/>
  <c r="I5724" i="38"/>
  <c r="I5725" i="38"/>
  <c r="I5726" i="38"/>
  <c r="I5727" i="38"/>
  <c r="I5728" i="38"/>
  <c r="I5729" i="38"/>
  <c r="I5730" i="38"/>
  <c r="I5731" i="38"/>
  <c r="I5732" i="38"/>
  <c r="I5733" i="38"/>
  <c r="I5734" i="38"/>
  <c r="I5735" i="38"/>
  <c r="I5736" i="38"/>
  <c r="I5737" i="38"/>
  <c r="I5738" i="38"/>
  <c r="I5739" i="38"/>
  <c r="I5740" i="38"/>
  <c r="I5741" i="38"/>
  <c r="I5742" i="38"/>
  <c r="I5743" i="38"/>
  <c r="I5744" i="38"/>
  <c r="I5745" i="38"/>
  <c r="I5746" i="38"/>
  <c r="I5747" i="38"/>
  <c r="I5748" i="38"/>
  <c r="I5749" i="38"/>
  <c r="I5750" i="38"/>
  <c r="I5751" i="38"/>
  <c r="I5752" i="38"/>
  <c r="I5753" i="38"/>
  <c r="I5754" i="38"/>
  <c r="I5755" i="38"/>
  <c r="I5756" i="38"/>
  <c r="I5757" i="38"/>
  <c r="I5758" i="38"/>
  <c r="I5759" i="38"/>
  <c r="I5760" i="38"/>
  <c r="I5761" i="38"/>
  <c r="I5762" i="38"/>
  <c r="I5763" i="38"/>
  <c r="I5764" i="38"/>
  <c r="I5765" i="38"/>
  <c r="I5766" i="38"/>
  <c r="I5767" i="38"/>
  <c r="I5768" i="38"/>
  <c r="I5769" i="38"/>
  <c r="I5770" i="38"/>
  <c r="I5771" i="38"/>
  <c r="I5772" i="38"/>
  <c r="I5773" i="38"/>
  <c r="I5774" i="38"/>
  <c r="I5775" i="38"/>
  <c r="I5776" i="38"/>
  <c r="I5777" i="38"/>
  <c r="I5778" i="38"/>
  <c r="I5779" i="38"/>
  <c r="I5780" i="38"/>
  <c r="I5781" i="38"/>
  <c r="I5782" i="38"/>
  <c r="I5783" i="38"/>
  <c r="I5784" i="38"/>
  <c r="I5785" i="38"/>
  <c r="I5786" i="38"/>
  <c r="I5787" i="38"/>
  <c r="I5788" i="38"/>
  <c r="I5789" i="38"/>
  <c r="I5790" i="38"/>
  <c r="I5791" i="38"/>
  <c r="I5792" i="38"/>
  <c r="I5793" i="38"/>
  <c r="I5794" i="38"/>
  <c r="I5795" i="38"/>
  <c r="I5796" i="38"/>
  <c r="I5797" i="38"/>
  <c r="I5798" i="38"/>
  <c r="I5799" i="38"/>
  <c r="I5800" i="38"/>
  <c r="I5801" i="38"/>
  <c r="I5802" i="38"/>
  <c r="I5803" i="38"/>
  <c r="I5804" i="38"/>
  <c r="I5805" i="38"/>
  <c r="I5806" i="38"/>
  <c r="I5807" i="38"/>
  <c r="I5808" i="38"/>
  <c r="I5809" i="38"/>
  <c r="I5810" i="38"/>
  <c r="I5811" i="38"/>
  <c r="I5812" i="38"/>
  <c r="I5813" i="38"/>
  <c r="I5814" i="38"/>
  <c r="I5815" i="38"/>
  <c r="I5816" i="38"/>
  <c r="I5817" i="38"/>
  <c r="I5818" i="38"/>
  <c r="I5819" i="38"/>
  <c r="I5820" i="38"/>
  <c r="I5821" i="38"/>
  <c r="I5822" i="38"/>
  <c r="I5823" i="38"/>
  <c r="I5824" i="38"/>
  <c r="I5825" i="38"/>
  <c r="I5826" i="38"/>
  <c r="I5827" i="38"/>
  <c r="I5828" i="38"/>
  <c r="I5829" i="38"/>
  <c r="I5830" i="38"/>
  <c r="I5831" i="38"/>
  <c r="I5832" i="38"/>
  <c r="I5833" i="38"/>
  <c r="I5834" i="38"/>
  <c r="I5835" i="38"/>
  <c r="I5836" i="38"/>
  <c r="I5837" i="38"/>
  <c r="I5838" i="38"/>
  <c r="I5839" i="38"/>
  <c r="I5840" i="38"/>
  <c r="I5841" i="38"/>
  <c r="I5842" i="38"/>
  <c r="I5843" i="38"/>
  <c r="I5844" i="38"/>
  <c r="I5845" i="38"/>
  <c r="I5846" i="38"/>
  <c r="I5847" i="38"/>
  <c r="I5848" i="38"/>
  <c r="I5849" i="38"/>
  <c r="I5850" i="38"/>
  <c r="I5851" i="38"/>
  <c r="I5852" i="38"/>
  <c r="I20" i="38"/>
  <c r="C3" i="41"/>
  <c r="E3" i="41" s="1"/>
  <c r="C4" i="41"/>
  <c r="C5" i="41"/>
  <c r="C6" i="41"/>
  <c r="C7" i="41"/>
  <c r="E7" i="41" s="1"/>
  <c r="C8" i="41"/>
  <c r="C9" i="41"/>
  <c r="C10" i="41"/>
  <c r="C11" i="41"/>
  <c r="E11" i="41" s="1"/>
  <c r="C12" i="41"/>
  <c r="E12" i="41" s="1"/>
  <c r="C13" i="41"/>
  <c r="C14" i="41"/>
  <c r="C15" i="41"/>
  <c r="E15" i="41" s="1"/>
  <c r="C16" i="41"/>
  <c r="E16" i="41" s="1"/>
  <c r="C17" i="41"/>
  <c r="C18" i="41"/>
  <c r="C19" i="41"/>
  <c r="E19" i="41" s="1"/>
  <c r="C20" i="41"/>
  <c r="E20" i="41" s="1"/>
  <c r="C21" i="41"/>
  <c r="C22" i="41"/>
  <c r="C23" i="41"/>
  <c r="E23" i="41" s="1"/>
  <c r="C24" i="41"/>
  <c r="E24" i="41" s="1"/>
  <c r="C25" i="41"/>
  <c r="C26" i="41"/>
  <c r="C27" i="41"/>
  <c r="E27" i="41" s="1"/>
  <c r="C28" i="41"/>
  <c r="E28" i="41" s="1"/>
  <c r="C29" i="41"/>
  <c r="C30" i="41"/>
  <c r="C31" i="41"/>
  <c r="E31" i="41" s="1"/>
  <c r="C32" i="41"/>
  <c r="E32" i="41" s="1"/>
  <c r="C33" i="41"/>
  <c r="C34" i="41"/>
  <c r="C35" i="41"/>
  <c r="E35" i="41" s="1"/>
  <c r="C36" i="41"/>
  <c r="E36" i="41" s="1"/>
  <c r="C37" i="41"/>
  <c r="C38" i="41"/>
  <c r="C39" i="41"/>
  <c r="E39" i="41" s="1"/>
  <c r="C40" i="41"/>
  <c r="E40" i="41" s="1"/>
  <c r="C41" i="41"/>
  <c r="C42" i="41"/>
  <c r="C43" i="41"/>
  <c r="E43" i="41" s="1"/>
  <c r="C44" i="41"/>
  <c r="E44" i="41" s="1"/>
  <c r="C45" i="41"/>
  <c r="C46" i="41"/>
  <c r="C47" i="41"/>
  <c r="E47" i="41" s="1"/>
  <c r="C48" i="41"/>
  <c r="E48" i="41" s="1"/>
  <c r="C51" i="41"/>
  <c r="C52" i="41"/>
  <c r="C53" i="41"/>
  <c r="E53" i="41" s="1"/>
  <c r="C54" i="41"/>
  <c r="E54" i="41" s="1"/>
  <c r="C55" i="41"/>
  <c r="C56" i="41"/>
  <c r="C57" i="41"/>
  <c r="E57" i="41" s="1"/>
  <c r="C58" i="41"/>
  <c r="E58" i="41" s="1"/>
  <c r="C59" i="41"/>
  <c r="C60" i="41"/>
  <c r="C61" i="41"/>
  <c r="E61" i="41" s="1"/>
  <c r="C62" i="41"/>
  <c r="E62" i="41" s="1"/>
  <c r="C63" i="41"/>
  <c r="C64" i="41"/>
  <c r="C65" i="41"/>
  <c r="E65" i="41" s="1"/>
  <c r="C66" i="41"/>
  <c r="E66" i="41" s="1"/>
  <c r="C67" i="41"/>
  <c r="C68" i="41"/>
  <c r="C69" i="41"/>
  <c r="E69" i="41" s="1"/>
  <c r="C70" i="41"/>
  <c r="E70" i="41" s="1"/>
  <c r="C71" i="41"/>
  <c r="C72" i="41"/>
  <c r="C73" i="41"/>
  <c r="E73" i="41" s="1"/>
  <c r="C74" i="41"/>
  <c r="E74" i="41" s="1"/>
  <c r="C75" i="41"/>
  <c r="C76" i="41"/>
  <c r="C77" i="41"/>
  <c r="E77" i="41" s="1"/>
  <c r="C78" i="41"/>
  <c r="E78" i="41" s="1"/>
  <c r="C79" i="41"/>
  <c r="C80" i="41"/>
  <c r="C81" i="41"/>
  <c r="E81" i="41" s="1"/>
  <c r="C82" i="41"/>
  <c r="E82" i="41" s="1"/>
  <c r="C83" i="41"/>
  <c r="C84" i="41"/>
  <c r="C85" i="41"/>
  <c r="E85" i="41" s="1"/>
  <c r="C86" i="41"/>
  <c r="E86" i="41" s="1"/>
  <c r="C87" i="41"/>
  <c r="C88" i="41"/>
  <c r="C89" i="41"/>
  <c r="E89" i="41" s="1"/>
  <c r="C90" i="41"/>
  <c r="E90" i="41" s="1"/>
  <c r="C91" i="41"/>
  <c r="C92" i="41"/>
  <c r="C93" i="41"/>
  <c r="E93" i="41" s="1"/>
  <c r="C94" i="41"/>
  <c r="E94" i="41" s="1"/>
  <c r="C95" i="41"/>
  <c r="C96" i="41"/>
  <c r="C97" i="41"/>
  <c r="E97" i="41" s="1"/>
  <c r="C98" i="41"/>
  <c r="E98" i="41" s="1"/>
  <c r="C99" i="41"/>
  <c r="C100" i="41"/>
  <c r="C101" i="41"/>
  <c r="E101" i="41" s="1"/>
  <c r="C102" i="41"/>
  <c r="E102" i="41" s="1"/>
  <c r="C49" i="41"/>
  <c r="C50" i="41"/>
  <c r="E4" i="41"/>
  <c r="E8" i="41"/>
  <c r="M19" i="7" a="1"/>
  <c r="M19" i="7" s="1"/>
  <c r="BE857" i="16"/>
  <c r="BC857" i="16" s="1"/>
  <c r="BD857" i="16" s="1"/>
  <c r="BB857" i="16"/>
  <c r="BA857" i="16"/>
  <c r="AU857" i="16"/>
  <c r="AS857" i="16" s="1"/>
  <c r="AT857" i="16" s="1"/>
  <c r="AR857" i="16"/>
  <c r="AQ857" i="16"/>
  <c r="AK857" i="16"/>
  <c r="AI857" i="16" s="1"/>
  <c r="AJ857" i="16" s="1"/>
  <c r="AH857" i="16"/>
  <c r="AG857" i="16"/>
  <c r="AA857" i="16"/>
  <c r="Y857" i="16" s="1"/>
  <c r="Z857" i="16" s="1"/>
  <c r="X857" i="16"/>
  <c r="W857" i="16"/>
  <c r="BE856" i="16"/>
  <c r="BC856" i="16" s="1"/>
  <c r="BD856" i="16" s="1"/>
  <c r="BB856" i="16"/>
  <c r="BA856" i="16"/>
  <c r="AU856" i="16"/>
  <c r="AS856" i="16" s="1"/>
  <c r="AT856" i="16" s="1"/>
  <c r="AR856" i="16"/>
  <c r="AQ856" i="16"/>
  <c r="AK856" i="16"/>
  <c r="AI856" i="16" s="1"/>
  <c r="AJ856" i="16" s="1"/>
  <c r="AH856" i="16"/>
  <c r="AG856" i="16"/>
  <c r="AA856" i="16"/>
  <c r="Y856" i="16" s="1"/>
  <c r="Z856" i="16" s="1"/>
  <c r="X856" i="16"/>
  <c r="W856" i="16"/>
  <c r="BE855" i="16"/>
  <c r="BC855" i="16" s="1"/>
  <c r="BD855" i="16" s="1"/>
  <c r="BB855" i="16"/>
  <c r="BA855" i="16"/>
  <c r="AU855" i="16"/>
  <c r="AS855" i="16" s="1"/>
  <c r="AT855" i="16" s="1"/>
  <c r="AR855" i="16"/>
  <c r="AQ855" i="16"/>
  <c r="AK855" i="16"/>
  <c r="AI855" i="16" s="1"/>
  <c r="AJ855" i="16" s="1"/>
  <c r="AH855" i="16"/>
  <c r="AG855" i="16"/>
  <c r="AA855" i="16"/>
  <c r="Y855" i="16" s="1"/>
  <c r="Z855" i="16" s="1"/>
  <c r="X855" i="16"/>
  <c r="W855" i="16"/>
  <c r="BE854" i="16"/>
  <c r="BC854" i="16" s="1"/>
  <c r="BD854" i="16" s="1"/>
  <c r="BB854" i="16"/>
  <c r="BA854" i="16"/>
  <c r="AU854" i="16"/>
  <c r="AS854" i="16" s="1"/>
  <c r="AT854" i="16" s="1"/>
  <c r="AR854" i="16"/>
  <c r="AQ854" i="16"/>
  <c r="AK854" i="16"/>
  <c r="AI854" i="16" s="1"/>
  <c r="AJ854" i="16" s="1"/>
  <c r="AH854" i="16"/>
  <c r="AG854" i="16"/>
  <c r="AA854" i="16"/>
  <c r="Y854" i="16" s="1"/>
  <c r="Z854" i="16" s="1"/>
  <c r="X854" i="16"/>
  <c r="W854" i="16"/>
  <c r="BE853" i="16"/>
  <c r="BC853" i="16" s="1"/>
  <c r="BD853" i="16" s="1"/>
  <c r="BB853" i="16"/>
  <c r="BA853" i="16"/>
  <c r="AU853" i="16"/>
  <c r="AS853" i="16" s="1"/>
  <c r="AT853" i="16" s="1"/>
  <c r="AR853" i="16"/>
  <c r="AQ853" i="16"/>
  <c r="AK853" i="16"/>
  <c r="AI853" i="16" s="1"/>
  <c r="AJ853" i="16" s="1"/>
  <c r="AH853" i="16"/>
  <c r="AG853" i="16"/>
  <c r="AA853" i="16"/>
  <c r="Y853" i="16" s="1"/>
  <c r="Z853" i="16" s="1"/>
  <c r="X853" i="16"/>
  <c r="W853" i="16"/>
  <c r="BE852" i="16"/>
  <c r="BC852" i="16" s="1"/>
  <c r="BD852" i="16" s="1"/>
  <c r="BB852" i="16"/>
  <c r="BA852" i="16"/>
  <c r="AU852" i="16"/>
  <c r="AS852" i="16" s="1"/>
  <c r="AT852" i="16" s="1"/>
  <c r="AR852" i="16"/>
  <c r="AQ852" i="16"/>
  <c r="AK852" i="16"/>
  <c r="AI852" i="16" s="1"/>
  <c r="AJ852" i="16" s="1"/>
  <c r="AH852" i="16"/>
  <c r="AG852" i="16"/>
  <c r="AA852" i="16"/>
  <c r="Y852" i="16" s="1"/>
  <c r="Z852" i="16" s="1"/>
  <c r="X852" i="16"/>
  <c r="W852" i="16"/>
  <c r="BE851" i="16"/>
  <c r="BC851" i="16" s="1"/>
  <c r="BD851" i="16" s="1"/>
  <c r="BB851" i="16"/>
  <c r="BA851" i="16"/>
  <c r="AU851" i="16"/>
  <c r="AS851" i="16" s="1"/>
  <c r="AT851" i="16" s="1"/>
  <c r="AR851" i="16"/>
  <c r="AQ851" i="16"/>
  <c r="AK851" i="16"/>
  <c r="AI851" i="16" s="1"/>
  <c r="AJ851" i="16" s="1"/>
  <c r="AH851" i="16"/>
  <c r="AG851" i="16"/>
  <c r="AA851" i="16"/>
  <c r="Y851" i="16" s="1"/>
  <c r="Z851" i="16" s="1"/>
  <c r="X851" i="16"/>
  <c r="W851" i="16"/>
  <c r="BE850" i="16"/>
  <c r="BC850" i="16" s="1"/>
  <c r="BD850" i="16" s="1"/>
  <c r="BB850" i="16"/>
  <c r="BA850" i="16"/>
  <c r="AU850" i="16"/>
  <c r="AS850" i="16" s="1"/>
  <c r="AT850" i="16" s="1"/>
  <c r="AR850" i="16"/>
  <c r="AQ850" i="16"/>
  <c r="AK850" i="16"/>
  <c r="AI850" i="16" s="1"/>
  <c r="AJ850" i="16" s="1"/>
  <c r="AH850" i="16"/>
  <c r="AG850" i="16"/>
  <c r="AA850" i="16"/>
  <c r="Y850" i="16" s="1"/>
  <c r="Z850" i="16" s="1"/>
  <c r="X850" i="16"/>
  <c r="W850" i="16"/>
  <c r="BE849" i="16"/>
  <c r="BC849" i="16" s="1"/>
  <c r="BD849" i="16" s="1"/>
  <c r="BB849" i="16"/>
  <c r="BA849" i="16"/>
  <c r="AU849" i="16"/>
  <c r="AS849" i="16" s="1"/>
  <c r="AT849" i="16" s="1"/>
  <c r="AR849" i="16"/>
  <c r="AQ849" i="16"/>
  <c r="AK849" i="16"/>
  <c r="AI849" i="16" s="1"/>
  <c r="AJ849" i="16" s="1"/>
  <c r="AH849" i="16"/>
  <c r="AG849" i="16"/>
  <c r="AA849" i="16"/>
  <c r="Y849" i="16" s="1"/>
  <c r="Z849" i="16" s="1"/>
  <c r="X849" i="16"/>
  <c r="W849" i="16"/>
  <c r="BE848" i="16"/>
  <c r="BC848" i="16" s="1"/>
  <c r="BD848" i="16" s="1"/>
  <c r="BB848" i="16"/>
  <c r="BA848" i="16"/>
  <c r="AU848" i="16"/>
  <c r="AS848" i="16" s="1"/>
  <c r="AT848" i="16" s="1"/>
  <c r="AR848" i="16"/>
  <c r="AQ848" i="16"/>
  <c r="AK848" i="16"/>
  <c r="AI848" i="16" s="1"/>
  <c r="AJ848" i="16" s="1"/>
  <c r="AH848" i="16"/>
  <c r="AG848" i="16"/>
  <c r="AA848" i="16"/>
  <c r="Y848" i="16" s="1"/>
  <c r="Z848" i="16" s="1"/>
  <c r="X848" i="16"/>
  <c r="W848" i="16"/>
  <c r="BE847" i="16"/>
  <c r="BC847" i="16" s="1"/>
  <c r="BD847" i="16" s="1"/>
  <c r="BB847" i="16"/>
  <c r="BA847" i="16"/>
  <c r="AU847" i="16"/>
  <c r="AS847" i="16" s="1"/>
  <c r="AT847" i="16" s="1"/>
  <c r="AR847" i="16"/>
  <c r="AQ847" i="16"/>
  <c r="AK847" i="16"/>
  <c r="AI847" i="16" s="1"/>
  <c r="AJ847" i="16" s="1"/>
  <c r="AH847" i="16"/>
  <c r="AG847" i="16"/>
  <c r="AA847" i="16"/>
  <c r="Y847" i="16" s="1"/>
  <c r="Z847" i="16" s="1"/>
  <c r="X847" i="16"/>
  <c r="W847" i="16"/>
  <c r="BE846" i="16"/>
  <c r="BC846" i="16" s="1"/>
  <c r="BD846" i="16" s="1"/>
  <c r="BB846" i="16"/>
  <c r="BA846" i="16"/>
  <c r="AU846" i="16"/>
  <c r="AS846" i="16" s="1"/>
  <c r="AT846" i="16" s="1"/>
  <c r="AR846" i="16"/>
  <c r="AQ846" i="16"/>
  <c r="AK846" i="16"/>
  <c r="AI846" i="16" s="1"/>
  <c r="AJ846" i="16" s="1"/>
  <c r="AH846" i="16"/>
  <c r="AG846" i="16"/>
  <c r="AA846" i="16"/>
  <c r="Y846" i="16" s="1"/>
  <c r="Z846" i="16" s="1"/>
  <c r="X846" i="16"/>
  <c r="W846" i="16"/>
  <c r="BE845" i="16"/>
  <c r="BC845" i="16" s="1"/>
  <c r="BD845" i="16" s="1"/>
  <c r="BB845" i="16"/>
  <c r="BA845" i="16"/>
  <c r="AU845" i="16"/>
  <c r="AS845" i="16" s="1"/>
  <c r="AT845" i="16" s="1"/>
  <c r="AR845" i="16"/>
  <c r="AQ845" i="16"/>
  <c r="AK845" i="16"/>
  <c r="AI845" i="16" s="1"/>
  <c r="AJ845" i="16" s="1"/>
  <c r="AH845" i="16"/>
  <c r="AG845" i="16"/>
  <c r="AA845" i="16"/>
  <c r="Y845" i="16" s="1"/>
  <c r="Z845" i="16" s="1"/>
  <c r="X845" i="16"/>
  <c r="W845" i="16"/>
  <c r="BE844" i="16"/>
  <c r="BC844" i="16" s="1"/>
  <c r="BD844" i="16" s="1"/>
  <c r="BB844" i="16"/>
  <c r="BA844" i="16"/>
  <c r="AU844" i="16"/>
  <c r="AS844" i="16" s="1"/>
  <c r="AT844" i="16" s="1"/>
  <c r="AR844" i="16"/>
  <c r="AQ844" i="16"/>
  <c r="AK844" i="16"/>
  <c r="AI844" i="16" s="1"/>
  <c r="AJ844" i="16" s="1"/>
  <c r="AH844" i="16"/>
  <c r="AG844" i="16"/>
  <c r="AA844" i="16"/>
  <c r="Y844" i="16" s="1"/>
  <c r="Z844" i="16" s="1"/>
  <c r="X844" i="16"/>
  <c r="W844" i="16"/>
  <c r="BE843" i="16"/>
  <c r="BC843" i="16" s="1"/>
  <c r="BD843" i="16" s="1"/>
  <c r="BB843" i="16"/>
  <c r="BA843" i="16"/>
  <c r="AU843" i="16"/>
  <c r="AS843" i="16" s="1"/>
  <c r="AT843" i="16" s="1"/>
  <c r="AR843" i="16"/>
  <c r="AQ843" i="16"/>
  <c r="AK843" i="16"/>
  <c r="AI843" i="16" s="1"/>
  <c r="AJ843" i="16" s="1"/>
  <c r="AH843" i="16"/>
  <c r="AG843" i="16"/>
  <c r="AA843" i="16"/>
  <c r="Y843" i="16" s="1"/>
  <c r="Z843" i="16" s="1"/>
  <c r="X843" i="16"/>
  <c r="W843" i="16"/>
  <c r="BE842" i="16"/>
  <c r="BC842" i="16" s="1"/>
  <c r="BD842" i="16" s="1"/>
  <c r="BB842" i="16"/>
  <c r="BA842" i="16"/>
  <c r="AU842" i="16"/>
  <c r="AS842" i="16" s="1"/>
  <c r="AT842" i="16" s="1"/>
  <c r="AR842" i="16"/>
  <c r="AQ842" i="16"/>
  <c r="AK842" i="16"/>
  <c r="AI842" i="16" s="1"/>
  <c r="AJ842" i="16" s="1"/>
  <c r="AH842" i="16"/>
  <c r="AG842" i="16"/>
  <c r="AA842" i="16"/>
  <c r="Y842" i="16" s="1"/>
  <c r="Z842" i="16" s="1"/>
  <c r="X842" i="16"/>
  <c r="W842" i="16"/>
  <c r="BE841" i="16"/>
  <c r="BC841" i="16" s="1"/>
  <c r="BD841" i="16" s="1"/>
  <c r="BB841" i="16"/>
  <c r="BA841" i="16"/>
  <c r="AU841" i="16"/>
  <c r="AS841" i="16" s="1"/>
  <c r="AT841" i="16" s="1"/>
  <c r="AR841" i="16"/>
  <c r="AQ841" i="16"/>
  <c r="AK841" i="16"/>
  <c r="AI841" i="16" s="1"/>
  <c r="AJ841" i="16" s="1"/>
  <c r="AH841" i="16"/>
  <c r="AG841" i="16"/>
  <c r="AA841" i="16"/>
  <c r="Y841" i="16" s="1"/>
  <c r="Z841" i="16" s="1"/>
  <c r="X841" i="16"/>
  <c r="W841" i="16"/>
  <c r="BE840" i="16"/>
  <c r="BC840" i="16" s="1"/>
  <c r="BD840" i="16" s="1"/>
  <c r="BB840" i="16"/>
  <c r="BA840" i="16"/>
  <c r="AU840" i="16"/>
  <c r="AS840" i="16" s="1"/>
  <c r="AT840" i="16" s="1"/>
  <c r="AR840" i="16"/>
  <c r="AQ840" i="16"/>
  <c r="AK840" i="16"/>
  <c r="AI840" i="16" s="1"/>
  <c r="AJ840" i="16" s="1"/>
  <c r="AH840" i="16"/>
  <c r="AG840" i="16"/>
  <c r="AA840" i="16"/>
  <c r="Y840" i="16" s="1"/>
  <c r="Z840" i="16" s="1"/>
  <c r="X840" i="16"/>
  <c r="W840" i="16"/>
  <c r="BE839" i="16"/>
  <c r="BC839" i="16" s="1"/>
  <c r="BD839" i="16" s="1"/>
  <c r="BB839" i="16"/>
  <c r="BA839" i="16"/>
  <c r="AU839" i="16"/>
  <c r="AS839" i="16" s="1"/>
  <c r="AT839" i="16" s="1"/>
  <c r="AR839" i="16"/>
  <c r="AQ839" i="16"/>
  <c r="AK839" i="16"/>
  <c r="AI839" i="16" s="1"/>
  <c r="AJ839" i="16" s="1"/>
  <c r="AH839" i="16"/>
  <c r="AG839" i="16"/>
  <c r="AA839" i="16"/>
  <c r="Y839" i="16" s="1"/>
  <c r="Z839" i="16" s="1"/>
  <c r="X839" i="16"/>
  <c r="W839" i="16"/>
  <c r="BE838" i="16"/>
  <c r="BC838" i="16" s="1"/>
  <c r="BD838" i="16" s="1"/>
  <c r="BB838" i="16"/>
  <c r="BA838" i="16"/>
  <c r="AU838" i="16"/>
  <c r="AS838" i="16" s="1"/>
  <c r="AT838" i="16" s="1"/>
  <c r="AR838" i="16"/>
  <c r="AQ838" i="16"/>
  <c r="AK838" i="16"/>
  <c r="AI838" i="16" s="1"/>
  <c r="AJ838" i="16" s="1"/>
  <c r="AH838" i="16"/>
  <c r="AG838" i="16"/>
  <c r="AA838" i="16"/>
  <c r="Y838" i="16" s="1"/>
  <c r="Z838" i="16" s="1"/>
  <c r="X838" i="16"/>
  <c r="W838" i="16"/>
  <c r="BE837" i="16"/>
  <c r="BC837" i="16" s="1"/>
  <c r="BD837" i="16" s="1"/>
  <c r="BB837" i="16"/>
  <c r="BA837" i="16"/>
  <c r="AU837" i="16"/>
  <c r="AS837" i="16" s="1"/>
  <c r="AT837" i="16" s="1"/>
  <c r="AR837" i="16"/>
  <c r="AQ837" i="16"/>
  <c r="AK837" i="16"/>
  <c r="AI837" i="16" s="1"/>
  <c r="AJ837" i="16" s="1"/>
  <c r="AH837" i="16"/>
  <c r="AG837" i="16"/>
  <c r="AA837" i="16"/>
  <c r="Y837" i="16" s="1"/>
  <c r="Z837" i="16" s="1"/>
  <c r="X837" i="16"/>
  <c r="W837" i="16"/>
  <c r="BE836" i="16"/>
  <c r="BC836" i="16" s="1"/>
  <c r="BD836" i="16" s="1"/>
  <c r="BB836" i="16"/>
  <c r="BA836" i="16"/>
  <c r="AU836" i="16"/>
  <c r="AS836" i="16" s="1"/>
  <c r="AT836" i="16" s="1"/>
  <c r="AR836" i="16"/>
  <c r="AQ836" i="16"/>
  <c r="AK836" i="16"/>
  <c r="AI836" i="16" s="1"/>
  <c r="AJ836" i="16" s="1"/>
  <c r="AH836" i="16"/>
  <c r="AG836" i="16"/>
  <c r="AA836" i="16"/>
  <c r="Y836" i="16" s="1"/>
  <c r="Z836" i="16" s="1"/>
  <c r="X836" i="16"/>
  <c r="W836" i="16"/>
  <c r="BE835" i="16"/>
  <c r="BC835" i="16" s="1"/>
  <c r="BD835" i="16" s="1"/>
  <c r="BB835" i="16"/>
  <c r="BA835" i="16"/>
  <c r="AU835" i="16"/>
  <c r="AS835" i="16" s="1"/>
  <c r="AT835" i="16" s="1"/>
  <c r="AR835" i="16"/>
  <c r="AQ835" i="16"/>
  <c r="AK835" i="16"/>
  <c r="AI835" i="16" s="1"/>
  <c r="AJ835" i="16" s="1"/>
  <c r="AH835" i="16"/>
  <c r="AG835" i="16"/>
  <c r="AA835" i="16"/>
  <c r="Y835" i="16" s="1"/>
  <c r="Z835" i="16" s="1"/>
  <c r="X835" i="16"/>
  <c r="W835" i="16"/>
  <c r="BE834" i="16"/>
  <c r="BC834" i="16" s="1"/>
  <c r="BD834" i="16" s="1"/>
  <c r="BB834" i="16"/>
  <c r="BA834" i="16"/>
  <c r="AU834" i="16"/>
  <c r="AS834" i="16" s="1"/>
  <c r="AT834" i="16" s="1"/>
  <c r="AR834" i="16"/>
  <c r="AQ834" i="16"/>
  <c r="AK834" i="16"/>
  <c r="AI834" i="16" s="1"/>
  <c r="AJ834" i="16" s="1"/>
  <c r="AH834" i="16"/>
  <c r="AG834" i="16"/>
  <c r="AA834" i="16"/>
  <c r="Y834" i="16" s="1"/>
  <c r="Z834" i="16" s="1"/>
  <c r="X834" i="16"/>
  <c r="W834" i="16"/>
  <c r="BE833" i="16"/>
  <c r="BC833" i="16" s="1"/>
  <c r="BD833" i="16" s="1"/>
  <c r="BB833" i="16"/>
  <c r="BA833" i="16"/>
  <c r="AU833" i="16"/>
  <c r="AS833" i="16" s="1"/>
  <c r="AT833" i="16" s="1"/>
  <c r="AR833" i="16"/>
  <c r="AQ833" i="16"/>
  <c r="AK833" i="16"/>
  <c r="AI833" i="16" s="1"/>
  <c r="AJ833" i="16" s="1"/>
  <c r="AH833" i="16"/>
  <c r="AG833" i="16"/>
  <c r="AA833" i="16"/>
  <c r="Y833" i="16" s="1"/>
  <c r="Z833" i="16" s="1"/>
  <c r="X833" i="16"/>
  <c r="W833" i="16"/>
  <c r="BE832" i="16"/>
  <c r="BC832" i="16" s="1"/>
  <c r="BD832" i="16" s="1"/>
  <c r="BB832" i="16"/>
  <c r="BA832" i="16"/>
  <c r="AU832" i="16"/>
  <c r="AS832" i="16" s="1"/>
  <c r="AT832" i="16" s="1"/>
  <c r="AR832" i="16"/>
  <c r="AQ832" i="16"/>
  <c r="AK832" i="16"/>
  <c r="AI832" i="16" s="1"/>
  <c r="AJ832" i="16" s="1"/>
  <c r="AH832" i="16"/>
  <c r="AG832" i="16"/>
  <c r="AA832" i="16"/>
  <c r="Y832" i="16" s="1"/>
  <c r="Z832" i="16" s="1"/>
  <c r="X832" i="16"/>
  <c r="W832" i="16"/>
  <c r="BE831" i="16"/>
  <c r="BC831" i="16" s="1"/>
  <c r="BD831" i="16" s="1"/>
  <c r="BB831" i="16"/>
  <c r="BA831" i="16"/>
  <c r="AU831" i="16"/>
  <c r="AS831" i="16" s="1"/>
  <c r="AT831" i="16" s="1"/>
  <c r="AR831" i="16"/>
  <c r="AQ831" i="16"/>
  <c r="AK831" i="16"/>
  <c r="AI831" i="16" s="1"/>
  <c r="AJ831" i="16" s="1"/>
  <c r="AH831" i="16"/>
  <c r="AG831" i="16"/>
  <c r="AA831" i="16"/>
  <c r="Y831" i="16" s="1"/>
  <c r="Z831" i="16" s="1"/>
  <c r="X831" i="16"/>
  <c r="W831" i="16"/>
  <c r="BE830" i="16"/>
  <c r="BC830" i="16" s="1"/>
  <c r="BD830" i="16" s="1"/>
  <c r="BB830" i="16"/>
  <c r="BA830" i="16"/>
  <c r="AU830" i="16"/>
  <c r="AS830" i="16" s="1"/>
  <c r="AT830" i="16" s="1"/>
  <c r="AR830" i="16"/>
  <c r="AQ830" i="16"/>
  <c r="AK830" i="16"/>
  <c r="AI830" i="16" s="1"/>
  <c r="AJ830" i="16" s="1"/>
  <c r="AH830" i="16"/>
  <c r="AG830" i="16"/>
  <c r="AA830" i="16"/>
  <c r="Y830" i="16" s="1"/>
  <c r="Z830" i="16" s="1"/>
  <c r="X830" i="16"/>
  <c r="W830" i="16"/>
  <c r="BE829" i="16"/>
  <c r="BC829" i="16" s="1"/>
  <c r="BD829" i="16" s="1"/>
  <c r="BB829" i="16"/>
  <c r="BA829" i="16"/>
  <c r="AU829" i="16"/>
  <c r="AS829" i="16" s="1"/>
  <c r="AT829" i="16" s="1"/>
  <c r="AR829" i="16"/>
  <c r="AQ829" i="16"/>
  <c r="AK829" i="16"/>
  <c r="AI829" i="16" s="1"/>
  <c r="AJ829" i="16" s="1"/>
  <c r="AH829" i="16"/>
  <c r="AG829" i="16"/>
  <c r="AA829" i="16"/>
  <c r="Y829" i="16" s="1"/>
  <c r="Z829" i="16" s="1"/>
  <c r="X829" i="16"/>
  <c r="W829" i="16"/>
  <c r="BE828" i="16"/>
  <c r="BC828" i="16" s="1"/>
  <c r="BD828" i="16" s="1"/>
  <c r="BB828" i="16"/>
  <c r="BA828" i="16"/>
  <c r="AU828" i="16"/>
  <c r="AS828" i="16" s="1"/>
  <c r="AT828" i="16" s="1"/>
  <c r="AR828" i="16"/>
  <c r="AQ828" i="16"/>
  <c r="AK828" i="16"/>
  <c r="AI828" i="16" s="1"/>
  <c r="AJ828" i="16" s="1"/>
  <c r="AH828" i="16"/>
  <c r="AG828" i="16"/>
  <c r="AA828" i="16"/>
  <c r="Y828" i="16" s="1"/>
  <c r="Z828" i="16" s="1"/>
  <c r="X828" i="16"/>
  <c r="W828" i="16"/>
  <c r="BE827" i="16"/>
  <c r="BC827" i="16" s="1"/>
  <c r="BD827" i="16" s="1"/>
  <c r="BB827" i="16"/>
  <c r="BA827" i="16"/>
  <c r="AU827" i="16"/>
  <c r="AS827" i="16" s="1"/>
  <c r="AT827" i="16" s="1"/>
  <c r="AR827" i="16"/>
  <c r="AQ827" i="16"/>
  <c r="AK827" i="16"/>
  <c r="AI827" i="16" s="1"/>
  <c r="AJ827" i="16" s="1"/>
  <c r="AH827" i="16"/>
  <c r="AG827" i="16"/>
  <c r="AA827" i="16"/>
  <c r="Y827" i="16" s="1"/>
  <c r="Z827" i="16" s="1"/>
  <c r="X827" i="16"/>
  <c r="W827" i="16"/>
  <c r="BE826" i="16"/>
  <c r="BC826" i="16" s="1"/>
  <c r="BD826" i="16" s="1"/>
  <c r="BB826" i="16"/>
  <c r="BA826" i="16"/>
  <c r="AU826" i="16"/>
  <c r="AS826" i="16" s="1"/>
  <c r="AT826" i="16" s="1"/>
  <c r="AR826" i="16"/>
  <c r="AQ826" i="16"/>
  <c r="AK826" i="16"/>
  <c r="AI826" i="16" s="1"/>
  <c r="AJ826" i="16" s="1"/>
  <c r="AH826" i="16"/>
  <c r="AG826" i="16"/>
  <c r="AA826" i="16"/>
  <c r="Y826" i="16" s="1"/>
  <c r="Z826" i="16" s="1"/>
  <c r="X826" i="16"/>
  <c r="W826" i="16"/>
  <c r="BE825" i="16"/>
  <c r="BC825" i="16" s="1"/>
  <c r="BD825" i="16" s="1"/>
  <c r="BB825" i="16"/>
  <c r="BA825" i="16"/>
  <c r="AU825" i="16"/>
  <c r="AS825" i="16" s="1"/>
  <c r="AT825" i="16" s="1"/>
  <c r="AR825" i="16"/>
  <c r="AQ825" i="16"/>
  <c r="AK825" i="16"/>
  <c r="AI825" i="16" s="1"/>
  <c r="AJ825" i="16" s="1"/>
  <c r="AH825" i="16"/>
  <c r="AG825" i="16"/>
  <c r="AA825" i="16"/>
  <c r="Y825" i="16" s="1"/>
  <c r="Z825" i="16" s="1"/>
  <c r="X825" i="16"/>
  <c r="W825" i="16"/>
  <c r="BE824" i="16"/>
  <c r="BC824" i="16" s="1"/>
  <c r="BD824" i="16" s="1"/>
  <c r="BB824" i="16"/>
  <c r="BA824" i="16"/>
  <c r="AU824" i="16"/>
  <c r="AS824" i="16" s="1"/>
  <c r="AT824" i="16" s="1"/>
  <c r="AR824" i="16"/>
  <c r="AQ824" i="16"/>
  <c r="AK824" i="16"/>
  <c r="AI824" i="16" s="1"/>
  <c r="AJ824" i="16" s="1"/>
  <c r="AH824" i="16"/>
  <c r="AG824" i="16"/>
  <c r="AA824" i="16"/>
  <c r="Y824" i="16" s="1"/>
  <c r="Z824" i="16" s="1"/>
  <c r="X824" i="16"/>
  <c r="W824" i="16"/>
  <c r="BE823" i="16"/>
  <c r="BC823" i="16" s="1"/>
  <c r="BD823" i="16" s="1"/>
  <c r="BB823" i="16"/>
  <c r="BA823" i="16"/>
  <c r="AU823" i="16"/>
  <c r="AS823" i="16" s="1"/>
  <c r="AT823" i="16" s="1"/>
  <c r="AR823" i="16"/>
  <c r="AQ823" i="16"/>
  <c r="AK823" i="16"/>
  <c r="AI823" i="16" s="1"/>
  <c r="AJ823" i="16" s="1"/>
  <c r="AH823" i="16"/>
  <c r="AG823" i="16"/>
  <c r="AA823" i="16"/>
  <c r="Y823" i="16" s="1"/>
  <c r="Z823" i="16" s="1"/>
  <c r="X823" i="16"/>
  <c r="W823" i="16"/>
  <c r="BE822" i="16"/>
  <c r="BC822" i="16" s="1"/>
  <c r="BD822" i="16" s="1"/>
  <c r="BB822" i="16"/>
  <c r="BA822" i="16"/>
  <c r="AU822" i="16"/>
  <c r="AS822" i="16" s="1"/>
  <c r="AT822" i="16" s="1"/>
  <c r="AR822" i="16"/>
  <c r="AQ822" i="16"/>
  <c r="AK822" i="16"/>
  <c r="AI822" i="16" s="1"/>
  <c r="AJ822" i="16" s="1"/>
  <c r="AH822" i="16"/>
  <c r="AG822" i="16"/>
  <c r="AA822" i="16"/>
  <c r="Y822" i="16" s="1"/>
  <c r="Z822" i="16" s="1"/>
  <c r="X822" i="16"/>
  <c r="W822" i="16"/>
  <c r="BE821" i="16"/>
  <c r="BC821" i="16" s="1"/>
  <c r="BD821" i="16" s="1"/>
  <c r="BB821" i="16"/>
  <c r="BA821" i="16"/>
  <c r="AU821" i="16"/>
  <c r="AS821" i="16" s="1"/>
  <c r="AT821" i="16" s="1"/>
  <c r="AR821" i="16"/>
  <c r="AQ821" i="16"/>
  <c r="AK821" i="16"/>
  <c r="AI821" i="16" s="1"/>
  <c r="AJ821" i="16" s="1"/>
  <c r="AH821" i="16"/>
  <c r="AG821" i="16"/>
  <c r="AA821" i="16"/>
  <c r="Y821" i="16" s="1"/>
  <c r="Z821" i="16" s="1"/>
  <c r="X821" i="16"/>
  <c r="W821" i="16"/>
  <c r="BE820" i="16"/>
  <c r="BC820" i="16" s="1"/>
  <c r="BD820" i="16" s="1"/>
  <c r="BB820" i="16"/>
  <c r="BA820" i="16"/>
  <c r="AU820" i="16"/>
  <c r="AS820" i="16" s="1"/>
  <c r="AT820" i="16" s="1"/>
  <c r="AR820" i="16"/>
  <c r="AQ820" i="16"/>
  <c r="AK820" i="16"/>
  <c r="AI820" i="16" s="1"/>
  <c r="AJ820" i="16" s="1"/>
  <c r="AH820" i="16"/>
  <c r="AG820" i="16"/>
  <c r="AA820" i="16"/>
  <c r="Y820" i="16" s="1"/>
  <c r="Z820" i="16" s="1"/>
  <c r="X820" i="16"/>
  <c r="W820" i="16"/>
  <c r="BE819" i="16"/>
  <c r="BC819" i="16" s="1"/>
  <c r="BD819" i="16" s="1"/>
  <c r="BB819" i="16"/>
  <c r="BA819" i="16"/>
  <c r="AU819" i="16"/>
  <c r="AS819" i="16" s="1"/>
  <c r="AT819" i="16" s="1"/>
  <c r="AR819" i="16"/>
  <c r="AQ819" i="16"/>
  <c r="AK819" i="16"/>
  <c r="AI819" i="16" s="1"/>
  <c r="AJ819" i="16" s="1"/>
  <c r="AH819" i="16"/>
  <c r="AG819" i="16"/>
  <c r="AA819" i="16"/>
  <c r="Y819" i="16" s="1"/>
  <c r="Z819" i="16" s="1"/>
  <c r="X819" i="16"/>
  <c r="W819" i="16"/>
  <c r="BE818" i="16"/>
  <c r="BC818" i="16" s="1"/>
  <c r="BD818" i="16" s="1"/>
  <c r="BB818" i="16"/>
  <c r="BA818" i="16"/>
  <c r="AU818" i="16"/>
  <c r="AS818" i="16" s="1"/>
  <c r="AT818" i="16" s="1"/>
  <c r="AR818" i="16"/>
  <c r="AQ818" i="16"/>
  <c r="AK818" i="16"/>
  <c r="AI818" i="16" s="1"/>
  <c r="AJ818" i="16" s="1"/>
  <c r="AH818" i="16"/>
  <c r="AG818" i="16"/>
  <c r="AA818" i="16"/>
  <c r="Y818" i="16" s="1"/>
  <c r="Z818" i="16" s="1"/>
  <c r="X818" i="16"/>
  <c r="W818" i="16"/>
  <c r="BE817" i="16"/>
  <c r="BC817" i="16" s="1"/>
  <c r="BD817" i="16" s="1"/>
  <c r="BB817" i="16"/>
  <c r="BA817" i="16"/>
  <c r="AU817" i="16"/>
  <c r="AS817" i="16" s="1"/>
  <c r="AT817" i="16" s="1"/>
  <c r="AR817" i="16"/>
  <c r="AQ817" i="16"/>
  <c r="AK817" i="16"/>
  <c r="AI817" i="16" s="1"/>
  <c r="AJ817" i="16" s="1"/>
  <c r="AH817" i="16"/>
  <c r="AG817" i="16"/>
  <c r="AA817" i="16"/>
  <c r="Y817" i="16" s="1"/>
  <c r="Z817" i="16" s="1"/>
  <c r="X817" i="16"/>
  <c r="W817" i="16"/>
  <c r="BE816" i="16"/>
  <c r="BC816" i="16" s="1"/>
  <c r="BD816" i="16" s="1"/>
  <c r="BB816" i="16"/>
  <c r="BA816" i="16"/>
  <c r="AU816" i="16"/>
  <c r="AS816" i="16" s="1"/>
  <c r="AT816" i="16" s="1"/>
  <c r="AR816" i="16"/>
  <c r="AQ816" i="16"/>
  <c r="AK816" i="16"/>
  <c r="AI816" i="16" s="1"/>
  <c r="AJ816" i="16" s="1"/>
  <c r="AH816" i="16"/>
  <c r="AG816" i="16"/>
  <c r="AA816" i="16"/>
  <c r="Y816" i="16" s="1"/>
  <c r="Z816" i="16" s="1"/>
  <c r="X816" i="16"/>
  <c r="W816" i="16"/>
  <c r="BE815" i="16"/>
  <c r="BC815" i="16" s="1"/>
  <c r="BD815" i="16" s="1"/>
  <c r="BB815" i="16"/>
  <c r="BA815" i="16"/>
  <c r="AU815" i="16"/>
  <c r="AS815" i="16" s="1"/>
  <c r="AT815" i="16" s="1"/>
  <c r="AR815" i="16"/>
  <c r="AQ815" i="16"/>
  <c r="AK815" i="16"/>
  <c r="AI815" i="16" s="1"/>
  <c r="AJ815" i="16" s="1"/>
  <c r="AH815" i="16"/>
  <c r="AG815" i="16"/>
  <c r="AA815" i="16"/>
  <c r="Y815" i="16" s="1"/>
  <c r="Z815" i="16" s="1"/>
  <c r="X815" i="16"/>
  <c r="W815" i="16"/>
  <c r="BE814" i="16"/>
  <c r="BC814" i="16" s="1"/>
  <c r="BD814" i="16" s="1"/>
  <c r="BB814" i="16"/>
  <c r="BA814" i="16"/>
  <c r="AU814" i="16"/>
  <c r="AS814" i="16" s="1"/>
  <c r="AT814" i="16" s="1"/>
  <c r="AR814" i="16"/>
  <c r="AQ814" i="16"/>
  <c r="AK814" i="16"/>
  <c r="AI814" i="16" s="1"/>
  <c r="AJ814" i="16" s="1"/>
  <c r="AH814" i="16"/>
  <c r="AG814" i="16"/>
  <c r="AA814" i="16"/>
  <c r="Y814" i="16" s="1"/>
  <c r="Z814" i="16" s="1"/>
  <c r="X814" i="16"/>
  <c r="W814" i="16"/>
  <c r="BE813" i="16"/>
  <c r="BC813" i="16" s="1"/>
  <c r="BD813" i="16" s="1"/>
  <c r="BB813" i="16"/>
  <c r="BA813" i="16"/>
  <c r="AU813" i="16"/>
  <c r="AS813" i="16" s="1"/>
  <c r="AT813" i="16" s="1"/>
  <c r="AR813" i="16"/>
  <c r="AQ813" i="16"/>
  <c r="AK813" i="16"/>
  <c r="AI813" i="16" s="1"/>
  <c r="AJ813" i="16" s="1"/>
  <c r="AH813" i="16"/>
  <c r="AG813" i="16"/>
  <c r="AA813" i="16"/>
  <c r="Y813" i="16" s="1"/>
  <c r="Z813" i="16" s="1"/>
  <c r="X813" i="16"/>
  <c r="W813" i="16"/>
  <c r="BE812" i="16"/>
  <c r="BC812" i="16" s="1"/>
  <c r="BD812" i="16" s="1"/>
  <c r="BB812" i="16"/>
  <c r="BA812" i="16"/>
  <c r="AU812" i="16"/>
  <c r="AS812" i="16" s="1"/>
  <c r="AT812" i="16" s="1"/>
  <c r="AR812" i="16"/>
  <c r="AQ812" i="16"/>
  <c r="AK812" i="16"/>
  <c r="AI812" i="16" s="1"/>
  <c r="AJ812" i="16" s="1"/>
  <c r="AH812" i="16"/>
  <c r="AG812" i="16"/>
  <c r="AA812" i="16"/>
  <c r="Y812" i="16" s="1"/>
  <c r="Z812" i="16" s="1"/>
  <c r="X812" i="16"/>
  <c r="W812" i="16"/>
  <c r="BE811" i="16"/>
  <c r="BC811" i="16" s="1"/>
  <c r="BD811" i="16" s="1"/>
  <c r="BB811" i="16"/>
  <c r="BA811" i="16"/>
  <c r="AU811" i="16"/>
  <c r="AS811" i="16" s="1"/>
  <c r="AT811" i="16" s="1"/>
  <c r="AR811" i="16"/>
  <c r="AQ811" i="16"/>
  <c r="AK811" i="16"/>
  <c r="AI811" i="16" s="1"/>
  <c r="AJ811" i="16" s="1"/>
  <c r="AH811" i="16"/>
  <c r="AG811" i="16"/>
  <c r="AA811" i="16"/>
  <c r="Y811" i="16" s="1"/>
  <c r="Z811" i="16" s="1"/>
  <c r="X811" i="16"/>
  <c r="W811" i="16"/>
  <c r="BE810" i="16"/>
  <c r="BC810" i="16" s="1"/>
  <c r="BD810" i="16" s="1"/>
  <c r="BB810" i="16"/>
  <c r="BA810" i="16"/>
  <c r="AU810" i="16"/>
  <c r="AS810" i="16" s="1"/>
  <c r="AT810" i="16" s="1"/>
  <c r="AR810" i="16"/>
  <c r="AQ810" i="16"/>
  <c r="AK810" i="16"/>
  <c r="AI810" i="16" s="1"/>
  <c r="AJ810" i="16" s="1"/>
  <c r="AH810" i="16"/>
  <c r="AG810" i="16"/>
  <c r="AA810" i="16"/>
  <c r="Y810" i="16" s="1"/>
  <c r="Z810" i="16" s="1"/>
  <c r="X810" i="16"/>
  <c r="W810" i="16"/>
  <c r="BE809" i="16"/>
  <c r="BC809" i="16" s="1"/>
  <c r="BD809" i="16" s="1"/>
  <c r="BB809" i="16"/>
  <c r="BA809" i="16"/>
  <c r="AU809" i="16"/>
  <c r="AS809" i="16" s="1"/>
  <c r="AT809" i="16" s="1"/>
  <c r="AR809" i="16"/>
  <c r="AQ809" i="16"/>
  <c r="AK809" i="16"/>
  <c r="AI809" i="16" s="1"/>
  <c r="AJ809" i="16" s="1"/>
  <c r="AH809" i="16"/>
  <c r="AG809" i="16"/>
  <c r="AA809" i="16"/>
  <c r="Y809" i="16" s="1"/>
  <c r="Z809" i="16" s="1"/>
  <c r="X809" i="16"/>
  <c r="W809" i="16"/>
  <c r="BE808" i="16"/>
  <c r="BC808" i="16" s="1"/>
  <c r="BD808" i="16" s="1"/>
  <c r="BB808" i="16"/>
  <c r="BA808" i="16"/>
  <c r="AU808" i="16"/>
  <c r="AS808" i="16" s="1"/>
  <c r="AT808" i="16" s="1"/>
  <c r="AR808" i="16"/>
  <c r="AQ808" i="16"/>
  <c r="AK808" i="16"/>
  <c r="AI808" i="16" s="1"/>
  <c r="AJ808" i="16" s="1"/>
  <c r="AH808" i="16"/>
  <c r="AG808" i="16"/>
  <c r="AA808" i="16"/>
  <c r="Y808" i="16" s="1"/>
  <c r="Z808" i="16" s="1"/>
  <c r="X808" i="16"/>
  <c r="W808" i="16"/>
  <c r="BE807" i="16"/>
  <c r="BC807" i="16" s="1"/>
  <c r="BD807" i="16" s="1"/>
  <c r="BB807" i="16"/>
  <c r="BA807" i="16"/>
  <c r="AU807" i="16"/>
  <c r="AS807" i="16" s="1"/>
  <c r="AT807" i="16" s="1"/>
  <c r="AR807" i="16"/>
  <c r="AQ807" i="16"/>
  <c r="AK807" i="16"/>
  <c r="AI807" i="16" s="1"/>
  <c r="AJ807" i="16" s="1"/>
  <c r="AH807" i="16"/>
  <c r="AG807" i="16"/>
  <c r="AA807" i="16"/>
  <c r="Y807" i="16" s="1"/>
  <c r="Z807" i="16" s="1"/>
  <c r="X807" i="16"/>
  <c r="W807" i="16"/>
  <c r="BE806" i="16"/>
  <c r="BC806" i="16" s="1"/>
  <c r="BD806" i="16" s="1"/>
  <c r="BB806" i="16"/>
  <c r="BA806" i="16"/>
  <c r="AU806" i="16"/>
  <c r="AS806" i="16" s="1"/>
  <c r="AT806" i="16" s="1"/>
  <c r="AR806" i="16"/>
  <c r="AQ806" i="16"/>
  <c r="AK806" i="16"/>
  <c r="AI806" i="16" s="1"/>
  <c r="AJ806" i="16" s="1"/>
  <c r="AH806" i="16"/>
  <c r="AG806" i="16"/>
  <c r="AA806" i="16"/>
  <c r="Y806" i="16" s="1"/>
  <c r="Z806" i="16" s="1"/>
  <c r="X806" i="16"/>
  <c r="W806" i="16"/>
  <c r="BE805" i="16"/>
  <c r="BC805" i="16" s="1"/>
  <c r="BD805" i="16" s="1"/>
  <c r="BB805" i="16"/>
  <c r="BA805" i="16"/>
  <c r="AU805" i="16"/>
  <c r="AS805" i="16" s="1"/>
  <c r="AT805" i="16" s="1"/>
  <c r="AR805" i="16"/>
  <c r="AQ805" i="16"/>
  <c r="AK805" i="16"/>
  <c r="AI805" i="16" s="1"/>
  <c r="AJ805" i="16" s="1"/>
  <c r="AH805" i="16"/>
  <c r="AG805" i="16"/>
  <c r="AA805" i="16"/>
  <c r="Y805" i="16" s="1"/>
  <c r="Z805" i="16" s="1"/>
  <c r="X805" i="16"/>
  <c r="W805" i="16"/>
  <c r="BE804" i="16"/>
  <c r="BC804" i="16" s="1"/>
  <c r="BD804" i="16" s="1"/>
  <c r="BB804" i="16"/>
  <c r="BA804" i="16"/>
  <c r="AU804" i="16"/>
  <c r="AS804" i="16" s="1"/>
  <c r="AT804" i="16" s="1"/>
  <c r="AR804" i="16"/>
  <c r="AQ804" i="16"/>
  <c r="AK804" i="16"/>
  <c r="AI804" i="16" s="1"/>
  <c r="AJ804" i="16" s="1"/>
  <c r="AH804" i="16"/>
  <c r="AG804" i="16"/>
  <c r="AA804" i="16"/>
  <c r="Y804" i="16" s="1"/>
  <c r="Z804" i="16" s="1"/>
  <c r="X804" i="16"/>
  <c r="W804" i="16"/>
  <c r="BE803" i="16"/>
  <c r="BC803" i="16" s="1"/>
  <c r="BD803" i="16" s="1"/>
  <c r="BB803" i="16"/>
  <c r="BA803" i="16"/>
  <c r="AU803" i="16"/>
  <c r="AS803" i="16" s="1"/>
  <c r="AT803" i="16" s="1"/>
  <c r="AR803" i="16"/>
  <c r="AQ803" i="16"/>
  <c r="AK803" i="16"/>
  <c r="AI803" i="16" s="1"/>
  <c r="AJ803" i="16" s="1"/>
  <c r="AH803" i="16"/>
  <c r="AG803" i="16"/>
  <c r="AA803" i="16"/>
  <c r="Y803" i="16" s="1"/>
  <c r="Z803" i="16" s="1"/>
  <c r="X803" i="16"/>
  <c r="W803" i="16"/>
  <c r="BE802" i="16"/>
  <c r="BC802" i="16" s="1"/>
  <c r="BD802" i="16" s="1"/>
  <c r="BB802" i="16"/>
  <c r="BA802" i="16"/>
  <c r="AU802" i="16"/>
  <c r="AS802" i="16" s="1"/>
  <c r="AT802" i="16" s="1"/>
  <c r="AR802" i="16"/>
  <c r="AQ802" i="16"/>
  <c r="AK802" i="16"/>
  <c r="AI802" i="16" s="1"/>
  <c r="AJ802" i="16" s="1"/>
  <c r="AH802" i="16"/>
  <c r="AG802" i="16"/>
  <c r="AA802" i="16"/>
  <c r="Y802" i="16" s="1"/>
  <c r="Z802" i="16" s="1"/>
  <c r="X802" i="16"/>
  <c r="W802" i="16"/>
  <c r="BE801" i="16"/>
  <c r="BC801" i="16" s="1"/>
  <c r="BD801" i="16" s="1"/>
  <c r="BB801" i="16"/>
  <c r="BA801" i="16"/>
  <c r="AU801" i="16"/>
  <c r="AS801" i="16" s="1"/>
  <c r="AT801" i="16" s="1"/>
  <c r="AR801" i="16"/>
  <c r="AQ801" i="16"/>
  <c r="AK801" i="16"/>
  <c r="AI801" i="16" s="1"/>
  <c r="AJ801" i="16" s="1"/>
  <c r="AH801" i="16"/>
  <c r="AG801" i="16"/>
  <c r="AA801" i="16"/>
  <c r="Y801" i="16" s="1"/>
  <c r="Z801" i="16" s="1"/>
  <c r="X801" i="16"/>
  <c r="W801" i="16"/>
  <c r="BE800" i="16"/>
  <c r="BC800" i="16" s="1"/>
  <c r="BD800" i="16" s="1"/>
  <c r="BB800" i="16"/>
  <c r="BA800" i="16"/>
  <c r="AU800" i="16"/>
  <c r="AS800" i="16" s="1"/>
  <c r="AT800" i="16" s="1"/>
  <c r="AR800" i="16"/>
  <c r="AQ800" i="16"/>
  <c r="AK800" i="16"/>
  <c r="AI800" i="16" s="1"/>
  <c r="AJ800" i="16" s="1"/>
  <c r="AH800" i="16"/>
  <c r="AG800" i="16"/>
  <c r="AA800" i="16"/>
  <c r="Y800" i="16" s="1"/>
  <c r="Z800" i="16" s="1"/>
  <c r="X800" i="16"/>
  <c r="W800" i="16"/>
  <c r="BE799" i="16"/>
  <c r="BC799" i="16" s="1"/>
  <c r="BD799" i="16" s="1"/>
  <c r="BB799" i="16"/>
  <c r="BA799" i="16"/>
  <c r="AU799" i="16"/>
  <c r="AS799" i="16" s="1"/>
  <c r="AT799" i="16" s="1"/>
  <c r="AR799" i="16"/>
  <c r="AQ799" i="16"/>
  <c r="AK799" i="16"/>
  <c r="AI799" i="16" s="1"/>
  <c r="AJ799" i="16" s="1"/>
  <c r="AH799" i="16"/>
  <c r="AG799" i="16"/>
  <c r="AA799" i="16"/>
  <c r="Y799" i="16" s="1"/>
  <c r="Z799" i="16" s="1"/>
  <c r="X799" i="16"/>
  <c r="W799" i="16"/>
  <c r="BE798" i="16"/>
  <c r="BC798" i="16" s="1"/>
  <c r="BD798" i="16" s="1"/>
  <c r="BB798" i="16"/>
  <c r="BA798" i="16"/>
  <c r="AU798" i="16"/>
  <c r="AS798" i="16" s="1"/>
  <c r="AT798" i="16" s="1"/>
  <c r="AR798" i="16"/>
  <c r="AQ798" i="16"/>
  <c r="AK798" i="16"/>
  <c r="AI798" i="16" s="1"/>
  <c r="AJ798" i="16" s="1"/>
  <c r="AH798" i="16"/>
  <c r="AG798" i="16"/>
  <c r="AA798" i="16"/>
  <c r="Y798" i="16" s="1"/>
  <c r="Z798" i="16" s="1"/>
  <c r="X798" i="16"/>
  <c r="W798" i="16"/>
  <c r="BE797" i="16"/>
  <c r="BC797" i="16" s="1"/>
  <c r="BD797" i="16" s="1"/>
  <c r="BB797" i="16"/>
  <c r="BA797" i="16"/>
  <c r="AU797" i="16"/>
  <c r="AS797" i="16" s="1"/>
  <c r="AT797" i="16" s="1"/>
  <c r="AR797" i="16"/>
  <c r="AQ797" i="16"/>
  <c r="AK797" i="16"/>
  <c r="AI797" i="16" s="1"/>
  <c r="AJ797" i="16" s="1"/>
  <c r="AH797" i="16"/>
  <c r="AG797" i="16"/>
  <c r="AA797" i="16"/>
  <c r="Y797" i="16" s="1"/>
  <c r="Z797" i="16" s="1"/>
  <c r="X797" i="16"/>
  <c r="W797" i="16"/>
  <c r="BE796" i="16"/>
  <c r="BC796" i="16" s="1"/>
  <c r="BD796" i="16" s="1"/>
  <c r="BB796" i="16"/>
  <c r="BA796" i="16"/>
  <c r="AU796" i="16"/>
  <c r="AS796" i="16" s="1"/>
  <c r="AT796" i="16" s="1"/>
  <c r="AR796" i="16"/>
  <c r="AQ796" i="16"/>
  <c r="AK796" i="16"/>
  <c r="AI796" i="16" s="1"/>
  <c r="AJ796" i="16" s="1"/>
  <c r="AH796" i="16"/>
  <c r="AG796" i="16"/>
  <c r="AA796" i="16"/>
  <c r="Y796" i="16" s="1"/>
  <c r="Z796" i="16" s="1"/>
  <c r="X796" i="16"/>
  <c r="W796" i="16"/>
  <c r="BE795" i="16"/>
  <c r="BC795" i="16" s="1"/>
  <c r="BD795" i="16" s="1"/>
  <c r="BB795" i="16"/>
  <c r="BA795" i="16"/>
  <c r="AU795" i="16"/>
  <c r="AS795" i="16" s="1"/>
  <c r="AT795" i="16" s="1"/>
  <c r="AR795" i="16"/>
  <c r="AQ795" i="16"/>
  <c r="AK795" i="16"/>
  <c r="AI795" i="16" s="1"/>
  <c r="AJ795" i="16" s="1"/>
  <c r="AH795" i="16"/>
  <c r="AG795" i="16"/>
  <c r="AA795" i="16"/>
  <c r="Y795" i="16" s="1"/>
  <c r="Z795" i="16" s="1"/>
  <c r="X795" i="16"/>
  <c r="W795" i="16"/>
  <c r="BE794" i="16"/>
  <c r="BC794" i="16" s="1"/>
  <c r="BD794" i="16" s="1"/>
  <c r="BB794" i="16"/>
  <c r="BA794" i="16"/>
  <c r="AU794" i="16"/>
  <c r="AS794" i="16" s="1"/>
  <c r="AT794" i="16" s="1"/>
  <c r="AR794" i="16"/>
  <c r="AQ794" i="16"/>
  <c r="AK794" i="16"/>
  <c r="AI794" i="16" s="1"/>
  <c r="AJ794" i="16" s="1"/>
  <c r="AH794" i="16"/>
  <c r="AG794" i="16"/>
  <c r="AA794" i="16"/>
  <c r="Y794" i="16" s="1"/>
  <c r="Z794" i="16" s="1"/>
  <c r="X794" i="16"/>
  <c r="W794" i="16"/>
  <c r="BE793" i="16"/>
  <c r="BC793" i="16" s="1"/>
  <c r="BD793" i="16" s="1"/>
  <c r="BB793" i="16"/>
  <c r="BA793" i="16"/>
  <c r="AU793" i="16"/>
  <c r="AS793" i="16" s="1"/>
  <c r="AT793" i="16" s="1"/>
  <c r="AR793" i="16"/>
  <c r="AQ793" i="16"/>
  <c r="AK793" i="16"/>
  <c r="AI793" i="16" s="1"/>
  <c r="AJ793" i="16" s="1"/>
  <c r="AH793" i="16"/>
  <c r="AG793" i="16"/>
  <c r="AA793" i="16"/>
  <c r="Y793" i="16" s="1"/>
  <c r="Z793" i="16" s="1"/>
  <c r="X793" i="16"/>
  <c r="W793" i="16"/>
  <c r="BE792" i="16"/>
  <c r="BC792" i="16" s="1"/>
  <c r="BD792" i="16" s="1"/>
  <c r="BB792" i="16"/>
  <c r="BA792" i="16"/>
  <c r="AU792" i="16"/>
  <c r="AS792" i="16" s="1"/>
  <c r="AT792" i="16" s="1"/>
  <c r="AR792" i="16"/>
  <c r="AQ792" i="16"/>
  <c r="AK792" i="16"/>
  <c r="AI792" i="16" s="1"/>
  <c r="AJ792" i="16" s="1"/>
  <c r="AH792" i="16"/>
  <c r="AG792" i="16"/>
  <c r="AA792" i="16"/>
  <c r="Y792" i="16" s="1"/>
  <c r="Z792" i="16" s="1"/>
  <c r="X792" i="16"/>
  <c r="W792" i="16"/>
  <c r="BE791" i="16"/>
  <c r="BC791" i="16" s="1"/>
  <c r="BD791" i="16" s="1"/>
  <c r="BB791" i="16"/>
  <c r="BA791" i="16"/>
  <c r="AU791" i="16"/>
  <c r="AS791" i="16" s="1"/>
  <c r="AT791" i="16" s="1"/>
  <c r="AR791" i="16"/>
  <c r="AQ791" i="16"/>
  <c r="AK791" i="16"/>
  <c r="AI791" i="16" s="1"/>
  <c r="AJ791" i="16" s="1"/>
  <c r="AH791" i="16"/>
  <c r="AG791" i="16"/>
  <c r="AA791" i="16"/>
  <c r="Y791" i="16" s="1"/>
  <c r="Z791" i="16" s="1"/>
  <c r="X791" i="16"/>
  <c r="W791" i="16"/>
  <c r="BE790" i="16"/>
  <c r="BC790" i="16" s="1"/>
  <c r="BD790" i="16" s="1"/>
  <c r="BB790" i="16"/>
  <c r="BA790" i="16"/>
  <c r="AU790" i="16"/>
  <c r="AS790" i="16" s="1"/>
  <c r="AT790" i="16" s="1"/>
  <c r="AR790" i="16"/>
  <c r="AQ790" i="16"/>
  <c r="AK790" i="16"/>
  <c r="AI790" i="16" s="1"/>
  <c r="AJ790" i="16" s="1"/>
  <c r="AH790" i="16"/>
  <c r="AG790" i="16"/>
  <c r="AA790" i="16"/>
  <c r="Y790" i="16" s="1"/>
  <c r="Z790" i="16" s="1"/>
  <c r="X790" i="16"/>
  <c r="W790" i="16"/>
  <c r="BE789" i="16"/>
  <c r="BC789" i="16" s="1"/>
  <c r="BD789" i="16" s="1"/>
  <c r="BB789" i="16"/>
  <c r="BA789" i="16"/>
  <c r="AU789" i="16"/>
  <c r="AS789" i="16" s="1"/>
  <c r="AT789" i="16" s="1"/>
  <c r="AR789" i="16"/>
  <c r="AQ789" i="16"/>
  <c r="AK789" i="16"/>
  <c r="AI789" i="16" s="1"/>
  <c r="AJ789" i="16" s="1"/>
  <c r="AH789" i="16"/>
  <c r="AG789" i="16"/>
  <c r="AA789" i="16"/>
  <c r="Y789" i="16" s="1"/>
  <c r="Z789" i="16" s="1"/>
  <c r="X789" i="16"/>
  <c r="W789" i="16"/>
  <c r="BE788" i="16"/>
  <c r="BC788" i="16" s="1"/>
  <c r="BD788" i="16" s="1"/>
  <c r="BB788" i="16"/>
  <c r="BA788" i="16"/>
  <c r="AU788" i="16"/>
  <c r="AS788" i="16" s="1"/>
  <c r="AT788" i="16" s="1"/>
  <c r="AR788" i="16"/>
  <c r="AQ788" i="16"/>
  <c r="AK788" i="16"/>
  <c r="AI788" i="16" s="1"/>
  <c r="AJ788" i="16" s="1"/>
  <c r="AH788" i="16"/>
  <c r="AG788" i="16"/>
  <c r="AA788" i="16"/>
  <c r="Y788" i="16" s="1"/>
  <c r="Z788" i="16" s="1"/>
  <c r="X788" i="16"/>
  <c r="W788" i="16"/>
  <c r="BE787" i="16"/>
  <c r="BC787" i="16" s="1"/>
  <c r="BD787" i="16" s="1"/>
  <c r="BB787" i="16"/>
  <c r="BA787" i="16"/>
  <c r="AU787" i="16"/>
  <c r="AS787" i="16" s="1"/>
  <c r="AT787" i="16" s="1"/>
  <c r="AR787" i="16"/>
  <c r="AQ787" i="16"/>
  <c r="AK787" i="16"/>
  <c r="AI787" i="16" s="1"/>
  <c r="AJ787" i="16" s="1"/>
  <c r="AH787" i="16"/>
  <c r="AG787" i="16"/>
  <c r="AA787" i="16"/>
  <c r="Y787" i="16" s="1"/>
  <c r="Z787" i="16" s="1"/>
  <c r="X787" i="16"/>
  <c r="W787" i="16"/>
  <c r="BE786" i="16"/>
  <c r="BC786" i="16" s="1"/>
  <c r="BD786" i="16" s="1"/>
  <c r="BB786" i="16"/>
  <c r="BA786" i="16"/>
  <c r="AU786" i="16"/>
  <c r="AS786" i="16" s="1"/>
  <c r="AT786" i="16" s="1"/>
  <c r="AR786" i="16"/>
  <c r="AQ786" i="16"/>
  <c r="AK786" i="16"/>
  <c r="AI786" i="16" s="1"/>
  <c r="AJ786" i="16" s="1"/>
  <c r="AH786" i="16"/>
  <c r="AG786" i="16"/>
  <c r="AA786" i="16"/>
  <c r="Y786" i="16" s="1"/>
  <c r="Z786" i="16" s="1"/>
  <c r="X786" i="16"/>
  <c r="W786" i="16"/>
  <c r="BE785" i="16"/>
  <c r="BC785" i="16" s="1"/>
  <c r="BD785" i="16" s="1"/>
  <c r="BB785" i="16"/>
  <c r="BA785" i="16"/>
  <c r="AU785" i="16"/>
  <c r="AS785" i="16" s="1"/>
  <c r="AT785" i="16" s="1"/>
  <c r="AR785" i="16"/>
  <c r="AQ785" i="16"/>
  <c r="AK785" i="16"/>
  <c r="AI785" i="16" s="1"/>
  <c r="AJ785" i="16" s="1"/>
  <c r="AH785" i="16"/>
  <c r="AG785" i="16"/>
  <c r="AA785" i="16"/>
  <c r="Y785" i="16" s="1"/>
  <c r="Z785" i="16" s="1"/>
  <c r="X785" i="16"/>
  <c r="W785" i="16"/>
  <c r="BE784" i="16"/>
  <c r="BC784" i="16" s="1"/>
  <c r="BD784" i="16" s="1"/>
  <c r="BB784" i="16"/>
  <c r="BA784" i="16"/>
  <c r="AU784" i="16"/>
  <c r="AS784" i="16" s="1"/>
  <c r="AT784" i="16" s="1"/>
  <c r="AR784" i="16"/>
  <c r="AQ784" i="16"/>
  <c r="AK784" i="16"/>
  <c r="AI784" i="16" s="1"/>
  <c r="AJ784" i="16" s="1"/>
  <c r="AH784" i="16"/>
  <c r="AG784" i="16"/>
  <c r="AA784" i="16"/>
  <c r="Y784" i="16" s="1"/>
  <c r="Z784" i="16" s="1"/>
  <c r="X784" i="16"/>
  <c r="W784" i="16"/>
  <c r="BE783" i="16"/>
  <c r="BC783" i="16" s="1"/>
  <c r="BD783" i="16" s="1"/>
  <c r="BB783" i="16"/>
  <c r="BA783" i="16"/>
  <c r="AU783" i="16"/>
  <c r="AS783" i="16" s="1"/>
  <c r="AT783" i="16" s="1"/>
  <c r="AR783" i="16"/>
  <c r="AQ783" i="16"/>
  <c r="AK783" i="16"/>
  <c r="AI783" i="16" s="1"/>
  <c r="AJ783" i="16" s="1"/>
  <c r="AH783" i="16"/>
  <c r="AG783" i="16"/>
  <c r="AA783" i="16"/>
  <c r="Y783" i="16" s="1"/>
  <c r="Z783" i="16" s="1"/>
  <c r="X783" i="16"/>
  <c r="W783" i="16"/>
  <c r="BE782" i="16"/>
  <c r="BC782" i="16" s="1"/>
  <c r="BD782" i="16" s="1"/>
  <c r="BB782" i="16"/>
  <c r="BA782" i="16"/>
  <c r="AU782" i="16"/>
  <c r="AS782" i="16" s="1"/>
  <c r="AT782" i="16" s="1"/>
  <c r="AR782" i="16"/>
  <c r="AQ782" i="16"/>
  <c r="AK782" i="16"/>
  <c r="AI782" i="16" s="1"/>
  <c r="AJ782" i="16" s="1"/>
  <c r="AH782" i="16"/>
  <c r="AG782" i="16"/>
  <c r="AA782" i="16"/>
  <c r="Y782" i="16" s="1"/>
  <c r="Z782" i="16" s="1"/>
  <c r="X782" i="16"/>
  <c r="W782" i="16"/>
  <c r="BE781" i="16"/>
  <c r="BC781" i="16" s="1"/>
  <c r="BD781" i="16" s="1"/>
  <c r="BB781" i="16"/>
  <c r="BA781" i="16"/>
  <c r="AU781" i="16"/>
  <c r="AS781" i="16" s="1"/>
  <c r="AT781" i="16" s="1"/>
  <c r="AR781" i="16"/>
  <c r="AQ781" i="16"/>
  <c r="AK781" i="16"/>
  <c r="AI781" i="16" s="1"/>
  <c r="AJ781" i="16" s="1"/>
  <c r="AH781" i="16"/>
  <c r="AG781" i="16"/>
  <c r="AA781" i="16"/>
  <c r="Y781" i="16" s="1"/>
  <c r="Z781" i="16" s="1"/>
  <c r="X781" i="16"/>
  <c r="W781" i="16"/>
  <c r="BE780" i="16"/>
  <c r="BC780" i="16" s="1"/>
  <c r="BD780" i="16" s="1"/>
  <c r="BB780" i="16"/>
  <c r="BA780" i="16"/>
  <c r="AU780" i="16"/>
  <c r="AS780" i="16" s="1"/>
  <c r="AT780" i="16" s="1"/>
  <c r="AR780" i="16"/>
  <c r="AQ780" i="16"/>
  <c r="AK780" i="16"/>
  <c r="AI780" i="16" s="1"/>
  <c r="AJ780" i="16" s="1"/>
  <c r="AH780" i="16"/>
  <c r="AG780" i="16"/>
  <c r="AA780" i="16"/>
  <c r="Y780" i="16" s="1"/>
  <c r="Z780" i="16" s="1"/>
  <c r="X780" i="16"/>
  <c r="W780" i="16"/>
  <c r="BE779" i="16"/>
  <c r="BC779" i="16" s="1"/>
  <c r="BD779" i="16" s="1"/>
  <c r="BB779" i="16"/>
  <c r="BA779" i="16"/>
  <c r="AU779" i="16"/>
  <c r="AS779" i="16" s="1"/>
  <c r="AT779" i="16" s="1"/>
  <c r="AR779" i="16"/>
  <c r="AQ779" i="16"/>
  <c r="AK779" i="16"/>
  <c r="AI779" i="16" s="1"/>
  <c r="AJ779" i="16" s="1"/>
  <c r="AH779" i="16"/>
  <c r="AG779" i="16"/>
  <c r="AA779" i="16"/>
  <c r="Y779" i="16" s="1"/>
  <c r="Z779" i="16" s="1"/>
  <c r="X779" i="16"/>
  <c r="W779" i="16"/>
  <c r="BE778" i="16"/>
  <c r="BC778" i="16" s="1"/>
  <c r="BD778" i="16" s="1"/>
  <c r="BB778" i="16"/>
  <c r="BA778" i="16"/>
  <c r="AU778" i="16"/>
  <c r="AS778" i="16" s="1"/>
  <c r="AT778" i="16" s="1"/>
  <c r="AR778" i="16"/>
  <c r="AQ778" i="16"/>
  <c r="AK778" i="16"/>
  <c r="AI778" i="16" s="1"/>
  <c r="AJ778" i="16" s="1"/>
  <c r="AH778" i="16"/>
  <c r="AG778" i="16"/>
  <c r="AA778" i="16"/>
  <c r="Y778" i="16" s="1"/>
  <c r="Z778" i="16" s="1"/>
  <c r="X778" i="16"/>
  <c r="W778" i="16"/>
  <c r="BE777" i="16"/>
  <c r="BC777" i="16" s="1"/>
  <c r="BD777" i="16" s="1"/>
  <c r="BB777" i="16"/>
  <c r="BA777" i="16"/>
  <c r="AU777" i="16"/>
  <c r="AS777" i="16" s="1"/>
  <c r="AT777" i="16" s="1"/>
  <c r="AR777" i="16"/>
  <c r="AQ777" i="16"/>
  <c r="AK777" i="16"/>
  <c r="AI777" i="16" s="1"/>
  <c r="AJ777" i="16" s="1"/>
  <c r="AH777" i="16"/>
  <c r="AG777" i="16"/>
  <c r="AA777" i="16"/>
  <c r="Y777" i="16" s="1"/>
  <c r="Z777" i="16" s="1"/>
  <c r="X777" i="16"/>
  <c r="W777" i="16"/>
  <c r="BE776" i="16"/>
  <c r="BC776" i="16" s="1"/>
  <c r="BD776" i="16" s="1"/>
  <c r="BB776" i="16"/>
  <c r="BA776" i="16"/>
  <c r="AU776" i="16"/>
  <c r="AS776" i="16" s="1"/>
  <c r="AT776" i="16" s="1"/>
  <c r="AR776" i="16"/>
  <c r="AQ776" i="16"/>
  <c r="AK776" i="16"/>
  <c r="AI776" i="16" s="1"/>
  <c r="AJ776" i="16" s="1"/>
  <c r="AH776" i="16"/>
  <c r="AG776" i="16"/>
  <c r="AA776" i="16"/>
  <c r="Y776" i="16" s="1"/>
  <c r="Z776" i="16" s="1"/>
  <c r="X776" i="16"/>
  <c r="W776" i="16"/>
  <c r="BE775" i="16"/>
  <c r="BC775" i="16" s="1"/>
  <c r="BD775" i="16" s="1"/>
  <c r="BB775" i="16"/>
  <c r="BA775" i="16"/>
  <c r="AU775" i="16"/>
  <c r="AS775" i="16" s="1"/>
  <c r="AT775" i="16" s="1"/>
  <c r="AR775" i="16"/>
  <c r="AQ775" i="16"/>
  <c r="AK775" i="16"/>
  <c r="AI775" i="16" s="1"/>
  <c r="AJ775" i="16" s="1"/>
  <c r="AH775" i="16"/>
  <c r="AG775" i="16"/>
  <c r="AA775" i="16"/>
  <c r="Y775" i="16" s="1"/>
  <c r="Z775" i="16" s="1"/>
  <c r="X775" i="16"/>
  <c r="W775" i="16"/>
  <c r="BE774" i="16"/>
  <c r="BC774" i="16" s="1"/>
  <c r="BD774" i="16" s="1"/>
  <c r="BB774" i="16"/>
  <c r="BA774" i="16"/>
  <c r="AU774" i="16"/>
  <c r="AS774" i="16" s="1"/>
  <c r="AT774" i="16" s="1"/>
  <c r="AR774" i="16"/>
  <c r="AQ774" i="16"/>
  <c r="AK774" i="16"/>
  <c r="AI774" i="16" s="1"/>
  <c r="AJ774" i="16" s="1"/>
  <c r="AH774" i="16"/>
  <c r="AG774" i="16"/>
  <c r="AA774" i="16"/>
  <c r="Y774" i="16" s="1"/>
  <c r="Z774" i="16" s="1"/>
  <c r="X774" i="16"/>
  <c r="W774" i="16"/>
  <c r="BE773" i="16"/>
  <c r="BC773" i="16" s="1"/>
  <c r="BD773" i="16" s="1"/>
  <c r="BB773" i="16"/>
  <c r="BA773" i="16"/>
  <c r="AU773" i="16"/>
  <c r="AS773" i="16" s="1"/>
  <c r="AT773" i="16" s="1"/>
  <c r="AR773" i="16"/>
  <c r="AQ773" i="16"/>
  <c r="AK773" i="16"/>
  <c r="AI773" i="16" s="1"/>
  <c r="AJ773" i="16" s="1"/>
  <c r="AH773" i="16"/>
  <c r="AG773" i="16"/>
  <c r="AA773" i="16"/>
  <c r="Y773" i="16" s="1"/>
  <c r="Z773" i="16" s="1"/>
  <c r="X773" i="16"/>
  <c r="W773" i="16"/>
  <c r="BE772" i="16"/>
  <c r="BC772" i="16" s="1"/>
  <c r="BD772" i="16" s="1"/>
  <c r="BB772" i="16"/>
  <c r="BA772" i="16"/>
  <c r="AU772" i="16"/>
  <c r="AS772" i="16" s="1"/>
  <c r="AT772" i="16" s="1"/>
  <c r="AR772" i="16"/>
  <c r="AQ772" i="16"/>
  <c r="AK772" i="16"/>
  <c r="AI772" i="16" s="1"/>
  <c r="AJ772" i="16" s="1"/>
  <c r="AH772" i="16"/>
  <c r="AG772" i="16"/>
  <c r="AA772" i="16"/>
  <c r="Y772" i="16" s="1"/>
  <c r="Z772" i="16" s="1"/>
  <c r="X772" i="16"/>
  <c r="W772" i="16"/>
  <c r="BE771" i="16"/>
  <c r="BC771" i="16" s="1"/>
  <c r="BD771" i="16" s="1"/>
  <c r="BB771" i="16"/>
  <c r="BA771" i="16"/>
  <c r="AU771" i="16"/>
  <c r="AS771" i="16" s="1"/>
  <c r="AT771" i="16" s="1"/>
  <c r="AR771" i="16"/>
  <c r="AQ771" i="16"/>
  <c r="AK771" i="16"/>
  <c r="AI771" i="16" s="1"/>
  <c r="AJ771" i="16" s="1"/>
  <c r="AH771" i="16"/>
  <c r="AG771" i="16"/>
  <c r="AA771" i="16"/>
  <c r="Y771" i="16" s="1"/>
  <c r="Z771" i="16" s="1"/>
  <c r="X771" i="16"/>
  <c r="W771" i="16"/>
  <c r="BE770" i="16"/>
  <c r="BC770" i="16" s="1"/>
  <c r="BD770" i="16" s="1"/>
  <c r="BB770" i="16"/>
  <c r="BA770" i="16"/>
  <c r="AU770" i="16"/>
  <c r="AS770" i="16" s="1"/>
  <c r="AT770" i="16" s="1"/>
  <c r="AR770" i="16"/>
  <c r="AQ770" i="16"/>
  <c r="AK770" i="16"/>
  <c r="AI770" i="16" s="1"/>
  <c r="AJ770" i="16" s="1"/>
  <c r="AH770" i="16"/>
  <c r="AG770" i="16"/>
  <c r="AA770" i="16"/>
  <c r="Y770" i="16" s="1"/>
  <c r="Z770" i="16" s="1"/>
  <c r="X770" i="16"/>
  <c r="W770" i="16"/>
  <c r="BE769" i="16"/>
  <c r="BC769" i="16" s="1"/>
  <c r="BD769" i="16" s="1"/>
  <c r="BB769" i="16"/>
  <c r="BA769" i="16"/>
  <c r="AU769" i="16"/>
  <c r="AS769" i="16" s="1"/>
  <c r="AT769" i="16" s="1"/>
  <c r="AR769" i="16"/>
  <c r="AQ769" i="16"/>
  <c r="AK769" i="16"/>
  <c r="AI769" i="16" s="1"/>
  <c r="AJ769" i="16" s="1"/>
  <c r="AH769" i="16"/>
  <c r="AG769" i="16"/>
  <c r="AA769" i="16"/>
  <c r="Y769" i="16" s="1"/>
  <c r="Z769" i="16" s="1"/>
  <c r="X769" i="16"/>
  <c r="W769" i="16"/>
  <c r="BE768" i="16"/>
  <c r="BC768" i="16" s="1"/>
  <c r="BD768" i="16" s="1"/>
  <c r="BB768" i="16"/>
  <c r="BA768" i="16"/>
  <c r="AU768" i="16"/>
  <c r="AS768" i="16" s="1"/>
  <c r="AT768" i="16" s="1"/>
  <c r="AR768" i="16"/>
  <c r="AQ768" i="16"/>
  <c r="AK768" i="16"/>
  <c r="AI768" i="16" s="1"/>
  <c r="AJ768" i="16" s="1"/>
  <c r="AH768" i="16"/>
  <c r="AG768" i="16"/>
  <c r="AA768" i="16"/>
  <c r="Y768" i="16" s="1"/>
  <c r="Z768" i="16" s="1"/>
  <c r="X768" i="16"/>
  <c r="W768" i="16"/>
  <c r="BE767" i="16"/>
  <c r="BC767" i="16" s="1"/>
  <c r="BD767" i="16" s="1"/>
  <c r="BB767" i="16"/>
  <c r="BA767" i="16"/>
  <c r="AU767" i="16"/>
  <c r="AS767" i="16" s="1"/>
  <c r="AT767" i="16" s="1"/>
  <c r="AR767" i="16"/>
  <c r="AQ767" i="16"/>
  <c r="AK767" i="16"/>
  <c r="AI767" i="16" s="1"/>
  <c r="AJ767" i="16" s="1"/>
  <c r="AH767" i="16"/>
  <c r="AG767" i="16"/>
  <c r="AA767" i="16"/>
  <c r="Y767" i="16" s="1"/>
  <c r="Z767" i="16" s="1"/>
  <c r="X767" i="16"/>
  <c r="W767" i="16"/>
  <c r="BE766" i="16"/>
  <c r="BC766" i="16" s="1"/>
  <c r="BD766" i="16" s="1"/>
  <c r="BB766" i="16"/>
  <c r="BA766" i="16"/>
  <c r="AU766" i="16"/>
  <c r="AS766" i="16" s="1"/>
  <c r="AT766" i="16" s="1"/>
  <c r="AR766" i="16"/>
  <c r="AQ766" i="16"/>
  <c r="AK766" i="16"/>
  <c r="AI766" i="16" s="1"/>
  <c r="AJ766" i="16" s="1"/>
  <c r="AH766" i="16"/>
  <c r="AG766" i="16"/>
  <c r="AA766" i="16"/>
  <c r="Y766" i="16" s="1"/>
  <c r="Z766" i="16" s="1"/>
  <c r="X766" i="16"/>
  <c r="W766" i="16"/>
  <c r="BE765" i="16"/>
  <c r="BC765" i="16" s="1"/>
  <c r="BD765" i="16" s="1"/>
  <c r="BB765" i="16"/>
  <c r="BA765" i="16"/>
  <c r="AU765" i="16"/>
  <c r="AS765" i="16" s="1"/>
  <c r="AT765" i="16" s="1"/>
  <c r="AR765" i="16"/>
  <c r="AQ765" i="16"/>
  <c r="AK765" i="16"/>
  <c r="AI765" i="16" s="1"/>
  <c r="AJ765" i="16" s="1"/>
  <c r="AH765" i="16"/>
  <c r="AG765" i="16"/>
  <c r="AA765" i="16"/>
  <c r="Y765" i="16" s="1"/>
  <c r="Z765" i="16" s="1"/>
  <c r="X765" i="16"/>
  <c r="W765" i="16"/>
  <c r="BE764" i="16"/>
  <c r="BC764" i="16" s="1"/>
  <c r="BD764" i="16" s="1"/>
  <c r="BB764" i="16"/>
  <c r="BA764" i="16"/>
  <c r="AU764" i="16"/>
  <c r="AS764" i="16" s="1"/>
  <c r="AT764" i="16" s="1"/>
  <c r="AR764" i="16"/>
  <c r="AQ764" i="16"/>
  <c r="AK764" i="16"/>
  <c r="AI764" i="16" s="1"/>
  <c r="AJ764" i="16" s="1"/>
  <c r="AH764" i="16"/>
  <c r="AG764" i="16"/>
  <c r="AA764" i="16"/>
  <c r="Y764" i="16" s="1"/>
  <c r="Z764" i="16" s="1"/>
  <c r="X764" i="16"/>
  <c r="W764" i="16"/>
  <c r="BE763" i="16"/>
  <c r="BC763" i="16" s="1"/>
  <c r="BD763" i="16" s="1"/>
  <c r="BB763" i="16"/>
  <c r="BA763" i="16"/>
  <c r="AU763" i="16"/>
  <c r="AS763" i="16" s="1"/>
  <c r="AT763" i="16" s="1"/>
  <c r="AR763" i="16"/>
  <c r="AQ763" i="16"/>
  <c r="AK763" i="16"/>
  <c r="AI763" i="16" s="1"/>
  <c r="AJ763" i="16" s="1"/>
  <c r="AH763" i="16"/>
  <c r="AG763" i="16"/>
  <c r="AA763" i="16"/>
  <c r="Y763" i="16" s="1"/>
  <c r="Z763" i="16" s="1"/>
  <c r="X763" i="16"/>
  <c r="W763" i="16"/>
  <c r="BE762" i="16"/>
  <c r="BC762" i="16" s="1"/>
  <c r="BD762" i="16" s="1"/>
  <c r="BB762" i="16"/>
  <c r="BA762" i="16"/>
  <c r="AU762" i="16"/>
  <c r="AS762" i="16" s="1"/>
  <c r="AT762" i="16" s="1"/>
  <c r="AR762" i="16"/>
  <c r="AQ762" i="16"/>
  <c r="AK762" i="16"/>
  <c r="AI762" i="16" s="1"/>
  <c r="AJ762" i="16" s="1"/>
  <c r="AH762" i="16"/>
  <c r="AG762" i="16"/>
  <c r="AA762" i="16"/>
  <c r="Y762" i="16" s="1"/>
  <c r="Z762" i="16" s="1"/>
  <c r="X762" i="16"/>
  <c r="W762" i="16"/>
  <c r="BE761" i="16"/>
  <c r="BC761" i="16" s="1"/>
  <c r="BD761" i="16" s="1"/>
  <c r="BB761" i="16"/>
  <c r="BA761" i="16"/>
  <c r="AU761" i="16"/>
  <c r="AS761" i="16" s="1"/>
  <c r="AT761" i="16" s="1"/>
  <c r="AR761" i="16"/>
  <c r="AQ761" i="16"/>
  <c r="AK761" i="16"/>
  <c r="AI761" i="16" s="1"/>
  <c r="AJ761" i="16" s="1"/>
  <c r="AH761" i="16"/>
  <c r="AG761" i="16"/>
  <c r="AA761" i="16"/>
  <c r="Y761" i="16" s="1"/>
  <c r="Z761" i="16" s="1"/>
  <c r="X761" i="16"/>
  <c r="W761" i="16"/>
  <c r="BE760" i="16"/>
  <c r="BC760" i="16" s="1"/>
  <c r="BD760" i="16" s="1"/>
  <c r="BB760" i="16"/>
  <c r="BA760" i="16"/>
  <c r="AU760" i="16"/>
  <c r="AS760" i="16" s="1"/>
  <c r="AT760" i="16" s="1"/>
  <c r="AR760" i="16"/>
  <c r="AQ760" i="16"/>
  <c r="AK760" i="16"/>
  <c r="AI760" i="16" s="1"/>
  <c r="AJ760" i="16" s="1"/>
  <c r="AH760" i="16"/>
  <c r="AG760" i="16"/>
  <c r="AA760" i="16"/>
  <c r="Y760" i="16" s="1"/>
  <c r="Z760" i="16" s="1"/>
  <c r="X760" i="16"/>
  <c r="W760" i="16"/>
  <c r="BE759" i="16"/>
  <c r="BC759" i="16" s="1"/>
  <c r="BD759" i="16" s="1"/>
  <c r="BB759" i="16"/>
  <c r="BA759" i="16"/>
  <c r="AU759" i="16"/>
  <c r="AS759" i="16" s="1"/>
  <c r="AT759" i="16" s="1"/>
  <c r="AR759" i="16"/>
  <c r="AQ759" i="16"/>
  <c r="AK759" i="16"/>
  <c r="AI759" i="16" s="1"/>
  <c r="AJ759" i="16" s="1"/>
  <c r="AH759" i="16"/>
  <c r="AG759" i="16"/>
  <c r="AA759" i="16"/>
  <c r="Y759" i="16" s="1"/>
  <c r="Z759" i="16" s="1"/>
  <c r="X759" i="16"/>
  <c r="W759" i="16"/>
  <c r="BE758" i="16"/>
  <c r="BC758" i="16" s="1"/>
  <c r="BD758" i="16" s="1"/>
  <c r="BB758" i="16"/>
  <c r="BA758" i="16"/>
  <c r="AU758" i="16"/>
  <c r="AS758" i="16" s="1"/>
  <c r="AT758" i="16" s="1"/>
  <c r="AR758" i="16"/>
  <c r="AQ758" i="16"/>
  <c r="AK758" i="16"/>
  <c r="AI758" i="16" s="1"/>
  <c r="AJ758" i="16" s="1"/>
  <c r="AH758" i="16"/>
  <c r="AG758" i="16"/>
  <c r="AA758" i="16"/>
  <c r="Y758" i="16" s="1"/>
  <c r="Z758" i="16" s="1"/>
  <c r="X758" i="16"/>
  <c r="W758" i="16"/>
  <c r="BE757" i="16"/>
  <c r="BC757" i="16" s="1"/>
  <c r="BD757" i="16" s="1"/>
  <c r="BB757" i="16"/>
  <c r="BA757" i="16"/>
  <c r="AU757" i="16"/>
  <c r="AS757" i="16" s="1"/>
  <c r="AT757" i="16" s="1"/>
  <c r="AR757" i="16"/>
  <c r="AQ757" i="16"/>
  <c r="AK757" i="16"/>
  <c r="AI757" i="16" s="1"/>
  <c r="AJ757" i="16" s="1"/>
  <c r="AH757" i="16"/>
  <c r="AG757" i="16"/>
  <c r="AA757" i="16"/>
  <c r="Y757" i="16" s="1"/>
  <c r="Z757" i="16" s="1"/>
  <c r="X757" i="16"/>
  <c r="W757" i="16"/>
  <c r="BE756" i="16"/>
  <c r="BC756" i="16" s="1"/>
  <c r="BD756" i="16" s="1"/>
  <c r="BB756" i="16"/>
  <c r="BA756" i="16"/>
  <c r="AU756" i="16"/>
  <c r="AS756" i="16" s="1"/>
  <c r="AT756" i="16" s="1"/>
  <c r="AR756" i="16"/>
  <c r="AQ756" i="16"/>
  <c r="AK756" i="16"/>
  <c r="AI756" i="16" s="1"/>
  <c r="AJ756" i="16" s="1"/>
  <c r="AH756" i="16"/>
  <c r="AG756" i="16"/>
  <c r="AA756" i="16"/>
  <c r="Y756" i="16" s="1"/>
  <c r="Z756" i="16" s="1"/>
  <c r="X756" i="16"/>
  <c r="W756" i="16"/>
  <c r="BE755" i="16"/>
  <c r="BC755" i="16" s="1"/>
  <c r="BD755" i="16" s="1"/>
  <c r="BB755" i="16"/>
  <c r="BA755" i="16"/>
  <c r="AU755" i="16"/>
  <c r="AS755" i="16" s="1"/>
  <c r="AT755" i="16" s="1"/>
  <c r="AR755" i="16"/>
  <c r="AQ755" i="16"/>
  <c r="AK755" i="16"/>
  <c r="AI755" i="16" s="1"/>
  <c r="AJ755" i="16" s="1"/>
  <c r="AH755" i="16"/>
  <c r="AG755" i="16"/>
  <c r="AA755" i="16"/>
  <c r="Y755" i="16" s="1"/>
  <c r="Z755" i="16" s="1"/>
  <c r="X755" i="16"/>
  <c r="W755" i="16"/>
  <c r="BE754" i="16"/>
  <c r="BC754" i="16" s="1"/>
  <c r="BD754" i="16" s="1"/>
  <c r="BB754" i="16"/>
  <c r="BA754" i="16"/>
  <c r="AU754" i="16"/>
  <c r="AS754" i="16" s="1"/>
  <c r="AT754" i="16" s="1"/>
  <c r="AR754" i="16"/>
  <c r="AQ754" i="16"/>
  <c r="AK754" i="16"/>
  <c r="AI754" i="16" s="1"/>
  <c r="AJ754" i="16" s="1"/>
  <c r="AH754" i="16"/>
  <c r="AG754" i="16"/>
  <c r="AA754" i="16"/>
  <c r="Y754" i="16" s="1"/>
  <c r="Z754" i="16" s="1"/>
  <c r="X754" i="16"/>
  <c r="W754" i="16"/>
  <c r="BE753" i="16"/>
  <c r="BC753" i="16" s="1"/>
  <c r="BD753" i="16" s="1"/>
  <c r="BB753" i="16"/>
  <c r="BA753" i="16"/>
  <c r="AU753" i="16"/>
  <c r="AS753" i="16" s="1"/>
  <c r="AT753" i="16" s="1"/>
  <c r="AR753" i="16"/>
  <c r="AQ753" i="16"/>
  <c r="AK753" i="16"/>
  <c r="AI753" i="16" s="1"/>
  <c r="AJ753" i="16" s="1"/>
  <c r="AH753" i="16"/>
  <c r="AG753" i="16"/>
  <c r="AA753" i="16"/>
  <c r="Y753" i="16" s="1"/>
  <c r="Z753" i="16" s="1"/>
  <c r="X753" i="16"/>
  <c r="W753" i="16"/>
  <c r="BE752" i="16"/>
  <c r="BC752" i="16" s="1"/>
  <c r="BD752" i="16" s="1"/>
  <c r="BB752" i="16"/>
  <c r="BA752" i="16"/>
  <c r="AU752" i="16"/>
  <c r="AS752" i="16" s="1"/>
  <c r="AT752" i="16" s="1"/>
  <c r="AR752" i="16"/>
  <c r="AQ752" i="16"/>
  <c r="AK752" i="16"/>
  <c r="AI752" i="16" s="1"/>
  <c r="AJ752" i="16" s="1"/>
  <c r="AH752" i="16"/>
  <c r="AG752" i="16"/>
  <c r="AA752" i="16"/>
  <c r="Y752" i="16" s="1"/>
  <c r="Z752" i="16" s="1"/>
  <c r="X752" i="16"/>
  <c r="W752" i="16"/>
  <c r="BE751" i="16"/>
  <c r="BC751" i="16" s="1"/>
  <c r="BD751" i="16" s="1"/>
  <c r="BB751" i="16"/>
  <c r="BA751" i="16"/>
  <c r="AU751" i="16"/>
  <c r="AS751" i="16" s="1"/>
  <c r="AT751" i="16" s="1"/>
  <c r="AR751" i="16"/>
  <c r="AQ751" i="16"/>
  <c r="AK751" i="16"/>
  <c r="AI751" i="16" s="1"/>
  <c r="AJ751" i="16" s="1"/>
  <c r="AH751" i="16"/>
  <c r="AG751" i="16"/>
  <c r="AA751" i="16"/>
  <c r="Y751" i="16" s="1"/>
  <c r="Z751" i="16" s="1"/>
  <c r="X751" i="16"/>
  <c r="W751" i="16"/>
  <c r="BE750" i="16"/>
  <c r="BC750" i="16" s="1"/>
  <c r="BD750" i="16" s="1"/>
  <c r="BB750" i="16"/>
  <c r="BA750" i="16"/>
  <c r="AU750" i="16"/>
  <c r="AS750" i="16" s="1"/>
  <c r="AT750" i="16" s="1"/>
  <c r="AR750" i="16"/>
  <c r="AQ750" i="16"/>
  <c r="AK750" i="16"/>
  <c r="AI750" i="16" s="1"/>
  <c r="AJ750" i="16" s="1"/>
  <c r="AH750" i="16"/>
  <c r="AG750" i="16"/>
  <c r="AA750" i="16"/>
  <c r="Y750" i="16" s="1"/>
  <c r="Z750" i="16" s="1"/>
  <c r="X750" i="16"/>
  <c r="W750" i="16"/>
  <c r="BE749" i="16"/>
  <c r="BC749" i="16" s="1"/>
  <c r="BD749" i="16" s="1"/>
  <c r="BB749" i="16"/>
  <c r="BA749" i="16"/>
  <c r="AU749" i="16"/>
  <c r="AS749" i="16" s="1"/>
  <c r="AT749" i="16" s="1"/>
  <c r="AR749" i="16"/>
  <c r="AQ749" i="16"/>
  <c r="AK749" i="16"/>
  <c r="AI749" i="16" s="1"/>
  <c r="AJ749" i="16" s="1"/>
  <c r="AH749" i="16"/>
  <c r="AG749" i="16"/>
  <c r="AA749" i="16"/>
  <c r="Y749" i="16" s="1"/>
  <c r="Z749" i="16" s="1"/>
  <c r="X749" i="16"/>
  <c r="W749" i="16"/>
  <c r="BE748" i="16"/>
  <c r="BC748" i="16" s="1"/>
  <c r="BD748" i="16" s="1"/>
  <c r="BB748" i="16"/>
  <c r="BA748" i="16"/>
  <c r="AU748" i="16"/>
  <c r="AS748" i="16" s="1"/>
  <c r="AT748" i="16" s="1"/>
  <c r="AR748" i="16"/>
  <c r="AQ748" i="16"/>
  <c r="AK748" i="16"/>
  <c r="AI748" i="16" s="1"/>
  <c r="AJ748" i="16" s="1"/>
  <c r="AH748" i="16"/>
  <c r="AG748" i="16"/>
  <c r="AA748" i="16"/>
  <c r="Y748" i="16" s="1"/>
  <c r="Z748" i="16" s="1"/>
  <c r="X748" i="16"/>
  <c r="W748" i="16"/>
  <c r="BE747" i="16"/>
  <c r="BC747" i="16" s="1"/>
  <c r="BD747" i="16" s="1"/>
  <c r="BB747" i="16"/>
  <c r="BA747" i="16"/>
  <c r="AU747" i="16"/>
  <c r="AS747" i="16" s="1"/>
  <c r="AT747" i="16" s="1"/>
  <c r="AR747" i="16"/>
  <c r="AQ747" i="16"/>
  <c r="AK747" i="16"/>
  <c r="AI747" i="16" s="1"/>
  <c r="AJ747" i="16" s="1"/>
  <c r="AH747" i="16"/>
  <c r="AG747" i="16"/>
  <c r="AA747" i="16"/>
  <c r="Y747" i="16" s="1"/>
  <c r="Z747" i="16" s="1"/>
  <c r="X747" i="16"/>
  <c r="W747" i="16"/>
  <c r="BE746" i="16"/>
  <c r="BC746" i="16" s="1"/>
  <c r="BD746" i="16" s="1"/>
  <c r="BB746" i="16"/>
  <c r="BA746" i="16"/>
  <c r="AU746" i="16"/>
  <c r="AS746" i="16" s="1"/>
  <c r="AT746" i="16" s="1"/>
  <c r="AR746" i="16"/>
  <c r="AQ746" i="16"/>
  <c r="AK746" i="16"/>
  <c r="AI746" i="16" s="1"/>
  <c r="AJ746" i="16" s="1"/>
  <c r="AH746" i="16"/>
  <c r="AG746" i="16"/>
  <c r="AA746" i="16"/>
  <c r="Y746" i="16" s="1"/>
  <c r="Z746" i="16" s="1"/>
  <c r="X746" i="16"/>
  <c r="W746" i="16"/>
  <c r="BE745" i="16"/>
  <c r="BC745" i="16" s="1"/>
  <c r="BD745" i="16" s="1"/>
  <c r="BB745" i="16"/>
  <c r="BA745" i="16"/>
  <c r="AU745" i="16"/>
  <c r="AS745" i="16" s="1"/>
  <c r="AT745" i="16" s="1"/>
  <c r="AR745" i="16"/>
  <c r="AQ745" i="16"/>
  <c r="AK745" i="16"/>
  <c r="AI745" i="16" s="1"/>
  <c r="AJ745" i="16" s="1"/>
  <c r="AH745" i="16"/>
  <c r="AG745" i="16"/>
  <c r="AA745" i="16"/>
  <c r="Y745" i="16" s="1"/>
  <c r="Z745" i="16" s="1"/>
  <c r="X745" i="16"/>
  <c r="W745" i="16"/>
  <c r="BE744" i="16"/>
  <c r="BC744" i="16" s="1"/>
  <c r="BD744" i="16" s="1"/>
  <c r="BB744" i="16"/>
  <c r="BA744" i="16"/>
  <c r="AU744" i="16"/>
  <c r="AS744" i="16" s="1"/>
  <c r="AT744" i="16" s="1"/>
  <c r="AR744" i="16"/>
  <c r="AQ744" i="16"/>
  <c r="AK744" i="16"/>
  <c r="AI744" i="16" s="1"/>
  <c r="AJ744" i="16" s="1"/>
  <c r="AH744" i="16"/>
  <c r="AG744" i="16"/>
  <c r="AA744" i="16"/>
  <c r="Y744" i="16" s="1"/>
  <c r="Z744" i="16" s="1"/>
  <c r="X744" i="16"/>
  <c r="W744" i="16"/>
  <c r="BE743" i="16"/>
  <c r="BC743" i="16" s="1"/>
  <c r="BD743" i="16" s="1"/>
  <c r="BB743" i="16"/>
  <c r="BA743" i="16"/>
  <c r="AU743" i="16"/>
  <c r="AS743" i="16" s="1"/>
  <c r="AT743" i="16" s="1"/>
  <c r="AR743" i="16"/>
  <c r="AQ743" i="16"/>
  <c r="AK743" i="16"/>
  <c r="AI743" i="16" s="1"/>
  <c r="AJ743" i="16" s="1"/>
  <c r="AH743" i="16"/>
  <c r="AG743" i="16"/>
  <c r="AA743" i="16"/>
  <c r="Y743" i="16" s="1"/>
  <c r="Z743" i="16" s="1"/>
  <c r="X743" i="16"/>
  <c r="W743" i="16"/>
  <c r="BE742" i="16"/>
  <c r="BC742" i="16" s="1"/>
  <c r="BD742" i="16" s="1"/>
  <c r="BB742" i="16"/>
  <c r="BA742" i="16"/>
  <c r="AU742" i="16"/>
  <c r="AS742" i="16" s="1"/>
  <c r="AT742" i="16" s="1"/>
  <c r="AR742" i="16"/>
  <c r="AQ742" i="16"/>
  <c r="AK742" i="16"/>
  <c r="AI742" i="16" s="1"/>
  <c r="AJ742" i="16" s="1"/>
  <c r="AH742" i="16"/>
  <c r="AG742" i="16"/>
  <c r="AA742" i="16"/>
  <c r="Y742" i="16" s="1"/>
  <c r="Z742" i="16" s="1"/>
  <c r="X742" i="16"/>
  <c r="W742" i="16"/>
  <c r="BE741" i="16"/>
  <c r="BC741" i="16" s="1"/>
  <c r="BD741" i="16" s="1"/>
  <c r="BB741" i="16"/>
  <c r="BA741" i="16"/>
  <c r="AU741" i="16"/>
  <c r="AS741" i="16" s="1"/>
  <c r="AT741" i="16" s="1"/>
  <c r="AR741" i="16"/>
  <c r="AQ741" i="16"/>
  <c r="AK741" i="16"/>
  <c r="AI741" i="16" s="1"/>
  <c r="AJ741" i="16" s="1"/>
  <c r="AH741" i="16"/>
  <c r="AG741" i="16"/>
  <c r="AA741" i="16"/>
  <c r="Y741" i="16" s="1"/>
  <c r="Z741" i="16" s="1"/>
  <c r="X741" i="16"/>
  <c r="W741" i="16"/>
  <c r="BE740" i="16"/>
  <c r="BC740" i="16" s="1"/>
  <c r="BD740" i="16" s="1"/>
  <c r="BB740" i="16"/>
  <c r="BA740" i="16"/>
  <c r="AU740" i="16"/>
  <c r="AS740" i="16" s="1"/>
  <c r="AT740" i="16" s="1"/>
  <c r="AR740" i="16"/>
  <c r="AQ740" i="16"/>
  <c r="AK740" i="16"/>
  <c r="AI740" i="16" s="1"/>
  <c r="AJ740" i="16" s="1"/>
  <c r="AH740" i="16"/>
  <c r="AG740" i="16"/>
  <c r="AA740" i="16"/>
  <c r="Y740" i="16" s="1"/>
  <c r="Z740" i="16" s="1"/>
  <c r="X740" i="16"/>
  <c r="W740" i="16"/>
  <c r="BE739" i="16"/>
  <c r="BC739" i="16" s="1"/>
  <c r="BD739" i="16" s="1"/>
  <c r="BB739" i="16"/>
  <c r="BA739" i="16"/>
  <c r="AU739" i="16"/>
  <c r="AS739" i="16" s="1"/>
  <c r="AT739" i="16" s="1"/>
  <c r="AR739" i="16"/>
  <c r="AQ739" i="16"/>
  <c r="AK739" i="16"/>
  <c r="AI739" i="16" s="1"/>
  <c r="AJ739" i="16" s="1"/>
  <c r="AH739" i="16"/>
  <c r="AG739" i="16"/>
  <c r="AA739" i="16"/>
  <c r="Y739" i="16" s="1"/>
  <c r="Z739" i="16" s="1"/>
  <c r="X739" i="16"/>
  <c r="W739" i="16"/>
  <c r="BE738" i="16"/>
  <c r="BC738" i="16" s="1"/>
  <c r="BD738" i="16" s="1"/>
  <c r="BB738" i="16"/>
  <c r="BA738" i="16"/>
  <c r="AU738" i="16"/>
  <c r="AS738" i="16" s="1"/>
  <c r="AT738" i="16" s="1"/>
  <c r="AR738" i="16"/>
  <c r="AQ738" i="16"/>
  <c r="AK738" i="16"/>
  <c r="AI738" i="16" s="1"/>
  <c r="AJ738" i="16" s="1"/>
  <c r="AH738" i="16"/>
  <c r="AG738" i="16"/>
  <c r="AA738" i="16"/>
  <c r="Y738" i="16" s="1"/>
  <c r="Z738" i="16" s="1"/>
  <c r="X738" i="16"/>
  <c r="W738" i="16"/>
  <c r="BE737" i="16"/>
  <c r="BC737" i="16" s="1"/>
  <c r="BD737" i="16" s="1"/>
  <c r="BB737" i="16"/>
  <c r="BA737" i="16"/>
  <c r="AU737" i="16"/>
  <c r="AS737" i="16" s="1"/>
  <c r="AT737" i="16" s="1"/>
  <c r="AR737" i="16"/>
  <c r="AQ737" i="16"/>
  <c r="AK737" i="16"/>
  <c r="AI737" i="16" s="1"/>
  <c r="AJ737" i="16" s="1"/>
  <c r="AH737" i="16"/>
  <c r="AG737" i="16"/>
  <c r="AA737" i="16"/>
  <c r="Y737" i="16" s="1"/>
  <c r="Z737" i="16" s="1"/>
  <c r="X737" i="16"/>
  <c r="W737" i="16"/>
  <c r="BE736" i="16"/>
  <c r="BC736" i="16" s="1"/>
  <c r="BD736" i="16" s="1"/>
  <c r="BB736" i="16"/>
  <c r="BA736" i="16"/>
  <c r="AU736" i="16"/>
  <c r="AS736" i="16" s="1"/>
  <c r="AT736" i="16" s="1"/>
  <c r="AR736" i="16"/>
  <c r="AQ736" i="16"/>
  <c r="AK736" i="16"/>
  <c r="AI736" i="16" s="1"/>
  <c r="AJ736" i="16" s="1"/>
  <c r="AH736" i="16"/>
  <c r="AG736" i="16"/>
  <c r="AA736" i="16"/>
  <c r="Y736" i="16" s="1"/>
  <c r="Z736" i="16" s="1"/>
  <c r="X736" i="16"/>
  <c r="W736" i="16"/>
  <c r="BE735" i="16"/>
  <c r="BC735" i="16" s="1"/>
  <c r="BD735" i="16" s="1"/>
  <c r="BB735" i="16"/>
  <c r="BA735" i="16"/>
  <c r="AU735" i="16"/>
  <c r="AS735" i="16" s="1"/>
  <c r="AT735" i="16" s="1"/>
  <c r="AR735" i="16"/>
  <c r="AQ735" i="16"/>
  <c r="AK735" i="16"/>
  <c r="AI735" i="16" s="1"/>
  <c r="AJ735" i="16" s="1"/>
  <c r="AH735" i="16"/>
  <c r="AG735" i="16"/>
  <c r="AA735" i="16"/>
  <c r="Y735" i="16" s="1"/>
  <c r="Z735" i="16" s="1"/>
  <c r="X735" i="16"/>
  <c r="W735" i="16"/>
  <c r="BE734" i="16"/>
  <c r="BC734" i="16" s="1"/>
  <c r="BD734" i="16" s="1"/>
  <c r="BB734" i="16"/>
  <c r="BA734" i="16"/>
  <c r="AU734" i="16"/>
  <c r="AS734" i="16" s="1"/>
  <c r="AT734" i="16" s="1"/>
  <c r="AR734" i="16"/>
  <c r="AQ734" i="16"/>
  <c r="AK734" i="16"/>
  <c r="AI734" i="16" s="1"/>
  <c r="AJ734" i="16" s="1"/>
  <c r="AH734" i="16"/>
  <c r="AG734" i="16"/>
  <c r="AA734" i="16"/>
  <c r="Y734" i="16" s="1"/>
  <c r="Z734" i="16" s="1"/>
  <c r="X734" i="16"/>
  <c r="W734" i="16"/>
  <c r="BE733" i="16"/>
  <c r="BC733" i="16" s="1"/>
  <c r="BD733" i="16" s="1"/>
  <c r="BB733" i="16"/>
  <c r="BA733" i="16"/>
  <c r="AU733" i="16"/>
  <c r="AS733" i="16" s="1"/>
  <c r="AT733" i="16" s="1"/>
  <c r="AR733" i="16"/>
  <c r="AQ733" i="16"/>
  <c r="AK733" i="16"/>
  <c r="AI733" i="16" s="1"/>
  <c r="AJ733" i="16" s="1"/>
  <c r="AH733" i="16"/>
  <c r="AG733" i="16"/>
  <c r="AA733" i="16"/>
  <c r="Y733" i="16" s="1"/>
  <c r="Z733" i="16" s="1"/>
  <c r="X733" i="16"/>
  <c r="W733" i="16"/>
  <c r="BE732" i="16"/>
  <c r="BC732" i="16" s="1"/>
  <c r="BD732" i="16" s="1"/>
  <c r="BB732" i="16"/>
  <c r="BA732" i="16"/>
  <c r="AU732" i="16"/>
  <c r="AS732" i="16" s="1"/>
  <c r="AT732" i="16" s="1"/>
  <c r="AR732" i="16"/>
  <c r="AQ732" i="16"/>
  <c r="AK732" i="16"/>
  <c r="AI732" i="16" s="1"/>
  <c r="AJ732" i="16" s="1"/>
  <c r="AH732" i="16"/>
  <c r="AG732" i="16"/>
  <c r="AA732" i="16"/>
  <c r="Y732" i="16" s="1"/>
  <c r="Z732" i="16" s="1"/>
  <c r="X732" i="16"/>
  <c r="W732" i="16"/>
  <c r="BE731" i="16"/>
  <c r="BC731" i="16" s="1"/>
  <c r="BD731" i="16" s="1"/>
  <c r="BB731" i="16"/>
  <c r="BA731" i="16"/>
  <c r="AU731" i="16"/>
  <c r="AS731" i="16" s="1"/>
  <c r="AT731" i="16" s="1"/>
  <c r="AR731" i="16"/>
  <c r="AQ731" i="16"/>
  <c r="AK731" i="16"/>
  <c r="AI731" i="16" s="1"/>
  <c r="AJ731" i="16" s="1"/>
  <c r="AH731" i="16"/>
  <c r="AG731" i="16"/>
  <c r="AA731" i="16"/>
  <c r="Y731" i="16" s="1"/>
  <c r="Z731" i="16" s="1"/>
  <c r="X731" i="16"/>
  <c r="W731" i="16"/>
  <c r="BE730" i="16"/>
  <c r="BC730" i="16" s="1"/>
  <c r="BD730" i="16" s="1"/>
  <c r="BB730" i="16"/>
  <c r="BA730" i="16"/>
  <c r="AU730" i="16"/>
  <c r="AS730" i="16" s="1"/>
  <c r="AT730" i="16" s="1"/>
  <c r="AR730" i="16"/>
  <c r="AQ730" i="16"/>
  <c r="AK730" i="16"/>
  <c r="AI730" i="16" s="1"/>
  <c r="AJ730" i="16" s="1"/>
  <c r="AH730" i="16"/>
  <c r="AG730" i="16"/>
  <c r="AA730" i="16"/>
  <c r="Y730" i="16" s="1"/>
  <c r="Z730" i="16" s="1"/>
  <c r="X730" i="16"/>
  <c r="W730" i="16"/>
  <c r="BE729" i="16"/>
  <c r="BC729" i="16" s="1"/>
  <c r="BD729" i="16" s="1"/>
  <c r="BB729" i="16"/>
  <c r="BA729" i="16"/>
  <c r="AU729" i="16"/>
  <c r="AS729" i="16" s="1"/>
  <c r="AT729" i="16" s="1"/>
  <c r="AR729" i="16"/>
  <c r="AQ729" i="16"/>
  <c r="AK729" i="16"/>
  <c r="AI729" i="16" s="1"/>
  <c r="AJ729" i="16" s="1"/>
  <c r="AH729" i="16"/>
  <c r="AG729" i="16"/>
  <c r="AA729" i="16"/>
  <c r="Y729" i="16" s="1"/>
  <c r="Z729" i="16" s="1"/>
  <c r="X729" i="16"/>
  <c r="W729" i="16"/>
  <c r="BE728" i="16"/>
  <c r="BC728" i="16" s="1"/>
  <c r="BD728" i="16" s="1"/>
  <c r="BB728" i="16"/>
  <c r="BA728" i="16"/>
  <c r="AU728" i="16"/>
  <c r="AS728" i="16" s="1"/>
  <c r="AT728" i="16" s="1"/>
  <c r="AR728" i="16"/>
  <c r="AQ728" i="16"/>
  <c r="AK728" i="16"/>
  <c r="AI728" i="16" s="1"/>
  <c r="AJ728" i="16" s="1"/>
  <c r="AH728" i="16"/>
  <c r="AG728" i="16"/>
  <c r="AA728" i="16"/>
  <c r="Y728" i="16" s="1"/>
  <c r="Z728" i="16" s="1"/>
  <c r="X728" i="16"/>
  <c r="W728" i="16"/>
  <c r="BE727" i="16"/>
  <c r="BC727" i="16" s="1"/>
  <c r="BD727" i="16" s="1"/>
  <c r="BB727" i="16"/>
  <c r="BA727" i="16"/>
  <c r="AU727" i="16"/>
  <c r="AS727" i="16" s="1"/>
  <c r="AT727" i="16" s="1"/>
  <c r="AR727" i="16"/>
  <c r="AQ727" i="16"/>
  <c r="AK727" i="16"/>
  <c r="AI727" i="16" s="1"/>
  <c r="AJ727" i="16" s="1"/>
  <c r="AH727" i="16"/>
  <c r="AG727" i="16"/>
  <c r="AA727" i="16"/>
  <c r="Y727" i="16" s="1"/>
  <c r="Z727" i="16" s="1"/>
  <c r="X727" i="16"/>
  <c r="W727" i="16"/>
  <c r="BE726" i="16"/>
  <c r="BC726" i="16" s="1"/>
  <c r="BD726" i="16" s="1"/>
  <c r="BB726" i="16"/>
  <c r="BA726" i="16"/>
  <c r="AU726" i="16"/>
  <c r="AS726" i="16" s="1"/>
  <c r="AT726" i="16" s="1"/>
  <c r="AR726" i="16"/>
  <c r="AQ726" i="16"/>
  <c r="AK726" i="16"/>
  <c r="AI726" i="16" s="1"/>
  <c r="AJ726" i="16" s="1"/>
  <c r="AH726" i="16"/>
  <c r="AG726" i="16"/>
  <c r="AA726" i="16"/>
  <c r="Y726" i="16" s="1"/>
  <c r="Z726" i="16" s="1"/>
  <c r="X726" i="16"/>
  <c r="W726" i="16"/>
  <c r="BE725" i="16"/>
  <c r="BC725" i="16" s="1"/>
  <c r="BD725" i="16" s="1"/>
  <c r="BB725" i="16"/>
  <c r="BA725" i="16"/>
  <c r="AU725" i="16"/>
  <c r="AS725" i="16" s="1"/>
  <c r="AT725" i="16" s="1"/>
  <c r="AR725" i="16"/>
  <c r="AQ725" i="16"/>
  <c r="AK725" i="16"/>
  <c r="AI725" i="16" s="1"/>
  <c r="AJ725" i="16" s="1"/>
  <c r="AH725" i="16"/>
  <c r="AG725" i="16"/>
  <c r="AA725" i="16"/>
  <c r="Y725" i="16" s="1"/>
  <c r="Z725" i="16" s="1"/>
  <c r="X725" i="16"/>
  <c r="W725" i="16"/>
  <c r="BE724" i="16"/>
  <c r="BC724" i="16" s="1"/>
  <c r="BD724" i="16" s="1"/>
  <c r="BB724" i="16"/>
  <c r="BA724" i="16"/>
  <c r="AU724" i="16"/>
  <c r="AS724" i="16" s="1"/>
  <c r="AT724" i="16" s="1"/>
  <c r="AR724" i="16"/>
  <c r="AQ724" i="16"/>
  <c r="AK724" i="16"/>
  <c r="AI724" i="16" s="1"/>
  <c r="AJ724" i="16" s="1"/>
  <c r="AH724" i="16"/>
  <c r="AG724" i="16"/>
  <c r="AA724" i="16"/>
  <c r="Y724" i="16" s="1"/>
  <c r="Z724" i="16" s="1"/>
  <c r="X724" i="16"/>
  <c r="W724" i="16"/>
  <c r="BE723" i="16"/>
  <c r="BC723" i="16" s="1"/>
  <c r="BD723" i="16" s="1"/>
  <c r="BB723" i="16"/>
  <c r="BA723" i="16"/>
  <c r="AU723" i="16"/>
  <c r="AS723" i="16" s="1"/>
  <c r="AT723" i="16" s="1"/>
  <c r="AR723" i="16"/>
  <c r="AQ723" i="16"/>
  <c r="AK723" i="16"/>
  <c r="AI723" i="16" s="1"/>
  <c r="AJ723" i="16" s="1"/>
  <c r="AH723" i="16"/>
  <c r="AG723" i="16"/>
  <c r="AA723" i="16"/>
  <c r="Y723" i="16" s="1"/>
  <c r="Z723" i="16" s="1"/>
  <c r="X723" i="16"/>
  <c r="W723" i="16"/>
  <c r="BE722" i="16"/>
  <c r="BC722" i="16" s="1"/>
  <c r="BD722" i="16" s="1"/>
  <c r="BB722" i="16"/>
  <c r="BA722" i="16"/>
  <c r="AU722" i="16"/>
  <c r="AS722" i="16" s="1"/>
  <c r="AT722" i="16" s="1"/>
  <c r="AR722" i="16"/>
  <c r="AQ722" i="16"/>
  <c r="AK722" i="16"/>
  <c r="AI722" i="16" s="1"/>
  <c r="AJ722" i="16" s="1"/>
  <c r="AH722" i="16"/>
  <c r="AG722" i="16"/>
  <c r="AA722" i="16"/>
  <c r="Y722" i="16" s="1"/>
  <c r="Z722" i="16" s="1"/>
  <c r="X722" i="16"/>
  <c r="W722" i="16"/>
  <c r="BE721" i="16"/>
  <c r="BC721" i="16" s="1"/>
  <c r="BD721" i="16" s="1"/>
  <c r="BB721" i="16"/>
  <c r="BA721" i="16"/>
  <c r="AU721" i="16"/>
  <c r="AS721" i="16" s="1"/>
  <c r="AT721" i="16" s="1"/>
  <c r="AR721" i="16"/>
  <c r="AQ721" i="16"/>
  <c r="AK721" i="16"/>
  <c r="AI721" i="16" s="1"/>
  <c r="AJ721" i="16" s="1"/>
  <c r="AH721" i="16"/>
  <c r="AG721" i="16"/>
  <c r="AA721" i="16"/>
  <c r="Y721" i="16" s="1"/>
  <c r="Z721" i="16" s="1"/>
  <c r="X721" i="16"/>
  <c r="W721" i="16"/>
  <c r="BE720" i="16"/>
  <c r="BC720" i="16" s="1"/>
  <c r="BD720" i="16" s="1"/>
  <c r="BB720" i="16"/>
  <c r="BA720" i="16"/>
  <c r="AU720" i="16"/>
  <c r="AS720" i="16" s="1"/>
  <c r="AT720" i="16" s="1"/>
  <c r="AR720" i="16"/>
  <c r="AQ720" i="16"/>
  <c r="AK720" i="16"/>
  <c r="AI720" i="16" s="1"/>
  <c r="AJ720" i="16" s="1"/>
  <c r="AH720" i="16"/>
  <c r="AG720" i="16"/>
  <c r="AA720" i="16"/>
  <c r="Y720" i="16" s="1"/>
  <c r="Z720" i="16" s="1"/>
  <c r="X720" i="16"/>
  <c r="W720" i="16"/>
  <c r="BE719" i="16"/>
  <c r="BC719" i="16" s="1"/>
  <c r="BD719" i="16" s="1"/>
  <c r="BB719" i="16"/>
  <c r="BA719" i="16"/>
  <c r="AU719" i="16"/>
  <c r="AS719" i="16" s="1"/>
  <c r="AT719" i="16" s="1"/>
  <c r="AR719" i="16"/>
  <c r="AQ719" i="16"/>
  <c r="AK719" i="16"/>
  <c r="AI719" i="16" s="1"/>
  <c r="AJ719" i="16" s="1"/>
  <c r="AH719" i="16"/>
  <c r="AG719" i="16"/>
  <c r="AA719" i="16"/>
  <c r="Y719" i="16" s="1"/>
  <c r="Z719" i="16" s="1"/>
  <c r="X719" i="16"/>
  <c r="W719" i="16"/>
  <c r="BE718" i="16"/>
  <c r="BC718" i="16" s="1"/>
  <c r="BD718" i="16" s="1"/>
  <c r="BB718" i="16"/>
  <c r="BA718" i="16"/>
  <c r="AU718" i="16"/>
  <c r="AS718" i="16" s="1"/>
  <c r="AT718" i="16" s="1"/>
  <c r="AR718" i="16"/>
  <c r="AQ718" i="16"/>
  <c r="AK718" i="16"/>
  <c r="AI718" i="16" s="1"/>
  <c r="AJ718" i="16" s="1"/>
  <c r="AH718" i="16"/>
  <c r="AG718" i="16"/>
  <c r="AA718" i="16"/>
  <c r="Y718" i="16" s="1"/>
  <c r="Z718" i="16" s="1"/>
  <c r="X718" i="16"/>
  <c r="W718" i="16"/>
  <c r="BE717" i="16"/>
  <c r="BC717" i="16" s="1"/>
  <c r="BD717" i="16" s="1"/>
  <c r="BB717" i="16"/>
  <c r="BA717" i="16"/>
  <c r="AU717" i="16"/>
  <c r="AS717" i="16" s="1"/>
  <c r="AT717" i="16" s="1"/>
  <c r="AR717" i="16"/>
  <c r="AQ717" i="16"/>
  <c r="AK717" i="16"/>
  <c r="AI717" i="16" s="1"/>
  <c r="AJ717" i="16" s="1"/>
  <c r="AH717" i="16"/>
  <c r="AG717" i="16"/>
  <c r="AA717" i="16"/>
  <c r="Y717" i="16" s="1"/>
  <c r="Z717" i="16" s="1"/>
  <c r="X717" i="16"/>
  <c r="W717" i="16"/>
  <c r="BE716" i="16"/>
  <c r="BC716" i="16" s="1"/>
  <c r="BD716" i="16" s="1"/>
  <c r="BB716" i="16"/>
  <c r="BA716" i="16"/>
  <c r="AU716" i="16"/>
  <c r="AS716" i="16" s="1"/>
  <c r="AT716" i="16" s="1"/>
  <c r="AR716" i="16"/>
  <c r="AQ716" i="16"/>
  <c r="AK716" i="16"/>
  <c r="AI716" i="16" s="1"/>
  <c r="AJ716" i="16" s="1"/>
  <c r="AH716" i="16"/>
  <c r="AG716" i="16"/>
  <c r="AA716" i="16"/>
  <c r="Y716" i="16" s="1"/>
  <c r="Z716" i="16" s="1"/>
  <c r="X716" i="16"/>
  <c r="W716" i="16"/>
  <c r="BE715" i="16"/>
  <c r="BC715" i="16" s="1"/>
  <c r="BD715" i="16" s="1"/>
  <c r="BB715" i="16"/>
  <c r="BA715" i="16"/>
  <c r="AU715" i="16"/>
  <c r="AS715" i="16" s="1"/>
  <c r="AT715" i="16" s="1"/>
  <c r="AR715" i="16"/>
  <c r="AQ715" i="16"/>
  <c r="AK715" i="16"/>
  <c r="AI715" i="16" s="1"/>
  <c r="AJ715" i="16" s="1"/>
  <c r="AH715" i="16"/>
  <c r="AG715" i="16"/>
  <c r="AA715" i="16"/>
  <c r="Y715" i="16" s="1"/>
  <c r="Z715" i="16" s="1"/>
  <c r="X715" i="16"/>
  <c r="W715" i="16"/>
  <c r="BE714" i="16"/>
  <c r="BC714" i="16" s="1"/>
  <c r="BD714" i="16" s="1"/>
  <c r="BB714" i="16"/>
  <c r="BA714" i="16"/>
  <c r="AU714" i="16"/>
  <c r="AS714" i="16" s="1"/>
  <c r="AT714" i="16" s="1"/>
  <c r="AR714" i="16"/>
  <c r="AQ714" i="16"/>
  <c r="AK714" i="16"/>
  <c r="AI714" i="16" s="1"/>
  <c r="AJ714" i="16" s="1"/>
  <c r="AH714" i="16"/>
  <c r="AG714" i="16"/>
  <c r="AA714" i="16"/>
  <c r="Y714" i="16" s="1"/>
  <c r="Z714" i="16" s="1"/>
  <c r="X714" i="16"/>
  <c r="W714" i="16"/>
  <c r="BE713" i="16"/>
  <c r="BC713" i="16" s="1"/>
  <c r="BD713" i="16" s="1"/>
  <c r="BB713" i="16"/>
  <c r="BA713" i="16"/>
  <c r="AU713" i="16"/>
  <c r="AS713" i="16" s="1"/>
  <c r="AT713" i="16" s="1"/>
  <c r="AR713" i="16"/>
  <c r="AQ713" i="16"/>
  <c r="AK713" i="16"/>
  <c r="AI713" i="16" s="1"/>
  <c r="AJ713" i="16" s="1"/>
  <c r="AH713" i="16"/>
  <c r="AG713" i="16"/>
  <c r="AA713" i="16"/>
  <c r="Y713" i="16" s="1"/>
  <c r="Z713" i="16" s="1"/>
  <c r="X713" i="16"/>
  <c r="W713" i="16"/>
  <c r="BE712" i="16"/>
  <c r="BC712" i="16" s="1"/>
  <c r="BD712" i="16" s="1"/>
  <c r="BB712" i="16"/>
  <c r="BA712" i="16"/>
  <c r="AU712" i="16"/>
  <c r="AS712" i="16" s="1"/>
  <c r="AT712" i="16" s="1"/>
  <c r="AR712" i="16"/>
  <c r="AQ712" i="16"/>
  <c r="AK712" i="16"/>
  <c r="AI712" i="16" s="1"/>
  <c r="AJ712" i="16" s="1"/>
  <c r="AH712" i="16"/>
  <c r="AG712" i="16"/>
  <c r="AA712" i="16"/>
  <c r="Y712" i="16" s="1"/>
  <c r="Z712" i="16" s="1"/>
  <c r="X712" i="16"/>
  <c r="W712" i="16"/>
  <c r="BE711" i="16"/>
  <c r="BC711" i="16" s="1"/>
  <c r="BD711" i="16" s="1"/>
  <c r="BB711" i="16"/>
  <c r="BA711" i="16"/>
  <c r="AU711" i="16"/>
  <c r="AS711" i="16" s="1"/>
  <c r="AT711" i="16" s="1"/>
  <c r="AR711" i="16"/>
  <c r="AQ711" i="16"/>
  <c r="AK711" i="16"/>
  <c r="AI711" i="16" s="1"/>
  <c r="AJ711" i="16" s="1"/>
  <c r="AH711" i="16"/>
  <c r="AG711" i="16"/>
  <c r="AA711" i="16"/>
  <c r="Y711" i="16" s="1"/>
  <c r="Z711" i="16" s="1"/>
  <c r="X711" i="16"/>
  <c r="W711" i="16"/>
  <c r="BE710" i="16"/>
  <c r="BC710" i="16" s="1"/>
  <c r="BD710" i="16" s="1"/>
  <c r="BB710" i="16"/>
  <c r="BA710" i="16"/>
  <c r="AU710" i="16"/>
  <c r="AS710" i="16" s="1"/>
  <c r="AT710" i="16" s="1"/>
  <c r="AR710" i="16"/>
  <c r="AQ710" i="16"/>
  <c r="AK710" i="16"/>
  <c r="AI710" i="16" s="1"/>
  <c r="AJ710" i="16" s="1"/>
  <c r="AH710" i="16"/>
  <c r="AG710" i="16"/>
  <c r="AA710" i="16"/>
  <c r="Y710" i="16" s="1"/>
  <c r="Z710" i="16" s="1"/>
  <c r="X710" i="16"/>
  <c r="W710" i="16"/>
  <c r="BE709" i="16"/>
  <c r="BC709" i="16" s="1"/>
  <c r="BD709" i="16" s="1"/>
  <c r="BB709" i="16"/>
  <c r="BA709" i="16"/>
  <c r="AU709" i="16"/>
  <c r="AS709" i="16" s="1"/>
  <c r="AT709" i="16" s="1"/>
  <c r="AR709" i="16"/>
  <c r="AQ709" i="16"/>
  <c r="AK709" i="16"/>
  <c r="AI709" i="16" s="1"/>
  <c r="AJ709" i="16" s="1"/>
  <c r="AH709" i="16"/>
  <c r="AG709" i="16"/>
  <c r="AA709" i="16"/>
  <c r="Y709" i="16" s="1"/>
  <c r="Z709" i="16" s="1"/>
  <c r="X709" i="16"/>
  <c r="W709" i="16"/>
  <c r="BE708" i="16"/>
  <c r="BC708" i="16" s="1"/>
  <c r="BD708" i="16" s="1"/>
  <c r="BB708" i="16"/>
  <c r="BA708" i="16"/>
  <c r="AU708" i="16"/>
  <c r="AS708" i="16" s="1"/>
  <c r="AT708" i="16" s="1"/>
  <c r="AR708" i="16"/>
  <c r="AQ708" i="16"/>
  <c r="AK708" i="16"/>
  <c r="AI708" i="16" s="1"/>
  <c r="AJ708" i="16" s="1"/>
  <c r="AH708" i="16"/>
  <c r="AG708" i="16"/>
  <c r="AA708" i="16"/>
  <c r="Y708" i="16" s="1"/>
  <c r="Z708" i="16" s="1"/>
  <c r="X708" i="16"/>
  <c r="W708" i="16"/>
  <c r="BE707" i="16"/>
  <c r="BC707" i="16" s="1"/>
  <c r="BD707" i="16" s="1"/>
  <c r="BB707" i="16"/>
  <c r="BA707" i="16"/>
  <c r="AU707" i="16"/>
  <c r="AS707" i="16" s="1"/>
  <c r="AT707" i="16" s="1"/>
  <c r="AR707" i="16"/>
  <c r="AQ707" i="16"/>
  <c r="AK707" i="16"/>
  <c r="AI707" i="16" s="1"/>
  <c r="AJ707" i="16" s="1"/>
  <c r="AH707" i="16"/>
  <c r="AG707" i="16"/>
  <c r="AA707" i="16"/>
  <c r="Y707" i="16" s="1"/>
  <c r="Z707" i="16" s="1"/>
  <c r="X707" i="16"/>
  <c r="W707" i="16"/>
  <c r="BE706" i="16"/>
  <c r="BC706" i="16" s="1"/>
  <c r="BD706" i="16" s="1"/>
  <c r="BB706" i="16"/>
  <c r="BA706" i="16"/>
  <c r="AU706" i="16"/>
  <c r="AS706" i="16" s="1"/>
  <c r="AT706" i="16" s="1"/>
  <c r="AR706" i="16"/>
  <c r="AQ706" i="16"/>
  <c r="AK706" i="16"/>
  <c r="AI706" i="16" s="1"/>
  <c r="AJ706" i="16" s="1"/>
  <c r="AH706" i="16"/>
  <c r="AG706" i="16"/>
  <c r="AA706" i="16"/>
  <c r="Y706" i="16" s="1"/>
  <c r="Z706" i="16" s="1"/>
  <c r="X706" i="16"/>
  <c r="W706" i="16"/>
  <c r="BE705" i="16"/>
  <c r="BC705" i="16" s="1"/>
  <c r="BD705" i="16" s="1"/>
  <c r="BB705" i="16"/>
  <c r="BA705" i="16"/>
  <c r="AU705" i="16"/>
  <c r="AS705" i="16" s="1"/>
  <c r="AT705" i="16" s="1"/>
  <c r="AR705" i="16"/>
  <c r="AQ705" i="16"/>
  <c r="AK705" i="16"/>
  <c r="AI705" i="16" s="1"/>
  <c r="AJ705" i="16" s="1"/>
  <c r="AH705" i="16"/>
  <c r="AG705" i="16"/>
  <c r="AA705" i="16"/>
  <c r="Y705" i="16" s="1"/>
  <c r="Z705" i="16" s="1"/>
  <c r="X705" i="16"/>
  <c r="W705" i="16"/>
  <c r="BE704" i="16"/>
  <c r="BC704" i="16" s="1"/>
  <c r="BD704" i="16" s="1"/>
  <c r="BB704" i="16"/>
  <c r="BA704" i="16"/>
  <c r="AU704" i="16"/>
  <c r="AS704" i="16" s="1"/>
  <c r="AT704" i="16" s="1"/>
  <c r="AR704" i="16"/>
  <c r="AQ704" i="16"/>
  <c r="AK704" i="16"/>
  <c r="AI704" i="16" s="1"/>
  <c r="AJ704" i="16" s="1"/>
  <c r="AH704" i="16"/>
  <c r="AG704" i="16"/>
  <c r="AA704" i="16"/>
  <c r="Y704" i="16" s="1"/>
  <c r="Z704" i="16" s="1"/>
  <c r="X704" i="16"/>
  <c r="W704" i="16"/>
  <c r="BE703" i="16"/>
  <c r="BC703" i="16" s="1"/>
  <c r="BD703" i="16" s="1"/>
  <c r="BB703" i="16"/>
  <c r="BA703" i="16"/>
  <c r="AU703" i="16"/>
  <c r="AS703" i="16" s="1"/>
  <c r="AT703" i="16" s="1"/>
  <c r="AR703" i="16"/>
  <c r="AQ703" i="16"/>
  <c r="AK703" i="16"/>
  <c r="AI703" i="16" s="1"/>
  <c r="AJ703" i="16" s="1"/>
  <c r="AH703" i="16"/>
  <c r="AG703" i="16"/>
  <c r="AA703" i="16"/>
  <c r="Y703" i="16" s="1"/>
  <c r="Z703" i="16" s="1"/>
  <c r="X703" i="16"/>
  <c r="W703" i="16"/>
  <c r="BE702" i="16"/>
  <c r="BC702" i="16" s="1"/>
  <c r="BD702" i="16" s="1"/>
  <c r="BB702" i="16"/>
  <c r="BA702" i="16"/>
  <c r="AU702" i="16"/>
  <c r="AS702" i="16" s="1"/>
  <c r="AT702" i="16" s="1"/>
  <c r="AR702" i="16"/>
  <c r="AQ702" i="16"/>
  <c r="AK702" i="16"/>
  <c r="AI702" i="16" s="1"/>
  <c r="AJ702" i="16" s="1"/>
  <c r="AH702" i="16"/>
  <c r="AG702" i="16"/>
  <c r="AA702" i="16"/>
  <c r="Y702" i="16" s="1"/>
  <c r="Z702" i="16" s="1"/>
  <c r="X702" i="16"/>
  <c r="W702" i="16"/>
  <c r="BE701" i="16"/>
  <c r="BC701" i="16" s="1"/>
  <c r="BD701" i="16" s="1"/>
  <c r="BB701" i="16"/>
  <c r="BA701" i="16"/>
  <c r="AU701" i="16"/>
  <c r="AS701" i="16" s="1"/>
  <c r="AT701" i="16" s="1"/>
  <c r="AR701" i="16"/>
  <c r="AQ701" i="16"/>
  <c r="AK701" i="16"/>
  <c r="AI701" i="16" s="1"/>
  <c r="AJ701" i="16" s="1"/>
  <c r="AH701" i="16"/>
  <c r="AG701" i="16"/>
  <c r="AA701" i="16"/>
  <c r="Y701" i="16" s="1"/>
  <c r="Z701" i="16" s="1"/>
  <c r="X701" i="16"/>
  <c r="W701" i="16"/>
  <c r="BE700" i="16"/>
  <c r="BC700" i="16" s="1"/>
  <c r="BD700" i="16" s="1"/>
  <c r="BB700" i="16"/>
  <c r="BA700" i="16"/>
  <c r="AU700" i="16"/>
  <c r="AS700" i="16" s="1"/>
  <c r="AT700" i="16" s="1"/>
  <c r="AR700" i="16"/>
  <c r="AQ700" i="16"/>
  <c r="AK700" i="16"/>
  <c r="AI700" i="16" s="1"/>
  <c r="AJ700" i="16" s="1"/>
  <c r="AH700" i="16"/>
  <c r="AG700" i="16"/>
  <c r="AA700" i="16"/>
  <c r="Y700" i="16" s="1"/>
  <c r="Z700" i="16" s="1"/>
  <c r="X700" i="16"/>
  <c r="W700" i="16"/>
  <c r="BE699" i="16"/>
  <c r="BC699" i="16" s="1"/>
  <c r="BD699" i="16" s="1"/>
  <c r="BB699" i="16"/>
  <c r="BA699" i="16"/>
  <c r="AU699" i="16"/>
  <c r="AS699" i="16" s="1"/>
  <c r="AT699" i="16" s="1"/>
  <c r="AR699" i="16"/>
  <c r="AQ699" i="16"/>
  <c r="AK699" i="16"/>
  <c r="AI699" i="16" s="1"/>
  <c r="AJ699" i="16" s="1"/>
  <c r="AH699" i="16"/>
  <c r="AG699" i="16"/>
  <c r="AA699" i="16"/>
  <c r="Y699" i="16" s="1"/>
  <c r="Z699" i="16" s="1"/>
  <c r="X699" i="16"/>
  <c r="W699" i="16"/>
  <c r="BE698" i="16"/>
  <c r="BC698" i="16" s="1"/>
  <c r="BD698" i="16" s="1"/>
  <c r="BB698" i="16"/>
  <c r="BA698" i="16"/>
  <c r="AU698" i="16"/>
  <c r="AS698" i="16" s="1"/>
  <c r="AT698" i="16" s="1"/>
  <c r="AR698" i="16"/>
  <c r="AQ698" i="16"/>
  <c r="AK698" i="16"/>
  <c r="AI698" i="16" s="1"/>
  <c r="AJ698" i="16" s="1"/>
  <c r="AH698" i="16"/>
  <c r="AG698" i="16"/>
  <c r="AA698" i="16"/>
  <c r="Y698" i="16" s="1"/>
  <c r="Z698" i="16" s="1"/>
  <c r="X698" i="16"/>
  <c r="W698" i="16"/>
  <c r="BE697" i="16"/>
  <c r="BC697" i="16" s="1"/>
  <c r="BD697" i="16" s="1"/>
  <c r="BB697" i="16"/>
  <c r="BA697" i="16"/>
  <c r="AU697" i="16"/>
  <c r="AS697" i="16" s="1"/>
  <c r="AT697" i="16" s="1"/>
  <c r="AR697" i="16"/>
  <c r="AQ697" i="16"/>
  <c r="AK697" i="16"/>
  <c r="AI697" i="16" s="1"/>
  <c r="AJ697" i="16" s="1"/>
  <c r="AH697" i="16"/>
  <c r="AG697" i="16"/>
  <c r="AA697" i="16"/>
  <c r="Y697" i="16" s="1"/>
  <c r="Z697" i="16" s="1"/>
  <c r="X697" i="16"/>
  <c r="W697" i="16"/>
  <c r="BE696" i="16"/>
  <c r="BC696" i="16" s="1"/>
  <c r="BD696" i="16" s="1"/>
  <c r="BB696" i="16"/>
  <c r="BA696" i="16"/>
  <c r="AU696" i="16"/>
  <c r="AS696" i="16" s="1"/>
  <c r="AT696" i="16" s="1"/>
  <c r="AR696" i="16"/>
  <c r="AQ696" i="16"/>
  <c r="AK696" i="16"/>
  <c r="AI696" i="16" s="1"/>
  <c r="AJ696" i="16" s="1"/>
  <c r="AH696" i="16"/>
  <c r="AG696" i="16"/>
  <c r="AA696" i="16"/>
  <c r="Y696" i="16" s="1"/>
  <c r="Z696" i="16" s="1"/>
  <c r="X696" i="16"/>
  <c r="W696" i="16"/>
  <c r="BE695" i="16"/>
  <c r="BC695" i="16" s="1"/>
  <c r="BD695" i="16" s="1"/>
  <c r="BB695" i="16"/>
  <c r="BA695" i="16"/>
  <c r="AU695" i="16"/>
  <c r="AS695" i="16" s="1"/>
  <c r="AT695" i="16" s="1"/>
  <c r="AR695" i="16"/>
  <c r="AQ695" i="16"/>
  <c r="AK695" i="16"/>
  <c r="AI695" i="16" s="1"/>
  <c r="AJ695" i="16" s="1"/>
  <c r="AH695" i="16"/>
  <c r="AG695" i="16"/>
  <c r="AA695" i="16"/>
  <c r="Y695" i="16" s="1"/>
  <c r="Z695" i="16" s="1"/>
  <c r="X695" i="16"/>
  <c r="W695" i="16"/>
  <c r="BE694" i="16"/>
  <c r="BC694" i="16" s="1"/>
  <c r="BD694" i="16" s="1"/>
  <c r="BB694" i="16"/>
  <c r="BA694" i="16"/>
  <c r="AU694" i="16"/>
  <c r="AS694" i="16" s="1"/>
  <c r="AT694" i="16" s="1"/>
  <c r="AR694" i="16"/>
  <c r="AQ694" i="16"/>
  <c r="AK694" i="16"/>
  <c r="AI694" i="16" s="1"/>
  <c r="AJ694" i="16" s="1"/>
  <c r="AH694" i="16"/>
  <c r="AG694" i="16"/>
  <c r="AA694" i="16"/>
  <c r="Y694" i="16" s="1"/>
  <c r="Z694" i="16" s="1"/>
  <c r="X694" i="16"/>
  <c r="W694" i="16"/>
  <c r="BE693" i="16"/>
  <c r="BC693" i="16" s="1"/>
  <c r="BD693" i="16" s="1"/>
  <c r="BB693" i="16"/>
  <c r="BA693" i="16"/>
  <c r="AU693" i="16"/>
  <c r="AS693" i="16" s="1"/>
  <c r="AT693" i="16" s="1"/>
  <c r="AR693" i="16"/>
  <c r="AQ693" i="16"/>
  <c r="AK693" i="16"/>
  <c r="AI693" i="16" s="1"/>
  <c r="AJ693" i="16" s="1"/>
  <c r="AH693" i="16"/>
  <c r="AG693" i="16"/>
  <c r="AA693" i="16"/>
  <c r="Y693" i="16" s="1"/>
  <c r="Z693" i="16" s="1"/>
  <c r="X693" i="16"/>
  <c r="W693" i="16"/>
  <c r="BE692" i="16"/>
  <c r="BC692" i="16" s="1"/>
  <c r="BD692" i="16" s="1"/>
  <c r="BB692" i="16"/>
  <c r="BA692" i="16"/>
  <c r="AU692" i="16"/>
  <c r="AS692" i="16" s="1"/>
  <c r="AT692" i="16" s="1"/>
  <c r="AR692" i="16"/>
  <c r="AQ692" i="16"/>
  <c r="AK692" i="16"/>
  <c r="AI692" i="16" s="1"/>
  <c r="AJ692" i="16" s="1"/>
  <c r="AH692" i="16"/>
  <c r="AG692" i="16"/>
  <c r="AA692" i="16"/>
  <c r="Y692" i="16" s="1"/>
  <c r="Z692" i="16" s="1"/>
  <c r="X692" i="16"/>
  <c r="W692" i="16"/>
  <c r="BE691" i="16"/>
  <c r="BC691" i="16" s="1"/>
  <c r="BD691" i="16" s="1"/>
  <c r="BB691" i="16"/>
  <c r="BA691" i="16"/>
  <c r="AU691" i="16"/>
  <c r="AS691" i="16" s="1"/>
  <c r="AT691" i="16" s="1"/>
  <c r="AR691" i="16"/>
  <c r="AQ691" i="16"/>
  <c r="AK691" i="16"/>
  <c r="AI691" i="16" s="1"/>
  <c r="AJ691" i="16" s="1"/>
  <c r="AH691" i="16"/>
  <c r="AG691" i="16"/>
  <c r="AA691" i="16"/>
  <c r="Y691" i="16" s="1"/>
  <c r="Z691" i="16" s="1"/>
  <c r="X691" i="16"/>
  <c r="W691" i="16"/>
  <c r="BE690" i="16"/>
  <c r="BC690" i="16" s="1"/>
  <c r="BD690" i="16" s="1"/>
  <c r="BB690" i="16"/>
  <c r="BA690" i="16"/>
  <c r="AU690" i="16"/>
  <c r="AS690" i="16" s="1"/>
  <c r="AT690" i="16" s="1"/>
  <c r="AR690" i="16"/>
  <c r="AQ690" i="16"/>
  <c r="AK690" i="16"/>
  <c r="AI690" i="16" s="1"/>
  <c r="AJ690" i="16" s="1"/>
  <c r="AH690" i="16"/>
  <c r="AG690" i="16"/>
  <c r="AA690" i="16"/>
  <c r="Y690" i="16" s="1"/>
  <c r="Z690" i="16" s="1"/>
  <c r="X690" i="16"/>
  <c r="W690" i="16"/>
  <c r="BE689" i="16"/>
  <c r="BC689" i="16" s="1"/>
  <c r="BD689" i="16" s="1"/>
  <c r="BB689" i="16"/>
  <c r="BA689" i="16"/>
  <c r="AU689" i="16"/>
  <c r="AS689" i="16" s="1"/>
  <c r="AT689" i="16" s="1"/>
  <c r="AR689" i="16"/>
  <c r="AQ689" i="16"/>
  <c r="AK689" i="16"/>
  <c r="AI689" i="16" s="1"/>
  <c r="AJ689" i="16" s="1"/>
  <c r="AH689" i="16"/>
  <c r="AG689" i="16"/>
  <c r="AA689" i="16"/>
  <c r="Y689" i="16" s="1"/>
  <c r="Z689" i="16" s="1"/>
  <c r="X689" i="16"/>
  <c r="W689" i="16"/>
  <c r="BE688" i="16"/>
  <c r="BC688" i="16" s="1"/>
  <c r="BD688" i="16" s="1"/>
  <c r="BB688" i="16"/>
  <c r="BA688" i="16"/>
  <c r="AU688" i="16"/>
  <c r="AS688" i="16" s="1"/>
  <c r="AT688" i="16" s="1"/>
  <c r="AR688" i="16"/>
  <c r="AQ688" i="16"/>
  <c r="AK688" i="16"/>
  <c r="AI688" i="16" s="1"/>
  <c r="AJ688" i="16" s="1"/>
  <c r="AH688" i="16"/>
  <c r="AG688" i="16"/>
  <c r="AA688" i="16"/>
  <c r="Y688" i="16" s="1"/>
  <c r="Z688" i="16" s="1"/>
  <c r="X688" i="16"/>
  <c r="W688" i="16"/>
  <c r="BE687" i="16"/>
  <c r="BC687" i="16" s="1"/>
  <c r="BD687" i="16" s="1"/>
  <c r="BB687" i="16"/>
  <c r="BA687" i="16"/>
  <c r="AU687" i="16"/>
  <c r="AS687" i="16" s="1"/>
  <c r="AT687" i="16" s="1"/>
  <c r="AR687" i="16"/>
  <c r="AQ687" i="16"/>
  <c r="AK687" i="16"/>
  <c r="AI687" i="16" s="1"/>
  <c r="AJ687" i="16" s="1"/>
  <c r="AH687" i="16"/>
  <c r="AG687" i="16"/>
  <c r="AA687" i="16"/>
  <c r="Y687" i="16" s="1"/>
  <c r="Z687" i="16" s="1"/>
  <c r="X687" i="16"/>
  <c r="W687" i="16"/>
  <c r="BE686" i="16"/>
  <c r="BC686" i="16" s="1"/>
  <c r="BD686" i="16" s="1"/>
  <c r="BB686" i="16"/>
  <c r="BA686" i="16"/>
  <c r="AU686" i="16"/>
  <c r="AS686" i="16" s="1"/>
  <c r="AT686" i="16" s="1"/>
  <c r="AR686" i="16"/>
  <c r="AQ686" i="16"/>
  <c r="AK686" i="16"/>
  <c r="AI686" i="16" s="1"/>
  <c r="AJ686" i="16" s="1"/>
  <c r="AH686" i="16"/>
  <c r="AG686" i="16"/>
  <c r="AA686" i="16"/>
  <c r="Y686" i="16" s="1"/>
  <c r="Z686" i="16" s="1"/>
  <c r="X686" i="16"/>
  <c r="W686" i="16"/>
  <c r="BE685" i="16"/>
  <c r="BC685" i="16" s="1"/>
  <c r="BD685" i="16" s="1"/>
  <c r="BB685" i="16"/>
  <c r="BA685" i="16"/>
  <c r="AU685" i="16"/>
  <c r="AS685" i="16" s="1"/>
  <c r="AT685" i="16" s="1"/>
  <c r="AR685" i="16"/>
  <c r="AQ685" i="16"/>
  <c r="AK685" i="16"/>
  <c r="AI685" i="16" s="1"/>
  <c r="AJ685" i="16" s="1"/>
  <c r="AH685" i="16"/>
  <c r="AG685" i="16"/>
  <c r="AA685" i="16"/>
  <c r="Y685" i="16" s="1"/>
  <c r="Z685" i="16" s="1"/>
  <c r="X685" i="16"/>
  <c r="W685" i="16"/>
  <c r="BE684" i="16"/>
  <c r="BC684" i="16" s="1"/>
  <c r="BD684" i="16" s="1"/>
  <c r="BB684" i="16"/>
  <c r="BA684" i="16"/>
  <c r="AU684" i="16"/>
  <c r="AS684" i="16" s="1"/>
  <c r="AT684" i="16" s="1"/>
  <c r="AR684" i="16"/>
  <c r="AQ684" i="16"/>
  <c r="AK684" i="16"/>
  <c r="AI684" i="16" s="1"/>
  <c r="AJ684" i="16" s="1"/>
  <c r="AH684" i="16"/>
  <c r="AG684" i="16"/>
  <c r="AA684" i="16"/>
  <c r="Y684" i="16" s="1"/>
  <c r="Z684" i="16" s="1"/>
  <c r="X684" i="16"/>
  <c r="W684" i="16"/>
  <c r="BE683" i="16"/>
  <c r="BC683" i="16" s="1"/>
  <c r="BD683" i="16" s="1"/>
  <c r="BB683" i="16"/>
  <c r="BA683" i="16"/>
  <c r="AU683" i="16"/>
  <c r="AS683" i="16" s="1"/>
  <c r="AT683" i="16" s="1"/>
  <c r="AR683" i="16"/>
  <c r="AQ683" i="16"/>
  <c r="AK683" i="16"/>
  <c r="AI683" i="16" s="1"/>
  <c r="AJ683" i="16" s="1"/>
  <c r="AH683" i="16"/>
  <c r="AG683" i="16"/>
  <c r="AA683" i="16"/>
  <c r="Y683" i="16" s="1"/>
  <c r="Z683" i="16" s="1"/>
  <c r="X683" i="16"/>
  <c r="W683" i="16"/>
  <c r="BE682" i="16"/>
  <c r="BC682" i="16" s="1"/>
  <c r="BD682" i="16" s="1"/>
  <c r="BB682" i="16"/>
  <c r="BA682" i="16"/>
  <c r="AU682" i="16"/>
  <c r="AS682" i="16" s="1"/>
  <c r="AT682" i="16" s="1"/>
  <c r="AR682" i="16"/>
  <c r="AQ682" i="16"/>
  <c r="AK682" i="16"/>
  <c r="AI682" i="16" s="1"/>
  <c r="AJ682" i="16" s="1"/>
  <c r="AH682" i="16"/>
  <c r="AG682" i="16"/>
  <c r="AA682" i="16"/>
  <c r="Y682" i="16" s="1"/>
  <c r="Z682" i="16" s="1"/>
  <c r="X682" i="16"/>
  <c r="W682" i="16"/>
  <c r="BE681" i="16"/>
  <c r="BC681" i="16" s="1"/>
  <c r="BD681" i="16" s="1"/>
  <c r="BB681" i="16"/>
  <c r="BA681" i="16"/>
  <c r="AU681" i="16"/>
  <c r="AS681" i="16" s="1"/>
  <c r="AT681" i="16" s="1"/>
  <c r="AR681" i="16"/>
  <c r="AQ681" i="16"/>
  <c r="AK681" i="16"/>
  <c r="AI681" i="16" s="1"/>
  <c r="AJ681" i="16" s="1"/>
  <c r="AH681" i="16"/>
  <c r="AG681" i="16"/>
  <c r="AA681" i="16"/>
  <c r="Y681" i="16" s="1"/>
  <c r="Z681" i="16" s="1"/>
  <c r="X681" i="16"/>
  <c r="W681" i="16"/>
  <c r="BE680" i="16"/>
  <c r="BC680" i="16" s="1"/>
  <c r="BD680" i="16" s="1"/>
  <c r="BB680" i="16"/>
  <c r="BA680" i="16"/>
  <c r="AU680" i="16"/>
  <c r="AS680" i="16" s="1"/>
  <c r="AT680" i="16" s="1"/>
  <c r="AR680" i="16"/>
  <c r="AQ680" i="16"/>
  <c r="AK680" i="16"/>
  <c r="AI680" i="16" s="1"/>
  <c r="AJ680" i="16" s="1"/>
  <c r="AH680" i="16"/>
  <c r="AG680" i="16"/>
  <c r="AA680" i="16"/>
  <c r="Y680" i="16" s="1"/>
  <c r="Z680" i="16" s="1"/>
  <c r="X680" i="16"/>
  <c r="W680" i="16"/>
  <c r="BE679" i="16"/>
  <c r="BC679" i="16" s="1"/>
  <c r="BD679" i="16" s="1"/>
  <c r="BB679" i="16"/>
  <c r="BA679" i="16"/>
  <c r="AU679" i="16"/>
  <c r="AS679" i="16" s="1"/>
  <c r="AT679" i="16" s="1"/>
  <c r="AR679" i="16"/>
  <c r="AQ679" i="16"/>
  <c r="AK679" i="16"/>
  <c r="AI679" i="16" s="1"/>
  <c r="AJ679" i="16" s="1"/>
  <c r="AH679" i="16"/>
  <c r="AG679" i="16"/>
  <c r="AA679" i="16"/>
  <c r="Y679" i="16" s="1"/>
  <c r="Z679" i="16" s="1"/>
  <c r="X679" i="16"/>
  <c r="W679" i="16"/>
  <c r="BE678" i="16"/>
  <c r="BC678" i="16" s="1"/>
  <c r="BD678" i="16" s="1"/>
  <c r="BB678" i="16"/>
  <c r="BA678" i="16"/>
  <c r="AU678" i="16"/>
  <c r="AS678" i="16" s="1"/>
  <c r="AT678" i="16" s="1"/>
  <c r="AR678" i="16"/>
  <c r="AQ678" i="16"/>
  <c r="AK678" i="16"/>
  <c r="AI678" i="16" s="1"/>
  <c r="AJ678" i="16" s="1"/>
  <c r="AH678" i="16"/>
  <c r="AG678" i="16"/>
  <c r="AA678" i="16"/>
  <c r="Y678" i="16" s="1"/>
  <c r="Z678" i="16" s="1"/>
  <c r="X678" i="16"/>
  <c r="W678" i="16"/>
  <c r="BE677" i="16"/>
  <c r="BC677" i="16" s="1"/>
  <c r="BD677" i="16" s="1"/>
  <c r="BB677" i="16"/>
  <c r="BA677" i="16"/>
  <c r="AU677" i="16"/>
  <c r="AS677" i="16" s="1"/>
  <c r="AT677" i="16" s="1"/>
  <c r="AR677" i="16"/>
  <c r="AQ677" i="16"/>
  <c r="AK677" i="16"/>
  <c r="AI677" i="16" s="1"/>
  <c r="AJ677" i="16" s="1"/>
  <c r="AH677" i="16"/>
  <c r="AG677" i="16"/>
  <c r="AA677" i="16"/>
  <c r="Y677" i="16" s="1"/>
  <c r="Z677" i="16" s="1"/>
  <c r="X677" i="16"/>
  <c r="W677" i="16"/>
  <c r="BE676" i="16"/>
  <c r="BC676" i="16" s="1"/>
  <c r="BD676" i="16" s="1"/>
  <c r="BB676" i="16"/>
  <c r="BA676" i="16"/>
  <c r="AU676" i="16"/>
  <c r="AS676" i="16" s="1"/>
  <c r="AT676" i="16" s="1"/>
  <c r="AR676" i="16"/>
  <c r="AQ676" i="16"/>
  <c r="AK676" i="16"/>
  <c r="AI676" i="16" s="1"/>
  <c r="AJ676" i="16" s="1"/>
  <c r="AH676" i="16"/>
  <c r="AG676" i="16"/>
  <c r="AA676" i="16"/>
  <c r="Y676" i="16" s="1"/>
  <c r="Z676" i="16" s="1"/>
  <c r="X676" i="16"/>
  <c r="W676" i="16"/>
  <c r="BE675" i="16"/>
  <c r="BC675" i="16" s="1"/>
  <c r="BD675" i="16" s="1"/>
  <c r="BB675" i="16"/>
  <c r="BA675" i="16"/>
  <c r="AU675" i="16"/>
  <c r="AS675" i="16" s="1"/>
  <c r="AT675" i="16" s="1"/>
  <c r="AR675" i="16"/>
  <c r="AQ675" i="16"/>
  <c r="AK675" i="16"/>
  <c r="AI675" i="16" s="1"/>
  <c r="AJ675" i="16" s="1"/>
  <c r="AH675" i="16"/>
  <c r="AG675" i="16"/>
  <c r="AA675" i="16"/>
  <c r="Y675" i="16" s="1"/>
  <c r="Z675" i="16" s="1"/>
  <c r="X675" i="16"/>
  <c r="W675" i="16"/>
  <c r="BE674" i="16"/>
  <c r="BC674" i="16" s="1"/>
  <c r="BD674" i="16" s="1"/>
  <c r="BB674" i="16"/>
  <c r="BA674" i="16"/>
  <c r="AU674" i="16"/>
  <c r="AS674" i="16" s="1"/>
  <c r="AT674" i="16" s="1"/>
  <c r="AR674" i="16"/>
  <c r="AQ674" i="16"/>
  <c r="AK674" i="16"/>
  <c r="AI674" i="16" s="1"/>
  <c r="AJ674" i="16" s="1"/>
  <c r="AH674" i="16"/>
  <c r="AG674" i="16"/>
  <c r="AA674" i="16"/>
  <c r="Y674" i="16" s="1"/>
  <c r="Z674" i="16" s="1"/>
  <c r="X674" i="16"/>
  <c r="W674" i="16"/>
  <c r="BE673" i="16"/>
  <c r="BC673" i="16" s="1"/>
  <c r="BD673" i="16" s="1"/>
  <c r="BB673" i="16"/>
  <c r="BA673" i="16"/>
  <c r="AU673" i="16"/>
  <c r="AS673" i="16" s="1"/>
  <c r="AT673" i="16" s="1"/>
  <c r="AR673" i="16"/>
  <c r="AQ673" i="16"/>
  <c r="AK673" i="16"/>
  <c r="AI673" i="16" s="1"/>
  <c r="AJ673" i="16" s="1"/>
  <c r="AH673" i="16"/>
  <c r="AG673" i="16"/>
  <c r="AA673" i="16"/>
  <c r="Y673" i="16" s="1"/>
  <c r="Z673" i="16" s="1"/>
  <c r="X673" i="16"/>
  <c r="W673" i="16"/>
  <c r="BE672" i="16"/>
  <c r="BC672" i="16" s="1"/>
  <c r="BD672" i="16" s="1"/>
  <c r="BB672" i="16"/>
  <c r="BA672" i="16"/>
  <c r="AU672" i="16"/>
  <c r="AS672" i="16" s="1"/>
  <c r="AT672" i="16" s="1"/>
  <c r="AR672" i="16"/>
  <c r="AQ672" i="16"/>
  <c r="AK672" i="16"/>
  <c r="AI672" i="16" s="1"/>
  <c r="AJ672" i="16" s="1"/>
  <c r="AH672" i="16"/>
  <c r="AG672" i="16"/>
  <c r="AA672" i="16"/>
  <c r="Y672" i="16" s="1"/>
  <c r="Z672" i="16" s="1"/>
  <c r="X672" i="16"/>
  <c r="W672" i="16"/>
  <c r="BE671" i="16"/>
  <c r="BC671" i="16" s="1"/>
  <c r="BD671" i="16" s="1"/>
  <c r="BB671" i="16"/>
  <c r="BA671" i="16"/>
  <c r="AU671" i="16"/>
  <c r="AS671" i="16" s="1"/>
  <c r="AT671" i="16" s="1"/>
  <c r="AR671" i="16"/>
  <c r="AQ671" i="16"/>
  <c r="AK671" i="16"/>
  <c r="AI671" i="16" s="1"/>
  <c r="AJ671" i="16" s="1"/>
  <c r="AH671" i="16"/>
  <c r="AG671" i="16"/>
  <c r="AA671" i="16"/>
  <c r="Y671" i="16" s="1"/>
  <c r="Z671" i="16" s="1"/>
  <c r="X671" i="16"/>
  <c r="W671" i="16"/>
  <c r="BE670" i="16"/>
  <c r="BC670" i="16" s="1"/>
  <c r="BD670" i="16" s="1"/>
  <c r="BB670" i="16"/>
  <c r="BA670" i="16"/>
  <c r="AU670" i="16"/>
  <c r="AS670" i="16" s="1"/>
  <c r="AT670" i="16" s="1"/>
  <c r="AR670" i="16"/>
  <c r="AQ670" i="16"/>
  <c r="AK670" i="16"/>
  <c r="AI670" i="16" s="1"/>
  <c r="AJ670" i="16" s="1"/>
  <c r="AH670" i="16"/>
  <c r="AG670" i="16"/>
  <c r="AA670" i="16"/>
  <c r="Y670" i="16" s="1"/>
  <c r="Z670" i="16" s="1"/>
  <c r="X670" i="16"/>
  <c r="W670" i="16"/>
  <c r="BE669" i="16"/>
  <c r="BC669" i="16" s="1"/>
  <c r="BD669" i="16" s="1"/>
  <c r="BB669" i="16"/>
  <c r="BA669" i="16"/>
  <c r="AU669" i="16"/>
  <c r="AS669" i="16" s="1"/>
  <c r="AT669" i="16" s="1"/>
  <c r="AR669" i="16"/>
  <c r="AQ669" i="16"/>
  <c r="AK669" i="16"/>
  <c r="AI669" i="16" s="1"/>
  <c r="AJ669" i="16" s="1"/>
  <c r="AH669" i="16"/>
  <c r="AG669" i="16"/>
  <c r="AA669" i="16"/>
  <c r="Y669" i="16" s="1"/>
  <c r="Z669" i="16" s="1"/>
  <c r="X669" i="16"/>
  <c r="W669" i="16"/>
  <c r="BE668" i="16"/>
  <c r="BC668" i="16" s="1"/>
  <c r="BD668" i="16" s="1"/>
  <c r="BB668" i="16"/>
  <c r="BA668" i="16"/>
  <c r="AU668" i="16"/>
  <c r="AS668" i="16" s="1"/>
  <c r="AT668" i="16" s="1"/>
  <c r="AR668" i="16"/>
  <c r="AQ668" i="16"/>
  <c r="AK668" i="16"/>
  <c r="AI668" i="16" s="1"/>
  <c r="AJ668" i="16" s="1"/>
  <c r="AH668" i="16"/>
  <c r="AG668" i="16"/>
  <c r="AA668" i="16"/>
  <c r="Y668" i="16" s="1"/>
  <c r="Z668" i="16" s="1"/>
  <c r="X668" i="16"/>
  <c r="W668" i="16"/>
  <c r="BE667" i="16"/>
  <c r="BC667" i="16" s="1"/>
  <c r="BD667" i="16" s="1"/>
  <c r="BB667" i="16"/>
  <c r="BA667" i="16"/>
  <c r="AU667" i="16"/>
  <c r="AS667" i="16" s="1"/>
  <c r="AT667" i="16" s="1"/>
  <c r="AR667" i="16"/>
  <c r="AQ667" i="16"/>
  <c r="AK667" i="16"/>
  <c r="AI667" i="16" s="1"/>
  <c r="AJ667" i="16" s="1"/>
  <c r="AH667" i="16"/>
  <c r="AG667" i="16"/>
  <c r="AA667" i="16"/>
  <c r="Y667" i="16" s="1"/>
  <c r="Z667" i="16" s="1"/>
  <c r="X667" i="16"/>
  <c r="W667" i="16"/>
  <c r="BE666" i="16"/>
  <c r="BC666" i="16" s="1"/>
  <c r="BD666" i="16" s="1"/>
  <c r="BB666" i="16"/>
  <c r="BA666" i="16"/>
  <c r="AU666" i="16"/>
  <c r="AS666" i="16" s="1"/>
  <c r="AT666" i="16" s="1"/>
  <c r="AR666" i="16"/>
  <c r="AQ666" i="16"/>
  <c r="AK666" i="16"/>
  <c r="AI666" i="16" s="1"/>
  <c r="AJ666" i="16" s="1"/>
  <c r="AH666" i="16"/>
  <c r="AG666" i="16"/>
  <c r="AA666" i="16"/>
  <c r="Y666" i="16" s="1"/>
  <c r="Z666" i="16" s="1"/>
  <c r="X666" i="16"/>
  <c r="W666" i="16"/>
  <c r="BE665" i="16"/>
  <c r="BC665" i="16" s="1"/>
  <c r="BD665" i="16" s="1"/>
  <c r="BB665" i="16"/>
  <c r="BA665" i="16"/>
  <c r="AU665" i="16"/>
  <c r="AS665" i="16" s="1"/>
  <c r="AT665" i="16" s="1"/>
  <c r="AR665" i="16"/>
  <c r="AQ665" i="16"/>
  <c r="AK665" i="16"/>
  <c r="AI665" i="16" s="1"/>
  <c r="AJ665" i="16" s="1"/>
  <c r="AH665" i="16"/>
  <c r="AG665" i="16"/>
  <c r="AA665" i="16"/>
  <c r="Y665" i="16" s="1"/>
  <c r="Z665" i="16" s="1"/>
  <c r="X665" i="16"/>
  <c r="W665" i="16"/>
  <c r="BE664" i="16"/>
  <c r="BC664" i="16" s="1"/>
  <c r="BD664" i="16" s="1"/>
  <c r="BB664" i="16"/>
  <c r="BA664" i="16"/>
  <c r="AU664" i="16"/>
  <c r="AS664" i="16" s="1"/>
  <c r="AT664" i="16" s="1"/>
  <c r="AR664" i="16"/>
  <c r="AQ664" i="16"/>
  <c r="AK664" i="16"/>
  <c r="AI664" i="16" s="1"/>
  <c r="AJ664" i="16" s="1"/>
  <c r="AH664" i="16"/>
  <c r="AG664" i="16"/>
  <c r="AA664" i="16"/>
  <c r="Y664" i="16" s="1"/>
  <c r="Z664" i="16" s="1"/>
  <c r="X664" i="16"/>
  <c r="W664" i="16"/>
  <c r="BE663" i="16"/>
  <c r="BC663" i="16" s="1"/>
  <c r="BD663" i="16" s="1"/>
  <c r="BB663" i="16"/>
  <c r="BA663" i="16"/>
  <c r="AU663" i="16"/>
  <c r="AS663" i="16" s="1"/>
  <c r="AT663" i="16" s="1"/>
  <c r="AR663" i="16"/>
  <c r="AQ663" i="16"/>
  <c r="AK663" i="16"/>
  <c r="AI663" i="16" s="1"/>
  <c r="AJ663" i="16" s="1"/>
  <c r="AH663" i="16"/>
  <c r="AG663" i="16"/>
  <c r="AA663" i="16"/>
  <c r="Y663" i="16" s="1"/>
  <c r="Z663" i="16" s="1"/>
  <c r="X663" i="16"/>
  <c r="W663" i="16"/>
  <c r="BE662" i="16"/>
  <c r="BC662" i="16" s="1"/>
  <c r="BD662" i="16" s="1"/>
  <c r="BB662" i="16"/>
  <c r="BA662" i="16"/>
  <c r="AU662" i="16"/>
  <c r="AS662" i="16" s="1"/>
  <c r="AT662" i="16" s="1"/>
  <c r="AR662" i="16"/>
  <c r="AQ662" i="16"/>
  <c r="AK662" i="16"/>
  <c r="AI662" i="16" s="1"/>
  <c r="AJ662" i="16" s="1"/>
  <c r="AH662" i="16"/>
  <c r="AG662" i="16"/>
  <c r="AA662" i="16"/>
  <c r="Y662" i="16" s="1"/>
  <c r="Z662" i="16" s="1"/>
  <c r="X662" i="16"/>
  <c r="W662" i="16"/>
  <c r="BE661" i="16"/>
  <c r="BC661" i="16" s="1"/>
  <c r="BD661" i="16" s="1"/>
  <c r="BB661" i="16"/>
  <c r="BA661" i="16"/>
  <c r="AU661" i="16"/>
  <c r="AS661" i="16" s="1"/>
  <c r="AT661" i="16" s="1"/>
  <c r="AR661" i="16"/>
  <c r="AQ661" i="16"/>
  <c r="AK661" i="16"/>
  <c r="AI661" i="16" s="1"/>
  <c r="AJ661" i="16" s="1"/>
  <c r="AH661" i="16"/>
  <c r="AG661" i="16"/>
  <c r="AA661" i="16"/>
  <c r="Y661" i="16" s="1"/>
  <c r="Z661" i="16" s="1"/>
  <c r="X661" i="16"/>
  <c r="W661" i="16"/>
  <c r="BE660" i="16"/>
  <c r="BC660" i="16" s="1"/>
  <c r="BD660" i="16" s="1"/>
  <c r="BB660" i="16"/>
  <c r="BA660" i="16"/>
  <c r="AU660" i="16"/>
  <c r="AS660" i="16" s="1"/>
  <c r="AT660" i="16" s="1"/>
  <c r="AR660" i="16"/>
  <c r="AQ660" i="16"/>
  <c r="AK660" i="16"/>
  <c r="AI660" i="16" s="1"/>
  <c r="AJ660" i="16" s="1"/>
  <c r="AH660" i="16"/>
  <c r="AG660" i="16"/>
  <c r="AA660" i="16"/>
  <c r="Y660" i="16" s="1"/>
  <c r="Z660" i="16" s="1"/>
  <c r="X660" i="16"/>
  <c r="W660" i="16"/>
  <c r="BE659" i="16"/>
  <c r="BC659" i="16" s="1"/>
  <c r="BD659" i="16" s="1"/>
  <c r="BB659" i="16"/>
  <c r="BA659" i="16"/>
  <c r="AU659" i="16"/>
  <c r="AS659" i="16" s="1"/>
  <c r="AT659" i="16" s="1"/>
  <c r="AR659" i="16"/>
  <c r="AQ659" i="16"/>
  <c r="AK659" i="16"/>
  <c r="AI659" i="16" s="1"/>
  <c r="AJ659" i="16" s="1"/>
  <c r="AH659" i="16"/>
  <c r="AG659" i="16"/>
  <c r="AA659" i="16"/>
  <c r="Y659" i="16" s="1"/>
  <c r="Z659" i="16" s="1"/>
  <c r="X659" i="16"/>
  <c r="W659" i="16"/>
  <c r="BE658" i="16"/>
  <c r="BC658" i="16" s="1"/>
  <c r="BD658" i="16" s="1"/>
  <c r="BB658" i="16"/>
  <c r="BA658" i="16"/>
  <c r="AU658" i="16"/>
  <c r="AS658" i="16" s="1"/>
  <c r="AT658" i="16" s="1"/>
  <c r="AR658" i="16"/>
  <c r="AQ658" i="16"/>
  <c r="AK658" i="16"/>
  <c r="AI658" i="16" s="1"/>
  <c r="AJ658" i="16" s="1"/>
  <c r="AH658" i="16"/>
  <c r="AG658" i="16"/>
  <c r="AA658" i="16"/>
  <c r="Y658" i="16" s="1"/>
  <c r="Z658" i="16" s="1"/>
  <c r="X658" i="16"/>
  <c r="W658" i="16"/>
  <c r="BE657" i="16"/>
  <c r="BC657" i="16" s="1"/>
  <c r="BD657" i="16" s="1"/>
  <c r="BB657" i="16"/>
  <c r="BA657" i="16"/>
  <c r="AU657" i="16"/>
  <c r="AS657" i="16" s="1"/>
  <c r="AT657" i="16" s="1"/>
  <c r="AR657" i="16"/>
  <c r="AQ657" i="16"/>
  <c r="AK657" i="16"/>
  <c r="AI657" i="16" s="1"/>
  <c r="AJ657" i="16" s="1"/>
  <c r="AH657" i="16"/>
  <c r="AG657" i="16"/>
  <c r="AA657" i="16"/>
  <c r="Y657" i="16" s="1"/>
  <c r="Z657" i="16" s="1"/>
  <c r="X657" i="16"/>
  <c r="W657" i="16"/>
  <c r="BE656" i="16"/>
  <c r="BC656" i="16" s="1"/>
  <c r="BD656" i="16" s="1"/>
  <c r="BB656" i="16"/>
  <c r="BA656" i="16"/>
  <c r="AU656" i="16"/>
  <c r="AS656" i="16" s="1"/>
  <c r="AT656" i="16" s="1"/>
  <c r="AR656" i="16"/>
  <c r="AQ656" i="16"/>
  <c r="AK656" i="16"/>
  <c r="AI656" i="16" s="1"/>
  <c r="AJ656" i="16" s="1"/>
  <c r="AH656" i="16"/>
  <c r="AG656" i="16"/>
  <c r="AA656" i="16"/>
  <c r="Y656" i="16" s="1"/>
  <c r="Z656" i="16" s="1"/>
  <c r="X656" i="16"/>
  <c r="W656" i="16"/>
  <c r="BE655" i="16"/>
  <c r="BC655" i="16" s="1"/>
  <c r="BD655" i="16" s="1"/>
  <c r="BB655" i="16"/>
  <c r="BA655" i="16"/>
  <c r="AU655" i="16"/>
  <c r="AS655" i="16" s="1"/>
  <c r="AT655" i="16" s="1"/>
  <c r="AR655" i="16"/>
  <c r="AQ655" i="16"/>
  <c r="AK655" i="16"/>
  <c r="AI655" i="16" s="1"/>
  <c r="AJ655" i="16" s="1"/>
  <c r="AH655" i="16"/>
  <c r="AG655" i="16"/>
  <c r="AA655" i="16"/>
  <c r="Y655" i="16" s="1"/>
  <c r="Z655" i="16" s="1"/>
  <c r="X655" i="16"/>
  <c r="W655" i="16"/>
  <c r="BE654" i="16"/>
  <c r="BC654" i="16" s="1"/>
  <c r="BD654" i="16" s="1"/>
  <c r="BB654" i="16"/>
  <c r="BA654" i="16"/>
  <c r="AU654" i="16"/>
  <c r="AS654" i="16" s="1"/>
  <c r="AT654" i="16" s="1"/>
  <c r="AR654" i="16"/>
  <c r="AQ654" i="16"/>
  <c r="AK654" i="16"/>
  <c r="AI654" i="16" s="1"/>
  <c r="AJ654" i="16" s="1"/>
  <c r="AH654" i="16"/>
  <c r="AG654" i="16"/>
  <c r="AA654" i="16"/>
  <c r="Y654" i="16" s="1"/>
  <c r="Z654" i="16" s="1"/>
  <c r="X654" i="16"/>
  <c r="W654" i="16"/>
  <c r="BE653" i="16"/>
  <c r="BC653" i="16" s="1"/>
  <c r="BD653" i="16" s="1"/>
  <c r="BB653" i="16"/>
  <c r="BA653" i="16"/>
  <c r="AU653" i="16"/>
  <c r="AS653" i="16" s="1"/>
  <c r="AT653" i="16" s="1"/>
  <c r="AR653" i="16"/>
  <c r="AQ653" i="16"/>
  <c r="AK653" i="16"/>
  <c r="AI653" i="16" s="1"/>
  <c r="AJ653" i="16" s="1"/>
  <c r="AH653" i="16"/>
  <c r="AG653" i="16"/>
  <c r="AA653" i="16"/>
  <c r="Y653" i="16" s="1"/>
  <c r="Z653" i="16" s="1"/>
  <c r="X653" i="16"/>
  <c r="W653" i="16"/>
  <c r="BE652" i="16"/>
  <c r="BC652" i="16" s="1"/>
  <c r="BD652" i="16" s="1"/>
  <c r="BB652" i="16"/>
  <c r="BA652" i="16"/>
  <c r="AU652" i="16"/>
  <c r="AS652" i="16" s="1"/>
  <c r="AT652" i="16" s="1"/>
  <c r="AR652" i="16"/>
  <c r="AQ652" i="16"/>
  <c r="AK652" i="16"/>
  <c r="AI652" i="16" s="1"/>
  <c r="AJ652" i="16" s="1"/>
  <c r="AH652" i="16"/>
  <c r="AG652" i="16"/>
  <c r="AA652" i="16"/>
  <c r="Y652" i="16" s="1"/>
  <c r="Z652" i="16" s="1"/>
  <c r="X652" i="16"/>
  <c r="W652" i="16"/>
  <c r="BE651" i="16"/>
  <c r="BC651" i="16" s="1"/>
  <c r="BD651" i="16" s="1"/>
  <c r="BB651" i="16"/>
  <c r="BA651" i="16"/>
  <c r="AU651" i="16"/>
  <c r="AS651" i="16" s="1"/>
  <c r="AT651" i="16" s="1"/>
  <c r="AR651" i="16"/>
  <c r="AQ651" i="16"/>
  <c r="AK651" i="16"/>
  <c r="AI651" i="16" s="1"/>
  <c r="AJ651" i="16" s="1"/>
  <c r="AH651" i="16"/>
  <c r="AG651" i="16"/>
  <c r="AA651" i="16"/>
  <c r="Y651" i="16" s="1"/>
  <c r="Z651" i="16" s="1"/>
  <c r="X651" i="16"/>
  <c r="W651" i="16"/>
  <c r="BE650" i="16"/>
  <c r="BC650" i="16" s="1"/>
  <c r="BD650" i="16" s="1"/>
  <c r="BB650" i="16"/>
  <c r="BA650" i="16"/>
  <c r="AU650" i="16"/>
  <c r="AS650" i="16" s="1"/>
  <c r="AT650" i="16" s="1"/>
  <c r="AR650" i="16"/>
  <c r="AQ650" i="16"/>
  <c r="AK650" i="16"/>
  <c r="AI650" i="16" s="1"/>
  <c r="AJ650" i="16" s="1"/>
  <c r="AH650" i="16"/>
  <c r="AG650" i="16"/>
  <c r="AA650" i="16"/>
  <c r="Y650" i="16" s="1"/>
  <c r="Z650" i="16" s="1"/>
  <c r="X650" i="16"/>
  <c r="W650" i="16"/>
  <c r="BE649" i="16"/>
  <c r="BC649" i="16" s="1"/>
  <c r="BD649" i="16" s="1"/>
  <c r="BB649" i="16"/>
  <c r="BA649" i="16"/>
  <c r="AU649" i="16"/>
  <c r="AS649" i="16" s="1"/>
  <c r="AT649" i="16" s="1"/>
  <c r="AR649" i="16"/>
  <c r="AQ649" i="16"/>
  <c r="AK649" i="16"/>
  <c r="AI649" i="16" s="1"/>
  <c r="AJ649" i="16" s="1"/>
  <c r="AH649" i="16"/>
  <c r="AG649" i="16"/>
  <c r="AA649" i="16"/>
  <c r="Y649" i="16" s="1"/>
  <c r="Z649" i="16" s="1"/>
  <c r="X649" i="16"/>
  <c r="W649" i="16"/>
  <c r="BE648" i="16"/>
  <c r="BC648" i="16" s="1"/>
  <c r="BD648" i="16" s="1"/>
  <c r="BB648" i="16"/>
  <c r="BA648" i="16"/>
  <c r="AU648" i="16"/>
  <c r="AS648" i="16" s="1"/>
  <c r="AT648" i="16" s="1"/>
  <c r="AR648" i="16"/>
  <c r="AQ648" i="16"/>
  <c r="AK648" i="16"/>
  <c r="AI648" i="16" s="1"/>
  <c r="AJ648" i="16" s="1"/>
  <c r="AH648" i="16"/>
  <c r="AG648" i="16"/>
  <c r="AA648" i="16"/>
  <c r="Y648" i="16" s="1"/>
  <c r="Z648" i="16" s="1"/>
  <c r="X648" i="16"/>
  <c r="W648" i="16"/>
  <c r="BE647" i="16"/>
  <c r="BC647" i="16" s="1"/>
  <c r="BD647" i="16" s="1"/>
  <c r="BB647" i="16"/>
  <c r="BA647" i="16"/>
  <c r="AU647" i="16"/>
  <c r="AS647" i="16" s="1"/>
  <c r="AT647" i="16" s="1"/>
  <c r="AR647" i="16"/>
  <c r="AQ647" i="16"/>
  <c r="AK647" i="16"/>
  <c r="AI647" i="16" s="1"/>
  <c r="AJ647" i="16" s="1"/>
  <c r="AH647" i="16"/>
  <c r="AG647" i="16"/>
  <c r="AA647" i="16"/>
  <c r="Y647" i="16" s="1"/>
  <c r="Z647" i="16" s="1"/>
  <c r="X647" i="16"/>
  <c r="W647" i="16"/>
  <c r="BE646" i="16"/>
  <c r="BC646" i="16" s="1"/>
  <c r="BD646" i="16" s="1"/>
  <c r="BB646" i="16"/>
  <c r="BA646" i="16"/>
  <c r="AU646" i="16"/>
  <c r="AS646" i="16" s="1"/>
  <c r="AT646" i="16" s="1"/>
  <c r="AR646" i="16"/>
  <c r="AQ646" i="16"/>
  <c r="AK646" i="16"/>
  <c r="AI646" i="16" s="1"/>
  <c r="AJ646" i="16" s="1"/>
  <c r="AH646" i="16"/>
  <c r="AG646" i="16"/>
  <c r="AA646" i="16"/>
  <c r="Y646" i="16" s="1"/>
  <c r="Z646" i="16" s="1"/>
  <c r="X646" i="16"/>
  <c r="W646" i="16"/>
  <c r="BE645" i="16"/>
  <c r="BC645" i="16" s="1"/>
  <c r="BD645" i="16" s="1"/>
  <c r="BB645" i="16"/>
  <c r="BA645" i="16"/>
  <c r="AU645" i="16"/>
  <c r="AS645" i="16" s="1"/>
  <c r="AT645" i="16" s="1"/>
  <c r="AR645" i="16"/>
  <c r="AQ645" i="16"/>
  <c r="AK645" i="16"/>
  <c r="AI645" i="16" s="1"/>
  <c r="AJ645" i="16" s="1"/>
  <c r="AH645" i="16"/>
  <c r="AG645" i="16"/>
  <c r="AA645" i="16"/>
  <c r="Y645" i="16" s="1"/>
  <c r="Z645" i="16" s="1"/>
  <c r="X645" i="16"/>
  <c r="W645" i="16"/>
  <c r="BE644" i="16"/>
  <c r="BC644" i="16" s="1"/>
  <c r="BD644" i="16" s="1"/>
  <c r="BB644" i="16"/>
  <c r="BA644" i="16"/>
  <c r="AU644" i="16"/>
  <c r="AS644" i="16" s="1"/>
  <c r="AT644" i="16" s="1"/>
  <c r="AR644" i="16"/>
  <c r="AQ644" i="16"/>
  <c r="AK644" i="16"/>
  <c r="AI644" i="16" s="1"/>
  <c r="AJ644" i="16" s="1"/>
  <c r="AH644" i="16"/>
  <c r="AG644" i="16"/>
  <c r="AA644" i="16"/>
  <c r="Y644" i="16" s="1"/>
  <c r="Z644" i="16" s="1"/>
  <c r="X644" i="16"/>
  <c r="W644" i="16"/>
  <c r="BE643" i="16"/>
  <c r="BC643" i="16" s="1"/>
  <c r="BD643" i="16" s="1"/>
  <c r="BB643" i="16"/>
  <c r="BA643" i="16"/>
  <c r="AU643" i="16"/>
  <c r="AS643" i="16" s="1"/>
  <c r="AT643" i="16" s="1"/>
  <c r="AR643" i="16"/>
  <c r="AQ643" i="16"/>
  <c r="AK643" i="16"/>
  <c r="AI643" i="16" s="1"/>
  <c r="AJ643" i="16" s="1"/>
  <c r="AH643" i="16"/>
  <c r="AG643" i="16"/>
  <c r="AA643" i="16"/>
  <c r="Y643" i="16" s="1"/>
  <c r="Z643" i="16" s="1"/>
  <c r="X643" i="16"/>
  <c r="W643" i="16"/>
  <c r="BE642" i="16"/>
  <c r="BC642" i="16" s="1"/>
  <c r="BD642" i="16" s="1"/>
  <c r="BB642" i="16"/>
  <c r="BA642" i="16"/>
  <c r="AU642" i="16"/>
  <c r="AS642" i="16" s="1"/>
  <c r="AT642" i="16" s="1"/>
  <c r="AR642" i="16"/>
  <c r="AQ642" i="16"/>
  <c r="AK642" i="16"/>
  <c r="AI642" i="16" s="1"/>
  <c r="AJ642" i="16" s="1"/>
  <c r="AH642" i="16"/>
  <c r="AG642" i="16"/>
  <c r="AA642" i="16"/>
  <c r="Y642" i="16" s="1"/>
  <c r="Z642" i="16" s="1"/>
  <c r="X642" i="16"/>
  <c r="W642" i="16"/>
  <c r="BE641" i="16"/>
  <c r="BC641" i="16" s="1"/>
  <c r="BD641" i="16" s="1"/>
  <c r="BB641" i="16"/>
  <c r="BA641" i="16"/>
  <c r="AU641" i="16"/>
  <c r="AS641" i="16" s="1"/>
  <c r="AT641" i="16" s="1"/>
  <c r="AR641" i="16"/>
  <c r="AQ641" i="16"/>
  <c r="AK641" i="16"/>
  <c r="AI641" i="16" s="1"/>
  <c r="AJ641" i="16" s="1"/>
  <c r="AH641" i="16"/>
  <c r="AG641" i="16"/>
  <c r="AA641" i="16"/>
  <c r="Y641" i="16" s="1"/>
  <c r="Z641" i="16" s="1"/>
  <c r="X641" i="16"/>
  <c r="W641" i="16"/>
  <c r="BE640" i="16"/>
  <c r="BC640" i="16" s="1"/>
  <c r="BD640" i="16" s="1"/>
  <c r="BB640" i="16"/>
  <c r="BA640" i="16"/>
  <c r="AU640" i="16"/>
  <c r="AS640" i="16" s="1"/>
  <c r="AT640" i="16" s="1"/>
  <c r="AR640" i="16"/>
  <c r="AQ640" i="16"/>
  <c r="AK640" i="16"/>
  <c r="AI640" i="16" s="1"/>
  <c r="AJ640" i="16" s="1"/>
  <c r="AH640" i="16"/>
  <c r="AG640" i="16"/>
  <c r="AA640" i="16"/>
  <c r="Y640" i="16" s="1"/>
  <c r="Z640" i="16" s="1"/>
  <c r="X640" i="16"/>
  <c r="W640" i="16"/>
  <c r="BE639" i="16"/>
  <c r="BC639" i="16" s="1"/>
  <c r="BD639" i="16" s="1"/>
  <c r="BB639" i="16"/>
  <c r="BA639" i="16"/>
  <c r="AU639" i="16"/>
  <c r="AS639" i="16" s="1"/>
  <c r="AT639" i="16" s="1"/>
  <c r="AR639" i="16"/>
  <c r="AQ639" i="16"/>
  <c r="AK639" i="16"/>
  <c r="AI639" i="16" s="1"/>
  <c r="AJ639" i="16" s="1"/>
  <c r="AH639" i="16"/>
  <c r="AG639" i="16"/>
  <c r="AA639" i="16"/>
  <c r="Y639" i="16" s="1"/>
  <c r="Z639" i="16" s="1"/>
  <c r="X639" i="16"/>
  <c r="W639" i="16"/>
  <c r="BE638" i="16"/>
  <c r="BC638" i="16" s="1"/>
  <c r="BD638" i="16" s="1"/>
  <c r="BB638" i="16"/>
  <c r="BA638" i="16"/>
  <c r="AU638" i="16"/>
  <c r="AS638" i="16" s="1"/>
  <c r="AT638" i="16" s="1"/>
  <c r="AR638" i="16"/>
  <c r="AQ638" i="16"/>
  <c r="AK638" i="16"/>
  <c r="AI638" i="16" s="1"/>
  <c r="AJ638" i="16" s="1"/>
  <c r="AH638" i="16"/>
  <c r="AG638" i="16"/>
  <c r="AA638" i="16"/>
  <c r="Y638" i="16" s="1"/>
  <c r="Z638" i="16" s="1"/>
  <c r="X638" i="16"/>
  <c r="W638" i="16"/>
  <c r="BE637" i="16"/>
  <c r="BC637" i="16" s="1"/>
  <c r="BD637" i="16" s="1"/>
  <c r="BB637" i="16"/>
  <c r="BA637" i="16"/>
  <c r="AU637" i="16"/>
  <c r="AS637" i="16" s="1"/>
  <c r="AT637" i="16" s="1"/>
  <c r="AR637" i="16"/>
  <c r="AQ637" i="16"/>
  <c r="AK637" i="16"/>
  <c r="AI637" i="16" s="1"/>
  <c r="AJ637" i="16" s="1"/>
  <c r="AH637" i="16"/>
  <c r="AG637" i="16"/>
  <c r="AA637" i="16"/>
  <c r="Y637" i="16" s="1"/>
  <c r="Z637" i="16" s="1"/>
  <c r="X637" i="16"/>
  <c r="W637" i="16"/>
  <c r="BE636" i="16"/>
  <c r="BC636" i="16" s="1"/>
  <c r="BD636" i="16" s="1"/>
  <c r="BB636" i="16"/>
  <c r="BA636" i="16"/>
  <c r="AU636" i="16"/>
  <c r="AS636" i="16" s="1"/>
  <c r="AT636" i="16" s="1"/>
  <c r="AR636" i="16"/>
  <c r="AQ636" i="16"/>
  <c r="AK636" i="16"/>
  <c r="AI636" i="16" s="1"/>
  <c r="AJ636" i="16" s="1"/>
  <c r="AH636" i="16"/>
  <c r="AG636" i="16"/>
  <c r="AA636" i="16"/>
  <c r="Y636" i="16" s="1"/>
  <c r="Z636" i="16" s="1"/>
  <c r="X636" i="16"/>
  <c r="W636" i="16"/>
  <c r="BE635" i="16"/>
  <c r="BC635" i="16" s="1"/>
  <c r="BD635" i="16" s="1"/>
  <c r="BB635" i="16"/>
  <c r="BA635" i="16"/>
  <c r="AU635" i="16"/>
  <c r="AS635" i="16" s="1"/>
  <c r="AT635" i="16" s="1"/>
  <c r="AR635" i="16"/>
  <c r="AQ635" i="16"/>
  <c r="AK635" i="16"/>
  <c r="AI635" i="16" s="1"/>
  <c r="AJ635" i="16" s="1"/>
  <c r="AH635" i="16"/>
  <c r="AG635" i="16"/>
  <c r="AA635" i="16"/>
  <c r="Y635" i="16" s="1"/>
  <c r="Z635" i="16" s="1"/>
  <c r="X635" i="16"/>
  <c r="W635" i="16"/>
  <c r="BE634" i="16"/>
  <c r="BC634" i="16" s="1"/>
  <c r="BD634" i="16" s="1"/>
  <c r="BB634" i="16"/>
  <c r="BA634" i="16"/>
  <c r="AU634" i="16"/>
  <c r="AS634" i="16" s="1"/>
  <c r="AT634" i="16" s="1"/>
  <c r="AR634" i="16"/>
  <c r="AQ634" i="16"/>
  <c r="AK634" i="16"/>
  <c r="AI634" i="16" s="1"/>
  <c r="AJ634" i="16" s="1"/>
  <c r="AH634" i="16"/>
  <c r="AG634" i="16"/>
  <c r="AA634" i="16"/>
  <c r="Y634" i="16" s="1"/>
  <c r="Z634" i="16" s="1"/>
  <c r="X634" i="16"/>
  <c r="W634" i="16"/>
  <c r="BE633" i="16"/>
  <c r="BC633" i="16" s="1"/>
  <c r="BD633" i="16" s="1"/>
  <c r="BB633" i="16"/>
  <c r="BA633" i="16"/>
  <c r="AU633" i="16"/>
  <c r="AS633" i="16" s="1"/>
  <c r="AT633" i="16" s="1"/>
  <c r="AR633" i="16"/>
  <c r="AQ633" i="16"/>
  <c r="AK633" i="16"/>
  <c r="AI633" i="16" s="1"/>
  <c r="AJ633" i="16" s="1"/>
  <c r="AH633" i="16"/>
  <c r="AG633" i="16"/>
  <c r="AA633" i="16"/>
  <c r="Y633" i="16" s="1"/>
  <c r="Z633" i="16" s="1"/>
  <c r="X633" i="16"/>
  <c r="W633" i="16"/>
  <c r="BE632" i="16"/>
  <c r="BC632" i="16" s="1"/>
  <c r="BD632" i="16" s="1"/>
  <c r="BB632" i="16"/>
  <c r="BA632" i="16"/>
  <c r="AU632" i="16"/>
  <c r="AS632" i="16" s="1"/>
  <c r="AT632" i="16" s="1"/>
  <c r="AR632" i="16"/>
  <c r="AQ632" i="16"/>
  <c r="AK632" i="16"/>
  <c r="AI632" i="16" s="1"/>
  <c r="AJ632" i="16" s="1"/>
  <c r="AH632" i="16"/>
  <c r="AG632" i="16"/>
  <c r="AA632" i="16"/>
  <c r="Y632" i="16" s="1"/>
  <c r="Z632" i="16" s="1"/>
  <c r="X632" i="16"/>
  <c r="W632" i="16"/>
  <c r="BE631" i="16"/>
  <c r="BC631" i="16" s="1"/>
  <c r="BD631" i="16" s="1"/>
  <c r="BB631" i="16"/>
  <c r="BA631" i="16"/>
  <c r="AU631" i="16"/>
  <c r="AS631" i="16" s="1"/>
  <c r="AT631" i="16" s="1"/>
  <c r="AR631" i="16"/>
  <c r="AQ631" i="16"/>
  <c r="AK631" i="16"/>
  <c r="AI631" i="16" s="1"/>
  <c r="AJ631" i="16" s="1"/>
  <c r="AH631" i="16"/>
  <c r="AG631" i="16"/>
  <c r="AA631" i="16"/>
  <c r="Y631" i="16" s="1"/>
  <c r="Z631" i="16" s="1"/>
  <c r="X631" i="16"/>
  <c r="W631" i="16"/>
  <c r="BE630" i="16"/>
  <c r="BC630" i="16" s="1"/>
  <c r="BD630" i="16" s="1"/>
  <c r="BB630" i="16"/>
  <c r="BA630" i="16"/>
  <c r="AU630" i="16"/>
  <c r="AS630" i="16" s="1"/>
  <c r="AT630" i="16" s="1"/>
  <c r="AR630" i="16"/>
  <c r="AQ630" i="16"/>
  <c r="AK630" i="16"/>
  <c r="AI630" i="16" s="1"/>
  <c r="AJ630" i="16" s="1"/>
  <c r="AH630" i="16"/>
  <c r="AG630" i="16"/>
  <c r="AA630" i="16"/>
  <c r="Y630" i="16" s="1"/>
  <c r="Z630" i="16" s="1"/>
  <c r="X630" i="16"/>
  <c r="W630" i="16"/>
  <c r="BE629" i="16"/>
  <c r="BC629" i="16" s="1"/>
  <c r="BD629" i="16" s="1"/>
  <c r="BB629" i="16"/>
  <c r="BA629" i="16"/>
  <c r="AU629" i="16"/>
  <c r="AS629" i="16" s="1"/>
  <c r="AT629" i="16" s="1"/>
  <c r="AR629" i="16"/>
  <c r="AQ629" i="16"/>
  <c r="AK629" i="16"/>
  <c r="AI629" i="16" s="1"/>
  <c r="AJ629" i="16" s="1"/>
  <c r="AH629" i="16"/>
  <c r="AG629" i="16"/>
  <c r="AA629" i="16"/>
  <c r="Y629" i="16" s="1"/>
  <c r="Z629" i="16" s="1"/>
  <c r="X629" i="16"/>
  <c r="W629" i="16"/>
  <c r="BE628" i="16"/>
  <c r="BC628" i="16" s="1"/>
  <c r="BD628" i="16" s="1"/>
  <c r="BB628" i="16"/>
  <c r="BA628" i="16"/>
  <c r="AU628" i="16"/>
  <c r="AS628" i="16" s="1"/>
  <c r="AT628" i="16" s="1"/>
  <c r="AR628" i="16"/>
  <c r="AQ628" i="16"/>
  <c r="AK628" i="16"/>
  <c r="AI628" i="16" s="1"/>
  <c r="AJ628" i="16" s="1"/>
  <c r="AH628" i="16"/>
  <c r="AG628" i="16"/>
  <c r="AA628" i="16"/>
  <c r="Y628" i="16" s="1"/>
  <c r="Z628" i="16" s="1"/>
  <c r="X628" i="16"/>
  <c r="W628" i="16"/>
  <c r="BE627" i="16"/>
  <c r="BC627" i="16" s="1"/>
  <c r="BD627" i="16" s="1"/>
  <c r="BB627" i="16"/>
  <c r="BA627" i="16"/>
  <c r="AU627" i="16"/>
  <c r="AS627" i="16" s="1"/>
  <c r="AT627" i="16" s="1"/>
  <c r="AR627" i="16"/>
  <c r="AQ627" i="16"/>
  <c r="AK627" i="16"/>
  <c r="AI627" i="16" s="1"/>
  <c r="AJ627" i="16" s="1"/>
  <c r="AH627" i="16"/>
  <c r="AG627" i="16"/>
  <c r="AA627" i="16"/>
  <c r="Y627" i="16" s="1"/>
  <c r="Z627" i="16" s="1"/>
  <c r="X627" i="16"/>
  <c r="W627" i="16"/>
  <c r="BE626" i="16"/>
  <c r="BC626" i="16" s="1"/>
  <c r="BD626" i="16" s="1"/>
  <c r="BB626" i="16"/>
  <c r="BA626" i="16"/>
  <c r="AU626" i="16"/>
  <c r="AS626" i="16" s="1"/>
  <c r="AT626" i="16" s="1"/>
  <c r="AR626" i="16"/>
  <c r="AQ626" i="16"/>
  <c r="AK626" i="16"/>
  <c r="AI626" i="16" s="1"/>
  <c r="AJ626" i="16" s="1"/>
  <c r="AH626" i="16"/>
  <c r="AG626" i="16"/>
  <c r="AA626" i="16"/>
  <c r="Y626" i="16" s="1"/>
  <c r="Z626" i="16" s="1"/>
  <c r="X626" i="16"/>
  <c r="W626" i="16"/>
  <c r="BE625" i="16"/>
  <c r="BC625" i="16" s="1"/>
  <c r="BD625" i="16" s="1"/>
  <c r="BB625" i="16"/>
  <c r="BA625" i="16"/>
  <c r="AU625" i="16"/>
  <c r="AS625" i="16" s="1"/>
  <c r="AT625" i="16" s="1"/>
  <c r="AR625" i="16"/>
  <c r="AQ625" i="16"/>
  <c r="AK625" i="16"/>
  <c r="AI625" i="16" s="1"/>
  <c r="AJ625" i="16" s="1"/>
  <c r="AH625" i="16"/>
  <c r="AG625" i="16"/>
  <c r="AA625" i="16"/>
  <c r="Y625" i="16" s="1"/>
  <c r="Z625" i="16" s="1"/>
  <c r="X625" i="16"/>
  <c r="W625" i="16"/>
  <c r="BE624" i="16"/>
  <c r="BC624" i="16" s="1"/>
  <c r="BD624" i="16" s="1"/>
  <c r="BB624" i="16"/>
  <c r="BA624" i="16"/>
  <c r="AU624" i="16"/>
  <c r="AS624" i="16" s="1"/>
  <c r="AT624" i="16" s="1"/>
  <c r="AR624" i="16"/>
  <c r="AQ624" i="16"/>
  <c r="AK624" i="16"/>
  <c r="AI624" i="16" s="1"/>
  <c r="AJ624" i="16" s="1"/>
  <c r="AH624" i="16"/>
  <c r="AG624" i="16"/>
  <c r="AA624" i="16"/>
  <c r="Y624" i="16" s="1"/>
  <c r="Z624" i="16" s="1"/>
  <c r="X624" i="16"/>
  <c r="W624" i="16"/>
  <c r="BE623" i="16"/>
  <c r="BC623" i="16" s="1"/>
  <c r="BD623" i="16" s="1"/>
  <c r="BB623" i="16"/>
  <c r="BA623" i="16"/>
  <c r="AU623" i="16"/>
  <c r="AS623" i="16" s="1"/>
  <c r="AT623" i="16" s="1"/>
  <c r="AR623" i="16"/>
  <c r="AQ623" i="16"/>
  <c r="AK623" i="16"/>
  <c r="AI623" i="16" s="1"/>
  <c r="AJ623" i="16" s="1"/>
  <c r="AH623" i="16"/>
  <c r="AG623" i="16"/>
  <c r="AA623" i="16"/>
  <c r="Y623" i="16" s="1"/>
  <c r="Z623" i="16" s="1"/>
  <c r="X623" i="16"/>
  <c r="W623" i="16"/>
  <c r="BE622" i="16"/>
  <c r="BC622" i="16" s="1"/>
  <c r="BD622" i="16" s="1"/>
  <c r="BB622" i="16"/>
  <c r="BA622" i="16"/>
  <c r="AU622" i="16"/>
  <c r="AS622" i="16" s="1"/>
  <c r="AT622" i="16" s="1"/>
  <c r="AR622" i="16"/>
  <c r="AQ622" i="16"/>
  <c r="AK622" i="16"/>
  <c r="AI622" i="16" s="1"/>
  <c r="AJ622" i="16" s="1"/>
  <c r="AH622" i="16"/>
  <c r="AG622" i="16"/>
  <c r="AA622" i="16"/>
  <c r="Y622" i="16" s="1"/>
  <c r="Z622" i="16" s="1"/>
  <c r="X622" i="16"/>
  <c r="W622" i="16"/>
  <c r="BE621" i="16"/>
  <c r="BC621" i="16" s="1"/>
  <c r="BD621" i="16" s="1"/>
  <c r="BB621" i="16"/>
  <c r="BA621" i="16"/>
  <c r="AU621" i="16"/>
  <c r="AS621" i="16" s="1"/>
  <c r="AT621" i="16" s="1"/>
  <c r="AR621" i="16"/>
  <c r="AQ621" i="16"/>
  <c r="AK621" i="16"/>
  <c r="AI621" i="16" s="1"/>
  <c r="AJ621" i="16" s="1"/>
  <c r="AH621" i="16"/>
  <c r="AG621" i="16"/>
  <c r="AA621" i="16"/>
  <c r="Y621" i="16" s="1"/>
  <c r="Z621" i="16" s="1"/>
  <c r="X621" i="16"/>
  <c r="W621" i="16"/>
  <c r="BE620" i="16"/>
  <c r="BC620" i="16" s="1"/>
  <c r="BD620" i="16" s="1"/>
  <c r="BB620" i="16"/>
  <c r="BA620" i="16"/>
  <c r="AU620" i="16"/>
  <c r="AS620" i="16" s="1"/>
  <c r="AT620" i="16" s="1"/>
  <c r="AR620" i="16"/>
  <c r="AQ620" i="16"/>
  <c r="AK620" i="16"/>
  <c r="AI620" i="16" s="1"/>
  <c r="AJ620" i="16" s="1"/>
  <c r="AH620" i="16"/>
  <c r="AG620" i="16"/>
  <c r="AA620" i="16"/>
  <c r="Y620" i="16" s="1"/>
  <c r="Z620" i="16" s="1"/>
  <c r="X620" i="16"/>
  <c r="W620" i="16"/>
  <c r="BE619" i="16"/>
  <c r="BC619" i="16" s="1"/>
  <c r="BD619" i="16" s="1"/>
  <c r="BB619" i="16"/>
  <c r="BA619" i="16"/>
  <c r="AU619" i="16"/>
  <c r="AS619" i="16" s="1"/>
  <c r="AT619" i="16" s="1"/>
  <c r="AR619" i="16"/>
  <c r="AQ619" i="16"/>
  <c r="AK619" i="16"/>
  <c r="AI619" i="16" s="1"/>
  <c r="AJ619" i="16" s="1"/>
  <c r="AH619" i="16"/>
  <c r="AG619" i="16"/>
  <c r="AA619" i="16"/>
  <c r="Y619" i="16" s="1"/>
  <c r="Z619" i="16" s="1"/>
  <c r="X619" i="16"/>
  <c r="W619" i="16"/>
  <c r="BE618" i="16"/>
  <c r="BC618" i="16" s="1"/>
  <c r="BD618" i="16" s="1"/>
  <c r="BB618" i="16"/>
  <c r="BA618" i="16"/>
  <c r="AU618" i="16"/>
  <c r="AS618" i="16" s="1"/>
  <c r="AT618" i="16" s="1"/>
  <c r="AR618" i="16"/>
  <c r="AQ618" i="16"/>
  <c r="AK618" i="16"/>
  <c r="AI618" i="16" s="1"/>
  <c r="AJ618" i="16" s="1"/>
  <c r="AH618" i="16"/>
  <c r="AG618" i="16"/>
  <c r="AA618" i="16"/>
  <c r="Y618" i="16" s="1"/>
  <c r="Z618" i="16" s="1"/>
  <c r="X618" i="16"/>
  <c r="W618" i="16"/>
  <c r="BE617" i="16"/>
  <c r="BC617" i="16" s="1"/>
  <c r="BD617" i="16" s="1"/>
  <c r="BB617" i="16"/>
  <c r="BA617" i="16"/>
  <c r="AU617" i="16"/>
  <c r="AS617" i="16" s="1"/>
  <c r="AT617" i="16" s="1"/>
  <c r="AR617" i="16"/>
  <c r="AQ617" i="16"/>
  <c r="AK617" i="16"/>
  <c r="AI617" i="16" s="1"/>
  <c r="AJ617" i="16" s="1"/>
  <c r="AH617" i="16"/>
  <c r="AG617" i="16"/>
  <c r="AA617" i="16"/>
  <c r="Y617" i="16" s="1"/>
  <c r="Z617" i="16" s="1"/>
  <c r="X617" i="16"/>
  <c r="W617" i="16"/>
  <c r="BE616" i="16"/>
  <c r="BC616" i="16" s="1"/>
  <c r="BD616" i="16" s="1"/>
  <c r="BB616" i="16"/>
  <c r="BA616" i="16"/>
  <c r="AU616" i="16"/>
  <c r="AS616" i="16" s="1"/>
  <c r="AT616" i="16" s="1"/>
  <c r="AR616" i="16"/>
  <c r="AQ616" i="16"/>
  <c r="AK616" i="16"/>
  <c r="AI616" i="16" s="1"/>
  <c r="AJ616" i="16" s="1"/>
  <c r="AH616" i="16"/>
  <c r="AG616" i="16"/>
  <c r="AA616" i="16"/>
  <c r="Y616" i="16" s="1"/>
  <c r="Z616" i="16" s="1"/>
  <c r="X616" i="16"/>
  <c r="W616" i="16"/>
  <c r="BE615" i="16"/>
  <c r="BC615" i="16" s="1"/>
  <c r="BD615" i="16" s="1"/>
  <c r="BB615" i="16"/>
  <c r="BA615" i="16"/>
  <c r="AU615" i="16"/>
  <c r="AS615" i="16" s="1"/>
  <c r="AT615" i="16" s="1"/>
  <c r="AR615" i="16"/>
  <c r="AQ615" i="16"/>
  <c r="AK615" i="16"/>
  <c r="AI615" i="16" s="1"/>
  <c r="AJ615" i="16" s="1"/>
  <c r="AH615" i="16"/>
  <c r="AG615" i="16"/>
  <c r="AA615" i="16"/>
  <c r="Y615" i="16" s="1"/>
  <c r="Z615" i="16" s="1"/>
  <c r="X615" i="16"/>
  <c r="W615" i="16"/>
  <c r="BE614" i="16"/>
  <c r="BC614" i="16" s="1"/>
  <c r="BD614" i="16" s="1"/>
  <c r="BB614" i="16"/>
  <c r="BA614" i="16"/>
  <c r="AU614" i="16"/>
  <c r="AS614" i="16" s="1"/>
  <c r="AT614" i="16" s="1"/>
  <c r="AR614" i="16"/>
  <c r="AQ614" i="16"/>
  <c r="AK614" i="16"/>
  <c r="AI614" i="16" s="1"/>
  <c r="AJ614" i="16" s="1"/>
  <c r="AH614" i="16"/>
  <c r="AG614" i="16"/>
  <c r="AA614" i="16"/>
  <c r="Y614" i="16" s="1"/>
  <c r="Z614" i="16" s="1"/>
  <c r="X614" i="16"/>
  <c r="W614" i="16"/>
  <c r="BE613" i="16"/>
  <c r="BC613" i="16" s="1"/>
  <c r="BD613" i="16" s="1"/>
  <c r="BB613" i="16"/>
  <c r="BA613" i="16"/>
  <c r="AU613" i="16"/>
  <c r="AS613" i="16" s="1"/>
  <c r="AT613" i="16" s="1"/>
  <c r="AR613" i="16"/>
  <c r="AQ613" i="16"/>
  <c r="AK613" i="16"/>
  <c r="AI613" i="16" s="1"/>
  <c r="AJ613" i="16" s="1"/>
  <c r="AH613" i="16"/>
  <c r="AG613" i="16"/>
  <c r="AA613" i="16"/>
  <c r="Y613" i="16" s="1"/>
  <c r="Z613" i="16" s="1"/>
  <c r="X613" i="16"/>
  <c r="W613" i="16"/>
  <c r="BE612" i="16"/>
  <c r="BC612" i="16" s="1"/>
  <c r="BD612" i="16" s="1"/>
  <c r="BB612" i="16"/>
  <c r="BA612" i="16"/>
  <c r="AU612" i="16"/>
  <c r="AS612" i="16" s="1"/>
  <c r="AT612" i="16" s="1"/>
  <c r="AR612" i="16"/>
  <c r="AQ612" i="16"/>
  <c r="AK612" i="16"/>
  <c r="AI612" i="16" s="1"/>
  <c r="AJ612" i="16" s="1"/>
  <c r="AH612" i="16"/>
  <c r="AG612" i="16"/>
  <c r="AA612" i="16"/>
  <c r="Y612" i="16" s="1"/>
  <c r="Z612" i="16" s="1"/>
  <c r="X612" i="16"/>
  <c r="W612" i="16"/>
  <c r="BE611" i="16"/>
  <c r="BC611" i="16" s="1"/>
  <c r="BD611" i="16" s="1"/>
  <c r="BB611" i="16"/>
  <c r="BA611" i="16"/>
  <c r="AU611" i="16"/>
  <c r="AS611" i="16" s="1"/>
  <c r="AT611" i="16" s="1"/>
  <c r="AR611" i="16"/>
  <c r="AQ611" i="16"/>
  <c r="AK611" i="16"/>
  <c r="AI611" i="16" s="1"/>
  <c r="AJ611" i="16" s="1"/>
  <c r="AH611" i="16"/>
  <c r="AG611" i="16"/>
  <c r="AA611" i="16"/>
  <c r="Y611" i="16" s="1"/>
  <c r="Z611" i="16" s="1"/>
  <c r="X611" i="16"/>
  <c r="W611" i="16"/>
  <c r="BE610" i="16"/>
  <c r="BC610" i="16" s="1"/>
  <c r="BD610" i="16" s="1"/>
  <c r="BB610" i="16"/>
  <c r="BA610" i="16"/>
  <c r="AU610" i="16"/>
  <c r="AS610" i="16" s="1"/>
  <c r="AT610" i="16" s="1"/>
  <c r="AR610" i="16"/>
  <c r="AQ610" i="16"/>
  <c r="AK610" i="16"/>
  <c r="AI610" i="16" s="1"/>
  <c r="AJ610" i="16" s="1"/>
  <c r="AH610" i="16"/>
  <c r="AG610" i="16"/>
  <c r="AA610" i="16"/>
  <c r="Y610" i="16" s="1"/>
  <c r="Z610" i="16" s="1"/>
  <c r="X610" i="16"/>
  <c r="W610" i="16"/>
  <c r="BE609" i="16"/>
  <c r="BC609" i="16" s="1"/>
  <c r="BD609" i="16" s="1"/>
  <c r="BB609" i="16"/>
  <c r="BA609" i="16"/>
  <c r="AU609" i="16"/>
  <c r="AS609" i="16" s="1"/>
  <c r="AT609" i="16" s="1"/>
  <c r="AR609" i="16"/>
  <c r="AQ609" i="16"/>
  <c r="AK609" i="16"/>
  <c r="AI609" i="16" s="1"/>
  <c r="AJ609" i="16" s="1"/>
  <c r="AH609" i="16"/>
  <c r="AG609" i="16"/>
  <c r="AA609" i="16"/>
  <c r="Y609" i="16" s="1"/>
  <c r="Z609" i="16" s="1"/>
  <c r="X609" i="16"/>
  <c r="W609" i="16"/>
  <c r="BE608" i="16"/>
  <c r="BC608" i="16" s="1"/>
  <c r="BD608" i="16" s="1"/>
  <c r="BB608" i="16"/>
  <c r="BA608" i="16"/>
  <c r="AU608" i="16"/>
  <c r="AS608" i="16" s="1"/>
  <c r="AT608" i="16" s="1"/>
  <c r="AR608" i="16"/>
  <c r="AQ608" i="16"/>
  <c r="AK608" i="16"/>
  <c r="AI608" i="16" s="1"/>
  <c r="AJ608" i="16" s="1"/>
  <c r="AH608" i="16"/>
  <c r="AG608" i="16"/>
  <c r="AA608" i="16"/>
  <c r="Y608" i="16" s="1"/>
  <c r="Z608" i="16" s="1"/>
  <c r="X608" i="16"/>
  <c r="W608" i="16"/>
  <c r="BE607" i="16"/>
  <c r="BC607" i="16" s="1"/>
  <c r="BD607" i="16" s="1"/>
  <c r="BB607" i="16"/>
  <c r="BA607" i="16"/>
  <c r="AU607" i="16"/>
  <c r="AS607" i="16" s="1"/>
  <c r="AT607" i="16" s="1"/>
  <c r="AR607" i="16"/>
  <c r="AQ607" i="16"/>
  <c r="AK607" i="16"/>
  <c r="AI607" i="16" s="1"/>
  <c r="AJ607" i="16" s="1"/>
  <c r="AH607" i="16"/>
  <c r="AG607" i="16"/>
  <c r="AA607" i="16"/>
  <c r="Y607" i="16" s="1"/>
  <c r="Z607" i="16" s="1"/>
  <c r="X607" i="16"/>
  <c r="W607" i="16"/>
  <c r="BE606" i="16"/>
  <c r="BC606" i="16" s="1"/>
  <c r="BD606" i="16" s="1"/>
  <c r="BB606" i="16"/>
  <c r="BA606" i="16"/>
  <c r="AU606" i="16"/>
  <c r="AS606" i="16" s="1"/>
  <c r="AT606" i="16" s="1"/>
  <c r="AR606" i="16"/>
  <c r="AQ606" i="16"/>
  <c r="AK606" i="16"/>
  <c r="AI606" i="16" s="1"/>
  <c r="AJ606" i="16" s="1"/>
  <c r="AH606" i="16"/>
  <c r="AG606" i="16"/>
  <c r="AA606" i="16"/>
  <c r="Y606" i="16" s="1"/>
  <c r="Z606" i="16" s="1"/>
  <c r="X606" i="16"/>
  <c r="W606" i="16"/>
  <c r="BE605" i="16"/>
  <c r="BC605" i="16" s="1"/>
  <c r="BD605" i="16" s="1"/>
  <c r="BB605" i="16"/>
  <c r="BA605" i="16"/>
  <c r="AU605" i="16"/>
  <c r="AS605" i="16" s="1"/>
  <c r="AT605" i="16" s="1"/>
  <c r="AR605" i="16"/>
  <c r="AQ605" i="16"/>
  <c r="AK605" i="16"/>
  <c r="AI605" i="16" s="1"/>
  <c r="AJ605" i="16" s="1"/>
  <c r="AH605" i="16"/>
  <c r="AG605" i="16"/>
  <c r="AA605" i="16"/>
  <c r="Y605" i="16" s="1"/>
  <c r="Z605" i="16" s="1"/>
  <c r="X605" i="16"/>
  <c r="W605" i="16"/>
  <c r="BE604" i="16"/>
  <c r="BC604" i="16" s="1"/>
  <c r="BD604" i="16" s="1"/>
  <c r="BB604" i="16"/>
  <c r="BA604" i="16"/>
  <c r="AU604" i="16"/>
  <c r="AS604" i="16" s="1"/>
  <c r="AT604" i="16" s="1"/>
  <c r="AR604" i="16"/>
  <c r="AQ604" i="16"/>
  <c r="AK604" i="16"/>
  <c r="AI604" i="16" s="1"/>
  <c r="AJ604" i="16" s="1"/>
  <c r="AH604" i="16"/>
  <c r="AG604" i="16"/>
  <c r="AA604" i="16"/>
  <c r="Y604" i="16" s="1"/>
  <c r="Z604" i="16" s="1"/>
  <c r="X604" i="16"/>
  <c r="W604" i="16"/>
  <c r="BE603" i="16"/>
  <c r="BC603" i="16" s="1"/>
  <c r="BD603" i="16" s="1"/>
  <c r="BB603" i="16"/>
  <c r="BA603" i="16"/>
  <c r="AU603" i="16"/>
  <c r="AS603" i="16" s="1"/>
  <c r="AT603" i="16" s="1"/>
  <c r="AR603" i="16"/>
  <c r="AQ603" i="16"/>
  <c r="AK603" i="16"/>
  <c r="AI603" i="16" s="1"/>
  <c r="AJ603" i="16" s="1"/>
  <c r="AH603" i="16"/>
  <c r="AG603" i="16"/>
  <c r="AA603" i="16"/>
  <c r="Y603" i="16" s="1"/>
  <c r="Z603" i="16" s="1"/>
  <c r="X603" i="16"/>
  <c r="W603" i="16"/>
  <c r="BE602" i="16"/>
  <c r="BC602" i="16" s="1"/>
  <c r="BD602" i="16" s="1"/>
  <c r="BB602" i="16"/>
  <c r="BA602" i="16"/>
  <c r="AU602" i="16"/>
  <c r="AS602" i="16" s="1"/>
  <c r="AT602" i="16" s="1"/>
  <c r="AR602" i="16"/>
  <c r="AQ602" i="16"/>
  <c r="AK602" i="16"/>
  <c r="AI602" i="16" s="1"/>
  <c r="AJ602" i="16" s="1"/>
  <c r="AH602" i="16"/>
  <c r="AG602" i="16"/>
  <c r="AA602" i="16"/>
  <c r="Y602" i="16" s="1"/>
  <c r="Z602" i="16" s="1"/>
  <c r="X602" i="16"/>
  <c r="W602" i="16"/>
  <c r="BE601" i="16"/>
  <c r="BC601" i="16" s="1"/>
  <c r="BD601" i="16" s="1"/>
  <c r="BB601" i="16"/>
  <c r="BA601" i="16"/>
  <c r="AU601" i="16"/>
  <c r="AS601" i="16" s="1"/>
  <c r="AT601" i="16" s="1"/>
  <c r="AR601" i="16"/>
  <c r="AQ601" i="16"/>
  <c r="AK601" i="16"/>
  <c r="AI601" i="16" s="1"/>
  <c r="AJ601" i="16" s="1"/>
  <c r="AH601" i="16"/>
  <c r="AG601" i="16"/>
  <c r="AA601" i="16"/>
  <c r="Y601" i="16" s="1"/>
  <c r="Z601" i="16" s="1"/>
  <c r="X601" i="16"/>
  <c r="W601" i="16"/>
  <c r="BE600" i="16"/>
  <c r="BC600" i="16" s="1"/>
  <c r="BD600" i="16" s="1"/>
  <c r="BB600" i="16"/>
  <c r="BA600" i="16"/>
  <c r="AU600" i="16"/>
  <c r="AS600" i="16" s="1"/>
  <c r="AT600" i="16" s="1"/>
  <c r="AR600" i="16"/>
  <c r="AQ600" i="16"/>
  <c r="AK600" i="16"/>
  <c r="AI600" i="16" s="1"/>
  <c r="AJ600" i="16" s="1"/>
  <c r="AH600" i="16"/>
  <c r="AG600" i="16"/>
  <c r="AA600" i="16"/>
  <c r="Y600" i="16" s="1"/>
  <c r="Z600" i="16" s="1"/>
  <c r="X600" i="16"/>
  <c r="W600" i="16"/>
  <c r="BE599" i="16"/>
  <c r="BC599" i="16" s="1"/>
  <c r="BD599" i="16" s="1"/>
  <c r="BB599" i="16"/>
  <c r="BA599" i="16"/>
  <c r="AU599" i="16"/>
  <c r="AS599" i="16" s="1"/>
  <c r="AT599" i="16" s="1"/>
  <c r="AR599" i="16"/>
  <c r="AQ599" i="16"/>
  <c r="AK599" i="16"/>
  <c r="AI599" i="16" s="1"/>
  <c r="AJ599" i="16" s="1"/>
  <c r="AH599" i="16"/>
  <c r="AG599" i="16"/>
  <c r="AA599" i="16"/>
  <c r="Y599" i="16" s="1"/>
  <c r="Z599" i="16" s="1"/>
  <c r="X599" i="16"/>
  <c r="W599" i="16"/>
  <c r="BE598" i="16"/>
  <c r="BC598" i="16" s="1"/>
  <c r="BD598" i="16" s="1"/>
  <c r="BB598" i="16"/>
  <c r="BA598" i="16"/>
  <c r="AU598" i="16"/>
  <c r="AS598" i="16" s="1"/>
  <c r="AT598" i="16" s="1"/>
  <c r="AR598" i="16"/>
  <c r="AQ598" i="16"/>
  <c r="AK598" i="16"/>
  <c r="AI598" i="16" s="1"/>
  <c r="AJ598" i="16" s="1"/>
  <c r="AH598" i="16"/>
  <c r="AG598" i="16"/>
  <c r="AA598" i="16"/>
  <c r="Y598" i="16" s="1"/>
  <c r="Z598" i="16" s="1"/>
  <c r="X598" i="16"/>
  <c r="W598" i="16"/>
  <c r="BE597" i="16"/>
  <c r="BC597" i="16" s="1"/>
  <c r="BD597" i="16" s="1"/>
  <c r="BB597" i="16"/>
  <c r="BA597" i="16"/>
  <c r="AU597" i="16"/>
  <c r="AS597" i="16" s="1"/>
  <c r="AT597" i="16" s="1"/>
  <c r="AR597" i="16"/>
  <c r="AQ597" i="16"/>
  <c r="AK597" i="16"/>
  <c r="AI597" i="16" s="1"/>
  <c r="AJ597" i="16" s="1"/>
  <c r="AH597" i="16"/>
  <c r="AG597" i="16"/>
  <c r="AA597" i="16"/>
  <c r="Y597" i="16" s="1"/>
  <c r="Z597" i="16" s="1"/>
  <c r="X597" i="16"/>
  <c r="W597" i="16"/>
  <c r="BE596" i="16"/>
  <c r="BC596" i="16" s="1"/>
  <c r="BD596" i="16" s="1"/>
  <c r="BB596" i="16"/>
  <c r="BA596" i="16"/>
  <c r="AU596" i="16"/>
  <c r="AS596" i="16" s="1"/>
  <c r="AT596" i="16" s="1"/>
  <c r="AR596" i="16"/>
  <c r="AQ596" i="16"/>
  <c r="AK596" i="16"/>
  <c r="AI596" i="16" s="1"/>
  <c r="AJ596" i="16" s="1"/>
  <c r="AH596" i="16"/>
  <c r="AG596" i="16"/>
  <c r="AA596" i="16"/>
  <c r="Y596" i="16" s="1"/>
  <c r="Z596" i="16" s="1"/>
  <c r="X596" i="16"/>
  <c r="W596" i="16"/>
  <c r="BE595" i="16"/>
  <c r="BC595" i="16" s="1"/>
  <c r="BD595" i="16" s="1"/>
  <c r="BB595" i="16"/>
  <c r="BA595" i="16"/>
  <c r="AU595" i="16"/>
  <c r="AS595" i="16" s="1"/>
  <c r="AT595" i="16" s="1"/>
  <c r="AR595" i="16"/>
  <c r="AQ595" i="16"/>
  <c r="AK595" i="16"/>
  <c r="AI595" i="16" s="1"/>
  <c r="AJ595" i="16" s="1"/>
  <c r="AH595" i="16"/>
  <c r="AG595" i="16"/>
  <c r="AA595" i="16"/>
  <c r="Y595" i="16" s="1"/>
  <c r="Z595" i="16" s="1"/>
  <c r="X595" i="16"/>
  <c r="W595" i="16"/>
  <c r="BE594" i="16"/>
  <c r="BC594" i="16" s="1"/>
  <c r="BD594" i="16" s="1"/>
  <c r="BB594" i="16"/>
  <c r="BA594" i="16"/>
  <c r="AU594" i="16"/>
  <c r="AS594" i="16" s="1"/>
  <c r="AT594" i="16" s="1"/>
  <c r="AR594" i="16"/>
  <c r="AQ594" i="16"/>
  <c r="AK594" i="16"/>
  <c r="AI594" i="16" s="1"/>
  <c r="AJ594" i="16" s="1"/>
  <c r="AH594" i="16"/>
  <c r="AG594" i="16"/>
  <c r="AA594" i="16"/>
  <c r="Y594" i="16" s="1"/>
  <c r="Z594" i="16" s="1"/>
  <c r="X594" i="16"/>
  <c r="W594" i="16"/>
  <c r="BE593" i="16"/>
  <c r="BC593" i="16" s="1"/>
  <c r="BD593" i="16" s="1"/>
  <c r="BB593" i="16"/>
  <c r="BA593" i="16"/>
  <c r="AU593" i="16"/>
  <c r="AS593" i="16" s="1"/>
  <c r="AT593" i="16" s="1"/>
  <c r="AR593" i="16"/>
  <c r="AQ593" i="16"/>
  <c r="AK593" i="16"/>
  <c r="AI593" i="16" s="1"/>
  <c r="AJ593" i="16" s="1"/>
  <c r="AH593" i="16"/>
  <c r="AG593" i="16"/>
  <c r="AA593" i="16"/>
  <c r="Y593" i="16" s="1"/>
  <c r="Z593" i="16" s="1"/>
  <c r="X593" i="16"/>
  <c r="W593" i="16"/>
  <c r="BE592" i="16"/>
  <c r="BC592" i="16" s="1"/>
  <c r="BD592" i="16" s="1"/>
  <c r="BB592" i="16"/>
  <c r="BA592" i="16"/>
  <c r="AU592" i="16"/>
  <c r="AS592" i="16" s="1"/>
  <c r="AT592" i="16" s="1"/>
  <c r="AR592" i="16"/>
  <c r="AQ592" i="16"/>
  <c r="AK592" i="16"/>
  <c r="AI592" i="16" s="1"/>
  <c r="AJ592" i="16" s="1"/>
  <c r="AH592" i="16"/>
  <c r="AG592" i="16"/>
  <c r="AA592" i="16"/>
  <c r="Y592" i="16" s="1"/>
  <c r="Z592" i="16" s="1"/>
  <c r="X592" i="16"/>
  <c r="W592" i="16"/>
  <c r="BE591" i="16"/>
  <c r="BC591" i="16" s="1"/>
  <c r="BD591" i="16" s="1"/>
  <c r="BB591" i="16"/>
  <c r="BA591" i="16"/>
  <c r="AU591" i="16"/>
  <c r="AS591" i="16" s="1"/>
  <c r="AT591" i="16" s="1"/>
  <c r="AR591" i="16"/>
  <c r="AQ591" i="16"/>
  <c r="AK591" i="16"/>
  <c r="AI591" i="16" s="1"/>
  <c r="AJ591" i="16" s="1"/>
  <c r="AH591" i="16"/>
  <c r="AG591" i="16"/>
  <c r="AA591" i="16"/>
  <c r="Y591" i="16" s="1"/>
  <c r="Z591" i="16" s="1"/>
  <c r="X591" i="16"/>
  <c r="W591" i="16"/>
  <c r="BE590" i="16"/>
  <c r="BC590" i="16" s="1"/>
  <c r="BD590" i="16" s="1"/>
  <c r="BB590" i="16"/>
  <c r="BA590" i="16"/>
  <c r="AU590" i="16"/>
  <c r="AS590" i="16" s="1"/>
  <c r="AT590" i="16" s="1"/>
  <c r="AR590" i="16"/>
  <c r="AQ590" i="16"/>
  <c r="AK590" i="16"/>
  <c r="AI590" i="16" s="1"/>
  <c r="AJ590" i="16" s="1"/>
  <c r="AH590" i="16"/>
  <c r="AG590" i="16"/>
  <c r="AA590" i="16"/>
  <c r="Y590" i="16" s="1"/>
  <c r="Z590" i="16" s="1"/>
  <c r="X590" i="16"/>
  <c r="W590" i="16"/>
  <c r="BE589" i="16"/>
  <c r="BC589" i="16" s="1"/>
  <c r="BD589" i="16" s="1"/>
  <c r="BB589" i="16"/>
  <c r="BA589" i="16"/>
  <c r="AU589" i="16"/>
  <c r="AS589" i="16" s="1"/>
  <c r="AT589" i="16" s="1"/>
  <c r="AR589" i="16"/>
  <c r="AQ589" i="16"/>
  <c r="AK589" i="16"/>
  <c r="AI589" i="16" s="1"/>
  <c r="AJ589" i="16" s="1"/>
  <c r="AH589" i="16"/>
  <c r="AG589" i="16"/>
  <c r="AA589" i="16"/>
  <c r="Y589" i="16" s="1"/>
  <c r="Z589" i="16" s="1"/>
  <c r="X589" i="16"/>
  <c r="W589" i="16"/>
  <c r="BE588" i="16"/>
  <c r="BC588" i="16" s="1"/>
  <c r="BD588" i="16" s="1"/>
  <c r="BB588" i="16"/>
  <c r="BA588" i="16"/>
  <c r="AU588" i="16"/>
  <c r="AS588" i="16" s="1"/>
  <c r="AT588" i="16" s="1"/>
  <c r="AR588" i="16"/>
  <c r="AQ588" i="16"/>
  <c r="AK588" i="16"/>
  <c r="AI588" i="16" s="1"/>
  <c r="AJ588" i="16" s="1"/>
  <c r="AH588" i="16"/>
  <c r="AG588" i="16"/>
  <c r="AA588" i="16"/>
  <c r="Y588" i="16" s="1"/>
  <c r="Z588" i="16" s="1"/>
  <c r="X588" i="16"/>
  <c r="W588" i="16"/>
  <c r="BE587" i="16"/>
  <c r="BC587" i="16" s="1"/>
  <c r="BD587" i="16" s="1"/>
  <c r="BB587" i="16"/>
  <c r="BA587" i="16"/>
  <c r="AU587" i="16"/>
  <c r="AS587" i="16" s="1"/>
  <c r="AT587" i="16" s="1"/>
  <c r="AR587" i="16"/>
  <c r="AQ587" i="16"/>
  <c r="AK587" i="16"/>
  <c r="AI587" i="16" s="1"/>
  <c r="AJ587" i="16" s="1"/>
  <c r="AH587" i="16"/>
  <c r="AG587" i="16"/>
  <c r="AA587" i="16"/>
  <c r="Y587" i="16" s="1"/>
  <c r="Z587" i="16" s="1"/>
  <c r="X587" i="16"/>
  <c r="W587" i="16"/>
  <c r="BE586" i="16"/>
  <c r="BC586" i="16" s="1"/>
  <c r="BD586" i="16" s="1"/>
  <c r="BB586" i="16"/>
  <c r="BA586" i="16"/>
  <c r="AU586" i="16"/>
  <c r="AS586" i="16" s="1"/>
  <c r="AT586" i="16" s="1"/>
  <c r="AR586" i="16"/>
  <c r="AQ586" i="16"/>
  <c r="AK586" i="16"/>
  <c r="AI586" i="16" s="1"/>
  <c r="AJ586" i="16" s="1"/>
  <c r="AH586" i="16"/>
  <c r="AG586" i="16"/>
  <c r="AA586" i="16"/>
  <c r="Y586" i="16" s="1"/>
  <c r="Z586" i="16" s="1"/>
  <c r="X586" i="16"/>
  <c r="W586" i="16"/>
  <c r="BE585" i="16"/>
  <c r="BC585" i="16" s="1"/>
  <c r="BD585" i="16" s="1"/>
  <c r="BB585" i="16"/>
  <c r="BA585" i="16"/>
  <c r="AU585" i="16"/>
  <c r="AS585" i="16" s="1"/>
  <c r="AT585" i="16" s="1"/>
  <c r="AR585" i="16"/>
  <c r="AQ585" i="16"/>
  <c r="AK585" i="16"/>
  <c r="AI585" i="16" s="1"/>
  <c r="AJ585" i="16" s="1"/>
  <c r="AH585" i="16"/>
  <c r="AG585" i="16"/>
  <c r="AA585" i="16"/>
  <c r="Y585" i="16" s="1"/>
  <c r="Z585" i="16" s="1"/>
  <c r="X585" i="16"/>
  <c r="W585" i="16"/>
  <c r="BE584" i="16"/>
  <c r="BC584" i="16" s="1"/>
  <c r="BD584" i="16" s="1"/>
  <c r="BB584" i="16"/>
  <c r="BA584" i="16"/>
  <c r="AU584" i="16"/>
  <c r="AS584" i="16" s="1"/>
  <c r="AT584" i="16" s="1"/>
  <c r="AR584" i="16"/>
  <c r="AQ584" i="16"/>
  <c r="AK584" i="16"/>
  <c r="AI584" i="16" s="1"/>
  <c r="AJ584" i="16" s="1"/>
  <c r="AH584" i="16"/>
  <c r="AG584" i="16"/>
  <c r="AA584" i="16"/>
  <c r="Y584" i="16" s="1"/>
  <c r="Z584" i="16" s="1"/>
  <c r="X584" i="16"/>
  <c r="W584" i="16"/>
  <c r="BE583" i="16"/>
  <c r="BC583" i="16" s="1"/>
  <c r="BD583" i="16" s="1"/>
  <c r="BB583" i="16"/>
  <c r="BA583" i="16"/>
  <c r="AU583" i="16"/>
  <c r="AS583" i="16" s="1"/>
  <c r="AT583" i="16" s="1"/>
  <c r="AR583" i="16"/>
  <c r="AQ583" i="16"/>
  <c r="AK583" i="16"/>
  <c r="AI583" i="16" s="1"/>
  <c r="AJ583" i="16" s="1"/>
  <c r="AH583" i="16"/>
  <c r="AG583" i="16"/>
  <c r="AA583" i="16"/>
  <c r="Y583" i="16" s="1"/>
  <c r="Z583" i="16" s="1"/>
  <c r="X583" i="16"/>
  <c r="W583" i="16"/>
  <c r="BE582" i="16"/>
  <c r="BC582" i="16" s="1"/>
  <c r="BD582" i="16" s="1"/>
  <c r="BB582" i="16"/>
  <c r="BA582" i="16"/>
  <c r="AU582" i="16"/>
  <c r="AS582" i="16" s="1"/>
  <c r="AT582" i="16" s="1"/>
  <c r="AR582" i="16"/>
  <c r="AQ582" i="16"/>
  <c r="AK582" i="16"/>
  <c r="AI582" i="16" s="1"/>
  <c r="AJ582" i="16" s="1"/>
  <c r="AH582" i="16"/>
  <c r="AG582" i="16"/>
  <c r="AA582" i="16"/>
  <c r="Y582" i="16" s="1"/>
  <c r="Z582" i="16" s="1"/>
  <c r="X582" i="16"/>
  <c r="W582" i="16"/>
  <c r="BE581" i="16"/>
  <c r="BC581" i="16" s="1"/>
  <c r="BD581" i="16" s="1"/>
  <c r="BB581" i="16"/>
  <c r="BA581" i="16"/>
  <c r="AU581" i="16"/>
  <c r="AS581" i="16" s="1"/>
  <c r="AT581" i="16" s="1"/>
  <c r="AR581" i="16"/>
  <c r="AQ581" i="16"/>
  <c r="AK581" i="16"/>
  <c r="AI581" i="16" s="1"/>
  <c r="AJ581" i="16" s="1"/>
  <c r="AH581" i="16"/>
  <c r="AG581" i="16"/>
  <c r="AA581" i="16"/>
  <c r="Y581" i="16" s="1"/>
  <c r="Z581" i="16" s="1"/>
  <c r="X581" i="16"/>
  <c r="W581" i="16"/>
  <c r="BE580" i="16"/>
  <c r="BC580" i="16" s="1"/>
  <c r="BD580" i="16" s="1"/>
  <c r="BB580" i="16"/>
  <c r="BA580" i="16"/>
  <c r="AU580" i="16"/>
  <c r="AS580" i="16" s="1"/>
  <c r="AT580" i="16" s="1"/>
  <c r="AR580" i="16"/>
  <c r="AQ580" i="16"/>
  <c r="AK580" i="16"/>
  <c r="AI580" i="16" s="1"/>
  <c r="AJ580" i="16" s="1"/>
  <c r="AH580" i="16"/>
  <c r="AG580" i="16"/>
  <c r="AA580" i="16"/>
  <c r="Y580" i="16" s="1"/>
  <c r="Z580" i="16" s="1"/>
  <c r="X580" i="16"/>
  <c r="W580" i="16"/>
  <c r="BE579" i="16"/>
  <c r="BC579" i="16" s="1"/>
  <c r="BD579" i="16" s="1"/>
  <c r="BB579" i="16"/>
  <c r="BA579" i="16"/>
  <c r="AU579" i="16"/>
  <c r="AS579" i="16" s="1"/>
  <c r="AT579" i="16" s="1"/>
  <c r="AR579" i="16"/>
  <c r="AQ579" i="16"/>
  <c r="AK579" i="16"/>
  <c r="AI579" i="16" s="1"/>
  <c r="AJ579" i="16" s="1"/>
  <c r="AH579" i="16"/>
  <c r="AG579" i="16"/>
  <c r="AA579" i="16"/>
  <c r="Y579" i="16" s="1"/>
  <c r="Z579" i="16" s="1"/>
  <c r="X579" i="16"/>
  <c r="W579" i="16"/>
  <c r="BE578" i="16"/>
  <c r="BC578" i="16" s="1"/>
  <c r="BD578" i="16" s="1"/>
  <c r="BB578" i="16"/>
  <c r="BA578" i="16"/>
  <c r="AU578" i="16"/>
  <c r="AS578" i="16" s="1"/>
  <c r="AT578" i="16" s="1"/>
  <c r="AR578" i="16"/>
  <c r="AQ578" i="16"/>
  <c r="AK578" i="16"/>
  <c r="AI578" i="16" s="1"/>
  <c r="AJ578" i="16" s="1"/>
  <c r="AH578" i="16"/>
  <c r="AG578" i="16"/>
  <c r="AA578" i="16"/>
  <c r="Y578" i="16" s="1"/>
  <c r="Z578" i="16" s="1"/>
  <c r="X578" i="16"/>
  <c r="W578" i="16"/>
  <c r="BE577" i="16"/>
  <c r="BC577" i="16" s="1"/>
  <c r="BD577" i="16" s="1"/>
  <c r="BB577" i="16"/>
  <c r="BA577" i="16"/>
  <c r="AU577" i="16"/>
  <c r="AS577" i="16" s="1"/>
  <c r="AT577" i="16" s="1"/>
  <c r="AR577" i="16"/>
  <c r="AQ577" i="16"/>
  <c r="AK577" i="16"/>
  <c r="AI577" i="16" s="1"/>
  <c r="AJ577" i="16" s="1"/>
  <c r="AH577" i="16"/>
  <c r="AG577" i="16"/>
  <c r="AA577" i="16"/>
  <c r="Y577" i="16" s="1"/>
  <c r="Z577" i="16" s="1"/>
  <c r="X577" i="16"/>
  <c r="W577" i="16"/>
  <c r="BE576" i="16"/>
  <c r="BC576" i="16" s="1"/>
  <c r="BD576" i="16" s="1"/>
  <c r="BB576" i="16"/>
  <c r="BA576" i="16"/>
  <c r="AU576" i="16"/>
  <c r="AS576" i="16" s="1"/>
  <c r="AT576" i="16" s="1"/>
  <c r="AR576" i="16"/>
  <c r="AQ576" i="16"/>
  <c r="AK576" i="16"/>
  <c r="AI576" i="16" s="1"/>
  <c r="AJ576" i="16" s="1"/>
  <c r="AH576" i="16"/>
  <c r="AG576" i="16"/>
  <c r="AA576" i="16"/>
  <c r="Y576" i="16" s="1"/>
  <c r="Z576" i="16" s="1"/>
  <c r="X576" i="16"/>
  <c r="W576" i="16"/>
  <c r="BE575" i="16"/>
  <c r="BC575" i="16" s="1"/>
  <c r="BD575" i="16" s="1"/>
  <c r="BB575" i="16"/>
  <c r="BA575" i="16"/>
  <c r="AU575" i="16"/>
  <c r="AS575" i="16" s="1"/>
  <c r="AT575" i="16" s="1"/>
  <c r="AR575" i="16"/>
  <c r="AQ575" i="16"/>
  <c r="AK575" i="16"/>
  <c r="AI575" i="16" s="1"/>
  <c r="AJ575" i="16" s="1"/>
  <c r="AH575" i="16"/>
  <c r="AG575" i="16"/>
  <c r="AA575" i="16"/>
  <c r="Y575" i="16" s="1"/>
  <c r="Z575" i="16" s="1"/>
  <c r="X575" i="16"/>
  <c r="W575" i="16"/>
  <c r="BE574" i="16"/>
  <c r="BC574" i="16" s="1"/>
  <c r="BD574" i="16" s="1"/>
  <c r="BB574" i="16"/>
  <c r="BA574" i="16"/>
  <c r="AU574" i="16"/>
  <c r="AS574" i="16" s="1"/>
  <c r="AT574" i="16" s="1"/>
  <c r="AR574" i="16"/>
  <c r="AQ574" i="16"/>
  <c r="AK574" i="16"/>
  <c r="AI574" i="16" s="1"/>
  <c r="AJ574" i="16" s="1"/>
  <c r="AH574" i="16"/>
  <c r="AG574" i="16"/>
  <c r="AA574" i="16"/>
  <c r="Y574" i="16" s="1"/>
  <c r="Z574" i="16" s="1"/>
  <c r="X574" i="16"/>
  <c r="W574" i="16"/>
  <c r="BE573" i="16"/>
  <c r="BC573" i="16" s="1"/>
  <c r="BD573" i="16" s="1"/>
  <c r="BB573" i="16"/>
  <c r="BA573" i="16"/>
  <c r="AU573" i="16"/>
  <c r="AS573" i="16" s="1"/>
  <c r="AT573" i="16" s="1"/>
  <c r="AR573" i="16"/>
  <c r="AQ573" i="16"/>
  <c r="AK573" i="16"/>
  <c r="AI573" i="16" s="1"/>
  <c r="AJ573" i="16" s="1"/>
  <c r="AH573" i="16"/>
  <c r="AG573" i="16"/>
  <c r="AA573" i="16"/>
  <c r="Y573" i="16" s="1"/>
  <c r="Z573" i="16" s="1"/>
  <c r="X573" i="16"/>
  <c r="W573" i="16"/>
  <c r="BE572" i="16"/>
  <c r="BC572" i="16" s="1"/>
  <c r="BD572" i="16" s="1"/>
  <c r="BB572" i="16"/>
  <c r="BA572" i="16"/>
  <c r="AU572" i="16"/>
  <c r="AS572" i="16" s="1"/>
  <c r="AT572" i="16" s="1"/>
  <c r="AR572" i="16"/>
  <c r="AQ572" i="16"/>
  <c r="AK572" i="16"/>
  <c r="AI572" i="16" s="1"/>
  <c r="AJ572" i="16" s="1"/>
  <c r="AH572" i="16"/>
  <c r="AG572" i="16"/>
  <c r="AA572" i="16"/>
  <c r="Y572" i="16" s="1"/>
  <c r="Z572" i="16" s="1"/>
  <c r="X572" i="16"/>
  <c r="W572" i="16"/>
  <c r="BE571" i="16"/>
  <c r="BC571" i="16" s="1"/>
  <c r="BD571" i="16" s="1"/>
  <c r="BB571" i="16"/>
  <c r="BA571" i="16"/>
  <c r="AU571" i="16"/>
  <c r="AS571" i="16" s="1"/>
  <c r="AT571" i="16" s="1"/>
  <c r="AR571" i="16"/>
  <c r="AQ571" i="16"/>
  <c r="AK571" i="16"/>
  <c r="AI571" i="16" s="1"/>
  <c r="AJ571" i="16" s="1"/>
  <c r="AH571" i="16"/>
  <c r="AG571" i="16"/>
  <c r="AA571" i="16"/>
  <c r="Y571" i="16" s="1"/>
  <c r="Z571" i="16" s="1"/>
  <c r="X571" i="16"/>
  <c r="W571" i="16"/>
  <c r="BE570" i="16"/>
  <c r="BC570" i="16" s="1"/>
  <c r="BD570" i="16" s="1"/>
  <c r="BB570" i="16"/>
  <c r="BA570" i="16"/>
  <c r="AU570" i="16"/>
  <c r="AS570" i="16" s="1"/>
  <c r="AT570" i="16" s="1"/>
  <c r="AR570" i="16"/>
  <c r="AQ570" i="16"/>
  <c r="AK570" i="16"/>
  <c r="AI570" i="16" s="1"/>
  <c r="AJ570" i="16" s="1"/>
  <c r="AH570" i="16"/>
  <c r="AG570" i="16"/>
  <c r="AA570" i="16"/>
  <c r="Y570" i="16" s="1"/>
  <c r="Z570" i="16" s="1"/>
  <c r="X570" i="16"/>
  <c r="W570" i="16"/>
  <c r="BE569" i="16"/>
  <c r="BC569" i="16" s="1"/>
  <c r="BD569" i="16" s="1"/>
  <c r="BB569" i="16"/>
  <c r="BA569" i="16"/>
  <c r="AU569" i="16"/>
  <c r="AS569" i="16" s="1"/>
  <c r="AT569" i="16" s="1"/>
  <c r="AR569" i="16"/>
  <c r="AQ569" i="16"/>
  <c r="AK569" i="16"/>
  <c r="AI569" i="16" s="1"/>
  <c r="AJ569" i="16" s="1"/>
  <c r="AH569" i="16"/>
  <c r="AG569" i="16"/>
  <c r="AA569" i="16"/>
  <c r="Y569" i="16" s="1"/>
  <c r="Z569" i="16" s="1"/>
  <c r="X569" i="16"/>
  <c r="W569" i="16"/>
  <c r="BE568" i="16"/>
  <c r="BC568" i="16" s="1"/>
  <c r="BD568" i="16" s="1"/>
  <c r="BB568" i="16"/>
  <c r="BA568" i="16"/>
  <c r="AU568" i="16"/>
  <c r="AS568" i="16" s="1"/>
  <c r="AT568" i="16" s="1"/>
  <c r="AR568" i="16"/>
  <c r="AQ568" i="16"/>
  <c r="AK568" i="16"/>
  <c r="AI568" i="16" s="1"/>
  <c r="AJ568" i="16" s="1"/>
  <c r="AH568" i="16"/>
  <c r="AG568" i="16"/>
  <c r="AA568" i="16"/>
  <c r="Y568" i="16" s="1"/>
  <c r="Z568" i="16" s="1"/>
  <c r="X568" i="16"/>
  <c r="W568" i="16"/>
  <c r="BE567" i="16"/>
  <c r="BC567" i="16" s="1"/>
  <c r="BD567" i="16" s="1"/>
  <c r="BB567" i="16"/>
  <c r="BA567" i="16"/>
  <c r="AU567" i="16"/>
  <c r="AS567" i="16" s="1"/>
  <c r="AT567" i="16" s="1"/>
  <c r="AR567" i="16"/>
  <c r="AQ567" i="16"/>
  <c r="AK567" i="16"/>
  <c r="AI567" i="16" s="1"/>
  <c r="AJ567" i="16" s="1"/>
  <c r="AH567" i="16"/>
  <c r="AG567" i="16"/>
  <c r="AA567" i="16"/>
  <c r="Y567" i="16" s="1"/>
  <c r="Z567" i="16" s="1"/>
  <c r="X567" i="16"/>
  <c r="W567" i="16"/>
  <c r="BE566" i="16"/>
  <c r="BC566" i="16" s="1"/>
  <c r="BD566" i="16" s="1"/>
  <c r="BB566" i="16"/>
  <c r="BA566" i="16"/>
  <c r="AU566" i="16"/>
  <c r="AS566" i="16" s="1"/>
  <c r="AT566" i="16" s="1"/>
  <c r="AR566" i="16"/>
  <c r="AQ566" i="16"/>
  <c r="AK566" i="16"/>
  <c r="AI566" i="16" s="1"/>
  <c r="AJ566" i="16" s="1"/>
  <c r="AH566" i="16"/>
  <c r="AG566" i="16"/>
  <c r="AA566" i="16"/>
  <c r="Y566" i="16" s="1"/>
  <c r="Z566" i="16" s="1"/>
  <c r="X566" i="16"/>
  <c r="W566" i="16"/>
  <c r="BE565" i="16"/>
  <c r="BC565" i="16" s="1"/>
  <c r="BD565" i="16" s="1"/>
  <c r="BB565" i="16"/>
  <c r="BA565" i="16"/>
  <c r="AU565" i="16"/>
  <c r="AS565" i="16" s="1"/>
  <c r="AT565" i="16" s="1"/>
  <c r="AR565" i="16"/>
  <c r="AQ565" i="16"/>
  <c r="AK565" i="16"/>
  <c r="AI565" i="16" s="1"/>
  <c r="AJ565" i="16" s="1"/>
  <c r="AH565" i="16"/>
  <c r="AG565" i="16"/>
  <c r="AA565" i="16"/>
  <c r="Y565" i="16" s="1"/>
  <c r="Z565" i="16" s="1"/>
  <c r="X565" i="16"/>
  <c r="W565" i="16"/>
  <c r="BE564" i="16"/>
  <c r="BC564" i="16" s="1"/>
  <c r="BD564" i="16" s="1"/>
  <c r="BB564" i="16"/>
  <c r="BA564" i="16"/>
  <c r="AU564" i="16"/>
  <c r="AS564" i="16" s="1"/>
  <c r="AT564" i="16" s="1"/>
  <c r="AR564" i="16"/>
  <c r="AQ564" i="16"/>
  <c r="AK564" i="16"/>
  <c r="AI564" i="16" s="1"/>
  <c r="AJ564" i="16" s="1"/>
  <c r="AH564" i="16"/>
  <c r="AG564" i="16"/>
  <c r="AA564" i="16"/>
  <c r="Y564" i="16" s="1"/>
  <c r="Z564" i="16" s="1"/>
  <c r="X564" i="16"/>
  <c r="W564" i="16"/>
  <c r="BE563" i="16"/>
  <c r="BC563" i="16" s="1"/>
  <c r="BD563" i="16" s="1"/>
  <c r="BB563" i="16"/>
  <c r="BA563" i="16"/>
  <c r="AU563" i="16"/>
  <c r="AS563" i="16" s="1"/>
  <c r="AT563" i="16" s="1"/>
  <c r="AR563" i="16"/>
  <c r="AQ563" i="16"/>
  <c r="AK563" i="16"/>
  <c r="AI563" i="16" s="1"/>
  <c r="AJ563" i="16" s="1"/>
  <c r="AH563" i="16"/>
  <c r="AG563" i="16"/>
  <c r="AA563" i="16"/>
  <c r="Y563" i="16" s="1"/>
  <c r="Z563" i="16" s="1"/>
  <c r="X563" i="16"/>
  <c r="W563" i="16"/>
  <c r="BE562" i="16"/>
  <c r="BC562" i="16" s="1"/>
  <c r="BD562" i="16" s="1"/>
  <c r="BB562" i="16"/>
  <c r="BA562" i="16"/>
  <c r="AU562" i="16"/>
  <c r="AS562" i="16" s="1"/>
  <c r="AT562" i="16" s="1"/>
  <c r="AR562" i="16"/>
  <c r="AQ562" i="16"/>
  <c r="AK562" i="16"/>
  <c r="AI562" i="16" s="1"/>
  <c r="AJ562" i="16" s="1"/>
  <c r="AH562" i="16"/>
  <c r="AG562" i="16"/>
  <c r="AA562" i="16"/>
  <c r="Y562" i="16" s="1"/>
  <c r="Z562" i="16" s="1"/>
  <c r="X562" i="16"/>
  <c r="W562" i="16"/>
  <c r="BE561" i="16"/>
  <c r="BC561" i="16" s="1"/>
  <c r="BD561" i="16" s="1"/>
  <c r="BB561" i="16"/>
  <c r="BA561" i="16"/>
  <c r="AU561" i="16"/>
  <c r="AS561" i="16" s="1"/>
  <c r="AT561" i="16" s="1"/>
  <c r="AR561" i="16"/>
  <c r="AQ561" i="16"/>
  <c r="AK561" i="16"/>
  <c r="AI561" i="16" s="1"/>
  <c r="AJ561" i="16" s="1"/>
  <c r="AH561" i="16"/>
  <c r="AG561" i="16"/>
  <c r="AA561" i="16"/>
  <c r="Y561" i="16" s="1"/>
  <c r="Z561" i="16" s="1"/>
  <c r="X561" i="16"/>
  <c r="W561" i="16"/>
  <c r="BE560" i="16"/>
  <c r="BC560" i="16" s="1"/>
  <c r="BD560" i="16" s="1"/>
  <c r="BB560" i="16"/>
  <c r="BA560" i="16"/>
  <c r="AU560" i="16"/>
  <c r="AS560" i="16" s="1"/>
  <c r="AT560" i="16" s="1"/>
  <c r="AR560" i="16"/>
  <c r="AQ560" i="16"/>
  <c r="AK560" i="16"/>
  <c r="AI560" i="16" s="1"/>
  <c r="AJ560" i="16" s="1"/>
  <c r="AH560" i="16"/>
  <c r="AG560" i="16"/>
  <c r="AA560" i="16"/>
  <c r="Y560" i="16" s="1"/>
  <c r="Z560" i="16" s="1"/>
  <c r="X560" i="16"/>
  <c r="W560" i="16"/>
  <c r="BE559" i="16"/>
  <c r="BC559" i="16" s="1"/>
  <c r="BD559" i="16" s="1"/>
  <c r="BB559" i="16"/>
  <c r="BA559" i="16"/>
  <c r="AU559" i="16"/>
  <c r="AS559" i="16" s="1"/>
  <c r="AT559" i="16" s="1"/>
  <c r="AR559" i="16"/>
  <c r="AQ559" i="16"/>
  <c r="AK559" i="16"/>
  <c r="AI559" i="16" s="1"/>
  <c r="AJ559" i="16" s="1"/>
  <c r="AH559" i="16"/>
  <c r="AG559" i="16"/>
  <c r="AA559" i="16"/>
  <c r="Y559" i="16" s="1"/>
  <c r="Z559" i="16" s="1"/>
  <c r="X559" i="16"/>
  <c r="W559" i="16"/>
  <c r="BE558" i="16"/>
  <c r="BC558" i="16" s="1"/>
  <c r="BD558" i="16" s="1"/>
  <c r="BB558" i="16"/>
  <c r="BA558" i="16"/>
  <c r="AU558" i="16"/>
  <c r="AS558" i="16" s="1"/>
  <c r="AT558" i="16" s="1"/>
  <c r="AR558" i="16"/>
  <c r="AQ558" i="16"/>
  <c r="AK558" i="16"/>
  <c r="AI558" i="16" s="1"/>
  <c r="AJ558" i="16" s="1"/>
  <c r="AH558" i="16"/>
  <c r="AG558" i="16"/>
  <c r="AA558" i="16"/>
  <c r="Y558" i="16" s="1"/>
  <c r="Z558" i="16" s="1"/>
  <c r="X558" i="16"/>
  <c r="W558" i="16"/>
  <c r="BE557" i="16"/>
  <c r="BC557" i="16" s="1"/>
  <c r="BD557" i="16" s="1"/>
  <c r="BB557" i="16"/>
  <c r="BA557" i="16"/>
  <c r="AU557" i="16"/>
  <c r="AS557" i="16" s="1"/>
  <c r="AT557" i="16" s="1"/>
  <c r="AR557" i="16"/>
  <c r="AQ557" i="16"/>
  <c r="AK557" i="16"/>
  <c r="AI557" i="16" s="1"/>
  <c r="AJ557" i="16" s="1"/>
  <c r="AH557" i="16"/>
  <c r="AG557" i="16"/>
  <c r="AA557" i="16"/>
  <c r="Y557" i="16" s="1"/>
  <c r="Z557" i="16" s="1"/>
  <c r="X557" i="16"/>
  <c r="W557" i="16"/>
  <c r="BE556" i="16"/>
  <c r="BC556" i="16" s="1"/>
  <c r="BD556" i="16" s="1"/>
  <c r="BB556" i="16"/>
  <c r="BA556" i="16"/>
  <c r="AU556" i="16"/>
  <c r="AS556" i="16" s="1"/>
  <c r="AT556" i="16" s="1"/>
  <c r="AR556" i="16"/>
  <c r="AQ556" i="16"/>
  <c r="AK556" i="16"/>
  <c r="AI556" i="16" s="1"/>
  <c r="AJ556" i="16" s="1"/>
  <c r="AH556" i="16"/>
  <c r="AG556" i="16"/>
  <c r="AA556" i="16"/>
  <c r="Y556" i="16" s="1"/>
  <c r="Z556" i="16" s="1"/>
  <c r="X556" i="16"/>
  <c r="W556" i="16"/>
  <c r="BE555" i="16"/>
  <c r="BC555" i="16" s="1"/>
  <c r="BD555" i="16" s="1"/>
  <c r="BB555" i="16"/>
  <c r="BA555" i="16"/>
  <c r="AU555" i="16"/>
  <c r="AS555" i="16" s="1"/>
  <c r="AT555" i="16" s="1"/>
  <c r="AR555" i="16"/>
  <c r="AQ555" i="16"/>
  <c r="AK555" i="16"/>
  <c r="AI555" i="16" s="1"/>
  <c r="AJ555" i="16" s="1"/>
  <c r="AH555" i="16"/>
  <c r="AG555" i="16"/>
  <c r="AA555" i="16"/>
  <c r="Y555" i="16" s="1"/>
  <c r="Z555" i="16" s="1"/>
  <c r="X555" i="16"/>
  <c r="W555" i="16"/>
  <c r="BE554" i="16"/>
  <c r="BC554" i="16" s="1"/>
  <c r="BD554" i="16" s="1"/>
  <c r="BB554" i="16"/>
  <c r="BA554" i="16"/>
  <c r="AU554" i="16"/>
  <c r="AS554" i="16" s="1"/>
  <c r="AT554" i="16" s="1"/>
  <c r="AR554" i="16"/>
  <c r="AQ554" i="16"/>
  <c r="AK554" i="16"/>
  <c r="AI554" i="16" s="1"/>
  <c r="AJ554" i="16" s="1"/>
  <c r="AH554" i="16"/>
  <c r="AG554" i="16"/>
  <c r="AA554" i="16"/>
  <c r="Y554" i="16" s="1"/>
  <c r="Z554" i="16" s="1"/>
  <c r="X554" i="16"/>
  <c r="W554" i="16"/>
  <c r="BE553" i="16"/>
  <c r="BC553" i="16" s="1"/>
  <c r="BD553" i="16" s="1"/>
  <c r="BB553" i="16"/>
  <c r="BA553" i="16"/>
  <c r="AU553" i="16"/>
  <c r="AS553" i="16" s="1"/>
  <c r="AT553" i="16" s="1"/>
  <c r="AR553" i="16"/>
  <c r="AQ553" i="16"/>
  <c r="AK553" i="16"/>
  <c r="AI553" i="16" s="1"/>
  <c r="AJ553" i="16" s="1"/>
  <c r="AH553" i="16"/>
  <c r="AG553" i="16"/>
  <c r="AA553" i="16"/>
  <c r="Y553" i="16" s="1"/>
  <c r="Z553" i="16" s="1"/>
  <c r="X553" i="16"/>
  <c r="W553" i="16"/>
  <c r="BE552" i="16"/>
  <c r="BC552" i="16" s="1"/>
  <c r="BD552" i="16" s="1"/>
  <c r="BB552" i="16"/>
  <c r="BA552" i="16"/>
  <c r="AU552" i="16"/>
  <c r="AS552" i="16" s="1"/>
  <c r="AT552" i="16" s="1"/>
  <c r="AR552" i="16"/>
  <c r="AQ552" i="16"/>
  <c r="AK552" i="16"/>
  <c r="AI552" i="16" s="1"/>
  <c r="AJ552" i="16" s="1"/>
  <c r="AH552" i="16"/>
  <c r="AG552" i="16"/>
  <c r="AA552" i="16"/>
  <c r="Y552" i="16" s="1"/>
  <c r="Z552" i="16" s="1"/>
  <c r="X552" i="16"/>
  <c r="W552" i="16"/>
  <c r="BE551" i="16"/>
  <c r="BC551" i="16" s="1"/>
  <c r="BD551" i="16" s="1"/>
  <c r="BB551" i="16"/>
  <c r="BA551" i="16"/>
  <c r="AU551" i="16"/>
  <c r="AS551" i="16" s="1"/>
  <c r="AT551" i="16" s="1"/>
  <c r="AR551" i="16"/>
  <c r="AQ551" i="16"/>
  <c r="AK551" i="16"/>
  <c r="AI551" i="16" s="1"/>
  <c r="AJ551" i="16" s="1"/>
  <c r="AH551" i="16"/>
  <c r="AG551" i="16"/>
  <c r="AA551" i="16"/>
  <c r="Y551" i="16" s="1"/>
  <c r="Z551" i="16" s="1"/>
  <c r="X551" i="16"/>
  <c r="W551" i="16"/>
  <c r="BE550" i="16"/>
  <c r="BC550" i="16" s="1"/>
  <c r="BD550" i="16" s="1"/>
  <c r="BB550" i="16"/>
  <c r="BA550" i="16"/>
  <c r="AU550" i="16"/>
  <c r="AS550" i="16" s="1"/>
  <c r="AT550" i="16" s="1"/>
  <c r="AR550" i="16"/>
  <c r="AQ550" i="16"/>
  <c r="AK550" i="16"/>
  <c r="AI550" i="16" s="1"/>
  <c r="AJ550" i="16" s="1"/>
  <c r="AH550" i="16"/>
  <c r="AG550" i="16"/>
  <c r="AA550" i="16"/>
  <c r="Y550" i="16" s="1"/>
  <c r="Z550" i="16" s="1"/>
  <c r="X550" i="16"/>
  <c r="W550" i="16"/>
  <c r="BE549" i="16"/>
  <c r="BC549" i="16" s="1"/>
  <c r="BD549" i="16" s="1"/>
  <c r="BB549" i="16"/>
  <c r="BA549" i="16"/>
  <c r="AU549" i="16"/>
  <c r="AS549" i="16" s="1"/>
  <c r="AT549" i="16" s="1"/>
  <c r="AR549" i="16"/>
  <c r="AQ549" i="16"/>
  <c r="AK549" i="16"/>
  <c r="AI549" i="16" s="1"/>
  <c r="AJ549" i="16" s="1"/>
  <c r="AH549" i="16"/>
  <c r="AG549" i="16"/>
  <c r="AA549" i="16"/>
  <c r="Y549" i="16" s="1"/>
  <c r="Z549" i="16" s="1"/>
  <c r="X549" i="16"/>
  <c r="W549" i="16"/>
  <c r="BE548" i="16"/>
  <c r="BC548" i="16" s="1"/>
  <c r="BD548" i="16" s="1"/>
  <c r="BB548" i="16"/>
  <c r="BA548" i="16"/>
  <c r="AU548" i="16"/>
  <c r="AS548" i="16" s="1"/>
  <c r="AT548" i="16" s="1"/>
  <c r="AR548" i="16"/>
  <c r="AQ548" i="16"/>
  <c r="AK548" i="16"/>
  <c r="AI548" i="16" s="1"/>
  <c r="AJ548" i="16" s="1"/>
  <c r="AH548" i="16"/>
  <c r="AG548" i="16"/>
  <c r="AA548" i="16"/>
  <c r="Y548" i="16" s="1"/>
  <c r="Z548" i="16" s="1"/>
  <c r="X548" i="16"/>
  <c r="W548" i="16"/>
  <c r="BE547" i="16"/>
  <c r="BC547" i="16" s="1"/>
  <c r="BD547" i="16" s="1"/>
  <c r="BB547" i="16"/>
  <c r="BA547" i="16"/>
  <c r="AU547" i="16"/>
  <c r="AS547" i="16" s="1"/>
  <c r="AT547" i="16" s="1"/>
  <c r="AR547" i="16"/>
  <c r="AQ547" i="16"/>
  <c r="AK547" i="16"/>
  <c r="AI547" i="16" s="1"/>
  <c r="AJ547" i="16" s="1"/>
  <c r="AH547" i="16"/>
  <c r="AG547" i="16"/>
  <c r="AA547" i="16"/>
  <c r="Y547" i="16" s="1"/>
  <c r="Z547" i="16" s="1"/>
  <c r="X547" i="16"/>
  <c r="W547" i="16"/>
  <c r="BE546" i="16"/>
  <c r="BC546" i="16" s="1"/>
  <c r="BD546" i="16" s="1"/>
  <c r="BB546" i="16"/>
  <c r="BA546" i="16"/>
  <c r="AU546" i="16"/>
  <c r="AS546" i="16" s="1"/>
  <c r="AT546" i="16" s="1"/>
  <c r="AR546" i="16"/>
  <c r="AQ546" i="16"/>
  <c r="AK546" i="16"/>
  <c r="AI546" i="16" s="1"/>
  <c r="AJ546" i="16" s="1"/>
  <c r="AH546" i="16"/>
  <c r="AG546" i="16"/>
  <c r="AA546" i="16"/>
  <c r="Y546" i="16" s="1"/>
  <c r="Z546" i="16" s="1"/>
  <c r="X546" i="16"/>
  <c r="W546" i="16"/>
  <c r="BE545" i="16"/>
  <c r="BC545" i="16" s="1"/>
  <c r="BD545" i="16" s="1"/>
  <c r="BB545" i="16"/>
  <c r="BA545" i="16"/>
  <c r="AU545" i="16"/>
  <c r="AS545" i="16" s="1"/>
  <c r="AT545" i="16" s="1"/>
  <c r="AR545" i="16"/>
  <c r="AQ545" i="16"/>
  <c r="AK545" i="16"/>
  <c r="AI545" i="16" s="1"/>
  <c r="AJ545" i="16" s="1"/>
  <c r="AH545" i="16"/>
  <c r="AG545" i="16"/>
  <c r="AA545" i="16"/>
  <c r="Y545" i="16" s="1"/>
  <c r="Z545" i="16" s="1"/>
  <c r="X545" i="16"/>
  <c r="W545" i="16"/>
  <c r="BE544" i="16"/>
  <c r="BC544" i="16" s="1"/>
  <c r="BD544" i="16" s="1"/>
  <c r="BB544" i="16"/>
  <c r="BA544" i="16"/>
  <c r="AU544" i="16"/>
  <c r="AS544" i="16" s="1"/>
  <c r="AT544" i="16" s="1"/>
  <c r="AR544" i="16"/>
  <c r="AQ544" i="16"/>
  <c r="AK544" i="16"/>
  <c r="AI544" i="16" s="1"/>
  <c r="AJ544" i="16" s="1"/>
  <c r="AH544" i="16"/>
  <c r="AG544" i="16"/>
  <c r="AA544" i="16"/>
  <c r="Y544" i="16" s="1"/>
  <c r="Z544" i="16" s="1"/>
  <c r="X544" i="16"/>
  <c r="W544" i="16"/>
  <c r="BE543" i="16"/>
  <c r="BC543" i="16" s="1"/>
  <c r="BD543" i="16" s="1"/>
  <c r="BB543" i="16"/>
  <c r="BA543" i="16"/>
  <c r="AU543" i="16"/>
  <c r="AS543" i="16" s="1"/>
  <c r="AT543" i="16" s="1"/>
  <c r="AR543" i="16"/>
  <c r="AQ543" i="16"/>
  <c r="AK543" i="16"/>
  <c r="AI543" i="16" s="1"/>
  <c r="AJ543" i="16" s="1"/>
  <c r="AH543" i="16"/>
  <c r="AG543" i="16"/>
  <c r="AA543" i="16"/>
  <c r="Y543" i="16" s="1"/>
  <c r="Z543" i="16" s="1"/>
  <c r="X543" i="16"/>
  <c r="W543" i="16"/>
  <c r="BE542" i="16"/>
  <c r="BC542" i="16" s="1"/>
  <c r="BD542" i="16" s="1"/>
  <c r="BB542" i="16"/>
  <c r="BA542" i="16"/>
  <c r="AU542" i="16"/>
  <c r="AS542" i="16" s="1"/>
  <c r="AT542" i="16" s="1"/>
  <c r="AR542" i="16"/>
  <c r="AQ542" i="16"/>
  <c r="AK542" i="16"/>
  <c r="AI542" i="16" s="1"/>
  <c r="AJ542" i="16" s="1"/>
  <c r="AH542" i="16"/>
  <c r="AG542" i="16"/>
  <c r="AA542" i="16"/>
  <c r="Y542" i="16" s="1"/>
  <c r="Z542" i="16" s="1"/>
  <c r="X542" i="16"/>
  <c r="W542" i="16"/>
  <c r="BE541" i="16"/>
  <c r="BC541" i="16" s="1"/>
  <c r="BD541" i="16" s="1"/>
  <c r="BB541" i="16"/>
  <c r="BA541" i="16"/>
  <c r="AU541" i="16"/>
  <c r="AS541" i="16" s="1"/>
  <c r="AT541" i="16" s="1"/>
  <c r="AR541" i="16"/>
  <c r="AQ541" i="16"/>
  <c r="AK541" i="16"/>
  <c r="AI541" i="16" s="1"/>
  <c r="AJ541" i="16" s="1"/>
  <c r="AH541" i="16"/>
  <c r="AG541" i="16"/>
  <c r="AA541" i="16"/>
  <c r="Y541" i="16" s="1"/>
  <c r="Z541" i="16" s="1"/>
  <c r="X541" i="16"/>
  <c r="W541" i="16"/>
  <c r="BE540" i="16"/>
  <c r="BC540" i="16" s="1"/>
  <c r="BD540" i="16" s="1"/>
  <c r="BB540" i="16"/>
  <c r="BA540" i="16"/>
  <c r="AU540" i="16"/>
  <c r="AS540" i="16" s="1"/>
  <c r="AT540" i="16" s="1"/>
  <c r="AR540" i="16"/>
  <c r="AQ540" i="16"/>
  <c r="AK540" i="16"/>
  <c r="AI540" i="16" s="1"/>
  <c r="AJ540" i="16" s="1"/>
  <c r="AH540" i="16"/>
  <c r="AG540" i="16"/>
  <c r="AA540" i="16"/>
  <c r="Y540" i="16" s="1"/>
  <c r="Z540" i="16" s="1"/>
  <c r="X540" i="16"/>
  <c r="W540" i="16"/>
  <c r="BE539" i="16"/>
  <c r="BC539" i="16" s="1"/>
  <c r="BD539" i="16" s="1"/>
  <c r="BB539" i="16"/>
  <c r="BA539" i="16"/>
  <c r="AU539" i="16"/>
  <c r="AS539" i="16" s="1"/>
  <c r="AT539" i="16" s="1"/>
  <c r="AR539" i="16"/>
  <c r="AQ539" i="16"/>
  <c r="AK539" i="16"/>
  <c r="AI539" i="16" s="1"/>
  <c r="AJ539" i="16" s="1"/>
  <c r="AH539" i="16"/>
  <c r="AG539" i="16"/>
  <c r="AA539" i="16"/>
  <c r="Y539" i="16" s="1"/>
  <c r="Z539" i="16" s="1"/>
  <c r="X539" i="16"/>
  <c r="W539" i="16"/>
  <c r="BE538" i="16"/>
  <c r="BC538" i="16" s="1"/>
  <c r="BD538" i="16" s="1"/>
  <c r="BB538" i="16"/>
  <c r="BA538" i="16"/>
  <c r="AU538" i="16"/>
  <c r="AS538" i="16" s="1"/>
  <c r="AT538" i="16" s="1"/>
  <c r="AR538" i="16"/>
  <c r="AQ538" i="16"/>
  <c r="AK538" i="16"/>
  <c r="AI538" i="16" s="1"/>
  <c r="AJ538" i="16" s="1"/>
  <c r="AH538" i="16"/>
  <c r="AG538" i="16"/>
  <c r="AA538" i="16"/>
  <c r="Y538" i="16" s="1"/>
  <c r="Z538" i="16" s="1"/>
  <c r="X538" i="16"/>
  <c r="W538" i="16"/>
  <c r="BE537" i="16"/>
  <c r="BC537" i="16" s="1"/>
  <c r="BD537" i="16" s="1"/>
  <c r="BB537" i="16"/>
  <c r="BA537" i="16"/>
  <c r="AU537" i="16"/>
  <c r="AS537" i="16" s="1"/>
  <c r="AT537" i="16" s="1"/>
  <c r="AR537" i="16"/>
  <c r="AQ537" i="16"/>
  <c r="AK537" i="16"/>
  <c r="AI537" i="16" s="1"/>
  <c r="AJ537" i="16" s="1"/>
  <c r="AH537" i="16"/>
  <c r="AG537" i="16"/>
  <c r="AA537" i="16"/>
  <c r="Y537" i="16" s="1"/>
  <c r="Z537" i="16" s="1"/>
  <c r="X537" i="16"/>
  <c r="W537" i="16"/>
  <c r="BE536" i="16"/>
  <c r="BC536" i="16" s="1"/>
  <c r="BD536" i="16" s="1"/>
  <c r="BB536" i="16"/>
  <c r="BA536" i="16"/>
  <c r="AU536" i="16"/>
  <c r="AS536" i="16" s="1"/>
  <c r="AT536" i="16" s="1"/>
  <c r="AR536" i="16"/>
  <c r="AQ536" i="16"/>
  <c r="AK536" i="16"/>
  <c r="AI536" i="16" s="1"/>
  <c r="AJ536" i="16" s="1"/>
  <c r="AH536" i="16"/>
  <c r="AG536" i="16"/>
  <c r="AA536" i="16"/>
  <c r="Y536" i="16" s="1"/>
  <c r="Z536" i="16" s="1"/>
  <c r="X536" i="16"/>
  <c r="W536" i="16"/>
  <c r="BE535" i="16"/>
  <c r="BC535" i="16" s="1"/>
  <c r="BD535" i="16" s="1"/>
  <c r="BB535" i="16"/>
  <c r="BA535" i="16"/>
  <c r="AU535" i="16"/>
  <c r="AS535" i="16" s="1"/>
  <c r="AT535" i="16" s="1"/>
  <c r="AR535" i="16"/>
  <c r="AQ535" i="16"/>
  <c r="AK535" i="16"/>
  <c r="AI535" i="16" s="1"/>
  <c r="AJ535" i="16" s="1"/>
  <c r="AH535" i="16"/>
  <c r="AG535" i="16"/>
  <c r="AA535" i="16"/>
  <c r="Y535" i="16" s="1"/>
  <c r="Z535" i="16" s="1"/>
  <c r="X535" i="16"/>
  <c r="W535" i="16"/>
  <c r="BE534" i="16"/>
  <c r="BC534" i="16" s="1"/>
  <c r="BD534" i="16" s="1"/>
  <c r="BB534" i="16"/>
  <c r="BA534" i="16"/>
  <c r="AU534" i="16"/>
  <c r="AS534" i="16" s="1"/>
  <c r="AT534" i="16" s="1"/>
  <c r="AR534" i="16"/>
  <c r="AQ534" i="16"/>
  <c r="AK534" i="16"/>
  <c r="AI534" i="16" s="1"/>
  <c r="AJ534" i="16" s="1"/>
  <c r="AH534" i="16"/>
  <c r="AG534" i="16"/>
  <c r="AA534" i="16"/>
  <c r="Y534" i="16" s="1"/>
  <c r="Z534" i="16" s="1"/>
  <c r="X534" i="16"/>
  <c r="W534" i="16"/>
  <c r="BE533" i="16"/>
  <c r="BC533" i="16" s="1"/>
  <c r="BD533" i="16" s="1"/>
  <c r="BB533" i="16"/>
  <c r="BA533" i="16"/>
  <c r="AU533" i="16"/>
  <c r="AS533" i="16" s="1"/>
  <c r="AT533" i="16" s="1"/>
  <c r="AR533" i="16"/>
  <c r="AQ533" i="16"/>
  <c r="AK533" i="16"/>
  <c r="AI533" i="16" s="1"/>
  <c r="AJ533" i="16" s="1"/>
  <c r="AH533" i="16"/>
  <c r="AG533" i="16"/>
  <c r="AA533" i="16"/>
  <c r="Y533" i="16" s="1"/>
  <c r="Z533" i="16" s="1"/>
  <c r="X533" i="16"/>
  <c r="W533" i="16"/>
  <c r="BE532" i="16"/>
  <c r="BC532" i="16" s="1"/>
  <c r="BD532" i="16" s="1"/>
  <c r="BB532" i="16"/>
  <c r="BA532" i="16"/>
  <c r="AU532" i="16"/>
  <c r="AS532" i="16" s="1"/>
  <c r="AT532" i="16" s="1"/>
  <c r="AR532" i="16"/>
  <c r="AQ532" i="16"/>
  <c r="AK532" i="16"/>
  <c r="AI532" i="16" s="1"/>
  <c r="AJ532" i="16" s="1"/>
  <c r="AH532" i="16"/>
  <c r="AG532" i="16"/>
  <c r="AA532" i="16"/>
  <c r="Y532" i="16" s="1"/>
  <c r="Z532" i="16" s="1"/>
  <c r="X532" i="16"/>
  <c r="W532" i="16"/>
  <c r="BE531" i="16"/>
  <c r="BC531" i="16" s="1"/>
  <c r="BD531" i="16" s="1"/>
  <c r="BB531" i="16"/>
  <c r="BA531" i="16"/>
  <c r="AU531" i="16"/>
  <c r="AS531" i="16" s="1"/>
  <c r="AT531" i="16" s="1"/>
  <c r="AR531" i="16"/>
  <c r="AQ531" i="16"/>
  <c r="AK531" i="16"/>
  <c r="AI531" i="16" s="1"/>
  <c r="AJ531" i="16" s="1"/>
  <c r="AH531" i="16"/>
  <c r="AG531" i="16"/>
  <c r="AA531" i="16"/>
  <c r="Y531" i="16" s="1"/>
  <c r="Z531" i="16" s="1"/>
  <c r="X531" i="16"/>
  <c r="W531" i="16"/>
  <c r="BE530" i="16"/>
  <c r="BC530" i="16" s="1"/>
  <c r="BD530" i="16" s="1"/>
  <c r="BB530" i="16"/>
  <c r="BA530" i="16"/>
  <c r="AU530" i="16"/>
  <c r="AS530" i="16" s="1"/>
  <c r="AT530" i="16" s="1"/>
  <c r="AR530" i="16"/>
  <c r="AQ530" i="16"/>
  <c r="AK530" i="16"/>
  <c r="AI530" i="16" s="1"/>
  <c r="AJ530" i="16" s="1"/>
  <c r="AH530" i="16"/>
  <c r="AG530" i="16"/>
  <c r="AA530" i="16"/>
  <c r="Y530" i="16" s="1"/>
  <c r="Z530" i="16" s="1"/>
  <c r="X530" i="16"/>
  <c r="W530" i="16"/>
  <c r="BE529" i="16"/>
  <c r="BC529" i="16" s="1"/>
  <c r="BD529" i="16" s="1"/>
  <c r="BB529" i="16"/>
  <c r="BA529" i="16"/>
  <c r="AU529" i="16"/>
  <c r="AS529" i="16" s="1"/>
  <c r="AT529" i="16" s="1"/>
  <c r="AR529" i="16"/>
  <c r="AQ529" i="16"/>
  <c r="AK529" i="16"/>
  <c r="AI529" i="16" s="1"/>
  <c r="AJ529" i="16" s="1"/>
  <c r="AH529" i="16"/>
  <c r="AG529" i="16"/>
  <c r="AA529" i="16"/>
  <c r="Y529" i="16" s="1"/>
  <c r="Z529" i="16" s="1"/>
  <c r="X529" i="16"/>
  <c r="W529" i="16"/>
  <c r="BE528" i="16"/>
  <c r="BC528" i="16" s="1"/>
  <c r="BD528" i="16" s="1"/>
  <c r="BB528" i="16"/>
  <c r="BA528" i="16"/>
  <c r="AU528" i="16"/>
  <c r="AS528" i="16" s="1"/>
  <c r="AT528" i="16" s="1"/>
  <c r="AR528" i="16"/>
  <c r="AQ528" i="16"/>
  <c r="AK528" i="16"/>
  <c r="AI528" i="16" s="1"/>
  <c r="AJ528" i="16" s="1"/>
  <c r="AH528" i="16"/>
  <c r="AG528" i="16"/>
  <c r="AA528" i="16"/>
  <c r="Y528" i="16" s="1"/>
  <c r="Z528" i="16" s="1"/>
  <c r="X528" i="16"/>
  <c r="W528" i="16"/>
  <c r="BE527" i="16"/>
  <c r="BC527" i="16" s="1"/>
  <c r="BD527" i="16" s="1"/>
  <c r="BB527" i="16"/>
  <c r="BA527" i="16"/>
  <c r="AU527" i="16"/>
  <c r="AS527" i="16" s="1"/>
  <c r="AT527" i="16" s="1"/>
  <c r="AR527" i="16"/>
  <c r="AQ527" i="16"/>
  <c r="AK527" i="16"/>
  <c r="AI527" i="16" s="1"/>
  <c r="AJ527" i="16" s="1"/>
  <c r="AH527" i="16"/>
  <c r="AG527" i="16"/>
  <c r="AA527" i="16"/>
  <c r="Y527" i="16" s="1"/>
  <c r="Z527" i="16" s="1"/>
  <c r="X527" i="16"/>
  <c r="W527" i="16"/>
  <c r="BE526" i="16"/>
  <c r="BC526" i="16" s="1"/>
  <c r="BD526" i="16" s="1"/>
  <c r="BB526" i="16"/>
  <c r="BA526" i="16"/>
  <c r="AU526" i="16"/>
  <c r="AS526" i="16" s="1"/>
  <c r="AT526" i="16" s="1"/>
  <c r="AR526" i="16"/>
  <c r="AQ526" i="16"/>
  <c r="AK526" i="16"/>
  <c r="AI526" i="16" s="1"/>
  <c r="AJ526" i="16" s="1"/>
  <c r="AH526" i="16"/>
  <c r="AG526" i="16"/>
  <c r="AA526" i="16"/>
  <c r="Y526" i="16" s="1"/>
  <c r="Z526" i="16" s="1"/>
  <c r="X526" i="16"/>
  <c r="W526" i="16"/>
  <c r="BE525" i="16"/>
  <c r="BC525" i="16" s="1"/>
  <c r="BD525" i="16" s="1"/>
  <c r="BB525" i="16"/>
  <c r="BA525" i="16"/>
  <c r="AU525" i="16"/>
  <c r="AS525" i="16" s="1"/>
  <c r="AT525" i="16" s="1"/>
  <c r="AR525" i="16"/>
  <c r="AQ525" i="16"/>
  <c r="AK525" i="16"/>
  <c r="AI525" i="16" s="1"/>
  <c r="AJ525" i="16" s="1"/>
  <c r="AH525" i="16"/>
  <c r="AG525" i="16"/>
  <c r="AA525" i="16"/>
  <c r="Y525" i="16" s="1"/>
  <c r="Z525" i="16" s="1"/>
  <c r="X525" i="16"/>
  <c r="W525" i="16"/>
  <c r="BE524" i="16"/>
  <c r="BC524" i="16" s="1"/>
  <c r="BD524" i="16" s="1"/>
  <c r="BB524" i="16"/>
  <c r="BA524" i="16"/>
  <c r="AU524" i="16"/>
  <c r="AS524" i="16" s="1"/>
  <c r="AT524" i="16" s="1"/>
  <c r="AR524" i="16"/>
  <c r="AQ524" i="16"/>
  <c r="AK524" i="16"/>
  <c r="AI524" i="16" s="1"/>
  <c r="AJ524" i="16" s="1"/>
  <c r="AH524" i="16"/>
  <c r="AG524" i="16"/>
  <c r="AA524" i="16"/>
  <c r="Y524" i="16" s="1"/>
  <c r="Z524" i="16" s="1"/>
  <c r="X524" i="16"/>
  <c r="W524" i="16"/>
  <c r="BE523" i="16"/>
  <c r="BC523" i="16" s="1"/>
  <c r="BD523" i="16" s="1"/>
  <c r="BB523" i="16"/>
  <c r="BA523" i="16"/>
  <c r="AU523" i="16"/>
  <c r="AS523" i="16" s="1"/>
  <c r="AT523" i="16" s="1"/>
  <c r="AR523" i="16"/>
  <c r="AQ523" i="16"/>
  <c r="AK523" i="16"/>
  <c r="AI523" i="16" s="1"/>
  <c r="AJ523" i="16" s="1"/>
  <c r="AH523" i="16"/>
  <c r="AG523" i="16"/>
  <c r="AA523" i="16"/>
  <c r="Y523" i="16" s="1"/>
  <c r="Z523" i="16" s="1"/>
  <c r="X523" i="16"/>
  <c r="W523" i="16"/>
  <c r="BE522" i="16"/>
  <c r="BC522" i="16" s="1"/>
  <c r="BD522" i="16" s="1"/>
  <c r="BB522" i="16"/>
  <c r="BA522" i="16"/>
  <c r="AU522" i="16"/>
  <c r="AS522" i="16" s="1"/>
  <c r="AT522" i="16" s="1"/>
  <c r="AR522" i="16"/>
  <c r="AQ522" i="16"/>
  <c r="AK522" i="16"/>
  <c r="AI522" i="16" s="1"/>
  <c r="AJ522" i="16" s="1"/>
  <c r="AH522" i="16"/>
  <c r="AG522" i="16"/>
  <c r="AA522" i="16"/>
  <c r="Y522" i="16" s="1"/>
  <c r="Z522" i="16" s="1"/>
  <c r="X522" i="16"/>
  <c r="W522" i="16"/>
  <c r="BE521" i="16"/>
  <c r="BC521" i="16" s="1"/>
  <c r="BD521" i="16" s="1"/>
  <c r="BB521" i="16"/>
  <c r="BA521" i="16"/>
  <c r="AU521" i="16"/>
  <c r="AS521" i="16" s="1"/>
  <c r="AT521" i="16" s="1"/>
  <c r="AR521" i="16"/>
  <c r="AQ521" i="16"/>
  <c r="AK521" i="16"/>
  <c r="AI521" i="16" s="1"/>
  <c r="AJ521" i="16" s="1"/>
  <c r="AH521" i="16"/>
  <c r="AG521" i="16"/>
  <c r="AA521" i="16"/>
  <c r="Y521" i="16" s="1"/>
  <c r="Z521" i="16" s="1"/>
  <c r="X521" i="16"/>
  <c r="W521" i="16"/>
  <c r="BE520" i="16"/>
  <c r="BC520" i="16" s="1"/>
  <c r="BD520" i="16" s="1"/>
  <c r="BB520" i="16"/>
  <c r="BA520" i="16"/>
  <c r="AU520" i="16"/>
  <c r="AS520" i="16" s="1"/>
  <c r="AT520" i="16" s="1"/>
  <c r="AR520" i="16"/>
  <c r="AQ520" i="16"/>
  <c r="AK520" i="16"/>
  <c r="AI520" i="16" s="1"/>
  <c r="AJ520" i="16" s="1"/>
  <c r="AH520" i="16"/>
  <c r="AG520" i="16"/>
  <c r="AA520" i="16"/>
  <c r="Y520" i="16" s="1"/>
  <c r="Z520" i="16" s="1"/>
  <c r="X520" i="16"/>
  <c r="W520" i="16"/>
  <c r="BE519" i="16"/>
  <c r="BC519" i="16" s="1"/>
  <c r="BD519" i="16" s="1"/>
  <c r="BB519" i="16"/>
  <c r="BA519" i="16"/>
  <c r="AU519" i="16"/>
  <c r="AS519" i="16" s="1"/>
  <c r="AT519" i="16" s="1"/>
  <c r="AR519" i="16"/>
  <c r="AQ519" i="16"/>
  <c r="AK519" i="16"/>
  <c r="AI519" i="16" s="1"/>
  <c r="AJ519" i="16" s="1"/>
  <c r="AH519" i="16"/>
  <c r="AG519" i="16"/>
  <c r="AA519" i="16"/>
  <c r="Y519" i="16" s="1"/>
  <c r="Z519" i="16" s="1"/>
  <c r="X519" i="16"/>
  <c r="W519" i="16"/>
  <c r="BE518" i="16"/>
  <c r="BC518" i="16" s="1"/>
  <c r="BD518" i="16" s="1"/>
  <c r="BB518" i="16"/>
  <c r="BA518" i="16"/>
  <c r="AU518" i="16"/>
  <c r="AS518" i="16" s="1"/>
  <c r="AT518" i="16" s="1"/>
  <c r="AR518" i="16"/>
  <c r="AQ518" i="16"/>
  <c r="AK518" i="16"/>
  <c r="AI518" i="16" s="1"/>
  <c r="AJ518" i="16" s="1"/>
  <c r="AH518" i="16"/>
  <c r="AG518" i="16"/>
  <c r="AA518" i="16"/>
  <c r="Y518" i="16" s="1"/>
  <c r="Z518" i="16" s="1"/>
  <c r="X518" i="16"/>
  <c r="W518" i="16"/>
  <c r="BE517" i="16"/>
  <c r="BC517" i="16" s="1"/>
  <c r="BD517" i="16" s="1"/>
  <c r="BB517" i="16"/>
  <c r="BA517" i="16"/>
  <c r="AU517" i="16"/>
  <c r="AS517" i="16" s="1"/>
  <c r="AT517" i="16" s="1"/>
  <c r="AR517" i="16"/>
  <c r="AQ517" i="16"/>
  <c r="AK517" i="16"/>
  <c r="AI517" i="16" s="1"/>
  <c r="AJ517" i="16" s="1"/>
  <c r="AH517" i="16"/>
  <c r="AG517" i="16"/>
  <c r="AA517" i="16"/>
  <c r="Y517" i="16" s="1"/>
  <c r="Z517" i="16" s="1"/>
  <c r="X517" i="16"/>
  <c r="W517" i="16"/>
  <c r="BE516" i="16"/>
  <c r="BC516" i="16" s="1"/>
  <c r="BD516" i="16" s="1"/>
  <c r="BB516" i="16"/>
  <c r="BA516" i="16"/>
  <c r="AU516" i="16"/>
  <c r="AS516" i="16" s="1"/>
  <c r="AT516" i="16" s="1"/>
  <c r="AR516" i="16"/>
  <c r="AQ516" i="16"/>
  <c r="AK516" i="16"/>
  <c r="AI516" i="16" s="1"/>
  <c r="AJ516" i="16" s="1"/>
  <c r="AH516" i="16"/>
  <c r="AG516" i="16"/>
  <c r="AA516" i="16"/>
  <c r="Y516" i="16" s="1"/>
  <c r="Z516" i="16" s="1"/>
  <c r="X516" i="16"/>
  <c r="W516" i="16"/>
  <c r="BE515" i="16"/>
  <c r="BC515" i="16" s="1"/>
  <c r="BD515" i="16" s="1"/>
  <c r="BB515" i="16"/>
  <c r="BA515" i="16"/>
  <c r="AU515" i="16"/>
  <c r="AS515" i="16" s="1"/>
  <c r="AT515" i="16" s="1"/>
  <c r="AR515" i="16"/>
  <c r="AQ515" i="16"/>
  <c r="AK515" i="16"/>
  <c r="AI515" i="16" s="1"/>
  <c r="AJ515" i="16" s="1"/>
  <c r="AH515" i="16"/>
  <c r="AG515" i="16"/>
  <c r="AA515" i="16"/>
  <c r="Y515" i="16" s="1"/>
  <c r="Z515" i="16" s="1"/>
  <c r="X515" i="16"/>
  <c r="W515" i="16"/>
  <c r="BE514" i="16"/>
  <c r="BC514" i="16" s="1"/>
  <c r="BD514" i="16" s="1"/>
  <c r="BB514" i="16"/>
  <c r="BA514" i="16"/>
  <c r="AU514" i="16"/>
  <c r="AS514" i="16" s="1"/>
  <c r="AT514" i="16" s="1"/>
  <c r="AR514" i="16"/>
  <c r="AQ514" i="16"/>
  <c r="AK514" i="16"/>
  <c r="AI514" i="16" s="1"/>
  <c r="AJ514" i="16" s="1"/>
  <c r="AH514" i="16"/>
  <c r="AG514" i="16"/>
  <c r="AA514" i="16"/>
  <c r="Y514" i="16" s="1"/>
  <c r="Z514" i="16" s="1"/>
  <c r="X514" i="16"/>
  <c r="W514" i="16"/>
  <c r="BE513" i="16"/>
  <c r="BC513" i="16" s="1"/>
  <c r="BD513" i="16" s="1"/>
  <c r="BB513" i="16"/>
  <c r="BA513" i="16"/>
  <c r="AU513" i="16"/>
  <c r="AS513" i="16" s="1"/>
  <c r="AT513" i="16" s="1"/>
  <c r="AR513" i="16"/>
  <c r="AQ513" i="16"/>
  <c r="AK513" i="16"/>
  <c r="AI513" i="16" s="1"/>
  <c r="AJ513" i="16" s="1"/>
  <c r="AH513" i="16"/>
  <c r="AG513" i="16"/>
  <c r="AA513" i="16"/>
  <c r="Y513" i="16" s="1"/>
  <c r="Z513" i="16" s="1"/>
  <c r="X513" i="16"/>
  <c r="W513" i="16"/>
  <c r="BE512" i="16"/>
  <c r="BC512" i="16" s="1"/>
  <c r="BD512" i="16" s="1"/>
  <c r="BB512" i="16"/>
  <c r="BA512" i="16"/>
  <c r="AU512" i="16"/>
  <c r="AS512" i="16" s="1"/>
  <c r="AT512" i="16" s="1"/>
  <c r="AR512" i="16"/>
  <c r="AQ512" i="16"/>
  <c r="AK512" i="16"/>
  <c r="AI512" i="16" s="1"/>
  <c r="AJ512" i="16" s="1"/>
  <c r="AH512" i="16"/>
  <c r="AG512" i="16"/>
  <c r="AA512" i="16"/>
  <c r="Y512" i="16" s="1"/>
  <c r="Z512" i="16" s="1"/>
  <c r="X512" i="16"/>
  <c r="W512" i="16"/>
  <c r="BE511" i="16"/>
  <c r="BC511" i="16" s="1"/>
  <c r="BD511" i="16" s="1"/>
  <c r="BB511" i="16"/>
  <c r="BA511" i="16"/>
  <c r="AU511" i="16"/>
  <c r="AS511" i="16" s="1"/>
  <c r="AT511" i="16" s="1"/>
  <c r="AR511" i="16"/>
  <c r="AQ511" i="16"/>
  <c r="AK511" i="16"/>
  <c r="AI511" i="16" s="1"/>
  <c r="AJ511" i="16" s="1"/>
  <c r="AH511" i="16"/>
  <c r="AG511" i="16"/>
  <c r="AA511" i="16"/>
  <c r="Y511" i="16" s="1"/>
  <c r="Z511" i="16" s="1"/>
  <c r="X511" i="16"/>
  <c r="W511" i="16"/>
  <c r="BE510" i="16"/>
  <c r="BC510" i="16" s="1"/>
  <c r="BD510" i="16" s="1"/>
  <c r="BB510" i="16"/>
  <c r="BA510" i="16"/>
  <c r="AU510" i="16"/>
  <c r="AS510" i="16" s="1"/>
  <c r="AT510" i="16" s="1"/>
  <c r="AR510" i="16"/>
  <c r="AQ510" i="16"/>
  <c r="AK510" i="16"/>
  <c r="AI510" i="16" s="1"/>
  <c r="AJ510" i="16" s="1"/>
  <c r="AH510" i="16"/>
  <c r="AG510" i="16"/>
  <c r="AA510" i="16"/>
  <c r="Y510" i="16" s="1"/>
  <c r="Z510" i="16" s="1"/>
  <c r="X510" i="16"/>
  <c r="W510" i="16"/>
  <c r="BE509" i="16"/>
  <c r="BC509" i="16" s="1"/>
  <c r="BD509" i="16" s="1"/>
  <c r="BB509" i="16"/>
  <c r="BA509" i="16"/>
  <c r="AU509" i="16"/>
  <c r="AS509" i="16" s="1"/>
  <c r="AT509" i="16" s="1"/>
  <c r="AR509" i="16"/>
  <c r="AQ509" i="16"/>
  <c r="AK509" i="16"/>
  <c r="AI509" i="16" s="1"/>
  <c r="AJ509" i="16" s="1"/>
  <c r="AH509" i="16"/>
  <c r="AG509" i="16"/>
  <c r="AA509" i="16"/>
  <c r="Y509" i="16" s="1"/>
  <c r="Z509" i="16" s="1"/>
  <c r="X509" i="16"/>
  <c r="W509" i="16"/>
  <c r="BE508" i="16"/>
  <c r="BC508" i="16" s="1"/>
  <c r="BD508" i="16" s="1"/>
  <c r="BB508" i="16"/>
  <c r="BA508" i="16"/>
  <c r="AU508" i="16"/>
  <c r="AS508" i="16" s="1"/>
  <c r="AT508" i="16" s="1"/>
  <c r="AR508" i="16"/>
  <c r="AQ508" i="16"/>
  <c r="AK508" i="16"/>
  <c r="AI508" i="16" s="1"/>
  <c r="AJ508" i="16" s="1"/>
  <c r="AH508" i="16"/>
  <c r="AG508" i="16"/>
  <c r="AA508" i="16"/>
  <c r="Y508" i="16" s="1"/>
  <c r="Z508" i="16" s="1"/>
  <c r="X508" i="16"/>
  <c r="W508" i="16"/>
  <c r="BE507" i="16"/>
  <c r="BC507" i="16" s="1"/>
  <c r="BD507" i="16" s="1"/>
  <c r="BB507" i="16"/>
  <c r="BA507" i="16"/>
  <c r="AU507" i="16"/>
  <c r="AS507" i="16" s="1"/>
  <c r="AT507" i="16" s="1"/>
  <c r="AR507" i="16"/>
  <c r="AQ507" i="16"/>
  <c r="AK507" i="16"/>
  <c r="AI507" i="16" s="1"/>
  <c r="AJ507" i="16" s="1"/>
  <c r="AH507" i="16"/>
  <c r="AG507" i="16"/>
  <c r="AA507" i="16"/>
  <c r="Y507" i="16" s="1"/>
  <c r="Z507" i="16" s="1"/>
  <c r="X507" i="16"/>
  <c r="W507" i="16"/>
  <c r="BE506" i="16"/>
  <c r="BC506" i="16" s="1"/>
  <c r="BD506" i="16" s="1"/>
  <c r="BB506" i="16"/>
  <c r="BA506" i="16"/>
  <c r="AU506" i="16"/>
  <c r="AS506" i="16" s="1"/>
  <c r="AT506" i="16" s="1"/>
  <c r="AR506" i="16"/>
  <c r="AQ506" i="16"/>
  <c r="AK506" i="16"/>
  <c r="AI506" i="16" s="1"/>
  <c r="AJ506" i="16" s="1"/>
  <c r="AH506" i="16"/>
  <c r="AG506" i="16"/>
  <c r="AA506" i="16"/>
  <c r="Y506" i="16" s="1"/>
  <c r="Z506" i="16" s="1"/>
  <c r="X506" i="16"/>
  <c r="W506" i="16"/>
  <c r="BE505" i="16"/>
  <c r="BC505" i="16" s="1"/>
  <c r="BD505" i="16" s="1"/>
  <c r="BB505" i="16"/>
  <c r="BA505" i="16"/>
  <c r="AU505" i="16"/>
  <c r="AS505" i="16" s="1"/>
  <c r="AT505" i="16" s="1"/>
  <c r="AR505" i="16"/>
  <c r="AQ505" i="16"/>
  <c r="AK505" i="16"/>
  <c r="AI505" i="16" s="1"/>
  <c r="AJ505" i="16" s="1"/>
  <c r="AH505" i="16"/>
  <c r="AG505" i="16"/>
  <c r="AA505" i="16"/>
  <c r="Y505" i="16" s="1"/>
  <c r="Z505" i="16" s="1"/>
  <c r="X505" i="16"/>
  <c r="W505" i="16"/>
  <c r="BE504" i="16"/>
  <c r="BC504" i="16" s="1"/>
  <c r="BD504" i="16" s="1"/>
  <c r="BB504" i="16"/>
  <c r="BA504" i="16"/>
  <c r="AU504" i="16"/>
  <c r="AS504" i="16" s="1"/>
  <c r="AT504" i="16" s="1"/>
  <c r="AR504" i="16"/>
  <c r="AQ504" i="16"/>
  <c r="AK504" i="16"/>
  <c r="AI504" i="16" s="1"/>
  <c r="AJ504" i="16" s="1"/>
  <c r="AH504" i="16"/>
  <c r="AG504" i="16"/>
  <c r="AA504" i="16"/>
  <c r="Y504" i="16" s="1"/>
  <c r="Z504" i="16" s="1"/>
  <c r="X504" i="16"/>
  <c r="W504" i="16"/>
  <c r="BE503" i="16"/>
  <c r="BC503" i="16" s="1"/>
  <c r="BD503" i="16" s="1"/>
  <c r="BB503" i="16"/>
  <c r="BA503" i="16"/>
  <c r="AU503" i="16"/>
  <c r="AS503" i="16" s="1"/>
  <c r="AT503" i="16" s="1"/>
  <c r="AR503" i="16"/>
  <c r="AQ503" i="16"/>
  <c r="AK503" i="16"/>
  <c r="AI503" i="16" s="1"/>
  <c r="AJ503" i="16" s="1"/>
  <c r="AH503" i="16"/>
  <c r="AG503" i="16"/>
  <c r="AA503" i="16"/>
  <c r="Y503" i="16" s="1"/>
  <c r="Z503" i="16" s="1"/>
  <c r="X503" i="16"/>
  <c r="W503" i="16"/>
  <c r="BE502" i="16"/>
  <c r="BC502" i="16" s="1"/>
  <c r="BD502" i="16" s="1"/>
  <c r="BB502" i="16"/>
  <c r="BA502" i="16"/>
  <c r="AU502" i="16"/>
  <c r="AS502" i="16" s="1"/>
  <c r="AT502" i="16" s="1"/>
  <c r="AR502" i="16"/>
  <c r="AQ502" i="16"/>
  <c r="AK502" i="16"/>
  <c r="AI502" i="16" s="1"/>
  <c r="AJ502" i="16" s="1"/>
  <c r="AH502" i="16"/>
  <c r="AG502" i="16"/>
  <c r="AA502" i="16"/>
  <c r="Y502" i="16" s="1"/>
  <c r="Z502" i="16" s="1"/>
  <c r="X502" i="16"/>
  <c r="W502" i="16"/>
  <c r="BE501" i="16"/>
  <c r="BC501" i="16" s="1"/>
  <c r="BD501" i="16" s="1"/>
  <c r="BB501" i="16"/>
  <c r="BA501" i="16"/>
  <c r="AU501" i="16"/>
  <c r="AS501" i="16" s="1"/>
  <c r="AT501" i="16" s="1"/>
  <c r="AR501" i="16"/>
  <c r="AQ501" i="16"/>
  <c r="AK501" i="16"/>
  <c r="AI501" i="16" s="1"/>
  <c r="AJ501" i="16" s="1"/>
  <c r="AH501" i="16"/>
  <c r="AG501" i="16"/>
  <c r="AA501" i="16"/>
  <c r="Y501" i="16" s="1"/>
  <c r="Z501" i="16" s="1"/>
  <c r="X501" i="16"/>
  <c r="W501" i="16"/>
  <c r="BE500" i="16"/>
  <c r="BC500" i="16" s="1"/>
  <c r="BD500" i="16" s="1"/>
  <c r="BB500" i="16"/>
  <c r="BA500" i="16"/>
  <c r="AU500" i="16"/>
  <c r="AS500" i="16" s="1"/>
  <c r="AT500" i="16" s="1"/>
  <c r="AR500" i="16"/>
  <c r="AQ500" i="16"/>
  <c r="AK500" i="16"/>
  <c r="AI500" i="16" s="1"/>
  <c r="AJ500" i="16" s="1"/>
  <c r="AH500" i="16"/>
  <c r="AG500" i="16"/>
  <c r="AA500" i="16"/>
  <c r="Y500" i="16" s="1"/>
  <c r="Z500" i="16" s="1"/>
  <c r="X500" i="16"/>
  <c r="W500" i="16"/>
  <c r="BE499" i="16"/>
  <c r="BC499" i="16" s="1"/>
  <c r="BD499" i="16" s="1"/>
  <c r="BB499" i="16"/>
  <c r="BA499" i="16"/>
  <c r="AU499" i="16"/>
  <c r="AS499" i="16" s="1"/>
  <c r="AT499" i="16" s="1"/>
  <c r="AR499" i="16"/>
  <c r="AQ499" i="16"/>
  <c r="AK499" i="16"/>
  <c r="AI499" i="16" s="1"/>
  <c r="AJ499" i="16" s="1"/>
  <c r="AH499" i="16"/>
  <c r="AG499" i="16"/>
  <c r="AA499" i="16"/>
  <c r="Y499" i="16" s="1"/>
  <c r="Z499" i="16" s="1"/>
  <c r="X499" i="16"/>
  <c r="W499" i="16"/>
  <c r="BE498" i="16"/>
  <c r="BC498" i="16" s="1"/>
  <c r="BD498" i="16" s="1"/>
  <c r="BB498" i="16"/>
  <c r="BA498" i="16"/>
  <c r="AU498" i="16"/>
  <c r="AS498" i="16" s="1"/>
  <c r="AT498" i="16" s="1"/>
  <c r="AR498" i="16"/>
  <c r="AQ498" i="16"/>
  <c r="AK498" i="16"/>
  <c r="AI498" i="16" s="1"/>
  <c r="AJ498" i="16" s="1"/>
  <c r="AH498" i="16"/>
  <c r="AG498" i="16"/>
  <c r="AA498" i="16"/>
  <c r="Y498" i="16" s="1"/>
  <c r="Z498" i="16" s="1"/>
  <c r="X498" i="16"/>
  <c r="W498" i="16"/>
  <c r="BE497" i="16"/>
  <c r="BC497" i="16" s="1"/>
  <c r="BD497" i="16" s="1"/>
  <c r="BB497" i="16"/>
  <c r="BA497" i="16"/>
  <c r="AU497" i="16"/>
  <c r="AS497" i="16" s="1"/>
  <c r="AT497" i="16" s="1"/>
  <c r="AR497" i="16"/>
  <c r="AQ497" i="16"/>
  <c r="AK497" i="16"/>
  <c r="AI497" i="16" s="1"/>
  <c r="AJ497" i="16" s="1"/>
  <c r="AH497" i="16"/>
  <c r="AG497" i="16"/>
  <c r="AA497" i="16"/>
  <c r="Y497" i="16" s="1"/>
  <c r="Z497" i="16" s="1"/>
  <c r="X497" i="16"/>
  <c r="W497" i="16"/>
  <c r="BE496" i="16"/>
  <c r="BC496" i="16" s="1"/>
  <c r="BD496" i="16" s="1"/>
  <c r="BB496" i="16"/>
  <c r="BA496" i="16"/>
  <c r="AU496" i="16"/>
  <c r="AS496" i="16" s="1"/>
  <c r="AT496" i="16" s="1"/>
  <c r="AR496" i="16"/>
  <c r="AQ496" i="16"/>
  <c r="AK496" i="16"/>
  <c r="AI496" i="16" s="1"/>
  <c r="AJ496" i="16" s="1"/>
  <c r="AH496" i="16"/>
  <c r="AG496" i="16"/>
  <c r="AA496" i="16"/>
  <c r="Y496" i="16" s="1"/>
  <c r="Z496" i="16" s="1"/>
  <c r="X496" i="16"/>
  <c r="W496" i="16"/>
  <c r="BE495" i="16"/>
  <c r="BC495" i="16" s="1"/>
  <c r="BD495" i="16" s="1"/>
  <c r="BB495" i="16"/>
  <c r="BA495" i="16"/>
  <c r="AU495" i="16"/>
  <c r="AS495" i="16" s="1"/>
  <c r="AT495" i="16" s="1"/>
  <c r="AR495" i="16"/>
  <c r="AQ495" i="16"/>
  <c r="AK495" i="16"/>
  <c r="AI495" i="16" s="1"/>
  <c r="AJ495" i="16" s="1"/>
  <c r="AH495" i="16"/>
  <c r="AG495" i="16"/>
  <c r="AA495" i="16"/>
  <c r="Y495" i="16" s="1"/>
  <c r="Z495" i="16" s="1"/>
  <c r="X495" i="16"/>
  <c r="W495" i="16"/>
  <c r="BE494" i="16"/>
  <c r="BC494" i="16" s="1"/>
  <c r="BD494" i="16" s="1"/>
  <c r="BB494" i="16"/>
  <c r="BA494" i="16"/>
  <c r="AU494" i="16"/>
  <c r="AS494" i="16" s="1"/>
  <c r="AT494" i="16" s="1"/>
  <c r="AR494" i="16"/>
  <c r="AQ494" i="16"/>
  <c r="AK494" i="16"/>
  <c r="AI494" i="16" s="1"/>
  <c r="AJ494" i="16" s="1"/>
  <c r="AH494" i="16"/>
  <c r="AG494" i="16"/>
  <c r="AA494" i="16"/>
  <c r="Y494" i="16" s="1"/>
  <c r="Z494" i="16" s="1"/>
  <c r="X494" i="16"/>
  <c r="W494" i="16"/>
  <c r="BE493" i="16"/>
  <c r="BC493" i="16" s="1"/>
  <c r="BD493" i="16" s="1"/>
  <c r="BB493" i="16"/>
  <c r="BA493" i="16"/>
  <c r="AU493" i="16"/>
  <c r="AS493" i="16" s="1"/>
  <c r="AT493" i="16" s="1"/>
  <c r="AR493" i="16"/>
  <c r="AQ493" i="16"/>
  <c r="AK493" i="16"/>
  <c r="AI493" i="16" s="1"/>
  <c r="AJ493" i="16" s="1"/>
  <c r="AH493" i="16"/>
  <c r="AG493" i="16"/>
  <c r="AA493" i="16"/>
  <c r="Y493" i="16" s="1"/>
  <c r="Z493" i="16" s="1"/>
  <c r="X493" i="16"/>
  <c r="W493" i="16"/>
  <c r="BE492" i="16"/>
  <c r="BC492" i="16" s="1"/>
  <c r="BD492" i="16" s="1"/>
  <c r="BB492" i="16"/>
  <c r="BA492" i="16"/>
  <c r="AU492" i="16"/>
  <c r="AS492" i="16" s="1"/>
  <c r="AT492" i="16" s="1"/>
  <c r="AR492" i="16"/>
  <c r="AQ492" i="16"/>
  <c r="AK492" i="16"/>
  <c r="AI492" i="16" s="1"/>
  <c r="AJ492" i="16" s="1"/>
  <c r="AH492" i="16"/>
  <c r="AG492" i="16"/>
  <c r="AA492" i="16"/>
  <c r="Y492" i="16" s="1"/>
  <c r="Z492" i="16" s="1"/>
  <c r="X492" i="16"/>
  <c r="W492" i="16"/>
  <c r="BE491" i="16"/>
  <c r="BC491" i="16" s="1"/>
  <c r="BD491" i="16" s="1"/>
  <c r="BB491" i="16"/>
  <c r="BA491" i="16"/>
  <c r="AU491" i="16"/>
  <c r="AS491" i="16" s="1"/>
  <c r="AT491" i="16" s="1"/>
  <c r="AR491" i="16"/>
  <c r="AQ491" i="16"/>
  <c r="AK491" i="16"/>
  <c r="AI491" i="16" s="1"/>
  <c r="AJ491" i="16" s="1"/>
  <c r="AH491" i="16"/>
  <c r="AG491" i="16"/>
  <c r="AA491" i="16"/>
  <c r="Y491" i="16" s="1"/>
  <c r="Z491" i="16" s="1"/>
  <c r="X491" i="16"/>
  <c r="W491" i="16"/>
  <c r="BE490" i="16"/>
  <c r="BC490" i="16" s="1"/>
  <c r="BD490" i="16" s="1"/>
  <c r="BB490" i="16"/>
  <c r="BA490" i="16"/>
  <c r="AU490" i="16"/>
  <c r="AS490" i="16" s="1"/>
  <c r="AT490" i="16" s="1"/>
  <c r="AR490" i="16"/>
  <c r="AQ490" i="16"/>
  <c r="AK490" i="16"/>
  <c r="AI490" i="16" s="1"/>
  <c r="AJ490" i="16" s="1"/>
  <c r="AH490" i="16"/>
  <c r="AG490" i="16"/>
  <c r="AA490" i="16"/>
  <c r="Y490" i="16" s="1"/>
  <c r="Z490" i="16" s="1"/>
  <c r="X490" i="16"/>
  <c r="W490" i="16"/>
  <c r="BE489" i="16"/>
  <c r="BC489" i="16" s="1"/>
  <c r="BD489" i="16" s="1"/>
  <c r="BB489" i="16"/>
  <c r="BA489" i="16"/>
  <c r="AU489" i="16"/>
  <c r="AS489" i="16" s="1"/>
  <c r="AT489" i="16" s="1"/>
  <c r="AR489" i="16"/>
  <c r="AQ489" i="16"/>
  <c r="AK489" i="16"/>
  <c r="AI489" i="16" s="1"/>
  <c r="AJ489" i="16" s="1"/>
  <c r="AH489" i="16"/>
  <c r="AG489" i="16"/>
  <c r="AA489" i="16"/>
  <c r="Y489" i="16" s="1"/>
  <c r="Z489" i="16" s="1"/>
  <c r="X489" i="16"/>
  <c r="W489" i="16"/>
  <c r="BE488" i="16"/>
  <c r="BC488" i="16" s="1"/>
  <c r="BD488" i="16" s="1"/>
  <c r="BB488" i="16"/>
  <c r="BA488" i="16"/>
  <c r="AU488" i="16"/>
  <c r="AS488" i="16" s="1"/>
  <c r="AT488" i="16" s="1"/>
  <c r="AR488" i="16"/>
  <c r="AQ488" i="16"/>
  <c r="AK488" i="16"/>
  <c r="AI488" i="16" s="1"/>
  <c r="AJ488" i="16" s="1"/>
  <c r="AH488" i="16"/>
  <c r="AG488" i="16"/>
  <c r="AA488" i="16"/>
  <c r="Y488" i="16" s="1"/>
  <c r="Z488" i="16" s="1"/>
  <c r="X488" i="16"/>
  <c r="W488" i="16"/>
  <c r="BE487" i="16"/>
  <c r="BC487" i="16" s="1"/>
  <c r="BD487" i="16" s="1"/>
  <c r="BB487" i="16"/>
  <c r="BA487" i="16"/>
  <c r="AU487" i="16"/>
  <c r="AS487" i="16" s="1"/>
  <c r="AT487" i="16" s="1"/>
  <c r="AR487" i="16"/>
  <c r="AQ487" i="16"/>
  <c r="AK487" i="16"/>
  <c r="AI487" i="16" s="1"/>
  <c r="AJ487" i="16" s="1"/>
  <c r="AH487" i="16"/>
  <c r="AG487" i="16"/>
  <c r="AA487" i="16"/>
  <c r="Y487" i="16" s="1"/>
  <c r="Z487" i="16" s="1"/>
  <c r="X487" i="16"/>
  <c r="W487" i="16"/>
  <c r="BE486" i="16"/>
  <c r="BC486" i="16" s="1"/>
  <c r="BD486" i="16" s="1"/>
  <c r="BB486" i="16"/>
  <c r="BA486" i="16"/>
  <c r="AU486" i="16"/>
  <c r="AS486" i="16" s="1"/>
  <c r="AT486" i="16" s="1"/>
  <c r="AR486" i="16"/>
  <c r="AQ486" i="16"/>
  <c r="AK486" i="16"/>
  <c r="AI486" i="16" s="1"/>
  <c r="AJ486" i="16" s="1"/>
  <c r="AH486" i="16"/>
  <c r="AG486" i="16"/>
  <c r="AA486" i="16"/>
  <c r="Y486" i="16" s="1"/>
  <c r="Z486" i="16" s="1"/>
  <c r="X486" i="16"/>
  <c r="W486" i="16"/>
  <c r="BE485" i="16"/>
  <c r="BC485" i="16" s="1"/>
  <c r="BD485" i="16" s="1"/>
  <c r="BB485" i="16"/>
  <c r="BA485" i="16"/>
  <c r="AU485" i="16"/>
  <c r="AS485" i="16" s="1"/>
  <c r="AT485" i="16" s="1"/>
  <c r="AR485" i="16"/>
  <c r="AQ485" i="16"/>
  <c r="AK485" i="16"/>
  <c r="AI485" i="16" s="1"/>
  <c r="AJ485" i="16" s="1"/>
  <c r="AH485" i="16"/>
  <c r="AG485" i="16"/>
  <c r="AA485" i="16"/>
  <c r="Y485" i="16" s="1"/>
  <c r="Z485" i="16" s="1"/>
  <c r="X485" i="16"/>
  <c r="W485" i="16"/>
  <c r="BE484" i="16"/>
  <c r="BC484" i="16" s="1"/>
  <c r="BD484" i="16" s="1"/>
  <c r="BB484" i="16"/>
  <c r="BA484" i="16"/>
  <c r="AU484" i="16"/>
  <c r="AS484" i="16" s="1"/>
  <c r="AT484" i="16" s="1"/>
  <c r="AR484" i="16"/>
  <c r="AQ484" i="16"/>
  <c r="AK484" i="16"/>
  <c r="AI484" i="16" s="1"/>
  <c r="AJ484" i="16" s="1"/>
  <c r="AH484" i="16"/>
  <c r="AG484" i="16"/>
  <c r="AA484" i="16"/>
  <c r="Y484" i="16" s="1"/>
  <c r="Z484" i="16" s="1"/>
  <c r="X484" i="16"/>
  <c r="W484" i="16"/>
  <c r="BE483" i="16"/>
  <c r="BC483" i="16" s="1"/>
  <c r="BD483" i="16" s="1"/>
  <c r="BB483" i="16"/>
  <c r="BA483" i="16"/>
  <c r="AU483" i="16"/>
  <c r="AS483" i="16" s="1"/>
  <c r="AT483" i="16" s="1"/>
  <c r="AR483" i="16"/>
  <c r="AQ483" i="16"/>
  <c r="AK483" i="16"/>
  <c r="AI483" i="16" s="1"/>
  <c r="AJ483" i="16" s="1"/>
  <c r="AH483" i="16"/>
  <c r="AG483" i="16"/>
  <c r="AA483" i="16"/>
  <c r="Y483" i="16" s="1"/>
  <c r="Z483" i="16" s="1"/>
  <c r="X483" i="16"/>
  <c r="W483" i="16"/>
  <c r="BE482" i="16"/>
  <c r="BC482" i="16" s="1"/>
  <c r="BD482" i="16" s="1"/>
  <c r="BB482" i="16"/>
  <c r="BA482" i="16"/>
  <c r="AU482" i="16"/>
  <c r="AS482" i="16" s="1"/>
  <c r="AT482" i="16" s="1"/>
  <c r="AR482" i="16"/>
  <c r="AQ482" i="16"/>
  <c r="AK482" i="16"/>
  <c r="AI482" i="16" s="1"/>
  <c r="AJ482" i="16" s="1"/>
  <c r="AH482" i="16"/>
  <c r="AG482" i="16"/>
  <c r="AA482" i="16"/>
  <c r="Y482" i="16" s="1"/>
  <c r="Z482" i="16" s="1"/>
  <c r="X482" i="16"/>
  <c r="W482" i="16"/>
  <c r="BE481" i="16"/>
  <c r="BC481" i="16" s="1"/>
  <c r="BD481" i="16" s="1"/>
  <c r="BB481" i="16"/>
  <c r="BA481" i="16"/>
  <c r="AU481" i="16"/>
  <c r="AS481" i="16" s="1"/>
  <c r="AT481" i="16" s="1"/>
  <c r="AR481" i="16"/>
  <c r="AQ481" i="16"/>
  <c r="AK481" i="16"/>
  <c r="AI481" i="16" s="1"/>
  <c r="AJ481" i="16" s="1"/>
  <c r="AH481" i="16"/>
  <c r="AG481" i="16"/>
  <c r="AA481" i="16"/>
  <c r="Y481" i="16" s="1"/>
  <c r="Z481" i="16" s="1"/>
  <c r="X481" i="16"/>
  <c r="W481" i="16"/>
  <c r="BE480" i="16"/>
  <c r="BC480" i="16" s="1"/>
  <c r="BD480" i="16" s="1"/>
  <c r="BB480" i="16"/>
  <c r="BA480" i="16"/>
  <c r="AU480" i="16"/>
  <c r="AS480" i="16" s="1"/>
  <c r="AT480" i="16" s="1"/>
  <c r="AR480" i="16"/>
  <c r="AQ480" i="16"/>
  <c r="AK480" i="16"/>
  <c r="AI480" i="16" s="1"/>
  <c r="AJ480" i="16" s="1"/>
  <c r="AH480" i="16"/>
  <c r="AG480" i="16"/>
  <c r="AA480" i="16"/>
  <c r="Y480" i="16" s="1"/>
  <c r="Z480" i="16" s="1"/>
  <c r="X480" i="16"/>
  <c r="W480" i="16"/>
  <c r="BE479" i="16"/>
  <c r="BC479" i="16" s="1"/>
  <c r="BD479" i="16" s="1"/>
  <c r="BB479" i="16"/>
  <c r="BA479" i="16"/>
  <c r="AU479" i="16"/>
  <c r="AS479" i="16" s="1"/>
  <c r="AT479" i="16" s="1"/>
  <c r="AR479" i="16"/>
  <c r="AQ479" i="16"/>
  <c r="AK479" i="16"/>
  <c r="AI479" i="16" s="1"/>
  <c r="AJ479" i="16" s="1"/>
  <c r="AH479" i="16"/>
  <c r="AG479" i="16"/>
  <c r="AA479" i="16"/>
  <c r="Y479" i="16" s="1"/>
  <c r="Z479" i="16" s="1"/>
  <c r="X479" i="16"/>
  <c r="W479" i="16"/>
  <c r="BE478" i="16"/>
  <c r="BC478" i="16" s="1"/>
  <c r="BD478" i="16" s="1"/>
  <c r="BB478" i="16"/>
  <c r="BA478" i="16"/>
  <c r="AU478" i="16"/>
  <c r="AS478" i="16" s="1"/>
  <c r="AT478" i="16" s="1"/>
  <c r="AR478" i="16"/>
  <c r="AQ478" i="16"/>
  <c r="AK478" i="16"/>
  <c r="AI478" i="16" s="1"/>
  <c r="AJ478" i="16" s="1"/>
  <c r="AH478" i="16"/>
  <c r="AG478" i="16"/>
  <c r="AA478" i="16"/>
  <c r="Y478" i="16" s="1"/>
  <c r="Z478" i="16" s="1"/>
  <c r="X478" i="16"/>
  <c r="W478" i="16"/>
  <c r="BE477" i="16"/>
  <c r="BC477" i="16" s="1"/>
  <c r="BD477" i="16" s="1"/>
  <c r="BB477" i="16"/>
  <c r="BA477" i="16"/>
  <c r="AU477" i="16"/>
  <c r="AS477" i="16" s="1"/>
  <c r="AT477" i="16" s="1"/>
  <c r="AR477" i="16"/>
  <c r="AQ477" i="16"/>
  <c r="AK477" i="16"/>
  <c r="AI477" i="16" s="1"/>
  <c r="AJ477" i="16" s="1"/>
  <c r="AH477" i="16"/>
  <c r="AG477" i="16"/>
  <c r="AA477" i="16"/>
  <c r="Y477" i="16" s="1"/>
  <c r="Z477" i="16" s="1"/>
  <c r="X477" i="16"/>
  <c r="W477" i="16"/>
  <c r="BE476" i="16"/>
  <c r="BC476" i="16" s="1"/>
  <c r="BD476" i="16" s="1"/>
  <c r="BB476" i="16"/>
  <c r="BA476" i="16"/>
  <c r="AU476" i="16"/>
  <c r="AS476" i="16" s="1"/>
  <c r="AT476" i="16" s="1"/>
  <c r="AR476" i="16"/>
  <c r="AQ476" i="16"/>
  <c r="AK476" i="16"/>
  <c r="AI476" i="16" s="1"/>
  <c r="AJ476" i="16" s="1"/>
  <c r="AH476" i="16"/>
  <c r="AG476" i="16"/>
  <c r="AA476" i="16"/>
  <c r="Y476" i="16" s="1"/>
  <c r="Z476" i="16" s="1"/>
  <c r="X476" i="16"/>
  <c r="W476" i="16"/>
  <c r="BE475" i="16"/>
  <c r="BC475" i="16" s="1"/>
  <c r="BD475" i="16" s="1"/>
  <c r="BB475" i="16"/>
  <c r="BA475" i="16"/>
  <c r="AU475" i="16"/>
  <c r="AS475" i="16" s="1"/>
  <c r="AT475" i="16" s="1"/>
  <c r="AR475" i="16"/>
  <c r="AQ475" i="16"/>
  <c r="AK475" i="16"/>
  <c r="AI475" i="16" s="1"/>
  <c r="AJ475" i="16" s="1"/>
  <c r="AH475" i="16"/>
  <c r="AG475" i="16"/>
  <c r="AA475" i="16"/>
  <c r="Y475" i="16" s="1"/>
  <c r="Z475" i="16" s="1"/>
  <c r="X475" i="16"/>
  <c r="W475" i="16"/>
  <c r="BE474" i="16"/>
  <c r="BC474" i="16" s="1"/>
  <c r="BD474" i="16" s="1"/>
  <c r="BB474" i="16"/>
  <c r="BA474" i="16"/>
  <c r="AU474" i="16"/>
  <c r="AS474" i="16" s="1"/>
  <c r="AT474" i="16" s="1"/>
  <c r="AR474" i="16"/>
  <c r="AQ474" i="16"/>
  <c r="AK474" i="16"/>
  <c r="AI474" i="16" s="1"/>
  <c r="AJ474" i="16" s="1"/>
  <c r="AH474" i="16"/>
  <c r="AG474" i="16"/>
  <c r="AA474" i="16"/>
  <c r="Y474" i="16" s="1"/>
  <c r="Z474" i="16" s="1"/>
  <c r="X474" i="16"/>
  <c r="W474" i="16"/>
  <c r="BE473" i="16"/>
  <c r="BC473" i="16" s="1"/>
  <c r="BD473" i="16" s="1"/>
  <c r="BB473" i="16"/>
  <c r="BA473" i="16"/>
  <c r="AU473" i="16"/>
  <c r="AS473" i="16" s="1"/>
  <c r="AT473" i="16" s="1"/>
  <c r="AR473" i="16"/>
  <c r="AQ473" i="16"/>
  <c r="AK473" i="16"/>
  <c r="AI473" i="16" s="1"/>
  <c r="AJ473" i="16" s="1"/>
  <c r="AH473" i="16"/>
  <c r="AG473" i="16"/>
  <c r="AA473" i="16"/>
  <c r="Y473" i="16" s="1"/>
  <c r="Z473" i="16" s="1"/>
  <c r="X473" i="16"/>
  <c r="W473" i="16"/>
  <c r="BE472" i="16"/>
  <c r="BC472" i="16" s="1"/>
  <c r="BD472" i="16" s="1"/>
  <c r="BB472" i="16"/>
  <c r="BA472" i="16"/>
  <c r="AU472" i="16"/>
  <c r="AS472" i="16" s="1"/>
  <c r="AT472" i="16" s="1"/>
  <c r="AR472" i="16"/>
  <c r="AQ472" i="16"/>
  <c r="AK472" i="16"/>
  <c r="AI472" i="16" s="1"/>
  <c r="AJ472" i="16" s="1"/>
  <c r="AH472" i="16"/>
  <c r="AG472" i="16"/>
  <c r="AA472" i="16"/>
  <c r="Y472" i="16" s="1"/>
  <c r="Z472" i="16" s="1"/>
  <c r="X472" i="16"/>
  <c r="W472" i="16"/>
  <c r="BE471" i="16"/>
  <c r="BC471" i="16" s="1"/>
  <c r="BD471" i="16" s="1"/>
  <c r="BB471" i="16"/>
  <c r="BA471" i="16"/>
  <c r="AU471" i="16"/>
  <c r="AS471" i="16" s="1"/>
  <c r="AT471" i="16" s="1"/>
  <c r="AR471" i="16"/>
  <c r="AQ471" i="16"/>
  <c r="AK471" i="16"/>
  <c r="AI471" i="16" s="1"/>
  <c r="AJ471" i="16" s="1"/>
  <c r="AH471" i="16"/>
  <c r="AG471" i="16"/>
  <c r="AA471" i="16"/>
  <c r="Y471" i="16" s="1"/>
  <c r="Z471" i="16" s="1"/>
  <c r="X471" i="16"/>
  <c r="W471" i="16"/>
  <c r="BE470" i="16"/>
  <c r="BC470" i="16" s="1"/>
  <c r="BD470" i="16" s="1"/>
  <c r="BB470" i="16"/>
  <c r="BA470" i="16"/>
  <c r="AU470" i="16"/>
  <c r="AS470" i="16" s="1"/>
  <c r="AT470" i="16" s="1"/>
  <c r="AR470" i="16"/>
  <c r="AQ470" i="16"/>
  <c r="AK470" i="16"/>
  <c r="AI470" i="16" s="1"/>
  <c r="AJ470" i="16" s="1"/>
  <c r="AH470" i="16"/>
  <c r="AG470" i="16"/>
  <c r="AA470" i="16"/>
  <c r="Y470" i="16" s="1"/>
  <c r="Z470" i="16" s="1"/>
  <c r="X470" i="16"/>
  <c r="W470" i="16"/>
  <c r="BE469" i="16"/>
  <c r="BC469" i="16" s="1"/>
  <c r="BD469" i="16" s="1"/>
  <c r="BB469" i="16"/>
  <c r="BA469" i="16"/>
  <c r="AU469" i="16"/>
  <c r="AS469" i="16" s="1"/>
  <c r="AT469" i="16" s="1"/>
  <c r="AR469" i="16"/>
  <c r="AQ469" i="16"/>
  <c r="AK469" i="16"/>
  <c r="AI469" i="16" s="1"/>
  <c r="AJ469" i="16" s="1"/>
  <c r="AH469" i="16"/>
  <c r="AG469" i="16"/>
  <c r="AA469" i="16"/>
  <c r="Y469" i="16" s="1"/>
  <c r="Z469" i="16" s="1"/>
  <c r="X469" i="16"/>
  <c r="W469" i="16"/>
  <c r="BE468" i="16"/>
  <c r="BC468" i="16" s="1"/>
  <c r="BD468" i="16" s="1"/>
  <c r="BB468" i="16"/>
  <c r="BA468" i="16"/>
  <c r="AU468" i="16"/>
  <c r="AS468" i="16" s="1"/>
  <c r="AT468" i="16" s="1"/>
  <c r="AR468" i="16"/>
  <c r="AQ468" i="16"/>
  <c r="AK468" i="16"/>
  <c r="AI468" i="16" s="1"/>
  <c r="AJ468" i="16" s="1"/>
  <c r="AH468" i="16"/>
  <c r="AG468" i="16"/>
  <c r="AA468" i="16"/>
  <c r="Y468" i="16" s="1"/>
  <c r="Z468" i="16" s="1"/>
  <c r="X468" i="16"/>
  <c r="W468" i="16"/>
  <c r="BE467" i="16"/>
  <c r="BC467" i="16" s="1"/>
  <c r="BD467" i="16" s="1"/>
  <c r="BB467" i="16"/>
  <c r="BA467" i="16"/>
  <c r="AU467" i="16"/>
  <c r="AS467" i="16" s="1"/>
  <c r="AT467" i="16" s="1"/>
  <c r="AR467" i="16"/>
  <c r="AQ467" i="16"/>
  <c r="AK467" i="16"/>
  <c r="AI467" i="16" s="1"/>
  <c r="AJ467" i="16" s="1"/>
  <c r="AH467" i="16"/>
  <c r="AG467" i="16"/>
  <c r="AA467" i="16"/>
  <c r="Y467" i="16" s="1"/>
  <c r="Z467" i="16" s="1"/>
  <c r="X467" i="16"/>
  <c r="W467" i="16"/>
  <c r="BE466" i="16"/>
  <c r="BC466" i="16" s="1"/>
  <c r="BD466" i="16" s="1"/>
  <c r="BB466" i="16"/>
  <c r="BA466" i="16"/>
  <c r="AU466" i="16"/>
  <c r="AS466" i="16" s="1"/>
  <c r="AT466" i="16" s="1"/>
  <c r="AR466" i="16"/>
  <c r="AQ466" i="16"/>
  <c r="AK466" i="16"/>
  <c r="AI466" i="16" s="1"/>
  <c r="AJ466" i="16" s="1"/>
  <c r="AH466" i="16"/>
  <c r="AG466" i="16"/>
  <c r="AA466" i="16"/>
  <c r="Y466" i="16" s="1"/>
  <c r="Z466" i="16" s="1"/>
  <c r="X466" i="16"/>
  <c r="W466" i="16"/>
  <c r="BE465" i="16"/>
  <c r="BC465" i="16" s="1"/>
  <c r="BD465" i="16" s="1"/>
  <c r="BB465" i="16"/>
  <c r="BA465" i="16"/>
  <c r="AU465" i="16"/>
  <c r="AS465" i="16" s="1"/>
  <c r="AT465" i="16" s="1"/>
  <c r="AR465" i="16"/>
  <c r="AQ465" i="16"/>
  <c r="AK465" i="16"/>
  <c r="AI465" i="16" s="1"/>
  <c r="AJ465" i="16" s="1"/>
  <c r="AH465" i="16"/>
  <c r="AG465" i="16"/>
  <c r="AA465" i="16"/>
  <c r="Y465" i="16" s="1"/>
  <c r="Z465" i="16" s="1"/>
  <c r="X465" i="16"/>
  <c r="W465" i="16"/>
  <c r="BE464" i="16"/>
  <c r="BC464" i="16" s="1"/>
  <c r="BD464" i="16" s="1"/>
  <c r="BB464" i="16"/>
  <c r="BA464" i="16"/>
  <c r="AU464" i="16"/>
  <c r="AS464" i="16" s="1"/>
  <c r="AT464" i="16" s="1"/>
  <c r="AR464" i="16"/>
  <c r="AQ464" i="16"/>
  <c r="AK464" i="16"/>
  <c r="AI464" i="16" s="1"/>
  <c r="AJ464" i="16" s="1"/>
  <c r="AH464" i="16"/>
  <c r="AG464" i="16"/>
  <c r="AA464" i="16"/>
  <c r="Y464" i="16" s="1"/>
  <c r="Z464" i="16" s="1"/>
  <c r="X464" i="16"/>
  <c r="W464" i="16"/>
  <c r="BE463" i="16"/>
  <c r="BC463" i="16" s="1"/>
  <c r="BD463" i="16" s="1"/>
  <c r="BB463" i="16"/>
  <c r="BA463" i="16"/>
  <c r="AU463" i="16"/>
  <c r="AS463" i="16" s="1"/>
  <c r="AT463" i="16" s="1"/>
  <c r="AR463" i="16"/>
  <c r="AQ463" i="16"/>
  <c r="AK463" i="16"/>
  <c r="AI463" i="16" s="1"/>
  <c r="AJ463" i="16" s="1"/>
  <c r="AH463" i="16"/>
  <c r="AG463" i="16"/>
  <c r="AA463" i="16"/>
  <c r="Y463" i="16" s="1"/>
  <c r="Z463" i="16" s="1"/>
  <c r="X463" i="16"/>
  <c r="W463" i="16"/>
  <c r="BE462" i="16"/>
  <c r="BC462" i="16" s="1"/>
  <c r="BD462" i="16" s="1"/>
  <c r="BB462" i="16"/>
  <c r="BA462" i="16"/>
  <c r="AU462" i="16"/>
  <c r="AS462" i="16" s="1"/>
  <c r="AT462" i="16" s="1"/>
  <c r="AR462" i="16"/>
  <c r="AQ462" i="16"/>
  <c r="AK462" i="16"/>
  <c r="AI462" i="16" s="1"/>
  <c r="AJ462" i="16" s="1"/>
  <c r="AH462" i="16"/>
  <c r="AG462" i="16"/>
  <c r="AA462" i="16"/>
  <c r="Y462" i="16" s="1"/>
  <c r="Z462" i="16" s="1"/>
  <c r="X462" i="16"/>
  <c r="W462" i="16"/>
  <c r="BE461" i="16"/>
  <c r="BC461" i="16" s="1"/>
  <c r="BD461" i="16" s="1"/>
  <c r="BB461" i="16"/>
  <c r="BA461" i="16"/>
  <c r="AU461" i="16"/>
  <c r="AS461" i="16" s="1"/>
  <c r="AT461" i="16" s="1"/>
  <c r="AR461" i="16"/>
  <c r="AQ461" i="16"/>
  <c r="AK461" i="16"/>
  <c r="AI461" i="16" s="1"/>
  <c r="AJ461" i="16" s="1"/>
  <c r="AH461" i="16"/>
  <c r="AG461" i="16"/>
  <c r="AA461" i="16"/>
  <c r="Y461" i="16" s="1"/>
  <c r="Z461" i="16" s="1"/>
  <c r="X461" i="16"/>
  <c r="W461" i="16"/>
  <c r="BE460" i="16"/>
  <c r="BC460" i="16" s="1"/>
  <c r="BD460" i="16" s="1"/>
  <c r="BB460" i="16"/>
  <c r="BA460" i="16"/>
  <c r="AU460" i="16"/>
  <c r="AS460" i="16" s="1"/>
  <c r="AT460" i="16" s="1"/>
  <c r="AR460" i="16"/>
  <c r="AQ460" i="16"/>
  <c r="AK460" i="16"/>
  <c r="AI460" i="16" s="1"/>
  <c r="AJ460" i="16" s="1"/>
  <c r="AH460" i="16"/>
  <c r="AG460" i="16"/>
  <c r="AA460" i="16"/>
  <c r="Y460" i="16" s="1"/>
  <c r="Z460" i="16" s="1"/>
  <c r="X460" i="16"/>
  <c r="W460" i="16"/>
  <c r="BE459" i="16"/>
  <c r="BC459" i="16" s="1"/>
  <c r="BD459" i="16" s="1"/>
  <c r="BB459" i="16"/>
  <c r="BA459" i="16"/>
  <c r="AU459" i="16"/>
  <c r="AS459" i="16" s="1"/>
  <c r="AT459" i="16" s="1"/>
  <c r="AR459" i="16"/>
  <c r="AQ459" i="16"/>
  <c r="AK459" i="16"/>
  <c r="AI459" i="16" s="1"/>
  <c r="AJ459" i="16" s="1"/>
  <c r="AH459" i="16"/>
  <c r="AG459" i="16"/>
  <c r="AA459" i="16"/>
  <c r="Y459" i="16" s="1"/>
  <c r="Z459" i="16" s="1"/>
  <c r="X459" i="16"/>
  <c r="W459" i="16"/>
  <c r="BE458" i="16"/>
  <c r="BC458" i="16" s="1"/>
  <c r="BD458" i="16" s="1"/>
  <c r="BB458" i="16"/>
  <c r="BA458" i="16"/>
  <c r="AU458" i="16"/>
  <c r="AS458" i="16" s="1"/>
  <c r="AT458" i="16" s="1"/>
  <c r="AR458" i="16"/>
  <c r="AQ458" i="16"/>
  <c r="AK458" i="16"/>
  <c r="AI458" i="16" s="1"/>
  <c r="AJ458" i="16" s="1"/>
  <c r="AH458" i="16"/>
  <c r="AG458" i="16"/>
  <c r="AA458" i="16"/>
  <c r="Y458" i="16" s="1"/>
  <c r="Z458" i="16" s="1"/>
  <c r="X458" i="16"/>
  <c r="W458" i="16"/>
  <c r="BE457" i="16"/>
  <c r="BC457" i="16" s="1"/>
  <c r="BD457" i="16" s="1"/>
  <c r="BB457" i="16"/>
  <c r="BA457" i="16"/>
  <c r="AU457" i="16"/>
  <c r="AS457" i="16" s="1"/>
  <c r="AT457" i="16" s="1"/>
  <c r="AR457" i="16"/>
  <c r="AQ457" i="16"/>
  <c r="AK457" i="16"/>
  <c r="AI457" i="16" s="1"/>
  <c r="AJ457" i="16" s="1"/>
  <c r="AH457" i="16"/>
  <c r="AG457" i="16"/>
  <c r="AA457" i="16"/>
  <c r="Y457" i="16" s="1"/>
  <c r="Z457" i="16" s="1"/>
  <c r="X457" i="16"/>
  <c r="W457" i="16"/>
  <c r="BE456" i="16"/>
  <c r="BC456" i="16" s="1"/>
  <c r="BD456" i="16" s="1"/>
  <c r="BB456" i="16"/>
  <c r="BA456" i="16"/>
  <c r="AU456" i="16"/>
  <c r="AS456" i="16" s="1"/>
  <c r="AT456" i="16" s="1"/>
  <c r="AR456" i="16"/>
  <c r="AQ456" i="16"/>
  <c r="AK456" i="16"/>
  <c r="AI456" i="16" s="1"/>
  <c r="AJ456" i="16" s="1"/>
  <c r="AH456" i="16"/>
  <c r="AG456" i="16"/>
  <c r="AA456" i="16"/>
  <c r="Y456" i="16" s="1"/>
  <c r="Z456" i="16" s="1"/>
  <c r="X456" i="16"/>
  <c r="W456" i="16"/>
  <c r="BE455" i="16"/>
  <c r="BC455" i="16" s="1"/>
  <c r="BD455" i="16" s="1"/>
  <c r="BB455" i="16"/>
  <c r="BA455" i="16"/>
  <c r="AU455" i="16"/>
  <c r="AS455" i="16" s="1"/>
  <c r="AT455" i="16" s="1"/>
  <c r="AR455" i="16"/>
  <c r="AQ455" i="16"/>
  <c r="AK455" i="16"/>
  <c r="AI455" i="16" s="1"/>
  <c r="AJ455" i="16" s="1"/>
  <c r="AH455" i="16"/>
  <c r="AG455" i="16"/>
  <c r="AA455" i="16"/>
  <c r="Y455" i="16" s="1"/>
  <c r="Z455" i="16" s="1"/>
  <c r="X455" i="16"/>
  <c r="W455" i="16"/>
  <c r="BE454" i="16"/>
  <c r="BC454" i="16" s="1"/>
  <c r="BD454" i="16" s="1"/>
  <c r="BB454" i="16"/>
  <c r="BA454" i="16"/>
  <c r="AU454" i="16"/>
  <c r="AS454" i="16" s="1"/>
  <c r="AT454" i="16" s="1"/>
  <c r="AR454" i="16"/>
  <c r="AQ454" i="16"/>
  <c r="AK454" i="16"/>
  <c r="AI454" i="16" s="1"/>
  <c r="AJ454" i="16" s="1"/>
  <c r="AH454" i="16"/>
  <c r="AG454" i="16"/>
  <c r="AA454" i="16"/>
  <c r="Y454" i="16" s="1"/>
  <c r="Z454" i="16" s="1"/>
  <c r="X454" i="16"/>
  <c r="W454" i="16"/>
  <c r="BE453" i="16"/>
  <c r="BC453" i="16" s="1"/>
  <c r="BD453" i="16" s="1"/>
  <c r="BB453" i="16"/>
  <c r="BA453" i="16"/>
  <c r="AU453" i="16"/>
  <c r="AS453" i="16" s="1"/>
  <c r="AT453" i="16" s="1"/>
  <c r="AR453" i="16"/>
  <c r="AQ453" i="16"/>
  <c r="AK453" i="16"/>
  <c r="AI453" i="16" s="1"/>
  <c r="AJ453" i="16" s="1"/>
  <c r="AH453" i="16"/>
  <c r="AG453" i="16"/>
  <c r="AA453" i="16"/>
  <c r="Y453" i="16" s="1"/>
  <c r="Z453" i="16" s="1"/>
  <c r="X453" i="16"/>
  <c r="W453" i="16"/>
  <c r="BE452" i="16"/>
  <c r="BC452" i="16" s="1"/>
  <c r="BD452" i="16" s="1"/>
  <c r="BB452" i="16"/>
  <c r="BA452" i="16"/>
  <c r="AU452" i="16"/>
  <c r="AS452" i="16" s="1"/>
  <c r="AT452" i="16" s="1"/>
  <c r="AR452" i="16"/>
  <c r="AQ452" i="16"/>
  <c r="AK452" i="16"/>
  <c r="AI452" i="16" s="1"/>
  <c r="AJ452" i="16" s="1"/>
  <c r="AH452" i="16"/>
  <c r="AG452" i="16"/>
  <c r="AA452" i="16"/>
  <c r="Y452" i="16" s="1"/>
  <c r="Z452" i="16" s="1"/>
  <c r="X452" i="16"/>
  <c r="W452" i="16"/>
  <c r="BE451" i="16"/>
  <c r="BC451" i="16" s="1"/>
  <c r="BD451" i="16" s="1"/>
  <c r="BB451" i="16"/>
  <c r="BA451" i="16"/>
  <c r="AU451" i="16"/>
  <c r="AS451" i="16" s="1"/>
  <c r="AT451" i="16" s="1"/>
  <c r="AR451" i="16"/>
  <c r="AQ451" i="16"/>
  <c r="AK451" i="16"/>
  <c r="AI451" i="16" s="1"/>
  <c r="AJ451" i="16" s="1"/>
  <c r="AH451" i="16"/>
  <c r="AG451" i="16"/>
  <c r="AA451" i="16"/>
  <c r="Y451" i="16" s="1"/>
  <c r="Z451" i="16" s="1"/>
  <c r="X451" i="16"/>
  <c r="W451" i="16"/>
  <c r="BE450" i="16"/>
  <c r="BC450" i="16" s="1"/>
  <c r="BD450" i="16" s="1"/>
  <c r="BB450" i="16"/>
  <c r="BA450" i="16"/>
  <c r="AU450" i="16"/>
  <c r="AS450" i="16" s="1"/>
  <c r="AT450" i="16" s="1"/>
  <c r="AR450" i="16"/>
  <c r="AQ450" i="16"/>
  <c r="AK450" i="16"/>
  <c r="AI450" i="16" s="1"/>
  <c r="AJ450" i="16" s="1"/>
  <c r="AH450" i="16"/>
  <c r="AG450" i="16"/>
  <c r="AA450" i="16"/>
  <c r="Y450" i="16" s="1"/>
  <c r="Z450" i="16" s="1"/>
  <c r="X450" i="16"/>
  <c r="W450" i="16"/>
  <c r="BE449" i="16"/>
  <c r="BC449" i="16" s="1"/>
  <c r="BD449" i="16" s="1"/>
  <c r="BB449" i="16"/>
  <c r="BA449" i="16"/>
  <c r="AU449" i="16"/>
  <c r="AS449" i="16" s="1"/>
  <c r="AT449" i="16" s="1"/>
  <c r="AR449" i="16"/>
  <c r="AQ449" i="16"/>
  <c r="AK449" i="16"/>
  <c r="AI449" i="16" s="1"/>
  <c r="AJ449" i="16" s="1"/>
  <c r="AH449" i="16"/>
  <c r="AG449" i="16"/>
  <c r="AA449" i="16"/>
  <c r="Y449" i="16" s="1"/>
  <c r="Z449" i="16" s="1"/>
  <c r="X449" i="16"/>
  <c r="W449" i="16"/>
  <c r="BE448" i="16"/>
  <c r="BC448" i="16" s="1"/>
  <c r="BD448" i="16" s="1"/>
  <c r="BB448" i="16"/>
  <c r="BA448" i="16"/>
  <c r="AU448" i="16"/>
  <c r="AS448" i="16" s="1"/>
  <c r="AT448" i="16" s="1"/>
  <c r="AR448" i="16"/>
  <c r="AQ448" i="16"/>
  <c r="AK448" i="16"/>
  <c r="AI448" i="16" s="1"/>
  <c r="AJ448" i="16" s="1"/>
  <c r="AH448" i="16"/>
  <c r="AG448" i="16"/>
  <c r="AA448" i="16"/>
  <c r="Y448" i="16" s="1"/>
  <c r="Z448" i="16" s="1"/>
  <c r="X448" i="16"/>
  <c r="W448" i="16"/>
  <c r="BE447" i="16"/>
  <c r="BC447" i="16" s="1"/>
  <c r="BD447" i="16" s="1"/>
  <c r="BB447" i="16"/>
  <c r="BA447" i="16"/>
  <c r="AU447" i="16"/>
  <c r="AS447" i="16" s="1"/>
  <c r="AT447" i="16" s="1"/>
  <c r="AR447" i="16"/>
  <c r="AQ447" i="16"/>
  <c r="AK447" i="16"/>
  <c r="AI447" i="16" s="1"/>
  <c r="AJ447" i="16" s="1"/>
  <c r="AH447" i="16"/>
  <c r="AG447" i="16"/>
  <c r="AA447" i="16"/>
  <c r="Y447" i="16" s="1"/>
  <c r="Z447" i="16" s="1"/>
  <c r="X447" i="16"/>
  <c r="W447" i="16"/>
  <c r="BE446" i="16"/>
  <c r="BC446" i="16" s="1"/>
  <c r="BD446" i="16" s="1"/>
  <c r="BB446" i="16"/>
  <c r="BA446" i="16"/>
  <c r="AU446" i="16"/>
  <c r="AS446" i="16" s="1"/>
  <c r="AT446" i="16" s="1"/>
  <c r="AR446" i="16"/>
  <c r="AQ446" i="16"/>
  <c r="AK446" i="16"/>
  <c r="AI446" i="16" s="1"/>
  <c r="AJ446" i="16" s="1"/>
  <c r="AH446" i="16"/>
  <c r="AG446" i="16"/>
  <c r="AA446" i="16"/>
  <c r="Y446" i="16" s="1"/>
  <c r="Z446" i="16" s="1"/>
  <c r="X446" i="16"/>
  <c r="W446" i="16"/>
  <c r="BE445" i="16"/>
  <c r="BC445" i="16" s="1"/>
  <c r="BD445" i="16" s="1"/>
  <c r="BB445" i="16"/>
  <c r="BA445" i="16"/>
  <c r="AU445" i="16"/>
  <c r="AS445" i="16" s="1"/>
  <c r="AT445" i="16" s="1"/>
  <c r="AR445" i="16"/>
  <c r="AQ445" i="16"/>
  <c r="AK445" i="16"/>
  <c r="AI445" i="16" s="1"/>
  <c r="AJ445" i="16" s="1"/>
  <c r="AH445" i="16"/>
  <c r="AG445" i="16"/>
  <c r="AA445" i="16"/>
  <c r="Y445" i="16" s="1"/>
  <c r="Z445" i="16" s="1"/>
  <c r="X445" i="16"/>
  <c r="W445" i="16"/>
  <c r="BE444" i="16"/>
  <c r="BC444" i="16" s="1"/>
  <c r="BD444" i="16" s="1"/>
  <c r="BB444" i="16"/>
  <c r="BA444" i="16"/>
  <c r="AU444" i="16"/>
  <c r="AS444" i="16" s="1"/>
  <c r="AT444" i="16" s="1"/>
  <c r="AR444" i="16"/>
  <c r="AQ444" i="16"/>
  <c r="AK444" i="16"/>
  <c r="AI444" i="16" s="1"/>
  <c r="AJ444" i="16" s="1"/>
  <c r="AH444" i="16"/>
  <c r="AG444" i="16"/>
  <c r="AA444" i="16"/>
  <c r="Y444" i="16" s="1"/>
  <c r="Z444" i="16" s="1"/>
  <c r="X444" i="16"/>
  <c r="W444" i="16"/>
  <c r="BE443" i="16"/>
  <c r="BC443" i="16" s="1"/>
  <c r="BD443" i="16" s="1"/>
  <c r="BB443" i="16"/>
  <c r="BA443" i="16"/>
  <c r="AU443" i="16"/>
  <c r="AS443" i="16" s="1"/>
  <c r="AT443" i="16" s="1"/>
  <c r="AR443" i="16"/>
  <c r="AQ443" i="16"/>
  <c r="AK443" i="16"/>
  <c r="AI443" i="16" s="1"/>
  <c r="AJ443" i="16" s="1"/>
  <c r="AH443" i="16"/>
  <c r="AG443" i="16"/>
  <c r="AA443" i="16"/>
  <c r="Y443" i="16" s="1"/>
  <c r="Z443" i="16" s="1"/>
  <c r="X443" i="16"/>
  <c r="W443" i="16"/>
  <c r="BE442" i="16"/>
  <c r="BC442" i="16" s="1"/>
  <c r="BD442" i="16" s="1"/>
  <c r="BB442" i="16"/>
  <c r="BA442" i="16"/>
  <c r="AU442" i="16"/>
  <c r="AS442" i="16" s="1"/>
  <c r="AT442" i="16" s="1"/>
  <c r="AR442" i="16"/>
  <c r="AQ442" i="16"/>
  <c r="AK442" i="16"/>
  <c r="AI442" i="16" s="1"/>
  <c r="AJ442" i="16" s="1"/>
  <c r="AH442" i="16"/>
  <c r="AG442" i="16"/>
  <c r="AA442" i="16"/>
  <c r="Y442" i="16" s="1"/>
  <c r="Z442" i="16" s="1"/>
  <c r="X442" i="16"/>
  <c r="W442" i="16"/>
  <c r="BE441" i="16"/>
  <c r="BC441" i="16" s="1"/>
  <c r="BD441" i="16" s="1"/>
  <c r="BB441" i="16"/>
  <c r="BA441" i="16"/>
  <c r="AU441" i="16"/>
  <c r="AS441" i="16" s="1"/>
  <c r="AT441" i="16" s="1"/>
  <c r="AR441" i="16"/>
  <c r="AQ441" i="16"/>
  <c r="AK441" i="16"/>
  <c r="AI441" i="16" s="1"/>
  <c r="AJ441" i="16" s="1"/>
  <c r="AH441" i="16"/>
  <c r="AG441" i="16"/>
  <c r="AA441" i="16"/>
  <c r="Y441" i="16" s="1"/>
  <c r="Z441" i="16" s="1"/>
  <c r="X441" i="16"/>
  <c r="W441" i="16"/>
  <c r="BE440" i="16"/>
  <c r="BC440" i="16" s="1"/>
  <c r="BD440" i="16" s="1"/>
  <c r="BB440" i="16"/>
  <c r="BA440" i="16"/>
  <c r="AU440" i="16"/>
  <c r="AS440" i="16" s="1"/>
  <c r="AT440" i="16" s="1"/>
  <c r="AR440" i="16"/>
  <c r="AQ440" i="16"/>
  <c r="AK440" i="16"/>
  <c r="AI440" i="16" s="1"/>
  <c r="AJ440" i="16" s="1"/>
  <c r="AH440" i="16"/>
  <c r="AG440" i="16"/>
  <c r="AA440" i="16"/>
  <c r="Y440" i="16" s="1"/>
  <c r="Z440" i="16" s="1"/>
  <c r="X440" i="16"/>
  <c r="W440" i="16"/>
  <c r="BE439" i="16"/>
  <c r="BC439" i="16" s="1"/>
  <c r="BD439" i="16" s="1"/>
  <c r="BB439" i="16"/>
  <c r="BA439" i="16"/>
  <c r="AU439" i="16"/>
  <c r="AS439" i="16" s="1"/>
  <c r="AT439" i="16" s="1"/>
  <c r="AR439" i="16"/>
  <c r="AQ439" i="16"/>
  <c r="AK439" i="16"/>
  <c r="AI439" i="16" s="1"/>
  <c r="AJ439" i="16" s="1"/>
  <c r="AH439" i="16"/>
  <c r="AG439" i="16"/>
  <c r="AA439" i="16"/>
  <c r="Y439" i="16" s="1"/>
  <c r="Z439" i="16" s="1"/>
  <c r="X439" i="16"/>
  <c r="W439" i="16"/>
  <c r="BE438" i="16"/>
  <c r="BC438" i="16" s="1"/>
  <c r="BD438" i="16" s="1"/>
  <c r="BB438" i="16"/>
  <c r="BA438" i="16"/>
  <c r="AU438" i="16"/>
  <c r="AS438" i="16" s="1"/>
  <c r="AT438" i="16" s="1"/>
  <c r="AR438" i="16"/>
  <c r="AQ438" i="16"/>
  <c r="AK438" i="16"/>
  <c r="AI438" i="16" s="1"/>
  <c r="AJ438" i="16" s="1"/>
  <c r="AH438" i="16"/>
  <c r="AG438" i="16"/>
  <c r="AA438" i="16"/>
  <c r="Y438" i="16" s="1"/>
  <c r="Z438" i="16" s="1"/>
  <c r="X438" i="16"/>
  <c r="W438" i="16"/>
  <c r="BE437" i="16"/>
  <c r="BC437" i="16" s="1"/>
  <c r="BD437" i="16" s="1"/>
  <c r="BB437" i="16"/>
  <c r="BA437" i="16"/>
  <c r="AU437" i="16"/>
  <c r="AS437" i="16" s="1"/>
  <c r="AT437" i="16" s="1"/>
  <c r="AR437" i="16"/>
  <c r="AQ437" i="16"/>
  <c r="AK437" i="16"/>
  <c r="AI437" i="16" s="1"/>
  <c r="AJ437" i="16" s="1"/>
  <c r="AH437" i="16"/>
  <c r="AG437" i="16"/>
  <c r="AA437" i="16"/>
  <c r="Y437" i="16" s="1"/>
  <c r="Z437" i="16" s="1"/>
  <c r="X437" i="16"/>
  <c r="W437" i="16"/>
  <c r="BE436" i="16"/>
  <c r="BC436" i="16" s="1"/>
  <c r="BD436" i="16" s="1"/>
  <c r="BB436" i="16"/>
  <c r="BA436" i="16"/>
  <c r="AU436" i="16"/>
  <c r="AS436" i="16" s="1"/>
  <c r="AT436" i="16" s="1"/>
  <c r="AR436" i="16"/>
  <c r="AQ436" i="16"/>
  <c r="AK436" i="16"/>
  <c r="AI436" i="16" s="1"/>
  <c r="AJ436" i="16" s="1"/>
  <c r="AH436" i="16"/>
  <c r="AG436" i="16"/>
  <c r="AA436" i="16"/>
  <c r="Y436" i="16" s="1"/>
  <c r="Z436" i="16" s="1"/>
  <c r="X436" i="16"/>
  <c r="W436" i="16"/>
  <c r="BE435" i="16"/>
  <c r="BC435" i="16" s="1"/>
  <c r="BD435" i="16" s="1"/>
  <c r="BB435" i="16"/>
  <c r="BA435" i="16"/>
  <c r="AU435" i="16"/>
  <c r="AS435" i="16" s="1"/>
  <c r="AT435" i="16" s="1"/>
  <c r="AR435" i="16"/>
  <c r="AQ435" i="16"/>
  <c r="AK435" i="16"/>
  <c r="AI435" i="16" s="1"/>
  <c r="AJ435" i="16" s="1"/>
  <c r="AH435" i="16"/>
  <c r="AG435" i="16"/>
  <c r="AA435" i="16"/>
  <c r="Y435" i="16" s="1"/>
  <c r="Z435" i="16" s="1"/>
  <c r="X435" i="16"/>
  <c r="W435" i="16"/>
  <c r="BE434" i="16"/>
  <c r="BC434" i="16" s="1"/>
  <c r="BD434" i="16" s="1"/>
  <c r="BB434" i="16"/>
  <c r="BA434" i="16"/>
  <c r="AU434" i="16"/>
  <c r="AS434" i="16" s="1"/>
  <c r="AT434" i="16" s="1"/>
  <c r="AR434" i="16"/>
  <c r="AQ434" i="16"/>
  <c r="AK434" i="16"/>
  <c r="AI434" i="16" s="1"/>
  <c r="AJ434" i="16" s="1"/>
  <c r="AH434" i="16"/>
  <c r="AG434" i="16"/>
  <c r="AA434" i="16"/>
  <c r="Y434" i="16" s="1"/>
  <c r="Z434" i="16" s="1"/>
  <c r="X434" i="16"/>
  <c r="W434" i="16"/>
  <c r="BE433" i="16"/>
  <c r="BC433" i="16" s="1"/>
  <c r="BD433" i="16" s="1"/>
  <c r="BB433" i="16"/>
  <c r="BA433" i="16"/>
  <c r="AU433" i="16"/>
  <c r="AS433" i="16" s="1"/>
  <c r="AT433" i="16" s="1"/>
  <c r="AR433" i="16"/>
  <c r="AQ433" i="16"/>
  <c r="AK433" i="16"/>
  <c r="AI433" i="16" s="1"/>
  <c r="AJ433" i="16" s="1"/>
  <c r="AH433" i="16"/>
  <c r="AG433" i="16"/>
  <c r="AA433" i="16"/>
  <c r="Y433" i="16" s="1"/>
  <c r="Z433" i="16" s="1"/>
  <c r="X433" i="16"/>
  <c r="W433" i="16"/>
  <c r="BE432" i="16"/>
  <c r="BC432" i="16" s="1"/>
  <c r="BD432" i="16" s="1"/>
  <c r="BB432" i="16"/>
  <c r="BA432" i="16"/>
  <c r="AU432" i="16"/>
  <c r="AS432" i="16" s="1"/>
  <c r="AT432" i="16" s="1"/>
  <c r="AR432" i="16"/>
  <c r="AQ432" i="16"/>
  <c r="AK432" i="16"/>
  <c r="AI432" i="16" s="1"/>
  <c r="AJ432" i="16" s="1"/>
  <c r="AH432" i="16"/>
  <c r="AG432" i="16"/>
  <c r="AA432" i="16"/>
  <c r="Y432" i="16" s="1"/>
  <c r="Z432" i="16" s="1"/>
  <c r="X432" i="16"/>
  <c r="W432" i="16"/>
  <c r="BE431" i="16"/>
  <c r="BC431" i="16" s="1"/>
  <c r="BD431" i="16" s="1"/>
  <c r="BB431" i="16"/>
  <c r="BA431" i="16"/>
  <c r="AU431" i="16"/>
  <c r="AS431" i="16" s="1"/>
  <c r="AT431" i="16" s="1"/>
  <c r="AR431" i="16"/>
  <c r="AQ431" i="16"/>
  <c r="AK431" i="16"/>
  <c r="AI431" i="16" s="1"/>
  <c r="AJ431" i="16" s="1"/>
  <c r="AH431" i="16"/>
  <c r="AG431" i="16"/>
  <c r="AA431" i="16"/>
  <c r="Y431" i="16" s="1"/>
  <c r="Z431" i="16" s="1"/>
  <c r="X431" i="16"/>
  <c r="W431" i="16"/>
  <c r="BE430" i="16"/>
  <c r="BC430" i="16" s="1"/>
  <c r="BD430" i="16" s="1"/>
  <c r="BB430" i="16"/>
  <c r="BA430" i="16"/>
  <c r="AU430" i="16"/>
  <c r="AS430" i="16" s="1"/>
  <c r="AT430" i="16" s="1"/>
  <c r="AR430" i="16"/>
  <c r="AQ430" i="16"/>
  <c r="AK430" i="16"/>
  <c r="AI430" i="16" s="1"/>
  <c r="AJ430" i="16" s="1"/>
  <c r="AH430" i="16"/>
  <c r="AG430" i="16"/>
  <c r="AA430" i="16"/>
  <c r="Y430" i="16" s="1"/>
  <c r="Z430" i="16" s="1"/>
  <c r="X430" i="16"/>
  <c r="W430" i="16"/>
  <c r="BE429" i="16"/>
  <c r="BC429" i="16" s="1"/>
  <c r="BD429" i="16" s="1"/>
  <c r="BB429" i="16"/>
  <c r="BA429" i="16"/>
  <c r="AU429" i="16"/>
  <c r="AS429" i="16" s="1"/>
  <c r="AT429" i="16" s="1"/>
  <c r="AR429" i="16"/>
  <c r="AQ429" i="16"/>
  <c r="AK429" i="16"/>
  <c r="AI429" i="16" s="1"/>
  <c r="AJ429" i="16" s="1"/>
  <c r="AH429" i="16"/>
  <c r="AG429" i="16"/>
  <c r="AA429" i="16"/>
  <c r="Y429" i="16" s="1"/>
  <c r="Z429" i="16" s="1"/>
  <c r="X429" i="16"/>
  <c r="W429" i="16"/>
  <c r="BE428" i="16"/>
  <c r="BC428" i="16" s="1"/>
  <c r="BD428" i="16" s="1"/>
  <c r="BB428" i="16"/>
  <c r="BA428" i="16"/>
  <c r="AU428" i="16"/>
  <c r="AS428" i="16" s="1"/>
  <c r="AT428" i="16" s="1"/>
  <c r="AR428" i="16"/>
  <c r="AQ428" i="16"/>
  <c r="AK428" i="16"/>
  <c r="AI428" i="16" s="1"/>
  <c r="AJ428" i="16" s="1"/>
  <c r="AH428" i="16"/>
  <c r="AG428" i="16"/>
  <c r="AA428" i="16"/>
  <c r="Y428" i="16" s="1"/>
  <c r="Z428" i="16" s="1"/>
  <c r="X428" i="16"/>
  <c r="W428" i="16"/>
  <c r="BE427" i="16"/>
  <c r="BC427" i="16" s="1"/>
  <c r="BD427" i="16" s="1"/>
  <c r="BB427" i="16"/>
  <c r="BA427" i="16"/>
  <c r="AU427" i="16"/>
  <c r="AS427" i="16" s="1"/>
  <c r="AT427" i="16" s="1"/>
  <c r="AR427" i="16"/>
  <c r="AQ427" i="16"/>
  <c r="AK427" i="16"/>
  <c r="AI427" i="16" s="1"/>
  <c r="AJ427" i="16" s="1"/>
  <c r="AH427" i="16"/>
  <c r="AG427" i="16"/>
  <c r="AA427" i="16"/>
  <c r="Y427" i="16" s="1"/>
  <c r="Z427" i="16" s="1"/>
  <c r="X427" i="16"/>
  <c r="W427" i="16"/>
  <c r="BE426" i="16"/>
  <c r="BC426" i="16" s="1"/>
  <c r="BD426" i="16" s="1"/>
  <c r="BB426" i="16"/>
  <c r="BA426" i="16"/>
  <c r="AU426" i="16"/>
  <c r="AS426" i="16" s="1"/>
  <c r="AT426" i="16" s="1"/>
  <c r="AR426" i="16"/>
  <c r="AQ426" i="16"/>
  <c r="AK426" i="16"/>
  <c r="AI426" i="16" s="1"/>
  <c r="AJ426" i="16" s="1"/>
  <c r="AH426" i="16"/>
  <c r="AG426" i="16"/>
  <c r="AA426" i="16"/>
  <c r="Y426" i="16" s="1"/>
  <c r="Z426" i="16" s="1"/>
  <c r="X426" i="16"/>
  <c r="W426" i="16"/>
  <c r="BE425" i="16"/>
  <c r="BC425" i="16" s="1"/>
  <c r="BD425" i="16" s="1"/>
  <c r="BB425" i="16"/>
  <c r="BA425" i="16"/>
  <c r="AU425" i="16"/>
  <c r="AS425" i="16" s="1"/>
  <c r="AT425" i="16" s="1"/>
  <c r="AR425" i="16"/>
  <c r="AQ425" i="16"/>
  <c r="AK425" i="16"/>
  <c r="AI425" i="16" s="1"/>
  <c r="AJ425" i="16" s="1"/>
  <c r="AH425" i="16"/>
  <c r="AG425" i="16"/>
  <c r="AA425" i="16"/>
  <c r="Y425" i="16" s="1"/>
  <c r="Z425" i="16" s="1"/>
  <c r="X425" i="16"/>
  <c r="W425" i="16"/>
  <c r="BE424" i="16"/>
  <c r="BC424" i="16" s="1"/>
  <c r="BD424" i="16" s="1"/>
  <c r="BB424" i="16"/>
  <c r="BA424" i="16"/>
  <c r="AU424" i="16"/>
  <c r="AS424" i="16" s="1"/>
  <c r="AT424" i="16" s="1"/>
  <c r="AR424" i="16"/>
  <c r="AQ424" i="16"/>
  <c r="AK424" i="16"/>
  <c r="AI424" i="16" s="1"/>
  <c r="AJ424" i="16" s="1"/>
  <c r="AH424" i="16"/>
  <c r="AG424" i="16"/>
  <c r="AA424" i="16"/>
  <c r="Y424" i="16" s="1"/>
  <c r="Z424" i="16" s="1"/>
  <c r="X424" i="16"/>
  <c r="W424" i="16"/>
  <c r="BE423" i="16"/>
  <c r="BC423" i="16" s="1"/>
  <c r="BD423" i="16" s="1"/>
  <c r="BB423" i="16"/>
  <c r="BA423" i="16"/>
  <c r="AU423" i="16"/>
  <c r="AS423" i="16" s="1"/>
  <c r="AT423" i="16" s="1"/>
  <c r="AR423" i="16"/>
  <c r="AQ423" i="16"/>
  <c r="AK423" i="16"/>
  <c r="AI423" i="16" s="1"/>
  <c r="AJ423" i="16" s="1"/>
  <c r="AH423" i="16"/>
  <c r="AG423" i="16"/>
  <c r="AA423" i="16"/>
  <c r="Y423" i="16" s="1"/>
  <c r="Z423" i="16" s="1"/>
  <c r="X423" i="16"/>
  <c r="W423" i="16"/>
  <c r="BE422" i="16"/>
  <c r="BC422" i="16" s="1"/>
  <c r="BD422" i="16" s="1"/>
  <c r="BB422" i="16"/>
  <c r="BA422" i="16"/>
  <c r="AU422" i="16"/>
  <c r="AS422" i="16" s="1"/>
  <c r="AT422" i="16" s="1"/>
  <c r="AR422" i="16"/>
  <c r="AQ422" i="16"/>
  <c r="AK422" i="16"/>
  <c r="AI422" i="16" s="1"/>
  <c r="AJ422" i="16" s="1"/>
  <c r="AH422" i="16"/>
  <c r="AG422" i="16"/>
  <c r="AA422" i="16"/>
  <c r="Y422" i="16" s="1"/>
  <c r="Z422" i="16" s="1"/>
  <c r="X422" i="16"/>
  <c r="W422" i="16"/>
  <c r="BE421" i="16"/>
  <c r="BC421" i="16" s="1"/>
  <c r="BD421" i="16" s="1"/>
  <c r="BB421" i="16"/>
  <c r="BA421" i="16"/>
  <c r="AU421" i="16"/>
  <c r="AS421" i="16" s="1"/>
  <c r="AT421" i="16" s="1"/>
  <c r="AR421" i="16"/>
  <c r="AQ421" i="16"/>
  <c r="AK421" i="16"/>
  <c r="AI421" i="16" s="1"/>
  <c r="AJ421" i="16" s="1"/>
  <c r="AH421" i="16"/>
  <c r="AG421" i="16"/>
  <c r="AA421" i="16"/>
  <c r="Y421" i="16" s="1"/>
  <c r="Z421" i="16" s="1"/>
  <c r="X421" i="16"/>
  <c r="W421" i="16"/>
  <c r="BE420" i="16"/>
  <c r="BC420" i="16" s="1"/>
  <c r="BD420" i="16" s="1"/>
  <c r="BB420" i="16"/>
  <c r="BA420" i="16"/>
  <c r="AU420" i="16"/>
  <c r="AS420" i="16" s="1"/>
  <c r="AT420" i="16" s="1"/>
  <c r="AR420" i="16"/>
  <c r="AQ420" i="16"/>
  <c r="AK420" i="16"/>
  <c r="AI420" i="16" s="1"/>
  <c r="AJ420" i="16" s="1"/>
  <c r="AH420" i="16"/>
  <c r="AG420" i="16"/>
  <c r="AA420" i="16"/>
  <c r="Y420" i="16" s="1"/>
  <c r="Z420" i="16" s="1"/>
  <c r="X420" i="16"/>
  <c r="W420" i="16"/>
  <c r="BE419" i="16"/>
  <c r="BC419" i="16" s="1"/>
  <c r="BD419" i="16" s="1"/>
  <c r="BB419" i="16"/>
  <c r="BA419" i="16"/>
  <c r="AU419" i="16"/>
  <c r="AS419" i="16" s="1"/>
  <c r="AT419" i="16" s="1"/>
  <c r="AR419" i="16"/>
  <c r="AQ419" i="16"/>
  <c r="AK419" i="16"/>
  <c r="AI419" i="16" s="1"/>
  <c r="AJ419" i="16" s="1"/>
  <c r="AH419" i="16"/>
  <c r="AG419" i="16"/>
  <c r="AA419" i="16"/>
  <c r="Y419" i="16" s="1"/>
  <c r="Z419" i="16" s="1"/>
  <c r="X419" i="16"/>
  <c r="W419" i="16"/>
  <c r="BE418" i="16"/>
  <c r="BC418" i="16" s="1"/>
  <c r="BD418" i="16" s="1"/>
  <c r="BB418" i="16"/>
  <c r="BA418" i="16"/>
  <c r="AU418" i="16"/>
  <c r="AS418" i="16" s="1"/>
  <c r="AT418" i="16" s="1"/>
  <c r="AR418" i="16"/>
  <c r="AQ418" i="16"/>
  <c r="AK418" i="16"/>
  <c r="AI418" i="16" s="1"/>
  <c r="AJ418" i="16" s="1"/>
  <c r="AH418" i="16"/>
  <c r="AG418" i="16"/>
  <c r="AA418" i="16"/>
  <c r="Y418" i="16" s="1"/>
  <c r="Z418" i="16" s="1"/>
  <c r="X418" i="16"/>
  <c r="W418" i="16"/>
  <c r="BE417" i="16"/>
  <c r="BC417" i="16" s="1"/>
  <c r="BD417" i="16" s="1"/>
  <c r="BB417" i="16"/>
  <c r="BA417" i="16"/>
  <c r="AU417" i="16"/>
  <c r="AS417" i="16" s="1"/>
  <c r="AT417" i="16" s="1"/>
  <c r="AR417" i="16"/>
  <c r="AQ417" i="16"/>
  <c r="AK417" i="16"/>
  <c r="AI417" i="16" s="1"/>
  <c r="AJ417" i="16" s="1"/>
  <c r="AH417" i="16"/>
  <c r="AG417" i="16"/>
  <c r="AA417" i="16"/>
  <c r="Y417" i="16" s="1"/>
  <c r="Z417" i="16" s="1"/>
  <c r="X417" i="16"/>
  <c r="W417" i="16"/>
  <c r="BE416" i="16"/>
  <c r="BC416" i="16" s="1"/>
  <c r="BD416" i="16" s="1"/>
  <c r="BB416" i="16"/>
  <c r="BA416" i="16"/>
  <c r="AU416" i="16"/>
  <c r="AS416" i="16" s="1"/>
  <c r="AT416" i="16" s="1"/>
  <c r="AR416" i="16"/>
  <c r="AQ416" i="16"/>
  <c r="AK416" i="16"/>
  <c r="AI416" i="16" s="1"/>
  <c r="AJ416" i="16" s="1"/>
  <c r="AH416" i="16"/>
  <c r="AG416" i="16"/>
  <c r="AA416" i="16"/>
  <c r="Y416" i="16" s="1"/>
  <c r="Z416" i="16" s="1"/>
  <c r="X416" i="16"/>
  <c r="W416" i="16"/>
  <c r="BE415" i="16"/>
  <c r="BC415" i="16" s="1"/>
  <c r="BD415" i="16" s="1"/>
  <c r="BB415" i="16"/>
  <c r="BA415" i="16"/>
  <c r="AU415" i="16"/>
  <c r="AS415" i="16" s="1"/>
  <c r="AT415" i="16" s="1"/>
  <c r="AR415" i="16"/>
  <c r="AQ415" i="16"/>
  <c r="AK415" i="16"/>
  <c r="AI415" i="16" s="1"/>
  <c r="AJ415" i="16" s="1"/>
  <c r="AH415" i="16"/>
  <c r="AG415" i="16"/>
  <c r="AA415" i="16"/>
  <c r="Y415" i="16" s="1"/>
  <c r="Z415" i="16" s="1"/>
  <c r="X415" i="16"/>
  <c r="W415" i="16"/>
  <c r="BE414" i="16"/>
  <c r="BC414" i="16" s="1"/>
  <c r="BD414" i="16" s="1"/>
  <c r="BB414" i="16"/>
  <c r="BA414" i="16"/>
  <c r="AU414" i="16"/>
  <c r="AS414" i="16" s="1"/>
  <c r="AT414" i="16" s="1"/>
  <c r="AR414" i="16"/>
  <c r="AQ414" i="16"/>
  <c r="AK414" i="16"/>
  <c r="AI414" i="16" s="1"/>
  <c r="AJ414" i="16" s="1"/>
  <c r="AH414" i="16"/>
  <c r="AG414" i="16"/>
  <c r="AA414" i="16"/>
  <c r="Y414" i="16" s="1"/>
  <c r="Z414" i="16" s="1"/>
  <c r="X414" i="16"/>
  <c r="W414" i="16"/>
  <c r="BE413" i="16"/>
  <c r="BC413" i="16" s="1"/>
  <c r="BD413" i="16" s="1"/>
  <c r="BB413" i="16"/>
  <c r="BA413" i="16"/>
  <c r="AU413" i="16"/>
  <c r="AS413" i="16" s="1"/>
  <c r="AT413" i="16" s="1"/>
  <c r="AR413" i="16"/>
  <c r="AQ413" i="16"/>
  <c r="AK413" i="16"/>
  <c r="AI413" i="16" s="1"/>
  <c r="AJ413" i="16" s="1"/>
  <c r="AH413" i="16"/>
  <c r="AG413" i="16"/>
  <c r="AA413" i="16"/>
  <c r="Y413" i="16" s="1"/>
  <c r="Z413" i="16" s="1"/>
  <c r="X413" i="16"/>
  <c r="W413" i="16"/>
  <c r="BE412" i="16"/>
  <c r="BC412" i="16" s="1"/>
  <c r="BD412" i="16" s="1"/>
  <c r="BB412" i="16"/>
  <c r="BA412" i="16"/>
  <c r="AU412" i="16"/>
  <c r="AS412" i="16" s="1"/>
  <c r="AT412" i="16" s="1"/>
  <c r="AR412" i="16"/>
  <c r="AQ412" i="16"/>
  <c r="AK412" i="16"/>
  <c r="AI412" i="16" s="1"/>
  <c r="AJ412" i="16" s="1"/>
  <c r="AH412" i="16"/>
  <c r="AG412" i="16"/>
  <c r="AA412" i="16"/>
  <c r="Y412" i="16" s="1"/>
  <c r="Z412" i="16" s="1"/>
  <c r="X412" i="16"/>
  <c r="W412" i="16"/>
  <c r="BE411" i="16"/>
  <c r="BC411" i="16" s="1"/>
  <c r="BD411" i="16" s="1"/>
  <c r="BB411" i="16"/>
  <c r="BA411" i="16"/>
  <c r="AU411" i="16"/>
  <c r="AS411" i="16" s="1"/>
  <c r="AT411" i="16" s="1"/>
  <c r="AR411" i="16"/>
  <c r="AQ411" i="16"/>
  <c r="AK411" i="16"/>
  <c r="AI411" i="16" s="1"/>
  <c r="AJ411" i="16" s="1"/>
  <c r="AH411" i="16"/>
  <c r="AG411" i="16"/>
  <c r="AA411" i="16"/>
  <c r="Y411" i="16" s="1"/>
  <c r="Z411" i="16" s="1"/>
  <c r="X411" i="16"/>
  <c r="W411" i="16"/>
  <c r="BE410" i="16"/>
  <c r="BC410" i="16" s="1"/>
  <c r="BD410" i="16" s="1"/>
  <c r="BB410" i="16"/>
  <c r="BA410" i="16"/>
  <c r="AU410" i="16"/>
  <c r="AS410" i="16" s="1"/>
  <c r="AT410" i="16" s="1"/>
  <c r="AR410" i="16"/>
  <c r="AQ410" i="16"/>
  <c r="AK410" i="16"/>
  <c r="AI410" i="16" s="1"/>
  <c r="AJ410" i="16" s="1"/>
  <c r="AH410" i="16"/>
  <c r="AG410" i="16"/>
  <c r="AA410" i="16"/>
  <c r="Y410" i="16" s="1"/>
  <c r="Z410" i="16" s="1"/>
  <c r="X410" i="16"/>
  <c r="W410" i="16"/>
  <c r="BE409" i="16"/>
  <c r="BC409" i="16" s="1"/>
  <c r="BD409" i="16" s="1"/>
  <c r="BB409" i="16"/>
  <c r="BA409" i="16"/>
  <c r="AU409" i="16"/>
  <c r="AS409" i="16" s="1"/>
  <c r="AT409" i="16" s="1"/>
  <c r="AR409" i="16"/>
  <c r="AQ409" i="16"/>
  <c r="AK409" i="16"/>
  <c r="AI409" i="16" s="1"/>
  <c r="AJ409" i="16" s="1"/>
  <c r="AH409" i="16"/>
  <c r="AG409" i="16"/>
  <c r="AA409" i="16"/>
  <c r="Y409" i="16" s="1"/>
  <c r="Z409" i="16" s="1"/>
  <c r="X409" i="16"/>
  <c r="W409" i="16"/>
  <c r="BE408" i="16"/>
  <c r="BC408" i="16" s="1"/>
  <c r="BD408" i="16" s="1"/>
  <c r="BB408" i="16"/>
  <c r="BA408" i="16"/>
  <c r="AU408" i="16"/>
  <c r="AS408" i="16" s="1"/>
  <c r="AT408" i="16" s="1"/>
  <c r="AR408" i="16"/>
  <c r="AQ408" i="16"/>
  <c r="AK408" i="16"/>
  <c r="AI408" i="16" s="1"/>
  <c r="AJ408" i="16" s="1"/>
  <c r="AH408" i="16"/>
  <c r="AG408" i="16"/>
  <c r="AA408" i="16"/>
  <c r="Y408" i="16" s="1"/>
  <c r="Z408" i="16" s="1"/>
  <c r="X408" i="16"/>
  <c r="W408" i="16"/>
  <c r="BE407" i="16"/>
  <c r="BC407" i="16" s="1"/>
  <c r="BD407" i="16" s="1"/>
  <c r="BB407" i="16"/>
  <c r="BA407" i="16"/>
  <c r="AU407" i="16"/>
  <c r="AS407" i="16" s="1"/>
  <c r="AT407" i="16" s="1"/>
  <c r="AR407" i="16"/>
  <c r="AQ407" i="16"/>
  <c r="AK407" i="16"/>
  <c r="AI407" i="16" s="1"/>
  <c r="AJ407" i="16" s="1"/>
  <c r="AH407" i="16"/>
  <c r="AG407" i="16"/>
  <c r="AA407" i="16"/>
  <c r="Y407" i="16" s="1"/>
  <c r="Z407" i="16" s="1"/>
  <c r="X407" i="16"/>
  <c r="W407" i="16"/>
  <c r="BE406" i="16"/>
  <c r="BC406" i="16" s="1"/>
  <c r="BD406" i="16" s="1"/>
  <c r="BB406" i="16"/>
  <c r="BA406" i="16"/>
  <c r="AU406" i="16"/>
  <c r="AS406" i="16" s="1"/>
  <c r="AT406" i="16" s="1"/>
  <c r="AR406" i="16"/>
  <c r="AQ406" i="16"/>
  <c r="AK406" i="16"/>
  <c r="AI406" i="16" s="1"/>
  <c r="AJ406" i="16" s="1"/>
  <c r="AH406" i="16"/>
  <c r="AG406" i="16"/>
  <c r="AA406" i="16"/>
  <c r="Y406" i="16" s="1"/>
  <c r="Z406" i="16" s="1"/>
  <c r="X406" i="16"/>
  <c r="W406" i="16"/>
  <c r="BE405" i="16"/>
  <c r="BC405" i="16" s="1"/>
  <c r="BD405" i="16" s="1"/>
  <c r="BB405" i="16"/>
  <c r="BA405" i="16"/>
  <c r="AU405" i="16"/>
  <c r="AS405" i="16" s="1"/>
  <c r="AT405" i="16" s="1"/>
  <c r="AR405" i="16"/>
  <c r="AQ405" i="16"/>
  <c r="AK405" i="16"/>
  <c r="AI405" i="16" s="1"/>
  <c r="AJ405" i="16" s="1"/>
  <c r="AH405" i="16"/>
  <c r="AG405" i="16"/>
  <c r="AA405" i="16"/>
  <c r="Y405" i="16" s="1"/>
  <c r="Z405" i="16" s="1"/>
  <c r="X405" i="16"/>
  <c r="W405" i="16"/>
  <c r="BE404" i="16"/>
  <c r="BC404" i="16" s="1"/>
  <c r="BD404" i="16" s="1"/>
  <c r="BB404" i="16"/>
  <c r="BA404" i="16"/>
  <c r="AU404" i="16"/>
  <c r="AS404" i="16" s="1"/>
  <c r="AT404" i="16" s="1"/>
  <c r="AR404" i="16"/>
  <c r="AQ404" i="16"/>
  <c r="AK404" i="16"/>
  <c r="AI404" i="16" s="1"/>
  <c r="AJ404" i="16" s="1"/>
  <c r="AH404" i="16"/>
  <c r="AG404" i="16"/>
  <c r="AA404" i="16"/>
  <c r="Y404" i="16" s="1"/>
  <c r="Z404" i="16" s="1"/>
  <c r="X404" i="16"/>
  <c r="W404" i="16"/>
  <c r="BE403" i="16"/>
  <c r="BC403" i="16" s="1"/>
  <c r="BD403" i="16" s="1"/>
  <c r="BB403" i="16"/>
  <c r="BA403" i="16"/>
  <c r="AU403" i="16"/>
  <c r="AS403" i="16" s="1"/>
  <c r="AT403" i="16" s="1"/>
  <c r="AR403" i="16"/>
  <c r="AQ403" i="16"/>
  <c r="AK403" i="16"/>
  <c r="AI403" i="16" s="1"/>
  <c r="AJ403" i="16" s="1"/>
  <c r="AH403" i="16"/>
  <c r="AG403" i="16"/>
  <c r="AA403" i="16"/>
  <c r="Y403" i="16" s="1"/>
  <c r="Z403" i="16" s="1"/>
  <c r="X403" i="16"/>
  <c r="W403" i="16"/>
  <c r="BE402" i="16"/>
  <c r="BC402" i="16" s="1"/>
  <c r="BD402" i="16" s="1"/>
  <c r="BB402" i="16"/>
  <c r="BA402" i="16"/>
  <c r="AU402" i="16"/>
  <c r="AS402" i="16" s="1"/>
  <c r="AT402" i="16" s="1"/>
  <c r="AR402" i="16"/>
  <c r="AQ402" i="16"/>
  <c r="AK402" i="16"/>
  <c r="AI402" i="16" s="1"/>
  <c r="AJ402" i="16" s="1"/>
  <c r="AH402" i="16"/>
  <c r="AG402" i="16"/>
  <c r="AA402" i="16"/>
  <c r="Y402" i="16" s="1"/>
  <c r="Z402" i="16" s="1"/>
  <c r="X402" i="16"/>
  <c r="W402" i="16"/>
  <c r="BE401" i="16"/>
  <c r="BC401" i="16" s="1"/>
  <c r="BD401" i="16" s="1"/>
  <c r="BB401" i="16"/>
  <c r="BA401" i="16"/>
  <c r="AU401" i="16"/>
  <c r="AS401" i="16" s="1"/>
  <c r="AT401" i="16" s="1"/>
  <c r="AR401" i="16"/>
  <c r="AQ401" i="16"/>
  <c r="AK401" i="16"/>
  <c r="AI401" i="16" s="1"/>
  <c r="AJ401" i="16" s="1"/>
  <c r="AH401" i="16"/>
  <c r="AG401" i="16"/>
  <c r="AA401" i="16"/>
  <c r="Y401" i="16" s="1"/>
  <c r="Z401" i="16" s="1"/>
  <c r="X401" i="16"/>
  <c r="W401" i="16"/>
  <c r="BE400" i="16"/>
  <c r="BC400" i="16" s="1"/>
  <c r="BD400" i="16" s="1"/>
  <c r="BB400" i="16"/>
  <c r="BA400" i="16"/>
  <c r="AU400" i="16"/>
  <c r="AS400" i="16" s="1"/>
  <c r="AT400" i="16" s="1"/>
  <c r="AR400" i="16"/>
  <c r="AQ400" i="16"/>
  <c r="AK400" i="16"/>
  <c r="AI400" i="16" s="1"/>
  <c r="AJ400" i="16" s="1"/>
  <c r="AH400" i="16"/>
  <c r="AG400" i="16"/>
  <c r="AA400" i="16"/>
  <c r="Y400" i="16" s="1"/>
  <c r="Z400" i="16" s="1"/>
  <c r="X400" i="16"/>
  <c r="W400" i="16"/>
  <c r="BE399" i="16"/>
  <c r="BC399" i="16" s="1"/>
  <c r="BD399" i="16" s="1"/>
  <c r="BB399" i="16"/>
  <c r="BA399" i="16"/>
  <c r="AU399" i="16"/>
  <c r="AS399" i="16" s="1"/>
  <c r="AT399" i="16" s="1"/>
  <c r="AR399" i="16"/>
  <c r="AQ399" i="16"/>
  <c r="AK399" i="16"/>
  <c r="AI399" i="16" s="1"/>
  <c r="AJ399" i="16" s="1"/>
  <c r="AH399" i="16"/>
  <c r="AG399" i="16"/>
  <c r="AA399" i="16"/>
  <c r="Y399" i="16" s="1"/>
  <c r="Z399" i="16" s="1"/>
  <c r="X399" i="16"/>
  <c r="W399" i="16"/>
  <c r="BE398" i="16"/>
  <c r="BC398" i="16" s="1"/>
  <c r="BD398" i="16" s="1"/>
  <c r="BB398" i="16"/>
  <c r="BA398" i="16"/>
  <c r="AU398" i="16"/>
  <c r="AS398" i="16" s="1"/>
  <c r="AT398" i="16" s="1"/>
  <c r="AR398" i="16"/>
  <c r="AQ398" i="16"/>
  <c r="AK398" i="16"/>
  <c r="AI398" i="16" s="1"/>
  <c r="AJ398" i="16" s="1"/>
  <c r="AH398" i="16"/>
  <c r="AG398" i="16"/>
  <c r="AA398" i="16"/>
  <c r="Y398" i="16" s="1"/>
  <c r="Z398" i="16" s="1"/>
  <c r="X398" i="16"/>
  <c r="W398" i="16"/>
  <c r="BE397" i="16"/>
  <c r="BC397" i="16" s="1"/>
  <c r="BD397" i="16" s="1"/>
  <c r="BB397" i="16"/>
  <c r="BA397" i="16"/>
  <c r="AU397" i="16"/>
  <c r="AS397" i="16" s="1"/>
  <c r="AT397" i="16" s="1"/>
  <c r="AR397" i="16"/>
  <c r="AQ397" i="16"/>
  <c r="AK397" i="16"/>
  <c r="AI397" i="16" s="1"/>
  <c r="AJ397" i="16" s="1"/>
  <c r="AH397" i="16"/>
  <c r="AG397" i="16"/>
  <c r="AA397" i="16"/>
  <c r="Y397" i="16" s="1"/>
  <c r="Z397" i="16" s="1"/>
  <c r="X397" i="16"/>
  <c r="W397" i="16"/>
  <c r="BE396" i="16"/>
  <c r="BC396" i="16" s="1"/>
  <c r="BD396" i="16" s="1"/>
  <c r="BB396" i="16"/>
  <c r="BA396" i="16"/>
  <c r="AU396" i="16"/>
  <c r="AS396" i="16" s="1"/>
  <c r="AT396" i="16" s="1"/>
  <c r="AR396" i="16"/>
  <c r="AQ396" i="16"/>
  <c r="AK396" i="16"/>
  <c r="AI396" i="16" s="1"/>
  <c r="AJ396" i="16" s="1"/>
  <c r="AH396" i="16"/>
  <c r="AG396" i="16"/>
  <c r="AA396" i="16"/>
  <c r="Y396" i="16" s="1"/>
  <c r="Z396" i="16" s="1"/>
  <c r="X396" i="16"/>
  <c r="W396" i="16"/>
  <c r="BE395" i="16"/>
  <c r="BC395" i="16" s="1"/>
  <c r="BD395" i="16" s="1"/>
  <c r="BB395" i="16"/>
  <c r="BA395" i="16"/>
  <c r="AU395" i="16"/>
  <c r="AS395" i="16" s="1"/>
  <c r="AT395" i="16" s="1"/>
  <c r="AR395" i="16"/>
  <c r="AQ395" i="16"/>
  <c r="AK395" i="16"/>
  <c r="AI395" i="16" s="1"/>
  <c r="AJ395" i="16" s="1"/>
  <c r="AH395" i="16"/>
  <c r="AG395" i="16"/>
  <c r="AA395" i="16"/>
  <c r="Y395" i="16" s="1"/>
  <c r="Z395" i="16" s="1"/>
  <c r="X395" i="16"/>
  <c r="W395" i="16"/>
  <c r="BE394" i="16"/>
  <c r="BC394" i="16" s="1"/>
  <c r="BD394" i="16" s="1"/>
  <c r="BB394" i="16"/>
  <c r="BA394" i="16"/>
  <c r="AU394" i="16"/>
  <c r="AS394" i="16" s="1"/>
  <c r="AT394" i="16" s="1"/>
  <c r="AR394" i="16"/>
  <c r="AQ394" i="16"/>
  <c r="AK394" i="16"/>
  <c r="AI394" i="16" s="1"/>
  <c r="AJ394" i="16" s="1"/>
  <c r="AH394" i="16"/>
  <c r="AG394" i="16"/>
  <c r="AA394" i="16"/>
  <c r="Y394" i="16" s="1"/>
  <c r="Z394" i="16" s="1"/>
  <c r="X394" i="16"/>
  <c r="W394" i="16"/>
  <c r="BE393" i="16"/>
  <c r="BC393" i="16" s="1"/>
  <c r="BD393" i="16" s="1"/>
  <c r="BB393" i="16"/>
  <c r="BA393" i="16"/>
  <c r="AU393" i="16"/>
  <c r="AS393" i="16" s="1"/>
  <c r="AT393" i="16" s="1"/>
  <c r="AR393" i="16"/>
  <c r="AQ393" i="16"/>
  <c r="AK393" i="16"/>
  <c r="AI393" i="16" s="1"/>
  <c r="AJ393" i="16" s="1"/>
  <c r="AH393" i="16"/>
  <c r="AG393" i="16"/>
  <c r="AA393" i="16"/>
  <c r="Y393" i="16" s="1"/>
  <c r="Z393" i="16" s="1"/>
  <c r="X393" i="16"/>
  <c r="W393" i="16"/>
  <c r="BE392" i="16"/>
  <c r="BC392" i="16" s="1"/>
  <c r="BD392" i="16" s="1"/>
  <c r="BB392" i="16"/>
  <c r="BA392" i="16"/>
  <c r="AU392" i="16"/>
  <c r="AS392" i="16" s="1"/>
  <c r="AT392" i="16" s="1"/>
  <c r="AR392" i="16"/>
  <c r="AQ392" i="16"/>
  <c r="AK392" i="16"/>
  <c r="AI392" i="16" s="1"/>
  <c r="AJ392" i="16" s="1"/>
  <c r="AH392" i="16"/>
  <c r="AG392" i="16"/>
  <c r="AA392" i="16"/>
  <c r="Y392" i="16" s="1"/>
  <c r="Z392" i="16" s="1"/>
  <c r="X392" i="16"/>
  <c r="W392" i="16"/>
  <c r="BE391" i="16"/>
  <c r="BC391" i="16" s="1"/>
  <c r="BD391" i="16" s="1"/>
  <c r="BB391" i="16"/>
  <c r="BA391" i="16"/>
  <c r="AU391" i="16"/>
  <c r="AS391" i="16" s="1"/>
  <c r="AT391" i="16" s="1"/>
  <c r="AR391" i="16"/>
  <c r="AQ391" i="16"/>
  <c r="AK391" i="16"/>
  <c r="AI391" i="16" s="1"/>
  <c r="AJ391" i="16" s="1"/>
  <c r="AH391" i="16"/>
  <c r="AG391" i="16"/>
  <c r="AA391" i="16"/>
  <c r="Y391" i="16" s="1"/>
  <c r="Z391" i="16" s="1"/>
  <c r="X391" i="16"/>
  <c r="W391" i="16"/>
  <c r="BE390" i="16"/>
  <c r="BC390" i="16" s="1"/>
  <c r="BD390" i="16" s="1"/>
  <c r="BB390" i="16"/>
  <c r="BA390" i="16"/>
  <c r="AU390" i="16"/>
  <c r="AS390" i="16" s="1"/>
  <c r="AT390" i="16" s="1"/>
  <c r="AR390" i="16"/>
  <c r="AQ390" i="16"/>
  <c r="AK390" i="16"/>
  <c r="AI390" i="16" s="1"/>
  <c r="AJ390" i="16" s="1"/>
  <c r="AH390" i="16"/>
  <c r="AG390" i="16"/>
  <c r="AA390" i="16"/>
  <c r="Y390" i="16" s="1"/>
  <c r="Z390" i="16" s="1"/>
  <c r="X390" i="16"/>
  <c r="W390" i="16"/>
  <c r="BE389" i="16"/>
  <c r="BC389" i="16" s="1"/>
  <c r="BD389" i="16" s="1"/>
  <c r="BB389" i="16"/>
  <c r="BA389" i="16"/>
  <c r="AU389" i="16"/>
  <c r="AS389" i="16" s="1"/>
  <c r="AT389" i="16" s="1"/>
  <c r="AR389" i="16"/>
  <c r="AQ389" i="16"/>
  <c r="AK389" i="16"/>
  <c r="AI389" i="16" s="1"/>
  <c r="AJ389" i="16" s="1"/>
  <c r="AH389" i="16"/>
  <c r="AG389" i="16"/>
  <c r="AA389" i="16"/>
  <c r="Y389" i="16" s="1"/>
  <c r="Z389" i="16" s="1"/>
  <c r="X389" i="16"/>
  <c r="W389" i="16"/>
  <c r="BE388" i="16"/>
  <c r="BC388" i="16" s="1"/>
  <c r="BD388" i="16" s="1"/>
  <c r="BB388" i="16"/>
  <c r="BA388" i="16"/>
  <c r="AU388" i="16"/>
  <c r="AS388" i="16" s="1"/>
  <c r="AT388" i="16" s="1"/>
  <c r="AR388" i="16"/>
  <c r="AQ388" i="16"/>
  <c r="AK388" i="16"/>
  <c r="AI388" i="16" s="1"/>
  <c r="AJ388" i="16" s="1"/>
  <c r="AH388" i="16"/>
  <c r="AG388" i="16"/>
  <c r="AA388" i="16"/>
  <c r="Y388" i="16" s="1"/>
  <c r="Z388" i="16" s="1"/>
  <c r="X388" i="16"/>
  <c r="W388" i="16"/>
  <c r="BE387" i="16"/>
  <c r="BC387" i="16" s="1"/>
  <c r="BD387" i="16" s="1"/>
  <c r="BB387" i="16"/>
  <c r="BA387" i="16"/>
  <c r="AU387" i="16"/>
  <c r="AS387" i="16" s="1"/>
  <c r="AT387" i="16" s="1"/>
  <c r="AR387" i="16"/>
  <c r="AQ387" i="16"/>
  <c r="AK387" i="16"/>
  <c r="AI387" i="16" s="1"/>
  <c r="AJ387" i="16" s="1"/>
  <c r="AH387" i="16"/>
  <c r="AG387" i="16"/>
  <c r="AA387" i="16"/>
  <c r="Y387" i="16" s="1"/>
  <c r="Z387" i="16" s="1"/>
  <c r="X387" i="16"/>
  <c r="W387" i="16"/>
  <c r="BE386" i="16"/>
  <c r="BC386" i="16" s="1"/>
  <c r="BD386" i="16" s="1"/>
  <c r="BB386" i="16"/>
  <c r="BA386" i="16"/>
  <c r="AU386" i="16"/>
  <c r="AS386" i="16" s="1"/>
  <c r="AT386" i="16" s="1"/>
  <c r="AR386" i="16"/>
  <c r="AQ386" i="16"/>
  <c r="AK386" i="16"/>
  <c r="AI386" i="16" s="1"/>
  <c r="AJ386" i="16" s="1"/>
  <c r="AH386" i="16"/>
  <c r="AG386" i="16"/>
  <c r="AA386" i="16"/>
  <c r="Y386" i="16" s="1"/>
  <c r="Z386" i="16" s="1"/>
  <c r="X386" i="16"/>
  <c r="W386" i="16"/>
  <c r="BE385" i="16"/>
  <c r="BC385" i="16" s="1"/>
  <c r="BD385" i="16" s="1"/>
  <c r="BB385" i="16"/>
  <c r="BA385" i="16"/>
  <c r="AU385" i="16"/>
  <c r="AS385" i="16" s="1"/>
  <c r="AT385" i="16" s="1"/>
  <c r="AR385" i="16"/>
  <c r="AQ385" i="16"/>
  <c r="AK385" i="16"/>
  <c r="AI385" i="16" s="1"/>
  <c r="AJ385" i="16" s="1"/>
  <c r="AH385" i="16"/>
  <c r="AG385" i="16"/>
  <c r="AA385" i="16"/>
  <c r="Y385" i="16" s="1"/>
  <c r="Z385" i="16" s="1"/>
  <c r="X385" i="16"/>
  <c r="W385" i="16"/>
  <c r="BE384" i="16"/>
  <c r="BC384" i="16" s="1"/>
  <c r="BD384" i="16" s="1"/>
  <c r="BB384" i="16"/>
  <c r="BA384" i="16"/>
  <c r="AU384" i="16"/>
  <c r="AS384" i="16" s="1"/>
  <c r="AT384" i="16" s="1"/>
  <c r="AR384" i="16"/>
  <c r="AQ384" i="16"/>
  <c r="AK384" i="16"/>
  <c r="AI384" i="16" s="1"/>
  <c r="AJ384" i="16" s="1"/>
  <c r="AH384" i="16"/>
  <c r="AG384" i="16"/>
  <c r="AA384" i="16"/>
  <c r="Y384" i="16" s="1"/>
  <c r="Z384" i="16" s="1"/>
  <c r="X384" i="16"/>
  <c r="W384" i="16"/>
  <c r="BE383" i="16"/>
  <c r="BC383" i="16" s="1"/>
  <c r="BD383" i="16" s="1"/>
  <c r="BB383" i="16"/>
  <c r="BA383" i="16"/>
  <c r="AU383" i="16"/>
  <c r="AS383" i="16" s="1"/>
  <c r="AT383" i="16" s="1"/>
  <c r="AR383" i="16"/>
  <c r="AQ383" i="16"/>
  <c r="AK383" i="16"/>
  <c r="AI383" i="16" s="1"/>
  <c r="AJ383" i="16" s="1"/>
  <c r="AH383" i="16"/>
  <c r="AG383" i="16"/>
  <c r="AA383" i="16"/>
  <c r="Y383" i="16" s="1"/>
  <c r="Z383" i="16" s="1"/>
  <c r="X383" i="16"/>
  <c r="W383" i="16"/>
  <c r="BE382" i="16"/>
  <c r="BC382" i="16" s="1"/>
  <c r="BD382" i="16" s="1"/>
  <c r="BB382" i="16"/>
  <c r="BA382" i="16"/>
  <c r="AU382" i="16"/>
  <c r="AS382" i="16" s="1"/>
  <c r="AT382" i="16" s="1"/>
  <c r="AR382" i="16"/>
  <c r="AQ382" i="16"/>
  <c r="AK382" i="16"/>
  <c r="AI382" i="16" s="1"/>
  <c r="AJ382" i="16" s="1"/>
  <c r="AH382" i="16"/>
  <c r="AG382" i="16"/>
  <c r="AA382" i="16"/>
  <c r="Y382" i="16" s="1"/>
  <c r="Z382" i="16" s="1"/>
  <c r="X382" i="16"/>
  <c r="W382" i="16"/>
  <c r="BE381" i="16"/>
  <c r="BC381" i="16" s="1"/>
  <c r="BD381" i="16" s="1"/>
  <c r="BB381" i="16"/>
  <c r="BA381" i="16"/>
  <c r="AU381" i="16"/>
  <c r="AS381" i="16" s="1"/>
  <c r="AT381" i="16" s="1"/>
  <c r="AR381" i="16"/>
  <c r="AQ381" i="16"/>
  <c r="AK381" i="16"/>
  <c r="AI381" i="16" s="1"/>
  <c r="AJ381" i="16" s="1"/>
  <c r="AH381" i="16"/>
  <c r="AG381" i="16"/>
  <c r="AA381" i="16"/>
  <c r="Y381" i="16" s="1"/>
  <c r="Z381" i="16" s="1"/>
  <c r="X381" i="16"/>
  <c r="W381" i="16"/>
  <c r="BE380" i="16"/>
  <c r="BC380" i="16" s="1"/>
  <c r="BD380" i="16" s="1"/>
  <c r="BB380" i="16"/>
  <c r="BA380" i="16"/>
  <c r="AU380" i="16"/>
  <c r="AS380" i="16" s="1"/>
  <c r="AT380" i="16" s="1"/>
  <c r="AR380" i="16"/>
  <c r="AQ380" i="16"/>
  <c r="AK380" i="16"/>
  <c r="AI380" i="16" s="1"/>
  <c r="AJ380" i="16" s="1"/>
  <c r="AH380" i="16"/>
  <c r="AG380" i="16"/>
  <c r="AA380" i="16"/>
  <c r="Y380" i="16" s="1"/>
  <c r="Z380" i="16" s="1"/>
  <c r="X380" i="16"/>
  <c r="W380" i="16"/>
  <c r="BE379" i="16"/>
  <c r="BC379" i="16" s="1"/>
  <c r="BD379" i="16" s="1"/>
  <c r="BB379" i="16"/>
  <c r="BA379" i="16"/>
  <c r="AU379" i="16"/>
  <c r="AS379" i="16" s="1"/>
  <c r="AT379" i="16" s="1"/>
  <c r="AR379" i="16"/>
  <c r="AQ379" i="16"/>
  <c r="AK379" i="16"/>
  <c r="AI379" i="16" s="1"/>
  <c r="AJ379" i="16" s="1"/>
  <c r="AH379" i="16"/>
  <c r="AG379" i="16"/>
  <c r="AA379" i="16"/>
  <c r="Y379" i="16" s="1"/>
  <c r="Z379" i="16" s="1"/>
  <c r="X379" i="16"/>
  <c r="W379" i="16"/>
  <c r="BE378" i="16"/>
  <c r="BC378" i="16" s="1"/>
  <c r="BD378" i="16" s="1"/>
  <c r="BB378" i="16"/>
  <c r="BA378" i="16"/>
  <c r="AU378" i="16"/>
  <c r="AS378" i="16" s="1"/>
  <c r="AT378" i="16" s="1"/>
  <c r="AR378" i="16"/>
  <c r="AQ378" i="16"/>
  <c r="AK378" i="16"/>
  <c r="AI378" i="16" s="1"/>
  <c r="AJ378" i="16" s="1"/>
  <c r="AH378" i="16"/>
  <c r="AG378" i="16"/>
  <c r="AA378" i="16"/>
  <c r="Y378" i="16" s="1"/>
  <c r="Z378" i="16" s="1"/>
  <c r="X378" i="16"/>
  <c r="W378" i="16"/>
  <c r="BE377" i="16"/>
  <c r="BC377" i="16" s="1"/>
  <c r="BD377" i="16" s="1"/>
  <c r="BB377" i="16"/>
  <c r="BA377" i="16"/>
  <c r="AU377" i="16"/>
  <c r="AS377" i="16" s="1"/>
  <c r="AT377" i="16" s="1"/>
  <c r="AR377" i="16"/>
  <c r="AQ377" i="16"/>
  <c r="AK377" i="16"/>
  <c r="AI377" i="16" s="1"/>
  <c r="AJ377" i="16" s="1"/>
  <c r="AH377" i="16"/>
  <c r="AG377" i="16"/>
  <c r="AA377" i="16"/>
  <c r="Y377" i="16" s="1"/>
  <c r="Z377" i="16" s="1"/>
  <c r="X377" i="16"/>
  <c r="W377" i="16"/>
  <c r="BE376" i="16"/>
  <c r="BC376" i="16" s="1"/>
  <c r="BD376" i="16" s="1"/>
  <c r="BB376" i="16"/>
  <c r="BA376" i="16"/>
  <c r="AU376" i="16"/>
  <c r="AS376" i="16" s="1"/>
  <c r="AT376" i="16" s="1"/>
  <c r="AR376" i="16"/>
  <c r="AQ376" i="16"/>
  <c r="AK376" i="16"/>
  <c r="AI376" i="16" s="1"/>
  <c r="AJ376" i="16" s="1"/>
  <c r="AH376" i="16"/>
  <c r="AG376" i="16"/>
  <c r="AA376" i="16"/>
  <c r="Y376" i="16" s="1"/>
  <c r="Z376" i="16" s="1"/>
  <c r="X376" i="16"/>
  <c r="W376" i="16"/>
  <c r="BE375" i="16"/>
  <c r="BC375" i="16" s="1"/>
  <c r="BD375" i="16" s="1"/>
  <c r="BB375" i="16"/>
  <c r="BA375" i="16"/>
  <c r="AU375" i="16"/>
  <c r="AS375" i="16" s="1"/>
  <c r="AT375" i="16" s="1"/>
  <c r="AR375" i="16"/>
  <c r="AQ375" i="16"/>
  <c r="AK375" i="16"/>
  <c r="AI375" i="16" s="1"/>
  <c r="AJ375" i="16" s="1"/>
  <c r="AH375" i="16"/>
  <c r="AG375" i="16"/>
  <c r="AA375" i="16"/>
  <c r="Y375" i="16" s="1"/>
  <c r="Z375" i="16" s="1"/>
  <c r="X375" i="16"/>
  <c r="W375" i="16"/>
  <c r="BE374" i="16"/>
  <c r="BC374" i="16" s="1"/>
  <c r="BD374" i="16" s="1"/>
  <c r="BB374" i="16"/>
  <c r="BA374" i="16"/>
  <c r="AU374" i="16"/>
  <c r="AS374" i="16" s="1"/>
  <c r="AT374" i="16" s="1"/>
  <c r="AR374" i="16"/>
  <c r="AQ374" i="16"/>
  <c r="AK374" i="16"/>
  <c r="AI374" i="16" s="1"/>
  <c r="AJ374" i="16" s="1"/>
  <c r="AH374" i="16"/>
  <c r="AG374" i="16"/>
  <c r="AA374" i="16"/>
  <c r="Y374" i="16" s="1"/>
  <c r="Z374" i="16" s="1"/>
  <c r="X374" i="16"/>
  <c r="W374" i="16"/>
  <c r="BE373" i="16"/>
  <c r="BC373" i="16" s="1"/>
  <c r="BD373" i="16" s="1"/>
  <c r="BB373" i="16"/>
  <c r="BA373" i="16"/>
  <c r="AU373" i="16"/>
  <c r="AS373" i="16" s="1"/>
  <c r="AT373" i="16" s="1"/>
  <c r="AR373" i="16"/>
  <c r="AQ373" i="16"/>
  <c r="AK373" i="16"/>
  <c r="AI373" i="16" s="1"/>
  <c r="AJ373" i="16" s="1"/>
  <c r="AH373" i="16"/>
  <c r="AG373" i="16"/>
  <c r="AA373" i="16"/>
  <c r="Y373" i="16" s="1"/>
  <c r="Z373" i="16" s="1"/>
  <c r="X373" i="16"/>
  <c r="W373" i="16"/>
  <c r="BE372" i="16"/>
  <c r="BC372" i="16" s="1"/>
  <c r="BD372" i="16" s="1"/>
  <c r="BB372" i="16"/>
  <c r="BA372" i="16"/>
  <c r="AU372" i="16"/>
  <c r="AS372" i="16" s="1"/>
  <c r="AT372" i="16" s="1"/>
  <c r="AR372" i="16"/>
  <c r="AQ372" i="16"/>
  <c r="AK372" i="16"/>
  <c r="AI372" i="16" s="1"/>
  <c r="AJ372" i="16" s="1"/>
  <c r="AH372" i="16"/>
  <c r="AG372" i="16"/>
  <c r="AA372" i="16"/>
  <c r="Y372" i="16" s="1"/>
  <c r="Z372" i="16" s="1"/>
  <c r="X372" i="16"/>
  <c r="W372" i="16"/>
  <c r="BE371" i="16"/>
  <c r="BC371" i="16" s="1"/>
  <c r="BD371" i="16" s="1"/>
  <c r="BB371" i="16"/>
  <c r="BA371" i="16"/>
  <c r="AU371" i="16"/>
  <c r="AS371" i="16" s="1"/>
  <c r="AT371" i="16" s="1"/>
  <c r="AR371" i="16"/>
  <c r="AQ371" i="16"/>
  <c r="AK371" i="16"/>
  <c r="AI371" i="16" s="1"/>
  <c r="AJ371" i="16" s="1"/>
  <c r="AH371" i="16"/>
  <c r="AG371" i="16"/>
  <c r="AA371" i="16"/>
  <c r="Y371" i="16" s="1"/>
  <c r="Z371" i="16" s="1"/>
  <c r="X371" i="16"/>
  <c r="W371" i="16"/>
  <c r="BE370" i="16"/>
  <c r="BC370" i="16" s="1"/>
  <c r="BD370" i="16" s="1"/>
  <c r="BB370" i="16"/>
  <c r="BA370" i="16"/>
  <c r="AU370" i="16"/>
  <c r="AS370" i="16" s="1"/>
  <c r="AT370" i="16" s="1"/>
  <c r="AR370" i="16"/>
  <c r="AQ370" i="16"/>
  <c r="AK370" i="16"/>
  <c r="AI370" i="16" s="1"/>
  <c r="AJ370" i="16" s="1"/>
  <c r="AH370" i="16"/>
  <c r="AG370" i="16"/>
  <c r="AA370" i="16"/>
  <c r="Y370" i="16" s="1"/>
  <c r="Z370" i="16" s="1"/>
  <c r="X370" i="16"/>
  <c r="W370" i="16"/>
  <c r="BE369" i="16"/>
  <c r="BC369" i="16" s="1"/>
  <c r="BD369" i="16" s="1"/>
  <c r="BB369" i="16"/>
  <c r="BA369" i="16"/>
  <c r="AU369" i="16"/>
  <c r="AS369" i="16" s="1"/>
  <c r="AT369" i="16" s="1"/>
  <c r="AR369" i="16"/>
  <c r="AQ369" i="16"/>
  <c r="AK369" i="16"/>
  <c r="AI369" i="16" s="1"/>
  <c r="AJ369" i="16" s="1"/>
  <c r="AH369" i="16"/>
  <c r="AG369" i="16"/>
  <c r="AA369" i="16"/>
  <c r="Y369" i="16" s="1"/>
  <c r="Z369" i="16" s="1"/>
  <c r="X369" i="16"/>
  <c r="W369" i="16"/>
  <c r="BE368" i="16"/>
  <c r="BC368" i="16" s="1"/>
  <c r="BD368" i="16" s="1"/>
  <c r="BB368" i="16"/>
  <c r="BA368" i="16"/>
  <c r="AU368" i="16"/>
  <c r="AS368" i="16" s="1"/>
  <c r="AT368" i="16" s="1"/>
  <c r="AR368" i="16"/>
  <c r="AQ368" i="16"/>
  <c r="AK368" i="16"/>
  <c r="AI368" i="16" s="1"/>
  <c r="AJ368" i="16" s="1"/>
  <c r="AH368" i="16"/>
  <c r="AG368" i="16"/>
  <c r="AA368" i="16"/>
  <c r="Y368" i="16" s="1"/>
  <c r="Z368" i="16" s="1"/>
  <c r="X368" i="16"/>
  <c r="W368" i="16"/>
  <c r="BE367" i="16"/>
  <c r="BC367" i="16" s="1"/>
  <c r="BD367" i="16" s="1"/>
  <c r="BB367" i="16"/>
  <c r="BA367" i="16"/>
  <c r="AU367" i="16"/>
  <c r="AS367" i="16" s="1"/>
  <c r="AT367" i="16" s="1"/>
  <c r="AR367" i="16"/>
  <c r="AQ367" i="16"/>
  <c r="AK367" i="16"/>
  <c r="AI367" i="16" s="1"/>
  <c r="AJ367" i="16" s="1"/>
  <c r="AH367" i="16"/>
  <c r="AG367" i="16"/>
  <c r="AA367" i="16"/>
  <c r="Y367" i="16" s="1"/>
  <c r="Z367" i="16" s="1"/>
  <c r="X367" i="16"/>
  <c r="W367" i="16"/>
  <c r="BE366" i="16"/>
  <c r="BC366" i="16" s="1"/>
  <c r="BD366" i="16" s="1"/>
  <c r="BB366" i="16"/>
  <c r="BA366" i="16"/>
  <c r="AU366" i="16"/>
  <c r="AS366" i="16" s="1"/>
  <c r="AT366" i="16" s="1"/>
  <c r="AR366" i="16"/>
  <c r="AQ366" i="16"/>
  <c r="AK366" i="16"/>
  <c r="AI366" i="16" s="1"/>
  <c r="AJ366" i="16" s="1"/>
  <c r="AH366" i="16"/>
  <c r="AG366" i="16"/>
  <c r="AA366" i="16"/>
  <c r="Y366" i="16" s="1"/>
  <c r="Z366" i="16" s="1"/>
  <c r="X366" i="16"/>
  <c r="W366" i="16"/>
  <c r="BE365" i="16"/>
  <c r="BC365" i="16" s="1"/>
  <c r="BD365" i="16" s="1"/>
  <c r="BB365" i="16"/>
  <c r="BA365" i="16"/>
  <c r="AU365" i="16"/>
  <c r="AS365" i="16" s="1"/>
  <c r="AT365" i="16" s="1"/>
  <c r="AR365" i="16"/>
  <c r="AQ365" i="16"/>
  <c r="AK365" i="16"/>
  <c r="AI365" i="16" s="1"/>
  <c r="AJ365" i="16" s="1"/>
  <c r="AH365" i="16"/>
  <c r="AG365" i="16"/>
  <c r="AA365" i="16"/>
  <c r="Y365" i="16" s="1"/>
  <c r="Z365" i="16" s="1"/>
  <c r="X365" i="16"/>
  <c r="W365" i="16"/>
  <c r="BE364" i="16"/>
  <c r="BC364" i="16" s="1"/>
  <c r="BD364" i="16" s="1"/>
  <c r="BB364" i="16"/>
  <c r="BA364" i="16"/>
  <c r="AU364" i="16"/>
  <c r="AS364" i="16" s="1"/>
  <c r="AT364" i="16" s="1"/>
  <c r="AR364" i="16"/>
  <c r="AQ364" i="16"/>
  <c r="AK364" i="16"/>
  <c r="AI364" i="16" s="1"/>
  <c r="AJ364" i="16" s="1"/>
  <c r="AH364" i="16"/>
  <c r="AG364" i="16"/>
  <c r="AA364" i="16"/>
  <c r="Y364" i="16" s="1"/>
  <c r="Z364" i="16" s="1"/>
  <c r="X364" i="16"/>
  <c r="W364" i="16"/>
  <c r="BE363" i="16"/>
  <c r="BC363" i="16" s="1"/>
  <c r="BD363" i="16" s="1"/>
  <c r="BB363" i="16"/>
  <c r="BA363" i="16"/>
  <c r="AU363" i="16"/>
  <c r="AS363" i="16" s="1"/>
  <c r="AT363" i="16" s="1"/>
  <c r="AR363" i="16"/>
  <c r="AQ363" i="16"/>
  <c r="AK363" i="16"/>
  <c r="AI363" i="16" s="1"/>
  <c r="AJ363" i="16" s="1"/>
  <c r="AH363" i="16"/>
  <c r="AG363" i="16"/>
  <c r="AA363" i="16"/>
  <c r="Y363" i="16" s="1"/>
  <c r="Z363" i="16" s="1"/>
  <c r="X363" i="16"/>
  <c r="W363" i="16"/>
  <c r="BE362" i="16"/>
  <c r="BC362" i="16" s="1"/>
  <c r="BD362" i="16" s="1"/>
  <c r="BB362" i="16"/>
  <c r="BA362" i="16"/>
  <c r="AU362" i="16"/>
  <c r="AS362" i="16" s="1"/>
  <c r="AT362" i="16" s="1"/>
  <c r="AR362" i="16"/>
  <c r="AQ362" i="16"/>
  <c r="AK362" i="16"/>
  <c r="AI362" i="16" s="1"/>
  <c r="AJ362" i="16" s="1"/>
  <c r="AH362" i="16"/>
  <c r="AG362" i="16"/>
  <c r="AA362" i="16"/>
  <c r="Y362" i="16" s="1"/>
  <c r="Z362" i="16" s="1"/>
  <c r="X362" i="16"/>
  <c r="W362" i="16"/>
  <c r="BE361" i="16"/>
  <c r="BC361" i="16" s="1"/>
  <c r="BD361" i="16" s="1"/>
  <c r="BB361" i="16"/>
  <c r="BA361" i="16"/>
  <c r="AU361" i="16"/>
  <c r="AS361" i="16" s="1"/>
  <c r="AT361" i="16" s="1"/>
  <c r="AR361" i="16"/>
  <c r="AQ361" i="16"/>
  <c r="AK361" i="16"/>
  <c r="AI361" i="16" s="1"/>
  <c r="AJ361" i="16" s="1"/>
  <c r="AH361" i="16"/>
  <c r="AG361" i="16"/>
  <c r="AA361" i="16"/>
  <c r="Y361" i="16" s="1"/>
  <c r="Z361" i="16" s="1"/>
  <c r="X361" i="16"/>
  <c r="W361" i="16"/>
  <c r="BE360" i="16"/>
  <c r="BC360" i="16" s="1"/>
  <c r="BD360" i="16" s="1"/>
  <c r="BB360" i="16"/>
  <c r="BA360" i="16"/>
  <c r="AU360" i="16"/>
  <c r="AS360" i="16" s="1"/>
  <c r="AT360" i="16" s="1"/>
  <c r="AR360" i="16"/>
  <c r="AQ360" i="16"/>
  <c r="AK360" i="16"/>
  <c r="AI360" i="16" s="1"/>
  <c r="AJ360" i="16" s="1"/>
  <c r="AH360" i="16"/>
  <c r="AG360" i="16"/>
  <c r="AA360" i="16"/>
  <c r="Y360" i="16" s="1"/>
  <c r="Z360" i="16" s="1"/>
  <c r="X360" i="16"/>
  <c r="W360" i="16"/>
  <c r="BE359" i="16"/>
  <c r="BC359" i="16" s="1"/>
  <c r="BD359" i="16" s="1"/>
  <c r="BB359" i="16"/>
  <c r="BA359" i="16"/>
  <c r="AU359" i="16"/>
  <c r="AS359" i="16" s="1"/>
  <c r="AT359" i="16" s="1"/>
  <c r="AR359" i="16"/>
  <c r="AQ359" i="16"/>
  <c r="AK359" i="16"/>
  <c r="AI359" i="16" s="1"/>
  <c r="AJ359" i="16" s="1"/>
  <c r="AH359" i="16"/>
  <c r="AG359" i="16"/>
  <c r="AA359" i="16"/>
  <c r="Y359" i="16" s="1"/>
  <c r="Z359" i="16" s="1"/>
  <c r="X359" i="16"/>
  <c r="W359" i="16"/>
  <c r="BE358" i="16"/>
  <c r="BC358" i="16" s="1"/>
  <c r="BD358" i="16" s="1"/>
  <c r="BB358" i="16"/>
  <c r="BA358" i="16"/>
  <c r="AU358" i="16"/>
  <c r="AS358" i="16" s="1"/>
  <c r="AT358" i="16" s="1"/>
  <c r="AR358" i="16"/>
  <c r="AQ358" i="16"/>
  <c r="AK358" i="16"/>
  <c r="AI358" i="16" s="1"/>
  <c r="AJ358" i="16" s="1"/>
  <c r="AH358" i="16"/>
  <c r="AG358" i="16"/>
  <c r="AA358" i="16"/>
  <c r="Y358" i="16" s="1"/>
  <c r="Z358" i="16" s="1"/>
  <c r="X358" i="16"/>
  <c r="W358" i="16"/>
  <c r="BE357" i="16"/>
  <c r="BC357" i="16" s="1"/>
  <c r="BD357" i="16" s="1"/>
  <c r="BB357" i="16"/>
  <c r="BA357" i="16"/>
  <c r="AU357" i="16"/>
  <c r="AS357" i="16" s="1"/>
  <c r="AT357" i="16" s="1"/>
  <c r="AR357" i="16"/>
  <c r="AQ357" i="16"/>
  <c r="AK357" i="16"/>
  <c r="AI357" i="16" s="1"/>
  <c r="AJ357" i="16" s="1"/>
  <c r="AH357" i="16"/>
  <c r="AG357" i="16"/>
  <c r="AA357" i="16"/>
  <c r="Y357" i="16" s="1"/>
  <c r="Z357" i="16" s="1"/>
  <c r="X357" i="16"/>
  <c r="W357" i="16"/>
  <c r="BE356" i="16"/>
  <c r="BC356" i="16" s="1"/>
  <c r="BD356" i="16" s="1"/>
  <c r="BB356" i="16"/>
  <c r="BA356" i="16"/>
  <c r="AU356" i="16"/>
  <c r="AS356" i="16" s="1"/>
  <c r="AT356" i="16" s="1"/>
  <c r="AR356" i="16"/>
  <c r="AQ356" i="16"/>
  <c r="AK356" i="16"/>
  <c r="AI356" i="16" s="1"/>
  <c r="AJ356" i="16" s="1"/>
  <c r="AH356" i="16"/>
  <c r="AG356" i="16"/>
  <c r="AA356" i="16"/>
  <c r="Y356" i="16" s="1"/>
  <c r="Z356" i="16" s="1"/>
  <c r="X356" i="16"/>
  <c r="W356" i="16"/>
  <c r="BE355" i="16"/>
  <c r="BC355" i="16" s="1"/>
  <c r="BD355" i="16" s="1"/>
  <c r="BB355" i="16"/>
  <c r="BA355" i="16"/>
  <c r="AU355" i="16"/>
  <c r="AS355" i="16" s="1"/>
  <c r="AT355" i="16" s="1"/>
  <c r="AR355" i="16"/>
  <c r="AQ355" i="16"/>
  <c r="AK355" i="16"/>
  <c r="AI355" i="16" s="1"/>
  <c r="AJ355" i="16" s="1"/>
  <c r="AH355" i="16"/>
  <c r="AG355" i="16"/>
  <c r="AA355" i="16"/>
  <c r="Y355" i="16" s="1"/>
  <c r="Z355" i="16" s="1"/>
  <c r="X355" i="16"/>
  <c r="W355" i="16"/>
  <c r="BE354" i="16"/>
  <c r="BC354" i="16" s="1"/>
  <c r="BD354" i="16" s="1"/>
  <c r="BB354" i="16"/>
  <c r="BA354" i="16"/>
  <c r="AU354" i="16"/>
  <c r="AS354" i="16" s="1"/>
  <c r="AT354" i="16" s="1"/>
  <c r="AR354" i="16"/>
  <c r="AQ354" i="16"/>
  <c r="AK354" i="16"/>
  <c r="AI354" i="16" s="1"/>
  <c r="AJ354" i="16" s="1"/>
  <c r="AH354" i="16"/>
  <c r="AG354" i="16"/>
  <c r="AA354" i="16"/>
  <c r="Y354" i="16" s="1"/>
  <c r="Z354" i="16" s="1"/>
  <c r="X354" i="16"/>
  <c r="W354" i="16"/>
  <c r="BE353" i="16"/>
  <c r="BC353" i="16" s="1"/>
  <c r="BD353" i="16" s="1"/>
  <c r="BB353" i="16"/>
  <c r="BA353" i="16"/>
  <c r="AU353" i="16"/>
  <c r="AS353" i="16" s="1"/>
  <c r="AT353" i="16" s="1"/>
  <c r="AR353" i="16"/>
  <c r="AQ353" i="16"/>
  <c r="AK353" i="16"/>
  <c r="AI353" i="16" s="1"/>
  <c r="AJ353" i="16" s="1"/>
  <c r="AH353" i="16"/>
  <c r="AG353" i="16"/>
  <c r="AA353" i="16"/>
  <c r="Y353" i="16" s="1"/>
  <c r="Z353" i="16" s="1"/>
  <c r="X353" i="16"/>
  <c r="W353" i="16"/>
  <c r="BE352" i="16"/>
  <c r="BC352" i="16" s="1"/>
  <c r="BD352" i="16" s="1"/>
  <c r="BB352" i="16"/>
  <c r="BA352" i="16"/>
  <c r="AU352" i="16"/>
  <c r="AS352" i="16" s="1"/>
  <c r="AT352" i="16" s="1"/>
  <c r="AR352" i="16"/>
  <c r="AQ352" i="16"/>
  <c r="AK352" i="16"/>
  <c r="AI352" i="16" s="1"/>
  <c r="AJ352" i="16" s="1"/>
  <c r="AH352" i="16"/>
  <c r="AG352" i="16"/>
  <c r="AA352" i="16"/>
  <c r="Y352" i="16" s="1"/>
  <c r="Z352" i="16" s="1"/>
  <c r="X352" i="16"/>
  <c r="W352" i="16"/>
  <c r="BE351" i="16"/>
  <c r="BC351" i="16" s="1"/>
  <c r="BD351" i="16" s="1"/>
  <c r="BB351" i="16"/>
  <c r="BA351" i="16"/>
  <c r="AU351" i="16"/>
  <c r="AS351" i="16" s="1"/>
  <c r="AT351" i="16" s="1"/>
  <c r="AR351" i="16"/>
  <c r="AQ351" i="16"/>
  <c r="AK351" i="16"/>
  <c r="AI351" i="16" s="1"/>
  <c r="AJ351" i="16" s="1"/>
  <c r="AH351" i="16"/>
  <c r="AG351" i="16"/>
  <c r="AA351" i="16"/>
  <c r="Y351" i="16" s="1"/>
  <c r="Z351" i="16" s="1"/>
  <c r="X351" i="16"/>
  <c r="W351" i="16"/>
  <c r="BE350" i="16"/>
  <c r="BC350" i="16" s="1"/>
  <c r="BD350" i="16" s="1"/>
  <c r="BB350" i="16"/>
  <c r="BA350" i="16"/>
  <c r="AU350" i="16"/>
  <c r="AS350" i="16" s="1"/>
  <c r="AT350" i="16" s="1"/>
  <c r="AR350" i="16"/>
  <c r="AQ350" i="16"/>
  <c r="AK350" i="16"/>
  <c r="AI350" i="16" s="1"/>
  <c r="AJ350" i="16" s="1"/>
  <c r="AH350" i="16"/>
  <c r="AG350" i="16"/>
  <c r="AA350" i="16"/>
  <c r="Y350" i="16" s="1"/>
  <c r="Z350" i="16" s="1"/>
  <c r="X350" i="16"/>
  <c r="W350" i="16"/>
  <c r="BE349" i="16"/>
  <c r="BC349" i="16" s="1"/>
  <c r="BD349" i="16" s="1"/>
  <c r="BB349" i="16"/>
  <c r="BA349" i="16"/>
  <c r="AU349" i="16"/>
  <c r="AS349" i="16" s="1"/>
  <c r="AT349" i="16" s="1"/>
  <c r="AR349" i="16"/>
  <c r="AQ349" i="16"/>
  <c r="AK349" i="16"/>
  <c r="AI349" i="16" s="1"/>
  <c r="AJ349" i="16" s="1"/>
  <c r="AH349" i="16"/>
  <c r="AG349" i="16"/>
  <c r="AA349" i="16"/>
  <c r="Y349" i="16" s="1"/>
  <c r="Z349" i="16" s="1"/>
  <c r="X349" i="16"/>
  <c r="W349" i="16"/>
  <c r="BE348" i="16"/>
  <c r="BC348" i="16" s="1"/>
  <c r="BD348" i="16" s="1"/>
  <c r="BB348" i="16"/>
  <c r="BA348" i="16"/>
  <c r="AU348" i="16"/>
  <c r="AS348" i="16" s="1"/>
  <c r="AT348" i="16" s="1"/>
  <c r="AR348" i="16"/>
  <c r="AQ348" i="16"/>
  <c r="AK348" i="16"/>
  <c r="AI348" i="16" s="1"/>
  <c r="AJ348" i="16" s="1"/>
  <c r="AH348" i="16"/>
  <c r="AG348" i="16"/>
  <c r="AA348" i="16"/>
  <c r="Y348" i="16" s="1"/>
  <c r="Z348" i="16" s="1"/>
  <c r="X348" i="16"/>
  <c r="W348" i="16"/>
  <c r="BE347" i="16"/>
  <c r="BC347" i="16" s="1"/>
  <c r="BD347" i="16" s="1"/>
  <c r="BB347" i="16"/>
  <c r="BA347" i="16"/>
  <c r="AU347" i="16"/>
  <c r="AS347" i="16" s="1"/>
  <c r="AT347" i="16" s="1"/>
  <c r="AR347" i="16"/>
  <c r="AQ347" i="16"/>
  <c r="AK347" i="16"/>
  <c r="AI347" i="16" s="1"/>
  <c r="AJ347" i="16" s="1"/>
  <c r="AH347" i="16"/>
  <c r="AG347" i="16"/>
  <c r="AA347" i="16"/>
  <c r="Y347" i="16" s="1"/>
  <c r="Z347" i="16" s="1"/>
  <c r="X347" i="16"/>
  <c r="W347" i="16"/>
  <c r="BE346" i="16"/>
  <c r="BC346" i="16" s="1"/>
  <c r="BD346" i="16" s="1"/>
  <c r="BB346" i="16"/>
  <c r="BA346" i="16"/>
  <c r="AU346" i="16"/>
  <c r="AS346" i="16" s="1"/>
  <c r="AT346" i="16" s="1"/>
  <c r="AR346" i="16"/>
  <c r="AQ346" i="16"/>
  <c r="AK346" i="16"/>
  <c r="AI346" i="16" s="1"/>
  <c r="AJ346" i="16" s="1"/>
  <c r="AH346" i="16"/>
  <c r="AG346" i="16"/>
  <c r="AA346" i="16"/>
  <c r="Y346" i="16" s="1"/>
  <c r="Z346" i="16" s="1"/>
  <c r="X346" i="16"/>
  <c r="W346" i="16"/>
  <c r="BE345" i="16"/>
  <c r="BC345" i="16" s="1"/>
  <c r="BD345" i="16" s="1"/>
  <c r="BB345" i="16"/>
  <c r="BA345" i="16"/>
  <c r="AU345" i="16"/>
  <c r="AS345" i="16" s="1"/>
  <c r="AT345" i="16" s="1"/>
  <c r="AR345" i="16"/>
  <c r="AQ345" i="16"/>
  <c r="AK345" i="16"/>
  <c r="AI345" i="16" s="1"/>
  <c r="AJ345" i="16" s="1"/>
  <c r="AH345" i="16"/>
  <c r="AG345" i="16"/>
  <c r="AA345" i="16"/>
  <c r="Y345" i="16" s="1"/>
  <c r="Z345" i="16" s="1"/>
  <c r="X345" i="16"/>
  <c r="W345" i="16"/>
  <c r="BE344" i="16"/>
  <c r="BC344" i="16" s="1"/>
  <c r="BD344" i="16" s="1"/>
  <c r="BB344" i="16"/>
  <c r="BA344" i="16"/>
  <c r="AU344" i="16"/>
  <c r="AS344" i="16" s="1"/>
  <c r="AT344" i="16" s="1"/>
  <c r="AR344" i="16"/>
  <c r="AQ344" i="16"/>
  <c r="AK344" i="16"/>
  <c r="AI344" i="16" s="1"/>
  <c r="AJ344" i="16" s="1"/>
  <c r="AH344" i="16"/>
  <c r="AG344" i="16"/>
  <c r="AA344" i="16"/>
  <c r="Y344" i="16" s="1"/>
  <c r="Z344" i="16" s="1"/>
  <c r="X344" i="16"/>
  <c r="W344" i="16"/>
  <c r="BE343" i="16"/>
  <c r="BC343" i="16" s="1"/>
  <c r="BD343" i="16" s="1"/>
  <c r="BB343" i="16"/>
  <c r="BA343" i="16"/>
  <c r="AU343" i="16"/>
  <c r="AS343" i="16" s="1"/>
  <c r="AT343" i="16" s="1"/>
  <c r="AR343" i="16"/>
  <c r="AQ343" i="16"/>
  <c r="AK343" i="16"/>
  <c r="AI343" i="16" s="1"/>
  <c r="AJ343" i="16" s="1"/>
  <c r="AH343" i="16"/>
  <c r="AG343" i="16"/>
  <c r="AA343" i="16"/>
  <c r="Y343" i="16" s="1"/>
  <c r="Z343" i="16" s="1"/>
  <c r="X343" i="16"/>
  <c r="W343" i="16"/>
  <c r="BE342" i="16"/>
  <c r="BC342" i="16" s="1"/>
  <c r="BD342" i="16" s="1"/>
  <c r="BB342" i="16"/>
  <c r="BA342" i="16"/>
  <c r="AU342" i="16"/>
  <c r="AS342" i="16" s="1"/>
  <c r="AT342" i="16" s="1"/>
  <c r="AR342" i="16"/>
  <c r="AQ342" i="16"/>
  <c r="AK342" i="16"/>
  <c r="AI342" i="16" s="1"/>
  <c r="AJ342" i="16" s="1"/>
  <c r="AH342" i="16"/>
  <c r="AG342" i="16"/>
  <c r="AA342" i="16"/>
  <c r="Y342" i="16" s="1"/>
  <c r="Z342" i="16" s="1"/>
  <c r="X342" i="16"/>
  <c r="W342" i="16"/>
  <c r="BE341" i="16"/>
  <c r="BC341" i="16" s="1"/>
  <c r="BD341" i="16" s="1"/>
  <c r="BB341" i="16"/>
  <c r="BA341" i="16"/>
  <c r="AU341" i="16"/>
  <c r="AS341" i="16" s="1"/>
  <c r="AT341" i="16" s="1"/>
  <c r="AR341" i="16"/>
  <c r="AQ341" i="16"/>
  <c r="AK341" i="16"/>
  <c r="AI341" i="16" s="1"/>
  <c r="AJ341" i="16" s="1"/>
  <c r="AH341" i="16"/>
  <c r="AG341" i="16"/>
  <c r="AA341" i="16"/>
  <c r="Y341" i="16" s="1"/>
  <c r="Z341" i="16" s="1"/>
  <c r="X341" i="16"/>
  <c r="W341" i="16"/>
  <c r="BE340" i="16"/>
  <c r="BC340" i="16" s="1"/>
  <c r="BD340" i="16" s="1"/>
  <c r="BB340" i="16"/>
  <c r="BA340" i="16"/>
  <c r="AU340" i="16"/>
  <c r="AS340" i="16" s="1"/>
  <c r="AT340" i="16" s="1"/>
  <c r="AR340" i="16"/>
  <c r="AQ340" i="16"/>
  <c r="AK340" i="16"/>
  <c r="AI340" i="16" s="1"/>
  <c r="AJ340" i="16" s="1"/>
  <c r="AH340" i="16"/>
  <c r="AG340" i="16"/>
  <c r="AA340" i="16"/>
  <c r="Y340" i="16" s="1"/>
  <c r="Z340" i="16" s="1"/>
  <c r="X340" i="16"/>
  <c r="W340" i="16"/>
  <c r="BE339" i="16"/>
  <c r="BC339" i="16" s="1"/>
  <c r="BD339" i="16" s="1"/>
  <c r="BB339" i="16"/>
  <c r="BA339" i="16"/>
  <c r="AU339" i="16"/>
  <c r="AS339" i="16" s="1"/>
  <c r="AT339" i="16" s="1"/>
  <c r="AR339" i="16"/>
  <c r="AQ339" i="16"/>
  <c r="AK339" i="16"/>
  <c r="AI339" i="16" s="1"/>
  <c r="AJ339" i="16" s="1"/>
  <c r="AH339" i="16"/>
  <c r="AG339" i="16"/>
  <c r="AA339" i="16"/>
  <c r="Y339" i="16" s="1"/>
  <c r="Z339" i="16" s="1"/>
  <c r="X339" i="16"/>
  <c r="W339" i="16"/>
  <c r="BE338" i="16"/>
  <c r="BC338" i="16" s="1"/>
  <c r="BD338" i="16" s="1"/>
  <c r="BB338" i="16"/>
  <c r="BA338" i="16"/>
  <c r="AU338" i="16"/>
  <c r="AS338" i="16" s="1"/>
  <c r="AT338" i="16" s="1"/>
  <c r="AR338" i="16"/>
  <c r="AQ338" i="16"/>
  <c r="AK338" i="16"/>
  <c r="AI338" i="16" s="1"/>
  <c r="AJ338" i="16" s="1"/>
  <c r="AH338" i="16"/>
  <c r="AG338" i="16"/>
  <c r="AA338" i="16"/>
  <c r="Y338" i="16" s="1"/>
  <c r="Z338" i="16" s="1"/>
  <c r="X338" i="16"/>
  <c r="W338" i="16"/>
  <c r="BE337" i="16"/>
  <c r="BC337" i="16" s="1"/>
  <c r="BD337" i="16" s="1"/>
  <c r="BB337" i="16"/>
  <c r="BA337" i="16"/>
  <c r="AU337" i="16"/>
  <c r="AS337" i="16" s="1"/>
  <c r="AT337" i="16" s="1"/>
  <c r="AR337" i="16"/>
  <c r="AQ337" i="16"/>
  <c r="AK337" i="16"/>
  <c r="AI337" i="16" s="1"/>
  <c r="AJ337" i="16" s="1"/>
  <c r="AH337" i="16"/>
  <c r="AG337" i="16"/>
  <c r="AA337" i="16"/>
  <c r="Y337" i="16" s="1"/>
  <c r="Z337" i="16" s="1"/>
  <c r="X337" i="16"/>
  <c r="W337" i="16"/>
  <c r="BE336" i="16"/>
  <c r="BC336" i="16" s="1"/>
  <c r="BD336" i="16" s="1"/>
  <c r="BB336" i="16"/>
  <c r="BA336" i="16"/>
  <c r="AU336" i="16"/>
  <c r="AS336" i="16" s="1"/>
  <c r="AT336" i="16" s="1"/>
  <c r="AR336" i="16"/>
  <c r="AQ336" i="16"/>
  <c r="AK336" i="16"/>
  <c r="AI336" i="16" s="1"/>
  <c r="AJ336" i="16" s="1"/>
  <c r="AH336" i="16"/>
  <c r="AG336" i="16"/>
  <c r="AA336" i="16"/>
  <c r="Y336" i="16" s="1"/>
  <c r="Z336" i="16" s="1"/>
  <c r="X336" i="16"/>
  <c r="W336" i="16"/>
  <c r="BE335" i="16"/>
  <c r="BC335" i="16" s="1"/>
  <c r="BD335" i="16" s="1"/>
  <c r="BB335" i="16"/>
  <c r="BA335" i="16"/>
  <c r="AU335" i="16"/>
  <c r="AS335" i="16" s="1"/>
  <c r="AT335" i="16" s="1"/>
  <c r="AR335" i="16"/>
  <c r="AQ335" i="16"/>
  <c r="AK335" i="16"/>
  <c r="AI335" i="16" s="1"/>
  <c r="AJ335" i="16" s="1"/>
  <c r="AH335" i="16"/>
  <c r="AG335" i="16"/>
  <c r="AA335" i="16"/>
  <c r="Y335" i="16" s="1"/>
  <c r="Z335" i="16" s="1"/>
  <c r="X335" i="16"/>
  <c r="W335" i="16"/>
  <c r="BE334" i="16"/>
  <c r="BC334" i="16" s="1"/>
  <c r="BD334" i="16" s="1"/>
  <c r="BB334" i="16"/>
  <c r="BA334" i="16"/>
  <c r="AU334" i="16"/>
  <c r="AS334" i="16" s="1"/>
  <c r="AT334" i="16" s="1"/>
  <c r="AR334" i="16"/>
  <c r="AQ334" i="16"/>
  <c r="AK334" i="16"/>
  <c r="AI334" i="16" s="1"/>
  <c r="AJ334" i="16" s="1"/>
  <c r="AH334" i="16"/>
  <c r="AG334" i="16"/>
  <c r="AA334" i="16"/>
  <c r="Y334" i="16" s="1"/>
  <c r="Z334" i="16" s="1"/>
  <c r="X334" i="16"/>
  <c r="W334" i="16"/>
  <c r="BE333" i="16"/>
  <c r="BC333" i="16" s="1"/>
  <c r="BD333" i="16" s="1"/>
  <c r="BB333" i="16"/>
  <c r="BA333" i="16"/>
  <c r="AU333" i="16"/>
  <c r="AS333" i="16" s="1"/>
  <c r="AT333" i="16" s="1"/>
  <c r="AR333" i="16"/>
  <c r="AQ333" i="16"/>
  <c r="AK333" i="16"/>
  <c r="AI333" i="16" s="1"/>
  <c r="AJ333" i="16" s="1"/>
  <c r="AH333" i="16"/>
  <c r="AG333" i="16"/>
  <c r="AA333" i="16"/>
  <c r="Y333" i="16" s="1"/>
  <c r="Z333" i="16" s="1"/>
  <c r="X333" i="16"/>
  <c r="W333" i="16"/>
  <c r="BE332" i="16"/>
  <c r="BC332" i="16" s="1"/>
  <c r="BD332" i="16" s="1"/>
  <c r="BB332" i="16"/>
  <c r="BA332" i="16"/>
  <c r="AU332" i="16"/>
  <c r="AS332" i="16" s="1"/>
  <c r="AT332" i="16" s="1"/>
  <c r="AR332" i="16"/>
  <c r="AQ332" i="16"/>
  <c r="AK332" i="16"/>
  <c r="AI332" i="16" s="1"/>
  <c r="AJ332" i="16" s="1"/>
  <c r="AH332" i="16"/>
  <c r="AG332" i="16"/>
  <c r="AA332" i="16"/>
  <c r="Y332" i="16" s="1"/>
  <c r="Z332" i="16" s="1"/>
  <c r="X332" i="16"/>
  <c r="W332" i="16"/>
  <c r="BE331" i="16"/>
  <c r="BC331" i="16" s="1"/>
  <c r="BD331" i="16" s="1"/>
  <c r="BB331" i="16"/>
  <c r="BA331" i="16"/>
  <c r="AU331" i="16"/>
  <c r="AS331" i="16" s="1"/>
  <c r="AT331" i="16" s="1"/>
  <c r="AR331" i="16"/>
  <c r="AQ331" i="16"/>
  <c r="AK331" i="16"/>
  <c r="AI331" i="16" s="1"/>
  <c r="AJ331" i="16" s="1"/>
  <c r="AH331" i="16"/>
  <c r="AG331" i="16"/>
  <c r="AA331" i="16"/>
  <c r="Y331" i="16" s="1"/>
  <c r="Z331" i="16" s="1"/>
  <c r="X331" i="16"/>
  <c r="W331" i="16"/>
  <c r="BE330" i="16"/>
  <c r="BC330" i="16" s="1"/>
  <c r="BD330" i="16" s="1"/>
  <c r="BB330" i="16"/>
  <c r="BA330" i="16"/>
  <c r="AU330" i="16"/>
  <c r="AS330" i="16" s="1"/>
  <c r="AT330" i="16" s="1"/>
  <c r="AR330" i="16"/>
  <c r="AQ330" i="16"/>
  <c r="AK330" i="16"/>
  <c r="AI330" i="16" s="1"/>
  <c r="AJ330" i="16" s="1"/>
  <c r="AH330" i="16"/>
  <c r="AG330" i="16"/>
  <c r="AA330" i="16"/>
  <c r="Y330" i="16" s="1"/>
  <c r="Z330" i="16" s="1"/>
  <c r="X330" i="16"/>
  <c r="W330" i="16"/>
  <c r="BE329" i="16"/>
  <c r="BC329" i="16" s="1"/>
  <c r="BD329" i="16" s="1"/>
  <c r="BB329" i="16"/>
  <c r="BA329" i="16"/>
  <c r="AU329" i="16"/>
  <c r="AS329" i="16" s="1"/>
  <c r="AT329" i="16" s="1"/>
  <c r="AR329" i="16"/>
  <c r="AQ329" i="16"/>
  <c r="AK329" i="16"/>
  <c r="AI329" i="16" s="1"/>
  <c r="AJ329" i="16" s="1"/>
  <c r="AH329" i="16"/>
  <c r="AG329" i="16"/>
  <c r="AA329" i="16"/>
  <c r="Y329" i="16" s="1"/>
  <c r="Z329" i="16" s="1"/>
  <c r="X329" i="16"/>
  <c r="W329" i="16"/>
  <c r="BE328" i="16"/>
  <c r="BC328" i="16" s="1"/>
  <c r="BD328" i="16" s="1"/>
  <c r="BB328" i="16"/>
  <c r="BA328" i="16"/>
  <c r="AU328" i="16"/>
  <c r="AS328" i="16" s="1"/>
  <c r="AT328" i="16" s="1"/>
  <c r="AR328" i="16"/>
  <c r="AQ328" i="16"/>
  <c r="AK328" i="16"/>
  <c r="AI328" i="16" s="1"/>
  <c r="AJ328" i="16" s="1"/>
  <c r="AH328" i="16"/>
  <c r="AG328" i="16"/>
  <c r="AA328" i="16"/>
  <c r="Y328" i="16" s="1"/>
  <c r="Z328" i="16" s="1"/>
  <c r="X328" i="16"/>
  <c r="W328" i="16"/>
  <c r="BE327" i="16"/>
  <c r="BC327" i="16" s="1"/>
  <c r="BD327" i="16" s="1"/>
  <c r="BB327" i="16"/>
  <c r="BA327" i="16"/>
  <c r="AU327" i="16"/>
  <c r="AS327" i="16" s="1"/>
  <c r="AT327" i="16" s="1"/>
  <c r="AR327" i="16"/>
  <c r="AQ327" i="16"/>
  <c r="AK327" i="16"/>
  <c r="AI327" i="16" s="1"/>
  <c r="AJ327" i="16" s="1"/>
  <c r="AH327" i="16"/>
  <c r="AG327" i="16"/>
  <c r="AA327" i="16"/>
  <c r="Y327" i="16" s="1"/>
  <c r="Z327" i="16" s="1"/>
  <c r="X327" i="16"/>
  <c r="W327" i="16"/>
  <c r="BE326" i="16"/>
  <c r="BC326" i="16" s="1"/>
  <c r="BD326" i="16" s="1"/>
  <c r="BB326" i="16"/>
  <c r="BA326" i="16"/>
  <c r="AU326" i="16"/>
  <c r="AS326" i="16" s="1"/>
  <c r="AT326" i="16" s="1"/>
  <c r="AR326" i="16"/>
  <c r="AQ326" i="16"/>
  <c r="AK326" i="16"/>
  <c r="AI326" i="16" s="1"/>
  <c r="AJ326" i="16" s="1"/>
  <c r="AH326" i="16"/>
  <c r="AG326" i="16"/>
  <c r="AA326" i="16"/>
  <c r="Y326" i="16" s="1"/>
  <c r="Z326" i="16" s="1"/>
  <c r="X326" i="16"/>
  <c r="W326" i="16"/>
  <c r="BE325" i="16"/>
  <c r="BC325" i="16" s="1"/>
  <c r="BD325" i="16" s="1"/>
  <c r="BB325" i="16"/>
  <c r="BA325" i="16"/>
  <c r="AU325" i="16"/>
  <c r="AS325" i="16" s="1"/>
  <c r="AT325" i="16" s="1"/>
  <c r="AR325" i="16"/>
  <c r="AQ325" i="16"/>
  <c r="AK325" i="16"/>
  <c r="AI325" i="16" s="1"/>
  <c r="AJ325" i="16" s="1"/>
  <c r="AH325" i="16"/>
  <c r="AG325" i="16"/>
  <c r="AA325" i="16"/>
  <c r="Y325" i="16" s="1"/>
  <c r="Z325" i="16" s="1"/>
  <c r="X325" i="16"/>
  <c r="W325" i="16"/>
  <c r="BE324" i="16"/>
  <c r="BC324" i="16" s="1"/>
  <c r="BD324" i="16" s="1"/>
  <c r="BB324" i="16"/>
  <c r="BA324" i="16"/>
  <c r="AU324" i="16"/>
  <c r="AS324" i="16" s="1"/>
  <c r="AT324" i="16" s="1"/>
  <c r="AR324" i="16"/>
  <c r="AQ324" i="16"/>
  <c r="AK324" i="16"/>
  <c r="AI324" i="16" s="1"/>
  <c r="AJ324" i="16" s="1"/>
  <c r="AH324" i="16"/>
  <c r="AG324" i="16"/>
  <c r="AA324" i="16"/>
  <c r="Y324" i="16" s="1"/>
  <c r="Z324" i="16" s="1"/>
  <c r="X324" i="16"/>
  <c r="W324" i="16"/>
  <c r="BE323" i="16"/>
  <c r="BC323" i="16" s="1"/>
  <c r="BD323" i="16" s="1"/>
  <c r="BB323" i="16"/>
  <c r="BA323" i="16"/>
  <c r="AU323" i="16"/>
  <c r="AS323" i="16" s="1"/>
  <c r="AT323" i="16" s="1"/>
  <c r="AR323" i="16"/>
  <c r="AQ323" i="16"/>
  <c r="AK323" i="16"/>
  <c r="AI323" i="16" s="1"/>
  <c r="AJ323" i="16" s="1"/>
  <c r="AH323" i="16"/>
  <c r="AG323" i="16"/>
  <c r="AA323" i="16"/>
  <c r="Y323" i="16" s="1"/>
  <c r="Z323" i="16" s="1"/>
  <c r="X323" i="16"/>
  <c r="W323" i="16"/>
  <c r="BE322" i="16"/>
  <c r="BC322" i="16" s="1"/>
  <c r="BD322" i="16" s="1"/>
  <c r="BB322" i="16"/>
  <c r="BA322" i="16"/>
  <c r="AU322" i="16"/>
  <c r="AS322" i="16" s="1"/>
  <c r="AT322" i="16" s="1"/>
  <c r="AR322" i="16"/>
  <c r="AQ322" i="16"/>
  <c r="AK322" i="16"/>
  <c r="AI322" i="16" s="1"/>
  <c r="AJ322" i="16" s="1"/>
  <c r="AH322" i="16"/>
  <c r="AG322" i="16"/>
  <c r="AA322" i="16"/>
  <c r="Y322" i="16" s="1"/>
  <c r="Z322" i="16" s="1"/>
  <c r="X322" i="16"/>
  <c r="W322" i="16"/>
  <c r="BE321" i="16"/>
  <c r="BC321" i="16" s="1"/>
  <c r="BD321" i="16" s="1"/>
  <c r="BB321" i="16"/>
  <c r="BA321" i="16"/>
  <c r="AU321" i="16"/>
  <c r="AS321" i="16" s="1"/>
  <c r="AT321" i="16" s="1"/>
  <c r="AR321" i="16"/>
  <c r="AQ321" i="16"/>
  <c r="AK321" i="16"/>
  <c r="AI321" i="16" s="1"/>
  <c r="AJ321" i="16" s="1"/>
  <c r="AH321" i="16"/>
  <c r="AG321" i="16"/>
  <c r="AA321" i="16"/>
  <c r="Y321" i="16" s="1"/>
  <c r="Z321" i="16" s="1"/>
  <c r="X321" i="16"/>
  <c r="W321" i="16"/>
  <c r="BE320" i="16"/>
  <c r="BC320" i="16" s="1"/>
  <c r="BD320" i="16" s="1"/>
  <c r="BB320" i="16"/>
  <c r="BA320" i="16"/>
  <c r="AU320" i="16"/>
  <c r="AS320" i="16" s="1"/>
  <c r="AT320" i="16" s="1"/>
  <c r="AR320" i="16"/>
  <c r="AQ320" i="16"/>
  <c r="AK320" i="16"/>
  <c r="AI320" i="16" s="1"/>
  <c r="AJ320" i="16" s="1"/>
  <c r="AH320" i="16"/>
  <c r="AG320" i="16"/>
  <c r="AA320" i="16"/>
  <c r="Y320" i="16" s="1"/>
  <c r="Z320" i="16" s="1"/>
  <c r="X320" i="16"/>
  <c r="W320" i="16"/>
  <c r="BE319" i="16"/>
  <c r="BC319" i="16" s="1"/>
  <c r="BD319" i="16" s="1"/>
  <c r="BB319" i="16"/>
  <c r="BA319" i="16"/>
  <c r="AU319" i="16"/>
  <c r="AS319" i="16" s="1"/>
  <c r="AT319" i="16" s="1"/>
  <c r="AR319" i="16"/>
  <c r="AQ319" i="16"/>
  <c r="AK319" i="16"/>
  <c r="AI319" i="16" s="1"/>
  <c r="AJ319" i="16" s="1"/>
  <c r="AH319" i="16"/>
  <c r="AG319" i="16"/>
  <c r="AA319" i="16"/>
  <c r="Y319" i="16" s="1"/>
  <c r="Z319" i="16" s="1"/>
  <c r="X319" i="16"/>
  <c r="W319" i="16"/>
  <c r="BE318" i="16"/>
  <c r="BC318" i="16" s="1"/>
  <c r="BD318" i="16" s="1"/>
  <c r="BB318" i="16"/>
  <c r="BA318" i="16"/>
  <c r="AU318" i="16"/>
  <c r="AS318" i="16" s="1"/>
  <c r="AT318" i="16" s="1"/>
  <c r="AR318" i="16"/>
  <c r="AQ318" i="16"/>
  <c r="AK318" i="16"/>
  <c r="AI318" i="16" s="1"/>
  <c r="AJ318" i="16" s="1"/>
  <c r="AH318" i="16"/>
  <c r="AG318" i="16"/>
  <c r="AA318" i="16"/>
  <c r="Y318" i="16" s="1"/>
  <c r="Z318" i="16" s="1"/>
  <c r="X318" i="16"/>
  <c r="W318" i="16"/>
  <c r="BE317" i="16"/>
  <c r="BC317" i="16" s="1"/>
  <c r="BD317" i="16" s="1"/>
  <c r="BB317" i="16"/>
  <c r="BA317" i="16"/>
  <c r="AU317" i="16"/>
  <c r="AS317" i="16" s="1"/>
  <c r="AT317" i="16" s="1"/>
  <c r="AR317" i="16"/>
  <c r="AQ317" i="16"/>
  <c r="AK317" i="16"/>
  <c r="AI317" i="16" s="1"/>
  <c r="AJ317" i="16" s="1"/>
  <c r="AH317" i="16"/>
  <c r="AG317" i="16"/>
  <c r="AA317" i="16"/>
  <c r="Y317" i="16" s="1"/>
  <c r="Z317" i="16" s="1"/>
  <c r="X317" i="16"/>
  <c r="W317" i="16"/>
  <c r="BE316" i="16"/>
  <c r="BC316" i="16" s="1"/>
  <c r="BD316" i="16" s="1"/>
  <c r="BB316" i="16"/>
  <c r="BA316" i="16"/>
  <c r="AU316" i="16"/>
  <c r="AS316" i="16" s="1"/>
  <c r="AT316" i="16" s="1"/>
  <c r="AR316" i="16"/>
  <c r="AQ316" i="16"/>
  <c r="AK316" i="16"/>
  <c r="AI316" i="16" s="1"/>
  <c r="AJ316" i="16" s="1"/>
  <c r="AH316" i="16"/>
  <c r="AG316" i="16"/>
  <c r="AA316" i="16"/>
  <c r="Y316" i="16" s="1"/>
  <c r="Z316" i="16" s="1"/>
  <c r="X316" i="16"/>
  <c r="W316" i="16"/>
  <c r="BE315" i="16"/>
  <c r="BC315" i="16" s="1"/>
  <c r="BD315" i="16" s="1"/>
  <c r="BB315" i="16"/>
  <c r="BA315" i="16"/>
  <c r="AU315" i="16"/>
  <c r="AS315" i="16" s="1"/>
  <c r="AT315" i="16" s="1"/>
  <c r="AR315" i="16"/>
  <c r="AQ315" i="16"/>
  <c r="AK315" i="16"/>
  <c r="AI315" i="16" s="1"/>
  <c r="AJ315" i="16" s="1"/>
  <c r="AH315" i="16"/>
  <c r="AG315" i="16"/>
  <c r="AA315" i="16"/>
  <c r="Y315" i="16" s="1"/>
  <c r="Z315" i="16" s="1"/>
  <c r="X315" i="16"/>
  <c r="W315" i="16"/>
  <c r="BE314" i="16"/>
  <c r="BC314" i="16" s="1"/>
  <c r="BD314" i="16" s="1"/>
  <c r="BB314" i="16"/>
  <c r="BA314" i="16"/>
  <c r="AU314" i="16"/>
  <c r="AS314" i="16" s="1"/>
  <c r="AT314" i="16" s="1"/>
  <c r="AR314" i="16"/>
  <c r="AQ314" i="16"/>
  <c r="AK314" i="16"/>
  <c r="AI314" i="16" s="1"/>
  <c r="AJ314" i="16" s="1"/>
  <c r="AH314" i="16"/>
  <c r="AG314" i="16"/>
  <c r="AA314" i="16"/>
  <c r="Y314" i="16" s="1"/>
  <c r="Z314" i="16" s="1"/>
  <c r="X314" i="16"/>
  <c r="W314" i="16"/>
  <c r="BE313" i="16"/>
  <c r="BC313" i="16" s="1"/>
  <c r="BD313" i="16" s="1"/>
  <c r="BB313" i="16"/>
  <c r="BA313" i="16"/>
  <c r="AU313" i="16"/>
  <c r="AS313" i="16" s="1"/>
  <c r="AT313" i="16" s="1"/>
  <c r="AR313" i="16"/>
  <c r="AQ313" i="16"/>
  <c r="AK313" i="16"/>
  <c r="AI313" i="16" s="1"/>
  <c r="AJ313" i="16" s="1"/>
  <c r="AH313" i="16"/>
  <c r="AG313" i="16"/>
  <c r="AA313" i="16"/>
  <c r="Y313" i="16" s="1"/>
  <c r="Z313" i="16" s="1"/>
  <c r="X313" i="16"/>
  <c r="W313" i="16"/>
  <c r="BE312" i="16"/>
  <c r="BC312" i="16" s="1"/>
  <c r="BD312" i="16" s="1"/>
  <c r="BB312" i="16"/>
  <c r="BA312" i="16"/>
  <c r="AU312" i="16"/>
  <c r="AS312" i="16" s="1"/>
  <c r="AT312" i="16" s="1"/>
  <c r="AR312" i="16"/>
  <c r="AQ312" i="16"/>
  <c r="AK312" i="16"/>
  <c r="AI312" i="16" s="1"/>
  <c r="AJ312" i="16" s="1"/>
  <c r="AH312" i="16"/>
  <c r="AG312" i="16"/>
  <c r="AA312" i="16"/>
  <c r="Y312" i="16" s="1"/>
  <c r="Z312" i="16" s="1"/>
  <c r="X312" i="16"/>
  <c r="W312" i="16"/>
  <c r="BE311" i="16"/>
  <c r="BC311" i="16" s="1"/>
  <c r="BD311" i="16" s="1"/>
  <c r="BB311" i="16"/>
  <c r="BA311" i="16"/>
  <c r="AU311" i="16"/>
  <c r="AS311" i="16" s="1"/>
  <c r="AT311" i="16" s="1"/>
  <c r="AR311" i="16"/>
  <c r="AQ311" i="16"/>
  <c r="AK311" i="16"/>
  <c r="AI311" i="16" s="1"/>
  <c r="AJ311" i="16" s="1"/>
  <c r="AH311" i="16"/>
  <c r="AG311" i="16"/>
  <c r="AA311" i="16"/>
  <c r="Y311" i="16" s="1"/>
  <c r="Z311" i="16" s="1"/>
  <c r="X311" i="16"/>
  <c r="W311" i="16"/>
  <c r="BE310" i="16"/>
  <c r="BC310" i="16" s="1"/>
  <c r="BD310" i="16" s="1"/>
  <c r="BB310" i="16"/>
  <c r="BA310" i="16"/>
  <c r="AU310" i="16"/>
  <c r="AS310" i="16" s="1"/>
  <c r="AT310" i="16" s="1"/>
  <c r="AR310" i="16"/>
  <c r="AQ310" i="16"/>
  <c r="AK310" i="16"/>
  <c r="AI310" i="16" s="1"/>
  <c r="AJ310" i="16" s="1"/>
  <c r="AH310" i="16"/>
  <c r="AG310" i="16"/>
  <c r="AA310" i="16"/>
  <c r="Y310" i="16" s="1"/>
  <c r="Z310" i="16" s="1"/>
  <c r="X310" i="16"/>
  <c r="W310" i="16"/>
  <c r="BE309" i="16"/>
  <c r="BC309" i="16" s="1"/>
  <c r="BD309" i="16" s="1"/>
  <c r="BB309" i="16"/>
  <c r="BA309" i="16"/>
  <c r="AU309" i="16"/>
  <c r="AS309" i="16" s="1"/>
  <c r="AT309" i="16" s="1"/>
  <c r="AR309" i="16"/>
  <c r="AQ309" i="16"/>
  <c r="AK309" i="16"/>
  <c r="AI309" i="16" s="1"/>
  <c r="AJ309" i="16" s="1"/>
  <c r="AH309" i="16"/>
  <c r="AG309" i="16"/>
  <c r="AA309" i="16"/>
  <c r="Y309" i="16" s="1"/>
  <c r="Z309" i="16" s="1"/>
  <c r="X309" i="16"/>
  <c r="W309" i="16"/>
  <c r="BE308" i="16"/>
  <c r="BC308" i="16" s="1"/>
  <c r="BD308" i="16" s="1"/>
  <c r="BB308" i="16"/>
  <c r="BA308" i="16"/>
  <c r="AU308" i="16"/>
  <c r="AS308" i="16" s="1"/>
  <c r="AT308" i="16" s="1"/>
  <c r="AR308" i="16"/>
  <c r="AQ308" i="16"/>
  <c r="AK308" i="16"/>
  <c r="AI308" i="16" s="1"/>
  <c r="AJ308" i="16" s="1"/>
  <c r="AH308" i="16"/>
  <c r="AG308" i="16"/>
  <c r="AA308" i="16"/>
  <c r="Y308" i="16" s="1"/>
  <c r="Z308" i="16" s="1"/>
  <c r="X308" i="16"/>
  <c r="W308" i="16"/>
  <c r="BE307" i="16"/>
  <c r="BC307" i="16" s="1"/>
  <c r="BD307" i="16" s="1"/>
  <c r="BB307" i="16"/>
  <c r="BA307" i="16"/>
  <c r="AU307" i="16"/>
  <c r="AS307" i="16" s="1"/>
  <c r="AT307" i="16" s="1"/>
  <c r="AR307" i="16"/>
  <c r="AQ307" i="16"/>
  <c r="AK307" i="16"/>
  <c r="AI307" i="16" s="1"/>
  <c r="AJ307" i="16" s="1"/>
  <c r="AH307" i="16"/>
  <c r="AG307" i="16"/>
  <c r="AA307" i="16"/>
  <c r="Y307" i="16" s="1"/>
  <c r="Z307" i="16" s="1"/>
  <c r="X307" i="16"/>
  <c r="W307" i="16"/>
  <c r="BE306" i="16"/>
  <c r="BC306" i="16" s="1"/>
  <c r="BD306" i="16" s="1"/>
  <c r="BB306" i="16"/>
  <c r="BA306" i="16"/>
  <c r="AU306" i="16"/>
  <c r="AS306" i="16" s="1"/>
  <c r="AT306" i="16" s="1"/>
  <c r="AR306" i="16"/>
  <c r="AQ306" i="16"/>
  <c r="AK306" i="16"/>
  <c r="AI306" i="16" s="1"/>
  <c r="AJ306" i="16" s="1"/>
  <c r="AH306" i="16"/>
  <c r="AG306" i="16"/>
  <c r="AA306" i="16"/>
  <c r="Y306" i="16" s="1"/>
  <c r="Z306" i="16" s="1"/>
  <c r="X306" i="16"/>
  <c r="W306" i="16"/>
  <c r="BE305" i="16"/>
  <c r="BC305" i="16" s="1"/>
  <c r="BD305" i="16" s="1"/>
  <c r="BB305" i="16"/>
  <c r="BA305" i="16"/>
  <c r="AU305" i="16"/>
  <c r="AS305" i="16" s="1"/>
  <c r="AT305" i="16" s="1"/>
  <c r="AR305" i="16"/>
  <c r="AQ305" i="16"/>
  <c r="AK305" i="16"/>
  <c r="AI305" i="16" s="1"/>
  <c r="AJ305" i="16" s="1"/>
  <c r="AH305" i="16"/>
  <c r="AG305" i="16"/>
  <c r="AA305" i="16"/>
  <c r="Y305" i="16" s="1"/>
  <c r="Z305" i="16" s="1"/>
  <c r="X305" i="16"/>
  <c r="W305" i="16"/>
  <c r="BE304" i="16"/>
  <c r="BC304" i="16" s="1"/>
  <c r="BD304" i="16" s="1"/>
  <c r="BB304" i="16"/>
  <c r="BA304" i="16"/>
  <c r="AU304" i="16"/>
  <c r="AS304" i="16" s="1"/>
  <c r="AT304" i="16" s="1"/>
  <c r="AR304" i="16"/>
  <c r="AQ304" i="16"/>
  <c r="AK304" i="16"/>
  <c r="AI304" i="16" s="1"/>
  <c r="AJ304" i="16" s="1"/>
  <c r="AH304" i="16"/>
  <c r="AG304" i="16"/>
  <c r="AA304" i="16"/>
  <c r="Y304" i="16" s="1"/>
  <c r="Z304" i="16" s="1"/>
  <c r="X304" i="16"/>
  <c r="W304" i="16"/>
  <c r="BE303" i="16"/>
  <c r="BC303" i="16" s="1"/>
  <c r="BD303" i="16" s="1"/>
  <c r="BB303" i="16"/>
  <c r="BA303" i="16"/>
  <c r="AU303" i="16"/>
  <c r="AS303" i="16" s="1"/>
  <c r="AT303" i="16" s="1"/>
  <c r="AR303" i="16"/>
  <c r="AQ303" i="16"/>
  <c r="AK303" i="16"/>
  <c r="AI303" i="16" s="1"/>
  <c r="AJ303" i="16" s="1"/>
  <c r="AH303" i="16"/>
  <c r="AG303" i="16"/>
  <c r="AA303" i="16"/>
  <c r="Y303" i="16" s="1"/>
  <c r="Z303" i="16" s="1"/>
  <c r="X303" i="16"/>
  <c r="W303" i="16"/>
  <c r="BE302" i="16"/>
  <c r="BC302" i="16" s="1"/>
  <c r="BD302" i="16" s="1"/>
  <c r="BB302" i="16"/>
  <c r="BA302" i="16"/>
  <c r="AU302" i="16"/>
  <c r="AS302" i="16" s="1"/>
  <c r="AT302" i="16" s="1"/>
  <c r="AR302" i="16"/>
  <c r="AQ302" i="16"/>
  <c r="AK302" i="16"/>
  <c r="AI302" i="16" s="1"/>
  <c r="AJ302" i="16" s="1"/>
  <c r="AH302" i="16"/>
  <c r="AG302" i="16"/>
  <c r="AA302" i="16"/>
  <c r="Y302" i="16" s="1"/>
  <c r="Z302" i="16" s="1"/>
  <c r="X302" i="16"/>
  <c r="W302" i="16"/>
  <c r="BE301" i="16"/>
  <c r="BC301" i="16" s="1"/>
  <c r="BD301" i="16" s="1"/>
  <c r="BB301" i="16"/>
  <c r="BA301" i="16"/>
  <c r="AU301" i="16"/>
  <c r="AS301" i="16" s="1"/>
  <c r="AT301" i="16" s="1"/>
  <c r="AR301" i="16"/>
  <c r="AQ301" i="16"/>
  <c r="AK301" i="16"/>
  <c r="AI301" i="16" s="1"/>
  <c r="AJ301" i="16" s="1"/>
  <c r="AH301" i="16"/>
  <c r="AG301" i="16"/>
  <c r="AA301" i="16"/>
  <c r="Y301" i="16" s="1"/>
  <c r="Z301" i="16" s="1"/>
  <c r="X301" i="16"/>
  <c r="W301" i="16"/>
  <c r="BE300" i="16"/>
  <c r="BC300" i="16" s="1"/>
  <c r="BD300" i="16" s="1"/>
  <c r="BB300" i="16"/>
  <c r="BA300" i="16"/>
  <c r="AU300" i="16"/>
  <c r="AS300" i="16" s="1"/>
  <c r="AT300" i="16" s="1"/>
  <c r="AR300" i="16"/>
  <c r="AQ300" i="16"/>
  <c r="AK300" i="16"/>
  <c r="AI300" i="16" s="1"/>
  <c r="AJ300" i="16" s="1"/>
  <c r="AH300" i="16"/>
  <c r="AG300" i="16"/>
  <c r="AA300" i="16"/>
  <c r="Y300" i="16" s="1"/>
  <c r="Z300" i="16" s="1"/>
  <c r="X300" i="16"/>
  <c r="W300" i="16"/>
  <c r="BE299" i="16"/>
  <c r="BC299" i="16" s="1"/>
  <c r="BD299" i="16" s="1"/>
  <c r="BB299" i="16"/>
  <c r="BA299" i="16"/>
  <c r="AU299" i="16"/>
  <c r="AS299" i="16" s="1"/>
  <c r="AT299" i="16" s="1"/>
  <c r="AR299" i="16"/>
  <c r="AQ299" i="16"/>
  <c r="AK299" i="16"/>
  <c r="AI299" i="16" s="1"/>
  <c r="AJ299" i="16" s="1"/>
  <c r="AH299" i="16"/>
  <c r="AG299" i="16"/>
  <c r="AA299" i="16"/>
  <c r="Y299" i="16" s="1"/>
  <c r="Z299" i="16" s="1"/>
  <c r="X299" i="16"/>
  <c r="W299" i="16"/>
  <c r="BE298" i="16"/>
  <c r="BC298" i="16" s="1"/>
  <c r="BD298" i="16" s="1"/>
  <c r="BB298" i="16"/>
  <c r="BA298" i="16"/>
  <c r="AU298" i="16"/>
  <c r="AS298" i="16" s="1"/>
  <c r="AT298" i="16" s="1"/>
  <c r="AR298" i="16"/>
  <c r="AQ298" i="16"/>
  <c r="AK298" i="16"/>
  <c r="AI298" i="16" s="1"/>
  <c r="AJ298" i="16" s="1"/>
  <c r="AH298" i="16"/>
  <c r="AG298" i="16"/>
  <c r="AA298" i="16"/>
  <c r="Y298" i="16" s="1"/>
  <c r="Z298" i="16" s="1"/>
  <c r="X298" i="16"/>
  <c r="W298" i="16"/>
  <c r="BE297" i="16"/>
  <c r="BC297" i="16" s="1"/>
  <c r="BD297" i="16" s="1"/>
  <c r="BB297" i="16"/>
  <c r="BA297" i="16"/>
  <c r="AU297" i="16"/>
  <c r="AS297" i="16" s="1"/>
  <c r="AT297" i="16" s="1"/>
  <c r="AR297" i="16"/>
  <c r="AQ297" i="16"/>
  <c r="AK297" i="16"/>
  <c r="AI297" i="16" s="1"/>
  <c r="AJ297" i="16" s="1"/>
  <c r="AH297" i="16"/>
  <c r="AG297" i="16"/>
  <c r="AA297" i="16"/>
  <c r="Y297" i="16" s="1"/>
  <c r="Z297" i="16" s="1"/>
  <c r="X297" i="16"/>
  <c r="W297" i="16"/>
  <c r="BE296" i="16"/>
  <c r="BC296" i="16" s="1"/>
  <c r="BD296" i="16" s="1"/>
  <c r="BB296" i="16"/>
  <c r="BA296" i="16"/>
  <c r="AU296" i="16"/>
  <c r="AS296" i="16" s="1"/>
  <c r="AT296" i="16" s="1"/>
  <c r="AR296" i="16"/>
  <c r="AQ296" i="16"/>
  <c r="AK296" i="16"/>
  <c r="AI296" i="16" s="1"/>
  <c r="AJ296" i="16" s="1"/>
  <c r="AH296" i="16"/>
  <c r="AG296" i="16"/>
  <c r="AA296" i="16"/>
  <c r="Y296" i="16" s="1"/>
  <c r="Z296" i="16" s="1"/>
  <c r="X296" i="16"/>
  <c r="W296" i="16"/>
  <c r="BE295" i="16"/>
  <c r="BC295" i="16" s="1"/>
  <c r="BD295" i="16" s="1"/>
  <c r="BB295" i="16"/>
  <c r="BA295" i="16"/>
  <c r="AU295" i="16"/>
  <c r="AS295" i="16" s="1"/>
  <c r="AT295" i="16" s="1"/>
  <c r="AR295" i="16"/>
  <c r="AQ295" i="16"/>
  <c r="AK295" i="16"/>
  <c r="AI295" i="16" s="1"/>
  <c r="AJ295" i="16" s="1"/>
  <c r="AH295" i="16"/>
  <c r="AG295" i="16"/>
  <c r="AA295" i="16"/>
  <c r="Y295" i="16" s="1"/>
  <c r="Z295" i="16" s="1"/>
  <c r="X295" i="16"/>
  <c r="W295" i="16"/>
  <c r="BE294" i="16"/>
  <c r="BC294" i="16" s="1"/>
  <c r="BD294" i="16" s="1"/>
  <c r="BB294" i="16"/>
  <c r="BA294" i="16"/>
  <c r="AU294" i="16"/>
  <c r="AS294" i="16" s="1"/>
  <c r="AT294" i="16" s="1"/>
  <c r="AR294" i="16"/>
  <c r="AQ294" i="16"/>
  <c r="AK294" i="16"/>
  <c r="AI294" i="16" s="1"/>
  <c r="AJ294" i="16" s="1"/>
  <c r="AH294" i="16"/>
  <c r="AG294" i="16"/>
  <c r="AA294" i="16"/>
  <c r="Y294" i="16" s="1"/>
  <c r="Z294" i="16" s="1"/>
  <c r="X294" i="16"/>
  <c r="W294" i="16"/>
  <c r="BE293" i="16"/>
  <c r="BC293" i="16" s="1"/>
  <c r="BD293" i="16" s="1"/>
  <c r="BB293" i="16"/>
  <c r="BA293" i="16"/>
  <c r="AU293" i="16"/>
  <c r="AS293" i="16" s="1"/>
  <c r="AT293" i="16" s="1"/>
  <c r="AR293" i="16"/>
  <c r="AQ293" i="16"/>
  <c r="AK293" i="16"/>
  <c r="AI293" i="16" s="1"/>
  <c r="AJ293" i="16" s="1"/>
  <c r="AH293" i="16"/>
  <c r="AG293" i="16"/>
  <c r="AA293" i="16"/>
  <c r="Y293" i="16" s="1"/>
  <c r="Z293" i="16" s="1"/>
  <c r="X293" i="16"/>
  <c r="W293" i="16"/>
  <c r="BE292" i="16"/>
  <c r="BC292" i="16" s="1"/>
  <c r="BD292" i="16" s="1"/>
  <c r="BB292" i="16"/>
  <c r="BA292" i="16"/>
  <c r="AU292" i="16"/>
  <c r="AS292" i="16" s="1"/>
  <c r="AT292" i="16" s="1"/>
  <c r="AR292" i="16"/>
  <c r="AQ292" i="16"/>
  <c r="AK292" i="16"/>
  <c r="AI292" i="16" s="1"/>
  <c r="AJ292" i="16" s="1"/>
  <c r="AH292" i="16"/>
  <c r="AG292" i="16"/>
  <c r="AA292" i="16"/>
  <c r="Y292" i="16" s="1"/>
  <c r="Z292" i="16" s="1"/>
  <c r="X292" i="16"/>
  <c r="W292" i="16"/>
  <c r="BE291" i="16"/>
  <c r="BC291" i="16" s="1"/>
  <c r="BD291" i="16" s="1"/>
  <c r="BB291" i="16"/>
  <c r="BA291" i="16"/>
  <c r="AU291" i="16"/>
  <c r="AS291" i="16" s="1"/>
  <c r="AT291" i="16" s="1"/>
  <c r="AR291" i="16"/>
  <c r="AQ291" i="16"/>
  <c r="AK291" i="16"/>
  <c r="AI291" i="16" s="1"/>
  <c r="AJ291" i="16" s="1"/>
  <c r="AH291" i="16"/>
  <c r="AG291" i="16"/>
  <c r="AA291" i="16"/>
  <c r="Y291" i="16" s="1"/>
  <c r="Z291" i="16" s="1"/>
  <c r="X291" i="16"/>
  <c r="W291" i="16"/>
  <c r="BE290" i="16"/>
  <c r="BC290" i="16" s="1"/>
  <c r="BD290" i="16" s="1"/>
  <c r="BB290" i="16"/>
  <c r="BA290" i="16"/>
  <c r="AU290" i="16"/>
  <c r="AS290" i="16" s="1"/>
  <c r="AT290" i="16" s="1"/>
  <c r="AR290" i="16"/>
  <c r="AQ290" i="16"/>
  <c r="AK290" i="16"/>
  <c r="AI290" i="16" s="1"/>
  <c r="AJ290" i="16" s="1"/>
  <c r="AH290" i="16"/>
  <c r="AG290" i="16"/>
  <c r="AA290" i="16"/>
  <c r="Y290" i="16" s="1"/>
  <c r="Z290" i="16" s="1"/>
  <c r="X290" i="16"/>
  <c r="W290" i="16"/>
  <c r="BE289" i="16"/>
  <c r="BC289" i="16" s="1"/>
  <c r="BD289" i="16" s="1"/>
  <c r="BB289" i="16"/>
  <c r="BA289" i="16"/>
  <c r="AU289" i="16"/>
  <c r="AS289" i="16" s="1"/>
  <c r="AT289" i="16" s="1"/>
  <c r="AR289" i="16"/>
  <c r="AQ289" i="16"/>
  <c r="AK289" i="16"/>
  <c r="AI289" i="16" s="1"/>
  <c r="AJ289" i="16" s="1"/>
  <c r="AH289" i="16"/>
  <c r="AG289" i="16"/>
  <c r="AA289" i="16"/>
  <c r="Y289" i="16" s="1"/>
  <c r="Z289" i="16" s="1"/>
  <c r="X289" i="16"/>
  <c r="W289" i="16"/>
  <c r="BE288" i="16"/>
  <c r="BC288" i="16" s="1"/>
  <c r="BD288" i="16" s="1"/>
  <c r="BB288" i="16"/>
  <c r="BA288" i="16"/>
  <c r="AU288" i="16"/>
  <c r="AS288" i="16" s="1"/>
  <c r="AT288" i="16" s="1"/>
  <c r="AR288" i="16"/>
  <c r="AQ288" i="16"/>
  <c r="AK288" i="16"/>
  <c r="AI288" i="16" s="1"/>
  <c r="AJ288" i="16" s="1"/>
  <c r="AH288" i="16"/>
  <c r="AG288" i="16"/>
  <c r="AA288" i="16"/>
  <c r="Y288" i="16" s="1"/>
  <c r="Z288" i="16" s="1"/>
  <c r="X288" i="16"/>
  <c r="W288" i="16"/>
  <c r="BE287" i="16"/>
  <c r="BC287" i="16" s="1"/>
  <c r="BD287" i="16" s="1"/>
  <c r="BB287" i="16"/>
  <c r="BA287" i="16"/>
  <c r="AU287" i="16"/>
  <c r="AS287" i="16" s="1"/>
  <c r="AT287" i="16" s="1"/>
  <c r="AR287" i="16"/>
  <c r="AQ287" i="16"/>
  <c r="AK287" i="16"/>
  <c r="AI287" i="16" s="1"/>
  <c r="AJ287" i="16" s="1"/>
  <c r="AH287" i="16"/>
  <c r="AG287" i="16"/>
  <c r="AA287" i="16"/>
  <c r="Y287" i="16" s="1"/>
  <c r="Z287" i="16" s="1"/>
  <c r="X287" i="16"/>
  <c r="W287" i="16"/>
  <c r="BE286" i="16"/>
  <c r="BC286" i="16" s="1"/>
  <c r="BD286" i="16" s="1"/>
  <c r="BB286" i="16"/>
  <c r="BA286" i="16"/>
  <c r="AU286" i="16"/>
  <c r="AS286" i="16" s="1"/>
  <c r="AT286" i="16" s="1"/>
  <c r="AR286" i="16"/>
  <c r="AQ286" i="16"/>
  <c r="AK286" i="16"/>
  <c r="AI286" i="16" s="1"/>
  <c r="AJ286" i="16" s="1"/>
  <c r="AH286" i="16"/>
  <c r="AG286" i="16"/>
  <c r="AA286" i="16"/>
  <c r="Y286" i="16" s="1"/>
  <c r="Z286" i="16" s="1"/>
  <c r="X286" i="16"/>
  <c r="W286" i="16"/>
  <c r="BE285" i="16"/>
  <c r="BC285" i="16" s="1"/>
  <c r="BD285" i="16" s="1"/>
  <c r="BB285" i="16"/>
  <c r="BA285" i="16"/>
  <c r="AU285" i="16"/>
  <c r="AS285" i="16" s="1"/>
  <c r="AT285" i="16" s="1"/>
  <c r="AR285" i="16"/>
  <c r="AQ285" i="16"/>
  <c r="AK285" i="16"/>
  <c r="AI285" i="16" s="1"/>
  <c r="AJ285" i="16" s="1"/>
  <c r="AH285" i="16"/>
  <c r="AG285" i="16"/>
  <c r="AA285" i="16"/>
  <c r="Y285" i="16" s="1"/>
  <c r="Z285" i="16" s="1"/>
  <c r="X285" i="16"/>
  <c r="W285" i="16"/>
  <c r="BE284" i="16"/>
  <c r="BC284" i="16" s="1"/>
  <c r="BD284" i="16" s="1"/>
  <c r="BB284" i="16"/>
  <c r="BA284" i="16"/>
  <c r="AU284" i="16"/>
  <c r="AS284" i="16" s="1"/>
  <c r="AT284" i="16" s="1"/>
  <c r="AR284" i="16"/>
  <c r="AQ284" i="16"/>
  <c r="AK284" i="16"/>
  <c r="AI284" i="16" s="1"/>
  <c r="AJ284" i="16" s="1"/>
  <c r="AH284" i="16"/>
  <c r="AG284" i="16"/>
  <c r="AA284" i="16"/>
  <c r="Y284" i="16" s="1"/>
  <c r="Z284" i="16" s="1"/>
  <c r="X284" i="16"/>
  <c r="W284" i="16"/>
  <c r="BE283" i="16"/>
  <c r="BC283" i="16" s="1"/>
  <c r="BD283" i="16" s="1"/>
  <c r="BB283" i="16"/>
  <c r="BA283" i="16"/>
  <c r="AU283" i="16"/>
  <c r="AS283" i="16" s="1"/>
  <c r="AT283" i="16" s="1"/>
  <c r="AR283" i="16"/>
  <c r="AQ283" i="16"/>
  <c r="AK283" i="16"/>
  <c r="AI283" i="16" s="1"/>
  <c r="AJ283" i="16" s="1"/>
  <c r="AH283" i="16"/>
  <c r="AG283" i="16"/>
  <c r="AA283" i="16"/>
  <c r="Y283" i="16" s="1"/>
  <c r="Z283" i="16" s="1"/>
  <c r="X283" i="16"/>
  <c r="W283" i="16"/>
  <c r="BE282" i="16"/>
  <c r="BC282" i="16" s="1"/>
  <c r="BD282" i="16" s="1"/>
  <c r="BB282" i="16"/>
  <c r="BA282" i="16"/>
  <c r="AU282" i="16"/>
  <c r="AS282" i="16" s="1"/>
  <c r="AT282" i="16" s="1"/>
  <c r="AR282" i="16"/>
  <c r="AQ282" i="16"/>
  <c r="AK282" i="16"/>
  <c r="AI282" i="16" s="1"/>
  <c r="AJ282" i="16" s="1"/>
  <c r="AH282" i="16"/>
  <c r="AG282" i="16"/>
  <c r="AA282" i="16"/>
  <c r="Y282" i="16" s="1"/>
  <c r="Z282" i="16" s="1"/>
  <c r="X282" i="16"/>
  <c r="W282" i="16"/>
  <c r="BE281" i="16"/>
  <c r="BC281" i="16" s="1"/>
  <c r="BD281" i="16" s="1"/>
  <c r="BB281" i="16"/>
  <c r="BA281" i="16"/>
  <c r="AU281" i="16"/>
  <c r="AS281" i="16" s="1"/>
  <c r="AT281" i="16" s="1"/>
  <c r="AR281" i="16"/>
  <c r="AQ281" i="16"/>
  <c r="AK281" i="16"/>
  <c r="AI281" i="16" s="1"/>
  <c r="AJ281" i="16" s="1"/>
  <c r="AH281" i="16"/>
  <c r="AG281" i="16"/>
  <c r="AA281" i="16"/>
  <c r="Y281" i="16" s="1"/>
  <c r="Z281" i="16" s="1"/>
  <c r="X281" i="16"/>
  <c r="W281" i="16"/>
  <c r="BE280" i="16"/>
  <c r="BC280" i="16" s="1"/>
  <c r="BD280" i="16" s="1"/>
  <c r="BB280" i="16"/>
  <c r="BA280" i="16"/>
  <c r="AU280" i="16"/>
  <c r="AS280" i="16" s="1"/>
  <c r="AT280" i="16" s="1"/>
  <c r="AR280" i="16"/>
  <c r="AQ280" i="16"/>
  <c r="AK280" i="16"/>
  <c r="AI280" i="16" s="1"/>
  <c r="AJ280" i="16" s="1"/>
  <c r="AH280" i="16"/>
  <c r="AG280" i="16"/>
  <c r="AA280" i="16"/>
  <c r="Y280" i="16" s="1"/>
  <c r="Z280" i="16" s="1"/>
  <c r="X280" i="16"/>
  <c r="W280" i="16"/>
  <c r="BE279" i="16"/>
  <c r="BC279" i="16" s="1"/>
  <c r="BD279" i="16" s="1"/>
  <c r="BB279" i="16"/>
  <c r="BA279" i="16"/>
  <c r="AU279" i="16"/>
  <c r="AS279" i="16" s="1"/>
  <c r="AT279" i="16" s="1"/>
  <c r="AR279" i="16"/>
  <c r="AQ279" i="16"/>
  <c r="AK279" i="16"/>
  <c r="AI279" i="16" s="1"/>
  <c r="AJ279" i="16" s="1"/>
  <c r="AH279" i="16"/>
  <c r="AG279" i="16"/>
  <c r="AA279" i="16"/>
  <c r="Y279" i="16" s="1"/>
  <c r="Z279" i="16" s="1"/>
  <c r="X279" i="16"/>
  <c r="W279" i="16"/>
  <c r="BE278" i="16"/>
  <c r="BC278" i="16" s="1"/>
  <c r="BD278" i="16" s="1"/>
  <c r="BB278" i="16"/>
  <c r="BA278" i="16"/>
  <c r="AU278" i="16"/>
  <c r="AS278" i="16" s="1"/>
  <c r="AT278" i="16" s="1"/>
  <c r="AR278" i="16"/>
  <c r="AQ278" i="16"/>
  <c r="AK278" i="16"/>
  <c r="AI278" i="16" s="1"/>
  <c r="AJ278" i="16" s="1"/>
  <c r="AH278" i="16"/>
  <c r="AG278" i="16"/>
  <c r="AA278" i="16"/>
  <c r="Y278" i="16" s="1"/>
  <c r="Z278" i="16" s="1"/>
  <c r="X278" i="16"/>
  <c r="W278" i="16"/>
  <c r="BE277" i="16"/>
  <c r="BC277" i="16" s="1"/>
  <c r="BD277" i="16" s="1"/>
  <c r="BB277" i="16"/>
  <c r="BA277" i="16"/>
  <c r="AU277" i="16"/>
  <c r="AS277" i="16" s="1"/>
  <c r="AT277" i="16" s="1"/>
  <c r="AR277" i="16"/>
  <c r="AQ277" i="16"/>
  <c r="AK277" i="16"/>
  <c r="AI277" i="16" s="1"/>
  <c r="AJ277" i="16" s="1"/>
  <c r="AH277" i="16"/>
  <c r="AG277" i="16"/>
  <c r="AA277" i="16"/>
  <c r="Y277" i="16" s="1"/>
  <c r="Z277" i="16" s="1"/>
  <c r="X277" i="16"/>
  <c r="W277" i="16"/>
  <c r="BE276" i="16"/>
  <c r="BC276" i="16" s="1"/>
  <c r="BD276" i="16" s="1"/>
  <c r="BB276" i="16"/>
  <c r="BA276" i="16"/>
  <c r="AU276" i="16"/>
  <c r="AS276" i="16" s="1"/>
  <c r="AT276" i="16" s="1"/>
  <c r="AR276" i="16"/>
  <c r="AQ276" i="16"/>
  <c r="AK276" i="16"/>
  <c r="AI276" i="16" s="1"/>
  <c r="AJ276" i="16" s="1"/>
  <c r="AH276" i="16"/>
  <c r="AG276" i="16"/>
  <c r="AA276" i="16"/>
  <c r="Y276" i="16" s="1"/>
  <c r="Z276" i="16" s="1"/>
  <c r="X276" i="16"/>
  <c r="W276" i="16"/>
  <c r="BE275" i="16"/>
  <c r="BC275" i="16" s="1"/>
  <c r="BD275" i="16" s="1"/>
  <c r="BB275" i="16"/>
  <c r="BA275" i="16"/>
  <c r="AU275" i="16"/>
  <c r="AS275" i="16" s="1"/>
  <c r="AT275" i="16" s="1"/>
  <c r="AR275" i="16"/>
  <c r="AQ275" i="16"/>
  <c r="AK275" i="16"/>
  <c r="AI275" i="16" s="1"/>
  <c r="AJ275" i="16" s="1"/>
  <c r="AH275" i="16"/>
  <c r="AG275" i="16"/>
  <c r="AA275" i="16"/>
  <c r="Y275" i="16" s="1"/>
  <c r="Z275" i="16" s="1"/>
  <c r="X275" i="16"/>
  <c r="W275" i="16"/>
  <c r="BE274" i="16"/>
  <c r="BC274" i="16" s="1"/>
  <c r="BD274" i="16" s="1"/>
  <c r="BB274" i="16"/>
  <c r="BA274" i="16"/>
  <c r="AU274" i="16"/>
  <c r="AS274" i="16" s="1"/>
  <c r="AT274" i="16" s="1"/>
  <c r="AR274" i="16"/>
  <c r="AQ274" i="16"/>
  <c r="AK274" i="16"/>
  <c r="AI274" i="16" s="1"/>
  <c r="AJ274" i="16" s="1"/>
  <c r="AH274" i="16"/>
  <c r="AG274" i="16"/>
  <c r="AA274" i="16"/>
  <c r="Y274" i="16" s="1"/>
  <c r="Z274" i="16" s="1"/>
  <c r="X274" i="16"/>
  <c r="W274" i="16"/>
  <c r="BE273" i="16"/>
  <c r="BC273" i="16" s="1"/>
  <c r="BD273" i="16" s="1"/>
  <c r="BB273" i="16"/>
  <c r="BA273" i="16"/>
  <c r="AU273" i="16"/>
  <c r="AS273" i="16" s="1"/>
  <c r="AT273" i="16" s="1"/>
  <c r="AR273" i="16"/>
  <c r="AQ273" i="16"/>
  <c r="AK273" i="16"/>
  <c r="AI273" i="16" s="1"/>
  <c r="AJ273" i="16" s="1"/>
  <c r="AH273" i="16"/>
  <c r="AG273" i="16"/>
  <c r="AA273" i="16"/>
  <c r="Y273" i="16" s="1"/>
  <c r="Z273" i="16" s="1"/>
  <c r="X273" i="16"/>
  <c r="W273" i="16"/>
  <c r="BE272" i="16"/>
  <c r="BC272" i="16" s="1"/>
  <c r="BD272" i="16" s="1"/>
  <c r="BB272" i="16"/>
  <c r="BA272" i="16"/>
  <c r="AU272" i="16"/>
  <c r="AS272" i="16" s="1"/>
  <c r="AT272" i="16" s="1"/>
  <c r="AR272" i="16"/>
  <c r="AQ272" i="16"/>
  <c r="AK272" i="16"/>
  <c r="AI272" i="16" s="1"/>
  <c r="AJ272" i="16" s="1"/>
  <c r="AH272" i="16"/>
  <c r="AG272" i="16"/>
  <c r="AA272" i="16"/>
  <c r="Y272" i="16" s="1"/>
  <c r="Z272" i="16" s="1"/>
  <c r="X272" i="16"/>
  <c r="W272" i="16"/>
  <c r="BE271" i="16"/>
  <c r="BC271" i="16" s="1"/>
  <c r="BD271" i="16" s="1"/>
  <c r="BB271" i="16"/>
  <c r="BA271" i="16"/>
  <c r="AU271" i="16"/>
  <c r="AS271" i="16" s="1"/>
  <c r="AT271" i="16" s="1"/>
  <c r="AR271" i="16"/>
  <c r="AQ271" i="16"/>
  <c r="AK271" i="16"/>
  <c r="AI271" i="16" s="1"/>
  <c r="AJ271" i="16" s="1"/>
  <c r="AH271" i="16"/>
  <c r="AG271" i="16"/>
  <c r="AA271" i="16"/>
  <c r="Y271" i="16" s="1"/>
  <c r="Z271" i="16" s="1"/>
  <c r="X271" i="16"/>
  <c r="W271" i="16"/>
  <c r="BE270" i="16"/>
  <c r="BC270" i="16" s="1"/>
  <c r="BD270" i="16" s="1"/>
  <c r="BB270" i="16"/>
  <c r="BA270" i="16"/>
  <c r="AU270" i="16"/>
  <c r="AS270" i="16" s="1"/>
  <c r="AT270" i="16" s="1"/>
  <c r="AR270" i="16"/>
  <c r="AQ270" i="16"/>
  <c r="AK270" i="16"/>
  <c r="AI270" i="16" s="1"/>
  <c r="AJ270" i="16" s="1"/>
  <c r="AH270" i="16"/>
  <c r="AG270" i="16"/>
  <c r="AA270" i="16"/>
  <c r="Y270" i="16" s="1"/>
  <c r="Z270" i="16" s="1"/>
  <c r="X270" i="16"/>
  <c r="W270" i="16"/>
  <c r="BE269" i="16"/>
  <c r="BC269" i="16" s="1"/>
  <c r="BD269" i="16" s="1"/>
  <c r="BB269" i="16"/>
  <c r="BA269" i="16"/>
  <c r="AU269" i="16"/>
  <c r="AS269" i="16" s="1"/>
  <c r="AT269" i="16" s="1"/>
  <c r="AR269" i="16"/>
  <c r="AQ269" i="16"/>
  <c r="AK269" i="16"/>
  <c r="AI269" i="16" s="1"/>
  <c r="AJ269" i="16" s="1"/>
  <c r="AH269" i="16"/>
  <c r="AG269" i="16"/>
  <c r="AA269" i="16"/>
  <c r="Y269" i="16" s="1"/>
  <c r="Z269" i="16" s="1"/>
  <c r="X269" i="16"/>
  <c r="W269" i="16"/>
  <c r="BE268" i="16"/>
  <c r="BC268" i="16" s="1"/>
  <c r="BD268" i="16" s="1"/>
  <c r="BB268" i="16"/>
  <c r="BA268" i="16"/>
  <c r="AU268" i="16"/>
  <c r="AS268" i="16" s="1"/>
  <c r="AT268" i="16" s="1"/>
  <c r="AR268" i="16"/>
  <c r="AQ268" i="16"/>
  <c r="AK268" i="16"/>
  <c r="AI268" i="16" s="1"/>
  <c r="AJ268" i="16" s="1"/>
  <c r="AH268" i="16"/>
  <c r="AG268" i="16"/>
  <c r="AA268" i="16"/>
  <c r="Y268" i="16" s="1"/>
  <c r="Z268" i="16" s="1"/>
  <c r="X268" i="16"/>
  <c r="W268" i="16"/>
  <c r="BE267" i="16"/>
  <c r="BC267" i="16" s="1"/>
  <c r="BD267" i="16" s="1"/>
  <c r="BB267" i="16"/>
  <c r="BA267" i="16"/>
  <c r="AU267" i="16"/>
  <c r="AS267" i="16" s="1"/>
  <c r="AT267" i="16" s="1"/>
  <c r="AR267" i="16"/>
  <c r="AQ267" i="16"/>
  <c r="AK267" i="16"/>
  <c r="AI267" i="16" s="1"/>
  <c r="AJ267" i="16" s="1"/>
  <c r="AH267" i="16"/>
  <c r="AG267" i="16"/>
  <c r="AA267" i="16"/>
  <c r="Y267" i="16" s="1"/>
  <c r="Z267" i="16" s="1"/>
  <c r="X267" i="16"/>
  <c r="W267" i="16"/>
  <c r="BE266" i="16"/>
  <c r="BC266" i="16" s="1"/>
  <c r="BD266" i="16" s="1"/>
  <c r="BB266" i="16"/>
  <c r="BA266" i="16"/>
  <c r="AU266" i="16"/>
  <c r="AS266" i="16" s="1"/>
  <c r="AT266" i="16" s="1"/>
  <c r="AR266" i="16"/>
  <c r="AQ266" i="16"/>
  <c r="AK266" i="16"/>
  <c r="AI266" i="16" s="1"/>
  <c r="AJ266" i="16" s="1"/>
  <c r="AH266" i="16"/>
  <c r="AG266" i="16"/>
  <c r="AA266" i="16"/>
  <c r="Y266" i="16" s="1"/>
  <c r="Z266" i="16" s="1"/>
  <c r="X266" i="16"/>
  <c r="W266" i="16"/>
  <c r="BE265" i="16"/>
  <c r="BC265" i="16" s="1"/>
  <c r="BD265" i="16" s="1"/>
  <c r="BB265" i="16"/>
  <c r="BA265" i="16"/>
  <c r="AU265" i="16"/>
  <c r="AS265" i="16" s="1"/>
  <c r="AT265" i="16" s="1"/>
  <c r="AR265" i="16"/>
  <c r="AQ265" i="16"/>
  <c r="AK265" i="16"/>
  <c r="AI265" i="16" s="1"/>
  <c r="AJ265" i="16" s="1"/>
  <c r="AH265" i="16"/>
  <c r="AG265" i="16"/>
  <c r="AA265" i="16"/>
  <c r="Y265" i="16" s="1"/>
  <c r="Z265" i="16" s="1"/>
  <c r="X265" i="16"/>
  <c r="W265" i="16"/>
  <c r="BE264" i="16"/>
  <c r="BC264" i="16" s="1"/>
  <c r="BD264" i="16" s="1"/>
  <c r="BB264" i="16"/>
  <c r="BA264" i="16"/>
  <c r="AU264" i="16"/>
  <c r="AS264" i="16" s="1"/>
  <c r="AT264" i="16" s="1"/>
  <c r="AR264" i="16"/>
  <c r="AQ264" i="16"/>
  <c r="AK264" i="16"/>
  <c r="AI264" i="16" s="1"/>
  <c r="AJ264" i="16" s="1"/>
  <c r="AH264" i="16"/>
  <c r="AG264" i="16"/>
  <c r="AA264" i="16"/>
  <c r="Y264" i="16" s="1"/>
  <c r="Z264" i="16" s="1"/>
  <c r="X264" i="16"/>
  <c r="W264" i="16"/>
  <c r="BE263" i="16"/>
  <c r="BC263" i="16" s="1"/>
  <c r="BD263" i="16" s="1"/>
  <c r="BB263" i="16"/>
  <c r="BA263" i="16"/>
  <c r="AU263" i="16"/>
  <c r="AS263" i="16" s="1"/>
  <c r="AT263" i="16" s="1"/>
  <c r="AR263" i="16"/>
  <c r="AQ263" i="16"/>
  <c r="AK263" i="16"/>
  <c r="AI263" i="16" s="1"/>
  <c r="AJ263" i="16" s="1"/>
  <c r="AH263" i="16"/>
  <c r="AG263" i="16"/>
  <c r="AA263" i="16"/>
  <c r="Y263" i="16" s="1"/>
  <c r="Z263" i="16" s="1"/>
  <c r="X263" i="16"/>
  <c r="W263" i="16"/>
  <c r="BE262" i="16"/>
  <c r="BC262" i="16" s="1"/>
  <c r="BD262" i="16" s="1"/>
  <c r="BB262" i="16"/>
  <c r="BA262" i="16"/>
  <c r="AU262" i="16"/>
  <c r="AS262" i="16" s="1"/>
  <c r="AT262" i="16" s="1"/>
  <c r="AR262" i="16"/>
  <c r="AQ262" i="16"/>
  <c r="AK262" i="16"/>
  <c r="AI262" i="16" s="1"/>
  <c r="AJ262" i="16" s="1"/>
  <c r="AH262" i="16"/>
  <c r="AG262" i="16"/>
  <c r="AA262" i="16"/>
  <c r="Y262" i="16" s="1"/>
  <c r="Z262" i="16" s="1"/>
  <c r="X262" i="16"/>
  <c r="W262" i="16"/>
  <c r="BE261" i="16"/>
  <c r="BC261" i="16" s="1"/>
  <c r="BD261" i="16" s="1"/>
  <c r="BB261" i="16"/>
  <c r="BA261" i="16"/>
  <c r="AU261" i="16"/>
  <c r="AS261" i="16" s="1"/>
  <c r="AT261" i="16" s="1"/>
  <c r="AR261" i="16"/>
  <c r="AQ261" i="16"/>
  <c r="AK261" i="16"/>
  <c r="AI261" i="16" s="1"/>
  <c r="AJ261" i="16" s="1"/>
  <c r="AH261" i="16"/>
  <c r="AG261" i="16"/>
  <c r="AA261" i="16"/>
  <c r="Y261" i="16" s="1"/>
  <c r="Z261" i="16" s="1"/>
  <c r="X261" i="16"/>
  <c r="W261" i="16"/>
  <c r="BE260" i="16"/>
  <c r="BC260" i="16" s="1"/>
  <c r="BD260" i="16" s="1"/>
  <c r="BB260" i="16"/>
  <c r="BA260" i="16"/>
  <c r="AU260" i="16"/>
  <c r="AS260" i="16" s="1"/>
  <c r="AT260" i="16" s="1"/>
  <c r="AR260" i="16"/>
  <c r="AQ260" i="16"/>
  <c r="AK260" i="16"/>
  <c r="AI260" i="16" s="1"/>
  <c r="AJ260" i="16" s="1"/>
  <c r="AH260" i="16"/>
  <c r="AG260" i="16"/>
  <c r="AA260" i="16"/>
  <c r="Y260" i="16" s="1"/>
  <c r="Z260" i="16" s="1"/>
  <c r="X260" i="16"/>
  <c r="W260" i="16"/>
  <c r="BE259" i="16"/>
  <c r="BC259" i="16" s="1"/>
  <c r="BD259" i="16" s="1"/>
  <c r="BB259" i="16"/>
  <c r="BA259" i="16"/>
  <c r="AU259" i="16"/>
  <c r="AS259" i="16" s="1"/>
  <c r="AT259" i="16" s="1"/>
  <c r="AR259" i="16"/>
  <c r="AQ259" i="16"/>
  <c r="AK259" i="16"/>
  <c r="AI259" i="16" s="1"/>
  <c r="AJ259" i="16" s="1"/>
  <c r="AH259" i="16"/>
  <c r="AG259" i="16"/>
  <c r="AA259" i="16"/>
  <c r="Y259" i="16" s="1"/>
  <c r="Z259" i="16" s="1"/>
  <c r="X259" i="16"/>
  <c r="W259" i="16"/>
  <c r="BE258" i="16"/>
  <c r="BC258" i="16" s="1"/>
  <c r="BD258" i="16" s="1"/>
  <c r="BB258" i="16"/>
  <c r="BA258" i="16"/>
  <c r="AU258" i="16"/>
  <c r="AS258" i="16" s="1"/>
  <c r="AT258" i="16" s="1"/>
  <c r="AR258" i="16"/>
  <c r="AQ258" i="16"/>
  <c r="AK258" i="16"/>
  <c r="AI258" i="16" s="1"/>
  <c r="AJ258" i="16" s="1"/>
  <c r="AH258" i="16"/>
  <c r="AG258" i="16"/>
  <c r="AA258" i="16"/>
  <c r="Y258" i="16" s="1"/>
  <c r="Z258" i="16" s="1"/>
  <c r="X258" i="16"/>
  <c r="W258" i="16"/>
  <c r="BE257" i="16"/>
  <c r="BC257" i="16" s="1"/>
  <c r="BD257" i="16" s="1"/>
  <c r="BB257" i="16"/>
  <c r="BA257" i="16"/>
  <c r="AU257" i="16"/>
  <c r="AS257" i="16" s="1"/>
  <c r="AT257" i="16" s="1"/>
  <c r="AR257" i="16"/>
  <c r="AQ257" i="16"/>
  <c r="AK257" i="16"/>
  <c r="AI257" i="16" s="1"/>
  <c r="AJ257" i="16" s="1"/>
  <c r="AH257" i="16"/>
  <c r="AG257" i="16"/>
  <c r="AA257" i="16"/>
  <c r="Y257" i="16" s="1"/>
  <c r="Z257" i="16" s="1"/>
  <c r="X257" i="16"/>
  <c r="W257" i="16"/>
  <c r="BE256" i="16"/>
  <c r="BC256" i="16" s="1"/>
  <c r="BD256" i="16" s="1"/>
  <c r="BB256" i="16"/>
  <c r="BA256" i="16"/>
  <c r="AU256" i="16"/>
  <c r="AS256" i="16" s="1"/>
  <c r="AT256" i="16" s="1"/>
  <c r="AR256" i="16"/>
  <c r="AQ256" i="16"/>
  <c r="AK256" i="16"/>
  <c r="AI256" i="16" s="1"/>
  <c r="AJ256" i="16" s="1"/>
  <c r="AH256" i="16"/>
  <c r="AG256" i="16"/>
  <c r="AA256" i="16"/>
  <c r="Y256" i="16" s="1"/>
  <c r="Z256" i="16" s="1"/>
  <c r="X256" i="16"/>
  <c r="W256" i="16"/>
  <c r="BE255" i="16"/>
  <c r="BC255" i="16" s="1"/>
  <c r="BD255" i="16" s="1"/>
  <c r="BB255" i="16"/>
  <c r="BA255" i="16"/>
  <c r="AU255" i="16"/>
  <c r="AS255" i="16" s="1"/>
  <c r="AT255" i="16" s="1"/>
  <c r="AR255" i="16"/>
  <c r="AQ255" i="16"/>
  <c r="AK255" i="16"/>
  <c r="AI255" i="16" s="1"/>
  <c r="AJ255" i="16" s="1"/>
  <c r="AH255" i="16"/>
  <c r="AG255" i="16"/>
  <c r="AA255" i="16"/>
  <c r="Y255" i="16" s="1"/>
  <c r="Z255" i="16" s="1"/>
  <c r="X255" i="16"/>
  <c r="W255" i="16"/>
  <c r="BE254" i="16"/>
  <c r="BC254" i="16" s="1"/>
  <c r="BD254" i="16" s="1"/>
  <c r="BB254" i="16"/>
  <c r="BA254" i="16"/>
  <c r="AU254" i="16"/>
  <c r="AS254" i="16" s="1"/>
  <c r="AT254" i="16" s="1"/>
  <c r="AR254" i="16"/>
  <c r="AQ254" i="16"/>
  <c r="AK254" i="16"/>
  <c r="AI254" i="16" s="1"/>
  <c r="AJ254" i="16" s="1"/>
  <c r="AH254" i="16"/>
  <c r="AG254" i="16"/>
  <c r="AA254" i="16"/>
  <c r="Y254" i="16" s="1"/>
  <c r="Z254" i="16" s="1"/>
  <c r="X254" i="16"/>
  <c r="W254" i="16"/>
  <c r="BE253" i="16"/>
  <c r="BC253" i="16" s="1"/>
  <c r="BD253" i="16" s="1"/>
  <c r="BB253" i="16"/>
  <c r="BA253" i="16"/>
  <c r="AU253" i="16"/>
  <c r="AS253" i="16" s="1"/>
  <c r="AT253" i="16" s="1"/>
  <c r="AR253" i="16"/>
  <c r="AQ253" i="16"/>
  <c r="AK253" i="16"/>
  <c r="AI253" i="16" s="1"/>
  <c r="AJ253" i="16" s="1"/>
  <c r="AH253" i="16"/>
  <c r="AG253" i="16"/>
  <c r="AA253" i="16"/>
  <c r="Y253" i="16" s="1"/>
  <c r="Z253" i="16" s="1"/>
  <c r="X253" i="16"/>
  <c r="W253" i="16"/>
  <c r="BE252" i="16"/>
  <c r="BC252" i="16" s="1"/>
  <c r="BD252" i="16" s="1"/>
  <c r="BB252" i="16"/>
  <c r="BA252" i="16"/>
  <c r="AU252" i="16"/>
  <c r="AS252" i="16" s="1"/>
  <c r="AT252" i="16" s="1"/>
  <c r="AR252" i="16"/>
  <c r="AQ252" i="16"/>
  <c r="AK252" i="16"/>
  <c r="AI252" i="16" s="1"/>
  <c r="AJ252" i="16" s="1"/>
  <c r="AH252" i="16"/>
  <c r="AG252" i="16"/>
  <c r="AA252" i="16"/>
  <c r="Y252" i="16" s="1"/>
  <c r="Z252" i="16" s="1"/>
  <c r="X252" i="16"/>
  <c r="W252" i="16"/>
  <c r="BE251" i="16"/>
  <c r="BC251" i="16" s="1"/>
  <c r="BD251" i="16" s="1"/>
  <c r="BB251" i="16"/>
  <c r="BA251" i="16"/>
  <c r="AU251" i="16"/>
  <c r="AS251" i="16" s="1"/>
  <c r="AT251" i="16" s="1"/>
  <c r="AR251" i="16"/>
  <c r="AQ251" i="16"/>
  <c r="AK251" i="16"/>
  <c r="AI251" i="16" s="1"/>
  <c r="AJ251" i="16" s="1"/>
  <c r="AH251" i="16"/>
  <c r="AG251" i="16"/>
  <c r="AA251" i="16"/>
  <c r="Y251" i="16" s="1"/>
  <c r="Z251" i="16" s="1"/>
  <c r="X251" i="16"/>
  <c r="W251" i="16"/>
  <c r="BE250" i="16"/>
  <c r="BC250" i="16" s="1"/>
  <c r="BD250" i="16" s="1"/>
  <c r="BB250" i="16"/>
  <c r="BA250" i="16"/>
  <c r="AU250" i="16"/>
  <c r="AS250" i="16" s="1"/>
  <c r="AT250" i="16" s="1"/>
  <c r="AR250" i="16"/>
  <c r="AQ250" i="16"/>
  <c r="AK250" i="16"/>
  <c r="AI250" i="16" s="1"/>
  <c r="AJ250" i="16" s="1"/>
  <c r="AH250" i="16"/>
  <c r="AG250" i="16"/>
  <c r="AA250" i="16"/>
  <c r="Y250" i="16" s="1"/>
  <c r="Z250" i="16" s="1"/>
  <c r="X250" i="16"/>
  <c r="W250" i="16"/>
  <c r="BE249" i="16"/>
  <c r="BC249" i="16" s="1"/>
  <c r="BD249" i="16" s="1"/>
  <c r="BB249" i="16"/>
  <c r="BA249" i="16"/>
  <c r="AU249" i="16"/>
  <c r="AS249" i="16" s="1"/>
  <c r="AT249" i="16" s="1"/>
  <c r="AR249" i="16"/>
  <c r="AQ249" i="16"/>
  <c r="AK249" i="16"/>
  <c r="AI249" i="16" s="1"/>
  <c r="AJ249" i="16" s="1"/>
  <c r="AH249" i="16"/>
  <c r="AG249" i="16"/>
  <c r="AA249" i="16"/>
  <c r="Y249" i="16" s="1"/>
  <c r="Z249" i="16" s="1"/>
  <c r="X249" i="16"/>
  <c r="W249" i="16"/>
  <c r="BE248" i="16"/>
  <c r="BC248" i="16" s="1"/>
  <c r="BD248" i="16" s="1"/>
  <c r="BB248" i="16"/>
  <c r="BA248" i="16"/>
  <c r="AU248" i="16"/>
  <c r="AS248" i="16" s="1"/>
  <c r="AT248" i="16" s="1"/>
  <c r="AR248" i="16"/>
  <c r="AQ248" i="16"/>
  <c r="AK248" i="16"/>
  <c r="AI248" i="16" s="1"/>
  <c r="AJ248" i="16" s="1"/>
  <c r="AH248" i="16"/>
  <c r="AG248" i="16"/>
  <c r="AA248" i="16"/>
  <c r="Y248" i="16" s="1"/>
  <c r="Z248" i="16" s="1"/>
  <c r="X248" i="16"/>
  <c r="W248" i="16"/>
  <c r="BE247" i="16"/>
  <c r="BC247" i="16" s="1"/>
  <c r="BD247" i="16" s="1"/>
  <c r="BB247" i="16"/>
  <c r="BA247" i="16"/>
  <c r="AU247" i="16"/>
  <c r="AS247" i="16" s="1"/>
  <c r="AT247" i="16" s="1"/>
  <c r="AR247" i="16"/>
  <c r="AQ247" i="16"/>
  <c r="AK247" i="16"/>
  <c r="AI247" i="16" s="1"/>
  <c r="AJ247" i="16" s="1"/>
  <c r="AH247" i="16"/>
  <c r="AG247" i="16"/>
  <c r="AA247" i="16"/>
  <c r="Y247" i="16" s="1"/>
  <c r="Z247" i="16" s="1"/>
  <c r="X247" i="16"/>
  <c r="W247" i="16"/>
  <c r="BE246" i="16"/>
  <c r="BC246" i="16" s="1"/>
  <c r="BD246" i="16" s="1"/>
  <c r="BB246" i="16"/>
  <c r="BA246" i="16"/>
  <c r="AU246" i="16"/>
  <c r="AS246" i="16" s="1"/>
  <c r="AT246" i="16" s="1"/>
  <c r="AR246" i="16"/>
  <c r="AQ246" i="16"/>
  <c r="AK246" i="16"/>
  <c r="AI246" i="16" s="1"/>
  <c r="AJ246" i="16" s="1"/>
  <c r="AH246" i="16"/>
  <c r="AG246" i="16"/>
  <c r="AA246" i="16"/>
  <c r="Y246" i="16" s="1"/>
  <c r="Z246" i="16" s="1"/>
  <c r="X246" i="16"/>
  <c r="W246" i="16"/>
  <c r="BE245" i="16"/>
  <c r="BC245" i="16" s="1"/>
  <c r="BD245" i="16" s="1"/>
  <c r="BB245" i="16"/>
  <c r="BA245" i="16"/>
  <c r="AU245" i="16"/>
  <c r="AS245" i="16" s="1"/>
  <c r="AT245" i="16" s="1"/>
  <c r="AR245" i="16"/>
  <c r="AQ245" i="16"/>
  <c r="AK245" i="16"/>
  <c r="AI245" i="16" s="1"/>
  <c r="AJ245" i="16" s="1"/>
  <c r="AH245" i="16"/>
  <c r="AG245" i="16"/>
  <c r="AA245" i="16"/>
  <c r="Y245" i="16" s="1"/>
  <c r="Z245" i="16" s="1"/>
  <c r="X245" i="16"/>
  <c r="W245" i="16"/>
  <c r="BE244" i="16"/>
  <c r="BC244" i="16" s="1"/>
  <c r="BD244" i="16" s="1"/>
  <c r="BB244" i="16"/>
  <c r="BA244" i="16"/>
  <c r="AU244" i="16"/>
  <c r="AS244" i="16" s="1"/>
  <c r="AT244" i="16" s="1"/>
  <c r="AR244" i="16"/>
  <c r="AQ244" i="16"/>
  <c r="AK244" i="16"/>
  <c r="AI244" i="16" s="1"/>
  <c r="AJ244" i="16" s="1"/>
  <c r="AH244" i="16"/>
  <c r="AG244" i="16"/>
  <c r="AA244" i="16"/>
  <c r="Y244" i="16" s="1"/>
  <c r="Z244" i="16" s="1"/>
  <c r="X244" i="16"/>
  <c r="W244" i="16"/>
  <c r="BE243" i="16"/>
  <c r="BC243" i="16" s="1"/>
  <c r="BD243" i="16" s="1"/>
  <c r="BB243" i="16"/>
  <c r="BA243" i="16"/>
  <c r="AU243" i="16"/>
  <c r="AS243" i="16" s="1"/>
  <c r="AT243" i="16" s="1"/>
  <c r="AR243" i="16"/>
  <c r="AQ243" i="16"/>
  <c r="AK243" i="16"/>
  <c r="AI243" i="16" s="1"/>
  <c r="AJ243" i="16" s="1"/>
  <c r="AH243" i="16"/>
  <c r="AG243" i="16"/>
  <c r="AA243" i="16"/>
  <c r="Y243" i="16" s="1"/>
  <c r="Z243" i="16" s="1"/>
  <c r="X243" i="16"/>
  <c r="W243" i="16"/>
  <c r="BE242" i="16"/>
  <c r="BC242" i="16" s="1"/>
  <c r="BD242" i="16" s="1"/>
  <c r="BB242" i="16"/>
  <c r="BA242" i="16"/>
  <c r="AU242" i="16"/>
  <c r="AS242" i="16" s="1"/>
  <c r="AT242" i="16" s="1"/>
  <c r="AR242" i="16"/>
  <c r="AQ242" i="16"/>
  <c r="AK242" i="16"/>
  <c r="AI242" i="16" s="1"/>
  <c r="AJ242" i="16" s="1"/>
  <c r="AH242" i="16"/>
  <c r="AG242" i="16"/>
  <c r="AA242" i="16"/>
  <c r="Y242" i="16" s="1"/>
  <c r="Z242" i="16" s="1"/>
  <c r="X242" i="16"/>
  <c r="W242" i="16"/>
  <c r="BE241" i="16"/>
  <c r="BC241" i="16" s="1"/>
  <c r="BD241" i="16" s="1"/>
  <c r="BB241" i="16"/>
  <c r="BA241" i="16"/>
  <c r="AU241" i="16"/>
  <c r="AS241" i="16" s="1"/>
  <c r="AT241" i="16" s="1"/>
  <c r="AR241" i="16"/>
  <c r="AQ241" i="16"/>
  <c r="AK241" i="16"/>
  <c r="AI241" i="16" s="1"/>
  <c r="AJ241" i="16" s="1"/>
  <c r="AH241" i="16"/>
  <c r="AG241" i="16"/>
  <c r="AA241" i="16"/>
  <c r="Y241" i="16" s="1"/>
  <c r="Z241" i="16" s="1"/>
  <c r="X241" i="16"/>
  <c r="W241" i="16"/>
  <c r="BE240" i="16"/>
  <c r="BC240" i="16" s="1"/>
  <c r="BD240" i="16" s="1"/>
  <c r="BB240" i="16"/>
  <c r="BA240" i="16"/>
  <c r="AU240" i="16"/>
  <c r="AS240" i="16" s="1"/>
  <c r="AT240" i="16" s="1"/>
  <c r="AR240" i="16"/>
  <c r="AQ240" i="16"/>
  <c r="AK240" i="16"/>
  <c r="AI240" i="16" s="1"/>
  <c r="AJ240" i="16" s="1"/>
  <c r="AH240" i="16"/>
  <c r="AG240" i="16"/>
  <c r="AA240" i="16"/>
  <c r="Y240" i="16" s="1"/>
  <c r="Z240" i="16" s="1"/>
  <c r="X240" i="16"/>
  <c r="W240" i="16"/>
  <c r="BE239" i="16"/>
  <c r="BC239" i="16" s="1"/>
  <c r="BD239" i="16" s="1"/>
  <c r="BB239" i="16"/>
  <c r="BA239" i="16"/>
  <c r="AU239" i="16"/>
  <c r="AS239" i="16" s="1"/>
  <c r="AT239" i="16" s="1"/>
  <c r="AR239" i="16"/>
  <c r="AQ239" i="16"/>
  <c r="AK239" i="16"/>
  <c r="AI239" i="16" s="1"/>
  <c r="AJ239" i="16" s="1"/>
  <c r="AH239" i="16"/>
  <c r="AG239" i="16"/>
  <c r="AA239" i="16"/>
  <c r="Y239" i="16" s="1"/>
  <c r="Z239" i="16" s="1"/>
  <c r="X239" i="16"/>
  <c r="W239" i="16"/>
  <c r="BE238" i="16"/>
  <c r="BC238" i="16" s="1"/>
  <c r="BD238" i="16" s="1"/>
  <c r="BB238" i="16"/>
  <c r="BA238" i="16"/>
  <c r="AU238" i="16"/>
  <c r="AS238" i="16" s="1"/>
  <c r="AT238" i="16" s="1"/>
  <c r="AR238" i="16"/>
  <c r="AQ238" i="16"/>
  <c r="AK238" i="16"/>
  <c r="AI238" i="16" s="1"/>
  <c r="AJ238" i="16" s="1"/>
  <c r="AH238" i="16"/>
  <c r="AG238" i="16"/>
  <c r="AA238" i="16"/>
  <c r="Y238" i="16" s="1"/>
  <c r="Z238" i="16" s="1"/>
  <c r="X238" i="16"/>
  <c r="W238" i="16"/>
  <c r="BE237" i="16"/>
  <c r="BC237" i="16" s="1"/>
  <c r="BD237" i="16" s="1"/>
  <c r="BB237" i="16"/>
  <c r="BA237" i="16"/>
  <c r="AU237" i="16"/>
  <c r="AS237" i="16" s="1"/>
  <c r="AT237" i="16" s="1"/>
  <c r="AR237" i="16"/>
  <c r="AQ237" i="16"/>
  <c r="AK237" i="16"/>
  <c r="AI237" i="16" s="1"/>
  <c r="AJ237" i="16" s="1"/>
  <c r="AH237" i="16"/>
  <c r="AG237" i="16"/>
  <c r="AA237" i="16"/>
  <c r="Y237" i="16" s="1"/>
  <c r="Z237" i="16" s="1"/>
  <c r="X237" i="16"/>
  <c r="W237" i="16"/>
  <c r="BE236" i="16"/>
  <c r="BC236" i="16" s="1"/>
  <c r="BD236" i="16" s="1"/>
  <c r="BB236" i="16"/>
  <c r="BA236" i="16"/>
  <c r="AU236" i="16"/>
  <c r="AS236" i="16" s="1"/>
  <c r="AT236" i="16" s="1"/>
  <c r="AR236" i="16"/>
  <c r="AQ236" i="16"/>
  <c r="AK236" i="16"/>
  <c r="AI236" i="16" s="1"/>
  <c r="AJ236" i="16" s="1"/>
  <c r="AH236" i="16"/>
  <c r="AG236" i="16"/>
  <c r="AA236" i="16"/>
  <c r="Y236" i="16" s="1"/>
  <c r="Z236" i="16" s="1"/>
  <c r="X236" i="16"/>
  <c r="W236" i="16"/>
  <c r="BE235" i="16"/>
  <c r="BC235" i="16" s="1"/>
  <c r="BD235" i="16" s="1"/>
  <c r="BB235" i="16"/>
  <c r="BA235" i="16"/>
  <c r="AU235" i="16"/>
  <c r="AS235" i="16" s="1"/>
  <c r="AT235" i="16" s="1"/>
  <c r="AR235" i="16"/>
  <c r="AQ235" i="16"/>
  <c r="AK235" i="16"/>
  <c r="AI235" i="16" s="1"/>
  <c r="AJ235" i="16" s="1"/>
  <c r="AH235" i="16"/>
  <c r="AG235" i="16"/>
  <c r="AA235" i="16"/>
  <c r="Y235" i="16" s="1"/>
  <c r="Z235" i="16" s="1"/>
  <c r="X235" i="16"/>
  <c r="W235" i="16"/>
  <c r="BE234" i="16"/>
  <c r="BC234" i="16" s="1"/>
  <c r="BD234" i="16" s="1"/>
  <c r="BB234" i="16"/>
  <c r="BA234" i="16"/>
  <c r="AU234" i="16"/>
  <c r="AS234" i="16" s="1"/>
  <c r="AT234" i="16" s="1"/>
  <c r="AR234" i="16"/>
  <c r="AQ234" i="16"/>
  <c r="AK234" i="16"/>
  <c r="AI234" i="16" s="1"/>
  <c r="AJ234" i="16" s="1"/>
  <c r="AH234" i="16"/>
  <c r="AG234" i="16"/>
  <c r="AA234" i="16"/>
  <c r="Y234" i="16" s="1"/>
  <c r="Z234" i="16" s="1"/>
  <c r="X234" i="16"/>
  <c r="W234" i="16"/>
  <c r="BE233" i="16"/>
  <c r="BC233" i="16" s="1"/>
  <c r="BD233" i="16" s="1"/>
  <c r="BB233" i="16"/>
  <c r="BA233" i="16"/>
  <c r="AU233" i="16"/>
  <c r="AS233" i="16" s="1"/>
  <c r="AT233" i="16" s="1"/>
  <c r="AR233" i="16"/>
  <c r="AQ233" i="16"/>
  <c r="AK233" i="16"/>
  <c r="AI233" i="16" s="1"/>
  <c r="AJ233" i="16" s="1"/>
  <c r="AH233" i="16"/>
  <c r="AG233" i="16"/>
  <c r="AA233" i="16"/>
  <c r="Y233" i="16" s="1"/>
  <c r="Z233" i="16" s="1"/>
  <c r="X233" i="16"/>
  <c r="W233" i="16"/>
  <c r="BE232" i="16"/>
  <c r="BC232" i="16" s="1"/>
  <c r="BD232" i="16" s="1"/>
  <c r="BB232" i="16"/>
  <c r="BA232" i="16"/>
  <c r="AU232" i="16"/>
  <c r="AS232" i="16" s="1"/>
  <c r="AT232" i="16" s="1"/>
  <c r="AR232" i="16"/>
  <c r="AQ232" i="16"/>
  <c r="AK232" i="16"/>
  <c r="AI232" i="16" s="1"/>
  <c r="AJ232" i="16" s="1"/>
  <c r="AH232" i="16"/>
  <c r="AG232" i="16"/>
  <c r="AA232" i="16"/>
  <c r="Y232" i="16" s="1"/>
  <c r="Z232" i="16" s="1"/>
  <c r="X232" i="16"/>
  <c r="W232" i="16"/>
  <c r="BE231" i="16"/>
  <c r="BC231" i="16" s="1"/>
  <c r="BD231" i="16" s="1"/>
  <c r="BB231" i="16"/>
  <c r="BA231" i="16"/>
  <c r="AU231" i="16"/>
  <c r="AS231" i="16" s="1"/>
  <c r="AT231" i="16" s="1"/>
  <c r="AR231" i="16"/>
  <c r="AQ231" i="16"/>
  <c r="AK231" i="16"/>
  <c r="AI231" i="16" s="1"/>
  <c r="AJ231" i="16" s="1"/>
  <c r="AH231" i="16"/>
  <c r="AG231" i="16"/>
  <c r="AA231" i="16"/>
  <c r="Y231" i="16" s="1"/>
  <c r="Z231" i="16" s="1"/>
  <c r="X231" i="16"/>
  <c r="W231" i="16"/>
  <c r="BE230" i="16"/>
  <c r="BC230" i="16" s="1"/>
  <c r="BD230" i="16" s="1"/>
  <c r="BB230" i="16"/>
  <c r="BA230" i="16"/>
  <c r="AU230" i="16"/>
  <c r="AS230" i="16" s="1"/>
  <c r="AT230" i="16" s="1"/>
  <c r="AR230" i="16"/>
  <c r="AQ230" i="16"/>
  <c r="AK230" i="16"/>
  <c r="AI230" i="16" s="1"/>
  <c r="AJ230" i="16" s="1"/>
  <c r="AH230" i="16"/>
  <c r="AG230" i="16"/>
  <c r="AA230" i="16"/>
  <c r="Y230" i="16" s="1"/>
  <c r="Z230" i="16" s="1"/>
  <c r="X230" i="16"/>
  <c r="W230" i="16"/>
  <c r="BE229" i="16"/>
  <c r="BC229" i="16" s="1"/>
  <c r="BD229" i="16" s="1"/>
  <c r="BB229" i="16"/>
  <c r="BA229" i="16"/>
  <c r="AU229" i="16"/>
  <c r="AS229" i="16" s="1"/>
  <c r="AT229" i="16" s="1"/>
  <c r="AR229" i="16"/>
  <c r="AQ229" i="16"/>
  <c r="AK229" i="16"/>
  <c r="AI229" i="16" s="1"/>
  <c r="AJ229" i="16" s="1"/>
  <c r="AH229" i="16"/>
  <c r="AG229" i="16"/>
  <c r="AA229" i="16"/>
  <c r="Y229" i="16" s="1"/>
  <c r="Z229" i="16" s="1"/>
  <c r="X229" i="16"/>
  <c r="W229" i="16"/>
  <c r="BE228" i="16"/>
  <c r="BC228" i="16" s="1"/>
  <c r="BD228" i="16" s="1"/>
  <c r="BB228" i="16"/>
  <c r="BA228" i="16"/>
  <c r="AU228" i="16"/>
  <c r="AS228" i="16" s="1"/>
  <c r="AT228" i="16" s="1"/>
  <c r="AR228" i="16"/>
  <c r="AQ228" i="16"/>
  <c r="AK228" i="16"/>
  <c r="AI228" i="16" s="1"/>
  <c r="AJ228" i="16" s="1"/>
  <c r="AH228" i="16"/>
  <c r="AG228" i="16"/>
  <c r="AA228" i="16"/>
  <c r="Y228" i="16" s="1"/>
  <c r="Z228" i="16" s="1"/>
  <c r="X228" i="16"/>
  <c r="W228" i="16"/>
  <c r="BE227" i="16"/>
  <c r="BC227" i="16" s="1"/>
  <c r="BD227" i="16" s="1"/>
  <c r="BB227" i="16"/>
  <c r="BA227" i="16"/>
  <c r="AU227" i="16"/>
  <c r="AS227" i="16" s="1"/>
  <c r="AT227" i="16" s="1"/>
  <c r="AR227" i="16"/>
  <c r="AQ227" i="16"/>
  <c r="AK227" i="16"/>
  <c r="AI227" i="16" s="1"/>
  <c r="AJ227" i="16" s="1"/>
  <c r="AH227" i="16"/>
  <c r="AG227" i="16"/>
  <c r="AA227" i="16"/>
  <c r="Y227" i="16" s="1"/>
  <c r="Z227" i="16" s="1"/>
  <c r="X227" i="16"/>
  <c r="W227" i="16"/>
  <c r="BE226" i="16"/>
  <c r="BC226" i="16" s="1"/>
  <c r="BD226" i="16" s="1"/>
  <c r="BB226" i="16"/>
  <c r="BA226" i="16"/>
  <c r="AU226" i="16"/>
  <c r="AS226" i="16" s="1"/>
  <c r="AT226" i="16" s="1"/>
  <c r="AR226" i="16"/>
  <c r="AQ226" i="16"/>
  <c r="AK226" i="16"/>
  <c r="AI226" i="16" s="1"/>
  <c r="AJ226" i="16" s="1"/>
  <c r="AH226" i="16"/>
  <c r="AG226" i="16"/>
  <c r="AA226" i="16"/>
  <c r="Y226" i="16" s="1"/>
  <c r="Z226" i="16" s="1"/>
  <c r="X226" i="16"/>
  <c r="W226" i="16"/>
  <c r="BE225" i="16"/>
  <c r="BC225" i="16" s="1"/>
  <c r="BD225" i="16" s="1"/>
  <c r="BB225" i="16"/>
  <c r="BA225" i="16"/>
  <c r="AU225" i="16"/>
  <c r="AS225" i="16" s="1"/>
  <c r="AT225" i="16" s="1"/>
  <c r="AR225" i="16"/>
  <c r="AQ225" i="16"/>
  <c r="AK225" i="16"/>
  <c r="AI225" i="16" s="1"/>
  <c r="AJ225" i="16" s="1"/>
  <c r="AH225" i="16"/>
  <c r="AG225" i="16"/>
  <c r="AA225" i="16"/>
  <c r="Y225" i="16" s="1"/>
  <c r="Z225" i="16" s="1"/>
  <c r="X225" i="16"/>
  <c r="W225" i="16"/>
  <c r="BE224" i="16"/>
  <c r="BC224" i="16" s="1"/>
  <c r="BD224" i="16" s="1"/>
  <c r="BB224" i="16"/>
  <c r="BA224" i="16"/>
  <c r="AU224" i="16"/>
  <c r="AS224" i="16" s="1"/>
  <c r="AT224" i="16" s="1"/>
  <c r="AR224" i="16"/>
  <c r="AQ224" i="16"/>
  <c r="AK224" i="16"/>
  <c r="AI224" i="16" s="1"/>
  <c r="AJ224" i="16" s="1"/>
  <c r="AH224" i="16"/>
  <c r="AG224" i="16"/>
  <c r="AA224" i="16"/>
  <c r="Y224" i="16" s="1"/>
  <c r="Z224" i="16" s="1"/>
  <c r="X224" i="16"/>
  <c r="W224" i="16"/>
  <c r="BE223" i="16"/>
  <c r="BC223" i="16" s="1"/>
  <c r="BD223" i="16" s="1"/>
  <c r="BB223" i="16"/>
  <c r="BA223" i="16"/>
  <c r="AU223" i="16"/>
  <c r="AS223" i="16" s="1"/>
  <c r="AT223" i="16" s="1"/>
  <c r="AR223" i="16"/>
  <c r="AQ223" i="16"/>
  <c r="AK223" i="16"/>
  <c r="AI223" i="16" s="1"/>
  <c r="AJ223" i="16" s="1"/>
  <c r="AH223" i="16"/>
  <c r="AG223" i="16"/>
  <c r="AA223" i="16"/>
  <c r="Y223" i="16" s="1"/>
  <c r="Z223" i="16" s="1"/>
  <c r="X223" i="16"/>
  <c r="W223" i="16"/>
  <c r="BE222" i="16"/>
  <c r="BC222" i="16" s="1"/>
  <c r="BD222" i="16" s="1"/>
  <c r="BB222" i="16"/>
  <c r="BA222" i="16"/>
  <c r="AU222" i="16"/>
  <c r="AS222" i="16" s="1"/>
  <c r="AT222" i="16" s="1"/>
  <c r="AR222" i="16"/>
  <c r="AQ222" i="16"/>
  <c r="AK222" i="16"/>
  <c r="AI222" i="16" s="1"/>
  <c r="AJ222" i="16" s="1"/>
  <c r="AH222" i="16"/>
  <c r="AG222" i="16"/>
  <c r="AA222" i="16"/>
  <c r="Y222" i="16" s="1"/>
  <c r="Z222" i="16" s="1"/>
  <c r="X222" i="16"/>
  <c r="W222" i="16"/>
  <c r="BE221" i="16"/>
  <c r="BC221" i="16" s="1"/>
  <c r="BD221" i="16" s="1"/>
  <c r="BB221" i="16"/>
  <c r="BA221" i="16"/>
  <c r="AU221" i="16"/>
  <c r="AS221" i="16" s="1"/>
  <c r="AT221" i="16" s="1"/>
  <c r="AR221" i="16"/>
  <c r="AQ221" i="16"/>
  <c r="AK221" i="16"/>
  <c r="AI221" i="16" s="1"/>
  <c r="AJ221" i="16" s="1"/>
  <c r="AH221" i="16"/>
  <c r="AG221" i="16"/>
  <c r="AA221" i="16"/>
  <c r="Y221" i="16" s="1"/>
  <c r="Z221" i="16" s="1"/>
  <c r="X221" i="16"/>
  <c r="W221" i="16"/>
  <c r="BE220" i="16"/>
  <c r="BC220" i="16" s="1"/>
  <c r="BD220" i="16" s="1"/>
  <c r="BB220" i="16"/>
  <c r="BA220" i="16"/>
  <c r="AU220" i="16"/>
  <c r="AS220" i="16" s="1"/>
  <c r="AT220" i="16" s="1"/>
  <c r="AR220" i="16"/>
  <c r="AQ220" i="16"/>
  <c r="AK220" i="16"/>
  <c r="AI220" i="16" s="1"/>
  <c r="AJ220" i="16" s="1"/>
  <c r="AH220" i="16"/>
  <c r="AG220" i="16"/>
  <c r="AA220" i="16"/>
  <c r="Y220" i="16" s="1"/>
  <c r="Z220" i="16" s="1"/>
  <c r="X220" i="16"/>
  <c r="W220" i="16"/>
  <c r="BE219" i="16"/>
  <c r="BC219" i="16" s="1"/>
  <c r="BD219" i="16" s="1"/>
  <c r="BB219" i="16"/>
  <c r="BA219" i="16"/>
  <c r="AU219" i="16"/>
  <c r="AS219" i="16" s="1"/>
  <c r="AT219" i="16" s="1"/>
  <c r="AR219" i="16"/>
  <c r="AQ219" i="16"/>
  <c r="AK219" i="16"/>
  <c r="AI219" i="16" s="1"/>
  <c r="AJ219" i="16" s="1"/>
  <c r="AH219" i="16"/>
  <c r="AG219" i="16"/>
  <c r="AA219" i="16"/>
  <c r="Y219" i="16" s="1"/>
  <c r="Z219" i="16" s="1"/>
  <c r="X219" i="16"/>
  <c r="W219" i="16"/>
  <c r="BE218" i="16"/>
  <c r="BC218" i="16" s="1"/>
  <c r="BD218" i="16" s="1"/>
  <c r="BB218" i="16"/>
  <c r="BA218" i="16"/>
  <c r="AU218" i="16"/>
  <c r="AS218" i="16" s="1"/>
  <c r="AT218" i="16" s="1"/>
  <c r="AR218" i="16"/>
  <c r="AQ218" i="16"/>
  <c r="AK218" i="16"/>
  <c r="AI218" i="16" s="1"/>
  <c r="AJ218" i="16" s="1"/>
  <c r="AH218" i="16"/>
  <c r="AG218" i="16"/>
  <c r="AA218" i="16"/>
  <c r="Y218" i="16" s="1"/>
  <c r="Z218" i="16" s="1"/>
  <c r="X218" i="16"/>
  <c r="W218" i="16"/>
  <c r="BE217" i="16"/>
  <c r="BC217" i="16" s="1"/>
  <c r="BD217" i="16" s="1"/>
  <c r="BB217" i="16"/>
  <c r="BA217" i="16"/>
  <c r="AU217" i="16"/>
  <c r="AS217" i="16" s="1"/>
  <c r="AT217" i="16" s="1"/>
  <c r="AR217" i="16"/>
  <c r="AQ217" i="16"/>
  <c r="AK217" i="16"/>
  <c r="AI217" i="16" s="1"/>
  <c r="AJ217" i="16" s="1"/>
  <c r="AH217" i="16"/>
  <c r="AG217" i="16"/>
  <c r="AA217" i="16"/>
  <c r="Y217" i="16" s="1"/>
  <c r="Z217" i="16" s="1"/>
  <c r="X217" i="16"/>
  <c r="W217" i="16"/>
  <c r="BE216" i="16"/>
  <c r="BC216" i="16" s="1"/>
  <c r="BD216" i="16" s="1"/>
  <c r="BB216" i="16"/>
  <c r="BA216" i="16"/>
  <c r="AU216" i="16"/>
  <c r="AS216" i="16" s="1"/>
  <c r="AT216" i="16" s="1"/>
  <c r="AR216" i="16"/>
  <c r="AQ216" i="16"/>
  <c r="AK216" i="16"/>
  <c r="AI216" i="16" s="1"/>
  <c r="AJ216" i="16" s="1"/>
  <c r="AH216" i="16"/>
  <c r="AG216" i="16"/>
  <c r="AA216" i="16"/>
  <c r="Y216" i="16" s="1"/>
  <c r="Z216" i="16" s="1"/>
  <c r="X216" i="16"/>
  <c r="W216" i="16"/>
  <c r="BE215" i="16"/>
  <c r="BC215" i="16" s="1"/>
  <c r="BD215" i="16" s="1"/>
  <c r="BB215" i="16"/>
  <c r="BA215" i="16"/>
  <c r="AU215" i="16"/>
  <c r="AS215" i="16" s="1"/>
  <c r="AT215" i="16" s="1"/>
  <c r="AR215" i="16"/>
  <c r="AQ215" i="16"/>
  <c r="AK215" i="16"/>
  <c r="AI215" i="16" s="1"/>
  <c r="AJ215" i="16" s="1"/>
  <c r="AH215" i="16"/>
  <c r="AG215" i="16"/>
  <c r="AA215" i="16"/>
  <c r="Y215" i="16" s="1"/>
  <c r="Z215" i="16" s="1"/>
  <c r="X215" i="16"/>
  <c r="W215" i="16"/>
  <c r="BE214" i="16"/>
  <c r="BC214" i="16" s="1"/>
  <c r="BD214" i="16" s="1"/>
  <c r="BB214" i="16"/>
  <c r="BA214" i="16"/>
  <c r="AU214" i="16"/>
  <c r="AS214" i="16" s="1"/>
  <c r="AT214" i="16" s="1"/>
  <c r="AR214" i="16"/>
  <c r="AQ214" i="16"/>
  <c r="AK214" i="16"/>
  <c r="AI214" i="16" s="1"/>
  <c r="AJ214" i="16" s="1"/>
  <c r="AH214" i="16"/>
  <c r="AG214" i="16"/>
  <c r="AA214" i="16"/>
  <c r="Y214" i="16" s="1"/>
  <c r="Z214" i="16" s="1"/>
  <c r="X214" i="16"/>
  <c r="W214" i="16"/>
  <c r="BE213" i="16"/>
  <c r="BC213" i="16" s="1"/>
  <c r="BD213" i="16" s="1"/>
  <c r="BB213" i="16"/>
  <c r="BA213" i="16"/>
  <c r="AU213" i="16"/>
  <c r="AS213" i="16" s="1"/>
  <c r="AT213" i="16" s="1"/>
  <c r="AR213" i="16"/>
  <c r="AQ213" i="16"/>
  <c r="AK213" i="16"/>
  <c r="AI213" i="16" s="1"/>
  <c r="AJ213" i="16" s="1"/>
  <c r="AH213" i="16"/>
  <c r="AG213" i="16"/>
  <c r="AA213" i="16"/>
  <c r="Y213" i="16" s="1"/>
  <c r="Z213" i="16" s="1"/>
  <c r="X213" i="16"/>
  <c r="W213" i="16"/>
  <c r="BE212" i="16"/>
  <c r="BC212" i="16" s="1"/>
  <c r="BD212" i="16" s="1"/>
  <c r="BB212" i="16"/>
  <c r="BA212" i="16"/>
  <c r="AU212" i="16"/>
  <c r="AS212" i="16" s="1"/>
  <c r="AT212" i="16" s="1"/>
  <c r="AR212" i="16"/>
  <c r="AQ212" i="16"/>
  <c r="AK212" i="16"/>
  <c r="AI212" i="16" s="1"/>
  <c r="AJ212" i="16" s="1"/>
  <c r="AH212" i="16"/>
  <c r="AG212" i="16"/>
  <c r="AA212" i="16"/>
  <c r="Y212" i="16" s="1"/>
  <c r="Z212" i="16" s="1"/>
  <c r="X212" i="16"/>
  <c r="W212" i="16"/>
  <c r="BE211" i="16"/>
  <c r="BC211" i="16" s="1"/>
  <c r="BD211" i="16" s="1"/>
  <c r="BB211" i="16"/>
  <c r="BA211" i="16"/>
  <c r="AU211" i="16"/>
  <c r="AS211" i="16" s="1"/>
  <c r="AT211" i="16" s="1"/>
  <c r="AR211" i="16"/>
  <c r="AQ211" i="16"/>
  <c r="AK211" i="16"/>
  <c r="AI211" i="16" s="1"/>
  <c r="AJ211" i="16" s="1"/>
  <c r="AH211" i="16"/>
  <c r="AG211" i="16"/>
  <c r="AA211" i="16"/>
  <c r="Y211" i="16" s="1"/>
  <c r="Z211" i="16" s="1"/>
  <c r="X211" i="16"/>
  <c r="W211" i="16"/>
  <c r="BE210" i="16"/>
  <c r="BC210" i="16" s="1"/>
  <c r="BD210" i="16" s="1"/>
  <c r="BB210" i="16"/>
  <c r="BA210" i="16"/>
  <c r="AU210" i="16"/>
  <c r="AS210" i="16" s="1"/>
  <c r="AT210" i="16" s="1"/>
  <c r="AR210" i="16"/>
  <c r="AQ210" i="16"/>
  <c r="AK210" i="16"/>
  <c r="AI210" i="16" s="1"/>
  <c r="AJ210" i="16" s="1"/>
  <c r="AH210" i="16"/>
  <c r="AG210" i="16"/>
  <c r="AA210" i="16"/>
  <c r="Y210" i="16" s="1"/>
  <c r="Z210" i="16" s="1"/>
  <c r="X210" i="16"/>
  <c r="W210" i="16"/>
  <c r="BE209" i="16"/>
  <c r="BC209" i="16" s="1"/>
  <c r="BD209" i="16" s="1"/>
  <c r="BB209" i="16"/>
  <c r="BA209" i="16"/>
  <c r="AU209" i="16"/>
  <c r="AS209" i="16" s="1"/>
  <c r="AT209" i="16" s="1"/>
  <c r="AR209" i="16"/>
  <c r="AQ209" i="16"/>
  <c r="AK209" i="16"/>
  <c r="AI209" i="16" s="1"/>
  <c r="AJ209" i="16" s="1"/>
  <c r="AH209" i="16"/>
  <c r="AG209" i="16"/>
  <c r="AA209" i="16"/>
  <c r="Y209" i="16" s="1"/>
  <c r="Z209" i="16" s="1"/>
  <c r="X209" i="16"/>
  <c r="W209" i="16"/>
  <c r="BE208" i="16"/>
  <c r="BC208" i="16" s="1"/>
  <c r="BD208" i="16" s="1"/>
  <c r="BB208" i="16"/>
  <c r="BA208" i="16"/>
  <c r="AU208" i="16"/>
  <c r="AS208" i="16" s="1"/>
  <c r="AT208" i="16" s="1"/>
  <c r="AR208" i="16"/>
  <c r="AQ208" i="16"/>
  <c r="AK208" i="16"/>
  <c r="AI208" i="16" s="1"/>
  <c r="AJ208" i="16" s="1"/>
  <c r="AH208" i="16"/>
  <c r="AG208" i="16"/>
  <c r="AA208" i="16"/>
  <c r="Y208" i="16" s="1"/>
  <c r="Z208" i="16" s="1"/>
  <c r="X208" i="16"/>
  <c r="W208" i="16"/>
  <c r="BE207" i="16"/>
  <c r="BC207" i="16" s="1"/>
  <c r="BD207" i="16" s="1"/>
  <c r="BB207" i="16"/>
  <c r="BA207" i="16"/>
  <c r="AU207" i="16"/>
  <c r="AS207" i="16" s="1"/>
  <c r="AT207" i="16" s="1"/>
  <c r="AR207" i="16"/>
  <c r="AQ207" i="16"/>
  <c r="AK207" i="16"/>
  <c r="AI207" i="16" s="1"/>
  <c r="AJ207" i="16" s="1"/>
  <c r="AH207" i="16"/>
  <c r="AG207" i="16"/>
  <c r="AA207" i="16"/>
  <c r="Y207" i="16" s="1"/>
  <c r="Z207" i="16" s="1"/>
  <c r="X207" i="16"/>
  <c r="W207" i="16"/>
  <c r="BE206" i="16"/>
  <c r="BC206" i="16" s="1"/>
  <c r="BD206" i="16" s="1"/>
  <c r="BB206" i="16"/>
  <c r="BA206" i="16"/>
  <c r="AU206" i="16"/>
  <c r="AS206" i="16" s="1"/>
  <c r="AT206" i="16" s="1"/>
  <c r="AR206" i="16"/>
  <c r="AQ206" i="16"/>
  <c r="AK206" i="16"/>
  <c r="AI206" i="16" s="1"/>
  <c r="AJ206" i="16" s="1"/>
  <c r="AH206" i="16"/>
  <c r="AG206" i="16"/>
  <c r="AA206" i="16"/>
  <c r="Y206" i="16" s="1"/>
  <c r="Z206" i="16" s="1"/>
  <c r="X206" i="16"/>
  <c r="W206" i="16"/>
  <c r="BE205" i="16"/>
  <c r="BC205" i="16" s="1"/>
  <c r="BD205" i="16" s="1"/>
  <c r="BB205" i="16"/>
  <c r="BA205" i="16"/>
  <c r="AU205" i="16"/>
  <c r="AS205" i="16" s="1"/>
  <c r="AT205" i="16" s="1"/>
  <c r="AR205" i="16"/>
  <c r="AQ205" i="16"/>
  <c r="AK205" i="16"/>
  <c r="AI205" i="16" s="1"/>
  <c r="AJ205" i="16" s="1"/>
  <c r="AH205" i="16"/>
  <c r="AG205" i="16"/>
  <c r="AA205" i="16"/>
  <c r="Y205" i="16" s="1"/>
  <c r="Z205" i="16" s="1"/>
  <c r="X205" i="16"/>
  <c r="W205" i="16"/>
  <c r="BE204" i="16"/>
  <c r="BC204" i="16" s="1"/>
  <c r="BD204" i="16" s="1"/>
  <c r="BB204" i="16"/>
  <c r="BA204" i="16"/>
  <c r="AU204" i="16"/>
  <c r="AS204" i="16" s="1"/>
  <c r="AT204" i="16" s="1"/>
  <c r="AR204" i="16"/>
  <c r="AQ204" i="16"/>
  <c r="AK204" i="16"/>
  <c r="AI204" i="16" s="1"/>
  <c r="AJ204" i="16" s="1"/>
  <c r="AH204" i="16"/>
  <c r="AG204" i="16"/>
  <c r="AA204" i="16"/>
  <c r="Y204" i="16" s="1"/>
  <c r="Z204" i="16" s="1"/>
  <c r="X204" i="16"/>
  <c r="W204" i="16"/>
  <c r="BE203" i="16"/>
  <c r="BC203" i="16" s="1"/>
  <c r="BD203" i="16" s="1"/>
  <c r="BB203" i="16"/>
  <c r="BA203" i="16"/>
  <c r="AU203" i="16"/>
  <c r="AS203" i="16" s="1"/>
  <c r="AT203" i="16" s="1"/>
  <c r="AR203" i="16"/>
  <c r="AQ203" i="16"/>
  <c r="AK203" i="16"/>
  <c r="AI203" i="16" s="1"/>
  <c r="AJ203" i="16" s="1"/>
  <c r="AH203" i="16"/>
  <c r="AG203" i="16"/>
  <c r="AA203" i="16"/>
  <c r="Y203" i="16" s="1"/>
  <c r="Z203" i="16" s="1"/>
  <c r="X203" i="16"/>
  <c r="W203" i="16"/>
  <c r="BE202" i="16"/>
  <c r="BC202" i="16" s="1"/>
  <c r="BD202" i="16" s="1"/>
  <c r="BB202" i="16"/>
  <c r="BA202" i="16"/>
  <c r="AU202" i="16"/>
  <c r="AS202" i="16" s="1"/>
  <c r="AT202" i="16" s="1"/>
  <c r="AR202" i="16"/>
  <c r="AQ202" i="16"/>
  <c r="AK202" i="16"/>
  <c r="AI202" i="16" s="1"/>
  <c r="AJ202" i="16" s="1"/>
  <c r="AH202" i="16"/>
  <c r="AG202" i="16"/>
  <c r="AA202" i="16"/>
  <c r="Y202" i="16" s="1"/>
  <c r="Z202" i="16" s="1"/>
  <c r="X202" i="16"/>
  <c r="W202" i="16"/>
  <c r="BE201" i="16"/>
  <c r="BC201" i="16" s="1"/>
  <c r="BD201" i="16" s="1"/>
  <c r="BB201" i="16"/>
  <c r="BA201" i="16"/>
  <c r="AU201" i="16"/>
  <c r="AS201" i="16" s="1"/>
  <c r="AT201" i="16" s="1"/>
  <c r="AR201" i="16"/>
  <c r="AQ201" i="16"/>
  <c r="AK201" i="16"/>
  <c r="AI201" i="16" s="1"/>
  <c r="AJ201" i="16" s="1"/>
  <c r="AH201" i="16"/>
  <c r="AG201" i="16"/>
  <c r="AA201" i="16"/>
  <c r="Y201" i="16" s="1"/>
  <c r="Z201" i="16" s="1"/>
  <c r="X201" i="16"/>
  <c r="W201" i="16"/>
  <c r="BE200" i="16"/>
  <c r="BC200" i="16" s="1"/>
  <c r="BD200" i="16" s="1"/>
  <c r="BB200" i="16"/>
  <c r="BA200" i="16"/>
  <c r="AU200" i="16"/>
  <c r="AS200" i="16" s="1"/>
  <c r="AT200" i="16" s="1"/>
  <c r="AR200" i="16"/>
  <c r="AQ200" i="16"/>
  <c r="AK200" i="16"/>
  <c r="AI200" i="16" s="1"/>
  <c r="AJ200" i="16" s="1"/>
  <c r="AH200" i="16"/>
  <c r="AG200" i="16"/>
  <c r="AA200" i="16"/>
  <c r="Y200" i="16" s="1"/>
  <c r="Z200" i="16" s="1"/>
  <c r="X200" i="16"/>
  <c r="W200" i="16"/>
  <c r="BE199" i="16"/>
  <c r="BC199" i="16" s="1"/>
  <c r="BD199" i="16" s="1"/>
  <c r="BB199" i="16"/>
  <c r="BA199" i="16"/>
  <c r="AU199" i="16"/>
  <c r="AS199" i="16" s="1"/>
  <c r="AT199" i="16" s="1"/>
  <c r="AR199" i="16"/>
  <c r="AQ199" i="16"/>
  <c r="AK199" i="16"/>
  <c r="AI199" i="16" s="1"/>
  <c r="AJ199" i="16" s="1"/>
  <c r="AH199" i="16"/>
  <c r="AG199" i="16"/>
  <c r="AA199" i="16"/>
  <c r="Y199" i="16" s="1"/>
  <c r="Z199" i="16" s="1"/>
  <c r="X199" i="16"/>
  <c r="W199" i="16"/>
  <c r="BE198" i="16"/>
  <c r="BC198" i="16" s="1"/>
  <c r="BD198" i="16" s="1"/>
  <c r="BB198" i="16"/>
  <c r="BA198" i="16"/>
  <c r="AU198" i="16"/>
  <c r="AS198" i="16" s="1"/>
  <c r="AT198" i="16" s="1"/>
  <c r="AR198" i="16"/>
  <c r="AQ198" i="16"/>
  <c r="AK198" i="16"/>
  <c r="AI198" i="16" s="1"/>
  <c r="AJ198" i="16" s="1"/>
  <c r="AH198" i="16"/>
  <c r="AG198" i="16"/>
  <c r="AA198" i="16"/>
  <c r="Y198" i="16" s="1"/>
  <c r="Z198" i="16" s="1"/>
  <c r="X198" i="16"/>
  <c r="W198" i="16"/>
  <c r="BE197" i="16"/>
  <c r="BC197" i="16" s="1"/>
  <c r="BD197" i="16" s="1"/>
  <c r="BB197" i="16"/>
  <c r="BA197" i="16"/>
  <c r="AU197" i="16"/>
  <c r="AS197" i="16" s="1"/>
  <c r="AT197" i="16" s="1"/>
  <c r="AR197" i="16"/>
  <c r="AQ197" i="16"/>
  <c r="AK197" i="16"/>
  <c r="AI197" i="16" s="1"/>
  <c r="AJ197" i="16" s="1"/>
  <c r="AH197" i="16"/>
  <c r="AG197" i="16"/>
  <c r="AA197" i="16"/>
  <c r="Y197" i="16" s="1"/>
  <c r="Z197" i="16" s="1"/>
  <c r="X197" i="16"/>
  <c r="W197" i="16"/>
  <c r="BE196" i="16"/>
  <c r="BC196" i="16" s="1"/>
  <c r="BD196" i="16" s="1"/>
  <c r="BB196" i="16"/>
  <c r="BA196" i="16"/>
  <c r="AU196" i="16"/>
  <c r="AS196" i="16" s="1"/>
  <c r="AT196" i="16" s="1"/>
  <c r="AR196" i="16"/>
  <c r="AQ196" i="16"/>
  <c r="AK196" i="16"/>
  <c r="AI196" i="16" s="1"/>
  <c r="AJ196" i="16" s="1"/>
  <c r="AH196" i="16"/>
  <c r="AG196" i="16"/>
  <c r="AA196" i="16"/>
  <c r="Y196" i="16" s="1"/>
  <c r="Z196" i="16" s="1"/>
  <c r="X196" i="16"/>
  <c r="W196" i="16"/>
  <c r="BE195" i="16"/>
  <c r="BC195" i="16" s="1"/>
  <c r="BD195" i="16" s="1"/>
  <c r="BB195" i="16"/>
  <c r="BA195" i="16"/>
  <c r="AU195" i="16"/>
  <c r="AS195" i="16" s="1"/>
  <c r="AT195" i="16" s="1"/>
  <c r="AR195" i="16"/>
  <c r="AQ195" i="16"/>
  <c r="AK195" i="16"/>
  <c r="AI195" i="16" s="1"/>
  <c r="AJ195" i="16" s="1"/>
  <c r="AH195" i="16"/>
  <c r="AG195" i="16"/>
  <c r="AA195" i="16"/>
  <c r="Y195" i="16" s="1"/>
  <c r="Z195" i="16" s="1"/>
  <c r="X195" i="16"/>
  <c r="W195" i="16"/>
  <c r="BE194" i="16"/>
  <c r="BC194" i="16" s="1"/>
  <c r="BD194" i="16" s="1"/>
  <c r="BB194" i="16"/>
  <c r="BA194" i="16"/>
  <c r="AU194" i="16"/>
  <c r="AS194" i="16" s="1"/>
  <c r="AT194" i="16" s="1"/>
  <c r="AR194" i="16"/>
  <c r="AQ194" i="16"/>
  <c r="AK194" i="16"/>
  <c r="AI194" i="16" s="1"/>
  <c r="AJ194" i="16" s="1"/>
  <c r="AH194" i="16"/>
  <c r="AG194" i="16"/>
  <c r="AA194" i="16"/>
  <c r="Y194" i="16" s="1"/>
  <c r="Z194" i="16" s="1"/>
  <c r="X194" i="16"/>
  <c r="W194" i="16"/>
  <c r="BE193" i="16"/>
  <c r="BC193" i="16" s="1"/>
  <c r="BD193" i="16" s="1"/>
  <c r="BB193" i="16"/>
  <c r="BA193" i="16"/>
  <c r="AU193" i="16"/>
  <c r="AS193" i="16" s="1"/>
  <c r="AT193" i="16" s="1"/>
  <c r="AR193" i="16"/>
  <c r="AQ193" i="16"/>
  <c r="AK193" i="16"/>
  <c r="AI193" i="16" s="1"/>
  <c r="AJ193" i="16" s="1"/>
  <c r="AH193" i="16"/>
  <c r="AG193" i="16"/>
  <c r="AA193" i="16"/>
  <c r="Y193" i="16" s="1"/>
  <c r="Z193" i="16" s="1"/>
  <c r="X193" i="16"/>
  <c r="W193" i="16"/>
  <c r="BE192" i="16"/>
  <c r="BC192" i="16" s="1"/>
  <c r="BD192" i="16" s="1"/>
  <c r="BB192" i="16"/>
  <c r="BA192" i="16"/>
  <c r="AU192" i="16"/>
  <c r="AS192" i="16" s="1"/>
  <c r="AT192" i="16" s="1"/>
  <c r="AR192" i="16"/>
  <c r="AQ192" i="16"/>
  <c r="AK192" i="16"/>
  <c r="AI192" i="16" s="1"/>
  <c r="AJ192" i="16" s="1"/>
  <c r="AH192" i="16"/>
  <c r="AG192" i="16"/>
  <c r="AA192" i="16"/>
  <c r="Y192" i="16" s="1"/>
  <c r="Z192" i="16" s="1"/>
  <c r="X192" i="16"/>
  <c r="W192" i="16"/>
  <c r="BE191" i="16"/>
  <c r="BC191" i="16" s="1"/>
  <c r="BD191" i="16" s="1"/>
  <c r="BB191" i="16"/>
  <c r="BA191" i="16"/>
  <c r="AU191" i="16"/>
  <c r="AS191" i="16" s="1"/>
  <c r="AT191" i="16" s="1"/>
  <c r="AR191" i="16"/>
  <c r="AQ191" i="16"/>
  <c r="AK191" i="16"/>
  <c r="AI191" i="16" s="1"/>
  <c r="AJ191" i="16" s="1"/>
  <c r="AH191" i="16"/>
  <c r="AG191" i="16"/>
  <c r="AA191" i="16"/>
  <c r="Y191" i="16" s="1"/>
  <c r="Z191" i="16" s="1"/>
  <c r="X191" i="16"/>
  <c r="W191" i="16"/>
  <c r="BE190" i="16"/>
  <c r="BC190" i="16" s="1"/>
  <c r="BD190" i="16" s="1"/>
  <c r="BB190" i="16"/>
  <c r="BA190" i="16"/>
  <c r="AU190" i="16"/>
  <c r="AS190" i="16" s="1"/>
  <c r="AT190" i="16" s="1"/>
  <c r="AR190" i="16"/>
  <c r="AQ190" i="16"/>
  <c r="AK190" i="16"/>
  <c r="AI190" i="16" s="1"/>
  <c r="AJ190" i="16" s="1"/>
  <c r="AH190" i="16"/>
  <c r="AG190" i="16"/>
  <c r="AA190" i="16"/>
  <c r="Y190" i="16" s="1"/>
  <c r="Z190" i="16" s="1"/>
  <c r="X190" i="16"/>
  <c r="W190" i="16"/>
  <c r="BE189" i="16"/>
  <c r="BC189" i="16" s="1"/>
  <c r="BD189" i="16" s="1"/>
  <c r="BB189" i="16"/>
  <c r="BA189" i="16"/>
  <c r="AU189" i="16"/>
  <c r="AS189" i="16" s="1"/>
  <c r="AT189" i="16" s="1"/>
  <c r="AR189" i="16"/>
  <c r="AQ189" i="16"/>
  <c r="AK189" i="16"/>
  <c r="AI189" i="16" s="1"/>
  <c r="AJ189" i="16" s="1"/>
  <c r="AH189" i="16"/>
  <c r="AG189" i="16"/>
  <c r="AA189" i="16"/>
  <c r="Y189" i="16" s="1"/>
  <c r="Z189" i="16" s="1"/>
  <c r="X189" i="16"/>
  <c r="W189" i="16"/>
  <c r="BE188" i="16"/>
  <c r="BC188" i="16" s="1"/>
  <c r="BD188" i="16" s="1"/>
  <c r="BB188" i="16"/>
  <c r="BA188" i="16"/>
  <c r="AU188" i="16"/>
  <c r="AS188" i="16" s="1"/>
  <c r="AT188" i="16" s="1"/>
  <c r="AR188" i="16"/>
  <c r="AQ188" i="16"/>
  <c r="AK188" i="16"/>
  <c r="AI188" i="16" s="1"/>
  <c r="AJ188" i="16" s="1"/>
  <c r="AH188" i="16"/>
  <c r="AG188" i="16"/>
  <c r="AA188" i="16"/>
  <c r="Y188" i="16" s="1"/>
  <c r="Z188" i="16" s="1"/>
  <c r="X188" i="16"/>
  <c r="W188" i="16"/>
  <c r="BE187" i="16"/>
  <c r="BC187" i="16" s="1"/>
  <c r="BD187" i="16" s="1"/>
  <c r="BB187" i="16"/>
  <c r="BA187" i="16"/>
  <c r="AU187" i="16"/>
  <c r="AS187" i="16" s="1"/>
  <c r="AT187" i="16" s="1"/>
  <c r="AR187" i="16"/>
  <c r="AQ187" i="16"/>
  <c r="AK187" i="16"/>
  <c r="AI187" i="16" s="1"/>
  <c r="AJ187" i="16" s="1"/>
  <c r="AH187" i="16"/>
  <c r="AG187" i="16"/>
  <c r="AA187" i="16"/>
  <c r="Y187" i="16" s="1"/>
  <c r="Z187" i="16" s="1"/>
  <c r="X187" i="16"/>
  <c r="W187" i="16"/>
  <c r="BE186" i="16"/>
  <c r="BC186" i="16" s="1"/>
  <c r="BD186" i="16" s="1"/>
  <c r="BB186" i="16"/>
  <c r="BA186" i="16"/>
  <c r="AU186" i="16"/>
  <c r="AS186" i="16" s="1"/>
  <c r="AT186" i="16" s="1"/>
  <c r="AR186" i="16"/>
  <c r="AQ186" i="16"/>
  <c r="AK186" i="16"/>
  <c r="AI186" i="16" s="1"/>
  <c r="AJ186" i="16" s="1"/>
  <c r="AH186" i="16"/>
  <c r="AG186" i="16"/>
  <c r="AA186" i="16"/>
  <c r="Y186" i="16" s="1"/>
  <c r="Z186" i="16" s="1"/>
  <c r="X186" i="16"/>
  <c r="W186" i="16"/>
  <c r="BE185" i="16"/>
  <c r="BC185" i="16" s="1"/>
  <c r="BD185" i="16" s="1"/>
  <c r="BB185" i="16"/>
  <c r="BA185" i="16"/>
  <c r="AU185" i="16"/>
  <c r="AS185" i="16" s="1"/>
  <c r="AT185" i="16" s="1"/>
  <c r="AR185" i="16"/>
  <c r="AQ185" i="16"/>
  <c r="AK185" i="16"/>
  <c r="AI185" i="16" s="1"/>
  <c r="AJ185" i="16" s="1"/>
  <c r="AH185" i="16"/>
  <c r="AG185" i="16"/>
  <c r="AA185" i="16"/>
  <c r="Y185" i="16" s="1"/>
  <c r="Z185" i="16" s="1"/>
  <c r="X185" i="16"/>
  <c r="W185" i="16"/>
  <c r="BE184" i="16"/>
  <c r="BC184" i="16" s="1"/>
  <c r="BD184" i="16" s="1"/>
  <c r="BB184" i="16"/>
  <c r="BA184" i="16"/>
  <c r="AU184" i="16"/>
  <c r="AS184" i="16" s="1"/>
  <c r="AT184" i="16" s="1"/>
  <c r="AR184" i="16"/>
  <c r="AQ184" i="16"/>
  <c r="AK184" i="16"/>
  <c r="AI184" i="16" s="1"/>
  <c r="AJ184" i="16" s="1"/>
  <c r="AH184" i="16"/>
  <c r="AG184" i="16"/>
  <c r="AA184" i="16"/>
  <c r="Y184" i="16" s="1"/>
  <c r="Z184" i="16" s="1"/>
  <c r="X184" i="16"/>
  <c r="W184" i="16"/>
  <c r="BE183" i="16"/>
  <c r="BC183" i="16" s="1"/>
  <c r="BD183" i="16" s="1"/>
  <c r="BB183" i="16"/>
  <c r="BA183" i="16"/>
  <c r="AU183" i="16"/>
  <c r="AS183" i="16" s="1"/>
  <c r="AT183" i="16" s="1"/>
  <c r="AR183" i="16"/>
  <c r="AQ183" i="16"/>
  <c r="AK183" i="16"/>
  <c r="AI183" i="16" s="1"/>
  <c r="AJ183" i="16" s="1"/>
  <c r="AH183" i="16"/>
  <c r="AG183" i="16"/>
  <c r="AA183" i="16"/>
  <c r="Y183" i="16" s="1"/>
  <c r="Z183" i="16" s="1"/>
  <c r="X183" i="16"/>
  <c r="W183" i="16"/>
  <c r="BE182" i="16"/>
  <c r="BC182" i="16" s="1"/>
  <c r="BD182" i="16" s="1"/>
  <c r="BB182" i="16"/>
  <c r="BA182" i="16"/>
  <c r="AU182" i="16"/>
  <c r="AS182" i="16" s="1"/>
  <c r="AT182" i="16" s="1"/>
  <c r="AR182" i="16"/>
  <c r="AQ182" i="16"/>
  <c r="AK182" i="16"/>
  <c r="AI182" i="16" s="1"/>
  <c r="AJ182" i="16" s="1"/>
  <c r="AH182" i="16"/>
  <c r="AG182" i="16"/>
  <c r="AA182" i="16"/>
  <c r="Y182" i="16" s="1"/>
  <c r="Z182" i="16" s="1"/>
  <c r="X182" i="16"/>
  <c r="W182" i="16"/>
  <c r="BE181" i="16"/>
  <c r="BC181" i="16" s="1"/>
  <c r="BD181" i="16" s="1"/>
  <c r="BB181" i="16"/>
  <c r="BA181" i="16"/>
  <c r="AU181" i="16"/>
  <c r="AS181" i="16" s="1"/>
  <c r="AT181" i="16" s="1"/>
  <c r="AR181" i="16"/>
  <c r="AQ181" i="16"/>
  <c r="AK181" i="16"/>
  <c r="AI181" i="16" s="1"/>
  <c r="AJ181" i="16" s="1"/>
  <c r="AH181" i="16"/>
  <c r="AG181" i="16"/>
  <c r="AA181" i="16"/>
  <c r="Y181" i="16" s="1"/>
  <c r="Z181" i="16" s="1"/>
  <c r="X181" i="16"/>
  <c r="W181" i="16"/>
  <c r="BE180" i="16"/>
  <c r="BC180" i="16" s="1"/>
  <c r="BD180" i="16" s="1"/>
  <c r="BB180" i="16"/>
  <c r="BA180" i="16"/>
  <c r="AU180" i="16"/>
  <c r="AS180" i="16" s="1"/>
  <c r="AT180" i="16" s="1"/>
  <c r="AR180" i="16"/>
  <c r="AQ180" i="16"/>
  <c r="AK180" i="16"/>
  <c r="AI180" i="16" s="1"/>
  <c r="AJ180" i="16" s="1"/>
  <c r="AH180" i="16"/>
  <c r="AG180" i="16"/>
  <c r="AA180" i="16"/>
  <c r="Y180" i="16" s="1"/>
  <c r="Z180" i="16" s="1"/>
  <c r="X180" i="16"/>
  <c r="W180" i="16"/>
  <c r="BE179" i="16"/>
  <c r="BC179" i="16" s="1"/>
  <c r="BD179" i="16" s="1"/>
  <c r="BB179" i="16"/>
  <c r="BA179" i="16"/>
  <c r="AU179" i="16"/>
  <c r="AS179" i="16" s="1"/>
  <c r="AT179" i="16" s="1"/>
  <c r="AR179" i="16"/>
  <c r="AQ179" i="16"/>
  <c r="AK179" i="16"/>
  <c r="AI179" i="16" s="1"/>
  <c r="AJ179" i="16" s="1"/>
  <c r="AH179" i="16"/>
  <c r="AG179" i="16"/>
  <c r="AA179" i="16"/>
  <c r="Y179" i="16" s="1"/>
  <c r="Z179" i="16" s="1"/>
  <c r="X179" i="16"/>
  <c r="W179" i="16"/>
  <c r="BE178" i="16"/>
  <c r="BC178" i="16" s="1"/>
  <c r="BD178" i="16" s="1"/>
  <c r="BB178" i="16"/>
  <c r="BA178" i="16"/>
  <c r="AU178" i="16"/>
  <c r="AS178" i="16" s="1"/>
  <c r="AT178" i="16" s="1"/>
  <c r="AR178" i="16"/>
  <c r="AQ178" i="16"/>
  <c r="AK178" i="16"/>
  <c r="AI178" i="16" s="1"/>
  <c r="AJ178" i="16" s="1"/>
  <c r="AH178" i="16"/>
  <c r="AG178" i="16"/>
  <c r="AA178" i="16"/>
  <c r="Y178" i="16" s="1"/>
  <c r="Z178" i="16" s="1"/>
  <c r="X178" i="16"/>
  <c r="W178" i="16"/>
  <c r="BE177" i="16"/>
  <c r="BC177" i="16" s="1"/>
  <c r="BD177" i="16" s="1"/>
  <c r="BB177" i="16"/>
  <c r="BA177" i="16"/>
  <c r="AU177" i="16"/>
  <c r="AS177" i="16" s="1"/>
  <c r="AT177" i="16" s="1"/>
  <c r="AR177" i="16"/>
  <c r="AQ177" i="16"/>
  <c r="AK177" i="16"/>
  <c r="AI177" i="16" s="1"/>
  <c r="AJ177" i="16" s="1"/>
  <c r="AH177" i="16"/>
  <c r="AG177" i="16"/>
  <c r="AA177" i="16"/>
  <c r="Y177" i="16" s="1"/>
  <c r="Z177" i="16" s="1"/>
  <c r="X177" i="16"/>
  <c r="W177" i="16"/>
  <c r="BE176" i="16"/>
  <c r="BC176" i="16" s="1"/>
  <c r="BD176" i="16" s="1"/>
  <c r="BB176" i="16"/>
  <c r="BA176" i="16"/>
  <c r="AU176" i="16"/>
  <c r="AS176" i="16" s="1"/>
  <c r="AT176" i="16" s="1"/>
  <c r="AR176" i="16"/>
  <c r="AQ176" i="16"/>
  <c r="AK176" i="16"/>
  <c r="AI176" i="16" s="1"/>
  <c r="AJ176" i="16" s="1"/>
  <c r="AH176" i="16"/>
  <c r="AG176" i="16"/>
  <c r="AA176" i="16"/>
  <c r="Y176" i="16" s="1"/>
  <c r="Z176" i="16" s="1"/>
  <c r="X176" i="16"/>
  <c r="W176" i="16"/>
  <c r="BE175" i="16"/>
  <c r="BC175" i="16" s="1"/>
  <c r="BD175" i="16" s="1"/>
  <c r="BB175" i="16"/>
  <c r="BA175" i="16"/>
  <c r="AU175" i="16"/>
  <c r="AS175" i="16" s="1"/>
  <c r="AT175" i="16" s="1"/>
  <c r="AR175" i="16"/>
  <c r="AQ175" i="16"/>
  <c r="AK175" i="16"/>
  <c r="AI175" i="16" s="1"/>
  <c r="AJ175" i="16" s="1"/>
  <c r="AH175" i="16"/>
  <c r="AG175" i="16"/>
  <c r="AA175" i="16"/>
  <c r="Y175" i="16" s="1"/>
  <c r="Z175" i="16" s="1"/>
  <c r="X175" i="16"/>
  <c r="W175" i="16"/>
  <c r="BE174" i="16"/>
  <c r="BC174" i="16" s="1"/>
  <c r="BD174" i="16" s="1"/>
  <c r="BB174" i="16"/>
  <c r="BA174" i="16"/>
  <c r="AU174" i="16"/>
  <c r="AS174" i="16" s="1"/>
  <c r="AT174" i="16" s="1"/>
  <c r="AR174" i="16"/>
  <c r="AQ174" i="16"/>
  <c r="AK174" i="16"/>
  <c r="AI174" i="16" s="1"/>
  <c r="AJ174" i="16" s="1"/>
  <c r="AH174" i="16"/>
  <c r="AG174" i="16"/>
  <c r="AA174" i="16"/>
  <c r="Y174" i="16" s="1"/>
  <c r="Z174" i="16" s="1"/>
  <c r="X174" i="16"/>
  <c r="W174" i="16"/>
  <c r="BE173" i="16"/>
  <c r="BC173" i="16" s="1"/>
  <c r="BD173" i="16" s="1"/>
  <c r="BB173" i="16"/>
  <c r="BA173" i="16"/>
  <c r="AU173" i="16"/>
  <c r="AS173" i="16" s="1"/>
  <c r="AT173" i="16" s="1"/>
  <c r="AR173" i="16"/>
  <c r="AQ173" i="16"/>
  <c r="AK173" i="16"/>
  <c r="AI173" i="16" s="1"/>
  <c r="AJ173" i="16" s="1"/>
  <c r="AH173" i="16"/>
  <c r="AG173" i="16"/>
  <c r="AA173" i="16"/>
  <c r="Y173" i="16" s="1"/>
  <c r="Z173" i="16" s="1"/>
  <c r="X173" i="16"/>
  <c r="W173" i="16"/>
  <c r="BE172" i="16"/>
  <c r="BC172" i="16" s="1"/>
  <c r="BD172" i="16" s="1"/>
  <c r="BB172" i="16"/>
  <c r="BA172" i="16"/>
  <c r="AU172" i="16"/>
  <c r="AS172" i="16" s="1"/>
  <c r="AT172" i="16" s="1"/>
  <c r="AR172" i="16"/>
  <c r="AQ172" i="16"/>
  <c r="AK172" i="16"/>
  <c r="AI172" i="16" s="1"/>
  <c r="AJ172" i="16" s="1"/>
  <c r="AH172" i="16"/>
  <c r="AG172" i="16"/>
  <c r="AA172" i="16"/>
  <c r="Y172" i="16" s="1"/>
  <c r="Z172" i="16" s="1"/>
  <c r="X172" i="16"/>
  <c r="W172" i="16"/>
  <c r="BE171" i="16"/>
  <c r="BC171" i="16" s="1"/>
  <c r="BD171" i="16" s="1"/>
  <c r="BB171" i="16"/>
  <c r="BA171" i="16"/>
  <c r="AU171" i="16"/>
  <c r="AS171" i="16" s="1"/>
  <c r="AT171" i="16" s="1"/>
  <c r="AR171" i="16"/>
  <c r="AQ171" i="16"/>
  <c r="AK171" i="16"/>
  <c r="AI171" i="16" s="1"/>
  <c r="AJ171" i="16" s="1"/>
  <c r="AH171" i="16"/>
  <c r="AG171" i="16"/>
  <c r="AA171" i="16"/>
  <c r="Y171" i="16" s="1"/>
  <c r="Z171" i="16" s="1"/>
  <c r="X171" i="16"/>
  <c r="W171" i="16"/>
  <c r="BE170" i="16"/>
  <c r="BC170" i="16" s="1"/>
  <c r="BD170" i="16" s="1"/>
  <c r="BB170" i="16"/>
  <c r="BA170" i="16"/>
  <c r="AU170" i="16"/>
  <c r="AS170" i="16" s="1"/>
  <c r="AT170" i="16" s="1"/>
  <c r="AR170" i="16"/>
  <c r="AQ170" i="16"/>
  <c r="AK170" i="16"/>
  <c r="AI170" i="16" s="1"/>
  <c r="AJ170" i="16" s="1"/>
  <c r="AH170" i="16"/>
  <c r="AG170" i="16"/>
  <c r="AA170" i="16"/>
  <c r="Y170" i="16" s="1"/>
  <c r="Z170" i="16" s="1"/>
  <c r="X170" i="16"/>
  <c r="W170" i="16"/>
  <c r="BE169" i="16"/>
  <c r="BC169" i="16" s="1"/>
  <c r="BD169" i="16" s="1"/>
  <c r="BB169" i="16"/>
  <c r="BA169" i="16"/>
  <c r="AU169" i="16"/>
  <c r="AS169" i="16" s="1"/>
  <c r="AT169" i="16" s="1"/>
  <c r="AR169" i="16"/>
  <c r="AQ169" i="16"/>
  <c r="AK169" i="16"/>
  <c r="AI169" i="16" s="1"/>
  <c r="AJ169" i="16" s="1"/>
  <c r="AH169" i="16"/>
  <c r="AG169" i="16"/>
  <c r="AA169" i="16"/>
  <c r="Y169" i="16" s="1"/>
  <c r="Z169" i="16" s="1"/>
  <c r="X169" i="16"/>
  <c r="W169" i="16"/>
  <c r="BE168" i="16"/>
  <c r="BC168" i="16" s="1"/>
  <c r="BD168" i="16" s="1"/>
  <c r="BB168" i="16"/>
  <c r="BA168" i="16"/>
  <c r="AU168" i="16"/>
  <c r="AS168" i="16" s="1"/>
  <c r="AT168" i="16" s="1"/>
  <c r="AR168" i="16"/>
  <c r="AQ168" i="16"/>
  <c r="AK168" i="16"/>
  <c r="AI168" i="16" s="1"/>
  <c r="AJ168" i="16" s="1"/>
  <c r="AH168" i="16"/>
  <c r="AG168" i="16"/>
  <c r="AA168" i="16"/>
  <c r="Y168" i="16" s="1"/>
  <c r="Z168" i="16" s="1"/>
  <c r="X168" i="16"/>
  <c r="W168" i="16"/>
  <c r="BE167" i="16"/>
  <c r="BC167" i="16" s="1"/>
  <c r="BD167" i="16" s="1"/>
  <c r="BB167" i="16"/>
  <c r="BA167" i="16"/>
  <c r="AU167" i="16"/>
  <c r="AS167" i="16" s="1"/>
  <c r="AT167" i="16" s="1"/>
  <c r="AR167" i="16"/>
  <c r="AQ167" i="16"/>
  <c r="AK167" i="16"/>
  <c r="AI167" i="16" s="1"/>
  <c r="AJ167" i="16" s="1"/>
  <c r="AH167" i="16"/>
  <c r="AG167" i="16"/>
  <c r="AA167" i="16"/>
  <c r="Y167" i="16" s="1"/>
  <c r="Z167" i="16" s="1"/>
  <c r="X167" i="16"/>
  <c r="W167" i="16"/>
  <c r="BE166" i="16"/>
  <c r="BC166" i="16" s="1"/>
  <c r="BD166" i="16" s="1"/>
  <c r="BB166" i="16"/>
  <c r="BA166" i="16"/>
  <c r="AU166" i="16"/>
  <c r="AS166" i="16" s="1"/>
  <c r="AT166" i="16" s="1"/>
  <c r="AR166" i="16"/>
  <c r="AQ166" i="16"/>
  <c r="AK166" i="16"/>
  <c r="AI166" i="16" s="1"/>
  <c r="AJ166" i="16" s="1"/>
  <c r="AH166" i="16"/>
  <c r="AG166" i="16"/>
  <c r="AA166" i="16"/>
  <c r="Y166" i="16" s="1"/>
  <c r="Z166" i="16" s="1"/>
  <c r="X166" i="16"/>
  <c r="W166" i="16"/>
  <c r="BE165" i="16"/>
  <c r="BC165" i="16" s="1"/>
  <c r="BD165" i="16" s="1"/>
  <c r="BB165" i="16"/>
  <c r="BA165" i="16"/>
  <c r="AU165" i="16"/>
  <c r="AS165" i="16" s="1"/>
  <c r="AT165" i="16" s="1"/>
  <c r="AR165" i="16"/>
  <c r="AQ165" i="16"/>
  <c r="AK165" i="16"/>
  <c r="AI165" i="16" s="1"/>
  <c r="AJ165" i="16" s="1"/>
  <c r="AH165" i="16"/>
  <c r="AG165" i="16"/>
  <c r="AA165" i="16"/>
  <c r="Y165" i="16" s="1"/>
  <c r="Z165" i="16" s="1"/>
  <c r="X165" i="16"/>
  <c r="W165" i="16"/>
  <c r="BE164" i="16"/>
  <c r="BC164" i="16" s="1"/>
  <c r="BD164" i="16" s="1"/>
  <c r="BB164" i="16"/>
  <c r="BA164" i="16"/>
  <c r="AU164" i="16"/>
  <c r="AS164" i="16" s="1"/>
  <c r="AT164" i="16" s="1"/>
  <c r="AR164" i="16"/>
  <c r="AQ164" i="16"/>
  <c r="AK164" i="16"/>
  <c r="AI164" i="16" s="1"/>
  <c r="AJ164" i="16" s="1"/>
  <c r="AH164" i="16"/>
  <c r="AG164" i="16"/>
  <c r="AA164" i="16"/>
  <c r="Y164" i="16" s="1"/>
  <c r="Z164" i="16" s="1"/>
  <c r="X164" i="16"/>
  <c r="W164" i="16"/>
  <c r="BE163" i="16"/>
  <c r="BC163" i="16" s="1"/>
  <c r="BD163" i="16" s="1"/>
  <c r="BB163" i="16"/>
  <c r="BA163" i="16"/>
  <c r="AU163" i="16"/>
  <c r="AS163" i="16" s="1"/>
  <c r="AT163" i="16" s="1"/>
  <c r="AR163" i="16"/>
  <c r="AQ163" i="16"/>
  <c r="AK163" i="16"/>
  <c r="AI163" i="16" s="1"/>
  <c r="AJ163" i="16" s="1"/>
  <c r="AH163" i="16"/>
  <c r="AG163" i="16"/>
  <c r="AA163" i="16"/>
  <c r="Y163" i="16" s="1"/>
  <c r="Z163" i="16" s="1"/>
  <c r="X163" i="16"/>
  <c r="W163" i="16"/>
  <c r="BE162" i="16"/>
  <c r="BC162" i="16" s="1"/>
  <c r="BD162" i="16" s="1"/>
  <c r="BB162" i="16"/>
  <c r="BA162" i="16"/>
  <c r="AU162" i="16"/>
  <c r="AS162" i="16" s="1"/>
  <c r="AT162" i="16" s="1"/>
  <c r="AR162" i="16"/>
  <c r="AQ162" i="16"/>
  <c r="AK162" i="16"/>
  <c r="AI162" i="16" s="1"/>
  <c r="AJ162" i="16" s="1"/>
  <c r="AH162" i="16"/>
  <c r="AG162" i="16"/>
  <c r="AA162" i="16"/>
  <c r="Y162" i="16" s="1"/>
  <c r="Z162" i="16" s="1"/>
  <c r="X162" i="16"/>
  <c r="W162" i="16"/>
  <c r="BE161" i="16"/>
  <c r="BC161" i="16" s="1"/>
  <c r="BD161" i="16" s="1"/>
  <c r="BB161" i="16"/>
  <c r="BA161" i="16"/>
  <c r="AU161" i="16"/>
  <c r="AS161" i="16" s="1"/>
  <c r="AT161" i="16" s="1"/>
  <c r="AR161" i="16"/>
  <c r="AQ161" i="16"/>
  <c r="AK161" i="16"/>
  <c r="AI161" i="16" s="1"/>
  <c r="AJ161" i="16" s="1"/>
  <c r="AH161" i="16"/>
  <c r="AG161" i="16"/>
  <c r="AA161" i="16"/>
  <c r="Y161" i="16" s="1"/>
  <c r="Z161" i="16" s="1"/>
  <c r="X161" i="16"/>
  <c r="W161" i="16"/>
  <c r="BE160" i="16"/>
  <c r="BC160" i="16" s="1"/>
  <c r="BD160" i="16" s="1"/>
  <c r="BB160" i="16"/>
  <c r="BA160" i="16"/>
  <c r="AU160" i="16"/>
  <c r="AS160" i="16" s="1"/>
  <c r="AT160" i="16" s="1"/>
  <c r="AR160" i="16"/>
  <c r="AQ160" i="16"/>
  <c r="AK160" i="16"/>
  <c r="AI160" i="16" s="1"/>
  <c r="AJ160" i="16" s="1"/>
  <c r="AH160" i="16"/>
  <c r="AG160" i="16"/>
  <c r="AA160" i="16"/>
  <c r="Y160" i="16" s="1"/>
  <c r="Z160" i="16" s="1"/>
  <c r="X160" i="16"/>
  <c r="W160" i="16"/>
  <c r="BE159" i="16"/>
  <c r="BC159" i="16" s="1"/>
  <c r="BD159" i="16" s="1"/>
  <c r="BB159" i="16"/>
  <c r="BA159" i="16"/>
  <c r="AU159" i="16"/>
  <c r="AS159" i="16" s="1"/>
  <c r="AT159" i="16" s="1"/>
  <c r="AR159" i="16"/>
  <c r="AQ159" i="16"/>
  <c r="AK159" i="16"/>
  <c r="AI159" i="16" s="1"/>
  <c r="AJ159" i="16" s="1"/>
  <c r="AH159" i="16"/>
  <c r="AG159" i="16"/>
  <c r="AA159" i="16"/>
  <c r="Y159" i="16" s="1"/>
  <c r="Z159" i="16" s="1"/>
  <c r="X159" i="16"/>
  <c r="W159" i="16"/>
  <c r="BE158" i="16"/>
  <c r="BC158" i="16" s="1"/>
  <c r="BD158" i="16" s="1"/>
  <c r="BB158" i="16"/>
  <c r="BA158" i="16"/>
  <c r="AU158" i="16"/>
  <c r="AS158" i="16" s="1"/>
  <c r="AT158" i="16" s="1"/>
  <c r="AR158" i="16"/>
  <c r="AQ158" i="16"/>
  <c r="AK158" i="16"/>
  <c r="AI158" i="16" s="1"/>
  <c r="AJ158" i="16" s="1"/>
  <c r="AH158" i="16"/>
  <c r="AG158" i="16"/>
  <c r="AA158" i="16"/>
  <c r="Y158" i="16" s="1"/>
  <c r="Z158" i="16" s="1"/>
  <c r="X158" i="16"/>
  <c r="W158" i="16"/>
  <c r="BE157" i="16"/>
  <c r="BC157" i="16" s="1"/>
  <c r="BD157" i="16" s="1"/>
  <c r="BB157" i="16"/>
  <c r="BA157" i="16"/>
  <c r="AU157" i="16"/>
  <c r="AS157" i="16" s="1"/>
  <c r="AT157" i="16" s="1"/>
  <c r="AR157" i="16"/>
  <c r="AQ157" i="16"/>
  <c r="AK157" i="16"/>
  <c r="AI157" i="16" s="1"/>
  <c r="AJ157" i="16" s="1"/>
  <c r="AH157" i="16"/>
  <c r="AG157" i="16"/>
  <c r="AA157" i="16"/>
  <c r="Y157" i="16" s="1"/>
  <c r="Z157" i="16" s="1"/>
  <c r="X157" i="16"/>
  <c r="W157" i="16"/>
  <c r="BE156" i="16"/>
  <c r="BC156" i="16" s="1"/>
  <c r="BD156" i="16" s="1"/>
  <c r="BB156" i="16"/>
  <c r="BA156" i="16"/>
  <c r="AU156" i="16"/>
  <c r="AS156" i="16" s="1"/>
  <c r="AT156" i="16" s="1"/>
  <c r="AR156" i="16"/>
  <c r="AQ156" i="16"/>
  <c r="AK156" i="16"/>
  <c r="AI156" i="16" s="1"/>
  <c r="AJ156" i="16" s="1"/>
  <c r="AH156" i="16"/>
  <c r="AG156" i="16"/>
  <c r="AA156" i="16"/>
  <c r="Y156" i="16" s="1"/>
  <c r="Z156" i="16" s="1"/>
  <c r="X156" i="16"/>
  <c r="W156" i="16"/>
  <c r="BE155" i="16"/>
  <c r="BC155" i="16" s="1"/>
  <c r="BD155" i="16" s="1"/>
  <c r="BB155" i="16"/>
  <c r="BA155" i="16"/>
  <c r="AU155" i="16"/>
  <c r="AS155" i="16" s="1"/>
  <c r="AT155" i="16" s="1"/>
  <c r="AR155" i="16"/>
  <c r="AQ155" i="16"/>
  <c r="AK155" i="16"/>
  <c r="AI155" i="16" s="1"/>
  <c r="AJ155" i="16" s="1"/>
  <c r="AH155" i="16"/>
  <c r="AG155" i="16"/>
  <c r="AA155" i="16"/>
  <c r="Y155" i="16" s="1"/>
  <c r="Z155" i="16" s="1"/>
  <c r="X155" i="16"/>
  <c r="W155" i="16"/>
  <c r="BE154" i="16"/>
  <c r="BC154" i="16" s="1"/>
  <c r="BD154" i="16" s="1"/>
  <c r="BB154" i="16"/>
  <c r="BA154" i="16"/>
  <c r="AU154" i="16"/>
  <c r="AS154" i="16" s="1"/>
  <c r="AT154" i="16" s="1"/>
  <c r="AR154" i="16"/>
  <c r="AQ154" i="16"/>
  <c r="AK154" i="16"/>
  <c r="AI154" i="16" s="1"/>
  <c r="AJ154" i="16" s="1"/>
  <c r="AH154" i="16"/>
  <c r="AG154" i="16"/>
  <c r="AA154" i="16"/>
  <c r="Y154" i="16" s="1"/>
  <c r="Z154" i="16" s="1"/>
  <c r="X154" i="16"/>
  <c r="W154" i="16"/>
  <c r="BE153" i="16"/>
  <c r="BC153" i="16" s="1"/>
  <c r="BD153" i="16" s="1"/>
  <c r="BB153" i="16"/>
  <c r="BA153" i="16"/>
  <c r="AU153" i="16"/>
  <c r="AS153" i="16" s="1"/>
  <c r="AT153" i="16" s="1"/>
  <c r="AR153" i="16"/>
  <c r="AQ153" i="16"/>
  <c r="AK153" i="16"/>
  <c r="AI153" i="16" s="1"/>
  <c r="AJ153" i="16" s="1"/>
  <c r="AH153" i="16"/>
  <c r="AG153" i="16"/>
  <c r="AA153" i="16"/>
  <c r="Y153" i="16" s="1"/>
  <c r="Z153" i="16" s="1"/>
  <c r="X153" i="16"/>
  <c r="W153" i="16"/>
  <c r="BE152" i="16"/>
  <c r="BC152" i="16" s="1"/>
  <c r="BD152" i="16" s="1"/>
  <c r="BB152" i="16"/>
  <c r="BA152" i="16"/>
  <c r="AU152" i="16"/>
  <c r="AS152" i="16" s="1"/>
  <c r="AT152" i="16" s="1"/>
  <c r="AR152" i="16"/>
  <c r="AQ152" i="16"/>
  <c r="AK152" i="16"/>
  <c r="AI152" i="16" s="1"/>
  <c r="AJ152" i="16" s="1"/>
  <c r="AH152" i="16"/>
  <c r="AG152" i="16"/>
  <c r="AA152" i="16"/>
  <c r="Y152" i="16" s="1"/>
  <c r="Z152" i="16" s="1"/>
  <c r="X152" i="16"/>
  <c r="W152" i="16"/>
  <c r="BE151" i="16"/>
  <c r="BC151" i="16" s="1"/>
  <c r="BD151" i="16" s="1"/>
  <c r="BB151" i="16"/>
  <c r="BA151" i="16"/>
  <c r="AU151" i="16"/>
  <c r="AS151" i="16" s="1"/>
  <c r="AT151" i="16" s="1"/>
  <c r="AR151" i="16"/>
  <c r="AQ151" i="16"/>
  <c r="AK151" i="16"/>
  <c r="AI151" i="16" s="1"/>
  <c r="AJ151" i="16" s="1"/>
  <c r="AH151" i="16"/>
  <c r="AG151" i="16"/>
  <c r="AA151" i="16"/>
  <c r="Y151" i="16" s="1"/>
  <c r="Z151" i="16" s="1"/>
  <c r="X151" i="16"/>
  <c r="W151" i="16"/>
  <c r="BE150" i="16"/>
  <c r="BC150" i="16" s="1"/>
  <c r="BD150" i="16" s="1"/>
  <c r="BB150" i="16"/>
  <c r="BA150" i="16"/>
  <c r="AU150" i="16"/>
  <c r="AS150" i="16" s="1"/>
  <c r="AT150" i="16" s="1"/>
  <c r="AR150" i="16"/>
  <c r="AQ150" i="16"/>
  <c r="AK150" i="16"/>
  <c r="AI150" i="16" s="1"/>
  <c r="AJ150" i="16" s="1"/>
  <c r="AH150" i="16"/>
  <c r="AG150" i="16"/>
  <c r="AA150" i="16"/>
  <c r="Y150" i="16" s="1"/>
  <c r="Z150" i="16" s="1"/>
  <c r="X150" i="16"/>
  <c r="W150" i="16"/>
  <c r="BE149" i="16"/>
  <c r="BC149" i="16" s="1"/>
  <c r="BD149" i="16" s="1"/>
  <c r="BB149" i="16"/>
  <c r="BA149" i="16"/>
  <c r="AU149" i="16"/>
  <c r="AS149" i="16" s="1"/>
  <c r="AT149" i="16" s="1"/>
  <c r="AR149" i="16"/>
  <c r="AQ149" i="16"/>
  <c r="AK149" i="16"/>
  <c r="AI149" i="16" s="1"/>
  <c r="AJ149" i="16" s="1"/>
  <c r="AH149" i="16"/>
  <c r="AG149" i="16"/>
  <c r="AA149" i="16"/>
  <c r="Y149" i="16" s="1"/>
  <c r="Z149" i="16" s="1"/>
  <c r="X149" i="16"/>
  <c r="W149" i="16"/>
  <c r="BE148" i="16"/>
  <c r="BC148" i="16" s="1"/>
  <c r="BD148" i="16" s="1"/>
  <c r="BB148" i="16"/>
  <c r="BA148" i="16"/>
  <c r="AU148" i="16"/>
  <c r="AS148" i="16" s="1"/>
  <c r="AT148" i="16" s="1"/>
  <c r="AR148" i="16"/>
  <c r="AQ148" i="16"/>
  <c r="AK148" i="16"/>
  <c r="AI148" i="16" s="1"/>
  <c r="AJ148" i="16" s="1"/>
  <c r="AH148" i="16"/>
  <c r="AG148" i="16"/>
  <c r="AA148" i="16"/>
  <c r="Y148" i="16" s="1"/>
  <c r="Z148" i="16" s="1"/>
  <c r="X148" i="16"/>
  <c r="W148" i="16"/>
  <c r="BE147" i="16"/>
  <c r="BC147" i="16" s="1"/>
  <c r="BD147" i="16" s="1"/>
  <c r="BB147" i="16"/>
  <c r="BA147" i="16"/>
  <c r="AU147" i="16"/>
  <c r="AS147" i="16" s="1"/>
  <c r="AT147" i="16" s="1"/>
  <c r="AR147" i="16"/>
  <c r="AQ147" i="16"/>
  <c r="AK147" i="16"/>
  <c r="AI147" i="16" s="1"/>
  <c r="AJ147" i="16" s="1"/>
  <c r="AH147" i="16"/>
  <c r="AG147" i="16"/>
  <c r="AA147" i="16"/>
  <c r="Y147" i="16" s="1"/>
  <c r="Z147" i="16" s="1"/>
  <c r="X147" i="16"/>
  <c r="W147" i="16"/>
  <c r="BE146" i="16"/>
  <c r="BC146" i="16" s="1"/>
  <c r="BD146" i="16" s="1"/>
  <c r="BB146" i="16"/>
  <c r="BA146" i="16"/>
  <c r="AU146" i="16"/>
  <c r="AS146" i="16" s="1"/>
  <c r="AT146" i="16" s="1"/>
  <c r="AR146" i="16"/>
  <c r="AQ146" i="16"/>
  <c r="AK146" i="16"/>
  <c r="AI146" i="16" s="1"/>
  <c r="AJ146" i="16" s="1"/>
  <c r="AH146" i="16"/>
  <c r="AG146" i="16"/>
  <c r="AA146" i="16"/>
  <c r="Y146" i="16" s="1"/>
  <c r="Z146" i="16" s="1"/>
  <c r="X146" i="16"/>
  <c r="W146" i="16"/>
  <c r="BE145" i="16"/>
  <c r="BC145" i="16" s="1"/>
  <c r="BD145" i="16" s="1"/>
  <c r="BB145" i="16"/>
  <c r="BA145" i="16"/>
  <c r="AU145" i="16"/>
  <c r="AS145" i="16" s="1"/>
  <c r="AT145" i="16" s="1"/>
  <c r="AR145" i="16"/>
  <c r="AQ145" i="16"/>
  <c r="AK145" i="16"/>
  <c r="AI145" i="16" s="1"/>
  <c r="AJ145" i="16" s="1"/>
  <c r="AH145" i="16"/>
  <c r="AG145" i="16"/>
  <c r="AA145" i="16"/>
  <c r="Y145" i="16" s="1"/>
  <c r="Z145" i="16" s="1"/>
  <c r="X145" i="16"/>
  <c r="W145" i="16"/>
  <c r="BE144" i="16"/>
  <c r="BC144" i="16" s="1"/>
  <c r="BD144" i="16" s="1"/>
  <c r="BB144" i="16"/>
  <c r="BA144" i="16"/>
  <c r="AU144" i="16"/>
  <c r="AS144" i="16" s="1"/>
  <c r="AT144" i="16" s="1"/>
  <c r="AR144" i="16"/>
  <c r="AQ144" i="16"/>
  <c r="AK144" i="16"/>
  <c r="AI144" i="16" s="1"/>
  <c r="AJ144" i="16" s="1"/>
  <c r="AH144" i="16"/>
  <c r="AG144" i="16"/>
  <c r="AA144" i="16"/>
  <c r="Y144" i="16" s="1"/>
  <c r="Z144" i="16" s="1"/>
  <c r="X144" i="16"/>
  <c r="W144" i="16"/>
  <c r="BE143" i="16"/>
  <c r="BC143" i="16" s="1"/>
  <c r="BD143" i="16" s="1"/>
  <c r="BB143" i="16"/>
  <c r="BA143" i="16"/>
  <c r="AU143" i="16"/>
  <c r="AS143" i="16" s="1"/>
  <c r="AT143" i="16" s="1"/>
  <c r="AR143" i="16"/>
  <c r="AQ143" i="16"/>
  <c r="AK143" i="16"/>
  <c r="AI143" i="16" s="1"/>
  <c r="AJ143" i="16" s="1"/>
  <c r="AH143" i="16"/>
  <c r="AG143" i="16"/>
  <c r="AA143" i="16"/>
  <c r="Y143" i="16" s="1"/>
  <c r="Z143" i="16" s="1"/>
  <c r="X143" i="16"/>
  <c r="W143" i="16"/>
  <c r="BE142" i="16"/>
  <c r="BC142" i="16" s="1"/>
  <c r="BD142" i="16" s="1"/>
  <c r="BB142" i="16"/>
  <c r="BA142" i="16"/>
  <c r="AU142" i="16"/>
  <c r="AS142" i="16" s="1"/>
  <c r="AT142" i="16" s="1"/>
  <c r="AR142" i="16"/>
  <c r="AQ142" i="16"/>
  <c r="AK142" i="16"/>
  <c r="AI142" i="16" s="1"/>
  <c r="AJ142" i="16" s="1"/>
  <c r="AH142" i="16"/>
  <c r="AG142" i="16"/>
  <c r="AA142" i="16"/>
  <c r="Y142" i="16" s="1"/>
  <c r="Z142" i="16" s="1"/>
  <c r="X142" i="16"/>
  <c r="W142" i="16"/>
  <c r="BE141" i="16"/>
  <c r="BC141" i="16" s="1"/>
  <c r="BD141" i="16" s="1"/>
  <c r="BB141" i="16"/>
  <c r="BA141" i="16"/>
  <c r="AU141" i="16"/>
  <c r="AS141" i="16" s="1"/>
  <c r="AT141" i="16" s="1"/>
  <c r="AR141" i="16"/>
  <c r="AQ141" i="16"/>
  <c r="AK141" i="16"/>
  <c r="AI141" i="16" s="1"/>
  <c r="AJ141" i="16" s="1"/>
  <c r="AH141" i="16"/>
  <c r="AG141" i="16"/>
  <c r="AA141" i="16"/>
  <c r="Y141" i="16" s="1"/>
  <c r="Z141" i="16" s="1"/>
  <c r="X141" i="16"/>
  <c r="W141" i="16"/>
  <c r="BE140" i="16"/>
  <c r="BC140" i="16" s="1"/>
  <c r="BD140" i="16" s="1"/>
  <c r="BB140" i="16"/>
  <c r="BA140" i="16"/>
  <c r="AU140" i="16"/>
  <c r="AS140" i="16" s="1"/>
  <c r="AT140" i="16" s="1"/>
  <c r="AR140" i="16"/>
  <c r="AQ140" i="16"/>
  <c r="AK140" i="16"/>
  <c r="AI140" i="16" s="1"/>
  <c r="AJ140" i="16" s="1"/>
  <c r="AH140" i="16"/>
  <c r="AG140" i="16"/>
  <c r="AA140" i="16"/>
  <c r="Y140" i="16" s="1"/>
  <c r="Z140" i="16" s="1"/>
  <c r="X140" i="16"/>
  <c r="W140" i="16"/>
  <c r="BE139" i="16"/>
  <c r="BC139" i="16" s="1"/>
  <c r="BD139" i="16" s="1"/>
  <c r="BB139" i="16"/>
  <c r="BA139" i="16"/>
  <c r="AU139" i="16"/>
  <c r="AS139" i="16" s="1"/>
  <c r="AT139" i="16" s="1"/>
  <c r="AR139" i="16"/>
  <c r="AQ139" i="16"/>
  <c r="AK139" i="16"/>
  <c r="AI139" i="16" s="1"/>
  <c r="AJ139" i="16" s="1"/>
  <c r="AH139" i="16"/>
  <c r="AG139" i="16"/>
  <c r="AA139" i="16"/>
  <c r="Y139" i="16" s="1"/>
  <c r="Z139" i="16" s="1"/>
  <c r="X139" i="16"/>
  <c r="W139" i="16"/>
  <c r="BE138" i="16"/>
  <c r="BC138" i="16" s="1"/>
  <c r="BD138" i="16" s="1"/>
  <c r="BB138" i="16"/>
  <c r="BA138" i="16"/>
  <c r="AU138" i="16"/>
  <c r="AS138" i="16" s="1"/>
  <c r="AT138" i="16" s="1"/>
  <c r="AR138" i="16"/>
  <c r="AQ138" i="16"/>
  <c r="AK138" i="16"/>
  <c r="AI138" i="16" s="1"/>
  <c r="AJ138" i="16" s="1"/>
  <c r="AH138" i="16"/>
  <c r="AG138" i="16"/>
  <c r="AA138" i="16"/>
  <c r="Y138" i="16" s="1"/>
  <c r="Z138" i="16" s="1"/>
  <c r="X138" i="16"/>
  <c r="W138" i="16"/>
  <c r="BE137" i="16"/>
  <c r="BC137" i="16" s="1"/>
  <c r="BD137" i="16" s="1"/>
  <c r="BB137" i="16"/>
  <c r="BA137" i="16"/>
  <c r="AU137" i="16"/>
  <c r="AS137" i="16" s="1"/>
  <c r="AT137" i="16" s="1"/>
  <c r="AR137" i="16"/>
  <c r="AQ137" i="16"/>
  <c r="AK137" i="16"/>
  <c r="AI137" i="16" s="1"/>
  <c r="AJ137" i="16" s="1"/>
  <c r="AH137" i="16"/>
  <c r="AG137" i="16"/>
  <c r="AA137" i="16"/>
  <c r="Y137" i="16" s="1"/>
  <c r="Z137" i="16" s="1"/>
  <c r="X137" i="16"/>
  <c r="W137" i="16"/>
  <c r="BE136" i="16"/>
  <c r="BC136" i="16" s="1"/>
  <c r="BD136" i="16" s="1"/>
  <c r="BB136" i="16"/>
  <c r="BA136" i="16"/>
  <c r="AU136" i="16"/>
  <c r="AS136" i="16" s="1"/>
  <c r="AT136" i="16" s="1"/>
  <c r="AR136" i="16"/>
  <c r="AQ136" i="16"/>
  <c r="AK136" i="16"/>
  <c r="AI136" i="16" s="1"/>
  <c r="AJ136" i="16" s="1"/>
  <c r="AH136" i="16"/>
  <c r="AG136" i="16"/>
  <c r="AA136" i="16"/>
  <c r="Y136" i="16" s="1"/>
  <c r="Z136" i="16" s="1"/>
  <c r="X136" i="16"/>
  <c r="W136" i="16"/>
  <c r="BE135" i="16"/>
  <c r="BC135" i="16" s="1"/>
  <c r="BD135" i="16" s="1"/>
  <c r="BB135" i="16"/>
  <c r="BA135" i="16"/>
  <c r="AU135" i="16"/>
  <c r="AS135" i="16" s="1"/>
  <c r="AT135" i="16" s="1"/>
  <c r="AR135" i="16"/>
  <c r="AQ135" i="16"/>
  <c r="AK135" i="16"/>
  <c r="AI135" i="16" s="1"/>
  <c r="AJ135" i="16" s="1"/>
  <c r="AH135" i="16"/>
  <c r="AG135" i="16"/>
  <c r="AA135" i="16"/>
  <c r="Y135" i="16" s="1"/>
  <c r="Z135" i="16" s="1"/>
  <c r="X135" i="16"/>
  <c r="W135" i="16"/>
  <c r="BE134" i="16"/>
  <c r="BC134" i="16" s="1"/>
  <c r="BD134" i="16" s="1"/>
  <c r="BB134" i="16"/>
  <c r="BA134" i="16"/>
  <c r="AU134" i="16"/>
  <c r="AS134" i="16" s="1"/>
  <c r="AT134" i="16" s="1"/>
  <c r="AR134" i="16"/>
  <c r="AQ134" i="16"/>
  <c r="AK134" i="16"/>
  <c r="AI134" i="16" s="1"/>
  <c r="AJ134" i="16" s="1"/>
  <c r="AH134" i="16"/>
  <c r="AG134" i="16"/>
  <c r="AA134" i="16"/>
  <c r="Y134" i="16" s="1"/>
  <c r="Z134" i="16" s="1"/>
  <c r="X134" i="16"/>
  <c r="W134" i="16"/>
  <c r="BE133" i="16"/>
  <c r="BC133" i="16" s="1"/>
  <c r="BD133" i="16" s="1"/>
  <c r="BB133" i="16"/>
  <c r="BA133" i="16"/>
  <c r="AU133" i="16"/>
  <c r="AS133" i="16" s="1"/>
  <c r="AT133" i="16" s="1"/>
  <c r="AR133" i="16"/>
  <c r="AQ133" i="16"/>
  <c r="AK133" i="16"/>
  <c r="AI133" i="16" s="1"/>
  <c r="AJ133" i="16" s="1"/>
  <c r="AH133" i="16"/>
  <c r="AG133" i="16"/>
  <c r="AA133" i="16"/>
  <c r="Y133" i="16" s="1"/>
  <c r="Z133" i="16" s="1"/>
  <c r="X133" i="16"/>
  <c r="W133" i="16"/>
  <c r="BE132" i="16"/>
  <c r="BC132" i="16" s="1"/>
  <c r="BD132" i="16" s="1"/>
  <c r="BB132" i="16"/>
  <c r="BA132" i="16"/>
  <c r="AU132" i="16"/>
  <c r="AS132" i="16" s="1"/>
  <c r="AT132" i="16" s="1"/>
  <c r="AR132" i="16"/>
  <c r="AQ132" i="16"/>
  <c r="AK132" i="16"/>
  <c r="AI132" i="16" s="1"/>
  <c r="AJ132" i="16" s="1"/>
  <c r="AH132" i="16"/>
  <c r="AG132" i="16"/>
  <c r="AA132" i="16"/>
  <c r="Y132" i="16" s="1"/>
  <c r="Z132" i="16" s="1"/>
  <c r="X132" i="16"/>
  <c r="W132" i="16"/>
  <c r="BE131" i="16"/>
  <c r="BC131" i="16" s="1"/>
  <c r="BD131" i="16" s="1"/>
  <c r="BB131" i="16"/>
  <c r="BA131" i="16"/>
  <c r="AU131" i="16"/>
  <c r="AS131" i="16" s="1"/>
  <c r="AT131" i="16" s="1"/>
  <c r="AR131" i="16"/>
  <c r="AQ131" i="16"/>
  <c r="AK131" i="16"/>
  <c r="AI131" i="16" s="1"/>
  <c r="AJ131" i="16" s="1"/>
  <c r="AH131" i="16"/>
  <c r="AG131" i="16"/>
  <c r="AA131" i="16"/>
  <c r="Y131" i="16" s="1"/>
  <c r="Z131" i="16" s="1"/>
  <c r="X131" i="16"/>
  <c r="W131" i="16"/>
  <c r="BE130" i="16"/>
  <c r="BC130" i="16" s="1"/>
  <c r="BD130" i="16" s="1"/>
  <c r="BB130" i="16"/>
  <c r="BA130" i="16"/>
  <c r="AU130" i="16"/>
  <c r="AS130" i="16" s="1"/>
  <c r="AT130" i="16" s="1"/>
  <c r="AR130" i="16"/>
  <c r="AQ130" i="16"/>
  <c r="AK130" i="16"/>
  <c r="AI130" i="16" s="1"/>
  <c r="AJ130" i="16" s="1"/>
  <c r="AH130" i="16"/>
  <c r="AG130" i="16"/>
  <c r="AA130" i="16"/>
  <c r="Y130" i="16" s="1"/>
  <c r="Z130" i="16" s="1"/>
  <c r="X130" i="16"/>
  <c r="W130" i="16"/>
  <c r="BE129" i="16"/>
  <c r="BC129" i="16" s="1"/>
  <c r="BD129" i="16" s="1"/>
  <c r="BB129" i="16"/>
  <c r="BA129" i="16"/>
  <c r="AU129" i="16"/>
  <c r="AS129" i="16" s="1"/>
  <c r="AT129" i="16" s="1"/>
  <c r="AR129" i="16"/>
  <c r="AQ129" i="16"/>
  <c r="AK129" i="16"/>
  <c r="AI129" i="16" s="1"/>
  <c r="AJ129" i="16" s="1"/>
  <c r="AH129" i="16"/>
  <c r="AG129" i="16"/>
  <c r="AA129" i="16"/>
  <c r="Y129" i="16" s="1"/>
  <c r="Z129" i="16" s="1"/>
  <c r="X129" i="16"/>
  <c r="W129" i="16"/>
  <c r="BE128" i="16"/>
  <c r="BC128" i="16" s="1"/>
  <c r="BD128" i="16" s="1"/>
  <c r="BB128" i="16"/>
  <c r="BA128" i="16"/>
  <c r="AU128" i="16"/>
  <c r="AS128" i="16" s="1"/>
  <c r="AT128" i="16" s="1"/>
  <c r="AR128" i="16"/>
  <c r="AQ128" i="16"/>
  <c r="AK128" i="16"/>
  <c r="AI128" i="16" s="1"/>
  <c r="AJ128" i="16" s="1"/>
  <c r="AH128" i="16"/>
  <c r="AG128" i="16"/>
  <c r="AA128" i="16"/>
  <c r="Y128" i="16" s="1"/>
  <c r="Z128" i="16" s="1"/>
  <c r="X128" i="16"/>
  <c r="W128" i="16"/>
  <c r="BE127" i="16"/>
  <c r="BC127" i="16" s="1"/>
  <c r="BD127" i="16" s="1"/>
  <c r="BB127" i="16"/>
  <c r="BA127" i="16"/>
  <c r="AU127" i="16"/>
  <c r="AS127" i="16" s="1"/>
  <c r="AT127" i="16" s="1"/>
  <c r="AR127" i="16"/>
  <c r="AQ127" i="16"/>
  <c r="AK127" i="16"/>
  <c r="AI127" i="16" s="1"/>
  <c r="AJ127" i="16" s="1"/>
  <c r="AH127" i="16"/>
  <c r="AG127" i="16"/>
  <c r="AA127" i="16"/>
  <c r="Y127" i="16" s="1"/>
  <c r="Z127" i="16" s="1"/>
  <c r="X127" i="16"/>
  <c r="W127" i="16"/>
  <c r="BE126" i="16"/>
  <c r="BC126" i="16" s="1"/>
  <c r="BD126" i="16" s="1"/>
  <c r="BB126" i="16"/>
  <c r="BA126" i="16"/>
  <c r="AU126" i="16"/>
  <c r="AS126" i="16" s="1"/>
  <c r="AT126" i="16" s="1"/>
  <c r="AR126" i="16"/>
  <c r="AQ126" i="16"/>
  <c r="AK126" i="16"/>
  <c r="AI126" i="16" s="1"/>
  <c r="AJ126" i="16" s="1"/>
  <c r="AH126" i="16"/>
  <c r="AG126" i="16"/>
  <c r="AA126" i="16"/>
  <c r="Y126" i="16" s="1"/>
  <c r="Z126" i="16" s="1"/>
  <c r="X126" i="16"/>
  <c r="W126" i="16"/>
  <c r="BE125" i="16"/>
  <c r="BC125" i="16" s="1"/>
  <c r="BD125" i="16" s="1"/>
  <c r="BB125" i="16"/>
  <c r="BA125" i="16"/>
  <c r="AU125" i="16"/>
  <c r="AS125" i="16" s="1"/>
  <c r="AT125" i="16" s="1"/>
  <c r="AR125" i="16"/>
  <c r="AQ125" i="16"/>
  <c r="AK125" i="16"/>
  <c r="AI125" i="16" s="1"/>
  <c r="AJ125" i="16" s="1"/>
  <c r="AH125" i="16"/>
  <c r="AG125" i="16"/>
  <c r="AA125" i="16"/>
  <c r="Y125" i="16" s="1"/>
  <c r="Z125" i="16" s="1"/>
  <c r="X125" i="16"/>
  <c r="W125" i="16"/>
  <c r="BE124" i="16"/>
  <c r="BC124" i="16" s="1"/>
  <c r="BD124" i="16" s="1"/>
  <c r="BB124" i="16"/>
  <c r="BA124" i="16"/>
  <c r="AU124" i="16"/>
  <c r="AS124" i="16" s="1"/>
  <c r="AT124" i="16" s="1"/>
  <c r="AR124" i="16"/>
  <c r="AQ124" i="16"/>
  <c r="AK124" i="16"/>
  <c r="AI124" i="16" s="1"/>
  <c r="AJ124" i="16" s="1"/>
  <c r="AH124" i="16"/>
  <c r="AG124" i="16"/>
  <c r="AA124" i="16"/>
  <c r="Y124" i="16" s="1"/>
  <c r="Z124" i="16" s="1"/>
  <c r="X124" i="16"/>
  <c r="W124" i="16"/>
  <c r="BE123" i="16"/>
  <c r="BC123" i="16" s="1"/>
  <c r="BD123" i="16" s="1"/>
  <c r="BB123" i="16"/>
  <c r="BA123" i="16"/>
  <c r="AU123" i="16"/>
  <c r="AS123" i="16" s="1"/>
  <c r="AT123" i="16" s="1"/>
  <c r="AR123" i="16"/>
  <c r="AQ123" i="16"/>
  <c r="AK123" i="16"/>
  <c r="AI123" i="16" s="1"/>
  <c r="AJ123" i="16" s="1"/>
  <c r="AH123" i="16"/>
  <c r="AG123" i="16"/>
  <c r="AA123" i="16"/>
  <c r="Y123" i="16" s="1"/>
  <c r="Z123" i="16" s="1"/>
  <c r="X123" i="16"/>
  <c r="W123" i="16"/>
  <c r="BE122" i="16"/>
  <c r="BC122" i="16" s="1"/>
  <c r="BD122" i="16" s="1"/>
  <c r="BB122" i="16"/>
  <c r="BA122" i="16"/>
  <c r="AU122" i="16"/>
  <c r="AS122" i="16" s="1"/>
  <c r="AT122" i="16" s="1"/>
  <c r="AR122" i="16"/>
  <c r="AQ122" i="16"/>
  <c r="AK122" i="16"/>
  <c r="AI122" i="16" s="1"/>
  <c r="AJ122" i="16" s="1"/>
  <c r="AH122" i="16"/>
  <c r="AG122" i="16"/>
  <c r="AA122" i="16"/>
  <c r="Y122" i="16" s="1"/>
  <c r="Z122" i="16" s="1"/>
  <c r="X122" i="16"/>
  <c r="W122" i="16"/>
  <c r="BE121" i="16"/>
  <c r="BC121" i="16" s="1"/>
  <c r="BD121" i="16" s="1"/>
  <c r="BB121" i="16"/>
  <c r="BA121" i="16"/>
  <c r="AU121" i="16"/>
  <c r="AS121" i="16" s="1"/>
  <c r="AT121" i="16" s="1"/>
  <c r="AR121" i="16"/>
  <c r="AQ121" i="16"/>
  <c r="AK121" i="16"/>
  <c r="AI121" i="16" s="1"/>
  <c r="AJ121" i="16" s="1"/>
  <c r="AH121" i="16"/>
  <c r="AG121" i="16"/>
  <c r="AA121" i="16"/>
  <c r="Y121" i="16" s="1"/>
  <c r="Z121" i="16" s="1"/>
  <c r="X121" i="16"/>
  <c r="W121" i="16"/>
  <c r="BE120" i="16"/>
  <c r="BC120" i="16" s="1"/>
  <c r="BD120" i="16" s="1"/>
  <c r="BB120" i="16"/>
  <c r="BA120" i="16"/>
  <c r="AU120" i="16"/>
  <c r="AS120" i="16" s="1"/>
  <c r="AT120" i="16" s="1"/>
  <c r="AR120" i="16"/>
  <c r="AQ120" i="16"/>
  <c r="AK120" i="16"/>
  <c r="AI120" i="16" s="1"/>
  <c r="AJ120" i="16" s="1"/>
  <c r="AH120" i="16"/>
  <c r="AG120" i="16"/>
  <c r="AA120" i="16"/>
  <c r="Y120" i="16" s="1"/>
  <c r="Z120" i="16" s="1"/>
  <c r="X120" i="16"/>
  <c r="W120" i="16"/>
  <c r="BE119" i="16"/>
  <c r="BC119" i="16" s="1"/>
  <c r="BD119" i="16" s="1"/>
  <c r="BB119" i="16"/>
  <c r="BA119" i="16"/>
  <c r="AU119" i="16"/>
  <c r="AS119" i="16" s="1"/>
  <c r="AT119" i="16" s="1"/>
  <c r="AR119" i="16"/>
  <c r="AQ119" i="16"/>
  <c r="AK119" i="16"/>
  <c r="AI119" i="16" s="1"/>
  <c r="AJ119" i="16" s="1"/>
  <c r="AH119" i="16"/>
  <c r="AG119" i="16"/>
  <c r="AA119" i="16"/>
  <c r="Y119" i="16" s="1"/>
  <c r="Z119" i="16" s="1"/>
  <c r="X119" i="16"/>
  <c r="W119" i="16"/>
  <c r="BE118" i="16"/>
  <c r="BC118" i="16" s="1"/>
  <c r="BD118" i="16" s="1"/>
  <c r="BB118" i="16"/>
  <c r="BA118" i="16"/>
  <c r="AU118" i="16"/>
  <c r="AS118" i="16" s="1"/>
  <c r="AT118" i="16" s="1"/>
  <c r="AR118" i="16"/>
  <c r="AQ118" i="16"/>
  <c r="AK118" i="16"/>
  <c r="AI118" i="16" s="1"/>
  <c r="AJ118" i="16" s="1"/>
  <c r="AH118" i="16"/>
  <c r="AG118" i="16"/>
  <c r="AA118" i="16"/>
  <c r="Y118" i="16" s="1"/>
  <c r="Z118" i="16" s="1"/>
  <c r="X118" i="16"/>
  <c r="W118" i="16"/>
  <c r="BE117" i="16"/>
  <c r="BC117" i="16" s="1"/>
  <c r="BD117" i="16" s="1"/>
  <c r="BB117" i="16"/>
  <c r="BA117" i="16"/>
  <c r="AU117" i="16"/>
  <c r="AS117" i="16" s="1"/>
  <c r="AT117" i="16" s="1"/>
  <c r="AR117" i="16"/>
  <c r="AQ117" i="16"/>
  <c r="AK117" i="16"/>
  <c r="AI117" i="16" s="1"/>
  <c r="AJ117" i="16" s="1"/>
  <c r="AH117" i="16"/>
  <c r="AG117" i="16"/>
  <c r="AA117" i="16"/>
  <c r="Y117" i="16" s="1"/>
  <c r="Z117" i="16" s="1"/>
  <c r="X117" i="16"/>
  <c r="W117" i="16"/>
  <c r="BE116" i="16"/>
  <c r="BC116" i="16" s="1"/>
  <c r="BD116" i="16" s="1"/>
  <c r="BB116" i="16"/>
  <c r="BA116" i="16"/>
  <c r="AU116" i="16"/>
  <c r="AS116" i="16" s="1"/>
  <c r="AT116" i="16" s="1"/>
  <c r="AR116" i="16"/>
  <c r="AQ116" i="16"/>
  <c r="AK116" i="16"/>
  <c r="AI116" i="16" s="1"/>
  <c r="AJ116" i="16" s="1"/>
  <c r="AH116" i="16"/>
  <c r="AG116" i="16"/>
  <c r="AA116" i="16"/>
  <c r="Y116" i="16" s="1"/>
  <c r="Z116" i="16" s="1"/>
  <c r="X116" i="16"/>
  <c r="W116" i="16"/>
  <c r="BE115" i="16"/>
  <c r="BC115" i="16" s="1"/>
  <c r="BD115" i="16" s="1"/>
  <c r="BB115" i="16"/>
  <c r="BA115" i="16"/>
  <c r="AU115" i="16"/>
  <c r="AS115" i="16" s="1"/>
  <c r="AT115" i="16" s="1"/>
  <c r="AR115" i="16"/>
  <c r="AQ115" i="16"/>
  <c r="AK115" i="16"/>
  <c r="AI115" i="16" s="1"/>
  <c r="AJ115" i="16" s="1"/>
  <c r="AH115" i="16"/>
  <c r="AG115" i="16"/>
  <c r="AA115" i="16"/>
  <c r="Y115" i="16" s="1"/>
  <c r="Z115" i="16" s="1"/>
  <c r="X115" i="16"/>
  <c r="W115" i="16"/>
  <c r="BE114" i="16"/>
  <c r="BC114" i="16" s="1"/>
  <c r="BD114" i="16" s="1"/>
  <c r="BB114" i="16"/>
  <c r="BA114" i="16"/>
  <c r="AU114" i="16"/>
  <c r="AS114" i="16" s="1"/>
  <c r="AT114" i="16" s="1"/>
  <c r="AR114" i="16"/>
  <c r="AQ114" i="16"/>
  <c r="AK114" i="16"/>
  <c r="AI114" i="16" s="1"/>
  <c r="AJ114" i="16" s="1"/>
  <c r="AH114" i="16"/>
  <c r="AG114" i="16"/>
  <c r="AA114" i="16"/>
  <c r="Y114" i="16" s="1"/>
  <c r="Z114" i="16" s="1"/>
  <c r="X114" i="16"/>
  <c r="W114" i="16"/>
  <c r="BE113" i="16"/>
  <c r="BC113" i="16" s="1"/>
  <c r="BD113" i="16" s="1"/>
  <c r="BB113" i="16"/>
  <c r="BA113" i="16"/>
  <c r="AU113" i="16"/>
  <c r="AS113" i="16" s="1"/>
  <c r="AT113" i="16" s="1"/>
  <c r="AR113" i="16"/>
  <c r="AQ113" i="16"/>
  <c r="AK113" i="16"/>
  <c r="AI113" i="16" s="1"/>
  <c r="AJ113" i="16" s="1"/>
  <c r="AH113" i="16"/>
  <c r="AG113" i="16"/>
  <c r="AA113" i="16"/>
  <c r="Y113" i="16" s="1"/>
  <c r="Z113" i="16" s="1"/>
  <c r="X113" i="16"/>
  <c r="W113" i="16"/>
  <c r="BE112" i="16"/>
  <c r="BC112" i="16" s="1"/>
  <c r="BD112" i="16" s="1"/>
  <c r="BB112" i="16"/>
  <c r="BA112" i="16"/>
  <c r="AU112" i="16"/>
  <c r="AS112" i="16" s="1"/>
  <c r="AT112" i="16" s="1"/>
  <c r="AR112" i="16"/>
  <c r="AQ112" i="16"/>
  <c r="AK112" i="16"/>
  <c r="AI112" i="16" s="1"/>
  <c r="AJ112" i="16" s="1"/>
  <c r="AH112" i="16"/>
  <c r="AG112" i="16"/>
  <c r="AA112" i="16"/>
  <c r="Y112" i="16" s="1"/>
  <c r="Z112" i="16" s="1"/>
  <c r="X112" i="16"/>
  <c r="W112" i="16"/>
  <c r="BE111" i="16"/>
  <c r="BC111" i="16" s="1"/>
  <c r="BD111" i="16" s="1"/>
  <c r="BB111" i="16"/>
  <c r="BA111" i="16"/>
  <c r="AU111" i="16"/>
  <c r="AS111" i="16" s="1"/>
  <c r="AT111" i="16" s="1"/>
  <c r="AR111" i="16"/>
  <c r="AQ111" i="16"/>
  <c r="AK111" i="16"/>
  <c r="AI111" i="16" s="1"/>
  <c r="AJ111" i="16" s="1"/>
  <c r="AH111" i="16"/>
  <c r="AG111" i="16"/>
  <c r="AA111" i="16"/>
  <c r="Y111" i="16" s="1"/>
  <c r="Z111" i="16" s="1"/>
  <c r="X111" i="16"/>
  <c r="W111" i="16"/>
  <c r="BE110" i="16"/>
  <c r="BC110" i="16" s="1"/>
  <c r="BD110" i="16" s="1"/>
  <c r="BB110" i="16"/>
  <c r="BA110" i="16"/>
  <c r="AU110" i="16"/>
  <c r="AS110" i="16" s="1"/>
  <c r="AT110" i="16" s="1"/>
  <c r="AR110" i="16"/>
  <c r="AQ110" i="16"/>
  <c r="AK110" i="16"/>
  <c r="AI110" i="16" s="1"/>
  <c r="AJ110" i="16" s="1"/>
  <c r="AH110" i="16"/>
  <c r="AG110" i="16"/>
  <c r="AA110" i="16"/>
  <c r="Y110" i="16" s="1"/>
  <c r="Z110" i="16" s="1"/>
  <c r="X110" i="16"/>
  <c r="W110" i="16"/>
  <c r="BE109" i="16"/>
  <c r="BC109" i="16" s="1"/>
  <c r="BD109" i="16" s="1"/>
  <c r="BB109" i="16"/>
  <c r="BA109" i="16"/>
  <c r="AU109" i="16"/>
  <c r="AS109" i="16" s="1"/>
  <c r="AT109" i="16" s="1"/>
  <c r="AR109" i="16"/>
  <c r="AQ109" i="16"/>
  <c r="AK109" i="16"/>
  <c r="AI109" i="16" s="1"/>
  <c r="AJ109" i="16" s="1"/>
  <c r="AH109" i="16"/>
  <c r="AG109" i="16"/>
  <c r="AA109" i="16"/>
  <c r="Y109" i="16" s="1"/>
  <c r="Z109" i="16" s="1"/>
  <c r="X109" i="16"/>
  <c r="W109" i="16"/>
  <c r="BE108" i="16"/>
  <c r="BC108" i="16" s="1"/>
  <c r="BD108" i="16" s="1"/>
  <c r="BB108" i="16"/>
  <c r="BA108" i="16"/>
  <c r="AU108" i="16"/>
  <c r="AS108" i="16" s="1"/>
  <c r="AT108" i="16" s="1"/>
  <c r="AR108" i="16"/>
  <c r="AQ108" i="16"/>
  <c r="AK108" i="16"/>
  <c r="AI108" i="16" s="1"/>
  <c r="AJ108" i="16" s="1"/>
  <c r="AH108" i="16"/>
  <c r="AG108" i="16"/>
  <c r="AA108" i="16"/>
  <c r="Y108" i="16" s="1"/>
  <c r="Z108" i="16" s="1"/>
  <c r="X108" i="16"/>
  <c r="W108" i="16"/>
  <c r="BE107" i="16"/>
  <c r="BC107" i="16" s="1"/>
  <c r="BD107" i="16" s="1"/>
  <c r="BB107" i="16"/>
  <c r="BA107" i="16"/>
  <c r="AU107" i="16"/>
  <c r="AS107" i="16" s="1"/>
  <c r="AT107" i="16" s="1"/>
  <c r="AR107" i="16"/>
  <c r="AQ107" i="16"/>
  <c r="AK107" i="16"/>
  <c r="AI107" i="16" s="1"/>
  <c r="AJ107" i="16" s="1"/>
  <c r="AH107" i="16"/>
  <c r="AG107" i="16"/>
  <c r="AA107" i="16"/>
  <c r="Y107" i="16" s="1"/>
  <c r="Z107" i="16" s="1"/>
  <c r="X107" i="16"/>
  <c r="W107" i="16"/>
  <c r="BE106" i="16"/>
  <c r="BC106" i="16" s="1"/>
  <c r="BD106" i="16" s="1"/>
  <c r="BB106" i="16"/>
  <c r="BA106" i="16"/>
  <c r="AU106" i="16"/>
  <c r="AS106" i="16" s="1"/>
  <c r="AT106" i="16" s="1"/>
  <c r="AR106" i="16"/>
  <c r="AQ106" i="16"/>
  <c r="AK106" i="16"/>
  <c r="AI106" i="16" s="1"/>
  <c r="AJ106" i="16" s="1"/>
  <c r="AH106" i="16"/>
  <c r="AG106" i="16"/>
  <c r="AA106" i="16"/>
  <c r="Y106" i="16" s="1"/>
  <c r="Z106" i="16" s="1"/>
  <c r="X106" i="16"/>
  <c r="W106" i="16"/>
  <c r="BE105" i="16"/>
  <c r="BC105" i="16" s="1"/>
  <c r="BD105" i="16" s="1"/>
  <c r="BB105" i="16"/>
  <c r="BA105" i="16"/>
  <c r="AU105" i="16"/>
  <c r="AS105" i="16" s="1"/>
  <c r="AT105" i="16" s="1"/>
  <c r="AR105" i="16"/>
  <c r="AQ105" i="16"/>
  <c r="AK105" i="16"/>
  <c r="AI105" i="16" s="1"/>
  <c r="AJ105" i="16" s="1"/>
  <c r="AH105" i="16"/>
  <c r="AG105" i="16"/>
  <c r="AA105" i="16"/>
  <c r="Y105" i="16" s="1"/>
  <c r="Z105" i="16" s="1"/>
  <c r="X105" i="16"/>
  <c r="W105" i="16"/>
  <c r="BE104" i="16"/>
  <c r="BC104" i="16" s="1"/>
  <c r="BD104" i="16" s="1"/>
  <c r="BB104" i="16"/>
  <c r="BA104" i="16"/>
  <c r="AU104" i="16"/>
  <c r="AS104" i="16" s="1"/>
  <c r="AT104" i="16" s="1"/>
  <c r="AR104" i="16"/>
  <c r="AQ104" i="16"/>
  <c r="AK104" i="16"/>
  <c r="AI104" i="16" s="1"/>
  <c r="AJ104" i="16" s="1"/>
  <c r="AH104" i="16"/>
  <c r="AG104" i="16"/>
  <c r="AA104" i="16"/>
  <c r="Y104" i="16" s="1"/>
  <c r="Z104" i="16" s="1"/>
  <c r="X104" i="16"/>
  <c r="W104" i="16"/>
  <c r="BE103" i="16"/>
  <c r="BC103" i="16" s="1"/>
  <c r="BD103" i="16" s="1"/>
  <c r="BB103" i="16"/>
  <c r="BA103" i="16"/>
  <c r="AU103" i="16"/>
  <c r="AS103" i="16" s="1"/>
  <c r="AT103" i="16" s="1"/>
  <c r="AR103" i="16"/>
  <c r="AQ103" i="16"/>
  <c r="AK103" i="16"/>
  <c r="AI103" i="16" s="1"/>
  <c r="AJ103" i="16" s="1"/>
  <c r="AH103" i="16"/>
  <c r="AG103" i="16"/>
  <c r="AA103" i="16"/>
  <c r="Y103" i="16" s="1"/>
  <c r="Z103" i="16" s="1"/>
  <c r="X103" i="16"/>
  <c r="W103" i="16"/>
  <c r="BE102" i="16"/>
  <c r="BC102" i="16" s="1"/>
  <c r="BD102" i="16" s="1"/>
  <c r="BB102" i="16"/>
  <c r="BA102" i="16"/>
  <c r="AU102" i="16"/>
  <c r="AS102" i="16" s="1"/>
  <c r="AT102" i="16" s="1"/>
  <c r="AR102" i="16"/>
  <c r="AQ102" i="16"/>
  <c r="AK102" i="16"/>
  <c r="AI102" i="16" s="1"/>
  <c r="AJ102" i="16" s="1"/>
  <c r="AH102" i="16"/>
  <c r="AG102" i="16"/>
  <c r="AA102" i="16"/>
  <c r="Y102" i="16" s="1"/>
  <c r="Z102" i="16" s="1"/>
  <c r="X102" i="16"/>
  <c r="W102" i="16"/>
  <c r="BE101" i="16"/>
  <c r="BC101" i="16" s="1"/>
  <c r="BD101" i="16" s="1"/>
  <c r="BB101" i="16"/>
  <c r="BA101" i="16"/>
  <c r="AU101" i="16"/>
  <c r="AS101" i="16" s="1"/>
  <c r="AT101" i="16" s="1"/>
  <c r="AR101" i="16"/>
  <c r="AQ101" i="16"/>
  <c r="AK101" i="16"/>
  <c r="AI101" i="16" s="1"/>
  <c r="AJ101" i="16" s="1"/>
  <c r="AH101" i="16"/>
  <c r="AG101" i="16"/>
  <c r="AA101" i="16"/>
  <c r="Y101" i="16" s="1"/>
  <c r="Z101" i="16" s="1"/>
  <c r="X101" i="16"/>
  <c r="W101" i="16"/>
  <c r="BE100" i="16"/>
  <c r="BC100" i="16" s="1"/>
  <c r="BD100" i="16" s="1"/>
  <c r="BB100" i="16"/>
  <c r="BA100" i="16"/>
  <c r="AU100" i="16"/>
  <c r="AS100" i="16" s="1"/>
  <c r="AT100" i="16" s="1"/>
  <c r="AR100" i="16"/>
  <c r="AQ100" i="16"/>
  <c r="AK100" i="16"/>
  <c r="AI100" i="16" s="1"/>
  <c r="AJ100" i="16" s="1"/>
  <c r="AH100" i="16"/>
  <c r="AG100" i="16"/>
  <c r="AA100" i="16"/>
  <c r="Y100" i="16" s="1"/>
  <c r="Z100" i="16" s="1"/>
  <c r="X100" i="16"/>
  <c r="W100" i="16"/>
  <c r="BE99" i="16"/>
  <c r="BC99" i="16" s="1"/>
  <c r="BD99" i="16" s="1"/>
  <c r="BB99" i="16"/>
  <c r="BA99" i="16"/>
  <c r="AU99" i="16"/>
  <c r="AS99" i="16" s="1"/>
  <c r="AT99" i="16" s="1"/>
  <c r="AR99" i="16"/>
  <c r="AQ99" i="16"/>
  <c r="AK99" i="16"/>
  <c r="AI99" i="16" s="1"/>
  <c r="AJ99" i="16" s="1"/>
  <c r="AH99" i="16"/>
  <c r="AG99" i="16"/>
  <c r="AA99" i="16"/>
  <c r="Y99" i="16" s="1"/>
  <c r="Z99" i="16" s="1"/>
  <c r="X99" i="16"/>
  <c r="W99" i="16"/>
  <c r="BE98" i="16"/>
  <c r="BC98" i="16" s="1"/>
  <c r="BD98" i="16" s="1"/>
  <c r="BB98" i="16"/>
  <c r="BA98" i="16"/>
  <c r="AU98" i="16"/>
  <c r="AS98" i="16" s="1"/>
  <c r="AT98" i="16" s="1"/>
  <c r="AR98" i="16"/>
  <c r="AQ98" i="16"/>
  <c r="AK98" i="16"/>
  <c r="AI98" i="16" s="1"/>
  <c r="AJ98" i="16" s="1"/>
  <c r="AH98" i="16"/>
  <c r="AG98" i="16"/>
  <c r="AA98" i="16"/>
  <c r="Y98" i="16" s="1"/>
  <c r="Z98" i="16" s="1"/>
  <c r="X98" i="16"/>
  <c r="W98" i="16"/>
  <c r="BE97" i="16"/>
  <c r="BC97" i="16" s="1"/>
  <c r="BD97" i="16" s="1"/>
  <c r="BB97" i="16"/>
  <c r="BA97" i="16"/>
  <c r="AU97" i="16"/>
  <c r="AS97" i="16" s="1"/>
  <c r="AT97" i="16" s="1"/>
  <c r="AR97" i="16"/>
  <c r="AQ97" i="16"/>
  <c r="AK97" i="16"/>
  <c r="AI97" i="16" s="1"/>
  <c r="AJ97" i="16" s="1"/>
  <c r="AH97" i="16"/>
  <c r="AG97" i="16"/>
  <c r="AA97" i="16"/>
  <c r="Y97" i="16" s="1"/>
  <c r="Z97" i="16" s="1"/>
  <c r="X97" i="16"/>
  <c r="W97" i="16"/>
  <c r="BE96" i="16"/>
  <c r="BC96" i="16" s="1"/>
  <c r="BD96" i="16" s="1"/>
  <c r="BB96" i="16"/>
  <c r="BA96" i="16"/>
  <c r="AU96" i="16"/>
  <c r="AS96" i="16" s="1"/>
  <c r="AT96" i="16" s="1"/>
  <c r="AR96" i="16"/>
  <c r="AQ96" i="16"/>
  <c r="AK96" i="16"/>
  <c r="AI96" i="16" s="1"/>
  <c r="AJ96" i="16" s="1"/>
  <c r="AH96" i="16"/>
  <c r="AG96" i="16"/>
  <c r="AA96" i="16"/>
  <c r="Y96" i="16" s="1"/>
  <c r="Z96" i="16" s="1"/>
  <c r="X96" i="16"/>
  <c r="W96" i="16"/>
  <c r="BE95" i="16"/>
  <c r="BC95" i="16" s="1"/>
  <c r="BD95" i="16" s="1"/>
  <c r="BB95" i="16"/>
  <c r="BA95" i="16"/>
  <c r="AU95" i="16"/>
  <c r="AS95" i="16" s="1"/>
  <c r="AT95" i="16" s="1"/>
  <c r="AR95" i="16"/>
  <c r="AQ95" i="16"/>
  <c r="AK95" i="16"/>
  <c r="AI95" i="16" s="1"/>
  <c r="AJ95" i="16" s="1"/>
  <c r="AH95" i="16"/>
  <c r="AG95" i="16"/>
  <c r="AA95" i="16"/>
  <c r="Y95" i="16" s="1"/>
  <c r="Z95" i="16" s="1"/>
  <c r="X95" i="16"/>
  <c r="W95" i="16"/>
  <c r="BE94" i="16"/>
  <c r="BC94" i="16" s="1"/>
  <c r="BD94" i="16" s="1"/>
  <c r="BB94" i="16"/>
  <c r="BA94" i="16"/>
  <c r="AU94" i="16"/>
  <c r="AS94" i="16" s="1"/>
  <c r="AT94" i="16" s="1"/>
  <c r="AR94" i="16"/>
  <c r="AQ94" i="16"/>
  <c r="AK94" i="16"/>
  <c r="AI94" i="16" s="1"/>
  <c r="AJ94" i="16" s="1"/>
  <c r="AH94" i="16"/>
  <c r="AG94" i="16"/>
  <c r="AA94" i="16"/>
  <c r="Y94" i="16" s="1"/>
  <c r="Z94" i="16" s="1"/>
  <c r="X94" i="16"/>
  <c r="W94" i="16"/>
  <c r="BE93" i="16"/>
  <c r="BC93" i="16" s="1"/>
  <c r="BD93" i="16" s="1"/>
  <c r="BB93" i="16"/>
  <c r="BA93" i="16"/>
  <c r="AU93" i="16"/>
  <c r="AS93" i="16" s="1"/>
  <c r="AT93" i="16" s="1"/>
  <c r="AR93" i="16"/>
  <c r="AQ93" i="16"/>
  <c r="AK93" i="16"/>
  <c r="AI93" i="16" s="1"/>
  <c r="AJ93" i="16" s="1"/>
  <c r="AH93" i="16"/>
  <c r="AG93" i="16"/>
  <c r="AA93" i="16"/>
  <c r="Y93" i="16" s="1"/>
  <c r="Z93" i="16" s="1"/>
  <c r="X93" i="16"/>
  <c r="W93" i="16"/>
  <c r="BE92" i="16"/>
  <c r="BC92" i="16" s="1"/>
  <c r="BD92" i="16" s="1"/>
  <c r="BB92" i="16"/>
  <c r="BA92" i="16"/>
  <c r="AU92" i="16"/>
  <c r="AS92" i="16" s="1"/>
  <c r="AT92" i="16" s="1"/>
  <c r="AR92" i="16"/>
  <c r="AQ92" i="16"/>
  <c r="AK92" i="16"/>
  <c r="AI92" i="16" s="1"/>
  <c r="AJ92" i="16" s="1"/>
  <c r="AH92" i="16"/>
  <c r="AG92" i="16"/>
  <c r="AA92" i="16"/>
  <c r="Y92" i="16" s="1"/>
  <c r="Z92" i="16" s="1"/>
  <c r="X92" i="16"/>
  <c r="W92" i="16"/>
  <c r="BE91" i="16"/>
  <c r="BC91" i="16" s="1"/>
  <c r="BD91" i="16" s="1"/>
  <c r="BB91" i="16"/>
  <c r="BA91" i="16"/>
  <c r="AU91" i="16"/>
  <c r="AS91" i="16" s="1"/>
  <c r="AT91" i="16" s="1"/>
  <c r="AR91" i="16"/>
  <c r="AQ91" i="16"/>
  <c r="AK91" i="16"/>
  <c r="AI91" i="16" s="1"/>
  <c r="AJ91" i="16" s="1"/>
  <c r="AH91" i="16"/>
  <c r="AG91" i="16"/>
  <c r="AA91" i="16"/>
  <c r="Y91" i="16" s="1"/>
  <c r="Z91" i="16" s="1"/>
  <c r="X91" i="16"/>
  <c r="W91" i="16"/>
  <c r="BE90" i="16"/>
  <c r="BC90" i="16" s="1"/>
  <c r="BD90" i="16" s="1"/>
  <c r="BB90" i="16"/>
  <c r="BA90" i="16"/>
  <c r="AU90" i="16"/>
  <c r="AS90" i="16" s="1"/>
  <c r="AT90" i="16" s="1"/>
  <c r="AR90" i="16"/>
  <c r="AQ90" i="16"/>
  <c r="AK90" i="16"/>
  <c r="AI90" i="16" s="1"/>
  <c r="AJ90" i="16" s="1"/>
  <c r="AH90" i="16"/>
  <c r="AG90" i="16"/>
  <c r="AA90" i="16"/>
  <c r="Y90" i="16" s="1"/>
  <c r="Z90" i="16" s="1"/>
  <c r="X90" i="16"/>
  <c r="W90" i="16"/>
  <c r="BE89" i="16"/>
  <c r="BC89" i="16" s="1"/>
  <c r="BD89" i="16" s="1"/>
  <c r="BB89" i="16"/>
  <c r="BA89" i="16"/>
  <c r="AU89" i="16"/>
  <c r="AS89" i="16" s="1"/>
  <c r="AT89" i="16" s="1"/>
  <c r="AR89" i="16"/>
  <c r="AQ89" i="16"/>
  <c r="AK89" i="16"/>
  <c r="AI89" i="16" s="1"/>
  <c r="AJ89" i="16" s="1"/>
  <c r="AH89" i="16"/>
  <c r="AG89" i="16"/>
  <c r="AA89" i="16"/>
  <c r="Y89" i="16" s="1"/>
  <c r="Z89" i="16" s="1"/>
  <c r="X89" i="16"/>
  <c r="W89" i="16"/>
  <c r="BE88" i="16"/>
  <c r="BC88" i="16" s="1"/>
  <c r="BD88" i="16" s="1"/>
  <c r="BB88" i="16"/>
  <c r="BA88" i="16"/>
  <c r="AU88" i="16"/>
  <c r="AS88" i="16" s="1"/>
  <c r="AT88" i="16" s="1"/>
  <c r="AR88" i="16"/>
  <c r="AQ88" i="16"/>
  <c r="AK88" i="16"/>
  <c r="AI88" i="16" s="1"/>
  <c r="AJ88" i="16" s="1"/>
  <c r="AH88" i="16"/>
  <c r="AG88" i="16"/>
  <c r="AA88" i="16"/>
  <c r="Y88" i="16" s="1"/>
  <c r="Z88" i="16" s="1"/>
  <c r="X88" i="16"/>
  <c r="W88" i="16"/>
  <c r="BE87" i="16"/>
  <c r="BC87" i="16" s="1"/>
  <c r="BD87" i="16" s="1"/>
  <c r="BB87" i="16"/>
  <c r="BA87" i="16"/>
  <c r="AU87" i="16"/>
  <c r="AS87" i="16" s="1"/>
  <c r="AT87" i="16" s="1"/>
  <c r="AR87" i="16"/>
  <c r="AQ87" i="16"/>
  <c r="AK87" i="16"/>
  <c r="AI87" i="16" s="1"/>
  <c r="AJ87" i="16" s="1"/>
  <c r="AH87" i="16"/>
  <c r="AG87" i="16"/>
  <c r="AA87" i="16"/>
  <c r="Y87" i="16" s="1"/>
  <c r="Z87" i="16" s="1"/>
  <c r="X87" i="16"/>
  <c r="W87" i="16"/>
  <c r="BE86" i="16"/>
  <c r="BC86" i="16" s="1"/>
  <c r="BD86" i="16" s="1"/>
  <c r="BB86" i="16"/>
  <c r="BA86" i="16"/>
  <c r="AU86" i="16"/>
  <c r="AS86" i="16" s="1"/>
  <c r="AT86" i="16" s="1"/>
  <c r="AR86" i="16"/>
  <c r="AQ86" i="16"/>
  <c r="AK86" i="16"/>
  <c r="AI86" i="16" s="1"/>
  <c r="AJ86" i="16" s="1"/>
  <c r="AH86" i="16"/>
  <c r="AG86" i="16"/>
  <c r="AA86" i="16"/>
  <c r="Y86" i="16" s="1"/>
  <c r="Z86" i="16" s="1"/>
  <c r="X86" i="16"/>
  <c r="W86" i="16"/>
  <c r="BE85" i="16"/>
  <c r="BC85" i="16" s="1"/>
  <c r="BD85" i="16" s="1"/>
  <c r="BB85" i="16"/>
  <c r="BA85" i="16"/>
  <c r="AU85" i="16"/>
  <c r="AS85" i="16" s="1"/>
  <c r="AT85" i="16" s="1"/>
  <c r="AR85" i="16"/>
  <c r="AQ85" i="16"/>
  <c r="AK85" i="16"/>
  <c r="AI85" i="16" s="1"/>
  <c r="AJ85" i="16" s="1"/>
  <c r="AH85" i="16"/>
  <c r="AG85" i="16"/>
  <c r="AA85" i="16"/>
  <c r="Y85" i="16" s="1"/>
  <c r="Z85" i="16" s="1"/>
  <c r="X85" i="16"/>
  <c r="W85" i="16"/>
  <c r="BE84" i="16"/>
  <c r="BC84" i="16" s="1"/>
  <c r="BD84" i="16" s="1"/>
  <c r="BB84" i="16"/>
  <c r="BA84" i="16"/>
  <c r="AU84" i="16"/>
  <c r="AS84" i="16" s="1"/>
  <c r="AT84" i="16" s="1"/>
  <c r="AR84" i="16"/>
  <c r="AQ84" i="16"/>
  <c r="AK84" i="16"/>
  <c r="AI84" i="16" s="1"/>
  <c r="AJ84" i="16" s="1"/>
  <c r="AH84" i="16"/>
  <c r="AG84" i="16"/>
  <c r="AA84" i="16"/>
  <c r="Y84" i="16" s="1"/>
  <c r="Z84" i="16" s="1"/>
  <c r="X84" i="16"/>
  <c r="W84" i="16"/>
  <c r="BE83" i="16"/>
  <c r="BC83" i="16" s="1"/>
  <c r="BD83" i="16" s="1"/>
  <c r="BB83" i="16"/>
  <c r="BA83" i="16"/>
  <c r="AU83" i="16"/>
  <c r="AS83" i="16" s="1"/>
  <c r="AT83" i="16" s="1"/>
  <c r="AR83" i="16"/>
  <c r="AQ83" i="16"/>
  <c r="AK83" i="16"/>
  <c r="AI83" i="16" s="1"/>
  <c r="AJ83" i="16" s="1"/>
  <c r="AH83" i="16"/>
  <c r="AG83" i="16"/>
  <c r="AA83" i="16"/>
  <c r="Y83" i="16" s="1"/>
  <c r="Z83" i="16" s="1"/>
  <c r="X83" i="16"/>
  <c r="W83" i="16"/>
  <c r="BE82" i="16"/>
  <c r="BC82" i="16" s="1"/>
  <c r="BD82" i="16" s="1"/>
  <c r="BB82" i="16"/>
  <c r="BA82" i="16"/>
  <c r="AU82" i="16"/>
  <c r="AS82" i="16" s="1"/>
  <c r="AT82" i="16" s="1"/>
  <c r="AR82" i="16"/>
  <c r="AQ82" i="16"/>
  <c r="AK82" i="16"/>
  <c r="AI82" i="16" s="1"/>
  <c r="AJ82" i="16" s="1"/>
  <c r="AH82" i="16"/>
  <c r="AG82" i="16"/>
  <c r="AA82" i="16"/>
  <c r="Y82" i="16" s="1"/>
  <c r="Z82" i="16" s="1"/>
  <c r="X82" i="16"/>
  <c r="W82" i="16"/>
  <c r="BE81" i="16"/>
  <c r="BC81" i="16" s="1"/>
  <c r="BD81" i="16" s="1"/>
  <c r="BB81" i="16"/>
  <c r="BA81" i="16"/>
  <c r="AU81" i="16"/>
  <c r="AS81" i="16" s="1"/>
  <c r="AT81" i="16" s="1"/>
  <c r="AR81" i="16"/>
  <c r="AQ81" i="16"/>
  <c r="AK81" i="16"/>
  <c r="AI81" i="16" s="1"/>
  <c r="AJ81" i="16" s="1"/>
  <c r="AH81" i="16"/>
  <c r="AG81" i="16"/>
  <c r="AA81" i="16"/>
  <c r="Y81" i="16" s="1"/>
  <c r="Z81" i="16" s="1"/>
  <c r="X81" i="16"/>
  <c r="W81" i="16"/>
  <c r="BE80" i="16"/>
  <c r="BC80" i="16" s="1"/>
  <c r="BD80" i="16" s="1"/>
  <c r="BB80" i="16"/>
  <c r="BA80" i="16"/>
  <c r="AU80" i="16"/>
  <c r="AS80" i="16" s="1"/>
  <c r="AT80" i="16" s="1"/>
  <c r="AR80" i="16"/>
  <c r="AQ80" i="16"/>
  <c r="AK80" i="16"/>
  <c r="AI80" i="16" s="1"/>
  <c r="AJ80" i="16" s="1"/>
  <c r="AH80" i="16"/>
  <c r="AG80" i="16"/>
  <c r="AA80" i="16"/>
  <c r="Y80" i="16" s="1"/>
  <c r="Z80" i="16" s="1"/>
  <c r="X80" i="16"/>
  <c r="W80" i="16"/>
  <c r="BE79" i="16"/>
  <c r="BC79" i="16" s="1"/>
  <c r="BD79" i="16" s="1"/>
  <c r="BB79" i="16"/>
  <c r="BA79" i="16"/>
  <c r="AU79" i="16"/>
  <c r="AS79" i="16" s="1"/>
  <c r="AT79" i="16" s="1"/>
  <c r="AR79" i="16"/>
  <c r="AQ79" i="16"/>
  <c r="AK79" i="16"/>
  <c r="AI79" i="16" s="1"/>
  <c r="AJ79" i="16" s="1"/>
  <c r="AH79" i="16"/>
  <c r="AG79" i="16"/>
  <c r="AA79" i="16"/>
  <c r="Y79" i="16" s="1"/>
  <c r="Z79" i="16" s="1"/>
  <c r="X79" i="16"/>
  <c r="W79" i="16"/>
  <c r="BE78" i="16"/>
  <c r="BC78" i="16" s="1"/>
  <c r="BD78" i="16" s="1"/>
  <c r="BB78" i="16"/>
  <c r="BA78" i="16"/>
  <c r="AU78" i="16"/>
  <c r="AS78" i="16" s="1"/>
  <c r="AT78" i="16" s="1"/>
  <c r="AR78" i="16"/>
  <c r="AQ78" i="16"/>
  <c r="AK78" i="16"/>
  <c r="AI78" i="16" s="1"/>
  <c r="AJ78" i="16" s="1"/>
  <c r="AH78" i="16"/>
  <c r="AG78" i="16"/>
  <c r="AA78" i="16"/>
  <c r="Y78" i="16" s="1"/>
  <c r="Z78" i="16" s="1"/>
  <c r="X78" i="16"/>
  <c r="W78" i="16"/>
  <c r="BE77" i="16"/>
  <c r="BC77" i="16" s="1"/>
  <c r="BD77" i="16" s="1"/>
  <c r="BB77" i="16"/>
  <c r="BA77" i="16"/>
  <c r="AU77" i="16"/>
  <c r="AS77" i="16" s="1"/>
  <c r="AT77" i="16" s="1"/>
  <c r="AR77" i="16"/>
  <c r="AQ77" i="16"/>
  <c r="AK77" i="16"/>
  <c r="AI77" i="16" s="1"/>
  <c r="AJ77" i="16" s="1"/>
  <c r="AH77" i="16"/>
  <c r="AG77" i="16"/>
  <c r="AA77" i="16"/>
  <c r="Y77" i="16" s="1"/>
  <c r="Z77" i="16" s="1"/>
  <c r="X77" i="16"/>
  <c r="W77" i="16"/>
  <c r="BE76" i="16"/>
  <c r="BC76" i="16" s="1"/>
  <c r="BD76" i="16" s="1"/>
  <c r="BB76" i="16"/>
  <c r="BA76" i="16"/>
  <c r="AU76" i="16"/>
  <c r="AS76" i="16" s="1"/>
  <c r="AT76" i="16" s="1"/>
  <c r="AR76" i="16"/>
  <c r="AQ76" i="16"/>
  <c r="AK76" i="16"/>
  <c r="AI76" i="16" s="1"/>
  <c r="AJ76" i="16" s="1"/>
  <c r="AH76" i="16"/>
  <c r="AG76" i="16"/>
  <c r="AA76" i="16"/>
  <c r="Y76" i="16" s="1"/>
  <c r="Z76" i="16" s="1"/>
  <c r="X76" i="16"/>
  <c r="W76" i="16"/>
  <c r="BE75" i="16"/>
  <c r="BC75" i="16" s="1"/>
  <c r="BD75" i="16" s="1"/>
  <c r="BB75" i="16"/>
  <c r="BA75" i="16"/>
  <c r="AU75" i="16"/>
  <c r="AS75" i="16" s="1"/>
  <c r="AT75" i="16" s="1"/>
  <c r="AR75" i="16"/>
  <c r="AQ75" i="16"/>
  <c r="AK75" i="16"/>
  <c r="AI75" i="16" s="1"/>
  <c r="AJ75" i="16" s="1"/>
  <c r="AH75" i="16"/>
  <c r="AG75" i="16"/>
  <c r="AA75" i="16"/>
  <c r="Y75" i="16" s="1"/>
  <c r="Z75" i="16" s="1"/>
  <c r="X75" i="16"/>
  <c r="W75" i="16"/>
  <c r="BE74" i="16"/>
  <c r="BC74" i="16" s="1"/>
  <c r="BD74" i="16" s="1"/>
  <c r="BB74" i="16"/>
  <c r="BA74" i="16"/>
  <c r="AU74" i="16"/>
  <c r="AS74" i="16" s="1"/>
  <c r="AT74" i="16" s="1"/>
  <c r="AR74" i="16"/>
  <c r="AQ74" i="16"/>
  <c r="AK74" i="16"/>
  <c r="AI74" i="16" s="1"/>
  <c r="AJ74" i="16" s="1"/>
  <c r="AH74" i="16"/>
  <c r="AG74" i="16"/>
  <c r="AA74" i="16"/>
  <c r="Y74" i="16" s="1"/>
  <c r="Z74" i="16" s="1"/>
  <c r="X74" i="16"/>
  <c r="W74" i="16"/>
  <c r="BE73" i="16"/>
  <c r="BC73" i="16" s="1"/>
  <c r="BD73" i="16" s="1"/>
  <c r="BB73" i="16"/>
  <c r="BA73" i="16"/>
  <c r="AU73" i="16"/>
  <c r="AS73" i="16" s="1"/>
  <c r="AT73" i="16" s="1"/>
  <c r="AR73" i="16"/>
  <c r="AQ73" i="16"/>
  <c r="AK73" i="16"/>
  <c r="AI73" i="16" s="1"/>
  <c r="AJ73" i="16" s="1"/>
  <c r="AH73" i="16"/>
  <c r="AG73" i="16"/>
  <c r="AA73" i="16"/>
  <c r="Y73" i="16" s="1"/>
  <c r="Z73" i="16" s="1"/>
  <c r="X73" i="16"/>
  <c r="W73" i="16"/>
  <c r="BE72" i="16"/>
  <c r="BC72" i="16" s="1"/>
  <c r="BD72" i="16" s="1"/>
  <c r="BB72" i="16"/>
  <c r="BA72" i="16"/>
  <c r="AU72" i="16"/>
  <c r="AS72" i="16" s="1"/>
  <c r="AT72" i="16" s="1"/>
  <c r="AR72" i="16"/>
  <c r="AQ72" i="16"/>
  <c r="AK72" i="16"/>
  <c r="AI72" i="16" s="1"/>
  <c r="AJ72" i="16" s="1"/>
  <c r="AH72" i="16"/>
  <c r="AG72" i="16"/>
  <c r="AA72" i="16"/>
  <c r="Y72" i="16" s="1"/>
  <c r="Z72" i="16" s="1"/>
  <c r="X72" i="16"/>
  <c r="W72" i="16"/>
  <c r="BE71" i="16"/>
  <c r="BC71" i="16" s="1"/>
  <c r="BD71" i="16" s="1"/>
  <c r="BB71" i="16"/>
  <c r="BA71" i="16"/>
  <c r="AU71" i="16"/>
  <c r="AS71" i="16" s="1"/>
  <c r="AT71" i="16" s="1"/>
  <c r="AR71" i="16"/>
  <c r="AQ71" i="16"/>
  <c r="AK71" i="16"/>
  <c r="AI71" i="16" s="1"/>
  <c r="AJ71" i="16" s="1"/>
  <c r="AH71" i="16"/>
  <c r="AG71" i="16"/>
  <c r="AA71" i="16"/>
  <c r="Y71" i="16" s="1"/>
  <c r="Z71" i="16" s="1"/>
  <c r="X71" i="16"/>
  <c r="W71" i="16"/>
  <c r="BE70" i="16"/>
  <c r="BC70" i="16" s="1"/>
  <c r="BD70" i="16" s="1"/>
  <c r="BB70" i="16"/>
  <c r="BA70" i="16"/>
  <c r="AU70" i="16"/>
  <c r="AS70" i="16" s="1"/>
  <c r="AT70" i="16" s="1"/>
  <c r="AR70" i="16"/>
  <c r="AQ70" i="16"/>
  <c r="AK70" i="16"/>
  <c r="AI70" i="16" s="1"/>
  <c r="AJ70" i="16" s="1"/>
  <c r="AH70" i="16"/>
  <c r="AG70" i="16"/>
  <c r="AA70" i="16"/>
  <c r="Y70" i="16" s="1"/>
  <c r="Z70" i="16" s="1"/>
  <c r="X70" i="16"/>
  <c r="W70" i="16"/>
  <c r="BE69" i="16"/>
  <c r="BC69" i="16" s="1"/>
  <c r="BD69" i="16" s="1"/>
  <c r="BB69" i="16"/>
  <c r="BA69" i="16"/>
  <c r="AU69" i="16"/>
  <c r="AS69" i="16" s="1"/>
  <c r="AT69" i="16" s="1"/>
  <c r="AR69" i="16"/>
  <c r="AQ69" i="16"/>
  <c r="AK69" i="16"/>
  <c r="AI69" i="16" s="1"/>
  <c r="AJ69" i="16" s="1"/>
  <c r="AH69" i="16"/>
  <c r="AG69" i="16"/>
  <c r="AA69" i="16"/>
  <c r="Y69" i="16" s="1"/>
  <c r="Z69" i="16" s="1"/>
  <c r="X69" i="16"/>
  <c r="W69" i="16"/>
  <c r="BE68" i="16"/>
  <c r="BC68" i="16" s="1"/>
  <c r="BD68" i="16" s="1"/>
  <c r="BB68" i="16"/>
  <c r="BA68" i="16"/>
  <c r="AU68" i="16"/>
  <c r="AS68" i="16" s="1"/>
  <c r="AT68" i="16" s="1"/>
  <c r="AR68" i="16"/>
  <c r="AQ68" i="16"/>
  <c r="AK68" i="16"/>
  <c r="AI68" i="16" s="1"/>
  <c r="AJ68" i="16" s="1"/>
  <c r="AH68" i="16"/>
  <c r="AG68" i="16"/>
  <c r="AA68" i="16"/>
  <c r="Y68" i="16" s="1"/>
  <c r="Z68" i="16" s="1"/>
  <c r="X68" i="16"/>
  <c r="W68" i="16"/>
  <c r="BE67" i="16"/>
  <c r="BC67" i="16" s="1"/>
  <c r="BD67" i="16" s="1"/>
  <c r="BB67" i="16"/>
  <c r="BA67" i="16"/>
  <c r="AU67" i="16"/>
  <c r="AS67" i="16" s="1"/>
  <c r="AT67" i="16" s="1"/>
  <c r="AR67" i="16"/>
  <c r="AQ67" i="16"/>
  <c r="AK67" i="16"/>
  <c r="AI67" i="16" s="1"/>
  <c r="AJ67" i="16" s="1"/>
  <c r="AH67" i="16"/>
  <c r="AG67" i="16"/>
  <c r="AA67" i="16"/>
  <c r="Y67" i="16" s="1"/>
  <c r="Z67" i="16" s="1"/>
  <c r="X67" i="16"/>
  <c r="W67" i="16"/>
  <c r="BE66" i="16"/>
  <c r="BC66" i="16" s="1"/>
  <c r="BD66" i="16" s="1"/>
  <c r="BB66" i="16"/>
  <c r="BA66" i="16"/>
  <c r="AU66" i="16"/>
  <c r="AS66" i="16" s="1"/>
  <c r="AT66" i="16" s="1"/>
  <c r="AR66" i="16"/>
  <c r="AQ66" i="16"/>
  <c r="AK66" i="16"/>
  <c r="AI66" i="16" s="1"/>
  <c r="AJ66" i="16" s="1"/>
  <c r="AH66" i="16"/>
  <c r="AG66" i="16"/>
  <c r="AA66" i="16"/>
  <c r="Y66" i="16" s="1"/>
  <c r="Z66" i="16" s="1"/>
  <c r="X66" i="16"/>
  <c r="W66" i="16"/>
  <c r="BE65" i="16"/>
  <c r="BC65" i="16" s="1"/>
  <c r="BD65" i="16" s="1"/>
  <c r="BB65" i="16"/>
  <c r="BA65" i="16"/>
  <c r="AU65" i="16"/>
  <c r="AS65" i="16" s="1"/>
  <c r="AT65" i="16" s="1"/>
  <c r="AR65" i="16"/>
  <c r="AQ65" i="16"/>
  <c r="AK65" i="16"/>
  <c r="AI65" i="16" s="1"/>
  <c r="AJ65" i="16" s="1"/>
  <c r="AH65" i="16"/>
  <c r="AG65" i="16"/>
  <c r="AA65" i="16"/>
  <c r="Y65" i="16" s="1"/>
  <c r="Z65" i="16" s="1"/>
  <c r="X65" i="16"/>
  <c r="W65" i="16"/>
  <c r="BE64" i="16"/>
  <c r="BC64" i="16" s="1"/>
  <c r="BD64" i="16" s="1"/>
  <c r="BB64" i="16"/>
  <c r="BA64" i="16"/>
  <c r="AU64" i="16"/>
  <c r="AS64" i="16" s="1"/>
  <c r="AT64" i="16" s="1"/>
  <c r="AR64" i="16"/>
  <c r="AQ64" i="16"/>
  <c r="AK64" i="16"/>
  <c r="AI64" i="16" s="1"/>
  <c r="AJ64" i="16" s="1"/>
  <c r="AH64" i="16"/>
  <c r="AG64" i="16"/>
  <c r="AA64" i="16"/>
  <c r="Y64" i="16" s="1"/>
  <c r="Z64" i="16" s="1"/>
  <c r="X64" i="16"/>
  <c r="W64" i="16"/>
  <c r="BE63" i="16"/>
  <c r="BC63" i="16" s="1"/>
  <c r="BD63" i="16" s="1"/>
  <c r="BB63" i="16"/>
  <c r="BA63" i="16"/>
  <c r="AU63" i="16"/>
  <c r="AS63" i="16" s="1"/>
  <c r="AT63" i="16" s="1"/>
  <c r="AR63" i="16"/>
  <c r="AQ63" i="16"/>
  <c r="AK63" i="16"/>
  <c r="AI63" i="16" s="1"/>
  <c r="AJ63" i="16" s="1"/>
  <c r="AH63" i="16"/>
  <c r="AG63" i="16"/>
  <c r="AA63" i="16"/>
  <c r="Y63" i="16" s="1"/>
  <c r="Z63" i="16" s="1"/>
  <c r="X63" i="16"/>
  <c r="W63" i="16"/>
  <c r="BE62" i="16"/>
  <c r="BC62" i="16" s="1"/>
  <c r="BD62" i="16" s="1"/>
  <c r="BB62" i="16"/>
  <c r="BA62" i="16"/>
  <c r="AU62" i="16"/>
  <c r="AS62" i="16" s="1"/>
  <c r="AT62" i="16" s="1"/>
  <c r="AR62" i="16"/>
  <c r="AQ62" i="16"/>
  <c r="AK62" i="16"/>
  <c r="AI62" i="16" s="1"/>
  <c r="AJ62" i="16" s="1"/>
  <c r="AH62" i="16"/>
  <c r="AG62" i="16"/>
  <c r="AA62" i="16"/>
  <c r="Y62" i="16" s="1"/>
  <c r="Z62" i="16" s="1"/>
  <c r="X62" i="16"/>
  <c r="W62" i="16"/>
  <c r="BE61" i="16"/>
  <c r="BC61" i="16" s="1"/>
  <c r="BD61" i="16" s="1"/>
  <c r="BB61" i="16"/>
  <c r="BA61" i="16"/>
  <c r="AU61" i="16"/>
  <c r="AS61" i="16" s="1"/>
  <c r="AT61" i="16" s="1"/>
  <c r="AR61" i="16"/>
  <c r="AQ61" i="16"/>
  <c r="AK61" i="16"/>
  <c r="AI61" i="16" s="1"/>
  <c r="AJ61" i="16" s="1"/>
  <c r="AH61" i="16"/>
  <c r="AG61" i="16"/>
  <c r="AA61" i="16"/>
  <c r="Y61" i="16" s="1"/>
  <c r="Z61" i="16" s="1"/>
  <c r="X61" i="16"/>
  <c r="W61" i="16"/>
  <c r="BE60" i="16"/>
  <c r="BC60" i="16" s="1"/>
  <c r="BD60" i="16" s="1"/>
  <c r="BB60" i="16"/>
  <c r="BA60" i="16"/>
  <c r="AU60" i="16"/>
  <c r="AS60" i="16" s="1"/>
  <c r="AT60" i="16" s="1"/>
  <c r="AR60" i="16"/>
  <c r="AQ60" i="16"/>
  <c r="AK60" i="16"/>
  <c r="AI60" i="16" s="1"/>
  <c r="AJ60" i="16" s="1"/>
  <c r="AH60" i="16"/>
  <c r="AG60" i="16"/>
  <c r="AA60" i="16"/>
  <c r="Y60" i="16" s="1"/>
  <c r="Z60" i="16" s="1"/>
  <c r="X60" i="16"/>
  <c r="W60" i="16"/>
  <c r="BE59" i="16"/>
  <c r="BC59" i="16" s="1"/>
  <c r="BD59" i="16" s="1"/>
  <c r="BB59" i="16"/>
  <c r="BA59" i="16"/>
  <c r="AU59" i="16"/>
  <c r="AS59" i="16" s="1"/>
  <c r="AT59" i="16" s="1"/>
  <c r="AR59" i="16"/>
  <c r="AQ59" i="16"/>
  <c r="AK59" i="16"/>
  <c r="AI59" i="16" s="1"/>
  <c r="AJ59" i="16" s="1"/>
  <c r="AH59" i="16"/>
  <c r="AG59" i="16"/>
  <c r="AA59" i="16"/>
  <c r="Y59" i="16" s="1"/>
  <c r="Z59" i="16" s="1"/>
  <c r="X59" i="16"/>
  <c r="W59" i="16"/>
  <c r="BE58" i="16"/>
  <c r="BC58" i="16" s="1"/>
  <c r="BD58" i="16" s="1"/>
  <c r="BB58" i="16"/>
  <c r="BA58" i="16"/>
  <c r="AU58" i="16"/>
  <c r="AS58" i="16" s="1"/>
  <c r="AT58" i="16" s="1"/>
  <c r="AR58" i="16"/>
  <c r="AQ58" i="16"/>
  <c r="AK58" i="16"/>
  <c r="AI58" i="16" s="1"/>
  <c r="AJ58" i="16" s="1"/>
  <c r="AH58" i="16"/>
  <c r="AG58" i="16"/>
  <c r="AA58" i="16"/>
  <c r="Y58" i="16" s="1"/>
  <c r="Z58" i="16" s="1"/>
  <c r="X58" i="16"/>
  <c r="W58" i="16"/>
  <c r="BE57" i="16"/>
  <c r="BC57" i="16" s="1"/>
  <c r="BD57" i="16" s="1"/>
  <c r="BB57" i="16"/>
  <c r="BA57" i="16"/>
  <c r="AU57" i="16"/>
  <c r="AS57" i="16" s="1"/>
  <c r="AT57" i="16" s="1"/>
  <c r="AR57" i="16"/>
  <c r="AQ57" i="16"/>
  <c r="AK57" i="16"/>
  <c r="AI57" i="16" s="1"/>
  <c r="AJ57" i="16" s="1"/>
  <c r="AH57" i="16"/>
  <c r="AG57" i="16"/>
  <c r="AA57" i="16"/>
  <c r="Y57" i="16" s="1"/>
  <c r="Z57" i="16" s="1"/>
  <c r="X57" i="16"/>
  <c r="W57" i="16"/>
  <c r="BE56" i="16"/>
  <c r="BC56" i="16" s="1"/>
  <c r="BD56" i="16" s="1"/>
  <c r="BB56" i="16"/>
  <c r="BA56" i="16"/>
  <c r="AU56" i="16"/>
  <c r="AS56" i="16" s="1"/>
  <c r="AT56" i="16" s="1"/>
  <c r="AR56" i="16"/>
  <c r="AQ56" i="16"/>
  <c r="AK56" i="16"/>
  <c r="AI56" i="16" s="1"/>
  <c r="AJ56" i="16" s="1"/>
  <c r="AH56" i="16"/>
  <c r="AG56" i="16"/>
  <c r="AA56" i="16"/>
  <c r="Y56" i="16" s="1"/>
  <c r="Z56" i="16" s="1"/>
  <c r="X56" i="16"/>
  <c r="W56" i="16"/>
  <c r="BE55" i="16"/>
  <c r="BC55" i="16" s="1"/>
  <c r="BD55" i="16" s="1"/>
  <c r="BB55" i="16"/>
  <c r="BA55" i="16"/>
  <c r="AU55" i="16"/>
  <c r="AS55" i="16" s="1"/>
  <c r="AT55" i="16" s="1"/>
  <c r="AR55" i="16"/>
  <c r="AQ55" i="16"/>
  <c r="AK55" i="16"/>
  <c r="AI55" i="16" s="1"/>
  <c r="AJ55" i="16" s="1"/>
  <c r="AH55" i="16"/>
  <c r="AG55" i="16"/>
  <c r="AA55" i="16"/>
  <c r="Y55" i="16" s="1"/>
  <c r="Z55" i="16" s="1"/>
  <c r="X55" i="16"/>
  <c r="W55" i="16"/>
  <c r="BE54" i="16"/>
  <c r="BC54" i="16" s="1"/>
  <c r="BD54" i="16" s="1"/>
  <c r="BB54" i="16"/>
  <c r="BA54" i="16"/>
  <c r="AU54" i="16"/>
  <c r="AS54" i="16" s="1"/>
  <c r="AT54" i="16" s="1"/>
  <c r="AR54" i="16"/>
  <c r="AQ54" i="16"/>
  <c r="AK54" i="16"/>
  <c r="AI54" i="16" s="1"/>
  <c r="AJ54" i="16" s="1"/>
  <c r="AH54" i="16"/>
  <c r="AG54" i="16"/>
  <c r="AA54" i="16"/>
  <c r="Y54" i="16" s="1"/>
  <c r="Z54" i="16" s="1"/>
  <c r="X54" i="16"/>
  <c r="W54" i="16"/>
  <c r="BE53" i="16"/>
  <c r="BC53" i="16" s="1"/>
  <c r="BD53" i="16" s="1"/>
  <c r="BB53" i="16"/>
  <c r="BA53" i="16"/>
  <c r="AU53" i="16"/>
  <c r="AS53" i="16" s="1"/>
  <c r="AT53" i="16" s="1"/>
  <c r="AR53" i="16"/>
  <c r="AQ53" i="16"/>
  <c r="AK53" i="16"/>
  <c r="AI53" i="16" s="1"/>
  <c r="AJ53" i="16" s="1"/>
  <c r="AH53" i="16"/>
  <c r="AG53" i="16"/>
  <c r="AA53" i="16"/>
  <c r="Y53" i="16" s="1"/>
  <c r="Z53" i="16" s="1"/>
  <c r="X53" i="16"/>
  <c r="W53" i="16"/>
  <c r="BE52" i="16"/>
  <c r="BC52" i="16" s="1"/>
  <c r="BD52" i="16" s="1"/>
  <c r="BB52" i="16"/>
  <c r="BA52" i="16"/>
  <c r="AU52" i="16"/>
  <c r="AS52" i="16" s="1"/>
  <c r="AT52" i="16" s="1"/>
  <c r="AR52" i="16"/>
  <c r="AQ52" i="16"/>
  <c r="AK52" i="16"/>
  <c r="AI52" i="16" s="1"/>
  <c r="AJ52" i="16" s="1"/>
  <c r="AH52" i="16"/>
  <c r="AG52" i="16"/>
  <c r="AA52" i="16"/>
  <c r="Y52" i="16" s="1"/>
  <c r="Z52" i="16" s="1"/>
  <c r="X52" i="16"/>
  <c r="W52" i="16"/>
  <c r="BE51" i="16"/>
  <c r="BC51" i="16" s="1"/>
  <c r="BD51" i="16" s="1"/>
  <c r="BB51" i="16"/>
  <c r="BA51" i="16"/>
  <c r="AU51" i="16"/>
  <c r="AS51" i="16" s="1"/>
  <c r="AT51" i="16" s="1"/>
  <c r="AR51" i="16"/>
  <c r="AQ51" i="16"/>
  <c r="AK51" i="16"/>
  <c r="AI51" i="16" s="1"/>
  <c r="AJ51" i="16" s="1"/>
  <c r="AH51" i="16"/>
  <c r="AG51" i="16"/>
  <c r="AA51" i="16"/>
  <c r="Y51" i="16" s="1"/>
  <c r="Z51" i="16" s="1"/>
  <c r="X51" i="16"/>
  <c r="W51" i="16"/>
  <c r="BE50" i="16"/>
  <c r="BC50" i="16" s="1"/>
  <c r="BD50" i="16" s="1"/>
  <c r="BB50" i="16"/>
  <c r="BA50" i="16"/>
  <c r="AU50" i="16"/>
  <c r="AS50" i="16" s="1"/>
  <c r="AT50" i="16" s="1"/>
  <c r="AR50" i="16"/>
  <c r="AQ50" i="16"/>
  <c r="AK50" i="16"/>
  <c r="AI50" i="16" s="1"/>
  <c r="AJ50" i="16" s="1"/>
  <c r="AH50" i="16"/>
  <c r="AG50" i="16"/>
  <c r="AA50" i="16"/>
  <c r="Y50" i="16" s="1"/>
  <c r="Z50" i="16" s="1"/>
  <c r="X50" i="16"/>
  <c r="W50" i="16"/>
  <c r="BE49" i="16"/>
  <c r="BC49" i="16" s="1"/>
  <c r="BD49" i="16" s="1"/>
  <c r="BB49" i="16"/>
  <c r="BA49" i="16"/>
  <c r="AU49" i="16"/>
  <c r="AS49" i="16" s="1"/>
  <c r="AT49" i="16" s="1"/>
  <c r="AR49" i="16"/>
  <c r="AQ49" i="16"/>
  <c r="AK49" i="16"/>
  <c r="AI49" i="16" s="1"/>
  <c r="AJ49" i="16" s="1"/>
  <c r="AH49" i="16"/>
  <c r="AG49" i="16"/>
  <c r="AA49" i="16"/>
  <c r="Y49" i="16" s="1"/>
  <c r="Z49" i="16" s="1"/>
  <c r="X49" i="16"/>
  <c r="W49" i="16"/>
  <c r="BE48" i="16"/>
  <c r="BC48" i="16" s="1"/>
  <c r="BD48" i="16" s="1"/>
  <c r="BB48" i="16"/>
  <c r="BA48" i="16"/>
  <c r="AU48" i="16"/>
  <c r="AS48" i="16" s="1"/>
  <c r="AT48" i="16" s="1"/>
  <c r="AR48" i="16"/>
  <c r="AQ48" i="16"/>
  <c r="AK48" i="16"/>
  <c r="AI48" i="16" s="1"/>
  <c r="AJ48" i="16" s="1"/>
  <c r="AH48" i="16"/>
  <c r="AG48" i="16"/>
  <c r="AA48" i="16"/>
  <c r="Y48" i="16" s="1"/>
  <c r="Z48" i="16" s="1"/>
  <c r="X48" i="16"/>
  <c r="W48" i="16"/>
  <c r="BE47" i="16"/>
  <c r="BC47" i="16" s="1"/>
  <c r="BD47" i="16" s="1"/>
  <c r="BB47" i="16"/>
  <c r="BA47" i="16"/>
  <c r="AU47" i="16"/>
  <c r="AS47" i="16" s="1"/>
  <c r="AT47" i="16" s="1"/>
  <c r="AR47" i="16"/>
  <c r="AQ47" i="16"/>
  <c r="AK47" i="16"/>
  <c r="AI47" i="16" s="1"/>
  <c r="AJ47" i="16" s="1"/>
  <c r="AH47" i="16"/>
  <c r="AG47" i="16"/>
  <c r="AA47" i="16"/>
  <c r="Y47" i="16" s="1"/>
  <c r="Z47" i="16" s="1"/>
  <c r="X47" i="16"/>
  <c r="W47" i="16"/>
  <c r="BE46" i="16"/>
  <c r="BC46" i="16" s="1"/>
  <c r="BD46" i="16" s="1"/>
  <c r="BB46" i="16"/>
  <c r="BA46" i="16"/>
  <c r="AU46" i="16"/>
  <c r="AS46" i="16" s="1"/>
  <c r="AT46" i="16" s="1"/>
  <c r="AR46" i="16"/>
  <c r="AQ46" i="16"/>
  <c r="AK46" i="16"/>
  <c r="AI46" i="16" s="1"/>
  <c r="AJ46" i="16" s="1"/>
  <c r="AH46" i="16"/>
  <c r="AG46" i="16"/>
  <c r="AA46" i="16"/>
  <c r="Y46" i="16" s="1"/>
  <c r="Z46" i="16" s="1"/>
  <c r="X46" i="16"/>
  <c r="W46" i="16"/>
  <c r="BE45" i="16"/>
  <c r="BC45" i="16" s="1"/>
  <c r="BD45" i="16" s="1"/>
  <c r="BB45" i="16"/>
  <c r="BA45" i="16"/>
  <c r="AU45" i="16"/>
  <c r="AS45" i="16" s="1"/>
  <c r="AT45" i="16" s="1"/>
  <c r="AR45" i="16"/>
  <c r="AQ45" i="16"/>
  <c r="AK45" i="16"/>
  <c r="AI45" i="16" s="1"/>
  <c r="AJ45" i="16" s="1"/>
  <c r="AH45" i="16"/>
  <c r="AG45" i="16"/>
  <c r="AA45" i="16"/>
  <c r="Y45" i="16" s="1"/>
  <c r="Z45" i="16" s="1"/>
  <c r="X45" i="16"/>
  <c r="W45" i="16"/>
  <c r="BE44" i="16"/>
  <c r="BC44" i="16" s="1"/>
  <c r="BD44" i="16" s="1"/>
  <c r="BB44" i="16"/>
  <c r="BA44" i="16"/>
  <c r="AU44" i="16"/>
  <c r="AS44" i="16" s="1"/>
  <c r="AT44" i="16" s="1"/>
  <c r="AR44" i="16"/>
  <c r="AQ44" i="16"/>
  <c r="AK44" i="16"/>
  <c r="AI44" i="16" s="1"/>
  <c r="AJ44" i="16" s="1"/>
  <c r="AH44" i="16"/>
  <c r="AG44" i="16"/>
  <c r="AA44" i="16"/>
  <c r="Y44" i="16" s="1"/>
  <c r="Z44" i="16" s="1"/>
  <c r="X44" i="16"/>
  <c r="W44" i="16"/>
  <c r="BE43" i="16"/>
  <c r="BC43" i="16" s="1"/>
  <c r="BD43" i="16" s="1"/>
  <c r="BB43" i="16"/>
  <c r="BA43" i="16"/>
  <c r="AU43" i="16"/>
  <c r="AS43" i="16" s="1"/>
  <c r="AT43" i="16" s="1"/>
  <c r="AR43" i="16"/>
  <c r="AQ43" i="16"/>
  <c r="AK43" i="16"/>
  <c r="AI43" i="16" s="1"/>
  <c r="AJ43" i="16" s="1"/>
  <c r="AH43" i="16"/>
  <c r="AG43" i="16"/>
  <c r="AA43" i="16"/>
  <c r="Y43" i="16" s="1"/>
  <c r="Z43" i="16" s="1"/>
  <c r="X43" i="16"/>
  <c r="W43" i="16"/>
  <c r="BE42" i="16"/>
  <c r="BC42" i="16" s="1"/>
  <c r="BD42" i="16" s="1"/>
  <c r="BB42" i="16"/>
  <c r="BA42" i="16"/>
  <c r="AU42" i="16"/>
  <c r="AS42" i="16" s="1"/>
  <c r="AT42" i="16" s="1"/>
  <c r="AR42" i="16"/>
  <c r="AQ42" i="16"/>
  <c r="AK42" i="16"/>
  <c r="AI42" i="16" s="1"/>
  <c r="AJ42" i="16" s="1"/>
  <c r="AH42" i="16"/>
  <c r="AG42" i="16"/>
  <c r="AA42" i="16"/>
  <c r="Y42" i="16" s="1"/>
  <c r="Z42" i="16" s="1"/>
  <c r="X42" i="16"/>
  <c r="W42" i="16"/>
  <c r="BE41" i="16"/>
  <c r="BC41" i="16" s="1"/>
  <c r="BD41" i="16" s="1"/>
  <c r="BB41" i="16"/>
  <c r="BA41" i="16"/>
  <c r="AU41" i="16"/>
  <c r="AS41" i="16" s="1"/>
  <c r="AT41" i="16" s="1"/>
  <c r="AR41" i="16"/>
  <c r="AQ41" i="16"/>
  <c r="AK41" i="16"/>
  <c r="AI41" i="16" s="1"/>
  <c r="AJ41" i="16" s="1"/>
  <c r="AH41" i="16"/>
  <c r="AG41" i="16"/>
  <c r="AA41" i="16"/>
  <c r="Y41" i="16" s="1"/>
  <c r="Z41" i="16" s="1"/>
  <c r="X41" i="16"/>
  <c r="W41" i="16"/>
  <c r="BE40" i="16"/>
  <c r="BC40" i="16" s="1"/>
  <c r="BD40" i="16" s="1"/>
  <c r="BB40" i="16"/>
  <c r="BA40" i="16"/>
  <c r="AU40" i="16"/>
  <c r="AS40" i="16" s="1"/>
  <c r="AT40" i="16" s="1"/>
  <c r="AR40" i="16"/>
  <c r="AQ40" i="16"/>
  <c r="AK40" i="16"/>
  <c r="AI40" i="16" s="1"/>
  <c r="AJ40" i="16" s="1"/>
  <c r="AH40" i="16"/>
  <c r="AG40" i="16"/>
  <c r="AA40" i="16"/>
  <c r="Y40" i="16" s="1"/>
  <c r="Z40" i="16" s="1"/>
  <c r="X40" i="16"/>
  <c r="W40" i="16"/>
  <c r="BE39" i="16"/>
  <c r="BC39" i="16" s="1"/>
  <c r="BD39" i="16" s="1"/>
  <c r="BB39" i="16"/>
  <c r="BA39" i="16"/>
  <c r="AU39" i="16"/>
  <c r="AS39" i="16" s="1"/>
  <c r="AT39" i="16" s="1"/>
  <c r="AR39" i="16"/>
  <c r="AQ39" i="16"/>
  <c r="AK39" i="16"/>
  <c r="AI39" i="16" s="1"/>
  <c r="AJ39" i="16" s="1"/>
  <c r="AH39" i="16"/>
  <c r="AG39" i="16"/>
  <c r="AA39" i="16"/>
  <c r="Y39" i="16" s="1"/>
  <c r="Z39" i="16" s="1"/>
  <c r="X39" i="16"/>
  <c r="W39" i="16"/>
  <c r="BE38" i="16"/>
  <c r="BC38" i="16" s="1"/>
  <c r="BD38" i="16" s="1"/>
  <c r="BB38" i="16"/>
  <c r="BA38" i="16"/>
  <c r="AU38" i="16"/>
  <c r="AS38" i="16" s="1"/>
  <c r="AT38" i="16" s="1"/>
  <c r="AR38" i="16"/>
  <c r="AQ38" i="16"/>
  <c r="AK38" i="16"/>
  <c r="AI38" i="16" s="1"/>
  <c r="AJ38" i="16" s="1"/>
  <c r="AH38" i="16"/>
  <c r="AG38" i="16"/>
  <c r="AA38" i="16"/>
  <c r="Y38" i="16" s="1"/>
  <c r="Z38" i="16" s="1"/>
  <c r="X38" i="16"/>
  <c r="W38" i="16"/>
  <c r="BE37" i="16"/>
  <c r="BC37" i="16" s="1"/>
  <c r="BD37" i="16" s="1"/>
  <c r="BB37" i="16"/>
  <c r="BA37" i="16"/>
  <c r="AU37" i="16"/>
  <c r="AS37" i="16" s="1"/>
  <c r="AT37" i="16" s="1"/>
  <c r="AR37" i="16"/>
  <c r="AQ37" i="16"/>
  <c r="AK37" i="16"/>
  <c r="AI37" i="16" s="1"/>
  <c r="AJ37" i="16" s="1"/>
  <c r="AH37" i="16"/>
  <c r="AG37" i="16"/>
  <c r="AA37" i="16"/>
  <c r="Y37" i="16" s="1"/>
  <c r="Z37" i="16" s="1"/>
  <c r="X37" i="16"/>
  <c r="W37" i="16"/>
  <c r="BE36" i="16"/>
  <c r="BC36" i="16" s="1"/>
  <c r="BD36" i="16" s="1"/>
  <c r="BB36" i="16"/>
  <c r="BA36" i="16"/>
  <c r="AU36" i="16"/>
  <c r="AS36" i="16" s="1"/>
  <c r="AT36" i="16" s="1"/>
  <c r="AR36" i="16"/>
  <c r="AQ36" i="16"/>
  <c r="AK36" i="16"/>
  <c r="AI36" i="16" s="1"/>
  <c r="AJ36" i="16" s="1"/>
  <c r="AH36" i="16"/>
  <c r="AG36" i="16"/>
  <c r="AA36" i="16"/>
  <c r="Y36" i="16" s="1"/>
  <c r="Z36" i="16" s="1"/>
  <c r="X36" i="16"/>
  <c r="W36" i="16"/>
  <c r="BE35" i="16"/>
  <c r="BC35" i="16" s="1"/>
  <c r="BD35" i="16" s="1"/>
  <c r="BB35" i="16"/>
  <c r="BA35" i="16"/>
  <c r="AU35" i="16"/>
  <c r="AS35" i="16" s="1"/>
  <c r="AT35" i="16" s="1"/>
  <c r="AR35" i="16"/>
  <c r="AQ35" i="16"/>
  <c r="AK35" i="16"/>
  <c r="AI35" i="16" s="1"/>
  <c r="AJ35" i="16" s="1"/>
  <c r="AH35" i="16"/>
  <c r="AG35" i="16"/>
  <c r="AA35" i="16"/>
  <c r="Y35" i="16" s="1"/>
  <c r="Z35" i="16" s="1"/>
  <c r="X35" i="16"/>
  <c r="W35" i="16"/>
  <c r="BB34" i="16"/>
  <c r="BA34" i="16"/>
  <c r="AR34" i="16"/>
  <c r="AQ34" i="16"/>
  <c r="AH34" i="16"/>
  <c r="AG34" i="16"/>
  <c r="X34" i="16"/>
  <c r="W34" i="16"/>
  <c r="BE33" i="16"/>
  <c r="BC33" i="16" s="1"/>
  <c r="BD33" i="16" s="1"/>
  <c r="BB33" i="16"/>
  <c r="BA33" i="16"/>
  <c r="AU33" i="16"/>
  <c r="AS33" i="16" s="1"/>
  <c r="AT33" i="16" s="1"/>
  <c r="AR33" i="16"/>
  <c r="AQ33" i="16"/>
  <c r="AK33" i="16"/>
  <c r="AI33" i="16" s="1"/>
  <c r="AJ33" i="16" s="1"/>
  <c r="AH33" i="16"/>
  <c r="AG33" i="16"/>
  <c r="AA33" i="16"/>
  <c r="Y33" i="16" s="1"/>
  <c r="Z33" i="16" s="1"/>
  <c r="X33" i="16"/>
  <c r="W33" i="16"/>
  <c r="BB32" i="16"/>
  <c r="BA32" i="16"/>
  <c r="AQ32" i="16"/>
  <c r="AG32" i="16"/>
  <c r="W32" i="16"/>
  <c r="BB31" i="16"/>
  <c r="BA31" i="16"/>
  <c r="AQ31" i="16"/>
  <c r="AH31" i="16"/>
  <c r="AG31" i="16"/>
  <c r="W31" i="16"/>
  <c r="BB30" i="16"/>
  <c r="BA30" i="16"/>
  <c r="AQ30" i="16"/>
  <c r="AG30" i="16"/>
  <c r="W30" i="16"/>
  <c r="BB29" i="16"/>
  <c r="BA29" i="16"/>
  <c r="AQ29" i="16"/>
  <c r="AG29" i="16"/>
  <c r="W29" i="16"/>
  <c r="BB28" i="16"/>
  <c r="BA28" i="16"/>
  <c r="AQ28" i="16"/>
  <c r="AH28" i="16"/>
  <c r="AG28" i="16"/>
  <c r="W28" i="16"/>
  <c r="BB27" i="16"/>
  <c r="BA27" i="16"/>
  <c r="AQ27" i="16"/>
  <c r="AH27" i="16"/>
  <c r="AG27" i="16"/>
  <c r="W27" i="16"/>
  <c r="BE26" i="16"/>
  <c r="BC26" i="16" s="1"/>
  <c r="BD26" i="16" s="1"/>
  <c r="BB26" i="16"/>
  <c r="BA26" i="16"/>
  <c r="AU26" i="16"/>
  <c r="AS26" i="16" s="1"/>
  <c r="AT26" i="16" s="1"/>
  <c r="AR26" i="16"/>
  <c r="AQ26" i="16"/>
  <c r="AK26" i="16"/>
  <c r="AI26" i="16" s="1"/>
  <c r="AJ26" i="16" s="1"/>
  <c r="AH26" i="16"/>
  <c r="AG26" i="16"/>
  <c r="AA26" i="16"/>
  <c r="Y26" i="16" s="1"/>
  <c r="Z26" i="16" s="1"/>
  <c r="X26" i="16"/>
  <c r="W26" i="16"/>
  <c r="BB25" i="16"/>
  <c r="BA25" i="16"/>
  <c r="AQ25" i="16"/>
  <c r="AG25" i="16"/>
  <c r="W25" i="16"/>
  <c r="BB24" i="16"/>
  <c r="BA24" i="16"/>
  <c r="AQ24" i="16"/>
  <c r="AG24" i="16"/>
  <c r="W24" i="16"/>
  <c r="BB23" i="16"/>
  <c r="BA23" i="16"/>
  <c r="AQ23" i="16"/>
  <c r="AG23" i="16"/>
  <c r="W23" i="16"/>
  <c r="BB22" i="16"/>
  <c r="BA22" i="16"/>
  <c r="AQ22" i="16"/>
  <c r="AH22" i="16"/>
  <c r="AG22" i="16"/>
  <c r="W22" i="16"/>
  <c r="BB21" i="16"/>
  <c r="BA21" i="16"/>
  <c r="AR21" i="16"/>
  <c r="AQ21" i="16"/>
  <c r="AG21" i="16"/>
  <c r="X21" i="16"/>
  <c r="W21" i="16"/>
  <c r="BB20" i="16"/>
  <c r="BA20" i="16"/>
  <c r="AR20" i="16"/>
  <c r="AQ20" i="16"/>
  <c r="AG20" i="16"/>
  <c r="W20" i="16"/>
  <c r="BE19" i="16"/>
  <c r="BC19" i="16" s="1"/>
  <c r="BD19" i="16" s="1"/>
  <c r="BB19" i="16"/>
  <c r="BA19" i="16"/>
  <c r="AU19" i="16"/>
  <c r="AS19" i="16" s="1"/>
  <c r="AT19" i="16" s="1"/>
  <c r="AR19" i="16"/>
  <c r="AQ19" i="16"/>
  <c r="AK19" i="16"/>
  <c r="AH19" i="16"/>
  <c r="AG19" i="16"/>
  <c r="AA19" i="16"/>
  <c r="X19" i="16"/>
  <c r="W19" i="16"/>
  <c r="BB18" i="16"/>
  <c r="BE18" i="16" s="1"/>
  <c r="BC18" i="16" s="1"/>
  <c r="BD18" i="16" s="1"/>
  <c r="BA18" i="16"/>
  <c r="AQ18" i="16"/>
  <c r="AG18" i="16"/>
  <c r="W18" i="16"/>
  <c r="BB17" i="16"/>
  <c r="BA17" i="16"/>
  <c r="AQ17" i="16"/>
  <c r="AH17" i="16"/>
  <c r="AG17" i="16"/>
  <c r="W17" i="16"/>
  <c r="BB16" i="16"/>
  <c r="BA16" i="16"/>
  <c r="AQ16" i="16"/>
  <c r="AG16" i="16"/>
  <c r="W16" i="16"/>
  <c r="BB15" i="16"/>
  <c r="BA15" i="16"/>
  <c r="AQ15" i="16"/>
  <c r="AG15" i="16"/>
  <c r="W15" i="16"/>
  <c r="BB14" i="16"/>
  <c r="BE14" i="16" s="1"/>
  <c r="BA14" i="16"/>
  <c r="AQ14" i="16"/>
  <c r="AG14" i="16"/>
  <c r="W14" i="16"/>
  <c r="BB13" i="16"/>
  <c r="BA13" i="16"/>
  <c r="AR13" i="16"/>
  <c r="AQ13" i="16"/>
  <c r="AH13" i="16"/>
  <c r="AG13" i="16"/>
  <c r="W13" i="16"/>
  <c r="BE12" i="16"/>
  <c r="BB12" i="16"/>
  <c r="BA12" i="16"/>
  <c r="AU12" i="16"/>
  <c r="AR12" i="16"/>
  <c r="AQ12" i="16"/>
  <c r="AK12" i="16"/>
  <c r="AH12" i="16"/>
  <c r="AG12" i="16"/>
  <c r="AA12" i="16"/>
  <c r="X12" i="16"/>
  <c r="W12" i="16"/>
  <c r="BB11" i="16"/>
  <c r="BA11" i="16"/>
  <c r="AQ11" i="16"/>
  <c r="AG11" i="16"/>
  <c r="W11" i="16"/>
  <c r="BB10" i="16"/>
  <c r="BE10" i="16" s="1"/>
  <c r="BC10" i="16" s="1"/>
  <c r="BA10" i="16"/>
  <c r="AQ10" i="16"/>
  <c r="AG10" i="16"/>
  <c r="W10" i="16"/>
  <c r="BB9" i="16"/>
  <c r="BE9" i="16" s="1"/>
  <c r="BA9" i="16"/>
  <c r="AQ9" i="16"/>
  <c r="AG9" i="16"/>
  <c r="W9" i="16"/>
  <c r="BB8" i="16"/>
  <c r="BA8" i="16"/>
  <c r="AQ8" i="16"/>
  <c r="AG8" i="16"/>
  <c r="W8" i="16"/>
  <c r="BB7" i="16"/>
  <c r="BA7" i="16"/>
  <c r="AQ7" i="16"/>
  <c r="AG7" i="16"/>
  <c r="W7" i="16"/>
  <c r="BB6" i="16"/>
  <c r="BE6" i="16" s="1"/>
  <c r="BA6" i="16"/>
  <c r="AQ6" i="16"/>
  <c r="AG6" i="16"/>
  <c r="W6" i="16"/>
  <c r="BE5" i="16"/>
  <c r="BC5" i="16" s="1"/>
  <c r="BB5" i="16"/>
  <c r="BA5" i="16"/>
  <c r="AU5" i="16"/>
  <c r="AR5" i="16"/>
  <c r="AQ5" i="16"/>
  <c r="AK5" i="16"/>
  <c r="AH5" i="16"/>
  <c r="AG5" i="16"/>
  <c r="AA5" i="16"/>
  <c r="X5" i="16"/>
  <c r="W5" i="16"/>
  <c r="BY857" i="16"/>
  <c r="BW857" i="16" s="1"/>
  <c r="BX857" i="16" s="1"/>
  <c r="BV857" i="16"/>
  <c r="BU857" i="16"/>
  <c r="BO857" i="16"/>
  <c r="BM857" i="16" s="1"/>
  <c r="BN857" i="16" s="1"/>
  <c r="BL857" i="16"/>
  <c r="BK857" i="16"/>
  <c r="BY856" i="16"/>
  <c r="BW856" i="16" s="1"/>
  <c r="BX856" i="16" s="1"/>
  <c r="BV856" i="16"/>
  <c r="BU856" i="16"/>
  <c r="BO856" i="16"/>
  <c r="BM856" i="16" s="1"/>
  <c r="BN856" i="16" s="1"/>
  <c r="BL856" i="16"/>
  <c r="BK856" i="16"/>
  <c r="BY855" i="16"/>
  <c r="BW855" i="16" s="1"/>
  <c r="BX855" i="16" s="1"/>
  <c r="BV855" i="16"/>
  <c r="BU855" i="16"/>
  <c r="BO855" i="16"/>
  <c r="BM855" i="16" s="1"/>
  <c r="BN855" i="16" s="1"/>
  <c r="BL855" i="16"/>
  <c r="BK855" i="16"/>
  <c r="BY854" i="16"/>
  <c r="BW854" i="16" s="1"/>
  <c r="BX854" i="16" s="1"/>
  <c r="BV854" i="16"/>
  <c r="BU854" i="16"/>
  <c r="BO854" i="16"/>
  <c r="BM854" i="16" s="1"/>
  <c r="BN854" i="16" s="1"/>
  <c r="BL854" i="16"/>
  <c r="BK854" i="16"/>
  <c r="BY853" i="16"/>
  <c r="BW853" i="16" s="1"/>
  <c r="BX853" i="16" s="1"/>
  <c r="BV853" i="16"/>
  <c r="BU853" i="16"/>
  <c r="BO853" i="16"/>
  <c r="BM853" i="16" s="1"/>
  <c r="BN853" i="16" s="1"/>
  <c r="BL853" i="16"/>
  <c r="BK853" i="16"/>
  <c r="BY852" i="16"/>
  <c r="BW852" i="16" s="1"/>
  <c r="BX852" i="16" s="1"/>
  <c r="BV852" i="16"/>
  <c r="BU852" i="16"/>
  <c r="BO852" i="16"/>
  <c r="BM852" i="16" s="1"/>
  <c r="BN852" i="16" s="1"/>
  <c r="BL852" i="16"/>
  <c r="BK852" i="16"/>
  <c r="BY851" i="16"/>
  <c r="BW851" i="16" s="1"/>
  <c r="BX851" i="16" s="1"/>
  <c r="BV851" i="16"/>
  <c r="BU851" i="16"/>
  <c r="BO851" i="16"/>
  <c r="BM851" i="16" s="1"/>
  <c r="BN851" i="16" s="1"/>
  <c r="BL851" i="16"/>
  <c r="BK851" i="16"/>
  <c r="BY850" i="16"/>
  <c r="BW850" i="16" s="1"/>
  <c r="BX850" i="16" s="1"/>
  <c r="BV850" i="16"/>
  <c r="BU850" i="16"/>
  <c r="BO850" i="16"/>
  <c r="BM850" i="16" s="1"/>
  <c r="BN850" i="16" s="1"/>
  <c r="BL850" i="16"/>
  <c r="BK850" i="16"/>
  <c r="BY849" i="16"/>
  <c r="BW849" i="16" s="1"/>
  <c r="BX849" i="16" s="1"/>
  <c r="BV849" i="16"/>
  <c r="BU849" i="16"/>
  <c r="BO849" i="16"/>
  <c r="BM849" i="16" s="1"/>
  <c r="BN849" i="16" s="1"/>
  <c r="BL849" i="16"/>
  <c r="BK849" i="16"/>
  <c r="BY848" i="16"/>
  <c r="BW848" i="16" s="1"/>
  <c r="BX848" i="16" s="1"/>
  <c r="BV848" i="16"/>
  <c r="BU848" i="16"/>
  <c r="BO848" i="16"/>
  <c r="BM848" i="16" s="1"/>
  <c r="BN848" i="16" s="1"/>
  <c r="BL848" i="16"/>
  <c r="BK848" i="16"/>
  <c r="BY847" i="16"/>
  <c r="BW847" i="16" s="1"/>
  <c r="BX847" i="16" s="1"/>
  <c r="BV847" i="16"/>
  <c r="BU847" i="16"/>
  <c r="BO847" i="16"/>
  <c r="BM847" i="16" s="1"/>
  <c r="BN847" i="16" s="1"/>
  <c r="BL847" i="16"/>
  <c r="BK847" i="16"/>
  <c r="BY846" i="16"/>
  <c r="BW846" i="16" s="1"/>
  <c r="BX846" i="16" s="1"/>
  <c r="BV846" i="16"/>
  <c r="BU846" i="16"/>
  <c r="BO846" i="16"/>
  <c r="BM846" i="16" s="1"/>
  <c r="BN846" i="16" s="1"/>
  <c r="BL846" i="16"/>
  <c r="BK846" i="16"/>
  <c r="BY845" i="16"/>
  <c r="BW845" i="16" s="1"/>
  <c r="BX845" i="16" s="1"/>
  <c r="BV845" i="16"/>
  <c r="BU845" i="16"/>
  <c r="BO845" i="16"/>
  <c r="BM845" i="16" s="1"/>
  <c r="BN845" i="16" s="1"/>
  <c r="BL845" i="16"/>
  <c r="BK845" i="16"/>
  <c r="BY844" i="16"/>
  <c r="BW844" i="16" s="1"/>
  <c r="BX844" i="16" s="1"/>
  <c r="BV844" i="16"/>
  <c r="BU844" i="16"/>
  <c r="BO844" i="16"/>
  <c r="BM844" i="16" s="1"/>
  <c r="BN844" i="16" s="1"/>
  <c r="BL844" i="16"/>
  <c r="BK844" i="16"/>
  <c r="BY843" i="16"/>
  <c r="BW843" i="16" s="1"/>
  <c r="BX843" i="16" s="1"/>
  <c r="BV843" i="16"/>
  <c r="BU843" i="16"/>
  <c r="BO843" i="16"/>
  <c r="BM843" i="16" s="1"/>
  <c r="BN843" i="16" s="1"/>
  <c r="BL843" i="16"/>
  <c r="BK843" i="16"/>
  <c r="BY842" i="16"/>
  <c r="BW842" i="16" s="1"/>
  <c r="BX842" i="16" s="1"/>
  <c r="BV842" i="16"/>
  <c r="BU842" i="16"/>
  <c r="BO842" i="16"/>
  <c r="BM842" i="16" s="1"/>
  <c r="BN842" i="16" s="1"/>
  <c r="BL842" i="16"/>
  <c r="BK842" i="16"/>
  <c r="BY841" i="16"/>
  <c r="BW841" i="16" s="1"/>
  <c r="BX841" i="16" s="1"/>
  <c r="BV841" i="16"/>
  <c r="BU841" i="16"/>
  <c r="BO841" i="16"/>
  <c r="BM841" i="16" s="1"/>
  <c r="BN841" i="16" s="1"/>
  <c r="BL841" i="16"/>
  <c r="BK841" i="16"/>
  <c r="BY840" i="16"/>
  <c r="BW840" i="16" s="1"/>
  <c r="BX840" i="16" s="1"/>
  <c r="BV840" i="16"/>
  <c r="BU840" i="16"/>
  <c r="BO840" i="16"/>
  <c r="BM840" i="16" s="1"/>
  <c r="BN840" i="16" s="1"/>
  <c r="BL840" i="16"/>
  <c r="BK840" i="16"/>
  <c r="BY839" i="16"/>
  <c r="BW839" i="16" s="1"/>
  <c r="BX839" i="16" s="1"/>
  <c r="BV839" i="16"/>
  <c r="BU839" i="16"/>
  <c r="BO839" i="16"/>
  <c r="BM839" i="16" s="1"/>
  <c r="BN839" i="16" s="1"/>
  <c r="BL839" i="16"/>
  <c r="BK839" i="16"/>
  <c r="BY838" i="16"/>
  <c r="BW838" i="16" s="1"/>
  <c r="BX838" i="16" s="1"/>
  <c r="BV838" i="16"/>
  <c r="BU838" i="16"/>
  <c r="BO838" i="16"/>
  <c r="BM838" i="16" s="1"/>
  <c r="BN838" i="16" s="1"/>
  <c r="BL838" i="16"/>
  <c r="BK838" i="16"/>
  <c r="BY837" i="16"/>
  <c r="BW837" i="16" s="1"/>
  <c r="BX837" i="16" s="1"/>
  <c r="BV837" i="16"/>
  <c r="BU837" i="16"/>
  <c r="BO837" i="16"/>
  <c r="BM837" i="16" s="1"/>
  <c r="BN837" i="16" s="1"/>
  <c r="BL837" i="16"/>
  <c r="BK837" i="16"/>
  <c r="BY836" i="16"/>
  <c r="BW836" i="16" s="1"/>
  <c r="BX836" i="16" s="1"/>
  <c r="BV836" i="16"/>
  <c r="BU836" i="16"/>
  <c r="BO836" i="16"/>
  <c r="BM836" i="16" s="1"/>
  <c r="BN836" i="16" s="1"/>
  <c r="BL836" i="16"/>
  <c r="BK836" i="16"/>
  <c r="BY835" i="16"/>
  <c r="BW835" i="16" s="1"/>
  <c r="BX835" i="16" s="1"/>
  <c r="BV835" i="16"/>
  <c r="BU835" i="16"/>
  <c r="BO835" i="16"/>
  <c r="BM835" i="16" s="1"/>
  <c r="BN835" i="16" s="1"/>
  <c r="BL835" i="16"/>
  <c r="BK835" i="16"/>
  <c r="BY834" i="16"/>
  <c r="BW834" i="16" s="1"/>
  <c r="BX834" i="16" s="1"/>
  <c r="BV834" i="16"/>
  <c r="BU834" i="16"/>
  <c r="BO834" i="16"/>
  <c r="BM834" i="16" s="1"/>
  <c r="BN834" i="16" s="1"/>
  <c r="BL834" i="16"/>
  <c r="BK834" i="16"/>
  <c r="BY833" i="16"/>
  <c r="BW833" i="16" s="1"/>
  <c r="BX833" i="16" s="1"/>
  <c r="BV833" i="16"/>
  <c r="BU833" i="16"/>
  <c r="BO833" i="16"/>
  <c r="BM833" i="16" s="1"/>
  <c r="BN833" i="16" s="1"/>
  <c r="BL833" i="16"/>
  <c r="BK833" i="16"/>
  <c r="BY832" i="16"/>
  <c r="BW832" i="16" s="1"/>
  <c r="BX832" i="16" s="1"/>
  <c r="BV832" i="16"/>
  <c r="BU832" i="16"/>
  <c r="BO832" i="16"/>
  <c r="BM832" i="16" s="1"/>
  <c r="BN832" i="16" s="1"/>
  <c r="BL832" i="16"/>
  <c r="BK832" i="16"/>
  <c r="BY831" i="16"/>
  <c r="BW831" i="16" s="1"/>
  <c r="BX831" i="16" s="1"/>
  <c r="BV831" i="16"/>
  <c r="BU831" i="16"/>
  <c r="BO831" i="16"/>
  <c r="BM831" i="16" s="1"/>
  <c r="BN831" i="16" s="1"/>
  <c r="BL831" i="16"/>
  <c r="BK831" i="16"/>
  <c r="BY830" i="16"/>
  <c r="BW830" i="16" s="1"/>
  <c r="BX830" i="16" s="1"/>
  <c r="BV830" i="16"/>
  <c r="BU830" i="16"/>
  <c r="BO830" i="16"/>
  <c r="BM830" i="16" s="1"/>
  <c r="BN830" i="16" s="1"/>
  <c r="BL830" i="16"/>
  <c r="BK830" i="16"/>
  <c r="BY829" i="16"/>
  <c r="BW829" i="16" s="1"/>
  <c r="BX829" i="16" s="1"/>
  <c r="BV829" i="16"/>
  <c r="BU829" i="16"/>
  <c r="BO829" i="16"/>
  <c r="BM829" i="16" s="1"/>
  <c r="BN829" i="16" s="1"/>
  <c r="BL829" i="16"/>
  <c r="BK829" i="16"/>
  <c r="BY828" i="16"/>
  <c r="BW828" i="16" s="1"/>
  <c r="BX828" i="16" s="1"/>
  <c r="BV828" i="16"/>
  <c r="BU828" i="16"/>
  <c r="BO828" i="16"/>
  <c r="BM828" i="16" s="1"/>
  <c r="BN828" i="16" s="1"/>
  <c r="BL828" i="16"/>
  <c r="BK828" i="16"/>
  <c r="BY827" i="16"/>
  <c r="BW827" i="16" s="1"/>
  <c r="BX827" i="16" s="1"/>
  <c r="BV827" i="16"/>
  <c r="BU827" i="16"/>
  <c r="BO827" i="16"/>
  <c r="BM827" i="16" s="1"/>
  <c r="BN827" i="16" s="1"/>
  <c r="BL827" i="16"/>
  <c r="BK827" i="16"/>
  <c r="BY826" i="16"/>
  <c r="BW826" i="16" s="1"/>
  <c r="BX826" i="16" s="1"/>
  <c r="BV826" i="16"/>
  <c r="BU826" i="16"/>
  <c r="BO826" i="16"/>
  <c r="BM826" i="16" s="1"/>
  <c r="BN826" i="16" s="1"/>
  <c r="BL826" i="16"/>
  <c r="BK826" i="16"/>
  <c r="BY825" i="16"/>
  <c r="BW825" i="16" s="1"/>
  <c r="BX825" i="16" s="1"/>
  <c r="BV825" i="16"/>
  <c r="BU825" i="16"/>
  <c r="BO825" i="16"/>
  <c r="BM825" i="16" s="1"/>
  <c r="BN825" i="16" s="1"/>
  <c r="BL825" i="16"/>
  <c r="BK825" i="16"/>
  <c r="BY824" i="16"/>
  <c r="BW824" i="16" s="1"/>
  <c r="BX824" i="16" s="1"/>
  <c r="BV824" i="16"/>
  <c r="BU824" i="16"/>
  <c r="BO824" i="16"/>
  <c r="BM824" i="16" s="1"/>
  <c r="BN824" i="16" s="1"/>
  <c r="BL824" i="16"/>
  <c r="BK824" i="16"/>
  <c r="BY823" i="16"/>
  <c r="BW823" i="16" s="1"/>
  <c r="BX823" i="16" s="1"/>
  <c r="BV823" i="16"/>
  <c r="BU823" i="16"/>
  <c r="BO823" i="16"/>
  <c r="BM823" i="16" s="1"/>
  <c r="BN823" i="16" s="1"/>
  <c r="BL823" i="16"/>
  <c r="BK823" i="16"/>
  <c r="BY822" i="16"/>
  <c r="BW822" i="16" s="1"/>
  <c r="BX822" i="16" s="1"/>
  <c r="BV822" i="16"/>
  <c r="BU822" i="16"/>
  <c r="BO822" i="16"/>
  <c r="BM822" i="16" s="1"/>
  <c r="BN822" i="16" s="1"/>
  <c r="BL822" i="16"/>
  <c r="BK822" i="16"/>
  <c r="BY821" i="16"/>
  <c r="BW821" i="16" s="1"/>
  <c r="BX821" i="16" s="1"/>
  <c r="BV821" i="16"/>
  <c r="BU821" i="16"/>
  <c r="BO821" i="16"/>
  <c r="BM821" i="16" s="1"/>
  <c r="BN821" i="16" s="1"/>
  <c r="BL821" i="16"/>
  <c r="BK821" i="16"/>
  <c r="BY820" i="16"/>
  <c r="BW820" i="16" s="1"/>
  <c r="BX820" i="16" s="1"/>
  <c r="BV820" i="16"/>
  <c r="BU820" i="16"/>
  <c r="BO820" i="16"/>
  <c r="BM820" i="16" s="1"/>
  <c r="BN820" i="16" s="1"/>
  <c r="BL820" i="16"/>
  <c r="BK820" i="16"/>
  <c r="BY819" i="16"/>
  <c r="BW819" i="16" s="1"/>
  <c r="BX819" i="16" s="1"/>
  <c r="BV819" i="16"/>
  <c r="BU819" i="16"/>
  <c r="BO819" i="16"/>
  <c r="BM819" i="16" s="1"/>
  <c r="BN819" i="16" s="1"/>
  <c r="BL819" i="16"/>
  <c r="BK819" i="16"/>
  <c r="BY818" i="16"/>
  <c r="BW818" i="16" s="1"/>
  <c r="BX818" i="16" s="1"/>
  <c r="BV818" i="16"/>
  <c r="BU818" i="16"/>
  <c r="BO818" i="16"/>
  <c r="BM818" i="16" s="1"/>
  <c r="BN818" i="16" s="1"/>
  <c r="BL818" i="16"/>
  <c r="BK818" i="16"/>
  <c r="BY817" i="16"/>
  <c r="BW817" i="16" s="1"/>
  <c r="BX817" i="16" s="1"/>
  <c r="BV817" i="16"/>
  <c r="BU817" i="16"/>
  <c r="BO817" i="16"/>
  <c r="BM817" i="16" s="1"/>
  <c r="BN817" i="16" s="1"/>
  <c r="BL817" i="16"/>
  <c r="BK817" i="16"/>
  <c r="BY816" i="16"/>
  <c r="BW816" i="16" s="1"/>
  <c r="BX816" i="16" s="1"/>
  <c r="BV816" i="16"/>
  <c r="BU816" i="16"/>
  <c r="BO816" i="16"/>
  <c r="BM816" i="16" s="1"/>
  <c r="BN816" i="16" s="1"/>
  <c r="BL816" i="16"/>
  <c r="BK816" i="16"/>
  <c r="BY815" i="16"/>
  <c r="BW815" i="16" s="1"/>
  <c r="BX815" i="16" s="1"/>
  <c r="BV815" i="16"/>
  <c r="BU815" i="16"/>
  <c r="BO815" i="16"/>
  <c r="BM815" i="16" s="1"/>
  <c r="BN815" i="16" s="1"/>
  <c r="BL815" i="16"/>
  <c r="BK815" i="16"/>
  <c r="BY814" i="16"/>
  <c r="BW814" i="16" s="1"/>
  <c r="BX814" i="16" s="1"/>
  <c r="BV814" i="16"/>
  <c r="BU814" i="16"/>
  <c r="BO814" i="16"/>
  <c r="BM814" i="16" s="1"/>
  <c r="BN814" i="16" s="1"/>
  <c r="BL814" i="16"/>
  <c r="BK814" i="16"/>
  <c r="BY813" i="16"/>
  <c r="BW813" i="16" s="1"/>
  <c r="BX813" i="16" s="1"/>
  <c r="BV813" i="16"/>
  <c r="BU813" i="16"/>
  <c r="BO813" i="16"/>
  <c r="BM813" i="16" s="1"/>
  <c r="BN813" i="16" s="1"/>
  <c r="BL813" i="16"/>
  <c r="BK813" i="16"/>
  <c r="BY812" i="16"/>
  <c r="BW812" i="16" s="1"/>
  <c r="BX812" i="16" s="1"/>
  <c r="BV812" i="16"/>
  <c r="BU812" i="16"/>
  <c r="BO812" i="16"/>
  <c r="BM812" i="16" s="1"/>
  <c r="BN812" i="16" s="1"/>
  <c r="BL812" i="16"/>
  <c r="BK812" i="16"/>
  <c r="BY811" i="16"/>
  <c r="BW811" i="16" s="1"/>
  <c r="BX811" i="16" s="1"/>
  <c r="BV811" i="16"/>
  <c r="BU811" i="16"/>
  <c r="BO811" i="16"/>
  <c r="BM811" i="16" s="1"/>
  <c r="BN811" i="16" s="1"/>
  <c r="BL811" i="16"/>
  <c r="BK811" i="16"/>
  <c r="BY810" i="16"/>
  <c r="BW810" i="16" s="1"/>
  <c r="BX810" i="16" s="1"/>
  <c r="BV810" i="16"/>
  <c r="BU810" i="16"/>
  <c r="BO810" i="16"/>
  <c r="BM810" i="16" s="1"/>
  <c r="BN810" i="16" s="1"/>
  <c r="BL810" i="16"/>
  <c r="BK810" i="16"/>
  <c r="BY809" i="16"/>
  <c r="BW809" i="16" s="1"/>
  <c r="BX809" i="16" s="1"/>
  <c r="BV809" i="16"/>
  <c r="BU809" i="16"/>
  <c r="BO809" i="16"/>
  <c r="BM809" i="16" s="1"/>
  <c r="BN809" i="16" s="1"/>
  <c r="BL809" i="16"/>
  <c r="BK809" i="16"/>
  <c r="BY808" i="16"/>
  <c r="BW808" i="16" s="1"/>
  <c r="BX808" i="16" s="1"/>
  <c r="BV808" i="16"/>
  <c r="BU808" i="16"/>
  <c r="BO808" i="16"/>
  <c r="BM808" i="16" s="1"/>
  <c r="BN808" i="16" s="1"/>
  <c r="BL808" i="16"/>
  <c r="BK808" i="16"/>
  <c r="BY807" i="16"/>
  <c r="BW807" i="16" s="1"/>
  <c r="BX807" i="16" s="1"/>
  <c r="BV807" i="16"/>
  <c r="BU807" i="16"/>
  <c r="BO807" i="16"/>
  <c r="BM807" i="16" s="1"/>
  <c r="BN807" i="16" s="1"/>
  <c r="BL807" i="16"/>
  <c r="BK807" i="16"/>
  <c r="BY806" i="16"/>
  <c r="BW806" i="16" s="1"/>
  <c r="BX806" i="16" s="1"/>
  <c r="BV806" i="16"/>
  <c r="BU806" i="16"/>
  <c r="BO806" i="16"/>
  <c r="BM806" i="16" s="1"/>
  <c r="BN806" i="16" s="1"/>
  <c r="BL806" i="16"/>
  <c r="BK806" i="16"/>
  <c r="BY805" i="16"/>
  <c r="BW805" i="16" s="1"/>
  <c r="BX805" i="16" s="1"/>
  <c r="BV805" i="16"/>
  <c r="BU805" i="16"/>
  <c r="BO805" i="16"/>
  <c r="BM805" i="16" s="1"/>
  <c r="BN805" i="16" s="1"/>
  <c r="BL805" i="16"/>
  <c r="BK805" i="16"/>
  <c r="BY804" i="16"/>
  <c r="BW804" i="16" s="1"/>
  <c r="BX804" i="16" s="1"/>
  <c r="BV804" i="16"/>
  <c r="BU804" i="16"/>
  <c r="BO804" i="16"/>
  <c r="BM804" i="16" s="1"/>
  <c r="BN804" i="16" s="1"/>
  <c r="BL804" i="16"/>
  <c r="BK804" i="16"/>
  <c r="BY803" i="16"/>
  <c r="BW803" i="16" s="1"/>
  <c r="BX803" i="16" s="1"/>
  <c r="BV803" i="16"/>
  <c r="BU803" i="16"/>
  <c r="BO803" i="16"/>
  <c r="BM803" i="16" s="1"/>
  <c r="BN803" i="16" s="1"/>
  <c r="BL803" i="16"/>
  <c r="BK803" i="16"/>
  <c r="BY802" i="16"/>
  <c r="BW802" i="16" s="1"/>
  <c r="BX802" i="16" s="1"/>
  <c r="BV802" i="16"/>
  <c r="BU802" i="16"/>
  <c r="BO802" i="16"/>
  <c r="BM802" i="16" s="1"/>
  <c r="BN802" i="16" s="1"/>
  <c r="BL802" i="16"/>
  <c r="BK802" i="16"/>
  <c r="BY801" i="16"/>
  <c r="BW801" i="16" s="1"/>
  <c r="BX801" i="16" s="1"/>
  <c r="BV801" i="16"/>
  <c r="BU801" i="16"/>
  <c r="BO801" i="16"/>
  <c r="BM801" i="16" s="1"/>
  <c r="BN801" i="16" s="1"/>
  <c r="BL801" i="16"/>
  <c r="BK801" i="16"/>
  <c r="BY800" i="16"/>
  <c r="BW800" i="16" s="1"/>
  <c r="BX800" i="16" s="1"/>
  <c r="BV800" i="16"/>
  <c r="BU800" i="16"/>
  <c r="BO800" i="16"/>
  <c r="BM800" i="16" s="1"/>
  <c r="BN800" i="16" s="1"/>
  <c r="BL800" i="16"/>
  <c r="BK800" i="16"/>
  <c r="BY799" i="16"/>
  <c r="BW799" i="16" s="1"/>
  <c r="BX799" i="16" s="1"/>
  <c r="BV799" i="16"/>
  <c r="BU799" i="16"/>
  <c r="BO799" i="16"/>
  <c r="BM799" i="16" s="1"/>
  <c r="BN799" i="16" s="1"/>
  <c r="BL799" i="16"/>
  <c r="BK799" i="16"/>
  <c r="BY798" i="16"/>
  <c r="BW798" i="16" s="1"/>
  <c r="BX798" i="16" s="1"/>
  <c r="BV798" i="16"/>
  <c r="BU798" i="16"/>
  <c r="BO798" i="16"/>
  <c r="BM798" i="16" s="1"/>
  <c r="BN798" i="16" s="1"/>
  <c r="BL798" i="16"/>
  <c r="BK798" i="16"/>
  <c r="BY797" i="16"/>
  <c r="BW797" i="16" s="1"/>
  <c r="BX797" i="16" s="1"/>
  <c r="BV797" i="16"/>
  <c r="BU797" i="16"/>
  <c r="BO797" i="16"/>
  <c r="BM797" i="16" s="1"/>
  <c r="BN797" i="16" s="1"/>
  <c r="BL797" i="16"/>
  <c r="BK797" i="16"/>
  <c r="BY796" i="16"/>
  <c r="BW796" i="16" s="1"/>
  <c r="BX796" i="16" s="1"/>
  <c r="BV796" i="16"/>
  <c r="BU796" i="16"/>
  <c r="BO796" i="16"/>
  <c r="BM796" i="16" s="1"/>
  <c r="BN796" i="16" s="1"/>
  <c r="BL796" i="16"/>
  <c r="BK796" i="16"/>
  <c r="BY795" i="16"/>
  <c r="BW795" i="16" s="1"/>
  <c r="BX795" i="16" s="1"/>
  <c r="BV795" i="16"/>
  <c r="BU795" i="16"/>
  <c r="BO795" i="16"/>
  <c r="BM795" i="16" s="1"/>
  <c r="BN795" i="16" s="1"/>
  <c r="BL795" i="16"/>
  <c r="BK795" i="16"/>
  <c r="BY794" i="16"/>
  <c r="BW794" i="16" s="1"/>
  <c r="BX794" i="16" s="1"/>
  <c r="BV794" i="16"/>
  <c r="BU794" i="16"/>
  <c r="BO794" i="16"/>
  <c r="BM794" i="16" s="1"/>
  <c r="BN794" i="16" s="1"/>
  <c r="BL794" i="16"/>
  <c r="BK794" i="16"/>
  <c r="BY793" i="16"/>
  <c r="BW793" i="16" s="1"/>
  <c r="BX793" i="16" s="1"/>
  <c r="BV793" i="16"/>
  <c r="BU793" i="16"/>
  <c r="BO793" i="16"/>
  <c r="BM793" i="16" s="1"/>
  <c r="BN793" i="16" s="1"/>
  <c r="BL793" i="16"/>
  <c r="BK793" i="16"/>
  <c r="BY792" i="16"/>
  <c r="BW792" i="16" s="1"/>
  <c r="BX792" i="16" s="1"/>
  <c r="BV792" i="16"/>
  <c r="BU792" i="16"/>
  <c r="BO792" i="16"/>
  <c r="BM792" i="16" s="1"/>
  <c r="BN792" i="16" s="1"/>
  <c r="BL792" i="16"/>
  <c r="BK792" i="16"/>
  <c r="BY791" i="16"/>
  <c r="BW791" i="16" s="1"/>
  <c r="BX791" i="16" s="1"/>
  <c r="BV791" i="16"/>
  <c r="BU791" i="16"/>
  <c r="BO791" i="16"/>
  <c r="BM791" i="16" s="1"/>
  <c r="BN791" i="16" s="1"/>
  <c r="BL791" i="16"/>
  <c r="BK791" i="16"/>
  <c r="BY790" i="16"/>
  <c r="BW790" i="16" s="1"/>
  <c r="BX790" i="16" s="1"/>
  <c r="BV790" i="16"/>
  <c r="BU790" i="16"/>
  <c r="BO790" i="16"/>
  <c r="BM790" i="16" s="1"/>
  <c r="BN790" i="16" s="1"/>
  <c r="BL790" i="16"/>
  <c r="BK790" i="16"/>
  <c r="BY789" i="16"/>
  <c r="BW789" i="16" s="1"/>
  <c r="BX789" i="16" s="1"/>
  <c r="BV789" i="16"/>
  <c r="BU789" i="16"/>
  <c r="BO789" i="16"/>
  <c r="BM789" i="16" s="1"/>
  <c r="BN789" i="16" s="1"/>
  <c r="BL789" i="16"/>
  <c r="BK789" i="16"/>
  <c r="BY788" i="16"/>
  <c r="BW788" i="16" s="1"/>
  <c r="BX788" i="16" s="1"/>
  <c r="BV788" i="16"/>
  <c r="BU788" i="16"/>
  <c r="BO788" i="16"/>
  <c r="BM788" i="16" s="1"/>
  <c r="BN788" i="16" s="1"/>
  <c r="BL788" i="16"/>
  <c r="BK788" i="16"/>
  <c r="BY787" i="16"/>
  <c r="BW787" i="16" s="1"/>
  <c r="BX787" i="16" s="1"/>
  <c r="BV787" i="16"/>
  <c r="BU787" i="16"/>
  <c r="BO787" i="16"/>
  <c r="BM787" i="16" s="1"/>
  <c r="BN787" i="16" s="1"/>
  <c r="BL787" i="16"/>
  <c r="BK787" i="16"/>
  <c r="BY786" i="16"/>
  <c r="BW786" i="16" s="1"/>
  <c r="BX786" i="16" s="1"/>
  <c r="BV786" i="16"/>
  <c r="BU786" i="16"/>
  <c r="BO786" i="16"/>
  <c r="BM786" i="16" s="1"/>
  <c r="BN786" i="16" s="1"/>
  <c r="BL786" i="16"/>
  <c r="BK786" i="16"/>
  <c r="BY785" i="16"/>
  <c r="BW785" i="16" s="1"/>
  <c r="BX785" i="16" s="1"/>
  <c r="BV785" i="16"/>
  <c r="BU785" i="16"/>
  <c r="BO785" i="16"/>
  <c r="BM785" i="16" s="1"/>
  <c r="BN785" i="16" s="1"/>
  <c r="BL785" i="16"/>
  <c r="BK785" i="16"/>
  <c r="BY784" i="16"/>
  <c r="BW784" i="16" s="1"/>
  <c r="BX784" i="16" s="1"/>
  <c r="BV784" i="16"/>
  <c r="BU784" i="16"/>
  <c r="BO784" i="16"/>
  <c r="BM784" i="16" s="1"/>
  <c r="BN784" i="16" s="1"/>
  <c r="BL784" i="16"/>
  <c r="BK784" i="16"/>
  <c r="BY783" i="16"/>
  <c r="BW783" i="16" s="1"/>
  <c r="BX783" i="16" s="1"/>
  <c r="BV783" i="16"/>
  <c r="BU783" i="16"/>
  <c r="BO783" i="16"/>
  <c r="BM783" i="16" s="1"/>
  <c r="BN783" i="16" s="1"/>
  <c r="BL783" i="16"/>
  <c r="BK783" i="16"/>
  <c r="BY782" i="16"/>
  <c r="BW782" i="16" s="1"/>
  <c r="BX782" i="16" s="1"/>
  <c r="BV782" i="16"/>
  <c r="BU782" i="16"/>
  <c r="BO782" i="16"/>
  <c r="BM782" i="16" s="1"/>
  <c r="BN782" i="16" s="1"/>
  <c r="BL782" i="16"/>
  <c r="BK782" i="16"/>
  <c r="BY781" i="16"/>
  <c r="BW781" i="16" s="1"/>
  <c r="BX781" i="16" s="1"/>
  <c r="BV781" i="16"/>
  <c r="BU781" i="16"/>
  <c r="BO781" i="16"/>
  <c r="BM781" i="16" s="1"/>
  <c r="BN781" i="16" s="1"/>
  <c r="BL781" i="16"/>
  <c r="BK781" i="16"/>
  <c r="BY780" i="16"/>
  <c r="BW780" i="16" s="1"/>
  <c r="BX780" i="16" s="1"/>
  <c r="BV780" i="16"/>
  <c r="BU780" i="16"/>
  <c r="BO780" i="16"/>
  <c r="BM780" i="16" s="1"/>
  <c r="BN780" i="16" s="1"/>
  <c r="BL780" i="16"/>
  <c r="BK780" i="16"/>
  <c r="BY779" i="16"/>
  <c r="BW779" i="16" s="1"/>
  <c r="BX779" i="16" s="1"/>
  <c r="BV779" i="16"/>
  <c r="BU779" i="16"/>
  <c r="BO779" i="16"/>
  <c r="BM779" i="16" s="1"/>
  <c r="BN779" i="16" s="1"/>
  <c r="BL779" i="16"/>
  <c r="BK779" i="16"/>
  <c r="BY778" i="16"/>
  <c r="BW778" i="16" s="1"/>
  <c r="BX778" i="16" s="1"/>
  <c r="BV778" i="16"/>
  <c r="BU778" i="16"/>
  <c r="BO778" i="16"/>
  <c r="BM778" i="16" s="1"/>
  <c r="BN778" i="16" s="1"/>
  <c r="BL778" i="16"/>
  <c r="BK778" i="16"/>
  <c r="BY777" i="16"/>
  <c r="BW777" i="16" s="1"/>
  <c r="BX777" i="16" s="1"/>
  <c r="BV777" i="16"/>
  <c r="BU777" i="16"/>
  <c r="BO777" i="16"/>
  <c r="BM777" i="16" s="1"/>
  <c r="BN777" i="16" s="1"/>
  <c r="BL777" i="16"/>
  <c r="BK777" i="16"/>
  <c r="BY776" i="16"/>
  <c r="BW776" i="16" s="1"/>
  <c r="BX776" i="16" s="1"/>
  <c r="BV776" i="16"/>
  <c r="BU776" i="16"/>
  <c r="BO776" i="16"/>
  <c r="BM776" i="16" s="1"/>
  <c r="BN776" i="16" s="1"/>
  <c r="BL776" i="16"/>
  <c r="BK776" i="16"/>
  <c r="BY775" i="16"/>
  <c r="BW775" i="16" s="1"/>
  <c r="BX775" i="16" s="1"/>
  <c r="BV775" i="16"/>
  <c r="BU775" i="16"/>
  <c r="BO775" i="16"/>
  <c r="BM775" i="16" s="1"/>
  <c r="BN775" i="16" s="1"/>
  <c r="BL775" i="16"/>
  <c r="BK775" i="16"/>
  <c r="BY774" i="16"/>
  <c r="BW774" i="16" s="1"/>
  <c r="BX774" i="16" s="1"/>
  <c r="BV774" i="16"/>
  <c r="BU774" i="16"/>
  <c r="BO774" i="16"/>
  <c r="BM774" i="16" s="1"/>
  <c r="BN774" i="16" s="1"/>
  <c r="BL774" i="16"/>
  <c r="BK774" i="16"/>
  <c r="BY773" i="16"/>
  <c r="BW773" i="16" s="1"/>
  <c r="BX773" i="16" s="1"/>
  <c r="BV773" i="16"/>
  <c r="BU773" i="16"/>
  <c r="BO773" i="16"/>
  <c r="BM773" i="16" s="1"/>
  <c r="BN773" i="16" s="1"/>
  <c r="BL773" i="16"/>
  <c r="BK773" i="16"/>
  <c r="BY772" i="16"/>
  <c r="BW772" i="16" s="1"/>
  <c r="BX772" i="16" s="1"/>
  <c r="BV772" i="16"/>
  <c r="BU772" i="16"/>
  <c r="BO772" i="16"/>
  <c r="BM772" i="16" s="1"/>
  <c r="BN772" i="16" s="1"/>
  <c r="BL772" i="16"/>
  <c r="BK772" i="16"/>
  <c r="BY771" i="16"/>
  <c r="BW771" i="16" s="1"/>
  <c r="BX771" i="16" s="1"/>
  <c r="BV771" i="16"/>
  <c r="BU771" i="16"/>
  <c r="BO771" i="16"/>
  <c r="BM771" i="16" s="1"/>
  <c r="BN771" i="16" s="1"/>
  <c r="BL771" i="16"/>
  <c r="BK771" i="16"/>
  <c r="BY770" i="16"/>
  <c r="BW770" i="16" s="1"/>
  <c r="BX770" i="16" s="1"/>
  <c r="BV770" i="16"/>
  <c r="BU770" i="16"/>
  <c r="BO770" i="16"/>
  <c r="BM770" i="16" s="1"/>
  <c r="BN770" i="16" s="1"/>
  <c r="BL770" i="16"/>
  <c r="BK770" i="16"/>
  <c r="BY769" i="16"/>
  <c r="BW769" i="16" s="1"/>
  <c r="BX769" i="16" s="1"/>
  <c r="BV769" i="16"/>
  <c r="BU769" i="16"/>
  <c r="BO769" i="16"/>
  <c r="BM769" i="16" s="1"/>
  <c r="BN769" i="16" s="1"/>
  <c r="BL769" i="16"/>
  <c r="BK769" i="16"/>
  <c r="BY768" i="16"/>
  <c r="BW768" i="16" s="1"/>
  <c r="BX768" i="16" s="1"/>
  <c r="BV768" i="16"/>
  <c r="BU768" i="16"/>
  <c r="BO768" i="16"/>
  <c r="BM768" i="16" s="1"/>
  <c r="BN768" i="16" s="1"/>
  <c r="BL768" i="16"/>
  <c r="BK768" i="16"/>
  <c r="BY767" i="16"/>
  <c r="BW767" i="16" s="1"/>
  <c r="BX767" i="16" s="1"/>
  <c r="BV767" i="16"/>
  <c r="BU767" i="16"/>
  <c r="BO767" i="16"/>
  <c r="BM767" i="16" s="1"/>
  <c r="BN767" i="16" s="1"/>
  <c r="BL767" i="16"/>
  <c r="BK767" i="16"/>
  <c r="BY766" i="16"/>
  <c r="BW766" i="16" s="1"/>
  <c r="BX766" i="16" s="1"/>
  <c r="BV766" i="16"/>
  <c r="BU766" i="16"/>
  <c r="BO766" i="16"/>
  <c r="BM766" i="16" s="1"/>
  <c r="BN766" i="16" s="1"/>
  <c r="BL766" i="16"/>
  <c r="BK766" i="16"/>
  <c r="BY765" i="16"/>
  <c r="BW765" i="16" s="1"/>
  <c r="BX765" i="16" s="1"/>
  <c r="BV765" i="16"/>
  <c r="BU765" i="16"/>
  <c r="BO765" i="16"/>
  <c r="BM765" i="16" s="1"/>
  <c r="BN765" i="16" s="1"/>
  <c r="BL765" i="16"/>
  <c r="BK765" i="16"/>
  <c r="BY764" i="16"/>
  <c r="BW764" i="16" s="1"/>
  <c r="BX764" i="16" s="1"/>
  <c r="BV764" i="16"/>
  <c r="BU764" i="16"/>
  <c r="BO764" i="16"/>
  <c r="BM764" i="16" s="1"/>
  <c r="BN764" i="16" s="1"/>
  <c r="BL764" i="16"/>
  <c r="BK764" i="16"/>
  <c r="BY763" i="16"/>
  <c r="BW763" i="16" s="1"/>
  <c r="BX763" i="16" s="1"/>
  <c r="BV763" i="16"/>
  <c r="BU763" i="16"/>
  <c r="BO763" i="16"/>
  <c r="BM763" i="16" s="1"/>
  <c r="BN763" i="16" s="1"/>
  <c r="BL763" i="16"/>
  <c r="BK763" i="16"/>
  <c r="BY762" i="16"/>
  <c r="BW762" i="16" s="1"/>
  <c r="BX762" i="16" s="1"/>
  <c r="BV762" i="16"/>
  <c r="BU762" i="16"/>
  <c r="BO762" i="16"/>
  <c r="BM762" i="16" s="1"/>
  <c r="BN762" i="16" s="1"/>
  <c r="BL762" i="16"/>
  <c r="BK762" i="16"/>
  <c r="BY761" i="16"/>
  <c r="BW761" i="16" s="1"/>
  <c r="BX761" i="16" s="1"/>
  <c r="BV761" i="16"/>
  <c r="BU761" i="16"/>
  <c r="BO761" i="16"/>
  <c r="BM761" i="16" s="1"/>
  <c r="BN761" i="16" s="1"/>
  <c r="BL761" i="16"/>
  <c r="BK761" i="16"/>
  <c r="BY760" i="16"/>
  <c r="BW760" i="16" s="1"/>
  <c r="BX760" i="16" s="1"/>
  <c r="BV760" i="16"/>
  <c r="BU760" i="16"/>
  <c r="BO760" i="16"/>
  <c r="BM760" i="16" s="1"/>
  <c r="BN760" i="16" s="1"/>
  <c r="BL760" i="16"/>
  <c r="BK760" i="16"/>
  <c r="BY759" i="16"/>
  <c r="BW759" i="16" s="1"/>
  <c r="BX759" i="16" s="1"/>
  <c r="BV759" i="16"/>
  <c r="BU759" i="16"/>
  <c r="BO759" i="16"/>
  <c r="BM759" i="16" s="1"/>
  <c r="BN759" i="16" s="1"/>
  <c r="BL759" i="16"/>
  <c r="BK759" i="16"/>
  <c r="BY758" i="16"/>
  <c r="BW758" i="16" s="1"/>
  <c r="BX758" i="16" s="1"/>
  <c r="BV758" i="16"/>
  <c r="BU758" i="16"/>
  <c r="BO758" i="16"/>
  <c r="BM758" i="16" s="1"/>
  <c r="BN758" i="16" s="1"/>
  <c r="BL758" i="16"/>
  <c r="BK758" i="16"/>
  <c r="BY757" i="16"/>
  <c r="BW757" i="16" s="1"/>
  <c r="BX757" i="16" s="1"/>
  <c r="BV757" i="16"/>
  <c r="BU757" i="16"/>
  <c r="BO757" i="16"/>
  <c r="BM757" i="16" s="1"/>
  <c r="BN757" i="16" s="1"/>
  <c r="BL757" i="16"/>
  <c r="BK757" i="16"/>
  <c r="BY756" i="16"/>
  <c r="BW756" i="16" s="1"/>
  <c r="BX756" i="16" s="1"/>
  <c r="BV756" i="16"/>
  <c r="BU756" i="16"/>
  <c r="BO756" i="16"/>
  <c r="BM756" i="16" s="1"/>
  <c r="BN756" i="16" s="1"/>
  <c r="BL756" i="16"/>
  <c r="BK756" i="16"/>
  <c r="BY755" i="16"/>
  <c r="BW755" i="16" s="1"/>
  <c r="BX755" i="16" s="1"/>
  <c r="BV755" i="16"/>
  <c r="BU755" i="16"/>
  <c r="BO755" i="16"/>
  <c r="BM755" i="16" s="1"/>
  <c r="BN755" i="16" s="1"/>
  <c r="BL755" i="16"/>
  <c r="BK755" i="16"/>
  <c r="BY754" i="16"/>
  <c r="BW754" i="16" s="1"/>
  <c r="BX754" i="16" s="1"/>
  <c r="BV754" i="16"/>
  <c r="BU754" i="16"/>
  <c r="BO754" i="16"/>
  <c r="BM754" i="16" s="1"/>
  <c r="BN754" i="16" s="1"/>
  <c r="BL754" i="16"/>
  <c r="BK754" i="16"/>
  <c r="BY753" i="16"/>
  <c r="BW753" i="16" s="1"/>
  <c r="BX753" i="16" s="1"/>
  <c r="BV753" i="16"/>
  <c r="BU753" i="16"/>
  <c r="BO753" i="16"/>
  <c r="BM753" i="16" s="1"/>
  <c r="BN753" i="16" s="1"/>
  <c r="BL753" i="16"/>
  <c r="BK753" i="16"/>
  <c r="BY752" i="16"/>
  <c r="BW752" i="16" s="1"/>
  <c r="BX752" i="16" s="1"/>
  <c r="BV752" i="16"/>
  <c r="BU752" i="16"/>
  <c r="BO752" i="16"/>
  <c r="BM752" i="16" s="1"/>
  <c r="BN752" i="16" s="1"/>
  <c r="BL752" i="16"/>
  <c r="BK752" i="16"/>
  <c r="BY751" i="16"/>
  <c r="BW751" i="16" s="1"/>
  <c r="BX751" i="16" s="1"/>
  <c r="BV751" i="16"/>
  <c r="BU751" i="16"/>
  <c r="BO751" i="16"/>
  <c r="BM751" i="16" s="1"/>
  <c r="BN751" i="16" s="1"/>
  <c r="BL751" i="16"/>
  <c r="BK751" i="16"/>
  <c r="BY750" i="16"/>
  <c r="BW750" i="16" s="1"/>
  <c r="BX750" i="16" s="1"/>
  <c r="BV750" i="16"/>
  <c r="BU750" i="16"/>
  <c r="BO750" i="16"/>
  <c r="BM750" i="16" s="1"/>
  <c r="BN750" i="16" s="1"/>
  <c r="BL750" i="16"/>
  <c r="BK750" i="16"/>
  <c r="BY749" i="16"/>
  <c r="BW749" i="16" s="1"/>
  <c r="BX749" i="16" s="1"/>
  <c r="BV749" i="16"/>
  <c r="BU749" i="16"/>
  <c r="BO749" i="16"/>
  <c r="BM749" i="16" s="1"/>
  <c r="BN749" i="16" s="1"/>
  <c r="BL749" i="16"/>
  <c r="BK749" i="16"/>
  <c r="BY748" i="16"/>
  <c r="BW748" i="16" s="1"/>
  <c r="BX748" i="16" s="1"/>
  <c r="BV748" i="16"/>
  <c r="BU748" i="16"/>
  <c r="BO748" i="16"/>
  <c r="BM748" i="16" s="1"/>
  <c r="BN748" i="16" s="1"/>
  <c r="BL748" i="16"/>
  <c r="BK748" i="16"/>
  <c r="BY747" i="16"/>
  <c r="BW747" i="16" s="1"/>
  <c r="BX747" i="16" s="1"/>
  <c r="BV747" i="16"/>
  <c r="BU747" i="16"/>
  <c r="BO747" i="16"/>
  <c r="BM747" i="16" s="1"/>
  <c r="BN747" i="16" s="1"/>
  <c r="BL747" i="16"/>
  <c r="BK747" i="16"/>
  <c r="BY746" i="16"/>
  <c r="BW746" i="16" s="1"/>
  <c r="BX746" i="16" s="1"/>
  <c r="BV746" i="16"/>
  <c r="BU746" i="16"/>
  <c r="BO746" i="16"/>
  <c r="BM746" i="16" s="1"/>
  <c r="BN746" i="16" s="1"/>
  <c r="BL746" i="16"/>
  <c r="BK746" i="16"/>
  <c r="BY745" i="16"/>
  <c r="BW745" i="16" s="1"/>
  <c r="BX745" i="16" s="1"/>
  <c r="BV745" i="16"/>
  <c r="BU745" i="16"/>
  <c r="BO745" i="16"/>
  <c r="BM745" i="16" s="1"/>
  <c r="BN745" i="16" s="1"/>
  <c r="BL745" i="16"/>
  <c r="BK745" i="16"/>
  <c r="BY744" i="16"/>
  <c r="BW744" i="16" s="1"/>
  <c r="BX744" i="16" s="1"/>
  <c r="BV744" i="16"/>
  <c r="BU744" i="16"/>
  <c r="BO744" i="16"/>
  <c r="BM744" i="16" s="1"/>
  <c r="BN744" i="16" s="1"/>
  <c r="BL744" i="16"/>
  <c r="BK744" i="16"/>
  <c r="BY743" i="16"/>
  <c r="BW743" i="16" s="1"/>
  <c r="BX743" i="16" s="1"/>
  <c r="BV743" i="16"/>
  <c r="BU743" i="16"/>
  <c r="BO743" i="16"/>
  <c r="BM743" i="16" s="1"/>
  <c r="BN743" i="16" s="1"/>
  <c r="BL743" i="16"/>
  <c r="BK743" i="16"/>
  <c r="BY742" i="16"/>
  <c r="BW742" i="16" s="1"/>
  <c r="BX742" i="16" s="1"/>
  <c r="BV742" i="16"/>
  <c r="BU742" i="16"/>
  <c r="BO742" i="16"/>
  <c r="BM742" i="16" s="1"/>
  <c r="BN742" i="16" s="1"/>
  <c r="BL742" i="16"/>
  <c r="BK742" i="16"/>
  <c r="BY741" i="16"/>
  <c r="BW741" i="16" s="1"/>
  <c r="BX741" i="16" s="1"/>
  <c r="BV741" i="16"/>
  <c r="BU741" i="16"/>
  <c r="BO741" i="16"/>
  <c r="BM741" i="16" s="1"/>
  <c r="BN741" i="16" s="1"/>
  <c r="BL741" i="16"/>
  <c r="BK741" i="16"/>
  <c r="BY740" i="16"/>
  <c r="BW740" i="16" s="1"/>
  <c r="BX740" i="16" s="1"/>
  <c r="BV740" i="16"/>
  <c r="BU740" i="16"/>
  <c r="BO740" i="16"/>
  <c r="BM740" i="16" s="1"/>
  <c r="BN740" i="16" s="1"/>
  <c r="BL740" i="16"/>
  <c r="BK740" i="16"/>
  <c r="BY739" i="16"/>
  <c r="BW739" i="16" s="1"/>
  <c r="BX739" i="16" s="1"/>
  <c r="BV739" i="16"/>
  <c r="BU739" i="16"/>
  <c r="BO739" i="16"/>
  <c r="BM739" i="16" s="1"/>
  <c r="BN739" i="16" s="1"/>
  <c r="BL739" i="16"/>
  <c r="BK739" i="16"/>
  <c r="BY738" i="16"/>
  <c r="BW738" i="16" s="1"/>
  <c r="BX738" i="16" s="1"/>
  <c r="BV738" i="16"/>
  <c r="BU738" i="16"/>
  <c r="BO738" i="16"/>
  <c r="BM738" i="16" s="1"/>
  <c r="BN738" i="16" s="1"/>
  <c r="BL738" i="16"/>
  <c r="BK738" i="16"/>
  <c r="BY737" i="16"/>
  <c r="BW737" i="16" s="1"/>
  <c r="BX737" i="16" s="1"/>
  <c r="BV737" i="16"/>
  <c r="BU737" i="16"/>
  <c r="BO737" i="16"/>
  <c r="BM737" i="16" s="1"/>
  <c r="BN737" i="16" s="1"/>
  <c r="BL737" i="16"/>
  <c r="BK737" i="16"/>
  <c r="BY736" i="16"/>
  <c r="BW736" i="16" s="1"/>
  <c r="BX736" i="16" s="1"/>
  <c r="BV736" i="16"/>
  <c r="BU736" i="16"/>
  <c r="BO736" i="16"/>
  <c r="BM736" i="16" s="1"/>
  <c r="BN736" i="16" s="1"/>
  <c r="BL736" i="16"/>
  <c r="BK736" i="16"/>
  <c r="BY735" i="16"/>
  <c r="BW735" i="16" s="1"/>
  <c r="BX735" i="16" s="1"/>
  <c r="BV735" i="16"/>
  <c r="BU735" i="16"/>
  <c r="BO735" i="16"/>
  <c r="BM735" i="16" s="1"/>
  <c r="BN735" i="16" s="1"/>
  <c r="BL735" i="16"/>
  <c r="BK735" i="16"/>
  <c r="BY734" i="16"/>
  <c r="BW734" i="16" s="1"/>
  <c r="BX734" i="16" s="1"/>
  <c r="BV734" i="16"/>
  <c r="BU734" i="16"/>
  <c r="BO734" i="16"/>
  <c r="BM734" i="16" s="1"/>
  <c r="BN734" i="16" s="1"/>
  <c r="BL734" i="16"/>
  <c r="BK734" i="16"/>
  <c r="BY733" i="16"/>
  <c r="BW733" i="16" s="1"/>
  <c r="BX733" i="16" s="1"/>
  <c r="BV733" i="16"/>
  <c r="BU733" i="16"/>
  <c r="BO733" i="16"/>
  <c r="BM733" i="16" s="1"/>
  <c r="BN733" i="16" s="1"/>
  <c r="BL733" i="16"/>
  <c r="BK733" i="16"/>
  <c r="BY732" i="16"/>
  <c r="BW732" i="16" s="1"/>
  <c r="BX732" i="16" s="1"/>
  <c r="BV732" i="16"/>
  <c r="BU732" i="16"/>
  <c r="BO732" i="16"/>
  <c r="BM732" i="16" s="1"/>
  <c r="BN732" i="16" s="1"/>
  <c r="BL732" i="16"/>
  <c r="BK732" i="16"/>
  <c r="BY731" i="16"/>
  <c r="BW731" i="16" s="1"/>
  <c r="BX731" i="16" s="1"/>
  <c r="BV731" i="16"/>
  <c r="BU731" i="16"/>
  <c r="BO731" i="16"/>
  <c r="BM731" i="16" s="1"/>
  <c r="BN731" i="16" s="1"/>
  <c r="BL731" i="16"/>
  <c r="BK731" i="16"/>
  <c r="BY730" i="16"/>
  <c r="BW730" i="16" s="1"/>
  <c r="BX730" i="16" s="1"/>
  <c r="BV730" i="16"/>
  <c r="BU730" i="16"/>
  <c r="BO730" i="16"/>
  <c r="BM730" i="16" s="1"/>
  <c r="BN730" i="16" s="1"/>
  <c r="BL730" i="16"/>
  <c r="BK730" i="16"/>
  <c r="BY729" i="16"/>
  <c r="BW729" i="16" s="1"/>
  <c r="BX729" i="16" s="1"/>
  <c r="BV729" i="16"/>
  <c r="BU729" i="16"/>
  <c r="BO729" i="16"/>
  <c r="BM729" i="16" s="1"/>
  <c r="BN729" i="16" s="1"/>
  <c r="BL729" i="16"/>
  <c r="BK729" i="16"/>
  <c r="BY728" i="16"/>
  <c r="BW728" i="16" s="1"/>
  <c r="BX728" i="16" s="1"/>
  <c r="BV728" i="16"/>
  <c r="BU728" i="16"/>
  <c r="BO728" i="16"/>
  <c r="BM728" i="16" s="1"/>
  <c r="BN728" i="16" s="1"/>
  <c r="BL728" i="16"/>
  <c r="BK728" i="16"/>
  <c r="BY727" i="16"/>
  <c r="BW727" i="16" s="1"/>
  <c r="BX727" i="16" s="1"/>
  <c r="BV727" i="16"/>
  <c r="BU727" i="16"/>
  <c r="BO727" i="16"/>
  <c r="BM727" i="16" s="1"/>
  <c r="BN727" i="16" s="1"/>
  <c r="BL727" i="16"/>
  <c r="BK727" i="16"/>
  <c r="BY726" i="16"/>
  <c r="BW726" i="16" s="1"/>
  <c r="BX726" i="16" s="1"/>
  <c r="BV726" i="16"/>
  <c r="BU726" i="16"/>
  <c r="BO726" i="16"/>
  <c r="BM726" i="16" s="1"/>
  <c r="BN726" i="16" s="1"/>
  <c r="BL726" i="16"/>
  <c r="BK726" i="16"/>
  <c r="BY725" i="16"/>
  <c r="BW725" i="16" s="1"/>
  <c r="BX725" i="16" s="1"/>
  <c r="BV725" i="16"/>
  <c r="BU725" i="16"/>
  <c r="BO725" i="16"/>
  <c r="BM725" i="16" s="1"/>
  <c r="BN725" i="16" s="1"/>
  <c r="BL725" i="16"/>
  <c r="BK725" i="16"/>
  <c r="BY724" i="16"/>
  <c r="BW724" i="16" s="1"/>
  <c r="BX724" i="16" s="1"/>
  <c r="BV724" i="16"/>
  <c r="BU724" i="16"/>
  <c r="BO724" i="16"/>
  <c r="BM724" i="16" s="1"/>
  <c r="BN724" i="16" s="1"/>
  <c r="BL724" i="16"/>
  <c r="BK724" i="16"/>
  <c r="BY723" i="16"/>
  <c r="BW723" i="16" s="1"/>
  <c r="BX723" i="16" s="1"/>
  <c r="BV723" i="16"/>
  <c r="BU723" i="16"/>
  <c r="BO723" i="16"/>
  <c r="BM723" i="16" s="1"/>
  <c r="BN723" i="16" s="1"/>
  <c r="BL723" i="16"/>
  <c r="BK723" i="16"/>
  <c r="BY722" i="16"/>
  <c r="BW722" i="16" s="1"/>
  <c r="BX722" i="16" s="1"/>
  <c r="BV722" i="16"/>
  <c r="BU722" i="16"/>
  <c r="BO722" i="16"/>
  <c r="BM722" i="16" s="1"/>
  <c r="BN722" i="16" s="1"/>
  <c r="BL722" i="16"/>
  <c r="BK722" i="16"/>
  <c r="BY721" i="16"/>
  <c r="BW721" i="16" s="1"/>
  <c r="BX721" i="16" s="1"/>
  <c r="BV721" i="16"/>
  <c r="BU721" i="16"/>
  <c r="BO721" i="16"/>
  <c r="BM721" i="16" s="1"/>
  <c r="BN721" i="16" s="1"/>
  <c r="BL721" i="16"/>
  <c r="BK721" i="16"/>
  <c r="BY720" i="16"/>
  <c r="BW720" i="16" s="1"/>
  <c r="BX720" i="16" s="1"/>
  <c r="BV720" i="16"/>
  <c r="BU720" i="16"/>
  <c r="BO720" i="16"/>
  <c r="BM720" i="16" s="1"/>
  <c r="BN720" i="16" s="1"/>
  <c r="BL720" i="16"/>
  <c r="BK720" i="16"/>
  <c r="BY719" i="16"/>
  <c r="BW719" i="16" s="1"/>
  <c r="BX719" i="16" s="1"/>
  <c r="BV719" i="16"/>
  <c r="BU719" i="16"/>
  <c r="BO719" i="16"/>
  <c r="BM719" i="16" s="1"/>
  <c r="BN719" i="16" s="1"/>
  <c r="BL719" i="16"/>
  <c r="BK719" i="16"/>
  <c r="BY718" i="16"/>
  <c r="BW718" i="16" s="1"/>
  <c r="BX718" i="16" s="1"/>
  <c r="BV718" i="16"/>
  <c r="BU718" i="16"/>
  <c r="BO718" i="16"/>
  <c r="BM718" i="16" s="1"/>
  <c r="BN718" i="16" s="1"/>
  <c r="BL718" i="16"/>
  <c r="BK718" i="16"/>
  <c r="BY717" i="16"/>
  <c r="BW717" i="16" s="1"/>
  <c r="BX717" i="16" s="1"/>
  <c r="BV717" i="16"/>
  <c r="BU717" i="16"/>
  <c r="BO717" i="16"/>
  <c r="BM717" i="16" s="1"/>
  <c r="BN717" i="16" s="1"/>
  <c r="BL717" i="16"/>
  <c r="BK717" i="16"/>
  <c r="BY716" i="16"/>
  <c r="BW716" i="16" s="1"/>
  <c r="BX716" i="16" s="1"/>
  <c r="BV716" i="16"/>
  <c r="BU716" i="16"/>
  <c r="BO716" i="16"/>
  <c r="BM716" i="16" s="1"/>
  <c r="BN716" i="16" s="1"/>
  <c r="BL716" i="16"/>
  <c r="BK716" i="16"/>
  <c r="BY715" i="16"/>
  <c r="BW715" i="16" s="1"/>
  <c r="BX715" i="16" s="1"/>
  <c r="BV715" i="16"/>
  <c r="BU715" i="16"/>
  <c r="BO715" i="16"/>
  <c r="BM715" i="16" s="1"/>
  <c r="BN715" i="16" s="1"/>
  <c r="BL715" i="16"/>
  <c r="BK715" i="16"/>
  <c r="BY714" i="16"/>
  <c r="BW714" i="16" s="1"/>
  <c r="BX714" i="16" s="1"/>
  <c r="BV714" i="16"/>
  <c r="BU714" i="16"/>
  <c r="BO714" i="16"/>
  <c r="BM714" i="16" s="1"/>
  <c r="BN714" i="16" s="1"/>
  <c r="BL714" i="16"/>
  <c r="BK714" i="16"/>
  <c r="BY713" i="16"/>
  <c r="BW713" i="16" s="1"/>
  <c r="BX713" i="16" s="1"/>
  <c r="BV713" i="16"/>
  <c r="BU713" i="16"/>
  <c r="BO713" i="16"/>
  <c r="BM713" i="16" s="1"/>
  <c r="BN713" i="16" s="1"/>
  <c r="BL713" i="16"/>
  <c r="BK713" i="16"/>
  <c r="BY712" i="16"/>
  <c r="BW712" i="16" s="1"/>
  <c r="BX712" i="16" s="1"/>
  <c r="BV712" i="16"/>
  <c r="BU712" i="16"/>
  <c r="BO712" i="16"/>
  <c r="BM712" i="16" s="1"/>
  <c r="BN712" i="16" s="1"/>
  <c r="BL712" i="16"/>
  <c r="BK712" i="16"/>
  <c r="BY711" i="16"/>
  <c r="BW711" i="16" s="1"/>
  <c r="BX711" i="16" s="1"/>
  <c r="BV711" i="16"/>
  <c r="BU711" i="16"/>
  <c r="BO711" i="16"/>
  <c r="BM711" i="16" s="1"/>
  <c r="BN711" i="16" s="1"/>
  <c r="BL711" i="16"/>
  <c r="BK711" i="16"/>
  <c r="BY710" i="16"/>
  <c r="BW710" i="16" s="1"/>
  <c r="BX710" i="16" s="1"/>
  <c r="BV710" i="16"/>
  <c r="BU710" i="16"/>
  <c r="BO710" i="16"/>
  <c r="BM710" i="16" s="1"/>
  <c r="BN710" i="16" s="1"/>
  <c r="BL710" i="16"/>
  <c r="BK710" i="16"/>
  <c r="BY709" i="16"/>
  <c r="BW709" i="16" s="1"/>
  <c r="BX709" i="16" s="1"/>
  <c r="BV709" i="16"/>
  <c r="BU709" i="16"/>
  <c r="BO709" i="16"/>
  <c r="BM709" i="16" s="1"/>
  <c r="BN709" i="16" s="1"/>
  <c r="BL709" i="16"/>
  <c r="BK709" i="16"/>
  <c r="BY708" i="16"/>
  <c r="BW708" i="16" s="1"/>
  <c r="BX708" i="16" s="1"/>
  <c r="BV708" i="16"/>
  <c r="BU708" i="16"/>
  <c r="BO708" i="16"/>
  <c r="BM708" i="16" s="1"/>
  <c r="BN708" i="16" s="1"/>
  <c r="BL708" i="16"/>
  <c r="BK708" i="16"/>
  <c r="BY707" i="16"/>
  <c r="BW707" i="16" s="1"/>
  <c r="BX707" i="16" s="1"/>
  <c r="BV707" i="16"/>
  <c r="BU707" i="16"/>
  <c r="BO707" i="16"/>
  <c r="BM707" i="16" s="1"/>
  <c r="BN707" i="16" s="1"/>
  <c r="BL707" i="16"/>
  <c r="BK707" i="16"/>
  <c r="BY706" i="16"/>
  <c r="BW706" i="16" s="1"/>
  <c r="BX706" i="16" s="1"/>
  <c r="BV706" i="16"/>
  <c r="BU706" i="16"/>
  <c r="BO706" i="16"/>
  <c r="BM706" i="16" s="1"/>
  <c r="BN706" i="16" s="1"/>
  <c r="BL706" i="16"/>
  <c r="BK706" i="16"/>
  <c r="BY705" i="16"/>
  <c r="BW705" i="16" s="1"/>
  <c r="BX705" i="16" s="1"/>
  <c r="BV705" i="16"/>
  <c r="BU705" i="16"/>
  <c r="BO705" i="16"/>
  <c r="BM705" i="16" s="1"/>
  <c r="BN705" i="16" s="1"/>
  <c r="BL705" i="16"/>
  <c r="BK705" i="16"/>
  <c r="BY704" i="16"/>
  <c r="BW704" i="16" s="1"/>
  <c r="BX704" i="16" s="1"/>
  <c r="BV704" i="16"/>
  <c r="BU704" i="16"/>
  <c r="BO704" i="16"/>
  <c r="BM704" i="16" s="1"/>
  <c r="BN704" i="16" s="1"/>
  <c r="BL704" i="16"/>
  <c r="BK704" i="16"/>
  <c r="BY703" i="16"/>
  <c r="BW703" i="16" s="1"/>
  <c r="BX703" i="16" s="1"/>
  <c r="BV703" i="16"/>
  <c r="BU703" i="16"/>
  <c r="BO703" i="16"/>
  <c r="BM703" i="16" s="1"/>
  <c r="BN703" i="16" s="1"/>
  <c r="BL703" i="16"/>
  <c r="BK703" i="16"/>
  <c r="BY702" i="16"/>
  <c r="BW702" i="16" s="1"/>
  <c r="BX702" i="16" s="1"/>
  <c r="BV702" i="16"/>
  <c r="BU702" i="16"/>
  <c r="BO702" i="16"/>
  <c r="BM702" i="16" s="1"/>
  <c r="BN702" i="16" s="1"/>
  <c r="BL702" i="16"/>
  <c r="BK702" i="16"/>
  <c r="BY701" i="16"/>
  <c r="BW701" i="16" s="1"/>
  <c r="BX701" i="16" s="1"/>
  <c r="BV701" i="16"/>
  <c r="BU701" i="16"/>
  <c r="BO701" i="16"/>
  <c r="BM701" i="16" s="1"/>
  <c r="BN701" i="16" s="1"/>
  <c r="BL701" i="16"/>
  <c r="BK701" i="16"/>
  <c r="BY700" i="16"/>
  <c r="BW700" i="16" s="1"/>
  <c r="BX700" i="16" s="1"/>
  <c r="BV700" i="16"/>
  <c r="BU700" i="16"/>
  <c r="BO700" i="16"/>
  <c r="BM700" i="16" s="1"/>
  <c r="BN700" i="16" s="1"/>
  <c r="BL700" i="16"/>
  <c r="BK700" i="16"/>
  <c r="BY699" i="16"/>
  <c r="BW699" i="16" s="1"/>
  <c r="BX699" i="16" s="1"/>
  <c r="BV699" i="16"/>
  <c r="BU699" i="16"/>
  <c r="BO699" i="16"/>
  <c r="BM699" i="16" s="1"/>
  <c r="BN699" i="16" s="1"/>
  <c r="BL699" i="16"/>
  <c r="BK699" i="16"/>
  <c r="BY698" i="16"/>
  <c r="BW698" i="16" s="1"/>
  <c r="BX698" i="16" s="1"/>
  <c r="BV698" i="16"/>
  <c r="BU698" i="16"/>
  <c r="BO698" i="16"/>
  <c r="BM698" i="16" s="1"/>
  <c r="BN698" i="16" s="1"/>
  <c r="BL698" i="16"/>
  <c r="BK698" i="16"/>
  <c r="BY697" i="16"/>
  <c r="BW697" i="16" s="1"/>
  <c r="BX697" i="16" s="1"/>
  <c r="BV697" i="16"/>
  <c r="BU697" i="16"/>
  <c r="BO697" i="16"/>
  <c r="BM697" i="16" s="1"/>
  <c r="BN697" i="16" s="1"/>
  <c r="BL697" i="16"/>
  <c r="BK697" i="16"/>
  <c r="BY696" i="16"/>
  <c r="BW696" i="16" s="1"/>
  <c r="BX696" i="16" s="1"/>
  <c r="BV696" i="16"/>
  <c r="BU696" i="16"/>
  <c r="BO696" i="16"/>
  <c r="BM696" i="16" s="1"/>
  <c r="BN696" i="16" s="1"/>
  <c r="BL696" i="16"/>
  <c r="BK696" i="16"/>
  <c r="BY695" i="16"/>
  <c r="BW695" i="16" s="1"/>
  <c r="BX695" i="16" s="1"/>
  <c r="BV695" i="16"/>
  <c r="BU695" i="16"/>
  <c r="BO695" i="16"/>
  <c r="BM695" i="16" s="1"/>
  <c r="BN695" i="16" s="1"/>
  <c r="BL695" i="16"/>
  <c r="BK695" i="16"/>
  <c r="BY694" i="16"/>
  <c r="BW694" i="16" s="1"/>
  <c r="BX694" i="16" s="1"/>
  <c r="BV694" i="16"/>
  <c r="BU694" i="16"/>
  <c r="BO694" i="16"/>
  <c r="BM694" i="16" s="1"/>
  <c r="BN694" i="16" s="1"/>
  <c r="BL694" i="16"/>
  <c r="BK694" i="16"/>
  <c r="BY693" i="16"/>
  <c r="BW693" i="16" s="1"/>
  <c r="BX693" i="16" s="1"/>
  <c r="BV693" i="16"/>
  <c r="BU693" i="16"/>
  <c r="BO693" i="16"/>
  <c r="BM693" i="16" s="1"/>
  <c r="BN693" i="16" s="1"/>
  <c r="BL693" i="16"/>
  <c r="BK693" i="16"/>
  <c r="BY692" i="16"/>
  <c r="BW692" i="16" s="1"/>
  <c r="BX692" i="16" s="1"/>
  <c r="BV692" i="16"/>
  <c r="BU692" i="16"/>
  <c r="BO692" i="16"/>
  <c r="BM692" i="16" s="1"/>
  <c r="BN692" i="16" s="1"/>
  <c r="BL692" i="16"/>
  <c r="BK692" i="16"/>
  <c r="BY691" i="16"/>
  <c r="BW691" i="16" s="1"/>
  <c r="BX691" i="16" s="1"/>
  <c r="BV691" i="16"/>
  <c r="BU691" i="16"/>
  <c r="BO691" i="16"/>
  <c r="BM691" i="16" s="1"/>
  <c r="BN691" i="16" s="1"/>
  <c r="BL691" i="16"/>
  <c r="BK691" i="16"/>
  <c r="BY690" i="16"/>
  <c r="BW690" i="16" s="1"/>
  <c r="BX690" i="16" s="1"/>
  <c r="BV690" i="16"/>
  <c r="BU690" i="16"/>
  <c r="BO690" i="16"/>
  <c r="BM690" i="16" s="1"/>
  <c r="BN690" i="16" s="1"/>
  <c r="BL690" i="16"/>
  <c r="BK690" i="16"/>
  <c r="BY689" i="16"/>
  <c r="BW689" i="16" s="1"/>
  <c r="BX689" i="16" s="1"/>
  <c r="BV689" i="16"/>
  <c r="BU689" i="16"/>
  <c r="BO689" i="16"/>
  <c r="BM689" i="16" s="1"/>
  <c r="BN689" i="16" s="1"/>
  <c r="BL689" i="16"/>
  <c r="BK689" i="16"/>
  <c r="BY688" i="16"/>
  <c r="BW688" i="16" s="1"/>
  <c r="BX688" i="16" s="1"/>
  <c r="BV688" i="16"/>
  <c r="BU688" i="16"/>
  <c r="BO688" i="16"/>
  <c r="BM688" i="16" s="1"/>
  <c r="BN688" i="16" s="1"/>
  <c r="BL688" i="16"/>
  <c r="BK688" i="16"/>
  <c r="BY687" i="16"/>
  <c r="BW687" i="16" s="1"/>
  <c r="BX687" i="16" s="1"/>
  <c r="BV687" i="16"/>
  <c r="BU687" i="16"/>
  <c r="BO687" i="16"/>
  <c r="BM687" i="16" s="1"/>
  <c r="BN687" i="16" s="1"/>
  <c r="BL687" i="16"/>
  <c r="BK687" i="16"/>
  <c r="BY686" i="16"/>
  <c r="BW686" i="16" s="1"/>
  <c r="BX686" i="16" s="1"/>
  <c r="BV686" i="16"/>
  <c r="BU686" i="16"/>
  <c r="BO686" i="16"/>
  <c r="BM686" i="16" s="1"/>
  <c r="BN686" i="16" s="1"/>
  <c r="BL686" i="16"/>
  <c r="BK686" i="16"/>
  <c r="BY685" i="16"/>
  <c r="BW685" i="16" s="1"/>
  <c r="BX685" i="16" s="1"/>
  <c r="BV685" i="16"/>
  <c r="BU685" i="16"/>
  <c r="BO685" i="16"/>
  <c r="BM685" i="16" s="1"/>
  <c r="BN685" i="16" s="1"/>
  <c r="BL685" i="16"/>
  <c r="BK685" i="16"/>
  <c r="BY684" i="16"/>
  <c r="BW684" i="16" s="1"/>
  <c r="BX684" i="16" s="1"/>
  <c r="BV684" i="16"/>
  <c r="BU684" i="16"/>
  <c r="BO684" i="16"/>
  <c r="BM684" i="16" s="1"/>
  <c r="BN684" i="16" s="1"/>
  <c r="BL684" i="16"/>
  <c r="BK684" i="16"/>
  <c r="BY683" i="16"/>
  <c r="BW683" i="16" s="1"/>
  <c r="BX683" i="16" s="1"/>
  <c r="BV683" i="16"/>
  <c r="BU683" i="16"/>
  <c r="BO683" i="16"/>
  <c r="BM683" i="16" s="1"/>
  <c r="BN683" i="16" s="1"/>
  <c r="BL683" i="16"/>
  <c r="BK683" i="16"/>
  <c r="BY682" i="16"/>
  <c r="BW682" i="16" s="1"/>
  <c r="BX682" i="16" s="1"/>
  <c r="BV682" i="16"/>
  <c r="BU682" i="16"/>
  <c r="BO682" i="16"/>
  <c r="BM682" i="16" s="1"/>
  <c r="BN682" i="16" s="1"/>
  <c r="BL682" i="16"/>
  <c r="BK682" i="16"/>
  <c r="BY681" i="16"/>
  <c r="BW681" i="16" s="1"/>
  <c r="BX681" i="16" s="1"/>
  <c r="BV681" i="16"/>
  <c r="BU681" i="16"/>
  <c r="BO681" i="16"/>
  <c r="BM681" i="16" s="1"/>
  <c r="BN681" i="16" s="1"/>
  <c r="BL681" i="16"/>
  <c r="BK681" i="16"/>
  <c r="BY680" i="16"/>
  <c r="BW680" i="16" s="1"/>
  <c r="BX680" i="16" s="1"/>
  <c r="BV680" i="16"/>
  <c r="BU680" i="16"/>
  <c r="BO680" i="16"/>
  <c r="BM680" i="16" s="1"/>
  <c r="BN680" i="16" s="1"/>
  <c r="BL680" i="16"/>
  <c r="BK680" i="16"/>
  <c r="BY679" i="16"/>
  <c r="BW679" i="16" s="1"/>
  <c r="BX679" i="16" s="1"/>
  <c r="BV679" i="16"/>
  <c r="BU679" i="16"/>
  <c r="BO679" i="16"/>
  <c r="BM679" i="16" s="1"/>
  <c r="BN679" i="16" s="1"/>
  <c r="BL679" i="16"/>
  <c r="BK679" i="16"/>
  <c r="BY678" i="16"/>
  <c r="BW678" i="16" s="1"/>
  <c r="BX678" i="16" s="1"/>
  <c r="BV678" i="16"/>
  <c r="BU678" i="16"/>
  <c r="BO678" i="16"/>
  <c r="BM678" i="16" s="1"/>
  <c r="BN678" i="16" s="1"/>
  <c r="BL678" i="16"/>
  <c r="BK678" i="16"/>
  <c r="BY677" i="16"/>
  <c r="BW677" i="16" s="1"/>
  <c r="BX677" i="16" s="1"/>
  <c r="BV677" i="16"/>
  <c r="BU677" i="16"/>
  <c r="BO677" i="16"/>
  <c r="BM677" i="16" s="1"/>
  <c r="BN677" i="16" s="1"/>
  <c r="BL677" i="16"/>
  <c r="BK677" i="16"/>
  <c r="BY676" i="16"/>
  <c r="BW676" i="16" s="1"/>
  <c r="BX676" i="16" s="1"/>
  <c r="BV676" i="16"/>
  <c r="BU676" i="16"/>
  <c r="BO676" i="16"/>
  <c r="BM676" i="16" s="1"/>
  <c r="BN676" i="16" s="1"/>
  <c r="BL676" i="16"/>
  <c r="BK676" i="16"/>
  <c r="BY675" i="16"/>
  <c r="BW675" i="16" s="1"/>
  <c r="BX675" i="16" s="1"/>
  <c r="BV675" i="16"/>
  <c r="BU675" i="16"/>
  <c r="BO675" i="16"/>
  <c r="BM675" i="16" s="1"/>
  <c r="BN675" i="16" s="1"/>
  <c r="BL675" i="16"/>
  <c r="BK675" i="16"/>
  <c r="BY674" i="16"/>
  <c r="BW674" i="16" s="1"/>
  <c r="BX674" i="16" s="1"/>
  <c r="BV674" i="16"/>
  <c r="BU674" i="16"/>
  <c r="BO674" i="16"/>
  <c r="BM674" i="16" s="1"/>
  <c r="BN674" i="16" s="1"/>
  <c r="BL674" i="16"/>
  <c r="BK674" i="16"/>
  <c r="BY673" i="16"/>
  <c r="BW673" i="16" s="1"/>
  <c r="BX673" i="16" s="1"/>
  <c r="BV673" i="16"/>
  <c r="BU673" i="16"/>
  <c r="BO673" i="16"/>
  <c r="BM673" i="16" s="1"/>
  <c r="BN673" i="16" s="1"/>
  <c r="BL673" i="16"/>
  <c r="BK673" i="16"/>
  <c r="BY672" i="16"/>
  <c r="BW672" i="16" s="1"/>
  <c r="BX672" i="16" s="1"/>
  <c r="BV672" i="16"/>
  <c r="BU672" i="16"/>
  <c r="BO672" i="16"/>
  <c r="BM672" i="16" s="1"/>
  <c r="BN672" i="16" s="1"/>
  <c r="BL672" i="16"/>
  <c r="BK672" i="16"/>
  <c r="BY671" i="16"/>
  <c r="BW671" i="16" s="1"/>
  <c r="BX671" i="16" s="1"/>
  <c r="BV671" i="16"/>
  <c r="BU671" i="16"/>
  <c r="BO671" i="16"/>
  <c r="BM671" i="16" s="1"/>
  <c r="BN671" i="16" s="1"/>
  <c r="BL671" i="16"/>
  <c r="BK671" i="16"/>
  <c r="BY670" i="16"/>
  <c r="BW670" i="16" s="1"/>
  <c r="BX670" i="16" s="1"/>
  <c r="BV670" i="16"/>
  <c r="BU670" i="16"/>
  <c r="BO670" i="16"/>
  <c r="BM670" i="16" s="1"/>
  <c r="BN670" i="16" s="1"/>
  <c r="BL670" i="16"/>
  <c r="BK670" i="16"/>
  <c r="BY669" i="16"/>
  <c r="BW669" i="16" s="1"/>
  <c r="BX669" i="16" s="1"/>
  <c r="BV669" i="16"/>
  <c r="BU669" i="16"/>
  <c r="BO669" i="16"/>
  <c r="BM669" i="16" s="1"/>
  <c r="BN669" i="16" s="1"/>
  <c r="BL669" i="16"/>
  <c r="BK669" i="16"/>
  <c r="BY668" i="16"/>
  <c r="BW668" i="16" s="1"/>
  <c r="BX668" i="16" s="1"/>
  <c r="BV668" i="16"/>
  <c r="BU668" i="16"/>
  <c r="BO668" i="16"/>
  <c r="BM668" i="16" s="1"/>
  <c r="BN668" i="16" s="1"/>
  <c r="BL668" i="16"/>
  <c r="BK668" i="16"/>
  <c r="BY667" i="16"/>
  <c r="BW667" i="16" s="1"/>
  <c r="BX667" i="16" s="1"/>
  <c r="BV667" i="16"/>
  <c r="BU667" i="16"/>
  <c r="BO667" i="16"/>
  <c r="BM667" i="16" s="1"/>
  <c r="BN667" i="16" s="1"/>
  <c r="BL667" i="16"/>
  <c r="BK667" i="16"/>
  <c r="BY666" i="16"/>
  <c r="BW666" i="16" s="1"/>
  <c r="BX666" i="16" s="1"/>
  <c r="BV666" i="16"/>
  <c r="BU666" i="16"/>
  <c r="BO666" i="16"/>
  <c r="BM666" i="16" s="1"/>
  <c r="BN666" i="16" s="1"/>
  <c r="BL666" i="16"/>
  <c r="BK666" i="16"/>
  <c r="BY665" i="16"/>
  <c r="BW665" i="16" s="1"/>
  <c r="BX665" i="16" s="1"/>
  <c r="BV665" i="16"/>
  <c r="BU665" i="16"/>
  <c r="BO665" i="16"/>
  <c r="BM665" i="16" s="1"/>
  <c r="BN665" i="16" s="1"/>
  <c r="BL665" i="16"/>
  <c r="BK665" i="16"/>
  <c r="BY664" i="16"/>
  <c r="BW664" i="16" s="1"/>
  <c r="BX664" i="16" s="1"/>
  <c r="BV664" i="16"/>
  <c r="BU664" i="16"/>
  <c r="BO664" i="16"/>
  <c r="BM664" i="16" s="1"/>
  <c r="BN664" i="16" s="1"/>
  <c r="BL664" i="16"/>
  <c r="BK664" i="16"/>
  <c r="BY663" i="16"/>
  <c r="BW663" i="16" s="1"/>
  <c r="BX663" i="16" s="1"/>
  <c r="BV663" i="16"/>
  <c r="BU663" i="16"/>
  <c r="BO663" i="16"/>
  <c r="BM663" i="16" s="1"/>
  <c r="BN663" i="16" s="1"/>
  <c r="BL663" i="16"/>
  <c r="BK663" i="16"/>
  <c r="BY662" i="16"/>
  <c r="BW662" i="16" s="1"/>
  <c r="BX662" i="16" s="1"/>
  <c r="BV662" i="16"/>
  <c r="BU662" i="16"/>
  <c r="BO662" i="16"/>
  <c r="BM662" i="16" s="1"/>
  <c r="BN662" i="16" s="1"/>
  <c r="BL662" i="16"/>
  <c r="BK662" i="16"/>
  <c r="BY661" i="16"/>
  <c r="BW661" i="16" s="1"/>
  <c r="BX661" i="16" s="1"/>
  <c r="BV661" i="16"/>
  <c r="BU661" i="16"/>
  <c r="BO661" i="16"/>
  <c r="BM661" i="16" s="1"/>
  <c r="BN661" i="16" s="1"/>
  <c r="BL661" i="16"/>
  <c r="BK661" i="16"/>
  <c r="BY660" i="16"/>
  <c r="BW660" i="16" s="1"/>
  <c r="BX660" i="16" s="1"/>
  <c r="BV660" i="16"/>
  <c r="BU660" i="16"/>
  <c r="BO660" i="16"/>
  <c r="BM660" i="16" s="1"/>
  <c r="BN660" i="16" s="1"/>
  <c r="BL660" i="16"/>
  <c r="BK660" i="16"/>
  <c r="BY659" i="16"/>
  <c r="BW659" i="16" s="1"/>
  <c r="BX659" i="16" s="1"/>
  <c r="BV659" i="16"/>
  <c r="BU659" i="16"/>
  <c r="BO659" i="16"/>
  <c r="BM659" i="16" s="1"/>
  <c r="BN659" i="16" s="1"/>
  <c r="BL659" i="16"/>
  <c r="BK659" i="16"/>
  <c r="BY658" i="16"/>
  <c r="BW658" i="16" s="1"/>
  <c r="BX658" i="16" s="1"/>
  <c r="BV658" i="16"/>
  <c r="BU658" i="16"/>
  <c r="BO658" i="16"/>
  <c r="BM658" i="16" s="1"/>
  <c r="BN658" i="16" s="1"/>
  <c r="BL658" i="16"/>
  <c r="BK658" i="16"/>
  <c r="BY657" i="16"/>
  <c r="BW657" i="16" s="1"/>
  <c r="BX657" i="16" s="1"/>
  <c r="BV657" i="16"/>
  <c r="BU657" i="16"/>
  <c r="BO657" i="16"/>
  <c r="BM657" i="16" s="1"/>
  <c r="BN657" i="16" s="1"/>
  <c r="BL657" i="16"/>
  <c r="BK657" i="16"/>
  <c r="BY656" i="16"/>
  <c r="BW656" i="16" s="1"/>
  <c r="BX656" i="16" s="1"/>
  <c r="BV656" i="16"/>
  <c r="BU656" i="16"/>
  <c r="BO656" i="16"/>
  <c r="BM656" i="16" s="1"/>
  <c r="BN656" i="16" s="1"/>
  <c r="BL656" i="16"/>
  <c r="BK656" i="16"/>
  <c r="BY655" i="16"/>
  <c r="BW655" i="16" s="1"/>
  <c r="BX655" i="16" s="1"/>
  <c r="BV655" i="16"/>
  <c r="BU655" i="16"/>
  <c r="BO655" i="16"/>
  <c r="BM655" i="16" s="1"/>
  <c r="BN655" i="16" s="1"/>
  <c r="BL655" i="16"/>
  <c r="BK655" i="16"/>
  <c r="BY654" i="16"/>
  <c r="BW654" i="16" s="1"/>
  <c r="BX654" i="16" s="1"/>
  <c r="BV654" i="16"/>
  <c r="BU654" i="16"/>
  <c r="BO654" i="16"/>
  <c r="BM654" i="16" s="1"/>
  <c r="BN654" i="16" s="1"/>
  <c r="BL654" i="16"/>
  <c r="BK654" i="16"/>
  <c r="BY653" i="16"/>
  <c r="BW653" i="16" s="1"/>
  <c r="BX653" i="16" s="1"/>
  <c r="BV653" i="16"/>
  <c r="BU653" i="16"/>
  <c r="BO653" i="16"/>
  <c r="BM653" i="16" s="1"/>
  <c r="BN653" i="16" s="1"/>
  <c r="BL653" i="16"/>
  <c r="BK653" i="16"/>
  <c r="BY652" i="16"/>
  <c r="BW652" i="16" s="1"/>
  <c r="BX652" i="16" s="1"/>
  <c r="BV652" i="16"/>
  <c r="BU652" i="16"/>
  <c r="BO652" i="16"/>
  <c r="BM652" i="16" s="1"/>
  <c r="BN652" i="16" s="1"/>
  <c r="BL652" i="16"/>
  <c r="BK652" i="16"/>
  <c r="BY651" i="16"/>
  <c r="BW651" i="16" s="1"/>
  <c r="BX651" i="16" s="1"/>
  <c r="BV651" i="16"/>
  <c r="BU651" i="16"/>
  <c r="BO651" i="16"/>
  <c r="BM651" i="16" s="1"/>
  <c r="BN651" i="16" s="1"/>
  <c r="BL651" i="16"/>
  <c r="BK651" i="16"/>
  <c r="BY650" i="16"/>
  <c r="BW650" i="16" s="1"/>
  <c r="BX650" i="16" s="1"/>
  <c r="BV650" i="16"/>
  <c r="BU650" i="16"/>
  <c r="BO650" i="16"/>
  <c r="BM650" i="16" s="1"/>
  <c r="BN650" i="16" s="1"/>
  <c r="BL650" i="16"/>
  <c r="BK650" i="16"/>
  <c r="BY649" i="16"/>
  <c r="BW649" i="16" s="1"/>
  <c r="BX649" i="16" s="1"/>
  <c r="BV649" i="16"/>
  <c r="BU649" i="16"/>
  <c r="BO649" i="16"/>
  <c r="BM649" i="16" s="1"/>
  <c r="BN649" i="16" s="1"/>
  <c r="BL649" i="16"/>
  <c r="BK649" i="16"/>
  <c r="BY648" i="16"/>
  <c r="BW648" i="16" s="1"/>
  <c r="BX648" i="16" s="1"/>
  <c r="BV648" i="16"/>
  <c r="BU648" i="16"/>
  <c r="BO648" i="16"/>
  <c r="BM648" i="16" s="1"/>
  <c r="BN648" i="16" s="1"/>
  <c r="BL648" i="16"/>
  <c r="BK648" i="16"/>
  <c r="BY647" i="16"/>
  <c r="BW647" i="16" s="1"/>
  <c r="BX647" i="16" s="1"/>
  <c r="BV647" i="16"/>
  <c r="BU647" i="16"/>
  <c r="BO647" i="16"/>
  <c r="BM647" i="16" s="1"/>
  <c r="BN647" i="16" s="1"/>
  <c r="BL647" i="16"/>
  <c r="BK647" i="16"/>
  <c r="BY646" i="16"/>
  <c r="BW646" i="16" s="1"/>
  <c r="BX646" i="16" s="1"/>
  <c r="BV646" i="16"/>
  <c r="BU646" i="16"/>
  <c r="BO646" i="16"/>
  <c r="BM646" i="16" s="1"/>
  <c r="BN646" i="16" s="1"/>
  <c r="BL646" i="16"/>
  <c r="BK646" i="16"/>
  <c r="BY645" i="16"/>
  <c r="BW645" i="16" s="1"/>
  <c r="BX645" i="16" s="1"/>
  <c r="BV645" i="16"/>
  <c r="BU645" i="16"/>
  <c r="BO645" i="16"/>
  <c r="BM645" i="16" s="1"/>
  <c r="BN645" i="16" s="1"/>
  <c r="BL645" i="16"/>
  <c r="BK645" i="16"/>
  <c r="BY644" i="16"/>
  <c r="BW644" i="16" s="1"/>
  <c r="BX644" i="16" s="1"/>
  <c r="BV644" i="16"/>
  <c r="BU644" i="16"/>
  <c r="BO644" i="16"/>
  <c r="BM644" i="16" s="1"/>
  <c r="BN644" i="16" s="1"/>
  <c r="BL644" i="16"/>
  <c r="BK644" i="16"/>
  <c r="BY643" i="16"/>
  <c r="BW643" i="16" s="1"/>
  <c r="BX643" i="16" s="1"/>
  <c r="BV643" i="16"/>
  <c r="BU643" i="16"/>
  <c r="BO643" i="16"/>
  <c r="BM643" i="16" s="1"/>
  <c r="BN643" i="16" s="1"/>
  <c r="BL643" i="16"/>
  <c r="BK643" i="16"/>
  <c r="BY642" i="16"/>
  <c r="BW642" i="16" s="1"/>
  <c r="BX642" i="16" s="1"/>
  <c r="BV642" i="16"/>
  <c r="BU642" i="16"/>
  <c r="BO642" i="16"/>
  <c r="BM642" i="16" s="1"/>
  <c r="BN642" i="16" s="1"/>
  <c r="BL642" i="16"/>
  <c r="BK642" i="16"/>
  <c r="BY641" i="16"/>
  <c r="BW641" i="16" s="1"/>
  <c r="BX641" i="16" s="1"/>
  <c r="BV641" i="16"/>
  <c r="BU641" i="16"/>
  <c r="BO641" i="16"/>
  <c r="BM641" i="16" s="1"/>
  <c r="BN641" i="16" s="1"/>
  <c r="BL641" i="16"/>
  <c r="BK641" i="16"/>
  <c r="BY640" i="16"/>
  <c r="BW640" i="16" s="1"/>
  <c r="BX640" i="16" s="1"/>
  <c r="BV640" i="16"/>
  <c r="BU640" i="16"/>
  <c r="BO640" i="16"/>
  <c r="BM640" i="16" s="1"/>
  <c r="BN640" i="16" s="1"/>
  <c r="BL640" i="16"/>
  <c r="BK640" i="16"/>
  <c r="BY639" i="16"/>
  <c r="BW639" i="16" s="1"/>
  <c r="BX639" i="16" s="1"/>
  <c r="BV639" i="16"/>
  <c r="BU639" i="16"/>
  <c r="BO639" i="16"/>
  <c r="BM639" i="16" s="1"/>
  <c r="BN639" i="16" s="1"/>
  <c r="BL639" i="16"/>
  <c r="BK639" i="16"/>
  <c r="BY638" i="16"/>
  <c r="BW638" i="16" s="1"/>
  <c r="BX638" i="16" s="1"/>
  <c r="BV638" i="16"/>
  <c r="BU638" i="16"/>
  <c r="BO638" i="16"/>
  <c r="BM638" i="16" s="1"/>
  <c r="BN638" i="16" s="1"/>
  <c r="BL638" i="16"/>
  <c r="BK638" i="16"/>
  <c r="BY637" i="16"/>
  <c r="BW637" i="16" s="1"/>
  <c r="BX637" i="16" s="1"/>
  <c r="BV637" i="16"/>
  <c r="BU637" i="16"/>
  <c r="BO637" i="16"/>
  <c r="BM637" i="16" s="1"/>
  <c r="BN637" i="16" s="1"/>
  <c r="BL637" i="16"/>
  <c r="BK637" i="16"/>
  <c r="BY636" i="16"/>
  <c r="BW636" i="16" s="1"/>
  <c r="BX636" i="16" s="1"/>
  <c r="BV636" i="16"/>
  <c r="BU636" i="16"/>
  <c r="BO636" i="16"/>
  <c r="BM636" i="16" s="1"/>
  <c r="BN636" i="16" s="1"/>
  <c r="BL636" i="16"/>
  <c r="BK636" i="16"/>
  <c r="BY635" i="16"/>
  <c r="BW635" i="16" s="1"/>
  <c r="BX635" i="16" s="1"/>
  <c r="BV635" i="16"/>
  <c r="BU635" i="16"/>
  <c r="BO635" i="16"/>
  <c r="BM635" i="16" s="1"/>
  <c r="BN635" i="16" s="1"/>
  <c r="BL635" i="16"/>
  <c r="BK635" i="16"/>
  <c r="BY634" i="16"/>
  <c r="BW634" i="16" s="1"/>
  <c r="BX634" i="16" s="1"/>
  <c r="BV634" i="16"/>
  <c r="BU634" i="16"/>
  <c r="BO634" i="16"/>
  <c r="BM634" i="16" s="1"/>
  <c r="BN634" i="16" s="1"/>
  <c r="BL634" i="16"/>
  <c r="BK634" i="16"/>
  <c r="BY633" i="16"/>
  <c r="BW633" i="16" s="1"/>
  <c r="BX633" i="16" s="1"/>
  <c r="BV633" i="16"/>
  <c r="BU633" i="16"/>
  <c r="BO633" i="16"/>
  <c r="BM633" i="16" s="1"/>
  <c r="BN633" i="16" s="1"/>
  <c r="BL633" i="16"/>
  <c r="BK633" i="16"/>
  <c r="BY632" i="16"/>
  <c r="BW632" i="16" s="1"/>
  <c r="BX632" i="16" s="1"/>
  <c r="BV632" i="16"/>
  <c r="BU632" i="16"/>
  <c r="BO632" i="16"/>
  <c r="BM632" i="16" s="1"/>
  <c r="BN632" i="16" s="1"/>
  <c r="BL632" i="16"/>
  <c r="BK632" i="16"/>
  <c r="BY631" i="16"/>
  <c r="BW631" i="16" s="1"/>
  <c r="BX631" i="16" s="1"/>
  <c r="BV631" i="16"/>
  <c r="BU631" i="16"/>
  <c r="BO631" i="16"/>
  <c r="BM631" i="16" s="1"/>
  <c r="BN631" i="16" s="1"/>
  <c r="BL631" i="16"/>
  <c r="BK631" i="16"/>
  <c r="BY630" i="16"/>
  <c r="BW630" i="16" s="1"/>
  <c r="BX630" i="16" s="1"/>
  <c r="BV630" i="16"/>
  <c r="BU630" i="16"/>
  <c r="BO630" i="16"/>
  <c r="BM630" i="16" s="1"/>
  <c r="BN630" i="16" s="1"/>
  <c r="BL630" i="16"/>
  <c r="BK630" i="16"/>
  <c r="BY629" i="16"/>
  <c r="BW629" i="16" s="1"/>
  <c r="BX629" i="16" s="1"/>
  <c r="BV629" i="16"/>
  <c r="BU629" i="16"/>
  <c r="BO629" i="16"/>
  <c r="BM629" i="16" s="1"/>
  <c r="BN629" i="16" s="1"/>
  <c r="BL629" i="16"/>
  <c r="BK629" i="16"/>
  <c r="BY628" i="16"/>
  <c r="BW628" i="16" s="1"/>
  <c r="BX628" i="16" s="1"/>
  <c r="BV628" i="16"/>
  <c r="BU628" i="16"/>
  <c r="BO628" i="16"/>
  <c r="BM628" i="16" s="1"/>
  <c r="BN628" i="16" s="1"/>
  <c r="BL628" i="16"/>
  <c r="BK628" i="16"/>
  <c r="BY627" i="16"/>
  <c r="BW627" i="16" s="1"/>
  <c r="BX627" i="16" s="1"/>
  <c r="BV627" i="16"/>
  <c r="BU627" i="16"/>
  <c r="BO627" i="16"/>
  <c r="BM627" i="16" s="1"/>
  <c r="BN627" i="16" s="1"/>
  <c r="BL627" i="16"/>
  <c r="BK627" i="16"/>
  <c r="BY626" i="16"/>
  <c r="BW626" i="16" s="1"/>
  <c r="BX626" i="16" s="1"/>
  <c r="BV626" i="16"/>
  <c r="BU626" i="16"/>
  <c r="BO626" i="16"/>
  <c r="BM626" i="16" s="1"/>
  <c r="BN626" i="16" s="1"/>
  <c r="BL626" i="16"/>
  <c r="BK626" i="16"/>
  <c r="BY625" i="16"/>
  <c r="BW625" i="16" s="1"/>
  <c r="BX625" i="16" s="1"/>
  <c r="BV625" i="16"/>
  <c r="BU625" i="16"/>
  <c r="BO625" i="16"/>
  <c r="BM625" i="16" s="1"/>
  <c r="BN625" i="16" s="1"/>
  <c r="BL625" i="16"/>
  <c r="BK625" i="16"/>
  <c r="BY624" i="16"/>
  <c r="BW624" i="16" s="1"/>
  <c r="BX624" i="16" s="1"/>
  <c r="BV624" i="16"/>
  <c r="BU624" i="16"/>
  <c r="BO624" i="16"/>
  <c r="BM624" i="16" s="1"/>
  <c r="BN624" i="16" s="1"/>
  <c r="BL624" i="16"/>
  <c r="BK624" i="16"/>
  <c r="BY623" i="16"/>
  <c r="BW623" i="16" s="1"/>
  <c r="BX623" i="16" s="1"/>
  <c r="BV623" i="16"/>
  <c r="BU623" i="16"/>
  <c r="BO623" i="16"/>
  <c r="BM623" i="16" s="1"/>
  <c r="BN623" i="16" s="1"/>
  <c r="BL623" i="16"/>
  <c r="BK623" i="16"/>
  <c r="BY622" i="16"/>
  <c r="BW622" i="16" s="1"/>
  <c r="BX622" i="16" s="1"/>
  <c r="BV622" i="16"/>
  <c r="BU622" i="16"/>
  <c r="BO622" i="16"/>
  <c r="BM622" i="16" s="1"/>
  <c r="BN622" i="16" s="1"/>
  <c r="BL622" i="16"/>
  <c r="BK622" i="16"/>
  <c r="BY621" i="16"/>
  <c r="BW621" i="16" s="1"/>
  <c r="BX621" i="16" s="1"/>
  <c r="BV621" i="16"/>
  <c r="BU621" i="16"/>
  <c r="BO621" i="16"/>
  <c r="BM621" i="16" s="1"/>
  <c r="BN621" i="16" s="1"/>
  <c r="BL621" i="16"/>
  <c r="BK621" i="16"/>
  <c r="BY620" i="16"/>
  <c r="BW620" i="16" s="1"/>
  <c r="BX620" i="16" s="1"/>
  <c r="BV620" i="16"/>
  <c r="BU620" i="16"/>
  <c r="BO620" i="16"/>
  <c r="BM620" i="16" s="1"/>
  <c r="BN620" i="16" s="1"/>
  <c r="BL620" i="16"/>
  <c r="BK620" i="16"/>
  <c r="BY619" i="16"/>
  <c r="BW619" i="16" s="1"/>
  <c r="BX619" i="16" s="1"/>
  <c r="BV619" i="16"/>
  <c r="BU619" i="16"/>
  <c r="BO619" i="16"/>
  <c r="BM619" i="16" s="1"/>
  <c r="BN619" i="16" s="1"/>
  <c r="BL619" i="16"/>
  <c r="BK619" i="16"/>
  <c r="BY618" i="16"/>
  <c r="BW618" i="16" s="1"/>
  <c r="BX618" i="16" s="1"/>
  <c r="BV618" i="16"/>
  <c r="BU618" i="16"/>
  <c r="BO618" i="16"/>
  <c r="BM618" i="16" s="1"/>
  <c r="BN618" i="16" s="1"/>
  <c r="BL618" i="16"/>
  <c r="BK618" i="16"/>
  <c r="BY617" i="16"/>
  <c r="BW617" i="16" s="1"/>
  <c r="BX617" i="16" s="1"/>
  <c r="BV617" i="16"/>
  <c r="BU617" i="16"/>
  <c r="BO617" i="16"/>
  <c r="BM617" i="16" s="1"/>
  <c r="BN617" i="16" s="1"/>
  <c r="BL617" i="16"/>
  <c r="BK617" i="16"/>
  <c r="BY616" i="16"/>
  <c r="BW616" i="16" s="1"/>
  <c r="BX616" i="16" s="1"/>
  <c r="BV616" i="16"/>
  <c r="BU616" i="16"/>
  <c r="BO616" i="16"/>
  <c r="BM616" i="16" s="1"/>
  <c r="BN616" i="16" s="1"/>
  <c r="BL616" i="16"/>
  <c r="BK616" i="16"/>
  <c r="BY615" i="16"/>
  <c r="BW615" i="16" s="1"/>
  <c r="BX615" i="16" s="1"/>
  <c r="BV615" i="16"/>
  <c r="BU615" i="16"/>
  <c r="BO615" i="16"/>
  <c r="BM615" i="16" s="1"/>
  <c r="BN615" i="16" s="1"/>
  <c r="BL615" i="16"/>
  <c r="BK615" i="16"/>
  <c r="BY614" i="16"/>
  <c r="BW614" i="16" s="1"/>
  <c r="BX614" i="16" s="1"/>
  <c r="BV614" i="16"/>
  <c r="BU614" i="16"/>
  <c r="BO614" i="16"/>
  <c r="BM614" i="16" s="1"/>
  <c r="BN614" i="16" s="1"/>
  <c r="BL614" i="16"/>
  <c r="BK614" i="16"/>
  <c r="BY613" i="16"/>
  <c r="BW613" i="16" s="1"/>
  <c r="BX613" i="16" s="1"/>
  <c r="BV613" i="16"/>
  <c r="BU613" i="16"/>
  <c r="BO613" i="16"/>
  <c r="BM613" i="16" s="1"/>
  <c r="BN613" i="16" s="1"/>
  <c r="BL613" i="16"/>
  <c r="BK613" i="16"/>
  <c r="BY612" i="16"/>
  <c r="BW612" i="16" s="1"/>
  <c r="BX612" i="16" s="1"/>
  <c r="BV612" i="16"/>
  <c r="BU612" i="16"/>
  <c r="BO612" i="16"/>
  <c r="BM612" i="16" s="1"/>
  <c r="BN612" i="16" s="1"/>
  <c r="BL612" i="16"/>
  <c r="BK612" i="16"/>
  <c r="BY611" i="16"/>
  <c r="BW611" i="16" s="1"/>
  <c r="BX611" i="16" s="1"/>
  <c r="BV611" i="16"/>
  <c r="BU611" i="16"/>
  <c r="BO611" i="16"/>
  <c r="BM611" i="16" s="1"/>
  <c r="BN611" i="16" s="1"/>
  <c r="BL611" i="16"/>
  <c r="BK611" i="16"/>
  <c r="BY610" i="16"/>
  <c r="BW610" i="16" s="1"/>
  <c r="BX610" i="16" s="1"/>
  <c r="BV610" i="16"/>
  <c r="BU610" i="16"/>
  <c r="BO610" i="16"/>
  <c r="BM610" i="16" s="1"/>
  <c r="BN610" i="16" s="1"/>
  <c r="BL610" i="16"/>
  <c r="BK610" i="16"/>
  <c r="BY609" i="16"/>
  <c r="BW609" i="16" s="1"/>
  <c r="BX609" i="16" s="1"/>
  <c r="BV609" i="16"/>
  <c r="BU609" i="16"/>
  <c r="BO609" i="16"/>
  <c r="BM609" i="16" s="1"/>
  <c r="BN609" i="16" s="1"/>
  <c r="BL609" i="16"/>
  <c r="BK609" i="16"/>
  <c r="BY608" i="16"/>
  <c r="BW608" i="16" s="1"/>
  <c r="BX608" i="16" s="1"/>
  <c r="BV608" i="16"/>
  <c r="BU608" i="16"/>
  <c r="BO608" i="16"/>
  <c r="BM608" i="16" s="1"/>
  <c r="BN608" i="16" s="1"/>
  <c r="BL608" i="16"/>
  <c r="BK608" i="16"/>
  <c r="BY607" i="16"/>
  <c r="BW607" i="16" s="1"/>
  <c r="BX607" i="16" s="1"/>
  <c r="BV607" i="16"/>
  <c r="BU607" i="16"/>
  <c r="BO607" i="16"/>
  <c r="BM607" i="16" s="1"/>
  <c r="BN607" i="16" s="1"/>
  <c r="BL607" i="16"/>
  <c r="BK607" i="16"/>
  <c r="BY606" i="16"/>
  <c r="BW606" i="16" s="1"/>
  <c r="BX606" i="16" s="1"/>
  <c r="BV606" i="16"/>
  <c r="BU606" i="16"/>
  <c r="BO606" i="16"/>
  <c r="BM606" i="16" s="1"/>
  <c r="BN606" i="16" s="1"/>
  <c r="BL606" i="16"/>
  <c r="BK606" i="16"/>
  <c r="BY605" i="16"/>
  <c r="BW605" i="16" s="1"/>
  <c r="BX605" i="16" s="1"/>
  <c r="BV605" i="16"/>
  <c r="BU605" i="16"/>
  <c r="BO605" i="16"/>
  <c r="BM605" i="16" s="1"/>
  <c r="BN605" i="16" s="1"/>
  <c r="BL605" i="16"/>
  <c r="BK605" i="16"/>
  <c r="BY604" i="16"/>
  <c r="BW604" i="16" s="1"/>
  <c r="BX604" i="16" s="1"/>
  <c r="BV604" i="16"/>
  <c r="BU604" i="16"/>
  <c r="BO604" i="16"/>
  <c r="BM604" i="16" s="1"/>
  <c r="BN604" i="16" s="1"/>
  <c r="BL604" i="16"/>
  <c r="BK604" i="16"/>
  <c r="BY603" i="16"/>
  <c r="BW603" i="16" s="1"/>
  <c r="BX603" i="16" s="1"/>
  <c r="BV603" i="16"/>
  <c r="BU603" i="16"/>
  <c r="BO603" i="16"/>
  <c r="BM603" i="16" s="1"/>
  <c r="BN603" i="16" s="1"/>
  <c r="BL603" i="16"/>
  <c r="BK603" i="16"/>
  <c r="BY602" i="16"/>
  <c r="BW602" i="16" s="1"/>
  <c r="BX602" i="16" s="1"/>
  <c r="BV602" i="16"/>
  <c r="BU602" i="16"/>
  <c r="BO602" i="16"/>
  <c r="BM602" i="16" s="1"/>
  <c r="BN602" i="16" s="1"/>
  <c r="BL602" i="16"/>
  <c r="BK602" i="16"/>
  <c r="BY601" i="16"/>
  <c r="BW601" i="16" s="1"/>
  <c r="BX601" i="16" s="1"/>
  <c r="BV601" i="16"/>
  <c r="BU601" i="16"/>
  <c r="BO601" i="16"/>
  <c r="BM601" i="16" s="1"/>
  <c r="BN601" i="16" s="1"/>
  <c r="BL601" i="16"/>
  <c r="BK601" i="16"/>
  <c r="BY600" i="16"/>
  <c r="BW600" i="16" s="1"/>
  <c r="BX600" i="16" s="1"/>
  <c r="BV600" i="16"/>
  <c r="BU600" i="16"/>
  <c r="BO600" i="16"/>
  <c r="BM600" i="16" s="1"/>
  <c r="BN600" i="16" s="1"/>
  <c r="BL600" i="16"/>
  <c r="BK600" i="16"/>
  <c r="BY599" i="16"/>
  <c r="BW599" i="16" s="1"/>
  <c r="BX599" i="16" s="1"/>
  <c r="BV599" i="16"/>
  <c r="BU599" i="16"/>
  <c r="BO599" i="16"/>
  <c r="BM599" i="16" s="1"/>
  <c r="BN599" i="16" s="1"/>
  <c r="BL599" i="16"/>
  <c r="BK599" i="16"/>
  <c r="BY598" i="16"/>
  <c r="BW598" i="16" s="1"/>
  <c r="BX598" i="16" s="1"/>
  <c r="BV598" i="16"/>
  <c r="BU598" i="16"/>
  <c r="BO598" i="16"/>
  <c r="BM598" i="16" s="1"/>
  <c r="BN598" i="16" s="1"/>
  <c r="BL598" i="16"/>
  <c r="BK598" i="16"/>
  <c r="BY597" i="16"/>
  <c r="BW597" i="16" s="1"/>
  <c r="BX597" i="16" s="1"/>
  <c r="BV597" i="16"/>
  <c r="BU597" i="16"/>
  <c r="BO597" i="16"/>
  <c r="BM597" i="16" s="1"/>
  <c r="BN597" i="16" s="1"/>
  <c r="BL597" i="16"/>
  <c r="BK597" i="16"/>
  <c r="BY596" i="16"/>
  <c r="BW596" i="16" s="1"/>
  <c r="BX596" i="16" s="1"/>
  <c r="BV596" i="16"/>
  <c r="BU596" i="16"/>
  <c r="BO596" i="16"/>
  <c r="BM596" i="16" s="1"/>
  <c r="BN596" i="16" s="1"/>
  <c r="BL596" i="16"/>
  <c r="BK596" i="16"/>
  <c r="BY595" i="16"/>
  <c r="BW595" i="16" s="1"/>
  <c r="BX595" i="16" s="1"/>
  <c r="BV595" i="16"/>
  <c r="BU595" i="16"/>
  <c r="BO595" i="16"/>
  <c r="BM595" i="16" s="1"/>
  <c r="BN595" i="16" s="1"/>
  <c r="BL595" i="16"/>
  <c r="BK595" i="16"/>
  <c r="BY594" i="16"/>
  <c r="BW594" i="16" s="1"/>
  <c r="BX594" i="16" s="1"/>
  <c r="BV594" i="16"/>
  <c r="BU594" i="16"/>
  <c r="BO594" i="16"/>
  <c r="BM594" i="16" s="1"/>
  <c r="BN594" i="16" s="1"/>
  <c r="BL594" i="16"/>
  <c r="BK594" i="16"/>
  <c r="BY593" i="16"/>
  <c r="BW593" i="16" s="1"/>
  <c r="BX593" i="16" s="1"/>
  <c r="BV593" i="16"/>
  <c r="BU593" i="16"/>
  <c r="BO593" i="16"/>
  <c r="BM593" i="16" s="1"/>
  <c r="BN593" i="16" s="1"/>
  <c r="BL593" i="16"/>
  <c r="BK593" i="16"/>
  <c r="BY592" i="16"/>
  <c r="BW592" i="16" s="1"/>
  <c r="BX592" i="16" s="1"/>
  <c r="BV592" i="16"/>
  <c r="BU592" i="16"/>
  <c r="BO592" i="16"/>
  <c r="BM592" i="16" s="1"/>
  <c r="BN592" i="16" s="1"/>
  <c r="BL592" i="16"/>
  <c r="BK592" i="16"/>
  <c r="BY591" i="16"/>
  <c r="BW591" i="16" s="1"/>
  <c r="BX591" i="16" s="1"/>
  <c r="BV591" i="16"/>
  <c r="BU591" i="16"/>
  <c r="BO591" i="16"/>
  <c r="BM591" i="16" s="1"/>
  <c r="BN591" i="16" s="1"/>
  <c r="BL591" i="16"/>
  <c r="BK591" i="16"/>
  <c r="BY590" i="16"/>
  <c r="BW590" i="16" s="1"/>
  <c r="BX590" i="16" s="1"/>
  <c r="BV590" i="16"/>
  <c r="BU590" i="16"/>
  <c r="BO590" i="16"/>
  <c r="BM590" i="16" s="1"/>
  <c r="BN590" i="16" s="1"/>
  <c r="BL590" i="16"/>
  <c r="BK590" i="16"/>
  <c r="BY589" i="16"/>
  <c r="BW589" i="16" s="1"/>
  <c r="BX589" i="16" s="1"/>
  <c r="BV589" i="16"/>
  <c r="BU589" i="16"/>
  <c r="BO589" i="16"/>
  <c r="BM589" i="16" s="1"/>
  <c r="BN589" i="16" s="1"/>
  <c r="BL589" i="16"/>
  <c r="BK589" i="16"/>
  <c r="BY588" i="16"/>
  <c r="BW588" i="16" s="1"/>
  <c r="BX588" i="16" s="1"/>
  <c r="BV588" i="16"/>
  <c r="BU588" i="16"/>
  <c r="BO588" i="16"/>
  <c r="BM588" i="16" s="1"/>
  <c r="BN588" i="16" s="1"/>
  <c r="BL588" i="16"/>
  <c r="BK588" i="16"/>
  <c r="BY587" i="16"/>
  <c r="BW587" i="16" s="1"/>
  <c r="BX587" i="16" s="1"/>
  <c r="BV587" i="16"/>
  <c r="BU587" i="16"/>
  <c r="BO587" i="16"/>
  <c r="BM587" i="16" s="1"/>
  <c r="BN587" i="16" s="1"/>
  <c r="BL587" i="16"/>
  <c r="BK587" i="16"/>
  <c r="BY586" i="16"/>
  <c r="BW586" i="16" s="1"/>
  <c r="BX586" i="16" s="1"/>
  <c r="BV586" i="16"/>
  <c r="BU586" i="16"/>
  <c r="BO586" i="16"/>
  <c r="BM586" i="16" s="1"/>
  <c r="BN586" i="16" s="1"/>
  <c r="BL586" i="16"/>
  <c r="BK586" i="16"/>
  <c r="BY585" i="16"/>
  <c r="BW585" i="16" s="1"/>
  <c r="BX585" i="16" s="1"/>
  <c r="BV585" i="16"/>
  <c r="BU585" i="16"/>
  <c r="BO585" i="16"/>
  <c r="BM585" i="16" s="1"/>
  <c r="BN585" i="16" s="1"/>
  <c r="BL585" i="16"/>
  <c r="BK585" i="16"/>
  <c r="BY584" i="16"/>
  <c r="BW584" i="16" s="1"/>
  <c r="BX584" i="16" s="1"/>
  <c r="BV584" i="16"/>
  <c r="BU584" i="16"/>
  <c r="BO584" i="16"/>
  <c r="BM584" i="16" s="1"/>
  <c r="BN584" i="16" s="1"/>
  <c r="BL584" i="16"/>
  <c r="BK584" i="16"/>
  <c r="BY583" i="16"/>
  <c r="BW583" i="16" s="1"/>
  <c r="BX583" i="16" s="1"/>
  <c r="BV583" i="16"/>
  <c r="BU583" i="16"/>
  <c r="BO583" i="16"/>
  <c r="BM583" i="16" s="1"/>
  <c r="BN583" i="16" s="1"/>
  <c r="BL583" i="16"/>
  <c r="BK583" i="16"/>
  <c r="BY582" i="16"/>
  <c r="BW582" i="16" s="1"/>
  <c r="BX582" i="16" s="1"/>
  <c r="BV582" i="16"/>
  <c r="BU582" i="16"/>
  <c r="BO582" i="16"/>
  <c r="BM582" i="16" s="1"/>
  <c r="BN582" i="16" s="1"/>
  <c r="BL582" i="16"/>
  <c r="BK582" i="16"/>
  <c r="BY581" i="16"/>
  <c r="BW581" i="16" s="1"/>
  <c r="BX581" i="16" s="1"/>
  <c r="BV581" i="16"/>
  <c r="BU581" i="16"/>
  <c r="BO581" i="16"/>
  <c r="BM581" i="16" s="1"/>
  <c r="BN581" i="16" s="1"/>
  <c r="BL581" i="16"/>
  <c r="BK581" i="16"/>
  <c r="BY580" i="16"/>
  <c r="BW580" i="16" s="1"/>
  <c r="BX580" i="16" s="1"/>
  <c r="BV580" i="16"/>
  <c r="BU580" i="16"/>
  <c r="BO580" i="16"/>
  <c r="BM580" i="16" s="1"/>
  <c r="BN580" i="16" s="1"/>
  <c r="BL580" i="16"/>
  <c r="BK580" i="16"/>
  <c r="BY579" i="16"/>
  <c r="BW579" i="16" s="1"/>
  <c r="BX579" i="16" s="1"/>
  <c r="BV579" i="16"/>
  <c r="BU579" i="16"/>
  <c r="BO579" i="16"/>
  <c r="BM579" i="16" s="1"/>
  <c r="BN579" i="16" s="1"/>
  <c r="BL579" i="16"/>
  <c r="BK579" i="16"/>
  <c r="BY578" i="16"/>
  <c r="BW578" i="16" s="1"/>
  <c r="BX578" i="16" s="1"/>
  <c r="BV578" i="16"/>
  <c r="BU578" i="16"/>
  <c r="BO578" i="16"/>
  <c r="BM578" i="16" s="1"/>
  <c r="BN578" i="16" s="1"/>
  <c r="BL578" i="16"/>
  <c r="BK578" i="16"/>
  <c r="BY577" i="16"/>
  <c r="BW577" i="16" s="1"/>
  <c r="BX577" i="16" s="1"/>
  <c r="BV577" i="16"/>
  <c r="BU577" i="16"/>
  <c r="BO577" i="16"/>
  <c r="BM577" i="16" s="1"/>
  <c r="BN577" i="16" s="1"/>
  <c r="BL577" i="16"/>
  <c r="BK577" i="16"/>
  <c r="BY576" i="16"/>
  <c r="BW576" i="16" s="1"/>
  <c r="BX576" i="16" s="1"/>
  <c r="BV576" i="16"/>
  <c r="BU576" i="16"/>
  <c r="BO576" i="16"/>
  <c r="BM576" i="16" s="1"/>
  <c r="BN576" i="16" s="1"/>
  <c r="BL576" i="16"/>
  <c r="BK576" i="16"/>
  <c r="BY575" i="16"/>
  <c r="BW575" i="16" s="1"/>
  <c r="BX575" i="16" s="1"/>
  <c r="BV575" i="16"/>
  <c r="BU575" i="16"/>
  <c r="BO575" i="16"/>
  <c r="BM575" i="16" s="1"/>
  <c r="BN575" i="16" s="1"/>
  <c r="BL575" i="16"/>
  <c r="BK575" i="16"/>
  <c r="BY574" i="16"/>
  <c r="BW574" i="16" s="1"/>
  <c r="BX574" i="16" s="1"/>
  <c r="BV574" i="16"/>
  <c r="BU574" i="16"/>
  <c r="BO574" i="16"/>
  <c r="BM574" i="16" s="1"/>
  <c r="BN574" i="16" s="1"/>
  <c r="BL574" i="16"/>
  <c r="BK574" i="16"/>
  <c r="BY573" i="16"/>
  <c r="BW573" i="16" s="1"/>
  <c r="BX573" i="16" s="1"/>
  <c r="BV573" i="16"/>
  <c r="BU573" i="16"/>
  <c r="BO573" i="16"/>
  <c r="BM573" i="16" s="1"/>
  <c r="BN573" i="16" s="1"/>
  <c r="BL573" i="16"/>
  <c r="BK573" i="16"/>
  <c r="BY572" i="16"/>
  <c r="BW572" i="16" s="1"/>
  <c r="BX572" i="16" s="1"/>
  <c r="BV572" i="16"/>
  <c r="BU572" i="16"/>
  <c r="BO572" i="16"/>
  <c r="BM572" i="16" s="1"/>
  <c r="BN572" i="16" s="1"/>
  <c r="BL572" i="16"/>
  <c r="BK572" i="16"/>
  <c r="BY571" i="16"/>
  <c r="BW571" i="16" s="1"/>
  <c r="BX571" i="16" s="1"/>
  <c r="BV571" i="16"/>
  <c r="BU571" i="16"/>
  <c r="BO571" i="16"/>
  <c r="BM571" i="16" s="1"/>
  <c r="BN571" i="16" s="1"/>
  <c r="BL571" i="16"/>
  <c r="BK571" i="16"/>
  <c r="BY570" i="16"/>
  <c r="BW570" i="16" s="1"/>
  <c r="BX570" i="16" s="1"/>
  <c r="BV570" i="16"/>
  <c r="BU570" i="16"/>
  <c r="BO570" i="16"/>
  <c r="BM570" i="16" s="1"/>
  <c r="BN570" i="16" s="1"/>
  <c r="BL570" i="16"/>
  <c r="BK570" i="16"/>
  <c r="BY569" i="16"/>
  <c r="BW569" i="16" s="1"/>
  <c r="BX569" i="16" s="1"/>
  <c r="BV569" i="16"/>
  <c r="BU569" i="16"/>
  <c r="BO569" i="16"/>
  <c r="BM569" i="16" s="1"/>
  <c r="BN569" i="16" s="1"/>
  <c r="BL569" i="16"/>
  <c r="BK569" i="16"/>
  <c r="BY568" i="16"/>
  <c r="BW568" i="16" s="1"/>
  <c r="BX568" i="16" s="1"/>
  <c r="BV568" i="16"/>
  <c r="BU568" i="16"/>
  <c r="BO568" i="16"/>
  <c r="BM568" i="16" s="1"/>
  <c r="BN568" i="16" s="1"/>
  <c r="BL568" i="16"/>
  <c r="BK568" i="16"/>
  <c r="BY567" i="16"/>
  <c r="BW567" i="16" s="1"/>
  <c r="BX567" i="16" s="1"/>
  <c r="BV567" i="16"/>
  <c r="BU567" i="16"/>
  <c r="BO567" i="16"/>
  <c r="BM567" i="16" s="1"/>
  <c r="BN567" i="16" s="1"/>
  <c r="BL567" i="16"/>
  <c r="BK567" i="16"/>
  <c r="BY566" i="16"/>
  <c r="BW566" i="16" s="1"/>
  <c r="BX566" i="16" s="1"/>
  <c r="BV566" i="16"/>
  <c r="BU566" i="16"/>
  <c r="BO566" i="16"/>
  <c r="BM566" i="16" s="1"/>
  <c r="BN566" i="16" s="1"/>
  <c r="BL566" i="16"/>
  <c r="BK566" i="16"/>
  <c r="BY565" i="16"/>
  <c r="BW565" i="16" s="1"/>
  <c r="BX565" i="16" s="1"/>
  <c r="BV565" i="16"/>
  <c r="BU565" i="16"/>
  <c r="BO565" i="16"/>
  <c r="BM565" i="16" s="1"/>
  <c r="BN565" i="16" s="1"/>
  <c r="BL565" i="16"/>
  <c r="BK565" i="16"/>
  <c r="BY564" i="16"/>
  <c r="BW564" i="16" s="1"/>
  <c r="BX564" i="16" s="1"/>
  <c r="BV564" i="16"/>
  <c r="BU564" i="16"/>
  <c r="BO564" i="16"/>
  <c r="BM564" i="16" s="1"/>
  <c r="BN564" i="16" s="1"/>
  <c r="BL564" i="16"/>
  <c r="BK564" i="16"/>
  <c r="BY563" i="16"/>
  <c r="BW563" i="16" s="1"/>
  <c r="BX563" i="16" s="1"/>
  <c r="BV563" i="16"/>
  <c r="BU563" i="16"/>
  <c r="BO563" i="16"/>
  <c r="BM563" i="16" s="1"/>
  <c r="BN563" i="16" s="1"/>
  <c r="BL563" i="16"/>
  <c r="BK563" i="16"/>
  <c r="BY562" i="16"/>
  <c r="BW562" i="16" s="1"/>
  <c r="BX562" i="16" s="1"/>
  <c r="BV562" i="16"/>
  <c r="BU562" i="16"/>
  <c r="BO562" i="16"/>
  <c r="BM562" i="16" s="1"/>
  <c r="BN562" i="16" s="1"/>
  <c r="BL562" i="16"/>
  <c r="BK562" i="16"/>
  <c r="BY561" i="16"/>
  <c r="BW561" i="16" s="1"/>
  <c r="BX561" i="16" s="1"/>
  <c r="BV561" i="16"/>
  <c r="BU561" i="16"/>
  <c r="BO561" i="16"/>
  <c r="BM561" i="16" s="1"/>
  <c r="BN561" i="16" s="1"/>
  <c r="BL561" i="16"/>
  <c r="BK561" i="16"/>
  <c r="BY560" i="16"/>
  <c r="BW560" i="16" s="1"/>
  <c r="BX560" i="16" s="1"/>
  <c r="BV560" i="16"/>
  <c r="BU560" i="16"/>
  <c r="BO560" i="16"/>
  <c r="BM560" i="16" s="1"/>
  <c r="BN560" i="16" s="1"/>
  <c r="BL560" i="16"/>
  <c r="BK560" i="16"/>
  <c r="BY559" i="16"/>
  <c r="BW559" i="16" s="1"/>
  <c r="BX559" i="16" s="1"/>
  <c r="BV559" i="16"/>
  <c r="BU559" i="16"/>
  <c r="BO559" i="16"/>
  <c r="BM559" i="16" s="1"/>
  <c r="BN559" i="16" s="1"/>
  <c r="BL559" i="16"/>
  <c r="BK559" i="16"/>
  <c r="BY558" i="16"/>
  <c r="BW558" i="16" s="1"/>
  <c r="BX558" i="16" s="1"/>
  <c r="BV558" i="16"/>
  <c r="BU558" i="16"/>
  <c r="BO558" i="16"/>
  <c r="BM558" i="16" s="1"/>
  <c r="BN558" i="16" s="1"/>
  <c r="BL558" i="16"/>
  <c r="BK558" i="16"/>
  <c r="BY557" i="16"/>
  <c r="BW557" i="16" s="1"/>
  <c r="BX557" i="16" s="1"/>
  <c r="BV557" i="16"/>
  <c r="BU557" i="16"/>
  <c r="BO557" i="16"/>
  <c r="BM557" i="16" s="1"/>
  <c r="BN557" i="16" s="1"/>
  <c r="BL557" i="16"/>
  <c r="BK557" i="16"/>
  <c r="BY556" i="16"/>
  <c r="BW556" i="16" s="1"/>
  <c r="BX556" i="16" s="1"/>
  <c r="BV556" i="16"/>
  <c r="BU556" i="16"/>
  <c r="BO556" i="16"/>
  <c r="BM556" i="16" s="1"/>
  <c r="BN556" i="16" s="1"/>
  <c r="BL556" i="16"/>
  <c r="BK556" i="16"/>
  <c r="BY555" i="16"/>
  <c r="BW555" i="16" s="1"/>
  <c r="BX555" i="16" s="1"/>
  <c r="BV555" i="16"/>
  <c r="BU555" i="16"/>
  <c r="BO555" i="16"/>
  <c r="BM555" i="16" s="1"/>
  <c r="BN555" i="16" s="1"/>
  <c r="BL555" i="16"/>
  <c r="BK555" i="16"/>
  <c r="BY554" i="16"/>
  <c r="BW554" i="16" s="1"/>
  <c r="BX554" i="16" s="1"/>
  <c r="BV554" i="16"/>
  <c r="BU554" i="16"/>
  <c r="BO554" i="16"/>
  <c r="BM554" i="16" s="1"/>
  <c r="BN554" i="16" s="1"/>
  <c r="BL554" i="16"/>
  <c r="BK554" i="16"/>
  <c r="BY553" i="16"/>
  <c r="BW553" i="16" s="1"/>
  <c r="BX553" i="16" s="1"/>
  <c r="BV553" i="16"/>
  <c r="BU553" i="16"/>
  <c r="BO553" i="16"/>
  <c r="BM553" i="16" s="1"/>
  <c r="BN553" i="16" s="1"/>
  <c r="BL553" i="16"/>
  <c r="BK553" i="16"/>
  <c r="BY552" i="16"/>
  <c r="BW552" i="16" s="1"/>
  <c r="BX552" i="16" s="1"/>
  <c r="BV552" i="16"/>
  <c r="BU552" i="16"/>
  <c r="BO552" i="16"/>
  <c r="BM552" i="16" s="1"/>
  <c r="BN552" i="16" s="1"/>
  <c r="BL552" i="16"/>
  <c r="BK552" i="16"/>
  <c r="BY551" i="16"/>
  <c r="BW551" i="16" s="1"/>
  <c r="BX551" i="16" s="1"/>
  <c r="BV551" i="16"/>
  <c r="BU551" i="16"/>
  <c r="BO551" i="16"/>
  <c r="BM551" i="16" s="1"/>
  <c r="BN551" i="16" s="1"/>
  <c r="BL551" i="16"/>
  <c r="BK551" i="16"/>
  <c r="BY550" i="16"/>
  <c r="BW550" i="16" s="1"/>
  <c r="BX550" i="16" s="1"/>
  <c r="BV550" i="16"/>
  <c r="BU550" i="16"/>
  <c r="BO550" i="16"/>
  <c r="BM550" i="16" s="1"/>
  <c r="BN550" i="16" s="1"/>
  <c r="BL550" i="16"/>
  <c r="BK550" i="16"/>
  <c r="BY549" i="16"/>
  <c r="BW549" i="16" s="1"/>
  <c r="BX549" i="16" s="1"/>
  <c r="BV549" i="16"/>
  <c r="BU549" i="16"/>
  <c r="BO549" i="16"/>
  <c r="BM549" i="16" s="1"/>
  <c r="BN549" i="16" s="1"/>
  <c r="BL549" i="16"/>
  <c r="BK549" i="16"/>
  <c r="BY548" i="16"/>
  <c r="BW548" i="16" s="1"/>
  <c r="BX548" i="16" s="1"/>
  <c r="BV548" i="16"/>
  <c r="BU548" i="16"/>
  <c r="BO548" i="16"/>
  <c r="BM548" i="16" s="1"/>
  <c r="BN548" i="16" s="1"/>
  <c r="BL548" i="16"/>
  <c r="BK548" i="16"/>
  <c r="BY547" i="16"/>
  <c r="BW547" i="16" s="1"/>
  <c r="BX547" i="16" s="1"/>
  <c r="BV547" i="16"/>
  <c r="BU547" i="16"/>
  <c r="BO547" i="16"/>
  <c r="BM547" i="16" s="1"/>
  <c r="BN547" i="16" s="1"/>
  <c r="BL547" i="16"/>
  <c r="BK547" i="16"/>
  <c r="BY546" i="16"/>
  <c r="BW546" i="16" s="1"/>
  <c r="BX546" i="16" s="1"/>
  <c r="BV546" i="16"/>
  <c r="BU546" i="16"/>
  <c r="BO546" i="16"/>
  <c r="BM546" i="16" s="1"/>
  <c r="BN546" i="16" s="1"/>
  <c r="BL546" i="16"/>
  <c r="BK546" i="16"/>
  <c r="BY545" i="16"/>
  <c r="BW545" i="16" s="1"/>
  <c r="BX545" i="16" s="1"/>
  <c r="BV545" i="16"/>
  <c r="BU545" i="16"/>
  <c r="BO545" i="16"/>
  <c r="BM545" i="16" s="1"/>
  <c r="BN545" i="16" s="1"/>
  <c r="BL545" i="16"/>
  <c r="BK545" i="16"/>
  <c r="BY544" i="16"/>
  <c r="BW544" i="16" s="1"/>
  <c r="BX544" i="16" s="1"/>
  <c r="BV544" i="16"/>
  <c r="BU544" i="16"/>
  <c r="BO544" i="16"/>
  <c r="BM544" i="16" s="1"/>
  <c r="BN544" i="16" s="1"/>
  <c r="BL544" i="16"/>
  <c r="BK544" i="16"/>
  <c r="BY543" i="16"/>
  <c r="BW543" i="16" s="1"/>
  <c r="BX543" i="16" s="1"/>
  <c r="BV543" i="16"/>
  <c r="BU543" i="16"/>
  <c r="BO543" i="16"/>
  <c r="BM543" i="16" s="1"/>
  <c r="BN543" i="16" s="1"/>
  <c r="BL543" i="16"/>
  <c r="BK543" i="16"/>
  <c r="BY542" i="16"/>
  <c r="BW542" i="16" s="1"/>
  <c r="BX542" i="16" s="1"/>
  <c r="BV542" i="16"/>
  <c r="BU542" i="16"/>
  <c r="BO542" i="16"/>
  <c r="BM542" i="16" s="1"/>
  <c r="BN542" i="16" s="1"/>
  <c r="BL542" i="16"/>
  <c r="BK542" i="16"/>
  <c r="BY541" i="16"/>
  <c r="BW541" i="16" s="1"/>
  <c r="BX541" i="16" s="1"/>
  <c r="BV541" i="16"/>
  <c r="BU541" i="16"/>
  <c r="BO541" i="16"/>
  <c r="BM541" i="16" s="1"/>
  <c r="BN541" i="16" s="1"/>
  <c r="BL541" i="16"/>
  <c r="BK541" i="16"/>
  <c r="BY540" i="16"/>
  <c r="BW540" i="16" s="1"/>
  <c r="BX540" i="16" s="1"/>
  <c r="BV540" i="16"/>
  <c r="BU540" i="16"/>
  <c r="BO540" i="16"/>
  <c r="BM540" i="16" s="1"/>
  <c r="BN540" i="16" s="1"/>
  <c r="BL540" i="16"/>
  <c r="BK540" i="16"/>
  <c r="BY539" i="16"/>
  <c r="BW539" i="16" s="1"/>
  <c r="BX539" i="16" s="1"/>
  <c r="BV539" i="16"/>
  <c r="BU539" i="16"/>
  <c r="BO539" i="16"/>
  <c r="BM539" i="16" s="1"/>
  <c r="BN539" i="16" s="1"/>
  <c r="BL539" i="16"/>
  <c r="BK539" i="16"/>
  <c r="BY538" i="16"/>
  <c r="BW538" i="16" s="1"/>
  <c r="BX538" i="16" s="1"/>
  <c r="BV538" i="16"/>
  <c r="BU538" i="16"/>
  <c r="BO538" i="16"/>
  <c r="BM538" i="16" s="1"/>
  <c r="BN538" i="16" s="1"/>
  <c r="BL538" i="16"/>
  <c r="BK538" i="16"/>
  <c r="BY537" i="16"/>
  <c r="BW537" i="16" s="1"/>
  <c r="BX537" i="16" s="1"/>
  <c r="BV537" i="16"/>
  <c r="BU537" i="16"/>
  <c r="BO537" i="16"/>
  <c r="BM537" i="16" s="1"/>
  <c r="BN537" i="16" s="1"/>
  <c r="BL537" i="16"/>
  <c r="BK537" i="16"/>
  <c r="BY536" i="16"/>
  <c r="BW536" i="16" s="1"/>
  <c r="BX536" i="16" s="1"/>
  <c r="BV536" i="16"/>
  <c r="BU536" i="16"/>
  <c r="BO536" i="16"/>
  <c r="BM536" i="16" s="1"/>
  <c r="BN536" i="16" s="1"/>
  <c r="BL536" i="16"/>
  <c r="BK536" i="16"/>
  <c r="BY535" i="16"/>
  <c r="BW535" i="16" s="1"/>
  <c r="BX535" i="16" s="1"/>
  <c r="BV535" i="16"/>
  <c r="BU535" i="16"/>
  <c r="BO535" i="16"/>
  <c r="BM535" i="16" s="1"/>
  <c r="BN535" i="16" s="1"/>
  <c r="BL535" i="16"/>
  <c r="BK535" i="16"/>
  <c r="BY534" i="16"/>
  <c r="BW534" i="16" s="1"/>
  <c r="BX534" i="16" s="1"/>
  <c r="BV534" i="16"/>
  <c r="BU534" i="16"/>
  <c r="BO534" i="16"/>
  <c r="BM534" i="16" s="1"/>
  <c r="BN534" i="16" s="1"/>
  <c r="BL534" i="16"/>
  <c r="BK534" i="16"/>
  <c r="BY533" i="16"/>
  <c r="BW533" i="16" s="1"/>
  <c r="BX533" i="16" s="1"/>
  <c r="BV533" i="16"/>
  <c r="BU533" i="16"/>
  <c r="BO533" i="16"/>
  <c r="BM533" i="16" s="1"/>
  <c r="BN533" i="16" s="1"/>
  <c r="BL533" i="16"/>
  <c r="BK533" i="16"/>
  <c r="BY532" i="16"/>
  <c r="BW532" i="16" s="1"/>
  <c r="BX532" i="16" s="1"/>
  <c r="BV532" i="16"/>
  <c r="BU532" i="16"/>
  <c r="BO532" i="16"/>
  <c r="BM532" i="16" s="1"/>
  <c r="BN532" i="16" s="1"/>
  <c r="BL532" i="16"/>
  <c r="BK532" i="16"/>
  <c r="BY531" i="16"/>
  <c r="BW531" i="16" s="1"/>
  <c r="BX531" i="16" s="1"/>
  <c r="BV531" i="16"/>
  <c r="BU531" i="16"/>
  <c r="BO531" i="16"/>
  <c r="BM531" i="16" s="1"/>
  <c r="BN531" i="16" s="1"/>
  <c r="BL531" i="16"/>
  <c r="BK531" i="16"/>
  <c r="BY530" i="16"/>
  <c r="BW530" i="16" s="1"/>
  <c r="BX530" i="16" s="1"/>
  <c r="BV530" i="16"/>
  <c r="BU530" i="16"/>
  <c r="BO530" i="16"/>
  <c r="BM530" i="16" s="1"/>
  <c r="BN530" i="16" s="1"/>
  <c r="BL530" i="16"/>
  <c r="BK530" i="16"/>
  <c r="BY529" i="16"/>
  <c r="BW529" i="16" s="1"/>
  <c r="BX529" i="16" s="1"/>
  <c r="BV529" i="16"/>
  <c r="BU529" i="16"/>
  <c r="BO529" i="16"/>
  <c r="BM529" i="16" s="1"/>
  <c r="BN529" i="16" s="1"/>
  <c r="BL529" i="16"/>
  <c r="BK529" i="16"/>
  <c r="BY528" i="16"/>
  <c r="BW528" i="16" s="1"/>
  <c r="BX528" i="16" s="1"/>
  <c r="BV528" i="16"/>
  <c r="BU528" i="16"/>
  <c r="BO528" i="16"/>
  <c r="BM528" i="16" s="1"/>
  <c r="BN528" i="16" s="1"/>
  <c r="BL528" i="16"/>
  <c r="BK528" i="16"/>
  <c r="BY527" i="16"/>
  <c r="BW527" i="16" s="1"/>
  <c r="BX527" i="16" s="1"/>
  <c r="BV527" i="16"/>
  <c r="BU527" i="16"/>
  <c r="BO527" i="16"/>
  <c r="BM527" i="16" s="1"/>
  <c r="BN527" i="16" s="1"/>
  <c r="BL527" i="16"/>
  <c r="BK527" i="16"/>
  <c r="BY526" i="16"/>
  <c r="BW526" i="16" s="1"/>
  <c r="BX526" i="16" s="1"/>
  <c r="BV526" i="16"/>
  <c r="BU526" i="16"/>
  <c r="BO526" i="16"/>
  <c r="BM526" i="16" s="1"/>
  <c r="BN526" i="16" s="1"/>
  <c r="BL526" i="16"/>
  <c r="BK526" i="16"/>
  <c r="BY525" i="16"/>
  <c r="BW525" i="16" s="1"/>
  <c r="BX525" i="16" s="1"/>
  <c r="BV525" i="16"/>
  <c r="BU525" i="16"/>
  <c r="BO525" i="16"/>
  <c r="BM525" i="16" s="1"/>
  <c r="BN525" i="16" s="1"/>
  <c r="BL525" i="16"/>
  <c r="BK525" i="16"/>
  <c r="BY524" i="16"/>
  <c r="BW524" i="16" s="1"/>
  <c r="BX524" i="16" s="1"/>
  <c r="BV524" i="16"/>
  <c r="BU524" i="16"/>
  <c r="BO524" i="16"/>
  <c r="BM524" i="16" s="1"/>
  <c r="BN524" i="16" s="1"/>
  <c r="BL524" i="16"/>
  <c r="BK524" i="16"/>
  <c r="BY523" i="16"/>
  <c r="BW523" i="16" s="1"/>
  <c r="BX523" i="16" s="1"/>
  <c r="BV523" i="16"/>
  <c r="BU523" i="16"/>
  <c r="BO523" i="16"/>
  <c r="BM523" i="16" s="1"/>
  <c r="BN523" i="16" s="1"/>
  <c r="BL523" i="16"/>
  <c r="BK523" i="16"/>
  <c r="BY522" i="16"/>
  <c r="BW522" i="16" s="1"/>
  <c r="BX522" i="16" s="1"/>
  <c r="BV522" i="16"/>
  <c r="BU522" i="16"/>
  <c r="BO522" i="16"/>
  <c r="BM522" i="16" s="1"/>
  <c r="BN522" i="16" s="1"/>
  <c r="BL522" i="16"/>
  <c r="BK522" i="16"/>
  <c r="BY521" i="16"/>
  <c r="BW521" i="16" s="1"/>
  <c r="BX521" i="16" s="1"/>
  <c r="BV521" i="16"/>
  <c r="BU521" i="16"/>
  <c r="BO521" i="16"/>
  <c r="BM521" i="16" s="1"/>
  <c r="BN521" i="16" s="1"/>
  <c r="BL521" i="16"/>
  <c r="BK521" i="16"/>
  <c r="BY520" i="16"/>
  <c r="BW520" i="16" s="1"/>
  <c r="BX520" i="16" s="1"/>
  <c r="BV520" i="16"/>
  <c r="BU520" i="16"/>
  <c r="BO520" i="16"/>
  <c r="BM520" i="16" s="1"/>
  <c r="BN520" i="16" s="1"/>
  <c r="BL520" i="16"/>
  <c r="BK520" i="16"/>
  <c r="BY519" i="16"/>
  <c r="BW519" i="16" s="1"/>
  <c r="BX519" i="16" s="1"/>
  <c r="BV519" i="16"/>
  <c r="BU519" i="16"/>
  <c r="BO519" i="16"/>
  <c r="BM519" i="16" s="1"/>
  <c r="BN519" i="16" s="1"/>
  <c r="BL519" i="16"/>
  <c r="BK519" i="16"/>
  <c r="BY518" i="16"/>
  <c r="BW518" i="16" s="1"/>
  <c r="BX518" i="16" s="1"/>
  <c r="BV518" i="16"/>
  <c r="BU518" i="16"/>
  <c r="BO518" i="16"/>
  <c r="BM518" i="16" s="1"/>
  <c r="BN518" i="16" s="1"/>
  <c r="BL518" i="16"/>
  <c r="BK518" i="16"/>
  <c r="BY517" i="16"/>
  <c r="BW517" i="16" s="1"/>
  <c r="BX517" i="16" s="1"/>
  <c r="BV517" i="16"/>
  <c r="BU517" i="16"/>
  <c r="BO517" i="16"/>
  <c r="BM517" i="16" s="1"/>
  <c r="BN517" i="16" s="1"/>
  <c r="BL517" i="16"/>
  <c r="BK517" i="16"/>
  <c r="BY516" i="16"/>
  <c r="BW516" i="16" s="1"/>
  <c r="BX516" i="16" s="1"/>
  <c r="BV516" i="16"/>
  <c r="BU516" i="16"/>
  <c r="BO516" i="16"/>
  <c r="BM516" i="16" s="1"/>
  <c r="BN516" i="16" s="1"/>
  <c r="BL516" i="16"/>
  <c r="BK516" i="16"/>
  <c r="BY515" i="16"/>
  <c r="BW515" i="16" s="1"/>
  <c r="BX515" i="16" s="1"/>
  <c r="BV515" i="16"/>
  <c r="BU515" i="16"/>
  <c r="BO515" i="16"/>
  <c r="BM515" i="16" s="1"/>
  <c r="BN515" i="16" s="1"/>
  <c r="BL515" i="16"/>
  <c r="BK515" i="16"/>
  <c r="BY514" i="16"/>
  <c r="BW514" i="16" s="1"/>
  <c r="BX514" i="16" s="1"/>
  <c r="BV514" i="16"/>
  <c r="BU514" i="16"/>
  <c r="BO514" i="16"/>
  <c r="BM514" i="16" s="1"/>
  <c r="BN514" i="16" s="1"/>
  <c r="BL514" i="16"/>
  <c r="BK514" i="16"/>
  <c r="BY513" i="16"/>
  <c r="BW513" i="16" s="1"/>
  <c r="BX513" i="16" s="1"/>
  <c r="BV513" i="16"/>
  <c r="BU513" i="16"/>
  <c r="BO513" i="16"/>
  <c r="BM513" i="16" s="1"/>
  <c r="BN513" i="16" s="1"/>
  <c r="BL513" i="16"/>
  <c r="BK513" i="16"/>
  <c r="BY512" i="16"/>
  <c r="BW512" i="16" s="1"/>
  <c r="BX512" i="16" s="1"/>
  <c r="BV512" i="16"/>
  <c r="BU512" i="16"/>
  <c r="BO512" i="16"/>
  <c r="BM512" i="16" s="1"/>
  <c r="BN512" i="16" s="1"/>
  <c r="BL512" i="16"/>
  <c r="BK512" i="16"/>
  <c r="BY511" i="16"/>
  <c r="BW511" i="16" s="1"/>
  <c r="BX511" i="16" s="1"/>
  <c r="BV511" i="16"/>
  <c r="BU511" i="16"/>
  <c r="BO511" i="16"/>
  <c r="BM511" i="16" s="1"/>
  <c r="BN511" i="16" s="1"/>
  <c r="BL511" i="16"/>
  <c r="BK511" i="16"/>
  <c r="BY510" i="16"/>
  <c r="BW510" i="16" s="1"/>
  <c r="BX510" i="16" s="1"/>
  <c r="BV510" i="16"/>
  <c r="BU510" i="16"/>
  <c r="BO510" i="16"/>
  <c r="BM510" i="16" s="1"/>
  <c r="BN510" i="16" s="1"/>
  <c r="BL510" i="16"/>
  <c r="BK510" i="16"/>
  <c r="BY509" i="16"/>
  <c r="BW509" i="16" s="1"/>
  <c r="BX509" i="16" s="1"/>
  <c r="BV509" i="16"/>
  <c r="BU509" i="16"/>
  <c r="BO509" i="16"/>
  <c r="BM509" i="16" s="1"/>
  <c r="BN509" i="16" s="1"/>
  <c r="BL509" i="16"/>
  <c r="BK509" i="16"/>
  <c r="BY508" i="16"/>
  <c r="BW508" i="16" s="1"/>
  <c r="BX508" i="16" s="1"/>
  <c r="BV508" i="16"/>
  <c r="BU508" i="16"/>
  <c r="BO508" i="16"/>
  <c r="BM508" i="16" s="1"/>
  <c r="BN508" i="16" s="1"/>
  <c r="BL508" i="16"/>
  <c r="BK508" i="16"/>
  <c r="BY507" i="16"/>
  <c r="BW507" i="16" s="1"/>
  <c r="BX507" i="16" s="1"/>
  <c r="BV507" i="16"/>
  <c r="BU507" i="16"/>
  <c r="BO507" i="16"/>
  <c r="BM507" i="16" s="1"/>
  <c r="BN507" i="16" s="1"/>
  <c r="BL507" i="16"/>
  <c r="BK507" i="16"/>
  <c r="BY506" i="16"/>
  <c r="BW506" i="16" s="1"/>
  <c r="BX506" i="16" s="1"/>
  <c r="BV506" i="16"/>
  <c r="BU506" i="16"/>
  <c r="BO506" i="16"/>
  <c r="BM506" i="16" s="1"/>
  <c r="BN506" i="16" s="1"/>
  <c r="BL506" i="16"/>
  <c r="BK506" i="16"/>
  <c r="BY505" i="16"/>
  <c r="BW505" i="16" s="1"/>
  <c r="BX505" i="16" s="1"/>
  <c r="BV505" i="16"/>
  <c r="BU505" i="16"/>
  <c r="BO505" i="16"/>
  <c r="BM505" i="16" s="1"/>
  <c r="BN505" i="16" s="1"/>
  <c r="BL505" i="16"/>
  <c r="BK505" i="16"/>
  <c r="BY504" i="16"/>
  <c r="BW504" i="16" s="1"/>
  <c r="BX504" i="16" s="1"/>
  <c r="BV504" i="16"/>
  <c r="BU504" i="16"/>
  <c r="BO504" i="16"/>
  <c r="BM504" i="16" s="1"/>
  <c r="BN504" i="16" s="1"/>
  <c r="BL504" i="16"/>
  <c r="BK504" i="16"/>
  <c r="BY503" i="16"/>
  <c r="BW503" i="16" s="1"/>
  <c r="BX503" i="16" s="1"/>
  <c r="BV503" i="16"/>
  <c r="BU503" i="16"/>
  <c r="BO503" i="16"/>
  <c r="BM503" i="16" s="1"/>
  <c r="BN503" i="16" s="1"/>
  <c r="BL503" i="16"/>
  <c r="BK503" i="16"/>
  <c r="BY502" i="16"/>
  <c r="BW502" i="16" s="1"/>
  <c r="BX502" i="16" s="1"/>
  <c r="BV502" i="16"/>
  <c r="BU502" i="16"/>
  <c r="BO502" i="16"/>
  <c r="BM502" i="16" s="1"/>
  <c r="BN502" i="16" s="1"/>
  <c r="BL502" i="16"/>
  <c r="BK502" i="16"/>
  <c r="BY501" i="16"/>
  <c r="BW501" i="16" s="1"/>
  <c r="BX501" i="16" s="1"/>
  <c r="BV501" i="16"/>
  <c r="BU501" i="16"/>
  <c r="BO501" i="16"/>
  <c r="BM501" i="16" s="1"/>
  <c r="BN501" i="16" s="1"/>
  <c r="BL501" i="16"/>
  <c r="BK501" i="16"/>
  <c r="BY500" i="16"/>
  <c r="BW500" i="16" s="1"/>
  <c r="BX500" i="16" s="1"/>
  <c r="BV500" i="16"/>
  <c r="BU500" i="16"/>
  <c r="BO500" i="16"/>
  <c r="BM500" i="16" s="1"/>
  <c r="BN500" i="16" s="1"/>
  <c r="BL500" i="16"/>
  <c r="BK500" i="16"/>
  <c r="BY499" i="16"/>
  <c r="BW499" i="16" s="1"/>
  <c r="BX499" i="16" s="1"/>
  <c r="BV499" i="16"/>
  <c r="BU499" i="16"/>
  <c r="BO499" i="16"/>
  <c r="BM499" i="16" s="1"/>
  <c r="BN499" i="16" s="1"/>
  <c r="BL499" i="16"/>
  <c r="BK499" i="16"/>
  <c r="BY498" i="16"/>
  <c r="BW498" i="16" s="1"/>
  <c r="BX498" i="16" s="1"/>
  <c r="BV498" i="16"/>
  <c r="BU498" i="16"/>
  <c r="BO498" i="16"/>
  <c r="BM498" i="16" s="1"/>
  <c r="BN498" i="16" s="1"/>
  <c r="BL498" i="16"/>
  <c r="BK498" i="16"/>
  <c r="BY497" i="16"/>
  <c r="BW497" i="16" s="1"/>
  <c r="BX497" i="16" s="1"/>
  <c r="BV497" i="16"/>
  <c r="BU497" i="16"/>
  <c r="BO497" i="16"/>
  <c r="BM497" i="16" s="1"/>
  <c r="BN497" i="16" s="1"/>
  <c r="BL497" i="16"/>
  <c r="BK497" i="16"/>
  <c r="BY496" i="16"/>
  <c r="BW496" i="16" s="1"/>
  <c r="BX496" i="16" s="1"/>
  <c r="BV496" i="16"/>
  <c r="BU496" i="16"/>
  <c r="BO496" i="16"/>
  <c r="BM496" i="16" s="1"/>
  <c r="BN496" i="16" s="1"/>
  <c r="BL496" i="16"/>
  <c r="BK496" i="16"/>
  <c r="BY495" i="16"/>
  <c r="BW495" i="16" s="1"/>
  <c r="BX495" i="16" s="1"/>
  <c r="BV495" i="16"/>
  <c r="BU495" i="16"/>
  <c r="BO495" i="16"/>
  <c r="BM495" i="16" s="1"/>
  <c r="BN495" i="16" s="1"/>
  <c r="BL495" i="16"/>
  <c r="BK495" i="16"/>
  <c r="BY494" i="16"/>
  <c r="BW494" i="16" s="1"/>
  <c r="BX494" i="16" s="1"/>
  <c r="BV494" i="16"/>
  <c r="BU494" i="16"/>
  <c r="BO494" i="16"/>
  <c r="BM494" i="16" s="1"/>
  <c r="BN494" i="16" s="1"/>
  <c r="BL494" i="16"/>
  <c r="BK494" i="16"/>
  <c r="BY493" i="16"/>
  <c r="BW493" i="16" s="1"/>
  <c r="BX493" i="16" s="1"/>
  <c r="BV493" i="16"/>
  <c r="BU493" i="16"/>
  <c r="BO493" i="16"/>
  <c r="BM493" i="16" s="1"/>
  <c r="BN493" i="16" s="1"/>
  <c r="BL493" i="16"/>
  <c r="BK493" i="16"/>
  <c r="BY492" i="16"/>
  <c r="BW492" i="16" s="1"/>
  <c r="BX492" i="16" s="1"/>
  <c r="BV492" i="16"/>
  <c r="BU492" i="16"/>
  <c r="BO492" i="16"/>
  <c r="BM492" i="16" s="1"/>
  <c r="BN492" i="16" s="1"/>
  <c r="BL492" i="16"/>
  <c r="BK492" i="16"/>
  <c r="BY491" i="16"/>
  <c r="BW491" i="16" s="1"/>
  <c r="BX491" i="16" s="1"/>
  <c r="BV491" i="16"/>
  <c r="BU491" i="16"/>
  <c r="BO491" i="16"/>
  <c r="BM491" i="16" s="1"/>
  <c r="BN491" i="16" s="1"/>
  <c r="BL491" i="16"/>
  <c r="BK491" i="16"/>
  <c r="BY490" i="16"/>
  <c r="BW490" i="16" s="1"/>
  <c r="BX490" i="16" s="1"/>
  <c r="BV490" i="16"/>
  <c r="BU490" i="16"/>
  <c r="BO490" i="16"/>
  <c r="BM490" i="16" s="1"/>
  <c r="BN490" i="16" s="1"/>
  <c r="BL490" i="16"/>
  <c r="BK490" i="16"/>
  <c r="BY489" i="16"/>
  <c r="BW489" i="16" s="1"/>
  <c r="BX489" i="16" s="1"/>
  <c r="BV489" i="16"/>
  <c r="BU489" i="16"/>
  <c r="BO489" i="16"/>
  <c r="BM489" i="16" s="1"/>
  <c r="BN489" i="16" s="1"/>
  <c r="BL489" i="16"/>
  <c r="BK489" i="16"/>
  <c r="BY488" i="16"/>
  <c r="BW488" i="16" s="1"/>
  <c r="BX488" i="16" s="1"/>
  <c r="BV488" i="16"/>
  <c r="BU488" i="16"/>
  <c r="BO488" i="16"/>
  <c r="BM488" i="16" s="1"/>
  <c r="BN488" i="16" s="1"/>
  <c r="BL488" i="16"/>
  <c r="BK488" i="16"/>
  <c r="BY487" i="16"/>
  <c r="BW487" i="16" s="1"/>
  <c r="BX487" i="16" s="1"/>
  <c r="BV487" i="16"/>
  <c r="BU487" i="16"/>
  <c r="BO487" i="16"/>
  <c r="BM487" i="16" s="1"/>
  <c r="BN487" i="16" s="1"/>
  <c r="BL487" i="16"/>
  <c r="BK487" i="16"/>
  <c r="BY486" i="16"/>
  <c r="BW486" i="16" s="1"/>
  <c r="BX486" i="16" s="1"/>
  <c r="BV486" i="16"/>
  <c r="BU486" i="16"/>
  <c r="BO486" i="16"/>
  <c r="BM486" i="16" s="1"/>
  <c r="BN486" i="16" s="1"/>
  <c r="BL486" i="16"/>
  <c r="BK486" i="16"/>
  <c r="BY485" i="16"/>
  <c r="BW485" i="16" s="1"/>
  <c r="BX485" i="16" s="1"/>
  <c r="BV485" i="16"/>
  <c r="BU485" i="16"/>
  <c r="BO485" i="16"/>
  <c r="BM485" i="16" s="1"/>
  <c r="BN485" i="16" s="1"/>
  <c r="BL485" i="16"/>
  <c r="BK485" i="16"/>
  <c r="BY484" i="16"/>
  <c r="BW484" i="16" s="1"/>
  <c r="BX484" i="16" s="1"/>
  <c r="BV484" i="16"/>
  <c r="BU484" i="16"/>
  <c r="BO484" i="16"/>
  <c r="BM484" i="16" s="1"/>
  <c r="BN484" i="16" s="1"/>
  <c r="BL484" i="16"/>
  <c r="BK484" i="16"/>
  <c r="BY483" i="16"/>
  <c r="BW483" i="16" s="1"/>
  <c r="BX483" i="16" s="1"/>
  <c r="BV483" i="16"/>
  <c r="BU483" i="16"/>
  <c r="BO483" i="16"/>
  <c r="BM483" i="16" s="1"/>
  <c r="BN483" i="16" s="1"/>
  <c r="BL483" i="16"/>
  <c r="BK483" i="16"/>
  <c r="BY482" i="16"/>
  <c r="BW482" i="16" s="1"/>
  <c r="BX482" i="16" s="1"/>
  <c r="BV482" i="16"/>
  <c r="BU482" i="16"/>
  <c r="BO482" i="16"/>
  <c r="BM482" i="16" s="1"/>
  <c r="BN482" i="16" s="1"/>
  <c r="BL482" i="16"/>
  <c r="BK482" i="16"/>
  <c r="BY481" i="16"/>
  <c r="BW481" i="16" s="1"/>
  <c r="BX481" i="16" s="1"/>
  <c r="BV481" i="16"/>
  <c r="BU481" i="16"/>
  <c r="BO481" i="16"/>
  <c r="BM481" i="16" s="1"/>
  <c r="BN481" i="16" s="1"/>
  <c r="BL481" i="16"/>
  <c r="BK481" i="16"/>
  <c r="BY480" i="16"/>
  <c r="BW480" i="16" s="1"/>
  <c r="BX480" i="16" s="1"/>
  <c r="BV480" i="16"/>
  <c r="BU480" i="16"/>
  <c r="BO480" i="16"/>
  <c r="BM480" i="16" s="1"/>
  <c r="BN480" i="16" s="1"/>
  <c r="BL480" i="16"/>
  <c r="BK480" i="16"/>
  <c r="BY479" i="16"/>
  <c r="BW479" i="16" s="1"/>
  <c r="BX479" i="16" s="1"/>
  <c r="BV479" i="16"/>
  <c r="BU479" i="16"/>
  <c r="BO479" i="16"/>
  <c r="BM479" i="16" s="1"/>
  <c r="BN479" i="16" s="1"/>
  <c r="BL479" i="16"/>
  <c r="BK479" i="16"/>
  <c r="BY478" i="16"/>
  <c r="BW478" i="16" s="1"/>
  <c r="BX478" i="16" s="1"/>
  <c r="BV478" i="16"/>
  <c r="BU478" i="16"/>
  <c r="BO478" i="16"/>
  <c r="BM478" i="16" s="1"/>
  <c r="BN478" i="16" s="1"/>
  <c r="BL478" i="16"/>
  <c r="BK478" i="16"/>
  <c r="BY477" i="16"/>
  <c r="BW477" i="16" s="1"/>
  <c r="BX477" i="16" s="1"/>
  <c r="BV477" i="16"/>
  <c r="BU477" i="16"/>
  <c r="BO477" i="16"/>
  <c r="BM477" i="16" s="1"/>
  <c r="BN477" i="16" s="1"/>
  <c r="BL477" i="16"/>
  <c r="BK477" i="16"/>
  <c r="BY476" i="16"/>
  <c r="BW476" i="16" s="1"/>
  <c r="BX476" i="16" s="1"/>
  <c r="BV476" i="16"/>
  <c r="BU476" i="16"/>
  <c r="BO476" i="16"/>
  <c r="BM476" i="16" s="1"/>
  <c r="BN476" i="16" s="1"/>
  <c r="BL476" i="16"/>
  <c r="BK476" i="16"/>
  <c r="BY475" i="16"/>
  <c r="BW475" i="16" s="1"/>
  <c r="BX475" i="16" s="1"/>
  <c r="BV475" i="16"/>
  <c r="BU475" i="16"/>
  <c r="BO475" i="16"/>
  <c r="BM475" i="16" s="1"/>
  <c r="BN475" i="16" s="1"/>
  <c r="BL475" i="16"/>
  <c r="BK475" i="16"/>
  <c r="BY474" i="16"/>
  <c r="BW474" i="16" s="1"/>
  <c r="BX474" i="16" s="1"/>
  <c r="BV474" i="16"/>
  <c r="BU474" i="16"/>
  <c r="BO474" i="16"/>
  <c r="BM474" i="16" s="1"/>
  <c r="BN474" i="16" s="1"/>
  <c r="BL474" i="16"/>
  <c r="BK474" i="16"/>
  <c r="BY473" i="16"/>
  <c r="BW473" i="16" s="1"/>
  <c r="BX473" i="16" s="1"/>
  <c r="BV473" i="16"/>
  <c r="BU473" i="16"/>
  <c r="BO473" i="16"/>
  <c r="BM473" i="16" s="1"/>
  <c r="BN473" i="16" s="1"/>
  <c r="BL473" i="16"/>
  <c r="BK473" i="16"/>
  <c r="BY472" i="16"/>
  <c r="BW472" i="16" s="1"/>
  <c r="BX472" i="16" s="1"/>
  <c r="BV472" i="16"/>
  <c r="BU472" i="16"/>
  <c r="BO472" i="16"/>
  <c r="BM472" i="16" s="1"/>
  <c r="BN472" i="16" s="1"/>
  <c r="BL472" i="16"/>
  <c r="BK472" i="16"/>
  <c r="BY471" i="16"/>
  <c r="BW471" i="16" s="1"/>
  <c r="BX471" i="16" s="1"/>
  <c r="BV471" i="16"/>
  <c r="BU471" i="16"/>
  <c r="BO471" i="16"/>
  <c r="BM471" i="16" s="1"/>
  <c r="BN471" i="16" s="1"/>
  <c r="BL471" i="16"/>
  <c r="BK471" i="16"/>
  <c r="BY470" i="16"/>
  <c r="BW470" i="16" s="1"/>
  <c r="BX470" i="16" s="1"/>
  <c r="BV470" i="16"/>
  <c r="BU470" i="16"/>
  <c r="BO470" i="16"/>
  <c r="BM470" i="16" s="1"/>
  <c r="BN470" i="16" s="1"/>
  <c r="BL470" i="16"/>
  <c r="BK470" i="16"/>
  <c r="BY469" i="16"/>
  <c r="BW469" i="16" s="1"/>
  <c r="BX469" i="16" s="1"/>
  <c r="BV469" i="16"/>
  <c r="BU469" i="16"/>
  <c r="BO469" i="16"/>
  <c r="BM469" i="16" s="1"/>
  <c r="BN469" i="16" s="1"/>
  <c r="BL469" i="16"/>
  <c r="BK469" i="16"/>
  <c r="BY468" i="16"/>
  <c r="BW468" i="16" s="1"/>
  <c r="BX468" i="16" s="1"/>
  <c r="BV468" i="16"/>
  <c r="BU468" i="16"/>
  <c r="BO468" i="16"/>
  <c r="BM468" i="16" s="1"/>
  <c r="BN468" i="16" s="1"/>
  <c r="BL468" i="16"/>
  <c r="BK468" i="16"/>
  <c r="BY467" i="16"/>
  <c r="BW467" i="16" s="1"/>
  <c r="BX467" i="16" s="1"/>
  <c r="BV467" i="16"/>
  <c r="BU467" i="16"/>
  <c r="BO467" i="16"/>
  <c r="BM467" i="16" s="1"/>
  <c r="BN467" i="16" s="1"/>
  <c r="BL467" i="16"/>
  <c r="BK467" i="16"/>
  <c r="BY466" i="16"/>
  <c r="BW466" i="16" s="1"/>
  <c r="BX466" i="16" s="1"/>
  <c r="BV466" i="16"/>
  <c r="BU466" i="16"/>
  <c r="BO466" i="16"/>
  <c r="BM466" i="16" s="1"/>
  <c r="BN466" i="16" s="1"/>
  <c r="BL466" i="16"/>
  <c r="BK466" i="16"/>
  <c r="BY465" i="16"/>
  <c r="BW465" i="16" s="1"/>
  <c r="BX465" i="16" s="1"/>
  <c r="BV465" i="16"/>
  <c r="BU465" i="16"/>
  <c r="BO465" i="16"/>
  <c r="BM465" i="16" s="1"/>
  <c r="BN465" i="16" s="1"/>
  <c r="BL465" i="16"/>
  <c r="BK465" i="16"/>
  <c r="BY464" i="16"/>
  <c r="BW464" i="16" s="1"/>
  <c r="BX464" i="16" s="1"/>
  <c r="BV464" i="16"/>
  <c r="BU464" i="16"/>
  <c r="BO464" i="16"/>
  <c r="BM464" i="16" s="1"/>
  <c r="BN464" i="16" s="1"/>
  <c r="BL464" i="16"/>
  <c r="BK464" i="16"/>
  <c r="BY463" i="16"/>
  <c r="BW463" i="16" s="1"/>
  <c r="BX463" i="16" s="1"/>
  <c r="BV463" i="16"/>
  <c r="BU463" i="16"/>
  <c r="BO463" i="16"/>
  <c r="BM463" i="16" s="1"/>
  <c r="BN463" i="16" s="1"/>
  <c r="BL463" i="16"/>
  <c r="BK463" i="16"/>
  <c r="BY462" i="16"/>
  <c r="BW462" i="16" s="1"/>
  <c r="BX462" i="16" s="1"/>
  <c r="BV462" i="16"/>
  <c r="BU462" i="16"/>
  <c r="BO462" i="16"/>
  <c r="BM462" i="16" s="1"/>
  <c r="BN462" i="16" s="1"/>
  <c r="BL462" i="16"/>
  <c r="BK462" i="16"/>
  <c r="BY461" i="16"/>
  <c r="BW461" i="16" s="1"/>
  <c r="BX461" i="16" s="1"/>
  <c r="BV461" i="16"/>
  <c r="BU461" i="16"/>
  <c r="BO461" i="16"/>
  <c r="BM461" i="16" s="1"/>
  <c r="BN461" i="16" s="1"/>
  <c r="BL461" i="16"/>
  <c r="BK461" i="16"/>
  <c r="BY460" i="16"/>
  <c r="BW460" i="16" s="1"/>
  <c r="BX460" i="16" s="1"/>
  <c r="BV460" i="16"/>
  <c r="BU460" i="16"/>
  <c r="BO460" i="16"/>
  <c r="BM460" i="16" s="1"/>
  <c r="BN460" i="16" s="1"/>
  <c r="BL460" i="16"/>
  <c r="BK460" i="16"/>
  <c r="BY459" i="16"/>
  <c r="BW459" i="16" s="1"/>
  <c r="BX459" i="16" s="1"/>
  <c r="BV459" i="16"/>
  <c r="BU459" i="16"/>
  <c r="BO459" i="16"/>
  <c r="BM459" i="16" s="1"/>
  <c r="BN459" i="16" s="1"/>
  <c r="BL459" i="16"/>
  <c r="BK459" i="16"/>
  <c r="BY458" i="16"/>
  <c r="BW458" i="16" s="1"/>
  <c r="BX458" i="16" s="1"/>
  <c r="BV458" i="16"/>
  <c r="BU458" i="16"/>
  <c r="BO458" i="16"/>
  <c r="BM458" i="16" s="1"/>
  <c r="BN458" i="16" s="1"/>
  <c r="BL458" i="16"/>
  <c r="BK458" i="16"/>
  <c r="BY457" i="16"/>
  <c r="BW457" i="16" s="1"/>
  <c r="BX457" i="16" s="1"/>
  <c r="BV457" i="16"/>
  <c r="BU457" i="16"/>
  <c r="BO457" i="16"/>
  <c r="BM457" i="16" s="1"/>
  <c r="BN457" i="16" s="1"/>
  <c r="BL457" i="16"/>
  <c r="BK457" i="16"/>
  <c r="BY456" i="16"/>
  <c r="BW456" i="16" s="1"/>
  <c r="BX456" i="16" s="1"/>
  <c r="BV456" i="16"/>
  <c r="BU456" i="16"/>
  <c r="BO456" i="16"/>
  <c r="BM456" i="16" s="1"/>
  <c r="BN456" i="16" s="1"/>
  <c r="BL456" i="16"/>
  <c r="BK456" i="16"/>
  <c r="BY455" i="16"/>
  <c r="BW455" i="16" s="1"/>
  <c r="BX455" i="16" s="1"/>
  <c r="BV455" i="16"/>
  <c r="BU455" i="16"/>
  <c r="BO455" i="16"/>
  <c r="BM455" i="16" s="1"/>
  <c r="BN455" i="16" s="1"/>
  <c r="BL455" i="16"/>
  <c r="BK455" i="16"/>
  <c r="BY454" i="16"/>
  <c r="BW454" i="16" s="1"/>
  <c r="BX454" i="16" s="1"/>
  <c r="BV454" i="16"/>
  <c r="BU454" i="16"/>
  <c r="BO454" i="16"/>
  <c r="BM454" i="16" s="1"/>
  <c r="BN454" i="16" s="1"/>
  <c r="BL454" i="16"/>
  <c r="BK454" i="16"/>
  <c r="BY453" i="16"/>
  <c r="BW453" i="16" s="1"/>
  <c r="BX453" i="16" s="1"/>
  <c r="BV453" i="16"/>
  <c r="BU453" i="16"/>
  <c r="BO453" i="16"/>
  <c r="BM453" i="16" s="1"/>
  <c r="BN453" i="16" s="1"/>
  <c r="BL453" i="16"/>
  <c r="BK453" i="16"/>
  <c r="BY452" i="16"/>
  <c r="BW452" i="16" s="1"/>
  <c r="BX452" i="16" s="1"/>
  <c r="BV452" i="16"/>
  <c r="BU452" i="16"/>
  <c r="BO452" i="16"/>
  <c r="BM452" i="16" s="1"/>
  <c r="BN452" i="16" s="1"/>
  <c r="BL452" i="16"/>
  <c r="BK452" i="16"/>
  <c r="BY451" i="16"/>
  <c r="BW451" i="16" s="1"/>
  <c r="BX451" i="16" s="1"/>
  <c r="BV451" i="16"/>
  <c r="BU451" i="16"/>
  <c r="BO451" i="16"/>
  <c r="BM451" i="16" s="1"/>
  <c r="BN451" i="16" s="1"/>
  <c r="BL451" i="16"/>
  <c r="BK451" i="16"/>
  <c r="BY450" i="16"/>
  <c r="BW450" i="16" s="1"/>
  <c r="BX450" i="16" s="1"/>
  <c r="BV450" i="16"/>
  <c r="BU450" i="16"/>
  <c r="BO450" i="16"/>
  <c r="BM450" i="16" s="1"/>
  <c r="BN450" i="16" s="1"/>
  <c r="BL450" i="16"/>
  <c r="BK450" i="16"/>
  <c r="BY449" i="16"/>
  <c r="BW449" i="16" s="1"/>
  <c r="BX449" i="16" s="1"/>
  <c r="BV449" i="16"/>
  <c r="BU449" i="16"/>
  <c r="BO449" i="16"/>
  <c r="BM449" i="16" s="1"/>
  <c r="BN449" i="16" s="1"/>
  <c r="BL449" i="16"/>
  <c r="BK449" i="16"/>
  <c r="BY448" i="16"/>
  <c r="BW448" i="16" s="1"/>
  <c r="BX448" i="16" s="1"/>
  <c r="BV448" i="16"/>
  <c r="BU448" i="16"/>
  <c r="BO448" i="16"/>
  <c r="BM448" i="16" s="1"/>
  <c r="BN448" i="16" s="1"/>
  <c r="BL448" i="16"/>
  <c r="BK448" i="16"/>
  <c r="BY447" i="16"/>
  <c r="BW447" i="16" s="1"/>
  <c r="BX447" i="16" s="1"/>
  <c r="BV447" i="16"/>
  <c r="BU447" i="16"/>
  <c r="BO447" i="16"/>
  <c r="BM447" i="16" s="1"/>
  <c r="BN447" i="16" s="1"/>
  <c r="BL447" i="16"/>
  <c r="BK447" i="16"/>
  <c r="BY446" i="16"/>
  <c r="BW446" i="16" s="1"/>
  <c r="BX446" i="16" s="1"/>
  <c r="BV446" i="16"/>
  <c r="BU446" i="16"/>
  <c r="BO446" i="16"/>
  <c r="BM446" i="16" s="1"/>
  <c r="BN446" i="16" s="1"/>
  <c r="BL446" i="16"/>
  <c r="BK446" i="16"/>
  <c r="BY445" i="16"/>
  <c r="BW445" i="16" s="1"/>
  <c r="BX445" i="16" s="1"/>
  <c r="BV445" i="16"/>
  <c r="BU445" i="16"/>
  <c r="BO445" i="16"/>
  <c r="BM445" i="16" s="1"/>
  <c r="BN445" i="16" s="1"/>
  <c r="BL445" i="16"/>
  <c r="BK445" i="16"/>
  <c r="BY444" i="16"/>
  <c r="BW444" i="16" s="1"/>
  <c r="BX444" i="16" s="1"/>
  <c r="BV444" i="16"/>
  <c r="BU444" i="16"/>
  <c r="BO444" i="16"/>
  <c r="BM444" i="16" s="1"/>
  <c r="BN444" i="16" s="1"/>
  <c r="BL444" i="16"/>
  <c r="BK444" i="16"/>
  <c r="BY443" i="16"/>
  <c r="BW443" i="16" s="1"/>
  <c r="BX443" i="16" s="1"/>
  <c r="BV443" i="16"/>
  <c r="BU443" i="16"/>
  <c r="BO443" i="16"/>
  <c r="BM443" i="16" s="1"/>
  <c r="BN443" i="16" s="1"/>
  <c r="BL443" i="16"/>
  <c r="BK443" i="16"/>
  <c r="BY442" i="16"/>
  <c r="BW442" i="16" s="1"/>
  <c r="BX442" i="16" s="1"/>
  <c r="BV442" i="16"/>
  <c r="BU442" i="16"/>
  <c r="BO442" i="16"/>
  <c r="BM442" i="16" s="1"/>
  <c r="BN442" i="16" s="1"/>
  <c r="BL442" i="16"/>
  <c r="BK442" i="16"/>
  <c r="BY441" i="16"/>
  <c r="BW441" i="16" s="1"/>
  <c r="BX441" i="16" s="1"/>
  <c r="BV441" i="16"/>
  <c r="BU441" i="16"/>
  <c r="BO441" i="16"/>
  <c r="BM441" i="16" s="1"/>
  <c r="BN441" i="16" s="1"/>
  <c r="BL441" i="16"/>
  <c r="BK441" i="16"/>
  <c r="BY440" i="16"/>
  <c r="BW440" i="16" s="1"/>
  <c r="BX440" i="16" s="1"/>
  <c r="BV440" i="16"/>
  <c r="BU440" i="16"/>
  <c r="BO440" i="16"/>
  <c r="BM440" i="16" s="1"/>
  <c r="BN440" i="16" s="1"/>
  <c r="BL440" i="16"/>
  <c r="BK440" i="16"/>
  <c r="BY439" i="16"/>
  <c r="BW439" i="16" s="1"/>
  <c r="BX439" i="16" s="1"/>
  <c r="BV439" i="16"/>
  <c r="BU439" i="16"/>
  <c r="BO439" i="16"/>
  <c r="BM439" i="16" s="1"/>
  <c r="BN439" i="16" s="1"/>
  <c r="BL439" i="16"/>
  <c r="BK439" i="16"/>
  <c r="BY438" i="16"/>
  <c r="BW438" i="16" s="1"/>
  <c r="BX438" i="16" s="1"/>
  <c r="BV438" i="16"/>
  <c r="BU438" i="16"/>
  <c r="BO438" i="16"/>
  <c r="BM438" i="16" s="1"/>
  <c r="BN438" i="16" s="1"/>
  <c r="BL438" i="16"/>
  <c r="BK438" i="16"/>
  <c r="BY437" i="16"/>
  <c r="BW437" i="16" s="1"/>
  <c r="BX437" i="16" s="1"/>
  <c r="BV437" i="16"/>
  <c r="BU437" i="16"/>
  <c r="BO437" i="16"/>
  <c r="BM437" i="16" s="1"/>
  <c r="BN437" i="16" s="1"/>
  <c r="BL437" i="16"/>
  <c r="BK437" i="16"/>
  <c r="BY436" i="16"/>
  <c r="BW436" i="16" s="1"/>
  <c r="BX436" i="16" s="1"/>
  <c r="BV436" i="16"/>
  <c r="BU436" i="16"/>
  <c r="BO436" i="16"/>
  <c r="BM436" i="16" s="1"/>
  <c r="BN436" i="16" s="1"/>
  <c r="BL436" i="16"/>
  <c r="BK436" i="16"/>
  <c r="BY435" i="16"/>
  <c r="BW435" i="16" s="1"/>
  <c r="BX435" i="16" s="1"/>
  <c r="BV435" i="16"/>
  <c r="BU435" i="16"/>
  <c r="BO435" i="16"/>
  <c r="BM435" i="16" s="1"/>
  <c r="BN435" i="16" s="1"/>
  <c r="BL435" i="16"/>
  <c r="BK435" i="16"/>
  <c r="BY434" i="16"/>
  <c r="BW434" i="16" s="1"/>
  <c r="BX434" i="16" s="1"/>
  <c r="BV434" i="16"/>
  <c r="BU434" i="16"/>
  <c r="BO434" i="16"/>
  <c r="BM434" i="16" s="1"/>
  <c r="BN434" i="16" s="1"/>
  <c r="BL434" i="16"/>
  <c r="BK434" i="16"/>
  <c r="BY433" i="16"/>
  <c r="BW433" i="16" s="1"/>
  <c r="BX433" i="16" s="1"/>
  <c r="BV433" i="16"/>
  <c r="BU433" i="16"/>
  <c r="BO433" i="16"/>
  <c r="BM433" i="16" s="1"/>
  <c r="BN433" i="16" s="1"/>
  <c r="BL433" i="16"/>
  <c r="BK433" i="16"/>
  <c r="BY432" i="16"/>
  <c r="BW432" i="16" s="1"/>
  <c r="BX432" i="16" s="1"/>
  <c r="BV432" i="16"/>
  <c r="BU432" i="16"/>
  <c r="BO432" i="16"/>
  <c r="BM432" i="16" s="1"/>
  <c r="BN432" i="16" s="1"/>
  <c r="BL432" i="16"/>
  <c r="BK432" i="16"/>
  <c r="BY431" i="16"/>
  <c r="BW431" i="16" s="1"/>
  <c r="BX431" i="16" s="1"/>
  <c r="BV431" i="16"/>
  <c r="BU431" i="16"/>
  <c r="BO431" i="16"/>
  <c r="BM431" i="16" s="1"/>
  <c r="BN431" i="16" s="1"/>
  <c r="BL431" i="16"/>
  <c r="BK431" i="16"/>
  <c r="BY430" i="16"/>
  <c r="BW430" i="16" s="1"/>
  <c r="BX430" i="16" s="1"/>
  <c r="BV430" i="16"/>
  <c r="BU430" i="16"/>
  <c r="BO430" i="16"/>
  <c r="BM430" i="16" s="1"/>
  <c r="BN430" i="16" s="1"/>
  <c r="BL430" i="16"/>
  <c r="BK430" i="16"/>
  <c r="BY429" i="16"/>
  <c r="BW429" i="16" s="1"/>
  <c r="BX429" i="16" s="1"/>
  <c r="BV429" i="16"/>
  <c r="BU429" i="16"/>
  <c r="BO429" i="16"/>
  <c r="BM429" i="16" s="1"/>
  <c r="BN429" i="16" s="1"/>
  <c r="BL429" i="16"/>
  <c r="BK429" i="16"/>
  <c r="BY428" i="16"/>
  <c r="BW428" i="16" s="1"/>
  <c r="BX428" i="16" s="1"/>
  <c r="BV428" i="16"/>
  <c r="BU428" i="16"/>
  <c r="BO428" i="16"/>
  <c r="BM428" i="16" s="1"/>
  <c r="BN428" i="16" s="1"/>
  <c r="BL428" i="16"/>
  <c r="BK428" i="16"/>
  <c r="BY427" i="16"/>
  <c r="BW427" i="16" s="1"/>
  <c r="BX427" i="16" s="1"/>
  <c r="BV427" i="16"/>
  <c r="BU427" i="16"/>
  <c r="BO427" i="16"/>
  <c r="BM427" i="16" s="1"/>
  <c r="BN427" i="16" s="1"/>
  <c r="BL427" i="16"/>
  <c r="BK427" i="16"/>
  <c r="BY426" i="16"/>
  <c r="BW426" i="16" s="1"/>
  <c r="BX426" i="16" s="1"/>
  <c r="BV426" i="16"/>
  <c r="BU426" i="16"/>
  <c r="BO426" i="16"/>
  <c r="BM426" i="16" s="1"/>
  <c r="BN426" i="16" s="1"/>
  <c r="BL426" i="16"/>
  <c r="BK426" i="16"/>
  <c r="BY425" i="16"/>
  <c r="BW425" i="16" s="1"/>
  <c r="BX425" i="16" s="1"/>
  <c r="BV425" i="16"/>
  <c r="BU425" i="16"/>
  <c r="BO425" i="16"/>
  <c r="BM425" i="16" s="1"/>
  <c r="BN425" i="16" s="1"/>
  <c r="BL425" i="16"/>
  <c r="BK425" i="16"/>
  <c r="BY424" i="16"/>
  <c r="BW424" i="16" s="1"/>
  <c r="BX424" i="16" s="1"/>
  <c r="BV424" i="16"/>
  <c r="BU424" i="16"/>
  <c r="BO424" i="16"/>
  <c r="BM424" i="16" s="1"/>
  <c r="BN424" i="16" s="1"/>
  <c r="BL424" i="16"/>
  <c r="BK424" i="16"/>
  <c r="BY423" i="16"/>
  <c r="BW423" i="16" s="1"/>
  <c r="BX423" i="16" s="1"/>
  <c r="BV423" i="16"/>
  <c r="BU423" i="16"/>
  <c r="BO423" i="16"/>
  <c r="BM423" i="16" s="1"/>
  <c r="BN423" i="16" s="1"/>
  <c r="BL423" i="16"/>
  <c r="BK423" i="16"/>
  <c r="BY422" i="16"/>
  <c r="BW422" i="16" s="1"/>
  <c r="BX422" i="16" s="1"/>
  <c r="BV422" i="16"/>
  <c r="BU422" i="16"/>
  <c r="BO422" i="16"/>
  <c r="BM422" i="16" s="1"/>
  <c r="BN422" i="16" s="1"/>
  <c r="BL422" i="16"/>
  <c r="BK422" i="16"/>
  <c r="BY421" i="16"/>
  <c r="BW421" i="16" s="1"/>
  <c r="BX421" i="16" s="1"/>
  <c r="BV421" i="16"/>
  <c r="BU421" i="16"/>
  <c r="BO421" i="16"/>
  <c r="BM421" i="16" s="1"/>
  <c r="BN421" i="16" s="1"/>
  <c r="BL421" i="16"/>
  <c r="BK421" i="16"/>
  <c r="BY420" i="16"/>
  <c r="BW420" i="16" s="1"/>
  <c r="BX420" i="16" s="1"/>
  <c r="BV420" i="16"/>
  <c r="BU420" i="16"/>
  <c r="BO420" i="16"/>
  <c r="BM420" i="16" s="1"/>
  <c r="BN420" i="16" s="1"/>
  <c r="BL420" i="16"/>
  <c r="BK420" i="16"/>
  <c r="BY419" i="16"/>
  <c r="BW419" i="16" s="1"/>
  <c r="BX419" i="16" s="1"/>
  <c r="BV419" i="16"/>
  <c r="BU419" i="16"/>
  <c r="BO419" i="16"/>
  <c r="BM419" i="16" s="1"/>
  <c r="BN419" i="16" s="1"/>
  <c r="BL419" i="16"/>
  <c r="BK419" i="16"/>
  <c r="BY418" i="16"/>
  <c r="BW418" i="16" s="1"/>
  <c r="BX418" i="16" s="1"/>
  <c r="BV418" i="16"/>
  <c r="BU418" i="16"/>
  <c r="BO418" i="16"/>
  <c r="BM418" i="16" s="1"/>
  <c r="BN418" i="16" s="1"/>
  <c r="BL418" i="16"/>
  <c r="BK418" i="16"/>
  <c r="BY417" i="16"/>
  <c r="BW417" i="16" s="1"/>
  <c r="BX417" i="16" s="1"/>
  <c r="BV417" i="16"/>
  <c r="BU417" i="16"/>
  <c r="BO417" i="16"/>
  <c r="BM417" i="16" s="1"/>
  <c r="BN417" i="16" s="1"/>
  <c r="BL417" i="16"/>
  <c r="BK417" i="16"/>
  <c r="BY416" i="16"/>
  <c r="BW416" i="16" s="1"/>
  <c r="BX416" i="16" s="1"/>
  <c r="BV416" i="16"/>
  <c r="BU416" i="16"/>
  <c r="BO416" i="16"/>
  <c r="BM416" i="16" s="1"/>
  <c r="BN416" i="16" s="1"/>
  <c r="BL416" i="16"/>
  <c r="BK416" i="16"/>
  <c r="BY415" i="16"/>
  <c r="BW415" i="16" s="1"/>
  <c r="BX415" i="16" s="1"/>
  <c r="BV415" i="16"/>
  <c r="BU415" i="16"/>
  <c r="BO415" i="16"/>
  <c r="BM415" i="16" s="1"/>
  <c r="BN415" i="16" s="1"/>
  <c r="BL415" i="16"/>
  <c r="BK415" i="16"/>
  <c r="BY414" i="16"/>
  <c r="BW414" i="16" s="1"/>
  <c r="BX414" i="16" s="1"/>
  <c r="BV414" i="16"/>
  <c r="BU414" i="16"/>
  <c r="BO414" i="16"/>
  <c r="BM414" i="16" s="1"/>
  <c r="BN414" i="16" s="1"/>
  <c r="BL414" i="16"/>
  <c r="BK414" i="16"/>
  <c r="BY413" i="16"/>
  <c r="BW413" i="16" s="1"/>
  <c r="BX413" i="16" s="1"/>
  <c r="BV413" i="16"/>
  <c r="BU413" i="16"/>
  <c r="BO413" i="16"/>
  <c r="BM413" i="16" s="1"/>
  <c r="BN413" i="16" s="1"/>
  <c r="BL413" i="16"/>
  <c r="BK413" i="16"/>
  <c r="BY412" i="16"/>
  <c r="BW412" i="16" s="1"/>
  <c r="BX412" i="16" s="1"/>
  <c r="BV412" i="16"/>
  <c r="BU412" i="16"/>
  <c r="BO412" i="16"/>
  <c r="BM412" i="16" s="1"/>
  <c r="BN412" i="16" s="1"/>
  <c r="BL412" i="16"/>
  <c r="BK412" i="16"/>
  <c r="BY411" i="16"/>
  <c r="BW411" i="16" s="1"/>
  <c r="BX411" i="16" s="1"/>
  <c r="BV411" i="16"/>
  <c r="BU411" i="16"/>
  <c r="BO411" i="16"/>
  <c r="BM411" i="16" s="1"/>
  <c r="BN411" i="16" s="1"/>
  <c r="BL411" i="16"/>
  <c r="BK411" i="16"/>
  <c r="BY410" i="16"/>
  <c r="BW410" i="16" s="1"/>
  <c r="BX410" i="16" s="1"/>
  <c r="BV410" i="16"/>
  <c r="BU410" i="16"/>
  <c r="BO410" i="16"/>
  <c r="BM410" i="16" s="1"/>
  <c r="BN410" i="16" s="1"/>
  <c r="BL410" i="16"/>
  <c r="BK410" i="16"/>
  <c r="BY409" i="16"/>
  <c r="BW409" i="16" s="1"/>
  <c r="BX409" i="16" s="1"/>
  <c r="BV409" i="16"/>
  <c r="BU409" i="16"/>
  <c r="BO409" i="16"/>
  <c r="BM409" i="16" s="1"/>
  <c r="BN409" i="16" s="1"/>
  <c r="BL409" i="16"/>
  <c r="BK409" i="16"/>
  <c r="BY408" i="16"/>
  <c r="BW408" i="16" s="1"/>
  <c r="BX408" i="16" s="1"/>
  <c r="BV408" i="16"/>
  <c r="BU408" i="16"/>
  <c r="BO408" i="16"/>
  <c r="BM408" i="16" s="1"/>
  <c r="BN408" i="16" s="1"/>
  <c r="BL408" i="16"/>
  <c r="BK408" i="16"/>
  <c r="BY407" i="16"/>
  <c r="BW407" i="16" s="1"/>
  <c r="BX407" i="16" s="1"/>
  <c r="BV407" i="16"/>
  <c r="BU407" i="16"/>
  <c r="BO407" i="16"/>
  <c r="BM407" i="16" s="1"/>
  <c r="BN407" i="16" s="1"/>
  <c r="BL407" i="16"/>
  <c r="BK407" i="16"/>
  <c r="BY406" i="16"/>
  <c r="BW406" i="16" s="1"/>
  <c r="BX406" i="16" s="1"/>
  <c r="BV406" i="16"/>
  <c r="BU406" i="16"/>
  <c r="BO406" i="16"/>
  <c r="BM406" i="16" s="1"/>
  <c r="BN406" i="16" s="1"/>
  <c r="BL406" i="16"/>
  <c r="BK406" i="16"/>
  <c r="BY405" i="16"/>
  <c r="BW405" i="16" s="1"/>
  <c r="BX405" i="16" s="1"/>
  <c r="BV405" i="16"/>
  <c r="BU405" i="16"/>
  <c r="BO405" i="16"/>
  <c r="BM405" i="16" s="1"/>
  <c r="BN405" i="16" s="1"/>
  <c r="BL405" i="16"/>
  <c r="BK405" i="16"/>
  <c r="BY404" i="16"/>
  <c r="BW404" i="16" s="1"/>
  <c r="BX404" i="16" s="1"/>
  <c r="BV404" i="16"/>
  <c r="BU404" i="16"/>
  <c r="BO404" i="16"/>
  <c r="BM404" i="16" s="1"/>
  <c r="BN404" i="16" s="1"/>
  <c r="BL404" i="16"/>
  <c r="BK404" i="16"/>
  <c r="BY403" i="16"/>
  <c r="BW403" i="16" s="1"/>
  <c r="BX403" i="16" s="1"/>
  <c r="BV403" i="16"/>
  <c r="BU403" i="16"/>
  <c r="BO403" i="16"/>
  <c r="BM403" i="16" s="1"/>
  <c r="BN403" i="16" s="1"/>
  <c r="BL403" i="16"/>
  <c r="BK403" i="16"/>
  <c r="BY402" i="16"/>
  <c r="BW402" i="16" s="1"/>
  <c r="BX402" i="16" s="1"/>
  <c r="BV402" i="16"/>
  <c r="BU402" i="16"/>
  <c r="BO402" i="16"/>
  <c r="BM402" i="16" s="1"/>
  <c r="BN402" i="16" s="1"/>
  <c r="BL402" i="16"/>
  <c r="BK402" i="16"/>
  <c r="BY401" i="16"/>
  <c r="BW401" i="16" s="1"/>
  <c r="BX401" i="16" s="1"/>
  <c r="BV401" i="16"/>
  <c r="BU401" i="16"/>
  <c r="BO401" i="16"/>
  <c r="BM401" i="16" s="1"/>
  <c r="BN401" i="16" s="1"/>
  <c r="BL401" i="16"/>
  <c r="BK401" i="16"/>
  <c r="BY400" i="16"/>
  <c r="BW400" i="16" s="1"/>
  <c r="BX400" i="16" s="1"/>
  <c r="BV400" i="16"/>
  <c r="BU400" i="16"/>
  <c r="BO400" i="16"/>
  <c r="BM400" i="16" s="1"/>
  <c r="BN400" i="16" s="1"/>
  <c r="BL400" i="16"/>
  <c r="BK400" i="16"/>
  <c r="BY399" i="16"/>
  <c r="BW399" i="16" s="1"/>
  <c r="BX399" i="16" s="1"/>
  <c r="BV399" i="16"/>
  <c r="BU399" i="16"/>
  <c r="BO399" i="16"/>
  <c r="BM399" i="16" s="1"/>
  <c r="BN399" i="16" s="1"/>
  <c r="BL399" i="16"/>
  <c r="BK399" i="16"/>
  <c r="BY398" i="16"/>
  <c r="BW398" i="16" s="1"/>
  <c r="BX398" i="16" s="1"/>
  <c r="BV398" i="16"/>
  <c r="BU398" i="16"/>
  <c r="BO398" i="16"/>
  <c r="BM398" i="16" s="1"/>
  <c r="BN398" i="16" s="1"/>
  <c r="BL398" i="16"/>
  <c r="BK398" i="16"/>
  <c r="BY397" i="16"/>
  <c r="BW397" i="16" s="1"/>
  <c r="BX397" i="16" s="1"/>
  <c r="BV397" i="16"/>
  <c r="BU397" i="16"/>
  <c r="BO397" i="16"/>
  <c r="BM397" i="16" s="1"/>
  <c r="BN397" i="16" s="1"/>
  <c r="BL397" i="16"/>
  <c r="BK397" i="16"/>
  <c r="BY396" i="16"/>
  <c r="BW396" i="16" s="1"/>
  <c r="BX396" i="16" s="1"/>
  <c r="BV396" i="16"/>
  <c r="BU396" i="16"/>
  <c r="BO396" i="16"/>
  <c r="BM396" i="16" s="1"/>
  <c r="BN396" i="16" s="1"/>
  <c r="BL396" i="16"/>
  <c r="BK396" i="16"/>
  <c r="BY395" i="16"/>
  <c r="BW395" i="16" s="1"/>
  <c r="BX395" i="16" s="1"/>
  <c r="BV395" i="16"/>
  <c r="BU395" i="16"/>
  <c r="BO395" i="16"/>
  <c r="BM395" i="16" s="1"/>
  <c r="BN395" i="16" s="1"/>
  <c r="BL395" i="16"/>
  <c r="BK395" i="16"/>
  <c r="BY394" i="16"/>
  <c r="BW394" i="16" s="1"/>
  <c r="BX394" i="16" s="1"/>
  <c r="BV394" i="16"/>
  <c r="BU394" i="16"/>
  <c r="BO394" i="16"/>
  <c r="BM394" i="16" s="1"/>
  <c r="BN394" i="16" s="1"/>
  <c r="BL394" i="16"/>
  <c r="BK394" i="16"/>
  <c r="BY393" i="16"/>
  <c r="BW393" i="16" s="1"/>
  <c r="BX393" i="16" s="1"/>
  <c r="BV393" i="16"/>
  <c r="BU393" i="16"/>
  <c r="BO393" i="16"/>
  <c r="BM393" i="16" s="1"/>
  <c r="BN393" i="16" s="1"/>
  <c r="BL393" i="16"/>
  <c r="BK393" i="16"/>
  <c r="BY392" i="16"/>
  <c r="BW392" i="16" s="1"/>
  <c r="BX392" i="16" s="1"/>
  <c r="BV392" i="16"/>
  <c r="BU392" i="16"/>
  <c r="BO392" i="16"/>
  <c r="BM392" i="16" s="1"/>
  <c r="BN392" i="16" s="1"/>
  <c r="BL392" i="16"/>
  <c r="BK392" i="16"/>
  <c r="BY391" i="16"/>
  <c r="BW391" i="16" s="1"/>
  <c r="BX391" i="16" s="1"/>
  <c r="BV391" i="16"/>
  <c r="BU391" i="16"/>
  <c r="BO391" i="16"/>
  <c r="BM391" i="16" s="1"/>
  <c r="BN391" i="16" s="1"/>
  <c r="BL391" i="16"/>
  <c r="BK391" i="16"/>
  <c r="BY390" i="16"/>
  <c r="BW390" i="16" s="1"/>
  <c r="BX390" i="16" s="1"/>
  <c r="BV390" i="16"/>
  <c r="BU390" i="16"/>
  <c r="BO390" i="16"/>
  <c r="BM390" i="16" s="1"/>
  <c r="BN390" i="16" s="1"/>
  <c r="BL390" i="16"/>
  <c r="BK390" i="16"/>
  <c r="BY389" i="16"/>
  <c r="BW389" i="16" s="1"/>
  <c r="BX389" i="16" s="1"/>
  <c r="BV389" i="16"/>
  <c r="BU389" i="16"/>
  <c r="BO389" i="16"/>
  <c r="BM389" i="16" s="1"/>
  <c r="BN389" i="16" s="1"/>
  <c r="BL389" i="16"/>
  <c r="BK389" i="16"/>
  <c r="BY388" i="16"/>
  <c r="BW388" i="16" s="1"/>
  <c r="BX388" i="16" s="1"/>
  <c r="BV388" i="16"/>
  <c r="BU388" i="16"/>
  <c r="BO388" i="16"/>
  <c r="BM388" i="16" s="1"/>
  <c r="BN388" i="16" s="1"/>
  <c r="BL388" i="16"/>
  <c r="BK388" i="16"/>
  <c r="BY387" i="16"/>
  <c r="BW387" i="16" s="1"/>
  <c r="BX387" i="16" s="1"/>
  <c r="BV387" i="16"/>
  <c r="BU387" i="16"/>
  <c r="BO387" i="16"/>
  <c r="BM387" i="16" s="1"/>
  <c r="BN387" i="16" s="1"/>
  <c r="BL387" i="16"/>
  <c r="BK387" i="16"/>
  <c r="BY386" i="16"/>
  <c r="BW386" i="16" s="1"/>
  <c r="BX386" i="16" s="1"/>
  <c r="BV386" i="16"/>
  <c r="BU386" i="16"/>
  <c r="BO386" i="16"/>
  <c r="BM386" i="16" s="1"/>
  <c r="BN386" i="16" s="1"/>
  <c r="BL386" i="16"/>
  <c r="BK386" i="16"/>
  <c r="BY385" i="16"/>
  <c r="BW385" i="16" s="1"/>
  <c r="BX385" i="16" s="1"/>
  <c r="BV385" i="16"/>
  <c r="BU385" i="16"/>
  <c r="BO385" i="16"/>
  <c r="BM385" i="16" s="1"/>
  <c r="BN385" i="16" s="1"/>
  <c r="BL385" i="16"/>
  <c r="BK385" i="16"/>
  <c r="BY384" i="16"/>
  <c r="BW384" i="16" s="1"/>
  <c r="BX384" i="16" s="1"/>
  <c r="BV384" i="16"/>
  <c r="BU384" i="16"/>
  <c r="BO384" i="16"/>
  <c r="BM384" i="16" s="1"/>
  <c r="BN384" i="16" s="1"/>
  <c r="BL384" i="16"/>
  <c r="BK384" i="16"/>
  <c r="BY383" i="16"/>
  <c r="BW383" i="16" s="1"/>
  <c r="BX383" i="16" s="1"/>
  <c r="BV383" i="16"/>
  <c r="BU383" i="16"/>
  <c r="BO383" i="16"/>
  <c r="BM383" i="16" s="1"/>
  <c r="BN383" i="16" s="1"/>
  <c r="BL383" i="16"/>
  <c r="BK383" i="16"/>
  <c r="BY382" i="16"/>
  <c r="BW382" i="16" s="1"/>
  <c r="BX382" i="16" s="1"/>
  <c r="BV382" i="16"/>
  <c r="BU382" i="16"/>
  <c r="BO382" i="16"/>
  <c r="BM382" i="16" s="1"/>
  <c r="BN382" i="16" s="1"/>
  <c r="BL382" i="16"/>
  <c r="BK382" i="16"/>
  <c r="BY381" i="16"/>
  <c r="BW381" i="16" s="1"/>
  <c r="BX381" i="16" s="1"/>
  <c r="BV381" i="16"/>
  <c r="BU381" i="16"/>
  <c r="BO381" i="16"/>
  <c r="BM381" i="16" s="1"/>
  <c r="BN381" i="16" s="1"/>
  <c r="BL381" i="16"/>
  <c r="BK381" i="16"/>
  <c r="BY380" i="16"/>
  <c r="BW380" i="16" s="1"/>
  <c r="BX380" i="16" s="1"/>
  <c r="BV380" i="16"/>
  <c r="BU380" i="16"/>
  <c r="BO380" i="16"/>
  <c r="BM380" i="16" s="1"/>
  <c r="BN380" i="16" s="1"/>
  <c r="BL380" i="16"/>
  <c r="BK380" i="16"/>
  <c r="BY379" i="16"/>
  <c r="BW379" i="16" s="1"/>
  <c r="BX379" i="16" s="1"/>
  <c r="BV379" i="16"/>
  <c r="BU379" i="16"/>
  <c r="BO379" i="16"/>
  <c r="BM379" i="16" s="1"/>
  <c r="BN379" i="16" s="1"/>
  <c r="BL379" i="16"/>
  <c r="BK379" i="16"/>
  <c r="BY378" i="16"/>
  <c r="BW378" i="16" s="1"/>
  <c r="BX378" i="16" s="1"/>
  <c r="BV378" i="16"/>
  <c r="BU378" i="16"/>
  <c r="BO378" i="16"/>
  <c r="BM378" i="16" s="1"/>
  <c r="BN378" i="16" s="1"/>
  <c r="BL378" i="16"/>
  <c r="BK378" i="16"/>
  <c r="BY377" i="16"/>
  <c r="BW377" i="16" s="1"/>
  <c r="BX377" i="16" s="1"/>
  <c r="BV377" i="16"/>
  <c r="BU377" i="16"/>
  <c r="BO377" i="16"/>
  <c r="BM377" i="16" s="1"/>
  <c r="BN377" i="16" s="1"/>
  <c r="BL377" i="16"/>
  <c r="BK377" i="16"/>
  <c r="BY376" i="16"/>
  <c r="BW376" i="16" s="1"/>
  <c r="BX376" i="16" s="1"/>
  <c r="BV376" i="16"/>
  <c r="BU376" i="16"/>
  <c r="BO376" i="16"/>
  <c r="BM376" i="16" s="1"/>
  <c r="BN376" i="16" s="1"/>
  <c r="BL376" i="16"/>
  <c r="BK376" i="16"/>
  <c r="BY375" i="16"/>
  <c r="BW375" i="16" s="1"/>
  <c r="BX375" i="16" s="1"/>
  <c r="BV375" i="16"/>
  <c r="BU375" i="16"/>
  <c r="BO375" i="16"/>
  <c r="BM375" i="16" s="1"/>
  <c r="BN375" i="16" s="1"/>
  <c r="BL375" i="16"/>
  <c r="BK375" i="16"/>
  <c r="BY374" i="16"/>
  <c r="BW374" i="16" s="1"/>
  <c r="BX374" i="16" s="1"/>
  <c r="BV374" i="16"/>
  <c r="BU374" i="16"/>
  <c r="BO374" i="16"/>
  <c r="BM374" i="16" s="1"/>
  <c r="BN374" i="16" s="1"/>
  <c r="BL374" i="16"/>
  <c r="BK374" i="16"/>
  <c r="BY373" i="16"/>
  <c r="BW373" i="16" s="1"/>
  <c r="BX373" i="16" s="1"/>
  <c r="BV373" i="16"/>
  <c r="BU373" i="16"/>
  <c r="BO373" i="16"/>
  <c r="BM373" i="16" s="1"/>
  <c r="BN373" i="16" s="1"/>
  <c r="BL373" i="16"/>
  <c r="BK373" i="16"/>
  <c r="BY372" i="16"/>
  <c r="BW372" i="16" s="1"/>
  <c r="BX372" i="16" s="1"/>
  <c r="BV372" i="16"/>
  <c r="BU372" i="16"/>
  <c r="BO372" i="16"/>
  <c r="BM372" i="16" s="1"/>
  <c r="BN372" i="16" s="1"/>
  <c r="BL372" i="16"/>
  <c r="BK372" i="16"/>
  <c r="BY371" i="16"/>
  <c r="BW371" i="16" s="1"/>
  <c r="BX371" i="16" s="1"/>
  <c r="BV371" i="16"/>
  <c r="BU371" i="16"/>
  <c r="BO371" i="16"/>
  <c r="BM371" i="16" s="1"/>
  <c r="BN371" i="16" s="1"/>
  <c r="BL371" i="16"/>
  <c r="BK371" i="16"/>
  <c r="BY370" i="16"/>
  <c r="BW370" i="16" s="1"/>
  <c r="BX370" i="16" s="1"/>
  <c r="BV370" i="16"/>
  <c r="BU370" i="16"/>
  <c r="BO370" i="16"/>
  <c r="BM370" i="16" s="1"/>
  <c r="BN370" i="16" s="1"/>
  <c r="BL370" i="16"/>
  <c r="BK370" i="16"/>
  <c r="BY369" i="16"/>
  <c r="BW369" i="16" s="1"/>
  <c r="BX369" i="16" s="1"/>
  <c r="BV369" i="16"/>
  <c r="BU369" i="16"/>
  <c r="BO369" i="16"/>
  <c r="BM369" i="16" s="1"/>
  <c r="BN369" i="16" s="1"/>
  <c r="BL369" i="16"/>
  <c r="BK369" i="16"/>
  <c r="BY368" i="16"/>
  <c r="BW368" i="16" s="1"/>
  <c r="BX368" i="16" s="1"/>
  <c r="BV368" i="16"/>
  <c r="BU368" i="16"/>
  <c r="BO368" i="16"/>
  <c r="BM368" i="16" s="1"/>
  <c r="BN368" i="16" s="1"/>
  <c r="BL368" i="16"/>
  <c r="BK368" i="16"/>
  <c r="BY367" i="16"/>
  <c r="BW367" i="16" s="1"/>
  <c r="BX367" i="16" s="1"/>
  <c r="BV367" i="16"/>
  <c r="BU367" i="16"/>
  <c r="BO367" i="16"/>
  <c r="BM367" i="16" s="1"/>
  <c r="BN367" i="16" s="1"/>
  <c r="BL367" i="16"/>
  <c r="BK367" i="16"/>
  <c r="BY366" i="16"/>
  <c r="BW366" i="16" s="1"/>
  <c r="BX366" i="16" s="1"/>
  <c r="BV366" i="16"/>
  <c r="BU366" i="16"/>
  <c r="BO366" i="16"/>
  <c r="BM366" i="16" s="1"/>
  <c r="BN366" i="16" s="1"/>
  <c r="BL366" i="16"/>
  <c r="BK366" i="16"/>
  <c r="BY365" i="16"/>
  <c r="BW365" i="16" s="1"/>
  <c r="BX365" i="16" s="1"/>
  <c r="BV365" i="16"/>
  <c r="BU365" i="16"/>
  <c r="BO365" i="16"/>
  <c r="BM365" i="16" s="1"/>
  <c r="BN365" i="16" s="1"/>
  <c r="BL365" i="16"/>
  <c r="BK365" i="16"/>
  <c r="BY364" i="16"/>
  <c r="BW364" i="16" s="1"/>
  <c r="BX364" i="16" s="1"/>
  <c r="BV364" i="16"/>
  <c r="BU364" i="16"/>
  <c r="BO364" i="16"/>
  <c r="BM364" i="16" s="1"/>
  <c r="BN364" i="16" s="1"/>
  <c r="BL364" i="16"/>
  <c r="BK364" i="16"/>
  <c r="BY363" i="16"/>
  <c r="BW363" i="16" s="1"/>
  <c r="BX363" i="16" s="1"/>
  <c r="BV363" i="16"/>
  <c r="BU363" i="16"/>
  <c r="BO363" i="16"/>
  <c r="BM363" i="16" s="1"/>
  <c r="BN363" i="16" s="1"/>
  <c r="BL363" i="16"/>
  <c r="BK363" i="16"/>
  <c r="BY362" i="16"/>
  <c r="BW362" i="16" s="1"/>
  <c r="BX362" i="16" s="1"/>
  <c r="BV362" i="16"/>
  <c r="BU362" i="16"/>
  <c r="BO362" i="16"/>
  <c r="BM362" i="16" s="1"/>
  <c r="BN362" i="16" s="1"/>
  <c r="BL362" i="16"/>
  <c r="BK362" i="16"/>
  <c r="BY361" i="16"/>
  <c r="BW361" i="16" s="1"/>
  <c r="BX361" i="16" s="1"/>
  <c r="BV361" i="16"/>
  <c r="BU361" i="16"/>
  <c r="BO361" i="16"/>
  <c r="BM361" i="16" s="1"/>
  <c r="BN361" i="16" s="1"/>
  <c r="BL361" i="16"/>
  <c r="BK361" i="16"/>
  <c r="BY360" i="16"/>
  <c r="BW360" i="16" s="1"/>
  <c r="BX360" i="16" s="1"/>
  <c r="BV360" i="16"/>
  <c r="BU360" i="16"/>
  <c r="BO360" i="16"/>
  <c r="BM360" i="16" s="1"/>
  <c r="BN360" i="16" s="1"/>
  <c r="BL360" i="16"/>
  <c r="BK360" i="16"/>
  <c r="BY359" i="16"/>
  <c r="BW359" i="16" s="1"/>
  <c r="BX359" i="16" s="1"/>
  <c r="BV359" i="16"/>
  <c r="BU359" i="16"/>
  <c r="BO359" i="16"/>
  <c r="BM359" i="16" s="1"/>
  <c r="BN359" i="16" s="1"/>
  <c r="BL359" i="16"/>
  <c r="BK359" i="16"/>
  <c r="BY358" i="16"/>
  <c r="BW358" i="16" s="1"/>
  <c r="BX358" i="16" s="1"/>
  <c r="BV358" i="16"/>
  <c r="BU358" i="16"/>
  <c r="BO358" i="16"/>
  <c r="BM358" i="16" s="1"/>
  <c r="BN358" i="16" s="1"/>
  <c r="BL358" i="16"/>
  <c r="BK358" i="16"/>
  <c r="BY357" i="16"/>
  <c r="BW357" i="16" s="1"/>
  <c r="BX357" i="16" s="1"/>
  <c r="BV357" i="16"/>
  <c r="BU357" i="16"/>
  <c r="BO357" i="16"/>
  <c r="BM357" i="16" s="1"/>
  <c r="BN357" i="16" s="1"/>
  <c r="BL357" i="16"/>
  <c r="BK357" i="16"/>
  <c r="BY356" i="16"/>
  <c r="BW356" i="16" s="1"/>
  <c r="BX356" i="16" s="1"/>
  <c r="BV356" i="16"/>
  <c r="BU356" i="16"/>
  <c r="BO356" i="16"/>
  <c r="BM356" i="16" s="1"/>
  <c r="BN356" i="16" s="1"/>
  <c r="BL356" i="16"/>
  <c r="BK356" i="16"/>
  <c r="BY355" i="16"/>
  <c r="BW355" i="16" s="1"/>
  <c r="BX355" i="16" s="1"/>
  <c r="BV355" i="16"/>
  <c r="BU355" i="16"/>
  <c r="BO355" i="16"/>
  <c r="BM355" i="16" s="1"/>
  <c r="BN355" i="16" s="1"/>
  <c r="BL355" i="16"/>
  <c r="BK355" i="16"/>
  <c r="BY354" i="16"/>
  <c r="BW354" i="16" s="1"/>
  <c r="BX354" i="16" s="1"/>
  <c r="BV354" i="16"/>
  <c r="BU354" i="16"/>
  <c r="BO354" i="16"/>
  <c r="BM354" i="16" s="1"/>
  <c r="BN354" i="16" s="1"/>
  <c r="BL354" i="16"/>
  <c r="BK354" i="16"/>
  <c r="BY353" i="16"/>
  <c r="BW353" i="16" s="1"/>
  <c r="BX353" i="16" s="1"/>
  <c r="BV353" i="16"/>
  <c r="BU353" i="16"/>
  <c r="BO353" i="16"/>
  <c r="BM353" i="16" s="1"/>
  <c r="BN353" i="16" s="1"/>
  <c r="BL353" i="16"/>
  <c r="BK353" i="16"/>
  <c r="BY352" i="16"/>
  <c r="BW352" i="16" s="1"/>
  <c r="BX352" i="16" s="1"/>
  <c r="BV352" i="16"/>
  <c r="BU352" i="16"/>
  <c r="BO352" i="16"/>
  <c r="BM352" i="16" s="1"/>
  <c r="BN352" i="16" s="1"/>
  <c r="BL352" i="16"/>
  <c r="BK352" i="16"/>
  <c r="BY351" i="16"/>
  <c r="BW351" i="16" s="1"/>
  <c r="BX351" i="16" s="1"/>
  <c r="BV351" i="16"/>
  <c r="BU351" i="16"/>
  <c r="BO351" i="16"/>
  <c r="BM351" i="16" s="1"/>
  <c r="BN351" i="16" s="1"/>
  <c r="BL351" i="16"/>
  <c r="BK351" i="16"/>
  <c r="BY350" i="16"/>
  <c r="BW350" i="16" s="1"/>
  <c r="BX350" i="16" s="1"/>
  <c r="BV350" i="16"/>
  <c r="BU350" i="16"/>
  <c r="BO350" i="16"/>
  <c r="BM350" i="16" s="1"/>
  <c r="BN350" i="16" s="1"/>
  <c r="BL350" i="16"/>
  <c r="BK350" i="16"/>
  <c r="BY349" i="16"/>
  <c r="BW349" i="16" s="1"/>
  <c r="BX349" i="16" s="1"/>
  <c r="BV349" i="16"/>
  <c r="BU349" i="16"/>
  <c r="BO349" i="16"/>
  <c r="BM349" i="16" s="1"/>
  <c r="BN349" i="16" s="1"/>
  <c r="BL349" i="16"/>
  <c r="BK349" i="16"/>
  <c r="BY348" i="16"/>
  <c r="BW348" i="16" s="1"/>
  <c r="BX348" i="16" s="1"/>
  <c r="BV348" i="16"/>
  <c r="BU348" i="16"/>
  <c r="BO348" i="16"/>
  <c r="BM348" i="16" s="1"/>
  <c r="BN348" i="16" s="1"/>
  <c r="BL348" i="16"/>
  <c r="BK348" i="16"/>
  <c r="BY347" i="16"/>
  <c r="BW347" i="16" s="1"/>
  <c r="BX347" i="16" s="1"/>
  <c r="BV347" i="16"/>
  <c r="BU347" i="16"/>
  <c r="BO347" i="16"/>
  <c r="BM347" i="16" s="1"/>
  <c r="BN347" i="16" s="1"/>
  <c r="BL347" i="16"/>
  <c r="BK347" i="16"/>
  <c r="BY346" i="16"/>
  <c r="BW346" i="16" s="1"/>
  <c r="BX346" i="16" s="1"/>
  <c r="BV346" i="16"/>
  <c r="BU346" i="16"/>
  <c r="BO346" i="16"/>
  <c r="BM346" i="16" s="1"/>
  <c r="BN346" i="16" s="1"/>
  <c r="BL346" i="16"/>
  <c r="BK346" i="16"/>
  <c r="BY345" i="16"/>
  <c r="BW345" i="16" s="1"/>
  <c r="BX345" i="16" s="1"/>
  <c r="BV345" i="16"/>
  <c r="BU345" i="16"/>
  <c r="BO345" i="16"/>
  <c r="BM345" i="16" s="1"/>
  <c r="BN345" i="16" s="1"/>
  <c r="BL345" i="16"/>
  <c r="BK345" i="16"/>
  <c r="BY344" i="16"/>
  <c r="BW344" i="16" s="1"/>
  <c r="BX344" i="16" s="1"/>
  <c r="BV344" i="16"/>
  <c r="BU344" i="16"/>
  <c r="BO344" i="16"/>
  <c r="BM344" i="16" s="1"/>
  <c r="BN344" i="16" s="1"/>
  <c r="BL344" i="16"/>
  <c r="BK344" i="16"/>
  <c r="BY343" i="16"/>
  <c r="BW343" i="16" s="1"/>
  <c r="BX343" i="16" s="1"/>
  <c r="BV343" i="16"/>
  <c r="BU343" i="16"/>
  <c r="BO343" i="16"/>
  <c r="BM343" i="16" s="1"/>
  <c r="BN343" i="16" s="1"/>
  <c r="BL343" i="16"/>
  <c r="BK343" i="16"/>
  <c r="BY342" i="16"/>
  <c r="BW342" i="16" s="1"/>
  <c r="BX342" i="16" s="1"/>
  <c r="BV342" i="16"/>
  <c r="BU342" i="16"/>
  <c r="BO342" i="16"/>
  <c r="BM342" i="16" s="1"/>
  <c r="BN342" i="16" s="1"/>
  <c r="BL342" i="16"/>
  <c r="BK342" i="16"/>
  <c r="BY341" i="16"/>
  <c r="BW341" i="16" s="1"/>
  <c r="BX341" i="16" s="1"/>
  <c r="BV341" i="16"/>
  <c r="BU341" i="16"/>
  <c r="BO341" i="16"/>
  <c r="BM341" i="16" s="1"/>
  <c r="BN341" i="16" s="1"/>
  <c r="BL341" i="16"/>
  <c r="BK341" i="16"/>
  <c r="BY340" i="16"/>
  <c r="BW340" i="16" s="1"/>
  <c r="BX340" i="16" s="1"/>
  <c r="BV340" i="16"/>
  <c r="BU340" i="16"/>
  <c r="BO340" i="16"/>
  <c r="BM340" i="16" s="1"/>
  <c r="BN340" i="16" s="1"/>
  <c r="BL340" i="16"/>
  <c r="BK340" i="16"/>
  <c r="BY339" i="16"/>
  <c r="BW339" i="16" s="1"/>
  <c r="BX339" i="16" s="1"/>
  <c r="BV339" i="16"/>
  <c r="BU339" i="16"/>
  <c r="BO339" i="16"/>
  <c r="BM339" i="16" s="1"/>
  <c r="BN339" i="16" s="1"/>
  <c r="BL339" i="16"/>
  <c r="BK339" i="16"/>
  <c r="BY338" i="16"/>
  <c r="BW338" i="16" s="1"/>
  <c r="BX338" i="16" s="1"/>
  <c r="BV338" i="16"/>
  <c r="BU338" i="16"/>
  <c r="BO338" i="16"/>
  <c r="BM338" i="16" s="1"/>
  <c r="BN338" i="16" s="1"/>
  <c r="BL338" i="16"/>
  <c r="BK338" i="16"/>
  <c r="BY337" i="16"/>
  <c r="BW337" i="16" s="1"/>
  <c r="BX337" i="16" s="1"/>
  <c r="BV337" i="16"/>
  <c r="BU337" i="16"/>
  <c r="BO337" i="16"/>
  <c r="BM337" i="16" s="1"/>
  <c r="BN337" i="16" s="1"/>
  <c r="BL337" i="16"/>
  <c r="BK337" i="16"/>
  <c r="BY336" i="16"/>
  <c r="BW336" i="16" s="1"/>
  <c r="BX336" i="16" s="1"/>
  <c r="BV336" i="16"/>
  <c r="BU336" i="16"/>
  <c r="BO336" i="16"/>
  <c r="BM336" i="16" s="1"/>
  <c r="BN336" i="16" s="1"/>
  <c r="BL336" i="16"/>
  <c r="BK336" i="16"/>
  <c r="BY335" i="16"/>
  <c r="BW335" i="16" s="1"/>
  <c r="BX335" i="16" s="1"/>
  <c r="BV335" i="16"/>
  <c r="BU335" i="16"/>
  <c r="BO335" i="16"/>
  <c r="BM335" i="16" s="1"/>
  <c r="BN335" i="16" s="1"/>
  <c r="BL335" i="16"/>
  <c r="BK335" i="16"/>
  <c r="BY334" i="16"/>
  <c r="BW334" i="16" s="1"/>
  <c r="BX334" i="16" s="1"/>
  <c r="BV334" i="16"/>
  <c r="BU334" i="16"/>
  <c r="BO334" i="16"/>
  <c r="BM334" i="16" s="1"/>
  <c r="BN334" i="16" s="1"/>
  <c r="BL334" i="16"/>
  <c r="BK334" i="16"/>
  <c r="BY333" i="16"/>
  <c r="BW333" i="16" s="1"/>
  <c r="BX333" i="16" s="1"/>
  <c r="BV333" i="16"/>
  <c r="BU333" i="16"/>
  <c r="BO333" i="16"/>
  <c r="BM333" i="16" s="1"/>
  <c r="BN333" i="16" s="1"/>
  <c r="BL333" i="16"/>
  <c r="BK333" i="16"/>
  <c r="BY332" i="16"/>
  <c r="BW332" i="16" s="1"/>
  <c r="BX332" i="16" s="1"/>
  <c r="BV332" i="16"/>
  <c r="BU332" i="16"/>
  <c r="BO332" i="16"/>
  <c r="BM332" i="16" s="1"/>
  <c r="BN332" i="16" s="1"/>
  <c r="BL332" i="16"/>
  <c r="BK332" i="16"/>
  <c r="BY331" i="16"/>
  <c r="BW331" i="16" s="1"/>
  <c r="BX331" i="16" s="1"/>
  <c r="BV331" i="16"/>
  <c r="BU331" i="16"/>
  <c r="BO331" i="16"/>
  <c r="BM331" i="16" s="1"/>
  <c r="BN331" i="16" s="1"/>
  <c r="BL331" i="16"/>
  <c r="BK331" i="16"/>
  <c r="BY330" i="16"/>
  <c r="BW330" i="16" s="1"/>
  <c r="BX330" i="16" s="1"/>
  <c r="BV330" i="16"/>
  <c r="BU330" i="16"/>
  <c r="BO330" i="16"/>
  <c r="BM330" i="16" s="1"/>
  <c r="BN330" i="16" s="1"/>
  <c r="BL330" i="16"/>
  <c r="BK330" i="16"/>
  <c r="BY329" i="16"/>
  <c r="BW329" i="16" s="1"/>
  <c r="BX329" i="16" s="1"/>
  <c r="BV329" i="16"/>
  <c r="BU329" i="16"/>
  <c r="BO329" i="16"/>
  <c r="BM329" i="16" s="1"/>
  <c r="BN329" i="16" s="1"/>
  <c r="BL329" i="16"/>
  <c r="BK329" i="16"/>
  <c r="BY328" i="16"/>
  <c r="BW328" i="16" s="1"/>
  <c r="BX328" i="16" s="1"/>
  <c r="BV328" i="16"/>
  <c r="BU328" i="16"/>
  <c r="BO328" i="16"/>
  <c r="BM328" i="16" s="1"/>
  <c r="BN328" i="16" s="1"/>
  <c r="BL328" i="16"/>
  <c r="BK328" i="16"/>
  <c r="BY327" i="16"/>
  <c r="BW327" i="16" s="1"/>
  <c r="BX327" i="16" s="1"/>
  <c r="BV327" i="16"/>
  <c r="BU327" i="16"/>
  <c r="BO327" i="16"/>
  <c r="BM327" i="16" s="1"/>
  <c r="BN327" i="16" s="1"/>
  <c r="BL327" i="16"/>
  <c r="BK327" i="16"/>
  <c r="BY326" i="16"/>
  <c r="BW326" i="16" s="1"/>
  <c r="BX326" i="16" s="1"/>
  <c r="BV326" i="16"/>
  <c r="BU326" i="16"/>
  <c r="BO326" i="16"/>
  <c r="BM326" i="16" s="1"/>
  <c r="BN326" i="16" s="1"/>
  <c r="BL326" i="16"/>
  <c r="BK326" i="16"/>
  <c r="BY325" i="16"/>
  <c r="BW325" i="16" s="1"/>
  <c r="BX325" i="16" s="1"/>
  <c r="BV325" i="16"/>
  <c r="BU325" i="16"/>
  <c r="BO325" i="16"/>
  <c r="BM325" i="16" s="1"/>
  <c r="BN325" i="16" s="1"/>
  <c r="BL325" i="16"/>
  <c r="BK325" i="16"/>
  <c r="BY324" i="16"/>
  <c r="BW324" i="16" s="1"/>
  <c r="BX324" i="16" s="1"/>
  <c r="BV324" i="16"/>
  <c r="BU324" i="16"/>
  <c r="BO324" i="16"/>
  <c r="BM324" i="16" s="1"/>
  <c r="BN324" i="16" s="1"/>
  <c r="BL324" i="16"/>
  <c r="BK324" i="16"/>
  <c r="BY323" i="16"/>
  <c r="BW323" i="16" s="1"/>
  <c r="BX323" i="16" s="1"/>
  <c r="BV323" i="16"/>
  <c r="BU323" i="16"/>
  <c r="BO323" i="16"/>
  <c r="BM323" i="16" s="1"/>
  <c r="BN323" i="16" s="1"/>
  <c r="BL323" i="16"/>
  <c r="BK323" i="16"/>
  <c r="BY322" i="16"/>
  <c r="BW322" i="16" s="1"/>
  <c r="BX322" i="16" s="1"/>
  <c r="BV322" i="16"/>
  <c r="BU322" i="16"/>
  <c r="BO322" i="16"/>
  <c r="BM322" i="16" s="1"/>
  <c r="BN322" i="16" s="1"/>
  <c r="BL322" i="16"/>
  <c r="BK322" i="16"/>
  <c r="BY321" i="16"/>
  <c r="BW321" i="16" s="1"/>
  <c r="BX321" i="16" s="1"/>
  <c r="BV321" i="16"/>
  <c r="BU321" i="16"/>
  <c r="BO321" i="16"/>
  <c r="BM321" i="16" s="1"/>
  <c r="BN321" i="16" s="1"/>
  <c r="BL321" i="16"/>
  <c r="BK321" i="16"/>
  <c r="BY320" i="16"/>
  <c r="BW320" i="16" s="1"/>
  <c r="BX320" i="16" s="1"/>
  <c r="BV320" i="16"/>
  <c r="BU320" i="16"/>
  <c r="BO320" i="16"/>
  <c r="BM320" i="16" s="1"/>
  <c r="BN320" i="16" s="1"/>
  <c r="BL320" i="16"/>
  <c r="BK320" i="16"/>
  <c r="BY319" i="16"/>
  <c r="BW319" i="16" s="1"/>
  <c r="BX319" i="16" s="1"/>
  <c r="BV319" i="16"/>
  <c r="BU319" i="16"/>
  <c r="BO319" i="16"/>
  <c r="BM319" i="16" s="1"/>
  <c r="BN319" i="16" s="1"/>
  <c r="BL319" i="16"/>
  <c r="BK319" i="16"/>
  <c r="BY318" i="16"/>
  <c r="BW318" i="16" s="1"/>
  <c r="BX318" i="16" s="1"/>
  <c r="BV318" i="16"/>
  <c r="BU318" i="16"/>
  <c r="BO318" i="16"/>
  <c r="BM318" i="16" s="1"/>
  <c r="BN318" i="16" s="1"/>
  <c r="BL318" i="16"/>
  <c r="BK318" i="16"/>
  <c r="BY317" i="16"/>
  <c r="BW317" i="16" s="1"/>
  <c r="BX317" i="16" s="1"/>
  <c r="BV317" i="16"/>
  <c r="BU317" i="16"/>
  <c r="BO317" i="16"/>
  <c r="BM317" i="16" s="1"/>
  <c r="BN317" i="16" s="1"/>
  <c r="BL317" i="16"/>
  <c r="BK317" i="16"/>
  <c r="BY316" i="16"/>
  <c r="BW316" i="16" s="1"/>
  <c r="BX316" i="16" s="1"/>
  <c r="BV316" i="16"/>
  <c r="BU316" i="16"/>
  <c r="BO316" i="16"/>
  <c r="BM316" i="16" s="1"/>
  <c r="BN316" i="16" s="1"/>
  <c r="BL316" i="16"/>
  <c r="BK316" i="16"/>
  <c r="BY315" i="16"/>
  <c r="BW315" i="16" s="1"/>
  <c r="BX315" i="16" s="1"/>
  <c r="BV315" i="16"/>
  <c r="BU315" i="16"/>
  <c r="BO315" i="16"/>
  <c r="BM315" i="16" s="1"/>
  <c r="BN315" i="16" s="1"/>
  <c r="BL315" i="16"/>
  <c r="BK315" i="16"/>
  <c r="BY314" i="16"/>
  <c r="BW314" i="16" s="1"/>
  <c r="BX314" i="16" s="1"/>
  <c r="BV314" i="16"/>
  <c r="BU314" i="16"/>
  <c r="BO314" i="16"/>
  <c r="BM314" i="16" s="1"/>
  <c r="BN314" i="16" s="1"/>
  <c r="BL314" i="16"/>
  <c r="BK314" i="16"/>
  <c r="BY313" i="16"/>
  <c r="BW313" i="16" s="1"/>
  <c r="BX313" i="16" s="1"/>
  <c r="BV313" i="16"/>
  <c r="BU313" i="16"/>
  <c r="BO313" i="16"/>
  <c r="BM313" i="16" s="1"/>
  <c r="BN313" i="16" s="1"/>
  <c r="BL313" i="16"/>
  <c r="BK313" i="16"/>
  <c r="BY312" i="16"/>
  <c r="BW312" i="16" s="1"/>
  <c r="BX312" i="16" s="1"/>
  <c r="BV312" i="16"/>
  <c r="BU312" i="16"/>
  <c r="BO312" i="16"/>
  <c r="BM312" i="16" s="1"/>
  <c r="BN312" i="16" s="1"/>
  <c r="BL312" i="16"/>
  <c r="BK312" i="16"/>
  <c r="BY311" i="16"/>
  <c r="BW311" i="16" s="1"/>
  <c r="BX311" i="16" s="1"/>
  <c r="BV311" i="16"/>
  <c r="BU311" i="16"/>
  <c r="BO311" i="16"/>
  <c r="BM311" i="16" s="1"/>
  <c r="BN311" i="16" s="1"/>
  <c r="BL311" i="16"/>
  <c r="BK311" i="16"/>
  <c r="BY310" i="16"/>
  <c r="BW310" i="16" s="1"/>
  <c r="BX310" i="16" s="1"/>
  <c r="BV310" i="16"/>
  <c r="BU310" i="16"/>
  <c r="BO310" i="16"/>
  <c r="BM310" i="16" s="1"/>
  <c r="BN310" i="16" s="1"/>
  <c r="BL310" i="16"/>
  <c r="BK310" i="16"/>
  <c r="BY309" i="16"/>
  <c r="BW309" i="16" s="1"/>
  <c r="BX309" i="16" s="1"/>
  <c r="BV309" i="16"/>
  <c r="BU309" i="16"/>
  <c r="BO309" i="16"/>
  <c r="BM309" i="16" s="1"/>
  <c r="BN309" i="16" s="1"/>
  <c r="BL309" i="16"/>
  <c r="BK309" i="16"/>
  <c r="BY308" i="16"/>
  <c r="BW308" i="16" s="1"/>
  <c r="BX308" i="16" s="1"/>
  <c r="BV308" i="16"/>
  <c r="BU308" i="16"/>
  <c r="BO308" i="16"/>
  <c r="BM308" i="16" s="1"/>
  <c r="BN308" i="16" s="1"/>
  <c r="BL308" i="16"/>
  <c r="BK308" i="16"/>
  <c r="BY307" i="16"/>
  <c r="BW307" i="16" s="1"/>
  <c r="BX307" i="16" s="1"/>
  <c r="BV307" i="16"/>
  <c r="BU307" i="16"/>
  <c r="BO307" i="16"/>
  <c r="BM307" i="16" s="1"/>
  <c r="BN307" i="16" s="1"/>
  <c r="BL307" i="16"/>
  <c r="BK307" i="16"/>
  <c r="BY306" i="16"/>
  <c r="BW306" i="16" s="1"/>
  <c r="BX306" i="16" s="1"/>
  <c r="BV306" i="16"/>
  <c r="BU306" i="16"/>
  <c r="BO306" i="16"/>
  <c r="BM306" i="16" s="1"/>
  <c r="BN306" i="16" s="1"/>
  <c r="BL306" i="16"/>
  <c r="BK306" i="16"/>
  <c r="BY305" i="16"/>
  <c r="BW305" i="16" s="1"/>
  <c r="BX305" i="16" s="1"/>
  <c r="BV305" i="16"/>
  <c r="BU305" i="16"/>
  <c r="BO305" i="16"/>
  <c r="BM305" i="16" s="1"/>
  <c r="BN305" i="16" s="1"/>
  <c r="BL305" i="16"/>
  <c r="BK305" i="16"/>
  <c r="BY304" i="16"/>
  <c r="BW304" i="16" s="1"/>
  <c r="BX304" i="16" s="1"/>
  <c r="BV304" i="16"/>
  <c r="BU304" i="16"/>
  <c r="BO304" i="16"/>
  <c r="BM304" i="16" s="1"/>
  <c r="BN304" i="16" s="1"/>
  <c r="BL304" i="16"/>
  <c r="BK304" i="16"/>
  <c r="BY303" i="16"/>
  <c r="BW303" i="16" s="1"/>
  <c r="BX303" i="16" s="1"/>
  <c r="BV303" i="16"/>
  <c r="BU303" i="16"/>
  <c r="BO303" i="16"/>
  <c r="BM303" i="16" s="1"/>
  <c r="BN303" i="16" s="1"/>
  <c r="BL303" i="16"/>
  <c r="BK303" i="16"/>
  <c r="BY302" i="16"/>
  <c r="BW302" i="16" s="1"/>
  <c r="BX302" i="16" s="1"/>
  <c r="BV302" i="16"/>
  <c r="BU302" i="16"/>
  <c r="BO302" i="16"/>
  <c r="BM302" i="16" s="1"/>
  <c r="BN302" i="16" s="1"/>
  <c r="BL302" i="16"/>
  <c r="BK302" i="16"/>
  <c r="BY301" i="16"/>
  <c r="BW301" i="16" s="1"/>
  <c r="BX301" i="16" s="1"/>
  <c r="BV301" i="16"/>
  <c r="BU301" i="16"/>
  <c r="BO301" i="16"/>
  <c r="BM301" i="16" s="1"/>
  <c r="BN301" i="16" s="1"/>
  <c r="BL301" i="16"/>
  <c r="BK301" i="16"/>
  <c r="BY300" i="16"/>
  <c r="BW300" i="16" s="1"/>
  <c r="BX300" i="16" s="1"/>
  <c r="BV300" i="16"/>
  <c r="BU300" i="16"/>
  <c r="BO300" i="16"/>
  <c r="BM300" i="16" s="1"/>
  <c r="BN300" i="16" s="1"/>
  <c r="BL300" i="16"/>
  <c r="BK300" i="16"/>
  <c r="BY299" i="16"/>
  <c r="BW299" i="16" s="1"/>
  <c r="BX299" i="16" s="1"/>
  <c r="BV299" i="16"/>
  <c r="BU299" i="16"/>
  <c r="BO299" i="16"/>
  <c r="BM299" i="16" s="1"/>
  <c r="BN299" i="16" s="1"/>
  <c r="BL299" i="16"/>
  <c r="BK299" i="16"/>
  <c r="BY298" i="16"/>
  <c r="BW298" i="16" s="1"/>
  <c r="BX298" i="16" s="1"/>
  <c r="BV298" i="16"/>
  <c r="BU298" i="16"/>
  <c r="BO298" i="16"/>
  <c r="BM298" i="16" s="1"/>
  <c r="BN298" i="16" s="1"/>
  <c r="BL298" i="16"/>
  <c r="BK298" i="16"/>
  <c r="BY297" i="16"/>
  <c r="BW297" i="16" s="1"/>
  <c r="BX297" i="16" s="1"/>
  <c r="BV297" i="16"/>
  <c r="BU297" i="16"/>
  <c r="BO297" i="16"/>
  <c r="BM297" i="16" s="1"/>
  <c r="BN297" i="16" s="1"/>
  <c r="BL297" i="16"/>
  <c r="BK297" i="16"/>
  <c r="BY296" i="16"/>
  <c r="BW296" i="16" s="1"/>
  <c r="BX296" i="16" s="1"/>
  <c r="BV296" i="16"/>
  <c r="BU296" i="16"/>
  <c r="BO296" i="16"/>
  <c r="BM296" i="16" s="1"/>
  <c r="BN296" i="16" s="1"/>
  <c r="BL296" i="16"/>
  <c r="BK296" i="16"/>
  <c r="BY295" i="16"/>
  <c r="BW295" i="16" s="1"/>
  <c r="BX295" i="16" s="1"/>
  <c r="BV295" i="16"/>
  <c r="BU295" i="16"/>
  <c r="BO295" i="16"/>
  <c r="BM295" i="16" s="1"/>
  <c r="BN295" i="16" s="1"/>
  <c r="BL295" i="16"/>
  <c r="BK295" i="16"/>
  <c r="BY294" i="16"/>
  <c r="BW294" i="16" s="1"/>
  <c r="BX294" i="16" s="1"/>
  <c r="BV294" i="16"/>
  <c r="BU294" i="16"/>
  <c r="BO294" i="16"/>
  <c r="BM294" i="16" s="1"/>
  <c r="BN294" i="16" s="1"/>
  <c r="BL294" i="16"/>
  <c r="BK294" i="16"/>
  <c r="BY293" i="16"/>
  <c r="BW293" i="16" s="1"/>
  <c r="BX293" i="16" s="1"/>
  <c r="BV293" i="16"/>
  <c r="BU293" i="16"/>
  <c r="BO293" i="16"/>
  <c r="BM293" i="16" s="1"/>
  <c r="BN293" i="16" s="1"/>
  <c r="BL293" i="16"/>
  <c r="BK293" i="16"/>
  <c r="BY292" i="16"/>
  <c r="BW292" i="16" s="1"/>
  <c r="BX292" i="16" s="1"/>
  <c r="BV292" i="16"/>
  <c r="BU292" i="16"/>
  <c r="BO292" i="16"/>
  <c r="BM292" i="16" s="1"/>
  <c r="BN292" i="16" s="1"/>
  <c r="BL292" i="16"/>
  <c r="BK292" i="16"/>
  <c r="BY291" i="16"/>
  <c r="BW291" i="16" s="1"/>
  <c r="BX291" i="16" s="1"/>
  <c r="BV291" i="16"/>
  <c r="BU291" i="16"/>
  <c r="BO291" i="16"/>
  <c r="BM291" i="16" s="1"/>
  <c r="BN291" i="16" s="1"/>
  <c r="BL291" i="16"/>
  <c r="BK291" i="16"/>
  <c r="BY290" i="16"/>
  <c r="BW290" i="16" s="1"/>
  <c r="BX290" i="16" s="1"/>
  <c r="BV290" i="16"/>
  <c r="BU290" i="16"/>
  <c r="BO290" i="16"/>
  <c r="BM290" i="16" s="1"/>
  <c r="BN290" i="16" s="1"/>
  <c r="BL290" i="16"/>
  <c r="BK290" i="16"/>
  <c r="BY289" i="16"/>
  <c r="BW289" i="16" s="1"/>
  <c r="BX289" i="16" s="1"/>
  <c r="BV289" i="16"/>
  <c r="BU289" i="16"/>
  <c r="BO289" i="16"/>
  <c r="BM289" i="16" s="1"/>
  <c r="BN289" i="16" s="1"/>
  <c r="BL289" i="16"/>
  <c r="BK289" i="16"/>
  <c r="BY288" i="16"/>
  <c r="BW288" i="16" s="1"/>
  <c r="BX288" i="16" s="1"/>
  <c r="BV288" i="16"/>
  <c r="BU288" i="16"/>
  <c r="BO288" i="16"/>
  <c r="BM288" i="16" s="1"/>
  <c r="BN288" i="16" s="1"/>
  <c r="BL288" i="16"/>
  <c r="BK288" i="16"/>
  <c r="BY287" i="16"/>
  <c r="BW287" i="16" s="1"/>
  <c r="BX287" i="16" s="1"/>
  <c r="BV287" i="16"/>
  <c r="BU287" i="16"/>
  <c r="BO287" i="16"/>
  <c r="BM287" i="16" s="1"/>
  <c r="BN287" i="16" s="1"/>
  <c r="BL287" i="16"/>
  <c r="BK287" i="16"/>
  <c r="BY286" i="16"/>
  <c r="BW286" i="16" s="1"/>
  <c r="BX286" i="16" s="1"/>
  <c r="BV286" i="16"/>
  <c r="BU286" i="16"/>
  <c r="BO286" i="16"/>
  <c r="BM286" i="16" s="1"/>
  <c r="BN286" i="16" s="1"/>
  <c r="BL286" i="16"/>
  <c r="BK286" i="16"/>
  <c r="BY285" i="16"/>
  <c r="BW285" i="16" s="1"/>
  <c r="BX285" i="16" s="1"/>
  <c r="BV285" i="16"/>
  <c r="BU285" i="16"/>
  <c r="BO285" i="16"/>
  <c r="BM285" i="16" s="1"/>
  <c r="BN285" i="16" s="1"/>
  <c r="BL285" i="16"/>
  <c r="BK285" i="16"/>
  <c r="BY284" i="16"/>
  <c r="BW284" i="16" s="1"/>
  <c r="BX284" i="16" s="1"/>
  <c r="BV284" i="16"/>
  <c r="BU284" i="16"/>
  <c r="BO284" i="16"/>
  <c r="BM284" i="16" s="1"/>
  <c r="BN284" i="16" s="1"/>
  <c r="BL284" i="16"/>
  <c r="BK284" i="16"/>
  <c r="BY283" i="16"/>
  <c r="BW283" i="16" s="1"/>
  <c r="BX283" i="16" s="1"/>
  <c r="BV283" i="16"/>
  <c r="BU283" i="16"/>
  <c r="BO283" i="16"/>
  <c r="BM283" i="16" s="1"/>
  <c r="BN283" i="16" s="1"/>
  <c r="BL283" i="16"/>
  <c r="BK283" i="16"/>
  <c r="BY282" i="16"/>
  <c r="BW282" i="16" s="1"/>
  <c r="BX282" i="16" s="1"/>
  <c r="BV282" i="16"/>
  <c r="BU282" i="16"/>
  <c r="BO282" i="16"/>
  <c r="BM282" i="16" s="1"/>
  <c r="BN282" i="16" s="1"/>
  <c r="BL282" i="16"/>
  <c r="BK282" i="16"/>
  <c r="BY281" i="16"/>
  <c r="BW281" i="16" s="1"/>
  <c r="BX281" i="16" s="1"/>
  <c r="BV281" i="16"/>
  <c r="BU281" i="16"/>
  <c r="BO281" i="16"/>
  <c r="BM281" i="16" s="1"/>
  <c r="BN281" i="16" s="1"/>
  <c r="BL281" i="16"/>
  <c r="BK281" i="16"/>
  <c r="BY280" i="16"/>
  <c r="BW280" i="16" s="1"/>
  <c r="BX280" i="16" s="1"/>
  <c r="BV280" i="16"/>
  <c r="BU280" i="16"/>
  <c r="BO280" i="16"/>
  <c r="BM280" i="16" s="1"/>
  <c r="BN280" i="16" s="1"/>
  <c r="BL280" i="16"/>
  <c r="BK280" i="16"/>
  <c r="BY279" i="16"/>
  <c r="BW279" i="16" s="1"/>
  <c r="BX279" i="16" s="1"/>
  <c r="BV279" i="16"/>
  <c r="BU279" i="16"/>
  <c r="BO279" i="16"/>
  <c r="BM279" i="16" s="1"/>
  <c r="BN279" i="16" s="1"/>
  <c r="BL279" i="16"/>
  <c r="BK279" i="16"/>
  <c r="BY278" i="16"/>
  <c r="BW278" i="16" s="1"/>
  <c r="BX278" i="16" s="1"/>
  <c r="BV278" i="16"/>
  <c r="BU278" i="16"/>
  <c r="BO278" i="16"/>
  <c r="BM278" i="16" s="1"/>
  <c r="BN278" i="16" s="1"/>
  <c r="BL278" i="16"/>
  <c r="BK278" i="16"/>
  <c r="BY277" i="16"/>
  <c r="BW277" i="16" s="1"/>
  <c r="BX277" i="16" s="1"/>
  <c r="BV277" i="16"/>
  <c r="BU277" i="16"/>
  <c r="BO277" i="16"/>
  <c r="BM277" i="16" s="1"/>
  <c r="BN277" i="16" s="1"/>
  <c r="BL277" i="16"/>
  <c r="BK277" i="16"/>
  <c r="BY276" i="16"/>
  <c r="BW276" i="16" s="1"/>
  <c r="BX276" i="16" s="1"/>
  <c r="BV276" i="16"/>
  <c r="BU276" i="16"/>
  <c r="BO276" i="16"/>
  <c r="BM276" i="16" s="1"/>
  <c r="BN276" i="16" s="1"/>
  <c r="BL276" i="16"/>
  <c r="BK276" i="16"/>
  <c r="BY275" i="16"/>
  <c r="BW275" i="16" s="1"/>
  <c r="BX275" i="16" s="1"/>
  <c r="BV275" i="16"/>
  <c r="BU275" i="16"/>
  <c r="BO275" i="16"/>
  <c r="BM275" i="16" s="1"/>
  <c r="BN275" i="16" s="1"/>
  <c r="BL275" i="16"/>
  <c r="BK275" i="16"/>
  <c r="BY274" i="16"/>
  <c r="BW274" i="16" s="1"/>
  <c r="BX274" i="16" s="1"/>
  <c r="BV274" i="16"/>
  <c r="BU274" i="16"/>
  <c r="BO274" i="16"/>
  <c r="BM274" i="16" s="1"/>
  <c r="BN274" i="16" s="1"/>
  <c r="BL274" i="16"/>
  <c r="BK274" i="16"/>
  <c r="BY273" i="16"/>
  <c r="BW273" i="16" s="1"/>
  <c r="BX273" i="16" s="1"/>
  <c r="BV273" i="16"/>
  <c r="BU273" i="16"/>
  <c r="BO273" i="16"/>
  <c r="BM273" i="16" s="1"/>
  <c r="BN273" i="16" s="1"/>
  <c r="BL273" i="16"/>
  <c r="BK273" i="16"/>
  <c r="BY272" i="16"/>
  <c r="BW272" i="16" s="1"/>
  <c r="BX272" i="16" s="1"/>
  <c r="BV272" i="16"/>
  <c r="BU272" i="16"/>
  <c r="BO272" i="16"/>
  <c r="BM272" i="16" s="1"/>
  <c r="BN272" i="16" s="1"/>
  <c r="BL272" i="16"/>
  <c r="BK272" i="16"/>
  <c r="BY271" i="16"/>
  <c r="BW271" i="16" s="1"/>
  <c r="BX271" i="16" s="1"/>
  <c r="BV271" i="16"/>
  <c r="BU271" i="16"/>
  <c r="BO271" i="16"/>
  <c r="BM271" i="16" s="1"/>
  <c r="BN271" i="16" s="1"/>
  <c r="BL271" i="16"/>
  <c r="BK271" i="16"/>
  <c r="BY270" i="16"/>
  <c r="BW270" i="16" s="1"/>
  <c r="BX270" i="16" s="1"/>
  <c r="BV270" i="16"/>
  <c r="BU270" i="16"/>
  <c r="BO270" i="16"/>
  <c r="BM270" i="16" s="1"/>
  <c r="BN270" i="16" s="1"/>
  <c r="BL270" i="16"/>
  <c r="BK270" i="16"/>
  <c r="BY269" i="16"/>
  <c r="BW269" i="16" s="1"/>
  <c r="BX269" i="16" s="1"/>
  <c r="BV269" i="16"/>
  <c r="BU269" i="16"/>
  <c r="BO269" i="16"/>
  <c r="BM269" i="16" s="1"/>
  <c r="BN269" i="16" s="1"/>
  <c r="BL269" i="16"/>
  <c r="BK269" i="16"/>
  <c r="BY268" i="16"/>
  <c r="BW268" i="16" s="1"/>
  <c r="BX268" i="16" s="1"/>
  <c r="BV268" i="16"/>
  <c r="BU268" i="16"/>
  <c r="BO268" i="16"/>
  <c r="BM268" i="16" s="1"/>
  <c r="BN268" i="16" s="1"/>
  <c r="BL268" i="16"/>
  <c r="BK268" i="16"/>
  <c r="BY267" i="16"/>
  <c r="BW267" i="16" s="1"/>
  <c r="BX267" i="16" s="1"/>
  <c r="BV267" i="16"/>
  <c r="BU267" i="16"/>
  <c r="BO267" i="16"/>
  <c r="BM267" i="16" s="1"/>
  <c r="BN267" i="16" s="1"/>
  <c r="BL267" i="16"/>
  <c r="BK267" i="16"/>
  <c r="BY266" i="16"/>
  <c r="BW266" i="16" s="1"/>
  <c r="BX266" i="16" s="1"/>
  <c r="BV266" i="16"/>
  <c r="BU266" i="16"/>
  <c r="BO266" i="16"/>
  <c r="BM266" i="16" s="1"/>
  <c r="BN266" i="16" s="1"/>
  <c r="BL266" i="16"/>
  <c r="BK266" i="16"/>
  <c r="BY265" i="16"/>
  <c r="BW265" i="16" s="1"/>
  <c r="BX265" i="16" s="1"/>
  <c r="BV265" i="16"/>
  <c r="BU265" i="16"/>
  <c r="BO265" i="16"/>
  <c r="BM265" i="16" s="1"/>
  <c r="BN265" i="16" s="1"/>
  <c r="BL265" i="16"/>
  <c r="BK265" i="16"/>
  <c r="BY264" i="16"/>
  <c r="BW264" i="16" s="1"/>
  <c r="BX264" i="16" s="1"/>
  <c r="BV264" i="16"/>
  <c r="BU264" i="16"/>
  <c r="BO264" i="16"/>
  <c r="BM264" i="16" s="1"/>
  <c r="BN264" i="16" s="1"/>
  <c r="BL264" i="16"/>
  <c r="BK264" i="16"/>
  <c r="BY263" i="16"/>
  <c r="BW263" i="16" s="1"/>
  <c r="BX263" i="16" s="1"/>
  <c r="BV263" i="16"/>
  <c r="BU263" i="16"/>
  <c r="BO263" i="16"/>
  <c r="BM263" i="16" s="1"/>
  <c r="BN263" i="16" s="1"/>
  <c r="BL263" i="16"/>
  <c r="BK263" i="16"/>
  <c r="BY262" i="16"/>
  <c r="BW262" i="16" s="1"/>
  <c r="BX262" i="16" s="1"/>
  <c r="BV262" i="16"/>
  <c r="BU262" i="16"/>
  <c r="BO262" i="16"/>
  <c r="BM262" i="16" s="1"/>
  <c r="BN262" i="16" s="1"/>
  <c r="BL262" i="16"/>
  <c r="BK262" i="16"/>
  <c r="BY261" i="16"/>
  <c r="BW261" i="16" s="1"/>
  <c r="BX261" i="16" s="1"/>
  <c r="BV261" i="16"/>
  <c r="BU261" i="16"/>
  <c r="BO261" i="16"/>
  <c r="BM261" i="16" s="1"/>
  <c r="BN261" i="16" s="1"/>
  <c r="BL261" i="16"/>
  <c r="BK261" i="16"/>
  <c r="BY260" i="16"/>
  <c r="BW260" i="16" s="1"/>
  <c r="BX260" i="16" s="1"/>
  <c r="BV260" i="16"/>
  <c r="BU260" i="16"/>
  <c r="BO260" i="16"/>
  <c r="BM260" i="16" s="1"/>
  <c r="BN260" i="16" s="1"/>
  <c r="BL260" i="16"/>
  <c r="BK260" i="16"/>
  <c r="BY259" i="16"/>
  <c r="BW259" i="16" s="1"/>
  <c r="BX259" i="16" s="1"/>
  <c r="BV259" i="16"/>
  <c r="BU259" i="16"/>
  <c r="BO259" i="16"/>
  <c r="BM259" i="16" s="1"/>
  <c r="BN259" i="16" s="1"/>
  <c r="BL259" i="16"/>
  <c r="BK259" i="16"/>
  <c r="BY258" i="16"/>
  <c r="BW258" i="16" s="1"/>
  <c r="BX258" i="16" s="1"/>
  <c r="BV258" i="16"/>
  <c r="BU258" i="16"/>
  <c r="BO258" i="16"/>
  <c r="BM258" i="16" s="1"/>
  <c r="BN258" i="16" s="1"/>
  <c r="BL258" i="16"/>
  <c r="BK258" i="16"/>
  <c r="BY257" i="16"/>
  <c r="BW257" i="16" s="1"/>
  <c r="BX257" i="16" s="1"/>
  <c r="BV257" i="16"/>
  <c r="BU257" i="16"/>
  <c r="BO257" i="16"/>
  <c r="BM257" i="16" s="1"/>
  <c r="BN257" i="16" s="1"/>
  <c r="BL257" i="16"/>
  <c r="BK257" i="16"/>
  <c r="BY256" i="16"/>
  <c r="BW256" i="16" s="1"/>
  <c r="BX256" i="16" s="1"/>
  <c r="BV256" i="16"/>
  <c r="BU256" i="16"/>
  <c r="BO256" i="16"/>
  <c r="BM256" i="16" s="1"/>
  <c r="BN256" i="16" s="1"/>
  <c r="BL256" i="16"/>
  <c r="BK256" i="16"/>
  <c r="BY255" i="16"/>
  <c r="BW255" i="16" s="1"/>
  <c r="BX255" i="16" s="1"/>
  <c r="BV255" i="16"/>
  <c r="BU255" i="16"/>
  <c r="BO255" i="16"/>
  <c r="BM255" i="16" s="1"/>
  <c r="BN255" i="16" s="1"/>
  <c r="BL255" i="16"/>
  <c r="BK255" i="16"/>
  <c r="BY254" i="16"/>
  <c r="BW254" i="16" s="1"/>
  <c r="BX254" i="16" s="1"/>
  <c r="BV254" i="16"/>
  <c r="BU254" i="16"/>
  <c r="BO254" i="16"/>
  <c r="BM254" i="16" s="1"/>
  <c r="BN254" i="16" s="1"/>
  <c r="BL254" i="16"/>
  <c r="BK254" i="16"/>
  <c r="BY253" i="16"/>
  <c r="BW253" i="16" s="1"/>
  <c r="BX253" i="16" s="1"/>
  <c r="BV253" i="16"/>
  <c r="BU253" i="16"/>
  <c r="BO253" i="16"/>
  <c r="BM253" i="16" s="1"/>
  <c r="BN253" i="16" s="1"/>
  <c r="BL253" i="16"/>
  <c r="BK253" i="16"/>
  <c r="BY252" i="16"/>
  <c r="BW252" i="16" s="1"/>
  <c r="BX252" i="16" s="1"/>
  <c r="BV252" i="16"/>
  <c r="BU252" i="16"/>
  <c r="BO252" i="16"/>
  <c r="BM252" i="16" s="1"/>
  <c r="BN252" i="16" s="1"/>
  <c r="BL252" i="16"/>
  <c r="BK252" i="16"/>
  <c r="BY251" i="16"/>
  <c r="BW251" i="16" s="1"/>
  <c r="BX251" i="16" s="1"/>
  <c r="BV251" i="16"/>
  <c r="BU251" i="16"/>
  <c r="BO251" i="16"/>
  <c r="BM251" i="16" s="1"/>
  <c r="BN251" i="16" s="1"/>
  <c r="BL251" i="16"/>
  <c r="BK251" i="16"/>
  <c r="BY250" i="16"/>
  <c r="BW250" i="16" s="1"/>
  <c r="BX250" i="16" s="1"/>
  <c r="BV250" i="16"/>
  <c r="BU250" i="16"/>
  <c r="BO250" i="16"/>
  <c r="BM250" i="16" s="1"/>
  <c r="BN250" i="16" s="1"/>
  <c r="BL250" i="16"/>
  <c r="BK250" i="16"/>
  <c r="BY249" i="16"/>
  <c r="BW249" i="16" s="1"/>
  <c r="BX249" i="16" s="1"/>
  <c r="BV249" i="16"/>
  <c r="BU249" i="16"/>
  <c r="BO249" i="16"/>
  <c r="BM249" i="16" s="1"/>
  <c r="BN249" i="16" s="1"/>
  <c r="BL249" i="16"/>
  <c r="BK249" i="16"/>
  <c r="BY248" i="16"/>
  <c r="BW248" i="16" s="1"/>
  <c r="BX248" i="16" s="1"/>
  <c r="BV248" i="16"/>
  <c r="BU248" i="16"/>
  <c r="BO248" i="16"/>
  <c r="BM248" i="16" s="1"/>
  <c r="BN248" i="16" s="1"/>
  <c r="BL248" i="16"/>
  <c r="BK248" i="16"/>
  <c r="BY247" i="16"/>
  <c r="BW247" i="16" s="1"/>
  <c r="BX247" i="16" s="1"/>
  <c r="BV247" i="16"/>
  <c r="BU247" i="16"/>
  <c r="BO247" i="16"/>
  <c r="BM247" i="16" s="1"/>
  <c r="BN247" i="16" s="1"/>
  <c r="BL247" i="16"/>
  <c r="BK247" i="16"/>
  <c r="BY246" i="16"/>
  <c r="BW246" i="16" s="1"/>
  <c r="BX246" i="16" s="1"/>
  <c r="BV246" i="16"/>
  <c r="BU246" i="16"/>
  <c r="BO246" i="16"/>
  <c r="BM246" i="16" s="1"/>
  <c r="BN246" i="16" s="1"/>
  <c r="BL246" i="16"/>
  <c r="BK246" i="16"/>
  <c r="BY245" i="16"/>
  <c r="BW245" i="16" s="1"/>
  <c r="BX245" i="16" s="1"/>
  <c r="BV245" i="16"/>
  <c r="BU245" i="16"/>
  <c r="BO245" i="16"/>
  <c r="BM245" i="16" s="1"/>
  <c r="BN245" i="16" s="1"/>
  <c r="BL245" i="16"/>
  <c r="BK245" i="16"/>
  <c r="BY244" i="16"/>
  <c r="BW244" i="16" s="1"/>
  <c r="BX244" i="16" s="1"/>
  <c r="BV244" i="16"/>
  <c r="BU244" i="16"/>
  <c r="BO244" i="16"/>
  <c r="BM244" i="16" s="1"/>
  <c r="BN244" i="16" s="1"/>
  <c r="BL244" i="16"/>
  <c r="BK244" i="16"/>
  <c r="BY243" i="16"/>
  <c r="BW243" i="16" s="1"/>
  <c r="BX243" i="16" s="1"/>
  <c r="BV243" i="16"/>
  <c r="BU243" i="16"/>
  <c r="BO243" i="16"/>
  <c r="BM243" i="16" s="1"/>
  <c r="BN243" i="16" s="1"/>
  <c r="BL243" i="16"/>
  <c r="BK243" i="16"/>
  <c r="BY242" i="16"/>
  <c r="BW242" i="16" s="1"/>
  <c r="BX242" i="16" s="1"/>
  <c r="BV242" i="16"/>
  <c r="BU242" i="16"/>
  <c r="BO242" i="16"/>
  <c r="BM242" i="16" s="1"/>
  <c r="BN242" i="16" s="1"/>
  <c r="BL242" i="16"/>
  <c r="BK242" i="16"/>
  <c r="BY241" i="16"/>
  <c r="BW241" i="16" s="1"/>
  <c r="BX241" i="16" s="1"/>
  <c r="BV241" i="16"/>
  <c r="BU241" i="16"/>
  <c r="BO241" i="16"/>
  <c r="BM241" i="16" s="1"/>
  <c r="BN241" i="16" s="1"/>
  <c r="BL241" i="16"/>
  <c r="BK241" i="16"/>
  <c r="BY240" i="16"/>
  <c r="BW240" i="16" s="1"/>
  <c r="BX240" i="16" s="1"/>
  <c r="BV240" i="16"/>
  <c r="BU240" i="16"/>
  <c r="BO240" i="16"/>
  <c r="BM240" i="16" s="1"/>
  <c r="BN240" i="16" s="1"/>
  <c r="BL240" i="16"/>
  <c r="BK240" i="16"/>
  <c r="BY239" i="16"/>
  <c r="BW239" i="16" s="1"/>
  <c r="BX239" i="16" s="1"/>
  <c r="BV239" i="16"/>
  <c r="BU239" i="16"/>
  <c r="BO239" i="16"/>
  <c r="BM239" i="16" s="1"/>
  <c r="BN239" i="16" s="1"/>
  <c r="BL239" i="16"/>
  <c r="BK239" i="16"/>
  <c r="BY238" i="16"/>
  <c r="BW238" i="16" s="1"/>
  <c r="BX238" i="16" s="1"/>
  <c r="BV238" i="16"/>
  <c r="BU238" i="16"/>
  <c r="BO238" i="16"/>
  <c r="BM238" i="16" s="1"/>
  <c r="BN238" i="16" s="1"/>
  <c r="BL238" i="16"/>
  <c r="BK238" i="16"/>
  <c r="BY237" i="16"/>
  <c r="BW237" i="16" s="1"/>
  <c r="BX237" i="16" s="1"/>
  <c r="BV237" i="16"/>
  <c r="BU237" i="16"/>
  <c r="BO237" i="16"/>
  <c r="BM237" i="16" s="1"/>
  <c r="BN237" i="16" s="1"/>
  <c r="BL237" i="16"/>
  <c r="BK237" i="16"/>
  <c r="BY236" i="16"/>
  <c r="BW236" i="16" s="1"/>
  <c r="BX236" i="16" s="1"/>
  <c r="BV236" i="16"/>
  <c r="BU236" i="16"/>
  <c r="BO236" i="16"/>
  <c r="BM236" i="16" s="1"/>
  <c r="BN236" i="16" s="1"/>
  <c r="BL236" i="16"/>
  <c r="BK236" i="16"/>
  <c r="BY235" i="16"/>
  <c r="BW235" i="16" s="1"/>
  <c r="BX235" i="16" s="1"/>
  <c r="BV235" i="16"/>
  <c r="BU235" i="16"/>
  <c r="BO235" i="16"/>
  <c r="BM235" i="16" s="1"/>
  <c r="BN235" i="16" s="1"/>
  <c r="BL235" i="16"/>
  <c r="BK235" i="16"/>
  <c r="BY234" i="16"/>
  <c r="BW234" i="16" s="1"/>
  <c r="BX234" i="16" s="1"/>
  <c r="BV234" i="16"/>
  <c r="BU234" i="16"/>
  <c r="BO234" i="16"/>
  <c r="BM234" i="16" s="1"/>
  <c r="BN234" i="16" s="1"/>
  <c r="BL234" i="16"/>
  <c r="BK234" i="16"/>
  <c r="BY233" i="16"/>
  <c r="BW233" i="16" s="1"/>
  <c r="BX233" i="16" s="1"/>
  <c r="BV233" i="16"/>
  <c r="BU233" i="16"/>
  <c r="BO233" i="16"/>
  <c r="BM233" i="16" s="1"/>
  <c r="BN233" i="16" s="1"/>
  <c r="BL233" i="16"/>
  <c r="BK233" i="16"/>
  <c r="BY232" i="16"/>
  <c r="BW232" i="16" s="1"/>
  <c r="BX232" i="16" s="1"/>
  <c r="BV232" i="16"/>
  <c r="BU232" i="16"/>
  <c r="BO232" i="16"/>
  <c r="BM232" i="16" s="1"/>
  <c r="BN232" i="16" s="1"/>
  <c r="BL232" i="16"/>
  <c r="BK232" i="16"/>
  <c r="BY231" i="16"/>
  <c r="BW231" i="16" s="1"/>
  <c r="BX231" i="16" s="1"/>
  <c r="BV231" i="16"/>
  <c r="BU231" i="16"/>
  <c r="BO231" i="16"/>
  <c r="BM231" i="16" s="1"/>
  <c r="BN231" i="16" s="1"/>
  <c r="BL231" i="16"/>
  <c r="BK231" i="16"/>
  <c r="BY230" i="16"/>
  <c r="BW230" i="16" s="1"/>
  <c r="BX230" i="16" s="1"/>
  <c r="BV230" i="16"/>
  <c r="BU230" i="16"/>
  <c r="BO230" i="16"/>
  <c r="BM230" i="16" s="1"/>
  <c r="BN230" i="16" s="1"/>
  <c r="BL230" i="16"/>
  <c r="BK230" i="16"/>
  <c r="BY229" i="16"/>
  <c r="BW229" i="16" s="1"/>
  <c r="BX229" i="16" s="1"/>
  <c r="BV229" i="16"/>
  <c r="BU229" i="16"/>
  <c r="BO229" i="16"/>
  <c r="BM229" i="16" s="1"/>
  <c r="BN229" i="16" s="1"/>
  <c r="BL229" i="16"/>
  <c r="BK229" i="16"/>
  <c r="BY228" i="16"/>
  <c r="BW228" i="16" s="1"/>
  <c r="BX228" i="16" s="1"/>
  <c r="BV228" i="16"/>
  <c r="BU228" i="16"/>
  <c r="BO228" i="16"/>
  <c r="BM228" i="16" s="1"/>
  <c r="BN228" i="16" s="1"/>
  <c r="BL228" i="16"/>
  <c r="BK228" i="16"/>
  <c r="BY227" i="16"/>
  <c r="BW227" i="16" s="1"/>
  <c r="BX227" i="16" s="1"/>
  <c r="BV227" i="16"/>
  <c r="BU227" i="16"/>
  <c r="BO227" i="16"/>
  <c r="BM227" i="16" s="1"/>
  <c r="BN227" i="16" s="1"/>
  <c r="BL227" i="16"/>
  <c r="BK227" i="16"/>
  <c r="BY226" i="16"/>
  <c r="BW226" i="16" s="1"/>
  <c r="BX226" i="16" s="1"/>
  <c r="BV226" i="16"/>
  <c r="BU226" i="16"/>
  <c r="BO226" i="16"/>
  <c r="BM226" i="16" s="1"/>
  <c r="BN226" i="16" s="1"/>
  <c r="BL226" i="16"/>
  <c r="BK226" i="16"/>
  <c r="BY225" i="16"/>
  <c r="BW225" i="16" s="1"/>
  <c r="BX225" i="16" s="1"/>
  <c r="BV225" i="16"/>
  <c r="BU225" i="16"/>
  <c r="BO225" i="16"/>
  <c r="BM225" i="16" s="1"/>
  <c r="BN225" i="16" s="1"/>
  <c r="BL225" i="16"/>
  <c r="BK225" i="16"/>
  <c r="BY224" i="16"/>
  <c r="BW224" i="16" s="1"/>
  <c r="BX224" i="16" s="1"/>
  <c r="BV224" i="16"/>
  <c r="BU224" i="16"/>
  <c r="BO224" i="16"/>
  <c r="BM224" i="16" s="1"/>
  <c r="BN224" i="16" s="1"/>
  <c r="BL224" i="16"/>
  <c r="BK224" i="16"/>
  <c r="BY223" i="16"/>
  <c r="BW223" i="16" s="1"/>
  <c r="BX223" i="16" s="1"/>
  <c r="BV223" i="16"/>
  <c r="BU223" i="16"/>
  <c r="BO223" i="16"/>
  <c r="BM223" i="16" s="1"/>
  <c r="BN223" i="16" s="1"/>
  <c r="BL223" i="16"/>
  <c r="BK223" i="16"/>
  <c r="BY222" i="16"/>
  <c r="BW222" i="16" s="1"/>
  <c r="BX222" i="16" s="1"/>
  <c r="BV222" i="16"/>
  <c r="BU222" i="16"/>
  <c r="BO222" i="16"/>
  <c r="BM222" i="16" s="1"/>
  <c r="BN222" i="16" s="1"/>
  <c r="BL222" i="16"/>
  <c r="BK222" i="16"/>
  <c r="BY221" i="16"/>
  <c r="BW221" i="16" s="1"/>
  <c r="BX221" i="16" s="1"/>
  <c r="BV221" i="16"/>
  <c r="BU221" i="16"/>
  <c r="BO221" i="16"/>
  <c r="BM221" i="16" s="1"/>
  <c r="BN221" i="16" s="1"/>
  <c r="BL221" i="16"/>
  <c r="BK221" i="16"/>
  <c r="BY220" i="16"/>
  <c r="BW220" i="16" s="1"/>
  <c r="BX220" i="16" s="1"/>
  <c r="BV220" i="16"/>
  <c r="BU220" i="16"/>
  <c r="BO220" i="16"/>
  <c r="BM220" i="16" s="1"/>
  <c r="BN220" i="16" s="1"/>
  <c r="BL220" i="16"/>
  <c r="BK220" i="16"/>
  <c r="BY219" i="16"/>
  <c r="BW219" i="16" s="1"/>
  <c r="BX219" i="16" s="1"/>
  <c r="BV219" i="16"/>
  <c r="BU219" i="16"/>
  <c r="BO219" i="16"/>
  <c r="BM219" i="16" s="1"/>
  <c r="BN219" i="16" s="1"/>
  <c r="BL219" i="16"/>
  <c r="BK219" i="16"/>
  <c r="BY218" i="16"/>
  <c r="BW218" i="16" s="1"/>
  <c r="BX218" i="16" s="1"/>
  <c r="BV218" i="16"/>
  <c r="BU218" i="16"/>
  <c r="BO218" i="16"/>
  <c r="BM218" i="16" s="1"/>
  <c r="BN218" i="16" s="1"/>
  <c r="BL218" i="16"/>
  <c r="BK218" i="16"/>
  <c r="BY217" i="16"/>
  <c r="BW217" i="16" s="1"/>
  <c r="BX217" i="16" s="1"/>
  <c r="BV217" i="16"/>
  <c r="BU217" i="16"/>
  <c r="BO217" i="16"/>
  <c r="BM217" i="16" s="1"/>
  <c r="BN217" i="16" s="1"/>
  <c r="BL217" i="16"/>
  <c r="BK217" i="16"/>
  <c r="BY216" i="16"/>
  <c r="BW216" i="16" s="1"/>
  <c r="BX216" i="16" s="1"/>
  <c r="BV216" i="16"/>
  <c r="BU216" i="16"/>
  <c r="BO216" i="16"/>
  <c r="BM216" i="16" s="1"/>
  <c r="BN216" i="16" s="1"/>
  <c r="BL216" i="16"/>
  <c r="BK216" i="16"/>
  <c r="BY215" i="16"/>
  <c r="BW215" i="16" s="1"/>
  <c r="BX215" i="16" s="1"/>
  <c r="BV215" i="16"/>
  <c r="BU215" i="16"/>
  <c r="BO215" i="16"/>
  <c r="BM215" i="16" s="1"/>
  <c r="BN215" i="16" s="1"/>
  <c r="BL215" i="16"/>
  <c r="BK215" i="16"/>
  <c r="BY214" i="16"/>
  <c r="BW214" i="16" s="1"/>
  <c r="BX214" i="16" s="1"/>
  <c r="BV214" i="16"/>
  <c r="BU214" i="16"/>
  <c r="BO214" i="16"/>
  <c r="BM214" i="16" s="1"/>
  <c r="BN214" i="16" s="1"/>
  <c r="BL214" i="16"/>
  <c r="BK214" i="16"/>
  <c r="BY213" i="16"/>
  <c r="BW213" i="16" s="1"/>
  <c r="BX213" i="16" s="1"/>
  <c r="BV213" i="16"/>
  <c r="BU213" i="16"/>
  <c r="BO213" i="16"/>
  <c r="BM213" i="16" s="1"/>
  <c r="BN213" i="16" s="1"/>
  <c r="BL213" i="16"/>
  <c r="BK213" i="16"/>
  <c r="BY212" i="16"/>
  <c r="BW212" i="16" s="1"/>
  <c r="BX212" i="16" s="1"/>
  <c r="BV212" i="16"/>
  <c r="BU212" i="16"/>
  <c r="BO212" i="16"/>
  <c r="BM212" i="16" s="1"/>
  <c r="BN212" i="16" s="1"/>
  <c r="BL212" i="16"/>
  <c r="BK212" i="16"/>
  <c r="BY211" i="16"/>
  <c r="BW211" i="16" s="1"/>
  <c r="BX211" i="16" s="1"/>
  <c r="BV211" i="16"/>
  <c r="BU211" i="16"/>
  <c r="BO211" i="16"/>
  <c r="BM211" i="16" s="1"/>
  <c r="BN211" i="16" s="1"/>
  <c r="BL211" i="16"/>
  <c r="BK211" i="16"/>
  <c r="BY210" i="16"/>
  <c r="BW210" i="16" s="1"/>
  <c r="BX210" i="16" s="1"/>
  <c r="BV210" i="16"/>
  <c r="BU210" i="16"/>
  <c r="BO210" i="16"/>
  <c r="BM210" i="16" s="1"/>
  <c r="BN210" i="16" s="1"/>
  <c r="BL210" i="16"/>
  <c r="BK210" i="16"/>
  <c r="BY209" i="16"/>
  <c r="BW209" i="16" s="1"/>
  <c r="BX209" i="16" s="1"/>
  <c r="BV209" i="16"/>
  <c r="BU209" i="16"/>
  <c r="BO209" i="16"/>
  <c r="BM209" i="16" s="1"/>
  <c r="BN209" i="16" s="1"/>
  <c r="BL209" i="16"/>
  <c r="BK209" i="16"/>
  <c r="BY208" i="16"/>
  <c r="BW208" i="16" s="1"/>
  <c r="BX208" i="16" s="1"/>
  <c r="BV208" i="16"/>
  <c r="BU208" i="16"/>
  <c r="BO208" i="16"/>
  <c r="BM208" i="16" s="1"/>
  <c r="BN208" i="16" s="1"/>
  <c r="BL208" i="16"/>
  <c r="BK208" i="16"/>
  <c r="BY207" i="16"/>
  <c r="BW207" i="16" s="1"/>
  <c r="BX207" i="16" s="1"/>
  <c r="BV207" i="16"/>
  <c r="BU207" i="16"/>
  <c r="BO207" i="16"/>
  <c r="BM207" i="16" s="1"/>
  <c r="BN207" i="16" s="1"/>
  <c r="BL207" i="16"/>
  <c r="BK207" i="16"/>
  <c r="BY206" i="16"/>
  <c r="BW206" i="16" s="1"/>
  <c r="BX206" i="16" s="1"/>
  <c r="BV206" i="16"/>
  <c r="BU206" i="16"/>
  <c r="BO206" i="16"/>
  <c r="BM206" i="16" s="1"/>
  <c r="BN206" i="16" s="1"/>
  <c r="BL206" i="16"/>
  <c r="BK206" i="16"/>
  <c r="BY205" i="16"/>
  <c r="BW205" i="16" s="1"/>
  <c r="BX205" i="16" s="1"/>
  <c r="BV205" i="16"/>
  <c r="BU205" i="16"/>
  <c r="BO205" i="16"/>
  <c r="BM205" i="16" s="1"/>
  <c r="BN205" i="16" s="1"/>
  <c r="BL205" i="16"/>
  <c r="BK205" i="16"/>
  <c r="BY204" i="16"/>
  <c r="BW204" i="16" s="1"/>
  <c r="BX204" i="16" s="1"/>
  <c r="BV204" i="16"/>
  <c r="BU204" i="16"/>
  <c r="BO204" i="16"/>
  <c r="BM204" i="16" s="1"/>
  <c r="BN204" i="16" s="1"/>
  <c r="BL204" i="16"/>
  <c r="BK204" i="16"/>
  <c r="BY203" i="16"/>
  <c r="BW203" i="16" s="1"/>
  <c r="BX203" i="16" s="1"/>
  <c r="BV203" i="16"/>
  <c r="BU203" i="16"/>
  <c r="BO203" i="16"/>
  <c r="BM203" i="16" s="1"/>
  <c r="BN203" i="16" s="1"/>
  <c r="BL203" i="16"/>
  <c r="BK203" i="16"/>
  <c r="BY202" i="16"/>
  <c r="BW202" i="16" s="1"/>
  <c r="BX202" i="16" s="1"/>
  <c r="BV202" i="16"/>
  <c r="BU202" i="16"/>
  <c r="BO202" i="16"/>
  <c r="BM202" i="16" s="1"/>
  <c r="BN202" i="16" s="1"/>
  <c r="BL202" i="16"/>
  <c r="BK202" i="16"/>
  <c r="BY201" i="16"/>
  <c r="BW201" i="16" s="1"/>
  <c r="BX201" i="16" s="1"/>
  <c r="BV201" i="16"/>
  <c r="BU201" i="16"/>
  <c r="BO201" i="16"/>
  <c r="BM201" i="16" s="1"/>
  <c r="BN201" i="16" s="1"/>
  <c r="BL201" i="16"/>
  <c r="BK201" i="16"/>
  <c r="BY200" i="16"/>
  <c r="BW200" i="16" s="1"/>
  <c r="BX200" i="16" s="1"/>
  <c r="BV200" i="16"/>
  <c r="BU200" i="16"/>
  <c r="BO200" i="16"/>
  <c r="BM200" i="16" s="1"/>
  <c r="BN200" i="16" s="1"/>
  <c r="BL200" i="16"/>
  <c r="BK200" i="16"/>
  <c r="BY199" i="16"/>
  <c r="BW199" i="16" s="1"/>
  <c r="BX199" i="16" s="1"/>
  <c r="BV199" i="16"/>
  <c r="BU199" i="16"/>
  <c r="BO199" i="16"/>
  <c r="BM199" i="16" s="1"/>
  <c r="BN199" i="16" s="1"/>
  <c r="BL199" i="16"/>
  <c r="BK199" i="16"/>
  <c r="BY198" i="16"/>
  <c r="BW198" i="16" s="1"/>
  <c r="BX198" i="16" s="1"/>
  <c r="BV198" i="16"/>
  <c r="BU198" i="16"/>
  <c r="BO198" i="16"/>
  <c r="BM198" i="16" s="1"/>
  <c r="BN198" i="16" s="1"/>
  <c r="BL198" i="16"/>
  <c r="BK198" i="16"/>
  <c r="BY197" i="16"/>
  <c r="BW197" i="16" s="1"/>
  <c r="BX197" i="16" s="1"/>
  <c r="BV197" i="16"/>
  <c r="BU197" i="16"/>
  <c r="BO197" i="16"/>
  <c r="BM197" i="16" s="1"/>
  <c r="BN197" i="16" s="1"/>
  <c r="BL197" i="16"/>
  <c r="BK197" i="16"/>
  <c r="BY196" i="16"/>
  <c r="BW196" i="16" s="1"/>
  <c r="BX196" i="16" s="1"/>
  <c r="BV196" i="16"/>
  <c r="BU196" i="16"/>
  <c r="BO196" i="16"/>
  <c r="BM196" i="16" s="1"/>
  <c r="BN196" i="16" s="1"/>
  <c r="BL196" i="16"/>
  <c r="BK196" i="16"/>
  <c r="BY195" i="16"/>
  <c r="BW195" i="16" s="1"/>
  <c r="BX195" i="16" s="1"/>
  <c r="BV195" i="16"/>
  <c r="BU195" i="16"/>
  <c r="BO195" i="16"/>
  <c r="BM195" i="16" s="1"/>
  <c r="BN195" i="16" s="1"/>
  <c r="BL195" i="16"/>
  <c r="BK195" i="16"/>
  <c r="BY194" i="16"/>
  <c r="BW194" i="16" s="1"/>
  <c r="BX194" i="16" s="1"/>
  <c r="BV194" i="16"/>
  <c r="BU194" i="16"/>
  <c r="BO194" i="16"/>
  <c r="BM194" i="16" s="1"/>
  <c r="BN194" i="16" s="1"/>
  <c r="BL194" i="16"/>
  <c r="BK194" i="16"/>
  <c r="BY193" i="16"/>
  <c r="BW193" i="16" s="1"/>
  <c r="BX193" i="16" s="1"/>
  <c r="BV193" i="16"/>
  <c r="BU193" i="16"/>
  <c r="BO193" i="16"/>
  <c r="BM193" i="16" s="1"/>
  <c r="BN193" i="16" s="1"/>
  <c r="BL193" i="16"/>
  <c r="BK193" i="16"/>
  <c r="BY192" i="16"/>
  <c r="BW192" i="16" s="1"/>
  <c r="BX192" i="16" s="1"/>
  <c r="BV192" i="16"/>
  <c r="BU192" i="16"/>
  <c r="BO192" i="16"/>
  <c r="BM192" i="16" s="1"/>
  <c r="BN192" i="16" s="1"/>
  <c r="BL192" i="16"/>
  <c r="BK192" i="16"/>
  <c r="BY191" i="16"/>
  <c r="BW191" i="16" s="1"/>
  <c r="BX191" i="16" s="1"/>
  <c r="BV191" i="16"/>
  <c r="BU191" i="16"/>
  <c r="BO191" i="16"/>
  <c r="BM191" i="16" s="1"/>
  <c r="BN191" i="16" s="1"/>
  <c r="BL191" i="16"/>
  <c r="BK191" i="16"/>
  <c r="BY190" i="16"/>
  <c r="BW190" i="16" s="1"/>
  <c r="BX190" i="16" s="1"/>
  <c r="BV190" i="16"/>
  <c r="BU190" i="16"/>
  <c r="BO190" i="16"/>
  <c r="BM190" i="16" s="1"/>
  <c r="BN190" i="16" s="1"/>
  <c r="BL190" i="16"/>
  <c r="BK190" i="16"/>
  <c r="BY189" i="16"/>
  <c r="BW189" i="16" s="1"/>
  <c r="BX189" i="16" s="1"/>
  <c r="BV189" i="16"/>
  <c r="BU189" i="16"/>
  <c r="BO189" i="16"/>
  <c r="BM189" i="16" s="1"/>
  <c r="BN189" i="16" s="1"/>
  <c r="BL189" i="16"/>
  <c r="BK189" i="16"/>
  <c r="BY188" i="16"/>
  <c r="BW188" i="16" s="1"/>
  <c r="BX188" i="16" s="1"/>
  <c r="BV188" i="16"/>
  <c r="BU188" i="16"/>
  <c r="BO188" i="16"/>
  <c r="BM188" i="16" s="1"/>
  <c r="BN188" i="16" s="1"/>
  <c r="BL188" i="16"/>
  <c r="BK188" i="16"/>
  <c r="BY187" i="16"/>
  <c r="BW187" i="16" s="1"/>
  <c r="BX187" i="16" s="1"/>
  <c r="BV187" i="16"/>
  <c r="BU187" i="16"/>
  <c r="BO187" i="16"/>
  <c r="BM187" i="16" s="1"/>
  <c r="BN187" i="16" s="1"/>
  <c r="BL187" i="16"/>
  <c r="BK187" i="16"/>
  <c r="BY186" i="16"/>
  <c r="BW186" i="16" s="1"/>
  <c r="BX186" i="16" s="1"/>
  <c r="BV186" i="16"/>
  <c r="BU186" i="16"/>
  <c r="BO186" i="16"/>
  <c r="BM186" i="16" s="1"/>
  <c r="BN186" i="16" s="1"/>
  <c r="BL186" i="16"/>
  <c r="BK186" i="16"/>
  <c r="BY185" i="16"/>
  <c r="BW185" i="16" s="1"/>
  <c r="BX185" i="16" s="1"/>
  <c r="BV185" i="16"/>
  <c r="BU185" i="16"/>
  <c r="BO185" i="16"/>
  <c r="BM185" i="16" s="1"/>
  <c r="BN185" i="16" s="1"/>
  <c r="BL185" i="16"/>
  <c r="BK185" i="16"/>
  <c r="BY184" i="16"/>
  <c r="BW184" i="16" s="1"/>
  <c r="BX184" i="16" s="1"/>
  <c r="BV184" i="16"/>
  <c r="BU184" i="16"/>
  <c r="BO184" i="16"/>
  <c r="BM184" i="16" s="1"/>
  <c r="BN184" i="16" s="1"/>
  <c r="BL184" i="16"/>
  <c r="BK184" i="16"/>
  <c r="BY183" i="16"/>
  <c r="BW183" i="16" s="1"/>
  <c r="BX183" i="16" s="1"/>
  <c r="BV183" i="16"/>
  <c r="BU183" i="16"/>
  <c r="BO183" i="16"/>
  <c r="BM183" i="16" s="1"/>
  <c r="BN183" i="16" s="1"/>
  <c r="BL183" i="16"/>
  <c r="BK183" i="16"/>
  <c r="BY182" i="16"/>
  <c r="BW182" i="16" s="1"/>
  <c r="BX182" i="16" s="1"/>
  <c r="BV182" i="16"/>
  <c r="BU182" i="16"/>
  <c r="BO182" i="16"/>
  <c r="BM182" i="16" s="1"/>
  <c r="BN182" i="16" s="1"/>
  <c r="BL182" i="16"/>
  <c r="BK182" i="16"/>
  <c r="BY181" i="16"/>
  <c r="BW181" i="16" s="1"/>
  <c r="BX181" i="16" s="1"/>
  <c r="BV181" i="16"/>
  <c r="BU181" i="16"/>
  <c r="BO181" i="16"/>
  <c r="BM181" i="16" s="1"/>
  <c r="BN181" i="16" s="1"/>
  <c r="BL181" i="16"/>
  <c r="BK181" i="16"/>
  <c r="BY180" i="16"/>
  <c r="BW180" i="16" s="1"/>
  <c r="BX180" i="16" s="1"/>
  <c r="BV180" i="16"/>
  <c r="BU180" i="16"/>
  <c r="BO180" i="16"/>
  <c r="BM180" i="16" s="1"/>
  <c r="BN180" i="16" s="1"/>
  <c r="BL180" i="16"/>
  <c r="BK180" i="16"/>
  <c r="BY179" i="16"/>
  <c r="BW179" i="16" s="1"/>
  <c r="BX179" i="16" s="1"/>
  <c r="BV179" i="16"/>
  <c r="BU179" i="16"/>
  <c r="BO179" i="16"/>
  <c r="BM179" i="16" s="1"/>
  <c r="BN179" i="16" s="1"/>
  <c r="BL179" i="16"/>
  <c r="BK179" i="16"/>
  <c r="BY178" i="16"/>
  <c r="BW178" i="16" s="1"/>
  <c r="BX178" i="16" s="1"/>
  <c r="BV178" i="16"/>
  <c r="BU178" i="16"/>
  <c r="BO178" i="16"/>
  <c r="BM178" i="16" s="1"/>
  <c r="BN178" i="16" s="1"/>
  <c r="BL178" i="16"/>
  <c r="BK178" i="16"/>
  <c r="BY177" i="16"/>
  <c r="BW177" i="16" s="1"/>
  <c r="BX177" i="16" s="1"/>
  <c r="BV177" i="16"/>
  <c r="BU177" i="16"/>
  <c r="BO177" i="16"/>
  <c r="BM177" i="16" s="1"/>
  <c r="BN177" i="16" s="1"/>
  <c r="BL177" i="16"/>
  <c r="BK177" i="16"/>
  <c r="BY176" i="16"/>
  <c r="BW176" i="16" s="1"/>
  <c r="BX176" i="16" s="1"/>
  <c r="BV176" i="16"/>
  <c r="BU176" i="16"/>
  <c r="BO176" i="16"/>
  <c r="BM176" i="16" s="1"/>
  <c r="BN176" i="16" s="1"/>
  <c r="BL176" i="16"/>
  <c r="BK176" i="16"/>
  <c r="BY175" i="16"/>
  <c r="BW175" i="16" s="1"/>
  <c r="BX175" i="16" s="1"/>
  <c r="BV175" i="16"/>
  <c r="BU175" i="16"/>
  <c r="BO175" i="16"/>
  <c r="BM175" i="16" s="1"/>
  <c r="BN175" i="16" s="1"/>
  <c r="BL175" i="16"/>
  <c r="BK175" i="16"/>
  <c r="BY174" i="16"/>
  <c r="BW174" i="16" s="1"/>
  <c r="BX174" i="16" s="1"/>
  <c r="BV174" i="16"/>
  <c r="BU174" i="16"/>
  <c r="BO174" i="16"/>
  <c r="BM174" i="16" s="1"/>
  <c r="BN174" i="16" s="1"/>
  <c r="BL174" i="16"/>
  <c r="BK174" i="16"/>
  <c r="BY173" i="16"/>
  <c r="BW173" i="16" s="1"/>
  <c r="BX173" i="16" s="1"/>
  <c r="BV173" i="16"/>
  <c r="BU173" i="16"/>
  <c r="BO173" i="16"/>
  <c r="BM173" i="16" s="1"/>
  <c r="BN173" i="16" s="1"/>
  <c r="BL173" i="16"/>
  <c r="BK173" i="16"/>
  <c r="BY172" i="16"/>
  <c r="BW172" i="16" s="1"/>
  <c r="BX172" i="16" s="1"/>
  <c r="BV172" i="16"/>
  <c r="BU172" i="16"/>
  <c r="BO172" i="16"/>
  <c r="BM172" i="16" s="1"/>
  <c r="BN172" i="16" s="1"/>
  <c r="BL172" i="16"/>
  <c r="BK172" i="16"/>
  <c r="BY171" i="16"/>
  <c r="BW171" i="16" s="1"/>
  <c r="BX171" i="16" s="1"/>
  <c r="BV171" i="16"/>
  <c r="BU171" i="16"/>
  <c r="BO171" i="16"/>
  <c r="BM171" i="16" s="1"/>
  <c r="BN171" i="16" s="1"/>
  <c r="BL171" i="16"/>
  <c r="BK171" i="16"/>
  <c r="BY170" i="16"/>
  <c r="BW170" i="16" s="1"/>
  <c r="BX170" i="16" s="1"/>
  <c r="BV170" i="16"/>
  <c r="BU170" i="16"/>
  <c r="BO170" i="16"/>
  <c r="BM170" i="16" s="1"/>
  <c r="BN170" i="16" s="1"/>
  <c r="BL170" i="16"/>
  <c r="BK170" i="16"/>
  <c r="BY169" i="16"/>
  <c r="BW169" i="16" s="1"/>
  <c r="BX169" i="16" s="1"/>
  <c r="BV169" i="16"/>
  <c r="BU169" i="16"/>
  <c r="BO169" i="16"/>
  <c r="BM169" i="16" s="1"/>
  <c r="BN169" i="16" s="1"/>
  <c r="BL169" i="16"/>
  <c r="BK169" i="16"/>
  <c r="BY168" i="16"/>
  <c r="BW168" i="16" s="1"/>
  <c r="BX168" i="16" s="1"/>
  <c r="BV168" i="16"/>
  <c r="BU168" i="16"/>
  <c r="BO168" i="16"/>
  <c r="BM168" i="16" s="1"/>
  <c r="BN168" i="16" s="1"/>
  <c r="BL168" i="16"/>
  <c r="BK168" i="16"/>
  <c r="BY167" i="16"/>
  <c r="BW167" i="16" s="1"/>
  <c r="BX167" i="16" s="1"/>
  <c r="BV167" i="16"/>
  <c r="BU167" i="16"/>
  <c r="BO167" i="16"/>
  <c r="BM167" i="16" s="1"/>
  <c r="BN167" i="16" s="1"/>
  <c r="BL167" i="16"/>
  <c r="BK167" i="16"/>
  <c r="BY166" i="16"/>
  <c r="BW166" i="16" s="1"/>
  <c r="BX166" i="16" s="1"/>
  <c r="BV166" i="16"/>
  <c r="BU166" i="16"/>
  <c r="BO166" i="16"/>
  <c r="BM166" i="16" s="1"/>
  <c r="BN166" i="16" s="1"/>
  <c r="BL166" i="16"/>
  <c r="BK166" i="16"/>
  <c r="BY165" i="16"/>
  <c r="BW165" i="16" s="1"/>
  <c r="BX165" i="16" s="1"/>
  <c r="BV165" i="16"/>
  <c r="BU165" i="16"/>
  <c r="BO165" i="16"/>
  <c r="BM165" i="16" s="1"/>
  <c r="BN165" i="16" s="1"/>
  <c r="BL165" i="16"/>
  <c r="BK165" i="16"/>
  <c r="BY164" i="16"/>
  <c r="BW164" i="16" s="1"/>
  <c r="BX164" i="16" s="1"/>
  <c r="BV164" i="16"/>
  <c r="BU164" i="16"/>
  <c r="BO164" i="16"/>
  <c r="BM164" i="16" s="1"/>
  <c r="BN164" i="16" s="1"/>
  <c r="BL164" i="16"/>
  <c r="BK164" i="16"/>
  <c r="BY163" i="16"/>
  <c r="BW163" i="16" s="1"/>
  <c r="BX163" i="16" s="1"/>
  <c r="BV163" i="16"/>
  <c r="BU163" i="16"/>
  <c r="BO163" i="16"/>
  <c r="BM163" i="16" s="1"/>
  <c r="BN163" i="16" s="1"/>
  <c r="BL163" i="16"/>
  <c r="BK163" i="16"/>
  <c r="BY162" i="16"/>
  <c r="BW162" i="16" s="1"/>
  <c r="BX162" i="16" s="1"/>
  <c r="BV162" i="16"/>
  <c r="BU162" i="16"/>
  <c r="BO162" i="16"/>
  <c r="BM162" i="16" s="1"/>
  <c r="BN162" i="16" s="1"/>
  <c r="BL162" i="16"/>
  <c r="BK162" i="16"/>
  <c r="BY161" i="16"/>
  <c r="BW161" i="16" s="1"/>
  <c r="BX161" i="16" s="1"/>
  <c r="BV161" i="16"/>
  <c r="BU161" i="16"/>
  <c r="BO161" i="16"/>
  <c r="BM161" i="16" s="1"/>
  <c r="BN161" i="16" s="1"/>
  <c r="BL161" i="16"/>
  <c r="BK161" i="16"/>
  <c r="BY160" i="16"/>
  <c r="BW160" i="16" s="1"/>
  <c r="BX160" i="16" s="1"/>
  <c r="BV160" i="16"/>
  <c r="BU160" i="16"/>
  <c r="BO160" i="16"/>
  <c r="BM160" i="16" s="1"/>
  <c r="BN160" i="16" s="1"/>
  <c r="BL160" i="16"/>
  <c r="BK160" i="16"/>
  <c r="BY159" i="16"/>
  <c r="BW159" i="16" s="1"/>
  <c r="BX159" i="16" s="1"/>
  <c r="BV159" i="16"/>
  <c r="BU159" i="16"/>
  <c r="BO159" i="16"/>
  <c r="BM159" i="16" s="1"/>
  <c r="BN159" i="16" s="1"/>
  <c r="BL159" i="16"/>
  <c r="BK159" i="16"/>
  <c r="BY158" i="16"/>
  <c r="BW158" i="16" s="1"/>
  <c r="BX158" i="16" s="1"/>
  <c r="BV158" i="16"/>
  <c r="BU158" i="16"/>
  <c r="BO158" i="16"/>
  <c r="BM158" i="16" s="1"/>
  <c r="BN158" i="16" s="1"/>
  <c r="BL158" i="16"/>
  <c r="BK158" i="16"/>
  <c r="BY157" i="16"/>
  <c r="BW157" i="16" s="1"/>
  <c r="BX157" i="16" s="1"/>
  <c r="BV157" i="16"/>
  <c r="BU157" i="16"/>
  <c r="BO157" i="16"/>
  <c r="BM157" i="16" s="1"/>
  <c r="BN157" i="16" s="1"/>
  <c r="BL157" i="16"/>
  <c r="BK157" i="16"/>
  <c r="BY156" i="16"/>
  <c r="BW156" i="16" s="1"/>
  <c r="BX156" i="16" s="1"/>
  <c r="BV156" i="16"/>
  <c r="BU156" i="16"/>
  <c r="BO156" i="16"/>
  <c r="BM156" i="16" s="1"/>
  <c r="BN156" i="16" s="1"/>
  <c r="BL156" i="16"/>
  <c r="BK156" i="16"/>
  <c r="BY155" i="16"/>
  <c r="BW155" i="16" s="1"/>
  <c r="BX155" i="16" s="1"/>
  <c r="BV155" i="16"/>
  <c r="BU155" i="16"/>
  <c r="BO155" i="16"/>
  <c r="BM155" i="16" s="1"/>
  <c r="BN155" i="16" s="1"/>
  <c r="BL155" i="16"/>
  <c r="BK155" i="16"/>
  <c r="BY154" i="16"/>
  <c r="BW154" i="16" s="1"/>
  <c r="BX154" i="16" s="1"/>
  <c r="BV154" i="16"/>
  <c r="BU154" i="16"/>
  <c r="BO154" i="16"/>
  <c r="BM154" i="16" s="1"/>
  <c r="BN154" i="16" s="1"/>
  <c r="BL154" i="16"/>
  <c r="BK154" i="16"/>
  <c r="BY153" i="16"/>
  <c r="BW153" i="16" s="1"/>
  <c r="BX153" i="16" s="1"/>
  <c r="BV153" i="16"/>
  <c r="BU153" i="16"/>
  <c r="BO153" i="16"/>
  <c r="BM153" i="16" s="1"/>
  <c r="BN153" i="16" s="1"/>
  <c r="BL153" i="16"/>
  <c r="BK153" i="16"/>
  <c r="BY152" i="16"/>
  <c r="BW152" i="16" s="1"/>
  <c r="BX152" i="16" s="1"/>
  <c r="BV152" i="16"/>
  <c r="BU152" i="16"/>
  <c r="BO152" i="16"/>
  <c r="BM152" i="16" s="1"/>
  <c r="BN152" i="16" s="1"/>
  <c r="BL152" i="16"/>
  <c r="BK152" i="16"/>
  <c r="BY151" i="16"/>
  <c r="BW151" i="16" s="1"/>
  <c r="BX151" i="16" s="1"/>
  <c r="BV151" i="16"/>
  <c r="BU151" i="16"/>
  <c r="BO151" i="16"/>
  <c r="BM151" i="16" s="1"/>
  <c r="BN151" i="16" s="1"/>
  <c r="BL151" i="16"/>
  <c r="BK151" i="16"/>
  <c r="BY150" i="16"/>
  <c r="BW150" i="16" s="1"/>
  <c r="BX150" i="16" s="1"/>
  <c r="BV150" i="16"/>
  <c r="BU150" i="16"/>
  <c r="BO150" i="16"/>
  <c r="BM150" i="16" s="1"/>
  <c r="BN150" i="16" s="1"/>
  <c r="BL150" i="16"/>
  <c r="BK150" i="16"/>
  <c r="BY149" i="16"/>
  <c r="BW149" i="16" s="1"/>
  <c r="BX149" i="16" s="1"/>
  <c r="BV149" i="16"/>
  <c r="BU149" i="16"/>
  <c r="BO149" i="16"/>
  <c r="BM149" i="16" s="1"/>
  <c r="BN149" i="16" s="1"/>
  <c r="BL149" i="16"/>
  <c r="BK149" i="16"/>
  <c r="BY148" i="16"/>
  <c r="BW148" i="16" s="1"/>
  <c r="BX148" i="16" s="1"/>
  <c r="BV148" i="16"/>
  <c r="BU148" i="16"/>
  <c r="BO148" i="16"/>
  <c r="BM148" i="16" s="1"/>
  <c r="BN148" i="16" s="1"/>
  <c r="BL148" i="16"/>
  <c r="BK148" i="16"/>
  <c r="BY147" i="16"/>
  <c r="BW147" i="16" s="1"/>
  <c r="BX147" i="16" s="1"/>
  <c r="BV147" i="16"/>
  <c r="BU147" i="16"/>
  <c r="BO147" i="16"/>
  <c r="BM147" i="16" s="1"/>
  <c r="BN147" i="16" s="1"/>
  <c r="BL147" i="16"/>
  <c r="BK147" i="16"/>
  <c r="BY146" i="16"/>
  <c r="BW146" i="16" s="1"/>
  <c r="BX146" i="16" s="1"/>
  <c r="BV146" i="16"/>
  <c r="BU146" i="16"/>
  <c r="BO146" i="16"/>
  <c r="BM146" i="16" s="1"/>
  <c r="BN146" i="16" s="1"/>
  <c r="BL146" i="16"/>
  <c r="BK146" i="16"/>
  <c r="BY145" i="16"/>
  <c r="BW145" i="16" s="1"/>
  <c r="BX145" i="16" s="1"/>
  <c r="BV145" i="16"/>
  <c r="BU145" i="16"/>
  <c r="BO145" i="16"/>
  <c r="BM145" i="16" s="1"/>
  <c r="BN145" i="16" s="1"/>
  <c r="BL145" i="16"/>
  <c r="BK145" i="16"/>
  <c r="BY144" i="16"/>
  <c r="BW144" i="16" s="1"/>
  <c r="BX144" i="16" s="1"/>
  <c r="BV144" i="16"/>
  <c r="BU144" i="16"/>
  <c r="BO144" i="16"/>
  <c r="BM144" i="16" s="1"/>
  <c r="BN144" i="16" s="1"/>
  <c r="BL144" i="16"/>
  <c r="BK144" i="16"/>
  <c r="BY143" i="16"/>
  <c r="BW143" i="16" s="1"/>
  <c r="BX143" i="16" s="1"/>
  <c r="BV143" i="16"/>
  <c r="BU143" i="16"/>
  <c r="BO143" i="16"/>
  <c r="BM143" i="16" s="1"/>
  <c r="BN143" i="16" s="1"/>
  <c r="BL143" i="16"/>
  <c r="BK143" i="16"/>
  <c r="BY142" i="16"/>
  <c r="BW142" i="16" s="1"/>
  <c r="BX142" i="16" s="1"/>
  <c r="BV142" i="16"/>
  <c r="BU142" i="16"/>
  <c r="BO142" i="16"/>
  <c r="BM142" i="16" s="1"/>
  <c r="BN142" i="16" s="1"/>
  <c r="BL142" i="16"/>
  <c r="BK142" i="16"/>
  <c r="BY141" i="16"/>
  <c r="BW141" i="16" s="1"/>
  <c r="BX141" i="16" s="1"/>
  <c r="BV141" i="16"/>
  <c r="BU141" i="16"/>
  <c r="BO141" i="16"/>
  <c r="BM141" i="16" s="1"/>
  <c r="BN141" i="16" s="1"/>
  <c r="BL141" i="16"/>
  <c r="BK141" i="16"/>
  <c r="BY140" i="16"/>
  <c r="BW140" i="16" s="1"/>
  <c r="BX140" i="16" s="1"/>
  <c r="BV140" i="16"/>
  <c r="BU140" i="16"/>
  <c r="BO140" i="16"/>
  <c r="BM140" i="16" s="1"/>
  <c r="BN140" i="16" s="1"/>
  <c r="BL140" i="16"/>
  <c r="BK140" i="16"/>
  <c r="BY139" i="16"/>
  <c r="BW139" i="16" s="1"/>
  <c r="BX139" i="16" s="1"/>
  <c r="BV139" i="16"/>
  <c r="BU139" i="16"/>
  <c r="BO139" i="16"/>
  <c r="BM139" i="16" s="1"/>
  <c r="BN139" i="16" s="1"/>
  <c r="BL139" i="16"/>
  <c r="BK139" i="16"/>
  <c r="BY138" i="16"/>
  <c r="BW138" i="16" s="1"/>
  <c r="BX138" i="16" s="1"/>
  <c r="BV138" i="16"/>
  <c r="BU138" i="16"/>
  <c r="BO138" i="16"/>
  <c r="BM138" i="16" s="1"/>
  <c r="BN138" i="16" s="1"/>
  <c r="BL138" i="16"/>
  <c r="BK138" i="16"/>
  <c r="BY137" i="16"/>
  <c r="BW137" i="16" s="1"/>
  <c r="BX137" i="16" s="1"/>
  <c r="BV137" i="16"/>
  <c r="BU137" i="16"/>
  <c r="BO137" i="16"/>
  <c r="BM137" i="16" s="1"/>
  <c r="BN137" i="16" s="1"/>
  <c r="BL137" i="16"/>
  <c r="BK137" i="16"/>
  <c r="BY136" i="16"/>
  <c r="BW136" i="16" s="1"/>
  <c r="BX136" i="16" s="1"/>
  <c r="BV136" i="16"/>
  <c r="BU136" i="16"/>
  <c r="BO136" i="16"/>
  <c r="BM136" i="16" s="1"/>
  <c r="BN136" i="16" s="1"/>
  <c r="BL136" i="16"/>
  <c r="BK136" i="16"/>
  <c r="BY135" i="16"/>
  <c r="BW135" i="16" s="1"/>
  <c r="BX135" i="16" s="1"/>
  <c r="BV135" i="16"/>
  <c r="BU135" i="16"/>
  <c r="BO135" i="16"/>
  <c r="BM135" i="16" s="1"/>
  <c r="BN135" i="16" s="1"/>
  <c r="BL135" i="16"/>
  <c r="BK135" i="16"/>
  <c r="BY134" i="16"/>
  <c r="BW134" i="16" s="1"/>
  <c r="BX134" i="16" s="1"/>
  <c r="BV134" i="16"/>
  <c r="BU134" i="16"/>
  <c r="BO134" i="16"/>
  <c r="BM134" i="16" s="1"/>
  <c r="BN134" i="16" s="1"/>
  <c r="BL134" i="16"/>
  <c r="BK134" i="16"/>
  <c r="BY133" i="16"/>
  <c r="BW133" i="16" s="1"/>
  <c r="BX133" i="16" s="1"/>
  <c r="BV133" i="16"/>
  <c r="BU133" i="16"/>
  <c r="BO133" i="16"/>
  <c r="BM133" i="16" s="1"/>
  <c r="BN133" i="16" s="1"/>
  <c r="BL133" i="16"/>
  <c r="BK133" i="16"/>
  <c r="BY132" i="16"/>
  <c r="BW132" i="16" s="1"/>
  <c r="BX132" i="16" s="1"/>
  <c r="BV132" i="16"/>
  <c r="BU132" i="16"/>
  <c r="BO132" i="16"/>
  <c r="BM132" i="16" s="1"/>
  <c r="BN132" i="16" s="1"/>
  <c r="BL132" i="16"/>
  <c r="BK132" i="16"/>
  <c r="BY131" i="16"/>
  <c r="BW131" i="16" s="1"/>
  <c r="BX131" i="16" s="1"/>
  <c r="BV131" i="16"/>
  <c r="BU131" i="16"/>
  <c r="BO131" i="16"/>
  <c r="BM131" i="16" s="1"/>
  <c r="BN131" i="16" s="1"/>
  <c r="BL131" i="16"/>
  <c r="BK131" i="16"/>
  <c r="BY130" i="16"/>
  <c r="BW130" i="16" s="1"/>
  <c r="BX130" i="16" s="1"/>
  <c r="BV130" i="16"/>
  <c r="BU130" i="16"/>
  <c r="BO130" i="16"/>
  <c r="BM130" i="16" s="1"/>
  <c r="BN130" i="16" s="1"/>
  <c r="BL130" i="16"/>
  <c r="BK130" i="16"/>
  <c r="BY129" i="16"/>
  <c r="BW129" i="16" s="1"/>
  <c r="BX129" i="16" s="1"/>
  <c r="BV129" i="16"/>
  <c r="BU129" i="16"/>
  <c r="BO129" i="16"/>
  <c r="BM129" i="16" s="1"/>
  <c r="BN129" i="16" s="1"/>
  <c r="BL129" i="16"/>
  <c r="BK129" i="16"/>
  <c r="BY128" i="16"/>
  <c r="BW128" i="16" s="1"/>
  <c r="BX128" i="16" s="1"/>
  <c r="BV128" i="16"/>
  <c r="BU128" i="16"/>
  <c r="BO128" i="16"/>
  <c r="BM128" i="16" s="1"/>
  <c r="BN128" i="16" s="1"/>
  <c r="BL128" i="16"/>
  <c r="BK128" i="16"/>
  <c r="BY127" i="16"/>
  <c r="BW127" i="16" s="1"/>
  <c r="BX127" i="16" s="1"/>
  <c r="BV127" i="16"/>
  <c r="BU127" i="16"/>
  <c r="BO127" i="16"/>
  <c r="BM127" i="16" s="1"/>
  <c r="BN127" i="16" s="1"/>
  <c r="BL127" i="16"/>
  <c r="BK127" i="16"/>
  <c r="BY126" i="16"/>
  <c r="BW126" i="16" s="1"/>
  <c r="BX126" i="16" s="1"/>
  <c r="BV126" i="16"/>
  <c r="BU126" i="16"/>
  <c r="BO126" i="16"/>
  <c r="BM126" i="16" s="1"/>
  <c r="BN126" i="16" s="1"/>
  <c r="BL126" i="16"/>
  <c r="BK126" i="16"/>
  <c r="BY125" i="16"/>
  <c r="BW125" i="16" s="1"/>
  <c r="BX125" i="16" s="1"/>
  <c r="BV125" i="16"/>
  <c r="BU125" i="16"/>
  <c r="BO125" i="16"/>
  <c r="BM125" i="16" s="1"/>
  <c r="BN125" i="16" s="1"/>
  <c r="BL125" i="16"/>
  <c r="BK125" i="16"/>
  <c r="BY124" i="16"/>
  <c r="BW124" i="16" s="1"/>
  <c r="BX124" i="16" s="1"/>
  <c r="BV124" i="16"/>
  <c r="BU124" i="16"/>
  <c r="BO124" i="16"/>
  <c r="BM124" i="16" s="1"/>
  <c r="BN124" i="16" s="1"/>
  <c r="BL124" i="16"/>
  <c r="BK124" i="16"/>
  <c r="BY123" i="16"/>
  <c r="BW123" i="16" s="1"/>
  <c r="BX123" i="16" s="1"/>
  <c r="BV123" i="16"/>
  <c r="BU123" i="16"/>
  <c r="BO123" i="16"/>
  <c r="BM123" i="16" s="1"/>
  <c r="BN123" i="16" s="1"/>
  <c r="BL123" i="16"/>
  <c r="BK123" i="16"/>
  <c r="BY122" i="16"/>
  <c r="BW122" i="16" s="1"/>
  <c r="BX122" i="16" s="1"/>
  <c r="BV122" i="16"/>
  <c r="BU122" i="16"/>
  <c r="BO122" i="16"/>
  <c r="BM122" i="16" s="1"/>
  <c r="BN122" i="16" s="1"/>
  <c r="BL122" i="16"/>
  <c r="BK122" i="16"/>
  <c r="BY121" i="16"/>
  <c r="BW121" i="16" s="1"/>
  <c r="BX121" i="16" s="1"/>
  <c r="BV121" i="16"/>
  <c r="BU121" i="16"/>
  <c r="BO121" i="16"/>
  <c r="BM121" i="16" s="1"/>
  <c r="BN121" i="16" s="1"/>
  <c r="BL121" i="16"/>
  <c r="BK121" i="16"/>
  <c r="BY120" i="16"/>
  <c r="BW120" i="16" s="1"/>
  <c r="BX120" i="16" s="1"/>
  <c r="BV120" i="16"/>
  <c r="BU120" i="16"/>
  <c r="BO120" i="16"/>
  <c r="BM120" i="16" s="1"/>
  <c r="BN120" i="16" s="1"/>
  <c r="BL120" i="16"/>
  <c r="BK120" i="16"/>
  <c r="BY119" i="16"/>
  <c r="BW119" i="16" s="1"/>
  <c r="BX119" i="16" s="1"/>
  <c r="BV119" i="16"/>
  <c r="BU119" i="16"/>
  <c r="BO119" i="16"/>
  <c r="BM119" i="16" s="1"/>
  <c r="BN119" i="16" s="1"/>
  <c r="BL119" i="16"/>
  <c r="BK119" i="16"/>
  <c r="BY118" i="16"/>
  <c r="BW118" i="16" s="1"/>
  <c r="BX118" i="16" s="1"/>
  <c r="BV118" i="16"/>
  <c r="BU118" i="16"/>
  <c r="BO118" i="16"/>
  <c r="BM118" i="16" s="1"/>
  <c r="BN118" i="16" s="1"/>
  <c r="BL118" i="16"/>
  <c r="BK118" i="16"/>
  <c r="BY117" i="16"/>
  <c r="BW117" i="16" s="1"/>
  <c r="BX117" i="16" s="1"/>
  <c r="BV117" i="16"/>
  <c r="BU117" i="16"/>
  <c r="BO117" i="16"/>
  <c r="BM117" i="16" s="1"/>
  <c r="BN117" i="16" s="1"/>
  <c r="BL117" i="16"/>
  <c r="BK117" i="16"/>
  <c r="BY116" i="16"/>
  <c r="BW116" i="16" s="1"/>
  <c r="BX116" i="16" s="1"/>
  <c r="BV116" i="16"/>
  <c r="BU116" i="16"/>
  <c r="BO116" i="16"/>
  <c r="BM116" i="16" s="1"/>
  <c r="BN116" i="16" s="1"/>
  <c r="BL116" i="16"/>
  <c r="BK116" i="16"/>
  <c r="BY115" i="16"/>
  <c r="BW115" i="16" s="1"/>
  <c r="BX115" i="16" s="1"/>
  <c r="BV115" i="16"/>
  <c r="BU115" i="16"/>
  <c r="BO115" i="16"/>
  <c r="BM115" i="16" s="1"/>
  <c r="BN115" i="16" s="1"/>
  <c r="BL115" i="16"/>
  <c r="BK115" i="16"/>
  <c r="BY114" i="16"/>
  <c r="BW114" i="16" s="1"/>
  <c r="BX114" i="16" s="1"/>
  <c r="BV114" i="16"/>
  <c r="BU114" i="16"/>
  <c r="BO114" i="16"/>
  <c r="BM114" i="16" s="1"/>
  <c r="BN114" i="16" s="1"/>
  <c r="BL114" i="16"/>
  <c r="BK114" i="16"/>
  <c r="BY113" i="16"/>
  <c r="BW113" i="16" s="1"/>
  <c r="BX113" i="16" s="1"/>
  <c r="BV113" i="16"/>
  <c r="BU113" i="16"/>
  <c r="BO113" i="16"/>
  <c r="BM113" i="16" s="1"/>
  <c r="BN113" i="16" s="1"/>
  <c r="BL113" i="16"/>
  <c r="BK113" i="16"/>
  <c r="BY112" i="16"/>
  <c r="BW112" i="16" s="1"/>
  <c r="BX112" i="16" s="1"/>
  <c r="BV112" i="16"/>
  <c r="BU112" i="16"/>
  <c r="BO112" i="16"/>
  <c r="BM112" i="16" s="1"/>
  <c r="BN112" i="16" s="1"/>
  <c r="BL112" i="16"/>
  <c r="BK112" i="16"/>
  <c r="BY111" i="16"/>
  <c r="BW111" i="16" s="1"/>
  <c r="BX111" i="16" s="1"/>
  <c r="BV111" i="16"/>
  <c r="BU111" i="16"/>
  <c r="BO111" i="16"/>
  <c r="BM111" i="16" s="1"/>
  <c r="BN111" i="16" s="1"/>
  <c r="BL111" i="16"/>
  <c r="BK111" i="16"/>
  <c r="BY110" i="16"/>
  <c r="BW110" i="16" s="1"/>
  <c r="BX110" i="16" s="1"/>
  <c r="BV110" i="16"/>
  <c r="BU110" i="16"/>
  <c r="BO110" i="16"/>
  <c r="BM110" i="16" s="1"/>
  <c r="BN110" i="16" s="1"/>
  <c r="BL110" i="16"/>
  <c r="BK110" i="16"/>
  <c r="BY109" i="16"/>
  <c r="BW109" i="16" s="1"/>
  <c r="BX109" i="16" s="1"/>
  <c r="BV109" i="16"/>
  <c r="BU109" i="16"/>
  <c r="BO109" i="16"/>
  <c r="BM109" i="16" s="1"/>
  <c r="BN109" i="16" s="1"/>
  <c r="BL109" i="16"/>
  <c r="BK109" i="16"/>
  <c r="BY108" i="16"/>
  <c r="BW108" i="16" s="1"/>
  <c r="BX108" i="16" s="1"/>
  <c r="BV108" i="16"/>
  <c r="BU108" i="16"/>
  <c r="BO108" i="16"/>
  <c r="BM108" i="16" s="1"/>
  <c r="BN108" i="16" s="1"/>
  <c r="BL108" i="16"/>
  <c r="BK108" i="16"/>
  <c r="BY107" i="16"/>
  <c r="BW107" i="16" s="1"/>
  <c r="BX107" i="16" s="1"/>
  <c r="BV107" i="16"/>
  <c r="BU107" i="16"/>
  <c r="BO107" i="16"/>
  <c r="BM107" i="16" s="1"/>
  <c r="BN107" i="16" s="1"/>
  <c r="BL107" i="16"/>
  <c r="BK107" i="16"/>
  <c r="BY106" i="16"/>
  <c r="BW106" i="16" s="1"/>
  <c r="BX106" i="16" s="1"/>
  <c r="BV106" i="16"/>
  <c r="BU106" i="16"/>
  <c r="BO106" i="16"/>
  <c r="BM106" i="16" s="1"/>
  <c r="BN106" i="16" s="1"/>
  <c r="BL106" i="16"/>
  <c r="BK106" i="16"/>
  <c r="BY105" i="16"/>
  <c r="BW105" i="16" s="1"/>
  <c r="BX105" i="16" s="1"/>
  <c r="BV105" i="16"/>
  <c r="BU105" i="16"/>
  <c r="BO105" i="16"/>
  <c r="BM105" i="16" s="1"/>
  <c r="BN105" i="16" s="1"/>
  <c r="BL105" i="16"/>
  <c r="BK105" i="16"/>
  <c r="BY104" i="16"/>
  <c r="BW104" i="16" s="1"/>
  <c r="BX104" i="16" s="1"/>
  <c r="BV104" i="16"/>
  <c r="BU104" i="16"/>
  <c r="BO104" i="16"/>
  <c r="BM104" i="16" s="1"/>
  <c r="BN104" i="16" s="1"/>
  <c r="BL104" i="16"/>
  <c r="BK104" i="16"/>
  <c r="BY103" i="16"/>
  <c r="BW103" i="16" s="1"/>
  <c r="BX103" i="16" s="1"/>
  <c r="BV103" i="16"/>
  <c r="BU103" i="16"/>
  <c r="BO103" i="16"/>
  <c r="BM103" i="16" s="1"/>
  <c r="BN103" i="16" s="1"/>
  <c r="BL103" i="16"/>
  <c r="BK103" i="16"/>
  <c r="BY102" i="16"/>
  <c r="BW102" i="16" s="1"/>
  <c r="BX102" i="16" s="1"/>
  <c r="BV102" i="16"/>
  <c r="BU102" i="16"/>
  <c r="BO102" i="16"/>
  <c r="BM102" i="16" s="1"/>
  <c r="BN102" i="16" s="1"/>
  <c r="BL102" i="16"/>
  <c r="BK102" i="16"/>
  <c r="BY101" i="16"/>
  <c r="BW101" i="16" s="1"/>
  <c r="BX101" i="16" s="1"/>
  <c r="BV101" i="16"/>
  <c r="BU101" i="16"/>
  <c r="BO101" i="16"/>
  <c r="BM101" i="16" s="1"/>
  <c r="BN101" i="16" s="1"/>
  <c r="BL101" i="16"/>
  <c r="BK101" i="16"/>
  <c r="BY100" i="16"/>
  <c r="BW100" i="16" s="1"/>
  <c r="BX100" i="16" s="1"/>
  <c r="BV100" i="16"/>
  <c r="BU100" i="16"/>
  <c r="BO100" i="16"/>
  <c r="BM100" i="16" s="1"/>
  <c r="BN100" i="16" s="1"/>
  <c r="BL100" i="16"/>
  <c r="BK100" i="16"/>
  <c r="BY99" i="16"/>
  <c r="BW99" i="16" s="1"/>
  <c r="BX99" i="16" s="1"/>
  <c r="BV99" i="16"/>
  <c r="BU99" i="16"/>
  <c r="BO99" i="16"/>
  <c r="BM99" i="16" s="1"/>
  <c r="BN99" i="16" s="1"/>
  <c r="BL99" i="16"/>
  <c r="BK99" i="16"/>
  <c r="BY98" i="16"/>
  <c r="BW98" i="16" s="1"/>
  <c r="BX98" i="16" s="1"/>
  <c r="BV98" i="16"/>
  <c r="BU98" i="16"/>
  <c r="BO98" i="16"/>
  <c r="BM98" i="16" s="1"/>
  <c r="BN98" i="16" s="1"/>
  <c r="BL98" i="16"/>
  <c r="BK98" i="16"/>
  <c r="BY97" i="16"/>
  <c r="BW97" i="16" s="1"/>
  <c r="BX97" i="16" s="1"/>
  <c r="BV97" i="16"/>
  <c r="BU97" i="16"/>
  <c r="BO97" i="16"/>
  <c r="BM97" i="16" s="1"/>
  <c r="BN97" i="16" s="1"/>
  <c r="BL97" i="16"/>
  <c r="BK97" i="16"/>
  <c r="BY96" i="16"/>
  <c r="BW96" i="16" s="1"/>
  <c r="BX96" i="16" s="1"/>
  <c r="BV96" i="16"/>
  <c r="BU96" i="16"/>
  <c r="BO96" i="16"/>
  <c r="BM96" i="16" s="1"/>
  <c r="BN96" i="16" s="1"/>
  <c r="BL96" i="16"/>
  <c r="BK96" i="16"/>
  <c r="BY95" i="16"/>
  <c r="BW95" i="16" s="1"/>
  <c r="BX95" i="16" s="1"/>
  <c r="BV95" i="16"/>
  <c r="BU95" i="16"/>
  <c r="BO95" i="16"/>
  <c r="BM95" i="16" s="1"/>
  <c r="BN95" i="16" s="1"/>
  <c r="BL95" i="16"/>
  <c r="BK95" i="16"/>
  <c r="BY94" i="16"/>
  <c r="BW94" i="16" s="1"/>
  <c r="BX94" i="16" s="1"/>
  <c r="BV94" i="16"/>
  <c r="BU94" i="16"/>
  <c r="BO94" i="16"/>
  <c r="BM94" i="16" s="1"/>
  <c r="BN94" i="16" s="1"/>
  <c r="BL94" i="16"/>
  <c r="BK94" i="16"/>
  <c r="BY93" i="16"/>
  <c r="BW93" i="16" s="1"/>
  <c r="BX93" i="16" s="1"/>
  <c r="BV93" i="16"/>
  <c r="BU93" i="16"/>
  <c r="BO93" i="16"/>
  <c r="BM93" i="16" s="1"/>
  <c r="BN93" i="16" s="1"/>
  <c r="BL93" i="16"/>
  <c r="BK93" i="16"/>
  <c r="BY92" i="16"/>
  <c r="BW92" i="16" s="1"/>
  <c r="BX92" i="16" s="1"/>
  <c r="BV92" i="16"/>
  <c r="BU92" i="16"/>
  <c r="BO92" i="16"/>
  <c r="BM92" i="16" s="1"/>
  <c r="BN92" i="16" s="1"/>
  <c r="BL92" i="16"/>
  <c r="BK92" i="16"/>
  <c r="BY91" i="16"/>
  <c r="BW91" i="16" s="1"/>
  <c r="BX91" i="16" s="1"/>
  <c r="BV91" i="16"/>
  <c r="BU91" i="16"/>
  <c r="BO91" i="16"/>
  <c r="BM91" i="16" s="1"/>
  <c r="BN91" i="16" s="1"/>
  <c r="BL91" i="16"/>
  <c r="BK91" i="16"/>
  <c r="BY90" i="16"/>
  <c r="BW90" i="16" s="1"/>
  <c r="BX90" i="16" s="1"/>
  <c r="BV90" i="16"/>
  <c r="BU90" i="16"/>
  <c r="BO90" i="16"/>
  <c r="BM90" i="16" s="1"/>
  <c r="BN90" i="16" s="1"/>
  <c r="BL90" i="16"/>
  <c r="BK90" i="16"/>
  <c r="BY89" i="16"/>
  <c r="BW89" i="16" s="1"/>
  <c r="BX89" i="16" s="1"/>
  <c r="BV89" i="16"/>
  <c r="BU89" i="16"/>
  <c r="BO89" i="16"/>
  <c r="BM89" i="16" s="1"/>
  <c r="BN89" i="16" s="1"/>
  <c r="BL89" i="16"/>
  <c r="BK89" i="16"/>
  <c r="BY88" i="16"/>
  <c r="BW88" i="16" s="1"/>
  <c r="BX88" i="16" s="1"/>
  <c r="BV88" i="16"/>
  <c r="BU88" i="16"/>
  <c r="BO88" i="16"/>
  <c r="BM88" i="16" s="1"/>
  <c r="BN88" i="16" s="1"/>
  <c r="BL88" i="16"/>
  <c r="BK88" i="16"/>
  <c r="BY87" i="16"/>
  <c r="BW87" i="16" s="1"/>
  <c r="BX87" i="16" s="1"/>
  <c r="BV87" i="16"/>
  <c r="BU87" i="16"/>
  <c r="BO87" i="16"/>
  <c r="BM87" i="16" s="1"/>
  <c r="BN87" i="16" s="1"/>
  <c r="BL87" i="16"/>
  <c r="BK87" i="16"/>
  <c r="BY86" i="16"/>
  <c r="BW86" i="16" s="1"/>
  <c r="BX86" i="16" s="1"/>
  <c r="BV86" i="16"/>
  <c r="BU86" i="16"/>
  <c r="BO86" i="16"/>
  <c r="BM86" i="16" s="1"/>
  <c r="BN86" i="16" s="1"/>
  <c r="BL86" i="16"/>
  <c r="BK86" i="16"/>
  <c r="BY85" i="16"/>
  <c r="BW85" i="16" s="1"/>
  <c r="BX85" i="16" s="1"/>
  <c r="BV85" i="16"/>
  <c r="BU85" i="16"/>
  <c r="BO85" i="16"/>
  <c r="BM85" i="16" s="1"/>
  <c r="BN85" i="16" s="1"/>
  <c r="BL85" i="16"/>
  <c r="BK85" i="16"/>
  <c r="BY84" i="16"/>
  <c r="BW84" i="16" s="1"/>
  <c r="BX84" i="16" s="1"/>
  <c r="BV84" i="16"/>
  <c r="BU84" i="16"/>
  <c r="BO84" i="16"/>
  <c r="BM84" i="16" s="1"/>
  <c r="BN84" i="16" s="1"/>
  <c r="BL84" i="16"/>
  <c r="BK84" i="16"/>
  <c r="BY83" i="16"/>
  <c r="BW83" i="16" s="1"/>
  <c r="BX83" i="16" s="1"/>
  <c r="BV83" i="16"/>
  <c r="BU83" i="16"/>
  <c r="BO83" i="16"/>
  <c r="BM83" i="16" s="1"/>
  <c r="BN83" i="16" s="1"/>
  <c r="BL83" i="16"/>
  <c r="BK83" i="16"/>
  <c r="BY82" i="16"/>
  <c r="BW82" i="16" s="1"/>
  <c r="BX82" i="16" s="1"/>
  <c r="BV82" i="16"/>
  <c r="BU82" i="16"/>
  <c r="BO82" i="16"/>
  <c r="BM82" i="16" s="1"/>
  <c r="BN82" i="16" s="1"/>
  <c r="BL82" i="16"/>
  <c r="BK82" i="16"/>
  <c r="BY81" i="16"/>
  <c r="BW81" i="16" s="1"/>
  <c r="BX81" i="16" s="1"/>
  <c r="BV81" i="16"/>
  <c r="BU81" i="16"/>
  <c r="BO81" i="16"/>
  <c r="BM81" i="16" s="1"/>
  <c r="BN81" i="16" s="1"/>
  <c r="BL81" i="16"/>
  <c r="BK81" i="16"/>
  <c r="BY80" i="16"/>
  <c r="BW80" i="16" s="1"/>
  <c r="BX80" i="16" s="1"/>
  <c r="BV80" i="16"/>
  <c r="BU80" i="16"/>
  <c r="BO80" i="16"/>
  <c r="BM80" i="16" s="1"/>
  <c r="BN80" i="16" s="1"/>
  <c r="BL80" i="16"/>
  <c r="BK80" i="16"/>
  <c r="BY79" i="16"/>
  <c r="BW79" i="16" s="1"/>
  <c r="BX79" i="16" s="1"/>
  <c r="BV79" i="16"/>
  <c r="BU79" i="16"/>
  <c r="BO79" i="16"/>
  <c r="BM79" i="16" s="1"/>
  <c r="BN79" i="16" s="1"/>
  <c r="BL79" i="16"/>
  <c r="BK79" i="16"/>
  <c r="BY78" i="16"/>
  <c r="BW78" i="16" s="1"/>
  <c r="BX78" i="16" s="1"/>
  <c r="BV78" i="16"/>
  <c r="BU78" i="16"/>
  <c r="BO78" i="16"/>
  <c r="BM78" i="16" s="1"/>
  <c r="BN78" i="16" s="1"/>
  <c r="BL78" i="16"/>
  <c r="BK78" i="16"/>
  <c r="BY77" i="16"/>
  <c r="BW77" i="16" s="1"/>
  <c r="BX77" i="16" s="1"/>
  <c r="BV77" i="16"/>
  <c r="BU77" i="16"/>
  <c r="BO77" i="16"/>
  <c r="BM77" i="16" s="1"/>
  <c r="BN77" i="16" s="1"/>
  <c r="BL77" i="16"/>
  <c r="BK77" i="16"/>
  <c r="BY76" i="16"/>
  <c r="BW76" i="16" s="1"/>
  <c r="BX76" i="16" s="1"/>
  <c r="BV76" i="16"/>
  <c r="BU76" i="16"/>
  <c r="BO76" i="16"/>
  <c r="BM76" i="16" s="1"/>
  <c r="BN76" i="16" s="1"/>
  <c r="BL76" i="16"/>
  <c r="BK76" i="16"/>
  <c r="BY75" i="16"/>
  <c r="BW75" i="16" s="1"/>
  <c r="BX75" i="16" s="1"/>
  <c r="BV75" i="16"/>
  <c r="BU75" i="16"/>
  <c r="BO75" i="16"/>
  <c r="BM75" i="16" s="1"/>
  <c r="BN75" i="16" s="1"/>
  <c r="BL75" i="16"/>
  <c r="BK75" i="16"/>
  <c r="BY74" i="16"/>
  <c r="BW74" i="16" s="1"/>
  <c r="BX74" i="16" s="1"/>
  <c r="BV74" i="16"/>
  <c r="BU74" i="16"/>
  <c r="BO74" i="16"/>
  <c r="BM74" i="16" s="1"/>
  <c r="BN74" i="16" s="1"/>
  <c r="BL74" i="16"/>
  <c r="BK74" i="16"/>
  <c r="BY73" i="16"/>
  <c r="BW73" i="16" s="1"/>
  <c r="BX73" i="16" s="1"/>
  <c r="BV73" i="16"/>
  <c r="BU73" i="16"/>
  <c r="BO73" i="16"/>
  <c r="BM73" i="16" s="1"/>
  <c r="BN73" i="16" s="1"/>
  <c r="BL73" i="16"/>
  <c r="BK73" i="16"/>
  <c r="BY72" i="16"/>
  <c r="BW72" i="16" s="1"/>
  <c r="BX72" i="16" s="1"/>
  <c r="BV72" i="16"/>
  <c r="BU72" i="16"/>
  <c r="BO72" i="16"/>
  <c r="BM72" i="16" s="1"/>
  <c r="BN72" i="16" s="1"/>
  <c r="BL72" i="16"/>
  <c r="BK72" i="16"/>
  <c r="BY71" i="16"/>
  <c r="BW71" i="16" s="1"/>
  <c r="BX71" i="16" s="1"/>
  <c r="BV71" i="16"/>
  <c r="BU71" i="16"/>
  <c r="BO71" i="16"/>
  <c r="BM71" i="16" s="1"/>
  <c r="BN71" i="16" s="1"/>
  <c r="BL71" i="16"/>
  <c r="BK71" i="16"/>
  <c r="BY70" i="16"/>
  <c r="BW70" i="16" s="1"/>
  <c r="BX70" i="16" s="1"/>
  <c r="BV70" i="16"/>
  <c r="BU70" i="16"/>
  <c r="BO70" i="16"/>
  <c r="BM70" i="16" s="1"/>
  <c r="BN70" i="16" s="1"/>
  <c r="BL70" i="16"/>
  <c r="BK70" i="16"/>
  <c r="BY69" i="16"/>
  <c r="BW69" i="16" s="1"/>
  <c r="BX69" i="16" s="1"/>
  <c r="BV69" i="16"/>
  <c r="BU69" i="16"/>
  <c r="BO69" i="16"/>
  <c r="BM69" i="16" s="1"/>
  <c r="BN69" i="16" s="1"/>
  <c r="BL69" i="16"/>
  <c r="BK69" i="16"/>
  <c r="BY68" i="16"/>
  <c r="BW68" i="16" s="1"/>
  <c r="BX68" i="16" s="1"/>
  <c r="BV68" i="16"/>
  <c r="BU68" i="16"/>
  <c r="BO68" i="16"/>
  <c r="BM68" i="16" s="1"/>
  <c r="BN68" i="16" s="1"/>
  <c r="BL68" i="16"/>
  <c r="BK68" i="16"/>
  <c r="BY67" i="16"/>
  <c r="BW67" i="16" s="1"/>
  <c r="BX67" i="16" s="1"/>
  <c r="BV67" i="16"/>
  <c r="BU67" i="16"/>
  <c r="BO67" i="16"/>
  <c r="BM67" i="16" s="1"/>
  <c r="BN67" i="16" s="1"/>
  <c r="BL67" i="16"/>
  <c r="BK67" i="16"/>
  <c r="BY66" i="16"/>
  <c r="BW66" i="16" s="1"/>
  <c r="BX66" i="16" s="1"/>
  <c r="BV66" i="16"/>
  <c r="BU66" i="16"/>
  <c r="BO66" i="16"/>
  <c r="BM66" i="16" s="1"/>
  <c r="BN66" i="16" s="1"/>
  <c r="BL66" i="16"/>
  <c r="BK66" i="16"/>
  <c r="BY65" i="16"/>
  <c r="BW65" i="16" s="1"/>
  <c r="BX65" i="16" s="1"/>
  <c r="BV65" i="16"/>
  <c r="BU65" i="16"/>
  <c r="BO65" i="16"/>
  <c r="BM65" i="16" s="1"/>
  <c r="BN65" i="16" s="1"/>
  <c r="BL65" i="16"/>
  <c r="BK65" i="16"/>
  <c r="BY64" i="16"/>
  <c r="BW64" i="16" s="1"/>
  <c r="BX64" i="16" s="1"/>
  <c r="BV64" i="16"/>
  <c r="BU64" i="16"/>
  <c r="BO64" i="16"/>
  <c r="BM64" i="16" s="1"/>
  <c r="BN64" i="16" s="1"/>
  <c r="BL64" i="16"/>
  <c r="BK64" i="16"/>
  <c r="BY63" i="16"/>
  <c r="BW63" i="16" s="1"/>
  <c r="BX63" i="16" s="1"/>
  <c r="BV63" i="16"/>
  <c r="BU63" i="16"/>
  <c r="BO63" i="16"/>
  <c r="BM63" i="16" s="1"/>
  <c r="BN63" i="16" s="1"/>
  <c r="BL63" i="16"/>
  <c r="BK63" i="16"/>
  <c r="BY62" i="16"/>
  <c r="BW62" i="16" s="1"/>
  <c r="BX62" i="16" s="1"/>
  <c r="BV62" i="16"/>
  <c r="BU62" i="16"/>
  <c r="BO62" i="16"/>
  <c r="BM62" i="16" s="1"/>
  <c r="BN62" i="16" s="1"/>
  <c r="BL62" i="16"/>
  <c r="BK62" i="16"/>
  <c r="BY61" i="16"/>
  <c r="BW61" i="16" s="1"/>
  <c r="BX61" i="16" s="1"/>
  <c r="BV61" i="16"/>
  <c r="BU61" i="16"/>
  <c r="BO61" i="16"/>
  <c r="BM61" i="16" s="1"/>
  <c r="BN61" i="16" s="1"/>
  <c r="BL61" i="16"/>
  <c r="BK61" i="16"/>
  <c r="BY60" i="16"/>
  <c r="BW60" i="16" s="1"/>
  <c r="BX60" i="16" s="1"/>
  <c r="BV60" i="16"/>
  <c r="BU60" i="16"/>
  <c r="BO60" i="16"/>
  <c r="BM60" i="16" s="1"/>
  <c r="BN60" i="16" s="1"/>
  <c r="BL60" i="16"/>
  <c r="BK60" i="16"/>
  <c r="BY59" i="16"/>
  <c r="BW59" i="16" s="1"/>
  <c r="BX59" i="16" s="1"/>
  <c r="BV59" i="16"/>
  <c r="BU59" i="16"/>
  <c r="BO59" i="16"/>
  <c r="BM59" i="16" s="1"/>
  <c r="BN59" i="16" s="1"/>
  <c r="BL59" i="16"/>
  <c r="BK59" i="16"/>
  <c r="BY58" i="16"/>
  <c r="BW58" i="16" s="1"/>
  <c r="BX58" i="16" s="1"/>
  <c r="BV58" i="16"/>
  <c r="BU58" i="16"/>
  <c r="BO58" i="16"/>
  <c r="BM58" i="16" s="1"/>
  <c r="BN58" i="16" s="1"/>
  <c r="BL58" i="16"/>
  <c r="BK58" i="16"/>
  <c r="BY57" i="16"/>
  <c r="BW57" i="16" s="1"/>
  <c r="BX57" i="16" s="1"/>
  <c r="BV57" i="16"/>
  <c r="BU57" i="16"/>
  <c r="BO57" i="16"/>
  <c r="BM57" i="16" s="1"/>
  <c r="BN57" i="16" s="1"/>
  <c r="BL57" i="16"/>
  <c r="BK57" i="16"/>
  <c r="BY56" i="16"/>
  <c r="BW56" i="16" s="1"/>
  <c r="BX56" i="16" s="1"/>
  <c r="BV56" i="16"/>
  <c r="BU56" i="16"/>
  <c r="BO56" i="16"/>
  <c r="BM56" i="16" s="1"/>
  <c r="BN56" i="16" s="1"/>
  <c r="BL56" i="16"/>
  <c r="BK56" i="16"/>
  <c r="BY55" i="16"/>
  <c r="BW55" i="16" s="1"/>
  <c r="BX55" i="16" s="1"/>
  <c r="BV55" i="16"/>
  <c r="BU55" i="16"/>
  <c r="BO55" i="16"/>
  <c r="BM55" i="16" s="1"/>
  <c r="BN55" i="16" s="1"/>
  <c r="BL55" i="16"/>
  <c r="BK55" i="16"/>
  <c r="BY54" i="16"/>
  <c r="BW54" i="16" s="1"/>
  <c r="BX54" i="16" s="1"/>
  <c r="BV54" i="16"/>
  <c r="BU54" i="16"/>
  <c r="BO54" i="16"/>
  <c r="BM54" i="16" s="1"/>
  <c r="BN54" i="16" s="1"/>
  <c r="BL54" i="16"/>
  <c r="BK54" i="16"/>
  <c r="BY53" i="16"/>
  <c r="BW53" i="16" s="1"/>
  <c r="BX53" i="16" s="1"/>
  <c r="BV53" i="16"/>
  <c r="BU53" i="16"/>
  <c r="BO53" i="16"/>
  <c r="BM53" i="16" s="1"/>
  <c r="BN53" i="16" s="1"/>
  <c r="BL53" i="16"/>
  <c r="BK53" i="16"/>
  <c r="BY52" i="16"/>
  <c r="BW52" i="16" s="1"/>
  <c r="BX52" i="16" s="1"/>
  <c r="BV52" i="16"/>
  <c r="BU52" i="16"/>
  <c r="BO52" i="16"/>
  <c r="BM52" i="16" s="1"/>
  <c r="BN52" i="16" s="1"/>
  <c r="BL52" i="16"/>
  <c r="BK52" i="16"/>
  <c r="BY51" i="16"/>
  <c r="BW51" i="16" s="1"/>
  <c r="BX51" i="16" s="1"/>
  <c r="BV51" i="16"/>
  <c r="BU51" i="16"/>
  <c r="BO51" i="16"/>
  <c r="BM51" i="16" s="1"/>
  <c r="BN51" i="16" s="1"/>
  <c r="BL51" i="16"/>
  <c r="BK51" i="16"/>
  <c r="BY50" i="16"/>
  <c r="BW50" i="16" s="1"/>
  <c r="BX50" i="16" s="1"/>
  <c r="BV50" i="16"/>
  <c r="BU50" i="16"/>
  <c r="BO50" i="16"/>
  <c r="BM50" i="16" s="1"/>
  <c r="BN50" i="16" s="1"/>
  <c r="BL50" i="16"/>
  <c r="BK50" i="16"/>
  <c r="BY49" i="16"/>
  <c r="BW49" i="16" s="1"/>
  <c r="BX49" i="16" s="1"/>
  <c r="BV49" i="16"/>
  <c r="BU49" i="16"/>
  <c r="BO49" i="16"/>
  <c r="BM49" i="16" s="1"/>
  <c r="BN49" i="16" s="1"/>
  <c r="BL49" i="16"/>
  <c r="BK49" i="16"/>
  <c r="BY48" i="16"/>
  <c r="BW48" i="16" s="1"/>
  <c r="BX48" i="16" s="1"/>
  <c r="BV48" i="16"/>
  <c r="BU48" i="16"/>
  <c r="BO48" i="16"/>
  <c r="BM48" i="16" s="1"/>
  <c r="BN48" i="16" s="1"/>
  <c r="BL48" i="16"/>
  <c r="BK48" i="16"/>
  <c r="BY47" i="16"/>
  <c r="BW47" i="16" s="1"/>
  <c r="BX47" i="16" s="1"/>
  <c r="BV47" i="16"/>
  <c r="BU47" i="16"/>
  <c r="BO47" i="16"/>
  <c r="BM47" i="16" s="1"/>
  <c r="BN47" i="16" s="1"/>
  <c r="BL47" i="16"/>
  <c r="BK47" i="16"/>
  <c r="BY46" i="16"/>
  <c r="BW46" i="16" s="1"/>
  <c r="BX46" i="16" s="1"/>
  <c r="BV46" i="16"/>
  <c r="BU46" i="16"/>
  <c r="BO46" i="16"/>
  <c r="BM46" i="16" s="1"/>
  <c r="BN46" i="16" s="1"/>
  <c r="BL46" i="16"/>
  <c r="BK46" i="16"/>
  <c r="BY45" i="16"/>
  <c r="BW45" i="16" s="1"/>
  <c r="BX45" i="16" s="1"/>
  <c r="BV45" i="16"/>
  <c r="BU45" i="16"/>
  <c r="BO45" i="16"/>
  <c r="BM45" i="16" s="1"/>
  <c r="BN45" i="16" s="1"/>
  <c r="BL45" i="16"/>
  <c r="BK45" i="16"/>
  <c r="BY44" i="16"/>
  <c r="BW44" i="16" s="1"/>
  <c r="BX44" i="16" s="1"/>
  <c r="BV44" i="16"/>
  <c r="BU44" i="16"/>
  <c r="BO44" i="16"/>
  <c r="BM44" i="16" s="1"/>
  <c r="BN44" i="16" s="1"/>
  <c r="BL44" i="16"/>
  <c r="BK44" i="16"/>
  <c r="BY43" i="16"/>
  <c r="BW43" i="16" s="1"/>
  <c r="BX43" i="16" s="1"/>
  <c r="BV43" i="16"/>
  <c r="BU43" i="16"/>
  <c r="BO43" i="16"/>
  <c r="BM43" i="16" s="1"/>
  <c r="BN43" i="16" s="1"/>
  <c r="BL43" i="16"/>
  <c r="BK43" i="16"/>
  <c r="BY42" i="16"/>
  <c r="BW42" i="16" s="1"/>
  <c r="BX42" i="16" s="1"/>
  <c r="BV42" i="16"/>
  <c r="BU42" i="16"/>
  <c r="BO42" i="16"/>
  <c r="BM42" i="16" s="1"/>
  <c r="BN42" i="16" s="1"/>
  <c r="BL42" i="16"/>
  <c r="BK42" i="16"/>
  <c r="BY41" i="16"/>
  <c r="BW41" i="16" s="1"/>
  <c r="BX41" i="16" s="1"/>
  <c r="BV41" i="16"/>
  <c r="BU41" i="16"/>
  <c r="BO41" i="16"/>
  <c r="BM41" i="16" s="1"/>
  <c r="BN41" i="16" s="1"/>
  <c r="BL41" i="16"/>
  <c r="BK41" i="16"/>
  <c r="BY40" i="16"/>
  <c r="BW40" i="16" s="1"/>
  <c r="BX40" i="16" s="1"/>
  <c r="BV40" i="16"/>
  <c r="BU40" i="16"/>
  <c r="BO40" i="16"/>
  <c r="BM40" i="16" s="1"/>
  <c r="BN40" i="16" s="1"/>
  <c r="BL40" i="16"/>
  <c r="BK40" i="16"/>
  <c r="BY39" i="16"/>
  <c r="BW39" i="16" s="1"/>
  <c r="BX39" i="16" s="1"/>
  <c r="BV39" i="16"/>
  <c r="BU39" i="16"/>
  <c r="BO39" i="16"/>
  <c r="BM39" i="16" s="1"/>
  <c r="BN39" i="16" s="1"/>
  <c r="BL39" i="16"/>
  <c r="BK39" i="16"/>
  <c r="BY38" i="16"/>
  <c r="BW38" i="16" s="1"/>
  <c r="BX38" i="16" s="1"/>
  <c r="BV38" i="16"/>
  <c r="BU38" i="16"/>
  <c r="BO38" i="16"/>
  <c r="BM38" i="16" s="1"/>
  <c r="BN38" i="16" s="1"/>
  <c r="BL38" i="16"/>
  <c r="BK38" i="16"/>
  <c r="BY37" i="16"/>
  <c r="BW37" i="16" s="1"/>
  <c r="BX37" i="16" s="1"/>
  <c r="BV37" i="16"/>
  <c r="BU37" i="16"/>
  <c r="BO37" i="16"/>
  <c r="BM37" i="16" s="1"/>
  <c r="BN37" i="16" s="1"/>
  <c r="BL37" i="16"/>
  <c r="BK37" i="16"/>
  <c r="BY36" i="16"/>
  <c r="BW36" i="16" s="1"/>
  <c r="BX36" i="16" s="1"/>
  <c r="BV36" i="16"/>
  <c r="BU36" i="16"/>
  <c r="BO36" i="16"/>
  <c r="BM36" i="16" s="1"/>
  <c r="BN36" i="16" s="1"/>
  <c r="BL36" i="16"/>
  <c r="BK36" i="16"/>
  <c r="BY35" i="16"/>
  <c r="BW35" i="16" s="1"/>
  <c r="BX35" i="16" s="1"/>
  <c r="BV35" i="16"/>
  <c r="BU35" i="16"/>
  <c r="BO35" i="16"/>
  <c r="BM35" i="16" s="1"/>
  <c r="BN35" i="16" s="1"/>
  <c r="BL35" i="16"/>
  <c r="BK35" i="16"/>
  <c r="BV34" i="16"/>
  <c r="BU34" i="16"/>
  <c r="BL34" i="16"/>
  <c r="BK34" i="16"/>
  <c r="BY33" i="16"/>
  <c r="BW33" i="16" s="1"/>
  <c r="BX33" i="16" s="1"/>
  <c r="BV33" i="16"/>
  <c r="BU33" i="16"/>
  <c r="BO33" i="16"/>
  <c r="BM33" i="16" s="1"/>
  <c r="BN33" i="16" s="1"/>
  <c r="BL33" i="16"/>
  <c r="BK33" i="16"/>
  <c r="BU32" i="16"/>
  <c r="BL32" i="16"/>
  <c r="BK32" i="16"/>
  <c r="BU31" i="16"/>
  <c r="BL31" i="16"/>
  <c r="BK31" i="16"/>
  <c r="BU30" i="16"/>
  <c r="BL30" i="16"/>
  <c r="BK30" i="16"/>
  <c r="BU29" i="16"/>
  <c r="BL29" i="16"/>
  <c r="BK29" i="16"/>
  <c r="BU28" i="16"/>
  <c r="BL28" i="16"/>
  <c r="BK28" i="16"/>
  <c r="BU27" i="16"/>
  <c r="BL27" i="16"/>
  <c r="BK27" i="16"/>
  <c r="BY26" i="16"/>
  <c r="BW26" i="16" s="1"/>
  <c r="BX26" i="16" s="1"/>
  <c r="BV26" i="16"/>
  <c r="BU26" i="16"/>
  <c r="BO26" i="16"/>
  <c r="BM26" i="16" s="1"/>
  <c r="BN26" i="16" s="1"/>
  <c r="BL26" i="16"/>
  <c r="BK26" i="16"/>
  <c r="BU25" i="16"/>
  <c r="BL25" i="16"/>
  <c r="BK25" i="16"/>
  <c r="BU24" i="16"/>
  <c r="BL24" i="16"/>
  <c r="BK24" i="16"/>
  <c r="BU23" i="16"/>
  <c r="BL23" i="16"/>
  <c r="BK23" i="16"/>
  <c r="BU22" i="16"/>
  <c r="BL22" i="16"/>
  <c r="BK22" i="16"/>
  <c r="BV21" i="16"/>
  <c r="BU21" i="16"/>
  <c r="BL21" i="16"/>
  <c r="BK21" i="16"/>
  <c r="BU20" i="16"/>
  <c r="BL20" i="16"/>
  <c r="BK20" i="16"/>
  <c r="BY19" i="16"/>
  <c r="BV19" i="16"/>
  <c r="BU19" i="16"/>
  <c r="BO19" i="16"/>
  <c r="BL19" i="16"/>
  <c r="BK19" i="16"/>
  <c r="BU18" i="16"/>
  <c r="BL18" i="16"/>
  <c r="BK18" i="16"/>
  <c r="BU17" i="16"/>
  <c r="BL17" i="16"/>
  <c r="BK17" i="16"/>
  <c r="BU16" i="16"/>
  <c r="BL16" i="16"/>
  <c r="BO16" i="16" s="1"/>
  <c r="BK16" i="16"/>
  <c r="BU15" i="16"/>
  <c r="BL15" i="16"/>
  <c r="BO15" i="16" s="1"/>
  <c r="BK15" i="16"/>
  <c r="BU14" i="16"/>
  <c r="BL14" i="16"/>
  <c r="BO14" i="16" s="1"/>
  <c r="BM14" i="16" s="1"/>
  <c r="BK14" i="16"/>
  <c r="BU13" i="16"/>
  <c r="BL13" i="16"/>
  <c r="BO13" i="16" s="1"/>
  <c r="BK13" i="16"/>
  <c r="BY12" i="16"/>
  <c r="BV12" i="16"/>
  <c r="BU12" i="16"/>
  <c r="BO12" i="16"/>
  <c r="BL12" i="16"/>
  <c r="BK12" i="16"/>
  <c r="BU11" i="16"/>
  <c r="BL11" i="16"/>
  <c r="BO11" i="16" s="1"/>
  <c r="BK11" i="16"/>
  <c r="BU10" i="16"/>
  <c r="BL10" i="16"/>
  <c r="BO10" i="16" s="1"/>
  <c r="BM10" i="16" s="1"/>
  <c r="BK10" i="16"/>
  <c r="BU9" i="16"/>
  <c r="BL9" i="16"/>
  <c r="BK9" i="16"/>
  <c r="BU8" i="16"/>
  <c r="BL8" i="16"/>
  <c r="BK8" i="16"/>
  <c r="BU7" i="16"/>
  <c r="BL7" i="16"/>
  <c r="BK7" i="16"/>
  <c r="BU6" i="16"/>
  <c r="BL6" i="16"/>
  <c r="BK6" i="16"/>
  <c r="BY5" i="16"/>
  <c r="BV5" i="16"/>
  <c r="BU5" i="16"/>
  <c r="BO5" i="16"/>
  <c r="BL5" i="16"/>
  <c r="BK5" i="16"/>
  <c r="CS5" i="16"/>
  <c r="CP5" i="16"/>
  <c r="CO5" i="16"/>
  <c r="CS857" i="16"/>
  <c r="CQ857" i="16" s="1"/>
  <c r="CR857" i="16" s="1"/>
  <c r="CP857" i="16"/>
  <c r="CO857" i="16"/>
  <c r="CS856" i="16"/>
  <c r="CQ856" i="16" s="1"/>
  <c r="CR856" i="16" s="1"/>
  <c r="CP856" i="16"/>
  <c r="CO856" i="16"/>
  <c r="CS855" i="16"/>
  <c r="CQ855" i="16" s="1"/>
  <c r="CR855" i="16" s="1"/>
  <c r="CP855" i="16"/>
  <c r="CO855" i="16"/>
  <c r="CS854" i="16"/>
  <c r="CQ854" i="16" s="1"/>
  <c r="CR854" i="16" s="1"/>
  <c r="CP854" i="16"/>
  <c r="CO854" i="16"/>
  <c r="CS853" i="16"/>
  <c r="CQ853" i="16" s="1"/>
  <c r="CR853" i="16" s="1"/>
  <c r="CP853" i="16"/>
  <c r="CO853" i="16"/>
  <c r="CS852" i="16"/>
  <c r="CQ852" i="16" s="1"/>
  <c r="CR852" i="16" s="1"/>
  <c r="CP852" i="16"/>
  <c r="CO852" i="16"/>
  <c r="CS851" i="16"/>
  <c r="CQ851" i="16" s="1"/>
  <c r="CR851" i="16" s="1"/>
  <c r="CP851" i="16"/>
  <c r="CO851" i="16"/>
  <c r="CS850" i="16"/>
  <c r="CQ850" i="16" s="1"/>
  <c r="CR850" i="16" s="1"/>
  <c r="CP850" i="16"/>
  <c r="CO850" i="16"/>
  <c r="CS849" i="16"/>
  <c r="CQ849" i="16" s="1"/>
  <c r="CR849" i="16" s="1"/>
  <c r="CP849" i="16"/>
  <c r="CO849" i="16"/>
  <c r="CS848" i="16"/>
  <c r="CQ848" i="16" s="1"/>
  <c r="CR848" i="16" s="1"/>
  <c r="CP848" i="16"/>
  <c r="CO848" i="16"/>
  <c r="CS847" i="16"/>
  <c r="CQ847" i="16" s="1"/>
  <c r="CR847" i="16" s="1"/>
  <c r="CP847" i="16"/>
  <c r="CO847" i="16"/>
  <c r="CS846" i="16"/>
  <c r="CQ846" i="16" s="1"/>
  <c r="CR846" i="16" s="1"/>
  <c r="CP846" i="16"/>
  <c r="CO846" i="16"/>
  <c r="CS845" i="16"/>
  <c r="CQ845" i="16" s="1"/>
  <c r="CR845" i="16" s="1"/>
  <c r="CP845" i="16"/>
  <c r="CO845" i="16"/>
  <c r="CS844" i="16"/>
  <c r="CQ844" i="16" s="1"/>
  <c r="CR844" i="16" s="1"/>
  <c r="CP844" i="16"/>
  <c r="CO844" i="16"/>
  <c r="CS843" i="16"/>
  <c r="CQ843" i="16" s="1"/>
  <c r="CR843" i="16" s="1"/>
  <c r="CP843" i="16"/>
  <c r="CO843" i="16"/>
  <c r="CS842" i="16"/>
  <c r="CQ842" i="16" s="1"/>
  <c r="CR842" i="16" s="1"/>
  <c r="CP842" i="16"/>
  <c r="CO842" i="16"/>
  <c r="CS841" i="16"/>
  <c r="CQ841" i="16" s="1"/>
  <c r="CR841" i="16" s="1"/>
  <c r="CP841" i="16"/>
  <c r="CO841" i="16"/>
  <c r="CS840" i="16"/>
  <c r="CQ840" i="16" s="1"/>
  <c r="CR840" i="16" s="1"/>
  <c r="CP840" i="16"/>
  <c r="CO840" i="16"/>
  <c r="CS839" i="16"/>
  <c r="CQ839" i="16" s="1"/>
  <c r="CR839" i="16" s="1"/>
  <c r="CP839" i="16"/>
  <c r="CO839" i="16"/>
  <c r="CS838" i="16"/>
  <c r="CQ838" i="16" s="1"/>
  <c r="CR838" i="16" s="1"/>
  <c r="CP838" i="16"/>
  <c r="CO838" i="16"/>
  <c r="CS837" i="16"/>
  <c r="CQ837" i="16" s="1"/>
  <c r="CR837" i="16" s="1"/>
  <c r="CP837" i="16"/>
  <c r="CO837" i="16"/>
  <c r="CS836" i="16"/>
  <c r="CQ836" i="16" s="1"/>
  <c r="CR836" i="16" s="1"/>
  <c r="CP836" i="16"/>
  <c r="CO836" i="16"/>
  <c r="CS835" i="16"/>
  <c r="CQ835" i="16" s="1"/>
  <c r="CR835" i="16" s="1"/>
  <c r="CP835" i="16"/>
  <c r="CO835" i="16"/>
  <c r="CS834" i="16"/>
  <c r="CQ834" i="16" s="1"/>
  <c r="CR834" i="16" s="1"/>
  <c r="CP834" i="16"/>
  <c r="CO834" i="16"/>
  <c r="CS833" i="16"/>
  <c r="CQ833" i="16" s="1"/>
  <c r="CR833" i="16" s="1"/>
  <c r="CP833" i="16"/>
  <c r="CO833" i="16"/>
  <c r="CS832" i="16"/>
  <c r="CQ832" i="16" s="1"/>
  <c r="CR832" i="16" s="1"/>
  <c r="CP832" i="16"/>
  <c r="CO832" i="16"/>
  <c r="CS831" i="16"/>
  <c r="CQ831" i="16" s="1"/>
  <c r="CR831" i="16" s="1"/>
  <c r="CP831" i="16"/>
  <c r="CO831" i="16"/>
  <c r="CS830" i="16"/>
  <c r="CQ830" i="16" s="1"/>
  <c r="CR830" i="16" s="1"/>
  <c r="CP830" i="16"/>
  <c r="CO830" i="16"/>
  <c r="CS829" i="16"/>
  <c r="CQ829" i="16" s="1"/>
  <c r="CR829" i="16" s="1"/>
  <c r="CP829" i="16"/>
  <c r="CO829" i="16"/>
  <c r="CS828" i="16"/>
  <c r="CQ828" i="16" s="1"/>
  <c r="CR828" i="16" s="1"/>
  <c r="CP828" i="16"/>
  <c r="CO828" i="16"/>
  <c r="CS827" i="16"/>
  <c r="CQ827" i="16" s="1"/>
  <c r="CR827" i="16" s="1"/>
  <c r="CP827" i="16"/>
  <c r="CO827" i="16"/>
  <c r="CS826" i="16"/>
  <c r="CQ826" i="16" s="1"/>
  <c r="CR826" i="16" s="1"/>
  <c r="CP826" i="16"/>
  <c r="CO826" i="16"/>
  <c r="CS825" i="16"/>
  <c r="CQ825" i="16" s="1"/>
  <c r="CR825" i="16" s="1"/>
  <c r="CP825" i="16"/>
  <c r="CO825" i="16"/>
  <c r="CS824" i="16"/>
  <c r="CQ824" i="16" s="1"/>
  <c r="CR824" i="16" s="1"/>
  <c r="CP824" i="16"/>
  <c r="CO824" i="16"/>
  <c r="CS823" i="16"/>
  <c r="CQ823" i="16" s="1"/>
  <c r="CR823" i="16" s="1"/>
  <c r="CP823" i="16"/>
  <c r="CO823" i="16"/>
  <c r="CS822" i="16"/>
  <c r="CQ822" i="16" s="1"/>
  <c r="CR822" i="16" s="1"/>
  <c r="CP822" i="16"/>
  <c r="CO822" i="16"/>
  <c r="CS821" i="16"/>
  <c r="CQ821" i="16" s="1"/>
  <c r="CR821" i="16" s="1"/>
  <c r="CP821" i="16"/>
  <c r="CO821" i="16"/>
  <c r="CS820" i="16"/>
  <c r="CQ820" i="16" s="1"/>
  <c r="CR820" i="16" s="1"/>
  <c r="CP820" i="16"/>
  <c r="CO820" i="16"/>
  <c r="CS819" i="16"/>
  <c r="CQ819" i="16" s="1"/>
  <c r="CR819" i="16" s="1"/>
  <c r="CP819" i="16"/>
  <c r="CO819" i="16"/>
  <c r="CS818" i="16"/>
  <c r="CQ818" i="16" s="1"/>
  <c r="CR818" i="16" s="1"/>
  <c r="CP818" i="16"/>
  <c r="CO818" i="16"/>
  <c r="CS817" i="16"/>
  <c r="CQ817" i="16" s="1"/>
  <c r="CR817" i="16" s="1"/>
  <c r="CP817" i="16"/>
  <c r="CO817" i="16"/>
  <c r="CS816" i="16"/>
  <c r="CQ816" i="16" s="1"/>
  <c r="CR816" i="16" s="1"/>
  <c r="CP816" i="16"/>
  <c r="CO816" i="16"/>
  <c r="CS815" i="16"/>
  <c r="CQ815" i="16" s="1"/>
  <c r="CR815" i="16" s="1"/>
  <c r="CP815" i="16"/>
  <c r="CO815" i="16"/>
  <c r="CS814" i="16"/>
  <c r="CQ814" i="16" s="1"/>
  <c r="CR814" i="16" s="1"/>
  <c r="CP814" i="16"/>
  <c r="CO814" i="16"/>
  <c r="CS813" i="16"/>
  <c r="CQ813" i="16" s="1"/>
  <c r="CR813" i="16" s="1"/>
  <c r="CP813" i="16"/>
  <c r="CO813" i="16"/>
  <c r="CS812" i="16"/>
  <c r="CQ812" i="16" s="1"/>
  <c r="CR812" i="16" s="1"/>
  <c r="CP812" i="16"/>
  <c r="CO812" i="16"/>
  <c r="CS811" i="16"/>
  <c r="CQ811" i="16" s="1"/>
  <c r="CR811" i="16" s="1"/>
  <c r="CP811" i="16"/>
  <c r="CO811" i="16"/>
  <c r="CS810" i="16"/>
  <c r="CQ810" i="16" s="1"/>
  <c r="CR810" i="16" s="1"/>
  <c r="CP810" i="16"/>
  <c r="CO810" i="16"/>
  <c r="CS809" i="16"/>
  <c r="CQ809" i="16" s="1"/>
  <c r="CR809" i="16" s="1"/>
  <c r="CP809" i="16"/>
  <c r="CO809" i="16"/>
  <c r="CS808" i="16"/>
  <c r="CQ808" i="16" s="1"/>
  <c r="CR808" i="16" s="1"/>
  <c r="CP808" i="16"/>
  <c r="CO808" i="16"/>
  <c r="CS807" i="16"/>
  <c r="CQ807" i="16" s="1"/>
  <c r="CR807" i="16" s="1"/>
  <c r="CP807" i="16"/>
  <c r="CO807" i="16"/>
  <c r="CS806" i="16"/>
  <c r="CQ806" i="16" s="1"/>
  <c r="CR806" i="16" s="1"/>
  <c r="CP806" i="16"/>
  <c r="CO806" i="16"/>
  <c r="CS805" i="16"/>
  <c r="CQ805" i="16" s="1"/>
  <c r="CR805" i="16" s="1"/>
  <c r="CP805" i="16"/>
  <c r="CO805" i="16"/>
  <c r="CS804" i="16"/>
  <c r="CQ804" i="16" s="1"/>
  <c r="CR804" i="16" s="1"/>
  <c r="CP804" i="16"/>
  <c r="CO804" i="16"/>
  <c r="CS803" i="16"/>
  <c r="CQ803" i="16" s="1"/>
  <c r="CR803" i="16" s="1"/>
  <c r="CP803" i="16"/>
  <c r="CO803" i="16"/>
  <c r="CS802" i="16"/>
  <c r="CQ802" i="16" s="1"/>
  <c r="CR802" i="16" s="1"/>
  <c r="CP802" i="16"/>
  <c r="CO802" i="16"/>
  <c r="CS801" i="16"/>
  <c r="CQ801" i="16" s="1"/>
  <c r="CR801" i="16" s="1"/>
  <c r="CP801" i="16"/>
  <c r="CO801" i="16"/>
  <c r="CS800" i="16"/>
  <c r="CQ800" i="16" s="1"/>
  <c r="CR800" i="16" s="1"/>
  <c r="CP800" i="16"/>
  <c r="CO800" i="16"/>
  <c r="CS799" i="16"/>
  <c r="CQ799" i="16" s="1"/>
  <c r="CR799" i="16" s="1"/>
  <c r="CP799" i="16"/>
  <c r="CO799" i="16"/>
  <c r="CS798" i="16"/>
  <c r="CQ798" i="16" s="1"/>
  <c r="CR798" i="16" s="1"/>
  <c r="CP798" i="16"/>
  <c r="CO798" i="16"/>
  <c r="CS797" i="16"/>
  <c r="CQ797" i="16" s="1"/>
  <c r="CR797" i="16" s="1"/>
  <c r="CP797" i="16"/>
  <c r="CO797" i="16"/>
  <c r="CS796" i="16"/>
  <c r="CQ796" i="16" s="1"/>
  <c r="CR796" i="16" s="1"/>
  <c r="CP796" i="16"/>
  <c r="CO796" i="16"/>
  <c r="CS795" i="16"/>
  <c r="CQ795" i="16" s="1"/>
  <c r="CR795" i="16" s="1"/>
  <c r="CP795" i="16"/>
  <c r="CO795" i="16"/>
  <c r="CS794" i="16"/>
  <c r="CQ794" i="16" s="1"/>
  <c r="CR794" i="16" s="1"/>
  <c r="CP794" i="16"/>
  <c r="CO794" i="16"/>
  <c r="CS793" i="16"/>
  <c r="CQ793" i="16" s="1"/>
  <c r="CR793" i="16" s="1"/>
  <c r="CP793" i="16"/>
  <c r="CO793" i="16"/>
  <c r="CS792" i="16"/>
  <c r="CQ792" i="16" s="1"/>
  <c r="CR792" i="16" s="1"/>
  <c r="CP792" i="16"/>
  <c r="CO792" i="16"/>
  <c r="CS791" i="16"/>
  <c r="CQ791" i="16" s="1"/>
  <c r="CR791" i="16" s="1"/>
  <c r="CP791" i="16"/>
  <c r="CO791" i="16"/>
  <c r="CS790" i="16"/>
  <c r="CQ790" i="16" s="1"/>
  <c r="CR790" i="16" s="1"/>
  <c r="CP790" i="16"/>
  <c r="CO790" i="16"/>
  <c r="CS789" i="16"/>
  <c r="CQ789" i="16" s="1"/>
  <c r="CR789" i="16" s="1"/>
  <c r="CP789" i="16"/>
  <c r="CO789" i="16"/>
  <c r="CS788" i="16"/>
  <c r="CQ788" i="16" s="1"/>
  <c r="CR788" i="16" s="1"/>
  <c r="CP788" i="16"/>
  <c r="CO788" i="16"/>
  <c r="CS787" i="16"/>
  <c r="CQ787" i="16" s="1"/>
  <c r="CR787" i="16" s="1"/>
  <c r="CP787" i="16"/>
  <c r="CO787" i="16"/>
  <c r="CS786" i="16"/>
  <c r="CQ786" i="16" s="1"/>
  <c r="CR786" i="16" s="1"/>
  <c r="CP786" i="16"/>
  <c r="CO786" i="16"/>
  <c r="CS785" i="16"/>
  <c r="CQ785" i="16" s="1"/>
  <c r="CR785" i="16" s="1"/>
  <c r="CP785" i="16"/>
  <c r="CO785" i="16"/>
  <c r="CS784" i="16"/>
  <c r="CQ784" i="16" s="1"/>
  <c r="CR784" i="16" s="1"/>
  <c r="CP784" i="16"/>
  <c r="CO784" i="16"/>
  <c r="CS783" i="16"/>
  <c r="CQ783" i="16" s="1"/>
  <c r="CR783" i="16" s="1"/>
  <c r="CP783" i="16"/>
  <c r="CO783" i="16"/>
  <c r="CS782" i="16"/>
  <c r="CQ782" i="16" s="1"/>
  <c r="CR782" i="16" s="1"/>
  <c r="CP782" i="16"/>
  <c r="CO782" i="16"/>
  <c r="CS781" i="16"/>
  <c r="CQ781" i="16" s="1"/>
  <c r="CR781" i="16" s="1"/>
  <c r="CP781" i="16"/>
  <c r="CO781" i="16"/>
  <c r="CS780" i="16"/>
  <c r="CQ780" i="16" s="1"/>
  <c r="CR780" i="16" s="1"/>
  <c r="CP780" i="16"/>
  <c r="CO780" i="16"/>
  <c r="CS779" i="16"/>
  <c r="CQ779" i="16" s="1"/>
  <c r="CR779" i="16" s="1"/>
  <c r="CP779" i="16"/>
  <c r="CO779" i="16"/>
  <c r="CS778" i="16"/>
  <c r="CQ778" i="16" s="1"/>
  <c r="CR778" i="16" s="1"/>
  <c r="CP778" i="16"/>
  <c r="CO778" i="16"/>
  <c r="CS777" i="16"/>
  <c r="CQ777" i="16" s="1"/>
  <c r="CR777" i="16" s="1"/>
  <c r="CP777" i="16"/>
  <c r="CO777" i="16"/>
  <c r="CS776" i="16"/>
  <c r="CQ776" i="16" s="1"/>
  <c r="CR776" i="16" s="1"/>
  <c r="CP776" i="16"/>
  <c r="CO776" i="16"/>
  <c r="CS775" i="16"/>
  <c r="CQ775" i="16" s="1"/>
  <c r="CR775" i="16" s="1"/>
  <c r="CP775" i="16"/>
  <c r="CO775" i="16"/>
  <c r="CS774" i="16"/>
  <c r="CQ774" i="16" s="1"/>
  <c r="CR774" i="16" s="1"/>
  <c r="CP774" i="16"/>
  <c r="CO774" i="16"/>
  <c r="CS773" i="16"/>
  <c r="CQ773" i="16" s="1"/>
  <c r="CR773" i="16" s="1"/>
  <c r="CP773" i="16"/>
  <c r="CO773" i="16"/>
  <c r="CS772" i="16"/>
  <c r="CQ772" i="16" s="1"/>
  <c r="CR772" i="16" s="1"/>
  <c r="CP772" i="16"/>
  <c r="CO772" i="16"/>
  <c r="CS771" i="16"/>
  <c r="CQ771" i="16" s="1"/>
  <c r="CR771" i="16" s="1"/>
  <c r="CP771" i="16"/>
  <c r="CO771" i="16"/>
  <c r="CS770" i="16"/>
  <c r="CQ770" i="16" s="1"/>
  <c r="CR770" i="16" s="1"/>
  <c r="CP770" i="16"/>
  <c r="CO770" i="16"/>
  <c r="CS769" i="16"/>
  <c r="CQ769" i="16" s="1"/>
  <c r="CR769" i="16" s="1"/>
  <c r="CP769" i="16"/>
  <c r="CO769" i="16"/>
  <c r="CS768" i="16"/>
  <c r="CQ768" i="16" s="1"/>
  <c r="CR768" i="16" s="1"/>
  <c r="CP768" i="16"/>
  <c r="CO768" i="16"/>
  <c r="CS767" i="16"/>
  <c r="CQ767" i="16" s="1"/>
  <c r="CR767" i="16" s="1"/>
  <c r="CP767" i="16"/>
  <c r="CO767" i="16"/>
  <c r="CS766" i="16"/>
  <c r="CQ766" i="16" s="1"/>
  <c r="CR766" i="16" s="1"/>
  <c r="CP766" i="16"/>
  <c r="CO766" i="16"/>
  <c r="CS765" i="16"/>
  <c r="CQ765" i="16" s="1"/>
  <c r="CR765" i="16" s="1"/>
  <c r="CP765" i="16"/>
  <c r="CO765" i="16"/>
  <c r="CS764" i="16"/>
  <c r="CQ764" i="16" s="1"/>
  <c r="CR764" i="16" s="1"/>
  <c r="CP764" i="16"/>
  <c r="CO764" i="16"/>
  <c r="CS763" i="16"/>
  <c r="CQ763" i="16" s="1"/>
  <c r="CR763" i="16" s="1"/>
  <c r="CP763" i="16"/>
  <c r="CO763" i="16"/>
  <c r="CS762" i="16"/>
  <c r="CQ762" i="16" s="1"/>
  <c r="CR762" i="16" s="1"/>
  <c r="CP762" i="16"/>
  <c r="CO762" i="16"/>
  <c r="CS761" i="16"/>
  <c r="CQ761" i="16" s="1"/>
  <c r="CR761" i="16" s="1"/>
  <c r="CP761" i="16"/>
  <c r="CO761" i="16"/>
  <c r="CS760" i="16"/>
  <c r="CQ760" i="16" s="1"/>
  <c r="CR760" i="16" s="1"/>
  <c r="CP760" i="16"/>
  <c r="CO760" i="16"/>
  <c r="CS759" i="16"/>
  <c r="CQ759" i="16" s="1"/>
  <c r="CR759" i="16" s="1"/>
  <c r="CP759" i="16"/>
  <c r="CO759" i="16"/>
  <c r="CS758" i="16"/>
  <c r="CQ758" i="16" s="1"/>
  <c r="CR758" i="16" s="1"/>
  <c r="CP758" i="16"/>
  <c r="CO758" i="16"/>
  <c r="CS757" i="16"/>
  <c r="CQ757" i="16" s="1"/>
  <c r="CR757" i="16" s="1"/>
  <c r="CP757" i="16"/>
  <c r="CO757" i="16"/>
  <c r="CS756" i="16"/>
  <c r="CQ756" i="16" s="1"/>
  <c r="CR756" i="16" s="1"/>
  <c r="CP756" i="16"/>
  <c r="CO756" i="16"/>
  <c r="CS755" i="16"/>
  <c r="CQ755" i="16" s="1"/>
  <c r="CR755" i="16" s="1"/>
  <c r="CP755" i="16"/>
  <c r="CO755" i="16"/>
  <c r="CS754" i="16"/>
  <c r="CQ754" i="16" s="1"/>
  <c r="CR754" i="16" s="1"/>
  <c r="CP754" i="16"/>
  <c r="CO754" i="16"/>
  <c r="CS753" i="16"/>
  <c r="CQ753" i="16" s="1"/>
  <c r="CR753" i="16" s="1"/>
  <c r="CP753" i="16"/>
  <c r="CO753" i="16"/>
  <c r="CS752" i="16"/>
  <c r="CQ752" i="16" s="1"/>
  <c r="CR752" i="16" s="1"/>
  <c r="CP752" i="16"/>
  <c r="CO752" i="16"/>
  <c r="CS751" i="16"/>
  <c r="CQ751" i="16" s="1"/>
  <c r="CR751" i="16" s="1"/>
  <c r="CP751" i="16"/>
  <c r="CO751" i="16"/>
  <c r="CS750" i="16"/>
  <c r="CQ750" i="16" s="1"/>
  <c r="CR750" i="16" s="1"/>
  <c r="CP750" i="16"/>
  <c r="CO750" i="16"/>
  <c r="CS749" i="16"/>
  <c r="CQ749" i="16" s="1"/>
  <c r="CR749" i="16" s="1"/>
  <c r="CP749" i="16"/>
  <c r="CO749" i="16"/>
  <c r="CS748" i="16"/>
  <c r="CQ748" i="16" s="1"/>
  <c r="CR748" i="16" s="1"/>
  <c r="CP748" i="16"/>
  <c r="CO748" i="16"/>
  <c r="CS747" i="16"/>
  <c r="CQ747" i="16" s="1"/>
  <c r="CR747" i="16" s="1"/>
  <c r="CP747" i="16"/>
  <c r="CO747" i="16"/>
  <c r="CS746" i="16"/>
  <c r="CQ746" i="16" s="1"/>
  <c r="CR746" i="16" s="1"/>
  <c r="CP746" i="16"/>
  <c r="CO746" i="16"/>
  <c r="CS745" i="16"/>
  <c r="CQ745" i="16" s="1"/>
  <c r="CR745" i="16" s="1"/>
  <c r="CP745" i="16"/>
  <c r="CO745" i="16"/>
  <c r="CS744" i="16"/>
  <c r="CQ744" i="16" s="1"/>
  <c r="CR744" i="16" s="1"/>
  <c r="CP744" i="16"/>
  <c r="CO744" i="16"/>
  <c r="CS743" i="16"/>
  <c r="CQ743" i="16" s="1"/>
  <c r="CR743" i="16" s="1"/>
  <c r="CP743" i="16"/>
  <c r="CO743" i="16"/>
  <c r="CS742" i="16"/>
  <c r="CQ742" i="16" s="1"/>
  <c r="CR742" i="16" s="1"/>
  <c r="CP742" i="16"/>
  <c r="CO742" i="16"/>
  <c r="CS741" i="16"/>
  <c r="CQ741" i="16" s="1"/>
  <c r="CR741" i="16" s="1"/>
  <c r="CP741" i="16"/>
  <c r="CO741" i="16"/>
  <c r="CS740" i="16"/>
  <c r="CQ740" i="16" s="1"/>
  <c r="CR740" i="16" s="1"/>
  <c r="CP740" i="16"/>
  <c r="CO740" i="16"/>
  <c r="CS739" i="16"/>
  <c r="CQ739" i="16" s="1"/>
  <c r="CR739" i="16" s="1"/>
  <c r="CP739" i="16"/>
  <c r="CO739" i="16"/>
  <c r="CS738" i="16"/>
  <c r="CQ738" i="16" s="1"/>
  <c r="CR738" i="16" s="1"/>
  <c r="CP738" i="16"/>
  <c r="CO738" i="16"/>
  <c r="CS737" i="16"/>
  <c r="CQ737" i="16" s="1"/>
  <c r="CR737" i="16" s="1"/>
  <c r="CP737" i="16"/>
  <c r="CO737" i="16"/>
  <c r="CS736" i="16"/>
  <c r="CQ736" i="16" s="1"/>
  <c r="CR736" i="16" s="1"/>
  <c r="CP736" i="16"/>
  <c r="CO736" i="16"/>
  <c r="CS735" i="16"/>
  <c r="CQ735" i="16" s="1"/>
  <c r="CR735" i="16" s="1"/>
  <c r="CP735" i="16"/>
  <c r="CO735" i="16"/>
  <c r="CS734" i="16"/>
  <c r="CQ734" i="16" s="1"/>
  <c r="CR734" i="16" s="1"/>
  <c r="CP734" i="16"/>
  <c r="CO734" i="16"/>
  <c r="CS733" i="16"/>
  <c r="CQ733" i="16" s="1"/>
  <c r="CR733" i="16" s="1"/>
  <c r="CP733" i="16"/>
  <c r="CO733" i="16"/>
  <c r="CS732" i="16"/>
  <c r="CQ732" i="16" s="1"/>
  <c r="CR732" i="16" s="1"/>
  <c r="CP732" i="16"/>
  <c r="CO732" i="16"/>
  <c r="CS731" i="16"/>
  <c r="CQ731" i="16" s="1"/>
  <c r="CR731" i="16" s="1"/>
  <c r="CP731" i="16"/>
  <c r="CO731" i="16"/>
  <c r="CS730" i="16"/>
  <c r="CQ730" i="16" s="1"/>
  <c r="CR730" i="16" s="1"/>
  <c r="CP730" i="16"/>
  <c r="CO730" i="16"/>
  <c r="CS729" i="16"/>
  <c r="CQ729" i="16" s="1"/>
  <c r="CR729" i="16" s="1"/>
  <c r="CP729" i="16"/>
  <c r="CO729" i="16"/>
  <c r="CS728" i="16"/>
  <c r="CQ728" i="16" s="1"/>
  <c r="CR728" i="16" s="1"/>
  <c r="CP728" i="16"/>
  <c r="CO728" i="16"/>
  <c r="CS727" i="16"/>
  <c r="CQ727" i="16" s="1"/>
  <c r="CR727" i="16" s="1"/>
  <c r="CP727" i="16"/>
  <c r="CO727" i="16"/>
  <c r="CS726" i="16"/>
  <c r="CQ726" i="16" s="1"/>
  <c r="CR726" i="16" s="1"/>
  <c r="CP726" i="16"/>
  <c r="CO726" i="16"/>
  <c r="CS725" i="16"/>
  <c r="CQ725" i="16" s="1"/>
  <c r="CR725" i="16" s="1"/>
  <c r="CP725" i="16"/>
  <c r="CO725" i="16"/>
  <c r="CS724" i="16"/>
  <c r="CQ724" i="16" s="1"/>
  <c r="CR724" i="16" s="1"/>
  <c r="CP724" i="16"/>
  <c r="CO724" i="16"/>
  <c r="CS723" i="16"/>
  <c r="CQ723" i="16" s="1"/>
  <c r="CR723" i="16" s="1"/>
  <c r="CP723" i="16"/>
  <c r="CO723" i="16"/>
  <c r="CS722" i="16"/>
  <c r="CQ722" i="16" s="1"/>
  <c r="CR722" i="16" s="1"/>
  <c r="CP722" i="16"/>
  <c r="CO722" i="16"/>
  <c r="CS721" i="16"/>
  <c r="CQ721" i="16" s="1"/>
  <c r="CR721" i="16" s="1"/>
  <c r="CP721" i="16"/>
  <c r="CO721" i="16"/>
  <c r="CS720" i="16"/>
  <c r="CQ720" i="16" s="1"/>
  <c r="CR720" i="16" s="1"/>
  <c r="CP720" i="16"/>
  <c r="CO720" i="16"/>
  <c r="CS719" i="16"/>
  <c r="CQ719" i="16" s="1"/>
  <c r="CR719" i="16" s="1"/>
  <c r="CP719" i="16"/>
  <c r="CO719" i="16"/>
  <c r="CS718" i="16"/>
  <c r="CQ718" i="16" s="1"/>
  <c r="CR718" i="16" s="1"/>
  <c r="CP718" i="16"/>
  <c r="CO718" i="16"/>
  <c r="CS717" i="16"/>
  <c r="CQ717" i="16" s="1"/>
  <c r="CR717" i="16" s="1"/>
  <c r="CP717" i="16"/>
  <c r="CO717" i="16"/>
  <c r="CS716" i="16"/>
  <c r="CQ716" i="16" s="1"/>
  <c r="CR716" i="16" s="1"/>
  <c r="CP716" i="16"/>
  <c r="CO716" i="16"/>
  <c r="CS715" i="16"/>
  <c r="CQ715" i="16" s="1"/>
  <c r="CR715" i="16" s="1"/>
  <c r="CP715" i="16"/>
  <c r="CO715" i="16"/>
  <c r="CS714" i="16"/>
  <c r="CQ714" i="16" s="1"/>
  <c r="CR714" i="16" s="1"/>
  <c r="CP714" i="16"/>
  <c r="CO714" i="16"/>
  <c r="CS713" i="16"/>
  <c r="CQ713" i="16" s="1"/>
  <c r="CR713" i="16" s="1"/>
  <c r="CP713" i="16"/>
  <c r="CO713" i="16"/>
  <c r="CS712" i="16"/>
  <c r="CQ712" i="16" s="1"/>
  <c r="CR712" i="16" s="1"/>
  <c r="CP712" i="16"/>
  <c r="CO712" i="16"/>
  <c r="CS711" i="16"/>
  <c r="CQ711" i="16" s="1"/>
  <c r="CR711" i="16" s="1"/>
  <c r="CP711" i="16"/>
  <c r="CO711" i="16"/>
  <c r="CS710" i="16"/>
  <c r="CQ710" i="16" s="1"/>
  <c r="CR710" i="16" s="1"/>
  <c r="CP710" i="16"/>
  <c r="CO710" i="16"/>
  <c r="CS709" i="16"/>
  <c r="CQ709" i="16" s="1"/>
  <c r="CR709" i="16" s="1"/>
  <c r="CP709" i="16"/>
  <c r="CO709" i="16"/>
  <c r="CS708" i="16"/>
  <c r="CQ708" i="16" s="1"/>
  <c r="CR708" i="16" s="1"/>
  <c r="CP708" i="16"/>
  <c r="CO708" i="16"/>
  <c r="CS707" i="16"/>
  <c r="CQ707" i="16" s="1"/>
  <c r="CR707" i="16" s="1"/>
  <c r="CP707" i="16"/>
  <c r="CO707" i="16"/>
  <c r="CS706" i="16"/>
  <c r="CQ706" i="16" s="1"/>
  <c r="CR706" i="16" s="1"/>
  <c r="CP706" i="16"/>
  <c r="CO706" i="16"/>
  <c r="CS705" i="16"/>
  <c r="CQ705" i="16" s="1"/>
  <c r="CR705" i="16" s="1"/>
  <c r="CP705" i="16"/>
  <c r="CO705" i="16"/>
  <c r="CS704" i="16"/>
  <c r="CQ704" i="16" s="1"/>
  <c r="CR704" i="16" s="1"/>
  <c r="CP704" i="16"/>
  <c r="CO704" i="16"/>
  <c r="CS703" i="16"/>
  <c r="CQ703" i="16" s="1"/>
  <c r="CR703" i="16" s="1"/>
  <c r="CP703" i="16"/>
  <c r="CO703" i="16"/>
  <c r="CS702" i="16"/>
  <c r="CQ702" i="16" s="1"/>
  <c r="CR702" i="16" s="1"/>
  <c r="CP702" i="16"/>
  <c r="CO702" i="16"/>
  <c r="CS701" i="16"/>
  <c r="CQ701" i="16" s="1"/>
  <c r="CR701" i="16" s="1"/>
  <c r="CP701" i="16"/>
  <c r="CO701" i="16"/>
  <c r="CS700" i="16"/>
  <c r="CQ700" i="16" s="1"/>
  <c r="CR700" i="16" s="1"/>
  <c r="CP700" i="16"/>
  <c r="CO700" i="16"/>
  <c r="CS699" i="16"/>
  <c r="CQ699" i="16" s="1"/>
  <c r="CR699" i="16" s="1"/>
  <c r="CP699" i="16"/>
  <c r="CO699" i="16"/>
  <c r="CS698" i="16"/>
  <c r="CQ698" i="16" s="1"/>
  <c r="CR698" i="16" s="1"/>
  <c r="CP698" i="16"/>
  <c r="CO698" i="16"/>
  <c r="CS697" i="16"/>
  <c r="CQ697" i="16" s="1"/>
  <c r="CR697" i="16" s="1"/>
  <c r="CP697" i="16"/>
  <c r="CO697" i="16"/>
  <c r="CS696" i="16"/>
  <c r="CQ696" i="16" s="1"/>
  <c r="CR696" i="16" s="1"/>
  <c r="CP696" i="16"/>
  <c r="CO696" i="16"/>
  <c r="CS695" i="16"/>
  <c r="CQ695" i="16" s="1"/>
  <c r="CR695" i="16" s="1"/>
  <c r="CP695" i="16"/>
  <c r="CO695" i="16"/>
  <c r="CS694" i="16"/>
  <c r="CQ694" i="16" s="1"/>
  <c r="CR694" i="16" s="1"/>
  <c r="CP694" i="16"/>
  <c r="CO694" i="16"/>
  <c r="CS693" i="16"/>
  <c r="CQ693" i="16" s="1"/>
  <c r="CR693" i="16" s="1"/>
  <c r="CP693" i="16"/>
  <c r="CO693" i="16"/>
  <c r="CS692" i="16"/>
  <c r="CQ692" i="16" s="1"/>
  <c r="CR692" i="16" s="1"/>
  <c r="CP692" i="16"/>
  <c r="CO692" i="16"/>
  <c r="CS691" i="16"/>
  <c r="CQ691" i="16" s="1"/>
  <c r="CR691" i="16" s="1"/>
  <c r="CP691" i="16"/>
  <c r="CO691" i="16"/>
  <c r="CS690" i="16"/>
  <c r="CQ690" i="16" s="1"/>
  <c r="CR690" i="16" s="1"/>
  <c r="CP690" i="16"/>
  <c r="CO690" i="16"/>
  <c r="CS689" i="16"/>
  <c r="CQ689" i="16" s="1"/>
  <c r="CR689" i="16" s="1"/>
  <c r="CP689" i="16"/>
  <c r="CO689" i="16"/>
  <c r="CS688" i="16"/>
  <c r="CQ688" i="16" s="1"/>
  <c r="CR688" i="16" s="1"/>
  <c r="CP688" i="16"/>
  <c r="CO688" i="16"/>
  <c r="CS687" i="16"/>
  <c r="CQ687" i="16" s="1"/>
  <c r="CR687" i="16" s="1"/>
  <c r="CP687" i="16"/>
  <c r="CO687" i="16"/>
  <c r="CS686" i="16"/>
  <c r="CQ686" i="16" s="1"/>
  <c r="CR686" i="16" s="1"/>
  <c r="CP686" i="16"/>
  <c r="CO686" i="16"/>
  <c r="CS685" i="16"/>
  <c r="CQ685" i="16" s="1"/>
  <c r="CR685" i="16" s="1"/>
  <c r="CP685" i="16"/>
  <c r="CO685" i="16"/>
  <c r="CS684" i="16"/>
  <c r="CQ684" i="16" s="1"/>
  <c r="CR684" i="16" s="1"/>
  <c r="CP684" i="16"/>
  <c r="CO684" i="16"/>
  <c r="CS683" i="16"/>
  <c r="CQ683" i="16" s="1"/>
  <c r="CR683" i="16" s="1"/>
  <c r="CP683" i="16"/>
  <c r="CO683" i="16"/>
  <c r="CS682" i="16"/>
  <c r="CQ682" i="16" s="1"/>
  <c r="CR682" i="16" s="1"/>
  <c r="CP682" i="16"/>
  <c r="CO682" i="16"/>
  <c r="CS681" i="16"/>
  <c r="CQ681" i="16" s="1"/>
  <c r="CR681" i="16" s="1"/>
  <c r="CP681" i="16"/>
  <c r="CO681" i="16"/>
  <c r="CS680" i="16"/>
  <c r="CQ680" i="16" s="1"/>
  <c r="CR680" i="16" s="1"/>
  <c r="CP680" i="16"/>
  <c r="CO680" i="16"/>
  <c r="CS679" i="16"/>
  <c r="CQ679" i="16" s="1"/>
  <c r="CR679" i="16" s="1"/>
  <c r="CP679" i="16"/>
  <c r="CO679" i="16"/>
  <c r="CS678" i="16"/>
  <c r="CQ678" i="16" s="1"/>
  <c r="CR678" i="16" s="1"/>
  <c r="CP678" i="16"/>
  <c r="CO678" i="16"/>
  <c r="CS677" i="16"/>
  <c r="CQ677" i="16" s="1"/>
  <c r="CR677" i="16" s="1"/>
  <c r="CP677" i="16"/>
  <c r="CO677" i="16"/>
  <c r="CS676" i="16"/>
  <c r="CQ676" i="16" s="1"/>
  <c r="CR676" i="16" s="1"/>
  <c r="CP676" i="16"/>
  <c r="CO676" i="16"/>
  <c r="CS675" i="16"/>
  <c r="CQ675" i="16" s="1"/>
  <c r="CR675" i="16" s="1"/>
  <c r="CP675" i="16"/>
  <c r="CO675" i="16"/>
  <c r="CS674" i="16"/>
  <c r="CQ674" i="16" s="1"/>
  <c r="CR674" i="16" s="1"/>
  <c r="CP674" i="16"/>
  <c r="CO674" i="16"/>
  <c r="CS673" i="16"/>
  <c r="CQ673" i="16" s="1"/>
  <c r="CR673" i="16" s="1"/>
  <c r="CP673" i="16"/>
  <c r="CO673" i="16"/>
  <c r="CS672" i="16"/>
  <c r="CQ672" i="16" s="1"/>
  <c r="CR672" i="16" s="1"/>
  <c r="CP672" i="16"/>
  <c r="CO672" i="16"/>
  <c r="CS671" i="16"/>
  <c r="CQ671" i="16" s="1"/>
  <c r="CR671" i="16" s="1"/>
  <c r="CP671" i="16"/>
  <c r="CO671" i="16"/>
  <c r="CS670" i="16"/>
  <c r="CQ670" i="16" s="1"/>
  <c r="CR670" i="16" s="1"/>
  <c r="CP670" i="16"/>
  <c r="CO670" i="16"/>
  <c r="CS669" i="16"/>
  <c r="CQ669" i="16" s="1"/>
  <c r="CR669" i="16" s="1"/>
  <c r="CP669" i="16"/>
  <c r="CO669" i="16"/>
  <c r="CS668" i="16"/>
  <c r="CQ668" i="16" s="1"/>
  <c r="CR668" i="16" s="1"/>
  <c r="CP668" i="16"/>
  <c r="CO668" i="16"/>
  <c r="CS667" i="16"/>
  <c r="CQ667" i="16" s="1"/>
  <c r="CR667" i="16" s="1"/>
  <c r="CP667" i="16"/>
  <c r="CO667" i="16"/>
  <c r="CS666" i="16"/>
  <c r="CQ666" i="16" s="1"/>
  <c r="CR666" i="16" s="1"/>
  <c r="CP666" i="16"/>
  <c r="CO666" i="16"/>
  <c r="CS665" i="16"/>
  <c r="CQ665" i="16" s="1"/>
  <c r="CR665" i="16" s="1"/>
  <c r="CP665" i="16"/>
  <c r="CO665" i="16"/>
  <c r="CS664" i="16"/>
  <c r="CQ664" i="16" s="1"/>
  <c r="CR664" i="16" s="1"/>
  <c r="CP664" i="16"/>
  <c r="CO664" i="16"/>
  <c r="CS663" i="16"/>
  <c r="CQ663" i="16" s="1"/>
  <c r="CR663" i="16" s="1"/>
  <c r="CP663" i="16"/>
  <c r="CO663" i="16"/>
  <c r="CS662" i="16"/>
  <c r="CQ662" i="16" s="1"/>
  <c r="CR662" i="16" s="1"/>
  <c r="CP662" i="16"/>
  <c r="CO662" i="16"/>
  <c r="CS661" i="16"/>
  <c r="CQ661" i="16" s="1"/>
  <c r="CR661" i="16" s="1"/>
  <c r="CP661" i="16"/>
  <c r="CO661" i="16"/>
  <c r="CS660" i="16"/>
  <c r="CQ660" i="16" s="1"/>
  <c r="CR660" i="16" s="1"/>
  <c r="CP660" i="16"/>
  <c r="CO660" i="16"/>
  <c r="CS659" i="16"/>
  <c r="CQ659" i="16" s="1"/>
  <c r="CR659" i="16" s="1"/>
  <c r="CP659" i="16"/>
  <c r="CO659" i="16"/>
  <c r="CS658" i="16"/>
  <c r="CQ658" i="16" s="1"/>
  <c r="CR658" i="16" s="1"/>
  <c r="CP658" i="16"/>
  <c r="CO658" i="16"/>
  <c r="CS657" i="16"/>
  <c r="CQ657" i="16" s="1"/>
  <c r="CR657" i="16" s="1"/>
  <c r="CP657" i="16"/>
  <c r="CO657" i="16"/>
  <c r="CS656" i="16"/>
  <c r="CQ656" i="16" s="1"/>
  <c r="CR656" i="16" s="1"/>
  <c r="CP656" i="16"/>
  <c r="CO656" i="16"/>
  <c r="CS655" i="16"/>
  <c r="CQ655" i="16" s="1"/>
  <c r="CR655" i="16" s="1"/>
  <c r="CP655" i="16"/>
  <c r="CO655" i="16"/>
  <c r="CS654" i="16"/>
  <c r="CQ654" i="16" s="1"/>
  <c r="CR654" i="16" s="1"/>
  <c r="CP654" i="16"/>
  <c r="CO654" i="16"/>
  <c r="CS653" i="16"/>
  <c r="CQ653" i="16" s="1"/>
  <c r="CR653" i="16" s="1"/>
  <c r="CP653" i="16"/>
  <c r="CO653" i="16"/>
  <c r="CS652" i="16"/>
  <c r="CQ652" i="16" s="1"/>
  <c r="CR652" i="16" s="1"/>
  <c r="CP652" i="16"/>
  <c r="CO652" i="16"/>
  <c r="CS651" i="16"/>
  <c r="CQ651" i="16" s="1"/>
  <c r="CR651" i="16" s="1"/>
  <c r="CP651" i="16"/>
  <c r="CO651" i="16"/>
  <c r="CS650" i="16"/>
  <c r="CQ650" i="16" s="1"/>
  <c r="CR650" i="16" s="1"/>
  <c r="CP650" i="16"/>
  <c r="CO650" i="16"/>
  <c r="CS649" i="16"/>
  <c r="CQ649" i="16" s="1"/>
  <c r="CR649" i="16" s="1"/>
  <c r="CP649" i="16"/>
  <c r="CO649" i="16"/>
  <c r="CS648" i="16"/>
  <c r="CQ648" i="16" s="1"/>
  <c r="CR648" i="16" s="1"/>
  <c r="CP648" i="16"/>
  <c r="CO648" i="16"/>
  <c r="CS647" i="16"/>
  <c r="CQ647" i="16" s="1"/>
  <c r="CR647" i="16" s="1"/>
  <c r="CP647" i="16"/>
  <c r="CO647" i="16"/>
  <c r="CS646" i="16"/>
  <c r="CQ646" i="16" s="1"/>
  <c r="CR646" i="16" s="1"/>
  <c r="CP646" i="16"/>
  <c r="CO646" i="16"/>
  <c r="CS645" i="16"/>
  <c r="CQ645" i="16" s="1"/>
  <c r="CR645" i="16" s="1"/>
  <c r="CP645" i="16"/>
  <c r="CO645" i="16"/>
  <c r="CS644" i="16"/>
  <c r="CQ644" i="16" s="1"/>
  <c r="CR644" i="16" s="1"/>
  <c r="CP644" i="16"/>
  <c r="CO644" i="16"/>
  <c r="CS643" i="16"/>
  <c r="CQ643" i="16" s="1"/>
  <c r="CR643" i="16" s="1"/>
  <c r="CP643" i="16"/>
  <c r="CO643" i="16"/>
  <c r="CS642" i="16"/>
  <c r="CQ642" i="16" s="1"/>
  <c r="CR642" i="16" s="1"/>
  <c r="CP642" i="16"/>
  <c r="CO642" i="16"/>
  <c r="CS641" i="16"/>
  <c r="CQ641" i="16" s="1"/>
  <c r="CR641" i="16" s="1"/>
  <c r="CP641" i="16"/>
  <c r="CO641" i="16"/>
  <c r="CS640" i="16"/>
  <c r="CQ640" i="16" s="1"/>
  <c r="CR640" i="16" s="1"/>
  <c r="CP640" i="16"/>
  <c r="CO640" i="16"/>
  <c r="CS639" i="16"/>
  <c r="CQ639" i="16" s="1"/>
  <c r="CR639" i="16" s="1"/>
  <c r="CP639" i="16"/>
  <c r="CO639" i="16"/>
  <c r="CS638" i="16"/>
  <c r="CQ638" i="16" s="1"/>
  <c r="CR638" i="16" s="1"/>
  <c r="CP638" i="16"/>
  <c r="CO638" i="16"/>
  <c r="CS637" i="16"/>
  <c r="CQ637" i="16" s="1"/>
  <c r="CR637" i="16" s="1"/>
  <c r="CP637" i="16"/>
  <c r="CO637" i="16"/>
  <c r="CS636" i="16"/>
  <c r="CQ636" i="16" s="1"/>
  <c r="CR636" i="16" s="1"/>
  <c r="CP636" i="16"/>
  <c r="CO636" i="16"/>
  <c r="CS635" i="16"/>
  <c r="CQ635" i="16" s="1"/>
  <c r="CR635" i="16" s="1"/>
  <c r="CP635" i="16"/>
  <c r="CO635" i="16"/>
  <c r="CS634" i="16"/>
  <c r="CQ634" i="16" s="1"/>
  <c r="CR634" i="16" s="1"/>
  <c r="CP634" i="16"/>
  <c r="CO634" i="16"/>
  <c r="CS633" i="16"/>
  <c r="CQ633" i="16" s="1"/>
  <c r="CR633" i="16" s="1"/>
  <c r="CP633" i="16"/>
  <c r="CO633" i="16"/>
  <c r="CS632" i="16"/>
  <c r="CQ632" i="16" s="1"/>
  <c r="CR632" i="16" s="1"/>
  <c r="CP632" i="16"/>
  <c r="CO632" i="16"/>
  <c r="CS631" i="16"/>
  <c r="CQ631" i="16" s="1"/>
  <c r="CR631" i="16" s="1"/>
  <c r="CP631" i="16"/>
  <c r="CO631" i="16"/>
  <c r="CS630" i="16"/>
  <c r="CQ630" i="16" s="1"/>
  <c r="CR630" i="16" s="1"/>
  <c r="CP630" i="16"/>
  <c r="CO630" i="16"/>
  <c r="CS629" i="16"/>
  <c r="CQ629" i="16" s="1"/>
  <c r="CR629" i="16" s="1"/>
  <c r="CP629" i="16"/>
  <c r="CO629" i="16"/>
  <c r="CS628" i="16"/>
  <c r="CQ628" i="16" s="1"/>
  <c r="CR628" i="16" s="1"/>
  <c r="CP628" i="16"/>
  <c r="CO628" i="16"/>
  <c r="CS627" i="16"/>
  <c r="CQ627" i="16" s="1"/>
  <c r="CR627" i="16" s="1"/>
  <c r="CP627" i="16"/>
  <c r="CO627" i="16"/>
  <c r="CS626" i="16"/>
  <c r="CQ626" i="16" s="1"/>
  <c r="CR626" i="16" s="1"/>
  <c r="CP626" i="16"/>
  <c r="CO626" i="16"/>
  <c r="CS625" i="16"/>
  <c r="CQ625" i="16" s="1"/>
  <c r="CR625" i="16" s="1"/>
  <c r="CP625" i="16"/>
  <c r="CO625" i="16"/>
  <c r="CS624" i="16"/>
  <c r="CQ624" i="16" s="1"/>
  <c r="CR624" i="16" s="1"/>
  <c r="CP624" i="16"/>
  <c r="CO624" i="16"/>
  <c r="CS623" i="16"/>
  <c r="CQ623" i="16" s="1"/>
  <c r="CR623" i="16" s="1"/>
  <c r="CP623" i="16"/>
  <c r="CO623" i="16"/>
  <c r="CS622" i="16"/>
  <c r="CQ622" i="16" s="1"/>
  <c r="CR622" i="16" s="1"/>
  <c r="CP622" i="16"/>
  <c r="CO622" i="16"/>
  <c r="CS621" i="16"/>
  <c r="CQ621" i="16" s="1"/>
  <c r="CR621" i="16" s="1"/>
  <c r="CP621" i="16"/>
  <c r="CO621" i="16"/>
  <c r="CS620" i="16"/>
  <c r="CQ620" i="16" s="1"/>
  <c r="CR620" i="16" s="1"/>
  <c r="CP620" i="16"/>
  <c r="CO620" i="16"/>
  <c r="CS619" i="16"/>
  <c r="CQ619" i="16" s="1"/>
  <c r="CR619" i="16" s="1"/>
  <c r="CP619" i="16"/>
  <c r="CO619" i="16"/>
  <c r="CS618" i="16"/>
  <c r="CQ618" i="16" s="1"/>
  <c r="CR618" i="16" s="1"/>
  <c r="CP618" i="16"/>
  <c r="CO618" i="16"/>
  <c r="CS617" i="16"/>
  <c r="CQ617" i="16" s="1"/>
  <c r="CR617" i="16" s="1"/>
  <c r="CP617" i="16"/>
  <c r="CO617" i="16"/>
  <c r="CS616" i="16"/>
  <c r="CQ616" i="16" s="1"/>
  <c r="CR616" i="16" s="1"/>
  <c r="CP616" i="16"/>
  <c r="CO616" i="16"/>
  <c r="CS615" i="16"/>
  <c r="CQ615" i="16" s="1"/>
  <c r="CR615" i="16" s="1"/>
  <c r="CP615" i="16"/>
  <c r="CO615" i="16"/>
  <c r="CS614" i="16"/>
  <c r="CQ614" i="16" s="1"/>
  <c r="CR614" i="16" s="1"/>
  <c r="CP614" i="16"/>
  <c r="CO614" i="16"/>
  <c r="CS613" i="16"/>
  <c r="CQ613" i="16" s="1"/>
  <c r="CR613" i="16" s="1"/>
  <c r="CP613" i="16"/>
  <c r="CO613" i="16"/>
  <c r="CS612" i="16"/>
  <c r="CQ612" i="16" s="1"/>
  <c r="CR612" i="16" s="1"/>
  <c r="CP612" i="16"/>
  <c r="CO612" i="16"/>
  <c r="CS611" i="16"/>
  <c r="CQ611" i="16" s="1"/>
  <c r="CR611" i="16" s="1"/>
  <c r="CP611" i="16"/>
  <c r="CO611" i="16"/>
  <c r="CS610" i="16"/>
  <c r="CQ610" i="16" s="1"/>
  <c r="CR610" i="16" s="1"/>
  <c r="CP610" i="16"/>
  <c r="CO610" i="16"/>
  <c r="CS609" i="16"/>
  <c r="CQ609" i="16" s="1"/>
  <c r="CR609" i="16" s="1"/>
  <c r="CP609" i="16"/>
  <c r="CO609" i="16"/>
  <c r="CS608" i="16"/>
  <c r="CQ608" i="16" s="1"/>
  <c r="CR608" i="16" s="1"/>
  <c r="CP608" i="16"/>
  <c r="CO608" i="16"/>
  <c r="CS607" i="16"/>
  <c r="CQ607" i="16" s="1"/>
  <c r="CR607" i="16" s="1"/>
  <c r="CP607" i="16"/>
  <c r="CO607" i="16"/>
  <c r="CS606" i="16"/>
  <c r="CQ606" i="16" s="1"/>
  <c r="CR606" i="16" s="1"/>
  <c r="CP606" i="16"/>
  <c r="CO606" i="16"/>
  <c r="CS605" i="16"/>
  <c r="CQ605" i="16" s="1"/>
  <c r="CR605" i="16" s="1"/>
  <c r="CP605" i="16"/>
  <c r="CO605" i="16"/>
  <c r="CS604" i="16"/>
  <c r="CQ604" i="16" s="1"/>
  <c r="CR604" i="16" s="1"/>
  <c r="CP604" i="16"/>
  <c r="CO604" i="16"/>
  <c r="CS603" i="16"/>
  <c r="CQ603" i="16" s="1"/>
  <c r="CR603" i="16" s="1"/>
  <c r="CP603" i="16"/>
  <c r="CO603" i="16"/>
  <c r="CS602" i="16"/>
  <c r="CQ602" i="16" s="1"/>
  <c r="CR602" i="16" s="1"/>
  <c r="CP602" i="16"/>
  <c r="CO602" i="16"/>
  <c r="CS601" i="16"/>
  <c r="CQ601" i="16" s="1"/>
  <c r="CR601" i="16" s="1"/>
  <c r="CP601" i="16"/>
  <c r="CO601" i="16"/>
  <c r="CS600" i="16"/>
  <c r="CQ600" i="16" s="1"/>
  <c r="CR600" i="16" s="1"/>
  <c r="CP600" i="16"/>
  <c r="CO600" i="16"/>
  <c r="CS599" i="16"/>
  <c r="CQ599" i="16" s="1"/>
  <c r="CR599" i="16" s="1"/>
  <c r="CP599" i="16"/>
  <c r="CO599" i="16"/>
  <c r="CS598" i="16"/>
  <c r="CQ598" i="16" s="1"/>
  <c r="CR598" i="16" s="1"/>
  <c r="CP598" i="16"/>
  <c r="CO598" i="16"/>
  <c r="CS597" i="16"/>
  <c r="CQ597" i="16" s="1"/>
  <c r="CR597" i="16" s="1"/>
  <c r="CP597" i="16"/>
  <c r="CO597" i="16"/>
  <c r="CS596" i="16"/>
  <c r="CQ596" i="16" s="1"/>
  <c r="CR596" i="16" s="1"/>
  <c r="CP596" i="16"/>
  <c r="CO596" i="16"/>
  <c r="CS595" i="16"/>
  <c r="CQ595" i="16" s="1"/>
  <c r="CR595" i="16" s="1"/>
  <c r="CP595" i="16"/>
  <c r="CO595" i="16"/>
  <c r="CS594" i="16"/>
  <c r="CQ594" i="16" s="1"/>
  <c r="CR594" i="16" s="1"/>
  <c r="CP594" i="16"/>
  <c r="CO594" i="16"/>
  <c r="CS593" i="16"/>
  <c r="CQ593" i="16" s="1"/>
  <c r="CR593" i="16" s="1"/>
  <c r="CP593" i="16"/>
  <c r="CO593" i="16"/>
  <c r="CS592" i="16"/>
  <c r="CQ592" i="16" s="1"/>
  <c r="CR592" i="16" s="1"/>
  <c r="CP592" i="16"/>
  <c r="CO592" i="16"/>
  <c r="CS591" i="16"/>
  <c r="CQ591" i="16" s="1"/>
  <c r="CR591" i="16" s="1"/>
  <c r="CP591" i="16"/>
  <c r="CO591" i="16"/>
  <c r="CS590" i="16"/>
  <c r="CQ590" i="16" s="1"/>
  <c r="CR590" i="16" s="1"/>
  <c r="CP590" i="16"/>
  <c r="CO590" i="16"/>
  <c r="CS589" i="16"/>
  <c r="CQ589" i="16" s="1"/>
  <c r="CR589" i="16" s="1"/>
  <c r="CP589" i="16"/>
  <c r="CO589" i="16"/>
  <c r="CS588" i="16"/>
  <c r="CQ588" i="16" s="1"/>
  <c r="CR588" i="16" s="1"/>
  <c r="CP588" i="16"/>
  <c r="CO588" i="16"/>
  <c r="CS587" i="16"/>
  <c r="CQ587" i="16" s="1"/>
  <c r="CR587" i="16" s="1"/>
  <c r="CP587" i="16"/>
  <c r="CO587" i="16"/>
  <c r="CS586" i="16"/>
  <c r="CQ586" i="16" s="1"/>
  <c r="CR586" i="16" s="1"/>
  <c r="CP586" i="16"/>
  <c r="CO586" i="16"/>
  <c r="CS585" i="16"/>
  <c r="CQ585" i="16" s="1"/>
  <c r="CR585" i="16" s="1"/>
  <c r="CP585" i="16"/>
  <c r="CO585" i="16"/>
  <c r="CS584" i="16"/>
  <c r="CQ584" i="16" s="1"/>
  <c r="CR584" i="16" s="1"/>
  <c r="CP584" i="16"/>
  <c r="CO584" i="16"/>
  <c r="CS583" i="16"/>
  <c r="CQ583" i="16" s="1"/>
  <c r="CR583" i="16" s="1"/>
  <c r="CP583" i="16"/>
  <c r="CO583" i="16"/>
  <c r="CS582" i="16"/>
  <c r="CQ582" i="16" s="1"/>
  <c r="CR582" i="16" s="1"/>
  <c r="CP582" i="16"/>
  <c r="CO582" i="16"/>
  <c r="CS581" i="16"/>
  <c r="CQ581" i="16" s="1"/>
  <c r="CR581" i="16" s="1"/>
  <c r="CP581" i="16"/>
  <c r="CO581" i="16"/>
  <c r="CS580" i="16"/>
  <c r="CQ580" i="16" s="1"/>
  <c r="CR580" i="16" s="1"/>
  <c r="CP580" i="16"/>
  <c r="CO580" i="16"/>
  <c r="CS579" i="16"/>
  <c r="CQ579" i="16" s="1"/>
  <c r="CR579" i="16" s="1"/>
  <c r="CP579" i="16"/>
  <c r="CO579" i="16"/>
  <c r="CS578" i="16"/>
  <c r="CQ578" i="16" s="1"/>
  <c r="CR578" i="16" s="1"/>
  <c r="CP578" i="16"/>
  <c r="CO578" i="16"/>
  <c r="CS577" i="16"/>
  <c r="CQ577" i="16" s="1"/>
  <c r="CR577" i="16" s="1"/>
  <c r="CP577" i="16"/>
  <c r="CO577" i="16"/>
  <c r="CS576" i="16"/>
  <c r="CQ576" i="16" s="1"/>
  <c r="CR576" i="16" s="1"/>
  <c r="CP576" i="16"/>
  <c r="CO576" i="16"/>
  <c r="CS575" i="16"/>
  <c r="CQ575" i="16" s="1"/>
  <c r="CR575" i="16" s="1"/>
  <c r="CP575" i="16"/>
  <c r="CO575" i="16"/>
  <c r="CS574" i="16"/>
  <c r="CQ574" i="16" s="1"/>
  <c r="CR574" i="16" s="1"/>
  <c r="CP574" i="16"/>
  <c r="CO574" i="16"/>
  <c r="CS573" i="16"/>
  <c r="CQ573" i="16" s="1"/>
  <c r="CR573" i="16" s="1"/>
  <c r="CP573" i="16"/>
  <c r="CO573" i="16"/>
  <c r="CS572" i="16"/>
  <c r="CQ572" i="16" s="1"/>
  <c r="CR572" i="16" s="1"/>
  <c r="CP572" i="16"/>
  <c r="CO572" i="16"/>
  <c r="CS571" i="16"/>
  <c r="CQ571" i="16" s="1"/>
  <c r="CR571" i="16" s="1"/>
  <c r="CP571" i="16"/>
  <c r="CO571" i="16"/>
  <c r="CS570" i="16"/>
  <c r="CQ570" i="16" s="1"/>
  <c r="CR570" i="16" s="1"/>
  <c r="CP570" i="16"/>
  <c r="CO570" i="16"/>
  <c r="CS569" i="16"/>
  <c r="CQ569" i="16" s="1"/>
  <c r="CR569" i="16" s="1"/>
  <c r="CP569" i="16"/>
  <c r="CO569" i="16"/>
  <c r="CS568" i="16"/>
  <c r="CQ568" i="16" s="1"/>
  <c r="CR568" i="16" s="1"/>
  <c r="CP568" i="16"/>
  <c r="CO568" i="16"/>
  <c r="CS567" i="16"/>
  <c r="CQ567" i="16" s="1"/>
  <c r="CR567" i="16" s="1"/>
  <c r="CP567" i="16"/>
  <c r="CO567" i="16"/>
  <c r="CS566" i="16"/>
  <c r="CQ566" i="16" s="1"/>
  <c r="CR566" i="16" s="1"/>
  <c r="CP566" i="16"/>
  <c r="CO566" i="16"/>
  <c r="CS565" i="16"/>
  <c r="CQ565" i="16" s="1"/>
  <c r="CR565" i="16" s="1"/>
  <c r="CP565" i="16"/>
  <c r="CO565" i="16"/>
  <c r="CS564" i="16"/>
  <c r="CQ564" i="16" s="1"/>
  <c r="CR564" i="16" s="1"/>
  <c r="CP564" i="16"/>
  <c r="CO564" i="16"/>
  <c r="CS563" i="16"/>
  <c r="CQ563" i="16" s="1"/>
  <c r="CR563" i="16" s="1"/>
  <c r="CP563" i="16"/>
  <c r="CO563" i="16"/>
  <c r="CS562" i="16"/>
  <c r="CQ562" i="16" s="1"/>
  <c r="CR562" i="16" s="1"/>
  <c r="CP562" i="16"/>
  <c r="CO562" i="16"/>
  <c r="CS561" i="16"/>
  <c r="CQ561" i="16" s="1"/>
  <c r="CR561" i="16" s="1"/>
  <c r="CP561" i="16"/>
  <c r="CO561" i="16"/>
  <c r="CS560" i="16"/>
  <c r="CQ560" i="16" s="1"/>
  <c r="CR560" i="16" s="1"/>
  <c r="CP560" i="16"/>
  <c r="CO560" i="16"/>
  <c r="CS559" i="16"/>
  <c r="CQ559" i="16" s="1"/>
  <c r="CR559" i="16" s="1"/>
  <c r="CP559" i="16"/>
  <c r="CO559" i="16"/>
  <c r="CS558" i="16"/>
  <c r="CQ558" i="16" s="1"/>
  <c r="CR558" i="16" s="1"/>
  <c r="CP558" i="16"/>
  <c r="CO558" i="16"/>
  <c r="CS557" i="16"/>
  <c r="CQ557" i="16" s="1"/>
  <c r="CR557" i="16" s="1"/>
  <c r="CP557" i="16"/>
  <c r="CO557" i="16"/>
  <c r="CS556" i="16"/>
  <c r="CQ556" i="16" s="1"/>
  <c r="CR556" i="16" s="1"/>
  <c r="CP556" i="16"/>
  <c r="CO556" i="16"/>
  <c r="CS555" i="16"/>
  <c r="CQ555" i="16" s="1"/>
  <c r="CR555" i="16" s="1"/>
  <c r="CP555" i="16"/>
  <c r="CO555" i="16"/>
  <c r="CS554" i="16"/>
  <c r="CQ554" i="16" s="1"/>
  <c r="CR554" i="16" s="1"/>
  <c r="CP554" i="16"/>
  <c r="CO554" i="16"/>
  <c r="CS553" i="16"/>
  <c r="CQ553" i="16" s="1"/>
  <c r="CR553" i="16" s="1"/>
  <c r="CP553" i="16"/>
  <c r="CO553" i="16"/>
  <c r="CS552" i="16"/>
  <c r="CQ552" i="16" s="1"/>
  <c r="CR552" i="16" s="1"/>
  <c r="CP552" i="16"/>
  <c r="CO552" i="16"/>
  <c r="CS551" i="16"/>
  <c r="CQ551" i="16" s="1"/>
  <c r="CR551" i="16" s="1"/>
  <c r="CP551" i="16"/>
  <c r="CO551" i="16"/>
  <c r="CS550" i="16"/>
  <c r="CQ550" i="16" s="1"/>
  <c r="CR550" i="16" s="1"/>
  <c r="CP550" i="16"/>
  <c r="CO550" i="16"/>
  <c r="CS549" i="16"/>
  <c r="CQ549" i="16" s="1"/>
  <c r="CR549" i="16" s="1"/>
  <c r="CP549" i="16"/>
  <c r="CO549" i="16"/>
  <c r="CS548" i="16"/>
  <c r="CQ548" i="16" s="1"/>
  <c r="CR548" i="16" s="1"/>
  <c r="CP548" i="16"/>
  <c r="CO548" i="16"/>
  <c r="CS547" i="16"/>
  <c r="CQ547" i="16" s="1"/>
  <c r="CR547" i="16" s="1"/>
  <c r="CP547" i="16"/>
  <c r="CO547" i="16"/>
  <c r="CS546" i="16"/>
  <c r="CQ546" i="16" s="1"/>
  <c r="CR546" i="16" s="1"/>
  <c r="CP546" i="16"/>
  <c r="CO546" i="16"/>
  <c r="CS545" i="16"/>
  <c r="CQ545" i="16" s="1"/>
  <c r="CR545" i="16" s="1"/>
  <c r="CP545" i="16"/>
  <c r="CO545" i="16"/>
  <c r="CS544" i="16"/>
  <c r="CQ544" i="16" s="1"/>
  <c r="CR544" i="16" s="1"/>
  <c r="CP544" i="16"/>
  <c r="CO544" i="16"/>
  <c r="CS543" i="16"/>
  <c r="CQ543" i="16" s="1"/>
  <c r="CR543" i="16" s="1"/>
  <c r="CP543" i="16"/>
  <c r="CO543" i="16"/>
  <c r="CS542" i="16"/>
  <c r="CQ542" i="16" s="1"/>
  <c r="CR542" i="16" s="1"/>
  <c r="CP542" i="16"/>
  <c r="CO542" i="16"/>
  <c r="CS541" i="16"/>
  <c r="CQ541" i="16" s="1"/>
  <c r="CR541" i="16" s="1"/>
  <c r="CP541" i="16"/>
  <c r="CO541" i="16"/>
  <c r="CS540" i="16"/>
  <c r="CQ540" i="16" s="1"/>
  <c r="CR540" i="16" s="1"/>
  <c r="CP540" i="16"/>
  <c r="CO540" i="16"/>
  <c r="CS539" i="16"/>
  <c r="CQ539" i="16" s="1"/>
  <c r="CR539" i="16" s="1"/>
  <c r="CP539" i="16"/>
  <c r="CO539" i="16"/>
  <c r="CS538" i="16"/>
  <c r="CQ538" i="16" s="1"/>
  <c r="CR538" i="16" s="1"/>
  <c r="CP538" i="16"/>
  <c r="CO538" i="16"/>
  <c r="CS537" i="16"/>
  <c r="CQ537" i="16" s="1"/>
  <c r="CR537" i="16" s="1"/>
  <c r="CP537" i="16"/>
  <c r="CO537" i="16"/>
  <c r="CS536" i="16"/>
  <c r="CQ536" i="16" s="1"/>
  <c r="CR536" i="16" s="1"/>
  <c r="CP536" i="16"/>
  <c r="CO536" i="16"/>
  <c r="CS535" i="16"/>
  <c r="CQ535" i="16" s="1"/>
  <c r="CR535" i="16" s="1"/>
  <c r="CP535" i="16"/>
  <c r="CO535" i="16"/>
  <c r="CS534" i="16"/>
  <c r="CQ534" i="16" s="1"/>
  <c r="CR534" i="16" s="1"/>
  <c r="CP534" i="16"/>
  <c r="CO534" i="16"/>
  <c r="CS533" i="16"/>
  <c r="CQ533" i="16" s="1"/>
  <c r="CR533" i="16" s="1"/>
  <c r="CP533" i="16"/>
  <c r="CO533" i="16"/>
  <c r="CS532" i="16"/>
  <c r="CQ532" i="16" s="1"/>
  <c r="CR532" i="16" s="1"/>
  <c r="CP532" i="16"/>
  <c r="CO532" i="16"/>
  <c r="CS531" i="16"/>
  <c r="CQ531" i="16" s="1"/>
  <c r="CR531" i="16" s="1"/>
  <c r="CP531" i="16"/>
  <c r="CO531" i="16"/>
  <c r="CS530" i="16"/>
  <c r="CQ530" i="16" s="1"/>
  <c r="CR530" i="16" s="1"/>
  <c r="CP530" i="16"/>
  <c r="CO530" i="16"/>
  <c r="CS529" i="16"/>
  <c r="CQ529" i="16" s="1"/>
  <c r="CR529" i="16" s="1"/>
  <c r="CP529" i="16"/>
  <c r="CO529" i="16"/>
  <c r="CS528" i="16"/>
  <c r="CQ528" i="16" s="1"/>
  <c r="CR528" i="16" s="1"/>
  <c r="CP528" i="16"/>
  <c r="CO528" i="16"/>
  <c r="CS527" i="16"/>
  <c r="CQ527" i="16" s="1"/>
  <c r="CR527" i="16" s="1"/>
  <c r="CP527" i="16"/>
  <c r="CO527" i="16"/>
  <c r="CS526" i="16"/>
  <c r="CQ526" i="16" s="1"/>
  <c r="CR526" i="16" s="1"/>
  <c r="CP526" i="16"/>
  <c r="CO526" i="16"/>
  <c r="CS525" i="16"/>
  <c r="CQ525" i="16" s="1"/>
  <c r="CR525" i="16" s="1"/>
  <c r="CP525" i="16"/>
  <c r="CO525" i="16"/>
  <c r="CS524" i="16"/>
  <c r="CQ524" i="16" s="1"/>
  <c r="CR524" i="16" s="1"/>
  <c r="CP524" i="16"/>
  <c r="CO524" i="16"/>
  <c r="CS523" i="16"/>
  <c r="CQ523" i="16" s="1"/>
  <c r="CR523" i="16" s="1"/>
  <c r="CP523" i="16"/>
  <c r="CO523" i="16"/>
  <c r="CS522" i="16"/>
  <c r="CQ522" i="16" s="1"/>
  <c r="CR522" i="16" s="1"/>
  <c r="CP522" i="16"/>
  <c r="CO522" i="16"/>
  <c r="CS521" i="16"/>
  <c r="CQ521" i="16" s="1"/>
  <c r="CR521" i="16" s="1"/>
  <c r="CP521" i="16"/>
  <c r="CO521" i="16"/>
  <c r="CS520" i="16"/>
  <c r="CQ520" i="16" s="1"/>
  <c r="CR520" i="16" s="1"/>
  <c r="CP520" i="16"/>
  <c r="CO520" i="16"/>
  <c r="CS519" i="16"/>
  <c r="CQ519" i="16" s="1"/>
  <c r="CR519" i="16" s="1"/>
  <c r="CP519" i="16"/>
  <c r="CO519" i="16"/>
  <c r="CS518" i="16"/>
  <c r="CQ518" i="16" s="1"/>
  <c r="CR518" i="16" s="1"/>
  <c r="CP518" i="16"/>
  <c r="CO518" i="16"/>
  <c r="CS517" i="16"/>
  <c r="CQ517" i="16" s="1"/>
  <c r="CR517" i="16" s="1"/>
  <c r="CP517" i="16"/>
  <c r="CO517" i="16"/>
  <c r="CS516" i="16"/>
  <c r="CQ516" i="16" s="1"/>
  <c r="CR516" i="16" s="1"/>
  <c r="CP516" i="16"/>
  <c r="CO516" i="16"/>
  <c r="CS515" i="16"/>
  <c r="CQ515" i="16" s="1"/>
  <c r="CR515" i="16" s="1"/>
  <c r="CP515" i="16"/>
  <c r="CO515" i="16"/>
  <c r="CS514" i="16"/>
  <c r="CQ514" i="16" s="1"/>
  <c r="CR514" i="16" s="1"/>
  <c r="CP514" i="16"/>
  <c r="CO514" i="16"/>
  <c r="CS513" i="16"/>
  <c r="CQ513" i="16" s="1"/>
  <c r="CR513" i="16" s="1"/>
  <c r="CP513" i="16"/>
  <c r="CO513" i="16"/>
  <c r="CS512" i="16"/>
  <c r="CQ512" i="16" s="1"/>
  <c r="CR512" i="16" s="1"/>
  <c r="CP512" i="16"/>
  <c r="CO512" i="16"/>
  <c r="CS511" i="16"/>
  <c r="CQ511" i="16" s="1"/>
  <c r="CR511" i="16" s="1"/>
  <c r="CP511" i="16"/>
  <c r="CO511" i="16"/>
  <c r="CS510" i="16"/>
  <c r="CQ510" i="16" s="1"/>
  <c r="CR510" i="16" s="1"/>
  <c r="CP510" i="16"/>
  <c r="CO510" i="16"/>
  <c r="CS509" i="16"/>
  <c r="CQ509" i="16" s="1"/>
  <c r="CR509" i="16" s="1"/>
  <c r="CP509" i="16"/>
  <c r="CO509" i="16"/>
  <c r="CS508" i="16"/>
  <c r="CQ508" i="16" s="1"/>
  <c r="CR508" i="16" s="1"/>
  <c r="CP508" i="16"/>
  <c r="CO508" i="16"/>
  <c r="CS507" i="16"/>
  <c r="CQ507" i="16" s="1"/>
  <c r="CR507" i="16" s="1"/>
  <c r="CP507" i="16"/>
  <c r="CO507" i="16"/>
  <c r="CS506" i="16"/>
  <c r="CQ506" i="16" s="1"/>
  <c r="CR506" i="16" s="1"/>
  <c r="CP506" i="16"/>
  <c r="CO506" i="16"/>
  <c r="CS505" i="16"/>
  <c r="CQ505" i="16" s="1"/>
  <c r="CR505" i="16" s="1"/>
  <c r="CP505" i="16"/>
  <c r="CO505" i="16"/>
  <c r="CS504" i="16"/>
  <c r="CQ504" i="16" s="1"/>
  <c r="CR504" i="16" s="1"/>
  <c r="CP504" i="16"/>
  <c r="CO504" i="16"/>
  <c r="CS503" i="16"/>
  <c r="CQ503" i="16" s="1"/>
  <c r="CR503" i="16" s="1"/>
  <c r="CP503" i="16"/>
  <c r="CO503" i="16"/>
  <c r="CS502" i="16"/>
  <c r="CQ502" i="16" s="1"/>
  <c r="CR502" i="16" s="1"/>
  <c r="CP502" i="16"/>
  <c r="CO502" i="16"/>
  <c r="CS501" i="16"/>
  <c r="CQ501" i="16" s="1"/>
  <c r="CR501" i="16" s="1"/>
  <c r="CP501" i="16"/>
  <c r="CO501" i="16"/>
  <c r="CS500" i="16"/>
  <c r="CQ500" i="16" s="1"/>
  <c r="CR500" i="16" s="1"/>
  <c r="CP500" i="16"/>
  <c r="CO500" i="16"/>
  <c r="CS499" i="16"/>
  <c r="CQ499" i="16" s="1"/>
  <c r="CR499" i="16" s="1"/>
  <c r="CP499" i="16"/>
  <c r="CO499" i="16"/>
  <c r="CS498" i="16"/>
  <c r="CQ498" i="16" s="1"/>
  <c r="CR498" i="16" s="1"/>
  <c r="CP498" i="16"/>
  <c r="CO498" i="16"/>
  <c r="CS497" i="16"/>
  <c r="CQ497" i="16" s="1"/>
  <c r="CR497" i="16" s="1"/>
  <c r="CP497" i="16"/>
  <c r="CO497" i="16"/>
  <c r="CS496" i="16"/>
  <c r="CQ496" i="16" s="1"/>
  <c r="CR496" i="16" s="1"/>
  <c r="CP496" i="16"/>
  <c r="CO496" i="16"/>
  <c r="CS495" i="16"/>
  <c r="CQ495" i="16" s="1"/>
  <c r="CR495" i="16" s="1"/>
  <c r="CP495" i="16"/>
  <c r="CO495" i="16"/>
  <c r="CS494" i="16"/>
  <c r="CQ494" i="16" s="1"/>
  <c r="CR494" i="16" s="1"/>
  <c r="CP494" i="16"/>
  <c r="CO494" i="16"/>
  <c r="CS493" i="16"/>
  <c r="CQ493" i="16" s="1"/>
  <c r="CR493" i="16" s="1"/>
  <c r="CP493" i="16"/>
  <c r="CO493" i="16"/>
  <c r="CS492" i="16"/>
  <c r="CQ492" i="16" s="1"/>
  <c r="CR492" i="16" s="1"/>
  <c r="CP492" i="16"/>
  <c r="CO492" i="16"/>
  <c r="CS491" i="16"/>
  <c r="CQ491" i="16" s="1"/>
  <c r="CR491" i="16" s="1"/>
  <c r="CP491" i="16"/>
  <c r="CO491" i="16"/>
  <c r="CS490" i="16"/>
  <c r="CQ490" i="16" s="1"/>
  <c r="CR490" i="16" s="1"/>
  <c r="CP490" i="16"/>
  <c r="CO490" i="16"/>
  <c r="CS489" i="16"/>
  <c r="CQ489" i="16" s="1"/>
  <c r="CR489" i="16" s="1"/>
  <c r="CP489" i="16"/>
  <c r="CO489" i="16"/>
  <c r="CS488" i="16"/>
  <c r="CQ488" i="16" s="1"/>
  <c r="CR488" i="16" s="1"/>
  <c r="CP488" i="16"/>
  <c r="CO488" i="16"/>
  <c r="CS487" i="16"/>
  <c r="CQ487" i="16" s="1"/>
  <c r="CR487" i="16" s="1"/>
  <c r="CP487" i="16"/>
  <c r="CO487" i="16"/>
  <c r="CS486" i="16"/>
  <c r="CQ486" i="16" s="1"/>
  <c r="CR486" i="16" s="1"/>
  <c r="CP486" i="16"/>
  <c r="CO486" i="16"/>
  <c r="CS485" i="16"/>
  <c r="CQ485" i="16" s="1"/>
  <c r="CR485" i="16" s="1"/>
  <c r="CP485" i="16"/>
  <c r="CO485" i="16"/>
  <c r="CS484" i="16"/>
  <c r="CQ484" i="16" s="1"/>
  <c r="CR484" i="16" s="1"/>
  <c r="CP484" i="16"/>
  <c r="CO484" i="16"/>
  <c r="CS483" i="16"/>
  <c r="CQ483" i="16" s="1"/>
  <c r="CR483" i="16" s="1"/>
  <c r="CP483" i="16"/>
  <c r="CO483" i="16"/>
  <c r="CS482" i="16"/>
  <c r="CQ482" i="16" s="1"/>
  <c r="CR482" i="16" s="1"/>
  <c r="CP482" i="16"/>
  <c r="CO482" i="16"/>
  <c r="CS481" i="16"/>
  <c r="CQ481" i="16" s="1"/>
  <c r="CR481" i="16" s="1"/>
  <c r="CP481" i="16"/>
  <c r="CO481" i="16"/>
  <c r="CS480" i="16"/>
  <c r="CQ480" i="16" s="1"/>
  <c r="CR480" i="16" s="1"/>
  <c r="CP480" i="16"/>
  <c r="CO480" i="16"/>
  <c r="CS479" i="16"/>
  <c r="CQ479" i="16" s="1"/>
  <c r="CR479" i="16" s="1"/>
  <c r="CP479" i="16"/>
  <c r="CO479" i="16"/>
  <c r="CS478" i="16"/>
  <c r="CQ478" i="16" s="1"/>
  <c r="CR478" i="16" s="1"/>
  <c r="CP478" i="16"/>
  <c r="CO478" i="16"/>
  <c r="CS477" i="16"/>
  <c r="CQ477" i="16" s="1"/>
  <c r="CR477" i="16" s="1"/>
  <c r="CP477" i="16"/>
  <c r="CO477" i="16"/>
  <c r="CS476" i="16"/>
  <c r="CQ476" i="16" s="1"/>
  <c r="CR476" i="16" s="1"/>
  <c r="CP476" i="16"/>
  <c r="CO476" i="16"/>
  <c r="CS475" i="16"/>
  <c r="CQ475" i="16" s="1"/>
  <c r="CR475" i="16" s="1"/>
  <c r="CP475" i="16"/>
  <c r="CO475" i="16"/>
  <c r="CS474" i="16"/>
  <c r="CQ474" i="16" s="1"/>
  <c r="CR474" i="16" s="1"/>
  <c r="CP474" i="16"/>
  <c r="CO474" i="16"/>
  <c r="CS473" i="16"/>
  <c r="CQ473" i="16" s="1"/>
  <c r="CR473" i="16" s="1"/>
  <c r="CP473" i="16"/>
  <c r="CO473" i="16"/>
  <c r="CS472" i="16"/>
  <c r="CQ472" i="16" s="1"/>
  <c r="CR472" i="16" s="1"/>
  <c r="CP472" i="16"/>
  <c r="CO472" i="16"/>
  <c r="CS471" i="16"/>
  <c r="CQ471" i="16" s="1"/>
  <c r="CR471" i="16" s="1"/>
  <c r="CP471" i="16"/>
  <c r="CO471" i="16"/>
  <c r="CS470" i="16"/>
  <c r="CQ470" i="16" s="1"/>
  <c r="CR470" i="16" s="1"/>
  <c r="CP470" i="16"/>
  <c r="CO470" i="16"/>
  <c r="CS469" i="16"/>
  <c r="CQ469" i="16" s="1"/>
  <c r="CR469" i="16" s="1"/>
  <c r="CP469" i="16"/>
  <c r="CO469" i="16"/>
  <c r="CS468" i="16"/>
  <c r="CQ468" i="16" s="1"/>
  <c r="CR468" i="16" s="1"/>
  <c r="CP468" i="16"/>
  <c r="CO468" i="16"/>
  <c r="CS467" i="16"/>
  <c r="CQ467" i="16" s="1"/>
  <c r="CR467" i="16" s="1"/>
  <c r="CP467" i="16"/>
  <c r="CO467" i="16"/>
  <c r="CS466" i="16"/>
  <c r="CQ466" i="16" s="1"/>
  <c r="CR466" i="16" s="1"/>
  <c r="CP466" i="16"/>
  <c r="CO466" i="16"/>
  <c r="CS465" i="16"/>
  <c r="CQ465" i="16" s="1"/>
  <c r="CR465" i="16" s="1"/>
  <c r="CP465" i="16"/>
  <c r="CO465" i="16"/>
  <c r="CS464" i="16"/>
  <c r="CQ464" i="16" s="1"/>
  <c r="CR464" i="16" s="1"/>
  <c r="CP464" i="16"/>
  <c r="CO464" i="16"/>
  <c r="CS463" i="16"/>
  <c r="CQ463" i="16" s="1"/>
  <c r="CR463" i="16" s="1"/>
  <c r="CP463" i="16"/>
  <c r="CO463" i="16"/>
  <c r="CS462" i="16"/>
  <c r="CQ462" i="16" s="1"/>
  <c r="CR462" i="16" s="1"/>
  <c r="CP462" i="16"/>
  <c r="CO462" i="16"/>
  <c r="CS461" i="16"/>
  <c r="CQ461" i="16" s="1"/>
  <c r="CR461" i="16" s="1"/>
  <c r="CP461" i="16"/>
  <c r="CO461" i="16"/>
  <c r="CS460" i="16"/>
  <c r="CQ460" i="16" s="1"/>
  <c r="CR460" i="16" s="1"/>
  <c r="CP460" i="16"/>
  <c r="CO460" i="16"/>
  <c r="CS459" i="16"/>
  <c r="CQ459" i="16" s="1"/>
  <c r="CR459" i="16" s="1"/>
  <c r="CP459" i="16"/>
  <c r="CO459" i="16"/>
  <c r="CS458" i="16"/>
  <c r="CQ458" i="16" s="1"/>
  <c r="CR458" i="16" s="1"/>
  <c r="CP458" i="16"/>
  <c r="CO458" i="16"/>
  <c r="CS457" i="16"/>
  <c r="CQ457" i="16" s="1"/>
  <c r="CR457" i="16" s="1"/>
  <c r="CP457" i="16"/>
  <c r="CO457" i="16"/>
  <c r="CS456" i="16"/>
  <c r="CQ456" i="16" s="1"/>
  <c r="CR456" i="16" s="1"/>
  <c r="CP456" i="16"/>
  <c r="CO456" i="16"/>
  <c r="CS455" i="16"/>
  <c r="CQ455" i="16" s="1"/>
  <c r="CR455" i="16" s="1"/>
  <c r="CP455" i="16"/>
  <c r="CO455" i="16"/>
  <c r="CS454" i="16"/>
  <c r="CQ454" i="16" s="1"/>
  <c r="CR454" i="16" s="1"/>
  <c r="CP454" i="16"/>
  <c r="CO454" i="16"/>
  <c r="CS453" i="16"/>
  <c r="CQ453" i="16" s="1"/>
  <c r="CR453" i="16" s="1"/>
  <c r="CP453" i="16"/>
  <c r="CO453" i="16"/>
  <c r="CS452" i="16"/>
  <c r="CQ452" i="16" s="1"/>
  <c r="CR452" i="16" s="1"/>
  <c r="CP452" i="16"/>
  <c r="CO452" i="16"/>
  <c r="CS451" i="16"/>
  <c r="CQ451" i="16" s="1"/>
  <c r="CR451" i="16" s="1"/>
  <c r="CP451" i="16"/>
  <c r="CO451" i="16"/>
  <c r="CS450" i="16"/>
  <c r="CQ450" i="16" s="1"/>
  <c r="CR450" i="16" s="1"/>
  <c r="CP450" i="16"/>
  <c r="CO450" i="16"/>
  <c r="CS449" i="16"/>
  <c r="CQ449" i="16" s="1"/>
  <c r="CR449" i="16" s="1"/>
  <c r="CP449" i="16"/>
  <c r="CO449" i="16"/>
  <c r="CS448" i="16"/>
  <c r="CQ448" i="16" s="1"/>
  <c r="CR448" i="16" s="1"/>
  <c r="CP448" i="16"/>
  <c r="CO448" i="16"/>
  <c r="CS447" i="16"/>
  <c r="CQ447" i="16" s="1"/>
  <c r="CR447" i="16" s="1"/>
  <c r="CP447" i="16"/>
  <c r="CO447" i="16"/>
  <c r="CS446" i="16"/>
  <c r="CQ446" i="16" s="1"/>
  <c r="CR446" i="16" s="1"/>
  <c r="CP446" i="16"/>
  <c r="CO446" i="16"/>
  <c r="CS445" i="16"/>
  <c r="CQ445" i="16" s="1"/>
  <c r="CR445" i="16" s="1"/>
  <c r="CP445" i="16"/>
  <c r="CO445" i="16"/>
  <c r="CS444" i="16"/>
  <c r="CQ444" i="16" s="1"/>
  <c r="CR444" i="16" s="1"/>
  <c r="CP444" i="16"/>
  <c r="CO444" i="16"/>
  <c r="CS443" i="16"/>
  <c r="CQ443" i="16" s="1"/>
  <c r="CR443" i="16" s="1"/>
  <c r="CP443" i="16"/>
  <c r="CO443" i="16"/>
  <c r="CS442" i="16"/>
  <c r="CQ442" i="16" s="1"/>
  <c r="CR442" i="16" s="1"/>
  <c r="CP442" i="16"/>
  <c r="CO442" i="16"/>
  <c r="CS441" i="16"/>
  <c r="CQ441" i="16" s="1"/>
  <c r="CR441" i="16" s="1"/>
  <c r="CP441" i="16"/>
  <c r="CO441" i="16"/>
  <c r="CS440" i="16"/>
  <c r="CQ440" i="16" s="1"/>
  <c r="CR440" i="16" s="1"/>
  <c r="CP440" i="16"/>
  <c r="CO440" i="16"/>
  <c r="CS439" i="16"/>
  <c r="CQ439" i="16" s="1"/>
  <c r="CR439" i="16" s="1"/>
  <c r="CP439" i="16"/>
  <c r="CO439" i="16"/>
  <c r="CS438" i="16"/>
  <c r="CQ438" i="16" s="1"/>
  <c r="CR438" i="16" s="1"/>
  <c r="CP438" i="16"/>
  <c r="CO438" i="16"/>
  <c r="CS437" i="16"/>
  <c r="CQ437" i="16" s="1"/>
  <c r="CR437" i="16" s="1"/>
  <c r="CP437" i="16"/>
  <c r="CO437" i="16"/>
  <c r="CS436" i="16"/>
  <c r="CQ436" i="16" s="1"/>
  <c r="CR436" i="16" s="1"/>
  <c r="CP436" i="16"/>
  <c r="CO436" i="16"/>
  <c r="CS435" i="16"/>
  <c r="CQ435" i="16" s="1"/>
  <c r="CR435" i="16" s="1"/>
  <c r="CP435" i="16"/>
  <c r="CO435" i="16"/>
  <c r="CS434" i="16"/>
  <c r="CQ434" i="16" s="1"/>
  <c r="CR434" i="16" s="1"/>
  <c r="CP434" i="16"/>
  <c r="CO434" i="16"/>
  <c r="CS433" i="16"/>
  <c r="CQ433" i="16" s="1"/>
  <c r="CR433" i="16" s="1"/>
  <c r="CP433" i="16"/>
  <c r="CO433" i="16"/>
  <c r="CS432" i="16"/>
  <c r="CQ432" i="16" s="1"/>
  <c r="CR432" i="16" s="1"/>
  <c r="CP432" i="16"/>
  <c r="CO432" i="16"/>
  <c r="CS431" i="16"/>
  <c r="CQ431" i="16" s="1"/>
  <c r="CR431" i="16" s="1"/>
  <c r="CP431" i="16"/>
  <c r="CO431" i="16"/>
  <c r="CS430" i="16"/>
  <c r="CQ430" i="16" s="1"/>
  <c r="CR430" i="16" s="1"/>
  <c r="CP430" i="16"/>
  <c r="CO430" i="16"/>
  <c r="CS429" i="16"/>
  <c r="CQ429" i="16" s="1"/>
  <c r="CR429" i="16" s="1"/>
  <c r="CP429" i="16"/>
  <c r="CO429" i="16"/>
  <c r="CS428" i="16"/>
  <c r="CQ428" i="16" s="1"/>
  <c r="CR428" i="16" s="1"/>
  <c r="CP428" i="16"/>
  <c r="CO428" i="16"/>
  <c r="CS427" i="16"/>
  <c r="CQ427" i="16" s="1"/>
  <c r="CR427" i="16" s="1"/>
  <c r="CP427" i="16"/>
  <c r="CO427" i="16"/>
  <c r="CS426" i="16"/>
  <c r="CQ426" i="16" s="1"/>
  <c r="CR426" i="16" s="1"/>
  <c r="CP426" i="16"/>
  <c r="CO426" i="16"/>
  <c r="CS425" i="16"/>
  <c r="CQ425" i="16" s="1"/>
  <c r="CR425" i="16" s="1"/>
  <c r="CP425" i="16"/>
  <c r="CO425" i="16"/>
  <c r="CS424" i="16"/>
  <c r="CQ424" i="16" s="1"/>
  <c r="CR424" i="16" s="1"/>
  <c r="CP424" i="16"/>
  <c r="CO424" i="16"/>
  <c r="CS423" i="16"/>
  <c r="CQ423" i="16" s="1"/>
  <c r="CR423" i="16" s="1"/>
  <c r="CP423" i="16"/>
  <c r="CO423" i="16"/>
  <c r="CS422" i="16"/>
  <c r="CQ422" i="16" s="1"/>
  <c r="CR422" i="16" s="1"/>
  <c r="CP422" i="16"/>
  <c r="CO422" i="16"/>
  <c r="CS421" i="16"/>
  <c r="CQ421" i="16" s="1"/>
  <c r="CR421" i="16" s="1"/>
  <c r="CP421" i="16"/>
  <c r="CO421" i="16"/>
  <c r="CS420" i="16"/>
  <c r="CQ420" i="16" s="1"/>
  <c r="CR420" i="16" s="1"/>
  <c r="CP420" i="16"/>
  <c r="CO420" i="16"/>
  <c r="CS419" i="16"/>
  <c r="CQ419" i="16" s="1"/>
  <c r="CR419" i="16" s="1"/>
  <c r="CP419" i="16"/>
  <c r="CO419" i="16"/>
  <c r="CS418" i="16"/>
  <c r="CQ418" i="16" s="1"/>
  <c r="CR418" i="16" s="1"/>
  <c r="CP418" i="16"/>
  <c r="CO418" i="16"/>
  <c r="CS417" i="16"/>
  <c r="CQ417" i="16" s="1"/>
  <c r="CR417" i="16" s="1"/>
  <c r="CP417" i="16"/>
  <c r="CO417" i="16"/>
  <c r="CS416" i="16"/>
  <c r="CQ416" i="16" s="1"/>
  <c r="CR416" i="16" s="1"/>
  <c r="CP416" i="16"/>
  <c r="CO416" i="16"/>
  <c r="CS415" i="16"/>
  <c r="CQ415" i="16" s="1"/>
  <c r="CR415" i="16" s="1"/>
  <c r="CP415" i="16"/>
  <c r="CO415" i="16"/>
  <c r="CS414" i="16"/>
  <c r="CQ414" i="16" s="1"/>
  <c r="CR414" i="16" s="1"/>
  <c r="CP414" i="16"/>
  <c r="CO414" i="16"/>
  <c r="CS413" i="16"/>
  <c r="CQ413" i="16" s="1"/>
  <c r="CR413" i="16" s="1"/>
  <c r="CP413" i="16"/>
  <c r="CO413" i="16"/>
  <c r="CS412" i="16"/>
  <c r="CQ412" i="16" s="1"/>
  <c r="CR412" i="16" s="1"/>
  <c r="CP412" i="16"/>
  <c r="CO412" i="16"/>
  <c r="CS411" i="16"/>
  <c r="CQ411" i="16" s="1"/>
  <c r="CR411" i="16" s="1"/>
  <c r="CP411" i="16"/>
  <c r="CO411" i="16"/>
  <c r="CS410" i="16"/>
  <c r="CQ410" i="16" s="1"/>
  <c r="CR410" i="16" s="1"/>
  <c r="CP410" i="16"/>
  <c r="CO410" i="16"/>
  <c r="CS409" i="16"/>
  <c r="CQ409" i="16" s="1"/>
  <c r="CR409" i="16" s="1"/>
  <c r="CP409" i="16"/>
  <c r="CO409" i="16"/>
  <c r="CS408" i="16"/>
  <c r="CQ408" i="16" s="1"/>
  <c r="CR408" i="16" s="1"/>
  <c r="CP408" i="16"/>
  <c r="CO408" i="16"/>
  <c r="CS407" i="16"/>
  <c r="CQ407" i="16" s="1"/>
  <c r="CR407" i="16" s="1"/>
  <c r="CP407" i="16"/>
  <c r="CO407" i="16"/>
  <c r="CS406" i="16"/>
  <c r="CQ406" i="16" s="1"/>
  <c r="CR406" i="16" s="1"/>
  <c r="CP406" i="16"/>
  <c r="CO406" i="16"/>
  <c r="CS405" i="16"/>
  <c r="CQ405" i="16" s="1"/>
  <c r="CR405" i="16" s="1"/>
  <c r="CP405" i="16"/>
  <c r="CO405" i="16"/>
  <c r="CS404" i="16"/>
  <c r="CQ404" i="16" s="1"/>
  <c r="CR404" i="16" s="1"/>
  <c r="CP404" i="16"/>
  <c r="CO404" i="16"/>
  <c r="CS403" i="16"/>
  <c r="CQ403" i="16" s="1"/>
  <c r="CR403" i="16" s="1"/>
  <c r="CP403" i="16"/>
  <c r="CO403" i="16"/>
  <c r="CS402" i="16"/>
  <c r="CQ402" i="16" s="1"/>
  <c r="CR402" i="16" s="1"/>
  <c r="CP402" i="16"/>
  <c r="CO402" i="16"/>
  <c r="CS401" i="16"/>
  <c r="CQ401" i="16" s="1"/>
  <c r="CR401" i="16" s="1"/>
  <c r="CP401" i="16"/>
  <c r="CO401" i="16"/>
  <c r="CS400" i="16"/>
  <c r="CQ400" i="16" s="1"/>
  <c r="CR400" i="16" s="1"/>
  <c r="CP400" i="16"/>
  <c r="CO400" i="16"/>
  <c r="CS399" i="16"/>
  <c r="CQ399" i="16" s="1"/>
  <c r="CR399" i="16" s="1"/>
  <c r="CP399" i="16"/>
  <c r="CO399" i="16"/>
  <c r="CS398" i="16"/>
  <c r="CQ398" i="16" s="1"/>
  <c r="CR398" i="16" s="1"/>
  <c r="CP398" i="16"/>
  <c r="CO398" i="16"/>
  <c r="CS397" i="16"/>
  <c r="CQ397" i="16" s="1"/>
  <c r="CR397" i="16" s="1"/>
  <c r="CP397" i="16"/>
  <c r="CO397" i="16"/>
  <c r="CS396" i="16"/>
  <c r="CQ396" i="16" s="1"/>
  <c r="CR396" i="16" s="1"/>
  <c r="CP396" i="16"/>
  <c r="CO396" i="16"/>
  <c r="CS395" i="16"/>
  <c r="CQ395" i="16" s="1"/>
  <c r="CR395" i="16" s="1"/>
  <c r="CP395" i="16"/>
  <c r="CO395" i="16"/>
  <c r="CS394" i="16"/>
  <c r="CQ394" i="16" s="1"/>
  <c r="CR394" i="16" s="1"/>
  <c r="CP394" i="16"/>
  <c r="CO394" i="16"/>
  <c r="CS393" i="16"/>
  <c r="CQ393" i="16" s="1"/>
  <c r="CR393" i="16" s="1"/>
  <c r="CP393" i="16"/>
  <c r="CO393" i="16"/>
  <c r="CS392" i="16"/>
  <c r="CQ392" i="16" s="1"/>
  <c r="CR392" i="16" s="1"/>
  <c r="CP392" i="16"/>
  <c r="CO392" i="16"/>
  <c r="CS391" i="16"/>
  <c r="CQ391" i="16" s="1"/>
  <c r="CR391" i="16" s="1"/>
  <c r="CP391" i="16"/>
  <c r="CO391" i="16"/>
  <c r="CS390" i="16"/>
  <c r="CQ390" i="16" s="1"/>
  <c r="CR390" i="16" s="1"/>
  <c r="CP390" i="16"/>
  <c r="CO390" i="16"/>
  <c r="CS389" i="16"/>
  <c r="CQ389" i="16" s="1"/>
  <c r="CR389" i="16" s="1"/>
  <c r="CP389" i="16"/>
  <c r="CO389" i="16"/>
  <c r="CS388" i="16"/>
  <c r="CQ388" i="16" s="1"/>
  <c r="CR388" i="16" s="1"/>
  <c r="CP388" i="16"/>
  <c r="CO388" i="16"/>
  <c r="CS387" i="16"/>
  <c r="CQ387" i="16" s="1"/>
  <c r="CR387" i="16" s="1"/>
  <c r="CP387" i="16"/>
  <c r="CO387" i="16"/>
  <c r="CS386" i="16"/>
  <c r="CQ386" i="16" s="1"/>
  <c r="CR386" i="16" s="1"/>
  <c r="CP386" i="16"/>
  <c r="CO386" i="16"/>
  <c r="CS385" i="16"/>
  <c r="CQ385" i="16" s="1"/>
  <c r="CR385" i="16" s="1"/>
  <c r="CP385" i="16"/>
  <c r="CO385" i="16"/>
  <c r="CS384" i="16"/>
  <c r="CQ384" i="16" s="1"/>
  <c r="CR384" i="16" s="1"/>
  <c r="CP384" i="16"/>
  <c r="CO384" i="16"/>
  <c r="CS383" i="16"/>
  <c r="CQ383" i="16" s="1"/>
  <c r="CR383" i="16" s="1"/>
  <c r="CP383" i="16"/>
  <c r="CO383" i="16"/>
  <c r="CS382" i="16"/>
  <c r="CQ382" i="16" s="1"/>
  <c r="CR382" i="16" s="1"/>
  <c r="CP382" i="16"/>
  <c r="CO382" i="16"/>
  <c r="CS381" i="16"/>
  <c r="CQ381" i="16" s="1"/>
  <c r="CR381" i="16" s="1"/>
  <c r="CP381" i="16"/>
  <c r="CO381" i="16"/>
  <c r="CS380" i="16"/>
  <c r="CQ380" i="16" s="1"/>
  <c r="CR380" i="16" s="1"/>
  <c r="CP380" i="16"/>
  <c r="CO380" i="16"/>
  <c r="CS379" i="16"/>
  <c r="CQ379" i="16" s="1"/>
  <c r="CR379" i="16" s="1"/>
  <c r="CP379" i="16"/>
  <c r="CO379" i="16"/>
  <c r="CS378" i="16"/>
  <c r="CQ378" i="16" s="1"/>
  <c r="CR378" i="16" s="1"/>
  <c r="CP378" i="16"/>
  <c r="CO378" i="16"/>
  <c r="CS377" i="16"/>
  <c r="CQ377" i="16" s="1"/>
  <c r="CR377" i="16" s="1"/>
  <c r="CP377" i="16"/>
  <c r="CO377" i="16"/>
  <c r="CS376" i="16"/>
  <c r="CQ376" i="16" s="1"/>
  <c r="CR376" i="16" s="1"/>
  <c r="CP376" i="16"/>
  <c r="CO376" i="16"/>
  <c r="CS375" i="16"/>
  <c r="CQ375" i="16" s="1"/>
  <c r="CR375" i="16" s="1"/>
  <c r="CP375" i="16"/>
  <c r="CO375" i="16"/>
  <c r="CS374" i="16"/>
  <c r="CQ374" i="16" s="1"/>
  <c r="CR374" i="16" s="1"/>
  <c r="CP374" i="16"/>
  <c r="CO374" i="16"/>
  <c r="CS373" i="16"/>
  <c r="CQ373" i="16" s="1"/>
  <c r="CR373" i="16" s="1"/>
  <c r="CP373" i="16"/>
  <c r="CO373" i="16"/>
  <c r="CS372" i="16"/>
  <c r="CQ372" i="16" s="1"/>
  <c r="CR372" i="16" s="1"/>
  <c r="CP372" i="16"/>
  <c r="CO372" i="16"/>
  <c r="CS371" i="16"/>
  <c r="CQ371" i="16" s="1"/>
  <c r="CR371" i="16" s="1"/>
  <c r="CP371" i="16"/>
  <c r="CO371" i="16"/>
  <c r="CS370" i="16"/>
  <c r="CQ370" i="16" s="1"/>
  <c r="CR370" i="16" s="1"/>
  <c r="CP370" i="16"/>
  <c r="CO370" i="16"/>
  <c r="CS369" i="16"/>
  <c r="CQ369" i="16" s="1"/>
  <c r="CR369" i="16" s="1"/>
  <c r="CP369" i="16"/>
  <c r="CO369" i="16"/>
  <c r="CS368" i="16"/>
  <c r="CQ368" i="16" s="1"/>
  <c r="CR368" i="16" s="1"/>
  <c r="CP368" i="16"/>
  <c r="CO368" i="16"/>
  <c r="CS367" i="16"/>
  <c r="CQ367" i="16" s="1"/>
  <c r="CR367" i="16" s="1"/>
  <c r="CP367" i="16"/>
  <c r="CO367" i="16"/>
  <c r="CS366" i="16"/>
  <c r="CQ366" i="16" s="1"/>
  <c r="CR366" i="16" s="1"/>
  <c r="CP366" i="16"/>
  <c r="CO366" i="16"/>
  <c r="CS365" i="16"/>
  <c r="CQ365" i="16" s="1"/>
  <c r="CR365" i="16" s="1"/>
  <c r="CP365" i="16"/>
  <c r="CO365" i="16"/>
  <c r="CS364" i="16"/>
  <c r="CQ364" i="16" s="1"/>
  <c r="CR364" i="16" s="1"/>
  <c r="CP364" i="16"/>
  <c r="CO364" i="16"/>
  <c r="CS363" i="16"/>
  <c r="CQ363" i="16" s="1"/>
  <c r="CR363" i="16" s="1"/>
  <c r="CP363" i="16"/>
  <c r="CO363" i="16"/>
  <c r="CS362" i="16"/>
  <c r="CQ362" i="16" s="1"/>
  <c r="CR362" i="16" s="1"/>
  <c r="CP362" i="16"/>
  <c r="CO362" i="16"/>
  <c r="CS361" i="16"/>
  <c r="CQ361" i="16" s="1"/>
  <c r="CR361" i="16" s="1"/>
  <c r="CP361" i="16"/>
  <c r="CO361" i="16"/>
  <c r="CS360" i="16"/>
  <c r="CQ360" i="16" s="1"/>
  <c r="CR360" i="16" s="1"/>
  <c r="CP360" i="16"/>
  <c r="CO360" i="16"/>
  <c r="CS359" i="16"/>
  <c r="CQ359" i="16" s="1"/>
  <c r="CR359" i="16" s="1"/>
  <c r="CP359" i="16"/>
  <c r="CO359" i="16"/>
  <c r="CS358" i="16"/>
  <c r="CQ358" i="16" s="1"/>
  <c r="CR358" i="16" s="1"/>
  <c r="CP358" i="16"/>
  <c r="CO358" i="16"/>
  <c r="CS357" i="16"/>
  <c r="CQ357" i="16" s="1"/>
  <c r="CR357" i="16" s="1"/>
  <c r="CP357" i="16"/>
  <c r="CO357" i="16"/>
  <c r="CS356" i="16"/>
  <c r="CQ356" i="16" s="1"/>
  <c r="CR356" i="16" s="1"/>
  <c r="CP356" i="16"/>
  <c r="CO356" i="16"/>
  <c r="CS355" i="16"/>
  <c r="CQ355" i="16" s="1"/>
  <c r="CR355" i="16" s="1"/>
  <c r="CP355" i="16"/>
  <c r="CO355" i="16"/>
  <c r="CS354" i="16"/>
  <c r="CQ354" i="16" s="1"/>
  <c r="CR354" i="16" s="1"/>
  <c r="CP354" i="16"/>
  <c r="CO354" i="16"/>
  <c r="CS353" i="16"/>
  <c r="CQ353" i="16" s="1"/>
  <c r="CR353" i="16" s="1"/>
  <c r="CP353" i="16"/>
  <c r="CO353" i="16"/>
  <c r="CS352" i="16"/>
  <c r="CQ352" i="16" s="1"/>
  <c r="CR352" i="16" s="1"/>
  <c r="CP352" i="16"/>
  <c r="CO352" i="16"/>
  <c r="CS351" i="16"/>
  <c r="CQ351" i="16" s="1"/>
  <c r="CR351" i="16" s="1"/>
  <c r="CP351" i="16"/>
  <c r="CO351" i="16"/>
  <c r="CS350" i="16"/>
  <c r="CQ350" i="16" s="1"/>
  <c r="CR350" i="16" s="1"/>
  <c r="CP350" i="16"/>
  <c r="CO350" i="16"/>
  <c r="CS349" i="16"/>
  <c r="CQ349" i="16" s="1"/>
  <c r="CR349" i="16" s="1"/>
  <c r="CP349" i="16"/>
  <c r="CO349" i="16"/>
  <c r="CS348" i="16"/>
  <c r="CQ348" i="16" s="1"/>
  <c r="CR348" i="16" s="1"/>
  <c r="CP348" i="16"/>
  <c r="CO348" i="16"/>
  <c r="CS347" i="16"/>
  <c r="CQ347" i="16" s="1"/>
  <c r="CR347" i="16" s="1"/>
  <c r="CP347" i="16"/>
  <c r="CO347" i="16"/>
  <c r="CS346" i="16"/>
  <c r="CQ346" i="16" s="1"/>
  <c r="CR346" i="16" s="1"/>
  <c r="CP346" i="16"/>
  <c r="CO346" i="16"/>
  <c r="CS345" i="16"/>
  <c r="CQ345" i="16" s="1"/>
  <c r="CR345" i="16" s="1"/>
  <c r="CP345" i="16"/>
  <c r="CO345" i="16"/>
  <c r="CS344" i="16"/>
  <c r="CQ344" i="16" s="1"/>
  <c r="CR344" i="16" s="1"/>
  <c r="CP344" i="16"/>
  <c r="CO344" i="16"/>
  <c r="CS343" i="16"/>
  <c r="CQ343" i="16" s="1"/>
  <c r="CR343" i="16" s="1"/>
  <c r="CP343" i="16"/>
  <c r="CO343" i="16"/>
  <c r="CS342" i="16"/>
  <c r="CQ342" i="16" s="1"/>
  <c r="CR342" i="16" s="1"/>
  <c r="CP342" i="16"/>
  <c r="CO342" i="16"/>
  <c r="CS341" i="16"/>
  <c r="CQ341" i="16" s="1"/>
  <c r="CR341" i="16" s="1"/>
  <c r="CP341" i="16"/>
  <c r="CO341" i="16"/>
  <c r="CS340" i="16"/>
  <c r="CQ340" i="16" s="1"/>
  <c r="CR340" i="16" s="1"/>
  <c r="CP340" i="16"/>
  <c r="CO340" i="16"/>
  <c r="CS339" i="16"/>
  <c r="CQ339" i="16" s="1"/>
  <c r="CR339" i="16" s="1"/>
  <c r="CP339" i="16"/>
  <c r="CO339" i="16"/>
  <c r="CS338" i="16"/>
  <c r="CQ338" i="16" s="1"/>
  <c r="CR338" i="16" s="1"/>
  <c r="CP338" i="16"/>
  <c r="CO338" i="16"/>
  <c r="CS337" i="16"/>
  <c r="CQ337" i="16" s="1"/>
  <c r="CR337" i="16" s="1"/>
  <c r="CP337" i="16"/>
  <c r="CO337" i="16"/>
  <c r="CS336" i="16"/>
  <c r="CQ336" i="16" s="1"/>
  <c r="CR336" i="16" s="1"/>
  <c r="CP336" i="16"/>
  <c r="CO336" i="16"/>
  <c r="CS335" i="16"/>
  <c r="CQ335" i="16" s="1"/>
  <c r="CR335" i="16" s="1"/>
  <c r="CP335" i="16"/>
  <c r="CO335" i="16"/>
  <c r="CS334" i="16"/>
  <c r="CQ334" i="16" s="1"/>
  <c r="CR334" i="16" s="1"/>
  <c r="CP334" i="16"/>
  <c r="CO334" i="16"/>
  <c r="CS333" i="16"/>
  <c r="CQ333" i="16" s="1"/>
  <c r="CR333" i="16" s="1"/>
  <c r="CP333" i="16"/>
  <c r="CO333" i="16"/>
  <c r="CS332" i="16"/>
  <c r="CQ332" i="16" s="1"/>
  <c r="CR332" i="16" s="1"/>
  <c r="CP332" i="16"/>
  <c r="CO332" i="16"/>
  <c r="CS331" i="16"/>
  <c r="CQ331" i="16" s="1"/>
  <c r="CR331" i="16" s="1"/>
  <c r="CP331" i="16"/>
  <c r="CO331" i="16"/>
  <c r="CS330" i="16"/>
  <c r="CQ330" i="16" s="1"/>
  <c r="CR330" i="16" s="1"/>
  <c r="CP330" i="16"/>
  <c r="CO330" i="16"/>
  <c r="CS329" i="16"/>
  <c r="CQ329" i="16" s="1"/>
  <c r="CR329" i="16" s="1"/>
  <c r="CP329" i="16"/>
  <c r="CO329" i="16"/>
  <c r="CS328" i="16"/>
  <c r="CQ328" i="16" s="1"/>
  <c r="CR328" i="16" s="1"/>
  <c r="CP328" i="16"/>
  <c r="CO328" i="16"/>
  <c r="CS327" i="16"/>
  <c r="CQ327" i="16" s="1"/>
  <c r="CR327" i="16" s="1"/>
  <c r="CP327" i="16"/>
  <c r="CO327" i="16"/>
  <c r="CS326" i="16"/>
  <c r="CQ326" i="16" s="1"/>
  <c r="CR326" i="16" s="1"/>
  <c r="CP326" i="16"/>
  <c r="CO326" i="16"/>
  <c r="CS325" i="16"/>
  <c r="CQ325" i="16" s="1"/>
  <c r="CR325" i="16" s="1"/>
  <c r="CP325" i="16"/>
  <c r="CO325" i="16"/>
  <c r="CS324" i="16"/>
  <c r="CQ324" i="16" s="1"/>
  <c r="CR324" i="16" s="1"/>
  <c r="CP324" i="16"/>
  <c r="CO324" i="16"/>
  <c r="CS323" i="16"/>
  <c r="CQ323" i="16" s="1"/>
  <c r="CR323" i="16" s="1"/>
  <c r="CP323" i="16"/>
  <c r="CO323" i="16"/>
  <c r="CS322" i="16"/>
  <c r="CQ322" i="16" s="1"/>
  <c r="CR322" i="16" s="1"/>
  <c r="CP322" i="16"/>
  <c r="CO322" i="16"/>
  <c r="CS321" i="16"/>
  <c r="CQ321" i="16" s="1"/>
  <c r="CR321" i="16" s="1"/>
  <c r="CP321" i="16"/>
  <c r="CO321" i="16"/>
  <c r="CS320" i="16"/>
  <c r="CQ320" i="16" s="1"/>
  <c r="CR320" i="16" s="1"/>
  <c r="CP320" i="16"/>
  <c r="CO320" i="16"/>
  <c r="CS319" i="16"/>
  <c r="CQ319" i="16" s="1"/>
  <c r="CR319" i="16" s="1"/>
  <c r="CP319" i="16"/>
  <c r="CO319" i="16"/>
  <c r="CS318" i="16"/>
  <c r="CQ318" i="16" s="1"/>
  <c r="CR318" i="16" s="1"/>
  <c r="CP318" i="16"/>
  <c r="CO318" i="16"/>
  <c r="CS317" i="16"/>
  <c r="CQ317" i="16" s="1"/>
  <c r="CR317" i="16" s="1"/>
  <c r="CP317" i="16"/>
  <c r="CO317" i="16"/>
  <c r="CS316" i="16"/>
  <c r="CQ316" i="16" s="1"/>
  <c r="CR316" i="16" s="1"/>
  <c r="CP316" i="16"/>
  <c r="CO316" i="16"/>
  <c r="CS315" i="16"/>
  <c r="CQ315" i="16" s="1"/>
  <c r="CR315" i="16" s="1"/>
  <c r="CP315" i="16"/>
  <c r="CO315" i="16"/>
  <c r="CS314" i="16"/>
  <c r="CQ314" i="16" s="1"/>
  <c r="CR314" i="16" s="1"/>
  <c r="CP314" i="16"/>
  <c r="CO314" i="16"/>
  <c r="CS313" i="16"/>
  <c r="CQ313" i="16" s="1"/>
  <c r="CR313" i="16" s="1"/>
  <c r="CP313" i="16"/>
  <c r="CO313" i="16"/>
  <c r="CS312" i="16"/>
  <c r="CQ312" i="16" s="1"/>
  <c r="CR312" i="16" s="1"/>
  <c r="CP312" i="16"/>
  <c r="CO312" i="16"/>
  <c r="CS311" i="16"/>
  <c r="CQ311" i="16" s="1"/>
  <c r="CR311" i="16" s="1"/>
  <c r="CP311" i="16"/>
  <c r="CO311" i="16"/>
  <c r="CS310" i="16"/>
  <c r="CQ310" i="16" s="1"/>
  <c r="CR310" i="16" s="1"/>
  <c r="CP310" i="16"/>
  <c r="CO310" i="16"/>
  <c r="CS309" i="16"/>
  <c r="CQ309" i="16" s="1"/>
  <c r="CR309" i="16" s="1"/>
  <c r="CP309" i="16"/>
  <c r="CO309" i="16"/>
  <c r="CS308" i="16"/>
  <c r="CQ308" i="16" s="1"/>
  <c r="CR308" i="16" s="1"/>
  <c r="CP308" i="16"/>
  <c r="CO308" i="16"/>
  <c r="CS307" i="16"/>
  <c r="CQ307" i="16" s="1"/>
  <c r="CR307" i="16" s="1"/>
  <c r="CP307" i="16"/>
  <c r="CO307" i="16"/>
  <c r="CS306" i="16"/>
  <c r="CQ306" i="16" s="1"/>
  <c r="CR306" i="16" s="1"/>
  <c r="CP306" i="16"/>
  <c r="CO306" i="16"/>
  <c r="CS305" i="16"/>
  <c r="CQ305" i="16" s="1"/>
  <c r="CR305" i="16" s="1"/>
  <c r="CP305" i="16"/>
  <c r="CO305" i="16"/>
  <c r="CS304" i="16"/>
  <c r="CQ304" i="16" s="1"/>
  <c r="CR304" i="16" s="1"/>
  <c r="CP304" i="16"/>
  <c r="CO304" i="16"/>
  <c r="CS303" i="16"/>
  <c r="CQ303" i="16" s="1"/>
  <c r="CR303" i="16" s="1"/>
  <c r="CP303" i="16"/>
  <c r="CO303" i="16"/>
  <c r="CS302" i="16"/>
  <c r="CQ302" i="16" s="1"/>
  <c r="CR302" i="16" s="1"/>
  <c r="CP302" i="16"/>
  <c r="CO302" i="16"/>
  <c r="CS301" i="16"/>
  <c r="CQ301" i="16" s="1"/>
  <c r="CR301" i="16" s="1"/>
  <c r="CP301" i="16"/>
  <c r="CO301" i="16"/>
  <c r="CS300" i="16"/>
  <c r="CQ300" i="16" s="1"/>
  <c r="CR300" i="16" s="1"/>
  <c r="CP300" i="16"/>
  <c r="CO300" i="16"/>
  <c r="CS299" i="16"/>
  <c r="CQ299" i="16" s="1"/>
  <c r="CR299" i="16" s="1"/>
  <c r="CP299" i="16"/>
  <c r="CO299" i="16"/>
  <c r="CS298" i="16"/>
  <c r="CQ298" i="16" s="1"/>
  <c r="CR298" i="16" s="1"/>
  <c r="CP298" i="16"/>
  <c r="CO298" i="16"/>
  <c r="CS297" i="16"/>
  <c r="CQ297" i="16" s="1"/>
  <c r="CR297" i="16" s="1"/>
  <c r="CP297" i="16"/>
  <c r="CO297" i="16"/>
  <c r="CS296" i="16"/>
  <c r="CQ296" i="16" s="1"/>
  <c r="CR296" i="16" s="1"/>
  <c r="CP296" i="16"/>
  <c r="CO296" i="16"/>
  <c r="CS295" i="16"/>
  <c r="CQ295" i="16" s="1"/>
  <c r="CR295" i="16" s="1"/>
  <c r="CP295" i="16"/>
  <c r="CO295" i="16"/>
  <c r="CS294" i="16"/>
  <c r="CQ294" i="16" s="1"/>
  <c r="CR294" i="16" s="1"/>
  <c r="CP294" i="16"/>
  <c r="CO294" i="16"/>
  <c r="CS293" i="16"/>
  <c r="CQ293" i="16" s="1"/>
  <c r="CR293" i="16" s="1"/>
  <c r="CP293" i="16"/>
  <c r="CO293" i="16"/>
  <c r="CS292" i="16"/>
  <c r="CQ292" i="16" s="1"/>
  <c r="CR292" i="16" s="1"/>
  <c r="CP292" i="16"/>
  <c r="CO292" i="16"/>
  <c r="CS291" i="16"/>
  <c r="CQ291" i="16" s="1"/>
  <c r="CR291" i="16" s="1"/>
  <c r="CP291" i="16"/>
  <c r="CO291" i="16"/>
  <c r="CS290" i="16"/>
  <c r="CQ290" i="16" s="1"/>
  <c r="CR290" i="16" s="1"/>
  <c r="CP290" i="16"/>
  <c r="CO290" i="16"/>
  <c r="CS289" i="16"/>
  <c r="CQ289" i="16" s="1"/>
  <c r="CR289" i="16" s="1"/>
  <c r="CP289" i="16"/>
  <c r="CO289" i="16"/>
  <c r="CS288" i="16"/>
  <c r="CQ288" i="16" s="1"/>
  <c r="CR288" i="16" s="1"/>
  <c r="CP288" i="16"/>
  <c r="CO288" i="16"/>
  <c r="CS287" i="16"/>
  <c r="CQ287" i="16" s="1"/>
  <c r="CR287" i="16" s="1"/>
  <c r="CP287" i="16"/>
  <c r="CO287" i="16"/>
  <c r="CS286" i="16"/>
  <c r="CQ286" i="16" s="1"/>
  <c r="CR286" i="16" s="1"/>
  <c r="CP286" i="16"/>
  <c r="CO286" i="16"/>
  <c r="CS285" i="16"/>
  <c r="CQ285" i="16" s="1"/>
  <c r="CR285" i="16" s="1"/>
  <c r="CP285" i="16"/>
  <c r="CO285" i="16"/>
  <c r="CS284" i="16"/>
  <c r="CQ284" i="16" s="1"/>
  <c r="CR284" i="16" s="1"/>
  <c r="CP284" i="16"/>
  <c r="CO284" i="16"/>
  <c r="CS283" i="16"/>
  <c r="CQ283" i="16" s="1"/>
  <c r="CR283" i="16" s="1"/>
  <c r="CP283" i="16"/>
  <c r="CO283" i="16"/>
  <c r="CS282" i="16"/>
  <c r="CQ282" i="16" s="1"/>
  <c r="CR282" i="16" s="1"/>
  <c r="CP282" i="16"/>
  <c r="CO282" i="16"/>
  <c r="CS281" i="16"/>
  <c r="CQ281" i="16" s="1"/>
  <c r="CR281" i="16" s="1"/>
  <c r="CP281" i="16"/>
  <c r="CO281" i="16"/>
  <c r="CS280" i="16"/>
  <c r="CQ280" i="16" s="1"/>
  <c r="CR280" i="16" s="1"/>
  <c r="CP280" i="16"/>
  <c r="CO280" i="16"/>
  <c r="CS279" i="16"/>
  <c r="CQ279" i="16" s="1"/>
  <c r="CR279" i="16" s="1"/>
  <c r="CP279" i="16"/>
  <c r="CO279" i="16"/>
  <c r="CS278" i="16"/>
  <c r="CQ278" i="16" s="1"/>
  <c r="CR278" i="16" s="1"/>
  <c r="CP278" i="16"/>
  <c r="CO278" i="16"/>
  <c r="CS277" i="16"/>
  <c r="CQ277" i="16" s="1"/>
  <c r="CR277" i="16" s="1"/>
  <c r="CP277" i="16"/>
  <c r="CO277" i="16"/>
  <c r="CS276" i="16"/>
  <c r="CQ276" i="16" s="1"/>
  <c r="CR276" i="16" s="1"/>
  <c r="CP276" i="16"/>
  <c r="CO276" i="16"/>
  <c r="CS275" i="16"/>
  <c r="CQ275" i="16" s="1"/>
  <c r="CR275" i="16" s="1"/>
  <c r="CP275" i="16"/>
  <c r="CO275" i="16"/>
  <c r="CS274" i="16"/>
  <c r="CQ274" i="16" s="1"/>
  <c r="CR274" i="16" s="1"/>
  <c r="CP274" i="16"/>
  <c r="CO274" i="16"/>
  <c r="CS273" i="16"/>
  <c r="CQ273" i="16" s="1"/>
  <c r="CR273" i="16" s="1"/>
  <c r="CP273" i="16"/>
  <c r="CO273" i="16"/>
  <c r="CS272" i="16"/>
  <c r="CQ272" i="16" s="1"/>
  <c r="CR272" i="16" s="1"/>
  <c r="CP272" i="16"/>
  <c r="CO272" i="16"/>
  <c r="CS271" i="16"/>
  <c r="CQ271" i="16" s="1"/>
  <c r="CR271" i="16" s="1"/>
  <c r="CP271" i="16"/>
  <c r="CO271" i="16"/>
  <c r="CS270" i="16"/>
  <c r="CQ270" i="16" s="1"/>
  <c r="CR270" i="16" s="1"/>
  <c r="CP270" i="16"/>
  <c r="CO270" i="16"/>
  <c r="CS269" i="16"/>
  <c r="CQ269" i="16" s="1"/>
  <c r="CR269" i="16" s="1"/>
  <c r="CP269" i="16"/>
  <c r="CO269" i="16"/>
  <c r="CS268" i="16"/>
  <c r="CQ268" i="16" s="1"/>
  <c r="CR268" i="16" s="1"/>
  <c r="CP268" i="16"/>
  <c r="CO268" i="16"/>
  <c r="CS267" i="16"/>
  <c r="CQ267" i="16" s="1"/>
  <c r="CR267" i="16" s="1"/>
  <c r="CP267" i="16"/>
  <c r="CO267" i="16"/>
  <c r="CS266" i="16"/>
  <c r="CQ266" i="16" s="1"/>
  <c r="CR266" i="16" s="1"/>
  <c r="CP266" i="16"/>
  <c r="CO266" i="16"/>
  <c r="CS265" i="16"/>
  <c r="CQ265" i="16" s="1"/>
  <c r="CR265" i="16" s="1"/>
  <c r="CP265" i="16"/>
  <c r="CO265" i="16"/>
  <c r="CS264" i="16"/>
  <c r="CQ264" i="16" s="1"/>
  <c r="CR264" i="16" s="1"/>
  <c r="CP264" i="16"/>
  <c r="CO264" i="16"/>
  <c r="CS263" i="16"/>
  <c r="CQ263" i="16" s="1"/>
  <c r="CR263" i="16" s="1"/>
  <c r="CP263" i="16"/>
  <c r="CO263" i="16"/>
  <c r="CS262" i="16"/>
  <c r="CQ262" i="16" s="1"/>
  <c r="CR262" i="16" s="1"/>
  <c r="CP262" i="16"/>
  <c r="CO262" i="16"/>
  <c r="CS261" i="16"/>
  <c r="CQ261" i="16" s="1"/>
  <c r="CR261" i="16" s="1"/>
  <c r="CP261" i="16"/>
  <c r="CO261" i="16"/>
  <c r="CS260" i="16"/>
  <c r="CQ260" i="16" s="1"/>
  <c r="CR260" i="16" s="1"/>
  <c r="CP260" i="16"/>
  <c r="CO260" i="16"/>
  <c r="CS259" i="16"/>
  <c r="CQ259" i="16" s="1"/>
  <c r="CR259" i="16" s="1"/>
  <c r="CP259" i="16"/>
  <c r="CO259" i="16"/>
  <c r="CS258" i="16"/>
  <c r="CQ258" i="16" s="1"/>
  <c r="CR258" i="16" s="1"/>
  <c r="CP258" i="16"/>
  <c r="CO258" i="16"/>
  <c r="CS257" i="16"/>
  <c r="CQ257" i="16" s="1"/>
  <c r="CR257" i="16" s="1"/>
  <c r="CP257" i="16"/>
  <c r="CO257" i="16"/>
  <c r="CS256" i="16"/>
  <c r="CQ256" i="16" s="1"/>
  <c r="CR256" i="16" s="1"/>
  <c r="CP256" i="16"/>
  <c r="CO256" i="16"/>
  <c r="CS255" i="16"/>
  <c r="CQ255" i="16" s="1"/>
  <c r="CR255" i="16" s="1"/>
  <c r="CP255" i="16"/>
  <c r="CO255" i="16"/>
  <c r="CS254" i="16"/>
  <c r="CQ254" i="16" s="1"/>
  <c r="CR254" i="16" s="1"/>
  <c r="CP254" i="16"/>
  <c r="CO254" i="16"/>
  <c r="CS253" i="16"/>
  <c r="CQ253" i="16" s="1"/>
  <c r="CR253" i="16" s="1"/>
  <c r="CP253" i="16"/>
  <c r="CO253" i="16"/>
  <c r="CS252" i="16"/>
  <c r="CQ252" i="16" s="1"/>
  <c r="CR252" i="16" s="1"/>
  <c r="CP252" i="16"/>
  <c r="CO252" i="16"/>
  <c r="CS251" i="16"/>
  <c r="CQ251" i="16" s="1"/>
  <c r="CR251" i="16" s="1"/>
  <c r="CP251" i="16"/>
  <c r="CO251" i="16"/>
  <c r="CS250" i="16"/>
  <c r="CQ250" i="16" s="1"/>
  <c r="CR250" i="16" s="1"/>
  <c r="CP250" i="16"/>
  <c r="CO250" i="16"/>
  <c r="CS249" i="16"/>
  <c r="CQ249" i="16" s="1"/>
  <c r="CR249" i="16" s="1"/>
  <c r="CP249" i="16"/>
  <c r="CO249" i="16"/>
  <c r="CS248" i="16"/>
  <c r="CQ248" i="16" s="1"/>
  <c r="CR248" i="16" s="1"/>
  <c r="CP248" i="16"/>
  <c r="CO248" i="16"/>
  <c r="CS247" i="16"/>
  <c r="CQ247" i="16" s="1"/>
  <c r="CR247" i="16" s="1"/>
  <c r="CP247" i="16"/>
  <c r="CO247" i="16"/>
  <c r="CS246" i="16"/>
  <c r="CQ246" i="16" s="1"/>
  <c r="CR246" i="16" s="1"/>
  <c r="CP246" i="16"/>
  <c r="CO246" i="16"/>
  <c r="CS245" i="16"/>
  <c r="CQ245" i="16" s="1"/>
  <c r="CR245" i="16" s="1"/>
  <c r="CP245" i="16"/>
  <c r="CO245" i="16"/>
  <c r="CS244" i="16"/>
  <c r="CQ244" i="16" s="1"/>
  <c r="CR244" i="16" s="1"/>
  <c r="CP244" i="16"/>
  <c r="CO244" i="16"/>
  <c r="CS243" i="16"/>
  <c r="CQ243" i="16" s="1"/>
  <c r="CR243" i="16" s="1"/>
  <c r="CP243" i="16"/>
  <c r="CO243" i="16"/>
  <c r="CS242" i="16"/>
  <c r="CQ242" i="16" s="1"/>
  <c r="CR242" i="16" s="1"/>
  <c r="CP242" i="16"/>
  <c r="CO242" i="16"/>
  <c r="CS241" i="16"/>
  <c r="CQ241" i="16" s="1"/>
  <c r="CR241" i="16" s="1"/>
  <c r="CP241" i="16"/>
  <c r="CO241" i="16"/>
  <c r="CS240" i="16"/>
  <c r="CQ240" i="16" s="1"/>
  <c r="CR240" i="16" s="1"/>
  <c r="CP240" i="16"/>
  <c r="CO240" i="16"/>
  <c r="CS239" i="16"/>
  <c r="CQ239" i="16" s="1"/>
  <c r="CR239" i="16" s="1"/>
  <c r="CP239" i="16"/>
  <c r="CO239" i="16"/>
  <c r="CS238" i="16"/>
  <c r="CQ238" i="16" s="1"/>
  <c r="CR238" i="16" s="1"/>
  <c r="CP238" i="16"/>
  <c r="CO238" i="16"/>
  <c r="CS237" i="16"/>
  <c r="CQ237" i="16" s="1"/>
  <c r="CR237" i="16" s="1"/>
  <c r="CP237" i="16"/>
  <c r="CO237" i="16"/>
  <c r="CS236" i="16"/>
  <c r="CQ236" i="16" s="1"/>
  <c r="CR236" i="16" s="1"/>
  <c r="CP236" i="16"/>
  <c r="CO236" i="16"/>
  <c r="CS235" i="16"/>
  <c r="CQ235" i="16" s="1"/>
  <c r="CR235" i="16" s="1"/>
  <c r="CP235" i="16"/>
  <c r="CO235" i="16"/>
  <c r="CS234" i="16"/>
  <c r="CQ234" i="16" s="1"/>
  <c r="CR234" i="16" s="1"/>
  <c r="CP234" i="16"/>
  <c r="CO234" i="16"/>
  <c r="CS233" i="16"/>
  <c r="CQ233" i="16" s="1"/>
  <c r="CR233" i="16" s="1"/>
  <c r="CP233" i="16"/>
  <c r="CO233" i="16"/>
  <c r="CS232" i="16"/>
  <c r="CQ232" i="16" s="1"/>
  <c r="CR232" i="16" s="1"/>
  <c r="CP232" i="16"/>
  <c r="CO232" i="16"/>
  <c r="CS231" i="16"/>
  <c r="CQ231" i="16" s="1"/>
  <c r="CR231" i="16" s="1"/>
  <c r="CP231" i="16"/>
  <c r="CO231" i="16"/>
  <c r="CS230" i="16"/>
  <c r="CQ230" i="16" s="1"/>
  <c r="CR230" i="16" s="1"/>
  <c r="CP230" i="16"/>
  <c r="CO230" i="16"/>
  <c r="CS229" i="16"/>
  <c r="CQ229" i="16" s="1"/>
  <c r="CR229" i="16" s="1"/>
  <c r="CP229" i="16"/>
  <c r="CO229" i="16"/>
  <c r="CS228" i="16"/>
  <c r="CQ228" i="16" s="1"/>
  <c r="CR228" i="16" s="1"/>
  <c r="CP228" i="16"/>
  <c r="CO228" i="16"/>
  <c r="CS227" i="16"/>
  <c r="CQ227" i="16" s="1"/>
  <c r="CR227" i="16" s="1"/>
  <c r="CP227" i="16"/>
  <c r="CO227" i="16"/>
  <c r="CS226" i="16"/>
  <c r="CQ226" i="16" s="1"/>
  <c r="CR226" i="16" s="1"/>
  <c r="CP226" i="16"/>
  <c r="CO226" i="16"/>
  <c r="CS225" i="16"/>
  <c r="CQ225" i="16" s="1"/>
  <c r="CR225" i="16" s="1"/>
  <c r="CP225" i="16"/>
  <c r="CO225" i="16"/>
  <c r="CS224" i="16"/>
  <c r="CQ224" i="16" s="1"/>
  <c r="CR224" i="16" s="1"/>
  <c r="CP224" i="16"/>
  <c r="CO224" i="16"/>
  <c r="CS223" i="16"/>
  <c r="CQ223" i="16" s="1"/>
  <c r="CR223" i="16" s="1"/>
  <c r="CP223" i="16"/>
  <c r="CO223" i="16"/>
  <c r="CS222" i="16"/>
  <c r="CQ222" i="16" s="1"/>
  <c r="CR222" i="16" s="1"/>
  <c r="CP222" i="16"/>
  <c r="CO222" i="16"/>
  <c r="CS221" i="16"/>
  <c r="CQ221" i="16" s="1"/>
  <c r="CR221" i="16" s="1"/>
  <c r="CP221" i="16"/>
  <c r="CO221" i="16"/>
  <c r="CS220" i="16"/>
  <c r="CQ220" i="16" s="1"/>
  <c r="CR220" i="16" s="1"/>
  <c r="CP220" i="16"/>
  <c r="CO220" i="16"/>
  <c r="CS219" i="16"/>
  <c r="CQ219" i="16" s="1"/>
  <c r="CR219" i="16" s="1"/>
  <c r="CP219" i="16"/>
  <c r="CO219" i="16"/>
  <c r="CS218" i="16"/>
  <c r="CQ218" i="16" s="1"/>
  <c r="CR218" i="16" s="1"/>
  <c r="CP218" i="16"/>
  <c r="CO218" i="16"/>
  <c r="CS217" i="16"/>
  <c r="CQ217" i="16" s="1"/>
  <c r="CR217" i="16" s="1"/>
  <c r="CP217" i="16"/>
  <c r="CO217" i="16"/>
  <c r="CS216" i="16"/>
  <c r="CQ216" i="16" s="1"/>
  <c r="CR216" i="16" s="1"/>
  <c r="CP216" i="16"/>
  <c r="CO216" i="16"/>
  <c r="CS215" i="16"/>
  <c r="CQ215" i="16" s="1"/>
  <c r="CR215" i="16" s="1"/>
  <c r="CP215" i="16"/>
  <c r="CO215" i="16"/>
  <c r="CS214" i="16"/>
  <c r="CQ214" i="16" s="1"/>
  <c r="CR214" i="16" s="1"/>
  <c r="CP214" i="16"/>
  <c r="CO214" i="16"/>
  <c r="CS213" i="16"/>
  <c r="CQ213" i="16" s="1"/>
  <c r="CR213" i="16" s="1"/>
  <c r="CP213" i="16"/>
  <c r="CO213" i="16"/>
  <c r="CS212" i="16"/>
  <c r="CQ212" i="16" s="1"/>
  <c r="CR212" i="16" s="1"/>
  <c r="CP212" i="16"/>
  <c r="CO212" i="16"/>
  <c r="CS211" i="16"/>
  <c r="CQ211" i="16" s="1"/>
  <c r="CR211" i="16" s="1"/>
  <c r="CP211" i="16"/>
  <c r="CO211" i="16"/>
  <c r="CS210" i="16"/>
  <c r="CQ210" i="16" s="1"/>
  <c r="CR210" i="16" s="1"/>
  <c r="CP210" i="16"/>
  <c r="CO210" i="16"/>
  <c r="CS209" i="16"/>
  <c r="CQ209" i="16" s="1"/>
  <c r="CR209" i="16" s="1"/>
  <c r="CP209" i="16"/>
  <c r="CO209" i="16"/>
  <c r="CS208" i="16"/>
  <c r="CQ208" i="16" s="1"/>
  <c r="CR208" i="16" s="1"/>
  <c r="CP208" i="16"/>
  <c r="CO208" i="16"/>
  <c r="CS207" i="16"/>
  <c r="CQ207" i="16" s="1"/>
  <c r="CR207" i="16" s="1"/>
  <c r="CP207" i="16"/>
  <c r="CO207" i="16"/>
  <c r="CS206" i="16"/>
  <c r="CQ206" i="16" s="1"/>
  <c r="CR206" i="16" s="1"/>
  <c r="CP206" i="16"/>
  <c r="CO206" i="16"/>
  <c r="CS205" i="16"/>
  <c r="CQ205" i="16" s="1"/>
  <c r="CR205" i="16" s="1"/>
  <c r="CP205" i="16"/>
  <c r="CO205" i="16"/>
  <c r="CS204" i="16"/>
  <c r="CQ204" i="16" s="1"/>
  <c r="CR204" i="16" s="1"/>
  <c r="CP204" i="16"/>
  <c r="CO204" i="16"/>
  <c r="CS203" i="16"/>
  <c r="CQ203" i="16" s="1"/>
  <c r="CR203" i="16" s="1"/>
  <c r="CP203" i="16"/>
  <c r="CO203" i="16"/>
  <c r="CS202" i="16"/>
  <c r="CQ202" i="16" s="1"/>
  <c r="CR202" i="16" s="1"/>
  <c r="CP202" i="16"/>
  <c r="CO202" i="16"/>
  <c r="CS201" i="16"/>
  <c r="CQ201" i="16" s="1"/>
  <c r="CR201" i="16" s="1"/>
  <c r="CP201" i="16"/>
  <c r="CO201" i="16"/>
  <c r="CS200" i="16"/>
  <c r="CQ200" i="16" s="1"/>
  <c r="CR200" i="16" s="1"/>
  <c r="CP200" i="16"/>
  <c r="CO200" i="16"/>
  <c r="CS199" i="16"/>
  <c r="CQ199" i="16" s="1"/>
  <c r="CR199" i="16" s="1"/>
  <c r="CP199" i="16"/>
  <c r="CO199" i="16"/>
  <c r="CS198" i="16"/>
  <c r="CQ198" i="16" s="1"/>
  <c r="CR198" i="16" s="1"/>
  <c r="CP198" i="16"/>
  <c r="CO198" i="16"/>
  <c r="CS197" i="16"/>
  <c r="CQ197" i="16" s="1"/>
  <c r="CR197" i="16" s="1"/>
  <c r="CP197" i="16"/>
  <c r="CO197" i="16"/>
  <c r="CS196" i="16"/>
  <c r="CQ196" i="16" s="1"/>
  <c r="CR196" i="16" s="1"/>
  <c r="CP196" i="16"/>
  <c r="CO196" i="16"/>
  <c r="CS195" i="16"/>
  <c r="CQ195" i="16" s="1"/>
  <c r="CR195" i="16" s="1"/>
  <c r="CP195" i="16"/>
  <c r="CO195" i="16"/>
  <c r="CS194" i="16"/>
  <c r="CQ194" i="16" s="1"/>
  <c r="CR194" i="16" s="1"/>
  <c r="CP194" i="16"/>
  <c r="CO194" i="16"/>
  <c r="CS193" i="16"/>
  <c r="CQ193" i="16" s="1"/>
  <c r="CR193" i="16" s="1"/>
  <c r="CP193" i="16"/>
  <c r="CO193" i="16"/>
  <c r="CS192" i="16"/>
  <c r="CQ192" i="16" s="1"/>
  <c r="CR192" i="16" s="1"/>
  <c r="CP192" i="16"/>
  <c r="CO192" i="16"/>
  <c r="CS191" i="16"/>
  <c r="CQ191" i="16" s="1"/>
  <c r="CR191" i="16" s="1"/>
  <c r="CP191" i="16"/>
  <c r="CO191" i="16"/>
  <c r="CS190" i="16"/>
  <c r="CQ190" i="16" s="1"/>
  <c r="CR190" i="16" s="1"/>
  <c r="CP190" i="16"/>
  <c r="CO190" i="16"/>
  <c r="CS189" i="16"/>
  <c r="CQ189" i="16" s="1"/>
  <c r="CR189" i="16" s="1"/>
  <c r="CP189" i="16"/>
  <c r="CO189" i="16"/>
  <c r="CS188" i="16"/>
  <c r="CQ188" i="16" s="1"/>
  <c r="CR188" i="16" s="1"/>
  <c r="CP188" i="16"/>
  <c r="CO188" i="16"/>
  <c r="CS187" i="16"/>
  <c r="CQ187" i="16" s="1"/>
  <c r="CR187" i="16" s="1"/>
  <c r="CP187" i="16"/>
  <c r="CO187" i="16"/>
  <c r="CS186" i="16"/>
  <c r="CQ186" i="16" s="1"/>
  <c r="CR186" i="16" s="1"/>
  <c r="CP186" i="16"/>
  <c r="CO186" i="16"/>
  <c r="CS185" i="16"/>
  <c r="CQ185" i="16" s="1"/>
  <c r="CR185" i="16" s="1"/>
  <c r="CP185" i="16"/>
  <c r="CO185" i="16"/>
  <c r="CS184" i="16"/>
  <c r="CQ184" i="16" s="1"/>
  <c r="CR184" i="16" s="1"/>
  <c r="CP184" i="16"/>
  <c r="CO184" i="16"/>
  <c r="CS183" i="16"/>
  <c r="CQ183" i="16" s="1"/>
  <c r="CR183" i="16" s="1"/>
  <c r="CP183" i="16"/>
  <c r="CO183" i="16"/>
  <c r="CS182" i="16"/>
  <c r="CQ182" i="16" s="1"/>
  <c r="CR182" i="16" s="1"/>
  <c r="CP182" i="16"/>
  <c r="CO182" i="16"/>
  <c r="CS181" i="16"/>
  <c r="CQ181" i="16" s="1"/>
  <c r="CR181" i="16" s="1"/>
  <c r="CP181" i="16"/>
  <c r="CO181" i="16"/>
  <c r="CS180" i="16"/>
  <c r="CQ180" i="16" s="1"/>
  <c r="CR180" i="16" s="1"/>
  <c r="CP180" i="16"/>
  <c r="CO180" i="16"/>
  <c r="CS179" i="16"/>
  <c r="CQ179" i="16" s="1"/>
  <c r="CR179" i="16" s="1"/>
  <c r="CP179" i="16"/>
  <c r="CO179" i="16"/>
  <c r="CS178" i="16"/>
  <c r="CQ178" i="16" s="1"/>
  <c r="CR178" i="16" s="1"/>
  <c r="CP178" i="16"/>
  <c r="CO178" i="16"/>
  <c r="CS177" i="16"/>
  <c r="CQ177" i="16" s="1"/>
  <c r="CR177" i="16" s="1"/>
  <c r="CP177" i="16"/>
  <c r="CO177" i="16"/>
  <c r="CS176" i="16"/>
  <c r="CQ176" i="16" s="1"/>
  <c r="CR176" i="16" s="1"/>
  <c r="CP176" i="16"/>
  <c r="CO176" i="16"/>
  <c r="CS175" i="16"/>
  <c r="CQ175" i="16" s="1"/>
  <c r="CR175" i="16" s="1"/>
  <c r="CP175" i="16"/>
  <c r="CO175" i="16"/>
  <c r="CS174" i="16"/>
  <c r="CQ174" i="16" s="1"/>
  <c r="CR174" i="16" s="1"/>
  <c r="CP174" i="16"/>
  <c r="CO174" i="16"/>
  <c r="CS173" i="16"/>
  <c r="CQ173" i="16" s="1"/>
  <c r="CR173" i="16" s="1"/>
  <c r="CP173" i="16"/>
  <c r="CO173" i="16"/>
  <c r="CS172" i="16"/>
  <c r="CQ172" i="16" s="1"/>
  <c r="CR172" i="16" s="1"/>
  <c r="CP172" i="16"/>
  <c r="CO172" i="16"/>
  <c r="CS171" i="16"/>
  <c r="CQ171" i="16" s="1"/>
  <c r="CR171" i="16" s="1"/>
  <c r="CP171" i="16"/>
  <c r="CO171" i="16"/>
  <c r="CS170" i="16"/>
  <c r="CQ170" i="16" s="1"/>
  <c r="CR170" i="16" s="1"/>
  <c r="CP170" i="16"/>
  <c r="CO170" i="16"/>
  <c r="CS169" i="16"/>
  <c r="CQ169" i="16" s="1"/>
  <c r="CR169" i="16" s="1"/>
  <c r="CP169" i="16"/>
  <c r="CO169" i="16"/>
  <c r="CS168" i="16"/>
  <c r="CQ168" i="16" s="1"/>
  <c r="CR168" i="16" s="1"/>
  <c r="CP168" i="16"/>
  <c r="CO168" i="16"/>
  <c r="CS167" i="16"/>
  <c r="CQ167" i="16" s="1"/>
  <c r="CR167" i="16" s="1"/>
  <c r="CP167" i="16"/>
  <c r="CO167" i="16"/>
  <c r="CS166" i="16"/>
  <c r="CQ166" i="16" s="1"/>
  <c r="CR166" i="16" s="1"/>
  <c r="CP166" i="16"/>
  <c r="CO166" i="16"/>
  <c r="CS165" i="16"/>
  <c r="CQ165" i="16" s="1"/>
  <c r="CR165" i="16" s="1"/>
  <c r="CP165" i="16"/>
  <c r="CO165" i="16"/>
  <c r="CS164" i="16"/>
  <c r="CQ164" i="16" s="1"/>
  <c r="CR164" i="16" s="1"/>
  <c r="CP164" i="16"/>
  <c r="CO164" i="16"/>
  <c r="CS163" i="16"/>
  <c r="CQ163" i="16" s="1"/>
  <c r="CR163" i="16" s="1"/>
  <c r="CP163" i="16"/>
  <c r="CO163" i="16"/>
  <c r="CS162" i="16"/>
  <c r="CQ162" i="16" s="1"/>
  <c r="CR162" i="16" s="1"/>
  <c r="CP162" i="16"/>
  <c r="CO162" i="16"/>
  <c r="CS161" i="16"/>
  <c r="CQ161" i="16" s="1"/>
  <c r="CR161" i="16" s="1"/>
  <c r="CP161" i="16"/>
  <c r="CO161" i="16"/>
  <c r="CS160" i="16"/>
  <c r="CQ160" i="16" s="1"/>
  <c r="CR160" i="16" s="1"/>
  <c r="CP160" i="16"/>
  <c r="CO160" i="16"/>
  <c r="CS159" i="16"/>
  <c r="CQ159" i="16" s="1"/>
  <c r="CR159" i="16" s="1"/>
  <c r="CP159" i="16"/>
  <c r="CO159" i="16"/>
  <c r="CS158" i="16"/>
  <c r="CQ158" i="16" s="1"/>
  <c r="CR158" i="16" s="1"/>
  <c r="CP158" i="16"/>
  <c r="CO158" i="16"/>
  <c r="CS157" i="16"/>
  <c r="CQ157" i="16" s="1"/>
  <c r="CR157" i="16" s="1"/>
  <c r="CP157" i="16"/>
  <c r="CO157" i="16"/>
  <c r="CS156" i="16"/>
  <c r="CQ156" i="16" s="1"/>
  <c r="CR156" i="16" s="1"/>
  <c r="CP156" i="16"/>
  <c r="CO156" i="16"/>
  <c r="CS155" i="16"/>
  <c r="CQ155" i="16" s="1"/>
  <c r="CR155" i="16" s="1"/>
  <c r="CP155" i="16"/>
  <c r="CO155" i="16"/>
  <c r="CS154" i="16"/>
  <c r="CQ154" i="16" s="1"/>
  <c r="CR154" i="16" s="1"/>
  <c r="CP154" i="16"/>
  <c r="CO154" i="16"/>
  <c r="CS153" i="16"/>
  <c r="CQ153" i="16" s="1"/>
  <c r="CR153" i="16" s="1"/>
  <c r="CP153" i="16"/>
  <c r="CO153" i="16"/>
  <c r="CS152" i="16"/>
  <c r="CQ152" i="16" s="1"/>
  <c r="CR152" i="16" s="1"/>
  <c r="CP152" i="16"/>
  <c r="CO152" i="16"/>
  <c r="CS151" i="16"/>
  <c r="CQ151" i="16" s="1"/>
  <c r="CR151" i="16" s="1"/>
  <c r="CP151" i="16"/>
  <c r="CO151" i="16"/>
  <c r="CS150" i="16"/>
  <c r="CQ150" i="16" s="1"/>
  <c r="CR150" i="16" s="1"/>
  <c r="CP150" i="16"/>
  <c r="CO150" i="16"/>
  <c r="CS149" i="16"/>
  <c r="CQ149" i="16" s="1"/>
  <c r="CR149" i="16" s="1"/>
  <c r="CP149" i="16"/>
  <c r="CO149" i="16"/>
  <c r="CS148" i="16"/>
  <c r="CQ148" i="16" s="1"/>
  <c r="CR148" i="16" s="1"/>
  <c r="CP148" i="16"/>
  <c r="CO148" i="16"/>
  <c r="CS147" i="16"/>
  <c r="CQ147" i="16" s="1"/>
  <c r="CR147" i="16" s="1"/>
  <c r="CP147" i="16"/>
  <c r="CO147" i="16"/>
  <c r="CS146" i="16"/>
  <c r="CQ146" i="16" s="1"/>
  <c r="CR146" i="16" s="1"/>
  <c r="CP146" i="16"/>
  <c r="CO146" i="16"/>
  <c r="CS145" i="16"/>
  <c r="CQ145" i="16" s="1"/>
  <c r="CR145" i="16" s="1"/>
  <c r="CP145" i="16"/>
  <c r="CO145" i="16"/>
  <c r="CS144" i="16"/>
  <c r="CQ144" i="16" s="1"/>
  <c r="CR144" i="16" s="1"/>
  <c r="CP144" i="16"/>
  <c r="CO144" i="16"/>
  <c r="CS143" i="16"/>
  <c r="CQ143" i="16" s="1"/>
  <c r="CR143" i="16" s="1"/>
  <c r="CP143" i="16"/>
  <c r="CO143" i="16"/>
  <c r="CS142" i="16"/>
  <c r="CQ142" i="16" s="1"/>
  <c r="CR142" i="16" s="1"/>
  <c r="CP142" i="16"/>
  <c r="CO142" i="16"/>
  <c r="CS141" i="16"/>
  <c r="CQ141" i="16" s="1"/>
  <c r="CR141" i="16" s="1"/>
  <c r="CP141" i="16"/>
  <c r="CO141" i="16"/>
  <c r="CS140" i="16"/>
  <c r="CQ140" i="16" s="1"/>
  <c r="CR140" i="16" s="1"/>
  <c r="CP140" i="16"/>
  <c r="CO140" i="16"/>
  <c r="CS139" i="16"/>
  <c r="CQ139" i="16" s="1"/>
  <c r="CR139" i="16" s="1"/>
  <c r="CP139" i="16"/>
  <c r="CO139" i="16"/>
  <c r="CS138" i="16"/>
  <c r="CQ138" i="16" s="1"/>
  <c r="CR138" i="16" s="1"/>
  <c r="CP138" i="16"/>
  <c r="CO138" i="16"/>
  <c r="CS137" i="16"/>
  <c r="CQ137" i="16" s="1"/>
  <c r="CR137" i="16" s="1"/>
  <c r="CP137" i="16"/>
  <c r="CO137" i="16"/>
  <c r="CS136" i="16"/>
  <c r="CQ136" i="16" s="1"/>
  <c r="CR136" i="16" s="1"/>
  <c r="CP136" i="16"/>
  <c r="CO136" i="16"/>
  <c r="CS135" i="16"/>
  <c r="CQ135" i="16" s="1"/>
  <c r="CR135" i="16" s="1"/>
  <c r="CP135" i="16"/>
  <c r="CO135" i="16"/>
  <c r="CS134" i="16"/>
  <c r="CQ134" i="16" s="1"/>
  <c r="CR134" i="16" s="1"/>
  <c r="CP134" i="16"/>
  <c r="CO134" i="16"/>
  <c r="CS133" i="16"/>
  <c r="CQ133" i="16" s="1"/>
  <c r="CR133" i="16" s="1"/>
  <c r="CP133" i="16"/>
  <c r="CO133" i="16"/>
  <c r="CS132" i="16"/>
  <c r="CQ132" i="16" s="1"/>
  <c r="CR132" i="16" s="1"/>
  <c r="CP132" i="16"/>
  <c r="CO132" i="16"/>
  <c r="CS131" i="16"/>
  <c r="CQ131" i="16" s="1"/>
  <c r="CR131" i="16" s="1"/>
  <c r="CP131" i="16"/>
  <c r="CO131" i="16"/>
  <c r="CS130" i="16"/>
  <c r="CQ130" i="16" s="1"/>
  <c r="CR130" i="16" s="1"/>
  <c r="CP130" i="16"/>
  <c r="CO130" i="16"/>
  <c r="CS129" i="16"/>
  <c r="CQ129" i="16" s="1"/>
  <c r="CR129" i="16" s="1"/>
  <c r="CP129" i="16"/>
  <c r="CO129" i="16"/>
  <c r="CS128" i="16"/>
  <c r="CQ128" i="16" s="1"/>
  <c r="CR128" i="16" s="1"/>
  <c r="CP128" i="16"/>
  <c r="CO128" i="16"/>
  <c r="CS127" i="16"/>
  <c r="CQ127" i="16" s="1"/>
  <c r="CR127" i="16" s="1"/>
  <c r="CP127" i="16"/>
  <c r="CO127" i="16"/>
  <c r="CS126" i="16"/>
  <c r="CQ126" i="16" s="1"/>
  <c r="CR126" i="16" s="1"/>
  <c r="CP126" i="16"/>
  <c r="CO126" i="16"/>
  <c r="CS125" i="16"/>
  <c r="CQ125" i="16" s="1"/>
  <c r="CR125" i="16" s="1"/>
  <c r="CP125" i="16"/>
  <c r="CO125" i="16"/>
  <c r="CS124" i="16"/>
  <c r="CQ124" i="16" s="1"/>
  <c r="CR124" i="16" s="1"/>
  <c r="CP124" i="16"/>
  <c r="CO124" i="16"/>
  <c r="CS123" i="16"/>
  <c r="CQ123" i="16" s="1"/>
  <c r="CR123" i="16" s="1"/>
  <c r="CP123" i="16"/>
  <c r="CO123" i="16"/>
  <c r="CS122" i="16"/>
  <c r="CQ122" i="16" s="1"/>
  <c r="CR122" i="16" s="1"/>
  <c r="CP122" i="16"/>
  <c r="CO122" i="16"/>
  <c r="CS121" i="16"/>
  <c r="CQ121" i="16" s="1"/>
  <c r="CR121" i="16" s="1"/>
  <c r="CP121" i="16"/>
  <c r="CO121" i="16"/>
  <c r="CS120" i="16"/>
  <c r="CQ120" i="16" s="1"/>
  <c r="CR120" i="16" s="1"/>
  <c r="CP120" i="16"/>
  <c r="CO120" i="16"/>
  <c r="CS119" i="16"/>
  <c r="CQ119" i="16" s="1"/>
  <c r="CR119" i="16" s="1"/>
  <c r="CP119" i="16"/>
  <c r="CO119" i="16"/>
  <c r="CS118" i="16"/>
  <c r="CQ118" i="16" s="1"/>
  <c r="CR118" i="16" s="1"/>
  <c r="CP118" i="16"/>
  <c r="CO118" i="16"/>
  <c r="CS117" i="16"/>
  <c r="CQ117" i="16" s="1"/>
  <c r="CR117" i="16" s="1"/>
  <c r="CP117" i="16"/>
  <c r="CO117" i="16"/>
  <c r="CS116" i="16"/>
  <c r="CQ116" i="16" s="1"/>
  <c r="CR116" i="16" s="1"/>
  <c r="CP116" i="16"/>
  <c r="CO116" i="16"/>
  <c r="CS115" i="16"/>
  <c r="CQ115" i="16" s="1"/>
  <c r="CR115" i="16" s="1"/>
  <c r="CP115" i="16"/>
  <c r="CO115" i="16"/>
  <c r="CS114" i="16"/>
  <c r="CQ114" i="16" s="1"/>
  <c r="CR114" i="16" s="1"/>
  <c r="CP114" i="16"/>
  <c r="CO114" i="16"/>
  <c r="CS113" i="16"/>
  <c r="CQ113" i="16" s="1"/>
  <c r="CR113" i="16" s="1"/>
  <c r="CP113" i="16"/>
  <c r="CO113" i="16"/>
  <c r="CS112" i="16"/>
  <c r="CQ112" i="16" s="1"/>
  <c r="CR112" i="16" s="1"/>
  <c r="CP112" i="16"/>
  <c r="CO112" i="16"/>
  <c r="CS111" i="16"/>
  <c r="CQ111" i="16" s="1"/>
  <c r="CR111" i="16" s="1"/>
  <c r="CP111" i="16"/>
  <c r="CO111" i="16"/>
  <c r="CS110" i="16"/>
  <c r="CQ110" i="16" s="1"/>
  <c r="CR110" i="16" s="1"/>
  <c r="CP110" i="16"/>
  <c r="CO110" i="16"/>
  <c r="CS109" i="16"/>
  <c r="CQ109" i="16" s="1"/>
  <c r="CR109" i="16" s="1"/>
  <c r="CP109" i="16"/>
  <c r="CO109" i="16"/>
  <c r="CS108" i="16"/>
  <c r="CQ108" i="16" s="1"/>
  <c r="CR108" i="16" s="1"/>
  <c r="CP108" i="16"/>
  <c r="CO108" i="16"/>
  <c r="CS107" i="16"/>
  <c r="CQ107" i="16" s="1"/>
  <c r="CR107" i="16" s="1"/>
  <c r="CP107" i="16"/>
  <c r="CO107" i="16"/>
  <c r="CS106" i="16"/>
  <c r="CQ106" i="16" s="1"/>
  <c r="CR106" i="16" s="1"/>
  <c r="CP106" i="16"/>
  <c r="CO106" i="16"/>
  <c r="CS105" i="16"/>
  <c r="CQ105" i="16" s="1"/>
  <c r="CR105" i="16" s="1"/>
  <c r="CP105" i="16"/>
  <c r="CO105" i="16"/>
  <c r="CS104" i="16"/>
  <c r="CQ104" i="16" s="1"/>
  <c r="CR104" i="16" s="1"/>
  <c r="CP104" i="16"/>
  <c r="CO104" i="16"/>
  <c r="CS103" i="16"/>
  <c r="CQ103" i="16" s="1"/>
  <c r="CR103" i="16" s="1"/>
  <c r="CP103" i="16"/>
  <c r="CO103" i="16"/>
  <c r="CS102" i="16"/>
  <c r="CQ102" i="16" s="1"/>
  <c r="CR102" i="16" s="1"/>
  <c r="CP102" i="16"/>
  <c r="CO102" i="16"/>
  <c r="CS101" i="16"/>
  <c r="CQ101" i="16" s="1"/>
  <c r="CR101" i="16" s="1"/>
  <c r="CP101" i="16"/>
  <c r="CO101" i="16"/>
  <c r="CS100" i="16"/>
  <c r="CQ100" i="16" s="1"/>
  <c r="CR100" i="16" s="1"/>
  <c r="CP100" i="16"/>
  <c r="CO100" i="16"/>
  <c r="CS99" i="16"/>
  <c r="CQ99" i="16" s="1"/>
  <c r="CR99" i="16" s="1"/>
  <c r="CP99" i="16"/>
  <c r="CO99" i="16"/>
  <c r="CS98" i="16"/>
  <c r="CQ98" i="16" s="1"/>
  <c r="CR98" i="16" s="1"/>
  <c r="CP98" i="16"/>
  <c r="CO98" i="16"/>
  <c r="CS97" i="16"/>
  <c r="CQ97" i="16" s="1"/>
  <c r="CR97" i="16" s="1"/>
  <c r="CP97" i="16"/>
  <c r="CO97" i="16"/>
  <c r="CS96" i="16"/>
  <c r="CQ96" i="16" s="1"/>
  <c r="CR96" i="16" s="1"/>
  <c r="CP96" i="16"/>
  <c r="CO96" i="16"/>
  <c r="CS95" i="16"/>
  <c r="CQ95" i="16" s="1"/>
  <c r="CR95" i="16" s="1"/>
  <c r="CP95" i="16"/>
  <c r="CO95" i="16"/>
  <c r="CS94" i="16"/>
  <c r="CQ94" i="16" s="1"/>
  <c r="CR94" i="16" s="1"/>
  <c r="CP94" i="16"/>
  <c r="CO94" i="16"/>
  <c r="CS93" i="16"/>
  <c r="CQ93" i="16" s="1"/>
  <c r="CR93" i="16" s="1"/>
  <c r="CP93" i="16"/>
  <c r="CO93" i="16"/>
  <c r="CS92" i="16"/>
  <c r="CQ92" i="16" s="1"/>
  <c r="CR92" i="16" s="1"/>
  <c r="CP92" i="16"/>
  <c r="CO92" i="16"/>
  <c r="CS91" i="16"/>
  <c r="CQ91" i="16" s="1"/>
  <c r="CR91" i="16" s="1"/>
  <c r="CP91" i="16"/>
  <c r="CO91" i="16"/>
  <c r="CS90" i="16"/>
  <c r="CQ90" i="16" s="1"/>
  <c r="CR90" i="16" s="1"/>
  <c r="CP90" i="16"/>
  <c r="CO90" i="16"/>
  <c r="CS89" i="16"/>
  <c r="CQ89" i="16" s="1"/>
  <c r="CR89" i="16" s="1"/>
  <c r="CP89" i="16"/>
  <c r="CO89" i="16"/>
  <c r="CS88" i="16"/>
  <c r="CQ88" i="16" s="1"/>
  <c r="CR88" i="16" s="1"/>
  <c r="CP88" i="16"/>
  <c r="CO88" i="16"/>
  <c r="CS87" i="16"/>
  <c r="CQ87" i="16" s="1"/>
  <c r="CR87" i="16" s="1"/>
  <c r="CP87" i="16"/>
  <c r="CO87" i="16"/>
  <c r="CS86" i="16"/>
  <c r="CQ86" i="16" s="1"/>
  <c r="CR86" i="16" s="1"/>
  <c r="CP86" i="16"/>
  <c r="CO86" i="16"/>
  <c r="CS85" i="16"/>
  <c r="CQ85" i="16" s="1"/>
  <c r="CR85" i="16" s="1"/>
  <c r="CP85" i="16"/>
  <c r="CO85" i="16"/>
  <c r="CS84" i="16"/>
  <c r="CQ84" i="16" s="1"/>
  <c r="CR84" i="16" s="1"/>
  <c r="CP84" i="16"/>
  <c r="CO84" i="16"/>
  <c r="CS83" i="16"/>
  <c r="CQ83" i="16" s="1"/>
  <c r="CR83" i="16" s="1"/>
  <c r="CP83" i="16"/>
  <c r="CO83" i="16"/>
  <c r="CS82" i="16"/>
  <c r="CQ82" i="16" s="1"/>
  <c r="CR82" i="16" s="1"/>
  <c r="CP82" i="16"/>
  <c r="CO82" i="16"/>
  <c r="CS81" i="16"/>
  <c r="CQ81" i="16" s="1"/>
  <c r="CR81" i="16" s="1"/>
  <c r="CP81" i="16"/>
  <c r="CO81" i="16"/>
  <c r="CS80" i="16"/>
  <c r="CQ80" i="16" s="1"/>
  <c r="CR80" i="16" s="1"/>
  <c r="CP80" i="16"/>
  <c r="CO80" i="16"/>
  <c r="CS79" i="16"/>
  <c r="CQ79" i="16" s="1"/>
  <c r="CR79" i="16" s="1"/>
  <c r="CP79" i="16"/>
  <c r="CO79" i="16"/>
  <c r="CS78" i="16"/>
  <c r="CQ78" i="16" s="1"/>
  <c r="CR78" i="16" s="1"/>
  <c r="CP78" i="16"/>
  <c r="CO78" i="16"/>
  <c r="CS77" i="16"/>
  <c r="CQ77" i="16" s="1"/>
  <c r="CR77" i="16" s="1"/>
  <c r="CP77" i="16"/>
  <c r="CO77" i="16"/>
  <c r="CS76" i="16"/>
  <c r="CQ76" i="16" s="1"/>
  <c r="CR76" i="16" s="1"/>
  <c r="CP76" i="16"/>
  <c r="CO76" i="16"/>
  <c r="CS75" i="16"/>
  <c r="CQ75" i="16" s="1"/>
  <c r="CR75" i="16" s="1"/>
  <c r="CP75" i="16"/>
  <c r="CO75" i="16"/>
  <c r="CS74" i="16"/>
  <c r="CQ74" i="16" s="1"/>
  <c r="CR74" i="16" s="1"/>
  <c r="CP74" i="16"/>
  <c r="CO74" i="16"/>
  <c r="CS73" i="16"/>
  <c r="CQ73" i="16" s="1"/>
  <c r="CR73" i="16" s="1"/>
  <c r="CP73" i="16"/>
  <c r="CO73" i="16"/>
  <c r="CS72" i="16"/>
  <c r="CQ72" i="16" s="1"/>
  <c r="CR72" i="16" s="1"/>
  <c r="CP72" i="16"/>
  <c r="CO72" i="16"/>
  <c r="CS71" i="16"/>
  <c r="CQ71" i="16" s="1"/>
  <c r="CR71" i="16" s="1"/>
  <c r="CP71" i="16"/>
  <c r="CO71" i="16"/>
  <c r="CS70" i="16"/>
  <c r="CQ70" i="16" s="1"/>
  <c r="CR70" i="16" s="1"/>
  <c r="CP70" i="16"/>
  <c r="CO70" i="16"/>
  <c r="CS69" i="16"/>
  <c r="CQ69" i="16" s="1"/>
  <c r="CR69" i="16" s="1"/>
  <c r="CP69" i="16"/>
  <c r="CO69" i="16"/>
  <c r="CS68" i="16"/>
  <c r="CQ68" i="16" s="1"/>
  <c r="CR68" i="16" s="1"/>
  <c r="CP68" i="16"/>
  <c r="CO68" i="16"/>
  <c r="CS67" i="16"/>
  <c r="CQ67" i="16" s="1"/>
  <c r="CR67" i="16" s="1"/>
  <c r="CP67" i="16"/>
  <c r="CO67" i="16"/>
  <c r="CS66" i="16"/>
  <c r="CQ66" i="16" s="1"/>
  <c r="CR66" i="16" s="1"/>
  <c r="CP66" i="16"/>
  <c r="CO66" i="16"/>
  <c r="CS65" i="16"/>
  <c r="CQ65" i="16" s="1"/>
  <c r="CR65" i="16" s="1"/>
  <c r="CP65" i="16"/>
  <c r="CO65" i="16"/>
  <c r="CS64" i="16"/>
  <c r="CQ64" i="16" s="1"/>
  <c r="CR64" i="16" s="1"/>
  <c r="CP64" i="16"/>
  <c r="CO64" i="16"/>
  <c r="CS63" i="16"/>
  <c r="CQ63" i="16" s="1"/>
  <c r="CR63" i="16" s="1"/>
  <c r="CP63" i="16"/>
  <c r="CO63" i="16"/>
  <c r="CS62" i="16"/>
  <c r="CQ62" i="16" s="1"/>
  <c r="CR62" i="16" s="1"/>
  <c r="CP62" i="16"/>
  <c r="CO62" i="16"/>
  <c r="CS61" i="16"/>
  <c r="CQ61" i="16" s="1"/>
  <c r="CR61" i="16" s="1"/>
  <c r="CP61" i="16"/>
  <c r="CO61" i="16"/>
  <c r="CS60" i="16"/>
  <c r="CQ60" i="16" s="1"/>
  <c r="CR60" i="16" s="1"/>
  <c r="CP60" i="16"/>
  <c r="CO60" i="16"/>
  <c r="CS59" i="16"/>
  <c r="CQ59" i="16" s="1"/>
  <c r="CR59" i="16" s="1"/>
  <c r="CP59" i="16"/>
  <c r="CO59" i="16"/>
  <c r="CS58" i="16"/>
  <c r="CQ58" i="16" s="1"/>
  <c r="CR58" i="16" s="1"/>
  <c r="CP58" i="16"/>
  <c r="CO58" i="16"/>
  <c r="CS57" i="16"/>
  <c r="CQ57" i="16" s="1"/>
  <c r="CR57" i="16" s="1"/>
  <c r="CP57" i="16"/>
  <c r="CO57" i="16"/>
  <c r="CS56" i="16"/>
  <c r="CQ56" i="16" s="1"/>
  <c r="CR56" i="16" s="1"/>
  <c r="CP56" i="16"/>
  <c r="CO56" i="16"/>
  <c r="CS55" i="16"/>
  <c r="CQ55" i="16" s="1"/>
  <c r="CR55" i="16" s="1"/>
  <c r="CP55" i="16"/>
  <c r="CO55" i="16"/>
  <c r="CS54" i="16"/>
  <c r="CQ54" i="16" s="1"/>
  <c r="CR54" i="16" s="1"/>
  <c r="CP54" i="16"/>
  <c r="CO54" i="16"/>
  <c r="CS53" i="16"/>
  <c r="CQ53" i="16" s="1"/>
  <c r="CR53" i="16" s="1"/>
  <c r="CP53" i="16"/>
  <c r="CO53" i="16"/>
  <c r="CS52" i="16"/>
  <c r="CQ52" i="16" s="1"/>
  <c r="CR52" i="16" s="1"/>
  <c r="CP52" i="16"/>
  <c r="CO52" i="16"/>
  <c r="CS51" i="16"/>
  <c r="CQ51" i="16" s="1"/>
  <c r="CR51" i="16" s="1"/>
  <c r="CP51" i="16"/>
  <c r="CO51" i="16"/>
  <c r="CS50" i="16"/>
  <c r="CQ50" i="16" s="1"/>
  <c r="CR50" i="16" s="1"/>
  <c r="CP50" i="16"/>
  <c r="CO50" i="16"/>
  <c r="CS49" i="16"/>
  <c r="CQ49" i="16" s="1"/>
  <c r="CR49" i="16" s="1"/>
  <c r="CP49" i="16"/>
  <c r="CO49" i="16"/>
  <c r="CS48" i="16"/>
  <c r="CQ48" i="16" s="1"/>
  <c r="CR48" i="16" s="1"/>
  <c r="CP48" i="16"/>
  <c r="CO48" i="16"/>
  <c r="CS47" i="16"/>
  <c r="CQ47" i="16" s="1"/>
  <c r="CR47" i="16" s="1"/>
  <c r="CP47" i="16"/>
  <c r="CO47" i="16"/>
  <c r="CS46" i="16"/>
  <c r="CQ46" i="16" s="1"/>
  <c r="CR46" i="16" s="1"/>
  <c r="CP46" i="16"/>
  <c r="CO46" i="16"/>
  <c r="CS45" i="16"/>
  <c r="CQ45" i="16" s="1"/>
  <c r="CR45" i="16" s="1"/>
  <c r="CP45" i="16"/>
  <c r="CO45" i="16"/>
  <c r="CS44" i="16"/>
  <c r="CQ44" i="16" s="1"/>
  <c r="CR44" i="16" s="1"/>
  <c r="CP44" i="16"/>
  <c r="CO44" i="16"/>
  <c r="CS43" i="16"/>
  <c r="CQ43" i="16" s="1"/>
  <c r="CR43" i="16" s="1"/>
  <c r="CP43" i="16"/>
  <c r="CO43" i="16"/>
  <c r="CS42" i="16"/>
  <c r="CQ42" i="16" s="1"/>
  <c r="CR42" i="16" s="1"/>
  <c r="CP42" i="16"/>
  <c r="CO42" i="16"/>
  <c r="CS41" i="16"/>
  <c r="CQ41" i="16" s="1"/>
  <c r="CR41" i="16" s="1"/>
  <c r="CP41" i="16"/>
  <c r="CO41" i="16"/>
  <c r="CS40" i="16"/>
  <c r="CQ40" i="16" s="1"/>
  <c r="CR40" i="16" s="1"/>
  <c r="CP40" i="16"/>
  <c r="CO40" i="16"/>
  <c r="CS39" i="16"/>
  <c r="CQ39" i="16" s="1"/>
  <c r="CR39" i="16" s="1"/>
  <c r="CP39" i="16"/>
  <c r="CO39" i="16"/>
  <c r="CS38" i="16"/>
  <c r="CQ38" i="16" s="1"/>
  <c r="CR38" i="16" s="1"/>
  <c r="CP38" i="16"/>
  <c r="CO38" i="16"/>
  <c r="CS37" i="16"/>
  <c r="CQ37" i="16" s="1"/>
  <c r="CR37" i="16" s="1"/>
  <c r="CP37" i="16"/>
  <c r="CO37" i="16"/>
  <c r="CS36" i="16"/>
  <c r="CQ36" i="16" s="1"/>
  <c r="CR36" i="16" s="1"/>
  <c r="CP36" i="16"/>
  <c r="CO36" i="16"/>
  <c r="CS35" i="16"/>
  <c r="CQ35" i="16" s="1"/>
  <c r="CR35" i="16" s="1"/>
  <c r="CP35" i="16"/>
  <c r="CO35" i="16"/>
  <c r="CS34" i="16"/>
  <c r="CQ34" i="16" s="1"/>
  <c r="CR34" i="16" s="1"/>
  <c r="CP34" i="16"/>
  <c r="CO34" i="16"/>
  <c r="CS33" i="16"/>
  <c r="CQ33" i="16" s="1"/>
  <c r="CR33" i="16" s="1"/>
  <c r="CP33" i="16"/>
  <c r="CO33" i="16"/>
  <c r="CS32" i="16"/>
  <c r="CQ32" i="16" s="1"/>
  <c r="CR32" i="16" s="1"/>
  <c r="CP32" i="16"/>
  <c r="CO32" i="16"/>
  <c r="CS31" i="16"/>
  <c r="CQ31" i="16" s="1"/>
  <c r="CR31" i="16" s="1"/>
  <c r="CP31" i="16"/>
  <c r="CO31" i="16"/>
  <c r="CS30" i="16"/>
  <c r="CQ30" i="16" s="1"/>
  <c r="CR30" i="16" s="1"/>
  <c r="CP30" i="16"/>
  <c r="CO30" i="16"/>
  <c r="CS29" i="16"/>
  <c r="CQ29" i="16" s="1"/>
  <c r="CR29" i="16" s="1"/>
  <c r="CP29" i="16"/>
  <c r="CO29" i="16"/>
  <c r="CS28" i="16"/>
  <c r="CQ28" i="16" s="1"/>
  <c r="CR28" i="16" s="1"/>
  <c r="CP28" i="16"/>
  <c r="CO28" i="16"/>
  <c r="CS27" i="16"/>
  <c r="CQ27" i="16" s="1"/>
  <c r="CR27" i="16" s="1"/>
  <c r="CP27" i="16"/>
  <c r="CO27" i="16"/>
  <c r="CS26" i="16"/>
  <c r="CQ26" i="16" s="1"/>
  <c r="CR26" i="16" s="1"/>
  <c r="CP26" i="16"/>
  <c r="CO26" i="16"/>
  <c r="CS25" i="16"/>
  <c r="CQ25" i="16" s="1"/>
  <c r="CR25" i="16" s="1"/>
  <c r="CP25" i="16"/>
  <c r="CO25" i="16"/>
  <c r="CS24" i="16"/>
  <c r="CQ24" i="16" s="1"/>
  <c r="CR24" i="16" s="1"/>
  <c r="CP24" i="16"/>
  <c r="CO24" i="16"/>
  <c r="CS23" i="16"/>
  <c r="CQ23" i="16" s="1"/>
  <c r="CR23" i="16" s="1"/>
  <c r="CP23" i="16"/>
  <c r="CO23" i="16"/>
  <c r="CS22" i="16"/>
  <c r="CQ22" i="16" s="1"/>
  <c r="CR22" i="16" s="1"/>
  <c r="CP22" i="16"/>
  <c r="CO22" i="16"/>
  <c r="CS21" i="16"/>
  <c r="CQ21" i="16" s="1"/>
  <c r="CR21" i="16" s="1"/>
  <c r="CP21" i="16"/>
  <c r="CO21" i="16"/>
  <c r="CS20" i="16"/>
  <c r="CP20" i="16"/>
  <c r="CO20" i="16"/>
  <c r="CS19" i="16"/>
  <c r="CP19" i="16"/>
  <c r="CO19" i="16"/>
  <c r="CS18" i="16"/>
  <c r="CQ18" i="16" s="1"/>
  <c r="CP18" i="16"/>
  <c r="CO18" i="16"/>
  <c r="CS17" i="16"/>
  <c r="CP17" i="16"/>
  <c r="CO17" i="16"/>
  <c r="CS16" i="16"/>
  <c r="CP16" i="16"/>
  <c r="CO16" i="16"/>
  <c r="CS15" i="16"/>
  <c r="CP15" i="16"/>
  <c r="CO15" i="16"/>
  <c r="CS14" i="16"/>
  <c r="CQ14" i="16" s="1"/>
  <c r="CP14" i="16"/>
  <c r="CO14" i="16"/>
  <c r="CS13" i="16"/>
  <c r="CP13" i="16"/>
  <c r="CO13" i="16"/>
  <c r="CS12" i="16"/>
  <c r="CP12" i="16"/>
  <c r="CO12" i="16"/>
  <c r="CS11" i="16"/>
  <c r="CP11" i="16"/>
  <c r="CO11" i="16"/>
  <c r="CS10" i="16"/>
  <c r="CQ10" i="16" s="1"/>
  <c r="CP10" i="16"/>
  <c r="CO10" i="16"/>
  <c r="CS9" i="16"/>
  <c r="CP9" i="16"/>
  <c r="CO9" i="16"/>
  <c r="CS8" i="16"/>
  <c r="CP8" i="16"/>
  <c r="CO8" i="16"/>
  <c r="CS7" i="16"/>
  <c r="CP7" i="16"/>
  <c r="CO7" i="16"/>
  <c r="CS6" i="16"/>
  <c r="CQ6" i="16" s="1"/>
  <c r="CP6" i="16"/>
  <c r="CO6" i="16"/>
  <c r="BO34" i="16" l="1"/>
  <c r="BM34" i="16" s="1"/>
  <c r="BN34" i="16" s="1"/>
  <c r="BO32" i="16"/>
  <c r="BM32" i="16" s="1"/>
  <c r="BN32" i="16" s="1"/>
  <c r="BO31" i="16"/>
  <c r="BM31" i="16" s="1"/>
  <c r="BN31" i="16" s="1"/>
  <c r="BO30" i="16"/>
  <c r="BM30" i="16" s="1"/>
  <c r="BN30" i="16" s="1"/>
  <c r="BO29" i="16"/>
  <c r="BM29" i="16" s="1"/>
  <c r="BN29" i="16" s="1"/>
  <c r="BO28" i="16"/>
  <c r="BM28" i="16" s="1"/>
  <c r="BN28" i="16" s="1"/>
  <c r="BO27" i="16"/>
  <c r="BM27" i="16" s="1"/>
  <c r="BN27" i="16" s="1"/>
  <c r="BY34" i="16"/>
  <c r="BW34" i="16" s="1"/>
  <c r="BX34" i="16" s="1"/>
  <c r="AA34" i="16"/>
  <c r="Y34" i="16" s="1"/>
  <c r="Z34" i="16" s="1"/>
  <c r="AU34" i="16"/>
  <c r="AS34" i="16" s="1"/>
  <c r="AT34" i="16" s="1"/>
  <c r="AK34" i="16"/>
  <c r="AI34" i="16" s="1"/>
  <c r="AJ34" i="16" s="1"/>
  <c r="AK31" i="16"/>
  <c r="AI31" i="16" s="1"/>
  <c r="AJ31" i="16" s="1"/>
  <c r="AK28" i="16"/>
  <c r="AI28" i="16" s="1"/>
  <c r="AJ28" i="16" s="1"/>
  <c r="AK27" i="16"/>
  <c r="AI27" i="16" s="1"/>
  <c r="AJ27" i="16" s="1"/>
  <c r="BE34" i="16"/>
  <c r="BC34" i="16" s="1"/>
  <c r="BD34" i="16" s="1"/>
  <c r="BE32" i="16"/>
  <c r="BC32" i="16" s="1"/>
  <c r="BD32" i="16" s="1"/>
  <c r="BE31" i="16"/>
  <c r="BC31" i="16" s="1"/>
  <c r="BD31" i="16" s="1"/>
  <c r="BE30" i="16"/>
  <c r="BC30" i="16" s="1"/>
  <c r="BD30" i="16" s="1"/>
  <c r="BE29" i="16"/>
  <c r="BC29" i="16" s="1"/>
  <c r="BD29" i="16" s="1"/>
  <c r="BE28" i="16"/>
  <c r="BC28" i="16" s="1"/>
  <c r="BD28" i="16" s="1"/>
  <c r="BE27" i="16"/>
  <c r="BC27" i="16" s="1"/>
  <c r="BD27" i="16" s="1"/>
  <c r="AK22" i="16"/>
  <c r="AI22" i="16" s="1"/>
  <c r="AJ22" i="16" s="1"/>
  <c r="AA21" i="16"/>
  <c r="Y21" i="16" s="1"/>
  <c r="Z21" i="16" s="1"/>
  <c r="BY21" i="16"/>
  <c r="BW21" i="16" s="1"/>
  <c r="BX21" i="16" s="1"/>
  <c r="BO25" i="16"/>
  <c r="BM25" i="16" s="1"/>
  <c r="BN25" i="16" s="1"/>
  <c r="BO24" i="16"/>
  <c r="BM24" i="16" s="1"/>
  <c r="BN24" i="16" s="1"/>
  <c r="BO23" i="16"/>
  <c r="BM23" i="16" s="1"/>
  <c r="BN23" i="16" s="1"/>
  <c r="BO22" i="16"/>
  <c r="BM22" i="16" s="1"/>
  <c r="BN22" i="16" s="1"/>
  <c r="BO21" i="16"/>
  <c r="BM21" i="16" s="1"/>
  <c r="BN21" i="16" s="1"/>
  <c r="BO20" i="16"/>
  <c r="BM20" i="16" s="1"/>
  <c r="BN20" i="16" s="1"/>
  <c r="AU21" i="16"/>
  <c r="AS21" i="16" s="1"/>
  <c r="AT21" i="16" s="1"/>
  <c r="AU20" i="16"/>
  <c r="AS20" i="16" s="1"/>
  <c r="AT20" i="16" s="1"/>
  <c r="BE25" i="16"/>
  <c r="BC25" i="16" s="1"/>
  <c r="BD25" i="16" s="1"/>
  <c r="BE24" i="16"/>
  <c r="BC24" i="16" s="1"/>
  <c r="BD24" i="16" s="1"/>
  <c r="BE23" i="16"/>
  <c r="BC23" i="16" s="1"/>
  <c r="BD23" i="16" s="1"/>
  <c r="BE22" i="16"/>
  <c r="BC22" i="16" s="1"/>
  <c r="BD22" i="16" s="1"/>
  <c r="BE21" i="16"/>
  <c r="BC21" i="16" s="1"/>
  <c r="BD21" i="16" s="1"/>
  <c r="BE20" i="16"/>
  <c r="BC20" i="16" s="1"/>
  <c r="BD20" i="16" s="1"/>
  <c r="BE7" i="16"/>
  <c r="BC7" i="16" s="1"/>
  <c r="BD7" i="16" s="1"/>
  <c r="BE11" i="16"/>
  <c r="BC11" i="16" s="1"/>
  <c r="BD11" i="16" s="1"/>
  <c r="E50" i="41"/>
  <c r="F50" i="41"/>
  <c r="H50" i="41"/>
  <c r="I50" i="41" s="1"/>
  <c r="G50" i="41"/>
  <c r="E49" i="41"/>
  <c r="F49" i="41"/>
  <c r="H49" i="41"/>
  <c r="F102" i="41"/>
  <c r="H102" i="41"/>
  <c r="I102" i="41" s="1"/>
  <c r="G102" i="41"/>
  <c r="G101" i="41"/>
  <c r="F101" i="41"/>
  <c r="H101" i="41"/>
  <c r="I101" i="41" s="1"/>
  <c r="G100" i="41"/>
  <c r="F100" i="41"/>
  <c r="H100" i="41"/>
  <c r="I100" i="41" s="1"/>
  <c r="E99" i="41"/>
  <c r="F99" i="41"/>
  <c r="H99" i="41"/>
  <c r="I99" i="41" s="1"/>
  <c r="F98" i="41"/>
  <c r="H98" i="41"/>
  <c r="I98" i="41" s="1"/>
  <c r="G98" i="41"/>
  <c r="G97" i="41"/>
  <c r="F97" i="41"/>
  <c r="H97" i="41"/>
  <c r="I97" i="41" s="1"/>
  <c r="G96" i="41"/>
  <c r="F96" i="41"/>
  <c r="H96" i="41"/>
  <c r="I96" i="41" s="1"/>
  <c r="E95" i="41"/>
  <c r="F95" i="41"/>
  <c r="H95" i="41"/>
  <c r="I95" i="41" s="1"/>
  <c r="F94" i="41"/>
  <c r="H94" i="41"/>
  <c r="I94" i="41" s="1"/>
  <c r="G94" i="41"/>
  <c r="G93" i="41"/>
  <c r="F93" i="41"/>
  <c r="H93" i="41"/>
  <c r="I93" i="41" s="1"/>
  <c r="G92" i="41"/>
  <c r="F92" i="41"/>
  <c r="H92" i="41"/>
  <c r="I92" i="41" s="1"/>
  <c r="E91" i="41"/>
  <c r="F91" i="41"/>
  <c r="H91" i="41"/>
  <c r="I91" i="41" s="1"/>
  <c r="F90" i="41"/>
  <c r="H90" i="41"/>
  <c r="I90" i="41" s="1"/>
  <c r="G90" i="41"/>
  <c r="G89" i="41"/>
  <c r="F89" i="41"/>
  <c r="H89" i="41"/>
  <c r="I89" i="41" s="1"/>
  <c r="G88" i="41"/>
  <c r="F88" i="41"/>
  <c r="H88" i="41"/>
  <c r="I88" i="41" s="1"/>
  <c r="E87" i="41"/>
  <c r="F87" i="41"/>
  <c r="H87" i="41"/>
  <c r="I87" i="41" s="1"/>
  <c r="F86" i="41"/>
  <c r="H86" i="41"/>
  <c r="I86" i="41" s="1"/>
  <c r="G86" i="41"/>
  <c r="G85" i="41"/>
  <c r="F85" i="41"/>
  <c r="H85" i="41"/>
  <c r="I85" i="41" s="1"/>
  <c r="G84" i="41"/>
  <c r="F84" i="41"/>
  <c r="H84" i="41"/>
  <c r="I84" i="41" s="1"/>
  <c r="E83" i="41"/>
  <c r="F83" i="41"/>
  <c r="H83" i="41"/>
  <c r="I83" i="41" s="1"/>
  <c r="F82" i="41"/>
  <c r="H82" i="41"/>
  <c r="I82" i="41" s="1"/>
  <c r="G82" i="41"/>
  <c r="G81" i="41"/>
  <c r="F81" i="41"/>
  <c r="H81" i="41"/>
  <c r="I81" i="41" s="1"/>
  <c r="G80" i="41"/>
  <c r="F80" i="41"/>
  <c r="H80" i="41"/>
  <c r="I80" i="41" s="1"/>
  <c r="E79" i="41"/>
  <c r="F79" i="41"/>
  <c r="H79" i="41"/>
  <c r="I79" i="41" s="1"/>
  <c r="F78" i="41"/>
  <c r="H78" i="41"/>
  <c r="I78" i="41" s="1"/>
  <c r="G78" i="41"/>
  <c r="G77" i="41"/>
  <c r="F77" i="41"/>
  <c r="H77" i="41"/>
  <c r="I77" i="41" s="1"/>
  <c r="G76" i="41"/>
  <c r="F76" i="41"/>
  <c r="H76" i="41"/>
  <c r="I76" i="41" s="1"/>
  <c r="E75" i="41"/>
  <c r="F75" i="41"/>
  <c r="H75" i="41"/>
  <c r="I75" i="41" s="1"/>
  <c r="F74" i="41"/>
  <c r="H74" i="41"/>
  <c r="I74" i="41" s="1"/>
  <c r="G74" i="41"/>
  <c r="G73" i="41"/>
  <c r="F73" i="41"/>
  <c r="H73" i="41"/>
  <c r="G72" i="41"/>
  <c r="F72" i="41"/>
  <c r="H72" i="41"/>
  <c r="E71" i="41"/>
  <c r="F71" i="41"/>
  <c r="H71" i="41"/>
  <c r="F70" i="41"/>
  <c r="H70" i="41"/>
  <c r="G70" i="41"/>
  <c r="G69" i="41"/>
  <c r="F69" i="41"/>
  <c r="H69" i="41"/>
  <c r="G68" i="41"/>
  <c r="F68" i="41"/>
  <c r="H68" i="41"/>
  <c r="E67" i="41"/>
  <c r="F67" i="41"/>
  <c r="H67" i="41"/>
  <c r="F66" i="41"/>
  <c r="H66" i="41"/>
  <c r="G66" i="41"/>
  <c r="G65" i="41"/>
  <c r="F65" i="41"/>
  <c r="H65" i="41"/>
  <c r="G64" i="41"/>
  <c r="F64" i="41"/>
  <c r="H64" i="41"/>
  <c r="E63" i="41"/>
  <c r="F63" i="41"/>
  <c r="H63" i="41"/>
  <c r="F62" i="41"/>
  <c r="H62" i="41"/>
  <c r="G62" i="41"/>
  <c r="G61" i="41"/>
  <c r="F61" i="41"/>
  <c r="H61" i="41"/>
  <c r="G60" i="41"/>
  <c r="F60" i="41"/>
  <c r="H60" i="41"/>
  <c r="I60" i="41" s="1"/>
  <c r="E59" i="41"/>
  <c r="F59" i="41"/>
  <c r="H59" i="41"/>
  <c r="I59" i="41" s="1"/>
  <c r="F58" i="41"/>
  <c r="H58" i="41"/>
  <c r="I58" i="41" s="1"/>
  <c r="G58" i="41"/>
  <c r="G57" i="41"/>
  <c r="F57" i="41"/>
  <c r="H57" i="41"/>
  <c r="I57" i="41" s="1"/>
  <c r="G56" i="41"/>
  <c r="F56" i="41"/>
  <c r="H56" i="41"/>
  <c r="I56" i="41" s="1"/>
  <c r="E55" i="41"/>
  <c r="F55" i="41"/>
  <c r="H55" i="41"/>
  <c r="I55" i="41" s="1"/>
  <c r="F54" i="41"/>
  <c r="H54" i="41"/>
  <c r="I54" i="41" s="1"/>
  <c r="G54" i="41"/>
  <c r="G53" i="41"/>
  <c r="F53" i="41"/>
  <c r="H53" i="41"/>
  <c r="I53" i="41" s="1"/>
  <c r="G52" i="41"/>
  <c r="F52" i="41"/>
  <c r="H52" i="41"/>
  <c r="I52" i="41" s="1"/>
  <c r="E51" i="41"/>
  <c r="F51" i="41"/>
  <c r="H51" i="41"/>
  <c r="I51" i="41" s="1"/>
  <c r="G48" i="41"/>
  <c r="F48" i="41"/>
  <c r="H48" i="41"/>
  <c r="G47" i="41"/>
  <c r="F47" i="41"/>
  <c r="H47" i="41"/>
  <c r="E46" i="41"/>
  <c r="F46" i="41"/>
  <c r="H46" i="41"/>
  <c r="G46" i="41"/>
  <c r="E45" i="41"/>
  <c r="F45" i="41"/>
  <c r="H45" i="41"/>
  <c r="G44" i="41"/>
  <c r="F44" i="41"/>
  <c r="H44" i="41"/>
  <c r="G43" i="41"/>
  <c r="F43" i="41"/>
  <c r="H43" i="41"/>
  <c r="E42" i="41"/>
  <c r="F42" i="41"/>
  <c r="H42" i="41"/>
  <c r="G42" i="41"/>
  <c r="E41" i="41"/>
  <c r="F41" i="41"/>
  <c r="H41" i="41"/>
  <c r="G40" i="41"/>
  <c r="F40" i="41"/>
  <c r="H40" i="41"/>
  <c r="G39" i="41"/>
  <c r="F39" i="41"/>
  <c r="H39" i="41"/>
  <c r="E38" i="41"/>
  <c r="F38" i="41"/>
  <c r="H38" i="41"/>
  <c r="G38" i="41"/>
  <c r="E37" i="41"/>
  <c r="F37" i="41"/>
  <c r="H37" i="41"/>
  <c r="G36" i="41"/>
  <c r="F36" i="41"/>
  <c r="H36" i="41"/>
  <c r="G35" i="41"/>
  <c r="F35" i="41"/>
  <c r="H35" i="41"/>
  <c r="E34" i="41"/>
  <c r="F34" i="41"/>
  <c r="H34" i="41"/>
  <c r="G34" i="41"/>
  <c r="E33" i="41"/>
  <c r="F33" i="41"/>
  <c r="H33" i="41"/>
  <c r="G32" i="41"/>
  <c r="F32" i="41"/>
  <c r="H32" i="41"/>
  <c r="G31" i="41"/>
  <c r="F31" i="41"/>
  <c r="H31" i="41"/>
  <c r="E30" i="41"/>
  <c r="F30" i="41"/>
  <c r="H30" i="41"/>
  <c r="G30" i="41"/>
  <c r="E29" i="41"/>
  <c r="F29" i="41"/>
  <c r="H29" i="41"/>
  <c r="G28" i="41"/>
  <c r="F28" i="41"/>
  <c r="G27" i="41"/>
  <c r="F27" i="41"/>
  <c r="H27" i="41"/>
  <c r="E26" i="41"/>
  <c r="F26" i="41"/>
  <c r="H26" i="41"/>
  <c r="G26" i="41"/>
  <c r="E25" i="41"/>
  <c r="F25" i="41"/>
  <c r="H25" i="41"/>
  <c r="G24" i="41"/>
  <c r="F24" i="41"/>
  <c r="H24" i="41"/>
  <c r="G23" i="41"/>
  <c r="F23" i="41"/>
  <c r="H23" i="41"/>
  <c r="E22" i="41"/>
  <c r="F22" i="41"/>
  <c r="H22" i="41"/>
  <c r="G22" i="41"/>
  <c r="E21" i="41"/>
  <c r="F21" i="41"/>
  <c r="H21" i="41"/>
  <c r="G20" i="41"/>
  <c r="F20" i="41"/>
  <c r="H20" i="41"/>
  <c r="G19" i="41"/>
  <c r="F19" i="41"/>
  <c r="H19" i="41"/>
  <c r="E18" i="41"/>
  <c r="F18" i="41"/>
  <c r="H18" i="41"/>
  <c r="G18" i="41"/>
  <c r="E17" i="41"/>
  <c r="F17" i="41"/>
  <c r="H17" i="41"/>
  <c r="G16" i="41"/>
  <c r="F16" i="41"/>
  <c r="H16" i="41"/>
  <c r="G15" i="41"/>
  <c r="F15" i="41"/>
  <c r="H15" i="41"/>
  <c r="E14" i="41"/>
  <c r="F14" i="41"/>
  <c r="H14" i="41"/>
  <c r="G14" i="41"/>
  <c r="E13" i="41"/>
  <c r="F13" i="41"/>
  <c r="H13" i="41"/>
  <c r="G12" i="41"/>
  <c r="F12" i="41"/>
  <c r="H12" i="41"/>
  <c r="G11" i="41"/>
  <c r="F11" i="41"/>
  <c r="H11" i="41"/>
  <c r="E10" i="41"/>
  <c r="F10" i="41"/>
  <c r="H10" i="41"/>
  <c r="G10" i="41"/>
  <c r="E9" i="41"/>
  <c r="F9" i="41"/>
  <c r="F8" i="41"/>
  <c r="H8" i="41"/>
  <c r="F7" i="41"/>
  <c r="H7" i="41"/>
  <c r="E6" i="41"/>
  <c r="F6" i="41"/>
  <c r="H6" i="41"/>
  <c r="G6" i="41"/>
  <c r="E5" i="41"/>
  <c r="F5" i="41"/>
  <c r="H5" i="41"/>
  <c r="F4" i="41"/>
  <c r="H4" i="41"/>
  <c r="G3" i="41"/>
  <c r="F3" i="41"/>
  <c r="H3" i="41"/>
  <c r="B97" i="43"/>
  <c r="H22" i="43"/>
  <c r="B60" i="43"/>
  <c r="E58" i="43"/>
  <c r="F96" i="43"/>
  <c r="H95" i="43"/>
  <c r="B95" i="43"/>
  <c r="C94" i="43"/>
  <c r="E93" i="43"/>
  <c r="F92" i="43"/>
  <c r="H91" i="43"/>
  <c r="B91" i="43"/>
  <c r="C90" i="43"/>
  <c r="E89" i="43"/>
  <c r="F88" i="43"/>
  <c r="H87" i="43"/>
  <c r="B87" i="43"/>
  <c r="C86" i="43"/>
  <c r="E85" i="43"/>
  <c r="F84" i="43"/>
  <c r="H83" i="43"/>
  <c r="B83" i="43"/>
  <c r="C82" i="43"/>
  <c r="E81" i="43"/>
  <c r="F80" i="43"/>
  <c r="H79" i="43"/>
  <c r="B79" i="43"/>
  <c r="C78" i="43"/>
  <c r="E77" i="43"/>
  <c r="F76" i="43"/>
  <c r="H75" i="43"/>
  <c r="B75" i="43"/>
  <c r="C74" i="43"/>
  <c r="E73" i="43"/>
  <c r="F72" i="43"/>
  <c r="B71" i="43"/>
  <c r="E69" i="43"/>
  <c r="F68" i="43"/>
  <c r="B67" i="43"/>
  <c r="E65" i="43"/>
  <c r="F64" i="43"/>
  <c r="B63" i="43"/>
  <c r="E61" i="43"/>
  <c r="F97" i="43"/>
  <c r="E57" i="43"/>
  <c r="F60" i="43"/>
  <c r="B59" i="43"/>
  <c r="E96" i="43"/>
  <c r="F95" i="43"/>
  <c r="H94" i="43"/>
  <c r="B94" i="43"/>
  <c r="C93" i="43"/>
  <c r="E92" i="43"/>
  <c r="F91" i="43"/>
  <c r="H90" i="43"/>
  <c r="B90" i="43"/>
  <c r="C89" i="43"/>
  <c r="E88" i="43"/>
  <c r="F87" i="43"/>
  <c r="H86" i="43"/>
  <c r="B86" i="43"/>
  <c r="C85" i="43"/>
  <c r="E84" i="43"/>
  <c r="F83" i="43"/>
  <c r="H82" i="43"/>
  <c r="B82" i="43"/>
  <c r="C81" i="43"/>
  <c r="E80" i="43"/>
  <c r="F79" i="43"/>
  <c r="H78" i="43"/>
  <c r="B78" i="43"/>
  <c r="C77" i="43"/>
  <c r="E76" i="43"/>
  <c r="F75" i="43"/>
  <c r="H74" i="43"/>
  <c r="B74" i="43"/>
  <c r="C73" i="43"/>
  <c r="E72" i="43"/>
  <c r="F71" i="43"/>
  <c r="B70" i="43"/>
  <c r="E68" i="43"/>
  <c r="F67" i="43"/>
  <c r="B66" i="43"/>
  <c r="E64" i="43"/>
  <c r="F63" i="43"/>
  <c r="B62" i="43"/>
  <c r="E97" i="43"/>
  <c r="F57" i="43"/>
  <c r="E60" i="43"/>
  <c r="F59" i="43"/>
  <c r="B58" i="43"/>
  <c r="C96" i="43"/>
  <c r="E95" i="43"/>
  <c r="F94" i="43"/>
  <c r="H93" i="43"/>
  <c r="B93" i="43"/>
  <c r="C92" i="43"/>
  <c r="E91" i="43"/>
  <c r="F90" i="43"/>
  <c r="H89" i="43"/>
  <c r="B89" i="43"/>
  <c r="C88" i="43"/>
  <c r="E87" i="43"/>
  <c r="F86" i="43"/>
  <c r="H85" i="43"/>
  <c r="B85" i="43"/>
  <c r="C84" i="43"/>
  <c r="E83" i="43"/>
  <c r="F82" i="43"/>
  <c r="H81" i="43"/>
  <c r="B81" i="43"/>
  <c r="C80" i="43"/>
  <c r="E79" i="43"/>
  <c r="F78" i="43"/>
  <c r="H77" i="43"/>
  <c r="B77" i="43"/>
  <c r="C76" i="43"/>
  <c r="E75" i="43"/>
  <c r="F74" i="43"/>
  <c r="H73" i="43"/>
  <c r="B73" i="43"/>
  <c r="C72" i="43"/>
  <c r="E71" i="43"/>
  <c r="F70" i="43"/>
  <c r="B69" i="43"/>
  <c r="E67" i="43"/>
  <c r="F66" i="43"/>
  <c r="B65" i="43"/>
  <c r="E63" i="43"/>
  <c r="F62" i="43"/>
  <c r="B61" i="43"/>
  <c r="C97" i="43"/>
  <c r="E59" i="43"/>
  <c r="F58" i="43"/>
  <c r="H96" i="43"/>
  <c r="B96" i="43"/>
  <c r="C95" i="43"/>
  <c r="E94" i="43"/>
  <c r="F93" i="43"/>
  <c r="H92" i="43"/>
  <c r="B92" i="43"/>
  <c r="C91" i="43"/>
  <c r="E90" i="43"/>
  <c r="F89" i="43"/>
  <c r="H88" i="43"/>
  <c r="B88" i="43"/>
  <c r="C87" i="43"/>
  <c r="E86" i="43"/>
  <c r="F85" i="43"/>
  <c r="H84" i="43"/>
  <c r="B84" i="43"/>
  <c r="C83" i="43"/>
  <c r="E82" i="43"/>
  <c r="F81" i="43"/>
  <c r="H80" i="43"/>
  <c r="B80" i="43"/>
  <c r="C79" i="43"/>
  <c r="E78" i="43"/>
  <c r="F77" i="43"/>
  <c r="H76" i="43"/>
  <c r="B76" i="43"/>
  <c r="C75" i="43"/>
  <c r="E74" i="43"/>
  <c r="F73" i="43"/>
  <c r="H72" i="43"/>
  <c r="B72" i="43"/>
  <c r="E70" i="43"/>
  <c r="F69" i="43"/>
  <c r="B68" i="43"/>
  <c r="E66" i="43"/>
  <c r="F65" i="43"/>
  <c r="B64" i="43"/>
  <c r="E62" i="43"/>
  <c r="F61" i="43"/>
  <c r="H97" i="43"/>
  <c r="B57" i="43"/>
  <c r="B9" i="43"/>
  <c r="B44" i="43"/>
  <c r="B40" i="43"/>
  <c r="B36" i="43"/>
  <c r="B32" i="43"/>
  <c r="B28" i="43"/>
  <c r="B24" i="43"/>
  <c r="B20" i="43"/>
  <c r="B16" i="43"/>
  <c r="B12" i="43"/>
  <c r="C47" i="43"/>
  <c r="C43" i="43"/>
  <c r="C39" i="43"/>
  <c r="C35" i="43"/>
  <c r="C31" i="43"/>
  <c r="C27" i="43"/>
  <c r="C23" i="43"/>
  <c r="C19" i="43"/>
  <c r="C15" i="43"/>
  <c r="C11" i="43"/>
  <c r="D46" i="43"/>
  <c r="D42" i="43"/>
  <c r="D38" i="43"/>
  <c r="D34" i="43"/>
  <c r="D30" i="43"/>
  <c r="D26" i="43"/>
  <c r="D22" i="43"/>
  <c r="D18" i="43"/>
  <c r="D14" i="43"/>
  <c r="D10" i="43"/>
  <c r="E45" i="43"/>
  <c r="E41" i="43"/>
  <c r="E37" i="43"/>
  <c r="E33" i="43"/>
  <c r="E29" i="43"/>
  <c r="E25" i="43"/>
  <c r="E21" i="43"/>
  <c r="E17" i="43"/>
  <c r="E13" i="43"/>
  <c r="F9" i="43"/>
  <c r="F44" i="43"/>
  <c r="F40" i="43"/>
  <c r="F36" i="43"/>
  <c r="F32" i="43"/>
  <c r="F28" i="43"/>
  <c r="F24" i="43"/>
  <c r="F20" i="43"/>
  <c r="F16" i="43"/>
  <c r="F12" i="43"/>
  <c r="H19" i="43"/>
  <c r="H45" i="43"/>
  <c r="H41" i="43"/>
  <c r="H37" i="43"/>
  <c r="H33" i="43"/>
  <c r="H29" i="43"/>
  <c r="H25" i="43"/>
  <c r="H21" i="43"/>
  <c r="B47" i="43"/>
  <c r="B43" i="43"/>
  <c r="B39" i="43"/>
  <c r="B35" i="43"/>
  <c r="B31" i="43"/>
  <c r="B27" i="43"/>
  <c r="B23" i="43"/>
  <c r="B19" i="43"/>
  <c r="B15" i="43"/>
  <c r="B11" i="43"/>
  <c r="C46" i="43"/>
  <c r="C42" i="43"/>
  <c r="C38" i="43"/>
  <c r="C34" i="43"/>
  <c r="C30" i="43"/>
  <c r="C26" i="43"/>
  <c r="C22" i="43"/>
  <c r="C18" i="43"/>
  <c r="C14" i="43"/>
  <c r="C10" i="43"/>
  <c r="D45" i="43"/>
  <c r="D41" i="43"/>
  <c r="D37" i="43"/>
  <c r="D33" i="43"/>
  <c r="D29" i="43"/>
  <c r="D25" i="43"/>
  <c r="D21" i="43"/>
  <c r="D17" i="43"/>
  <c r="D13" i="43"/>
  <c r="E9" i="43"/>
  <c r="E44" i="43"/>
  <c r="E40" i="43"/>
  <c r="E36" i="43"/>
  <c r="E32" i="43"/>
  <c r="E28" i="43"/>
  <c r="E24" i="43"/>
  <c r="E20" i="43"/>
  <c r="E16" i="43"/>
  <c r="E12" i="43"/>
  <c r="F47" i="43"/>
  <c r="F43" i="43"/>
  <c r="F39" i="43"/>
  <c r="F35" i="43"/>
  <c r="F31" i="43"/>
  <c r="F27" i="43"/>
  <c r="F23" i="43"/>
  <c r="F19" i="43"/>
  <c r="F15" i="43"/>
  <c r="F11" i="43"/>
  <c r="H18" i="43"/>
  <c r="H44" i="43"/>
  <c r="H40" i="43"/>
  <c r="H36" i="43"/>
  <c r="H32" i="43"/>
  <c r="H28" i="43"/>
  <c r="H24" i="43"/>
  <c r="H20" i="43"/>
  <c r="B46" i="43"/>
  <c r="B42" i="43"/>
  <c r="B38" i="43"/>
  <c r="B34" i="43"/>
  <c r="B30" i="43"/>
  <c r="B26" i="43"/>
  <c r="B22" i="43"/>
  <c r="B18" i="43"/>
  <c r="B14" i="43"/>
  <c r="B10" i="43"/>
  <c r="C45" i="43"/>
  <c r="C41" i="43"/>
  <c r="C37" i="43"/>
  <c r="C33" i="43"/>
  <c r="C29" i="43"/>
  <c r="C25" i="43"/>
  <c r="C21" i="43"/>
  <c r="C17" i="43"/>
  <c r="C13" i="43"/>
  <c r="D9" i="43"/>
  <c r="D44" i="43"/>
  <c r="D40" i="43"/>
  <c r="D36" i="43"/>
  <c r="D32" i="43"/>
  <c r="D28" i="43"/>
  <c r="D24" i="43"/>
  <c r="D20" i="43"/>
  <c r="D16" i="43"/>
  <c r="D12" i="43"/>
  <c r="E47" i="43"/>
  <c r="E43" i="43"/>
  <c r="E39" i="43"/>
  <c r="E35" i="43"/>
  <c r="E31" i="43"/>
  <c r="E27" i="43"/>
  <c r="E23" i="43"/>
  <c r="E19" i="43"/>
  <c r="E15" i="43"/>
  <c r="E11" i="43"/>
  <c r="F46" i="43"/>
  <c r="F42" i="43"/>
  <c r="F38" i="43"/>
  <c r="F34" i="43"/>
  <c r="F30" i="43"/>
  <c r="F26" i="43"/>
  <c r="F22" i="43"/>
  <c r="F18" i="43"/>
  <c r="F14" i="43"/>
  <c r="F10" i="43"/>
  <c r="H17" i="43"/>
  <c r="H47" i="43"/>
  <c r="H43" i="43"/>
  <c r="H39" i="43"/>
  <c r="H35" i="43"/>
  <c r="H31" i="43"/>
  <c r="H27" i="43"/>
  <c r="H23" i="43"/>
  <c r="B45" i="43"/>
  <c r="B41" i="43"/>
  <c r="B37" i="43"/>
  <c r="B33" i="43"/>
  <c r="B29" i="43"/>
  <c r="B25" i="43"/>
  <c r="B21" i="43"/>
  <c r="B17" i="43"/>
  <c r="B13" i="43"/>
  <c r="C9" i="43"/>
  <c r="C44" i="43"/>
  <c r="C40" i="43"/>
  <c r="C36" i="43"/>
  <c r="C32" i="43"/>
  <c r="C28" i="43"/>
  <c r="C24" i="43"/>
  <c r="C20" i="43"/>
  <c r="C16" i="43"/>
  <c r="C12" i="43"/>
  <c r="D47" i="43"/>
  <c r="D43" i="43"/>
  <c r="D39" i="43"/>
  <c r="D35" i="43"/>
  <c r="D31" i="43"/>
  <c r="D27" i="43"/>
  <c r="D23" i="43"/>
  <c r="D19" i="43"/>
  <c r="D15" i="43"/>
  <c r="D11" i="43"/>
  <c r="E46" i="43"/>
  <c r="E42" i="43"/>
  <c r="E38" i="43"/>
  <c r="E34" i="43"/>
  <c r="E30" i="43"/>
  <c r="E26" i="43"/>
  <c r="E22" i="43"/>
  <c r="E18" i="43"/>
  <c r="E14" i="43"/>
  <c r="E10" i="43"/>
  <c r="F45" i="43"/>
  <c r="F41" i="43"/>
  <c r="F37" i="43"/>
  <c r="F33" i="43"/>
  <c r="F29" i="43"/>
  <c r="F25" i="43"/>
  <c r="F21" i="43"/>
  <c r="F17" i="43"/>
  <c r="F13" i="43"/>
  <c r="H46" i="43"/>
  <c r="H42" i="43"/>
  <c r="H38" i="43"/>
  <c r="H34" i="43"/>
  <c r="H30" i="43"/>
  <c r="H26" i="43"/>
  <c r="D100" i="41"/>
  <c r="G49" i="41"/>
  <c r="G45" i="41"/>
  <c r="G41" i="41"/>
  <c r="G37" i="41"/>
  <c r="G33" i="41"/>
  <c r="G29" i="41"/>
  <c r="G25" i="41"/>
  <c r="G21" i="41"/>
  <c r="G17" i="41"/>
  <c r="G13" i="41"/>
  <c r="G9" i="41"/>
  <c r="G5" i="41"/>
  <c r="G8" i="41"/>
  <c r="G4" i="41"/>
  <c r="G99" i="41"/>
  <c r="G95" i="41"/>
  <c r="G91" i="41"/>
  <c r="G87" i="41"/>
  <c r="G83" i="41"/>
  <c r="G79" i="41"/>
  <c r="G75" i="41"/>
  <c r="G71" i="41"/>
  <c r="G67" i="41"/>
  <c r="G63" i="41"/>
  <c r="G59" i="41"/>
  <c r="G55" i="41"/>
  <c r="G51" i="41"/>
  <c r="G7" i="41"/>
  <c r="E100" i="41"/>
  <c r="E96" i="41"/>
  <c r="E92" i="41"/>
  <c r="E88" i="41"/>
  <c r="E84" i="41"/>
  <c r="E80" i="41"/>
  <c r="E76" i="41"/>
  <c r="E72" i="41"/>
  <c r="E68" i="41"/>
  <c r="E64" i="41"/>
  <c r="E60" i="41"/>
  <c r="E56" i="41"/>
  <c r="E52" i="41"/>
  <c r="BO6" i="16"/>
  <c r="BM6" i="16" s="1"/>
  <c r="BN6" i="16" s="1"/>
  <c r="BO7" i="16"/>
  <c r="BM7" i="16" s="1"/>
  <c r="BN7" i="16" s="1"/>
  <c r="BO8" i="16"/>
  <c r="BM8" i="16" s="1"/>
  <c r="BN8" i="16" s="1"/>
  <c r="BO9" i="16"/>
  <c r="BM9" i="16" s="1"/>
  <c r="BN9" i="16" s="1"/>
  <c r="BO17" i="16"/>
  <c r="BM17" i="16" s="1"/>
  <c r="BN17" i="16" s="1"/>
  <c r="BO18" i="16"/>
  <c r="BM18" i="16" s="1"/>
  <c r="BN18" i="16" s="1"/>
  <c r="BE13" i="16"/>
  <c r="BC13" i="16" s="1"/>
  <c r="BD13" i="16" s="1"/>
  <c r="Y5" i="16"/>
  <c r="Z5" i="16" s="1"/>
  <c r="BE8" i="16"/>
  <c r="BC8" i="16" s="1"/>
  <c r="BD8" i="16" s="1"/>
  <c r="Y12" i="16"/>
  <c r="Z12" i="16" s="1"/>
  <c r="BE16" i="16"/>
  <c r="BC16" i="16" s="1"/>
  <c r="BD16" i="16" s="1"/>
  <c r="BE17" i="16"/>
  <c r="BC17" i="16" s="1"/>
  <c r="BD17" i="16" s="1"/>
  <c r="Y19" i="16"/>
  <c r="Z19" i="16" s="1"/>
  <c r="BE15" i="16"/>
  <c r="BC15" i="16" s="1"/>
  <c r="BD15" i="16" s="1"/>
  <c r="CQ8" i="16"/>
  <c r="CR8" i="16" s="1"/>
  <c r="CQ7" i="16"/>
  <c r="CR7" i="16" s="1"/>
  <c r="CQ12" i="16"/>
  <c r="CR12" i="16" s="1"/>
  <c r="CQ20" i="16"/>
  <c r="CR20" i="16" s="1"/>
  <c r="CQ11" i="16"/>
  <c r="CR11" i="16" s="1"/>
  <c r="CQ15" i="16"/>
  <c r="CR15" i="16" s="1"/>
  <c r="CQ19" i="16"/>
  <c r="CR19" i="16" s="1"/>
  <c r="CQ9" i="16"/>
  <c r="CR9" i="16" s="1"/>
  <c r="CQ13" i="16"/>
  <c r="CR13" i="16" s="1"/>
  <c r="CQ17" i="16"/>
  <c r="CR17" i="16" s="1"/>
  <c r="CQ16" i="16"/>
  <c r="CR16" i="16" s="1"/>
  <c r="CQ5" i="16"/>
  <c r="CR5" i="16" s="1"/>
  <c r="BW12" i="16"/>
  <c r="BX12" i="16" s="1"/>
  <c r="BW5" i="16"/>
  <c r="BX5" i="16" s="1"/>
  <c r="BW19" i="16"/>
  <c r="BX19" i="16" s="1"/>
  <c r="BM12" i="16"/>
  <c r="BN12" i="16" s="1"/>
  <c r="BM16" i="16"/>
  <c r="BN16" i="16" s="1"/>
  <c r="BM5" i="16"/>
  <c r="BN5" i="16" s="1"/>
  <c r="BM11" i="16"/>
  <c r="BN11" i="16" s="1"/>
  <c r="BM13" i="16"/>
  <c r="BN13" i="16" s="1"/>
  <c r="BM15" i="16"/>
  <c r="BN15" i="16" s="1"/>
  <c r="BM19" i="16"/>
  <c r="BN19" i="16" s="1"/>
  <c r="BC12" i="16"/>
  <c r="BD12" i="16" s="1"/>
  <c r="BC6" i="16"/>
  <c r="BD6" i="16" s="1"/>
  <c r="BC14" i="16"/>
  <c r="BD14" i="16" s="1"/>
  <c r="BC9" i="16"/>
  <c r="BD9" i="16" s="1"/>
  <c r="BD5" i="16"/>
  <c r="AS12" i="16"/>
  <c r="AT12" i="16" s="1"/>
  <c r="AS5" i="16"/>
  <c r="AT5" i="16" s="1"/>
  <c r="CR6" i="16"/>
  <c r="CR10" i="16"/>
  <c r="CR14" i="16"/>
  <c r="CR18" i="16"/>
  <c r="BN14" i="16"/>
  <c r="BN10" i="16"/>
  <c r="BD10" i="16"/>
  <c r="AU13" i="16"/>
  <c r="AK17" i="16"/>
  <c r="AI17" i="16" s="1"/>
  <c r="AJ17" i="16" s="1"/>
  <c r="AI12" i="16"/>
  <c r="AJ12" i="16" s="1"/>
  <c r="AI5" i="16"/>
  <c r="AJ5" i="16" s="1"/>
  <c r="AK13" i="16"/>
  <c r="AI19" i="16"/>
  <c r="AJ19" i="16" s="1"/>
  <c r="CI857" i="16"/>
  <c r="CG857" i="16" s="1"/>
  <c r="CH857" i="16" s="1"/>
  <c r="CF857" i="16"/>
  <c r="CE857" i="16"/>
  <c r="CI856" i="16"/>
  <c r="CG856" i="16" s="1"/>
  <c r="CH856" i="16" s="1"/>
  <c r="CF856" i="16"/>
  <c r="CE856" i="16"/>
  <c r="CI855" i="16"/>
  <c r="CG855" i="16" s="1"/>
  <c r="CH855" i="16" s="1"/>
  <c r="CF855" i="16"/>
  <c r="CE855" i="16"/>
  <c r="CI854" i="16"/>
  <c r="CG854" i="16" s="1"/>
  <c r="CH854" i="16" s="1"/>
  <c r="CF854" i="16"/>
  <c r="CE854" i="16"/>
  <c r="CI853" i="16"/>
  <c r="CG853" i="16" s="1"/>
  <c r="CH853" i="16" s="1"/>
  <c r="CF853" i="16"/>
  <c r="CE853" i="16"/>
  <c r="CI852" i="16"/>
  <c r="CG852" i="16" s="1"/>
  <c r="CH852" i="16" s="1"/>
  <c r="CF852" i="16"/>
  <c r="CE852" i="16"/>
  <c r="CI851" i="16"/>
  <c r="CG851" i="16" s="1"/>
  <c r="CH851" i="16" s="1"/>
  <c r="CF851" i="16"/>
  <c r="CE851" i="16"/>
  <c r="CI850" i="16"/>
  <c r="CG850" i="16" s="1"/>
  <c r="CH850" i="16" s="1"/>
  <c r="CF850" i="16"/>
  <c r="CE850" i="16"/>
  <c r="CI849" i="16"/>
  <c r="CG849" i="16" s="1"/>
  <c r="CH849" i="16" s="1"/>
  <c r="CF849" i="16"/>
  <c r="CE849" i="16"/>
  <c r="CI848" i="16"/>
  <c r="CG848" i="16" s="1"/>
  <c r="CH848" i="16" s="1"/>
  <c r="CF848" i="16"/>
  <c r="CE848" i="16"/>
  <c r="CI847" i="16"/>
  <c r="CG847" i="16" s="1"/>
  <c r="CH847" i="16" s="1"/>
  <c r="CF847" i="16"/>
  <c r="CE847" i="16"/>
  <c r="CI846" i="16"/>
  <c r="CG846" i="16" s="1"/>
  <c r="CH846" i="16" s="1"/>
  <c r="CF846" i="16"/>
  <c r="CE846" i="16"/>
  <c r="CI845" i="16"/>
  <c r="CG845" i="16" s="1"/>
  <c r="CH845" i="16" s="1"/>
  <c r="CF845" i="16"/>
  <c r="CE845" i="16"/>
  <c r="CI844" i="16"/>
  <c r="CG844" i="16" s="1"/>
  <c r="CH844" i="16" s="1"/>
  <c r="CF844" i="16"/>
  <c r="CE844" i="16"/>
  <c r="CI843" i="16"/>
  <c r="CG843" i="16" s="1"/>
  <c r="CH843" i="16" s="1"/>
  <c r="CF843" i="16"/>
  <c r="CE843" i="16"/>
  <c r="CI842" i="16"/>
  <c r="CG842" i="16" s="1"/>
  <c r="CH842" i="16" s="1"/>
  <c r="CF842" i="16"/>
  <c r="CE842" i="16"/>
  <c r="CI841" i="16"/>
  <c r="CG841" i="16" s="1"/>
  <c r="CH841" i="16" s="1"/>
  <c r="CF841" i="16"/>
  <c r="CE841" i="16"/>
  <c r="CI840" i="16"/>
  <c r="CG840" i="16" s="1"/>
  <c r="CH840" i="16" s="1"/>
  <c r="CF840" i="16"/>
  <c r="CE840" i="16"/>
  <c r="CI839" i="16"/>
  <c r="CG839" i="16" s="1"/>
  <c r="CH839" i="16" s="1"/>
  <c r="CF839" i="16"/>
  <c r="CE839" i="16"/>
  <c r="CI838" i="16"/>
  <c r="CG838" i="16" s="1"/>
  <c r="CH838" i="16" s="1"/>
  <c r="CF838" i="16"/>
  <c r="CE838" i="16"/>
  <c r="CI837" i="16"/>
  <c r="CG837" i="16" s="1"/>
  <c r="CH837" i="16" s="1"/>
  <c r="CF837" i="16"/>
  <c r="CE837" i="16"/>
  <c r="CI836" i="16"/>
  <c r="CG836" i="16" s="1"/>
  <c r="CH836" i="16" s="1"/>
  <c r="CF836" i="16"/>
  <c r="CE836" i="16"/>
  <c r="CI835" i="16"/>
  <c r="CG835" i="16" s="1"/>
  <c r="CH835" i="16" s="1"/>
  <c r="CF835" i="16"/>
  <c r="CE835" i="16"/>
  <c r="CI834" i="16"/>
  <c r="CG834" i="16" s="1"/>
  <c r="CH834" i="16" s="1"/>
  <c r="CF834" i="16"/>
  <c r="CE834" i="16"/>
  <c r="CI833" i="16"/>
  <c r="CG833" i="16" s="1"/>
  <c r="CH833" i="16" s="1"/>
  <c r="CF833" i="16"/>
  <c r="CE833" i="16"/>
  <c r="CI832" i="16"/>
  <c r="CG832" i="16" s="1"/>
  <c r="CH832" i="16" s="1"/>
  <c r="CF832" i="16"/>
  <c r="CE832" i="16"/>
  <c r="CI831" i="16"/>
  <c r="CG831" i="16" s="1"/>
  <c r="CH831" i="16" s="1"/>
  <c r="CF831" i="16"/>
  <c r="CE831" i="16"/>
  <c r="CI830" i="16"/>
  <c r="CG830" i="16" s="1"/>
  <c r="CH830" i="16" s="1"/>
  <c r="CF830" i="16"/>
  <c r="CE830" i="16"/>
  <c r="CI829" i="16"/>
  <c r="CG829" i="16" s="1"/>
  <c r="CH829" i="16" s="1"/>
  <c r="CF829" i="16"/>
  <c r="CE829" i="16"/>
  <c r="CI828" i="16"/>
  <c r="CG828" i="16" s="1"/>
  <c r="CH828" i="16" s="1"/>
  <c r="CF828" i="16"/>
  <c r="CE828" i="16"/>
  <c r="CI827" i="16"/>
  <c r="CG827" i="16" s="1"/>
  <c r="CH827" i="16" s="1"/>
  <c r="CF827" i="16"/>
  <c r="CE827" i="16"/>
  <c r="CI826" i="16"/>
  <c r="CG826" i="16" s="1"/>
  <c r="CH826" i="16" s="1"/>
  <c r="CF826" i="16"/>
  <c r="CE826" i="16"/>
  <c r="CI825" i="16"/>
  <c r="CG825" i="16" s="1"/>
  <c r="CH825" i="16" s="1"/>
  <c r="CF825" i="16"/>
  <c r="CE825" i="16"/>
  <c r="CI824" i="16"/>
  <c r="CG824" i="16" s="1"/>
  <c r="CH824" i="16" s="1"/>
  <c r="CF824" i="16"/>
  <c r="CE824" i="16"/>
  <c r="CI823" i="16"/>
  <c r="CG823" i="16" s="1"/>
  <c r="CH823" i="16" s="1"/>
  <c r="CF823" i="16"/>
  <c r="CE823" i="16"/>
  <c r="CI822" i="16"/>
  <c r="CG822" i="16" s="1"/>
  <c r="CH822" i="16" s="1"/>
  <c r="CF822" i="16"/>
  <c r="CE822" i="16"/>
  <c r="CI821" i="16"/>
  <c r="CG821" i="16" s="1"/>
  <c r="CH821" i="16" s="1"/>
  <c r="CF821" i="16"/>
  <c r="CE821" i="16"/>
  <c r="CI820" i="16"/>
  <c r="CG820" i="16" s="1"/>
  <c r="CH820" i="16" s="1"/>
  <c r="CF820" i="16"/>
  <c r="CE820" i="16"/>
  <c r="CI819" i="16"/>
  <c r="CG819" i="16" s="1"/>
  <c r="CH819" i="16" s="1"/>
  <c r="CF819" i="16"/>
  <c r="CE819" i="16"/>
  <c r="CI818" i="16"/>
  <c r="CG818" i="16" s="1"/>
  <c r="CH818" i="16" s="1"/>
  <c r="CF818" i="16"/>
  <c r="CE818" i="16"/>
  <c r="CI817" i="16"/>
  <c r="CG817" i="16" s="1"/>
  <c r="CH817" i="16" s="1"/>
  <c r="CF817" i="16"/>
  <c r="CE817" i="16"/>
  <c r="CI816" i="16"/>
  <c r="CG816" i="16" s="1"/>
  <c r="CH816" i="16" s="1"/>
  <c r="CF816" i="16"/>
  <c r="CE816" i="16"/>
  <c r="CI815" i="16"/>
  <c r="CG815" i="16" s="1"/>
  <c r="CH815" i="16" s="1"/>
  <c r="CF815" i="16"/>
  <c r="CE815" i="16"/>
  <c r="CI814" i="16"/>
  <c r="CG814" i="16" s="1"/>
  <c r="CH814" i="16" s="1"/>
  <c r="CF814" i="16"/>
  <c r="CE814" i="16"/>
  <c r="CI813" i="16"/>
  <c r="CG813" i="16" s="1"/>
  <c r="CH813" i="16" s="1"/>
  <c r="CF813" i="16"/>
  <c r="CE813" i="16"/>
  <c r="CI812" i="16"/>
  <c r="CG812" i="16" s="1"/>
  <c r="CH812" i="16" s="1"/>
  <c r="CF812" i="16"/>
  <c r="CE812" i="16"/>
  <c r="CI811" i="16"/>
  <c r="CG811" i="16" s="1"/>
  <c r="CH811" i="16" s="1"/>
  <c r="CF811" i="16"/>
  <c r="CE811" i="16"/>
  <c r="CI810" i="16"/>
  <c r="CG810" i="16" s="1"/>
  <c r="CH810" i="16" s="1"/>
  <c r="CF810" i="16"/>
  <c r="CE810" i="16"/>
  <c r="CI809" i="16"/>
  <c r="CG809" i="16" s="1"/>
  <c r="CH809" i="16" s="1"/>
  <c r="CF809" i="16"/>
  <c r="CE809" i="16"/>
  <c r="CI808" i="16"/>
  <c r="CG808" i="16" s="1"/>
  <c r="CH808" i="16" s="1"/>
  <c r="CF808" i="16"/>
  <c r="CE808" i="16"/>
  <c r="CI807" i="16"/>
  <c r="CG807" i="16" s="1"/>
  <c r="CH807" i="16" s="1"/>
  <c r="CF807" i="16"/>
  <c r="CE807" i="16"/>
  <c r="CI806" i="16"/>
  <c r="CG806" i="16" s="1"/>
  <c r="CH806" i="16" s="1"/>
  <c r="CF806" i="16"/>
  <c r="CE806" i="16"/>
  <c r="CI805" i="16"/>
  <c r="CG805" i="16" s="1"/>
  <c r="CH805" i="16" s="1"/>
  <c r="CF805" i="16"/>
  <c r="CE805" i="16"/>
  <c r="CI804" i="16"/>
  <c r="CG804" i="16" s="1"/>
  <c r="CH804" i="16" s="1"/>
  <c r="CF804" i="16"/>
  <c r="CE804" i="16"/>
  <c r="CI803" i="16"/>
  <c r="CG803" i="16" s="1"/>
  <c r="CH803" i="16" s="1"/>
  <c r="CF803" i="16"/>
  <c r="CE803" i="16"/>
  <c r="CI802" i="16"/>
  <c r="CG802" i="16" s="1"/>
  <c r="CH802" i="16" s="1"/>
  <c r="CF802" i="16"/>
  <c r="CE802" i="16"/>
  <c r="CI801" i="16"/>
  <c r="CG801" i="16" s="1"/>
  <c r="CH801" i="16" s="1"/>
  <c r="CF801" i="16"/>
  <c r="CE801" i="16"/>
  <c r="CI800" i="16"/>
  <c r="CG800" i="16" s="1"/>
  <c r="CH800" i="16" s="1"/>
  <c r="CF800" i="16"/>
  <c r="CE800" i="16"/>
  <c r="CI799" i="16"/>
  <c r="CG799" i="16" s="1"/>
  <c r="CH799" i="16" s="1"/>
  <c r="CF799" i="16"/>
  <c r="CE799" i="16"/>
  <c r="CI798" i="16"/>
  <c r="CG798" i="16" s="1"/>
  <c r="CH798" i="16" s="1"/>
  <c r="CF798" i="16"/>
  <c r="CE798" i="16"/>
  <c r="CI797" i="16"/>
  <c r="CG797" i="16" s="1"/>
  <c r="CH797" i="16" s="1"/>
  <c r="CF797" i="16"/>
  <c r="CE797" i="16"/>
  <c r="CI796" i="16"/>
  <c r="CG796" i="16" s="1"/>
  <c r="CH796" i="16" s="1"/>
  <c r="CF796" i="16"/>
  <c r="CE796" i="16"/>
  <c r="CI795" i="16"/>
  <c r="CG795" i="16" s="1"/>
  <c r="CH795" i="16" s="1"/>
  <c r="CF795" i="16"/>
  <c r="CE795" i="16"/>
  <c r="CI794" i="16"/>
  <c r="CG794" i="16" s="1"/>
  <c r="CH794" i="16" s="1"/>
  <c r="CF794" i="16"/>
  <c r="CE794" i="16"/>
  <c r="CI793" i="16"/>
  <c r="CG793" i="16" s="1"/>
  <c r="CH793" i="16" s="1"/>
  <c r="CF793" i="16"/>
  <c r="CE793" i="16"/>
  <c r="CI792" i="16"/>
  <c r="CG792" i="16" s="1"/>
  <c r="CH792" i="16" s="1"/>
  <c r="CF792" i="16"/>
  <c r="CE792" i="16"/>
  <c r="CI791" i="16"/>
  <c r="CG791" i="16" s="1"/>
  <c r="CH791" i="16" s="1"/>
  <c r="CF791" i="16"/>
  <c r="CE791" i="16"/>
  <c r="CI790" i="16"/>
  <c r="CG790" i="16" s="1"/>
  <c r="CH790" i="16" s="1"/>
  <c r="CF790" i="16"/>
  <c r="CE790" i="16"/>
  <c r="CI789" i="16"/>
  <c r="CG789" i="16" s="1"/>
  <c r="CH789" i="16" s="1"/>
  <c r="CF789" i="16"/>
  <c r="CE789" i="16"/>
  <c r="CI788" i="16"/>
  <c r="CG788" i="16" s="1"/>
  <c r="CH788" i="16" s="1"/>
  <c r="CF788" i="16"/>
  <c r="CE788" i="16"/>
  <c r="CI787" i="16"/>
  <c r="CG787" i="16" s="1"/>
  <c r="CH787" i="16" s="1"/>
  <c r="CF787" i="16"/>
  <c r="CE787" i="16"/>
  <c r="CI786" i="16"/>
  <c r="CG786" i="16" s="1"/>
  <c r="CH786" i="16" s="1"/>
  <c r="CF786" i="16"/>
  <c r="CE786" i="16"/>
  <c r="CI785" i="16"/>
  <c r="CG785" i="16" s="1"/>
  <c r="CH785" i="16" s="1"/>
  <c r="CF785" i="16"/>
  <c r="CE785" i="16"/>
  <c r="CI784" i="16"/>
  <c r="CG784" i="16" s="1"/>
  <c r="CH784" i="16" s="1"/>
  <c r="CF784" i="16"/>
  <c r="CE784" i="16"/>
  <c r="CI783" i="16"/>
  <c r="CG783" i="16" s="1"/>
  <c r="CH783" i="16" s="1"/>
  <c r="CF783" i="16"/>
  <c r="CE783" i="16"/>
  <c r="CI782" i="16"/>
  <c r="CG782" i="16" s="1"/>
  <c r="CH782" i="16" s="1"/>
  <c r="CF782" i="16"/>
  <c r="CE782" i="16"/>
  <c r="CI781" i="16"/>
  <c r="CG781" i="16" s="1"/>
  <c r="CH781" i="16" s="1"/>
  <c r="CF781" i="16"/>
  <c r="CE781" i="16"/>
  <c r="CI780" i="16"/>
  <c r="CG780" i="16" s="1"/>
  <c r="CH780" i="16" s="1"/>
  <c r="CF780" i="16"/>
  <c r="CE780" i="16"/>
  <c r="CI779" i="16"/>
  <c r="CG779" i="16" s="1"/>
  <c r="CH779" i="16" s="1"/>
  <c r="CF779" i="16"/>
  <c r="CE779" i="16"/>
  <c r="CI778" i="16"/>
  <c r="CG778" i="16" s="1"/>
  <c r="CH778" i="16" s="1"/>
  <c r="CF778" i="16"/>
  <c r="CE778" i="16"/>
  <c r="CI777" i="16"/>
  <c r="CG777" i="16" s="1"/>
  <c r="CH777" i="16" s="1"/>
  <c r="CF777" i="16"/>
  <c r="CE777" i="16"/>
  <c r="CI776" i="16"/>
  <c r="CG776" i="16" s="1"/>
  <c r="CH776" i="16" s="1"/>
  <c r="CF776" i="16"/>
  <c r="CE776" i="16"/>
  <c r="CI775" i="16"/>
  <c r="CG775" i="16" s="1"/>
  <c r="CH775" i="16" s="1"/>
  <c r="CF775" i="16"/>
  <c r="CE775" i="16"/>
  <c r="CI774" i="16"/>
  <c r="CG774" i="16" s="1"/>
  <c r="CH774" i="16" s="1"/>
  <c r="CF774" i="16"/>
  <c r="CE774" i="16"/>
  <c r="CI773" i="16"/>
  <c r="CG773" i="16" s="1"/>
  <c r="CH773" i="16" s="1"/>
  <c r="CF773" i="16"/>
  <c r="CE773" i="16"/>
  <c r="CI772" i="16"/>
  <c r="CG772" i="16" s="1"/>
  <c r="CH772" i="16" s="1"/>
  <c r="CF772" i="16"/>
  <c r="CE772" i="16"/>
  <c r="CI771" i="16"/>
  <c r="CG771" i="16" s="1"/>
  <c r="CH771" i="16" s="1"/>
  <c r="CF771" i="16"/>
  <c r="CE771" i="16"/>
  <c r="CI770" i="16"/>
  <c r="CG770" i="16" s="1"/>
  <c r="CH770" i="16" s="1"/>
  <c r="CF770" i="16"/>
  <c r="CE770" i="16"/>
  <c r="CI769" i="16"/>
  <c r="CG769" i="16" s="1"/>
  <c r="CH769" i="16" s="1"/>
  <c r="CF769" i="16"/>
  <c r="CE769" i="16"/>
  <c r="CI768" i="16"/>
  <c r="CG768" i="16" s="1"/>
  <c r="CH768" i="16" s="1"/>
  <c r="CF768" i="16"/>
  <c r="CE768" i="16"/>
  <c r="CI767" i="16"/>
  <c r="CG767" i="16" s="1"/>
  <c r="CH767" i="16" s="1"/>
  <c r="CF767" i="16"/>
  <c r="CE767" i="16"/>
  <c r="CI766" i="16"/>
  <c r="CG766" i="16" s="1"/>
  <c r="CH766" i="16" s="1"/>
  <c r="CF766" i="16"/>
  <c r="CE766" i="16"/>
  <c r="CI765" i="16"/>
  <c r="CG765" i="16" s="1"/>
  <c r="CH765" i="16" s="1"/>
  <c r="CF765" i="16"/>
  <c r="CE765" i="16"/>
  <c r="CI764" i="16"/>
  <c r="CG764" i="16" s="1"/>
  <c r="CH764" i="16" s="1"/>
  <c r="CF764" i="16"/>
  <c r="CE764" i="16"/>
  <c r="CI763" i="16"/>
  <c r="CG763" i="16" s="1"/>
  <c r="CH763" i="16" s="1"/>
  <c r="CF763" i="16"/>
  <c r="CE763" i="16"/>
  <c r="CI762" i="16"/>
  <c r="CG762" i="16" s="1"/>
  <c r="CH762" i="16" s="1"/>
  <c r="CF762" i="16"/>
  <c r="CE762" i="16"/>
  <c r="CI761" i="16"/>
  <c r="CG761" i="16" s="1"/>
  <c r="CH761" i="16" s="1"/>
  <c r="CF761" i="16"/>
  <c r="CE761" i="16"/>
  <c r="CI760" i="16"/>
  <c r="CG760" i="16" s="1"/>
  <c r="CH760" i="16" s="1"/>
  <c r="CF760" i="16"/>
  <c r="CE760" i="16"/>
  <c r="CI759" i="16"/>
  <c r="CG759" i="16" s="1"/>
  <c r="CH759" i="16" s="1"/>
  <c r="CF759" i="16"/>
  <c r="CE759" i="16"/>
  <c r="CI758" i="16"/>
  <c r="CG758" i="16" s="1"/>
  <c r="CH758" i="16" s="1"/>
  <c r="CF758" i="16"/>
  <c r="CE758" i="16"/>
  <c r="CI757" i="16"/>
  <c r="CG757" i="16" s="1"/>
  <c r="CH757" i="16" s="1"/>
  <c r="CF757" i="16"/>
  <c r="CE757" i="16"/>
  <c r="CI756" i="16"/>
  <c r="CG756" i="16" s="1"/>
  <c r="CH756" i="16" s="1"/>
  <c r="CF756" i="16"/>
  <c r="CE756" i="16"/>
  <c r="CI755" i="16"/>
  <c r="CG755" i="16" s="1"/>
  <c r="CH755" i="16" s="1"/>
  <c r="CF755" i="16"/>
  <c r="CE755" i="16"/>
  <c r="CI754" i="16"/>
  <c r="CG754" i="16" s="1"/>
  <c r="CH754" i="16" s="1"/>
  <c r="CF754" i="16"/>
  <c r="CE754" i="16"/>
  <c r="CI753" i="16"/>
  <c r="CG753" i="16" s="1"/>
  <c r="CH753" i="16" s="1"/>
  <c r="CF753" i="16"/>
  <c r="CE753" i="16"/>
  <c r="CI752" i="16"/>
  <c r="CG752" i="16" s="1"/>
  <c r="CH752" i="16" s="1"/>
  <c r="CF752" i="16"/>
  <c r="CE752" i="16"/>
  <c r="CI751" i="16"/>
  <c r="CG751" i="16" s="1"/>
  <c r="CH751" i="16" s="1"/>
  <c r="CF751" i="16"/>
  <c r="CE751" i="16"/>
  <c r="CI750" i="16"/>
  <c r="CG750" i="16" s="1"/>
  <c r="CH750" i="16" s="1"/>
  <c r="CF750" i="16"/>
  <c r="CE750" i="16"/>
  <c r="CI749" i="16"/>
  <c r="CG749" i="16" s="1"/>
  <c r="CH749" i="16" s="1"/>
  <c r="CF749" i="16"/>
  <c r="CE749" i="16"/>
  <c r="CI748" i="16"/>
  <c r="CG748" i="16" s="1"/>
  <c r="CH748" i="16" s="1"/>
  <c r="CF748" i="16"/>
  <c r="CE748" i="16"/>
  <c r="CI747" i="16"/>
  <c r="CG747" i="16" s="1"/>
  <c r="CH747" i="16" s="1"/>
  <c r="CF747" i="16"/>
  <c r="CE747" i="16"/>
  <c r="CI746" i="16"/>
  <c r="CG746" i="16" s="1"/>
  <c r="CH746" i="16" s="1"/>
  <c r="CF746" i="16"/>
  <c r="CE746" i="16"/>
  <c r="CI745" i="16"/>
  <c r="CG745" i="16" s="1"/>
  <c r="CH745" i="16" s="1"/>
  <c r="CF745" i="16"/>
  <c r="CE745" i="16"/>
  <c r="CI744" i="16"/>
  <c r="CG744" i="16" s="1"/>
  <c r="CH744" i="16" s="1"/>
  <c r="CF744" i="16"/>
  <c r="CE744" i="16"/>
  <c r="CI743" i="16"/>
  <c r="CG743" i="16" s="1"/>
  <c r="CH743" i="16" s="1"/>
  <c r="CF743" i="16"/>
  <c r="CE743" i="16"/>
  <c r="CI742" i="16"/>
  <c r="CG742" i="16" s="1"/>
  <c r="CH742" i="16" s="1"/>
  <c r="CF742" i="16"/>
  <c r="CE742" i="16"/>
  <c r="CI741" i="16"/>
  <c r="CG741" i="16" s="1"/>
  <c r="CH741" i="16" s="1"/>
  <c r="CF741" i="16"/>
  <c r="CE741" i="16"/>
  <c r="CI740" i="16"/>
  <c r="CG740" i="16" s="1"/>
  <c r="CH740" i="16" s="1"/>
  <c r="CF740" i="16"/>
  <c r="CE740" i="16"/>
  <c r="CI739" i="16"/>
  <c r="CG739" i="16" s="1"/>
  <c r="CH739" i="16" s="1"/>
  <c r="CF739" i="16"/>
  <c r="CE739" i="16"/>
  <c r="CI738" i="16"/>
  <c r="CG738" i="16" s="1"/>
  <c r="CH738" i="16" s="1"/>
  <c r="CF738" i="16"/>
  <c r="CE738" i="16"/>
  <c r="CI737" i="16"/>
  <c r="CG737" i="16" s="1"/>
  <c r="CH737" i="16" s="1"/>
  <c r="CF737" i="16"/>
  <c r="CE737" i="16"/>
  <c r="CI736" i="16"/>
  <c r="CG736" i="16" s="1"/>
  <c r="CH736" i="16" s="1"/>
  <c r="CF736" i="16"/>
  <c r="CE736" i="16"/>
  <c r="CI735" i="16"/>
  <c r="CG735" i="16" s="1"/>
  <c r="CH735" i="16" s="1"/>
  <c r="CF735" i="16"/>
  <c r="CE735" i="16"/>
  <c r="CI734" i="16"/>
  <c r="CG734" i="16" s="1"/>
  <c r="CH734" i="16" s="1"/>
  <c r="CF734" i="16"/>
  <c r="CE734" i="16"/>
  <c r="CI733" i="16"/>
  <c r="CG733" i="16" s="1"/>
  <c r="CH733" i="16" s="1"/>
  <c r="CF733" i="16"/>
  <c r="CE733" i="16"/>
  <c r="CI732" i="16"/>
  <c r="CG732" i="16" s="1"/>
  <c r="CH732" i="16" s="1"/>
  <c r="CF732" i="16"/>
  <c r="CE732" i="16"/>
  <c r="CI731" i="16"/>
  <c r="CG731" i="16" s="1"/>
  <c r="CH731" i="16" s="1"/>
  <c r="CF731" i="16"/>
  <c r="CE731" i="16"/>
  <c r="CI730" i="16"/>
  <c r="CG730" i="16" s="1"/>
  <c r="CH730" i="16" s="1"/>
  <c r="CF730" i="16"/>
  <c r="CE730" i="16"/>
  <c r="CI729" i="16"/>
  <c r="CG729" i="16" s="1"/>
  <c r="CH729" i="16" s="1"/>
  <c r="CF729" i="16"/>
  <c r="CE729" i="16"/>
  <c r="CI728" i="16"/>
  <c r="CG728" i="16" s="1"/>
  <c r="CH728" i="16" s="1"/>
  <c r="CF728" i="16"/>
  <c r="CE728" i="16"/>
  <c r="CI727" i="16"/>
  <c r="CG727" i="16" s="1"/>
  <c r="CH727" i="16" s="1"/>
  <c r="CF727" i="16"/>
  <c r="CE727" i="16"/>
  <c r="CI726" i="16"/>
  <c r="CG726" i="16" s="1"/>
  <c r="CH726" i="16" s="1"/>
  <c r="CF726" i="16"/>
  <c r="CE726" i="16"/>
  <c r="CI725" i="16"/>
  <c r="CG725" i="16" s="1"/>
  <c r="CH725" i="16" s="1"/>
  <c r="CF725" i="16"/>
  <c r="CE725" i="16"/>
  <c r="CI724" i="16"/>
  <c r="CG724" i="16" s="1"/>
  <c r="CH724" i="16" s="1"/>
  <c r="CF724" i="16"/>
  <c r="CE724" i="16"/>
  <c r="CI723" i="16"/>
  <c r="CG723" i="16" s="1"/>
  <c r="CH723" i="16" s="1"/>
  <c r="CF723" i="16"/>
  <c r="CE723" i="16"/>
  <c r="CI722" i="16"/>
  <c r="CG722" i="16" s="1"/>
  <c r="CH722" i="16" s="1"/>
  <c r="CF722" i="16"/>
  <c r="CE722" i="16"/>
  <c r="CI721" i="16"/>
  <c r="CG721" i="16" s="1"/>
  <c r="CH721" i="16" s="1"/>
  <c r="CF721" i="16"/>
  <c r="CE721" i="16"/>
  <c r="CI720" i="16"/>
  <c r="CG720" i="16" s="1"/>
  <c r="CH720" i="16" s="1"/>
  <c r="CF720" i="16"/>
  <c r="CE720" i="16"/>
  <c r="CI719" i="16"/>
  <c r="CG719" i="16" s="1"/>
  <c r="CH719" i="16" s="1"/>
  <c r="CF719" i="16"/>
  <c r="CE719" i="16"/>
  <c r="CI718" i="16"/>
  <c r="CG718" i="16" s="1"/>
  <c r="CH718" i="16" s="1"/>
  <c r="CF718" i="16"/>
  <c r="CE718" i="16"/>
  <c r="CI717" i="16"/>
  <c r="CG717" i="16" s="1"/>
  <c r="CH717" i="16" s="1"/>
  <c r="CF717" i="16"/>
  <c r="CE717" i="16"/>
  <c r="CI716" i="16"/>
  <c r="CG716" i="16" s="1"/>
  <c r="CH716" i="16" s="1"/>
  <c r="CF716" i="16"/>
  <c r="CE716" i="16"/>
  <c r="CI715" i="16"/>
  <c r="CG715" i="16" s="1"/>
  <c r="CH715" i="16" s="1"/>
  <c r="CF715" i="16"/>
  <c r="CE715" i="16"/>
  <c r="CI714" i="16"/>
  <c r="CG714" i="16" s="1"/>
  <c r="CH714" i="16" s="1"/>
  <c r="CF714" i="16"/>
  <c r="CE714" i="16"/>
  <c r="CI713" i="16"/>
  <c r="CG713" i="16" s="1"/>
  <c r="CH713" i="16" s="1"/>
  <c r="CF713" i="16"/>
  <c r="CE713" i="16"/>
  <c r="CI712" i="16"/>
  <c r="CG712" i="16" s="1"/>
  <c r="CH712" i="16" s="1"/>
  <c r="CF712" i="16"/>
  <c r="CE712" i="16"/>
  <c r="CI711" i="16"/>
  <c r="CG711" i="16" s="1"/>
  <c r="CH711" i="16" s="1"/>
  <c r="CF711" i="16"/>
  <c r="CE711" i="16"/>
  <c r="CI710" i="16"/>
  <c r="CG710" i="16" s="1"/>
  <c r="CH710" i="16" s="1"/>
  <c r="CF710" i="16"/>
  <c r="CE710" i="16"/>
  <c r="CI709" i="16"/>
  <c r="CG709" i="16" s="1"/>
  <c r="CH709" i="16" s="1"/>
  <c r="CF709" i="16"/>
  <c r="CE709" i="16"/>
  <c r="CI708" i="16"/>
  <c r="CG708" i="16" s="1"/>
  <c r="CH708" i="16" s="1"/>
  <c r="CF708" i="16"/>
  <c r="CE708" i="16"/>
  <c r="CI707" i="16"/>
  <c r="CG707" i="16" s="1"/>
  <c r="CH707" i="16" s="1"/>
  <c r="CF707" i="16"/>
  <c r="CE707" i="16"/>
  <c r="CI706" i="16"/>
  <c r="CG706" i="16" s="1"/>
  <c r="CH706" i="16" s="1"/>
  <c r="CF706" i="16"/>
  <c r="CE706" i="16"/>
  <c r="CI705" i="16"/>
  <c r="CG705" i="16" s="1"/>
  <c r="CH705" i="16" s="1"/>
  <c r="CF705" i="16"/>
  <c r="CE705" i="16"/>
  <c r="CI704" i="16"/>
  <c r="CG704" i="16" s="1"/>
  <c r="CH704" i="16" s="1"/>
  <c r="CF704" i="16"/>
  <c r="CE704" i="16"/>
  <c r="CI703" i="16"/>
  <c r="CG703" i="16" s="1"/>
  <c r="CH703" i="16" s="1"/>
  <c r="CF703" i="16"/>
  <c r="CE703" i="16"/>
  <c r="CI702" i="16"/>
  <c r="CG702" i="16" s="1"/>
  <c r="CH702" i="16" s="1"/>
  <c r="CF702" i="16"/>
  <c r="CE702" i="16"/>
  <c r="CI701" i="16"/>
  <c r="CG701" i="16" s="1"/>
  <c r="CH701" i="16" s="1"/>
  <c r="CF701" i="16"/>
  <c r="CE701" i="16"/>
  <c r="CI700" i="16"/>
  <c r="CG700" i="16" s="1"/>
  <c r="CH700" i="16" s="1"/>
  <c r="CF700" i="16"/>
  <c r="CE700" i="16"/>
  <c r="CI699" i="16"/>
  <c r="CG699" i="16" s="1"/>
  <c r="CH699" i="16" s="1"/>
  <c r="CF699" i="16"/>
  <c r="CE699" i="16"/>
  <c r="CI698" i="16"/>
  <c r="CG698" i="16" s="1"/>
  <c r="CH698" i="16" s="1"/>
  <c r="CF698" i="16"/>
  <c r="CE698" i="16"/>
  <c r="CI697" i="16"/>
  <c r="CG697" i="16" s="1"/>
  <c r="CH697" i="16" s="1"/>
  <c r="CF697" i="16"/>
  <c r="CE697" i="16"/>
  <c r="CI696" i="16"/>
  <c r="CG696" i="16" s="1"/>
  <c r="CH696" i="16" s="1"/>
  <c r="CF696" i="16"/>
  <c r="CE696" i="16"/>
  <c r="CI695" i="16"/>
  <c r="CG695" i="16" s="1"/>
  <c r="CH695" i="16" s="1"/>
  <c r="CF695" i="16"/>
  <c r="CE695" i="16"/>
  <c r="CI694" i="16"/>
  <c r="CG694" i="16" s="1"/>
  <c r="CH694" i="16" s="1"/>
  <c r="CF694" i="16"/>
  <c r="CE694" i="16"/>
  <c r="CI693" i="16"/>
  <c r="CG693" i="16" s="1"/>
  <c r="CH693" i="16" s="1"/>
  <c r="CF693" i="16"/>
  <c r="CE693" i="16"/>
  <c r="CI692" i="16"/>
  <c r="CG692" i="16" s="1"/>
  <c r="CH692" i="16" s="1"/>
  <c r="CF692" i="16"/>
  <c r="CE692" i="16"/>
  <c r="CI691" i="16"/>
  <c r="CG691" i="16" s="1"/>
  <c r="CH691" i="16" s="1"/>
  <c r="CF691" i="16"/>
  <c r="CE691" i="16"/>
  <c r="CI690" i="16"/>
  <c r="CG690" i="16" s="1"/>
  <c r="CH690" i="16" s="1"/>
  <c r="CF690" i="16"/>
  <c r="CE690" i="16"/>
  <c r="CI689" i="16"/>
  <c r="CG689" i="16" s="1"/>
  <c r="CH689" i="16" s="1"/>
  <c r="CF689" i="16"/>
  <c r="CE689" i="16"/>
  <c r="CI688" i="16"/>
  <c r="CG688" i="16" s="1"/>
  <c r="CH688" i="16" s="1"/>
  <c r="CF688" i="16"/>
  <c r="CE688" i="16"/>
  <c r="CI687" i="16"/>
  <c r="CG687" i="16" s="1"/>
  <c r="CH687" i="16" s="1"/>
  <c r="CF687" i="16"/>
  <c r="CE687" i="16"/>
  <c r="CI686" i="16"/>
  <c r="CG686" i="16" s="1"/>
  <c r="CH686" i="16" s="1"/>
  <c r="CF686" i="16"/>
  <c r="CE686" i="16"/>
  <c r="CI685" i="16"/>
  <c r="CG685" i="16" s="1"/>
  <c r="CH685" i="16" s="1"/>
  <c r="CF685" i="16"/>
  <c r="CE685" i="16"/>
  <c r="CI684" i="16"/>
  <c r="CG684" i="16" s="1"/>
  <c r="CH684" i="16" s="1"/>
  <c r="CF684" i="16"/>
  <c r="CE684" i="16"/>
  <c r="CI683" i="16"/>
  <c r="CG683" i="16" s="1"/>
  <c r="CH683" i="16" s="1"/>
  <c r="CF683" i="16"/>
  <c r="CE683" i="16"/>
  <c r="CI682" i="16"/>
  <c r="CG682" i="16" s="1"/>
  <c r="CH682" i="16" s="1"/>
  <c r="CF682" i="16"/>
  <c r="CE682" i="16"/>
  <c r="CI681" i="16"/>
  <c r="CG681" i="16" s="1"/>
  <c r="CH681" i="16" s="1"/>
  <c r="CF681" i="16"/>
  <c r="CE681" i="16"/>
  <c r="CI680" i="16"/>
  <c r="CG680" i="16" s="1"/>
  <c r="CH680" i="16" s="1"/>
  <c r="CF680" i="16"/>
  <c r="CE680" i="16"/>
  <c r="CI679" i="16"/>
  <c r="CG679" i="16" s="1"/>
  <c r="CH679" i="16" s="1"/>
  <c r="CF679" i="16"/>
  <c r="CE679" i="16"/>
  <c r="CI678" i="16"/>
  <c r="CG678" i="16" s="1"/>
  <c r="CH678" i="16" s="1"/>
  <c r="CF678" i="16"/>
  <c r="CE678" i="16"/>
  <c r="CI677" i="16"/>
  <c r="CG677" i="16" s="1"/>
  <c r="CH677" i="16" s="1"/>
  <c r="CF677" i="16"/>
  <c r="CE677" i="16"/>
  <c r="CI676" i="16"/>
  <c r="CG676" i="16" s="1"/>
  <c r="CH676" i="16" s="1"/>
  <c r="CF676" i="16"/>
  <c r="CE676" i="16"/>
  <c r="CI675" i="16"/>
  <c r="CG675" i="16" s="1"/>
  <c r="CH675" i="16" s="1"/>
  <c r="CF675" i="16"/>
  <c r="CE675" i="16"/>
  <c r="CI674" i="16"/>
  <c r="CG674" i="16" s="1"/>
  <c r="CH674" i="16" s="1"/>
  <c r="CF674" i="16"/>
  <c r="CE674" i="16"/>
  <c r="CI673" i="16"/>
  <c r="CG673" i="16" s="1"/>
  <c r="CH673" i="16" s="1"/>
  <c r="CF673" i="16"/>
  <c r="CE673" i="16"/>
  <c r="CI672" i="16"/>
  <c r="CG672" i="16" s="1"/>
  <c r="CH672" i="16" s="1"/>
  <c r="CF672" i="16"/>
  <c r="CE672" i="16"/>
  <c r="CI671" i="16"/>
  <c r="CG671" i="16" s="1"/>
  <c r="CH671" i="16" s="1"/>
  <c r="CF671" i="16"/>
  <c r="CE671" i="16"/>
  <c r="CI670" i="16"/>
  <c r="CG670" i="16" s="1"/>
  <c r="CH670" i="16" s="1"/>
  <c r="CF670" i="16"/>
  <c r="CE670" i="16"/>
  <c r="CI669" i="16"/>
  <c r="CG669" i="16" s="1"/>
  <c r="CH669" i="16" s="1"/>
  <c r="CF669" i="16"/>
  <c r="CE669" i="16"/>
  <c r="CI668" i="16"/>
  <c r="CG668" i="16" s="1"/>
  <c r="CH668" i="16" s="1"/>
  <c r="CF668" i="16"/>
  <c r="CE668" i="16"/>
  <c r="CI667" i="16"/>
  <c r="CG667" i="16" s="1"/>
  <c r="CH667" i="16" s="1"/>
  <c r="CF667" i="16"/>
  <c r="CE667" i="16"/>
  <c r="CI666" i="16"/>
  <c r="CG666" i="16" s="1"/>
  <c r="CH666" i="16" s="1"/>
  <c r="CF666" i="16"/>
  <c r="CE666" i="16"/>
  <c r="CI665" i="16"/>
  <c r="CG665" i="16" s="1"/>
  <c r="CH665" i="16" s="1"/>
  <c r="CF665" i="16"/>
  <c r="CE665" i="16"/>
  <c r="CI664" i="16"/>
  <c r="CG664" i="16" s="1"/>
  <c r="CH664" i="16" s="1"/>
  <c r="CF664" i="16"/>
  <c r="CE664" i="16"/>
  <c r="CI663" i="16"/>
  <c r="CG663" i="16" s="1"/>
  <c r="CH663" i="16" s="1"/>
  <c r="CF663" i="16"/>
  <c r="CE663" i="16"/>
  <c r="CI662" i="16"/>
  <c r="CG662" i="16" s="1"/>
  <c r="CH662" i="16" s="1"/>
  <c r="CF662" i="16"/>
  <c r="CE662" i="16"/>
  <c r="CI661" i="16"/>
  <c r="CG661" i="16" s="1"/>
  <c r="CH661" i="16" s="1"/>
  <c r="CF661" i="16"/>
  <c r="CE661" i="16"/>
  <c r="CI660" i="16"/>
  <c r="CG660" i="16" s="1"/>
  <c r="CH660" i="16" s="1"/>
  <c r="CF660" i="16"/>
  <c r="CE660" i="16"/>
  <c r="CI659" i="16"/>
  <c r="CG659" i="16" s="1"/>
  <c r="CH659" i="16" s="1"/>
  <c r="CF659" i="16"/>
  <c r="CE659" i="16"/>
  <c r="CI658" i="16"/>
  <c r="CG658" i="16" s="1"/>
  <c r="CH658" i="16" s="1"/>
  <c r="CF658" i="16"/>
  <c r="CE658" i="16"/>
  <c r="CI657" i="16"/>
  <c r="CG657" i="16" s="1"/>
  <c r="CH657" i="16" s="1"/>
  <c r="CF657" i="16"/>
  <c r="CE657" i="16"/>
  <c r="CI656" i="16"/>
  <c r="CG656" i="16" s="1"/>
  <c r="CH656" i="16" s="1"/>
  <c r="CF656" i="16"/>
  <c r="CE656" i="16"/>
  <c r="CI655" i="16"/>
  <c r="CG655" i="16" s="1"/>
  <c r="CH655" i="16" s="1"/>
  <c r="CF655" i="16"/>
  <c r="CE655" i="16"/>
  <c r="CI654" i="16"/>
  <c r="CG654" i="16" s="1"/>
  <c r="CH654" i="16" s="1"/>
  <c r="CF654" i="16"/>
  <c r="CE654" i="16"/>
  <c r="CI653" i="16"/>
  <c r="CG653" i="16" s="1"/>
  <c r="CH653" i="16" s="1"/>
  <c r="CF653" i="16"/>
  <c r="CE653" i="16"/>
  <c r="CI652" i="16"/>
  <c r="CG652" i="16" s="1"/>
  <c r="CH652" i="16" s="1"/>
  <c r="CF652" i="16"/>
  <c r="CE652" i="16"/>
  <c r="CI651" i="16"/>
  <c r="CG651" i="16" s="1"/>
  <c r="CH651" i="16" s="1"/>
  <c r="CF651" i="16"/>
  <c r="CE651" i="16"/>
  <c r="CI650" i="16"/>
  <c r="CG650" i="16" s="1"/>
  <c r="CH650" i="16" s="1"/>
  <c r="CF650" i="16"/>
  <c r="CE650" i="16"/>
  <c r="CI649" i="16"/>
  <c r="CG649" i="16" s="1"/>
  <c r="CH649" i="16" s="1"/>
  <c r="CF649" i="16"/>
  <c r="CE649" i="16"/>
  <c r="CI648" i="16"/>
  <c r="CG648" i="16" s="1"/>
  <c r="CH648" i="16" s="1"/>
  <c r="CF648" i="16"/>
  <c r="CE648" i="16"/>
  <c r="CI647" i="16"/>
  <c r="CG647" i="16" s="1"/>
  <c r="CH647" i="16" s="1"/>
  <c r="CF647" i="16"/>
  <c r="CE647" i="16"/>
  <c r="CI646" i="16"/>
  <c r="CG646" i="16" s="1"/>
  <c r="CH646" i="16" s="1"/>
  <c r="CF646" i="16"/>
  <c r="CE646" i="16"/>
  <c r="CI645" i="16"/>
  <c r="CG645" i="16" s="1"/>
  <c r="CH645" i="16" s="1"/>
  <c r="CF645" i="16"/>
  <c r="CE645" i="16"/>
  <c r="CI644" i="16"/>
  <c r="CG644" i="16" s="1"/>
  <c r="CH644" i="16" s="1"/>
  <c r="CF644" i="16"/>
  <c r="CE644" i="16"/>
  <c r="CI643" i="16"/>
  <c r="CG643" i="16" s="1"/>
  <c r="CH643" i="16" s="1"/>
  <c r="CF643" i="16"/>
  <c r="CE643" i="16"/>
  <c r="CI642" i="16"/>
  <c r="CG642" i="16" s="1"/>
  <c r="CH642" i="16" s="1"/>
  <c r="CF642" i="16"/>
  <c r="CE642" i="16"/>
  <c r="CI641" i="16"/>
  <c r="CG641" i="16" s="1"/>
  <c r="CH641" i="16" s="1"/>
  <c r="CF641" i="16"/>
  <c r="CE641" i="16"/>
  <c r="CI640" i="16"/>
  <c r="CG640" i="16" s="1"/>
  <c r="CH640" i="16" s="1"/>
  <c r="CF640" i="16"/>
  <c r="CE640" i="16"/>
  <c r="CI639" i="16"/>
  <c r="CG639" i="16" s="1"/>
  <c r="CH639" i="16" s="1"/>
  <c r="CF639" i="16"/>
  <c r="CE639" i="16"/>
  <c r="CI638" i="16"/>
  <c r="CG638" i="16" s="1"/>
  <c r="CH638" i="16" s="1"/>
  <c r="CF638" i="16"/>
  <c r="CE638" i="16"/>
  <c r="CI637" i="16"/>
  <c r="CG637" i="16" s="1"/>
  <c r="CH637" i="16" s="1"/>
  <c r="CF637" i="16"/>
  <c r="CE637" i="16"/>
  <c r="CI636" i="16"/>
  <c r="CG636" i="16" s="1"/>
  <c r="CH636" i="16" s="1"/>
  <c r="CF636" i="16"/>
  <c r="CE636" i="16"/>
  <c r="CI635" i="16"/>
  <c r="CG635" i="16" s="1"/>
  <c r="CH635" i="16" s="1"/>
  <c r="CF635" i="16"/>
  <c r="CE635" i="16"/>
  <c r="CI634" i="16"/>
  <c r="CG634" i="16" s="1"/>
  <c r="CH634" i="16" s="1"/>
  <c r="CF634" i="16"/>
  <c r="CE634" i="16"/>
  <c r="CI633" i="16"/>
  <c r="CG633" i="16" s="1"/>
  <c r="CH633" i="16" s="1"/>
  <c r="CF633" i="16"/>
  <c r="CE633" i="16"/>
  <c r="CI632" i="16"/>
  <c r="CG632" i="16" s="1"/>
  <c r="CH632" i="16" s="1"/>
  <c r="CF632" i="16"/>
  <c r="CE632" i="16"/>
  <c r="CI631" i="16"/>
  <c r="CG631" i="16" s="1"/>
  <c r="CH631" i="16" s="1"/>
  <c r="CF631" i="16"/>
  <c r="CE631" i="16"/>
  <c r="CI630" i="16"/>
  <c r="CG630" i="16" s="1"/>
  <c r="CH630" i="16" s="1"/>
  <c r="CF630" i="16"/>
  <c r="CE630" i="16"/>
  <c r="CI629" i="16"/>
  <c r="CG629" i="16" s="1"/>
  <c r="CH629" i="16" s="1"/>
  <c r="CF629" i="16"/>
  <c r="CE629" i="16"/>
  <c r="CI628" i="16"/>
  <c r="CG628" i="16" s="1"/>
  <c r="CH628" i="16" s="1"/>
  <c r="CF628" i="16"/>
  <c r="CE628" i="16"/>
  <c r="CI627" i="16"/>
  <c r="CG627" i="16" s="1"/>
  <c r="CH627" i="16" s="1"/>
  <c r="CF627" i="16"/>
  <c r="CE627" i="16"/>
  <c r="CI626" i="16"/>
  <c r="CG626" i="16" s="1"/>
  <c r="CH626" i="16" s="1"/>
  <c r="CF626" i="16"/>
  <c r="CE626" i="16"/>
  <c r="CI625" i="16"/>
  <c r="CG625" i="16" s="1"/>
  <c r="CH625" i="16" s="1"/>
  <c r="CF625" i="16"/>
  <c r="CE625" i="16"/>
  <c r="CI624" i="16"/>
  <c r="CG624" i="16" s="1"/>
  <c r="CH624" i="16" s="1"/>
  <c r="CF624" i="16"/>
  <c r="CE624" i="16"/>
  <c r="CI623" i="16"/>
  <c r="CG623" i="16" s="1"/>
  <c r="CH623" i="16" s="1"/>
  <c r="CF623" i="16"/>
  <c r="CE623" i="16"/>
  <c r="CI622" i="16"/>
  <c r="CG622" i="16" s="1"/>
  <c r="CH622" i="16" s="1"/>
  <c r="CF622" i="16"/>
  <c r="CE622" i="16"/>
  <c r="CI621" i="16"/>
  <c r="CG621" i="16" s="1"/>
  <c r="CH621" i="16" s="1"/>
  <c r="CF621" i="16"/>
  <c r="CE621" i="16"/>
  <c r="CI620" i="16"/>
  <c r="CG620" i="16" s="1"/>
  <c r="CH620" i="16" s="1"/>
  <c r="CF620" i="16"/>
  <c r="CE620" i="16"/>
  <c r="CI619" i="16"/>
  <c r="CG619" i="16" s="1"/>
  <c r="CH619" i="16" s="1"/>
  <c r="CF619" i="16"/>
  <c r="CE619" i="16"/>
  <c r="CI618" i="16"/>
  <c r="CG618" i="16" s="1"/>
  <c r="CH618" i="16" s="1"/>
  <c r="CF618" i="16"/>
  <c r="CE618" i="16"/>
  <c r="CI617" i="16"/>
  <c r="CG617" i="16" s="1"/>
  <c r="CH617" i="16" s="1"/>
  <c r="CF617" i="16"/>
  <c r="CE617" i="16"/>
  <c r="CI616" i="16"/>
  <c r="CG616" i="16" s="1"/>
  <c r="CH616" i="16" s="1"/>
  <c r="CF616" i="16"/>
  <c r="CE616" i="16"/>
  <c r="CI615" i="16"/>
  <c r="CG615" i="16" s="1"/>
  <c r="CH615" i="16" s="1"/>
  <c r="CF615" i="16"/>
  <c r="CE615" i="16"/>
  <c r="CI614" i="16"/>
  <c r="CG614" i="16" s="1"/>
  <c r="CH614" i="16" s="1"/>
  <c r="CF614" i="16"/>
  <c r="CE614" i="16"/>
  <c r="CI613" i="16"/>
  <c r="CG613" i="16" s="1"/>
  <c r="CH613" i="16" s="1"/>
  <c r="CF613" i="16"/>
  <c r="CE613" i="16"/>
  <c r="CI612" i="16"/>
  <c r="CG612" i="16" s="1"/>
  <c r="CH612" i="16" s="1"/>
  <c r="CF612" i="16"/>
  <c r="CE612" i="16"/>
  <c r="CI611" i="16"/>
  <c r="CG611" i="16" s="1"/>
  <c r="CH611" i="16" s="1"/>
  <c r="CF611" i="16"/>
  <c r="CE611" i="16"/>
  <c r="CI610" i="16"/>
  <c r="CG610" i="16" s="1"/>
  <c r="CH610" i="16" s="1"/>
  <c r="CF610" i="16"/>
  <c r="CE610" i="16"/>
  <c r="CI609" i="16"/>
  <c r="CG609" i="16" s="1"/>
  <c r="CH609" i="16" s="1"/>
  <c r="CF609" i="16"/>
  <c r="CE609" i="16"/>
  <c r="CI608" i="16"/>
  <c r="CG608" i="16" s="1"/>
  <c r="CH608" i="16" s="1"/>
  <c r="CF608" i="16"/>
  <c r="CE608" i="16"/>
  <c r="CI607" i="16"/>
  <c r="CG607" i="16" s="1"/>
  <c r="CH607" i="16" s="1"/>
  <c r="CF607" i="16"/>
  <c r="CE607" i="16"/>
  <c r="CI606" i="16"/>
  <c r="CG606" i="16" s="1"/>
  <c r="CH606" i="16" s="1"/>
  <c r="CF606" i="16"/>
  <c r="CE606" i="16"/>
  <c r="CI605" i="16"/>
  <c r="CG605" i="16" s="1"/>
  <c r="CH605" i="16" s="1"/>
  <c r="CF605" i="16"/>
  <c r="CE605" i="16"/>
  <c r="CI604" i="16"/>
  <c r="CG604" i="16" s="1"/>
  <c r="CH604" i="16" s="1"/>
  <c r="CF604" i="16"/>
  <c r="CE604" i="16"/>
  <c r="CI603" i="16"/>
  <c r="CG603" i="16" s="1"/>
  <c r="CH603" i="16" s="1"/>
  <c r="CF603" i="16"/>
  <c r="CE603" i="16"/>
  <c r="CI602" i="16"/>
  <c r="CG602" i="16" s="1"/>
  <c r="CH602" i="16" s="1"/>
  <c r="CF602" i="16"/>
  <c r="CE602" i="16"/>
  <c r="CI601" i="16"/>
  <c r="CG601" i="16" s="1"/>
  <c r="CH601" i="16" s="1"/>
  <c r="CF601" i="16"/>
  <c r="CE601" i="16"/>
  <c r="CI600" i="16"/>
  <c r="CG600" i="16" s="1"/>
  <c r="CH600" i="16" s="1"/>
  <c r="CF600" i="16"/>
  <c r="CE600" i="16"/>
  <c r="CI599" i="16"/>
  <c r="CG599" i="16" s="1"/>
  <c r="CH599" i="16" s="1"/>
  <c r="CF599" i="16"/>
  <c r="CE599" i="16"/>
  <c r="CI598" i="16"/>
  <c r="CG598" i="16" s="1"/>
  <c r="CH598" i="16" s="1"/>
  <c r="CF598" i="16"/>
  <c r="CE598" i="16"/>
  <c r="CI597" i="16"/>
  <c r="CG597" i="16" s="1"/>
  <c r="CH597" i="16" s="1"/>
  <c r="CF597" i="16"/>
  <c r="CE597" i="16"/>
  <c r="CI596" i="16"/>
  <c r="CG596" i="16" s="1"/>
  <c r="CH596" i="16" s="1"/>
  <c r="CF596" i="16"/>
  <c r="CE596" i="16"/>
  <c r="CI595" i="16"/>
  <c r="CG595" i="16" s="1"/>
  <c r="CH595" i="16" s="1"/>
  <c r="CF595" i="16"/>
  <c r="CE595" i="16"/>
  <c r="CI594" i="16"/>
  <c r="CG594" i="16" s="1"/>
  <c r="CH594" i="16" s="1"/>
  <c r="CF594" i="16"/>
  <c r="CE594" i="16"/>
  <c r="CI593" i="16"/>
  <c r="CG593" i="16" s="1"/>
  <c r="CH593" i="16" s="1"/>
  <c r="CF593" i="16"/>
  <c r="CE593" i="16"/>
  <c r="CI592" i="16"/>
  <c r="CG592" i="16" s="1"/>
  <c r="CH592" i="16" s="1"/>
  <c r="CF592" i="16"/>
  <c r="CE592" i="16"/>
  <c r="CI591" i="16"/>
  <c r="CG591" i="16" s="1"/>
  <c r="CH591" i="16" s="1"/>
  <c r="CF591" i="16"/>
  <c r="CE591" i="16"/>
  <c r="CI590" i="16"/>
  <c r="CG590" i="16" s="1"/>
  <c r="CH590" i="16" s="1"/>
  <c r="CF590" i="16"/>
  <c r="CE590" i="16"/>
  <c r="CI589" i="16"/>
  <c r="CG589" i="16" s="1"/>
  <c r="CH589" i="16" s="1"/>
  <c r="CF589" i="16"/>
  <c r="CE589" i="16"/>
  <c r="CI588" i="16"/>
  <c r="CG588" i="16" s="1"/>
  <c r="CH588" i="16" s="1"/>
  <c r="CF588" i="16"/>
  <c r="CE588" i="16"/>
  <c r="CI587" i="16"/>
  <c r="CG587" i="16" s="1"/>
  <c r="CH587" i="16" s="1"/>
  <c r="CF587" i="16"/>
  <c r="CE587" i="16"/>
  <c r="CI586" i="16"/>
  <c r="CG586" i="16" s="1"/>
  <c r="CH586" i="16" s="1"/>
  <c r="CF586" i="16"/>
  <c r="CE586" i="16"/>
  <c r="CI585" i="16"/>
  <c r="CG585" i="16" s="1"/>
  <c r="CH585" i="16" s="1"/>
  <c r="CF585" i="16"/>
  <c r="CE585" i="16"/>
  <c r="CI584" i="16"/>
  <c r="CG584" i="16" s="1"/>
  <c r="CH584" i="16" s="1"/>
  <c r="CF584" i="16"/>
  <c r="CE584" i="16"/>
  <c r="CI583" i="16"/>
  <c r="CG583" i="16" s="1"/>
  <c r="CH583" i="16" s="1"/>
  <c r="CF583" i="16"/>
  <c r="CE583" i="16"/>
  <c r="CI582" i="16"/>
  <c r="CG582" i="16" s="1"/>
  <c r="CH582" i="16" s="1"/>
  <c r="CF582" i="16"/>
  <c r="CE582" i="16"/>
  <c r="CI581" i="16"/>
  <c r="CG581" i="16" s="1"/>
  <c r="CH581" i="16" s="1"/>
  <c r="CF581" i="16"/>
  <c r="CE581" i="16"/>
  <c r="CI580" i="16"/>
  <c r="CG580" i="16" s="1"/>
  <c r="CH580" i="16" s="1"/>
  <c r="CF580" i="16"/>
  <c r="CE580" i="16"/>
  <c r="CI579" i="16"/>
  <c r="CG579" i="16" s="1"/>
  <c r="CH579" i="16" s="1"/>
  <c r="CF579" i="16"/>
  <c r="CE579" i="16"/>
  <c r="CI578" i="16"/>
  <c r="CG578" i="16" s="1"/>
  <c r="CH578" i="16" s="1"/>
  <c r="CF578" i="16"/>
  <c r="CE578" i="16"/>
  <c r="CI577" i="16"/>
  <c r="CG577" i="16" s="1"/>
  <c r="CH577" i="16" s="1"/>
  <c r="CF577" i="16"/>
  <c r="CE577" i="16"/>
  <c r="CI576" i="16"/>
  <c r="CG576" i="16" s="1"/>
  <c r="CH576" i="16" s="1"/>
  <c r="CF576" i="16"/>
  <c r="CE576" i="16"/>
  <c r="CI575" i="16"/>
  <c r="CG575" i="16" s="1"/>
  <c r="CH575" i="16" s="1"/>
  <c r="CF575" i="16"/>
  <c r="CE575" i="16"/>
  <c r="CI574" i="16"/>
  <c r="CG574" i="16" s="1"/>
  <c r="CH574" i="16" s="1"/>
  <c r="CF574" i="16"/>
  <c r="CE574" i="16"/>
  <c r="CI573" i="16"/>
  <c r="CG573" i="16" s="1"/>
  <c r="CH573" i="16" s="1"/>
  <c r="CF573" i="16"/>
  <c r="CE573" i="16"/>
  <c r="CI572" i="16"/>
  <c r="CG572" i="16" s="1"/>
  <c r="CH572" i="16" s="1"/>
  <c r="CF572" i="16"/>
  <c r="CE572" i="16"/>
  <c r="CI571" i="16"/>
  <c r="CG571" i="16" s="1"/>
  <c r="CH571" i="16" s="1"/>
  <c r="CF571" i="16"/>
  <c r="CE571" i="16"/>
  <c r="CI570" i="16"/>
  <c r="CG570" i="16" s="1"/>
  <c r="CH570" i="16" s="1"/>
  <c r="CF570" i="16"/>
  <c r="CE570" i="16"/>
  <c r="CI569" i="16"/>
  <c r="CG569" i="16" s="1"/>
  <c r="CH569" i="16" s="1"/>
  <c r="CF569" i="16"/>
  <c r="CE569" i="16"/>
  <c r="CI568" i="16"/>
  <c r="CG568" i="16" s="1"/>
  <c r="CH568" i="16" s="1"/>
  <c r="CF568" i="16"/>
  <c r="CE568" i="16"/>
  <c r="CI567" i="16"/>
  <c r="CG567" i="16" s="1"/>
  <c r="CH567" i="16" s="1"/>
  <c r="CF567" i="16"/>
  <c r="CE567" i="16"/>
  <c r="CI566" i="16"/>
  <c r="CG566" i="16" s="1"/>
  <c r="CH566" i="16" s="1"/>
  <c r="CF566" i="16"/>
  <c r="CE566" i="16"/>
  <c r="CI565" i="16"/>
  <c r="CG565" i="16" s="1"/>
  <c r="CH565" i="16" s="1"/>
  <c r="CF565" i="16"/>
  <c r="CE565" i="16"/>
  <c r="CI564" i="16"/>
  <c r="CG564" i="16" s="1"/>
  <c r="CH564" i="16" s="1"/>
  <c r="CF564" i="16"/>
  <c r="CE564" i="16"/>
  <c r="CI563" i="16"/>
  <c r="CG563" i="16" s="1"/>
  <c r="CH563" i="16" s="1"/>
  <c r="CF563" i="16"/>
  <c r="CE563" i="16"/>
  <c r="CI562" i="16"/>
  <c r="CG562" i="16" s="1"/>
  <c r="CH562" i="16" s="1"/>
  <c r="CF562" i="16"/>
  <c r="CE562" i="16"/>
  <c r="CI561" i="16"/>
  <c r="CG561" i="16" s="1"/>
  <c r="CH561" i="16" s="1"/>
  <c r="CF561" i="16"/>
  <c r="CE561" i="16"/>
  <c r="CI560" i="16"/>
  <c r="CG560" i="16" s="1"/>
  <c r="CH560" i="16" s="1"/>
  <c r="CF560" i="16"/>
  <c r="CE560" i="16"/>
  <c r="CI559" i="16"/>
  <c r="CG559" i="16" s="1"/>
  <c r="CH559" i="16" s="1"/>
  <c r="CF559" i="16"/>
  <c r="CE559" i="16"/>
  <c r="CI558" i="16"/>
  <c r="CG558" i="16" s="1"/>
  <c r="CH558" i="16" s="1"/>
  <c r="CF558" i="16"/>
  <c r="CE558" i="16"/>
  <c r="CI557" i="16"/>
  <c r="CG557" i="16" s="1"/>
  <c r="CH557" i="16" s="1"/>
  <c r="CF557" i="16"/>
  <c r="CE557" i="16"/>
  <c r="CI556" i="16"/>
  <c r="CG556" i="16" s="1"/>
  <c r="CH556" i="16" s="1"/>
  <c r="CF556" i="16"/>
  <c r="CE556" i="16"/>
  <c r="CI555" i="16"/>
  <c r="CG555" i="16" s="1"/>
  <c r="CH555" i="16" s="1"/>
  <c r="CF555" i="16"/>
  <c r="CE555" i="16"/>
  <c r="CI554" i="16"/>
  <c r="CG554" i="16" s="1"/>
  <c r="CH554" i="16" s="1"/>
  <c r="CF554" i="16"/>
  <c r="CE554" i="16"/>
  <c r="CI553" i="16"/>
  <c r="CG553" i="16" s="1"/>
  <c r="CH553" i="16" s="1"/>
  <c r="CF553" i="16"/>
  <c r="CE553" i="16"/>
  <c r="CI552" i="16"/>
  <c r="CG552" i="16" s="1"/>
  <c r="CH552" i="16" s="1"/>
  <c r="CF552" i="16"/>
  <c r="CE552" i="16"/>
  <c r="CI551" i="16"/>
  <c r="CG551" i="16" s="1"/>
  <c r="CH551" i="16" s="1"/>
  <c r="CF551" i="16"/>
  <c r="CE551" i="16"/>
  <c r="CI550" i="16"/>
  <c r="CG550" i="16" s="1"/>
  <c r="CH550" i="16" s="1"/>
  <c r="CF550" i="16"/>
  <c r="CE550" i="16"/>
  <c r="CI549" i="16"/>
  <c r="CG549" i="16" s="1"/>
  <c r="CH549" i="16" s="1"/>
  <c r="CF549" i="16"/>
  <c r="CE549" i="16"/>
  <c r="CI548" i="16"/>
  <c r="CG548" i="16" s="1"/>
  <c r="CH548" i="16" s="1"/>
  <c r="CF548" i="16"/>
  <c r="CE548" i="16"/>
  <c r="CI547" i="16"/>
  <c r="CG547" i="16" s="1"/>
  <c r="CH547" i="16" s="1"/>
  <c r="CF547" i="16"/>
  <c r="CE547" i="16"/>
  <c r="CI546" i="16"/>
  <c r="CG546" i="16" s="1"/>
  <c r="CH546" i="16" s="1"/>
  <c r="CF546" i="16"/>
  <c r="CE546" i="16"/>
  <c r="CI545" i="16"/>
  <c r="CG545" i="16" s="1"/>
  <c r="CH545" i="16" s="1"/>
  <c r="CF545" i="16"/>
  <c r="CE545" i="16"/>
  <c r="CI544" i="16"/>
  <c r="CG544" i="16" s="1"/>
  <c r="CH544" i="16" s="1"/>
  <c r="CF544" i="16"/>
  <c r="CE544" i="16"/>
  <c r="CI543" i="16"/>
  <c r="CG543" i="16" s="1"/>
  <c r="CH543" i="16" s="1"/>
  <c r="CF543" i="16"/>
  <c r="CE543" i="16"/>
  <c r="CI542" i="16"/>
  <c r="CG542" i="16" s="1"/>
  <c r="CH542" i="16" s="1"/>
  <c r="CF542" i="16"/>
  <c r="CE542" i="16"/>
  <c r="CI541" i="16"/>
  <c r="CG541" i="16" s="1"/>
  <c r="CH541" i="16" s="1"/>
  <c r="CF541" i="16"/>
  <c r="CE541" i="16"/>
  <c r="CI540" i="16"/>
  <c r="CG540" i="16" s="1"/>
  <c r="CH540" i="16" s="1"/>
  <c r="CF540" i="16"/>
  <c r="CE540" i="16"/>
  <c r="CI539" i="16"/>
  <c r="CG539" i="16" s="1"/>
  <c r="CH539" i="16" s="1"/>
  <c r="CF539" i="16"/>
  <c r="CE539" i="16"/>
  <c r="CI538" i="16"/>
  <c r="CG538" i="16" s="1"/>
  <c r="CH538" i="16" s="1"/>
  <c r="CF538" i="16"/>
  <c r="CE538" i="16"/>
  <c r="CI537" i="16"/>
  <c r="CG537" i="16" s="1"/>
  <c r="CH537" i="16" s="1"/>
  <c r="CF537" i="16"/>
  <c r="CE537" i="16"/>
  <c r="CI536" i="16"/>
  <c r="CG536" i="16" s="1"/>
  <c r="CH536" i="16" s="1"/>
  <c r="CF536" i="16"/>
  <c r="CE536" i="16"/>
  <c r="CI535" i="16"/>
  <c r="CG535" i="16" s="1"/>
  <c r="CH535" i="16" s="1"/>
  <c r="CF535" i="16"/>
  <c r="CE535" i="16"/>
  <c r="CI534" i="16"/>
  <c r="CG534" i="16" s="1"/>
  <c r="CH534" i="16" s="1"/>
  <c r="CF534" i="16"/>
  <c r="CE534" i="16"/>
  <c r="CI533" i="16"/>
  <c r="CG533" i="16" s="1"/>
  <c r="CH533" i="16" s="1"/>
  <c r="CF533" i="16"/>
  <c r="CE533" i="16"/>
  <c r="CI532" i="16"/>
  <c r="CG532" i="16" s="1"/>
  <c r="CH532" i="16" s="1"/>
  <c r="CF532" i="16"/>
  <c r="CE532" i="16"/>
  <c r="CI531" i="16"/>
  <c r="CG531" i="16" s="1"/>
  <c r="CH531" i="16" s="1"/>
  <c r="CF531" i="16"/>
  <c r="CE531" i="16"/>
  <c r="CI530" i="16"/>
  <c r="CG530" i="16" s="1"/>
  <c r="CH530" i="16" s="1"/>
  <c r="CF530" i="16"/>
  <c r="CE530" i="16"/>
  <c r="CI529" i="16"/>
  <c r="CG529" i="16" s="1"/>
  <c r="CH529" i="16" s="1"/>
  <c r="CF529" i="16"/>
  <c r="CE529" i="16"/>
  <c r="CI528" i="16"/>
  <c r="CG528" i="16" s="1"/>
  <c r="CH528" i="16" s="1"/>
  <c r="CF528" i="16"/>
  <c r="CE528" i="16"/>
  <c r="CI527" i="16"/>
  <c r="CG527" i="16" s="1"/>
  <c r="CH527" i="16" s="1"/>
  <c r="CF527" i="16"/>
  <c r="CE527" i="16"/>
  <c r="CI526" i="16"/>
  <c r="CG526" i="16" s="1"/>
  <c r="CH526" i="16" s="1"/>
  <c r="CF526" i="16"/>
  <c r="CE526" i="16"/>
  <c r="CI525" i="16"/>
  <c r="CG525" i="16" s="1"/>
  <c r="CH525" i="16" s="1"/>
  <c r="CF525" i="16"/>
  <c r="CE525" i="16"/>
  <c r="CI524" i="16"/>
  <c r="CG524" i="16" s="1"/>
  <c r="CH524" i="16" s="1"/>
  <c r="CF524" i="16"/>
  <c r="CE524" i="16"/>
  <c r="CI523" i="16"/>
  <c r="CG523" i="16" s="1"/>
  <c r="CH523" i="16" s="1"/>
  <c r="CF523" i="16"/>
  <c r="CE523" i="16"/>
  <c r="CI522" i="16"/>
  <c r="CG522" i="16" s="1"/>
  <c r="CH522" i="16" s="1"/>
  <c r="CF522" i="16"/>
  <c r="CE522" i="16"/>
  <c r="CI521" i="16"/>
  <c r="CG521" i="16" s="1"/>
  <c r="CH521" i="16" s="1"/>
  <c r="CF521" i="16"/>
  <c r="CE521" i="16"/>
  <c r="CI520" i="16"/>
  <c r="CG520" i="16" s="1"/>
  <c r="CH520" i="16" s="1"/>
  <c r="CF520" i="16"/>
  <c r="CE520" i="16"/>
  <c r="CI519" i="16"/>
  <c r="CG519" i="16" s="1"/>
  <c r="CH519" i="16" s="1"/>
  <c r="CF519" i="16"/>
  <c r="CE519" i="16"/>
  <c r="CI518" i="16"/>
  <c r="CG518" i="16" s="1"/>
  <c r="CH518" i="16" s="1"/>
  <c r="CF518" i="16"/>
  <c r="CE518" i="16"/>
  <c r="CI517" i="16"/>
  <c r="CG517" i="16" s="1"/>
  <c r="CH517" i="16" s="1"/>
  <c r="CF517" i="16"/>
  <c r="CE517" i="16"/>
  <c r="CI516" i="16"/>
  <c r="CG516" i="16" s="1"/>
  <c r="CH516" i="16" s="1"/>
  <c r="CF516" i="16"/>
  <c r="CE516" i="16"/>
  <c r="CI515" i="16"/>
  <c r="CG515" i="16" s="1"/>
  <c r="CH515" i="16" s="1"/>
  <c r="CF515" i="16"/>
  <c r="CE515" i="16"/>
  <c r="CI514" i="16"/>
  <c r="CG514" i="16" s="1"/>
  <c r="CH514" i="16" s="1"/>
  <c r="CF514" i="16"/>
  <c r="CE514" i="16"/>
  <c r="CI513" i="16"/>
  <c r="CG513" i="16" s="1"/>
  <c r="CH513" i="16" s="1"/>
  <c r="CF513" i="16"/>
  <c r="CE513" i="16"/>
  <c r="CI512" i="16"/>
  <c r="CG512" i="16" s="1"/>
  <c r="CH512" i="16" s="1"/>
  <c r="CF512" i="16"/>
  <c r="CE512" i="16"/>
  <c r="CI511" i="16"/>
  <c r="CG511" i="16" s="1"/>
  <c r="CH511" i="16" s="1"/>
  <c r="CF511" i="16"/>
  <c r="CE511" i="16"/>
  <c r="CI510" i="16"/>
  <c r="CG510" i="16" s="1"/>
  <c r="CH510" i="16" s="1"/>
  <c r="CF510" i="16"/>
  <c r="CE510" i="16"/>
  <c r="CI509" i="16"/>
  <c r="CG509" i="16" s="1"/>
  <c r="CH509" i="16" s="1"/>
  <c r="CF509" i="16"/>
  <c r="CE509" i="16"/>
  <c r="CI508" i="16"/>
  <c r="CG508" i="16" s="1"/>
  <c r="CH508" i="16" s="1"/>
  <c r="CF508" i="16"/>
  <c r="CE508" i="16"/>
  <c r="CI507" i="16"/>
  <c r="CG507" i="16" s="1"/>
  <c r="CH507" i="16" s="1"/>
  <c r="CF507" i="16"/>
  <c r="CE507" i="16"/>
  <c r="CI506" i="16"/>
  <c r="CG506" i="16" s="1"/>
  <c r="CH506" i="16" s="1"/>
  <c r="CF506" i="16"/>
  <c r="CE506" i="16"/>
  <c r="CI505" i="16"/>
  <c r="CG505" i="16" s="1"/>
  <c r="CH505" i="16" s="1"/>
  <c r="CF505" i="16"/>
  <c r="CE505" i="16"/>
  <c r="CI504" i="16"/>
  <c r="CG504" i="16" s="1"/>
  <c r="CH504" i="16" s="1"/>
  <c r="CF504" i="16"/>
  <c r="CE504" i="16"/>
  <c r="CI503" i="16"/>
  <c r="CG503" i="16" s="1"/>
  <c r="CH503" i="16" s="1"/>
  <c r="CF503" i="16"/>
  <c r="CE503" i="16"/>
  <c r="CI502" i="16"/>
  <c r="CG502" i="16" s="1"/>
  <c r="CH502" i="16" s="1"/>
  <c r="CF502" i="16"/>
  <c r="CE502" i="16"/>
  <c r="CI501" i="16"/>
  <c r="CG501" i="16" s="1"/>
  <c r="CH501" i="16" s="1"/>
  <c r="CF501" i="16"/>
  <c r="CE501" i="16"/>
  <c r="CI500" i="16"/>
  <c r="CG500" i="16" s="1"/>
  <c r="CH500" i="16" s="1"/>
  <c r="CF500" i="16"/>
  <c r="CE500" i="16"/>
  <c r="CI499" i="16"/>
  <c r="CG499" i="16" s="1"/>
  <c r="CH499" i="16" s="1"/>
  <c r="CF499" i="16"/>
  <c r="CE499" i="16"/>
  <c r="CI498" i="16"/>
  <c r="CG498" i="16" s="1"/>
  <c r="CH498" i="16" s="1"/>
  <c r="CF498" i="16"/>
  <c r="CE498" i="16"/>
  <c r="CI497" i="16"/>
  <c r="CG497" i="16" s="1"/>
  <c r="CH497" i="16" s="1"/>
  <c r="CF497" i="16"/>
  <c r="CE497" i="16"/>
  <c r="CI496" i="16"/>
  <c r="CG496" i="16" s="1"/>
  <c r="CH496" i="16" s="1"/>
  <c r="CF496" i="16"/>
  <c r="CE496" i="16"/>
  <c r="CI495" i="16"/>
  <c r="CG495" i="16" s="1"/>
  <c r="CH495" i="16" s="1"/>
  <c r="CF495" i="16"/>
  <c r="CE495" i="16"/>
  <c r="CI494" i="16"/>
  <c r="CG494" i="16" s="1"/>
  <c r="CH494" i="16" s="1"/>
  <c r="CF494" i="16"/>
  <c r="CE494" i="16"/>
  <c r="CI493" i="16"/>
  <c r="CG493" i="16" s="1"/>
  <c r="CH493" i="16" s="1"/>
  <c r="CF493" i="16"/>
  <c r="CE493" i="16"/>
  <c r="CI492" i="16"/>
  <c r="CG492" i="16" s="1"/>
  <c r="CH492" i="16" s="1"/>
  <c r="CF492" i="16"/>
  <c r="CE492" i="16"/>
  <c r="CI491" i="16"/>
  <c r="CG491" i="16" s="1"/>
  <c r="CH491" i="16" s="1"/>
  <c r="CF491" i="16"/>
  <c r="CE491" i="16"/>
  <c r="CI490" i="16"/>
  <c r="CG490" i="16" s="1"/>
  <c r="CH490" i="16" s="1"/>
  <c r="CF490" i="16"/>
  <c r="CE490" i="16"/>
  <c r="CI489" i="16"/>
  <c r="CG489" i="16" s="1"/>
  <c r="CH489" i="16" s="1"/>
  <c r="CF489" i="16"/>
  <c r="CE489" i="16"/>
  <c r="CI488" i="16"/>
  <c r="CG488" i="16" s="1"/>
  <c r="CH488" i="16" s="1"/>
  <c r="CF488" i="16"/>
  <c r="CE488" i="16"/>
  <c r="CI487" i="16"/>
  <c r="CG487" i="16" s="1"/>
  <c r="CH487" i="16" s="1"/>
  <c r="CF487" i="16"/>
  <c r="CE487" i="16"/>
  <c r="CI486" i="16"/>
  <c r="CG486" i="16" s="1"/>
  <c r="CH486" i="16" s="1"/>
  <c r="CF486" i="16"/>
  <c r="CE486" i="16"/>
  <c r="CI485" i="16"/>
  <c r="CG485" i="16" s="1"/>
  <c r="CH485" i="16" s="1"/>
  <c r="CF485" i="16"/>
  <c r="CE485" i="16"/>
  <c r="CI484" i="16"/>
  <c r="CG484" i="16" s="1"/>
  <c r="CH484" i="16" s="1"/>
  <c r="CF484" i="16"/>
  <c r="CE484" i="16"/>
  <c r="CI483" i="16"/>
  <c r="CG483" i="16" s="1"/>
  <c r="CH483" i="16" s="1"/>
  <c r="CF483" i="16"/>
  <c r="CE483" i="16"/>
  <c r="CI482" i="16"/>
  <c r="CG482" i="16" s="1"/>
  <c r="CH482" i="16" s="1"/>
  <c r="CF482" i="16"/>
  <c r="CE482" i="16"/>
  <c r="CI481" i="16"/>
  <c r="CG481" i="16" s="1"/>
  <c r="CH481" i="16" s="1"/>
  <c r="CF481" i="16"/>
  <c r="CE481" i="16"/>
  <c r="CI480" i="16"/>
  <c r="CG480" i="16" s="1"/>
  <c r="CH480" i="16" s="1"/>
  <c r="CF480" i="16"/>
  <c r="CE480" i="16"/>
  <c r="CI479" i="16"/>
  <c r="CG479" i="16" s="1"/>
  <c r="CH479" i="16" s="1"/>
  <c r="CF479" i="16"/>
  <c r="CE479" i="16"/>
  <c r="CI478" i="16"/>
  <c r="CG478" i="16" s="1"/>
  <c r="CH478" i="16" s="1"/>
  <c r="CF478" i="16"/>
  <c r="CE478" i="16"/>
  <c r="CI477" i="16"/>
  <c r="CG477" i="16" s="1"/>
  <c r="CH477" i="16" s="1"/>
  <c r="CF477" i="16"/>
  <c r="CE477" i="16"/>
  <c r="CI476" i="16"/>
  <c r="CG476" i="16" s="1"/>
  <c r="CH476" i="16" s="1"/>
  <c r="CF476" i="16"/>
  <c r="CE476" i="16"/>
  <c r="CI475" i="16"/>
  <c r="CG475" i="16" s="1"/>
  <c r="CH475" i="16" s="1"/>
  <c r="CF475" i="16"/>
  <c r="CE475" i="16"/>
  <c r="CI474" i="16"/>
  <c r="CG474" i="16" s="1"/>
  <c r="CH474" i="16" s="1"/>
  <c r="CF474" i="16"/>
  <c r="CE474" i="16"/>
  <c r="CI473" i="16"/>
  <c r="CG473" i="16" s="1"/>
  <c r="CH473" i="16" s="1"/>
  <c r="CF473" i="16"/>
  <c r="CE473" i="16"/>
  <c r="CI472" i="16"/>
  <c r="CG472" i="16" s="1"/>
  <c r="CH472" i="16" s="1"/>
  <c r="CF472" i="16"/>
  <c r="CE472" i="16"/>
  <c r="CI471" i="16"/>
  <c r="CG471" i="16" s="1"/>
  <c r="CH471" i="16" s="1"/>
  <c r="CF471" i="16"/>
  <c r="CE471" i="16"/>
  <c r="CI470" i="16"/>
  <c r="CG470" i="16" s="1"/>
  <c r="CH470" i="16" s="1"/>
  <c r="CF470" i="16"/>
  <c r="CE470" i="16"/>
  <c r="CI469" i="16"/>
  <c r="CG469" i="16" s="1"/>
  <c r="CH469" i="16" s="1"/>
  <c r="CF469" i="16"/>
  <c r="CE469" i="16"/>
  <c r="CI468" i="16"/>
  <c r="CG468" i="16" s="1"/>
  <c r="CH468" i="16" s="1"/>
  <c r="CF468" i="16"/>
  <c r="CE468" i="16"/>
  <c r="CI467" i="16"/>
  <c r="CG467" i="16" s="1"/>
  <c r="CH467" i="16" s="1"/>
  <c r="CF467" i="16"/>
  <c r="CE467" i="16"/>
  <c r="CI466" i="16"/>
  <c r="CG466" i="16" s="1"/>
  <c r="CH466" i="16" s="1"/>
  <c r="CF466" i="16"/>
  <c r="CE466" i="16"/>
  <c r="CI465" i="16"/>
  <c r="CG465" i="16" s="1"/>
  <c r="CH465" i="16" s="1"/>
  <c r="CF465" i="16"/>
  <c r="CE465" i="16"/>
  <c r="CI464" i="16"/>
  <c r="CG464" i="16" s="1"/>
  <c r="CH464" i="16" s="1"/>
  <c r="CF464" i="16"/>
  <c r="CE464" i="16"/>
  <c r="CI463" i="16"/>
  <c r="CG463" i="16" s="1"/>
  <c r="CH463" i="16" s="1"/>
  <c r="CF463" i="16"/>
  <c r="CE463" i="16"/>
  <c r="CI462" i="16"/>
  <c r="CG462" i="16" s="1"/>
  <c r="CH462" i="16" s="1"/>
  <c r="CF462" i="16"/>
  <c r="CE462" i="16"/>
  <c r="CI461" i="16"/>
  <c r="CG461" i="16" s="1"/>
  <c r="CH461" i="16" s="1"/>
  <c r="CF461" i="16"/>
  <c r="CE461" i="16"/>
  <c r="CI460" i="16"/>
  <c r="CG460" i="16" s="1"/>
  <c r="CH460" i="16" s="1"/>
  <c r="CF460" i="16"/>
  <c r="CE460" i="16"/>
  <c r="CI459" i="16"/>
  <c r="CG459" i="16" s="1"/>
  <c r="CH459" i="16" s="1"/>
  <c r="CF459" i="16"/>
  <c r="CE459" i="16"/>
  <c r="CI458" i="16"/>
  <c r="CG458" i="16" s="1"/>
  <c r="CH458" i="16" s="1"/>
  <c r="CF458" i="16"/>
  <c r="CE458" i="16"/>
  <c r="CI457" i="16"/>
  <c r="CG457" i="16" s="1"/>
  <c r="CH457" i="16" s="1"/>
  <c r="CF457" i="16"/>
  <c r="CE457" i="16"/>
  <c r="CI456" i="16"/>
  <c r="CG456" i="16" s="1"/>
  <c r="CH456" i="16" s="1"/>
  <c r="CF456" i="16"/>
  <c r="CE456" i="16"/>
  <c r="CI455" i="16"/>
  <c r="CG455" i="16" s="1"/>
  <c r="CH455" i="16" s="1"/>
  <c r="CF455" i="16"/>
  <c r="CE455" i="16"/>
  <c r="CI454" i="16"/>
  <c r="CG454" i="16" s="1"/>
  <c r="CH454" i="16" s="1"/>
  <c r="CF454" i="16"/>
  <c r="CE454" i="16"/>
  <c r="CI453" i="16"/>
  <c r="CG453" i="16" s="1"/>
  <c r="CH453" i="16" s="1"/>
  <c r="CF453" i="16"/>
  <c r="CE453" i="16"/>
  <c r="CI452" i="16"/>
  <c r="CG452" i="16" s="1"/>
  <c r="CH452" i="16" s="1"/>
  <c r="CF452" i="16"/>
  <c r="CE452" i="16"/>
  <c r="CI451" i="16"/>
  <c r="CG451" i="16" s="1"/>
  <c r="CH451" i="16" s="1"/>
  <c r="CF451" i="16"/>
  <c r="CE451" i="16"/>
  <c r="CI450" i="16"/>
  <c r="CG450" i="16" s="1"/>
  <c r="CH450" i="16" s="1"/>
  <c r="CF450" i="16"/>
  <c r="CE450" i="16"/>
  <c r="CI449" i="16"/>
  <c r="CG449" i="16" s="1"/>
  <c r="CH449" i="16" s="1"/>
  <c r="CF449" i="16"/>
  <c r="CE449" i="16"/>
  <c r="CI448" i="16"/>
  <c r="CG448" i="16" s="1"/>
  <c r="CH448" i="16" s="1"/>
  <c r="CF448" i="16"/>
  <c r="CE448" i="16"/>
  <c r="CI447" i="16"/>
  <c r="CG447" i="16" s="1"/>
  <c r="CH447" i="16" s="1"/>
  <c r="CF447" i="16"/>
  <c r="CE447" i="16"/>
  <c r="CI446" i="16"/>
  <c r="CG446" i="16" s="1"/>
  <c r="CH446" i="16" s="1"/>
  <c r="CF446" i="16"/>
  <c r="CE446" i="16"/>
  <c r="CI445" i="16"/>
  <c r="CG445" i="16" s="1"/>
  <c r="CH445" i="16" s="1"/>
  <c r="CF445" i="16"/>
  <c r="CE445" i="16"/>
  <c r="CI444" i="16"/>
  <c r="CG444" i="16" s="1"/>
  <c r="CH444" i="16" s="1"/>
  <c r="CF444" i="16"/>
  <c r="CE444" i="16"/>
  <c r="CI443" i="16"/>
  <c r="CG443" i="16" s="1"/>
  <c r="CH443" i="16" s="1"/>
  <c r="CF443" i="16"/>
  <c r="CE443" i="16"/>
  <c r="CI442" i="16"/>
  <c r="CG442" i="16" s="1"/>
  <c r="CH442" i="16" s="1"/>
  <c r="CF442" i="16"/>
  <c r="CE442" i="16"/>
  <c r="CI441" i="16"/>
  <c r="CG441" i="16" s="1"/>
  <c r="CH441" i="16" s="1"/>
  <c r="CF441" i="16"/>
  <c r="CE441" i="16"/>
  <c r="CI440" i="16"/>
  <c r="CG440" i="16" s="1"/>
  <c r="CH440" i="16" s="1"/>
  <c r="CF440" i="16"/>
  <c r="CE440" i="16"/>
  <c r="CI439" i="16"/>
  <c r="CG439" i="16" s="1"/>
  <c r="CH439" i="16" s="1"/>
  <c r="CF439" i="16"/>
  <c r="CE439" i="16"/>
  <c r="CI438" i="16"/>
  <c r="CG438" i="16" s="1"/>
  <c r="CH438" i="16" s="1"/>
  <c r="CF438" i="16"/>
  <c r="CE438" i="16"/>
  <c r="CI437" i="16"/>
  <c r="CG437" i="16" s="1"/>
  <c r="CH437" i="16" s="1"/>
  <c r="CF437" i="16"/>
  <c r="CE437" i="16"/>
  <c r="CI436" i="16"/>
  <c r="CG436" i="16" s="1"/>
  <c r="CH436" i="16" s="1"/>
  <c r="CF436" i="16"/>
  <c r="CE436" i="16"/>
  <c r="CI435" i="16"/>
  <c r="CG435" i="16" s="1"/>
  <c r="CH435" i="16" s="1"/>
  <c r="CF435" i="16"/>
  <c r="CE435" i="16"/>
  <c r="CI434" i="16"/>
  <c r="CG434" i="16" s="1"/>
  <c r="CH434" i="16" s="1"/>
  <c r="CF434" i="16"/>
  <c r="CE434" i="16"/>
  <c r="CI433" i="16"/>
  <c r="CG433" i="16" s="1"/>
  <c r="CH433" i="16" s="1"/>
  <c r="CF433" i="16"/>
  <c r="CE433" i="16"/>
  <c r="CI432" i="16"/>
  <c r="CG432" i="16" s="1"/>
  <c r="CH432" i="16" s="1"/>
  <c r="CF432" i="16"/>
  <c r="CE432" i="16"/>
  <c r="CI431" i="16"/>
  <c r="CG431" i="16" s="1"/>
  <c r="CH431" i="16" s="1"/>
  <c r="CF431" i="16"/>
  <c r="CE431" i="16"/>
  <c r="CI430" i="16"/>
  <c r="CG430" i="16" s="1"/>
  <c r="CH430" i="16" s="1"/>
  <c r="CF430" i="16"/>
  <c r="CE430" i="16"/>
  <c r="CI429" i="16"/>
  <c r="CG429" i="16" s="1"/>
  <c r="CH429" i="16" s="1"/>
  <c r="CF429" i="16"/>
  <c r="CE429" i="16"/>
  <c r="CI428" i="16"/>
  <c r="CG428" i="16" s="1"/>
  <c r="CH428" i="16" s="1"/>
  <c r="CF428" i="16"/>
  <c r="CE428" i="16"/>
  <c r="CI427" i="16"/>
  <c r="CG427" i="16" s="1"/>
  <c r="CH427" i="16" s="1"/>
  <c r="CF427" i="16"/>
  <c r="CE427" i="16"/>
  <c r="CI426" i="16"/>
  <c r="CG426" i="16" s="1"/>
  <c r="CH426" i="16" s="1"/>
  <c r="CF426" i="16"/>
  <c r="CE426" i="16"/>
  <c r="CI425" i="16"/>
  <c r="CG425" i="16" s="1"/>
  <c r="CH425" i="16" s="1"/>
  <c r="CF425" i="16"/>
  <c r="CE425" i="16"/>
  <c r="CI424" i="16"/>
  <c r="CG424" i="16" s="1"/>
  <c r="CH424" i="16" s="1"/>
  <c r="CF424" i="16"/>
  <c r="CE424" i="16"/>
  <c r="CI423" i="16"/>
  <c r="CG423" i="16" s="1"/>
  <c r="CH423" i="16" s="1"/>
  <c r="CF423" i="16"/>
  <c r="CE423" i="16"/>
  <c r="CI422" i="16"/>
  <c r="CG422" i="16" s="1"/>
  <c r="CH422" i="16" s="1"/>
  <c r="CF422" i="16"/>
  <c r="CE422" i="16"/>
  <c r="CI421" i="16"/>
  <c r="CG421" i="16" s="1"/>
  <c r="CH421" i="16" s="1"/>
  <c r="CF421" i="16"/>
  <c r="CE421" i="16"/>
  <c r="CI420" i="16"/>
  <c r="CG420" i="16" s="1"/>
  <c r="CH420" i="16" s="1"/>
  <c r="CF420" i="16"/>
  <c r="CE420" i="16"/>
  <c r="CI419" i="16"/>
  <c r="CG419" i="16" s="1"/>
  <c r="CH419" i="16" s="1"/>
  <c r="CF419" i="16"/>
  <c r="CE419" i="16"/>
  <c r="CI418" i="16"/>
  <c r="CG418" i="16" s="1"/>
  <c r="CH418" i="16" s="1"/>
  <c r="CF418" i="16"/>
  <c r="CE418" i="16"/>
  <c r="CI417" i="16"/>
  <c r="CG417" i="16" s="1"/>
  <c r="CH417" i="16" s="1"/>
  <c r="CF417" i="16"/>
  <c r="CE417" i="16"/>
  <c r="CI416" i="16"/>
  <c r="CG416" i="16" s="1"/>
  <c r="CH416" i="16" s="1"/>
  <c r="CF416" i="16"/>
  <c r="CE416" i="16"/>
  <c r="CI415" i="16"/>
  <c r="CG415" i="16" s="1"/>
  <c r="CH415" i="16" s="1"/>
  <c r="CF415" i="16"/>
  <c r="CE415" i="16"/>
  <c r="CI414" i="16"/>
  <c r="CG414" i="16" s="1"/>
  <c r="CH414" i="16" s="1"/>
  <c r="CF414" i="16"/>
  <c r="CE414" i="16"/>
  <c r="CI413" i="16"/>
  <c r="CG413" i="16" s="1"/>
  <c r="CH413" i="16" s="1"/>
  <c r="CF413" i="16"/>
  <c r="CE413" i="16"/>
  <c r="CI412" i="16"/>
  <c r="CG412" i="16" s="1"/>
  <c r="CH412" i="16" s="1"/>
  <c r="CF412" i="16"/>
  <c r="CE412" i="16"/>
  <c r="CI411" i="16"/>
  <c r="CG411" i="16" s="1"/>
  <c r="CH411" i="16" s="1"/>
  <c r="CF411" i="16"/>
  <c r="CE411" i="16"/>
  <c r="CI410" i="16"/>
  <c r="CG410" i="16" s="1"/>
  <c r="CH410" i="16" s="1"/>
  <c r="CF410" i="16"/>
  <c r="CE410" i="16"/>
  <c r="CI409" i="16"/>
  <c r="CG409" i="16" s="1"/>
  <c r="CH409" i="16" s="1"/>
  <c r="CF409" i="16"/>
  <c r="CE409" i="16"/>
  <c r="CI408" i="16"/>
  <c r="CG408" i="16" s="1"/>
  <c r="CH408" i="16" s="1"/>
  <c r="CF408" i="16"/>
  <c r="CE408" i="16"/>
  <c r="CI407" i="16"/>
  <c r="CG407" i="16" s="1"/>
  <c r="CH407" i="16" s="1"/>
  <c r="CF407" i="16"/>
  <c r="CE407" i="16"/>
  <c r="CI406" i="16"/>
  <c r="CG406" i="16" s="1"/>
  <c r="CH406" i="16" s="1"/>
  <c r="CF406" i="16"/>
  <c r="CE406" i="16"/>
  <c r="CI405" i="16"/>
  <c r="CG405" i="16" s="1"/>
  <c r="CH405" i="16" s="1"/>
  <c r="CF405" i="16"/>
  <c r="CE405" i="16"/>
  <c r="CI404" i="16"/>
  <c r="CG404" i="16" s="1"/>
  <c r="CH404" i="16" s="1"/>
  <c r="CF404" i="16"/>
  <c r="CE404" i="16"/>
  <c r="CI403" i="16"/>
  <c r="CG403" i="16" s="1"/>
  <c r="CH403" i="16" s="1"/>
  <c r="CF403" i="16"/>
  <c r="CE403" i="16"/>
  <c r="CI402" i="16"/>
  <c r="CG402" i="16" s="1"/>
  <c r="CH402" i="16" s="1"/>
  <c r="CF402" i="16"/>
  <c r="CE402" i="16"/>
  <c r="CI401" i="16"/>
  <c r="CG401" i="16" s="1"/>
  <c r="CH401" i="16" s="1"/>
  <c r="CF401" i="16"/>
  <c r="CE401" i="16"/>
  <c r="CI400" i="16"/>
  <c r="CG400" i="16" s="1"/>
  <c r="CH400" i="16" s="1"/>
  <c r="CF400" i="16"/>
  <c r="CE400" i="16"/>
  <c r="CI399" i="16"/>
  <c r="CG399" i="16" s="1"/>
  <c r="CH399" i="16" s="1"/>
  <c r="CF399" i="16"/>
  <c r="CE399" i="16"/>
  <c r="CI398" i="16"/>
  <c r="CG398" i="16" s="1"/>
  <c r="CH398" i="16" s="1"/>
  <c r="CF398" i="16"/>
  <c r="CE398" i="16"/>
  <c r="CI397" i="16"/>
  <c r="CG397" i="16" s="1"/>
  <c r="CH397" i="16" s="1"/>
  <c r="CF397" i="16"/>
  <c r="CE397" i="16"/>
  <c r="CI396" i="16"/>
  <c r="CG396" i="16" s="1"/>
  <c r="CH396" i="16" s="1"/>
  <c r="CF396" i="16"/>
  <c r="CE396" i="16"/>
  <c r="CI395" i="16"/>
  <c r="CG395" i="16" s="1"/>
  <c r="CH395" i="16" s="1"/>
  <c r="CF395" i="16"/>
  <c r="CE395" i="16"/>
  <c r="CI394" i="16"/>
  <c r="CG394" i="16" s="1"/>
  <c r="CH394" i="16" s="1"/>
  <c r="CF394" i="16"/>
  <c r="CE394" i="16"/>
  <c r="CI393" i="16"/>
  <c r="CG393" i="16" s="1"/>
  <c r="CH393" i="16" s="1"/>
  <c r="CF393" i="16"/>
  <c r="CE393" i="16"/>
  <c r="CI392" i="16"/>
  <c r="CG392" i="16" s="1"/>
  <c r="CH392" i="16" s="1"/>
  <c r="CF392" i="16"/>
  <c r="CE392" i="16"/>
  <c r="CI391" i="16"/>
  <c r="CG391" i="16" s="1"/>
  <c r="CH391" i="16" s="1"/>
  <c r="CF391" i="16"/>
  <c r="CE391" i="16"/>
  <c r="CI390" i="16"/>
  <c r="CG390" i="16" s="1"/>
  <c r="CH390" i="16" s="1"/>
  <c r="CF390" i="16"/>
  <c r="CE390" i="16"/>
  <c r="CI389" i="16"/>
  <c r="CG389" i="16" s="1"/>
  <c r="CH389" i="16" s="1"/>
  <c r="CF389" i="16"/>
  <c r="CE389" i="16"/>
  <c r="CI388" i="16"/>
  <c r="CG388" i="16" s="1"/>
  <c r="CH388" i="16" s="1"/>
  <c r="CF388" i="16"/>
  <c r="CE388" i="16"/>
  <c r="CI387" i="16"/>
  <c r="CG387" i="16" s="1"/>
  <c r="CH387" i="16" s="1"/>
  <c r="CF387" i="16"/>
  <c r="CE387" i="16"/>
  <c r="CI386" i="16"/>
  <c r="CG386" i="16" s="1"/>
  <c r="CH386" i="16" s="1"/>
  <c r="CF386" i="16"/>
  <c r="CE386" i="16"/>
  <c r="CI385" i="16"/>
  <c r="CG385" i="16" s="1"/>
  <c r="CH385" i="16" s="1"/>
  <c r="CF385" i="16"/>
  <c r="CE385" i="16"/>
  <c r="CI384" i="16"/>
  <c r="CG384" i="16" s="1"/>
  <c r="CH384" i="16" s="1"/>
  <c r="CF384" i="16"/>
  <c r="CE384" i="16"/>
  <c r="CI383" i="16"/>
  <c r="CG383" i="16" s="1"/>
  <c r="CH383" i="16" s="1"/>
  <c r="CF383" i="16"/>
  <c r="CE383" i="16"/>
  <c r="CI382" i="16"/>
  <c r="CG382" i="16" s="1"/>
  <c r="CH382" i="16" s="1"/>
  <c r="CF382" i="16"/>
  <c r="CE382" i="16"/>
  <c r="CI381" i="16"/>
  <c r="CG381" i="16" s="1"/>
  <c r="CH381" i="16" s="1"/>
  <c r="CF381" i="16"/>
  <c r="CE381" i="16"/>
  <c r="CI380" i="16"/>
  <c r="CG380" i="16" s="1"/>
  <c r="CH380" i="16" s="1"/>
  <c r="CF380" i="16"/>
  <c r="CE380" i="16"/>
  <c r="CI379" i="16"/>
  <c r="CG379" i="16" s="1"/>
  <c r="CH379" i="16" s="1"/>
  <c r="CF379" i="16"/>
  <c r="CE379" i="16"/>
  <c r="CI378" i="16"/>
  <c r="CG378" i="16" s="1"/>
  <c r="CH378" i="16" s="1"/>
  <c r="CF378" i="16"/>
  <c r="CE378" i="16"/>
  <c r="CI377" i="16"/>
  <c r="CG377" i="16" s="1"/>
  <c r="CH377" i="16" s="1"/>
  <c r="CF377" i="16"/>
  <c r="CE377" i="16"/>
  <c r="CI376" i="16"/>
  <c r="CG376" i="16" s="1"/>
  <c r="CH376" i="16" s="1"/>
  <c r="CF376" i="16"/>
  <c r="CE376" i="16"/>
  <c r="CI375" i="16"/>
  <c r="CG375" i="16" s="1"/>
  <c r="CH375" i="16" s="1"/>
  <c r="CF375" i="16"/>
  <c r="CE375" i="16"/>
  <c r="CI374" i="16"/>
  <c r="CG374" i="16" s="1"/>
  <c r="CH374" i="16" s="1"/>
  <c r="CF374" i="16"/>
  <c r="CE374" i="16"/>
  <c r="CI373" i="16"/>
  <c r="CG373" i="16" s="1"/>
  <c r="CH373" i="16" s="1"/>
  <c r="CF373" i="16"/>
  <c r="CE373" i="16"/>
  <c r="CI372" i="16"/>
  <c r="CG372" i="16" s="1"/>
  <c r="CH372" i="16" s="1"/>
  <c r="CF372" i="16"/>
  <c r="CE372" i="16"/>
  <c r="CI371" i="16"/>
  <c r="CG371" i="16" s="1"/>
  <c r="CH371" i="16" s="1"/>
  <c r="CF371" i="16"/>
  <c r="CE371" i="16"/>
  <c r="CI370" i="16"/>
  <c r="CG370" i="16" s="1"/>
  <c r="CH370" i="16" s="1"/>
  <c r="CF370" i="16"/>
  <c r="CE370" i="16"/>
  <c r="CI369" i="16"/>
  <c r="CG369" i="16" s="1"/>
  <c r="CH369" i="16" s="1"/>
  <c r="CF369" i="16"/>
  <c r="CE369" i="16"/>
  <c r="CI368" i="16"/>
  <c r="CG368" i="16" s="1"/>
  <c r="CH368" i="16" s="1"/>
  <c r="CF368" i="16"/>
  <c r="CE368" i="16"/>
  <c r="CI367" i="16"/>
  <c r="CG367" i="16" s="1"/>
  <c r="CH367" i="16" s="1"/>
  <c r="CF367" i="16"/>
  <c r="CE367" i="16"/>
  <c r="CI366" i="16"/>
  <c r="CG366" i="16" s="1"/>
  <c r="CH366" i="16" s="1"/>
  <c r="CF366" i="16"/>
  <c r="CE366" i="16"/>
  <c r="CI365" i="16"/>
  <c r="CG365" i="16" s="1"/>
  <c r="CH365" i="16" s="1"/>
  <c r="CF365" i="16"/>
  <c r="CE365" i="16"/>
  <c r="CI364" i="16"/>
  <c r="CG364" i="16" s="1"/>
  <c r="CH364" i="16" s="1"/>
  <c r="CF364" i="16"/>
  <c r="CE364" i="16"/>
  <c r="CI363" i="16"/>
  <c r="CG363" i="16" s="1"/>
  <c r="CH363" i="16" s="1"/>
  <c r="CF363" i="16"/>
  <c r="CE363" i="16"/>
  <c r="CI362" i="16"/>
  <c r="CG362" i="16" s="1"/>
  <c r="CH362" i="16" s="1"/>
  <c r="CF362" i="16"/>
  <c r="CE362" i="16"/>
  <c r="CI361" i="16"/>
  <c r="CG361" i="16" s="1"/>
  <c r="CH361" i="16" s="1"/>
  <c r="CF361" i="16"/>
  <c r="CE361" i="16"/>
  <c r="CI360" i="16"/>
  <c r="CG360" i="16" s="1"/>
  <c r="CH360" i="16" s="1"/>
  <c r="CF360" i="16"/>
  <c r="CE360" i="16"/>
  <c r="CI359" i="16"/>
  <c r="CG359" i="16" s="1"/>
  <c r="CH359" i="16" s="1"/>
  <c r="CF359" i="16"/>
  <c r="CE359" i="16"/>
  <c r="CI358" i="16"/>
  <c r="CG358" i="16" s="1"/>
  <c r="CH358" i="16" s="1"/>
  <c r="CF358" i="16"/>
  <c r="CE358" i="16"/>
  <c r="CI357" i="16"/>
  <c r="CG357" i="16" s="1"/>
  <c r="CH357" i="16" s="1"/>
  <c r="CF357" i="16"/>
  <c r="CE357" i="16"/>
  <c r="CI356" i="16"/>
  <c r="CG356" i="16" s="1"/>
  <c r="CH356" i="16" s="1"/>
  <c r="CF356" i="16"/>
  <c r="CE356" i="16"/>
  <c r="CI355" i="16"/>
  <c r="CG355" i="16" s="1"/>
  <c r="CH355" i="16" s="1"/>
  <c r="CF355" i="16"/>
  <c r="CE355" i="16"/>
  <c r="CI354" i="16"/>
  <c r="CG354" i="16" s="1"/>
  <c r="CH354" i="16" s="1"/>
  <c r="CF354" i="16"/>
  <c r="CE354" i="16"/>
  <c r="CI353" i="16"/>
  <c r="CG353" i="16" s="1"/>
  <c r="CH353" i="16" s="1"/>
  <c r="CF353" i="16"/>
  <c r="CE353" i="16"/>
  <c r="CI352" i="16"/>
  <c r="CG352" i="16" s="1"/>
  <c r="CH352" i="16" s="1"/>
  <c r="CF352" i="16"/>
  <c r="CE352" i="16"/>
  <c r="CI351" i="16"/>
  <c r="CG351" i="16" s="1"/>
  <c r="CH351" i="16" s="1"/>
  <c r="CF351" i="16"/>
  <c r="CE351" i="16"/>
  <c r="CI350" i="16"/>
  <c r="CG350" i="16" s="1"/>
  <c r="CH350" i="16" s="1"/>
  <c r="CF350" i="16"/>
  <c r="CE350" i="16"/>
  <c r="CI349" i="16"/>
  <c r="CG349" i="16" s="1"/>
  <c r="CH349" i="16" s="1"/>
  <c r="CF349" i="16"/>
  <c r="CE349" i="16"/>
  <c r="CI348" i="16"/>
  <c r="CG348" i="16" s="1"/>
  <c r="CH348" i="16" s="1"/>
  <c r="CF348" i="16"/>
  <c r="CE348" i="16"/>
  <c r="CI347" i="16"/>
  <c r="CG347" i="16" s="1"/>
  <c r="CH347" i="16" s="1"/>
  <c r="CF347" i="16"/>
  <c r="CE347" i="16"/>
  <c r="CI346" i="16"/>
  <c r="CG346" i="16" s="1"/>
  <c r="CH346" i="16" s="1"/>
  <c r="CF346" i="16"/>
  <c r="CE346" i="16"/>
  <c r="CI345" i="16"/>
  <c r="CG345" i="16" s="1"/>
  <c r="CH345" i="16" s="1"/>
  <c r="CF345" i="16"/>
  <c r="CE345" i="16"/>
  <c r="CI344" i="16"/>
  <c r="CG344" i="16" s="1"/>
  <c r="CH344" i="16" s="1"/>
  <c r="CF344" i="16"/>
  <c r="CE344" i="16"/>
  <c r="CI343" i="16"/>
  <c r="CG343" i="16" s="1"/>
  <c r="CH343" i="16" s="1"/>
  <c r="CF343" i="16"/>
  <c r="CE343" i="16"/>
  <c r="CI342" i="16"/>
  <c r="CG342" i="16" s="1"/>
  <c r="CH342" i="16" s="1"/>
  <c r="CF342" i="16"/>
  <c r="CE342" i="16"/>
  <c r="CI341" i="16"/>
  <c r="CG341" i="16" s="1"/>
  <c r="CH341" i="16" s="1"/>
  <c r="CF341" i="16"/>
  <c r="CE341" i="16"/>
  <c r="CI340" i="16"/>
  <c r="CG340" i="16" s="1"/>
  <c r="CH340" i="16" s="1"/>
  <c r="CF340" i="16"/>
  <c r="CE340" i="16"/>
  <c r="CI339" i="16"/>
  <c r="CG339" i="16" s="1"/>
  <c r="CH339" i="16" s="1"/>
  <c r="CF339" i="16"/>
  <c r="CE339" i="16"/>
  <c r="CI338" i="16"/>
  <c r="CG338" i="16" s="1"/>
  <c r="CH338" i="16" s="1"/>
  <c r="CF338" i="16"/>
  <c r="CE338" i="16"/>
  <c r="CI337" i="16"/>
  <c r="CG337" i="16" s="1"/>
  <c r="CH337" i="16" s="1"/>
  <c r="CF337" i="16"/>
  <c r="CE337" i="16"/>
  <c r="CI336" i="16"/>
  <c r="CG336" i="16" s="1"/>
  <c r="CH336" i="16" s="1"/>
  <c r="CF336" i="16"/>
  <c r="CE336" i="16"/>
  <c r="CI335" i="16"/>
  <c r="CG335" i="16" s="1"/>
  <c r="CH335" i="16" s="1"/>
  <c r="CF335" i="16"/>
  <c r="CE335" i="16"/>
  <c r="CI334" i="16"/>
  <c r="CG334" i="16" s="1"/>
  <c r="CH334" i="16" s="1"/>
  <c r="CF334" i="16"/>
  <c r="CE334" i="16"/>
  <c r="CI333" i="16"/>
  <c r="CG333" i="16" s="1"/>
  <c r="CH333" i="16" s="1"/>
  <c r="CF333" i="16"/>
  <c r="CE333" i="16"/>
  <c r="CI332" i="16"/>
  <c r="CG332" i="16" s="1"/>
  <c r="CH332" i="16" s="1"/>
  <c r="CF332" i="16"/>
  <c r="CE332" i="16"/>
  <c r="CI331" i="16"/>
  <c r="CG331" i="16" s="1"/>
  <c r="CH331" i="16" s="1"/>
  <c r="CF331" i="16"/>
  <c r="CE331" i="16"/>
  <c r="CI330" i="16"/>
  <c r="CG330" i="16" s="1"/>
  <c r="CH330" i="16" s="1"/>
  <c r="CF330" i="16"/>
  <c r="CE330" i="16"/>
  <c r="CI329" i="16"/>
  <c r="CG329" i="16" s="1"/>
  <c r="CH329" i="16" s="1"/>
  <c r="CF329" i="16"/>
  <c r="CE329" i="16"/>
  <c r="CI328" i="16"/>
  <c r="CG328" i="16" s="1"/>
  <c r="CH328" i="16" s="1"/>
  <c r="CF328" i="16"/>
  <c r="CE328" i="16"/>
  <c r="CI327" i="16"/>
  <c r="CG327" i="16" s="1"/>
  <c r="CH327" i="16" s="1"/>
  <c r="CF327" i="16"/>
  <c r="CE327" i="16"/>
  <c r="CI326" i="16"/>
  <c r="CG326" i="16" s="1"/>
  <c r="CH326" i="16" s="1"/>
  <c r="CF326" i="16"/>
  <c r="CE326" i="16"/>
  <c r="CI325" i="16"/>
  <c r="CG325" i="16" s="1"/>
  <c r="CH325" i="16" s="1"/>
  <c r="CF325" i="16"/>
  <c r="CE325" i="16"/>
  <c r="CI324" i="16"/>
  <c r="CG324" i="16" s="1"/>
  <c r="CH324" i="16" s="1"/>
  <c r="CF324" i="16"/>
  <c r="CE324" i="16"/>
  <c r="CI323" i="16"/>
  <c r="CG323" i="16" s="1"/>
  <c r="CH323" i="16" s="1"/>
  <c r="CF323" i="16"/>
  <c r="CE323" i="16"/>
  <c r="CI322" i="16"/>
  <c r="CG322" i="16" s="1"/>
  <c r="CH322" i="16" s="1"/>
  <c r="CF322" i="16"/>
  <c r="CE322" i="16"/>
  <c r="CI321" i="16"/>
  <c r="CG321" i="16" s="1"/>
  <c r="CH321" i="16" s="1"/>
  <c r="CF321" i="16"/>
  <c r="CE321" i="16"/>
  <c r="CI320" i="16"/>
  <c r="CG320" i="16" s="1"/>
  <c r="CH320" i="16" s="1"/>
  <c r="CF320" i="16"/>
  <c r="CE320" i="16"/>
  <c r="CI319" i="16"/>
  <c r="CG319" i="16" s="1"/>
  <c r="CH319" i="16" s="1"/>
  <c r="CF319" i="16"/>
  <c r="CE319" i="16"/>
  <c r="CI318" i="16"/>
  <c r="CG318" i="16" s="1"/>
  <c r="CH318" i="16" s="1"/>
  <c r="CF318" i="16"/>
  <c r="CE318" i="16"/>
  <c r="CI317" i="16"/>
  <c r="CG317" i="16" s="1"/>
  <c r="CH317" i="16" s="1"/>
  <c r="CF317" i="16"/>
  <c r="CE317" i="16"/>
  <c r="CI316" i="16"/>
  <c r="CG316" i="16" s="1"/>
  <c r="CH316" i="16" s="1"/>
  <c r="CF316" i="16"/>
  <c r="CE316" i="16"/>
  <c r="CI315" i="16"/>
  <c r="CG315" i="16" s="1"/>
  <c r="CH315" i="16" s="1"/>
  <c r="CF315" i="16"/>
  <c r="CE315" i="16"/>
  <c r="CI314" i="16"/>
  <c r="CG314" i="16" s="1"/>
  <c r="CH314" i="16" s="1"/>
  <c r="CF314" i="16"/>
  <c r="CE314" i="16"/>
  <c r="CI313" i="16"/>
  <c r="CG313" i="16" s="1"/>
  <c r="CH313" i="16" s="1"/>
  <c r="CF313" i="16"/>
  <c r="CE313" i="16"/>
  <c r="CI312" i="16"/>
  <c r="CG312" i="16" s="1"/>
  <c r="CH312" i="16" s="1"/>
  <c r="CF312" i="16"/>
  <c r="CE312" i="16"/>
  <c r="CI311" i="16"/>
  <c r="CG311" i="16" s="1"/>
  <c r="CH311" i="16" s="1"/>
  <c r="CF311" i="16"/>
  <c r="CE311" i="16"/>
  <c r="CI310" i="16"/>
  <c r="CG310" i="16" s="1"/>
  <c r="CH310" i="16" s="1"/>
  <c r="CF310" i="16"/>
  <c r="CE310" i="16"/>
  <c r="CI309" i="16"/>
  <c r="CG309" i="16" s="1"/>
  <c r="CH309" i="16" s="1"/>
  <c r="CF309" i="16"/>
  <c r="CE309" i="16"/>
  <c r="CI308" i="16"/>
  <c r="CG308" i="16" s="1"/>
  <c r="CH308" i="16" s="1"/>
  <c r="CF308" i="16"/>
  <c r="CE308" i="16"/>
  <c r="CI307" i="16"/>
  <c r="CG307" i="16" s="1"/>
  <c r="CH307" i="16" s="1"/>
  <c r="CF307" i="16"/>
  <c r="CE307" i="16"/>
  <c r="CI306" i="16"/>
  <c r="CG306" i="16" s="1"/>
  <c r="CH306" i="16" s="1"/>
  <c r="CF306" i="16"/>
  <c r="CE306" i="16"/>
  <c r="CI305" i="16"/>
  <c r="CG305" i="16" s="1"/>
  <c r="CH305" i="16" s="1"/>
  <c r="CF305" i="16"/>
  <c r="CE305" i="16"/>
  <c r="CI304" i="16"/>
  <c r="CG304" i="16" s="1"/>
  <c r="CH304" i="16" s="1"/>
  <c r="CF304" i="16"/>
  <c r="CE304" i="16"/>
  <c r="CI303" i="16"/>
  <c r="CG303" i="16" s="1"/>
  <c r="CH303" i="16" s="1"/>
  <c r="CF303" i="16"/>
  <c r="CE303" i="16"/>
  <c r="CI302" i="16"/>
  <c r="CG302" i="16" s="1"/>
  <c r="CH302" i="16" s="1"/>
  <c r="CF302" i="16"/>
  <c r="CE302" i="16"/>
  <c r="CI301" i="16"/>
  <c r="CG301" i="16" s="1"/>
  <c r="CH301" i="16" s="1"/>
  <c r="CF301" i="16"/>
  <c r="CE301" i="16"/>
  <c r="CI300" i="16"/>
  <c r="CG300" i="16" s="1"/>
  <c r="CH300" i="16" s="1"/>
  <c r="CF300" i="16"/>
  <c r="CE300" i="16"/>
  <c r="CI299" i="16"/>
  <c r="CG299" i="16" s="1"/>
  <c r="CH299" i="16" s="1"/>
  <c r="CF299" i="16"/>
  <c r="CE299" i="16"/>
  <c r="CI298" i="16"/>
  <c r="CG298" i="16" s="1"/>
  <c r="CH298" i="16" s="1"/>
  <c r="CF298" i="16"/>
  <c r="CE298" i="16"/>
  <c r="CI297" i="16"/>
  <c r="CG297" i="16" s="1"/>
  <c r="CH297" i="16" s="1"/>
  <c r="CF297" i="16"/>
  <c r="CE297" i="16"/>
  <c r="CI296" i="16"/>
  <c r="CG296" i="16" s="1"/>
  <c r="CH296" i="16" s="1"/>
  <c r="CF296" i="16"/>
  <c r="CE296" i="16"/>
  <c r="CI295" i="16"/>
  <c r="CG295" i="16" s="1"/>
  <c r="CH295" i="16" s="1"/>
  <c r="CF295" i="16"/>
  <c r="CE295" i="16"/>
  <c r="CI294" i="16"/>
  <c r="CG294" i="16" s="1"/>
  <c r="CH294" i="16" s="1"/>
  <c r="CF294" i="16"/>
  <c r="CE294" i="16"/>
  <c r="CI293" i="16"/>
  <c r="CG293" i="16" s="1"/>
  <c r="CH293" i="16" s="1"/>
  <c r="CF293" i="16"/>
  <c r="CE293" i="16"/>
  <c r="CI292" i="16"/>
  <c r="CG292" i="16" s="1"/>
  <c r="CH292" i="16" s="1"/>
  <c r="CF292" i="16"/>
  <c r="CE292" i="16"/>
  <c r="CI291" i="16"/>
  <c r="CG291" i="16" s="1"/>
  <c r="CH291" i="16" s="1"/>
  <c r="CF291" i="16"/>
  <c r="CE291" i="16"/>
  <c r="CI290" i="16"/>
  <c r="CG290" i="16" s="1"/>
  <c r="CH290" i="16" s="1"/>
  <c r="CF290" i="16"/>
  <c r="CE290" i="16"/>
  <c r="CI289" i="16"/>
  <c r="CG289" i="16" s="1"/>
  <c r="CH289" i="16" s="1"/>
  <c r="CF289" i="16"/>
  <c r="CE289" i="16"/>
  <c r="CI288" i="16"/>
  <c r="CG288" i="16" s="1"/>
  <c r="CH288" i="16" s="1"/>
  <c r="CF288" i="16"/>
  <c r="CE288" i="16"/>
  <c r="CI287" i="16"/>
  <c r="CG287" i="16" s="1"/>
  <c r="CH287" i="16" s="1"/>
  <c r="CF287" i="16"/>
  <c r="CE287" i="16"/>
  <c r="CI286" i="16"/>
  <c r="CG286" i="16" s="1"/>
  <c r="CH286" i="16" s="1"/>
  <c r="CF286" i="16"/>
  <c r="CE286" i="16"/>
  <c r="CI285" i="16"/>
  <c r="CG285" i="16" s="1"/>
  <c r="CH285" i="16" s="1"/>
  <c r="CF285" i="16"/>
  <c r="CE285" i="16"/>
  <c r="CI284" i="16"/>
  <c r="CG284" i="16" s="1"/>
  <c r="CH284" i="16" s="1"/>
  <c r="CF284" i="16"/>
  <c r="CE284" i="16"/>
  <c r="CI283" i="16"/>
  <c r="CG283" i="16" s="1"/>
  <c r="CH283" i="16" s="1"/>
  <c r="CF283" i="16"/>
  <c r="CE283" i="16"/>
  <c r="CI282" i="16"/>
  <c r="CG282" i="16" s="1"/>
  <c r="CH282" i="16" s="1"/>
  <c r="CF282" i="16"/>
  <c r="CE282" i="16"/>
  <c r="CI281" i="16"/>
  <c r="CG281" i="16" s="1"/>
  <c r="CH281" i="16" s="1"/>
  <c r="CF281" i="16"/>
  <c r="CE281" i="16"/>
  <c r="CI280" i="16"/>
  <c r="CG280" i="16" s="1"/>
  <c r="CH280" i="16" s="1"/>
  <c r="CF280" i="16"/>
  <c r="CE280" i="16"/>
  <c r="CI279" i="16"/>
  <c r="CG279" i="16" s="1"/>
  <c r="CH279" i="16" s="1"/>
  <c r="CF279" i="16"/>
  <c r="CE279" i="16"/>
  <c r="CI278" i="16"/>
  <c r="CG278" i="16" s="1"/>
  <c r="CH278" i="16" s="1"/>
  <c r="CF278" i="16"/>
  <c r="CE278" i="16"/>
  <c r="CI277" i="16"/>
  <c r="CG277" i="16" s="1"/>
  <c r="CH277" i="16" s="1"/>
  <c r="CF277" i="16"/>
  <c r="CE277" i="16"/>
  <c r="CI276" i="16"/>
  <c r="CG276" i="16" s="1"/>
  <c r="CH276" i="16" s="1"/>
  <c r="CF276" i="16"/>
  <c r="CE276" i="16"/>
  <c r="CI275" i="16"/>
  <c r="CG275" i="16" s="1"/>
  <c r="CH275" i="16" s="1"/>
  <c r="CF275" i="16"/>
  <c r="CE275" i="16"/>
  <c r="CI274" i="16"/>
  <c r="CG274" i="16" s="1"/>
  <c r="CH274" i="16" s="1"/>
  <c r="CF274" i="16"/>
  <c r="CE274" i="16"/>
  <c r="CI273" i="16"/>
  <c r="CG273" i="16" s="1"/>
  <c r="CH273" i="16" s="1"/>
  <c r="CF273" i="16"/>
  <c r="CE273" i="16"/>
  <c r="CI272" i="16"/>
  <c r="CG272" i="16" s="1"/>
  <c r="CH272" i="16" s="1"/>
  <c r="CF272" i="16"/>
  <c r="CE272" i="16"/>
  <c r="CI271" i="16"/>
  <c r="CG271" i="16" s="1"/>
  <c r="CH271" i="16" s="1"/>
  <c r="CF271" i="16"/>
  <c r="CE271" i="16"/>
  <c r="CI270" i="16"/>
  <c r="CG270" i="16" s="1"/>
  <c r="CH270" i="16" s="1"/>
  <c r="CF270" i="16"/>
  <c r="CE270" i="16"/>
  <c r="CI269" i="16"/>
  <c r="CG269" i="16" s="1"/>
  <c r="CH269" i="16" s="1"/>
  <c r="CF269" i="16"/>
  <c r="CE269" i="16"/>
  <c r="CI268" i="16"/>
  <c r="CG268" i="16" s="1"/>
  <c r="CH268" i="16" s="1"/>
  <c r="CF268" i="16"/>
  <c r="CE268" i="16"/>
  <c r="CI267" i="16"/>
  <c r="CG267" i="16" s="1"/>
  <c r="CH267" i="16" s="1"/>
  <c r="CF267" i="16"/>
  <c r="CE267" i="16"/>
  <c r="CI266" i="16"/>
  <c r="CG266" i="16" s="1"/>
  <c r="CH266" i="16" s="1"/>
  <c r="CF266" i="16"/>
  <c r="CE266" i="16"/>
  <c r="CI265" i="16"/>
  <c r="CG265" i="16" s="1"/>
  <c r="CH265" i="16" s="1"/>
  <c r="CF265" i="16"/>
  <c r="CE265" i="16"/>
  <c r="CI264" i="16"/>
  <c r="CG264" i="16" s="1"/>
  <c r="CH264" i="16" s="1"/>
  <c r="CF264" i="16"/>
  <c r="CE264" i="16"/>
  <c r="CI263" i="16"/>
  <c r="CG263" i="16" s="1"/>
  <c r="CH263" i="16" s="1"/>
  <c r="CF263" i="16"/>
  <c r="CE263" i="16"/>
  <c r="CI262" i="16"/>
  <c r="CG262" i="16" s="1"/>
  <c r="CH262" i="16" s="1"/>
  <c r="CF262" i="16"/>
  <c r="CE262" i="16"/>
  <c r="CI261" i="16"/>
  <c r="CG261" i="16" s="1"/>
  <c r="CH261" i="16" s="1"/>
  <c r="CF261" i="16"/>
  <c r="CE261" i="16"/>
  <c r="CI260" i="16"/>
  <c r="CG260" i="16" s="1"/>
  <c r="CH260" i="16" s="1"/>
  <c r="CF260" i="16"/>
  <c r="CE260" i="16"/>
  <c r="CI259" i="16"/>
  <c r="CG259" i="16" s="1"/>
  <c r="CH259" i="16" s="1"/>
  <c r="CF259" i="16"/>
  <c r="CE259" i="16"/>
  <c r="CI258" i="16"/>
  <c r="CG258" i="16" s="1"/>
  <c r="CH258" i="16" s="1"/>
  <c r="CF258" i="16"/>
  <c r="CE258" i="16"/>
  <c r="CI257" i="16"/>
  <c r="CG257" i="16" s="1"/>
  <c r="CH257" i="16" s="1"/>
  <c r="CF257" i="16"/>
  <c r="CE257" i="16"/>
  <c r="CI256" i="16"/>
  <c r="CG256" i="16" s="1"/>
  <c r="CH256" i="16" s="1"/>
  <c r="CF256" i="16"/>
  <c r="CE256" i="16"/>
  <c r="CI255" i="16"/>
  <c r="CG255" i="16" s="1"/>
  <c r="CH255" i="16" s="1"/>
  <c r="CF255" i="16"/>
  <c r="CE255" i="16"/>
  <c r="CI254" i="16"/>
  <c r="CG254" i="16" s="1"/>
  <c r="CH254" i="16" s="1"/>
  <c r="CF254" i="16"/>
  <c r="CE254" i="16"/>
  <c r="CI253" i="16"/>
  <c r="CG253" i="16" s="1"/>
  <c r="CH253" i="16" s="1"/>
  <c r="CF253" i="16"/>
  <c r="CE253" i="16"/>
  <c r="CI252" i="16"/>
  <c r="CG252" i="16" s="1"/>
  <c r="CH252" i="16" s="1"/>
  <c r="CF252" i="16"/>
  <c r="CE252" i="16"/>
  <c r="CI251" i="16"/>
  <c r="CG251" i="16" s="1"/>
  <c r="CH251" i="16" s="1"/>
  <c r="CF251" i="16"/>
  <c r="CE251" i="16"/>
  <c r="CI250" i="16"/>
  <c r="CG250" i="16" s="1"/>
  <c r="CH250" i="16" s="1"/>
  <c r="CF250" i="16"/>
  <c r="CE250" i="16"/>
  <c r="CI249" i="16"/>
  <c r="CG249" i="16" s="1"/>
  <c r="CH249" i="16" s="1"/>
  <c r="CF249" i="16"/>
  <c r="CE249" i="16"/>
  <c r="CI248" i="16"/>
  <c r="CG248" i="16" s="1"/>
  <c r="CH248" i="16" s="1"/>
  <c r="CF248" i="16"/>
  <c r="CE248" i="16"/>
  <c r="CI247" i="16"/>
  <c r="CG247" i="16" s="1"/>
  <c r="CH247" i="16" s="1"/>
  <c r="CF247" i="16"/>
  <c r="CE247" i="16"/>
  <c r="CI246" i="16"/>
  <c r="CG246" i="16" s="1"/>
  <c r="CH246" i="16" s="1"/>
  <c r="CF246" i="16"/>
  <c r="CE246" i="16"/>
  <c r="CI245" i="16"/>
  <c r="CG245" i="16" s="1"/>
  <c r="CH245" i="16" s="1"/>
  <c r="CF245" i="16"/>
  <c r="CE245" i="16"/>
  <c r="CI244" i="16"/>
  <c r="CG244" i="16" s="1"/>
  <c r="CH244" i="16" s="1"/>
  <c r="CF244" i="16"/>
  <c r="CE244" i="16"/>
  <c r="CI243" i="16"/>
  <c r="CG243" i="16" s="1"/>
  <c r="CH243" i="16" s="1"/>
  <c r="CF243" i="16"/>
  <c r="CE243" i="16"/>
  <c r="CI242" i="16"/>
  <c r="CG242" i="16" s="1"/>
  <c r="CH242" i="16" s="1"/>
  <c r="CF242" i="16"/>
  <c r="CE242" i="16"/>
  <c r="CI241" i="16"/>
  <c r="CG241" i="16" s="1"/>
  <c r="CH241" i="16" s="1"/>
  <c r="CF241" i="16"/>
  <c r="CE241" i="16"/>
  <c r="CI240" i="16"/>
  <c r="CG240" i="16" s="1"/>
  <c r="CH240" i="16" s="1"/>
  <c r="CF240" i="16"/>
  <c r="CE240" i="16"/>
  <c r="CI239" i="16"/>
  <c r="CG239" i="16" s="1"/>
  <c r="CH239" i="16" s="1"/>
  <c r="CF239" i="16"/>
  <c r="CE239" i="16"/>
  <c r="CI238" i="16"/>
  <c r="CG238" i="16" s="1"/>
  <c r="CH238" i="16" s="1"/>
  <c r="CF238" i="16"/>
  <c r="CE238" i="16"/>
  <c r="CI237" i="16"/>
  <c r="CG237" i="16" s="1"/>
  <c r="CH237" i="16" s="1"/>
  <c r="CF237" i="16"/>
  <c r="CE237" i="16"/>
  <c r="CI236" i="16"/>
  <c r="CG236" i="16" s="1"/>
  <c r="CH236" i="16" s="1"/>
  <c r="CF236" i="16"/>
  <c r="CE236" i="16"/>
  <c r="CI235" i="16"/>
  <c r="CG235" i="16" s="1"/>
  <c r="CH235" i="16" s="1"/>
  <c r="CF235" i="16"/>
  <c r="CE235" i="16"/>
  <c r="CI234" i="16"/>
  <c r="CG234" i="16" s="1"/>
  <c r="CH234" i="16" s="1"/>
  <c r="CF234" i="16"/>
  <c r="CE234" i="16"/>
  <c r="CI233" i="16"/>
  <c r="CG233" i="16" s="1"/>
  <c r="CH233" i="16" s="1"/>
  <c r="CF233" i="16"/>
  <c r="CE233" i="16"/>
  <c r="CI232" i="16"/>
  <c r="CG232" i="16" s="1"/>
  <c r="CH232" i="16" s="1"/>
  <c r="CF232" i="16"/>
  <c r="CE232" i="16"/>
  <c r="CI231" i="16"/>
  <c r="CG231" i="16" s="1"/>
  <c r="CH231" i="16" s="1"/>
  <c r="CF231" i="16"/>
  <c r="CE231" i="16"/>
  <c r="CI230" i="16"/>
  <c r="CG230" i="16" s="1"/>
  <c r="CH230" i="16" s="1"/>
  <c r="CF230" i="16"/>
  <c r="CE230" i="16"/>
  <c r="CI229" i="16"/>
  <c r="CG229" i="16" s="1"/>
  <c r="CH229" i="16" s="1"/>
  <c r="CF229" i="16"/>
  <c r="CE229" i="16"/>
  <c r="CI228" i="16"/>
  <c r="CG228" i="16" s="1"/>
  <c r="CH228" i="16" s="1"/>
  <c r="CF228" i="16"/>
  <c r="CE228" i="16"/>
  <c r="CI227" i="16"/>
  <c r="CG227" i="16" s="1"/>
  <c r="CH227" i="16" s="1"/>
  <c r="CF227" i="16"/>
  <c r="CE227" i="16"/>
  <c r="CI226" i="16"/>
  <c r="CG226" i="16" s="1"/>
  <c r="CH226" i="16" s="1"/>
  <c r="CF226" i="16"/>
  <c r="CE226" i="16"/>
  <c r="CI225" i="16"/>
  <c r="CG225" i="16" s="1"/>
  <c r="CH225" i="16" s="1"/>
  <c r="CF225" i="16"/>
  <c r="CE225" i="16"/>
  <c r="CI224" i="16"/>
  <c r="CG224" i="16" s="1"/>
  <c r="CH224" i="16" s="1"/>
  <c r="CF224" i="16"/>
  <c r="CE224" i="16"/>
  <c r="CI223" i="16"/>
  <c r="CG223" i="16" s="1"/>
  <c r="CH223" i="16" s="1"/>
  <c r="CF223" i="16"/>
  <c r="CE223" i="16"/>
  <c r="CI222" i="16"/>
  <c r="CG222" i="16" s="1"/>
  <c r="CH222" i="16" s="1"/>
  <c r="CF222" i="16"/>
  <c r="CE222" i="16"/>
  <c r="CI221" i="16"/>
  <c r="CG221" i="16" s="1"/>
  <c r="CH221" i="16" s="1"/>
  <c r="CF221" i="16"/>
  <c r="CE221" i="16"/>
  <c r="CI220" i="16"/>
  <c r="CG220" i="16" s="1"/>
  <c r="CH220" i="16" s="1"/>
  <c r="CF220" i="16"/>
  <c r="CE220" i="16"/>
  <c r="CI219" i="16"/>
  <c r="CG219" i="16" s="1"/>
  <c r="CH219" i="16" s="1"/>
  <c r="CF219" i="16"/>
  <c r="CE219" i="16"/>
  <c r="CI218" i="16"/>
  <c r="CG218" i="16" s="1"/>
  <c r="CH218" i="16" s="1"/>
  <c r="CF218" i="16"/>
  <c r="CE218" i="16"/>
  <c r="CI217" i="16"/>
  <c r="CG217" i="16" s="1"/>
  <c r="CH217" i="16" s="1"/>
  <c r="CF217" i="16"/>
  <c r="CE217" i="16"/>
  <c r="CI216" i="16"/>
  <c r="CG216" i="16" s="1"/>
  <c r="CH216" i="16" s="1"/>
  <c r="CF216" i="16"/>
  <c r="CE216" i="16"/>
  <c r="CI215" i="16"/>
  <c r="CG215" i="16" s="1"/>
  <c r="CH215" i="16" s="1"/>
  <c r="CF215" i="16"/>
  <c r="CE215" i="16"/>
  <c r="CI214" i="16"/>
  <c r="CG214" i="16" s="1"/>
  <c r="CH214" i="16" s="1"/>
  <c r="CF214" i="16"/>
  <c r="CE214" i="16"/>
  <c r="CI213" i="16"/>
  <c r="CG213" i="16" s="1"/>
  <c r="CH213" i="16" s="1"/>
  <c r="CF213" i="16"/>
  <c r="CE213" i="16"/>
  <c r="CI212" i="16"/>
  <c r="CG212" i="16" s="1"/>
  <c r="CH212" i="16" s="1"/>
  <c r="CF212" i="16"/>
  <c r="CE212" i="16"/>
  <c r="CI211" i="16"/>
  <c r="CG211" i="16" s="1"/>
  <c r="CH211" i="16" s="1"/>
  <c r="CF211" i="16"/>
  <c r="CE211" i="16"/>
  <c r="CI210" i="16"/>
  <c r="CG210" i="16" s="1"/>
  <c r="CH210" i="16" s="1"/>
  <c r="CF210" i="16"/>
  <c r="CE210" i="16"/>
  <c r="CI209" i="16"/>
  <c r="CG209" i="16" s="1"/>
  <c r="CH209" i="16" s="1"/>
  <c r="CF209" i="16"/>
  <c r="CE209" i="16"/>
  <c r="CI208" i="16"/>
  <c r="CG208" i="16" s="1"/>
  <c r="CH208" i="16" s="1"/>
  <c r="CF208" i="16"/>
  <c r="CE208" i="16"/>
  <c r="CI207" i="16"/>
  <c r="CG207" i="16" s="1"/>
  <c r="CH207" i="16" s="1"/>
  <c r="CF207" i="16"/>
  <c r="CE207" i="16"/>
  <c r="CI206" i="16"/>
  <c r="CG206" i="16" s="1"/>
  <c r="CH206" i="16" s="1"/>
  <c r="CF206" i="16"/>
  <c r="CE206" i="16"/>
  <c r="CI205" i="16"/>
  <c r="CG205" i="16" s="1"/>
  <c r="CH205" i="16" s="1"/>
  <c r="CF205" i="16"/>
  <c r="CE205" i="16"/>
  <c r="CI204" i="16"/>
  <c r="CG204" i="16" s="1"/>
  <c r="CH204" i="16" s="1"/>
  <c r="CF204" i="16"/>
  <c r="CE204" i="16"/>
  <c r="CI203" i="16"/>
  <c r="CG203" i="16" s="1"/>
  <c r="CH203" i="16" s="1"/>
  <c r="CF203" i="16"/>
  <c r="CE203" i="16"/>
  <c r="CI202" i="16"/>
  <c r="CG202" i="16" s="1"/>
  <c r="CH202" i="16" s="1"/>
  <c r="CF202" i="16"/>
  <c r="CE202" i="16"/>
  <c r="CI201" i="16"/>
  <c r="CG201" i="16" s="1"/>
  <c r="CH201" i="16" s="1"/>
  <c r="CF201" i="16"/>
  <c r="CE201" i="16"/>
  <c r="CI200" i="16"/>
  <c r="CG200" i="16" s="1"/>
  <c r="CH200" i="16" s="1"/>
  <c r="CF200" i="16"/>
  <c r="CE200" i="16"/>
  <c r="CI199" i="16"/>
  <c r="CG199" i="16" s="1"/>
  <c r="CH199" i="16" s="1"/>
  <c r="CF199" i="16"/>
  <c r="CE199" i="16"/>
  <c r="CI198" i="16"/>
  <c r="CG198" i="16" s="1"/>
  <c r="CH198" i="16" s="1"/>
  <c r="CF198" i="16"/>
  <c r="CE198" i="16"/>
  <c r="CI197" i="16"/>
  <c r="CG197" i="16" s="1"/>
  <c r="CH197" i="16" s="1"/>
  <c r="CF197" i="16"/>
  <c r="CE197" i="16"/>
  <c r="CI196" i="16"/>
  <c r="CG196" i="16" s="1"/>
  <c r="CH196" i="16" s="1"/>
  <c r="CF196" i="16"/>
  <c r="CE196" i="16"/>
  <c r="CI195" i="16"/>
  <c r="CG195" i="16" s="1"/>
  <c r="CH195" i="16" s="1"/>
  <c r="CF195" i="16"/>
  <c r="CE195" i="16"/>
  <c r="CI194" i="16"/>
  <c r="CG194" i="16" s="1"/>
  <c r="CH194" i="16" s="1"/>
  <c r="CF194" i="16"/>
  <c r="CE194" i="16"/>
  <c r="CI193" i="16"/>
  <c r="CG193" i="16" s="1"/>
  <c r="CH193" i="16" s="1"/>
  <c r="CF193" i="16"/>
  <c r="CE193" i="16"/>
  <c r="CI192" i="16"/>
  <c r="CG192" i="16" s="1"/>
  <c r="CH192" i="16" s="1"/>
  <c r="CF192" i="16"/>
  <c r="CE192" i="16"/>
  <c r="CI191" i="16"/>
  <c r="CG191" i="16" s="1"/>
  <c r="CH191" i="16" s="1"/>
  <c r="CF191" i="16"/>
  <c r="CE191" i="16"/>
  <c r="CI190" i="16"/>
  <c r="CG190" i="16" s="1"/>
  <c r="CH190" i="16" s="1"/>
  <c r="CF190" i="16"/>
  <c r="CE190" i="16"/>
  <c r="CI189" i="16"/>
  <c r="CG189" i="16" s="1"/>
  <c r="CH189" i="16" s="1"/>
  <c r="CF189" i="16"/>
  <c r="CE189" i="16"/>
  <c r="CI188" i="16"/>
  <c r="CG188" i="16" s="1"/>
  <c r="CH188" i="16" s="1"/>
  <c r="CF188" i="16"/>
  <c r="CE188" i="16"/>
  <c r="CI187" i="16"/>
  <c r="CG187" i="16" s="1"/>
  <c r="CH187" i="16" s="1"/>
  <c r="CF187" i="16"/>
  <c r="CE187" i="16"/>
  <c r="CI186" i="16"/>
  <c r="CG186" i="16" s="1"/>
  <c r="CH186" i="16" s="1"/>
  <c r="CF186" i="16"/>
  <c r="CE186" i="16"/>
  <c r="CI185" i="16"/>
  <c r="CG185" i="16" s="1"/>
  <c r="CH185" i="16" s="1"/>
  <c r="CF185" i="16"/>
  <c r="CE185" i="16"/>
  <c r="CI184" i="16"/>
  <c r="CG184" i="16" s="1"/>
  <c r="CH184" i="16" s="1"/>
  <c r="CF184" i="16"/>
  <c r="CE184" i="16"/>
  <c r="CI183" i="16"/>
  <c r="CG183" i="16" s="1"/>
  <c r="CH183" i="16" s="1"/>
  <c r="CF183" i="16"/>
  <c r="CE183" i="16"/>
  <c r="CI182" i="16"/>
  <c r="CG182" i="16" s="1"/>
  <c r="CH182" i="16" s="1"/>
  <c r="CF182" i="16"/>
  <c r="CE182" i="16"/>
  <c r="CI181" i="16"/>
  <c r="CG181" i="16" s="1"/>
  <c r="CH181" i="16" s="1"/>
  <c r="CF181" i="16"/>
  <c r="CE181" i="16"/>
  <c r="CI180" i="16"/>
  <c r="CG180" i="16" s="1"/>
  <c r="CH180" i="16" s="1"/>
  <c r="CF180" i="16"/>
  <c r="CE180" i="16"/>
  <c r="CI179" i="16"/>
  <c r="CG179" i="16" s="1"/>
  <c r="CH179" i="16" s="1"/>
  <c r="CF179" i="16"/>
  <c r="CE179" i="16"/>
  <c r="CI178" i="16"/>
  <c r="CG178" i="16" s="1"/>
  <c r="CH178" i="16" s="1"/>
  <c r="CF178" i="16"/>
  <c r="CE178" i="16"/>
  <c r="CI177" i="16"/>
  <c r="CG177" i="16" s="1"/>
  <c r="CH177" i="16" s="1"/>
  <c r="CF177" i="16"/>
  <c r="CE177" i="16"/>
  <c r="CI176" i="16"/>
  <c r="CG176" i="16" s="1"/>
  <c r="CH176" i="16" s="1"/>
  <c r="CF176" i="16"/>
  <c r="CE176" i="16"/>
  <c r="CI175" i="16"/>
  <c r="CG175" i="16" s="1"/>
  <c r="CH175" i="16" s="1"/>
  <c r="CF175" i="16"/>
  <c r="CE175" i="16"/>
  <c r="CI174" i="16"/>
  <c r="CG174" i="16" s="1"/>
  <c r="CH174" i="16" s="1"/>
  <c r="CF174" i="16"/>
  <c r="CE174" i="16"/>
  <c r="CI173" i="16"/>
  <c r="CG173" i="16" s="1"/>
  <c r="CH173" i="16" s="1"/>
  <c r="CF173" i="16"/>
  <c r="CE173" i="16"/>
  <c r="CI172" i="16"/>
  <c r="CG172" i="16" s="1"/>
  <c r="CH172" i="16" s="1"/>
  <c r="CF172" i="16"/>
  <c r="CE172" i="16"/>
  <c r="CI171" i="16"/>
  <c r="CG171" i="16" s="1"/>
  <c r="CH171" i="16" s="1"/>
  <c r="CF171" i="16"/>
  <c r="CE171" i="16"/>
  <c r="CI170" i="16"/>
  <c r="CG170" i="16" s="1"/>
  <c r="CH170" i="16" s="1"/>
  <c r="CF170" i="16"/>
  <c r="CE170" i="16"/>
  <c r="CI169" i="16"/>
  <c r="CG169" i="16" s="1"/>
  <c r="CH169" i="16" s="1"/>
  <c r="CF169" i="16"/>
  <c r="CE169" i="16"/>
  <c r="CI168" i="16"/>
  <c r="CG168" i="16" s="1"/>
  <c r="CH168" i="16" s="1"/>
  <c r="CF168" i="16"/>
  <c r="CE168" i="16"/>
  <c r="CI167" i="16"/>
  <c r="CG167" i="16" s="1"/>
  <c r="CH167" i="16" s="1"/>
  <c r="CF167" i="16"/>
  <c r="CE167" i="16"/>
  <c r="CI166" i="16"/>
  <c r="CG166" i="16" s="1"/>
  <c r="CH166" i="16" s="1"/>
  <c r="CF166" i="16"/>
  <c r="CE166" i="16"/>
  <c r="CI165" i="16"/>
  <c r="CG165" i="16" s="1"/>
  <c r="CH165" i="16" s="1"/>
  <c r="CF165" i="16"/>
  <c r="CE165" i="16"/>
  <c r="CI164" i="16"/>
  <c r="CG164" i="16" s="1"/>
  <c r="CH164" i="16" s="1"/>
  <c r="CF164" i="16"/>
  <c r="CE164" i="16"/>
  <c r="CI163" i="16"/>
  <c r="CG163" i="16" s="1"/>
  <c r="CH163" i="16" s="1"/>
  <c r="CF163" i="16"/>
  <c r="CE163" i="16"/>
  <c r="CI162" i="16"/>
  <c r="CG162" i="16" s="1"/>
  <c r="CH162" i="16" s="1"/>
  <c r="CF162" i="16"/>
  <c r="CE162" i="16"/>
  <c r="CI161" i="16"/>
  <c r="CG161" i="16" s="1"/>
  <c r="CH161" i="16" s="1"/>
  <c r="CF161" i="16"/>
  <c r="CE161" i="16"/>
  <c r="CI160" i="16"/>
  <c r="CG160" i="16" s="1"/>
  <c r="CH160" i="16" s="1"/>
  <c r="CF160" i="16"/>
  <c r="CE160" i="16"/>
  <c r="CI159" i="16"/>
  <c r="CG159" i="16" s="1"/>
  <c r="CH159" i="16" s="1"/>
  <c r="CF159" i="16"/>
  <c r="CE159" i="16"/>
  <c r="CI158" i="16"/>
  <c r="CG158" i="16" s="1"/>
  <c r="CH158" i="16" s="1"/>
  <c r="CF158" i="16"/>
  <c r="CE158" i="16"/>
  <c r="CI157" i="16"/>
  <c r="CG157" i="16" s="1"/>
  <c r="CH157" i="16" s="1"/>
  <c r="CF157" i="16"/>
  <c r="CE157" i="16"/>
  <c r="CI156" i="16"/>
  <c r="CG156" i="16" s="1"/>
  <c r="CH156" i="16" s="1"/>
  <c r="CF156" i="16"/>
  <c r="CE156" i="16"/>
  <c r="CI155" i="16"/>
  <c r="CG155" i="16" s="1"/>
  <c r="CH155" i="16" s="1"/>
  <c r="CF155" i="16"/>
  <c r="CE155" i="16"/>
  <c r="CI154" i="16"/>
  <c r="CG154" i="16" s="1"/>
  <c r="CH154" i="16" s="1"/>
  <c r="CF154" i="16"/>
  <c r="CE154" i="16"/>
  <c r="CI153" i="16"/>
  <c r="CG153" i="16" s="1"/>
  <c r="CH153" i="16" s="1"/>
  <c r="CF153" i="16"/>
  <c r="CE153" i="16"/>
  <c r="CI152" i="16"/>
  <c r="CG152" i="16" s="1"/>
  <c r="CH152" i="16" s="1"/>
  <c r="CF152" i="16"/>
  <c r="CE152" i="16"/>
  <c r="CI151" i="16"/>
  <c r="CG151" i="16" s="1"/>
  <c r="CH151" i="16" s="1"/>
  <c r="CF151" i="16"/>
  <c r="CE151" i="16"/>
  <c r="CI150" i="16"/>
  <c r="CG150" i="16" s="1"/>
  <c r="CH150" i="16" s="1"/>
  <c r="CF150" i="16"/>
  <c r="CE150" i="16"/>
  <c r="CI149" i="16"/>
  <c r="CG149" i="16" s="1"/>
  <c r="CH149" i="16" s="1"/>
  <c r="CF149" i="16"/>
  <c r="CE149" i="16"/>
  <c r="CI148" i="16"/>
  <c r="CG148" i="16" s="1"/>
  <c r="CH148" i="16" s="1"/>
  <c r="CF148" i="16"/>
  <c r="CE148" i="16"/>
  <c r="CI147" i="16"/>
  <c r="CG147" i="16" s="1"/>
  <c r="CH147" i="16" s="1"/>
  <c r="CF147" i="16"/>
  <c r="CE147" i="16"/>
  <c r="CI146" i="16"/>
  <c r="CG146" i="16" s="1"/>
  <c r="CH146" i="16" s="1"/>
  <c r="CF146" i="16"/>
  <c r="CE146" i="16"/>
  <c r="CI145" i="16"/>
  <c r="CG145" i="16" s="1"/>
  <c r="CH145" i="16" s="1"/>
  <c r="CF145" i="16"/>
  <c r="CE145" i="16"/>
  <c r="CI144" i="16"/>
  <c r="CG144" i="16" s="1"/>
  <c r="CH144" i="16" s="1"/>
  <c r="CF144" i="16"/>
  <c r="CE144" i="16"/>
  <c r="CI143" i="16"/>
  <c r="CG143" i="16" s="1"/>
  <c r="CH143" i="16" s="1"/>
  <c r="CF143" i="16"/>
  <c r="CE143" i="16"/>
  <c r="CI142" i="16"/>
  <c r="CG142" i="16" s="1"/>
  <c r="CH142" i="16" s="1"/>
  <c r="CF142" i="16"/>
  <c r="CE142" i="16"/>
  <c r="CI141" i="16"/>
  <c r="CG141" i="16" s="1"/>
  <c r="CH141" i="16" s="1"/>
  <c r="CF141" i="16"/>
  <c r="CE141" i="16"/>
  <c r="CI140" i="16"/>
  <c r="CG140" i="16" s="1"/>
  <c r="CH140" i="16" s="1"/>
  <c r="CF140" i="16"/>
  <c r="CE140" i="16"/>
  <c r="CI139" i="16"/>
  <c r="CG139" i="16" s="1"/>
  <c r="CH139" i="16" s="1"/>
  <c r="CF139" i="16"/>
  <c r="CE139" i="16"/>
  <c r="CI138" i="16"/>
  <c r="CG138" i="16" s="1"/>
  <c r="CH138" i="16" s="1"/>
  <c r="CF138" i="16"/>
  <c r="CE138" i="16"/>
  <c r="CI137" i="16"/>
  <c r="CG137" i="16" s="1"/>
  <c r="CH137" i="16" s="1"/>
  <c r="CF137" i="16"/>
  <c r="CE137" i="16"/>
  <c r="CI136" i="16"/>
  <c r="CG136" i="16" s="1"/>
  <c r="CH136" i="16" s="1"/>
  <c r="CF136" i="16"/>
  <c r="CE136" i="16"/>
  <c r="CI135" i="16"/>
  <c r="CG135" i="16" s="1"/>
  <c r="CH135" i="16" s="1"/>
  <c r="CF135" i="16"/>
  <c r="CE135" i="16"/>
  <c r="CI134" i="16"/>
  <c r="CG134" i="16" s="1"/>
  <c r="CH134" i="16" s="1"/>
  <c r="CF134" i="16"/>
  <c r="CE134" i="16"/>
  <c r="CI133" i="16"/>
  <c r="CG133" i="16" s="1"/>
  <c r="CH133" i="16" s="1"/>
  <c r="CF133" i="16"/>
  <c r="CE133" i="16"/>
  <c r="CI132" i="16"/>
  <c r="CG132" i="16" s="1"/>
  <c r="CH132" i="16" s="1"/>
  <c r="CF132" i="16"/>
  <c r="CE132" i="16"/>
  <c r="CI131" i="16"/>
  <c r="CG131" i="16" s="1"/>
  <c r="CH131" i="16" s="1"/>
  <c r="CF131" i="16"/>
  <c r="CE131" i="16"/>
  <c r="CI130" i="16"/>
  <c r="CG130" i="16" s="1"/>
  <c r="CH130" i="16" s="1"/>
  <c r="CF130" i="16"/>
  <c r="CE130" i="16"/>
  <c r="CI129" i="16"/>
  <c r="CG129" i="16" s="1"/>
  <c r="CH129" i="16" s="1"/>
  <c r="CF129" i="16"/>
  <c r="CE129" i="16"/>
  <c r="CI128" i="16"/>
  <c r="CG128" i="16" s="1"/>
  <c r="CH128" i="16" s="1"/>
  <c r="CF128" i="16"/>
  <c r="CE128" i="16"/>
  <c r="CI127" i="16"/>
  <c r="CG127" i="16" s="1"/>
  <c r="CH127" i="16" s="1"/>
  <c r="CF127" i="16"/>
  <c r="CE127" i="16"/>
  <c r="CI126" i="16"/>
  <c r="CG126" i="16" s="1"/>
  <c r="CH126" i="16" s="1"/>
  <c r="CF126" i="16"/>
  <c r="CE126" i="16"/>
  <c r="CI125" i="16"/>
  <c r="CG125" i="16" s="1"/>
  <c r="CH125" i="16" s="1"/>
  <c r="CF125" i="16"/>
  <c r="CE125" i="16"/>
  <c r="CI124" i="16"/>
  <c r="CG124" i="16" s="1"/>
  <c r="CH124" i="16" s="1"/>
  <c r="CF124" i="16"/>
  <c r="CE124" i="16"/>
  <c r="CI123" i="16"/>
  <c r="CG123" i="16" s="1"/>
  <c r="CH123" i="16" s="1"/>
  <c r="CF123" i="16"/>
  <c r="CE123" i="16"/>
  <c r="CI122" i="16"/>
  <c r="CG122" i="16" s="1"/>
  <c r="CH122" i="16" s="1"/>
  <c r="CF122" i="16"/>
  <c r="CE122" i="16"/>
  <c r="CI121" i="16"/>
  <c r="CG121" i="16" s="1"/>
  <c r="CH121" i="16" s="1"/>
  <c r="CF121" i="16"/>
  <c r="CE121" i="16"/>
  <c r="CI120" i="16"/>
  <c r="CG120" i="16" s="1"/>
  <c r="CH120" i="16" s="1"/>
  <c r="CF120" i="16"/>
  <c r="CE120" i="16"/>
  <c r="CI119" i="16"/>
  <c r="CG119" i="16" s="1"/>
  <c r="CH119" i="16" s="1"/>
  <c r="CF119" i="16"/>
  <c r="CE119" i="16"/>
  <c r="CI118" i="16"/>
  <c r="CG118" i="16" s="1"/>
  <c r="CH118" i="16" s="1"/>
  <c r="CF118" i="16"/>
  <c r="CE118" i="16"/>
  <c r="CI117" i="16"/>
  <c r="CG117" i="16" s="1"/>
  <c r="CH117" i="16" s="1"/>
  <c r="CF117" i="16"/>
  <c r="CE117" i="16"/>
  <c r="CI116" i="16"/>
  <c r="CG116" i="16" s="1"/>
  <c r="CH116" i="16" s="1"/>
  <c r="CF116" i="16"/>
  <c r="CE116" i="16"/>
  <c r="CI115" i="16"/>
  <c r="CG115" i="16" s="1"/>
  <c r="CH115" i="16" s="1"/>
  <c r="CF115" i="16"/>
  <c r="CE115" i="16"/>
  <c r="CI114" i="16"/>
  <c r="CG114" i="16" s="1"/>
  <c r="CH114" i="16" s="1"/>
  <c r="CF114" i="16"/>
  <c r="CE114" i="16"/>
  <c r="CI113" i="16"/>
  <c r="CG113" i="16" s="1"/>
  <c r="CH113" i="16" s="1"/>
  <c r="CF113" i="16"/>
  <c r="CE113" i="16"/>
  <c r="CI112" i="16"/>
  <c r="CG112" i="16" s="1"/>
  <c r="CH112" i="16" s="1"/>
  <c r="CF112" i="16"/>
  <c r="CE112" i="16"/>
  <c r="CI111" i="16"/>
  <c r="CG111" i="16" s="1"/>
  <c r="CH111" i="16" s="1"/>
  <c r="CF111" i="16"/>
  <c r="CE111" i="16"/>
  <c r="CI110" i="16"/>
  <c r="CG110" i="16" s="1"/>
  <c r="CH110" i="16" s="1"/>
  <c r="CF110" i="16"/>
  <c r="CE110" i="16"/>
  <c r="CI109" i="16"/>
  <c r="CG109" i="16" s="1"/>
  <c r="CH109" i="16" s="1"/>
  <c r="CF109" i="16"/>
  <c r="CE109" i="16"/>
  <c r="CI108" i="16"/>
  <c r="CG108" i="16" s="1"/>
  <c r="CH108" i="16" s="1"/>
  <c r="CF108" i="16"/>
  <c r="CE108" i="16"/>
  <c r="CI107" i="16"/>
  <c r="CG107" i="16" s="1"/>
  <c r="CH107" i="16" s="1"/>
  <c r="CF107" i="16"/>
  <c r="CE107" i="16"/>
  <c r="CI106" i="16"/>
  <c r="CG106" i="16" s="1"/>
  <c r="CH106" i="16" s="1"/>
  <c r="CF106" i="16"/>
  <c r="CE106" i="16"/>
  <c r="CI105" i="16"/>
  <c r="CG105" i="16" s="1"/>
  <c r="CH105" i="16" s="1"/>
  <c r="CF105" i="16"/>
  <c r="CE105" i="16"/>
  <c r="CI104" i="16"/>
  <c r="CG104" i="16" s="1"/>
  <c r="CH104" i="16" s="1"/>
  <c r="CF104" i="16"/>
  <c r="CE104" i="16"/>
  <c r="CI103" i="16"/>
  <c r="CG103" i="16" s="1"/>
  <c r="CH103" i="16" s="1"/>
  <c r="CF103" i="16"/>
  <c r="CE103" i="16"/>
  <c r="CI102" i="16"/>
  <c r="CG102" i="16" s="1"/>
  <c r="CH102" i="16" s="1"/>
  <c r="CF102" i="16"/>
  <c r="CE102" i="16"/>
  <c r="CI101" i="16"/>
  <c r="CG101" i="16" s="1"/>
  <c r="CH101" i="16" s="1"/>
  <c r="CF101" i="16"/>
  <c r="CE101" i="16"/>
  <c r="CI100" i="16"/>
  <c r="CG100" i="16" s="1"/>
  <c r="CH100" i="16" s="1"/>
  <c r="CF100" i="16"/>
  <c r="CE100" i="16"/>
  <c r="CI99" i="16"/>
  <c r="CG99" i="16" s="1"/>
  <c r="CH99" i="16" s="1"/>
  <c r="CF99" i="16"/>
  <c r="CE99" i="16"/>
  <c r="CI98" i="16"/>
  <c r="CG98" i="16" s="1"/>
  <c r="CH98" i="16" s="1"/>
  <c r="CF98" i="16"/>
  <c r="CE98" i="16"/>
  <c r="CI97" i="16"/>
  <c r="CG97" i="16" s="1"/>
  <c r="CH97" i="16" s="1"/>
  <c r="CF97" i="16"/>
  <c r="CE97" i="16"/>
  <c r="CI96" i="16"/>
  <c r="CG96" i="16" s="1"/>
  <c r="CH96" i="16" s="1"/>
  <c r="CF96" i="16"/>
  <c r="CE96" i="16"/>
  <c r="CI95" i="16"/>
  <c r="CG95" i="16" s="1"/>
  <c r="CH95" i="16" s="1"/>
  <c r="CF95" i="16"/>
  <c r="CE95" i="16"/>
  <c r="CI94" i="16"/>
  <c r="CG94" i="16" s="1"/>
  <c r="CH94" i="16" s="1"/>
  <c r="CF94" i="16"/>
  <c r="CE94" i="16"/>
  <c r="CI93" i="16"/>
  <c r="CG93" i="16" s="1"/>
  <c r="CH93" i="16" s="1"/>
  <c r="CF93" i="16"/>
  <c r="CE93" i="16"/>
  <c r="CI92" i="16"/>
  <c r="CG92" i="16" s="1"/>
  <c r="CH92" i="16" s="1"/>
  <c r="CF92" i="16"/>
  <c r="CE92" i="16"/>
  <c r="CI91" i="16"/>
  <c r="CG91" i="16" s="1"/>
  <c r="CH91" i="16" s="1"/>
  <c r="CF91" i="16"/>
  <c r="CE91" i="16"/>
  <c r="CI90" i="16"/>
  <c r="CG90" i="16" s="1"/>
  <c r="CH90" i="16" s="1"/>
  <c r="CF90" i="16"/>
  <c r="CE90" i="16"/>
  <c r="CI89" i="16"/>
  <c r="CG89" i="16" s="1"/>
  <c r="CH89" i="16" s="1"/>
  <c r="CF89" i="16"/>
  <c r="CE89" i="16"/>
  <c r="CI88" i="16"/>
  <c r="CG88" i="16" s="1"/>
  <c r="CH88" i="16" s="1"/>
  <c r="CF88" i="16"/>
  <c r="CE88" i="16"/>
  <c r="CI87" i="16"/>
  <c r="CG87" i="16" s="1"/>
  <c r="CH87" i="16" s="1"/>
  <c r="CF87" i="16"/>
  <c r="CE87" i="16"/>
  <c r="CI86" i="16"/>
  <c r="CG86" i="16" s="1"/>
  <c r="CH86" i="16" s="1"/>
  <c r="CF86" i="16"/>
  <c r="CE86" i="16"/>
  <c r="CI85" i="16"/>
  <c r="CG85" i="16" s="1"/>
  <c r="CH85" i="16" s="1"/>
  <c r="CF85" i="16"/>
  <c r="CE85" i="16"/>
  <c r="CI84" i="16"/>
  <c r="CG84" i="16" s="1"/>
  <c r="CH84" i="16" s="1"/>
  <c r="CF84" i="16"/>
  <c r="CE84" i="16"/>
  <c r="CI83" i="16"/>
  <c r="CG83" i="16" s="1"/>
  <c r="CH83" i="16" s="1"/>
  <c r="CF83" i="16"/>
  <c r="CE83" i="16"/>
  <c r="CI82" i="16"/>
  <c r="CG82" i="16" s="1"/>
  <c r="CH82" i="16" s="1"/>
  <c r="CF82" i="16"/>
  <c r="CE82" i="16"/>
  <c r="CI81" i="16"/>
  <c r="CG81" i="16" s="1"/>
  <c r="CH81" i="16" s="1"/>
  <c r="CF81" i="16"/>
  <c r="CE81" i="16"/>
  <c r="CI80" i="16"/>
  <c r="CG80" i="16" s="1"/>
  <c r="CH80" i="16" s="1"/>
  <c r="CF80" i="16"/>
  <c r="CE80" i="16"/>
  <c r="CI79" i="16"/>
  <c r="CG79" i="16" s="1"/>
  <c r="CH79" i="16" s="1"/>
  <c r="CF79" i="16"/>
  <c r="CE79" i="16"/>
  <c r="CI78" i="16"/>
  <c r="CG78" i="16" s="1"/>
  <c r="CH78" i="16" s="1"/>
  <c r="CF78" i="16"/>
  <c r="CE78" i="16"/>
  <c r="CI77" i="16"/>
  <c r="CG77" i="16" s="1"/>
  <c r="CH77" i="16" s="1"/>
  <c r="CF77" i="16"/>
  <c r="CE77" i="16"/>
  <c r="CI76" i="16"/>
  <c r="CG76" i="16" s="1"/>
  <c r="CH76" i="16" s="1"/>
  <c r="CF76" i="16"/>
  <c r="CE76" i="16"/>
  <c r="CI75" i="16"/>
  <c r="CG75" i="16" s="1"/>
  <c r="CH75" i="16" s="1"/>
  <c r="CF75" i="16"/>
  <c r="CE75" i="16"/>
  <c r="CI74" i="16"/>
  <c r="CG74" i="16" s="1"/>
  <c r="CH74" i="16" s="1"/>
  <c r="CF74" i="16"/>
  <c r="CE74" i="16"/>
  <c r="CI73" i="16"/>
  <c r="CG73" i="16" s="1"/>
  <c r="CH73" i="16" s="1"/>
  <c r="CF73" i="16"/>
  <c r="CE73" i="16"/>
  <c r="CI72" i="16"/>
  <c r="CG72" i="16" s="1"/>
  <c r="CH72" i="16" s="1"/>
  <c r="CF72" i="16"/>
  <c r="CE72" i="16"/>
  <c r="CI71" i="16"/>
  <c r="CG71" i="16" s="1"/>
  <c r="CH71" i="16" s="1"/>
  <c r="CF71" i="16"/>
  <c r="CE71" i="16"/>
  <c r="CI70" i="16"/>
  <c r="CG70" i="16" s="1"/>
  <c r="CH70" i="16" s="1"/>
  <c r="CF70" i="16"/>
  <c r="CE70" i="16"/>
  <c r="CI69" i="16"/>
  <c r="CG69" i="16" s="1"/>
  <c r="CH69" i="16" s="1"/>
  <c r="CF69" i="16"/>
  <c r="CE69" i="16"/>
  <c r="CI68" i="16"/>
  <c r="CG68" i="16" s="1"/>
  <c r="CH68" i="16" s="1"/>
  <c r="CF68" i="16"/>
  <c r="CE68" i="16"/>
  <c r="CI67" i="16"/>
  <c r="CG67" i="16" s="1"/>
  <c r="CH67" i="16" s="1"/>
  <c r="CF67" i="16"/>
  <c r="CE67" i="16"/>
  <c r="CI66" i="16"/>
  <c r="CG66" i="16" s="1"/>
  <c r="CH66" i="16" s="1"/>
  <c r="CF66" i="16"/>
  <c r="CE66" i="16"/>
  <c r="CI65" i="16"/>
  <c r="CG65" i="16" s="1"/>
  <c r="CH65" i="16" s="1"/>
  <c r="CF65" i="16"/>
  <c r="CE65" i="16"/>
  <c r="CI64" i="16"/>
  <c r="CG64" i="16" s="1"/>
  <c r="CH64" i="16" s="1"/>
  <c r="CF64" i="16"/>
  <c r="CE64" i="16"/>
  <c r="CI63" i="16"/>
  <c r="CG63" i="16" s="1"/>
  <c r="CH63" i="16" s="1"/>
  <c r="CF63" i="16"/>
  <c r="CE63" i="16"/>
  <c r="CI62" i="16"/>
  <c r="CG62" i="16" s="1"/>
  <c r="CH62" i="16" s="1"/>
  <c r="CF62" i="16"/>
  <c r="CE62" i="16"/>
  <c r="CI61" i="16"/>
  <c r="CG61" i="16" s="1"/>
  <c r="CH61" i="16" s="1"/>
  <c r="CF61" i="16"/>
  <c r="CE61" i="16"/>
  <c r="CI60" i="16"/>
  <c r="CG60" i="16" s="1"/>
  <c r="CH60" i="16" s="1"/>
  <c r="CF60" i="16"/>
  <c r="CE60" i="16"/>
  <c r="CI59" i="16"/>
  <c r="CG59" i="16" s="1"/>
  <c r="CH59" i="16" s="1"/>
  <c r="CF59" i="16"/>
  <c r="CE59" i="16"/>
  <c r="CI58" i="16"/>
  <c r="CG58" i="16" s="1"/>
  <c r="CH58" i="16" s="1"/>
  <c r="CF58" i="16"/>
  <c r="CE58" i="16"/>
  <c r="CI57" i="16"/>
  <c r="CG57" i="16" s="1"/>
  <c r="CH57" i="16" s="1"/>
  <c r="CF57" i="16"/>
  <c r="CE57" i="16"/>
  <c r="CI56" i="16"/>
  <c r="CG56" i="16" s="1"/>
  <c r="CH56" i="16" s="1"/>
  <c r="CF56" i="16"/>
  <c r="CE56" i="16"/>
  <c r="CI55" i="16"/>
  <c r="CG55" i="16" s="1"/>
  <c r="CH55" i="16" s="1"/>
  <c r="CF55" i="16"/>
  <c r="CE55" i="16"/>
  <c r="CI54" i="16"/>
  <c r="CG54" i="16" s="1"/>
  <c r="CH54" i="16" s="1"/>
  <c r="CF54" i="16"/>
  <c r="CE54" i="16"/>
  <c r="CI53" i="16"/>
  <c r="CG53" i="16" s="1"/>
  <c r="CH53" i="16" s="1"/>
  <c r="CF53" i="16"/>
  <c r="CE53" i="16"/>
  <c r="CI52" i="16"/>
  <c r="CG52" i="16" s="1"/>
  <c r="CH52" i="16" s="1"/>
  <c r="CF52" i="16"/>
  <c r="CE52" i="16"/>
  <c r="CI51" i="16"/>
  <c r="CG51" i="16" s="1"/>
  <c r="CH51" i="16" s="1"/>
  <c r="CF51" i="16"/>
  <c r="CE51" i="16"/>
  <c r="CI50" i="16"/>
  <c r="CG50" i="16" s="1"/>
  <c r="CH50" i="16" s="1"/>
  <c r="CF50" i="16"/>
  <c r="CE50" i="16"/>
  <c r="CI49" i="16"/>
  <c r="CG49" i="16" s="1"/>
  <c r="CH49" i="16" s="1"/>
  <c r="CF49" i="16"/>
  <c r="CE49" i="16"/>
  <c r="CI48" i="16"/>
  <c r="CG48" i="16" s="1"/>
  <c r="CH48" i="16" s="1"/>
  <c r="CF48" i="16"/>
  <c r="CE48" i="16"/>
  <c r="CI47" i="16"/>
  <c r="CG47" i="16" s="1"/>
  <c r="CH47" i="16" s="1"/>
  <c r="CF47" i="16"/>
  <c r="CE47" i="16"/>
  <c r="CI46" i="16"/>
  <c r="CG46" i="16" s="1"/>
  <c r="CH46" i="16" s="1"/>
  <c r="CF46" i="16"/>
  <c r="CE46" i="16"/>
  <c r="CI45" i="16"/>
  <c r="CG45" i="16" s="1"/>
  <c r="CH45" i="16" s="1"/>
  <c r="CF45" i="16"/>
  <c r="CE45" i="16"/>
  <c r="CI44" i="16"/>
  <c r="CG44" i="16" s="1"/>
  <c r="CH44" i="16" s="1"/>
  <c r="CF44" i="16"/>
  <c r="CE44" i="16"/>
  <c r="CI43" i="16"/>
  <c r="CG43" i="16" s="1"/>
  <c r="CH43" i="16" s="1"/>
  <c r="CF43" i="16"/>
  <c r="CE43" i="16"/>
  <c r="CI42" i="16"/>
  <c r="CG42" i="16" s="1"/>
  <c r="CH42" i="16" s="1"/>
  <c r="CF42" i="16"/>
  <c r="CE42" i="16"/>
  <c r="CI41" i="16"/>
  <c r="CG41" i="16" s="1"/>
  <c r="CH41" i="16" s="1"/>
  <c r="CF41" i="16"/>
  <c r="CE41" i="16"/>
  <c r="CI40" i="16"/>
  <c r="CG40" i="16" s="1"/>
  <c r="CH40" i="16" s="1"/>
  <c r="CF40" i="16"/>
  <c r="CE40" i="16"/>
  <c r="CI39" i="16"/>
  <c r="CG39" i="16" s="1"/>
  <c r="CH39" i="16" s="1"/>
  <c r="CF39" i="16"/>
  <c r="CE39" i="16"/>
  <c r="CI38" i="16"/>
  <c r="CG38" i="16" s="1"/>
  <c r="CH38" i="16" s="1"/>
  <c r="CF38" i="16"/>
  <c r="CE38" i="16"/>
  <c r="CI37" i="16"/>
  <c r="CG37" i="16" s="1"/>
  <c r="CH37" i="16" s="1"/>
  <c r="CF37" i="16"/>
  <c r="CE37" i="16"/>
  <c r="CI36" i="16"/>
  <c r="CG36" i="16" s="1"/>
  <c r="CH36" i="16" s="1"/>
  <c r="CF36" i="16"/>
  <c r="CE36" i="16"/>
  <c r="CI35" i="16"/>
  <c r="CG35" i="16" s="1"/>
  <c r="CH35" i="16" s="1"/>
  <c r="CF35" i="16"/>
  <c r="CE35" i="16"/>
  <c r="CI34" i="16"/>
  <c r="CG34" i="16" s="1"/>
  <c r="CH34" i="16" s="1"/>
  <c r="CF34" i="16"/>
  <c r="CE34" i="16"/>
  <c r="CI33" i="16"/>
  <c r="CG33" i="16" s="1"/>
  <c r="CH33" i="16" s="1"/>
  <c r="CF33" i="16"/>
  <c r="CE33" i="16"/>
  <c r="CI32" i="16"/>
  <c r="CG32" i="16" s="1"/>
  <c r="CH32" i="16" s="1"/>
  <c r="CF32" i="16"/>
  <c r="CE32" i="16"/>
  <c r="CI31" i="16"/>
  <c r="CG31" i="16" s="1"/>
  <c r="CH31" i="16" s="1"/>
  <c r="CF31" i="16"/>
  <c r="CE31" i="16"/>
  <c r="CI30" i="16"/>
  <c r="CG30" i="16" s="1"/>
  <c r="CH30" i="16" s="1"/>
  <c r="CF30" i="16"/>
  <c r="CE30" i="16"/>
  <c r="CI29" i="16"/>
  <c r="CG29" i="16" s="1"/>
  <c r="CH29" i="16" s="1"/>
  <c r="CF29" i="16"/>
  <c r="CE29" i="16"/>
  <c r="CI28" i="16"/>
  <c r="CG28" i="16" s="1"/>
  <c r="CH28" i="16" s="1"/>
  <c r="CF28" i="16"/>
  <c r="CE28" i="16"/>
  <c r="CI27" i="16"/>
  <c r="CG27" i="16" s="1"/>
  <c r="CH27" i="16" s="1"/>
  <c r="CF27" i="16"/>
  <c r="CE27" i="16"/>
  <c r="CI26" i="16"/>
  <c r="CG26" i="16" s="1"/>
  <c r="CH26" i="16" s="1"/>
  <c r="CF26" i="16"/>
  <c r="CE26" i="16"/>
  <c r="CI25" i="16"/>
  <c r="CG25" i="16" s="1"/>
  <c r="CH25" i="16" s="1"/>
  <c r="CF25" i="16"/>
  <c r="CE25" i="16"/>
  <c r="CI24" i="16"/>
  <c r="CG24" i="16" s="1"/>
  <c r="CH24" i="16" s="1"/>
  <c r="CF24" i="16"/>
  <c r="CE24" i="16"/>
  <c r="CI23" i="16"/>
  <c r="CG23" i="16" s="1"/>
  <c r="CH23" i="16" s="1"/>
  <c r="CF23" i="16"/>
  <c r="CE23" i="16"/>
  <c r="CI22" i="16"/>
  <c r="CG22" i="16" s="1"/>
  <c r="CH22" i="16" s="1"/>
  <c r="CF22" i="16"/>
  <c r="CE22" i="16"/>
  <c r="CI21" i="16"/>
  <c r="CG21" i="16" s="1"/>
  <c r="CH21" i="16" s="1"/>
  <c r="CF21" i="16"/>
  <c r="CE21" i="16"/>
  <c r="CI20" i="16"/>
  <c r="CF20" i="16"/>
  <c r="CE20" i="16"/>
  <c r="CI19" i="16"/>
  <c r="CF19" i="16"/>
  <c r="CE19" i="16"/>
  <c r="CF18" i="16"/>
  <c r="CI18" i="16" s="1"/>
  <c r="CE18" i="16"/>
  <c r="CF17" i="16"/>
  <c r="CI17" i="16" s="1"/>
  <c r="CE17" i="16"/>
  <c r="CF16" i="16"/>
  <c r="CE16" i="16"/>
  <c r="CF15" i="16"/>
  <c r="CI15" i="16" s="1"/>
  <c r="CE15" i="16"/>
  <c r="CF14" i="16"/>
  <c r="CI14" i="16" s="1"/>
  <c r="CE14" i="16"/>
  <c r="CF13" i="16"/>
  <c r="CI13" i="16" s="1"/>
  <c r="CE13" i="16"/>
  <c r="CI12" i="16"/>
  <c r="CF12" i="16"/>
  <c r="CE12" i="16"/>
  <c r="CF11" i="16"/>
  <c r="CE11" i="16"/>
  <c r="CF10" i="16"/>
  <c r="CE10" i="16"/>
  <c r="CF9" i="16"/>
  <c r="CE9" i="16"/>
  <c r="CF8" i="16"/>
  <c r="CE8" i="16"/>
  <c r="CI8" i="16" s="1"/>
  <c r="CF7" i="16"/>
  <c r="CE7" i="16"/>
  <c r="CF6" i="16"/>
  <c r="CE6" i="16"/>
  <c r="CI5" i="16"/>
  <c r="CF5" i="16"/>
  <c r="CE5" i="16"/>
  <c r="N12" i="16"/>
  <c r="N19" i="16"/>
  <c r="N26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5" i="16"/>
  <c r="D96" i="41" l="1"/>
  <c r="D91" i="41"/>
  <c r="D88" i="41"/>
  <c r="D83" i="41"/>
  <c r="D99" i="41"/>
  <c r="D50" i="41"/>
  <c r="D64" i="41"/>
  <c r="D55" i="41"/>
  <c r="D59" i="41"/>
  <c r="D95" i="41"/>
  <c r="D87" i="41"/>
  <c r="D49" i="41"/>
  <c r="D4" i="41"/>
  <c r="D94" i="41"/>
  <c r="D81" i="41"/>
  <c r="D92" i="41"/>
  <c r="D97" i="41"/>
  <c r="D51" i="41"/>
  <c r="D60" i="41"/>
  <c r="D80" i="41"/>
  <c r="D84" i="41"/>
  <c r="D78" i="41"/>
  <c r="D12" i="41"/>
  <c r="D3" i="41"/>
  <c r="D7" i="41"/>
  <c r="D13" i="41"/>
  <c r="D14" i="41"/>
  <c r="D19" i="41"/>
  <c r="D24" i="41"/>
  <c r="D33" i="41"/>
  <c r="D34" i="41"/>
  <c r="D39" i="41"/>
  <c r="D44" i="41"/>
  <c r="D63" i="41"/>
  <c r="D8" i="41"/>
  <c r="D11" i="41"/>
  <c r="D16" i="41"/>
  <c r="D21" i="41"/>
  <c r="D22" i="41"/>
  <c r="D27" i="41"/>
  <c r="D31" i="41"/>
  <c r="D36" i="41"/>
  <c r="D41" i="41"/>
  <c r="D42" i="41"/>
  <c r="D47" i="41"/>
  <c r="D61" i="41"/>
  <c r="D62" i="41"/>
  <c r="D65" i="41"/>
  <c r="D66" i="41"/>
  <c r="D69" i="41"/>
  <c r="D70" i="41"/>
  <c r="D73" i="41"/>
  <c r="D10" i="41"/>
  <c r="D15" i="41"/>
  <c r="D20" i="41"/>
  <c r="D25" i="41"/>
  <c r="D26" i="41"/>
  <c r="D29" i="41"/>
  <c r="D30" i="41"/>
  <c r="D35" i="41"/>
  <c r="D40" i="41"/>
  <c r="D45" i="41"/>
  <c r="D46" i="41"/>
  <c r="D68" i="41"/>
  <c r="D72" i="41"/>
  <c r="D5" i="41"/>
  <c r="D6" i="41"/>
  <c r="D17" i="41"/>
  <c r="D18" i="41"/>
  <c r="D23" i="41"/>
  <c r="D32" i="41"/>
  <c r="D37" i="41"/>
  <c r="D38" i="41"/>
  <c r="D43" i="41"/>
  <c r="D48" i="41"/>
  <c r="D76" i="41"/>
  <c r="D52" i="41"/>
  <c r="D56" i="41"/>
  <c r="D85" i="41"/>
  <c r="D101" i="41"/>
  <c r="D82" i="41"/>
  <c r="D98" i="41"/>
  <c r="D89" i="41"/>
  <c r="D86" i="41"/>
  <c r="D102" i="41"/>
  <c r="D77" i="41"/>
  <c r="D93" i="41"/>
  <c r="D74" i="41"/>
  <c r="D90" i="41"/>
  <c r="D53" i="41"/>
  <c r="D57" i="41"/>
  <c r="D54" i="41"/>
  <c r="D79" i="41"/>
  <c r="D75" i="41"/>
  <c r="D58" i="41"/>
  <c r="D67" i="41"/>
  <c r="I67" i="41"/>
  <c r="D71" i="41"/>
  <c r="I71" i="41"/>
  <c r="E98" i="43"/>
  <c r="F48" i="43"/>
  <c r="D48" i="43"/>
  <c r="D49" i="43" s="1"/>
  <c r="CG8" i="16"/>
  <c r="CH8" i="16" s="1"/>
  <c r="CG17" i="16"/>
  <c r="CH17" i="16" s="1"/>
  <c r="CG15" i="16"/>
  <c r="CH15" i="16" s="1"/>
  <c r="CG13" i="16"/>
  <c r="CH13" i="16" s="1"/>
  <c r="CG20" i="16"/>
  <c r="CH20" i="16" s="1"/>
  <c r="CG5" i="16"/>
  <c r="CH5" i="16" s="1"/>
  <c r="CG12" i="16"/>
  <c r="CH12" i="16" s="1"/>
  <c r="CG14" i="16"/>
  <c r="CH14" i="16" s="1"/>
  <c r="CG18" i="16"/>
  <c r="CH18" i="16" s="1"/>
  <c r="CG19" i="16"/>
  <c r="CH19" i="16" s="1"/>
  <c r="AS13" i="16"/>
  <c r="AT13" i="16" s="1"/>
  <c r="AI13" i="16"/>
  <c r="AJ13" i="16" s="1"/>
  <c r="CI6" i="16"/>
  <c r="CI10" i="16"/>
  <c r="CI16" i="16"/>
  <c r="CI7" i="16"/>
  <c r="CI9" i="16"/>
  <c r="CI11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5" i="16"/>
  <c r="Q12" i="16"/>
  <c r="Q19" i="16"/>
  <c r="Q26" i="16"/>
  <c r="O26" i="16" s="1"/>
  <c r="P26" i="16" s="1"/>
  <c r="Q33" i="16"/>
  <c r="O33" i="16" s="1"/>
  <c r="P33" i="16" s="1"/>
  <c r="Q34" i="16"/>
  <c r="O34" i="16" s="1"/>
  <c r="P34" i="16" s="1"/>
  <c r="Q35" i="16"/>
  <c r="O35" i="16" s="1"/>
  <c r="P35" i="16" s="1"/>
  <c r="Q36" i="16"/>
  <c r="O36" i="16" s="1"/>
  <c r="P36" i="16" s="1"/>
  <c r="Q37" i="16"/>
  <c r="O37" i="16" s="1"/>
  <c r="P37" i="16" s="1"/>
  <c r="Q38" i="16"/>
  <c r="O38" i="16" s="1"/>
  <c r="P38" i="16" s="1"/>
  <c r="Q39" i="16"/>
  <c r="O39" i="16" s="1"/>
  <c r="P39" i="16" s="1"/>
  <c r="Q40" i="16"/>
  <c r="O40" i="16" s="1"/>
  <c r="P40" i="16" s="1"/>
  <c r="Q41" i="16"/>
  <c r="O41" i="16" s="1"/>
  <c r="P41" i="16" s="1"/>
  <c r="Q42" i="16"/>
  <c r="O42" i="16" s="1"/>
  <c r="P42" i="16" s="1"/>
  <c r="Q43" i="16"/>
  <c r="O43" i="16" s="1"/>
  <c r="P43" i="16" s="1"/>
  <c r="Q44" i="16"/>
  <c r="O44" i="16" s="1"/>
  <c r="P44" i="16" s="1"/>
  <c r="Q45" i="16"/>
  <c r="O45" i="16" s="1"/>
  <c r="P45" i="16" s="1"/>
  <c r="Q46" i="16"/>
  <c r="O46" i="16" s="1"/>
  <c r="P46" i="16" s="1"/>
  <c r="Q47" i="16"/>
  <c r="O47" i="16" s="1"/>
  <c r="P47" i="16" s="1"/>
  <c r="Q48" i="16"/>
  <c r="O48" i="16" s="1"/>
  <c r="P48" i="16" s="1"/>
  <c r="Q49" i="16"/>
  <c r="O49" i="16" s="1"/>
  <c r="P49" i="16" s="1"/>
  <c r="Q50" i="16"/>
  <c r="O50" i="16" s="1"/>
  <c r="P50" i="16" s="1"/>
  <c r="Q51" i="16"/>
  <c r="O51" i="16" s="1"/>
  <c r="P51" i="16" s="1"/>
  <c r="Q52" i="16"/>
  <c r="O52" i="16" s="1"/>
  <c r="P52" i="16" s="1"/>
  <c r="Q53" i="16"/>
  <c r="O53" i="16" s="1"/>
  <c r="P53" i="16" s="1"/>
  <c r="Q54" i="16"/>
  <c r="O54" i="16" s="1"/>
  <c r="P54" i="16" s="1"/>
  <c r="Q55" i="16"/>
  <c r="O55" i="16" s="1"/>
  <c r="P55" i="16" s="1"/>
  <c r="Q56" i="16"/>
  <c r="O56" i="16" s="1"/>
  <c r="P56" i="16" s="1"/>
  <c r="Q57" i="16"/>
  <c r="O57" i="16" s="1"/>
  <c r="P57" i="16" s="1"/>
  <c r="Q58" i="16"/>
  <c r="O58" i="16" s="1"/>
  <c r="P58" i="16" s="1"/>
  <c r="Q59" i="16"/>
  <c r="O59" i="16" s="1"/>
  <c r="P59" i="16" s="1"/>
  <c r="Q60" i="16"/>
  <c r="O60" i="16" s="1"/>
  <c r="P60" i="16" s="1"/>
  <c r="Q61" i="16"/>
  <c r="O61" i="16" s="1"/>
  <c r="P61" i="16" s="1"/>
  <c r="Q62" i="16"/>
  <c r="O62" i="16" s="1"/>
  <c r="P62" i="16" s="1"/>
  <c r="Q63" i="16"/>
  <c r="O63" i="16" s="1"/>
  <c r="P63" i="16" s="1"/>
  <c r="Q64" i="16"/>
  <c r="O64" i="16" s="1"/>
  <c r="P64" i="16" s="1"/>
  <c r="Q65" i="16"/>
  <c r="O65" i="16" s="1"/>
  <c r="P65" i="16" s="1"/>
  <c r="Q66" i="16"/>
  <c r="O66" i="16" s="1"/>
  <c r="P66" i="16" s="1"/>
  <c r="Q67" i="16"/>
  <c r="O67" i="16" s="1"/>
  <c r="P67" i="16" s="1"/>
  <c r="Q68" i="16"/>
  <c r="O68" i="16" s="1"/>
  <c r="P68" i="16" s="1"/>
  <c r="Q69" i="16"/>
  <c r="O69" i="16" s="1"/>
  <c r="P69" i="16" s="1"/>
  <c r="Q70" i="16"/>
  <c r="O70" i="16" s="1"/>
  <c r="P70" i="16" s="1"/>
  <c r="Q71" i="16"/>
  <c r="O71" i="16" s="1"/>
  <c r="P71" i="16" s="1"/>
  <c r="Q72" i="16"/>
  <c r="O72" i="16" s="1"/>
  <c r="P72" i="16" s="1"/>
  <c r="Q73" i="16"/>
  <c r="O73" i="16" s="1"/>
  <c r="P73" i="16" s="1"/>
  <c r="Q74" i="16"/>
  <c r="O74" i="16" s="1"/>
  <c r="P74" i="16" s="1"/>
  <c r="Q75" i="16"/>
  <c r="O75" i="16" s="1"/>
  <c r="P75" i="16" s="1"/>
  <c r="Q76" i="16"/>
  <c r="O76" i="16" s="1"/>
  <c r="P76" i="16" s="1"/>
  <c r="Q77" i="16"/>
  <c r="O77" i="16" s="1"/>
  <c r="P77" i="16" s="1"/>
  <c r="Q78" i="16"/>
  <c r="O78" i="16" s="1"/>
  <c r="P78" i="16" s="1"/>
  <c r="Q79" i="16"/>
  <c r="O79" i="16" s="1"/>
  <c r="P79" i="16" s="1"/>
  <c r="Q80" i="16"/>
  <c r="O80" i="16" s="1"/>
  <c r="P80" i="16" s="1"/>
  <c r="Q81" i="16"/>
  <c r="O81" i="16" s="1"/>
  <c r="P81" i="16" s="1"/>
  <c r="Q82" i="16"/>
  <c r="O82" i="16" s="1"/>
  <c r="P82" i="16" s="1"/>
  <c r="Q83" i="16"/>
  <c r="O83" i="16" s="1"/>
  <c r="P83" i="16" s="1"/>
  <c r="Q84" i="16"/>
  <c r="O84" i="16" s="1"/>
  <c r="P84" i="16" s="1"/>
  <c r="Q85" i="16"/>
  <c r="O85" i="16" s="1"/>
  <c r="P85" i="16" s="1"/>
  <c r="Q86" i="16"/>
  <c r="O86" i="16" s="1"/>
  <c r="P86" i="16" s="1"/>
  <c r="Q87" i="16"/>
  <c r="O87" i="16" s="1"/>
  <c r="P87" i="16" s="1"/>
  <c r="Q88" i="16"/>
  <c r="O88" i="16" s="1"/>
  <c r="P88" i="16" s="1"/>
  <c r="Q89" i="16"/>
  <c r="O89" i="16" s="1"/>
  <c r="P89" i="16" s="1"/>
  <c r="Q90" i="16"/>
  <c r="O90" i="16" s="1"/>
  <c r="P90" i="16" s="1"/>
  <c r="Q91" i="16"/>
  <c r="O91" i="16" s="1"/>
  <c r="P91" i="16" s="1"/>
  <c r="Q92" i="16"/>
  <c r="O92" i="16" s="1"/>
  <c r="P92" i="16" s="1"/>
  <c r="Q93" i="16"/>
  <c r="O93" i="16" s="1"/>
  <c r="P93" i="16" s="1"/>
  <c r="Q94" i="16"/>
  <c r="O94" i="16" s="1"/>
  <c r="P94" i="16" s="1"/>
  <c r="Q95" i="16"/>
  <c r="O95" i="16" s="1"/>
  <c r="P95" i="16" s="1"/>
  <c r="Q96" i="16"/>
  <c r="O96" i="16" s="1"/>
  <c r="P96" i="16" s="1"/>
  <c r="Q97" i="16"/>
  <c r="O97" i="16" s="1"/>
  <c r="P97" i="16" s="1"/>
  <c r="Q98" i="16"/>
  <c r="O98" i="16" s="1"/>
  <c r="P98" i="16" s="1"/>
  <c r="Q99" i="16"/>
  <c r="O99" i="16" s="1"/>
  <c r="P99" i="16" s="1"/>
  <c r="Q100" i="16"/>
  <c r="O100" i="16" s="1"/>
  <c r="P100" i="16" s="1"/>
  <c r="Q101" i="16"/>
  <c r="O101" i="16" s="1"/>
  <c r="P101" i="16" s="1"/>
  <c r="Q102" i="16"/>
  <c r="O102" i="16" s="1"/>
  <c r="P102" i="16" s="1"/>
  <c r="Q103" i="16"/>
  <c r="O103" i="16" s="1"/>
  <c r="P103" i="16" s="1"/>
  <c r="Q104" i="16"/>
  <c r="O104" i="16" s="1"/>
  <c r="P104" i="16" s="1"/>
  <c r="Q105" i="16"/>
  <c r="O105" i="16" s="1"/>
  <c r="P105" i="16" s="1"/>
  <c r="Q106" i="16"/>
  <c r="O106" i="16" s="1"/>
  <c r="P106" i="16" s="1"/>
  <c r="Q107" i="16"/>
  <c r="O107" i="16" s="1"/>
  <c r="P107" i="16" s="1"/>
  <c r="Q108" i="16"/>
  <c r="O108" i="16" s="1"/>
  <c r="P108" i="16" s="1"/>
  <c r="Q109" i="16"/>
  <c r="O109" i="16" s="1"/>
  <c r="P109" i="16" s="1"/>
  <c r="Q110" i="16"/>
  <c r="O110" i="16" s="1"/>
  <c r="P110" i="16" s="1"/>
  <c r="Q111" i="16"/>
  <c r="O111" i="16" s="1"/>
  <c r="P111" i="16" s="1"/>
  <c r="Q112" i="16"/>
  <c r="O112" i="16" s="1"/>
  <c r="P112" i="16" s="1"/>
  <c r="Q113" i="16"/>
  <c r="O113" i="16" s="1"/>
  <c r="P113" i="16" s="1"/>
  <c r="Q114" i="16"/>
  <c r="O114" i="16" s="1"/>
  <c r="P114" i="16" s="1"/>
  <c r="Q115" i="16"/>
  <c r="O115" i="16" s="1"/>
  <c r="P115" i="16" s="1"/>
  <c r="Q116" i="16"/>
  <c r="O116" i="16" s="1"/>
  <c r="P116" i="16" s="1"/>
  <c r="Q117" i="16"/>
  <c r="O117" i="16" s="1"/>
  <c r="P117" i="16" s="1"/>
  <c r="Q118" i="16"/>
  <c r="O118" i="16" s="1"/>
  <c r="P118" i="16" s="1"/>
  <c r="Q119" i="16"/>
  <c r="O119" i="16" s="1"/>
  <c r="P119" i="16" s="1"/>
  <c r="Q120" i="16"/>
  <c r="O120" i="16" s="1"/>
  <c r="P120" i="16" s="1"/>
  <c r="Q121" i="16"/>
  <c r="O121" i="16" s="1"/>
  <c r="P121" i="16" s="1"/>
  <c r="Q122" i="16"/>
  <c r="O122" i="16" s="1"/>
  <c r="P122" i="16" s="1"/>
  <c r="Q123" i="16"/>
  <c r="O123" i="16" s="1"/>
  <c r="P123" i="16" s="1"/>
  <c r="Q124" i="16"/>
  <c r="O124" i="16" s="1"/>
  <c r="P124" i="16" s="1"/>
  <c r="Q125" i="16"/>
  <c r="O125" i="16" s="1"/>
  <c r="P125" i="16" s="1"/>
  <c r="Q126" i="16"/>
  <c r="O126" i="16" s="1"/>
  <c r="P126" i="16" s="1"/>
  <c r="Q127" i="16"/>
  <c r="O127" i="16" s="1"/>
  <c r="P127" i="16" s="1"/>
  <c r="Q128" i="16"/>
  <c r="O128" i="16" s="1"/>
  <c r="P128" i="16" s="1"/>
  <c r="Q129" i="16"/>
  <c r="O129" i="16" s="1"/>
  <c r="P129" i="16" s="1"/>
  <c r="Q130" i="16"/>
  <c r="O130" i="16" s="1"/>
  <c r="P130" i="16" s="1"/>
  <c r="Q131" i="16"/>
  <c r="O131" i="16" s="1"/>
  <c r="P131" i="16" s="1"/>
  <c r="Q132" i="16"/>
  <c r="O132" i="16" s="1"/>
  <c r="P132" i="16" s="1"/>
  <c r="Q133" i="16"/>
  <c r="O133" i="16" s="1"/>
  <c r="P133" i="16" s="1"/>
  <c r="Q134" i="16"/>
  <c r="O134" i="16" s="1"/>
  <c r="P134" i="16" s="1"/>
  <c r="Q135" i="16"/>
  <c r="O135" i="16" s="1"/>
  <c r="P135" i="16" s="1"/>
  <c r="Q136" i="16"/>
  <c r="O136" i="16" s="1"/>
  <c r="P136" i="16" s="1"/>
  <c r="Q137" i="16"/>
  <c r="O137" i="16" s="1"/>
  <c r="P137" i="16" s="1"/>
  <c r="Q138" i="16"/>
  <c r="O138" i="16" s="1"/>
  <c r="P138" i="16" s="1"/>
  <c r="Q139" i="16"/>
  <c r="O139" i="16" s="1"/>
  <c r="P139" i="16" s="1"/>
  <c r="Q140" i="16"/>
  <c r="O140" i="16" s="1"/>
  <c r="P140" i="16" s="1"/>
  <c r="Q141" i="16"/>
  <c r="O141" i="16" s="1"/>
  <c r="P141" i="16" s="1"/>
  <c r="Q142" i="16"/>
  <c r="O142" i="16" s="1"/>
  <c r="P142" i="16" s="1"/>
  <c r="Q143" i="16"/>
  <c r="O143" i="16" s="1"/>
  <c r="P143" i="16" s="1"/>
  <c r="Q144" i="16"/>
  <c r="O144" i="16" s="1"/>
  <c r="P144" i="16" s="1"/>
  <c r="Q145" i="16"/>
  <c r="O145" i="16" s="1"/>
  <c r="P145" i="16" s="1"/>
  <c r="Q146" i="16"/>
  <c r="O146" i="16" s="1"/>
  <c r="P146" i="16" s="1"/>
  <c r="Q147" i="16"/>
  <c r="O147" i="16" s="1"/>
  <c r="P147" i="16" s="1"/>
  <c r="Q148" i="16"/>
  <c r="O148" i="16" s="1"/>
  <c r="P148" i="16" s="1"/>
  <c r="Q149" i="16"/>
  <c r="O149" i="16" s="1"/>
  <c r="P149" i="16" s="1"/>
  <c r="Q150" i="16"/>
  <c r="O150" i="16" s="1"/>
  <c r="P150" i="16" s="1"/>
  <c r="Q151" i="16"/>
  <c r="O151" i="16" s="1"/>
  <c r="P151" i="16" s="1"/>
  <c r="Q152" i="16"/>
  <c r="O152" i="16" s="1"/>
  <c r="P152" i="16" s="1"/>
  <c r="Q153" i="16"/>
  <c r="O153" i="16" s="1"/>
  <c r="P153" i="16" s="1"/>
  <c r="Q154" i="16"/>
  <c r="O154" i="16" s="1"/>
  <c r="P154" i="16" s="1"/>
  <c r="Q155" i="16"/>
  <c r="O155" i="16" s="1"/>
  <c r="P155" i="16" s="1"/>
  <c r="Q156" i="16"/>
  <c r="O156" i="16" s="1"/>
  <c r="P156" i="16" s="1"/>
  <c r="Q157" i="16"/>
  <c r="O157" i="16" s="1"/>
  <c r="P157" i="16" s="1"/>
  <c r="Q158" i="16"/>
  <c r="O158" i="16" s="1"/>
  <c r="P158" i="16" s="1"/>
  <c r="Q159" i="16"/>
  <c r="O159" i="16" s="1"/>
  <c r="P159" i="16" s="1"/>
  <c r="Q160" i="16"/>
  <c r="O160" i="16" s="1"/>
  <c r="P160" i="16" s="1"/>
  <c r="Q161" i="16"/>
  <c r="O161" i="16" s="1"/>
  <c r="P161" i="16" s="1"/>
  <c r="Q162" i="16"/>
  <c r="O162" i="16" s="1"/>
  <c r="P162" i="16" s="1"/>
  <c r="Q163" i="16"/>
  <c r="O163" i="16" s="1"/>
  <c r="P163" i="16" s="1"/>
  <c r="Q164" i="16"/>
  <c r="O164" i="16" s="1"/>
  <c r="P164" i="16" s="1"/>
  <c r="Q165" i="16"/>
  <c r="O165" i="16" s="1"/>
  <c r="P165" i="16" s="1"/>
  <c r="Q166" i="16"/>
  <c r="O166" i="16" s="1"/>
  <c r="P166" i="16" s="1"/>
  <c r="Q167" i="16"/>
  <c r="O167" i="16" s="1"/>
  <c r="P167" i="16" s="1"/>
  <c r="Q168" i="16"/>
  <c r="O168" i="16" s="1"/>
  <c r="P168" i="16" s="1"/>
  <c r="Q169" i="16"/>
  <c r="O169" i="16" s="1"/>
  <c r="P169" i="16" s="1"/>
  <c r="Q170" i="16"/>
  <c r="O170" i="16" s="1"/>
  <c r="P170" i="16" s="1"/>
  <c r="Q171" i="16"/>
  <c r="O171" i="16" s="1"/>
  <c r="P171" i="16" s="1"/>
  <c r="Q172" i="16"/>
  <c r="O172" i="16" s="1"/>
  <c r="P172" i="16" s="1"/>
  <c r="Q173" i="16"/>
  <c r="O173" i="16" s="1"/>
  <c r="P173" i="16" s="1"/>
  <c r="Q174" i="16"/>
  <c r="O174" i="16" s="1"/>
  <c r="P174" i="16" s="1"/>
  <c r="Q175" i="16"/>
  <c r="O175" i="16" s="1"/>
  <c r="P175" i="16" s="1"/>
  <c r="Q176" i="16"/>
  <c r="O176" i="16" s="1"/>
  <c r="P176" i="16" s="1"/>
  <c r="Q177" i="16"/>
  <c r="O177" i="16" s="1"/>
  <c r="P177" i="16" s="1"/>
  <c r="Q178" i="16"/>
  <c r="O178" i="16" s="1"/>
  <c r="P178" i="16" s="1"/>
  <c r="Q179" i="16"/>
  <c r="O179" i="16" s="1"/>
  <c r="P179" i="16" s="1"/>
  <c r="Q180" i="16"/>
  <c r="O180" i="16" s="1"/>
  <c r="P180" i="16" s="1"/>
  <c r="Q181" i="16"/>
  <c r="O181" i="16" s="1"/>
  <c r="P181" i="16" s="1"/>
  <c r="Q182" i="16"/>
  <c r="O182" i="16" s="1"/>
  <c r="P182" i="16" s="1"/>
  <c r="Q183" i="16"/>
  <c r="O183" i="16" s="1"/>
  <c r="P183" i="16" s="1"/>
  <c r="Q184" i="16"/>
  <c r="O184" i="16" s="1"/>
  <c r="P184" i="16" s="1"/>
  <c r="Q185" i="16"/>
  <c r="O185" i="16" s="1"/>
  <c r="P185" i="16" s="1"/>
  <c r="Q186" i="16"/>
  <c r="O186" i="16" s="1"/>
  <c r="P186" i="16" s="1"/>
  <c r="Q187" i="16"/>
  <c r="O187" i="16" s="1"/>
  <c r="P187" i="16" s="1"/>
  <c r="Q188" i="16"/>
  <c r="O188" i="16" s="1"/>
  <c r="P188" i="16" s="1"/>
  <c r="Q189" i="16"/>
  <c r="O189" i="16" s="1"/>
  <c r="P189" i="16" s="1"/>
  <c r="Q190" i="16"/>
  <c r="O190" i="16" s="1"/>
  <c r="P190" i="16" s="1"/>
  <c r="Q191" i="16"/>
  <c r="O191" i="16" s="1"/>
  <c r="P191" i="16" s="1"/>
  <c r="Q192" i="16"/>
  <c r="O192" i="16" s="1"/>
  <c r="P192" i="16" s="1"/>
  <c r="Q193" i="16"/>
  <c r="O193" i="16" s="1"/>
  <c r="P193" i="16" s="1"/>
  <c r="Q194" i="16"/>
  <c r="O194" i="16" s="1"/>
  <c r="P194" i="16" s="1"/>
  <c r="Q195" i="16"/>
  <c r="O195" i="16" s="1"/>
  <c r="P195" i="16" s="1"/>
  <c r="Q196" i="16"/>
  <c r="O196" i="16" s="1"/>
  <c r="P196" i="16" s="1"/>
  <c r="Q197" i="16"/>
  <c r="O197" i="16" s="1"/>
  <c r="P197" i="16" s="1"/>
  <c r="Q198" i="16"/>
  <c r="O198" i="16" s="1"/>
  <c r="P198" i="16" s="1"/>
  <c r="Q199" i="16"/>
  <c r="O199" i="16" s="1"/>
  <c r="P199" i="16" s="1"/>
  <c r="Q200" i="16"/>
  <c r="O200" i="16" s="1"/>
  <c r="P200" i="16" s="1"/>
  <c r="Q201" i="16"/>
  <c r="O201" i="16" s="1"/>
  <c r="P201" i="16" s="1"/>
  <c r="Q202" i="16"/>
  <c r="O202" i="16" s="1"/>
  <c r="P202" i="16" s="1"/>
  <c r="Q203" i="16"/>
  <c r="O203" i="16" s="1"/>
  <c r="P203" i="16" s="1"/>
  <c r="Q204" i="16"/>
  <c r="O204" i="16" s="1"/>
  <c r="P204" i="16" s="1"/>
  <c r="Q205" i="16"/>
  <c r="O205" i="16" s="1"/>
  <c r="P205" i="16" s="1"/>
  <c r="Q206" i="16"/>
  <c r="O206" i="16" s="1"/>
  <c r="P206" i="16" s="1"/>
  <c r="Q207" i="16"/>
  <c r="O207" i="16" s="1"/>
  <c r="P207" i="16" s="1"/>
  <c r="Q208" i="16"/>
  <c r="O208" i="16" s="1"/>
  <c r="P208" i="16" s="1"/>
  <c r="Q209" i="16"/>
  <c r="O209" i="16" s="1"/>
  <c r="P209" i="16" s="1"/>
  <c r="Q210" i="16"/>
  <c r="O210" i="16" s="1"/>
  <c r="P210" i="16" s="1"/>
  <c r="Q211" i="16"/>
  <c r="O211" i="16" s="1"/>
  <c r="P211" i="16" s="1"/>
  <c r="Q212" i="16"/>
  <c r="O212" i="16" s="1"/>
  <c r="P212" i="16" s="1"/>
  <c r="Q213" i="16"/>
  <c r="O213" i="16" s="1"/>
  <c r="P213" i="16" s="1"/>
  <c r="Q214" i="16"/>
  <c r="O214" i="16" s="1"/>
  <c r="P214" i="16" s="1"/>
  <c r="Q215" i="16"/>
  <c r="O215" i="16" s="1"/>
  <c r="P215" i="16" s="1"/>
  <c r="Q216" i="16"/>
  <c r="O216" i="16" s="1"/>
  <c r="P216" i="16" s="1"/>
  <c r="Q217" i="16"/>
  <c r="O217" i="16" s="1"/>
  <c r="P217" i="16" s="1"/>
  <c r="Q218" i="16"/>
  <c r="O218" i="16" s="1"/>
  <c r="P218" i="16" s="1"/>
  <c r="Q219" i="16"/>
  <c r="O219" i="16" s="1"/>
  <c r="P219" i="16" s="1"/>
  <c r="Q220" i="16"/>
  <c r="O220" i="16" s="1"/>
  <c r="P220" i="16" s="1"/>
  <c r="Q221" i="16"/>
  <c r="O221" i="16" s="1"/>
  <c r="P221" i="16" s="1"/>
  <c r="Q222" i="16"/>
  <c r="O222" i="16" s="1"/>
  <c r="P222" i="16" s="1"/>
  <c r="Q223" i="16"/>
  <c r="O223" i="16" s="1"/>
  <c r="P223" i="16" s="1"/>
  <c r="Q224" i="16"/>
  <c r="O224" i="16" s="1"/>
  <c r="P224" i="16" s="1"/>
  <c r="Q225" i="16"/>
  <c r="O225" i="16" s="1"/>
  <c r="P225" i="16" s="1"/>
  <c r="Q226" i="16"/>
  <c r="O226" i="16" s="1"/>
  <c r="P226" i="16" s="1"/>
  <c r="Q227" i="16"/>
  <c r="O227" i="16" s="1"/>
  <c r="P227" i="16" s="1"/>
  <c r="Q228" i="16"/>
  <c r="O228" i="16" s="1"/>
  <c r="P228" i="16" s="1"/>
  <c r="Q229" i="16"/>
  <c r="O229" i="16" s="1"/>
  <c r="P229" i="16" s="1"/>
  <c r="Q230" i="16"/>
  <c r="O230" i="16" s="1"/>
  <c r="P230" i="16" s="1"/>
  <c r="Q231" i="16"/>
  <c r="O231" i="16" s="1"/>
  <c r="P231" i="16" s="1"/>
  <c r="Q232" i="16"/>
  <c r="O232" i="16" s="1"/>
  <c r="P232" i="16" s="1"/>
  <c r="Q233" i="16"/>
  <c r="O233" i="16" s="1"/>
  <c r="P233" i="16" s="1"/>
  <c r="Q234" i="16"/>
  <c r="O234" i="16" s="1"/>
  <c r="P234" i="16" s="1"/>
  <c r="Q235" i="16"/>
  <c r="O235" i="16" s="1"/>
  <c r="P235" i="16" s="1"/>
  <c r="Q236" i="16"/>
  <c r="O236" i="16" s="1"/>
  <c r="P236" i="16" s="1"/>
  <c r="Q237" i="16"/>
  <c r="O237" i="16" s="1"/>
  <c r="P237" i="16" s="1"/>
  <c r="Q238" i="16"/>
  <c r="O238" i="16" s="1"/>
  <c r="P238" i="16" s="1"/>
  <c r="Q239" i="16"/>
  <c r="O239" i="16" s="1"/>
  <c r="P239" i="16" s="1"/>
  <c r="Q240" i="16"/>
  <c r="O240" i="16" s="1"/>
  <c r="P240" i="16" s="1"/>
  <c r="Q241" i="16"/>
  <c r="O241" i="16" s="1"/>
  <c r="P241" i="16" s="1"/>
  <c r="Q242" i="16"/>
  <c r="O242" i="16" s="1"/>
  <c r="P242" i="16" s="1"/>
  <c r="Q243" i="16"/>
  <c r="O243" i="16" s="1"/>
  <c r="P243" i="16" s="1"/>
  <c r="Q244" i="16"/>
  <c r="O244" i="16" s="1"/>
  <c r="P244" i="16" s="1"/>
  <c r="Q245" i="16"/>
  <c r="O245" i="16" s="1"/>
  <c r="P245" i="16" s="1"/>
  <c r="Q246" i="16"/>
  <c r="O246" i="16" s="1"/>
  <c r="P246" i="16" s="1"/>
  <c r="Q247" i="16"/>
  <c r="O247" i="16" s="1"/>
  <c r="P247" i="16" s="1"/>
  <c r="Q248" i="16"/>
  <c r="O248" i="16" s="1"/>
  <c r="P248" i="16" s="1"/>
  <c r="Q249" i="16"/>
  <c r="O249" i="16" s="1"/>
  <c r="P249" i="16" s="1"/>
  <c r="Q250" i="16"/>
  <c r="O250" i="16" s="1"/>
  <c r="P250" i="16" s="1"/>
  <c r="Q251" i="16"/>
  <c r="O251" i="16" s="1"/>
  <c r="P251" i="16" s="1"/>
  <c r="Q252" i="16"/>
  <c r="O252" i="16" s="1"/>
  <c r="P252" i="16" s="1"/>
  <c r="Q253" i="16"/>
  <c r="O253" i="16" s="1"/>
  <c r="P253" i="16" s="1"/>
  <c r="Q254" i="16"/>
  <c r="O254" i="16" s="1"/>
  <c r="P254" i="16" s="1"/>
  <c r="Q255" i="16"/>
  <c r="O255" i="16" s="1"/>
  <c r="P255" i="16" s="1"/>
  <c r="Q256" i="16"/>
  <c r="O256" i="16" s="1"/>
  <c r="P256" i="16" s="1"/>
  <c r="Q257" i="16"/>
  <c r="O257" i="16" s="1"/>
  <c r="P257" i="16" s="1"/>
  <c r="Q258" i="16"/>
  <c r="O258" i="16" s="1"/>
  <c r="P258" i="16" s="1"/>
  <c r="Q259" i="16"/>
  <c r="O259" i="16" s="1"/>
  <c r="P259" i="16" s="1"/>
  <c r="Q260" i="16"/>
  <c r="O260" i="16" s="1"/>
  <c r="P260" i="16" s="1"/>
  <c r="Q261" i="16"/>
  <c r="O261" i="16" s="1"/>
  <c r="P261" i="16" s="1"/>
  <c r="Q262" i="16"/>
  <c r="O262" i="16" s="1"/>
  <c r="P262" i="16" s="1"/>
  <c r="Q263" i="16"/>
  <c r="O263" i="16" s="1"/>
  <c r="P263" i="16" s="1"/>
  <c r="Q264" i="16"/>
  <c r="O264" i="16" s="1"/>
  <c r="P264" i="16" s="1"/>
  <c r="Q265" i="16"/>
  <c r="O265" i="16" s="1"/>
  <c r="P265" i="16" s="1"/>
  <c r="Q266" i="16"/>
  <c r="O266" i="16" s="1"/>
  <c r="P266" i="16" s="1"/>
  <c r="Q267" i="16"/>
  <c r="O267" i="16" s="1"/>
  <c r="P267" i="16" s="1"/>
  <c r="Q268" i="16"/>
  <c r="O268" i="16" s="1"/>
  <c r="P268" i="16" s="1"/>
  <c r="Q269" i="16"/>
  <c r="O269" i="16" s="1"/>
  <c r="P269" i="16" s="1"/>
  <c r="Q270" i="16"/>
  <c r="O270" i="16" s="1"/>
  <c r="P270" i="16" s="1"/>
  <c r="Q271" i="16"/>
  <c r="O271" i="16" s="1"/>
  <c r="P271" i="16" s="1"/>
  <c r="Q272" i="16"/>
  <c r="O272" i="16" s="1"/>
  <c r="P272" i="16" s="1"/>
  <c r="Q273" i="16"/>
  <c r="O273" i="16" s="1"/>
  <c r="P273" i="16" s="1"/>
  <c r="Q274" i="16"/>
  <c r="O274" i="16" s="1"/>
  <c r="P274" i="16" s="1"/>
  <c r="Q275" i="16"/>
  <c r="O275" i="16" s="1"/>
  <c r="P275" i="16" s="1"/>
  <c r="Q276" i="16"/>
  <c r="O276" i="16" s="1"/>
  <c r="P276" i="16" s="1"/>
  <c r="Q277" i="16"/>
  <c r="O277" i="16" s="1"/>
  <c r="P277" i="16" s="1"/>
  <c r="Q278" i="16"/>
  <c r="O278" i="16" s="1"/>
  <c r="P278" i="16" s="1"/>
  <c r="Q279" i="16"/>
  <c r="O279" i="16" s="1"/>
  <c r="P279" i="16" s="1"/>
  <c r="Q280" i="16"/>
  <c r="O280" i="16" s="1"/>
  <c r="P280" i="16" s="1"/>
  <c r="Q281" i="16"/>
  <c r="O281" i="16" s="1"/>
  <c r="P281" i="16" s="1"/>
  <c r="Q282" i="16"/>
  <c r="O282" i="16" s="1"/>
  <c r="P282" i="16" s="1"/>
  <c r="Q283" i="16"/>
  <c r="O283" i="16" s="1"/>
  <c r="P283" i="16" s="1"/>
  <c r="Q284" i="16"/>
  <c r="O284" i="16" s="1"/>
  <c r="P284" i="16" s="1"/>
  <c r="Q285" i="16"/>
  <c r="O285" i="16" s="1"/>
  <c r="P285" i="16" s="1"/>
  <c r="Q286" i="16"/>
  <c r="O286" i="16" s="1"/>
  <c r="P286" i="16" s="1"/>
  <c r="Q287" i="16"/>
  <c r="O287" i="16" s="1"/>
  <c r="P287" i="16" s="1"/>
  <c r="Q288" i="16"/>
  <c r="O288" i="16" s="1"/>
  <c r="P288" i="16" s="1"/>
  <c r="Q289" i="16"/>
  <c r="O289" i="16" s="1"/>
  <c r="P289" i="16" s="1"/>
  <c r="Q290" i="16"/>
  <c r="O290" i="16" s="1"/>
  <c r="P290" i="16" s="1"/>
  <c r="Q291" i="16"/>
  <c r="O291" i="16" s="1"/>
  <c r="P291" i="16" s="1"/>
  <c r="Q292" i="16"/>
  <c r="O292" i="16" s="1"/>
  <c r="P292" i="16" s="1"/>
  <c r="Q293" i="16"/>
  <c r="O293" i="16" s="1"/>
  <c r="P293" i="16" s="1"/>
  <c r="Q294" i="16"/>
  <c r="O294" i="16" s="1"/>
  <c r="P294" i="16" s="1"/>
  <c r="Q295" i="16"/>
  <c r="O295" i="16" s="1"/>
  <c r="P295" i="16" s="1"/>
  <c r="Q296" i="16"/>
  <c r="O296" i="16" s="1"/>
  <c r="P296" i="16" s="1"/>
  <c r="Q297" i="16"/>
  <c r="O297" i="16" s="1"/>
  <c r="P297" i="16" s="1"/>
  <c r="Q298" i="16"/>
  <c r="O298" i="16" s="1"/>
  <c r="P298" i="16" s="1"/>
  <c r="Q299" i="16"/>
  <c r="O299" i="16" s="1"/>
  <c r="P299" i="16" s="1"/>
  <c r="Q300" i="16"/>
  <c r="O300" i="16" s="1"/>
  <c r="P300" i="16" s="1"/>
  <c r="Q301" i="16"/>
  <c r="O301" i="16" s="1"/>
  <c r="P301" i="16" s="1"/>
  <c r="Q302" i="16"/>
  <c r="O302" i="16" s="1"/>
  <c r="P302" i="16" s="1"/>
  <c r="Q303" i="16"/>
  <c r="O303" i="16" s="1"/>
  <c r="P303" i="16" s="1"/>
  <c r="Q304" i="16"/>
  <c r="O304" i="16" s="1"/>
  <c r="P304" i="16" s="1"/>
  <c r="Q305" i="16"/>
  <c r="O305" i="16" s="1"/>
  <c r="P305" i="16" s="1"/>
  <c r="Q306" i="16"/>
  <c r="O306" i="16" s="1"/>
  <c r="P306" i="16" s="1"/>
  <c r="Q307" i="16"/>
  <c r="O307" i="16" s="1"/>
  <c r="P307" i="16" s="1"/>
  <c r="Q308" i="16"/>
  <c r="O308" i="16" s="1"/>
  <c r="P308" i="16" s="1"/>
  <c r="Q309" i="16"/>
  <c r="O309" i="16" s="1"/>
  <c r="P309" i="16" s="1"/>
  <c r="Q310" i="16"/>
  <c r="O310" i="16" s="1"/>
  <c r="P310" i="16" s="1"/>
  <c r="Q311" i="16"/>
  <c r="O311" i="16" s="1"/>
  <c r="P311" i="16" s="1"/>
  <c r="Q312" i="16"/>
  <c r="O312" i="16" s="1"/>
  <c r="P312" i="16" s="1"/>
  <c r="Q313" i="16"/>
  <c r="O313" i="16" s="1"/>
  <c r="P313" i="16" s="1"/>
  <c r="Q314" i="16"/>
  <c r="O314" i="16" s="1"/>
  <c r="P314" i="16" s="1"/>
  <c r="Q315" i="16"/>
  <c r="O315" i="16" s="1"/>
  <c r="P315" i="16" s="1"/>
  <c r="Q316" i="16"/>
  <c r="O316" i="16" s="1"/>
  <c r="P316" i="16" s="1"/>
  <c r="Q317" i="16"/>
  <c r="O317" i="16" s="1"/>
  <c r="P317" i="16" s="1"/>
  <c r="Q318" i="16"/>
  <c r="O318" i="16" s="1"/>
  <c r="P318" i="16" s="1"/>
  <c r="Q319" i="16"/>
  <c r="O319" i="16" s="1"/>
  <c r="P319" i="16" s="1"/>
  <c r="Q320" i="16"/>
  <c r="O320" i="16" s="1"/>
  <c r="P320" i="16" s="1"/>
  <c r="Q321" i="16"/>
  <c r="O321" i="16" s="1"/>
  <c r="P321" i="16" s="1"/>
  <c r="Q322" i="16"/>
  <c r="O322" i="16" s="1"/>
  <c r="P322" i="16" s="1"/>
  <c r="Q323" i="16"/>
  <c r="O323" i="16" s="1"/>
  <c r="P323" i="16" s="1"/>
  <c r="Q324" i="16"/>
  <c r="O324" i="16" s="1"/>
  <c r="P324" i="16" s="1"/>
  <c r="Q325" i="16"/>
  <c r="O325" i="16" s="1"/>
  <c r="P325" i="16" s="1"/>
  <c r="Q326" i="16"/>
  <c r="O326" i="16" s="1"/>
  <c r="P326" i="16" s="1"/>
  <c r="Q327" i="16"/>
  <c r="O327" i="16" s="1"/>
  <c r="P327" i="16" s="1"/>
  <c r="Q328" i="16"/>
  <c r="O328" i="16" s="1"/>
  <c r="P328" i="16" s="1"/>
  <c r="Q329" i="16"/>
  <c r="O329" i="16" s="1"/>
  <c r="P329" i="16" s="1"/>
  <c r="Q330" i="16"/>
  <c r="O330" i="16" s="1"/>
  <c r="P330" i="16" s="1"/>
  <c r="Q331" i="16"/>
  <c r="O331" i="16" s="1"/>
  <c r="P331" i="16" s="1"/>
  <c r="Q332" i="16"/>
  <c r="O332" i="16" s="1"/>
  <c r="P332" i="16" s="1"/>
  <c r="Q333" i="16"/>
  <c r="O333" i="16" s="1"/>
  <c r="P333" i="16" s="1"/>
  <c r="Q334" i="16"/>
  <c r="O334" i="16" s="1"/>
  <c r="P334" i="16" s="1"/>
  <c r="Q335" i="16"/>
  <c r="O335" i="16" s="1"/>
  <c r="P335" i="16" s="1"/>
  <c r="Q336" i="16"/>
  <c r="O336" i="16" s="1"/>
  <c r="P336" i="16" s="1"/>
  <c r="Q337" i="16"/>
  <c r="O337" i="16" s="1"/>
  <c r="P337" i="16" s="1"/>
  <c r="Q338" i="16"/>
  <c r="O338" i="16" s="1"/>
  <c r="P338" i="16" s="1"/>
  <c r="Q339" i="16"/>
  <c r="O339" i="16" s="1"/>
  <c r="P339" i="16" s="1"/>
  <c r="Q340" i="16"/>
  <c r="O340" i="16" s="1"/>
  <c r="P340" i="16" s="1"/>
  <c r="Q341" i="16"/>
  <c r="O341" i="16" s="1"/>
  <c r="P341" i="16" s="1"/>
  <c r="Q342" i="16"/>
  <c r="O342" i="16" s="1"/>
  <c r="P342" i="16" s="1"/>
  <c r="Q343" i="16"/>
  <c r="O343" i="16" s="1"/>
  <c r="P343" i="16" s="1"/>
  <c r="Q344" i="16"/>
  <c r="O344" i="16" s="1"/>
  <c r="P344" i="16" s="1"/>
  <c r="Q345" i="16"/>
  <c r="O345" i="16" s="1"/>
  <c r="P345" i="16" s="1"/>
  <c r="Q346" i="16"/>
  <c r="O346" i="16" s="1"/>
  <c r="P346" i="16" s="1"/>
  <c r="Q347" i="16"/>
  <c r="O347" i="16" s="1"/>
  <c r="P347" i="16" s="1"/>
  <c r="Q348" i="16"/>
  <c r="O348" i="16" s="1"/>
  <c r="P348" i="16" s="1"/>
  <c r="Q349" i="16"/>
  <c r="O349" i="16" s="1"/>
  <c r="P349" i="16" s="1"/>
  <c r="Q350" i="16"/>
  <c r="O350" i="16" s="1"/>
  <c r="P350" i="16" s="1"/>
  <c r="Q351" i="16"/>
  <c r="O351" i="16" s="1"/>
  <c r="P351" i="16" s="1"/>
  <c r="Q352" i="16"/>
  <c r="O352" i="16" s="1"/>
  <c r="P352" i="16" s="1"/>
  <c r="Q353" i="16"/>
  <c r="O353" i="16" s="1"/>
  <c r="P353" i="16" s="1"/>
  <c r="Q354" i="16"/>
  <c r="O354" i="16" s="1"/>
  <c r="P354" i="16" s="1"/>
  <c r="Q355" i="16"/>
  <c r="O355" i="16" s="1"/>
  <c r="P355" i="16" s="1"/>
  <c r="Q356" i="16"/>
  <c r="O356" i="16" s="1"/>
  <c r="P356" i="16" s="1"/>
  <c r="Q357" i="16"/>
  <c r="O357" i="16" s="1"/>
  <c r="P357" i="16" s="1"/>
  <c r="Q358" i="16"/>
  <c r="O358" i="16" s="1"/>
  <c r="P358" i="16" s="1"/>
  <c r="Q359" i="16"/>
  <c r="O359" i="16" s="1"/>
  <c r="P359" i="16" s="1"/>
  <c r="Q360" i="16"/>
  <c r="O360" i="16" s="1"/>
  <c r="P360" i="16" s="1"/>
  <c r="Q361" i="16"/>
  <c r="O361" i="16" s="1"/>
  <c r="P361" i="16" s="1"/>
  <c r="Q362" i="16"/>
  <c r="O362" i="16" s="1"/>
  <c r="P362" i="16" s="1"/>
  <c r="Q363" i="16"/>
  <c r="O363" i="16" s="1"/>
  <c r="P363" i="16" s="1"/>
  <c r="Q364" i="16"/>
  <c r="O364" i="16" s="1"/>
  <c r="P364" i="16" s="1"/>
  <c r="Q365" i="16"/>
  <c r="O365" i="16" s="1"/>
  <c r="P365" i="16" s="1"/>
  <c r="Q366" i="16"/>
  <c r="O366" i="16" s="1"/>
  <c r="P366" i="16" s="1"/>
  <c r="Q367" i="16"/>
  <c r="O367" i="16" s="1"/>
  <c r="P367" i="16" s="1"/>
  <c r="Q368" i="16"/>
  <c r="O368" i="16" s="1"/>
  <c r="P368" i="16" s="1"/>
  <c r="Q369" i="16"/>
  <c r="O369" i="16" s="1"/>
  <c r="P369" i="16" s="1"/>
  <c r="Q370" i="16"/>
  <c r="O370" i="16" s="1"/>
  <c r="P370" i="16" s="1"/>
  <c r="Q371" i="16"/>
  <c r="O371" i="16" s="1"/>
  <c r="P371" i="16" s="1"/>
  <c r="Q372" i="16"/>
  <c r="O372" i="16" s="1"/>
  <c r="P372" i="16" s="1"/>
  <c r="Q373" i="16"/>
  <c r="O373" i="16" s="1"/>
  <c r="P373" i="16" s="1"/>
  <c r="Q374" i="16"/>
  <c r="O374" i="16" s="1"/>
  <c r="P374" i="16" s="1"/>
  <c r="Q375" i="16"/>
  <c r="O375" i="16" s="1"/>
  <c r="P375" i="16" s="1"/>
  <c r="Q376" i="16"/>
  <c r="O376" i="16" s="1"/>
  <c r="P376" i="16" s="1"/>
  <c r="Q377" i="16"/>
  <c r="O377" i="16" s="1"/>
  <c r="P377" i="16" s="1"/>
  <c r="Q378" i="16"/>
  <c r="O378" i="16" s="1"/>
  <c r="P378" i="16" s="1"/>
  <c r="Q379" i="16"/>
  <c r="O379" i="16" s="1"/>
  <c r="P379" i="16" s="1"/>
  <c r="Q380" i="16"/>
  <c r="O380" i="16" s="1"/>
  <c r="P380" i="16" s="1"/>
  <c r="Q381" i="16"/>
  <c r="O381" i="16" s="1"/>
  <c r="P381" i="16" s="1"/>
  <c r="Q382" i="16"/>
  <c r="O382" i="16" s="1"/>
  <c r="P382" i="16" s="1"/>
  <c r="Q383" i="16"/>
  <c r="O383" i="16" s="1"/>
  <c r="P383" i="16" s="1"/>
  <c r="Q384" i="16"/>
  <c r="O384" i="16" s="1"/>
  <c r="P384" i="16" s="1"/>
  <c r="Q385" i="16"/>
  <c r="O385" i="16" s="1"/>
  <c r="P385" i="16" s="1"/>
  <c r="Q386" i="16"/>
  <c r="O386" i="16" s="1"/>
  <c r="P386" i="16" s="1"/>
  <c r="Q387" i="16"/>
  <c r="O387" i="16" s="1"/>
  <c r="P387" i="16" s="1"/>
  <c r="Q388" i="16"/>
  <c r="O388" i="16" s="1"/>
  <c r="P388" i="16" s="1"/>
  <c r="Q389" i="16"/>
  <c r="O389" i="16" s="1"/>
  <c r="P389" i="16" s="1"/>
  <c r="Q390" i="16"/>
  <c r="O390" i="16" s="1"/>
  <c r="P390" i="16" s="1"/>
  <c r="Q391" i="16"/>
  <c r="O391" i="16" s="1"/>
  <c r="P391" i="16" s="1"/>
  <c r="Q392" i="16"/>
  <c r="O392" i="16" s="1"/>
  <c r="P392" i="16" s="1"/>
  <c r="Q393" i="16"/>
  <c r="O393" i="16" s="1"/>
  <c r="P393" i="16" s="1"/>
  <c r="Q394" i="16"/>
  <c r="O394" i="16" s="1"/>
  <c r="P394" i="16" s="1"/>
  <c r="Q395" i="16"/>
  <c r="O395" i="16" s="1"/>
  <c r="P395" i="16" s="1"/>
  <c r="Q396" i="16"/>
  <c r="O396" i="16" s="1"/>
  <c r="P396" i="16" s="1"/>
  <c r="Q397" i="16"/>
  <c r="O397" i="16" s="1"/>
  <c r="P397" i="16" s="1"/>
  <c r="Q398" i="16"/>
  <c r="O398" i="16" s="1"/>
  <c r="P398" i="16" s="1"/>
  <c r="Q399" i="16"/>
  <c r="O399" i="16" s="1"/>
  <c r="P399" i="16" s="1"/>
  <c r="Q400" i="16"/>
  <c r="O400" i="16" s="1"/>
  <c r="P400" i="16" s="1"/>
  <c r="Q401" i="16"/>
  <c r="O401" i="16" s="1"/>
  <c r="P401" i="16" s="1"/>
  <c r="Q402" i="16"/>
  <c r="O402" i="16" s="1"/>
  <c r="P402" i="16" s="1"/>
  <c r="Q403" i="16"/>
  <c r="O403" i="16" s="1"/>
  <c r="P403" i="16" s="1"/>
  <c r="Q404" i="16"/>
  <c r="O404" i="16" s="1"/>
  <c r="P404" i="16" s="1"/>
  <c r="Q405" i="16"/>
  <c r="O405" i="16" s="1"/>
  <c r="P405" i="16" s="1"/>
  <c r="Q406" i="16"/>
  <c r="O406" i="16" s="1"/>
  <c r="P406" i="16" s="1"/>
  <c r="Q407" i="16"/>
  <c r="O407" i="16" s="1"/>
  <c r="P407" i="16" s="1"/>
  <c r="Q408" i="16"/>
  <c r="O408" i="16" s="1"/>
  <c r="P408" i="16" s="1"/>
  <c r="Q409" i="16"/>
  <c r="O409" i="16" s="1"/>
  <c r="P409" i="16" s="1"/>
  <c r="Q410" i="16"/>
  <c r="O410" i="16" s="1"/>
  <c r="P410" i="16" s="1"/>
  <c r="Q411" i="16"/>
  <c r="O411" i="16" s="1"/>
  <c r="P411" i="16" s="1"/>
  <c r="Q412" i="16"/>
  <c r="O412" i="16" s="1"/>
  <c r="P412" i="16" s="1"/>
  <c r="Q413" i="16"/>
  <c r="O413" i="16" s="1"/>
  <c r="P413" i="16" s="1"/>
  <c r="Q414" i="16"/>
  <c r="O414" i="16" s="1"/>
  <c r="P414" i="16" s="1"/>
  <c r="Q415" i="16"/>
  <c r="O415" i="16" s="1"/>
  <c r="P415" i="16" s="1"/>
  <c r="Q416" i="16"/>
  <c r="O416" i="16" s="1"/>
  <c r="P416" i="16" s="1"/>
  <c r="Q417" i="16"/>
  <c r="O417" i="16" s="1"/>
  <c r="P417" i="16" s="1"/>
  <c r="Q418" i="16"/>
  <c r="O418" i="16" s="1"/>
  <c r="P418" i="16" s="1"/>
  <c r="Q419" i="16"/>
  <c r="O419" i="16" s="1"/>
  <c r="P419" i="16" s="1"/>
  <c r="Q420" i="16"/>
  <c r="O420" i="16" s="1"/>
  <c r="P420" i="16" s="1"/>
  <c r="Q421" i="16"/>
  <c r="O421" i="16" s="1"/>
  <c r="P421" i="16" s="1"/>
  <c r="Q422" i="16"/>
  <c r="O422" i="16" s="1"/>
  <c r="P422" i="16" s="1"/>
  <c r="Q423" i="16"/>
  <c r="O423" i="16" s="1"/>
  <c r="P423" i="16" s="1"/>
  <c r="Q424" i="16"/>
  <c r="O424" i="16" s="1"/>
  <c r="P424" i="16" s="1"/>
  <c r="Q425" i="16"/>
  <c r="O425" i="16" s="1"/>
  <c r="P425" i="16" s="1"/>
  <c r="Q426" i="16"/>
  <c r="O426" i="16" s="1"/>
  <c r="P426" i="16" s="1"/>
  <c r="Q427" i="16"/>
  <c r="O427" i="16" s="1"/>
  <c r="P427" i="16" s="1"/>
  <c r="Q428" i="16"/>
  <c r="O428" i="16" s="1"/>
  <c r="P428" i="16" s="1"/>
  <c r="Q429" i="16"/>
  <c r="O429" i="16" s="1"/>
  <c r="P429" i="16" s="1"/>
  <c r="Q430" i="16"/>
  <c r="O430" i="16" s="1"/>
  <c r="P430" i="16" s="1"/>
  <c r="Q431" i="16"/>
  <c r="O431" i="16" s="1"/>
  <c r="P431" i="16" s="1"/>
  <c r="Q432" i="16"/>
  <c r="O432" i="16" s="1"/>
  <c r="P432" i="16" s="1"/>
  <c r="Q433" i="16"/>
  <c r="O433" i="16" s="1"/>
  <c r="P433" i="16" s="1"/>
  <c r="Q434" i="16"/>
  <c r="O434" i="16" s="1"/>
  <c r="P434" i="16" s="1"/>
  <c r="Q435" i="16"/>
  <c r="O435" i="16" s="1"/>
  <c r="P435" i="16" s="1"/>
  <c r="Q436" i="16"/>
  <c r="O436" i="16" s="1"/>
  <c r="P436" i="16" s="1"/>
  <c r="Q437" i="16"/>
  <c r="O437" i="16" s="1"/>
  <c r="P437" i="16" s="1"/>
  <c r="Q438" i="16"/>
  <c r="O438" i="16" s="1"/>
  <c r="P438" i="16" s="1"/>
  <c r="Q439" i="16"/>
  <c r="O439" i="16" s="1"/>
  <c r="P439" i="16" s="1"/>
  <c r="Q440" i="16"/>
  <c r="O440" i="16" s="1"/>
  <c r="P440" i="16" s="1"/>
  <c r="Q441" i="16"/>
  <c r="O441" i="16" s="1"/>
  <c r="P441" i="16" s="1"/>
  <c r="Q442" i="16"/>
  <c r="O442" i="16" s="1"/>
  <c r="P442" i="16" s="1"/>
  <c r="Q443" i="16"/>
  <c r="O443" i="16" s="1"/>
  <c r="P443" i="16" s="1"/>
  <c r="Q444" i="16"/>
  <c r="O444" i="16" s="1"/>
  <c r="P444" i="16" s="1"/>
  <c r="Q445" i="16"/>
  <c r="O445" i="16" s="1"/>
  <c r="P445" i="16" s="1"/>
  <c r="Q446" i="16"/>
  <c r="O446" i="16" s="1"/>
  <c r="P446" i="16" s="1"/>
  <c r="Q447" i="16"/>
  <c r="O447" i="16" s="1"/>
  <c r="P447" i="16" s="1"/>
  <c r="Q448" i="16"/>
  <c r="O448" i="16" s="1"/>
  <c r="P448" i="16" s="1"/>
  <c r="Q449" i="16"/>
  <c r="O449" i="16" s="1"/>
  <c r="P449" i="16" s="1"/>
  <c r="Q450" i="16"/>
  <c r="O450" i="16" s="1"/>
  <c r="P450" i="16" s="1"/>
  <c r="Q451" i="16"/>
  <c r="O451" i="16" s="1"/>
  <c r="P451" i="16" s="1"/>
  <c r="Q452" i="16"/>
  <c r="O452" i="16" s="1"/>
  <c r="P452" i="16" s="1"/>
  <c r="Q453" i="16"/>
  <c r="O453" i="16" s="1"/>
  <c r="P453" i="16" s="1"/>
  <c r="Q454" i="16"/>
  <c r="O454" i="16" s="1"/>
  <c r="P454" i="16" s="1"/>
  <c r="Q455" i="16"/>
  <c r="O455" i="16" s="1"/>
  <c r="P455" i="16" s="1"/>
  <c r="Q456" i="16"/>
  <c r="O456" i="16" s="1"/>
  <c r="P456" i="16" s="1"/>
  <c r="Q457" i="16"/>
  <c r="O457" i="16" s="1"/>
  <c r="P457" i="16" s="1"/>
  <c r="Q458" i="16"/>
  <c r="O458" i="16" s="1"/>
  <c r="P458" i="16" s="1"/>
  <c r="Q459" i="16"/>
  <c r="O459" i="16" s="1"/>
  <c r="P459" i="16" s="1"/>
  <c r="Q460" i="16"/>
  <c r="O460" i="16" s="1"/>
  <c r="P460" i="16" s="1"/>
  <c r="Q461" i="16"/>
  <c r="O461" i="16" s="1"/>
  <c r="P461" i="16" s="1"/>
  <c r="Q462" i="16"/>
  <c r="O462" i="16" s="1"/>
  <c r="P462" i="16" s="1"/>
  <c r="Q463" i="16"/>
  <c r="O463" i="16" s="1"/>
  <c r="P463" i="16" s="1"/>
  <c r="Q464" i="16"/>
  <c r="O464" i="16" s="1"/>
  <c r="P464" i="16" s="1"/>
  <c r="Q465" i="16"/>
  <c r="O465" i="16" s="1"/>
  <c r="P465" i="16" s="1"/>
  <c r="Q466" i="16"/>
  <c r="O466" i="16" s="1"/>
  <c r="P466" i="16" s="1"/>
  <c r="Q467" i="16"/>
  <c r="O467" i="16" s="1"/>
  <c r="P467" i="16" s="1"/>
  <c r="Q468" i="16"/>
  <c r="O468" i="16" s="1"/>
  <c r="P468" i="16" s="1"/>
  <c r="Q469" i="16"/>
  <c r="O469" i="16" s="1"/>
  <c r="P469" i="16" s="1"/>
  <c r="Q470" i="16"/>
  <c r="O470" i="16" s="1"/>
  <c r="P470" i="16" s="1"/>
  <c r="Q471" i="16"/>
  <c r="O471" i="16" s="1"/>
  <c r="P471" i="16" s="1"/>
  <c r="Q472" i="16"/>
  <c r="O472" i="16" s="1"/>
  <c r="P472" i="16" s="1"/>
  <c r="Q473" i="16"/>
  <c r="O473" i="16" s="1"/>
  <c r="P473" i="16" s="1"/>
  <c r="Q474" i="16"/>
  <c r="O474" i="16" s="1"/>
  <c r="P474" i="16" s="1"/>
  <c r="Q475" i="16"/>
  <c r="O475" i="16" s="1"/>
  <c r="P475" i="16" s="1"/>
  <c r="Q476" i="16"/>
  <c r="O476" i="16" s="1"/>
  <c r="P476" i="16" s="1"/>
  <c r="Q477" i="16"/>
  <c r="O477" i="16" s="1"/>
  <c r="P477" i="16" s="1"/>
  <c r="Q478" i="16"/>
  <c r="O478" i="16" s="1"/>
  <c r="P478" i="16" s="1"/>
  <c r="Q479" i="16"/>
  <c r="O479" i="16" s="1"/>
  <c r="P479" i="16" s="1"/>
  <c r="Q480" i="16"/>
  <c r="O480" i="16" s="1"/>
  <c r="P480" i="16" s="1"/>
  <c r="Q481" i="16"/>
  <c r="O481" i="16" s="1"/>
  <c r="P481" i="16" s="1"/>
  <c r="Q482" i="16"/>
  <c r="O482" i="16" s="1"/>
  <c r="P482" i="16" s="1"/>
  <c r="Q483" i="16"/>
  <c r="O483" i="16" s="1"/>
  <c r="P483" i="16" s="1"/>
  <c r="Q484" i="16"/>
  <c r="O484" i="16" s="1"/>
  <c r="P484" i="16" s="1"/>
  <c r="Q485" i="16"/>
  <c r="O485" i="16" s="1"/>
  <c r="P485" i="16" s="1"/>
  <c r="Q486" i="16"/>
  <c r="O486" i="16" s="1"/>
  <c r="P486" i="16" s="1"/>
  <c r="Q487" i="16"/>
  <c r="O487" i="16" s="1"/>
  <c r="P487" i="16" s="1"/>
  <c r="Q488" i="16"/>
  <c r="O488" i="16" s="1"/>
  <c r="P488" i="16" s="1"/>
  <c r="Q489" i="16"/>
  <c r="O489" i="16" s="1"/>
  <c r="P489" i="16" s="1"/>
  <c r="Q490" i="16"/>
  <c r="O490" i="16" s="1"/>
  <c r="P490" i="16" s="1"/>
  <c r="Q491" i="16"/>
  <c r="O491" i="16" s="1"/>
  <c r="P491" i="16" s="1"/>
  <c r="Q492" i="16"/>
  <c r="O492" i="16" s="1"/>
  <c r="P492" i="16" s="1"/>
  <c r="Q493" i="16"/>
  <c r="O493" i="16" s="1"/>
  <c r="P493" i="16" s="1"/>
  <c r="Q494" i="16"/>
  <c r="O494" i="16" s="1"/>
  <c r="P494" i="16" s="1"/>
  <c r="Q495" i="16"/>
  <c r="O495" i="16" s="1"/>
  <c r="P495" i="16" s="1"/>
  <c r="Q496" i="16"/>
  <c r="O496" i="16" s="1"/>
  <c r="P496" i="16" s="1"/>
  <c r="Q497" i="16"/>
  <c r="O497" i="16" s="1"/>
  <c r="P497" i="16" s="1"/>
  <c r="Q498" i="16"/>
  <c r="O498" i="16" s="1"/>
  <c r="P498" i="16" s="1"/>
  <c r="Q499" i="16"/>
  <c r="O499" i="16" s="1"/>
  <c r="P499" i="16" s="1"/>
  <c r="Q500" i="16"/>
  <c r="O500" i="16" s="1"/>
  <c r="P500" i="16" s="1"/>
  <c r="Q501" i="16"/>
  <c r="O501" i="16" s="1"/>
  <c r="P501" i="16" s="1"/>
  <c r="Q502" i="16"/>
  <c r="O502" i="16" s="1"/>
  <c r="P502" i="16" s="1"/>
  <c r="Q503" i="16"/>
  <c r="O503" i="16" s="1"/>
  <c r="P503" i="16" s="1"/>
  <c r="Q504" i="16"/>
  <c r="O504" i="16" s="1"/>
  <c r="P504" i="16" s="1"/>
  <c r="Q505" i="16"/>
  <c r="O505" i="16" s="1"/>
  <c r="P505" i="16" s="1"/>
  <c r="Q506" i="16"/>
  <c r="O506" i="16" s="1"/>
  <c r="P506" i="16" s="1"/>
  <c r="Q507" i="16"/>
  <c r="O507" i="16" s="1"/>
  <c r="P507" i="16" s="1"/>
  <c r="Q508" i="16"/>
  <c r="O508" i="16" s="1"/>
  <c r="P508" i="16" s="1"/>
  <c r="Q509" i="16"/>
  <c r="O509" i="16" s="1"/>
  <c r="P509" i="16" s="1"/>
  <c r="Q510" i="16"/>
  <c r="O510" i="16" s="1"/>
  <c r="P510" i="16" s="1"/>
  <c r="Q511" i="16"/>
  <c r="O511" i="16" s="1"/>
  <c r="P511" i="16" s="1"/>
  <c r="Q512" i="16"/>
  <c r="O512" i="16" s="1"/>
  <c r="P512" i="16" s="1"/>
  <c r="Q513" i="16"/>
  <c r="O513" i="16" s="1"/>
  <c r="P513" i="16" s="1"/>
  <c r="Q514" i="16"/>
  <c r="O514" i="16" s="1"/>
  <c r="P514" i="16" s="1"/>
  <c r="Q515" i="16"/>
  <c r="O515" i="16" s="1"/>
  <c r="P515" i="16" s="1"/>
  <c r="Q516" i="16"/>
  <c r="O516" i="16" s="1"/>
  <c r="P516" i="16" s="1"/>
  <c r="Q517" i="16"/>
  <c r="O517" i="16" s="1"/>
  <c r="P517" i="16" s="1"/>
  <c r="Q518" i="16"/>
  <c r="O518" i="16" s="1"/>
  <c r="P518" i="16" s="1"/>
  <c r="Q519" i="16"/>
  <c r="O519" i="16" s="1"/>
  <c r="P519" i="16" s="1"/>
  <c r="Q520" i="16"/>
  <c r="O520" i="16" s="1"/>
  <c r="P520" i="16" s="1"/>
  <c r="Q521" i="16"/>
  <c r="O521" i="16" s="1"/>
  <c r="P521" i="16" s="1"/>
  <c r="Q522" i="16"/>
  <c r="O522" i="16" s="1"/>
  <c r="P522" i="16" s="1"/>
  <c r="Q523" i="16"/>
  <c r="O523" i="16" s="1"/>
  <c r="P523" i="16" s="1"/>
  <c r="Q524" i="16"/>
  <c r="O524" i="16" s="1"/>
  <c r="P524" i="16" s="1"/>
  <c r="Q525" i="16"/>
  <c r="O525" i="16" s="1"/>
  <c r="P525" i="16" s="1"/>
  <c r="Q526" i="16"/>
  <c r="O526" i="16" s="1"/>
  <c r="P526" i="16" s="1"/>
  <c r="Q527" i="16"/>
  <c r="O527" i="16" s="1"/>
  <c r="P527" i="16" s="1"/>
  <c r="Q528" i="16"/>
  <c r="O528" i="16" s="1"/>
  <c r="P528" i="16" s="1"/>
  <c r="Q529" i="16"/>
  <c r="O529" i="16" s="1"/>
  <c r="P529" i="16" s="1"/>
  <c r="Q530" i="16"/>
  <c r="O530" i="16" s="1"/>
  <c r="P530" i="16" s="1"/>
  <c r="Q531" i="16"/>
  <c r="O531" i="16" s="1"/>
  <c r="P531" i="16" s="1"/>
  <c r="Q532" i="16"/>
  <c r="O532" i="16" s="1"/>
  <c r="P532" i="16" s="1"/>
  <c r="Q533" i="16"/>
  <c r="O533" i="16" s="1"/>
  <c r="P533" i="16" s="1"/>
  <c r="Q534" i="16"/>
  <c r="O534" i="16" s="1"/>
  <c r="P534" i="16" s="1"/>
  <c r="Q535" i="16"/>
  <c r="O535" i="16" s="1"/>
  <c r="P535" i="16" s="1"/>
  <c r="Q536" i="16"/>
  <c r="O536" i="16" s="1"/>
  <c r="P536" i="16" s="1"/>
  <c r="Q537" i="16"/>
  <c r="O537" i="16" s="1"/>
  <c r="P537" i="16" s="1"/>
  <c r="Q538" i="16"/>
  <c r="O538" i="16" s="1"/>
  <c r="P538" i="16" s="1"/>
  <c r="Q539" i="16"/>
  <c r="O539" i="16" s="1"/>
  <c r="P539" i="16" s="1"/>
  <c r="Q540" i="16"/>
  <c r="O540" i="16" s="1"/>
  <c r="P540" i="16" s="1"/>
  <c r="Q541" i="16"/>
  <c r="O541" i="16" s="1"/>
  <c r="P541" i="16" s="1"/>
  <c r="Q542" i="16"/>
  <c r="O542" i="16" s="1"/>
  <c r="P542" i="16" s="1"/>
  <c r="Q543" i="16"/>
  <c r="O543" i="16" s="1"/>
  <c r="P543" i="16" s="1"/>
  <c r="Q544" i="16"/>
  <c r="O544" i="16" s="1"/>
  <c r="P544" i="16" s="1"/>
  <c r="Q545" i="16"/>
  <c r="O545" i="16" s="1"/>
  <c r="P545" i="16" s="1"/>
  <c r="Q546" i="16"/>
  <c r="O546" i="16" s="1"/>
  <c r="P546" i="16" s="1"/>
  <c r="Q547" i="16"/>
  <c r="O547" i="16" s="1"/>
  <c r="P547" i="16" s="1"/>
  <c r="Q548" i="16"/>
  <c r="O548" i="16" s="1"/>
  <c r="P548" i="16" s="1"/>
  <c r="Q549" i="16"/>
  <c r="O549" i="16" s="1"/>
  <c r="P549" i="16" s="1"/>
  <c r="Q550" i="16"/>
  <c r="O550" i="16" s="1"/>
  <c r="P550" i="16" s="1"/>
  <c r="Q551" i="16"/>
  <c r="O551" i="16" s="1"/>
  <c r="P551" i="16" s="1"/>
  <c r="Q552" i="16"/>
  <c r="O552" i="16" s="1"/>
  <c r="P552" i="16" s="1"/>
  <c r="Q553" i="16"/>
  <c r="O553" i="16" s="1"/>
  <c r="P553" i="16" s="1"/>
  <c r="Q554" i="16"/>
  <c r="O554" i="16" s="1"/>
  <c r="P554" i="16" s="1"/>
  <c r="Q555" i="16"/>
  <c r="O555" i="16" s="1"/>
  <c r="P555" i="16" s="1"/>
  <c r="Q556" i="16"/>
  <c r="O556" i="16" s="1"/>
  <c r="P556" i="16" s="1"/>
  <c r="Q557" i="16"/>
  <c r="O557" i="16" s="1"/>
  <c r="P557" i="16" s="1"/>
  <c r="Q558" i="16"/>
  <c r="O558" i="16" s="1"/>
  <c r="P558" i="16" s="1"/>
  <c r="Q559" i="16"/>
  <c r="O559" i="16" s="1"/>
  <c r="P559" i="16" s="1"/>
  <c r="Q560" i="16"/>
  <c r="O560" i="16" s="1"/>
  <c r="P560" i="16" s="1"/>
  <c r="Q561" i="16"/>
  <c r="O561" i="16" s="1"/>
  <c r="P561" i="16" s="1"/>
  <c r="Q562" i="16"/>
  <c r="O562" i="16" s="1"/>
  <c r="P562" i="16" s="1"/>
  <c r="Q563" i="16"/>
  <c r="O563" i="16" s="1"/>
  <c r="P563" i="16" s="1"/>
  <c r="Q564" i="16"/>
  <c r="O564" i="16" s="1"/>
  <c r="P564" i="16" s="1"/>
  <c r="Q565" i="16"/>
  <c r="O565" i="16" s="1"/>
  <c r="P565" i="16" s="1"/>
  <c r="Q566" i="16"/>
  <c r="O566" i="16" s="1"/>
  <c r="P566" i="16" s="1"/>
  <c r="Q567" i="16"/>
  <c r="O567" i="16" s="1"/>
  <c r="P567" i="16" s="1"/>
  <c r="Q568" i="16"/>
  <c r="O568" i="16" s="1"/>
  <c r="P568" i="16" s="1"/>
  <c r="Q569" i="16"/>
  <c r="O569" i="16" s="1"/>
  <c r="P569" i="16" s="1"/>
  <c r="Q570" i="16"/>
  <c r="O570" i="16" s="1"/>
  <c r="P570" i="16" s="1"/>
  <c r="Q571" i="16"/>
  <c r="O571" i="16" s="1"/>
  <c r="P571" i="16" s="1"/>
  <c r="Q572" i="16"/>
  <c r="O572" i="16" s="1"/>
  <c r="P572" i="16" s="1"/>
  <c r="Q573" i="16"/>
  <c r="O573" i="16" s="1"/>
  <c r="P573" i="16" s="1"/>
  <c r="Q574" i="16"/>
  <c r="O574" i="16" s="1"/>
  <c r="P574" i="16" s="1"/>
  <c r="Q575" i="16"/>
  <c r="O575" i="16" s="1"/>
  <c r="P575" i="16" s="1"/>
  <c r="Q576" i="16"/>
  <c r="O576" i="16" s="1"/>
  <c r="P576" i="16" s="1"/>
  <c r="Q577" i="16"/>
  <c r="O577" i="16" s="1"/>
  <c r="P577" i="16" s="1"/>
  <c r="Q578" i="16"/>
  <c r="O578" i="16" s="1"/>
  <c r="P578" i="16" s="1"/>
  <c r="Q579" i="16"/>
  <c r="O579" i="16" s="1"/>
  <c r="P579" i="16" s="1"/>
  <c r="Q580" i="16"/>
  <c r="O580" i="16" s="1"/>
  <c r="P580" i="16" s="1"/>
  <c r="Q581" i="16"/>
  <c r="O581" i="16" s="1"/>
  <c r="P581" i="16" s="1"/>
  <c r="Q582" i="16"/>
  <c r="O582" i="16" s="1"/>
  <c r="P582" i="16" s="1"/>
  <c r="Q583" i="16"/>
  <c r="O583" i="16" s="1"/>
  <c r="P583" i="16" s="1"/>
  <c r="Q584" i="16"/>
  <c r="O584" i="16" s="1"/>
  <c r="P584" i="16" s="1"/>
  <c r="Q585" i="16"/>
  <c r="O585" i="16" s="1"/>
  <c r="P585" i="16" s="1"/>
  <c r="Q586" i="16"/>
  <c r="O586" i="16" s="1"/>
  <c r="P586" i="16" s="1"/>
  <c r="Q587" i="16"/>
  <c r="O587" i="16" s="1"/>
  <c r="P587" i="16" s="1"/>
  <c r="Q588" i="16"/>
  <c r="O588" i="16" s="1"/>
  <c r="P588" i="16" s="1"/>
  <c r="Q589" i="16"/>
  <c r="O589" i="16" s="1"/>
  <c r="P589" i="16" s="1"/>
  <c r="Q590" i="16"/>
  <c r="O590" i="16" s="1"/>
  <c r="P590" i="16" s="1"/>
  <c r="Q591" i="16"/>
  <c r="O591" i="16" s="1"/>
  <c r="P591" i="16" s="1"/>
  <c r="Q592" i="16"/>
  <c r="O592" i="16" s="1"/>
  <c r="P592" i="16" s="1"/>
  <c r="Q593" i="16"/>
  <c r="O593" i="16" s="1"/>
  <c r="P593" i="16" s="1"/>
  <c r="Q594" i="16"/>
  <c r="O594" i="16" s="1"/>
  <c r="P594" i="16" s="1"/>
  <c r="Q595" i="16"/>
  <c r="O595" i="16" s="1"/>
  <c r="P595" i="16" s="1"/>
  <c r="Q596" i="16"/>
  <c r="O596" i="16" s="1"/>
  <c r="P596" i="16" s="1"/>
  <c r="Q597" i="16"/>
  <c r="O597" i="16" s="1"/>
  <c r="P597" i="16" s="1"/>
  <c r="Q598" i="16"/>
  <c r="O598" i="16" s="1"/>
  <c r="P598" i="16" s="1"/>
  <c r="Q599" i="16"/>
  <c r="O599" i="16" s="1"/>
  <c r="P599" i="16" s="1"/>
  <c r="Q600" i="16"/>
  <c r="O600" i="16" s="1"/>
  <c r="P600" i="16" s="1"/>
  <c r="Q601" i="16"/>
  <c r="O601" i="16" s="1"/>
  <c r="P601" i="16" s="1"/>
  <c r="Q602" i="16"/>
  <c r="O602" i="16" s="1"/>
  <c r="P602" i="16" s="1"/>
  <c r="Q603" i="16"/>
  <c r="O603" i="16" s="1"/>
  <c r="P603" i="16" s="1"/>
  <c r="Q604" i="16"/>
  <c r="O604" i="16" s="1"/>
  <c r="P604" i="16" s="1"/>
  <c r="Q605" i="16"/>
  <c r="O605" i="16" s="1"/>
  <c r="P605" i="16" s="1"/>
  <c r="Q606" i="16"/>
  <c r="O606" i="16" s="1"/>
  <c r="P606" i="16" s="1"/>
  <c r="Q607" i="16"/>
  <c r="O607" i="16" s="1"/>
  <c r="P607" i="16" s="1"/>
  <c r="Q608" i="16"/>
  <c r="O608" i="16" s="1"/>
  <c r="P608" i="16" s="1"/>
  <c r="Q609" i="16"/>
  <c r="O609" i="16" s="1"/>
  <c r="P609" i="16" s="1"/>
  <c r="Q610" i="16"/>
  <c r="O610" i="16" s="1"/>
  <c r="P610" i="16" s="1"/>
  <c r="Q611" i="16"/>
  <c r="O611" i="16" s="1"/>
  <c r="P611" i="16" s="1"/>
  <c r="Q612" i="16"/>
  <c r="O612" i="16" s="1"/>
  <c r="P612" i="16" s="1"/>
  <c r="Q613" i="16"/>
  <c r="O613" i="16" s="1"/>
  <c r="P613" i="16" s="1"/>
  <c r="Q614" i="16"/>
  <c r="O614" i="16" s="1"/>
  <c r="P614" i="16" s="1"/>
  <c r="Q615" i="16"/>
  <c r="O615" i="16" s="1"/>
  <c r="P615" i="16" s="1"/>
  <c r="Q616" i="16"/>
  <c r="O616" i="16" s="1"/>
  <c r="P616" i="16" s="1"/>
  <c r="Q617" i="16"/>
  <c r="O617" i="16" s="1"/>
  <c r="P617" i="16" s="1"/>
  <c r="Q618" i="16"/>
  <c r="O618" i="16" s="1"/>
  <c r="P618" i="16" s="1"/>
  <c r="Q619" i="16"/>
  <c r="O619" i="16" s="1"/>
  <c r="P619" i="16" s="1"/>
  <c r="Q620" i="16"/>
  <c r="O620" i="16" s="1"/>
  <c r="P620" i="16" s="1"/>
  <c r="Q621" i="16"/>
  <c r="O621" i="16" s="1"/>
  <c r="P621" i="16" s="1"/>
  <c r="Q622" i="16"/>
  <c r="O622" i="16" s="1"/>
  <c r="P622" i="16" s="1"/>
  <c r="Q623" i="16"/>
  <c r="O623" i="16" s="1"/>
  <c r="P623" i="16" s="1"/>
  <c r="Q624" i="16"/>
  <c r="O624" i="16" s="1"/>
  <c r="P624" i="16" s="1"/>
  <c r="Q625" i="16"/>
  <c r="O625" i="16" s="1"/>
  <c r="P625" i="16" s="1"/>
  <c r="Q626" i="16"/>
  <c r="O626" i="16" s="1"/>
  <c r="P626" i="16" s="1"/>
  <c r="Q627" i="16"/>
  <c r="O627" i="16" s="1"/>
  <c r="P627" i="16" s="1"/>
  <c r="Q628" i="16"/>
  <c r="O628" i="16" s="1"/>
  <c r="P628" i="16" s="1"/>
  <c r="Q629" i="16"/>
  <c r="O629" i="16" s="1"/>
  <c r="P629" i="16" s="1"/>
  <c r="Q630" i="16"/>
  <c r="O630" i="16" s="1"/>
  <c r="P630" i="16" s="1"/>
  <c r="Q631" i="16"/>
  <c r="O631" i="16" s="1"/>
  <c r="P631" i="16" s="1"/>
  <c r="Q632" i="16"/>
  <c r="O632" i="16" s="1"/>
  <c r="P632" i="16" s="1"/>
  <c r="Q633" i="16"/>
  <c r="O633" i="16" s="1"/>
  <c r="P633" i="16" s="1"/>
  <c r="Q634" i="16"/>
  <c r="O634" i="16" s="1"/>
  <c r="P634" i="16" s="1"/>
  <c r="Q635" i="16"/>
  <c r="O635" i="16" s="1"/>
  <c r="P635" i="16" s="1"/>
  <c r="Q636" i="16"/>
  <c r="O636" i="16" s="1"/>
  <c r="P636" i="16" s="1"/>
  <c r="Q637" i="16"/>
  <c r="O637" i="16" s="1"/>
  <c r="P637" i="16" s="1"/>
  <c r="Q638" i="16"/>
  <c r="O638" i="16" s="1"/>
  <c r="P638" i="16" s="1"/>
  <c r="Q639" i="16"/>
  <c r="O639" i="16" s="1"/>
  <c r="P639" i="16" s="1"/>
  <c r="Q640" i="16"/>
  <c r="O640" i="16" s="1"/>
  <c r="P640" i="16" s="1"/>
  <c r="Q641" i="16"/>
  <c r="O641" i="16" s="1"/>
  <c r="P641" i="16" s="1"/>
  <c r="Q642" i="16"/>
  <c r="O642" i="16" s="1"/>
  <c r="P642" i="16" s="1"/>
  <c r="Q643" i="16"/>
  <c r="O643" i="16" s="1"/>
  <c r="P643" i="16" s="1"/>
  <c r="Q644" i="16"/>
  <c r="O644" i="16" s="1"/>
  <c r="P644" i="16" s="1"/>
  <c r="Q645" i="16"/>
  <c r="O645" i="16" s="1"/>
  <c r="P645" i="16" s="1"/>
  <c r="Q646" i="16"/>
  <c r="O646" i="16" s="1"/>
  <c r="P646" i="16" s="1"/>
  <c r="Q647" i="16"/>
  <c r="O647" i="16" s="1"/>
  <c r="P647" i="16" s="1"/>
  <c r="Q648" i="16"/>
  <c r="O648" i="16" s="1"/>
  <c r="P648" i="16" s="1"/>
  <c r="Q649" i="16"/>
  <c r="O649" i="16" s="1"/>
  <c r="P649" i="16" s="1"/>
  <c r="Q650" i="16"/>
  <c r="O650" i="16" s="1"/>
  <c r="P650" i="16" s="1"/>
  <c r="Q651" i="16"/>
  <c r="O651" i="16" s="1"/>
  <c r="P651" i="16" s="1"/>
  <c r="Q652" i="16"/>
  <c r="O652" i="16" s="1"/>
  <c r="P652" i="16" s="1"/>
  <c r="Q653" i="16"/>
  <c r="O653" i="16" s="1"/>
  <c r="P653" i="16" s="1"/>
  <c r="Q654" i="16"/>
  <c r="O654" i="16" s="1"/>
  <c r="P654" i="16" s="1"/>
  <c r="Q655" i="16"/>
  <c r="O655" i="16" s="1"/>
  <c r="P655" i="16" s="1"/>
  <c r="Q656" i="16"/>
  <c r="O656" i="16" s="1"/>
  <c r="P656" i="16" s="1"/>
  <c r="Q657" i="16"/>
  <c r="O657" i="16" s="1"/>
  <c r="P657" i="16" s="1"/>
  <c r="Q658" i="16"/>
  <c r="O658" i="16" s="1"/>
  <c r="P658" i="16" s="1"/>
  <c r="Q659" i="16"/>
  <c r="O659" i="16" s="1"/>
  <c r="P659" i="16" s="1"/>
  <c r="Q660" i="16"/>
  <c r="O660" i="16" s="1"/>
  <c r="P660" i="16" s="1"/>
  <c r="Q661" i="16"/>
  <c r="O661" i="16" s="1"/>
  <c r="P661" i="16" s="1"/>
  <c r="Q662" i="16"/>
  <c r="O662" i="16" s="1"/>
  <c r="P662" i="16" s="1"/>
  <c r="Q663" i="16"/>
  <c r="O663" i="16" s="1"/>
  <c r="P663" i="16" s="1"/>
  <c r="Q664" i="16"/>
  <c r="O664" i="16" s="1"/>
  <c r="P664" i="16" s="1"/>
  <c r="Q665" i="16"/>
  <c r="O665" i="16" s="1"/>
  <c r="P665" i="16" s="1"/>
  <c r="Q666" i="16"/>
  <c r="O666" i="16" s="1"/>
  <c r="P666" i="16" s="1"/>
  <c r="Q667" i="16"/>
  <c r="O667" i="16" s="1"/>
  <c r="P667" i="16" s="1"/>
  <c r="Q668" i="16"/>
  <c r="O668" i="16" s="1"/>
  <c r="P668" i="16" s="1"/>
  <c r="Q669" i="16"/>
  <c r="O669" i="16" s="1"/>
  <c r="P669" i="16" s="1"/>
  <c r="Q670" i="16"/>
  <c r="O670" i="16" s="1"/>
  <c r="P670" i="16" s="1"/>
  <c r="Q671" i="16"/>
  <c r="O671" i="16" s="1"/>
  <c r="P671" i="16" s="1"/>
  <c r="Q672" i="16"/>
  <c r="O672" i="16" s="1"/>
  <c r="P672" i="16" s="1"/>
  <c r="Q673" i="16"/>
  <c r="O673" i="16" s="1"/>
  <c r="P673" i="16" s="1"/>
  <c r="Q674" i="16"/>
  <c r="O674" i="16" s="1"/>
  <c r="P674" i="16" s="1"/>
  <c r="Q675" i="16"/>
  <c r="O675" i="16" s="1"/>
  <c r="P675" i="16" s="1"/>
  <c r="Q676" i="16"/>
  <c r="O676" i="16" s="1"/>
  <c r="P676" i="16" s="1"/>
  <c r="Q677" i="16"/>
  <c r="O677" i="16" s="1"/>
  <c r="P677" i="16" s="1"/>
  <c r="Q678" i="16"/>
  <c r="O678" i="16" s="1"/>
  <c r="P678" i="16" s="1"/>
  <c r="Q679" i="16"/>
  <c r="O679" i="16" s="1"/>
  <c r="P679" i="16" s="1"/>
  <c r="Q680" i="16"/>
  <c r="O680" i="16" s="1"/>
  <c r="P680" i="16" s="1"/>
  <c r="Q681" i="16"/>
  <c r="O681" i="16" s="1"/>
  <c r="P681" i="16" s="1"/>
  <c r="Q682" i="16"/>
  <c r="O682" i="16" s="1"/>
  <c r="P682" i="16" s="1"/>
  <c r="Q683" i="16"/>
  <c r="O683" i="16" s="1"/>
  <c r="P683" i="16" s="1"/>
  <c r="Q684" i="16"/>
  <c r="O684" i="16" s="1"/>
  <c r="P684" i="16" s="1"/>
  <c r="Q685" i="16"/>
  <c r="O685" i="16" s="1"/>
  <c r="P685" i="16" s="1"/>
  <c r="Q686" i="16"/>
  <c r="O686" i="16" s="1"/>
  <c r="P686" i="16" s="1"/>
  <c r="Q687" i="16"/>
  <c r="O687" i="16" s="1"/>
  <c r="P687" i="16" s="1"/>
  <c r="Q688" i="16"/>
  <c r="O688" i="16" s="1"/>
  <c r="P688" i="16" s="1"/>
  <c r="Q689" i="16"/>
  <c r="O689" i="16" s="1"/>
  <c r="P689" i="16" s="1"/>
  <c r="Q690" i="16"/>
  <c r="O690" i="16" s="1"/>
  <c r="P690" i="16" s="1"/>
  <c r="Q691" i="16"/>
  <c r="O691" i="16" s="1"/>
  <c r="P691" i="16" s="1"/>
  <c r="Q692" i="16"/>
  <c r="O692" i="16" s="1"/>
  <c r="P692" i="16" s="1"/>
  <c r="Q693" i="16"/>
  <c r="O693" i="16" s="1"/>
  <c r="P693" i="16" s="1"/>
  <c r="Q694" i="16"/>
  <c r="O694" i="16" s="1"/>
  <c r="P694" i="16" s="1"/>
  <c r="Q695" i="16"/>
  <c r="O695" i="16" s="1"/>
  <c r="P695" i="16" s="1"/>
  <c r="Q696" i="16"/>
  <c r="O696" i="16" s="1"/>
  <c r="P696" i="16" s="1"/>
  <c r="Q697" i="16"/>
  <c r="O697" i="16" s="1"/>
  <c r="P697" i="16" s="1"/>
  <c r="Q698" i="16"/>
  <c r="O698" i="16" s="1"/>
  <c r="P698" i="16" s="1"/>
  <c r="Q699" i="16"/>
  <c r="O699" i="16" s="1"/>
  <c r="P699" i="16" s="1"/>
  <c r="Q700" i="16"/>
  <c r="O700" i="16" s="1"/>
  <c r="P700" i="16" s="1"/>
  <c r="Q701" i="16"/>
  <c r="O701" i="16" s="1"/>
  <c r="P701" i="16" s="1"/>
  <c r="Q702" i="16"/>
  <c r="O702" i="16" s="1"/>
  <c r="P702" i="16" s="1"/>
  <c r="Q703" i="16"/>
  <c r="O703" i="16" s="1"/>
  <c r="P703" i="16" s="1"/>
  <c r="Q704" i="16"/>
  <c r="O704" i="16" s="1"/>
  <c r="P704" i="16" s="1"/>
  <c r="Q705" i="16"/>
  <c r="O705" i="16" s="1"/>
  <c r="P705" i="16" s="1"/>
  <c r="Q706" i="16"/>
  <c r="O706" i="16" s="1"/>
  <c r="P706" i="16" s="1"/>
  <c r="Q707" i="16"/>
  <c r="O707" i="16" s="1"/>
  <c r="P707" i="16" s="1"/>
  <c r="Q708" i="16"/>
  <c r="O708" i="16" s="1"/>
  <c r="P708" i="16" s="1"/>
  <c r="Q709" i="16"/>
  <c r="O709" i="16" s="1"/>
  <c r="P709" i="16" s="1"/>
  <c r="Q710" i="16"/>
  <c r="O710" i="16" s="1"/>
  <c r="P710" i="16" s="1"/>
  <c r="Q711" i="16"/>
  <c r="O711" i="16" s="1"/>
  <c r="P711" i="16" s="1"/>
  <c r="Q712" i="16"/>
  <c r="O712" i="16" s="1"/>
  <c r="P712" i="16" s="1"/>
  <c r="Q713" i="16"/>
  <c r="O713" i="16" s="1"/>
  <c r="P713" i="16" s="1"/>
  <c r="Q714" i="16"/>
  <c r="O714" i="16" s="1"/>
  <c r="P714" i="16" s="1"/>
  <c r="Q715" i="16"/>
  <c r="O715" i="16" s="1"/>
  <c r="P715" i="16" s="1"/>
  <c r="Q716" i="16"/>
  <c r="O716" i="16" s="1"/>
  <c r="P716" i="16" s="1"/>
  <c r="Q717" i="16"/>
  <c r="O717" i="16" s="1"/>
  <c r="P717" i="16" s="1"/>
  <c r="Q718" i="16"/>
  <c r="O718" i="16" s="1"/>
  <c r="P718" i="16" s="1"/>
  <c r="Q719" i="16"/>
  <c r="O719" i="16" s="1"/>
  <c r="P719" i="16" s="1"/>
  <c r="Q720" i="16"/>
  <c r="O720" i="16" s="1"/>
  <c r="P720" i="16" s="1"/>
  <c r="Q721" i="16"/>
  <c r="O721" i="16" s="1"/>
  <c r="P721" i="16" s="1"/>
  <c r="Q722" i="16"/>
  <c r="O722" i="16" s="1"/>
  <c r="P722" i="16" s="1"/>
  <c r="Q723" i="16"/>
  <c r="O723" i="16" s="1"/>
  <c r="P723" i="16" s="1"/>
  <c r="Q724" i="16"/>
  <c r="O724" i="16" s="1"/>
  <c r="P724" i="16" s="1"/>
  <c r="Q725" i="16"/>
  <c r="O725" i="16" s="1"/>
  <c r="P725" i="16" s="1"/>
  <c r="Q726" i="16"/>
  <c r="O726" i="16" s="1"/>
  <c r="P726" i="16" s="1"/>
  <c r="Q727" i="16"/>
  <c r="O727" i="16" s="1"/>
  <c r="P727" i="16" s="1"/>
  <c r="Q728" i="16"/>
  <c r="O728" i="16" s="1"/>
  <c r="P728" i="16" s="1"/>
  <c r="Q729" i="16"/>
  <c r="O729" i="16" s="1"/>
  <c r="P729" i="16" s="1"/>
  <c r="Q730" i="16"/>
  <c r="O730" i="16" s="1"/>
  <c r="P730" i="16" s="1"/>
  <c r="Q731" i="16"/>
  <c r="O731" i="16" s="1"/>
  <c r="P731" i="16" s="1"/>
  <c r="Q732" i="16"/>
  <c r="O732" i="16" s="1"/>
  <c r="P732" i="16" s="1"/>
  <c r="Q733" i="16"/>
  <c r="O733" i="16" s="1"/>
  <c r="P733" i="16" s="1"/>
  <c r="Q734" i="16"/>
  <c r="O734" i="16" s="1"/>
  <c r="P734" i="16" s="1"/>
  <c r="Q735" i="16"/>
  <c r="O735" i="16" s="1"/>
  <c r="P735" i="16" s="1"/>
  <c r="Q736" i="16"/>
  <c r="O736" i="16" s="1"/>
  <c r="P736" i="16" s="1"/>
  <c r="Q737" i="16"/>
  <c r="O737" i="16" s="1"/>
  <c r="P737" i="16" s="1"/>
  <c r="Q738" i="16"/>
  <c r="O738" i="16" s="1"/>
  <c r="P738" i="16" s="1"/>
  <c r="Q739" i="16"/>
  <c r="O739" i="16" s="1"/>
  <c r="P739" i="16" s="1"/>
  <c r="Q740" i="16"/>
  <c r="O740" i="16" s="1"/>
  <c r="P740" i="16" s="1"/>
  <c r="Q741" i="16"/>
  <c r="O741" i="16" s="1"/>
  <c r="P741" i="16" s="1"/>
  <c r="Q742" i="16"/>
  <c r="O742" i="16" s="1"/>
  <c r="P742" i="16" s="1"/>
  <c r="Q743" i="16"/>
  <c r="O743" i="16" s="1"/>
  <c r="P743" i="16" s="1"/>
  <c r="Q744" i="16"/>
  <c r="O744" i="16" s="1"/>
  <c r="P744" i="16" s="1"/>
  <c r="Q745" i="16"/>
  <c r="O745" i="16" s="1"/>
  <c r="P745" i="16" s="1"/>
  <c r="Q746" i="16"/>
  <c r="O746" i="16" s="1"/>
  <c r="P746" i="16" s="1"/>
  <c r="Q747" i="16"/>
  <c r="O747" i="16" s="1"/>
  <c r="P747" i="16" s="1"/>
  <c r="Q748" i="16"/>
  <c r="O748" i="16" s="1"/>
  <c r="P748" i="16" s="1"/>
  <c r="Q749" i="16"/>
  <c r="O749" i="16" s="1"/>
  <c r="P749" i="16" s="1"/>
  <c r="Q750" i="16"/>
  <c r="O750" i="16" s="1"/>
  <c r="P750" i="16" s="1"/>
  <c r="Q751" i="16"/>
  <c r="O751" i="16" s="1"/>
  <c r="P751" i="16" s="1"/>
  <c r="Q752" i="16"/>
  <c r="O752" i="16" s="1"/>
  <c r="P752" i="16" s="1"/>
  <c r="Q753" i="16"/>
  <c r="O753" i="16" s="1"/>
  <c r="P753" i="16" s="1"/>
  <c r="Q754" i="16"/>
  <c r="O754" i="16" s="1"/>
  <c r="P754" i="16" s="1"/>
  <c r="Q755" i="16"/>
  <c r="O755" i="16" s="1"/>
  <c r="P755" i="16" s="1"/>
  <c r="Q756" i="16"/>
  <c r="O756" i="16" s="1"/>
  <c r="P756" i="16" s="1"/>
  <c r="Q757" i="16"/>
  <c r="O757" i="16" s="1"/>
  <c r="P757" i="16" s="1"/>
  <c r="Q758" i="16"/>
  <c r="O758" i="16" s="1"/>
  <c r="P758" i="16" s="1"/>
  <c r="Q759" i="16"/>
  <c r="O759" i="16" s="1"/>
  <c r="P759" i="16" s="1"/>
  <c r="Q760" i="16"/>
  <c r="O760" i="16" s="1"/>
  <c r="P760" i="16" s="1"/>
  <c r="Q761" i="16"/>
  <c r="O761" i="16" s="1"/>
  <c r="P761" i="16" s="1"/>
  <c r="Q762" i="16"/>
  <c r="O762" i="16" s="1"/>
  <c r="P762" i="16" s="1"/>
  <c r="Q763" i="16"/>
  <c r="O763" i="16" s="1"/>
  <c r="P763" i="16" s="1"/>
  <c r="Q764" i="16"/>
  <c r="O764" i="16" s="1"/>
  <c r="P764" i="16" s="1"/>
  <c r="Q765" i="16"/>
  <c r="O765" i="16" s="1"/>
  <c r="P765" i="16" s="1"/>
  <c r="Q766" i="16"/>
  <c r="O766" i="16" s="1"/>
  <c r="P766" i="16" s="1"/>
  <c r="Q767" i="16"/>
  <c r="O767" i="16" s="1"/>
  <c r="P767" i="16" s="1"/>
  <c r="Q768" i="16"/>
  <c r="O768" i="16" s="1"/>
  <c r="P768" i="16" s="1"/>
  <c r="Q769" i="16"/>
  <c r="O769" i="16" s="1"/>
  <c r="P769" i="16" s="1"/>
  <c r="Q770" i="16"/>
  <c r="O770" i="16" s="1"/>
  <c r="P770" i="16" s="1"/>
  <c r="Q771" i="16"/>
  <c r="O771" i="16" s="1"/>
  <c r="P771" i="16" s="1"/>
  <c r="Q772" i="16"/>
  <c r="O772" i="16" s="1"/>
  <c r="P772" i="16" s="1"/>
  <c r="Q773" i="16"/>
  <c r="O773" i="16" s="1"/>
  <c r="P773" i="16" s="1"/>
  <c r="Q774" i="16"/>
  <c r="O774" i="16" s="1"/>
  <c r="P774" i="16" s="1"/>
  <c r="Q775" i="16"/>
  <c r="O775" i="16" s="1"/>
  <c r="P775" i="16" s="1"/>
  <c r="Q776" i="16"/>
  <c r="O776" i="16" s="1"/>
  <c r="P776" i="16" s="1"/>
  <c r="Q777" i="16"/>
  <c r="O777" i="16" s="1"/>
  <c r="P777" i="16" s="1"/>
  <c r="Q778" i="16"/>
  <c r="O778" i="16" s="1"/>
  <c r="P778" i="16" s="1"/>
  <c r="Q779" i="16"/>
  <c r="O779" i="16" s="1"/>
  <c r="P779" i="16" s="1"/>
  <c r="Q780" i="16"/>
  <c r="O780" i="16" s="1"/>
  <c r="P780" i="16" s="1"/>
  <c r="Q781" i="16"/>
  <c r="O781" i="16" s="1"/>
  <c r="P781" i="16" s="1"/>
  <c r="Q782" i="16"/>
  <c r="O782" i="16" s="1"/>
  <c r="P782" i="16" s="1"/>
  <c r="Q783" i="16"/>
  <c r="O783" i="16" s="1"/>
  <c r="P783" i="16" s="1"/>
  <c r="Q784" i="16"/>
  <c r="O784" i="16" s="1"/>
  <c r="P784" i="16" s="1"/>
  <c r="Q785" i="16"/>
  <c r="O785" i="16" s="1"/>
  <c r="P785" i="16" s="1"/>
  <c r="Q786" i="16"/>
  <c r="O786" i="16" s="1"/>
  <c r="P786" i="16" s="1"/>
  <c r="Q787" i="16"/>
  <c r="O787" i="16" s="1"/>
  <c r="P787" i="16" s="1"/>
  <c r="Q788" i="16"/>
  <c r="O788" i="16" s="1"/>
  <c r="P788" i="16" s="1"/>
  <c r="Q789" i="16"/>
  <c r="O789" i="16" s="1"/>
  <c r="P789" i="16" s="1"/>
  <c r="Q790" i="16"/>
  <c r="O790" i="16" s="1"/>
  <c r="P790" i="16" s="1"/>
  <c r="Q791" i="16"/>
  <c r="O791" i="16" s="1"/>
  <c r="P791" i="16" s="1"/>
  <c r="Q792" i="16"/>
  <c r="O792" i="16" s="1"/>
  <c r="P792" i="16" s="1"/>
  <c r="Q793" i="16"/>
  <c r="O793" i="16" s="1"/>
  <c r="P793" i="16" s="1"/>
  <c r="Q794" i="16"/>
  <c r="O794" i="16" s="1"/>
  <c r="P794" i="16" s="1"/>
  <c r="Q795" i="16"/>
  <c r="O795" i="16" s="1"/>
  <c r="P795" i="16" s="1"/>
  <c r="Q796" i="16"/>
  <c r="O796" i="16" s="1"/>
  <c r="P796" i="16" s="1"/>
  <c r="Q797" i="16"/>
  <c r="O797" i="16" s="1"/>
  <c r="P797" i="16" s="1"/>
  <c r="Q798" i="16"/>
  <c r="O798" i="16" s="1"/>
  <c r="P798" i="16" s="1"/>
  <c r="Q799" i="16"/>
  <c r="O799" i="16" s="1"/>
  <c r="P799" i="16" s="1"/>
  <c r="Q800" i="16"/>
  <c r="O800" i="16" s="1"/>
  <c r="P800" i="16" s="1"/>
  <c r="Q801" i="16"/>
  <c r="O801" i="16" s="1"/>
  <c r="P801" i="16" s="1"/>
  <c r="Q802" i="16"/>
  <c r="O802" i="16" s="1"/>
  <c r="P802" i="16" s="1"/>
  <c r="Q803" i="16"/>
  <c r="O803" i="16" s="1"/>
  <c r="P803" i="16" s="1"/>
  <c r="Q804" i="16"/>
  <c r="O804" i="16" s="1"/>
  <c r="P804" i="16" s="1"/>
  <c r="Q805" i="16"/>
  <c r="O805" i="16" s="1"/>
  <c r="P805" i="16" s="1"/>
  <c r="Q806" i="16"/>
  <c r="O806" i="16" s="1"/>
  <c r="P806" i="16" s="1"/>
  <c r="Q807" i="16"/>
  <c r="O807" i="16" s="1"/>
  <c r="P807" i="16" s="1"/>
  <c r="Q808" i="16"/>
  <c r="O808" i="16" s="1"/>
  <c r="P808" i="16" s="1"/>
  <c r="Q809" i="16"/>
  <c r="O809" i="16" s="1"/>
  <c r="P809" i="16" s="1"/>
  <c r="Q810" i="16"/>
  <c r="O810" i="16" s="1"/>
  <c r="P810" i="16" s="1"/>
  <c r="Q811" i="16"/>
  <c r="O811" i="16" s="1"/>
  <c r="P811" i="16" s="1"/>
  <c r="Q812" i="16"/>
  <c r="O812" i="16" s="1"/>
  <c r="P812" i="16" s="1"/>
  <c r="Q813" i="16"/>
  <c r="O813" i="16" s="1"/>
  <c r="P813" i="16" s="1"/>
  <c r="Q814" i="16"/>
  <c r="O814" i="16" s="1"/>
  <c r="P814" i="16" s="1"/>
  <c r="Q815" i="16"/>
  <c r="O815" i="16" s="1"/>
  <c r="P815" i="16" s="1"/>
  <c r="Q816" i="16"/>
  <c r="O816" i="16" s="1"/>
  <c r="P816" i="16" s="1"/>
  <c r="Q817" i="16"/>
  <c r="O817" i="16" s="1"/>
  <c r="P817" i="16" s="1"/>
  <c r="Q818" i="16"/>
  <c r="O818" i="16" s="1"/>
  <c r="P818" i="16" s="1"/>
  <c r="Q819" i="16"/>
  <c r="O819" i="16" s="1"/>
  <c r="P819" i="16" s="1"/>
  <c r="Q820" i="16"/>
  <c r="O820" i="16" s="1"/>
  <c r="P820" i="16" s="1"/>
  <c r="Q821" i="16"/>
  <c r="O821" i="16" s="1"/>
  <c r="P821" i="16" s="1"/>
  <c r="Q822" i="16"/>
  <c r="O822" i="16" s="1"/>
  <c r="P822" i="16" s="1"/>
  <c r="Q823" i="16"/>
  <c r="O823" i="16" s="1"/>
  <c r="P823" i="16" s="1"/>
  <c r="Q824" i="16"/>
  <c r="O824" i="16" s="1"/>
  <c r="P824" i="16" s="1"/>
  <c r="Q825" i="16"/>
  <c r="O825" i="16" s="1"/>
  <c r="P825" i="16" s="1"/>
  <c r="Q826" i="16"/>
  <c r="O826" i="16" s="1"/>
  <c r="P826" i="16" s="1"/>
  <c r="Q827" i="16"/>
  <c r="O827" i="16" s="1"/>
  <c r="P827" i="16" s="1"/>
  <c r="Q828" i="16"/>
  <c r="O828" i="16" s="1"/>
  <c r="P828" i="16" s="1"/>
  <c r="Q829" i="16"/>
  <c r="O829" i="16" s="1"/>
  <c r="P829" i="16" s="1"/>
  <c r="Q830" i="16"/>
  <c r="O830" i="16" s="1"/>
  <c r="P830" i="16" s="1"/>
  <c r="Q831" i="16"/>
  <c r="O831" i="16" s="1"/>
  <c r="P831" i="16" s="1"/>
  <c r="Q832" i="16"/>
  <c r="O832" i="16" s="1"/>
  <c r="P832" i="16" s="1"/>
  <c r="Q833" i="16"/>
  <c r="O833" i="16" s="1"/>
  <c r="P833" i="16" s="1"/>
  <c r="Q834" i="16"/>
  <c r="O834" i="16" s="1"/>
  <c r="P834" i="16" s="1"/>
  <c r="Q835" i="16"/>
  <c r="O835" i="16" s="1"/>
  <c r="P835" i="16" s="1"/>
  <c r="Q836" i="16"/>
  <c r="O836" i="16" s="1"/>
  <c r="P836" i="16" s="1"/>
  <c r="Q837" i="16"/>
  <c r="O837" i="16" s="1"/>
  <c r="P837" i="16" s="1"/>
  <c r="Q838" i="16"/>
  <c r="O838" i="16" s="1"/>
  <c r="P838" i="16" s="1"/>
  <c r="Q839" i="16"/>
  <c r="O839" i="16" s="1"/>
  <c r="P839" i="16" s="1"/>
  <c r="Q840" i="16"/>
  <c r="O840" i="16" s="1"/>
  <c r="P840" i="16" s="1"/>
  <c r="Q841" i="16"/>
  <c r="O841" i="16" s="1"/>
  <c r="P841" i="16" s="1"/>
  <c r="Q842" i="16"/>
  <c r="O842" i="16" s="1"/>
  <c r="P842" i="16" s="1"/>
  <c r="Q843" i="16"/>
  <c r="O843" i="16" s="1"/>
  <c r="P843" i="16" s="1"/>
  <c r="Q844" i="16"/>
  <c r="O844" i="16" s="1"/>
  <c r="P844" i="16" s="1"/>
  <c r="Q845" i="16"/>
  <c r="O845" i="16" s="1"/>
  <c r="P845" i="16" s="1"/>
  <c r="Q846" i="16"/>
  <c r="O846" i="16" s="1"/>
  <c r="P846" i="16" s="1"/>
  <c r="Q847" i="16"/>
  <c r="O847" i="16" s="1"/>
  <c r="P847" i="16" s="1"/>
  <c r="Q848" i="16"/>
  <c r="O848" i="16" s="1"/>
  <c r="P848" i="16" s="1"/>
  <c r="Q849" i="16"/>
  <c r="O849" i="16" s="1"/>
  <c r="P849" i="16" s="1"/>
  <c r="Q850" i="16"/>
  <c r="O850" i="16" s="1"/>
  <c r="P850" i="16" s="1"/>
  <c r="Q851" i="16"/>
  <c r="O851" i="16" s="1"/>
  <c r="P851" i="16" s="1"/>
  <c r="Q852" i="16"/>
  <c r="O852" i="16" s="1"/>
  <c r="P852" i="16" s="1"/>
  <c r="Q853" i="16"/>
  <c r="O853" i="16" s="1"/>
  <c r="P853" i="16" s="1"/>
  <c r="Q854" i="16"/>
  <c r="O854" i="16" s="1"/>
  <c r="P854" i="16" s="1"/>
  <c r="Q855" i="16"/>
  <c r="O855" i="16" s="1"/>
  <c r="P855" i="16" s="1"/>
  <c r="Q856" i="16"/>
  <c r="O856" i="16" s="1"/>
  <c r="P856" i="16" s="1"/>
  <c r="Q857" i="16"/>
  <c r="O857" i="16" s="1"/>
  <c r="P857" i="16" s="1"/>
  <c r="Q5" i="16"/>
  <c r="H266" i="38"/>
  <c r="H263" i="38"/>
  <c r="H261" i="38"/>
  <c r="H28" i="41" s="1"/>
  <c r="D28" i="41" s="1"/>
  <c r="H258" i="38"/>
  <c r="H244" i="38"/>
  <c r="H234" i="38"/>
  <c r="H222" i="38"/>
  <c r="H213" i="38"/>
  <c r="H210" i="38"/>
  <c r="E122" i="40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3" i="6"/>
  <c r="C4" i="38"/>
  <c r="C3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194" i="38"/>
  <c r="C195" i="38"/>
  <c r="C196" i="38"/>
  <c r="C197" i="38"/>
  <c r="C198" i="38"/>
  <c r="C199" i="38"/>
  <c r="C200" i="38"/>
  <c r="C201" i="38"/>
  <c r="C202" i="38"/>
  <c r="C203" i="38"/>
  <c r="C204" i="38"/>
  <c r="C205" i="38"/>
  <c r="C206" i="38"/>
  <c r="C207" i="38"/>
  <c r="C208" i="38"/>
  <c r="C209" i="38"/>
  <c r="C210" i="38"/>
  <c r="C211" i="38"/>
  <c r="C212" i="38"/>
  <c r="C213" i="38"/>
  <c r="C214" i="38"/>
  <c r="C215" i="38"/>
  <c r="C216" i="38"/>
  <c r="C217" i="38"/>
  <c r="C218" i="38"/>
  <c r="C219" i="38"/>
  <c r="C220" i="38"/>
  <c r="C221" i="38"/>
  <c r="C222" i="38"/>
  <c r="C223" i="38"/>
  <c r="C224" i="38"/>
  <c r="C225" i="38"/>
  <c r="C226" i="38"/>
  <c r="C227" i="38"/>
  <c r="C228" i="38"/>
  <c r="C229" i="38"/>
  <c r="C230" i="38"/>
  <c r="C231" i="38"/>
  <c r="C232" i="38"/>
  <c r="C233" i="38"/>
  <c r="C234" i="38"/>
  <c r="C235" i="38"/>
  <c r="C236" i="38"/>
  <c r="C237" i="38"/>
  <c r="C238" i="38"/>
  <c r="C239" i="38"/>
  <c r="C240" i="38"/>
  <c r="C241" i="38"/>
  <c r="C242" i="38"/>
  <c r="C243" i="38"/>
  <c r="C244" i="38"/>
  <c r="C245" i="38"/>
  <c r="C246" i="38"/>
  <c r="C247" i="38"/>
  <c r="C248" i="38"/>
  <c r="C249" i="38"/>
  <c r="C250" i="38"/>
  <c r="C251" i="38"/>
  <c r="C252" i="38"/>
  <c r="C253" i="38"/>
  <c r="C254" i="38"/>
  <c r="C255" i="38"/>
  <c r="C256" i="38"/>
  <c r="C257" i="38"/>
  <c r="C258" i="38"/>
  <c r="C259" i="38"/>
  <c r="C260" i="38"/>
  <c r="C261" i="38"/>
  <c r="C262" i="38"/>
  <c r="C263" i="38"/>
  <c r="C264" i="38"/>
  <c r="C265" i="38"/>
  <c r="C266" i="38"/>
  <c r="C267" i="38"/>
  <c r="C268" i="38"/>
  <c r="C269" i="38"/>
  <c r="C270" i="38"/>
  <c r="C271" i="38"/>
  <c r="C272" i="38"/>
  <c r="C273" i="38"/>
  <c r="C274" i="38"/>
  <c r="C275" i="38"/>
  <c r="C276" i="38"/>
  <c r="C277" i="38"/>
  <c r="C278" i="38"/>
  <c r="C279" i="38"/>
  <c r="C280" i="38"/>
  <c r="C281" i="38"/>
  <c r="C282" i="38"/>
  <c r="C283" i="38"/>
  <c r="C284" i="38"/>
  <c r="C285" i="38"/>
  <c r="C286" i="38"/>
  <c r="C287" i="38"/>
  <c r="C289" i="38"/>
  <c r="C290" i="38"/>
  <c r="C291" i="38"/>
  <c r="C292" i="38"/>
  <c r="C293" i="38"/>
  <c r="C294" i="38"/>
  <c r="C295" i="38"/>
  <c r="C296" i="38"/>
  <c r="C297" i="38"/>
  <c r="C298" i="38"/>
  <c r="C299" i="38"/>
  <c r="C300" i="38"/>
  <c r="C301" i="38"/>
  <c r="C302" i="38"/>
  <c r="C303" i="38"/>
  <c r="C304" i="38"/>
  <c r="C305" i="38"/>
  <c r="C306" i="38"/>
  <c r="C307" i="38"/>
  <c r="C308" i="38"/>
  <c r="C309" i="38"/>
  <c r="C310" i="38"/>
  <c r="C311" i="38"/>
  <c r="C312" i="38"/>
  <c r="C316" i="38"/>
  <c r="C317" i="38"/>
  <c r="C318" i="38"/>
  <c r="C319" i="38"/>
  <c r="C320" i="38"/>
  <c r="C321" i="38"/>
  <c r="C322" i="38"/>
  <c r="C323" i="38"/>
  <c r="C324" i="38"/>
  <c r="C325" i="38"/>
  <c r="C326" i="38"/>
  <c r="C327" i="38"/>
  <c r="C328" i="38"/>
  <c r="C329" i="38"/>
  <c r="C330" i="38"/>
  <c r="C331" i="38"/>
  <c r="C332" i="38"/>
  <c r="C333" i="38"/>
  <c r="C334" i="38"/>
  <c r="C335" i="38"/>
  <c r="C336" i="38"/>
  <c r="C337" i="38"/>
  <c r="C338" i="38"/>
  <c r="C339" i="38"/>
  <c r="C340" i="38"/>
  <c r="C341" i="38"/>
  <c r="C342" i="38"/>
  <c r="C343" i="38"/>
  <c r="C344" i="38"/>
  <c r="C345" i="38"/>
  <c r="C346" i="38"/>
  <c r="C347" i="38"/>
  <c r="C348" i="38"/>
  <c r="C349" i="38"/>
  <c r="C350" i="38"/>
  <c r="C351" i="38"/>
  <c r="C352" i="38"/>
  <c r="C353" i="38"/>
  <c r="C354" i="38"/>
  <c r="C355" i="38"/>
  <c r="C356" i="38"/>
  <c r="C357" i="38"/>
  <c r="C358" i="38"/>
  <c r="C359" i="38"/>
  <c r="C360" i="38"/>
  <c r="C361" i="38"/>
  <c r="C362" i="38"/>
  <c r="C363" i="38"/>
  <c r="C364" i="38"/>
  <c r="C365" i="38"/>
  <c r="C366" i="38"/>
  <c r="C367" i="38"/>
  <c r="C368" i="38"/>
  <c r="C369" i="38"/>
  <c r="C370" i="38"/>
  <c r="C371" i="38"/>
  <c r="C372" i="38"/>
  <c r="C373" i="38"/>
  <c r="C374" i="38"/>
  <c r="C375" i="38"/>
  <c r="C376" i="38"/>
  <c r="C377" i="38"/>
  <c r="C378" i="38"/>
  <c r="C379" i="38"/>
  <c r="C380" i="38"/>
  <c r="C381" i="38"/>
  <c r="C382" i="38"/>
  <c r="C383" i="38"/>
  <c r="C384" i="38"/>
  <c r="C385" i="38"/>
  <c r="C386" i="38"/>
  <c r="C387" i="38"/>
  <c r="C388" i="38"/>
  <c r="C389" i="38"/>
  <c r="C390" i="38"/>
  <c r="C391" i="38"/>
  <c r="C392" i="38"/>
  <c r="C393" i="38"/>
  <c r="C394" i="38"/>
  <c r="C395" i="38"/>
  <c r="C396" i="38"/>
  <c r="C397" i="38"/>
  <c r="C398" i="38"/>
  <c r="C399" i="38"/>
  <c r="C400" i="38"/>
  <c r="C401" i="38"/>
  <c r="C402" i="38"/>
  <c r="C403" i="38"/>
  <c r="C404" i="38"/>
  <c r="C405" i="38"/>
  <c r="C406" i="38"/>
  <c r="C407" i="38"/>
  <c r="C408" i="38"/>
  <c r="C409" i="38"/>
  <c r="C410" i="38"/>
  <c r="C411" i="38"/>
  <c r="C412" i="38"/>
  <c r="C413" i="38"/>
  <c r="C414" i="38"/>
  <c r="C415" i="38"/>
  <c r="C416" i="38"/>
  <c r="C417" i="38"/>
  <c r="C418" i="38"/>
  <c r="C419" i="38"/>
  <c r="C420" i="38"/>
  <c r="C421" i="38"/>
  <c r="C422" i="38"/>
  <c r="C423" i="38"/>
  <c r="C424" i="38"/>
  <c r="C425" i="38"/>
  <c r="C426" i="38"/>
  <c r="C427" i="38"/>
  <c r="C428" i="38"/>
  <c r="C429" i="38"/>
  <c r="C430" i="38"/>
  <c r="C431" i="38"/>
  <c r="C432" i="38"/>
  <c r="C433" i="38"/>
  <c r="C434" i="38"/>
  <c r="C435" i="38"/>
  <c r="C436" i="38"/>
  <c r="C437" i="38"/>
  <c r="C438" i="38"/>
  <c r="C439" i="38"/>
  <c r="C440" i="38"/>
  <c r="C441" i="38"/>
  <c r="C442" i="38"/>
  <c r="C443" i="38"/>
  <c r="C444" i="38"/>
  <c r="C445" i="38"/>
  <c r="C446" i="38"/>
  <c r="C447" i="38"/>
  <c r="C448" i="38"/>
  <c r="C449" i="38"/>
  <c r="C450" i="38"/>
  <c r="C451" i="38"/>
  <c r="C452" i="38"/>
  <c r="C453" i="38"/>
  <c r="C454" i="38"/>
  <c r="C455" i="38"/>
  <c r="C456" i="38"/>
  <c r="C457" i="38"/>
  <c r="C458" i="38"/>
  <c r="C459" i="38"/>
  <c r="C460" i="38"/>
  <c r="C461" i="38"/>
  <c r="C462" i="38"/>
  <c r="C463" i="38"/>
  <c r="C464" i="38"/>
  <c r="C465" i="38"/>
  <c r="C466" i="38"/>
  <c r="C467" i="38"/>
  <c r="C468" i="38"/>
  <c r="C469" i="38"/>
  <c r="C470" i="38"/>
  <c r="C471" i="38"/>
  <c r="C472" i="38"/>
  <c r="C473" i="38"/>
  <c r="C474" i="38"/>
  <c r="C475" i="38"/>
  <c r="C476" i="38"/>
  <c r="C477" i="38"/>
  <c r="C478" i="38"/>
  <c r="C479" i="38"/>
  <c r="C480" i="38"/>
  <c r="C481" i="38"/>
  <c r="C482" i="38"/>
  <c r="C483" i="38"/>
  <c r="C484" i="38"/>
  <c r="C485" i="38"/>
  <c r="C486" i="38"/>
  <c r="C487" i="38"/>
  <c r="C488" i="38"/>
  <c r="C489" i="38"/>
  <c r="C490" i="38"/>
  <c r="C491" i="38"/>
  <c r="C492" i="38"/>
  <c r="C493" i="38"/>
  <c r="C494" i="38"/>
  <c r="C495" i="38"/>
  <c r="C496" i="38"/>
  <c r="C497" i="38"/>
  <c r="C498" i="38"/>
  <c r="C499" i="38"/>
  <c r="C500" i="38"/>
  <c r="C501" i="38"/>
  <c r="C502" i="38"/>
  <c r="C503" i="38"/>
  <c r="C504" i="38"/>
  <c r="C505" i="38"/>
  <c r="C506" i="38"/>
  <c r="C507" i="38"/>
  <c r="C508" i="38"/>
  <c r="C509" i="38"/>
  <c r="C510" i="38"/>
  <c r="C511" i="38"/>
  <c r="C512" i="38"/>
  <c r="C513" i="38"/>
  <c r="C514" i="38"/>
  <c r="C515" i="38"/>
  <c r="C516" i="38"/>
  <c r="C517" i="38"/>
  <c r="C518" i="38"/>
  <c r="C519" i="38"/>
  <c r="C520" i="38"/>
  <c r="C521" i="38"/>
  <c r="C522" i="38"/>
  <c r="C523" i="38"/>
  <c r="C524" i="38"/>
  <c r="C525" i="38"/>
  <c r="C526" i="38"/>
  <c r="C527" i="38"/>
  <c r="C528" i="38"/>
  <c r="C529" i="38"/>
  <c r="C530" i="38"/>
  <c r="C531" i="38"/>
  <c r="C532" i="38"/>
  <c r="C533" i="38"/>
  <c r="C534" i="38"/>
  <c r="C535" i="38"/>
  <c r="C536" i="38"/>
  <c r="C537" i="38"/>
  <c r="C538" i="38"/>
  <c r="C539" i="38"/>
  <c r="C540" i="38"/>
  <c r="C541" i="38"/>
  <c r="C542" i="38"/>
  <c r="C543" i="38"/>
  <c r="C544" i="38"/>
  <c r="C545" i="38"/>
  <c r="C546" i="38"/>
  <c r="C547" i="38"/>
  <c r="C548" i="38"/>
  <c r="C549" i="38"/>
  <c r="C550" i="38"/>
  <c r="C551" i="38"/>
  <c r="C552" i="38"/>
  <c r="C553" i="38"/>
  <c r="C554" i="38"/>
  <c r="C555" i="38"/>
  <c r="C556" i="38"/>
  <c r="C557" i="38"/>
  <c r="C558" i="38"/>
  <c r="C559" i="38"/>
  <c r="C560" i="38"/>
  <c r="C561" i="38"/>
  <c r="C562" i="38"/>
  <c r="C563" i="38"/>
  <c r="C564" i="38"/>
  <c r="C565" i="38"/>
  <c r="C566" i="38"/>
  <c r="C567" i="38"/>
  <c r="C568" i="38"/>
  <c r="C569" i="38"/>
  <c r="C570" i="38"/>
  <c r="C571" i="38"/>
  <c r="C572" i="38"/>
  <c r="C573" i="38"/>
  <c r="C574" i="38"/>
  <c r="C575" i="38"/>
  <c r="C576" i="38"/>
  <c r="C577" i="38"/>
  <c r="C578" i="38"/>
  <c r="C579" i="38"/>
  <c r="C580" i="38"/>
  <c r="C581" i="38"/>
  <c r="C582" i="38"/>
  <c r="C583" i="38"/>
  <c r="C584" i="38"/>
  <c r="C585" i="38"/>
  <c r="C586" i="38"/>
  <c r="C587" i="38"/>
  <c r="C588" i="38"/>
  <c r="C589" i="38"/>
  <c r="C590" i="38"/>
  <c r="C591" i="38"/>
  <c r="C592" i="38"/>
  <c r="C593" i="38"/>
  <c r="C594" i="38"/>
  <c r="C595" i="38"/>
  <c r="C596" i="38"/>
  <c r="C597" i="38"/>
  <c r="C598" i="38"/>
  <c r="C599" i="38"/>
  <c r="C600" i="38"/>
  <c r="C601" i="38"/>
  <c r="C602" i="38"/>
  <c r="C603" i="38"/>
  <c r="C604" i="38"/>
  <c r="C605" i="38"/>
  <c r="C606" i="38"/>
  <c r="C607" i="38"/>
  <c r="C608" i="38"/>
  <c r="C609" i="38"/>
  <c r="C610" i="38"/>
  <c r="C611" i="38"/>
  <c r="C612" i="38"/>
  <c r="C613" i="38"/>
  <c r="C614" i="38"/>
  <c r="C615" i="38"/>
  <c r="C616" i="38"/>
  <c r="C617" i="38"/>
  <c r="C618" i="38"/>
  <c r="C619" i="38"/>
  <c r="C620" i="38"/>
  <c r="C621" i="38"/>
  <c r="C622" i="38"/>
  <c r="C623" i="38"/>
  <c r="C624" i="38"/>
  <c r="C625" i="38"/>
  <c r="C626" i="38"/>
  <c r="C627" i="38"/>
  <c r="C628" i="38"/>
  <c r="C629" i="38"/>
  <c r="C630" i="38"/>
  <c r="C631" i="38"/>
  <c r="C632" i="38"/>
  <c r="C633" i="38"/>
  <c r="C634" i="38"/>
  <c r="C635" i="38"/>
  <c r="C636" i="38"/>
  <c r="C637" i="38"/>
  <c r="C638" i="38"/>
  <c r="C639" i="38"/>
  <c r="C640" i="38"/>
  <c r="C641" i="38"/>
  <c r="C642" i="38"/>
  <c r="C643" i="38"/>
  <c r="C644" i="38"/>
  <c r="C645" i="38"/>
  <c r="C646" i="38"/>
  <c r="C647" i="38"/>
  <c r="C648" i="38"/>
  <c r="C649" i="38"/>
  <c r="C650" i="38"/>
  <c r="C651" i="38"/>
  <c r="C652" i="38"/>
  <c r="C653" i="38"/>
  <c r="C654" i="38"/>
  <c r="C655" i="38"/>
  <c r="C656" i="38"/>
  <c r="C657" i="38"/>
  <c r="C658" i="38"/>
  <c r="C659" i="38"/>
  <c r="C660" i="38"/>
  <c r="C661" i="38"/>
  <c r="C662" i="38"/>
  <c r="C663" i="38"/>
  <c r="C664" i="38"/>
  <c r="C665" i="38"/>
  <c r="C666" i="38"/>
  <c r="C667" i="38"/>
  <c r="C668" i="38"/>
  <c r="C669" i="38"/>
  <c r="C670" i="38"/>
  <c r="C671" i="38"/>
  <c r="C672" i="38"/>
  <c r="C673" i="38"/>
  <c r="C674" i="38"/>
  <c r="C675" i="38"/>
  <c r="C676" i="38"/>
  <c r="C677" i="38"/>
  <c r="C678" i="38"/>
  <c r="C679" i="38"/>
  <c r="C680" i="38"/>
  <c r="C681" i="38"/>
  <c r="C682" i="38"/>
  <c r="C683" i="38"/>
  <c r="C684" i="38"/>
  <c r="C685" i="38"/>
  <c r="C686" i="38"/>
  <c r="C687" i="38"/>
  <c r="C688" i="38"/>
  <c r="C689" i="38"/>
  <c r="C690" i="38"/>
  <c r="C691" i="38"/>
  <c r="C692" i="38"/>
  <c r="C693" i="38"/>
  <c r="C694" i="38"/>
  <c r="C695" i="38"/>
  <c r="C696" i="38"/>
  <c r="C697" i="38"/>
  <c r="C698" i="38"/>
  <c r="C699" i="38"/>
  <c r="C700" i="38"/>
  <c r="C701" i="38"/>
  <c r="C702" i="38"/>
  <c r="C703" i="38"/>
  <c r="C704" i="38"/>
  <c r="C705" i="38"/>
  <c r="C706" i="38"/>
  <c r="C707" i="38"/>
  <c r="C708" i="38"/>
  <c r="C709" i="38"/>
  <c r="C710" i="38"/>
  <c r="C711" i="38"/>
  <c r="C712" i="38"/>
  <c r="C713" i="38"/>
  <c r="C714" i="38"/>
  <c r="C715" i="38"/>
  <c r="C716" i="38"/>
  <c r="C717" i="38"/>
  <c r="C718" i="38"/>
  <c r="C719" i="38"/>
  <c r="C720" i="38"/>
  <c r="C721" i="38"/>
  <c r="C722" i="38"/>
  <c r="C723" i="38"/>
  <c r="C724" i="38"/>
  <c r="C725" i="38"/>
  <c r="C726" i="38"/>
  <c r="C727" i="38"/>
  <c r="C728" i="38"/>
  <c r="C729" i="38"/>
  <c r="C730" i="38"/>
  <c r="C731" i="38"/>
  <c r="C732" i="38"/>
  <c r="C733" i="38"/>
  <c r="C734" i="38"/>
  <c r="C735" i="38"/>
  <c r="C736" i="38"/>
  <c r="C737" i="38"/>
  <c r="C738" i="38"/>
  <c r="C739" i="38"/>
  <c r="C740" i="38"/>
  <c r="C741" i="38"/>
  <c r="C742" i="38"/>
  <c r="C743" i="38"/>
  <c r="C744" i="38"/>
  <c r="C745" i="38"/>
  <c r="C746" i="38"/>
  <c r="C747" i="38"/>
  <c r="C748" i="38"/>
  <c r="C749" i="38"/>
  <c r="C750" i="38"/>
  <c r="C751" i="38"/>
  <c r="C752" i="38"/>
  <c r="C753" i="38"/>
  <c r="C754" i="38"/>
  <c r="C755" i="38"/>
  <c r="C756" i="38"/>
  <c r="C757" i="38"/>
  <c r="C758" i="38"/>
  <c r="C759" i="38"/>
  <c r="C760" i="38"/>
  <c r="C761" i="38"/>
  <c r="C762" i="38"/>
  <c r="C763" i="38"/>
  <c r="C764" i="38"/>
  <c r="C765" i="38"/>
  <c r="C766" i="38"/>
  <c r="C767" i="38"/>
  <c r="C768" i="38"/>
  <c r="C769" i="38"/>
  <c r="C770" i="38"/>
  <c r="C771" i="38"/>
  <c r="C772" i="38"/>
  <c r="C773" i="38"/>
  <c r="C774" i="38"/>
  <c r="C775" i="38"/>
  <c r="C776" i="38"/>
  <c r="C777" i="38"/>
  <c r="C778" i="38"/>
  <c r="C779" i="38"/>
  <c r="C780" i="38"/>
  <c r="C781" i="38"/>
  <c r="C782" i="38"/>
  <c r="C783" i="38"/>
  <c r="C784" i="38"/>
  <c r="C785" i="38"/>
  <c r="C786" i="38"/>
  <c r="C787" i="38"/>
  <c r="C788" i="38"/>
  <c r="C789" i="38"/>
  <c r="C790" i="38"/>
  <c r="C791" i="38"/>
  <c r="C792" i="38"/>
  <c r="C793" i="38"/>
  <c r="C794" i="38"/>
  <c r="C795" i="38"/>
  <c r="C796" i="38"/>
  <c r="C797" i="38"/>
  <c r="C798" i="38"/>
  <c r="C799" i="38"/>
  <c r="C800" i="38"/>
  <c r="C801" i="38"/>
  <c r="C802" i="38"/>
  <c r="C803" i="38"/>
  <c r="C804" i="38"/>
  <c r="C805" i="38"/>
  <c r="C806" i="38"/>
  <c r="C807" i="38"/>
  <c r="C808" i="38"/>
  <c r="C809" i="38"/>
  <c r="C810" i="38"/>
  <c r="C811" i="38"/>
  <c r="C812" i="38"/>
  <c r="C813" i="38"/>
  <c r="C814" i="38"/>
  <c r="C815" i="38"/>
  <c r="C816" i="38"/>
  <c r="C817" i="38"/>
  <c r="C818" i="38"/>
  <c r="C819" i="38"/>
  <c r="C820" i="38"/>
  <c r="C821" i="38"/>
  <c r="C822" i="38"/>
  <c r="C823" i="38"/>
  <c r="C824" i="38"/>
  <c r="C825" i="38"/>
  <c r="C826" i="38"/>
  <c r="C827" i="38"/>
  <c r="C828" i="38"/>
  <c r="C829" i="38"/>
  <c r="C830" i="38"/>
  <c r="C831" i="38"/>
  <c r="C832" i="38"/>
  <c r="C833" i="38"/>
  <c r="C834" i="38"/>
  <c r="C835" i="38"/>
  <c r="C836" i="38"/>
  <c r="C837" i="38"/>
  <c r="C838" i="38"/>
  <c r="C839" i="38"/>
  <c r="C840" i="38"/>
  <c r="C841" i="38"/>
  <c r="C842" i="38"/>
  <c r="C843" i="38"/>
  <c r="C844" i="38"/>
  <c r="C845" i="38"/>
  <c r="C846" i="38"/>
  <c r="C847" i="38"/>
  <c r="C848" i="38"/>
  <c r="C849" i="38"/>
  <c r="C850" i="38"/>
  <c r="C851" i="38"/>
  <c r="C852" i="38"/>
  <c r="C853" i="38"/>
  <c r="C854" i="38"/>
  <c r="C855" i="38"/>
  <c r="C856" i="38"/>
  <c r="C857" i="38"/>
  <c r="C858" i="38"/>
  <c r="C859" i="38"/>
  <c r="C860" i="38"/>
  <c r="C861" i="38"/>
  <c r="C862" i="38"/>
  <c r="C863" i="38"/>
  <c r="C864" i="38"/>
  <c r="C865" i="38"/>
  <c r="C866" i="38"/>
  <c r="C867" i="38"/>
  <c r="C868" i="38"/>
  <c r="C869" i="38"/>
  <c r="C870" i="38"/>
  <c r="C871" i="38"/>
  <c r="C872" i="38"/>
  <c r="C873" i="38"/>
  <c r="C874" i="38"/>
  <c r="C875" i="38"/>
  <c r="C876" i="38"/>
  <c r="C877" i="38"/>
  <c r="C878" i="38"/>
  <c r="C879" i="38"/>
  <c r="C880" i="38"/>
  <c r="C881" i="38"/>
  <c r="C882" i="38"/>
  <c r="C883" i="38"/>
  <c r="C884" i="38"/>
  <c r="C885" i="38"/>
  <c r="C886" i="38"/>
  <c r="C887" i="38"/>
  <c r="C888" i="38"/>
  <c r="C889" i="38"/>
  <c r="C890" i="38"/>
  <c r="C891" i="38"/>
  <c r="C892" i="38"/>
  <c r="C893" i="38"/>
  <c r="C894" i="38"/>
  <c r="C895" i="38"/>
  <c r="C896" i="38"/>
  <c r="C897" i="38"/>
  <c r="C898" i="38"/>
  <c r="C899" i="38"/>
  <c r="C900" i="38"/>
  <c r="C901" i="38"/>
  <c r="C902" i="38"/>
  <c r="C903" i="38"/>
  <c r="C904" i="38"/>
  <c r="C905" i="38"/>
  <c r="C906" i="38"/>
  <c r="C907" i="38"/>
  <c r="C908" i="38"/>
  <c r="C909" i="38"/>
  <c r="C910" i="38"/>
  <c r="C911" i="38"/>
  <c r="C912" i="38"/>
  <c r="C913" i="38"/>
  <c r="C914" i="38"/>
  <c r="C915" i="38"/>
  <c r="C916" i="38"/>
  <c r="C917" i="38"/>
  <c r="C918" i="38"/>
  <c r="C919" i="38"/>
  <c r="C920" i="38"/>
  <c r="C921" i="38"/>
  <c r="C922" i="38"/>
  <c r="C923" i="38"/>
  <c r="C924" i="38"/>
  <c r="C925" i="38"/>
  <c r="C926" i="38"/>
  <c r="C927" i="38"/>
  <c r="C928" i="38"/>
  <c r="C929" i="38"/>
  <c r="C930" i="38"/>
  <c r="C931" i="38"/>
  <c r="C932" i="38"/>
  <c r="C933" i="38"/>
  <c r="C934" i="38"/>
  <c r="C935" i="38"/>
  <c r="C936" i="38"/>
  <c r="C937" i="38"/>
  <c r="C938" i="38"/>
  <c r="C939" i="38"/>
  <c r="C940" i="38"/>
  <c r="C941" i="38"/>
  <c r="C942" i="38"/>
  <c r="C943" i="38"/>
  <c r="C944" i="38"/>
  <c r="C945" i="38"/>
  <c r="C946" i="38"/>
  <c r="C947" i="38"/>
  <c r="C948" i="38"/>
  <c r="C949" i="38"/>
  <c r="C950" i="38"/>
  <c r="C951" i="38"/>
  <c r="C952" i="38"/>
  <c r="C953" i="38"/>
  <c r="C954" i="38"/>
  <c r="C955" i="38"/>
  <c r="C956" i="38"/>
  <c r="C957" i="38"/>
  <c r="C958" i="38"/>
  <c r="C959" i="38"/>
  <c r="C960" i="38"/>
  <c r="C961" i="38"/>
  <c r="C962" i="38"/>
  <c r="C963" i="38"/>
  <c r="C964" i="38"/>
  <c r="C965" i="38"/>
  <c r="C966" i="38"/>
  <c r="C967" i="38"/>
  <c r="C968" i="38"/>
  <c r="C969" i="38"/>
  <c r="C970" i="38"/>
  <c r="C971" i="38"/>
  <c r="C972" i="38"/>
  <c r="C973" i="38"/>
  <c r="C974" i="38"/>
  <c r="C975" i="38"/>
  <c r="C976" i="38"/>
  <c r="C977" i="38"/>
  <c r="C978" i="38"/>
  <c r="C979" i="38"/>
  <c r="C980" i="38"/>
  <c r="C981" i="38"/>
  <c r="C982" i="38"/>
  <c r="C983" i="38"/>
  <c r="C984" i="38"/>
  <c r="C985" i="38"/>
  <c r="C986" i="38"/>
  <c r="C987" i="38"/>
  <c r="C988" i="38"/>
  <c r="C989" i="38"/>
  <c r="C990" i="38"/>
  <c r="C991" i="38"/>
  <c r="C992" i="38"/>
  <c r="C993" i="38"/>
  <c r="C994" i="38"/>
  <c r="C995" i="38"/>
  <c r="C996" i="38"/>
  <c r="C997" i="38"/>
  <c r="C998" i="38"/>
  <c r="C999" i="38"/>
  <c r="C1000" i="38"/>
  <c r="C1001" i="38"/>
  <c r="C1002" i="38"/>
  <c r="C1003" i="38"/>
  <c r="C1004" i="38"/>
  <c r="C1005" i="38"/>
  <c r="C1006" i="38"/>
  <c r="C1007" i="38"/>
  <c r="C1008" i="38"/>
  <c r="C1009" i="38"/>
  <c r="C1010" i="38"/>
  <c r="C1011" i="38"/>
  <c r="C1012" i="38"/>
  <c r="C1013" i="38"/>
  <c r="C1014" i="38"/>
  <c r="C1015" i="38"/>
  <c r="C1016" i="38"/>
  <c r="C1017" i="38"/>
  <c r="C1018" i="38"/>
  <c r="C1019" i="38"/>
  <c r="C1020" i="38"/>
  <c r="C1021" i="38"/>
  <c r="C1022" i="38"/>
  <c r="C1023" i="38"/>
  <c r="C1024" i="38"/>
  <c r="C1025" i="38"/>
  <c r="C1026" i="38"/>
  <c r="C1027" i="38"/>
  <c r="C1028" i="38"/>
  <c r="C1029" i="38"/>
  <c r="C1030" i="38"/>
  <c r="C1031" i="38"/>
  <c r="C1032" i="38"/>
  <c r="C1033" i="38"/>
  <c r="C1034" i="38"/>
  <c r="C1035" i="38"/>
  <c r="C1036" i="38"/>
  <c r="C1037" i="38"/>
  <c r="C1038" i="38"/>
  <c r="C1039" i="38"/>
  <c r="C1040" i="38"/>
  <c r="C1041" i="38"/>
  <c r="C1042" i="38"/>
  <c r="C1043" i="38"/>
  <c r="C1044" i="38"/>
  <c r="C1045" i="38"/>
  <c r="C1046" i="38"/>
  <c r="C1047" i="38"/>
  <c r="C1048" i="38"/>
  <c r="C1049" i="38"/>
  <c r="C1050" i="38"/>
  <c r="C1051" i="38"/>
  <c r="C1052" i="38"/>
  <c r="C1053" i="38"/>
  <c r="C1054" i="38"/>
  <c r="C1055" i="38"/>
  <c r="C1056" i="38"/>
  <c r="C1057" i="38"/>
  <c r="C1058" i="38"/>
  <c r="C1059" i="38"/>
  <c r="C1060" i="38"/>
  <c r="C1061" i="38"/>
  <c r="C1062" i="38"/>
  <c r="C1063" i="38"/>
  <c r="C1064" i="38"/>
  <c r="C1065" i="38"/>
  <c r="C1066" i="38"/>
  <c r="C1067" i="38"/>
  <c r="C1068" i="38"/>
  <c r="C1069" i="38"/>
  <c r="C1070" i="38"/>
  <c r="C1071" i="38"/>
  <c r="C1072" i="38"/>
  <c r="C1073" i="38"/>
  <c r="C1074" i="38"/>
  <c r="C1075" i="38"/>
  <c r="C1076" i="38"/>
  <c r="C1077" i="38"/>
  <c r="C1078" i="38"/>
  <c r="C1079" i="38"/>
  <c r="C1080" i="38"/>
  <c r="C1081" i="38"/>
  <c r="C1082" i="38"/>
  <c r="C1083" i="38"/>
  <c r="C1084" i="38"/>
  <c r="C1085" i="38"/>
  <c r="C1086" i="38"/>
  <c r="C1087" i="38"/>
  <c r="C1088" i="38"/>
  <c r="C1089" i="38"/>
  <c r="C1090" i="38"/>
  <c r="C1091" i="38"/>
  <c r="C1092" i="38"/>
  <c r="C1093" i="38"/>
  <c r="C1094" i="38"/>
  <c r="C1095" i="38"/>
  <c r="C1096" i="38"/>
  <c r="C1097" i="38"/>
  <c r="C1098" i="38"/>
  <c r="C1099" i="38"/>
  <c r="C1100" i="38"/>
  <c r="C1101" i="38"/>
  <c r="C1102" i="38"/>
  <c r="C1103" i="38"/>
  <c r="C1104" i="38"/>
  <c r="C1105" i="38"/>
  <c r="C1106" i="38"/>
  <c r="C1107" i="38"/>
  <c r="C1108" i="38"/>
  <c r="C1109" i="38"/>
  <c r="C1110" i="38"/>
  <c r="C1111" i="38"/>
  <c r="C1112" i="38"/>
  <c r="C1113" i="38"/>
  <c r="C1114" i="38"/>
  <c r="C1115" i="38"/>
  <c r="C1116" i="38"/>
  <c r="C1117" i="38"/>
  <c r="C1118" i="38"/>
  <c r="C1119" i="38"/>
  <c r="C1120" i="38"/>
  <c r="C1121" i="38"/>
  <c r="C1122" i="38"/>
  <c r="C1123" i="38"/>
  <c r="C1124" i="38"/>
  <c r="C1125" i="38"/>
  <c r="C1126" i="38"/>
  <c r="C1127" i="38"/>
  <c r="C1128" i="38"/>
  <c r="C1129" i="38"/>
  <c r="C1130" i="38"/>
  <c r="C1131" i="38"/>
  <c r="C1132" i="38"/>
  <c r="C1133" i="38"/>
  <c r="C1134" i="38"/>
  <c r="C1135" i="38"/>
  <c r="C1136" i="38"/>
  <c r="C1137" i="38"/>
  <c r="C1138" i="38"/>
  <c r="C1139" i="38"/>
  <c r="C1140" i="38"/>
  <c r="C1141" i="38"/>
  <c r="C1142" i="38"/>
  <c r="C1143" i="38"/>
  <c r="C1144" i="38"/>
  <c r="C1145" i="38"/>
  <c r="C1146" i="38"/>
  <c r="C1147" i="38"/>
  <c r="C1148" i="38"/>
  <c r="C1149" i="38"/>
  <c r="C1150" i="38"/>
  <c r="C1151" i="38"/>
  <c r="C1152" i="38"/>
  <c r="C1153" i="38"/>
  <c r="C1154" i="38"/>
  <c r="C1155" i="38"/>
  <c r="C1156" i="38"/>
  <c r="C1157" i="38"/>
  <c r="C1158" i="38"/>
  <c r="C1159" i="38"/>
  <c r="C1160" i="38"/>
  <c r="C1161" i="38"/>
  <c r="C1162" i="38"/>
  <c r="C1163" i="38"/>
  <c r="C1164" i="38"/>
  <c r="C1165" i="38"/>
  <c r="C1166" i="38"/>
  <c r="C1167" i="38"/>
  <c r="C1168" i="38"/>
  <c r="C1169" i="38"/>
  <c r="C1170" i="38"/>
  <c r="C1171" i="38"/>
  <c r="C1172" i="38"/>
  <c r="C1173" i="38"/>
  <c r="C1174" i="38"/>
  <c r="C1175" i="38"/>
  <c r="C1176" i="38"/>
  <c r="C1177" i="38"/>
  <c r="C1178" i="38"/>
  <c r="C1179" i="38"/>
  <c r="C1180" i="38"/>
  <c r="C1181" i="38"/>
  <c r="C1182" i="38"/>
  <c r="C1183" i="38"/>
  <c r="C1184" i="38"/>
  <c r="C1185" i="38"/>
  <c r="C1186" i="38"/>
  <c r="C1187" i="38"/>
  <c r="C1188" i="38"/>
  <c r="C1189" i="38"/>
  <c r="C1190" i="38"/>
  <c r="C1191" i="38"/>
  <c r="C1192" i="38"/>
  <c r="C1193" i="38"/>
  <c r="C1194" i="38"/>
  <c r="C1195" i="38"/>
  <c r="C1196" i="38"/>
  <c r="C1197" i="38"/>
  <c r="C1198" i="38"/>
  <c r="C1199" i="38"/>
  <c r="C1200" i="38"/>
  <c r="C1201" i="38"/>
  <c r="C1202" i="38"/>
  <c r="C1203" i="38"/>
  <c r="C1204" i="38"/>
  <c r="C1205" i="38"/>
  <c r="C1206" i="38"/>
  <c r="C1207" i="38"/>
  <c r="C1208" i="38"/>
  <c r="C1209" i="38"/>
  <c r="C1210" i="38"/>
  <c r="C1211" i="38"/>
  <c r="C1212" i="38"/>
  <c r="C1213" i="38"/>
  <c r="C1214" i="38"/>
  <c r="C1215" i="38"/>
  <c r="C1216" i="38"/>
  <c r="C1217" i="38"/>
  <c r="C1218" i="38"/>
  <c r="C1219" i="38"/>
  <c r="C1220" i="38"/>
  <c r="C1221" i="38"/>
  <c r="C1222" i="38"/>
  <c r="C1223" i="38"/>
  <c r="C1224" i="38"/>
  <c r="C1225" i="38"/>
  <c r="C1226" i="38"/>
  <c r="C1227" i="38"/>
  <c r="C1228" i="38"/>
  <c r="C1229" i="38"/>
  <c r="C1230" i="38"/>
  <c r="C1231" i="38"/>
  <c r="C1232" i="38"/>
  <c r="C1233" i="38"/>
  <c r="C1234" i="38"/>
  <c r="C1235" i="38"/>
  <c r="C1236" i="38"/>
  <c r="C1237" i="38"/>
  <c r="C1238" i="38"/>
  <c r="C1239" i="38"/>
  <c r="C1240" i="38"/>
  <c r="C1241" i="38"/>
  <c r="C1242" i="38"/>
  <c r="C1243" i="38"/>
  <c r="C1244" i="38"/>
  <c r="C1245" i="38"/>
  <c r="C1246" i="38"/>
  <c r="C1247" i="38"/>
  <c r="C1248" i="38"/>
  <c r="C1249" i="38"/>
  <c r="C1250" i="38"/>
  <c r="C1251" i="38"/>
  <c r="C1252" i="38"/>
  <c r="C1253" i="38"/>
  <c r="C1254" i="38"/>
  <c r="C1255" i="38"/>
  <c r="C1256" i="38"/>
  <c r="C1257" i="38"/>
  <c r="C1258" i="38"/>
  <c r="C1259" i="38"/>
  <c r="C1260" i="38"/>
  <c r="C1261" i="38"/>
  <c r="C1262" i="38"/>
  <c r="C1263" i="38"/>
  <c r="C1264" i="38"/>
  <c r="C1265" i="38"/>
  <c r="C1266" i="38"/>
  <c r="C1267" i="38"/>
  <c r="C1268" i="38"/>
  <c r="C1269" i="38"/>
  <c r="C1270" i="38"/>
  <c r="C1271" i="38"/>
  <c r="C1272" i="38"/>
  <c r="C1273" i="38"/>
  <c r="C1274" i="38"/>
  <c r="C1275" i="38"/>
  <c r="C1276" i="38"/>
  <c r="C1277" i="38"/>
  <c r="C1278" i="38"/>
  <c r="C1279" i="38"/>
  <c r="C1280" i="38"/>
  <c r="C1281" i="38"/>
  <c r="C1282" i="38"/>
  <c r="C1283" i="38"/>
  <c r="C1284" i="38"/>
  <c r="C1285" i="38"/>
  <c r="C1286" i="38"/>
  <c r="C1287" i="38"/>
  <c r="C1288" i="38"/>
  <c r="C1289" i="38"/>
  <c r="C1290" i="38"/>
  <c r="C1291" i="38"/>
  <c r="C1292" i="38"/>
  <c r="C1293" i="38"/>
  <c r="C1294" i="38"/>
  <c r="C1295" i="38"/>
  <c r="C1296" i="38"/>
  <c r="C1297" i="38"/>
  <c r="C1298" i="38"/>
  <c r="C1299" i="38"/>
  <c r="C1300" i="38"/>
  <c r="C1301" i="38"/>
  <c r="C1302" i="38"/>
  <c r="C1303" i="38"/>
  <c r="C1304" i="38"/>
  <c r="C1305" i="38"/>
  <c r="C1306" i="38"/>
  <c r="C1307" i="38"/>
  <c r="C1308" i="38"/>
  <c r="C1309" i="38"/>
  <c r="C1310" i="38"/>
  <c r="C1311" i="38"/>
  <c r="C1312" i="38"/>
  <c r="C1313" i="38"/>
  <c r="C1314" i="38"/>
  <c r="C1315" i="38"/>
  <c r="C1316" i="38"/>
  <c r="C1317" i="38"/>
  <c r="C1318" i="38"/>
  <c r="C1319" i="38"/>
  <c r="C1320" i="38"/>
  <c r="C1321" i="38"/>
  <c r="C1322" i="38"/>
  <c r="C1323" i="38"/>
  <c r="C1324" i="38"/>
  <c r="C1325" i="38"/>
  <c r="C1326" i="38"/>
  <c r="C1327" i="38"/>
  <c r="C1328" i="38"/>
  <c r="C1329" i="38"/>
  <c r="C1330" i="38"/>
  <c r="C1331" i="38"/>
  <c r="C1332" i="38"/>
  <c r="C1333" i="38"/>
  <c r="C1334" i="38"/>
  <c r="C1335" i="38"/>
  <c r="C1336" i="38"/>
  <c r="C1337" i="38"/>
  <c r="C1338" i="38"/>
  <c r="C1339" i="38"/>
  <c r="C1340" i="38"/>
  <c r="C1341" i="38"/>
  <c r="C1342" i="38"/>
  <c r="C1343" i="38"/>
  <c r="C1344" i="38"/>
  <c r="C1345" i="38"/>
  <c r="C1346" i="38"/>
  <c r="C1347" i="38"/>
  <c r="C1348" i="38"/>
  <c r="C1349" i="38"/>
  <c r="C1350" i="38"/>
  <c r="C1351" i="38"/>
  <c r="C1352" i="38"/>
  <c r="C1353" i="38"/>
  <c r="C1354" i="38"/>
  <c r="C1355" i="38"/>
  <c r="C1356" i="38"/>
  <c r="C1357" i="38"/>
  <c r="C1358" i="38"/>
  <c r="C1359" i="38"/>
  <c r="C1360" i="38"/>
  <c r="C1361" i="38"/>
  <c r="C1362" i="38"/>
  <c r="C1363" i="38"/>
  <c r="C1364" i="38"/>
  <c r="C1365" i="38"/>
  <c r="C1366" i="38"/>
  <c r="C1367" i="38"/>
  <c r="C1368" i="38"/>
  <c r="C1369" i="38"/>
  <c r="C1370" i="38"/>
  <c r="C1371" i="38"/>
  <c r="C1372" i="38"/>
  <c r="C1373" i="38"/>
  <c r="C1374" i="38"/>
  <c r="C1375" i="38"/>
  <c r="C1376" i="38"/>
  <c r="C1377" i="38"/>
  <c r="C1378" i="38"/>
  <c r="C1379" i="38"/>
  <c r="C1380" i="38"/>
  <c r="C1381" i="38"/>
  <c r="C1382" i="38"/>
  <c r="C1383" i="38"/>
  <c r="C1384" i="38"/>
  <c r="C1385" i="38"/>
  <c r="C1386" i="38"/>
  <c r="C1387" i="38"/>
  <c r="C1388" i="38"/>
  <c r="C1389" i="38"/>
  <c r="C1390" i="38"/>
  <c r="C1391" i="38"/>
  <c r="C1392" i="38"/>
  <c r="C1393" i="38"/>
  <c r="C1394" i="38"/>
  <c r="C1395" i="38"/>
  <c r="C1396" i="38"/>
  <c r="C1397" i="38"/>
  <c r="C1398" i="38"/>
  <c r="C1399" i="38"/>
  <c r="C1400" i="38"/>
  <c r="C1401" i="38"/>
  <c r="C1402" i="38"/>
  <c r="C1403" i="38"/>
  <c r="C1404" i="38"/>
  <c r="C1405" i="38"/>
  <c r="C1406" i="38"/>
  <c r="C1407" i="38"/>
  <c r="C1408" i="38"/>
  <c r="C1409" i="38"/>
  <c r="C1410" i="38"/>
  <c r="C1411" i="38"/>
  <c r="C1412" i="38"/>
  <c r="C1413" i="38"/>
  <c r="C1414" i="38"/>
  <c r="C1415" i="38"/>
  <c r="C1416" i="38"/>
  <c r="C1417" i="38"/>
  <c r="C1418" i="38"/>
  <c r="C1419" i="38"/>
  <c r="C1420" i="38"/>
  <c r="C1421" i="38"/>
  <c r="C1422" i="38"/>
  <c r="C1423" i="38"/>
  <c r="C1424" i="38"/>
  <c r="C1425" i="38"/>
  <c r="C1426" i="38"/>
  <c r="C1427" i="38"/>
  <c r="C1428" i="38"/>
  <c r="C1429" i="38"/>
  <c r="C1430" i="38"/>
  <c r="C1431" i="38"/>
  <c r="C1432" i="38"/>
  <c r="C1433" i="38"/>
  <c r="C1434" i="38"/>
  <c r="C1435" i="38"/>
  <c r="C1436" i="38"/>
  <c r="C1437" i="38"/>
  <c r="C1438" i="38"/>
  <c r="C1439" i="38"/>
  <c r="C1440" i="38"/>
  <c r="C1441" i="38"/>
  <c r="C1442" i="38"/>
  <c r="C1443" i="38"/>
  <c r="C1444" i="38"/>
  <c r="C1445" i="38"/>
  <c r="C1446" i="38"/>
  <c r="C1447" i="38"/>
  <c r="C1448" i="38"/>
  <c r="C1449" i="38"/>
  <c r="C1450" i="38"/>
  <c r="C1451" i="38"/>
  <c r="C1452" i="38"/>
  <c r="C1453" i="38"/>
  <c r="C1454" i="38"/>
  <c r="C1455" i="38"/>
  <c r="C1456" i="38"/>
  <c r="C1457" i="38"/>
  <c r="C1458" i="38"/>
  <c r="C1459" i="38"/>
  <c r="C1460" i="38"/>
  <c r="C1461" i="38"/>
  <c r="C1462" i="38"/>
  <c r="C1463" i="38"/>
  <c r="C1464" i="38"/>
  <c r="C1465" i="38"/>
  <c r="C1466" i="38"/>
  <c r="C1467" i="38"/>
  <c r="C1468" i="38"/>
  <c r="C1469" i="38"/>
  <c r="C1470" i="38"/>
  <c r="C1471" i="38"/>
  <c r="C1472" i="38"/>
  <c r="C1473" i="38"/>
  <c r="C1474" i="38"/>
  <c r="C1475" i="38"/>
  <c r="C1476" i="38"/>
  <c r="C1477" i="38"/>
  <c r="C1478" i="38"/>
  <c r="C1479" i="38"/>
  <c r="C1480" i="38"/>
  <c r="C1481" i="38"/>
  <c r="C1482" i="38"/>
  <c r="C1483" i="38"/>
  <c r="C1484" i="38"/>
  <c r="C1485" i="38"/>
  <c r="C1486" i="38"/>
  <c r="C1487" i="38"/>
  <c r="C1488" i="38"/>
  <c r="C1489" i="38"/>
  <c r="C1490" i="38"/>
  <c r="C1491" i="38"/>
  <c r="C1492" i="38"/>
  <c r="C1493" i="38"/>
  <c r="C1494" i="38"/>
  <c r="C1495" i="38"/>
  <c r="C1496" i="38"/>
  <c r="C1497" i="38"/>
  <c r="C1498" i="38"/>
  <c r="C1499" i="38"/>
  <c r="C1500" i="38"/>
  <c r="C1501" i="38"/>
  <c r="C1502" i="38"/>
  <c r="C1503" i="38"/>
  <c r="C1504" i="38"/>
  <c r="C1505" i="38"/>
  <c r="C1506" i="38"/>
  <c r="C1507" i="38"/>
  <c r="C1508" i="38"/>
  <c r="C1509" i="38"/>
  <c r="C1510" i="38"/>
  <c r="C1511" i="38"/>
  <c r="C1512" i="38"/>
  <c r="C1513" i="38"/>
  <c r="C1514" i="38"/>
  <c r="C1515" i="38"/>
  <c r="C1516" i="38"/>
  <c r="C1517" i="38"/>
  <c r="C1518" i="38"/>
  <c r="C1519" i="38"/>
  <c r="C1520" i="38"/>
  <c r="C1521" i="38"/>
  <c r="C1522" i="38"/>
  <c r="C1523" i="38"/>
  <c r="C1524" i="38"/>
  <c r="C1525" i="38"/>
  <c r="C1526" i="38"/>
  <c r="C1527" i="38"/>
  <c r="C1528" i="38"/>
  <c r="C1529" i="38"/>
  <c r="C1530" i="38"/>
  <c r="C1531" i="38"/>
  <c r="C1532" i="38"/>
  <c r="C1533" i="38"/>
  <c r="C1534" i="38"/>
  <c r="C1535" i="38"/>
  <c r="C1536" i="38"/>
  <c r="C1537" i="38"/>
  <c r="C1538" i="38"/>
  <c r="C1539" i="38"/>
  <c r="C1540" i="38"/>
  <c r="C1541" i="38"/>
  <c r="C1542" i="38"/>
  <c r="C1543" i="38"/>
  <c r="C1544" i="38"/>
  <c r="C1545" i="38"/>
  <c r="C1546" i="38"/>
  <c r="C1547" i="38"/>
  <c r="C1548" i="38"/>
  <c r="C1549" i="38"/>
  <c r="C1550" i="38"/>
  <c r="C1551" i="38"/>
  <c r="C1552" i="38"/>
  <c r="C1553" i="38"/>
  <c r="C1554" i="38"/>
  <c r="C1555" i="38"/>
  <c r="C1556" i="38"/>
  <c r="C1557" i="38"/>
  <c r="C1558" i="38"/>
  <c r="C1559" i="38"/>
  <c r="C1560" i="38"/>
  <c r="C1561" i="38"/>
  <c r="C1562" i="38"/>
  <c r="C1563" i="38"/>
  <c r="C1564" i="38"/>
  <c r="C1565" i="38"/>
  <c r="C1566" i="38"/>
  <c r="C1567" i="38"/>
  <c r="C1568" i="38"/>
  <c r="C1569" i="38"/>
  <c r="C1570" i="38"/>
  <c r="C1571" i="38"/>
  <c r="C1572" i="38"/>
  <c r="C1573" i="38"/>
  <c r="C1574" i="38"/>
  <c r="C1575" i="38"/>
  <c r="C1576" i="38"/>
  <c r="C1577" i="38"/>
  <c r="C1578" i="38"/>
  <c r="C1579" i="38"/>
  <c r="C1580" i="38"/>
  <c r="C1581" i="38"/>
  <c r="C1582" i="38"/>
  <c r="C1583" i="38"/>
  <c r="C1584" i="38"/>
  <c r="C1585" i="38"/>
  <c r="C1586" i="38"/>
  <c r="C1587" i="38"/>
  <c r="C1588" i="38"/>
  <c r="C1589" i="38"/>
  <c r="C1590" i="38"/>
  <c r="C1591" i="38"/>
  <c r="C1592" i="38"/>
  <c r="C1593" i="38"/>
  <c r="C1594" i="38"/>
  <c r="C1595" i="38"/>
  <c r="C1596" i="38"/>
  <c r="C1597" i="38"/>
  <c r="C1598" i="38"/>
  <c r="C1599" i="38"/>
  <c r="C1600" i="38"/>
  <c r="C1601" i="38"/>
  <c r="C1602" i="38"/>
  <c r="C1603" i="38"/>
  <c r="C1604" i="38"/>
  <c r="C1605" i="38"/>
  <c r="C1606" i="38"/>
  <c r="C1607" i="38"/>
  <c r="C1608" i="38"/>
  <c r="C1609" i="38"/>
  <c r="C1610" i="38"/>
  <c r="C1611" i="38"/>
  <c r="C1612" i="38"/>
  <c r="C1613" i="38"/>
  <c r="C1614" i="38"/>
  <c r="C1615" i="38"/>
  <c r="C1616" i="38"/>
  <c r="C1617" i="38"/>
  <c r="C1618" i="38"/>
  <c r="C1619" i="38"/>
  <c r="C1620" i="38"/>
  <c r="C1621" i="38"/>
  <c r="C1622" i="38"/>
  <c r="C1623" i="38"/>
  <c r="C1624" i="38"/>
  <c r="C1625" i="38"/>
  <c r="C1626" i="38"/>
  <c r="C1627" i="38"/>
  <c r="C1628" i="38"/>
  <c r="C1629" i="38"/>
  <c r="C1630" i="38"/>
  <c r="C1631" i="38"/>
  <c r="C1632" i="38"/>
  <c r="C1633" i="38"/>
  <c r="C1634" i="38"/>
  <c r="C1635" i="38"/>
  <c r="C1636" i="38"/>
  <c r="C1637" i="38"/>
  <c r="C1638" i="38"/>
  <c r="C1639" i="38"/>
  <c r="C1640" i="38"/>
  <c r="C1641" i="38"/>
  <c r="C1642" i="38"/>
  <c r="C1643" i="38"/>
  <c r="C1644" i="38"/>
  <c r="C1645" i="38"/>
  <c r="C1646" i="38"/>
  <c r="C1647" i="38"/>
  <c r="C1648" i="38"/>
  <c r="C1649" i="38"/>
  <c r="C1650" i="38"/>
  <c r="C1651" i="38"/>
  <c r="C1652" i="38"/>
  <c r="C1653" i="38"/>
  <c r="C1654" i="38"/>
  <c r="C1655" i="38"/>
  <c r="C1656" i="38"/>
  <c r="C1657" i="38"/>
  <c r="C1658" i="38"/>
  <c r="C1659" i="38"/>
  <c r="C1660" i="38"/>
  <c r="C1661" i="38"/>
  <c r="C1662" i="38"/>
  <c r="C1663" i="38"/>
  <c r="C1664" i="38"/>
  <c r="C1665" i="38"/>
  <c r="C1666" i="38"/>
  <c r="C1667" i="38"/>
  <c r="C1668" i="38"/>
  <c r="C1669" i="38"/>
  <c r="C1670" i="38"/>
  <c r="C1671" i="38"/>
  <c r="C1672" i="38"/>
  <c r="C1673" i="38"/>
  <c r="C1674" i="38"/>
  <c r="C1675" i="38"/>
  <c r="C1676" i="38"/>
  <c r="C1677" i="38"/>
  <c r="C1678" i="38"/>
  <c r="C1679" i="38"/>
  <c r="C1680" i="38"/>
  <c r="C1681" i="38"/>
  <c r="C1682" i="38"/>
  <c r="C1683" i="38"/>
  <c r="C1684" i="38"/>
  <c r="C1685" i="38"/>
  <c r="C1686" i="38"/>
  <c r="C1687" i="38"/>
  <c r="C1688" i="38"/>
  <c r="C1689" i="38"/>
  <c r="C1690" i="38"/>
  <c r="C1691" i="38"/>
  <c r="C1692" i="38"/>
  <c r="C1693" i="38"/>
  <c r="C1694" i="38"/>
  <c r="C1695" i="38"/>
  <c r="C1696" i="38"/>
  <c r="C1697" i="38"/>
  <c r="C1698" i="38"/>
  <c r="C1699" i="38"/>
  <c r="C1700" i="38"/>
  <c r="C1701" i="38"/>
  <c r="C1702" i="38"/>
  <c r="C1703" i="38"/>
  <c r="C1704" i="38"/>
  <c r="C1705" i="38"/>
  <c r="C1706" i="38"/>
  <c r="C1707" i="38"/>
  <c r="C1708" i="38"/>
  <c r="C1709" i="38"/>
  <c r="C1710" i="38"/>
  <c r="C1711" i="38"/>
  <c r="C1712" i="38"/>
  <c r="C1713" i="38"/>
  <c r="C1714" i="38"/>
  <c r="C1715" i="38"/>
  <c r="C1716" i="38"/>
  <c r="C1717" i="38"/>
  <c r="C1718" i="38"/>
  <c r="C1719" i="38"/>
  <c r="C1720" i="38"/>
  <c r="C1721" i="38"/>
  <c r="C1722" i="38"/>
  <c r="C1723" i="38"/>
  <c r="C1724" i="38"/>
  <c r="C1725" i="38"/>
  <c r="C1726" i="38"/>
  <c r="C1727" i="38"/>
  <c r="C1728" i="38"/>
  <c r="C1729" i="38"/>
  <c r="C1730" i="38"/>
  <c r="C1731" i="38"/>
  <c r="C1732" i="38"/>
  <c r="C1733" i="38"/>
  <c r="C1734" i="38"/>
  <c r="C1735" i="38"/>
  <c r="C1736" i="38"/>
  <c r="C1737" i="38"/>
  <c r="C1738" i="38"/>
  <c r="C1739" i="38"/>
  <c r="C1740" i="38"/>
  <c r="C1741" i="38"/>
  <c r="C1742" i="38"/>
  <c r="C1743" i="38"/>
  <c r="C1744" i="38"/>
  <c r="C1745" i="38"/>
  <c r="C1746" i="38"/>
  <c r="C1747" i="38"/>
  <c r="C1748" i="38"/>
  <c r="C1749" i="38"/>
  <c r="C1750" i="38"/>
  <c r="C1751" i="38"/>
  <c r="C1752" i="38"/>
  <c r="C1753" i="38"/>
  <c r="C1754" i="38"/>
  <c r="C1755" i="38"/>
  <c r="C1756" i="38"/>
  <c r="C1757" i="38"/>
  <c r="C1758" i="38"/>
  <c r="C1759" i="38"/>
  <c r="C1760" i="38"/>
  <c r="C1761" i="38"/>
  <c r="C1762" i="38"/>
  <c r="C1763" i="38"/>
  <c r="C1764" i="38"/>
  <c r="C1765" i="38"/>
  <c r="C1766" i="38"/>
  <c r="C1767" i="38"/>
  <c r="C1768" i="38"/>
  <c r="C1769" i="38"/>
  <c r="C1770" i="38"/>
  <c r="C1771" i="38"/>
  <c r="C1772" i="38"/>
  <c r="C1773" i="38"/>
  <c r="C1774" i="38"/>
  <c r="C1775" i="38"/>
  <c r="C1776" i="38"/>
  <c r="C1777" i="38"/>
  <c r="C1778" i="38"/>
  <c r="C1779" i="38"/>
  <c r="C1780" i="38"/>
  <c r="C1781" i="38"/>
  <c r="C1782" i="38"/>
  <c r="C1783" i="38"/>
  <c r="C1784" i="38"/>
  <c r="C1785" i="38"/>
  <c r="C1786" i="38"/>
  <c r="C1787" i="38"/>
  <c r="C1788" i="38"/>
  <c r="C1789" i="38"/>
  <c r="C1790" i="38"/>
  <c r="C1791" i="38"/>
  <c r="C1792" i="38"/>
  <c r="C1793" i="38"/>
  <c r="C1794" i="38"/>
  <c r="C1795" i="38"/>
  <c r="C1796" i="38"/>
  <c r="C1797" i="38"/>
  <c r="C1798" i="38"/>
  <c r="C1799" i="38"/>
  <c r="C1800" i="38"/>
  <c r="C1801" i="38"/>
  <c r="C1802" i="38"/>
  <c r="C1803" i="38"/>
  <c r="C1804" i="38"/>
  <c r="C1805" i="38"/>
  <c r="C1806" i="38"/>
  <c r="C1807" i="38"/>
  <c r="C1808" i="38"/>
  <c r="C1809" i="38"/>
  <c r="C1810" i="38"/>
  <c r="C1811" i="38"/>
  <c r="C1812" i="38"/>
  <c r="C1813" i="38"/>
  <c r="C1814" i="38"/>
  <c r="C1815" i="38"/>
  <c r="C1816" i="38"/>
  <c r="C1817" i="38"/>
  <c r="C1818" i="38"/>
  <c r="C1819" i="38"/>
  <c r="C1820" i="38"/>
  <c r="C1821" i="38"/>
  <c r="C1822" i="38"/>
  <c r="C1823" i="38"/>
  <c r="C1824" i="38"/>
  <c r="C1825" i="38"/>
  <c r="C1826" i="38"/>
  <c r="C1827" i="38"/>
  <c r="C1828" i="38"/>
  <c r="C1829" i="38"/>
  <c r="C1830" i="38"/>
  <c r="C1831" i="38"/>
  <c r="C1832" i="38"/>
  <c r="C1833" i="38"/>
  <c r="C1834" i="38"/>
  <c r="C1835" i="38"/>
  <c r="C1836" i="38"/>
  <c r="C1837" i="38"/>
  <c r="C1838" i="38"/>
  <c r="C1839" i="38"/>
  <c r="C1840" i="38"/>
  <c r="C1841" i="38"/>
  <c r="C1842" i="38"/>
  <c r="C1843" i="38"/>
  <c r="C1844" i="38"/>
  <c r="C1845" i="38"/>
  <c r="C1846" i="38"/>
  <c r="C1847" i="38"/>
  <c r="C1848" i="38"/>
  <c r="C1849" i="38"/>
  <c r="C1850" i="38"/>
  <c r="C1851" i="38"/>
  <c r="C1852" i="38"/>
  <c r="C1853" i="38"/>
  <c r="C1854" i="38"/>
  <c r="C1855" i="38"/>
  <c r="C1856" i="38"/>
  <c r="C1857" i="38"/>
  <c r="C1858" i="38"/>
  <c r="C1859" i="38"/>
  <c r="C1860" i="38"/>
  <c r="C1861" i="38"/>
  <c r="C1862" i="38"/>
  <c r="C1863" i="38"/>
  <c r="C1864" i="38"/>
  <c r="C1865" i="38"/>
  <c r="C1866" i="38"/>
  <c r="C1867" i="38"/>
  <c r="C1868" i="38"/>
  <c r="C1869" i="38"/>
  <c r="C1870" i="38"/>
  <c r="C1871" i="38"/>
  <c r="C1872" i="38"/>
  <c r="C1873" i="38"/>
  <c r="C1874" i="38"/>
  <c r="C1875" i="38"/>
  <c r="C1876" i="38"/>
  <c r="C1877" i="38"/>
  <c r="C1878" i="38"/>
  <c r="C1879" i="38"/>
  <c r="C1880" i="38"/>
  <c r="C1881" i="38"/>
  <c r="C1882" i="38"/>
  <c r="C1883" i="38"/>
  <c r="C1884" i="38"/>
  <c r="C1885" i="38"/>
  <c r="C1886" i="38"/>
  <c r="C1887" i="38"/>
  <c r="C1888" i="38"/>
  <c r="C1889" i="38"/>
  <c r="C1890" i="38"/>
  <c r="C1891" i="38"/>
  <c r="C1892" i="38"/>
  <c r="C1893" i="38"/>
  <c r="C1894" i="38"/>
  <c r="C1895" i="38"/>
  <c r="C1896" i="38"/>
  <c r="C1897" i="38"/>
  <c r="C1898" i="38"/>
  <c r="C1899" i="38"/>
  <c r="C1900" i="38"/>
  <c r="C1901" i="38"/>
  <c r="C1902" i="38"/>
  <c r="C1903" i="38"/>
  <c r="C1904" i="38"/>
  <c r="C1905" i="38"/>
  <c r="C1906" i="38"/>
  <c r="C1907" i="38"/>
  <c r="C1908" i="38"/>
  <c r="C1909" i="38"/>
  <c r="C1910" i="38"/>
  <c r="C1911" i="38"/>
  <c r="C1912" i="38"/>
  <c r="C1913" i="38"/>
  <c r="C1914" i="38"/>
  <c r="C1915" i="38"/>
  <c r="C1916" i="38"/>
  <c r="C1917" i="38"/>
  <c r="C1918" i="38"/>
  <c r="C1919" i="38"/>
  <c r="C1920" i="38"/>
  <c r="C1921" i="38"/>
  <c r="C1922" i="38"/>
  <c r="C1923" i="38"/>
  <c r="C1924" i="38"/>
  <c r="C1925" i="38"/>
  <c r="C1926" i="38"/>
  <c r="C1927" i="38"/>
  <c r="C1928" i="38"/>
  <c r="C1929" i="38"/>
  <c r="C1930" i="38"/>
  <c r="C1931" i="38"/>
  <c r="C1932" i="38"/>
  <c r="C1933" i="38"/>
  <c r="C1934" i="38"/>
  <c r="C1935" i="38"/>
  <c r="C1936" i="38"/>
  <c r="C1937" i="38"/>
  <c r="C1938" i="38"/>
  <c r="C1939" i="38"/>
  <c r="C1940" i="38"/>
  <c r="C1941" i="38"/>
  <c r="C1942" i="38"/>
  <c r="C1943" i="38"/>
  <c r="C1944" i="38"/>
  <c r="C1945" i="38"/>
  <c r="C1946" i="38"/>
  <c r="C1947" i="38"/>
  <c r="C1948" i="38"/>
  <c r="C1949" i="38"/>
  <c r="C1950" i="38"/>
  <c r="C1951" i="38"/>
  <c r="C1952" i="38"/>
  <c r="C1953" i="38"/>
  <c r="C1954" i="38"/>
  <c r="C1955" i="38"/>
  <c r="C1956" i="38"/>
  <c r="C1957" i="38"/>
  <c r="C1958" i="38"/>
  <c r="C1959" i="38"/>
  <c r="C1960" i="38"/>
  <c r="C1961" i="38"/>
  <c r="C1962" i="38"/>
  <c r="C1963" i="38"/>
  <c r="C1964" i="38"/>
  <c r="C1965" i="38"/>
  <c r="C1966" i="38"/>
  <c r="C1967" i="38"/>
  <c r="C1968" i="38"/>
  <c r="C1969" i="38"/>
  <c r="C1970" i="38"/>
  <c r="C1971" i="38"/>
  <c r="C1972" i="38"/>
  <c r="C1973" i="38"/>
  <c r="C1974" i="38"/>
  <c r="C1975" i="38"/>
  <c r="C1976" i="38"/>
  <c r="C1977" i="38"/>
  <c r="C1978" i="38"/>
  <c r="C1979" i="38"/>
  <c r="C1980" i="38"/>
  <c r="C1981" i="38"/>
  <c r="C1982" i="38"/>
  <c r="C1983" i="38"/>
  <c r="C1984" i="38"/>
  <c r="C1985" i="38"/>
  <c r="C1986" i="38"/>
  <c r="C1987" i="38"/>
  <c r="C1988" i="38"/>
  <c r="C1989" i="38"/>
  <c r="C1990" i="38"/>
  <c r="C1991" i="38"/>
  <c r="C1992" i="38"/>
  <c r="C1993" i="38"/>
  <c r="C1994" i="38"/>
  <c r="C1995" i="38"/>
  <c r="C1996" i="38"/>
  <c r="C1997" i="38"/>
  <c r="C1998" i="38"/>
  <c r="C1999" i="38"/>
  <c r="C2000" i="38"/>
  <c r="C2001" i="38"/>
  <c r="C2002" i="38"/>
  <c r="C2003" i="38"/>
  <c r="C2004" i="38"/>
  <c r="C2005" i="38"/>
  <c r="C2006" i="38"/>
  <c r="C2007" i="38"/>
  <c r="C2008" i="38"/>
  <c r="C2009" i="38"/>
  <c r="C2010" i="38"/>
  <c r="C2011" i="38"/>
  <c r="C2012" i="38"/>
  <c r="C2013" i="38"/>
  <c r="C2014" i="38"/>
  <c r="C2015" i="38"/>
  <c r="C2016" i="38"/>
  <c r="C2017" i="38"/>
  <c r="C2018" i="38"/>
  <c r="C2019" i="38"/>
  <c r="C2020" i="38"/>
  <c r="C2021" i="38"/>
  <c r="C2022" i="38"/>
  <c r="C2023" i="38"/>
  <c r="C2024" i="38"/>
  <c r="C2025" i="38"/>
  <c r="C2026" i="38"/>
  <c r="C2027" i="38"/>
  <c r="C2028" i="38"/>
  <c r="C2029" i="38"/>
  <c r="C2030" i="38"/>
  <c r="C2031" i="38"/>
  <c r="C2032" i="38"/>
  <c r="C2033" i="38"/>
  <c r="C2034" i="38"/>
  <c r="C2035" i="38"/>
  <c r="C2036" i="38"/>
  <c r="C2037" i="38"/>
  <c r="C2038" i="38"/>
  <c r="C2039" i="38"/>
  <c r="C2040" i="38"/>
  <c r="C2041" i="38"/>
  <c r="C2042" i="38"/>
  <c r="C2043" i="38"/>
  <c r="C2044" i="38"/>
  <c r="C2045" i="38"/>
  <c r="C2046" i="38"/>
  <c r="C2047" i="38"/>
  <c r="C2048" i="38"/>
  <c r="C2049" i="38"/>
  <c r="C2050" i="38"/>
  <c r="C2051" i="38"/>
  <c r="C2052" i="38"/>
  <c r="C2053" i="38"/>
  <c r="C2054" i="38"/>
  <c r="C2055" i="38"/>
  <c r="C2056" i="38"/>
  <c r="C2057" i="38"/>
  <c r="C2058" i="38"/>
  <c r="C2059" i="38"/>
  <c r="C2060" i="38"/>
  <c r="C2061" i="38"/>
  <c r="C2062" i="38"/>
  <c r="C2063" i="38"/>
  <c r="C2064" i="38"/>
  <c r="C2065" i="38"/>
  <c r="C2066" i="38"/>
  <c r="C2067" i="38"/>
  <c r="C2068" i="38"/>
  <c r="C2069" i="38"/>
  <c r="C2070" i="38"/>
  <c r="C2071" i="38"/>
  <c r="C2072" i="38"/>
  <c r="C2073" i="38"/>
  <c r="C2074" i="38"/>
  <c r="C2075" i="38"/>
  <c r="C2076" i="38"/>
  <c r="C2077" i="38"/>
  <c r="C2078" i="38"/>
  <c r="C2079" i="38"/>
  <c r="C2080" i="38"/>
  <c r="C2081" i="38"/>
  <c r="C2082" i="38"/>
  <c r="C2083" i="38"/>
  <c r="C2084" i="38"/>
  <c r="C2085" i="38"/>
  <c r="C2086" i="38"/>
  <c r="C2087" i="38"/>
  <c r="C2088" i="38"/>
  <c r="C2089" i="38"/>
  <c r="C2090" i="38"/>
  <c r="C2091" i="38"/>
  <c r="C2092" i="38"/>
  <c r="C2093" i="38"/>
  <c r="C2094" i="38"/>
  <c r="C2095" i="38"/>
  <c r="C2096" i="38"/>
  <c r="C2097" i="38"/>
  <c r="C2098" i="38"/>
  <c r="C2099" i="38"/>
  <c r="C2100" i="38"/>
  <c r="C2101" i="38"/>
  <c r="C2102" i="38"/>
  <c r="C2103" i="38"/>
  <c r="C2104" i="38"/>
  <c r="C2105" i="38"/>
  <c r="C2106" i="38"/>
  <c r="C2107" i="38"/>
  <c r="C2108" i="38"/>
  <c r="C2109" i="38"/>
  <c r="C2110" i="38"/>
  <c r="C2111" i="38"/>
  <c r="C2112" i="38"/>
  <c r="C2113" i="38"/>
  <c r="C2114" i="38"/>
  <c r="C2115" i="38"/>
  <c r="C2116" i="38"/>
  <c r="C2117" i="38"/>
  <c r="C2118" i="38"/>
  <c r="C2119" i="38"/>
  <c r="C2120" i="38"/>
  <c r="C2121" i="38"/>
  <c r="C2122" i="38"/>
  <c r="C2123" i="38"/>
  <c r="C2124" i="38"/>
  <c r="C2125" i="38"/>
  <c r="C2126" i="38"/>
  <c r="C2127" i="38"/>
  <c r="C2128" i="38"/>
  <c r="C2129" i="38"/>
  <c r="C2130" i="38"/>
  <c r="C2131" i="38"/>
  <c r="C2132" i="38"/>
  <c r="C2133" i="38"/>
  <c r="C2134" i="38"/>
  <c r="C2135" i="38"/>
  <c r="C2136" i="38"/>
  <c r="C2137" i="38"/>
  <c r="C2138" i="38"/>
  <c r="C2139" i="38"/>
  <c r="C2140" i="38"/>
  <c r="C2141" i="38"/>
  <c r="C2142" i="38"/>
  <c r="C2143" i="38"/>
  <c r="C2144" i="38"/>
  <c r="C2145" i="38"/>
  <c r="C2146" i="38"/>
  <c r="C2147" i="38"/>
  <c r="C2148" i="38"/>
  <c r="C2149" i="38"/>
  <c r="C2150" i="38"/>
  <c r="C2151" i="38"/>
  <c r="C2152" i="38"/>
  <c r="C2153" i="38"/>
  <c r="C2154" i="38"/>
  <c r="C2155" i="38"/>
  <c r="C2156" i="38"/>
  <c r="C2157" i="38"/>
  <c r="C2158" i="38"/>
  <c r="C2159" i="38"/>
  <c r="C2160" i="38"/>
  <c r="C2161" i="38"/>
  <c r="C2162" i="38"/>
  <c r="C2163" i="38"/>
  <c r="C2164" i="38"/>
  <c r="C2165" i="38"/>
  <c r="C2166" i="38"/>
  <c r="C2167" i="38"/>
  <c r="C2168" i="38"/>
  <c r="C2169" i="38"/>
  <c r="C2170" i="38"/>
  <c r="C2171" i="38"/>
  <c r="C2172" i="38"/>
  <c r="C2173" i="38"/>
  <c r="C2174" i="38"/>
  <c r="C2175" i="38"/>
  <c r="C2176" i="38"/>
  <c r="C2177" i="38"/>
  <c r="C2178" i="38"/>
  <c r="C2179" i="38"/>
  <c r="C2180" i="38"/>
  <c r="C2181" i="38"/>
  <c r="C2182" i="38"/>
  <c r="C2183" i="38"/>
  <c r="C2184" i="38"/>
  <c r="C2185" i="38"/>
  <c r="C2186" i="38"/>
  <c r="C2187" i="38"/>
  <c r="C2188" i="38"/>
  <c r="C2189" i="38"/>
  <c r="C2190" i="38"/>
  <c r="C2191" i="38"/>
  <c r="C2192" i="38"/>
  <c r="C2193" i="38"/>
  <c r="C2194" i="38"/>
  <c r="C2195" i="38"/>
  <c r="C2196" i="38"/>
  <c r="C2197" i="38"/>
  <c r="C2198" i="38"/>
  <c r="C2199" i="38"/>
  <c r="C2200" i="38"/>
  <c r="C2201" i="38"/>
  <c r="C2202" i="38"/>
  <c r="C2203" i="38"/>
  <c r="C2204" i="38"/>
  <c r="C2205" i="38"/>
  <c r="C2206" i="38"/>
  <c r="C2207" i="38"/>
  <c r="C2208" i="38"/>
  <c r="C2209" i="38"/>
  <c r="C2210" i="38"/>
  <c r="C2211" i="38"/>
  <c r="C2212" i="38"/>
  <c r="C2213" i="38"/>
  <c r="C2214" i="38"/>
  <c r="C2215" i="38"/>
  <c r="C2216" i="38"/>
  <c r="C2217" i="38"/>
  <c r="C2218" i="38"/>
  <c r="C2219" i="38"/>
  <c r="C2220" i="38"/>
  <c r="C2221" i="38"/>
  <c r="C2222" i="38"/>
  <c r="C2223" i="38"/>
  <c r="C2224" i="38"/>
  <c r="C2225" i="38"/>
  <c r="C2226" i="38"/>
  <c r="C2227" i="38"/>
  <c r="C2228" i="38"/>
  <c r="C2229" i="38"/>
  <c r="C2230" i="38"/>
  <c r="C2231" i="38"/>
  <c r="C2232" i="38"/>
  <c r="C2233" i="38"/>
  <c r="C2234" i="38"/>
  <c r="C2235" i="38"/>
  <c r="C2236" i="38"/>
  <c r="C2237" i="38"/>
  <c r="C2238" i="38"/>
  <c r="C2239" i="38"/>
  <c r="C2240" i="38"/>
  <c r="C2241" i="38"/>
  <c r="C2242" i="38"/>
  <c r="C2243" i="38"/>
  <c r="C2244" i="38"/>
  <c r="C2245" i="38"/>
  <c r="C2246" i="38"/>
  <c r="C2247" i="38"/>
  <c r="C2248" i="38"/>
  <c r="C2249" i="38"/>
  <c r="C2250" i="38"/>
  <c r="C2251" i="38"/>
  <c r="C2252" i="38"/>
  <c r="C2253" i="38"/>
  <c r="C2254" i="38"/>
  <c r="C2255" i="38"/>
  <c r="C2256" i="38"/>
  <c r="C2257" i="38"/>
  <c r="C2258" i="38"/>
  <c r="C2259" i="38"/>
  <c r="C2260" i="38"/>
  <c r="C2261" i="38"/>
  <c r="C2262" i="38"/>
  <c r="C2263" i="38"/>
  <c r="C2264" i="38"/>
  <c r="C2265" i="38"/>
  <c r="C2266" i="38"/>
  <c r="C2267" i="38"/>
  <c r="C2268" i="38"/>
  <c r="C2269" i="38"/>
  <c r="C2270" i="38"/>
  <c r="C2271" i="38"/>
  <c r="C2272" i="38"/>
  <c r="C2273" i="38"/>
  <c r="C2274" i="38"/>
  <c r="C2275" i="38"/>
  <c r="C2276" i="38"/>
  <c r="C2277" i="38"/>
  <c r="C2278" i="38"/>
  <c r="C2279" i="38"/>
  <c r="C2280" i="38"/>
  <c r="C2281" i="38"/>
  <c r="C2282" i="38"/>
  <c r="C2283" i="38"/>
  <c r="C2284" i="38"/>
  <c r="C2285" i="38"/>
  <c r="C2286" i="38"/>
  <c r="C2287" i="38"/>
  <c r="C2288" i="38"/>
  <c r="C2289" i="38"/>
  <c r="C2290" i="38"/>
  <c r="C2291" i="38"/>
  <c r="C2292" i="38"/>
  <c r="C2293" i="38"/>
  <c r="C2294" i="38"/>
  <c r="C2295" i="38"/>
  <c r="C2296" i="38"/>
  <c r="C2297" i="38"/>
  <c r="C2298" i="38"/>
  <c r="C2299" i="38"/>
  <c r="C2300" i="38"/>
  <c r="C2301" i="38"/>
  <c r="C2302" i="38"/>
  <c r="C2303" i="38"/>
  <c r="C2304" i="38"/>
  <c r="C2305" i="38"/>
  <c r="C2306" i="38"/>
  <c r="C2307" i="38"/>
  <c r="C2308" i="38"/>
  <c r="C2309" i="38"/>
  <c r="C2310" i="38"/>
  <c r="C2311" i="38"/>
  <c r="C2312" i="38"/>
  <c r="C2313" i="38"/>
  <c r="C2314" i="38"/>
  <c r="C2315" i="38"/>
  <c r="C2316" i="38"/>
  <c r="C2317" i="38"/>
  <c r="C2318" i="38"/>
  <c r="C2319" i="38"/>
  <c r="C2320" i="38"/>
  <c r="C2321" i="38"/>
  <c r="C2322" i="38"/>
  <c r="C2323" i="38"/>
  <c r="C2324" i="38"/>
  <c r="C2325" i="38"/>
  <c r="C2326" i="38"/>
  <c r="C2327" i="38"/>
  <c r="C2328" i="38"/>
  <c r="C2329" i="38"/>
  <c r="C2330" i="38"/>
  <c r="C2331" i="38"/>
  <c r="C2332" i="38"/>
  <c r="C2333" i="38"/>
  <c r="C2334" i="38"/>
  <c r="C2335" i="38"/>
  <c r="C2336" i="38"/>
  <c r="C2337" i="38"/>
  <c r="C2338" i="38"/>
  <c r="C2339" i="38"/>
  <c r="C2340" i="38"/>
  <c r="C2341" i="38"/>
  <c r="C2342" i="38"/>
  <c r="C2343" i="38"/>
  <c r="C2344" i="38"/>
  <c r="C2345" i="38"/>
  <c r="C2346" i="38"/>
  <c r="C2347" i="38"/>
  <c r="C2348" i="38"/>
  <c r="C2349" i="38"/>
  <c r="C2350" i="38"/>
  <c r="C2351" i="38"/>
  <c r="C2352" i="38"/>
  <c r="C2353" i="38"/>
  <c r="C2354" i="38"/>
  <c r="C2355" i="38"/>
  <c r="C2356" i="38"/>
  <c r="C2357" i="38"/>
  <c r="C2358" i="38"/>
  <c r="C2359" i="38"/>
  <c r="C2360" i="38"/>
  <c r="C2361" i="38"/>
  <c r="C2362" i="38"/>
  <c r="C2363" i="38"/>
  <c r="C2364" i="38"/>
  <c r="C2365" i="38"/>
  <c r="C2366" i="38"/>
  <c r="C2367" i="38"/>
  <c r="C2368" i="38"/>
  <c r="C2369" i="38"/>
  <c r="C2370" i="38"/>
  <c r="C2371" i="38"/>
  <c r="C2372" i="38"/>
  <c r="C2373" i="38"/>
  <c r="C2374" i="38"/>
  <c r="C2375" i="38"/>
  <c r="C2376" i="38"/>
  <c r="C2377" i="38"/>
  <c r="C2378" i="38"/>
  <c r="C2379" i="38"/>
  <c r="C2380" i="38"/>
  <c r="C2381" i="38"/>
  <c r="C2382" i="38"/>
  <c r="C2383" i="38"/>
  <c r="C2384" i="38"/>
  <c r="C2385" i="38"/>
  <c r="C2386" i="38"/>
  <c r="C2387" i="38"/>
  <c r="C2388" i="38"/>
  <c r="C2389" i="38"/>
  <c r="C2390" i="38"/>
  <c r="C2391" i="38"/>
  <c r="C2392" i="38"/>
  <c r="C2393" i="38"/>
  <c r="C2394" i="38"/>
  <c r="C2395" i="38"/>
  <c r="C2396" i="38"/>
  <c r="C2397" i="38"/>
  <c r="C2398" i="38"/>
  <c r="C2399" i="38"/>
  <c r="C2400" i="38"/>
  <c r="C2401" i="38"/>
  <c r="C2402" i="38"/>
  <c r="C2403" i="38"/>
  <c r="C2404" i="38"/>
  <c r="C2405" i="38"/>
  <c r="C2406" i="38"/>
  <c r="C2407" i="38"/>
  <c r="C2408" i="38"/>
  <c r="C2409" i="38"/>
  <c r="C2410" i="38"/>
  <c r="C2411" i="38"/>
  <c r="C2412" i="38"/>
  <c r="C2413" i="38"/>
  <c r="C2414" i="38"/>
  <c r="C2415" i="38"/>
  <c r="C2416" i="38"/>
  <c r="C2417" i="38"/>
  <c r="C2418" i="38"/>
  <c r="C2419" i="38"/>
  <c r="C2420" i="38"/>
  <c r="C2421" i="38"/>
  <c r="C2422" i="38"/>
  <c r="C2423" i="38"/>
  <c r="C2424" i="38"/>
  <c r="C2425" i="38"/>
  <c r="C2426" i="38"/>
  <c r="C2427" i="38"/>
  <c r="C2428" i="38"/>
  <c r="C2429" i="38"/>
  <c r="C2430" i="38"/>
  <c r="C2431" i="38"/>
  <c r="C2432" i="38"/>
  <c r="C2433" i="38"/>
  <c r="C2434" i="38"/>
  <c r="C2435" i="38"/>
  <c r="C2436" i="38"/>
  <c r="C2437" i="38"/>
  <c r="C2438" i="38"/>
  <c r="C2439" i="38"/>
  <c r="C2440" i="38"/>
  <c r="C2441" i="38"/>
  <c r="C2442" i="38"/>
  <c r="C2443" i="38"/>
  <c r="C2444" i="38"/>
  <c r="C2445" i="38"/>
  <c r="C2446" i="38"/>
  <c r="C2447" i="38"/>
  <c r="C2448" i="38"/>
  <c r="C2449" i="38"/>
  <c r="C2450" i="38"/>
  <c r="C2451" i="38"/>
  <c r="C2452" i="38"/>
  <c r="C2453" i="38"/>
  <c r="C2454" i="38"/>
  <c r="C2455" i="38"/>
  <c r="C2456" i="38"/>
  <c r="C2457" i="38"/>
  <c r="C2458" i="38"/>
  <c r="C2459" i="38"/>
  <c r="C2460" i="38"/>
  <c r="C2461" i="38"/>
  <c r="C2462" i="38"/>
  <c r="C2463" i="38"/>
  <c r="C2464" i="38"/>
  <c r="C2465" i="38"/>
  <c r="C2466" i="38"/>
  <c r="C2467" i="38"/>
  <c r="C2468" i="38"/>
  <c r="C2469" i="38"/>
  <c r="C2470" i="38"/>
  <c r="C2471" i="38"/>
  <c r="C2472" i="38"/>
  <c r="C2473" i="38"/>
  <c r="C2474" i="38"/>
  <c r="C2475" i="38"/>
  <c r="C2476" i="38"/>
  <c r="C2477" i="38"/>
  <c r="C2478" i="38"/>
  <c r="C2479" i="38"/>
  <c r="C2480" i="38"/>
  <c r="C2481" i="38"/>
  <c r="C2482" i="38"/>
  <c r="C2483" i="38"/>
  <c r="C2484" i="38"/>
  <c r="C2485" i="38"/>
  <c r="C2486" i="38"/>
  <c r="C2487" i="38"/>
  <c r="C2488" i="38"/>
  <c r="C2489" i="38"/>
  <c r="C2490" i="38"/>
  <c r="C2491" i="38"/>
  <c r="C2492" i="38"/>
  <c r="C2493" i="38"/>
  <c r="C2494" i="38"/>
  <c r="C2495" i="38"/>
  <c r="C2496" i="38"/>
  <c r="C2497" i="38"/>
  <c r="C2498" i="38"/>
  <c r="C2499" i="38"/>
  <c r="C2500" i="38"/>
  <c r="C2501" i="38"/>
  <c r="C2502" i="38"/>
  <c r="C2503" i="38"/>
  <c r="C2504" i="38"/>
  <c r="C2505" i="38"/>
  <c r="C2506" i="38"/>
  <c r="C2507" i="38"/>
  <c r="C2508" i="38"/>
  <c r="C2509" i="38"/>
  <c r="C2510" i="38"/>
  <c r="C2511" i="38"/>
  <c r="C2512" i="38"/>
  <c r="C2513" i="38"/>
  <c r="C2514" i="38"/>
  <c r="C2515" i="38"/>
  <c r="C2516" i="38"/>
  <c r="C2517" i="38"/>
  <c r="C2518" i="38"/>
  <c r="C2519" i="38"/>
  <c r="C2520" i="38"/>
  <c r="C2521" i="38"/>
  <c r="C2522" i="38"/>
  <c r="C2523" i="38"/>
  <c r="C2524" i="38"/>
  <c r="C2525" i="38"/>
  <c r="C2526" i="38"/>
  <c r="C2527" i="38"/>
  <c r="C2528" i="38"/>
  <c r="C2529" i="38"/>
  <c r="C2530" i="38"/>
  <c r="C2531" i="38"/>
  <c r="C2532" i="38"/>
  <c r="C2533" i="38"/>
  <c r="C2534" i="38"/>
  <c r="C2535" i="38"/>
  <c r="C2536" i="38"/>
  <c r="C2537" i="38"/>
  <c r="C2538" i="38"/>
  <c r="C2539" i="38"/>
  <c r="C2540" i="38"/>
  <c r="C2541" i="38"/>
  <c r="C2542" i="38"/>
  <c r="C2543" i="38"/>
  <c r="C2544" i="38"/>
  <c r="C2545" i="38"/>
  <c r="C2546" i="38"/>
  <c r="C2547" i="38"/>
  <c r="C2548" i="38"/>
  <c r="C2549" i="38"/>
  <c r="C2550" i="38"/>
  <c r="C2551" i="38"/>
  <c r="C2552" i="38"/>
  <c r="C2553" i="38"/>
  <c r="C2554" i="38"/>
  <c r="C2555" i="38"/>
  <c r="C2556" i="38"/>
  <c r="C2557" i="38"/>
  <c r="C2558" i="38"/>
  <c r="C2559" i="38"/>
  <c r="C2560" i="38"/>
  <c r="C2561" i="38"/>
  <c r="C2562" i="38"/>
  <c r="C2563" i="38"/>
  <c r="C2564" i="38"/>
  <c r="C2565" i="38"/>
  <c r="C2566" i="38"/>
  <c r="C2567" i="38"/>
  <c r="C2568" i="38"/>
  <c r="C2569" i="38"/>
  <c r="C2570" i="38"/>
  <c r="C2571" i="38"/>
  <c r="C2572" i="38"/>
  <c r="C2573" i="38"/>
  <c r="C2574" i="38"/>
  <c r="C2575" i="38"/>
  <c r="C2576" i="38"/>
  <c r="C2577" i="38"/>
  <c r="C2578" i="38"/>
  <c r="C2579" i="38"/>
  <c r="C2580" i="38"/>
  <c r="C2581" i="38"/>
  <c r="C2582" i="38"/>
  <c r="C2583" i="38"/>
  <c r="C2584" i="38"/>
  <c r="C2585" i="38"/>
  <c r="C2586" i="38"/>
  <c r="C2587" i="38"/>
  <c r="C2588" i="38"/>
  <c r="C2589" i="38"/>
  <c r="C2590" i="38"/>
  <c r="C2591" i="38"/>
  <c r="C2592" i="38"/>
  <c r="C2593" i="38"/>
  <c r="C2594" i="38"/>
  <c r="C2595" i="38"/>
  <c r="C2596" i="38"/>
  <c r="C2597" i="38"/>
  <c r="C2598" i="38"/>
  <c r="C2599" i="38"/>
  <c r="C2600" i="38"/>
  <c r="C2601" i="38"/>
  <c r="C2602" i="38"/>
  <c r="C2603" i="38"/>
  <c r="C2604" i="38"/>
  <c r="C2605" i="38"/>
  <c r="C2606" i="38"/>
  <c r="C2607" i="38"/>
  <c r="C2608" i="38"/>
  <c r="C2609" i="38"/>
  <c r="C2610" i="38"/>
  <c r="C2611" i="38"/>
  <c r="C2612" i="38"/>
  <c r="C2613" i="38"/>
  <c r="C2614" i="38"/>
  <c r="C2615" i="38"/>
  <c r="C2616" i="38"/>
  <c r="C2617" i="38"/>
  <c r="C2618" i="38"/>
  <c r="C2619" i="38"/>
  <c r="C2620" i="38"/>
  <c r="C2621" i="38"/>
  <c r="C2622" i="38"/>
  <c r="C2623" i="38"/>
  <c r="C2624" i="38"/>
  <c r="C2625" i="38"/>
  <c r="C2626" i="38"/>
  <c r="C2627" i="38"/>
  <c r="C2628" i="38"/>
  <c r="C2629" i="38"/>
  <c r="C2630" i="38"/>
  <c r="C2631" i="38"/>
  <c r="C2632" i="38"/>
  <c r="C2633" i="38"/>
  <c r="C2634" i="38"/>
  <c r="C2635" i="38"/>
  <c r="C2636" i="38"/>
  <c r="C2637" i="38"/>
  <c r="C2638" i="38"/>
  <c r="C2639" i="38"/>
  <c r="C2640" i="38"/>
  <c r="C2641" i="38"/>
  <c r="C2642" i="38"/>
  <c r="C2643" i="38"/>
  <c r="C2644" i="38"/>
  <c r="C2645" i="38"/>
  <c r="C2646" i="38"/>
  <c r="C2647" i="38"/>
  <c r="C2648" i="38"/>
  <c r="C2649" i="38"/>
  <c r="C2650" i="38"/>
  <c r="C2651" i="38"/>
  <c r="C2652" i="38"/>
  <c r="C2653" i="38"/>
  <c r="C2654" i="38"/>
  <c r="C2655" i="38"/>
  <c r="C2656" i="38"/>
  <c r="C2657" i="38"/>
  <c r="C2658" i="38"/>
  <c r="C2659" i="38"/>
  <c r="C2660" i="38"/>
  <c r="C2661" i="38"/>
  <c r="C2662" i="38"/>
  <c r="C2663" i="38"/>
  <c r="C2664" i="38"/>
  <c r="C2665" i="38"/>
  <c r="C2666" i="38"/>
  <c r="C2667" i="38"/>
  <c r="C2668" i="38"/>
  <c r="C2669" i="38"/>
  <c r="C2670" i="38"/>
  <c r="C2671" i="38"/>
  <c r="C2672" i="38"/>
  <c r="C2673" i="38"/>
  <c r="C2674" i="38"/>
  <c r="C2675" i="38"/>
  <c r="C2676" i="38"/>
  <c r="C2677" i="38"/>
  <c r="C2678" i="38"/>
  <c r="C2679" i="38"/>
  <c r="C2680" i="38"/>
  <c r="C2681" i="38"/>
  <c r="C2682" i="38"/>
  <c r="C2683" i="38"/>
  <c r="C2684" i="38"/>
  <c r="C2685" i="38"/>
  <c r="C2686" i="38"/>
  <c r="C2687" i="38"/>
  <c r="C2688" i="38"/>
  <c r="C2689" i="38"/>
  <c r="C2690" i="38"/>
  <c r="C2691" i="38"/>
  <c r="C2692" i="38"/>
  <c r="C2693" i="38"/>
  <c r="C2694" i="38"/>
  <c r="C2695" i="38"/>
  <c r="C2696" i="38"/>
  <c r="C2697" i="38"/>
  <c r="C2698" i="38"/>
  <c r="C2699" i="38"/>
  <c r="C2700" i="38"/>
  <c r="C2701" i="38"/>
  <c r="C2702" i="38"/>
  <c r="C2703" i="38"/>
  <c r="C2704" i="38"/>
  <c r="C2705" i="38"/>
  <c r="C2706" i="38"/>
  <c r="C2707" i="38"/>
  <c r="C2708" i="38"/>
  <c r="C2709" i="38"/>
  <c r="C2710" i="38"/>
  <c r="C2711" i="38"/>
  <c r="C2712" i="38"/>
  <c r="C2713" i="38"/>
  <c r="C2714" i="38"/>
  <c r="C2715" i="38"/>
  <c r="C2716" i="38"/>
  <c r="C2717" i="38"/>
  <c r="C2718" i="38"/>
  <c r="C2719" i="38"/>
  <c r="C2720" i="38"/>
  <c r="C2721" i="38"/>
  <c r="C2722" i="38"/>
  <c r="C2723" i="38"/>
  <c r="C2724" i="38"/>
  <c r="C2725" i="38"/>
  <c r="C2726" i="38"/>
  <c r="C2727" i="38"/>
  <c r="C2728" i="38"/>
  <c r="C2729" i="38"/>
  <c r="C2730" i="38"/>
  <c r="C2731" i="38"/>
  <c r="C2732" i="38"/>
  <c r="C2733" i="38"/>
  <c r="C2734" i="38"/>
  <c r="C2735" i="38"/>
  <c r="C2736" i="38"/>
  <c r="C2737" i="38"/>
  <c r="C2738" i="38"/>
  <c r="C2739" i="38"/>
  <c r="C2740" i="38"/>
  <c r="C2741" i="38"/>
  <c r="C2742" i="38"/>
  <c r="C2743" i="38"/>
  <c r="C2744" i="38"/>
  <c r="C2745" i="38"/>
  <c r="C2746" i="38"/>
  <c r="C2747" i="38"/>
  <c r="C2748" i="38"/>
  <c r="C2749" i="38"/>
  <c r="C2750" i="38"/>
  <c r="C2751" i="38"/>
  <c r="C2752" i="38"/>
  <c r="C2753" i="38"/>
  <c r="C2754" i="38"/>
  <c r="C2755" i="38"/>
  <c r="C2756" i="38"/>
  <c r="C2757" i="38"/>
  <c r="C2758" i="38"/>
  <c r="C2759" i="38"/>
  <c r="C2760" i="38"/>
  <c r="C2761" i="38"/>
  <c r="C2762" i="38"/>
  <c r="C2763" i="38"/>
  <c r="C2764" i="38"/>
  <c r="C2765" i="38"/>
  <c r="C2766" i="38"/>
  <c r="C2767" i="38"/>
  <c r="C2768" i="38"/>
  <c r="C2769" i="38"/>
  <c r="C2770" i="38"/>
  <c r="C2771" i="38"/>
  <c r="C2772" i="38"/>
  <c r="C2773" i="38"/>
  <c r="C2774" i="38"/>
  <c r="C2775" i="38"/>
  <c r="C2776" i="38"/>
  <c r="C2777" i="38"/>
  <c r="C2778" i="38"/>
  <c r="C2779" i="38"/>
  <c r="C2780" i="38"/>
  <c r="C2781" i="38"/>
  <c r="C2782" i="38"/>
  <c r="C2783" i="38"/>
  <c r="C2784" i="38"/>
  <c r="C2785" i="38"/>
  <c r="C2786" i="38"/>
  <c r="C2787" i="38"/>
  <c r="C2788" i="38"/>
  <c r="C2789" i="38"/>
  <c r="C2790" i="38"/>
  <c r="C2791" i="38"/>
  <c r="C2792" i="38"/>
  <c r="C2793" i="38"/>
  <c r="C2794" i="38"/>
  <c r="C2795" i="38"/>
  <c r="C2796" i="38"/>
  <c r="C2797" i="38"/>
  <c r="C2798" i="38"/>
  <c r="C2799" i="38"/>
  <c r="C2800" i="38"/>
  <c r="C2801" i="38"/>
  <c r="C2802" i="38"/>
  <c r="C2803" i="38"/>
  <c r="C2804" i="38"/>
  <c r="C2805" i="38"/>
  <c r="C2806" i="38"/>
  <c r="C2807" i="38"/>
  <c r="C2808" i="38"/>
  <c r="C2809" i="38"/>
  <c r="C2810" i="38"/>
  <c r="C2811" i="38"/>
  <c r="C2812" i="38"/>
  <c r="C2813" i="38"/>
  <c r="C2814" i="38"/>
  <c r="C2815" i="38"/>
  <c r="C2816" i="38"/>
  <c r="C2817" i="38"/>
  <c r="C2818" i="38"/>
  <c r="C2819" i="38"/>
  <c r="C2820" i="38"/>
  <c r="C2821" i="38"/>
  <c r="C2822" i="38"/>
  <c r="C2823" i="38"/>
  <c r="C2824" i="38"/>
  <c r="C2825" i="38"/>
  <c r="C2826" i="38"/>
  <c r="C2827" i="38"/>
  <c r="C2828" i="38"/>
  <c r="C2829" i="38"/>
  <c r="C2830" i="38"/>
  <c r="C2831" i="38"/>
  <c r="C2832" i="38"/>
  <c r="C2833" i="38"/>
  <c r="C2834" i="38"/>
  <c r="C2835" i="38"/>
  <c r="C2836" i="38"/>
  <c r="C2837" i="38"/>
  <c r="C2838" i="38"/>
  <c r="C2839" i="38"/>
  <c r="C2840" i="38"/>
  <c r="C2841" i="38"/>
  <c r="C2842" i="38"/>
  <c r="C2843" i="38"/>
  <c r="C2844" i="38"/>
  <c r="C2845" i="38"/>
  <c r="C2846" i="38"/>
  <c r="C2847" i="38"/>
  <c r="C2848" i="38"/>
  <c r="C2849" i="38"/>
  <c r="C2850" i="38"/>
  <c r="C2851" i="38"/>
  <c r="C2852" i="38"/>
  <c r="C2853" i="38"/>
  <c r="C2854" i="38"/>
  <c r="C2855" i="38"/>
  <c r="C2856" i="38"/>
  <c r="C2857" i="38"/>
  <c r="C2858" i="38"/>
  <c r="C2859" i="38"/>
  <c r="C2860" i="38"/>
  <c r="C2861" i="38"/>
  <c r="C2862" i="38"/>
  <c r="C2863" i="38"/>
  <c r="C2864" i="38"/>
  <c r="C2865" i="38"/>
  <c r="C2866" i="38"/>
  <c r="C2867" i="38"/>
  <c r="C2868" i="38"/>
  <c r="C2869" i="38"/>
  <c r="C2870" i="38"/>
  <c r="C2871" i="38"/>
  <c r="C2872" i="38"/>
  <c r="C2873" i="38"/>
  <c r="C2874" i="38"/>
  <c r="C2875" i="38"/>
  <c r="C2876" i="38"/>
  <c r="C2877" i="38"/>
  <c r="C2878" i="38"/>
  <c r="C2879" i="38"/>
  <c r="C2880" i="38"/>
  <c r="C2881" i="38"/>
  <c r="C2882" i="38"/>
  <c r="C2883" i="38"/>
  <c r="C2884" i="38"/>
  <c r="C2885" i="38"/>
  <c r="C2886" i="38"/>
  <c r="C2887" i="38"/>
  <c r="C2888" i="38"/>
  <c r="C2889" i="38"/>
  <c r="C2890" i="38"/>
  <c r="C2891" i="38"/>
  <c r="C2892" i="38"/>
  <c r="C2893" i="38"/>
  <c r="C2894" i="38"/>
  <c r="C2895" i="38"/>
  <c r="C2896" i="38"/>
  <c r="C2897" i="38"/>
  <c r="C2898" i="38"/>
  <c r="C2899" i="38"/>
  <c r="C2900" i="38"/>
  <c r="C2901" i="38"/>
  <c r="C2902" i="38"/>
  <c r="C2903" i="38"/>
  <c r="C2904" i="38"/>
  <c r="C2905" i="38"/>
  <c r="C2906" i="38"/>
  <c r="C2907" i="38"/>
  <c r="C2908" i="38"/>
  <c r="C2909" i="38"/>
  <c r="C2910" i="38"/>
  <c r="C2911" i="38"/>
  <c r="C2912" i="38"/>
  <c r="C2913" i="38"/>
  <c r="C2914" i="38"/>
  <c r="C2915" i="38"/>
  <c r="C2916" i="38"/>
  <c r="C2917" i="38"/>
  <c r="C2918" i="38"/>
  <c r="C2919" i="38"/>
  <c r="C2920" i="38"/>
  <c r="C2921" i="38"/>
  <c r="C2922" i="38"/>
  <c r="C2923" i="38"/>
  <c r="C2924" i="38"/>
  <c r="C2925" i="38"/>
  <c r="C2926" i="38"/>
  <c r="C2927" i="38"/>
  <c r="C2928" i="38"/>
  <c r="C2929" i="38"/>
  <c r="C2930" i="38"/>
  <c r="C2931" i="38"/>
  <c r="C2932" i="38"/>
  <c r="C2933" i="38"/>
  <c r="C2934" i="38"/>
  <c r="C2935" i="38"/>
  <c r="C2936" i="38"/>
  <c r="C2937" i="38"/>
  <c r="C2938" i="38"/>
  <c r="C2939" i="38"/>
  <c r="C2940" i="38"/>
  <c r="C2941" i="38"/>
  <c r="C2942" i="38"/>
  <c r="C2943" i="38"/>
  <c r="C2944" i="38"/>
  <c r="C2945" i="38"/>
  <c r="C2946" i="38"/>
  <c r="C2947" i="38"/>
  <c r="C2948" i="38"/>
  <c r="C2949" i="38"/>
  <c r="C2950" i="38"/>
  <c r="C2951" i="38"/>
  <c r="C2952" i="38"/>
  <c r="C2953" i="38"/>
  <c r="C2954" i="38"/>
  <c r="C2955" i="38"/>
  <c r="C2956" i="38"/>
  <c r="C2957" i="38"/>
  <c r="C2958" i="38"/>
  <c r="C2959" i="38"/>
  <c r="C2960" i="38"/>
  <c r="C2961" i="38"/>
  <c r="C2962" i="38"/>
  <c r="C2963" i="38"/>
  <c r="C2964" i="38"/>
  <c r="C2965" i="38"/>
  <c r="C2966" i="38"/>
  <c r="C2967" i="38"/>
  <c r="C2968" i="38"/>
  <c r="C2969" i="38"/>
  <c r="C2970" i="38"/>
  <c r="C2971" i="38"/>
  <c r="C2972" i="38"/>
  <c r="C2973" i="38"/>
  <c r="C2974" i="38"/>
  <c r="C2975" i="38"/>
  <c r="C2976" i="38"/>
  <c r="C2977" i="38"/>
  <c r="C2978" i="38"/>
  <c r="C2979" i="38"/>
  <c r="C2980" i="38"/>
  <c r="C2981" i="38"/>
  <c r="C2982" i="38"/>
  <c r="C2983" i="38"/>
  <c r="C2984" i="38"/>
  <c r="C2985" i="38"/>
  <c r="C2986" i="38"/>
  <c r="C2987" i="38"/>
  <c r="C2988" i="38"/>
  <c r="C2989" i="38"/>
  <c r="C2990" i="38"/>
  <c r="C2991" i="38"/>
  <c r="C2992" i="38"/>
  <c r="C2993" i="38"/>
  <c r="C2994" i="38"/>
  <c r="C2995" i="38"/>
  <c r="C2996" i="38"/>
  <c r="C2997" i="38"/>
  <c r="C2998" i="38"/>
  <c r="C2999" i="38"/>
  <c r="C3000" i="38"/>
  <c r="C3001" i="38"/>
  <c r="C3002" i="38"/>
  <c r="C3003" i="38"/>
  <c r="C3004" i="38"/>
  <c r="C3005" i="38"/>
  <c r="C3006" i="38"/>
  <c r="C3007" i="38"/>
  <c r="C3008" i="38"/>
  <c r="C3009" i="38"/>
  <c r="C3010" i="38"/>
  <c r="C3011" i="38"/>
  <c r="C3012" i="38"/>
  <c r="C3013" i="38"/>
  <c r="C3014" i="38"/>
  <c r="C3015" i="38"/>
  <c r="C3016" i="38"/>
  <c r="C3017" i="38"/>
  <c r="C3018" i="38"/>
  <c r="C3019" i="38"/>
  <c r="C3020" i="38"/>
  <c r="C3021" i="38"/>
  <c r="C3022" i="38"/>
  <c r="C3023" i="38"/>
  <c r="C3024" i="38"/>
  <c r="C3025" i="38"/>
  <c r="C3026" i="38"/>
  <c r="C3027" i="38"/>
  <c r="C3028" i="38"/>
  <c r="C3029" i="38"/>
  <c r="C3030" i="38"/>
  <c r="C3031" i="38"/>
  <c r="C3032" i="38"/>
  <c r="C3033" i="38"/>
  <c r="C3034" i="38"/>
  <c r="C3035" i="38"/>
  <c r="C3036" i="38"/>
  <c r="C3037" i="38"/>
  <c r="C3038" i="38"/>
  <c r="C3039" i="38"/>
  <c r="C3040" i="38"/>
  <c r="C3041" i="38"/>
  <c r="C3042" i="38"/>
  <c r="C3043" i="38"/>
  <c r="C3044" i="38"/>
  <c r="C3045" i="38"/>
  <c r="C3046" i="38"/>
  <c r="C3047" i="38"/>
  <c r="C3048" i="38"/>
  <c r="C3049" i="38"/>
  <c r="C3050" i="38"/>
  <c r="C3051" i="38"/>
  <c r="C3052" i="38"/>
  <c r="C3053" i="38"/>
  <c r="C3054" i="38"/>
  <c r="C3055" i="38"/>
  <c r="C3056" i="38"/>
  <c r="C3057" i="38"/>
  <c r="C3058" i="38"/>
  <c r="C3059" i="38"/>
  <c r="C3060" i="38"/>
  <c r="C3061" i="38"/>
  <c r="C3062" i="38"/>
  <c r="C3063" i="38"/>
  <c r="C3064" i="38"/>
  <c r="C3065" i="38"/>
  <c r="C3066" i="38"/>
  <c r="C3067" i="38"/>
  <c r="C3068" i="38"/>
  <c r="C3069" i="38"/>
  <c r="C3070" i="38"/>
  <c r="C3071" i="38"/>
  <c r="C3072" i="38"/>
  <c r="C3073" i="38"/>
  <c r="C3074" i="38"/>
  <c r="C3075" i="38"/>
  <c r="C3076" i="38"/>
  <c r="C3077" i="38"/>
  <c r="C3078" i="38"/>
  <c r="C3079" i="38"/>
  <c r="C3080" i="38"/>
  <c r="C3081" i="38"/>
  <c r="C3082" i="38"/>
  <c r="C3083" i="38"/>
  <c r="C3084" i="38"/>
  <c r="C3085" i="38"/>
  <c r="C3086" i="38"/>
  <c r="C3087" i="38"/>
  <c r="C3088" i="38"/>
  <c r="C3089" i="38"/>
  <c r="C3090" i="38"/>
  <c r="C3091" i="38"/>
  <c r="C3092" i="38"/>
  <c r="C3093" i="38"/>
  <c r="C3094" i="38"/>
  <c r="C3095" i="38"/>
  <c r="C3096" i="38"/>
  <c r="C3097" i="38"/>
  <c r="C3098" i="38"/>
  <c r="C3099" i="38"/>
  <c r="C3100" i="38"/>
  <c r="C3101" i="38"/>
  <c r="C3102" i="38"/>
  <c r="C3103" i="38"/>
  <c r="C3104" i="38"/>
  <c r="C3105" i="38"/>
  <c r="C3106" i="38"/>
  <c r="C3107" i="38"/>
  <c r="C3108" i="38"/>
  <c r="C3109" i="38"/>
  <c r="C3110" i="38"/>
  <c r="C3111" i="38"/>
  <c r="C3112" i="38"/>
  <c r="C3113" i="38"/>
  <c r="C3114" i="38"/>
  <c r="C3115" i="38"/>
  <c r="C3116" i="38"/>
  <c r="C3117" i="38"/>
  <c r="C3118" i="38"/>
  <c r="C3119" i="38"/>
  <c r="C3120" i="38"/>
  <c r="C3121" i="38"/>
  <c r="C3122" i="38"/>
  <c r="C3123" i="38"/>
  <c r="C3124" i="38"/>
  <c r="C3125" i="38"/>
  <c r="C3126" i="38"/>
  <c r="C3127" i="38"/>
  <c r="C3128" i="38"/>
  <c r="C3129" i="38"/>
  <c r="C3130" i="38"/>
  <c r="C3131" i="38"/>
  <c r="C3132" i="38"/>
  <c r="C3133" i="38"/>
  <c r="C3134" i="38"/>
  <c r="C3135" i="38"/>
  <c r="C3136" i="38"/>
  <c r="C3137" i="38"/>
  <c r="C3138" i="38"/>
  <c r="C3139" i="38"/>
  <c r="C3140" i="38"/>
  <c r="C3141" i="38"/>
  <c r="C3142" i="38"/>
  <c r="C3143" i="38"/>
  <c r="C3144" i="38"/>
  <c r="C3145" i="38"/>
  <c r="C3146" i="38"/>
  <c r="C3147" i="38"/>
  <c r="C3148" i="38"/>
  <c r="C3149" i="38"/>
  <c r="C3150" i="38"/>
  <c r="C3151" i="38"/>
  <c r="C3152" i="38"/>
  <c r="C3153" i="38"/>
  <c r="C3154" i="38"/>
  <c r="C3155" i="38"/>
  <c r="C3156" i="38"/>
  <c r="C3157" i="38"/>
  <c r="C3158" i="38"/>
  <c r="C3159" i="38"/>
  <c r="C3160" i="38"/>
  <c r="C3161" i="38"/>
  <c r="C3162" i="38"/>
  <c r="C3163" i="38"/>
  <c r="C3164" i="38"/>
  <c r="C3165" i="38"/>
  <c r="C3166" i="38"/>
  <c r="C3167" i="38"/>
  <c r="C3168" i="38"/>
  <c r="C3169" i="38"/>
  <c r="C3170" i="38"/>
  <c r="C3171" i="38"/>
  <c r="C3172" i="38"/>
  <c r="C3173" i="38"/>
  <c r="C3174" i="38"/>
  <c r="C3175" i="38"/>
  <c r="C3176" i="38"/>
  <c r="C3177" i="38"/>
  <c r="C3178" i="38"/>
  <c r="C3179" i="38"/>
  <c r="C3180" i="38"/>
  <c r="C3181" i="38"/>
  <c r="C3182" i="38"/>
  <c r="C3183" i="38"/>
  <c r="C3184" i="38"/>
  <c r="C3185" i="38"/>
  <c r="C3186" i="38"/>
  <c r="C3187" i="38"/>
  <c r="C3188" i="38"/>
  <c r="C3189" i="38"/>
  <c r="C3190" i="38"/>
  <c r="C3191" i="38"/>
  <c r="C3192" i="38"/>
  <c r="C3193" i="38"/>
  <c r="C3194" i="38"/>
  <c r="C3195" i="38"/>
  <c r="C3196" i="38"/>
  <c r="C3197" i="38"/>
  <c r="C3198" i="38"/>
  <c r="C3199" i="38"/>
  <c r="C3200" i="38"/>
  <c r="C3201" i="38"/>
  <c r="C3202" i="38"/>
  <c r="C3203" i="38"/>
  <c r="C3204" i="38"/>
  <c r="C3205" i="38"/>
  <c r="C3206" i="38"/>
  <c r="C3207" i="38"/>
  <c r="C3208" i="38"/>
  <c r="C3209" i="38"/>
  <c r="C3210" i="38"/>
  <c r="C3211" i="38"/>
  <c r="C3212" i="38"/>
  <c r="C3213" i="38"/>
  <c r="C3214" i="38"/>
  <c r="C3215" i="38"/>
  <c r="C3216" i="38"/>
  <c r="C3217" i="38"/>
  <c r="C3218" i="38"/>
  <c r="C3219" i="38"/>
  <c r="C3220" i="38"/>
  <c r="C3221" i="38"/>
  <c r="C3222" i="38"/>
  <c r="C3223" i="38"/>
  <c r="C3224" i="38"/>
  <c r="C3225" i="38"/>
  <c r="C3226" i="38"/>
  <c r="C3227" i="38"/>
  <c r="C3228" i="38"/>
  <c r="C3229" i="38"/>
  <c r="C3230" i="38"/>
  <c r="C3231" i="38"/>
  <c r="C3232" i="38"/>
  <c r="C3233" i="38"/>
  <c r="C3234" i="38"/>
  <c r="C3235" i="38"/>
  <c r="C3236" i="38"/>
  <c r="C3237" i="38"/>
  <c r="C3238" i="38"/>
  <c r="C3239" i="38"/>
  <c r="C3240" i="38"/>
  <c r="C3241" i="38"/>
  <c r="C3242" i="38"/>
  <c r="C3243" i="38"/>
  <c r="C3244" i="38"/>
  <c r="C3245" i="38"/>
  <c r="C3246" i="38"/>
  <c r="C3247" i="38"/>
  <c r="C3248" i="38"/>
  <c r="C3249" i="38"/>
  <c r="C3250" i="38"/>
  <c r="C3251" i="38"/>
  <c r="C3252" i="38"/>
  <c r="C3253" i="38"/>
  <c r="C3254" i="38"/>
  <c r="C3255" i="38"/>
  <c r="C3256" i="38"/>
  <c r="C3257" i="38"/>
  <c r="C3258" i="38"/>
  <c r="C3259" i="38"/>
  <c r="C3260" i="38"/>
  <c r="C3261" i="38"/>
  <c r="C3262" i="38"/>
  <c r="C3263" i="38"/>
  <c r="C3264" i="38"/>
  <c r="C3265" i="38"/>
  <c r="C3266" i="38"/>
  <c r="C3267" i="38"/>
  <c r="C3268" i="38"/>
  <c r="C3269" i="38"/>
  <c r="C3270" i="38"/>
  <c r="C3271" i="38"/>
  <c r="C3272" i="38"/>
  <c r="C3273" i="38"/>
  <c r="C3274" i="38"/>
  <c r="C3275" i="38"/>
  <c r="C3276" i="38"/>
  <c r="C3277" i="38"/>
  <c r="C3278" i="38"/>
  <c r="C3279" i="38"/>
  <c r="C3280" i="38"/>
  <c r="C3281" i="38"/>
  <c r="C3282" i="38"/>
  <c r="C3283" i="38"/>
  <c r="C3284" i="38"/>
  <c r="C3285" i="38"/>
  <c r="C3286" i="38"/>
  <c r="C3287" i="38"/>
  <c r="C3288" i="38"/>
  <c r="C3289" i="38"/>
  <c r="C3290" i="38"/>
  <c r="C3291" i="38"/>
  <c r="C3292" i="38"/>
  <c r="C3293" i="38"/>
  <c r="C3294" i="38"/>
  <c r="C3295" i="38"/>
  <c r="C3296" i="38"/>
  <c r="C3297" i="38"/>
  <c r="C3298" i="38"/>
  <c r="C3299" i="38"/>
  <c r="C3300" i="38"/>
  <c r="C3301" i="38"/>
  <c r="C3302" i="38"/>
  <c r="C3303" i="38"/>
  <c r="C3304" i="38"/>
  <c r="C3305" i="38"/>
  <c r="C3306" i="38"/>
  <c r="C3307" i="38"/>
  <c r="C3308" i="38"/>
  <c r="C3309" i="38"/>
  <c r="C3310" i="38"/>
  <c r="C3311" i="38"/>
  <c r="C3312" i="38"/>
  <c r="C3313" i="38"/>
  <c r="C3314" i="38"/>
  <c r="C3315" i="38"/>
  <c r="C3316" i="38"/>
  <c r="C3317" i="38"/>
  <c r="C3318" i="38"/>
  <c r="C3319" i="38"/>
  <c r="C3320" i="38"/>
  <c r="C3321" i="38"/>
  <c r="C3322" i="38"/>
  <c r="C3323" i="38"/>
  <c r="C3324" i="38"/>
  <c r="C3325" i="38"/>
  <c r="C3326" i="38"/>
  <c r="C3327" i="38"/>
  <c r="C3328" i="38"/>
  <c r="C3329" i="38"/>
  <c r="C3330" i="38"/>
  <c r="C3331" i="38"/>
  <c r="C3332" i="38"/>
  <c r="C3333" i="38"/>
  <c r="C3334" i="38"/>
  <c r="C3335" i="38"/>
  <c r="C3336" i="38"/>
  <c r="C3337" i="38"/>
  <c r="C3338" i="38"/>
  <c r="C3339" i="38"/>
  <c r="C3340" i="38"/>
  <c r="C3341" i="38"/>
  <c r="C3342" i="38"/>
  <c r="C3343" i="38"/>
  <c r="C3344" i="38"/>
  <c r="C3345" i="38"/>
  <c r="C3346" i="38"/>
  <c r="C3347" i="38"/>
  <c r="C3348" i="38"/>
  <c r="C3349" i="38"/>
  <c r="C3350" i="38"/>
  <c r="C3351" i="38"/>
  <c r="C3352" i="38"/>
  <c r="C3353" i="38"/>
  <c r="C3354" i="38"/>
  <c r="C3355" i="38"/>
  <c r="C3356" i="38"/>
  <c r="C3357" i="38"/>
  <c r="C3358" i="38"/>
  <c r="C3359" i="38"/>
  <c r="C3360" i="38"/>
  <c r="C3361" i="38"/>
  <c r="C3362" i="38"/>
  <c r="C3363" i="38"/>
  <c r="C3364" i="38"/>
  <c r="C3365" i="38"/>
  <c r="C3366" i="38"/>
  <c r="C3367" i="38"/>
  <c r="C3368" i="38"/>
  <c r="C3369" i="38"/>
  <c r="C3370" i="38"/>
  <c r="C3371" i="38"/>
  <c r="C3372" i="38"/>
  <c r="C3373" i="38"/>
  <c r="C3374" i="38"/>
  <c r="C3375" i="38"/>
  <c r="C3376" i="38"/>
  <c r="C3377" i="38"/>
  <c r="C3378" i="38"/>
  <c r="C3379" i="38"/>
  <c r="C3380" i="38"/>
  <c r="C3381" i="38"/>
  <c r="C3382" i="38"/>
  <c r="C3383" i="38"/>
  <c r="C3384" i="38"/>
  <c r="C3385" i="38"/>
  <c r="C3386" i="38"/>
  <c r="C3387" i="38"/>
  <c r="C3388" i="38"/>
  <c r="C3389" i="38"/>
  <c r="C3390" i="38"/>
  <c r="C3391" i="38"/>
  <c r="C3392" i="38"/>
  <c r="C3393" i="38"/>
  <c r="C3394" i="38"/>
  <c r="C3395" i="38"/>
  <c r="C3396" i="38"/>
  <c r="C3397" i="38"/>
  <c r="C3398" i="38"/>
  <c r="C3399" i="38"/>
  <c r="C3400" i="38"/>
  <c r="C3401" i="38"/>
  <c r="C3402" i="38"/>
  <c r="C3403" i="38"/>
  <c r="C3404" i="38"/>
  <c r="C3405" i="38"/>
  <c r="C3406" i="38"/>
  <c r="C3407" i="38"/>
  <c r="C3408" i="38"/>
  <c r="C3409" i="38"/>
  <c r="C3410" i="38"/>
  <c r="C3411" i="38"/>
  <c r="C3412" i="38"/>
  <c r="C3413" i="38"/>
  <c r="C3414" i="38"/>
  <c r="C3415" i="38"/>
  <c r="C3416" i="38"/>
  <c r="C3417" i="38"/>
  <c r="C3418" i="38"/>
  <c r="C3419" i="38"/>
  <c r="C3420" i="38"/>
  <c r="C3421" i="38"/>
  <c r="C3422" i="38"/>
  <c r="C3423" i="38"/>
  <c r="C3424" i="38"/>
  <c r="C3425" i="38"/>
  <c r="C3426" i="38"/>
  <c r="C3427" i="38"/>
  <c r="C3428" i="38"/>
  <c r="C3429" i="38"/>
  <c r="C3430" i="38"/>
  <c r="C3431" i="38"/>
  <c r="C3432" i="38"/>
  <c r="C3433" i="38"/>
  <c r="C3434" i="38"/>
  <c r="C3435" i="38"/>
  <c r="C3436" i="38"/>
  <c r="C3437" i="38"/>
  <c r="C3438" i="38"/>
  <c r="C3439" i="38"/>
  <c r="C3440" i="38"/>
  <c r="C3441" i="38"/>
  <c r="C3442" i="38"/>
  <c r="C3443" i="38"/>
  <c r="C3444" i="38"/>
  <c r="C3445" i="38"/>
  <c r="C3446" i="38"/>
  <c r="C3447" i="38"/>
  <c r="C3448" i="38"/>
  <c r="C3449" i="38"/>
  <c r="C3450" i="38"/>
  <c r="C3451" i="38"/>
  <c r="C3452" i="38"/>
  <c r="C3453" i="38"/>
  <c r="C3454" i="38"/>
  <c r="C3455" i="38"/>
  <c r="C3456" i="38"/>
  <c r="C3457" i="38"/>
  <c r="C3458" i="38"/>
  <c r="C3459" i="38"/>
  <c r="C3460" i="38"/>
  <c r="C3461" i="38"/>
  <c r="C3462" i="38"/>
  <c r="C3463" i="38"/>
  <c r="C3464" i="38"/>
  <c r="C3465" i="38"/>
  <c r="C3466" i="38"/>
  <c r="C3467" i="38"/>
  <c r="C3468" i="38"/>
  <c r="C3469" i="38"/>
  <c r="C3470" i="38"/>
  <c r="C3471" i="38"/>
  <c r="C3472" i="38"/>
  <c r="C3473" i="38"/>
  <c r="C3474" i="38"/>
  <c r="C3475" i="38"/>
  <c r="C3476" i="38"/>
  <c r="C3477" i="38"/>
  <c r="C3478" i="38"/>
  <c r="C3479" i="38"/>
  <c r="C3480" i="38"/>
  <c r="C3481" i="38"/>
  <c r="C3482" i="38"/>
  <c r="C3483" i="38"/>
  <c r="C3484" i="38"/>
  <c r="C3485" i="38"/>
  <c r="C3486" i="38"/>
  <c r="C3487" i="38"/>
  <c r="C3488" i="38"/>
  <c r="C3489" i="38"/>
  <c r="C3490" i="38"/>
  <c r="C3491" i="38"/>
  <c r="C3492" i="38"/>
  <c r="C3493" i="38"/>
  <c r="C3494" i="38"/>
  <c r="C3495" i="38"/>
  <c r="C3496" i="38"/>
  <c r="C3497" i="38"/>
  <c r="C3498" i="38"/>
  <c r="C3499" i="38"/>
  <c r="C3500" i="38"/>
  <c r="C3501" i="38"/>
  <c r="C3502" i="38"/>
  <c r="C3503" i="38"/>
  <c r="C3504" i="38"/>
  <c r="C3505" i="38"/>
  <c r="C3506" i="38"/>
  <c r="C3507" i="38"/>
  <c r="C3508" i="38"/>
  <c r="C3509" i="38"/>
  <c r="C3510" i="38"/>
  <c r="C3511" i="38"/>
  <c r="C3512" i="38"/>
  <c r="C3513" i="38"/>
  <c r="C3514" i="38"/>
  <c r="C3515" i="38"/>
  <c r="C3516" i="38"/>
  <c r="C3517" i="38"/>
  <c r="C3518" i="38"/>
  <c r="C3519" i="38"/>
  <c r="C3520" i="38"/>
  <c r="C3521" i="38"/>
  <c r="C3522" i="38"/>
  <c r="C3523" i="38"/>
  <c r="C3524" i="38"/>
  <c r="C3525" i="38"/>
  <c r="C3526" i="38"/>
  <c r="C3527" i="38"/>
  <c r="C3528" i="38"/>
  <c r="C3529" i="38"/>
  <c r="C3530" i="38"/>
  <c r="C3531" i="38"/>
  <c r="C3532" i="38"/>
  <c r="C3533" i="38"/>
  <c r="C3534" i="38"/>
  <c r="C3535" i="38"/>
  <c r="C3536" i="38"/>
  <c r="C3537" i="38"/>
  <c r="C3538" i="38"/>
  <c r="C3539" i="38"/>
  <c r="C3540" i="38"/>
  <c r="C3541" i="38"/>
  <c r="C3542" i="38"/>
  <c r="C3543" i="38"/>
  <c r="C3544" i="38"/>
  <c r="C3545" i="38"/>
  <c r="C3546" i="38"/>
  <c r="C3547" i="38"/>
  <c r="C3548" i="38"/>
  <c r="C3549" i="38"/>
  <c r="C3550" i="38"/>
  <c r="C3551" i="38"/>
  <c r="C3552" i="38"/>
  <c r="C3553" i="38"/>
  <c r="C3554" i="38"/>
  <c r="C3555" i="38"/>
  <c r="C3556" i="38"/>
  <c r="C3557" i="38"/>
  <c r="C3558" i="38"/>
  <c r="C3559" i="38"/>
  <c r="C3560" i="38"/>
  <c r="C3561" i="38"/>
  <c r="C3562" i="38"/>
  <c r="C3563" i="38"/>
  <c r="C3564" i="38"/>
  <c r="C3565" i="38"/>
  <c r="C3566" i="38"/>
  <c r="C3567" i="38"/>
  <c r="C3568" i="38"/>
  <c r="C3569" i="38"/>
  <c r="C3570" i="38"/>
  <c r="C3571" i="38"/>
  <c r="C3572" i="38"/>
  <c r="C3573" i="38"/>
  <c r="C3574" i="38"/>
  <c r="C3575" i="38"/>
  <c r="C3576" i="38"/>
  <c r="C3577" i="38"/>
  <c r="C3578" i="38"/>
  <c r="C3579" i="38"/>
  <c r="C3580" i="38"/>
  <c r="C3581" i="38"/>
  <c r="C3582" i="38"/>
  <c r="C3583" i="38"/>
  <c r="C3584" i="38"/>
  <c r="C3585" i="38"/>
  <c r="C3586" i="38"/>
  <c r="C3587" i="38"/>
  <c r="C3588" i="38"/>
  <c r="C3589" i="38"/>
  <c r="C3590" i="38"/>
  <c r="C3591" i="38"/>
  <c r="C3592" i="38"/>
  <c r="C3593" i="38"/>
  <c r="C3594" i="38"/>
  <c r="C3595" i="38"/>
  <c r="C3596" i="38"/>
  <c r="C3597" i="38"/>
  <c r="C3598" i="38"/>
  <c r="C3599" i="38"/>
  <c r="C3600" i="38"/>
  <c r="C3601" i="38"/>
  <c r="C3602" i="38"/>
  <c r="C3603" i="38"/>
  <c r="C3604" i="38"/>
  <c r="C3605" i="38"/>
  <c r="C3606" i="38"/>
  <c r="C3607" i="38"/>
  <c r="C3608" i="38"/>
  <c r="C3609" i="38"/>
  <c r="C3610" i="38"/>
  <c r="C3611" i="38"/>
  <c r="C3612" i="38"/>
  <c r="C3613" i="38"/>
  <c r="C3614" i="38"/>
  <c r="C3615" i="38"/>
  <c r="C3616" i="38"/>
  <c r="C3617" i="38"/>
  <c r="C3618" i="38"/>
  <c r="C3619" i="38"/>
  <c r="C3620" i="38"/>
  <c r="C3621" i="38"/>
  <c r="C3622" i="38"/>
  <c r="C3623" i="38"/>
  <c r="C3624" i="38"/>
  <c r="C3625" i="38"/>
  <c r="C3626" i="38"/>
  <c r="C3627" i="38"/>
  <c r="C3628" i="38"/>
  <c r="C3629" i="38"/>
  <c r="C3630" i="38"/>
  <c r="C3631" i="38"/>
  <c r="C3632" i="38"/>
  <c r="C3633" i="38"/>
  <c r="C3634" i="38"/>
  <c r="C3635" i="38"/>
  <c r="C3636" i="38"/>
  <c r="C3637" i="38"/>
  <c r="C3638" i="38"/>
  <c r="C3639" i="38"/>
  <c r="C3640" i="38"/>
  <c r="C3641" i="38"/>
  <c r="C3642" i="38"/>
  <c r="C3643" i="38"/>
  <c r="C3644" i="38"/>
  <c r="C3645" i="38"/>
  <c r="C3646" i="38"/>
  <c r="C3647" i="38"/>
  <c r="C3648" i="38"/>
  <c r="C3649" i="38"/>
  <c r="C3650" i="38"/>
  <c r="C3651" i="38"/>
  <c r="C3652" i="38"/>
  <c r="C3653" i="38"/>
  <c r="C3654" i="38"/>
  <c r="C3655" i="38"/>
  <c r="C3656" i="38"/>
  <c r="C3657" i="38"/>
  <c r="C3658" i="38"/>
  <c r="C3659" i="38"/>
  <c r="C3660" i="38"/>
  <c r="C3661" i="38"/>
  <c r="C3662" i="38"/>
  <c r="C3663" i="38"/>
  <c r="C3664" i="38"/>
  <c r="C3665" i="38"/>
  <c r="C3666" i="38"/>
  <c r="C3667" i="38"/>
  <c r="C3668" i="38"/>
  <c r="C3669" i="38"/>
  <c r="C3670" i="38"/>
  <c r="C3671" i="38"/>
  <c r="C3672" i="38"/>
  <c r="C3673" i="38"/>
  <c r="C3674" i="38"/>
  <c r="C3675" i="38"/>
  <c r="C3676" i="38"/>
  <c r="C3677" i="38"/>
  <c r="C3678" i="38"/>
  <c r="C3679" i="38"/>
  <c r="C3680" i="38"/>
  <c r="C3681" i="38"/>
  <c r="C3682" i="38"/>
  <c r="C3683" i="38"/>
  <c r="C3684" i="38"/>
  <c r="C3685" i="38"/>
  <c r="C3686" i="38"/>
  <c r="C3687" i="38"/>
  <c r="C3688" i="38"/>
  <c r="C3689" i="38"/>
  <c r="C3690" i="38"/>
  <c r="C3691" i="38"/>
  <c r="C3692" i="38"/>
  <c r="C3693" i="38"/>
  <c r="C3694" i="38"/>
  <c r="C3695" i="38"/>
  <c r="C3696" i="38"/>
  <c r="C3697" i="38"/>
  <c r="C3698" i="38"/>
  <c r="C3699" i="38"/>
  <c r="C3700" i="38"/>
  <c r="C3701" i="38"/>
  <c r="C3702" i="38"/>
  <c r="C3703" i="38"/>
  <c r="C3704" i="38"/>
  <c r="C3705" i="38"/>
  <c r="C3706" i="38"/>
  <c r="C3707" i="38"/>
  <c r="C3708" i="38"/>
  <c r="C3709" i="38"/>
  <c r="C3710" i="38"/>
  <c r="C3711" i="38"/>
  <c r="C3712" i="38"/>
  <c r="C3713" i="38"/>
  <c r="C3714" i="38"/>
  <c r="C3715" i="38"/>
  <c r="C3716" i="38"/>
  <c r="C3717" i="38"/>
  <c r="C3718" i="38"/>
  <c r="C3719" i="38"/>
  <c r="C3720" i="38"/>
  <c r="C3721" i="38"/>
  <c r="C3722" i="38"/>
  <c r="C3723" i="38"/>
  <c r="C3724" i="38"/>
  <c r="C3725" i="38"/>
  <c r="C3726" i="38"/>
  <c r="C3727" i="38"/>
  <c r="C3728" i="38"/>
  <c r="C3729" i="38"/>
  <c r="C3730" i="38"/>
  <c r="C3731" i="38"/>
  <c r="C3732" i="38"/>
  <c r="C3733" i="38"/>
  <c r="C3734" i="38"/>
  <c r="C3735" i="38"/>
  <c r="C3736" i="38"/>
  <c r="C3737" i="38"/>
  <c r="C3738" i="38"/>
  <c r="C3739" i="38"/>
  <c r="C3740" i="38"/>
  <c r="C3741" i="38"/>
  <c r="C3742" i="38"/>
  <c r="C3743" i="38"/>
  <c r="C3744" i="38"/>
  <c r="C3745" i="38"/>
  <c r="C3746" i="38"/>
  <c r="C3747" i="38"/>
  <c r="C3748" i="38"/>
  <c r="C3749" i="38"/>
  <c r="C3750" i="38"/>
  <c r="C3751" i="38"/>
  <c r="C3752" i="38"/>
  <c r="C3753" i="38"/>
  <c r="C3754" i="38"/>
  <c r="C3755" i="38"/>
  <c r="C3756" i="38"/>
  <c r="C3757" i="38"/>
  <c r="C3758" i="38"/>
  <c r="C3759" i="38"/>
  <c r="C3760" i="38"/>
  <c r="C3761" i="38"/>
  <c r="C3762" i="38"/>
  <c r="C3763" i="38"/>
  <c r="C3764" i="38"/>
  <c r="C3765" i="38"/>
  <c r="C3766" i="38"/>
  <c r="C3767" i="38"/>
  <c r="C3768" i="38"/>
  <c r="C3769" i="38"/>
  <c r="C3770" i="38"/>
  <c r="C3771" i="38"/>
  <c r="C3772" i="38"/>
  <c r="C3773" i="38"/>
  <c r="C3774" i="38"/>
  <c r="C3775" i="38"/>
  <c r="C3776" i="38"/>
  <c r="C3777" i="38"/>
  <c r="C3778" i="38"/>
  <c r="C3779" i="38"/>
  <c r="C3780" i="38"/>
  <c r="C3781" i="38"/>
  <c r="C3782" i="38"/>
  <c r="C3783" i="38"/>
  <c r="C3784" i="38"/>
  <c r="C3785" i="38"/>
  <c r="C3786" i="38"/>
  <c r="C3787" i="38"/>
  <c r="C3788" i="38"/>
  <c r="C3789" i="38"/>
  <c r="C3790" i="38"/>
  <c r="C3791" i="38"/>
  <c r="C3792" i="38"/>
  <c r="C3793" i="38"/>
  <c r="C3794" i="38"/>
  <c r="C3795" i="38"/>
  <c r="C3796" i="38"/>
  <c r="C3797" i="38"/>
  <c r="C3798" i="38"/>
  <c r="C3799" i="38"/>
  <c r="C3800" i="38"/>
  <c r="C3801" i="38"/>
  <c r="C3802" i="38"/>
  <c r="C3803" i="38"/>
  <c r="C3804" i="38"/>
  <c r="C3805" i="38"/>
  <c r="C3806" i="38"/>
  <c r="C3807" i="38"/>
  <c r="C3808" i="38"/>
  <c r="C3809" i="38"/>
  <c r="C3810" i="38"/>
  <c r="C3811" i="38"/>
  <c r="C3812" i="38"/>
  <c r="C3813" i="38"/>
  <c r="C3814" i="38"/>
  <c r="C3815" i="38"/>
  <c r="C3816" i="38"/>
  <c r="C3817" i="38"/>
  <c r="C3818" i="38"/>
  <c r="C3819" i="38"/>
  <c r="C3820" i="38"/>
  <c r="C3821" i="38"/>
  <c r="C3822" i="38"/>
  <c r="C3823" i="38"/>
  <c r="C3824" i="38"/>
  <c r="C3825" i="38"/>
  <c r="C3826" i="38"/>
  <c r="C3827" i="38"/>
  <c r="C3828" i="38"/>
  <c r="C3829" i="38"/>
  <c r="C3830" i="38"/>
  <c r="C3831" i="38"/>
  <c r="C3832" i="38"/>
  <c r="C3833" i="38"/>
  <c r="C3834" i="38"/>
  <c r="C3835" i="38"/>
  <c r="C3836" i="38"/>
  <c r="C3837" i="38"/>
  <c r="C3838" i="38"/>
  <c r="C3839" i="38"/>
  <c r="C3840" i="38"/>
  <c r="C3841" i="38"/>
  <c r="C3842" i="38"/>
  <c r="C3843" i="38"/>
  <c r="C3844" i="38"/>
  <c r="C3845" i="38"/>
  <c r="C3846" i="38"/>
  <c r="C3847" i="38"/>
  <c r="C3848" i="38"/>
  <c r="C3849" i="38"/>
  <c r="C3850" i="38"/>
  <c r="C3851" i="38"/>
  <c r="C3852" i="38"/>
  <c r="C3853" i="38"/>
  <c r="C3854" i="38"/>
  <c r="C3855" i="38"/>
  <c r="C3856" i="38"/>
  <c r="C3857" i="38"/>
  <c r="C3858" i="38"/>
  <c r="C3859" i="38"/>
  <c r="C3860" i="38"/>
  <c r="C3861" i="38"/>
  <c r="C3862" i="38"/>
  <c r="C3863" i="38"/>
  <c r="C3864" i="38"/>
  <c r="C3865" i="38"/>
  <c r="C3866" i="38"/>
  <c r="C3867" i="38"/>
  <c r="C3868" i="38"/>
  <c r="C3869" i="38"/>
  <c r="C3870" i="38"/>
  <c r="C3871" i="38"/>
  <c r="C3872" i="38"/>
  <c r="C3873" i="38"/>
  <c r="C3874" i="38"/>
  <c r="C3875" i="38"/>
  <c r="C3876" i="38"/>
  <c r="C3877" i="38"/>
  <c r="C3878" i="38"/>
  <c r="C3879" i="38"/>
  <c r="C3880" i="38"/>
  <c r="C3881" i="38"/>
  <c r="C3882" i="38"/>
  <c r="C3883" i="38"/>
  <c r="C3884" i="38"/>
  <c r="C3885" i="38"/>
  <c r="C3886" i="38"/>
  <c r="C3887" i="38"/>
  <c r="C3888" i="38"/>
  <c r="C3889" i="38"/>
  <c r="C3890" i="38"/>
  <c r="C3891" i="38"/>
  <c r="C3892" i="38"/>
  <c r="C3893" i="38"/>
  <c r="C3894" i="38"/>
  <c r="C3895" i="38"/>
  <c r="C3896" i="38"/>
  <c r="C3897" i="38"/>
  <c r="C3898" i="38"/>
  <c r="C3899" i="38"/>
  <c r="C3900" i="38"/>
  <c r="C3901" i="38"/>
  <c r="C3902" i="38"/>
  <c r="C3903" i="38"/>
  <c r="C3904" i="38"/>
  <c r="C3905" i="38"/>
  <c r="C3906" i="38"/>
  <c r="C3907" i="38"/>
  <c r="C3908" i="38"/>
  <c r="C3909" i="38"/>
  <c r="C3910" i="38"/>
  <c r="C3911" i="38"/>
  <c r="C3912" i="38"/>
  <c r="C3913" i="38"/>
  <c r="C3914" i="38"/>
  <c r="C3915" i="38"/>
  <c r="C3916" i="38"/>
  <c r="C3917" i="38"/>
  <c r="C3918" i="38"/>
  <c r="C3919" i="38"/>
  <c r="C3920" i="38"/>
  <c r="C3921" i="38"/>
  <c r="C3922" i="38"/>
  <c r="C3923" i="38"/>
  <c r="C3924" i="38"/>
  <c r="C3925" i="38"/>
  <c r="C3926" i="38"/>
  <c r="C3927" i="38"/>
  <c r="C3928" i="38"/>
  <c r="C3929" i="38"/>
  <c r="C3930" i="38"/>
  <c r="C3931" i="38"/>
  <c r="C3932" i="38"/>
  <c r="C3933" i="38"/>
  <c r="C3934" i="38"/>
  <c r="C3935" i="38"/>
  <c r="C3936" i="38"/>
  <c r="C3937" i="38"/>
  <c r="C3938" i="38"/>
  <c r="C3939" i="38"/>
  <c r="C3940" i="38"/>
  <c r="C3941" i="38"/>
  <c r="C3942" i="38"/>
  <c r="C3943" i="38"/>
  <c r="C3944" i="38"/>
  <c r="C3945" i="38"/>
  <c r="C3946" i="38"/>
  <c r="C3947" i="38"/>
  <c r="C3948" i="38"/>
  <c r="C3949" i="38"/>
  <c r="C3950" i="38"/>
  <c r="C3951" i="38"/>
  <c r="C3952" i="38"/>
  <c r="C3953" i="38"/>
  <c r="C3954" i="38"/>
  <c r="C3955" i="38"/>
  <c r="C3956" i="38"/>
  <c r="C3957" i="38"/>
  <c r="C3958" i="38"/>
  <c r="C3959" i="38"/>
  <c r="C3960" i="38"/>
  <c r="C3961" i="38"/>
  <c r="C3962" i="38"/>
  <c r="C3963" i="38"/>
  <c r="C3964" i="38"/>
  <c r="C3965" i="38"/>
  <c r="C3966" i="38"/>
  <c r="C3967" i="38"/>
  <c r="C3968" i="38"/>
  <c r="C3969" i="38"/>
  <c r="C3970" i="38"/>
  <c r="C3971" i="38"/>
  <c r="C3972" i="38"/>
  <c r="C3973" i="38"/>
  <c r="C3974" i="38"/>
  <c r="C3975" i="38"/>
  <c r="C3976" i="38"/>
  <c r="C3977" i="38"/>
  <c r="C3978" i="38"/>
  <c r="C3979" i="38"/>
  <c r="C3980" i="38"/>
  <c r="C3981" i="38"/>
  <c r="C3982" i="38"/>
  <c r="C3983" i="38"/>
  <c r="C3984" i="38"/>
  <c r="C3985" i="38"/>
  <c r="C3986" i="38"/>
  <c r="C3987" i="38"/>
  <c r="C3988" i="38"/>
  <c r="C3989" i="38"/>
  <c r="C3990" i="38"/>
  <c r="C3991" i="38"/>
  <c r="C3992" i="38"/>
  <c r="C3993" i="38"/>
  <c r="C3994" i="38"/>
  <c r="C3995" i="38"/>
  <c r="C3996" i="38"/>
  <c r="C3997" i="38"/>
  <c r="C3998" i="38"/>
  <c r="C3999" i="38"/>
  <c r="C4000" i="38"/>
  <c r="C4001" i="38"/>
  <c r="C4002" i="38"/>
  <c r="C4003" i="38"/>
  <c r="C4004" i="38"/>
  <c r="C4005" i="38"/>
  <c r="C4006" i="38"/>
  <c r="C4007" i="38"/>
  <c r="C4008" i="38"/>
  <c r="C4009" i="38"/>
  <c r="C4010" i="38"/>
  <c r="C4011" i="38"/>
  <c r="C4012" i="38"/>
  <c r="C4013" i="38"/>
  <c r="C4014" i="38"/>
  <c r="C4015" i="38"/>
  <c r="C4016" i="38"/>
  <c r="C4017" i="38"/>
  <c r="C4018" i="38"/>
  <c r="C4019" i="38"/>
  <c r="C4020" i="38"/>
  <c r="C4021" i="38"/>
  <c r="C4022" i="38"/>
  <c r="C4023" i="38"/>
  <c r="C4024" i="38"/>
  <c r="C4025" i="38"/>
  <c r="C4026" i="38"/>
  <c r="C4027" i="38"/>
  <c r="C4028" i="38"/>
  <c r="C4029" i="38"/>
  <c r="C4030" i="38"/>
  <c r="C4031" i="38"/>
  <c r="C4032" i="38"/>
  <c r="C4033" i="38"/>
  <c r="C4034" i="38"/>
  <c r="C4035" i="38"/>
  <c r="C4036" i="38"/>
  <c r="C4037" i="38"/>
  <c r="C4038" i="38"/>
  <c r="C4039" i="38"/>
  <c r="C4040" i="38"/>
  <c r="C4041" i="38"/>
  <c r="C4042" i="38"/>
  <c r="C4043" i="38"/>
  <c r="C4044" i="38"/>
  <c r="C4045" i="38"/>
  <c r="C4046" i="38"/>
  <c r="C4047" i="38"/>
  <c r="C4048" i="38"/>
  <c r="C4049" i="38"/>
  <c r="C4050" i="38"/>
  <c r="C4051" i="38"/>
  <c r="C4052" i="38"/>
  <c r="C4053" i="38"/>
  <c r="C4054" i="38"/>
  <c r="C4055" i="38"/>
  <c r="C4056" i="38"/>
  <c r="C4057" i="38"/>
  <c r="C4058" i="38"/>
  <c r="C4059" i="38"/>
  <c r="C4060" i="38"/>
  <c r="C4061" i="38"/>
  <c r="C4062" i="38"/>
  <c r="C4063" i="38"/>
  <c r="C4064" i="38"/>
  <c r="C4065" i="38"/>
  <c r="C4066" i="38"/>
  <c r="C4067" i="38"/>
  <c r="C4068" i="38"/>
  <c r="C4069" i="38"/>
  <c r="C4070" i="38"/>
  <c r="C4071" i="38"/>
  <c r="C4072" i="38"/>
  <c r="C4073" i="38"/>
  <c r="C4074" i="38"/>
  <c r="C4075" i="38"/>
  <c r="C4076" i="38"/>
  <c r="C4077" i="38"/>
  <c r="C4078" i="38"/>
  <c r="C4079" i="38"/>
  <c r="C4080" i="38"/>
  <c r="C4081" i="38"/>
  <c r="C4082" i="38"/>
  <c r="C4083" i="38"/>
  <c r="C4084" i="38"/>
  <c r="C4085" i="38"/>
  <c r="C4086" i="38"/>
  <c r="C4087" i="38"/>
  <c r="C4088" i="38"/>
  <c r="C4089" i="38"/>
  <c r="C4090" i="38"/>
  <c r="C4091" i="38"/>
  <c r="C4092" i="38"/>
  <c r="C4093" i="38"/>
  <c r="C4094" i="38"/>
  <c r="C4095" i="38"/>
  <c r="C4096" i="38"/>
  <c r="C4097" i="38"/>
  <c r="C4098" i="38"/>
  <c r="C4099" i="38"/>
  <c r="C4100" i="38"/>
  <c r="C4101" i="38"/>
  <c r="C4102" i="38"/>
  <c r="C4103" i="38"/>
  <c r="C4104" i="38"/>
  <c r="C4105" i="38"/>
  <c r="C4106" i="38"/>
  <c r="C4107" i="38"/>
  <c r="C4108" i="38"/>
  <c r="C4109" i="38"/>
  <c r="C4110" i="38"/>
  <c r="C4111" i="38"/>
  <c r="C4112" i="38"/>
  <c r="C4113" i="38"/>
  <c r="C4114" i="38"/>
  <c r="C4115" i="38"/>
  <c r="C4116" i="38"/>
  <c r="C4117" i="38"/>
  <c r="C4118" i="38"/>
  <c r="C4119" i="38"/>
  <c r="C4120" i="38"/>
  <c r="C4121" i="38"/>
  <c r="C4122" i="38"/>
  <c r="C4123" i="38"/>
  <c r="C4124" i="38"/>
  <c r="C4125" i="38"/>
  <c r="C4126" i="38"/>
  <c r="C4127" i="38"/>
  <c r="C4128" i="38"/>
  <c r="C4129" i="38"/>
  <c r="C4130" i="38"/>
  <c r="C4131" i="38"/>
  <c r="C4132" i="38"/>
  <c r="C4133" i="38"/>
  <c r="C4134" i="38"/>
  <c r="C4135" i="38"/>
  <c r="C4136" i="38"/>
  <c r="C4137" i="38"/>
  <c r="C4138" i="38"/>
  <c r="C4139" i="38"/>
  <c r="C4140" i="38"/>
  <c r="C4141" i="38"/>
  <c r="C4142" i="38"/>
  <c r="C4143" i="38"/>
  <c r="C4144" i="38"/>
  <c r="C4145" i="38"/>
  <c r="C4146" i="38"/>
  <c r="C4147" i="38"/>
  <c r="C4148" i="38"/>
  <c r="C4149" i="38"/>
  <c r="C4150" i="38"/>
  <c r="C4151" i="38"/>
  <c r="C4152" i="38"/>
  <c r="C4153" i="38"/>
  <c r="C4154" i="38"/>
  <c r="C4155" i="38"/>
  <c r="C4156" i="38"/>
  <c r="C4157" i="38"/>
  <c r="C4158" i="38"/>
  <c r="C4159" i="38"/>
  <c r="C4160" i="38"/>
  <c r="C4161" i="38"/>
  <c r="C4162" i="38"/>
  <c r="C4163" i="38"/>
  <c r="C4164" i="38"/>
  <c r="C4165" i="38"/>
  <c r="C4166" i="38"/>
  <c r="C4167" i="38"/>
  <c r="C4168" i="38"/>
  <c r="C4169" i="38"/>
  <c r="C4170" i="38"/>
  <c r="C4171" i="38"/>
  <c r="C4172" i="38"/>
  <c r="C4173" i="38"/>
  <c r="C4174" i="38"/>
  <c r="C4175" i="38"/>
  <c r="C4176" i="38"/>
  <c r="C4177" i="38"/>
  <c r="C4178" i="38"/>
  <c r="C4179" i="38"/>
  <c r="C4180" i="38"/>
  <c r="C4181" i="38"/>
  <c r="C4182" i="38"/>
  <c r="C4183" i="38"/>
  <c r="C4184" i="38"/>
  <c r="C4185" i="38"/>
  <c r="C4186" i="38"/>
  <c r="C4187" i="38"/>
  <c r="C4188" i="38"/>
  <c r="C4189" i="38"/>
  <c r="C4190" i="38"/>
  <c r="C4191" i="38"/>
  <c r="C4192" i="38"/>
  <c r="C4193" i="38"/>
  <c r="C4194" i="38"/>
  <c r="C4195" i="38"/>
  <c r="C4196" i="38"/>
  <c r="C4197" i="38"/>
  <c r="C4198" i="38"/>
  <c r="C4199" i="38"/>
  <c r="C4200" i="38"/>
  <c r="C4201" i="38"/>
  <c r="C4202" i="38"/>
  <c r="C4203" i="38"/>
  <c r="C4204" i="38"/>
  <c r="C4205" i="38"/>
  <c r="C4206" i="38"/>
  <c r="C4207" i="38"/>
  <c r="C4208" i="38"/>
  <c r="C4209" i="38"/>
  <c r="C4210" i="38"/>
  <c r="C4211" i="38"/>
  <c r="C4212" i="38"/>
  <c r="C4213" i="38"/>
  <c r="C4214" i="38"/>
  <c r="C4215" i="38"/>
  <c r="C4216" i="38"/>
  <c r="C4217" i="38"/>
  <c r="C4218" i="38"/>
  <c r="C4219" i="38"/>
  <c r="C4220" i="38"/>
  <c r="C4221" i="38"/>
  <c r="C4222" i="38"/>
  <c r="C4223" i="38"/>
  <c r="C4224" i="38"/>
  <c r="C4225" i="38"/>
  <c r="C4226" i="38"/>
  <c r="C4227" i="38"/>
  <c r="C4228" i="38"/>
  <c r="C4229" i="38"/>
  <c r="C4230" i="38"/>
  <c r="C4231" i="38"/>
  <c r="C4232" i="38"/>
  <c r="C4233" i="38"/>
  <c r="C4234" i="38"/>
  <c r="C4235" i="38"/>
  <c r="C4236" i="38"/>
  <c r="C4237" i="38"/>
  <c r="C4238" i="38"/>
  <c r="C4239" i="38"/>
  <c r="C4240" i="38"/>
  <c r="C4241" i="38"/>
  <c r="C4242" i="38"/>
  <c r="C4243" i="38"/>
  <c r="C4244" i="38"/>
  <c r="C4245" i="38"/>
  <c r="C4246" i="38"/>
  <c r="C4247" i="38"/>
  <c r="C4248" i="38"/>
  <c r="C4249" i="38"/>
  <c r="C4250" i="38"/>
  <c r="C4251" i="38"/>
  <c r="C4252" i="38"/>
  <c r="C4253" i="38"/>
  <c r="C4254" i="38"/>
  <c r="C4255" i="38"/>
  <c r="C4256" i="38"/>
  <c r="C4257" i="38"/>
  <c r="C4258" i="38"/>
  <c r="C4259" i="38"/>
  <c r="C4260" i="38"/>
  <c r="C4261" i="38"/>
  <c r="C4262" i="38"/>
  <c r="C4263" i="38"/>
  <c r="C4264" i="38"/>
  <c r="C4265" i="38"/>
  <c r="C4266" i="38"/>
  <c r="C4267" i="38"/>
  <c r="C4268" i="38"/>
  <c r="C4269" i="38"/>
  <c r="C4270" i="38"/>
  <c r="C4271" i="38"/>
  <c r="C4272" i="38"/>
  <c r="C4273" i="38"/>
  <c r="C4274" i="38"/>
  <c r="C4275" i="38"/>
  <c r="C4276" i="38"/>
  <c r="C4277" i="38"/>
  <c r="C4278" i="38"/>
  <c r="C4279" i="38"/>
  <c r="C4280" i="38"/>
  <c r="C4281" i="38"/>
  <c r="C4282" i="38"/>
  <c r="C4283" i="38"/>
  <c r="C4284" i="38"/>
  <c r="C4285" i="38"/>
  <c r="C4286" i="38"/>
  <c r="C4287" i="38"/>
  <c r="C4288" i="38"/>
  <c r="C4289" i="38"/>
  <c r="C4290" i="38"/>
  <c r="C4291" i="38"/>
  <c r="C4292" i="38"/>
  <c r="C4293" i="38"/>
  <c r="C4294" i="38"/>
  <c r="C4295" i="38"/>
  <c r="C4296" i="38"/>
  <c r="C4297" i="38"/>
  <c r="C4298" i="38"/>
  <c r="C4299" i="38"/>
  <c r="C4300" i="38"/>
  <c r="C4301" i="38"/>
  <c r="C4302" i="38"/>
  <c r="C4303" i="38"/>
  <c r="C4304" i="38"/>
  <c r="C4305" i="38"/>
  <c r="C4306" i="38"/>
  <c r="C4307" i="38"/>
  <c r="C4308" i="38"/>
  <c r="C4309" i="38"/>
  <c r="C4310" i="38"/>
  <c r="C4311" i="38"/>
  <c r="C4312" i="38"/>
  <c r="C4313" i="38"/>
  <c r="C4314" i="38"/>
  <c r="C4315" i="38"/>
  <c r="C4316" i="38"/>
  <c r="C4317" i="38"/>
  <c r="C4318" i="38"/>
  <c r="C4319" i="38"/>
  <c r="C4320" i="38"/>
  <c r="C4321" i="38"/>
  <c r="C4322" i="38"/>
  <c r="C4323" i="38"/>
  <c r="C4324" i="38"/>
  <c r="C4325" i="38"/>
  <c r="C4326" i="38"/>
  <c r="C4327" i="38"/>
  <c r="C4328" i="38"/>
  <c r="C4329" i="38"/>
  <c r="C4330" i="38"/>
  <c r="C4331" i="38"/>
  <c r="C4332" i="38"/>
  <c r="C4333" i="38"/>
  <c r="C4334" i="38"/>
  <c r="C4335" i="38"/>
  <c r="C4336" i="38"/>
  <c r="C4337" i="38"/>
  <c r="C4338" i="38"/>
  <c r="C4339" i="38"/>
  <c r="C4340" i="38"/>
  <c r="C4341" i="38"/>
  <c r="C4342" i="38"/>
  <c r="C4343" i="38"/>
  <c r="C4344" i="38"/>
  <c r="C4345" i="38"/>
  <c r="C4346" i="38"/>
  <c r="C4347" i="38"/>
  <c r="C4348" i="38"/>
  <c r="C4349" i="38"/>
  <c r="C4350" i="38"/>
  <c r="C4351" i="38"/>
  <c r="C4352" i="38"/>
  <c r="C4353" i="38"/>
  <c r="C4354" i="38"/>
  <c r="C4355" i="38"/>
  <c r="C4356" i="38"/>
  <c r="C4357" i="38"/>
  <c r="C4358" i="38"/>
  <c r="C4359" i="38"/>
  <c r="C4360" i="38"/>
  <c r="C4361" i="38"/>
  <c r="C4362" i="38"/>
  <c r="C4363" i="38"/>
  <c r="C4364" i="38"/>
  <c r="C4365" i="38"/>
  <c r="C4366" i="38"/>
  <c r="C4367" i="38"/>
  <c r="C4368" i="38"/>
  <c r="C4369" i="38"/>
  <c r="C4370" i="38"/>
  <c r="C4371" i="38"/>
  <c r="C4372" i="38"/>
  <c r="C4373" i="38"/>
  <c r="C4374" i="38"/>
  <c r="C4375" i="38"/>
  <c r="C4376" i="38"/>
  <c r="C4377" i="38"/>
  <c r="C4378" i="38"/>
  <c r="C4379" i="38"/>
  <c r="C4380" i="38"/>
  <c r="C4381" i="38"/>
  <c r="C4382" i="38"/>
  <c r="C4383" i="38"/>
  <c r="C4384" i="38"/>
  <c r="C4385" i="38"/>
  <c r="C4386" i="38"/>
  <c r="C4387" i="38"/>
  <c r="C4388" i="38"/>
  <c r="C4389" i="38"/>
  <c r="C4390" i="38"/>
  <c r="C4391" i="38"/>
  <c r="C4392" i="38"/>
  <c r="C4393" i="38"/>
  <c r="C4394" i="38"/>
  <c r="C4395" i="38"/>
  <c r="C4396" i="38"/>
  <c r="C4397" i="38"/>
  <c r="C4398" i="38"/>
  <c r="C4399" i="38"/>
  <c r="C4400" i="38"/>
  <c r="C4401" i="38"/>
  <c r="C4402" i="38"/>
  <c r="C4403" i="38"/>
  <c r="C4404" i="38"/>
  <c r="C4405" i="38"/>
  <c r="C4406" i="38"/>
  <c r="C4407" i="38"/>
  <c r="C4408" i="38"/>
  <c r="C4409" i="38"/>
  <c r="C4410" i="38"/>
  <c r="C4411" i="38"/>
  <c r="C4412" i="38"/>
  <c r="C4413" i="38"/>
  <c r="C4414" i="38"/>
  <c r="C4415" i="38"/>
  <c r="C4416" i="38"/>
  <c r="C4417" i="38"/>
  <c r="C4418" i="38"/>
  <c r="C4419" i="38"/>
  <c r="C4420" i="38"/>
  <c r="C4421" i="38"/>
  <c r="C4422" i="38"/>
  <c r="C4423" i="38"/>
  <c r="C4424" i="38"/>
  <c r="C4425" i="38"/>
  <c r="C4426" i="38"/>
  <c r="C4427" i="38"/>
  <c r="C4428" i="38"/>
  <c r="C4429" i="38"/>
  <c r="C4430" i="38"/>
  <c r="C4431" i="38"/>
  <c r="C4432" i="38"/>
  <c r="C4433" i="38"/>
  <c r="C4434" i="38"/>
  <c r="C4435" i="38"/>
  <c r="C4436" i="38"/>
  <c r="C4437" i="38"/>
  <c r="C4438" i="38"/>
  <c r="C4439" i="38"/>
  <c r="C4440" i="38"/>
  <c r="C4441" i="38"/>
  <c r="C4442" i="38"/>
  <c r="C4443" i="38"/>
  <c r="C4444" i="38"/>
  <c r="C4445" i="38"/>
  <c r="C4446" i="38"/>
  <c r="C4447" i="38"/>
  <c r="C4448" i="38"/>
  <c r="C4449" i="38"/>
  <c r="C4450" i="38"/>
  <c r="C4451" i="38"/>
  <c r="C4452" i="38"/>
  <c r="C4453" i="38"/>
  <c r="C4454" i="38"/>
  <c r="C4455" i="38"/>
  <c r="C4456" i="38"/>
  <c r="C4457" i="38"/>
  <c r="C4458" i="38"/>
  <c r="C4459" i="38"/>
  <c r="C4460" i="38"/>
  <c r="C4461" i="38"/>
  <c r="C4462" i="38"/>
  <c r="C4463" i="38"/>
  <c r="C4464" i="38"/>
  <c r="C4465" i="38"/>
  <c r="C4466" i="38"/>
  <c r="C4467" i="38"/>
  <c r="C4468" i="38"/>
  <c r="C4469" i="38"/>
  <c r="C4470" i="38"/>
  <c r="C4471" i="38"/>
  <c r="C4472" i="38"/>
  <c r="C4473" i="38"/>
  <c r="C4474" i="38"/>
  <c r="C4475" i="38"/>
  <c r="C4476" i="38"/>
  <c r="C4477" i="38"/>
  <c r="C4478" i="38"/>
  <c r="C4479" i="38"/>
  <c r="C4480" i="38"/>
  <c r="C4481" i="38"/>
  <c r="C4482" i="38"/>
  <c r="C4483" i="38"/>
  <c r="C4484" i="38"/>
  <c r="C4485" i="38"/>
  <c r="C4486" i="38"/>
  <c r="C4487" i="38"/>
  <c r="C4488" i="38"/>
  <c r="C4489" i="38"/>
  <c r="C4490" i="38"/>
  <c r="C4491" i="38"/>
  <c r="C4492" i="38"/>
  <c r="C4493" i="38"/>
  <c r="C4494" i="38"/>
  <c r="C4495" i="38"/>
  <c r="C4496" i="38"/>
  <c r="C4497" i="38"/>
  <c r="C4498" i="38"/>
  <c r="C4499" i="38"/>
  <c r="C4500" i="38"/>
  <c r="C4501" i="38"/>
  <c r="C4502" i="38"/>
  <c r="C4503" i="38"/>
  <c r="C4504" i="38"/>
  <c r="C4505" i="38"/>
  <c r="C4506" i="38"/>
  <c r="C4507" i="38"/>
  <c r="C4508" i="38"/>
  <c r="C4509" i="38"/>
  <c r="C4510" i="38"/>
  <c r="C4511" i="38"/>
  <c r="C4512" i="38"/>
  <c r="C4513" i="38"/>
  <c r="C4514" i="38"/>
  <c r="C4515" i="38"/>
  <c r="C4516" i="38"/>
  <c r="C4517" i="38"/>
  <c r="C4518" i="38"/>
  <c r="C4519" i="38"/>
  <c r="C4520" i="38"/>
  <c r="C4521" i="38"/>
  <c r="C4522" i="38"/>
  <c r="C4523" i="38"/>
  <c r="C4524" i="38"/>
  <c r="C4525" i="38"/>
  <c r="C4526" i="38"/>
  <c r="C4527" i="38"/>
  <c r="C4528" i="38"/>
  <c r="C4529" i="38"/>
  <c r="C4530" i="38"/>
  <c r="C4531" i="38"/>
  <c r="C4532" i="38"/>
  <c r="C4533" i="38"/>
  <c r="C4534" i="38"/>
  <c r="C4535" i="38"/>
  <c r="C4536" i="38"/>
  <c r="C4537" i="38"/>
  <c r="C4538" i="38"/>
  <c r="C4539" i="38"/>
  <c r="C4540" i="38"/>
  <c r="C4541" i="38"/>
  <c r="C4542" i="38"/>
  <c r="C4543" i="38"/>
  <c r="C4544" i="38"/>
  <c r="C4545" i="38"/>
  <c r="C4546" i="38"/>
  <c r="C4547" i="38"/>
  <c r="C4548" i="38"/>
  <c r="C4549" i="38"/>
  <c r="C4550" i="38"/>
  <c r="C4551" i="38"/>
  <c r="C4552" i="38"/>
  <c r="C4553" i="38"/>
  <c r="C4554" i="38"/>
  <c r="C4555" i="38"/>
  <c r="C4556" i="38"/>
  <c r="C4557" i="38"/>
  <c r="C4558" i="38"/>
  <c r="C4559" i="38"/>
  <c r="C4560" i="38"/>
  <c r="C4561" i="38"/>
  <c r="C4562" i="38"/>
  <c r="C4563" i="38"/>
  <c r="C4564" i="38"/>
  <c r="C4565" i="38"/>
  <c r="C4566" i="38"/>
  <c r="C4567" i="38"/>
  <c r="C4568" i="38"/>
  <c r="C4569" i="38"/>
  <c r="C4570" i="38"/>
  <c r="C4571" i="38"/>
  <c r="C4572" i="38"/>
  <c r="C4573" i="38"/>
  <c r="C4574" i="38"/>
  <c r="C4575" i="38"/>
  <c r="C4576" i="38"/>
  <c r="C4577" i="38"/>
  <c r="C4578" i="38"/>
  <c r="C4579" i="38"/>
  <c r="C4580" i="38"/>
  <c r="C4581" i="38"/>
  <c r="C4582" i="38"/>
  <c r="C4583" i="38"/>
  <c r="C4584" i="38"/>
  <c r="C4585" i="38"/>
  <c r="C4586" i="38"/>
  <c r="C4587" i="38"/>
  <c r="C4588" i="38"/>
  <c r="C4589" i="38"/>
  <c r="C4590" i="38"/>
  <c r="C4591" i="38"/>
  <c r="C4592" i="38"/>
  <c r="C4593" i="38"/>
  <c r="C4594" i="38"/>
  <c r="C4595" i="38"/>
  <c r="C4596" i="38"/>
  <c r="C4597" i="38"/>
  <c r="C4598" i="38"/>
  <c r="C4599" i="38"/>
  <c r="C4600" i="38"/>
  <c r="C4601" i="38"/>
  <c r="C4602" i="38"/>
  <c r="C4603" i="38"/>
  <c r="C4604" i="38"/>
  <c r="C4605" i="38"/>
  <c r="C4606" i="38"/>
  <c r="C4607" i="38"/>
  <c r="C4608" i="38"/>
  <c r="C4609" i="38"/>
  <c r="C4610" i="38"/>
  <c r="C4611" i="38"/>
  <c r="C4612" i="38"/>
  <c r="C4613" i="38"/>
  <c r="C4614" i="38"/>
  <c r="C4615" i="38"/>
  <c r="C4616" i="38"/>
  <c r="C4617" i="38"/>
  <c r="C4618" i="38"/>
  <c r="C4619" i="38"/>
  <c r="C4620" i="38"/>
  <c r="C4621" i="38"/>
  <c r="C4622" i="38"/>
  <c r="C4623" i="38"/>
  <c r="C4624" i="38"/>
  <c r="C4625" i="38"/>
  <c r="C4626" i="38"/>
  <c r="C4627" i="38"/>
  <c r="C4628" i="38"/>
  <c r="C4629" i="38"/>
  <c r="C4630" i="38"/>
  <c r="C4631" i="38"/>
  <c r="C4632" i="38"/>
  <c r="C4633" i="38"/>
  <c r="C4634" i="38"/>
  <c r="C4635" i="38"/>
  <c r="C4636" i="38"/>
  <c r="C4637" i="38"/>
  <c r="C4638" i="38"/>
  <c r="C4639" i="38"/>
  <c r="C4640" i="38"/>
  <c r="C4641" i="38"/>
  <c r="C4642" i="38"/>
  <c r="C4643" i="38"/>
  <c r="C4644" i="38"/>
  <c r="C4645" i="38"/>
  <c r="C4646" i="38"/>
  <c r="C4647" i="38"/>
  <c r="C4648" i="38"/>
  <c r="C4649" i="38"/>
  <c r="C4650" i="38"/>
  <c r="C4651" i="38"/>
  <c r="C4652" i="38"/>
  <c r="C4653" i="38"/>
  <c r="C4654" i="38"/>
  <c r="C4655" i="38"/>
  <c r="C4656" i="38"/>
  <c r="C4657" i="38"/>
  <c r="C4658" i="38"/>
  <c r="C4659" i="38"/>
  <c r="C4660" i="38"/>
  <c r="C4661" i="38"/>
  <c r="C4662" i="38"/>
  <c r="C4663" i="38"/>
  <c r="C4664" i="38"/>
  <c r="C4665" i="38"/>
  <c r="C4666" i="38"/>
  <c r="C4667" i="38"/>
  <c r="C4668" i="38"/>
  <c r="C4669" i="38"/>
  <c r="C4670" i="38"/>
  <c r="C4671" i="38"/>
  <c r="C4672" i="38"/>
  <c r="C4673" i="38"/>
  <c r="C4674" i="38"/>
  <c r="C4675" i="38"/>
  <c r="C4676" i="38"/>
  <c r="C4677" i="38"/>
  <c r="C4678" i="38"/>
  <c r="C4679" i="38"/>
  <c r="C4680" i="38"/>
  <c r="C4681" i="38"/>
  <c r="C4682" i="38"/>
  <c r="C4683" i="38"/>
  <c r="C4684" i="38"/>
  <c r="C4685" i="38"/>
  <c r="C4686" i="38"/>
  <c r="C4687" i="38"/>
  <c r="C4688" i="38"/>
  <c r="C4689" i="38"/>
  <c r="C4690" i="38"/>
  <c r="C4691" i="38"/>
  <c r="C4692" i="38"/>
  <c r="C4693" i="38"/>
  <c r="C4694" i="38"/>
  <c r="C4695" i="38"/>
  <c r="C4696" i="38"/>
  <c r="C4697" i="38"/>
  <c r="C4698" i="38"/>
  <c r="C4699" i="38"/>
  <c r="C4700" i="38"/>
  <c r="C4701" i="38"/>
  <c r="C4702" i="38"/>
  <c r="C4703" i="38"/>
  <c r="C4704" i="38"/>
  <c r="C4705" i="38"/>
  <c r="C4706" i="38"/>
  <c r="C4707" i="38"/>
  <c r="C4708" i="38"/>
  <c r="C4709" i="38"/>
  <c r="C4710" i="38"/>
  <c r="C4711" i="38"/>
  <c r="C4712" i="38"/>
  <c r="C4713" i="38"/>
  <c r="C4714" i="38"/>
  <c r="C4715" i="38"/>
  <c r="C4716" i="38"/>
  <c r="C4717" i="38"/>
  <c r="C4718" i="38"/>
  <c r="C4719" i="38"/>
  <c r="C4720" i="38"/>
  <c r="C4721" i="38"/>
  <c r="C4722" i="38"/>
  <c r="C4723" i="38"/>
  <c r="C4724" i="38"/>
  <c r="C4725" i="38"/>
  <c r="C4726" i="38"/>
  <c r="C4727" i="38"/>
  <c r="C4728" i="38"/>
  <c r="C4729" i="38"/>
  <c r="C4730" i="38"/>
  <c r="C4731" i="38"/>
  <c r="C4732" i="38"/>
  <c r="C4733" i="38"/>
  <c r="C4734" i="38"/>
  <c r="C4735" i="38"/>
  <c r="C4736" i="38"/>
  <c r="C4737" i="38"/>
  <c r="C4738" i="38"/>
  <c r="C4739" i="38"/>
  <c r="C4740" i="38"/>
  <c r="C4741" i="38"/>
  <c r="C4742" i="38"/>
  <c r="C4743" i="38"/>
  <c r="C4744" i="38"/>
  <c r="C4745" i="38"/>
  <c r="C4746" i="38"/>
  <c r="C4747" i="38"/>
  <c r="C4748" i="38"/>
  <c r="C4749" i="38"/>
  <c r="C4750" i="38"/>
  <c r="C4751" i="38"/>
  <c r="C4752" i="38"/>
  <c r="C4753" i="38"/>
  <c r="C4754" i="38"/>
  <c r="C4755" i="38"/>
  <c r="C4756" i="38"/>
  <c r="C4757" i="38"/>
  <c r="C4758" i="38"/>
  <c r="C4759" i="38"/>
  <c r="C4760" i="38"/>
  <c r="C4761" i="38"/>
  <c r="C4762" i="38"/>
  <c r="C4763" i="38"/>
  <c r="C4764" i="38"/>
  <c r="C4765" i="38"/>
  <c r="C4766" i="38"/>
  <c r="C4767" i="38"/>
  <c r="C4768" i="38"/>
  <c r="C4769" i="38"/>
  <c r="C4770" i="38"/>
  <c r="C4771" i="38"/>
  <c r="C4772" i="38"/>
  <c r="C4773" i="38"/>
  <c r="C4774" i="38"/>
  <c r="C4775" i="38"/>
  <c r="C4776" i="38"/>
  <c r="C4777" i="38"/>
  <c r="C4778" i="38"/>
  <c r="C4779" i="38"/>
  <c r="C4780" i="38"/>
  <c r="C4781" i="38"/>
  <c r="C4782" i="38"/>
  <c r="C4783" i="38"/>
  <c r="C4784" i="38"/>
  <c r="C4785" i="38"/>
  <c r="C4786" i="38"/>
  <c r="C4787" i="38"/>
  <c r="C4788" i="38"/>
  <c r="C4789" i="38"/>
  <c r="C4790" i="38"/>
  <c r="C4791" i="38"/>
  <c r="C4792" i="38"/>
  <c r="C4793" i="38"/>
  <c r="C4794" i="38"/>
  <c r="C4795" i="38"/>
  <c r="C4796" i="38"/>
  <c r="C4797" i="38"/>
  <c r="C4798" i="38"/>
  <c r="C4799" i="38"/>
  <c r="C4800" i="38"/>
  <c r="C4801" i="38"/>
  <c r="C4802" i="38"/>
  <c r="C4803" i="38"/>
  <c r="C4804" i="38"/>
  <c r="C4805" i="38"/>
  <c r="C4806" i="38"/>
  <c r="C4807" i="38"/>
  <c r="C4808" i="38"/>
  <c r="C4809" i="38"/>
  <c r="C4810" i="38"/>
  <c r="C4811" i="38"/>
  <c r="C4812" i="38"/>
  <c r="C4813" i="38"/>
  <c r="C4814" i="38"/>
  <c r="C4815" i="38"/>
  <c r="C4816" i="38"/>
  <c r="C4817" i="38"/>
  <c r="C4818" i="38"/>
  <c r="C4819" i="38"/>
  <c r="C4820" i="38"/>
  <c r="C4821" i="38"/>
  <c r="C4822" i="38"/>
  <c r="C4823" i="38"/>
  <c r="C4824" i="38"/>
  <c r="C4825" i="38"/>
  <c r="C4826" i="38"/>
  <c r="C4827" i="38"/>
  <c r="C4828" i="38"/>
  <c r="C4829" i="38"/>
  <c r="C4830" i="38"/>
  <c r="C4831" i="38"/>
  <c r="C4832" i="38"/>
  <c r="C4833" i="38"/>
  <c r="C4834" i="38"/>
  <c r="C4835" i="38"/>
  <c r="C4836" i="38"/>
  <c r="C4837" i="38"/>
  <c r="C4838" i="38"/>
  <c r="C4839" i="38"/>
  <c r="C4840" i="38"/>
  <c r="C4841" i="38"/>
  <c r="C4842" i="38"/>
  <c r="C4843" i="38"/>
  <c r="C4844" i="38"/>
  <c r="C4845" i="38"/>
  <c r="C4846" i="38"/>
  <c r="C4847" i="38"/>
  <c r="C4848" i="38"/>
  <c r="C4849" i="38"/>
  <c r="C4850" i="38"/>
  <c r="C4851" i="38"/>
  <c r="C4852" i="38"/>
  <c r="C4853" i="38"/>
  <c r="C4854" i="38"/>
  <c r="C4855" i="38"/>
  <c r="C4856" i="38"/>
  <c r="C4857" i="38"/>
  <c r="C4858" i="38"/>
  <c r="C4859" i="38"/>
  <c r="C4860" i="38"/>
  <c r="C4861" i="38"/>
  <c r="C4862" i="38"/>
  <c r="C4863" i="38"/>
  <c r="C4864" i="38"/>
  <c r="C4865" i="38"/>
  <c r="C4866" i="38"/>
  <c r="C4867" i="38"/>
  <c r="C4868" i="38"/>
  <c r="C4869" i="38"/>
  <c r="C4870" i="38"/>
  <c r="C4871" i="38"/>
  <c r="C4872" i="38"/>
  <c r="C4873" i="38"/>
  <c r="C4874" i="38"/>
  <c r="C4875" i="38"/>
  <c r="C4876" i="38"/>
  <c r="C4877" i="38"/>
  <c r="C4878" i="38"/>
  <c r="C4879" i="38"/>
  <c r="C4880" i="38"/>
  <c r="C4881" i="38"/>
  <c r="C4882" i="38"/>
  <c r="C4883" i="38"/>
  <c r="C4884" i="38"/>
  <c r="C4885" i="38"/>
  <c r="C4886" i="38"/>
  <c r="C4887" i="38"/>
  <c r="C4888" i="38"/>
  <c r="C4889" i="38"/>
  <c r="C4890" i="38"/>
  <c r="C4891" i="38"/>
  <c r="C4892" i="38"/>
  <c r="C4893" i="38"/>
  <c r="C4894" i="38"/>
  <c r="C4895" i="38"/>
  <c r="C4896" i="38"/>
  <c r="C4897" i="38"/>
  <c r="C4898" i="38"/>
  <c r="C4899" i="38"/>
  <c r="C4900" i="38"/>
  <c r="C4901" i="38"/>
  <c r="C4902" i="38"/>
  <c r="C4903" i="38"/>
  <c r="C4904" i="38"/>
  <c r="C4905" i="38"/>
  <c r="C4906" i="38"/>
  <c r="C4907" i="38"/>
  <c r="C4908" i="38"/>
  <c r="C4909" i="38"/>
  <c r="C4910" i="38"/>
  <c r="C4911" i="38"/>
  <c r="C4912" i="38"/>
  <c r="C4913" i="38"/>
  <c r="C4914" i="38"/>
  <c r="C4915" i="38"/>
  <c r="C4916" i="38"/>
  <c r="C4917" i="38"/>
  <c r="C4918" i="38"/>
  <c r="C4919" i="38"/>
  <c r="C4920" i="38"/>
  <c r="C4921" i="38"/>
  <c r="C4922" i="38"/>
  <c r="C4923" i="38"/>
  <c r="C4924" i="38"/>
  <c r="C4925" i="38"/>
  <c r="C4926" i="38"/>
  <c r="C4927" i="38"/>
  <c r="C4928" i="38"/>
  <c r="C4929" i="38"/>
  <c r="C4930" i="38"/>
  <c r="C4931" i="38"/>
  <c r="C4932" i="38"/>
  <c r="C4933" i="38"/>
  <c r="C4934" i="38"/>
  <c r="C4935" i="38"/>
  <c r="C4936" i="38"/>
  <c r="C4937" i="38"/>
  <c r="C4938" i="38"/>
  <c r="C4939" i="38"/>
  <c r="C4940" i="38"/>
  <c r="C4941" i="38"/>
  <c r="C4942" i="38"/>
  <c r="C4943" i="38"/>
  <c r="C4944" i="38"/>
  <c r="C4945" i="38"/>
  <c r="C4946" i="38"/>
  <c r="C4947" i="38"/>
  <c r="C4948" i="38"/>
  <c r="C4949" i="38"/>
  <c r="C4950" i="38"/>
  <c r="C4951" i="38"/>
  <c r="C4952" i="38"/>
  <c r="C4953" i="38"/>
  <c r="C4954" i="38"/>
  <c r="C4955" i="38"/>
  <c r="C4956" i="38"/>
  <c r="C4957" i="38"/>
  <c r="C4958" i="38"/>
  <c r="C4959" i="38"/>
  <c r="C4960" i="38"/>
  <c r="C4961" i="38"/>
  <c r="C4962" i="38"/>
  <c r="C4963" i="38"/>
  <c r="C4964" i="38"/>
  <c r="C4965" i="38"/>
  <c r="C4966" i="38"/>
  <c r="C4967" i="38"/>
  <c r="C4968" i="38"/>
  <c r="C4969" i="38"/>
  <c r="C4970" i="38"/>
  <c r="C4971" i="38"/>
  <c r="C4972" i="38"/>
  <c r="C4973" i="38"/>
  <c r="C4974" i="38"/>
  <c r="C4975" i="38"/>
  <c r="C4976" i="38"/>
  <c r="C4977" i="38"/>
  <c r="C4978" i="38"/>
  <c r="C4979" i="38"/>
  <c r="C4980" i="38"/>
  <c r="C4981" i="38"/>
  <c r="C4982" i="38"/>
  <c r="C4983" i="38"/>
  <c r="C4984" i="38"/>
  <c r="C4985" i="38"/>
  <c r="C4986" i="38"/>
  <c r="C4987" i="38"/>
  <c r="C4988" i="38"/>
  <c r="C4989" i="38"/>
  <c r="C4990" i="38"/>
  <c r="C4991" i="38"/>
  <c r="C4992" i="38"/>
  <c r="C4993" i="38"/>
  <c r="C4994" i="38"/>
  <c r="C4995" i="38"/>
  <c r="C4996" i="38"/>
  <c r="C4997" i="38"/>
  <c r="C4998" i="38"/>
  <c r="C4999" i="38"/>
  <c r="C5000" i="38"/>
  <c r="C5001" i="38"/>
  <c r="C5002" i="38"/>
  <c r="C5003" i="38"/>
  <c r="C5004" i="38"/>
  <c r="C5005" i="38"/>
  <c r="C5006" i="38"/>
  <c r="C5007" i="38"/>
  <c r="C5008" i="38"/>
  <c r="C5009" i="38"/>
  <c r="C5010" i="38"/>
  <c r="C5011" i="38"/>
  <c r="C5012" i="38"/>
  <c r="C5013" i="38"/>
  <c r="C5014" i="38"/>
  <c r="C5015" i="38"/>
  <c r="C5016" i="38"/>
  <c r="C5017" i="38"/>
  <c r="C5018" i="38"/>
  <c r="C5019" i="38"/>
  <c r="C5020" i="38"/>
  <c r="C5021" i="38"/>
  <c r="C5022" i="38"/>
  <c r="C5023" i="38"/>
  <c r="C5024" i="38"/>
  <c r="C5025" i="38"/>
  <c r="C5026" i="38"/>
  <c r="C5027" i="38"/>
  <c r="C5028" i="38"/>
  <c r="C5029" i="38"/>
  <c r="C5030" i="38"/>
  <c r="C5031" i="38"/>
  <c r="C5032" i="38"/>
  <c r="C5033" i="38"/>
  <c r="C5034" i="38"/>
  <c r="C5035" i="38"/>
  <c r="C5036" i="38"/>
  <c r="C5037" i="38"/>
  <c r="C5038" i="38"/>
  <c r="C5039" i="38"/>
  <c r="C5040" i="38"/>
  <c r="C5041" i="38"/>
  <c r="C5042" i="38"/>
  <c r="C5043" i="38"/>
  <c r="C5044" i="38"/>
  <c r="C5045" i="38"/>
  <c r="C5046" i="38"/>
  <c r="C5047" i="38"/>
  <c r="C5048" i="38"/>
  <c r="C5049" i="38"/>
  <c r="C5050" i="38"/>
  <c r="C5051" i="38"/>
  <c r="C5052" i="38"/>
  <c r="C5053" i="38"/>
  <c r="C5054" i="38"/>
  <c r="C5055" i="38"/>
  <c r="C5056" i="38"/>
  <c r="C5057" i="38"/>
  <c r="C5058" i="38"/>
  <c r="C5059" i="38"/>
  <c r="C5060" i="38"/>
  <c r="C5061" i="38"/>
  <c r="C5062" i="38"/>
  <c r="C5063" i="38"/>
  <c r="C5064" i="38"/>
  <c r="C5065" i="38"/>
  <c r="C5066" i="38"/>
  <c r="C5067" i="38"/>
  <c r="C5068" i="38"/>
  <c r="C5069" i="38"/>
  <c r="C5070" i="38"/>
  <c r="C5071" i="38"/>
  <c r="C5072" i="38"/>
  <c r="C5073" i="38"/>
  <c r="C5074" i="38"/>
  <c r="C5075" i="38"/>
  <c r="C5076" i="38"/>
  <c r="C5077" i="38"/>
  <c r="C5078" i="38"/>
  <c r="C5079" i="38"/>
  <c r="C5080" i="38"/>
  <c r="C5081" i="38"/>
  <c r="C5082" i="38"/>
  <c r="C5083" i="38"/>
  <c r="C5084" i="38"/>
  <c r="C5085" i="38"/>
  <c r="C5086" i="38"/>
  <c r="C5087" i="38"/>
  <c r="C5088" i="38"/>
  <c r="C5089" i="38"/>
  <c r="C5090" i="38"/>
  <c r="C5091" i="38"/>
  <c r="C5092" i="38"/>
  <c r="C5093" i="38"/>
  <c r="C5094" i="38"/>
  <c r="C5095" i="38"/>
  <c r="C5096" i="38"/>
  <c r="C5097" i="38"/>
  <c r="C5098" i="38"/>
  <c r="C5099" i="38"/>
  <c r="C5100" i="38"/>
  <c r="C5101" i="38"/>
  <c r="C5102" i="38"/>
  <c r="C5103" i="38"/>
  <c r="C5104" i="38"/>
  <c r="C5105" i="38"/>
  <c r="C5106" i="38"/>
  <c r="C5107" i="38"/>
  <c r="C5108" i="38"/>
  <c r="C5109" i="38"/>
  <c r="C5110" i="38"/>
  <c r="C5111" i="38"/>
  <c r="C5112" i="38"/>
  <c r="C5113" i="38"/>
  <c r="C5114" i="38"/>
  <c r="C5115" i="38"/>
  <c r="C5116" i="38"/>
  <c r="C5117" i="38"/>
  <c r="C5118" i="38"/>
  <c r="C5119" i="38"/>
  <c r="C5120" i="38"/>
  <c r="C5121" i="38"/>
  <c r="C5122" i="38"/>
  <c r="C5123" i="38"/>
  <c r="C5124" i="38"/>
  <c r="C5125" i="38"/>
  <c r="C5126" i="38"/>
  <c r="C5127" i="38"/>
  <c r="C5128" i="38"/>
  <c r="C5129" i="38"/>
  <c r="C5130" i="38"/>
  <c r="C5131" i="38"/>
  <c r="C5132" i="38"/>
  <c r="C5133" i="38"/>
  <c r="C5134" i="38"/>
  <c r="C5135" i="38"/>
  <c r="C5136" i="38"/>
  <c r="C5137" i="38"/>
  <c r="C5138" i="38"/>
  <c r="C5139" i="38"/>
  <c r="C5140" i="38"/>
  <c r="C5141" i="38"/>
  <c r="C5142" i="38"/>
  <c r="C5143" i="38"/>
  <c r="C5144" i="38"/>
  <c r="C5145" i="38"/>
  <c r="C5146" i="38"/>
  <c r="C5147" i="38"/>
  <c r="C5148" i="38"/>
  <c r="C5149" i="38"/>
  <c r="C5150" i="38"/>
  <c r="C5151" i="38"/>
  <c r="C5152" i="38"/>
  <c r="C5153" i="38"/>
  <c r="C5154" i="38"/>
  <c r="C5155" i="38"/>
  <c r="C5156" i="38"/>
  <c r="C5157" i="38"/>
  <c r="C5158" i="38"/>
  <c r="C5159" i="38"/>
  <c r="C5160" i="38"/>
  <c r="C5161" i="38"/>
  <c r="C5162" i="38"/>
  <c r="C5163" i="38"/>
  <c r="C5164" i="38"/>
  <c r="C5165" i="38"/>
  <c r="C5166" i="38"/>
  <c r="C5167" i="38"/>
  <c r="C5168" i="38"/>
  <c r="C5169" i="38"/>
  <c r="C5170" i="38"/>
  <c r="C5171" i="38"/>
  <c r="C5172" i="38"/>
  <c r="C5173" i="38"/>
  <c r="C5174" i="38"/>
  <c r="C5175" i="38"/>
  <c r="C5176" i="38"/>
  <c r="C5177" i="38"/>
  <c r="C5178" i="38"/>
  <c r="C5179" i="38"/>
  <c r="C5180" i="38"/>
  <c r="C5181" i="38"/>
  <c r="C5182" i="38"/>
  <c r="C5183" i="38"/>
  <c r="C5184" i="38"/>
  <c r="C5185" i="38"/>
  <c r="C5186" i="38"/>
  <c r="C5187" i="38"/>
  <c r="C5188" i="38"/>
  <c r="C5189" i="38"/>
  <c r="C5190" i="38"/>
  <c r="C5191" i="38"/>
  <c r="C5192" i="38"/>
  <c r="C5193" i="38"/>
  <c r="C5194" i="38"/>
  <c r="C5195" i="38"/>
  <c r="C5196" i="38"/>
  <c r="C5197" i="38"/>
  <c r="C5198" i="38"/>
  <c r="C5199" i="38"/>
  <c r="C5200" i="38"/>
  <c r="C5201" i="38"/>
  <c r="C5202" i="38"/>
  <c r="C5203" i="38"/>
  <c r="C5204" i="38"/>
  <c r="C5205" i="38"/>
  <c r="C5206" i="38"/>
  <c r="C5207" i="38"/>
  <c r="C5208" i="38"/>
  <c r="C5209" i="38"/>
  <c r="C5210" i="38"/>
  <c r="C5211" i="38"/>
  <c r="C5212" i="38"/>
  <c r="C5213" i="38"/>
  <c r="C5214" i="38"/>
  <c r="C5215" i="38"/>
  <c r="C5216" i="38"/>
  <c r="C5217" i="38"/>
  <c r="C5218" i="38"/>
  <c r="C5219" i="38"/>
  <c r="C5220" i="38"/>
  <c r="C5221" i="38"/>
  <c r="C5222" i="38"/>
  <c r="C5223" i="38"/>
  <c r="C5224" i="38"/>
  <c r="C5225" i="38"/>
  <c r="C5226" i="38"/>
  <c r="C5227" i="38"/>
  <c r="C5228" i="38"/>
  <c r="C5229" i="38"/>
  <c r="C5230" i="38"/>
  <c r="C5231" i="38"/>
  <c r="C5232" i="38"/>
  <c r="C5233" i="38"/>
  <c r="C5234" i="38"/>
  <c r="C5235" i="38"/>
  <c r="C5236" i="38"/>
  <c r="C5237" i="38"/>
  <c r="C5238" i="38"/>
  <c r="C5239" i="38"/>
  <c r="C5240" i="38"/>
  <c r="C5241" i="38"/>
  <c r="C5242" i="38"/>
  <c r="C5243" i="38"/>
  <c r="C5244" i="38"/>
  <c r="C5245" i="38"/>
  <c r="C5246" i="38"/>
  <c r="C5247" i="38"/>
  <c r="C5248" i="38"/>
  <c r="C5249" i="38"/>
  <c r="C5250" i="38"/>
  <c r="C5251" i="38"/>
  <c r="C5252" i="38"/>
  <c r="C5253" i="38"/>
  <c r="C5254" i="38"/>
  <c r="C5255" i="38"/>
  <c r="C5256" i="38"/>
  <c r="C5257" i="38"/>
  <c r="C5258" i="38"/>
  <c r="C5259" i="38"/>
  <c r="C5260" i="38"/>
  <c r="C5261" i="38"/>
  <c r="C5262" i="38"/>
  <c r="C5263" i="38"/>
  <c r="C5264" i="38"/>
  <c r="C5265" i="38"/>
  <c r="C5266" i="38"/>
  <c r="C5267" i="38"/>
  <c r="C5268" i="38"/>
  <c r="C5269" i="38"/>
  <c r="C5270" i="38"/>
  <c r="C5271" i="38"/>
  <c r="C5272" i="38"/>
  <c r="C5273" i="38"/>
  <c r="C5274" i="38"/>
  <c r="C5275" i="38"/>
  <c r="C5276" i="38"/>
  <c r="C5277" i="38"/>
  <c r="C5278" i="38"/>
  <c r="C5279" i="38"/>
  <c r="C5280" i="38"/>
  <c r="C5281" i="38"/>
  <c r="C5282" i="38"/>
  <c r="C5283" i="38"/>
  <c r="C5284" i="38"/>
  <c r="C5285" i="38"/>
  <c r="C5286" i="38"/>
  <c r="C5287" i="38"/>
  <c r="C5288" i="38"/>
  <c r="C5289" i="38"/>
  <c r="C5290" i="38"/>
  <c r="C5291" i="38"/>
  <c r="C5292" i="38"/>
  <c r="C5293" i="38"/>
  <c r="C5294" i="38"/>
  <c r="C5295" i="38"/>
  <c r="C5296" i="38"/>
  <c r="C5297" i="38"/>
  <c r="C5298" i="38"/>
  <c r="C5299" i="38"/>
  <c r="C5300" i="38"/>
  <c r="C5301" i="38"/>
  <c r="C5302" i="38"/>
  <c r="C5303" i="38"/>
  <c r="C5304" i="38"/>
  <c r="C5305" i="38"/>
  <c r="C5306" i="38"/>
  <c r="C5307" i="38"/>
  <c r="C5308" i="38"/>
  <c r="C5309" i="38"/>
  <c r="C5310" i="38"/>
  <c r="C5311" i="38"/>
  <c r="C5312" i="38"/>
  <c r="C5313" i="38"/>
  <c r="C5314" i="38"/>
  <c r="C5315" i="38"/>
  <c r="C5316" i="38"/>
  <c r="C5317" i="38"/>
  <c r="C5318" i="38"/>
  <c r="C5319" i="38"/>
  <c r="C5320" i="38"/>
  <c r="C5321" i="38"/>
  <c r="C5322" i="38"/>
  <c r="C5323" i="38"/>
  <c r="C5324" i="38"/>
  <c r="C5325" i="38"/>
  <c r="C5326" i="38"/>
  <c r="C5327" i="38"/>
  <c r="C5328" i="38"/>
  <c r="C5329" i="38"/>
  <c r="C5330" i="38"/>
  <c r="C5331" i="38"/>
  <c r="C5332" i="38"/>
  <c r="C5333" i="38"/>
  <c r="C5334" i="38"/>
  <c r="C5335" i="38"/>
  <c r="C5336" i="38"/>
  <c r="C5337" i="38"/>
  <c r="C5338" i="38"/>
  <c r="C5339" i="38"/>
  <c r="C5340" i="38"/>
  <c r="C5341" i="38"/>
  <c r="C5342" i="38"/>
  <c r="C5343" i="38"/>
  <c r="C5344" i="38"/>
  <c r="C5345" i="38"/>
  <c r="C5346" i="38"/>
  <c r="C5347" i="38"/>
  <c r="C5348" i="38"/>
  <c r="C5349" i="38"/>
  <c r="C5350" i="38"/>
  <c r="C5351" i="38"/>
  <c r="C5352" i="38"/>
  <c r="C5353" i="38"/>
  <c r="C5354" i="38"/>
  <c r="C5355" i="38"/>
  <c r="C5356" i="38"/>
  <c r="C5357" i="38"/>
  <c r="C5358" i="38"/>
  <c r="C5359" i="38"/>
  <c r="C5360" i="38"/>
  <c r="C5361" i="38"/>
  <c r="C5362" i="38"/>
  <c r="C5363" i="38"/>
  <c r="C5364" i="38"/>
  <c r="C5365" i="38"/>
  <c r="C5366" i="38"/>
  <c r="C5367" i="38"/>
  <c r="C5368" i="38"/>
  <c r="C5369" i="38"/>
  <c r="C5370" i="38"/>
  <c r="C5371" i="38"/>
  <c r="C5372" i="38"/>
  <c r="C5373" i="38"/>
  <c r="C5374" i="38"/>
  <c r="C5375" i="38"/>
  <c r="C5376" i="38"/>
  <c r="C5377" i="38"/>
  <c r="C5378" i="38"/>
  <c r="C5379" i="38"/>
  <c r="C5380" i="38"/>
  <c r="C5381" i="38"/>
  <c r="C5382" i="38"/>
  <c r="C5383" i="38"/>
  <c r="C5384" i="38"/>
  <c r="C5385" i="38"/>
  <c r="C5386" i="38"/>
  <c r="C5387" i="38"/>
  <c r="C5388" i="38"/>
  <c r="C5389" i="38"/>
  <c r="C5390" i="38"/>
  <c r="C5391" i="38"/>
  <c r="C5392" i="38"/>
  <c r="C5393" i="38"/>
  <c r="C5394" i="38"/>
  <c r="C5395" i="38"/>
  <c r="C5396" i="38"/>
  <c r="C5397" i="38"/>
  <c r="C5398" i="38"/>
  <c r="C5399" i="38"/>
  <c r="C5400" i="38"/>
  <c r="C5401" i="38"/>
  <c r="C5402" i="38"/>
  <c r="C5403" i="38"/>
  <c r="C5404" i="38"/>
  <c r="C5405" i="38"/>
  <c r="C5406" i="38"/>
  <c r="C5407" i="38"/>
  <c r="C5408" i="38"/>
  <c r="C5409" i="38"/>
  <c r="C5410" i="38"/>
  <c r="C5411" i="38"/>
  <c r="C5412" i="38"/>
  <c r="C5413" i="38"/>
  <c r="C5414" i="38"/>
  <c r="C5415" i="38"/>
  <c r="C5416" i="38"/>
  <c r="C5417" i="38"/>
  <c r="C5418" i="38"/>
  <c r="C5419" i="38"/>
  <c r="C5420" i="38"/>
  <c r="C5421" i="38"/>
  <c r="C5422" i="38"/>
  <c r="C5423" i="38"/>
  <c r="C5424" i="38"/>
  <c r="C5425" i="38"/>
  <c r="C5426" i="38"/>
  <c r="C5427" i="38"/>
  <c r="C5428" i="38"/>
  <c r="C5429" i="38"/>
  <c r="C5430" i="38"/>
  <c r="C5431" i="38"/>
  <c r="C5432" i="38"/>
  <c r="C5433" i="38"/>
  <c r="C5434" i="38"/>
  <c r="C5435" i="38"/>
  <c r="C5436" i="38"/>
  <c r="C5437" i="38"/>
  <c r="C5438" i="38"/>
  <c r="C5439" i="38"/>
  <c r="C5440" i="38"/>
  <c r="C5441" i="38"/>
  <c r="C5442" i="38"/>
  <c r="C5443" i="38"/>
  <c r="C5444" i="38"/>
  <c r="C5445" i="38"/>
  <c r="C5446" i="38"/>
  <c r="C5447" i="38"/>
  <c r="C5448" i="38"/>
  <c r="C5449" i="38"/>
  <c r="C5450" i="38"/>
  <c r="C5451" i="38"/>
  <c r="C5452" i="38"/>
  <c r="C5453" i="38"/>
  <c r="C5454" i="38"/>
  <c r="C5455" i="38"/>
  <c r="C5456" i="38"/>
  <c r="C5457" i="38"/>
  <c r="C5458" i="38"/>
  <c r="C5459" i="38"/>
  <c r="C5460" i="38"/>
  <c r="C5461" i="38"/>
  <c r="C5462" i="38"/>
  <c r="C5463" i="38"/>
  <c r="C5464" i="38"/>
  <c r="C5465" i="38"/>
  <c r="C5466" i="38"/>
  <c r="C5467" i="38"/>
  <c r="C5468" i="38"/>
  <c r="C5469" i="38"/>
  <c r="C5470" i="38"/>
  <c r="C5471" i="38"/>
  <c r="C5472" i="38"/>
  <c r="C5473" i="38"/>
  <c r="C5474" i="38"/>
  <c r="C5475" i="38"/>
  <c r="C5476" i="38"/>
  <c r="C5477" i="38"/>
  <c r="C5478" i="38"/>
  <c r="C5479" i="38"/>
  <c r="C5480" i="38"/>
  <c r="C5481" i="38"/>
  <c r="C5482" i="38"/>
  <c r="C5483" i="38"/>
  <c r="C5484" i="38"/>
  <c r="C5485" i="38"/>
  <c r="C5486" i="38"/>
  <c r="C5487" i="38"/>
  <c r="C5488" i="38"/>
  <c r="C5489" i="38"/>
  <c r="C5490" i="38"/>
  <c r="C5491" i="38"/>
  <c r="C5492" i="38"/>
  <c r="C5493" i="38"/>
  <c r="C5494" i="38"/>
  <c r="C5495" i="38"/>
  <c r="C5496" i="38"/>
  <c r="C5497" i="38"/>
  <c r="C5498" i="38"/>
  <c r="C5499" i="38"/>
  <c r="C5500" i="38"/>
  <c r="C5501" i="38"/>
  <c r="C5502" i="38"/>
  <c r="C5503" i="38"/>
  <c r="C5504" i="38"/>
  <c r="C5505" i="38"/>
  <c r="C5506" i="38"/>
  <c r="C5507" i="38"/>
  <c r="C5508" i="38"/>
  <c r="C5509" i="38"/>
  <c r="C5510" i="38"/>
  <c r="C5511" i="38"/>
  <c r="C5512" i="38"/>
  <c r="C5513" i="38"/>
  <c r="C5514" i="38"/>
  <c r="C5515" i="38"/>
  <c r="C5516" i="38"/>
  <c r="C5517" i="38"/>
  <c r="C5518" i="38"/>
  <c r="C5519" i="38"/>
  <c r="C5520" i="38"/>
  <c r="C5521" i="38"/>
  <c r="C5522" i="38"/>
  <c r="C5523" i="38"/>
  <c r="C5524" i="38"/>
  <c r="C5525" i="38"/>
  <c r="C5526" i="38"/>
  <c r="C5527" i="38"/>
  <c r="C5528" i="38"/>
  <c r="C5529" i="38"/>
  <c r="C5530" i="38"/>
  <c r="C5531" i="38"/>
  <c r="C5532" i="38"/>
  <c r="C5533" i="38"/>
  <c r="C5534" i="38"/>
  <c r="C5535" i="38"/>
  <c r="C5536" i="38"/>
  <c r="C5537" i="38"/>
  <c r="C5538" i="38"/>
  <c r="C5539" i="38"/>
  <c r="C5540" i="38"/>
  <c r="C5541" i="38"/>
  <c r="C5542" i="38"/>
  <c r="C5543" i="38"/>
  <c r="C5544" i="38"/>
  <c r="C5545" i="38"/>
  <c r="C5546" i="38"/>
  <c r="C5547" i="38"/>
  <c r="C5548" i="38"/>
  <c r="C5549" i="38"/>
  <c r="C5550" i="38"/>
  <c r="C5551" i="38"/>
  <c r="C5552" i="38"/>
  <c r="C5553" i="38"/>
  <c r="C5554" i="38"/>
  <c r="C5555" i="38"/>
  <c r="C5556" i="38"/>
  <c r="C5557" i="38"/>
  <c r="C5558" i="38"/>
  <c r="C5559" i="38"/>
  <c r="C5560" i="38"/>
  <c r="C5561" i="38"/>
  <c r="C5562" i="38"/>
  <c r="C5563" i="38"/>
  <c r="C5564" i="38"/>
  <c r="C5565" i="38"/>
  <c r="C5566" i="38"/>
  <c r="C5567" i="38"/>
  <c r="C5568" i="38"/>
  <c r="C5569" i="38"/>
  <c r="C5570" i="38"/>
  <c r="C5571" i="38"/>
  <c r="C5572" i="38"/>
  <c r="C5573" i="38"/>
  <c r="C5574" i="38"/>
  <c r="C5575" i="38"/>
  <c r="C5576" i="38"/>
  <c r="C5577" i="38"/>
  <c r="C5578" i="38"/>
  <c r="C5579" i="38"/>
  <c r="C5580" i="38"/>
  <c r="C5581" i="38"/>
  <c r="C5582" i="38"/>
  <c r="C5583" i="38"/>
  <c r="C5584" i="38"/>
  <c r="C5585" i="38"/>
  <c r="C5586" i="38"/>
  <c r="C5587" i="38"/>
  <c r="C5588" i="38"/>
  <c r="C5589" i="38"/>
  <c r="C5590" i="38"/>
  <c r="C5591" i="38"/>
  <c r="C5592" i="38"/>
  <c r="C5593" i="38"/>
  <c r="C5594" i="38"/>
  <c r="C5595" i="38"/>
  <c r="C5596" i="38"/>
  <c r="C5597" i="38"/>
  <c r="C5598" i="38"/>
  <c r="C5599" i="38"/>
  <c r="C5600" i="38"/>
  <c r="C5601" i="38"/>
  <c r="C5602" i="38"/>
  <c r="C5603" i="38"/>
  <c r="C5604" i="38"/>
  <c r="C5605" i="38"/>
  <c r="C5606" i="38"/>
  <c r="C5607" i="38"/>
  <c r="C5608" i="38"/>
  <c r="C5609" i="38"/>
  <c r="C5610" i="38"/>
  <c r="C5611" i="38"/>
  <c r="C5612" i="38"/>
  <c r="C5613" i="38"/>
  <c r="C5614" i="38"/>
  <c r="C5615" i="38"/>
  <c r="C5616" i="38"/>
  <c r="C5617" i="38"/>
  <c r="C5618" i="38"/>
  <c r="C5619" i="38"/>
  <c r="C5620" i="38"/>
  <c r="C5621" i="38"/>
  <c r="C5622" i="38"/>
  <c r="C5623" i="38"/>
  <c r="C5624" i="38"/>
  <c r="C5625" i="38"/>
  <c r="C5626" i="38"/>
  <c r="C5627" i="38"/>
  <c r="C5628" i="38"/>
  <c r="C5629" i="38"/>
  <c r="C5630" i="38"/>
  <c r="C5631" i="38"/>
  <c r="C5632" i="38"/>
  <c r="C5633" i="38"/>
  <c r="C5634" i="38"/>
  <c r="C5635" i="38"/>
  <c r="C5636" i="38"/>
  <c r="C5637" i="38"/>
  <c r="C5638" i="38"/>
  <c r="C5639" i="38"/>
  <c r="C5640" i="38"/>
  <c r="C5641" i="38"/>
  <c r="C5642" i="38"/>
  <c r="C5643" i="38"/>
  <c r="C5644" i="38"/>
  <c r="C5645" i="38"/>
  <c r="C5646" i="38"/>
  <c r="C5647" i="38"/>
  <c r="C5648" i="38"/>
  <c r="C5649" i="38"/>
  <c r="C5650" i="38"/>
  <c r="C5651" i="38"/>
  <c r="C5652" i="38"/>
  <c r="C5653" i="38"/>
  <c r="C5654" i="38"/>
  <c r="C5655" i="38"/>
  <c r="C5656" i="38"/>
  <c r="C5657" i="38"/>
  <c r="C5658" i="38"/>
  <c r="C5659" i="38"/>
  <c r="C5660" i="38"/>
  <c r="C5661" i="38"/>
  <c r="C5662" i="38"/>
  <c r="C5663" i="38"/>
  <c r="C5664" i="38"/>
  <c r="C5665" i="38"/>
  <c r="C5666" i="38"/>
  <c r="C5667" i="38"/>
  <c r="C5668" i="38"/>
  <c r="C5669" i="38"/>
  <c r="C5670" i="38"/>
  <c r="C5671" i="38"/>
  <c r="C5672" i="38"/>
  <c r="C5673" i="38"/>
  <c r="C5674" i="38"/>
  <c r="C5675" i="38"/>
  <c r="C5676" i="38"/>
  <c r="C5677" i="38"/>
  <c r="C5678" i="38"/>
  <c r="C5679" i="38"/>
  <c r="C5680" i="38"/>
  <c r="C5681" i="38"/>
  <c r="C5682" i="38"/>
  <c r="C5683" i="38"/>
  <c r="C5684" i="38"/>
  <c r="C5685" i="38"/>
  <c r="C5686" i="38"/>
  <c r="C5687" i="38"/>
  <c r="C5688" i="38"/>
  <c r="C5689" i="38"/>
  <c r="C5690" i="38"/>
  <c r="C5691" i="38"/>
  <c r="C5692" i="38"/>
  <c r="C5693" i="38"/>
  <c r="C5694" i="38"/>
  <c r="C5695" i="38"/>
  <c r="C5696" i="38"/>
  <c r="C5697" i="38"/>
  <c r="C5698" i="38"/>
  <c r="C5699" i="38"/>
  <c r="C5700" i="38"/>
  <c r="C5701" i="38"/>
  <c r="C5702" i="38"/>
  <c r="C5703" i="38"/>
  <c r="C5704" i="38"/>
  <c r="C5705" i="38"/>
  <c r="C5706" i="38"/>
  <c r="C5707" i="38"/>
  <c r="C5708" i="38"/>
  <c r="C5709" i="38"/>
  <c r="C5710" i="38"/>
  <c r="C5711" i="38"/>
  <c r="C5712" i="38"/>
  <c r="C5713" i="38"/>
  <c r="C5714" i="38"/>
  <c r="C5715" i="38"/>
  <c r="C5716" i="38"/>
  <c r="C5717" i="38"/>
  <c r="C5718" i="38"/>
  <c r="C5719" i="38"/>
  <c r="C5720" i="38"/>
  <c r="C5721" i="38"/>
  <c r="C5722" i="38"/>
  <c r="C5723" i="38"/>
  <c r="C5724" i="38"/>
  <c r="C5725" i="38"/>
  <c r="C5726" i="38"/>
  <c r="C5727" i="38"/>
  <c r="C5728" i="38"/>
  <c r="C5729" i="38"/>
  <c r="C5730" i="38"/>
  <c r="C5731" i="38"/>
  <c r="C5732" i="38"/>
  <c r="C5733" i="38"/>
  <c r="C5734" i="38"/>
  <c r="C5735" i="38"/>
  <c r="C5736" i="38"/>
  <c r="C5737" i="38"/>
  <c r="C5738" i="38"/>
  <c r="C5739" i="38"/>
  <c r="C5740" i="38"/>
  <c r="C5741" i="38"/>
  <c r="C5742" i="38"/>
  <c r="C5743" i="38"/>
  <c r="C5744" i="38"/>
  <c r="C5745" i="38"/>
  <c r="C5746" i="38"/>
  <c r="C5747" i="38"/>
  <c r="C5748" i="38"/>
  <c r="C5749" i="38"/>
  <c r="C5750" i="38"/>
  <c r="C5751" i="38"/>
  <c r="C5752" i="38"/>
  <c r="C5753" i="38"/>
  <c r="C5754" i="38"/>
  <c r="C5755" i="38"/>
  <c r="C5756" i="38"/>
  <c r="C5757" i="38"/>
  <c r="C5758" i="38"/>
  <c r="C5759" i="38"/>
  <c r="C5760" i="38"/>
  <c r="C5761" i="38"/>
  <c r="C5762" i="38"/>
  <c r="C5763" i="38"/>
  <c r="C5764" i="38"/>
  <c r="C5765" i="38"/>
  <c r="C5766" i="38"/>
  <c r="C5767" i="38"/>
  <c r="C5768" i="38"/>
  <c r="C5769" i="38"/>
  <c r="C5770" i="38"/>
  <c r="C5771" i="38"/>
  <c r="C5772" i="38"/>
  <c r="C5773" i="38"/>
  <c r="C5774" i="38"/>
  <c r="C5775" i="38"/>
  <c r="C5776" i="38"/>
  <c r="C5777" i="38"/>
  <c r="C5778" i="38"/>
  <c r="C5779" i="38"/>
  <c r="C5780" i="38"/>
  <c r="C5781" i="38"/>
  <c r="C5782" i="38"/>
  <c r="C5783" i="38"/>
  <c r="C5784" i="38"/>
  <c r="C5785" i="38"/>
  <c r="C5786" i="38"/>
  <c r="C5787" i="38"/>
  <c r="C5788" i="38"/>
  <c r="C5789" i="38"/>
  <c r="C5790" i="38"/>
  <c r="C5791" i="38"/>
  <c r="C5792" i="38"/>
  <c r="C5793" i="38"/>
  <c r="C5794" i="38"/>
  <c r="C5795" i="38"/>
  <c r="C5796" i="38"/>
  <c r="C5797" i="38"/>
  <c r="C5798" i="38"/>
  <c r="C5799" i="38"/>
  <c r="C5800" i="38"/>
  <c r="C5801" i="38"/>
  <c r="C5802" i="38"/>
  <c r="C5803" i="38"/>
  <c r="C5804" i="38"/>
  <c r="C5805" i="38"/>
  <c r="C5806" i="38"/>
  <c r="C5807" i="38"/>
  <c r="C5808" i="38"/>
  <c r="C5809" i="38"/>
  <c r="C5810" i="38"/>
  <c r="C5811" i="38"/>
  <c r="C5812" i="38"/>
  <c r="C5813" i="38"/>
  <c r="C5814" i="38"/>
  <c r="C5815" i="38"/>
  <c r="C5816" i="38"/>
  <c r="C5817" i="38"/>
  <c r="C5818" i="38"/>
  <c r="C5819" i="38"/>
  <c r="C5820" i="38"/>
  <c r="C5821" i="38"/>
  <c r="C5822" i="38"/>
  <c r="C5823" i="38"/>
  <c r="C5824" i="38"/>
  <c r="C5825" i="38"/>
  <c r="C5826" i="38"/>
  <c r="C5827" i="38"/>
  <c r="C5828" i="38"/>
  <c r="C5829" i="38"/>
  <c r="C5830" i="38"/>
  <c r="C5831" i="38"/>
  <c r="C5832" i="38"/>
  <c r="C5833" i="38"/>
  <c r="C5834" i="38"/>
  <c r="C5835" i="38"/>
  <c r="C5836" i="38"/>
  <c r="C5837" i="38"/>
  <c r="C5838" i="38"/>
  <c r="C5839" i="38"/>
  <c r="C5840" i="38"/>
  <c r="C5841" i="38"/>
  <c r="C5842" i="38"/>
  <c r="C5843" i="38"/>
  <c r="C5844" i="38"/>
  <c r="C5845" i="38"/>
  <c r="C5846" i="38"/>
  <c r="C5847" i="38"/>
  <c r="C5848" i="38"/>
  <c r="C5849" i="38"/>
  <c r="C5850" i="38"/>
  <c r="C5851" i="38"/>
  <c r="C5852" i="38"/>
  <c r="B13" i="40"/>
  <c r="C8" i="40"/>
  <c r="C6" i="40"/>
  <c r="L4" i="40"/>
  <c r="H4" i="40"/>
  <c r="J167" i="39"/>
  <c r="H170" i="38"/>
  <c r="H157" i="38"/>
  <c r="I131" i="39"/>
  <c r="E101" i="43" l="1"/>
  <c r="O5" i="16"/>
  <c r="P5" i="16" s="1"/>
  <c r="O12" i="16"/>
  <c r="P12" i="16" s="1"/>
  <c r="O19" i="16"/>
  <c r="P19" i="16" s="1"/>
  <c r="CG16" i="16"/>
  <c r="CH16" i="16" s="1"/>
  <c r="CG11" i="16"/>
  <c r="CH11" i="16" s="1"/>
  <c r="CG10" i="16"/>
  <c r="CH10" i="16" s="1"/>
  <c r="CG9" i="16"/>
  <c r="CH9" i="16" s="1"/>
  <c r="CG6" i="16"/>
  <c r="CH6" i="16" s="1"/>
  <c r="CG7" i="16"/>
  <c r="CH7" i="16" s="1"/>
  <c r="J100" i="40"/>
  <c r="B99" i="40"/>
  <c r="B95" i="40"/>
  <c r="B91" i="40"/>
  <c r="B87" i="40"/>
  <c r="B83" i="40"/>
  <c r="B79" i="40"/>
  <c r="B75" i="40"/>
  <c r="B71" i="40"/>
  <c r="B67" i="40"/>
  <c r="B63" i="40"/>
  <c r="D86" i="40"/>
  <c r="D89" i="40"/>
  <c r="D93" i="40"/>
  <c r="D97" i="40"/>
  <c r="H95" i="40"/>
  <c r="H97" i="40"/>
  <c r="H100" i="40"/>
  <c r="J98" i="40"/>
  <c r="J94" i="40"/>
  <c r="B98" i="40"/>
  <c r="B94" i="40"/>
  <c r="B90" i="40"/>
  <c r="B86" i="40"/>
  <c r="B82" i="40"/>
  <c r="B78" i="40"/>
  <c r="B74" i="40"/>
  <c r="B70" i="40"/>
  <c r="B66" i="40"/>
  <c r="B62" i="40"/>
  <c r="D85" i="40"/>
  <c r="D88" i="40"/>
  <c r="D92" i="40"/>
  <c r="D96" i="40"/>
  <c r="H94" i="40"/>
  <c r="H96" i="40"/>
  <c r="H101" i="40"/>
  <c r="J97" i="40"/>
  <c r="J93" i="40"/>
  <c r="B101" i="40"/>
  <c r="B97" i="40"/>
  <c r="B93" i="40"/>
  <c r="B89" i="40"/>
  <c r="B85" i="40"/>
  <c r="B81" i="40"/>
  <c r="B77" i="40"/>
  <c r="B73" i="40"/>
  <c r="B69" i="40"/>
  <c r="B65" i="40"/>
  <c r="D84" i="40"/>
  <c r="D91" i="40"/>
  <c r="D95" i="40"/>
  <c r="D99" i="40"/>
  <c r="D101" i="40"/>
  <c r="H93" i="40"/>
  <c r="H99" i="40"/>
  <c r="J96" i="40"/>
  <c r="J101" i="40"/>
  <c r="B100" i="40"/>
  <c r="B96" i="40"/>
  <c r="B92" i="40"/>
  <c r="B88" i="40"/>
  <c r="B84" i="40"/>
  <c r="B80" i="40"/>
  <c r="B76" i="40"/>
  <c r="B72" i="40"/>
  <c r="B68" i="40"/>
  <c r="B64" i="40"/>
  <c r="D87" i="40"/>
  <c r="D90" i="40"/>
  <c r="D94" i="40"/>
  <c r="D98" i="40"/>
  <c r="D100" i="40"/>
  <c r="H98" i="40"/>
  <c r="J99" i="40"/>
  <c r="J95" i="40"/>
  <c r="D81" i="40"/>
  <c r="D77" i="40"/>
  <c r="D73" i="40"/>
  <c r="D69" i="40"/>
  <c r="D65" i="40"/>
  <c r="D80" i="40"/>
  <c r="D76" i="40"/>
  <c r="D72" i="40"/>
  <c r="D68" i="40"/>
  <c r="D64" i="40"/>
  <c r="B61" i="40"/>
  <c r="D83" i="40"/>
  <c r="D79" i="40"/>
  <c r="D75" i="40"/>
  <c r="D71" i="40"/>
  <c r="D67" i="40"/>
  <c r="D63" i="40"/>
  <c r="D61" i="40"/>
  <c r="D82" i="40"/>
  <c r="D78" i="40"/>
  <c r="D74" i="40"/>
  <c r="D70" i="40"/>
  <c r="D66" i="40"/>
  <c r="D62" i="40"/>
  <c r="B19" i="40"/>
  <c r="B15" i="40"/>
  <c r="B49" i="40"/>
  <c r="H49" i="40" s="1"/>
  <c r="K49" i="40" s="1"/>
  <c r="B45" i="40"/>
  <c r="B41" i="40"/>
  <c r="B37" i="40"/>
  <c r="B33" i="40"/>
  <c r="B29" i="40"/>
  <c r="B25" i="40"/>
  <c r="F13" i="40"/>
  <c r="F48" i="40"/>
  <c r="F44" i="40"/>
  <c r="F40" i="40"/>
  <c r="F36" i="40"/>
  <c r="F32" i="40"/>
  <c r="F28" i="40"/>
  <c r="F24" i="40"/>
  <c r="F20" i="40"/>
  <c r="F16" i="40"/>
  <c r="G51" i="40"/>
  <c r="B18" i="40"/>
  <c r="B14" i="40"/>
  <c r="B48" i="40"/>
  <c r="B44" i="40"/>
  <c r="B40" i="40"/>
  <c r="B36" i="40"/>
  <c r="B32" i="40"/>
  <c r="B28" i="40"/>
  <c r="B24" i="40"/>
  <c r="F51" i="40"/>
  <c r="F47" i="40"/>
  <c r="F43" i="40"/>
  <c r="F39" i="40"/>
  <c r="F35" i="40"/>
  <c r="F31" i="40"/>
  <c r="F27" i="40"/>
  <c r="F23" i="40"/>
  <c r="F19" i="40"/>
  <c r="F15" i="40"/>
  <c r="G50" i="40"/>
  <c r="B21" i="40"/>
  <c r="B17" i="40"/>
  <c r="B51" i="40"/>
  <c r="H51" i="40" s="1"/>
  <c r="K51" i="40" s="1"/>
  <c r="B47" i="40"/>
  <c r="B43" i="40"/>
  <c r="B39" i="40"/>
  <c r="B35" i="40"/>
  <c r="B31" i="40"/>
  <c r="B27" i="40"/>
  <c r="B23" i="40"/>
  <c r="F50" i="40"/>
  <c r="F46" i="40"/>
  <c r="F42" i="40"/>
  <c r="F38" i="40"/>
  <c r="F34" i="40"/>
  <c r="F30" i="40"/>
  <c r="F26" i="40"/>
  <c r="F22" i="40"/>
  <c r="F18" i="40"/>
  <c r="F14" i="40"/>
  <c r="G49" i="40"/>
  <c r="B20" i="40"/>
  <c r="B16" i="40"/>
  <c r="B50" i="40"/>
  <c r="H50" i="40" s="1"/>
  <c r="K50" i="40" s="1"/>
  <c r="B46" i="40"/>
  <c r="B42" i="40"/>
  <c r="B38" i="40"/>
  <c r="B34" i="40"/>
  <c r="B30" i="40"/>
  <c r="B26" i="40"/>
  <c r="B22" i="40"/>
  <c r="F49" i="40"/>
  <c r="F45" i="40"/>
  <c r="F41" i="40"/>
  <c r="F37" i="40"/>
  <c r="F33" i="40"/>
  <c r="F29" i="40"/>
  <c r="F25" i="40"/>
  <c r="F21" i="40"/>
  <c r="F17" i="40"/>
  <c r="H130" i="38"/>
  <c r="J21" i="38"/>
  <c r="J22" i="38"/>
  <c r="G36" i="40"/>
  <c r="G37" i="40"/>
  <c r="G38" i="40"/>
  <c r="G39" i="40"/>
  <c r="G40" i="40"/>
  <c r="G41" i="40"/>
  <c r="G42" i="40"/>
  <c r="G43" i="40"/>
  <c r="G44" i="40"/>
  <c r="G45" i="40"/>
  <c r="G46" i="40"/>
  <c r="G47" i="40"/>
  <c r="G48" i="40"/>
  <c r="G13" i="40"/>
  <c r="G14" i="40"/>
  <c r="G15" i="40"/>
  <c r="G16" i="40"/>
  <c r="G17" i="40"/>
  <c r="G18" i="40"/>
  <c r="G19" i="40"/>
  <c r="G20" i="40"/>
  <c r="G21" i="40"/>
  <c r="G22" i="40"/>
  <c r="G23" i="40"/>
  <c r="G24" i="40"/>
  <c r="G25" i="40"/>
  <c r="G26" i="40"/>
  <c r="G27" i="40"/>
  <c r="G28" i="40"/>
  <c r="G29" i="40"/>
  <c r="G30" i="40"/>
  <c r="G31" i="40"/>
  <c r="G32" i="40"/>
  <c r="G33" i="40"/>
  <c r="G34" i="40"/>
  <c r="G35" i="40"/>
  <c r="K16" i="6"/>
  <c r="H4" i="38" l="1"/>
  <c r="H9" i="41" s="1"/>
  <c r="D9" i="41" s="1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E4" i="7"/>
  <c r="F4" i="7" s="1"/>
  <c r="E5" i="7"/>
  <c r="F5" i="7" s="1"/>
  <c r="E6" i="7"/>
  <c r="F6" i="7" s="1"/>
  <c r="E7" i="7"/>
  <c r="F7" i="7" s="1"/>
  <c r="E8" i="7"/>
  <c r="F8" i="7" s="1"/>
  <c r="E9" i="7"/>
  <c r="F9" i="7" s="1"/>
  <c r="E10" i="7"/>
  <c r="F10" i="7" s="1"/>
  <c r="E11" i="7"/>
  <c r="F11" i="7" s="1"/>
  <c r="E12" i="7"/>
  <c r="F12" i="7" s="1"/>
  <c r="E3" i="7"/>
  <c r="F3" i="7" s="1"/>
  <c r="O111" i="39"/>
  <c r="I85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J32" i="39"/>
  <c r="O12" i="39"/>
  <c r="O83" i="39"/>
  <c r="J109" i="39"/>
  <c r="I73" i="41" l="1"/>
  <c r="Q27" i="7" a="1"/>
  <c r="Q27" i="7" s="1"/>
  <c r="J31" i="39"/>
  <c r="J33" i="39"/>
  <c r="J34" i="39"/>
  <c r="J22" i="39"/>
  <c r="J5" i="39" l="1"/>
  <c r="O5" i="39"/>
  <c r="J6" i="39"/>
  <c r="O6" i="39"/>
  <c r="J7" i="39"/>
  <c r="O7" i="39"/>
  <c r="J8" i="39"/>
  <c r="O8" i="39"/>
  <c r="J9" i="39"/>
  <c r="O9" i="39"/>
  <c r="J10" i="39"/>
  <c r="O10" i="39"/>
  <c r="J11" i="39"/>
  <c r="O11" i="39"/>
  <c r="J12" i="39"/>
  <c r="J13" i="39"/>
  <c r="O13" i="39"/>
  <c r="J14" i="39"/>
  <c r="O14" i="39"/>
  <c r="J15" i="39"/>
  <c r="O15" i="39"/>
  <c r="J16" i="39"/>
  <c r="O16" i="39"/>
  <c r="J17" i="39"/>
  <c r="O17" i="39"/>
  <c r="J18" i="39"/>
  <c r="O18" i="39"/>
  <c r="J19" i="39"/>
  <c r="O19" i="39"/>
  <c r="J20" i="39"/>
  <c r="O20" i="39"/>
  <c r="J21" i="39"/>
  <c r="O21" i="39"/>
  <c r="O22" i="39"/>
  <c r="J23" i="39"/>
  <c r="O23" i="39"/>
  <c r="J24" i="39"/>
  <c r="O24" i="39"/>
  <c r="J25" i="39"/>
  <c r="O25" i="39"/>
  <c r="J26" i="39"/>
  <c r="O26" i="39"/>
  <c r="J27" i="39"/>
  <c r="O27" i="39"/>
  <c r="J28" i="39"/>
  <c r="O28" i="39"/>
  <c r="J29" i="39"/>
  <c r="O29" i="39"/>
  <c r="J30" i="39"/>
  <c r="O30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O47" i="39"/>
  <c r="J48" i="39"/>
  <c r="O48" i="39"/>
  <c r="J49" i="39"/>
  <c r="O49" i="39"/>
  <c r="J50" i="39"/>
  <c r="O50" i="39"/>
  <c r="J51" i="39"/>
  <c r="O51" i="39"/>
  <c r="J52" i="39"/>
  <c r="O52" i="39"/>
  <c r="J53" i="39"/>
  <c r="O53" i="39"/>
  <c r="J54" i="39"/>
  <c r="O54" i="39"/>
  <c r="J55" i="39"/>
  <c r="O55" i="39"/>
  <c r="J56" i="39"/>
  <c r="O56" i="39"/>
  <c r="J57" i="39"/>
  <c r="O57" i="39"/>
  <c r="Q22" i="7" s="1" a="1"/>
  <c r="Q22" i="7" s="1"/>
  <c r="J58" i="39"/>
  <c r="O58" i="39"/>
  <c r="J59" i="39"/>
  <c r="O59" i="39"/>
  <c r="Q26" i="7" s="1" a="1"/>
  <c r="Q26" i="7" s="1"/>
  <c r="J60" i="39"/>
  <c r="O60" i="39"/>
  <c r="J61" i="39"/>
  <c r="O61" i="39"/>
  <c r="J62" i="39"/>
  <c r="O62" i="39"/>
  <c r="J63" i="39"/>
  <c r="O63" i="39"/>
  <c r="J64" i="39"/>
  <c r="O64" i="39"/>
  <c r="J65" i="39"/>
  <c r="O65" i="39"/>
  <c r="J66" i="39"/>
  <c r="O66" i="39"/>
  <c r="J67" i="39"/>
  <c r="O67" i="39"/>
  <c r="J68" i="39"/>
  <c r="O68" i="39"/>
  <c r="J69" i="39"/>
  <c r="O69" i="39"/>
  <c r="J70" i="39"/>
  <c r="O70" i="39"/>
  <c r="J71" i="39"/>
  <c r="O71" i="39"/>
  <c r="Q12" i="7" s="1" a="1"/>
  <c r="Q12" i="7" s="1"/>
  <c r="H22" i="40" s="1"/>
  <c r="J72" i="39"/>
  <c r="O72" i="39"/>
  <c r="J73" i="39"/>
  <c r="O73" i="39"/>
  <c r="J74" i="39"/>
  <c r="O74" i="39"/>
  <c r="J75" i="39"/>
  <c r="O75" i="39"/>
  <c r="J76" i="39"/>
  <c r="O76" i="39"/>
  <c r="J77" i="39"/>
  <c r="O77" i="39"/>
  <c r="Q14" i="7" s="1" a="1"/>
  <c r="Q14" i="7" s="1"/>
  <c r="J78" i="39"/>
  <c r="O78" i="39"/>
  <c r="Q21" i="7" s="1" a="1"/>
  <c r="Q21" i="7" s="1"/>
  <c r="J79" i="39"/>
  <c r="O79" i="39"/>
  <c r="J80" i="39"/>
  <c r="O80" i="39"/>
  <c r="J81" i="39"/>
  <c r="O81" i="39"/>
  <c r="Q36" i="7" s="1" a="1"/>
  <c r="Q36" i="7" s="1"/>
  <c r="J82" i="39"/>
  <c r="O82" i="39"/>
  <c r="J83" i="39"/>
  <c r="J84" i="39"/>
  <c r="O84" i="39"/>
  <c r="J85" i="39"/>
  <c r="O85" i="39"/>
  <c r="J86" i="39"/>
  <c r="O86" i="39"/>
  <c r="J87" i="39"/>
  <c r="O87" i="39"/>
  <c r="Q4" i="7" s="1" a="1"/>
  <c r="Q4" i="7" s="1"/>
  <c r="J88" i="39"/>
  <c r="O88" i="39"/>
  <c r="J89" i="39"/>
  <c r="O89" i="39"/>
  <c r="J90" i="39"/>
  <c r="O90" i="39"/>
  <c r="J91" i="39"/>
  <c r="O91" i="39"/>
  <c r="J92" i="39"/>
  <c r="O92" i="39"/>
  <c r="J93" i="39"/>
  <c r="O93" i="39"/>
  <c r="J94" i="39"/>
  <c r="O94" i="39"/>
  <c r="J95" i="39"/>
  <c r="O95" i="39"/>
  <c r="J96" i="39"/>
  <c r="O96" i="39"/>
  <c r="I62" i="41" s="1"/>
  <c r="J97" i="39"/>
  <c r="O97" i="39"/>
  <c r="J98" i="39"/>
  <c r="O98" i="39"/>
  <c r="J99" i="39"/>
  <c r="O99" i="39"/>
  <c r="J100" i="39"/>
  <c r="O100" i="39"/>
  <c r="Q11" i="7" s="1" a="1"/>
  <c r="Q11" i="7" s="1"/>
  <c r="M88" i="38" s="1"/>
  <c r="J101" i="39"/>
  <c r="O101" i="39"/>
  <c r="J102" i="39"/>
  <c r="O102" i="39"/>
  <c r="J103" i="39"/>
  <c r="O103" i="39"/>
  <c r="J104" i="39"/>
  <c r="O104" i="39"/>
  <c r="J105" i="39"/>
  <c r="O105" i="39"/>
  <c r="J106" i="39"/>
  <c r="O106" i="39"/>
  <c r="Q24" i="7" s="1" a="1"/>
  <c r="Q24" i="7" s="1"/>
  <c r="J107" i="39"/>
  <c r="O107" i="39"/>
  <c r="Q35" i="7" s="1" a="1"/>
  <c r="Q35" i="7" s="1"/>
  <c r="M152" i="38" s="1"/>
  <c r="J108" i="39"/>
  <c r="O108" i="39"/>
  <c r="Q13" i="7" s="1" a="1"/>
  <c r="Q13" i="7" s="1"/>
  <c r="M17" i="38" s="1"/>
  <c r="O109" i="39"/>
  <c r="Q8" i="7" s="1" a="1"/>
  <c r="Q8" i="7" s="1"/>
  <c r="J110" i="39"/>
  <c r="O110" i="39"/>
  <c r="J111" i="39"/>
  <c r="J112" i="39"/>
  <c r="O112" i="39"/>
  <c r="J113" i="39"/>
  <c r="O113" i="39"/>
  <c r="J114" i="39"/>
  <c r="O114" i="39"/>
  <c r="Q34" i="7" s="1" a="1"/>
  <c r="Q34" i="7" s="1"/>
  <c r="M143" i="38" s="1"/>
  <c r="J115" i="39"/>
  <c r="O115" i="39"/>
  <c r="J116" i="39"/>
  <c r="O116" i="39"/>
  <c r="J117" i="39"/>
  <c r="O117" i="39"/>
  <c r="J118" i="39"/>
  <c r="O118" i="39"/>
  <c r="J119" i="39"/>
  <c r="O119" i="39"/>
  <c r="J120" i="39"/>
  <c r="O120" i="39"/>
  <c r="J121" i="39"/>
  <c r="O121" i="39"/>
  <c r="J122" i="39"/>
  <c r="O122" i="39"/>
  <c r="J123" i="39"/>
  <c r="O123" i="39"/>
  <c r="J124" i="39"/>
  <c r="O124" i="39"/>
  <c r="J125" i="39"/>
  <c r="O125" i="39"/>
  <c r="J126" i="39"/>
  <c r="O126" i="39"/>
  <c r="Q30" i="7" s="1" a="1"/>
  <c r="Q30" i="7" s="1"/>
  <c r="J127" i="39"/>
  <c r="O127" i="39"/>
  <c r="Q32" i="7" s="1" a="1"/>
  <c r="Q32" i="7" s="1"/>
  <c r="J128" i="39"/>
  <c r="O128" i="39"/>
  <c r="Q10" i="7" s="1" a="1"/>
  <c r="Q10" i="7" s="1"/>
  <c r="M34" i="38" s="1"/>
  <c r="J129" i="39"/>
  <c r="O129" i="39"/>
  <c r="Q33" i="7" s="1" a="1"/>
  <c r="Q33" i="7" s="1"/>
  <c r="M33" i="38" s="1"/>
  <c r="J130" i="39"/>
  <c r="O130" i="39"/>
  <c r="Q9" i="7" s="1" a="1"/>
  <c r="Q9" i="7" s="1"/>
  <c r="M84" i="38" s="1"/>
  <c r="J131" i="39"/>
  <c r="O131" i="39"/>
  <c r="J132" i="39"/>
  <c r="O132" i="39"/>
  <c r="Q15" i="7" s="1" a="1"/>
  <c r="Q15" i="7" s="1"/>
  <c r="J133" i="39"/>
  <c r="O133" i="39"/>
  <c r="J134" i="39"/>
  <c r="O134" i="39"/>
  <c r="J135" i="39"/>
  <c r="O135" i="39"/>
  <c r="J136" i="39"/>
  <c r="O136" i="39"/>
  <c r="J137" i="39"/>
  <c r="O137" i="39"/>
  <c r="J138" i="39"/>
  <c r="O138" i="39"/>
  <c r="J139" i="39"/>
  <c r="O139" i="39"/>
  <c r="J140" i="39"/>
  <c r="O140" i="39"/>
  <c r="J141" i="39"/>
  <c r="O141" i="39"/>
  <c r="J142" i="39"/>
  <c r="O142" i="39"/>
  <c r="J143" i="39"/>
  <c r="O143" i="39"/>
  <c r="J144" i="39"/>
  <c r="O144" i="39"/>
  <c r="J145" i="39"/>
  <c r="O145" i="39"/>
  <c r="Q19" i="7" s="1" a="1"/>
  <c r="Q19" i="7" s="1"/>
  <c r="J146" i="39"/>
  <c r="O146" i="39"/>
  <c r="J147" i="39"/>
  <c r="O147" i="39"/>
  <c r="J148" i="39"/>
  <c r="O148" i="39"/>
  <c r="J149" i="39"/>
  <c r="O149" i="39"/>
  <c r="J150" i="39"/>
  <c r="O150" i="39"/>
  <c r="J151" i="39"/>
  <c r="O151" i="39"/>
  <c r="J152" i="39"/>
  <c r="O152" i="39"/>
  <c r="J153" i="39"/>
  <c r="H16" i="43" s="1"/>
  <c r="O153" i="39"/>
  <c r="J154" i="39"/>
  <c r="O154" i="39"/>
  <c r="J155" i="39"/>
  <c r="O155" i="39"/>
  <c r="J156" i="39"/>
  <c r="O156" i="39"/>
  <c r="J157" i="39"/>
  <c r="O157" i="39"/>
  <c r="Q28" i="7" s="1" a="1"/>
  <c r="Q28" i="7" s="1"/>
  <c r="J158" i="39"/>
  <c r="O158" i="39"/>
  <c r="J159" i="39"/>
  <c r="O159" i="39"/>
  <c r="Q23" i="7" s="1" a="1"/>
  <c r="Q23" i="7" s="1"/>
  <c r="J160" i="39"/>
  <c r="O160" i="39"/>
  <c r="J161" i="39"/>
  <c r="O161" i="39"/>
  <c r="Q6" i="7" s="1" a="1"/>
  <c r="Q6" i="7" s="1"/>
  <c r="J162" i="39"/>
  <c r="O162" i="39"/>
  <c r="Q5" i="7" s="1" a="1"/>
  <c r="Q5" i="7" s="1"/>
  <c r="H21" i="40" s="1"/>
  <c r="K21" i="40" s="1"/>
  <c r="J163" i="39"/>
  <c r="O163" i="39"/>
  <c r="J164" i="39"/>
  <c r="O164" i="39"/>
  <c r="J165" i="39"/>
  <c r="O165" i="39"/>
  <c r="M21" i="7" s="1" a="1"/>
  <c r="M21" i="7" s="1"/>
  <c r="J166" i="39"/>
  <c r="O166" i="39"/>
  <c r="O167" i="39"/>
  <c r="J168" i="39"/>
  <c r="O168" i="39"/>
  <c r="J169" i="39"/>
  <c r="O169" i="39"/>
  <c r="Q18" i="7" s="1" a="1"/>
  <c r="Q18" i="7" s="1"/>
  <c r="J170" i="39"/>
  <c r="O170" i="39"/>
  <c r="J171" i="39"/>
  <c r="O171" i="39"/>
  <c r="M18" i="7" s="1" a="1"/>
  <c r="M18" i="7" s="1"/>
  <c r="J172" i="39"/>
  <c r="O172" i="39"/>
  <c r="J173" i="39"/>
  <c r="O173" i="39"/>
  <c r="J174" i="39"/>
  <c r="O174" i="39"/>
  <c r="J175" i="39"/>
  <c r="O175" i="39"/>
  <c r="J176" i="39"/>
  <c r="O176" i="39"/>
  <c r="J177" i="39"/>
  <c r="O177" i="39"/>
  <c r="J178" i="39"/>
  <c r="O178" i="39"/>
  <c r="J179" i="39"/>
  <c r="O179" i="39"/>
  <c r="J180" i="39"/>
  <c r="O180" i="39"/>
  <c r="J181" i="39"/>
  <c r="O181" i="39"/>
  <c r="J182" i="39"/>
  <c r="O182" i="39"/>
  <c r="J183" i="39"/>
  <c r="O183" i="39"/>
  <c r="J184" i="39"/>
  <c r="O184" i="39"/>
  <c r="J185" i="39"/>
  <c r="O185" i="39"/>
  <c r="J186" i="39"/>
  <c r="O186" i="39"/>
  <c r="J187" i="39"/>
  <c r="O187" i="39"/>
  <c r="J188" i="39"/>
  <c r="O188" i="39"/>
  <c r="J189" i="39"/>
  <c r="O189" i="39"/>
  <c r="J190" i="39"/>
  <c r="O190" i="39"/>
  <c r="J191" i="39"/>
  <c r="O191" i="39"/>
  <c r="J192" i="39"/>
  <c r="O192" i="39"/>
  <c r="J193" i="39"/>
  <c r="O193" i="39"/>
  <c r="O194" i="39"/>
  <c r="O195" i="39"/>
  <c r="O196" i="39"/>
  <c r="O197" i="39"/>
  <c r="J198" i="39"/>
  <c r="O198" i="39"/>
  <c r="J199" i="39"/>
  <c r="O199" i="39"/>
  <c r="J200" i="39"/>
  <c r="O200" i="39"/>
  <c r="J201" i="39"/>
  <c r="O201" i="39"/>
  <c r="J202" i="39"/>
  <c r="O202" i="39"/>
  <c r="J203" i="39"/>
  <c r="O203" i="39"/>
  <c r="J204" i="39"/>
  <c r="O204" i="39"/>
  <c r="J205" i="39"/>
  <c r="O205" i="39"/>
  <c r="J206" i="39"/>
  <c r="O206" i="39"/>
  <c r="J207" i="39"/>
  <c r="O207" i="39"/>
  <c r="J208" i="39"/>
  <c r="O208" i="39"/>
  <c r="J209" i="39"/>
  <c r="O209" i="39"/>
  <c r="J210" i="39"/>
  <c r="O210" i="39"/>
  <c r="J211" i="39"/>
  <c r="O211" i="39"/>
  <c r="J212" i="39"/>
  <c r="O212" i="39"/>
  <c r="J213" i="39"/>
  <c r="O213" i="39"/>
  <c r="J214" i="39"/>
  <c r="O214" i="39"/>
  <c r="J215" i="39"/>
  <c r="O215" i="39"/>
  <c r="J216" i="39"/>
  <c r="O216" i="39"/>
  <c r="J217" i="39"/>
  <c r="O217" i="39"/>
  <c r="J218" i="39"/>
  <c r="O218" i="39"/>
  <c r="J219" i="39"/>
  <c r="O219" i="39"/>
  <c r="J220" i="39"/>
  <c r="O220" i="39"/>
  <c r="J221" i="39"/>
  <c r="O221" i="39"/>
  <c r="J222" i="39"/>
  <c r="O222" i="39"/>
  <c r="J223" i="39"/>
  <c r="O223" i="39"/>
  <c r="J224" i="39"/>
  <c r="O224" i="39"/>
  <c r="J225" i="39"/>
  <c r="O225" i="39"/>
  <c r="J226" i="39"/>
  <c r="O226" i="39"/>
  <c r="J227" i="39"/>
  <c r="O227" i="39"/>
  <c r="J228" i="39"/>
  <c r="O228" i="39"/>
  <c r="J229" i="39"/>
  <c r="O229" i="39"/>
  <c r="J230" i="39"/>
  <c r="O230" i="39"/>
  <c r="J231" i="39"/>
  <c r="O231" i="39"/>
  <c r="J232" i="39"/>
  <c r="O232" i="39"/>
  <c r="J233" i="39"/>
  <c r="O233" i="39"/>
  <c r="J234" i="39"/>
  <c r="O234" i="39"/>
  <c r="J235" i="39"/>
  <c r="O235" i="39"/>
  <c r="J236" i="39"/>
  <c r="O236" i="39"/>
  <c r="J237" i="39"/>
  <c r="O237" i="39"/>
  <c r="J238" i="39"/>
  <c r="O238" i="39"/>
  <c r="J239" i="39"/>
  <c r="O239" i="39"/>
  <c r="J240" i="39"/>
  <c r="O240" i="39"/>
  <c r="J241" i="39"/>
  <c r="O241" i="39"/>
  <c r="J242" i="39"/>
  <c r="O242" i="39"/>
  <c r="J243" i="39"/>
  <c r="O243" i="39"/>
  <c r="J244" i="39"/>
  <c r="O244" i="39"/>
  <c r="J245" i="39"/>
  <c r="O245" i="39"/>
  <c r="J246" i="39"/>
  <c r="O246" i="39"/>
  <c r="J247" i="39"/>
  <c r="O247" i="39"/>
  <c r="J248" i="39"/>
  <c r="O248" i="39"/>
  <c r="J249" i="39"/>
  <c r="O249" i="39"/>
  <c r="J250" i="39"/>
  <c r="O250" i="39"/>
  <c r="J251" i="39"/>
  <c r="O251" i="39"/>
  <c r="J252" i="39"/>
  <c r="O252" i="39"/>
  <c r="J253" i="39"/>
  <c r="O253" i="39"/>
  <c r="J254" i="39"/>
  <c r="O254" i="39"/>
  <c r="J255" i="39"/>
  <c r="O255" i="39"/>
  <c r="J256" i="39"/>
  <c r="O256" i="39"/>
  <c r="J257" i="39"/>
  <c r="O257" i="39"/>
  <c r="J258" i="39"/>
  <c r="O258" i="39"/>
  <c r="J259" i="39"/>
  <c r="O259" i="39"/>
  <c r="J260" i="39"/>
  <c r="O260" i="39"/>
  <c r="J261" i="39"/>
  <c r="O261" i="39"/>
  <c r="J262" i="39"/>
  <c r="O262" i="39"/>
  <c r="J263" i="39"/>
  <c r="O263" i="39"/>
  <c r="J264" i="39"/>
  <c r="O264" i="39"/>
  <c r="J265" i="39"/>
  <c r="O265" i="39"/>
  <c r="J266" i="39"/>
  <c r="O266" i="39"/>
  <c r="J267" i="39"/>
  <c r="O267" i="39"/>
  <c r="J268" i="39"/>
  <c r="O268" i="39"/>
  <c r="J269" i="39"/>
  <c r="O269" i="39"/>
  <c r="J270" i="39"/>
  <c r="O270" i="39"/>
  <c r="J271" i="39"/>
  <c r="O271" i="39"/>
  <c r="J272" i="39"/>
  <c r="O272" i="39"/>
  <c r="J273" i="39"/>
  <c r="O273" i="39"/>
  <c r="J274" i="39"/>
  <c r="O274" i="39"/>
  <c r="J275" i="39"/>
  <c r="O275" i="39"/>
  <c r="J276" i="39"/>
  <c r="O276" i="39"/>
  <c r="J277" i="39"/>
  <c r="O277" i="39"/>
  <c r="J278" i="39"/>
  <c r="O278" i="39"/>
  <c r="J279" i="39"/>
  <c r="O279" i="39"/>
  <c r="J280" i="39"/>
  <c r="O280" i="39"/>
  <c r="J281" i="39"/>
  <c r="O281" i="39"/>
  <c r="J282" i="39"/>
  <c r="O282" i="39"/>
  <c r="J283" i="39"/>
  <c r="O283" i="39"/>
  <c r="J284" i="39"/>
  <c r="O284" i="39"/>
  <c r="J285" i="39"/>
  <c r="O285" i="39"/>
  <c r="J286" i="39"/>
  <c r="O286" i="39"/>
  <c r="J287" i="39"/>
  <c r="O287" i="39"/>
  <c r="J288" i="39"/>
  <c r="O288" i="39"/>
  <c r="J289" i="39"/>
  <c r="O289" i="39"/>
  <c r="J290" i="39"/>
  <c r="O290" i="39"/>
  <c r="J291" i="39"/>
  <c r="O291" i="39"/>
  <c r="J292" i="39"/>
  <c r="O292" i="39"/>
  <c r="J293" i="39"/>
  <c r="O293" i="39"/>
  <c r="J294" i="39"/>
  <c r="O294" i="39"/>
  <c r="J295" i="39"/>
  <c r="O295" i="39"/>
  <c r="J296" i="39"/>
  <c r="O296" i="39"/>
  <c r="J297" i="39"/>
  <c r="O297" i="39"/>
  <c r="J298" i="39"/>
  <c r="O298" i="39"/>
  <c r="J299" i="39"/>
  <c r="O299" i="39"/>
  <c r="J300" i="39"/>
  <c r="O300" i="39"/>
  <c r="J301" i="39"/>
  <c r="O301" i="39"/>
  <c r="J302" i="39"/>
  <c r="O302" i="39"/>
  <c r="J303" i="39"/>
  <c r="O303" i="39"/>
  <c r="J304" i="39"/>
  <c r="O304" i="39"/>
  <c r="J305" i="39"/>
  <c r="O305" i="39"/>
  <c r="J306" i="39"/>
  <c r="O306" i="39"/>
  <c r="J307" i="39"/>
  <c r="O307" i="39"/>
  <c r="J308" i="39"/>
  <c r="O308" i="39"/>
  <c r="J309" i="39"/>
  <c r="O309" i="39"/>
  <c r="J310" i="39"/>
  <c r="O310" i="39"/>
  <c r="J311" i="39"/>
  <c r="O311" i="39"/>
  <c r="J312" i="39"/>
  <c r="O312" i="39"/>
  <c r="J313" i="39"/>
  <c r="O313" i="39"/>
  <c r="J314" i="39"/>
  <c r="O314" i="39"/>
  <c r="J315" i="39"/>
  <c r="O315" i="39"/>
  <c r="J316" i="39"/>
  <c r="O316" i="39"/>
  <c r="J317" i="39"/>
  <c r="O317" i="39"/>
  <c r="J318" i="39"/>
  <c r="O318" i="39"/>
  <c r="J319" i="39"/>
  <c r="O319" i="39"/>
  <c r="J320" i="39"/>
  <c r="O320" i="39"/>
  <c r="J321" i="39"/>
  <c r="O321" i="39"/>
  <c r="J322" i="39"/>
  <c r="O322" i="39"/>
  <c r="J323" i="39"/>
  <c r="O323" i="39"/>
  <c r="J324" i="39"/>
  <c r="O324" i="39"/>
  <c r="J325" i="39"/>
  <c r="O325" i="39"/>
  <c r="J326" i="39"/>
  <c r="O326" i="39"/>
  <c r="J327" i="39"/>
  <c r="O327" i="39"/>
  <c r="J328" i="39"/>
  <c r="O328" i="39"/>
  <c r="J329" i="39"/>
  <c r="O329" i="39"/>
  <c r="J330" i="39"/>
  <c r="O330" i="39"/>
  <c r="J331" i="39"/>
  <c r="O331" i="39"/>
  <c r="J332" i="39"/>
  <c r="O332" i="39"/>
  <c r="J333" i="39"/>
  <c r="O333" i="39"/>
  <c r="J334" i="39"/>
  <c r="O334" i="39"/>
  <c r="J335" i="39"/>
  <c r="O335" i="39"/>
  <c r="J336" i="39"/>
  <c r="O336" i="39"/>
  <c r="J337" i="39"/>
  <c r="O337" i="39"/>
  <c r="J338" i="39"/>
  <c r="O338" i="39"/>
  <c r="J339" i="39"/>
  <c r="O339" i="39"/>
  <c r="J340" i="39"/>
  <c r="O340" i="39"/>
  <c r="J341" i="39"/>
  <c r="O341" i="39"/>
  <c r="J342" i="39"/>
  <c r="O342" i="39"/>
  <c r="J343" i="39"/>
  <c r="O343" i="39"/>
  <c r="J344" i="39"/>
  <c r="O344" i="39"/>
  <c r="J345" i="39"/>
  <c r="O345" i="39"/>
  <c r="J346" i="39"/>
  <c r="O346" i="39"/>
  <c r="J347" i="39"/>
  <c r="O347" i="39"/>
  <c r="J348" i="39"/>
  <c r="O348" i="39"/>
  <c r="J349" i="39"/>
  <c r="O349" i="39"/>
  <c r="J350" i="39"/>
  <c r="O350" i="39"/>
  <c r="J351" i="39"/>
  <c r="O351" i="39"/>
  <c r="J352" i="39"/>
  <c r="O352" i="39"/>
  <c r="J353" i="39"/>
  <c r="O353" i="39"/>
  <c r="J354" i="39"/>
  <c r="O354" i="39"/>
  <c r="J355" i="39"/>
  <c r="O355" i="39"/>
  <c r="J356" i="39"/>
  <c r="O356" i="39"/>
  <c r="J357" i="39"/>
  <c r="O357" i="39"/>
  <c r="J358" i="39"/>
  <c r="O358" i="39"/>
  <c r="J359" i="39"/>
  <c r="O359" i="39"/>
  <c r="J360" i="39"/>
  <c r="O360" i="39"/>
  <c r="J361" i="39"/>
  <c r="O361" i="39"/>
  <c r="J362" i="39"/>
  <c r="O362" i="39"/>
  <c r="J363" i="39"/>
  <c r="O363" i="39"/>
  <c r="J364" i="39"/>
  <c r="O364" i="39"/>
  <c r="J365" i="39"/>
  <c r="O365" i="39"/>
  <c r="J366" i="39"/>
  <c r="O366" i="39"/>
  <c r="J367" i="39"/>
  <c r="O367" i="39"/>
  <c r="J368" i="39"/>
  <c r="O368" i="39"/>
  <c r="J369" i="39"/>
  <c r="O369" i="39"/>
  <c r="J370" i="39"/>
  <c r="O370" i="39"/>
  <c r="J371" i="39"/>
  <c r="O371" i="39"/>
  <c r="J372" i="39"/>
  <c r="O372" i="39"/>
  <c r="J373" i="39"/>
  <c r="O373" i="39"/>
  <c r="J374" i="39"/>
  <c r="O374" i="39"/>
  <c r="J375" i="39"/>
  <c r="O375" i="39"/>
  <c r="J376" i="39"/>
  <c r="O376" i="39"/>
  <c r="J377" i="39"/>
  <c r="O377" i="39"/>
  <c r="J378" i="39"/>
  <c r="O378" i="39"/>
  <c r="J379" i="39"/>
  <c r="O379" i="39"/>
  <c r="J380" i="39"/>
  <c r="O380" i="39"/>
  <c r="J381" i="39"/>
  <c r="O381" i="39"/>
  <c r="J382" i="39"/>
  <c r="O382" i="39"/>
  <c r="J383" i="39"/>
  <c r="O383" i="39"/>
  <c r="J384" i="39"/>
  <c r="O384" i="39"/>
  <c r="J385" i="39"/>
  <c r="O385" i="39"/>
  <c r="J386" i="39"/>
  <c r="O386" i="39"/>
  <c r="J387" i="39"/>
  <c r="O387" i="39"/>
  <c r="J388" i="39"/>
  <c r="O388" i="39"/>
  <c r="J389" i="39"/>
  <c r="O389" i="39"/>
  <c r="J390" i="39"/>
  <c r="O390" i="39"/>
  <c r="J391" i="39"/>
  <c r="O391" i="39"/>
  <c r="J392" i="39"/>
  <c r="O392" i="39"/>
  <c r="J393" i="39"/>
  <c r="O393" i="39"/>
  <c r="J394" i="39"/>
  <c r="O394" i="39"/>
  <c r="J395" i="39"/>
  <c r="O395" i="39"/>
  <c r="J396" i="39"/>
  <c r="O396" i="39"/>
  <c r="J397" i="39"/>
  <c r="O397" i="39"/>
  <c r="J398" i="39"/>
  <c r="O398" i="39"/>
  <c r="J399" i="39"/>
  <c r="O399" i="39"/>
  <c r="J400" i="39"/>
  <c r="O400" i="39"/>
  <c r="J401" i="39"/>
  <c r="O401" i="39"/>
  <c r="J402" i="39"/>
  <c r="O402" i="39"/>
  <c r="J403" i="39"/>
  <c r="O403" i="39"/>
  <c r="J404" i="39"/>
  <c r="O404" i="39"/>
  <c r="J405" i="39"/>
  <c r="O405" i="39"/>
  <c r="J406" i="39"/>
  <c r="O406" i="39"/>
  <c r="J407" i="39"/>
  <c r="O407" i="39"/>
  <c r="J408" i="39"/>
  <c r="O408" i="39"/>
  <c r="J409" i="39"/>
  <c r="O409" i="39"/>
  <c r="J410" i="39"/>
  <c r="O410" i="39"/>
  <c r="J411" i="39"/>
  <c r="O411" i="39"/>
  <c r="J412" i="39"/>
  <c r="O412" i="39"/>
  <c r="J413" i="39"/>
  <c r="O413" i="39"/>
  <c r="J414" i="39"/>
  <c r="O414" i="39"/>
  <c r="J415" i="39"/>
  <c r="O415" i="39"/>
  <c r="J416" i="39"/>
  <c r="O416" i="39"/>
  <c r="J417" i="39"/>
  <c r="O417" i="39"/>
  <c r="J418" i="39"/>
  <c r="O418" i="39"/>
  <c r="J419" i="39"/>
  <c r="O419" i="39"/>
  <c r="J420" i="39"/>
  <c r="O420" i="39"/>
  <c r="J421" i="39"/>
  <c r="O421" i="39"/>
  <c r="J422" i="39"/>
  <c r="O422" i="39"/>
  <c r="J423" i="39"/>
  <c r="O423" i="39"/>
  <c r="J424" i="39"/>
  <c r="O424" i="39"/>
  <c r="J425" i="39"/>
  <c r="O425" i="39"/>
  <c r="J426" i="39"/>
  <c r="O426" i="39"/>
  <c r="J427" i="39"/>
  <c r="O427" i="39"/>
  <c r="J428" i="39"/>
  <c r="O428" i="39"/>
  <c r="J429" i="39"/>
  <c r="O429" i="39"/>
  <c r="J430" i="39"/>
  <c r="O430" i="39"/>
  <c r="J431" i="39"/>
  <c r="O431" i="39"/>
  <c r="J432" i="39"/>
  <c r="O432" i="39"/>
  <c r="J433" i="39"/>
  <c r="O433" i="39"/>
  <c r="J434" i="39"/>
  <c r="O434" i="39"/>
  <c r="J435" i="39"/>
  <c r="O435" i="39"/>
  <c r="J436" i="39"/>
  <c r="O436" i="39"/>
  <c r="J437" i="39"/>
  <c r="O437" i="39"/>
  <c r="J438" i="39"/>
  <c r="O438" i="39"/>
  <c r="J439" i="39"/>
  <c r="O439" i="39"/>
  <c r="J440" i="39"/>
  <c r="O440" i="39"/>
  <c r="J441" i="39"/>
  <c r="O441" i="39"/>
  <c r="J442" i="39"/>
  <c r="O442" i="39"/>
  <c r="J443" i="39"/>
  <c r="O443" i="39"/>
  <c r="J444" i="39"/>
  <c r="O444" i="39"/>
  <c r="J445" i="39"/>
  <c r="O445" i="39"/>
  <c r="J446" i="39"/>
  <c r="O446" i="39"/>
  <c r="J447" i="39"/>
  <c r="O447" i="39"/>
  <c r="J448" i="39"/>
  <c r="O448" i="39"/>
  <c r="J449" i="39"/>
  <c r="O449" i="39"/>
  <c r="J450" i="39"/>
  <c r="O450" i="39"/>
  <c r="J451" i="39"/>
  <c r="O451" i="39"/>
  <c r="J452" i="39"/>
  <c r="O452" i="39"/>
  <c r="J453" i="39"/>
  <c r="O453" i="39"/>
  <c r="J454" i="39"/>
  <c r="O454" i="39"/>
  <c r="J455" i="39"/>
  <c r="O455" i="39"/>
  <c r="J456" i="39"/>
  <c r="O456" i="39"/>
  <c r="J457" i="39"/>
  <c r="O457" i="39"/>
  <c r="J458" i="39"/>
  <c r="O458" i="39"/>
  <c r="J459" i="39"/>
  <c r="O459" i="39"/>
  <c r="J460" i="39"/>
  <c r="O460" i="39"/>
  <c r="J461" i="39"/>
  <c r="O461" i="39"/>
  <c r="J462" i="39"/>
  <c r="O462" i="39"/>
  <c r="J463" i="39"/>
  <c r="O463" i="39"/>
  <c r="J464" i="39"/>
  <c r="O464" i="39"/>
  <c r="J465" i="39"/>
  <c r="O465" i="39"/>
  <c r="J466" i="39"/>
  <c r="O466" i="39"/>
  <c r="J467" i="39"/>
  <c r="O467" i="39"/>
  <c r="J468" i="39"/>
  <c r="O468" i="39"/>
  <c r="J469" i="39"/>
  <c r="O469" i="39"/>
  <c r="J470" i="39"/>
  <c r="O470" i="39"/>
  <c r="J471" i="39"/>
  <c r="O471" i="39"/>
  <c r="J472" i="39"/>
  <c r="O472" i="39"/>
  <c r="J473" i="39"/>
  <c r="O473" i="39"/>
  <c r="J474" i="39"/>
  <c r="O474" i="39"/>
  <c r="J475" i="39"/>
  <c r="O475" i="39"/>
  <c r="J476" i="39"/>
  <c r="O476" i="39"/>
  <c r="J477" i="39"/>
  <c r="O477" i="39"/>
  <c r="J478" i="39"/>
  <c r="O478" i="39"/>
  <c r="J479" i="39"/>
  <c r="O479" i="39"/>
  <c r="J480" i="39"/>
  <c r="O480" i="39"/>
  <c r="J481" i="39"/>
  <c r="O481" i="39"/>
  <c r="J482" i="39"/>
  <c r="O482" i="39"/>
  <c r="J483" i="39"/>
  <c r="O483" i="39"/>
  <c r="J484" i="39"/>
  <c r="O484" i="39"/>
  <c r="J485" i="39"/>
  <c r="O485" i="39"/>
  <c r="J486" i="39"/>
  <c r="O486" i="39"/>
  <c r="J487" i="39"/>
  <c r="O487" i="39"/>
  <c r="J488" i="39"/>
  <c r="O488" i="39"/>
  <c r="J489" i="39"/>
  <c r="O489" i="39"/>
  <c r="J490" i="39"/>
  <c r="O490" i="39"/>
  <c r="J491" i="39"/>
  <c r="O491" i="39"/>
  <c r="J492" i="39"/>
  <c r="O492" i="39"/>
  <c r="J493" i="39"/>
  <c r="O493" i="39"/>
  <c r="J494" i="39"/>
  <c r="O494" i="39"/>
  <c r="J495" i="39"/>
  <c r="O495" i="39"/>
  <c r="J496" i="39"/>
  <c r="O496" i="39"/>
  <c r="J497" i="39"/>
  <c r="O497" i="39"/>
  <c r="J498" i="39"/>
  <c r="O498" i="39"/>
  <c r="J499" i="39"/>
  <c r="O499" i="39"/>
  <c r="J500" i="39"/>
  <c r="O500" i="39"/>
  <c r="J501" i="39"/>
  <c r="O501" i="39"/>
  <c r="J502" i="39"/>
  <c r="O502" i="39"/>
  <c r="J503" i="39"/>
  <c r="O503" i="39"/>
  <c r="J504" i="39"/>
  <c r="O504" i="39"/>
  <c r="J505" i="39"/>
  <c r="O505" i="39"/>
  <c r="J506" i="39"/>
  <c r="O506" i="39"/>
  <c r="J507" i="39"/>
  <c r="O507" i="39"/>
  <c r="J508" i="39"/>
  <c r="O508" i="39"/>
  <c r="J509" i="39"/>
  <c r="O509" i="39"/>
  <c r="J510" i="39"/>
  <c r="O510" i="39"/>
  <c r="J511" i="39"/>
  <c r="O511" i="39"/>
  <c r="J512" i="39"/>
  <c r="O512" i="39"/>
  <c r="J513" i="39"/>
  <c r="O513" i="39"/>
  <c r="J514" i="39"/>
  <c r="O514" i="39"/>
  <c r="J515" i="39"/>
  <c r="O515" i="39"/>
  <c r="J516" i="39"/>
  <c r="O516" i="39"/>
  <c r="J517" i="39"/>
  <c r="O517" i="39"/>
  <c r="J518" i="39"/>
  <c r="O518" i="39"/>
  <c r="J519" i="39"/>
  <c r="O519" i="39"/>
  <c r="J520" i="39"/>
  <c r="O520" i="39"/>
  <c r="J521" i="39"/>
  <c r="O521" i="39"/>
  <c r="J522" i="39"/>
  <c r="O522" i="39"/>
  <c r="J523" i="39"/>
  <c r="O523" i="39"/>
  <c r="J524" i="39"/>
  <c r="O524" i="39"/>
  <c r="J525" i="39"/>
  <c r="O525" i="39"/>
  <c r="J526" i="39"/>
  <c r="O526" i="39"/>
  <c r="J527" i="39"/>
  <c r="O527" i="39"/>
  <c r="J528" i="39"/>
  <c r="O528" i="39"/>
  <c r="J529" i="39"/>
  <c r="O529" i="39"/>
  <c r="J530" i="39"/>
  <c r="O530" i="39"/>
  <c r="J531" i="39"/>
  <c r="O531" i="39"/>
  <c r="J532" i="39"/>
  <c r="O532" i="39"/>
  <c r="J533" i="39"/>
  <c r="O533" i="39"/>
  <c r="J534" i="39"/>
  <c r="O534" i="39"/>
  <c r="J535" i="39"/>
  <c r="O535" i="39"/>
  <c r="J536" i="39"/>
  <c r="O536" i="39"/>
  <c r="J537" i="39"/>
  <c r="O537" i="39"/>
  <c r="J538" i="39"/>
  <c r="O538" i="39"/>
  <c r="J539" i="39"/>
  <c r="O539" i="39"/>
  <c r="J540" i="39"/>
  <c r="O540" i="39"/>
  <c r="J541" i="39"/>
  <c r="O541" i="39"/>
  <c r="J542" i="39"/>
  <c r="O542" i="39"/>
  <c r="J543" i="39"/>
  <c r="O543" i="39"/>
  <c r="J544" i="39"/>
  <c r="O544" i="39"/>
  <c r="J545" i="39"/>
  <c r="O545" i="39"/>
  <c r="J546" i="39"/>
  <c r="O546" i="39"/>
  <c r="J547" i="39"/>
  <c r="O547" i="39"/>
  <c r="J548" i="39"/>
  <c r="O548" i="39"/>
  <c r="J549" i="39"/>
  <c r="O549" i="39"/>
  <c r="J550" i="39"/>
  <c r="O550" i="39"/>
  <c r="J551" i="39"/>
  <c r="O551" i="39"/>
  <c r="J552" i="39"/>
  <c r="O552" i="39"/>
  <c r="J553" i="39"/>
  <c r="O553" i="39"/>
  <c r="J554" i="39"/>
  <c r="O554" i="39"/>
  <c r="J555" i="39"/>
  <c r="O555" i="39"/>
  <c r="J556" i="39"/>
  <c r="O556" i="39"/>
  <c r="J557" i="39"/>
  <c r="O557" i="39"/>
  <c r="J558" i="39"/>
  <c r="O558" i="39"/>
  <c r="J559" i="39"/>
  <c r="O559" i="39"/>
  <c r="J560" i="39"/>
  <c r="O560" i="39"/>
  <c r="J561" i="39"/>
  <c r="O561" i="39"/>
  <c r="J562" i="39"/>
  <c r="O562" i="39"/>
  <c r="J563" i="39"/>
  <c r="O563" i="39"/>
  <c r="J564" i="39"/>
  <c r="O564" i="39"/>
  <c r="J565" i="39"/>
  <c r="O565" i="39"/>
  <c r="J566" i="39"/>
  <c r="O566" i="39"/>
  <c r="J567" i="39"/>
  <c r="O567" i="39"/>
  <c r="J568" i="39"/>
  <c r="O568" i="39"/>
  <c r="J569" i="39"/>
  <c r="O569" i="39"/>
  <c r="J570" i="39"/>
  <c r="O570" i="39"/>
  <c r="J571" i="39"/>
  <c r="O571" i="39"/>
  <c r="J572" i="39"/>
  <c r="O572" i="39"/>
  <c r="J573" i="39"/>
  <c r="O573" i="39"/>
  <c r="J574" i="39"/>
  <c r="O574" i="39"/>
  <c r="J575" i="39"/>
  <c r="O575" i="39"/>
  <c r="J576" i="39"/>
  <c r="O576" i="39"/>
  <c r="J577" i="39"/>
  <c r="O577" i="39"/>
  <c r="J578" i="39"/>
  <c r="O578" i="39"/>
  <c r="J579" i="39"/>
  <c r="O579" i="39"/>
  <c r="J580" i="39"/>
  <c r="O580" i="39"/>
  <c r="J581" i="39"/>
  <c r="O581" i="39"/>
  <c r="J582" i="39"/>
  <c r="O582" i="39"/>
  <c r="J583" i="39"/>
  <c r="O583" i="39"/>
  <c r="J584" i="39"/>
  <c r="O584" i="39"/>
  <c r="J585" i="39"/>
  <c r="O585" i="39"/>
  <c r="J586" i="39"/>
  <c r="O586" i="39"/>
  <c r="J587" i="39"/>
  <c r="O587" i="39"/>
  <c r="J588" i="39"/>
  <c r="O588" i="39"/>
  <c r="J589" i="39"/>
  <c r="O589" i="39"/>
  <c r="J590" i="39"/>
  <c r="O590" i="39"/>
  <c r="J591" i="39"/>
  <c r="O591" i="39"/>
  <c r="J592" i="39"/>
  <c r="O592" i="39"/>
  <c r="J593" i="39"/>
  <c r="O593" i="39"/>
  <c r="J594" i="39"/>
  <c r="O594" i="39"/>
  <c r="J595" i="39"/>
  <c r="O595" i="39"/>
  <c r="J596" i="39"/>
  <c r="O596" i="39"/>
  <c r="J597" i="39"/>
  <c r="O597" i="39"/>
  <c r="J598" i="39"/>
  <c r="O598" i="39"/>
  <c r="J599" i="39"/>
  <c r="O599" i="39"/>
  <c r="J600" i="39"/>
  <c r="O600" i="39"/>
  <c r="J601" i="39"/>
  <c r="O601" i="39"/>
  <c r="J602" i="39"/>
  <c r="O602" i="39"/>
  <c r="J603" i="39"/>
  <c r="O603" i="39"/>
  <c r="J604" i="39"/>
  <c r="O604" i="39"/>
  <c r="J605" i="39"/>
  <c r="O605" i="39"/>
  <c r="J606" i="39"/>
  <c r="O606" i="39"/>
  <c r="J607" i="39"/>
  <c r="O607" i="39"/>
  <c r="J608" i="39"/>
  <c r="O608" i="39"/>
  <c r="J609" i="39"/>
  <c r="O609" i="39"/>
  <c r="J610" i="39"/>
  <c r="O610" i="39"/>
  <c r="J611" i="39"/>
  <c r="O611" i="39"/>
  <c r="J612" i="39"/>
  <c r="O612" i="39"/>
  <c r="J613" i="39"/>
  <c r="O613" i="39"/>
  <c r="J614" i="39"/>
  <c r="O614" i="39"/>
  <c r="J615" i="39"/>
  <c r="O615" i="39"/>
  <c r="J616" i="39"/>
  <c r="O616" i="39"/>
  <c r="J617" i="39"/>
  <c r="O617" i="39"/>
  <c r="J618" i="39"/>
  <c r="O618" i="39"/>
  <c r="J619" i="39"/>
  <c r="O619" i="39"/>
  <c r="J620" i="39"/>
  <c r="O620" i="39"/>
  <c r="J621" i="39"/>
  <c r="O621" i="39"/>
  <c r="J622" i="39"/>
  <c r="O622" i="39"/>
  <c r="J623" i="39"/>
  <c r="O623" i="39"/>
  <c r="J624" i="39"/>
  <c r="O624" i="39"/>
  <c r="J625" i="39"/>
  <c r="O625" i="39"/>
  <c r="J626" i="39"/>
  <c r="O626" i="39"/>
  <c r="J627" i="39"/>
  <c r="O627" i="39"/>
  <c r="J628" i="39"/>
  <c r="O628" i="39"/>
  <c r="J629" i="39"/>
  <c r="O629" i="39"/>
  <c r="J630" i="39"/>
  <c r="O630" i="39"/>
  <c r="J631" i="39"/>
  <c r="O631" i="39"/>
  <c r="J632" i="39"/>
  <c r="O632" i="39"/>
  <c r="J633" i="39"/>
  <c r="O633" i="39"/>
  <c r="J634" i="39"/>
  <c r="O634" i="39"/>
  <c r="J635" i="39"/>
  <c r="O635" i="39"/>
  <c r="J636" i="39"/>
  <c r="O636" i="39"/>
  <c r="J637" i="39"/>
  <c r="O637" i="39"/>
  <c r="J638" i="39"/>
  <c r="O638" i="39"/>
  <c r="J639" i="39"/>
  <c r="O639" i="39"/>
  <c r="J640" i="39"/>
  <c r="O640" i="39"/>
  <c r="J641" i="39"/>
  <c r="O641" i="39"/>
  <c r="J642" i="39"/>
  <c r="O642" i="39"/>
  <c r="J643" i="39"/>
  <c r="O643" i="39"/>
  <c r="J644" i="39"/>
  <c r="O644" i="39"/>
  <c r="J645" i="39"/>
  <c r="O645" i="39"/>
  <c r="J646" i="39"/>
  <c r="O646" i="39"/>
  <c r="J647" i="39"/>
  <c r="O647" i="39"/>
  <c r="J648" i="39"/>
  <c r="O648" i="39"/>
  <c r="J649" i="39"/>
  <c r="O649" i="39"/>
  <c r="J650" i="39"/>
  <c r="O650" i="39"/>
  <c r="J651" i="39"/>
  <c r="O651" i="39"/>
  <c r="J652" i="39"/>
  <c r="O652" i="39"/>
  <c r="J653" i="39"/>
  <c r="O653" i="39"/>
  <c r="J654" i="39"/>
  <c r="O654" i="39"/>
  <c r="J655" i="39"/>
  <c r="O655" i="39"/>
  <c r="J656" i="39"/>
  <c r="O656" i="39"/>
  <c r="J657" i="39"/>
  <c r="O657" i="39"/>
  <c r="J658" i="39"/>
  <c r="O658" i="39"/>
  <c r="J659" i="39"/>
  <c r="O659" i="39"/>
  <c r="J660" i="39"/>
  <c r="O660" i="39"/>
  <c r="J661" i="39"/>
  <c r="O661" i="39"/>
  <c r="J662" i="39"/>
  <c r="O662" i="39"/>
  <c r="J663" i="39"/>
  <c r="O663" i="39"/>
  <c r="J664" i="39"/>
  <c r="O664" i="39"/>
  <c r="J665" i="39"/>
  <c r="O665" i="39"/>
  <c r="J666" i="39"/>
  <c r="O666" i="39"/>
  <c r="J667" i="39"/>
  <c r="O667" i="39"/>
  <c r="J668" i="39"/>
  <c r="O668" i="39"/>
  <c r="J669" i="39"/>
  <c r="O669" i="39"/>
  <c r="J670" i="39"/>
  <c r="O670" i="39"/>
  <c r="J671" i="39"/>
  <c r="O671" i="39"/>
  <c r="J672" i="39"/>
  <c r="O672" i="39"/>
  <c r="J673" i="39"/>
  <c r="O673" i="39"/>
  <c r="J674" i="39"/>
  <c r="O674" i="39"/>
  <c r="J675" i="39"/>
  <c r="O675" i="39"/>
  <c r="J676" i="39"/>
  <c r="O676" i="39"/>
  <c r="J677" i="39"/>
  <c r="O677" i="39"/>
  <c r="J678" i="39"/>
  <c r="O678" i="39"/>
  <c r="J679" i="39"/>
  <c r="O679" i="39"/>
  <c r="J680" i="39"/>
  <c r="O680" i="39"/>
  <c r="J681" i="39"/>
  <c r="O681" i="39"/>
  <c r="J682" i="39"/>
  <c r="O682" i="39"/>
  <c r="J683" i="39"/>
  <c r="O683" i="39"/>
  <c r="J684" i="39"/>
  <c r="O684" i="39"/>
  <c r="J685" i="39"/>
  <c r="O685" i="39"/>
  <c r="J686" i="39"/>
  <c r="O686" i="39"/>
  <c r="J687" i="39"/>
  <c r="O687" i="39"/>
  <c r="J688" i="39"/>
  <c r="O688" i="39"/>
  <c r="J689" i="39"/>
  <c r="O689" i="39"/>
  <c r="J690" i="39"/>
  <c r="O690" i="39"/>
  <c r="J691" i="39"/>
  <c r="O691" i="39"/>
  <c r="J692" i="39"/>
  <c r="O692" i="39"/>
  <c r="J693" i="39"/>
  <c r="O693" i="39"/>
  <c r="J694" i="39"/>
  <c r="O694" i="39"/>
  <c r="J695" i="39"/>
  <c r="O695" i="39"/>
  <c r="J696" i="39"/>
  <c r="O696" i="39"/>
  <c r="J697" i="39"/>
  <c r="O697" i="39"/>
  <c r="J698" i="39"/>
  <c r="O698" i="39"/>
  <c r="J699" i="39"/>
  <c r="O699" i="39"/>
  <c r="J700" i="39"/>
  <c r="O700" i="39"/>
  <c r="J701" i="39"/>
  <c r="O701" i="39"/>
  <c r="J702" i="39"/>
  <c r="O702" i="39"/>
  <c r="J703" i="39"/>
  <c r="O703" i="39"/>
  <c r="J704" i="39"/>
  <c r="O704" i="39"/>
  <c r="J705" i="39"/>
  <c r="O705" i="39"/>
  <c r="J706" i="39"/>
  <c r="O706" i="39"/>
  <c r="J707" i="39"/>
  <c r="O707" i="39"/>
  <c r="J708" i="39"/>
  <c r="O708" i="39"/>
  <c r="J709" i="39"/>
  <c r="O709" i="39"/>
  <c r="J710" i="39"/>
  <c r="O710" i="39"/>
  <c r="J711" i="39"/>
  <c r="O711" i="39"/>
  <c r="J712" i="39"/>
  <c r="O712" i="39"/>
  <c r="J713" i="39"/>
  <c r="O713" i="39"/>
  <c r="J714" i="39"/>
  <c r="O714" i="39"/>
  <c r="J715" i="39"/>
  <c r="O715" i="39"/>
  <c r="J716" i="39"/>
  <c r="O716" i="39"/>
  <c r="J717" i="39"/>
  <c r="O717" i="39"/>
  <c r="J718" i="39"/>
  <c r="O718" i="39"/>
  <c r="J719" i="39"/>
  <c r="O719" i="39"/>
  <c r="J720" i="39"/>
  <c r="O720" i="39"/>
  <c r="J721" i="39"/>
  <c r="O721" i="39"/>
  <c r="J722" i="39"/>
  <c r="O722" i="39"/>
  <c r="J723" i="39"/>
  <c r="O723" i="39"/>
  <c r="J724" i="39"/>
  <c r="O724" i="39"/>
  <c r="J725" i="39"/>
  <c r="O725" i="39"/>
  <c r="J726" i="39"/>
  <c r="O726" i="39"/>
  <c r="J727" i="39"/>
  <c r="O727" i="39"/>
  <c r="J728" i="39"/>
  <c r="O728" i="39"/>
  <c r="J729" i="39"/>
  <c r="O729" i="39"/>
  <c r="J730" i="39"/>
  <c r="O730" i="39"/>
  <c r="J731" i="39"/>
  <c r="O731" i="39"/>
  <c r="J732" i="39"/>
  <c r="O732" i="39"/>
  <c r="J733" i="39"/>
  <c r="O733" i="39"/>
  <c r="J734" i="39"/>
  <c r="O734" i="39"/>
  <c r="J735" i="39"/>
  <c r="O735" i="39"/>
  <c r="J736" i="39"/>
  <c r="O736" i="39"/>
  <c r="J737" i="39"/>
  <c r="O737" i="39"/>
  <c r="J738" i="39"/>
  <c r="O738" i="39"/>
  <c r="J739" i="39"/>
  <c r="O739" i="39"/>
  <c r="J740" i="39"/>
  <c r="O740" i="39"/>
  <c r="J741" i="39"/>
  <c r="O741" i="39"/>
  <c r="J742" i="39"/>
  <c r="O742" i="39"/>
  <c r="J743" i="39"/>
  <c r="O743" i="39"/>
  <c r="J744" i="39"/>
  <c r="O744" i="39"/>
  <c r="J745" i="39"/>
  <c r="O745" i="39"/>
  <c r="J746" i="39"/>
  <c r="O746" i="39"/>
  <c r="J747" i="39"/>
  <c r="O747" i="39"/>
  <c r="J748" i="39"/>
  <c r="O748" i="39"/>
  <c r="J749" i="39"/>
  <c r="O749" i="39"/>
  <c r="J750" i="39"/>
  <c r="O750" i="39"/>
  <c r="J751" i="39"/>
  <c r="O751" i="39"/>
  <c r="J752" i="39"/>
  <c r="O752" i="39"/>
  <c r="J753" i="39"/>
  <c r="O753" i="39"/>
  <c r="J754" i="39"/>
  <c r="O754" i="39"/>
  <c r="J755" i="39"/>
  <c r="O755" i="39"/>
  <c r="J756" i="39"/>
  <c r="O756" i="39"/>
  <c r="J757" i="39"/>
  <c r="O757" i="39"/>
  <c r="J758" i="39"/>
  <c r="O758" i="39"/>
  <c r="J759" i="39"/>
  <c r="O759" i="39"/>
  <c r="J760" i="39"/>
  <c r="O760" i="39"/>
  <c r="J761" i="39"/>
  <c r="O761" i="39"/>
  <c r="J762" i="39"/>
  <c r="O762" i="39"/>
  <c r="J763" i="39"/>
  <c r="O763" i="39"/>
  <c r="J764" i="39"/>
  <c r="O764" i="39"/>
  <c r="J765" i="39"/>
  <c r="O765" i="39"/>
  <c r="J766" i="39"/>
  <c r="O766" i="39"/>
  <c r="J767" i="39"/>
  <c r="O767" i="39"/>
  <c r="J768" i="39"/>
  <c r="O768" i="39"/>
  <c r="J769" i="39"/>
  <c r="O769" i="39"/>
  <c r="J770" i="39"/>
  <c r="O770" i="39"/>
  <c r="J771" i="39"/>
  <c r="O771" i="39"/>
  <c r="J772" i="39"/>
  <c r="O772" i="39"/>
  <c r="J773" i="39"/>
  <c r="O773" i="39"/>
  <c r="J774" i="39"/>
  <c r="O774" i="39"/>
  <c r="J775" i="39"/>
  <c r="O775" i="39"/>
  <c r="J776" i="39"/>
  <c r="O776" i="39"/>
  <c r="J777" i="39"/>
  <c r="O777" i="39"/>
  <c r="J778" i="39"/>
  <c r="O778" i="39"/>
  <c r="J779" i="39"/>
  <c r="O779" i="39"/>
  <c r="J780" i="39"/>
  <c r="O780" i="39"/>
  <c r="J781" i="39"/>
  <c r="O781" i="39"/>
  <c r="J782" i="39"/>
  <c r="O782" i="39"/>
  <c r="J783" i="39"/>
  <c r="O783" i="39"/>
  <c r="J784" i="39"/>
  <c r="O784" i="39"/>
  <c r="J785" i="39"/>
  <c r="O785" i="39"/>
  <c r="J786" i="39"/>
  <c r="O786" i="39"/>
  <c r="J787" i="39"/>
  <c r="O787" i="39"/>
  <c r="J788" i="39"/>
  <c r="O788" i="39"/>
  <c r="J789" i="39"/>
  <c r="O789" i="39"/>
  <c r="J790" i="39"/>
  <c r="O790" i="39"/>
  <c r="J791" i="39"/>
  <c r="O791" i="39"/>
  <c r="J792" i="39"/>
  <c r="O792" i="39"/>
  <c r="J793" i="39"/>
  <c r="O793" i="39"/>
  <c r="J794" i="39"/>
  <c r="O794" i="39"/>
  <c r="J795" i="39"/>
  <c r="O795" i="39"/>
  <c r="J796" i="39"/>
  <c r="O796" i="39"/>
  <c r="J797" i="39"/>
  <c r="O797" i="39"/>
  <c r="J798" i="39"/>
  <c r="O798" i="39"/>
  <c r="J799" i="39"/>
  <c r="O799" i="39"/>
  <c r="J800" i="39"/>
  <c r="O800" i="39"/>
  <c r="J801" i="39"/>
  <c r="O801" i="39"/>
  <c r="J802" i="39"/>
  <c r="O802" i="39"/>
  <c r="J803" i="39"/>
  <c r="O803" i="39"/>
  <c r="J804" i="39"/>
  <c r="O804" i="39"/>
  <c r="J805" i="39"/>
  <c r="O805" i="39"/>
  <c r="J806" i="39"/>
  <c r="O806" i="39"/>
  <c r="J807" i="39"/>
  <c r="O807" i="39"/>
  <c r="J808" i="39"/>
  <c r="O808" i="39"/>
  <c r="J809" i="39"/>
  <c r="O809" i="39"/>
  <c r="J810" i="39"/>
  <c r="O810" i="39"/>
  <c r="J811" i="39"/>
  <c r="O811" i="39"/>
  <c r="J812" i="39"/>
  <c r="O812" i="39"/>
  <c r="J813" i="39"/>
  <c r="O813" i="39"/>
  <c r="J814" i="39"/>
  <c r="O814" i="39"/>
  <c r="J815" i="39"/>
  <c r="O815" i="39"/>
  <c r="J816" i="39"/>
  <c r="O816" i="39"/>
  <c r="J817" i="39"/>
  <c r="O817" i="39"/>
  <c r="J818" i="39"/>
  <c r="O818" i="39"/>
  <c r="J819" i="39"/>
  <c r="O819" i="39"/>
  <c r="J820" i="39"/>
  <c r="O820" i="39"/>
  <c r="J821" i="39"/>
  <c r="O821" i="39"/>
  <c r="J822" i="39"/>
  <c r="O822" i="39"/>
  <c r="J823" i="39"/>
  <c r="O823" i="39"/>
  <c r="J824" i="39"/>
  <c r="O824" i="39"/>
  <c r="J825" i="39"/>
  <c r="O825" i="39"/>
  <c r="J826" i="39"/>
  <c r="O826" i="39"/>
  <c r="J827" i="39"/>
  <c r="O827" i="39"/>
  <c r="J828" i="39"/>
  <c r="O828" i="39"/>
  <c r="J829" i="39"/>
  <c r="O829" i="39"/>
  <c r="J830" i="39"/>
  <c r="O830" i="39"/>
  <c r="J831" i="39"/>
  <c r="O831" i="39"/>
  <c r="J832" i="39"/>
  <c r="O832" i="39"/>
  <c r="J833" i="39"/>
  <c r="O833" i="39"/>
  <c r="J834" i="39"/>
  <c r="O834" i="39"/>
  <c r="J835" i="39"/>
  <c r="O835" i="39"/>
  <c r="J836" i="39"/>
  <c r="O836" i="39"/>
  <c r="J837" i="39"/>
  <c r="O837" i="39"/>
  <c r="J838" i="39"/>
  <c r="O838" i="39"/>
  <c r="J839" i="39"/>
  <c r="O839" i="39"/>
  <c r="J840" i="39"/>
  <c r="O840" i="39"/>
  <c r="J841" i="39"/>
  <c r="O841" i="39"/>
  <c r="J842" i="39"/>
  <c r="O842" i="39"/>
  <c r="J843" i="39"/>
  <c r="O843" i="39"/>
  <c r="J844" i="39"/>
  <c r="O844" i="39"/>
  <c r="J845" i="39"/>
  <c r="O845" i="39"/>
  <c r="J846" i="39"/>
  <c r="O846" i="39"/>
  <c r="J847" i="39"/>
  <c r="O847" i="39"/>
  <c r="J848" i="39"/>
  <c r="O848" i="39"/>
  <c r="J849" i="39"/>
  <c r="O849" i="39"/>
  <c r="J850" i="39"/>
  <c r="O850" i="39"/>
  <c r="J851" i="39"/>
  <c r="O851" i="39"/>
  <c r="J852" i="39"/>
  <c r="O852" i="39"/>
  <c r="J853" i="39"/>
  <c r="O853" i="39"/>
  <c r="J854" i="39"/>
  <c r="O854" i="39"/>
  <c r="J855" i="39"/>
  <c r="O855" i="39"/>
  <c r="J856" i="39"/>
  <c r="O856" i="39"/>
  <c r="J857" i="39"/>
  <c r="O857" i="39"/>
  <c r="J858" i="39"/>
  <c r="O858" i="39"/>
  <c r="J859" i="39"/>
  <c r="O859" i="39"/>
  <c r="J860" i="39"/>
  <c r="O860" i="39"/>
  <c r="J861" i="39"/>
  <c r="O861" i="39"/>
  <c r="J862" i="39"/>
  <c r="O862" i="39"/>
  <c r="J863" i="39"/>
  <c r="O863" i="39"/>
  <c r="J864" i="39"/>
  <c r="O864" i="39"/>
  <c r="J865" i="39"/>
  <c r="O865" i="39"/>
  <c r="J866" i="39"/>
  <c r="O866" i="39"/>
  <c r="J867" i="39"/>
  <c r="O867" i="39"/>
  <c r="J868" i="39"/>
  <c r="O868" i="39"/>
  <c r="J869" i="39"/>
  <c r="O869" i="39"/>
  <c r="J870" i="39"/>
  <c r="O870" i="39"/>
  <c r="J871" i="39"/>
  <c r="O871" i="39"/>
  <c r="J872" i="39"/>
  <c r="O872" i="39"/>
  <c r="J873" i="39"/>
  <c r="O873" i="39"/>
  <c r="J874" i="39"/>
  <c r="O874" i="39"/>
  <c r="J875" i="39"/>
  <c r="O875" i="39"/>
  <c r="J876" i="39"/>
  <c r="O876" i="39"/>
  <c r="J877" i="39"/>
  <c r="O877" i="39"/>
  <c r="J878" i="39"/>
  <c r="O878" i="39"/>
  <c r="J879" i="39"/>
  <c r="O879" i="39"/>
  <c r="J880" i="39"/>
  <c r="O880" i="39"/>
  <c r="J881" i="39"/>
  <c r="O881" i="39"/>
  <c r="J882" i="39"/>
  <c r="O882" i="39"/>
  <c r="J883" i="39"/>
  <c r="O883" i="39"/>
  <c r="J884" i="39"/>
  <c r="O884" i="39"/>
  <c r="J885" i="39"/>
  <c r="O885" i="39"/>
  <c r="J886" i="39"/>
  <c r="O886" i="39"/>
  <c r="J887" i="39"/>
  <c r="O887" i="39"/>
  <c r="J888" i="39"/>
  <c r="O888" i="39"/>
  <c r="J889" i="39"/>
  <c r="O889" i="39"/>
  <c r="J890" i="39"/>
  <c r="O890" i="39"/>
  <c r="J891" i="39"/>
  <c r="O891" i="39"/>
  <c r="J892" i="39"/>
  <c r="O892" i="39"/>
  <c r="J893" i="39"/>
  <c r="O893" i="39"/>
  <c r="J894" i="39"/>
  <c r="O894" i="39"/>
  <c r="J895" i="39"/>
  <c r="O895" i="39"/>
  <c r="J896" i="39"/>
  <c r="O896" i="39"/>
  <c r="J897" i="39"/>
  <c r="O897" i="39"/>
  <c r="J898" i="39"/>
  <c r="O898" i="39"/>
  <c r="J899" i="39"/>
  <c r="O899" i="39"/>
  <c r="J900" i="39"/>
  <c r="O900" i="39"/>
  <c r="J901" i="39"/>
  <c r="O901" i="39"/>
  <c r="J902" i="39"/>
  <c r="O902" i="39"/>
  <c r="J903" i="39"/>
  <c r="O903" i="39"/>
  <c r="J904" i="39"/>
  <c r="O904" i="39"/>
  <c r="J905" i="39"/>
  <c r="O905" i="39"/>
  <c r="J906" i="39"/>
  <c r="O906" i="39"/>
  <c r="J907" i="39"/>
  <c r="O907" i="39"/>
  <c r="J908" i="39"/>
  <c r="O908" i="39"/>
  <c r="J909" i="39"/>
  <c r="O909" i="39"/>
  <c r="J910" i="39"/>
  <c r="O910" i="39"/>
  <c r="J911" i="39"/>
  <c r="O911" i="39"/>
  <c r="J912" i="39"/>
  <c r="O912" i="39"/>
  <c r="J913" i="39"/>
  <c r="O913" i="39"/>
  <c r="J914" i="39"/>
  <c r="O914" i="39"/>
  <c r="J915" i="39"/>
  <c r="O915" i="39"/>
  <c r="J916" i="39"/>
  <c r="O916" i="39"/>
  <c r="J917" i="39"/>
  <c r="O917" i="39"/>
  <c r="J918" i="39"/>
  <c r="O918" i="39"/>
  <c r="J919" i="39"/>
  <c r="O919" i="39"/>
  <c r="J920" i="39"/>
  <c r="O920" i="39"/>
  <c r="J921" i="39"/>
  <c r="O921" i="39"/>
  <c r="J922" i="39"/>
  <c r="O922" i="39"/>
  <c r="J923" i="39"/>
  <c r="O923" i="39"/>
  <c r="J924" i="39"/>
  <c r="O924" i="39"/>
  <c r="J925" i="39"/>
  <c r="O925" i="39"/>
  <c r="J926" i="39"/>
  <c r="O926" i="39"/>
  <c r="J927" i="39"/>
  <c r="O927" i="39"/>
  <c r="J928" i="39"/>
  <c r="O928" i="39"/>
  <c r="J929" i="39"/>
  <c r="O929" i="39"/>
  <c r="J930" i="39"/>
  <c r="O930" i="39"/>
  <c r="J931" i="39"/>
  <c r="O931" i="39"/>
  <c r="J932" i="39"/>
  <c r="O932" i="39"/>
  <c r="J933" i="39"/>
  <c r="O933" i="39"/>
  <c r="J934" i="39"/>
  <c r="O934" i="39"/>
  <c r="J935" i="39"/>
  <c r="O935" i="39"/>
  <c r="J936" i="39"/>
  <c r="O936" i="39"/>
  <c r="J937" i="39"/>
  <c r="O937" i="39"/>
  <c r="J938" i="39"/>
  <c r="O938" i="39"/>
  <c r="J939" i="39"/>
  <c r="O939" i="39"/>
  <c r="J940" i="39"/>
  <c r="O940" i="39"/>
  <c r="J941" i="39"/>
  <c r="O941" i="39"/>
  <c r="J942" i="39"/>
  <c r="O942" i="39"/>
  <c r="J943" i="39"/>
  <c r="O943" i="39"/>
  <c r="J944" i="39"/>
  <c r="O944" i="39"/>
  <c r="J945" i="39"/>
  <c r="O945" i="39"/>
  <c r="J946" i="39"/>
  <c r="O946" i="39"/>
  <c r="J947" i="39"/>
  <c r="O947" i="39"/>
  <c r="J948" i="39"/>
  <c r="O948" i="39"/>
  <c r="J949" i="39"/>
  <c r="O949" i="39"/>
  <c r="J950" i="39"/>
  <c r="O950" i="39"/>
  <c r="J951" i="39"/>
  <c r="O951" i="39"/>
  <c r="J952" i="39"/>
  <c r="O952" i="39"/>
  <c r="J953" i="39"/>
  <c r="O953" i="39"/>
  <c r="J954" i="39"/>
  <c r="O954" i="39"/>
  <c r="J955" i="39"/>
  <c r="O955" i="39"/>
  <c r="J956" i="39"/>
  <c r="O956" i="39"/>
  <c r="J957" i="39"/>
  <c r="O957" i="39"/>
  <c r="J958" i="39"/>
  <c r="O958" i="39"/>
  <c r="J959" i="39"/>
  <c r="O959" i="39"/>
  <c r="J960" i="39"/>
  <c r="O960" i="39"/>
  <c r="J961" i="39"/>
  <c r="O961" i="39"/>
  <c r="J962" i="39"/>
  <c r="O962" i="39"/>
  <c r="J963" i="39"/>
  <c r="O963" i="39"/>
  <c r="J964" i="39"/>
  <c r="O964" i="39"/>
  <c r="J965" i="39"/>
  <c r="O965" i="39"/>
  <c r="J966" i="39"/>
  <c r="O966" i="39"/>
  <c r="J967" i="39"/>
  <c r="O967" i="39"/>
  <c r="J968" i="39"/>
  <c r="O968" i="39"/>
  <c r="J969" i="39"/>
  <c r="O969" i="39"/>
  <c r="J970" i="39"/>
  <c r="O970" i="39"/>
  <c r="J971" i="39"/>
  <c r="O971" i="39"/>
  <c r="J972" i="39"/>
  <c r="O972" i="39"/>
  <c r="J973" i="39"/>
  <c r="O973" i="39"/>
  <c r="J974" i="39"/>
  <c r="O974" i="39"/>
  <c r="J975" i="39"/>
  <c r="O975" i="39"/>
  <c r="J976" i="39"/>
  <c r="O976" i="39"/>
  <c r="J977" i="39"/>
  <c r="O977" i="39"/>
  <c r="J978" i="39"/>
  <c r="O978" i="39"/>
  <c r="J979" i="39"/>
  <c r="O979" i="39"/>
  <c r="J980" i="39"/>
  <c r="O980" i="39"/>
  <c r="J981" i="39"/>
  <c r="O981" i="39"/>
  <c r="J982" i="39"/>
  <c r="O982" i="39"/>
  <c r="J983" i="39"/>
  <c r="O983" i="39"/>
  <c r="J984" i="39"/>
  <c r="O984" i="39"/>
  <c r="J985" i="39"/>
  <c r="O985" i="39"/>
  <c r="J986" i="39"/>
  <c r="O986" i="39"/>
  <c r="J987" i="39"/>
  <c r="O987" i="39"/>
  <c r="J988" i="39"/>
  <c r="O988" i="39"/>
  <c r="J989" i="39"/>
  <c r="O989" i="39"/>
  <c r="J990" i="39"/>
  <c r="O990" i="39"/>
  <c r="J991" i="39"/>
  <c r="O991" i="39"/>
  <c r="J992" i="39"/>
  <c r="O992" i="39"/>
  <c r="J993" i="39"/>
  <c r="O993" i="39"/>
  <c r="J994" i="39"/>
  <c r="O994" i="39"/>
  <c r="J995" i="39"/>
  <c r="O995" i="39"/>
  <c r="J996" i="39"/>
  <c r="O996" i="39"/>
  <c r="J997" i="39"/>
  <c r="O997" i="39"/>
  <c r="J998" i="39"/>
  <c r="O998" i="39"/>
  <c r="J999" i="39"/>
  <c r="O999" i="39"/>
  <c r="J1000" i="39"/>
  <c r="O1000" i="39"/>
  <c r="O3" i="39"/>
  <c r="O4" i="39"/>
  <c r="J4" i="39"/>
  <c r="J3" i="39"/>
  <c r="I66" i="41" l="1"/>
  <c r="M362" i="38"/>
  <c r="M321" i="38"/>
  <c r="M351" i="38"/>
  <c r="H14" i="43"/>
  <c r="M15" i="7" a="1"/>
  <c r="M15" i="7" s="1"/>
  <c r="M349" i="38" s="1"/>
  <c r="H13" i="43"/>
  <c r="H12" i="43"/>
  <c r="M11" i="38"/>
  <c r="H15" i="43"/>
  <c r="M25" i="38"/>
  <c r="M173" i="38"/>
  <c r="M31" i="38"/>
  <c r="M131" i="38"/>
  <c r="I64" i="41"/>
  <c r="Q3" i="7" a="1"/>
  <c r="Q3" i="7" s="1"/>
  <c r="M12" i="38"/>
  <c r="M248" i="38"/>
  <c r="M264" i="38"/>
  <c r="M268" i="38"/>
  <c r="M177" i="38"/>
  <c r="M217" i="38"/>
  <c r="M281" i="38"/>
  <c r="M134" i="38"/>
  <c r="M186" i="38"/>
  <c r="M226" i="38"/>
  <c r="M115" i="38"/>
  <c r="M295" i="38"/>
  <c r="I65" i="41"/>
  <c r="Q29" i="7" a="1"/>
  <c r="Q29" i="7" s="1"/>
  <c r="M119" i="38"/>
  <c r="M219" i="38"/>
  <c r="H10" i="43"/>
  <c r="M26" i="38"/>
  <c r="M296" i="38"/>
  <c r="M249" i="38"/>
  <c r="M218" i="38"/>
  <c r="M270" i="38"/>
  <c r="M282" i="38"/>
  <c r="M187" i="38"/>
  <c r="M227" i="38"/>
  <c r="M76" i="38"/>
  <c r="M126" i="38"/>
  <c r="M198" i="38"/>
  <c r="I63" i="41"/>
  <c r="Q17" i="7" a="1"/>
  <c r="Q17" i="7" s="1"/>
  <c r="Q37" i="7" a="1"/>
  <c r="Q37" i="7" s="1"/>
  <c r="Q38" i="7" a="1"/>
  <c r="Q38" i="7" s="1"/>
  <c r="Q42" i="7" a="1"/>
  <c r="Q42" i="7" s="1"/>
  <c r="Q46" i="7" a="1"/>
  <c r="Q46" i="7" s="1"/>
  <c r="Q50" i="7" a="1"/>
  <c r="Q50" i="7" s="1"/>
  <c r="Q54" i="7" a="1"/>
  <c r="Q54" i="7" s="1"/>
  <c r="Q58" i="7" a="1"/>
  <c r="Q58" i="7" s="1"/>
  <c r="Q62" i="7" a="1"/>
  <c r="Q62" i="7" s="1"/>
  <c r="Q66" i="7" a="1"/>
  <c r="Q66" i="7" s="1"/>
  <c r="Q70" i="7" a="1"/>
  <c r="Q70" i="7" s="1"/>
  <c r="Q74" i="7" a="1"/>
  <c r="Q74" i="7" s="1"/>
  <c r="Q78" i="7" a="1"/>
  <c r="Q78" i="7" s="1"/>
  <c r="Q82" i="7" a="1"/>
  <c r="Q82" i="7" s="1"/>
  <c r="Q86" i="7" a="1"/>
  <c r="Q86" i="7" s="1"/>
  <c r="Q90" i="7" a="1"/>
  <c r="Q90" i="7" s="1"/>
  <c r="Q94" i="7" a="1"/>
  <c r="Q94" i="7" s="1"/>
  <c r="Q98" i="7" a="1"/>
  <c r="Q98" i="7" s="1"/>
  <c r="Q102" i="7" a="1"/>
  <c r="Q102" i="7" s="1"/>
  <c r="Q44" i="7" a="1"/>
  <c r="Q44" i="7" s="1"/>
  <c r="Q52" i="7" a="1"/>
  <c r="Q52" i="7" s="1"/>
  <c r="Q64" i="7" a="1"/>
  <c r="Q64" i="7" s="1"/>
  <c r="Q76" i="7" a="1"/>
  <c r="Q76" i="7" s="1"/>
  <c r="Q88" i="7" a="1"/>
  <c r="Q88" i="7" s="1"/>
  <c r="Q100" i="7" a="1"/>
  <c r="Q100" i="7" s="1"/>
  <c r="Q39" i="7" a="1"/>
  <c r="Q39" i="7" s="1"/>
  <c r="Q43" i="7" a="1"/>
  <c r="Q43" i="7" s="1"/>
  <c r="Q47" i="7" a="1"/>
  <c r="Q47" i="7" s="1"/>
  <c r="Q51" i="7" a="1"/>
  <c r="Q51" i="7" s="1"/>
  <c r="Q55" i="7" a="1"/>
  <c r="Q55" i="7" s="1"/>
  <c r="Q59" i="7" a="1"/>
  <c r="Q59" i="7" s="1"/>
  <c r="Q63" i="7" a="1"/>
  <c r="Q63" i="7" s="1"/>
  <c r="Q67" i="7" a="1"/>
  <c r="Q67" i="7" s="1"/>
  <c r="Q71" i="7" a="1"/>
  <c r="Q71" i="7" s="1"/>
  <c r="Q75" i="7" a="1"/>
  <c r="Q75" i="7" s="1"/>
  <c r="Q79" i="7" a="1"/>
  <c r="Q79" i="7" s="1"/>
  <c r="Q83" i="7" a="1"/>
  <c r="Q83" i="7" s="1"/>
  <c r="Q87" i="7" a="1"/>
  <c r="Q87" i="7" s="1"/>
  <c r="Q91" i="7" a="1"/>
  <c r="Q91" i="7" s="1"/>
  <c r="Q95" i="7" a="1"/>
  <c r="Q95" i="7" s="1"/>
  <c r="Q99" i="7" a="1"/>
  <c r="Q99" i="7" s="1"/>
  <c r="Q56" i="7" a="1"/>
  <c r="Q56" i="7" s="1"/>
  <c r="Q68" i="7" a="1"/>
  <c r="Q68" i="7" s="1"/>
  <c r="Q80" i="7" a="1"/>
  <c r="Q80" i="7" s="1"/>
  <c r="Q92" i="7" a="1"/>
  <c r="Q92" i="7" s="1"/>
  <c r="Q41" i="7" a="1"/>
  <c r="Q41" i="7" s="1"/>
  <c r="Q45" i="7" a="1"/>
  <c r="Q45" i="7" s="1"/>
  <c r="Q49" i="7" a="1"/>
  <c r="Q49" i="7" s="1"/>
  <c r="Q53" i="7" a="1"/>
  <c r="Q53" i="7" s="1"/>
  <c r="Q57" i="7" a="1"/>
  <c r="Q57" i="7" s="1"/>
  <c r="Q61" i="7" a="1"/>
  <c r="Q61" i="7" s="1"/>
  <c r="Q65" i="7" a="1"/>
  <c r="Q65" i="7" s="1"/>
  <c r="Q69" i="7" a="1"/>
  <c r="Q69" i="7" s="1"/>
  <c r="Q73" i="7" a="1"/>
  <c r="Q73" i="7" s="1"/>
  <c r="Q77" i="7" a="1"/>
  <c r="Q77" i="7" s="1"/>
  <c r="Q81" i="7" a="1"/>
  <c r="Q81" i="7" s="1"/>
  <c r="Q85" i="7" a="1"/>
  <c r="Q85" i="7" s="1"/>
  <c r="Q89" i="7" a="1"/>
  <c r="Q89" i="7" s="1"/>
  <c r="Q93" i="7" a="1"/>
  <c r="Q93" i="7" s="1"/>
  <c r="Q97" i="7" a="1"/>
  <c r="Q97" i="7" s="1"/>
  <c r="Q101" i="7" a="1"/>
  <c r="Q101" i="7" s="1"/>
  <c r="Q40" i="7" a="1"/>
  <c r="Q40" i="7" s="1"/>
  <c r="Q48" i="7" a="1"/>
  <c r="Q48" i="7" s="1"/>
  <c r="Q60" i="7" a="1"/>
  <c r="Q60" i="7" s="1"/>
  <c r="Q72" i="7" a="1"/>
  <c r="Q72" i="7" s="1"/>
  <c r="Q84" i="7" a="1"/>
  <c r="Q84" i="7" s="1"/>
  <c r="Q96" i="7" a="1"/>
  <c r="Q96" i="7" s="1"/>
  <c r="M20" i="7" a="1"/>
  <c r="M20" i="7" s="1"/>
  <c r="Q25" i="7" a="1"/>
  <c r="Q25" i="7" s="1"/>
  <c r="I68" i="41"/>
  <c r="Q16" i="7" a="1"/>
  <c r="Q16" i="7" s="1"/>
  <c r="M105" i="38"/>
  <c r="M142" i="38"/>
  <c r="M158" i="38"/>
  <c r="I43" i="41"/>
  <c r="Q7" i="7" a="1"/>
  <c r="Q7" i="7" s="1"/>
  <c r="M85" i="38"/>
  <c r="M190" i="38"/>
  <c r="I70" i="41"/>
  <c r="Q20" i="7" a="1"/>
  <c r="Q20" i="7" s="1"/>
  <c r="M98" i="7" a="1"/>
  <c r="M98" i="7" s="1"/>
  <c r="M95" i="7" a="1"/>
  <c r="M95" i="7" s="1"/>
  <c r="M90" i="7" a="1"/>
  <c r="M90" i="7" s="1"/>
  <c r="M87" i="7" a="1"/>
  <c r="M87" i="7" s="1"/>
  <c r="M81" i="7" a="1"/>
  <c r="M81" i="7" s="1"/>
  <c r="M76" i="7" a="1"/>
  <c r="M76" i="7" s="1"/>
  <c r="M73" i="7" a="1"/>
  <c r="M73" i="7" s="1"/>
  <c r="M68" i="7" a="1"/>
  <c r="M68" i="7" s="1"/>
  <c r="M65" i="7" a="1"/>
  <c r="M65" i="7" s="1"/>
  <c r="M60" i="7" a="1"/>
  <c r="M60" i="7" s="1"/>
  <c r="M14" i="7" a="1"/>
  <c r="M14" i="7" s="1"/>
  <c r="M39" i="7" a="1"/>
  <c r="M39" i="7" s="1"/>
  <c r="M45" i="7" a="1"/>
  <c r="M45" i="7" s="1"/>
  <c r="M48" i="7" a="1"/>
  <c r="M48" i="7" s="1"/>
  <c r="M33" i="7" a="1"/>
  <c r="M33" i="7" s="1"/>
  <c r="M176" i="38" s="1"/>
  <c r="M29" i="7" a="1"/>
  <c r="M29" i="7" s="1"/>
  <c r="M46" i="7" a="1"/>
  <c r="M46" i="7" s="1"/>
  <c r="M72" i="7" a="1"/>
  <c r="M72" i="7" s="1"/>
  <c r="M64" i="7" a="1"/>
  <c r="M64" i="7" s="1"/>
  <c r="M41" i="7" a="1"/>
  <c r="M41" i="7" s="1"/>
  <c r="M49" i="7" a="1"/>
  <c r="M49" i="7" s="1"/>
  <c r="M93" i="7" a="1"/>
  <c r="M93" i="7" s="1"/>
  <c r="M82" i="7" a="1"/>
  <c r="M82" i="7" s="1"/>
  <c r="M74" i="7" a="1"/>
  <c r="M74" i="7" s="1"/>
  <c r="M66" i="7" a="1"/>
  <c r="M66" i="7" s="1"/>
  <c r="M4" i="7" a="1"/>
  <c r="M4" i="7" s="1"/>
  <c r="M47" i="7" a="1"/>
  <c r="M47" i="7" s="1"/>
  <c r="M97" i="7" a="1"/>
  <c r="M97" i="7" s="1"/>
  <c r="M92" i="7" a="1"/>
  <c r="M92" i="7" s="1"/>
  <c r="M89" i="7" a="1"/>
  <c r="M89" i="7" s="1"/>
  <c r="M84" i="7" a="1"/>
  <c r="M84" i="7" s="1"/>
  <c r="M78" i="7" a="1"/>
  <c r="M78" i="7" s="1"/>
  <c r="M75" i="7" a="1"/>
  <c r="M75" i="7" s="1"/>
  <c r="M70" i="7" a="1"/>
  <c r="M70" i="7" s="1"/>
  <c r="M67" i="7" a="1"/>
  <c r="M67" i="7" s="1"/>
  <c r="M62" i="7" a="1"/>
  <c r="M62" i="7" s="1"/>
  <c r="M43" i="7" a="1"/>
  <c r="M43" i="7" s="1"/>
  <c r="M77" i="7" a="1"/>
  <c r="M77" i="7" s="1"/>
  <c r="M69" i="7" a="1"/>
  <c r="M69" i="7" s="1"/>
  <c r="M36" i="7" a="1"/>
  <c r="M36" i="7" s="1"/>
  <c r="M88" i="7" a="1"/>
  <c r="M88" i="7" s="1"/>
  <c r="M79" i="7" a="1"/>
  <c r="M79" i="7" s="1"/>
  <c r="M71" i="7" a="1"/>
  <c r="M71" i="7" s="1"/>
  <c r="M63" i="7" a="1"/>
  <c r="M63" i="7" s="1"/>
  <c r="M42" i="7" a="1"/>
  <c r="M42" i="7" s="1"/>
  <c r="M94" i="7" a="1"/>
  <c r="M94" i="7" s="1"/>
  <c r="M91" i="7" a="1"/>
  <c r="M91" i="7" s="1"/>
  <c r="M86" i="7" a="1"/>
  <c r="M86" i="7" s="1"/>
  <c r="M83" i="7" a="1"/>
  <c r="M83" i="7" s="1"/>
  <c r="M80" i="7" a="1"/>
  <c r="M80" i="7" s="1"/>
  <c r="M61" i="7" a="1"/>
  <c r="M61" i="7" s="1"/>
  <c r="M44" i="7" a="1"/>
  <c r="M44" i="7" s="1"/>
  <c r="M96" i="7" a="1"/>
  <c r="M96" i="7" s="1"/>
  <c r="M85" i="7" a="1"/>
  <c r="M85" i="7" s="1"/>
  <c r="M3" i="7" a="1"/>
  <c r="M3" i="7" s="1"/>
  <c r="H9" i="43"/>
  <c r="I61" i="41"/>
  <c r="H11" i="43"/>
  <c r="M38" i="7" a="1"/>
  <c r="M38" i="7" s="1"/>
  <c r="M367" i="38" s="1"/>
  <c r="I69" i="41"/>
  <c r="M7" i="7" a="1"/>
  <c r="M7" i="7" s="1"/>
  <c r="I72" i="41"/>
  <c r="M40" i="7" a="1"/>
  <c r="M40" i="7" s="1"/>
  <c r="M337" i="38" s="1"/>
  <c r="I34" i="41"/>
  <c r="M27" i="7" a="1"/>
  <c r="M27" i="7" s="1"/>
  <c r="M28" i="7" a="1"/>
  <c r="M28" i="7" s="1"/>
  <c r="M309" i="38" s="1"/>
  <c r="M100" i="7" a="1"/>
  <c r="M100" i="7" s="1"/>
  <c r="M99" i="7" a="1"/>
  <c r="M99" i="7" s="1"/>
  <c r="M101" i="7" a="1"/>
  <c r="M101" i="7" s="1"/>
  <c r="M102" i="7" a="1"/>
  <c r="M102" i="7" s="1"/>
  <c r="I33" i="41"/>
  <c r="I41" i="41"/>
  <c r="M12" i="7" a="1"/>
  <c r="M12" i="7" s="1"/>
  <c r="M11" i="7" a="1"/>
  <c r="M11" i="7" s="1"/>
  <c r="I44" i="41"/>
  <c r="I42" i="41"/>
  <c r="M32" i="7" a="1"/>
  <c r="M32" i="7" s="1"/>
  <c r="M31" i="7" a="1"/>
  <c r="M31" i="7" s="1"/>
  <c r="M22" i="7" a="1"/>
  <c r="M22" i="7" s="1"/>
  <c r="M331" i="38" s="1"/>
  <c r="M25" i="7" a="1"/>
  <c r="M25" i="7" s="1"/>
  <c r="M13" i="7" a="1"/>
  <c r="M13" i="7" s="1"/>
  <c r="M10" i="7" a="1"/>
  <c r="M10" i="7" s="1"/>
  <c r="M343" i="38" s="1"/>
  <c r="M16" i="7" a="1"/>
  <c r="M16" i="7" s="1"/>
  <c r="M354" i="38" s="1"/>
  <c r="M8" i="7" a="1"/>
  <c r="M8" i="7" s="1"/>
  <c r="M363" i="38" s="1"/>
  <c r="M34" i="7" a="1"/>
  <c r="M34" i="7" s="1"/>
  <c r="M358" i="38" s="1"/>
  <c r="M23" i="7" a="1"/>
  <c r="M23" i="7" s="1"/>
  <c r="M24" i="7" a="1"/>
  <c r="M24" i="7" s="1"/>
  <c r="M6" i="7" a="1"/>
  <c r="M6" i="7" s="1"/>
  <c r="M7" i="38" s="1"/>
  <c r="M35" i="7" a="1"/>
  <c r="M35" i="7" s="1"/>
  <c r="M51" i="7" a="1"/>
  <c r="M51" i="7" s="1"/>
  <c r="M55" i="7" a="1"/>
  <c r="M55" i="7" s="1"/>
  <c r="M59" i="7" a="1"/>
  <c r="M59" i="7" s="1"/>
  <c r="M9" i="7" a="1"/>
  <c r="M9" i="7" s="1"/>
  <c r="M53" i="7" a="1"/>
  <c r="M53" i="7" s="1"/>
  <c r="M30" i="7" a="1"/>
  <c r="M30" i="7" s="1"/>
  <c r="M366" i="38" s="1"/>
  <c r="M54" i="7" a="1"/>
  <c r="M54" i="7" s="1"/>
  <c r="M5" i="7" a="1"/>
  <c r="M5" i="7" s="1"/>
  <c r="M37" i="7" a="1"/>
  <c r="M37" i="7" s="1"/>
  <c r="M52" i="7" a="1"/>
  <c r="M52" i="7" s="1"/>
  <c r="M56" i="7" a="1"/>
  <c r="M56" i="7" s="1"/>
  <c r="M26" i="7" a="1"/>
  <c r="M26" i="7" s="1"/>
  <c r="M17" i="7" a="1"/>
  <c r="M17" i="7" s="1"/>
  <c r="M212" i="38" s="1"/>
  <c r="M57" i="7" a="1"/>
  <c r="M57" i="7" s="1"/>
  <c r="M50" i="7" a="1"/>
  <c r="M50" i="7" s="1"/>
  <c r="M58" i="7" a="1"/>
  <c r="M58" i="7" s="1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J102" i="38"/>
  <c r="J103" i="38"/>
  <c r="J104" i="38"/>
  <c r="J105" i="38"/>
  <c r="J106" i="38"/>
  <c r="J107" i="38"/>
  <c r="J108" i="38"/>
  <c r="J109" i="38"/>
  <c r="J110" i="38"/>
  <c r="J111" i="38"/>
  <c r="J112" i="38"/>
  <c r="J113" i="38"/>
  <c r="J114" i="38"/>
  <c r="J115" i="38"/>
  <c r="J116" i="38"/>
  <c r="J117" i="38"/>
  <c r="J118" i="38"/>
  <c r="J119" i="38"/>
  <c r="J120" i="38"/>
  <c r="J121" i="38"/>
  <c r="J122" i="38"/>
  <c r="J123" i="38"/>
  <c r="J124" i="38"/>
  <c r="J125" i="38"/>
  <c r="J126" i="38"/>
  <c r="J127" i="38"/>
  <c r="J128" i="38"/>
  <c r="J129" i="38"/>
  <c r="J130" i="38"/>
  <c r="J131" i="38"/>
  <c r="J132" i="38"/>
  <c r="J133" i="38"/>
  <c r="J134" i="38"/>
  <c r="J135" i="38"/>
  <c r="J136" i="38"/>
  <c r="J137" i="38"/>
  <c r="J138" i="38"/>
  <c r="J139" i="38"/>
  <c r="J140" i="38"/>
  <c r="J141" i="38"/>
  <c r="J142" i="38"/>
  <c r="J143" i="38"/>
  <c r="J144" i="38"/>
  <c r="J145" i="38"/>
  <c r="J146" i="38"/>
  <c r="J147" i="38"/>
  <c r="J148" i="38"/>
  <c r="J149" i="38"/>
  <c r="J150" i="38"/>
  <c r="J151" i="38"/>
  <c r="J152" i="38"/>
  <c r="J153" i="38"/>
  <c r="J154" i="38"/>
  <c r="J155" i="38"/>
  <c r="J156" i="38"/>
  <c r="J157" i="38"/>
  <c r="J158" i="38"/>
  <c r="J159" i="38"/>
  <c r="J160" i="38"/>
  <c r="J161" i="38"/>
  <c r="J162" i="38"/>
  <c r="J163" i="38"/>
  <c r="J164" i="38"/>
  <c r="J165" i="38"/>
  <c r="J166" i="38"/>
  <c r="J167" i="38"/>
  <c r="C70" i="43" s="1"/>
  <c r="J168" i="38"/>
  <c r="J169" i="38"/>
  <c r="J170" i="38"/>
  <c r="J171" i="38"/>
  <c r="J172" i="38"/>
  <c r="J173" i="38"/>
  <c r="J174" i="38"/>
  <c r="J175" i="38"/>
  <c r="C71" i="43" s="1"/>
  <c r="J176" i="38"/>
  <c r="J177" i="38"/>
  <c r="J178" i="38"/>
  <c r="J179" i="38"/>
  <c r="J180" i="38"/>
  <c r="J181" i="38"/>
  <c r="J182" i="38"/>
  <c r="J183" i="38"/>
  <c r="J184" i="38"/>
  <c r="J185" i="38"/>
  <c r="J186" i="38"/>
  <c r="J187" i="38"/>
  <c r="J188" i="38"/>
  <c r="J189" i="38"/>
  <c r="J190" i="38"/>
  <c r="J191" i="38"/>
  <c r="J192" i="38"/>
  <c r="J193" i="38"/>
  <c r="J194" i="38"/>
  <c r="J195" i="38"/>
  <c r="J196" i="38"/>
  <c r="J197" i="38"/>
  <c r="J198" i="38"/>
  <c r="J199" i="38"/>
  <c r="J200" i="38"/>
  <c r="J201" i="38"/>
  <c r="J202" i="38"/>
  <c r="J203" i="38"/>
  <c r="J204" i="38"/>
  <c r="J205" i="38"/>
  <c r="J206" i="38"/>
  <c r="J207" i="38"/>
  <c r="J208" i="38"/>
  <c r="J209" i="38"/>
  <c r="J210" i="38"/>
  <c r="J211" i="38"/>
  <c r="J212" i="38"/>
  <c r="J213" i="38"/>
  <c r="J214" i="38"/>
  <c r="J215" i="38"/>
  <c r="J216" i="38"/>
  <c r="J217" i="38"/>
  <c r="J218" i="38"/>
  <c r="J219" i="38"/>
  <c r="J220" i="38"/>
  <c r="J221" i="38"/>
  <c r="J222" i="38"/>
  <c r="J223" i="38"/>
  <c r="J224" i="38"/>
  <c r="J225" i="38"/>
  <c r="J226" i="38"/>
  <c r="J227" i="38"/>
  <c r="J228" i="38"/>
  <c r="J229" i="38"/>
  <c r="J230" i="38"/>
  <c r="J231" i="38"/>
  <c r="J232" i="38"/>
  <c r="J233" i="38"/>
  <c r="J234" i="38"/>
  <c r="J235" i="38"/>
  <c r="J236" i="38"/>
  <c r="J237" i="38"/>
  <c r="J238" i="38"/>
  <c r="J239" i="38"/>
  <c r="J240" i="38"/>
  <c r="J241" i="38"/>
  <c r="J242" i="38"/>
  <c r="J243" i="38"/>
  <c r="J244" i="38"/>
  <c r="J245" i="38"/>
  <c r="J246" i="38"/>
  <c r="J247" i="38"/>
  <c r="J248" i="38"/>
  <c r="J249" i="38"/>
  <c r="J250" i="38"/>
  <c r="J251" i="38"/>
  <c r="J252" i="38"/>
  <c r="J253" i="38"/>
  <c r="J254" i="38"/>
  <c r="J255" i="38"/>
  <c r="J256" i="38"/>
  <c r="J257" i="38"/>
  <c r="J258" i="38"/>
  <c r="J259" i="38"/>
  <c r="J260" i="38"/>
  <c r="J261" i="38"/>
  <c r="J262" i="38"/>
  <c r="J263" i="38"/>
  <c r="J264" i="38"/>
  <c r="J265" i="38"/>
  <c r="J266" i="38"/>
  <c r="J267" i="38"/>
  <c r="J268" i="38"/>
  <c r="J269" i="38"/>
  <c r="J270" i="38"/>
  <c r="J271" i="38"/>
  <c r="J272" i="38"/>
  <c r="J273" i="38"/>
  <c r="J274" i="38"/>
  <c r="J275" i="38"/>
  <c r="J276" i="38"/>
  <c r="J277" i="38"/>
  <c r="J278" i="38"/>
  <c r="J279" i="38"/>
  <c r="J280" i="38"/>
  <c r="J281" i="38"/>
  <c r="J282" i="38"/>
  <c r="J283" i="38"/>
  <c r="J284" i="38"/>
  <c r="J285" i="38"/>
  <c r="J286" i="38"/>
  <c r="J287" i="38"/>
  <c r="J288" i="38"/>
  <c r="J289" i="38"/>
  <c r="J290" i="38"/>
  <c r="J291" i="38"/>
  <c r="J292" i="38"/>
  <c r="J293" i="38"/>
  <c r="J294" i="38"/>
  <c r="J295" i="38"/>
  <c r="J296" i="38"/>
  <c r="J297" i="38"/>
  <c r="J298" i="38"/>
  <c r="J299" i="38"/>
  <c r="J300" i="38"/>
  <c r="J301" i="38"/>
  <c r="J302" i="38"/>
  <c r="J303" i="38"/>
  <c r="J304" i="38"/>
  <c r="J305" i="38"/>
  <c r="J306" i="38"/>
  <c r="J307" i="38"/>
  <c r="J308" i="38"/>
  <c r="J309" i="38"/>
  <c r="J310" i="38"/>
  <c r="J311" i="38"/>
  <c r="J312" i="38"/>
  <c r="J313" i="38"/>
  <c r="J314" i="38"/>
  <c r="J315" i="38"/>
  <c r="J316" i="38"/>
  <c r="J317" i="38"/>
  <c r="J318" i="38"/>
  <c r="J319" i="38"/>
  <c r="J320" i="38"/>
  <c r="J321" i="38"/>
  <c r="J322" i="38"/>
  <c r="J323" i="38"/>
  <c r="J324" i="38"/>
  <c r="J325" i="38"/>
  <c r="J326" i="38"/>
  <c r="J327" i="38"/>
  <c r="J328" i="38"/>
  <c r="J329" i="38"/>
  <c r="J330" i="38"/>
  <c r="J331" i="38"/>
  <c r="J332" i="38"/>
  <c r="J333" i="38"/>
  <c r="J334" i="38"/>
  <c r="J335" i="38"/>
  <c r="J336" i="38"/>
  <c r="J337" i="38"/>
  <c r="J338" i="38"/>
  <c r="J339" i="38"/>
  <c r="J340" i="38"/>
  <c r="J341" i="38"/>
  <c r="J342" i="38"/>
  <c r="J343" i="38"/>
  <c r="J344" i="38"/>
  <c r="J345" i="38"/>
  <c r="J346" i="38"/>
  <c r="J347" i="38"/>
  <c r="J348" i="38"/>
  <c r="J349" i="38"/>
  <c r="J350" i="38"/>
  <c r="J351" i="38"/>
  <c r="J352" i="38"/>
  <c r="J353" i="38"/>
  <c r="J354" i="38"/>
  <c r="J355" i="38"/>
  <c r="J356" i="38"/>
  <c r="J357" i="38"/>
  <c r="J358" i="38"/>
  <c r="J359" i="38"/>
  <c r="J360" i="38"/>
  <c r="J361" i="38"/>
  <c r="J362" i="38"/>
  <c r="J363" i="38"/>
  <c r="J364" i="38"/>
  <c r="J365" i="38"/>
  <c r="J366" i="38"/>
  <c r="J367" i="38"/>
  <c r="J368" i="38"/>
  <c r="J369" i="38"/>
  <c r="J370" i="38"/>
  <c r="J371" i="38"/>
  <c r="J372" i="38"/>
  <c r="J373" i="38"/>
  <c r="J374" i="38"/>
  <c r="J375" i="38"/>
  <c r="J376" i="38"/>
  <c r="J377" i="38"/>
  <c r="J378" i="38"/>
  <c r="J379" i="38"/>
  <c r="J380" i="38"/>
  <c r="J381" i="38"/>
  <c r="J382" i="38"/>
  <c r="J383" i="38"/>
  <c r="J384" i="38"/>
  <c r="J385" i="38"/>
  <c r="J386" i="38"/>
  <c r="J387" i="38"/>
  <c r="J388" i="38"/>
  <c r="J389" i="38"/>
  <c r="J390" i="38"/>
  <c r="J391" i="38"/>
  <c r="J392" i="38"/>
  <c r="J393" i="38"/>
  <c r="J394" i="38"/>
  <c r="J395" i="38"/>
  <c r="J396" i="38"/>
  <c r="J397" i="38"/>
  <c r="J398" i="38"/>
  <c r="J399" i="38"/>
  <c r="J400" i="38"/>
  <c r="J401" i="38"/>
  <c r="J402" i="38"/>
  <c r="J403" i="38"/>
  <c r="J404" i="38"/>
  <c r="J405" i="38"/>
  <c r="J406" i="38"/>
  <c r="J407" i="38"/>
  <c r="J408" i="38"/>
  <c r="J409" i="38"/>
  <c r="J410" i="38"/>
  <c r="J411" i="38"/>
  <c r="J412" i="38"/>
  <c r="J413" i="38"/>
  <c r="J414" i="38"/>
  <c r="J415" i="38"/>
  <c r="J416" i="38"/>
  <c r="J417" i="38"/>
  <c r="J418" i="38"/>
  <c r="J419" i="38"/>
  <c r="J420" i="38"/>
  <c r="J421" i="38"/>
  <c r="J422" i="38"/>
  <c r="J423" i="38"/>
  <c r="J424" i="38"/>
  <c r="J425" i="38"/>
  <c r="J426" i="38"/>
  <c r="J427" i="38"/>
  <c r="J428" i="38"/>
  <c r="J429" i="38"/>
  <c r="J430" i="38"/>
  <c r="J431" i="38"/>
  <c r="J432" i="38"/>
  <c r="J433" i="38"/>
  <c r="J434" i="38"/>
  <c r="J435" i="38"/>
  <c r="J436" i="38"/>
  <c r="J437" i="38"/>
  <c r="J438" i="38"/>
  <c r="J439" i="38"/>
  <c r="J440" i="38"/>
  <c r="J441" i="38"/>
  <c r="J442" i="38"/>
  <c r="J443" i="38"/>
  <c r="J444" i="38"/>
  <c r="J445" i="38"/>
  <c r="J446" i="38"/>
  <c r="J447" i="38"/>
  <c r="J448" i="38"/>
  <c r="J449" i="38"/>
  <c r="J450" i="38"/>
  <c r="J451" i="38"/>
  <c r="J452" i="38"/>
  <c r="J453" i="38"/>
  <c r="J454" i="38"/>
  <c r="J455" i="38"/>
  <c r="J456" i="38"/>
  <c r="J457" i="38"/>
  <c r="J458" i="38"/>
  <c r="J459" i="38"/>
  <c r="J460" i="38"/>
  <c r="J461" i="38"/>
  <c r="J462" i="38"/>
  <c r="J463" i="38"/>
  <c r="J464" i="38"/>
  <c r="J465" i="38"/>
  <c r="J466" i="38"/>
  <c r="J467" i="38"/>
  <c r="J468" i="38"/>
  <c r="J469" i="38"/>
  <c r="J470" i="38"/>
  <c r="J471" i="38"/>
  <c r="J472" i="38"/>
  <c r="J473" i="38"/>
  <c r="J474" i="38"/>
  <c r="J475" i="38"/>
  <c r="J476" i="38"/>
  <c r="J477" i="38"/>
  <c r="J478" i="38"/>
  <c r="J479" i="38"/>
  <c r="J480" i="38"/>
  <c r="J481" i="38"/>
  <c r="J482" i="38"/>
  <c r="J483" i="38"/>
  <c r="J484" i="38"/>
  <c r="J485" i="38"/>
  <c r="J486" i="38"/>
  <c r="J487" i="38"/>
  <c r="J488" i="38"/>
  <c r="J489" i="38"/>
  <c r="J490" i="38"/>
  <c r="J491" i="38"/>
  <c r="J492" i="38"/>
  <c r="J493" i="38"/>
  <c r="J494" i="38"/>
  <c r="J495" i="38"/>
  <c r="J496" i="38"/>
  <c r="J497" i="38"/>
  <c r="J498" i="38"/>
  <c r="J499" i="38"/>
  <c r="J500" i="38"/>
  <c r="J501" i="38"/>
  <c r="J502" i="38"/>
  <c r="J503" i="38"/>
  <c r="J504" i="38"/>
  <c r="J505" i="38"/>
  <c r="J506" i="38"/>
  <c r="J507" i="38"/>
  <c r="J508" i="38"/>
  <c r="J509" i="38"/>
  <c r="J510" i="38"/>
  <c r="J511" i="38"/>
  <c r="J512" i="38"/>
  <c r="J513" i="38"/>
  <c r="J514" i="38"/>
  <c r="J515" i="38"/>
  <c r="J516" i="38"/>
  <c r="J517" i="38"/>
  <c r="J518" i="38"/>
  <c r="J519" i="38"/>
  <c r="J520" i="38"/>
  <c r="J521" i="38"/>
  <c r="J522" i="38"/>
  <c r="J523" i="38"/>
  <c r="J524" i="38"/>
  <c r="J525" i="38"/>
  <c r="J526" i="38"/>
  <c r="J527" i="38"/>
  <c r="J528" i="38"/>
  <c r="J529" i="38"/>
  <c r="J530" i="38"/>
  <c r="J531" i="38"/>
  <c r="J532" i="38"/>
  <c r="J533" i="38"/>
  <c r="J534" i="38"/>
  <c r="J535" i="38"/>
  <c r="J536" i="38"/>
  <c r="J537" i="38"/>
  <c r="J538" i="38"/>
  <c r="J539" i="38"/>
  <c r="J540" i="38"/>
  <c r="J541" i="38"/>
  <c r="J542" i="38"/>
  <c r="J543" i="38"/>
  <c r="J544" i="38"/>
  <c r="J545" i="38"/>
  <c r="J546" i="38"/>
  <c r="J547" i="38"/>
  <c r="J548" i="38"/>
  <c r="J549" i="38"/>
  <c r="J550" i="38"/>
  <c r="J551" i="38"/>
  <c r="J552" i="38"/>
  <c r="J553" i="38"/>
  <c r="J554" i="38"/>
  <c r="J555" i="38"/>
  <c r="J556" i="38"/>
  <c r="J557" i="38"/>
  <c r="J558" i="38"/>
  <c r="J559" i="38"/>
  <c r="J560" i="38"/>
  <c r="J561" i="38"/>
  <c r="J562" i="38"/>
  <c r="J563" i="38"/>
  <c r="J564" i="38"/>
  <c r="J565" i="38"/>
  <c r="J566" i="38"/>
  <c r="J567" i="38"/>
  <c r="J568" i="38"/>
  <c r="J569" i="38"/>
  <c r="J570" i="38"/>
  <c r="J571" i="38"/>
  <c r="J572" i="38"/>
  <c r="J573" i="38"/>
  <c r="J574" i="38"/>
  <c r="J575" i="38"/>
  <c r="J576" i="38"/>
  <c r="J577" i="38"/>
  <c r="J578" i="38"/>
  <c r="J579" i="38"/>
  <c r="J580" i="38"/>
  <c r="J581" i="38"/>
  <c r="J582" i="38"/>
  <c r="J583" i="38"/>
  <c r="J584" i="38"/>
  <c r="J585" i="38"/>
  <c r="J586" i="38"/>
  <c r="J587" i="38"/>
  <c r="J588" i="38"/>
  <c r="J589" i="38"/>
  <c r="J590" i="38"/>
  <c r="J591" i="38"/>
  <c r="J592" i="38"/>
  <c r="J593" i="38"/>
  <c r="J594" i="38"/>
  <c r="J595" i="38"/>
  <c r="J596" i="38"/>
  <c r="J597" i="38"/>
  <c r="J598" i="38"/>
  <c r="J599" i="38"/>
  <c r="J600" i="38"/>
  <c r="J601" i="38"/>
  <c r="J602" i="38"/>
  <c r="J603" i="38"/>
  <c r="J604" i="38"/>
  <c r="J605" i="38"/>
  <c r="J606" i="38"/>
  <c r="J607" i="38"/>
  <c r="J608" i="38"/>
  <c r="J609" i="38"/>
  <c r="J610" i="38"/>
  <c r="J611" i="38"/>
  <c r="J612" i="38"/>
  <c r="J613" i="38"/>
  <c r="J614" i="38"/>
  <c r="J615" i="38"/>
  <c r="J616" i="38"/>
  <c r="J617" i="38"/>
  <c r="J618" i="38"/>
  <c r="J619" i="38"/>
  <c r="J620" i="38"/>
  <c r="J621" i="38"/>
  <c r="J622" i="38"/>
  <c r="J623" i="38"/>
  <c r="J624" i="38"/>
  <c r="J625" i="38"/>
  <c r="J626" i="38"/>
  <c r="J627" i="38"/>
  <c r="J628" i="38"/>
  <c r="J629" i="38"/>
  <c r="J630" i="38"/>
  <c r="J631" i="38"/>
  <c r="J632" i="38"/>
  <c r="J633" i="38"/>
  <c r="J634" i="38"/>
  <c r="J635" i="38"/>
  <c r="J636" i="38"/>
  <c r="J637" i="38"/>
  <c r="J638" i="38"/>
  <c r="J639" i="38"/>
  <c r="J640" i="38"/>
  <c r="J641" i="38"/>
  <c r="J642" i="38"/>
  <c r="J643" i="38"/>
  <c r="J644" i="38"/>
  <c r="J645" i="38"/>
  <c r="J646" i="38"/>
  <c r="J647" i="38"/>
  <c r="J648" i="38"/>
  <c r="J649" i="38"/>
  <c r="J650" i="38"/>
  <c r="J651" i="38"/>
  <c r="J652" i="38"/>
  <c r="J653" i="38"/>
  <c r="J654" i="38"/>
  <c r="J655" i="38"/>
  <c r="J656" i="38"/>
  <c r="J657" i="38"/>
  <c r="J658" i="38"/>
  <c r="J659" i="38"/>
  <c r="J660" i="38"/>
  <c r="J661" i="38"/>
  <c r="J662" i="38"/>
  <c r="J663" i="38"/>
  <c r="J664" i="38"/>
  <c r="J665" i="38"/>
  <c r="J666" i="38"/>
  <c r="J667" i="38"/>
  <c r="J668" i="38"/>
  <c r="J669" i="38"/>
  <c r="J670" i="38"/>
  <c r="J671" i="38"/>
  <c r="J672" i="38"/>
  <c r="J673" i="38"/>
  <c r="J674" i="38"/>
  <c r="J675" i="38"/>
  <c r="J676" i="38"/>
  <c r="J677" i="38"/>
  <c r="J678" i="38"/>
  <c r="J679" i="38"/>
  <c r="J680" i="38"/>
  <c r="J681" i="38"/>
  <c r="J682" i="38"/>
  <c r="J683" i="38"/>
  <c r="J684" i="38"/>
  <c r="J685" i="38"/>
  <c r="J686" i="38"/>
  <c r="J687" i="38"/>
  <c r="J688" i="38"/>
  <c r="J689" i="38"/>
  <c r="J690" i="38"/>
  <c r="J691" i="38"/>
  <c r="J692" i="38"/>
  <c r="J693" i="38"/>
  <c r="J694" i="38"/>
  <c r="J695" i="38"/>
  <c r="J696" i="38"/>
  <c r="J697" i="38"/>
  <c r="J698" i="38"/>
  <c r="J699" i="38"/>
  <c r="J700" i="38"/>
  <c r="J701" i="38"/>
  <c r="J702" i="38"/>
  <c r="J703" i="38"/>
  <c r="J704" i="38"/>
  <c r="J705" i="38"/>
  <c r="J706" i="38"/>
  <c r="J707" i="38"/>
  <c r="J708" i="38"/>
  <c r="J709" i="38"/>
  <c r="J710" i="38"/>
  <c r="J711" i="38"/>
  <c r="J712" i="38"/>
  <c r="J713" i="38"/>
  <c r="J714" i="38"/>
  <c r="J715" i="38"/>
  <c r="J716" i="38"/>
  <c r="J717" i="38"/>
  <c r="J718" i="38"/>
  <c r="J719" i="38"/>
  <c r="J720" i="38"/>
  <c r="J721" i="38"/>
  <c r="J722" i="38"/>
  <c r="J723" i="38"/>
  <c r="J724" i="38"/>
  <c r="J725" i="38"/>
  <c r="J726" i="38"/>
  <c r="J727" i="38"/>
  <c r="J728" i="38"/>
  <c r="J729" i="38"/>
  <c r="J730" i="38"/>
  <c r="J731" i="38"/>
  <c r="J732" i="38"/>
  <c r="J733" i="38"/>
  <c r="J734" i="38"/>
  <c r="J735" i="38"/>
  <c r="J736" i="38"/>
  <c r="J737" i="38"/>
  <c r="J738" i="38"/>
  <c r="J739" i="38"/>
  <c r="J740" i="38"/>
  <c r="J741" i="38"/>
  <c r="J742" i="38"/>
  <c r="J743" i="38"/>
  <c r="J744" i="38"/>
  <c r="J745" i="38"/>
  <c r="J746" i="38"/>
  <c r="J747" i="38"/>
  <c r="J748" i="38"/>
  <c r="J749" i="38"/>
  <c r="J750" i="38"/>
  <c r="J751" i="38"/>
  <c r="J752" i="38"/>
  <c r="J753" i="38"/>
  <c r="J754" i="38"/>
  <c r="J755" i="38"/>
  <c r="J756" i="38"/>
  <c r="J757" i="38"/>
  <c r="J758" i="38"/>
  <c r="J759" i="38"/>
  <c r="J760" i="38"/>
  <c r="J761" i="38"/>
  <c r="J762" i="38"/>
  <c r="J763" i="38"/>
  <c r="J764" i="38"/>
  <c r="J765" i="38"/>
  <c r="J766" i="38"/>
  <c r="J767" i="38"/>
  <c r="J768" i="38"/>
  <c r="J769" i="38"/>
  <c r="J770" i="38"/>
  <c r="J771" i="38"/>
  <c r="J772" i="38"/>
  <c r="J773" i="38"/>
  <c r="J774" i="38"/>
  <c r="J775" i="38"/>
  <c r="J776" i="38"/>
  <c r="J777" i="38"/>
  <c r="J778" i="38"/>
  <c r="J779" i="38"/>
  <c r="J780" i="38"/>
  <c r="J781" i="38"/>
  <c r="J782" i="38"/>
  <c r="J783" i="38"/>
  <c r="J784" i="38"/>
  <c r="J785" i="38"/>
  <c r="J786" i="38"/>
  <c r="J787" i="38"/>
  <c r="J788" i="38"/>
  <c r="J789" i="38"/>
  <c r="J790" i="38"/>
  <c r="J791" i="38"/>
  <c r="J792" i="38"/>
  <c r="J793" i="38"/>
  <c r="J794" i="38"/>
  <c r="J795" i="38"/>
  <c r="J796" i="38"/>
  <c r="J797" i="38"/>
  <c r="J798" i="38"/>
  <c r="J799" i="38"/>
  <c r="J800" i="38"/>
  <c r="J801" i="38"/>
  <c r="J802" i="38"/>
  <c r="J803" i="38"/>
  <c r="J804" i="38"/>
  <c r="J805" i="38"/>
  <c r="J806" i="38"/>
  <c r="J807" i="38"/>
  <c r="J808" i="38"/>
  <c r="J809" i="38"/>
  <c r="J810" i="38"/>
  <c r="J811" i="38"/>
  <c r="J812" i="38"/>
  <c r="J813" i="38"/>
  <c r="J814" i="38"/>
  <c r="J815" i="38"/>
  <c r="J816" i="38"/>
  <c r="J817" i="38"/>
  <c r="J818" i="38"/>
  <c r="J819" i="38"/>
  <c r="J820" i="38"/>
  <c r="J821" i="38"/>
  <c r="J822" i="38"/>
  <c r="J823" i="38"/>
  <c r="J824" i="38"/>
  <c r="J825" i="38"/>
  <c r="J826" i="38"/>
  <c r="J827" i="38"/>
  <c r="J828" i="38"/>
  <c r="J829" i="38"/>
  <c r="J830" i="38"/>
  <c r="J831" i="38"/>
  <c r="J832" i="38"/>
  <c r="J833" i="38"/>
  <c r="J834" i="38"/>
  <c r="J835" i="38"/>
  <c r="J836" i="38"/>
  <c r="J837" i="38"/>
  <c r="J838" i="38"/>
  <c r="J839" i="38"/>
  <c r="J840" i="38"/>
  <c r="J841" i="38"/>
  <c r="J842" i="38"/>
  <c r="J843" i="38"/>
  <c r="J844" i="38"/>
  <c r="J845" i="38"/>
  <c r="J846" i="38"/>
  <c r="J847" i="38"/>
  <c r="J848" i="38"/>
  <c r="J849" i="38"/>
  <c r="J850" i="38"/>
  <c r="J851" i="38"/>
  <c r="J852" i="38"/>
  <c r="J853" i="38"/>
  <c r="J854" i="38"/>
  <c r="J855" i="38"/>
  <c r="J856" i="38"/>
  <c r="J857" i="38"/>
  <c r="J858" i="38"/>
  <c r="J859" i="38"/>
  <c r="J860" i="38"/>
  <c r="J861" i="38"/>
  <c r="J862" i="38"/>
  <c r="J863" i="38"/>
  <c r="J864" i="38"/>
  <c r="J865" i="38"/>
  <c r="J866" i="38"/>
  <c r="J867" i="38"/>
  <c r="J868" i="38"/>
  <c r="J869" i="38"/>
  <c r="J870" i="38"/>
  <c r="J871" i="38"/>
  <c r="J872" i="38"/>
  <c r="J873" i="38"/>
  <c r="J874" i="38"/>
  <c r="J875" i="38"/>
  <c r="J876" i="38"/>
  <c r="J877" i="38"/>
  <c r="J878" i="38"/>
  <c r="J879" i="38"/>
  <c r="J880" i="38"/>
  <c r="J881" i="38"/>
  <c r="J882" i="38"/>
  <c r="J883" i="38"/>
  <c r="J884" i="38"/>
  <c r="J885" i="38"/>
  <c r="J886" i="38"/>
  <c r="J887" i="38"/>
  <c r="J888" i="38"/>
  <c r="J889" i="38"/>
  <c r="J890" i="38"/>
  <c r="J891" i="38"/>
  <c r="J892" i="38"/>
  <c r="J893" i="38"/>
  <c r="J894" i="38"/>
  <c r="J895" i="38"/>
  <c r="J896" i="38"/>
  <c r="J897" i="38"/>
  <c r="J898" i="38"/>
  <c r="J899" i="38"/>
  <c r="J900" i="38"/>
  <c r="J901" i="38"/>
  <c r="J902" i="38"/>
  <c r="J903" i="38"/>
  <c r="J904" i="38"/>
  <c r="J905" i="38"/>
  <c r="J906" i="38"/>
  <c r="J907" i="38"/>
  <c r="J908" i="38"/>
  <c r="J909" i="38"/>
  <c r="J910" i="38"/>
  <c r="J911" i="38"/>
  <c r="J912" i="38"/>
  <c r="J913" i="38"/>
  <c r="J914" i="38"/>
  <c r="J915" i="38"/>
  <c r="J916" i="38"/>
  <c r="J917" i="38"/>
  <c r="J918" i="38"/>
  <c r="J919" i="38"/>
  <c r="J920" i="38"/>
  <c r="J921" i="38"/>
  <c r="J922" i="38"/>
  <c r="J923" i="38"/>
  <c r="J924" i="38"/>
  <c r="J925" i="38"/>
  <c r="J926" i="38"/>
  <c r="J927" i="38"/>
  <c r="J928" i="38"/>
  <c r="J929" i="38"/>
  <c r="J930" i="38"/>
  <c r="J931" i="38"/>
  <c r="J932" i="38"/>
  <c r="J933" i="38"/>
  <c r="J934" i="38"/>
  <c r="J935" i="38"/>
  <c r="J936" i="38"/>
  <c r="J937" i="38"/>
  <c r="J938" i="38"/>
  <c r="J939" i="38"/>
  <c r="J940" i="38"/>
  <c r="J941" i="38"/>
  <c r="J942" i="38"/>
  <c r="J943" i="38"/>
  <c r="J944" i="38"/>
  <c r="J945" i="38"/>
  <c r="J946" i="38"/>
  <c r="J947" i="38"/>
  <c r="J948" i="38"/>
  <c r="J949" i="38"/>
  <c r="J950" i="38"/>
  <c r="J951" i="38"/>
  <c r="J952" i="38"/>
  <c r="J953" i="38"/>
  <c r="J954" i="38"/>
  <c r="J955" i="38"/>
  <c r="J956" i="38"/>
  <c r="J957" i="38"/>
  <c r="J958" i="38"/>
  <c r="J959" i="38"/>
  <c r="J960" i="38"/>
  <c r="J961" i="38"/>
  <c r="J962" i="38"/>
  <c r="J963" i="38"/>
  <c r="J964" i="38"/>
  <c r="J965" i="38"/>
  <c r="J966" i="38"/>
  <c r="J967" i="38"/>
  <c r="J968" i="38"/>
  <c r="J969" i="38"/>
  <c r="J970" i="38"/>
  <c r="J971" i="38"/>
  <c r="J972" i="38"/>
  <c r="J973" i="38"/>
  <c r="J974" i="38"/>
  <c r="J975" i="38"/>
  <c r="J976" i="38"/>
  <c r="J977" i="38"/>
  <c r="J978" i="38"/>
  <c r="J979" i="38"/>
  <c r="J980" i="38"/>
  <c r="J981" i="38"/>
  <c r="J982" i="38"/>
  <c r="J983" i="38"/>
  <c r="J984" i="38"/>
  <c r="J985" i="38"/>
  <c r="J986" i="38"/>
  <c r="J987" i="38"/>
  <c r="J988" i="38"/>
  <c r="J989" i="38"/>
  <c r="J990" i="38"/>
  <c r="J991" i="38"/>
  <c r="J992" i="38"/>
  <c r="J993" i="38"/>
  <c r="J994" i="38"/>
  <c r="J995" i="38"/>
  <c r="J996" i="38"/>
  <c r="J997" i="38"/>
  <c r="J998" i="38"/>
  <c r="J999" i="38"/>
  <c r="J1000" i="38"/>
  <c r="J1001" i="38"/>
  <c r="J1002" i="38"/>
  <c r="J1003" i="38"/>
  <c r="J1004" i="38"/>
  <c r="J1005" i="38"/>
  <c r="J1006" i="38"/>
  <c r="J1007" i="38"/>
  <c r="J1008" i="38"/>
  <c r="J1009" i="38"/>
  <c r="J1010" i="38"/>
  <c r="J1011" i="38"/>
  <c r="J1012" i="38"/>
  <c r="J1013" i="38"/>
  <c r="J1014" i="38"/>
  <c r="J1015" i="38"/>
  <c r="J1016" i="38"/>
  <c r="J1017" i="38"/>
  <c r="J1018" i="38"/>
  <c r="J1019" i="38"/>
  <c r="J1020" i="38"/>
  <c r="J1021" i="38"/>
  <c r="J1022" i="38"/>
  <c r="J1023" i="38"/>
  <c r="J1024" i="38"/>
  <c r="J1025" i="38"/>
  <c r="J1026" i="38"/>
  <c r="J1027" i="38"/>
  <c r="J1028" i="38"/>
  <c r="J1029" i="38"/>
  <c r="J1030" i="38"/>
  <c r="J1031" i="38"/>
  <c r="J1032" i="38"/>
  <c r="J1033" i="38"/>
  <c r="J1034" i="38"/>
  <c r="J1035" i="38"/>
  <c r="J1036" i="38"/>
  <c r="J1037" i="38"/>
  <c r="J1038" i="38"/>
  <c r="J1039" i="38"/>
  <c r="J1040" i="38"/>
  <c r="J1041" i="38"/>
  <c r="J1042" i="38"/>
  <c r="J1043" i="38"/>
  <c r="J1044" i="38"/>
  <c r="J1045" i="38"/>
  <c r="J1046" i="38"/>
  <c r="J1047" i="38"/>
  <c r="J1048" i="38"/>
  <c r="J1049" i="38"/>
  <c r="J1050" i="38"/>
  <c r="J1051" i="38"/>
  <c r="J1052" i="38"/>
  <c r="J1053" i="38"/>
  <c r="J1054" i="38"/>
  <c r="J1055" i="38"/>
  <c r="J1056" i="38"/>
  <c r="J1057" i="38"/>
  <c r="J1058" i="38"/>
  <c r="J1059" i="38"/>
  <c r="J1060" i="38"/>
  <c r="J1061" i="38"/>
  <c r="J1062" i="38"/>
  <c r="J1063" i="38"/>
  <c r="J1064" i="38"/>
  <c r="J1065" i="38"/>
  <c r="J1066" i="38"/>
  <c r="J1067" i="38"/>
  <c r="J1068" i="38"/>
  <c r="J1069" i="38"/>
  <c r="J1070" i="38"/>
  <c r="J1071" i="38"/>
  <c r="J1072" i="38"/>
  <c r="J1073" i="38"/>
  <c r="J1074" i="38"/>
  <c r="J1075" i="38"/>
  <c r="J1076" i="38"/>
  <c r="J1077" i="38"/>
  <c r="J1078" i="38"/>
  <c r="J1079" i="38"/>
  <c r="J1080" i="38"/>
  <c r="J1081" i="38"/>
  <c r="J1082" i="38"/>
  <c r="J1083" i="38"/>
  <c r="J1084" i="38"/>
  <c r="J1085" i="38"/>
  <c r="J1086" i="38"/>
  <c r="J1087" i="38"/>
  <c r="J1088" i="38"/>
  <c r="J1089" i="38"/>
  <c r="J1090" i="38"/>
  <c r="J1091" i="38"/>
  <c r="J1092" i="38"/>
  <c r="J1093" i="38"/>
  <c r="J1094" i="38"/>
  <c r="J1095" i="38"/>
  <c r="J1096" i="38"/>
  <c r="J1097" i="38"/>
  <c r="J1098" i="38"/>
  <c r="J1099" i="38"/>
  <c r="J1100" i="38"/>
  <c r="J1101" i="38"/>
  <c r="J1102" i="38"/>
  <c r="J1103" i="38"/>
  <c r="J1104" i="38"/>
  <c r="J1105" i="38"/>
  <c r="J1106" i="38"/>
  <c r="J1107" i="38"/>
  <c r="J1108" i="38"/>
  <c r="J1109" i="38"/>
  <c r="J1110" i="38"/>
  <c r="J1111" i="38"/>
  <c r="J1112" i="38"/>
  <c r="J1113" i="38"/>
  <c r="J1114" i="38"/>
  <c r="J1115" i="38"/>
  <c r="J1116" i="38"/>
  <c r="J1117" i="38"/>
  <c r="J1118" i="38"/>
  <c r="J1119" i="38"/>
  <c r="J1120" i="38"/>
  <c r="J1121" i="38"/>
  <c r="J1122" i="38"/>
  <c r="J1123" i="38"/>
  <c r="J1124" i="38"/>
  <c r="J1125" i="38"/>
  <c r="J1126" i="38"/>
  <c r="J1127" i="38"/>
  <c r="J1128" i="38"/>
  <c r="J1129" i="38"/>
  <c r="J1130" i="38"/>
  <c r="J1131" i="38"/>
  <c r="J1132" i="38"/>
  <c r="J1133" i="38"/>
  <c r="J1134" i="38"/>
  <c r="J1135" i="38"/>
  <c r="J1136" i="38"/>
  <c r="J1137" i="38"/>
  <c r="J1138" i="38"/>
  <c r="J1139" i="38"/>
  <c r="J1140" i="38"/>
  <c r="J1141" i="38"/>
  <c r="J1142" i="38"/>
  <c r="J1143" i="38"/>
  <c r="J1144" i="38"/>
  <c r="J1145" i="38"/>
  <c r="J1146" i="38"/>
  <c r="J1147" i="38"/>
  <c r="J1148" i="38"/>
  <c r="J1149" i="38"/>
  <c r="J1150" i="38"/>
  <c r="J1151" i="38"/>
  <c r="J1152" i="38"/>
  <c r="J1153" i="38"/>
  <c r="J1154" i="38"/>
  <c r="J1155" i="38"/>
  <c r="J1156" i="38"/>
  <c r="J1157" i="38"/>
  <c r="J1158" i="38"/>
  <c r="J1159" i="38"/>
  <c r="J1160" i="38"/>
  <c r="J1161" i="38"/>
  <c r="J1162" i="38"/>
  <c r="J1163" i="38"/>
  <c r="J1164" i="38"/>
  <c r="J1165" i="38"/>
  <c r="J1166" i="38"/>
  <c r="J1167" i="38"/>
  <c r="J1168" i="38"/>
  <c r="J1169" i="38"/>
  <c r="J1170" i="38"/>
  <c r="J1171" i="38"/>
  <c r="J1172" i="38"/>
  <c r="J1173" i="38"/>
  <c r="J1174" i="38"/>
  <c r="J1175" i="38"/>
  <c r="J1176" i="38"/>
  <c r="J1177" i="38"/>
  <c r="J1178" i="38"/>
  <c r="J1179" i="38"/>
  <c r="J1180" i="38"/>
  <c r="J1181" i="38"/>
  <c r="J1182" i="38"/>
  <c r="J1183" i="38"/>
  <c r="J1184" i="38"/>
  <c r="J1185" i="38"/>
  <c r="J1186" i="38"/>
  <c r="J1187" i="38"/>
  <c r="J1188" i="38"/>
  <c r="J1189" i="38"/>
  <c r="J1190" i="38"/>
  <c r="J1191" i="38"/>
  <c r="J1192" i="38"/>
  <c r="J1193" i="38"/>
  <c r="J1194" i="38"/>
  <c r="J1195" i="38"/>
  <c r="J1196" i="38"/>
  <c r="J1197" i="38"/>
  <c r="J1198" i="38"/>
  <c r="J1199" i="38"/>
  <c r="J1200" i="38"/>
  <c r="J1201" i="38"/>
  <c r="J1202" i="38"/>
  <c r="J1203" i="38"/>
  <c r="J1204" i="38"/>
  <c r="J1205" i="38"/>
  <c r="J1206" i="38"/>
  <c r="J1207" i="38"/>
  <c r="J1208" i="38"/>
  <c r="J1209" i="38"/>
  <c r="J1210" i="38"/>
  <c r="J1211" i="38"/>
  <c r="J1212" i="38"/>
  <c r="J1213" i="38"/>
  <c r="J1214" i="38"/>
  <c r="J1215" i="38"/>
  <c r="J1216" i="38"/>
  <c r="J1217" i="38"/>
  <c r="J1218" i="38"/>
  <c r="J1219" i="38"/>
  <c r="J1220" i="38"/>
  <c r="J1221" i="38"/>
  <c r="J1222" i="38"/>
  <c r="J1223" i="38"/>
  <c r="J1224" i="38"/>
  <c r="J1225" i="38"/>
  <c r="J1226" i="38"/>
  <c r="J1227" i="38"/>
  <c r="J1228" i="38"/>
  <c r="J1229" i="38"/>
  <c r="J1230" i="38"/>
  <c r="J1231" i="38"/>
  <c r="J1232" i="38"/>
  <c r="J1233" i="38"/>
  <c r="J1234" i="38"/>
  <c r="J1235" i="38"/>
  <c r="J1236" i="38"/>
  <c r="J1237" i="38"/>
  <c r="J1238" i="38"/>
  <c r="J1239" i="38"/>
  <c r="J1240" i="38"/>
  <c r="J1241" i="38"/>
  <c r="J1242" i="38"/>
  <c r="J1243" i="38"/>
  <c r="J1244" i="38"/>
  <c r="J1245" i="38"/>
  <c r="J1246" i="38"/>
  <c r="J1247" i="38"/>
  <c r="J1248" i="38"/>
  <c r="J1249" i="38"/>
  <c r="J1250" i="38"/>
  <c r="J1251" i="38"/>
  <c r="J1252" i="38"/>
  <c r="J1253" i="38"/>
  <c r="J1254" i="38"/>
  <c r="J1255" i="38"/>
  <c r="J1256" i="38"/>
  <c r="J1257" i="38"/>
  <c r="J1258" i="38"/>
  <c r="J1259" i="38"/>
  <c r="J1260" i="38"/>
  <c r="J1261" i="38"/>
  <c r="J1262" i="38"/>
  <c r="J1263" i="38"/>
  <c r="J1264" i="38"/>
  <c r="J1265" i="38"/>
  <c r="J1266" i="38"/>
  <c r="J1267" i="38"/>
  <c r="J1268" i="38"/>
  <c r="J1269" i="38"/>
  <c r="J1270" i="38"/>
  <c r="J1271" i="38"/>
  <c r="J1272" i="38"/>
  <c r="J1273" i="38"/>
  <c r="J1274" i="38"/>
  <c r="J1275" i="38"/>
  <c r="J1276" i="38"/>
  <c r="J1277" i="38"/>
  <c r="J1278" i="38"/>
  <c r="J1279" i="38"/>
  <c r="J1280" i="38"/>
  <c r="J1281" i="38"/>
  <c r="J1282" i="38"/>
  <c r="J1283" i="38"/>
  <c r="J1284" i="38"/>
  <c r="J1285" i="38"/>
  <c r="J1286" i="38"/>
  <c r="J1287" i="38"/>
  <c r="J1288" i="38"/>
  <c r="J1289" i="38"/>
  <c r="J1290" i="38"/>
  <c r="J1291" i="38"/>
  <c r="J1292" i="38"/>
  <c r="J1293" i="38"/>
  <c r="J1294" i="38"/>
  <c r="J1295" i="38"/>
  <c r="J1296" i="38"/>
  <c r="J1297" i="38"/>
  <c r="J1298" i="38"/>
  <c r="J1299" i="38"/>
  <c r="J1300" i="38"/>
  <c r="J1301" i="38"/>
  <c r="J1302" i="38"/>
  <c r="J1303" i="38"/>
  <c r="J1304" i="38"/>
  <c r="J1305" i="38"/>
  <c r="J1306" i="38"/>
  <c r="J1307" i="38"/>
  <c r="J1308" i="38"/>
  <c r="J1309" i="38"/>
  <c r="J1310" i="38"/>
  <c r="J1311" i="38"/>
  <c r="J1312" i="38"/>
  <c r="J1313" i="38"/>
  <c r="J1314" i="38"/>
  <c r="J1315" i="38"/>
  <c r="J1316" i="38"/>
  <c r="J1317" i="38"/>
  <c r="J1318" i="38"/>
  <c r="J1319" i="38"/>
  <c r="J1320" i="38"/>
  <c r="J1321" i="38"/>
  <c r="J1322" i="38"/>
  <c r="J1323" i="38"/>
  <c r="J1324" i="38"/>
  <c r="J1325" i="38"/>
  <c r="J1326" i="38"/>
  <c r="J1327" i="38"/>
  <c r="J1328" i="38"/>
  <c r="J1329" i="38"/>
  <c r="J1330" i="38"/>
  <c r="J1331" i="38"/>
  <c r="J1332" i="38"/>
  <c r="J1333" i="38"/>
  <c r="J1334" i="38"/>
  <c r="J1335" i="38"/>
  <c r="J1336" i="38"/>
  <c r="J1337" i="38"/>
  <c r="J1338" i="38"/>
  <c r="J1339" i="38"/>
  <c r="J1340" i="38"/>
  <c r="J1341" i="38"/>
  <c r="J1342" i="38"/>
  <c r="J1343" i="38"/>
  <c r="J1344" i="38"/>
  <c r="J1345" i="38"/>
  <c r="J1346" i="38"/>
  <c r="J1347" i="38"/>
  <c r="J1348" i="38"/>
  <c r="J1349" i="38"/>
  <c r="J1350" i="38"/>
  <c r="J1351" i="38"/>
  <c r="J1352" i="38"/>
  <c r="J1353" i="38"/>
  <c r="J1354" i="38"/>
  <c r="J1355" i="38"/>
  <c r="J1356" i="38"/>
  <c r="J1357" i="38"/>
  <c r="J1358" i="38"/>
  <c r="J1359" i="38"/>
  <c r="J1360" i="38"/>
  <c r="J1361" i="38"/>
  <c r="J1362" i="38"/>
  <c r="J1363" i="38"/>
  <c r="J1364" i="38"/>
  <c r="J1365" i="38"/>
  <c r="J1366" i="38"/>
  <c r="J1367" i="38"/>
  <c r="J1368" i="38"/>
  <c r="J1369" i="38"/>
  <c r="J1370" i="38"/>
  <c r="J1371" i="38"/>
  <c r="J1372" i="38"/>
  <c r="J1373" i="38"/>
  <c r="J1374" i="38"/>
  <c r="J1375" i="38"/>
  <c r="J1376" i="38"/>
  <c r="J1377" i="38"/>
  <c r="J1378" i="38"/>
  <c r="J1379" i="38"/>
  <c r="J1380" i="38"/>
  <c r="J1381" i="38"/>
  <c r="J1382" i="38"/>
  <c r="J1383" i="38"/>
  <c r="J1384" i="38"/>
  <c r="J1385" i="38"/>
  <c r="J1386" i="38"/>
  <c r="J1387" i="38"/>
  <c r="J1388" i="38"/>
  <c r="J1389" i="38"/>
  <c r="J1390" i="38"/>
  <c r="J1391" i="38"/>
  <c r="J1392" i="38"/>
  <c r="J1393" i="38"/>
  <c r="J1394" i="38"/>
  <c r="J1395" i="38"/>
  <c r="J1396" i="38"/>
  <c r="J1397" i="38"/>
  <c r="J1398" i="38"/>
  <c r="J1399" i="38"/>
  <c r="J1400" i="38"/>
  <c r="J1401" i="38"/>
  <c r="J1402" i="38"/>
  <c r="J1403" i="38"/>
  <c r="J1404" i="38"/>
  <c r="J1405" i="38"/>
  <c r="J1406" i="38"/>
  <c r="J1407" i="38"/>
  <c r="J1408" i="38"/>
  <c r="J1409" i="38"/>
  <c r="J1410" i="38"/>
  <c r="J1411" i="38"/>
  <c r="J1412" i="38"/>
  <c r="J1413" i="38"/>
  <c r="J1414" i="38"/>
  <c r="J1415" i="38"/>
  <c r="J1416" i="38"/>
  <c r="J1417" i="38"/>
  <c r="J1418" i="38"/>
  <c r="J1419" i="38"/>
  <c r="J1420" i="38"/>
  <c r="J1421" i="38"/>
  <c r="J1422" i="38"/>
  <c r="J1423" i="38"/>
  <c r="J1424" i="38"/>
  <c r="J1425" i="38"/>
  <c r="J1426" i="38"/>
  <c r="J1427" i="38"/>
  <c r="J1428" i="38"/>
  <c r="J1429" i="38"/>
  <c r="J1430" i="38"/>
  <c r="J1431" i="38"/>
  <c r="J1432" i="38"/>
  <c r="J1433" i="38"/>
  <c r="J1434" i="38"/>
  <c r="J1435" i="38"/>
  <c r="J1436" i="38"/>
  <c r="J1437" i="38"/>
  <c r="J1438" i="38"/>
  <c r="J1439" i="38"/>
  <c r="J1440" i="38"/>
  <c r="J1441" i="38"/>
  <c r="J1442" i="38"/>
  <c r="J1443" i="38"/>
  <c r="J1444" i="38"/>
  <c r="J1445" i="38"/>
  <c r="J1446" i="38"/>
  <c r="J1447" i="38"/>
  <c r="J1448" i="38"/>
  <c r="J1449" i="38"/>
  <c r="J1450" i="38"/>
  <c r="J1451" i="38"/>
  <c r="J1452" i="38"/>
  <c r="J1453" i="38"/>
  <c r="J1454" i="38"/>
  <c r="J1455" i="38"/>
  <c r="J1456" i="38"/>
  <c r="J1457" i="38"/>
  <c r="J1458" i="38"/>
  <c r="J1459" i="38"/>
  <c r="J1460" i="38"/>
  <c r="J1461" i="38"/>
  <c r="J1462" i="38"/>
  <c r="J1463" i="38"/>
  <c r="J1464" i="38"/>
  <c r="J1465" i="38"/>
  <c r="J1466" i="38"/>
  <c r="J1467" i="38"/>
  <c r="J1468" i="38"/>
  <c r="J1469" i="38"/>
  <c r="J1470" i="38"/>
  <c r="J1471" i="38"/>
  <c r="J1472" i="38"/>
  <c r="J1473" i="38"/>
  <c r="J1474" i="38"/>
  <c r="J1475" i="38"/>
  <c r="J1476" i="38"/>
  <c r="J1477" i="38"/>
  <c r="J1478" i="38"/>
  <c r="J1479" i="38"/>
  <c r="J1480" i="38"/>
  <c r="J1481" i="38"/>
  <c r="J1482" i="38"/>
  <c r="J1483" i="38"/>
  <c r="J1484" i="38"/>
  <c r="J1485" i="38"/>
  <c r="J1486" i="38"/>
  <c r="J1487" i="38"/>
  <c r="J1488" i="38"/>
  <c r="J1489" i="38"/>
  <c r="J1490" i="38"/>
  <c r="J1491" i="38"/>
  <c r="J1492" i="38"/>
  <c r="J1493" i="38"/>
  <c r="J1494" i="38"/>
  <c r="J1495" i="38"/>
  <c r="J1496" i="38"/>
  <c r="J1497" i="38"/>
  <c r="J1498" i="38"/>
  <c r="J1499" i="38"/>
  <c r="J1500" i="38"/>
  <c r="J1501" i="38"/>
  <c r="J1502" i="38"/>
  <c r="J1503" i="38"/>
  <c r="J1504" i="38"/>
  <c r="J1505" i="38"/>
  <c r="J1506" i="38"/>
  <c r="J1507" i="38"/>
  <c r="J1508" i="38"/>
  <c r="J1509" i="38"/>
  <c r="J1510" i="38"/>
  <c r="J1511" i="38"/>
  <c r="J1512" i="38"/>
  <c r="J1513" i="38"/>
  <c r="J1514" i="38"/>
  <c r="J1515" i="38"/>
  <c r="J1516" i="38"/>
  <c r="J1517" i="38"/>
  <c r="J1518" i="38"/>
  <c r="J1519" i="38"/>
  <c r="J1520" i="38"/>
  <c r="J1521" i="38"/>
  <c r="J1522" i="38"/>
  <c r="J1523" i="38"/>
  <c r="J1524" i="38"/>
  <c r="J1525" i="38"/>
  <c r="J1526" i="38"/>
  <c r="J1527" i="38"/>
  <c r="J1528" i="38"/>
  <c r="J1529" i="38"/>
  <c r="J1530" i="38"/>
  <c r="J1531" i="38"/>
  <c r="J1532" i="38"/>
  <c r="J1533" i="38"/>
  <c r="J1534" i="38"/>
  <c r="J1535" i="38"/>
  <c r="J1536" i="38"/>
  <c r="J1537" i="38"/>
  <c r="J1538" i="38"/>
  <c r="J1539" i="38"/>
  <c r="J1540" i="38"/>
  <c r="J1541" i="38"/>
  <c r="J1542" i="38"/>
  <c r="J1543" i="38"/>
  <c r="J1544" i="38"/>
  <c r="J1545" i="38"/>
  <c r="J1546" i="38"/>
  <c r="J1547" i="38"/>
  <c r="J1548" i="38"/>
  <c r="J1549" i="38"/>
  <c r="J1550" i="38"/>
  <c r="J1551" i="38"/>
  <c r="J1552" i="38"/>
  <c r="J1553" i="38"/>
  <c r="J1554" i="38"/>
  <c r="J1555" i="38"/>
  <c r="J1556" i="38"/>
  <c r="J1557" i="38"/>
  <c r="J1558" i="38"/>
  <c r="J1559" i="38"/>
  <c r="J1560" i="38"/>
  <c r="J1561" i="38"/>
  <c r="J1562" i="38"/>
  <c r="J1563" i="38"/>
  <c r="J1564" i="38"/>
  <c r="J1565" i="38"/>
  <c r="J1566" i="38"/>
  <c r="J1567" i="38"/>
  <c r="J1568" i="38"/>
  <c r="J1569" i="38"/>
  <c r="J1570" i="38"/>
  <c r="J1571" i="38"/>
  <c r="J1572" i="38"/>
  <c r="J1573" i="38"/>
  <c r="J1574" i="38"/>
  <c r="J1575" i="38"/>
  <c r="J1576" i="38"/>
  <c r="J1577" i="38"/>
  <c r="J1578" i="38"/>
  <c r="J1579" i="38"/>
  <c r="J1580" i="38"/>
  <c r="J1581" i="38"/>
  <c r="J1582" i="38"/>
  <c r="J1583" i="38"/>
  <c r="J1584" i="38"/>
  <c r="J1585" i="38"/>
  <c r="J1586" i="38"/>
  <c r="J1587" i="38"/>
  <c r="J1588" i="38"/>
  <c r="J1589" i="38"/>
  <c r="J1590" i="38"/>
  <c r="J1591" i="38"/>
  <c r="J1592" i="38"/>
  <c r="J1593" i="38"/>
  <c r="J1594" i="38"/>
  <c r="J1595" i="38"/>
  <c r="J1596" i="38"/>
  <c r="J1597" i="38"/>
  <c r="J1598" i="38"/>
  <c r="J1599" i="38"/>
  <c r="J1600" i="38"/>
  <c r="J1601" i="38"/>
  <c r="J1602" i="38"/>
  <c r="J1603" i="38"/>
  <c r="J1604" i="38"/>
  <c r="J1605" i="38"/>
  <c r="J1606" i="38"/>
  <c r="J1607" i="38"/>
  <c r="J1608" i="38"/>
  <c r="J1609" i="38"/>
  <c r="J1610" i="38"/>
  <c r="J1611" i="38"/>
  <c r="J1612" i="38"/>
  <c r="J1613" i="38"/>
  <c r="J1614" i="38"/>
  <c r="J1615" i="38"/>
  <c r="J1616" i="38"/>
  <c r="J1617" i="38"/>
  <c r="J1618" i="38"/>
  <c r="J1619" i="38"/>
  <c r="J1620" i="38"/>
  <c r="J1621" i="38"/>
  <c r="J1622" i="38"/>
  <c r="J1623" i="38"/>
  <c r="J1624" i="38"/>
  <c r="J1625" i="38"/>
  <c r="J1626" i="38"/>
  <c r="J1627" i="38"/>
  <c r="J1628" i="38"/>
  <c r="J1629" i="38"/>
  <c r="J1630" i="38"/>
  <c r="J1631" i="38"/>
  <c r="J1632" i="38"/>
  <c r="J1633" i="38"/>
  <c r="J1634" i="38"/>
  <c r="J1635" i="38"/>
  <c r="J1636" i="38"/>
  <c r="J1637" i="38"/>
  <c r="J1638" i="38"/>
  <c r="J1639" i="38"/>
  <c r="J1640" i="38"/>
  <c r="J1641" i="38"/>
  <c r="J1642" i="38"/>
  <c r="J1643" i="38"/>
  <c r="J1644" i="38"/>
  <c r="J1645" i="38"/>
  <c r="J1646" i="38"/>
  <c r="J1647" i="38"/>
  <c r="J1648" i="38"/>
  <c r="J1649" i="38"/>
  <c r="J1650" i="38"/>
  <c r="J1651" i="38"/>
  <c r="J1652" i="38"/>
  <c r="J1653" i="38"/>
  <c r="J1654" i="38"/>
  <c r="J1655" i="38"/>
  <c r="J1656" i="38"/>
  <c r="J1657" i="38"/>
  <c r="J1658" i="38"/>
  <c r="J1659" i="38"/>
  <c r="J1660" i="38"/>
  <c r="J1661" i="38"/>
  <c r="J1662" i="38"/>
  <c r="J1663" i="38"/>
  <c r="J1664" i="38"/>
  <c r="J1665" i="38"/>
  <c r="J1666" i="38"/>
  <c r="J1667" i="38"/>
  <c r="J1668" i="38"/>
  <c r="J1669" i="38"/>
  <c r="J1670" i="38"/>
  <c r="J1671" i="38"/>
  <c r="J1672" i="38"/>
  <c r="J1673" i="38"/>
  <c r="J1674" i="38"/>
  <c r="J1675" i="38"/>
  <c r="J1676" i="38"/>
  <c r="J1677" i="38"/>
  <c r="J1678" i="38"/>
  <c r="J1679" i="38"/>
  <c r="J1680" i="38"/>
  <c r="J1681" i="38"/>
  <c r="J1682" i="38"/>
  <c r="J1683" i="38"/>
  <c r="J1684" i="38"/>
  <c r="J1685" i="38"/>
  <c r="J1686" i="38"/>
  <c r="J1687" i="38"/>
  <c r="J1688" i="38"/>
  <c r="J1689" i="38"/>
  <c r="J1690" i="38"/>
  <c r="J1691" i="38"/>
  <c r="J1692" i="38"/>
  <c r="J1693" i="38"/>
  <c r="J1694" i="38"/>
  <c r="J1695" i="38"/>
  <c r="J1696" i="38"/>
  <c r="J1697" i="38"/>
  <c r="J1698" i="38"/>
  <c r="J1699" i="38"/>
  <c r="J1700" i="38"/>
  <c r="J1701" i="38"/>
  <c r="J1702" i="38"/>
  <c r="J1703" i="38"/>
  <c r="J1704" i="38"/>
  <c r="J1705" i="38"/>
  <c r="J1706" i="38"/>
  <c r="J1707" i="38"/>
  <c r="J1708" i="38"/>
  <c r="J1709" i="38"/>
  <c r="J1710" i="38"/>
  <c r="J1711" i="38"/>
  <c r="J1712" i="38"/>
  <c r="J1713" i="38"/>
  <c r="J1714" i="38"/>
  <c r="J1715" i="38"/>
  <c r="J1716" i="38"/>
  <c r="J1717" i="38"/>
  <c r="J1718" i="38"/>
  <c r="J1719" i="38"/>
  <c r="J1720" i="38"/>
  <c r="J1721" i="38"/>
  <c r="J1722" i="38"/>
  <c r="J1723" i="38"/>
  <c r="J1724" i="38"/>
  <c r="J1725" i="38"/>
  <c r="J1726" i="38"/>
  <c r="J1727" i="38"/>
  <c r="J1728" i="38"/>
  <c r="J1729" i="38"/>
  <c r="J1730" i="38"/>
  <c r="J1731" i="38"/>
  <c r="J1732" i="38"/>
  <c r="J1733" i="38"/>
  <c r="J1734" i="38"/>
  <c r="J1735" i="38"/>
  <c r="J1736" i="38"/>
  <c r="J1737" i="38"/>
  <c r="J1738" i="38"/>
  <c r="J1739" i="38"/>
  <c r="J1740" i="38"/>
  <c r="J1741" i="38"/>
  <c r="J1742" i="38"/>
  <c r="J1743" i="38"/>
  <c r="J1744" i="38"/>
  <c r="J1745" i="38"/>
  <c r="J1746" i="38"/>
  <c r="J1747" i="38"/>
  <c r="J1748" i="38"/>
  <c r="J1749" i="38"/>
  <c r="J1750" i="38"/>
  <c r="J1751" i="38"/>
  <c r="J1752" i="38"/>
  <c r="J1753" i="38"/>
  <c r="J1754" i="38"/>
  <c r="J1755" i="38"/>
  <c r="J1756" i="38"/>
  <c r="J1757" i="38"/>
  <c r="J1758" i="38"/>
  <c r="J1759" i="38"/>
  <c r="J1760" i="38"/>
  <c r="J1761" i="38"/>
  <c r="J1762" i="38"/>
  <c r="J1763" i="38"/>
  <c r="J1764" i="38"/>
  <c r="J1765" i="38"/>
  <c r="J1766" i="38"/>
  <c r="J1767" i="38"/>
  <c r="J1768" i="38"/>
  <c r="J1769" i="38"/>
  <c r="J1770" i="38"/>
  <c r="J1771" i="38"/>
  <c r="J1772" i="38"/>
  <c r="J1773" i="38"/>
  <c r="J1774" i="38"/>
  <c r="J1775" i="38"/>
  <c r="J1776" i="38"/>
  <c r="J1777" i="38"/>
  <c r="J1778" i="38"/>
  <c r="J1779" i="38"/>
  <c r="J1780" i="38"/>
  <c r="J1781" i="38"/>
  <c r="J1782" i="38"/>
  <c r="J1783" i="38"/>
  <c r="J1784" i="38"/>
  <c r="J1785" i="38"/>
  <c r="J1786" i="38"/>
  <c r="J1787" i="38"/>
  <c r="J1788" i="38"/>
  <c r="J1789" i="38"/>
  <c r="J1790" i="38"/>
  <c r="J1791" i="38"/>
  <c r="J1792" i="38"/>
  <c r="J1793" i="38"/>
  <c r="J1794" i="38"/>
  <c r="J1795" i="38"/>
  <c r="J1796" i="38"/>
  <c r="J1797" i="38"/>
  <c r="J1798" i="38"/>
  <c r="J1799" i="38"/>
  <c r="J1800" i="38"/>
  <c r="J1801" i="38"/>
  <c r="J1802" i="38"/>
  <c r="J1803" i="38"/>
  <c r="J1804" i="38"/>
  <c r="J1805" i="38"/>
  <c r="J1806" i="38"/>
  <c r="J1807" i="38"/>
  <c r="J1808" i="38"/>
  <c r="J1809" i="38"/>
  <c r="J1810" i="38"/>
  <c r="J1811" i="38"/>
  <c r="J1812" i="38"/>
  <c r="J1813" i="38"/>
  <c r="J1814" i="38"/>
  <c r="J1815" i="38"/>
  <c r="J1816" i="38"/>
  <c r="J1817" i="38"/>
  <c r="J1818" i="38"/>
  <c r="J1819" i="38"/>
  <c r="J1820" i="38"/>
  <c r="J1821" i="38"/>
  <c r="J1822" i="38"/>
  <c r="J1823" i="38"/>
  <c r="J1824" i="38"/>
  <c r="J1825" i="38"/>
  <c r="J1826" i="38"/>
  <c r="J1827" i="38"/>
  <c r="J1828" i="38"/>
  <c r="J1829" i="38"/>
  <c r="J1830" i="38"/>
  <c r="J1831" i="38"/>
  <c r="J1832" i="38"/>
  <c r="J1833" i="38"/>
  <c r="J1834" i="38"/>
  <c r="J1835" i="38"/>
  <c r="J1836" i="38"/>
  <c r="J1837" i="38"/>
  <c r="J1838" i="38"/>
  <c r="J1839" i="38"/>
  <c r="J1840" i="38"/>
  <c r="J1841" i="38"/>
  <c r="J1842" i="38"/>
  <c r="J1843" i="38"/>
  <c r="J1844" i="38"/>
  <c r="J1845" i="38"/>
  <c r="J1846" i="38"/>
  <c r="J1847" i="38"/>
  <c r="J1848" i="38"/>
  <c r="J1849" i="38"/>
  <c r="J1850" i="38"/>
  <c r="J1851" i="38"/>
  <c r="J1852" i="38"/>
  <c r="J1853" i="38"/>
  <c r="J1854" i="38"/>
  <c r="J1855" i="38"/>
  <c r="J1856" i="38"/>
  <c r="J1857" i="38"/>
  <c r="J1858" i="38"/>
  <c r="J1859" i="38"/>
  <c r="J1860" i="38"/>
  <c r="J1861" i="38"/>
  <c r="J1862" i="38"/>
  <c r="J1863" i="38"/>
  <c r="J1864" i="38"/>
  <c r="J1865" i="38"/>
  <c r="J1866" i="38"/>
  <c r="J1867" i="38"/>
  <c r="J1868" i="38"/>
  <c r="J1869" i="38"/>
  <c r="J1870" i="38"/>
  <c r="J1871" i="38"/>
  <c r="J1872" i="38"/>
  <c r="J1873" i="38"/>
  <c r="J1874" i="38"/>
  <c r="J1875" i="38"/>
  <c r="J1876" i="38"/>
  <c r="J1877" i="38"/>
  <c r="J1878" i="38"/>
  <c r="J1879" i="38"/>
  <c r="J1880" i="38"/>
  <c r="J1881" i="38"/>
  <c r="J1882" i="38"/>
  <c r="J1883" i="38"/>
  <c r="J1884" i="38"/>
  <c r="J1885" i="38"/>
  <c r="J1886" i="38"/>
  <c r="J1887" i="38"/>
  <c r="J1888" i="38"/>
  <c r="J1889" i="38"/>
  <c r="J1890" i="38"/>
  <c r="J1891" i="38"/>
  <c r="J1892" i="38"/>
  <c r="J1893" i="38"/>
  <c r="J1894" i="38"/>
  <c r="J1895" i="38"/>
  <c r="J1896" i="38"/>
  <c r="J1897" i="38"/>
  <c r="J1898" i="38"/>
  <c r="J1899" i="38"/>
  <c r="J1900" i="38"/>
  <c r="J1901" i="38"/>
  <c r="J1902" i="38"/>
  <c r="J1903" i="38"/>
  <c r="J1904" i="38"/>
  <c r="J1905" i="38"/>
  <c r="J1906" i="38"/>
  <c r="J1907" i="38"/>
  <c r="J1908" i="38"/>
  <c r="J1909" i="38"/>
  <c r="J1910" i="38"/>
  <c r="J1911" i="38"/>
  <c r="J1912" i="38"/>
  <c r="J1913" i="38"/>
  <c r="J1914" i="38"/>
  <c r="J1915" i="38"/>
  <c r="J1916" i="38"/>
  <c r="J1917" i="38"/>
  <c r="J1918" i="38"/>
  <c r="J1919" i="38"/>
  <c r="J1920" i="38"/>
  <c r="J1921" i="38"/>
  <c r="J1922" i="38"/>
  <c r="J1923" i="38"/>
  <c r="J1924" i="38"/>
  <c r="J1925" i="38"/>
  <c r="J1926" i="38"/>
  <c r="J1927" i="38"/>
  <c r="J1928" i="38"/>
  <c r="J1929" i="38"/>
  <c r="J1930" i="38"/>
  <c r="J1931" i="38"/>
  <c r="J1932" i="38"/>
  <c r="J1933" i="38"/>
  <c r="J1934" i="38"/>
  <c r="J1935" i="38"/>
  <c r="J1936" i="38"/>
  <c r="J1937" i="38"/>
  <c r="J1938" i="38"/>
  <c r="J1939" i="38"/>
  <c r="J1940" i="38"/>
  <c r="J1941" i="38"/>
  <c r="J1942" i="38"/>
  <c r="J1943" i="38"/>
  <c r="J1944" i="38"/>
  <c r="J1945" i="38"/>
  <c r="J1946" i="38"/>
  <c r="J1947" i="38"/>
  <c r="J1948" i="38"/>
  <c r="J1949" i="38"/>
  <c r="J1950" i="38"/>
  <c r="J1951" i="38"/>
  <c r="J1952" i="38"/>
  <c r="J1953" i="38"/>
  <c r="J1954" i="38"/>
  <c r="J1955" i="38"/>
  <c r="J1956" i="38"/>
  <c r="J1957" i="38"/>
  <c r="J1958" i="38"/>
  <c r="J1959" i="38"/>
  <c r="J1960" i="38"/>
  <c r="J1961" i="38"/>
  <c r="J1962" i="38"/>
  <c r="J1963" i="38"/>
  <c r="J1964" i="38"/>
  <c r="J1965" i="38"/>
  <c r="J1966" i="38"/>
  <c r="J1967" i="38"/>
  <c r="J1968" i="38"/>
  <c r="J1969" i="38"/>
  <c r="J1970" i="38"/>
  <c r="J1971" i="38"/>
  <c r="J1972" i="38"/>
  <c r="J1973" i="38"/>
  <c r="J1974" i="38"/>
  <c r="J1975" i="38"/>
  <c r="J1976" i="38"/>
  <c r="J1977" i="38"/>
  <c r="J1978" i="38"/>
  <c r="J1979" i="38"/>
  <c r="J1980" i="38"/>
  <c r="J1981" i="38"/>
  <c r="J1982" i="38"/>
  <c r="J1983" i="38"/>
  <c r="J1984" i="38"/>
  <c r="J1985" i="38"/>
  <c r="J1986" i="38"/>
  <c r="J1987" i="38"/>
  <c r="J1988" i="38"/>
  <c r="J1989" i="38"/>
  <c r="J1990" i="38"/>
  <c r="J1991" i="38"/>
  <c r="J1992" i="38"/>
  <c r="J1993" i="38"/>
  <c r="J1994" i="38"/>
  <c r="J1995" i="38"/>
  <c r="J1996" i="38"/>
  <c r="J1997" i="38"/>
  <c r="J1998" i="38"/>
  <c r="J1999" i="38"/>
  <c r="J2000" i="38"/>
  <c r="J2001" i="38"/>
  <c r="J2002" i="38"/>
  <c r="J2003" i="38"/>
  <c r="J2004" i="38"/>
  <c r="J2005" i="38"/>
  <c r="J2006" i="38"/>
  <c r="J2007" i="38"/>
  <c r="J2008" i="38"/>
  <c r="J2009" i="38"/>
  <c r="J2010" i="38"/>
  <c r="J2011" i="38"/>
  <c r="J2012" i="38"/>
  <c r="J2013" i="38"/>
  <c r="J2014" i="38"/>
  <c r="J2015" i="38"/>
  <c r="J2016" i="38"/>
  <c r="J2017" i="38"/>
  <c r="J2018" i="38"/>
  <c r="J2019" i="38"/>
  <c r="J2020" i="38"/>
  <c r="J2021" i="38"/>
  <c r="J2022" i="38"/>
  <c r="J2023" i="38"/>
  <c r="J2024" i="38"/>
  <c r="J2025" i="38"/>
  <c r="J2026" i="38"/>
  <c r="J2027" i="38"/>
  <c r="J2028" i="38"/>
  <c r="J2029" i="38"/>
  <c r="J2030" i="38"/>
  <c r="J2031" i="38"/>
  <c r="J2032" i="38"/>
  <c r="J2033" i="38"/>
  <c r="J2034" i="38"/>
  <c r="J2035" i="38"/>
  <c r="J2036" i="38"/>
  <c r="J2037" i="38"/>
  <c r="J2038" i="38"/>
  <c r="J2039" i="38"/>
  <c r="J2040" i="38"/>
  <c r="J2041" i="38"/>
  <c r="J2042" i="38"/>
  <c r="J2043" i="38"/>
  <c r="J2044" i="38"/>
  <c r="J2045" i="38"/>
  <c r="J2046" i="38"/>
  <c r="J2047" i="38"/>
  <c r="J2048" i="38"/>
  <c r="J2049" i="38"/>
  <c r="J2050" i="38"/>
  <c r="J2051" i="38"/>
  <c r="J2052" i="38"/>
  <c r="J2053" i="38"/>
  <c r="J2054" i="38"/>
  <c r="J2055" i="38"/>
  <c r="J2056" i="38"/>
  <c r="J2057" i="38"/>
  <c r="J2058" i="38"/>
  <c r="J2059" i="38"/>
  <c r="J2060" i="38"/>
  <c r="J2061" i="38"/>
  <c r="J2062" i="38"/>
  <c r="J2063" i="38"/>
  <c r="J2064" i="38"/>
  <c r="J2065" i="38"/>
  <c r="J2066" i="38"/>
  <c r="J2067" i="38"/>
  <c r="J2068" i="38"/>
  <c r="J2069" i="38"/>
  <c r="J2070" i="38"/>
  <c r="J2071" i="38"/>
  <c r="J2072" i="38"/>
  <c r="J2073" i="38"/>
  <c r="J2074" i="38"/>
  <c r="J2075" i="38"/>
  <c r="J2076" i="38"/>
  <c r="J2077" i="38"/>
  <c r="J2078" i="38"/>
  <c r="J2079" i="38"/>
  <c r="J2080" i="38"/>
  <c r="J2081" i="38"/>
  <c r="J2082" i="38"/>
  <c r="J2083" i="38"/>
  <c r="J2084" i="38"/>
  <c r="J2085" i="38"/>
  <c r="J2086" i="38"/>
  <c r="J2087" i="38"/>
  <c r="J2088" i="38"/>
  <c r="J2089" i="38"/>
  <c r="J2090" i="38"/>
  <c r="J2091" i="38"/>
  <c r="J2092" i="38"/>
  <c r="J2093" i="38"/>
  <c r="J2094" i="38"/>
  <c r="J2095" i="38"/>
  <c r="J2096" i="38"/>
  <c r="J2097" i="38"/>
  <c r="J2098" i="38"/>
  <c r="J2099" i="38"/>
  <c r="J2100" i="38"/>
  <c r="J2101" i="38"/>
  <c r="J2102" i="38"/>
  <c r="J2103" i="38"/>
  <c r="J2104" i="38"/>
  <c r="J2105" i="38"/>
  <c r="J2106" i="38"/>
  <c r="J2107" i="38"/>
  <c r="J2108" i="38"/>
  <c r="J2109" i="38"/>
  <c r="J2110" i="38"/>
  <c r="J2111" i="38"/>
  <c r="J2112" i="38"/>
  <c r="J2113" i="38"/>
  <c r="J2114" i="38"/>
  <c r="J2115" i="38"/>
  <c r="J2116" i="38"/>
  <c r="J2117" i="38"/>
  <c r="J2118" i="38"/>
  <c r="J2119" i="38"/>
  <c r="J2120" i="38"/>
  <c r="J2121" i="38"/>
  <c r="J2122" i="38"/>
  <c r="J2123" i="38"/>
  <c r="J2124" i="38"/>
  <c r="J2125" i="38"/>
  <c r="J2126" i="38"/>
  <c r="J2127" i="38"/>
  <c r="J2128" i="38"/>
  <c r="J2129" i="38"/>
  <c r="J2130" i="38"/>
  <c r="J2131" i="38"/>
  <c r="J2132" i="38"/>
  <c r="J2133" i="38"/>
  <c r="J2134" i="38"/>
  <c r="J2135" i="38"/>
  <c r="J2136" i="38"/>
  <c r="J2137" i="38"/>
  <c r="J2138" i="38"/>
  <c r="J2139" i="38"/>
  <c r="J2140" i="38"/>
  <c r="J2141" i="38"/>
  <c r="J2142" i="38"/>
  <c r="J2143" i="38"/>
  <c r="J2144" i="38"/>
  <c r="J2145" i="38"/>
  <c r="J2146" i="38"/>
  <c r="J2147" i="38"/>
  <c r="J2148" i="38"/>
  <c r="J2149" i="38"/>
  <c r="J2150" i="38"/>
  <c r="J2151" i="38"/>
  <c r="J2152" i="38"/>
  <c r="J2153" i="38"/>
  <c r="J2154" i="38"/>
  <c r="J2155" i="38"/>
  <c r="J2156" i="38"/>
  <c r="J2157" i="38"/>
  <c r="J2158" i="38"/>
  <c r="J2159" i="38"/>
  <c r="J2160" i="38"/>
  <c r="J2161" i="38"/>
  <c r="J2162" i="38"/>
  <c r="J2163" i="38"/>
  <c r="J2164" i="38"/>
  <c r="J2165" i="38"/>
  <c r="J2166" i="38"/>
  <c r="J2167" i="38"/>
  <c r="J2168" i="38"/>
  <c r="J2169" i="38"/>
  <c r="J2170" i="38"/>
  <c r="J2171" i="38"/>
  <c r="J2172" i="38"/>
  <c r="J2173" i="38"/>
  <c r="J2174" i="38"/>
  <c r="J2175" i="38"/>
  <c r="J2176" i="38"/>
  <c r="J2177" i="38"/>
  <c r="J2178" i="38"/>
  <c r="J2179" i="38"/>
  <c r="J2180" i="38"/>
  <c r="J2181" i="38"/>
  <c r="J2182" i="38"/>
  <c r="J2183" i="38"/>
  <c r="J2184" i="38"/>
  <c r="J2185" i="38"/>
  <c r="J2186" i="38"/>
  <c r="J2187" i="38"/>
  <c r="J2188" i="38"/>
  <c r="J2189" i="38"/>
  <c r="J2190" i="38"/>
  <c r="J2191" i="38"/>
  <c r="J2192" i="38"/>
  <c r="J2193" i="38"/>
  <c r="J2194" i="38"/>
  <c r="J2195" i="38"/>
  <c r="J2196" i="38"/>
  <c r="J2197" i="38"/>
  <c r="J2198" i="38"/>
  <c r="J2199" i="38"/>
  <c r="J2200" i="38"/>
  <c r="J2201" i="38"/>
  <c r="J2202" i="38"/>
  <c r="J2203" i="38"/>
  <c r="J2204" i="38"/>
  <c r="J2205" i="38"/>
  <c r="J2206" i="38"/>
  <c r="J2207" i="38"/>
  <c r="J2208" i="38"/>
  <c r="J2209" i="38"/>
  <c r="J2210" i="38"/>
  <c r="J2211" i="38"/>
  <c r="J2212" i="38"/>
  <c r="J2213" i="38"/>
  <c r="J2214" i="38"/>
  <c r="J2215" i="38"/>
  <c r="J2216" i="38"/>
  <c r="J2217" i="38"/>
  <c r="J2218" i="38"/>
  <c r="J2219" i="38"/>
  <c r="J2220" i="38"/>
  <c r="J2221" i="38"/>
  <c r="J2222" i="38"/>
  <c r="J2223" i="38"/>
  <c r="J2224" i="38"/>
  <c r="J2225" i="38"/>
  <c r="J2226" i="38"/>
  <c r="J2227" i="38"/>
  <c r="J2228" i="38"/>
  <c r="J2229" i="38"/>
  <c r="J2230" i="38"/>
  <c r="J2231" i="38"/>
  <c r="J2232" i="38"/>
  <c r="J2233" i="38"/>
  <c r="J2234" i="38"/>
  <c r="J2235" i="38"/>
  <c r="J2236" i="38"/>
  <c r="J2237" i="38"/>
  <c r="J2238" i="38"/>
  <c r="J2239" i="38"/>
  <c r="J2240" i="38"/>
  <c r="J2241" i="38"/>
  <c r="J2242" i="38"/>
  <c r="J2243" i="38"/>
  <c r="J2244" i="38"/>
  <c r="J2245" i="38"/>
  <c r="J2246" i="38"/>
  <c r="J2247" i="38"/>
  <c r="J2248" i="38"/>
  <c r="J2249" i="38"/>
  <c r="J2250" i="38"/>
  <c r="J2251" i="38"/>
  <c r="J2252" i="38"/>
  <c r="J2253" i="38"/>
  <c r="J2254" i="38"/>
  <c r="J2255" i="38"/>
  <c r="J2256" i="38"/>
  <c r="J2257" i="38"/>
  <c r="J2258" i="38"/>
  <c r="J2259" i="38"/>
  <c r="J2260" i="38"/>
  <c r="J2261" i="38"/>
  <c r="J2262" i="38"/>
  <c r="J2263" i="38"/>
  <c r="J2264" i="38"/>
  <c r="J2265" i="38"/>
  <c r="J2266" i="38"/>
  <c r="J2267" i="38"/>
  <c r="J2268" i="38"/>
  <c r="J2269" i="38"/>
  <c r="J2270" i="38"/>
  <c r="J2271" i="38"/>
  <c r="J2272" i="38"/>
  <c r="J2273" i="38"/>
  <c r="J2274" i="38"/>
  <c r="J2275" i="38"/>
  <c r="J2276" i="38"/>
  <c r="J2277" i="38"/>
  <c r="J2278" i="38"/>
  <c r="J2279" i="38"/>
  <c r="J2280" i="38"/>
  <c r="J2281" i="38"/>
  <c r="J2282" i="38"/>
  <c r="J2283" i="38"/>
  <c r="J2284" i="38"/>
  <c r="J2285" i="38"/>
  <c r="J2286" i="38"/>
  <c r="J2287" i="38"/>
  <c r="J2288" i="38"/>
  <c r="J2289" i="38"/>
  <c r="J2290" i="38"/>
  <c r="J2291" i="38"/>
  <c r="J2292" i="38"/>
  <c r="J2293" i="38"/>
  <c r="J2294" i="38"/>
  <c r="J2295" i="38"/>
  <c r="J2296" i="38"/>
  <c r="J2297" i="38"/>
  <c r="J2298" i="38"/>
  <c r="J2299" i="38"/>
  <c r="J2300" i="38"/>
  <c r="J2301" i="38"/>
  <c r="J2302" i="38"/>
  <c r="J2303" i="38"/>
  <c r="J2304" i="38"/>
  <c r="J2305" i="38"/>
  <c r="J2306" i="38"/>
  <c r="J2307" i="38"/>
  <c r="J2308" i="38"/>
  <c r="J2309" i="38"/>
  <c r="J2310" i="38"/>
  <c r="J2311" i="38"/>
  <c r="J2312" i="38"/>
  <c r="J2313" i="38"/>
  <c r="J2314" i="38"/>
  <c r="J2315" i="38"/>
  <c r="J2316" i="38"/>
  <c r="J2317" i="38"/>
  <c r="J2318" i="38"/>
  <c r="J2319" i="38"/>
  <c r="J2320" i="38"/>
  <c r="J2321" i="38"/>
  <c r="J2322" i="38"/>
  <c r="J2323" i="38"/>
  <c r="J2324" i="38"/>
  <c r="J2325" i="38"/>
  <c r="J2326" i="38"/>
  <c r="J2327" i="38"/>
  <c r="J2328" i="38"/>
  <c r="J2329" i="38"/>
  <c r="J2330" i="38"/>
  <c r="J2331" i="38"/>
  <c r="J2332" i="38"/>
  <c r="J2333" i="38"/>
  <c r="J2334" i="38"/>
  <c r="J2335" i="38"/>
  <c r="J2336" i="38"/>
  <c r="J2337" i="38"/>
  <c r="J2338" i="38"/>
  <c r="J2339" i="38"/>
  <c r="J2340" i="38"/>
  <c r="J2341" i="38"/>
  <c r="J2342" i="38"/>
  <c r="J2343" i="38"/>
  <c r="J2344" i="38"/>
  <c r="J2345" i="38"/>
  <c r="J2346" i="38"/>
  <c r="J2347" i="38"/>
  <c r="J2348" i="38"/>
  <c r="J2349" i="38"/>
  <c r="J2350" i="38"/>
  <c r="J2351" i="38"/>
  <c r="J2352" i="38"/>
  <c r="J2353" i="38"/>
  <c r="J2354" i="38"/>
  <c r="J2355" i="38"/>
  <c r="J2356" i="38"/>
  <c r="J2357" i="38"/>
  <c r="J2358" i="38"/>
  <c r="J2359" i="38"/>
  <c r="J2360" i="38"/>
  <c r="J2361" i="38"/>
  <c r="J2362" i="38"/>
  <c r="J2363" i="38"/>
  <c r="J2364" i="38"/>
  <c r="J2365" i="38"/>
  <c r="J2366" i="38"/>
  <c r="J2367" i="38"/>
  <c r="J2368" i="38"/>
  <c r="J2369" i="38"/>
  <c r="J2370" i="38"/>
  <c r="J2371" i="38"/>
  <c r="J2372" i="38"/>
  <c r="J2373" i="38"/>
  <c r="J2374" i="38"/>
  <c r="J2375" i="38"/>
  <c r="J2376" i="38"/>
  <c r="J2377" i="38"/>
  <c r="J2378" i="38"/>
  <c r="J2379" i="38"/>
  <c r="J2380" i="38"/>
  <c r="J2381" i="38"/>
  <c r="J2382" i="38"/>
  <c r="J2383" i="38"/>
  <c r="J2384" i="38"/>
  <c r="J2385" i="38"/>
  <c r="J2386" i="38"/>
  <c r="J2387" i="38"/>
  <c r="J2388" i="38"/>
  <c r="J2389" i="38"/>
  <c r="J2390" i="38"/>
  <c r="J2391" i="38"/>
  <c r="J2392" i="38"/>
  <c r="J2393" i="38"/>
  <c r="J2394" i="38"/>
  <c r="J2395" i="38"/>
  <c r="J2396" i="38"/>
  <c r="J2397" i="38"/>
  <c r="J2398" i="38"/>
  <c r="J2399" i="38"/>
  <c r="J2400" i="38"/>
  <c r="J2401" i="38"/>
  <c r="J2402" i="38"/>
  <c r="J2403" i="38"/>
  <c r="J2404" i="38"/>
  <c r="J2405" i="38"/>
  <c r="J2406" i="38"/>
  <c r="J2407" i="38"/>
  <c r="J2408" i="38"/>
  <c r="J2409" i="38"/>
  <c r="J2410" i="38"/>
  <c r="J2411" i="38"/>
  <c r="J2412" i="38"/>
  <c r="J2413" i="38"/>
  <c r="J2414" i="38"/>
  <c r="J2415" i="38"/>
  <c r="J2416" i="38"/>
  <c r="J2417" i="38"/>
  <c r="J2418" i="38"/>
  <c r="J2419" i="38"/>
  <c r="J2420" i="38"/>
  <c r="J2421" i="38"/>
  <c r="J2422" i="38"/>
  <c r="J2423" i="38"/>
  <c r="J2424" i="38"/>
  <c r="J2425" i="38"/>
  <c r="J2426" i="38"/>
  <c r="J2427" i="38"/>
  <c r="J2428" i="38"/>
  <c r="J2429" i="38"/>
  <c r="J2430" i="38"/>
  <c r="J2431" i="38"/>
  <c r="J2432" i="38"/>
  <c r="J2433" i="38"/>
  <c r="J2434" i="38"/>
  <c r="J2435" i="38"/>
  <c r="J2436" i="38"/>
  <c r="J2437" i="38"/>
  <c r="J2438" i="38"/>
  <c r="J2439" i="38"/>
  <c r="J2440" i="38"/>
  <c r="J2441" i="38"/>
  <c r="J2442" i="38"/>
  <c r="J2443" i="38"/>
  <c r="J2444" i="38"/>
  <c r="J2445" i="38"/>
  <c r="J2446" i="38"/>
  <c r="J2447" i="38"/>
  <c r="J2448" i="38"/>
  <c r="J2449" i="38"/>
  <c r="J2450" i="38"/>
  <c r="J2451" i="38"/>
  <c r="J2452" i="38"/>
  <c r="J2453" i="38"/>
  <c r="J2454" i="38"/>
  <c r="J2455" i="38"/>
  <c r="J2456" i="38"/>
  <c r="J2457" i="38"/>
  <c r="J2458" i="38"/>
  <c r="J2459" i="38"/>
  <c r="J2460" i="38"/>
  <c r="J2461" i="38"/>
  <c r="J2462" i="38"/>
  <c r="J2463" i="38"/>
  <c r="J2464" i="38"/>
  <c r="J2465" i="38"/>
  <c r="J2466" i="38"/>
  <c r="J2467" i="38"/>
  <c r="J2468" i="38"/>
  <c r="J2469" i="38"/>
  <c r="J2470" i="38"/>
  <c r="J2471" i="38"/>
  <c r="J2472" i="38"/>
  <c r="J2473" i="38"/>
  <c r="J2474" i="38"/>
  <c r="J2475" i="38"/>
  <c r="J2476" i="38"/>
  <c r="J2477" i="38"/>
  <c r="J2478" i="38"/>
  <c r="J2479" i="38"/>
  <c r="J2480" i="38"/>
  <c r="J2481" i="38"/>
  <c r="J2482" i="38"/>
  <c r="J2483" i="38"/>
  <c r="J2484" i="38"/>
  <c r="J2485" i="38"/>
  <c r="J2486" i="38"/>
  <c r="J2487" i="38"/>
  <c r="J2488" i="38"/>
  <c r="J2489" i="38"/>
  <c r="J2490" i="38"/>
  <c r="J2491" i="38"/>
  <c r="J2492" i="38"/>
  <c r="J2493" i="38"/>
  <c r="J2494" i="38"/>
  <c r="J2495" i="38"/>
  <c r="J2496" i="38"/>
  <c r="J2497" i="38"/>
  <c r="J2498" i="38"/>
  <c r="J2499" i="38"/>
  <c r="J2500" i="38"/>
  <c r="J2501" i="38"/>
  <c r="J2502" i="38"/>
  <c r="J2503" i="38"/>
  <c r="J2504" i="38"/>
  <c r="J2505" i="38"/>
  <c r="J2506" i="38"/>
  <c r="J2507" i="38"/>
  <c r="J2508" i="38"/>
  <c r="J2509" i="38"/>
  <c r="J2510" i="38"/>
  <c r="J2511" i="38"/>
  <c r="J2512" i="38"/>
  <c r="J2513" i="38"/>
  <c r="J2514" i="38"/>
  <c r="J2515" i="38"/>
  <c r="J2516" i="38"/>
  <c r="J2517" i="38"/>
  <c r="J2518" i="38"/>
  <c r="J2519" i="38"/>
  <c r="J2520" i="38"/>
  <c r="J2521" i="38"/>
  <c r="J2522" i="38"/>
  <c r="J2523" i="38"/>
  <c r="J2524" i="38"/>
  <c r="J2525" i="38"/>
  <c r="J2526" i="38"/>
  <c r="J2527" i="38"/>
  <c r="J2528" i="38"/>
  <c r="J2529" i="38"/>
  <c r="J2530" i="38"/>
  <c r="J2531" i="38"/>
  <c r="J2532" i="38"/>
  <c r="J2533" i="38"/>
  <c r="J2534" i="38"/>
  <c r="J2535" i="38"/>
  <c r="J2536" i="38"/>
  <c r="J2537" i="38"/>
  <c r="J2538" i="38"/>
  <c r="J2539" i="38"/>
  <c r="J2540" i="38"/>
  <c r="J2541" i="38"/>
  <c r="J2542" i="38"/>
  <c r="J2543" i="38"/>
  <c r="J2544" i="38"/>
  <c r="J2545" i="38"/>
  <c r="J2546" i="38"/>
  <c r="J2547" i="38"/>
  <c r="J2548" i="38"/>
  <c r="J2549" i="38"/>
  <c r="J2550" i="38"/>
  <c r="J2551" i="38"/>
  <c r="J2552" i="38"/>
  <c r="J2553" i="38"/>
  <c r="J2554" i="38"/>
  <c r="J2555" i="38"/>
  <c r="J2556" i="38"/>
  <c r="J2557" i="38"/>
  <c r="J2558" i="38"/>
  <c r="J2559" i="38"/>
  <c r="J2560" i="38"/>
  <c r="J2561" i="38"/>
  <c r="J2562" i="38"/>
  <c r="J2563" i="38"/>
  <c r="J2564" i="38"/>
  <c r="J2565" i="38"/>
  <c r="J2566" i="38"/>
  <c r="J2567" i="38"/>
  <c r="J2568" i="38"/>
  <c r="J2569" i="38"/>
  <c r="J2570" i="38"/>
  <c r="J2571" i="38"/>
  <c r="J2572" i="38"/>
  <c r="J2573" i="38"/>
  <c r="J2574" i="38"/>
  <c r="J2575" i="38"/>
  <c r="J2576" i="38"/>
  <c r="J2577" i="38"/>
  <c r="J2578" i="38"/>
  <c r="J2579" i="38"/>
  <c r="J2580" i="38"/>
  <c r="J2581" i="38"/>
  <c r="J2582" i="38"/>
  <c r="J2583" i="38"/>
  <c r="J2584" i="38"/>
  <c r="J2585" i="38"/>
  <c r="J2586" i="38"/>
  <c r="J2587" i="38"/>
  <c r="J2588" i="38"/>
  <c r="J2589" i="38"/>
  <c r="J2590" i="38"/>
  <c r="J2591" i="38"/>
  <c r="J2592" i="38"/>
  <c r="J2593" i="38"/>
  <c r="J2594" i="38"/>
  <c r="J2595" i="38"/>
  <c r="J2596" i="38"/>
  <c r="J2597" i="38"/>
  <c r="J2598" i="38"/>
  <c r="J2599" i="38"/>
  <c r="J2600" i="38"/>
  <c r="J2601" i="38"/>
  <c r="J2602" i="38"/>
  <c r="J2603" i="38"/>
  <c r="J2604" i="38"/>
  <c r="J2605" i="38"/>
  <c r="J2606" i="38"/>
  <c r="J2607" i="38"/>
  <c r="J2608" i="38"/>
  <c r="J2609" i="38"/>
  <c r="J2610" i="38"/>
  <c r="J2611" i="38"/>
  <c r="J2612" i="38"/>
  <c r="J2613" i="38"/>
  <c r="J2614" i="38"/>
  <c r="J2615" i="38"/>
  <c r="J2616" i="38"/>
  <c r="J2617" i="38"/>
  <c r="J2618" i="38"/>
  <c r="J2619" i="38"/>
  <c r="J2620" i="38"/>
  <c r="J2621" i="38"/>
  <c r="J2622" i="38"/>
  <c r="J2623" i="38"/>
  <c r="J2624" i="38"/>
  <c r="J2625" i="38"/>
  <c r="J2626" i="38"/>
  <c r="J2627" i="38"/>
  <c r="J2628" i="38"/>
  <c r="J2629" i="38"/>
  <c r="J2630" i="38"/>
  <c r="J2631" i="38"/>
  <c r="J2632" i="38"/>
  <c r="J2633" i="38"/>
  <c r="J2634" i="38"/>
  <c r="J2635" i="38"/>
  <c r="J2636" i="38"/>
  <c r="J2637" i="38"/>
  <c r="J2638" i="38"/>
  <c r="J2639" i="38"/>
  <c r="J2640" i="38"/>
  <c r="J2641" i="38"/>
  <c r="J2642" i="38"/>
  <c r="J2643" i="38"/>
  <c r="J2644" i="38"/>
  <c r="J2645" i="38"/>
  <c r="J2646" i="38"/>
  <c r="J2647" i="38"/>
  <c r="J2648" i="38"/>
  <c r="J2649" i="38"/>
  <c r="J2650" i="38"/>
  <c r="J2651" i="38"/>
  <c r="J2652" i="38"/>
  <c r="J2653" i="38"/>
  <c r="J2654" i="38"/>
  <c r="J2655" i="38"/>
  <c r="J2656" i="38"/>
  <c r="J2657" i="38"/>
  <c r="J2658" i="38"/>
  <c r="J2659" i="38"/>
  <c r="J2660" i="38"/>
  <c r="J2661" i="38"/>
  <c r="J2662" i="38"/>
  <c r="J2663" i="38"/>
  <c r="J2664" i="38"/>
  <c r="J2665" i="38"/>
  <c r="J2666" i="38"/>
  <c r="J2667" i="38"/>
  <c r="J2668" i="38"/>
  <c r="J2669" i="38"/>
  <c r="J2670" i="38"/>
  <c r="J2671" i="38"/>
  <c r="J2672" i="38"/>
  <c r="J2673" i="38"/>
  <c r="J2674" i="38"/>
  <c r="J2675" i="38"/>
  <c r="J2676" i="38"/>
  <c r="J2677" i="38"/>
  <c r="J2678" i="38"/>
  <c r="J2679" i="38"/>
  <c r="J2680" i="38"/>
  <c r="J2681" i="38"/>
  <c r="J2682" i="38"/>
  <c r="J2683" i="38"/>
  <c r="J2684" i="38"/>
  <c r="J2685" i="38"/>
  <c r="J2686" i="38"/>
  <c r="J2687" i="38"/>
  <c r="J2688" i="38"/>
  <c r="J2689" i="38"/>
  <c r="J2690" i="38"/>
  <c r="J2691" i="38"/>
  <c r="J2692" i="38"/>
  <c r="J2693" i="38"/>
  <c r="J2694" i="38"/>
  <c r="J2695" i="38"/>
  <c r="J2696" i="38"/>
  <c r="J2697" i="38"/>
  <c r="J2698" i="38"/>
  <c r="J2699" i="38"/>
  <c r="J2700" i="38"/>
  <c r="J2701" i="38"/>
  <c r="J2702" i="38"/>
  <c r="J2703" i="38"/>
  <c r="J2704" i="38"/>
  <c r="J2705" i="38"/>
  <c r="J2706" i="38"/>
  <c r="J2707" i="38"/>
  <c r="J2708" i="38"/>
  <c r="J2709" i="38"/>
  <c r="J2710" i="38"/>
  <c r="J2711" i="38"/>
  <c r="J2712" i="38"/>
  <c r="J2713" i="38"/>
  <c r="J2714" i="38"/>
  <c r="J2715" i="38"/>
  <c r="J2716" i="38"/>
  <c r="J2717" i="38"/>
  <c r="J2718" i="38"/>
  <c r="J2719" i="38"/>
  <c r="J2720" i="38"/>
  <c r="J2721" i="38"/>
  <c r="J2722" i="38"/>
  <c r="J2723" i="38"/>
  <c r="J2724" i="38"/>
  <c r="J2725" i="38"/>
  <c r="J2726" i="38"/>
  <c r="J2727" i="38"/>
  <c r="J2728" i="38"/>
  <c r="J2729" i="38"/>
  <c r="J2730" i="38"/>
  <c r="J2731" i="38"/>
  <c r="J2732" i="38"/>
  <c r="J2733" i="38"/>
  <c r="J2734" i="38"/>
  <c r="J2735" i="38"/>
  <c r="J2736" i="38"/>
  <c r="J2737" i="38"/>
  <c r="J2738" i="38"/>
  <c r="J2739" i="38"/>
  <c r="J2740" i="38"/>
  <c r="J2741" i="38"/>
  <c r="J2742" i="38"/>
  <c r="J2743" i="38"/>
  <c r="J2744" i="38"/>
  <c r="J2745" i="38"/>
  <c r="J2746" i="38"/>
  <c r="J2747" i="38"/>
  <c r="J2748" i="38"/>
  <c r="J2749" i="38"/>
  <c r="J2750" i="38"/>
  <c r="J2751" i="38"/>
  <c r="J2752" i="38"/>
  <c r="J2753" i="38"/>
  <c r="J2754" i="38"/>
  <c r="J2755" i="38"/>
  <c r="J2756" i="38"/>
  <c r="J2757" i="38"/>
  <c r="J2758" i="38"/>
  <c r="J2759" i="38"/>
  <c r="J2760" i="38"/>
  <c r="J2761" i="38"/>
  <c r="J2762" i="38"/>
  <c r="J2763" i="38"/>
  <c r="J2764" i="38"/>
  <c r="J2765" i="38"/>
  <c r="J2766" i="38"/>
  <c r="J2767" i="38"/>
  <c r="J2768" i="38"/>
  <c r="J2769" i="38"/>
  <c r="J2770" i="38"/>
  <c r="J2771" i="38"/>
  <c r="J2772" i="38"/>
  <c r="J2773" i="38"/>
  <c r="J2774" i="38"/>
  <c r="J2775" i="38"/>
  <c r="J2776" i="38"/>
  <c r="J2777" i="38"/>
  <c r="J2778" i="38"/>
  <c r="J2779" i="38"/>
  <c r="J2780" i="38"/>
  <c r="J2781" i="38"/>
  <c r="J2782" i="38"/>
  <c r="J2783" i="38"/>
  <c r="J2784" i="38"/>
  <c r="J2785" i="38"/>
  <c r="J2786" i="38"/>
  <c r="J2787" i="38"/>
  <c r="J2788" i="38"/>
  <c r="J2789" i="38"/>
  <c r="J2790" i="38"/>
  <c r="J2791" i="38"/>
  <c r="J2792" i="38"/>
  <c r="J2793" i="38"/>
  <c r="J2794" i="38"/>
  <c r="J2795" i="38"/>
  <c r="J2796" i="38"/>
  <c r="J2797" i="38"/>
  <c r="J2798" i="38"/>
  <c r="J2799" i="38"/>
  <c r="J2800" i="38"/>
  <c r="J2801" i="38"/>
  <c r="J2802" i="38"/>
  <c r="J2803" i="38"/>
  <c r="J2804" i="38"/>
  <c r="J2805" i="38"/>
  <c r="J2806" i="38"/>
  <c r="J2807" i="38"/>
  <c r="J2808" i="38"/>
  <c r="J2809" i="38"/>
  <c r="J2810" i="38"/>
  <c r="J2811" i="38"/>
  <c r="J2812" i="38"/>
  <c r="J2813" i="38"/>
  <c r="J2814" i="38"/>
  <c r="J2815" i="38"/>
  <c r="J2816" i="38"/>
  <c r="J2817" i="38"/>
  <c r="J2818" i="38"/>
  <c r="J2819" i="38"/>
  <c r="J2820" i="38"/>
  <c r="J2821" i="38"/>
  <c r="J2822" i="38"/>
  <c r="J2823" i="38"/>
  <c r="J2824" i="38"/>
  <c r="J2825" i="38"/>
  <c r="J2826" i="38"/>
  <c r="J2827" i="38"/>
  <c r="J2828" i="38"/>
  <c r="J2829" i="38"/>
  <c r="J2830" i="38"/>
  <c r="J2831" i="38"/>
  <c r="J2832" i="38"/>
  <c r="J2833" i="38"/>
  <c r="J2834" i="38"/>
  <c r="J2835" i="38"/>
  <c r="J2836" i="38"/>
  <c r="J2837" i="38"/>
  <c r="J2838" i="38"/>
  <c r="J2839" i="38"/>
  <c r="J2840" i="38"/>
  <c r="J2841" i="38"/>
  <c r="J2842" i="38"/>
  <c r="J2843" i="38"/>
  <c r="J2844" i="38"/>
  <c r="J2845" i="38"/>
  <c r="J2846" i="38"/>
  <c r="J2847" i="38"/>
  <c r="J2848" i="38"/>
  <c r="J2849" i="38"/>
  <c r="J2850" i="38"/>
  <c r="J2851" i="38"/>
  <c r="J2852" i="38"/>
  <c r="J2853" i="38"/>
  <c r="J2854" i="38"/>
  <c r="J2855" i="38"/>
  <c r="J2856" i="38"/>
  <c r="J2857" i="38"/>
  <c r="J2858" i="38"/>
  <c r="J2859" i="38"/>
  <c r="J2860" i="38"/>
  <c r="J2861" i="38"/>
  <c r="J2862" i="38"/>
  <c r="J2863" i="38"/>
  <c r="J2864" i="38"/>
  <c r="J2865" i="38"/>
  <c r="J2866" i="38"/>
  <c r="J2867" i="38"/>
  <c r="J2868" i="38"/>
  <c r="J2869" i="38"/>
  <c r="J2870" i="38"/>
  <c r="J2871" i="38"/>
  <c r="J2872" i="38"/>
  <c r="J2873" i="38"/>
  <c r="J2874" i="38"/>
  <c r="J2875" i="38"/>
  <c r="J2876" i="38"/>
  <c r="J2877" i="38"/>
  <c r="J2878" i="38"/>
  <c r="J2879" i="38"/>
  <c r="J2880" i="38"/>
  <c r="J2881" i="38"/>
  <c r="J2882" i="38"/>
  <c r="J2883" i="38"/>
  <c r="J2884" i="38"/>
  <c r="J2885" i="38"/>
  <c r="J2886" i="38"/>
  <c r="J2887" i="38"/>
  <c r="J2888" i="38"/>
  <c r="J2889" i="38"/>
  <c r="J2890" i="38"/>
  <c r="J2891" i="38"/>
  <c r="J2892" i="38"/>
  <c r="J2893" i="38"/>
  <c r="J2894" i="38"/>
  <c r="J2895" i="38"/>
  <c r="J2896" i="38"/>
  <c r="J2897" i="38"/>
  <c r="J2898" i="38"/>
  <c r="J2899" i="38"/>
  <c r="J2900" i="38"/>
  <c r="J2901" i="38"/>
  <c r="J2902" i="38"/>
  <c r="J2903" i="38"/>
  <c r="J2904" i="38"/>
  <c r="J2905" i="38"/>
  <c r="J2906" i="38"/>
  <c r="J2907" i="38"/>
  <c r="J2908" i="38"/>
  <c r="J2909" i="38"/>
  <c r="J2910" i="38"/>
  <c r="J2911" i="38"/>
  <c r="J2912" i="38"/>
  <c r="J2913" i="38"/>
  <c r="J2914" i="38"/>
  <c r="J2915" i="38"/>
  <c r="J2916" i="38"/>
  <c r="J2917" i="38"/>
  <c r="J2918" i="38"/>
  <c r="J2919" i="38"/>
  <c r="J2920" i="38"/>
  <c r="J2921" i="38"/>
  <c r="J2922" i="38"/>
  <c r="J2923" i="38"/>
  <c r="J2924" i="38"/>
  <c r="J2925" i="38"/>
  <c r="J2926" i="38"/>
  <c r="J2927" i="38"/>
  <c r="J2928" i="38"/>
  <c r="J2929" i="38"/>
  <c r="J2930" i="38"/>
  <c r="J2931" i="38"/>
  <c r="J2932" i="38"/>
  <c r="J2933" i="38"/>
  <c r="J2934" i="38"/>
  <c r="J2935" i="38"/>
  <c r="J2936" i="38"/>
  <c r="J2937" i="38"/>
  <c r="J2938" i="38"/>
  <c r="J2939" i="38"/>
  <c r="J2940" i="38"/>
  <c r="J2941" i="38"/>
  <c r="J2942" i="38"/>
  <c r="J2943" i="38"/>
  <c r="J2944" i="38"/>
  <c r="J2945" i="38"/>
  <c r="J2946" i="38"/>
  <c r="J2947" i="38"/>
  <c r="J2948" i="38"/>
  <c r="J2949" i="38"/>
  <c r="J2950" i="38"/>
  <c r="J2951" i="38"/>
  <c r="J2952" i="38"/>
  <c r="J2953" i="38"/>
  <c r="J2954" i="38"/>
  <c r="J2955" i="38"/>
  <c r="J2956" i="38"/>
  <c r="J2957" i="38"/>
  <c r="J2958" i="38"/>
  <c r="J2959" i="38"/>
  <c r="J2960" i="38"/>
  <c r="J2961" i="38"/>
  <c r="J2962" i="38"/>
  <c r="J2963" i="38"/>
  <c r="J2964" i="38"/>
  <c r="J2965" i="38"/>
  <c r="J2966" i="38"/>
  <c r="J2967" i="38"/>
  <c r="J2968" i="38"/>
  <c r="J2969" i="38"/>
  <c r="J2970" i="38"/>
  <c r="J2971" i="38"/>
  <c r="J2972" i="38"/>
  <c r="J2973" i="38"/>
  <c r="J2974" i="38"/>
  <c r="J2975" i="38"/>
  <c r="J2976" i="38"/>
  <c r="J2977" i="38"/>
  <c r="J2978" i="38"/>
  <c r="J2979" i="38"/>
  <c r="J2980" i="38"/>
  <c r="J2981" i="38"/>
  <c r="J2982" i="38"/>
  <c r="J2983" i="38"/>
  <c r="J2984" i="38"/>
  <c r="J2985" i="38"/>
  <c r="J2986" i="38"/>
  <c r="J2987" i="38"/>
  <c r="J2988" i="38"/>
  <c r="J2989" i="38"/>
  <c r="J2990" i="38"/>
  <c r="J2991" i="38"/>
  <c r="J2992" i="38"/>
  <c r="J2993" i="38"/>
  <c r="J2994" i="38"/>
  <c r="J2995" i="38"/>
  <c r="J2996" i="38"/>
  <c r="J2997" i="38"/>
  <c r="J2998" i="38"/>
  <c r="J2999" i="38"/>
  <c r="J3000" i="38"/>
  <c r="J3001" i="38"/>
  <c r="J3002" i="38"/>
  <c r="J3003" i="38"/>
  <c r="J3004" i="38"/>
  <c r="J3005" i="38"/>
  <c r="J3006" i="38"/>
  <c r="J3007" i="38"/>
  <c r="J3008" i="38"/>
  <c r="J3009" i="38"/>
  <c r="J3010" i="38"/>
  <c r="J3011" i="38"/>
  <c r="J3012" i="38"/>
  <c r="J3013" i="38"/>
  <c r="J3014" i="38"/>
  <c r="J3015" i="38"/>
  <c r="J3016" i="38"/>
  <c r="J3017" i="38"/>
  <c r="J3018" i="38"/>
  <c r="J3019" i="38"/>
  <c r="J3020" i="38"/>
  <c r="J3021" i="38"/>
  <c r="J3022" i="38"/>
  <c r="J3023" i="38"/>
  <c r="J3024" i="38"/>
  <c r="J3025" i="38"/>
  <c r="J3026" i="38"/>
  <c r="J3027" i="38"/>
  <c r="J3028" i="38"/>
  <c r="J3029" i="38"/>
  <c r="J3030" i="38"/>
  <c r="J3031" i="38"/>
  <c r="J3032" i="38"/>
  <c r="J3033" i="38"/>
  <c r="J3034" i="38"/>
  <c r="J3035" i="38"/>
  <c r="J3036" i="38"/>
  <c r="J3037" i="38"/>
  <c r="J3038" i="38"/>
  <c r="J3039" i="38"/>
  <c r="J3040" i="38"/>
  <c r="J3041" i="38"/>
  <c r="J3042" i="38"/>
  <c r="J3043" i="38"/>
  <c r="J3044" i="38"/>
  <c r="J3045" i="38"/>
  <c r="J3046" i="38"/>
  <c r="J3047" i="38"/>
  <c r="J3048" i="38"/>
  <c r="J3049" i="38"/>
  <c r="J3050" i="38"/>
  <c r="J3051" i="38"/>
  <c r="J3052" i="38"/>
  <c r="J3053" i="38"/>
  <c r="J3054" i="38"/>
  <c r="J3055" i="38"/>
  <c r="J3056" i="38"/>
  <c r="J3057" i="38"/>
  <c r="J3058" i="38"/>
  <c r="J3059" i="38"/>
  <c r="J3060" i="38"/>
  <c r="J3061" i="38"/>
  <c r="J3062" i="38"/>
  <c r="J3063" i="38"/>
  <c r="J3064" i="38"/>
  <c r="J3065" i="38"/>
  <c r="J3066" i="38"/>
  <c r="J3067" i="38"/>
  <c r="J3068" i="38"/>
  <c r="J3069" i="38"/>
  <c r="J3070" i="38"/>
  <c r="J3071" i="38"/>
  <c r="J3072" i="38"/>
  <c r="J3073" i="38"/>
  <c r="J3074" i="38"/>
  <c r="J3075" i="38"/>
  <c r="J3076" i="38"/>
  <c r="J3077" i="38"/>
  <c r="J3078" i="38"/>
  <c r="J3079" i="38"/>
  <c r="J3080" i="38"/>
  <c r="J3081" i="38"/>
  <c r="J3082" i="38"/>
  <c r="J3083" i="38"/>
  <c r="J3084" i="38"/>
  <c r="J3085" i="38"/>
  <c r="J3086" i="38"/>
  <c r="J3087" i="38"/>
  <c r="J3088" i="38"/>
  <c r="J3089" i="38"/>
  <c r="J3090" i="38"/>
  <c r="J3091" i="38"/>
  <c r="J3092" i="38"/>
  <c r="J3093" i="38"/>
  <c r="J3094" i="38"/>
  <c r="J3095" i="38"/>
  <c r="J3096" i="38"/>
  <c r="J3097" i="38"/>
  <c r="J3098" i="38"/>
  <c r="J3099" i="38"/>
  <c r="J3100" i="38"/>
  <c r="J3101" i="38"/>
  <c r="J3102" i="38"/>
  <c r="J3103" i="38"/>
  <c r="J3104" i="38"/>
  <c r="J3105" i="38"/>
  <c r="J3106" i="38"/>
  <c r="J3107" i="38"/>
  <c r="J3108" i="38"/>
  <c r="J3109" i="38"/>
  <c r="J3110" i="38"/>
  <c r="J3111" i="38"/>
  <c r="J3112" i="38"/>
  <c r="J3113" i="38"/>
  <c r="J3114" i="38"/>
  <c r="J3115" i="38"/>
  <c r="J3116" i="38"/>
  <c r="J3117" i="38"/>
  <c r="J3118" i="38"/>
  <c r="J3119" i="38"/>
  <c r="J3120" i="38"/>
  <c r="J3121" i="38"/>
  <c r="J3122" i="38"/>
  <c r="J3123" i="38"/>
  <c r="J3124" i="38"/>
  <c r="J3125" i="38"/>
  <c r="J3126" i="38"/>
  <c r="J3127" i="38"/>
  <c r="J3128" i="38"/>
  <c r="J3129" i="38"/>
  <c r="J3130" i="38"/>
  <c r="J3131" i="38"/>
  <c r="J3132" i="38"/>
  <c r="J3133" i="38"/>
  <c r="J3134" i="38"/>
  <c r="J3135" i="38"/>
  <c r="J3136" i="38"/>
  <c r="J3137" i="38"/>
  <c r="J3138" i="38"/>
  <c r="J3139" i="38"/>
  <c r="J3140" i="38"/>
  <c r="J3141" i="38"/>
  <c r="J3142" i="38"/>
  <c r="J3143" i="38"/>
  <c r="J3144" i="38"/>
  <c r="J3145" i="38"/>
  <c r="J3146" i="38"/>
  <c r="J3147" i="38"/>
  <c r="J3148" i="38"/>
  <c r="J3149" i="38"/>
  <c r="J3150" i="38"/>
  <c r="J3151" i="38"/>
  <c r="J3152" i="38"/>
  <c r="J3153" i="38"/>
  <c r="J3154" i="38"/>
  <c r="J3155" i="38"/>
  <c r="J3156" i="38"/>
  <c r="J3157" i="38"/>
  <c r="J3158" i="38"/>
  <c r="J3159" i="38"/>
  <c r="J3160" i="38"/>
  <c r="J3161" i="38"/>
  <c r="J3162" i="38"/>
  <c r="J3163" i="38"/>
  <c r="J3164" i="38"/>
  <c r="J3165" i="38"/>
  <c r="J3166" i="38"/>
  <c r="J3167" i="38"/>
  <c r="J3168" i="38"/>
  <c r="J3169" i="38"/>
  <c r="J3170" i="38"/>
  <c r="J3171" i="38"/>
  <c r="J3172" i="38"/>
  <c r="J3173" i="38"/>
  <c r="J3174" i="38"/>
  <c r="J3175" i="38"/>
  <c r="J3176" i="38"/>
  <c r="J3177" i="38"/>
  <c r="J3178" i="38"/>
  <c r="J3179" i="38"/>
  <c r="J3180" i="38"/>
  <c r="J3181" i="38"/>
  <c r="J3182" i="38"/>
  <c r="J3183" i="38"/>
  <c r="J3184" i="38"/>
  <c r="J3185" i="38"/>
  <c r="J3186" i="38"/>
  <c r="J3187" i="38"/>
  <c r="J3188" i="38"/>
  <c r="J3189" i="38"/>
  <c r="J3190" i="38"/>
  <c r="J3191" i="38"/>
  <c r="J3192" i="38"/>
  <c r="J3193" i="38"/>
  <c r="J3194" i="38"/>
  <c r="J3195" i="38"/>
  <c r="J3196" i="38"/>
  <c r="J3197" i="38"/>
  <c r="J3198" i="38"/>
  <c r="J3199" i="38"/>
  <c r="J3200" i="38"/>
  <c r="J3201" i="38"/>
  <c r="J3202" i="38"/>
  <c r="J3203" i="38"/>
  <c r="J3204" i="38"/>
  <c r="J3205" i="38"/>
  <c r="J3206" i="38"/>
  <c r="J3207" i="38"/>
  <c r="J3208" i="38"/>
  <c r="J3209" i="38"/>
  <c r="J3210" i="38"/>
  <c r="J3211" i="38"/>
  <c r="J3212" i="38"/>
  <c r="J3213" i="38"/>
  <c r="J3214" i="38"/>
  <c r="J3215" i="38"/>
  <c r="J3216" i="38"/>
  <c r="J3217" i="38"/>
  <c r="J3218" i="38"/>
  <c r="J3219" i="38"/>
  <c r="J3220" i="38"/>
  <c r="J3221" i="38"/>
  <c r="J3222" i="38"/>
  <c r="J3223" i="38"/>
  <c r="J3224" i="38"/>
  <c r="J3225" i="38"/>
  <c r="J3226" i="38"/>
  <c r="J3227" i="38"/>
  <c r="J3228" i="38"/>
  <c r="J3229" i="38"/>
  <c r="J3230" i="38"/>
  <c r="J3231" i="38"/>
  <c r="J3232" i="38"/>
  <c r="J3233" i="38"/>
  <c r="J3234" i="38"/>
  <c r="J3235" i="38"/>
  <c r="J3236" i="38"/>
  <c r="J3237" i="38"/>
  <c r="J3238" i="38"/>
  <c r="J3239" i="38"/>
  <c r="J3240" i="38"/>
  <c r="J3241" i="38"/>
  <c r="J3242" i="38"/>
  <c r="J3243" i="38"/>
  <c r="J3244" i="38"/>
  <c r="J3245" i="38"/>
  <c r="J3246" i="38"/>
  <c r="J3247" i="38"/>
  <c r="J3248" i="38"/>
  <c r="J3249" i="38"/>
  <c r="J3250" i="38"/>
  <c r="J3251" i="38"/>
  <c r="J3252" i="38"/>
  <c r="J3253" i="38"/>
  <c r="J3254" i="38"/>
  <c r="J3255" i="38"/>
  <c r="J3256" i="38"/>
  <c r="J3257" i="38"/>
  <c r="J3258" i="38"/>
  <c r="J3259" i="38"/>
  <c r="J3260" i="38"/>
  <c r="J3261" i="38"/>
  <c r="J3262" i="38"/>
  <c r="J3263" i="38"/>
  <c r="J3264" i="38"/>
  <c r="J3265" i="38"/>
  <c r="J3266" i="38"/>
  <c r="J3267" i="38"/>
  <c r="J3268" i="38"/>
  <c r="J3269" i="38"/>
  <c r="J3270" i="38"/>
  <c r="J3271" i="38"/>
  <c r="J3272" i="38"/>
  <c r="J3273" i="38"/>
  <c r="J3274" i="38"/>
  <c r="J3275" i="38"/>
  <c r="J3276" i="38"/>
  <c r="J3277" i="38"/>
  <c r="J3278" i="38"/>
  <c r="J3279" i="38"/>
  <c r="J3280" i="38"/>
  <c r="J3281" i="38"/>
  <c r="J3282" i="38"/>
  <c r="J3283" i="38"/>
  <c r="J3284" i="38"/>
  <c r="J3285" i="38"/>
  <c r="J3286" i="38"/>
  <c r="J3287" i="38"/>
  <c r="J3288" i="38"/>
  <c r="J3289" i="38"/>
  <c r="J3290" i="38"/>
  <c r="J3291" i="38"/>
  <c r="J3292" i="38"/>
  <c r="J3293" i="38"/>
  <c r="J3294" i="38"/>
  <c r="J3295" i="38"/>
  <c r="J3296" i="38"/>
  <c r="J3297" i="38"/>
  <c r="J3298" i="38"/>
  <c r="J3299" i="38"/>
  <c r="J3300" i="38"/>
  <c r="J3301" i="38"/>
  <c r="J3302" i="38"/>
  <c r="J3303" i="38"/>
  <c r="J3304" i="38"/>
  <c r="J3305" i="38"/>
  <c r="J3306" i="38"/>
  <c r="J3307" i="38"/>
  <c r="J3308" i="38"/>
  <c r="J3309" i="38"/>
  <c r="J3310" i="38"/>
  <c r="J3311" i="38"/>
  <c r="J3312" i="38"/>
  <c r="J3313" i="38"/>
  <c r="J3314" i="38"/>
  <c r="J3315" i="38"/>
  <c r="J3316" i="38"/>
  <c r="J3317" i="38"/>
  <c r="J3318" i="38"/>
  <c r="J3319" i="38"/>
  <c r="J3320" i="38"/>
  <c r="J3321" i="38"/>
  <c r="J3322" i="38"/>
  <c r="J3323" i="38"/>
  <c r="J3324" i="38"/>
  <c r="J3325" i="38"/>
  <c r="J3326" i="38"/>
  <c r="J3327" i="38"/>
  <c r="J3328" i="38"/>
  <c r="J3329" i="38"/>
  <c r="J3330" i="38"/>
  <c r="J3331" i="38"/>
  <c r="J3332" i="38"/>
  <c r="J3333" i="38"/>
  <c r="J3334" i="38"/>
  <c r="J3335" i="38"/>
  <c r="J3336" i="38"/>
  <c r="J3337" i="38"/>
  <c r="J3338" i="38"/>
  <c r="J3339" i="38"/>
  <c r="J3340" i="38"/>
  <c r="J3341" i="38"/>
  <c r="J3342" i="38"/>
  <c r="J3343" i="38"/>
  <c r="J3344" i="38"/>
  <c r="J3345" i="38"/>
  <c r="J3346" i="38"/>
  <c r="J3347" i="38"/>
  <c r="J3348" i="38"/>
  <c r="J3349" i="38"/>
  <c r="J3350" i="38"/>
  <c r="J3351" i="38"/>
  <c r="J3352" i="38"/>
  <c r="J3353" i="38"/>
  <c r="J3354" i="38"/>
  <c r="J3355" i="38"/>
  <c r="J3356" i="38"/>
  <c r="J3357" i="38"/>
  <c r="J3358" i="38"/>
  <c r="J3359" i="38"/>
  <c r="J3360" i="38"/>
  <c r="J3361" i="38"/>
  <c r="J3362" i="38"/>
  <c r="J3363" i="38"/>
  <c r="J3364" i="38"/>
  <c r="J3365" i="38"/>
  <c r="J3366" i="38"/>
  <c r="J3367" i="38"/>
  <c r="J3368" i="38"/>
  <c r="J3369" i="38"/>
  <c r="J3370" i="38"/>
  <c r="J3371" i="38"/>
  <c r="J3372" i="38"/>
  <c r="J3373" i="38"/>
  <c r="J3374" i="38"/>
  <c r="J3375" i="38"/>
  <c r="J3376" i="38"/>
  <c r="J3377" i="38"/>
  <c r="J3378" i="38"/>
  <c r="J3379" i="38"/>
  <c r="J3380" i="38"/>
  <c r="J3381" i="38"/>
  <c r="J3382" i="38"/>
  <c r="J3383" i="38"/>
  <c r="J3384" i="38"/>
  <c r="J3385" i="38"/>
  <c r="J3386" i="38"/>
  <c r="J3387" i="38"/>
  <c r="J3388" i="38"/>
  <c r="J3389" i="38"/>
  <c r="J3390" i="38"/>
  <c r="J3391" i="38"/>
  <c r="J3392" i="38"/>
  <c r="J3393" i="38"/>
  <c r="J3394" i="38"/>
  <c r="J3395" i="38"/>
  <c r="J3396" i="38"/>
  <c r="J3397" i="38"/>
  <c r="J3398" i="38"/>
  <c r="J3399" i="38"/>
  <c r="J3400" i="38"/>
  <c r="J3401" i="38"/>
  <c r="J3402" i="38"/>
  <c r="J3403" i="38"/>
  <c r="J3404" i="38"/>
  <c r="J3405" i="38"/>
  <c r="J3406" i="38"/>
  <c r="J3407" i="38"/>
  <c r="J3408" i="38"/>
  <c r="J3409" i="38"/>
  <c r="J3410" i="38"/>
  <c r="J3411" i="38"/>
  <c r="J3412" i="38"/>
  <c r="J3413" i="38"/>
  <c r="J3414" i="38"/>
  <c r="J3415" i="38"/>
  <c r="J3416" i="38"/>
  <c r="J3417" i="38"/>
  <c r="J3418" i="38"/>
  <c r="J3419" i="38"/>
  <c r="J3420" i="38"/>
  <c r="J3421" i="38"/>
  <c r="J3422" i="38"/>
  <c r="J3423" i="38"/>
  <c r="J3424" i="38"/>
  <c r="J3425" i="38"/>
  <c r="J3426" i="38"/>
  <c r="J3427" i="38"/>
  <c r="J3428" i="38"/>
  <c r="J3429" i="38"/>
  <c r="J3430" i="38"/>
  <c r="J3431" i="38"/>
  <c r="J3432" i="38"/>
  <c r="J3433" i="38"/>
  <c r="J3434" i="38"/>
  <c r="J3435" i="38"/>
  <c r="J3436" i="38"/>
  <c r="J3437" i="38"/>
  <c r="J3438" i="38"/>
  <c r="J3439" i="38"/>
  <c r="J3440" i="38"/>
  <c r="J3441" i="38"/>
  <c r="J3442" i="38"/>
  <c r="J3443" i="38"/>
  <c r="J3444" i="38"/>
  <c r="J3445" i="38"/>
  <c r="J3446" i="38"/>
  <c r="J3447" i="38"/>
  <c r="J3448" i="38"/>
  <c r="J3449" i="38"/>
  <c r="J3450" i="38"/>
  <c r="J3451" i="38"/>
  <c r="J3452" i="38"/>
  <c r="J3453" i="38"/>
  <c r="J3454" i="38"/>
  <c r="J3455" i="38"/>
  <c r="J3456" i="38"/>
  <c r="J3457" i="38"/>
  <c r="J3458" i="38"/>
  <c r="J3459" i="38"/>
  <c r="J3460" i="38"/>
  <c r="J3461" i="38"/>
  <c r="J3462" i="38"/>
  <c r="J3463" i="38"/>
  <c r="J3464" i="38"/>
  <c r="J3465" i="38"/>
  <c r="J3466" i="38"/>
  <c r="J3467" i="38"/>
  <c r="J3468" i="38"/>
  <c r="J3469" i="38"/>
  <c r="J3470" i="38"/>
  <c r="J3471" i="38"/>
  <c r="J3472" i="38"/>
  <c r="J3473" i="38"/>
  <c r="J3474" i="38"/>
  <c r="J3475" i="38"/>
  <c r="J3476" i="38"/>
  <c r="J3477" i="38"/>
  <c r="J3478" i="38"/>
  <c r="J3479" i="38"/>
  <c r="J3480" i="38"/>
  <c r="J3481" i="38"/>
  <c r="J3482" i="38"/>
  <c r="J3483" i="38"/>
  <c r="J3484" i="38"/>
  <c r="J3485" i="38"/>
  <c r="J3486" i="38"/>
  <c r="J3487" i="38"/>
  <c r="J3488" i="38"/>
  <c r="J3489" i="38"/>
  <c r="J3490" i="38"/>
  <c r="J3491" i="38"/>
  <c r="J3492" i="38"/>
  <c r="J3493" i="38"/>
  <c r="J3494" i="38"/>
  <c r="J3495" i="38"/>
  <c r="J3496" i="38"/>
  <c r="J3497" i="38"/>
  <c r="J3498" i="38"/>
  <c r="J3499" i="38"/>
  <c r="J3500" i="38"/>
  <c r="J3501" i="38"/>
  <c r="J3502" i="38"/>
  <c r="J3503" i="38"/>
  <c r="J3504" i="38"/>
  <c r="J3505" i="38"/>
  <c r="J3506" i="38"/>
  <c r="J3507" i="38"/>
  <c r="J3508" i="38"/>
  <c r="J3509" i="38"/>
  <c r="J3510" i="38"/>
  <c r="J3511" i="38"/>
  <c r="J3512" i="38"/>
  <c r="J3513" i="38"/>
  <c r="J3514" i="38"/>
  <c r="J3515" i="38"/>
  <c r="J3516" i="38"/>
  <c r="J3517" i="38"/>
  <c r="J3518" i="38"/>
  <c r="J3519" i="38"/>
  <c r="J3520" i="38"/>
  <c r="J3521" i="38"/>
  <c r="J3522" i="38"/>
  <c r="J3523" i="38"/>
  <c r="J3524" i="38"/>
  <c r="J3525" i="38"/>
  <c r="J3526" i="38"/>
  <c r="J3527" i="38"/>
  <c r="J3528" i="38"/>
  <c r="J3529" i="38"/>
  <c r="J3530" i="38"/>
  <c r="J3531" i="38"/>
  <c r="J3532" i="38"/>
  <c r="J3533" i="38"/>
  <c r="J3534" i="38"/>
  <c r="J3535" i="38"/>
  <c r="J3536" i="38"/>
  <c r="J3537" i="38"/>
  <c r="J3538" i="38"/>
  <c r="J3539" i="38"/>
  <c r="J3540" i="38"/>
  <c r="J3541" i="38"/>
  <c r="J3542" i="38"/>
  <c r="J3543" i="38"/>
  <c r="J3544" i="38"/>
  <c r="J3545" i="38"/>
  <c r="J3546" i="38"/>
  <c r="J3547" i="38"/>
  <c r="J3548" i="38"/>
  <c r="J3549" i="38"/>
  <c r="J3550" i="38"/>
  <c r="J3551" i="38"/>
  <c r="J3552" i="38"/>
  <c r="J3553" i="38"/>
  <c r="J3554" i="38"/>
  <c r="J3555" i="38"/>
  <c r="J3556" i="38"/>
  <c r="J3557" i="38"/>
  <c r="J3558" i="38"/>
  <c r="J3559" i="38"/>
  <c r="J3560" i="38"/>
  <c r="J3561" i="38"/>
  <c r="J3562" i="38"/>
  <c r="J3563" i="38"/>
  <c r="J3564" i="38"/>
  <c r="J3565" i="38"/>
  <c r="J3566" i="38"/>
  <c r="J3567" i="38"/>
  <c r="J3568" i="38"/>
  <c r="J3569" i="38"/>
  <c r="J3570" i="38"/>
  <c r="J3571" i="38"/>
  <c r="J3572" i="38"/>
  <c r="J3573" i="38"/>
  <c r="J3574" i="38"/>
  <c r="J3575" i="38"/>
  <c r="J3576" i="38"/>
  <c r="J3577" i="38"/>
  <c r="J3578" i="38"/>
  <c r="J3579" i="38"/>
  <c r="J3580" i="38"/>
  <c r="J3581" i="38"/>
  <c r="J3582" i="38"/>
  <c r="J3583" i="38"/>
  <c r="J3584" i="38"/>
  <c r="J3585" i="38"/>
  <c r="J3586" i="38"/>
  <c r="J3587" i="38"/>
  <c r="J3588" i="38"/>
  <c r="J3589" i="38"/>
  <c r="J3590" i="38"/>
  <c r="J3591" i="38"/>
  <c r="J3592" i="38"/>
  <c r="J3593" i="38"/>
  <c r="J3594" i="38"/>
  <c r="J3595" i="38"/>
  <c r="J3596" i="38"/>
  <c r="J3597" i="38"/>
  <c r="J3598" i="38"/>
  <c r="J3599" i="38"/>
  <c r="J3600" i="38"/>
  <c r="J3601" i="38"/>
  <c r="J3602" i="38"/>
  <c r="J3603" i="38"/>
  <c r="J3604" i="38"/>
  <c r="J3605" i="38"/>
  <c r="J3606" i="38"/>
  <c r="J3607" i="38"/>
  <c r="J3608" i="38"/>
  <c r="J3609" i="38"/>
  <c r="J3610" i="38"/>
  <c r="J3611" i="38"/>
  <c r="J3612" i="38"/>
  <c r="J3613" i="38"/>
  <c r="J3614" i="38"/>
  <c r="J3615" i="38"/>
  <c r="J3616" i="38"/>
  <c r="J3617" i="38"/>
  <c r="J3618" i="38"/>
  <c r="J3619" i="38"/>
  <c r="J3620" i="38"/>
  <c r="J3621" i="38"/>
  <c r="J3622" i="38"/>
  <c r="J3623" i="38"/>
  <c r="J3624" i="38"/>
  <c r="J3625" i="38"/>
  <c r="J3626" i="38"/>
  <c r="J3627" i="38"/>
  <c r="J3628" i="38"/>
  <c r="J3629" i="38"/>
  <c r="J3630" i="38"/>
  <c r="J3631" i="38"/>
  <c r="J3632" i="38"/>
  <c r="J3633" i="38"/>
  <c r="J3634" i="38"/>
  <c r="J3635" i="38"/>
  <c r="J3636" i="38"/>
  <c r="J3637" i="38"/>
  <c r="J3638" i="38"/>
  <c r="J3639" i="38"/>
  <c r="J3640" i="38"/>
  <c r="J3641" i="38"/>
  <c r="J3642" i="38"/>
  <c r="J3643" i="38"/>
  <c r="J3644" i="38"/>
  <c r="J3645" i="38"/>
  <c r="J3646" i="38"/>
  <c r="J3647" i="38"/>
  <c r="J3648" i="38"/>
  <c r="J3649" i="38"/>
  <c r="J3650" i="38"/>
  <c r="J3651" i="38"/>
  <c r="J3652" i="38"/>
  <c r="J3653" i="38"/>
  <c r="J3654" i="38"/>
  <c r="J3655" i="38"/>
  <c r="J3656" i="38"/>
  <c r="J3657" i="38"/>
  <c r="J3658" i="38"/>
  <c r="J3659" i="38"/>
  <c r="J3660" i="38"/>
  <c r="J3661" i="38"/>
  <c r="J3662" i="38"/>
  <c r="J3663" i="38"/>
  <c r="J3664" i="38"/>
  <c r="J3665" i="38"/>
  <c r="J3666" i="38"/>
  <c r="J3667" i="38"/>
  <c r="J3668" i="38"/>
  <c r="J3669" i="38"/>
  <c r="J3670" i="38"/>
  <c r="J3671" i="38"/>
  <c r="J3672" i="38"/>
  <c r="J3673" i="38"/>
  <c r="J3674" i="38"/>
  <c r="J3675" i="38"/>
  <c r="J3676" i="38"/>
  <c r="J3677" i="38"/>
  <c r="J3678" i="38"/>
  <c r="J3679" i="38"/>
  <c r="J3680" i="38"/>
  <c r="J3681" i="38"/>
  <c r="J3682" i="38"/>
  <c r="J3683" i="38"/>
  <c r="J3684" i="38"/>
  <c r="J3685" i="38"/>
  <c r="J3686" i="38"/>
  <c r="J3687" i="38"/>
  <c r="J3688" i="38"/>
  <c r="J3689" i="38"/>
  <c r="J3690" i="38"/>
  <c r="J3691" i="38"/>
  <c r="J3692" i="38"/>
  <c r="J3693" i="38"/>
  <c r="J3694" i="38"/>
  <c r="J3695" i="38"/>
  <c r="J3696" i="38"/>
  <c r="J3697" i="38"/>
  <c r="J3698" i="38"/>
  <c r="J3699" i="38"/>
  <c r="J3700" i="38"/>
  <c r="J3701" i="38"/>
  <c r="J3702" i="38"/>
  <c r="J3703" i="38"/>
  <c r="J3704" i="38"/>
  <c r="J3705" i="38"/>
  <c r="J3706" i="38"/>
  <c r="J3707" i="38"/>
  <c r="J3708" i="38"/>
  <c r="J3709" i="38"/>
  <c r="J3710" i="38"/>
  <c r="J3711" i="38"/>
  <c r="J3712" i="38"/>
  <c r="J3713" i="38"/>
  <c r="J3714" i="38"/>
  <c r="J3715" i="38"/>
  <c r="J3716" i="38"/>
  <c r="J3717" i="38"/>
  <c r="J3718" i="38"/>
  <c r="J3719" i="38"/>
  <c r="J3720" i="38"/>
  <c r="J3721" i="38"/>
  <c r="J3722" i="38"/>
  <c r="J3723" i="38"/>
  <c r="J3724" i="38"/>
  <c r="J3725" i="38"/>
  <c r="J3726" i="38"/>
  <c r="J3727" i="38"/>
  <c r="J3728" i="38"/>
  <c r="J3729" i="38"/>
  <c r="J3730" i="38"/>
  <c r="J3731" i="38"/>
  <c r="J3732" i="38"/>
  <c r="J3733" i="38"/>
  <c r="J3734" i="38"/>
  <c r="J3735" i="38"/>
  <c r="J3736" i="38"/>
  <c r="J3737" i="38"/>
  <c r="J3738" i="38"/>
  <c r="J3739" i="38"/>
  <c r="J3740" i="38"/>
  <c r="J3741" i="38"/>
  <c r="J3742" i="38"/>
  <c r="J3743" i="38"/>
  <c r="J3744" i="38"/>
  <c r="J3745" i="38"/>
  <c r="J3746" i="38"/>
  <c r="J3747" i="38"/>
  <c r="J3748" i="38"/>
  <c r="J3749" i="38"/>
  <c r="J3750" i="38"/>
  <c r="J3751" i="38"/>
  <c r="J3752" i="38"/>
  <c r="J3753" i="38"/>
  <c r="J3754" i="38"/>
  <c r="J3755" i="38"/>
  <c r="J3756" i="38"/>
  <c r="J3757" i="38"/>
  <c r="J3758" i="38"/>
  <c r="J3759" i="38"/>
  <c r="J3760" i="38"/>
  <c r="J3761" i="38"/>
  <c r="J3762" i="38"/>
  <c r="J3763" i="38"/>
  <c r="J3764" i="38"/>
  <c r="J3765" i="38"/>
  <c r="J3766" i="38"/>
  <c r="J3767" i="38"/>
  <c r="J3768" i="38"/>
  <c r="J3769" i="38"/>
  <c r="J3770" i="38"/>
  <c r="J3771" i="38"/>
  <c r="J3772" i="38"/>
  <c r="J3773" i="38"/>
  <c r="J3774" i="38"/>
  <c r="J3775" i="38"/>
  <c r="J3776" i="38"/>
  <c r="J3777" i="38"/>
  <c r="J3778" i="38"/>
  <c r="J3779" i="38"/>
  <c r="J3780" i="38"/>
  <c r="J3781" i="38"/>
  <c r="J3782" i="38"/>
  <c r="J3783" i="38"/>
  <c r="J3784" i="38"/>
  <c r="J3785" i="38"/>
  <c r="J3786" i="38"/>
  <c r="J3787" i="38"/>
  <c r="J3788" i="38"/>
  <c r="J3789" i="38"/>
  <c r="J3790" i="38"/>
  <c r="J3791" i="38"/>
  <c r="J3792" i="38"/>
  <c r="J3793" i="38"/>
  <c r="J3794" i="38"/>
  <c r="J3795" i="38"/>
  <c r="J3796" i="38"/>
  <c r="J3797" i="38"/>
  <c r="J3798" i="38"/>
  <c r="J3799" i="38"/>
  <c r="J3800" i="38"/>
  <c r="J3801" i="38"/>
  <c r="J3802" i="38"/>
  <c r="J3803" i="38"/>
  <c r="J3804" i="38"/>
  <c r="J3805" i="38"/>
  <c r="J3806" i="38"/>
  <c r="J3807" i="38"/>
  <c r="J3808" i="38"/>
  <c r="J3809" i="38"/>
  <c r="J3810" i="38"/>
  <c r="J3811" i="38"/>
  <c r="J3812" i="38"/>
  <c r="J3813" i="38"/>
  <c r="J3814" i="38"/>
  <c r="J3815" i="38"/>
  <c r="J3816" i="38"/>
  <c r="J3817" i="38"/>
  <c r="J3818" i="38"/>
  <c r="J3819" i="38"/>
  <c r="J3820" i="38"/>
  <c r="J3821" i="38"/>
  <c r="J3822" i="38"/>
  <c r="J3823" i="38"/>
  <c r="J3824" i="38"/>
  <c r="J3825" i="38"/>
  <c r="J3826" i="38"/>
  <c r="J3827" i="38"/>
  <c r="J3828" i="38"/>
  <c r="J3829" i="38"/>
  <c r="J3830" i="38"/>
  <c r="J3831" i="38"/>
  <c r="J3832" i="38"/>
  <c r="J3833" i="38"/>
  <c r="J3834" i="38"/>
  <c r="J3835" i="38"/>
  <c r="J3836" i="38"/>
  <c r="J3837" i="38"/>
  <c r="J3838" i="38"/>
  <c r="J3839" i="38"/>
  <c r="J3840" i="38"/>
  <c r="J3841" i="38"/>
  <c r="J3842" i="38"/>
  <c r="J3843" i="38"/>
  <c r="J3844" i="38"/>
  <c r="J3845" i="38"/>
  <c r="J3846" i="38"/>
  <c r="J3847" i="38"/>
  <c r="J3848" i="38"/>
  <c r="J3849" i="38"/>
  <c r="J3850" i="38"/>
  <c r="J3851" i="38"/>
  <c r="J3852" i="38"/>
  <c r="J3853" i="38"/>
  <c r="J3854" i="38"/>
  <c r="J3855" i="38"/>
  <c r="J3856" i="38"/>
  <c r="J3857" i="38"/>
  <c r="J3858" i="38"/>
  <c r="J3859" i="38"/>
  <c r="J3860" i="38"/>
  <c r="J3861" i="38"/>
  <c r="J3862" i="38"/>
  <c r="J3863" i="38"/>
  <c r="J3864" i="38"/>
  <c r="J3865" i="38"/>
  <c r="J3866" i="38"/>
  <c r="J3867" i="38"/>
  <c r="J3868" i="38"/>
  <c r="J3869" i="38"/>
  <c r="J3870" i="38"/>
  <c r="J3871" i="38"/>
  <c r="J3872" i="38"/>
  <c r="J3873" i="38"/>
  <c r="J3874" i="38"/>
  <c r="J3875" i="38"/>
  <c r="J3876" i="38"/>
  <c r="J3877" i="38"/>
  <c r="J3878" i="38"/>
  <c r="J3879" i="38"/>
  <c r="J3880" i="38"/>
  <c r="J3881" i="38"/>
  <c r="J3882" i="38"/>
  <c r="J3883" i="38"/>
  <c r="J3884" i="38"/>
  <c r="J3885" i="38"/>
  <c r="J3886" i="38"/>
  <c r="J3887" i="38"/>
  <c r="J3888" i="38"/>
  <c r="J3889" i="38"/>
  <c r="J3890" i="38"/>
  <c r="J3891" i="38"/>
  <c r="J3892" i="38"/>
  <c r="J3893" i="38"/>
  <c r="J3894" i="38"/>
  <c r="J3895" i="38"/>
  <c r="J3896" i="38"/>
  <c r="J3897" i="38"/>
  <c r="J3898" i="38"/>
  <c r="J3899" i="38"/>
  <c r="J3900" i="38"/>
  <c r="J3901" i="38"/>
  <c r="J3902" i="38"/>
  <c r="J3903" i="38"/>
  <c r="J3904" i="38"/>
  <c r="J3905" i="38"/>
  <c r="J3906" i="38"/>
  <c r="J3907" i="38"/>
  <c r="J3908" i="38"/>
  <c r="J3909" i="38"/>
  <c r="J3910" i="38"/>
  <c r="J3911" i="38"/>
  <c r="J3912" i="38"/>
  <c r="J3913" i="38"/>
  <c r="J3914" i="38"/>
  <c r="J3915" i="38"/>
  <c r="J3916" i="38"/>
  <c r="J3917" i="38"/>
  <c r="J3918" i="38"/>
  <c r="J3919" i="38"/>
  <c r="J3920" i="38"/>
  <c r="J3921" i="38"/>
  <c r="J3922" i="38"/>
  <c r="J3923" i="38"/>
  <c r="J3924" i="38"/>
  <c r="J3925" i="38"/>
  <c r="J3926" i="38"/>
  <c r="J3927" i="38"/>
  <c r="J3928" i="38"/>
  <c r="J3929" i="38"/>
  <c r="J3930" i="38"/>
  <c r="J3931" i="38"/>
  <c r="J3932" i="38"/>
  <c r="J3933" i="38"/>
  <c r="J3934" i="38"/>
  <c r="J3935" i="38"/>
  <c r="J3936" i="38"/>
  <c r="J3937" i="38"/>
  <c r="J3938" i="38"/>
  <c r="J3939" i="38"/>
  <c r="J3940" i="38"/>
  <c r="J3941" i="38"/>
  <c r="J3942" i="38"/>
  <c r="J3943" i="38"/>
  <c r="J3944" i="38"/>
  <c r="J3945" i="38"/>
  <c r="J3946" i="38"/>
  <c r="J3947" i="38"/>
  <c r="J3948" i="38"/>
  <c r="J3949" i="38"/>
  <c r="J3950" i="38"/>
  <c r="J3951" i="38"/>
  <c r="J3952" i="38"/>
  <c r="J3953" i="38"/>
  <c r="J3954" i="38"/>
  <c r="J3955" i="38"/>
  <c r="J3956" i="38"/>
  <c r="J3957" i="38"/>
  <c r="J3958" i="38"/>
  <c r="J3959" i="38"/>
  <c r="J3960" i="38"/>
  <c r="J3961" i="38"/>
  <c r="J3962" i="38"/>
  <c r="J3963" i="38"/>
  <c r="J3964" i="38"/>
  <c r="J3965" i="38"/>
  <c r="J3966" i="38"/>
  <c r="J3967" i="38"/>
  <c r="J3968" i="38"/>
  <c r="J3969" i="38"/>
  <c r="J3970" i="38"/>
  <c r="J3971" i="38"/>
  <c r="J3972" i="38"/>
  <c r="J3973" i="38"/>
  <c r="J3974" i="38"/>
  <c r="J3975" i="38"/>
  <c r="J3976" i="38"/>
  <c r="J3977" i="38"/>
  <c r="J3978" i="38"/>
  <c r="J3979" i="38"/>
  <c r="J3980" i="38"/>
  <c r="J3981" i="38"/>
  <c r="J3982" i="38"/>
  <c r="J3983" i="38"/>
  <c r="J3984" i="38"/>
  <c r="J3985" i="38"/>
  <c r="J3986" i="38"/>
  <c r="J3987" i="38"/>
  <c r="J3988" i="38"/>
  <c r="J3989" i="38"/>
  <c r="J3990" i="38"/>
  <c r="J3991" i="38"/>
  <c r="J3992" i="38"/>
  <c r="J3993" i="38"/>
  <c r="J3994" i="38"/>
  <c r="J3995" i="38"/>
  <c r="J3996" i="38"/>
  <c r="J3997" i="38"/>
  <c r="J3998" i="38"/>
  <c r="J3999" i="38"/>
  <c r="J4000" i="38"/>
  <c r="J4001" i="38"/>
  <c r="J4002" i="38"/>
  <c r="J4003" i="38"/>
  <c r="J4004" i="38"/>
  <c r="J4005" i="38"/>
  <c r="J4006" i="38"/>
  <c r="J4007" i="38"/>
  <c r="J4008" i="38"/>
  <c r="J4009" i="38"/>
  <c r="J4010" i="38"/>
  <c r="J4011" i="38"/>
  <c r="J4012" i="38"/>
  <c r="J4013" i="38"/>
  <c r="J4014" i="38"/>
  <c r="J4015" i="38"/>
  <c r="J4016" i="38"/>
  <c r="J4017" i="38"/>
  <c r="J4018" i="38"/>
  <c r="J4019" i="38"/>
  <c r="J4020" i="38"/>
  <c r="J4021" i="38"/>
  <c r="J4022" i="38"/>
  <c r="J4023" i="38"/>
  <c r="J4024" i="38"/>
  <c r="J4025" i="38"/>
  <c r="J4026" i="38"/>
  <c r="J4027" i="38"/>
  <c r="J4028" i="38"/>
  <c r="J4029" i="38"/>
  <c r="J4030" i="38"/>
  <c r="J4031" i="38"/>
  <c r="J4032" i="38"/>
  <c r="J4033" i="38"/>
  <c r="J4034" i="38"/>
  <c r="J4035" i="38"/>
  <c r="J4036" i="38"/>
  <c r="J4037" i="38"/>
  <c r="J4038" i="38"/>
  <c r="J4039" i="38"/>
  <c r="J4040" i="38"/>
  <c r="J4041" i="38"/>
  <c r="J4042" i="38"/>
  <c r="J4043" i="38"/>
  <c r="J4044" i="38"/>
  <c r="J4045" i="38"/>
  <c r="J4046" i="38"/>
  <c r="J4047" i="38"/>
  <c r="J4048" i="38"/>
  <c r="J4049" i="38"/>
  <c r="J4050" i="38"/>
  <c r="J4051" i="38"/>
  <c r="J4052" i="38"/>
  <c r="J4053" i="38"/>
  <c r="J4054" i="38"/>
  <c r="J4055" i="38"/>
  <c r="J4056" i="38"/>
  <c r="J4057" i="38"/>
  <c r="J4058" i="38"/>
  <c r="J4059" i="38"/>
  <c r="J4060" i="38"/>
  <c r="J4061" i="38"/>
  <c r="J4062" i="38"/>
  <c r="J4063" i="38"/>
  <c r="J4064" i="38"/>
  <c r="J4065" i="38"/>
  <c r="J4066" i="38"/>
  <c r="J4067" i="38"/>
  <c r="J4068" i="38"/>
  <c r="J4069" i="38"/>
  <c r="J4070" i="38"/>
  <c r="J4071" i="38"/>
  <c r="J4072" i="38"/>
  <c r="J4073" i="38"/>
  <c r="J4074" i="38"/>
  <c r="J4075" i="38"/>
  <c r="J4076" i="38"/>
  <c r="J4077" i="38"/>
  <c r="J4078" i="38"/>
  <c r="J4079" i="38"/>
  <c r="J4080" i="38"/>
  <c r="J4081" i="38"/>
  <c r="J4082" i="38"/>
  <c r="J4083" i="38"/>
  <c r="J4084" i="38"/>
  <c r="J4085" i="38"/>
  <c r="J4086" i="38"/>
  <c r="J4087" i="38"/>
  <c r="J4088" i="38"/>
  <c r="J4089" i="38"/>
  <c r="J4090" i="38"/>
  <c r="J4091" i="38"/>
  <c r="J4092" i="38"/>
  <c r="J4093" i="38"/>
  <c r="J4094" i="38"/>
  <c r="J4095" i="38"/>
  <c r="J4096" i="38"/>
  <c r="J4097" i="38"/>
  <c r="J4098" i="38"/>
  <c r="J4099" i="38"/>
  <c r="J4100" i="38"/>
  <c r="J4101" i="38"/>
  <c r="J4102" i="38"/>
  <c r="J4103" i="38"/>
  <c r="J4104" i="38"/>
  <c r="J4105" i="38"/>
  <c r="J4106" i="38"/>
  <c r="J4107" i="38"/>
  <c r="J4108" i="38"/>
  <c r="J4109" i="38"/>
  <c r="J4110" i="38"/>
  <c r="J4111" i="38"/>
  <c r="J4112" i="38"/>
  <c r="J4113" i="38"/>
  <c r="J4114" i="38"/>
  <c r="J4115" i="38"/>
  <c r="J4116" i="38"/>
  <c r="J4117" i="38"/>
  <c r="J4118" i="38"/>
  <c r="J4119" i="38"/>
  <c r="J4120" i="38"/>
  <c r="J4121" i="38"/>
  <c r="J4122" i="38"/>
  <c r="J4123" i="38"/>
  <c r="J4124" i="38"/>
  <c r="J4125" i="38"/>
  <c r="J4126" i="38"/>
  <c r="J4127" i="38"/>
  <c r="J4128" i="38"/>
  <c r="J4129" i="38"/>
  <c r="J4130" i="38"/>
  <c r="J4131" i="38"/>
  <c r="J4132" i="38"/>
  <c r="J4133" i="38"/>
  <c r="J4134" i="38"/>
  <c r="J4135" i="38"/>
  <c r="J4136" i="38"/>
  <c r="J4137" i="38"/>
  <c r="J4138" i="38"/>
  <c r="J4139" i="38"/>
  <c r="J4140" i="38"/>
  <c r="J4141" i="38"/>
  <c r="J4142" i="38"/>
  <c r="J4143" i="38"/>
  <c r="J4144" i="38"/>
  <c r="J4145" i="38"/>
  <c r="J4146" i="38"/>
  <c r="J4147" i="38"/>
  <c r="J4148" i="38"/>
  <c r="J4149" i="38"/>
  <c r="J4150" i="38"/>
  <c r="J4151" i="38"/>
  <c r="J4152" i="38"/>
  <c r="J4153" i="38"/>
  <c r="J4154" i="38"/>
  <c r="J4155" i="38"/>
  <c r="J4156" i="38"/>
  <c r="J4157" i="38"/>
  <c r="J4158" i="38"/>
  <c r="J4159" i="38"/>
  <c r="J4160" i="38"/>
  <c r="J4161" i="38"/>
  <c r="J4162" i="38"/>
  <c r="J4163" i="38"/>
  <c r="J4164" i="38"/>
  <c r="J4165" i="38"/>
  <c r="J4166" i="38"/>
  <c r="J4167" i="38"/>
  <c r="J4168" i="38"/>
  <c r="J4169" i="38"/>
  <c r="J4170" i="38"/>
  <c r="J4171" i="38"/>
  <c r="J4172" i="38"/>
  <c r="J4173" i="38"/>
  <c r="J4174" i="38"/>
  <c r="J4175" i="38"/>
  <c r="J4176" i="38"/>
  <c r="J4177" i="38"/>
  <c r="J4178" i="38"/>
  <c r="J4179" i="38"/>
  <c r="J4180" i="38"/>
  <c r="J4181" i="38"/>
  <c r="J4182" i="38"/>
  <c r="J4183" i="38"/>
  <c r="J4184" i="38"/>
  <c r="J4185" i="38"/>
  <c r="J4186" i="38"/>
  <c r="J4187" i="38"/>
  <c r="J4188" i="38"/>
  <c r="J4189" i="38"/>
  <c r="J4190" i="38"/>
  <c r="J4191" i="38"/>
  <c r="J4192" i="38"/>
  <c r="J4193" i="38"/>
  <c r="J4194" i="38"/>
  <c r="J4195" i="38"/>
  <c r="J4196" i="38"/>
  <c r="J4197" i="38"/>
  <c r="J4198" i="38"/>
  <c r="J4199" i="38"/>
  <c r="J4200" i="38"/>
  <c r="J4201" i="38"/>
  <c r="J4202" i="38"/>
  <c r="J4203" i="38"/>
  <c r="J4204" i="38"/>
  <c r="J4205" i="38"/>
  <c r="J4206" i="38"/>
  <c r="J4207" i="38"/>
  <c r="J4208" i="38"/>
  <c r="J4209" i="38"/>
  <c r="J4210" i="38"/>
  <c r="J4211" i="38"/>
  <c r="J4212" i="38"/>
  <c r="J4213" i="38"/>
  <c r="J4214" i="38"/>
  <c r="J4215" i="38"/>
  <c r="J4216" i="38"/>
  <c r="J4217" i="38"/>
  <c r="J4218" i="38"/>
  <c r="J4219" i="38"/>
  <c r="J4220" i="38"/>
  <c r="J4221" i="38"/>
  <c r="J4222" i="38"/>
  <c r="J4223" i="38"/>
  <c r="J4224" i="38"/>
  <c r="J4225" i="38"/>
  <c r="J4226" i="38"/>
  <c r="J4227" i="38"/>
  <c r="J4228" i="38"/>
  <c r="J4229" i="38"/>
  <c r="J4230" i="38"/>
  <c r="J4231" i="38"/>
  <c r="J4232" i="38"/>
  <c r="J4233" i="38"/>
  <c r="J4234" i="38"/>
  <c r="J4235" i="38"/>
  <c r="J4236" i="38"/>
  <c r="J4237" i="38"/>
  <c r="J4238" i="38"/>
  <c r="J4239" i="38"/>
  <c r="J4240" i="38"/>
  <c r="J4241" i="38"/>
  <c r="J4242" i="38"/>
  <c r="J4243" i="38"/>
  <c r="J4244" i="38"/>
  <c r="J4245" i="38"/>
  <c r="J4246" i="38"/>
  <c r="J4247" i="38"/>
  <c r="J4248" i="38"/>
  <c r="J4249" i="38"/>
  <c r="J4250" i="38"/>
  <c r="J4251" i="38"/>
  <c r="J4252" i="38"/>
  <c r="J4253" i="38"/>
  <c r="J4254" i="38"/>
  <c r="J4255" i="38"/>
  <c r="J4256" i="38"/>
  <c r="J4257" i="38"/>
  <c r="J4258" i="38"/>
  <c r="J4259" i="38"/>
  <c r="J4260" i="38"/>
  <c r="J4261" i="38"/>
  <c r="J4262" i="38"/>
  <c r="J4263" i="38"/>
  <c r="J4264" i="38"/>
  <c r="J4265" i="38"/>
  <c r="J4266" i="38"/>
  <c r="J4267" i="38"/>
  <c r="J4268" i="38"/>
  <c r="J4269" i="38"/>
  <c r="J4270" i="38"/>
  <c r="J4271" i="38"/>
  <c r="J4272" i="38"/>
  <c r="J4273" i="38"/>
  <c r="J4274" i="38"/>
  <c r="J4275" i="38"/>
  <c r="J4276" i="38"/>
  <c r="J4277" i="38"/>
  <c r="J4278" i="38"/>
  <c r="J4279" i="38"/>
  <c r="J4280" i="38"/>
  <c r="J4281" i="38"/>
  <c r="J4282" i="38"/>
  <c r="J4283" i="38"/>
  <c r="J4284" i="38"/>
  <c r="J4285" i="38"/>
  <c r="J4286" i="38"/>
  <c r="J4287" i="38"/>
  <c r="J4288" i="38"/>
  <c r="J4289" i="38"/>
  <c r="J4290" i="38"/>
  <c r="J4291" i="38"/>
  <c r="J4292" i="38"/>
  <c r="J4293" i="38"/>
  <c r="J4294" i="38"/>
  <c r="J4295" i="38"/>
  <c r="J4296" i="38"/>
  <c r="J4297" i="38"/>
  <c r="J4298" i="38"/>
  <c r="J4299" i="38"/>
  <c r="J4300" i="38"/>
  <c r="J4301" i="38"/>
  <c r="J4302" i="38"/>
  <c r="J4303" i="38"/>
  <c r="J4304" i="38"/>
  <c r="J4305" i="38"/>
  <c r="J4306" i="38"/>
  <c r="J4307" i="38"/>
  <c r="J4308" i="38"/>
  <c r="J4309" i="38"/>
  <c r="J4310" i="38"/>
  <c r="J4311" i="38"/>
  <c r="J4312" i="38"/>
  <c r="J4313" i="38"/>
  <c r="J4314" i="38"/>
  <c r="J4315" i="38"/>
  <c r="J4316" i="38"/>
  <c r="J4317" i="38"/>
  <c r="J4318" i="38"/>
  <c r="J4319" i="38"/>
  <c r="J4320" i="38"/>
  <c r="J4321" i="38"/>
  <c r="J4322" i="38"/>
  <c r="J4323" i="38"/>
  <c r="J4324" i="38"/>
  <c r="J4325" i="38"/>
  <c r="J4326" i="38"/>
  <c r="J4327" i="38"/>
  <c r="J4328" i="38"/>
  <c r="J4329" i="38"/>
  <c r="J4330" i="38"/>
  <c r="J4331" i="38"/>
  <c r="J4332" i="38"/>
  <c r="J4333" i="38"/>
  <c r="J4334" i="38"/>
  <c r="J4335" i="38"/>
  <c r="J4336" i="38"/>
  <c r="J4337" i="38"/>
  <c r="J4338" i="38"/>
  <c r="J4339" i="38"/>
  <c r="J4340" i="38"/>
  <c r="J4341" i="38"/>
  <c r="J4342" i="38"/>
  <c r="J4343" i="38"/>
  <c r="J4344" i="38"/>
  <c r="J4345" i="38"/>
  <c r="J4346" i="38"/>
  <c r="J4347" i="38"/>
  <c r="J4348" i="38"/>
  <c r="J4349" i="38"/>
  <c r="J4350" i="38"/>
  <c r="J4351" i="38"/>
  <c r="J4352" i="38"/>
  <c r="J4353" i="38"/>
  <c r="J4354" i="38"/>
  <c r="J4355" i="38"/>
  <c r="J4356" i="38"/>
  <c r="J4357" i="38"/>
  <c r="J4358" i="38"/>
  <c r="J4359" i="38"/>
  <c r="J4360" i="38"/>
  <c r="J4361" i="38"/>
  <c r="J4362" i="38"/>
  <c r="J4363" i="38"/>
  <c r="J4364" i="38"/>
  <c r="J4365" i="38"/>
  <c r="J4366" i="38"/>
  <c r="J4367" i="38"/>
  <c r="J4368" i="38"/>
  <c r="J4369" i="38"/>
  <c r="J4370" i="38"/>
  <c r="J4371" i="38"/>
  <c r="J4372" i="38"/>
  <c r="J4373" i="38"/>
  <c r="J4374" i="38"/>
  <c r="J4375" i="38"/>
  <c r="J4376" i="38"/>
  <c r="J4377" i="38"/>
  <c r="J4378" i="38"/>
  <c r="J4379" i="38"/>
  <c r="J4380" i="38"/>
  <c r="J4381" i="38"/>
  <c r="J4382" i="38"/>
  <c r="J4383" i="38"/>
  <c r="J4384" i="38"/>
  <c r="J4385" i="38"/>
  <c r="J4386" i="38"/>
  <c r="J4387" i="38"/>
  <c r="J4388" i="38"/>
  <c r="J4389" i="38"/>
  <c r="J4390" i="38"/>
  <c r="J4391" i="38"/>
  <c r="J4392" i="38"/>
  <c r="J4393" i="38"/>
  <c r="J4394" i="38"/>
  <c r="J4395" i="38"/>
  <c r="J4396" i="38"/>
  <c r="J4397" i="38"/>
  <c r="J4398" i="38"/>
  <c r="J4399" i="38"/>
  <c r="J4400" i="38"/>
  <c r="J4401" i="38"/>
  <c r="J4402" i="38"/>
  <c r="J4403" i="38"/>
  <c r="J4404" i="38"/>
  <c r="J4405" i="38"/>
  <c r="J4406" i="38"/>
  <c r="J4407" i="38"/>
  <c r="J4408" i="38"/>
  <c r="J4409" i="38"/>
  <c r="J4410" i="38"/>
  <c r="J4411" i="38"/>
  <c r="J4412" i="38"/>
  <c r="J4413" i="38"/>
  <c r="J4414" i="38"/>
  <c r="J4415" i="38"/>
  <c r="J4416" i="38"/>
  <c r="J4417" i="38"/>
  <c r="J4418" i="38"/>
  <c r="J4419" i="38"/>
  <c r="J4420" i="38"/>
  <c r="J4421" i="38"/>
  <c r="J4422" i="38"/>
  <c r="J4423" i="38"/>
  <c r="J4424" i="38"/>
  <c r="J4425" i="38"/>
  <c r="J4426" i="38"/>
  <c r="J4427" i="38"/>
  <c r="J4428" i="38"/>
  <c r="J4429" i="38"/>
  <c r="J4430" i="38"/>
  <c r="J4431" i="38"/>
  <c r="J4432" i="38"/>
  <c r="J4433" i="38"/>
  <c r="J4434" i="38"/>
  <c r="J4435" i="38"/>
  <c r="J4436" i="38"/>
  <c r="J4437" i="38"/>
  <c r="J4438" i="38"/>
  <c r="J4439" i="38"/>
  <c r="J4440" i="38"/>
  <c r="J4441" i="38"/>
  <c r="J4442" i="38"/>
  <c r="J4443" i="38"/>
  <c r="J4444" i="38"/>
  <c r="J4445" i="38"/>
  <c r="J4446" i="38"/>
  <c r="J4447" i="38"/>
  <c r="J4448" i="38"/>
  <c r="J4449" i="38"/>
  <c r="J4450" i="38"/>
  <c r="J4451" i="38"/>
  <c r="J4452" i="38"/>
  <c r="J4453" i="38"/>
  <c r="J4454" i="38"/>
  <c r="J4455" i="38"/>
  <c r="J4456" i="38"/>
  <c r="J4457" i="38"/>
  <c r="J4458" i="38"/>
  <c r="J4459" i="38"/>
  <c r="J4460" i="38"/>
  <c r="J4461" i="38"/>
  <c r="J4462" i="38"/>
  <c r="J4463" i="38"/>
  <c r="J4464" i="38"/>
  <c r="J4465" i="38"/>
  <c r="J4466" i="38"/>
  <c r="J4467" i="38"/>
  <c r="J4468" i="38"/>
  <c r="J4469" i="38"/>
  <c r="J4470" i="38"/>
  <c r="J4471" i="38"/>
  <c r="J4472" i="38"/>
  <c r="J4473" i="38"/>
  <c r="J4474" i="38"/>
  <c r="J4475" i="38"/>
  <c r="J4476" i="38"/>
  <c r="J4477" i="38"/>
  <c r="J4478" i="38"/>
  <c r="J4479" i="38"/>
  <c r="J4480" i="38"/>
  <c r="J4481" i="38"/>
  <c r="J4482" i="38"/>
  <c r="J4483" i="38"/>
  <c r="J4484" i="38"/>
  <c r="J4485" i="38"/>
  <c r="J4486" i="38"/>
  <c r="J4487" i="38"/>
  <c r="J4488" i="38"/>
  <c r="J4489" i="38"/>
  <c r="J4490" i="38"/>
  <c r="J4491" i="38"/>
  <c r="J4492" i="38"/>
  <c r="J4493" i="38"/>
  <c r="J4494" i="38"/>
  <c r="J4495" i="38"/>
  <c r="J4496" i="38"/>
  <c r="J4497" i="38"/>
  <c r="J4498" i="38"/>
  <c r="J4499" i="38"/>
  <c r="J4500" i="38"/>
  <c r="J4501" i="38"/>
  <c r="J4502" i="38"/>
  <c r="J4503" i="38"/>
  <c r="J4504" i="38"/>
  <c r="J4505" i="38"/>
  <c r="J4506" i="38"/>
  <c r="J4507" i="38"/>
  <c r="J4508" i="38"/>
  <c r="J4509" i="38"/>
  <c r="J4510" i="38"/>
  <c r="J4511" i="38"/>
  <c r="J4512" i="38"/>
  <c r="J4513" i="38"/>
  <c r="J4514" i="38"/>
  <c r="J4515" i="38"/>
  <c r="J4516" i="38"/>
  <c r="J4517" i="38"/>
  <c r="J4518" i="38"/>
  <c r="J4519" i="38"/>
  <c r="J4520" i="38"/>
  <c r="J4521" i="38"/>
  <c r="J4522" i="38"/>
  <c r="J4523" i="38"/>
  <c r="J4524" i="38"/>
  <c r="J4525" i="38"/>
  <c r="J4526" i="38"/>
  <c r="J4527" i="38"/>
  <c r="J4528" i="38"/>
  <c r="J4529" i="38"/>
  <c r="J4530" i="38"/>
  <c r="J4531" i="38"/>
  <c r="J4532" i="38"/>
  <c r="J4533" i="38"/>
  <c r="J4534" i="38"/>
  <c r="J4535" i="38"/>
  <c r="J4536" i="38"/>
  <c r="J4537" i="38"/>
  <c r="J4538" i="38"/>
  <c r="J4539" i="38"/>
  <c r="J4540" i="38"/>
  <c r="J4541" i="38"/>
  <c r="J4542" i="38"/>
  <c r="J4543" i="38"/>
  <c r="J4544" i="38"/>
  <c r="J4545" i="38"/>
  <c r="J4546" i="38"/>
  <c r="J4547" i="38"/>
  <c r="J4548" i="38"/>
  <c r="J4549" i="38"/>
  <c r="J4550" i="38"/>
  <c r="J4551" i="38"/>
  <c r="J4552" i="38"/>
  <c r="J4553" i="38"/>
  <c r="J4554" i="38"/>
  <c r="J4555" i="38"/>
  <c r="J4556" i="38"/>
  <c r="J4557" i="38"/>
  <c r="J4558" i="38"/>
  <c r="J4559" i="38"/>
  <c r="J4560" i="38"/>
  <c r="J4561" i="38"/>
  <c r="J4562" i="38"/>
  <c r="J4563" i="38"/>
  <c r="J4564" i="38"/>
  <c r="J4565" i="38"/>
  <c r="J4566" i="38"/>
  <c r="J4567" i="38"/>
  <c r="J4568" i="38"/>
  <c r="J4569" i="38"/>
  <c r="J4570" i="38"/>
  <c r="J4571" i="38"/>
  <c r="J4572" i="38"/>
  <c r="J4573" i="38"/>
  <c r="J4574" i="38"/>
  <c r="J4575" i="38"/>
  <c r="J4576" i="38"/>
  <c r="J4577" i="38"/>
  <c r="J4578" i="38"/>
  <c r="J4579" i="38"/>
  <c r="J4580" i="38"/>
  <c r="J4581" i="38"/>
  <c r="J4582" i="38"/>
  <c r="J4583" i="38"/>
  <c r="J4584" i="38"/>
  <c r="J4585" i="38"/>
  <c r="J4586" i="38"/>
  <c r="J4587" i="38"/>
  <c r="J4588" i="38"/>
  <c r="J4589" i="38"/>
  <c r="J4590" i="38"/>
  <c r="J4591" i="38"/>
  <c r="J4592" i="38"/>
  <c r="J4593" i="38"/>
  <c r="J4594" i="38"/>
  <c r="J4595" i="38"/>
  <c r="J4596" i="38"/>
  <c r="J4597" i="38"/>
  <c r="J4598" i="38"/>
  <c r="J4599" i="38"/>
  <c r="J4600" i="38"/>
  <c r="J4601" i="38"/>
  <c r="J4602" i="38"/>
  <c r="J4603" i="38"/>
  <c r="J4604" i="38"/>
  <c r="J4605" i="38"/>
  <c r="J4606" i="38"/>
  <c r="J4607" i="38"/>
  <c r="J4608" i="38"/>
  <c r="J4609" i="38"/>
  <c r="J4610" i="38"/>
  <c r="J4611" i="38"/>
  <c r="J4612" i="38"/>
  <c r="J4613" i="38"/>
  <c r="J4614" i="38"/>
  <c r="J4615" i="38"/>
  <c r="J4616" i="38"/>
  <c r="J4617" i="38"/>
  <c r="J4618" i="38"/>
  <c r="J4619" i="38"/>
  <c r="J4620" i="38"/>
  <c r="J4621" i="38"/>
  <c r="J4622" i="38"/>
  <c r="J4623" i="38"/>
  <c r="J4624" i="38"/>
  <c r="J4625" i="38"/>
  <c r="J4626" i="38"/>
  <c r="J4627" i="38"/>
  <c r="J4628" i="38"/>
  <c r="J4629" i="38"/>
  <c r="J4630" i="38"/>
  <c r="J4631" i="38"/>
  <c r="J4632" i="38"/>
  <c r="J4633" i="38"/>
  <c r="J4634" i="38"/>
  <c r="J4635" i="38"/>
  <c r="J4636" i="38"/>
  <c r="J4637" i="38"/>
  <c r="J4638" i="38"/>
  <c r="J4639" i="38"/>
  <c r="J4640" i="38"/>
  <c r="J4641" i="38"/>
  <c r="J4642" i="38"/>
  <c r="J4643" i="38"/>
  <c r="J4644" i="38"/>
  <c r="J4645" i="38"/>
  <c r="J4646" i="38"/>
  <c r="J4647" i="38"/>
  <c r="J4648" i="38"/>
  <c r="J4649" i="38"/>
  <c r="J4650" i="38"/>
  <c r="J4651" i="38"/>
  <c r="J4652" i="38"/>
  <c r="J4653" i="38"/>
  <c r="J4654" i="38"/>
  <c r="J4655" i="38"/>
  <c r="J4656" i="38"/>
  <c r="J4657" i="38"/>
  <c r="J4658" i="38"/>
  <c r="J4659" i="38"/>
  <c r="J4660" i="38"/>
  <c r="J4661" i="38"/>
  <c r="J4662" i="38"/>
  <c r="J4663" i="38"/>
  <c r="J4664" i="38"/>
  <c r="J4665" i="38"/>
  <c r="J4666" i="38"/>
  <c r="J4667" i="38"/>
  <c r="J4668" i="38"/>
  <c r="J4669" i="38"/>
  <c r="J4670" i="38"/>
  <c r="J4671" i="38"/>
  <c r="J4672" i="38"/>
  <c r="J4673" i="38"/>
  <c r="J4674" i="38"/>
  <c r="J4675" i="38"/>
  <c r="J4676" i="38"/>
  <c r="J4677" i="38"/>
  <c r="J4678" i="38"/>
  <c r="J4679" i="38"/>
  <c r="J4680" i="38"/>
  <c r="J4681" i="38"/>
  <c r="J4682" i="38"/>
  <c r="J4683" i="38"/>
  <c r="J4684" i="38"/>
  <c r="J4685" i="38"/>
  <c r="J4686" i="38"/>
  <c r="J4687" i="38"/>
  <c r="J4688" i="38"/>
  <c r="J4689" i="38"/>
  <c r="J4690" i="38"/>
  <c r="J4691" i="38"/>
  <c r="J4692" i="38"/>
  <c r="J4693" i="38"/>
  <c r="J4694" i="38"/>
  <c r="J4695" i="38"/>
  <c r="J4696" i="38"/>
  <c r="J4697" i="38"/>
  <c r="J4698" i="38"/>
  <c r="J4699" i="38"/>
  <c r="J4700" i="38"/>
  <c r="J4701" i="38"/>
  <c r="J4702" i="38"/>
  <c r="J4703" i="38"/>
  <c r="J4704" i="38"/>
  <c r="J4705" i="38"/>
  <c r="J4706" i="38"/>
  <c r="J4707" i="38"/>
  <c r="J4708" i="38"/>
  <c r="J4709" i="38"/>
  <c r="J4710" i="38"/>
  <c r="J4711" i="38"/>
  <c r="J4712" i="38"/>
  <c r="J4713" i="38"/>
  <c r="J4714" i="38"/>
  <c r="J4715" i="38"/>
  <c r="J4716" i="38"/>
  <c r="J4717" i="38"/>
  <c r="J4718" i="38"/>
  <c r="J4719" i="38"/>
  <c r="J4720" i="38"/>
  <c r="J4721" i="38"/>
  <c r="J4722" i="38"/>
  <c r="J4723" i="38"/>
  <c r="J4724" i="38"/>
  <c r="J4725" i="38"/>
  <c r="J4726" i="38"/>
  <c r="J4727" i="38"/>
  <c r="J4728" i="38"/>
  <c r="J4729" i="38"/>
  <c r="J4730" i="38"/>
  <c r="J4731" i="38"/>
  <c r="J4732" i="38"/>
  <c r="J4733" i="38"/>
  <c r="J4734" i="38"/>
  <c r="J4735" i="38"/>
  <c r="J4736" i="38"/>
  <c r="J4737" i="38"/>
  <c r="J4738" i="38"/>
  <c r="J4739" i="38"/>
  <c r="J4740" i="38"/>
  <c r="J4741" i="38"/>
  <c r="J4742" i="38"/>
  <c r="J4743" i="38"/>
  <c r="J4744" i="38"/>
  <c r="J4745" i="38"/>
  <c r="J4746" i="38"/>
  <c r="J4747" i="38"/>
  <c r="J4748" i="38"/>
  <c r="J4749" i="38"/>
  <c r="J4750" i="38"/>
  <c r="J4751" i="38"/>
  <c r="J4752" i="38"/>
  <c r="J4753" i="38"/>
  <c r="J4754" i="38"/>
  <c r="J4755" i="38"/>
  <c r="J4756" i="38"/>
  <c r="J4757" i="38"/>
  <c r="J4758" i="38"/>
  <c r="J4759" i="38"/>
  <c r="J4760" i="38"/>
  <c r="J4761" i="38"/>
  <c r="J4762" i="38"/>
  <c r="J4763" i="38"/>
  <c r="J4764" i="38"/>
  <c r="J4765" i="38"/>
  <c r="J4766" i="38"/>
  <c r="J4767" i="38"/>
  <c r="J4768" i="38"/>
  <c r="J4769" i="38"/>
  <c r="J4770" i="38"/>
  <c r="J4771" i="38"/>
  <c r="J4772" i="38"/>
  <c r="J4773" i="38"/>
  <c r="J4774" i="38"/>
  <c r="J4775" i="38"/>
  <c r="J4776" i="38"/>
  <c r="J4777" i="38"/>
  <c r="J4778" i="38"/>
  <c r="J4779" i="38"/>
  <c r="J4780" i="38"/>
  <c r="J4781" i="38"/>
  <c r="J4782" i="38"/>
  <c r="J4783" i="38"/>
  <c r="J4784" i="38"/>
  <c r="J4785" i="38"/>
  <c r="J4786" i="38"/>
  <c r="J4787" i="38"/>
  <c r="J4788" i="38"/>
  <c r="J4789" i="38"/>
  <c r="J4790" i="38"/>
  <c r="J4791" i="38"/>
  <c r="J4792" i="38"/>
  <c r="J4793" i="38"/>
  <c r="J4794" i="38"/>
  <c r="J4795" i="38"/>
  <c r="J4796" i="38"/>
  <c r="J4797" i="38"/>
  <c r="J4798" i="38"/>
  <c r="J4799" i="38"/>
  <c r="J4800" i="38"/>
  <c r="J4801" i="38"/>
  <c r="J4802" i="38"/>
  <c r="J4803" i="38"/>
  <c r="J4804" i="38"/>
  <c r="J4805" i="38"/>
  <c r="J4806" i="38"/>
  <c r="J4807" i="38"/>
  <c r="J4808" i="38"/>
  <c r="J4809" i="38"/>
  <c r="J4810" i="38"/>
  <c r="J4811" i="38"/>
  <c r="J4812" i="38"/>
  <c r="J4813" i="38"/>
  <c r="J4814" i="38"/>
  <c r="J4815" i="38"/>
  <c r="J4816" i="38"/>
  <c r="J4817" i="38"/>
  <c r="J4818" i="38"/>
  <c r="J4819" i="38"/>
  <c r="J4820" i="38"/>
  <c r="J4821" i="38"/>
  <c r="J4822" i="38"/>
  <c r="J4823" i="38"/>
  <c r="J4824" i="38"/>
  <c r="J4825" i="38"/>
  <c r="J4826" i="38"/>
  <c r="J4827" i="38"/>
  <c r="J4828" i="38"/>
  <c r="J4829" i="38"/>
  <c r="J4830" i="38"/>
  <c r="J4831" i="38"/>
  <c r="J4832" i="38"/>
  <c r="J4833" i="38"/>
  <c r="J4834" i="38"/>
  <c r="J4835" i="38"/>
  <c r="J4836" i="38"/>
  <c r="J4837" i="38"/>
  <c r="J4838" i="38"/>
  <c r="J4839" i="38"/>
  <c r="J4840" i="38"/>
  <c r="J4841" i="38"/>
  <c r="J4842" i="38"/>
  <c r="J4843" i="38"/>
  <c r="J4844" i="38"/>
  <c r="J4845" i="38"/>
  <c r="J4846" i="38"/>
  <c r="J4847" i="38"/>
  <c r="J4848" i="38"/>
  <c r="J4849" i="38"/>
  <c r="J4850" i="38"/>
  <c r="J4851" i="38"/>
  <c r="J4852" i="38"/>
  <c r="J4853" i="38"/>
  <c r="J4854" i="38"/>
  <c r="J4855" i="38"/>
  <c r="J4856" i="38"/>
  <c r="J4857" i="38"/>
  <c r="J4858" i="38"/>
  <c r="J4859" i="38"/>
  <c r="J4860" i="38"/>
  <c r="J4861" i="38"/>
  <c r="J4862" i="38"/>
  <c r="J4863" i="38"/>
  <c r="J4864" i="38"/>
  <c r="J4865" i="38"/>
  <c r="J4866" i="38"/>
  <c r="J4867" i="38"/>
  <c r="J4868" i="38"/>
  <c r="J4869" i="38"/>
  <c r="J4870" i="38"/>
  <c r="J4871" i="38"/>
  <c r="J4872" i="38"/>
  <c r="J4873" i="38"/>
  <c r="J4874" i="38"/>
  <c r="J4875" i="38"/>
  <c r="J4876" i="38"/>
  <c r="J4877" i="38"/>
  <c r="J4878" i="38"/>
  <c r="J4879" i="38"/>
  <c r="J4880" i="38"/>
  <c r="J4881" i="38"/>
  <c r="J4882" i="38"/>
  <c r="J4883" i="38"/>
  <c r="J4884" i="38"/>
  <c r="J4885" i="38"/>
  <c r="J4886" i="38"/>
  <c r="J4887" i="38"/>
  <c r="J4888" i="38"/>
  <c r="J4889" i="38"/>
  <c r="J4890" i="38"/>
  <c r="J4891" i="38"/>
  <c r="J4892" i="38"/>
  <c r="J4893" i="38"/>
  <c r="J4894" i="38"/>
  <c r="J4895" i="38"/>
  <c r="J4896" i="38"/>
  <c r="J4897" i="38"/>
  <c r="J4898" i="38"/>
  <c r="J4899" i="38"/>
  <c r="J4900" i="38"/>
  <c r="J4901" i="38"/>
  <c r="J4902" i="38"/>
  <c r="J4903" i="38"/>
  <c r="J4904" i="38"/>
  <c r="J4905" i="38"/>
  <c r="J4906" i="38"/>
  <c r="J4907" i="38"/>
  <c r="J4908" i="38"/>
  <c r="J4909" i="38"/>
  <c r="J4910" i="38"/>
  <c r="J4911" i="38"/>
  <c r="J4912" i="38"/>
  <c r="J4913" i="38"/>
  <c r="J4914" i="38"/>
  <c r="J4915" i="38"/>
  <c r="J4916" i="38"/>
  <c r="J4917" i="38"/>
  <c r="J4918" i="38"/>
  <c r="J4919" i="38"/>
  <c r="J4920" i="38"/>
  <c r="J4921" i="38"/>
  <c r="J4922" i="38"/>
  <c r="J4923" i="38"/>
  <c r="J4924" i="38"/>
  <c r="J4925" i="38"/>
  <c r="J4926" i="38"/>
  <c r="J4927" i="38"/>
  <c r="J4928" i="38"/>
  <c r="J4929" i="38"/>
  <c r="J4930" i="38"/>
  <c r="J4931" i="38"/>
  <c r="J4932" i="38"/>
  <c r="J4933" i="38"/>
  <c r="J4934" i="38"/>
  <c r="J4935" i="38"/>
  <c r="J4936" i="38"/>
  <c r="J4937" i="38"/>
  <c r="J4938" i="38"/>
  <c r="J4939" i="38"/>
  <c r="J4940" i="38"/>
  <c r="J4941" i="38"/>
  <c r="J4942" i="38"/>
  <c r="J4943" i="38"/>
  <c r="J4944" i="38"/>
  <c r="J4945" i="38"/>
  <c r="J4946" i="38"/>
  <c r="J4947" i="38"/>
  <c r="J4948" i="38"/>
  <c r="J4949" i="38"/>
  <c r="J4950" i="38"/>
  <c r="J4951" i="38"/>
  <c r="J4952" i="38"/>
  <c r="J4953" i="38"/>
  <c r="J4954" i="38"/>
  <c r="J4955" i="38"/>
  <c r="J4956" i="38"/>
  <c r="J4957" i="38"/>
  <c r="J4958" i="38"/>
  <c r="J4959" i="38"/>
  <c r="J4960" i="38"/>
  <c r="J4961" i="38"/>
  <c r="J4962" i="38"/>
  <c r="J4963" i="38"/>
  <c r="J4964" i="38"/>
  <c r="J4965" i="38"/>
  <c r="J4966" i="38"/>
  <c r="J4967" i="38"/>
  <c r="J4968" i="38"/>
  <c r="J4969" i="38"/>
  <c r="J4970" i="38"/>
  <c r="J4971" i="38"/>
  <c r="J4972" i="38"/>
  <c r="J4973" i="38"/>
  <c r="J4974" i="38"/>
  <c r="J4975" i="38"/>
  <c r="J4976" i="38"/>
  <c r="J4977" i="38"/>
  <c r="J4978" i="38"/>
  <c r="J4979" i="38"/>
  <c r="J4980" i="38"/>
  <c r="J4981" i="38"/>
  <c r="J4982" i="38"/>
  <c r="J4983" i="38"/>
  <c r="J4984" i="38"/>
  <c r="J4985" i="38"/>
  <c r="J4986" i="38"/>
  <c r="J4987" i="38"/>
  <c r="J4988" i="38"/>
  <c r="J4989" i="38"/>
  <c r="J4990" i="38"/>
  <c r="J4991" i="38"/>
  <c r="J4992" i="38"/>
  <c r="J4993" i="38"/>
  <c r="J4994" i="38"/>
  <c r="J4995" i="38"/>
  <c r="J4996" i="38"/>
  <c r="J4997" i="38"/>
  <c r="J4998" i="38"/>
  <c r="J4999" i="38"/>
  <c r="J5000" i="38"/>
  <c r="J5001" i="38"/>
  <c r="J5002" i="38"/>
  <c r="J5003" i="38"/>
  <c r="J5004" i="38"/>
  <c r="J5005" i="38"/>
  <c r="J5006" i="38"/>
  <c r="J5007" i="38"/>
  <c r="J5008" i="38"/>
  <c r="J5009" i="38"/>
  <c r="J5010" i="38"/>
  <c r="J5011" i="38"/>
  <c r="J5012" i="38"/>
  <c r="J5013" i="38"/>
  <c r="J5014" i="38"/>
  <c r="J5015" i="38"/>
  <c r="J5016" i="38"/>
  <c r="J5017" i="38"/>
  <c r="J5018" i="38"/>
  <c r="J5019" i="38"/>
  <c r="J5020" i="38"/>
  <c r="J5021" i="38"/>
  <c r="J5022" i="38"/>
  <c r="J5023" i="38"/>
  <c r="J5024" i="38"/>
  <c r="J5025" i="38"/>
  <c r="J5026" i="38"/>
  <c r="J5027" i="38"/>
  <c r="J5028" i="38"/>
  <c r="J5029" i="38"/>
  <c r="J5030" i="38"/>
  <c r="J5031" i="38"/>
  <c r="J5032" i="38"/>
  <c r="J5033" i="38"/>
  <c r="J5034" i="38"/>
  <c r="J5035" i="38"/>
  <c r="J5036" i="38"/>
  <c r="J5037" i="38"/>
  <c r="J5038" i="38"/>
  <c r="J5039" i="38"/>
  <c r="J5040" i="38"/>
  <c r="J5041" i="38"/>
  <c r="J5042" i="38"/>
  <c r="J5043" i="38"/>
  <c r="J5044" i="38"/>
  <c r="J5045" i="38"/>
  <c r="J5046" i="38"/>
  <c r="J5047" i="38"/>
  <c r="J5048" i="38"/>
  <c r="J5049" i="38"/>
  <c r="J5050" i="38"/>
  <c r="J5051" i="38"/>
  <c r="J5052" i="38"/>
  <c r="J5053" i="38"/>
  <c r="J5054" i="38"/>
  <c r="J5055" i="38"/>
  <c r="J5056" i="38"/>
  <c r="J5057" i="38"/>
  <c r="J5058" i="38"/>
  <c r="J5059" i="38"/>
  <c r="J5060" i="38"/>
  <c r="J5061" i="38"/>
  <c r="J5062" i="38"/>
  <c r="J5063" i="38"/>
  <c r="J5064" i="38"/>
  <c r="J5065" i="38"/>
  <c r="J5066" i="38"/>
  <c r="J5067" i="38"/>
  <c r="J5068" i="38"/>
  <c r="J5069" i="38"/>
  <c r="J5070" i="38"/>
  <c r="J5071" i="38"/>
  <c r="J5072" i="38"/>
  <c r="J5073" i="38"/>
  <c r="J5074" i="38"/>
  <c r="J5075" i="38"/>
  <c r="J5076" i="38"/>
  <c r="J5077" i="38"/>
  <c r="J5078" i="38"/>
  <c r="J5079" i="38"/>
  <c r="J5080" i="38"/>
  <c r="J5081" i="38"/>
  <c r="J5082" i="38"/>
  <c r="J5083" i="38"/>
  <c r="J5084" i="38"/>
  <c r="J5085" i="38"/>
  <c r="J5086" i="38"/>
  <c r="J5087" i="38"/>
  <c r="J5088" i="38"/>
  <c r="J5089" i="38"/>
  <c r="J5090" i="38"/>
  <c r="J5091" i="38"/>
  <c r="J5092" i="38"/>
  <c r="J5093" i="38"/>
  <c r="J5094" i="38"/>
  <c r="J5095" i="38"/>
  <c r="J5096" i="38"/>
  <c r="J5097" i="38"/>
  <c r="J5098" i="38"/>
  <c r="J5099" i="38"/>
  <c r="J5100" i="38"/>
  <c r="J5101" i="38"/>
  <c r="J5102" i="38"/>
  <c r="J5103" i="38"/>
  <c r="J5104" i="38"/>
  <c r="J5105" i="38"/>
  <c r="J5106" i="38"/>
  <c r="J5107" i="38"/>
  <c r="J5108" i="38"/>
  <c r="J5109" i="38"/>
  <c r="J5110" i="38"/>
  <c r="J5111" i="38"/>
  <c r="J5112" i="38"/>
  <c r="J5113" i="38"/>
  <c r="J5114" i="38"/>
  <c r="J5115" i="38"/>
  <c r="J5116" i="38"/>
  <c r="J5117" i="38"/>
  <c r="J5118" i="38"/>
  <c r="J5119" i="38"/>
  <c r="J5120" i="38"/>
  <c r="J5121" i="38"/>
  <c r="J5122" i="38"/>
  <c r="J5123" i="38"/>
  <c r="J5124" i="38"/>
  <c r="J5125" i="38"/>
  <c r="J5126" i="38"/>
  <c r="J5127" i="38"/>
  <c r="J5128" i="38"/>
  <c r="J5129" i="38"/>
  <c r="J5130" i="38"/>
  <c r="J5131" i="38"/>
  <c r="J5132" i="38"/>
  <c r="J5133" i="38"/>
  <c r="J5134" i="38"/>
  <c r="J5135" i="38"/>
  <c r="J5136" i="38"/>
  <c r="J5137" i="38"/>
  <c r="J5138" i="38"/>
  <c r="J5139" i="38"/>
  <c r="J5140" i="38"/>
  <c r="J5141" i="38"/>
  <c r="J5142" i="38"/>
  <c r="J5143" i="38"/>
  <c r="J5144" i="38"/>
  <c r="J5145" i="38"/>
  <c r="J5146" i="38"/>
  <c r="J5147" i="38"/>
  <c r="J5148" i="38"/>
  <c r="J5149" i="38"/>
  <c r="J5150" i="38"/>
  <c r="J5151" i="38"/>
  <c r="J5152" i="38"/>
  <c r="J5153" i="38"/>
  <c r="J5154" i="38"/>
  <c r="J5155" i="38"/>
  <c r="J5156" i="38"/>
  <c r="J5157" i="38"/>
  <c r="J5158" i="38"/>
  <c r="J5159" i="38"/>
  <c r="J5160" i="38"/>
  <c r="J5161" i="38"/>
  <c r="J5162" i="38"/>
  <c r="J5163" i="38"/>
  <c r="J5164" i="38"/>
  <c r="J5165" i="38"/>
  <c r="J5166" i="38"/>
  <c r="J5167" i="38"/>
  <c r="J5168" i="38"/>
  <c r="J5169" i="38"/>
  <c r="J5170" i="38"/>
  <c r="J5171" i="38"/>
  <c r="J5172" i="38"/>
  <c r="J5173" i="38"/>
  <c r="J5174" i="38"/>
  <c r="J5175" i="38"/>
  <c r="J5176" i="38"/>
  <c r="J5177" i="38"/>
  <c r="J5178" i="38"/>
  <c r="J5179" i="38"/>
  <c r="J5180" i="38"/>
  <c r="J5181" i="38"/>
  <c r="J5182" i="38"/>
  <c r="J5183" i="38"/>
  <c r="J5184" i="38"/>
  <c r="J5185" i="38"/>
  <c r="J5186" i="38"/>
  <c r="J5187" i="38"/>
  <c r="J5188" i="38"/>
  <c r="J5189" i="38"/>
  <c r="J5190" i="38"/>
  <c r="J5191" i="38"/>
  <c r="J5192" i="38"/>
  <c r="J5193" i="38"/>
  <c r="J5194" i="38"/>
  <c r="J5195" i="38"/>
  <c r="J5196" i="38"/>
  <c r="J5197" i="38"/>
  <c r="J5198" i="38"/>
  <c r="J5199" i="38"/>
  <c r="J5200" i="38"/>
  <c r="J5201" i="38"/>
  <c r="J5202" i="38"/>
  <c r="J5203" i="38"/>
  <c r="J5204" i="38"/>
  <c r="J5205" i="38"/>
  <c r="J5206" i="38"/>
  <c r="J5207" i="38"/>
  <c r="J5208" i="38"/>
  <c r="J5209" i="38"/>
  <c r="J5210" i="38"/>
  <c r="J5211" i="38"/>
  <c r="J5212" i="38"/>
  <c r="J5213" i="38"/>
  <c r="J5214" i="38"/>
  <c r="J5215" i="38"/>
  <c r="J5216" i="38"/>
  <c r="J5217" i="38"/>
  <c r="J5218" i="38"/>
  <c r="J5219" i="38"/>
  <c r="J5220" i="38"/>
  <c r="J5221" i="38"/>
  <c r="J5222" i="38"/>
  <c r="J5223" i="38"/>
  <c r="J5224" i="38"/>
  <c r="J5225" i="38"/>
  <c r="J5226" i="38"/>
  <c r="J5227" i="38"/>
  <c r="J5228" i="38"/>
  <c r="J5229" i="38"/>
  <c r="J5230" i="38"/>
  <c r="J5231" i="38"/>
  <c r="J5232" i="38"/>
  <c r="J5233" i="38"/>
  <c r="J5234" i="38"/>
  <c r="J5235" i="38"/>
  <c r="J5236" i="38"/>
  <c r="J5237" i="38"/>
  <c r="J5238" i="38"/>
  <c r="J5239" i="38"/>
  <c r="J5240" i="38"/>
  <c r="J5241" i="38"/>
  <c r="J5242" i="38"/>
  <c r="J5243" i="38"/>
  <c r="J5244" i="38"/>
  <c r="J5245" i="38"/>
  <c r="J5246" i="38"/>
  <c r="J5247" i="38"/>
  <c r="J5248" i="38"/>
  <c r="J5249" i="38"/>
  <c r="J5250" i="38"/>
  <c r="J5251" i="38"/>
  <c r="J5252" i="38"/>
  <c r="J5253" i="38"/>
  <c r="J5254" i="38"/>
  <c r="J5255" i="38"/>
  <c r="J5256" i="38"/>
  <c r="J5257" i="38"/>
  <c r="J5258" i="38"/>
  <c r="J5259" i="38"/>
  <c r="J5260" i="38"/>
  <c r="J5261" i="38"/>
  <c r="J5262" i="38"/>
  <c r="J5263" i="38"/>
  <c r="J5264" i="38"/>
  <c r="J5265" i="38"/>
  <c r="J5266" i="38"/>
  <c r="J5267" i="38"/>
  <c r="J5268" i="38"/>
  <c r="J5269" i="38"/>
  <c r="J5270" i="38"/>
  <c r="J5271" i="38"/>
  <c r="J5272" i="38"/>
  <c r="J5273" i="38"/>
  <c r="J5274" i="38"/>
  <c r="J5275" i="38"/>
  <c r="J5276" i="38"/>
  <c r="J5277" i="38"/>
  <c r="J5278" i="38"/>
  <c r="J5279" i="38"/>
  <c r="J5280" i="38"/>
  <c r="J5281" i="38"/>
  <c r="J5282" i="38"/>
  <c r="J5283" i="38"/>
  <c r="J5284" i="38"/>
  <c r="J5285" i="38"/>
  <c r="J5286" i="38"/>
  <c r="J5287" i="38"/>
  <c r="J5288" i="38"/>
  <c r="J5289" i="38"/>
  <c r="J5290" i="38"/>
  <c r="J5291" i="38"/>
  <c r="J5292" i="38"/>
  <c r="J5293" i="38"/>
  <c r="J5294" i="38"/>
  <c r="J5295" i="38"/>
  <c r="J5296" i="38"/>
  <c r="J5297" i="38"/>
  <c r="J5298" i="38"/>
  <c r="J5299" i="38"/>
  <c r="J5300" i="38"/>
  <c r="J5301" i="38"/>
  <c r="J5302" i="38"/>
  <c r="J5303" i="38"/>
  <c r="J5304" i="38"/>
  <c r="J5305" i="38"/>
  <c r="J5306" i="38"/>
  <c r="J5307" i="38"/>
  <c r="J5308" i="38"/>
  <c r="J5309" i="38"/>
  <c r="J5310" i="38"/>
  <c r="J5311" i="38"/>
  <c r="J5312" i="38"/>
  <c r="J5313" i="38"/>
  <c r="J5314" i="38"/>
  <c r="J5315" i="38"/>
  <c r="J5316" i="38"/>
  <c r="J5317" i="38"/>
  <c r="J5318" i="38"/>
  <c r="J5319" i="38"/>
  <c r="J5320" i="38"/>
  <c r="J5321" i="38"/>
  <c r="J5322" i="38"/>
  <c r="J5323" i="38"/>
  <c r="J5324" i="38"/>
  <c r="J5325" i="38"/>
  <c r="J5326" i="38"/>
  <c r="J5327" i="38"/>
  <c r="J5328" i="38"/>
  <c r="J5329" i="38"/>
  <c r="J5330" i="38"/>
  <c r="J5331" i="38"/>
  <c r="J5332" i="38"/>
  <c r="J5333" i="38"/>
  <c r="J5334" i="38"/>
  <c r="J5335" i="38"/>
  <c r="J5336" i="38"/>
  <c r="J5337" i="38"/>
  <c r="J5338" i="38"/>
  <c r="J5339" i="38"/>
  <c r="J5340" i="38"/>
  <c r="J5341" i="38"/>
  <c r="J5342" i="38"/>
  <c r="J5343" i="38"/>
  <c r="J5344" i="38"/>
  <c r="J5345" i="38"/>
  <c r="J5346" i="38"/>
  <c r="J5347" i="38"/>
  <c r="J5348" i="38"/>
  <c r="J5349" i="38"/>
  <c r="J5350" i="38"/>
  <c r="J5351" i="38"/>
  <c r="J5352" i="38"/>
  <c r="J5353" i="38"/>
  <c r="J5354" i="38"/>
  <c r="J5355" i="38"/>
  <c r="J5356" i="38"/>
  <c r="J5357" i="38"/>
  <c r="J5358" i="38"/>
  <c r="J5359" i="38"/>
  <c r="J5360" i="38"/>
  <c r="J5361" i="38"/>
  <c r="J5362" i="38"/>
  <c r="J5363" i="38"/>
  <c r="J5364" i="38"/>
  <c r="J5365" i="38"/>
  <c r="J5366" i="38"/>
  <c r="J5367" i="38"/>
  <c r="J5368" i="38"/>
  <c r="J5369" i="38"/>
  <c r="J5370" i="38"/>
  <c r="J5371" i="38"/>
  <c r="J5372" i="38"/>
  <c r="J5373" i="38"/>
  <c r="J5374" i="38"/>
  <c r="J5375" i="38"/>
  <c r="J5376" i="38"/>
  <c r="J5377" i="38"/>
  <c r="J5378" i="38"/>
  <c r="J5379" i="38"/>
  <c r="J5380" i="38"/>
  <c r="J5381" i="38"/>
  <c r="J5382" i="38"/>
  <c r="J5383" i="38"/>
  <c r="J5384" i="38"/>
  <c r="J5385" i="38"/>
  <c r="J5386" i="38"/>
  <c r="J5387" i="38"/>
  <c r="J5388" i="38"/>
  <c r="J5389" i="38"/>
  <c r="J5390" i="38"/>
  <c r="J5391" i="38"/>
  <c r="J5392" i="38"/>
  <c r="J5393" i="38"/>
  <c r="J5394" i="38"/>
  <c r="J5395" i="38"/>
  <c r="J5396" i="38"/>
  <c r="J5397" i="38"/>
  <c r="J5398" i="38"/>
  <c r="J5399" i="38"/>
  <c r="J5400" i="38"/>
  <c r="J5401" i="38"/>
  <c r="J5402" i="38"/>
  <c r="J5403" i="38"/>
  <c r="J5404" i="38"/>
  <c r="J5405" i="38"/>
  <c r="J5406" i="38"/>
  <c r="J5407" i="38"/>
  <c r="J5408" i="38"/>
  <c r="J5409" i="38"/>
  <c r="J5410" i="38"/>
  <c r="J5411" i="38"/>
  <c r="J5412" i="38"/>
  <c r="J5413" i="38"/>
  <c r="J5414" i="38"/>
  <c r="J5415" i="38"/>
  <c r="J5416" i="38"/>
  <c r="J5417" i="38"/>
  <c r="J5418" i="38"/>
  <c r="J5419" i="38"/>
  <c r="J5420" i="38"/>
  <c r="J5421" i="38"/>
  <c r="J5422" i="38"/>
  <c r="J5423" i="38"/>
  <c r="J5424" i="38"/>
  <c r="J5425" i="38"/>
  <c r="J5426" i="38"/>
  <c r="J5427" i="38"/>
  <c r="J5428" i="38"/>
  <c r="J5429" i="38"/>
  <c r="J5430" i="38"/>
  <c r="J5431" i="38"/>
  <c r="J5432" i="38"/>
  <c r="J5433" i="38"/>
  <c r="J5434" i="38"/>
  <c r="J5435" i="38"/>
  <c r="J5436" i="38"/>
  <c r="J5437" i="38"/>
  <c r="J5438" i="38"/>
  <c r="J5439" i="38"/>
  <c r="J5440" i="38"/>
  <c r="J5441" i="38"/>
  <c r="J5442" i="38"/>
  <c r="J5443" i="38"/>
  <c r="J5444" i="38"/>
  <c r="J5445" i="38"/>
  <c r="J5446" i="38"/>
  <c r="J5447" i="38"/>
  <c r="J5448" i="38"/>
  <c r="J5449" i="38"/>
  <c r="J5450" i="38"/>
  <c r="J5451" i="38"/>
  <c r="J5452" i="38"/>
  <c r="J5453" i="38"/>
  <c r="J5454" i="38"/>
  <c r="J5455" i="38"/>
  <c r="J5456" i="38"/>
  <c r="J5457" i="38"/>
  <c r="J5458" i="38"/>
  <c r="J5459" i="38"/>
  <c r="J5460" i="38"/>
  <c r="J5461" i="38"/>
  <c r="J5462" i="38"/>
  <c r="J5463" i="38"/>
  <c r="J5464" i="38"/>
  <c r="J5465" i="38"/>
  <c r="J5466" i="38"/>
  <c r="J5467" i="38"/>
  <c r="J5468" i="38"/>
  <c r="J5469" i="38"/>
  <c r="J5470" i="38"/>
  <c r="J5471" i="38"/>
  <c r="J5472" i="38"/>
  <c r="J5473" i="38"/>
  <c r="J5474" i="38"/>
  <c r="J5475" i="38"/>
  <c r="J5476" i="38"/>
  <c r="J5477" i="38"/>
  <c r="J5478" i="38"/>
  <c r="J5479" i="38"/>
  <c r="J5480" i="38"/>
  <c r="J5481" i="38"/>
  <c r="J5482" i="38"/>
  <c r="J5483" i="38"/>
  <c r="J5484" i="38"/>
  <c r="J5485" i="38"/>
  <c r="J5486" i="38"/>
  <c r="J5487" i="38"/>
  <c r="J5488" i="38"/>
  <c r="J5489" i="38"/>
  <c r="J5490" i="38"/>
  <c r="J5491" i="38"/>
  <c r="J5492" i="38"/>
  <c r="J5493" i="38"/>
  <c r="J5494" i="38"/>
  <c r="J5495" i="38"/>
  <c r="J5496" i="38"/>
  <c r="J5497" i="38"/>
  <c r="J5498" i="38"/>
  <c r="J5499" i="38"/>
  <c r="J5500" i="38"/>
  <c r="J5501" i="38"/>
  <c r="J5502" i="38"/>
  <c r="J5503" i="38"/>
  <c r="J5504" i="38"/>
  <c r="J5505" i="38"/>
  <c r="J5506" i="38"/>
  <c r="J5507" i="38"/>
  <c r="J5508" i="38"/>
  <c r="J5509" i="38"/>
  <c r="J5510" i="38"/>
  <c r="J5511" i="38"/>
  <c r="J5512" i="38"/>
  <c r="J5513" i="38"/>
  <c r="J5514" i="38"/>
  <c r="J5515" i="38"/>
  <c r="J5516" i="38"/>
  <c r="J5517" i="38"/>
  <c r="J5518" i="38"/>
  <c r="J5519" i="38"/>
  <c r="J5520" i="38"/>
  <c r="J5521" i="38"/>
  <c r="J5522" i="38"/>
  <c r="J5523" i="38"/>
  <c r="J5524" i="38"/>
  <c r="J5525" i="38"/>
  <c r="J5526" i="38"/>
  <c r="J5527" i="38"/>
  <c r="J5528" i="38"/>
  <c r="J5529" i="38"/>
  <c r="J5530" i="38"/>
  <c r="J5531" i="38"/>
  <c r="J5532" i="38"/>
  <c r="J5533" i="38"/>
  <c r="J5534" i="38"/>
  <c r="J5535" i="38"/>
  <c r="J5536" i="38"/>
  <c r="J5537" i="38"/>
  <c r="J5538" i="38"/>
  <c r="J5539" i="38"/>
  <c r="J5540" i="38"/>
  <c r="J5541" i="38"/>
  <c r="J5542" i="38"/>
  <c r="J5543" i="38"/>
  <c r="J5544" i="38"/>
  <c r="J5545" i="38"/>
  <c r="J5546" i="38"/>
  <c r="J5547" i="38"/>
  <c r="J5548" i="38"/>
  <c r="J5549" i="38"/>
  <c r="J5550" i="38"/>
  <c r="J5551" i="38"/>
  <c r="J5552" i="38"/>
  <c r="J5553" i="38"/>
  <c r="J5554" i="38"/>
  <c r="J5555" i="38"/>
  <c r="J5556" i="38"/>
  <c r="J5557" i="38"/>
  <c r="J5558" i="38"/>
  <c r="J5559" i="38"/>
  <c r="J5560" i="38"/>
  <c r="J5561" i="38"/>
  <c r="J5562" i="38"/>
  <c r="J5563" i="38"/>
  <c r="J5564" i="38"/>
  <c r="J5565" i="38"/>
  <c r="J5566" i="38"/>
  <c r="J5567" i="38"/>
  <c r="J5568" i="38"/>
  <c r="J5569" i="38"/>
  <c r="J5570" i="38"/>
  <c r="J5571" i="38"/>
  <c r="J5572" i="38"/>
  <c r="J5573" i="38"/>
  <c r="J5574" i="38"/>
  <c r="J5575" i="38"/>
  <c r="J5576" i="38"/>
  <c r="J5577" i="38"/>
  <c r="J5578" i="38"/>
  <c r="J5579" i="38"/>
  <c r="J5580" i="38"/>
  <c r="J5581" i="38"/>
  <c r="J5582" i="38"/>
  <c r="J5583" i="38"/>
  <c r="J5584" i="38"/>
  <c r="J5585" i="38"/>
  <c r="J5586" i="38"/>
  <c r="J5587" i="38"/>
  <c r="J5588" i="38"/>
  <c r="J5589" i="38"/>
  <c r="J5590" i="38"/>
  <c r="J5591" i="38"/>
  <c r="J5592" i="38"/>
  <c r="J5593" i="38"/>
  <c r="J5594" i="38"/>
  <c r="J5595" i="38"/>
  <c r="J5596" i="38"/>
  <c r="J5597" i="38"/>
  <c r="J5598" i="38"/>
  <c r="J5599" i="38"/>
  <c r="J5600" i="38"/>
  <c r="J5601" i="38"/>
  <c r="J5602" i="38"/>
  <c r="J5603" i="38"/>
  <c r="J5604" i="38"/>
  <c r="J5605" i="38"/>
  <c r="J5606" i="38"/>
  <c r="J5607" i="38"/>
  <c r="J5608" i="38"/>
  <c r="J5609" i="38"/>
  <c r="J5610" i="38"/>
  <c r="J5611" i="38"/>
  <c r="J5612" i="38"/>
  <c r="J5613" i="38"/>
  <c r="J5614" i="38"/>
  <c r="J5615" i="38"/>
  <c r="J5616" i="38"/>
  <c r="J5617" i="38"/>
  <c r="J5618" i="38"/>
  <c r="J5619" i="38"/>
  <c r="J5620" i="38"/>
  <c r="J5621" i="38"/>
  <c r="J5622" i="38"/>
  <c r="J5623" i="38"/>
  <c r="J5624" i="38"/>
  <c r="J5625" i="38"/>
  <c r="J5626" i="38"/>
  <c r="J5627" i="38"/>
  <c r="J5628" i="38"/>
  <c r="J5629" i="38"/>
  <c r="J5630" i="38"/>
  <c r="J5631" i="38"/>
  <c r="J5632" i="38"/>
  <c r="J5633" i="38"/>
  <c r="J5634" i="38"/>
  <c r="J5635" i="38"/>
  <c r="J5636" i="38"/>
  <c r="J5637" i="38"/>
  <c r="J5638" i="38"/>
  <c r="J5639" i="38"/>
  <c r="J5640" i="38"/>
  <c r="J5641" i="38"/>
  <c r="J5642" i="38"/>
  <c r="J5643" i="38"/>
  <c r="J5644" i="38"/>
  <c r="J5645" i="38"/>
  <c r="J5646" i="38"/>
  <c r="J5647" i="38"/>
  <c r="J5648" i="38"/>
  <c r="J5649" i="38"/>
  <c r="J5650" i="38"/>
  <c r="J5651" i="38"/>
  <c r="J5652" i="38"/>
  <c r="J5653" i="38"/>
  <c r="J5654" i="38"/>
  <c r="J5655" i="38"/>
  <c r="J5656" i="38"/>
  <c r="J5657" i="38"/>
  <c r="J5658" i="38"/>
  <c r="J5659" i="38"/>
  <c r="J5660" i="38"/>
  <c r="J5661" i="38"/>
  <c r="J5662" i="38"/>
  <c r="J5663" i="38"/>
  <c r="J5664" i="38"/>
  <c r="J5665" i="38"/>
  <c r="J5666" i="38"/>
  <c r="J5667" i="38"/>
  <c r="J5668" i="38"/>
  <c r="J5669" i="38"/>
  <c r="J5670" i="38"/>
  <c r="J5671" i="38"/>
  <c r="J5672" i="38"/>
  <c r="J5673" i="38"/>
  <c r="J5674" i="38"/>
  <c r="J5675" i="38"/>
  <c r="J5676" i="38"/>
  <c r="J5677" i="38"/>
  <c r="J5678" i="38"/>
  <c r="J5679" i="38"/>
  <c r="J5680" i="38"/>
  <c r="J5681" i="38"/>
  <c r="J5682" i="38"/>
  <c r="J5683" i="38"/>
  <c r="J5684" i="38"/>
  <c r="J5685" i="38"/>
  <c r="J5686" i="38"/>
  <c r="J5687" i="38"/>
  <c r="J5688" i="38"/>
  <c r="J5689" i="38"/>
  <c r="J5690" i="38"/>
  <c r="J5691" i="38"/>
  <c r="J5692" i="38"/>
  <c r="J5693" i="38"/>
  <c r="J5694" i="38"/>
  <c r="J5695" i="38"/>
  <c r="J5696" i="38"/>
  <c r="J5697" i="38"/>
  <c r="J5698" i="38"/>
  <c r="J5699" i="38"/>
  <c r="J5700" i="38"/>
  <c r="J5701" i="38"/>
  <c r="J5702" i="38"/>
  <c r="J5703" i="38"/>
  <c r="J5704" i="38"/>
  <c r="J5705" i="38"/>
  <c r="J5706" i="38"/>
  <c r="J5707" i="38"/>
  <c r="J5708" i="38"/>
  <c r="J5709" i="38"/>
  <c r="J5710" i="38"/>
  <c r="J5711" i="38"/>
  <c r="J5712" i="38"/>
  <c r="J5713" i="38"/>
  <c r="J5714" i="38"/>
  <c r="J5715" i="38"/>
  <c r="J5716" i="38"/>
  <c r="J5717" i="38"/>
  <c r="J5718" i="38"/>
  <c r="J5719" i="38"/>
  <c r="J5720" i="38"/>
  <c r="J5721" i="38"/>
  <c r="J5722" i="38"/>
  <c r="J5723" i="38"/>
  <c r="J5724" i="38"/>
  <c r="J5725" i="38"/>
  <c r="J5726" i="38"/>
  <c r="J5727" i="38"/>
  <c r="J5728" i="38"/>
  <c r="J5729" i="38"/>
  <c r="J5730" i="38"/>
  <c r="J5731" i="38"/>
  <c r="J5732" i="38"/>
  <c r="J5733" i="38"/>
  <c r="J5734" i="38"/>
  <c r="J5735" i="38"/>
  <c r="J5736" i="38"/>
  <c r="J5737" i="38"/>
  <c r="J5738" i="38"/>
  <c r="J5739" i="38"/>
  <c r="J5740" i="38"/>
  <c r="J5741" i="38"/>
  <c r="J5742" i="38"/>
  <c r="J5743" i="38"/>
  <c r="J5744" i="38"/>
  <c r="J5745" i="38"/>
  <c r="J5746" i="38"/>
  <c r="J5747" i="38"/>
  <c r="J5748" i="38"/>
  <c r="J5749" i="38"/>
  <c r="J5750" i="38"/>
  <c r="J5751" i="38"/>
  <c r="J5752" i="38"/>
  <c r="J5753" i="38"/>
  <c r="J5754" i="38"/>
  <c r="J5755" i="38"/>
  <c r="J5756" i="38"/>
  <c r="J5757" i="38"/>
  <c r="J5758" i="38"/>
  <c r="J5759" i="38"/>
  <c r="J5760" i="38"/>
  <c r="J5761" i="38"/>
  <c r="J5762" i="38"/>
  <c r="J5763" i="38"/>
  <c r="J5764" i="38"/>
  <c r="J5765" i="38"/>
  <c r="J5766" i="38"/>
  <c r="J5767" i="38"/>
  <c r="J5768" i="38"/>
  <c r="J5769" i="38"/>
  <c r="J5770" i="38"/>
  <c r="J5771" i="38"/>
  <c r="J5772" i="38"/>
  <c r="J5773" i="38"/>
  <c r="J5774" i="38"/>
  <c r="J5775" i="38"/>
  <c r="J5776" i="38"/>
  <c r="J5777" i="38"/>
  <c r="J5778" i="38"/>
  <c r="J5779" i="38"/>
  <c r="J5780" i="38"/>
  <c r="J5781" i="38"/>
  <c r="J5782" i="38"/>
  <c r="J5783" i="38"/>
  <c r="J5784" i="38"/>
  <c r="J5785" i="38"/>
  <c r="J5786" i="38"/>
  <c r="J5787" i="38"/>
  <c r="J5788" i="38"/>
  <c r="J5789" i="38"/>
  <c r="J5790" i="38"/>
  <c r="J5791" i="38"/>
  <c r="J5792" i="38"/>
  <c r="J5793" i="38"/>
  <c r="J5794" i="38"/>
  <c r="J5795" i="38"/>
  <c r="J5796" i="38"/>
  <c r="J5797" i="38"/>
  <c r="J5798" i="38"/>
  <c r="J5799" i="38"/>
  <c r="J5800" i="38"/>
  <c r="J5801" i="38"/>
  <c r="J5802" i="38"/>
  <c r="J5803" i="38"/>
  <c r="J5804" i="38"/>
  <c r="J5805" i="38"/>
  <c r="J5806" i="38"/>
  <c r="J5807" i="38"/>
  <c r="J5808" i="38"/>
  <c r="J5809" i="38"/>
  <c r="J5810" i="38"/>
  <c r="J5811" i="38"/>
  <c r="J5812" i="38"/>
  <c r="J5813" i="38"/>
  <c r="J5814" i="38"/>
  <c r="J5815" i="38"/>
  <c r="J5816" i="38"/>
  <c r="J5817" i="38"/>
  <c r="J5818" i="38"/>
  <c r="J5819" i="38"/>
  <c r="J5820" i="38"/>
  <c r="J5821" i="38"/>
  <c r="J5822" i="38"/>
  <c r="J5823" i="38"/>
  <c r="J5824" i="38"/>
  <c r="J5825" i="38"/>
  <c r="J5826" i="38"/>
  <c r="J5827" i="38"/>
  <c r="J5828" i="38"/>
  <c r="J5829" i="38"/>
  <c r="J5830" i="38"/>
  <c r="J5831" i="38"/>
  <c r="J5832" i="38"/>
  <c r="J5833" i="38"/>
  <c r="J5834" i="38"/>
  <c r="J5835" i="38"/>
  <c r="J5836" i="38"/>
  <c r="J5837" i="38"/>
  <c r="J5838" i="38"/>
  <c r="J5839" i="38"/>
  <c r="J5840" i="38"/>
  <c r="J5841" i="38"/>
  <c r="J5842" i="38"/>
  <c r="J5843" i="38"/>
  <c r="J5844" i="38"/>
  <c r="J5845" i="38"/>
  <c r="J5846" i="38"/>
  <c r="J5847" i="38"/>
  <c r="J5848" i="38"/>
  <c r="J5849" i="38"/>
  <c r="J5850" i="38"/>
  <c r="J5851" i="38"/>
  <c r="J5852" i="38"/>
  <c r="K4" i="6"/>
  <c r="K5" i="6"/>
  <c r="K6" i="6"/>
  <c r="K7" i="6"/>
  <c r="K8" i="6"/>
  <c r="K9" i="6"/>
  <c r="K10" i="6"/>
  <c r="K11" i="6"/>
  <c r="K12" i="6"/>
  <c r="K13" i="6"/>
  <c r="K14" i="6"/>
  <c r="K15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3" i="6"/>
  <c r="I27" i="37"/>
  <c r="I38" i="37"/>
  <c r="I42" i="37"/>
  <c r="I43" i="37"/>
  <c r="I44" i="37"/>
  <c r="I45" i="37"/>
  <c r="I46" i="37"/>
  <c r="I47" i="37"/>
  <c r="I48" i="37"/>
  <c r="I49" i="37"/>
  <c r="I50" i="37"/>
  <c r="I51" i="37"/>
  <c r="I52" i="37"/>
  <c r="I53" i="37"/>
  <c r="I54" i="37"/>
  <c r="I55" i="37"/>
  <c r="I56" i="37"/>
  <c r="I57" i="37"/>
  <c r="I58" i="37"/>
  <c r="I59" i="37"/>
  <c r="I60" i="37"/>
  <c r="I61" i="37"/>
  <c r="I62" i="37"/>
  <c r="I63" i="37"/>
  <c r="I64" i="37"/>
  <c r="I65" i="37"/>
  <c r="I66" i="37"/>
  <c r="I67" i="37"/>
  <c r="I68" i="37"/>
  <c r="I69" i="37"/>
  <c r="I70" i="37"/>
  <c r="I71" i="37"/>
  <c r="I72" i="37"/>
  <c r="I73" i="37"/>
  <c r="I74" i="37"/>
  <c r="I75" i="37"/>
  <c r="I76" i="37"/>
  <c r="I77" i="37"/>
  <c r="I78" i="37"/>
  <c r="I79" i="37"/>
  <c r="I80" i="37"/>
  <c r="I81" i="37"/>
  <c r="I82" i="37"/>
  <c r="I83" i="37"/>
  <c r="I84" i="37"/>
  <c r="I85" i="37"/>
  <c r="I86" i="37"/>
  <c r="I87" i="37"/>
  <c r="I88" i="37"/>
  <c r="I89" i="37"/>
  <c r="I90" i="37"/>
  <c r="I91" i="37"/>
  <c r="I92" i="37"/>
  <c r="I93" i="37"/>
  <c r="I94" i="37"/>
  <c r="I95" i="37"/>
  <c r="I96" i="37"/>
  <c r="I97" i="37"/>
  <c r="I98" i="37"/>
  <c r="I99" i="37"/>
  <c r="I100" i="37"/>
  <c r="I101" i="37"/>
  <c r="I102" i="37"/>
  <c r="I103" i="37"/>
  <c r="I104" i="37"/>
  <c r="I105" i="37"/>
  <c r="I106" i="37"/>
  <c r="I107" i="37"/>
  <c r="I108" i="37"/>
  <c r="I109" i="37"/>
  <c r="I110" i="37"/>
  <c r="I111" i="37"/>
  <c r="I112" i="37"/>
  <c r="I113" i="37"/>
  <c r="I114" i="37"/>
  <c r="I115" i="37"/>
  <c r="I116" i="37"/>
  <c r="I117" i="37"/>
  <c r="I118" i="37"/>
  <c r="I119" i="37"/>
  <c r="I120" i="37"/>
  <c r="I121" i="37"/>
  <c r="I122" i="37"/>
  <c r="I123" i="37"/>
  <c r="I124" i="37"/>
  <c r="I125" i="37"/>
  <c r="I126" i="37"/>
  <c r="I127" i="37"/>
  <c r="I128" i="37"/>
  <c r="I129" i="37"/>
  <c r="I130" i="37"/>
  <c r="I131" i="37"/>
  <c r="I132" i="37"/>
  <c r="I133" i="37"/>
  <c r="I134" i="37"/>
  <c r="I135" i="37"/>
  <c r="I136" i="37"/>
  <c r="I137" i="37"/>
  <c r="I138" i="37"/>
  <c r="I139" i="37"/>
  <c r="I140" i="37"/>
  <c r="I141" i="37"/>
  <c r="I142" i="37"/>
  <c r="I143" i="37"/>
  <c r="I144" i="37"/>
  <c r="I145" i="37"/>
  <c r="I146" i="37"/>
  <c r="I147" i="37"/>
  <c r="I148" i="37"/>
  <c r="I149" i="37"/>
  <c r="I150" i="37"/>
  <c r="I151" i="37"/>
  <c r="I152" i="37"/>
  <c r="I153" i="37"/>
  <c r="I154" i="37"/>
  <c r="I155" i="37"/>
  <c r="I156" i="37"/>
  <c r="I157" i="37"/>
  <c r="I158" i="37"/>
  <c r="I159" i="37"/>
  <c r="I160" i="37"/>
  <c r="I161" i="37"/>
  <c r="I162" i="37"/>
  <c r="I163" i="37"/>
  <c r="I164" i="37"/>
  <c r="I165" i="37"/>
  <c r="I166" i="37"/>
  <c r="I167" i="37"/>
  <c r="I168" i="37"/>
  <c r="I169" i="37"/>
  <c r="I170" i="37"/>
  <c r="I171" i="37"/>
  <c r="I172" i="37"/>
  <c r="I173" i="37"/>
  <c r="I174" i="37"/>
  <c r="I175" i="37"/>
  <c r="I176" i="37"/>
  <c r="I177" i="37"/>
  <c r="I178" i="37"/>
  <c r="I179" i="37"/>
  <c r="I180" i="37"/>
  <c r="I181" i="37"/>
  <c r="I182" i="37"/>
  <c r="I183" i="37"/>
  <c r="I184" i="37"/>
  <c r="I185" i="37"/>
  <c r="I186" i="37"/>
  <c r="I187" i="37"/>
  <c r="I188" i="37"/>
  <c r="I189" i="37"/>
  <c r="I190" i="37"/>
  <c r="I191" i="37"/>
  <c r="I192" i="37"/>
  <c r="I193" i="37"/>
  <c r="I194" i="37"/>
  <c r="I195" i="37"/>
  <c r="I196" i="37"/>
  <c r="I197" i="37"/>
  <c r="I198" i="37"/>
  <c r="I199" i="37"/>
  <c r="I200" i="37"/>
  <c r="I201" i="37"/>
  <c r="I202" i="37"/>
  <c r="I203" i="37"/>
  <c r="I204" i="37"/>
  <c r="I205" i="37"/>
  <c r="I206" i="37"/>
  <c r="I207" i="37"/>
  <c r="I208" i="37"/>
  <c r="I209" i="37"/>
  <c r="I210" i="37"/>
  <c r="I211" i="37"/>
  <c r="I212" i="37"/>
  <c r="I213" i="37"/>
  <c r="I214" i="37"/>
  <c r="I215" i="37"/>
  <c r="I216" i="37"/>
  <c r="I217" i="37"/>
  <c r="I218" i="37"/>
  <c r="I219" i="37"/>
  <c r="I220" i="37"/>
  <c r="I221" i="37"/>
  <c r="I222" i="37"/>
  <c r="I223" i="37"/>
  <c r="I224" i="37"/>
  <c r="I225" i="37"/>
  <c r="I226" i="37"/>
  <c r="I227" i="37"/>
  <c r="I228" i="37"/>
  <c r="I229" i="37"/>
  <c r="I230" i="37"/>
  <c r="I231" i="37"/>
  <c r="I232" i="37"/>
  <c r="I233" i="37"/>
  <c r="I234" i="37"/>
  <c r="I235" i="37"/>
  <c r="I236" i="37"/>
  <c r="I237" i="37"/>
  <c r="I238" i="37"/>
  <c r="I239" i="37"/>
  <c r="I240" i="37"/>
  <c r="I241" i="37"/>
  <c r="I242" i="37"/>
  <c r="I243" i="37"/>
  <c r="I244" i="37"/>
  <c r="I245" i="37"/>
  <c r="I246" i="37"/>
  <c r="I247" i="37"/>
  <c r="I248" i="37"/>
  <c r="I249" i="37"/>
  <c r="I250" i="37"/>
  <c r="I251" i="37"/>
  <c r="I252" i="37"/>
  <c r="I253" i="37"/>
  <c r="I254" i="37"/>
  <c r="I255" i="37"/>
  <c r="I256" i="37"/>
  <c r="I257" i="37"/>
  <c r="I258" i="37"/>
  <c r="I259" i="37"/>
  <c r="I260" i="37"/>
  <c r="I261" i="37"/>
  <c r="I262" i="37"/>
  <c r="I263" i="37"/>
  <c r="I264" i="37"/>
  <c r="I265" i="37"/>
  <c r="I266" i="37"/>
  <c r="I267" i="37"/>
  <c r="I268" i="37"/>
  <c r="I269" i="37"/>
  <c r="I270" i="37"/>
  <c r="I271" i="37"/>
  <c r="I272" i="37"/>
  <c r="I273" i="37"/>
  <c r="I274" i="37"/>
  <c r="I275" i="37"/>
  <c r="I276" i="37"/>
  <c r="I277" i="37"/>
  <c r="I278" i="37"/>
  <c r="I279" i="37"/>
  <c r="I280" i="37"/>
  <c r="I281" i="37"/>
  <c r="I282" i="37"/>
  <c r="I283" i="37"/>
  <c r="I284" i="37"/>
  <c r="I285" i="37"/>
  <c r="I286" i="37"/>
  <c r="I287" i="37"/>
  <c r="I288" i="37"/>
  <c r="I289" i="37"/>
  <c r="I290" i="37"/>
  <c r="I291" i="37"/>
  <c r="I292" i="37"/>
  <c r="I293" i="37"/>
  <c r="I294" i="37"/>
  <c r="I295" i="37"/>
  <c r="I296" i="37"/>
  <c r="I297" i="37"/>
  <c r="I298" i="37"/>
  <c r="I299" i="37"/>
  <c r="I300" i="37"/>
  <c r="I301" i="37"/>
  <c r="I302" i="37"/>
  <c r="I303" i="37"/>
  <c r="I304" i="37"/>
  <c r="I305" i="37"/>
  <c r="I306" i="37"/>
  <c r="I307" i="37"/>
  <c r="I308" i="37"/>
  <c r="I309" i="37"/>
  <c r="I310" i="37"/>
  <c r="I311" i="37"/>
  <c r="I312" i="37"/>
  <c r="I313" i="37"/>
  <c r="I314" i="37"/>
  <c r="I315" i="37"/>
  <c r="I316" i="37"/>
  <c r="I317" i="37"/>
  <c r="I318" i="37"/>
  <c r="I319" i="37"/>
  <c r="I320" i="37"/>
  <c r="I321" i="37"/>
  <c r="I322" i="37"/>
  <c r="I323" i="37"/>
  <c r="I324" i="37"/>
  <c r="I325" i="37"/>
  <c r="I326" i="37"/>
  <c r="I327" i="37"/>
  <c r="I328" i="37"/>
  <c r="I329" i="37"/>
  <c r="I330" i="37"/>
  <c r="I331" i="37"/>
  <c r="I332" i="37"/>
  <c r="I333" i="37"/>
  <c r="I334" i="37"/>
  <c r="I335" i="37"/>
  <c r="I336" i="37"/>
  <c r="I337" i="37"/>
  <c r="I338" i="37"/>
  <c r="I339" i="37"/>
  <c r="I340" i="37"/>
  <c r="I341" i="37"/>
  <c r="I342" i="37"/>
  <c r="I343" i="37"/>
  <c r="I344" i="37"/>
  <c r="I345" i="37"/>
  <c r="I346" i="37"/>
  <c r="I347" i="37"/>
  <c r="I348" i="37"/>
  <c r="I349" i="37"/>
  <c r="I350" i="37"/>
  <c r="I351" i="37"/>
  <c r="I352" i="37"/>
  <c r="I353" i="37"/>
  <c r="I354" i="37"/>
  <c r="I355" i="37"/>
  <c r="I356" i="37"/>
  <c r="I357" i="37"/>
  <c r="I358" i="37"/>
  <c r="I359" i="37"/>
  <c r="I360" i="37"/>
  <c r="I361" i="37"/>
  <c r="I362" i="37"/>
  <c r="I363" i="37"/>
  <c r="I364" i="37"/>
  <c r="I365" i="37"/>
  <c r="I366" i="37"/>
  <c r="I367" i="37"/>
  <c r="I368" i="37"/>
  <c r="I369" i="37"/>
  <c r="I370" i="37"/>
  <c r="I371" i="37"/>
  <c r="I372" i="37"/>
  <c r="I373" i="37"/>
  <c r="I374" i="37"/>
  <c r="I375" i="37"/>
  <c r="I376" i="37"/>
  <c r="I377" i="37"/>
  <c r="I378" i="37"/>
  <c r="I379" i="37"/>
  <c r="I380" i="37"/>
  <c r="I381" i="37"/>
  <c r="I382" i="37"/>
  <c r="I383" i="37"/>
  <c r="I384" i="37"/>
  <c r="I385" i="37"/>
  <c r="I386" i="37"/>
  <c r="I387" i="37"/>
  <c r="I388" i="37"/>
  <c r="I389" i="37"/>
  <c r="I390" i="37"/>
  <c r="I391" i="37"/>
  <c r="I392" i="37"/>
  <c r="I393" i="37"/>
  <c r="I394" i="37"/>
  <c r="I395" i="37"/>
  <c r="I396" i="37"/>
  <c r="I397" i="37"/>
  <c r="I398" i="37"/>
  <c r="I399" i="37"/>
  <c r="I400" i="37"/>
  <c r="I401" i="37"/>
  <c r="I402" i="37"/>
  <c r="I403" i="37"/>
  <c r="I404" i="37"/>
  <c r="I405" i="37"/>
  <c r="I406" i="37"/>
  <c r="I407" i="37"/>
  <c r="I408" i="37"/>
  <c r="I409" i="37"/>
  <c r="I410" i="37"/>
  <c r="I411" i="37"/>
  <c r="I412" i="37"/>
  <c r="I413" i="37"/>
  <c r="I414" i="37"/>
  <c r="I415" i="37"/>
  <c r="I416" i="37"/>
  <c r="I417" i="37"/>
  <c r="I418" i="37"/>
  <c r="I419" i="37"/>
  <c r="I420" i="37"/>
  <c r="I421" i="37"/>
  <c r="I422" i="37"/>
  <c r="I423" i="37"/>
  <c r="I424" i="37"/>
  <c r="I425" i="37"/>
  <c r="I426" i="37"/>
  <c r="I427" i="37"/>
  <c r="I428" i="37"/>
  <c r="I429" i="37"/>
  <c r="I430" i="37"/>
  <c r="I431" i="37"/>
  <c r="I432" i="37"/>
  <c r="I433" i="37"/>
  <c r="I434" i="37"/>
  <c r="I435" i="37"/>
  <c r="I436" i="37"/>
  <c r="I437" i="37"/>
  <c r="I438" i="37"/>
  <c r="I439" i="37"/>
  <c r="I440" i="37"/>
  <c r="I441" i="37"/>
  <c r="I442" i="37"/>
  <c r="I443" i="37"/>
  <c r="I444" i="37"/>
  <c r="I445" i="37"/>
  <c r="I446" i="37"/>
  <c r="I447" i="37"/>
  <c r="I448" i="37"/>
  <c r="I449" i="37"/>
  <c r="I450" i="37"/>
  <c r="I451" i="37"/>
  <c r="I452" i="37"/>
  <c r="I453" i="37"/>
  <c r="I454" i="37"/>
  <c r="I455" i="37"/>
  <c r="I456" i="37"/>
  <c r="I457" i="37"/>
  <c r="I458" i="37"/>
  <c r="I459" i="37"/>
  <c r="I460" i="37"/>
  <c r="I461" i="37"/>
  <c r="I462" i="37"/>
  <c r="I463" i="37"/>
  <c r="I464" i="37"/>
  <c r="I465" i="37"/>
  <c r="I466" i="37"/>
  <c r="I467" i="37"/>
  <c r="I468" i="37"/>
  <c r="I469" i="37"/>
  <c r="I470" i="37"/>
  <c r="I471" i="37"/>
  <c r="I472" i="37"/>
  <c r="I473" i="37"/>
  <c r="I474" i="37"/>
  <c r="I475" i="37"/>
  <c r="I476" i="37"/>
  <c r="I477" i="37"/>
  <c r="I478" i="37"/>
  <c r="I479" i="37"/>
  <c r="I480" i="37"/>
  <c r="I481" i="37"/>
  <c r="I482" i="37"/>
  <c r="I483" i="37"/>
  <c r="I484" i="37"/>
  <c r="I485" i="37"/>
  <c r="I486" i="37"/>
  <c r="I487" i="37"/>
  <c r="I488" i="37"/>
  <c r="I489" i="37"/>
  <c r="I490" i="37"/>
  <c r="I491" i="37"/>
  <c r="I492" i="37"/>
  <c r="I493" i="37"/>
  <c r="I494" i="37"/>
  <c r="I495" i="37"/>
  <c r="I496" i="37"/>
  <c r="I497" i="37"/>
  <c r="I498" i="37"/>
  <c r="I499" i="37"/>
  <c r="I500" i="37"/>
  <c r="I501" i="37"/>
  <c r="I502" i="37"/>
  <c r="I503" i="37"/>
  <c r="I504" i="37"/>
  <c r="I505" i="37"/>
  <c r="I506" i="37"/>
  <c r="I507" i="37"/>
  <c r="I508" i="37"/>
  <c r="I509" i="37"/>
  <c r="I510" i="37"/>
  <c r="I511" i="37"/>
  <c r="I512" i="37"/>
  <c r="I513" i="37"/>
  <c r="I514" i="37"/>
  <c r="I515" i="37"/>
  <c r="I516" i="37"/>
  <c r="I517" i="37"/>
  <c r="I518" i="37"/>
  <c r="I519" i="37"/>
  <c r="I520" i="37"/>
  <c r="I521" i="37"/>
  <c r="I522" i="37"/>
  <c r="I523" i="37"/>
  <c r="I524" i="37"/>
  <c r="I525" i="37"/>
  <c r="I526" i="37"/>
  <c r="I527" i="37"/>
  <c r="I528" i="37"/>
  <c r="I529" i="37"/>
  <c r="I530" i="37"/>
  <c r="I531" i="37"/>
  <c r="I532" i="37"/>
  <c r="I533" i="37"/>
  <c r="I534" i="37"/>
  <c r="I535" i="37"/>
  <c r="I536" i="37"/>
  <c r="I537" i="37"/>
  <c r="I538" i="37"/>
  <c r="I539" i="37"/>
  <c r="I540" i="37"/>
  <c r="I541" i="37"/>
  <c r="I542" i="37"/>
  <c r="I543" i="37"/>
  <c r="I544" i="37"/>
  <c r="I545" i="37"/>
  <c r="I546" i="37"/>
  <c r="I547" i="37"/>
  <c r="I548" i="37"/>
  <c r="I549" i="37"/>
  <c r="I550" i="37"/>
  <c r="I551" i="37"/>
  <c r="I552" i="37"/>
  <c r="I553" i="37"/>
  <c r="I554" i="37"/>
  <c r="I555" i="37"/>
  <c r="I556" i="37"/>
  <c r="I557" i="37"/>
  <c r="I558" i="37"/>
  <c r="I559" i="37"/>
  <c r="I560" i="37"/>
  <c r="I561" i="37"/>
  <c r="I562" i="37"/>
  <c r="I563" i="37"/>
  <c r="I564" i="37"/>
  <c r="I565" i="37"/>
  <c r="I566" i="37"/>
  <c r="I567" i="37"/>
  <c r="I568" i="37"/>
  <c r="I569" i="37"/>
  <c r="I570" i="37"/>
  <c r="I571" i="37"/>
  <c r="I572" i="37"/>
  <c r="I573" i="37"/>
  <c r="I574" i="37"/>
  <c r="I575" i="37"/>
  <c r="I576" i="37"/>
  <c r="I577" i="37"/>
  <c r="I578" i="37"/>
  <c r="I579" i="37"/>
  <c r="I580" i="37"/>
  <c r="I581" i="37"/>
  <c r="I582" i="37"/>
  <c r="I583" i="37"/>
  <c r="I584" i="37"/>
  <c r="I585" i="37"/>
  <c r="I586" i="37"/>
  <c r="I587" i="37"/>
  <c r="I588" i="37"/>
  <c r="I589" i="37"/>
  <c r="I590" i="37"/>
  <c r="I591" i="37"/>
  <c r="I592" i="37"/>
  <c r="I593" i="37"/>
  <c r="I594" i="37"/>
  <c r="I595" i="37"/>
  <c r="I596" i="37"/>
  <c r="I597" i="37"/>
  <c r="I598" i="37"/>
  <c r="I599" i="37"/>
  <c r="I600" i="37"/>
  <c r="I601" i="37"/>
  <c r="I602" i="37"/>
  <c r="K27" i="37"/>
  <c r="M27" i="37" s="1"/>
  <c r="L33" i="37"/>
  <c r="N33" i="37" s="1"/>
  <c r="L34" i="37"/>
  <c r="N34" i="37" s="1"/>
  <c r="L35" i="37"/>
  <c r="N35" i="37" s="1"/>
  <c r="L36" i="37"/>
  <c r="N36" i="37" s="1"/>
  <c r="L37" i="37"/>
  <c r="N37" i="37" s="1"/>
  <c r="L38" i="37"/>
  <c r="N38" i="37" s="1"/>
  <c r="L39" i="37"/>
  <c r="N39" i="37" s="1"/>
  <c r="L40" i="37"/>
  <c r="N40" i="37" s="1"/>
  <c r="L41" i="37"/>
  <c r="N41" i="37" s="1"/>
  <c r="K42" i="37"/>
  <c r="M42" i="37" s="1"/>
  <c r="L42" i="37"/>
  <c r="N42" i="37" s="1"/>
  <c r="K43" i="37"/>
  <c r="M43" i="37" s="1"/>
  <c r="L43" i="37"/>
  <c r="N43" i="37" s="1"/>
  <c r="K44" i="37"/>
  <c r="M44" i="37" s="1"/>
  <c r="L44" i="37"/>
  <c r="N44" i="37" s="1"/>
  <c r="K45" i="37"/>
  <c r="M45" i="37" s="1"/>
  <c r="L45" i="37"/>
  <c r="N45" i="37" s="1"/>
  <c r="K46" i="37"/>
  <c r="M46" i="37" s="1"/>
  <c r="L46" i="37"/>
  <c r="N46" i="37" s="1"/>
  <c r="K47" i="37"/>
  <c r="M47" i="37" s="1"/>
  <c r="L47" i="37"/>
  <c r="N47" i="37" s="1"/>
  <c r="K48" i="37"/>
  <c r="M48" i="37" s="1"/>
  <c r="L48" i="37"/>
  <c r="N48" i="37" s="1"/>
  <c r="K49" i="37"/>
  <c r="M49" i="37" s="1"/>
  <c r="L49" i="37"/>
  <c r="N49" i="37" s="1"/>
  <c r="K50" i="37"/>
  <c r="M50" i="37" s="1"/>
  <c r="L50" i="37"/>
  <c r="N50" i="37" s="1"/>
  <c r="K51" i="37"/>
  <c r="M51" i="37" s="1"/>
  <c r="L51" i="37"/>
  <c r="N51" i="37" s="1"/>
  <c r="K52" i="37"/>
  <c r="M52" i="37" s="1"/>
  <c r="L52" i="37"/>
  <c r="N52" i="37" s="1"/>
  <c r="K53" i="37"/>
  <c r="M53" i="37" s="1"/>
  <c r="L53" i="37"/>
  <c r="N53" i="37" s="1"/>
  <c r="K54" i="37"/>
  <c r="M54" i="37" s="1"/>
  <c r="L54" i="37"/>
  <c r="N54" i="37" s="1"/>
  <c r="K55" i="37"/>
  <c r="M55" i="37" s="1"/>
  <c r="L55" i="37"/>
  <c r="N55" i="37" s="1"/>
  <c r="K56" i="37"/>
  <c r="M56" i="37" s="1"/>
  <c r="L56" i="37"/>
  <c r="N56" i="37" s="1"/>
  <c r="K57" i="37"/>
  <c r="M57" i="37" s="1"/>
  <c r="L57" i="37"/>
  <c r="N57" i="37" s="1"/>
  <c r="K58" i="37"/>
  <c r="M58" i="37" s="1"/>
  <c r="L58" i="37"/>
  <c r="N58" i="37" s="1"/>
  <c r="K59" i="37"/>
  <c r="M59" i="37" s="1"/>
  <c r="L59" i="37"/>
  <c r="N59" i="37" s="1"/>
  <c r="K60" i="37"/>
  <c r="M60" i="37" s="1"/>
  <c r="L60" i="37"/>
  <c r="N60" i="37" s="1"/>
  <c r="K61" i="37"/>
  <c r="M61" i="37" s="1"/>
  <c r="L61" i="37"/>
  <c r="N61" i="37" s="1"/>
  <c r="K62" i="37"/>
  <c r="M62" i="37" s="1"/>
  <c r="L62" i="37"/>
  <c r="N62" i="37" s="1"/>
  <c r="K63" i="37"/>
  <c r="M63" i="37" s="1"/>
  <c r="L63" i="37"/>
  <c r="N63" i="37" s="1"/>
  <c r="K64" i="37"/>
  <c r="M64" i="37" s="1"/>
  <c r="L64" i="37"/>
  <c r="N64" i="37" s="1"/>
  <c r="K65" i="37"/>
  <c r="M65" i="37" s="1"/>
  <c r="L65" i="37"/>
  <c r="N65" i="37" s="1"/>
  <c r="K66" i="37"/>
  <c r="M66" i="37" s="1"/>
  <c r="L66" i="37"/>
  <c r="N66" i="37" s="1"/>
  <c r="K67" i="37"/>
  <c r="M67" i="37" s="1"/>
  <c r="L67" i="37"/>
  <c r="N67" i="37" s="1"/>
  <c r="K68" i="37"/>
  <c r="M68" i="37" s="1"/>
  <c r="L68" i="37"/>
  <c r="N68" i="37" s="1"/>
  <c r="K69" i="37"/>
  <c r="M69" i="37" s="1"/>
  <c r="L69" i="37"/>
  <c r="N69" i="37" s="1"/>
  <c r="K70" i="37"/>
  <c r="M70" i="37" s="1"/>
  <c r="L70" i="37"/>
  <c r="N70" i="37" s="1"/>
  <c r="K71" i="37"/>
  <c r="M71" i="37" s="1"/>
  <c r="L71" i="37"/>
  <c r="N71" i="37" s="1"/>
  <c r="K72" i="37"/>
  <c r="M72" i="37" s="1"/>
  <c r="L72" i="37"/>
  <c r="N72" i="37" s="1"/>
  <c r="K73" i="37"/>
  <c r="M73" i="37" s="1"/>
  <c r="L73" i="37"/>
  <c r="N73" i="37" s="1"/>
  <c r="K74" i="37"/>
  <c r="M74" i="37" s="1"/>
  <c r="L74" i="37"/>
  <c r="N74" i="37" s="1"/>
  <c r="K75" i="37"/>
  <c r="M75" i="37" s="1"/>
  <c r="L75" i="37"/>
  <c r="N75" i="37" s="1"/>
  <c r="K76" i="37"/>
  <c r="M76" i="37" s="1"/>
  <c r="L76" i="37"/>
  <c r="N76" i="37" s="1"/>
  <c r="K77" i="37"/>
  <c r="M77" i="37" s="1"/>
  <c r="L77" i="37"/>
  <c r="N77" i="37" s="1"/>
  <c r="K78" i="37"/>
  <c r="M78" i="37" s="1"/>
  <c r="L78" i="37"/>
  <c r="N78" i="37" s="1"/>
  <c r="K79" i="37"/>
  <c r="M79" i="37" s="1"/>
  <c r="L79" i="37"/>
  <c r="N79" i="37" s="1"/>
  <c r="K80" i="37"/>
  <c r="M80" i="37" s="1"/>
  <c r="L80" i="37"/>
  <c r="N80" i="37" s="1"/>
  <c r="K81" i="37"/>
  <c r="M81" i="37" s="1"/>
  <c r="L81" i="37"/>
  <c r="N81" i="37" s="1"/>
  <c r="K82" i="37"/>
  <c r="M82" i="37" s="1"/>
  <c r="L82" i="37"/>
  <c r="N82" i="37" s="1"/>
  <c r="K83" i="37"/>
  <c r="M83" i="37" s="1"/>
  <c r="L83" i="37"/>
  <c r="N83" i="37" s="1"/>
  <c r="K84" i="37"/>
  <c r="M84" i="37" s="1"/>
  <c r="L84" i="37"/>
  <c r="N84" i="37" s="1"/>
  <c r="K85" i="37"/>
  <c r="M85" i="37" s="1"/>
  <c r="L85" i="37"/>
  <c r="N85" i="37" s="1"/>
  <c r="K86" i="37"/>
  <c r="M86" i="37" s="1"/>
  <c r="L86" i="37"/>
  <c r="N86" i="37" s="1"/>
  <c r="K87" i="37"/>
  <c r="M87" i="37" s="1"/>
  <c r="L87" i="37"/>
  <c r="N87" i="37" s="1"/>
  <c r="K88" i="37"/>
  <c r="M88" i="37" s="1"/>
  <c r="L88" i="37"/>
  <c r="N88" i="37" s="1"/>
  <c r="K89" i="37"/>
  <c r="M89" i="37" s="1"/>
  <c r="L89" i="37"/>
  <c r="N89" i="37" s="1"/>
  <c r="K90" i="37"/>
  <c r="M90" i="37" s="1"/>
  <c r="L90" i="37"/>
  <c r="N90" i="37" s="1"/>
  <c r="K91" i="37"/>
  <c r="M91" i="37" s="1"/>
  <c r="L91" i="37"/>
  <c r="N91" i="37" s="1"/>
  <c r="K92" i="37"/>
  <c r="M92" i="37" s="1"/>
  <c r="L92" i="37"/>
  <c r="N92" i="37" s="1"/>
  <c r="K93" i="37"/>
  <c r="M93" i="37" s="1"/>
  <c r="L93" i="37"/>
  <c r="N93" i="37" s="1"/>
  <c r="K94" i="37"/>
  <c r="M94" i="37" s="1"/>
  <c r="L94" i="37"/>
  <c r="N94" i="37" s="1"/>
  <c r="K95" i="37"/>
  <c r="M95" i="37" s="1"/>
  <c r="L95" i="37"/>
  <c r="N95" i="37" s="1"/>
  <c r="K96" i="37"/>
  <c r="M96" i="37" s="1"/>
  <c r="L96" i="37"/>
  <c r="N96" i="37" s="1"/>
  <c r="K97" i="37"/>
  <c r="M97" i="37" s="1"/>
  <c r="L97" i="37"/>
  <c r="N97" i="37" s="1"/>
  <c r="K98" i="37"/>
  <c r="M98" i="37" s="1"/>
  <c r="L98" i="37"/>
  <c r="N98" i="37" s="1"/>
  <c r="K99" i="37"/>
  <c r="M99" i="37" s="1"/>
  <c r="L99" i="37"/>
  <c r="N99" i="37" s="1"/>
  <c r="K100" i="37"/>
  <c r="M100" i="37" s="1"/>
  <c r="L100" i="37"/>
  <c r="N100" i="37" s="1"/>
  <c r="K101" i="37"/>
  <c r="M101" i="37" s="1"/>
  <c r="L101" i="37"/>
  <c r="N101" i="37" s="1"/>
  <c r="K102" i="37"/>
  <c r="M102" i="37" s="1"/>
  <c r="L102" i="37"/>
  <c r="N102" i="37" s="1"/>
  <c r="K103" i="37"/>
  <c r="M103" i="37" s="1"/>
  <c r="L103" i="37"/>
  <c r="N103" i="37" s="1"/>
  <c r="K104" i="37"/>
  <c r="M104" i="37" s="1"/>
  <c r="L104" i="37"/>
  <c r="N104" i="37" s="1"/>
  <c r="K105" i="37"/>
  <c r="M105" i="37" s="1"/>
  <c r="L105" i="37"/>
  <c r="N105" i="37" s="1"/>
  <c r="K106" i="37"/>
  <c r="M106" i="37" s="1"/>
  <c r="L106" i="37"/>
  <c r="N106" i="37" s="1"/>
  <c r="K107" i="37"/>
  <c r="M107" i="37" s="1"/>
  <c r="L107" i="37"/>
  <c r="N107" i="37" s="1"/>
  <c r="K108" i="37"/>
  <c r="M108" i="37" s="1"/>
  <c r="L108" i="37"/>
  <c r="N108" i="37" s="1"/>
  <c r="K109" i="37"/>
  <c r="M109" i="37" s="1"/>
  <c r="L109" i="37"/>
  <c r="N109" i="37" s="1"/>
  <c r="K110" i="37"/>
  <c r="M110" i="37" s="1"/>
  <c r="L110" i="37"/>
  <c r="N110" i="37" s="1"/>
  <c r="K111" i="37"/>
  <c r="M111" i="37" s="1"/>
  <c r="L111" i="37"/>
  <c r="N111" i="37" s="1"/>
  <c r="K112" i="37"/>
  <c r="M112" i="37" s="1"/>
  <c r="L112" i="37"/>
  <c r="N112" i="37" s="1"/>
  <c r="K113" i="37"/>
  <c r="M113" i="37" s="1"/>
  <c r="L113" i="37"/>
  <c r="N113" i="37" s="1"/>
  <c r="K114" i="37"/>
  <c r="M114" i="37" s="1"/>
  <c r="L114" i="37"/>
  <c r="N114" i="37" s="1"/>
  <c r="K115" i="37"/>
  <c r="M115" i="37" s="1"/>
  <c r="L115" i="37"/>
  <c r="N115" i="37" s="1"/>
  <c r="K116" i="37"/>
  <c r="M116" i="37" s="1"/>
  <c r="L116" i="37"/>
  <c r="N116" i="37" s="1"/>
  <c r="K117" i="37"/>
  <c r="M117" i="37" s="1"/>
  <c r="L117" i="37"/>
  <c r="N117" i="37" s="1"/>
  <c r="K118" i="37"/>
  <c r="M118" i="37" s="1"/>
  <c r="L118" i="37"/>
  <c r="N118" i="37" s="1"/>
  <c r="K119" i="37"/>
  <c r="M119" i="37" s="1"/>
  <c r="L119" i="37"/>
  <c r="N119" i="37" s="1"/>
  <c r="K120" i="37"/>
  <c r="M120" i="37" s="1"/>
  <c r="L120" i="37"/>
  <c r="N120" i="37" s="1"/>
  <c r="K121" i="37"/>
  <c r="M121" i="37" s="1"/>
  <c r="L121" i="37"/>
  <c r="N121" i="37" s="1"/>
  <c r="K122" i="37"/>
  <c r="M122" i="37" s="1"/>
  <c r="L122" i="37"/>
  <c r="N122" i="37" s="1"/>
  <c r="K123" i="37"/>
  <c r="M123" i="37" s="1"/>
  <c r="L123" i="37"/>
  <c r="N123" i="37" s="1"/>
  <c r="K124" i="37"/>
  <c r="M124" i="37" s="1"/>
  <c r="L124" i="37"/>
  <c r="N124" i="37" s="1"/>
  <c r="K125" i="37"/>
  <c r="M125" i="37" s="1"/>
  <c r="L125" i="37"/>
  <c r="N125" i="37" s="1"/>
  <c r="K126" i="37"/>
  <c r="M126" i="37" s="1"/>
  <c r="L126" i="37"/>
  <c r="N126" i="37" s="1"/>
  <c r="K127" i="37"/>
  <c r="M127" i="37" s="1"/>
  <c r="L127" i="37"/>
  <c r="N127" i="37" s="1"/>
  <c r="K128" i="37"/>
  <c r="M128" i="37" s="1"/>
  <c r="L128" i="37"/>
  <c r="N128" i="37" s="1"/>
  <c r="K129" i="37"/>
  <c r="M129" i="37" s="1"/>
  <c r="L129" i="37"/>
  <c r="N129" i="37" s="1"/>
  <c r="K130" i="37"/>
  <c r="M130" i="37" s="1"/>
  <c r="L130" i="37"/>
  <c r="N130" i="37" s="1"/>
  <c r="K131" i="37"/>
  <c r="M131" i="37" s="1"/>
  <c r="L131" i="37"/>
  <c r="N131" i="37" s="1"/>
  <c r="K132" i="37"/>
  <c r="M132" i="37" s="1"/>
  <c r="L132" i="37"/>
  <c r="N132" i="37" s="1"/>
  <c r="K133" i="37"/>
  <c r="M133" i="37" s="1"/>
  <c r="L133" i="37"/>
  <c r="N133" i="37" s="1"/>
  <c r="K134" i="37"/>
  <c r="M134" i="37" s="1"/>
  <c r="L134" i="37"/>
  <c r="N134" i="37" s="1"/>
  <c r="K135" i="37"/>
  <c r="M135" i="37" s="1"/>
  <c r="L135" i="37"/>
  <c r="N135" i="37" s="1"/>
  <c r="K136" i="37"/>
  <c r="M136" i="37" s="1"/>
  <c r="L136" i="37"/>
  <c r="N136" i="37" s="1"/>
  <c r="K137" i="37"/>
  <c r="M137" i="37" s="1"/>
  <c r="L137" i="37"/>
  <c r="N137" i="37" s="1"/>
  <c r="K138" i="37"/>
  <c r="M138" i="37" s="1"/>
  <c r="L138" i="37"/>
  <c r="N138" i="37" s="1"/>
  <c r="K139" i="37"/>
  <c r="M139" i="37" s="1"/>
  <c r="L139" i="37"/>
  <c r="N139" i="37" s="1"/>
  <c r="K140" i="37"/>
  <c r="M140" i="37" s="1"/>
  <c r="L140" i="37"/>
  <c r="N140" i="37" s="1"/>
  <c r="K141" i="37"/>
  <c r="M141" i="37" s="1"/>
  <c r="L141" i="37"/>
  <c r="N141" i="37" s="1"/>
  <c r="K142" i="37"/>
  <c r="M142" i="37" s="1"/>
  <c r="L142" i="37"/>
  <c r="N142" i="37" s="1"/>
  <c r="K143" i="37"/>
  <c r="M143" i="37" s="1"/>
  <c r="L143" i="37"/>
  <c r="N143" i="37" s="1"/>
  <c r="K144" i="37"/>
  <c r="M144" i="37" s="1"/>
  <c r="L144" i="37"/>
  <c r="N144" i="37" s="1"/>
  <c r="K145" i="37"/>
  <c r="M145" i="37" s="1"/>
  <c r="L145" i="37"/>
  <c r="N145" i="37" s="1"/>
  <c r="K146" i="37"/>
  <c r="M146" i="37" s="1"/>
  <c r="L146" i="37"/>
  <c r="N146" i="37" s="1"/>
  <c r="K147" i="37"/>
  <c r="M147" i="37" s="1"/>
  <c r="L147" i="37"/>
  <c r="N147" i="37" s="1"/>
  <c r="K148" i="37"/>
  <c r="M148" i="37" s="1"/>
  <c r="L148" i="37"/>
  <c r="N148" i="37" s="1"/>
  <c r="K149" i="37"/>
  <c r="M149" i="37" s="1"/>
  <c r="L149" i="37"/>
  <c r="N149" i="37" s="1"/>
  <c r="K150" i="37"/>
  <c r="M150" i="37" s="1"/>
  <c r="L150" i="37"/>
  <c r="N150" i="37" s="1"/>
  <c r="K151" i="37"/>
  <c r="M151" i="37" s="1"/>
  <c r="L151" i="37"/>
  <c r="N151" i="37" s="1"/>
  <c r="K152" i="37"/>
  <c r="M152" i="37" s="1"/>
  <c r="L152" i="37"/>
  <c r="N152" i="37" s="1"/>
  <c r="K153" i="37"/>
  <c r="M153" i="37" s="1"/>
  <c r="L153" i="37"/>
  <c r="N153" i="37" s="1"/>
  <c r="K154" i="37"/>
  <c r="M154" i="37" s="1"/>
  <c r="L154" i="37"/>
  <c r="N154" i="37" s="1"/>
  <c r="K155" i="37"/>
  <c r="M155" i="37" s="1"/>
  <c r="L155" i="37"/>
  <c r="N155" i="37" s="1"/>
  <c r="K156" i="37"/>
  <c r="M156" i="37" s="1"/>
  <c r="L156" i="37"/>
  <c r="N156" i="37" s="1"/>
  <c r="K157" i="37"/>
  <c r="M157" i="37" s="1"/>
  <c r="L157" i="37"/>
  <c r="N157" i="37" s="1"/>
  <c r="K158" i="37"/>
  <c r="M158" i="37" s="1"/>
  <c r="L158" i="37"/>
  <c r="N158" i="37" s="1"/>
  <c r="K159" i="37"/>
  <c r="M159" i="37" s="1"/>
  <c r="L159" i="37"/>
  <c r="N159" i="37" s="1"/>
  <c r="K160" i="37"/>
  <c r="M160" i="37" s="1"/>
  <c r="L160" i="37"/>
  <c r="N160" i="37" s="1"/>
  <c r="K161" i="37"/>
  <c r="M161" i="37" s="1"/>
  <c r="L161" i="37"/>
  <c r="N161" i="37" s="1"/>
  <c r="K162" i="37"/>
  <c r="M162" i="37" s="1"/>
  <c r="L162" i="37"/>
  <c r="N162" i="37" s="1"/>
  <c r="K163" i="37"/>
  <c r="M163" i="37" s="1"/>
  <c r="L163" i="37"/>
  <c r="N163" i="37" s="1"/>
  <c r="K164" i="37"/>
  <c r="M164" i="37" s="1"/>
  <c r="L164" i="37"/>
  <c r="N164" i="37" s="1"/>
  <c r="K165" i="37"/>
  <c r="M165" i="37" s="1"/>
  <c r="L165" i="37"/>
  <c r="N165" i="37" s="1"/>
  <c r="K166" i="37"/>
  <c r="M166" i="37" s="1"/>
  <c r="L166" i="37"/>
  <c r="N166" i="37" s="1"/>
  <c r="K167" i="37"/>
  <c r="M167" i="37" s="1"/>
  <c r="L167" i="37"/>
  <c r="N167" i="37" s="1"/>
  <c r="K168" i="37"/>
  <c r="M168" i="37" s="1"/>
  <c r="L168" i="37"/>
  <c r="N168" i="37" s="1"/>
  <c r="K169" i="37"/>
  <c r="M169" i="37" s="1"/>
  <c r="L169" i="37"/>
  <c r="N169" i="37" s="1"/>
  <c r="K170" i="37"/>
  <c r="M170" i="37" s="1"/>
  <c r="L170" i="37"/>
  <c r="N170" i="37" s="1"/>
  <c r="K171" i="37"/>
  <c r="M171" i="37" s="1"/>
  <c r="L171" i="37"/>
  <c r="N171" i="37" s="1"/>
  <c r="K172" i="37"/>
  <c r="M172" i="37" s="1"/>
  <c r="L172" i="37"/>
  <c r="N172" i="37" s="1"/>
  <c r="K173" i="37"/>
  <c r="M173" i="37" s="1"/>
  <c r="L173" i="37"/>
  <c r="N173" i="37" s="1"/>
  <c r="K174" i="37"/>
  <c r="M174" i="37" s="1"/>
  <c r="L174" i="37"/>
  <c r="N174" i="37" s="1"/>
  <c r="K175" i="37"/>
  <c r="M175" i="37" s="1"/>
  <c r="L175" i="37"/>
  <c r="N175" i="37" s="1"/>
  <c r="K176" i="37"/>
  <c r="M176" i="37" s="1"/>
  <c r="L176" i="37"/>
  <c r="N176" i="37" s="1"/>
  <c r="K177" i="37"/>
  <c r="M177" i="37" s="1"/>
  <c r="L177" i="37"/>
  <c r="N177" i="37" s="1"/>
  <c r="K178" i="37"/>
  <c r="M178" i="37" s="1"/>
  <c r="L178" i="37"/>
  <c r="N178" i="37" s="1"/>
  <c r="K179" i="37"/>
  <c r="M179" i="37" s="1"/>
  <c r="L179" i="37"/>
  <c r="N179" i="37" s="1"/>
  <c r="K180" i="37"/>
  <c r="M180" i="37" s="1"/>
  <c r="L180" i="37"/>
  <c r="N180" i="37" s="1"/>
  <c r="K181" i="37"/>
  <c r="M181" i="37" s="1"/>
  <c r="L181" i="37"/>
  <c r="N181" i="37" s="1"/>
  <c r="K182" i="37"/>
  <c r="M182" i="37" s="1"/>
  <c r="L182" i="37"/>
  <c r="N182" i="37" s="1"/>
  <c r="K183" i="37"/>
  <c r="M183" i="37" s="1"/>
  <c r="L183" i="37"/>
  <c r="N183" i="37" s="1"/>
  <c r="K184" i="37"/>
  <c r="M184" i="37" s="1"/>
  <c r="L184" i="37"/>
  <c r="N184" i="37" s="1"/>
  <c r="K185" i="37"/>
  <c r="M185" i="37" s="1"/>
  <c r="L185" i="37"/>
  <c r="N185" i="37" s="1"/>
  <c r="K186" i="37"/>
  <c r="M186" i="37" s="1"/>
  <c r="L186" i="37"/>
  <c r="N186" i="37" s="1"/>
  <c r="K187" i="37"/>
  <c r="M187" i="37" s="1"/>
  <c r="L187" i="37"/>
  <c r="N187" i="37" s="1"/>
  <c r="K188" i="37"/>
  <c r="M188" i="37" s="1"/>
  <c r="L188" i="37"/>
  <c r="N188" i="37" s="1"/>
  <c r="K189" i="37"/>
  <c r="M189" i="37" s="1"/>
  <c r="L189" i="37"/>
  <c r="N189" i="37" s="1"/>
  <c r="K190" i="37"/>
  <c r="M190" i="37" s="1"/>
  <c r="L190" i="37"/>
  <c r="N190" i="37" s="1"/>
  <c r="K191" i="37"/>
  <c r="M191" i="37" s="1"/>
  <c r="L191" i="37"/>
  <c r="N191" i="37" s="1"/>
  <c r="K192" i="37"/>
  <c r="M192" i="37" s="1"/>
  <c r="L192" i="37"/>
  <c r="N192" i="37" s="1"/>
  <c r="K193" i="37"/>
  <c r="M193" i="37" s="1"/>
  <c r="L193" i="37"/>
  <c r="N193" i="37" s="1"/>
  <c r="K194" i="37"/>
  <c r="M194" i="37" s="1"/>
  <c r="L194" i="37"/>
  <c r="N194" i="37" s="1"/>
  <c r="K195" i="37"/>
  <c r="M195" i="37" s="1"/>
  <c r="L195" i="37"/>
  <c r="N195" i="37" s="1"/>
  <c r="K196" i="37"/>
  <c r="M196" i="37" s="1"/>
  <c r="L196" i="37"/>
  <c r="N196" i="37" s="1"/>
  <c r="K197" i="37"/>
  <c r="M197" i="37" s="1"/>
  <c r="L197" i="37"/>
  <c r="N197" i="37" s="1"/>
  <c r="K198" i="37"/>
  <c r="M198" i="37" s="1"/>
  <c r="L198" i="37"/>
  <c r="N198" i="37" s="1"/>
  <c r="K199" i="37"/>
  <c r="M199" i="37" s="1"/>
  <c r="L199" i="37"/>
  <c r="N199" i="37" s="1"/>
  <c r="K200" i="37"/>
  <c r="M200" i="37" s="1"/>
  <c r="L200" i="37"/>
  <c r="N200" i="37" s="1"/>
  <c r="K201" i="37"/>
  <c r="M201" i="37" s="1"/>
  <c r="L201" i="37"/>
  <c r="N201" i="37" s="1"/>
  <c r="K202" i="37"/>
  <c r="M202" i="37" s="1"/>
  <c r="L202" i="37"/>
  <c r="N202" i="37" s="1"/>
  <c r="K203" i="37"/>
  <c r="M203" i="37" s="1"/>
  <c r="L203" i="37"/>
  <c r="N203" i="37" s="1"/>
  <c r="K204" i="37"/>
  <c r="M204" i="37" s="1"/>
  <c r="L204" i="37"/>
  <c r="N204" i="37" s="1"/>
  <c r="K205" i="37"/>
  <c r="M205" i="37" s="1"/>
  <c r="L205" i="37"/>
  <c r="N205" i="37" s="1"/>
  <c r="K206" i="37"/>
  <c r="M206" i="37" s="1"/>
  <c r="L206" i="37"/>
  <c r="N206" i="37" s="1"/>
  <c r="K207" i="37"/>
  <c r="M207" i="37" s="1"/>
  <c r="L207" i="37"/>
  <c r="N207" i="37" s="1"/>
  <c r="K208" i="37"/>
  <c r="M208" i="37" s="1"/>
  <c r="L208" i="37"/>
  <c r="N208" i="37" s="1"/>
  <c r="K209" i="37"/>
  <c r="M209" i="37" s="1"/>
  <c r="L209" i="37"/>
  <c r="N209" i="37" s="1"/>
  <c r="K210" i="37"/>
  <c r="M210" i="37" s="1"/>
  <c r="L210" i="37"/>
  <c r="N210" i="37" s="1"/>
  <c r="K211" i="37"/>
  <c r="M211" i="37" s="1"/>
  <c r="L211" i="37"/>
  <c r="N211" i="37" s="1"/>
  <c r="K212" i="37"/>
  <c r="M212" i="37" s="1"/>
  <c r="L212" i="37"/>
  <c r="N212" i="37" s="1"/>
  <c r="K213" i="37"/>
  <c r="M213" i="37" s="1"/>
  <c r="L213" i="37"/>
  <c r="N213" i="37" s="1"/>
  <c r="K214" i="37"/>
  <c r="M214" i="37" s="1"/>
  <c r="L214" i="37"/>
  <c r="N214" i="37" s="1"/>
  <c r="K215" i="37"/>
  <c r="M215" i="37" s="1"/>
  <c r="L215" i="37"/>
  <c r="N215" i="37" s="1"/>
  <c r="K216" i="37"/>
  <c r="M216" i="37" s="1"/>
  <c r="L216" i="37"/>
  <c r="N216" i="37" s="1"/>
  <c r="K217" i="37"/>
  <c r="M217" i="37" s="1"/>
  <c r="L217" i="37"/>
  <c r="N217" i="37" s="1"/>
  <c r="K218" i="37"/>
  <c r="M218" i="37" s="1"/>
  <c r="L218" i="37"/>
  <c r="N218" i="37" s="1"/>
  <c r="K219" i="37"/>
  <c r="M219" i="37" s="1"/>
  <c r="L219" i="37"/>
  <c r="N219" i="37" s="1"/>
  <c r="K220" i="37"/>
  <c r="M220" i="37" s="1"/>
  <c r="L220" i="37"/>
  <c r="N220" i="37" s="1"/>
  <c r="K221" i="37"/>
  <c r="M221" i="37" s="1"/>
  <c r="L221" i="37"/>
  <c r="N221" i="37" s="1"/>
  <c r="K222" i="37"/>
  <c r="M222" i="37" s="1"/>
  <c r="L222" i="37"/>
  <c r="N222" i="37" s="1"/>
  <c r="K223" i="37"/>
  <c r="M223" i="37" s="1"/>
  <c r="L223" i="37"/>
  <c r="N223" i="37" s="1"/>
  <c r="K224" i="37"/>
  <c r="M224" i="37" s="1"/>
  <c r="L224" i="37"/>
  <c r="N224" i="37" s="1"/>
  <c r="K225" i="37"/>
  <c r="M225" i="37" s="1"/>
  <c r="L225" i="37"/>
  <c r="N225" i="37" s="1"/>
  <c r="K226" i="37"/>
  <c r="M226" i="37" s="1"/>
  <c r="L226" i="37"/>
  <c r="N226" i="37" s="1"/>
  <c r="K227" i="37"/>
  <c r="M227" i="37" s="1"/>
  <c r="L227" i="37"/>
  <c r="N227" i="37" s="1"/>
  <c r="K228" i="37"/>
  <c r="M228" i="37" s="1"/>
  <c r="L228" i="37"/>
  <c r="N228" i="37" s="1"/>
  <c r="K229" i="37"/>
  <c r="M229" i="37" s="1"/>
  <c r="L229" i="37"/>
  <c r="N229" i="37" s="1"/>
  <c r="K230" i="37"/>
  <c r="M230" i="37" s="1"/>
  <c r="L230" i="37"/>
  <c r="N230" i="37" s="1"/>
  <c r="K231" i="37"/>
  <c r="M231" i="37" s="1"/>
  <c r="L231" i="37"/>
  <c r="N231" i="37" s="1"/>
  <c r="K232" i="37"/>
  <c r="M232" i="37" s="1"/>
  <c r="L232" i="37"/>
  <c r="N232" i="37" s="1"/>
  <c r="K233" i="37"/>
  <c r="M233" i="37" s="1"/>
  <c r="L233" i="37"/>
  <c r="N233" i="37" s="1"/>
  <c r="K234" i="37"/>
  <c r="M234" i="37" s="1"/>
  <c r="L234" i="37"/>
  <c r="N234" i="37" s="1"/>
  <c r="K235" i="37"/>
  <c r="M235" i="37" s="1"/>
  <c r="L235" i="37"/>
  <c r="N235" i="37" s="1"/>
  <c r="K236" i="37"/>
  <c r="M236" i="37" s="1"/>
  <c r="L236" i="37"/>
  <c r="N236" i="37" s="1"/>
  <c r="K237" i="37"/>
  <c r="M237" i="37" s="1"/>
  <c r="L237" i="37"/>
  <c r="N237" i="37" s="1"/>
  <c r="K238" i="37"/>
  <c r="M238" i="37" s="1"/>
  <c r="L238" i="37"/>
  <c r="N238" i="37" s="1"/>
  <c r="K239" i="37"/>
  <c r="M239" i="37" s="1"/>
  <c r="L239" i="37"/>
  <c r="N239" i="37" s="1"/>
  <c r="K240" i="37"/>
  <c r="M240" i="37" s="1"/>
  <c r="L240" i="37"/>
  <c r="N240" i="37" s="1"/>
  <c r="K241" i="37"/>
  <c r="M241" i="37" s="1"/>
  <c r="L241" i="37"/>
  <c r="N241" i="37" s="1"/>
  <c r="K242" i="37"/>
  <c r="M242" i="37" s="1"/>
  <c r="L242" i="37"/>
  <c r="N242" i="37" s="1"/>
  <c r="K243" i="37"/>
  <c r="M243" i="37" s="1"/>
  <c r="L243" i="37"/>
  <c r="N243" i="37" s="1"/>
  <c r="K244" i="37"/>
  <c r="M244" i="37" s="1"/>
  <c r="L244" i="37"/>
  <c r="N244" i="37" s="1"/>
  <c r="K245" i="37"/>
  <c r="M245" i="37" s="1"/>
  <c r="L245" i="37"/>
  <c r="N245" i="37" s="1"/>
  <c r="K246" i="37"/>
  <c r="M246" i="37" s="1"/>
  <c r="L246" i="37"/>
  <c r="N246" i="37" s="1"/>
  <c r="K247" i="37"/>
  <c r="M247" i="37" s="1"/>
  <c r="L247" i="37"/>
  <c r="N247" i="37" s="1"/>
  <c r="K248" i="37"/>
  <c r="M248" i="37" s="1"/>
  <c r="L248" i="37"/>
  <c r="N248" i="37" s="1"/>
  <c r="K249" i="37"/>
  <c r="M249" i="37" s="1"/>
  <c r="L249" i="37"/>
  <c r="N249" i="37" s="1"/>
  <c r="K250" i="37"/>
  <c r="M250" i="37" s="1"/>
  <c r="L250" i="37"/>
  <c r="N250" i="37" s="1"/>
  <c r="K251" i="37"/>
  <c r="M251" i="37" s="1"/>
  <c r="L251" i="37"/>
  <c r="N251" i="37" s="1"/>
  <c r="K252" i="37"/>
  <c r="M252" i="37" s="1"/>
  <c r="L252" i="37"/>
  <c r="N252" i="37" s="1"/>
  <c r="K253" i="37"/>
  <c r="M253" i="37" s="1"/>
  <c r="L253" i="37"/>
  <c r="N253" i="37" s="1"/>
  <c r="K254" i="37"/>
  <c r="M254" i="37" s="1"/>
  <c r="L254" i="37"/>
  <c r="N254" i="37" s="1"/>
  <c r="K255" i="37"/>
  <c r="M255" i="37" s="1"/>
  <c r="L255" i="37"/>
  <c r="N255" i="37" s="1"/>
  <c r="K256" i="37"/>
  <c r="M256" i="37" s="1"/>
  <c r="L256" i="37"/>
  <c r="N256" i="37" s="1"/>
  <c r="K257" i="37"/>
  <c r="M257" i="37" s="1"/>
  <c r="L257" i="37"/>
  <c r="N257" i="37" s="1"/>
  <c r="K258" i="37"/>
  <c r="M258" i="37" s="1"/>
  <c r="L258" i="37"/>
  <c r="N258" i="37" s="1"/>
  <c r="K259" i="37"/>
  <c r="M259" i="37" s="1"/>
  <c r="L259" i="37"/>
  <c r="N259" i="37" s="1"/>
  <c r="K260" i="37"/>
  <c r="M260" i="37" s="1"/>
  <c r="L260" i="37"/>
  <c r="N260" i="37" s="1"/>
  <c r="K261" i="37"/>
  <c r="M261" i="37" s="1"/>
  <c r="L261" i="37"/>
  <c r="N261" i="37" s="1"/>
  <c r="K262" i="37"/>
  <c r="M262" i="37" s="1"/>
  <c r="L262" i="37"/>
  <c r="N262" i="37" s="1"/>
  <c r="K263" i="37"/>
  <c r="M263" i="37" s="1"/>
  <c r="L263" i="37"/>
  <c r="N263" i="37" s="1"/>
  <c r="K264" i="37"/>
  <c r="M264" i="37" s="1"/>
  <c r="L264" i="37"/>
  <c r="N264" i="37" s="1"/>
  <c r="K265" i="37"/>
  <c r="M265" i="37" s="1"/>
  <c r="L265" i="37"/>
  <c r="N265" i="37" s="1"/>
  <c r="K266" i="37"/>
  <c r="M266" i="37" s="1"/>
  <c r="L266" i="37"/>
  <c r="N266" i="37" s="1"/>
  <c r="K267" i="37"/>
  <c r="M267" i="37" s="1"/>
  <c r="L267" i="37"/>
  <c r="N267" i="37" s="1"/>
  <c r="K268" i="37"/>
  <c r="M268" i="37" s="1"/>
  <c r="L268" i="37"/>
  <c r="N268" i="37" s="1"/>
  <c r="K269" i="37"/>
  <c r="M269" i="37" s="1"/>
  <c r="L269" i="37"/>
  <c r="N269" i="37" s="1"/>
  <c r="K270" i="37"/>
  <c r="M270" i="37" s="1"/>
  <c r="L270" i="37"/>
  <c r="N270" i="37" s="1"/>
  <c r="K271" i="37"/>
  <c r="M271" i="37" s="1"/>
  <c r="L271" i="37"/>
  <c r="N271" i="37" s="1"/>
  <c r="K272" i="37"/>
  <c r="M272" i="37" s="1"/>
  <c r="L272" i="37"/>
  <c r="N272" i="37" s="1"/>
  <c r="K273" i="37"/>
  <c r="M273" i="37" s="1"/>
  <c r="L273" i="37"/>
  <c r="N273" i="37" s="1"/>
  <c r="K274" i="37"/>
  <c r="M274" i="37" s="1"/>
  <c r="L274" i="37"/>
  <c r="N274" i="37" s="1"/>
  <c r="K275" i="37"/>
  <c r="M275" i="37" s="1"/>
  <c r="L275" i="37"/>
  <c r="N275" i="37" s="1"/>
  <c r="K276" i="37"/>
  <c r="M276" i="37" s="1"/>
  <c r="L276" i="37"/>
  <c r="N276" i="37" s="1"/>
  <c r="K277" i="37"/>
  <c r="M277" i="37" s="1"/>
  <c r="L277" i="37"/>
  <c r="N277" i="37" s="1"/>
  <c r="K278" i="37"/>
  <c r="M278" i="37" s="1"/>
  <c r="L278" i="37"/>
  <c r="N278" i="37" s="1"/>
  <c r="K279" i="37"/>
  <c r="M279" i="37" s="1"/>
  <c r="L279" i="37"/>
  <c r="N279" i="37" s="1"/>
  <c r="K280" i="37"/>
  <c r="M280" i="37" s="1"/>
  <c r="L280" i="37"/>
  <c r="N280" i="37" s="1"/>
  <c r="K281" i="37"/>
  <c r="M281" i="37" s="1"/>
  <c r="L281" i="37"/>
  <c r="N281" i="37" s="1"/>
  <c r="K282" i="37"/>
  <c r="M282" i="37" s="1"/>
  <c r="L282" i="37"/>
  <c r="N282" i="37" s="1"/>
  <c r="K283" i="37"/>
  <c r="M283" i="37" s="1"/>
  <c r="L283" i="37"/>
  <c r="N283" i="37" s="1"/>
  <c r="K284" i="37"/>
  <c r="M284" i="37" s="1"/>
  <c r="L284" i="37"/>
  <c r="N284" i="37" s="1"/>
  <c r="K285" i="37"/>
  <c r="M285" i="37" s="1"/>
  <c r="L285" i="37"/>
  <c r="N285" i="37" s="1"/>
  <c r="K286" i="37"/>
  <c r="M286" i="37" s="1"/>
  <c r="L286" i="37"/>
  <c r="N286" i="37" s="1"/>
  <c r="K287" i="37"/>
  <c r="M287" i="37" s="1"/>
  <c r="L287" i="37"/>
  <c r="N287" i="37" s="1"/>
  <c r="K288" i="37"/>
  <c r="M288" i="37" s="1"/>
  <c r="L288" i="37"/>
  <c r="N288" i="37" s="1"/>
  <c r="K289" i="37"/>
  <c r="M289" i="37" s="1"/>
  <c r="L289" i="37"/>
  <c r="N289" i="37" s="1"/>
  <c r="K290" i="37"/>
  <c r="M290" i="37" s="1"/>
  <c r="L290" i="37"/>
  <c r="N290" i="37" s="1"/>
  <c r="K291" i="37"/>
  <c r="M291" i="37" s="1"/>
  <c r="L291" i="37"/>
  <c r="N291" i="37" s="1"/>
  <c r="K292" i="37"/>
  <c r="M292" i="37" s="1"/>
  <c r="L292" i="37"/>
  <c r="N292" i="37" s="1"/>
  <c r="K293" i="37"/>
  <c r="M293" i="37" s="1"/>
  <c r="L293" i="37"/>
  <c r="N293" i="37" s="1"/>
  <c r="K294" i="37"/>
  <c r="M294" i="37" s="1"/>
  <c r="L294" i="37"/>
  <c r="N294" i="37" s="1"/>
  <c r="K295" i="37"/>
  <c r="M295" i="37" s="1"/>
  <c r="L295" i="37"/>
  <c r="N295" i="37" s="1"/>
  <c r="K296" i="37"/>
  <c r="M296" i="37" s="1"/>
  <c r="L296" i="37"/>
  <c r="N296" i="37" s="1"/>
  <c r="K297" i="37"/>
  <c r="M297" i="37" s="1"/>
  <c r="L297" i="37"/>
  <c r="N297" i="37" s="1"/>
  <c r="K298" i="37"/>
  <c r="M298" i="37" s="1"/>
  <c r="L298" i="37"/>
  <c r="N298" i="37" s="1"/>
  <c r="K299" i="37"/>
  <c r="M299" i="37" s="1"/>
  <c r="L299" i="37"/>
  <c r="N299" i="37" s="1"/>
  <c r="K300" i="37"/>
  <c r="M300" i="37" s="1"/>
  <c r="L300" i="37"/>
  <c r="N300" i="37" s="1"/>
  <c r="K301" i="37"/>
  <c r="M301" i="37" s="1"/>
  <c r="L301" i="37"/>
  <c r="N301" i="37" s="1"/>
  <c r="K302" i="37"/>
  <c r="M302" i="37" s="1"/>
  <c r="L302" i="37"/>
  <c r="N302" i="37" s="1"/>
  <c r="K303" i="37"/>
  <c r="M303" i="37" s="1"/>
  <c r="L303" i="37"/>
  <c r="N303" i="37" s="1"/>
  <c r="K304" i="37"/>
  <c r="M304" i="37" s="1"/>
  <c r="L304" i="37"/>
  <c r="N304" i="37" s="1"/>
  <c r="K305" i="37"/>
  <c r="M305" i="37" s="1"/>
  <c r="L305" i="37"/>
  <c r="N305" i="37" s="1"/>
  <c r="K306" i="37"/>
  <c r="M306" i="37" s="1"/>
  <c r="L306" i="37"/>
  <c r="N306" i="37" s="1"/>
  <c r="K307" i="37"/>
  <c r="M307" i="37" s="1"/>
  <c r="L307" i="37"/>
  <c r="N307" i="37" s="1"/>
  <c r="K308" i="37"/>
  <c r="M308" i="37" s="1"/>
  <c r="L308" i="37"/>
  <c r="N308" i="37" s="1"/>
  <c r="K309" i="37"/>
  <c r="M309" i="37" s="1"/>
  <c r="L309" i="37"/>
  <c r="N309" i="37" s="1"/>
  <c r="K310" i="37"/>
  <c r="M310" i="37" s="1"/>
  <c r="L310" i="37"/>
  <c r="N310" i="37" s="1"/>
  <c r="K311" i="37"/>
  <c r="M311" i="37" s="1"/>
  <c r="L311" i="37"/>
  <c r="N311" i="37" s="1"/>
  <c r="K312" i="37"/>
  <c r="M312" i="37" s="1"/>
  <c r="L312" i="37"/>
  <c r="N312" i="37" s="1"/>
  <c r="K313" i="37"/>
  <c r="M313" i="37" s="1"/>
  <c r="L313" i="37"/>
  <c r="N313" i="37" s="1"/>
  <c r="K314" i="37"/>
  <c r="M314" i="37" s="1"/>
  <c r="L314" i="37"/>
  <c r="N314" i="37" s="1"/>
  <c r="K315" i="37"/>
  <c r="M315" i="37" s="1"/>
  <c r="L315" i="37"/>
  <c r="N315" i="37" s="1"/>
  <c r="K316" i="37"/>
  <c r="M316" i="37" s="1"/>
  <c r="L316" i="37"/>
  <c r="N316" i="37" s="1"/>
  <c r="K317" i="37"/>
  <c r="M317" i="37" s="1"/>
  <c r="L317" i="37"/>
  <c r="N317" i="37" s="1"/>
  <c r="K318" i="37"/>
  <c r="M318" i="37" s="1"/>
  <c r="L318" i="37"/>
  <c r="N318" i="37" s="1"/>
  <c r="K319" i="37"/>
  <c r="M319" i="37" s="1"/>
  <c r="L319" i="37"/>
  <c r="N319" i="37" s="1"/>
  <c r="K320" i="37"/>
  <c r="M320" i="37" s="1"/>
  <c r="L320" i="37"/>
  <c r="N320" i="37" s="1"/>
  <c r="K321" i="37"/>
  <c r="M321" i="37" s="1"/>
  <c r="L321" i="37"/>
  <c r="N321" i="37" s="1"/>
  <c r="K322" i="37"/>
  <c r="M322" i="37" s="1"/>
  <c r="L322" i="37"/>
  <c r="N322" i="37" s="1"/>
  <c r="K323" i="37"/>
  <c r="M323" i="37" s="1"/>
  <c r="L323" i="37"/>
  <c r="N323" i="37" s="1"/>
  <c r="K324" i="37"/>
  <c r="M324" i="37" s="1"/>
  <c r="L324" i="37"/>
  <c r="N324" i="37" s="1"/>
  <c r="K325" i="37"/>
  <c r="M325" i="37" s="1"/>
  <c r="L325" i="37"/>
  <c r="N325" i="37" s="1"/>
  <c r="K326" i="37"/>
  <c r="M326" i="37" s="1"/>
  <c r="L326" i="37"/>
  <c r="N326" i="37" s="1"/>
  <c r="K327" i="37"/>
  <c r="M327" i="37" s="1"/>
  <c r="L327" i="37"/>
  <c r="N327" i="37" s="1"/>
  <c r="K328" i="37"/>
  <c r="M328" i="37" s="1"/>
  <c r="L328" i="37"/>
  <c r="N328" i="37" s="1"/>
  <c r="K329" i="37"/>
  <c r="M329" i="37" s="1"/>
  <c r="L329" i="37"/>
  <c r="N329" i="37" s="1"/>
  <c r="K330" i="37"/>
  <c r="M330" i="37" s="1"/>
  <c r="L330" i="37"/>
  <c r="N330" i="37" s="1"/>
  <c r="K331" i="37"/>
  <c r="M331" i="37" s="1"/>
  <c r="L331" i="37"/>
  <c r="N331" i="37" s="1"/>
  <c r="K332" i="37"/>
  <c r="M332" i="37" s="1"/>
  <c r="L332" i="37"/>
  <c r="N332" i="37" s="1"/>
  <c r="K333" i="37"/>
  <c r="M333" i="37" s="1"/>
  <c r="L333" i="37"/>
  <c r="N333" i="37" s="1"/>
  <c r="K334" i="37"/>
  <c r="M334" i="37" s="1"/>
  <c r="L334" i="37"/>
  <c r="N334" i="37" s="1"/>
  <c r="K335" i="37"/>
  <c r="M335" i="37" s="1"/>
  <c r="L335" i="37"/>
  <c r="N335" i="37" s="1"/>
  <c r="K336" i="37"/>
  <c r="M336" i="37" s="1"/>
  <c r="L336" i="37"/>
  <c r="N336" i="37" s="1"/>
  <c r="K337" i="37"/>
  <c r="M337" i="37" s="1"/>
  <c r="L337" i="37"/>
  <c r="N337" i="37" s="1"/>
  <c r="K338" i="37"/>
  <c r="M338" i="37" s="1"/>
  <c r="L338" i="37"/>
  <c r="N338" i="37" s="1"/>
  <c r="K339" i="37"/>
  <c r="M339" i="37" s="1"/>
  <c r="L339" i="37"/>
  <c r="N339" i="37" s="1"/>
  <c r="K340" i="37"/>
  <c r="M340" i="37" s="1"/>
  <c r="L340" i="37"/>
  <c r="N340" i="37" s="1"/>
  <c r="K341" i="37"/>
  <c r="M341" i="37" s="1"/>
  <c r="L341" i="37"/>
  <c r="N341" i="37" s="1"/>
  <c r="K342" i="37"/>
  <c r="M342" i="37" s="1"/>
  <c r="L342" i="37"/>
  <c r="N342" i="37" s="1"/>
  <c r="K343" i="37"/>
  <c r="M343" i="37" s="1"/>
  <c r="L343" i="37"/>
  <c r="N343" i="37" s="1"/>
  <c r="K344" i="37"/>
  <c r="M344" i="37" s="1"/>
  <c r="L344" i="37"/>
  <c r="N344" i="37" s="1"/>
  <c r="K345" i="37"/>
  <c r="M345" i="37" s="1"/>
  <c r="L345" i="37"/>
  <c r="N345" i="37" s="1"/>
  <c r="K346" i="37"/>
  <c r="M346" i="37" s="1"/>
  <c r="L346" i="37"/>
  <c r="N346" i="37" s="1"/>
  <c r="K347" i="37"/>
  <c r="M347" i="37" s="1"/>
  <c r="L347" i="37"/>
  <c r="N347" i="37" s="1"/>
  <c r="K348" i="37"/>
  <c r="M348" i="37" s="1"/>
  <c r="L348" i="37"/>
  <c r="N348" i="37" s="1"/>
  <c r="K349" i="37"/>
  <c r="M349" i="37" s="1"/>
  <c r="L349" i="37"/>
  <c r="N349" i="37" s="1"/>
  <c r="K350" i="37"/>
  <c r="M350" i="37" s="1"/>
  <c r="L350" i="37"/>
  <c r="N350" i="37" s="1"/>
  <c r="K351" i="37"/>
  <c r="M351" i="37" s="1"/>
  <c r="L351" i="37"/>
  <c r="N351" i="37" s="1"/>
  <c r="K352" i="37"/>
  <c r="M352" i="37" s="1"/>
  <c r="L352" i="37"/>
  <c r="N352" i="37" s="1"/>
  <c r="K353" i="37"/>
  <c r="M353" i="37" s="1"/>
  <c r="L353" i="37"/>
  <c r="N353" i="37" s="1"/>
  <c r="K354" i="37"/>
  <c r="M354" i="37" s="1"/>
  <c r="L354" i="37"/>
  <c r="N354" i="37" s="1"/>
  <c r="K355" i="37"/>
  <c r="M355" i="37" s="1"/>
  <c r="L355" i="37"/>
  <c r="N355" i="37" s="1"/>
  <c r="K356" i="37"/>
  <c r="M356" i="37" s="1"/>
  <c r="L356" i="37"/>
  <c r="N356" i="37" s="1"/>
  <c r="K357" i="37"/>
  <c r="M357" i="37" s="1"/>
  <c r="L357" i="37"/>
  <c r="N357" i="37" s="1"/>
  <c r="K358" i="37"/>
  <c r="M358" i="37" s="1"/>
  <c r="L358" i="37"/>
  <c r="N358" i="37" s="1"/>
  <c r="K359" i="37"/>
  <c r="M359" i="37" s="1"/>
  <c r="L359" i="37"/>
  <c r="N359" i="37" s="1"/>
  <c r="K360" i="37"/>
  <c r="M360" i="37" s="1"/>
  <c r="L360" i="37"/>
  <c r="N360" i="37" s="1"/>
  <c r="K361" i="37"/>
  <c r="M361" i="37" s="1"/>
  <c r="L361" i="37"/>
  <c r="N361" i="37" s="1"/>
  <c r="K362" i="37"/>
  <c r="M362" i="37" s="1"/>
  <c r="L362" i="37"/>
  <c r="N362" i="37" s="1"/>
  <c r="K363" i="37"/>
  <c r="M363" i="37" s="1"/>
  <c r="L363" i="37"/>
  <c r="N363" i="37" s="1"/>
  <c r="K364" i="37"/>
  <c r="M364" i="37" s="1"/>
  <c r="L364" i="37"/>
  <c r="N364" i="37" s="1"/>
  <c r="K365" i="37"/>
  <c r="M365" i="37" s="1"/>
  <c r="L365" i="37"/>
  <c r="N365" i="37" s="1"/>
  <c r="K366" i="37"/>
  <c r="M366" i="37" s="1"/>
  <c r="L366" i="37"/>
  <c r="N366" i="37" s="1"/>
  <c r="K367" i="37"/>
  <c r="M367" i="37" s="1"/>
  <c r="L367" i="37"/>
  <c r="N367" i="37" s="1"/>
  <c r="K368" i="37"/>
  <c r="M368" i="37" s="1"/>
  <c r="L368" i="37"/>
  <c r="N368" i="37" s="1"/>
  <c r="K369" i="37"/>
  <c r="M369" i="37" s="1"/>
  <c r="L369" i="37"/>
  <c r="N369" i="37" s="1"/>
  <c r="K370" i="37"/>
  <c r="M370" i="37" s="1"/>
  <c r="L370" i="37"/>
  <c r="N370" i="37" s="1"/>
  <c r="K371" i="37"/>
  <c r="M371" i="37" s="1"/>
  <c r="L371" i="37"/>
  <c r="N371" i="37" s="1"/>
  <c r="K372" i="37"/>
  <c r="M372" i="37" s="1"/>
  <c r="L372" i="37"/>
  <c r="N372" i="37" s="1"/>
  <c r="K373" i="37"/>
  <c r="M373" i="37" s="1"/>
  <c r="L373" i="37"/>
  <c r="N373" i="37" s="1"/>
  <c r="K374" i="37"/>
  <c r="M374" i="37" s="1"/>
  <c r="L374" i="37"/>
  <c r="N374" i="37" s="1"/>
  <c r="K375" i="37"/>
  <c r="M375" i="37" s="1"/>
  <c r="L375" i="37"/>
  <c r="N375" i="37" s="1"/>
  <c r="K376" i="37"/>
  <c r="M376" i="37" s="1"/>
  <c r="L376" i="37"/>
  <c r="N376" i="37" s="1"/>
  <c r="K377" i="37"/>
  <c r="M377" i="37" s="1"/>
  <c r="L377" i="37"/>
  <c r="N377" i="37" s="1"/>
  <c r="K378" i="37"/>
  <c r="M378" i="37" s="1"/>
  <c r="L378" i="37"/>
  <c r="N378" i="37" s="1"/>
  <c r="K379" i="37"/>
  <c r="M379" i="37" s="1"/>
  <c r="L379" i="37"/>
  <c r="N379" i="37" s="1"/>
  <c r="K380" i="37"/>
  <c r="M380" i="37" s="1"/>
  <c r="L380" i="37"/>
  <c r="N380" i="37" s="1"/>
  <c r="K381" i="37"/>
  <c r="M381" i="37" s="1"/>
  <c r="L381" i="37"/>
  <c r="N381" i="37" s="1"/>
  <c r="K382" i="37"/>
  <c r="M382" i="37" s="1"/>
  <c r="L382" i="37"/>
  <c r="N382" i="37" s="1"/>
  <c r="K383" i="37"/>
  <c r="M383" i="37" s="1"/>
  <c r="L383" i="37"/>
  <c r="N383" i="37" s="1"/>
  <c r="K384" i="37"/>
  <c r="M384" i="37" s="1"/>
  <c r="L384" i="37"/>
  <c r="N384" i="37" s="1"/>
  <c r="K385" i="37"/>
  <c r="M385" i="37" s="1"/>
  <c r="L385" i="37"/>
  <c r="N385" i="37" s="1"/>
  <c r="K386" i="37"/>
  <c r="M386" i="37" s="1"/>
  <c r="L386" i="37"/>
  <c r="N386" i="37" s="1"/>
  <c r="K387" i="37"/>
  <c r="M387" i="37" s="1"/>
  <c r="L387" i="37"/>
  <c r="N387" i="37" s="1"/>
  <c r="K388" i="37"/>
  <c r="M388" i="37" s="1"/>
  <c r="L388" i="37"/>
  <c r="N388" i="37" s="1"/>
  <c r="K389" i="37"/>
  <c r="M389" i="37" s="1"/>
  <c r="L389" i="37"/>
  <c r="N389" i="37" s="1"/>
  <c r="K390" i="37"/>
  <c r="M390" i="37" s="1"/>
  <c r="L390" i="37"/>
  <c r="N390" i="37" s="1"/>
  <c r="K391" i="37"/>
  <c r="M391" i="37" s="1"/>
  <c r="L391" i="37"/>
  <c r="N391" i="37" s="1"/>
  <c r="K392" i="37"/>
  <c r="M392" i="37" s="1"/>
  <c r="L392" i="37"/>
  <c r="N392" i="37" s="1"/>
  <c r="K393" i="37"/>
  <c r="M393" i="37" s="1"/>
  <c r="L393" i="37"/>
  <c r="N393" i="37" s="1"/>
  <c r="K394" i="37"/>
  <c r="M394" i="37" s="1"/>
  <c r="L394" i="37"/>
  <c r="N394" i="37" s="1"/>
  <c r="K395" i="37"/>
  <c r="M395" i="37" s="1"/>
  <c r="L395" i="37"/>
  <c r="N395" i="37" s="1"/>
  <c r="K396" i="37"/>
  <c r="M396" i="37" s="1"/>
  <c r="L396" i="37"/>
  <c r="N396" i="37" s="1"/>
  <c r="K397" i="37"/>
  <c r="M397" i="37" s="1"/>
  <c r="L397" i="37"/>
  <c r="N397" i="37" s="1"/>
  <c r="K398" i="37"/>
  <c r="M398" i="37" s="1"/>
  <c r="L398" i="37"/>
  <c r="N398" i="37" s="1"/>
  <c r="K399" i="37"/>
  <c r="M399" i="37" s="1"/>
  <c r="L399" i="37"/>
  <c r="N399" i="37" s="1"/>
  <c r="K400" i="37"/>
  <c r="M400" i="37" s="1"/>
  <c r="L400" i="37"/>
  <c r="N400" i="37" s="1"/>
  <c r="K401" i="37"/>
  <c r="M401" i="37" s="1"/>
  <c r="L401" i="37"/>
  <c r="N401" i="37" s="1"/>
  <c r="K402" i="37"/>
  <c r="M402" i="37" s="1"/>
  <c r="L402" i="37"/>
  <c r="N402" i="37" s="1"/>
  <c r="K403" i="37"/>
  <c r="M403" i="37" s="1"/>
  <c r="L403" i="37"/>
  <c r="N403" i="37" s="1"/>
  <c r="K404" i="37"/>
  <c r="M404" i="37" s="1"/>
  <c r="L404" i="37"/>
  <c r="N404" i="37" s="1"/>
  <c r="K405" i="37"/>
  <c r="M405" i="37" s="1"/>
  <c r="L405" i="37"/>
  <c r="N405" i="37" s="1"/>
  <c r="K406" i="37"/>
  <c r="M406" i="37" s="1"/>
  <c r="L406" i="37"/>
  <c r="N406" i="37" s="1"/>
  <c r="K407" i="37"/>
  <c r="M407" i="37" s="1"/>
  <c r="L407" i="37"/>
  <c r="N407" i="37" s="1"/>
  <c r="K408" i="37"/>
  <c r="M408" i="37" s="1"/>
  <c r="L408" i="37"/>
  <c r="N408" i="37" s="1"/>
  <c r="K409" i="37"/>
  <c r="M409" i="37" s="1"/>
  <c r="L409" i="37"/>
  <c r="N409" i="37" s="1"/>
  <c r="K410" i="37"/>
  <c r="M410" i="37" s="1"/>
  <c r="L410" i="37"/>
  <c r="N410" i="37" s="1"/>
  <c r="K411" i="37"/>
  <c r="M411" i="37" s="1"/>
  <c r="L411" i="37"/>
  <c r="N411" i="37" s="1"/>
  <c r="K412" i="37"/>
  <c r="M412" i="37" s="1"/>
  <c r="L412" i="37"/>
  <c r="N412" i="37" s="1"/>
  <c r="K413" i="37"/>
  <c r="M413" i="37" s="1"/>
  <c r="L413" i="37"/>
  <c r="N413" i="37" s="1"/>
  <c r="K414" i="37"/>
  <c r="M414" i="37" s="1"/>
  <c r="L414" i="37"/>
  <c r="N414" i="37" s="1"/>
  <c r="K415" i="37"/>
  <c r="M415" i="37" s="1"/>
  <c r="L415" i="37"/>
  <c r="N415" i="37" s="1"/>
  <c r="K416" i="37"/>
  <c r="M416" i="37" s="1"/>
  <c r="L416" i="37"/>
  <c r="N416" i="37" s="1"/>
  <c r="K417" i="37"/>
  <c r="M417" i="37" s="1"/>
  <c r="L417" i="37"/>
  <c r="N417" i="37" s="1"/>
  <c r="K418" i="37"/>
  <c r="M418" i="37" s="1"/>
  <c r="L418" i="37"/>
  <c r="N418" i="37" s="1"/>
  <c r="K419" i="37"/>
  <c r="M419" i="37" s="1"/>
  <c r="L419" i="37"/>
  <c r="N419" i="37" s="1"/>
  <c r="K420" i="37"/>
  <c r="M420" i="37" s="1"/>
  <c r="L420" i="37"/>
  <c r="N420" i="37" s="1"/>
  <c r="K421" i="37"/>
  <c r="M421" i="37" s="1"/>
  <c r="L421" i="37"/>
  <c r="N421" i="37" s="1"/>
  <c r="K422" i="37"/>
  <c r="M422" i="37" s="1"/>
  <c r="L422" i="37"/>
  <c r="N422" i="37" s="1"/>
  <c r="K423" i="37"/>
  <c r="M423" i="37" s="1"/>
  <c r="L423" i="37"/>
  <c r="N423" i="37" s="1"/>
  <c r="K424" i="37"/>
  <c r="M424" i="37" s="1"/>
  <c r="L424" i="37"/>
  <c r="N424" i="37" s="1"/>
  <c r="K425" i="37"/>
  <c r="M425" i="37" s="1"/>
  <c r="L425" i="37"/>
  <c r="N425" i="37" s="1"/>
  <c r="K426" i="37"/>
  <c r="M426" i="37" s="1"/>
  <c r="L426" i="37"/>
  <c r="N426" i="37" s="1"/>
  <c r="K427" i="37"/>
  <c r="M427" i="37" s="1"/>
  <c r="L427" i="37"/>
  <c r="N427" i="37" s="1"/>
  <c r="K428" i="37"/>
  <c r="M428" i="37" s="1"/>
  <c r="L428" i="37"/>
  <c r="N428" i="37" s="1"/>
  <c r="K429" i="37"/>
  <c r="M429" i="37" s="1"/>
  <c r="L429" i="37"/>
  <c r="N429" i="37" s="1"/>
  <c r="K430" i="37"/>
  <c r="M430" i="37" s="1"/>
  <c r="L430" i="37"/>
  <c r="N430" i="37" s="1"/>
  <c r="K431" i="37"/>
  <c r="M431" i="37" s="1"/>
  <c r="L431" i="37"/>
  <c r="N431" i="37" s="1"/>
  <c r="K432" i="37"/>
  <c r="M432" i="37" s="1"/>
  <c r="L432" i="37"/>
  <c r="N432" i="37" s="1"/>
  <c r="K433" i="37"/>
  <c r="M433" i="37" s="1"/>
  <c r="L433" i="37"/>
  <c r="N433" i="37" s="1"/>
  <c r="K434" i="37"/>
  <c r="M434" i="37" s="1"/>
  <c r="L434" i="37"/>
  <c r="N434" i="37" s="1"/>
  <c r="K435" i="37"/>
  <c r="M435" i="37" s="1"/>
  <c r="L435" i="37"/>
  <c r="N435" i="37" s="1"/>
  <c r="K436" i="37"/>
  <c r="M436" i="37" s="1"/>
  <c r="L436" i="37"/>
  <c r="N436" i="37" s="1"/>
  <c r="K437" i="37"/>
  <c r="M437" i="37" s="1"/>
  <c r="L437" i="37"/>
  <c r="N437" i="37" s="1"/>
  <c r="K438" i="37"/>
  <c r="M438" i="37" s="1"/>
  <c r="L438" i="37"/>
  <c r="N438" i="37" s="1"/>
  <c r="K439" i="37"/>
  <c r="M439" i="37" s="1"/>
  <c r="L439" i="37"/>
  <c r="N439" i="37" s="1"/>
  <c r="K440" i="37"/>
  <c r="M440" i="37" s="1"/>
  <c r="L440" i="37"/>
  <c r="N440" i="37" s="1"/>
  <c r="K441" i="37"/>
  <c r="M441" i="37" s="1"/>
  <c r="L441" i="37"/>
  <c r="N441" i="37" s="1"/>
  <c r="K442" i="37"/>
  <c r="M442" i="37" s="1"/>
  <c r="L442" i="37"/>
  <c r="N442" i="37" s="1"/>
  <c r="K443" i="37"/>
  <c r="M443" i="37" s="1"/>
  <c r="L443" i="37"/>
  <c r="N443" i="37" s="1"/>
  <c r="K444" i="37"/>
  <c r="M444" i="37" s="1"/>
  <c r="L444" i="37"/>
  <c r="N444" i="37" s="1"/>
  <c r="K445" i="37"/>
  <c r="M445" i="37" s="1"/>
  <c r="L445" i="37"/>
  <c r="N445" i="37" s="1"/>
  <c r="K446" i="37"/>
  <c r="M446" i="37" s="1"/>
  <c r="L446" i="37"/>
  <c r="N446" i="37" s="1"/>
  <c r="K447" i="37"/>
  <c r="M447" i="37" s="1"/>
  <c r="L447" i="37"/>
  <c r="N447" i="37" s="1"/>
  <c r="K448" i="37"/>
  <c r="M448" i="37" s="1"/>
  <c r="L448" i="37"/>
  <c r="N448" i="37" s="1"/>
  <c r="K449" i="37"/>
  <c r="M449" i="37" s="1"/>
  <c r="L449" i="37"/>
  <c r="N449" i="37" s="1"/>
  <c r="K450" i="37"/>
  <c r="M450" i="37" s="1"/>
  <c r="L450" i="37"/>
  <c r="N450" i="37" s="1"/>
  <c r="K451" i="37"/>
  <c r="M451" i="37" s="1"/>
  <c r="L451" i="37"/>
  <c r="N451" i="37" s="1"/>
  <c r="K452" i="37"/>
  <c r="M452" i="37" s="1"/>
  <c r="L452" i="37"/>
  <c r="N452" i="37" s="1"/>
  <c r="K453" i="37"/>
  <c r="M453" i="37" s="1"/>
  <c r="L453" i="37"/>
  <c r="N453" i="37" s="1"/>
  <c r="K454" i="37"/>
  <c r="M454" i="37" s="1"/>
  <c r="L454" i="37"/>
  <c r="N454" i="37" s="1"/>
  <c r="K455" i="37"/>
  <c r="M455" i="37" s="1"/>
  <c r="L455" i="37"/>
  <c r="N455" i="37" s="1"/>
  <c r="K456" i="37"/>
  <c r="M456" i="37" s="1"/>
  <c r="L456" i="37"/>
  <c r="N456" i="37" s="1"/>
  <c r="K457" i="37"/>
  <c r="M457" i="37" s="1"/>
  <c r="L457" i="37"/>
  <c r="N457" i="37" s="1"/>
  <c r="K458" i="37"/>
  <c r="M458" i="37" s="1"/>
  <c r="L458" i="37"/>
  <c r="N458" i="37" s="1"/>
  <c r="K459" i="37"/>
  <c r="M459" i="37" s="1"/>
  <c r="L459" i="37"/>
  <c r="N459" i="37" s="1"/>
  <c r="K460" i="37"/>
  <c r="M460" i="37" s="1"/>
  <c r="L460" i="37"/>
  <c r="N460" i="37" s="1"/>
  <c r="K461" i="37"/>
  <c r="M461" i="37" s="1"/>
  <c r="L461" i="37"/>
  <c r="N461" i="37" s="1"/>
  <c r="K462" i="37"/>
  <c r="M462" i="37" s="1"/>
  <c r="L462" i="37"/>
  <c r="N462" i="37" s="1"/>
  <c r="K463" i="37"/>
  <c r="M463" i="37" s="1"/>
  <c r="L463" i="37"/>
  <c r="N463" i="37" s="1"/>
  <c r="K464" i="37"/>
  <c r="M464" i="37" s="1"/>
  <c r="L464" i="37"/>
  <c r="N464" i="37" s="1"/>
  <c r="K465" i="37"/>
  <c r="M465" i="37" s="1"/>
  <c r="L465" i="37"/>
  <c r="N465" i="37" s="1"/>
  <c r="K466" i="37"/>
  <c r="M466" i="37" s="1"/>
  <c r="L466" i="37"/>
  <c r="N466" i="37" s="1"/>
  <c r="K467" i="37"/>
  <c r="M467" i="37" s="1"/>
  <c r="L467" i="37"/>
  <c r="N467" i="37" s="1"/>
  <c r="K468" i="37"/>
  <c r="M468" i="37" s="1"/>
  <c r="L468" i="37"/>
  <c r="N468" i="37" s="1"/>
  <c r="K469" i="37"/>
  <c r="M469" i="37" s="1"/>
  <c r="L469" i="37"/>
  <c r="N469" i="37" s="1"/>
  <c r="K470" i="37"/>
  <c r="M470" i="37" s="1"/>
  <c r="L470" i="37"/>
  <c r="N470" i="37" s="1"/>
  <c r="K471" i="37"/>
  <c r="M471" i="37" s="1"/>
  <c r="L471" i="37"/>
  <c r="N471" i="37" s="1"/>
  <c r="K472" i="37"/>
  <c r="M472" i="37" s="1"/>
  <c r="L472" i="37"/>
  <c r="N472" i="37" s="1"/>
  <c r="K473" i="37"/>
  <c r="M473" i="37" s="1"/>
  <c r="L473" i="37"/>
  <c r="N473" i="37" s="1"/>
  <c r="K474" i="37"/>
  <c r="M474" i="37" s="1"/>
  <c r="L474" i="37"/>
  <c r="N474" i="37" s="1"/>
  <c r="K475" i="37"/>
  <c r="M475" i="37" s="1"/>
  <c r="L475" i="37"/>
  <c r="N475" i="37" s="1"/>
  <c r="K476" i="37"/>
  <c r="M476" i="37" s="1"/>
  <c r="L476" i="37"/>
  <c r="N476" i="37" s="1"/>
  <c r="K477" i="37"/>
  <c r="M477" i="37" s="1"/>
  <c r="L477" i="37"/>
  <c r="N477" i="37" s="1"/>
  <c r="K478" i="37"/>
  <c r="M478" i="37" s="1"/>
  <c r="L478" i="37"/>
  <c r="N478" i="37" s="1"/>
  <c r="K479" i="37"/>
  <c r="M479" i="37" s="1"/>
  <c r="L479" i="37"/>
  <c r="N479" i="37" s="1"/>
  <c r="K480" i="37"/>
  <c r="M480" i="37" s="1"/>
  <c r="L480" i="37"/>
  <c r="N480" i="37" s="1"/>
  <c r="K481" i="37"/>
  <c r="M481" i="37" s="1"/>
  <c r="L481" i="37"/>
  <c r="N481" i="37" s="1"/>
  <c r="K482" i="37"/>
  <c r="M482" i="37" s="1"/>
  <c r="L482" i="37"/>
  <c r="N482" i="37" s="1"/>
  <c r="K483" i="37"/>
  <c r="M483" i="37" s="1"/>
  <c r="L483" i="37"/>
  <c r="N483" i="37" s="1"/>
  <c r="K484" i="37"/>
  <c r="M484" i="37" s="1"/>
  <c r="L484" i="37"/>
  <c r="N484" i="37" s="1"/>
  <c r="K485" i="37"/>
  <c r="M485" i="37" s="1"/>
  <c r="L485" i="37"/>
  <c r="N485" i="37" s="1"/>
  <c r="K486" i="37"/>
  <c r="M486" i="37" s="1"/>
  <c r="L486" i="37"/>
  <c r="N486" i="37" s="1"/>
  <c r="K487" i="37"/>
  <c r="M487" i="37" s="1"/>
  <c r="L487" i="37"/>
  <c r="N487" i="37" s="1"/>
  <c r="K488" i="37"/>
  <c r="M488" i="37" s="1"/>
  <c r="L488" i="37"/>
  <c r="N488" i="37" s="1"/>
  <c r="K489" i="37"/>
  <c r="M489" i="37" s="1"/>
  <c r="L489" i="37"/>
  <c r="N489" i="37" s="1"/>
  <c r="K490" i="37"/>
  <c r="M490" i="37" s="1"/>
  <c r="L490" i="37"/>
  <c r="N490" i="37" s="1"/>
  <c r="K491" i="37"/>
  <c r="M491" i="37" s="1"/>
  <c r="L491" i="37"/>
  <c r="N491" i="37" s="1"/>
  <c r="K492" i="37"/>
  <c r="M492" i="37" s="1"/>
  <c r="L492" i="37"/>
  <c r="N492" i="37" s="1"/>
  <c r="K493" i="37"/>
  <c r="M493" i="37" s="1"/>
  <c r="L493" i="37"/>
  <c r="N493" i="37" s="1"/>
  <c r="K494" i="37"/>
  <c r="M494" i="37" s="1"/>
  <c r="L494" i="37"/>
  <c r="N494" i="37" s="1"/>
  <c r="K495" i="37"/>
  <c r="M495" i="37" s="1"/>
  <c r="L495" i="37"/>
  <c r="N495" i="37" s="1"/>
  <c r="K496" i="37"/>
  <c r="M496" i="37" s="1"/>
  <c r="L496" i="37"/>
  <c r="N496" i="37" s="1"/>
  <c r="K497" i="37"/>
  <c r="M497" i="37" s="1"/>
  <c r="L497" i="37"/>
  <c r="N497" i="37" s="1"/>
  <c r="K498" i="37"/>
  <c r="M498" i="37" s="1"/>
  <c r="L498" i="37"/>
  <c r="N498" i="37" s="1"/>
  <c r="K499" i="37"/>
  <c r="M499" i="37" s="1"/>
  <c r="L499" i="37"/>
  <c r="N499" i="37" s="1"/>
  <c r="K500" i="37"/>
  <c r="M500" i="37" s="1"/>
  <c r="L500" i="37"/>
  <c r="N500" i="37" s="1"/>
  <c r="K501" i="37"/>
  <c r="M501" i="37" s="1"/>
  <c r="L501" i="37"/>
  <c r="N501" i="37" s="1"/>
  <c r="K502" i="37"/>
  <c r="M502" i="37" s="1"/>
  <c r="L502" i="37"/>
  <c r="N502" i="37" s="1"/>
  <c r="K503" i="37"/>
  <c r="M503" i="37" s="1"/>
  <c r="L503" i="37"/>
  <c r="N503" i="37" s="1"/>
  <c r="K504" i="37"/>
  <c r="M504" i="37" s="1"/>
  <c r="L504" i="37"/>
  <c r="N504" i="37" s="1"/>
  <c r="K505" i="37"/>
  <c r="M505" i="37" s="1"/>
  <c r="L505" i="37"/>
  <c r="N505" i="37" s="1"/>
  <c r="K506" i="37"/>
  <c r="M506" i="37" s="1"/>
  <c r="L506" i="37"/>
  <c r="N506" i="37" s="1"/>
  <c r="K507" i="37"/>
  <c r="M507" i="37" s="1"/>
  <c r="L507" i="37"/>
  <c r="N507" i="37" s="1"/>
  <c r="K508" i="37"/>
  <c r="M508" i="37" s="1"/>
  <c r="L508" i="37"/>
  <c r="N508" i="37" s="1"/>
  <c r="K509" i="37"/>
  <c r="M509" i="37" s="1"/>
  <c r="L509" i="37"/>
  <c r="N509" i="37" s="1"/>
  <c r="K510" i="37"/>
  <c r="M510" i="37" s="1"/>
  <c r="L510" i="37"/>
  <c r="N510" i="37" s="1"/>
  <c r="K511" i="37"/>
  <c r="M511" i="37" s="1"/>
  <c r="L511" i="37"/>
  <c r="N511" i="37" s="1"/>
  <c r="K512" i="37"/>
  <c r="M512" i="37" s="1"/>
  <c r="L512" i="37"/>
  <c r="N512" i="37" s="1"/>
  <c r="K513" i="37"/>
  <c r="M513" i="37" s="1"/>
  <c r="L513" i="37"/>
  <c r="N513" i="37" s="1"/>
  <c r="K514" i="37"/>
  <c r="M514" i="37" s="1"/>
  <c r="L514" i="37"/>
  <c r="N514" i="37" s="1"/>
  <c r="K515" i="37"/>
  <c r="M515" i="37" s="1"/>
  <c r="L515" i="37"/>
  <c r="N515" i="37" s="1"/>
  <c r="K516" i="37"/>
  <c r="M516" i="37" s="1"/>
  <c r="L516" i="37"/>
  <c r="N516" i="37" s="1"/>
  <c r="K517" i="37"/>
  <c r="M517" i="37" s="1"/>
  <c r="L517" i="37"/>
  <c r="N517" i="37" s="1"/>
  <c r="K518" i="37"/>
  <c r="M518" i="37" s="1"/>
  <c r="L518" i="37"/>
  <c r="N518" i="37" s="1"/>
  <c r="K519" i="37"/>
  <c r="M519" i="37" s="1"/>
  <c r="L519" i="37"/>
  <c r="N519" i="37" s="1"/>
  <c r="K520" i="37"/>
  <c r="M520" i="37" s="1"/>
  <c r="L520" i="37"/>
  <c r="N520" i="37" s="1"/>
  <c r="K521" i="37"/>
  <c r="M521" i="37" s="1"/>
  <c r="L521" i="37"/>
  <c r="N521" i="37" s="1"/>
  <c r="K522" i="37"/>
  <c r="M522" i="37" s="1"/>
  <c r="L522" i="37"/>
  <c r="N522" i="37" s="1"/>
  <c r="K523" i="37"/>
  <c r="M523" i="37" s="1"/>
  <c r="L523" i="37"/>
  <c r="N523" i="37" s="1"/>
  <c r="K524" i="37"/>
  <c r="M524" i="37" s="1"/>
  <c r="L524" i="37"/>
  <c r="N524" i="37" s="1"/>
  <c r="K525" i="37"/>
  <c r="M525" i="37" s="1"/>
  <c r="L525" i="37"/>
  <c r="N525" i="37" s="1"/>
  <c r="K526" i="37"/>
  <c r="M526" i="37" s="1"/>
  <c r="L526" i="37"/>
  <c r="N526" i="37" s="1"/>
  <c r="K527" i="37"/>
  <c r="M527" i="37" s="1"/>
  <c r="L527" i="37"/>
  <c r="N527" i="37" s="1"/>
  <c r="K528" i="37"/>
  <c r="M528" i="37" s="1"/>
  <c r="L528" i="37"/>
  <c r="N528" i="37" s="1"/>
  <c r="K529" i="37"/>
  <c r="M529" i="37" s="1"/>
  <c r="L529" i="37"/>
  <c r="N529" i="37" s="1"/>
  <c r="K530" i="37"/>
  <c r="M530" i="37" s="1"/>
  <c r="L530" i="37"/>
  <c r="N530" i="37" s="1"/>
  <c r="K531" i="37"/>
  <c r="M531" i="37" s="1"/>
  <c r="L531" i="37"/>
  <c r="N531" i="37" s="1"/>
  <c r="K532" i="37"/>
  <c r="M532" i="37" s="1"/>
  <c r="L532" i="37"/>
  <c r="N532" i="37" s="1"/>
  <c r="K533" i="37"/>
  <c r="M533" i="37" s="1"/>
  <c r="L533" i="37"/>
  <c r="N533" i="37" s="1"/>
  <c r="K534" i="37"/>
  <c r="M534" i="37" s="1"/>
  <c r="L534" i="37"/>
  <c r="N534" i="37" s="1"/>
  <c r="K535" i="37"/>
  <c r="M535" i="37" s="1"/>
  <c r="L535" i="37"/>
  <c r="N535" i="37" s="1"/>
  <c r="K536" i="37"/>
  <c r="M536" i="37" s="1"/>
  <c r="L536" i="37"/>
  <c r="N536" i="37" s="1"/>
  <c r="K537" i="37"/>
  <c r="M537" i="37" s="1"/>
  <c r="L537" i="37"/>
  <c r="N537" i="37" s="1"/>
  <c r="K538" i="37"/>
  <c r="M538" i="37" s="1"/>
  <c r="L538" i="37"/>
  <c r="N538" i="37" s="1"/>
  <c r="K539" i="37"/>
  <c r="M539" i="37" s="1"/>
  <c r="L539" i="37"/>
  <c r="N539" i="37" s="1"/>
  <c r="K540" i="37"/>
  <c r="M540" i="37" s="1"/>
  <c r="L540" i="37"/>
  <c r="N540" i="37" s="1"/>
  <c r="K541" i="37"/>
  <c r="M541" i="37" s="1"/>
  <c r="L541" i="37"/>
  <c r="N541" i="37" s="1"/>
  <c r="K542" i="37"/>
  <c r="M542" i="37" s="1"/>
  <c r="L542" i="37"/>
  <c r="N542" i="37" s="1"/>
  <c r="K543" i="37"/>
  <c r="M543" i="37" s="1"/>
  <c r="L543" i="37"/>
  <c r="N543" i="37" s="1"/>
  <c r="K544" i="37"/>
  <c r="M544" i="37" s="1"/>
  <c r="L544" i="37"/>
  <c r="N544" i="37" s="1"/>
  <c r="K545" i="37"/>
  <c r="M545" i="37" s="1"/>
  <c r="L545" i="37"/>
  <c r="N545" i="37" s="1"/>
  <c r="K546" i="37"/>
  <c r="M546" i="37" s="1"/>
  <c r="L546" i="37"/>
  <c r="N546" i="37" s="1"/>
  <c r="K547" i="37"/>
  <c r="M547" i="37" s="1"/>
  <c r="L547" i="37"/>
  <c r="N547" i="37" s="1"/>
  <c r="K548" i="37"/>
  <c r="M548" i="37" s="1"/>
  <c r="L548" i="37"/>
  <c r="N548" i="37" s="1"/>
  <c r="K549" i="37"/>
  <c r="M549" i="37" s="1"/>
  <c r="L549" i="37"/>
  <c r="N549" i="37" s="1"/>
  <c r="K550" i="37"/>
  <c r="M550" i="37" s="1"/>
  <c r="L550" i="37"/>
  <c r="N550" i="37" s="1"/>
  <c r="K551" i="37"/>
  <c r="M551" i="37" s="1"/>
  <c r="L551" i="37"/>
  <c r="N551" i="37" s="1"/>
  <c r="K552" i="37"/>
  <c r="M552" i="37" s="1"/>
  <c r="L552" i="37"/>
  <c r="N552" i="37" s="1"/>
  <c r="K553" i="37"/>
  <c r="M553" i="37" s="1"/>
  <c r="L553" i="37"/>
  <c r="N553" i="37" s="1"/>
  <c r="K554" i="37"/>
  <c r="M554" i="37" s="1"/>
  <c r="L554" i="37"/>
  <c r="N554" i="37" s="1"/>
  <c r="K555" i="37"/>
  <c r="M555" i="37" s="1"/>
  <c r="L555" i="37"/>
  <c r="N555" i="37" s="1"/>
  <c r="K556" i="37"/>
  <c r="M556" i="37" s="1"/>
  <c r="L556" i="37"/>
  <c r="N556" i="37" s="1"/>
  <c r="K557" i="37"/>
  <c r="M557" i="37" s="1"/>
  <c r="L557" i="37"/>
  <c r="N557" i="37" s="1"/>
  <c r="K558" i="37"/>
  <c r="M558" i="37" s="1"/>
  <c r="L558" i="37"/>
  <c r="N558" i="37" s="1"/>
  <c r="K559" i="37"/>
  <c r="M559" i="37" s="1"/>
  <c r="L559" i="37"/>
  <c r="N559" i="37" s="1"/>
  <c r="K560" i="37"/>
  <c r="M560" i="37" s="1"/>
  <c r="L560" i="37"/>
  <c r="N560" i="37" s="1"/>
  <c r="K561" i="37"/>
  <c r="M561" i="37" s="1"/>
  <c r="L561" i="37"/>
  <c r="N561" i="37" s="1"/>
  <c r="K562" i="37"/>
  <c r="M562" i="37" s="1"/>
  <c r="L562" i="37"/>
  <c r="N562" i="37" s="1"/>
  <c r="K563" i="37"/>
  <c r="M563" i="37" s="1"/>
  <c r="L563" i="37"/>
  <c r="N563" i="37" s="1"/>
  <c r="K564" i="37"/>
  <c r="M564" i="37" s="1"/>
  <c r="L564" i="37"/>
  <c r="N564" i="37" s="1"/>
  <c r="K565" i="37"/>
  <c r="M565" i="37" s="1"/>
  <c r="L565" i="37"/>
  <c r="N565" i="37" s="1"/>
  <c r="K566" i="37"/>
  <c r="M566" i="37" s="1"/>
  <c r="L566" i="37"/>
  <c r="N566" i="37" s="1"/>
  <c r="K567" i="37"/>
  <c r="M567" i="37" s="1"/>
  <c r="L567" i="37"/>
  <c r="N567" i="37" s="1"/>
  <c r="K568" i="37"/>
  <c r="M568" i="37" s="1"/>
  <c r="L568" i="37"/>
  <c r="N568" i="37" s="1"/>
  <c r="K569" i="37"/>
  <c r="M569" i="37" s="1"/>
  <c r="L569" i="37"/>
  <c r="N569" i="37" s="1"/>
  <c r="K570" i="37"/>
  <c r="M570" i="37" s="1"/>
  <c r="L570" i="37"/>
  <c r="N570" i="37" s="1"/>
  <c r="K571" i="37"/>
  <c r="M571" i="37" s="1"/>
  <c r="L571" i="37"/>
  <c r="N571" i="37" s="1"/>
  <c r="K572" i="37"/>
  <c r="M572" i="37" s="1"/>
  <c r="L572" i="37"/>
  <c r="N572" i="37" s="1"/>
  <c r="K573" i="37"/>
  <c r="M573" i="37" s="1"/>
  <c r="L573" i="37"/>
  <c r="N573" i="37" s="1"/>
  <c r="K574" i="37"/>
  <c r="M574" i="37" s="1"/>
  <c r="L574" i="37"/>
  <c r="N574" i="37" s="1"/>
  <c r="K575" i="37"/>
  <c r="M575" i="37" s="1"/>
  <c r="L575" i="37"/>
  <c r="N575" i="37" s="1"/>
  <c r="K576" i="37"/>
  <c r="M576" i="37" s="1"/>
  <c r="L576" i="37"/>
  <c r="N576" i="37" s="1"/>
  <c r="K577" i="37"/>
  <c r="M577" i="37" s="1"/>
  <c r="L577" i="37"/>
  <c r="N577" i="37" s="1"/>
  <c r="K578" i="37"/>
  <c r="M578" i="37" s="1"/>
  <c r="L578" i="37"/>
  <c r="N578" i="37" s="1"/>
  <c r="K579" i="37"/>
  <c r="M579" i="37" s="1"/>
  <c r="L579" i="37"/>
  <c r="N579" i="37" s="1"/>
  <c r="K580" i="37"/>
  <c r="M580" i="37" s="1"/>
  <c r="L580" i="37"/>
  <c r="N580" i="37" s="1"/>
  <c r="K581" i="37"/>
  <c r="M581" i="37" s="1"/>
  <c r="L581" i="37"/>
  <c r="N581" i="37" s="1"/>
  <c r="K582" i="37"/>
  <c r="M582" i="37" s="1"/>
  <c r="L582" i="37"/>
  <c r="N582" i="37" s="1"/>
  <c r="K583" i="37"/>
  <c r="M583" i="37" s="1"/>
  <c r="L583" i="37"/>
  <c r="N583" i="37" s="1"/>
  <c r="K584" i="37"/>
  <c r="M584" i="37" s="1"/>
  <c r="L584" i="37"/>
  <c r="N584" i="37" s="1"/>
  <c r="K585" i="37"/>
  <c r="M585" i="37" s="1"/>
  <c r="L585" i="37"/>
  <c r="N585" i="37" s="1"/>
  <c r="K586" i="37"/>
  <c r="M586" i="37" s="1"/>
  <c r="L586" i="37"/>
  <c r="N586" i="37" s="1"/>
  <c r="K587" i="37"/>
  <c r="M587" i="37" s="1"/>
  <c r="L587" i="37"/>
  <c r="N587" i="37" s="1"/>
  <c r="K588" i="37"/>
  <c r="M588" i="37" s="1"/>
  <c r="L588" i="37"/>
  <c r="N588" i="37" s="1"/>
  <c r="K589" i="37"/>
  <c r="M589" i="37" s="1"/>
  <c r="L589" i="37"/>
  <c r="N589" i="37" s="1"/>
  <c r="K590" i="37"/>
  <c r="M590" i="37" s="1"/>
  <c r="L590" i="37"/>
  <c r="N590" i="37" s="1"/>
  <c r="K591" i="37"/>
  <c r="M591" i="37" s="1"/>
  <c r="L591" i="37"/>
  <c r="N591" i="37" s="1"/>
  <c r="K592" i="37"/>
  <c r="M592" i="37" s="1"/>
  <c r="L592" i="37"/>
  <c r="N592" i="37" s="1"/>
  <c r="K593" i="37"/>
  <c r="M593" i="37" s="1"/>
  <c r="L593" i="37"/>
  <c r="N593" i="37" s="1"/>
  <c r="K594" i="37"/>
  <c r="M594" i="37" s="1"/>
  <c r="L594" i="37"/>
  <c r="N594" i="37" s="1"/>
  <c r="K595" i="37"/>
  <c r="M595" i="37" s="1"/>
  <c r="L595" i="37"/>
  <c r="N595" i="37" s="1"/>
  <c r="K596" i="37"/>
  <c r="M596" i="37" s="1"/>
  <c r="L596" i="37"/>
  <c r="N596" i="37" s="1"/>
  <c r="K597" i="37"/>
  <c r="M597" i="37" s="1"/>
  <c r="L597" i="37"/>
  <c r="N597" i="37" s="1"/>
  <c r="K598" i="37"/>
  <c r="M598" i="37" s="1"/>
  <c r="L598" i="37"/>
  <c r="N598" i="37" s="1"/>
  <c r="K599" i="37"/>
  <c r="M599" i="37" s="1"/>
  <c r="L599" i="37"/>
  <c r="N599" i="37" s="1"/>
  <c r="K600" i="37"/>
  <c r="M600" i="37" s="1"/>
  <c r="L600" i="37"/>
  <c r="N600" i="37" s="1"/>
  <c r="K601" i="37"/>
  <c r="M601" i="37" s="1"/>
  <c r="L601" i="37"/>
  <c r="N601" i="37" s="1"/>
  <c r="K602" i="37"/>
  <c r="M602" i="37" s="1"/>
  <c r="L602" i="37"/>
  <c r="N602" i="37" s="1"/>
  <c r="J27" i="37" a="1"/>
  <c r="J27" i="37" s="1"/>
  <c r="J42" i="37" a="1"/>
  <c r="J42" i="37" s="1"/>
  <c r="J43" i="37" a="1"/>
  <c r="J43" i="37" s="1"/>
  <c r="J44" i="37" a="1"/>
  <c r="J44" i="37" s="1"/>
  <c r="J45" i="37" a="1"/>
  <c r="J45" i="37" s="1"/>
  <c r="J46" i="37" a="1"/>
  <c r="J46" i="37" s="1"/>
  <c r="J47" i="37" a="1"/>
  <c r="J47" i="37" s="1"/>
  <c r="J48" i="37" a="1"/>
  <c r="J48" i="37" s="1"/>
  <c r="J49" i="37" a="1"/>
  <c r="J49" i="37" s="1"/>
  <c r="J50" i="37" a="1"/>
  <c r="J50" i="37" s="1"/>
  <c r="J51" i="37" a="1"/>
  <c r="J51" i="37" s="1"/>
  <c r="J52" i="37" a="1"/>
  <c r="J52" i="37" s="1"/>
  <c r="J53" i="37" a="1"/>
  <c r="J53" i="37" s="1"/>
  <c r="J54" i="37" a="1"/>
  <c r="J54" i="37" s="1"/>
  <c r="J55" i="37" a="1"/>
  <c r="J55" i="37" s="1"/>
  <c r="J56" i="37" a="1"/>
  <c r="J56" i="37" s="1"/>
  <c r="J57" i="37" a="1"/>
  <c r="J57" i="37" s="1"/>
  <c r="J58" i="37" a="1"/>
  <c r="J58" i="37" s="1"/>
  <c r="J59" i="37" a="1"/>
  <c r="J59" i="37" s="1"/>
  <c r="J60" i="37" a="1"/>
  <c r="J60" i="37" s="1"/>
  <c r="J61" i="37" a="1"/>
  <c r="J61" i="37" s="1"/>
  <c r="J62" i="37" a="1"/>
  <c r="J62" i="37" s="1"/>
  <c r="J63" i="37" a="1"/>
  <c r="J63" i="37" s="1"/>
  <c r="J64" i="37" a="1"/>
  <c r="J64" i="37" s="1"/>
  <c r="J65" i="37" a="1"/>
  <c r="J65" i="37" s="1"/>
  <c r="J66" i="37" a="1"/>
  <c r="J66" i="37" s="1"/>
  <c r="J67" i="37" a="1"/>
  <c r="J67" i="37" s="1"/>
  <c r="J68" i="37" a="1"/>
  <c r="J68" i="37" s="1"/>
  <c r="J69" i="37" a="1"/>
  <c r="J69" i="37" s="1"/>
  <c r="J70" i="37" a="1"/>
  <c r="J70" i="37" s="1"/>
  <c r="J71" i="37" a="1"/>
  <c r="J71" i="37" s="1"/>
  <c r="J72" i="37" a="1"/>
  <c r="J72" i="37" s="1"/>
  <c r="J73" i="37" a="1"/>
  <c r="J73" i="37" s="1"/>
  <c r="J74" i="37" a="1"/>
  <c r="J74" i="37" s="1"/>
  <c r="J75" i="37" a="1"/>
  <c r="J75" i="37" s="1"/>
  <c r="J76" i="37" a="1"/>
  <c r="J76" i="37" s="1"/>
  <c r="J77" i="37" a="1"/>
  <c r="J77" i="37" s="1"/>
  <c r="J78" i="37" a="1"/>
  <c r="J78" i="37" s="1"/>
  <c r="J79" i="37" a="1"/>
  <c r="J79" i="37" s="1"/>
  <c r="J80" i="37" a="1"/>
  <c r="J80" i="37" s="1"/>
  <c r="J81" i="37" a="1"/>
  <c r="J81" i="37" s="1"/>
  <c r="J82" i="37" a="1"/>
  <c r="J82" i="37" s="1"/>
  <c r="J83" i="37" a="1"/>
  <c r="J83" i="37" s="1"/>
  <c r="J84" i="37" a="1"/>
  <c r="J84" i="37" s="1"/>
  <c r="J85" i="37" a="1"/>
  <c r="J85" i="37" s="1"/>
  <c r="J86" i="37" a="1"/>
  <c r="J86" i="37" s="1"/>
  <c r="J87" i="37" a="1"/>
  <c r="J87" i="37" s="1"/>
  <c r="J88" i="37" a="1"/>
  <c r="J88" i="37" s="1"/>
  <c r="J89" i="37" a="1"/>
  <c r="J89" i="37" s="1"/>
  <c r="J90" i="37" a="1"/>
  <c r="J90" i="37" s="1"/>
  <c r="J91" i="37" a="1"/>
  <c r="J91" i="37" s="1"/>
  <c r="J92" i="37" a="1"/>
  <c r="J92" i="37" s="1"/>
  <c r="J93" i="37" a="1"/>
  <c r="J93" i="37" s="1"/>
  <c r="J94" i="37" a="1"/>
  <c r="J94" i="37" s="1"/>
  <c r="J95" i="37" a="1"/>
  <c r="J95" i="37" s="1"/>
  <c r="J96" i="37" a="1"/>
  <c r="J96" i="37" s="1"/>
  <c r="J97" i="37" a="1"/>
  <c r="J97" i="37" s="1"/>
  <c r="J98" i="37" a="1"/>
  <c r="J98" i="37" s="1"/>
  <c r="J99" i="37" a="1"/>
  <c r="J99" i="37" s="1"/>
  <c r="J100" i="37" a="1"/>
  <c r="J100" i="37" s="1"/>
  <c r="J101" i="37" a="1"/>
  <c r="J101" i="37" s="1"/>
  <c r="J102" i="37" a="1"/>
  <c r="J102" i="37" s="1"/>
  <c r="J103" i="37" a="1"/>
  <c r="J103" i="37" s="1"/>
  <c r="J104" i="37" a="1"/>
  <c r="J104" i="37" s="1"/>
  <c r="J105" i="37" a="1"/>
  <c r="J105" i="37" s="1"/>
  <c r="J106" i="37" a="1"/>
  <c r="J106" i="37" s="1"/>
  <c r="J107" i="37" a="1"/>
  <c r="J107" i="37" s="1"/>
  <c r="J108" i="37" a="1"/>
  <c r="J108" i="37" s="1"/>
  <c r="J109" i="37" a="1"/>
  <c r="J109" i="37" s="1"/>
  <c r="J110" i="37" a="1"/>
  <c r="J110" i="37" s="1"/>
  <c r="J111" i="37" a="1"/>
  <c r="J111" i="37" s="1"/>
  <c r="J112" i="37" a="1"/>
  <c r="J112" i="37" s="1"/>
  <c r="J113" i="37" a="1"/>
  <c r="J113" i="37" s="1"/>
  <c r="J114" i="37" a="1"/>
  <c r="J114" i="37" s="1"/>
  <c r="J115" i="37" a="1"/>
  <c r="J115" i="37" s="1"/>
  <c r="J116" i="37" a="1"/>
  <c r="J116" i="37" s="1"/>
  <c r="J117" i="37" a="1"/>
  <c r="J117" i="37" s="1"/>
  <c r="J118" i="37" a="1"/>
  <c r="J118" i="37" s="1"/>
  <c r="J119" i="37" a="1"/>
  <c r="J119" i="37" s="1"/>
  <c r="J120" i="37" a="1"/>
  <c r="J120" i="37" s="1"/>
  <c r="J121" i="37" a="1"/>
  <c r="J121" i="37" s="1"/>
  <c r="J122" i="37" a="1"/>
  <c r="J122" i="37" s="1"/>
  <c r="J123" i="37" a="1"/>
  <c r="J123" i="37" s="1"/>
  <c r="J124" i="37" a="1"/>
  <c r="J124" i="37" s="1"/>
  <c r="J125" i="37" a="1"/>
  <c r="J125" i="37" s="1"/>
  <c r="J126" i="37" a="1"/>
  <c r="J126" i="37" s="1"/>
  <c r="J127" i="37" a="1"/>
  <c r="J127" i="37" s="1"/>
  <c r="J128" i="37" a="1"/>
  <c r="J128" i="37" s="1"/>
  <c r="J129" i="37" a="1"/>
  <c r="J129" i="37" s="1"/>
  <c r="J130" i="37" a="1"/>
  <c r="J130" i="37" s="1"/>
  <c r="J131" i="37" a="1"/>
  <c r="J131" i="37" s="1"/>
  <c r="J132" i="37" a="1"/>
  <c r="J132" i="37" s="1"/>
  <c r="J133" i="37" a="1"/>
  <c r="J133" i="37" s="1"/>
  <c r="J134" i="37" a="1"/>
  <c r="J134" i="37" s="1"/>
  <c r="J135" i="37" a="1"/>
  <c r="J135" i="37" s="1"/>
  <c r="J136" i="37" a="1"/>
  <c r="J136" i="37" s="1"/>
  <c r="J137" i="37" a="1"/>
  <c r="J137" i="37" s="1"/>
  <c r="J138" i="37" a="1"/>
  <c r="J138" i="37" s="1"/>
  <c r="J139" i="37" a="1"/>
  <c r="J139" i="37" s="1"/>
  <c r="J140" i="37" a="1"/>
  <c r="J140" i="37" s="1"/>
  <c r="J141" i="37" a="1"/>
  <c r="J141" i="37" s="1"/>
  <c r="J142" i="37" a="1"/>
  <c r="J142" i="37" s="1"/>
  <c r="J143" i="37" a="1"/>
  <c r="J143" i="37" s="1"/>
  <c r="J144" i="37" a="1"/>
  <c r="J144" i="37" s="1"/>
  <c r="J145" i="37" a="1"/>
  <c r="J145" i="37" s="1"/>
  <c r="J146" i="37" a="1"/>
  <c r="J146" i="37" s="1"/>
  <c r="J147" i="37" a="1"/>
  <c r="J147" i="37" s="1"/>
  <c r="J148" i="37" a="1"/>
  <c r="J148" i="37" s="1"/>
  <c r="J149" i="37" a="1"/>
  <c r="J149" i="37" s="1"/>
  <c r="J150" i="37" a="1"/>
  <c r="J150" i="37" s="1"/>
  <c r="J151" i="37" a="1"/>
  <c r="J151" i="37" s="1"/>
  <c r="J152" i="37" a="1"/>
  <c r="J152" i="37" s="1"/>
  <c r="J153" i="37" a="1"/>
  <c r="J153" i="37" s="1"/>
  <c r="J154" i="37" a="1"/>
  <c r="J154" i="37" s="1"/>
  <c r="J155" i="37" a="1"/>
  <c r="J155" i="37" s="1"/>
  <c r="J156" i="37" a="1"/>
  <c r="J156" i="37" s="1"/>
  <c r="J157" i="37" a="1"/>
  <c r="J157" i="37" s="1"/>
  <c r="J158" i="37" a="1"/>
  <c r="J158" i="37" s="1"/>
  <c r="J159" i="37" a="1"/>
  <c r="J159" i="37" s="1"/>
  <c r="J160" i="37" a="1"/>
  <c r="J160" i="37" s="1"/>
  <c r="J161" i="37" a="1"/>
  <c r="J161" i="37" s="1"/>
  <c r="J162" i="37" a="1"/>
  <c r="J162" i="37" s="1"/>
  <c r="J163" i="37" a="1"/>
  <c r="J163" i="37" s="1"/>
  <c r="J164" i="37" a="1"/>
  <c r="J164" i="37" s="1"/>
  <c r="J165" i="37" a="1"/>
  <c r="J165" i="37" s="1"/>
  <c r="J166" i="37" a="1"/>
  <c r="J166" i="37" s="1"/>
  <c r="J167" i="37" a="1"/>
  <c r="J167" i="37" s="1"/>
  <c r="J168" i="37" a="1"/>
  <c r="J168" i="37" s="1"/>
  <c r="J169" i="37" a="1"/>
  <c r="J169" i="37" s="1"/>
  <c r="J170" i="37" a="1"/>
  <c r="J170" i="37" s="1"/>
  <c r="J171" i="37" a="1"/>
  <c r="J171" i="37" s="1"/>
  <c r="J172" i="37" a="1"/>
  <c r="J172" i="37" s="1"/>
  <c r="J173" i="37" a="1"/>
  <c r="J173" i="37" s="1"/>
  <c r="J174" i="37" a="1"/>
  <c r="J174" i="37" s="1"/>
  <c r="J175" i="37" a="1"/>
  <c r="J175" i="37" s="1"/>
  <c r="J176" i="37" a="1"/>
  <c r="J176" i="37" s="1"/>
  <c r="J177" i="37" a="1"/>
  <c r="J177" i="37" s="1"/>
  <c r="J178" i="37" a="1"/>
  <c r="J178" i="37" s="1"/>
  <c r="J179" i="37" a="1"/>
  <c r="J179" i="37" s="1"/>
  <c r="J180" i="37" a="1"/>
  <c r="J180" i="37" s="1"/>
  <c r="J181" i="37" a="1"/>
  <c r="J181" i="37" s="1"/>
  <c r="J182" i="37" a="1"/>
  <c r="J182" i="37" s="1"/>
  <c r="J183" i="37" a="1"/>
  <c r="J183" i="37" s="1"/>
  <c r="J184" i="37" a="1"/>
  <c r="J184" i="37" s="1"/>
  <c r="J185" i="37" a="1"/>
  <c r="J185" i="37" s="1"/>
  <c r="J186" i="37" a="1"/>
  <c r="J186" i="37" s="1"/>
  <c r="J187" i="37" a="1"/>
  <c r="J187" i="37" s="1"/>
  <c r="J188" i="37" a="1"/>
  <c r="J188" i="37" s="1"/>
  <c r="J189" i="37" a="1"/>
  <c r="J189" i="37" s="1"/>
  <c r="J190" i="37" a="1"/>
  <c r="J190" i="37" s="1"/>
  <c r="J191" i="37" a="1"/>
  <c r="J191" i="37" s="1"/>
  <c r="J192" i="37" a="1"/>
  <c r="J192" i="37" s="1"/>
  <c r="J193" i="37" a="1"/>
  <c r="J193" i="37" s="1"/>
  <c r="J194" i="37" a="1"/>
  <c r="J194" i="37" s="1"/>
  <c r="J195" i="37" a="1"/>
  <c r="J195" i="37" s="1"/>
  <c r="J196" i="37" a="1"/>
  <c r="J196" i="37" s="1"/>
  <c r="J197" i="37" a="1"/>
  <c r="J197" i="37" s="1"/>
  <c r="J198" i="37" a="1"/>
  <c r="J198" i="37" s="1"/>
  <c r="J199" i="37" a="1"/>
  <c r="J199" i="37" s="1"/>
  <c r="J200" i="37" a="1"/>
  <c r="J200" i="37" s="1"/>
  <c r="J201" i="37" a="1"/>
  <c r="J201" i="37" s="1"/>
  <c r="J202" i="37" a="1"/>
  <c r="J202" i="37" s="1"/>
  <c r="J203" i="37" a="1"/>
  <c r="J203" i="37" s="1"/>
  <c r="J204" i="37" a="1"/>
  <c r="J204" i="37" s="1"/>
  <c r="J205" i="37" a="1"/>
  <c r="J205" i="37" s="1"/>
  <c r="J206" i="37" a="1"/>
  <c r="J206" i="37" s="1"/>
  <c r="J207" i="37" a="1"/>
  <c r="J207" i="37" s="1"/>
  <c r="J208" i="37" a="1"/>
  <c r="J208" i="37" s="1"/>
  <c r="J209" i="37" a="1"/>
  <c r="J209" i="37" s="1"/>
  <c r="J210" i="37" a="1"/>
  <c r="J210" i="37" s="1"/>
  <c r="J211" i="37" a="1"/>
  <c r="J211" i="37" s="1"/>
  <c r="J212" i="37" a="1"/>
  <c r="J212" i="37" s="1"/>
  <c r="J213" i="37" a="1"/>
  <c r="J213" i="37" s="1"/>
  <c r="J214" i="37" a="1"/>
  <c r="J214" i="37" s="1"/>
  <c r="J215" i="37" a="1"/>
  <c r="J215" i="37" s="1"/>
  <c r="J216" i="37" a="1"/>
  <c r="J216" i="37" s="1"/>
  <c r="J217" i="37" a="1"/>
  <c r="J217" i="37" s="1"/>
  <c r="J218" i="37" a="1"/>
  <c r="J218" i="37" s="1"/>
  <c r="J219" i="37" a="1"/>
  <c r="J219" i="37" s="1"/>
  <c r="J220" i="37" a="1"/>
  <c r="J220" i="37" s="1"/>
  <c r="J221" i="37" a="1"/>
  <c r="J221" i="37" s="1"/>
  <c r="J222" i="37" a="1"/>
  <c r="J222" i="37" s="1"/>
  <c r="J223" i="37" a="1"/>
  <c r="J223" i="37" s="1"/>
  <c r="J224" i="37" a="1"/>
  <c r="J224" i="37" s="1"/>
  <c r="J225" i="37" a="1"/>
  <c r="J225" i="37" s="1"/>
  <c r="J226" i="37" a="1"/>
  <c r="J226" i="37" s="1"/>
  <c r="J227" i="37" a="1"/>
  <c r="J227" i="37" s="1"/>
  <c r="J228" i="37" a="1"/>
  <c r="J228" i="37" s="1"/>
  <c r="J229" i="37" a="1"/>
  <c r="J229" i="37" s="1"/>
  <c r="J230" i="37" a="1"/>
  <c r="J230" i="37" s="1"/>
  <c r="J231" i="37" a="1"/>
  <c r="J231" i="37" s="1"/>
  <c r="J232" i="37" a="1"/>
  <c r="J232" i="37" s="1"/>
  <c r="J233" i="37" a="1"/>
  <c r="J233" i="37" s="1"/>
  <c r="J234" i="37" a="1"/>
  <c r="J234" i="37" s="1"/>
  <c r="J235" i="37" a="1"/>
  <c r="J235" i="37" s="1"/>
  <c r="J236" i="37" a="1"/>
  <c r="J236" i="37" s="1"/>
  <c r="J237" i="37" a="1"/>
  <c r="J237" i="37" s="1"/>
  <c r="J238" i="37" a="1"/>
  <c r="J238" i="37" s="1"/>
  <c r="J239" i="37" a="1"/>
  <c r="J239" i="37" s="1"/>
  <c r="J240" i="37" a="1"/>
  <c r="J240" i="37" s="1"/>
  <c r="J241" i="37" a="1"/>
  <c r="J241" i="37" s="1"/>
  <c r="J242" i="37" a="1"/>
  <c r="J242" i="37" s="1"/>
  <c r="J243" i="37" a="1"/>
  <c r="J243" i="37" s="1"/>
  <c r="J244" i="37" a="1"/>
  <c r="J244" i="37" s="1"/>
  <c r="J245" i="37" a="1"/>
  <c r="J245" i="37" s="1"/>
  <c r="J246" i="37" a="1"/>
  <c r="J246" i="37" s="1"/>
  <c r="J247" i="37" a="1"/>
  <c r="J247" i="37" s="1"/>
  <c r="J248" i="37" a="1"/>
  <c r="J248" i="37" s="1"/>
  <c r="J249" i="37" a="1"/>
  <c r="J249" i="37" s="1"/>
  <c r="J250" i="37" a="1"/>
  <c r="J250" i="37" s="1"/>
  <c r="J251" i="37" a="1"/>
  <c r="J251" i="37" s="1"/>
  <c r="J252" i="37" a="1"/>
  <c r="J252" i="37" s="1"/>
  <c r="J253" i="37" a="1"/>
  <c r="J253" i="37" s="1"/>
  <c r="J254" i="37" a="1"/>
  <c r="J254" i="37" s="1"/>
  <c r="J255" i="37" a="1"/>
  <c r="J255" i="37" s="1"/>
  <c r="J256" i="37" a="1"/>
  <c r="J256" i="37" s="1"/>
  <c r="J257" i="37" a="1"/>
  <c r="J257" i="37" s="1"/>
  <c r="J258" i="37" a="1"/>
  <c r="J258" i="37" s="1"/>
  <c r="J259" i="37" a="1"/>
  <c r="J259" i="37" s="1"/>
  <c r="J260" i="37" a="1"/>
  <c r="J260" i="37" s="1"/>
  <c r="J261" i="37" a="1"/>
  <c r="J261" i="37" s="1"/>
  <c r="J262" i="37" a="1"/>
  <c r="J262" i="37" s="1"/>
  <c r="J263" i="37" a="1"/>
  <c r="J263" i="37" s="1"/>
  <c r="J264" i="37" a="1"/>
  <c r="J264" i="37" s="1"/>
  <c r="J265" i="37" a="1"/>
  <c r="J265" i="37" s="1"/>
  <c r="J266" i="37" a="1"/>
  <c r="J266" i="37" s="1"/>
  <c r="J267" i="37" a="1"/>
  <c r="J267" i="37" s="1"/>
  <c r="J268" i="37" a="1"/>
  <c r="J268" i="37" s="1"/>
  <c r="J269" i="37" a="1"/>
  <c r="J269" i="37" s="1"/>
  <c r="J270" i="37" a="1"/>
  <c r="J270" i="37" s="1"/>
  <c r="J271" i="37" a="1"/>
  <c r="J271" i="37" s="1"/>
  <c r="J272" i="37" a="1"/>
  <c r="J272" i="37" s="1"/>
  <c r="J273" i="37" a="1"/>
  <c r="J273" i="37" s="1"/>
  <c r="J274" i="37" a="1"/>
  <c r="J274" i="37" s="1"/>
  <c r="J275" i="37" a="1"/>
  <c r="J275" i="37" s="1"/>
  <c r="J276" i="37" a="1"/>
  <c r="J276" i="37" s="1"/>
  <c r="J277" i="37" a="1"/>
  <c r="J277" i="37" s="1"/>
  <c r="J278" i="37" a="1"/>
  <c r="J278" i="37" s="1"/>
  <c r="J279" i="37" a="1"/>
  <c r="J279" i="37" s="1"/>
  <c r="J280" i="37" a="1"/>
  <c r="J280" i="37" s="1"/>
  <c r="J281" i="37" a="1"/>
  <c r="J281" i="37" s="1"/>
  <c r="J282" i="37" a="1"/>
  <c r="J282" i="37" s="1"/>
  <c r="J283" i="37" a="1"/>
  <c r="J283" i="37" s="1"/>
  <c r="J284" i="37" a="1"/>
  <c r="J284" i="37" s="1"/>
  <c r="J285" i="37" a="1"/>
  <c r="J285" i="37" s="1"/>
  <c r="J286" i="37" a="1"/>
  <c r="J286" i="37" s="1"/>
  <c r="J287" i="37" a="1"/>
  <c r="J287" i="37" s="1"/>
  <c r="J288" i="37" a="1"/>
  <c r="J288" i="37" s="1"/>
  <c r="J289" i="37" a="1"/>
  <c r="J289" i="37" s="1"/>
  <c r="J290" i="37" a="1"/>
  <c r="J290" i="37" s="1"/>
  <c r="J291" i="37" a="1"/>
  <c r="J291" i="37" s="1"/>
  <c r="J292" i="37" a="1"/>
  <c r="J292" i="37" s="1"/>
  <c r="J293" i="37" a="1"/>
  <c r="J293" i="37" s="1"/>
  <c r="J294" i="37" a="1"/>
  <c r="J294" i="37" s="1"/>
  <c r="J295" i="37" a="1"/>
  <c r="J295" i="37" s="1"/>
  <c r="J296" i="37" a="1"/>
  <c r="J296" i="37" s="1"/>
  <c r="J297" i="37" a="1"/>
  <c r="J297" i="37" s="1"/>
  <c r="J298" i="37" a="1"/>
  <c r="J298" i="37" s="1"/>
  <c r="J299" i="37" a="1"/>
  <c r="J299" i="37" s="1"/>
  <c r="J300" i="37" a="1"/>
  <c r="J300" i="37" s="1"/>
  <c r="J301" i="37" a="1"/>
  <c r="J301" i="37" s="1"/>
  <c r="J302" i="37" a="1"/>
  <c r="J302" i="37" s="1"/>
  <c r="J303" i="37" a="1"/>
  <c r="J303" i="37" s="1"/>
  <c r="J304" i="37" a="1"/>
  <c r="J304" i="37" s="1"/>
  <c r="J305" i="37" a="1"/>
  <c r="J305" i="37" s="1"/>
  <c r="J306" i="37" a="1"/>
  <c r="J306" i="37" s="1"/>
  <c r="J307" i="37" a="1"/>
  <c r="J307" i="37" s="1"/>
  <c r="J308" i="37" a="1"/>
  <c r="J308" i="37" s="1"/>
  <c r="J309" i="37" a="1"/>
  <c r="J309" i="37" s="1"/>
  <c r="J310" i="37" a="1"/>
  <c r="J310" i="37" s="1"/>
  <c r="J311" i="37" a="1"/>
  <c r="J311" i="37" s="1"/>
  <c r="J312" i="37" a="1"/>
  <c r="J312" i="37" s="1"/>
  <c r="J313" i="37" a="1"/>
  <c r="J313" i="37" s="1"/>
  <c r="J314" i="37" a="1"/>
  <c r="J314" i="37" s="1"/>
  <c r="J315" i="37" a="1"/>
  <c r="J315" i="37" s="1"/>
  <c r="J316" i="37" a="1"/>
  <c r="J316" i="37" s="1"/>
  <c r="J317" i="37" a="1"/>
  <c r="J317" i="37" s="1"/>
  <c r="J318" i="37" a="1"/>
  <c r="J318" i="37" s="1"/>
  <c r="J319" i="37" a="1"/>
  <c r="J319" i="37" s="1"/>
  <c r="J320" i="37" a="1"/>
  <c r="J320" i="37" s="1"/>
  <c r="J321" i="37" a="1"/>
  <c r="J321" i="37" s="1"/>
  <c r="J322" i="37" a="1"/>
  <c r="J322" i="37" s="1"/>
  <c r="J323" i="37" a="1"/>
  <c r="J323" i="37" s="1"/>
  <c r="J324" i="37" a="1"/>
  <c r="J324" i="37" s="1"/>
  <c r="J325" i="37" a="1"/>
  <c r="J325" i="37" s="1"/>
  <c r="J326" i="37" a="1"/>
  <c r="J326" i="37" s="1"/>
  <c r="J327" i="37" a="1"/>
  <c r="J327" i="37" s="1"/>
  <c r="J328" i="37" a="1"/>
  <c r="J328" i="37" s="1"/>
  <c r="J329" i="37" a="1"/>
  <c r="J329" i="37" s="1"/>
  <c r="J330" i="37" a="1"/>
  <c r="J330" i="37" s="1"/>
  <c r="J331" i="37" a="1"/>
  <c r="J331" i="37" s="1"/>
  <c r="J332" i="37" a="1"/>
  <c r="J332" i="37" s="1"/>
  <c r="J333" i="37" a="1"/>
  <c r="J333" i="37" s="1"/>
  <c r="J334" i="37" a="1"/>
  <c r="J334" i="37" s="1"/>
  <c r="J335" i="37" a="1"/>
  <c r="J335" i="37" s="1"/>
  <c r="J336" i="37" a="1"/>
  <c r="J336" i="37" s="1"/>
  <c r="J337" i="37" a="1"/>
  <c r="J337" i="37" s="1"/>
  <c r="J338" i="37" a="1"/>
  <c r="J338" i="37" s="1"/>
  <c r="J339" i="37" a="1"/>
  <c r="J339" i="37" s="1"/>
  <c r="J340" i="37" a="1"/>
  <c r="J340" i="37" s="1"/>
  <c r="J341" i="37" a="1"/>
  <c r="J341" i="37" s="1"/>
  <c r="J342" i="37" a="1"/>
  <c r="J342" i="37" s="1"/>
  <c r="J343" i="37" a="1"/>
  <c r="J343" i="37" s="1"/>
  <c r="J344" i="37" a="1"/>
  <c r="J344" i="37" s="1"/>
  <c r="J345" i="37" a="1"/>
  <c r="J345" i="37" s="1"/>
  <c r="J346" i="37" a="1"/>
  <c r="J346" i="37" s="1"/>
  <c r="J347" i="37" a="1"/>
  <c r="J347" i="37" s="1"/>
  <c r="J348" i="37" a="1"/>
  <c r="J348" i="37" s="1"/>
  <c r="J349" i="37" a="1"/>
  <c r="J349" i="37" s="1"/>
  <c r="J350" i="37" a="1"/>
  <c r="J350" i="37" s="1"/>
  <c r="J351" i="37" a="1"/>
  <c r="J351" i="37" s="1"/>
  <c r="J352" i="37" a="1"/>
  <c r="J352" i="37" s="1"/>
  <c r="J353" i="37" a="1"/>
  <c r="J353" i="37" s="1"/>
  <c r="J354" i="37" a="1"/>
  <c r="J354" i="37" s="1"/>
  <c r="J355" i="37" a="1"/>
  <c r="J355" i="37" s="1"/>
  <c r="J356" i="37" a="1"/>
  <c r="J356" i="37" s="1"/>
  <c r="J357" i="37" a="1"/>
  <c r="J357" i="37" s="1"/>
  <c r="J358" i="37" a="1"/>
  <c r="J358" i="37" s="1"/>
  <c r="J359" i="37" a="1"/>
  <c r="J359" i="37" s="1"/>
  <c r="J360" i="37" a="1"/>
  <c r="J360" i="37" s="1"/>
  <c r="J361" i="37" a="1"/>
  <c r="J361" i="37" s="1"/>
  <c r="J362" i="37" a="1"/>
  <c r="J362" i="37" s="1"/>
  <c r="J363" i="37" a="1"/>
  <c r="J363" i="37" s="1"/>
  <c r="J364" i="37" a="1"/>
  <c r="J364" i="37" s="1"/>
  <c r="J365" i="37" a="1"/>
  <c r="J365" i="37" s="1"/>
  <c r="J366" i="37" a="1"/>
  <c r="J366" i="37" s="1"/>
  <c r="J367" i="37" a="1"/>
  <c r="J367" i="37" s="1"/>
  <c r="J368" i="37" a="1"/>
  <c r="J368" i="37" s="1"/>
  <c r="J369" i="37" a="1"/>
  <c r="J369" i="37" s="1"/>
  <c r="J370" i="37" a="1"/>
  <c r="J370" i="37" s="1"/>
  <c r="J371" i="37" a="1"/>
  <c r="J371" i="37" s="1"/>
  <c r="J372" i="37" a="1"/>
  <c r="J372" i="37" s="1"/>
  <c r="J373" i="37" a="1"/>
  <c r="J373" i="37" s="1"/>
  <c r="J374" i="37" a="1"/>
  <c r="J374" i="37" s="1"/>
  <c r="J375" i="37" a="1"/>
  <c r="J375" i="37" s="1"/>
  <c r="J376" i="37" a="1"/>
  <c r="J376" i="37" s="1"/>
  <c r="J377" i="37" a="1"/>
  <c r="J377" i="37" s="1"/>
  <c r="J378" i="37" a="1"/>
  <c r="J378" i="37" s="1"/>
  <c r="J379" i="37" a="1"/>
  <c r="J379" i="37" s="1"/>
  <c r="J380" i="37" a="1"/>
  <c r="J380" i="37" s="1"/>
  <c r="J381" i="37" a="1"/>
  <c r="J381" i="37" s="1"/>
  <c r="J382" i="37" a="1"/>
  <c r="J382" i="37" s="1"/>
  <c r="J383" i="37" a="1"/>
  <c r="J383" i="37" s="1"/>
  <c r="J384" i="37" a="1"/>
  <c r="J384" i="37" s="1"/>
  <c r="J385" i="37" a="1"/>
  <c r="J385" i="37" s="1"/>
  <c r="J386" i="37" a="1"/>
  <c r="J386" i="37" s="1"/>
  <c r="J387" i="37" a="1"/>
  <c r="J387" i="37" s="1"/>
  <c r="J388" i="37" a="1"/>
  <c r="J388" i="37" s="1"/>
  <c r="J389" i="37" a="1"/>
  <c r="J389" i="37" s="1"/>
  <c r="J390" i="37" a="1"/>
  <c r="J390" i="37" s="1"/>
  <c r="J391" i="37" a="1"/>
  <c r="J391" i="37" s="1"/>
  <c r="J392" i="37" a="1"/>
  <c r="J392" i="37" s="1"/>
  <c r="J393" i="37" a="1"/>
  <c r="J393" i="37" s="1"/>
  <c r="J394" i="37" a="1"/>
  <c r="J394" i="37" s="1"/>
  <c r="J395" i="37" a="1"/>
  <c r="J395" i="37" s="1"/>
  <c r="J396" i="37" a="1"/>
  <c r="J396" i="37" s="1"/>
  <c r="J397" i="37" a="1"/>
  <c r="J397" i="37" s="1"/>
  <c r="J398" i="37" a="1"/>
  <c r="J398" i="37" s="1"/>
  <c r="J399" i="37" a="1"/>
  <c r="J399" i="37" s="1"/>
  <c r="J400" i="37" a="1"/>
  <c r="J400" i="37" s="1"/>
  <c r="J401" i="37" a="1"/>
  <c r="J401" i="37" s="1"/>
  <c r="J402" i="37" a="1"/>
  <c r="J402" i="37" s="1"/>
  <c r="J403" i="37" a="1"/>
  <c r="J403" i="37" s="1"/>
  <c r="J404" i="37" a="1"/>
  <c r="J404" i="37" s="1"/>
  <c r="J405" i="37" a="1"/>
  <c r="J405" i="37" s="1"/>
  <c r="J406" i="37" a="1"/>
  <c r="J406" i="37" s="1"/>
  <c r="J407" i="37" a="1"/>
  <c r="J407" i="37" s="1"/>
  <c r="J408" i="37" a="1"/>
  <c r="J408" i="37" s="1"/>
  <c r="J409" i="37" a="1"/>
  <c r="J409" i="37" s="1"/>
  <c r="J410" i="37" a="1"/>
  <c r="J410" i="37" s="1"/>
  <c r="J411" i="37" a="1"/>
  <c r="J411" i="37" s="1"/>
  <c r="J412" i="37" a="1"/>
  <c r="J412" i="37" s="1"/>
  <c r="J413" i="37" a="1"/>
  <c r="J413" i="37" s="1"/>
  <c r="J414" i="37" a="1"/>
  <c r="J414" i="37" s="1"/>
  <c r="J415" i="37" a="1"/>
  <c r="J415" i="37" s="1"/>
  <c r="J416" i="37" a="1"/>
  <c r="J416" i="37" s="1"/>
  <c r="J417" i="37" a="1"/>
  <c r="J417" i="37" s="1"/>
  <c r="J418" i="37" a="1"/>
  <c r="J418" i="37" s="1"/>
  <c r="J419" i="37" a="1"/>
  <c r="J419" i="37" s="1"/>
  <c r="J420" i="37" a="1"/>
  <c r="J420" i="37" s="1"/>
  <c r="J421" i="37" a="1"/>
  <c r="J421" i="37" s="1"/>
  <c r="J422" i="37" a="1"/>
  <c r="J422" i="37" s="1"/>
  <c r="J423" i="37" a="1"/>
  <c r="J423" i="37" s="1"/>
  <c r="J424" i="37" a="1"/>
  <c r="J424" i="37" s="1"/>
  <c r="J425" i="37" a="1"/>
  <c r="J425" i="37" s="1"/>
  <c r="J426" i="37" a="1"/>
  <c r="J426" i="37" s="1"/>
  <c r="J427" i="37" a="1"/>
  <c r="J427" i="37" s="1"/>
  <c r="J428" i="37" a="1"/>
  <c r="J428" i="37" s="1"/>
  <c r="J429" i="37" a="1"/>
  <c r="J429" i="37" s="1"/>
  <c r="J430" i="37" a="1"/>
  <c r="J430" i="37" s="1"/>
  <c r="J431" i="37" a="1"/>
  <c r="J431" i="37" s="1"/>
  <c r="J432" i="37" a="1"/>
  <c r="J432" i="37" s="1"/>
  <c r="J433" i="37" a="1"/>
  <c r="J433" i="37" s="1"/>
  <c r="J434" i="37" a="1"/>
  <c r="J434" i="37" s="1"/>
  <c r="J435" i="37" a="1"/>
  <c r="J435" i="37" s="1"/>
  <c r="J436" i="37" a="1"/>
  <c r="J436" i="37" s="1"/>
  <c r="J437" i="37" a="1"/>
  <c r="J437" i="37" s="1"/>
  <c r="J438" i="37" a="1"/>
  <c r="J438" i="37" s="1"/>
  <c r="J439" i="37" a="1"/>
  <c r="J439" i="37" s="1"/>
  <c r="J440" i="37" a="1"/>
  <c r="J440" i="37" s="1"/>
  <c r="J441" i="37" a="1"/>
  <c r="J441" i="37" s="1"/>
  <c r="J442" i="37" a="1"/>
  <c r="J442" i="37" s="1"/>
  <c r="J443" i="37" a="1"/>
  <c r="J443" i="37" s="1"/>
  <c r="J444" i="37" a="1"/>
  <c r="J444" i="37" s="1"/>
  <c r="J445" i="37" a="1"/>
  <c r="J445" i="37" s="1"/>
  <c r="J446" i="37" a="1"/>
  <c r="J446" i="37" s="1"/>
  <c r="J447" i="37" a="1"/>
  <c r="J447" i="37" s="1"/>
  <c r="J448" i="37" a="1"/>
  <c r="J448" i="37" s="1"/>
  <c r="J449" i="37" a="1"/>
  <c r="J449" i="37" s="1"/>
  <c r="J450" i="37" a="1"/>
  <c r="J450" i="37" s="1"/>
  <c r="J451" i="37" a="1"/>
  <c r="J451" i="37" s="1"/>
  <c r="J452" i="37" a="1"/>
  <c r="J452" i="37" s="1"/>
  <c r="J453" i="37" a="1"/>
  <c r="J453" i="37" s="1"/>
  <c r="J454" i="37" a="1"/>
  <c r="J454" i="37" s="1"/>
  <c r="J455" i="37" a="1"/>
  <c r="J455" i="37" s="1"/>
  <c r="J456" i="37" a="1"/>
  <c r="J456" i="37" s="1"/>
  <c r="J457" i="37" a="1"/>
  <c r="J457" i="37" s="1"/>
  <c r="J458" i="37" a="1"/>
  <c r="J458" i="37" s="1"/>
  <c r="J459" i="37" a="1"/>
  <c r="J459" i="37" s="1"/>
  <c r="J460" i="37" a="1"/>
  <c r="J460" i="37" s="1"/>
  <c r="J461" i="37" a="1"/>
  <c r="J461" i="37" s="1"/>
  <c r="J462" i="37" a="1"/>
  <c r="J462" i="37" s="1"/>
  <c r="J463" i="37" a="1"/>
  <c r="J463" i="37" s="1"/>
  <c r="J464" i="37" a="1"/>
  <c r="J464" i="37" s="1"/>
  <c r="J465" i="37" a="1"/>
  <c r="J465" i="37" s="1"/>
  <c r="J466" i="37" a="1"/>
  <c r="J466" i="37" s="1"/>
  <c r="J467" i="37" a="1"/>
  <c r="J467" i="37" s="1"/>
  <c r="J468" i="37" a="1"/>
  <c r="J468" i="37" s="1"/>
  <c r="J469" i="37" a="1"/>
  <c r="J469" i="37" s="1"/>
  <c r="J470" i="37" a="1"/>
  <c r="J470" i="37" s="1"/>
  <c r="J471" i="37" a="1"/>
  <c r="J471" i="37" s="1"/>
  <c r="J472" i="37" a="1"/>
  <c r="J472" i="37" s="1"/>
  <c r="J473" i="37" a="1"/>
  <c r="J473" i="37" s="1"/>
  <c r="J474" i="37" a="1"/>
  <c r="J474" i="37" s="1"/>
  <c r="J475" i="37" a="1"/>
  <c r="J475" i="37" s="1"/>
  <c r="J476" i="37" a="1"/>
  <c r="J476" i="37" s="1"/>
  <c r="J477" i="37" a="1"/>
  <c r="J477" i="37" s="1"/>
  <c r="J478" i="37" a="1"/>
  <c r="J478" i="37" s="1"/>
  <c r="J479" i="37" a="1"/>
  <c r="J479" i="37" s="1"/>
  <c r="J480" i="37" a="1"/>
  <c r="J480" i="37" s="1"/>
  <c r="J481" i="37" a="1"/>
  <c r="J481" i="37" s="1"/>
  <c r="J482" i="37" a="1"/>
  <c r="J482" i="37" s="1"/>
  <c r="J483" i="37" a="1"/>
  <c r="J483" i="37" s="1"/>
  <c r="J484" i="37" a="1"/>
  <c r="J484" i="37" s="1"/>
  <c r="J485" i="37" a="1"/>
  <c r="J485" i="37" s="1"/>
  <c r="J486" i="37" a="1"/>
  <c r="J486" i="37" s="1"/>
  <c r="J487" i="37" a="1"/>
  <c r="J487" i="37" s="1"/>
  <c r="J488" i="37" a="1"/>
  <c r="J488" i="37" s="1"/>
  <c r="J489" i="37" a="1"/>
  <c r="J489" i="37" s="1"/>
  <c r="J490" i="37" a="1"/>
  <c r="J490" i="37" s="1"/>
  <c r="J491" i="37" a="1"/>
  <c r="J491" i="37" s="1"/>
  <c r="J492" i="37" a="1"/>
  <c r="J492" i="37" s="1"/>
  <c r="J493" i="37" a="1"/>
  <c r="J493" i="37" s="1"/>
  <c r="J494" i="37" a="1"/>
  <c r="J494" i="37" s="1"/>
  <c r="J495" i="37" a="1"/>
  <c r="J495" i="37" s="1"/>
  <c r="J496" i="37" a="1"/>
  <c r="J496" i="37" s="1"/>
  <c r="J497" i="37" a="1"/>
  <c r="J497" i="37" s="1"/>
  <c r="J498" i="37" a="1"/>
  <c r="J498" i="37" s="1"/>
  <c r="J499" i="37" a="1"/>
  <c r="J499" i="37" s="1"/>
  <c r="J500" i="37" a="1"/>
  <c r="J500" i="37" s="1"/>
  <c r="J501" i="37" a="1"/>
  <c r="J501" i="37" s="1"/>
  <c r="J502" i="37" a="1"/>
  <c r="J502" i="37" s="1"/>
  <c r="J503" i="37" a="1"/>
  <c r="J503" i="37" s="1"/>
  <c r="J504" i="37" a="1"/>
  <c r="J504" i="37" s="1"/>
  <c r="J505" i="37" a="1"/>
  <c r="J505" i="37" s="1"/>
  <c r="J506" i="37" a="1"/>
  <c r="J506" i="37" s="1"/>
  <c r="J507" i="37" a="1"/>
  <c r="J507" i="37" s="1"/>
  <c r="J508" i="37" a="1"/>
  <c r="J508" i="37" s="1"/>
  <c r="J509" i="37" a="1"/>
  <c r="J509" i="37" s="1"/>
  <c r="J510" i="37" a="1"/>
  <c r="J510" i="37" s="1"/>
  <c r="J511" i="37" a="1"/>
  <c r="J511" i="37" s="1"/>
  <c r="J512" i="37" a="1"/>
  <c r="J512" i="37" s="1"/>
  <c r="J513" i="37" a="1"/>
  <c r="J513" i="37" s="1"/>
  <c r="J514" i="37" a="1"/>
  <c r="J514" i="37" s="1"/>
  <c r="J515" i="37" a="1"/>
  <c r="J515" i="37" s="1"/>
  <c r="J516" i="37" a="1"/>
  <c r="J516" i="37" s="1"/>
  <c r="J517" i="37" a="1"/>
  <c r="J517" i="37" s="1"/>
  <c r="J518" i="37" a="1"/>
  <c r="J518" i="37" s="1"/>
  <c r="J519" i="37" a="1"/>
  <c r="J519" i="37" s="1"/>
  <c r="J520" i="37" a="1"/>
  <c r="J520" i="37" s="1"/>
  <c r="J521" i="37" a="1"/>
  <c r="J521" i="37" s="1"/>
  <c r="J522" i="37" a="1"/>
  <c r="J522" i="37" s="1"/>
  <c r="J523" i="37" a="1"/>
  <c r="J523" i="37" s="1"/>
  <c r="J524" i="37" a="1"/>
  <c r="J524" i="37" s="1"/>
  <c r="J525" i="37" a="1"/>
  <c r="J525" i="37" s="1"/>
  <c r="J526" i="37" a="1"/>
  <c r="J526" i="37" s="1"/>
  <c r="J527" i="37" a="1"/>
  <c r="J527" i="37" s="1"/>
  <c r="J528" i="37" a="1"/>
  <c r="J528" i="37" s="1"/>
  <c r="J529" i="37" a="1"/>
  <c r="J529" i="37" s="1"/>
  <c r="J530" i="37" a="1"/>
  <c r="J530" i="37" s="1"/>
  <c r="J531" i="37" a="1"/>
  <c r="J531" i="37" s="1"/>
  <c r="J532" i="37" a="1"/>
  <c r="J532" i="37" s="1"/>
  <c r="J533" i="37" a="1"/>
  <c r="J533" i="37" s="1"/>
  <c r="J534" i="37" a="1"/>
  <c r="J534" i="37" s="1"/>
  <c r="J535" i="37" a="1"/>
  <c r="J535" i="37" s="1"/>
  <c r="J536" i="37" a="1"/>
  <c r="J536" i="37" s="1"/>
  <c r="J537" i="37" a="1"/>
  <c r="J537" i="37" s="1"/>
  <c r="J538" i="37" a="1"/>
  <c r="J538" i="37" s="1"/>
  <c r="J539" i="37" a="1"/>
  <c r="J539" i="37" s="1"/>
  <c r="J540" i="37" a="1"/>
  <c r="J540" i="37" s="1"/>
  <c r="J541" i="37" a="1"/>
  <c r="J541" i="37" s="1"/>
  <c r="J542" i="37" a="1"/>
  <c r="J542" i="37" s="1"/>
  <c r="J543" i="37" a="1"/>
  <c r="J543" i="37" s="1"/>
  <c r="J544" i="37" a="1"/>
  <c r="J544" i="37" s="1"/>
  <c r="J545" i="37" a="1"/>
  <c r="J545" i="37" s="1"/>
  <c r="J546" i="37" a="1"/>
  <c r="J546" i="37" s="1"/>
  <c r="J547" i="37" a="1"/>
  <c r="J547" i="37" s="1"/>
  <c r="J548" i="37" a="1"/>
  <c r="J548" i="37" s="1"/>
  <c r="J549" i="37" a="1"/>
  <c r="J549" i="37" s="1"/>
  <c r="J550" i="37" a="1"/>
  <c r="J550" i="37" s="1"/>
  <c r="J551" i="37" a="1"/>
  <c r="J551" i="37" s="1"/>
  <c r="J552" i="37" a="1"/>
  <c r="J552" i="37" s="1"/>
  <c r="J553" i="37" a="1"/>
  <c r="J553" i="37" s="1"/>
  <c r="J554" i="37" a="1"/>
  <c r="J554" i="37" s="1"/>
  <c r="J555" i="37" a="1"/>
  <c r="J555" i="37" s="1"/>
  <c r="J556" i="37" a="1"/>
  <c r="J556" i="37" s="1"/>
  <c r="J557" i="37" a="1"/>
  <c r="J557" i="37" s="1"/>
  <c r="J558" i="37" a="1"/>
  <c r="J558" i="37" s="1"/>
  <c r="J559" i="37" a="1"/>
  <c r="J559" i="37" s="1"/>
  <c r="J560" i="37" a="1"/>
  <c r="J560" i="37" s="1"/>
  <c r="J561" i="37" a="1"/>
  <c r="J561" i="37" s="1"/>
  <c r="J562" i="37" a="1"/>
  <c r="J562" i="37" s="1"/>
  <c r="J563" i="37" a="1"/>
  <c r="J563" i="37" s="1"/>
  <c r="J564" i="37" a="1"/>
  <c r="J564" i="37" s="1"/>
  <c r="J565" i="37" a="1"/>
  <c r="J565" i="37" s="1"/>
  <c r="J566" i="37" a="1"/>
  <c r="J566" i="37" s="1"/>
  <c r="J567" i="37" a="1"/>
  <c r="J567" i="37" s="1"/>
  <c r="J568" i="37" a="1"/>
  <c r="J568" i="37" s="1"/>
  <c r="J569" i="37" a="1"/>
  <c r="J569" i="37" s="1"/>
  <c r="J570" i="37" a="1"/>
  <c r="J570" i="37" s="1"/>
  <c r="J571" i="37" a="1"/>
  <c r="J571" i="37" s="1"/>
  <c r="J572" i="37" a="1"/>
  <c r="J572" i="37" s="1"/>
  <c r="J573" i="37" a="1"/>
  <c r="J573" i="37" s="1"/>
  <c r="J574" i="37" a="1"/>
  <c r="J574" i="37" s="1"/>
  <c r="J575" i="37" a="1"/>
  <c r="J575" i="37" s="1"/>
  <c r="J576" i="37" a="1"/>
  <c r="J576" i="37" s="1"/>
  <c r="J577" i="37" a="1"/>
  <c r="J577" i="37" s="1"/>
  <c r="J578" i="37" a="1"/>
  <c r="J578" i="37" s="1"/>
  <c r="J579" i="37" a="1"/>
  <c r="J579" i="37" s="1"/>
  <c r="J580" i="37" a="1"/>
  <c r="J580" i="37" s="1"/>
  <c r="J581" i="37" a="1"/>
  <c r="J581" i="37" s="1"/>
  <c r="J582" i="37" a="1"/>
  <c r="J582" i="37" s="1"/>
  <c r="J583" i="37" a="1"/>
  <c r="J583" i="37" s="1"/>
  <c r="J584" i="37" a="1"/>
  <c r="J584" i="37" s="1"/>
  <c r="J585" i="37" a="1"/>
  <c r="J585" i="37" s="1"/>
  <c r="J586" i="37" a="1"/>
  <c r="J586" i="37" s="1"/>
  <c r="J587" i="37" a="1"/>
  <c r="J587" i="37" s="1"/>
  <c r="J588" i="37" a="1"/>
  <c r="J588" i="37" s="1"/>
  <c r="J589" i="37" a="1"/>
  <c r="J589" i="37" s="1"/>
  <c r="J590" i="37" a="1"/>
  <c r="J590" i="37" s="1"/>
  <c r="J591" i="37" a="1"/>
  <c r="J591" i="37" s="1"/>
  <c r="J592" i="37" a="1"/>
  <c r="J592" i="37" s="1"/>
  <c r="J593" i="37" a="1"/>
  <c r="J593" i="37" s="1"/>
  <c r="J594" i="37" a="1"/>
  <c r="J594" i="37" s="1"/>
  <c r="J595" i="37" a="1"/>
  <c r="J595" i="37" s="1"/>
  <c r="J596" i="37" a="1"/>
  <c r="J596" i="37" s="1"/>
  <c r="J597" i="37" a="1"/>
  <c r="J597" i="37" s="1"/>
  <c r="J598" i="37" a="1"/>
  <c r="J598" i="37" s="1"/>
  <c r="J599" i="37" a="1"/>
  <c r="J599" i="37" s="1"/>
  <c r="J600" i="37" a="1"/>
  <c r="J600" i="37" s="1"/>
  <c r="J601" i="37" a="1"/>
  <c r="J601" i="37" s="1"/>
  <c r="J602" i="37" a="1"/>
  <c r="J602" i="37" s="1"/>
  <c r="M357" i="38" l="1"/>
  <c r="M370" i="38"/>
  <c r="M327" i="38"/>
  <c r="M365" i="38"/>
  <c r="M311" i="38"/>
  <c r="M377" i="38"/>
  <c r="M361" i="38"/>
  <c r="M374" i="38"/>
  <c r="M375" i="38"/>
  <c r="M364" i="38"/>
  <c r="M380" i="38"/>
  <c r="M369" i="38"/>
  <c r="M373" i="38"/>
  <c r="M385" i="38"/>
  <c r="M378" i="38"/>
  <c r="M382" i="38"/>
  <c r="M355" i="38"/>
  <c r="M384" i="38"/>
  <c r="M381" i="38"/>
  <c r="M371" i="38"/>
  <c r="M376" i="38"/>
  <c r="M386" i="38"/>
  <c r="M359" i="38"/>
  <c r="M372" i="38"/>
  <c r="M383" i="38"/>
  <c r="M342" i="38"/>
  <c r="M368" i="38"/>
  <c r="M379" i="38"/>
  <c r="M346" i="38"/>
  <c r="M387" i="38"/>
  <c r="M350" i="38"/>
  <c r="M356" i="38"/>
  <c r="M360" i="38"/>
  <c r="C69" i="43"/>
  <c r="M336" i="38"/>
  <c r="M347" i="38"/>
  <c r="M324" i="38"/>
  <c r="M344" i="38"/>
  <c r="M335" i="38"/>
  <c r="M348" i="38"/>
  <c r="M352" i="38"/>
  <c r="M345" i="38"/>
  <c r="M353" i="38"/>
  <c r="M329" i="38"/>
  <c r="M341" i="38"/>
  <c r="M308" i="38"/>
  <c r="M339" i="38"/>
  <c r="M334" i="38"/>
  <c r="M340" i="38"/>
  <c r="C68" i="43"/>
  <c r="M326" i="38"/>
  <c r="M338" i="38"/>
  <c r="M322" i="38"/>
  <c r="M333" i="38"/>
  <c r="M320" i="38"/>
  <c r="M332" i="38"/>
  <c r="M328" i="38"/>
  <c r="M330" i="38"/>
  <c r="M306" i="38"/>
  <c r="M312" i="38"/>
  <c r="M307" i="38"/>
  <c r="M325" i="38"/>
  <c r="M316" i="38"/>
  <c r="M318" i="38"/>
  <c r="M310" i="38"/>
  <c r="M313" i="38"/>
  <c r="M323" i="38"/>
  <c r="I29" i="41"/>
  <c r="M314" i="38"/>
  <c r="M319" i="38"/>
  <c r="I40" i="41"/>
  <c r="M317" i="38"/>
  <c r="M298" i="38"/>
  <c r="M315" i="38"/>
  <c r="M16" i="38"/>
  <c r="M13" i="38"/>
  <c r="M149" i="38"/>
  <c r="M188" i="38"/>
  <c r="M117" i="38"/>
  <c r="M269" i="38"/>
  <c r="M267" i="38"/>
  <c r="M247" i="38"/>
  <c r="M18" i="38"/>
  <c r="M133" i="38"/>
  <c r="M116" i="38"/>
  <c r="M294" i="38"/>
  <c r="M225" i="38"/>
  <c r="M280" i="38"/>
  <c r="I35" i="41"/>
  <c r="M46" i="38"/>
  <c r="M185" i="38"/>
  <c r="M216" i="38"/>
  <c r="M153" i="38"/>
  <c r="I23" i="41"/>
  <c r="M40" i="38"/>
  <c r="M68" i="38"/>
  <c r="M104" i="38"/>
  <c r="M232" i="38"/>
  <c r="M197" i="38"/>
  <c r="M62" i="38"/>
  <c r="M106" i="38"/>
  <c r="M254" i="38"/>
  <c r="M27" i="38"/>
  <c r="M123" i="38"/>
  <c r="M56" i="38"/>
  <c r="M136" i="38"/>
  <c r="M3" i="38"/>
  <c r="M49" i="38"/>
  <c r="M89" i="38"/>
  <c r="M121" i="38"/>
  <c r="M38" i="38"/>
  <c r="M66" i="38"/>
  <c r="M74" i="38"/>
  <c r="M102" i="38"/>
  <c r="M166" i="38"/>
  <c r="M63" i="38"/>
  <c r="I11" i="41"/>
  <c r="M132" i="38"/>
  <c r="M215" i="38"/>
  <c r="M128" i="38"/>
  <c r="M168" i="38"/>
  <c r="M180" i="38"/>
  <c r="M204" i="38"/>
  <c r="M260" i="38"/>
  <c r="M288" i="38"/>
  <c r="M301" i="38"/>
  <c r="M10" i="38"/>
  <c r="M94" i="38"/>
  <c r="M107" i="38"/>
  <c r="M199" i="38"/>
  <c r="M235" i="38"/>
  <c r="M24" i="38"/>
  <c r="M60" i="38"/>
  <c r="M92" i="38"/>
  <c r="M148" i="38"/>
  <c r="M137" i="38"/>
  <c r="M141" i="38"/>
  <c r="M90" i="38"/>
  <c r="M114" i="38"/>
  <c r="M122" i="38"/>
  <c r="M154" i="38"/>
  <c r="M55" i="38"/>
  <c r="M87" i="38"/>
  <c r="M159" i="38"/>
  <c r="M167" i="38"/>
  <c r="M175" i="38"/>
  <c r="M36" i="38"/>
  <c r="M45" i="38"/>
  <c r="M169" i="38"/>
  <c r="M181" i="38"/>
  <c r="M293" i="38"/>
  <c r="M54" i="38"/>
  <c r="M70" i="38"/>
  <c r="M302" i="38"/>
  <c r="M59" i="38"/>
  <c r="M139" i="38"/>
  <c r="M163" i="38"/>
  <c r="M223" i="38"/>
  <c r="M224" i="38"/>
  <c r="M292" i="38"/>
  <c r="M305" i="38"/>
  <c r="M182" i="38"/>
  <c r="M278" i="38"/>
  <c r="M120" i="38"/>
  <c r="M160" i="38"/>
  <c r="M172" i="38"/>
  <c r="M29" i="38"/>
  <c r="M57" i="38"/>
  <c r="M61" i="38"/>
  <c r="M42" i="38"/>
  <c r="M86" i="38"/>
  <c r="M138" i="38"/>
  <c r="M19" i="38"/>
  <c r="M23" i="38"/>
  <c r="M39" i="38"/>
  <c r="M15" i="38"/>
  <c r="M151" i="38"/>
  <c r="I14" i="41"/>
  <c r="M184" i="38"/>
  <c r="M228" i="38"/>
  <c r="M276" i="38"/>
  <c r="M221" i="38"/>
  <c r="M297" i="38"/>
  <c r="M178" i="38"/>
  <c r="M250" i="38"/>
  <c r="M290" i="38"/>
  <c r="M191" i="38"/>
  <c r="M271" i="38"/>
  <c r="M283" i="38"/>
  <c r="M303" i="38"/>
  <c r="I46" i="41"/>
  <c r="M201" i="38"/>
  <c r="M233" i="38"/>
  <c r="M237" i="38"/>
  <c r="M241" i="38"/>
  <c r="M206" i="38"/>
  <c r="M195" i="38"/>
  <c r="M255" i="38"/>
  <c r="I47" i="41"/>
  <c r="M256" i="38"/>
  <c r="M205" i="38"/>
  <c r="I37" i="41"/>
  <c r="M81" i="38"/>
  <c r="M211" i="38"/>
  <c r="M72" i="38"/>
  <c r="M164" i="38"/>
  <c r="M5" i="38"/>
  <c r="M65" i="38"/>
  <c r="M101" i="38"/>
  <c r="M129" i="38"/>
  <c r="M110" i="38"/>
  <c r="M147" i="38"/>
  <c r="I39" i="41"/>
  <c r="M97" i="38"/>
  <c r="M257" i="38"/>
  <c r="M202" i="38"/>
  <c r="M238" i="38"/>
  <c r="M111" i="38"/>
  <c r="M207" i="38"/>
  <c r="I12" i="41"/>
  <c r="M96" i="38"/>
  <c r="M108" i="38"/>
  <c r="M6" i="38"/>
  <c r="M146" i="38"/>
  <c r="M79" i="38"/>
  <c r="M91" i="38"/>
  <c r="M220" i="38"/>
  <c r="M118" i="38"/>
  <c r="M135" i="38"/>
  <c r="M155" i="38"/>
  <c r="M189" i="38"/>
  <c r="M229" i="38"/>
  <c r="M285" i="38"/>
  <c r="M274" i="38"/>
  <c r="M251" i="38"/>
  <c r="M299" i="38"/>
  <c r="I28" i="41"/>
  <c r="M100" i="38"/>
  <c r="M208" i="38"/>
  <c r="M9" i="38"/>
  <c r="M113" i="38"/>
  <c r="M145" i="38"/>
  <c r="M245" i="38"/>
  <c r="M261" i="38"/>
  <c r="M265" i="38"/>
  <c r="M82" i="38"/>
  <c r="M214" i="38"/>
  <c r="M242" i="38"/>
  <c r="M93" i="38"/>
  <c r="M273" i="38"/>
  <c r="M286" i="38"/>
  <c r="I8" i="41"/>
  <c r="M8" i="38"/>
  <c r="M112" i="38"/>
  <c r="M144" i="38"/>
  <c r="H60" i="43" s="1"/>
  <c r="M209" i="38"/>
  <c r="M246" i="38"/>
  <c r="M262" i="38"/>
  <c r="M99" i="38"/>
  <c r="M239" i="38"/>
  <c r="M243" i="38"/>
  <c r="M259" i="38"/>
  <c r="M192" i="38"/>
  <c r="M200" i="38"/>
  <c r="M236" i="38"/>
  <c r="M272" i="38"/>
  <c r="M300" i="38"/>
  <c r="M21" i="38"/>
  <c r="M37" i="38"/>
  <c r="M53" i="38"/>
  <c r="M69" i="38"/>
  <c r="M165" i="38"/>
  <c r="M253" i="38"/>
  <c r="M194" i="38"/>
  <c r="M95" i="38"/>
  <c r="M179" i="38"/>
  <c r="M231" i="38"/>
  <c r="M287" i="38"/>
  <c r="M4" i="38"/>
  <c r="M20" i="38"/>
  <c r="M44" i="38"/>
  <c r="M48" i="38"/>
  <c r="M64" i="38"/>
  <c r="M80" i="38"/>
  <c r="M196" i="38"/>
  <c r="M240" i="38"/>
  <c r="M244" i="38"/>
  <c r="M252" i="38"/>
  <c r="M284" i="38"/>
  <c r="M304" i="38"/>
  <c r="M41" i="38"/>
  <c r="M109" i="38"/>
  <c r="M125" i="38"/>
  <c r="M157" i="38"/>
  <c r="M193" i="38"/>
  <c r="M213" i="38"/>
  <c r="M277" i="38"/>
  <c r="M30" i="38"/>
  <c r="M50" i="38"/>
  <c r="M78" i="38"/>
  <c r="M98" i="38"/>
  <c r="M130" i="38"/>
  <c r="M162" i="38"/>
  <c r="M170" i="38"/>
  <c r="M210" i="38"/>
  <c r="M222" i="38"/>
  <c r="M230" i="38"/>
  <c r="M234" i="38"/>
  <c r="M258" i="38"/>
  <c r="M266" i="38"/>
  <c r="M35" i="38"/>
  <c r="M51" i="38"/>
  <c r="M67" i="38"/>
  <c r="M71" i="38"/>
  <c r="M75" i="38"/>
  <c r="M83" i="38"/>
  <c r="M103" i="38"/>
  <c r="M183" i="38"/>
  <c r="M203" i="38"/>
  <c r="M263" i="38"/>
  <c r="M275" i="38"/>
  <c r="M291" i="38"/>
  <c r="I38" i="41"/>
  <c r="M14" i="38"/>
  <c r="M150" i="38"/>
  <c r="M28" i="38"/>
  <c r="M32" i="38"/>
  <c r="M52" i="38"/>
  <c r="M156" i="38"/>
  <c r="M73" i="38"/>
  <c r="M161" i="38"/>
  <c r="M22" i="38"/>
  <c r="M58" i="38"/>
  <c r="M174" i="38"/>
  <c r="M43" i="38"/>
  <c r="M47" i="38"/>
  <c r="M171" i="38"/>
  <c r="I36" i="41"/>
  <c r="M124" i="38"/>
  <c r="M140" i="38"/>
  <c r="M77" i="38"/>
  <c r="I13" i="41"/>
  <c r="I27" i="41"/>
  <c r="I32" i="41"/>
  <c r="I31" i="41"/>
  <c r="I19" i="41"/>
  <c r="I15" i="41"/>
  <c r="I17" i="41"/>
  <c r="I10" i="41"/>
  <c r="I7" i="41"/>
  <c r="I4" i="41"/>
  <c r="I3" i="41"/>
  <c r="H48" i="43"/>
  <c r="I22" i="41"/>
  <c r="I25" i="41"/>
  <c r="I6" i="41"/>
  <c r="C57" i="43"/>
  <c r="I26" i="41"/>
  <c r="I20" i="41"/>
  <c r="I24" i="41"/>
  <c r="I9" i="41"/>
  <c r="I30" i="41"/>
  <c r="C67" i="43"/>
  <c r="C66" i="43"/>
  <c r="C65" i="43"/>
  <c r="C64" i="43"/>
  <c r="C63" i="43"/>
  <c r="C62" i="43"/>
  <c r="C61" i="43"/>
  <c r="C60" i="43"/>
  <c r="C59" i="43"/>
  <c r="C58" i="43"/>
  <c r="I21" i="41"/>
  <c r="I48" i="41"/>
  <c r="I18" i="41"/>
  <c r="I45" i="41"/>
  <c r="I49" i="41"/>
  <c r="I5" i="41"/>
  <c r="I16" i="41"/>
  <c r="H44" i="40"/>
  <c r="K44" i="40" s="1"/>
  <c r="H15" i="40"/>
  <c r="K15" i="40" s="1"/>
  <c r="H37" i="40"/>
  <c r="K37" i="40" s="1"/>
  <c r="H43" i="40"/>
  <c r="K43" i="40" s="1"/>
  <c r="H69" i="43"/>
  <c r="H70" i="43"/>
  <c r="H71" i="43"/>
  <c r="H58" i="43"/>
  <c r="H47" i="40"/>
  <c r="K47" i="40" s="1"/>
  <c r="H28" i="40"/>
  <c r="K28" i="40" s="1"/>
  <c r="H27" i="40"/>
  <c r="K27" i="40" s="1"/>
  <c r="H42" i="40"/>
  <c r="K42" i="40" s="1"/>
  <c r="H40" i="40"/>
  <c r="K40" i="40" s="1"/>
  <c r="H41" i="40"/>
  <c r="K41" i="40" s="1"/>
  <c r="H48" i="40"/>
  <c r="K48" i="40" s="1"/>
  <c r="H24" i="40"/>
  <c r="K24" i="40" s="1"/>
  <c r="H39" i="40"/>
  <c r="K39" i="40" s="1"/>
  <c r="H16" i="40"/>
  <c r="K16" i="40" s="1"/>
  <c r="H29" i="40"/>
  <c r="K29" i="40" s="1"/>
  <c r="H30" i="40"/>
  <c r="K30" i="40" s="1"/>
  <c r="H45" i="40"/>
  <c r="K45" i="40" s="1"/>
  <c r="H34" i="40"/>
  <c r="K34" i="40" s="1"/>
  <c r="H38" i="40"/>
  <c r="K38" i="40" s="1"/>
  <c r="H46" i="40"/>
  <c r="K46" i="40" s="1"/>
  <c r="H26" i="40"/>
  <c r="K26" i="40" s="1"/>
  <c r="H36" i="40"/>
  <c r="K36" i="40" s="1"/>
  <c r="H33" i="40"/>
  <c r="K33" i="40" s="1"/>
  <c r="K22" i="40"/>
  <c r="H31" i="40"/>
  <c r="K31" i="40" s="1"/>
  <c r="H25" i="40"/>
  <c r="K25" i="40" s="1"/>
  <c r="H19" i="40"/>
  <c r="K19" i="40" s="1"/>
  <c r="H35" i="40"/>
  <c r="K35" i="40" s="1"/>
  <c r="H32" i="40"/>
  <c r="K32" i="40" s="1"/>
  <c r="H20" i="40"/>
  <c r="K20" i="40" s="1"/>
  <c r="H23" i="40"/>
  <c r="K23" i="40" s="1"/>
  <c r="H14" i="40"/>
  <c r="K14" i="40" s="1"/>
  <c r="H18" i="40"/>
  <c r="K18" i="40" s="1"/>
  <c r="H13" i="40"/>
  <c r="K13" i="40" s="1"/>
  <c r="H17" i="40"/>
  <c r="K17" i="40" s="1"/>
  <c r="L27" i="37" l="1"/>
  <c r="N27" i="37" s="1"/>
  <c r="L28" i="37"/>
  <c r="N28" i="37" s="1"/>
  <c r="L32" i="37"/>
  <c r="N32" i="37" s="1"/>
  <c r="L31" i="37"/>
  <c r="N31" i="37" s="1"/>
  <c r="L30" i="37"/>
  <c r="N30" i="37" s="1"/>
  <c r="L29" i="37"/>
  <c r="N29" i="37" s="1"/>
  <c r="H59" i="43"/>
  <c r="L25" i="37"/>
  <c r="N25" i="37" s="1"/>
  <c r="H57" i="43"/>
  <c r="L26" i="37"/>
  <c r="N26" i="37" s="1"/>
  <c r="H66" i="43"/>
  <c r="H64" i="43"/>
  <c r="H67" i="43"/>
  <c r="H61" i="43"/>
  <c r="H68" i="43"/>
  <c r="H65" i="43"/>
  <c r="H63" i="43"/>
  <c r="H62" i="43"/>
  <c r="I103" i="41"/>
  <c r="L23" i="37"/>
  <c r="N23" i="37" s="1"/>
  <c r="L24" i="37"/>
  <c r="N24" i="37" s="1"/>
  <c r="L22" i="37"/>
  <c r="N22" i="37" s="1"/>
  <c r="L21" i="37"/>
  <c r="N21" i="37" s="1"/>
  <c r="L20" i="37"/>
  <c r="N20" i="37" s="1"/>
  <c r="K52" i="40"/>
  <c r="E54" i="40" s="1"/>
  <c r="H108" i="40" s="1"/>
  <c r="L18" i="37"/>
  <c r="N18" i="37" s="1"/>
  <c r="L17" i="37"/>
  <c r="N17" i="37" s="1"/>
  <c r="L19" i="37"/>
  <c r="N19" i="37" s="1"/>
  <c r="L16" i="37"/>
  <c r="N16" i="37" s="1"/>
  <c r="L15" i="37"/>
  <c r="N15" i="37" s="1"/>
  <c r="L14" i="37"/>
  <c r="N14" i="37" s="1"/>
  <c r="L13" i="37"/>
  <c r="N13" i="37" s="1"/>
  <c r="L12" i="37"/>
  <c r="N12" i="37" s="1"/>
  <c r="L11" i="37"/>
  <c r="N11" i="37" s="1"/>
  <c r="L10" i="37"/>
  <c r="N10" i="37" s="1"/>
  <c r="L3" i="37"/>
  <c r="N3" i="37" s="1"/>
  <c r="L9" i="37"/>
  <c r="N9" i="37" s="1"/>
  <c r="L8" i="37"/>
  <c r="N8" i="37" s="1"/>
  <c r="L7" i="37"/>
  <c r="N7" i="37" s="1"/>
  <c r="L6" i="37"/>
  <c r="N6" i="37" s="1"/>
  <c r="L4" i="37"/>
  <c r="N4" i="37" s="1"/>
  <c r="L5" i="37"/>
  <c r="N5" i="37" s="1"/>
  <c r="AP5263" i="6"/>
  <c r="AP5264" i="6"/>
  <c r="AP5265" i="6"/>
  <c r="AP5266" i="6"/>
  <c r="AP5267" i="6"/>
  <c r="AP5268" i="6"/>
  <c r="AP5269" i="6"/>
  <c r="AP5270" i="6"/>
  <c r="AP5271" i="6"/>
  <c r="AP5272" i="6"/>
  <c r="AP5273" i="6"/>
  <c r="AP5274" i="6"/>
  <c r="AP5275" i="6"/>
  <c r="AP5276" i="6"/>
  <c r="AP5277" i="6"/>
  <c r="AP5278" i="6"/>
  <c r="AP5279" i="6"/>
  <c r="AP5280" i="6"/>
  <c r="AP5281" i="6"/>
  <c r="AP5282" i="6"/>
  <c r="AP5283" i="6"/>
  <c r="AP5284" i="6"/>
  <c r="AP5285" i="6"/>
  <c r="AP5286" i="6"/>
  <c r="AP5287" i="6"/>
  <c r="AP5288" i="6"/>
  <c r="AP5289" i="6"/>
  <c r="AP5290" i="6"/>
  <c r="AP5291" i="6"/>
  <c r="AP5292" i="6"/>
  <c r="AP5293" i="6"/>
  <c r="AP5294" i="6"/>
  <c r="AP5295" i="6"/>
  <c r="AP5296" i="6"/>
  <c r="AP5297" i="6"/>
  <c r="AP5298" i="6"/>
  <c r="AP5299" i="6"/>
  <c r="AP5300" i="6"/>
  <c r="AP5301" i="6"/>
  <c r="AP5302" i="6"/>
  <c r="AP5303" i="6"/>
  <c r="AP5304" i="6"/>
  <c r="AP5305" i="6"/>
  <c r="AP5306" i="6"/>
  <c r="AP5307" i="6"/>
  <c r="AP5308" i="6"/>
  <c r="AP5309" i="6"/>
  <c r="AP5310" i="6"/>
  <c r="AP5311" i="6"/>
  <c r="AP5312" i="6"/>
  <c r="AP5313" i="6"/>
  <c r="AP5314" i="6"/>
  <c r="AP5315" i="6"/>
  <c r="AP5316" i="6"/>
  <c r="AP5317" i="6"/>
  <c r="AP5318" i="6"/>
  <c r="AP5319" i="6"/>
  <c r="AP5320" i="6"/>
  <c r="AP5321" i="6"/>
  <c r="AP5322" i="6"/>
  <c r="AP5323" i="6"/>
  <c r="AP5324" i="6"/>
  <c r="AP5325" i="6"/>
  <c r="AP5326" i="6"/>
  <c r="AP5327" i="6"/>
  <c r="AP5328" i="6"/>
  <c r="AP5329" i="6"/>
  <c r="AP5330" i="6"/>
  <c r="AP5331" i="6"/>
  <c r="AP5332" i="6"/>
  <c r="AP5333" i="6"/>
  <c r="AP5334" i="6"/>
  <c r="AP5335" i="6"/>
  <c r="AP5336" i="6"/>
  <c r="AP5337" i="6"/>
  <c r="AP5338" i="6"/>
  <c r="AP5339" i="6"/>
  <c r="AP5340" i="6"/>
  <c r="AP5341" i="6"/>
  <c r="AP5342" i="6"/>
  <c r="AP5343" i="6"/>
  <c r="AP5344" i="6"/>
  <c r="AP5345" i="6"/>
  <c r="AP5346" i="6"/>
  <c r="AP5347" i="6"/>
  <c r="AP5348" i="6"/>
  <c r="AP5349" i="6"/>
  <c r="AP5350" i="6"/>
  <c r="AP5351" i="6"/>
  <c r="AP5352" i="6"/>
  <c r="AP5353" i="6"/>
  <c r="AP5354" i="6"/>
  <c r="AP5355" i="6"/>
  <c r="AP5356" i="6"/>
  <c r="AP5357" i="6"/>
  <c r="AP5358" i="6"/>
  <c r="AP5359" i="6"/>
  <c r="AP5360" i="6"/>
  <c r="AP5361" i="6"/>
  <c r="AP5362" i="6"/>
  <c r="AP5363" i="6"/>
  <c r="AP5364" i="6"/>
  <c r="AP5365" i="6"/>
  <c r="AP5366" i="6"/>
  <c r="AP5367" i="6"/>
  <c r="AP5368" i="6"/>
  <c r="AP5369" i="6"/>
  <c r="AP5370" i="6"/>
  <c r="AP5371" i="6"/>
  <c r="AP5372" i="6"/>
  <c r="AP5373" i="6"/>
  <c r="AP5374" i="6"/>
  <c r="AP5375" i="6"/>
  <c r="AP5376" i="6"/>
  <c r="AP5377" i="6"/>
  <c r="AP5378" i="6"/>
  <c r="AP5379" i="6"/>
  <c r="AP5380" i="6"/>
  <c r="AP5381" i="6"/>
  <c r="AP5382" i="6"/>
  <c r="AP5383" i="6"/>
  <c r="AP5384" i="6"/>
  <c r="AP5385" i="6"/>
  <c r="AP5386" i="6"/>
  <c r="AP5387" i="6"/>
  <c r="AP5388" i="6"/>
  <c r="AP5389" i="6"/>
  <c r="AP5390" i="6"/>
  <c r="AP5391" i="6"/>
  <c r="AP5392" i="6"/>
  <c r="AP5393" i="6"/>
  <c r="AP5394" i="6"/>
  <c r="AP5395" i="6"/>
  <c r="AP5396" i="6"/>
  <c r="AP5397" i="6"/>
  <c r="AP5398" i="6"/>
  <c r="AP5399" i="6"/>
  <c r="AP5400" i="6"/>
  <c r="AP5401" i="6"/>
  <c r="AP5402" i="6"/>
  <c r="AP5403" i="6"/>
  <c r="AP5404" i="6"/>
  <c r="AP5405" i="6"/>
  <c r="AP5406" i="6"/>
  <c r="AP5407" i="6"/>
  <c r="AP5408" i="6"/>
  <c r="AP5409" i="6"/>
  <c r="AP5410" i="6"/>
  <c r="AP5411" i="6"/>
  <c r="AP5412" i="6"/>
  <c r="AP5413" i="6"/>
  <c r="AP5414" i="6"/>
  <c r="AP5415" i="6"/>
  <c r="AP5416" i="6"/>
  <c r="AP5417" i="6"/>
  <c r="AP5418" i="6"/>
  <c r="AP5419" i="6"/>
  <c r="AP5420" i="6"/>
  <c r="AP5421" i="6"/>
  <c r="AP5422" i="6"/>
  <c r="AP5423" i="6"/>
  <c r="AP5424" i="6"/>
  <c r="AP5425" i="6"/>
  <c r="AP5426" i="6"/>
  <c r="AP5427" i="6"/>
  <c r="AP5428" i="6"/>
  <c r="AP5429" i="6"/>
  <c r="AP5430" i="6"/>
  <c r="AP5431" i="6"/>
  <c r="AP5432" i="6"/>
  <c r="AP5433" i="6"/>
  <c r="AP5434" i="6"/>
  <c r="AP5435" i="6"/>
  <c r="AP5436" i="6"/>
  <c r="AP5437" i="6"/>
  <c r="AP5438" i="6"/>
  <c r="AP5439" i="6"/>
  <c r="AP5440" i="6"/>
  <c r="AP5441" i="6"/>
  <c r="AP5442" i="6"/>
  <c r="AP5443" i="6"/>
  <c r="AP5444" i="6"/>
  <c r="AP5445" i="6"/>
  <c r="AP5446" i="6"/>
  <c r="AP5447" i="6"/>
  <c r="AP5448" i="6"/>
  <c r="AP5449" i="6"/>
  <c r="AP5450" i="6"/>
  <c r="AP5451" i="6"/>
  <c r="AP5452" i="6"/>
  <c r="AP5453" i="6"/>
  <c r="AP5454" i="6"/>
  <c r="AP5455" i="6"/>
  <c r="AP5456" i="6"/>
  <c r="AP5457" i="6"/>
  <c r="AP5458" i="6"/>
  <c r="AP5459" i="6"/>
  <c r="AP5460" i="6"/>
  <c r="AP5461" i="6"/>
  <c r="AP5462" i="6"/>
  <c r="AP5463" i="6"/>
  <c r="AP5464" i="6"/>
  <c r="AP5465" i="6"/>
  <c r="AP5466" i="6"/>
  <c r="AP5467" i="6"/>
  <c r="AP5468" i="6"/>
  <c r="AP5469" i="6"/>
  <c r="AP5470" i="6"/>
  <c r="AP5471" i="6"/>
  <c r="AP5472" i="6"/>
  <c r="AP5473" i="6"/>
  <c r="AP5474" i="6"/>
  <c r="AP5475" i="6"/>
  <c r="AP5476" i="6"/>
  <c r="AP5477" i="6"/>
  <c r="AP5478" i="6"/>
  <c r="AP5479" i="6"/>
  <c r="AP5480" i="6"/>
  <c r="AP5481" i="6"/>
  <c r="AP5482" i="6"/>
  <c r="AP5483" i="6"/>
  <c r="AP5484" i="6"/>
  <c r="AP5485" i="6"/>
  <c r="AP5486" i="6"/>
  <c r="AP5487" i="6"/>
  <c r="AP5488" i="6"/>
  <c r="AP5489" i="6"/>
  <c r="AP5490" i="6"/>
  <c r="AP5491" i="6"/>
  <c r="AP5492" i="6"/>
  <c r="AP5493" i="6"/>
  <c r="AP5494" i="6"/>
  <c r="AP5495" i="6"/>
  <c r="AP5496" i="6"/>
  <c r="AP5497" i="6"/>
  <c r="AP5498" i="6"/>
  <c r="AP5499" i="6"/>
  <c r="AP5500" i="6"/>
  <c r="AP5501" i="6"/>
  <c r="AP5502" i="6"/>
  <c r="AP5503" i="6"/>
  <c r="AP5504" i="6"/>
  <c r="AP5505" i="6"/>
  <c r="AP5506" i="6"/>
  <c r="AP5507" i="6"/>
  <c r="AP5508" i="6"/>
  <c r="AP5509" i="6"/>
  <c r="AP5510" i="6"/>
  <c r="AP5511" i="6"/>
  <c r="AP5512" i="6"/>
  <c r="AP5513" i="6"/>
  <c r="AP5514" i="6"/>
  <c r="AP5515" i="6"/>
  <c r="AP5516" i="6"/>
  <c r="AP5517" i="6"/>
  <c r="AP5518" i="6"/>
  <c r="AP5519" i="6"/>
  <c r="AP5520" i="6"/>
  <c r="AP5521" i="6"/>
  <c r="AP5522" i="6"/>
  <c r="AP5523" i="6"/>
  <c r="AP5524" i="6"/>
  <c r="AP5525" i="6"/>
  <c r="AP5526" i="6"/>
  <c r="AP5527" i="6"/>
  <c r="AP5528" i="6"/>
  <c r="AP5529" i="6"/>
  <c r="AP5530" i="6"/>
  <c r="AP5531" i="6"/>
  <c r="AP5532" i="6"/>
  <c r="AP5533" i="6"/>
  <c r="AP5534" i="6"/>
  <c r="AP5535" i="6"/>
  <c r="AP5536" i="6"/>
  <c r="AP5537" i="6"/>
  <c r="AP5538" i="6"/>
  <c r="AP5539" i="6"/>
  <c r="AP5540" i="6"/>
  <c r="AP5541" i="6"/>
  <c r="AP5542" i="6"/>
  <c r="AP5543" i="6"/>
  <c r="AP5544" i="6"/>
  <c r="AP5545" i="6"/>
  <c r="AP5546" i="6"/>
  <c r="AP5547" i="6"/>
  <c r="AP5548" i="6"/>
  <c r="AP5549" i="6"/>
  <c r="AP5550" i="6"/>
  <c r="AP5551" i="6"/>
  <c r="AP5552" i="6"/>
  <c r="AP5553" i="6"/>
  <c r="AP5554" i="6"/>
  <c r="AP5555" i="6"/>
  <c r="AP5556" i="6"/>
  <c r="AP5557" i="6"/>
  <c r="AP5558" i="6"/>
  <c r="AP5559" i="6"/>
  <c r="AP5560" i="6"/>
  <c r="AP5561" i="6"/>
  <c r="AP5562" i="6"/>
  <c r="AP5563" i="6"/>
  <c r="AP5564" i="6"/>
  <c r="AP5565" i="6"/>
  <c r="AP5566" i="6"/>
  <c r="AP5567" i="6"/>
  <c r="AP5568" i="6"/>
  <c r="AP5569" i="6"/>
  <c r="AP5570" i="6"/>
  <c r="AP5571" i="6"/>
  <c r="AP5572" i="6"/>
  <c r="AP5573" i="6"/>
  <c r="AP5574" i="6"/>
  <c r="AP5575" i="6"/>
  <c r="AP5576" i="6"/>
  <c r="AP5577" i="6"/>
  <c r="AP5578" i="6"/>
  <c r="AP5579" i="6"/>
  <c r="AP5580" i="6"/>
  <c r="AP5581" i="6"/>
  <c r="AP5582" i="6"/>
  <c r="AP5583" i="6"/>
  <c r="AP5584" i="6"/>
  <c r="AP5585" i="6"/>
  <c r="AP5586" i="6"/>
  <c r="AP5587" i="6"/>
  <c r="AP5588" i="6"/>
  <c r="AP5589" i="6"/>
  <c r="AP5590" i="6"/>
  <c r="AP5591" i="6"/>
  <c r="AP5592" i="6"/>
  <c r="AP5593" i="6"/>
  <c r="AP5594" i="6"/>
  <c r="AP5595" i="6"/>
  <c r="AP5596" i="6"/>
  <c r="AP5597" i="6"/>
  <c r="AP5598" i="6"/>
  <c r="AP5599" i="6"/>
  <c r="AP5600" i="6"/>
  <c r="AP5601" i="6"/>
  <c r="AP5602" i="6"/>
  <c r="AP5603" i="6"/>
  <c r="AP5604" i="6"/>
  <c r="AP5605" i="6"/>
  <c r="AP5606" i="6"/>
  <c r="AP5607" i="6"/>
  <c r="AP5608" i="6"/>
  <c r="AP5609" i="6"/>
  <c r="AP5610" i="6"/>
  <c r="AP5611" i="6"/>
  <c r="AP5612" i="6"/>
  <c r="AP5613" i="6"/>
  <c r="AP5614" i="6"/>
  <c r="AP5615" i="6"/>
  <c r="AP5616" i="6"/>
  <c r="AP5617" i="6"/>
  <c r="AP5618" i="6"/>
  <c r="AP5619" i="6"/>
  <c r="AP5620" i="6"/>
  <c r="AP5621" i="6"/>
  <c r="AP5622" i="6"/>
  <c r="AP5623" i="6"/>
  <c r="AP5624" i="6"/>
  <c r="AP5625" i="6"/>
  <c r="AP5626" i="6"/>
  <c r="AP5627" i="6"/>
  <c r="AP5628" i="6"/>
  <c r="AP5629" i="6"/>
  <c r="AP5630" i="6"/>
  <c r="AP5631" i="6"/>
  <c r="AP5632" i="6"/>
  <c r="AP5633" i="6"/>
  <c r="AP5634" i="6"/>
  <c r="AP5635" i="6"/>
  <c r="AP5636" i="6"/>
  <c r="AP5637" i="6"/>
  <c r="AP5638" i="6"/>
  <c r="AP5639" i="6"/>
  <c r="AP5640" i="6"/>
  <c r="AP5641" i="6"/>
  <c r="AP5642" i="6"/>
  <c r="AP5643" i="6"/>
  <c r="AP5644" i="6"/>
  <c r="AP5645" i="6"/>
  <c r="AP5646" i="6"/>
  <c r="AP5647" i="6"/>
  <c r="AP5648" i="6"/>
  <c r="AP5649" i="6"/>
  <c r="AP5650" i="6"/>
  <c r="AP5651" i="6"/>
  <c r="AP5652" i="6"/>
  <c r="AP5653" i="6"/>
  <c r="AP5654" i="6"/>
  <c r="AP5655" i="6"/>
  <c r="AP5656" i="6"/>
  <c r="AP5657" i="6"/>
  <c r="AP5658" i="6"/>
  <c r="AP5659" i="6"/>
  <c r="AP5660" i="6"/>
  <c r="AP5661" i="6"/>
  <c r="AP5662" i="6"/>
  <c r="AP5663" i="6"/>
  <c r="AP5664" i="6"/>
  <c r="AP5665" i="6"/>
  <c r="AP5666" i="6"/>
  <c r="AP5667" i="6"/>
  <c r="AP5668" i="6"/>
  <c r="AP5669" i="6"/>
  <c r="AP5670" i="6"/>
  <c r="AP5671" i="6"/>
  <c r="AP5672" i="6"/>
  <c r="AP5673" i="6"/>
  <c r="AP5674" i="6"/>
  <c r="AP5675" i="6"/>
  <c r="AP5676" i="6"/>
  <c r="AP5677" i="6"/>
  <c r="AP5678" i="6"/>
  <c r="AP5679" i="6"/>
  <c r="AP5680" i="6"/>
  <c r="AP5681" i="6"/>
  <c r="AP5682" i="6"/>
  <c r="AP5683" i="6"/>
  <c r="AP5684" i="6"/>
  <c r="AP5685" i="6"/>
  <c r="AP5686" i="6"/>
  <c r="AP5687" i="6"/>
  <c r="AP5688" i="6"/>
  <c r="AP5689" i="6"/>
  <c r="AP5690" i="6"/>
  <c r="AP5691" i="6"/>
  <c r="AP5692" i="6"/>
  <c r="AP5693" i="6"/>
  <c r="AP5694" i="6"/>
  <c r="AP5695" i="6"/>
  <c r="AP5696" i="6"/>
  <c r="AP5697" i="6"/>
  <c r="AP5698" i="6"/>
  <c r="AP5699" i="6"/>
  <c r="AP5700" i="6"/>
  <c r="AP5701" i="6"/>
  <c r="AP5702" i="6"/>
  <c r="AP5703" i="6"/>
  <c r="AP5704" i="6"/>
  <c r="AP5705" i="6"/>
  <c r="AP5706" i="6"/>
  <c r="AP5707" i="6"/>
  <c r="AP5708" i="6"/>
  <c r="AP5709" i="6"/>
  <c r="AP5710" i="6"/>
  <c r="AP5711" i="6"/>
  <c r="AP5712" i="6"/>
  <c r="AP5713" i="6"/>
  <c r="AP5714" i="6"/>
  <c r="AP5715" i="6"/>
  <c r="AP5716" i="6"/>
  <c r="AP5717" i="6"/>
  <c r="AP5718" i="6"/>
  <c r="AP5719" i="6"/>
  <c r="AP5720" i="6"/>
  <c r="AP5721" i="6"/>
  <c r="AP5722" i="6"/>
  <c r="AP5723" i="6"/>
  <c r="AP5724" i="6"/>
  <c r="AP5725" i="6"/>
  <c r="AP5726" i="6"/>
  <c r="AP5727" i="6"/>
  <c r="AP5728" i="6"/>
  <c r="AP5729" i="6"/>
  <c r="AP5730" i="6"/>
  <c r="AP5731" i="6"/>
  <c r="AP5732" i="6"/>
  <c r="AP5733" i="6"/>
  <c r="AP5734" i="6"/>
  <c r="AP5735" i="6"/>
  <c r="AP5736" i="6"/>
  <c r="AP5737" i="6"/>
  <c r="AP5738" i="6"/>
  <c r="AP5739" i="6"/>
  <c r="AP5740" i="6"/>
  <c r="AP5741" i="6"/>
  <c r="AP5742" i="6"/>
  <c r="AP5743" i="6"/>
  <c r="AP5744" i="6"/>
  <c r="AP5745" i="6"/>
  <c r="AP5746" i="6"/>
  <c r="AP5747" i="6"/>
  <c r="AP5748" i="6"/>
  <c r="AP5749" i="6"/>
  <c r="AP5750" i="6"/>
  <c r="AP5751" i="6"/>
  <c r="AP5752" i="6"/>
  <c r="AP5753" i="6"/>
  <c r="AP5754" i="6"/>
  <c r="AP5755" i="6"/>
  <c r="AP5756" i="6"/>
  <c r="AP5757" i="6"/>
  <c r="AP5758" i="6"/>
  <c r="AP5759" i="6"/>
  <c r="AP5760" i="6"/>
  <c r="AP5761" i="6"/>
  <c r="AP5762" i="6"/>
  <c r="AP5763" i="6"/>
  <c r="AP5764" i="6"/>
  <c r="AP5765" i="6"/>
  <c r="AP5766" i="6"/>
  <c r="AP5767" i="6"/>
  <c r="AP5768" i="6"/>
  <c r="AP5769" i="6"/>
  <c r="AP5770" i="6"/>
  <c r="AP5771" i="6"/>
  <c r="AP5772" i="6"/>
  <c r="AP5773" i="6"/>
  <c r="AP5774" i="6"/>
  <c r="AP5775" i="6"/>
  <c r="AP5776" i="6"/>
  <c r="AP5777" i="6"/>
  <c r="AP5778" i="6"/>
  <c r="AP5779" i="6"/>
  <c r="AP5780" i="6"/>
  <c r="AP5781" i="6"/>
  <c r="AP5782" i="6"/>
  <c r="AP5783" i="6"/>
  <c r="AP5784" i="6"/>
  <c r="AP5785" i="6"/>
  <c r="AP5786" i="6"/>
  <c r="AP5787" i="6"/>
  <c r="AP5788" i="6"/>
  <c r="AP5789" i="6"/>
  <c r="AP5790" i="6"/>
  <c r="AP5791" i="6"/>
  <c r="AP5792" i="6"/>
  <c r="AP5793" i="6"/>
  <c r="AP5794" i="6"/>
  <c r="AP5795" i="6"/>
  <c r="AP5796" i="6"/>
  <c r="AP5797" i="6"/>
  <c r="AP5798" i="6"/>
  <c r="AP5799" i="6"/>
  <c r="AP5800" i="6"/>
  <c r="AP5801" i="6"/>
  <c r="AP5802" i="6"/>
  <c r="AP5803" i="6"/>
  <c r="AP5804" i="6"/>
  <c r="AP5805" i="6"/>
  <c r="AP5806" i="6"/>
  <c r="AP5807" i="6"/>
  <c r="AP5808" i="6"/>
  <c r="AP5809" i="6"/>
  <c r="AP5810" i="6"/>
  <c r="AP5811" i="6"/>
  <c r="AP5812" i="6"/>
  <c r="AP5813" i="6"/>
  <c r="AP5814" i="6"/>
  <c r="AP5815" i="6"/>
  <c r="AP5816" i="6"/>
  <c r="AP5817" i="6"/>
  <c r="AP5818" i="6"/>
  <c r="AP5819" i="6"/>
  <c r="AP5820" i="6"/>
  <c r="AP5821" i="6"/>
  <c r="AP5822" i="6"/>
  <c r="AP5823" i="6"/>
  <c r="AP5824" i="6"/>
  <c r="AP5825" i="6"/>
  <c r="AP5826" i="6"/>
  <c r="AP5827" i="6"/>
  <c r="AP5828" i="6"/>
  <c r="AP5829" i="6"/>
  <c r="AP5830" i="6"/>
  <c r="AP5831" i="6"/>
  <c r="AP5832" i="6"/>
  <c r="AP5833" i="6"/>
  <c r="AP5834" i="6"/>
  <c r="AP5835" i="6"/>
  <c r="AP5836" i="6"/>
  <c r="AP5837" i="6"/>
  <c r="AP5838" i="6"/>
  <c r="AP5839" i="6"/>
  <c r="AP5840" i="6"/>
  <c r="AP5841" i="6"/>
  <c r="AP5842" i="6"/>
  <c r="AP5843" i="6"/>
  <c r="AP5844" i="6"/>
  <c r="AP5845" i="6"/>
  <c r="AP5846" i="6"/>
  <c r="AP5847" i="6"/>
  <c r="AP5848" i="6"/>
  <c r="AP5849" i="6"/>
  <c r="AP5850" i="6"/>
  <c r="AP5851" i="6"/>
  <c r="AP5852" i="6"/>
  <c r="AP5262" i="6"/>
  <c r="AP5261" i="6"/>
  <c r="AP5260" i="6"/>
  <c r="AP5259" i="6"/>
  <c r="AP5258" i="6"/>
  <c r="AP5257" i="6"/>
  <c r="AP5256" i="6"/>
  <c r="AP5255" i="6"/>
  <c r="AP5254" i="6"/>
  <c r="AP5253" i="6"/>
  <c r="AP5252" i="6"/>
  <c r="AP5251" i="6"/>
  <c r="AP5250" i="6"/>
  <c r="AP5249" i="6"/>
  <c r="AP5248" i="6"/>
  <c r="AP5247" i="6"/>
  <c r="AP5246" i="6"/>
  <c r="AP5245" i="6"/>
  <c r="AP5244" i="6"/>
  <c r="AP5243" i="6"/>
  <c r="AP5242" i="6"/>
  <c r="AP5241" i="6"/>
  <c r="AP5240" i="6"/>
  <c r="AP5239" i="6"/>
  <c r="AP5238" i="6"/>
  <c r="AP5237" i="6"/>
  <c r="AP5236" i="6"/>
  <c r="AP5235" i="6"/>
  <c r="AP5234" i="6"/>
  <c r="AP5233" i="6"/>
  <c r="AP5232" i="6"/>
  <c r="AP5231" i="6"/>
  <c r="AP5230" i="6"/>
  <c r="AP5229" i="6"/>
  <c r="AP5228" i="6"/>
  <c r="AP5227" i="6"/>
  <c r="AP5226" i="6"/>
  <c r="AP5225" i="6"/>
  <c r="AP5224" i="6"/>
  <c r="AP5223" i="6"/>
  <c r="AP5222" i="6"/>
  <c r="AP5221" i="6"/>
  <c r="AP5220" i="6"/>
  <c r="AP5219" i="6"/>
  <c r="AP5218" i="6"/>
  <c r="AP5217" i="6"/>
  <c r="AP5216" i="6"/>
  <c r="AP5215" i="6"/>
  <c r="AP5214" i="6"/>
  <c r="AP5213" i="6"/>
  <c r="AP5212" i="6"/>
  <c r="AP5211" i="6"/>
  <c r="AP5210" i="6"/>
  <c r="AP5209" i="6"/>
  <c r="AP5208" i="6"/>
  <c r="AP5207" i="6"/>
  <c r="AP5206" i="6"/>
  <c r="AP5205" i="6"/>
  <c r="AP5204" i="6"/>
  <c r="AP5203" i="6"/>
  <c r="AP5202" i="6"/>
  <c r="AP5201" i="6"/>
  <c r="AP5200" i="6"/>
  <c r="AP5199" i="6"/>
  <c r="AP5198" i="6"/>
  <c r="AP5197" i="6"/>
  <c r="AP5196" i="6"/>
  <c r="AP5195" i="6"/>
  <c r="AP5194" i="6"/>
  <c r="AP5193" i="6"/>
  <c r="AP5192" i="6"/>
  <c r="AP5191" i="6"/>
  <c r="AP5190" i="6"/>
  <c r="AP5189" i="6"/>
  <c r="AP5188" i="6"/>
  <c r="AP5187" i="6"/>
  <c r="AP5186" i="6"/>
  <c r="AP5185" i="6"/>
  <c r="AP5184" i="6"/>
  <c r="AP5183" i="6"/>
  <c r="AP5182" i="6"/>
  <c r="AP5181" i="6"/>
  <c r="AP5180" i="6"/>
  <c r="AP5179" i="6"/>
  <c r="AP5178" i="6"/>
  <c r="AP5177" i="6"/>
  <c r="AP5176" i="6"/>
  <c r="AP5175" i="6"/>
  <c r="AP5174" i="6"/>
  <c r="AP5173" i="6"/>
  <c r="AP5172" i="6"/>
  <c r="AP5171" i="6"/>
  <c r="AP5170" i="6"/>
  <c r="AP5169" i="6"/>
  <c r="AP5168" i="6"/>
  <c r="AP5167" i="6"/>
  <c r="AP5166" i="6"/>
  <c r="AP5165" i="6"/>
  <c r="AP5164" i="6"/>
  <c r="AP5163" i="6"/>
  <c r="AP5162" i="6"/>
  <c r="AP5161" i="6"/>
  <c r="AP5160" i="6"/>
  <c r="AP5159" i="6"/>
  <c r="AP5158" i="6"/>
  <c r="AP5157" i="6"/>
  <c r="AP5156" i="6"/>
  <c r="AP5155" i="6"/>
  <c r="AP5154" i="6"/>
  <c r="AP5153" i="6"/>
  <c r="AP5152" i="6"/>
  <c r="AP5151" i="6"/>
  <c r="AP5150" i="6"/>
  <c r="AP5149" i="6"/>
  <c r="AP5148" i="6"/>
  <c r="AP5147" i="6"/>
  <c r="AP5146" i="6"/>
  <c r="AP5145" i="6"/>
  <c r="AP5144" i="6"/>
  <c r="AP5143" i="6"/>
  <c r="AP5142" i="6"/>
  <c r="AP5141" i="6"/>
  <c r="AP5140" i="6"/>
  <c r="AP5139" i="6"/>
  <c r="AP5138" i="6"/>
  <c r="AP5137" i="6"/>
  <c r="AP5136" i="6"/>
  <c r="AP5135" i="6"/>
  <c r="AP5134" i="6"/>
  <c r="AP5133" i="6"/>
  <c r="AP5132" i="6"/>
  <c r="AP5131" i="6"/>
  <c r="AP5130" i="6"/>
  <c r="AP5129" i="6"/>
  <c r="AP5128" i="6"/>
  <c r="AP5127" i="6"/>
  <c r="AP5126" i="6"/>
  <c r="AP5125" i="6"/>
  <c r="AP5124" i="6"/>
  <c r="AP5123" i="6"/>
  <c r="AP5122" i="6"/>
  <c r="AP5121" i="6"/>
  <c r="AP5120" i="6"/>
  <c r="AP5119" i="6"/>
  <c r="AP5118" i="6"/>
  <c r="AP5117" i="6"/>
  <c r="AP5116" i="6"/>
  <c r="AP5115" i="6"/>
  <c r="AP5114" i="6"/>
  <c r="AP5113" i="6"/>
  <c r="AP5112" i="6"/>
  <c r="AP5111" i="6"/>
  <c r="AP5110" i="6"/>
  <c r="AP5109" i="6"/>
  <c r="AP5108" i="6"/>
  <c r="AP5107" i="6"/>
  <c r="AP5106" i="6"/>
  <c r="AP5105" i="6"/>
  <c r="AP5104" i="6"/>
  <c r="AP5103" i="6"/>
  <c r="AP5102" i="6"/>
  <c r="AP5101" i="6"/>
  <c r="AP5100" i="6"/>
  <c r="AP5099" i="6"/>
  <c r="AP5098" i="6"/>
  <c r="AP5097" i="6"/>
  <c r="AP5096" i="6"/>
  <c r="AP5095" i="6"/>
  <c r="AP5094" i="6"/>
  <c r="AP5093" i="6"/>
  <c r="AP5092" i="6"/>
  <c r="AP5091" i="6"/>
  <c r="AP5090" i="6"/>
  <c r="AP5089" i="6"/>
  <c r="AP5088" i="6"/>
  <c r="AP5087" i="6"/>
  <c r="AP5086" i="6"/>
  <c r="AP5085" i="6"/>
  <c r="AP5084" i="6"/>
  <c r="AP5083" i="6"/>
  <c r="AP5082" i="6"/>
  <c r="AP5081" i="6"/>
  <c r="AP5080" i="6"/>
  <c r="AP5079" i="6"/>
  <c r="AP5078" i="6"/>
  <c r="AP5077" i="6"/>
  <c r="AP5076" i="6"/>
  <c r="AP5075" i="6"/>
  <c r="AP5074" i="6"/>
  <c r="AP5073" i="6"/>
  <c r="AP5072" i="6"/>
  <c r="AP5071" i="6"/>
  <c r="AP5070" i="6"/>
  <c r="AP5069" i="6"/>
  <c r="AP5068" i="6"/>
  <c r="AP5067" i="6"/>
  <c r="AP5066" i="6"/>
  <c r="AP5065" i="6"/>
  <c r="AP5064" i="6"/>
  <c r="AP5063" i="6"/>
  <c r="AP5062" i="6"/>
  <c r="AP5061" i="6"/>
  <c r="AP5060" i="6"/>
  <c r="AP5059" i="6"/>
  <c r="AP5058" i="6"/>
  <c r="AP5057" i="6"/>
  <c r="AP5056" i="6"/>
  <c r="AP5055" i="6"/>
  <c r="AP5054" i="6"/>
  <c r="AP5053" i="6"/>
  <c r="AP5052" i="6"/>
  <c r="AP5051" i="6"/>
  <c r="AP5050" i="6"/>
  <c r="AP5049" i="6"/>
  <c r="AP5048" i="6"/>
  <c r="AP5047" i="6"/>
  <c r="AP5046" i="6"/>
  <c r="AP5045" i="6"/>
  <c r="AP5044" i="6"/>
  <c r="AP5043" i="6"/>
  <c r="AP5042" i="6"/>
  <c r="AP5041" i="6"/>
  <c r="AP5040" i="6"/>
  <c r="AP5039" i="6"/>
  <c r="AP5038" i="6"/>
  <c r="AP5037" i="6"/>
  <c r="AP5036" i="6"/>
  <c r="AP5035" i="6"/>
  <c r="AP5034" i="6"/>
  <c r="AP5033" i="6"/>
  <c r="AP5032" i="6"/>
  <c r="AP5031" i="6"/>
  <c r="AP5030" i="6"/>
  <c r="AP5029" i="6"/>
  <c r="AP5028" i="6"/>
  <c r="AP5027" i="6"/>
  <c r="AP5026" i="6"/>
  <c r="AP5025" i="6"/>
  <c r="AP5024" i="6"/>
  <c r="AP5023" i="6"/>
  <c r="AP5022" i="6"/>
  <c r="AP5021" i="6"/>
  <c r="AP5020" i="6"/>
  <c r="AP5019" i="6"/>
  <c r="AP5018" i="6"/>
  <c r="AP5017" i="6"/>
  <c r="AP5016" i="6"/>
  <c r="AP5015" i="6"/>
  <c r="AP5014" i="6"/>
  <c r="AP5013" i="6"/>
  <c r="AP5012" i="6"/>
  <c r="AP5011" i="6"/>
  <c r="AP5010" i="6"/>
  <c r="AP5009" i="6"/>
  <c r="AP5008" i="6"/>
  <c r="AP5007" i="6"/>
  <c r="AP5006" i="6"/>
  <c r="AP5005" i="6"/>
  <c r="AP5004" i="6"/>
  <c r="AP5003" i="6"/>
  <c r="AP5002" i="6"/>
  <c r="AP5001" i="6"/>
  <c r="AP5000" i="6"/>
  <c r="AP4999" i="6"/>
  <c r="AP4998" i="6"/>
  <c r="AP4997" i="6"/>
  <c r="AP4996" i="6"/>
  <c r="AP4995" i="6"/>
  <c r="AP4994" i="6"/>
  <c r="AP4993" i="6"/>
  <c r="AP4992" i="6"/>
  <c r="AP4991" i="6"/>
  <c r="AP4990" i="6"/>
  <c r="AP4989" i="6"/>
  <c r="AP4988" i="6"/>
  <c r="AP4987" i="6"/>
  <c r="AP4986" i="6"/>
  <c r="AP4985" i="6"/>
  <c r="AP4984" i="6"/>
  <c r="AP4983" i="6"/>
  <c r="AP4982" i="6"/>
  <c r="AP4981" i="6"/>
  <c r="AP4980" i="6"/>
  <c r="AP4979" i="6"/>
  <c r="AP4978" i="6"/>
  <c r="AP4977" i="6"/>
  <c r="AP4976" i="6"/>
  <c r="AP4975" i="6"/>
  <c r="AP4974" i="6"/>
  <c r="AP4973" i="6"/>
  <c r="AP4972" i="6"/>
  <c r="AP4971" i="6"/>
  <c r="AP4970" i="6"/>
  <c r="AP4969" i="6"/>
  <c r="AP4968" i="6"/>
  <c r="AP4967" i="6"/>
  <c r="AP4966" i="6"/>
  <c r="AP4965" i="6"/>
  <c r="AP4964" i="6"/>
  <c r="AP4963" i="6"/>
  <c r="AP4962" i="6"/>
  <c r="AP4961" i="6"/>
  <c r="AP4960" i="6"/>
  <c r="AP4959" i="6"/>
  <c r="AP4958" i="6"/>
  <c r="AP4957" i="6"/>
  <c r="AP4956" i="6"/>
  <c r="AP4955" i="6"/>
  <c r="AP4954" i="6"/>
  <c r="AP4953" i="6"/>
  <c r="AP4952" i="6"/>
  <c r="AP4951" i="6"/>
  <c r="AP4950" i="6"/>
  <c r="AP4949" i="6"/>
  <c r="AP4948" i="6"/>
  <c r="AP4947" i="6"/>
  <c r="AP4946" i="6"/>
  <c r="AP4945" i="6"/>
  <c r="AP4944" i="6"/>
  <c r="AP4943" i="6"/>
  <c r="AP4942" i="6"/>
  <c r="AP4941" i="6"/>
  <c r="AP4940" i="6"/>
  <c r="AP4939" i="6"/>
  <c r="AP4938" i="6"/>
  <c r="AP4937" i="6"/>
  <c r="AP4936" i="6"/>
  <c r="AP4935" i="6"/>
  <c r="AP4934" i="6"/>
  <c r="AP4933" i="6"/>
  <c r="AP4932" i="6"/>
  <c r="AP4931" i="6"/>
  <c r="AP4930" i="6"/>
  <c r="AP4929" i="6"/>
  <c r="AP4928" i="6"/>
  <c r="AP4927" i="6"/>
  <c r="AP4926" i="6"/>
  <c r="AP4925" i="6"/>
  <c r="AP4924" i="6"/>
  <c r="AP4923" i="6"/>
  <c r="AP4922" i="6"/>
  <c r="AP4921" i="6"/>
  <c r="AP4920" i="6"/>
  <c r="AP4919" i="6"/>
  <c r="AP4918" i="6"/>
  <c r="AP4917" i="6"/>
  <c r="AP4916" i="6"/>
  <c r="AP4915" i="6"/>
  <c r="AP4914" i="6"/>
  <c r="AP4913" i="6"/>
  <c r="AP4912" i="6"/>
  <c r="AP4911" i="6"/>
  <c r="AP4910" i="6"/>
  <c r="AP4909" i="6"/>
  <c r="AP4908" i="6"/>
  <c r="AP4907" i="6"/>
  <c r="AP4906" i="6"/>
  <c r="AP4905" i="6"/>
  <c r="AP4904" i="6"/>
  <c r="AP4903" i="6"/>
  <c r="AP4902" i="6"/>
  <c r="AP4901" i="6"/>
  <c r="AP4900" i="6"/>
  <c r="AP4899" i="6"/>
  <c r="AP4898" i="6"/>
  <c r="AP4897" i="6"/>
  <c r="AP4896" i="6"/>
  <c r="AP4895" i="6"/>
  <c r="AP4894" i="6"/>
  <c r="AP4893" i="6"/>
  <c r="AP4892" i="6"/>
  <c r="AP4891" i="6"/>
  <c r="AP4890" i="6"/>
  <c r="AP4889" i="6"/>
  <c r="AP4888" i="6"/>
  <c r="AP4887" i="6"/>
  <c r="AP4886" i="6"/>
  <c r="AP4885" i="6"/>
  <c r="AP4884" i="6"/>
  <c r="AP4883" i="6"/>
  <c r="AP4882" i="6"/>
  <c r="AP4881" i="6"/>
  <c r="AP4880" i="6"/>
  <c r="AP4879" i="6"/>
  <c r="AP4878" i="6"/>
  <c r="AP4877" i="6"/>
  <c r="AP4876" i="6"/>
  <c r="AP4875" i="6"/>
  <c r="AP4874" i="6"/>
  <c r="AP4873" i="6"/>
  <c r="AP4872" i="6"/>
  <c r="AP4871" i="6"/>
  <c r="AP4870" i="6"/>
  <c r="AP4869" i="6"/>
  <c r="AP4868" i="6"/>
  <c r="AP4867" i="6"/>
  <c r="AP4866" i="6"/>
  <c r="AP4865" i="6"/>
  <c r="AP4864" i="6"/>
  <c r="AP4863" i="6"/>
  <c r="AP4862" i="6"/>
  <c r="AP4861" i="6"/>
  <c r="AP4860" i="6"/>
  <c r="AP4859" i="6"/>
  <c r="AP4858" i="6"/>
  <c r="AP4857" i="6"/>
  <c r="AP4856" i="6"/>
  <c r="AP4855" i="6"/>
  <c r="AP4854" i="6"/>
  <c r="AP4853" i="6"/>
  <c r="AP4852" i="6"/>
  <c r="AP4851" i="6"/>
  <c r="AP4850" i="6"/>
  <c r="AP4849" i="6"/>
  <c r="AP4848" i="6"/>
  <c r="AP4847" i="6"/>
  <c r="AP4846" i="6"/>
  <c r="AP4845" i="6"/>
  <c r="AP4844" i="6"/>
  <c r="AP4843" i="6"/>
  <c r="AP4842" i="6"/>
  <c r="AP4841" i="6"/>
  <c r="AP4840" i="6"/>
  <c r="AP4839" i="6"/>
  <c r="AP4838" i="6"/>
  <c r="AP4837" i="6"/>
  <c r="AP4836" i="6"/>
  <c r="AP4835" i="6"/>
  <c r="AP4834" i="6"/>
  <c r="AP4833" i="6"/>
  <c r="AP4832" i="6"/>
  <c r="AP4831" i="6"/>
  <c r="AP4830" i="6"/>
  <c r="AP4829" i="6"/>
  <c r="AP4828" i="6"/>
  <c r="AP4827" i="6"/>
  <c r="AP4826" i="6"/>
  <c r="AP4825" i="6"/>
  <c r="AP4824" i="6"/>
  <c r="AP4823" i="6"/>
  <c r="AP4822" i="6"/>
  <c r="AP4821" i="6"/>
  <c r="AP4820" i="6"/>
  <c r="AP4819" i="6"/>
  <c r="AP4818" i="6"/>
  <c r="AP4817" i="6"/>
  <c r="AP4816" i="6"/>
  <c r="AP4815" i="6"/>
  <c r="AP4814" i="6"/>
  <c r="AP4813" i="6"/>
  <c r="AP4812" i="6"/>
  <c r="AP4811" i="6"/>
  <c r="AP4810" i="6"/>
  <c r="AP4809" i="6"/>
  <c r="AP4808" i="6"/>
  <c r="AP4807" i="6"/>
  <c r="AP4806" i="6"/>
  <c r="AP4805" i="6"/>
  <c r="AP4804" i="6"/>
  <c r="AP4803" i="6"/>
  <c r="AP4802" i="6"/>
  <c r="AP4801" i="6"/>
  <c r="AP4800" i="6"/>
  <c r="AP4799" i="6"/>
  <c r="AP4798" i="6"/>
  <c r="AP4797" i="6"/>
  <c r="AP4796" i="6"/>
  <c r="AP4795" i="6"/>
  <c r="AP4794" i="6"/>
  <c r="AP4793" i="6"/>
  <c r="AP4792" i="6"/>
  <c r="AP4791" i="6"/>
  <c r="AP4790" i="6"/>
  <c r="AP4789" i="6"/>
  <c r="AP4788" i="6"/>
  <c r="AP4787" i="6"/>
  <c r="AP4786" i="6"/>
  <c r="AP4785" i="6"/>
  <c r="AP4784" i="6"/>
  <c r="AP4783" i="6"/>
  <c r="AP4782" i="6"/>
  <c r="AP4781" i="6"/>
  <c r="AP4780" i="6"/>
  <c r="AP4779" i="6"/>
  <c r="AP4778" i="6"/>
  <c r="AP4777" i="6"/>
  <c r="AP4776" i="6"/>
  <c r="AP4775" i="6"/>
  <c r="AP4774" i="6"/>
  <c r="AP4773" i="6"/>
  <c r="AP4772" i="6"/>
  <c r="AP4771" i="6"/>
  <c r="AP4770" i="6"/>
  <c r="AP4769" i="6"/>
  <c r="AP4768" i="6"/>
  <c r="AP4767" i="6"/>
  <c r="AP4766" i="6"/>
  <c r="AP4765" i="6"/>
  <c r="AP4764" i="6"/>
  <c r="AP4763" i="6"/>
  <c r="AP4762" i="6"/>
  <c r="AP4761" i="6"/>
  <c r="AP4760" i="6"/>
  <c r="AP4759" i="6"/>
  <c r="AP4758" i="6"/>
  <c r="AP4757" i="6"/>
  <c r="AP4756" i="6"/>
  <c r="AP4755" i="6"/>
  <c r="AP4754" i="6"/>
  <c r="AP4753" i="6"/>
  <c r="AP4752" i="6"/>
  <c r="AP4751" i="6"/>
  <c r="AP4750" i="6"/>
  <c r="AP4749" i="6"/>
  <c r="AP4748" i="6"/>
  <c r="AP4747" i="6"/>
  <c r="AP4746" i="6"/>
  <c r="AP4745" i="6"/>
  <c r="AP4744" i="6"/>
  <c r="AP4743" i="6"/>
  <c r="AP4742" i="6"/>
  <c r="AP4741" i="6"/>
  <c r="AP4740" i="6"/>
  <c r="AP4739" i="6"/>
  <c r="AP4738" i="6"/>
  <c r="AP4737" i="6"/>
  <c r="AP4736" i="6"/>
  <c r="AP4735" i="6"/>
  <c r="AP4734" i="6"/>
  <c r="AP4733" i="6"/>
  <c r="AP4732" i="6"/>
  <c r="AP4731" i="6"/>
  <c r="AP4730" i="6"/>
  <c r="AP4729" i="6"/>
  <c r="AP4728" i="6"/>
  <c r="AP4727" i="6"/>
  <c r="AP4726" i="6"/>
  <c r="AP4725" i="6"/>
  <c r="AP4724" i="6"/>
  <c r="AP4723" i="6"/>
  <c r="AP4722" i="6"/>
  <c r="AP4721" i="6"/>
  <c r="AP4720" i="6"/>
  <c r="AP4719" i="6"/>
  <c r="AP4718" i="6"/>
  <c r="AP4717" i="6"/>
  <c r="AP4716" i="6"/>
  <c r="AP4715" i="6"/>
  <c r="AP4714" i="6"/>
  <c r="AP4713" i="6"/>
  <c r="AP4712" i="6"/>
  <c r="AP4711" i="6"/>
  <c r="AP4710" i="6"/>
  <c r="AP4709" i="6"/>
  <c r="AP4708" i="6"/>
  <c r="AP4707" i="6"/>
  <c r="AP4706" i="6"/>
  <c r="AP4705" i="6"/>
  <c r="AP4704" i="6"/>
  <c r="AP4703" i="6"/>
  <c r="AP4702" i="6"/>
  <c r="AP4701" i="6"/>
  <c r="AP4700" i="6"/>
  <c r="AP4699" i="6"/>
  <c r="AP4698" i="6"/>
  <c r="AP4697" i="6"/>
  <c r="AP4696" i="6"/>
  <c r="AP4695" i="6"/>
  <c r="AP4694" i="6"/>
  <c r="AP4693" i="6"/>
  <c r="AP4692" i="6"/>
  <c r="AP4691" i="6"/>
  <c r="AP4690" i="6"/>
  <c r="AP4689" i="6"/>
  <c r="AP4688" i="6"/>
  <c r="AP4687" i="6"/>
  <c r="AP4686" i="6"/>
  <c r="AP4685" i="6"/>
  <c r="AP4684" i="6"/>
  <c r="AP4683" i="6"/>
  <c r="AP4682" i="6"/>
  <c r="AP4681" i="6"/>
  <c r="AP4680" i="6"/>
  <c r="AP4679" i="6"/>
  <c r="AP4678" i="6"/>
  <c r="AP4677" i="6"/>
  <c r="AP4676" i="6"/>
  <c r="AP4675" i="6"/>
  <c r="AP4674" i="6"/>
  <c r="AP4673" i="6"/>
  <c r="AP4672" i="6"/>
  <c r="AP4671" i="6"/>
  <c r="AP4670" i="6"/>
  <c r="AP4669" i="6"/>
  <c r="AP4668" i="6"/>
  <c r="AP4667" i="6"/>
  <c r="AP4666" i="6"/>
  <c r="AP4665" i="6"/>
  <c r="AP4664" i="6"/>
  <c r="AP4663" i="6"/>
  <c r="AP4662" i="6"/>
  <c r="AP4661" i="6"/>
  <c r="AP4660" i="6"/>
  <c r="AP4659" i="6"/>
  <c r="AP4658" i="6"/>
  <c r="AP4657" i="6"/>
  <c r="AP4656" i="6"/>
  <c r="AP4655" i="6"/>
  <c r="AP4654" i="6"/>
  <c r="AP4653" i="6"/>
  <c r="AP4652" i="6"/>
  <c r="AP4651" i="6"/>
  <c r="AP4650" i="6"/>
  <c r="AP4649" i="6"/>
  <c r="AP4648" i="6"/>
  <c r="AP4647" i="6"/>
  <c r="AP4646" i="6"/>
  <c r="AP4645" i="6"/>
  <c r="AP4644" i="6"/>
  <c r="AP4643" i="6"/>
  <c r="AP4642" i="6"/>
  <c r="AP4641" i="6"/>
  <c r="AP4640" i="6"/>
  <c r="AP4639" i="6"/>
  <c r="AP4638" i="6"/>
  <c r="AP4637" i="6"/>
  <c r="AP4636" i="6"/>
  <c r="AP4635" i="6"/>
  <c r="AP4634" i="6"/>
  <c r="AP4633" i="6"/>
  <c r="AP4632" i="6"/>
  <c r="AP4631" i="6"/>
  <c r="AP4630" i="6"/>
  <c r="AP4629" i="6"/>
  <c r="AP4628" i="6"/>
  <c r="AP4627" i="6"/>
  <c r="AP4626" i="6"/>
  <c r="AP4625" i="6"/>
  <c r="AP4624" i="6"/>
  <c r="AP4623" i="6"/>
  <c r="AP4622" i="6"/>
  <c r="AP4621" i="6"/>
  <c r="AP4620" i="6"/>
  <c r="AP4619" i="6"/>
  <c r="AP4618" i="6"/>
  <c r="AP4617" i="6"/>
  <c r="AP4616" i="6"/>
  <c r="AP4615" i="6"/>
  <c r="AP4614" i="6"/>
  <c r="AP4613" i="6"/>
  <c r="AP4612" i="6"/>
  <c r="AP4611" i="6"/>
  <c r="AP4610" i="6"/>
  <c r="AP4609" i="6"/>
  <c r="AP4608" i="6"/>
  <c r="AP4607" i="6"/>
  <c r="AP4606" i="6"/>
  <c r="AP4605" i="6"/>
  <c r="AP4604" i="6"/>
  <c r="AP4603" i="6"/>
  <c r="AP4602" i="6"/>
  <c r="AP4601" i="6"/>
  <c r="AP4600" i="6"/>
  <c r="AP4599" i="6"/>
  <c r="AP4598" i="6"/>
  <c r="AP4597" i="6"/>
  <c r="AP4596" i="6"/>
  <c r="AP4595" i="6"/>
  <c r="AP4594" i="6"/>
  <c r="AP4593" i="6"/>
  <c r="AP4592" i="6"/>
  <c r="AP4591" i="6"/>
  <c r="AP4590" i="6"/>
  <c r="AP4589" i="6"/>
  <c r="AP4588" i="6"/>
  <c r="AP4587" i="6"/>
  <c r="AP4586" i="6"/>
  <c r="AP4585" i="6"/>
  <c r="AP4584" i="6"/>
  <c r="AP4583" i="6"/>
  <c r="AP4582" i="6"/>
  <c r="AP4581" i="6"/>
  <c r="AP4580" i="6"/>
  <c r="AP4579" i="6"/>
  <c r="AP4578" i="6"/>
  <c r="AP4577" i="6"/>
  <c r="AP4576" i="6"/>
  <c r="AP4575" i="6"/>
  <c r="AP4574" i="6"/>
  <c r="AP4573" i="6"/>
  <c r="AP4572" i="6"/>
  <c r="AP4571" i="6"/>
  <c r="AP4570" i="6"/>
  <c r="AP4569" i="6"/>
  <c r="AP4568" i="6"/>
  <c r="AP4567" i="6"/>
  <c r="AP4566" i="6"/>
  <c r="AP4565" i="6"/>
  <c r="AP4564" i="6"/>
  <c r="AP4563" i="6"/>
  <c r="AP4562" i="6"/>
  <c r="AP4561" i="6"/>
  <c r="AP4560" i="6"/>
  <c r="AP4559" i="6"/>
  <c r="AP4558" i="6"/>
  <c r="AP4557" i="6"/>
  <c r="AP4556" i="6"/>
  <c r="AP4555" i="6"/>
  <c r="AP4554" i="6"/>
  <c r="AP4553" i="6"/>
  <c r="AP4552" i="6"/>
  <c r="AP4551" i="6"/>
  <c r="AP4550" i="6"/>
  <c r="AP4549" i="6"/>
  <c r="AP4548" i="6"/>
  <c r="AP4547" i="6"/>
  <c r="AP4546" i="6"/>
  <c r="AP4545" i="6"/>
  <c r="AP4544" i="6"/>
  <c r="AP4543" i="6"/>
  <c r="AP4542" i="6"/>
  <c r="AP4541" i="6"/>
  <c r="AP4540" i="6"/>
  <c r="AP4539" i="6"/>
  <c r="AP4538" i="6"/>
  <c r="AP4537" i="6"/>
  <c r="AP4536" i="6"/>
  <c r="AP4535" i="6"/>
  <c r="AP4534" i="6"/>
  <c r="AP4533" i="6"/>
  <c r="AP4532" i="6"/>
  <c r="AP4531" i="6"/>
  <c r="AP4530" i="6"/>
  <c r="AP4529" i="6"/>
  <c r="AP4528" i="6"/>
  <c r="AP4527" i="6"/>
  <c r="AP4526" i="6"/>
  <c r="AP4525" i="6"/>
  <c r="AP4524" i="6"/>
  <c r="AP4523" i="6"/>
  <c r="AP4522" i="6"/>
  <c r="AP4521" i="6"/>
  <c r="AP4520" i="6"/>
  <c r="AP4519" i="6"/>
  <c r="AP4518" i="6"/>
  <c r="AP4517" i="6"/>
  <c r="AP4516" i="6"/>
  <c r="AP4515" i="6"/>
  <c r="AP4514" i="6"/>
  <c r="AP4513" i="6"/>
  <c r="AP4512" i="6"/>
  <c r="AP4511" i="6"/>
  <c r="AP4510" i="6"/>
  <c r="AP4509" i="6"/>
  <c r="AP4508" i="6"/>
  <c r="AP4507" i="6"/>
  <c r="AP4506" i="6"/>
  <c r="AP4505" i="6"/>
  <c r="AP4504" i="6"/>
  <c r="AP4503" i="6"/>
  <c r="AP4502" i="6"/>
  <c r="AP4501" i="6"/>
  <c r="AP4500" i="6"/>
  <c r="AP4499" i="6"/>
  <c r="AP4498" i="6"/>
  <c r="AP4497" i="6"/>
  <c r="AP4496" i="6"/>
  <c r="AP4495" i="6"/>
  <c r="AP4494" i="6"/>
  <c r="AP4493" i="6"/>
  <c r="AP4492" i="6"/>
  <c r="AP4491" i="6"/>
  <c r="AP4490" i="6"/>
  <c r="AP4489" i="6"/>
  <c r="AP4488" i="6"/>
  <c r="AP4487" i="6"/>
  <c r="AP4486" i="6"/>
  <c r="AP4485" i="6"/>
  <c r="AP4484" i="6"/>
  <c r="AP4483" i="6"/>
  <c r="AP4482" i="6"/>
  <c r="AP4481" i="6"/>
  <c r="AP4480" i="6"/>
  <c r="AP4479" i="6"/>
  <c r="AP4478" i="6"/>
  <c r="AP4477" i="6"/>
  <c r="AP4476" i="6"/>
  <c r="AP4475" i="6"/>
  <c r="AP4474" i="6"/>
  <c r="AP4473" i="6"/>
  <c r="AP4472" i="6"/>
  <c r="AP4471" i="6"/>
  <c r="AP4470" i="6"/>
  <c r="AP4469" i="6"/>
  <c r="AP4468" i="6"/>
  <c r="AP4467" i="6"/>
  <c r="AP4466" i="6"/>
  <c r="AP4465" i="6"/>
  <c r="AP4464" i="6"/>
  <c r="AP4463" i="6"/>
  <c r="AP4462" i="6"/>
  <c r="AP4461" i="6"/>
  <c r="AP4460" i="6"/>
  <c r="AP4459" i="6"/>
  <c r="AP4458" i="6"/>
  <c r="AP4457" i="6"/>
  <c r="AP4456" i="6"/>
  <c r="AP4455" i="6"/>
  <c r="AP4454" i="6"/>
  <c r="AP4453" i="6"/>
  <c r="AP4452" i="6"/>
  <c r="AP4451" i="6"/>
  <c r="AP4450" i="6"/>
  <c r="AP4449" i="6"/>
  <c r="AP4448" i="6"/>
  <c r="AP4447" i="6"/>
  <c r="AP4446" i="6"/>
  <c r="AP4445" i="6"/>
  <c r="AP4444" i="6"/>
  <c r="AP4443" i="6"/>
  <c r="AP4442" i="6"/>
  <c r="AP4441" i="6"/>
  <c r="AP4440" i="6"/>
  <c r="AP4439" i="6"/>
  <c r="AP4438" i="6"/>
  <c r="AP4437" i="6"/>
  <c r="AP4436" i="6"/>
  <c r="AP4435" i="6"/>
  <c r="AP4434" i="6"/>
  <c r="AP4433" i="6"/>
  <c r="AP4432" i="6"/>
  <c r="AP4431" i="6"/>
  <c r="AP4430" i="6"/>
  <c r="AP4429" i="6"/>
  <c r="AP4428" i="6"/>
  <c r="AP4427" i="6"/>
  <c r="AP4426" i="6"/>
  <c r="AP4425" i="6"/>
  <c r="AP4424" i="6"/>
  <c r="AP4423" i="6"/>
  <c r="AP4422" i="6"/>
  <c r="AP4421" i="6"/>
  <c r="AP4420" i="6"/>
  <c r="AP4419" i="6"/>
  <c r="AP4418" i="6"/>
  <c r="AP4417" i="6"/>
  <c r="AP4416" i="6"/>
  <c r="AP4415" i="6"/>
  <c r="AP4414" i="6"/>
  <c r="AP4413" i="6"/>
  <c r="AP4412" i="6"/>
  <c r="AP4411" i="6"/>
  <c r="AP4410" i="6"/>
  <c r="AP4409" i="6"/>
  <c r="AP4408" i="6"/>
  <c r="AP4407" i="6"/>
  <c r="AP4406" i="6"/>
  <c r="AP4405" i="6"/>
  <c r="AP4404" i="6"/>
  <c r="AP4403" i="6"/>
  <c r="AP4402" i="6"/>
  <c r="AP4401" i="6"/>
  <c r="AP4400" i="6"/>
  <c r="AP4399" i="6"/>
  <c r="AP4398" i="6"/>
  <c r="AP4397" i="6"/>
  <c r="AP4396" i="6"/>
  <c r="AP4395" i="6"/>
  <c r="AP4394" i="6"/>
  <c r="AP4393" i="6"/>
  <c r="AP4392" i="6"/>
  <c r="AP4391" i="6"/>
  <c r="AP4390" i="6"/>
  <c r="AP4389" i="6"/>
  <c r="AP4388" i="6"/>
  <c r="AP4387" i="6"/>
  <c r="AP4386" i="6"/>
  <c r="AP4385" i="6"/>
  <c r="AP4384" i="6"/>
  <c r="AP4383" i="6"/>
  <c r="AP4382" i="6"/>
  <c r="AP4381" i="6"/>
  <c r="AP4380" i="6"/>
  <c r="AP4379" i="6"/>
  <c r="AP4378" i="6"/>
  <c r="AP4377" i="6"/>
  <c r="AP4376" i="6"/>
  <c r="AP4375" i="6"/>
  <c r="AP4374" i="6"/>
  <c r="AP4373" i="6"/>
  <c r="AP4372" i="6"/>
  <c r="AP4371" i="6"/>
  <c r="AP4370" i="6"/>
  <c r="AP4369" i="6"/>
  <c r="AP4368" i="6"/>
  <c r="AP4367" i="6"/>
  <c r="AP4366" i="6"/>
  <c r="AP4365" i="6"/>
  <c r="AP4364" i="6"/>
  <c r="AP4363" i="6"/>
  <c r="AP4362" i="6"/>
  <c r="AP4361" i="6"/>
  <c r="AP4360" i="6"/>
  <c r="AP4359" i="6"/>
  <c r="AP4358" i="6"/>
  <c r="AP4357" i="6"/>
  <c r="AP4356" i="6"/>
  <c r="AP4355" i="6"/>
  <c r="AP4354" i="6"/>
  <c r="AP4353" i="6"/>
  <c r="AP4352" i="6"/>
  <c r="AP4351" i="6"/>
  <c r="AP4350" i="6"/>
  <c r="AP4349" i="6"/>
  <c r="AP4348" i="6"/>
  <c r="AP4347" i="6"/>
  <c r="AP4346" i="6"/>
  <c r="AP4345" i="6"/>
  <c r="AP4344" i="6"/>
  <c r="AP4343" i="6"/>
  <c r="AP4342" i="6"/>
  <c r="AP4341" i="6"/>
  <c r="AP4340" i="6"/>
  <c r="AP4339" i="6"/>
  <c r="AP4338" i="6"/>
  <c r="AP4337" i="6"/>
  <c r="AP4336" i="6"/>
  <c r="AP4335" i="6"/>
  <c r="AP4334" i="6"/>
  <c r="AP4333" i="6"/>
  <c r="AP4332" i="6"/>
  <c r="AP4331" i="6"/>
  <c r="AP4330" i="6"/>
  <c r="AP4329" i="6"/>
  <c r="AP4328" i="6"/>
  <c r="AP4327" i="6"/>
  <c r="AP4326" i="6"/>
  <c r="AP4325" i="6"/>
  <c r="AP4324" i="6"/>
  <c r="AP4323" i="6"/>
  <c r="AP4322" i="6"/>
  <c r="AP4321" i="6"/>
  <c r="AP4320" i="6"/>
  <c r="AP4319" i="6"/>
  <c r="AP4318" i="6"/>
  <c r="AP4317" i="6"/>
  <c r="AP4316" i="6"/>
  <c r="AP4315" i="6"/>
  <c r="AP4314" i="6"/>
  <c r="AP4313" i="6"/>
  <c r="AP4312" i="6"/>
  <c r="AP4311" i="6"/>
  <c r="AP4310" i="6"/>
  <c r="AP4309" i="6"/>
  <c r="AP4308" i="6"/>
  <c r="AP4307" i="6"/>
  <c r="AP4306" i="6"/>
  <c r="AP4305" i="6"/>
  <c r="AP4304" i="6"/>
  <c r="AP4303" i="6"/>
  <c r="AP4302" i="6"/>
  <c r="AP4301" i="6"/>
  <c r="AP4300" i="6"/>
  <c r="AP4299" i="6"/>
  <c r="AP4298" i="6"/>
  <c r="AP4297" i="6"/>
  <c r="AP4296" i="6"/>
  <c r="AP4295" i="6"/>
  <c r="AP4294" i="6"/>
  <c r="AP4293" i="6"/>
  <c r="AP4292" i="6"/>
  <c r="AP4291" i="6"/>
  <c r="AP4290" i="6"/>
  <c r="AP4289" i="6"/>
  <c r="AP4288" i="6"/>
  <c r="AP4287" i="6"/>
  <c r="AP4286" i="6"/>
  <c r="AP4285" i="6"/>
  <c r="AP4284" i="6"/>
  <c r="AP4283" i="6"/>
  <c r="AP4282" i="6"/>
  <c r="AP4281" i="6"/>
  <c r="AP4280" i="6"/>
  <c r="AP4279" i="6"/>
  <c r="AP4278" i="6"/>
  <c r="AP4277" i="6"/>
  <c r="AP4276" i="6"/>
  <c r="AP4275" i="6"/>
  <c r="AP4274" i="6"/>
  <c r="AP4273" i="6"/>
  <c r="AP4272" i="6"/>
  <c r="AP4271" i="6"/>
  <c r="AP4270" i="6"/>
  <c r="AP4269" i="6"/>
  <c r="AP4268" i="6"/>
  <c r="AP4267" i="6"/>
  <c r="AP4266" i="6"/>
  <c r="AP4265" i="6"/>
  <c r="AP4264" i="6"/>
  <c r="AP4263" i="6"/>
  <c r="AP4262" i="6"/>
  <c r="AP4261" i="6"/>
  <c r="AP4260" i="6"/>
  <c r="AP4259" i="6"/>
  <c r="AP4258" i="6"/>
  <c r="AP4257" i="6"/>
  <c r="AP4256" i="6"/>
  <c r="AP4255" i="6"/>
  <c r="AP4254" i="6"/>
  <c r="AP4253" i="6"/>
  <c r="AP4252" i="6"/>
  <c r="AP4251" i="6"/>
  <c r="AP4250" i="6"/>
  <c r="AP4249" i="6"/>
  <c r="AP4248" i="6"/>
  <c r="AP4247" i="6"/>
  <c r="AP4246" i="6"/>
  <c r="AP4245" i="6"/>
  <c r="AP4244" i="6"/>
  <c r="AP4243" i="6"/>
  <c r="AP4242" i="6"/>
  <c r="AP4241" i="6"/>
  <c r="AP4240" i="6"/>
  <c r="AP4239" i="6"/>
  <c r="AP4238" i="6"/>
  <c r="AP4237" i="6"/>
  <c r="AP4236" i="6"/>
  <c r="AP4235" i="6"/>
  <c r="AP4234" i="6"/>
  <c r="AP4233" i="6"/>
  <c r="AP4232" i="6"/>
  <c r="AP4231" i="6"/>
  <c r="AP4230" i="6"/>
  <c r="AP4229" i="6"/>
  <c r="AP4228" i="6"/>
  <c r="AP4227" i="6"/>
  <c r="AP4226" i="6"/>
  <c r="AP4225" i="6"/>
  <c r="AP4224" i="6"/>
  <c r="AP4223" i="6"/>
  <c r="AP4222" i="6"/>
  <c r="AP4221" i="6"/>
  <c r="AP4220" i="6"/>
  <c r="AP4219" i="6"/>
  <c r="AP4218" i="6"/>
  <c r="AP4217" i="6"/>
  <c r="AP4216" i="6"/>
  <c r="AP4215" i="6"/>
  <c r="AP4214" i="6"/>
  <c r="AP4213" i="6"/>
  <c r="AP4212" i="6"/>
  <c r="AP4211" i="6"/>
  <c r="AP4210" i="6"/>
  <c r="AP4209" i="6"/>
  <c r="AP4208" i="6"/>
  <c r="AP4207" i="6"/>
  <c r="AP4206" i="6"/>
  <c r="AP4205" i="6"/>
  <c r="AP4204" i="6"/>
  <c r="AP4203" i="6"/>
  <c r="AP4202" i="6"/>
  <c r="AP4201" i="6"/>
  <c r="AP4200" i="6"/>
  <c r="AP4199" i="6"/>
  <c r="AP4198" i="6"/>
  <c r="AP4197" i="6"/>
  <c r="AP4196" i="6"/>
  <c r="AP4195" i="6"/>
  <c r="AP4194" i="6"/>
  <c r="AP4193" i="6"/>
  <c r="AP4192" i="6"/>
  <c r="AP4191" i="6"/>
  <c r="AP4190" i="6"/>
  <c r="AP4189" i="6"/>
  <c r="AP4188" i="6"/>
  <c r="AP4187" i="6"/>
  <c r="AP4186" i="6"/>
  <c r="AP4185" i="6"/>
  <c r="AP4184" i="6"/>
  <c r="AP4183" i="6"/>
  <c r="AP4182" i="6"/>
  <c r="AP4181" i="6"/>
  <c r="AP4180" i="6"/>
  <c r="AP4179" i="6"/>
  <c r="AP4178" i="6"/>
  <c r="AP4177" i="6"/>
  <c r="AP4176" i="6"/>
  <c r="AP4175" i="6"/>
  <c r="AP4174" i="6"/>
  <c r="AP4173" i="6"/>
  <c r="AP4172" i="6"/>
  <c r="AP4171" i="6"/>
  <c r="AP4170" i="6"/>
  <c r="AP4169" i="6"/>
  <c r="AP4168" i="6"/>
  <c r="AP4167" i="6"/>
  <c r="AP4166" i="6"/>
  <c r="AP4165" i="6"/>
  <c r="AP4164" i="6"/>
  <c r="AP4163" i="6"/>
  <c r="AP4162" i="6"/>
  <c r="AP4161" i="6"/>
  <c r="AP4160" i="6"/>
  <c r="AP4159" i="6"/>
  <c r="AP4158" i="6"/>
  <c r="AP4157" i="6"/>
  <c r="AP4156" i="6"/>
  <c r="AP4155" i="6"/>
  <c r="AP4154" i="6"/>
  <c r="AP4153" i="6"/>
  <c r="AP4152" i="6"/>
  <c r="AP4151" i="6"/>
  <c r="AP4150" i="6"/>
  <c r="AP4149" i="6"/>
  <c r="AP4148" i="6"/>
  <c r="AP4147" i="6"/>
  <c r="AP4146" i="6"/>
  <c r="AP4145" i="6"/>
  <c r="AP4144" i="6"/>
  <c r="AP4143" i="6"/>
  <c r="AP4142" i="6"/>
  <c r="AP4141" i="6"/>
  <c r="AP4140" i="6"/>
  <c r="AP4139" i="6"/>
  <c r="AP4138" i="6"/>
  <c r="AP4137" i="6"/>
  <c r="AP4136" i="6"/>
  <c r="AP4135" i="6"/>
  <c r="AP4134" i="6"/>
  <c r="AP4133" i="6"/>
  <c r="AP4132" i="6"/>
  <c r="AP4131" i="6"/>
  <c r="AP4130" i="6"/>
  <c r="AP4129" i="6"/>
  <c r="AP4128" i="6"/>
  <c r="AP4127" i="6"/>
  <c r="AP4126" i="6"/>
  <c r="AP4125" i="6"/>
  <c r="AP4124" i="6"/>
  <c r="AP4123" i="6"/>
  <c r="AP4122" i="6"/>
  <c r="AP4121" i="6"/>
  <c r="AP4120" i="6"/>
  <c r="AP4119" i="6"/>
  <c r="AP4118" i="6"/>
  <c r="AP4117" i="6"/>
  <c r="AP4116" i="6"/>
  <c r="AP4115" i="6"/>
  <c r="AP4114" i="6"/>
  <c r="AP4113" i="6"/>
  <c r="AP4112" i="6"/>
  <c r="AP4111" i="6"/>
  <c r="AP4110" i="6"/>
  <c r="AP4109" i="6"/>
  <c r="AP4108" i="6"/>
  <c r="AP4107" i="6"/>
  <c r="AP4106" i="6"/>
  <c r="AP4105" i="6"/>
  <c r="AP4104" i="6"/>
  <c r="AP4103" i="6"/>
  <c r="AP4102" i="6"/>
  <c r="AP4101" i="6"/>
  <c r="AP4100" i="6"/>
  <c r="AP4099" i="6"/>
  <c r="AP4098" i="6"/>
  <c r="AP4097" i="6"/>
  <c r="AP4096" i="6"/>
  <c r="AP4095" i="6"/>
  <c r="AP4094" i="6"/>
  <c r="AP4093" i="6"/>
  <c r="AP4092" i="6"/>
  <c r="AP4091" i="6"/>
  <c r="AP4090" i="6"/>
  <c r="AP4089" i="6"/>
  <c r="AP4088" i="6"/>
  <c r="AP4087" i="6"/>
  <c r="AP4086" i="6"/>
  <c r="AP4085" i="6"/>
  <c r="AP4084" i="6"/>
  <c r="AP4083" i="6"/>
  <c r="AP4082" i="6"/>
  <c r="AP4081" i="6"/>
  <c r="AP4080" i="6"/>
  <c r="AP4079" i="6"/>
  <c r="AP4078" i="6"/>
  <c r="AP4077" i="6"/>
  <c r="AP4076" i="6"/>
  <c r="AP4075" i="6"/>
  <c r="AP4074" i="6"/>
  <c r="AP4073" i="6"/>
  <c r="AP4072" i="6"/>
  <c r="AP4071" i="6"/>
  <c r="AP4070" i="6"/>
  <c r="AP4069" i="6"/>
  <c r="AP4068" i="6"/>
  <c r="AP4067" i="6"/>
  <c r="AP4066" i="6"/>
  <c r="AP4065" i="6"/>
  <c r="AP4064" i="6"/>
  <c r="AP4063" i="6"/>
  <c r="AP4062" i="6"/>
  <c r="AP4061" i="6"/>
  <c r="AP4060" i="6"/>
  <c r="AP4059" i="6"/>
  <c r="AP4058" i="6"/>
  <c r="AP4057" i="6"/>
  <c r="AP4056" i="6"/>
  <c r="AP4055" i="6"/>
  <c r="AP4054" i="6"/>
  <c r="AP4053" i="6"/>
  <c r="AP4052" i="6"/>
  <c r="AP4051" i="6"/>
  <c r="AP4050" i="6"/>
  <c r="AP4049" i="6"/>
  <c r="AP4048" i="6"/>
  <c r="AP4047" i="6"/>
  <c r="AP4046" i="6"/>
  <c r="AP4045" i="6"/>
  <c r="AP4044" i="6"/>
  <c r="AP4043" i="6"/>
  <c r="AP4042" i="6"/>
  <c r="AP4041" i="6"/>
  <c r="AP4040" i="6"/>
  <c r="AP4039" i="6"/>
  <c r="AP4038" i="6"/>
  <c r="AP4037" i="6"/>
  <c r="AP4036" i="6"/>
  <c r="AP4035" i="6"/>
  <c r="AP4034" i="6"/>
  <c r="AP4033" i="6"/>
  <c r="AP4032" i="6"/>
  <c r="AP4031" i="6"/>
  <c r="AP4030" i="6"/>
  <c r="AP4029" i="6"/>
  <c r="AP4028" i="6"/>
  <c r="AP4027" i="6"/>
  <c r="AP4026" i="6"/>
  <c r="AP4025" i="6"/>
  <c r="AP4024" i="6"/>
  <c r="AP4023" i="6"/>
  <c r="AP4022" i="6"/>
  <c r="AP4021" i="6"/>
  <c r="AP4020" i="6"/>
  <c r="AP4019" i="6"/>
  <c r="AP4018" i="6"/>
  <c r="AP4017" i="6"/>
  <c r="AP4016" i="6"/>
  <c r="AP4015" i="6"/>
  <c r="AP4014" i="6"/>
  <c r="AP4013" i="6"/>
  <c r="AP4012" i="6"/>
  <c r="AP4011" i="6"/>
  <c r="AP4010" i="6"/>
  <c r="AP4009" i="6"/>
  <c r="AP4008" i="6"/>
  <c r="AP4007" i="6"/>
  <c r="AP4006" i="6"/>
  <c r="AP4005" i="6"/>
  <c r="AP4004" i="6"/>
  <c r="AP4003" i="6"/>
  <c r="AP4002" i="6"/>
  <c r="AP4001" i="6"/>
  <c r="AP4000" i="6"/>
  <c r="AP3999" i="6"/>
  <c r="AP3998" i="6"/>
  <c r="AP3997" i="6"/>
  <c r="AP3996" i="6"/>
  <c r="AP3995" i="6"/>
  <c r="AP3994" i="6"/>
  <c r="AP3993" i="6"/>
  <c r="AP3992" i="6"/>
  <c r="AP3991" i="6"/>
  <c r="AP3990" i="6"/>
  <c r="AP3989" i="6"/>
  <c r="AP3988" i="6"/>
  <c r="AP3987" i="6"/>
  <c r="AP3986" i="6"/>
  <c r="AP3985" i="6"/>
  <c r="AP3984" i="6"/>
  <c r="AP3983" i="6"/>
  <c r="AP3982" i="6"/>
  <c r="AP3981" i="6"/>
  <c r="AP3980" i="6"/>
  <c r="AP3979" i="6"/>
  <c r="AP3978" i="6"/>
  <c r="AP3977" i="6"/>
  <c r="AP3976" i="6"/>
  <c r="AP3975" i="6"/>
  <c r="AP3974" i="6"/>
  <c r="AP3973" i="6"/>
  <c r="AP3972" i="6"/>
  <c r="AP3971" i="6"/>
  <c r="AP3970" i="6"/>
  <c r="AP3969" i="6"/>
  <c r="AP3968" i="6"/>
  <c r="AP3967" i="6"/>
  <c r="AP3966" i="6"/>
  <c r="AP3965" i="6"/>
  <c r="AP3964" i="6"/>
  <c r="AP3963" i="6"/>
  <c r="AP3962" i="6"/>
  <c r="AP3961" i="6"/>
  <c r="AP3960" i="6"/>
  <c r="AP3959" i="6"/>
  <c r="AP3958" i="6"/>
  <c r="AP3957" i="6"/>
  <c r="AP3956" i="6"/>
  <c r="AP3955" i="6"/>
  <c r="AP3954" i="6"/>
  <c r="AP3953" i="6"/>
  <c r="AP3952" i="6"/>
  <c r="AP3951" i="6"/>
  <c r="AP3950" i="6"/>
  <c r="AP3949" i="6"/>
  <c r="AP3948" i="6"/>
  <c r="AP3947" i="6"/>
  <c r="AP3946" i="6"/>
  <c r="AP3945" i="6"/>
  <c r="AP3944" i="6"/>
  <c r="AP3943" i="6"/>
  <c r="AP3942" i="6"/>
  <c r="AP3941" i="6"/>
  <c r="AP3940" i="6"/>
  <c r="AP3939" i="6"/>
  <c r="AP3938" i="6"/>
  <c r="AP3937" i="6"/>
  <c r="AP3936" i="6"/>
  <c r="AP3935" i="6"/>
  <c r="AP3934" i="6"/>
  <c r="AP3933" i="6"/>
  <c r="AP3932" i="6"/>
  <c r="AP3931" i="6"/>
  <c r="AP3930" i="6"/>
  <c r="AP3929" i="6"/>
  <c r="AP3928" i="6"/>
  <c r="AP3927" i="6"/>
  <c r="AP3926" i="6"/>
  <c r="AP3925" i="6"/>
  <c r="AP3924" i="6"/>
  <c r="AP3923" i="6"/>
  <c r="AP3922" i="6"/>
  <c r="AP3921" i="6"/>
  <c r="AP3920" i="6"/>
  <c r="AP3919" i="6"/>
  <c r="AP3918" i="6"/>
  <c r="AP3917" i="6"/>
  <c r="AP3916" i="6"/>
  <c r="AP3915" i="6"/>
  <c r="AP3914" i="6"/>
  <c r="AP3913" i="6"/>
  <c r="AP3912" i="6"/>
  <c r="AP3911" i="6"/>
  <c r="AP3910" i="6"/>
  <c r="AP3909" i="6"/>
  <c r="AP3908" i="6"/>
  <c r="AP3907" i="6"/>
  <c r="AP3906" i="6"/>
  <c r="AP3905" i="6"/>
  <c r="AP3904" i="6"/>
  <c r="AP3903" i="6"/>
  <c r="AP3902" i="6"/>
  <c r="AP3901" i="6"/>
  <c r="AP3900" i="6"/>
  <c r="AP3899" i="6"/>
  <c r="AP3898" i="6"/>
  <c r="AP3897" i="6"/>
  <c r="AP3896" i="6"/>
  <c r="AP3895" i="6"/>
  <c r="AP3894" i="6"/>
  <c r="AP3893" i="6"/>
  <c r="AP3892" i="6"/>
  <c r="AP3891" i="6"/>
  <c r="AP3890" i="6"/>
  <c r="AP3889" i="6"/>
  <c r="AP3888" i="6"/>
  <c r="AP3887" i="6"/>
  <c r="AP3886" i="6"/>
  <c r="AP3885" i="6"/>
  <c r="AP3884" i="6"/>
  <c r="AP3883" i="6"/>
  <c r="AP3882" i="6"/>
  <c r="AP3881" i="6"/>
  <c r="AP3880" i="6"/>
  <c r="AP3879" i="6"/>
  <c r="AP3878" i="6"/>
  <c r="AP3877" i="6"/>
  <c r="AP3876" i="6"/>
  <c r="AP3875" i="6"/>
  <c r="AP3874" i="6"/>
  <c r="AP3873" i="6"/>
  <c r="AP3872" i="6"/>
  <c r="AP3871" i="6"/>
  <c r="AP3870" i="6"/>
  <c r="AP3869" i="6"/>
  <c r="AP3868" i="6"/>
  <c r="AP3867" i="6"/>
  <c r="AP3866" i="6"/>
  <c r="AP3865" i="6"/>
  <c r="AP3864" i="6"/>
  <c r="AP3863" i="6"/>
  <c r="AP3862" i="6"/>
  <c r="AP3861" i="6"/>
  <c r="AP3860" i="6"/>
  <c r="AP3859" i="6"/>
  <c r="AP3858" i="6"/>
  <c r="AP3857" i="6"/>
  <c r="AP3856" i="6"/>
  <c r="AP3855" i="6"/>
  <c r="AP3854" i="6"/>
  <c r="AP3853" i="6"/>
  <c r="AP3852" i="6"/>
  <c r="AP3851" i="6"/>
  <c r="AP3850" i="6"/>
  <c r="AP3849" i="6"/>
  <c r="AP3848" i="6"/>
  <c r="AP3847" i="6"/>
  <c r="AP3846" i="6"/>
  <c r="AP3845" i="6"/>
  <c r="AP3844" i="6"/>
  <c r="AP3843" i="6"/>
  <c r="AP3842" i="6"/>
  <c r="AP3841" i="6"/>
  <c r="AP3840" i="6"/>
  <c r="AP3839" i="6"/>
  <c r="AP3838" i="6"/>
  <c r="AP3837" i="6"/>
  <c r="AP3836" i="6"/>
  <c r="AP3835" i="6"/>
  <c r="AP3834" i="6"/>
  <c r="AP3833" i="6"/>
  <c r="AP3832" i="6"/>
  <c r="AP3831" i="6"/>
  <c r="AP3830" i="6"/>
  <c r="AP3829" i="6"/>
  <c r="AP3828" i="6"/>
  <c r="AP3827" i="6"/>
  <c r="AP3826" i="6"/>
  <c r="AP3825" i="6"/>
  <c r="AP3824" i="6"/>
  <c r="AP3823" i="6"/>
  <c r="AP3822" i="6"/>
  <c r="AP3821" i="6"/>
  <c r="AP3820" i="6"/>
  <c r="AP3819" i="6"/>
  <c r="AP3818" i="6"/>
  <c r="AP3817" i="6"/>
  <c r="AP3816" i="6"/>
  <c r="AP3815" i="6"/>
  <c r="AP3814" i="6"/>
  <c r="AP3813" i="6"/>
  <c r="AP3812" i="6"/>
  <c r="AP3811" i="6"/>
  <c r="AP3810" i="6"/>
  <c r="AP3809" i="6"/>
  <c r="AP3808" i="6"/>
  <c r="AP3807" i="6"/>
  <c r="AP3806" i="6"/>
  <c r="AP3805" i="6"/>
  <c r="AP3804" i="6"/>
  <c r="AP3803" i="6"/>
  <c r="AP3802" i="6"/>
  <c r="AP3801" i="6"/>
  <c r="AP3800" i="6"/>
  <c r="AP3799" i="6"/>
  <c r="AP3798" i="6"/>
  <c r="AP3797" i="6"/>
  <c r="AP3796" i="6"/>
  <c r="AP3795" i="6"/>
  <c r="AP3794" i="6"/>
  <c r="AP3793" i="6"/>
  <c r="AP3792" i="6"/>
  <c r="AP3791" i="6"/>
  <c r="AP3790" i="6"/>
  <c r="AP3789" i="6"/>
  <c r="AP3788" i="6"/>
  <c r="AP3787" i="6"/>
  <c r="AP3786" i="6"/>
  <c r="AP3785" i="6"/>
  <c r="AP3784" i="6"/>
  <c r="AP3783" i="6"/>
  <c r="AP3782" i="6"/>
  <c r="AP3781" i="6"/>
  <c r="AP3780" i="6"/>
  <c r="AP3779" i="6"/>
  <c r="AP3778" i="6"/>
  <c r="AP3777" i="6"/>
  <c r="AP3776" i="6"/>
  <c r="AP3775" i="6"/>
  <c r="AP3774" i="6"/>
  <c r="AP3773" i="6"/>
  <c r="AP3772" i="6"/>
  <c r="AP3771" i="6"/>
  <c r="AP3770" i="6"/>
  <c r="AP3769" i="6"/>
  <c r="AP3768" i="6"/>
  <c r="AP3767" i="6"/>
  <c r="AP3766" i="6"/>
  <c r="AP3765" i="6"/>
  <c r="AP3764" i="6"/>
  <c r="AP3763" i="6"/>
  <c r="AP3762" i="6"/>
  <c r="AP3761" i="6"/>
  <c r="AP3760" i="6"/>
  <c r="AP3759" i="6"/>
  <c r="AP3758" i="6"/>
  <c r="AP3757" i="6"/>
  <c r="AP3756" i="6"/>
  <c r="AP3755" i="6"/>
  <c r="AP3754" i="6"/>
  <c r="AP3753" i="6"/>
  <c r="AP3752" i="6"/>
  <c r="AP3751" i="6"/>
  <c r="AP3750" i="6"/>
  <c r="AP3749" i="6"/>
  <c r="AP3748" i="6"/>
  <c r="AP3747" i="6"/>
  <c r="AP3746" i="6"/>
  <c r="AP3745" i="6"/>
  <c r="AP3744" i="6"/>
  <c r="AP3743" i="6"/>
  <c r="AP3742" i="6"/>
  <c r="AP3741" i="6"/>
  <c r="AP3740" i="6"/>
  <c r="AP3739" i="6"/>
  <c r="AP3738" i="6"/>
  <c r="AP3737" i="6"/>
  <c r="AP3736" i="6"/>
  <c r="AP3735" i="6"/>
  <c r="AP3734" i="6"/>
  <c r="AP3733" i="6"/>
  <c r="AP3732" i="6"/>
  <c r="AP3731" i="6"/>
  <c r="AP3730" i="6"/>
  <c r="AP3729" i="6"/>
  <c r="AP3728" i="6"/>
  <c r="AP3727" i="6"/>
  <c r="AP3726" i="6"/>
  <c r="AP3725" i="6"/>
  <c r="AP3724" i="6"/>
  <c r="AP3723" i="6"/>
  <c r="AP3722" i="6"/>
  <c r="AP3721" i="6"/>
  <c r="AP3720" i="6"/>
  <c r="AP3719" i="6"/>
  <c r="AP3718" i="6"/>
  <c r="AP3717" i="6"/>
  <c r="AP3716" i="6"/>
  <c r="AP3715" i="6"/>
  <c r="AP3714" i="6"/>
  <c r="AP3713" i="6"/>
  <c r="AP3712" i="6"/>
  <c r="AP3711" i="6"/>
  <c r="AP3710" i="6"/>
  <c r="AP3709" i="6"/>
  <c r="AP3708" i="6"/>
  <c r="AP3707" i="6"/>
  <c r="AP3706" i="6"/>
  <c r="AP3705" i="6"/>
  <c r="AP3704" i="6"/>
  <c r="AP3703" i="6"/>
  <c r="AP3702" i="6"/>
  <c r="AP3701" i="6"/>
  <c r="AP3700" i="6"/>
  <c r="AP3699" i="6"/>
  <c r="AP3698" i="6"/>
  <c r="AP3697" i="6"/>
  <c r="AP3696" i="6"/>
  <c r="AP3695" i="6"/>
  <c r="AP3694" i="6"/>
  <c r="AP3693" i="6"/>
  <c r="AP3692" i="6"/>
  <c r="AP3691" i="6"/>
  <c r="AP3690" i="6"/>
  <c r="AP3689" i="6"/>
  <c r="AP3688" i="6"/>
  <c r="AP3687" i="6"/>
  <c r="AP3686" i="6"/>
  <c r="AP3685" i="6"/>
  <c r="AP3684" i="6"/>
  <c r="AP3683" i="6"/>
  <c r="AP3682" i="6"/>
  <c r="AP3681" i="6"/>
  <c r="AP3680" i="6"/>
  <c r="AP3679" i="6"/>
  <c r="AP3678" i="6"/>
  <c r="AP3677" i="6"/>
  <c r="AP3676" i="6"/>
  <c r="AP3675" i="6"/>
  <c r="AP3674" i="6"/>
  <c r="AP3673" i="6"/>
  <c r="AP3672" i="6"/>
  <c r="AP3671" i="6"/>
  <c r="AP3670" i="6"/>
  <c r="AP3669" i="6"/>
  <c r="AP3668" i="6"/>
  <c r="AP3667" i="6"/>
  <c r="AP3666" i="6"/>
  <c r="AP3665" i="6"/>
  <c r="AP3664" i="6"/>
  <c r="AP3663" i="6"/>
  <c r="AP3662" i="6"/>
  <c r="AP3661" i="6"/>
  <c r="AP3660" i="6"/>
  <c r="AP3659" i="6"/>
  <c r="AP3658" i="6"/>
  <c r="AP3657" i="6"/>
  <c r="AP3656" i="6"/>
  <c r="AP3655" i="6"/>
  <c r="AP3654" i="6"/>
  <c r="AP3653" i="6"/>
  <c r="AP3652" i="6"/>
  <c r="AP3651" i="6"/>
  <c r="AP3650" i="6"/>
  <c r="AP3649" i="6"/>
  <c r="AP3648" i="6"/>
  <c r="AP3647" i="6"/>
  <c r="AP3646" i="6"/>
  <c r="AP3645" i="6"/>
  <c r="AP3644" i="6"/>
  <c r="AP3643" i="6"/>
  <c r="AP3642" i="6"/>
  <c r="AP3641" i="6"/>
  <c r="AP3640" i="6"/>
  <c r="AP3639" i="6"/>
  <c r="AP3638" i="6"/>
  <c r="AP3637" i="6"/>
  <c r="AP3636" i="6"/>
  <c r="AP3635" i="6"/>
  <c r="AP3634" i="6"/>
  <c r="AP3633" i="6"/>
  <c r="AP3632" i="6"/>
  <c r="AP3631" i="6"/>
  <c r="AP3630" i="6"/>
  <c r="AP3629" i="6"/>
  <c r="AP3628" i="6"/>
  <c r="AP3627" i="6"/>
  <c r="AP3626" i="6"/>
  <c r="AP3625" i="6"/>
  <c r="AP3624" i="6"/>
  <c r="AP3623" i="6"/>
  <c r="AP3622" i="6"/>
  <c r="AP3621" i="6"/>
  <c r="AP3620" i="6"/>
  <c r="AP3619" i="6"/>
  <c r="AP3618" i="6"/>
  <c r="AP3617" i="6"/>
  <c r="AP3616" i="6"/>
  <c r="AP3615" i="6"/>
  <c r="AP3614" i="6"/>
  <c r="AP3613" i="6"/>
  <c r="AP3612" i="6"/>
  <c r="AP3611" i="6"/>
  <c r="AP3610" i="6"/>
  <c r="AP3609" i="6"/>
  <c r="AP3608" i="6"/>
  <c r="AP3607" i="6"/>
  <c r="AP3606" i="6"/>
  <c r="AP3605" i="6"/>
  <c r="AP3604" i="6"/>
  <c r="AP3603" i="6"/>
  <c r="AP3602" i="6"/>
  <c r="AP3601" i="6"/>
  <c r="AP3600" i="6"/>
  <c r="AP3599" i="6"/>
  <c r="AP3598" i="6"/>
  <c r="AP3597" i="6"/>
  <c r="AP3596" i="6"/>
  <c r="AP3595" i="6"/>
  <c r="AP3594" i="6"/>
  <c r="AP3593" i="6"/>
  <c r="AP3592" i="6"/>
  <c r="AP3591" i="6"/>
  <c r="AP3590" i="6"/>
  <c r="AP3589" i="6"/>
  <c r="AP3588" i="6"/>
  <c r="AP3587" i="6"/>
  <c r="AP3586" i="6"/>
  <c r="AP3585" i="6"/>
  <c r="AP3584" i="6"/>
  <c r="AP3583" i="6"/>
  <c r="AP3582" i="6"/>
  <c r="AP3581" i="6"/>
  <c r="AP3580" i="6"/>
  <c r="AP3579" i="6"/>
  <c r="AP3578" i="6"/>
  <c r="AP3577" i="6"/>
  <c r="AP3576" i="6"/>
  <c r="AP3575" i="6"/>
  <c r="AP3574" i="6"/>
  <c r="AP3573" i="6"/>
  <c r="AP3572" i="6"/>
  <c r="AP3571" i="6"/>
  <c r="AP3570" i="6"/>
  <c r="AP3569" i="6"/>
  <c r="AP3568" i="6"/>
  <c r="AP3567" i="6"/>
  <c r="AP3566" i="6"/>
  <c r="AP3565" i="6"/>
  <c r="AP3564" i="6"/>
  <c r="AP3563" i="6"/>
  <c r="AP3562" i="6"/>
  <c r="AP3561" i="6"/>
  <c r="AP3560" i="6"/>
  <c r="AP3559" i="6"/>
  <c r="AP3558" i="6"/>
  <c r="AP3557" i="6"/>
  <c r="AP3556" i="6"/>
  <c r="AP3555" i="6"/>
  <c r="AP3554" i="6"/>
  <c r="AP3553" i="6"/>
  <c r="AP3552" i="6"/>
  <c r="AP3551" i="6"/>
  <c r="AP3550" i="6"/>
  <c r="AP3549" i="6"/>
  <c r="AP3548" i="6"/>
  <c r="AP3547" i="6"/>
  <c r="AP3546" i="6"/>
  <c r="AP3545" i="6"/>
  <c r="AP3544" i="6"/>
  <c r="AP3543" i="6"/>
  <c r="AP3542" i="6"/>
  <c r="AP3541" i="6"/>
  <c r="AP3540" i="6"/>
  <c r="AP3539" i="6"/>
  <c r="AP3538" i="6"/>
  <c r="AP3537" i="6"/>
  <c r="AP3536" i="6"/>
  <c r="AP3535" i="6"/>
  <c r="AP3534" i="6"/>
  <c r="AP3533" i="6"/>
  <c r="AP3532" i="6"/>
  <c r="AP3531" i="6"/>
  <c r="AP3530" i="6"/>
  <c r="AP3529" i="6"/>
  <c r="AP3528" i="6"/>
  <c r="AP3527" i="6"/>
  <c r="AP3526" i="6"/>
  <c r="AP3525" i="6"/>
  <c r="AP3524" i="6"/>
  <c r="AP3523" i="6"/>
  <c r="AP3522" i="6"/>
  <c r="AP3521" i="6"/>
  <c r="AP3520" i="6"/>
  <c r="AP3519" i="6"/>
  <c r="AP3518" i="6"/>
  <c r="AP3517" i="6"/>
  <c r="AP3516" i="6"/>
  <c r="AP3515" i="6"/>
  <c r="AP3514" i="6"/>
  <c r="AP3513" i="6"/>
  <c r="AP3512" i="6"/>
  <c r="AP3511" i="6"/>
  <c r="AP3510" i="6"/>
  <c r="AP3509" i="6"/>
  <c r="AP3508" i="6"/>
  <c r="AP3507" i="6"/>
  <c r="AP3506" i="6"/>
  <c r="AP3505" i="6"/>
  <c r="AP3504" i="6"/>
  <c r="AP3503" i="6"/>
  <c r="AP3502" i="6"/>
  <c r="AP3501" i="6"/>
  <c r="AP3500" i="6"/>
  <c r="AP3499" i="6"/>
  <c r="AP3498" i="6"/>
  <c r="AP3497" i="6"/>
  <c r="AP3496" i="6"/>
  <c r="AP3495" i="6"/>
  <c r="AP3494" i="6"/>
  <c r="AP3493" i="6"/>
  <c r="AP3492" i="6"/>
  <c r="AP3491" i="6"/>
  <c r="AP3490" i="6"/>
  <c r="AP3489" i="6"/>
  <c r="AP3488" i="6"/>
  <c r="AP3487" i="6"/>
  <c r="AP3486" i="6"/>
  <c r="AP3485" i="6"/>
  <c r="AP3484" i="6"/>
  <c r="AP3483" i="6"/>
  <c r="AP3482" i="6"/>
  <c r="AP3481" i="6"/>
  <c r="AP3480" i="6"/>
  <c r="AP3479" i="6"/>
  <c r="AP3478" i="6"/>
  <c r="AP3477" i="6"/>
  <c r="AP3476" i="6"/>
  <c r="AP3475" i="6"/>
  <c r="AP3474" i="6"/>
  <c r="AP3473" i="6"/>
  <c r="AP3472" i="6"/>
  <c r="AP3471" i="6"/>
  <c r="AP3470" i="6"/>
  <c r="AP3469" i="6"/>
  <c r="AP3468" i="6"/>
  <c r="AP3467" i="6"/>
  <c r="AP3466" i="6"/>
  <c r="AP3465" i="6"/>
  <c r="AP3464" i="6"/>
  <c r="AP3463" i="6"/>
  <c r="AP3462" i="6"/>
  <c r="AP3461" i="6"/>
  <c r="AP3460" i="6"/>
  <c r="AP3459" i="6"/>
  <c r="AP3458" i="6"/>
  <c r="AP3457" i="6"/>
  <c r="AP3456" i="6"/>
  <c r="AP3455" i="6"/>
  <c r="AP3454" i="6"/>
  <c r="AP3453" i="6"/>
  <c r="AP3452" i="6"/>
  <c r="AP3451" i="6"/>
  <c r="AP3450" i="6"/>
  <c r="AP3449" i="6"/>
  <c r="AP3448" i="6"/>
  <c r="AP3447" i="6"/>
  <c r="AP3446" i="6"/>
  <c r="AP3445" i="6"/>
  <c r="AP3444" i="6"/>
  <c r="AP3443" i="6"/>
  <c r="AP3442" i="6"/>
  <c r="AP3441" i="6"/>
  <c r="AP3440" i="6"/>
  <c r="AP3439" i="6"/>
  <c r="AP3438" i="6"/>
  <c r="AP3437" i="6"/>
  <c r="AP3436" i="6"/>
  <c r="AP3435" i="6"/>
  <c r="AP3434" i="6"/>
  <c r="AP3433" i="6"/>
  <c r="AP3432" i="6"/>
  <c r="AP3431" i="6"/>
  <c r="AP3430" i="6"/>
  <c r="AP3429" i="6"/>
  <c r="AP3428" i="6"/>
  <c r="AP3427" i="6"/>
  <c r="AP3426" i="6"/>
  <c r="AP3425" i="6"/>
  <c r="AP3424" i="6"/>
  <c r="AP3423" i="6"/>
  <c r="AP3422" i="6"/>
  <c r="AP3421" i="6"/>
  <c r="AP3420" i="6"/>
  <c r="AP3419" i="6"/>
  <c r="AP3418" i="6"/>
  <c r="AP3417" i="6"/>
  <c r="AP3416" i="6"/>
  <c r="AP3415" i="6"/>
  <c r="AP3414" i="6"/>
  <c r="AP3413" i="6"/>
  <c r="AP3412" i="6"/>
  <c r="AP3411" i="6"/>
  <c r="AP3410" i="6"/>
  <c r="AP3409" i="6"/>
  <c r="AP3408" i="6"/>
  <c r="AP3407" i="6"/>
  <c r="AP3406" i="6"/>
  <c r="AP3405" i="6"/>
  <c r="AP3404" i="6"/>
  <c r="AP3403" i="6"/>
  <c r="AP3402" i="6"/>
  <c r="AP3401" i="6"/>
  <c r="AP3400" i="6"/>
  <c r="AP3399" i="6"/>
  <c r="AP3398" i="6"/>
  <c r="AP3397" i="6"/>
  <c r="AP3396" i="6"/>
  <c r="AP3395" i="6"/>
  <c r="AP3394" i="6"/>
  <c r="AP3393" i="6"/>
  <c r="AP3392" i="6"/>
  <c r="AP3391" i="6"/>
  <c r="AP3390" i="6"/>
  <c r="AP3389" i="6"/>
  <c r="AP3388" i="6"/>
  <c r="AP3387" i="6"/>
  <c r="AP3386" i="6"/>
  <c r="AP3385" i="6"/>
  <c r="AP3384" i="6"/>
  <c r="AP3383" i="6"/>
  <c r="AP3382" i="6"/>
  <c r="AP3381" i="6"/>
  <c r="AP3380" i="6"/>
  <c r="AP3379" i="6"/>
  <c r="AP3378" i="6"/>
  <c r="AP3377" i="6"/>
  <c r="AP3376" i="6"/>
  <c r="AP3375" i="6"/>
  <c r="AP3374" i="6"/>
  <c r="AP3373" i="6"/>
  <c r="AP3372" i="6"/>
  <c r="AP3371" i="6"/>
  <c r="AP3370" i="6"/>
  <c r="AP3369" i="6"/>
  <c r="AP3368" i="6"/>
  <c r="AP3367" i="6"/>
  <c r="AP3366" i="6"/>
  <c r="AP3365" i="6"/>
  <c r="AP3364" i="6"/>
  <c r="AP3363" i="6"/>
  <c r="AP3362" i="6"/>
  <c r="AP3361" i="6"/>
  <c r="AP3360" i="6"/>
  <c r="AP3359" i="6"/>
  <c r="AP3358" i="6"/>
  <c r="AP3357" i="6"/>
  <c r="AP3356" i="6"/>
  <c r="AP3355" i="6"/>
  <c r="AP3354" i="6"/>
  <c r="AP3353" i="6"/>
  <c r="AP3352" i="6"/>
  <c r="AP3351" i="6"/>
  <c r="AP3350" i="6"/>
  <c r="AP3349" i="6"/>
  <c r="AP3348" i="6"/>
  <c r="AP3347" i="6"/>
  <c r="AP3346" i="6"/>
  <c r="AP3345" i="6"/>
  <c r="AP3344" i="6"/>
  <c r="AP3343" i="6"/>
  <c r="AP3342" i="6"/>
  <c r="AP3341" i="6"/>
  <c r="AP3340" i="6"/>
  <c r="AP3339" i="6"/>
  <c r="AP3338" i="6"/>
  <c r="AP3337" i="6"/>
  <c r="AP3336" i="6"/>
  <c r="AP3335" i="6"/>
  <c r="AP3334" i="6"/>
  <c r="AP3333" i="6"/>
  <c r="AP3332" i="6"/>
  <c r="AP3331" i="6"/>
  <c r="AP3330" i="6"/>
  <c r="AP3329" i="6"/>
  <c r="AP3328" i="6"/>
  <c r="AP3327" i="6"/>
  <c r="AP3326" i="6"/>
  <c r="AP3325" i="6"/>
  <c r="AP3324" i="6"/>
  <c r="AP3323" i="6"/>
  <c r="AP3322" i="6"/>
  <c r="AP3321" i="6"/>
  <c r="AP3320" i="6"/>
  <c r="AP3319" i="6"/>
  <c r="AP3318" i="6"/>
  <c r="AP3317" i="6"/>
  <c r="AP3316" i="6"/>
  <c r="AP3315" i="6"/>
  <c r="AP3314" i="6"/>
  <c r="AP3313" i="6"/>
  <c r="AP3312" i="6"/>
  <c r="AP3311" i="6"/>
  <c r="AP3310" i="6"/>
  <c r="AP3309" i="6"/>
  <c r="AP3308" i="6"/>
  <c r="AP3307" i="6"/>
  <c r="AP3306" i="6"/>
  <c r="AP3305" i="6"/>
  <c r="AP3304" i="6"/>
  <c r="AP3303" i="6"/>
  <c r="AP3302" i="6"/>
  <c r="AP3301" i="6"/>
  <c r="AP3300" i="6"/>
  <c r="AP3299" i="6"/>
  <c r="AP3298" i="6"/>
  <c r="AP3297" i="6"/>
  <c r="AP3296" i="6"/>
  <c r="AP3295" i="6"/>
  <c r="AP3294" i="6"/>
  <c r="AP3293" i="6"/>
  <c r="AP3292" i="6"/>
  <c r="AP3291" i="6"/>
  <c r="AP3290" i="6"/>
  <c r="AP3289" i="6"/>
  <c r="AP3288" i="6"/>
  <c r="AP3287" i="6"/>
  <c r="AP3286" i="6"/>
  <c r="AP3285" i="6"/>
  <c r="AP3284" i="6"/>
  <c r="AP3283" i="6"/>
  <c r="AP3282" i="6"/>
  <c r="AP3281" i="6"/>
  <c r="AP3280" i="6"/>
  <c r="AP3279" i="6"/>
  <c r="AP3278" i="6"/>
  <c r="AP3277" i="6"/>
  <c r="AP3276" i="6"/>
  <c r="AP3275" i="6"/>
  <c r="AP3274" i="6"/>
  <c r="AP3273" i="6"/>
  <c r="AP3272" i="6"/>
  <c r="AP3271" i="6"/>
  <c r="AP3270" i="6"/>
  <c r="AP3269" i="6"/>
  <c r="AP3268" i="6"/>
  <c r="AP3267" i="6"/>
  <c r="AP3266" i="6"/>
  <c r="AP3265" i="6"/>
  <c r="AP3264" i="6"/>
  <c r="AP3263" i="6"/>
  <c r="AP3262" i="6"/>
  <c r="AP3261" i="6"/>
  <c r="AP3260" i="6"/>
  <c r="AP3259" i="6"/>
  <c r="AP3258" i="6"/>
  <c r="AP3257" i="6"/>
  <c r="AP3256" i="6"/>
  <c r="AP3255" i="6"/>
  <c r="AP3254" i="6"/>
  <c r="AP3253" i="6"/>
  <c r="AP3252" i="6"/>
  <c r="AP3251" i="6"/>
  <c r="AP3250" i="6"/>
  <c r="AP3249" i="6"/>
  <c r="AP3248" i="6"/>
  <c r="AP3247" i="6"/>
  <c r="AP3246" i="6"/>
  <c r="AP3245" i="6"/>
  <c r="AP3244" i="6"/>
  <c r="AP3243" i="6"/>
  <c r="AP3242" i="6"/>
  <c r="AP3241" i="6"/>
  <c r="AP3240" i="6"/>
  <c r="AP3239" i="6"/>
  <c r="AP3238" i="6"/>
  <c r="AP3237" i="6"/>
  <c r="AP3236" i="6"/>
  <c r="AP3235" i="6"/>
  <c r="AP3234" i="6"/>
  <c r="AP3233" i="6"/>
  <c r="AP3232" i="6"/>
  <c r="AP3231" i="6"/>
  <c r="AP3230" i="6"/>
  <c r="AP3229" i="6"/>
  <c r="AP3228" i="6"/>
  <c r="AP3227" i="6"/>
  <c r="AP3226" i="6"/>
  <c r="AP3225" i="6"/>
  <c r="AP3224" i="6"/>
  <c r="AP3223" i="6"/>
  <c r="AP3222" i="6"/>
  <c r="AP3221" i="6"/>
  <c r="AP3220" i="6"/>
  <c r="AP3219" i="6"/>
  <c r="AP3218" i="6"/>
  <c r="AP3217" i="6"/>
  <c r="AP3216" i="6"/>
  <c r="AP3215" i="6"/>
  <c r="AP3214" i="6"/>
  <c r="AP3213" i="6"/>
  <c r="AP3212" i="6"/>
  <c r="AP3211" i="6"/>
  <c r="AP3210" i="6"/>
  <c r="AP3209" i="6"/>
  <c r="AP3208" i="6"/>
  <c r="AP3207" i="6"/>
  <c r="AP3206" i="6"/>
  <c r="AP3205" i="6"/>
  <c r="AP3204" i="6"/>
  <c r="AP3203" i="6"/>
  <c r="AP3202" i="6"/>
  <c r="AP3201" i="6"/>
  <c r="AP3200" i="6"/>
  <c r="AP3199" i="6"/>
  <c r="AP3198" i="6"/>
  <c r="AP3197" i="6"/>
  <c r="AP3196" i="6"/>
  <c r="AP3195" i="6"/>
  <c r="AP3194" i="6"/>
  <c r="AP3193" i="6"/>
  <c r="AP3192" i="6"/>
  <c r="AP3191" i="6"/>
  <c r="AP3190" i="6"/>
  <c r="AP3189" i="6"/>
  <c r="AP3188" i="6"/>
  <c r="AP3187" i="6"/>
  <c r="AP3186" i="6"/>
  <c r="AP3185" i="6"/>
  <c r="AP3184" i="6"/>
  <c r="AP3183" i="6"/>
  <c r="AP3182" i="6"/>
  <c r="AP3181" i="6"/>
  <c r="AP3180" i="6"/>
  <c r="AP3179" i="6"/>
  <c r="AP3178" i="6"/>
  <c r="AP3177" i="6"/>
  <c r="AP3176" i="6"/>
  <c r="AP3175" i="6"/>
  <c r="AP3174" i="6"/>
  <c r="AP3173" i="6"/>
  <c r="AP3172" i="6"/>
  <c r="AP3171" i="6"/>
  <c r="AP3170" i="6"/>
  <c r="AP3169" i="6"/>
  <c r="AP3168" i="6"/>
  <c r="AP3167" i="6"/>
  <c r="AP3166" i="6"/>
  <c r="AP3165" i="6"/>
  <c r="AP3164" i="6"/>
  <c r="AP3163" i="6"/>
  <c r="AP3162" i="6"/>
  <c r="AP3161" i="6"/>
  <c r="AP3160" i="6"/>
  <c r="AP3159" i="6"/>
  <c r="AP3158" i="6"/>
  <c r="AP3157" i="6"/>
  <c r="AP3156" i="6"/>
  <c r="AP3155" i="6"/>
  <c r="AP3154" i="6"/>
  <c r="AP3153" i="6"/>
  <c r="AP3152" i="6"/>
  <c r="AP3151" i="6"/>
  <c r="AP3150" i="6"/>
  <c r="AP3149" i="6"/>
  <c r="AP3148" i="6"/>
  <c r="AP3147" i="6"/>
  <c r="AP3146" i="6"/>
  <c r="AP3145" i="6"/>
  <c r="AP3144" i="6"/>
  <c r="AP3143" i="6"/>
  <c r="AP3142" i="6"/>
  <c r="AP3141" i="6"/>
  <c r="AP3140" i="6"/>
  <c r="AP3139" i="6"/>
  <c r="AP3138" i="6"/>
  <c r="AP3137" i="6"/>
  <c r="AP3136" i="6"/>
  <c r="AP3135" i="6"/>
  <c r="AP3134" i="6"/>
  <c r="AP3133" i="6"/>
  <c r="AP3132" i="6"/>
  <c r="AP3131" i="6"/>
  <c r="AP3130" i="6"/>
  <c r="AP3129" i="6"/>
  <c r="AP3128" i="6"/>
  <c r="AP3127" i="6"/>
  <c r="AP3126" i="6"/>
  <c r="AP3125" i="6"/>
  <c r="AP3124" i="6"/>
  <c r="AP3123" i="6"/>
  <c r="AP3122" i="6"/>
  <c r="AP3121" i="6"/>
  <c r="AP3120" i="6"/>
  <c r="AP3119" i="6"/>
  <c r="AP3118" i="6"/>
  <c r="AP3117" i="6"/>
  <c r="AP3116" i="6"/>
  <c r="AP3115" i="6"/>
  <c r="AP3114" i="6"/>
  <c r="AP3113" i="6"/>
  <c r="AP3112" i="6"/>
  <c r="AP3111" i="6"/>
  <c r="AP3110" i="6"/>
  <c r="AP3109" i="6"/>
  <c r="AP3108" i="6"/>
  <c r="AP3107" i="6"/>
  <c r="AP3106" i="6"/>
  <c r="AP3105" i="6"/>
  <c r="AP3104" i="6"/>
  <c r="AP3103" i="6"/>
  <c r="AP3102" i="6"/>
  <c r="AP3101" i="6"/>
  <c r="AP3100" i="6"/>
  <c r="AP3099" i="6"/>
  <c r="AP3098" i="6"/>
  <c r="AP3097" i="6"/>
  <c r="AP3096" i="6"/>
  <c r="AP3095" i="6"/>
  <c r="AP3094" i="6"/>
  <c r="AP3093" i="6"/>
  <c r="AP3092" i="6"/>
  <c r="AP3091" i="6"/>
  <c r="AP3090" i="6"/>
  <c r="AP3089" i="6"/>
  <c r="AP3088" i="6"/>
  <c r="AP3087" i="6"/>
  <c r="AP3086" i="6"/>
  <c r="AP3085" i="6"/>
  <c r="AP3084" i="6"/>
  <c r="AP3083" i="6"/>
  <c r="AP3082" i="6"/>
  <c r="AP3081" i="6"/>
  <c r="AP3080" i="6"/>
  <c r="AP3079" i="6"/>
  <c r="AP3078" i="6"/>
  <c r="AP3077" i="6"/>
  <c r="AP3076" i="6"/>
  <c r="AP3075" i="6"/>
  <c r="AP3074" i="6"/>
  <c r="AP3073" i="6"/>
  <c r="AP3072" i="6"/>
  <c r="AP3071" i="6"/>
  <c r="AP3070" i="6"/>
  <c r="AP3069" i="6"/>
  <c r="AP3068" i="6"/>
  <c r="AP3067" i="6"/>
  <c r="AP3066" i="6"/>
  <c r="AP3065" i="6"/>
  <c r="AP3064" i="6"/>
  <c r="AP3063" i="6"/>
  <c r="AP3062" i="6"/>
  <c r="AP3061" i="6"/>
  <c r="AP3060" i="6"/>
  <c r="AP3059" i="6"/>
  <c r="AP3058" i="6"/>
  <c r="AP3057" i="6"/>
  <c r="AP3056" i="6"/>
  <c r="AP3055" i="6"/>
  <c r="AP3054" i="6"/>
  <c r="AP3053" i="6"/>
  <c r="AP3052" i="6"/>
  <c r="AP3051" i="6"/>
  <c r="AP3050" i="6"/>
  <c r="AP3049" i="6"/>
  <c r="AP3048" i="6"/>
  <c r="AP3047" i="6"/>
  <c r="AP3046" i="6"/>
  <c r="AP3045" i="6"/>
  <c r="AP3044" i="6"/>
  <c r="AP3043" i="6"/>
  <c r="AP3042" i="6"/>
  <c r="AP3041" i="6"/>
  <c r="AP3040" i="6"/>
  <c r="AP3039" i="6"/>
  <c r="AP3038" i="6"/>
  <c r="AP3037" i="6"/>
  <c r="AP3036" i="6"/>
  <c r="AP3035" i="6"/>
  <c r="AP3034" i="6"/>
  <c r="AP3033" i="6"/>
  <c r="AP3032" i="6"/>
  <c r="AP3031" i="6"/>
  <c r="AP3030" i="6"/>
  <c r="AP3029" i="6"/>
  <c r="AP3028" i="6"/>
  <c r="AP3027" i="6"/>
  <c r="AP3026" i="6"/>
  <c r="AP3025" i="6"/>
  <c r="AP3024" i="6"/>
  <c r="AP3023" i="6"/>
  <c r="AP3022" i="6"/>
  <c r="AP3021" i="6"/>
  <c r="AP3020" i="6"/>
  <c r="AP3019" i="6"/>
  <c r="AP3018" i="6"/>
  <c r="AP3017" i="6"/>
  <c r="AP3016" i="6"/>
  <c r="AP3015" i="6"/>
  <c r="AP3014" i="6"/>
  <c r="AP3013" i="6"/>
  <c r="AP3012" i="6"/>
  <c r="AP3011" i="6"/>
  <c r="AP3010" i="6"/>
  <c r="AP3009" i="6"/>
  <c r="AP3008" i="6"/>
  <c r="AP3007" i="6"/>
  <c r="AP3006" i="6"/>
  <c r="AP3005" i="6"/>
  <c r="AP3004" i="6"/>
  <c r="AP3003" i="6"/>
  <c r="AP3002" i="6"/>
  <c r="AP3001" i="6"/>
  <c r="AP3000" i="6"/>
  <c r="AP2999" i="6"/>
  <c r="AP2998" i="6"/>
  <c r="AP2997" i="6"/>
  <c r="AP2996" i="6"/>
  <c r="AP2995" i="6"/>
  <c r="AP2994" i="6"/>
  <c r="AP2993" i="6"/>
  <c r="AP2992" i="6"/>
  <c r="AP2991" i="6"/>
  <c r="AP2990" i="6"/>
  <c r="AP2989" i="6"/>
  <c r="AP2988" i="6"/>
  <c r="AP2987" i="6"/>
  <c r="AP2986" i="6"/>
  <c r="AP2985" i="6"/>
  <c r="AP2984" i="6"/>
  <c r="AP2983" i="6"/>
  <c r="AP2982" i="6"/>
  <c r="AP2981" i="6"/>
  <c r="AP2980" i="6"/>
  <c r="AP2979" i="6"/>
  <c r="AP2978" i="6"/>
  <c r="AP2977" i="6"/>
  <c r="AP2976" i="6"/>
  <c r="AP2975" i="6"/>
  <c r="AP2974" i="6"/>
  <c r="AP2973" i="6"/>
  <c r="AP2972" i="6"/>
  <c r="AP2971" i="6"/>
  <c r="AP2970" i="6"/>
  <c r="AP2969" i="6"/>
  <c r="AP2968" i="6"/>
  <c r="AP2967" i="6"/>
  <c r="AP2966" i="6"/>
  <c r="AP2965" i="6"/>
  <c r="AP2964" i="6"/>
  <c r="AP2963" i="6"/>
  <c r="AP2962" i="6"/>
  <c r="AP2961" i="6"/>
  <c r="AP2960" i="6"/>
  <c r="AP2959" i="6"/>
  <c r="AP2958" i="6"/>
  <c r="AP2957" i="6"/>
  <c r="AP2956" i="6"/>
  <c r="AP2955" i="6"/>
  <c r="AP2954" i="6"/>
  <c r="AP2953" i="6"/>
  <c r="AP2952" i="6"/>
  <c r="AP2951" i="6"/>
  <c r="AP2950" i="6"/>
  <c r="AP2949" i="6"/>
  <c r="AP2948" i="6"/>
  <c r="AP2947" i="6"/>
  <c r="AP2946" i="6"/>
  <c r="AP2945" i="6"/>
  <c r="AP2944" i="6"/>
  <c r="AP2943" i="6"/>
  <c r="AP2942" i="6"/>
  <c r="AP2941" i="6"/>
  <c r="AP2940" i="6"/>
  <c r="AP2939" i="6"/>
  <c r="AP2938" i="6"/>
  <c r="AP2937" i="6"/>
  <c r="AP2936" i="6"/>
  <c r="AP2935" i="6"/>
  <c r="AP2934" i="6"/>
  <c r="AP2933" i="6"/>
  <c r="AP2932" i="6"/>
  <c r="AP2931" i="6"/>
  <c r="AP2930" i="6"/>
  <c r="AP2929" i="6"/>
  <c r="AP2928" i="6"/>
  <c r="AP2927" i="6"/>
  <c r="AP2926" i="6"/>
  <c r="AP2925" i="6"/>
  <c r="AP2924" i="6"/>
  <c r="AP2923" i="6"/>
  <c r="AP2922" i="6"/>
  <c r="AP2921" i="6"/>
  <c r="AP2920" i="6"/>
  <c r="AP2919" i="6"/>
  <c r="AP2918" i="6"/>
  <c r="AP2917" i="6"/>
  <c r="AP2916" i="6"/>
  <c r="AP2915" i="6"/>
  <c r="AP2914" i="6"/>
  <c r="AP2913" i="6"/>
  <c r="AP2912" i="6"/>
  <c r="AP2911" i="6"/>
  <c r="AP2910" i="6"/>
  <c r="AP2909" i="6"/>
  <c r="AP2908" i="6"/>
  <c r="AP2907" i="6"/>
  <c r="AP2906" i="6"/>
  <c r="AP2905" i="6"/>
  <c r="AP2904" i="6"/>
  <c r="AP2903" i="6"/>
  <c r="AP2902" i="6"/>
  <c r="AP2901" i="6"/>
  <c r="AP2900" i="6"/>
  <c r="AP2899" i="6"/>
  <c r="AP2898" i="6"/>
  <c r="AP2897" i="6"/>
  <c r="AP2896" i="6"/>
  <c r="AP2895" i="6"/>
  <c r="AP2894" i="6"/>
  <c r="AP2893" i="6"/>
  <c r="AP2892" i="6"/>
  <c r="AP2891" i="6"/>
  <c r="AP2890" i="6"/>
  <c r="AP2889" i="6"/>
  <c r="AP2888" i="6"/>
  <c r="AP2887" i="6"/>
  <c r="AP2886" i="6"/>
  <c r="AP2885" i="6"/>
  <c r="AP2884" i="6"/>
  <c r="AP2883" i="6"/>
  <c r="AP2882" i="6"/>
  <c r="AP2881" i="6"/>
  <c r="AP2880" i="6"/>
  <c r="AP2879" i="6"/>
  <c r="AP2878" i="6"/>
  <c r="AP2877" i="6"/>
  <c r="AP2876" i="6"/>
  <c r="AP2875" i="6"/>
  <c r="AP2874" i="6"/>
  <c r="AP2873" i="6"/>
  <c r="AP2872" i="6"/>
  <c r="AP2871" i="6"/>
  <c r="AP2870" i="6"/>
  <c r="AP2869" i="6"/>
  <c r="AP2868" i="6"/>
  <c r="AP2867" i="6"/>
  <c r="AP2866" i="6"/>
  <c r="AP2865" i="6"/>
  <c r="AP2864" i="6"/>
  <c r="AP2863" i="6"/>
  <c r="AP2862" i="6"/>
  <c r="AP2861" i="6"/>
  <c r="AP2860" i="6"/>
  <c r="AP2859" i="6"/>
  <c r="AP2858" i="6"/>
  <c r="AP2857" i="6"/>
  <c r="AP2856" i="6"/>
  <c r="AP2855" i="6"/>
  <c r="AP2854" i="6"/>
  <c r="AP2853" i="6"/>
  <c r="AP2852" i="6"/>
  <c r="AP2851" i="6"/>
  <c r="AP2850" i="6"/>
  <c r="AP2849" i="6"/>
  <c r="AP2848" i="6"/>
  <c r="AP2847" i="6"/>
  <c r="AP2846" i="6"/>
  <c r="AP2845" i="6"/>
  <c r="AP2844" i="6"/>
  <c r="AP2843" i="6"/>
  <c r="AP2842" i="6"/>
  <c r="AP2841" i="6"/>
  <c r="AP2840" i="6"/>
  <c r="AP2839" i="6"/>
  <c r="AP2838" i="6"/>
  <c r="AP2837" i="6"/>
  <c r="AP2836" i="6"/>
  <c r="AP2835" i="6"/>
  <c r="AP2834" i="6"/>
  <c r="AP2833" i="6"/>
  <c r="AP2832" i="6"/>
  <c r="AP2831" i="6"/>
  <c r="AP2830" i="6"/>
  <c r="AP2829" i="6"/>
  <c r="AP2828" i="6"/>
  <c r="AP2827" i="6"/>
  <c r="AP2826" i="6"/>
  <c r="AP2825" i="6"/>
  <c r="AP2824" i="6"/>
  <c r="AP2823" i="6"/>
  <c r="AP2822" i="6"/>
  <c r="AP2821" i="6"/>
  <c r="AP2820" i="6"/>
  <c r="AP2819" i="6"/>
  <c r="AP2818" i="6"/>
  <c r="AP2817" i="6"/>
  <c r="AP2816" i="6"/>
  <c r="AP2815" i="6"/>
  <c r="AP2814" i="6"/>
  <c r="AP2813" i="6"/>
  <c r="AP2812" i="6"/>
  <c r="AP2811" i="6"/>
  <c r="AP2810" i="6"/>
  <c r="AP2809" i="6"/>
  <c r="AP2808" i="6"/>
  <c r="AP2807" i="6"/>
  <c r="AP2806" i="6"/>
  <c r="AP2805" i="6"/>
  <c r="AP2804" i="6"/>
  <c r="AP2803" i="6"/>
  <c r="AP2802" i="6"/>
  <c r="AP2801" i="6"/>
  <c r="AP2800" i="6"/>
  <c r="AP2799" i="6"/>
  <c r="AP2798" i="6"/>
  <c r="AP2797" i="6"/>
  <c r="AP2796" i="6"/>
  <c r="AP2795" i="6"/>
  <c r="AP2794" i="6"/>
  <c r="AP2793" i="6"/>
  <c r="AP2792" i="6"/>
  <c r="AP2791" i="6"/>
  <c r="AP2790" i="6"/>
  <c r="AP2789" i="6"/>
  <c r="AP2788" i="6"/>
  <c r="AP2787" i="6"/>
  <c r="AP2786" i="6"/>
  <c r="AP2785" i="6"/>
  <c r="AP2784" i="6"/>
  <c r="AP2783" i="6"/>
  <c r="AP2782" i="6"/>
  <c r="AP2781" i="6"/>
  <c r="AP2780" i="6"/>
  <c r="AP2779" i="6"/>
  <c r="AP2778" i="6"/>
  <c r="AP2777" i="6"/>
  <c r="AP2776" i="6"/>
  <c r="AP2775" i="6"/>
  <c r="AP2774" i="6"/>
  <c r="AP2773" i="6"/>
  <c r="AP2772" i="6"/>
  <c r="AP2771" i="6"/>
  <c r="AP2770" i="6"/>
  <c r="AP2769" i="6"/>
  <c r="AP2768" i="6"/>
  <c r="AP2767" i="6"/>
  <c r="AP2766" i="6"/>
  <c r="AP2765" i="6"/>
  <c r="AP2764" i="6"/>
  <c r="AP2763" i="6"/>
  <c r="AP2762" i="6"/>
  <c r="AP2761" i="6"/>
  <c r="AP2760" i="6"/>
  <c r="AP2759" i="6"/>
  <c r="AP2758" i="6"/>
  <c r="AP2757" i="6"/>
  <c r="AP2756" i="6"/>
  <c r="AP2755" i="6"/>
  <c r="AP2754" i="6"/>
  <c r="AP2753" i="6"/>
  <c r="AP2752" i="6"/>
  <c r="AP2751" i="6"/>
  <c r="AP2750" i="6"/>
  <c r="AP2749" i="6"/>
  <c r="AP2748" i="6"/>
  <c r="AP2747" i="6"/>
  <c r="AP2746" i="6"/>
  <c r="AP2745" i="6"/>
  <c r="AP2744" i="6"/>
  <c r="AP2743" i="6"/>
  <c r="AP2742" i="6"/>
  <c r="AP2741" i="6"/>
  <c r="AP2740" i="6"/>
  <c r="AP2739" i="6"/>
  <c r="AP2738" i="6"/>
  <c r="AP2737" i="6"/>
  <c r="AP2736" i="6"/>
  <c r="AP2735" i="6"/>
  <c r="AP2734" i="6"/>
  <c r="AP2733" i="6"/>
  <c r="AP2732" i="6"/>
  <c r="AP2731" i="6"/>
  <c r="AP2730" i="6"/>
  <c r="AP2729" i="6"/>
  <c r="AP2728" i="6"/>
  <c r="AP2727" i="6"/>
  <c r="AP2726" i="6"/>
  <c r="AP2725" i="6"/>
  <c r="AP2724" i="6"/>
  <c r="AP2723" i="6"/>
  <c r="AP2722" i="6"/>
  <c r="AP2721" i="6"/>
  <c r="AP2720" i="6"/>
  <c r="AP2719" i="6"/>
  <c r="AP2718" i="6"/>
  <c r="AP2717" i="6"/>
  <c r="AP2716" i="6"/>
  <c r="AP2715" i="6"/>
  <c r="AP2714" i="6"/>
  <c r="AP2713" i="6"/>
  <c r="AP2712" i="6"/>
  <c r="AP2711" i="6"/>
  <c r="AP2710" i="6"/>
  <c r="AP2709" i="6"/>
  <c r="AP2708" i="6"/>
  <c r="AP2707" i="6"/>
  <c r="AP2706" i="6"/>
  <c r="AP2705" i="6"/>
  <c r="AP2704" i="6"/>
  <c r="AP2703" i="6"/>
  <c r="AP2702" i="6"/>
  <c r="AP2701" i="6"/>
  <c r="AP2700" i="6"/>
  <c r="AP2699" i="6"/>
  <c r="AP2698" i="6"/>
  <c r="AP2697" i="6"/>
  <c r="AP2696" i="6"/>
  <c r="AP2695" i="6"/>
  <c r="AP2694" i="6"/>
  <c r="AP2693" i="6"/>
  <c r="AP2692" i="6"/>
  <c r="AP2691" i="6"/>
  <c r="AP2690" i="6"/>
  <c r="AP2689" i="6"/>
  <c r="AP2688" i="6"/>
  <c r="AP2687" i="6"/>
  <c r="AP2686" i="6"/>
  <c r="AP2685" i="6"/>
  <c r="AP2684" i="6"/>
  <c r="AP2683" i="6"/>
  <c r="AP2682" i="6"/>
  <c r="AP2681" i="6"/>
  <c r="AP2680" i="6"/>
  <c r="AP2679" i="6"/>
  <c r="AP2678" i="6"/>
  <c r="AP2677" i="6"/>
  <c r="AP2676" i="6"/>
  <c r="AP2675" i="6"/>
  <c r="AP2674" i="6"/>
  <c r="AP2673" i="6"/>
  <c r="AP2672" i="6"/>
  <c r="AP2671" i="6"/>
  <c r="AP2670" i="6"/>
  <c r="AP2669" i="6"/>
  <c r="AP2668" i="6"/>
  <c r="AP2667" i="6"/>
  <c r="AP2666" i="6"/>
  <c r="AP2665" i="6"/>
  <c r="AP2664" i="6"/>
  <c r="AP2663" i="6"/>
  <c r="AP2662" i="6"/>
  <c r="AP2661" i="6"/>
  <c r="AP2660" i="6"/>
  <c r="AP2659" i="6"/>
  <c r="AP2658" i="6"/>
  <c r="AP2657" i="6"/>
  <c r="AP2656" i="6"/>
  <c r="AP2655" i="6"/>
  <c r="AP2654" i="6"/>
  <c r="AP2653" i="6"/>
  <c r="AP2652" i="6"/>
  <c r="AP2651" i="6"/>
  <c r="AP2650" i="6"/>
  <c r="AP2649" i="6"/>
  <c r="AP2648" i="6"/>
  <c r="AP2647" i="6"/>
  <c r="AP2646" i="6"/>
  <c r="AP2645" i="6"/>
  <c r="AP2644" i="6"/>
  <c r="AP2643" i="6"/>
  <c r="AP2642" i="6"/>
  <c r="AP2641" i="6"/>
  <c r="AP2640" i="6"/>
  <c r="AP2639" i="6"/>
  <c r="AP2638" i="6"/>
  <c r="AP2637" i="6"/>
  <c r="AP2636" i="6"/>
  <c r="AP2635" i="6"/>
  <c r="AP2634" i="6"/>
  <c r="AP2633" i="6"/>
  <c r="AP4" i="6"/>
  <c r="AP5" i="6"/>
  <c r="AP6" i="6"/>
  <c r="AP7" i="6"/>
  <c r="AP8" i="6"/>
  <c r="AP9" i="6"/>
  <c r="AP10" i="6"/>
  <c r="AP11" i="6"/>
  <c r="I4" i="37" s="1"/>
  <c r="AP12" i="6"/>
  <c r="AP13" i="6"/>
  <c r="AP14" i="6"/>
  <c r="J4" i="37" s="1" a="1"/>
  <c r="J4" i="37" s="1"/>
  <c r="AP15" i="6"/>
  <c r="AP16" i="6"/>
  <c r="AP17" i="6"/>
  <c r="AP18" i="6"/>
  <c r="I6" i="37" s="1"/>
  <c r="AP19" i="6"/>
  <c r="AP20" i="6"/>
  <c r="AP21" i="6"/>
  <c r="J6" i="37" s="1" a="1"/>
  <c r="J6" i="37" s="1"/>
  <c r="AP22" i="6"/>
  <c r="I7" i="37" s="1"/>
  <c r="AP23" i="6"/>
  <c r="AP24" i="6"/>
  <c r="AP25" i="6"/>
  <c r="J7" i="37" s="1" a="1"/>
  <c r="J7" i="37" s="1"/>
  <c r="AP26" i="6"/>
  <c r="I8" i="37" s="1"/>
  <c r="AP27" i="6"/>
  <c r="AP28" i="6"/>
  <c r="AP29" i="6"/>
  <c r="J8" i="37" s="1" a="1"/>
  <c r="J8" i="37" s="1"/>
  <c r="AP30" i="6"/>
  <c r="I9" i="37" s="1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J9" i="37" s="1" a="1"/>
  <c r="J9" i="37" s="1"/>
  <c r="AP44" i="6"/>
  <c r="I10" i="37" s="1"/>
  <c r="AP45" i="6"/>
  <c r="AP46" i="6"/>
  <c r="AP47" i="6"/>
  <c r="AP48" i="6"/>
  <c r="J10" i="37" s="1" a="1"/>
  <c r="J10" i="37" s="1"/>
  <c r="AP49" i="6"/>
  <c r="I11" i="37" s="1"/>
  <c r="AP50" i="6"/>
  <c r="AP51" i="6"/>
  <c r="AP52" i="6"/>
  <c r="AP53" i="6"/>
  <c r="AP54" i="6"/>
  <c r="AP55" i="6"/>
  <c r="I12" i="37" s="1"/>
  <c r="AP56" i="6"/>
  <c r="AP57" i="6"/>
  <c r="AP58" i="6"/>
  <c r="AP59" i="6"/>
  <c r="AP60" i="6"/>
  <c r="AP61" i="6"/>
  <c r="AP62" i="6"/>
  <c r="AP63" i="6"/>
  <c r="AP64" i="6"/>
  <c r="J12" i="37" s="1" a="1"/>
  <c r="J12" i="37" s="1"/>
  <c r="AP65" i="6"/>
  <c r="I13" i="37" s="1"/>
  <c r="AP66" i="6"/>
  <c r="AP67" i="6"/>
  <c r="AP68" i="6"/>
  <c r="AP69" i="6"/>
  <c r="AP70" i="6"/>
  <c r="AP71" i="6"/>
  <c r="AP72" i="6"/>
  <c r="AP73" i="6"/>
  <c r="AP74" i="6"/>
  <c r="J13" i="37" s="1" a="1"/>
  <c r="J13" i="37" s="1"/>
  <c r="AP75" i="6"/>
  <c r="I14" i="37" s="1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I15" i="37" s="1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I16" i="37" s="1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I18" i="37" s="1"/>
  <c r="AP148" i="6"/>
  <c r="AP149" i="6"/>
  <c r="AP150" i="6"/>
  <c r="AP151" i="6"/>
  <c r="J18" i="37" s="1" a="1"/>
  <c r="J18" i="37" s="1"/>
  <c r="AP152" i="6"/>
  <c r="I19" i="37" s="1"/>
  <c r="AP153" i="6"/>
  <c r="AP154" i="6"/>
  <c r="AP155" i="6"/>
  <c r="AP156" i="6"/>
  <c r="AP157" i="6"/>
  <c r="AP158" i="6"/>
  <c r="J19" i="37" s="1" a="1"/>
  <c r="J19" i="37" s="1"/>
  <c r="AP159" i="6"/>
  <c r="I20" i="37" s="1"/>
  <c r="AP160" i="6"/>
  <c r="AP161" i="6"/>
  <c r="AP162" i="6"/>
  <c r="AP163" i="6"/>
  <c r="J20" i="37" s="1" a="1"/>
  <c r="J20" i="37" s="1"/>
  <c r="AP164" i="6"/>
  <c r="I21" i="37" s="1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J21" i="37" s="1" a="1"/>
  <c r="J21" i="37" s="1"/>
  <c r="AP189" i="6"/>
  <c r="I22" i="37" s="1"/>
  <c r="AP190" i="6"/>
  <c r="AP191" i="6"/>
  <c r="AP192" i="6"/>
  <c r="AP193" i="6"/>
  <c r="J22" i="37" s="1" a="1"/>
  <c r="J22" i="37" s="1"/>
  <c r="AP194" i="6"/>
  <c r="I23" i="37" s="1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J23" i="37" s="1" a="1"/>
  <c r="J23" i="37" s="1"/>
  <c r="AP211" i="6"/>
  <c r="I24" i="37" s="1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J24" i="37" s="1" a="1"/>
  <c r="J24" i="37" s="1"/>
  <c r="AP226" i="6"/>
  <c r="AP227" i="6"/>
  <c r="AP228" i="6"/>
  <c r="AP229" i="6"/>
  <c r="AP230" i="6"/>
  <c r="AP231" i="6"/>
  <c r="AP232" i="6"/>
  <c r="I25" i="37" s="1"/>
  <c r="AP233" i="6"/>
  <c r="AP234" i="6"/>
  <c r="AP235" i="6"/>
  <c r="AP236" i="6"/>
  <c r="AP237" i="6"/>
  <c r="AP238" i="6"/>
  <c r="AP239" i="6"/>
  <c r="AP240" i="6"/>
  <c r="J25" i="37" s="1" a="1"/>
  <c r="J25" i="37" s="1"/>
  <c r="AP241" i="6"/>
  <c r="I26" i="37" s="1"/>
  <c r="AP242" i="6"/>
  <c r="AP243" i="6"/>
  <c r="AP244" i="6"/>
  <c r="AP245" i="6"/>
  <c r="AP246" i="6"/>
  <c r="J26" i="37" s="1" a="1"/>
  <c r="J26" i="37" s="1"/>
  <c r="AP247" i="6"/>
  <c r="I29" i="37" s="1"/>
  <c r="AP248" i="6"/>
  <c r="AP249" i="6"/>
  <c r="AP250" i="6"/>
  <c r="AP251" i="6"/>
  <c r="AP252" i="6"/>
  <c r="AP253" i="6"/>
  <c r="AP254" i="6"/>
  <c r="AP255" i="6"/>
  <c r="AP256" i="6"/>
  <c r="AP257" i="6"/>
  <c r="AP258" i="6"/>
  <c r="AP259" i="6"/>
  <c r="AP260" i="6"/>
  <c r="AP261" i="6"/>
  <c r="AP262" i="6"/>
  <c r="AP263" i="6"/>
  <c r="I30" i="37" s="1"/>
  <c r="AP264" i="6"/>
  <c r="AP265" i="6"/>
  <c r="AP266" i="6"/>
  <c r="AP267" i="6"/>
  <c r="AP268" i="6"/>
  <c r="AP269" i="6"/>
  <c r="AP270" i="6"/>
  <c r="AP271" i="6"/>
  <c r="AP272" i="6"/>
  <c r="AP273" i="6"/>
  <c r="AP274" i="6"/>
  <c r="AP275" i="6"/>
  <c r="AP276" i="6"/>
  <c r="AP277" i="6"/>
  <c r="AP278" i="6"/>
  <c r="AP279" i="6"/>
  <c r="AP280" i="6"/>
  <c r="AP281" i="6"/>
  <c r="AP282" i="6"/>
  <c r="J30" i="37" s="1" a="1"/>
  <c r="J30" i="37" s="1"/>
  <c r="AP283" i="6"/>
  <c r="I31" i="37" s="1"/>
  <c r="AP284" i="6"/>
  <c r="AP285" i="6"/>
  <c r="AP286" i="6"/>
  <c r="AP287" i="6"/>
  <c r="AP288" i="6"/>
  <c r="AP289" i="6"/>
  <c r="AP290" i="6"/>
  <c r="AP291" i="6"/>
  <c r="AP292" i="6"/>
  <c r="AP293" i="6"/>
  <c r="AP294" i="6"/>
  <c r="AP295" i="6"/>
  <c r="AP296" i="6"/>
  <c r="AP297" i="6"/>
  <c r="J31" i="37" s="1" a="1"/>
  <c r="J31" i="37" s="1"/>
  <c r="AP298" i="6"/>
  <c r="I32" i="37" s="1"/>
  <c r="AP299" i="6"/>
  <c r="AP300" i="6"/>
  <c r="AP301" i="6"/>
  <c r="AP302" i="6"/>
  <c r="AP303" i="6"/>
  <c r="AP304" i="6"/>
  <c r="AP305" i="6"/>
  <c r="AP306" i="6"/>
  <c r="J32" i="37" s="1" a="1"/>
  <c r="J32" i="37" s="1"/>
  <c r="AP307" i="6"/>
  <c r="I28" i="37" s="1"/>
  <c r="AP308" i="6"/>
  <c r="AP309" i="6"/>
  <c r="AP310" i="6"/>
  <c r="AP311" i="6"/>
  <c r="AP312" i="6"/>
  <c r="AP313" i="6"/>
  <c r="AP314" i="6"/>
  <c r="AP315" i="6"/>
  <c r="AP316" i="6"/>
  <c r="AP317" i="6"/>
  <c r="AP318" i="6"/>
  <c r="AP319" i="6"/>
  <c r="AP320" i="6"/>
  <c r="AP321" i="6"/>
  <c r="AP322" i="6"/>
  <c r="AP323" i="6"/>
  <c r="AP324" i="6"/>
  <c r="AP325" i="6"/>
  <c r="AP326" i="6"/>
  <c r="AP327" i="6"/>
  <c r="AP328" i="6"/>
  <c r="AP329" i="6"/>
  <c r="AP330" i="6"/>
  <c r="AP331" i="6"/>
  <c r="AP332" i="6"/>
  <c r="AP333" i="6"/>
  <c r="AP334" i="6"/>
  <c r="AP335" i="6"/>
  <c r="AP336" i="6"/>
  <c r="AP337" i="6"/>
  <c r="AP338" i="6"/>
  <c r="AP339" i="6"/>
  <c r="AP340" i="6"/>
  <c r="AP341" i="6"/>
  <c r="AP342" i="6"/>
  <c r="AP343" i="6"/>
  <c r="AP344" i="6"/>
  <c r="AP345" i="6"/>
  <c r="AP346" i="6"/>
  <c r="AP347" i="6"/>
  <c r="I41" i="37" s="1"/>
  <c r="AP348" i="6"/>
  <c r="AP349" i="6"/>
  <c r="I35" i="37" s="1"/>
  <c r="AP350" i="6"/>
  <c r="AP351" i="6"/>
  <c r="I39" i="37" s="1"/>
  <c r="AP352" i="6"/>
  <c r="AP353" i="6"/>
  <c r="AP354" i="6"/>
  <c r="I33" i="37" s="1"/>
  <c r="AP355" i="6"/>
  <c r="AP356" i="6"/>
  <c r="AP357" i="6"/>
  <c r="AP358" i="6"/>
  <c r="AP359" i="6"/>
  <c r="AP360" i="6"/>
  <c r="AP361" i="6"/>
  <c r="AP362" i="6"/>
  <c r="AP363" i="6"/>
  <c r="AP364" i="6"/>
  <c r="AP365" i="6"/>
  <c r="AP366" i="6"/>
  <c r="AP367" i="6"/>
  <c r="AP368" i="6"/>
  <c r="I34" i="37" s="1"/>
  <c r="AP369" i="6"/>
  <c r="AP370" i="6"/>
  <c r="AP371" i="6"/>
  <c r="AP372" i="6"/>
  <c r="AP373" i="6"/>
  <c r="I37" i="37" s="1"/>
  <c r="AP374" i="6"/>
  <c r="AP375" i="6"/>
  <c r="AP376" i="6"/>
  <c r="AP377" i="6"/>
  <c r="AP378" i="6"/>
  <c r="AP379" i="6"/>
  <c r="AP380" i="6"/>
  <c r="AP381" i="6"/>
  <c r="AP382" i="6"/>
  <c r="AP383" i="6"/>
  <c r="AP384" i="6"/>
  <c r="AP385" i="6"/>
  <c r="AP386" i="6"/>
  <c r="AP387" i="6"/>
  <c r="AP388" i="6"/>
  <c r="AP389" i="6"/>
  <c r="AP390" i="6"/>
  <c r="AP391" i="6"/>
  <c r="AP392" i="6"/>
  <c r="I40" i="37" s="1"/>
  <c r="AP393" i="6"/>
  <c r="AP394" i="6"/>
  <c r="AP395" i="6"/>
  <c r="AP396" i="6"/>
  <c r="AP397" i="6"/>
  <c r="I36" i="37" s="1"/>
  <c r="AP398" i="6"/>
  <c r="AP399" i="6"/>
  <c r="AP400" i="6"/>
  <c r="AP401" i="6"/>
  <c r="AP402" i="6"/>
  <c r="AP403" i="6"/>
  <c r="AP404" i="6"/>
  <c r="AP405" i="6"/>
  <c r="AP406" i="6"/>
  <c r="AP407" i="6"/>
  <c r="AP408" i="6"/>
  <c r="AP409" i="6"/>
  <c r="AP410" i="6"/>
  <c r="AP411" i="6"/>
  <c r="AP412" i="6"/>
  <c r="AP413" i="6"/>
  <c r="AP414" i="6"/>
  <c r="AP415" i="6"/>
  <c r="AP416" i="6"/>
  <c r="AP417" i="6"/>
  <c r="AP418" i="6"/>
  <c r="AP419" i="6"/>
  <c r="AP420" i="6"/>
  <c r="AP421" i="6"/>
  <c r="AP422" i="6"/>
  <c r="AP423" i="6"/>
  <c r="AP424" i="6"/>
  <c r="AP425" i="6"/>
  <c r="AP426" i="6"/>
  <c r="AP427" i="6"/>
  <c r="AP428" i="6"/>
  <c r="AP429" i="6"/>
  <c r="AP430" i="6"/>
  <c r="AP431" i="6"/>
  <c r="AP432" i="6"/>
  <c r="AP433" i="6"/>
  <c r="AP434" i="6"/>
  <c r="AP435" i="6"/>
  <c r="AP436" i="6"/>
  <c r="AP437" i="6"/>
  <c r="AP438" i="6"/>
  <c r="AP439" i="6"/>
  <c r="AP440" i="6"/>
  <c r="AP441" i="6"/>
  <c r="AP442" i="6"/>
  <c r="AP443" i="6"/>
  <c r="J40" i="37" s="1" a="1"/>
  <c r="J40" i="37" s="1"/>
  <c r="AP444" i="6"/>
  <c r="AP445" i="6"/>
  <c r="AP446" i="6"/>
  <c r="AP447" i="6"/>
  <c r="AP448" i="6"/>
  <c r="AP449" i="6"/>
  <c r="AP450" i="6"/>
  <c r="AP451" i="6"/>
  <c r="AP452" i="6"/>
  <c r="AP453" i="6"/>
  <c r="AP454" i="6"/>
  <c r="AP455" i="6"/>
  <c r="AP456" i="6"/>
  <c r="AP457" i="6"/>
  <c r="AP458" i="6"/>
  <c r="AP459" i="6"/>
  <c r="AP460" i="6"/>
  <c r="AP461" i="6"/>
  <c r="AP462" i="6"/>
  <c r="AP463" i="6"/>
  <c r="AP464" i="6"/>
  <c r="AP465" i="6"/>
  <c r="AP466" i="6"/>
  <c r="AP467" i="6"/>
  <c r="AP468" i="6"/>
  <c r="AP469" i="6"/>
  <c r="AP470" i="6"/>
  <c r="AP471" i="6"/>
  <c r="AP472" i="6"/>
  <c r="AP473" i="6"/>
  <c r="AP474" i="6"/>
  <c r="AP475" i="6"/>
  <c r="AP476" i="6"/>
  <c r="AP477" i="6"/>
  <c r="AP478" i="6"/>
  <c r="AP479" i="6"/>
  <c r="AP480" i="6"/>
  <c r="AP481" i="6"/>
  <c r="AP482" i="6"/>
  <c r="AP483" i="6"/>
  <c r="AP484" i="6"/>
  <c r="AP485" i="6"/>
  <c r="AP486" i="6"/>
  <c r="AP487" i="6"/>
  <c r="AP488" i="6"/>
  <c r="AP489" i="6"/>
  <c r="AP490" i="6"/>
  <c r="AP491" i="6"/>
  <c r="AP492" i="6"/>
  <c r="AP493" i="6"/>
  <c r="AP494" i="6"/>
  <c r="AP495" i="6"/>
  <c r="AP496" i="6"/>
  <c r="AP497" i="6"/>
  <c r="AP498" i="6"/>
  <c r="AP499" i="6"/>
  <c r="AP500" i="6"/>
  <c r="AP501" i="6"/>
  <c r="AP502" i="6"/>
  <c r="AP503" i="6"/>
  <c r="AP504" i="6"/>
  <c r="AP505" i="6"/>
  <c r="AP506" i="6"/>
  <c r="AP507" i="6"/>
  <c r="AP508" i="6"/>
  <c r="AP509" i="6"/>
  <c r="AP510" i="6"/>
  <c r="AP511" i="6"/>
  <c r="AP512" i="6"/>
  <c r="AP513" i="6"/>
  <c r="AP514" i="6"/>
  <c r="AP515" i="6"/>
  <c r="AP516" i="6"/>
  <c r="AP517" i="6"/>
  <c r="AP518" i="6"/>
  <c r="AP519" i="6"/>
  <c r="AP520" i="6"/>
  <c r="AP521" i="6"/>
  <c r="AP522" i="6"/>
  <c r="AP523" i="6"/>
  <c r="AP524" i="6"/>
  <c r="AP525" i="6"/>
  <c r="AP526" i="6"/>
  <c r="AP527" i="6"/>
  <c r="AP528" i="6"/>
  <c r="AP529" i="6"/>
  <c r="AP530" i="6"/>
  <c r="AP531" i="6"/>
  <c r="AP532" i="6"/>
  <c r="AP533" i="6"/>
  <c r="AP534" i="6"/>
  <c r="AP535" i="6"/>
  <c r="AP536" i="6"/>
  <c r="AP537" i="6"/>
  <c r="AP538" i="6"/>
  <c r="AP539" i="6"/>
  <c r="AP540" i="6"/>
  <c r="AP541" i="6"/>
  <c r="AP542" i="6"/>
  <c r="AP543" i="6"/>
  <c r="AP544" i="6"/>
  <c r="AP545" i="6"/>
  <c r="AP546" i="6"/>
  <c r="AP547" i="6"/>
  <c r="AP548" i="6"/>
  <c r="AP549" i="6"/>
  <c r="AP550" i="6"/>
  <c r="AP551" i="6"/>
  <c r="AP552" i="6"/>
  <c r="AP553" i="6"/>
  <c r="AP554" i="6"/>
  <c r="AP555" i="6"/>
  <c r="AP556" i="6"/>
  <c r="AP557" i="6"/>
  <c r="AP558" i="6"/>
  <c r="AP559" i="6"/>
  <c r="AP560" i="6"/>
  <c r="AP561" i="6"/>
  <c r="AP562" i="6"/>
  <c r="AP563" i="6"/>
  <c r="AP564" i="6"/>
  <c r="AP565" i="6"/>
  <c r="AP566" i="6"/>
  <c r="AP567" i="6"/>
  <c r="AP568" i="6"/>
  <c r="AP569" i="6"/>
  <c r="AP570" i="6"/>
  <c r="AP571" i="6"/>
  <c r="AP572" i="6"/>
  <c r="AP573" i="6"/>
  <c r="AP574" i="6"/>
  <c r="AP575" i="6"/>
  <c r="AP576" i="6"/>
  <c r="AP577" i="6"/>
  <c r="AP578" i="6"/>
  <c r="AP579" i="6"/>
  <c r="AP580" i="6"/>
  <c r="AP581" i="6"/>
  <c r="AP582" i="6"/>
  <c r="AP583" i="6"/>
  <c r="AP584" i="6"/>
  <c r="AP585" i="6"/>
  <c r="AP586" i="6"/>
  <c r="AP587" i="6"/>
  <c r="AP588" i="6"/>
  <c r="AP589" i="6"/>
  <c r="AP590" i="6"/>
  <c r="AP591" i="6"/>
  <c r="AP592" i="6"/>
  <c r="AP593" i="6"/>
  <c r="AP594" i="6"/>
  <c r="AP595" i="6"/>
  <c r="AP596" i="6"/>
  <c r="AP597" i="6"/>
  <c r="AP598" i="6"/>
  <c r="AP599" i="6"/>
  <c r="AP600" i="6"/>
  <c r="AP601" i="6"/>
  <c r="AP602" i="6"/>
  <c r="AP603" i="6"/>
  <c r="AP604" i="6"/>
  <c r="AP605" i="6"/>
  <c r="AP606" i="6"/>
  <c r="AP607" i="6"/>
  <c r="AP608" i="6"/>
  <c r="AP609" i="6"/>
  <c r="AP610" i="6"/>
  <c r="AP611" i="6"/>
  <c r="AP612" i="6"/>
  <c r="AP613" i="6"/>
  <c r="AP614" i="6"/>
  <c r="AP615" i="6"/>
  <c r="AP616" i="6"/>
  <c r="AP617" i="6"/>
  <c r="AP618" i="6"/>
  <c r="AP619" i="6"/>
  <c r="AP620" i="6"/>
  <c r="AP621" i="6"/>
  <c r="AP622" i="6"/>
  <c r="AP623" i="6"/>
  <c r="AP624" i="6"/>
  <c r="AP625" i="6"/>
  <c r="AP626" i="6"/>
  <c r="AP627" i="6"/>
  <c r="AP628" i="6"/>
  <c r="AP629" i="6"/>
  <c r="AP630" i="6"/>
  <c r="AP631" i="6"/>
  <c r="AP632" i="6"/>
  <c r="AP633" i="6"/>
  <c r="AP634" i="6"/>
  <c r="AP635" i="6"/>
  <c r="AP636" i="6"/>
  <c r="AP637" i="6"/>
  <c r="AP638" i="6"/>
  <c r="AP639" i="6"/>
  <c r="AP640" i="6"/>
  <c r="AP641" i="6"/>
  <c r="AP642" i="6"/>
  <c r="AP643" i="6"/>
  <c r="AP644" i="6"/>
  <c r="AP645" i="6"/>
  <c r="AP646" i="6"/>
  <c r="AP647" i="6"/>
  <c r="AP648" i="6"/>
  <c r="AP649" i="6"/>
  <c r="AP650" i="6"/>
  <c r="AP651" i="6"/>
  <c r="AP652" i="6"/>
  <c r="AP653" i="6"/>
  <c r="AP654" i="6"/>
  <c r="AP655" i="6"/>
  <c r="AP656" i="6"/>
  <c r="AP657" i="6"/>
  <c r="AP658" i="6"/>
  <c r="AP659" i="6"/>
  <c r="AP660" i="6"/>
  <c r="AP661" i="6"/>
  <c r="AP662" i="6"/>
  <c r="AP663" i="6"/>
  <c r="AP664" i="6"/>
  <c r="AP665" i="6"/>
  <c r="AP666" i="6"/>
  <c r="AP667" i="6"/>
  <c r="AP668" i="6"/>
  <c r="AP669" i="6"/>
  <c r="AP670" i="6"/>
  <c r="AP671" i="6"/>
  <c r="AP672" i="6"/>
  <c r="AP673" i="6"/>
  <c r="AP674" i="6"/>
  <c r="AP675" i="6"/>
  <c r="AP676" i="6"/>
  <c r="AP677" i="6"/>
  <c r="AP678" i="6"/>
  <c r="AP679" i="6"/>
  <c r="AP680" i="6"/>
  <c r="AP681" i="6"/>
  <c r="AP682" i="6"/>
  <c r="AP683" i="6"/>
  <c r="AP684" i="6"/>
  <c r="AP685" i="6"/>
  <c r="AP686" i="6"/>
  <c r="AP687" i="6"/>
  <c r="AP688" i="6"/>
  <c r="AP689" i="6"/>
  <c r="AP690" i="6"/>
  <c r="AP691" i="6"/>
  <c r="AP692" i="6"/>
  <c r="AP693" i="6"/>
  <c r="AP694" i="6"/>
  <c r="AP695" i="6"/>
  <c r="AP696" i="6"/>
  <c r="AP697" i="6"/>
  <c r="AP698" i="6"/>
  <c r="AP699" i="6"/>
  <c r="AP700" i="6"/>
  <c r="AP701" i="6"/>
  <c r="AP702" i="6"/>
  <c r="AP703" i="6"/>
  <c r="AP704" i="6"/>
  <c r="AP705" i="6"/>
  <c r="AP706" i="6"/>
  <c r="AP707" i="6"/>
  <c r="AP708" i="6"/>
  <c r="AP709" i="6"/>
  <c r="AP710" i="6"/>
  <c r="AP711" i="6"/>
  <c r="AP712" i="6"/>
  <c r="AP713" i="6"/>
  <c r="AP714" i="6"/>
  <c r="AP715" i="6"/>
  <c r="AP716" i="6"/>
  <c r="AP717" i="6"/>
  <c r="AP718" i="6"/>
  <c r="AP719" i="6"/>
  <c r="AP720" i="6"/>
  <c r="AP721" i="6"/>
  <c r="AP722" i="6"/>
  <c r="AP723" i="6"/>
  <c r="AP724" i="6"/>
  <c r="AP725" i="6"/>
  <c r="AP726" i="6"/>
  <c r="AP727" i="6"/>
  <c r="AP728" i="6"/>
  <c r="AP729" i="6"/>
  <c r="AP730" i="6"/>
  <c r="AP731" i="6"/>
  <c r="AP732" i="6"/>
  <c r="AP733" i="6"/>
  <c r="AP734" i="6"/>
  <c r="AP735" i="6"/>
  <c r="AP736" i="6"/>
  <c r="AP737" i="6"/>
  <c r="AP738" i="6"/>
  <c r="AP739" i="6"/>
  <c r="AP740" i="6"/>
  <c r="AP741" i="6"/>
  <c r="AP742" i="6"/>
  <c r="AP743" i="6"/>
  <c r="AP744" i="6"/>
  <c r="AP745" i="6"/>
  <c r="AP746" i="6"/>
  <c r="AP747" i="6"/>
  <c r="AP748" i="6"/>
  <c r="AP749" i="6"/>
  <c r="AP750" i="6"/>
  <c r="AP751" i="6"/>
  <c r="AP752" i="6"/>
  <c r="AP753" i="6"/>
  <c r="AP754" i="6"/>
  <c r="AP755" i="6"/>
  <c r="AP756" i="6"/>
  <c r="AP757" i="6"/>
  <c r="AP758" i="6"/>
  <c r="AP759" i="6"/>
  <c r="AP760" i="6"/>
  <c r="AP761" i="6"/>
  <c r="AP762" i="6"/>
  <c r="AP763" i="6"/>
  <c r="AP764" i="6"/>
  <c r="AP765" i="6"/>
  <c r="AP766" i="6"/>
  <c r="AP767" i="6"/>
  <c r="AP768" i="6"/>
  <c r="AP769" i="6"/>
  <c r="AP770" i="6"/>
  <c r="AP771" i="6"/>
  <c r="AP772" i="6"/>
  <c r="AP773" i="6"/>
  <c r="AP774" i="6"/>
  <c r="AP775" i="6"/>
  <c r="AP776" i="6"/>
  <c r="AP777" i="6"/>
  <c r="AP778" i="6"/>
  <c r="AP779" i="6"/>
  <c r="AP780" i="6"/>
  <c r="AP781" i="6"/>
  <c r="AP782" i="6"/>
  <c r="AP783" i="6"/>
  <c r="AP784" i="6"/>
  <c r="AP785" i="6"/>
  <c r="AP786" i="6"/>
  <c r="AP787" i="6"/>
  <c r="AP788" i="6"/>
  <c r="AP789" i="6"/>
  <c r="AP790" i="6"/>
  <c r="AP791" i="6"/>
  <c r="AP792" i="6"/>
  <c r="AP793" i="6"/>
  <c r="AP794" i="6"/>
  <c r="AP795" i="6"/>
  <c r="AP796" i="6"/>
  <c r="AP797" i="6"/>
  <c r="AP798" i="6"/>
  <c r="AP799" i="6"/>
  <c r="AP800" i="6"/>
  <c r="AP801" i="6"/>
  <c r="AP802" i="6"/>
  <c r="AP803" i="6"/>
  <c r="AP804" i="6"/>
  <c r="AP805" i="6"/>
  <c r="AP806" i="6"/>
  <c r="AP807" i="6"/>
  <c r="AP808" i="6"/>
  <c r="AP809" i="6"/>
  <c r="AP810" i="6"/>
  <c r="AP811" i="6"/>
  <c r="AP812" i="6"/>
  <c r="AP813" i="6"/>
  <c r="AP814" i="6"/>
  <c r="AP815" i="6"/>
  <c r="AP816" i="6"/>
  <c r="AP817" i="6"/>
  <c r="AP818" i="6"/>
  <c r="AP819" i="6"/>
  <c r="AP820" i="6"/>
  <c r="AP821" i="6"/>
  <c r="AP822" i="6"/>
  <c r="AP823" i="6"/>
  <c r="AP824" i="6"/>
  <c r="AP825" i="6"/>
  <c r="AP826" i="6"/>
  <c r="AP827" i="6"/>
  <c r="AP828" i="6"/>
  <c r="AP829" i="6"/>
  <c r="AP830" i="6"/>
  <c r="AP831" i="6"/>
  <c r="AP832" i="6"/>
  <c r="AP833" i="6"/>
  <c r="AP834" i="6"/>
  <c r="AP835" i="6"/>
  <c r="AP836" i="6"/>
  <c r="AP837" i="6"/>
  <c r="AP838" i="6"/>
  <c r="AP839" i="6"/>
  <c r="AP840" i="6"/>
  <c r="AP841" i="6"/>
  <c r="AP842" i="6"/>
  <c r="AP843" i="6"/>
  <c r="AP844" i="6"/>
  <c r="AP845" i="6"/>
  <c r="AP846" i="6"/>
  <c r="AP847" i="6"/>
  <c r="AP848" i="6"/>
  <c r="AP849" i="6"/>
  <c r="AP850" i="6"/>
  <c r="AP851" i="6"/>
  <c r="AP852" i="6"/>
  <c r="AP853" i="6"/>
  <c r="AP854" i="6"/>
  <c r="AP855" i="6"/>
  <c r="AP856" i="6"/>
  <c r="AP857" i="6"/>
  <c r="AP858" i="6"/>
  <c r="AP859" i="6"/>
  <c r="AP860" i="6"/>
  <c r="AP861" i="6"/>
  <c r="AP862" i="6"/>
  <c r="AP863" i="6"/>
  <c r="AP864" i="6"/>
  <c r="AP865" i="6"/>
  <c r="AP866" i="6"/>
  <c r="AP867" i="6"/>
  <c r="AP868" i="6"/>
  <c r="AP869" i="6"/>
  <c r="AP870" i="6"/>
  <c r="AP871" i="6"/>
  <c r="AP872" i="6"/>
  <c r="AP873" i="6"/>
  <c r="AP874" i="6"/>
  <c r="AP875" i="6"/>
  <c r="AP876" i="6"/>
  <c r="AP877" i="6"/>
  <c r="AP878" i="6"/>
  <c r="AP879" i="6"/>
  <c r="AP880" i="6"/>
  <c r="AP881" i="6"/>
  <c r="AP882" i="6"/>
  <c r="AP883" i="6"/>
  <c r="AP884" i="6"/>
  <c r="AP885" i="6"/>
  <c r="AP886" i="6"/>
  <c r="AP887" i="6"/>
  <c r="AP888" i="6"/>
  <c r="AP889" i="6"/>
  <c r="AP890" i="6"/>
  <c r="AP891" i="6"/>
  <c r="AP892" i="6"/>
  <c r="AP893" i="6"/>
  <c r="AP894" i="6"/>
  <c r="AP895" i="6"/>
  <c r="AP896" i="6"/>
  <c r="AP897" i="6"/>
  <c r="AP898" i="6"/>
  <c r="AP899" i="6"/>
  <c r="AP900" i="6"/>
  <c r="AP901" i="6"/>
  <c r="AP902" i="6"/>
  <c r="AP903" i="6"/>
  <c r="AP904" i="6"/>
  <c r="AP905" i="6"/>
  <c r="AP906" i="6"/>
  <c r="AP907" i="6"/>
  <c r="AP908" i="6"/>
  <c r="AP909" i="6"/>
  <c r="AP910" i="6"/>
  <c r="AP911" i="6"/>
  <c r="AP912" i="6"/>
  <c r="AP913" i="6"/>
  <c r="AP914" i="6"/>
  <c r="AP915" i="6"/>
  <c r="AP916" i="6"/>
  <c r="AP917" i="6"/>
  <c r="AP918" i="6"/>
  <c r="AP919" i="6"/>
  <c r="AP920" i="6"/>
  <c r="AP921" i="6"/>
  <c r="AP922" i="6"/>
  <c r="AP923" i="6"/>
  <c r="AP924" i="6"/>
  <c r="AP925" i="6"/>
  <c r="AP926" i="6"/>
  <c r="AP927" i="6"/>
  <c r="AP928" i="6"/>
  <c r="AP929" i="6"/>
  <c r="AP930" i="6"/>
  <c r="AP931" i="6"/>
  <c r="AP932" i="6"/>
  <c r="AP933" i="6"/>
  <c r="AP934" i="6"/>
  <c r="AP935" i="6"/>
  <c r="AP936" i="6"/>
  <c r="AP937" i="6"/>
  <c r="AP938" i="6"/>
  <c r="AP939" i="6"/>
  <c r="AP940" i="6"/>
  <c r="AP941" i="6"/>
  <c r="AP942" i="6"/>
  <c r="AP943" i="6"/>
  <c r="AP944" i="6"/>
  <c r="AP945" i="6"/>
  <c r="AP946" i="6"/>
  <c r="AP947" i="6"/>
  <c r="AP948" i="6"/>
  <c r="AP949" i="6"/>
  <c r="AP950" i="6"/>
  <c r="AP951" i="6"/>
  <c r="AP952" i="6"/>
  <c r="AP953" i="6"/>
  <c r="AP954" i="6"/>
  <c r="AP955" i="6"/>
  <c r="AP956" i="6"/>
  <c r="AP957" i="6"/>
  <c r="AP958" i="6"/>
  <c r="AP959" i="6"/>
  <c r="AP960" i="6"/>
  <c r="AP961" i="6"/>
  <c r="AP962" i="6"/>
  <c r="AP963" i="6"/>
  <c r="AP964" i="6"/>
  <c r="AP965" i="6"/>
  <c r="AP966" i="6"/>
  <c r="AP967" i="6"/>
  <c r="AP968" i="6"/>
  <c r="AP969" i="6"/>
  <c r="AP970" i="6"/>
  <c r="AP971" i="6"/>
  <c r="AP972" i="6"/>
  <c r="AP973" i="6"/>
  <c r="AP974" i="6"/>
  <c r="AP975" i="6"/>
  <c r="AP976" i="6"/>
  <c r="AP977" i="6"/>
  <c r="AP978" i="6"/>
  <c r="AP979" i="6"/>
  <c r="AP980" i="6"/>
  <c r="AP981" i="6"/>
  <c r="AP982" i="6"/>
  <c r="AP983" i="6"/>
  <c r="AP984" i="6"/>
  <c r="AP985" i="6"/>
  <c r="AP986" i="6"/>
  <c r="AP987" i="6"/>
  <c r="AP988" i="6"/>
  <c r="AP989" i="6"/>
  <c r="AP990" i="6"/>
  <c r="AP991" i="6"/>
  <c r="AP992" i="6"/>
  <c r="AP993" i="6"/>
  <c r="AP994" i="6"/>
  <c r="AP995" i="6"/>
  <c r="AP996" i="6"/>
  <c r="AP997" i="6"/>
  <c r="AP998" i="6"/>
  <c r="AP999" i="6"/>
  <c r="AP1000" i="6"/>
  <c r="AP1001" i="6"/>
  <c r="AP1002" i="6"/>
  <c r="AP1003" i="6"/>
  <c r="AP1004" i="6"/>
  <c r="AP1005" i="6"/>
  <c r="AP1006" i="6"/>
  <c r="AP1007" i="6"/>
  <c r="AP1008" i="6"/>
  <c r="AP1009" i="6"/>
  <c r="AP1010" i="6"/>
  <c r="AP1011" i="6"/>
  <c r="AP1012" i="6"/>
  <c r="AP1013" i="6"/>
  <c r="AP1014" i="6"/>
  <c r="AP1015" i="6"/>
  <c r="AP1016" i="6"/>
  <c r="AP1017" i="6"/>
  <c r="AP1018" i="6"/>
  <c r="AP1019" i="6"/>
  <c r="AP1020" i="6"/>
  <c r="AP1021" i="6"/>
  <c r="AP1022" i="6"/>
  <c r="AP1023" i="6"/>
  <c r="AP1024" i="6"/>
  <c r="AP1025" i="6"/>
  <c r="AP1026" i="6"/>
  <c r="AP1027" i="6"/>
  <c r="AP1028" i="6"/>
  <c r="AP1029" i="6"/>
  <c r="AP1030" i="6"/>
  <c r="AP1031" i="6"/>
  <c r="AP1032" i="6"/>
  <c r="AP1033" i="6"/>
  <c r="AP1034" i="6"/>
  <c r="AP1035" i="6"/>
  <c r="AP1036" i="6"/>
  <c r="AP1037" i="6"/>
  <c r="AP1038" i="6"/>
  <c r="AP1039" i="6"/>
  <c r="AP1040" i="6"/>
  <c r="AP1041" i="6"/>
  <c r="AP1042" i="6"/>
  <c r="AP1043" i="6"/>
  <c r="AP1044" i="6"/>
  <c r="AP1045" i="6"/>
  <c r="AP1046" i="6"/>
  <c r="AP1047" i="6"/>
  <c r="AP1048" i="6"/>
  <c r="AP1049" i="6"/>
  <c r="AP1050" i="6"/>
  <c r="AP1051" i="6"/>
  <c r="AP1052" i="6"/>
  <c r="AP1053" i="6"/>
  <c r="AP1054" i="6"/>
  <c r="AP1055" i="6"/>
  <c r="AP1056" i="6"/>
  <c r="AP1057" i="6"/>
  <c r="AP1058" i="6"/>
  <c r="AP1059" i="6"/>
  <c r="AP1060" i="6"/>
  <c r="AP1061" i="6"/>
  <c r="AP1062" i="6"/>
  <c r="AP1063" i="6"/>
  <c r="AP1064" i="6"/>
  <c r="AP1065" i="6"/>
  <c r="AP1066" i="6"/>
  <c r="AP1067" i="6"/>
  <c r="AP1068" i="6"/>
  <c r="AP1069" i="6"/>
  <c r="AP1070" i="6"/>
  <c r="AP1071" i="6"/>
  <c r="AP1072" i="6"/>
  <c r="AP1073" i="6"/>
  <c r="AP1074" i="6"/>
  <c r="AP1075" i="6"/>
  <c r="AP1076" i="6"/>
  <c r="AP1077" i="6"/>
  <c r="AP1078" i="6"/>
  <c r="AP1079" i="6"/>
  <c r="AP1080" i="6"/>
  <c r="AP1081" i="6"/>
  <c r="AP1082" i="6"/>
  <c r="AP1083" i="6"/>
  <c r="AP1084" i="6"/>
  <c r="AP1085" i="6"/>
  <c r="AP1086" i="6"/>
  <c r="AP1087" i="6"/>
  <c r="AP1088" i="6"/>
  <c r="AP1089" i="6"/>
  <c r="AP1090" i="6"/>
  <c r="AP1091" i="6"/>
  <c r="AP1092" i="6"/>
  <c r="AP1093" i="6"/>
  <c r="AP1094" i="6"/>
  <c r="AP1095" i="6"/>
  <c r="AP1096" i="6"/>
  <c r="AP1097" i="6"/>
  <c r="AP1098" i="6"/>
  <c r="AP1099" i="6"/>
  <c r="AP1100" i="6"/>
  <c r="AP1101" i="6"/>
  <c r="AP1102" i="6"/>
  <c r="AP1103" i="6"/>
  <c r="AP1104" i="6"/>
  <c r="AP1105" i="6"/>
  <c r="AP1106" i="6"/>
  <c r="AP1107" i="6"/>
  <c r="AP1108" i="6"/>
  <c r="AP1109" i="6"/>
  <c r="AP1110" i="6"/>
  <c r="AP1111" i="6"/>
  <c r="AP1112" i="6"/>
  <c r="AP1113" i="6"/>
  <c r="AP1114" i="6"/>
  <c r="AP1115" i="6"/>
  <c r="AP1116" i="6"/>
  <c r="AP1117" i="6"/>
  <c r="AP1118" i="6"/>
  <c r="AP1119" i="6"/>
  <c r="AP1120" i="6"/>
  <c r="AP1121" i="6"/>
  <c r="AP1122" i="6"/>
  <c r="AP1123" i="6"/>
  <c r="AP1124" i="6"/>
  <c r="AP1125" i="6"/>
  <c r="AP1126" i="6"/>
  <c r="AP1127" i="6"/>
  <c r="AP1128" i="6"/>
  <c r="AP1129" i="6"/>
  <c r="AP1130" i="6"/>
  <c r="AP1131" i="6"/>
  <c r="AP1132" i="6"/>
  <c r="AP1133" i="6"/>
  <c r="AP1134" i="6"/>
  <c r="AP1135" i="6"/>
  <c r="AP1136" i="6"/>
  <c r="AP1137" i="6"/>
  <c r="AP1138" i="6"/>
  <c r="AP1139" i="6"/>
  <c r="AP1140" i="6"/>
  <c r="AP1141" i="6"/>
  <c r="AP1142" i="6"/>
  <c r="AP1143" i="6"/>
  <c r="AP1144" i="6"/>
  <c r="AP1145" i="6"/>
  <c r="AP1146" i="6"/>
  <c r="AP1147" i="6"/>
  <c r="AP1148" i="6"/>
  <c r="AP1149" i="6"/>
  <c r="AP1150" i="6"/>
  <c r="AP1151" i="6"/>
  <c r="AP1152" i="6"/>
  <c r="AP1153" i="6"/>
  <c r="AP1154" i="6"/>
  <c r="AP1155" i="6"/>
  <c r="AP1156" i="6"/>
  <c r="AP1157" i="6"/>
  <c r="AP1158" i="6"/>
  <c r="AP1159" i="6"/>
  <c r="AP1160" i="6"/>
  <c r="AP1161" i="6"/>
  <c r="AP1162" i="6"/>
  <c r="AP1163" i="6"/>
  <c r="AP1164" i="6"/>
  <c r="AP1165" i="6"/>
  <c r="AP1166" i="6"/>
  <c r="AP1167" i="6"/>
  <c r="AP1168" i="6"/>
  <c r="AP1169" i="6"/>
  <c r="AP1170" i="6"/>
  <c r="AP1171" i="6"/>
  <c r="AP1172" i="6"/>
  <c r="AP1173" i="6"/>
  <c r="AP1174" i="6"/>
  <c r="AP1175" i="6"/>
  <c r="AP1176" i="6"/>
  <c r="AP1177" i="6"/>
  <c r="AP1178" i="6"/>
  <c r="AP1179" i="6"/>
  <c r="AP1180" i="6"/>
  <c r="AP1181" i="6"/>
  <c r="AP1182" i="6"/>
  <c r="AP1183" i="6"/>
  <c r="AP1184" i="6"/>
  <c r="AP1185" i="6"/>
  <c r="AP1186" i="6"/>
  <c r="AP1187" i="6"/>
  <c r="AP1188" i="6"/>
  <c r="AP1189" i="6"/>
  <c r="AP1190" i="6"/>
  <c r="AP1191" i="6"/>
  <c r="AP1192" i="6"/>
  <c r="AP1193" i="6"/>
  <c r="AP1194" i="6"/>
  <c r="AP1195" i="6"/>
  <c r="AP1196" i="6"/>
  <c r="AP1197" i="6"/>
  <c r="AP1198" i="6"/>
  <c r="AP1199" i="6"/>
  <c r="AP1200" i="6"/>
  <c r="AP1201" i="6"/>
  <c r="AP1202" i="6"/>
  <c r="AP1203" i="6"/>
  <c r="AP1204" i="6"/>
  <c r="AP1205" i="6"/>
  <c r="AP1206" i="6"/>
  <c r="AP1207" i="6"/>
  <c r="AP1208" i="6"/>
  <c r="AP1209" i="6"/>
  <c r="AP1210" i="6"/>
  <c r="AP1211" i="6"/>
  <c r="AP1212" i="6"/>
  <c r="AP1213" i="6"/>
  <c r="AP1214" i="6"/>
  <c r="AP1215" i="6"/>
  <c r="AP1216" i="6"/>
  <c r="AP1217" i="6"/>
  <c r="AP1218" i="6"/>
  <c r="AP1219" i="6"/>
  <c r="AP1220" i="6"/>
  <c r="AP1221" i="6"/>
  <c r="AP1222" i="6"/>
  <c r="AP1223" i="6"/>
  <c r="AP1224" i="6"/>
  <c r="AP1225" i="6"/>
  <c r="AP1226" i="6"/>
  <c r="AP1227" i="6"/>
  <c r="AP1228" i="6"/>
  <c r="AP1229" i="6"/>
  <c r="AP1230" i="6"/>
  <c r="AP1231" i="6"/>
  <c r="AP1232" i="6"/>
  <c r="AP1233" i="6"/>
  <c r="AP1234" i="6"/>
  <c r="AP1235" i="6"/>
  <c r="AP1236" i="6"/>
  <c r="AP1237" i="6"/>
  <c r="AP1238" i="6"/>
  <c r="AP1239" i="6"/>
  <c r="AP1240" i="6"/>
  <c r="AP1241" i="6"/>
  <c r="AP1242" i="6"/>
  <c r="AP1243" i="6"/>
  <c r="AP1244" i="6"/>
  <c r="AP1245" i="6"/>
  <c r="AP1246" i="6"/>
  <c r="AP1247" i="6"/>
  <c r="AP1248" i="6"/>
  <c r="AP1249" i="6"/>
  <c r="AP1250" i="6"/>
  <c r="AP1251" i="6"/>
  <c r="AP1252" i="6"/>
  <c r="AP1253" i="6"/>
  <c r="AP1254" i="6"/>
  <c r="AP1255" i="6"/>
  <c r="AP1256" i="6"/>
  <c r="AP1257" i="6"/>
  <c r="AP1258" i="6"/>
  <c r="AP1259" i="6"/>
  <c r="AP1260" i="6"/>
  <c r="AP1261" i="6"/>
  <c r="AP1262" i="6"/>
  <c r="AP1263" i="6"/>
  <c r="AP1264" i="6"/>
  <c r="AP1265" i="6"/>
  <c r="AP1266" i="6"/>
  <c r="AP1267" i="6"/>
  <c r="AP1268" i="6"/>
  <c r="AP1269" i="6"/>
  <c r="AP1270" i="6"/>
  <c r="AP1271" i="6"/>
  <c r="AP1272" i="6"/>
  <c r="AP1273" i="6"/>
  <c r="AP1274" i="6"/>
  <c r="AP1275" i="6"/>
  <c r="AP1276" i="6"/>
  <c r="AP1277" i="6"/>
  <c r="AP1278" i="6"/>
  <c r="AP1279" i="6"/>
  <c r="AP1280" i="6"/>
  <c r="AP1281" i="6"/>
  <c r="AP1282" i="6"/>
  <c r="AP1283" i="6"/>
  <c r="AP1284" i="6"/>
  <c r="AP1285" i="6"/>
  <c r="AP1286" i="6"/>
  <c r="AP1287" i="6"/>
  <c r="AP1288" i="6"/>
  <c r="AP1289" i="6"/>
  <c r="AP1290" i="6"/>
  <c r="AP1291" i="6"/>
  <c r="AP1292" i="6"/>
  <c r="AP1293" i="6"/>
  <c r="AP1294" i="6"/>
  <c r="AP1295" i="6"/>
  <c r="AP1296" i="6"/>
  <c r="AP1297" i="6"/>
  <c r="AP1298" i="6"/>
  <c r="AP1299" i="6"/>
  <c r="AP1300" i="6"/>
  <c r="AP1301" i="6"/>
  <c r="AP1302" i="6"/>
  <c r="AP1303" i="6"/>
  <c r="AP1304" i="6"/>
  <c r="AP1305" i="6"/>
  <c r="AP1306" i="6"/>
  <c r="AP1307" i="6"/>
  <c r="AP1308" i="6"/>
  <c r="AP1309" i="6"/>
  <c r="AP1310" i="6"/>
  <c r="AP1311" i="6"/>
  <c r="AP1312" i="6"/>
  <c r="AP1313" i="6"/>
  <c r="AP1314" i="6"/>
  <c r="AP1315" i="6"/>
  <c r="AP1316" i="6"/>
  <c r="AP1317" i="6"/>
  <c r="AP1318" i="6"/>
  <c r="AP1319" i="6"/>
  <c r="AP1320" i="6"/>
  <c r="AP1321" i="6"/>
  <c r="AP1322" i="6"/>
  <c r="AP1323" i="6"/>
  <c r="AP1324" i="6"/>
  <c r="AP1325" i="6"/>
  <c r="AP1326" i="6"/>
  <c r="AP1327" i="6"/>
  <c r="AP1328" i="6"/>
  <c r="AP1329" i="6"/>
  <c r="AP1330" i="6"/>
  <c r="AP1331" i="6"/>
  <c r="AP1332" i="6"/>
  <c r="AP1333" i="6"/>
  <c r="AP1334" i="6"/>
  <c r="AP1335" i="6"/>
  <c r="AP1336" i="6"/>
  <c r="AP1337" i="6"/>
  <c r="AP1338" i="6"/>
  <c r="AP1339" i="6"/>
  <c r="AP1340" i="6"/>
  <c r="AP1341" i="6"/>
  <c r="AP1342" i="6"/>
  <c r="AP1343" i="6"/>
  <c r="AP1344" i="6"/>
  <c r="AP1345" i="6"/>
  <c r="AP1346" i="6"/>
  <c r="AP1347" i="6"/>
  <c r="AP1348" i="6"/>
  <c r="AP1349" i="6"/>
  <c r="AP1350" i="6"/>
  <c r="AP1351" i="6"/>
  <c r="AP1352" i="6"/>
  <c r="AP1353" i="6"/>
  <c r="AP1354" i="6"/>
  <c r="AP1355" i="6"/>
  <c r="AP1356" i="6"/>
  <c r="AP1357" i="6"/>
  <c r="AP1358" i="6"/>
  <c r="AP1359" i="6"/>
  <c r="AP1360" i="6"/>
  <c r="AP1361" i="6"/>
  <c r="AP1362" i="6"/>
  <c r="AP1363" i="6"/>
  <c r="AP1364" i="6"/>
  <c r="AP1365" i="6"/>
  <c r="AP1366" i="6"/>
  <c r="AP1367" i="6"/>
  <c r="AP1368" i="6"/>
  <c r="AP1369" i="6"/>
  <c r="AP1370" i="6"/>
  <c r="AP1371" i="6"/>
  <c r="AP1372" i="6"/>
  <c r="AP1373" i="6"/>
  <c r="AP1374" i="6"/>
  <c r="AP1375" i="6"/>
  <c r="AP1376" i="6"/>
  <c r="AP1377" i="6"/>
  <c r="AP1378" i="6"/>
  <c r="AP1379" i="6"/>
  <c r="AP1380" i="6"/>
  <c r="AP1381" i="6"/>
  <c r="AP1382" i="6"/>
  <c r="AP1383" i="6"/>
  <c r="AP1384" i="6"/>
  <c r="AP1385" i="6"/>
  <c r="AP1386" i="6"/>
  <c r="AP1387" i="6"/>
  <c r="AP1388" i="6"/>
  <c r="AP1389" i="6"/>
  <c r="AP1390" i="6"/>
  <c r="AP1391" i="6"/>
  <c r="AP1392" i="6"/>
  <c r="AP1393" i="6"/>
  <c r="AP1394" i="6"/>
  <c r="AP1395" i="6"/>
  <c r="AP1396" i="6"/>
  <c r="AP1397" i="6"/>
  <c r="AP1398" i="6"/>
  <c r="AP1399" i="6"/>
  <c r="AP1400" i="6"/>
  <c r="AP1401" i="6"/>
  <c r="AP1402" i="6"/>
  <c r="AP1403" i="6"/>
  <c r="AP1404" i="6"/>
  <c r="AP1405" i="6"/>
  <c r="AP1406" i="6"/>
  <c r="AP1407" i="6"/>
  <c r="AP1408" i="6"/>
  <c r="AP1409" i="6"/>
  <c r="AP1410" i="6"/>
  <c r="AP1411" i="6"/>
  <c r="AP1412" i="6"/>
  <c r="AP1413" i="6"/>
  <c r="AP1414" i="6"/>
  <c r="AP1415" i="6"/>
  <c r="AP1416" i="6"/>
  <c r="AP1417" i="6"/>
  <c r="AP1418" i="6"/>
  <c r="AP1419" i="6"/>
  <c r="AP1420" i="6"/>
  <c r="AP1421" i="6"/>
  <c r="AP1422" i="6"/>
  <c r="AP1423" i="6"/>
  <c r="AP1424" i="6"/>
  <c r="AP1425" i="6"/>
  <c r="AP1426" i="6"/>
  <c r="AP1427" i="6"/>
  <c r="AP1428" i="6"/>
  <c r="AP1429" i="6"/>
  <c r="AP1430" i="6"/>
  <c r="AP1431" i="6"/>
  <c r="AP1432" i="6"/>
  <c r="AP1433" i="6"/>
  <c r="AP1434" i="6"/>
  <c r="AP1435" i="6"/>
  <c r="AP1436" i="6"/>
  <c r="AP1437" i="6"/>
  <c r="AP1438" i="6"/>
  <c r="AP1439" i="6"/>
  <c r="AP1440" i="6"/>
  <c r="AP1441" i="6"/>
  <c r="AP1442" i="6"/>
  <c r="AP1443" i="6"/>
  <c r="AP1444" i="6"/>
  <c r="AP1445" i="6"/>
  <c r="AP1446" i="6"/>
  <c r="AP1447" i="6"/>
  <c r="AP1448" i="6"/>
  <c r="AP1449" i="6"/>
  <c r="AP1450" i="6"/>
  <c r="AP1451" i="6"/>
  <c r="AP1452" i="6"/>
  <c r="AP1453" i="6"/>
  <c r="AP1454" i="6"/>
  <c r="AP1455" i="6"/>
  <c r="AP1456" i="6"/>
  <c r="AP1457" i="6"/>
  <c r="AP1458" i="6"/>
  <c r="AP1459" i="6"/>
  <c r="AP1460" i="6"/>
  <c r="AP1461" i="6"/>
  <c r="AP1462" i="6"/>
  <c r="AP1463" i="6"/>
  <c r="AP1464" i="6"/>
  <c r="AP1465" i="6"/>
  <c r="AP1466" i="6"/>
  <c r="AP1467" i="6"/>
  <c r="AP1468" i="6"/>
  <c r="AP1469" i="6"/>
  <c r="AP1470" i="6"/>
  <c r="AP1471" i="6"/>
  <c r="AP1472" i="6"/>
  <c r="AP1473" i="6"/>
  <c r="AP1474" i="6"/>
  <c r="AP1475" i="6"/>
  <c r="AP1476" i="6"/>
  <c r="AP1477" i="6"/>
  <c r="AP1478" i="6"/>
  <c r="AP1479" i="6"/>
  <c r="AP1480" i="6"/>
  <c r="AP1481" i="6"/>
  <c r="AP1482" i="6"/>
  <c r="AP1483" i="6"/>
  <c r="AP1484" i="6"/>
  <c r="AP1485" i="6"/>
  <c r="AP1486" i="6"/>
  <c r="AP1487" i="6"/>
  <c r="AP1488" i="6"/>
  <c r="AP1489" i="6"/>
  <c r="AP1490" i="6"/>
  <c r="AP1491" i="6"/>
  <c r="AP1492" i="6"/>
  <c r="AP1493" i="6"/>
  <c r="AP1494" i="6"/>
  <c r="AP1495" i="6"/>
  <c r="AP1496" i="6"/>
  <c r="AP1497" i="6"/>
  <c r="AP1498" i="6"/>
  <c r="AP1499" i="6"/>
  <c r="AP1500" i="6"/>
  <c r="AP1501" i="6"/>
  <c r="AP1502" i="6"/>
  <c r="AP1503" i="6"/>
  <c r="AP1504" i="6"/>
  <c r="AP1505" i="6"/>
  <c r="AP1506" i="6"/>
  <c r="AP1507" i="6"/>
  <c r="AP1508" i="6"/>
  <c r="AP1509" i="6"/>
  <c r="AP1510" i="6"/>
  <c r="AP1511" i="6"/>
  <c r="AP1512" i="6"/>
  <c r="AP1513" i="6"/>
  <c r="AP1514" i="6"/>
  <c r="AP1515" i="6"/>
  <c r="AP1516" i="6"/>
  <c r="AP1517" i="6"/>
  <c r="AP1518" i="6"/>
  <c r="AP1519" i="6"/>
  <c r="AP1520" i="6"/>
  <c r="AP1521" i="6"/>
  <c r="AP1522" i="6"/>
  <c r="AP1523" i="6"/>
  <c r="AP1524" i="6"/>
  <c r="AP1525" i="6"/>
  <c r="AP1526" i="6"/>
  <c r="AP1527" i="6"/>
  <c r="AP1528" i="6"/>
  <c r="AP1529" i="6"/>
  <c r="AP1530" i="6"/>
  <c r="AP1531" i="6"/>
  <c r="AP1532" i="6"/>
  <c r="AP1533" i="6"/>
  <c r="AP1534" i="6"/>
  <c r="AP1535" i="6"/>
  <c r="AP1536" i="6"/>
  <c r="AP1537" i="6"/>
  <c r="AP1538" i="6"/>
  <c r="AP1539" i="6"/>
  <c r="AP1540" i="6"/>
  <c r="AP1541" i="6"/>
  <c r="AP1542" i="6"/>
  <c r="AP1543" i="6"/>
  <c r="AP1544" i="6"/>
  <c r="AP1545" i="6"/>
  <c r="AP1546" i="6"/>
  <c r="AP1547" i="6"/>
  <c r="AP1548" i="6"/>
  <c r="AP1549" i="6"/>
  <c r="AP1550" i="6"/>
  <c r="AP1551" i="6"/>
  <c r="AP1552" i="6"/>
  <c r="AP1553" i="6"/>
  <c r="AP1554" i="6"/>
  <c r="AP1555" i="6"/>
  <c r="AP1556" i="6"/>
  <c r="AP1557" i="6"/>
  <c r="AP1558" i="6"/>
  <c r="AP1559" i="6"/>
  <c r="AP1560" i="6"/>
  <c r="AP1561" i="6"/>
  <c r="AP1562" i="6"/>
  <c r="AP1563" i="6"/>
  <c r="AP1564" i="6"/>
  <c r="AP1565" i="6"/>
  <c r="AP1566" i="6"/>
  <c r="AP1567" i="6"/>
  <c r="AP1568" i="6"/>
  <c r="AP1569" i="6"/>
  <c r="AP1570" i="6"/>
  <c r="AP1571" i="6"/>
  <c r="AP1572" i="6"/>
  <c r="AP1573" i="6"/>
  <c r="AP1574" i="6"/>
  <c r="AP1575" i="6"/>
  <c r="AP1576" i="6"/>
  <c r="AP1577" i="6"/>
  <c r="AP1578" i="6"/>
  <c r="AP1579" i="6"/>
  <c r="AP1580" i="6"/>
  <c r="AP1581" i="6"/>
  <c r="AP1582" i="6"/>
  <c r="AP1583" i="6"/>
  <c r="AP1584" i="6"/>
  <c r="AP1585" i="6"/>
  <c r="AP1586" i="6"/>
  <c r="AP1587" i="6"/>
  <c r="AP1588" i="6"/>
  <c r="AP1589" i="6"/>
  <c r="AP1590" i="6"/>
  <c r="AP1591" i="6"/>
  <c r="AP1592" i="6"/>
  <c r="AP1593" i="6"/>
  <c r="AP1594" i="6"/>
  <c r="AP1595" i="6"/>
  <c r="AP1596" i="6"/>
  <c r="AP1597" i="6"/>
  <c r="AP1598" i="6"/>
  <c r="AP1599" i="6"/>
  <c r="AP1600" i="6"/>
  <c r="AP1601" i="6"/>
  <c r="AP1602" i="6"/>
  <c r="AP1603" i="6"/>
  <c r="AP1604" i="6"/>
  <c r="AP1605" i="6"/>
  <c r="AP1606" i="6"/>
  <c r="AP1607" i="6"/>
  <c r="AP1608" i="6"/>
  <c r="AP1609" i="6"/>
  <c r="AP1610" i="6"/>
  <c r="AP1611" i="6"/>
  <c r="AP1612" i="6"/>
  <c r="AP1613" i="6"/>
  <c r="AP1614" i="6"/>
  <c r="AP1615" i="6"/>
  <c r="AP1616" i="6"/>
  <c r="AP1617" i="6"/>
  <c r="AP1618" i="6"/>
  <c r="AP1619" i="6"/>
  <c r="AP1620" i="6"/>
  <c r="AP1621" i="6"/>
  <c r="AP1622" i="6"/>
  <c r="AP1623" i="6"/>
  <c r="AP1624" i="6"/>
  <c r="AP1625" i="6"/>
  <c r="AP1626" i="6"/>
  <c r="AP1627" i="6"/>
  <c r="AP1628" i="6"/>
  <c r="AP1629" i="6"/>
  <c r="AP1630" i="6"/>
  <c r="AP1631" i="6"/>
  <c r="AP1632" i="6"/>
  <c r="AP1633" i="6"/>
  <c r="AP1634" i="6"/>
  <c r="AP1635" i="6"/>
  <c r="AP1636" i="6"/>
  <c r="AP1637" i="6"/>
  <c r="AP1638" i="6"/>
  <c r="AP1639" i="6"/>
  <c r="AP1640" i="6"/>
  <c r="AP1641" i="6"/>
  <c r="AP1642" i="6"/>
  <c r="AP1643" i="6"/>
  <c r="AP1644" i="6"/>
  <c r="AP1645" i="6"/>
  <c r="AP1646" i="6"/>
  <c r="AP1647" i="6"/>
  <c r="AP1648" i="6"/>
  <c r="AP1649" i="6"/>
  <c r="AP1650" i="6"/>
  <c r="AP1651" i="6"/>
  <c r="AP1652" i="6"/>
  <c r="AP1653" i="6"/>
  <c r="AP1654" i="6"/>
  <c r="AP1655" i="6"/>
  <c r="AP1656" i="6"/>
  <c r="AP1657" i="6"/>
  <c r="AP1658" i="6"/>
  <c r="AP1659" i="6"/>
  <c r="AP1660" i="6"/>
  <c r="AP1661" i="6"/>
  <c r="AP1662" i="6"/>
  <c r="AP1663" i="6"/>
  <c r="AP1664" i="6"/>
  <c r="AP1665" i="6"/>
  <c r="AP1666" i="6"/>
  <c r="AP1667" i="6"/>
  <c r="AP1668" i="6"/>
  <c r="AP1669" i="6"/>
  <c r="AP1670" i="6"/>
  <c r="AP1671" i="6"/>
  <c r="AP1672" i="6"/>
  <c r="AP1673" i="6"/>
  <c r="AP1674" i="6"/>
  <c r="AP1675" i="6"/>
  <c r="AP1676" i="6"/>
  <c r="AP1677" i="6"/>
  <c r="AP1678" i="6"/>
  <c r="AP1679" i="6"/>
  <c r="AP1680" i="6"/>
  <c r="AP1681" i="6"/>
  <c r="AP1682" i="6"/>
  <c r="AP1683" i="6"/>
  <c r="AP1684" i="6"/>
  <c r="AP1685" i="6"/>
  <c r="AP1686" i="6"/>
  <c r="AP1687" i="6"/>
  <c r="AP1688" i="6"/>
  <c r="AP1689" i="6"/>
  <c r="AP1690" i="6"/>
  <c r="AP1691" i="6"/>
  <c r="AP1692" i="6"/>
  <c r="AP1693" i="6"/>
  <c r="AP1694" i="6"/>
  <c r="AP1695" i="6"/>
  <c r="AP1696" i="6"/>
  <c r="AP1697" i="6"/>
  <c r="AP1698" i="6"/>
  <c r="AP1699" i="6"/>
  <c r="AP1700" i="6"/>
  <c r="AP1701" i="6"/>
  <c r="AP1702" i="6"/>
  <c r="AP1703" i="6"/>
  <c r="AP1704" i="6"/>
  <c r="AP1705" i="6"/>
  <c r="AP1706" i="6"/>
  <c r="AP1707" i="6"/>
  <c r="AP1708" i="6"/>
  <c r="AP1709" i="6"/>
  <c r="AP1710" i="6"/>
  <c r="AP1711" i="6"/>
  <c r="AP1712" i="6"/>
  <c r="AP1713" i="6"/>
  <c r="AP1714" i="6"/>
  <c r="AP1715" i="6"/>
  <c r="AP1716" i="6"/>
  <c r="AP1717" i="6"/>
  <c r="AP1718" i="6"/>
  <c r="AP1719" i="6"/>
  <c r="AP1720" i="6"/>
  <c r="AP1721" i="6"/>
  <c r="AP1722" i="6"/>
  <c r="AP1723" i="6"/>
  <c r="AP1724" i="6"/>
  <c r="AP1725" i="6"/>
  <c r="AP1726" i="6"/>
  <c r="AP1727" i="6"/>
  <c r="AP1728" i="6"/>
  <c r="AP1729" i="6"/>
  <c r="AP1730" i="6"/>
  <c r="AP1731" i="6"/>
  <c r="AP1732" i="6"/>
  <c r="AP1733" i="6"/>
  <c r="AP1734" i="6"/>
  <c r="AP1735" i="6"/>
  <c r="AP1736" i="6"/>
  <c r="AP1737" i="6"/>
  <c r="AP1738" i="6"/>
  <c r="AP1739" i="6"/>
  <c r="AP1740" i="6"/>
  <c r="AP1741" i="6"/>
  <c r="AP1742" i="6"/>
  <c r="AP1743" i="6"/>
  <c r="AP1744" i="6"/>
  <c r="AP1745" i="6"/>
  <c r="AP1746" i="6"/>
  <c r="AP1747" i="6"/>
  <c r="AP1748" i="6"/>
  <c r="AP1749" i="6"/>
  <c r="AP1750" i="6"/>
  <c r="AP1751" i="6"/>
  <c r="AP1752" i="6"/>
  <c r="AP1753" i="6"/>
  <c r="AP1754" i="6"/>
  <c r="AP1755" i="6"/>
  <c r="AP1756" i="6"/>
  <c r="AP1757" i="6"/>
  <c r="AP1758" i="6"/>
  <c r="AP1759" i="6"/>
  <c r="AP1760" i="6"/>
  <c r="AP1761" i="6"/>
  <c r="AP1762" i="6"/>
  <c r="AP1763" i="6"/>
  <c r="AP1764" i="6"/>
  <c r="AP1765" i="6"/>
  <c r="AP1766" i="6"/>
  <c r="AP1767" i="6"/>
  <c r="AP1768" i="6"/>
  <c r="AP1769" i="6"/>
  <c r="AP1770" i="6"/>
  <c r="AP1771" i="6"/>
  <c r="AP1772" i="6"/>
  <c r="AP1773" i="6"/>
  <c r="AP1774" i="6"/>
  <c r="AP1775" i="6"/>
  <c r="AP1776" i="6"/>
  <c r="AP1777" i="6"/>
  <c r="AP1778" i="6"/>
  <c r="AP1779" i="6"/>
  <c r="AP1780" i="6"/>
  <c r="AP1781" i="6"/>
  <c r="AP1782" i="6"/>
  <c r="AP1783" i="6"/>
  <c r="AP1784" i="6"/>
  <c r="AP1785" i="6"/>
  <c r="AP1786" i="6"/>
  <c r="AP1787" i="6"/>
  <c r="AP1788" i="6"/>
  <c r="AP1789" i="6"/>
  <c r="AP1790" i="6"/>
  <c r="AP1791" i="6"/>
  <c r="AP1792" i="6"/>
  <c r="AP1793" i="6"/>
  <c r="AP1794" i="6"/>
  <c r="AP1795" i="6"/>
  <c r="AP1796" i="6"/>
  <c r="AP1797" i="6"/>
  <c r="AP1798" i="6"/>
  <c r="AP1799" i="6"/>
  <c r="AP1800" i="6"/>
  <c r="AP1801" i="6"/>
  <c r="AP1802" i="6"/>
  <c r="AP1803" i="6"/>
  <c r="AP1804" i="6"/>
  <c r="AP1805" i="6"/>
  <c r="AP1806" i="6"/>
  <c r="AP1807" i="6"/>
  <c r="AP1808" i="6"/>
  <c r="AP1809" i="6"/>
  <c r="AP1810" i="6"/>
  <c r="AP1811" i="6"/>
  <c r="AP1812" i="6"/>
  <c r="AP1813" i="6"/>
  <c r="AP1814" i="6"/>
  <c r="AP1815" i="6"/>
  <c r="AP1816" i="6"/>
  <c r="AP1817" i="6"/>
  <c r="AP1818" i="6"/>
  <c r="AP1819" i="6"/>
  <c r="AP1820" i="6"/>
  <c r="AP1821" i="6"/>
  <c r="AP1822" i="6"/>
  <c r="AP1823" i="6"/>
  <c r="AP1824" i="6"/>
  <c r="AP1825" i="6"/>
  <c r="AP1826" i="6"/>
  <c r="AP1827" i="6"/>
  <c r="AP1828" i="6"/>
  <c r="AP1829" i="6"/>
  <c r="AP1830" i="6"/>
  <c r="AP1831" i="6"/>
  <c r="AP1832" i="6"/>
  <c r="AP1833" i="6"/>
  <c r="AP1834" i="6"/>
  <c r="AP1835" i="6"/>
  <c r="AP1836" i="6"/>
  <c r="AP1837" i="6"/>
  <c r="AP1838" i="6"/>
  <c r="AP1839" i="6"/>
  <c r="AP1840" i="6"/>
  <c r="AP1841" i="6"/>
  <c r="AP1842" i="6"/>
  <c r="AP1843" i="6"/>
  <c r="AP1844" i="6"/>
  <c r="AP1845" i="6"/>
  <c r="AP1846" i="6"/>
  <c r="AP1847" i="6"/>
  <c r="AP1848" i="6"/>
  <c r="AP1849" i="6"/>
  <c r="AP1850" i="6"/>
  <c r="AP1851" i="6"/>
  <c r="AP1852" i="6"/>
  <c r="AP1853" i="6"/>
  <c r="AP1854" i="6"/>
  <c r="AP1855" i="6"/>
  <c r="AP1856" i="6"/>
  <c r="AP1857" i="6"/>
  <c r="AP1858" i="6"/>
  <c r="AP1859" i="6"/>
  <c r="AP1860" i="6"/>
  <c r="AP1861" i="6"/>
  <c r="AP1862" i="6"/>
  <c r="AP1863" i="6"/>
  <c r="AP1864" i="6"/>
  <c r="AP1865" i="6"/>
  <c r="AP1866" i="6"/>
  <c r="AP1867" i="6"/>
  <c r="AP1868" i="6"/>
  <c r="AP1869" i="6"/>
  <c r="AP1870" i="6"/>
  <c r="AP1871" i="6"/>
  <c r="AP1872" i="6"/>
  <c r="AP1873" i="6"/>
  <c r="AP1874" i="6"/>
  <c r="AP1875" i="6"/>
  <c r="AP1876" i="6"/>
  <c r="AP1877" i="6"/>
  <c r="AP1878" i="6"/>
  <c r="AP1879" i="6"/>
  <c r="AP1880" i="6"/>
  <c r="AP1881" i="6"/>
  <c r="AP1882" i="6"/>
  <c r="AP1883" i="6"/>
  <c r="AP1884" i="6"/>
  <c r="AP1885" i="6"/>
  <c r="AP1886" i="6"/>
  <c r="AP1887" i="6"/>
  <c r="AP1888" i="6"/>
  <c r="AP1889" i="6"/>
  <c r="AP1890" i="6"/>
  <c r="AP1891" i="6"/>
  <c r="AP1892" i="6"/>
  <c r="AP1893" i="6"/>
  <c r="AP1894" i="6"/>
  <c r="AP1895" i="6"/>
  <c r="AP1896" i="6"/>
  <c r="AP1897" i="6"/>
  <c r="AP1898" i="6"/>
  <c r="AP1899" i="6"/>
  <c r="AP1900" i="6"/>
  <c r="AP1901" i="6"/>
  <c r="AP1902" i="6"/>
  <c r="AP1903" i="6"/>
  <c r="AP1904" i="6"/>
  <c r="AP1905" i="6"/>
  <c r="AP1906" i="6"/>
  <c r="AP1907" i="6"/>
  <c r="AP1908" i="6"/>
  <c r="AP1909" i="6"/>
  <c r="AP1910" i="6"/>
  <c r="AP1911" i="6"/>
  <c r="AP1912" i="6"/>
  <c r="AP1913" i="6"/>
  <c r="AP1914" i="6"/>
  <c r="AP1915" i="6"/>
  <c r="AP1916" i="6"/>
  <c r="AP1917" i="6"/>
  <c r="AP1918" i="6"/>
  <c r="AP1919" i="6"/>
  <c r="AP1920" i="6"/>
  <c r="AP1921" i="6"/>
  <c r="AP1922" i="6"/>
  <c r="AP1923" i="6"/>
  <c r="AP1924" i="6"/>
  <c r="AP1925" i="6"/>
  <c r="AP1926" i="6"/>
  <c r="AP1927" i="6"/>
  <c r="AP1928" i="6"/>
  <c r="AP1929" i="6"/>
  <c r="AP1930" i="6"/>
  <c r="AP1931" i="6"/>
  <c r="AP1932" i="6"/>
  <c r="AP1933" i="6"/>
  <c r="AP1934" i="6"/>
  <c r="AP1935" i="6"/>
  <c r="AP1936" i="6"/>
  <c r="AP1937" i="6"/>
  <c r="AP1938" i="6"/>
  <c r="AP1939" i="6"/>
  <c r="AP1940" i="6"/>
  <c r="AP1941" i="6"/>
  <c r="AP1942" i="6"/>
  <c r="AP1943" i="6"/>
  <c r="AP1944" i="6"/>
  <c r="AP1945" i="6"/>
  <c r="AP1946" i="6"/>
  <c r="AP1947" i="6"/>
  <c r="AP1948" i="6"/>
  <c r="AP1949" i="6"/>
  <c r="AP1950" i="6"/>
  <c r="AP1951" i="6"/>
  <c r="AP1952" i="6"/>
  <c r="AP1953" i="6"/>
  <c r="AP1954" i="6"/>
  <c r="AP1955" i="6"/>
  <c r="AP1956" i="6"/>
  <c r="AP1957" i="6"/>
  <c r="AP1958" i="6"/>
  <c r="AP1959" i="6"/>
  <c r="AP1960" i="6"/>
  <c r="AP1961" i="6"/>
  <c r="AP1962" i="6"/>
  <c r="AP1963" i="6"/>
  <c r="AP1964" i="6"/>
  <c r="AP1965" i="6"/>
  <c r="AP1966" i="6"/>
  <c r="AP1967" i="6"/>
  <c r="AP1968" i="6"/>
  <c r="AP1969" i="6"/>
  <c r="AP1970" i="6"/>
  <c r="AP1971" i="6"/>
  <c r="AP1972" i="6"/>
  <c r="AP1973" i="6"/>
  <c r="AP1974" i="6"/>
  <c r="AP1975" i="6"/>
  <c r="AP1976" i="6"/>
  <c r="AP1977" i="6"/>
  <c r="AP1978" i="6"/>
  <c r="AP1979" i="6"/>
  <c r="AP1980" i="6"/>
  <c r="AP1981" i="6"/>
  <c r="AP1982" i="6"/>
  <c r="AP1983" i="6"/>
  <c r="AP1984" i="6"/>
  <c r="AP1985" i="6"/>
  <c r="AP1986" i="6"/>
  <c r="AP1987" i="6"/>
  <c r="AP1988" i="6"/>
  <c r="AP1989" i="6"/>
  <c r="AP1990" i="6"/>
  <c r="AP1991" i="6"/>
  <c r="AP1992" i="6"/>
  <c r="AP1993" i="6"/>
  <c r="AP1994" i="6"/>
  <c r="AP1995" i="6"/>
  <c r="AP1996" i="6"/>
  <c r="AP1997" i="6"/>
  <c r="AP1998" i="6"/>
  <c r="AP1999" i="6"/>
  <c r="AP2000" i="6"/>
  <c r="AP2001" i="6"/>
  <c r="AP2002" i="6"/>
  <c r="AP2003" i="6"/>
  <c r="AP2004" i="6"/>
  <c r="AP2005" i="6"/>
  <c r="AP2006" i="6"/>
  <c r="AP2007" i="6"/>
  <c r="AP2008" i="6"/>
  <c r="AP2009" i="6"/>
  <c r="AP2010" i="6"/>
  <c r="AP2011" i="6"/>
  <c r="AP2012" i="6"/>
  <c r="AP2013" i="6"/>
  <c r="AP2014" i="6"/>
  <c r="AP2015" i="6"/>
  <c r="AP2016" i="6"/>
  <c r="AP2017" i="6"/>
  <c r="AP2018" i="6"/>
  <c r="AP2019" i="6"/>
  <c r="AP2020" i="6"/>
  <c r="AP2021" i="6"/>
  <c r="AP2022" i="6"/>
  <c r="AP2023" i="6"/>
  <c r="AP2024" i="6"/>
  <c r="AP2025" i="6"/>
  <c r="AP2026" i="6"/>
  <c r="AP2027" i="6"/>
  <c r="AP2028" i="6"/>
  <c r="AP2029" i="6"/>
  <c r="AP2030" i="6"/>
  <c r="AP2031" i="6"/>
  <c r="AP2032" i="6"/>
  <c r="AP2033" i="6"/>
  <c r="AP2034" i="6"/>
  <c r="AP2035" i="6"/>
  <c r="AP2036" i="6"/>
  <c r="AP2037" i="6"/>
  <c r="AP2038" i="6"/>
  <c r="AP2039" i="6"/>
  <c r="AP2040" i="6"/>
  <c r="AP2041" i="6"/>
  <c r="AP2042" i="6"/>
  <c r="AP2043" i="6"/>
  <c r="AP2044" i="6"/>
  <c r="AP2045" i="6"/>
  <c r="AP2046" i="6"/>
  <c r="AP2047" i="6"/>
  <c r="AP2048" i="6"/>
  <c r="AP2049" i="6"/>
  <c r="AP2050" i="6"/>
  <c r="AP2051" i="6"/>
  <c r="AP2052" i="6"/>
  <c r="AP2053" i="6"/>
  <c r="AP2054" i="6"/>
  <c r="AP2055" i="6"/>
  <c r="AP2056" i="6"/>
  <c r="AP2057" i="6"/>
  <c r="AP2058" i="6"/>
  <c r="AP2059" i="6"/>
  <c r="AP2060" i="6"/>
  <c r="AP2061" i="6"/>
  <c r="AP2062" i="6"/>
  <c r="AP2063" i="6"/>
  <c r="AP2064" i="6"/>
  <c r="AP2065" i="6"/>
  <c r="AP2066" i="6"/>
  <c r="AP2067" i="6"/>
  <c r="AP2068" i="6"/>
  <c r="AP2069" i="6"/>
  <c r="AP2070" i="6"/>
  <c r="AP2071" i="6"/>
  <c r="AP2072" i="6"/>
  <c r="AP2073" i="6"/>
  <c r="AP2074" i="6"/>
  <c r="AP2075" i="6"/>
  <c r="AP2076" i="6"/>
  <c r="AP2077" i="6"/>
  <c r="AP2078" i="6"/>
  <c r="AP2079" i="6"/>
  <c r="AP2080" i="6"/>
  <c r="AP2081" i="6"/>
  <c r="AP2082" i="6"/>
  <c r="AP2083" i="6"/>
  <c r="AP2084" i="6"/>
  <c r="AP2085" i="6"/>
  <c r="AP2086" i="6"/>
  <c r="AP2087" i="6"/>
  <c r="AP2088" i="6"/>
  <c r="AP2089" i="6"/>
  <c r="AP2090" i="6"/>
  <c r="AP2091" i="6"/>
  <c r="AP2092" i="6"/>
  <c r="AP2093" i="6"/>
  <c r="AP2094" i="6"/>
  <c r="AP2095" i="6"/>
  <c r="AP2096" i="6"/>
  <c r="AP2097" i="6"/>
  <c r="AP2098" i="6"/>
  <c r="AP2099" i="6"/>
  <c r="AP2100" i="6"/>
  <c r="AP2101" i="6"/>
  <c r="AP2102" i="6"/>
  <c r="AP2103" i="6"/>
  <c r="AP2104" i="6"/>
  <c r="AP2105" i="6"/>
  <c r="AP2106" i="6"/>
  <c r="AP2107" i="6"/>
  <c r="AP2108" i="6"/>
  <c r="AP2109" i="6"/>
  <c r="AP2110" i="6"/>
  <c r="AP2111" i="6"/>
  <c r="AP2112" i="6"/>
  <c r="AP2113" i="6"/>
  <c r="AP2114" i="6"/>
  <c r="AP2115" i="6"/>
  <c r="AP2116" i="6"/>
  <c r="AP2117" i="6"/>
  <c r="AP2118" i="6"/>
  <c r="AP2119" i="6"/>
  <c r="AP2120" i="6"/>
  <c r="AP2121" i="6"/>
  <c r="AP2122" i="6"/>
  <c r="AP2123" i="6"/>
  <c r="AP2124" i="6"/>
  <c r="AP2125" i="6"/>
  <c r="AP2126" i="6"/>
  <c r="AP2127" i="6"/>
  <c r="AP2128" i="6"/>
  <c r="AP2129" i="6"/>
  <c r="AP2130" i="6"/>
  <c r="AP2131" i="6"/>
  <c r="AP2132" i="6"/>
  <c r="AP2133" i="6"/>
  <c r="AP2134" i="6"/>
  <c r="AP2135" i="6"/>
  <c r="AP2136" i="6"/>
  <c r="AP2137" i="6"/>
  <c r="AP2138" i="6"/>
  <c r="AP2139" i="6"/>
  <c r="AP2140" i="6"/>
  <c r="AP2141" i="6"/>
  <c r="AP2142" i="6"/>
  <c r="AP2143" i="6"/>
  <c r="AP2144" i="6"/>
  <c r="AP2145" i="6"/>
  <c r="AP2146" i="6"/>
  <c r="AP2147" i="6"/>
  <c r="AP2148" i="6"/>
  <c r="AP2149" i="6"/>
  <c r="AP2150" i="6"/>
  <c r="AP2151" i="6"/>
  <c r="AP2152" i="6"/>
  <c r="AP2153" i="6"/>
  <c r="AP2154" i="6"/>
  <c r="AP2155" i="6"/>
  <c r="AP2156" i="6"/>
  <c r="AP2157" i="6"/>
  <c r="AP2158" i="6"/>
  <c r="AP2159" i="6"/>
  <c r="AP2160" i="6"/>
  <c r="AP2161" i="6"/>
  <c r="AP2162" i="6"/>
  <c r="AP2163" i="6"/>
  <c r="AP2164" i="6"/>
  <c r="AP2165" i="6"/>
  <c r="AP2166" i="6"/>
  <c r="AP2167" i="6"/>
  <c r="AP2168" i="6"/>
  <c r="AP2169" i="6"/>
  <c r="AP2170" i="6"/>
  <c r="AP2171" i="6"/>
  <c r="AP2172" i="6"/>
  <c r="AP2173" i="6"/>
  <c r="AP2174" i="6"/>
  <c r="AP2175" i="6"/>
  <c r="AP2176" i="6"/>
  <c r="AP2177" i="6"/>
  <c r="AP2178" i="6"/>
  <c r="AP2179" i="6"/>
  <c r="AP2180" i="6"/>
  <c r="AP2181" i="6"/>
  <c r="AP2182" i="6"/>
  <c r="AP2183" i="6"/>
  <c r="AP2184" i="6"/>
  <c r="AP2185" i="6"/>
  <c r="AP2186" i="6"/>
  <c r="AP2187" i="6"/>
  <c r="AP2188" i="6"/>
  <c r="AP2189" i="6"/>
  <c r="AP2190" i="6"/>
  <c r="AP2191" i="6"/>
  <c r="AP2192" i="6"/>
  <c r="AP2193" i="6"/>
  <c r="AP2194" i="6"/>
  <c r="AP2195" i="6"/>
  <c r="AP2196" i="6"/>
  <c r="AP2197" i="6"/>
  <c r="AP2198" i="6"/>
  <c r="AP2199" i="6"/>
  <c r="AP2200" i="6"/>
  <c r="AP2201" i="6"/>
  <c r="AP2202" i="6"/>
  <c r="AP2203" i="6"/>
  <c r="AP2204" i="6"/>
  <c r="AP2205" i="6"/>
  <c r="AP2206" i="6"/>
  <c r="AP2207" i="6"/>
  <c r="AP2208" i="6"/>
  <c r="AP2209" i="6"/>
  <c r="AP2210" i="6"/>
  <c r="AP2211" i="6"/>
  <c r="AP2212" i="6"/>
  <c r="AP2213" i="6"/>
  <c r="AP2214" i="6"/>
  <c r="AP2215" i="6"/>
  <c r="AP2216" i="6"/>
  <c r="AP2217" i="6"/>
  <c r="AP2218" i="6"/>
  <c r="AP2219" i="6"/>
  <c r="AP2220" i="6"/>
  <c r="AP2221" i="6"/>
  <c r="AP2222" i="6"/>
  <c r="AP2223" i="6"/>
  <c r="AP2224" i="6"/>
  <c r="AP2225" i="6"/>
  <c r="AP2226" i="6"/>
  <c r="AP2227" i="6"/>
  <c r="AP2228" i="6"/>
  <c r="AP2229" i="6"/>
  <c r="AP2230" i="6"/>
  <c r="AP2231" i="6"/>
  <c r="AP2232" i="6"/>
  <c r="AP2233" i="6"/>
  <c r="AP2234" i="6"/>
  <c r="AP2235" i="6"/>
  <c r="AP2236" i="6"/>
  <c r="AP2237" i="6"/>
  <c r="AP2238" i="6"/>
  <c r="AP2239" i="6"/>
  <c r="AP2240" i="6"/>
  <c r="AP2241" i="6"/>
  <c r="AP2242" i="6"/>
  <c r="AP2243" i="6"/>
  <c r="AP2244" i="6"/>
  <c r="AP2245" i="6"/>
  <c r="AP2246" i="6"/>
  <c r="AP2247" i="6"/>
  <c r="AP2248" i="6"/>
  <c r="AP2249" i="6"/>
  <c r="AP2250" i="6"/>
  <c r="AP2251" i="6"/>
  <c r="AP2252" i="6"/>
  <c r="AP2253" i="6"/>
  <c r="AP2254" i="6"/>
  <c r="AP2255" i="6"/>
  <c r="AP2256" i="6"/>
  <c r="AP2257" i="6"/>
  <c r="AP2258" i="6"/>
  <c r="AP2259" i="6"/>
  <c r="AP2260" i="6"/>
  <c r="AP2261" i="6"/>
  <c r="AP2262" i="6"/>
  <c r="AP2263" i="6"/>
  <c r="AP2264" i="6"/>
  <c r="AP2265" i="6"/>
  <c r="AP2266" i="6"/>
  <c r="AP2267" i="6"/>
  <c r="AP2268" i="6"/>
  <c r="AP2269" i="6"/>
  <c r="AP2270" i="6"/>
  <c r="AP2271" i="6"/>
  <c r="AP2272" i="6"/>
  <c r="AP2273" i="6"/>
  <c r="AP2274" i="6"/>
  <c r="AP2275" i="6"/>
  <c r="AP2276" i="6"/>
  <c r="AP2277" i="6"/>
  <c r="AP2278" i="6"/>
  <c r="AP2279" i="6"/>
  <c r="AP2280" i="6"/>
  <c r="AP2281" i="6"/>
  <c r="AP2282" i="6"/>
  <c r="AP2283" i="6"/>
  <c r="AP2284" i="6"/>
  <c r="AP2285" i="6"/>
  <c r="AP2286" i="6"/>
  <c r="AP2287" i="6"/>
  <c r="AP2288" i="6"/>
  <c r="AP2289" i="6"/>
  <c r="AP2290" i="6"/>
  <c r="AP2291" i="6"/>
  <c r="AP2292" i="6"/>
  <c r="AP2293" i="6"/>
  <c r="AP2294" i="6"/>
  <c r="AP2295" i="6"/>
  <c r="AP2296" i="6"/>
  <c r="AP2297" i="6"/>
  <c r="AP2298" i="6"/>
  <c r="AP2299" i="6"/>
  <c r="AP2300" i="6"/>
  <c r="AP2301" i="6"/>
  <c r="AP2302" i="6"/>
  <c r="AP2303" i="6"/>
  <c r="AP2304" i="6"/>
  <c r="AP2305" i="6"/>
  <c r="AP2306" i="6"/>
  <c r="AP2307" i="6"/>
  <c r="AP2308" i="6"/>
  <c r="AP2309" i="6"/>
  <c r="AP2310" i="6"/>
  <c r="AP2311" i="6"/>
  <c r="AP2312" i="6"/>
  <c r="AP2313" i="6"/>
  <c r="AP2314" i="6"/>
  <c r="AP2315" i="6"/>
  <c r="AP2316" i="6"/>
  <c r="AP2317" i="6"/>
  <c r="AP2318" i="6"/>
  <c r="AP2319" i="6"/>
  <c r="AP2320" i="6"/>
  <c r="AP2321" i="6"/>
  <c r="AP2322" i="6"/>
  <c r="AP2323" i="6"/>
  <c r="AP2324" i="6"/>
  <c r="AP2325" i="6"/>
  <c r="AP2326" i="6"/>
  <c r="AP2327" i="6"/>
  <c r="AP2328" i="6"/>
  <c r="AP2329" i="6"/>
  <c r="AP2330" i="6"/>
  <c r="AP2331" i="6"/>
  <c r="AP2332" i="6"/>
  <c r="AP2333" i="6"/>
  <c r="AP2334" i="6"/>
  <c r="AP2335" i="6"/>
  <c r="AP2336" i="6"/>
  <c r="AP2337" i="6"/>
  <c r="AP2338" i="6"/>
  <c r="AP2339" i="6"/>
  <c r="AP2340" i="6"/>
  <c r="AP2341" i="6"/>
  <c r="AP2342" i="6"/>
  <c r="AP2343" i="6"/>
  <c r="AP2344" i="6"/>
  <c r="AP2345" i="6"/>
  <c r="AP2346" i="6"/>
  <c r="AP2347" i="6"/>
  <c r="AP2348" i="6"/>
  <c r="AP2349" i="6"/>
  <c r="AP2350" i="6"/>
  <c r="AP2351" i="6"/>
  <c r="AP2352" i="6"/>
  <c r="AP2353" i="6"/>
  <c r="AP2354" i="6"/>
  <c r="AP2355" i="6"/>
  <c r="AP2356" i="6"/>
  <c r="AP2357" i="6"/>
  <c r="AP2358" i="6"/>
  <c r="AP2359" i="6"/>
  <c r="AP2360" i="6"/>
  <c r="AP2361" i="6"/>
  <c r="AP2362" i="6"/>
  <c r="AP2363" i="6"/>
  <c r="AP2364" i="6"/>
  <c r="AP2365" i="6"/>
  <c r="AP2366" i="6"/>
  <c r="AP2367" i="6"/>
  <c r="AP2368" i="6"/>
  <c r="AP2369" i="6"/>
  <c r="AP2370" i="6"/>
  <c r="AP2371" i="6"/>
  <c r="AP2372" i="6"/>
  <c r="AP2373" i="6"/>
  <c r="AP2374" i="6"/>
  <c r="AP2375" i="6"/>
  <c r="AP2376" i="6"/>
  <c r="AP2377" i="6"/>
  <c r="AP2378" i="6"/>
  <c r="AP2379" i="6"/>
  <c r="AP2380" i="6"/>
  <c r="AP2381" i="6"/>
  <c r="AP2382" i="6"/>
  <c r="AP2383" i="6"/>
  <c r="AP2384" i="6"/>
  <c r="AP2385" i="6"/>
  <c r="AP2386" i="6"/>
  <c r="AP2387" i="6"/>
  <c r="AP2388" i="6"/>
  <c r="AP2389" i="6"/>
  <c r="AP2390" i="6"/>
  <c r="AP2391" i="6"/>
  <c r="AP2392" i="6"/>
  <c r="AP2393" i="6"/>
  <c r="AP2394" i="6"/>
  <c r="AP2395" i="6"/>
  <c r="AP2396" i="6"/>
  <c r="AP2397" i="6"/>
  <c r="AP2398" i="6"/>
  <c r="AP2399" i="6"/>
  <c r="AP2400" i="6"/>
  <c r="AP2401" i="6"/>
  <c r="AP2402" i="6"/>
  <c r="AP2403" i="6"/>
  <c r="AP2404" i="6"/>
  <c r="AP2405" i="6"/>
  <c r="AP2406" i="6"/>
  <c r="AP2407" i="6"/>
  <c r="AP2408" i="6"/>
  <c r="AP2409" i="6"/>
  <c r="AP2410" i="6"/>
  <c r="AP2411" i="6"/>
  <c r="AP2412" i="6"/>
  <c r="AP2413" i="6"/>
  <c r="AP2414" i="6"/>
  <c r="AP2415" i="6"/>
  <c r="AP2416" i="6"/>
  <c r="AP2417" i="6"/>
  <c r="AP2418" i="6"/>
  <c r="AP2419" i="6"/>
  <c r="AP2420" i="6"/>
  <c r="AP2421" i="6"/>
  <c r="AP2422" i="6"/>
  <c r="AP2423" i="6"/>
  <c r="AP2424" i="6"/>
  <c r="AP2425" i="6"/>
  <c r="AP2426" i="6"/>
  <c r="AP2427" i="6"/>
  <c r="AP2428" i="6"/>
  <c r="AP2429" i="6"/>
  <c r="AP2430" i="6"/>
  <c r="AP2431" i="6"/>
  <c r="AP2432" i="6"/>
  <c r="AP2433" i="6"/>
  <c r="AP2434" i="6"/>
  <c r="AP2435" i="6"/>
  <c r="AP2436" i="6"/>
  <c r="AP2437" i="6"/>
  <c r="AP2438" i="6"/>
  <c r="AP2439" i="6"/>
  <c r="AP2440" i="6"/>
  <c r="AP2441" i="6"/>
  <c r="AP2442" i="6"/>
  <c r="AP2443" i="6"/>
  <c r="AP2444" i="6"/>
  <c r="AP2445" i="6"/>
  <c r="AP2446" i="6"/>
  <c r="AP2447" i="6"/>
  <c r="AP2448" i="6"/>
  <c r="AP2449" i="6"/>
  <c r="AP2450" i="6"/>
  <c r="AP2451" i="6"/>
  <c r="AP2452" i="6"/>
  <c r="AP2453" i="6"/>
  <c r="AP2454" i="6"/>
  <c r="AP2455" i="6"/>
  <c r="AP2456" i="6"/>
  <c r="AP2457" i="6"/>
  <c r="AP2458" i="6"/>
  <c r="AP2459" i="6"/>
  <c r="AP2460" i="6"/>
  <c r="AP2461" i="6"/>
  <c r="AP2462" i="6"/>
  <c r="AP2463" i="6"/>
  <c r="AP2464" i="6"/>
  <c r="AP2465" i="6"/>
  <c r="AP2466" i="6"/>
  <c r="AP2467" i="6"/>
  <c r="AP2468" i="6"/>
  <c r="AP2469" i="6"/>
  <c r="AP2470" i="6"/>
  <c r="AP2471" i="6"/>
  <c r="AP2472" i="6"/>
  <c r="AP2473" i="6"/>
  <c r="AP2474" i="6"/>
  <c r="AP2475" i="6"/>
  <c r="AP2476" i="6"/>
  <c r="AP2477" i="6"/>
  <c r="AP2478" i="6"/>
  <c r="AP2479" i="6"/>
  <c r="AP2480" i="6"/>
  <c r="AP2481" i="6"/>
  <c r="AP2482" i="6"/>
  <c r="AP2483" i="6"/>
  <c r="AP2484" i="6"/>
  <c r="AP2485" i="6"/>
  <c r="AP2486" i="6"/>
  <c r="AP2487" i="6"/>
  <c r="AP2488" i="6"/>
  <c r="AP2489" i="6"/>
  <c r="AP2490" i="6"/>
  <c r="AP2491" i="6"/>
  <c r="AP2492" i="6"/>
  <c r="AP2493" i="6"/>
  <c r="AP2494" i="6"/>
  <c r="AP2495" i="6"/>
  <c r="AP2496" i="6"/>
  <c r="AP2497" i="6"/>
  <c r="AP2498" i="6"/>
  <c r="AP2499" i="6"/>
  <c r="AP2500" i="6"/>
  <c r="AP2501" i="6"/>
  <c r="AP2502" i="6"/>
  <c r="AP2503" i="6"/>
  <c r="AP2504" i="6"/>
  <c r="AP2505" i="6"/>
  <c r="AP2506" i="6"/>
  <c r="AP2507" i="6"/>
  <c r="AP2508" i="6"/>
  <c r="AP2509" i="6"/>
  <c r="AP2510" i="6"/>
  <c r="AP2511" i="6"/>
  <c r="AP2512" i="6"/>
  <c r="AP2513" i="6"/>
  <c r="AP2514" i="6"/>
  <c r="AP2515" i="6"/>
  <c r="AP2516" i="6"/>
  <c r="AP2517" i="6"/>
  <c r="AP2518" i="6"/>
  <c r="AP2519" i="6"/>
  <c r="AP2520" i="6"/>
  <c r="AP2521" i="6"/>
  <c r="AP2522" i="6"/>
  <c r="AP2523" i="6"/>
  <c r="AP2524" i="6"/>
  <c r="AP2525" i="6"/>
  <c r="AP2526" i="6"/>
  <c r="AP2527" i="6"/>
  <c r="AP2528" i="6"/>
  <c r="AP2529" i="6"/>
  <c r="AP2530" i="6"/>
  <c r="AP2531" i="6"/>
  <c r="AP2532" i="6"/>
  <c r="AP2533" i="6"/>
  <c r="AP2534" i="6"/>
  <c r="AP2535" i="6"/>
  <c r="AP2536" i="6"/>
  <c r="AP2537" i="6"/>
  <c r="AP2538" i="6"/>
  <c r="AP2539" i="6"/>
  <c r="AP2540" i="6"/>
  <c r="AP2541" i="6"/>
  <c r="AP2542" i="6"/>
  <c r="AP2543" i="6"/>
  <c r="AP2544" i="6"/>
  <c r="AP2545" i="6"/>
  <c r="AP2546" i="6"/>
  <c r="AP2547" i="6"/>
  <c r="AP2548" i="6"/>
  <c r="AP2549" i="6"/>
  <c r="AP2550" i="6"/>
  <c r="AP2551" i="6"/>
  <c r="AP2552" i="6"/>
  <c r="AP2553" i="6"/>
  <c r="AP2554" i="6"/>
  <c r="AP2555" i="6"/>
  <c r="AP2556" i="6"/>
  <c r="AP2557" i="6"/>
  <c r="AP2558" i="6"/>
  <c r="AP2559" i="6"/>
  <c r="AP2560" i="6"/>
  <c r="AP2561" i="6"/>
  <c r="AP2562" i="6"/>
  <c r="AP2563" i="6"/>
  <c r="AP2564" i="6"/>
  <c r="AP2565" i="6"/>
  <c r="AP2566" i="6"/>
  <c r="AP2567" i="6"/>
  <c r="AP2568" i="6"/>
  <c r="AP2569" i="6"/>
  <c r="AP2570" i="6"/>
  <c r="AP2571" i="6"/>
  <c r="AP2572" i="6"/>
  <c r="AP2573" i="6"/>
  <c r="AP2574" i="6"/>
  <c r="AP2575" i="6"/>
  <c r="AP2576" i="6"/>
  <c r="AP2577" i="6"/>
  <c r="AP2578" i="6"/>
  <c r="AP2579" i="6"/>
  <c r="AP2580" i="6"/>
  <c r="AP2581" i="6"/>
  <c r="AP2582" i="6"/>
  <c r="AP2583" i="6"/>
  <c r="AP2584" i="6"/>
  <c r="AP2585" i="6"/>
  <c r="AP2586" i="6"/>
  <c r="AP2587" i="6"/>
  <c r="AP2588" i="6"/>
  <c r="AP2589" i="6"/>
  <c r="AP2590" i="6"/>
  <c r="AP2591" i="6"/>
  <c r="AP2592" i="6"/>
  <c r="AP2593" i="6"/>
  <c r="AP2594" i="6"/>
  <c r="AP2595" i="6"/>
  <c r="AP2596" i="6"/>
  <c r="AP2597" i="6"/>
  <c r="AP2598" i="6"/>
  <c r="AP2599" i="6"/>
  <c r="AP2600" i="6"/>
  <c r="AP2601" i="6"/>
  <c r="AP2602" i="6"/>
  <c r="AP2603" i="6"/>
  <c r="AP2604" i="6"/>
  <c r="AP2605" i="6"/>
  <c r="AP2606" i="6"/>
  <c r="AP2607" i="6"/>
  <c r="AP2608" i="6"/>
  <c r="AP2609" i="6"/>
  <c r="AP2610" i="6"/>
  <c r="AP2611" i="6"/>
  <c r="AP2612" i="6"/>
  <c r="AP2613" i="6"/>
  <c r="AP2614" i="6"/>
  <c r="AP2615" i="6"/>
  <c r="AP2616" i="6"/>
  <c r="AP2617" i="6"/>
  <c r="AP2618" i="6"/>
  <c r="AP2619" i="6"/>
  <c r="AP2620" i="6"/>
  <c r="AP2621" i="6"/>
  <c r="AP2622" i="6"/>
  <c r="AP2623" i="6"/>
  <c r="AP2624" i="6"/>
  <c r="AP2625" i="6"/>
  <c r="AP2626" i="6"/>
  <c r="AP2627" i="6"/>
  <c r="AP2628" i="6"/>
  <c r="AP2629" i="6"/>
  <c r="AP2630" i="6"/>
  <c r="AP2631" i="6"/>
  <c r="AP2632" i="6"/>
  <c r="AP3" i="6"/>
  <c r="I3" i="37" s="1"/>
  <c r="N4" i="6"/>
  <c r="O4" i="6" s="1"/>
  <c r="N3" i="6"/>
  <c r="O3" i="6" s="1"/>
  <c r="J38" i="37" l="1" a="1"/>
  <c r="J38" i="37" s="1"/>
  <c r="J34" i="37" a="1"/>
  <c r="J34" i="37" s="1"/>
  <c r="J36" i="37" a="1"/>
  <c r="J36" i="37" s="1"/>
  <c r="J39" i="37" a="1"/>
  <c r="J39" i="37" s="1"/>
  <c r="J37" i="37" a="1"/>
  <c r="J37" i="37" s="1"/>
  <c r="J29" i="37" a="1"/>
  <c r="J29" i="37" s="1"/>
  <c r="J28" i="37" a="1"/>
  <c r="J28" i="37" s="1"/>
  <c r="J35" i="37" a="1"/>
  <c r="J35" i="37" s="1"/>
  <c r="J33" i="37" a="1"/>
  <c r="J33" i="37" s="1"/>
  <c r="J41" i="37" a="1"/>
  <c r="J41" i="37" s="1"/>
  <c r="J11" i="37" a="1"/>
  <c r="J11" i="37" s="1"/>
  <c r="J16" i="37" a="1"/>
  <c r="J16" i="37" s="1"/>
  <c r="H98" i="43"/>
  <c r="J17" i="37" a="1"/>
  <c r="J17" i="37" s="1"/>
  <c r="I17" i="37"/>
  <c r="K6" i="40"/>
  <c r="J15" i="37" a="1"/>
  <c r="J15" i="37" s="1"/>
  <c r="J14" i="37" a="1"/>
  <c r="J14" i="37" s="1"/>
  <c r="J3" i="37" a="1"/>
  <c r="J3" i="37" s="1"/>
  <c r="K8" i="40" l="1"/>
  <c r="N5" i="6"/>
  <c r="O5" i="6" s="1"/>
  <c r="N6" i="6"/>
  <c r="O6" i="6" s="1"/>
  <c r="N7" i="6"/>
  <c r="O7" i="6" s="1"/>
  <c r="N8" i="6"/>
  <c r="O8" i="6" s="1"/>
  <c r="N9" i="6"/>
  <c r="O9" i="6" s="1"/>
  <c r="N10" i="6"/>
  <c r="N11" i="6"/>
  <c r="O11" i="6" s="1"/>
  <c r="N12" i="6"/>
  <c r="O12" i="6" s="1"/>
  <c r="N13" i="6"/>
  <c r="O13" i="6" s="1"/>
  <c r="N14" i="6"/>
  <c r="O14" i="6" s="1"/>
  <c r="N15" i="6"/>
  <c r="N16" i="6"/>
  <c r="N17" i="6"/>
  <c r="N18" i="6"/>
  <c r="O18" i="6" s="1"/>
  <c r="N19" i="6"/>
  <c r="O19" i="6" s="1"/>
  <c r="N20" i="6"/>
  <c r="O20" i="6" s="1"/>
  <c r="N21" i="6"/>
  <c r="O21" i="6" s="1"/>
  <c r="N22" i="6"/>
  <c r="O22" i="6" s="1"/>
  <c r="N23" i="6"/>
  <c r="O23" i="6" s="1"/>
  <c r="N24" i="6"/>
  <c r="O24" i="6" s="1"/>
  <c r="N25" i="6"/>
  <c r="O25" i="6" s="1"/>
  <c r="N26" i="6"/>
  <c r="N27" i="6"/>
  <c r="N28" i="6"/>
  <c r="N29" i="6"/>
  <c r="N30" i="6"/>
  <c r="O30" i="6" s="1"/>
  <c r="N31" i="6"/>
  <c r="O31" i="6" s="1"/>
  <c r="N32" i="6"/>
  <c r="O32" i="6" s="1"/>
  <c r="N33" i="6"/>
  <c r="O33" i="6" s="1"/>
  <c r="N34" i="6"/>
  <c r="N35" i="6"/>
  <c r="N36" i="6"/>
  <c r="N37" i="6"/>
  <c r="N38" i="6"/>
  <c r="O38" i="6" s="1"/>
  <c r="N39" i="6"/>
  <c r="O39" i="6" s="1"/>
  <c r="N40" i="6"/>
  <c r="N41" i="6"/>
  <c r="N42" i="6"/>
  <c r="O42" i="6" s="1"/>
  <c r="N43" i="6"/>
  <c r="N44" i="6"/>
  <c r="N45" i="6"/>
  <c r="O45" i="6" s="1"/>
  <c r="N46" i="6"/>
  <c r="O46" i="6" s="1"/>
  <c r="N47" i="6"/>
  <c r="O47" i="6" s="1"/>
  <c r="N48" i="6"/>
  <c r="O48" i="6" s="1"/>
  <c r="N49" i="6"/>
  <c r="O49" i="6" s="1"/>
  <c r="N50" i="6"/>
  <c r="N51" i="6"/>
  <c r="O51" i="6" s="1"/>
  <c r="N52" i="6"/>
  <c r="O52" i="6" s="1"/>
  <c r="N53" i="6"/>
  <c r="O53" i="6" s="1"/>
  <c r="N54" i="6"/>
  <c r="O54" i="6" s="1"/>
  <c r="N55" i="6"/>
  <c r="N56" i="6"/>
  <c r="N57" i="6"/>
  <c r="O57" i="6" s="1"/>
  <c r="N58" i="6"/>
  <c r="N59" i="6"/>
  <c r="N60" i="6"/>
  <c r="N61" i="6"/>
  <c r="O61" i="6" s="1"/>
  <c r="N62" i="6"/>
  <c r="O62" i="6" s="1"/>
  <c r="N63" i="6"/>
  <c r="N64" i="6"/>
  <c r="N65" i="6"/>
  <c r="O65" i="6" s="1"/>
  <c r="N66" i="6"/>
  <c r="O66" i="6" s="1"/>
  <c r="N67" i="6"/>
  <c r="O67" i="6" s="1"/>
  <c r="N68" i="6"/>
  <c r="O68" i="6" s="1"/>
  <c r="N69" i="6"/>
  <c r="N70" i="6"/>
  <c r="O70" i="6" s="1"/>
  <c r="N71" i="6"/>
  <c r="O71" i="6" s="1"/>
  <c r="N72" i="6"/>
  <c r="N73" i="6"/>
  <c r="O73" i="6" s="1"/>
  <c r="N74" i="6"/>
  <c r="O74" i="6" s="1"/>
  <c r="N75" i="6"/>
  <c r="N76" i="6"/>
  <c r="N77" i="6"/>
  <c r="N78" i="6"/>
  <c r="N79" i="6"/>
  <c r="X8" i="16" s="1"/>
  <c r="AA8" i="16" s="1"/>
  <c r="Y8" i="16" s="1"/>
  <c r="Z8" i="16" s="1"/>
  <c r="N80" i="6"/>
  <c r="N81" i="6"/>
  <c r="AR8" i="16" s="1"/>
  <c r="AU8" i="16" s="1"/>
  <c r="AS8" i="16" s="1"/>
  <c r="AT8" i="16" s="1"/>
  <c r="N82" i="6"/>
  <c r="N83" i="6"/>
  <c r="X9" i="16" s="1"/>
  <c r="AA9" i="16" s="1"/>
  <c r="Y9" i="16" s="1"/>
  <c r="Z9" i="16" s="1"/>
  <c r="N84" i="6"/>
  <c r="N85" i="6"/>
  <c r="AR9" i="16" s="1"/>
  <c r="AU9" i="16" s="1"/>
  <c r="AS9" i="16" s="1"/>
  <c r="AT9" i="16" s="1"/>
  <c r="N86" i="6"/>
  <c r="N87" i="6"/>
  <c r="N88" i="6"/>
  <c r="AR10" i="16" s="1"/>
  <c r="AU10" i="16" s="1"/>
  <c r="AS10" i="16" s="1"/>
  <c r="AT10" i="16" s="1"/>
  <c r="N89" i="6"/>
  <c r="X10" i="16" s="1"/>
  <c r="AA10" i="16" s="1"/>
  <c r="Y10" i="16" s="1"/>
  <c r="Z10" i="16" s="1"/>
  <c r="N90" i="6"/>
  <c r="BV10" i="16" s="1"/>
  <c r="BY10" i="16" s="1"/>
  <c r="BW10" i="16" s="1"/>
  <c r="BX10" i="16" s="1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O107" i="6" s="1"/>
  <c r="N108" i="6"/>
  <c r="O108" i="6" s="1"/>
  <c r="N109" i="6"/>
  <c r="O109" i="6" s="1"/>
  <c r="N110" i="6"/>
  <c r="O110" i="6" s="1"/>
  <c r="N111" i="6"/>
  <c r="O111" i="6" s="1"/>
  <c r="N112" i="6"/>
  <c r="O112" i="6" s="1"/>
  <c r="N113" i="6"/>
  <c r="O113" i="6" s="1"/>
  <c r="N114" i="6"/>
  <c r="O114" i="6" s="1"/>
  <c r="N115" i="6"/>
  <c r="O115" i="6" s="1"/>
  <c r="N116" i="6"/>
  <c r="O116" i="6" s="1"/>
  <c r="N117" i="6"/>
  <c r="O117" i="6" s="1"/>
  <c r="N118" i="6"/>
  <c r="O118" i="6" s="1"/>
  <c r="N119" i="6"/>
  <c r="N120" i="6"/>
  <c r="O120" i="6" s="1"/>
  <c r="N121" i="6"/>
  <c r="O121" i="6" s="1"/>
  <c r="N122" i="6"/>
  <c r="O122" i="6" s="1"/>
  <c r="N123" i="6"/>
  <c r="O123" i="6" s="1"/>
  <c r="N124" i="6"/>
  <c r="O124" i="6" s="1"/>
  <c r="N125" i="6"/>
  <c r="O125" i="6" s="1"/>
  <c r="N126" i="6"/>
  <c r="O126" i="6" s="1"/>
  <c r="N127" i="6"/>
  <c r="O127" i="6" s="1"/>
  <c r="N128" i="6"/>
  <c r="O128" i="6" s="1"/>
  <c r="N129" i="6"/>
  <c r="O129" i="6" s="1"/>
  <c r="N130" i="6"/>
  <c r="O130" i="6" s="1"/>
  <c r="N131" i="6"/>
  <c r="O131" i="6" s="1"/>
  <c r="N132" i="6"/>
  <c r="O132" i="6" s="1"/>
  <c r="N133" i="6"/>
  <c r="O133" i="6" s="1"/>
  <c r="N134" i="6"/>
  <c r="O134" i="6" s="1"/>
  <c r="N135" i="6"/>
  <c r="O135" i="6" s="1"/>
  <c r="N136" i="6"/>
  <c r="O136" i="6" s="1"/>
  <c r="N137" i="6"/>
  <c r="O137" i="6" s="1"/>
  <c r="N138" i="6"/>
  <c r="O138" i="6" s="1"/>
  <c r="N139" i="6"/>
  <c r="O139" i="6" s="1"/>
  <c r="N140" i="6"/>
  <c r="O140" i="6" s="1"/>
  <c r="N141" i="6"/>
  <c r="O141" i="6" s="1"/>
  <c r="N142" i="6"/>
  <c r="N143" i="6"/>
  <c r="N144" i="6"/>
  <c r="N145" i="6"/>
  <c r="AH18" i="16" s="1"/>
  <c r="AK18" i="16" s="1"/>
  <c r="AI18" i="16" s="1"/>
  <c r="AJ18" i="16" s="1"/>
  <c r="N146" i="6"/>
  <c r="N147" i="6"/>
  <c r="O147" i="6" s="1"/>
  <c r="N148" i="6"/>
  <c r="O148" i="6" s="1"/>
  <c r="N149" i="6"/>
  <c r="N150" i="6"/>
  <c r="N151" i="6"/>
  <c r="N152" i="6"/>
  <c r="O152" i="6" s="1"/>
  <c r="N153" i="6"/>
  <c r="O153" i="6" s="1"/>
  <c r="N154" i="6"/>
  <c r="O154" i="6" s="1"/>
  <c r="N155" i="6"/>
  <c r="O155" i="6" s="1"/>
  <c r="N156" i="6"/>
  <c r="O156" i="6" s="1"/>
  <c r="N157" i="6"/>
  <c r="O157" i="6" s="1"/>
  <c r="N158" i="6"/>
  <c r="N159" i="6"/>
  <c r="N160" i="6"/>
  <c r="N161" i="6"/>
  <c r="N162" i="6"/>
  <c r="N163" i="6"/>
  <c r="N164" i="6"/>
  <c r="O164" i="6" s="1"/>
  <c r="N165" i="6"/>
  <c r="O165" i="6" s="1"/>
  <c r="N166" i="6"/>
  <c r="O166" i="6" s="1"/>
  <c r="N167" i="6"/>
  <c r="O167" i="6" s="1"/>
  <c r="N168" i="6"/>
  <c r="O168" i="6" s="1"/>
  <c r="N169" i="6"/>
  <c r="O169" i="6" s="1"/>
  <c r="N170" i="6"/>
  <c r="N171" i="6"/>
  <c r="O171" i="6" s="1"/>
  <c r="N172" i="6"/>
  <c r="O172" i="6" s="1"/>
  <c r="N173" i="6"/>
  <c r="O173" i="6" s="1"/>
  <c r="N174" i="6"/>
  <c r="O174" i="6" s="1"/>
  <c r="N175" i="6"/>
  <c r="O175" i="6" s="1"/>
  <c r="N176" i="6"/>
  <c r="O176" i="6" s="1"/>
  <c r="N177" i="6"/>
  <c r="O177" i="6" s="1"/>
  <c r="N178" i="6"/>
  <c r="O178" i="6" s="1"/>
  <c r="N179" i="6"/>
  <c r="O179" i="6" s="1"/>
  <c r="N180" i="6"/>
  <c r="N181" i="6"/>
  <c r="O181" i="6" s="1"/>
  <c r="N182" i="6"/>
  <c r="O182" i="6" s="1"/>
  <c r="N183" i="6"/>
  <c r="O183" i="6" s="1"/>
  <c r="N184" i="6"/>
  <c r="X18" i="16" s="1"/>
  <c r="AA18" i="16" s="1"/>
  <c r="Y18" i="16" s="1"/>
  <c r="Z18" i="16" s="1"/>
  <c r="N185" i="6"/>
  <c r="N186" i="6"/>
  <c r="N187" i="6"/>
  <c r="N188" i="6"/>
  <c r="O188" i="6" s="1"/>
  <c r="N189" i="6"/>
  <c r="N190" i="6"/>
  <c r="N191" i="6"/>
  <c r="O191" i="6" s="1"/>
  <c r="N192" i="6"/>
  <c r="O192" i="6" s="1"/>
  <c r="N193" i="6"/>
  <c r="O193" i="6" s="1"/>
  <c r="N194" i="6"/>
  <c r="N195" i="6"/>
  <c r="O195" i="6" s="1"/>
  <c r="N196" i="6"/>
  <c r="O196" i="6" s="1"/>
  <c r="N197" i="6"/>
  <c r="N198" i="6"/>
  <c r="O198" i="6" s="1"/>
  <c r="N199" i="6"/>
  <c r="O199" i="6" s="1"/>
  <c r="N200" i="6"/>
  <c r="O200" i="6" s="1"/>
  <c r="N201" i="6"/>
  <c r="O201" i="6" s="1"/>
  <c r="N202" i="6"/>
  <c r="O202" i="6" s="1"/>
  <c r="N203" i="6"/>
  <c r="O203" i="6" s="1"/>
  <c r="N204" i="6"/>
  <c r="O204" i="6" s="1"/>
  <c r="N205" i="6"/>
  <c r="O205" i="6" s="1"/>
  <c r="N206" i="6"/>
  <c r="O206" i="6" s="1"/>
  <c r="N207" i="6"/>
  <c r="N208" i="6"/>
  <c r="O208" i="6" s="1"/>
  <c r="N209" i="6"/>
  <c r="O209" i="6" s="1"/>
  <c r="N210" i="6"/>
  <c r="O210" i="6" s="1"/>
  <c r="N211" i="6"/>
  <c r="O211" i="6" s="1"/>
  <c r="N212" i="6"/>
  <c r="O212" i="6" s="1"/>
  <c r="N213" i="6"/>
  <c r="O213" i="6" s="1"/>
  <c r="N214" i="6"/>
  <c r="O214" i="6" s="1"/>
  <c r="N215" i="6"/>
  <c r="O215" i="6" s="1"/>
  <c r="N216" i="6"/>
  <c r="O216" i="6" s="1"/>
  <c r="N217" i="6"/>
  <c r="O217" i="6" s="1"/>
  <c r="N218" i="6"/>
  <c r="O218" i="6" s="1"/>
  <c r="N219" i="6"/>
  <c r="O219" i="6" s="1"/>
  <c r="N220" i="6"/>
  <c r="O220" i="6" s="1"/>
  <c r="N221" i="6"/>
  <c r="O221" i="6" s="1"/>
  <c r="N222" i="6"/>
  <c r="O222" i="6" s="1"/>
  <c r="N223" i="6"/>
  <c r="N224" i="6"/>
  <c r="O224" i="6" s="1"/>
  <c r="N225" i="6"/>
  <c r="O225" i="6" s="1"/>
  <c r="N226" i="6"/>
  <c r="N227" i="6"/>
  <c r="N228" i="6"/>
  <c r="O228" i="6" s="1"/>
  <c r="N229" i="6"/>
  <c r="N230" i="6"/>
  <c r="O230" i="6" s="1"/>
  <c r="N231" i="6"/>
  <c r="N232" i="6"/>
  <c r="O232" i="6" s="1"/>
  <c r="N233" i="6"/>
  <c r="O233" i="6" s="1"/>
  <c r="N234" i="6"/>
  <c r="O234" i="6" s="1"/>
  <c r="N235" i="6"/>
  <c r="O235" i="6" s="1"/>
  <c r="N236" i="6"/>
  <c r="O236" i="6" s="1"/>
  <c r="N237" i="6"/>
  <c r="O237" i="6" s="1"/>
  <c r="N238" i="6"/>
  <c r="N239" i="6"/>
  <c r="N240" i="6"/>
  <c r="N241" i="6"/>
  <c r="O241" i="6" s="1"/>
  <c r="N242" i="6"/>
  <c r="O242" i="6" s="1"/>
  <c r="N243" i="6"/>
  <c r="O243" i="6" s="1"/>
  <c r="N244" i="6"/>
  <c r="O244" i="6" s="1"/>
  <c r="N245" i="6"/>
  <c r="O245" i="6" s="1"/>
  <c r="N246" i="6"/>
  <c r="O246" i="6" s="1"/>
  <c r="N247" i="6"/>
  <c r="O247" i="6" s="1"/>
  <c r="N248" i="6"/>
  <c r="O248" i="6" s="1"/>
  <c r="N249" i="6"/>
  <c r="O249" i="6" s="1"/>
  <c r="N250" i="6"/>
  <c r="O250" i="6" s="1"/>
  <c r="N251" i="6"/>
  <c r="O251" i="6" s="1"/>
  <c r="N252" i="6"/>
  <c r="N253" i="6"/>
  <c r="N254" i="6"/>
  <c r="O254" i="6" s="1"/>
  <c r="N255" i="6"/>
  <c r="N256" i="6"/>
  <c r="O256" i="6" s="1"/>
  <c r="N257" i="6"/>
  <c r="N258" i="6"/>
  <c r="N259" i="6"/>
  <c r="O259" i="6" s="1"/>
  <c r="N260" i="6"/>
  <c r="N261" i="6"/>
  <c r="O261" i="6" s="1"/>
  <c r="N262" i="6"/>
  <c r="O262" i="6" s="1"/>
  <c r="N263" i="6"/>
  <c r="O263" i="6" s="1"/>
  <c r="N264" i="6"/>
  <c r="O264" i="6" s="1"/>
  <c r="N265" i="6"/>
  <c r="O265" i="6" s="1"/>
  <c r="N266" i="6"/>
  <c r="O266" i="6" s="1"/>
  <c r="N267" i="6"/>
  <c r="O267" i="6" s="1"/>
  <c r="N268" i="6"/>
  <c r="O268" i="6" s="1"/>
  <c r="N269" i="6"/>
  <c r="O269" i="6" s="1"/>
  <c r="N270" i="6"/>
  <c r="O270" i="6" s="1"/>
  <c r="N271" i="6"/>
  <c r="O271" i="6" s="1"/>
  <c r="N272" i="6"/>
  <c r="O272" i="6" s="1"/>
  <c r="N273" i="6"/>
  <c r="O273" i="6" s="1"/>
  <c r="N274" i="6"/>
  <c r="O274" i="6" s="1"/>
  <c r="N275" i="6"/>
  <c r="O275" i="6" s="1"/>
  <c r="N276" i="6"/>
  <c r="O276" i="6" s="1"/>
  <c r="N277" i="6"/>
  <c r="O277" i="6" s="1"/>
  <c r="N278" i="6"/>
  <c r="O278" i="6" s="1"/>
  <c r="N279" i="6"/>
  <c r="O279" i="6" s="1"/>
  <c r="N280" i="6"/>
  <c r="O280" i="6" s="1"/>
  <c r="N281" i="6"/>
  <c r="O281" i="6" s="1"/>
  <c r="N282" i="6"/>
  <c r="O282" i="6" s="1"/>
  <c r="N283" i="6"/>
  <c r="N284" i="6"/>
  <c r="N285" i="6"/>
  <c r="O285" i="6" s="1"/>
  <c r="N286" i="6"/>
  <c r="O286" i="6" s="1"/>
  <c r="N287" i="6"/>
  <c r="O287" i="6" s="1"/>
  <c r="N288" i="6"/>
  <c r="O288" i="6" s="1"/>
  <c r="N289" i="6"/>
  <c r="O289" i="6" s="1"/>
  <c r="N290" i="6"/>
  <c r="O290" i="6" s="1"/>
  <c r="N291" i="6"/>
  <c r="O291" i="6" s="1"/>
  <c r="N292" i="6"/>
  <c r="O292" i="6" s="1"/>
  <c r="N293" i="6"/>
  <c r="O293" i="6" s="1"/>
  <c r="N294" i="6"/>
  <c r="O294" i="6" s="1"/>
  <c r="N295" i="6"/>
  <c r="O295" i="6" s="1"/>
  <c r="N296" i="6"/>
  <c r="O296" i="6" s="1"/>
  <c r="N297" i="6"/>
  <c r="O297" i="6" s="1"/>
  <c r="N298" i="6"/>
  <c r="O298" i="6" s="1"/>
  <c r="N299" i="6"/>
  <c r="O299" i="6" s="1"/>
  <c r="N300" i="6"/>
  <c r="O300" i="6" s="1"/>
  <c r="N301" i="6"/>
  <c r="O301" i="6" s="1"/>
  <c r="N302" i="6"/>
  <c r="O302" i="6" s="1"/>
  <c r="N303" i="6"/>
  <c r="N304" i="6"/>
  <c r="N305" i="6"/>
  <c r="O305" i="6" s="1"/>
  <c r="N306" i="6"/>
  <c r="N307" i="6"/>
  <c r="O307" i="6" s="1"/>
  <c r="N308" i="6"/>
  <c r="O308" i="6" s="1"/>
  <c r="N309" i="6"/>
  <c r="O309" i="6" s="1"/>
  <c r="N310" i="6"/>
  <c r="O310" i="6" s="1"/>
  <c r="N311" i="6"/>
  <c r="O311" i="6" s="1"/>
  <c r="N312" i="6"/>
  <c r="O312" i="6" s="1"/>
  <c r="N313" i="6"/>
  <c r="O313" i="6" s="1"/>
  <c r="N314" i="6"/>
  <c r="O314" i="6" s="1"/>
  <c r="N315" i="6"/>
  <c r="O315" i="6" s="1"/>
  <c r="N316" i="6"/>
  <c r="O316" i="6" s="1"/>
  <c r="N317" i="6"/>
  <c r="O317" i="6" s="1"/>
  <c r="N318" i="6"/>
  <c r="O318" i="6" s="1"/>
  <c r="N319" i="6"/>
  <c r="O319" i="6" s="1"/>
  <c r="N320" i="6"/>
  <c r="O320" i="6" s="1"/>
  <c r="N321" i="6"/>
  <c r="O321" i="6" s="1"/>
  <c r="N322" i="6"/>
  <c r="O322" i="6" s="1"/>
  <c r="N323" i="6"/>
  <c r="O323" i="6" s="1"/>
  <c r="N324" i="6"/>
  <c r="O324" i="6" s="1"/>
  <c r="N325" i="6"/>
  <c r="O325" i="6" s="1"/>
  <c r="N326" i="6"/>
  <c r="O326" i="6" s="1"/>
  <c r="N327" i="6"/>
  <c r="O327" i="6" s="1"/>
  <c r="N328" i="6"/>
  <c r="O328" i="6" s="1"/>
  <c r="N329" i="6"/>
  <c r="O329" i="6" s="1"/>
  <c r="N330" i="6"/>
  <c r="O330" i="6" s="1"/>
  <c r="N331" i="6"/>
  <c r="O331" i="6" s="1"/>
  <c r="N332" i="6"/>
  <c r="O332" i="6" s="1"/>
  <c r="N333" i="6"/>
  <c r="O333" i="6" s="1"/>
  <c r="N334" i="6"/>
  <c r="O334" i="6" s="1"/>
  <c r="N335" i="6"/>
  <c r="O335" i="6" s="1"/>
  <c r="N336" i="6"/>
  <c r="O336" i="6" s="1"/>
  <c r="N337" i="6"/>
  <c r="O337" i="6" s="1"/>
  <c r="N338" i="6"/>
  <c r="O338" i="6" s="1"/>
  <c r="N339" i="6"/>
  <c r="O339" i="6" s="1"/>
  <c r="N340" i="6"/>
  <c r="O340" i="6" s="1"/>
  <c r="N341" i="6"/>
  <c r="O341" i="6" s="1"/>
  <c r="N342" i="6"/>
  <c r="O342" i="6" s="1"/>
  <c r="N343" i="6"/>
  <c r="O343" i="6" s="1"/>
  <c r="N344" i="6"/>
  <c r="O344" i="6" s="1"/>
  <c r="N345" i="6"/>
  <c r="O345" i="6" s="1"/>
  <c r="N346" i="6"/>
  <c r="O346" i="6" s="1"/>
  <c r="N347" i="6"/>
  <c r="O347" i="6" s="1"/>
  <c r="N348" i="6"/>
  <c r="O348" i="6" s="1"/>
  <c r="N349" i="6"/>
  <c r="N350" i="6"/>
  <c r="N351" i="6"/>
  <c r="O351" i="6" s="1"/>
  <c r="N352" i="6"/>
  <c r="O352" i="6" s="1"/>
  <c r="N353" i="6"/>
  <c r="N354" i="6"/>
  <c r="O354" i="6" s="1"/>
  <c r="N355" i="6"/>
  <c r="O355" i="6" s="1"/>
  <c r="N356" i="6"/>
  <c r="N357" i="6"/>
  <c r="N358" i="6"/>
  <c r="O358" i="6" s="1"/>
  <c r="N359" i="6"/>
  <c r="O359" i="6" s="1"/>
  <c r="N360" i="6"/>
  <c r="O360" i="6" s="1"/>
  <c r="N361" i="6"/>
  <c r="N362" i="6"/>
  <c r="O362" i="6" s="1"/>
  <c r="N363" i="6"/>
  <c r="O363" i="6" s="1"/>
  <c r="N364" i="6"/>
  <c r="O364" i="6" s="1"/>
  <c r="N365" i="6"/>
  <c r="N366" i="6"/>
  <c r="O366" i="6" s="1"/>
  <c r="N367" i="6"/>
  <c r="O367" i="6" s="1"/>
  <c r="N368" i="6"/>
  <c r="O368" i="6" s="1"/>
  <c r="N369" i="6"/>
  <c r="O369" i="6" s="1"/>
  <c r="N370" i="6"/>
  <c r="N371" i="6"/>
  <c r="O371" i="6" s="1"/>
  <c r="N372" i="6"/>
  <c r="O372" i="6" s="1"/>
  <c r="N373" i="6"/>
  <c r="O373" i="6" s="1"/>
  <c r="N374" i="6"/>
  <c r="N375" i="6"/>
  <c r="O375" i="6" s="1"/>
  <c r="N376" i="6"/>
  <c r="O376" i="6" s="1"/>
  <c r="N377" i="6"/>
  <c r="O377" i="6" s="1"/>
  <c r="N378" i="6"/>
  <c r="O378" i="6" s="1"/>
  <c r="N379" i="6"/>
  <c r="O379" i="6" s="1"/>
  <c r="N380" i="6"/>
  <c r="N381" i="6"/>
  <c r="N382" i="6"/>
  <c r="O382" i="6" s="1"/>
  <c r="N383" i="6"/>
  <c r="O383" i="6" s="1"/>
  <c r="N384" i="6"/>
  <c r="N385" i="6"/>
  <c r="O385" i="6" s="1"/>
  <c r="N386" i="6"/>
  <c r="O386" i="6" s="1"/>
  <c r="N387" i="6"/>
  <c r="O387" i="6" s="1"/>
  <c r="N388" i="6"/>
  <c r="O388" i="6" s="1"/>
  <c r="N389" i="6"/>
  <c r="N390" i="6"/>
  <c r="O390" i="6" s="1"/>
  <c r="N391" i="6"/>
  <c r="O391" i="6" s="1"/>
  <c r="N392" i="6"/>
  <c r="O392" i="6" s="1"/>
  <c r="N393" i="6"/>
  <c r="O393" i="6" s="1"/>
  <c r="N394" i="6"/>
  <c r="N395" i="6"/>
  <c r="O395" i="6" s="1"/>
  <c r="N396" i="6"/>
  <c r="O396" i="6" s="1"/>
  <c r="N397" i="6"/>
  <c r="N398" i="6"/>
  <c r="O398" i="6" s="1"/>
  <c r="N399" i="6"/>
  <c r="O399" i="6" s="1"/>
  <c r="N400" i="6"/>
  <c r="O400" i="6" s="1"/>
  <c r="N401" i="6"/>
  <c r="O401" i="6" s="1"/>
  <c r="N402" i="6"/>
  <c r="N403" i="6"/>
  <c r="N404" i="6"/>
  <c r="O404" i="6" s="1"/>
  <c r="N405" i="6"/>
  <c r="O405" i="6" s="1"/>
  <c r="N406" i="6"/>
  <c r="O406" i="6" s="1"/>
  <c r="N407" i="6"/>
  <c r="O407" i="6" s="1"/>
  <c r="N408" i="6"/>
  <c r="O408" i="6" s="1"/>
  <c r="N409" i="6"/>
  <c r="N410" i="6"/>
  <c r="N411" i="6"/>
  <c r="O411" i="6" s="1"/>
  <c r="N412" i="6"/>
  <c r="O412" i="6" s="1"/>
  <c r="N413" i="6"/>
  <c r="O413" i="6" s="1"/>
  <c r="N414" i="6"/>
  <c r="N415" i="6"/>
  <c r="O415" i="6" s="1"/>
  <c r="N416" i="6"/>
  <c r="O416" i="6" s="1"/>
  <c r="N417" i="6"/>
  <c r="N418" i="6"/>
  <c r="O418" i="6" s="1"/>
  <c r="N419" i="6"/>
  <c r="O419" i="6" s="1"/>
  <c r="N420" i="6"/>
  <c r="O420" i="6" s="1"/>
  <c r="N421" i="6"/>
  <c r="O421" i="6" s="1"/>
  <c r="N422" i="6"/>
  <c r="O422" i="6" s="1"/>
  <c r="N423" i="6"/>
  <c r="O423" i="6" s="1"/>
  <c r="N424" i="6"/>
  <c r="N425" i="6"/>
  <c r="N426" i="6"/>
  <c r="O426" i="6" s="1"/>
  <c r="N427" i="6"/>
  <c r="O427" i="6" s="1"/>
  <c r="N428" i="6"/>
  <c r="O428" i="6" s="1"/>
  <c r="N429" i="6"/>
  <c r="O429" i="6" s="1"/>
  <c r="N430" i="6"/>
  <c r="N431" i="6"/>
  <c r="O431" i="6" s="1"/>
  <c r="N432" i="6"/>
  <c r="O432" i="6" s="1"/>
  <c r="N433" i="6"/>
  <c r="O433" i="6" s="1"/>
  <c r="N434" i="6"/>
  <c r="O434" i="6" s="1"/>
  <c r="N435" i="6"/>
  <c r="O435" i="6" s="1"/>
  <c r="N436" i="6"/>
  <c r="O436" i="6" s="1"/>
  <c r="N437" i="6"/>
  <c r="O437" i="6" s="1"/>
  <c r="N438" i="6"/>
  <c r="O438" i="6" s="1"/>
  <c r="N439" i="6"/>
  <c r="N440" i="6"/>
  <c r="O440" i="6" s="1"/>
  <c r="N441" i="6"/>
  <c r="O441" i="6" s="1"/>
  <c r="N442" i="6"/>
  <c r="O442" i="6" s="1"/>
  <c r="N443" i="6"/>
  <c r="O443" i="6" s="1"/>
  <c r="N444" i="6"/>
  <c r="O444" i="6" s="1"/>
  <c r="N445" i="6"/>
  <c r="O445" i="6" s="1"/>
  <c r="N446" i="6"/>
  <c r="O446" i="6" s="1"/>
  <c r="N447" i="6"/>
  <c r="N448" i="6"/>
  <c r="O448" i="6" s="1"/>
  <c r="N449" i="6"/>
  <c r="N450" i="6"/>
  <c r="O450" i="6" s="1"/>
  <c r="N451" i="6"/>
  <c r="O451" i="6" s="1"/>
  <c r="N452" i="6"/>
  <c r="O452" i="6" s="1"/>
  <c r="N453" i="6"/>
  <c r="O453" i="6" s="1"/>
  <c r="N454" i="6"/>
  <c r="O454" i="6" s="1"/>
  <c r="N455" i="6"/>
  <c r="O455" i="6" s="1"/>
  <c r="N456" i="6"/>
  <c r="O456" i="6" s="1"/>
  <c r="N457" i="6"/>
  <c r="O457" i="6" s="1"/>
  <c r="N458" i="6"/>
  <c r="O458" i="6" s="1"/>
  <c r="N459" i="6"/>
  <c r="O459" i="6" s="1"/>
  <c r="N460" i="6"/>
  <c r="O460" i="6" s="1"/>
  <c r="N461" i="6"/>
  <c r="O461" i="6" s="1"/>
  <c r="N462" i="6"/>
  <c r="O462" i="6" s="1"/>
  <c r="N463" i="6"/>
  <c r="O463" i="6" s="1"/>
  <c r="N464" i="6"/>
  <c r="O464" i="6" s="1"/>
  <c r="N465" i="6"/>
  <c r="O465" i="6" s="1"/>
  <c r="N466" i="6"/>
  <c r="O466" i="6" s="1"/>
  <c r="N467" i="6"/>
  <c r="O467" i="6" s="1"/>
  <c r="N468" i="6"/>
  <c r="O468" i="6" s="1"/>
  <c r="N469" i="6"/>
  <c r="O469" i="6" s="1"/>
  <c r="N470" i="6"/>
  <c r="O470" i="6" s="1"/>
  <c r="N471" i="6"/>
  <c r="O471" i="6" s="1"/>
  <c r="N472" i="6"/>
  <c r="O472" i="6" s="1"/>
  <c r="N473" i="6"/>
  <c r="O473" i="6" s="1"/>
  <c r="N474" i="6"/>
  <c r="O474" i="6" s="1"/>
  <c r="N475" i="6"/>
  <c r="O475" i="6" s="1"/>
  <c r="N476" i="6"/>
  <c r="O476" i="6" s="1"/>
  <c r="N477" i="6"/>
  <c r="O477" i="6" s="1"/>
  <c r="N478" i="6"/>
  <c r="O478" i="6" s="1"/>
  <c r="N479" i="6"/>
  <c r="O479" i="6" s="1"/>
  <c r="N480" i="6"/>
  <c r="O480" i="6" s="1"/>
  <c r="N481" i="6"/>
  <c r="O481" i="6" s="1"/>
  <c r="N482" i="6"/>
  <c r="O482" i="6" s="1"/>
  <c r="N483" i="6"/>
  <c r="O483" i="6" s="1"/>
  <c r="N484" i="6"/>
  <c r="O484" i="6" s="1"/>
  <c r="N485" i="6"/>
  <c r="O485" i="6" s="1"/>
  <c r="N486" i="6"/>
  <c r="O486" i="6" s="1"/>
  <c r="N487" i="6"/>
  <c r="O487" i="6" s="1"/>
  <c r="N488" i="6"/>
  <c r="O488" i="6" s="1"/>
  <c r="N489" i="6"/>
  <c r="O489" i="6" s="1"/>
  <c r="N490" i="6"/>
  <c r="O490" i="6" s="1"/>
  <c r="N491" i="6"/>
  <c r="O491" i="6" s="1"/>
  <c r="N492" i="6"/>
  <c r="O492" i="6" s="1"/>
  <c r="N493" i="6"/>
  <c r="O493" i="6" s="1"/>
  <c r="N494" i="6"/>
  <c r="O494" i="6" s="1"/>
  <c r="N495" i="6"/>
  <c r="O495" i="6" s="1"/>
  <c r="N496" i="6"/>
  <c r="O496" i="6" s="1"/>
  <c r="N497" i="6"/>
  <c r="O497" i="6" s="1"/>
  <c r="N498" i="6"/>
  <c r="O498" i="6" s="1"/>
  <c r="N499" i="6"/>
  <c r="O499" i="6" s="1"/>
  <c r="N500" i="6"/>
  <c r="O500" i="6" s="1"/>
  <c r="N501" i="6"/>
  <c r="O501" i="6" s="1"/>
  <c r="N502" i="6"/>
  <c r="O502" i="6" s="1"/>
  <c r="N503" i="6"/>
  <c r="O503" i="6" s="1"/>
  <c r="N504" i="6"/>
  <c r="O504" i="6" s="1"/>
  <c r="N505" i="6"/>
  <c r="O505" i="6" s="1"/>
  <c r="N506" i="6"/>
  <c r="O506" i="6" s="1"/>
  <c r="N507" i="6"/>
  <c r="O507" i="6" s="1"/>
  <c r="N508" i="6"/>
  <c r="O508" i="6" s="1"/>
  <c r="N509" i="6"/>
  <c r="O509" i="6" s="1"/>
  <c r="N510" i="6"/>
  <c r="O510" i="6" s="1"/>
  <c r="N511" i="6"/>
  <c r="O511" i="6" s="1"/>
  <c r="N512" i="6"/>
  <c r="O512" i="6" s="1"/>
  <c r="N513" i="6"/>
  <c r="O513" i="6" s="1"/>
  <c r="N514" i="6"/>
  <c r="O514" i="6" s="1"/>
  <c r="N515" i="6"/>
  <c r="O515" i="6" s="1"/>
  <c r="N516" i="6"/>
  <c r="O516" i="6" s="1"/>
  <c r="N517" i="6"/>
  <c r="O517" i="6" s="1"/>
  <c r="N518" i="6"/>
  <c r="O518" i="6" s="1"/>
  <c r="N519" i="6"/>
  <c r="O519" i="6" s="1"/>
  <c r="N520" i="6"/>
  <c r="O520" i="6" s="1"/>
  <c r="N521" i="6"/>
  <c r="O521" i="6" s="1"/>
  <c r="N522" i="6"/>
  <c r="O522" i="6" s="1"/>
  <c r="N523" i="6"/>
  <c r="O523" i="6" s="1"/>
  <c r="N524" i="6"/>
  <c r="O524" i="6" s="1"/>
  <c r="N525" i="6"/>
  <c r="O525" i="6" s="1"/>
  <c r="N526" i="6"/>
  <c r="O526" i="6" s="1"/>
  <c r="N527" i="6"/>
  <c r="O527" i="6" s="1"/>
  <c r="N528" i="6"/>
  <c r="O528" i="6" s="1"/>
  <c r="N529" i="6"/>
  <c r="O529" i="6" s="1"/>
  <c r="N530" i="6"/>
  <c r="O530" i="6" s="1"/>
  <c r="N531" i="6"/>
  <c r="O531" i="6" s="1"/>
  <c r="N532" i="6"/>
  <c r="O532" i="6" s="1"/>
  <c r="N533" i="6"/>
  <c r="O533" i="6" s="1"/>
  <c r="N534" i="6"/>
  <c r="O534" i="6" s="1"/>
  <c r="N535" i="6"/>
  <c r="O535" i="6" s="1"/>
  <c r="N536" i="6"/>
  <c r="O536" i="6" s="1"/>
  <c r="N537" i="6"/>
  <c r="O537" i="6" s="1"/>
  <c r="N538" i="6"/>
  <c r="O538" i="6" s="1"/>
  <c r="N539" i="6"/>
  <c r="O539" i="6" s="1"/>
  <c r="N540" i="6"/>
  <c r="O540" i="6" s="1"/>
  <c r="N541" i="6"/>
  <c r="O541" i="6" s="1"/>
  <c r="N542" i="6"/>
  <c r="O542" i="6" s="1"/>
  <c r="N543" i="6"/>
  <c r="O543" i="6" s="1"/>
  <c r="N544" i="6"/>
  <c r="O544" i="6" s="1"/>
  <c r="N545" i="6"/>
  <c r="O545" i="6" s="1"/>
  <c r="N546" i="6"/>
  <c r="O546" i="6" s="1"/>
  <c r="N547" i="6"/>
  <c r="O547" i="6" s="1"/>
  <c r="N548" i="6"/>
  <c r="O548" i="6" s="1"/>
  <c r="N549" i="6"/>
  <c r="O549" i="6" s="1"/>
  <c r="N550" i="6"/>
  <c r="O550" i="6" s="1"/>
  <c r="N551" i="6"/>
  <c r="O551" i="6" s="1"/>
  <c r="N552" i="6"/>
  <c r="O552" i="6" s="1"/>
  <c r="N553" i="6"/>
  <c r="O553" i="6" s="1"/>
  <c r="N554" i="6"/>
  <c r="O554" i="6" s="1"/>
  <c r="N555" i="6"/>
  <c r="O555" i="6" s="1"/>
  <c r="N556" i="6"/>
  <c r="O556" i="6" s="1"/>
  <c r="N557" i="6"/>
  <c r="O557" i="6" s="1"/>
  <c r="N558" i="6"/>
  <c r="O558" i="6" s="1"/>
  <c r="N559" i="6"/>
  <c r="O559" i="6" s="1"/>
  <c r="N560" i="6"/>
  <c r="O560" i="6" s="1"/>
  <c r="N561" i="6"/>
  <c r="O561" i="6" s="1"/>
  <c r="N562" i="6"/>
  <c r="O562" i="6" s="1"/>
  <c r="N563" i="6"/>
  <c r="O563" i="6" s="1"/>
  <c r="N564" i="6"/>
  <c r="O564" i="6" s="1"/>
  <c r="N565" i="6"/>
  <c r="O565" i="6" s="1"/>
  <c r="N566" i="6"/>
  <c r="O566" i="6" s="1"/>
  <c r="N567" i="6"/>
  <c r="O567" i="6" s="1"/>
  <c r="N568" i="6"/>
  <c r="O568" i="6" s="1"/>
  <c r="N569" i="6"/>
  <c r="O569" i="6" s="1"/>
  <c r="N570" i="6"/>
  <c r="O570" i="6" s="1"/>
  <c r="N571" i="6"/>
  <c r="O571" i="6" s="1"/>
  <c r="N572" i="6"/>
  <c r="O572" i="6" s="1"/>
  <c r="N573" i="6"/>
  <c r="O573" i="6" s="1"/>
  <c r="N574" i="6"/>
  <c r="O574" i="6" s="1"/>
  <c r="N575" i="6"/>
  <c r="O575" i="6" s="1"/>
  <c r="N576" i="6"/>
  <c r="O576" i="6" s="1"/>
  <c r="N577" i="6"/>
  <c r="O577" i="6" s="1"/>
  <c r="N578" i="6"/>
  <c r="O578" i="6" s="1"/>
  <c r="N579" i="6"/>
  <c r="O579" i="6" s="1"/>
  <c r="N580" i="6"/>
  <c r="O580" i="6" s="1"/>
  <c r="N581" i="6"/>
  <c r="O581" i="6" s="1"/>
  <c r="N582" i="6"/>
  <c r="O582" i="6" s="1"/>
  <c r="N583" i="6"/>
  <c r="O583" i="6" s="1"/>
  <c r="N584" i="6"/>
  <c r="O584" i="6" s="1"/>
  <c r="N585" i="6"/>
  <c r="O585" i="6" s="1"/>
  <c r="N586" i="6"/>
  <c r="O586" i="6" s="1"/>
  <c r="N587" i="6"/>
  <c r="O587" i="6" s="1"/>
  <c r="N588" i="6"/>
  <c r="O588" i="6" s="1"/>
  <c r="N589" i="6"/>
  <c r="O589" i="6" s="1"/>
  <c r="N590" i="6"/>
  <c r="O590" i="6" s="1"/>
  <c r="N591" i="6"/>
  <c r="O591" i="6" s="1"/>
  <c r="N592" i="6"/>
  <c r="O592" i="6" s="1"/>
  <c r="N593" i="6"/>
  <c r="O593" i="6" s="1"/>
  <c r="N594" i="6"/>
  <c r="O594" i="6" s="1"/>
  <c r="N595" i="6"/>
  <c r="O595" i="6" s="1"/>
  <c r="N596" i="6"/>
  <c r="O596" i="6" s="1"/>
  <c r="N597" i="6"/>
  <c r="O597" i="6" s="1"/>
  <c r="N598" i="6"/>
  <c r="O598" i="6" s="1"/>
  <c r="N599" i="6"/>
  <c r="O599" i="6" s="1"/>
  <c r="N600" i="6"/>
  <c r="O600" i="6" s="1"/>
  <c r="N601" i="6"/>
  <c r="O601" i="6" s="1"/>
  <c r="N602" i="6"/>
  <c r="O602" i="6" s="1"/>
  <c r="N603" i="6"/>
  <c r="O603" i="6" s="1"/>
  <c r="N604" i="6"/>
  <c r="O604" i="6" s="1"/>
  <c r="N605" i="6"/>
  <c r="O605" i="6" s="1"/>
  <c r="N606" i="6"/>
  <c r="O606" i="6" s="1"/>
  <c r="N607" i="6"/>
  <c r="O607" i="6" s="1"/>
  <c r="N608" i="6"/>
  <c r="O608" i="6" s="1"/>
  <c r="N609" i="6"/>
  <c r="O609" i="6" s="1"/>
  <c r="N610" i="6"/>
  <c r="O610" i="6" s="1"/>
  <c r="N611" i="6"/>
  <c r="O611" i="6" s="1"/>
  <c r="N612" i="6"/>
  <c r="O612" i="6" s="1"/>
  <c r="N613" i="6"/>
  <c r="O613" i="6" s="1"/>
  <c r="N614" i="6"/>
  <c r="O614" i="6" s="1"/>
  <c r="N615" i="6"/>
  <c r="O615" i="6" s="1"/>
  <c r="N616" i="6"/>
  <c r="O616" i="6" s="1"/>
  <c r="N617" i="6"/>
  <c r="O617" i="6" s="1"/>
  <c r="N618" i="6"/>
  <c r="O618" i="6" s="1"/>
  <c r="N619" i="6"/>
  <c r="O619" i="6" s="1"/>
  <c r="N620" i="6"/>
  <c r="O620" i="6" s="1"/>
  <c r="N621" i="6"/>
  <c r="O621" i="6" s="1"/>
  <c r="N622" i="6"/>
  <c r="O622" i="6" s="1"/>
  <c r="N623" i="6"/>
  <c r="O623" i="6" s="1"/>
  <c r="N624" i="6"/>
  <c r="O624" i="6" s="1"/>
  <c r="N625" i="6"/>
  <c r="O625" i="6" s="1"/>
  <c r="N626" i="6"/>
  <c r="O626" i="6" s="1"/>
  <c r="N627" i="6"/>
  <c r="O627" i="6" s="1"/>
  <c r="N628" i="6"/>
  <c r="O628" i="6" s="1"/>
  <c r="N629" i="6"/>
  <c r="O629" i="6" s="1"/>
  <c r="N630" i="6"/>
  <c r="O630" i="6" s="1"/>
  <c r="N631" i="6"/>
  <c r="O631" i="6" s="1"/>
  <c r="N632" i="6"/>
  <c r="O632" i="6" s="1"/>
  <c r="N633" i="6"/>
  <c r="O633" i="6" s="1"/>
  <c r="N634" i="6"/>
  <c r="O634" i="6" s="1"/>
  <c r="N635" i="6"/>
  <c r="O635" i="6" s="1"/>
  <c r="N636" i="6"/>
  <c r="O636" i="6" s="1"/>
  <c r="N637" i="6"/>
  <c r="O637" i="6" s="1"/>
  <c r="N638" i="6"/>
  <c r="O638" i="6" s="1"/>
  <c r="N639" i="6"/>
  <c r="O639" i="6" s="1"/>
  <c r="N640" i="6"/>
  <c r="O640" i="6" s="1"/>
  <c r="N641" i="6"/>
  <c r="O641" i="6" s="1"/>
  <c r="N642" i="6"/>
  <c r="O642" i="6" s="1"/>
  <c r="N643" i="6"/>
  <c r="O643" i="6" s="1"/>
  <c r="N644" i="6"/>
  <c r="O644" i="6" s="1"/>
  <c r="N645" i="6"/>
  <c r="O645" i="6" s="1"/>
  <c r="N646" i="6"/>
  <c r="O646" i="6" s="1"/>
  <c r="N647" i="6"/>
  <c r="O647" i="6" s="1"/>
  <c r="N648" i="6"/>
  <c r="O648" i="6" s="1"/>
  <c r="N649" i="6"/>
  <c r="O649" i="6" s="1"/>
  <c r="N650" i="6"/>
  <c r="O650" i="6" s="1"/>
  <c r="N651" i="6"/>
  <c r="O651" i="6" s="1"/>
  <c r="N652" i="6"/>
  <c r="O652" i="6" s="1"/>
  <c r="N653" i="6"/>
  <c r="O653" i="6" s="1"/>
  <c r="N654" i="6"/>
  <c r="O654" i="6" s="1"/>
  <c r="N655" i="6"/>
  <c r="O655" i="6" s="1"/>
  <c r="N656" i="6"/>
  <c r="O656" i="6" s="1"/>
  <c r="N657" i="6"/>
  <c r="O657" i="6" s="1"/>
  <c r="N658" i="6"/>
  <c r="O658" i="6" s="1"/>
  <c r="N659" i="6"/>
  <c r="O659" i="6" s="1"/>
  <c r="N660" i="6"/>
  <c r="O660" i="6" s="1"/>
  <c r="N661" i="6"/>
  <c r="O661" i="6" s="1"/>
  <c r="N662" i="6"/>
  <c r="O662" i="6" s="1"/>
  <c r="N663" i="6"/>
  <c r="O663" i="6" s="1"/>
  <c r="N664" i="6"/>
  <c r="O664" i="6" s="1"/>
  <c r="N665" i="6"/>
  <c r="O665" i="6" s="1"/>
  <c r="N666" i="6"/>
  <c r="O666" i="6" s="1"/>
  <c r="N667" i="6"/>
  <c r="O667" i="6" s="1"/>
  <c r="N668" i="6"/>
  <c r="O668" i="6" s="1"/>
  <c r="N669" i="6"/>
  <c r="O669" i="6" s="1"/>
  <c r="N670" i="6"/>
  <c r="O670" i="6" s="1"/>
  <c r="N671" i="6"/>
  <c r="O671" i="6" s="1"/>
  <c r="N672" i="6"/>
  <c r="O672" i="6" s="1"/>
  <c r="N673" i="6"/>
  <c r="O673" i="6" s="1"/>
  <c r="N674" i="6"/>
  <c r="O674" i="6" s="1"/>
  <c r="N675" i="6"/>
  <c r="O675" i="6" s="1"/>
  <c r="N676" i="6"/>
  <c r="O676" i="6" s="1"/>
  <c r="N677" i="6"/>
  <c r="O677" i="6" s="1"/>
  <c r="N678" i="6"/>
  <c r="O678" i="6" s="1"/>
  <c r="N679" i="6"/>
  <c r="O679" i="6" s="1"/>
  <c r="N680" i="6"/>
  <c r="O680" i="6" s="1"/>
  <c r="N681" i="6"/>
  <c r="O681" i="6" s="1"/>
  <c r="N682" i="6"/>
  <c r="O682" i="6" s="1"/>
  <c r="N683" i="6"/>
  <c r="O683" i="6" s="1"/>
  <c r="N684" i="6"/>
  <c r="O684" i="6" s="1"/>
  <c r="N685" i="6"/>
  <c r="O685" i="6" s="1"/>
  <c r="N686" i="6"/>
  <c r="O686" i="6" s="1"/>
  <c r="N687" i="6"/>
  <c r="O687" i="6" s="1"/>
  <c r="N688" i="6"/>
  <c r="O688" i="6" s="1"/>
  <c r="N689" i="6"/>
  <c r="O689" i="6" s="1"/>
  <c r="N690" i="6"/>
  <c r="O690" i="6" s="1"/>
  <c r="N691" i="6"/>
  <c r="O691" i="6" s="1"/>
  <c r="N692" i="6"/>
  <c r="O692" i="6" s="1"/>
  <c r="N693" i="6"/>
  <c r="O693" i="6" s="1"/>
  <c r="N694" i="6"/>
  <c r="O694" i="6" s="1"/>
  <c r="N695" i="6"/>
  <c r="O695" i="6" s="1"/>
  <c r="N696" i="6"/>
  <c r="O696" i="6" s="1"/>
  <c r="N697" i="6"/>
  <c r="O697" i="6" s="1"/>
  <c r="N698" i="6"/>
  <c r="O698" i="6" s="1"/>
  <c r="N699" i="6"/>
  <c r="O699" i="6" s="1"/>
  <c r="N700" i="6"/>
  <c r="O700" i="6" s="1"/>
  <c r="N701" i="6"/>
  <c r="O701" i="6" s="1"/>
  <c r="N702" i="6"/>
  <c r="O702" i="6" s="1"/>
  <c r="N703" i="6"/>
  <c r="O703" i="6" s="1"/>
  <c r="N704" i="6"/>
  <c r="O704" i="6" s="1"/>
  <c r="N705" i="6"/>
  <c r="O705" i="6" s="1"/>
  <c r="N706" i="6"/>
  <c r="O706" i="6" s="1"/>
  <c r="N707" i="6"/>
  <c r="O707" i="6" s="1"/>
  <c r="N708" i="6"/>
  <c r="O708" i="6" s="1"/>
  <c r="N709" i="6"/>
  <c r="O709" i="6" s="1"/>
  <c r="N710" i="6"/>
  <c r="O710" i="6" s="1"/>
  <c r="N711" i="6"/>
  <c r="O711" i="6" s="1"/>
  <c r="N712" i="6"/>
  <c r="O712" i="6" s="1"/>
  <c r="N713" i="6"/>
  <c r="O713" i="6" s="1"/>
  <c r="N714" i="6"/>
  <c r="O714" i="6" s="1"/>
  <c r="N715" i="6"/>
  <c r="O715" i="6" s="1"/>
  <c r="N716" i="6"/>
  <c r="O716" i="6" s="1"/>
  <c r="N717" i="6"/>
  <c r="O717" i="6" s="1"/>
  <c r="N718" i="6"/>
  <c r="O718" i="6" s="1"/>
  <c r="N719" i="6"/>
  <c r="O719" i="6" s="1"/>
  <c r="N720" i="6"/>
  <c r="O720" i="6" s="1"/>
  <c r="N721" i="6"/>
  <c r="O721" i="6" s="1"/>
  <c r="N722" i="6"/>
  <c r="O722" i="6" s="1"/>
  <c r="N723" i="6"/>
  <c r="O723" i="6" s="1"/>
  <c r="N724" i="6"/>
  <c r="O724" i="6" s="1"/>
  <c r="N725" i="6"/>
  <c r="O725" i="6" s="1"/>
  <c r="N726" i="6"/>
  <c r="O726" i="6" s="1"/>
  <c r="N727" i="6"/>
  <c r="O727" i="6" s="1"/>
  <c r="N728" i="6"/>
  <c r="O728" i="6" s="1"/>
  <c r="N729" i="6"/>
  <c r="O729" i="6" s="1"/>
  <c r="N730" i="6"/>
  <c r="O730" i="6" s="1"/>
  <c r="N731" i="6"/>
  <c r="O731" i="6" s="1"/>
  <c r="N732" i="6"/>
  <c r="O732" i="6" s="1"/>
  <c r="N733" i="6"/>
  <c r="O733" i="6" s="1"/>
  <c r="N734" i="6"/>
  <c r="O734" i="6" s="1"/>
  <c r="N735" i="6"/>
  <c r="O735" i="6" s="1"/>
  <c r="N736" i="6"/>
  <c r="O736" i="6" s="1"/>
  <c r="N737" i="6"/>
  <c r="O737" i="6" s="1"/>
  <c r="N738" i="6"/>
  <c r="O738" i="6" s="1"/>
  <c r="N739" i="6"/>
  <c r="O739" i="6" s="1"/>
  <c r="N740" i="6"/>
  <c r="O740" i="6" s="1"/>
  <c r="N741" i="6"/>
  <c r="O741" i="6" s="1"/>
  <c r="N742" i="6"/>
  <c r="O742" i="6" s="1"/>
  <c r="N743" i="6"/>
  <c r="O743" i="6" s="1"/>
  <c r="N744" i="6"/>
  <c r="O744" i="6" s="1"/>
  <c r="N745" i="6"/>
  <c r="O745" i="6" s="1"/>
  <c r="N746" i="6"/>
  <c r="O746" i="6" s="1"/>
  <c r="N747" i="6"/>
  <c r="O747" i="6" s="1"/>
  <c r="N748" i="6"/>
  <c r="O748" i="6" s="1"/>
  <c r="N749" i="6"/>
  <c r="O749" i="6" s="1"/>
  <c r="N750" i="6"/>
  <c r="O750" i="6" s="1"/>
  <c r="N751" i="6"/>
  <c r="O751" i="6" s="1"/>
  <c r="N752" i="6"/>
  <c r="O752" i="6" s="1"/>
  <c r="N753" i="6"/>
  <c r="O753" i="6" s="1"/>
  <c r="N754" i="6"/>
  <c r="O754" i="6" s="1"/>
  <c r="N755" i="6"/>
  <c r="O755" i="6" s="1"/>
  <c r="N756" i="6"/>
  <c r="O756" i="6" s="1"/>
  <c r="N757" i="6"/>
  <c r="O757" i="6" s="1"/>
  <c r="N758" i="6"/>
  <c r="O758" i="6" s="1"/>
  <c r="N759" i="6"/>
  <c r="O759" i="6" s="1"/>
  <c r="N760" i="6"/>
  <c r="O760" i="6" s="1"/>
  <c r="N761" i="6"/>
  <c r="O761" i="6" s="1"/>
  <c r="N762" i="6"/>
  <c r="O762" i="6" s="1"/>
  <c r="N763" i="6"/>
  <c r="O763" i="6" s="1"/>
  <c r="N764" i="6"/>
  <c r="O764" i="6" s="1"/>
  <c r="N765" i="6"/>
  <c r="O765" i="6" s="1"/>
  <c r="N766" i="6"/>
  <c r="O766" i="6" s="1"/>
  <c r="N767" i="6"/>
  <c r="O767" i="6" s="1"/>
  <c r="N768" i="6"/>
  <c r="O768" i="6" s="1"/>
  <c r="N769" i="6"/>
  <c r="O769" i="6" s="1"/>
  <c r="N770" i="6"/>
  <c r="O770" i="6" s="1"/>
  <c r="N771" i="6"/>
  <c r="O771" i="6" s="1"/>
  <c r="N772" i="6"/>
  <c r="O772" i="6" s="1"/>
  <c r="N773" i="6"/>
  <c r="O773" i="6" s="1"/>
  <c r="N774" i="6"/>
  <c r="O774" i="6" s="1"/>
  <c r="N775" i="6"/>
  <c r="O775" i="6" s="1"/>
  <c r="N776" i="6"/>
  <c r="O776" i="6" s="1"/>
  <c r="N777" i="6"/>
  <c r="O777" i="6" s="1"/>
  <c r="N778" i="6"/>
  <c r="O778" i="6" s="1"/>
  <c r="N779" i="6"/>
  <c r="O779" i="6" s="1"/>
  <c r="N780" i="6"/>
  <c r="O780" i="6" s="1"/>
  <c r="N781" i="6"/>
  <c r="O781" i="6" s="1"/>
  <c r="N782" i="6"/>
  <c r="O782" i="6" s="1"/>
  <c r="N783" i="6"/>
  <c r="O783" i="6" s="1"/>
  <c r="N784" i="6"/>
  <c r="O784" i="6" s="1"/>
  <c r="N785" i="6"/>
  <c r="O785" i="6" s="1"/>
  <c r="N786" i="6"/>
  <c r="O786" i="6" s="1"/>
  <c r="N787" i="6"/>
  <c r="O787" i="6" s="1"/>
  <c r="N788" i="6"/>
  <c r="O788" i="6" s="1"/>
  <c r="N789" i="6"/>
  <c r="O789" i="6" s="1"/>
  <c r="N790" i="6"/>
  <c r="O790" i="6" s="1"/>
  <c r="N791" i="6"/>
  <c r="O791" i="6" s="1"/>
  <c r="N792" i="6"/>
  <c r="O792" i="6" s="1"/>
  <c r="N793" i="6"/>
  <c r="O793" i="6" s="1"/>
  <c r="N794" i="6"/>
  <c r="O794" i="6" s="1"/>
  <c r="N795" i="6"/>
  <c r="O795" i="6" s="1"/>
  <c r="N796" i="6"/>
  <c r="O796" i="6" s="1"/>
  <c r="N797" i="6"/>
  <c r="O797" i="6" s="1"/>
  <c r="N798" i="6"/>
  <c r="O798" i="6" s="1"/>
  <c r="N799" i="6"/>
  <c r="O799" i="6" s="1"/>
  <c r="N800" i="6"/>
  <c r="O800" i="6" s="1"/>
  <c r="N801" i="6"/>
  <c r="O801" i="6" s="1"/>
  <c r="N802" i="6"/>
  <c r="O802" i="6" s="1"/>
  <c r="N803" i="6"/>
  <c r="O803" i="6" s="1"/>
  <c r="N804" i="6"/>
  <c r="O804" i="6" s="1"/>
  <c r="N805" i="6"/>
  <c r="O805" i="6" s="1"/>
  <c r="N806" i="6"/>
  <c r="O806" i="6" s="1"/>
  <c r="N807" i="6"/>
  <c r="O807" i="6" s="1"/>
  <c r="N808" i="6"/>
  <c r="O808" i="6" s="1"/>
  <c r="N809" i="6"/>
  <c r="O809" i="6" s="1"/>
  <c r="N810" i="6"/>
  <c r="O810" i="6" s="1"/>
  <c r="N811" i="6"/>
  <c r="O811" i="6" s="1"/>
  <c r="N812" i="6"/>
  <c r="O812" i="6" s="1"/>
  <c r="N813" i="6"/>
  <c r="O813" i="6" s="1"/>
  <c r="N814" i="6"/>
  <c r="O814" i="6" s="1"/>
  <c r="N815" i="6"/>
  <c r="O815" i="6" s="1"/>
  <c r="N816" i="6"/>
  <c r="O816" i="6" s="1"/>
  <c r="N817" i="6"/>
  <c r="O817" i="6" s="1"/>
  <c r="N818" i="6"/>
  <c r="O818" i="6" s="1"/>
  <c r="N819" i="6"/>
  <c r="O819" i="6" s="1"/>
  <c r="N820" i="6"/>
  <c r="O820" i="6" s="1"/>
  <c r="N821" i="6"/>
  <c r="O821" i="6" s="1"/>
  <c r="N822" i="6"/>
  <c r="O822" i="6" s="1"/>
  <c r="N823" i="6"/>
  <c r="O823" i="6" s="1"/>
  <c r="N824" i="6"/>
  <c r="O824" i="6" s="1"/>
  <c r="N825" i="6"/>
  <c r="O825" i="6" s="1"/>
  <c r="N826" i="6"/>
  <c r="O826" i="6" s="1"/>
  <c r="N827" i="6"/>
  <c r="O827" i="6" s="1"/>
  <c r="N828" i="6"/>
  <c r="O828" i="6" s="1"/>
  <c r="N829" i="6"/>
  <c r="O829" i="6" s="1"/>
  <c r="N830" i="6"/>
  <c r="O830" i="6" s="1"/>
  <c r="N831" i="6"/>
  <c r="O831" i="6" s="1"/>
  <c r="N832" i="6"/>
  <c r="O832" i="6" s="1"/>
  <c r="N833" i="6"/>
  <c r="O833" i="6" s="1"/>
  <c r="N834" i="6"/>
  <c r="O834" i="6" s="1"/>
  <c r="N835" i="6"/>
  <c r="O835" i="6" s="1"/>
  <c r="N836" i="6"/>
  <c r="O836" i="6" s="1"/>
  <c r="N837" i="6"/>
  <c r="O837" i="6" s="1"/>
  <c r="N838" i="6"/>
  <c r="O838" i="6" s="1"/>
  <c r="N839" i="6"/>
  <c r="O839" i="6" s="1"/>
  <c r="N840" i="6"/>
  <c r="O840" i="6" s="1"/>
  <c r="N841" i="6"/>
  <c r="O841" i="6" s="1"/>
  <c r="N842" i="6"/>
  <c r="O842" i="6" s="1"/>
  <c r="N843" i="6"/>
  <c r="O843" i="6" s="1"/>
  <c r="N844" i="6"/>
  <c r="O844" i="6" s="1"/>
  <c r="N845" i="6"/>
  <c r="O845" i="6" s="1"/>
  <c r="N846" i="6"/>
  <c r="O846" i="6" s="1"/>
  <c r="N847" i="6"/>
  <c r="O847" i="6" s="1"/>
  <c r="N848" i="6"/>
  <c r="O848" i="6" s="1"/>
  <c r="N849" i="6"/>
  <c r="O849" i="6" s="1"/>
  <c r="N850" i="6"/>
  <c r="O850" i="6" s="1"/>
  <c r="N851" i="6"/>
  <c r="O851" i="6" s="1"/>
  <c r="N852" i="6"/>
  <c r="O852" i="6" s="1"/>
  <c r="N853" i="6"/>
  <c r="O853" i="6" s="1"/>
  <c r="N854" i="6"/>
  <c r="O854" i="6" s="1"/>
  <c r="N855" i="6"/>
  <c r="O855" i="6" s="1"/>
  <c r="N856" i="6"/>
  <c r="O856" i="6" s="1"/>
  <c r="N857" i="6"/>
  <c r="O857" i="6" s="1"/>
  <c r="N858" i="6"/>
  <c r="O858" i="6" s="1"/>
  <c r="N859" i="6"/>
  <c r="O859" i="6" s="1"/>
  <c r="N860" i="6"/>
  <c r="O860" i="6" s="1"/>
  <c r="N861" i="6"/>
  <c r="O861" i="6" s="1"/>
  <c r="N862" i="6"/>
  <c r="O862" i="6" s="1"/>
  <c r="N863" i="6"/>
  <c r="O863" i="6" s="1"/>
  <c r="N864" i="6"/>
  <c r="O864" i="6" s="1"/>
  <c r="N865" i="6"/>
  <c r="O865" i="6" s="1"/>
  <c r="N866" i="6"/>
  <c r="O866" i="6" s="1"/>
  <c r="N867" i="6"/>
  <c r="O867" i="6" s="1"/>
  <c r="N868" i="6"/>
  <c r="O868" i="6" s="1"/>
  <c r="N869" i="6"/>
  <c r="O869" i="6" s="1"/>
  <c r="N870" i="6"/>
  <c r="O870" i="6" s="1"/>
  <c r="N871" i="6"/>
  <c r="O871" i="6" s="1"/>
  <c r="N872" i="6"/>
  <c r="O872" i="6" s="1"/>
  <c r="N873" i="6"/>
  <c r="O873" i="6" s="1"/>
  <c r="N874" i="6"/>
  <c r="O874" i="6" s="1"/>
  <c r="N875" i="6"/>
  <c r="O875" i="6" s="1"/>
  <c r="N876" i="6"/>
  <c r="O876" i="6" s="1"/>
  <c r="N877" i="6"/>
  <c r="O877" i="6" s="1"/>
  <c r="N878" i="6"/>
  <c r="O878" i="6" s="1"/>
  <c r="N879" i="6"/>
  <c r="O879" i="6" s="1"/>
  <c r="N880" i="6"/>
  <c r="O880" i="6" s="1"/>
  <c r="N881" i="6"/>
  <c r="O881" i="6" s="1"/>
  <c r="N882" i="6"/>
  <c r="O882" i="6" s="1"/>
  <c r="N883" i="6"/>
  <c r="O883" i="6" s="1"/>
  <c r="N884" i="6"/>
  <c r="O884" i="6" s="1"/>
  <c r="N885" i="6"/>
  <c r="O885" i="6" s="1"/>
  <c r="N886" i="6"/>
  <c r="O886" i="6" s="1"/>
  <c r="N887" i="6"/>
  <c r="O887" i="6" s="1"/>
  <c r="N888" i="6"/>
  <c r="O888" i="6" s="1"/>
  <c r="N889" i="6"/>
  <c r="O889" i="6" s="1"/>
  <c r="N890" i="6"/>
  <c r="O890" i="6" s="1"/>
  <c r="N891" i="6"/>
  <c r="O891" i="6" s="1"/>
  <c r="N892" i="6"/>
  <c r="O892" i="6" s="1"/>
  <c r="N893" i="6"/>
  <c r="O893" i="6" s="1"/>
  <c r="N894" i="6"/>
  <c r="O894" i="6" s="1"/>
  <c r="N895" i="6"/>
  <c r="O895" i="6" s="1"/>
  <c r="N896" i="6"/>
  <c r="O896" i="6" s="1"/>
  <c r="N897" i="6"/>
  <c r="O897" i="6" s="1"/>
  <c r="N898" i="6"/>
  <c r="O898" i="6" s="1"/>
  <c r="N899" i="6"/>
  <c r="O899" i="6" s="1"/>
  <c r="N900" i="6"/>
  <c r="O900" i="6" s="1"/>
  <c r="N901" i="6"/>
  <c r="O901" i="6" s="1"/>
  <c r="N902" i="6"/>
  <c r="O902" i="6" s="1"/>
  <c r="N903" i="6"/>
  <c r="O903" i="6" s="1"/>
  <c r="N904" i="6"/>
  <c r="O904" i="6" s="1"/>
  <c r="N905" i="6"/>
  <c r="O905" i="6" s="1"/>
  <c r="N906" i="6"/>
  <c r="O906" i="6" s="1"/>
  <c r="N907" i="6"/>
  <c r="O907" i="6" s="1"/>
  <c r="N908" i="6"/>
  <c r="O908" i="6" s="1"/>
  <c r="N909" i="6"/>
  <c r="O909" i="6" s="1"/>
  <c r="N910" i="6"/>
  <c r="O910" i="6" s="1"/>
  <c r="N911" i="6"/>
  <c r="O911" i="6" s="1"/>
  <c r="N912" i="6"/>
  <c r="O912" i="6" s="1"/>
  <c r="N913" i="6"/>
  <c r="O913" i="6" s="1"/>
  <c r="N914" i="6"/>
  <c r="O914" i="6" s="1"/>
  <c r="N915" i="6"/>
  <c r="O915" i="6" s="1"/>
  <c r="N916" i="6"/>
  <c r="O916" i="6" s="1"/>
  <c r="N917" i="6"/>
  <c r="O917" i="6" s="1"/>
  <c r="N918" i="6"/>
  <c r="O918" i="6" s="1"/>
  <c r="N919" i="6"/>
  <c r="O919" i="6" s="1"/>
  <c r="N920" i="6"/>
  <c r="O920" i="6" s="1"/>
  <c r="N921" i="6"/>
  <c r="O921" i="6" s="1"/>
  <c r="N922" i="6"/>
  <c r="O922" i="6" s="1"/>
  <c r="N923" i="6"/>
  <c r="O923" i="6" s="1"/>
  <c r="N924" i="6"/>
  <c r="O924" i="6" s="1"/>
  <c r="N925" i="6"/>
  <c r="O925" i="6" s="1"/>
  <c r="N926" i="6"/>
  <c r="O926" i="6" s="1"/>
  <c r="N927" i="6"/>
  <c r="O927" i="6" s="1"/>
  <c r="N928" i="6"/>
  <c r="O928" i="6" s="1"/>
  <c r="N929" i="6"/>
  <c r="O929" i="6" s="1"/>
  <c r="N930" i="6"/>
  <c r="O930" i="6" s="1"/>
  <c r="N931" i="6"/>
  <c r="O931" i="6" s="1"/>
  <c r="N932" i="6"/>
  <c r="O932" i="6" s="1"/>
  <c r="N933" i="6"/>
  <c r="O933" i="6" s="1"/>
  <c r="N934" i="6"/>
  <c r="O934" i="6" s="1"/>
  <c r="N935" i="6"/>
  <c r="O935" i="6" s="1"/>
  <c r="N936" i="6"/>
  <c r="O936" i="6" s="1"/>
  <c r="N937" i="6"/>
  <c r="O937" i="6" s="1"/>
  <c r="N938" i="6"/>
  <c r="O938" i="6" s="1"/>
  <c r="N939" i="6"/>
  <c r="O939" i="6" s="1"/>
  <c r="N940" i="6"/>
  <c r="O940" i="6" s="1"/>
  <c r="N941" i="6"/>
  <c r="O941" i="6" s="1"/>
  <c r="N942" i="6"/>
  <c r="O942" i="6" s="1"/>
  <c r="N943" i="6"/>
  <c r="O943" i="6" s="1"/>
  <c r="N944" i="6"/>
  <c r="O944" i="6" s="1"/>
  <c r="N945" i="6"/>
  <c r="O945" i="6" s="1"/>
  <c r="N946" i="6"/>
  <c r="O946" i="6" s="1"/>
  <c r="N947" i="6"/>
  <c r="O947" i="6" s="1"/>
  <c r="N948" i="6"/>
  <c r="O948" i="6" s="1"/>
  <c r="N949" i="6"/>
  <c r="O949" i="6" s="1"/>
  <c r="N950" i="6"/>
  <c r="O950" i="6" s="1"/>
  <c r="N951" i="6"/>
  <c r="O951" i="6" s="1"/>
  <c r="N952" i="6"/>
  <c r="O952" i="6" s="1"/>
  <c r="N953" i="6"/>
  <c r="O953" i="6" s="1"/>
  <c r="N954" i="6"/>
  <c r="O954" i="6" s="1"/>
  <c r="N955" i="6"/>
  <c r="O955" i="6" s="1"/>
  <c r="N956" i="6"/>
  <c r="O956" i="6" s="1"/>
  <c r="N957" i="6"/>
  <c r="O957" i="6" s="1"/>
  <c r="N958" i="6"/>
  <c r="O958" i="6" s="1"/>
  <c r="N959" i="6"/>
  <c r="O959" i="6" s="1"/>
  <c r="N960" i="6"/>
  <c r="O960" i="6" s="1"/>
  <c r="N961" i="6"/>
  <c r="O961" i="6" s="1"/>
  <c r="N962" i="6"/>
  <c r="O962" i="6" s="1"/>
  <c r="N963" i="6"/>
  <c r="O963" i="6" s="1"/>
  <c r="N964" i="6"/>
  <c r="O964" i="6" s="1"/>
  <c r="N965" i="6"/>
  <c r="O965" i="6" s="1"/>
  <c r="N966" i="6"/>
  <c r="O966" i="6" s="1"/>
  <c r="N967" i="6"/>
  <c r="O967" i="6" s="1"/>
  <c r="N968" i="6"/>
  <c r="O968" i="6" s="1"/>
  <c r="N969" i="6"/>
  <c r="O969" i="6" s="1"/>
  <c r="N970" i="6"/>
  <c r="O970" i="6" s="1"/>
  <c r="N971" i="6"/>
  <c r="O971" i="6" s="1"/>
  <c r="N972" i="6"/>
  <c r="O972" i="6" s="1"/>
  <c r="N973" i="6"/>
  <c r="O973" i="6" s="1"/>
  <c r="N974" i="6"/>
  <c r="O974" i="6" s="1"/>
  <c r="N975" i="6"/>
  <c r="O975" i="6" s="1"/>
  <c r="N976" i="6"/>
  <c r="O976" i="6" s="1"/>
  <c r="N977" i="6"/>
  <c r="O977" i="6" s="1"/>
  <c r="N978" i="6"/>
  <c r="O978" i="6" s="1"/>
  <c r="N979" i="6"/>
  <c r="O979" i="6" s="1"/>
  <c r="N980" i="6"/>
  <c r="O980" i="6" s="1"/>
  <c r="N981" i="6"/>
  <c r="O981" i="6" s="1"/>
  <c r="N982" i="6"/>
  <c r="O982" i="6" s="1"/>
  <c r="N983" i="6"/>
  <c r="O983" i="6" s="1"/>
  <c r="N984" i="6"/>
  <c r="O984" i="6" s="1"/>
  <c r="N985" i="6"/>
  <c r="O985" i="6" s="1"/>
  <c r="N986" i="6"/>
  <c r="O986" i="6" s="1"/>
  <c r="N987" i="6"/>
  <c r="O987" i="6" s="1"/>
  <c r="N988" i="6"/>
  <c r="O988" i="6" s="1"/>
  <c r="N989" i="6"/>
  <c r="O989" i="6" s="1"/>
  <c r="N990" i="6"/>
  <c r="O990" i="6" s="1"/>
  <c r="N991" i="6"/>
  <c r="O991" i="6" s="1"/>
  <c r="N992" i="6"/>
  <c r="O992" i="6" s="1"/>
  <c r="N993" i="6"/>
  <c r="O993" i="6" s="1"/>
  <c r="N994" i="6"/>
  <c r="O994" i="6" s="1"/>
  <c r="N995" i="6"/>
  <c r="O995" i="6" s="1"/>
  <c r="N996" i="6"/>
  <c r="O996" i="6" s="1"/>
  <c r="N997" i="6"/>
  <c r="O997" i="6" s="1"/>
  <c r="N998" i="6"/>
  <c r="O998" i="6" s="1"/>
  <c r="N999" i="6"/>
  <c r="O999" i="6" s="1"/>
  <c r="N1000" i="6"/>
  <c r="O1000" i="6" s="1"/>
  <c r="N1001" i="6"/>
  <c r="O1001" i="6" s="1"/>
  <c r="N1002" i="6"/>
  <c r="O1002" i="6" s="1"/>
  <c r="N1003" i="6"/>
  <c r="O1003" i="6" s="1"/>
  <c r="N1004" i="6"/>
  <c r="O1004" i="6" s="1"/>
  <c r="N1005" i="6"/>
  <c r="O1005" i="6" s="1"/>
  <c r="N1006" i="6"/>
  <c r="O1006" i="6" s="1"/>
  <c r="N1007" i="6"/>
  <c r="O1007" i="6" s="1"/>
  <c r="N1008" i="6"/>
  <c r="O1008" i="6" s="1"/>
  <c r="N1009" i="6"/>
  <c r="O1009" i="6" s="1"/>
  <c r="N1010" i="6"/>
  <c r="O1010" i="6" s="1"/>
  <c r="N1011" i="6"/>
  <c r="O1011" i="6" s="1"/>
  <c r="N1012" i="6"/>
  <c r="O1012" i="6" s="1"/>
  <c r="N1013" i="6"/>
  <c r="O1013" i="6" s="1"/>
  <c r="N1014" i="6"/>
  <c r="O1014" i="6" s="1"/>
  <c r="N1015" i="6"/>
  <c r="O1015" i="6" s="1"/>
  <c r="N1016" i="6"/>
  <c r="O1016" i="6" s="1"/>
  <c r="N1017" i="6"/>
  <c r="O1017" i="6" s="1"/>
  <c r="N1018" i="6"/>
  <c r="O1018" i="6" s="1"/>
  <c r="N1019" i="6"/>
  <c r="O1019" i="6" s="1"/>
  <c r="N1020" i="6"/>
  <c r="O1020" i="6" s="1"/>
  <c r="N1021" i="6"/>
  <c r="O1021" i="6" s="1"/>
  <c r="N1022" i="6"/>
  <c r="O1022" i="6" s="1"/>
  <c r="N1023" i="6"/>
  <c r="O1023" i="6" s="1"/>
  <c r="N1024" i="6"/>
  <c r="O1024" i="6" s="1"/>
  <c r="N1025" i="6"/>
  <c r="O1025" i="6" s="1"/>
  <c r="N1026" i="6"/>
  <c r="O1026" i="6" s="1"/>
  <c r="N1027" i="6"/>
  <c r="O1027" i="6" s="1"/>
  <c r="N1028" i="6"/>
  <c r="O1028" i="6" s="1"/>
  <c r="N1029" i="6"/>
  <c r="O1029" i="6" s="1"/>
  <c r="N1030" i="6"/>
  <c r="O1030" i="6" s="1"/>
  <c r="N1031" i="6"/>
  <c r="O1031" i="6" s="1"/>
  <c r="N1032" i="6"/>
  <c r="O1032" i="6" s="1"/>
  <c r="N1033" i="6"/>
  <c r="O1033" i="6" s="1"/>
  <c r="N1034" i="6"/>
  <c r="O1034" i="6" s="1"/>
  <c r="N1035" i="6"/>
  <c r="O1035" i="6" s="1"/>
  <c r="N1036" i="6"/>
  <c r="O1036" i="6" s="1"/>
  <c r="N1037" i="6"/>
  <c r="O1037" i="6" s="1"/>
  <c r="N1038" i="6"/>
  <c r="O1038" i="6" s="1"/>
  <c r="N1039" i="6"/>
  <c r="O1039" i="6" s="1"/>
  <c r="N1040" i="6"/>
  <c r="O1040" i="6" s="1"/>
  <c r="N1041" i="6"/>
  <c r="O1041" i="6" s="1"/>
  <c r="N1042" i="6"/>
  <c r="O1042" i="6" s="1"/>
  <c r="N1043" i="6"/>
  <c r="O1043" i="6" s="1"/>
  <c r="N1044" i="6"/>
  <c r="O1044" i="6" s="1"/>
  <c r="N1045" i="6"/>
  <c r="O1045" i="6" s="1"/>
  <c r="N1046" i="6"/>
  <c r="O1046" i="6" s="1"/>
  <c r="N1047" i="6"/>
  <c r="O1047" i="6" s="1"/>
  <c r="N1048" i="6"/>
  <c r="O1048" i="6" s="1"/>
  <c r="N1049" i="6"/>
  <c r="O1049" i="6" s="1"/>
  <c r="N1050" i="6"/>
  <c r="O1050" i="6" s="1"/>
  <c r="N1051" i="6"/>
  <c r="O1051" i="6" s="1"/>
  <c r="N1052" i="6"/>
  <c r="O1052" i="6" s="1"/>
  <c r="N1053" i="6"/>
  <c r="O1053" i="6" s="1"/>
  <c r="N1054" i="6"/>
  <c r="O1054" i="6" s="1"/>
  <c r="N1055" i="6"/>
  <c r="O1055" i="6" s="1"/>
  <c r="N1056" i="6"/>
  <c r="O1056" i="6" s="1"/>
  <c r="N1057" i="6"/>
  <c r="O1057" i="6" s="1"/>
  <c r="N1058" i="6"/>
  <c r="O1058" i="6" s="1"/>
  <c r="N1059" i="6"/>
  <c r="O1059" i="6" s="1"/>
  <c r="N1060" i="6"/>
  <c r="O1060" i="6" s="1"/>
  <c r="N1061" i="6"/>
  <c r="O1061" i="6" s="1"/>
  <c r="N1062" i="6"/>
  <c r="O1062" i="6" s="1"/>
  <c r="N1063" i="6"/>
  <c r="O1063" i="6" s="1"/>
  <c r="N1064" i="6"/>
  <c r="O1064" i="6" s="1"/>
  <c r="N1065" i="6"/>
  <c r="O1065" i="6" s="1"/>
  <c r="N1066" i="6"/>
  <c r="O1066" i="6" s="1"/>
  <c r="N1067" i="6"/>
  <c r="O1067" i="6" s="1"/>
  <c r="N1068" i="6"/>
  <c r="O1068" i="6" s="1"/>
  <c r="N1069" i="6"/>
  <c r="O1069" i="6" s="1"/>
  <c r="N1070" i="6"/>
  <c r="O1070" i="6" s="1"/>
  <c r="N1071" i="6"/>
  <c r="O1071" i="6" s="1"/>
  <c r="N1072" i="6"/>
  <c r="O1072" i="6" s="1"/>
  <c r="N1073" i="6"/>
  <c r="O1073" i="6" s="1"/>
  <c r="N1074" i="6"/>
  <c r="O1074" i="6" s="1"/>
  <c r="N1075" i="6"/>
  <c r="O1075" i="6" s="1"/>
  <c r="N1076" i="6"/>
  <c r="O1076" i="6" s="1"/>
  <c r="N1077" i="6"/>
  <c r="O1077" i="6" s="1"/>
  <c r="N1078" i="6"/>
  <c r="O1078" i="6" s="1"/>
  <c r="N1079" i="6"/>
  <c r="O1079" i="6" s="1"/>
  <c r="N1080" i="6"/>
  <c r="O1080" i="6" s="1"/>
  <c r="N1081" i="6"/>
  <c r="O1081" i="6" s="1"/>
  <c r="N1082" i="6"/>
  <c r="O1082" i="6" s="1"/>
  <c r="N1083" i="6"/>
  <c r="O1083" i="6" s="1"/>
  <c r="N1084" i="6"/>
  <c r="O1084" i="6" s="1"/>
  <c r="N1085" i="6"/>
  <c r="O1085" i="6" s="1"/>
  <c r="N1086" i="6"/>
  <c r="O1086" i="6" s="1"/>
  <c r="N1087" i="6"/>
  <c r="O1087" i="6" s="1"/>
  <c r="N1088" i="6"/>
  <c r="O1088" i="6" s="1"/>
  <c r="N1089" i="6"/>
  <c r="O1089" i="6" s="1"/>
  <c r="N1090" i="6"/>
  <c r="O1090" i="6" s="1"/>
  <c r="N1091" i="6"/>
  <c r="O1091" i="6" s="1"/>
  <c r="N1092" i="6"/>
  <c r="O1092" i="6" s="1"/>
  <c r="N1093" i="6"/>
  <c r="O1093" i="6" s="1"/>
  <c r="N1094" i="6"/>
  <c r="O1094" i="6" s="1"/>
  <c r="N1095" i="6"/>
  <c r="O1095" i="6" s="1"/>
  <c r="N1096" i="6"/>
  <c r="O1096" i="6" s="1"/>
  <c r="N1097" i="6"/>
  <c r="O1097" i="6" s="1"/>
  <c r="N1098" i="6"/>
  <c r="O1098" i="6" s="1"/>
  <c r="N1099" i="6"/>
  <c r="O1099" i="6" s="1"/>
  <c r="N1100" i="6"/>
  <c r="O1100" i="6" s="1"/>
  <c r="N1101" i="6"/>
  <c r="O1101" i="6" s="1"/>
  <c r="N1102" i="6"/>
  <c r="O1102" i="6" s="1"/>
  <c r="N1103" i="6"/>
  <c r="O1103" i="6" s="1"/>
  <c r="N1104" i="6"/>
  <c r="O1104" i="6" s="1"/>
  <c r="N1105" i="6"/>
  <c r="O1105" i="6" s="1"/>
  <c r="N1106" i="6"/>
  <c r="O1106" i="6" s="1"/>
  <c r="N1107" i="6"/>
  <c r="O1107" i="6" s="1"/>
  <c r="N1108" i="6"/>
  <c r="O1108" i="6" s="1"/>
  <c r="N1109" i="6"/>
  <c r="O1109" i="6" s="1"/>
  <c r="N1110" i="6"/>
  <c r="O1110" i="6" s="1"/>
  <c r="N1111" i="6"/>
  <c r="O1111" i="6" s="1"/>
  <c r="N1112" i="6"/>
  <c r="O1112" i="6" s="1"/>
  <c r="N1113" i="6"/>
  <c r="O1113" i="6" s="1"/>
  <c r="N1114" i="6"/>
  <c r="O1114" i="6" s="1"/>
  <c r="N1115" i="6"/>
  <c r="O1115" i="6" s="1"/>
  <c r="N1116" i="6"/>
  <c r="O1116" i="6" s="1"/>
  <c r="N1117" i="6"/>
  <c r="O1117" i="6" s="1"/>
  <c r="N1118" i="6"/>
  <c r="O1118" i="6" s="1"/>
  <c r="N1119" i="6"/>
  <c r="O1119" i="6" s="1"/>
  <c r="N1120" i="6"/>
  <c r="O1120" i="6" s="1"/>
  <c r="N1121" i="6"/>
  <c r="O1121" i="6" s="1"/>
  <c r="N1122" i="6"/>
  <c r="O1122" i="6" s="1"/>
  <c r="N1123" i="6"/>
  <c r="O1123" i="6" s="1"/>
  <c r="N1124" i="6"/>
  <c r="O1124" i="6" s="1"/>
  <c r="N1125" i="6"/>
  <c r="O1125" i="6" s="1"/>
  <c r="N1126" i="6"/>
  <c r="O1126" i="6" s="1"/>
  <c r="N1127" i="6"/>
  <c r="O1127" i="6" s="1"/>
  <c r="N1128" i="6"/>
  <c r="O1128" i="6" s="1"/>
  <c r="N1129" i="6"/>
  <c r="O1129" i="6" s="1"/>
  <c r="N1130" i="6"/>
  <c r="O1130" i="6" s="1"/>
  <c r="N1131" i="6"/>
  <c r="O1131" i="6" s="1"/>
  <c r="N1132" i="6"/>
  <c r="O1132" i="6" s="1"/>
  <c r="N1133" i="6"/>
  <c r="O1133" i="6" s="1"/>
  <c r="N1134" i="6"/>
  <c r="O1134" i="6" s="1"/>
  <c r="N1135" i="6"/>
  <c r="O1135" i="6" s="1"/>
  <c r="N1136" i="6"/>
  <c r="O1136" i="6" s="1"/>
  <c r="N1137" i="6"/>
  <c r="O1137" i="6" s="1"/>
  <c r="N1138" i="6"/>
  <c r="O1138" i="6" s="1"/>
  <c r="N1139" i="6"/>
  <c r="O1139" i="6" s="1"/>
  <c r="N1140" i="6"/>
  <c r="O1140" i="6" s="1"/>
  <c r="N1141" i="6"/>
  <c r="O1141" i="6" s="1"/>
  <c r="N1142" i="6"/>
  <c r="O1142" i="6" s="1"/>
  <c r="N1143" i="6"/>
  <c r="O1143" i="6" s="1"/>
  <c r="N1144" i="6"/>
  <c r="O1144" i="6" s="1"/>
  <c r="N1145" i="6"/>
  <c r="O1145" i="6" s="1"/>
  <c r="N1146" i="6"/>
  <c r="O1146" i="6" s="1"/>
  <c r="N1147" i="6"/>
  <c r="O1147" i="6" s="1"/>
  <c r="N1148" i="6"/>
  <c r="O1148" i="6" s="1"/>
  <c r="N1149" i="6"/>
  <c r="O1149" i="6" s="1"/>
  <c r="N1150" i="6"/>
  <c r="O1150" i="6" s="1"/>
  <c r="N1151" i="6"/>
  <c r="O1151" i="6" s="1"/>
  <c r="N1152" i="6"/>
  <c r="O1152" i="6" s="1"/>
  <c r="N1153" i="6"/>
  <c r="O1153" i="6" s="1"/>
  <c r="N1154" i="6"/>
  <c r="O1154" i="6" s="1"/>
  <c r="N1155" i="6"/>
  <c r="O1155" i="6" s="1"/>
  <c r="N1156" i="6"/>
  <c r="O1156" i="6" s="1"/>
  <c r="N1157" i="6"/>
  <c r="O1157" i="6" s="1"/>
  <c r="N1158" i="6"/>
  <c r="O1158" i="6" s="1"/>
  <c r="N1159" i="6"/>
  <c r="O1159" i="6" s="1"/>
  <c r="N1160" i="6"/>
  <c r="O1160" i="6" s="1"/>
  <c r="N1161" i="6"/>
  <c r="O1161" i="6" s="1"/>
  <c r="N1162" i="6"/>
  <c r="O1162" i="6" s="1"/>
  <c r="N1163" i="6"/>
  <c r="O1163" i="6" s="1"/>
  <c r="N1164" i="6"/>
  <c r="O1164" i="6" s="1"/>
  <c r="N1165" i="6"/>
  <c r="O1165" i="6" s="1"/>
  <c r="N1166" i="6"/>
  <c r="O1166" i="6" s="1"/>
  <c r="N1167" i="6"/>
  <c r="O1167" i="6" s="1"/>
  <c r="N1168" i="6"/>
  <c r="O1168" i="6" s="1"/>
  <c r="N1169" i="6"/>
  <c r="O1169" i="6" s="1"/>
  <c r="N1170" i="6"/>
  <c r="O1170" i="6" s="1"/>
  <c r="N1171" i="6"/>
  <c r="O1171" i="6" s="1"/>
  <c r="N1172" i="6"/>
  <c r="O1172" i="6" s="1"/>
  <c r="N1173" i="6"/>
  <c r="O1173" i="6" s="1"/>
  <c r="N1174" i="6"/>
  <c r="O1174" i="6" s="1"/>
  <c r="N1175" i="6"/>
  <c r="O1175" i="6" s="1"/>
  <c r="N1176" i="6"/>
  <c r="O1176" i="6" s="1"/>
  <c r="N1177" i="6"/>
  <c r="O1177" i="6" s="1"/>
  <c r="N1178" i="6"/>
  <c r="O1178" i="6" s="1"/>
  <c r="N1179" i="6"/>
  <c r="O1179" i="6" s="1"/>
  <c r="N1180" i="6"/>
  <c r="O1180" i="6" s="1"/>
  <c r="N1181" i="6"/>
  <c r="O1181" i="6" s="1"/>
  <c r="N1182" i="6"/>
  <c r="O1182" i="6" s="1"/>
  <c r="N1183" i="6"/>
  <c r="O1183" i="6" s="1"/>
  <c r="N1184" i="6"/>
  <c r="O1184" i="6" s="1"/>
  <c r="N1185" i="6"/>
  <c r="O1185" i="6" s="1"/>
  <c r="N1186" i="6"/>
  <c r="O1186" i="6" s="1"/>
  <c r="N1187" i="6"/>
  <c r="O1187" i="6" s="1"/>
  <c r="N1188" i="6"/>
  <c r="O1188" i="6" s="1"/>
  <c r="N1189" i="6"/>
  <c r="O1189" i="6" s="1"/>
  <c r="N1190" i="6"/>
  <c r="O1190" i="6" s="1"/>
  <c r="N1191" i="6"/>
  <c r="O1191" i="6" s="1"/>
  <c r="N1192" i="6"/>
  <c r="O1192" i="6" s="1"/>
  <c r="N1193" i="6"/>
  <c r="O1193" i="6" s="1"/>
  <c r="N1194" i="6"/>
  <c r="O1194" i="6" s="1"/>
  <c r="N1195" i="6"/>
  <c r="O1195" i="6" s="1"/>
  <c r="N1196" i="6"/>
  <c r="O1196" i="6" s="1"/>
  <c r="N1197" i="6"/>
  <c r="O1197" i="6" s="1"/>
  <c r="N1198" i="6"/>
  <c r="O1198" i="6" s="1"/>
  <c r="N1199" i="6"/>
  <c r="O1199" i="6" s="1"/>
  <c r="N1200" i="6"/>
  <c r="O1200" i="6" s="1"/>
  <c r="N1201" i="6"/>
  <c r="O1201" i="6" s="1"/>
  <c r="N1202" i="6"/>
  <c r="O1202" i="6" s="1"/>
  <c r="N1203" i="6"/>
  <c r="O1203" i="6" s="1"/>
  <c r="N1204" i="6"/>
  <c r="O1204" i="6" s="1"/>
  <c r="N1205" i="6"/>
  <c r="O1205" i="6" s="1"/>
  <c r="N1206" i="6"/>
  <c r="O1206" i="6" s="1"/>
  <c r="N1207" i="6"/>
  <c r="O1207" i="6" s="1"/>
  <c r="N1208" i="6"/>
  <c r="O1208" i="6" s="1"/>
  <c r="N1209" i="6"/>
  <c r="O1209" i="6" s="1"/>
  <c r="N1210" i="6"/>
  <c r="O1210" i="6" s="1"/>
  <c r="N1211" i="6"/>
  <c r="O1211" i="6" s="1"/>
  <c r="N1212" i="6"/>
  <c r="O1212" i="6" s="1"/>
  <c r="N1213" i="6"/>
  <c r="O1213" i="6" s="1"/>
  <c r="N1214" i="6"/>
  <c r="O1214" i="6" s="1"/>
  <c r="N1215" i="6"/>
  <c r="O1215" i="6" s="1"/>
  <c r="N1216" i="6"/>
  <c r="O1216" i="6" s="1"/>
  <c r="N1217" i="6"/>
  <c r="O1217" i="6" s="1"/>
  <c r="N1218" i="6"/>
  <c r="O1218" i="6" s="1"/>
  <c r="N1219" i="6"/>
  <c r="O1219" i="6" s="1"/>
  <c r="N1220" i="6"/>
  <c r="O1220" i="6" s="1"/>
  <c r="N1221" i="6"/>
  <c r="O1221" i="6" s="1"/>
  <c r="N1222" i="6"/>
  <c r="O1222" i="6" s="1"/>
  <c r="N1223" i="6"/>
  <c r="O1223" i="6" s="1"/>
  <c r="N1224" i="6"/>
  <c r="O1224" i="6" s="1"/>
  <c r="N1225" i="6"/>
  <c r="O1225" i="6" s="1"/>
  <c r="N1226" i="6"/>
  <c r="O1226" i="6" s="1"/>
  <c r="N1227" i="6"/>
  <c r="O1227" i="6" s="1"/>
  <c r="N1228" i="6"/>
  <c r="O1228" i="6" s="1"/>
  <c r="N1229" i="6"/>
  <c r="O1229" i="6" s="1"/>
  <c r="N1230" i="6"/>
  <c r="O1230" i="6" s="1"/>
  <c r="N1231" i="6"/>
  <c r="O1231" i="6" s="1"/>
  <c r="N1232" i="6"/>
  <c r="O1232" i="6" s="1"/>
  <c r="N1233" i="6"/>
  <c r="O1233" i="6" s="1"/>
  <c r="N1234" i="6"/>
  <c r="O1234" i="6" s="1"/>
  <c r="N1235" i="6"/>
  <c r="O1235" i="6" s="1"/>
  <c r="N1236" i="6"/>
  <c r="O1236" i="6" s="1"/>
  <c r="N1237" i="6"/>
  <c r="O1237" i="6" s="1"/>
  <c r="N1238" i="6"/>
  <c r="O1238" i="6" s="1"/>
  <c r="N1239" i="6"/>
  <c r="O1239" i="6" s="1"/>
  <c r="N1240" i="6"/>
  <c r="O1240" i="6" s="1"/>
  <c r="N1241" i="6"/>
  <c r="O1241" i="6" s="1"/>
  <c r="N1242" i="6"/>
  <c r="O1242" i="6" s="1"/>
  <c r="N1243" i="6"/>
  <c r="O1243" i="6" s="1"/>
  <c r="N1244" i="6"/>
  <c r="O1244" i="6" s="1"/>
  <c r="N1245" i="6"/>
  <c r="O1245" i="6" s="1"/>
  <c r="N1246" i="6"/>
  <c r="O1246" i="6" s="1"/>
  <c r="N1247" i="6"/>
  <c r="O1247" i="6" s="1"/>
  <c r="N1248" i="6"/>
  <c r="O1248" i="6" s="1"/>
  <c r="N1249" i="6"/>
  <c r="O1249" i="6" s="1"/>
  <c r="N1250" i="6"/>
  <c r="O1250" i="6" s="1"/>
  <c r="N1251" i="6"/>
  <c r="O1251" i="6" s="1"/>
  <c r="N1252" i="6"/>
  <c r="O1252" i="6" s="1"/>
  <c r="N1253" i="6"/>
  <c r="O1253" i="6" s="1"/>
  <c r="N1254" i="6"/>
  <c r="O1254" i="6" s="1"/>
  <c r="N1255" i="6"/>
  <c r="O1255" i="6" s="1"/>
  <c r="N1256" i="6"/>
  <c r="O1256" i="6" s="1"/>
  <c r="N1257" i="6"/>
  <c r="O1257" i="6" s="1"/>
  <c r="N1258" i="6"/>
  <c r="O1258" i="6" s="1"/>
  <c r="N1259" i="6"/>
  <c r="O1259" i="6" s="1"/>
  <c r="N1260" i="6"/>
  <c r="O1260" i="6" s="1"/>
  <c r="N1261" i="6"/>
  <c r="O1261" i="6" s="1"/>
  <c r="N1262" i="6"/>
  <c r="O1262" i="6" s="1"/>
  <c r="N1263" i="6"/>
  <c r="O1263" i="6" s="1"/>
  <c r="N1264" i="6"/>
  <c r="O1264" i="6" s="1"/>
  <c r="N1265" i="6"/>
  <c r="O1265" i="6" s="1"/>
  <c r="N1266" i="6"/>
  <c r="O1266" i="6" s="1"/>
  <c r="N1267" i="6"/>
  <c r="O1267" i="6" s="1"/>
  <c r="N1268" i="6"/>
  <c r="O1268" i="6" s="1"/>
  <c r="N1269" i="6"/>
  <c r="O1269" i="6" s="1"/>
  <c r="N1270" i="6"/>
  <c r="O1270" i="6" s="1"/>
  <c r="N1271" i="6"/>
  <c r="O1271" i="6" s="1"/>
  <c r="N1272" i="6"/>
  <c r="O1272" i="6" s="1"/>
  <c r="N1273" i="6"/>
  <c r="O1273" i="6" s="1"/>
  <c r="N1274" i="6"/>
  <c r="O1274" i="6" s="1"/>
  <c r="N1275" i="6"/>
  <c r="O1275" i="6" s="1"/>
  <c r="N1276" i="6"/>
  <c r="O1276" i="6" s="1"/>
  <c r="N1277" i="6"/>
  <c r="O1277" i="6" s="1"/>
  <c r="N1278" i="6"/>
  <c r="O1278" i="6" s="1"/>
  <c r="N1279" i="6"/>
  <c r="O1279" i="6" s="1"/>
  <c r="N1280" i="6"/>
  <c r="O1280" i="6" s="1"/>
  <c r="N1281" i="6"/>
  <c r="O1281" i="6" s="1"/>
  <c r="N1282" i="6"/>
  <c r="O1282" i="6" s="1"/>
  <c r="N1283" i="6"/>
  <c r="O1283" i="6" s="1"/>
  <c r="N1284" i="6"/>
  <c r="O1284" i="6" s="1"/>
  <c r="N1285" i="6"/>
  <c r="O1285" i="6" s="1"/>
  <c r="N1286" i="6"/>
  <c r="O1286" i="6" s="1"/>
  <c r="N1287" i="6"/>
  <c r="O1287" i="6" s="1"/>
  <c r="N1288" i="6"/>
  <c r="O1288" i="6" s="1"/>
  <c r="N1289" i="6"/>
  <c r="O1289" i="6" s="1"/>
  <c r="N1290" i="6"/>
  <c r="O1290" i="6" s="1"/>
  <c r="N1291" i="6"/>
  <c r="O1291" i="6" s="1"/>
  <c r="N1292" i="6"/>
  <c r="O1292" i="6" s="1"/>
  <c r="N1293" i="6"/>
  <c r="O1293" i="6" s="1"/>
  <c r="N1294" i="6"/>
  <c r="O1294" i="6" s="1"/>
  <c r="N1295" i="6"/>
  <c r="O1295" i="6" s="1"/>
  <c r="N1296" i="6"/>
  <c r="O1296" i="6" s="1"/>
  <c r="N1297" i="6"/>
  <c r="O1297" i="6" s="1"/>
  <c r="N1298" i="6"/>
  <c r="O1298" i="6" s="1"/>
  <c r="N1299" i="6"/>
  <c r="O1299" i="6" s="1"/>
  <c r="N1300" i="6"/>
  <c r="O1300" i="6" s="1"/>
  <c r="N1301" i="6"/>
  <c r="O1301" i="6" s="1"/>
  <c r="N1302" i="6"/>
  <c r="O1302" i="6" s="1"/>
  <c r="N1303" i="6"/>
  <c r="O1303" i="6" s="1"/>
  <c r="N1304" i="6"/>
  <c r="O1304" i="6" s="1"/>
  <c r="N1305" i="6"/>
  <c r="O1305" i="6" s="1"/>
  <c r="N1306" i="6"/>
  <c r="O1306" i="6" s="1"/>
  <c r="N1307" i="6"/>
  <c r="O1307" i="6" s="1"/>
  <c r="N1308" i="6"/>
  <c r="O1308" i="6" s="1"/>
  <c r="N1309" i="6"/>
  <c r="O1309" i="6" s="1"/>
  <c r="N1310" i="6"/>
  <c r="O1310" i="6" s="1"/>
  <c r="N1311" i="6"/>
  <c r="O1311" i="6" s="1"/>
  <c r="N1312" i="6"/>
  <c r="O1312" i="6" s="1"/>
  <c r="N1313" i="6"/>
  <c r="O1313" i="6" s="1"/>
  <c r="N1314" i="6"/>
  <c r="O1314" i="6" s="1"/>
  <c r="N1315" i="6"/>
  <c r="O1315" i="6" s="1"/>
  <c r="N1316" i="6"/>
  <c r="O1316" i="6" s="1"/>
  <c r="N1317" i="6"/>
  <c r="O1317" i="6" s="1"/>
  <c r="N1318" i="6"/>
  <c r="O1318" i="6" s="1"/>
  <c r="N1319" i="6"/>
  <c r="O1319" i="6" s="1"/>
  <c r="N1320" i="6"/>
  <c r="O1320" i="6" s="1"/>
  <c r="N1321" i="6"/>
  <c r="O1321" i="6" s="1"/>
  <c r="N1322" i="6"/>
  <c r="O1322" i="6" s="1"/>
  <c r="N1323" i="6"/>
  <c r="O1323" i="6" s="1"/>
  <c r="N1324" i="6"/>
  <c r="O1324" i="6" s="1"/>
  <c r="N1325" i="6"/>
  <c r="O1325" i="6" s="1"/>
  <c r="N1326" i="6"/>
  <c r="O1326" i="6" s="1"/>
  <c r="N1327" i="6"/>
  <c r="O1327" i="6" s="1"/>
  <c r="N1328" i="6"/>
  <c r="O1328" i="6" s="1"/>
  <c r="N1329" i="6"/>
  <c r="O1329" i="6" s="1"/>
  <c r="N1330" i="6"/>
  <c r="O1330" i="6" s="1"/>
  <c r="N1331" i="6"/>
  <c r="O1331" i="6" s="1"/>
  <c r="N1332" i="6"/>
  <c r="O1332" i="6" s="1"/>
  <c r="N1333" i="6"/>
  <c r="O1333" i="6" s="1"/>
  <c r="N1334" i="6"/>
  <c r="O1334" i="6" s="1"/>
  <c r="N1335" i="6"/>
  <c r="O1335" i="6" s="1"/>
  <c r="N1336" i="6"/>
  <c r="O1336" i="6" s="1"/>
  <c r="N1337" i="6"/>
  <c r="O1337" i="6" s="1"/>
  <c r="N1338" i="6"/>
  <c r="O1338" i="6" s="1"/>
  <c r="N1339" i="6"/>
  <c r="O1339" i="6" s="1"/>
  <c r="N1340" i="6"/>
  <c r="O1340" i="6" s="1"/>
  <c r="N1341" i="6"/>
  <c r="O1341" i="6" s="1"/>
  <c r="N1342" i="6"/>
  <c r="O1342" i="6" s="1"/>
  <c r="N1343" i="6"/>
  <c r="O1343" i="6" s="1"/>
  <c r="N1344" i="6"/>
  <c r="O1344" i="6" s="1"/>
  <c r="N1345" i="6"/>
  <c r="O1345" i="6" s="1"/>
  <c r="N1346" i="6"/>
  <c r="O1346" i="6" s="1"/>
  <c r="N1347" i="6"/>
  <c r="O1347" i="6" s="1"/>
  <c r="N1348" i="6"/>
  <c r="O1348" i="6" s="1"/>
  <c r="N1349" i="6"/>
  <c r="O1349" i="6" s="1"/>
  <c r="N1350" i="6"/>
  <c r="O1350" i="6" s="1"/>
  <c r="N1351" i="6"/>
  <c r="O1351" i="6" s="1"/>
  <c r="N1352" i="6"/>
  <c r="O1352" i="6" s="1"/>
  <c r="N1353" i="6"/>
  <c r="O1353" i="6" s="1"/>
  <c r="N1354" i="6"/>
  <c r="O1354" i="6" s="1"/>
  <c r="N1355" i="6"/>
  <c r="O1355" i="6" s="1"/>
  <c r="N1356" i="6"/>
  <c r="O1356" i="6" s="1"/>
  <c r="N1357" i="6"/>
  <c r="O1357" i="6" s="1"/>
  <c r="N1358" i="6"/>
  <c r="O1358" i="6" s="1"/>
  <c r="N1359" i="6"/>
  <c r="O1359" i="6" s="1"/>
  <c r="N1360" i="6"/>
  <c r="O1360" i="6" s="1"/>
  <c r="N1361" i="6"/>
  <c r="O1361" i="6" s="1"/>
  <c r="N1362" i="6"/>
  <c r="O1362" i="6" s="1"/>
  <c r="N1363" i="6"/>
  <c r="O1363" i="6" s="1"/>
  <c r="N1364" i="6"/>
  <c r="O1364" i="6" s="1"/>
  <c r="N1365" i="6"/>
  <c r="O1365" i="6" s="1"/>
  <c r="N1366" i="6"/>
  <c r="O1366" i="6" s="1"/>
  <c r="N1367" i="6"/>
  <c r="O1367" i="6" s="1"/>
  <c r="N1368" i="6"/>
  <c r="O1368" i="6" s="1"/>
  <c r="N1369" i="6"/>
  <c r="O1369" i="6" s="1"/>
  <c r="N1370" i="6"/>
  <c r="O1370" i="6" s="1"/>
  <c r="N1371" i="6"/>
  <c r="O1371" i="6" s="1"/>
  <c r="N1372" i="6"/>
  <c r="O1372" i="6" s="1"/>
  <c r="N1373" i="6"/>
  <c r="O1373" i="6" s="1"/>
  <c r="N1374" i="6"/>
  <c r="O1374" i="6" s="1"/>
  <c r="N1375" i="6"/>
  <c r="O1375" i="6" s="1"/>
  <c r="N1376" i="6"/>
  <c r="O1376" i="6" s="1"/>
  <c r="N1377" i="6"/>
  <c r="O1377" i="6" s="1"/>
  <c r="N1378" i="6"/>
  <c r="O1378" i="6" s="1"/>
  <c r="N1379" i="6"/>
  <c r="O1379" i="6" s="1"/>
  <c r="N1380" i="6"/>
  <c r="O1380" i="6" s="1"/>
  <c r="N1381" i="6"/>
  <c r="O1381" i="6" s="1"/>
  <c r="N1382" i="6"/>
  <c r="O1382" i="6" s="1"/>
  <c r="N1383" i="6"/>
  <c r="O1383" i="6" s="1"/>
  <c r="N1384" i="6"/>
  <c r="O1384" i="6" s="1"/>
  <c r="N1385" i="6"/>
  <c r="O1385" i="6" s="1"/>
  <c r="N1386" i="6"/>
  <c r="O1386" i="6" s="1"/>
  <c r="N1387" i="6"/>
  <c r="O1387" i="6" s="1"/>
  <c r="N1388" i="6"/>
  <c r="O1388" i="6" s="1"/>
  <c r="N1389" i="6"/>
  <c r="O1389" i="6" s="1"/>
  <c r="N1390" i="6"/>
  <c r="O1390" i="6" s="1"/>
  <c r="N1391" i="6"/>
  <c r="O1391" i="6" s="1"/>
  <c r="N1392" i="6"/>
  <c r="O1392" i="6" s="1"/>
  <c r="N1393" i="6"/>
  <c r="O1393" i="6" s="1"/>
  <c r="N1394" i="6"/>
  <c r="O1394" i="6" s="1"/>
  <c r="N1395" i="6"/>
  <c r="O1395" i="6" s="1"/>
  <c r="N1396" i="6"/>
  <c r="O1396" i="6" s="1"/>
  <c r="N1397" i="6"/>
  <c r="O1397" i="6" s="1"/>
  <c r="N1398" i="6"/>
  <c r="O1398" i="6" s="1"/>
  <c r="N1399" i="6"/>
  <c r="O1399" i="6" s="1"/>
  <c r="N1400" i="6"/>
  <c r="O1400" i="6" s="1"/>
  <c r="N1401" i="6"/>
  <c r="O1401" i="6" s="1"/>
  <c r="N1402" i="6"/>
  <c r="O1402" i="6" s="1"/>
  <c r="N1403" i="6"/>
  <c r="O1403" i="6" s="1"/>
  <c r="N1404" i="6"/>
  <c r="O1404" i="6" s="1"/>
  <c r="N1405" i="6"/>
  <c r="O1405" i="6" s="1"/>
  <c r="N1406" i="6"/>
  <c r="O1406" i="6" s="1"/>
  <c r="N1407" i="6"/>
  <c r="O1407" i="6" s="1"/>
  <c r="N1408" i="6"/>
  <c r="O1408" i="6" s="1"/>
  <c r="N1409" i="6"/>
  <c r="O1409" i="6" s="1"/>
  <c r="N1410" i="6"/>
  <c r="O1410" i="6" s="1"/>
  <c r="N1411" i="6"/>
  <c r="O1411" i="6" s="1"/>
  <c r="N1412" i="6"/>
  <c r="O1412" i="6" s="1"/>
  <c r="N1413" i="6"/>
  <c r="O1413" i="6" s="1"/>
  <c r="N1414" i="6"/>
  <c r="O1414" i="6" s="1"/>
  <c r="N1415" i="6"/>
  <c r="O1415" i="6" s="1"/>
  <c r="N1416" i="6"/>
  <c r="O1416" i="6" s="1"/>
  <c r="N1417" i="6"/>
  <c r="O1417" i="6" s="1"/>
  <c r="N1418" i="6"/>
  <c r="O1418" i="6" s="1"/>
  <c r="N1419" i="6"/>
  <c r="O1419" i="6" s="1"/>
  <c r="N1420" i="6"/>
  <c r="O1420" i="6" s="1"/>
  <c r="N1421" i="6"/>
  <c r="O1421" i="6" s="1"/>
  <c r="N1422" i="6"/>
  <c r="O1422" i="6" s="1"/>
  <c r="N1423" i="6"/>
  <c r="O1423" i="6" s="1"/>
  <c r="N1424" i="6"/>
  <c r="O1424" i="6" s="1"/>
  <c r="N1425" i="6"/>
  <c r="O1425" i="6" s="1"/>
  <c r="N1426" i="6"/>
  <c r="O1426" i="6" s="1"/>
  <c r="N1427" i="6"/>
  <c r="O1427" i="6" s="1"/>
  <c r="N1428" i="6"/>
  <c r="O1428" i="6" s="1"/>
  <c r="N1429" i="6"/>
  <c r="O1429" i="6" s="1"/>
  <c r="N1430" i="6"/>
  <c r="O1430" i="6" s="1"/>
  <c r="N1431" i="6"/>
  <c r="O1431" i="6" s="1"/>
  <c r="N1432" i="6"/>
  <c r="O1432" i="6" s="1"/>
  <c r="N1433" i="6"/>
  <c r="O1433" i="6" s="1"/>
  <c r="N1434" i="6"/>
  <c r="O1434" i="6" s="1"/>
  <c r="N1435" i="6"/>
  <c r="O1435" i="6" s="1"/>
  <c r="N1436" i="6"/>
  <c r="O1436" i="6" s="1"/>
  <c r="N1437" i="6"/>
  <c r="O1437" i="6" s="1"/>
  <c r="N1438" i="6"/>
  <c r="O1438" i="6" s="1"/>
  <c r="N1439" i="6"/>
  <c r="O1439" i="6" s="1"/>
  <c r="N1440" i="6"/>
  <c r="O1440" i="6" s="1"/>
  <c r="N1441" i="6"/>
  <c r="O1441" i="6" s="1"/>
  <c r="N1442" i="6"/>
  <c r="O1442" i="6" s="1"/>
  <c r="N1443" i="6"/>
  <c r="O1443" i="6" s="1"/>
  <c r="N1444" i="6"/>
  <c r="O1444" i="6" s="1"/>
  <c r="N1445" i="6"/>
  <c r="O1445" i="6" s="1"/>
  <c r="N1446" i="6"/>
  <c r="O1446" i="6" s="1"/>
  <c r="N1447" i="6"/>
  <c r="O1447" i="6" s="1"/>
  <c r="N1448" i="6"/>
  <c r="O1448" i="6" s="1"/>
  <c r="N1449" i="6"/>
  <c r="O1449" i="6" s="1"/>
  <c r="N1450" i="6"/>
  <c r="O1450" i="6" s="1"/>
  <c r="N1451" i="6"/>
  <c r="O1451" i="6" s="1"/>
  <c r="N1452" i="6"/>
  <c r="O1452" i="6" s="1"/>
  <c r="N1453" i="6"/>
  <c r="O1453" i="6" s="1"/>
  <c r="N1454" i="6"/>
  <c r="O1454" i="6" s="1"/>
  <c r="N1455" i="6"/>
  <c r="O1455" i="6" s="1"/>
  <c r="N1456" i="6"/>
  <c r="O1456" i="6" s="1"/>
  <c r="N1457" i="6"/>
  <c r="O1457" i="6" s="1"/>
  <c r="N1458" i="6"/>
  <c r="O1458" i="6" s="1"/>
  <c r="N1459" i="6"/>
  <c r="O1459" i="6" s="1"/>
  <c r="N1460" i="6"/>
  <c r="O1460" i="6" s="1"/>
  <c r="N1461" i="6"/>
  <c r="O1461" i="6" s="1"/>
  <c r="N1462" i="6"/>
  <c r="O1462" i="6" s="1"/>
  <c r="N1463" i="6"/>
  <c r="O1463" i="6" s="1"/>
  <c r="N1464" i="6"/>
  <c r="O1464" i="6" s="1"/>
  <c r="N1465" i="6"/>
  <c r="O1465" i="6" s="1"/>
  <c r="N1466" i="6"/>
  <c r="O1466" i="6" s="1"/>
  <c r="N1467" i="6"/>
  <c r="O1467" i="6" s="1"/>
  <c r="N1468" i="6"/>
  <c r="O1468" i="6" s="1"/>
  <c r="N1469" i="6"/>
  <c r="O1469" i="6" s="1"/>
  <c r="N1470" i="6"/>
  <c r="O1470" i="6" s="1"/>
  <c r="N1471" i="6"/>
  <c r="O1471" i="6" s="1"/>
  <c r="N1472" i="6"/>
  <c r="O1472" i="6" s="1"/>
  <c r="N1473" i="6"/>
  <c r="O1473" i="6" s="1"/>
  <c r="N1474" i="6"/>
  <c r="O1474" i="6" s="1"/>
  <c r="N1475" i="6"/>
  <c r="O1475" i="6" s="1"/>
  <c r="N1476" i="6"/>
  <c r="O1476" i="6" s="1"/>
  <c r="N1477" i="6"/>
  <c r="O1477" i="6" s="1"/>
  <c r="N1478" i="6"/>
  <c r="O1478" i="6" s="1"/>
  <c r="N1479" i="6"/>
  <c r="O1479" i="6" s="1"/>
  <c r="N1480" i="6"/>
  <c r="O1480" i="6" s="1"/>
  <c r="N1481" i="6"/>
  <c r="O1481" i="6" s="1"/>
  <c r="N1482" i="6"/>
  <c r="O1482" i="6" s="1"/>
  <c r="N1483" i="6"/>
  <c r="O1483" i="6" s="1"/>
  <c r="N1484" i="6"/>
  <c r="O1484" i="6" s="1"/>
  <c r="N1485" i="6"/>
  <c r="O1485" i="6" s="1"/>
  <c r="N1486" i="6"/>
  <c r="O1486" i="6" s="1"/>
  <c r="N1487" i="6"/>
  <c r="O1487" i="6" s="1"/>
  <c r="N1488" i="6"/>
  <c r="O1488" i="6" s="1"/>
  <c r="N1489" i="6"/>
  <c r="O1489" i="6" s="1"/>
  <c r="N1490" i="6"/>
  <c r="O1490" i="6" s="1"/>
  <c r="N1491" i="6"/>
  <c r="O1491" i="6" s="1"/>
  <c r="N1492" i="6"/>
  <c r="O1492" i="6" s="1"/>
  <c r="N1493" i="6"/>
  <c r="O1493" i="6" s="1"/>
  <c r="N1494" i="6"/>
  <c r="O1494" i="6" s="1"/>
  <c r="N1495" i="6"/>
  <c r="O1495" i="6" s="1"/>
  <c r="N1496" i="6"/>
  <c r="O1496" i="6" s="1"/>
  <c r="N1497" i="6"/>
  <c r="O1497" i="6" s="1"/>
  <c r="N1498" i="6"/>
  <c r="O1498" i="6" s="1"/>
  <c r="N1499" i="6"/>
  <c r="O1499" i="6" s="1"/>
  <c r="N1500" i="6"/>
  <c r="O1500" i="6" s="1"/>
  <c r="N1501" i="6"/>
  <c r="O1501" i="6" s="1"/>
  <c r="N1502" i="6"/>
  <c r="O1502" i="6" s="1"/>
  <c r="N1503" i="6"/>
  <c r="O1503" i="6" s="1"/>
  <c r="N1504" i="6"/>
  <c r="O1504" i="6" s="1"/>
  <c r="N1505" i="6"/>
  <c r="O1505" i="6" s="1"/>
  <c r="N1506" i="6"/>
  <c r="O1506" i="6" s="1"/>
  <c r="N1507" i="6"/>
  <c r="O1507" i="6" s="1"/>
  <c r="N1508" i="6"/>
  <c r="O1508" i="6" s="1"/>
  <c r="N1509" i="6"/>
  <c r="O1509" i="6" s="1"/>
  <c r="N1510" i="6"/>
  <c r="O1510" i="6" s="1"/>
  <c r="N1511" i="6"/>
  <c r="O1511" i="6" s="1"/>
  <c r="N1512" i="6"/>
  <c r="O1512" i="6" s="1"/>
  <c r="N1513" i="6"/>
  <c r="O1513" i="6" s="1"/>
  <c r="N1514" i="6"/>
  <c r="O1514" i="6" s="1"/>
  <c r="N1515" i="6"/>
  <c r="O1515" i="6" s="1"/>
  <c r="N1516" i="6"/>
  <c r="O1516" i="6" s="1"/>
  <c r="N1517" i="6"/>
  <c r="O1517" i="6" s="1"/>
  <c r="N1518" i="6"/>
  <c r="O1518" i="6" s="1"/>
  <c r="N1519" i="6"/>
  <c r="O1519" i="6" s="1"/>
  <c r="N1520" i="6"/>
  <c r="O1520" i="6" s="1"/>
  <c r="N1521" i="6"/>
  <c r="O1521" i="6" s="1"/>
  <c r="N1522" i="6"/>
  <c r="O1522" i="6" s="1"/>
  <c r="N1523" i="6"/>
  <c r="O1523" i="6" s="1"/>
  <c r="N1524" i="6"/>
  <c r="O1524" i="6" s="1"/>
  <c r="N1525" i="6"/>
  <c r="O1525" i="6" s="1"/>
  <c r="N1526" i="6"/>
  <c r="O1526" i="6" s="1"/>
  <c r="N1527" i="6"/>
  <c r="O1527" i="6" s="1"/>
  <c r="N1528" i="6"/>
  <c r="O1528" i="6" s="1"/>
  <c r="N1529" i="6"/>
  <c r="O1529" i="6" s="1"/>
  <c r="N1530" i="6"/>
  <c r="O1530" i="6" s="1"/>
  <c r="N1531" i="6"/>
  <c r="O1531" i="6" s="1"/>
  <c r="N1532" i="6"/>
  <c r="O1532" i="6" s="1"/>
  <c r="N1533" i="6"/>
  <c r="O1533" i="6" s="1"/>
  <c r="N1534" i="6"/>
  <c r="O1534" i="6" s="1"/>
  <c r="N1535" i="6"/>
  <c r="O1535" i="6" s="1"/>
  <c r="N1536" i="6"/>
  <c r="O1536" i="6" s="1"/>
  <c r="N1537" i="6"/>
  <c r="O1537" i="6" s="1"/>
  <c r="N1538" i="6"/>
  <c r="O1538" i="6" s="1"/>
  <c r="N1539" i="6"/>
  <c r="O1539" i="6" s="1"/>
  <c r="N1540" i="6"/>
  <c r="O1540" i="6" s="1"/>
  <c r="N1541" i="6"/>
  <c r="O1541" i="6" s="1"/>
  <c r="N1542" i="6"/>
  <c r="O1542" i="6" s="1"/>
  <c r="N1543" i="6"/>
  <c r="O1543" i="6" s="1"/>
  <c r="N1544" i="6"/>
  <c r="O1544" i="6" s="1"/>
  <c r="N1545" i="6"/>
  <c r="O1545" i="6" s="1"/>
  <c r="N1546" i="6"/>
  <c r="O1546" i="6" s="1"/>
  <c r="N1547" i="6"/>
  <c r="O1547" i="6" s="1"/>
  <c r="N1548" i="6"/>
  <c r="O1548" i="6" s="1"/>
  <c r="N1549" i="6"/>
  <c r="O1549" i="6" s="1"/>
  <c r="N1550" i="6"/>
  <c r="O1550" i="6" s="1"/>
  <c r="N1551" i="6"/>
  <c r="O1551" i="6" s="1"/>
  <c r="N1552" i="6"/>
  <c r="O1552" i="6" s="1"/>
  <c r="N1553" i="6"/>
  <c r="O1553" i="6" s="1"/>
  <c r="N1554" i="6"/>
  <c r="O1554" i="6" s="1"/>
  <c r="N1555" i="6"/>
  <c r="O1555" i="6" s="1"/>
  <c r="N1556" i="6"/>
  <c r="O1556" i="6" s="1"/>
  <c r="N1557" i="6"/>
  <c r="O1557" i="6" s="1"/>
  <c r="N1558" i="6"/>
  <c r="O1558" i="6" s="1"/>
  <c r="N1559" i="6"/>
  <c r="O1559" i="6" s="1"/>
  <c r="N1560" i="6"/>
  <c r="O1560" i="6" s="1"/>
  <c r="N1561" i="6"/>
  <c r="O1561" i="6" s="1"/>
  <c r="N1562" i="6"/>
  <c r="O1562" i="6" s="1"/>
  <c r="N1563" i="6"/>
  <c r="O1563" i="6" s="1"/>
  <c r="N1564" i="6"/>
  <c r="O1564" i="6" s="1"/>
  <c r="N1565" i="6"/>
  <c r="O1565" i="6" s="1"/>
  <c r="N1566" i="6"/>
  <c r="O1566" i="6" s="1"/>
  <c r="N1567" i="6"/>
  <c r="O1567" i="6" s="1"/>
  <c r="N1568" i="6"/>
  <c r="O1568" i="6" s="1"/>
  <c r="N1569" i="6"/>
  <c r="O1569" i="6" s="1"/>
  <c r="N1570" i="6"/>
  <c r="O1570" i="6" s="1"/>
  <c r="N1571" i="6"/>
  <c r="O1571" i="6" s="1"/>
  <c r="N1572" i="6"/>
  <c r="O1572" i="6" s="1"/>
  <c r="N1573" i="6"/>
  <c r="O1573" i="6" s="1"/>
  <c r="N1574" i="6"/>
  <c r="O1574" i="6" s="1"/>
  <c r="N1575" i="6"/>
  <c r="O1575" i="6" s="1"/>
  <c r="N1576" i="6"/>
  <c r="O1576" i="6" s="1"/>
  <c r="N1577" i="6"/>
  <c r="O1577" i="6" s="1"/>
  <c r="N1578" i="6"/>
  <c r="O1578" i="6" s="1"/>
  <c r="N1579" i="6"/>
  <c r="O1579" i="6" s="1"/>
  <c r="N1580" i="6"/>
  <c r="O1580" i="6" s="1"/>
  <c r="N1581" i="6"/>
  <c r="O1581" i="6" s="1"/>
  <c r="N1582" i="6"/>
  <c r="O1582" i="6" s="1"/>
  <c r="N1583" i="6"/>
  <c r="O1583" i="6" s="1"/>
  <c r="N1584" i="6"/>
  <c r="O1584" i="6" s="1"/>
  <c r="N1585" i="6"/>
  <c r="O1585" i="6" s="1"/>
  <c r="N1586" i="6"/>
  <c r="O1586" i="6" s="1"/>
  <c r="N1587" i="6"/>
  <c r="O1587" i="6" s="1"/>
  <c r="N1588" i="6"/>
  <c r="O1588" i="6" s="1"/>
  <c r="N1589" i="6"/>
  <c r="O1589" i="6" s="1"/>
  <c r="N1590" i="6"/>
  <c r="O1590" i="6" s="1"/>
  <c r="N1591" i="6"/>
  <c r="O1591" i="6" s="1"/>
  <c r="N1592" i="6"/>
  <c r="O1592" i="6" s="1"/>
  <c r="N1593" i="6"/>
  <c r="O1593" i="6" s="1"/>
  <c r="N1594" i="6"/>
  <c r="O1594" i="6" s="1"/>
  <c r="N1595" i="6"/>
  <c r="O1595" i="6" s="1"/>
  <c r="N1596" i="6"/>
  <c r="O1596" i="6" s="1"/>
  <c r="N1597" i="6"/>
  <c r="O1597" i="6" s="1"/>
  <c r="N1598" i="6"/>
  <c r="O1598" i="6" s="1"/>
  <c r="N1599" i="6"/>
  <c r="O1599" i="6" s="1"/>
  <c r="N1600" i="6"/>
  <c r="O1600" i="6" s="1"/>
  <c r="N1601" i="6"/>
  <c r="O1601" i="6" s="1"/>
  <c r="N1602" i="6"/>
  <c r="O1602" i="6" s="1"/>
  <c r="N1603" i="6"/>
  <c r="O1603" i="6" s="1"/>
  <c r="N1604" i="6"/>
  <c r="O1604" i="6" s="1"/>
  <c r="N1605" i="6"/>
  <c r="O1605" i="6" s="1"/>
  <c r="N1606" i="6"/>
  <c r="O1606" i="6" s="1"/>
  <c r="N1607" i="6"/>
  <c r="O1607" i="6" s="1"/>
  <c r="N1608" i="6"/>
  <c r="O1608" i="6" s="1"/>
  <c r="N1609" i="6"/>
  <c r="O1609" i="6" s="1"/>
  <c r="N1610" i="6"/>
  <c r="O1610" i="6" s="1"/>
  <c r="N1611" i="6"/>
  <c r="O1611" i="6" s="1"/>
  <c r="N1612" i="6"/>
  <c r="O1612" i="6" s="1"/>
  <c r="N1613" i="6"/>
  <c r="O1613" i="6" s="1"/>
  <c r="N1614" i="6"/>
  <c r="O1614" i="6" s="1"/>
  <c r="N1615" i="6"/>
  <c r="O1615" i="6" s="1"/>
  <c r="N1616" i="6"/>
  <c r="O1616" i="6" s="1"/>
  <c r="N1617" i="6"/>
  <c r="O1617" i="6" s="1"/>
  <c r="N1618" i="6"/>
  <c r="O1618" i="6" s="1"/>
  <c r="N1619" i="6"/>
  <c r="O1619" i="6" s="1"/>
  <c r="N1620" i="6"/>
  <c r="O1620" i="6" s="1"/>
  <c r="N1621" i="6"/>
  <c r="O1621" i="6" s="1"/>
  <c r="N1622" i="6"/>
  <c r="O1622" i="6" s="1"/>
  <c r="N1623" i="6"/>
  <c r="O1623" i="6" s="1"/>
  <c r="N1624" i="6"/>
  <c r="O1624" i="6" s="1"/>
  <c r="N1625" i="6"/>
  <c r="O1625" i="6" s="1"/>
  <c r="N1626" i="6"/>
  <c r="O1626" i="6" s="1"/>
  <c r="N1627" i="6"/>
  <c r="O1627" i="6" s="1"/>
  <c r="N1628" i="6"/>
  <c r="O1628" i="6" s="1"/>
  <c r="N1629" i="6"/>
  <c r="O1629" i="6" s="1"/>
  <c r="N1630" i="6"/>
  <c r="O1630" i="6" s="1"/>
  <c r="N1631" i="6"/>
  <c r="O1631" i="6" s="1"/>
  <c r="N1632" i="6"/>
  <c r="O1632" i="6" s="1"/>
  <c r="N1633" i="6"/>
  <c r="O1633" i="6" s="1"/>
  <c r="N1634" i="6"/>
  <c r="O1634" i="6" s="1"/>
  <c r="N1635" i="6"/>
  <c r="O1635" i="6" s="1"/>
  <c r="N1636" i="6"/>
  <c r="O1636" i="6" s="1"/>
  <c r="N1637" i="6"/>
  <c r="O1637" i="6" s="1"/>
  <c r="N1638" i="6"/>
  <c r="O1638" i="6" s="1"/>
  <c r="N1639" i="6"/>
  <c r="O1639" i="6" s="1"/>
  <c r="N1640" i="6"/>
  <c r="O1640" i="6" s="1"/>
  <c r="N1641" i="6"/>
  <c r="O1641" i="6" s="1"/>
  <c r="N1642" i="6"/>
  <c r="O1642" i="6" s="1"/>
  <c r="N1643" i="6"/>
  <c r="O1643" i="6" s="1"/>
  <c r="N1644" i="6"/>
  <c r="O1644" i="6" s="1"/>
  <c r="N1645" i="6"/>
  <c r="O1645" i="6" s="1"/>
  <c r="N1646" i="6"/>
  <c r="O1646" i="6" s="1"/>
  <c r="N1647" i="6"/>
  <c r="O1647" i="6" s="1"/>
  <c r="N1648" i="6"/>
  <c r="O1648" i="6" s="1"/>
  <c r="N1649" i="6"/>
  <c r="O1649" i="6" s="1"/>
  <c r="N1650" i="6"/>
  <c r="O1650" i="6" s="1"/>
  <c r="N1651" i="6"/>
  <c r="O1651" i="6" s="1"/>
  <c r="N1652" i="6"/>
  <c r="O1652" i="6" s="1"/>
  <c r="N1653" i="6"/>
  <c r="O1653" i="6" s="1"/>
  <c r="N1654" i="6"/>
  <c r="O1654" i="6" s="1"/>
  <c r="N1655" i="6"/>
  <c r="O1655" i="6" s="1"/>
  <c r="N1656" i="6"/>
  <c r="O1656" i="6" s="1"/>
  <c r="N1657" i="6"/>
  <c r="O1657" i="6" s="1"/>
  <c r="N1658" i="6"/>
  <c r="O1658" i="6" s="1"/>
  <c r="N1659" i="6"/>
  <c r="O1659" i="6" s="1"/>
  <c r="N1660" i="6"/>
  <c r="O1660" i="6" s="1"/>
  <c r="N1661" i="6"/>
  <c r="O1661" i="6" s="1"/>
  <c r="N1662" i="6"/>
  <c r="O1662" i="6" s="1"/>
  <c r="N1663" i="6"/>
  <c r="O1663" i="6" s="1"/>
  <c r="N1664" i="6"/>
  <c r="O1664" i="6" s="1"/>
  <c r="N1665" i="6"/>
  <c r="O1665" i="6" s="1"/>
  <c r="N1666" i="6"/>
  <c r="O1666" i="6" s="1"/>
  <c r="N1667" i="6"/>
  <c r="O1667" i="6" s="1"/>
  <c r="N1668" i="6"/>
  <c r="O1668" i="6" s="1"/>
  <c r="N1669" i="6"/>
  <c r="O1669" i="6" s="1"/>
  <c r="N1670" i="6"/>
  <c r="O1670" i="6" s="1"/>
  <c r="N1671" i="6"/>
  <c r="O1671" i="6" s="1"/>
  <c r="N1672" i="6"/>
  <c r="O1672" i="6" s="1"/>
  <c r="N1673" i="6"/>
  <c r="O1673" i="6" s="1"/>
  <c r="N1674" i="6"/>
  <c r="O1674" i="6" s="1"/>
  <c r="N1675" i="6"/>
  <c r="O1675" i="6" s="1"/>
  <c r="N1676" i="6"/>
  <c r="O1676" i="6" s="1"/>
  <c r="N1677" i="6"/>
  <c r="O1677" i="6" s="1"/>
  <c r="N1678" i="6"/>
  <c r="O1678" i="6" s="1"/>
  <c r="N1679" i="6"/>
  <c r="O1679" i="6" s="1"/>
  <c r="N1680" i="6"/>
  <c r="O1680" i="6" s="1"/>
  <c r="N1681" i="6"/>
  <c r="O1681" i="6" s="1"/>
  <c r="N1682" i="6"/>
  <c r="O1682" i="6" s="1"/>
  <c r="N1683" i="6"/>
  <c r="O1683" i="6" s="1"/>
  <c r="N1684" i="6"/>
  <c r="O1684" i="6" s="1"/>
  <c r="N1685" i="6"/>
  <c r="O1685" i="6" s="1"/>
  <c r="N1686" i="6"/>
  <c r="O1686" i="6" s="1"/>
  <c r="N1687" i="6"/>
  <c r="O1687" i="6" s="1"/>
  <c r="N1688" i="6"/>
  <c r="O1688" i="6" s="1"/>
  <c r="N1689" i="6"/>
  <c r="O1689" i="6" s="1"/>
  <c r="N1690" i="6"/>
  <c r="O1690" i="6" s="1"/>
  <c r="N1691" i="6"/>
  <c r="O1691" i="6" s="1"/>
  <c r="N1692" i="6"/>
  <c r="O1692" i="6" s="1"/>
  <c r="N1693" i="6"/>
  <c r="O1693" i="6" s="1"/>
  <c r="N1694" i="6"/>
  <c r="O1694" i="6" s="1"/>
  <c r="N1695" i="6"/>
  <c r="O1695" i="6" s="1"/>
  <c r="N1696" i="6"/>
  <c r="O1696" i="6" s="1"/>
  <c r="N1697" i="6"/>
  <c r="O1697" i="6" s="1"/>
  <c r="N1698" i="6"/>
  <c r="O1698" i="6" s="1"/>
  <c r="N1699" i="6"/>
  <c r="O1699" i="6" s="1"/>
  <c r="N1700" i="6"/>
  <c r="O1700" i="6" s="1"/>
  <c r="N1701" i="6"/>
  <c r="O1701" i="6" s="1"/>
  <c r="N1702" i="6"/>
  <c r="O1702" i="6" s="1"/>
  <c r="N1703" i="6"/>
  <c r="O1703" i="6" s="1"/>
  <c r="N1704" i="6"/>
  <c r="O1704" i="6" s="1"/>
  <c r="N1705" i="6"/>
  <c r="O1705" i="6" s="1"/>
  <c r="N1706" i="6"/>
  <c r="O1706" i="6" s="1"/>
  <c r="N1707" i="6"/>
  <c r="O1707" i="6" s="1"/>
  <c r="N1708" i="6"/>
  <c r="O1708" i="6" s="1"/>
  <c r="N1709" i="6"/>
  <c r="O1709" i="6" s="1"/>
  <c r="N1710" i="6"/>
  <c r="O1710" i="6" s="1"/>
  <c r="N1711" i="6"/>
  <c r="O1711" i="6" s="1"/>
  <c r="N1712" i="6"/>
  <c r="O1712" i="6" s="1"/>
  <c r="N1713" i="6"/>
  <c r="O1713" i="6" s="1"/>
  <c r="N1714" i="6"/>
  <c r="O1714" i="6" s="1"/>
  <c r="N1715" i="6"/>
  <c r="O1715" i="6" s="1"/>
  <c r="N1716" i="6"/>
  <c r="O1716" i="6" s="1"/>
  <c r="N1717" i="6"/>
  <c r="O1717" i="6" s="1"/>
  <c r="N1718" i="6"/>
  <c r="O1718" i="6" s="1"/>
  <c r="N1719" i="6"/>
  <c r="O1719" i="6" s="1"/>
  <c r="N1720" i="6"/>
  <c r="O1720" i="6" s="1"/>
  <c r="N1721" i="6"/>
  <c r="O1721" i="6" s="1"/>
  <c r="N1722" i="6"/>
  <c r="O1722" i="6" s="1"/>
  <c r="N1723" i="6"/>
  <c r="O1723" i="6" s="1"/>
  <c r="N1724" i="6"/>
  <c r="O1724" i="6" s="1"/>
  <c r="N1725" i="6"/>
  <c r="O1725" i="6" s="1"/>
  <c r="N1726" i="6"/>
  <c r="O1726" i="6" s="1"/>
  <c r="N1727" i="6"/>
  <c r="O1727" i="6" s="1"/>
  <c r="N1728" i="6"/>
  <c r="O1728" i="6" s="1"/>
  <c r="N1729" i="6"/>
  <c r="O1729" i="6" s="1"/>
  <c r="N1730" i="6"/>
  <c r="O1730" i="6" s="1"/>
  <c r="N1731" i="6"/>
  <c r="O1731" i="6" s="1"/>
  <c r="N1732" i="6"/>
  <c r="O1732" i="6" s="1"/>
  <c r="N1733" i="6"/>
  <c r="O1733" i="6" s="1"/>
  <c r="N1734" i="6"/>
  <c r="O1734" i="6" s="1"/>
  <c r="N1735" i="6"/>
  <c r="O1735" i="6" s="1"/>
  <c r="N1736" i="6"/>
  <c r="O1736" i="6" s="1"/>
  <c r="N1737" i="6"/>
  <c r="O1737" i="6" s="1"/>
  <c r="N1738" i="6"/>
  <c r="O1738" i="6" s="1"/>
  <c r="N1739" i="6"/>
  <c r="O1739" i="6" s="1"/>
  <c r="N1740" i="6"/>
  <c r="O1740" i="6" s="1"/>
  <c r="N1741" i="6"/>
  <c r="O1741" i="6" s="1"/>
  <c r="N1742" i="6"/>
  <c r="O1742" i="6" s="1"/>
  <c r="N1743" i="6"/>
  <c r="O1743" i="6" s="1"/>
  <c r="N1744" i="6"/>
  <c r="O1744" i="6" s="1"/>
  <c r="N1745" i="6"/>
  <c r="O1745" i="6" s="1"/>
  <c r="N1746" i="6"/>
  <c r="O1746" i="6" s="1"/>
  <c r="N1747" i="6"/>
  <c r="O1747" i="6" s="1"/>
  <c r="N1748" i="6"/>
  <c r="O1748" i="6" s="1"/>
  <c r="N1749" i="6"/>
  <c r="O1749" i="6" s="1"/>
  <c r="N1750" i="6"/>
  <c r="O1750" i="6" s="1"/>
  <c r="N1751" i="6"/>
  <c r="O1751" i="6" s="1"/>
  <c r="N1752" i="6"/>
  <c r="O1752" i="6" s="1"/>
  <c r="N1753" i="6"/>
  <c r="O1753" i="6" s="1"/>
  <c r="N1754" i="6"/>
  <c r="O1754" i="6" s="1"/>
  <c r="N1755" i="6"/>
  <c r="O1755" i="6" s="1"/>
  <c r="N1756" i="6"/>
  <c r="O1756" i="6" s="1"/>
  <c r="N1757" i="6"/>
  <c r="O1757" i="6" s="1"/>
  <c r="N1758" i="6"/>
  <c r="O1758" i="6" s="1"/>
  <c r="N1759" i="6"/>
  <c r="O1759" i="6" s="1"/>
  <c r="N1760" i="6"/>
  <c r="O1760" i="6" s="1"/>
  <c r="N1761" i="6"/>
  <c r="O1761" i="6" s="1"/>
  <c r="N1762" i="6"/>
  <c r="O1762" i="6" s="1"/>
  <c r="N1763" i="6"/>
  <c r="O1763" i="6" s="1"/>
  <c r="N1764" i="6"/>
  <c r="O1764" i="6" s="1"/>
  <c r="N1765" i="6"/>
  <c r="O1765" i="6" s="1"/>
  <c r="N1766" i="6"/>
  <c r="O1766" i="6" s="1"/>
  <c r="N1767" i="6"/>
  <c r="O1767" i="6" s="1"/>
  <c r="N1768" i="6"/>
  <c r="O1768" i="6" s="1"/>
  <c r="N1769" i="6"/>
  <c r="O1769" i="6" s="1"/>
  <c r="N1770" i="6"/>
  <c r="O1770" i="6" s="1"/>
  <c r="N1771" i="6"/>
  <c r="O1771" i="6" s="1"/>
  <c r="N1772" i="6"/>
  <c r="O1772" i="6" s="1"/>
  <c r="N1773" i="6"/>
  <c r="O1773" i="6" s="1"/>
  <c r="N1774" i="6"/>
  <c r="O1774" i="6" s="1"/>
  <c r="N1775" i="6"/>
  <c r="O1775" i="6" s="1"/>
  <c r="N1776" i="6"/>
  <c r="O1776" i="6" s="1"/>
  <c r="N1777" i="6"/>
  <c r="O1777" i="6" s="1"/>
  <c r="N1778" i="6"/>
  <c r="O1778" i="6" s="1"/>
  <c r="N1779" i="6"/>
  <c r="O1779" i="6" s="1"/>
  <c r="N1780" i="6"/>
  <c r="O1780" i="6" s="1"/>
  <c r="N1781" i="6"/>
  <c r="O1781" i="6" s="1"/>
  <c r="N1782" i="6"/>
  <c r="O1782" i="6" s="1"/>
  <c r="N1783" i="6"/>
  <c r="O1783" i="6" s="1"/>
  <c r="N1784" i="6"/>
  <c r="O1784" i="6" s="1"/>
  <c r="N1785" i="6"/>
  <c r="O1785" i="6" s="1"/>
  <c r="N1786" i="6"/>
  <c r="O1786" i="6" s="1"/>
  <c r="N1787" i="6"/>
  <c r="O1787" i="6" s="1"/>
  <c r="N1788" i="6"/>
  <c r="O1788" i="6" s="1"/>
  <c r="N1789" i="6"/>
  <c r="O1789" i="6" s="1"/>
  <c r="N1790" i="6"/>
  <c r="O1790" i="6" s="1"/>
  <c r="N1791" i="6"/>
  <c r="O1791" i="6" s="1"/>
  <c r="N1792" i="6"/>
  <c r="O1792" i="6" s="1"/>
  <c r="N1793" i="6"/>
  <c r="O1793" i="6" s="1"/>
  <c r="N1794" i="6"/>
  <c r="O1794" i="6" s="1"/>
  <c r="N1795" i="6"/>
  <c r="O1795" i="6" s="1"/>
  <c r="N1796" i="6"/>
  <c r="O1796" i="6" s="1"/>
  <c r="N1797" i="6"/>
  <c r="O1797" i="6" s="1"/>
  <c r="N1798" i="6"/>
  <c r="O1798" i="6" s="1"/>
  <c r="N1799" i="6"/>
  <c r="O1799" i="6" s="1"/>
  <c r="N1800" i="6"/>
  <c r="O1800" i="6" s="1"/>
  <c r="N1801" i="6"/>
  <c r="O1801" i="6" s="1"/>
  <c r="N1802" i="6"/>
  <c r="O1802" i="6" s="1"/>
  <c r="N1803" i="6"/>
  <c r="O1803" i="6" s="1"/>
  <c r="N1804" i="6"/>
  <c r="O1804" i="6" s="1"/>
  <c r="N1805" i="6"/>
  <c r="O1805" i="6" s="1"/>
  <c r="N1806" i="6"/>
  <c r="O1806" i="6" s="1"/>
  <c r="N1807" i="6"/>
  <c r="O1807" i="6" s="1"/>
  <c r="N1808" i="6"/>
  <c r="O1808" i="6" s="1"/>
  <c r="N1809" i="6"/>
  <c r="O1809" i="6" s="1"/>
  <c r="N1810" i="6"/>
  <c r="O1810" i="6" s="1"/>
  <c r="N1811" i="6"/>
  <c r="O1811" i="6" s="1"/>
  <c r="N1812" i="6"/>
  <c r="O1812" i="6" s="1"/>
  <c r="N1813" i="6"/>
  <c r="O1813" i="6" s="1"/>
  <c r="N1814" i="6"/>
  <c r="O1814" i="6" s="1"/>
  <c r="N1815" i="6"/>
  <c r="O1815" i="6" s="1"/>
  <c r="N1816" i="6"/>
  <c r="O1816" i="6" s="1"/>
  <c r="N1817" i="6"/>
  <c r="O1817" i="6" s="1"/>
  <c r="N1818" i="6"/>
  <c r="O1818" i="6" s="1"/>
  <c r="N1819" i="6"/>
  <c r="O1819" i="6" s="1"/>
  <c r="N1820" i="6"/>
  <c r="O1820" i="6" s="1"/>
  <c r="N1821" i="6"/>
  <c r="O1821" i="6" s="1"/>
  <c r="N1822" i="6"/>
  <c r="O1822" i="6" s="1"/>
  <c r="N1823" i="6"/>
  <c r="O1823" i="6" s="1"/>
  <c r="N1824" i="6"/>
  <c r="O1824" i="6" s="1"/>
  <c r="N1825" i="6"/>
  <c r="O1825" i="6" s="1"/>
  <c r="N1826" i="6"/>
  <c r="O1826" i="6" s="1"/>
  <c r="N1827" i="6"/>
  <c r="O1827" i="6" s="1"/>
  <c r="N1828" i="6"/>
  <c r="O1828" i="6" s="1"/>
  <c r="N1829" i="6"/>
  <c r="O1829" i="6" s="1"/>
  <c r="N1830" i="6"/>
  <c r="O1830" i="6" s="1"/>
  <c r="N1831" i="6"/>
  <c r="O1831" i="6" s="1"/>
  <c r="N1832" i="6"/>
  <c r="O1832" i="6" s="1"/>
  <c r="N1833" i="6"/>
  <c r="O1833" i="6" s="1"/>
  <c r="N1834" i="6"/>
  <c r="O1834" i="6" s="1"/>
  <c r="N1835" i="6"/>
  <c r="O1835" i="6" s="1"/>
  <c r="N1836" i="6"/>
  <c r="O1836" i="6" s="1"/>
  <c r="N1837" i="6"/>
  <c r="O1837" i="6" s="1"/>
  <c r="N1838" i="6"/>
  <c r="O1838" i="6" s="1"/>
  <c r="N1839" i="6"/>
  <c r="O1839" i="6" s="1"/>
  <c r="N1840" i="6"/>
  <c r="O1840" i="6" s="1"/>
  <c r="N1841" i="6"/>
  <c r="O1841" i="6" s="1"/>
  <c r="N1842" i="6"/>
  <c r="O1842" i="6" s="1"/>
  <c r="N1843" i="6"/>
  <c r="O1843" i="6" s="1"/>
  <c r="N1844" i="6"/>
  <c r="O1844" i="6" s="1"/>
  <c r="N1845" i="6"/>
  <c r="O1845" i="6" s="1"/>
  <c r="N1846" i="6"/>
  <c r="O1846" i="6" s="1"/>
  <c r="N1847" i="6"/>
  <c r="O1847" i="6" s="1"/>
  <c r="N1848" i="6"/>
  <c r="O1848" i="6" s="1"/>
  <c r="N1849" i="6"/>
  <c r="O1849" i="6" s="1"/>
  <c r="N1850" i="6"/>
  <c r="O1850" i="6" s="1"/>
  <c r="N1851" i="6"/>
  <c r="O1851" i="6" s="1"/>
  <c r="N1852" i="6"/>
  <c r="O1852" i="6" s="1"/>
  <c r="N1853" i="6"/>
  <c r="O1853" i="6" s="1"/>
  <c r="N1854" i="6"/>
  <c r="O1854" i="6" s="1"/>
  <c r="N1855" i="6"/>
  <c r="O1855" i="6" s="1"/>
  <c r="N1856" i="6"/>
  <c r="O1856" i="6" s="1"/>
  <c r="N1857" i="6"/>
  <c r="O1857" i="6" s="1"/>
  <c r="N1858" i="6"/>
  <c r="O1858" i="6" s="1"/>
  <c r="N1859" i="6"/>
  <c r="O1859" i="6" s="1"/>
  <c r="N1860" i="6"/>
  <c r="O1860" i="6" s="1"/>
  <c r="N1861" i="6"/>
  <c r="O1861" i="6" s="1"/>
  <c r="N1862" i="6"/>
  <c r="O1862" i="6" s="1"/>
  <c r="N1863" i="6"/>
  <c r="O1863" i="6" s="1"/>
  <c r="N1864" i="6"/>
  <c r="O1864" i="6" s="1"/>
  <c r="N1865" i="6"/>
  <c r="O1865" i="6" s="1"/>
  <c r="N1866" i="6"/>
  <c r="O1866" i="6" s="1"/>
  <c r="N1867" i="6"/>
  <c r="O1867" i="6" s="1"/>
  <c r="N1868" i="6"/>
  <c r="O1868" i="6" s="1"/>
  <c r="N1869" i="6"/>
  <c r="O1869" i="6" s="1"/>
  <c r="N1870" i="6"/>
  <c r="O1870" i="6" s="1"/>
  <c r="N1871" i="6"/>
  <c r="O1871" i="6" s="1"/>
  <c r="N1872" i="6"/>
  <c r="O1872" i="6" s="1"/>
  <c r="N1873" i="6"/>
  <c r="O1873" i="6" s="1"/>
  <c r="N1874" i="6"/>
  <c r="O1874" i="6" s="1"/>
  <c r="N1875" i="6"/>
  <c r="O1875" i="6" s="1"/>
  <c r="N1876" i="6"/>
  <c r="O1876" i="6" s="1"/>
  <c r="N1877" i="6"/>
  <c r="O1877" i="6" s="1"/>
  <c r="N1878" i="6"/>
  <c r="O1878" i="6" s="1"/>
  <c r="N1879" i="6"/>
  <c r="O1879" i="6" s="1"/>
  <c r="N1880" i="6"/>
  <c r="O1880" i="6" s="1"/>
  <c r="N1881" i="6"/>
  <c r="O1881" i="6" s="1"/>
  <c r="N1882" i="6"/>
  <c r="O1882" i="6" s="1"/>
  <c r="N1883" i="6"/>
  <c r="O1883" i="6" s="1"/>
  <c r="N1884" i="6"/>
  <c r="O1884" i="6" s="1"/>
  <c r="N1885" i="6"/>
  <c r="O1885" i="6" s="1"/>
  <c r="N1886" i="6"/>
  <c r="O1886" i="6" s="1"/>
  <c r="N1887" i="6"/>
  <c r="O1887" i="6" s="1"/>
  <c r="N1888" i="6"/>
  <c r="O1888" i="6" s="1"/>
  <c r="N1889" i="6"/>
  <c r="O1889" i="6" s="1"/>
  <c r="N1890" i="6"/>
  <c r="O1890" i="6" s="1"/>
  <c r="N1891" i="6"/>
  <c r="O1891" i="6" s="1"/>
  <c r="N1892" i="6"/>
  <c r="O1892" i="6" s="1"/>
  <c r="N1893" i="6"/>
  <c r="O1893" i="6" s="1"/>
  <c r="N1894" i="6"/>
  <c r="O1894" i="6" s="1"/>
  <c r="N1895" i="6"/>
  <c r="O1895" i="6" s="1"/>
  <c r="N1896" i="6"/>
  <c r="O1896" i="6" s="1"/>
  <c r="N1897" i="6"/>
  <c r="O1897" i="6" s="1"/>
  <c r="N1898" i="6"/>
  <c r="O1898" i="6" s="1"/>
  <c r="N1899" i="6"/>
  <c r="O1899" i="6" s="1"/>
  <c r="N1900" i="6"/>
  <c r="O1900" i="6" s="1"/>
  <c r="N1901" i="6"/>
  <c r="O1901" i="6" s="1"/>
  <c r="N1902" i="6"/>
  <c r="O1902" i="6" s="1"/>
  <c r="N1903" i="6"/>
  <c r="O1903" i="6" s="1"/>
  <c r="N1904" i="6"/>
  <c r="O1904" i="6" s="1"/>
  <c r="N1905" i="6"/>
  <c r="O1905" i="6" s="1"/>
  <c r="N1906" i="6"/>
  <c r="O1906" i="6" s="1"/>
  <c r="N1907" i="6"/>
  <c r="O1907" i="6" s="1"/>
  <c r="N1908" i="6"/>
  <c r="O1908" i="6" s="1"/>
  <c r="N1909" i="6"/>
  <c r="O1909" i="6" s="1"/>
  <c r="N1910" i="6"/>
  <c r="O1910" i="6" s="1"/>
  <c r="N1911" i="6"/>
  <c r="O1911" i="6" s="1"/>
  <c r="N1912" i="6"/>
  <c r="O1912" i="6" s="1"/>
  <c r="N1913" i="6"/>
  <c r="O1913" i="6" s="1"/>
  <c r="N1914" i="6"/>
  <c r="O1914" i="6" s="1"/>
  <c r="N1915" i="6"/>
  <c r="O1915" i="6" s="1"/>
  <c r="N1916" i="6"/>
  <c r="O1916" i="6" s="1"/>
  <c r="N1917" i="6"/>
  <c r="O1917" i="6" s="1"/>
  <c r="N1918" i="6"/>
  <c r="O1918" i="6" s="1"/>
  <c r="N1919" i="6"/>
  <c r="O1919" i="6" s="1"/>
  <c r="N1920" i="6"/>
  <c r="O1920" i="6" s="1"/>
  <c r="N1921" i="6"/>
  <c r="O1921" i="6" s="1"/>
  <c r="N1922" i="6"/>
  <c r="O1922" i="6" s="1"/>
  <c r="N1923" i="6"/>
  <c r="O1923" i="6" s="1"/>
  <c r="N1924" i="6"/>
  <c r="O1924" i="6" s="1"/>
  <c r="N1925" i="6"/>
  <c r="O1925" i="6" s="1"/>
  <c r="N1926" i="6"/>
  <c r="O1926" i="6" s="1"/>
  <c r="N1927" i="6"/>
  <c r="O1927" i="6" s="1"/>
  <c r="N1928" i="6"/>
  <c r="O1928" i="6" s="1"/>
  <c r="N1929" i="6"/>
  <c r="O1929" i="6" s="1"/>
  <c r="N1930" i="6"/>
  <c r="O1930" i="6" s="1"/>
  <c r="N1931" i="6"/>
  <c r="O1931" i="6" s="1"/>
  <c r="N1932" i="6"/>
  <c r="O1932" i="6" s="1"/>
  <c r="N1933" i="6"/>
  <c r="O1933" i="6" s="1"/>
  <c r="N1934" i="6"/>
  <c r="O1934" i="6" s="1"/>
  <c r="N1935" i="6"/>
  <c r="O1935" i="6" s="1"/>
  <c r="N1936" i="6"/>
  <c r="O1936" i="6" s="1"/>
  <c r="N1937" i="6"/>
  <c r="O1937" i="6" s="1"/>
  <c r="N1938" i="6"/>
  <c r="O1938" i="6" s="1"/>
  <c r="N1939" i="6"/>
  <c r="O1939" i="6" s="1"/>
  <c r="N1940" i="6"/>
  <c r="O1940" i="6" s="1"/>
  <c r="N1941" i="6"/>
  <c r="O1941" i="6" s="1"/>
  <c r="N1942" i="6"/>
  <c r="O1942" i="6" s="1"/>
  <c r="N1943" i="6"/>
  <c r="O1943" i="6" s="1"/>
  <c r="N1944" i="6"/>
  <c r="O1944" i="6" s="1"/>
  <c r="N1945" i="6"/>
  <c r="O1945" i="6" s="1"/>
  <c r="N1946" i="6"/>
  <c r="O1946" i="6" s="1"/>
  <c r="N1947" i="6"/>
  <c r="O1947" i="6" s="1"/>
  <c r="N1948" i="6"/>
  <c r="O1948" i="6" s="1"/>
  <c r="N1949" i="6"/>
  <c r="O1949" i="6" s="1"/>
  <c r="N1950" i="6"/>
  <c r="O1950" i="6" s="1"/>
  <c r="N1951" i="6"/>
  <c r="O1951" i="6" s="1"/>
  <c r="N1952" i="6"/>
  <c r="O1952" i="6" s="1"/>
  <c r="N1953" i="6"/>
  <c r="O1953" i="6" s="1"/>
  <c r="N1954" i="6"/>
  <c r="O1954" i="6" s="1"/>
  <c r="N1955" i="6"/>
  <c r="O1955" i="6" s="1"/>
  <c r="N1956" i="6"/>
  <c r="O1956" i="6" s="1"/>
  <c r="N1957" i="6"/>
  <c r="O1957" i="6" s="1"/>
  <c r="N1958" i="6"/>
  <c r="O1958" i="6" s="1"/>
  <c r="N1959" i="6"/>
  <c r="O1959" i="6" s="1"/>
  <c r="N1960" i="6"/>
  <c r="O1960" i="6" s="1"/>
  <c r="N1961" i="6"/>
  <c r="O1961" i="6" s="1"/>
  <c r="N1962" i="6"/>
  <c r="O1962" i="6" s="1"/>
  <c r="N1963" i="6"/>
  <c r="O1963" i="6" s="1"/>
  <c r="N1964" i="6"/>
  <c r="O1964" i="6" s="1"/>
  <c r="N1965" i="6"/>
  <c r="O1965" i="6" s="1"/>
  <c r="N1966" i="6"/>
  <c r="O1966" i="6" s="1"/>
  <c r="N1967" i="6"/>
  <c r="O1967" i="6" s="1"/>
  <c r="N1968" i="6"/>
  <c r="O1968" i="6" s="1"/>
  <c r="N1969" i="6"/>
  <c r="O1969" i="6" s="1"/>
  <c r="N1970" i="6"/>
  <c r="O1970" i="6" s="1"/>
  <c r="N1971" i="6"/>
  <c r="O1971" i="6" s="1"/>
  <c r="N1972" i="6"/>
  <c r="O1972" i="6" s="1"/>
  <c r="N1973" i="6"/>
  <c r="O1973" i="6" s="1"/>
  <c r="N1974" i="6"/>
  <c r="O1974" i="6" s="1"/>
  <c r="N1975" i="6"/>
  <c r="O1975" i="6" s="1"/>
  <c r="N1976" i="6"/>
  <c r="O1976" i="6" s="1"/>
  <c r="N1977" i="6"/>
  <c r="O1977" i="6" s="1"/>
  <c r="N1978" i="6"/>
  <c r="O1978" i="6" s="1"/>
  <c r="N1979" i="6"/>
  <c r="O1979" i="6" s="1"/>
  <c r="N1980" i="6"/>
  <c r="O1980" i="6" s="1"/>
  <c r="N1981" i="6"/>
  <c r="O1981" i="6" s="1"/>
  <c r="N1982" i="6"/>
  <c r="O1982" i="6" s="1"/>
  <c r="N1983" i="6"/>
  <c r="O1983" i="6" s="1"/>
  <c r="N1984" i="6"/>
  <c r="O1984" i="6" s="1"/>
  <c r="N1985" i="6"/>
  <c r="O1985" i="6" s="1"/>
  <c r="N1986" i="6"/>
  <c r="O1986" i="6" s="1"/>
  <c r="N1987" i="6"/>
  <c r="O1987" i="6" s="1"/>
  <c r="N1988" i="6"/>
  <c r="O1988" i="6" s="1"/>
  <c r="N1989" i="6"/>
  <c r="O1989" i="6" s="1"/>
  <c r="N1990" i="6"/>
  <c r="O1990" i="6" s="1"/>
  <c r="N1991" i="6"/>
  <c r="O1991" i="6" s="1"/>
  <c r="N1992" i="6"/>
  <c r="O1992" i="6" s="1"/>
  <c r="N1993" i="6"/>
  <c r="O1993" i="6" s="1"/>
  <c r="N1994" i="6"/>
  <c r="O1994" i="6" s="1"/>
  <c r="N1995" i="6"/>
  <c r="O1995" i="6" s="1"/>
  <c r="N1996" i="6"/>
  <c r="O1996" i="6" s="1"/>
  <c r="N1997" i="6"/>
  <c r="O1997" i="6" s="1"/>
  <c r="N1998" i="6"/>
  <c r="O1998" i="6" s="1"/>
  <c r="N1999" i="6"/>
  <c r="O1999" i="6" s="1"/>
  <c r="N2000" i="6"/>
  <c r="O2000" i="6" s="1"/>
  <c r="N2001" i="6"/>
  <c r="O2001" i="6" s="1"/>
  <c r="N2002" i="6"/>
  <c r="O2002" i="6" s="1"/>
  <c r="N2003" i="6"/>
  <c r="O2003" i="6" s="1"/>
  <c r="N2004" i="6"/>
  <c r="O2004" i="6" s="1"/>
  <c r="N2005" i="6"/>
  <c r="O2005" i="6" s="1"/>
  <c r="N2006" i="6"/>
  <c r="O2006" i="6" s="1"/>
  <c r="N2007" i="6"/>
  <c r="O2007" i="6" s="1"/>
  <c r="N2008" i="6"/>
  <c r="O2008" i="6" s="1"/>
  <c r="N2009" i="6"/>
  <c r="O2009" i="6" s="1"/>
  <c r="N2010" i="6"/>
  <c r="O2010" i="6" s="1"/>
  <c r="N2011" i="6"/>
  <c r="O2011" i="6" s="1"/>
  <c r="N2012" i="6"/>
  <c r="O2012" i="6" s="1"/>
  <c r="N2013" i="6"/>
  <c r="O2013" i="6" s="1"/>
  <c r="N2014" i="6"/>
  <c r="O2014" i="6" s="1"/>
  <c r="N2015" i="6"/>
  <c r="O2015" i="6" s="1"/>
  <c r="N2016" i="6"/>
  <c r="O2016" i="6" s="1"/>
  <c r="N2017" i="6"/>
  <c r="O2017" i="6" s="1"/>
  <c r="N2018" i="6"/>
  <c r="O2018" i="6" s="1"/>
  <c r="N2019" i="6"/>
  <c r="O2019" i="6" s="1"/>
  <c r="N2020" i="6"/>
  <c r="O2020" i="6" s="1"/>
  <c r="N2021" i="6"/>
  <c r="O2021" i="6" s="1"/>
  <c r="N2022" i="6"/>
  <c r="O2022" i="6" s="1"/>
  <c r="N2023" i="6"/>
  <c r="O2023" i="6" s="1"/>
  <c r="N2024" i="6"/>
  <c r="O2024" i="6" s="1"/>
  <c r="N2025" i="6"/>
  <c r="O2025" i="6" s="1"/>
  <c r="N2026" i="6"/>
  <c r="O2026" i="6" s="1"/>
  <c r="N2027" i="6"/>
  <c r="O2027" i="6" s="1"/>
  <c r="N2028" i="6"/>
  <c r="O2028" i="6" s="1"/>
  <c r="N2029" i="6"/>
  <c r="O2029" i="6" s="1"/>
  <c r="N2030" i="6"/>
  <c r="O2030" i="6" s="1"/>
  <c r="N2031" i="6"/>
  <c r="O2031" i="6" s="1"/>
  <c r="N2032" i="6"/>
  <c r="O2032" i="6" s="1"/>
  <c r="N2033" i="6"/>
  <c r="O2033" i="6" s="1"/>
  <c r="N2034" i="6"/>
  <c r="O2034" i="6" s="1"/>
  <c r="N2035" i="6"/>
  <c r="O2035" i="6" s="1"/>
  <c r="N2036" i="6"/>
  <c r="O2036" i="6" s="1"/>
  <c r="N2037" i="6"/>
  <c r="O2037" i="6" s="1"/>
  <c r="N2038" i="6"/>
  <c r="O2038" i="6" s="1"/>
  <c r="N2039" i="6"/>
  <c r="O2039" i="6" s="1"/>
  <c r="N2040" i="6"/>
  <c r="O2040" i="6" s="1"/>
  <c r="N2041" i="6"/>
  <c r="O2041" i="6" s="1"/>
  <c r="N2042" i="6"/>
  <c r="O2042" i="6" s="1"/>
  <c r="N2043" i="6"/>
  <c r="O2043" i="6" s="1"/>
  <c r="N2044" i="6"/>
  <c r="O2044" i="6" s="1"/>
  <c r="N2045" i="6"/>
  <c r="O2045" i="6" s="1"/>
  <c r="N2046" i="6"/>
  <c r="O2046" i="6" s="1"/>
  <c r="N2047" i="6"/>
  <c r="O2047" i="6" s="1"/>
  <c r="N2048" i="6"/>
  <c r="O2048" i="6" s="1"/>
  <c r="N2049" i="6"/>
  <c r="O2049" i="6" s="1"/>
  <c r="N2050" i="6"/>
  <c r="O2050" i="6" s="1"/>
  <c r="N2051" i="6"/>
  <c r="O2051" i="6" s="1"/>
  <c r="N2052" i="6"/>
  <c r="O2052" i="6" s="1"/>
  <c r="N2053" i="6"/>
  <c r="O2053" i="6" s="1"/>
  <c r="N2054" i="6"/>
  <c r="O2054" i="6" s="1"/>
  <c r="N2055" i="6"/>
  <c r="O2055" i="6" s="1"/>
  <c r="N2056" i="6"/>
  <c r="O2056" i="6" s="1"/>
  <c r="N2057" i="6"/>
  <c r="O2057" i="6" s="1"/>
  <c r="N2058" i="6"/>
  <c r="O2058" i="6" s="1"/>
  <c r="N2059" i="6"/>
  <c r="O2059" i="6" s="1"/>
  <c r="N2060" i="6"/>
  <c r="O2060" i="6" s="1"/>
  <c r="N2061" i="6"/>
  <c r="O2061" i="6" s="1"/>
  <c r="N2062" i="6"/>
  <c r="O2062" i="6" s="1"/>
  <c r="N2063" i="6"/>
  <c r="O2063" i="6" s="1"/>
  <c r="N2064" i="6"/>
  <c r="O2064" i="6" s="1"/>
  <c r="N2065" i="6"/>
  <c r="O2065" i="6" s="1"/>
  <c r="N2066" i="6"/>
  <c r="O2066" i="6" s="1"/>
  <c r="N2067" i="6"/>
  <c r="O2067" i="6" s="1"/>
  <c r="N2068" i="6"/>
  <c r="O2068" i="6" s="1"/>
  <c r="N2069" i="6"/>
  <c r="O2069" i="6" s="1"/>
  <c r="N2070" i="6"/>
  <c r="O2070" i="6" s="1"/>
  <c r="N2071" i="6"/>
  <c r="O2071" i="6" s="1"/>
  <c r="N2072" i="6"/>
  <c r="O2072" i="6" s="1"/>
  <c r="N2073" i="6"/>
  <c r="O2073" i="6" s="1"/>
  <c r="N2074" i="6"/>
  <c r="O2074" i="6" s="1"/>
  <c r="N2075" i="6"/>
  <c r="O2075" i="6" s="1"/>
  <c r="N2076" i="6"/>
  <c r="O2076" i="6" s="1"/>
  <c r="N2077" i="6"/>
  <c r="O2077" i="6" s="1"/>
  <c r="N2078" i="6"/>
  <c r="O2078" i="6" s="1"/>
  <c r="N2079" i="6"/>
  <c r="O2079" i="6" s="1"/>
  <c r="N2080" i="6"/>
  <c r="O2080" i="6" s="1"/>
  <c r="N2081" i="6"/>
  <c r="O2081" i="6" s="1"/>
  <c r="N2082" i="6"/>
  <c r="O2082" i="6" s="1"/>
  <c r="N2083" i="6"/>
  <c r="O2083" i="6" s="1"/>
  <c r="N2084" i="6"/>
  <c r="O2084" i="6" s="1"/>
  <c r="N2085" i="6"/>
  <c r="O2085" i="6" s="1"/>
  <c r="N2086" i="6"/>
  <c r="O2086" i="6" s="1"/>
  <c r="N2087" i="6"/>
  <c r="O2087" i="6" s="1"/>
  <c r="N2088" i="6"/>
  <c r="O2088" i="6" s="1"/>
  <c r="N2089" i="6"/>
  <c r="O2089" i="6" s="1"/>
  <c r="N2090" i="6"/>
  <c r="O2090" i="6" s="1"/>
  <c r="N2091" i="6"/>
  <c r="O2091" i="6" s="1"/>
  <c r="N2092" i="6"/>
  <c r="O2092" i="6" s="1"/>
  <c r="N2093" i="6"/>
  <c r="O2093" i="6" s="1"/>
  <c r="N2094" i="6"/>
  <c r="O2094" i="6" s="1"/>
  <c r="N2095" i="6"/>
  <c r="O2095" i="6" s="1"/>
  <c r="N2096" i="6"/>
  <c r="O2096" i="6" s="1"/>
  <c r="N2097" i="6"/>
  <c r="O2097" i="6" s="1"/>
  <c r="N2098" i="6"/>
  <c r="O2098" i="6" s="1"/>
  <c r="N2099" i="6"/>
  <c r="O2099" i="6" s="1"/>
  <c r="N2100" i="6"/>
  <c r="O2100" i="6" s="1"/>
  <c r="N2101" i="6"/>
  <c r="O2101" i="6" s="1"/>
  <c r="N2102" i="6"/>
  <c r="O2102" i="6" s="1"/>
  <c r="N2103" i="6"/>
  <c r="O2103" i="6" s="1"/>
  <c r="N2104" i="6"/>
  <c r="O2104" i="6" s="1"/>
  <c r="N2105" i="6"/>
  <c r="O2105" i="6" s="1"/>
  <c r="N2106" i="6"/>
  <c r="O2106" i="6" s="1"/>
  <c r="N2107" i="6"/>
  <c r="O2107" i="6" s="1"/>
  <c r="N2108" i="6"/>
  <c r="O2108" i="6" s="1"/>
  <c r="N2109" i="6"/>
  <c r="O2109" i="6" s="1"/>
  <c r="N2110" i="6"/>
  <c r="O2110" i="6" s="1"/>
  <c r="N2111" i="6"/>
  <c r="O2111" i="6" s="1"/>
  <c r="N2112" i="6"/>
  <c r="O2112" i="6" s="1"/>
  <c r="N2113" i="6"/>
  <c r="O2113" i="6" s="1"/>
  <c r="N2114" i="6"/>
  <c r="O2114" i="6" s="1"/>
  <c r="N2115" i="6"/>
  <c r="O2115" i="6" s="1"/>
  <c r="N2116" i="6"/>
  <c r="O2116" i="6" s="1"/>
  <c r="N2117" i="6"/>
  <c r="O2117" i="6" s="1"/>
  <c r="N2118" i="6"/>
  <c r="O2118" i="6" s="1"/>
  <c r="N2119" i="6"/>
  <c r="O2119" i="6" s="1"/>
  <c r="N2120" i="6"/>
  <c r="O2120" i="6" s="1"/>
  <c r="N2121" i="6"/>
  <c r="O2121" i="6" s="1"/>
  <c r="N2122" i="6"/>
  <c r="O2122" i="6" s="1"/>
  <c r="N2123" i="6"/>
  <c r="O2123" i="6" s="1"/>
  <c r="N2124" i="6"/>
  <c r="O2124" i="6" s="1"/>
  <c r="N2125" i="6"/>
  <c r="O2125" i="6" s="1"/>
  <c r="N2126" i="6"/>
  <c r="O2126" i="6" s="1"/>
  <c r="N2127" i="6"/>
  <c r="O2127" i="6" s="1"/>
  <c r="N2128" i="6"/>
  <c r="O2128" i="6" s="1"/>
  <c r="N2129" i="6"/>
  <c r="O2129" i="6" s="1"/>
  <c r="N2130" i="6"/>
  <c r="O2130" i="6" s="1"/>
  <c r="N2131" i="6"/>
  <c r="O2131" i="6" s="1"/>
  <c r="N2132" i="6"/>
  <c r="O2132" i="6" s="1"/>
  <c r="N2133" i="6"/>
  <c r="O2133" i="6" s="1"/>
  <c r="N2134" i="6"/>
  <c r="O2134" i="6" s="1"/>
  <c r="N2135" i="6"/>
  <c r="O2135" i="6" s="1"/>
  <c r="N2136" i="6"/>
  <c r="O2136" i="6" s="1"/>
  <c r="N2137" i="6"/>
  <c r="O2137" i="6" s="1"/>
  <c r="N2138" i="6"/>
  <c r="O2138" i="6" s="1"/>
  <c r="N2139" i="6"/>
  <c r="O2139" i="6" s="1"/>
  <c r="N2140" i="6"/>
  <c r="O2140" i="6" s="1"/>
  <c r="N2141" i="6"/>
  <c r="O2141" i="6" s="1"/>
  <c r="N2142" i="6"/>
  <c r="O2142" i="6" s="1"/>
  <c r="N2143" i="6"/>
  <c r="O2143" i="6" s="1"/>
  <c r="N2144" i="6"/>
  <c r="O2144" i="6" s="1"/>
  <c r="N2145" i="6"/>
  <c r="O2145" i="6" s="1"/>
  <c r="N2146" i="6"/>
  <c r="O2146" i="6" s="1"/>
  <c r="N2147" i="6"/>
  <c r="O2147" i="6" s="1"/>
  <c r="N2148" i="6"/>
  <c r="O2148" i="6" s="1"/>
  <c r="N2149" i="6"/>
  <c r="O2149" i="6" s="1"/>
  <c r="N2150" i="6"/>
  <c r="O2150" i="6" s="1"/>
  <c r="N2151" i="6"/>
  <c r="O2151" i="6" s="1"/>
  <c r="N2152" i="6"/>
  <c r="O2152" i="6" s="1"/>
  <c r="N2153" i="6"/>
  <c r="O2153" i="6" s="1"/>
  <c r="N2154" i="6"/>
  <c r="O2154" i="6" s="1"/>
  <c r="N2155" i="6"/>
  <c r="O2155" i="6" s="1"/>
  <c r="N2156" i="6"/>
  <c r="O2156" i="6" s="1"/>
  <c r="N2157" i="6"/>
  <c r="O2157" i="6" s="1"/>
  <c r="N2158" i="6"/>
  <c r="O2158" i="6" s="1"/>
  <c r="N2159" i="6"/>
  <c r="O2159" i="6" s="1"/>
  <c r="N2160" i="6"/>
  <c r="O2160" i="6" s="1"/>
  <c r="N2161" i="6"/>
  <c r="O2161" i="6" s="1"/>
  <c r="N2162" i="6"/>
  <c r="O2162" i="6" s="1"/>
  <c r="N2163" i="6"/>
  <c r="O2163" i="6" s="1"/>
  <c r="N2164" i="6"/>
  <c r="O2164" i="6" s="1"/>
  <c r="N2165" i="6"/>
  <c r="O2165" i="6" s="1"/>
  <c r="N2166" i="6"/>
  <c r="O2166" i="6" s="1"/>
  <c r="N2167" i="6"/>
  <c r="O2167" i="6" s="1"/>
  <c r="N2168" i="6"/>
  <c r="O2168" i="6" s="1"/>
  <c r="N2169" i="6"/>
  <c r="O2169" i="6" s="1"/>
  <c r="N2170" i="6"/>
  <c r="O2170" i="6" s="1"/>
  <c r="N2171" i="6"/>
  <c r="O2171" i="6" s="1"/>
  <c r="N2172" i="6"/>
  <c r="O2172" i="6" s="1"/>
  <c r="N2173" i="6"/>
  <c r="O2173" i="6" s="1"/>
  <c r="N2174" i="6"/>
  <c r="O2174" i="6" s="1"/>
  <c r="N2175" i="6"/>
  <c r="O2175" i="6" s="1"/>
  <c r="N2176" i="6"/>
  <c r="O2176" i="6" s="1"/>
  <c r="N2177" i="6"/>
  <c r="O2177" i="6" s="1"/>
  <c r="N2178" i="6"/>
  <c r="O2178" i="6" s="1"/>
  <c r="N2179" i="6"/>
  <c r="O2179" i="6" s="1"/>
  <c r="N2180" i="6"/>
  <c r="O2180" i="6" s="1"/>
  <c r="N2181" i="6"/>
  <c r="O2181" i="6" s="1"/>
  <c r="N2182" i="6"/>
  <c r="O2182" i="6" s="1"/>
  <c r="N2183" i="6"/>
  <c r="O2183" i="6" s="1"/>
  <c r="N2184" i="6"/>
  <c r="O2184" i="6" s="1"/>
  <c r="N2185" i="6"/>
  <c r="O2185" i="6" s="1"/>
  <c r="N2186" i="6"/>
  <c r="O2186" i="6" s="1"/>
  <c r="N2187" i="6"/>
  <c r="O2187" i="6" s="1"/>
  <c r="N2188" i="6"/>
  <c r="O2188" i="6" s="1"/>
  <c r="N2189" i="6"/>
  <c r="O2189" i="6" s="1"/>
  <c r="N2190" i="6"/>
  <c r="O2190" i="6" s="1"/>
  <c r="N2191" i="6"/>
  <c r="O2191" i="6" s="1"/>
  <c r="N2192" i="6"/>
  <c r="O2192" i="6" s="1"/>
  <c r="N2193" i="6"/>
  <c r="O2193" i="6" s="1"/>
  <c r="N2194" i="6"/>
  <c r="O2194" i="6" s="1"/>
  <c r="N2195" i="6"/>
  <c r="O2195" i="6" s="1"/>
  <c r="N2196" i="6"/>
  <c r="O2196" i="6" s="1"/>
  <c r="N2197" i="6"/>
  <c r="O2197" i="6" s="1"/>
  <c r="N2198" i="6"/>
  <c r="O2198" i="6" s="1"/>
  <c r="N2199" i="6"/>
  <c r="O2199" i="6" s="1"/>
  <c r="N2200" i="6"/>
  <c r="O2200" i="6" s="1"/>
  <c r="N2201" i="6"/>
  <c r="O2201" i="6" s="1"/>
  <c r="N2202" i="6"/>
  <c r="O2202" i="6" s="1"/>
  <c r="N2203" i="6"/>
  <c r="O2203" i="6" s="1"/>
  <c r="N2204" i="6"/>
  <c r="O2204" i="6" s="1"/>
  <c r="N2205" i="6"/>
  <c r="O2205" i="6" s="1"/>
  <c r="N2206" i="6"/>
  <c r="O2206" i="6" s="1"/>
  <c r="N2207" i="6"/>
  <c r="O2207" i="6" s="1"/>
  <c r="N2208" i="6"/>
  <c r="O2208" i="6" s="1"/>
  <c r="N2209" i="6"/>
  <c r="O2209" i="6" s="1"/>
  <c r="N2210" i="6"/>
  <c r="O2210" i="6" s="1"/>
  <c r="N2211" i="6"/>
  <c r="O2211" i="6" s="1"/>
  <c r="N2212" i="6"/>
  <c r="O2212" i="6" s="1"/>
  <c r="N2213" i="6"/>
  <c r="O2213" i="6" s="1"/>
  <c r="N2214" i="6"/>
  <c r="O2214" i="6" s="1"/>
  <c r="N2215" i="6"/>
  <c r="O2215" i="6" s="1"/>
  <c r="N2216" i="6"/>
  <c r="O2216" i="6" s="1"/>
  <c r="N2217" i="6"/>
  <c r="O2217" i="6" s="1"/>
  <c r="N2218" i="6"/>
  <c r="O2218" i="6" s="1"/>
  <c r="N2219" i="6"/>
  <c r="O2219" i="6" s="1"/>
  <c r="N2220" i="6"/>
  <c r="O2220" i="6" s="1"/>
  <c r="N2221" i="6"/>
  <c r="O2221" i="6" s="1"/>
  <c r="N2222" i="6"/>
  <c r="O2222" i="6" s="1"/>
  <c r="N2223" i="6"/>
  <c r="O2223" i="6" s="1"/>
  <c r="N2224" i="6"/>
  <c r="O2224" i="6" s="1"/>
  <c r="N2225" i="6"/>
  <c r="O2225" i="6" s="1"/>
  <c r="N2226" i="6"/>
  <c r="O2226" i="6" s="1"/>
  <c r="N2227" i="6"/>
  <c r="O2227" i="6" s="1"/>
  <c r="N2228" i="6"/>
  <c r="O2228" i="6" s="1"/>
  <c r="N2229" i="6"/>
  <c r="O2229" i="6" s="1"/>
  <c r="N2230" i="6"/>
  <c r="O2230" i="6" s="1"/>
  <c r="N2231" i="6"/>
  <c r="O2231" i="6" s="1"/>
  <c r="N2232" i="6"/>
  <c r="O2232" i="6" s="1"/>
  <c r="N2233" i="6"/>
  <c r="O2233" i="6" s="1"/>
  <c r="N2234" i="6"/>
  <c r="O2234" i="6" s="1"/>
  <c r="N2235" i="6"/>
  <c r="O2235" i="6" s="1"/>
  <c r="N2236" i="6"/>
  <c r="O2236" i="6" s="1"/>
  <c r="N2237" i="6"/>
  <c r="O2237" i="6" s="1"/>
  <c r="N2238" i="6"/>
  <c r="O2238" i="6" s="1"/>
  <c r="N2239" i="6"/>
  <c r="O2239" i="6" s="1"/>
  <c r="N2240" i="6"/>
  <c r="O2240" i="6" s="1"/>
  <c r="N2241" i="6"/>
  <c r="O2241" i="6" s="1"/>
  <c r="N2242" i="6"/>
  <c r="O2242" i="6" s="1"/>
  <c r="N2243" i="6"/>
  <c r="O2243" i="6" s="1"/>
  <c r="N2244" i="6"/>
  <c r="O2244" i="6" s="1"/>
  <c r="N2245" i="6"/>
  <c r="O2245" i="6" s="1"/>
  <c r="N2246" i="6"/>
  <c r="O2246" i="6" s="1"/>
  <c r="N2247" i="6"/>
  <c r="O2247" i="6" s="1"/>
  <c r="N2248" i="6"/>
  <c r="O2248" i="6" s="1"/>
  <c r="N2249" i="6"/>
  <c r="O2249" i="6" s="1"/>
  <c r="N2250" i="6"/>
  <c r="O2250" i="6" s="1"/>
  <c r="N2251" i="6"/>
  <c r="O2251" i="6" s="1"/>
  <c r="N2252" i="6"/>
  <c r="O2252" i="6" s="1"/>
  <c r="N2253" i="6"/>
  <c r="O2253" i="6" s="1"/>
  <c r="N2254" i="6"/>
  <c r="O2254" i="6" s="1"/>
  <c r="N2255" i="6"/>
  <c r="O2255" i="6" s="1"/>
  <c r="N2256" i="6"/>
  <c r="O2256" i="6" s="1"/>
  <c r="N2257" i="6"/>
  <c r="O2257" i="6" s="1"/>
  <c r="N2258" i="6"/>
  <c r="O2258" i="6" s="1"/>
  <c r="N2259" i="6"/>
  <c r="O2259" i="6" s="1"/>
  <c r="N2260" i="6"/>
  <c r="O2260" i="6" s="1"/>
  <c r="N2261" i="6"/>
  <c r="O2261" i="6" s="1"/>
  <c r="N2262" i="6"/>
  <c r="O2262" i="6" s="1"/>
  <c r="N2263" i="6"/>
  <c r="O2263" i="6" s="1"/>
  <c r="N2264" i="6"/>
  <c r="O2264" i="6" s="1"/>
  <c r="N2265" i="6"/>
  <c r="O2265" i="6" s="1"/>
  <c r="N2266" i="6"/>
  <c r="O2266" i="6" s="1"/>
  <c r="N2267" i="6"/>
  <c r="O2267" i="6" s="1"/>
  <c r="N2268" i="6"/>
  <c r="O2268" i="6" s="1"/>
  <c r="N2269" i="6"/>
  <c r="O2269" i="6" s="1"/>
  <c r="N2270" i="6"/>
  <c r="O2270" i="6" s="1"/>
  <c r="N2271" i="6"/>
  <c r="O2271" i="6" s="1"/>
  <c r="N2272" i="6"/>
  <c r="O2272" i="6" s="1"/>
  <c r="N2273" i="6"/>
  <c r="O2273" i="6" s="1"/>
  <c r="N2274" i="6"/>
  <c r="O2274" i="6" s="1"/>
  <c r="N2275" i="6"/>
  <c r="O2275" i="6" s="1"/>
  <c r="N2276" i="6"/>
  <c r="O2276" i="6" s="1"/>
  <c r="N2277" i="6"/>
  <c r="O2277" i="6" s="1"/>
  <c r="N2278" i="6"/>
  <c r="O2278" i="6" s="1"/>
  <c r="N2279" i="6"/>
  <c r="O2279" i="6" s="1"/>
  <c r="N2280" i="6"/>
  <c r="O2280" i="6" s="1"/>
  <c r="N2281" i="6"/>
  <c r="O2281" i="6" s="1"/>
  <c r="N2282" i="6"/>
  <c r="O2282" i="6" s="1"/>
  <c r="N2283" i="6"/>
  <c r="O2283" i="6" s="1"/>
  <c r="N2284" i="6"/>
  <c r="O2284" i="6" s="1"/>
  <c r="N2285" i="6"/>
  <c r="O2285" i="6" s="1"/>
  <c r="N2286" i="6"/>
  <c r="O2286" i="6" s="1"/>
  <c r="N2287" i="6"/>
  <c r="O2287" i="6" s="1"/>
  <c r="N2288" i="6"/>
  <c r="O2288" i="6" s="1"/>
  <c r="N2289" i="6"/>
  <c r="O2289" i="6" s="1"/>
  <c r="N2290" i="6"/>
  <c r="O2290" i="6" s="1"/>
  <c r="N2291" i="6"/>
  <c r="O2291" i="6" s="1"/>
  <c r="N2292" i="6"/>
  <c r="O2292" i="6" s="1"/>
  <c r="N2293" i="6"/>
  <c r="O2293" i="6" s="1"/>
  <c r="N2294" i="6"/>
  <c r="O2294" i="6" s="1"/>
  <c r="N2295" i="6"/>
  <c r="O2295" i="6" s="1"/>
  <c r="N2296" i="6"/>
  <c r="O2296" i="6" s="1"/>
  <c r="N2297" i="6"/>
  <c r="O2297" i="6" s="1"/>
  <c r="N2298" i="6"/>
  <c r="O2298" i="6" s="1"/>
  <c r="N2299" i="6"/>
  <c r="O2299" i="6" s="1"/>
  <c r="N2300" i="6"/>
  <c r="O2300" i="6" s="1"/>
  <c r="N2301" i="6"/>
  <c r="O2301" i="6" s="1"/>
  <c r="N2302" i="6"/>
  <c r="O2302" i="6" s="1"/>
  <c r="N2303" i="6"/>
  <c r="O2303" i="6" s="1"/>
  <c r="N2304" i="6"/>
  <c r="O2304" i="6" s="1"/>
  <c r="N2305" i="6"/>
  <c r="O2305" i="6" s="1"/>
  <c r="N2306" i="6"/>
  <c r="O2306" i="6" s="1"/>
  <c r="N2307" i="6"/>
  <c r="O2307" i="6" s="1"/>
  <c r="N2308" i="6"/>
  <c r="O2308" i="6" s="1"/>
  <c r="N2309" i="6"/>
  <c r="O2309" i="6" s="1"/>
  <c r="N2310" i="6"/>
  <c r="O2310" i="6" s="1"/>
  <c r="N2311" i="6"/>
  <c r="O2311" i="6" s="1"/>
  <c r="N2312" i="6"/>
  <c r="O2312" i="6" s="1"/>
  <c r="N2313" i="6"/>
  <c r="O2313" i="6" s="1"/>
  <c r="N2314" i="6"/>
  <c r="O2314" i="6" s="1"/>
  <c r="N2315" i="6"/>
  <c r="O2315" i="6" s="1"/>
  <c r="N2316" i="6"/>
  <c r="O2316" i="6" s="1"/>
  <c r="N2317" i="6"/>
  <c r="O2317" i="6" s="1"/>
  <c r="N2318" i="6"/>
  <c r="O2318" i="6" s="1"/>
  <c r="N2319" i="6"/>
  <c r="O2319" i="6" s="1"/>
  <c r="N2320" i="6"/>
  <c r="O2320" i="6" s="1"/>
  <c r="N2321" i="6"/>
  <c r="O2321" i="6" s="1"/>
  <c r="N2322" i="6"/>
  <c r="O2322" i="6" s="1"/>
  <c r="N2323" i="6"/>
  <c r="O2323" i="6" s="1"/>
  <c r="N2324" i="6"/>
  <c r="O2324" i="6" s="1"/>
  <c r="N2325" i="6"/>
  <c r="O2325" i="6" s="1"/>
  <c r="N2326" i="6"/>
  <c r="O2326" i="6" s="1"/>
  <c r="N2327" i="6"/>
  <c r="O2327" i="6" s="1"/>
  <c r="N2328" i="6"/>
  <c r="O2328" i="6" s="1"/>
  <c r="N2329" i="6"/>
  <c r="O2329" i="6" s="1"/>
  <c r="N2330" i="6"/>
  <c r="O2330" i="6" s="1"/>
  <c r="N2331" i="6"/>
  <c r="O2331" i="6" s="1"/>
  <c r="N2332" i="6"/>
  <c r="O2332" i="6" s="1"/>
  <c r="N2333" i="6"/>
  <c r="O2333" i="6" s="1"/>
  <c r="N2334" i="6"/>
  <c r="O2334" i="6" s="1"/>
  <c r="N2335" i="6"/>
  <c r="O2335" i="6" s="1"/>
  <c r="N2336" i="6"/>
  <c r="O2336" i="6" s="1"/>
  <c r="N2337" i="6"/>
  <c r="O2337" i="6" s="1"/>
  <c r="N2338" i="6"/>
  <c r="O2338" i="6" s="1"/>
  <c r="N2339" i="6"/>
  <c r="O2339" i="6" s="1"/>
  <c r="N2340" i="6"/>
  <c r="O2340" i="6" s="1"/>
  <c r="N2341" i="6"/>
  <c r="O2341" i="6" s="1"/>
  <c r="N2342" i="6"/>
  <c r="O2342" i="6" s="1"/>
  <c r="N2343" i="6"/>
  <c r="O2343" i="6" s="1"/>
  <c r="N2344" i="6"/>
  <c r="O2344" i="6" s="1"/>
  <c r="N2345" i="6"/>
  <c r="O2345" i="6" s="1"/>
  <c r="N2346" i="6"/>
  <c r="O2346" i="6" s="1"/>
  <c r="N2347" i="6"/>
  <c r="O2347" i="6" s="1"/>
  <c r="N2348" i="6"/>
  <c r="O2348" i="6" s="1"/>
  <c r="N2349" i="6"/>
  <c r="O2349" i="6" s="1"/>
  <c r="N2350" i="6"/>
  <c r="O2350" i="6" s="1"/>
  <c r="N2351" i="6"/>
  <c r="O2351" i="6" s="1"/>
  <c r="N2352" i="6"/>
  <c r="O2352" i="6" s="1"/>
  <c r="N2353" i="6"/>
  <c r="O2353" i="6" s="1"/>
  <c r="N2354" i="6"/>
  <c r="O2354" i="6" s="1"/>
  <c r="N2355" i="6"/>
  <c r="O2355" i="6" s="1"/>
  <c r="N2356" i="6"/>
  <c r="O2356" i="6" s="1"/>
  <c r="N2357" i="6"/>
  <c r="O2357" i="6" s="1"/>
  <c r="N2358" i="6"/>
  <c r="O2358" i="6" s="1"/>
  <c r="N2359" i="6"/>
  <c r="O2359" i="6" s="1"/>
  <c r="N2360" i="6"/>
  <c r="O2360" i="6" s="1"/>
  <c r="N2361" i="6"/>
  <c r="O2361" i="6" s="1"/>
  <c r="N2362" i="6"/>
  <c r="O2362" i="6" s="1"/>
  <c r="N2363" i="6"/>
  <c r="O2363" i="6" s="1"/>
  <c r="N2364" i="6"/>
  <c r="O2364" i="6" s="1"/>
  <c r="N2365" i="6"/>
  <c r="O2365" i="6" s="1"/>
  <c r="N2366" i="6"/>
  <c r="O2366" i="6" s="1"/>
  <c r="N2367" i="6"/>
  <c r="O2367" i="6" s="1"/>
  <c r="N2368" i="6"/>
  <c r="O2368" i="6" s="1"/>
  <c r="N2369" i="6"/>
  <c r="O2369" i="6" s="1"/>
  <c r="N2370" i="6"/>
  <c r="O2370" i="6" s="1"/>
  <c r="N2371" i="6"/>
  <c r="O2371" i="6" s="1"/>
  <c r="N2372" i="6"/>
  <c r="O2372" i="6" s="1"/>
  <c r="N2373" i="6"/>
  <c r="O2373" i="6" s="1"/>
  <c r="N2374" i="6"/>
  <c r="O2374" i="6" s="1"/>
  <c r="N2375" i="6"/>
  <c r="O2375" i="6" s="1"/>
  <c r="N2376" i="6"/>
  <c r="O2376" i="6" s="1"/>
  <c r="N2377" i="6"/>
  <c r="O2377" i="6" s="1"/>
  <c r="N2378" i="6"/>
  <c r="O2378" i="6" s="1"/>
  <c r="N2379" i="6"/>
  <c r="O2379" i="6" s="1"/>
  <c r="N2380" i="6"/>
  <c r="O2380" i="6" s="1"/>
  <c r="N2381" i="6"/>
  <c r="O2381" i="6" s="1"/>
  <c r="N2382" i="6"/>
  <c r="O2382" i="6" s="1"/>
  <c r="N2383" i="6"/>
  <c r="O2383" i="6" s="1"/>
  <c r="N2384" i="6"/>
  <c r="O2384" i="6" s="1"/>
  <c r="N2385" i="6"/>
  <c r="O2385" i="6" s="1"/>
  <c r="N2386" i="6"/>
  <c r="O2386" i="6" s="1"/>
  <c r="N2387" i="6"/>
  <c r="O2387" i="6" s="1"/>
  <c r="N2388" i="6"/>
  <c r="O2388" i="6" s="1"/>
  <c r="N2389" i="6"/>
  <c r="O2389" i="6" s="1"/>
  <c r="N2390" i="6"/>
  <c r="O2390" i="6" s="1"/>
  <c r="N2391" i="6"/>
  <c r="O2391" i="6" s="1"/>
  <c r="N2392" i="6"/>
  <c r="O2392" i="6" s="1"/>
  <c r="N2393" i="6"/>
  <c r="O2393" i="6" s="1"/>
  <c r="N2394" i="6"/>
  <c r="O2394" i="6" s="1"/>
  <c r="N2395" i="6"/>
  <c r="O2395" i="6" s="1"/>
  <c r="N2396" i="6"/>
  <c r="O2396" i="6" s="1"/>
  <c r="N2397" i="6"/>
  <c r="O2397" i="6" s="1"/>
  <c r="N2398" i="6"/>
  <c r="O2398" i="6" s="1"/>
  <c r="N2399" i="6"/>
  <c r="O2399" i="6" s="1"/>
  <c r="N2400" i="6"/>
  <c r="O2400" i="6" s="1"/>
  <c r="N2401" i="6"/>
  <c r="O2401" i="6" s="1"/>
  <c r="N2402" i="6"/>
  <c r="O2402" i="6" s="1"/>
  <c r="N2403" i="6"/>
  <c r="O2403" i="6" s="1"/>
  <c r="N2404" i="6"/>
  <c r="O2404" i="6" s="1"/>
  <c r="N2405" i="6"/>
  <c r="O2405" i="6" s="1"/>
  <c r="N2406" i="6"/>
  <c r="O2406" i="6" s="1"/>
  <c r="N2407" i="6"/>
  <c r="O2407" i="6" s="1"/>
  <c r="N2408" i="6"/>
  <c r="O2408" i="6" s="1"/>
  <c r="N2409" i="6"/>
  <c r="O2409" i="6" s="1"/>
  <c r="N2410" i="6"/>
  <c r="O2410" i="6" s="1"/>
  <c r="N2411" i="6"/>
  <c r="O2411" i="6" s="1"/>
  <c r="N2412" i="6"/>
  <c r="O2412" i="6" s="1"/>
  <c r="N2413" i="6"/>
  <c r="O2413" i="6" s="1"/>
  <c r="N2414" i="6"/>
  <c r="O2414" i="6" s="1"/>
  <c r="N2415" i="6"/>
  <c r="O2415" i="6" s="1"/>
  <c r="N2416" i="6"/>
  <c r="O2416" i="6" s="1"/>
  <c r="N2417" i="6"/>
  <c r="O2417" i="6" s="1"/>
  <c r="N2418" i="6"/>
  <c r="O2418" i="6" s="1"/>
  <c r="N2419" i="6"/>
  <c r="O2419" i="6" s="1"/>
  <c r="N2420" i="6"/>
  <c r="O2420" i="6" s="1"/>
  <c r="N2421" i="6"/>
  <c r="O2421" i="6" s="1"/>
  <c r="N2422" i="6"/>
  <c r="O2422" i="6" s="1"/>
  <c r="N2423" i="6"/>
  <c r="O2423" i="6" s="1"/>
  <c r="N2424" i="6"/>
  <c r="O2424" i="6" s="1"/>
  <c r="N2425" i="6"/>
  <c r="O2425" i="6" s="1"/>
  <c r="N2426" i="6"/>
  <c r="O2426" i="6" s="1"/>
  <c r="N2427" i="6"/>
  <c r="O2427" i="6" s="1"/>
  <c r="N2428" i="6"/>
  <c r="O2428" i="6" s="1"/>
  <c r="N2429" i="6"/>
  <c r="O2429" i="6" s="1"/>
  <c r="N2430" i="6"/>
  <c r="O2430" i="6" s="1"/>
  <c r="N2431" i="6"/>
  <c r="O2431" i="6" s="1"/>
  <c r="N2432" i="6"/>
  <c r="O2432" i="6" s="1"/>
  <c r="N2433" i="6"/>
  <c r="O2433" i="6" s="1"/>
  <c r="N2434" i="6"/>
  <c r="O2434" i="6" s="1"/>
  <c r="N2435" i="6"/>
  <c r="O2435" i="6" s="1"/>
  <c r="N2436" i="6"/>
  <c r="O2436" i="6" s="1"/>
  <c r="N2437" i="6"/>
  <c r="O2437" i="6" s="1"/>
  <c r="N2438" i="6"/>
  <c r="O2438" i="6" s="1"/>
  <c r="N2439" i="6"/>
  <c r="O2439" i="6" s="1"/>
  <c r="N2440" i="6"/>
  <c r="O2440" i="6" s="1"/>
  <c r="N2441" i="6"/>
  <c r="O2441" i="6" s="1"/>
  <c r="N2442" i="6"/>
  <c r="O2442" i="6" s="1"/>
  <c r="N2443" i="6"/>
  <c r="O2443" i="6" s="1"/>
  <c r="N2444" i="6"/>
  <c r="O2444" i="6" s="1"/>
  <c r="N2445" i="6"/>
  <c r="O2445" i="6" s="1"/>
  <c r="N2446" i="6"/>
  <c r="O2446" i="6" s="1"/>
  <c r="N2447" i="6"/>
  <c r="O2447" i="6" s="1"/>
  <c r="N2448" i="6"/>
  <c r="O2448" i="6" s="1"/>
  <c r="N2449" i="6"/>
  <c r="O2449" i="6" s="1"/>
  <c r="N2450" i="6"/>
  <c r="O2450" i="6" s="1"/>
  <c r="N2451" i="6"/>
  <c r="O2451" i="6" s="1"/>
  <c r="N2452" i="6"/>
  <c r="O2452" i="6" s="1"/>
  <c r="N2453" i="6"/>
  <c r="O2453" i="6" s="1"/>
  <c r="N2454" i="6"/>
  <c r="O2454" i="6" s="1"/>
  <c r="N2455" i="6"/>
  <c r="O2455" i="6" s="1"/>
  <c r="N2456" i="6"/>
  <c r="O2456" i="6" s="1"/>
  <c r="N2457" i="6"/>
  <c r="O2457" i="6" s="1"/>
  <c r="N2458" i="6"/>
  <c r="O2458" i="6" s="1"/>
  <c r="N2459" i="6"/>
  <c r="O2459" i="6" s="1"/>
  <c r="N2460" i="6"/>
  <c r="O2460" i="6" s="1"/>
  <c r="N2461" i="6"/>
  <c r="O2461" i="6" s="1"/>
  <c r="N2462" i="6"/>
  <c r="O2462" i="6" s="1"/>
  <c r="N2463" i="6"/>
  <c r="O2463" i="6" s="1"/>
  <c r="N2464" i="6"/>
  <c r="O2464" i="6" s="1"/>
  <c r="N2465" i="6"/>
  <c r="O2465" i="6" s="1"/>
  <c r="N2466" i="6"/>
  <c r="O2466" i="6" s="1"/>
  <c r="N2467" i="6"/>
  <c r="O2467" i="6" s="1"/>
  <c r="N2468" i="6"/>
  <c r="O2468" i="6" s="1"/>
  <c r="N2469" i="6"/>
  <c r="O2469" i="6" s="1"/>
  <c r="N2470" i="6"/>
  <c r="O2470" i="6" s="1"/>
  <c r="N2471" i="6"/>
  <c r="O2471" i="6" s="1"/>
  <c r="N2472" i="6"/>
  <c r="O2472" i="6" s="1"/>
  <c r="N2473" i="6"/>
  <c r="O2473" i="6" s="1"/>
  <c r="N2474" i="6"/>
  <c r="O2474" i="6" s="1"/>
  <c r="N2475" i="6"/>
  <c r="O2475" i="6" s="1"/>
  <c r="N2476" i="6"/>
  <c r="O2476" i="6" s="1"/>
  <c r="N2477" i="6"/>
  <c r="O2477" i="6" s="1"/>
  <c r="N2478" i="6"/>
  <c r="O2478" i="6" s="1"/>
  <c r="N2479" i="6"/>
  <c r="O2479" i="6" s="1"/>
  <c r="N2480" i="6"/>
  <c r="O2480" i="6" s="1"/>
  <c r="N2481" i="6"/>
  <c r="O2481" i="6" s="1"/>
  <c r="N2482" i="6"/>
  <c r="O2482" i="6" s="1"/>
  <c r="N2483" i="6"/>
  <c r="O2483" i="6" s="1"/>
  <c r="N2484" i="6"/>
  <c r="O2484" i="6" s="1"/>
  <c r="N2485" i="6"/>
  <c r="O2485" i="6" s="1"/>
  <c r="N2486" i="6"/>
  <c r="O2486" i="6" s="1"/>
  <c r="N2487" i="6"/>
  <c r="O2487" i="6" s="1"/>
  <c r="N2488" i="6"/>
  <c r="O2488" i="6" s="1"/>
  <c r="N2489" i="6"/>
  <c r="O2489" i="6" s="1"/>
  <c r="N2490" i="6"/>
  <c r="O2490" i="6" s="1"/>
  <c r="N2491" i="6"/>
  <c r="O2491" i="6" s="1"/>
  <c r="N2492" i="6"/>
  <c r="O2492" i="6" s="1"/>
  <c r="N2493" i="6"/>
  <c r="O2493" i="6" s="1"/>
  <c r="N2494" i="6"/>
  <c r="O2494" i="6" s="1"/>
  <c r="N2495" i="6"/>
  <c r="O2495" i="6" s="1"/>
  <c r="N2496" i="6"/>
  <c r="O2496" i="6" s="1"/>
  <c r="N2497" i="6"/>
  <c r="O2497" i="6" s="1"/>
  <c r="N2498" i="6"/>
  <c r="O2498" i="6" s="1"/>
  <c r="N2499" i="6"/>
  <c r="O2499" i="6" s="1"/>
  <c r="N2500" i="6"/>
  <c r="O2500" i="6" s="1"/>
  <c r="N2501" i="6"/>
  <c r="O2501" i="6" s="1"/>
  <c r="N2502" i="6"/>
  <c r="O2502" i="6" s="1"/>
  <c r="N2503" i="6"/>
  <c r="O2503" i="6" s="1"/>
  <c r="N2504" i="6"/>
  <c r="O2504" i="6" s="1"/>
  <c r="N2505" i="6"/>
  <c r="O2505" i="6" s="1"/>
  <c r="N2506" i="6"/>
  <c r="O2506" i="6" s="1"/>
  <c r="N2507" i="6"/>
  <c r="O2507" i="6" s="1"/>
  <c r="N2508" i="6"/>
  <c r="O2508" i="6" s="1"/>
  <c r="N2509" i="6"/>
  <c r="O2509" i="6" s="1"/>
  <c r="N2510" i="6"/>
  <c r="O2510" i="6" s="1"/>
  <c r="N2511" i="6"/>
  <c r="O2511" i="6" s="1"/>
  <c r="N2512" i="6"/>
  <c r="O2512" i="6" s="1"/>
  <c r="N2513" i="6"/>
  <c r="O2513" i="6" s="1"/>
  <c r="N2514" i="6"/>
  <c r="O2514" i="6" s="1"/>
  <c r="N2515" i="6"/>
  <c r="O2515" i="6" s="1"/>
  <c r="N2516" i="6"/>
  <c r="O2516" i="6" s="1"/>
  <c r="N2517" i="6"/>
  <c r="O2517" i="6" s="1"/>
  <c r="N2518" i="6"/>
  <c r="O2518" i="6" s="1"/>
  <c r="N2519" i="6"/>
  <c r="O2519" i="6" s="1"/>
  <c r="N2520" i="6"/>
  <c r="O2520" i="6" s="1"/>
  <c r="N2521" i="6"/>
  <c r="O2521" i="6" s="1"/>
  <c r="N2522" i="6"/>
  <c r="O2522" i="6" s="1"/>
  <c r="N2523" i="6"/>
  <c r="O2523" i="6" s="1"/>
  <c r="N2524" i="6"/>
  <c r="O2524" i="6" s="1"/>
  <c r="N2525" i="6"/>
  <c r="O2525" i="6" s="1"/>
  <c r="N2526" i="6"/>
  <c r="O2526" i="6" s="1"/>
  <c r="N2527" i="6"/>
  <c r="O2527" i="6" s="1"/>
  <c r="N2528" i="6"/>
  <c r="O2528" i="6" s="1"/>
  <c r="N2529" i="6"/>
  <c r="O2529" i="6" s="1"/>
  <c r="N2530" i="6"/>
  <c r="O2530" i="6" s="1"/>
  <c r="N2531" i="6"/>
  <c r="O2531" i="6" s="1"/>
  <c r="N2532" i="6"/>
  <c r="O2532" i="6" s="1"/>
  <c r="N2533" i="6"/>
  <c r="O2533" i="6" s="1"/>
  <c r="N2534" i="6"/>
  <c r="O2534" i="6" s="1"/>
  <c r="N2535" i="6"/>
  <c r="O2535" i="6" s="1"/>
  <c r="N2536" i="6"/>
  <c r="O2536" i="6" s="1"/>
  <c r="N2537" i="6"/>
  <c r="O2537" i="6" s="1"/>
  <c r="N2538" i="6"/>
  <c r="O2538" i="6" s="1"/>
  <c r="N2539" i="6"/>
  <c r="O2539" i="6" s="1"/>
  <c r="N2540" i="6"/>
  <c r="O2540" i="6" s="1"/>
  <c r="N2541" i="6"/>
  <c r="O2541" i="6" s="1"/>
  <c r="N2542" i="6"/>
  <c r="O2542" i="6" s="1"/>
  <c r="N2543" i="6"/>
  <c r="O2543" i="6" s="1"/>
  <c r="N2544" i="6"/>
  <c r="O2544" i="6" s="1"/>
  <c r="N2545" i="6"/>
  <c r="O2545" i="6" s="1"/>
  <c r="N2546" i="6"/>
  <c r="O2546" i="6" s="1"/>
  <c r="N2547" i="6"/>
  <c r="O2547" i="6" s="1"/>
  <c r="N2548" i="6"/>
  <c r="O2548" i="6" s="1"/>
  <c r="N2549" i="6"/>
  <c r="O2549" i="6" s="1"/>
  <c r="N2550" i="6"/>
  <c r="O2550" i="6" s="1"/>
  <c r="N2551" i="6"/>
  <c r="O2551" i="6" s="1"/>
  <c r="N2552" i="6"/>
  <c r="O2552" i="6" s="1"/>
  <c r="N2553" i="6"/>
  <c r="O2553" i="6" s="1"/>
  <c r="N2554" i="6"/>
  <c r="O2554" i="6" s="1"/>
  <c r="N2555" i="6"/>
  <c r="O2555" i="6" s="1"/>
  <c r="N2556" i="6"/>
  <c r="O2556" i="6" s="1"/>
  <c r="N2557" i="6"/>
  <c r="O2557" i="6" s="1"/>
  <c r="N2558" i="6"/>
  <c r="O2558" i="6" s="1"/>
  <c r="N2559" i="6"/>
  <c r="O2559" i="6" s="1"/>
  <c r="N2560" i="6"/>
  <c r="O2560" i="6" s="1"/>
  <c r="N2561" i="6"/>
  <c r="O2561" i="6" s="1"/>
  <c r="N2562" i="6"/>
  <c r="O2562" i="6" s="1"/>
  <c r="N2563" i="6"/>
  <c r="O2563" i="6" s="1"/>
  <c r="N2564" i="6"/>
  <c r="O2564" i="6" s="1"/>
  <c r="N2565" i="6"/>
  <c r="O2565" i="6" s="1"/>
  <c r="N2566" i="6"/>
  <c r="O2566" i="6" s="1"/>
  <c r="N2567" i="6"/>
  <c r="O2567" i="6" s="1"/>
  <c r="N2568" i="6"/>
  <c r="O2568" i="6" s="1"/>
  <c r="N2569" i="6"/>
  <c r="O2569" i="6" s="1"/>
  <c r="N2570" i="6"/>
  <c r="O2570" i="6" s="1"/>
  <c r="N2571" i="6"/>
  <c r="O2571" i="6" s="1"/>
  <c r="N2572" i="6"/>
  <c r="O2572" i="6" s="1"/>
  <c r="N2573" i="6"/>
  <c r="O2573" i="6" s="1"/>
  <c r="N2574" i="6"/>
  <c r="O2574" i="6" s="1"/>
  <c r="N2575" i="6"/>
  <c r="O2575" i="6" s="1"/>
  <c r="N2576" i="6"/>
  <c r="O2576" i="6" s="1"/>
  <c r="N2577" i="6"/>
  <c r="O2577" i="6" s="1"/>
  <c r="N2578" i="6"/>
  <c r="O2578" i="6" s="1"/>
  <c r="N2579" i="6"/>
  <c r="O2579" i="6" s="1"/>
  <c r="N2580" i="6"/>
  <c r="O2580" i="6" s="1"/>
  <c r="N2581" i="6"/>
  <c r="O2581" i="6" s="1"/>
  <c r="N2582" i="6"/>
  <c r="O2582" i="6" s="1"/>
  <c r="N2583" i="6"/>
  <c r="O2583" i="6" s="1"/>
  <c r="N2584" i="6"/>
  <c r="O2584" i="6" s="1"/>
  <c r="N2585" i="6"/>
  <c r="O2585" i="6" s="1"/>
  <c r="N2586" i="6"/>
  <c r="O2586" i="6" s="1"/>
  <c r="N2587" i="6"/>
  <c r="O2587" i="6" s="1"/>
  <c r="N2588" i="6"/>
  <c r="O2588" i="6" s="1"/>
  <c r="N2589" i="6"/>
  <c r="O2589" i="6" s="1"/>
  <c r="N2590" i="6"/>
  <c r="O2590" i="6" s="1"/>
  <c r="N2591" i="6"/>
  <c r="O2591" i="6" s="1"/>
  <c r="N2592" i="6"/>
  <c r="O2592" i="6" s="1"/>
  <c r="N2593" i="6"/>
  <c r="O2593" i="6" s="1"/>
  <c r="N2594" i="6"/>
  <c r="O2594" i="6" s="1"/>
  <c r="N2595" i="6"/>
  <c r="O2595" i="6" s="1"/>
  <c r="N2596" i="6"/>
  <c r="O2596" i="6" s="1"/>
  <c r="N2597" i="6"/>
  <c r="O2597" i="6" s="1"/>
  <c r="N2598" i="6"/>
  <c r="O2598" i="6" s="1"/>
  <c r="N2599" i="6"/>
  <c r="O2599" i="6" s="1"/>
  <c r="N2600" i="6"/>
  <c r="O2600" i="6" s="1"/>
  <c r="N2601" i="6"/>
  <c r="O2601" i="6" s="1"/>
  <c r="N2602" i="6"/>
  <c r="O2602" i="6" s="1"/>
  <c r="N2603" i="6"/>
  <c r="O2603" i="6" s="1"/>
  <c r="N2604" i="6"/>
  <c r="O2604" i="6" s="1"/>
  <c r="N2605" i="6"/>
  <c r="O2605" i="6" s="1"/>
  <c r="N2606" i="6"/>
  <c r="O2606" i="6" s="1"/>
  <c r="N2607" i="6"/>
  <c r="O2607" i="6" s="1"/>
  <c r="N2608" i="6"/>
  <c r="O2608" i="6" s="1"/>
  <c r="N2609" i="6"/>
  <c r="O2609" i="6" s="1"/>
  <c r="N2610" i="6"/>
  <c r="O2610" i="6" s="1"/>
  <c r="N2611" i="6"/>
  <c r="O2611" i="6" s="1"/>
  <c r="N2612" i="6"/>
  <c r="O2612" i="6" s="1"/>
  <c r="N2613" i="6"/>
  <c r="O2613" i="6" s="1"/>
  <c r="N2614" i="6"/>
  <c r="O2614" i="6" s="1"/>
  <c r="N2615" i="6"/>
  <c r="O2615" i="6" s="1"/>
  <c r="N2616" i="6"/>
  <c r="O2616" i="6" s="1"/>
  <c r="N2617" i="6"/>
  <c r="O2617" i="6" s="1"/>
  <c r="N2618" i="6"/>
  <c r="O2618" i="6" s="1"/>
  <c r="N2619" i="6"/>
  <c r="O2619" i="6" s="1"/>
  <c r="N2620" i="6"/>
  <c r="O2620" i="6" s="1"/>
  <c r="N2621" i="6"/>
  <c r="O2621" i="6" s="1"/>
  <c r="N2622" i="6"/>
  <c r="O2622" i="6" s="1"/>
  <c r="N2623" i="6"/>
  <c r="O2623" i="6" s="1"/>
  <c r="N2624" i="6"/>
  <c r="O2624" i="6" s="1"/>
  <c r="N2625" i="6"/>
  <c r="O2625" i="6" s="1"/>
  <c r="N2626" i="6"/>
  <c r="O2626" i="6" s="1"/>
  <c r="N2627" i="6"/>
  <c r="O2627" i="6" s="1"/>
  <c r="N2628" i="6"/>
  <c r="O2628" i="6" s="1"/>
  <c r="N2629" i="6"/>
  <c r="O2629" i="6" s="1"/>
  <c r="N2630" i="6"/>
  <c r="O2630" i="6" s="1"/>
  <c r="N2631" i="6"/>
  <c r="O2631" i="6" s="1"/>
  <c r="N2632" i="6"/>
  <c r="O2632" i="6" s="1"/>
  <c r="N2633" i="6"/>
  <c r="O2633" i="6" s="1"/>
  <c r="N2634" i="6"/>
  <c r="O2634" i="6" s="1"/>
  <c r="N2635" i="6"/>
  <c r="O2635" i="6" s="1"/>
  <c r="N2636" i="6"/>
  <c r="O2636" i="6" s="1"/>
  <c r="N2637" i="6"/>
  <c r="O2637" i="6" s="1"/>
  <c r="N2638" i="6"/>
  <c r="O2638" i="6" s="1"/>
  <c r="N2639" i="6"/>
  <c r="O2639" i="6" s="1"/>
  <c r="N2640" i="6"/>
  <c r="O2640" i="6" s="1"/>
  <c r="N2641" i="6"/>
  <c r="O2641" i="6" s="1"/>
  <c r="N2642" i="6"/>
  <c r="O2642" i="6" s="1"/>
  <c r="N2643" i="6"/>
  <c r="O2643" i="6" s="1"/>
  <c r="N2644" i="6"/>
  <c r="O2644" i="6" s="1"/>
  <c r="N2645" i="6"/>
  <c r="O2645" i="6" s="1"/>
  <c r="N2646" i="6"/>
  <c r="O2646" i="6" s="1"/>
  <c r="N2647" i="6"/>
  <c r="O2647" i="6" s="1"/>
  <c r="N2648" i="6"/>
  <c r="O2648" i="6" s="1"/>
  <c r="N2649" i="6"/>
  <c r="O2649" i="6" s="1"/>
  <c r="N2650" i="6"/>
  <c r="O2650" i="6" s="1"/>
  <c r="N2651" i="6"/>
  <c r="O2651" i="6" s="1"/>
  <c r="N2652" i="6"/>
  <c r="O2652" i="6" s="1"/>
  <c r="N2653" i="6"/>
  <c r="O2653" i="6" s="1"/>
  <c r="N2654" i="6"/>
  <c r="O2654" i="6" s="1"/>
  <c r="N2655" i="6"/>
  <c r="O2655" i="6" s="1"/>
  <c r="N2656" i="6"/>
  <c r="O2656" i="6" s="1"/>
  <c r="N2657" i="6"/>
  <c r="O2657" i="6" s="1"/>
  <c r="N2658" i="6"/>
  <c r="O2658" i="6" s="1"/>
  <c r="N2659" i="6"/>
  <c r="O2659" i="6" s="1"/>
  <c r="N2660" i="6"/>
  <c r="O2660" i="6" s="1"/>
  <c r="N2661" i="6"/>
  <c r="O2661" i="6" s="1"/>
  <c r="N2662" i="6"/>
  <c r="O2662" i="6" s="1"/>
  <c r="N2663" i="6"/>
  <c r="O2663" i="6" s="1"/>
  <c r="N2664" i="6"/>
  <c r="O2664" i="6" s="1"/>
  <c r="N2665" i="6"/>
  <c r="O2665" i="6" s="1"/>
  <c r="N2666" i="6"/>
  <c r="O2666" i="6" s="1"/>
  <c r="N2667" i="6"/>
  <c r="O2667" i="6" s="1"/>
  <c r="N2668" i="6"/>
  <c r="O2668" i="6" s="1"/>
  <c r="N2669" i="6"/>
  <c r="O2669" i="6" s="1"/>
  <c r="N2670" i="6"/>
  <c r="O2670" i="6" s="1"/>
  <c r="N2671" i="6"/>
  <c r="O2671" i="6" s="1"/>
  <c r="N2672" i="6"/>
  <c r="O2672" i="6" s="1"/>
  <c r="N2673" i="6"/>
  <c r="O2673" i="6" s="1"/>
  <c r="N2674" i="6"/>
  <c r="O2674" i="6" s="1"/>
  <c r="N2675" i="6"/>
  <c r="O2675" i="6" s="1"/>
  <c r="N2676" i="6"/>
  <c r="O2676" i="6" s="1"/>
  <c r="N2677" i="6"/>
  <c r="O2677" i="6" s="1"/>
  <c r="N2678" i="6"/>
  <c r="O2678" i="6" s="1"/>
  <c r="N2679" i="6"/>
  <c r="O2679" i="6" s="1"/>
  <c r="N2680" i="6"/>
  <c r="O2680" i="6" s="1"/>
  <c r="N2681" i="6"/>
  <c r="O2681" i="6" s="1"/>
  <c r="N2682" i="6"/>
  <c r="O2682" i="6" s="1"/>
  <c r="N2683" i="6"/>
  <c r="O2683" i="6" s="1"/>
  <c r="N2684" i="6"/>
  <c r="O2684" i="6" s="1"/>
  <c r="N2685" i="6"/>
  <c r="O2685" i="6" s="1"/>
  <c r="N2686" i="6"/>
  <c r="O2686" i="6" s="1"/>
  <c r="N2687" i="6"/>
  <c r="O2687" i="6" s="1"/>
  <c r="N2688" i="6"/>
  <c r="O2688" i="6" s="1"/>
  <c r="N2689" i="6"/>
  <c r="O2689" i="6" s="1"/>
  <c r="N2690" i="6"/>
  <c r="O2690" i="6" s="1"/>
  <c r="N2691" i="6"/>
  <c r="O2691" i="6" s="1"/>
  <c r="N2692" i="6"/>
  <c r="O2692" i="6" s="1"/>
  <c r="N2693" i="6"/>
  <c r="O2693" i="6" s="1"/>
  <c r="N2694" i="6"/>
  <c r="O2694" i="6" s="1"/>
  <c r="N2695" i="6"/>
  <c r="O2695" i="6" s="1"/>
  <c r="N2696" i="6"/>
  <c r="O2696" i="6" s="1"/>
  <c r="N2697" i="6"/>
  <c r="O2697" i="6" s="1"/>
  <c r="N2698" i="6"/>
  <c r="O2698" i="6" s="1"/>
  <c r="N2699" i="6"/>
  <c r="O2699" i="6" s="1"/>
  <c r="N2700" i="6"/>
  <c r="O2700" i="6" s="1"/>
  <c r="N2701" i="6"/>
  <c r="O2701" i="6" s="1"/>
  <c r="N2702" i="6"/>
  <c r="O2702" i="6" s="1"/>
  <c r="N2703" i="6"/>
  <c r="O2703" i="6" s="1"/>
  <c r="N2704" i="6"/>
  <c r="O2704" i="6" s="1"/>
  <c r="N2705" i="6"/>
  <c r="O2705" i="6" s="1"/>
  <c r="N2706" i="6"/>
  <c r="O2706" i="6" s="1"/>
  <c r="N2707" i="6"/>
  <c r="O2707" i="6" s="1"/>
  <c r="N2708" i="6"/>
  <c r="O2708" i="6" s="1"/>
  <c r="N2709" i="6"/>
  <c r="O2709" i="6" s="1"/>
  <c r="N2710" i="6"/>
  <c r="O2710" i="6" s="1"/>
  <c r="N2711" i="6"/>
  <c r="O2711" i="6" s="1"/>
  <c r="N2712" i="6"/>
  <c r="O2712" i="6" s="1"/>
  <c r="N2713" i="6"/>
  <c r="O2713" i="6" s="1"/>
  <c r="N2714" i="6"/>
  <c r="O2714" i="6" s="1"/>
  <c r="N2715" i="6"/>
  <c r="O2715" i="6" s="1"/>
  <c r="N2716" i="6"/>
  <c r="O2716" i="6" s="1"/>
  <c r="N2717" i="6"/>
  <c r="O2717" i="6" s="1"/>
  <c r="N2718" i="6"/>
  <c r="O2718" i="6" s="1"/>
  <c r="N2719" i="6"/>
  <c r="O2719" i="6" s="1"/>
  <c r="N2720" i="6"/>
  <c r="O2720" i="6" s="1"/>
  <c r="N2721" i="6"/>
  <c r="O2721" i="6" s="1"/>
  <c r="N2722" i="6"/>
  <c r="O2722" i="6" s="1"/>
  <c r="N2723" i="6"/>
  <c r="O2723" i="6" s="1"/>
  <c r="N2724" i="6"/>
  <c r="O2724" i="6" s="1"/>
  <c r="N2725" i="6"/>
  <c r="O2725" i="6" s="1"/>
  <c r="N2726" i="6"/>
  <c r="O2726" i="6" s="1"/>
  <c r="N2727" i="6"/>
  <c r="O2727" i="6" s="1"/>
  <c r="N2728" i="6"/>
  <c r="O2728" i="6" s="1"/>
  <c r="N2729" i="6"/>
  <c r="O2729" i="6" s="1"/>
  <c r="N2730" i="6"/>
  <c r="O2730" i="6" s="1"/>
  <c r="N2731" i="6"/>
  <c r="O2731" i="6" s="1"/>
  <c r="N2732" i="6"/>
  <c r="O2732" i="6" s="1"/>
  <c r="N2733" i="6"/>
  <c r="O2733" i="6" s="1"/>
  <c r="N2734" i="6"/>
  <c r="O2734" i="6" s="1"/>
  <c r="N2735" i="6"/>
  <c r="O2735" i="6" s="1"/>
  <c r="N2736" i="6"/>
  <c r="O2736" i="6" s="1"/>
  <c r="N2737" i="6"/>
  <c r="O2737" i="6" s="1"/>
  <c r="N2738" i="6"/>
  <c r="O2738" i="6" s="1"/>
  <c r="N2739" i="6"/>
  <c r="O2739" i="6" s="1"/>
  <c r="N2740" i="6"/>
  <c r="O2740" i="6" s="1"/>
  <c r="N2741" i="6"/>
  <c r="O2741" i="6" s="1"/>
  <c r="N2742" i="6"/>
  <c r="O2742" i="6" s="1"/>
  <c r="N2743" i="6"/>
  <c r="O2743" i="6" s="1"/>
  <c r="N2744" i="6"/>
  <c r="O2744" i="6" s="1"/>
  <c r="N2745" i="6"/>
  <c r="O2745" i="6" s="1"/>
  <c r="N2746" i="6"/>
  <c r="O2746" i="6" s="1"/>
  <c r="N2747" i="6"/>
  <c r="O2747" i="6" s="1"/>
  <c r="N2748" i="6"/>
  <c r="O2748" i="6" s="1"/>
  <c r="N2749" i="6"/>
  <c r="O2749" i="6" s="1"/>
  <c r="N2750" i="6"/>
  <c r="O2750" i="6" s="1"/>
  <c r="N2751" i="6"/>
  <c r="O2751" i="6" s="1"/>
  <c r="N2752" i="6"/>
  <c r="O2752" i="6" s="1"/>
  <c r="N2753" i="6"/>
  <c r="O2753" i="6" s="1"/>
  <c r="N2754" i="6"/>
  <c r="O2754" i="6" s="1"/>
  <c r="N2755" i="6"/>
  <c r="O2755" i="6" s="1"/>
  <c r="N2756" i="6"/>
  <c r="O2756" i="6" s="1"/>
  <c r="N2757" i="6"/>
  <c r="O2757" i="6" s="1"/>
  <c r="N2758" i="6"/>
  <c r="O2758" i="6" s="1"/>
  <c r="N2759" i="6"/>
  <c r="O2759" i="6" s="1"/>
  <c r="N2760" i="6"/>
  <c r="O2760" i="6" s="1"/>
  <c r="N2761" i="6"/>
  <c r="O2761" i="6" s="1"/>
  <c r="N2762" i="6"/>
  <c r="O2762" i="6" s="1"/>
  <c r="N2763" i="6"/>
  <c r="O2763" i="6" s="1"/>
  <c r="N2764" i="6"/>
  <c r="O2764" i="6" s="1"/>
  <c r="N2765" i="6"/>
  <c r="O2765" i="6" s="1"/>
  <c r="N2766" i="6"/>
  <c r="O2766" i="6" s="1"/>
  <c r="N2767" i="6"/>
  <c r="O2767" i="6" s="1"/>
  <c r="N2768" i="6"/>
  <c r="O2768" i="6" s="1"/>
  <c r="N2769" i="6"/>
  <c r="O2769" i="6" s="1"/>
  <c r="N2770" i="6"/>
  <c r="O2770" i="6" s="1"/>
  <c r="N2771" i="6"/>
  <c r="O2771" i="6" s="1"/>
  <c r="N2772" i="6"/>
  <c r="O2772" i="6" s="1"/>
  <c r="N2773" i="6"/>
  <c r="O2773" i="6" s="1"/>
  <c r="N2774" i="6"/>
  <c r="O2774" i="6" s="1"/>
  <c r="N2775" i="6"/>
  <c r="O2775" i="6" s="1"/>
  <c r="N2776" i="6"/>
  <c r="O2776" i="6" s="1"/>
  <c r="N2777" i="6"/>
  <c r="O2777" i="6" s="1"/>
  <c r="N2778" i="6"/>
  <c r="O2778" i="6" s="1"/>
  <c r="N2779" i="6"/>
  <c r="O2779" i="6" s="1"/>
  <c r="N2780" i="6"/>
  <c r="O2780" i="6" s="1"/>
  <c r="N2781" i="6"/>
  <c r="O2781" i="6" s="1"/>
  <c r="N2782" i="6"/>
  <c r="O2782" i="6" s="1"/>
  <c r="N2783" i="6"/>
  <c r="O2783" i="6" s="1"/>
  <c r="N2784" i="6"/>
  <c r="O2784" i="6" s="1"/>
  <c r="N2785" i="6"/>
  <c r="O2785" i="6" s="1"/>
  <c r="N2786" i="6"/>
  <c r="O2786" i="6" s="1"/>
  <c r="N2787" i="6"/>
  <c r="O2787" i="6" s="1"/>
  <c r="N2788" i="6"/>
  <c r="O2788" i="6" s="1"/>
  <c r="N2789" i="6"/>
  <c r="O2789" i="6" s="1"/>
  <c r="N2790" i="6"/>
  <c r="O2790" i="6" s="1"/>
  <c r="N2791" i="6"/>
  <c r="O2791" i="6" s="1"/>
  <c r="N2792" i="6"/>
  <c r="O2792" i="6" s="1"/>
  <c r="N2793" i="6"/>
  <c r="O2793" i="6" s="1"/>
  <c r="N2794" i="6"/>
  <c r="O2794" i="6" s="1"/>
  <c r="N2795" i="6"/>
  <c r="O2795" i="6" s="1"/>
  <c r="N2796" i="6"/>
  <c r="O2796" i="6" s="1"/>
  <c r="N2797" i="6"/>
  <c r="O2797" i="6" s="1"/>
  <c r="N2798" i="6"/>
  <c r="O2798" i="6" s="1"/>
  <c r="N2799" i="6"/>
  <c r="O2799" i="6" s="1"/>
  <c r="N2800" i="6"/>
  <c r="O2800" i="6" s="1"/>
  <c r="N2801" i="6"/>
  <c r="O2801" i="6" s="1"/>
  <c r="N2802" i="6"/>
  <c r="O2802" i="6" s="1"/>
  <c r="N2803" i="6"/>
  <c r="O2803" i="6" s="1"/>
  <c r="N2804" i="6"/>
  <c r="O2804" i="6" s="1"/>
  <c r="N2805" i="6"/>
  <c r="O2805" i="6" s="1"/>
  <c r="N2806" i="6"/>
  <c r="O2806" i="6" s="1"/>
  <c r="N2807" i="6"/>
  <c r="O2807" i="6" s="1"/>
  <c r="N2808" i="6"/>
  <c r="O2808" i="6" s="1"/>
  <c r="N2809" i="6"/>
  <c r="O2809" i="6" s="1"/>
  <c r="N2810" i="6"/>
  <c r="O2810" i="6" s="1"/>
  <c r="N2811" i="6"/>
  <c r="O2811" i="6" s="1"/>
  <c r="N2812" i="6"/>
  <c r="O2812" i="6" s="1"/>
  <c r="N2813" i="6"/>
  <c r="O2813" i="6" s="1"/>
  <c r="N2814" i="6"/>
  <c r="O2814" i="6" s="1"/>
  <c r="N2815" i="6"/>
  <c r="O2815" i="6" s="1"/>
  <c r="N2816" i="6"/>
  <c r="O2816" i="6" s="1"/>
  <c r="N2817" i="6"/>
  <c r="O2817" i="6" s="1"/>
  <c r="N2818" i="6"/>
  <c r="O2818" i="6" s="1"/>
  <c r="N2819" i="6"/>
  <c r="O2819" i="6" s="1"/>
  <c r="N2820" i="6"/>
  <c r="O2820" i="6" s="1"/>
  <c r="N2821" i="6"/>
  <c r="O2821" i="6" s="1"/>
  <c r="N2822" i="6"/>
  <c r="O2822" i="6" s="1"/>
  <c r="N2823" i="6"/>
  <c r="O2823" i="6" s="1"/>
  <c r="N2824" i="6"/>
  <c r="O2824" i="6" s="1"/>
  <c r="N2825" i="6"/>
  <c r="O2825" i="6" s="1"/>
  <c r="N2826" i="6"/>
  <c r="O2826" i="6" s="1"/>
  <c r="N2827" i="6"/>
  <c r="O2827" i="6" s="1"/>
  <c r="N2828" i="6"/>
  <c r="O2828" i="6" s="1"/>
  <c r="N2829" i="6"/>
  <c r="O2829" i="6" s="1"/>
  <c r="N2830" i="6"/>
  <c r="O2830" i="6" s="1"/>
  <c r="N2831" i="6"/>
  <c r="O2831" i="6" s="1"/>
  <c r="N2832" i="6"/>
  <c r="O2832" i="6" s="1"/>
  <c r="N2833" i="6"/>
  <c r="O2833" i="6" s="1"/>
  <c r="N2834" i="6"/>
  <c r="O2834" i="6" s="1"/>
  <c r="N2835" i="6"/>
  <c r="O2835" i="6" s="1"/>
  <c r="N2836" i="6"/>
  <c r="O2836" i="6" s="1"/>
  <c r="N2837" i="6"/>
  <c r="O2837" i="6" s="1"/>
  <c r="N2838" i="6"/>
  <c r="O2838" i="6" s="1"/>
  <c r="N2839" i="6"/>
  <c r="O2839" i="6" s="1"/>
  <c r="N2840" i="6"/>
  <c r="O2840" i="6" s="1"/>
  <c r="N2841" i="6"/>
  <c r="O2841" i="6" s="1"/>
  <c r="N2842" i="6"/>
  <c r="O2842" i="6" s="1"/>
  <c r="N2843" i="6"/>
  <c r="O2843" i="6" s="1"/>
  <c r="N2844" i="6"/>
  <c r="O2844" i="6" s="1"/>
  <c r="N2845" i="6"/>
  <c r="O2845" i="6" s="1"/>
  <c r="N2846" i="6"/>
  <c r="O2846" i="6" s="1"/>
  <c r="N2847" i="6"/>
  <c r="O2847" i="6" s="1"/>
  <c r="N2848" i="6"/>
  <c r="O2848" i="6" s="1"/>
  <c r="N2849" i="6"/>
  <c r="O2849" i="6" s="1"/>
  <c r="N2850" i="6"/>
  <c r="O2850" i="6" s="1"/>
  <c r="N2851" i="6"/>
  <c r="O2851" i="6" s="1"/>
  <c r="N2852" i="6"/>
  <c r="O2852" i="6" s="1"/>
  <c r="N2853" i="6"/>
  <c r="O2853" i="6" s="1"/>
  <c r="N2854" i="6"/>
  <c r="O2854" i="6" s="1"/>
  <c r="N2855" i="6"/>
  <c r="O2855" i="6" s="1"/>
  <c r="N2856" i="6"/>
  <c r="O2856" i="6" s="1"/>
  <c r="N2857" i="6"/>
  <c r="O2857" i="6" s="1"/>
  <c r="N2858" i="6"/>
  <c r="O2858" i="6" s="1"/>
  <c r="N2859" i="6"/>
  <c r="O2859" i="6" s="1"/>
  <c r="N2860" i="6"/>
  <c r="O2860" i="6" s="1"/>
  <c r="N2861" i="6"/>
  <c r="O2861" i="6" s="1"/>
  <c r="N2862" i="6"/>
  <c r="O2862" i="6" s="1"/>
  <c r="N2863" i="6"/>
  <c r="O2863" i="6" s="1"/>
  <c r="N2864" i="6"/>
  <c r="O2864" i="6" s="1"/>
  <c r="N2865" i="6"/>
  <c r="O2865" i="6" s="1"/>
  <c r="N2866" i="6"/>
  <c r="O2866" i="6" s="1"/>
  <c r="N2867" i="6"/>
  <c r="O2867" i="6" s="1"/>
  <c r="N2868" i="6"/>
  <c r="O2868" i="6" s="1"/>
  <c r="N2869" i="6"/>
  <c r="O2869" i="6" s="1"/>
  <c r="N2870" i="6"/>
  <c r="O2870" i="6" s="1"/>
  <c r="N2871" i="6"/>
  <c r="O2871" i="6" s="1"/>
  <c r="N2872" i="6"/>
  <c r="O2872" i="6" s="1"/>
  <c r="N2873" i="6"/>
  <c r="O2873" i="6" s="1"/>
  <c r="N2874" i="6"/>
  <c r="O2874" i="6" s="1"/>
  <c r="N2875" i="6"/>
  <c r="O2875" i="6" s="1"/>
  <c r="N2876" i="6"/>
  <c r="O2876" i="6" s="1"/>
  <c r="N2877" i="6"/>
  <c r="O2877" i="6" s="1"/>
  <c r="N2878" i="6"/>
  <c r="O2878" i="6" s="1"/>
  <c r="N2879" i="6"/>
  <c r="O2879" i="6" s="1"/>
  <c r="N2880" i="6"/>
  <c r="O2880" i="6" s="1"/>
  <c r="N2881" i="6"/>
  <c r="O2881" i="6" s="1"/>
  <c r="N2882" i="6"/>
  <c r="O2882" i="6" s="1"/>
  <c r="N2883" i="6"/>
  <c r="O2883" i="6" s="1"/>
  <c r="N2884" i="6"/>
  <c r="O2884" i="6" s="1"/>
  <c r="N2885" i="6"/>
  <c r="O2885" i="6" s="1"/>
  <c r="N2886" i="6"/>
  <c r="O2886" i="6" s="1"/>
  <c r="N2887" i="6"/>
  <c r="O2887" i="6" s="1"/>
  <c r="N2888" i="6"/>
  <c r="O2888" i="6" s="1"/>
  <c r="N2889" i="6"/>
  <c r="O2889" i="6" s="1"/>
  <c r="N2890" i="6"/>
  <c r="O2890" i="6" s="1"/>
  <c r="N2891" i="6"/>
  <c r="O2891" i="6" s="1"/>
  <c r="N2892" i="6"/>
  <c r="O2892" i="6" s="1"/>
  <c r="N2893" i="6"/>
  <c r="O2893" i="6" s="1"/>
  <c r="N2894" i="6"/>
  <c r="O2894" i="6" s="1"/>
  <c r="N2895" i="6"/>
  <c r="O2895" i="6" s="1"/>
  <c r="N2896" i="6"/>
  <c r="O2896" i="6" s="1"/>
  <c r="N2897" i="6"/>
  <c r="O2897" i="6" s="1"/>
  <c r="N2898" i="6"/>
  <c r="O2898" i="6" s="1"/>
  <c r="N2899" i="6"/>
  <c r="O2899" i="6" s="1"/>
  <c r="N2900" i="6"/>
  <c r="O2900" i="6" s="1"/>
  <c r="N2901" i="6"/>
  <c r="O2901" i="6" s="1"/>
  <c r="N2902" i="6"/>
  <c r="O2902" i="6" s="1"/>
  <c r="N2903" i="6"/>
  <c r="O2903" i="6" s="1"/>
  <c r="N2904" i="6"/>
  <c r="O2904" i="6" s="1"/>
  <c r="N2905" i="6"/>
  <c r="O2905" i="6" s="1"/>
  <c r="N2906" i="6"/>
  <c r="O2906" i="6" s="1"/>
  <c r="N2907" i="6"/>
  <c r="O2907" i="6" s="1"/>
  <c r="N2908" i="6"/>
  <c r="O2908" i="6" s="1"/>
  <c r="N2909" i="6"/>
  <c r="O2909" i="6" s="1"/>
  <c r="N2910" i="6"/>
  <c r="O2910" i="6" s="1"/>
  <c r="N2911" i="6"/>
  <c r="O2911" i="6" s="1"/>
  <c r="N2912" i="6"/>
  <c r="O2912" i="6" s="1"/>
  <c r="N2913" i="6"/>
  <c r="O2913" i="6" s="1"/>
  <c r="N2914" i="6"/>
  <c r="O2914" i="6" s="1"/>
  <c r="N2915" i="6"/>
  <c r="O2915" i="6" s="1"/>
  <c r="N2916" i="6"/>
  <c r="O2916" i="6" s="1"/>
  <c r="N2917" i="6"/>
  <c r="O2917" i="6" s="1"/>
  <c r="N2918" i="6"/>
  <c r="O2918" i="6" s="1"/>
  <c r="N2919" i="6"/>
  <c r="O2919" i="6" s="1"/>
  <c r="N2920" i="6"/>
  <c r="O2920" i="6" s="1"/>
  <c r="N2921" i="6"/>
  <c r="O2921" i="6" s="1"/>
  <c r="N2922" i="6"/>
  <c r="O2922" i="6" s="1"/>
  <c r="N2923" i="6"/>
  <c r="O2923" i="6" s="1"/>
  <c r="N2924" i="6"/>
  <c r="O2924" i="6" s="1"/>
  <c r="N2925" i="6"/>
  <c r="O2925" i="6" s="1"/>
  <c r="N2926" i="6"/>
  <c r="O2926" i="6" s="1"/>
  <c r="N2927" i="6"/>
  <c r="O2927" i="6" s="1"/>
  <c r="N2928" i="6"/>
  <c r="O2928" i="6" s="1"/>
  <c r="N2929" i="6"/>
  <c r="O2929" i="6" s="1"/>
  <c r="N2930" i="6"/>
  <c r="O2930" i="6" s="1"/>
  <c r="N2931" i="6"/>
  <c r="O2931" i="6" s="1"/>
  <c r="N2932" i="6"/>
  <c r="O2932" i="6" s="1"/>
  <c r="N2933" i="6"/>
  <c r="O2933" i="6" s="1"/>
  <c r="N2934" i="6"/>
  <c r="O2934" i="6" s="1"/>
  <c r="N2935" i="6"/>
  <c r="O2935" i="6" s="1"/>
  <c r="N2936" i="6"/>
  <c r="O2936" i="6" s="1"/>
  <c r="N2937" i="6"/>
  <c r="O2937" i="6" s="1"/>
  <c r="N2938" i="6"/>
  <c r="O2938" i="6" s="1"/>
  <c r="N2939" i="6"/>
  <c r="O2939" i="6" s="1"/>
  <c r="N2940" i="6"/>
  <c r="O2940" i="6" s="1"/>
  <c r="N2941" i="6"/>
  <c r="O2941" i="6" s="1"/>
  <c r="N2942" i="6"/>
  <c r="O2942" i="6" s="1"/>
  <c r="N2943" i="6"/>
  <c r="O2943" i="6" s="1"/>
  <c r="N2944" i="6"/>
  <c r="O2944" i="6" s="1"/>
  <c r="N2945" i="6"/>
  <c r="O2945" i="6" s="1"/>
  <c r="N2946" i="6"/>
  <c r="O2946" i="6" s="1"/>
  <c r="N2947" i="6"/>
  <c r="O2947" i="6" s="1"/>
  <c r="N2948" i="6"/>
  <c r="O2948" i="6" s="1"/>
  <c r="N2949" i="6"/>
  <c r="O2949" i="6" s="1"/>
  <c r="N2950" i="6"/>
  <c r="O2950" i="6" s="1"/>
  <c r="N2951" i="6"/>
  <c r="O2951" i="6" s="1"/>
  <c r="N2952" i="6"/>
  <c r="O2952" i="6" s="1"/>
  <c r="N2953" i="6"/>
  <c r="O2953" i="6" s="1"/>
  <c r="N2954" i="6"/>
  <c r="O2954" i="6" s="1"/>
  <c r="N2955" i="6"/>
  <c r="O2955" i="6" s="1"/>
  <c r="N2956" i="6"/>
  <c r="O2956" i="6" s="1"/>
  <c r="N2957" i="6"/>
  <c r="O2957" i="6" s="1"/>
  <c r="N2958" i="6"/>
  <c r="O2958" i="6" s="1"/>
  <c r="N2959" i="6"/>
  <c r="O2959" i="6" s="1"/>
  <c r="N2960" i="6"/>
  <c r="O2960" i="6" s="1"/>
  <c r="N2961" i="6"/>
  <c r="O2961" i="6" s="1"/>
  <c r="N2962" i="6"/>
  <c r="O2962" i="6" s="1"/>
  <c r="N2963" i="6"/>
  <c r="O2963" i="6" s="1"/>
  <c r="N2964" i="6"/>
  <c r="O2964" i="6" s="1"/>
  <c r="N2965" i="6"/>
  <c r="O2965" i="6" s="1"/>
  <c r="N2966" i="6"/>
  <c r="O2966" i="6" s="1"/>
  <c r="N2967" i="6"/>
  <c r="O2967" i="6" s="1"/>
  <c r="N2968" i="6"/>
  <c r="O2968" i="6" s="1"/>
  <c r="N2969" i="6"/>
  <c r="O2969" i="6" s="1"/>
  <c r="N2970" i="6"/>
  <c r="O2970" i="6" s="1"/>
  <c r="N2971" i="6"/>
  <c r="O2971" i="6" s="1"/>
  <c r="N2972" i="6"/>
  <c r="O2972" i="6" s="1"/>
  <c r="N2973" i="6"/>
  <c r="O2973" i="6" s="1"/>
  <c r="N2974" i="6"/>
  <c r="O2974" i="6" s="1"/>
  <c r="N2975" i="6"/>
  <c r="O2975" i="6" s="1"/>
  <c r="N2976" i="6"/>
  <c r="O2976" i="6" s="1"/>
  <c r="N2977" i="6"/>
  <c r="O2977" i="6" s="1"/>
  <c r="N2978" i="6"/>
  <c r="O2978" i="6" s="1"/>
  <c r="N2979" i="6"/>
  <c r="O2979" i="6" s="1"/>
  <c r="N2980" i="6"/>
  <c r="O2980" i="6" s="1"/>
  <c r="N2981" i="6"/>
  <c r="O2981" i="6" s="1"/>
  <c r="N2982" i="6"/>
  <c r="O2982" i="6" s="1"/>
  <c r="N2983" i="6"/>
  <c r="O2983" i="6" s="1"/>
  <c r="N2984" i="6"/>
  <c r="O2984" i="6" s="1"/>
  <c r="N2985" i="6"/>
  <c r="O2985" i="6" s="1"/>
  <c r="N2986" i="6"/>
  <c r="O2986" i="6" s="1"/>
  <c r="N2987" i="6"/>
  <c r="O2987" i="6" s="1"/>
  <c r="N2988" i="6"/>
  <c r="O2988" i="6" s="1"/>
  <c r="N2989" i="6"/>
  <c r="O2989" i="6" s="1"/>
  <c r="N2990" i="6"/>
  <c r="O2990" i="6" s="1"/>
  <c r="N2991" i="6"/>
  <c r="O2991" i="6" s="1"/>
  <c r="N2992" i="6"/>
  <c r="O2992" i="6" s="1"/>
  <c r="N2993" i="6"/>
  <c r="O2993" i="6" s="1"/>
  <c r="N2994" i="6"/>
  <c r="O2994" i="6" s="1"/>
  <c r="N2995" i="6"/>
  <c r="O2995" i="6" s="1"/>
  <c r="N2996" i="6"/>
  <c r="O2996" i="6" s="1"/>
  <c r="N2997" i="6"/>
  <c r="O2997" i="6" s="1"/>
  <c r="N2998" i="6"/>
  <c r="O2998" i="6" s="1"/>
  <c r="N2999" i="6"/>
  <c r="O2999" i="6" s="1"/>
  <c r="N3000" i="6"/>
  <c r="O3000" i="6" s="1"/>
  <c r="N3001" i="6"/>
  <c r="O3001" i="6" s="1"/>
  <c r="N3002" i="6"/>
  <c r="O3002" i="6" s="1"/>
  <c r="N3003" i="6"/>
  <c r="O3003" i="6" s="1"/>
  <c r="N3004" i="6"/>
  <c r="O3004" i="6" s="1"/>
  <c r="N3005" i="6"/>
  <c r="O3005" i="6" s="1"/>
  <c r="N3006" i="6"/>
  <c r="O3006" i="6" s="1"/>
  <c r="N3007" i="6"/>
  <c r="O3007" i="6" s="1"/>
  <c r="N3008" i="6"/>
  <c r="O3008" i="6" s="1"/>
  <c r="N3009" i="6"/>
  <c r="O3009" i="6" s="1"/>
  <c r="N3010" i="6"/>
  <c r="O3010" i="6" s="1"/>
  <c r="N3011" i="6"/>
  <c r="O3011" i="6" s="1"/>
  <c r="N3012" i="6"/>
  <c r="O3012" i="6" s="1"/>
  <c r="N3013" i="6"/>
  <c r="O3013" i="6" s="1"/>
  <c r="N3014" i="6"/>
  <c r="O3014" i="6" s="1"/>
  <c r="N3015" i="6"/>
  <c r="O3015" i="6" s="1"/>
  <c r="N3016" i="6"/>
  <c r="O3016" i="6" s="1"/>
  <c r="N3017" i="6"/>
  <c r="O3017" i="6" s="1"/>
  <c r="N3018" i="6"/>
  <c r="O3018" i="6" s="1"/>
  <c r="N3019" i="6"/>
  <c r="O3019" i="6" s="1"/>
  <c r="N3020" i="6"/>
  <c r="O3020" i="6" s="1"/>
  <c r="N3021" i="6"/>
  <c r="O3021" i="6" s="1"/>
  <c r="N3022" i="6"/>
  <c r="O3022" i="6" s="1"/>
  <c r="N3023" i="6"/>
  <c r="O3023" i="6" s="1"/>
  <c r="N3024" i="6"/>
  <c r="O3024" i="6" s="1"/>
  <c r="N3025" i="6"/>
  <c r="O3025" i="6" s="1"/>
  <c r="N3026" i="6"/>
  <c r="O3026" i="6" s="1"/>
  <c r="N3027" i="6"/>
  <c r="O3027" i="6" s="1"/>
  <c r="N3028" i="6"/>
  <c r="O3028" i="6" s="1"/>
  <c r="N3029" i="6"/>
  <c r="O3029" i="6" s="1"/>
  <c r="N3030" i="6"/>
  <c r="O3030" i="6" s="1"/>
  <c r="N3031" i="6"/>
  <c r="O3031" i="6" s="1"/>
  <c r="N3032" i="6"/>
  <c r="O3032" i="6" s="1"/>
  <c r="N3033" i="6"/>
  <c r="O3033" i="6" s="1"/>
  <c r="N3034" i="6"/>
  <c r="O3034" i="6" s="1"/>
  <c r="N3035" i="6"/>
  <c r="O3035" i="6" s="1"/>
  <c r="N3036" i="6"/>
  <c r="O3036" i="6" s="1"/>
  <c r="N3037" i="6"/>
  <c r="O3037" i="6" s="1"/>
  <c r="N3038" i="6"/>
  <c r="O3038" i="6" s="1"/>
  <c r="N3039" i="6"/>
  <c r="O3039" i="6" s="1"/>
  <c r="N3040" i="6"/>
  <c r="O3040" i="6" s="1"/>
  <c r="N3041" i="6"/>
  <c r="O3041" i="6" s="1"/>
  <c r="N3042" i="6"/>
  <c r="O3042" i="6" s="1"/>
  <c r="N3043" i="6"/>
  <c r="O3043" i="6" s="1"/>
  <c r="N3044" i="6"/>
  <c r="O3044" i="6" s="1"/>
  <c r="N3045" i="6"/>
  <c r="O3045" i="6" s="1"/>
  <c r="N3046" i="6"/>
  <c r="O3046" i="6" s="1"/>
  <c r="N3047" i="6"/>
  <c r="O3047" i="6" s="1"/>
  <c r="N3048" i="6"/>
  <c r="O3048" i="6" s="1"/>
  <c r="N3049" i="6"/>
  <c r="O3049" i="6" s="1"/>
  <c r="N3050" i="6"/>
  <c r="O3050" i="6" s="1"/>
  <c r="N3051" i="6"/>
  <c r="O3051" i="6" s="1"/>
  <c r="N3052" i="6"/>
  <c r="O3052" i="6" s="1"/>
  <c r="N3053" i="6"/>
  <c r="O3053" i="6" s="1"/>
  <c r="N3054" i="6"/>
  <c r="O3054" i="6" s="1"/>
  <c r="N3055" i="6"/>
  <c r="O3055" i="6" s="1"/>
  <c r="N3056" i="6"/>
  <c r="O3056" i="6" s="1"/>
  <c r="N3057" i="6"/>
  <c r="O3057" i="6" s="1"/>
  <c r="N3058" i="6"/>
  <c r="O3058" i="6" s="1"/>
  <c r="N3059" i="6"/>
  <c r="O3059" i="6" s="1"/>
  <c r="N3060" i="6"/>
  <c r="O3060" i="6" s="1"/>
  <c r="N3061" i="6"/>
  <c r="O3061" i="6" s="1"/>
  <c r="N3062" i="6"/>
  <c r="O3062" i="6" s="1"/>
  <c r="N3063" i="6"/>
  <c r="O3063" i="6" s="1"/>
  <c r="N3064" i="6"/>
  <c r="O3064" i="6" s="1"/>
  <c r="N3065" i="6"/>
  <c r="O3065" i="6" s="1"/>
  <c r="N3066" i="6"/>
  <c r="O3066" i="6" s="1"/>
  <c r="N3067" i="6"/>
  <c r="O3067" i="6" s="1"/>
  <c r="N3068" i="6"/>
  <c r="O3068" i="6" s="1"/>
  <c r="N3069" i="6"/>
  <c r="O3069" i="6" s="1"/>
  <c r="N3070" i="6"/>
  <c r="O3070" i="6" s="1"/>
  <c r="N3071" i="6"/>
  <c r="O3071" i="6" s="1"/>
  <c r="N3072" i="6"/>
  <c r="O3072" i="6" s="1"/>
  <c r="N3073" i="6"/>
  <c r="O3073" i="6" s="1"/>
  <c r="N3074" i="6"/>
  <c r="O3074" i="6" s="1"/>
  <c r="N3075" i="6"/>
  <c r="O3075" i="6" s="1"/>
  <c r="N3076" i="6"/>
  <c r="O3076" i="6" s="1"/>
  <c r="N3077" i="6"/>
  <c r="O3077" i="6" s="1"/>
  <c r="N3078" i="6"/>
  <c r="O3078" i="6" s="1"/>
  <c r="N3079" i="6"/>
  <c r="O3079" i="6" s="1"/>
  <c r="N3080" i="6"/>
  <c r="O3080" i="6" s="1"/>
  <c r="N3081" i="6"/>
  <c r="O3081" i="6" s="1"/>
  <c r="N3082" i="6"/>
  <c r="O3082" i="6" s="1"/>
  <c r="N3083" i="6"/>
  <c r="O3083" i="6" s="1"/>
  <c r="N3084" i="6"/>
  <c r="O3084" i="6" s="1"/>
  <c r="N3085" i="6"/>
  <c r="O3085" i="6" s="1"/>
  <c r="N3086" i="6"/>
  <c r="O3086" i="6" s="1"/>
  <c r="N3087" i="6"/>
  <c r="O3087" i="6" s="1"/>
  <c r="N3088" i="6"/>
  <c r="O3088" i="6" s="1"/>
  <c r="N3089" i="6"/>
  <c r="O3089" i="6" s="1"/>
  <c r="N3090" i="6"/>
  <c r="O3090" i="6" s="1"/>
  <c r="N3091" i="6"/>
  <c r="O3091" i="6" s="1"/>
  <c r="N3092" i="6"/>
  <c r="O3092" i="6" s="1"/>
  <c r="N3093" i="6"/>
  <c r="O3093" i="6" s="1"/>
  <c r="N3094" i="6"/>
  <c r="O3094" i="6" s="1"/>
  <c r="N3095" i="6"/>
  <c r="O3095" i="6" s="1"/>
  <c r="N3096" i="6"/>
  <c r="O3096" i="6" s="1"/>
  <c r="N3097" i="6"/>
  <c r="O3097" i="6" s="1"/>
  <c r="N3098" i="6"/>
  <c r="O3098" i="6" s="1"/>
  <c r="N3099" i="6"/>
  <c r="O3099" i="6" s="1"/>
  <c r="N3100" i="6"/>
  <c r="O3100" i="6" s="1"/>
  <c r="N3101" i="6"/>
  <c r="O3101" i="6" s="1"/>
  <c r="N3102" i="6"/>
  <c r="O3102" i="6" s="1"/>
  <c r="N3103" i="6"/>
  <c r="O3103" i="6" s="1"/>
  <c r="N3104" i="6"/>
  <c r="O3104" i="6" s="1"/>
  <c r="N3105" i="6"/>
  <c r="O3105" i="6" s="1"/>
  <c r="N3106" i="6"/>
  <c r="O3106" i="6" s="1"/>
  <c r="N3107" i="6"/>
  <c r="O3107" i="6" s="1"/>
  <c r="N3108" i="6"/>
  <c r="O3108" i="6" s="1"/>
  <c r="N3109" i="6"/>
  <c r="O3109" i="6" s="1"/>
  <c r="N3110" i="6"/>
  <c r="O3110" i="6" s="1"/>
  <c r="N3111" i="6"/>
  <c r="O3111" i="6" s="1"/>
  <c r="N3112" i="6"/>
  <c r="O3112" i="6" s="1"/>
  <c r="N3113" i="6"/>
  <c r="O3113" i="6" s="1"/>
  <c r="N3114" i="6"/>
  <c r="O3114" i="6" s="1"/>
  <c r="N3115" i="6"/>
  <c r="O3115" i="6" s="1"/>
  <c r="N3116" i="6"/>
  <c r="O3116" i="6" s="1"/>
  <c r="N3117" i="6"/>
  <c r="O3117" i="6" s="1"/>
  <c r="N3118" i="6"/>
  <c r="O3118" i="6" s="1"/>
  <c r="N3119" i="6"/>
  <c r="O3119" i="6" s="1"/>
  <c r="N3120" i="6"/>
  <c r="O3120" i="6" s="1"/>
  <c r="N3121" i="6"/>
  <c r="O3121" i="6" s="1"/>
  <c r="N3122" i="6"/>
  <c r="O3122" i="6" s="1"/>
  <c r="N3123" i="6"/>
  <c r="O3123" i="6" s="1"/>
  <c r="N3124" i="6"/>
  <c r="O3124" i="6" s="1"/>
  <c r="N3125" i="6"/>
  <c r="O3125" i="6" s="1"/>
  <c r="N3126" i="6"/>
  <c r="O3126" i="6" s="1"/>
  <c r="N3127" i="6"/>
  <c r="O3127" i="6" s="1"/>
  <c r="N3128" i="6"/>
  <c r="O3128" i="6" s="1"/>
  <c r="N3129" i="6"/>
  <c r="O3129" i="6" s="1"/>
  <c r="N3130" i="6"/>
  <c r="O3130" i="6" s="1"/>
  <c r="N3131" i="6"/>
  <c r="O3131" i="6" s="1"/>
  <c r="N3132" i="6"/>
  <c r="O3132" i="6" s="1"/>
  <c r="N3133" i="6"/>
  <c r="O3133" i="6" s="1"/>
  <c r="N3134" i="6"/>
  <c r="O3134" i="6" s="1"/>
  <c r="N3135" i="6"/>
  <c r="O3135" i="6" s="1"/>
  <c r="N3136" i="6"/>
  <c r="O3136" i="6" s="1"/>
  <c r="N3137" i="6"/>
  <c r="O3137" i="6" s="1"/>
  <c r="N3138" i="6"/>
  <c r="O3138" i="6" s="1"/>
  <c r="N3139" i="6"/>
  <c r="O3139" i="6" s="1"/>
  <c r="N3140" i="6"/>
  <c r="O3140" i="6" s="1"/>
  <c r="N3141" i="6"/>
  <c r="O3141" i="6" s="1"/>
  <c r="N3142" i="6"/>
  <c r="O3142" i="6" s="1"/>
  <c r="N3143" i="6"/>
  <c r="O3143" i="6" s="1"/>
  <c r="N3144" i="6"/>
  <c r="O3144" i="6" s="1"/>
  <c r="N3145" i="6"/>
  <c r="O3145" i="6" s="1"/>
  <c r="N3146" i="6"/>
  <c r="O3146" i="6" s="1"/>
  <c r="N3147" i="6"/>
  <c r="O3147" i="6" s="1"/>
  <c r="N3148" i="6"/>
  <c r="O3148" i="6" s="1"/>
  <c r="N3149" i="6"/>
  <c r="O3149" i="6" s="1"/>
  <c r="N3150" i="6"/>
  <c r="O3150" i="6" s="1"/>
  <c r="N3151" i="6"/>
  <c r="O3151" i="6" s="1"/>
  <c r="N3152" i="6"/>
  <c r="O3152" i="6" s="1"/>
  <c r="N3153" i="6"/>
  <c r="O3153" i="6" s="1"/>
  <c r="N3154" i="6"/>
  <c r="O3154" i="6" s="1"/>
  <c r="N3155" i="6"/>
  <c r="O3155" i="6" s="1"/>
  <c r="N3156" i="6"/>
  <c r="O3156" i="6" s="1"/>
  <c r="N3157" i="6"/>
  <c r="O3157" i="6" s="1"/>
  <c r="N3158" i="6"/>
  <c r="O3158" i="6" s="1"/>
  <c r="N3159" i="6"/>
  <c r="O3159" i="6" s="1"/>
  <c r="N3160" i="6"/>
  <c r="O3160" i="6" s="1"/>
  <c r="N3161" i="6"/>
  <c r="O3161" i="6" s="1"/>
  <c r="N3162" i="6"/>
  <c r="O3162" i="6" s="1"/>
  <c r="N3163" i="6"/>
  <c r="O3163" i="6" s="1"/>
  <c r="N3164" i="6"/>
  <c r="O3164" i="6" s="1"/>
  <c r="N3165" i="6"/>
  <c r="O3165" i="6" s="1"/>
  <c r="N3166" i="6"/>
  <c r="O3166" i="6" s="1"/>
  <c r="N3167" i="6"/>
  <c r="O3167" i="6" s="1"/>
  <c r="N3168" i="6"/>
  <c r="O3168" i="6" s="1"/>
  <c r="N3169" i="6"/>
  <c r="O3169" i="6" s="1"/>
  <c r="N3170" i="6"/>
  <c r="O3170" i="6" s="1"/>
  <c r="N3171" i="6"/>
  <c r="O3171" i="6" s="1"/>
  <c r="N3172" i="6"/>
  <c r="O3172" i="6" s="1"/>
  <c r="N3173" i="6"/>
  <c r="O3173" i="6" s="1"/>
  <c r="N3174" i="6"/>
  <c r="O3174" i="6" s="1"/>
  <c r="N3175" i="6"/>
  <c r="O3175" i="6" s="1"/>
  <c r="N3176" i="6"/>
  <c r="O3176" i="6" s="1"/>
  <c r="N3177" i="6"/>
  <c r="O3177" i="6" s="1"/>
  <c r="N3178" i="6"/>
  <c r="O3178" i="6" s="1"/>
  <c r="N3179" i="6"/>
  <c r="O3179" i="6" s="1"/>
  <c r="N3180" i="6"/>
  <c r="O3180" i="6" s="1"/>
  <c r="N3181" i="6"/>
  <c r="O3181" i="6" s="1"/>
  <c r="N3182" i="6"/>
  <c r="O3182" i="6" s="1"/>
  <c r="N3183" i="6"/>
  <c r="O3183" i="6" s="1"/>
  <c r="N3184" i="6"/>
  <c r="O3184" i="6" s="1"/>
  <c r="N3185" i="6"/>
  <c r="O3185" i="6" s="1"/>
  <c r="N3186" i="6"/>
  <c r="O3186" i="6" s="1"/>
  <c r="N3187" i="6"/>
  <c r="O3187" i="6" s="1"/>
  <c r="N3188" i="6"/>
  <c r="O3188" i="6" s="1"/>
  <c r="N3189" i="6"/>
  <c r="O3189" i="6" s="1"/>
  <c r="N3190" i="6"/>
  <c r="O3190" i="6" s="1"/>
  <c r="N3191" i="6"/>
  <c r="O3191" i="6" s="1"/>
  <c r="N3192" i="6"/>
  <c r="O3192" i="6" s="1"/>
  <c r="N3193" i="6"/>
  <c r="O3193" i="6" s="1"/>
  <c r="N3194" i="6"/>
  <c r="O3194" i="6" s="1"/>
  <c r="N3195" i="6"/>
  <c r="O3195" i="6" s="1"/>
  <c r="N3196" i="6"/>
  <c r="O3196" i="6" s="1"/>
  <c r="N3197" i="6"/>
  <c r="O3197" i="6" s="1"/>
  <c r="N3198" i="6"/>
  <c r="O3198" i="6" s="1"/>
  <c r="N3199" i="6"/>
  <c r="O3199" i="6" s="1"/>
  <c r="N3200" i="6"/>
  <c r="O3200" i="6" s="1"/>
  <c r="N3201" i="6"/>
  <c r="O3201" i="6" s="1"/>
  <c r="N3202" i="6"/>
  <c r="O3202" i="6" s="1"/>
  <c r="N3203" i="6"/>
  <c r="O3203" i="6" s="1"/>
  <c r="N3204" i="6"/>
  <c r="O3204" i="6" s="1"/>
  <c r="N3205" i="6"/>
  <c r="O3205" i="6" s="1"/>
  <c r="N3206" i="6"/>
  <c r="O3206" i="6" s="1"/>
  <c r="N3207" i="6"/>
  <c r="O3207" i="6" s="1"/>
  <c r="N3208" i="6"/>
  <c r="O3208" i="6" s="1"/>
  <c r="N3209" i="6"/>
  <c r="O3209" i="6" s="1"/>
  <c r="N3210" i="6"/>
  <c r="O3210" i="6" s="1"/>
  <c r="N3211" i="6"/>
  <c r="O3211" i="6" s="1"/>
  <c r="N3212" i="6"/>
  <c r="O3212" i="6" s="1"/>
  <c r="N3213" i="6"/>
  <c r="O3213" i="6" s="1"/>
  <c r="N3214" i="6"/>
  <c r="O3214" i="6" s="1"/>
  <c r="N3215" i="6"/>
  <c r="O3215" i="6" s="1"/>
  <c r="N3216" i="6"/>
  <c r="O3216" i="6" s="1"/>
  <c r="N3217" i="6"/>
  <c r="O3217" i="6" s="1"/>
  <c r="N3218" i="6"/>
  <c r="O3218" i="6" s="1"/>
  <c r="N3219" i="6"/>
  <c r="O3219" i="6" s="1"/>
  <c r="N3220" i="6"/>
  <c r="O3220" i="6" s="1"/>
  <c r="N3221" i="6"/>
  <c r="O3221" i="6" s="1"/>
  <c r="N3222" i="6"/>
  <c r="O3222" i="6" s="1"/>
  <c r="N3223" i="6"/>
  <c r="O3223" i="6" s="1"/>
  <c r="N3224" i="6"/>
  <c r="O3224" i="6" s="1"/>
  <c r="N3225" i="6"/>
  <c r="O3225" i="6" s="1"/>
  <c r="N3226" i="6"/>
  <c r="O3226" i="6" s="1"/>
  <c r="N3227" i="6"/>
  <c r="O3227" i="6" s="1"/>
  <c r="N3228" i="6"/>
  <c r="O3228" i="6" s="1"/>
  <c r="N3229" i="6"/>
  <c r="O3229" i="6" s="1"/>
  <c r="N3230" i="6"/>
  <c r="O3230" i="6" s="1"/>
  <c r="N3231" i="6"/>
  <c r="O3231" i="6" s="1"/>
  <c r="N3232" i="6"/>
  <c r="O3232" i="6" s="1"/>
  <c r="N3233" i="6"/>
  <c r="O3233" i="6" s="1"/>
  <c r="N3234" i="6"/>
  <c r="O3234" i="6" s="1"/>
  <c r="N3235" i="6"/>
  <c r="O3235" i="6" s="1"/>
  <c r="N3236" i="6"/>
  <c r="O3236" i="6" s="1"/>
  <c r="N3237" i="6"/>
  <c r="O3237" i="6" s="1"/>
  <c r="N3238" i="6"/>
  <c r="O3238" i="6" s="1"/>
  <c r="N3239" i="6"/>
  <c r="O3239" i="6" s="1"/>
  <c r="N3240" i="6"/>
  <c r="O3240" i="6" s="1"/>
  <c r="N3241" i="6"/>
  <c r="O3241" i="6" s="1"/>
  <c r="N3242" i="6"/>
  <c r="O3242" i="6" s="1"/>
  <c r="N3243" i="6"/>
  <c r="O3243" i="6" s="1"/>
  <c r="N3244" i="6"/>
  <c r="O3244" i="6" s="1"/>
  <c r="N3245" i="6"/>
  <c r="O3245" i="6" s="1"/>
  <c r="N3246" i="6"/>
  <c r="O3246" i="6" s="1"/>
  <c r="N3247" i="6"/>
  <c r="O3247" i="6" s="1"/>
  <c r="N3248" i="6"/>
  <c r="O3248" i="6" s="1"/>
  <c r="N3249" i="6"/>
  <c r="O3249" i="6" s="1"/>
  <c r="N3250" i="6"/>
  <c r="O3250" i="6" s="1"/>
  <c r="N3251" i="6"/>
  <c r="O3251" i="6" s="1"/>
  <c r="N3252" i="6"/>
  <c r="O3252" i="6" s="1"/>
  <c r="N3253" i="6"/>
  <c r="O3253" i="6" s="1"/>
  <c r="N3254" i="6"/>
  <c r="O3254" i="6" s="1"/>
  <c r="N3255" i="6"/>
  <c r="O3255" i="6" s="1"/>
  <c r="N3256" i="6"/>
  <c r="O3256" i="6" s="1"/>
  <c r="N3257" i="6"/>
  <c r="O3257" i="6" s="1"/>
  <c r="N3258" i="6"/>
  <c r="O3258" i="6" s="1"/>
  <c r="N3259" i="6"/>
  <c r="O3259" i="6" s="1"/>
  <c r="N3260" i="6"/>
  <c r="O3260" i="6" s="1"/>
  <c r="N3261" i="6"/>
  <c r="O3261" i="6" s="1"/>
  <c r="N3262" i="6"/>
  <c r="O3262" i="6" s="1"/>
  <c r="N3263" i="6"/>
  <c r="O3263" i="6" s="1"/>
  <c r="N3264" i="6"/>
  <c r="O3264" i="6" s="1"/>
  <c r="N3265" i="6"/>
  <c r="O3265" i="6" s="1"/>
  <c r="N3266" i="6"/>
  <c r="O3266" i="6" s="1"/>
  <c r="N3267" i="6"/>
  <c r="O3267" i="6" s="1"/>
  <c r="N3268" i="6"/>
  <c r="O3268" i="6" s="1"/>
  <c r="N3269" i="6"/>
  <c r="O3269" i="6" s="1"/>
  <c r="N3270" i="6"/>
  <c r="O3270" i="6" s="1"/>
  <c r="N3271" i="6"/>
  <c r="O3271" i="6" s="1"/>
  <c r="N3272" i="6"/>
  <c r="O3272" i="6" s="1"/>
  <c r="N3273" i="6"/>
  <c r="O3273" i="6" s="1"/>
  <c r="N3274" i="6"/>
  <c r="O3274" i="6" s="1"/>
  <c r="N3275" i="6"/>
  <c r="O3275" i="6" s="1"/>
  <c r="N3276" i="6"/>
  <c r="O3276" i="6" s="1"/>
  <c r="N3277" i="6"/>
  <c r="O3277" i="6" s="1"/>
  <c r="N3278" i="6"/>
  <c r="O3278" i="6" s="1"/>
  <c r="N3279" i="6"/>
  <c r="O3279" i="6" s="1"/>
  <c r="N3280" i="6"/>
  <c r="O3280" i="6" s="1"/>
  <c r="N3281" i="6"/>
  <c r="O3281" i="6" s="1"/>
  <c r="N3282" i="6"/>
  <c r="O3282" i="6" s="1"/>
  <c r="N3283" i="6"/>
  <c r="O3283" i="6" s="1"/>
  <c r="N3284" i="6"/>
  <c r="O3284" i="6" s="1"/>
  <c r="N3285" i="6"/>
  <c r="O3285" i="6" s="1"/>
  <c r="N3286" i="6"/>
  <c r="O3286" i="6" s="1"/>
  <c r="N3287" i="6"/>
  <c r="O3287" i="6" s="1"/>
  <c r="N3288" i="6"/>
  <c r="O3288" i="6" s="1"/>
  <c r="N3289" i="6"/>
  <c r="O3289" i="6" s="1"/>
  <c r="N3290" i="6"/>
  <c r="O3290" i="6" s="1"/>
  <c r="N3291" i="6"/>
  <c r="O3291" i="6" s="1"/>
  <c r="N3292" i="6"/>
  <c r="O3292" i="6" s="1"/>
  <c r="N3293" i="6"/>
  <c r="O3293" i="6" s="1"/>
  <c r="N3294" i="6"/>
  <c r="O3294" i="6" s="1"/>
  <c r="N3295" i="6"/>
  <c r="O3295" i="6" s="1"/>
  <c r="N3296" i="6"/>
  <c r="O3296" i="6" s="1"/>
  <c r="N3297" i="6"/>
  <c r="O3297" i="6" s="1"/>
  <c r="N3298" i="6"/>
  <c r="O3298" i="6" s="1"/>
  <c r="N3299" i="6"/>
  <c r="O3299" i="6" s="1"/>
  <c r="N3300" i="6"/>
  <c r="O3300" i="6" s="1"/>
  <c r="N3301" i="6"/>
  <c r="O3301" i="6" s="1"/>
  <c r="N3302" i="6"/>
  <c r="O3302" i="6" s="1"/>
  <c r="N3303" i="6"/>
  <c r="O3303" i="6" s="1"/>
  <c r="N3304" i="6"/>
  <c r="O3304" i="6" s="1"/>
  <c r="N3305" i="6"/>
  <c r="O3305" i="6" s="1"/>
  <c r="N3306" i="6"/>
  <c r="O3306" i="6" s="1"/>
  <c r="N3307" i="6"/>
  <c r="O3307" i="6" s="1"/>
  <c r="N3308" i="6"/>
  <c r="O3308" i="6" s="1"/>
  <c r="N3309" i="6"/>
  <c r="O3309" i="6" s="1"/>
  <c r="N3310" i="6"/>
  <c r="O3310" i="6" s="1"/>
  <c r="N3311" i="6"/>
  <c r="O3311" i="6" s="1"/>
  <c r="N3312" i="6"/>
  <c r="O3312" i="6" s="1"/>
  <c r="N3313" i="6"/>
  <c r="O3313" i="6" s="1"/>
  <c r="N3314" i="6"/>
  <c r="O3314" i="6" s="1"/>
  <c r="N3315" i="6"/>
  <c r="O3315" i="6" s="1"/>
  <c r="N3316" i="6"/>
  <c r="O3316" i="6" s="1"/>
  <c r="N3317" i="6"/>
  <c r="O3317" i="6" s="1"/>
  <c r="N3318" i="6"/>
  <c r="O3318" i="6" s="1"/>
  <c r="N3319" i="6"/>
  <c r="O3319" i="6" s="1"/>
  <c r="N3320" i="6"/>
  <c r="O3320" i="6" s="1"/>
  <c r="N3321" i="6"/>
  <c r="O3321" i="6" s="1"/>
  <c r="N3322" i="6"/>
  <c r="O3322" i="6" s="1"/>
  <c r="N3323" i="6"/>
  <c r="O3323" i="6" s="1"/>
  <c r="N3324" i="6"/>
  <c r="O3324" i="6" s="1"/>
  <c r="N3325" i="6"/>
  <c r="O3325" i="6" s="1"/>
  <c r="N3326" i="6"/>
  <c r="O3326" i="6" s="1"/>
  <c r="N3327" i="6"/>
  <c r="O3327" i="6" s="1"/>
  <c r="N3328" i="6"/>
  <c r="O3328" i="6" s="1"/>
  <c r="N3329" i="6"/>
  <c r="O3329" i="6" s="1"/>
  <c r="N3330" i="6"/>
  <c r="O3330" i="6" s="1"/>
  <c r="N3331" i="6"/>
  <c r="O3331" i="6" s="1"/>
  <c r="N3332" i="6"/>
  <c r="O3332" i="6" s="1"/>
  <c r="N3333" i="6"/>
  <c r="O3333" i="6" s="1"/>
  <c r="N3334" i="6"/>
  <c r="O3334" i="6" s="1"/>
  <c r="N3335" i="6"/>
  <c r="O3335" i="6" s="1"/>
  <c r="N3336" i="6"/>
  <c r="O3336" i="6" s="1"/>
  <c r="N3337" i="6"/>
  <c r="O3337" i="6" s="1"/>
  <c r="N3338" i="6"/>
  <c r="O3338" i="6" s="1"/>
  <c r="N3339" i="6"/>
  <c r="O3339" i="6" s="1"/>
  <c r="N3340" i="6"/>
  <c r="O3340" i="6" s="1"/>
  <c r="N3341" i="6"/>
  <c r="O3341" i="6" s="1"/>
  <c r="N3342" i="6"/>
  <c r="O3342" i="6" s="1"/>
  <c r="N3343" i="6"/>
  <c r="O3343" i="6" s="1"/>
  <c r="N3344" i="6"/>
  <c r="O3344" i="6" s="1"/>
  <c r="N3345" i="6"/>
  <c r="O3345" i="6" s="1"/>
  <c r="N3346" i="6"/>
  <c r="O3346" i="6" s="1"/>
  <c r="N3347" i="6"/>
  <c r="O3347" i="6" s="1"/>
  <c r="N3348" i="6"/>
  <c r="O3348" i="6" s="1"/>
  <c r="N3349" i="6"/>
  <c r="O3349" i="6" s="1"/>
  <c r="N3350" i="6"/>
  <c r="O3350" i="6" s="1"/>
  <c r="N3351" i="6"/>
  <c r="O3351" i="6" s="1"/>
  <c r="N3352" i="6"/>
  <c r="O3352" i="6" s="1"/>
  <c r="N3353" i="6"/>
  <c r="O3353" i="6" s="1"/>
  <c r="N3354" i="6"/>
  <c r="O3354" i="6" s="1"/>
  <c r="N3355" i="6"/>
  <c r="O3355" i="6" s="1"/>
  <c r="N3356" i="6"/>
  <c r="O3356" i="6" s="1"/>
  <c r="N3357" i="6"/>
  <c r="O3357" i="6" s="1"/>
  <c r="N3358" i="6"/>
  <c r="O3358" i="6" s="1"/>
  <c r="N3359" i="6"/>
  <c r="O3359" i="6" s="1"/>
  <c r="N3360" i="6"/>
  <c r="O3360" i="6" s="1"/>
  <c r="N3361" i="6"/>
  <c r="O3361" i="6" s="1"/>
  <c r="N3362" i="6"/>
  <c r="O3362" i="6" s="1"/>
  <c r="N3363" i="6"/>
  <c r="O3363" i="6" s="1"/>
  <c r="N3364" i="6"/>
  <c r="O3364" i="6" s="1"/>
  <c r="N3365" i="6"/>
  <c r="O3365" i="6" s="1"/>
  <c r="N3366" i="6"/>
  <c r="O3366" i="6" s="1"/>
  <c r="N3367" i="6"/>
  <c r="O3367" i="6" s="1"/>
  <c r="N3368" i="6"/>
  <c r="O3368" i="6" s="1"/>
  <c r="N3369" i="6"/>
  <c r="O3369" i="6" s="1"/>
  <c r="N3370" i="6"/>
  <c r="O3370" i="6" s="1"/>
  <c r="N3371" i="6"/>
  <c r="O3371" i="6" s="1"/>
  <c r="N3372" i="6"/>
  <c r="O3372" i="6" s="1"/>
  <c r="N3373" i="6"/>
  <c r="O3373" i="6" s="1"/>
  <c r="N3374" i="6"/>
  <c r="O3374" i="6" s="1"/>
  <c r="N3375" i="6"/>
  <c r="O3375" i="6" s="1"/>
  <c r="N3376" i="6"/>
  <c r="O3376" i="6" s="1"/>
  <c r="N3377" i="6"/>
  <c r="O3377" i="6" s="1"/>
  <c r="N3378" i="6"/>
  <c r="O3378" i="6" s="1"/>
  <c r="N3379" i="6"/>
  <c r="O3379" i="6" s="1"/>
  <c r="N3380" i="6"/>
  <c r="O3380" i="6" s="1"/>
  <c r="N3381" i="6"/>
  <c r="O3381" i="6" s="1"/>
  <c r="N3382" i="6"/>
  <c r="O3382" i="6" s="1"/>
  <c r="N3383" i="6"/>
  <c r="O3383" i="6" s="1"/>
  <c r="N3384" i="6"/>
  <c r="O3384" i="6" s="1"/>
  <c r="N3385" i="6"/>
  <c r="O3385" i="6" s="1"/>
  <c r="N3386" i="6"/>
  <c r="O3386" i="6" s="1"/>
  <c r="N3387" i="6"/>
  <c r="O3387" i="6" s="1"/>
  <c r="N3388" i="6"/>
  <c r="O3388" i="6" s="1"/>
  <c r="N3389" i="6"/>
  <c r="O3389" i="6" s="1"/>
  <c r="N3390" i="6"/>
  <c r="O3390" i="6" s="1"/>
  <c r="N3391" i="6"/>
  <c r="O3391" i="6" s="1"/>
  <c r="N3392" i="6"/>
  <c r="O3392" i="6" s="1"/>
  <c r="N3393" i="6"/>
  <c r="O3393" i="6" s="1"/>
  <c r="N3394" i="6"/>
  <c r="O3394" i="6" s="1"/>
  <c r="N3395" i="6"/>
  <c r="O3395" i="6" s="1"/>
  <c r="N3396" i="6"/>
  <c r="O3396" i="6" s="1"/>
  <c r="N3397" i="6"/>
  <c r="O3397" i="6" s="1"/>
  <c r="N3398" i="6"/>
  <c r="O3398" i="6" s="1"/>
  <c r="N3399" i="6"/>
  <c r="O3399" i="6" s="1"/>
  <c r="N3400" i="6"/>
  <c r="O3400" i="6" s="1"/>
  <c r="N3401" i="6"/>
  <c r="O3401" i="6" s="1"/>
  <c r="N3402" i="6"/>
  <c r="O3402" i="6" s="1"/>
  <c r="N3403" i="6"/>
  <c r="O3403" i="6" s="1"/>
  <c r="N3404" i="6"/>
  <c r="O3404" i="6" s="1"/>
  <c r="N3405" i="6"/>
  <c r="O3405" i="6" s="1"/>
  <c r="N3406" i="6"/>
  <c r="O3406" i="6" s="1"/>
  <c r="N3407" i="6"/>
  <c r="O3407" i="6" s="1"/>
  <c r="N3408" i="6"/>
  <c r="O3408" i="6" s="1"/>
  <c r="N3409" i="6"/>
  <c r="O3409" i="6" s="1"/>
  <c r="N3410" i="6"/>
  <c r="O3410" i="6" s="1"/>
  <c r="N3411" i="6"/>
  <c r="O3411" i="6" s="1"/>
  <c r="N3412" i="6"/>
  <c r="O3412" i="6" s="1"/>
  <c r="N3413" i="6"/>
  <c r="O3413" i="6" s="1"/>
  <c r="N3414" i="6"/>
  <c r="O3414" i="6" s="1"/>
  <c r="N3415" i="6"/>
  <c r="O3415" i="6" s="1"/>
  <c r="N3416" i="6"/>
  <c r="O3416" i="6" s="1"/>
  <c r="N3417" i="6"/>
  <c r="O3417" i="6" s="1"/>
  <c r="N3418" i="6"/>
  <c r="O3418" i="6" s="1"/>
  <c r="N3419" i="6"/>
  <c r="O3419" i="6" s="1"/>
  <c r="N3420" i="6"/>
  <c r="O3420" i="6" s="1"/>
  <c r="N3421" i="6"/>
  <c r="O3421" i="6" s="1"/>
  <c r="N3422" i="6"/>
  <c r="O3422" i="6" s="1"/>
  <c r="N3423" i="6"/>
  <c r="O3423" i="6" s="1"/>
  <c r="N3424" i="6"/>
  <c r="O3424" i="6" s="1"/>
  <c r="N3425" i="6"/>
  <c r="O3425" i="6" s="1"/>
  <c r="N3426" i="6"/>
  <c r="O3426" i="6" s="1"/>
  <c r="N3427" i="6"/>
  <c r="O3427" i="6" s="1"/>
  <c r="N3428" i="6"/>
  <c r="O3428" i="6" s="1"/>
  <c r="N3429" i="6"/>
  <c r="O3429" i="6" s="1"/>
  <c r="N3430" i="6"/>
  <c r="O3430" i="6" s="1"/>
  <c r="N3431" i="6"/>
  <c r="O3431" i="6" s="1"/>
  <c r="N3432" i="6"/>
  <c r="O3432" i="6" s="1"/>
  <c r="N3433" i="6"/>
  <c r="O3433" i="6" s="1"/>
  <c r="N3434" i="6"/>
  <c r="O3434" i="6" s="1"/>
  <c r="N3435" i="6"/>
  <c r="O3435" i="6" s="1"/>
  <c r="N3436" i="6"/>
  <c r="O3436" i="6" s="1"/>
  <c r="N3437" i="6"/>
  <c r="O3437" i="6" s="1"/>
  <c r="N3438" i="6"/>
  <c r="O3438" i="6" s="1"/>
  <c r="N3439" i="6"/>
  <c r="O3439" i="6" s="1"/>
  <c r="N3440" i="6"/>
  <c r="O3440" i="6" s="1"/>
  <c r="N3441" i="6"/>
  <c r="O3441" i="6" s="1"/>
  <c r="N3442" i="6"/>
  <c r="O3442" i="6" s="1"/>
  <c r="N3443" i="6"/>
  <c r="O3443" i="6" s="1"/>
  <c r="N3444" i="6"/>
  <c r="O3444" i="6" s="1"/>
  <c r="N3445" i="6"/>
  <c r="O3445" i="6" s="1"/>
  <c r="N3446" i="6"/>
  <c r="O3446" i="6" s="1"/>
  <c r="N3447" i="6"/>
  <c r="O3447" i="6" s="1"/>
  <c r="N3448" i="6"/>
  <c r="O3448" i="6" s="1"/>
  <c r="N3449" i="6"/>
  <c r="O3449" i="6" s="1"/>
  <c r="N3450" i="6"/>
  <c r="O3450" i="6" s="1"/>
  <c r="N3451" i="6"/>
  <c r="O3451" i="6" s="1"/>
  <c r="N3452" i="6"/>
  <c r="O3452" i="6" s="1"/>
  <c r="N3453" i="6"/>
  <c r="O3453" i="6" s="1"/>
  <c r="N3454" i="6"/>
  <c r="O3454" i="6" s="1"/>
  <c r="N3455" i="6"/>
  <c r="O3455" i="6" s="1"/>
  <c r="N3456" i="6"/>
  <c r="O3456" i="6" s="1"/>
  <c r="N3457" i="6"/>
  <c r="O3457" i="6" s="1"/>
  <c r="N3458" i="6"/>
  <c r="O3458" i="6" s="1"/>
  <c r="N3459" i="6"/>
  <c r="O3459" i="6" s="1"/>
  <c r="N3460" i="6"/>
  <c r="O3460" i="6" s="1"/>
  <c r="N3461" i="6"/>
  <c r="O3461" i="6" s="1"/>
  <c r="N3462" i="6"/>
  <c r="O3462" i="6" s="1"/>
  <c r="N3463" i="6"/>
  <c r="O3463" i="6" s="1"/>
  <c r="N3464" i="6"/>
  <c r="O3464" i="6" s="1"/>
  <c r="N3465" i="6"/>
  <c r="O3465" i="6" s="1"/>
  <c r="N3466" i="6"/>
  <c r="O3466" i="6" s="1"/>
  <c r="N3467" i="6"/>
  <c r="O3467" i="6" s="1"/>
  <c r="N3468" i="6"/>
  <c r="O3468" i="6" s="1"/>
  <c r="N3469" i="6"/>
  <c r="O3469" i="6" s="1"/>
  <c r="N3470" i="6"/>
  <c r="O3470" i="6" s="1"/>
  <c r="N3471" i="6"/>
  <c r="O3471" i="6" s="1"/>
  <c r="N3472" i="6"/>
  <c r="O3472" i="6" s="1"/>
  <c r="N3473" i="6"/>
  <c r="O3473" i="6" s="1"/>
  <c r="N3474" i="6"/>
  <c r="O3474" i="6" s="1"/>
  <c r="N3475" i="6"/>
  <c r="O3475" i="6" s="1"/>
  <c r="N3476" i="6"/>
  <c r="O3476" i="6" s="1"/>
  <c r="N3477" i="6"/>
  <c r="O3477" i="6" s="1"/>
  <c r="N3478" i="6"/>
  <c r="O3478" i="6" s="1"/>
  <c r="N3479" i="6"/>
  <c r="O3479" i="6" s="1"/>
  <c r="N3480" i="6"/>
  <c r="O3480" i="6" s="1"/>
  <c r="N3481" i="6"/>
  <c r="O3481" i="6" s="1"/>
  <c r="N3482" i="6"/>
  <c r="O3482" i="6" s="1"/>
  <c r="N3483" i="6"/>
  <c r="O3483" i="6" s="1"/>
  <c r="N3484" i="6"/>
  <c r="O3484" i="6" s="1"/>
  <c r="N3485" i="6"/>
  <c r="O3485" i="6" s="1"/>
  <c r="N3486" i="6"/>
  <c r="O3486" i="6" s="1"/>
  <c r="N3487" i="6"/>
  <c r="O3487" i="6" s="1"/>
  <c r="N3488" i="6"/>
  <c r="O3488" i="6" s="1"/>
  <c r="N3489" i="6"/>
  <c r="O3489" i="6" s="1"/>
  <c r="N3490" i="6"/>
  <c r="O3490" i="6" s="1"/>
  <c r="N3491" i="6"/>
  <c r="O3491" i="6" s="1"/>
  <c r="N3492" i="6"/>
  <c r="O3492" i="6" s="1"/>
  <c r="N3493" i="6"/>
  <c r="O3493" i="6" s="1"/>
  <c r="N3494" i="6"/>
  <c r="O3494" i="6" s="1"/>
  <c r="N3495" i="6"/>
  <c r="O3495" i="6" s="1"/>
  <c r="N3496" i="6"/>
  <c r="O3496" i="6" s="1"/>
  <c r="N3497" i="6"/>
  <c r="O3497" i="6" s="1"/>
  <c r="N3498" i="6"/>
  <c r="O3498" i="6" s="1"/>
  <c r="N3499" i="6"/>
  <c r="O3499" i="6" s="1"/>
  <c r="N3500" i="6"/>
  <c r="O3500" i="6" s="1"/>
  <c r="N3501" i="6"/>
  <c r="O3501" i="6" s="1"/>
  <c r="N3502" i="6"/>
  <c r="O3502" i="6" s="1"/>
  <c r="N3503" i="6"/>
  <c r="O3503" i="6" s="1"/>
  <c r="N3504" i="6"/>
  <c r="O3504" i="6" s="1"/>
  <c r="N3505" i="6"/>
  <c r="O3505" i="6" s="1"/>
  <c r="N3506" i="6"/>
  <c r="O3506" i="6" s="1"/>
  <c r="N3507" i="6"/>
  <c r="O3507" i="6" s="1"/>
  <c r="N3508" i="6"/>
  <c r="O3508" i="6" s="1"/>
  <c r="N3509" i="6"/>
  <c r="O3509" i="6" s="1"/>
  <c r="N3510" i="6"/>
  <c r="O3510" i="6" s="1"/>
  <c r="N3511" i="6"/>
  <c r="O3511" i="6" s="1"/>
  <c r="N3512" i="6"/>
  <c r="O3512" i="6" s="1"/>
  <c r="N3513" i="6"/>
  <c r="O3513" i="6" s="1"/>
  <c r="N3514" i="6"/>
  <c r="O3514" i="6" s="1"/>
  <c r="N3515" i="6"/>
  <c r="O3515" i="6" s="1"/>
  <c r="N3516" i="6"/>
  <c r="O3516" i="6" s="1"/>
  <c r="N3517" i="6"/>
  <c r="O3517" i="6" s="1"/>
  <c r="N3518" i="6"/>
  <c r="O3518" i="6" s="1"/>
  <c r="N3519" i="6"/>
  <c r="O3519" i="6" s="1"/>
  <c r="N3520" i="6"/>
  <c r="O3520" i="6" s="1"/>
  <c r="N3521" i="6"/>
  <c r="O3521" i="6" s="1"/>
  <c r="N3522" i="6"/>
  <c r="O3522" i="6" s="1"/>
  <c r="N3523" i="6"/>
  <c r="O3523" i="6" s="1"/>
  <c r="N3524" i="6"/>
  <c r="O3524" i="6" s="1"/>
  <c r="N3525" i="6"/>
  <c r="O3525" i="6" s="1"/>
  <c r="N3526" i="6"/>
  <c r="O3526" i="6" s="1"/>
  <c r="N3527" i="6"/>
  <c r="O3527" i="6" s="1"/>
  <c r="N3528" i="6"/>
  <c r="O3528" i="6" s="1"/>
  <c r="N3529" i="6"/>
  <c r="O3529" i="6" s="1"/>
  <c r="N3530" i="6"/>
  <c r="O3530" i="6" s="1"/>
  <c r="N3531" i="6"/>
  <c r="O3531" i="6" s="1"/>
  <c r="N3532" i="6"/>
  <c r="O3532" i="6" s="1"/>
  <c r="N3533" i="6"/>
  <c r="O3533" i="6" s="1"/>
  <c r="N3534" i="6"/>
  <c r="O3534" i="6" s="1"/>
  <c r="N3535" i="6"/>
  <c r="O3535" i="6" s="1"/>
  <c r="N3536" i="6"/>
  <c r="O3536" i="6" s="1"/>
  <c r="N3537" i="6"/>
  <c r="O3537" i="6" s="1"/>
  <c r="N3538" i="6"/>
  <c r="O3538" i="6" s="1"/>
  <c r="N3539" i="6"/>
  <c r="O3539" i="6" s="1"/>
  <c r="N3540" i="6"/>
  <c r="O3540" i="6" s="1"/>
  <c r="N3541" i="6"/>
  <c r="O3541" i="6" s="1"/>
  <c r="N3542" i="6"/>
  <c r="O3542" i="6" s="1"/>
  <c r="N3543" i="6"/>
  <c r="O3543" i="6" s="1"/>
  <c r="N3544" i="6"/>
  <c r="O3544" i="6" s="1"/>
  <c r="N3545" i="6"/>
  <c r="O3545" i="6" s="1"/>
  <c r="N3546" i="6"/>
  <c r="O3546" i="6" s="1"/>
  <c r="N3547" i="6"/>
  <c r="O3547" i="6" s="1"/>
  <c r="N3548" i="6"/>
  <c r="O3548" i="6" s="1"/>
  <c r="N3549" i="6"/>
  <c r="O3549" i="6" s="1"/>
  <c r="N3550" i="6"/>
  <c r="O3550" i="6" s="1"/>
  <c r="N3551" i="6"/>
  <c r="O3551" i="6" s="1"/>
  <c r="N3552" i="6"/>
  <c r="O3552" i="6" s="1"/>
  <c r="N3553" i="6"/>
  <c r="O3553" i="6" s="1"/>
  <c r="N3554" i="6"/>
  <c r="O3554" i="6" s="1"/>
  <c r="N3555" i="6"/>
  <c r="O3555" i="6" s="1"/>
  <c r="N3556" i="6"/>
  <c r="O3556" i="6" s="1"/>
  <c r="N3557" i="6"/>
  <c r="O3557" i="6" s="1"/>
  <c r="N3558" i="6"/>
  <c r="O3558" i="6" s="1"/>
  <c r="N3559" i="6"/>
  <c r="O3559" i="6" s="1"/>
  <c r="N3560" i="6"/>
  <c r="O3560" i="6" s="1"/>
  <c r="N3561" i="6"/>
  <c r="O3561" i="6" s="1"/>
  <c r="N3562" i="6"/>
  <c r="O3562" i="6" s="1"/>
  <c r="N3563" i="6"/>
  <c r="O3563" i="6" s="1"/>
  <c r="N3564" i="6"/>
  <c r="O3564" i="6" s="1"/>
  <c r="N3565" i="6"/>
  <c r="O3565" i="6" s="1"/>
  <c r="N3566" i="6"/>
  <c r="O3566" i="6" s="1"/>
  <c r="N3567" i="6"/>
  <c r="O3567" i="6" s="1"/>
  <c r="N3568" i="6"/>
  <c r="O3568" i="6" s="1"/>
  <c r="N3569" i="6"/>
  <c r="O3569" i="6" s="1"/>
  <c r="N3570" i="6"/>
  <c r="O3570" i="6" s="1"/>
  <c r="N3571" i="6"/>
  <c r="O3571" i="6" s="1"/>
  <c r="N3572" i="6"/>
  <c r="O3572" i="6" s="1"/>
  <c r="N3573" i="6"/>
  <c r="O3573" i="6" s="1"/>
  <c r="N3574" i="6"/>
  <c r="O3574" i="6" s="1"/>
  <c r="N3575" i="6"/>
  <c r="O3575" i="6" s="1"/>
  <c r="N3576" i="6"/>
  <c r="O3576" i="6" s="1"/>
  <c r="N3577" i="6"/>
  <c r="O3577" i="6" s="1"/>
  <c r="N3578" i="6"/>
  <c r="O3578" i="6" s="1"/>
  <c r="N3579" i="6"/>
  <c r="O3579" i="6" s="1"/>
  <c r="N3580" i="6"/>
  <c r="O3580" i="6" s="1"/>
  <c r="N3581" i="6"/>
  <c r="O3581" i="6" s="1"/>
  <c r="N3582" i="6"/>
  <c r="O3582" i="6" s="1"/>
  <c r="N3583" i="6"/>
  <c r="O3583" i="6" s="1"/>
  <c r="N3584" i="6"/>
  <c r="O3584" i="6" s="1"/>
  <c r="N3585" i="6"/>
  <c r="O3585" i="6" s="1"/>
  <c r="N3586" i="6"/>
  <c r="O3586" i="6" s="1"/>
  <c r="N3587" i="6"/>
  <c r="O3587" i="6" s="1"/>
  <c r="N3588" i="6"/>
  <c r="O3588" i="6" s="1"/>
  <c r="N3589" i="6"/>
  <c r="O3589" i="6" s="1"/>
  <c r="N3590" i="6"/>
  <c r="O3590" i="6" s="1"/>
  <c r="N3591" i="6"/>
  <c r="O3591" i="6" s="1"/>
  <c r="N3592" i="6"/>
  <c r="O3592" i="6" s="1"/>
  <c r="N3593" i="6"/>
  <c r="O3593" i="6" s="1"/>
  <c r="N3594" i="6"/>
  <c r="O3594" i="6" s="1"/>
  <c r="N3595" i="6"/>
  <c r="O3595" i="6" s="1"/>
  <c r="N3596" i="6"/>
  <c r="O3596" i="6" s="1"/>
  <c r="N3597" i="6"/>
  <c r="O3597" i="6" s="1"/>
  <c r="N3598" i="6"/>
  <c r="O3598" i="6" s="1"/>
  <c r="N3599" i="6"/>
  <c r="O3599" i="6" s="1"/>
  <c r="N3600" i="6"/>
  <c r="O3600" i="6" s="1"/>
  <c r="N3601" i="6"/>
  <c r="O3601" i="6" s="1"/>
  <c r="N3602" i="6"/>
  <c r="O3602" i="6" s="1"/>
  <c r="N3603" i="6"/>
  <c r="O3603" i="6" s="1"/>
  <c r="N3604" i="6"/>
  <c r="O3604" i="6" s="1"/>
  <c r="N3605" i="6"/>
  <c r="O3605" i="6" s="1"/>
  <c r="N3606" i="6"/>
  <c r="O3606" i="6" s="1"/>
  <c r="N3607" i="6"/>
  <c r="O3607" i="6" s="1"/>
  <c r="N3608" i="6"/>
  <c r="O3608" i="6" s="1"/>
  <c r="N3609" i="6"/>
  <c r="O3609" i="6" s="1"/>
  <c r="N3610" i="6"/>
  <c r="O3610" i="6" s="1"/>
  <c r="N3611" i="6"/>
  <c r="O3611" i="6" s="1"/>
  <c r="N3612" i="6"/>
  <c r="O3612" i="6" s="1"/>
  <c r="N3613" i="6"/>
  <c r="O3613" i="6" s="1"/>
  <c r="N3614" i="6"/>
  <c r="O3614" i="6" s="1"/>
  <c r="N3615" i="6"/>
  <c r="O3615" i="6" s="1"/>
  <c r="N3616" i="6"/>
  <c r="O3616" i="6" s="1"/>
  <c r="N3617" i="6"/>
  <c r="O3617" i="6" s="1"/>
  <c r="N3618" i="6"/>
  <c r="O3618" i="6" s="1"/>
  <c r="N3619" i="6"/>
  <c r="O3619" i="6" s="1"/>
  <c r="N3620" i="6"/>
  <c r="O3620" i="6" s="1"/>
  <c r="N3621" i="6"/>
  <c r="O3621" i="6" s="1"/>
  <c r="N3622" i="6"/>
  <c r="O3622" i="6" s="1"/>
  <c r="N3623" i="6"/>
  <c r="O3623" i="6" s="1"/>
  <c r="N3624" i="6"/>
  <c r="O3624" i="6" s="1"/>
  <c r="N3625" i="6"/>
  <c r="O3625" i="6" s="1"/>
  <c r="N3626" i="6"/>
  <c r="O3626" i="6" s="1"/>
  <c r="N3627" i="6"/>
  <c r="O3627" i="6" s="1"/>
  <c r="N3628" i="6"/>
  <c r="O3628" i="6" s="1"/>
  <c r="N3629" i="6"/>
  <c r="O3629" i="6" s="1"/>
  <c r="N3630" i="6"/>
  <c r="O3630" i="6" s="1"/>
  <c r="N3631" i="6"/>
  <c r="O3631" i="6" s="1"/>
  <c r="N3632" i="6"/>
  <c r="O3632" i="6" s="1"/>
  <c r="N3633" i="6"/>
  <c r="O3633" i="6" s="1"/>
  <c r="N3634" i="6"/>
  <c r="O3634" i="6" s="1"/>
  <c r="N3635" i="6"/>
  <c r="O3635" i="6" s="1"/>
  <c r="N3636" i="6"/>
  <c r="O3636" i="6" s="1"/>
  <c r="N3637" i="6"/>
  <c r="O3637" i="6" s="1"/>
  <c r="N3638" i="6"/>
  <c r="O3638" i="6" s="1"/>
  <c r="N3639" i="6"/>
  <c r="O3639" i="6" s="1"/>
  <c r="N3640" i="6"/>
  <c r="O3640" i="6" s="1"/>
  <c r="N3641" i="6"/>
  <c r="O3641" i="6" s="1"/>
  <c r="N3642" i="6"/>
  <c r="O3642" i="6" s="1"/>
  <c r="N3643" i="6"/>
  <c r="O3643" i="6" s="1"/>
  <c r="N3644" i="6"/>
  <c r="O3644" i="6" s="1"/>
  <c r="N3645" i="6"/>
  <c r="O3645" i="6" s="1"/>
  <c r="N3646" i="6"/>
  <c r="O3646" i="6" s="1"/>
  <c r="N3647" i="6"/>
  <c r="O3647" i="6" s="1"/>
  <c r="N3648" i="6"/>
  <c r="O3648" i="6" s="1"/>
  <c r="N3649" i="6"/>
  <c r="O3649" i="6" s="1"/>
  <c r="N3650" i="6"/>
  <c r="O3650" i="6" s="1"/>
  <c r="N3651" i="6"/>
  <c r="O3651" i="6" s="1"/>
  <c r="N3652" i="6"/>
  <c r="O3652" i="6" s="1"/>
  <c r="N3653" i="6"/>
  <c r="O3653" i="6" s="1"/>
  <c r="N3654" i="6"/>
  <c r="O3654" i="6" s="1"/>
  <c r="N3655" i="6"/>
  <c r="O3655" i="6" s="1"/>
  <c r="N3656" i="6"/>
  <c r="O3656" i="6" s="1"/>
  <c r="N3657" i="6"/>
  <c r="O3657" i="6" s="1"/>
  <c r="N3658" i="6"/>
  <c r="O3658" i="6" s="1"/>
  <c r="N3659" i="6"/>
  <c r="O3659" i="6" s="1"/>
  <c r="N3660" i="6"/>
  <c r="O3660" i="6" s="1"/>
  <c r="N3661" i="6"/>
  <c r="O3661" i="6" s="1"/>
  <c r="N3662" i="6"/>
  <c r="O3662" i="6" s="1"/>
  <c r="N3663" i="6"/>
  <c r="O3663" i="6" s="1"/>
  <c r="N3664" i="6"/>
  <c r="O3664" i="6" s="1"/>
  <c r="N3665" i="6"/>
  <c r="O3665" i="6" s="1"/>
  <c r="N3666" i="6"/>
  <c r="O3666" i="6" s="1"/>
  <c r="N3667" i="6"/>
  <c r="O3667" i="6" s="1"/>
  <c r="N3668" i="6"/>
  <c r="O3668" i="6" s="1"/>
  <c r="N3669" i="6"/>
  <c r="O3669" i="6" s="1"/>
  <c r="N3670" i="6"/>
  <c r="O3670" i="6" s="1"/>
  <c r="N3671" i="6"/>
  <c r="O3671" i="6" s="1"/>
  <c r="N3672" i="6"/>
  <c r="O3672" i="6" s="1"/>
  <c r="N3673" i="6"/>
  <c r="O3673" i="6" s="1"/>
  <c r="N3674" i="6"/>
  <c r="O3674" i="6" s="1"/>
  <c r="N3675" i="6"/>
  <c r="O3675" i="6" s="1"/>
  <c r="N3676" i="6"/>
  <c r="O3676" i="6" s="1"/>
  <c r="N3677" i="6"/>
  <c r="O3677" i="6" s="1"/>
  <c r="N3678" i="6"/>
  <c r="O3678" i="6" s="1"/>
  <c r="N3679" i="6"/>
  <c r="O3679" i="6" s="1"/>
  <c r="N3680" i="6"/>
  <c r="O3680" i="6" s="1"/>
  <c r="N3681" i="6"/>
  <c r="O3681" i="6" s="1"/>
  <c r="N3682" i="6"/>
  <c r="O3682" i="6" s="1"/>
  <c r="N3683" i="6"/>
  <c r="O3683" i="6" s="1"/>
  <c r="N3684" i="6"/>
  <c r="O3684" i="6" s="1"/>
  <c r="N3685" i="6"/>
  <c r="O3685" i="6" s="1"/>
  <c r="N3686" i="6"/>
  <c r="O3686" i="6" s="1"/>
  <c r="N3687" i="6"/>
  <c r="O3687" i="6" s="1"/>
  <c r="N3688" i="6"/>
  <c r="O3688" i="6" s="1"/>
  <c r="N3689" i="6"/>
  <c r="O3689" i="6" s="1"/>
  <c r="N3690" i="6"/>
  <c r="O3690" i="6" s="1"/>
  <c r="N3691" i="6"/>
  <c r="O3691" i="6" s="1"/>
  <c r="N3692" i="6"/>
  <c r="O3692" i="6" s="1"/>
  <c r="N3693" i="6"/>
  <c r="O3693" i="6" s="1"/>
  <c r="N3694" i="6"/>
  <c r="O3694" i="6" s="1"/>
  <c r="N3695" i="6"/>
  <c r="O3695" i="6" s="1"/>
  <c r="N3696" i="6"/>
  <c r="O3696" i="6" s="1"/>
  <c r="N3697" i="6"/>
  <c r="O3697" i="6" s="1"/>
  <c r="N3698" i="6"/>
  <c r="O3698" i="6" s="1"/>
  <c r="N3699" i="6"/>
  <c r="O3699" i="6" s="1"/>
  <c r="N3700" i="6"/>
  <c r="O3700" i="6" s="1"/>
  <c r="N3701" i="6"/>
  <c r="O3701" i="6" s="1"/>
  <c r="N3702" i="6"/>
  <c r="O3702" i="6" s="1"/>
  <c r="N3703" i="6"/>
  <c r="O3703" i="6" s="1"/>
  <c r="N3704" i="6"/>
  <c r="O3704" i="6" s="1"/>
  <c r="N3705" i="6"/>
  <c r="O3705" i="6" s="1"/>
  <c r="N3706" i="6"/>
  <c r="O3706" i="6" s="1"/>
  <c r="N3707" i="6"/>
  <c r="O3707" i="6" s="1"/>
  <c r="N3708" i="6"/>
  <c r="O3708" i="6" s="1"/>
  <c r="N3709" i="6"/>
  <c r="O3709" i="6" s="1"/>
  <c r="N3710" i="6"/>
  <c r="O3710" i="6" s="1"/>
  <c r="N3711" i="6"/>
  <c r="O3711" i="6" s="1"/>
  <c r="N3712" i="6"/>
  <c r="O3712" i="6" s="1"/>
  <c r="N3713" i="6"/>
  <c r="O3713" i="6" s="1"/>
  <c r="N3714" i="6"/>
  <c r="O3714" i="6" s="1"/>
  <c r="N3715" i="6"/>
  <c r="O3715" i="6" s="1"/>
  <c r="N3716" i="6"/>
  <c r="O3716" i="6" s="1"/>
  <c r="N3717" i="6"/>
  <c r="O3717" i="6" s="1"/>
  <c r="N3718" i="6"/>
  <c r="O3718" i="6" s="1"/>
  <c r="N3719" i="6"/>
  <c r="O3719" i="6" s="1"/>
  <c r="N3720" i="6"/>
  <c r="O3720" i="6" s="1"/>
  <c r="N3721" i="6"/>
  <c r="O3721" i="6" s="1"/>
  <c r="N3722" i="6"/>
  <c r="O3722" i="6" s="1"/>
  <c r="N3723" i="6"/>
  <c r="O3723" i="6" s="1"/>
  <c r="N3724" i="6"/>
  <c r="O3724" i="6" s="1"/>
  <c r="N3725" i="6"/>
  <c r="O3725" i="6" s="1"/>
  <c r="N3726" i="6"/>
  <c r="O3726" i="6" s="1"/>
  <c r="N3727" i="6"/>
  <c r="O3727" i="6" s="1"/>
  <c r="N3728" i="6"/>
  <c r="O3728" i="6" s="1"/>
  <c r="N3729" i="6"/>
  <c r="O3729" i="6" s="1"/>
  <c r="N3730" i="6"/>
  <c r="O3730" i="6" s="1"/>
  <c r="N3731" i="6"/>
  <c r="O3731" i="6" s="1"/>
  <c r="N3732" i="6"/>
  <c r="O3732" i="6" s="1"/>
  <c r="N3733" i="6"/>
  <c r="O3733" i="6" s="1"/>
  <c r="N3734" i="6"/>
  <c r="O3734" i="6" s="1"/>
  <c r="N3735" i="6"/>
  <c r="O3735" i="6" s="1"/>
  <c r="N3736" i="6"/>
  <c r="O3736" i="6" s="1"/>
  <c r="N3737" i="6"/>
  <c r="O3737" i="6" s="1"/>
  <c r="N3738" i="6"/>
  <c r="O3738" i="6" s="1"/>
  <c r="N3739" i="6"/>
  <c r="O3739" i="6" s="1"/>
  <c r="N3740" i="6"/>
  <c r="O3740" i="6" s="1"/>
  <c r="N3741" i="6"/>
  <c r="O3741" i="6" s="1"/>
  <c r="N3742" i="6"/>
  <c r="O3742" i="6" s="1"/>
  <c r="N3743" i="6"/>
  <c r="O3743" i="6" s="1"/>
  <c r="N3744" i="6"/>
  <c r="O3744" i="6" s="1"/>
  <c r="N3745" i="6"/>
  <c r="O3745" i="6" s="1"/>
  <c r="N3746" i="6"/>
  <c r="O3746" i="6" s="1"/>
  <c r="N3747" i="6"/>
  <c r="O3747" i="6" s="1"/>
  <c r="N3748" i="6"/>
  <c r="O3748" i="6" s="1"/>
  <c r="N3749" i="6"/>
  <c r="O3749" i="6" s="1"/>
  <c r="N3750" i="6"/>
  <c r="O3750" i="6" s="1"/>
  <c r="N3751" i="6"/>
  <c r="O3751" i="6" s="1"/>
  <c r="N3752" i="6"/>
  <c r="O3752" i="6" s="1"/>
  <c r="N3753" i="6"/>
  <c r="O3753" i="6" s="1"/>
  <c r="N3754" i="6"/>
  <c r="O3754" i="6" s="1"/>
  <c r="N3755" i="6"/>
  <c r="O3755" i="6" s="1"/>
  <c r="N3756" i="6"/>
  <c r="O3756" i="6" s="1"/>
  <c r="N3757" i="6"/>
  <c r="O3757" i="6" s="1"/>
  <c r="N3758" i="6"/>
  <c r="O3758" i="6" s="1"/>
  <c r="N3759" i="6"/>
  <c r="O3759" i="6" s="1"/>
  <c r="N3760" i="6"/>
  <c r="O3760" i="6" s="1"/>
  <c r="N3761" i="6"/>
  <c r="O3761" i="6" s="1"/>
  <c r="N3762" i="6"/>
  <c r="O3762" i="6" s="1"/>
  <c r="N3763" i="6"/>
  <c r="O3763" i="6" s="1"/>
  <c r="N3764" i="6"/>
  <c r="O3764" i="6" s="1"/>
  <c r="N3765" i="6"/>
  <c r="O3765" i="6" s="1"/>
  <c r="N3766" i="6"/>
  <c r="O3766" i="6" s="1"/>
  <c r="N3767" i="6"/>
  <c r="O3767" i="6" s="1"/>
  <c r="N3768" i="6"/>
  <c r="O3768" i="6" s="1"/>
  <c r="N3769" i="6"/>
  <c r="O3769" i="6" s="1"/>
  <c r="N3770" i="6"/>
  <c r="O3770" i="6" s="1"/>
  <c r="N3771" i="6"/>
  <c r="O3771" i="6" s="1"/>
  <c r="N3772" i="6"/>
  <c r="O3772" i="6" s="1"/>
  <c r="N3773" i="6"/>
  <c r="O3773" i="6" s="1"/>
  <c r="N3774" i="6"/>
  <c r="O3774" i="6" s="1"/>
  <c r="N3775" i="6"/>
  <c r="O3775" i="6" s="1"/>
  <c r="N3776" i="6"/>
  <c r="O3776" i="6" s="1"/>
  <c r="N3777" i="6"/>
  <c r="O3777" i="6" s="1"/>
  <c r="N3778" i="6"/>
  <c r="O3778" i="6" s="1"/>
  <c r="N3779" i="6"/>
  <c r="O3779" i="6" s="1"/>
  <c r="N3780" i="6"/>
  <c r="O3780" i="6" s="1"/>
  <c r="N3781" i="6"/>
  <c r="O3781" i="6" s="1"/>
  <c r="N3782" i="6"/>
  <c r="O3782" i="6" s="1"/>
  <c r="N3783" i="6"/>
  <c r="O3783" i="6" s="1"/>
  <c r="N3784" i="6"/>
  <c r="O3784" i="6" s="1"/>
  <c r="N3785" i="6"/>
  <c r="O3785" i="6" s="1"/>
  <c r="N3786" i="6"/>
  <c r="O3786" i="6" s="1"/>
  <c r="N3787" i="6"/>
  <c r="O3787" i="6" s="1"/>
  <c r="N3788" i="6"/>
  <c r="O3788" i="6" s="1"/>
  <c r="N3789" i="6"/>
  <c r="O3789" i="6" s="1"/>
  <c r="N3790" i="6"/>
  <c r="O3790" i="6" s="1"/>
  <c r="N3791" i="6"/>
  <c r="O3791" i="6" s="1"/>
  <c r="N3792" i="6"/>
  <c r="O3792" i="6" s="1"/>
  <c r="N3793" i="6"/>
  <c r="O3793" i="6" s="1"/>
  <c r="N3794" i="6"/>
  <c r="O3794" i="6" s="1"/>
  <c r="N3795" i="6"/>
  <c r="O3795" i="6" s="1"/>
  <c r="N3796" i="6"/>
  <c r="O3796" i="6" s="1"/>
  <c r="N3797" i="6"/>
  <c r="O3797" i="6" s="1"/>
  <c r="N3798" i="6"/>
  <c r="O3798" i="6" s="1"/>
  <c r="N3799" i="6"/>
  <c r="O3799" i="6" s="1"/>
  <c r="N3800" i="6"/>
  <c r="O3800" i="6" s="1"/>
  <c r="N3801" i="6"/>
  <c r="O3801" i="6" s="1"/>
  <c r="N3802" i="6"/>
  <c r="O3802" i="6" s="1"/>
  <c r="N3803" i="6"/>
  <c r="O3803" i="6" s="1"/>
  <c r="N3804" i="6"/>
  <c r="O3804" i="6" s="1"/>
  <c r="N3805" i="6"/>
  <c r="O3805" i="6" s="1"/>
  <c r="N3806" i="6"/>
  <c r="O3806" i="6" s="1"/>
  <c r="N3807" i="6"/>
  <c r="O3807" i="6" s="1"/>
  <c r="N3808" i="6"/>
  <c r="O3808" i="6" s="1"/>
  <c r="N3809" i="6"/>
  <c r="O3809" i="6" s="1"/>
  <c r="N3810" i="6"/>
  <c r="O3810" i="6" s="1"/>
  <c r="N3811" i="6"/>
  <c r="O3811" i="6" s="1"/>
  <c r="N3812" i="6"/>
  <c r="O3812" i="6" s="1"/>
  <c r="N3813" i="6"/>
  <c r="O3813" i="6" s="1"/>
  <c r="N3814" i="6"/>
  <c r="O3814" i="6" s="1"/>
  <c r="N3815" i="6"/>
  <c r="O3815" i="6" s="1"/>
  <c r="N3816" i="6"/>
  <c r="O3816" i="6" s="1"/>
  <c r="N3817" i="6"/>
  <c r="O3817" i="6" s="1"/>
  <c r="N3818" i="6"/>
  <c r="O3818" i="6" s="1"/>
  <c r="N3819" i="6"/>
  <c r="O3819" i="6" s="1"/>
  <c r="N3820" i="6"/>
  <c r="O3820" i="6" s="1"/>
  <c r="N3821" i="6"/>
  <c r="O3821" i="6" s="1"/>
  <c r="N3822" i="6"/>
  <c r="O3822" i="6" s="1"/>
  <c r="N3823" i="6"/>
  <c r="O3823" i="6" s="1"/>
  <c r="N3824" i="6"/>
  <c r="O3824" i="6" s="1"/>
  <c r="N3825" i="6"/>
  <c r="O3825" i="6" s="1"/>
  <c r="N3826" i="6"/>
  <c r="O3826" i="6" s="1"/>
  <c r="N3827" i="6"/>
  <c r="O3827" i="6" s="1"/>
  <c r="N3828" i="6"/>
  <c r="O3828" i="6" s="1"/>
  <c r="N3829" i="6"/>
  <c r="O3829" i="6" s="1"/>
  <c r="N3830" i="6"/>
  <c r="O3830" i="6" s="1"/>
  <c r="N3831" i="6"/>
  <c r="O3831" i="6" s="1"/>
  <c r="N3832" i="6"/>
  <c r="O3832" i="6" s="1"/>
  <c r="N3833" i="6"/>
  <c r="O3833" i="6" s="1"/>
  <c r="N3834" i="6"/>
  <c r="O3834" i="6" s="1"/>
  <c r="N3835" i="6"/>
  <c r="O3835" i="6" s="1"/>
  <c r="N3836" i="6"/>
  <c r="O3836" i="6" s="1"/>
  <c r="N3837" i="6"/>
  <c r="O3837" i="6" s="1"/>
  <c r="N3838" i="6"/>
  <c r="O3838" i="6" s="1"/>
  <c r="N3839" i="6"/>
  <c r="O3839" i="6" s="1"/>
  <c r="N3840" i="6"/>
  <c r="O3840" i="6" s="1"/>
  <c r="N3841" i="6"/>
  <c r="O3841" i="6" s="1"/>
  <c r="N3842" i="6"/>
  <c r="O3842" i="6" s="1"/>
  <c r="N3843" i="6"/>
  <c r="O3843" i="6" s="1"/>
  <c r="N3844" i="6"/>
  <c r="O3844" i="6" s="1"/>
  <c r="N3845" i="6"/>
  <c r="O3845" i="6" s="1"/>
  <c r="N3846" i="6"/>
  <c r="O3846" i="6" s="1"/>
  <c r="N3847" i="6"/>
  <c r="O3847" i="6" s="1"/>
  <c r="N3848" i="6"/>
  <c r="O3848" i="6" s="1"/>
  <c r="N3849" i="6"/>
  <c r="O3849" i="6" s="1"/>
  <c r="N3850" i="6"/>
  <c r="O3850" i="6" s="1"/>
  <c r="N3851" i="6"/>
  <c r="O3851" i="6" s="1"/>
  <c r="N3852" i="6"/>
  <c r="O3852" i="6" s="1"/>
  <c r="N3853" i="6"/>
  <c r="O3853" i="6" s="1"/>
  <c r="N3854" i="6"/>
  <c r="O3854" i="6" s="1"/>
  <c r="N3855" i="6"/>
  <c r="O3855" i="6" s="1"/>
  <c r="N3856" i="6"/>
  <c r="O3856" i="6" s="1"/>
  <c r="N3857" i="6"/>
  <c r="O3857" i="6" s="1"/>
  <c r="N3858" i="6"/>
  <c r="O3858" i="6" s="1"/>
  <c r="N3859" i="6"/>
  <c r="O3859" i="6" s="1"/>
  <c r="N3860" i="6"/>
  <c r="O3860" i="6" s="1"/>
  <c r="N3861" i="6"/>
  <c r="O3861" i="6" s="1"/>
  <c r="N3862" i="6"/>
  <c r="O3862" i="6" s="1"/>
  <c r="N3863" i="6"/>
  <c r="O3863" i="6" s="1"/>
  <c r="N3864" i="6"/>
  <c r="O3864" i="6" s="1"/>
  <c r="N3865" i="6"/>
  <c r="O3865" i="6" s="1"/>
  <c r="N3866" i="6"/>
  <c r="O3866" i="6" s="1"/>
  <c r="N3867" i="6"/>
  <c r="O3867" i="6" s="1"/>
  <c r="N3868" i="6"/>
  <c r="O3868" i="6" s="1"/>
  <c r="N3869" i="6"/>
  <c r="O3869" i="6" s="1"/>
  <c r="N3870" i="6"/>
  <c r="O3870" i="6" s="1"/>
  <c r="N3871" i="6"/>
  <c r="O3871" i="6" s="1"/>
  <c r="N3872" i="6"/>
  <c r="O3872" i="6" s="1"/>
  <c r="N3873" i="6"/>
  <c r="O3873" i="6" s="1"/>
  <c r="N3874" i="6"/>
  <c r="O3874" i="6" s="1"/>
  <c r="N3875" i="6"/>
  <c r="O3875" i="6" s="1"/>
  <c r="N3876" i="6"/>
  <c r="O3876" i="6" s="1"/>
  <c r="N3877" i="6"/>
  <c r="O3877" i="6" s="1"/>
  <c r="N3878" i="6"/>
  <c r="O3878" i="6" s="1"/>
  <c r="N3879" i="6"/>
  <c r="O3879" i="6" s="1"/>
  <c r="N3880" i="6"/>
  <c r="O3880" i="6" s="1"/>
  <c r="N3881" i="6"/>
  <c r="O3881" i="6" s="1"/>
  <c r="N3882" i="6"/>
  <c r="O3882" i="6" s="1"/>
  <c r="N3883" i="6"/>
  <c r="O3883" i="6" s="1"/>
  <c r="N3884" i="6"/>
  <c r="O3884" i="6" s="1"/>
  <c r="N3885" i="6"/>
  <c r="O3885" i="6" s="1"/>
  <c r="N3886" i="6"/>
  <c r="O3886" i="6" s="1"/>
  <c r="N3887" i="6"/>
  <c r="O3887" i="6" s="1"/>
  <c r="N3888" i="6"/>
  <c r="O3888" i="6" s="1"/>
  <c r="N3889" i="6"/>
  <c r="O3889" i="6" s="1"/>
  <c r="N3890" i="6"/>
  <c r="O3890" i="6" s="1"/>
  <c r="N3891" i="6"/>
  <c r="O3891" i="6" s="1"/>
  <c r="N3892" i="6"/>
  <c r="O3892" i="6" s="1"/>
  <c r="N3893" i="6"/>
  <c r="O3893" i="6" s="1"/>
  <c r="N3894" i="6"/>
  <c r="O3894" i="6" s="1"/>
  <c r="N3895" i="6"/>
  <c r="O3895" i="6" s="1"/>
  <c r="N3896" i="6"/>
  <c r="O3896" i="6" s="1"/>
  <c r="N3897" i="6"/>
  <c r="O3897" i="6" s="1"/>
  <c r="N3898" i="6"/>
  <c r="O3898" i="6" s="1"/>
  <c r="N3899" i="6"/>
  <c r="O3899" i="6" s="1"/>
  <c r="N3900" i="6"/>
  <c r="O3900" i="6" s="1"/>
  <c r="N3901" i="6"/>
  <c r="O3901" i="6" s="1"/>
  <c r="N3902" i="6"/>
  <c r="O3902" i="6" s="1"/>
  <c r="N3903" i="6"/>
  <c r="O3903" i="6" s="1"/>
  <c r="N3904" i="6"/>
  <c r="O3904" i="6" s="1"/>
  <c r="N3905" i="6"/>
  <c r="O3905" i="6" s="1"/>
  <c r="N3906" i="6"/>
  <c r="O3906" i="6" s="1"/>
  <c r="N3907" i="6"/>
  <c r="O3907" i="6" s="1"/>
  <c r="N3908" i="6"/>
  <c r="O3908" i="6" s="1"/>
  <c r="N3909" i="6"/>
  <c r="O3909" i="6" s="1"/>
  <c r="N3910" i="6"/>
  <c r="O3910" i="6" s="1"/>
  <c r="N3911" i="6"/>
  <c r="O3911" i="6" s="1"/>
  <c r="N3912" i="6"/>
  <c r="O3912" i="6" s="1"/>
  <c r="N3913" i="6"/>
  <c r="O3913" i="6" s="1"/>
  <c r="N3914" i="6"/>
  <c r="O3914" i="6" s="1"/>
  <c r="N3915" i="6"/>
  <c r="O3915" i="6" s="1"/>
  <c r="N3916" i="6"/>
  <c r="O3916" i="6" s="1"/>
  <c r="N3917" i="6"/>
  <c r="O3917" i="6" s="1"/>
  <c r="N3918" i="6"/>
  <c r="O3918" i="6" s="1"/>
  <c r="N3919" i="6"/>
  <c r="O3919" i="6" s="1"/>
  <c r="N3920" i="6"/>
  <c r="O3920" i="6" s="1"/>
  <c r="N3921" i="6"/>
  <c r="O3921" i="6" s="1"/>
  <c r="N3922" i="6"/>
  <c r="O3922" i="6" s="1"/>
  <c r="N3923" i="6"/>
  <c r="O3923" i="6" s="1"/>
  <c r="N3924" i="6"/>
  <c r="O3924" i="6" s="1"/>
  <c r="N3925" i="6"/>
  <c r="O3925" i="6" s="1"/>
  <c r="N3926" i="6"/>
  <c r="O3926" i="6" s="1"/>
  <c r="N3927" i="6"/>
  <c r="O3927" i="6" s="1"/>
  <c r="N3928" i="6"/>
  <c r="O3928" i="6" s="1"/>
  <c r="N3929" i="6"/>
  <c r="O3929" i="6" s="1"/>
  <c r="N3930" i="6"/>
  <c r="O3930" i="6" s="1"/>
  <c r="N3931" i="6"/>
  <c r="O3931" i="6" s="1"/>
  <c r="N3932" i="6"/>
  <c r="O3932" i="6" s="1"/>
  <c r="N3933" i="6"/>
  <c r="O3933" i="6" s="1"/>
  <c r="N3934" i="6"/>
  <c r="O3934" i="6" s="1"/>
  <c r="N3935" i="6"/>
  <c r="O3935" i="6" s="1"/>
  <c r="N3936" i="6"/>
  <c r="O3936" i="6" s="1"/>
  <c r="N3937" i="6"/>
  <c r="O3937" i="6" s="1"/>
  <c r="N3938" i="6"/>
  <c r="O3938" i="6" s="1"/>
  <c r="N3939" i="6"/>
  <c r="O3939" i="6" s="1"/>
  <c r="N3940" i="6"/>
  <c r="O3940" i="6" s="1"/>
  <c r="N3941" i="6"/>
  <c r="O3941" i="6" s="1"/>
  <c r="N3942" i="6"/>
  <c r="O3942" i="6" s="1"/>
  <c r="N3943" i="6"/>
  <c r="O3943" i="6" s="1"/>
  <c r="N3944" i="6"/>
  <c r="O3944" i="6" s="1"/>
  <c r="N3945" i="6"/>
  <c r="O3945" i="6" s="1"/>
  <c r="N3946" i="6"/>
  <c r="O3946" i="6" s="1"/>
  <c r="N3947" i="6"/>
  <c r="O3947" i="6" s="1"/>
  <c r="N3948" i="6"/>
  <c r="O3948" i="6" s="1"/>
  <c r="N3949" i="6"/>
  <c r="O3949" i="6" s="1"/>
  <c r="N3950" i="6"/>
  <c r="O3950" i="6" s="1"/>
  <c r="N3951" i="6"/>
  <c r="O3951" i="6" s="1"/>
  <c r="N3952" i="6"/>
  <c r="O3952" i="6" s="1"/>
  <c r="N3953" i="6"/>
  <c r="O3953" i="6" s="1"/>
  <c r="N3954" i="6"/>
  <c r="O3954" i="6" s="1"/>
  <c r="N3955" i="6"/>
  <c r="O3955" i="6" s="1"/>
  <c r="N3956" i="6"/>
  <c r="O3956" i="6" s="1"/>
  <c r="N3957" i="6"/>
  <c r="O3957" i="6" s="1"/>
  <c r="N3958" i="6"/>
  <c r="O3958" i="6" s="1"/>
  <c r="N3959" i="6"/>
  <c r="O3959" i="6" s="1"/>
  <c r="N3960" i="6"/>
  <c r="O3960" i="6" s="1"/>
  <c r="N3961" i="6"/>
  <c r="O3961" i="6" s="1"/>
  <c r="N3962" i="6"/>
  <c r="O3962" i="6" s="1"/>
  <c r="N3963" i="6"/>
  <c r="O3963" i="6" s="1"/>
  <c r="N3964" i="6"/>
  <c r="O3964" i="6" s="1"/>
  <c r="N3965" i="6"/>
  <c r="O3965" i="6" s="1"/>
  <c r="N3966" i="6"/>
  <c r="O3966" i="6" s="1"/>
  <c r="N3967" i="6"/>
  <c r="O3967" i="6" s="1"/>
  <c r="N3968" i="6"/>
  <c r="O3968" i="6" s="1"/>
  <c r="N3969" i="6"/>
  <c r="O3969" i="6" s="1"/>
  <c r="N3970" i="6"/>
  <c r="O3970" i="6" s="1"/>
  <c r="N3971" i="6"/>
  <c r="O3971" i="6" s="1"/>
  <c r="N3972" i="6"/>
  <c r="O3972" i="6" s="1"/>
  <c r="N3973" i="6"/>
  <c r="O3973" i="6" s="1"/>
  <c r="N3974" i="6"/>
  <c r="O3974" i="6" s="1"/>
  <c r="N3975" i="6"/>
  <c r="O3975" i="6" s="1"/>
  <c r="N3976" i="6"/>
  <c r="O3976" i="6" s="1"/>
  <c r="N3977" i="6"/>
  <c r="O3977" i="6" s="1"/>
  <c r="N3978" i="6"/>
  <c r="O3978" i="6" s="1"/>
  <c r="N3979" i="6"/>
  <c r="O3979" i="6" s="1"/>
  <c r="N3980" i="6"/>
  <c r="O3980" i="6" s="1"/>
  <c r="N3981" i="6"/>
  <c r="O3981" i="6" s="1"/>
  <c r="N3982" i="6"/>
  <c r="O3982" i="6" s="1"/>
  <c r="N3983" i="6"/>
  <c r="O3983" i="6" s="1"/>
  <c r="N3984" i="6"/>
  <c r="O3984" i="6" s="1"/>
  <c r="N3985" i="6"/>
  <c r="O3985" i="6" s="1"/>
  <c r="N3986" i="6"/>
  <c r="O3986" i="6" s="1"/>
  <c r="N3987" i="6"/>
  <c r="O3987" i="6" s="1"/>
  <c r="N3988" i="6"/>
  <c r="O3988" i="6" s="1"/>
  <c r="N3989" i="6"/>
  <c r="O3989" i="6" s="1"/>
  <c r="N3990" i="6"/>
  <c r="O3990" i="6" s="1"/>
  <c r="N3991" i="6"/>
  <c r="O3991" i="6" s="1"/>
  <c r="N3992" i="6"/>
  <c r="O3992" i="6" s="1"/>
  <c r="N3993" i="6"/>
  <c r="O3993" i="6" s="1"/>
  <c r="N3994" i="6"/>
  <c r="O3994" i="6" s="1"/>
  <c r="N3995" i="6"/>
  <c r="O3995" i="6" s="1"/>
  <c r="N3996" i="6"/>
  <c r="O3996" i="6" s="1"/>
  <c r="N3997" i="6"/>
  <c r="O3997" i="6" s="1"/>
  <c r="N3998" i="6"/>
  <c r="O3998" i="6" s="1"/>
  <c r="N3999" i="6"/>
  <c r="O3999" i="6" s="1"/>
  <c r="N4000" i="6"/>
  <c r="O4000" i="6" s="1"/>
  <c r="N4001" i="6"/>
  <c r="O4001" i="6" s="1"/>
  <c r="N4002" i="6"/>
  <c r="O4002" i="6" s="1"/>
  <c r="N4003" i="6"/>
  <c r="O4003" i="6" s="1"/>
  <c r="N4004" i="6"/>
  <c r="O4004" i="6" s="1"/>
  <c r="N4005" i="6"/>
  <c r="O4005" i="6" s="1"/>
  <c r="N4006" i="6"/>
  <c r="O4006" i="6" s="1"/>
  <c r="N4007" i="6"/>
  <c r="O4007" i="6" s="1"/>
  <c r="N4008" i="6"/>
  <c r="O4008" i="6" s="1"/>
  <c r="N4009" i="6"/>
  <c r="O4009" i="6" s="1"/>
  <c r="N4010" i="6"/>
  <c r="O4010" i="6" s="1"/>
  <c r="N4011" i="6"/>
  <c r="O4011" i="6" s="1"/>
  <c r="N4012" i="6"/>
  <c r="O4012" i="6" s="1"/>
  <c r="N4013" i="6"/>
  <c r="O4013" i="6" s="1"/>
  <c r="N4014" i="6"/>
  <c r="O4014" i="6" s="1"/>
  <c r="N4015" i="6"/>
  <c r="O4015" i="6" s="1"/>
  <c r="N4016" i="6"/>
  <c r="O4016" i="6" s="1"/>
  <c r="N4017" i="6"/>
  <c r="O4017" i="6" s="1"/>
  <c r="N4018" i="6"/>
  <c r="O4018" i="6" s="1"/>
  <c r="N4019" i="6"/>
  <c r="O4019" i="6" s="1"/>
  <c r="N4020" i="6"/>
  <c r="O4020" i="6" s="1"/>
  <c r="N4021" i="6"/>
  <c r="O4021" i="6" s="1"/>
  <c r="N4022" i="6"/>
  <c r="O4022" i="6" s="1"/>
  <c r="N4023" i="6"/>
  <c r="O4023" i="6" s="1"/>
  <c r="N4024" i="6"/>
  <c r="O4024" i="6" s="1"/>
  <c r="N4025" i="6"/>
  <c r="O4025" i="6" s="1"/>
  <c r="N4026" i="6"/>
  <c r="O4026" i="6" s="1"/>
  <c r="N4027" i="6"/>
  <c r="O4027" i="6" s="1"/>
  <c r="N4028" i="6"/>
  <c r="O4028" i="6" s="1"/>
  <c r="N4029" i="6"/>
  <c r="O4029" i="6" s="1"/>
  <c r="N4030" i="6"/>
  <c r="O4030" i="6" s="1"/>
  <c r="N4031" i="6"/>
  <c r="O4031" i="6" s="1"/>
  <c r="N4032" i="6"/>
  <c r="O4032" i="6" s="1"/>
  <c r="N4033" i="6"/>
  <c r="O4033" i="6" s="1"/>
  <c r="N4034" i="6"/>
  <c r="O4034" i="6" s="1"/>
  <c r="N4035" i="6"/>
  <c r="O4035" i="6" s="1"/>
  <c r="N4036" i="6"/>
  <c r="O4036" i="6" s="1"/>
  <c r="N4037" i="6"/>
  <c r="O4037" i="6" s="1"/>
  <c r="N4038" i="6"/>
  <c r="O4038" i="6" s="1"/>
  <c r="N4039" i="6"/>
  <c r="O4039" i="6" s="1"/>
  <c r="N4040" i="6"/>
  <c r="O4040" i="6" s="1"/>
  <c r="N4041" i="6"/>
  <c r="O4041" i="6" s="1"/>
  <c r="N4042" i="6"/>
  <c r="O4042" i="6" s="1"/>
  <c r="N4043" i="6"/>
  <c r="O4043" i="6" s="1"/>
  <c r="N4044" i="6"/>
  <c r="O4044" i="6" s="1"/>
  <c r="N4045" i="6"/>
  <c r="O4045" i="6" s="1"/>
  <c r="N4046" i="6"/>
  <c r="O4046" i="6" s="1"/>
  <c r="N4047" i="6"/>
  <c r="O4047" i="6" s="1"/>
  <c r="N4048" i="6"/>
  <c r="O4048" i="6" s="1"/>
  <c r="N4049" i="6"/>
  <c r="O4049" i="6" s="1"/>
  <c r="N4050" i="6"/>
  <c r="O4050" i="6" s="1"/>
  <c r="N4051" i="6"/>
  <c r="O4051" i="6" s="1"/>
  <c r="N4052" i="6"/>
  <c r="O4052" i="6" s="1"/>
  <c r="N4053" i="6"/>
  <c r="O4053" i="6" s="1"/>
  <c r="N4054" i="6"/>
  <c r="O4054" i="6" s="1"/>
  <c r="N4055" i="6"/>
  <c r="O4055" i="6" s="1"/>
  <c r="N4056" i="6"/>
  <c r="O4056" i="6" s="1"/>
  <c r="N4057" i="6"/>
  <c r="O4057" i="6" s="1"/>
  <c r="N4058" i="6"/>
  <c r="O4058" i="6" s="1"/>
  <c r="N4059" i="6"/>
  <c r="O4059" i="6" s="1"/>
  <c r="N4060" i="6"/>
  <c r="O4060" i="6" s="1"/>
  <c r="N4061" i="6"/>
  <c r="O4061" i="6" s="1"/>
  <c r="N4062" i="6"/>
  <c r="O4062" i="6" s="1"/>
  <c r="N4063" i="6"/>
  <c r="O4063" i="6" s="1"/>
  <c r="N4064" i="6"/>
  <c r="O4064" i="6" s="1"/>
  <c r="N4065" i="6"/>
  <c r="O4065" i="6" s="1"/>
  <c r="N4066" i="6"/>
  <c r="O4066" i="6" s="1"/>
  <c r="N4067" i="6"/>
  <c r="O4067" i="6" s="1"/>
  <c r="N4068" i="6"/>
  <c r="O4068" i="6" s="1"/>
  <c r="N4069" i="6"/>
  <c r="O4069" i="6" s="1"/>
  <c r="N4070" i="6"/>
  <c r="O4070" i="6" s="1"/>
  <c r="N4071" i="6"/>
  <c r="O4071" i="6" s="1"/>
  <c r="N4072" i="6"/>
  <c r="O4072" i="6" s="1"/>
  <c r="N4073" i="6"/>
  <c r="O4073" i="6" s="1"/>
  <c r="N4074" i="6"/>
  <c r="O4074" i="6" s="1"/>
  <c r="N4075" i="6"/>
  <c r="O4075" i="6" s="1"/>
  <c r="N4076" i="6"/>
  <c r="O4076" i="6" s="1"/>
  <c r="N4077" i="6"/>
  <c r="O4077" i="6" s="1"/>
  <c r="N4078" i="6"/>
  <c r="O4078" i="6" s="1"/>
  <c r="N4079" i="6"/>
  <c r="O4079" i="6" s="1"/>
  <c r="N4080" i="6"/>
  <c r="O4080" i="6" s="1"/>
  <c r="N4081" i="6"/>
  <c r="O4081" i="6" s="1"/>
  <c r="N4082" i="6"/>
  <c r="O4082" i="6" s="1"/>
  <c r="N4083" i="6"/>
  <c r="O4083" i="6" s="1"/>
  <c r="N4084" i="6"/>
  <c r="O4084" i="6" s="1"/>
  <c r="N4085" i="6"/>
  <c r="O4085" i="6" s="1"/>
  <c r="N4086" i="6"/>
  <c r="O4086" i="6" s="1"/>
  <c r="N4087" i="6"/>
  <c r="O4087" i="6" s="1"/>
  <c r="N4088" i="6"/>
  <c r="O4088" i="6" s="1"/>
  <c r="N4089" i="6"/>
  <c r="O4089" i="6" s="1"/>
  <c r="N4090" i="6"/>
  <c r="O4090" i="6" s="1"/>
  <c r="N4091" i="6"/>
  <c r="O4091" i="6" s="1"/>
  <c r="N4092" i="6"/>
  <c r="O4092" i="6" s="1"/>
  <c r="N4093" i="6"/>
  <c r="O4093" i="6" s="1"/>
  <c r="N4094" i="6"/>
  <c r="O4094" i="6" s="1"/>
  <c r="N4095" i="6"/>
  <c r="O4095" i="6" s="1"/>
  <c r="N4096" i="6"/>
  <c r="O4096" i="6" s="1"/>
  <c r="N4097" i="6"/>
  <c r="O4097" i="6" s="1"/>
  <c r="N4098" i="6"/>
  <c r="O4098" i="6" s="1"/>
  <c r="N4099" i="6"/>
  <c r="O4099" i="6" s="1"/>
  <c r="N4100" i="6"/>
  <c r="O4100" i="6" s="1"/>
  <c r="N4101" i="6"/>
  <c r="O4101" i="6" s="1"/>
  <c r="N4102" i="6"/>
  <c r="O4102" i="6" s="1"/>
  <c r="N4103" i="6"/>
  <c r="O4103" i="6" s="1"/>
  <c r="N4104" i="6"/>
  <c r="O4104" i="6" s="1"/>
  <c r="N4105" i="6"/>
  <c r="O4105" i="6" s="1"/>
  <c r="N4106" i="6"/>
  <c r="O4106" i="6" s="1"/>
  <c r="N4107" i="6"/>
  <c r="O4107" i="6" s="1"/>
  <c r="N4108" i="6"/>
  <c r="O4108" i="6" s="1"/>
  <c r="N4109" i="6"/>
  <c r="O4109" i="6" s="1"/>
  <c r="N4110" i="6"/>
  <c r="O4110" i="6" s="1"/>
  <c r="N4111" i="6"/>
  <c r="O4111" i="6" s="1"/>
  <c r="N4112" i="6"/>
  <c r="O4112" i="6" s="1"/>
  <c r="N4113" i="6"/>
  <c r="O4113" i="6" s="1"/>
  <c r="N4114" i="6"/>
  <c r="O4114" i="6" s="1"/>
  <c r="N4115" i="6"/>
  <c r="O4115" i="6" s="1"/>
  <c r="N4116" i="6"/>
  <c r="O4116" i="6" s="1"/>
  <c r="N4117" i="6"/>
  <c r="O4117" i="6" s="1"/>
  <c r="N4118" i="6"/>
  <c r="O4118" i="6" s="1"/>
  <c r="N4119" i="6"/>
  <c r="O4119" i="6" s="1"/>
  <c r="N4120" i="6"/>
  <c r="O4120" i="6" s="1"/>
  <c r="N4121" i="6"/>
  <c r="O4121" i="6" s="1"/>
  <c r="N4122" i="6"/>
  <c r="O4122" i="6" s="1"/>
  <c r="N4123" i="6"/>
  <c r="O4123" i="6" s="1"/>
  <c r="N4124" i="6"/>
  <c r="O4124" i="6" s="1"/>
  <c r="N4125" i="6"/>
  <c r="O4125" i="6" s="1"/>
  <c r="N4126" i="6"/>
  <c r="O4126" i="6" s="1"/>
  <c r="N4127" i="6"/>
  <c r="O4127" i="6" s="1"/>
  <c r="N4128" i="6"/>
  <c r="O4128" i="6" s="1"/>
  <c r="N4129" i="6"/>
  <c r="O4129" i="6" s="1"/>
  <c r="N4130" i="6"/>
  <c r="O4130" i="6" s="1"/>
  <c r="N4131" i="6"/>
  <c r="O4131" i="6" s="1"/>
  <c r="N4132" i="6"/>
  <c r="O4132" i="6" s="1"/>
  <c r="N4133" i="6"/>
  <c r="O4133" i="6" s="1"/>
  <c r="N4134" i="6"/>
  <c r="O4134" i="6" s="1"/>
  <c r="N4135" i="6"/>
  <c r="O4135" i="6" s="1"/>
  <c r="N4136" i="6"/>
  <c r="O4136" i="6" s="1"/>
  <c r="N4137" i="6"/>
  <c r="O4137" i="6" s="1"/>
  <c r="N4138" i="6"/>
  <c r="O4138" i="6" s="1"/>
  <c r="N4139" i="6"/>
  <c r="O4139" i="6" s="1"/>
  <c r="N4140" i="6"/>
  <c r="O4140" i="6" s="1"/>
  <c r="N4141" i="6"/>
  <c r="O4141" i="6" s="1"/>
  <c r="N4142" i="6"/>
  <c r="O4142" i="6" s="1"/>
  <c r="N4143" i="6"/>
  <c r="O4143" i="6" s="1"/>
  <c r="N4144" i="6"/>
  <c r="O4144" i="6" s="1"/>
  <c r="N4145" i="6"/>
  <c r="O4145" i="6" s="1"/>
  <c r="N4146" i="6"/>
  <c r="O4146" i="6" s="1"/>
  <c r="N4147" i="6"/>
  <c r="O4147" i="6" s="1"/>
  <c r="N4148" i="6"/>
  <c r="O4148" i="6" s="1"/>
  <c r="N4149" i="6"/>
  <c r="O4149" i="6" s="1"/>
  <c r="N4150" i="6"/>
  <c r="O4150" i="6" s="1"/>
  <c r="N4151" i="6"/>
  <c r="O4151" i="6" s="1"/>
  <c r="N4152" i="6"/>
  <c r="O4152" i="6" s="1"/>
  <c r="N4153" i="6"/>
  <c r="O4153" i="6" s="1"/>
  <c r="N4154" i="6"/>
  <c r="O4154" i="6" s="1"/>
  <c r="N4155" i="6"/>
  <c r="O4155" i="6" s="1"/>
  <c r="N4156" i="6"/>
  <c r="O4156" i="6" s="1"/>
  <c r="N4157" i="6"/>
  <c r="O4157" i="6" s="1"/>
  <c r="N4158" i="6"/>
  <c r="O4158" i="6" s="1"/>
  <c r="N4159" i="6"/>
  <c r="O4159" i="6" s="1"/>
  <c r="N4160" i="6"/>
  <c r="O4160" i="6" s="1"/>
  <c r="N4161" i="6"/>
  <c r="O4161" i="6" s="1"/>
  <c r="N4162" i="6"/>
  <c r="O4162" i="6" s="1"/>
  <c r="N4163" i="6"/>
  <c r="O4163" i="6" s="1"/>
  <c r="N4164" i="6"/>
  <c r="O4164" i="6" s="1"/>
  <c r="N4165" i="6"/>
  <c r="O4165" i="6" s="1"/>
  <c r="N4166" i="6"/>
  <c r="O4166" i="6" s="1"/>
  <c r="N4167" i="6"/>
  <c r="O4167" i="6" s="1"/>
  <c r="N4168" i="6"/>
  <c r="O4168" i="6" s="1"/>
  <c r="N4169" i="6"/>
  <c r="O4169" i="6" s="1"/>
  <c r="N4170" i="6"/>
  <c r="O4170" i="6" s="1"/>
  <c r="N4171" i="6"/>
  <c r="O4171" i="6" s="1"/>
  <c r="N4172" i="6"/>
  <c r="O4172" i="6" s="1"/>
  <c r="N4173" i="6"/>
  <c r="O4173" i="6" s="1"/>
  <c r="N4174" i="6"/>
  <c r="O4174" i="6" s="1"/>
  <c r="N4175" i="6"/>
  <c r="O4175" i="6" s="1"/>
  <c r="N4176" i="6"/>
  <c r="O4176" i="6" s="1"/>
  <c r="N4177" i="6"/>
  <c r="O4177" i="6" s="1"/>
  <c r="N4178" i="6"/>
  <c r="O4178" i="6" s="1"/>
  <c r="N4179" i="6"/>
  <c r="O4179" i="6" s="1"/>
  <c r="N4180" i="6"/>
  <c r="O4180" i="6" s="1"/>
  <c r="N4181" i="6"/>
  <c r="O4181" i="6" s="1"/>
  <c r="N4182" i="6"/>
  <c r="O4182" i="6" s="1"/>
  <c r="N4183" i="6"/>
  <c r="O4183" i="6" s="1"/>
  <c r="N4184" i="6"/>
  <c r="O4184" i="6" s="1"/>
  <c r="N4185" i="6"/>
  <c r="O4185" i="6" s="1"/>
  <c r="N4186" i="6"/>
  <c r="O4186" i="6" s="1"/>
  <c r="N4187" i="6"/>
  <c r="O4187" i="6" s="1"/>
  <c r="N4188" i="6"/>
  <c r="O4188" i="6" s="1"/>
  <c r="N4189" i="6"/>
  <c r="O4189" i="6" s="1"/>
  <c r="N4190" i="6"/>
  <c r="O4190" i="6" s="1"/>
  <c r="N4191" i="6"/>
  <c r="O4191" i="6" s="1"/>
  <c r="N4192" i="6"/>
  <c r="O4192" i="6" s="1"/>
  <c r="N4193" i="6"/>
  <c r="O4193" i="6" s="1"/>
  <c r="N4194" i="6"/>
  <c r="O4194" i="6" s="1"/>
  <c r="N4195" i="6"/>
  <c r="O4195" i="6" s="1"/>
  <c r="N4196" i="6"/>
  <c r="O4196" i="6" s="1"/>
  <c r="N4197" i="6"/>
  <c r="O4197" i="6" s="1"/>
  <c r="N4198" i="6"/>
  <c r="O4198" i="6" s="1"/>
  <c r="N4199" i="6"/>
  <c r="O4199" i="6" s="1"/>
  <c r="N4200" i="6"/>
  <c r="O4200" i="6" s="1"/>
  <c r="N4201" i="6"/>
  <c r="O4201" i="6" s="1"/>
  <c r="N4202" i="6"/>
  <c r="O4202" i="6" s="1"/>
  <c r="N4203" i="6"/>
  <c r="O4203" i="6" s="1"/>
  <c r="N4204" i="6"/>
  <c r="O4204" i="6" s="1"/>
  <c r="N4205" i="6"/>
  <c r="O4205" i="6" s="1"/>
  <c r="N4206" i="6"/>
  <c r="O4206" i="6" s="1"/>
  <c r="N4207" i="6"/>
  <c r="O4207" i="6" s="1"/>
  <c r="N4208" i="6"/>
  <c r="O4208" i="6" s="1"/>
  <c r="N4209" i="6"/>
  <c r="O4209" i="6" s="1"/>
  <c r="N4210" i="6"/>
  <c r="O4210" i="6" s="1"/>
  <c r="N4211" i="6"/>
  <c r="O4211" i="6" s="1"/>
  <c r="N4212" i="6"/>
  <c r="O4212" i="6" s="1"/>
  <c r="N4213" i="6"/>
  <c r="O4213" i="6" s="1"/>
  <c r="N4214" i="6"/>
  <c r="O4214" i="6" s="1"/>
  <c r="N4215" i="6"/>
  <c r="O4215" i="6" s="1"/>
  <c r="N4216" i="6"/>
  <c r="O4216" i="6" s="1"/>
  <c r="N4217" i="6"/>
  <c r="O4217" i="6" s="1"/>
  <c r="N4218" i="6"/>
  <c r="O4218" i="6" s="1"/>
  <c r="N4219" i="6"/>
  <c r="O4219" i="6" s="1"/>
  <c r="N4220" i="6"/>
  <c r="O4220" i="6" s="1"/>
  <c r="N4221" i="6"/>
  <c r="O4221" i="6" s="1"/>
  <c r="N4222" i="6"/>
  <c r="O4222" i="6" s="1"/>
  <c r="N4223" i="6"/>
  <c r="O4223" i="6" s="1"/>
  <c r="N4224" i="6"/>
  <c r="O4224" i="6" s="1"/>
  <c r="N4225" i="6"/>
  <c r="O4225" i="6" s="1"/>
  <c r="N4226" i="6"/>
  <c r="O4226" i="6" s="1"/>
  <c r="N4227" i="6"/>
  <c r="O4227" i="6" s="1"/>
  <c r="N4228" i="6"/>
  <c r="O4228" i="6" s="1"/>
  <c r="N4229" i="6"/>
  <c r="O4229" i="6" s="1"/>
  <c r="N4230" i="6"/>
  <c r="O4230" i="6" s="1"/>
  <c r="N4231" i="6"/>
  <c r="O4231" i="6" s="1"/>
  <c r="N4232" i="6"/>
  <c r="O4232" i="6" s="1"/>
  <c r="N4233" i="6"/>
  <c r="O4233" i="6" s="1"/>
  <c r="N4234" i="6"/>
  <c r="O4234" i="6" s="1"/>
  <c r="N4235" i="6"/>
  <c r="O4235" i="6" s="1"/>
  <c r="N4236" i="6"/>
  <c r="O4236" i="6" s="1"/>
  <c r="N4237" i="6"/>
  <c r="O4237" i="6" s="1"/>
  <c r="N4238" i="6"/>
  <c r="O4238" i="6" s="1"/>
  <c r="N4239" i="6"/>
  <c r="O4239" i="6" s="1"/>
  <c r="N4240" i="6"/>
  <c r="O4240" i="6" s="1"/>
  <c r="N4241" i="6"/>
  <c r="O4241" i="6" s="1"/>
  <c r="N4242" i="6"/>
  <c r="O4242" i="6" s="1"/>
  <c r="N4243" i="6"/>
  <c r="O4243" i="6" s="1"/>
  <c r="N4244" i="6"/>
  <c r="O4244" i="6" s="1"/>
  <c r="N4245" i="6"/>
  <c r="O4245" i="6" s="1"/>
  <c r="N4246" i="6"/>
  <c r="O4246" i="6" s="1"/>
  <c r="N4247" i="6"/>
  <c r="O4247" i="6" s="1"/>
  <c r="N4248" i="6"/>
  <c r="O4248" i="6" s="1"/>
  <c r="N4249" i="6"/>
  <c r="O4249" i="6" s="1"/>
  <c r="N4250" i="6"/>
  <c r="O4250" i="6" s="1"/>
  <c r="N4251" i="6"/>
  <c r="O4251" i="6" s="1"/>
  <c r="N4252" i="6"/>
  <c r="O4252" i="6" s="1"/>
  <c r="N4253" i="6"/>
  <c r="O4253" i="6" s="1"/>
  <c r="N4254" i="6"/>
  <c r="O4254" i="6" s="1"/>
  <c r="N4255" i="6"/>
  <c r="O4255" i="6" s="1"/>
  <c r="N4256" i="6"/>
  <c r="O4256" i="6" s="1"/>
  <c r="N4257" i="6"/>
  <c r="O4257" i="6" s="1"/>
  <c r="N4258" i="6"/>
  <c r="O4258" i="6" s="1"/>
  <c r="N4259" i="6"/>
  <c r="O4259" i="6" s="1"/>
  <c r="N4260" i="6"/>
  <c r="O4260" i="6" s="1"/>
  <c r="N4261" i="6"/>
  <c r="O4261" i="6" s="1"/>
  <c r="N4262" i="6"/>
  <c r="O4262" i="6" s="1"/>
  <c r="N4263" i="6"/>
  <c r="O4263" i="6" s="1"/>
  <c r="N4264" i="6"/>
  <c r="O4264" i="6" s="1"/>
  <c r="N4265" i="6"/>
  <c r="O4265" i="6" s="1"/>
  <c r="N4266" i="6"/>
  <c r="O4266" i="6" s="1"/>
  <c r="N4267" i="6"/>
  <c r="O4267" i="6" s="1"/>
  <c r="N4268" i="6"/>
  <c r="O4268" i="6" s="1"/>
  <c r="N4269" i="6"/>
  <c r="O4269" i="6" s="1"/>
  <c r="N4270" i="6"/>
  <c r="O4270" i="6" s="1"/>
  <c r="N4271" i="6"/>
  <c r="O4271" i="6" s="1"/>
  <c r="N4272" i="6"/>
  <c r="O4272" i="6" s="1"/>
  <c r="N4273" i="6"/>
  <c r="O4273" i="6" s="1"/>
  <c r="N4274" i="6"/>
  <c r="O4274" i="6" s="1"/>
  <c r="N4275" i="6"/>
  <c r="O4275" i="6" s="1"/>
  <c r="N4276" i="6"/>
  <c r="O4276" i="6" s="1"/>
  <c r="N4277" i="6"/>
  <c r="O4277" i="6" s="1"/>
  <c r="N4278" i="6"/>
  <c r="O4278" i="6" s="1"/>
  <c r="N4279" i="6"/>
  <c r="O4279" i="6" s="1"/>
  <c r="N4280" i="6"/>
  <c r="O4280" i="6" s="1"/>
  <c r="N4281" i="6"/>
  <c r="O4281" i="6" s="1"/>
  <c r="N4282" i="6"/>
  <c r="O4282" i="6" s="1"/>
  <c r="N4283" i="6"/>
  <c r="O4283" i="6" s="1"/>
  <c r="N4284" i="6"/>
  <c r="O4284" i="6" s="1"/>
  <c r="N4285" i="6"/>
  <c r="O4285" i="6" s="1"/>
  <c r="N4286" i="6"/>
  <c r="O4286" i="6" s="1"/>
  <c r="N4287" i="6"/>
  <c r="O4287" i="6" s="1"/>
  <c r="N4288" i="6"/>
  <c r="O4288" i="6" s="1"/>
  <c r="N4289" i="6"/>
  <c r="O4289" i="6" s="1"/>
  <c r="N4290" i="6"/>
  <c r="O4290" i="6" s="1"/>
  <c r="N4291" i="6"/>
  <c r="O4291" i="6" s="1"/>
  <c r="N4292" i="6"/>
  <c r="O4292" i="6" s="1"/>
  <c r="N4293" i="6"/>
  <c r="O4293" i="6" s="1"/>
  <c r="N4294" i="6"/>
  <c r="O4294" i="6" s="1"/>
  <c r="N4295" i="6"/>
  <c r="O4295" i="6" s="1"/>
  <c r="N4296" i="6"/>
  <c r="O4296" i="6" s="1"/>
  <c r="N4297" i="6"/>
  <c r="O4297" i="6" s="1"/>
  <c r="N4298" i="6"/>
  <c r="O4298" i="6" s="1"/>
  <c r="N4299" i="6"/>
  <c r="O4299" i="6" s="1"/>
  <c r="N4300" i="6"/>
  <c r="O4300" i="6" s="1"/>
  <c r="N4301" i="6"/>
  <c r="O4301" i="6" s="1"/>
  <c r="N4302" i="6"/>
  <c r="O4302" i="6" s="1"/>
  <c r="N4303" i="6"/>
  <c r="O4303" i="6" s="1"/>
  <c r="N4304" i="6"/>
  <c r="O4304" i="6" s="1"/>
  <c r="N4305" i="6"/>
  <c r="O4305" i="6" s="1"/>
  <c r="N4306" i="6"/>
  <c r="O4306" i="6" s="1"/>
  <c r="N4307" i="6"/>
  <c r="O4307" i="6" s="1"/>
  <c r="N4308" i="6"/>
  <c r="O4308" i="6" s="1"/>
  <c r="N4309" i="6"/>
  <c r="O4309" i="6" s="1"/>
  <c r="N4310" i="6"/>
  <c r="O4310" i="6" s="1"/>
  <c r="N4311" i="6"/>
  <c r="O4311" i="6" s="1"/>
  <c r="N4312" i="6"/>
  <c r="O4312" i="6" s="1"/>
  <c r="N4313" i="6"/>
  <c r="O4313" i="6" s="1"/>
  <c r="N4314" i="6"/>
  <c r="O4314" i="6" s="1"/>
  <c r="N4315" i="6"/>
  <c r="O4315" i="6" s="1"/>
  <c r="N4316" i="6"/>
  <c r="O4316" i="6" s="1"/>
  <c r="N4317" i="6"/>
  <c r="O4317" i="6" s="1"/>
  <c r="N4318" i="6"/>
  <c r="O4318" i="6" s="1"/>
  <c r="N4319" i="6"/>
  <c r="O4319" i="6" s="1"/>
  <c r="N4320" i="6"/>
  <c r="O4320" i="6" s="1"/>
  <c r="N4321" i="6"/>
  <c r="O4321" i="6" s="1"/>
  <c r="N4322" i="6"/>
  <c r="O4322" i="6" s="1"/>
  <c r="N4323" i="6"/>
  <c r="O4323" i="6" s="1"/>
  <c r="N4324" i="6"/>
  <c r="O4324" i="6" s="1"/>
  <c r="N4325" i="6"/>
  <c r="O4325" i="6" s="1"/>
  <c r="N4326" i="6"/>
  <c r="O4326" i="6" s="1"/>
  <c r="N4327" i="6"/>
  <c r="O4327" i="6" s="1"/>
  <c r="N4328" i="6"/>
  <c r="O4328" i="6" s="1"/>
  <c r="N4329" i="6"/>
  <c r="O4329" i="6" s="1"/>
  <c r="N4330" i="6"/>
  <c r="O4330" i="6" s="1"/>
  <c r="N4331" i="6"/>
  <c r="O4331" i="6" s="1"/>
  <c r="N4332" i="6"/>
  <c r="O4332" i="6" s="1"/>
  <c r="N4333" i="6"/>
  <c r="O4333" i="6" s="1"/>
  <c r="N4334" i="6"/>
  <c r="O4334" i="6" s="1"/>
  <c r="N4335" i="6"/>
  <c r="O4335" i="6" s="1"/>
  <c r="N4336" i="6"/>
  <c r="O4336" i="6" s="1"/>
  <c r="N4337" i="6"/>
  <c r="O4337" i="6" s="1"/>
  <c r="N4338" i="6"/>
  <c r="O4338" i="6" s="1"/>
  <c r="N4339" i="6"/>
  <c r="O4339" i="6" s="1"/>
  <c r="N4340" i="6"/>
  <c r="O4340" i="6" s="1"/>
  <c r="N4341" i="6"/>
  <c r="O4341" i="6" s="1"/>
  <c r="N4342" i="6"/>
  <c r="O4342" i="6" s="1"/>
  <c r="N4343" i="6"/>
  <c r="O4343" i="6" s="1"/>
  <c r="N4344" i="6"/>
  <c r="O4344" i="6" s="1"/>
  <c r="N4345" i="6"/>
  <c r="O4345" i="6" s="1"/>
  <c r="N4346" i="6"/>
  <c r="O4346" i="6" s="1"/>
  <c r="N4347" i="6"/>
  <c r="O4347" i="6" s="1"/>
  <c r="N4348" i="6"/>
  <c r="O4348" i="6" s="1"/>
  <c r="N4349" i="6"/>
  <c r="O4349" i="6" s="1"/>
  <c r="N4350" i="6"/>
  <c r="O4350" i="6" s="1"/>
  <c r="N4351" i="6"/>
  <c r="O4351" i="6" s="1"/>
  <c r="N4352" i="6"/>
  <c r="O4352" i="6" s="1"/>
  <c r="N4353" i="6"/>
  <c r="O4353" i="6" s="1"/>
  <c r="N4354" i="6"/>
  <c r="O4354" i="6" s="1"/>
  <c r="N4355" i="6"/>
  <c r="O4355" i="6" s="1"/>
  <c r="N4356" i="6"/>
  <c r="O4356" i="6" s="1"/>
  <c r="N4357" i="6"/>
  <c r="O4357" i="6" s="1"/>
  <c r="N4358" i="6"/>
  <c r="O4358" i="6" s="1"/>
  <c r="N4359" i="6"/>
  <c r="O4359" i="6" s="1"/>
  <c r="N4360" i="6"/>
  <c r="O4360" i="6" s="1"/>
  <c r="N4361" i="6"/>
  <c r="O4361" i="6" s="1"/>
  <c r="N4362" i="6"/>
  <c r="O4362" i="6" s="1"/>
  <c r="N4363" i="6"/>
  <c r="O4363" i="6" s="1"/>
  <c r="N4364" i="6"/>
  <c r="O4364" i="6" s="1"/>
  <c r="N4365" i="6"/>
  <c r="O4365" i="6" s="1"/>
  <c r="N4366" i="6"/>
  <c r="O4366" i="6" s="1"/>
  <c r="N4367" i="6"/>
  <c r="O4367" i="6" s="1"/>
  <c r="N4368" i="6"/>
  <c r="O4368" i="6" s="1"/>
  <c r="N4369" i="6"/>
  <c r="O4369" i="6" s="1"/>
  <c r="N4370" i="6"/>
  <c r="O4370" i="6" s="1"/>
  <c r="N4371" i="6"/>
  <c r="O4371" i="6" s="1"/>
  <c r="N4372" i="6"/>
  <c r="O4372" i="6" s="1"/>
  <c r="N4373" i="6"/>
  <c r="O4373" i="6" s="1"/>
  <c r="N4374" i="6"/>
  <c r="O4374" i="6" s="1"/>
  <c r="N4375" i="6"/>
  <c r="O4375" i="6" s="1"/>
  <c r="N4376" i="6"/>
  <c r="O4376" i="6" s="1"/>
  <c r="N4377" i="6"/>
  <c r="O4377" i="6" s="1"/>
  <c r="N4378" i="6"/>
  <c r="O4378" i="6" s="1"/>
  <c r="N4379" i="6"/>
  <c r="O4379" i="6" s="1"/>
  <c r="N4380" i="6"/>
  <c r="O4380" i="6" s="1"/>
  <c r="N4381" i="6"/>
  <c r="O4381" i="6" s="1"/>
  <c r="N4382" i="6"/>
  <c r="O4382" i="6" s="1"/>
  <c r="N4383" i="6"/>
  <c r="O4383" i="6" s="1"/>
  <c r="N4384" i="6"/>
  <c r="O4384" i="6" s="1"/>
  <c r="N4385" i="6"/>
  <c r="O4385" i="6" s="1"/>
  <c r="N4386" i="6"/>
  <c r="O4386" i="6" s="1"/>
  <c r="N4387" i="6"/>
  <c r="O4387" i="6" s="1"/>
  <c r="N4388" i="6"/>
  <c r="O4388" i="6" s="1"/>
  <c r="N4389" i="6"/>
  <c r="O4389" i="6" s="1"/>
  <c r="N4390" i="6"/>
  <c r="O4390" i="6" s="1"/>
  <c r="N4391" i="6"/>
  <c r="O4391" i="6" s="1"/>
  <c r="N4392" i="6"/>
  <c r="O4392" i="6" s="1"/>
  <c r="N4393" i="6"/>
  <c r="O4393" i="6" s="1"/>
  <c r="N4394" i="6"/>
  <c r="O4394" i="6" s="1"/>
  <c r="N4395" i="6"/>
  <c r="O4395" i="6" s="1"/>
  <c r="N4396" i="6"/>
  <c r="O4396" i="6" s="1"/>
  <c r="N4397" i="6"/>
  <c r="O4397" i="6" s="1"/>
  <c r="N4398" i="6"/>
  <c r="O4398" i="6" s="1"/>
  <c r="N4399" i="6"/>
  <c r="O4399" i="6" s="1"/>
  <c r="N4400" i="6"/>
  <c r="O4400" i="6" s="1"/>
  <c r="N4401" i="6"/>
  <c r="O4401" i="6" s="1"/>
  <c r="N4402" i="6"/>
  <c r="O4402" i="6" s="1"/>
  <c r="N4403" i="6"/>
  <c r="O4403" i="6" s="1"/>
  <c r="N4404" i="6"/>
  <c r="O4404" i="6" s="1"/>
  <c r="N4405" i="6"/>
  <c r="O4405" i="6" s="1"/>
  <c r="N4406" i="6"/>
  <c r="O4406" i="6" s="1"/>
  <c r="N4407" i="6"/>
  <c r="O4407" i="6" s="1"/>
  <c r="N4408" i="6"/>
  <c r="O4408" i="6" s="1"/>
  <c r="N4409" i="6"/>
  <c r="O4409" i="6" s="1"/>
  <c r="N4410" i="6"/>
  <c r="O4410" i="6" s="1"/>
  <c r="N4411" i="6"/>
  <c r="O4411" i="6" s="1"/>
  <c r="N4412" i="6"/>
  <c r="O4412" i="6" s="1"/>
  <c r="N4413" i="6"/>
  <c r="O4413" i="6" s="1"/>
  <c r="N4414" i="6"/>
  <c r="O4414" i="6" s="1"/>
  <c r="N4415" i="6"/>
  <c r="O4415" i="6" s="1"/>
  <c r="N4416" i="6"/>
  <c r="O4416" i="6" s="1"/>
  <c r="N4417" i="6"/>
  <c r="O4417" i="6" s="1"/>
  <c r="N4418" i="6"/>
  <c r="O4418" i="6" s="1"/>
  <c r="N4419" i="6"/>
  <c r="O4419" i="6" s="1"/>
  <c r="N4420" i="6"/>
  <c r="O4420" i="6" s="1"/>
  <c r="N4421" i="6"/>
  <c r="O4421" i="6" s="1"/>
  <c r="N4422" i="6"/>
  <c r="O4422" i="6" s="1"/>
  <c r="N4423" i="6"/>
  <c r="O4423" i="6" s="1"/>
  <c r="N4424" i="6"/>
  <c r="O4424" i="6" s="1"/>
  <c r="N4425" i="6"/>
  <c r="O4425" i="6" s="1"/>
  <c r="N4426" i="6"/>
  <c r="O4426" i="6" s="1"/>
  <c r="N4427" i="6"/>
  <c r="O4427" i="6" s="1"/>
  <c r="N4428" i="6"/>
  <c r="O4428" i="6" s="1"/>
  <c r="N4429" i="6"/>
  <c r="O4429" i="6" s="1"/>
  <c r="N4430" i="6"/>
  <c r="O4430" i="6" s="1"/>
  <c r="N4431" i="6"/>
  <c r="O4431" i="6" s="1"/>
  <c r="N4432" i="6"/>
  <c r="O4432" i="6" s="1"/>
  <c r="N4433" i="6"/>
  <c r="O4433" i="6" s="1"/>
  <c r="N4434" i="6"/>
  <c r="O4434" i="6" s="1"/>
  <c r="N4435" i="6"/>
  <c r="O4435" i="6" s="1"/>
  <c r="N4436" i="6"/>
  <c r="O4436" i="6" s="1"/>
  <c r="N4437" i="6"/>
  <c r="O4437" i="6" s="1"/>
  <c r="N4438" i="6"/>
  <c r="O4438" i="6" s="1"/>
  <c r="N4439" i="6"/>
  <c r="O4439" i="6" s="1"/>
  <c r="N4440" i="6"/>
  <c r="O4440" i="6" s="1"/>
  <c r="N4441" i="6"/>
  <c r="O4441" i="6" s="1"/>
  <c r="N4442" i="6"/>
  <c r="O4442" i="6" s="1"/>
  <c r="N4443" i="6"/>
  <c r="O4443" i="6" s="1"/>
  <c r="N4444" i="6"/>
  <c r="O4444" i="6" s="1"/>
  <c r="N4445" i="6"/>
  <c r="O4445" i="6" s="1"/>
  <c r="N4446" i="6"/>
  <c r="O4446" i="6" s="1"/>
  <c r="N4447" i="6"/>
  <c r="O4447" i="6" s="1"/>
  <c r="N4448" i="6"/>
  <c r="O4448" i="6" s="1"/>
  <c r="N4449" i="6"/>
  <c r="O4449" i="6" s="1"/>
  <c r="N4450" i="6"/>
  <c r="O4450" i="6" s="1"/>
  <c r="N4451" i="6"/>
  <c r="O4451" i="6" s="1"/>
  <c r="N4452" i="6"/>
  <c r="O4452" i="6" s="1"/>
  <c r="N4453" i="6"/>
  <c r="O4453" i="6" s="1"/>
  <c r="N4454" i="6"/>
  <c r="O4454" i="6" s="1"/>
  <c r="N4455" i="6"/>
  <c r="O4455" i="6" s="1"/>
  <c r="N4456" i="6"/>
  <c r="O4456" i="6" s="1"/>
  <c r="N4457" i="6"/>
  <c r="O4457" i="6" s="1"/>
  <c r="N4458" i="6"/>
  <c r="O4458" i="6" s="1"/>
  <c r="N4459" i="6"/>
  <c r="O4459" i="6" s="1"/>
  <c r="N4460" i="6"/>
  <c r="O4460" i="6" s="1"/>
  <c r="N4461" i="6"/>
  <c r="O4461" i="6" s="1"/>
  <c r="N4462" i="6"/>
  <c r="O4462" i="6" s="1"/>
  <c r="N4463" i="6"/>
  <c r="O4463" i="6" s="1"/>
  <c r="N4464" i="6"/>
  <c r="O4464" i="6" s="1"/>
  <c r="N4465" i="6"/>
  <c r="O4465" i="6" s="1"/>
  <c r="N4466" i="6"/>
  <c r="O4466" i="6" s="1"/>
  <c r="N4467" i="6"/>
  <c r="O4467" i="6" s="1"/>
  <c r="N4468" i="6"/>
  <c r="O4468" i="6" s="1"/>
  <c r="N4469" i="6"/>
  <c r="O4469" i="6" s="1"/>
  <c r="N4470" i="6"/>
  <c r="O4470" i="6" s="1"/>
  <c r="N4471" i="6"/>
  <c r="O4471" i="6" s="1"/>
  <c r="N4472" i="6"/>
  <c r="O4472" i="6" s="1"/>
  <c r="N4473" i="6"/>
  <c r="O4473" i="6" s="1"/>
  <c r="N4474" i="6"/>
  <c r="O4474" i="6" s="1"/>
  <c r="N4475" i="6"/>
  <c r="O4475" i="6" s="1"/>
  <c r="N4476" i="6"/>
  <c r="O4476" i="6" s="1"/>
  <c r="N4477" i="6"/>
  <c r="O4477" i="6" s="1"/>
  <c r="N4478" i="6"/>
  <c r="O4478" i="6" s="1"/>
  <c r="N4479" i="6"/>
  <c r="O4479" i="6" s="1"/>
  <c r="N4480" i="6"/>
  <c r="O4480" i="6" s="1"/>
  <c r="N4481" i="6"/>
  <c r="O4481" i="6" s="1"/>
  <c r="N4482" i="6"/>
  <c r="O4482" i="6" s="1"/>
  <c r="N4483" i="6"/>
  <c r="O4483" i="6" s="1"/>
  <c r="N4484" i="6"/>
  <c r="O4484" i="6" s="1"/>
  <c r="N4485" i="6"/>
  <c r="O4485" i="6" s="1"/>
  <c r="N4486" i="6"/>
  <c r="O4486" i="6" s="1"/>
  <c r="N4487" i="6"/>
  <c r="O4487" i="6" s="1"/>
  <c r="N4488" i="6"/>
  <c r="O4488" i="6" s="1"/>
  <c r="N4489" i="6"/>
  <c r="O4489" i="6" s="1"/>
  <c r="N4490" i="6"/>
  <c r="O4490" i="6" s="1"/>
  <c r="N4491" i="6"/>
  <c r="O4491" i="6" s="1"/>
  <c r="N4492" i="6"/>
  <c r="O4492" i="6" s="1"/>
  <c r="N4493" i="6"/>
  <c r="O4493" i="6" s="1"/>
  <c r="N4494" i="6"/>
  <c r="O4494" i="6" s="1"/>
  <c r="N4495" i="6"/>
  <c r="O4495" i="6" s="1"/>
  <c r="N4496" i="6"/>
  <c r="O4496" i="6" s="1"/>
  <c r="N4497" i="6"/>
  <c r="O4497" i="6" s="1"/>
  <c r="N4498" i="6"/>
  <c r="O4498" i="6" s="1"/>
  <c r="N4499" i="6"/>
  <c r="O4499" i="6" s="1"/>
  <c r="N4500" i="6"/>
  <c r="O4500" i="6" s="1"/>
  <c r="N4501" i="6"/>
  <c r="O4501" i="6" s="1"/>
  <c r="N4502" i="6"/>
  <c r="O4502" i="6" s="1"/>
  <c r="N4503" i="6"/>
  <c r="O4503" i="6" s="1"/>
  <c r="N4504" i="6"/>
  <c r="O4504" i="6" s="1"/>
  <c r="N4505" i="6"/>
  <c r="O4505" i="6" s="1"/>
  <c r="N4506" i="6"/>
  <c r="O4506" i="6" s="1"/>
  <c r="N4507" i="6"/>
  <c r="O4507" i="6" s="1"/>
  <c r="N4508" i="6"/>
  <c r="O4508" i="6" s="1"/>
  <c r="N4509" i="6"/>
  <c r="O4509" i="6" s="1"/>
  <c r="N4510" i="6"/>
  <c r="O4510" i="6" s="1"/>
  <c r="N4511" i="6"/>
  <c r="O4511" i="6" s="1"/>
  <c r="N4512" i="6"/>
  <c r="O4512" i="6" s="1"/>
  <c r="N4513" i="6"/>
  <c r="O4513" i="6" s="1"/>
  <c r="N4514" i="6"/>
  <c r="O4514" i="6" s="1"/>
  <c r="N4515" i="6"/>
  <c r="O4515" i="6" s="1"/>
  <c r="N4516" i="6"/>
  <c r="O4516" i="6" s="1"/>
  <c r="N4517" i="6"/>
  <c r="O4517" i="6" s="1"/>
  <c r="N4518" i="6"/>
  <c r="O4518" i="6" s="1"/>
  <c r="N4519" i="6"/>
  <c r="O4519" i="6" s="1"/>
  <c r="N4520" i="6"/>
  <c r="O4520" i="6" s="1"/>
  <c r="N4521" i="6"/>
  <c r="O4521" i="6" s="1"/>
  <c r="N4522" i="6"/>
  <c r="O4522" i="6" s="1"/>
  <c r="N4523" i="6"/>
  <c r="O4523" i="6" s="1"/>
  <c r="N4524" i="6"/>
  <c r="O4524" i="6" s="1"/>
  <c r="N4525" i="6"/>
  <c r="O4525" i="6" s="1"/>
  <c r="N4526" i="6"/>
  <c r="O4526" i="6" s="1"/>
  <c r="N4527" i="6"/>
  <c r="O4527" i="6" s="1"/>
  <c r="N4528" i="6"/>
  <c r="O4528" i="6" s="1"/>
  <c r="N4529" i="6"/>
  <c r="O4529" i="6" s="1"/>
  <c r="N4530" i="6"/>
  <c r="O4530" i="6" s="1"/>
  <c r="N4531" i="6"/>
  <c r="O4531" i="6" s="1"/>
  <c r="N4532" i="6"/>
  <c r="O4532" i="6" s="1"/>
  <c r="N4533" i="6"/>
  <c r="O4533" i="6" s="1"/>
  <c r="N4534" i="6"/>
  <c r="O4534" i="6" s="1"/>
  <c r="N4535" i="6"/>
  <c r="O4535" i="6" s="1"/>
  <c r="N4536" i="6"/>
  <c r="O4536" i="6" s="1"/>
  <c r="N4537" i="6"/>
  <c r="O4537" i="6" s="1"/>
  <c r="N4538" i="6"/>
  <c r="O4538" i="6" s="1"/>
  <c r="N4539" i="6"/>
  <c r="O4539" i="6" s="1"/>
  <c r="N4540" i="6"/>
  <c r="O4540" i="6" s="1"/>
  <c r="N4541" i="6"/>
  <c r="O4541" i="6" s="1"/>
  <c r="N4542" i="6"/>
  <c r="O4542" i="6" s="1"/>
  <c r="N4543" i="6"/>
  <c r="O4543" i="6" s="1"/>
  <c r="N4544" i="6"/>
  <c r="O4544" i="6" s="1"/>
  <c r="N4545" i="6"/>
  <c r="O4545" i="6" s="1"/>
  <c r="N4546" i="6"/>
  <c r="O4546" i="6" s="1"/>
  <c r="N4547" i="6"/>
  <c r="O4547" i="6" s="1"/>
  <c r="N4548" i="6"/>
  <c r="O4548" i="6" s="1"/>
  <c r="N4549" i="6"/>
  <c r="O4549" i="6" s="1"/>
  <c r="N4550" i="6"/>
  <c r="O4550" i="6" s="1"/>
  <c r="N4551" i="6"/>
  <c r="O4551" i="6" s="1"/>
  <c r="N4552" i="6"/>
  <c r="O4552" i="6" s="1"/>
  <c r="N4553" i="6"/>
  <c r="O4553" i="6" s="1"/>
  <c r="N4554" i="6"/>
  <c r="O4554" i="6" s="1"/>
  <c r="N4555" i="6"/>
  <c r="O4555" i="6" s="1"/>
  <c r="N4556" i="6"/>
  <c r="O4556" i="6" s="1"/>
  <c r="N4557" i="6"/>
  <c r="O4557" i="6" s="1"/>
  <c r="N4558" i="6"/>
  <c r="O4558" i="6" s="1"/>
  <c r="N4559" i="6"/>
  <c r="O4559" i="6" s="1"/>
  <c r="N4560" i="6"/>
  <c r="O4560" i="6" s="1"/>
  <c r="N4561" i="6"/>
  <c r="O4561" i="6" s="1"/>
  <c r="N4562" i="6"/>
  <c r="O4562" i="6" s="1"/>
  <c r="N4563" i="6"/>
  <c r="O4563" i="6" s="1"/>
  <c r="N4564" i="6"/>
  <c r="O4564" i="6" s="1"/>
  <c r="N4565" i="6"/>
  <c r="O4565" i="6" s="1"/>
  <c r="N4566" i="6"/>
  <c r="O4566" i="6" s="1"/>
  <c r="N4567" i="6"/>
  <c r="O4567" i="6" s="1"/>
  <c r="N4568" i="6"/>
  <c r="O4568" i="6" s="1"/>
  <c r="N4569" i="6"/>
  <c r="O4569" i="6" s="1"/>
  <c r="N4570" i="6"/>
  <c r="O4570" i="6" s="1"/>
  <c r="N4571" i="6"/>
  <c r="O4571" i="6" s="1"/>
  <c r="N4572" i="6"/>
  <c r="O4572" i="6" s="1"/>
  <c r="N4573" i="6"/>
  <c r="O4573" i="6" s="1"/>
  <c r="N4574" i="6"/>
  <c r="O4574" i="6" s="1"/>
  <c r="N4575" i="6"/>
  <c r="O4575" i="6" s="1"/>
  <c r="N4576" i="6"/>
  <c r="O4576" i="6" s="1"/>
  <c r="N4577" i="6"/>
  <c r="O4577" i="6" s="1"/>
  <c r="N4578" i="6"/>
  <c r="O4578" i="6" s="1"/>
  <c r="N4579" i="6"/>
  <c r="O4579" i="6" s="1"/>
  <c r="N4580" i="6"/>
  <c r="O4580" i="6" s="1"/>
  <c r="N4581" i="6"/>
  <c r="O4581" i="6" s="1"/>
  <c r="N4582" i="6"/>
  <c r="O4582" i="6" s="1"/>
  <c r="N4583" i="6"/>
  <c r="O4583" i="6" s="1"/>
  <c r="N4584" i="6"/>
  <c r="O4584" i="6" s="1"/>
  <c r="N4585" i="6"/>
  <c r="O4585" i="6" s="1"/>
  <c r="N4586" i="6"/>
  <c r="O4586" i="6" s="1"/>
  <c r="N4587" i="6"/>
  <c r="O4587" i="6" s="1"/>
  <c r="N4588" i="6"/>
  <c r="O4588" i="6" s="1"/>
  <c r="N4589" i="6"/>
  <c r="O4589" i="6" s="1"/>
  <c r="N4590" i="6"/>
  <c r="O4590" i="6" s="1"/>
  <c r="N4591" i="6"/>
  <c r="O4591" i="6" s="1"/>
  <c r="N4592" i="6"/>
  <c r="O4592" i="6" s="1"/>
  <c r="N4593" i="6"/>
  <c r="O4593" i="6" s="1"/>
  <c r="N4594" i="6"/>
  <c r="O4594" i="6" s="1"/>
  <c r="N4595" i="6"/>
  <c r="O4595" i="6" s="1"/>
  <c r="N4596" i="6"/>
  <c r="O4596" i="6" s="1"/>
  <c r="N4597" i="6"/>
  <c r="O4597" i="6" s="1"/>
  <c r="N4598" i="6"/>
  <c r="O4598" i="6" s="1"/>
  <c r="N4599" i="6"/>
  <c r="O4599" i="6" s="1"/>
  <c r="N4600" i="6"/>
  <c r="O4600" i="6" s="1"/>
  <c r="N4601" i="6"/>
  <c r="O4601" i="6" s="1"/>
  <c r="N4602" i="6"/>
  <c r="O4602" i="6" s="1"/>
  <c r="N4603" i="6"/>
  <c r="O4603" i="6" s="1"/>
  <c r="N4604" i="6"/>
  <c r="O4604" i="6" s="1"/>
  <c r="N4605" i="6"/>
  <c r="O4605" i="6" s="1"/>
  <c r="N4606" i="6"/>
  <c r="O4606" i="6" s="1"/>
  <c r="N4607" i="6"/>
  <c r="O4607" i="6" s="1"/>
  <c r="N4608" i="6"/>
  <c r="O4608" i="6" s="1"/>
  <c r="N4609" i="6"/>
  <c r="O4609" i="6" s="1"/>
  <c r="N4610" i="6"/>
  <c r="O4610" i="6" s="1"/>
  <c r="N4611" i="6"/>
  <c r="O4611" i="6" s="1"/>
  <c r="N4612" i="6"/>
  <c r="O4612" i="6" s="1"/>
  <c r="N4613" i="6"/>
  <c r="O4613" i="6" s="1"/>
  <c r="N4614" i="6"/>
  <c r="O4614" i="6" s="1"/>
  <c r="N4615" i="6"/>
  <c r="O4615" i="6" s="1"/>
  <c r="N4616" i="6"/>
  <c r="O4616" i="6" s="1"/>
  <c r="N4617" i="6"/>
  <c r="O4617" i="6" s="1"/>
  <c r="N4618" i="6"/>
  <c r="O4618" i="6" s="1"/>
  <c r="N4619" i="6"/>
  <c r="O4619" i="6" s="1"/>
  <c r="N4620" i="6"/>
  <c r="O4620" i="6" s="1"/>
  <c r="N4621" i="6"/>
  <c r="O4621" i="6" s="1"/>
  <c r="N4622" i="6"/>
  <c r="O4622" i="6" s="1"/>
  <c r="N4623" i="6"/>
  <c r="O4623" i="6" s="1"/>
  <c r="N4624" i="6"/>
  <c r="O4624" i="6" s="1"/>
  <c r="N4625" i="6"/>
  <c r="O4625" i="6" s="1"/>
  <c r="N4626" i="6"/>
  <c r="O4626" i="6" s="1"/>
  <c r="N4627" i="6"/>
  <c r="O4627" i="6" s="1"/>
  <c r="N4628" i="6"/>
  <c r="O4628" i="6" s="1"/>
  <c r="N4629" i="6"/>
  <c r="O4629" i="6" s="1"/>
  <c r="N4630" i="6"/>
  <c r="O4630" i="6" s="1"/>
  <c r="N4631" i="6"/>
  <c r="O4631" i="6" s="1"/>
  <c r="N4632" i="6"/>
  <c r="O4632" i="6" s="1"/>
  <c r="N4633" i="6"/>
  <c r="O4633" i="6" s="1"/>
  <c r="N4634" i="6"/>
  <c r="O4634" i="6" s="1"/>
  <c r="N4635" i="6"/>
  <c r="O4635" i="6" s="1"/>
  <c r="N4636" i="6"/>
  <c r="O4636" i="6" s="1"/>
  <c r="N4637" i="6"/>
  <c r="O4637" i="6" s="1"/>
  <c r="N4638" i="6"/>
  <c r="O4638" i="6" s="1"/>
  <c r="N4639" i="6"/>
  <c r="O4639" i="6" s="1"/>
  <c r="N4640" i="6"/>
  <c r="O4640" i="6" s="1"/>
  <c r="N4641" i="6"/>
  <c r="O4641" i="6" s="1"/>
  <c r="N4642" i="6"/>
  <c r="O4642" i="6" s="1"/>
  <c r="N4643" i="6"/>
  <c r="O4643" i="6" s="1"/>
  <c r="N4644" i="6"/>
  <c r="O4644" i="6" s="1"/>
  <c r="N4645" i="6"/>
  <c r="O4645" i="6" s="1"/>
  <c r="N4646" i="6"/>
  <c r="O4646" i="6" s="1"/>
  <c r="N4647" i="6"/>
  <c r="O4647" i="6" s="1"/>
  <c r="N4648" i="6"/>
  <c r="O4648" i="6" s="1"/>
  <c r="N4649" i="6"/>
  <c r="O4649" i="6" s="1"/>
  <c r="N4650" i="6"/>
  <c r="O4650" i="6" s="1"/>
  <c r="N4651" i="6"/>
  <c r="O4651" i="6" s="1"/>
  <c r="N4652" i="6"/>
  <c r="O4652" i="6" s="1"/>
  <c r="N4653" i="6"/>
  <c r="O4653" i="6" s="1"/>
  <c r="N4654" i="6"/>
  <c r="O4654" i="6" s="1"/>
  <c r="N4655" i="6"/>
  <c r="O4655" i="6" s="1"/>
  <c r="N4656" i="6"/>
  <c r="O4656" i="6" s="1"/>
  <c r="N4657" i="6"/>
  <c r="O4657" i="6" s="1"/>
  <c r="N4658" i="6"/>
  <c r="O4658" i="6" s="1"/>
  <c r="N4659" i="6"/>
  <c r="O4659" i="6" s="1"/>
  <c r="N4660" i="6"/>
  <c r="O4660" i="6" s="1"/>
  <c r="N4661" i="6"/>
  <c r="O4661" i="6" s="1"/>
  <c r="N4662" i="6"/>
  <c r="O4662" i="6" s="1"/>
  <c r="N4663" i="6"/>
  <c r="O4663" i="6" s="1"/>
  <c r="N4664" i="6"/>
  <c r="O4664" i="6" s="1"/>
  <c r="N4665" i="6"/>
  <c r="O4665" i="6" s="1"/>
  <c r="N4666" i="6"/>
  <c r="O4666" i="6" s="1"/>
  <c r="N4667" i="6"/>
  <c r="O4667" i="6" s="1"/>
  <c r="N4668" i="6"/>
  <c r="O4668" i="6" s="1"/>
  <c r="N4669" i="6"/>
  <c r="O4669" i="6" s="1"/>
  <c r="N4670" i="6"/>
  <c r="O4670" i="6" s="1"/>
  <c r="N4671" i="6"/>
  <c r="O4671" i="6" s="1"/>
  <c r="N4672" i="6"/>
  <c r="O4672" i="6" s="1"/>
  <c r="N4673" i="6"/>
  <c r="O4673" i="6" s="1"/>
  <c r="N4674" i="6"/>
  <c r="O4674" i="6" s="1"/>
  <c r="N4675" i="6"/>
  <c r="O4675" i="6" s="1"/>
  <c r="N4676" i="6"/>
  <c r="O4676" i="6" s="1"/>
  <c r="N4677" i="6"/>
  <c r="O4677" i="6" s="1"/>
  <c r="N4678" i="6"/>
  <c r="O4678" i="6" s="1"/>
  <c r="N4679" i="6"/>
  <c r="O4679" i="6" s="1"/>
  <c r="N4680" i="6"/>
  <c r="O4680" i="6" s="1"/>
  <c r="N4681" i="6"/>
  <c r="O4681" i="6" s="1"/>
  <c r="N4682" i="6"/>
  <c r="O4682" i="6" s="1"/>
  <c r="N4683" i="6"/>
  <c r="O4683" i="6" s="1"/>
  <c r="N4684" i="6"/>
  <c r="O4684" i="6" s="1"/>
  <c r="N4685" i="6"/>
  <c r="O4685" i="6" s="1"/>
  <c r="N4686" i="6"/>
  <c r="O4686" i="6" s="1"/>
  <c r="N4687" i="6"/>
  <c r="O4687" i="6" s="1"/>
  <c r="N4688" i="6"/>
  <c r="O4688" i="6" s="1"/>
  <c r="N4689" i="6"/>
  <c r="O4689" i="6" s="1"/>
  <c r="N4690" i="6"/>
  <c r="O4690" i="6" s="1"/>
  <c r="N4691" i="6"/>
  <c r="O4691" i="6" s="1"/>
  <c r="N4692" i="6"/>
  <c r="O4692" i="6" s="1"/>
  <c r="N4693" i="6"/>
  <c r="O4693" i="6" s="1"/>
  <c r="N4694" i="6"/>
  <c r="O4694" i="6" s="1"/>
  <c r="N4695" i="6"/>
  <c r="O4695" i="6" s="1"/>
  <c r="N4696" i="6"/>
  <c r="O4696" i="6" s="1"/>
  <c r="N4697" i="6"/>
  <c r="O4697" i="6" s="1"/>
  <c r="N4698" i="6"/>
  <c r="O4698" i="6" s="1"/>
  <c r="N4699" i="6"/>
  <c r="O4699" i="6" s="1"/>
  <c r="N4700" i="6"/>
  <c r="O4700" i="6" s="1"/>
  <c r="N4701" i="6"/>
  <c r="O4701" i="6" s="1"/>
  <c r="N4702" i="6"/>
  <c r="O4702" i="6" s="1"/>
  <c r="N4703" i="6"/>
  <c r="O4703" i="6" s="1"/>
  <c r="N4704" i="6"/>
  <c r="O4704" i="6" s="1"/>
  <c r="N4705" i="6"/>
  <c r="O4705" i="6" s="1"/>
  <c r="N4706" i="6"/>
  <c r="O4706" i="6" s="1"/>
  <c r="N4707" i="6"/>
  <c r="O4707" i="6" s="1"/>
  <c r="N4708" i="6"/>
  <c r="O4708" i="6" s="1"/>
  <c r="N4709" i="6"/>
  <c r="O4709" i="6" s="1"/>
  <c r="N4710" i="6"/>
  <c r="O4710" i="6" s="1"/>
  <c r="N4711" i="6"/>
  <c r="O4711" i="6" s="1"/>
  <c r="N4712" i="6"/>
  <c r="O4712" i="6" s="1"/>
  <c r="N4713" i="6"/>
  <c r="O4713" i="6" s="1"/>
  <c r="N4714" i="6"/>
  <c r="O4714" i="6" s="1"/>
  <c r="N4715" i="6"/>
  <c r="O4715" i="6" s="1"/>
  <c r="N4716" i="6"/>
  <c r="O4716" i="6" s="1"/>
  <c r="N4717" i="6"/>
  <c r="O4717" i="6" s="1"/>
  <c r="N4718" i="6"/>
  <c r="O4718" i="6" s="1"/>
  <c r="N4719" i="6"/>
  <c r="O4719" i="6" s="1"/>
  <c r="N4720" i="6"/>
  <c r="O4720" i="6" s="1"/>
  <c r="N4721" i="6"/>
  <c r="O4721" i="6" s="1"/>
  <c r="N4722" i="6"/>
  <c r="O4722" i="6" s="1"/>
  <c r="N4723" i="6"/>
  <c r="O4723" i="6" s="1"/>
  <c r="N4724" i="6"/>
  <c r="O4724" i="6" s="1"/>
  <c r="N4725" i="6"/>
  <c r="O4725" i="6" s="1"/>
  <c r="N4726" i="6"/>
  <c r="O4726" i="6" s="1"/>
  <c r="N4727" i="6"/>
  <c r="O4727" i="6" s="1"/>
  <c r="N4728" i="6"/>
  <c r="O4728" i="6" s="1"/>
  <c r="N4729" i="6"/>
  <c r="O4729" i="6" s="1"/>
  <c r="N4730" i="6"/>
  <c r="O4730" i="6" s="1"/>
  <c r="N4731" i="6"/>
  <c r="O4731" i="6" s="1"/>
  <c r="N4732" i="6"/>
  <c r="O4732" i="6" s="1"/>
  <c r="N4733" i="6"/>
  <c r="O4733" i="6" s="1"/>
  <c r="N4734" i="6"/>
  <c r="O4734" i="6" s="1"/>
  <c r="N4735" i="6"/>
  <c r="O4735" i="6" s="1"/>
  <c r="N4736" i="6"/>
  <c r="O4736" i="6" s="1"/>
  <c r="N4737" i="6"/>
  <c r="O4737" i="6" s="1"/>
  <c r="N4738" i="6"/>
  <c r="O4738" i="6" s="1"/>
  <c r="N4739" i="6"/>
  <c r="O4739" i="6" s="1"/>
  <c r="N4740" i="6"/>
  <c r="O4740" i="6" s="1"/>
  <c r="N4741" i="6"/>
  <c r="O4741" i="6" s="1"/>
  <c r="N4742" i="6"/>
  <c r="O4742" i="6" s="1"/>
  <c r="N4743" i="6"/>
  <c r="O4743" i="6" s="1"/>
  <c r="N4744" i="6"/>
  <c r="O4744" i="6" s="1"/>
  <c r="N4745" i="6"/>
  <c r="O4745" i="6" s="1"/>
  <c r="N4746" i="6"/>
  <c r="O4746" i="6" s="1"/>
  <c r="N4747" i="6"/>
  <c r="O4747" i="6" s="1"/>
  <c r="N4748" i="6"/>
  <c r="O4748" i="6" s="1"/>
  <c r="N4749" i="6"/>
  <c r="O4749" i="6" s="1"/>
  <c r="N4750" i="6"/>
  <c r="O4750" i="6" s="1"/>
  <c r="N4751" i="6"/>
  <c r="O4751" i="6" s="1"/>
  <c r="N4752" i="6"/>
  <c r="O4752" i="6" s="1"/>
  <c r="N4753" i="6"/>
  <c r="O4753" i="6" s="1"/>
  <c r="N4754" i="6"/>
  <c r="O4754" i="6" s="1"/>
  <c r="N4755" i="6"/>
  <c r="O4755" i="6" s="1"/>
  <c r="N4756" i="6"/>
  <c r="O4756" i="6" s="1"/>
  <c r="N4757" i="6"/>
  <c r="O4757" i="6" s="1"/>
  <c r="N4758" i="6"/>
  <c r="O4758" i="6" s="1"/>
  <c r="N4759" i="6"/>
  <c r="O4759" i="6" s="1"/>
  <c r="N4760" i="6"/>
  <c r="O4760" i="6" s="1"/>
  <c r="N4761" i="6"/>
  <c r="O4761" i="6" s="1"/>
  <c r="N4762" i="6"/>
  <c r="O4762" i="6" s="1"/>
  <c r="N4763" i="6"/>
  <c r="O4763" i="6" s="1"/>
  <c r="N4764" i="6"/>
  <c r="O4764" i="6" s="1"/>
  <c r="N4765" i="6"/>
  <c r="O4765" i="6" s="1"/>
  <c r="N4766" i="6"/>
  <c r="O4766" i="6" s="1"/>
  <c r="N4767" i="6"/>
  <c r="O4767" i="6" s="1"/>
  <c r="N4768" i="6"/>
  <c r="O4768" i="6" s="1"/>
  <c r="N4769" i="6"/>
  <c r="O4769" i="6" s="1"/>
  <c r="N4770" i="6"/>
  <c r="O4770" i="6" s="1"/>
  <c r="N4771" i="6"/>
  <c r="O4771" i="6" s="1"/>
  <c r="N4772" i="6"/>
  <c r="O4772" i="6" s="1"/>
  <c r="N4773" i="6"/>
  <c r="O4773" i="6" s="1"/>
  <c r="N4774" i="6"/>
  <c r="O4774" i="6" s="1"/>
  <c r="N4775" i="6"/>
  <c r="O4775" i="6" s="1"/>
  <c r="N4776" i="6"/>
  <c r="O4776" i="6" s="1"/>
  <c r="N4777" i="6"/>
  <c r="O4777" i="6" s="1"/>
  <c r="N4778" i="6"/>
  <c r="O4778" i="6" s="1"/>
  <c r="N4779" i="6"/>
  <c r="O4779" i="6" s="1"/>
  <c r="N4780" i="6"/>
  <c r="O4780" i="6" s="1"/>
  <c r="N4781" i="6"/>
  <c r="O4781" i="6" s="1"/>
  <c r="N4782" i="6"/>
  <c r="O4782" i="6" s="1"/>
  <c r="N4783" i="6"/>
  <c r="O4783" i="6" s="1"/>
  <c r="N4784" i="6"/>
  <c r="O4784" i="6" s="1"/>
  <c r="N4785" i="6"/>
  <c r="O4785" i="6" s="1"/>
  <c r="N4786" i="6"/>
  <c r="O4786" i="6" s="1"/>
  <c r="N4787" i="6"/>
  <c r="O4787" i="6" s="1"/>
  <c r="N4788" i="6"/>
  <c r="O4788" i="6" s="1"/>
  <c r="N4789" i="6"/>
  <c r="O4789" i="6" s="1"/>
  <c r="N4790" i="6"/>
  <c r="O4790" i="6" s="1"/>
  <c r="N4791" i="6"/>
  <c r="O4791" i="6" s="1"/>
  <c r="N4792" i="6"/>
  <c r="O4792" i="6" s="1"/>
  <c r="N4793" i="6"/>
  <c r="O4793" i="6" s="1"/>
  <c r="N4794" i="6"/>
  <c r="O4794" i="6" s="1"/>
  <c r="N4795" i="6"/>
  <c r="O4795" i="6" s="1"/>
  <c r="N4796" i="6"/>
  <c r="O4796" i="6" s="1"/>
  <c r="N4797" i="6"/>
  <c r="O4797" i="6" s="1"/>
  <c r="N4798" i="6"/>
  <c r="O4798" i="6" s="1"/>
  <c r="N4799" i="6"/>
  <c r="O4799" i="6" s="1"/>
  <c r="N4800" i="6"/>
  <c r="O4800" i="6" s="1"/>
  <c r="N4801" i="6"/>
  <c r="O4801" i="6" s="1"/>
  <c r="N4802" i="6"/>
  <c r="O4802" i="6" s="1"/>
  <c r="N4803" i="6"/>
  <c r="O4803" i="6" s="1"/>
  <c r="N4804" i="6"/>
  <c r="O4804" i="6" s="1"/>
  <c r="N4805" i="6"/>
  <c r="O4805" i="6" s="1"/>
  <c r="N4806" i="6"/>
  <c r="O4806" i="6" s="1"/>
  <c r="N4807" i="6"/>
  <c r="O4807" i="6" s="1"/>
  <c r="N4808" i="6"/>
  <c r="O4808" i="6" s="1"/>
  <c r="N4809" i="6"/>
  <c r="O4809" i="6" s="1"/>
  <c r="N4810" i="6"/>
  <c r="O4810" i="6" s="1"/>
  <c r="N4811" i="6"/>
  <c r="O4811" i="6" s="1"/>
  <c r="N4812" i="6"/>
  <c r="O4812" i="6" s="1"/>
  <c r="N4813" i="6"/>
  <c r="O4813" i="6" s="1"/>
  <c r="N4814" i="6"/>
  <c r="O4814" i="6" s="1"/>
  <c r="N4815" i="6"/>
  <c r="O4815" i="6" s="1"/>
  <c r="N4816" i="6"/>
  <c r="O4816" i="6" s="1"/>
  <c r="N4817" i="6"/>
  <c r="O4817" i="6" s="1"/>
  <c r="N4818" i="6"/>
  <c r="O4818" i="6" s="1"/>
  <c r="N4819" i="6"/>
  <c r="O4819" i="6" s="1"/>
  <c r="N4820" i="6"/>
  <c r="O4820" i="6" s="1"/>
  <c r="N4821" i="6"/>
  <c r="O4821" i="6" s="1"/>
  <c r="N4822" i="6"/>
  <c r="O4822" i="6" s="1"/>
  <c r="N4823" i="6"/>
  <c r="O4823" i="6" s="1"/>
  <c r="N4824" i="6"/>
  <c r="O4824" i="6" s="1"/>
  <c r="N4825" i="6"/>
  <c r="O4825" i="6" s="1"/>
  <c r="N4826" i="6"/>
  <c r="O4826" i="6" s="1"/>
  <c r="N4827" i="6"/>
  <c r="O4827" i="6" s="1"/>
  <c r="N4828" i="6"/>
  <c r="O4828" i="6" s="1"/>
  <c r="N4829" i="6"/>
  <c r="O4829" i="6" s="1"/>
  <c r="N4830" i="6"/>
  <c r="O4830" i="6" s="1"/>
  <c r="N4831" i="6"/>
  <c r="O4831" i="6" s="1"/>
  <c r="N4832" i="6"/>
  <c r="O4832" i="6" s="1"/>
  <c r="N4833" i="6"/>
  <c r="O4833" i="6" s="1"/>
  <c r="N4834" i="6"/>
  <c r="O4834" i="6" s="1"/>
  <c r="N4835" i="6"/>
  <c r="O4835" i="6" s="1"/>
  <c r="N4836" i="6"/>
  <c r="O4836" i="6" s="1"/>
  <c r="N4837" i="6"/>
  <c r="O4837" i="6" s="1"/>
  <c r="N4838" i="6"/>
  <c r="O4838" i="6" s="1"/>
  <c r="N4839" i="6"/>
  <c r="O4839" i="6" s="1"/>
  <c r="N4840" i="6"/>
  <c r="O4840" i="6" s="1"/>
  <c r="N4841" i="6"/>
  <c r="O4841" i="6" s="1"/>
  <c r="N4842" i="6"/>
  <c r="O4842" i="6" s="1"/>
  <c r="N4843" i="6"/>
  <c r="O4843" i="6" s="1"/>
  <c r="N4844" i="6"/>
  <c r="O4844" i="6" s="1"/>
  <c r="N4845" i="6"/>
  <c r="O4845" i="6" s="1"/>
  <c r="N4846" i="6"/>
  <c r="O4846" i="6" s="1"/>
  <c r="N4847" i="6"/>
  <c r="O4847" i="6" s="1"/>
  <c r="N4848" i="6"/>
  <c r="O4848" i="6" s="1"/>
  <c r="N4849" i="6"/>
  <c r="O4849" i="6" s="1"/>
  <c r="N4850" i="6"/>
  <c r="O4850" i="6" s="1"/>
  <c r="N4851" i="6"/>
  <c r="O4851" i="6" s="1"/>
  <c r="N4852" i="6"/>
  <c r="O4852" i="6" s="1"/>
  <c r="N4853" i="6"/>
  <c r="O4853" i="6" s="1"/>
  <c r="N4854" i="6"/>
  <c r="O4854" i="6" s="1"/>
  <c r="N4855" i="6"/>
  <c r="O4855" i="6" s="1"/>
  <c r="N4856" i="6"/>
  <c r="O4856" i="6" s="1"/>
  <c r="N4857" i="6"/>
  <c r="O4857" i="6" s="1"/>
  <c r="N4858" i="6"/>
  <c r="O4858" i="6" s="1"/>
  <c r="N4859" i="6"/>
  <c r="O4859" i="6" s="1"/>
  <c r="N4860" i="6"/>
  <c r="O4860" i="6" s="1"/>
  <c r="N4861" i="6"/>
  <c r="O4861" i="6" s="1"/>
  <c r="N4862" i="6"/>
  <c r="O4862" i="6" s="1"/>
  <c r="N4863" i="6"/>
  <c r="O4863" i="6" s="1"/>
  <c r="N4864" i="6"/>
  <c r="O4864" i="6" s="1"/>
  <c r="N4865" i="6"/>
  <c r="O4865" i="6" s="1"/>
  <c r="N4866" i="6"/>
  <c r="O4866" i="6" s="1"/>
  <c r="N4867" i="6"/>
  <c r="O4867" i="6" s="1"/>
  <c r="N4868" i="6"/>
  <c r="O4868" i="6" s="1"/>
  <c r="N4869" i="6"/>
  <c r="O4869" i="6" s="1"/>
  <c r="N4870" i="6"/>
  <c r="O4870" i="6" s="1"/>
  <c r="N4871" i="6"/>
  <c r="O4871" i="6" s="1"/>
  <c r="N4872" i="6"/>
  <c r="O4872" i="6" s="1"/>
  <c r="N4873" i="6"/>
  <c r="O4873" i="6" s="1"/>
  <c r="N4874" i="6"/>
  <c r="O4874" i="6" s="1"/>
  <c r="N4875" i="6"/>
  <c r="O4875" i="6" s="1"/>
  <c r="N4876" i="6"/>
  <c r="O4876" i="6" s="1"/>
  <c r="N4877" i="6"/>
  <c r="O4877" i="6" s="1"/>
  <c r="N4878" i="6"/>
  <c r="O4878" i="6" s="1"/>
  <c r="N4879" i="6"/>
  <c r="O4879" i="6" s="1"/>
  <c r="N4880" i="6"/>
  <c r="O4880" i="6" s="1"/>
  <c r="N4881" i="6"/>
  <c r="O4881" i="6" s="1"/>
  <c r="N4882" i="6"/>
  <c r="O4882" i="6" s="1"/>
  <c r="N4883" i="6"/>
  <c r="O4883" i="6" s="1"/>
  <c r="N4884" i="6"/>
  <c r="O4884" i="6" s="1"/>
  <c r="N4885" i="6"/>
  <c r="O4885" i="6" s="1"/>
  <c r="N4886" i="6"/>
  <c r="O4886" i="6" s="1"/>
  <c r="N4887" i="6"/>
  <c r="O4887" i="6" s="1"/>
  <c r="N4888" i="6"/>
  <c r="O4888" i="6" s="1"/>
  <c r="N4889" i="6"/>
  <c r="O4889" i="6" s="1"/>
  <c r="N4890" i="6"/>
  <c r="O4890" i="6" s="1"/>
  <c r="N4891" i="6"/>
  <c r="O4891" i="6" s="1"/>
  <c r="N4892" i="6"/>
  <c r="O4892" i="6" s="1"/>
  <c r="N4893" i="6"/>
  <c r="O4893" i="6" s="1"/>
  <c r="N4894" i="6"/>
  <c r="O4894" i="6" s="1"/>
  <c r="N4895" i="6"/>
  <c r="O4895" i="6" s="1"/>
  <c r="N4896" i="6"/>
  <c r="O4896" i="6" s="1"/>
  <c r="N4897" i="6"/>
  <c r="O4897" i="6" s="1"/>
  <c r="N4898" i="6"/>
  <c r="O4898" i="6" s="1"/>
  <c r="N4899" i="6"/>
  <c r="O4899" i="6" s="1"/>
  <c r="N4900" i="6"/>
  <c r="O4900" i="6" s="1"/>
  <c r="N4901" i="6"/>
  <c r="O4901" i="6" s="1"/>
  <c r="N4902" i="6"/>
  <c r="O4902" i="6" s="1"/>
  <c r="N4903" i="6"/>
  <c r="O4903" i="6" s="1"/>
  <c r="N4904" i="6"/>
  <c r="O4904" i="6" s="1"/>
  <c r="N4905" i="6"/>
  <c r="O4905" i="6" s="1"/>
  <c r="N4906" i="6"/>
  <c r="O4906" i="6" s="1"/>
  <c r="N4907" i="6"/>
  <c r="O4907" i="6" s="1"/>
  <c r="N4908" i="6"/>
  <c r="O4908" i="6" s="1"/>
  <c r="N4909" i="6"/>
  <c r="O4909" i="6" s="1"/>
  <c r="N4910" i="6"/>
  <c r="O4910" i="6" s="1"/>
  <c r="N4911" i="6"/>
  <c r="O4911" i="6" s="1"/>
  <c r="N4912" i="6"/>
  <c r="O4912" i="6" s="1"/>
  <c r="N4913" i="6"/>
  <c r="O4913" i="6" s="1"/>
  <c r="N4914" i="6"/>
  <c r="O4914" i="6" s="1"/>
  <c r="N4915" i="6"/>
  <c r="O4915" i="6" s="1"/>
  <c r="N4916" i="6"/>
  <c r="O4916" i="6" s="1"/>
  <c r="N4917" i="6"/>
  <c r="O4917" i="6" s="1"/>
  <c r="N4918" i="6"/>
  <c r="O4918" i="6" s="1"/>
  <c r="N4919" i="6"/>
  <c r="O4919" i="6" s="1"/>
  <c r="N4920" i="6"/>
  <c r="O4920" i="6" s="1"/>
  <c r="N4921" i="6"/>
  <c r="O4921" i="6" s="1"/>
  <c r="N4922" i="6"/>
  <c r="O4922" i="6" s="1"/>
  <c r="N4923" i="6"/>
  <c r="O4923" i="6" s="1"/>
  <c r="N4924" i="6"/>
  <c r="O4924" i="6" s="1"/>
  <c r="N4925" i="6"/>
  <c r="O4925" i="6" s="1"/>
  <c r="N4926" i="6"/>
  <c r="O4926" i="6" s="1"/>
  <c r="N4927" i="6"/>
  <c r="O4927" i="6" s="1"/>
  <c r="N4928" i="6"/>
  <c r="O4928" i="6" s="1"/>
  <c r="N4929" i="6"/>
  <c r="O4929" i="6" s="1"/>
  <c r="N4930" i="6"/>
  <c r="O4930" i="6" s="1"/>
  <c r="N4931" i="6"/>
  <c r="O4931" i="6" s="1"/>
  <c r="N4932" i="6"/>
  <c r="O4932" i="6" s="1"/>
  <c r="N4933" i="6"/>
  <c r="O4933" i="6" s="1"/>
  <c r="N4934" i="6"/>
  <c r="O4934" i="6" s="1"/>
  <c r="N4935" i="6"/>
  <c r="O4935" i="6" s="1"/>
  <c r="N4936" i="6"/>
  <c r="O4936" i="6" s="1"/>
  <c r="N4937" i="6"/>
  <c r="O4937" i="6" s="1"/>
  <c r="N4938" i="6"/>
  <c r="O4938" i="6" s="1"/>
  <c r="N4939" i="6"/>
  <c r="O4939" i="6" s="1"/>
  <c r="N4940" i="6"/>
  <c r="O4940" i="6" s="1"/>
  <c r="N4941" i="6"/>
  <c r="O4941" i="6" s="1"/>
  <c r="N4942" i="6"/>
  <c r="O4942" i="6" s="1"/>
  <c r="N4943" i="6"/>
  <c r="O4943" i="6" s="1"/>
  <c r="N4944" i="6"/>
  <c r="O4944" i="6" s="1"/>
  <c r="N4945" i="6"/>
  <c r="O4945" i="6" s="1"/>
  <c r="N4946" i="6"/>
  <c r="O4946" i="6" s="1"/>
  <c r="N4947" i="6"/>
  <c r="O4947" i="6" s="1"/>
  <c r="N4948" i="6"/>
  <c r="O4948" i="6" s="1"/>
  <c r="N4949" i="6"/>
  <c r="O4949" i="6" s="1"/>
  <c r="N4950" i="6"/>
  <c r="O4950" i="6" s="1"/>
  <c r="N4951" i="6"/>
  <c r="O4951" i="6" s="1"/>
  <c r="N4952" i="6"/>
  <c r="O4952" i="6" s="1"/>
  <c r="N4953" i="6"/>
  <c r="O4953" i="6" s="1"/>
  <c r="N4954" i="6"/>
  <c r="O4954" i="6" s="1"/>
  <c r="N4955" i="6"/>
  <c r="O4955" i="6" s="1"/>
  <c r="N4956" i="6"/>
  <c r="O4956" i="6" s="1"/>
  <c r="N4957" i="6"/>
  <c r="O4957" i="6" s="1"/>
  <c r="N4958" i="6"/>
  <c r="O4958" i="6" s="1"/>
  <c r="N4959" i="6"/>
  <c r="O4959" i="6" s="1"/>
  <c r="N4960" i="6"/>
  <c r="O4960" i="6" s="1"/>
  <c r="N4961" i="6"/>
  <c r="O4961" i="6" s="1"/>
  <c r="N4962" i="6"/>
  <c r="O4962" i="6" s="1"/>
  <c r="N4963" i="6"/>
  <c r="O4963" i="6" s="1"/>
  <c r="N4964" i="6"/>
  <c r="O4964" i="6" s="1"/>
  <c r="N4965" i="6"/>
  <c r="O4965" i="6" s="1"/>
  <c r="N4966" i="6"/>
  <c r="O4966" i="6" s="1"/>
  <c r="N4967" i="6"/>
  <c r="O4967" i="6" s="1"/>
  <c r="N4968" i="6"/>
  <c r="O4968" i="6" s="1"/>
  <c r="N4969" i="6"/>
  <c r="O4969" i="6" s="1"/>
  <c r="N4970" i="6"/>
  <c r="O4970" i="6" s="1"/>
  <c r="N4971" i="6"/>
  <c r="O4971" i="6" s="1"/>
  <c r="N4972" i="6"/>
  <c r="O4972" i="6" s="1"/>
  <c r="N4973" i="6"/>
  <c r="O4973" i="6" s="1"/>
  <c r="N4974" i="6"/>
  <c r="O4974" i="6" s="1"/>
  <c r="N4975" i="6"/>
  <c r="O4975" i="6" s="1"/>
  <c r="N4976" i="6"/>
  <c r="O4976" i="6" s="1"/>
  <c r="N4977" i="6"/>
  <c r="O4977" i="6" s="1"/>
  <c r="N4978" i="6"/>
  <c r="O4978" i="6" s="1"/>
  <c r="N4979" i="6"/>
  <c r="O4979" i="6" s="1"/>
  <c r="N4980" i="6"/>
  <c r="O4980" i="6" s="1"/>
  <c r="N4981" i="6"/>
  <c r="O4981" i="6" s="1"/>
  <c r="N4982" i="6"/>
  <c r="O4982" i="6" s="1"/>
  <c r="N4983" i="6"/>
  <c r="O4983" i="6" s="1"/>
  <c r="N4984" i="6"/>
  <c r="O4984" i="6" s="1"/>
  <c r="N4985" i="6"/>
  <c r="O4985" i="6" s="1"/>
  <c r="N4986" i="6"/>
  <c r="O4986" i="6" s="1"/>
  <c r="N4987" i="6"/>
  <c r="O4987" i="6" s="1"/>
  <c r="N4988" i="6"/>
  <c r="O4988" i="6" s="1"/>
  <c r="N4989" i="6"/>
  <c r="O4989" i="6" s="1"/>
  <c r="N4990" i="6"/>
  <c r="O4990" i="6" s="1"/>
  <c r="N4991" i="6"/>
  <c r="O4991" i="6" s="1"/>
  <c r="N4992" i="6"/>
  <c r="O4992" i="6" s="1"/>
  <c r="N4993" i="6"/>
  <c r="O4993" i="6" s="1"/>
  <c r="N4994" i="6"/>
  <c r="O4994" i="6" s="1"/>
  <c r="N4995" i="6"/>
  <c r="O4995" i="6" s="1"/>
  <c r="N4996" i="6"/>
  <c r="O4996" i="6" s="1"/>
  <c r="N4997" i="6"/>
  <c r="O4997" i="6" s="1"/>
  <c r="N4998" i="6"/>
  <c r="O4998" i="6" s="1"/>
  <c r="N4999" i="6"/>
  <c r="O4999" i="6" s="1"/>
  <c r="N5000" i="6"/>
  <c r="O5000" i="6" s="1"/>
  <c r="N5001" i="6"/>
  <c r="O5001" i="6" s="1"/>
  <c r="N5002" i="6"/>
  <c r="O5002" i="6" s="1"/>
  <c r="N5003" i="6"/>
  <c r="O5003" i="6" s="1"/>
  <c r="N5004" i="6"/>
  <c r="O5004" i="6" s="1"/>
  <c r="N5005" i="6"/>
  <c r="O5005" i="6" s="1"/>
  <c r="N5006" i="6"/>
  <c r="O5006" i="6" s="1"/>
  <c r="N5007" i="6"/>
  <c r="O5007" i="6" s="1"/>
  <c r="N5008" i="6"/>
  <c r="O5008" i="6" s="1"/>
  <c r="N5009" i="6"/>
  <c r="O5009" i="6" s="1"/>
  <c r="N5010" i="6"/>
  <c r="O5010" i="6" s="1"/>
  <c r="N5011" i="6"/>
  <c r="O5011" i="6" s="1"/>
  <c r="N5012" i="6"/>
  <c r="O5012" i="6" s="1"/>
  <c r="N5013" i="6"/>
  <c r="O5013" i="6" s="1"/>
  <c r="N5014" i="6"/>
  <c r="O5014" i="6" s="1"/>
  <c r="N5015" i="6"/>
  <c r="O5015" i="6" s="1"/>
  <c r="N5016" i="6"/>
  <c r="O5016" i="6" s="1"/>
  <c r="N5017" i="6"/>
  <c r="O5017" i="6" s="1"/>
  <c r="N5018" i="6"/>
  <c r="O5018" i="6" s="1"/>
  <c r="N5019" i="6"/>
  <c r="O5019" i="6" s="1"/>
  <c r="N5020" i="6"/>
  <c r="O5020" i="6" s="1"/>
  <c r="N5021" i="6"/>
  <c r="O5021" i="6" s="1"/>
  <c r="N5022" i="6"/>
  <c r="O5022" i="6" s="1"/>
  <c r="N5023" i="6"/>
  <c r="O5023" i="6" s="1"/>
  <c r="N5024" i="6"/>
  <c r="O5024" i="6" s="1"/>
  <c r="N5025" i="6"/>
  <c r="O5025" i="6" s="1"/>
  <c r="N5026" i="6"/>
  <c r="O5026" i="6" s="1"/>
  <c r="N5027" i="6"/>
  <c r="O5027" i="6" s="1"/>
  <c r="N5028" i="6"/>
  <c r="O5028" i="6" s="1"/>
  <c r="N5029" i="6"/>
  <c r="O5029" i="6" s="1"/>
  <c r="N5030" i="6"/>
  <c r="O5030" i="6" s="1"/>
  <c r="N5031" i="6"/>
  <c r="O5031" i="6" s="1"/>
  <c r="N5032" i="6"/>
  <c r="O5032" i="6" s="1"/>
  <c r="N5033" i="6"/>
  <c r="O5033" i="6" s="1"/>
  <c r="N5034" i="6"/>
  <c r="O5034" i="6" s="1"/>
  <c r="N5035" i="6"/>
  <c r="O5035" i="6" s="1"/>
  <c r="N5036" i="6"/>
  <c r="O5036" i="6" s="1"/>
  <c r="N5037" i="6"/>
  <c r="O5037" i="6" s="1"/>
  <c r="N5038" i="6"/>
  <c r="O5038" i="6" s="1"/>
  <c r="N5039" i="6"/>
  <c r="O5039" i="6" s="1"/>
  <c r="N5040" i="6"/>
  <c r="O5040" i="6" s="1"/>
  <c r="N5041" i="6"/>
  <c r="O5041" i="6" s="1"/>
  <c r="N5042" i="6"/>
  <c r="O5042" i="6" s="1"/>
  <c r="N5043" i="6"/>
  <c r="O5043" i="6" s="1"/>
  <c r="N5044" i="6"/>
  <c r="O5044" i="6" s="1"/>
  <c r="N5045" i="6"/>
  <c r="O5045" i="6" s="1"/>
  <c r="N5046" i="6"/>
  <c r="O5046" i="6" s="1"/>
  <c r="N5047" i="6"/>
  <c r="O5047" i="6" s="1"/>
  <c r="N5048" i="6"/>
  <c r="O5048" i="6" s="1"/>
  <c r="N5049" i="6"/>
  <c r="O5049" i="6" s="1"/>
  <c r="N5050" i="6"/>
  <c r="O5050" i="6" s="1"/>
  <c r="N5051" i="6"/>
  <c r="O5051" i="6" s="1"/>
  <c r="N5052" i="6"/>
  <c r="O5052" i="6" s="1"/>
  <c r="N5053" i="6"/>
  <c r="O5053" i="6" s="1"/>
  <c r="N5054" i="6"/>
  <c r="O5054" i="6" s="1"/>
  <c r="N5055" i="6"/>
  <c r="O5055" i="6" s="1"/>
  <c r="N5056" i="6"/>
  <c r="O5056" i="6" s="1"/>
  <c r="N5057" i="6"/>
  <c r="O5057" i="6" s="1"/>
  <c r="N5058" i="6"/>
  <c r="O5058" i="6" s="1"/>
  <c r="N5059" i="6"/>
  <c r="O5059" i="6" s="1"/>
  <c r="N5060" i="6"/>
  <c r="O5060" i="6" s="1"/>
  <c r="N5061" i="6"/>
  <c r="O5061" i="6" s="1"/>
  <c r="N5062" i="6"/>
  <c r="O5062" i="6" s="1"/>
  <c r="N5063" i="6"/>
  <c r="O5063" i="6" s="1"/>
  <c r="N5064" i="6"/>
  <c r="O5064" i="6" s="1"/>
  <c r="N5065" i="6"/>
  <c r="O5065" i="6" s="1"/>
  <c r="N5066" i="6"/>
  <c r="O5066" i="6" s="1"/>
  <c r="N5067" i="6"/>
  <c r="O5067" i="6" s="1"/>
  <c r="N5068" i="6"/>
  <c r="O5068" i="6" s="1"/>
  <c r="N5069" i="6"/>
  <c r="O5069" i="6" s="1"/>
  <c r="N5070" i="6"/>
  <c r="O5070" i="6" s="1"/>
  <c r="N5071" i="6"/>
  <c r="O5071" i="6" s="1"/>
  <c r="N5072" i="6"/>
  <c r="O5072" i="6" s="1"/>
  <c r="N5073" i="6"/>
  <c r="O5073" i="6" s="1"/>
  <c r="N5074" i="6"/>
  <c r="O5074" i="6" s="1"/>
  <c r="N5075" i="6"/>
  <c r="O5075" i="6" s="1"/>
  <c r="N5076" i="6"/>
  <c r="O5076" i="6" s="1"/>
  <c r="N5077" i="6"/>
  <c r="O5077" i="6" s="1"/>
  <c r="N5078" i="6"/>
  <c r="O5078" i="6" s="1"/>
  <c r="N5079" i="6"/>
  <c r="O5079" i="6" s="1"/>
  <c r="N5080" i="6"/>
  <c r="O5080" i="6" s="1"/>
  <c r="N5081" i="6"/>
  <c r="O5081" i="6" s="1"/>
  <c r="N5082" i="6"/>
  <c r="O5082" i="6" s="1"/>
  <c r="N5083" i="6"/>
  <c r="O5083" i="6" s="1"/>
  <c r="N5084" i="6"/>
  <c r="O5084" i="6" s="1"/>
  <c r="N5085" i="6"/>
  <c r="O5085" i="6" s="1"/>
  <c r="N5086" i="6"/>
  <c r="O5086" i="6" s="1"/>
  <c r="N5087" i="6"/>
  <c r="O5087" i="6" s="1"/>
  <c r="N5088" i="6"/>
  <c r="O5088" i="6" s="1"/>
  <c r="N5089" i="6"/>
  <c r="O5089" i="6" s="1"/>
  <c r="N5090" i="6"/>
  <c r="O5090" i="6" s="1"/>
  <c r="N5091" i="6"/>
  <c r="O5091" i="6" s="1"/>
  <c r="N5092" i="6"/>
  <c r="O5092" i="6" s="1"/>
  <c r="N5093" i="6"/>
  <c r="O5093" i="6" s="1"/>
  <c r="N5094" i="6"/>
  <c r="O5094" i="6" s="1"/>
  <c r="N5095" i="6"/>
  <c r="O5095" i="6" s="1"/>
  <c r="N5096" i="6"/>
  <c r="O5096" i="6" s="1"/>
  <c r="N5097" i="6"/>
  <c r="O5097" i="6" s="1"/>
  <c r="N5098" i="6"/>
  <c r="O5098" i="6" s="1"/>
  <c r="N5099" i="6"/>
  <c r="O5099" i="6" s="1"/>
  <c r="N5100" i="6"/>
  <c r="O5100" i="6" s="1"/>
  <c r="N5101" i="6"/>
  <c r="O5101" i="6" s="1"/>
  <c r="N5102" i="6"/>
  <c r="O5102" i="6" s="1"/>
  <c r="N5103" i="6"/>
  <c r="O5103" i="6" s="1"/>
  <c r="N5104" i="6"/>
  <c r="O5104" i="6" s="1"/>
  <c r="N5105" i="6"/>
  <c r="O5105" i="6" s="1"/>
  <c r="N5106" i="6"/>
  <c r="O5106" i="6" s="1"/>
  <c r="N5107" i="6"/>
  <c r="O5107" i="6" s="1"/>
  <c r="N5108" i="6"/>
  <c r="O5108" i="6" s="1"/>
  <c r="N5109" i="6"/>
  <c r="O5109" i="6" s="1"/>
  <c r="N5110" i="6"/>
  <c r="O5110" i="6" s="1"/>
  <c r="N5111" i="6"/>
  <c r="O5111" i="6" s="1"/>
  <c r="N5112" i="6"/>
  <c r="O5112" i="6" s="1"/>
  <c r="N5113" i="6"/>
  <c r="O5113" i="6" s="1"/>
  <c r="N5114" i="6"/>
  <c r="O5114" i="6" s="1"/>
  <c r="N5115" i="6"/>
  <c r="O5115" i="6" s="1"/>
  <c r="N5116" i="6"/>
  <c r="O5116" i="6" s="1"/>
  <c r="N5117" i="6"/>
  <c r="O5117" i="6" s="1"/>
  <c r="N5118" i="6"/>
  <c r="O5118" i="6" s="1"/>
  <c r="N5119" i="6"/>
  <c r="O5119" i="6" s="1"/>
  <c r="N5120" i="6"/>
  <c r="O5120" i="6" s="1"/>
  <c r="N5121" i="6"/>
  <c r="O5121" i="6" s="1"/>
  <c r="N5122" i="6"/>
  <c r="O5122" i="6" s="1"/>
  <c r="N5123" i="6"/>
  <c r="O5123" i="6" s="1"/>
  <c r="N5124" i="6"/>
  <c r="O5124" i="6" s="1"/>
  <c r="N5125" i="6"/>
  <c r="O5125" i="6" s="1"/>
  <c r="N5126" i="6"/>
  <c r="O5126" i="6" s="1"/>
  <c r="N5127" i="6"/>
  <c r="O5127" i="6" s="1"/>
  <c r="N5128" i="6"/>
  <c r="O5128" i="6" s="1"/>
  <c r="N5129" i="6"/>
  <c r="O5129" i="6" s="1"/>
  <c r="N5130" i="6"/>
  <c r="O5130" i="6" s="1"/>
  <c r="N5131" i="6"/>
  <c r="O5131" i="6" s="1"/>
  <c r="N5132" i="6"/>
  <c r="O5132" i="6" s="1"/>
  <c r="N5133" i="6"/>
  <c r="O5133" i="6" s="1"/>
  <c r="N5134" i="6"/>
  <c r="O5134" i="6" s="1"/>
  <c r="N5135" i="6"/>
  <c r="O5135" i="6" s="1"/>
  <c r="N5136" i="6"/>
  <c r="O5136" i="6" s="1"/>
  <c r="N5137" i="6"/>
  <c r="O5137" i="6" s="1"/>
  <c r="N5138" i="6"/>
  <c r="O5138" i="6" s="1"/>
  <c r="N5139" i="6"/>
  <c r="O5139" i="6" s="1"/>
  <c r="N5140" i="6"/>
  <c r="O5140" i="6" s="1"/>
  <c r="N5141" i="6"/>
  <c r="O5141" i="6" s="1"/>
  <c r="N5142" i="6"/>
  <c r="O5142" i="6" s="1"/>
  <c r="N5143" i="6"/>
  <c r="O5143" i="6" s="1"/>
  <c r="N5144" i="6"/>
  <c r="O5144" i="6" s="1"/>
  <c r="N5145" i="6"/>
  <c r="O5145" i="6" s="1"/>
  <c r="N5146" i="6"/>
  <c r="O5146" i="6" s="1"/>
  <c r="N5147" i="6"/>
  <c r="O5147" i="6" s="1"/>
  <c r="N5148" i="6"/>
  <c r="O5148" i="6" s="1"/>
  <c r="N5149" i="6"/>
  <c r="O5149" i="6" s="1"/>
  <c r="N5150" i="6"/>
  <c r="O5150" i="6" s="1"/>
  <c r="N5151" i="6"/>
  <c r="O5151" i="6" s="1"/>
  <c r="N5152" i="6"/>
  <c r="O5152" i="6" s="1"/>
  <c r="N5153" i="6"/>
  <c r="O5153" i="6" s="1"/>
  <c r="N5154" i="6"/>
  <c r="O5154" i="6" s="1"/>
  <c r="N5155" i="6"/>
  <c r="O5155" i="6" s="1"/>
  <c r="N5156" i="6"/>
  <c r="O5156" i="6" s="1"/>
  <c r="N5157" i="6"/>
  <c r="O5157" i="6" s="1"/>
  <c r="N5158" i="6"/>
  <c r="O5158" i="6" s="1"/>
  <c r="N5159" i="6"/>
  <c r="O5159" i="6" s="1"/>
  <c r="N5160" i="6"/>
  <c r="O5160" i="6" s="1"/>
  <c r="N5161" i="6"/>
  <c r="O5161" i="6" s="1"/>
  <c r="N5162" i="6"/>
  <c r="O5162" i="6" s="1"/>
  <c r="N5163" i="6"/>
  <c r="O5163" i="6" s="1"/>
  <c r="N5164" i="6"/>
  <c r="O5164" i="6" s="1"/>
  <c r="N5165" i="6"/>
  <c r="O5165" i="6" s="1"/>
  <c r="N5166" i="6"/>
  <c r="O5166" i="6" s="1"/>
  <c r="N5167" i="6"/>
  <c r="O5167" i="6" s="1"/>
  <c r="N5168" i="6"/>
  <c r="O5168" i="6" s="1"/>
  <c r="N5169" i="6"/>
  <c r="O5169" i="6" s="1"/>
  <c r="N5170" i="6"/>
  <c r="O5170" i="6" s="1"/>
  <c r="N5171" i="6"/>
  <c r="O5171" i="6" s="1"/>
  <c r="N5172" i="6"/>
  <c r="O5172" i="6" s="1"/>
  <c r="N5173" i="6"/>
  <c r="O5173" i="6" s="1"/>
  <c r="N5174" i="6"/>
  <c r="O5174" i="6" s="1"/>
  <c r="N5175" i="6"/>
  <c r="O5175" i="6" s="1"/>
  <c r="N5176" i="6"/>
  <c r="O5176" i="6" s="1"/>
  <c r="N5177" i="6"/>
  <c r="O5177" i="6" s="1"/>
  <c r="N5178" i="6"/>
  <c r="O5178" i="6" s="1"/>
  <c r="N5179" i="6"/>
  <c r="O5179" i="6" s="1"/>
  <c r="N5180" i="6"/>
  <c r="O5180" i="6" s="1"/>
  <c r="N5181" i="6"/>
  <c r="O5181" i="6" s="1"/>
  <c r="N5182" i="6"/>
  <c r="O5182" i="6" s="1"/>
  <c r="N5183" i="6"/>
  <c r="O5183" i="6" s="1"/>
  <c r="N5184" i="6"/>
  <c r="O5184" i="6" s="1"/>
  <c r="N5185" i="6"/>
  <c r="O5185" i="6" s="1"/>
  <c r="N5186" i="6"/>
  <c r="O5186" i="6" s="1"/>
  <c r="N5187" i="6"/>
  <c r="O5187" i="6" s="1"/>
  <c r="N5188" i="6"/>
  <c r="O5188" i="6" s="1"/>
  <c r="N5189" i="6"/>
  <c r="O5189" i="6" s="1"/>
  <c r="N5190" i="6"/>
  <c r="O5190" i="6" s="1"/>
  <c r="N5191" i="6"/>
  <c r="O5191" i="6" s="1"/>
  <c r="N5192" i="6"/>
  <c r="O5192" i="6" s="1"/>
  <c r="N5193" i="6"/>
  <c r="O5193" i="6" s="1"/>
  <c r="N5194" i="6"/>
  <c r="O5194" i="6" s="1"/>
  <c r="N5195" i="6"/>
  <c r="O5195" i="6" s="1"/>
  <c r="N5196" i="6"/>
  <c r="O5196" i="6" s="1"/>
  <c r="N5197" i="6"/>
  <c r="O5197" i="6" s="1"/>
  <c r="N5198" i="6"/>
  <c r="O5198" i="6" s="1"/>
  <c r="N5199" i="6"/>
  <c r="O5199" i="6" s="1"/>
  <c r="N5200" i="6"/>
  <c r="O5200" i="6" s="1"/>
  <c r="N5201" i="6"/>
  <c r="O5201" i="6" s="1"/>
  <c r="N5202" i="6"/>
  <c r="O5202" i="6" s="1"/>
  <c r="N5203" i="6"/>
  <c r="O5203" i="6" s="1"/>
  <c r="N5204" i="6"/>
  <c r="O5204" i="6" s="1"/>
  <c r="N5205" i="6"/>
  <c r="O5205" i="6" s="1"/>
  <c r="N5206" i="6"/>
  <c r="O5206" i="6" s="1"/>
  <c r="N5207" i="6"/>
  <c r="O5207" i="6" s="1"/>
  <c r="N5208" i="6"/>
  <c r="O5208" i="6" s="1"/>
  <c r="N5209" i="6"/>
  <c r="O5209" i="6" s="1"/>
  <c r="N5210" i="6"/>
  <c r="O5210" i="6" s="1"/>
  <c r="N5211" i="6"/>
  <c r="O5211" i="6" s="1"/>
  <c r="N5212" i="6"/>
  <c r="O5212" i="6" s="1"/>
  <c r="N5213" i="6"/>
  <c r="O5213" i="6" s="1"/>
  <c r="N5214" i="6"/>
  <c r="O5214" i="6" s="1"/>
  <c r="N5215" i="6"/>
  <c r="O5215" i="6" s="1"/>
  <c r="N5216" i="6"/>
  <c r="O5216" i="6" s="1"/>
  <c r="N5217" i="6"/>
  <c r="O5217" i="6" s="1"/>
  <c r="N5218" i="6"/>
  <c r="O5218" i="6" s="1"/>
  <c r="N5219" i="6"/>
  <c r="O5219" i="6" s="1"/>
  <c r="N5220" i="6"/>
  <c r="O5220" i="6" s="1"/>
  <c r="N5221" i="6"/>
  <c r="O5221" i="6" s="1"/>
  <c r="N5222" i="6"/>
  <c r="O5222" i="6" s="1"/>
  <c r="N5223" i="6"/>
  <c r="O5223" i="6" s="1"/>
  <c r="N5224" i="6"/>
  <c r="O5224" i="6" s="1"/>
  <c r="N5225" i="6"/>
  <c r="O5225" i="6" s="1"/>
  <c r="N5226" i="6"/>
  <c r="O5226" i="6" s="1"/>
  <c r="N5227" i="6"/>
  <c r="O5227" i="6" s="1"/>
  <c r="N5228" i="6"/>
  <c r="O5228" i="6" s="1"/>
  <c r="N5229" i="6"/>
  <c r="O5229" i="6" s="1"/>
  <c r="N5230" i="6"/>
  <c r="O5230" i="6" s="1"/>
  <c r="N5231" i="6"/>
  <c r="O5231" i="6" s="1"/>
  <c r="N5232" i="6"/>
  <c r="O5232" i="6" s="1"/>
  <c r="N5233" i="6"/>
  <c r="O5233" i="6" s="1"/>
  <c r="N5234" i="6"/>
  <c r="O5234" i="6" s="1"/>
  <c r="N5235" i="6"/>
  <c r="O5235" i="6" s="1"/>
  <c r="N5236" i="6"/>
  <c r="O5236" i="6" s="1"/>
  <c r="N5237" i="6"/>
  <c r="O5237" i="6" s="1"/>
  <c r="N5238" i="6"/>
  <c r="O5238" i="6" s="1"/>
  <c r="N5239" i="6"/>
  <c r="O5239" i="6" s="1"/>
  <c r="N5240" i="6"/>
  <c r="O5240" i="6" s="1"/>
  <c r="N5241" i="6"/>
  <c r="O5241" i="6" s="1"/>
  <c r="N5242" i="6"/>
  <c r="O5242" i="6" s="1"/>
  <c r="N5243" i="6"/>
  <c r="O5243" i="6" s="1"/>
  <c r="N5244" i="6"/>
  <c r="O5244" i="6" s="1"/>
  <c r="N5245" i="6"/>
  <c r="O5245" i="6" s="1"/>
  <c r="N5246" i="6"/>
  <c r="O5246" i="6" s="1"/>
  <c r="N5247" i="6"/>
  <c r="O5247" i="6" s="1"/>
  <c r="N5248" i="6"/>
  <c r="O5248" i="6" s="1"/>
  <c r="N5249" i="6"/>
  <c r="O5249" i="6" s="1"/>
  <c r="N5250" i="6"/>
  <c r="O5250" i="6" s="1"/>
  <c r="N5251" i="6"/>
  <c r="O5251" i="6" s="1"/>
  <c r="N5252" i="6"/>
  <c r="O5252" i="6" s="1"/>
  <c r="N5253" i="6"/>
  <c r="O5253" i="6" s="1"/>
  <c r="N5254" i="6"/>
  <c r="O5254" i="6" s="1"/>
  <c r="N5255" i="6"/>
  <c r="O5255" i="6" s="1"/>
  <c r="N5256" i="6"/>
  <c r="O5256" i="6" s="1"/>
  <c r="N5257" i="6"/>
  <c r="O5257" i="6" s="1"/>
  <c r="N5258" i="6"/>
  <c r="O5258" i="6" s="1"/>
  <c r="N5259" i="6"/>
  <c r="O5259" i="6" s="1"/>
  <c r="N5260" i="6"/>
  <c r="O5260" i="6" s="1"/>
  <c r="N5261" i="6"/>
  <c r="O5261" i="6" s="1"/>
  <c r="N5262" i="6"/>
  <c r="O5262" i="6" s="1"/>
  <c r="N5263" i="6"/>
  <c r="O5263" i="6" s="1"/>
  <c r="N5264" i="6"/>
  <c r="O5264" i="6" s="1"/>
  <c r="N5265" i="6"/>
  <c r="O5265" i="6" s="1"/>
  <c r="N5266" i="6"/>
  <c r="O5266" i="6" s="1"/>
  <c r="N5267" i="6"/>
  <c r="O5267" i="6" s="1"/>
  <c r="N5268" i="6"/>
  <c r="O5268" i="6" s="1"/>
  <c r="N5269" i="6"/>
  <c r="O5269" i="6" s="1"/>
  <c r="N5270" i="6"/>
  <c r="O5270" i="6" s="1"/>
  <c r="N5271" i="6"/>
  <c r="O5271" i="6" s="1"/>
  <c r="N5272" i="6"/>
  <c r="O5272" i="6" s="1"/>
  <c r="N5273" i="6"/>
  <c r="O5273" i="6" s="1"/>
  <c r="N5274" i="6"/>
  <c r="O5274" i="6" s="1"/>
  <c r="N5275" i="6"/>
  <c r="O5275" i="6" s="1"/>
  <c r="N5276" i="6"/>
  <c r="O5276" i="6" s="1"/>
  <c r="N5277" i="6"/>
  <c r="O5277" i="6" s="1"/>
  <c r="N5278" i="6"/>
  <c r="O5278" i="6" s="1"/>
  <c r="N5279" i="6"/>
  <c r="O5279" i="6" s="1"/>
  <c r="N5280" i="6"/>
  <c r="O5280" i="6" s="1"/>
  <c r="N5281" i="6"/>
  <c r="O5281" i="6" s="1"/>
  <c r="N5282" i="6"/>
  <c r="O5282" i="6" s="1"/>
  <c r="N5283" i="6"/>
  <c r="O5283" i="6" s="1"/>
  <c r="N5284" i="6"/>
  <c r="O5284" i="6" s="1"/>
  <c r="N5285" i="6"/>
  <c r="O5285" i="6" s="1"/>
  <c r="N5286" i="6"/>
  <c r="O5286" i="6" s="1"/>
  <c r="N5287" i="6"/>
  <c r="O5287" i="6" s="1"/>
  <c r="N5288" i="6"/>
  <c r="O5288" i="6" s="1"/>
  <c r="N5289" i="6"/>
  <c r="O5289" i="6" s="1"/>
  <c r="N5290" i="6"/>
  <c r="O5290" i="6" s="1"/>
  <c r="N5291" i="6"/>
  <c r="O5291" i="6" s="1"/>
  <c r="N5292" i="6"/>
  <c r="O5292" i="6" s="1"/>
  <c r="N5293" i="6"/>
  <c r="O5293" i="6" s="1"/>
  <c r="N5294" i="6"/>
  <c r="O5294" i="6" s="1"/>
  <c r="N5295" i="6"/>
  <c r="O5295" i="6" s="1"/>
  <c r="N5296" i="6"/>
  <c r="O5296" i="6" s="1"/>
  <c r="N5297" i="6"/>
  <c r="O5297" i="6" s="1"/>
  <c r="N5298" i="6"/>
  <c r="O5298" i="6" s="1"/>
  <c r="N5299" i="6"/>
  <c r="O5299" i="6" s="1"/>
  <c r="N5300" i="6"/>
  <c r="O5300" i="6" s="1"/>
  <c r="N5301" i="6"/>
  <c r="O5301" i="6" s="1"/>
  <c r="N5302" i="6"/>
  <c r="O5302" i="6" s="1"/>
  <c r="N5303" i="6"/>
  <c r="O5303" i="6" s="1"/>
  <c r="N5304" i="6"/>
  <c r="O5304" i="6" s="1"/>
  <c r="N5305" i="6"/>
  <c r="O5305" i="6" s="1"/>
  <c r="N5306" i="6"/>
  <c r="O5306" i="6" s="1"/>
  <c r="N5307" i="6"/>
  <c r="O5307" i="6" s="1"/>
  <c r="N5308" i="6"/>
  <c r="O5308" i="6" s="1"/>
  <c r="N5309" i="6"/>
  <c r="O5309" i="6" s="1"/>
  <c r="N5310" i="6"/>
  <c r="O5310" i="6" s="1"/>
  <c r="N5311" i="6"/>
  <c r="O5311" i="6" s="1"/>
  <c r="N5312" i="6"/>
  <c r="O5312" i="6" s="1"/>
  <c r="N5313" i="6"/>
  <c r="O5313" i="6" s="1"/>
  <c r="N5314" i="6"/>
  <c r="O5314" i="6" s="1"/>
  <c r="N5315" i="6"/>
  <c r="O5315" i="6" s="1"/>
  <c r="N5316" i="6"/>
  <c r="O5316" i="6" s="1"/>
  <c r="N5317" i="6"/>
  <c r="O5317" i="6" s="1"/>
  <c r="N5318" i="6"/>
  <c r="O5318" i="6" s="1"/>
  <c r="N5319" i="6"/>
  <c r="O5319" i="6" s="1"/>
  <c r="N5320" i="6"/>
  <c r="O5320" i="6" s="1"/>
  <c r="N5321" i="6"/>
  <c r="O5321" i="6" s="1"/>
  <c r="N5322" i="6"/>
  <c r="O5322" i="6" s="1"/>
  <c r="N5323" i="6"/>
  <c r="O5323" i="6" s="1"/>
  <c r="N5324" i="6"/>
  <c r="O5324" i="6" s="1"/>
  <c r="N5325" i="6"/>
  <c r="O5325" i="6" s="1"/>
  <c r="N5326" i="6"/>
  <c r="O5326" i="6" s="1"/>
  <c r="N5327" i="6"/>
  <c r="O5327" i="6" s="1"/>
  <c r="N5328" i="6"/>
  <c r="O5328" i="6" s="1"/>
  <c r="N5329" i="6"/>
  <c r="O5329" i="6" s="1"/>
  <c r="N5330" i="6"/>
  <c r="O5330" i="6" s="1"/>
  <c r="N5331" i="6"/>
  <c r="O5331" i="6" s="1"/>
  <c r="N5332" i="6"/>
  <c r="O5332" i="6" s="1"/>
  <c r="N5333" i="6"/>
  <c r="O5333" i="6" s="1"/>
  <c r="N5334" i="6"/>
  <c r="O5334" i="6" s="1"/>
  <c r="N5335" i="6"/>
  <c r="O5335" i="6" s="1"/>
  <c r="N5336" i="6"/>
  <c r="O5336" i="6" s="1"/>
  <c r="N5337" i="6"/>
  <c r="O5337" i="6" s="1"/>
  <c r="N5338" i="6"/>
  <c r="O5338" i="6" s="1"/>
  <c r="N5339" i="6"/>
  <c r="O5339" i="6" s="1"/>
  <c r="N5340" i="6"/>
  <c r="O5340" i="6" s="1"/>
  <c r="N5341" i="6"/>
  <c r="O5341" i="6" s="1"/>
  <c r="N5342" i="6"/>
  <c r="O5342" i="6" s="1"/>
  <c r="N5343" i="6"/>
  <c r="O5343" i="6" s="1"/>
  <c r="N5344" i="6"/>
  <c r="O5344" i="6" s="1"/>
  <c r="N5345" i="6"/>
  <c r="O5345" i="6" s="1"/>
  <c r="N5346" i="6"/>
  <c r="O5346" i="6" s="1"/>
  <c r="N5347" i="6"/>
  <c r="O5347" i="6" s="1"/>
  <c r="N5348" i="6"/>
  <c r="O5348" i="6" s="1"/>
  <c r="N5349" i="6"/>
  <c r="O5349" i="6" s="1"/>
  <c r="N5350" i="6"/>
  <c r="O5350" i="6" s="1"/>
  <c r="N5351" i="6"/>
  <c r="O5351" i="6" s="1"/>
  <c r="N5352" i="6"/>
  <c r="O5352" i="6" s="1"/>
  <c r="N5353" i="6"/>
  <c r="O5353" i="6" s="1"/>
  <c r="N5354" i="6"/>
  <c r="O5354" i="6" s="1"/>
  <c r="N5355" i="6"/>
  <c r="O5355" i="6" s="1"/>
  <c r="N5356" i="6"/>
  <c r="O5356" i="6" s="1"/>
  <c r="N5357" i="6"/>
  <c r="O5357" i="6" s="1"/>
  <c r="N5358" i="6"/>
  <c r="O5358" i="6" s="1"/>
  <c r="N5359" i="6"/>
  <c r="O5359" i="6" s="1"/>
  <c r="N5360" i="6"/>
  <c r="O5360" i="6" s="1"/>
  <c r="N5361" i="6"/>
  <c r="O5361" i="6" s="1"/>
  <c r="N5362" i="6"/>
  <c r="O5362" i="6" s="1"/>
  <c r="N5363" i="6"/>
  <c r="O5363" i="6" s="1"/>
  <c r="N5364" i="6"/>
  <c r="O5364" i="6" s="1"/>
  <c r="N5365" i="6"/>
  <c r="O5365" i="6" s="1"/>
  <c r="N5366" i="6"/>
  <c r="O5366" i="6" s="1"/>
  <c r="N5367" i="6"/>
  <c r="O5367" i="6" s="1"/>
  <c r="N5368" i="6"/>
  <c r="O5368" i="6" s="1"/>
  <c r="N5369" i="6"/>
  <c r="O5369" i="6" s="1"/>
  <c r="N5370" i="6"/>
  <c r="O5370" i="6" s="1"/>
  <c r="N5371" i="6"/>
  <c r="O5371" i="6" s="1"/>
  <c r="N5372" i="6"/>
  <c r="O5372" i="6" s="1"/>
  <c r="N5373" i="6"/>
  <c r="O5373" i="6" s="1"/>
  <c r="N5374" i="6"/>
  <c r="O5374" i="6" s="1"/>
  <c r="N5375" i="6"/>
  <c r="O5375" i="6" s="1"/>
  <c r="N5376" i="6"/>
  <c r="O5376" i="6" s="1"/>
  <c r="N5377" i="6"/>
  <c r="O5377" i="6" s="1"/>
  <c r="N5378" i="6"/>
  <c r="O5378" i="6" s="1"/>
  <c r="N5379" i="6"/>
  <c r="O5379" i="6" s="1"/>
  <c r="N5380" i="6"/>
  <c r="O5380" i="6" s="1"/>
  <c r="N5381" i="6"/>
  <c r="O5381" i="6" s="1"/>
  <c r="N5382" i="6"/>
  <c r="O5382" i="6" s="1"/>
  <c r="N5383" i="6"/>
  <c r="O5383" i="6" s="1"/>
  <c r="N5384" i="6"/>
  <c r="O5384" i="6" s="1"/>
  <c r="N5385" i="6"/>
  <c r="O5385" i="6" s="1"/>
  <c r="N5386" i="6"/>
  <c r="O5386" i="6" s="1"/>
  <c r="N5387" i="6"/>
  <c r="O5387" i="6" s="1"/>
  <c r="N5388" i="6"/>
  <c r="O5388" i="6" s="1"/>
  <c r="N5389" i="6"/>
  <c r="O5389" i="6" s="1"/>
  <c r="N5390" i="6"/>
  <c r="O5390" i="6" s="1"/>
  <c r="N5391" i="6"/>
  <c r="O5391" i="6" s="1"/>
  <c r="N5392" i="6"/>
  <c r="O5392" i="6" s="1"/>
  <c r="N5393" i="6"/>
  <c r="O5393" i="6" s="1"/>
  <c r="N5394" i="6"/>
  <c r="O5394" i="6" s="1"/>
  <c r="N5395" i="6"/>
  <c r="O5395" i="6" s="1"/>
  <c r="N5396" i="6"/>
  <c r="O5396" i="6" s="1"/>
  <c r="N5397" i="6"/>
  <c r="O5397" i="6" s="1"/>
  <c r="N5398" i="6"/>
  <c r="O5398" i="6" s="1"/>
  <c r="N5399" i="6"/>
  <c r="O5399" i="6" s="1"/>
  <c r="N5400" i="6"/>
  <c r="O5400" i="6" s="1"/>
  <c r="N5401" i="6"/>
  <c r="O5401" i="6" s="1"/>
  <c r="N5402" i="6"/>
  <c r="O5402" i="6" s="1"/>
  <c r="N5403" i="6"/>
  <c r="O5403" i="6" s="1"/>
  <c r="N5404" i="6"/>
  <c r="O5404" i="6" s="1"/>
  <c r="N5405" i="6"/>
  <c r="O5405" i="6" s="1"/>
  <c r="N5406" i="6"/>
  <c r="O5406" i="6" s="1"/>
  <c r="N5407" i="6"/>
  <c r="O5407" i="6" s="1"/>
  <c r="N5408" i="6"/>
  <c r="O5408" i="6" s="1"/>
  <c r="N5409" i="6"/>
  <c r="O5409" i="6" s="1"/>
  <c r="N5410" i="6"/>
  <c r="O5410" i="6" s="1"/>
  <c r="N5411" i="6"/>
  <c r="O5411" i="6" s="1"/>
  <c r="N5412" i="6"/>
  <c r="O5412" i="6" s="1"/>
  <c r="N5413" i="6"/>
  <c r="O5413" i="6" s="1"/>
  <c r="N5414" i="6"/>
  <c r="O5414" i="6" s="1"/>
  <c r="N5415" i="6"/>
  <c r="O5415" i="6" s="1"/>
  <c r="N5416" i="6"/>
  <c r="O5416" i="6" s="1"/>
  <c r="N5417" i="6"/>
  <c r="O5417" i="6" s="1"/>
  <c r="N5418" i="6"/>
  <c r="O5418" i="6" s="1"/>
  <c r="N5419" i="6"/>
  <c r="O5419" i="6" s="1"/>
  <c r="N5420" i="6"/>
  <c r="O5420" i="6" s="1"/>
  <c r="N5421" i="6"/>
  <c r="O5421" i="6" s="1"/>
  <c r="N5422" i="6"/>
  <c r="O5422" i="6" s="1"/>
  <c r="N5423" i="6"/>
  <c r="O5423" i="6" s="1"/>
  <c r="N5424" i="6"/>
  <c r="O5424" i="6" s="1"/>
  <c r="N5425" i="6"/>
  <c r="O5425" i="6" s="1"/>
  <c r="N5426" i="6"/>
  <c r="O5426" i="6" s="1"/>
  <c r="N5427" i="6"/>
  <c r="O5427" i="6" s="1"/>
  <c r="N5428" i="6"/>
  <c r="O5428" i="6" s="1"/>
  <c r="N5429" i="6"/>
  <c r="O5429" i="6" s="1"/>
  <c r="N5430" i="6"/>
  <c r="O5430" i="6" s="1"/>
  <c r="N5431" i="6"/>
  <c r="O5431" i="6" s="1"/>
  <c r="N5432" i="6"/>
  <c r="O5432" i="6" s="1"/>
  <c r="N5433" i="6"/>
  <c r="O5433" i="6" s="1"/>
  <c r="N5434" i="6"/>
  <c r="O5434" i="6" s="1"/>
  <c r="N5435" i="6"/>
  <c r="O5435" i="6" s="1"/>
  <c r="N5436" i="6"/>
  <c r="O5436" i="6" s="1"/>
  <c r="N5437" i="6"/>
  <c r="O5437" i="6" s="1"/>
  <c r="N5438" i="6"/>
  <c r="O5438" i="6" s="1"/>
  <c r="N5439" i="6"/>
  <c r="O5439" i="6" s="1"/>
  <c r="N5440" i="6"/>
  <c r="O5440" i="6" s="1"/>
  <c r="N5441" i="6"/>
  <c r="O5441" i="6" s="1"/>
  <c r="N5442" i="6"/>
  <c r="O5442" i="6" s="1"/>
  <c r="N5443" i="6"/>
  <c r="O5443" i="6" s="1"/>
  <c r="N5444" i="6"/>
  <c r="O5444" i="6" s="1"/>
  <c r="N5445" i="6"/>
  <c r="O5445" i="6" s="1"/>
  <c r="N5446" i="6"/>
  <c r="O5446" i="6" s="1"/>
  <c r="N5447" i="6"/>
  <c r="O5447" i="6" s="1"/>
  <c r="N5448" i="6"/>
  <c r="O5448" i="6" s="1"/>
  <c r="N5449" i="6"/>
  <c r="O5449" i="6" s="1"/>
  <c r="N5450" i="6"/>
  <c r="O5450" i="6" s="1"/>
  <c r="N5451" i="6"/>
  <c r="O5451" i="6" s="1"/>
  <c r="N5452" i="6"/>
  <c r="O5452" i="6" s="1"/>
  <c r="N5453" i="6"/>
  <c r="O5453" i="6" s="1"/>
  <c r="N5454" i="6"/>
  <c r="O5454" i="6" s="1"/>
  <c r="N5455" i="6"/>
  <c r="O5455" i="6" s="1"/>
  <c r="N5456" i="6"/>
  <c r="O5456" i="6" s="1"/>
  <c r="N5457" i="6"/>
  <c r="O5457" i="6" s="1"/>
  <c r="N5458" i="6"/>
  <c r="O5458" i="6" s="1"/>
  <c r="N5459" i="6"/>
  <c r="O5459" i="6" s="1"/>
  <c r="N5460" i="6"/>
  <c r="O5460" i="6" s="1"/>
  <c r="N5461" i="6"/>
  <c r="O5461" i="6" s="1"/>
  <c r="N5462" i="6"/>
  <c r="O5462" i="6" s="1"/>
  <c r="N5463" i="6"/>
  <c r="O5463" i="6" s="1"/>
  <c r="N5464" i="6"/>
  <c r="O5464" i="6" s="1"/>
  <c r="N5465" i="6"/>
  <c r="O5465" i="6" s="1"/>
  <c r="N5466" i="6"/>
  <c r="O5466" i="6" s="1"/>
  <c r="N5467" i="6"/>
  <c r="O5467" i="6" s="1"/>
  <c r="N5468" i="6"/>
  <c r="O5468" i="6" s="1"/>
  <c r="N5469" i="6"/>
  <c r="O5469" i="6" s="1"/>
  <c r="N5470" i="6"/>
  <c r="O5470" i="6" s="1"/>
  <c r="N5471" i="6"/>
  <c r="O5471" i="6" s="1"/>
  <c r="N5472" i="6"/>
  <c r="O5472" i="6" s="1"/>
  <c r="N5473" i="6"/>
  <c r="O5473" i="6" s="1"/>
  <c r="N5474" i="6"/>
  <c r="O5474" i="6" s="1"/>
  <c r="N5475" i="6"/>
  <c r="O5475" i="6" s="1"/>
  <c r="N5476" i="6"/>
  <c r="O5476" i="6" s="1"/>
  <c r="N5477" i="6"/>
  <c r="O5477" i="6" s="1"/>
  <c r="N5478" i="6"/>
  <c r="O5478" i="6" s="1"/>
  <c r="N5479" i="6"/>
  <c r="O5479" i="6" s="1"/>
  <c r="N5480" i="6"/>
  <c r="O5480" i="6" s="1"/>
  <c r="N5481" i="6"/>
  <c r="O5481" i="6" s="1"/>
  <c r="N5482" i="6"/>
  <c r="O5482" i="6" s="1"/>
  <c r="N5483" i="6"/>
  <c r="O5483" i="6" s="1"/>
  <c r="N5484" i="6"/>
  <c r="O5484" i="6" s="1"/>
  <c r="N5485" i="6"/>
  <c r="O5485" i="6" s="1"/>
  <c r="N5486" i="6"/>
  <c r="O5486" i="6" s="1"/>
  <c r="N5487" i="6"/>
  <c r="O5487" i="6" s="1"/>
  <c r="N5488" i="6"/>
  <c r="O5488" i="6" s="1"/>
  <c r="N5489" i="6"/>
  <c r="O5489" i="6" s="1"/>
  <c r="N5490" i="6"/>
  <c r="O5490" i="6" s="1"/>
  <c r="N5491" i="6"/>
  <c r="O5491" i="6" s="1"/>
  <c r="N5492" i="6"/>
  <c r="O5492" i="6" s="1"/>
  <c r="N5493" i="6"/>
  <c r="O5493" i="6" s="1"/>
  <c r="N5494" i="6"/>
  <c r="O5494" i="6" s="1"/>
  <c r="N5495" i="6"/>
  <c r="O5495" i="6" s="1"/>
  <c r="N5496" i="6"/>
  <c r="O5496" i="6" s="1"/>
  <c r="N5497" i="6"/>
  <c r="O5497" i="6" s="1"/>
  <c r="N5498" i="6"/>
  <c r="O5498" i="6" s="1"/>
  <c r="N5499" i="6"/>
  <c r="O5499" i="6" s="1"/>
  <c r="N5500" i="6"/>
  <c r="O5500" i="6" s="1"/>
  <c r="N5501" i="6"/>
  <c r="O5501" i="6" s="1"/>
  <c r="N5502" i="6"/>
  <c r="O5502" i="6" s="1"/>
  <c r="N5503" i="6"/>
  <c r="O5503" i="6" s="1"/>
  <c r="N5504" i="6"/>
  <c r="O5504" i="6" s="1"/>
  <c r="N5505" i="6"/>
  <c r="O5505" i="6" s="1"/>
  <c r="N5506" i="6"/>
  <c r="O5506" i="6" s="1"/>
  <c r="N5507" i="6"/>
  <c r="O5507" i="6" s="1"/>
  <c r="N5508" i="6"/>
  <c r="O5508" i="6" s="1"/>
  <c r="N5509" i="6"/>
  <c r="O5509" i="6" s="1"/>
  <c r="N5510" i="6"/>
  <c r="O5510" i="6" s="1"/>
  <c r="N5511" i="6"/>
  <c r="O5511" i="6" s="1"/>
  <c r="N5512" i="6"/>
  <c r="O5512" i="6" s="1"/>
  <c r="N5513" i="6"/>
  <c r="O5513" i="6" s="1"/>
  <c r="N5514" i="6"/>
  <c r="O5514" i="6" s="1"/>
  <c r="N5515" i="6"/>
  <c r="O5515" i="6" s="1"/>
  <c r="N5516" i="6"/>
  <c r="O5516" i="6" s="1"/>
  <c r="N5517" i="6"/>
  <c r="O5517" i="6" s="1"/>
  <c r="N5518" i="6"/>
  <c r="O5518" i="6" s="1"/>
  <c r="N5519" i="6"/>
  <c r="O5519" i="6" s="1"/>
  <c r="N5520" i="6"/>
  <c r="O5520" i="6" s="1"/>
  <c r="N5521" i="6"/>
  <c r="O5521" i="6" s="1"/>
  <c r="N5522" i="6"/>
  <c r="O5522" i="6" s="1"/>
  <c r="N5523" i="6"/>
  <c r="O5523" i="6" s="1"/>
  <c r="N5524" i="6"/>
  <c r="O5524" i="6" s="1"/>
  <c r="N5525" i="6"/>
  <c r="O5525" i="6" s="1"/>
  <c r="N5526" i="6"/>
  <c r="O5526" i="6" s="1"/>
  <c r="N5527" i="6"/>
  <c r="O5527" i="6" s="1"/>
  <c r="N5528" i="6"/>
  <c r="O5528" i="6" s="1"/>
  <c r="N5529" i="6"/>
  <c r="O5529" i="6" s="1"/>
  <c r="N5530" i="6"/>
  <c r="O5530" i="6" s="1"/>
  <c r="N5531" i="6"/>
  <c r="O5531" i="6" s="1"/>
  <c r="N5532" i="6"/>
  <c r="O5532" i="6" s="1"/>
  <c r="N5533" i="6"/>
  <c r="O5533" i="6" s="1"/>
  <c r="N5534" i="6"/>
  <c r="O5534" i="6" s="1"/>
  <c r="N5535" i="6"/>
  <c r="O5535" i="6" s="1"/>
  <c r="N5536" i="6"/>
  <c r="O5536" i="6" s="1"/>
  <c r="N5537" i="6"/>
  <c r="O5537" i="6" s="1"/>
  <c r="N5538" i="6"/>
  <c r="O5538" i="6" s="1"/>
  <c r="N5539" i="6"/>
  <c r="O5539" i="6" s="1"/>
  <c r="N5540" i="6"/>
  <c r="O5540" i="6" s="1"/>
  <c r="N5541" i="6"/>
  <c r="O5541" i="6" s="1"/>
  <c r="N5542" i="6"/>
  <c r="O5542" i="6" s="1"/>
  <c r="N5543" i="6"/>
  <c r="O5543" i="6" s="1"/>
  <c r="N5544" i="6"/>
  <c r="O5544" i="6" s="1"/>
  <c r="N5545" i="6"/>
  <c r="O5545" i="6" s="1"/>
  <c r="N5546" i="6"/>
  <c r="O5546" i="6" s="1"/>
  <c r="N5547" i="6"/>
  <c r="O5547" i="6" s="1"/>
  <c r="N5548" i="6"/>
  <c r="O5548" i="6" s="1"/>
  <c r="N5549" i="6"/>
  <c r="O5549" i="6" s="1"/>
  <c r="N5550" i="6"/>
  <c r="O5550" i="6" s="1"/>
  <c r="N5551" i="6"/>
  <c r="O5551" i="6" s="1"/>
  <c r="N5552" i="6"/>
  <c r="O5552" i="6" s="1"/>
  <c r="N5553" i="6"/>
  <c r="O5553" i="6" s="1"/>
  <c r="N5554" i="6"/>
  <c r="O5554" i="6" s="1"/>
  <c r="N5555" i="6"/>
  <c r="O5555" i="6" s="1"/>
  <c r="N5556" i="6"/>
  <c r="O5556" i="6" s="1"/>
  <c r="N5557" i="6"/>
  <c r="O5557" i="6" s="1"/>
  <c r="N5558" i="6"/>
  <c r="O5558" i="6" s="1"/>
  <c r="N5559" i="6"/>
  <c r="O5559" i="6" s="1"/>
  <c r="N5560" i="6"/>
  <c r="O5560" i="6" s="1"/>
  <c r="N5561" i="6"/>
  <c r="O5561" i="6" s="1"/>
  <c r="N5562" i="6"/>
  <c r="O5562" i="6" s="1"/>
  <c r="N5563" i="6"/>
  <c r="O5563" i="6" s="1"/>
  <c r="N5564" i="6"/>
  <c r="O5564" i="6" s="1"/>
  <c r="N5565" i="6"/>
  <c r="O5565" i="6" s="1"/>
  <c r="N5566" i="6"/>
  <c r="O5566" i="6" s="1"/>
  <c r="N5567" i="6"/>
  <c r="O5567" i="6" s="1"/>
  <c r="N5568" i="6"/>
  <c r="O5568" i="6" s="1"/>
  <c r="N5569" i="6"/>
  <c r="O5569" i="6" s="1"/>
  <c r="N5570" i="6"/>
  <c r="O5570" i="6" s="1"/>
  <c r="N5571" i="6"/>
  <c r="O5571" i="6" s="1"/>
  <c r="N5572" i="6"/>
  <c r="O5572" i="6" s="1"/>
  <c r="N5573" i="6"/>
  <c r="O5573" i="6" s="1"/>
  <c r="N5574" i="6"/>
  <c r="O5574" i="6" s="1"/>
  <c r="N5575" i="6"/>
  <c r="O5575" i="6" s="1"/>
  <c r="N5576" i="6"/>
  <c r="O5576" i="6" s="1"/>
  <c r="N5577" i="6"/>
  <c r="O5577" i="6" s="1"/>
  <c r="N5578" i="6"/>
  <c r="O5578" i="6" s="1"/>
  <c r="N5579" i="6"/>
  <c r="O5579" i="6" s="1"/>
  <c r="N5580" i="6"/>
  <c r="O5580" i="6" s="1"/>
  <c r="N5581" i="6"/>
  <c r="O5581" i="6" s="1"/>
  <c r="N5582" i="6"/>
  <c r="O5582" i="6" s="1"/>
  <c r="N5583" i="6"/>
  <c r="O5583" i="6" s="1"/>
  <c r="N5584" i="6"/>
  <c r="O5584" i="6" s="1"/>
  <c r="N5585" i="6"/>
  <c r="O5585" i="6" s="1"/>
  <c r="N5586" i="6"/>
  <c r="O5586" i="6" s="1"/>
  <c r="N5587" i="6"/>
  <c r="O5587" i="6" s="1"/>
  <c r="N5588" i="6"/>
  <c r="O5588" i="6" s="1"/>
  <c r="N5589" i="6"/>
  <c r="O5589" i="6" s="1"/>
  <c r="N5590" i="6"/>
  <c r="O5590" i="6" s="1"/>
  <c r="N5591" i="6"/>
  <c r="O5591" i="6" s="1"/>
  <c r="N5592" i="6"/>
  <c r="O5592" i="6" s="1"/>
  <c r="N5593" i="6"/>
  <c r="O5593" i="6" s="1"/>
  <c r="N5594" i="6"/>
  <c r="O5594" i="6" s="1"/>
  <c r="N5595" i="6"/>
  <c r="O5595" i="6" s="1"/>
  <c r="N5596" i="6"/>
  <c r="O5596" i="6" s="1"/>
  <c r="N5597" i="6"/>
  <c r="O5597" i="6" s="1"/>
  <c r="N5598" i="6"/>
  <c r="O5598" i="6" s="1"/>
  <c r="N5599" i="6"/>
  <c r="O5599" i="6" s="1"/>
  <c r="N5600" i="6"/>
  <c r="O5600" i="6" s="1"/>
  <c r="N5601" i="6"/>
  <c r="O5601" i="6" s="1"/>
  <c r="N5602" i="6"/>
  <c r="O5602" i="6" s="1"/>
  <c r="N5603" i="6"/>
  <c r="O5603" i="6" s="1"/>
  <c r="N5604" i="6"/>
  <c r="O5604" i="6" s="1"/>
  <c r="N5605" i="6"/>
  <c r="O5605" i="6" s="1"/>
  <c r="N5606" i="6"/>
  <c r="O5606" i="6" s="1"/>
  <c r="N5607" i="6"/>
  <c r="O5607" i="6" s="1"/>
  <c r="N5608" i="6"/>
  <c r="O5608" i="6" s="1"/>
  <c r="N5609" i="6"/>
  <c r="O5609" i="6" s="1"/>
  <c r="N5610" i="6"/>
  <c r="O5610" i="6" s="1"/>
  <c r="N5611" i="6"/>
  <c r="O5611" i="6" s="1"/>
  <c r="N5612" i="6"/>
  <c r="O5612" i="6" s="1"/>
  <c r="N5613" i="6"/>
  <c r="O5613" i="6" s="1"/>
  <c r="N5614" i="6"/>
  <c r="O5614" i="6" s="1"/>
  <c r="N5615" i="6"/>
  <c r="O5615" i="6" s="1"/>
  <c r="N5616" i="6"/>
  <c r="O5616" i="6" s="1"/>
  <c r="N5617" i="6"/>
  <c r="O5617" i="6" s="1"/>
  <c r="N5618" i="6"/>
  <c r="O5618" i="6" s="1"/>
  <c r="N5619" i="6"/>
  <c r="O5619" i="6" s="1"/>
  <c r="N5620" i="6"/>
  <c r="O5620" i="6" s="1"/>
  <c r="N5621" i="6"/>
  <c r="O5621" i="6" s="1"/>
  <c r="N5622" i="6"/>
  <c r="O5622" i="6" s="1"/>
  <c r="N5623" i="6"/>
  <c r="O5623" i="6" s="1"/>
  <c r="N5624" i="6"/>
  <c r="O5624" i="6" s="1"/>
  <c r="N5625" i="6"/>
  <c r="O5625" i="6" s="1"/>
  <c r="N5626" i="6"/>
  <c r="O5626" i="6" s="1"/>
  <c r="N5627" i="6"/>
  <c r="O5627" i="6" s="1"/>
  <c r="N5628" i="6"/>
  <c r="O5628" i="6" s="1"/>
  <c r="N5629" i="6"/>
  <c r="O5629" i="6" s="1"/>
  <c r="N5630" i="6"/>
  <c r="O5630" i="6" s="1"/>
  <c r="N5631" i="6"/>
  <c r="O5631" i="6" s="1"/>
  <c r="N5632" i="6"/>
  <c r="O5632" i="6" s="1"/>
  <c r="N5633" i="6"/>
  <c r="O5633" i="6" s="1"/>
  <c r="N5634" i="6"/>
  <c r="O5634" i="6" s="1"/>
  <c r="N5635" i="6"/>
  <c r="O5635" i="6" s="1"/>
  <c r="N5636" i="6"/>
  <c r="O5636" i="6" s="1"/>
  <c r="N5637" i="6"/>
  <c r="O5637" i="6" s="1"/>
  <c r="N5638" i="6"/>
  <c r="O5638" i="6" s="1"/>
  <c r="N5639" i="6"/>
  <c r="O5639" i="6" s="1"/>
  <c r="N5640" i="6"/>
  <c r="O5640" i="6" s="1"/>
  <c r="N5641" i="6"/>
  <c r="O5641" i="6" s="1"/>
  <c r="N5642" i="6"/>
  <c r="O5642" i="6" s="1"/>
  <c r="N5643" i="6"/>
  <c r="O5643" i="6" s="1"/>
  <c r="N5644" i="6"/>
  <c r="O5644" i="6" s="1"/>
  <c r="N5645" i="6"/>
  <c r="O5645" i="6" s="1"/>
  <c r="N5646" i="6"/>
  <c r="O5646" i="6" s="1"/>
  <c r="N5647" i="6"/>
  <c r="O5647" i="6" s="1"/>
  <c r="N5648" i="6"/>
  <c r="O5648" i="6" s="1"/>
  <c r="N5649" i="6"/>
  <c r="O5649" i="6" s="1"/>
  <c r="N5650" i="6"/>
  <c r="O5650" i="6" s="1"/>
  <c r="N5651" i="6"/>
  <c r="O5651" i="6" s="1"/>
  <c r="N5652" i="6"/>
  <c r="O5652" i="6" s="1"/>
  <c r="N5653" i="6"/>
  <c r="O5653" i="6" s="1"/>
  <c r="N5654" i="6"/>
  <c r="O5654" i="6" s="1"/>
  <c r="N5655" i="6"/>
  <c r="O5655" i="6" s="1"/>
  <c r="N5656" i="6"/>
  <c r="O5656" i="6" s="1"/>
  <c r="N5657" i="6"/>
  <c r="O5657" i="6" s="1"/>
  <c r="N5658" i="6"/>
  <c r="O5658" i="6" s="1"/>
  <c r="N5659" i="6"/>
  <c r="O5659" i="6" s="1"/>
  <c r="N5660" i="6"/>
  <c r="O5660" i="6" s="1"/>
  <c r="N5661" i="6"/>
  <c r="O5661" i="6" s="1"/>
  <c r="N5662" i="6"/>
  <c r="O5662" i="6" s="1"/>
  <c r="N5663" i="6"/>
  <c r="O5663" i="6" s="1"/>
  <c r="N5664" i="6"/>
  <c r="O5664" i="6" s="1"/>
  <c r="N5665" i="6"/>
  <c r="O5665" i="6" s="1"/>
  <c r="N5666" i="6"/>
  <c r="O5666" i="6" s="1"/>
  <c r="N5667" i="6"/>
  <c r="O5667" i="6" s="1"/>
  <c r="N5668" i="6"/>
  <c r="O5668" i="6" s="1"/>
  <c r="N5669" i="6"/>
  <c r="O5669" i="6" s="1"/>
  <c r="N5670" i="6"/>
  <c r="O5670" i="6" s="1"/>
  <c r="N5671" i="6"/>
  <c r="O5671" i="6" s="1"/>
  <c r="N5672" i="6"/>
  <c r="O5672" i="6" s="1"/>
  <c r="N5673" i="6"/>
  <c r="O5673" i="6" s="1"/>
  <c r="N5674" i="6"/>
  <c r="O5674" i="6" s="1"/>
  <c r="N5675" i="6"/>
  <c r="O5675" i="6" s="1"/>
  <c r="N5676" i="6"/>
  <c r="O5676" i="6" s="1"/>
  <c r="N5677" i="6"/>
  <c r="O5677" i="6" s="1"/>
  <c r="N5678" i="6"/>
  <c r="O5678" i="6" s="1"/>
  <c r="N5679" i="6"/>
  <c r="O5679" i="6" s="1"/>
  <c r="N5680" i="6"/>
  <c r="O5680" i="6" s="1"/>
  <c r="N5681" i="6"/>
  <c r="O5681" i="6" s="1"/>
  <c r="N5682" i="6"/>
  <c r="O5682" i="6" s="1"/>
  <c r="N5683" i="6"/>
  <c r="O5683" i="6" s="1"/>
  <c r="N5684" i="6"/>
  <c r="O5684" i="6" s="1"/>
  <c r="N5685" i="6"/>
  <c r="O5685" i="6" s="1"/>
  <c r="N5686" i="6"/>
  <c r="O5686" i="6" s="1"/>
  <c r="N5687" i="6"/>
  <c r="O5687" i="6" s="1"/>
  <c r="N5688" i="6"/>
  <c r="O5688" i="6" s="1"/>
  <c r="N5689" i="6"/>
  <c r="O5689" i="6" s="1"/>
  <c r="N5690" i="6"/>
  <c r="O5690" i="6" s="1"/>
  <c r="N5691" i="6"/>
  <c r="O5691" i="6" s="1"/>
  <c r="N5692" i="6"/>
  <c r="O5692" i="6" s="1"/>
  <c r="N5693" i="6"/>
  <c r="O5693" i="6" s="1"/>
  <c r="N5694" i="6"/>
  <c r="O5694" i="6" s="1"/>
  <c r="N5695" i="6"/>
  <c r="O5695" i="6" s="1"/>
  <c r="N5696" i="6"/>
  <c r="O5696" i="6" s="1"/>
  <c r="N5697" i="6"/>
  <c r="O5697" i="6" s="1"/>
  <c r="N5698" i="6"/>
  <c r="O5698" i="6" s="1"/>
  <c r="N5699" i="6"/>
  <c r="O5699" i="6" s="1"/>
  <c r="N5700" i="6"/>
  <c r="O5700" i="6" s="1"/>
  <c r="N5701" i="6"/>
  <c r="O5701" i="6" s="1"/>
  <c r="N5702" i="6"/>
  <c r="O5702" i="6" s="1"/>
  <c r="N5703" i="6"/>
  <c r="O5703" i="6" s="1"/>
  <c r="N5704" i="6"/>
  <c r="O5704" i="6" s="1"/>
  <c r="N5705" i="6"/>
  <c r="O5705" i="6" s="1"/>
  <c r="N5706" i="6"/>
  <c r="O5706" i="6" s="1"/>
  <c r="N5707" i="6"/>
  <c r="O5707" i="6" s="1"/>
  <c r="N5708" i="6"/>
  <c r="O5708" i="6" s="1"/>
  <c r="N5709" i="6"/>
  <c r="O5709" i="6" s="1"/>
  <c r="N5710" i="6"/>
  <c r="O5710" i="6" s="1"/>
  <c r="N5711" i="6"/>
  <c r="O5711" i="6" s="1"/>
  <c r="N5712" i="6"/>
  <c r="O5712" i="6" s="1"/>
  <c r="N5713" i="6"/>
  <c r="O5713" i="6" s="1"/>
  <c r="N5714" i="6"/>
  <c r="O5714" i="6" s="1"/>
  <c r="N5715" i="6"/>
  <c r="O5715" i="6" s="1"/>
  <c r="N5716" i="6"/>
  <c r="O5716" i="6" s="1"/>
  <c r="N5717" i="6"/>
  <c r="O5717" i="6" s="1"/>
  <c r="N5718" i="6"/>
  <c r="O5718" i="6" s="1"/>
  <c r="N5719" i="6"/>
  <c r="O5719" i="6" s="1"/>
  <c r="N5720" i="6"/>
  <c r="O5720" i="6" s="1"/>
  <c r="N5721" i="6"/>
  <c r="O5721" i="6" s="1"/>
  <c r="N5722" i="6"/>
  <c r="O5722" i="6" s="1"/>
  <c r="N5723" i="6"/>
  <c r="O5723" i="6" s="1"/>
  <c r="N5724" i="6"/>
  <c r="O5724" i="6" s="1"/>
  <c r="N5725" i="6"/>
  <c r="O5725" i="6" s="1"/>
  <c r="N5726" i="6"/>
  <c r="O5726" i="6" s="1"/>
  <c r="N5727" i="6"/>
  <c r="O5727" i="6" s="1"/>
  <c r="N5728" i="6"/>
  <c r="O5728" i="6" s="1"/>
  <c r="N5729" i="6"/>
  <c r="O5729" i="6" s="1"/>
  <c r="N5730" i="6"/>
  <c r="O5730" i="6" s="1"/>
  <c r="N5731" i="6"/>
  <c r="O5731" i="6" s="1"/>
  <c r="N5732" i="6"/>
  <c r="O5732" i="6" s="1"/>
  <c r="N5733" i="6"/>
  <c r="O5733" i="6" s="1"/>
  <c r="N5734" i="6"/>
  <c r="O5734" i="6" s="1"/>
  <c r="N5735" i="6"/>
  <c r="O5735" i="6" s="1"/>
  <c r="N5736" i="6"/>
  <c r="O5736" i="6" s="1"/>
  <c r="N5737" i="6"/>
  <c r="O5737" i="6" s="1"/>
  <c r="N5738" i="6"/>
  <c r="O5738" i="6" s="1"/>
  <c r="N5739" i="6"/>
  <c r="O5739" i="6" s="1"/>
  <c r="N5740" i="6"/>
  <c r="O5740" i="6" s="1"/>
  <c r="N5741" i="6"/>
  <c r="O5741" i="6" s="1"/>
  <c r="N5742" i="6"/>
  <c r="O5742" i="6" s="1"/>
  <c r="N5743" i="6"/>
  <c r="O5743" i="6" s="1"/>
  <c r="N5744" i="6"/>
  <c r="O5744" i="6" s="1"/>
  <c r="N5745" i="6"/>
  <c r="O5745" i="6" s="1"/>
  <c r="N5746" i="6"/>
  <c r="O5746" i="6" s="1"/>
  <c r="N5747" i="6"/>
  <c r="O5747" i="6" s="1"/>
  <c r="N5748" i="6"/>
  <c r="O5748" i="6" s="1"/>
  <c r="N5749" i="6"/>
  <c r="O5749" i="6" s="1"/>
  <c r="N5750" i="6"/>
  <c r="O5750" i="6" s="1"/>
  <c r="N5751" i="6"/>
  <c r="O5751" i="6" s="1"/>
  <c r="N5752" i="6"/>
  <c r="O5752" i="6" s="1"/>
  <c r="N5753" i="6"/>
  <c r="O5753" i="6" s="1"/>
  <c r="N5754" i="6"/>
  <c r="O5754" i="6" s="1"/>
  <c r="N5755" i="6"/>
  <c r="O5755" i="6" s="1"/>
  <c r="N5756" i="6"/>
  <c r="O5756" i="6" s="1"/>
  <c r="N5757" i="6"/>
  <c r="O5757" i="6" s="1"/>
  <c r="N5758" i="6"/>
  <c r="O5758" i="6" s="1"/>
  <c r="N5759" i="6"/>
  <c r="O5759" i="6" s="1"/>
  <c r="N5760" i="6"/>
  <c r="O5760" i="6" s="1"/>
  <c r="N5761" i="6"/>
  <c r="O5761" i="6" s="1"/>
  <c r="N5762" i="6"/>
  <c r="O5762" i="6" s="1"/>
  <c r="N5763" i="6"/>
  <c r="O5763" i="6" s="1"/>
  <c r="N5764" i="6"/>
  <c r="O5764" i="6" s="1"/>
  <c r="N5765" i="6"/>
  <c r="O5765" i="6" s="1"/>
  <c r="N5766" i="6"/>
  <c r="O5766" i="6" s="1"/>
  <c r="N5767" i="6"/>
  <c r="O5767" i="6" s="1"/>
  <c r="N5768" i="6"/>
  <c r="O5768" i="6" s="1"/>
  <c r="N5769" i="6"/>
  <c r="O5769" i="6" s="1"/>
  <c r="N5770" i="6"/>
  <c r="O5770" i="6" s="1"/>
  <c r="N5771" i="6"/>
  <c r="O5771" i="6" s="1"/>
  <c r="N5772" i="6"/>
  <c r="O5772" i="6" s="1"/>
  <c r="N5773" i="6"/>
  <c r="O5773" i="6" s="1"/>
  <c r="N5774" i="6"/>
  <c r="O5774" i="6" s="1"/>
  <c r="N5775" i="6"/>
  <c r="O5775" i="6" s="1"/>
  <c r="N5776" i="6"/>
  <c r="O5776" i="6" s="1"/>
  <c r="N5777" i="6"/>
  <c r="O5777" i="6" s="1"/>
  <c r="N5778" i="6"/>
  <c r="O5778" i="6" s="1"/>
  <c r="N5779" i="6"/>
  <c r="O5779" i="6" s="1"/>
  <c r="N5780" i="6"/>
  <c r="O5780" i="6" s="1"/>
  <c r="N5781" i="6"/>
  <c r="O5781" i="6" s="1"/>
  <c r="N5782" i="6"/>
  <c r="O5782" i="6" s="1"/>
  <c r="N5783" i="6"/>
  <c r="O5783" i="6" s="1"/>
  <c r="N5784" i="6"/>
  <c r="O5784" i="6" s="1"/>
  <c r="N5785" i="6"/>
  <c r="O5785" i="6" s="1"/>
  <c r="N5786" i="6"/>
  <c r="O5786" i="6" s="1"/>
  <c r="N5787" i="6"/>
  <c r="O5787" i="6" s="1"/>
  <c r="N5788" i="6"/>
  <c r="O5788" i="6" s="1"/>
  <c r="N5789" i="6"/>
  <c r="O5789" i="6" s="1"/>
  <c r="N5790" i="6"/>
  <c r="O5790" i="6" s="1"/>
  <c r="N5791" i="6"/>
  <c r="O5791" i="6" s="1"/>
  <c r="N5792" i="6"/>
  <c r="O5792" i="6" s="1"/>
  <c r="N5793" i="6"/>
  <c r="O5793" i="6" s="1"/>
  <c r="N5794" i="6"/>
  <c r="O5794" i="6" s="1"/>
  <c r="N5795" i="6"/>
  <c r="O5795" i="6" s="1"/>
  <c r="N5796" i="6"/>
  <c r="O5796" i="6" s="1"/>
  <c r="N5797" i="6"/>
  <c r="O5797" i="6" s="1"/>
  <c r="N5798" i="6"/>
  <c r="O5798" i="6" s="1"/>
  <c r="N5799" i="6"/>
  <c r="O5799" i="6" s="1"/>
  <c r="N5800" i="6"/>
  <c r="O5800" i="6" s="1"/>
  <c r="N5801" i="6"/>
  <c r="O5801" i="6" s="1"/>
  <c r="N5802" i="6"/>
  <c r="O5802" i="6" s="1"/>
  <c r="N5803" i="6"/>
  <c r="O5803" i="6" s="1"/>
  <c r="N5804" i="6"/>
  <c r="O5804" i="6" s="1"/>
  <c r="N5805" i="6"/>
  <c r="O5805" i="6" s="1"/>
  <c r="N5806" i="6"/>
  <c r="O5806" i="6" s="1"/>
  <c r="N5807" i="6"/>
  <c r="O5807" i="6" s="1"/>
  <c r="N5808" i="6"/>
  <c r="O5808" i="6" s="1"/>
  <c r="N5809" i="6"/>
  <c r="O5809" i="6" s="1"/>
  <c r="N5810" i="6"/>
  <c r="O5810" i="6" s="1"/>
  <c r="N5811" i="6"/>
  <c r="O5811" i="6" s="1"/>
  <c r="N5812" i="6"/>
  <c r="O5812" i="6" s="1"/>
  <c r="N5813" i="6"/>
  <c r="O5813" i="6" s="1"/>
  <c r="N5814" i="6"/>
  <c r="O5814" i="6" s="1"/>
  <c r="N5815" i="6"/>
  <c r="O5815" i="6" s="1"/>
  <c r="N5816" i="6"/>
  <c r="O5816" i="6" s="1"/>
  <c r="N5817" i="6"/>
  <c r="O5817" i="6" s="1"/>
  <c r="N5818" i="6"/>
  <c r="O5818" i="6" s="1"/>
  <c r="N5819" i="6"/>
  <c r="O5819" i="6" s="1"/>
  <c r="N5820" i="6"/>
  <c r="O5820" i="6" s="1"/>
  <c r="N5821" i="6"/>
  <c r="O5821" i="6" s="1"/>
  <c r="N5822" i="6"/>
  <c r="O5822" i="6" s="1"/>
  <c r="N5823" i="6"/>
  <c r="O5823" i="6" s="1"/>
  <c r="N5824" i="6"/>
  <c r="O5824" i="6" s="1"/>
  <c r="N5825" i="6"/>
  <c r="O5825" i="6" s="1"/>
  <c r="N5826" i="6"/>
  <c r="O5826" i="6" s="1"/>
  <c r="N5827" i="6"/>
  <c r="O5827" i="6" s="1"/>
  <c r="N5828" i="6"/>
  <c r="O5828" i="6" s="1"/>
  <c r="N5829" i="6"/>
  <c r="O5829" i="6" s="1"/>
  <c r="N5830" i="6"/>
  <c r="O5830" i="6" s="1"/>
  <c r="N5831" i="6"/>
  <c r="O5831" i="6" s="1"/>
  <c r="N5832" i="6"/>
  <c r="O5832" i="6" s="1"/>
  <c r="N5833" i="6"/>
  <c r="O5833" i="6" s="1"/>
  <c r="N5834" i="6"/>
  <c r="O5834" i="6" s="1"/>
  <c r="N5835" i="6"/>
  <c r="O5835" i="6" s="1"/>
  <c r="N5836" i="6"/>
  <c r="O5836" i="6" s="1"/>
  <c r="N5837" i="6"/>
  <c r="O5837" i="6" s="1"/>
  <c r="N5838" i="6"/>
  <c r="O5838" i="6" s="1"/>
  <c r="N5839" i="6"/>
  <c r="O5839" i="6" s="1"/>
  <c r="N5840" i="6"/>
  <c r="O5840" i="6" s="1"/>
  <c r="N5841" i="6"/>
  <c r="O5841" i="6" s="1"/>
  <c r="N5842" i="6"/>
  <c r="O5842" i="6" s="1"/>
  <c r="N5843" i="6"/>
  <c r="O5843" i="6" s="1"/>
  <c r="N5844" i="6"/>
  <c r="O5844" i="6" s="1"/>
  <c r="N5845" i="6"/>
  <c r="O5845" i="6" s="1"/>
  <c r="N5846" i="6"/>
  <c r="O5846" i="6" s="1"/>
  <c r="N5847" i="6"/>
  <c r="O5847" i="6" s="1"/>
  <c r="N5848" i="6"/>
  <c r="O5848" i="6" s="1"/>
  <c r="N5849" i="6"/>
  <c r="O5849" i="6" s="1"/>
  <c r="N5850" i="6"/>
  <c r="O5850" i="6" s="1"/>
  <c r="N5851" i="6"/>
  <c r="O5851" i="6" s="1"/>
  <c r="K38" i="37" l="1"/>
  <c r="M38" i="37" s="1"/>
  <c r="BV14" i="16"/>
  <c r="BY14" i="16" s="1"/>
  <c r="BW14" i="16" s="1"/>
  <c r="BX14" i="16" s="1"/>
  <c r="O449" i="6"/>
  <c r="N32" i="16"/>
  <c r="Q32" i="16" s="1"/>
  <c r="O32" i="16" s="1"/>
  <c r="P32" i="16" s="1"/>
  <c r="O447" i="6"/>
  <c r="N31" i="16"/>
  <c r="Q31" i="16" s="1"/>
  <c r="O31" i="16" s="1"/>
  <c r="P31" i="16" s="1"/>
  <c r="O439" i="6"/>
  <c r="N30" i="16"/>
  <c r="Q30" i="16" s="1"/>
  <c r="O30" i="16" s="1"/>
  <c r="P30" i="16" s="1"/>
  <c r="O430" i="6"/>
  <c r="N29" i="16"/>
  <c r="Q29" i="16" s="1"/>
  <c r="O29" i="16" s="1"/>
  <c r="P29" i="16" s="1"/>
  <c r="O425" i="6"/>
  <c r="N28" i="16"/>
  <c r="Q28" i="16" s="1"/>
  <c r="O28" i="16" s="1"/>
  <c r="P28" i="16" s="1"/>
  <c r="O424" i="6"/>
  <c r="N27" i="16"/>
  <c r="Q27" i="16" s="1"/>
  <c r="O27" i="16" s="1"/>
  <c r="P27" i="16" s="1"/>
  <c r="O417" i="6"/>
  <c r="AR32" i="16"/>
  <c r="AU32" i="16" s="1"/>
  <c r="AS32" i="16" s="1"/>
  <c r="AT32" i="16" s="1"/>
  <c r="O414" i="6"/>
  <c r="AR31" i="16"/>
  <c r="AU31" i="16" s="1"/>
  <c r="AS31" i="16" s="1"/>
  <c r="AT31" i="16" s="1"/>
  <c r="O410" i="6"/>
  <c r="AR30" i="16"/>
  <c r="AU30" i="16" s="1"/>
  <c r="AS30" i="16" s="1"/>
  <c r="AT30" i="16" s="1"/>
  <c r="K40" i="37"/>
  <c r="M40" i="37" s="1"/>
  <c r="O409" i="6"/>
  <c r="AR29" i="16"/>
  <c r="AU29" i="16" s="1"/>
  <c r="AS29" i="16" s="1"/>
  <c r="AT29" i="16" s="1"/>
  <c r="O403" i="6"/>
  <c r="AR28" i="16"/>
  <c r="AU28" i="16" s="1"/>
  <c r="AS28" i="16" s="1"/>
  <c r="AT28" i="16" s="1"/>
  <c r="O402" i="6"/>
  <c r="AR27" i="16"/>
  <c r="AU27" i="16" s="1"/>
  <c r="AS27" i="16" s="1"/>
  <c r="AT27" i="16" s="1"/>
  <c r="O397" i="6"/>
  <c r="K36" i="37" s="1"/>
  <c r="M36" i="37" s="1"/>
  <c r="X32" i="16"/>
  <c r="AA32" i="16" s="1"/>
  <c r="Y32" i="16" s="1"/>
  <c r="Z32" i="16" s="1"/>
  <c r="K34" i="37"/>
  <c r="M34" i="37" s="1"/>
  <c r="O394" i="6"/>
  <c r="X31" i="16"/>
  <c r="AA31" i="16" s="1"/>
  <c r="Y31" i="16" s="1"/>
  <c r="Z31" i="16" s="1"/>
  <c r="O389" i="6"/>
  <c r="X30" i="16"/>
  <c r="AA30" i="16" s="1"/>
  <c r="Y30" i="16" s="1"/>
  <c r="Z30" i="16" s="1"/>
  <c r="O384" i="6"/>
  <c r="X29" i="16"/>
  <c r="AA29" i="16" s="1"/>
  <c r="Y29" i="16" s="1"/>
  <c r="Z29" i="16" s="1"/>
  <c r="O381" i="6"/>
  <c r="X28" i="16"/>
  <c r="AA28" i="16" s="1"/>
  <c r="Y28" i="16" s="1"/>
  <c r="Z28" i="16" s="1"/>
  <c r="O380" i="6"/>
  <c r="X27" i="16"/>
  <c r="AA27" i="16" s="1"/>
  <c r="Y27" i="16" s="1"/>
  <c r="Z27" i="16" s="1"/>
  <c r="O374" i="6"/>
  <c r="K37" i="37" s="1"/>
  <c r="M37" i="37" s="1"/>
  <c r="BV32" i="16"/>
  <c r="BY32" i="16" s="1"/>
  <c r="BW32" i="16" s="1"/>
  <c r="BX32" i="16" s="1"/>
  <c r="O370" i="6"/>
  <c r="BV31" i="16"/>
  <c r="BY31" i="16" s="1"/>
  <c r="BW31" i="16" s="1"/>
  <c r="BX31" i="16" s="1"/>
  <c r="O365" i="6"/>
  <c r="BV30" i="16"/>
  <c r="BY30" i="16" s="1"/>
  <c r="BW30" i="16" s="1"/>
  <c r="BX30" i="16" s="1"/>
  <c r="O357" i="6"/>
  <c r="BV28" i="16"/>
  <c r="BY28" i="16" s="1"/>
  <c r="BW28" i="16" s="1"/>
  <c r="BX28" i="16" s="1"/>
  <c r="O356" i="6"/>
  <c r="BV27" i="16"/>
  <c r="BY27" i="16" s="1"/>
  <c r="BW27" i="16" s="1"/>
  <c r="BX27" i="16" s="1"/>
  <c r="O361" i="6"/>
  <c r="BV29" i="16"/>
  <c r="BY29" i="16" s="1"/>
  <c r="BW29" i="16" s="1"/>
  <c r="BX29" i="16" s="1"/>
  <c r="K33" i="37"/>
  <c r="M33" i="37" s="1"/>
  <c r="O353" i="6"/>
  <c r="AH32" i="16"/>
  <c r="AK32" i="16" s="1"/>
  <c r="AI32" i="16" s="1"/>
  <c r="AJ32" i="16" s="1"/>
  <c r="O350" i="6"/>
  <c r="AH30" i="16"/>
  <c r="AK30" i="16" s="1"/>
  <c r="AI30" i="16" s="1"/>
  <c r="AJ30" i="16" s="1"/>
  <c r="O349" i="6"/>
  <c r="K35" i="37" s="1"/>
  <c r="M35" i="37" s="1"/>
  <c r="AH29" i="16"/>
  <c r="AK29" i="16" s="1"/>
  <c r="AI29" i="16" s="1"/>
  <c r="AJ29" i="16" s="1"/>
  <c r="BV15" i="16"/>
  <c r="BY15" i="16" s="1"/>
  <c r="BW15" i="16" s="1"/>
  <c r="BX15" i="16" s="1"/>
  <c r="K28" i="37"/>
  <c r="M28" i="37" s="1"/>
  <c r="O306" i="6"/>
  <c r="AH25" i="16"/>
  <c r="AK25" i="16" s="1"/>
  <c r="AI25" i="16" s="1"/>
  <c r="AJ25" i="16" s="1"/>
  <c r="O304" i="6"/>
  <c r="BV25" i="16"/>
  <c r="BY25" i="16" s="1"/>
  <c r="BW25" i="16" s="1"/>
  <c r="BX25" i="16" s="1"/>
  <c r="O303" i="6"/>
  <c r="X25" i="16"/>
  <c r="AA25" i="16" s="1"/>
  <c r="Y25" i="16" s="1"/>
  <c r="Z25" i="16" s="1"/>
  <c r="O284" i="6"/>
  <c r="AR25" i="16"/>
  <c r="AU25" i="16" s="1"/>
  <c r="AS25" i="16" s="1"/>
  <c r="AT25" i="16" s="1"/>
  <c r="O283" i="6"/>
  <c r="N25" i="16"/>
  <c r="Q25" i="16" s="1"/>
  <c r="O25" i="16" s="1"/>
  <c r="P25" i="16" s="1"/>
  <c r="K30" i="37"/>
  <c r="M30" i="37" s="1"/>
  <c r="O260" i="6"/>
  <c r="N24" i="16"/>
  <c r="Q24" i="16" s="1"/>
  <c r="O24" i="16" s="1"/>
  <c r="P24" i="16" s="1"/>
  <c r="O258" i="6"/>
  <c r="X24" i="16"/>
  <c r="AA24" i="16" s="1"/>
  <c r="Y24" i="16" s="1"/>
  <c r="Z24" i="16" s="1"/>
  <c r="O257" i="6"/>
  <c r="BV24" i="16"/>
  <c r="BY24" i="16" s="1"/>
  <c r="BW24" i="16" s="1"/>
  <c r="BX24" i="16" s="1"/>
  <c r="O255" i="6"/>
  <c r="N23" i="16"/>
  <c r="Q23" i="16" s="1"/>
  <c r="O23" i="16" s="1"/>
  <c r="P23" i="16" s="1"/>
  <c r="O253" i="6"/>
  <c r="AR23" i="16"/>
  <c r="AU23" i="16" s="1"/>
  <c r="AS23" i="16" s="1"/>
  <c r="AT23" i="16" s="1"/>
  <c r="O252" i="6"/>
  <c r="AR22" i="16"/>
  <c r="AU22" i="16" s="1"/>
  <c r="AS22" i="16" s="1"/>
  <c r="AT22" i="16" s="1"/>
  <c r="BV11" i="16"/>
  <c r="BY11" i="16" s="1"/>
  <c r="BW11" i="16" s="1"/>
  <c r="BX11" i="16" s="1"/>
  <c r="BV7" i="16"/>
  <c r="BY7" i="16" s="1"/>
  <c r="BW7" i="16" s="1"/>
  <c r="BX7" i="16" s="1"/>
  <c r="O229" i="6"/>
  <c r="BV23" i="16"/>
  <c r="BY23" i="16" s="1"/>
  <c r="BW23" i="16" s="1"/>
  <c r="BX23" i="16" s="1"/>
  <c r="O226" i="6"/>
  <c r="BV22" i="16"/>
  <c r="BY22" i="16" s="1"/>
  <c r="BW22" i="16" s="1"/>
  <c r="BX22" i="16" s="1"/>
  <c r="O207" i="6"/>
  <c r="BV18" i="16"/>
  <c r="BY18" i="16" s="1"/>
  <c r="BW18" i="16" s="1"/>
  <c r="BX18" i="16" s="1"/>
  <c r="O197" i="6"/>
  <c r="BV16" i="16"/>
  <c r="BY16" i="16" s="1"/>
  <c r="BW16" i="16" s="1"/>
  <c r="BX16" i="16" s="1"/>
  <c r="O190" i="6"/>
  <c r="BV20" i="16"/>
  <c r="BY20" i="16" s="1"/>
  <c r="BW20" i="16" s="1"/>
  <c r="BX20" i="16" s="1"/>
  <c r="O161" i="6"/>
  <c r="BV17" i="16"/>
  <c r="BY17" i="16" s="1"/>
  <c r="BW17" i="16" s="1"/>
  <c r="BX17" i="16" s="1"/>
  <c r="O60" i="6"/>
  <c r="BV13" i="16"/>
  <c r="BY13" i="16" s="1"/>
  <c r="BW13" i="16" s="1"/>
  <c r="BX13" i="16" s="1"/>
  <c r="O50" i="6"/>
  <c r="BV9" i="16"/>
  <c r="BY9" i="16" s="1"/>
  <c r="BW9" i="16" s="1"/>
  <c r="BX9" i="16" s="1"/>
  <c r="O40" i="6"/>
  <c r="BV8" i="16"/>
  <c r="BY8" i="16" s="1"/>
  <c r="BW8" i="16" s="1"/>
  <c r="BX8" i="16" s="1"/>
  <c r="O27" i="6"/>
  <c r="BV6" i="16"/>
  <c r="BY6" i="16" s="1"/>
  <c r="BW6" i="16" s="1"/>
  <c r="BX6" i="16" s="1"/>
  <c r="N10" i="16"/>
  <c r="Q10" i="16" s="1"/>
  <c r="O10" i="16" s="1"/>
  <c r="X20" i="16"/>
  <c r="AA20" i="16" s="1"/>
  <c r="Y20" i="16" s="1"/>
  <c r="Z20" i="16" s="1"/>
  <c r="O239" i="6"/>
  <c r="AH24" i="16"/>
  <c r="AK24" i="16" s="1"/>
  <c r="AI24" i="16" s="1"/>
  <c r="AJ24" i="16" s="1"/>
  <c r="O231" i="6"/>
  <c r="AH23" i="16"/>
  <c r="AK23" i="16" s="1"/>
  <c r="AI23" i="16" s="1"/>
  <c r="AJ23" i="16" s="1"/>
  <c r="O227" i="6"/>
  <c r="X22" i="16"/>
  <c r="AA22" i="16" s="1"/>
  <c r="Y22" i="16" s="1"/>
  <c r="Z22" i="16" s="1"/>
  <c r="O223" i="6"/>
  <c r="N22" i="16"/>
  <c r="Q22" i="16" s="1"/>
  <c r="O22" i="16" s="1"/>
  <c r="P22" i="16" s="1"/>
  <c r="O187" i="6"/>
  <c r="AH20" i="16"/>
  <c r="AK20" i="16" s="1"/>
  <c r="AI20" i="16" s="1"/>
  <c r="AJ20" i="16" s="1"/>
  <c r="O163" i="6"/>
  <c r="N21" i="16"/>
  <c r="Q21" i="16" s="1"/>
  <c r="O21" i="16" s="1"/>
  <c r="P21" i="16" s="1"/>
  <c r="O238" i="6"/>
  <c r="X23" i="16"/>
  <c r="AA23" i="16" s="1"/>
  <c r="Y23" i="16" s="1"/>
  <c r="Z23" i="16" s="1"/>
  <c r="O162" i="6"/>
  <c r="AH21" i="16"/>
  <c r="AK21" i="16" s="1"/>
  <c r="AI21" i="16" s="1"/>
  <c r="AJ21" i="16" s="1"/>
  <c r="O189" i="6"/>
  <c r="N20" i="16"/>
  <c r="Q20" i="16" s="1"/>
  <c r="O20" i="16" s="1"/>
  <c r="P20" i="16" s="1"/>
  <c r="O240" i="6"/>
  <c r="AR24" i="16"/>
  <c r="AU24" i="16" s="1"/>
  <c r="AS24" i="16" s="1"/>
  <c r="AT24" i="16" s="1"/>
  <c r="X13" i="16"/>
  <c r="AA13" i="16" s="1"/>
  <c r="Y13" i="16" s="1"/>
  <c r="Z13" i="16" s="1"/>
  <c r="X17" i="16"/>
  <c r="AA17" i="16" s="1"/>
  <c r="Y17" i="16" s="1"/>
  <c r="Z17" i="16" s="1"/>
  <c r="K26" i="37"/>
  <c r="M26" i="37" s="1"/>
  <c r="K25" i="37"/>
  <c r="M25" i="37" s="1"/>
  <c r="O180" i="6"/>
  <c r="AR17" i="16"/>
  <c r="AU17" i="16" s="1"/>
  <c r="AS17" i="16" s="1"/>
  <c r="AT17" i="16" s="1"/>
  <c r="X15" i="16"/>
  <c r="AA15" i="16" s="1"/>
  <c r="Y15" i="16" s="1"/>
  <c r="Z15" i="16" s="1"/>
  <c r="N14" i="16"/>
  <c r="Q14" i="16" s="1"/>
  <c r="O14" i="16" s="1"/>
  <c r="X11" i="16"/>
  <c r="AA11" i="16" s="1"/>
  <c r="Y11" i="16" s="1"/>
  <c r="Z11" i="16" s="1"/>
  <c r="O64" i="6"/>
  <c r="AH14" i="16"/>
  <c r="AK14" i="16" s="1"/>
  <c r="AI14" i="16" s="1"/>
  <c r="AJ14" i="16" s="1"/>
  <c r="O56" i="6"/>
  <c r="AH11" i="16"/>
  <c r="AK11" i="16" s="1"/>
  <c r="AI11" i="16" s="1"/>
  <c r="AJ11" i="16" s="1"/>
  <c r="O44" i="6"/>
  <c r="K10" i="37" s="1"/>
  <c r="M10" i="37" s="1"/>
  <c r="AR7" i="16"/>
  <c r="AU7" i="16" s="1"/>
  <c r="AS7" i="16" s="1"/>
  <c r="AT7" i="16" s="1"/>
  <c r="O36" i="6"/>
  <c r="AH8" i="16"/>
  <c r="AK8" i="16" s="1"/>
  <c r="AI8" i="16" s="1"/>
  <c r="AJ8" i="16" s="1"/>
  <c r="O28" i="6"/>
  <c r="X6" i="16"/>
  <c r="AA6" i="16" s="1"/>
  <c r="Y6" i="16" s="1"/>
  <c r="Z6" i="16" s="1"/>
  <c r="K24" i="37"/>
  <c r="M24" i="37" s="1"/>
  <c r="N16" i="16"/>
  <c r="Q16" i="16" s="1"/>
  <c r="O16" i="16" s="1"/>
  <c r="X16" i="16"/>
  <c r="AA16" i="16" s="1"/>
  <c r="Y16" i="16" s="1"/>
  <c r="Z16" i="16" s="1"/>
  <c r="N17" i="16"/>
  <c r="Q17" i="16" s="1"/>
  <c r="O17" i="16" s="1"/>
  <c r="N15" i="16"/>
  <c r="Q15" i="16" s="1"/>
  <c r="O15" i="16" s="1"/>
  <c r="X14" i="16"/>
  <c r="AA14" i="16" s="1"/>
  <c r="Y14" i="16" s="1"/>
  <c r="Z14" i="16" s="1"/>
  <c r="O55" i="6"/>
  <c r="AR11" i="16"/>
  <c r="AU11" i="16" s="1"/>
  <c r="AS11" i="16" s="1"/>
  <c r="AT11" i="16" s="1"/>
  <c r="O43" i="6"/>
  <c r="AH10" i="16"/>
  <c r="AK10" i="16" s="1"/>
  <c r="AI10" i="16" s="1"/>
  <c r="AJ10" i="16" s="1"/>
  <c r="N7" i="16"/>
  <c r="Q7" i="16" s="1"/>
  <c r="O7" i="16" s="1"/>
  <c r="O170" i="6"/>
  <c r="AR14" i="16"/>
  <c r="AU14" i="16" s="1"/>
  <c r="AS14" i="16" s="1"/>
  <c r="AT14" i="16" s="1"/>
  <c r="O158" i="6"/>
  <c r="K19" i="37" s="1"/>
  <c r="M19" i="37" s="1"/>
  <c r="AH15" i="16"/>
  <c r="AK15" i="16" s="1"/>
  <c r="AI15" i="16" s="1"/>
  <c r="AJ15" i="16" s="1"/>
  <c r="O150" i="6"/>
  <c r="AH16" i="16"/>
  <c r="AK16" i="16" s="1"/>
  <c r="AI16" i="16" s="1"/>
  <c r="AJ16" i="16" s="1"/>
  <c r="N18" i="16"/>
  <c r="Q18" i="16" s="1"/>
  <c r="O18" i="16" s="1"/>
  <c r="AR15" i="16"/>
  <c r="AU15" i="16" s="1"/>
  <c r="AS15" i="16" s="1"/>
  <c r="AT15" i="16" s="1"/>
  <c r="N13" i="16"/>
  <c r="Q13" i="16" s="1"/>
  <c r="O13" i="16" s="1"/>
  <c r="N9" i="16"/>
  <c r="Q9" i="16" s="1"/>
  <c r="O9" i="16" s="1"/>
  <c r="X7" i="16"/>
  <c r="AA7" i="16" s="1"/>
  <c r="Y7" i="16" s="1"/>
  <c r="Z7" i="16" s="1"/>
  <c r="N11" i="16"/>
  <c r="Q11" i="16" s="1"/>
  <c r="O11" i="16" s="1"/>
  <c r="O34" i="6"/>
  <c r="AH7" i="16"/>
  <c r="AK7" i="16" s="1"/>
  <c r="AI7" i="16" s="1"/>
  <c r="AJ7" i="16" s="1"/>
  <c r="N6" i="16"/>
  <c r="Q6" i="16" s="1"/>
  <c r="O6" i="16" s="1"/>
  <c r="O185" i="6"/>
  <c r="AR18" i="16"/>
  <c r="AU18" i="16" s="1"/>
  <c r="AS18" i="16" s="1"/>
  <c r="AT18" i="16" s="1"/>
  <c r="O149" i="6"/>
  <c r="AR16" i="16"/>
  <c r="AU16" i="16" s="1"/>
  <c r="AS16" i="16" s="1"/>
  <c r="AT16" i="16" s="1"/>
  <c r="O69" i="6"/>
  <c r="AR6" i="16"/>
  <c r="AU6" i="16" s="1"/>
  <c r="AS6" i="16" s="1"/>
  <c r="AT6" i="16" s="1"/>
  <c r="O41" i="6"/>
  <c r="AH9" i="16"/>
  <c r="AK9" i="16" s="1"/>
  <c r="AI9" i="16" s="1"/>
  <c r="AJ9" i="16" s="1"/>
  <c r="N8" i="16"/>
  <c r="Q8" i="16" s="1"/>
  <c r="O8" i="16" s="1"/>
  <c r="O29" i="6"/>
  <c r="AH6" i="16"/>
  <c r="AK6" i="16" s="1"/>
  <c r="AI6" i="16" s="1"/>
  <c r="AJ6" i="16" s="1"/>
  <c r="O72" i="6"/>
  <c r="O159" i="6"/>
  <c r="O35" i="6"/>
  <c r="O194" i="6"/>
  <c r="K23" i="37" s="1"/>
  <c r="M23" i="37" s="1"/>
  <c r="O58" i="6"/>
  <c r="O37" i="6"/>
  <c r="K22" i="37"/>
  <c r="M22" i="37" s="1"/>
  <c r="O186" i="6"/>
  <c r="O184" i="6"/>
  <c r="O160" i="6"/>
  <c r="O104" i="6"/>
  <c r="J90" i="40" s="1"/>
  <c r="H90" i="40"/>
  <c r="O100" i="6"/>
  <c r="J86" i="40" s="1"/>
  <c r="H86" i="40"/>
  <c r="O103" i="6"/>
  <c r="J89" i="40" s="1"/>
  <c r="H89" i="40"/>
  <c r="O106" i="6"/>
  <c r="J92" i="40" s="1"/>
  <c r="H92" i="40"/>
  <c r="O102" i="6"/>
  <c r="J88" i="40" s="1"/>
  <c r="H88" i="40"/>
  <c r="O105" i="6"/>
  <c r="J91" i="40" s="1"/>
  <c r="H91" i="40"/>
  <c r="O101" i="6"/>
  <c r="J87" i="40" s="1"/>
  <c r="H87" i="40"/>
  <c r="O146" i="6"/>
  <c r="H85" i="40"/>
  <c r="O145" i="6"/>
  <c r="H84" i="40"/>
  <c r="H69" i="40"/>
  <c r="H65" i="40"/>
  <c r="H64" i="40"/>
  <c r="O96" i="6"/>
  <c r="J82" i="40" s="1"/>
  <c r="H82" i="40"/>
  <c r="O92" i="6"/>
  <c r="J78" i="40" s="1"/>
  <c r="H78" i="40"/>
  <c r="O88" i="6"/>
  <c r="J74" i="40" s="1"/>
  <c r="H74" i="40"/>
  <c r="O84" i="6"/>
  <c r="J70" i="40" s="1"/>
  <c r="H70" i="40"/>
  <c r="O80" i="6"/>
  <c r="J66" i="40" s="1"/>
  <c r="H66" i="40"/>
  <c r="O76" i="6"/>
  <c r="J62" i="40" s="1"/>
  <c r="H62" i="40"/>
  <c r="O99" i="6"/>
  <c r="O95" i="6"/>
  <c r="J81" i="40" s="1"/>
  <c r="H81" i="40"/>
  <c r="O91" i="6"/>
  <c r="J77" i="40" s="1"/>
  <c r="H77" i="40"/>
  <c r="O87" i="6"/>
  <c r="J73" i="40" s="1"/>
  <c r="H73" i="40"/>
  <c r="O75" i="6"/>
  <c r="J61" i="40" s="1"/>
  <c r="H61" i="40"/>
  <c r="O98" i="6"/>
  <c r="O94" i="6"/>
  <c r="J80" i="40" s="1"/>
  <c r="H80" i="40"/>
  <c r="O90" i="6"/>
  <c r="J76" i="40" s="1"/>
  <c r="H76" i="40"/>
  <c r="O86" i="6"/>
  <c r="J72" i="40" s="1"/>
  <c r="H72" i="40"/>
  <c r="O82" i="6"/>
  <c r="J68" i="40" s="1"/>
  <c r="H68" i="40"/>
  <c r="O97" i="6"/>
  <c r="J83" i="40" s="1"/>
  <c r="H83" i="40"/>
  <c r="O93" i="6"/>
  <c r="J79" i="40" s="1"/>
  <c r="H79" i="40"/>
  <c r="O89" i="6"/>
  <c r="J75" i="40" s="1"/>
  <c r="H75" i="40"/>
  <c r="O85" i="6"/>
  <c r="J71" i="40" s="1"/>
  <c r="H71" i="40"/>
  <c r="O81" i="6"/>
  <c r="J67" i="40" s="1"/>
  <c r="H67" i="40"/>
  <c r="O77" i="6"/>
  <c r="J63" i="40" s="1"/>
  <c r="H63" i="40"/>
  <c r="O151" i="6"/>
  <c r="K17" i="37"/>
  <c r="M17" i="37" s="1"/>
  <c r="O119" i="6"/>
  <c r="K15" i="37" s="1"/>
  <c r="M15" i="37" s="1"/>
  <c r="O83" i="6"/>
  <c r="J69" i="40" s="1"/>
  <c r="O79" i="6"/>
  <c r="J65" i="40" s="1"/>
  <c r="O78" i="6"/>
  <c r="J64" i="40" s="1"/>
  <c r="O63" i="6"/>
  <c r="O59" i="6"/>
  <c r="K11" i="37"/>
  <c r="M11" i="37" s="1"/>
  <c r="O26" i="6"/>
  <c r="K7" i="37"/>
  <c r="M7" i="37" s="1"/>
  <c r="K6" i="37"/>
  <c r="M6" i="37" s="1"/>
  <c r="K5" i="37"/>
  <c r="M5" i="37" s="1"/>
  <c r="K29" i="37" l="1"/>
  <c r="M29" i="37" s="1"/>
  <c r="K32" i="37"/>
  <c r="M32" i="37" s="1"/>
  <c r="K39" i="37"/>
  <c r="M39" i="37" s="1"/>
  <c r="K41" i="37"/>
  <c r="M41" i="37" s="1"/>
  <c r="K31" i="37"/>
  <c r="M31" i="37" s="1"/>
  <c r="K18" i="37"/>
  <c r="M18" i="37" s="1"/>
  <c r="K8" i="37"/>
  <c r="M8" i="37" s="1"/>
  <c r="K9" i="37"/>
  <c r="M9" i="37" s="1"/>
  <c r="K16" i="37"/>
  <c r="M16" i="37" s="1"/>
  <c r="K13" i="37"/>
  <c r="M13" i="37" s="1"/>
  <c r="K21" i="37"/>
  <c r="M21" i="37" s="1"/>
  <c r="K20" i="37"/>
  <c r="M20" i="37" s="1"/>
  <c r="P17" i="16"/>
  <c r="P6" i="16"/>
  <c r="P18" i="16"/>
  <c r="J85" i="40"/>
  <c r="J84" i="40"/>
  <c r="H102" i="40"/>
  <c r="K14" i="37"/>
  <c r="M14" i="37" s="1"/>
  <c r="K12" i="37"/>
  <c r="M12" i="37" s="1"/>
  <c r="P13" i="16" l="1"/>
  <c r="P11" i="16"/>
  <c r="P8" i="16"/>
  <c r="J102" i="40"/>
  <c r="E104" i="40" s="1"/>
  <c r="H109" i="40" s="1"/>
  <c r="H110" i="40" s="1"/>
  <c r="H111" i="40" s="1"/>
  <c r="H112" i="40" s="1"/>
  <c r="H117" i="40" s="1"/>
  <c r="P16" i="16" l="1"/>
  <c r="H118" i="40"/>
  <c r="H116" i="40"/>
  <c r="P10" i="16" l="1"/>
  <c r="P15" i="16"/>
  <c r="H122" i="40"/>
  <c r="P9" i="16" l="1"/>
  <c r="P14" i="16"/>
  <c r="P7" i="16"/>
  <c r="K4" i="37"/>
  <c r="M4" i="37" s="1"/>
  <c r="K3" i="37"/>
  <c r="M3" i="3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<sst xmlns="http://schemas.openxmlformats.org/spreadsheetml/2006/main" count="11379" uniqueCount="406">
  <si>
    <t>م</t>
  </si>
  <si>
    <t>اليوم</t>
  </si>
  <si>
    <t>العدد</t>
  </si>
  <si>
    <t>أسم العامل</t>
  </si>
  <si>
    <t>الراتب اليومي</t>
  </si>
  <si>
    <t>راتب الساعة</t>
  </si>
  <si>
    <t>المراحل الأنتاجية</t>
  </si>
  <si>
    <t>صافى الوقت</t>
  </si>
  <si>
    <t>السبت</t>
  </si>
  <si>
    <t>الأحد</t>
  </si>
  <si>
    <t>الإثنين</t>
  </si>
  <si>
    <t>الثلاثاء</t>
  </si>
  <si>
    <t>الأربعاء</t>
  </si>
  <si>
    <t>الخميس</t>
  </si>
  <si>
    <t>أسم العامل :</t>
  </si>
  <si>
    <t>بيان المنتج</t>
  </si>
  <si>
    <t>ملاحظات</t>
  </si>
  <si>
    <t>التكلفة الفعلية</t>
  </si>
  <si>
    <t xml:space="preserve">اسم العامل </t>
  </si>
  <si>
    <t xml:space="preserve">التاريخ </t>
  </si>
  <si>
    <t xml:space="preserve">اليوم </t>
  </si>
  <si>
    <t xml:space="preserve">بيان الشغل </t>
  </si>
  <si>
    <t xml:space="preserve">وقت البدء </t>
  </si>
  <si>
    <t>وقت الانتهاء</t>
  </si>
  <si>
    <t>حضور</t>
  </si>
  <si>
    <t>انصراف</t>
  </si>
  <si>
    <t>تاريخ</t>
  </si>
  <si>
    <t>اجمالى ساعات الحضور</t>
  </si>
  <si>
    <t>اجمالي ساعات العمل الفعلي</t>
  </si>
  <si>
    <t>وقت مهدر</t>
  </si>
  <si>
    <t>الجمعة</t>
  </si>
  <si>
    <t>عمار</t>
  </si>
  <si>
    <t>أحمد</t>
  </si>
  <si>
    <t>نقشاره</t>
  </si>
  <si>
    <t>زياد</t>
  </si>
  <si>
    <t>شروزه</t>
  </si>
  <si>
    <t>تنعيم</t>
  </si>
  <si>
    <t>تنعيم + سلر</t>
  </si>
  <si>
    <t>رش لون</t>
  </si>
  <si>
    <t>مط</t>
  </si>
  <si>
    <t>سلر</t>
  </si>
  <si>
    <t>رش لون + مط</t>
  </si>
  <si>
    <t>أوكسيد</t>
  </si>
  <si>
    <t>رقم الاوردر</t>
  </si>
  <si>
    <t>اسم الدهان واللون</t>
  </si>
  <si>
    <t>اسم المنتج</t>
  </si>
  <si>
    <t>الكمية</t>
  </si>
  <si>
    <t>تاريخ بداية التشغيل</t>
  </si>
  <si>
    <t>تاريخ نهاية التشغيل</t>
  </si>
  <si>
    <t>الخامات</t>
  </si>
  <si>
    <t>صنفره</t>
  </si>
  <si>
    <t>زيت</t>
  </si>
  <si>
    <t>مصطفى</t>
  </si>
  <si>
    <t>سلر + معجون</t>
  </si>
  <si>
    <t>صنفرة 180</t>
  </si>
  <si>
    <t>صنفرة 120</t>
  </si>
  <si>
    <t>صنفرة 150</t>
  </si>
  <si>
    <t>فرخ صنفرة تشييك</t>
  </si>
  <si>
    <t xml:space="preserve">لزق ورق أصفر </t>
  </si>
  <si>
    <t>فرشة 3*7</t>
  </si>
  <si>
    <t>فرشة 2 بوصة</t>
  </si>
  <si>
    <t>قلم 16</t>
  </si>
  <si>
    <t>قلم 12</t>
  </si>
  <si>
    <t>بودرة دهبي</t>
  </si>
  <si>
    <t>لاكر</t>
  </si>
  <si>
    <t>تنر فرن</t>
  </si>
  <si>
    <t>بطاين</t>
  </si>
  <si>
    <t>بليستر</t>
  </si>
  <si>
    <t>ورنيش سانيه</t>
  </si>
  <si>
    <t>ورنيش أبو الهول</t>
  </si>
  <si>
    <t>سرفيسر</t>
  </si>
  <si>
    <t>فايبر</t>
  </si>
  <si>
    <t>صبغة</t>
  </si>
  <si>
    <t>غراء</t>
  </si>
  <si>
    <t>قطن</t>
  </si>
  <si>
    <t>معجون 400 كابسي</t>
  </si>
  <si>
    <t>معجون حديد</t>
  </si>
  <si>
    <t>زنك</t>
  </si>
  <si>
    <t>دهب دفتر</t>
  </si>
  <si>
    <t>فرشة سلك</t>
  </si>
  <si>
    <t xml:space="preserve">سكينة معجون </t>
  </si>
  <si>
    <t>جمالاكا</t>
  </si>
  <si>
    <t xml:space="preserve">معجون اسبداج </t>
  </si>
  <si>
    <t>دوكو كابسي</t>
  </si>
  <si>
    <t>دوكو بطانة</t>
  </si>
  <si>
    <t xml:space="preserve">سلر المهندس </t>
  </si>
  <si>
    <t>انتيك فرنساوي</t>
  </si>
  <si>
    <t>دهان دهبي</t>
  </si>
  <si>
    <t>صنفره + سلر</t>
  </si>
  <si>
    <t>التاريخ</t>
  </si>
  <si>
    <t>الصنف</t>
  </si>
  <si>
    <t>عدد</t>
  </si>
  <si>
    <t>المورد</t>
  </si>
  <si>
    <t>اجمالى القيمة</t>
  </si>
  <si>
    <t>تصنيف محاسبي</t>
  </si>
  <si>
    <t>وحدة الشراء</t>
  </si>
  <si>
    <t>سعر وحدة الشراء</t>
  </si>
  <si>
    <t>وحدة السحب والاستخدام</t>
  </si>
  <si>
    <t>كمية وحدة السحب</t>
  </si>
  <si>
    <t>تكلفة وحدة السحب والاستخدام</t>
  </si>
  <si>
    <t>تكلفة مباشرة</t>
  </si>
  <si>
    <t>تكلفة غير مباشرة</t>
  </si>
  <si>
    <t>موردي خامات الدهان</t>
  </si>
  <si>
    <t xml:space="preserve">لتر </t>
  </si>
  <si>
    <t xml:space="preserve">رقم الفاتورة </t>
  </si>
  <si>
    <t xml:space="preserve">جركن </t>
  </si>
  <si>
    <t>زجاجة</t>
  </si>
  <si>
    <t xml:space="preserve">سلر الدبابة </t>
  </si>
  <si>
    <t xml:space="preserve">تنر الدبابتين </t>
  </si>
  <si>
    <t>تنر شمس</t>
  </si>
  <si>
    <t>جالون</t>
  </si>
  <si>
    <t>كيلو</t>
  </si>
  <si>
    <t>بستلة</t>
  </si>
  <si>
    <t>بكرة</t>
  </si>
  <si>
    <t>فرخ</t>
  </si>
  <si>
    <t>وحدة</t>
  </si>
  <si>
    <t>عازل كوين</t>
  </si>
  <si>
    <t>بطانة اصفر</t>
  </si>
  <si>
    <t>بطانة ابيض</t>
  </si>
  <si>
    <t>ورق</t>
  </si>
  <si>
    <t xml:space="preserve">هشام العراقي </t>
  </si>
  <si>
    <t xml:space="preserve">كيلو </t>
  </si>
  <si>
    <t xml:space="preserve">البدراني </t>
  </si>
  <si>
    <t xml:space="preserve">معجون </t>
  </si>
  <si>
    <t xml:space="preserve">رش بوليستر </t>
  </si>
  <si>
    <t xml:space="preserve">رش بدرة </t>
  </si>
  <si>
    <t xml:space="preserve">أوكسيد + ترابة </t>
  </si>
  <si>
    <t xml:space="preserve">تصفية بوليستر </t>
  </si>
  <si>
    <t xml:space="preserve">برواز ارو </t>
  </si>
  <si>
    <t xml:space="preserve">دهان رو فاتح  </t>
  </si>
  <si>
    <t>عبوة</t>
  </si>
  <si>
    <t>سلر كابسي</t>
  </si>
  <si>
    <t>دفتر</t>
  </si>
  <si>
    <t>انبوبة</t>
  </si>
  <si>
    <t>كيس</t>
  </si>
  <si>
    <t>صنفرة 80</t>
  </si>
  <si>
    <t xml:space="preserve">أوكسيد هولندي </t>
  </si>
  <si>
    <t>سبرتو أبيض</t>
  </si>
  <si>
    <t>أساس ابيض كابسي</t>
  </si>
  <si>
    <t xml:space="preserve">مط ميدو نص لامعة </t>
  </si>
  <si>
    <t>دوكو شامبين</t>
  </si>
  <si>
    <t>كوباليين</t>
  </si>
  <si>
    <t>ميسون</t>
  </si>
  <si>
    <t xml:space="preserve">سرفيسر كابسي أبيض </t>
  </si>
  <si>
    <t xml:space="preserve">عجينة فضي </t>
  </si>
  <si>
    <t>الوحدة</t>
  </si>
  <si>
    <t>التكلفة</t>
  </si>
  <si>
    <t>الراتب الأسبوعي</t>
  </si>
  <si>
    <t>اجمالي التكلفة الكلية الفعلية للمصنعيات</t>
  </si>
  <si>
    <t>اجمالي التكلفة الكلية الفعلية للخامات</t>
  </si>
  <si>
    <t>جرام</t>
  </si>
  <si>
    <t xml:space="preserve">ملي </t>
  </si>
  <si>
    <t>بوا</t>
  </si>
  <si>
    <t>الاثنين</t>
  </si>
  <si>
    <t>لزق دهب</t>
  </si>
  <si>
    <t>ورنيش + أوكسيد</t>
  </si>
  <si>
    <t>جملاكا + ميسون</t>
  </si>
  <si>
    <t xml:space="preserve">تشطيب دهب و أوكسيد </t>
  </si>
  <si>
    <t xml:space="preserve">فالي </t>
  </si>
  <si>
    <t xml:space="preserve">بني اسطر </t>
  </si>
  <si>
    <t xml:space="preserve">تنعيم + سلر </t>
  </si>
  <si>
    <t xml:space="preserve">ترابيزة وسط رو قشرة </t>
  </si>
  <si>
    <t xml:space="preserve">اسطر فاتح </t>
  </si>
  <si>
    <t xml:space="preserve">دوكو أسود </t>
  </si>
  <si>
    <t>دوكو + مط</t>
  </si>
  <si>
    <t xml:space="preserve">وينتر </t>
  </si>
  <si>
    <t xml:space="preserve">اسطر بني </t>
  </si>
  <si>
    <t xml:space="preserve">دواء </t>
  </si>
  <si>
    <t xml:space="preserve">مورد أخر </t>
  </si>
  <si>
    <t>نشادر</t>
  </si>
  <si>
    <t xml:space="preserve">دواء + نشادر </t>
  </si>
  <si>
    <t>بطانة</t>
  </si>
  <si>
    <t>سلر + بطانة</t>
  </si>
  <si>
    <t>تصفية</t>
  </si>
  <si>
    <t>تشييك</t>
  </si>
  <si>
    <t xml:space="preserve">ترابيزة مودرن درج </t>
  </si>
  <si>
    <t>تشييك + سلر</t>
  </si>
  <si>
    <t xml:space="preserve">ترابيزة مودرن </t>
  </si>
  <si>
    <t xml:space="preserve">سلخ قرصة </t>
  </si>
  <si>
    <t xml:space="preserve">ركنة سيتي </t>
  </si>
  <si>
    <t xml:space="preserve">تصفية + سلر </t>
  </si>
  <si>
    <t xml:space="preserve">قنصول + براوز </t>
  </si>
  <si>
    <t xml:space="preserve">شامبين دهبي </t>
  </si>
  <si>
    <t>رش أساس</t>
  </si>
  <si>
    <t xml:space="preserve">رش سيرفير </t>
  </si>
  <si>
    <t xml:space="preserve">اوكتوبوس </t>
  </si>
  <si>
    <t>دبوس 14/10</t>
  </si>
  <si>
    <t xml:space="preserve">بدرة دهبي ف أوكسيد ف ترابة بيضاء </t>
  </si>
  <si>
    <t xml:space="preserve">علبة </t>
  </si>
  <si>
    <t>علبة</t>
  </si>
  <si>
    <t xml:space="preserve">بودرة ثلج </t>
  </si>
  <si>
    <t xml:space="preserve">سلك الومنيوم </t>
  </si>
  <si>
    <t>معجون حديد+دبوس</t>
  </si>
  <si>
    <t xml:space="preserve">معجون+رش بطانة </t>
  </si>
  <si>
    <t>ترابة+ تسليك</t>
  </si>
  <si>
    <t xml:space="preserve">سباجو </t>
  </si>
  <si>
    <t>دوكو جراي</t>
  </si>
  <si>
    <t xml:space="preserve">رش بطانة </t>
  </si>
  <si>
    <t>رش دوكو</t>
  </si>
  <si>
    <t xml:space="preserve">بوا </t>
  </si>
  <si>
    <t xml:space="preserve">بدرة ف دهب  ف أوكسيد </t>
  </si>
  <si>
    <t>لزق ورق</t>
  </si>
  <si>
    <t>ترابة</t>
  </si>
  <si>
    <t xml:space="preserve">رو </t>
  </si>
  <si>
    <t xml:space="preserve">اسطر غامق </t>
  </si>
  <si>
    <t xml:space="preserve">ثنر F100 </t>
  </si>
  <si>
    <t xml:space="preserve">بليستر كابسي </t>
  </si>
  <si>
    <t xml:space="preserve">لاكر بورسعيد </t>
  </si>
  <si>
    <t xml:space="preserve">سيرفيسر إيجيكو أصفر  </t>
  </si>
  <si>
    <t>اسبيداج</t>
  </si>
  <si>
    <t>بطانة ايجيكو ابيض</t>
  </si>
  <si>
    <t>اجمالي التكلفة الفعلية لمصنعيات الوحدة</t>
  </si>
  <si>
    <t>اجمالي التكلفة الفعلية لخامات الوحدة</t>
  </si>
  <si>
    <t>تقرير عن تكلفة دهان الاوردر رقم :</t>
  </si>
  <si>
    <t>الموديل :</t>
  </si>
  <si>
    <t xml:space="preserve">الكمية : </t>
  </si>
  <si>
    <t>نوع الدهان :</t>
  </si>
  <si>
    <t>لزق ورق أصفر عريض</t>
  </si>
  <si>
    <t>مط ايرلاك</t>
  </si>
  <si>
    <t>تاريخ بداية التشغيل :</t>
  </si>
  <si>
    <t>تاريخ نهاية التشغيل :</t>
  </si>
  <si>
    <t>أولا : بيان بما استهلكه الاوردر من خامات :</t>
  </si>
  <si>
    <t>تكلفة الوحدة</t>
  </si>
  <si>
    <t>التكلفة الاجمالية</t>
  </si>
  <si>
    <t>مصنعية الطقم الواحد =</t>
  </si>
  <si>
    <t>مكونات الطقم</t>
  </si>
  <si>
    <t>المكونات :</t>
  </si>
  <si>
    <t>اجمالي التكلفة</t>
  </si>
  <si>
    <t>تكلفة خامات الطقم الواحد =</t>
  </si>
  <si>
    <t>اجمالي المصنعيات</t>
  </si>
  <si>
    <t>ثانيا : بيان بحساب المصنعيات الخاصة بالأوردر :</t>
  </si>
  <si>
    <t>اجمالي التكلفة المباشرة للطقم الواحد :</t>
  </si>
  <si>
    <t>نسبة التكاليف الغير مباشرة (افتراض مؤقت) 20% :</t>
  </si>
  <si>
    <t>اجمالي التكلفة الكلية للطقم الواحد :</t>
  </si>
  <si>
    <t>ملخص التقرير  :-</t>
  </si>
  <si>
    <t xml:space="preserve">دفتر </t>
  </si>
  <si>
    <t>6جمب+2وسط</t>
  </si>
  <si>
    <t>وقت مسموح به (غذاء-صلاة - راحة)</t>
  </si>
  <si>
    <t>تكلفة خامات  الوحدة من الاوردر :</t>
  </si>
  <si>
    <t>مصنعية وحدة من الاوردر :</t>
  </si>
  <si>
    <t>المكون</t>
  </si>
  <si>
    <t>نسبة</t>
  </si>
  <si>
    <t>s3+s2+1s</t>
  </si>
  <si>
    <t>كنبة 3</t>
  </si>
  <si>
    <t>كنبة 2</t>
  </si>
  <si>
    <t>فوتيه</t>
  </si>
  <si>
    <t>غ</t>
  </si>
  <si>
    <t>إبراهيم</t>
  </si>
  <si>
    <t>البدراني</t>
  </si>
  <si>
    <t xml:space="preserve">رو + فالي </t>
  </si>
  <si>
    <t xml:space="preserve">ك3+بف 70 رو+2 فوتيه فالي </t>
  </si>
  <si>
    <t xml:space="preserve">لافندر </t>
  </si>
  <si>
    <t xml:space="preserve">ك3+ك2+4ف+1ط و </t>
  </si>
  <si>
    <t>شامبين 60 + أوكسيد</t>
  </si>
  <si>
    <t>دوكو ألوان</t>
  </si>
  <si>
    <t>دوكو اكرليلك ميتالك</t>
  </si>
  <si>
    <t>شيستر فيلد</t>
  </si>
  <si>
    <t>ك3+ك2+2ف</t>
  </si>
  <si>
    <t>اسطر بني + اوكسد ابيض</t>
  </si>
  <si>
    <t xml:space="preserve">كلاود </t>
  </si>
  <si>
    <t xml:space="preserve">ك3+ك2+1ف+ط و +ط ج </t>
  </si>
  <si>
    <t xml:space="preserve">بدرة  دهبي+أوكسيد ابيض+ ترابة </t>
  </si>
  <si>
    <t xml:space="preserve">نيو كريستال </t>
  </si>
  <si>
    <t>ك3+1ف+1ف مودرن +ط و +2ط ج</t>
  </si>
  <si>
    <t>بدرة  دهبي+أوكسيد</t>
  </si>
  <si>
    <t>الاحد</t>
  </si>
  <si>
    <t>احمد</t>
  </si>
  <si>
    <t>سلر + تنعيم</t>
  </si>
  <si>
    <t>دبوس + معجون</t>
  </si>
  <si>
    <t>صنفرة ع الخشب</t>
  </si>
  <si>
    <t>الاربعاء</t>
  </si>
  <si>
    <t>تشييك + رش بطانة</t>
  </si>
  <si>
    <t>تلقيط</t>
  </si>
  <si>
    <t>رش سيرفير  + بطانة</t>
  </si>
  <si>
    <t>تنعيم + تشييك</t>
  </si>
  <si>
    <t>رش شمبين  + لاكر</t>
  </si>
  <si>
    <t>الأداء الجيد</t>
  </si>
  <si>
    <t>رش</t>
  </si>
  <si>
    <t>رش بطانة + بودرة</t>
  </si>
  <si>
    <t>رش بودرة + لاكر</t>
  </si>
  <si>
    <t>رش لاكر</t>
  </si>
  <si>
    <t>الرصيد بحسب وحدة الشراء</t>
  </si>
  <si>
    <t>الرصيد بحسب وحدة السحب</t>
  </si>
  <si>
    <t>تحتوي علي</t>
  </si>
  <si>
    <t>قيمة الرصيد</t>
  </si>
  <si>
    <t>تقرير عن حركة الصنف :</t>
  </si>
  <si>
    <t>أولا : بيان بمشتريات الصنف :</t>
  </si>
  <si>
    <t>ثانيا : بيان بمسحوبات الصنف :</t>
  </si>
  <si>
    <t>المنتج</t>
  </si>
  <si>
    <t>الإجمالي</t>
  </si>
  <si>
    <t>الإجمالي بحسب وحدة الشراء</t>
  </si>
  <si>
    <t>الإجمالي بحسب وحدة السحب والاستخدام</t>
  </si>
  <si>
    <t>الرصيد بحسب وحدة الاستخدام</t>
  </si>
  <si>
    <t>سبرينج + رو</t>
  </si>
  <si>
    <t>ك3 سبرينج + 2ف رو داير</t>
  </si>
  <si>
    <t>اسطر بني</t>
  </si>
  <si>
    <t>شروزه + سلر + تنعيم</t>
  </si>
  <si>
    <t>صنفره ع خشب + سلر</t>
  </si>
  <si>
    <t>رش بليستر</t>
  </si>
  <si>
    <t>رش لون + أوكسيد + مط</t>
  </si>
  <si>
    <t>سبرينج + وينتر</t>
  </si>
  <si>
    <t>ك3 سبرينج + 2ف ثابت وينتر</t>
  </si>
  <si>
    <t>سلر + صنفرة ع خشب</t>
  </si>
  <si>
    <t>تلقيط + تشيك</t>
  </si>
  <si>
    <t>تشيك</t>
  </si>
  <si>
    <t>تشيك + رش لون ومط + مسح أوكسيد</t>
  </si>
  <si>
    <t>بروك + رو</t>
  </si>
  <si>
    <t>بروك 135 + 120 + 90 + 2 (70) 
+ رو 2 بف</t>
  </si>
  <si>
    <t>شروزة + معجون + تنعيم</t>
  </si>
  <si>
    <t>شروزة + سلر</t>
  </si>
  <si>
    <t>خامات</t>
  </si>
  <si>
    <t>أدوات وخامات عامة</t>
  </si>
  <si>
    <t>تكلفة_مباشرة</t>
  </si>
  <si>
    <t>تكلفة_غير_مباشرة</t>
  </si>
  <si>
    <t>مللي</t>
  </si>
  <si>
    <t>العميل</t>
  </si>
  <si>
    <t>الحالة</t>
  </si>
  <si>
    <t>قيد التشغيل</t>
  </si>
  <si>
    <t>تم وخرج</t>
  </si>
  <si>
    <t xml:space="preserve">أشرف الحبشي </t>
  </si>
  <si>
    <t xml:space="preserve">ك3 + ك2+ 2 ف داير +بف </t>
  </si>
  <si>
    <t>داليا سمير صادق</t>
  </si>
  <si>
    <t>احمد حامد</t>
  </si>
  <si>
    <t>شور</t>
  </si>
  <si>
    <t>4ك3 + 4ك2</t>
  </si>
  <si>
    <t>صنفرة 320</t>
  </si>
  <si>
    <t xml:space="preserve">فرخ </t>
  </si>
  <si>
    <t>لاكر المهندس</t>
  </si>
  <si>
    <t>ثنر 701</t>
  </si>
  <si>
    <t xml:space="preserve">صبغة كابسي </t>
  </si>
  <si>
    <t xml:space="preserve">زجاجة </t>
  </si>
  <si>
    <t xml:space="preserve">جالون </t>
  </si>
  <si>
    <t xml:space="preserve">بدرة بلجيكي </t>
  </si>
  <si>
    <t>معجون كابسي 400</t>
  </si>
  <si>
    <t xml:space="preserve"> </t>
  </si>
  <si>
    <t>ك3 + 4ف + ط.و + 2ط.ج</t>
  </si>
  <si>
    <t>رش بطانة + معجون</t>
  </si>
  <si>
    <t>تنعيم + رش دوكو و بودرة</t>
  </si>
  <si>
    <t xml:space="preserve">رش سيرفيسر </t>
  </si>
  <si>
    <t>سلر بالفرشة</t>
  </si>
  <si>
    <t>مساعد رش شيل</t>
  </si>
  <si>
    <t>رش وتلقيط أساس</t>
  </si>
  <si>
    <t>رش بودرة + بطانة + ابيض</t>
  </si>
  <si>
    <t>معجون</t>
  </si>
  <si>
    <t>مسيون</t>
  </si>
  <si>
    <t>رش سيرفيسر + معجون</t>
  </si>
  <si>
    <t>رش بودرة دهبي + لاكر</t>
  </si>
  <si>
    <t>رش بطانة + دوكو</t>
  </si>
  <si>
    <t xml:space="preserve">رش لون </t>
  </si>
  <si>
    <t xml:space="preserve">اوكيسد </t>
  </si>
  <si>
    <t xml:space="preserve">رش لاكر </t>
  </si>
  <si>
    <t xml:space="preserve">مساعد رش </t>
  </si>
  <si>
    <t>أوكسيد + ترابة +تسليك</t>
  </si>
  <si>
    <t xml:space="preserve">السبت </t>
  </si>
  <si>
    <t>سيلر</t>
  </si>
  <si>
    <t xml:space="preserve">رش بليستر </t>
  </si>
  <si>
    <t xml:space="preserve">تصفية </t>
  </si>
  <si>
    <t xml:space="preserve">أوكسيد + فايبر </t>
  </si>
  <si>
    <t xml:space="preserve">أوكسيد فايبر </t>
  </si>
  <si>
    <t>دهبي + أوكسيد</t>
  </si>
  <si>
    <t>دهبي + أوكسيد اسود</t>
  </si>
  <si>
    <t>4ك + 8 سيكلو + 4 ط.و</t>
  </si>
  <si>
    <t>ك3 + 2 ف + 4 ط.و + 2 ط.ج</t>
  </si>
  <si>
    <t>بودرة + أوكسيد</t>
  </si>
  <si>
    <t>مجدي غلوش</t>
  </si>
  <si>
    <t>استوك</t>
  </si>
  <si>
    <t>ك + 4ف + ط.و + 2ط.ج</t>
  </si>
  <si>
    <t>نوفو</t>
  </si>
  <si>
    <t>ياسر البحراوي</t>
  </si>
  <si>
    <t>عماد أنور</t>
  </si>
  <si>
    <t>ويند</t>
  </si>
  <si>
    <t>مسعد العوادلي</t>
  </si>
  <si>
    <t>فيتا</t>
  </si>
  <si>
    <t>محمود احمد احمد</t>
  </si>
  <si>
    <t>رش بودرة دهبي</t>
  </si>
  <si>
    <t>تصفية + معجون</t>
  </si>
  <si>
    <t>تكملة</t>
  </si>
  <si>
    <t>* ساعة غداء</t>
  </si>
  <si>
    <t>صنفرة + سلر</t>
  </si>
  <si>
    <t>غير مكتملة</t>
  </si>
  <si>
    <t>سلر + تشييك</t>
  </si>
  <si>
    <t>نظافة مكان</t>
  </si>
  <si>
    <t>ساعة غداء *</t>
  </si>
  <si>
    <t>صنفرة</t>
  </si>
  <si>
    <t>الاتنين</t>
  </si>
  <si>
    <t>مساعد رش</t>
  </si>
  <si>
    <t>رش سيرفسير</t>
  </si>
  <si>
    <t>معجون + رش</t>
  </si>
  <si>
    <t>رش سيرفسير + معجون</t>
  </si>
  <si>
    <t>رش سيرفسر</t>
  </si>
  <si>
    <t>سلر رش</t>
  </si>
  <si>
    <t>رش سلر</t>
  </si>
  <si>
    <t>رش + معجون + سيرفسر</t>
  </si>
  <si>
    <t xml:space="preserve">ركنة بومبية </t>
  </si>
  <si>
    <t>تنعيم + معجون + رش بطانة + بودرة</t>
  </si>
  <si>
    <t>تصفية + رش + معجون</t>
  </si>
  <si>
    <t>رش بودرة + بطانة</t>
  </si>
  <si>
    <t>18ك3+4ك2+37ف+4بف</t>
  </si>
  <si>
    <t xml:space="preserve">استوك مجمع </t>
  </si>
  <si>
    <t>رش + معجون</t>
  </si>
  <si>
    <t>معجون + تصفية</t>
  </si>
  <si>
    <t>رش سيرفسر + معجون</t>
  </si>
  <si>
    <t>رش عينة + معجون</t>
  </si>
  <si>
    <t>تشييك + تلقيط</t>
  </si>
  <si>
    <t>سلر +</t>
  </si>
  <si>
    <t xml:space="preserve">رش بودرة + بطانة +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</si>
</sst>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09]h:mm\ AM/PM;@"/>
    <numFmt numFmtId="165" formatCode="h:mm;@"/>
    <numFmt numFmtId="166" formatCode="yyyy\-mm\-dd;@"/>
    <numFmt numFmtId="167" formatCode="0.0"/>
    <numFmt numFmtId="168" formatCode="[$-1010000]yyyy/mm/dd;@"/>
    <numFmt numFmtId="169" formatCode="#\ &quot; طقم &quot;"/>
    <numFmt numFmtId="170" formatCode="[h]:mm;@"/>
    <numFmt numFmtId="171" formatCode="0.000"/>
    <numFmt numFmtId="172" formatCode="#,##0\ &quot;ج.م.‏&quot;"/>
  </numFmts>
  <fonts count="57" x14ac:knownFonts="1">
    <font>
      <sz val="11"/>
      <color theme="1"/>
      <name val="Calibri"/>
      <family val="2"/>
      <scheme val="minor"/>
    </font>
    <font>
      <b/>
      <sz val="11"/>
      <color theme="1"/>
      <name val="Dubai"/>
      <family val="2"/>
    </font>
    <font>
      <sz val="8"/>
      <name val="Calibri"/>
      <family val="2"/>
      <scheme val="minor"/>
    </font>
    <font>
      <b/>
      <sz val="14"/>
      <color theme="1"/>
      <name val="Calibri"/>
      <family val="2"/>
    </font>
    <font>
      <b/>
      <sz val="11"/>
      <color theme="0"/>
      <name val="Dubai"/>
      <family val="2"/>
    </font>
    <font>
      <b/>
      <sz val="12"/>
      <color theme="1"/>
      <name val="Dubai"/>
      <family val="2"/>
    </font>
    <font>
      <b/>
      <sz val="14"/>
      <color theme="1"/>
      <name val="Dubai"/>
      <family val="2"/>
    </font>
    <font>
      <sz val="14"/>
      <color theme="1"/>
      <name val="Calibri"/>
      <family val="2"/>
    </font>
    <font>
      <b/>
      <sz val="10"/>
      <color theme="1"/>
      <name val="Dubai"/>
      <family val="2"/>
    </font>
    <font>
      <b/>
      <sz val="9"/>
      <color theme="1"/>
      <name val="Dubai"/>
      <family val="2"/>
    </font>
    <font>
      <b/>
      <sz val="8"/>
      <color theme="1"/>
      <name val="Dubai"/>
      <family val="2"/>
    </font>
    <font>
      <sz val="11"/>
      <name val="Calibri"/>
      <family val="2"/>
      <scheme val="minor"/>
    </font>
    <font>
      <b/>
      <sz val="14"/>
      <name val="Calibri"/>
      <family val="2"/>
    </font>
    <font>
      <b/>
      <sz val="20"/>
      <name val="Calibri"/>
      <family val="2"/>
    </font>
    <font>
      <sz val="18"/>
      <name val="Calibri"/>
      <family val="2"/>
    </font>
    <font>
      <b/>
      <sz val="16"/>
      <color theme="1"/>
      <name val="Dubai"/>
      <family val="2"/>
    </font>
    <font>
      <b/>
      <sz val="18"/>
      <color theme="1"/>
      <name val="Dubai"/>
      <family val="2"/>
    </font>
    <font>
      <b/>
      <sz val="16"/>
      <color theme="0"/>
      <name val="Dubai"/>
      <family val="2"/>
    </font>
    <font>
      <sz val="20"/>
      <name val="Calibri"/>
      <family val="2"/>
    </font>
    <font>
      <b/>
      <sz val="16"/>
      <color theme="1"/>
      <name val="Calibri"/>
      <family val="2"/>
      <charset val="178"/>
      <scheme val="minor"/>
    </font>
    <font>
      <b/>
      <sz val="16"/>
      <color theme="1"/>
      <name val="Calibri"/>
      <family val="2"/>
    </font>
    <font>
      <sz val="16"/>
      <color theme="0"/>
      <name val="PT Bold Heading"/>
      <charset val="178"/>
    </font>
    <font>
      <sz val="18"/>
      <color theme="0"/>
      <name val="PT Bold Heading"/>
      <charset val="178"/>
    </font>
    <font>
      <sz val="18"/>
      <color theme="1"/>
      <name val="PT Bold Heading"/>
      <charset val="178"/>
    </font>
    <font>
      <sz val="14"/>
      <color theme="0"/>
      <name val="PT Bold Heading"/>
      <charset val="178"/>
    </font>
    <font>
      <sz val="12"/>
      <color theme="0"/>
      <name val="PT Bold Heading"/>
      <charset val="178"/>
    </font>
    <font>
      <sz val="11"/>
      <color theme="1"/>
      <name val="Calibri"/>
      <family val="2"/>
    </font>
    <font>
      <sz val="11"/>
      <color theme="0"/>
      <name val="PT Bold Heading"/>
      <charset val="178"/>
    </font>
    <font>
      <sz val="11"/>
      <color theme="1"/>
      <name val="Calibri"/>
      <family val="2"/>
      <charset val="178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"/>
      <family val="2"/>
    </font>
    <font>
      <b/>
      <sz val="14"/>
      <color rgb="FFFF0000"/>
      <name val="Calibri"/>
      <family val="2"/>
    </font>
    <font>
      <sz val="11"/>
      <color rgb="FFFF0000"/>
      <name val="Calibri"/>
      <family val="2"/>
    </font>
    <font>
      <b/>
      <sz val="12"/>
      <color rgb="FFFF0000"/>
      <name val="Dubai"/>
      <family val="2"/>
    </font>
    <font>
      <b/>
      <sz val="12"/>
      <color theme="0"/>
      <name val="Dubai"/>
      <family val="2"/>
    </font>
    <font>
      <b/>
      <sz val="12"/>
      <color theme="0"/>
      <name val="Dubai"/>
      <family val="2"/>
      <charset val="178"/>
    </font>
    <font>
      <b/>
      <sz val="14"/>
      <color theme="0"/>
      <name val="Calibri"/>
      <family val="2"/>
      <charset val="178"/>
    </font>
    <font>
      <b/>
      <sz val="14"/>
      <color theme="0"/>
      <name val="Calibri"/>
      <family val="2"/>
    </font>
    <font>
      <b/>
      <sz val="14"/>
      <color rgb="FFA50021"/>
      <name val="Calibri"/>
      <family val="2"/>
    </font>
    <font>
      <b/>
      <sz val="16"/>
      <color theme="0"/>
      <name val="Dubai"/>
      <family val="2"/>
      <charset val="178"/>
    </font>
    <font>
      <b/>
      <sz val="18"/>
      <color theme="0"/>
      <name val="Dubai"/>
      <family val="2"/>
      <charset val="178"/>
    </font>
    <font>
      <b/>
      <sz val="18"/>
      <color theme="0"/>
      <name val="Calibri"/>
      <family val="2"/>
    </font>
    <font>
      <b/>
      <sz val="18"/>
      <color theme="1"/>
      <name val="Calibri"/>
      <family val="2"/>
    </font>
    <font>
      <b/>
      <sz val="16"/>
      <color rgb="FFA50021"/>
      <name val="Calibri"/>
      <family val="2"/>
    </font>
    <font>
      <sz val="14"/>
      <name val="PT Bold Heading"/>
      <charset val="178"/>
    </font>
    <font>
      <sz val="18"/>
      <color theme="1"/>
      <name val="Montserrat Black"/>
    </font>
    <font>
      <sz val="11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name val="Calibri"/>
      <family val="2"/>
    </font>
    <font>
      <b/>
      <sz val="14"/>
      <color theme="0"/>
      <name val="Dubai"/>
      <family val="2"/>
    </font>
    <font>
      <sz val="16"/>
      <color theme="0"/>
      <name val="Calibri"/>
      <family val="2"/>
      <scheme val="minor"/>
    </font>
    <font>
      <b/>
      <sz val="22"/>
      <color theme="0"/>
      <name val="Segoe UI Black"/>
      <family val="2"/>
    </font>
    <font>
      <sz val="20"/>
      <color theme="0"/>
      <name val="PT Bold Heading"/>
      <charset val="178"/>
    </font>
    <font>
      <b/>
      <sz val="11"/>
      <name val="Calibri"/>
      <family val="2"/>
      <scheme val="minor"/>
    </font>
    <font>
      <b/>
      <sz val="14"/>
      <color theme="0"/>
      <name val="PT Bold Heading"/>
      <charset val="178"/>
    </font>
    <font>
      <b/>
      <sz val="12"/>
      <color theme="0"/>
      <name val="PT Bold Heading"/>
      <charset val="178"/>
    </font>
    <font>
      <b/>
      <sz val="18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EB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5F9F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4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6" fillId="0" borderId="0" applyFont="0" applyFill="0" applyBorder="0" applyAlignment="0" applyProtection="0"/>
  </cellStyleXfs>
  <cellXfs count="272">
    <xf numFmtId="0" fontId="0" fillId="0" borderId="0" xfId="0"/>
    <xf numFmtId="0" fontId="6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6" fontId="3" fillId="0" borderId="2" xfId="0" applyNumberFormat="1" applyFont="1" applyBorder="1" applyAlignment="1">
      <alignment horizontal="center" vertical="center"/>
    </xf>
    <xf numFmtId="165" fontId="3" fillId="3" borderId="2" xfId="0" applyNumberFormat="1" applyFont="1" applyFill="1" applyBorder="1" applyAlignment="1">
      <alignment horizontal="center" vertical="center"/>
    </xf>
    <xf numFmtId="0" fontId="11" fillId="3" borderId="0" xfId="0" applyFont="1" applyFill="1"/>
    <xf numFmtId="164" fontId="12" fillId="3" borderId="2" xfId="0" applyNumberFormat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/>
    </xf>
    <xf numFmtId="0" fontId="13" fillId="3" borderId="15" xfId="0" applyFont="1" applyFill="1" applyBorder="1" applyAlignment="1">
      <alignment horizontal="center" vertical="center"/>
    </xf>
    <xf numFmtId="1" fontId="13" fillId="3" borderId="17" xfId="0" applyNumberFormat="1" applyFont="1" applyFill="1" applyBorder="1" applyAlignment="1">
      <alignment horizontal="center" vertical="center" wrapText="1"/>
    </xf>
    <xf numFmtId="0" fontId="13" fillId="3" borderId="3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1" fillId="0" borderId="4" xfId="0" applyNumberFormat="1" applyFont="1" applyBorder="1" applyAlignment="1">
      <alignment horizontal="center" vertical="center"/>
    </xf>
    <xf numFmtId="1" fontId="1" fillId="0" borderId="4" xfId="0" applyNumberFormat="1" applyFont="1" applyBorder="1" applyAlignment="1">
      <alignment horizontal="center" vertical="center"/>
    </xf>
    <xf numFmtId="16" fontId="1" fillId="0" borderId="0" xfId="0" applyNumberFormat="1" applyFont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5" fontId="15" fillId="0" borderId="4" xfId="0" applyNumberFormat="1" applyFont="1" applyBorder="1" applyAlignment="1">
      <alignment horizontal="center" vertical="center"/>
    </xf>
    <xf numFmtId="1" fontId="16" fillId="0" borderId="4" xfId="0" applyNumberFormat="1" applyFont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4" borderId="23" xfId="0" applyFont="1" applyFill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8" fillId="0" borderId="2" xfId="0" applyFont="1" applyBorder="1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1" fillId="0" borderId="0" xfId="0" applyFont="1" applyAlignment="1" applyProtection="1">
      <alignment horizontal="center" vertical="center" wrapText="1"/>
      <protection locked="0"/>
    </xf>
    <xf numFmtId="0" fontId="5" fillId="4" borderId="20" xfId="0" applyFont="1" applyFill="1" applyBorder="1" applyAlignment="1" applyProtection="1">
      <alignment horizontal="center" vertical="center"/>
      <protection locked="0"/>
    </xf>
    <xf numFmtId="0" fontId="5" fillId="4" borderId="8" xfId="0" applyFont="1" applyFill="1" applyBorder="1" applyAlignment="1" applyProtection="1">
      <alignment horizontal="center" vertical="center"/>
      <protection locked="0"/>
    </xf>
    <xf numFmtId="0" fontId="5" fillId="4" borderId="21" xfId="0" applyFont="1" applyFill="1" applyBorder="1" applyAlignment="1" applyProtection="1">
      <alignment horizontal="center" vertical="center"/>
      <protection locked="0"/>
    </xf>
    <xf numFmtId="0" fontId="5" fillId="4" borderId="21" xfId="0" applyFont="1" applyFill="1" applyBorder="1" applyAlignment="1" applyProtection="1">
      <alignment horizontal="center" vertical="center" wrapText="1"/>
      <protection locked="0"/>
    </xf>
    <xf numFmtId="0" fontId="5" fillId="4" borderId="9" xfId="0" applyFont="1" applyFill="1" applyBorder="1" applyAlignment="1" applyProtection="1">
      <alignment horizontal="center" vertical="center" wrapText="1"/>
      <protection locked="0"/>
    </xf>
    <xf numFmtId="0" fontId="1" fillId="0" borderId="2" xfId="0" applyFont="1" applyBorder="1" applyAlignment="1" applyProtection="1">
      <alignment horizontal="center" vertical="center"/>
      <protection locked="0"/>
    </xf>
    <xf numFmtId="16" fontId="1" fillId="0" borderId="2" xfId="0" applyNumberFormat="1" applyFont="1" applyBorder="1" applyAlignment="1" applyProtection="1">
      <alignment horizontal="center" vertical="center"/>
      <protection locked="0"/>
    </xf>
    <xf numFmtId="0" fontId="5" fillId="0" borderId="2" xfId="0" applyFont="1" applyBorder="1" applyAlignment="1" applyProtection="1">
      <alignment horizontal="center" vertical="center"/>
      <protection locked="0"/>
    </xf>
    <xf numFmtId="0" fontId="1" fillId="0" borderId="2" xfId="0" applyFont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/>
      <protection locked="0"/>
    </xf>
    <xf numFmtId="0" fontId="10" fillId="0" borderId="2" xfId="0" applyFont="1" applyBorder="1" applyAlignment="1" applyProtection="1">
      <alignment horizontal="center" vertical="center"/>
      <protection locked="0"/>
    </xf>
    <xf numFmtId="164" fontId="7" fillId="0" borderId="11" xfId="0" applyNumberFormat="1" applyFont="1" applyBorder="1" applyAlignment="1" applyProtection="1">
      <alignment horizontal="center" vertical="center" wrapText="1"/>
      <protection locked="0"/>
    </xf>
    <xf numFmtId="0" fontId="1" fillId="0" borderId="6" xfId="0" applyFont="1" applyBorder="1" applyAlignment="1" applyProtection="1">
      <alignment horizontal="center" vertical="center"/>
      <protection locked="0"/>
    </xf>
    <xf numFmtId="0" fontId="1" fillId="0" borderId="19" xfId="0" applyFont="1" applyBorder="1" applyAlignment="1" applyProtection="1">
      <alignment horizontal="center" vertical="center"/>
      <protection locked="0"/>
    </xf>
    <xf numFmtId="164" fontId="3" fillId="0" borderId="18" xfId="0" applyNumberFormat="1" applyFont="1" applyBorder="1" applyAlignment="1" applyProtection="1">
      <alignment horizontal="center" vertical="center" wrapText="1"/>
      <protection locked="0"/>
    </xf>
    <xf numFmtId="16" fontId="1" fillId="0" borderId="0" xfId="0" applyNumberFormat="1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0" fontId="5" fillId="4" borderId="10" xfId="0" applyFont="1" applyFill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 vertical="center"/>
      <protection locked="0"/>
    </xf>
    <xf numFmtId="0" fontId="1" fillId="0" borderId="7" xfId="0" applyFont="1" applyBorder="1" applyAlignment="1" applyProtection="1">
      <alignment horizontal="center" vertical="center"/>
      <protection locked="0"/>
    </xf>
    <xf numFmtId="0" fontId="1" fillId="0" borderId="5" xfId="0" applyFont="1" applyBorder="1" applyAlignment="1" applyProtection="1">
      <alignment horizontal="center" vertical="center"/>
      <protection locked="0"/>
    </xf>
    <xf numFmtId="165" fontId="3" fillId="0" borderId="4" xfId="0" applyNumberFormat="1" applyFont="1" applyBorder="1" applyAlignment="1">
      <alignment horizontal="center" vertical="center"/>
    </xf>
    <xf numFmtId="0" fontId="18" fillId="3" borderId="3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5" borderId="26" xfId="0" applyFont="1" applyFill="1" applyBorder="1" applyAlignment="1">
      <alignment horizontal="center" vertical="center" wrapText="1"/>
    </xf>
    <xf numFmtId="14" fontId="22" fillId="5" borderId="12" xfId="0" applyNumberFormat="1" applyFont="1" applyFill="1" applyBorder="1" applyAlignment="1">
      <alignment horizontal="center" vertical="center" wrapText="1"/>
    </xf>
    <xf numFmtId="0" fontId="22" fillId="5" borderId="14" xfId="0" applyFont="1" applyFill="1" applyBorder="1" applyAlignment="1">
      <alignment horizontal="center" vertical="center" wrapText="1"/>
    </xf>
    <xf numFmtId="0" fontId="22" fillId="5" borderId="13" xfId="0" applyFont="1" applyFill="1" applyBorder="1" applyAlignment="1">
      <alignment horizontal="center" vertical="center" wrapText="1"/>
    </xf>
    <xf numFmtId="0" fontId="22" fillId="5" borderId="12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2" fillId="6" borderId="14" xfId="0" applyFont="1" applyFill="1" applyBorder="1" applyAlignment="1">
      <alignment horizontal="center" vertical="center" wrapText="1"/>
    </xf>
    <xf numFmtId="0" fontId="24" fillId="5" borderId="13" xfId="0" applyFont="1" applyFill="1" applyBorder="1" applyAlignment="1">
      <alignment horizontal="center" vertical="center" wrapText="1"/>
    </xf>
    <xf numFmtId="0" fontId="24" fillId="5" borderId="14" xfId="0" applyFont="1" applyFill="1" applyBorder="1" applyAlignment="1">
      <alignment horizontal="center" vertical="center" wrapText="1"/>
    </xf>
    <xf numFmtId="0" fontId="24" fillId="6" borderId="14" xfId="0" applyFont="1" applyFill="1" applyBorder="1" applyAlignment="1">
      <alignment horizontal="center" vertical="center" wrapText="1"/>
    </xf>
    <xf numFmtId="0" fontId="25" fillId="6" borderId="14" xfId="0" applyFont="1" applyFill="1" applyBorder="1" applyAlignment="1">
      <alignment horizontal="center" vertical="center" wrapText="1"/>
    </xf>
    <xf numFmtId="1" fontId="20" fillId="0" borderId="2" xfId="0" applyNumberFormat="1" applyFont="1" applyBorder="1" applyAlignment="1">
      <alignment horizontal="center" vertical="center"/>
    </xf>
    <xf numFmtId="1" fontId="19" fillId="0" borderId="0" xfId="0" applyNumberFormat="1" applyFont="1" applyAlignment="1">
      <alignment horizontal="center" vertical="center"/>
    </xf>
    <xf numFmtId="0" fontId="27" fillId="5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20" fillId="7" borderId="2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0" fillId="0" borderId="2" xfId="0" applyFont="1" applyBorder="1" applyAlignment="1">
      <alignment horizontal="center" vertical="center"/>
    </xf>
    <xf numFmtId="16" fontId="31" fillId="0" borderId="2" xfId="0" applyNumberFormat="1" applyFont="1" applyBorder="1" applyAlignment="1">
      <alignment horizontal="center" vertical="center"/>
    </xf>
    <xf numFmtId="0" fontId="32" fillId="0" borderId="2" xfId="0" applyFont="1" applyBorder="1" applyAlignment="1">
      <alignment horizontal="center" vertical="center"/>
    </xf>
    <xf numFmtId="0" fontId="30" fillId="3" borderId="2" xfId="0" applyFont="1" applyFill="1" applyBorder="1" applyAlignment="1">
      <alignment horizontal="center" vertical="center"/>
    </xf>
    <xf numFmtId="16" fontId="31" fillId="3" borderId="2" xfId="0" applyNumberFormat="1" applyFont="1" applyFill="1" applyBorder="1" applyAlignment="1">
      <alignment horizontal="center" vertical="center"/>
    </xf>
    <xf numFmtId="0" fontId="32" fillId="3" borderId="2" xfId="0" applyFont="1" applyFill="1" applyBorder="1" applyAlignment="1">
      <alignment horizontal="center" vertical="center"/>
    </xf>
    <xf numFmtId="0" fontId="19" fillId="3" borderId="2" xfId="0" applyFont="1" applyFill="1" applyBorder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16" fontId="3" fillId="3" borderId="2" xfId="0" applyNumberFormat="1" applyFont="1" applyFill="1" applyBorder="1" applyAlignment="1">
      <alignment horizontal="center" vertical="center"/>
    </xf>
    <xf numFmtId="1" fontId="13" fillId="3" borderId="16" xfId="0" applyNumberFormat="1" applyFont="1" applyFill="1" applyBorder="1" applyAlignment="1">
      <alignment horizontal="center" vertical="center" wrapText="1"/>
    </xf>
    <xf numFmtId="0" fontId="5" fillId="4" borderId="27" xfId="0" applyFont="1" applyFill="1" applyBorder="1" applyAlignment="1" applyProtection="1">
      <alignment horizontal="center" vertical="center" wrapText="1"/>
      <protection locked="0"/>
    </xf>
    <xf numFmtId="0" fontId="1" fillId="0" borderId="11" xfId="0" applyFont="1" applyBorder="1" applyAlignment="1" applyProtection="1">
      <alignment horizontal="center" vertical="center" wrapText="1"/>
      <protection locked="0"/>
    </xf>
    <xf numFmtId="0" fontId="13" fillId="3" borderId="30" xfId="0" applyFont="1" applyFill="1" applyBorder="1" applyAlignment="1">
      <alignment horizontal="center" vertical="center"/>
    </xf>
    <xf numFmtId="0" fontId="13" fillId="3" borderId="31" xfId="0" applyFont="1" applyFill="1" applyBorder="1" applyAlignment="1">
      <alignment horizontal="center" vertical="center"/>
    </xf>
    <xf numFmtId="0" fontId="13" fillId="3" borderId="32" xfId="0" applyFont="1" applyFill="1" applyBorder="1" applyAlignment="1">
      <alignment horizontal="center" vertical="center"/>
    </xf>
    <xf numFmtId="1" fontId="13" fillId="3" borderId="9" xfId="0" applyNumberFormat="1" applyFont="1" applyFill="1" applyBorder="1" applyAlignment="1">
      <alignment horizontal="center" vertical="center" wrapText="1"/>
    </xf>
    <xf numFmtId="1" fontId="13" fillId="3" borderId="10" xfId="0" applyNumberFormat="1" applyFont="1" applyFill="1" applyBorder="1" applyAlignment="1">
      <alignment horizontal="center" vertical="center" wrapText="1"/>
    </xf>
    <xf numFmtId="167" fontId="18" fillId="3" borderId="29" xfId="0" applyNumberFormat="1" applyFont="1" applyFill="1" applyBorder="1" applyAlignment="1">
      <alignment horizontal="center" vertical="center"/>
    </xf>
    <xf numFmtId="0" fontId="18" fillId="3" borderId="25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5" fillId="4" borderId="20" xfId="0" applyFont="1" applyFill="1" applyBorder="1" applyAlignment="1">
      <alignment horizontal="center" vertical="center" wrapText="1"/>
    </xf>
    <xf numFmtId="1" fontId="1" fillId="0" borderId="29" xfId="0" applyNumberFormat="1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33" fillId="0" borderId="2" xfId="0" applyFont="1" applyBorder="1" applyAlignment="1" applyProtection="1">
      <alignment horizontal="center" vertical="center"/>
      <protection locked="0"/>
    </xf>
    <xf numFmtId="0" fontId="43" fillId="2" borderId="0" xfId="0" applyFont="1" applyFill="1" applyAlignment="1" applyProtection="1">
      <alignment horizontal="center" vertical="center"/>
      <protection locked="0"/>
    </xf>
    <xf numFmtId="0" fontId="3" fillId="3" borderId="0" xfId="0" applyFont="1" applyFill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left" vertical="center"/>
    </xf>
    <xf numFmtId="169" fontId="43" fillId="2" borderId="0" xfId="0" applyNumberFormat="1" applyFont="1" applyFill="1" applyAlignment="1">
      <alignment horizontal="center" vertical="center" readingOrder="2"/>
    </xf>
    <xf numFmtId="0" fontId="34" fillId="11" borderId="9" xfId="0" applyFont="1" applyFill="1" applyBorder="1" applyAlignment="1">
      <alignment horizontal="center" vertical="center" wrapText="1"/>
    </xf>
    <xf numFmtId="0" fontId="5" fillId="14" borderId="6" xfId="0" applyFont="1" applyFill="1" applyBorder="1" applyAlignment="1">
      <alignment horizontal="center" vertical="center" wrapText="1"/>
    </xf>
    <xf numFmtId="0" fontId="36" fillId="12" borderId="27" xfId="0" applyFont="1" applyFill="1" applyBorder="1" applyAlignment="1">
      <alignment horizontal="center" vertical="center"/>
    </xf>
    <xf numFmtId="0" fontId="3" fillId="3" borderId="36" xfId="0" applyFont="1" applyFill="1" applyBorder="1" applyAlignment="1">
      <alignment horizontal="center" vertical="center"/>
    </xf>
    <xf numFmtId="0" fontId="3" fillId="3" borderId="34" xfId="0" applyFont="1" applyFill="1" applyBorder="1" applyAlignment="1">
      <alignment horizontal="center" vertical="center"/>
    </xf>
    <xf numFmtId="0" fontId="3" fillId="3" borderId="35" xfId="0" applyFont="1" applyFill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7" borderId="0" xfId="0" applyFont="1" applyFill="1" applyAlignment="1">
      <alignment horizontal="right" vertical="center"/>
    </xf>
    <xf numFmtId="0" fontId="3" fillId="7" borderId="0" xfId="0" applyFont="1" applyFill="1" applyAlignment="1">
      <alignment horizontal="center" vertical="center"/>
    </xf>
    <xf numFmtId="20" fontId="3" fillId="7" borderId="0" xfId="0" applyNumberFormat="1" applyFont="1" applyFill="1" applyAlignment="1">
      <alignment horizontal="center" vertical="center"/>
    </xf>
    <xf numFmtId="0" fontId="47" fillId="3" borderId="0" xfId="0" applyFont="1" applyFill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8" fillId="3" borderId="4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7" fillId="18" borderId="8" xfId="0" applyFont="1" applyFill="1" applyBorder="1" applyAlignment="1">
      <alignment horizontal="center" vertical="center" wrapText="1"/>
    </xf>
    <xf numFmtId="0" fontId="37" fillId="18" borderId="20" xfId="0" applyFont="1" applyFill="1" applyBorder="1" applyAlignment="1">
      <alignment horizontal="center" vertical="center" wrapText="1"/>
    </xf>
    <xf numFmtId="0" fontId="3" fillId="19" borderId="2" xfId="0" applyFont="1" applyFill="1" applyBorder="1" applyAlignment="1">
      <alignment horizontal="center" vertical="center"/>
    </xf>
    <xf numFmtId="16" fontId="3" fillId="19" borderId="2" xfId="0" applyNumberFormat="1" applyFont="1" applyFill="1" applyBorder="1" applyAlignment="1">
      <alignment horizontal="center" vertical="center"/>
    </xf>
    <xf numFmtId="165" fontId="3" fillId="19" borderId="2" xfId="0" applyNumberFormat="1" applyFont="1" applyFill="1" applyBorder="1" applyAlignment="1">
      <alignment horizontal="center" vertical="center"/>
    </xf>
    <xf numFmtId="165" fontId="3" fillId="19" borderId="4" xfId="0" applyNumberFormat="1" applyFont="1" applyFill="1" applyBorder="1" applyAlignment="1">
      <alignment horizontal="center" vertical="center"/>
    </xf>
    <xf numFmtId="0" fontId="49" fillId="20" borderId="15" xfId="0" applyFont="1" applyFill="1" applyBorder="1" applyAlignment="1" applyProtection="1">
      <alignment horizontal="center" vertical="center" wrapText="1"/>
      <protection locked="0"/>
    </xf>
    <xf numFmtId="0" fontId="49" fillId="20" borderId="16" xfId="0" applyFont="1" applyFill="1" applyBorder="1" applyAlignment="1" applyProtection="1">
      <alignment horizontal="center" vertical="center" wrapText="1"/>
      <protection locked="0"/>
    </xf>
    <xf numFmtId="0" fontId="49" fillId="20" borderId="16" xfId="0" applyFont="1" applyFill="1" applyBorder="1" applyAlignment="1">
      <alignment horizontal="center" vertical="center" wrapText="1"/>
    </xf>
    <xf numFmtId="0" fontId="49" fillId="20" borderId="17" xfId="0" applyFont="1" applyFill="1" applyBorder="1" applyAlignment="1">
      <alignment horizontal="center" vertical="center" wrapText="1"/>
    </xf>
    <xf numFmtId="0" fontId="17" fillId="20" borderId="22" xfId="0" applyFont="1" applyFill="1" applyBorder="1" applyAlignment="1" applyProtection="1">
      <alignment horizontal="center" vertical="center"/>
      <protection locked="0"/>
    </xf>
    <xf numFmtId="0" fontId="17" fillId="20" borderId="3" xfId="0" applyFont="1" applyFill="1" applyBorder="1" applyAlignment="1" applyProtection="1">
      <alignment horizontal="center" vertical="center"/>
      <protection locked="0"/>
    </xf>
    <xf numFmtId="0" fontId="50" fillId="20" borderId="24" xfId="0" applyFont="1" applyFill="1" applyBorder="1" applyProtection="1">
      <protection locked="0"/>
    </xf>
    <xf numFmtId="0" fontId="15" fillId="0" borderId="2" xfId="0" applyFont="1" applyBorder="1" applyAlignment="1" applyProtection="1">
      <alignment horizontal="center" vertical="center"/>
      <protection locked="0"/>
    </xf>
    <xf numFmtId="166" fontId="15" fillId="0" borderId="2" xfId="0" applyNumberFormat="1" applyFont="1" applyBorder="1" applyAlignment="1">
      <alignment horizontal="center" vertical="center"/>
    </xf>
    <xf numFmtId="1" fontId="15" fillId="0" borderId="2" xfId="0" applyNumberFormat="1" applyFont="1" applyBorder="1" applyAlignment="1">
      <alignment horizontal="center" vertical="center"/>
    </xf>
    <xf numFmtId="0" fontId="15" fillId="17" borderId="2" xfId="0" applyFont="1" applyFill="1" applyBorder="1" applyAlignment="1" applyProtection="1">
      <alignment horizontal="center" vertical="center"/>
      <protection locked="0"/>
    </xf>
    <xf numFmtId="166" fontId="15" fillId="17" borderId="2" xfId="0" applyNumberFormat="1" applyFont="1" applyFill="1" applyBorder="1" applyAlignment="1">
      <alignment horizontal="center" vertical="center"/>
    </xf>
    <xf numFmtId="1" fontId="15" fillId="17" borderId="2" xfId="0" applyNumberFormat="1" applyFont="1" applyFill="1" applyBorder="1" applyAlignment="1">
      <alignment horizontal="center" vertical="center"/>
    </xf>
    <xf numFmtId="1" fontId="5" fillId="10" borderId="2" xfId="0" applyNumberFormat="1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 wrapText="1"/>
    </xf>
    <xf numFmtId="0" fontId="34" fillId="11" borderId="8" xfId="0" applyFont="1" applyFill="1" applyBorder="1" applyAlignment="1">
      <alignment horizontal="center" vertical="center"/>
    </xf>
    <xf numFmtId="0" fontId="34" fillId="11" borderId="9" xfId="0" applyFont="1" applyFill="1" applyBorder="1" applyAlignment="1">
      <alignment horizontal="center" vertical="center"/>
    </xf>
    <xf numFmtId="0" fontId="5" fillId="14" borderId="6" xfId="0" applyFont="1" applyFill="1" applyBorder="1" applyAlignment="1">
      <alignment horizontal="center" vertical="center"/>
    </xf>
    <xf numFmtId="0" fontId="34" fillId="6" borderId="13" xfId="0" applyFont="1" applyFill="1" applyBorder="1" applyAlignment="1">
      <alignment horizontal="center" vertical="center" wrapText="1"/>
    </xf>
    <xf numFmtId="0" fontId="48" fillId="3" borderId="0" xfId="0" applyFont="1" applyFill="1" applyAlignment="1">
      <alignment horizontal="center" vertical="center"/>
    </xf>
    <xf numFmtId="0" fontId="22" fillId="21" borderId="14" xfId="0" applyFont="1" applyFill="1" applyBorder="1" applyAlignment="1">
      <alignment horizontal="center" vertical="center" wrapText="1"/>
    </xf>
    <xf numFmtId="0" fontId="24" fillId="21" borderId="14" xfId="0" applyFont="1" applyFill="1" applyBorder="1" applyAlignment="1">
      <alignment horizontal="center" vertical="center" wrapText="1"/>
    </xf>
    <xf numFmtId="0" fontId="21" fillId="21" borderId="14" xfId="0" applyFont="1" applyFill="1" applyBorder="1" applyAlignment="1">
      <alignment horizontal="center" vertical="center" wrapText="1"/>
    </xf>
    <xf numFmtId="0" fontId="22" fillId="21" borderId="41" xfId="0" applyFont="1" applyFill="1" applyBorder="1" applyAlignment="1">
      <alignment horizontal="center" vertical="center" wrapText="1"/>
    </xf>
    <xf numFmtId="0" fontId="18" fillId="3" borderId="2" xfId="0" applyFont="1" applyFill="1" applyBorder="1" applyAlignment="1">
      <alignment horizontal="center" vertical="center"/>
    </xf>
    <xf numFmtId="0" fontId="14" fillId="3" borderId="15" xfId="0" applyFont="1" applyFill="1" applyBorder="1" applyAlignment="1">
      <alignment horizontal="center" vertical="center"/>
    </xf>
    <xf numFmtId="0" fontId="18" fillId="3" borderId="16" xfId="0" applyFont="1" applyFill="1" applyBorder="1" applyAlignment="1">
      <alignment horizontal="center" vertical="center"/>
    </xf>
    <xf numFmtId="2" fontId="20" fillId="0" borderId="16" xfId="0" applyNumberFormat="1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1" fontId="18" fillId="3" borderId="17" xfId="0" applyNumberFormat="1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1" fontId="18" fillId="3" borderId="4" xfId="0" applyNumberFormat="1" applyFont="1" applyFill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0" fontId="18" fillId="3" borderId="43" xfId="0" applyFont="1" applyFill="1" applyBorder="1" applyAlignment="1">
      <alignment horizontal="center" vertical="center"/>
    </xf>
    <xf numFmtId="0" fontId="20" fillId="0" borderId="43" xfId="0" applyFont="1" applyBorder="1" applyAlignment="1">
      <alignment horizontal="center" vertical="center"/>
    </xf>
    <xf numFmtId="1" fontId="18" fillId="3" borderId="5" xfId="0" applyNumberFormat="1" applyFont="1" applyFill="1" applyBorder="1" applyAlignment="1">
      <alignment horizontal="center" vertical="center"/>
    </xf>
    <xf numFmtId="1" fontId="51" fillId="21" borderId="42" xfId="0" applyNumberFormat="1" applyFont="1" applyFill="1" applyBorder="1" applyAlignment="1">
      <alignment horizontal="center" vertical="center" wrapText="1"/>
    </xf>
    <xf numFmtId="166" fontId="5" fillId="14" borderId="6" xfId="0" applyNumberFormat="1" applyFont="1" applyFill="1" applyBorder="1" applyAlignment="1">
      <alignment horizontal="center" vertical="center"/>
    </xf>
    <xf numFmtId="0" fontId="39" fillId="12" borderId="27" xfId="0" applyFont="1" applyFill="1" applyBorder="1" applyAlignment="1">
      <alignment horizontal="center" vertical="center"/>
    </xf>
    <xf numFmtId="166" fontId="5" fillId="10" borderId="2" xfId="0" applyNumberFormat="1" applyFont="1" applyFill="1" applyBorder="1" applyAlignment="1">
      <alignment horizontal="center" vertical="center"/>
    </xf>
    <xf numFmtId="1" fontId="20" fillId="16" borderId="2" xfId="0" applyNumberFormat="1" applyFont="1" applyFill="1" applyBorder="1" applyAlignment="1">
      <alignment horizontal="center" vertical="center"/>
    </xf>
    <xf numFmtId="0" fontId="34" fillId="6" borderId="2" xfId="0" applyFont="1" applyFill="1" applyBorder="1" applyAlignment="1">
      <alignment horizontal="center" vertical="center" wrapText="1"/>
    </xf>
    <xf numFmtId="172" fontId="40" fillId="12" borderId="2" xfId="0" applyNumberFormat="1" applyFont="1" applyFill="1" applyBorder="1" applyAlignment="1">
      <alignment horizontal="center" vertical="center" wrapText="1" readingOrder="2"/>
    </xf>
    <xf numFmtId="0" fontId="34" fillId="8" borderId="2" xfId="0" applyFont="1" applyFill="1" applyBorder="1" applyAlignment="1">
      <alignment horizontal="center" vertical="center" wrapText="1"/>
    </xf>
    <xf numFmtId="1" fontId="5" fillId="15" borderId="2" xfId="0" applyNumberFormat="1" applyFont="1" applyFill="1" applyBorder="1" applyAlignment="1">
      <alignment horizontal="center" vertical="center" wrapText="1"/>
    </xf>
    <xf numFmtId="0" fontId="27" fillId="21" borderId="14" xfId="0" applyFont="1" applyFill="1" applyBorder="1" applyAlignment="1">
      <alignment horizontal="center" vertical="center" wrapText="1"/>
    </xf>
    <xf numFmtId="2" fontId="20" fillId="22" borderId="16" xfId="0" applyNumberFormat="1" applyFont="1" applyFill="1" applyBorder="1" applyAlignment="1">
      <alignment horizontal="center" vertical="center"/>
    </xf>
    <xf numFmtId="2" fontId="20" fillId="22" borderId="2" xfId="0" applyNumberFormat="1" applyFont="1" applyFill="1" applyBorder="1" applyAlignment="1">
      <alignment horizontal="center" vertical="center"/>
    </xf>
    <xf numFmtId="2" fontId="20" fillId="22" borderId="43" xfId="0" applyNumberFormat="1" applyFont="1" applyFill="1" applyBorder="1" applyAlignment="1">
      <alignment horizontal="center" vertical="center"/>
    </xf>
    <xf numFmtId="2" fontId="20" fillId="9" borderId="16" xfId="0" applyNumberFormat="1" applyFont="1" applyFill="1" applyBorder="1" applyAlignment="1">
      <alignment horizontal="center" vertical="center"/>
    </xf>
    <xf numFmtId="2" fontId="20" fillId="9" borderId="2" xfId="0" applyNumberFormat="1" applyFont="1" applyFill="1" applyBorder="1" applyAlignment="1">
      <alignment horizontal="center" vertical="center"/>
    </xf>
    <xf numFmtId="2" fontId="20" fillId="9" borderId="43" xfId="0" applyNumberFormat="1" applyFont="1" applyFill="1" applyBorder="1" applyAlignment="1">
      <alignment horizontal="center" vertical="center"/>
    </xf>
    <xf numFmtId="0" fontId="47" fillId="3" borderId="4" xfId="0" applyFont="1" applyFill="1" applyBorder="1" applyAlignment="1">
      <alignment horizontal="center" vertical="center"/>
    </xf>
    <xf numFmtId="167" fontId="18" fillId="3" borderId="0" xfId="0" applyNumberFormat="1" applyFont="1" applyFill="1" applyAlignment="1">
      <alignment horizontal="center" vertical="center"/>
    </xf>
    <xf numFmtId="0" fontId="15" fillId="0" borderId="2" xfId="0" applyFont="1" applyBorder="1" applyAlignment="1" applyProtection="1">
      <alignment horizontal="center" vertical="center" wrapText="1"/>
      <protection locked="0"/>
    </xf>
    <xf numFmtId="0" fontId="18" fillId="19" borderId="3" xfId="0" applyFont="1" applyFill="1" applyBorder="1" applyAlignment="1">
      <alignment horizontal="center" vertical="center"/>
    </xf>
    <xf numFmtId="167" fontId="18" fillId="19" borderId="29" xfId="0" applyNumberFormat="1" applyFont="1" applyFill="1" applyBorder="1" applyAlignment="1">
      <alignment horizontal="center" vertical="center"/>
    </xf>
    <xf numFmtId="0" fontId="5" fillId="23" borderId="2" xfId="0" applyFont="1" applyFill="1" applyBorder="1" applyAlignment="1" applyProtection="1">
      <alignment horizontal="center" vertical="center"/>
      <protection locked="0"/>
    </xf>
    <xf numFmtId="1" fontId="39" fillId="12" borderId="27" xfId="0" applyNumberFormat="1" applyFont="1" applyFill="1" applyBorder="1" applyAlignment="1">
      <alignment horizontal="center" vertical="center"/>
    </xf>
    <xf numFmtId="0" fontId="52" fillId="5" borderId="16" xfId="0" applyFont="1" applyFill="1" applyBorder="1" applyAlignment="1" applyProtection="1">
      <alignment horizontal="center" vertical="center" wrapText="1"/>
      <protection locked="0"/>
    </xf>
    <xf numFmtId="0" fontId="15" fillId="16" borderId="2" xfId="0" applyFont="1" applyFill="1" applyBorder="1" applyAlignment="1" applyProtection="1">
      <alignment horizontal="center" vertical="center"/>
      <protection locked="0"/>
    </xf>
    <xf numFmtId="2" fontId="20" fillId="0" borderId="2" xfId="0" applyNumberFormat="1" applyFont="1" applyBorder="1" applyAlignment="1">
      <alignment horizontal="center" vertical="center"/>
    </xf>
    <xf numFmtId="0" fontId="53" fillId="3" borderId="0" xfId="0" applyFont="1" applyFill="1"/>
    <xf numFmtId="0" fontId="54" fillId="6" borderId="14" xfId="0" applyFont="1" applyFill="1" applyBorder="1" applyAlignment="1">
      <alignment horizontal="center" vertical="center" wrapText="1"/>
    </xf>
    <xf numFmtId="0" fontId="55" fillId="6" borderId="1" xfId="0" applyFont="1" applyFill="1" applyBorder="1" applyAlignment="1">
      <alignment horizontal="center" vertical="center" wrapText="1"/>
    </xf>
    <xf numFmtId="0" fontId="56" fillId="3" borderId="1" xfId="0" applyFont="1" applyFill="1" applyBorder="1" applyAlignment="1">
      <alignment horizontal="center" vertical="center"/>
    </xf>
    <xf numFmtId="167" fontId="13" fillId="3" borderId="29" xfId="0" applyNumberFormat="1" applyFont="1" applyFill="1" applyBorder="1" applyAlignment="1">
      <alignment horizontal="center" vertical="center"/>
    </xf>
    <xf numFmtId="165" fontId="3" fillId="0" borderId="11" xfId="0" applyNumberFormat="1" applyFont="1" applyBorder="1" applyAlignment="1" applyProtection="1">
      <alignment horizontal="center" vertical="center" wrapText="1"/>
      <protection locked="0"/>
    </xf>
    <xf numFmtId="0" fontId="0" fillId="21" borderId="1" xfId="0" applyFill="1" applyBorder="1" applyAlignment="1">
      <alignment horizontal="center"/>
    </xf>
    <xf numFmtId="0" fontId="0" fillId="21" borderId="27" xfId="0" applyFill="1" applyBorder="1" applyAlignment="1">
      <alignment horizontal="center"/>
    </xf>
    <xf numFmtId="0" fontId="0" fillId="21" borderId="21" xfId="0" applyFill="1" applyBorder="1" applyAlignment="1">
      <alignment horizontal="center"/>
    </xf>
    <xf numFmtId="1" fontId="20" fillId="0" borderId="39" xfId="0" applyNumberFormat="1" applyFont="1" applyBorder="1" applyAlignment="1">
      <alignment horizontal="center" vertical="center"/>
    </xf>
    <xf numFmtId="1" fontId="20" fillId="0" borderId="40" xfId="0" applyNumberFormat="1" applyFont="1" applyBorder="1" applyAlignment="1">
      <alignment horizontal="center" vertical="center"/>
    </xf>
    <xf numFmtId="1" fontId="20" fillId="16" borderId="39" xfId="0" applyNumberFormat="1" applyFont="1" applyFill="1" applyBorder="1" applyAlignment="1">
      <alignment horizontal="center" vertical="center"/>
    </xf>
    <xf numFmtId="1" fontId="20" fillId="16" borderId="40" xfId="0" applyNumberFormat="1" applyFont="1" applyFill="1" applyBorder="1" applyAlignment="1">
      <alignment horizontal="center" vertical="center"/>
    </xf>
    <xf numFmtId="1" fontId="20" fillId="7" borderId="39" xfId="0" applyNumberFormat="1" applyFont="1" applyFill="1" applyBorder="1" applyAlignment="1">
      <alignment horizontal="center" vertical="center"/>
    </xf>
    <xf numFmtId="1" fontId="20" fillId="7" borderId="40" xfId="0" applyNumberFormat="1" applyFont="1" applyFill="1" applyBorder="1" applyAlignment="1">
      <alignment horizontal="center" vertical="center"/>
    </xf>
    <xf numFmtId="0" fontId="12" fillId="16" borderId="39" xfId="0" applyFont="1" applyFill="1" applyBorder="1" applyAlignment="1">
      <alignment horizontal="center" vertical="center"/>
    </xf>
    <xf numFmtId="0" fontId="12" fillId="16" borderId="40" xfId="0" applyFont="1" applyFill="1" applyBorder="1" applyAlignment="1">
      <alignment horizontal="center" vertical="center"/>
    </xf>
    <xf numFmtId="0" fontId="12" fillId="14" borderId="39" xfId="0" applyFont="1" applyFill="1" applyBorder="1" applyAlignment="1">
      <alignment horizontal="center" vertical="center"/>
    </xf>
    <xf numFmtId="0" fontId="12" fillId="14" borderId="40" xfId="0" applyFont="1" applyFill="1" applyBorder="1" applyAlignment="1">
      <alignment horizontal="center" vertical="center"/>
    </xf>
    <xf numFmtId="0" fontId="12" fillId="7" borderId="39" xfId="0" applyFont="1" applyFill="1" applyBorder="1" applyAlignment="1">
      <alignment horizontal="center" vertical="center"/>
    </xf>
    <xf numFmtId="0" fontId="12" fillId="7" borderId="40" xfId="0" applyFont="1" applyFill="1" applyBorder="1" applyAlignment="1">
      <alignment horizontal="center" vertical="center"/>
    </xf>
    <xf numFmtId="9" fontId="12" fillId="14" borderId="39" xfId="1" applyFont="1" applyFill="1" applyBorder="1" applyAlignment="1">
      <alignment horizontal="center" vertical="center"/>
    </xf>
    <xf numFmtId="9" fontId="12" fillId="14" borderId="40" xfId="1" applyFont="1" applyFill="1" applyBorder="1" applyAlignment="1">
      <alignment horizontal="center" vertical="center"/>
    </xf>
    <xf numFmtId="9" fontId="12" fillId="7" borderId="39" xfId="1" applyFont="1" applyFill="1" applyBorder="1" applyAlignment="1">
      <alignment horizontal="center" vertical="center"/>
    </xf>
    <xf numFmtId="9" fontId="12" fillId="7" borderId="40" xfId="1" applyFont="1" applyFill="1" applyBorder="1" applyAlignment="1">
      <alignment horizontal="center" vertical="center"/>
    </xf>
    <xf numFmtId="165" fontId="5" fillId="10" borderId="2" xfId="0" applyNumberFormat="1" applyFont="1" applyFill="1" applyBorder="1" applyAlignment="1">
      <alignment horizontal="center" vertical="center"/>
    </xf>
    <xf numFmtId="1" fontId="5" fillId="10" borderId="2" xfId="0" applyNumberFormat="1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center" vertical="center" wrapText="1"/>
    </xf>
    <xf numFmtId="0" fontId="38" fillId="2" borderId="0" xfId="0" applyFont="1" applyFill="1" applyAlignment="1">
      <alignment horizontal="center" vertical="center"/>
    </xf>
    <xf numFmtId="0" fontId="39" fillId="12" borderId="1" xfId="0" applyFont="1" applyFill="1" applyBorder="1" applyAlignment="1">
      <alignment horizontal="center" vertical="center" wrapText="1"/>
    </xf>
    <xf numFmtId="0" fontId="39" fillId="12" borderId="27" xfId="0" applyFont="1" applyFill="1" applyBorder="1" applyAlignment="1">
      <alignment horizontal="center" vertical="center" wrapText="1"/>
    </xf>
    <xf numFmtId="0" fontId="39" fillId="12" borderId="33" xfId="0" applyFont="1" applyFill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1" fontId="41" fillId="13" borderId="0" xfId="0" applyNumberFormat="1" applyFont="1" applyFill="1" applyAlignment="1">
      <alignment horizontal="center" vertical="center"/>
    </xf>
    <xf numFmtId="168" fontId="20" fillId="2" borderId="0" xfId="0" applyNumberFormat="1" applyFont="1" applyFill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0" fontId="35" fillId="12" borderId="1" xfId="0" applyFont="1" applyFill="1" applyBorder="1" applyAlignment="1">
      <alignment horizontal="center" vertical="center"/>
    </xf>
    <xf numFmtId="0" fontId="35" fillId="12" borderId="27" xfId="0" applyFont="1" applyFill="1" applyBorder="1" applyAlignment="1">
      <alignment horizontal="center" vertical="center"/>
    </xf>
    <xf numFmtId="0" fontId="35" fillId="12" borderId="33" xfId="0" applyFont="1" applyFill="1" applyBorder="1" applyAlignment="1">
      <alignment horizontal="center" vertical="center"/>
    </xf>
    <xf numFmtId="1" fontId="37" fillId="13" borderId="0" xfId="0" applyNumberFormat="1" applyFont="1" applyFill="1" applyAlignment="1">
      <alignment horizontal="center" vertical="center"/>
    </xf>
    <xf numFmtId="0" fontId="23" fillId="9" borderId="36" xfId="0" applyFont="1" applyFill="1" applyBorder="1" applyAlignment="1">
      <alignment horizontal="center" vertical="center"/>
    </xf>
    <xf numFmtId="0" fontId="34" fillId="8" borderId="1" xfId="0" applyFont="1" applyFill="1" applyBorder="1" applyAlignment="1">
      <alignment horizontal="center" vertical="center" wrapText="1"/>
    </xf>
    <xf numFmtId="0" fontId="34" fillId="8" borderId="33" xfId="0" applyFont="1" applyFill="1" applyBorder="1" applyAlignment="1">
      <alignment horizontal="center" vertical="center" wrapText="1"/>
    </xf>
    <xf numFmtId="0" fontId="34" fillId="11" borderId="9" xfId="0" applyFont="1" applyFill="1" applyBorder="1" applyAlignment="1">
      <alignment horizontal="center" vertical="center" wrapText="1"/>
    </xf>
    <xf numFmtId="0" fontId="34" fillId="11" borderId="10" xfId="0" applyFont="1" applyFill="1" applyBorder="1" applyAlignment="1">
      <alignment horizontal="center" vertical="center" wrapText="1"/>
    </xf>
    <xf numFmtId="0" fontId="34" fillId="11" borderId="8" xfId="0" applyFont="1" applyFill="1" applyBorder="1" applyAlignment="1">
      <alignment horizontal="center" vertical="center"/>
    </xf>
    <xf numFmtId="0" fontId="34" fillId="11" borderId="9" xfId="0" applyFont="1" applyFill="1" applyBorder="1" applyAlignment="1">
      <alignment horizontal="center" vertical="center"/>
    </xf>
    <xf numFmtId="0" fontId="5" fillId="14" borderId="6" xfId="0" applyFont="1" applyFill="1" applyBorder="1" applyAlignment="1">
      <alignment horizontal="center" vertical="center"/>
    </xf>
    <xf numFmtId="1" fontId="5" fillId="14" borderId="6" xfId="0" applyNumberFormat="1" applyFont="1" applyFill="1" applyBorder="1" applyAlignment="1">
      <alignment horizontal="center" vertical="center" wrapText="1"/>
    </xf>
    <xf numFmtId="1" fontId="5" fillId="15" borderId="6" xfId="0" applyNumberFormat="1" applyFont="1" applyFill="1" applyBorder="1" applyAlignment="1">
      <alignment horizontal="center" vertical="center" wrapText="1"/>
    </xf>
    <xf numFmtId="0" fontId="20" fillId="3" borderId="0" xfId="0" applyFont="1" applyFill="1" applyAlignment="1">
      <alignment horizontal="center" vertical="center"/>
    </xf>
    <xf numFmtId="0" fontId="34" fillId="6" borderId="12" xfId="0" applyFont="1" applyFill="1" applyBorder="1" applyAlignment="1">
      <alignment horizontal="center" vertical="center"/>
    </xf>
    <xf numFmtId="0" fontId="34" fillId="6" borderId="13" xfId="0" applyFont="1" applyFill="1" applyBorder="1" applyAlignment="1">
      <alignment horizontal="center" vertical="center"/>
    </xf>
    <xf numFmtId="0" fontId="34" fillId="6" borderId="13" xfId="0" applyFont="1" applyFill="1" applyBorder="1" applyAlignment="1">
      <alignment horizontal="center" vertical="center" wrapText="1"/>
    </xf>
    <xf numFmtId="0" fontId="34" fillId="6" borderId="14" xfId="0" applyFont="1" applyFill="1" applyBorder="1" applyAlignment="1">
      <alignment horizontal="center" vertical="center" wrapText="1"/>
    </xf>
    <xf numFmtId="1" fontId="40" fillId="12" borderId="1" xfId="0" applyNumberFormat="1" applyFont="1" applyFill="1" applyBorder="1" applyAlignment="1">
      <alignment horizontal="center" vertical="center" wrapText="1"/>
    </xf>
    <xf numFmtId="0" fontId="40" fillId="12" borderId="33" xfId="0" applyFont="1" applyFill="1" applyBorder="1" applyAlignment="1">
      <alignment horizontal="center" vertical="center" wrapText="1"/>
    </xf>
    <xf numFmtId="1" fontId="5" fillId="10" borderId="31" xfId="0" applyNumberFormat="1" applyFont="1" applyFill="1" applyBorder="1" applyAlignment="1">
      <alignment horizontal="center" vertical="center" wrapText="1"/>
    </xf>
    <xf numFmtId="170" fontId="39" fillId="12" borderId="1" xfId="0" applyNumberFormat="1" applyFont="1" applyFill="1" applyBorder="1" applyAlignment="1">
      <alignment horizontal="center" vertical="center" wrapText="1"/>
    </xf>
    <xf numFmtId="170" fontId="39" fillId="12" borderId="33" xfId="0" applyNumberFormat="1" applyFont="1" applyFill="1" applyBorder="1" applyAlignment="1">
      <alignment horizontal="center" vertical="center" wrapText="1"/>
    </xf>
    <xf numFmtId="0" fontId="42" fillId="7" borderId="37" xfId="0" applyFont="1" applyFill="1" applyBorder="1" applyAlignment="1">
      <alignment horizontal="center" vertical="center"/>
    </xf>
    <xf numFmtId="0" fontId="12" fillId="14" borderId="38" xfId="0" applyFont="1" applyFill="1" applyBorder="1" applyAlignment="1">
      <alignment horizontal="center" vertical="center"/>
    </xf>
    <xf numFmtId="0" fontId="44" fillId="7" borderId="38" xfId="0" applyFont="1" applyFill="1" applyBorder="1" applyAlignment="1">
      <alignment horizontal="center" vertical="center"/>
    </xf>
    <xf numFmtId="1" fontId="45" fillId="7" borderId="39" xfId="0" applyNumberFormat="1" applyFont="1" applyFill="1" applyBorder="1" applyAlignment="1">
      <alignment horizontal="center" vertical="center"/>
    </xf>
    <xf numFmtId="1" fontId="45" fillId="7" borderId="40" xfId="0" applyNumberFormat="1" applyFont="1" applyFill="1" applyBorder="1" applyAlignment="1">
      <alignment horizontal="center" vertical="center"/>
    </xf>
    <xf numFmtId="172" fontId="40" fillId="12" borderId="2" xfId="0" applyNumberFormat="1" applyFont="1" applyFill="1" applyBorder="1" applyAlignment="1">
      <alignment horizontal="center" vertical="center" wrapText="1" readingOrder="2"/>
    </xf>
    <xf numFmtId="171" fontId="12" fillId="16" borderId="39" xfId="0" applyNumberFormat="1" applyFont="1" applyFill="1" applyBorder="1" applyAlignment="1">
      <alignment horizontal="center" vertical="center"/>
    </xf>
    <xf numFmtId="171" fontId="12" fillId="16" borderId="40" xfId="0" applyNumberFormat="1" applyFont="1" applyFill="1" applyBorder="1" applyAlignment="1">
      <alignment horizontal="center" vertical="center"/>
    </xf>
    <xf numFmtId="0" fontId="34" fillId="6" borderId="44" xfId="0" applyFont="1" applyFill="1" applyBorder="1" applyAlignment="1">
      <alignment horizontal="center" vertical="center"/>
    </xf>
    <xf numFmtId="0" fontId="34" fillId="6" borderId="30" xfId="0" applyFont="1" applyFill="1" applyBorder="1" applyAlignment="1">
      <alignment horizontal="center" vertical="center"/>
    </xf>
    <xf numFmtId="0" fontId="5" fillId="10" borderId="11" xfId="0" applyFont="1" applyFill="1" applyBorder="1" applyAlignment="1">
      <alignment horizontal="center" vertical="center"/>
    </xf>
    <xf numFmtId="0" fontId="5" fillId="10" borderId="31" xfId="0" applyFont="1" applyFill="1" applyBorder="1" applyAlignment="1">
      <alignment horizontal="center" vertical="center"/>
    </xf>
    <xf numFmtId="0" fontId="43" fillId="2" borderId="0" xfId="0" applyFont="1" applyFill="1" applyAlignment="1" applyProtection="1">
      <alignment horizontal="center" vertical="center"/>
      <protection locked="0"/>
    </xf>
  </cellXfs>
  <cellStyles count="2">
    <cellStyle name="Normal" xfId="0" builtinId="0"/>
    <cellStyle name="Percent" xfId="1" builtinId="5"/>
  </cellStyles>
  <dxfs count="7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gradientFill degree="90">
          <stop position="0">
            <color rgb="FFFFBDBD"/>
          </stop>
          <stop position="0.5">
            <color theme="0"/>
          </stop>
          <stop position="1">
            <color rgb="FFFFBDBD"/>
          </stop>
        </gradient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79998168889431442"/>
        </patternFill>
      </fill>
    </dxf>
    <dxf>
      <fill>
        <gradientFill degree="90">
          <stop position="0">
            <color rgb="FFFFBDBD"/>
          </stop>
          <stop position="0.5">
            <color theme="0"/>
          </stop>
          <stop position="1">
            <color rgb="FFFFBDBD"/>
          </stop>
        </gradient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79998168889431442"/>
        </patternFill>
      </fill>
    </dxf>
    <dxf>
      <fill>
        <gradientFill degree="90">
          <stop position="0">
            <color rgb="FFFFBDBD"/>
          </stop>
          <stop position="0.5">
            <color theme="0"/>
          </stop>
          <stop position="1">
            <color rgb="FFFFBDBD"/>
          </stop>
        </gradient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gradientFill degree="90">
          <stop position="0">
            <color rgb="FFFFBDBD"/>
          </stop>
          <stop position="0.5">
            <color theme="0"/>
          </stop>
          <stop position="1">
            <color rgb="FFFFBDBD"/>
          </stop>
        </gradient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gradientFill degree="90">
          <stop position="0">
            <color rgb="FFFFBDBD"/>
          </stop>
          <stop position="0.5">
            <color theme="0"/>
          </stop>
          <stop position="1">
            <color rgb="FFFFBDBD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gradientFill degree="90">
          <stop position="0">
            <color rgb="FFFFBDBD"/>
          </stop>
          <stop position="0.5">
            <color theme="0"/>
          </stop>
          <stop position="1">
            <color rgb="FFFFBDBD"/>
          </stop>
        </gradient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patternFill>
          <bgColor theme="7" tint="0.79998168889431442"/>
        </patternFill>
      </fill>
    </dxf>
    <dxf>
      <fill>
        <gradientFill degree="90">
          <stop position="0">
            <color rgb="FFFFBDBD"/>
          </stop>
          <stop position="0.5">
            <color theme="0"/>
          </stop>
          <stop position="1">
            <color rgb="FFFFBDBD"/>
          </stop>
        </gradient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patternFill>
          <bgColor theme="7" tint="0.79998168889431442"/>
        </patternFill>
      </fill>
    </dxf>
    <dxf>
      <fill>
        <gradientFill degree="90">
          <stop position="0">
            <color rgb="FFFFBDBD"/>
          </stop>
          <stop position="0.5">
            <color theme="0"/>
          </stop>
          <stop position="1">
            <color rgb="FFFFBDBD"/>
          </stop>
        </gradient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ill>
        <patternFill>
          <bgColor theme="7" tint="0.79998168889431442"/>
        </patternFill>
      </fill>
    </dxf>
    <dxf>
      <fill>
        <gradientFill degree="90">
          <stop position="0">
            <color rgb="FFFFBDBD"/>
          </stop>
          <stop position="0.5">
            <color theme="0"/>
          </stop>
          <stop position="1">
            <color rgb="FFFFBDBD"/>
          </stop>
        </gradient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gradientFill degree="90">
          <stop position="0">
            <color theme="0"/>
          </stop>
          <stop position="0.5">
            <color rgb="FFFF0000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FFABAB"/>
      <color rgb="FFFFDE9B"/>
      <color rgb="FFFFBDBD"/>
      <color rgb="FFFFFFEB"/>
      <color rgb="FFF5F9FD"/>
      <color rgb="FFFCFDE7"/>
      <color rgb="FFEBFFFD"/>
      <color rgb="FFD5FFFB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&#1575;&#1604;&#1593;&#1605;&#1575;&#1604;!A1"/><Relationship Id="rId3" Type="http://schemas.openxmlformats.org/officeDocument/2006/relationships/hyperlink" Target="#&#1575;&#1604;&#1593;&#1605;&#1575;&#1604;!AL1"/><Relationship Id="rId7" Type="http://schemas.openxmlformats.org/officeDocument/2006/relationships/hyperlink" Target="#&#1575;&#1604;&#1593;&#1605;&#1575;&#1604;!BZ1"/><Relationship Id="rId2" Type="http://schemas.openxmlformats.org/officeDocument/2006/relationships/hyperlink" Target="#&#1575;&#1604;&#1593;&#1605;&#1575;&#1604;!AB1"/><Relationship Id="rId1" Type="http://schemas.openxmlformats.org/officeDocument/2006/relationships/hyperlink" Target="#&#1575;&#1604;&#1593;&#1605;&#1575;&#1604;!R1"/><Relationship Id="rId6" Type="http://schemas.openxmlformats.org/officeDocument/2006/relationships/hyperlink" Target="#&#1575;&#1604;&#1593;&#1605;&#1575;&#1604;!BP1"/><Relationship Id="rId5" Type="http://schemas.openxmlformats.org/officeDocument/2006/relationships/hyperlink" Target="#&#1575;&#1604;&#1593;&#1605;&#1575;&#1604;!BF1"/><Relationship Id="rId10" Type="http://schemas.openxmlformats.org/officeDocument/2006/relationships/image" Target="../media/image2.svg"/><Relationship Id="rId4" Type="http://schemas.openxmlformats.org/officeDocument/2006/relationships/hyperlink" Target="#&#1575;&#1604;&#1593;&#1605;&#1575;&#1604;!AV1"/><Relationship Id="rId9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hyperlink" Target="#&#1575;&#1604;&#1575;&#1608;&#1585;&#1583;&#1585;&#1575;&#1578;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svg"/><Relationship Id="rId2" Type="http://schemas.openxmlformats.org/officeDocument/2006/relationships/image" Target="../media/image3.png"/><Relationship Id="rId1" Type="http://schemas.openxmlformats.org/officeDocument/2006/relationships/hyperlink" Target="#&#1575;&#1604;&#1575;&#1608;&#1585;&#1583;&#1585;&#1575;&#1578;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212912</xdr:colOff>
      <xdr:row>1</xdr:row>
      <xdr:rowOff>134470</xdr:rowOff>
    </xdr:from>
    <xdr:to>
      <xdr:col>3</xdr:col>
      <xdr:colOff>268941</xdr:colOff>
      <xdr:row>5</xdr:row>
      <xdr:rowOff>78441</xdr:rowOff>
    </xdr:to>
    <xdr:sp macro="" textlink="">
      <xdr:nvSpPr>
        <xdr:cNvPr id="3" name="سهم: لليسار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92ADD5-E9F9-444D-A350-933F8187BCAF}"/>
            </a:ext>
          </a:extLst>
        </xdr:cNvPr>
        <xdr:cNvSpPr/>
      </xdr:nvSpPr>
      <xdr:spPr>
        <a:xfrm>
          <a:off x="11222960118" y="369794"/>
          <a:ext cx="2678206" cy="1333500"/>
        </a:xfrm>
        <a:prstGeom prst="leftArrow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1"/>
          <a:r>
            <a:rPr lang="ar-EG" sz="3600" b="1">
              <a:solidFill>
                <a:sysClr val="windowText" lastClr="000000"/>
              </a:solidFill>
              <a:latin typeface="Dubai" panose="020B0503030403030204" pitchFamily="34" charset="-78"/>
              <a:ea typeface="Monotype Koufi" pitchFamily="2" charset="-78"/>
              <a:cs typeface="Dubai" panose="020B0503030403030204" pitchFamily="34" charset="-78"/>
            </a:rPr>
            <a:t>عمار</a:t>
          </a:r>
        </a:p>
      </xdr:txBody>
    </xdr:sp>
    <xdr:clientData/>
  </xdr:twoCellAnchor>
  <xdr:twoCellAnchor>
    <xdr:from>
      <xdr:col>1</xdr:col>
      <xdr:colOff>0</xdr:colOff>
      <xdr:row>8</xdr:row>
      <xdr:rowOff>0</xdr:rowOff>
    </xdr:from>
    <xdr:to>
      <xdr:col>3</xdr:col>
      <xdr:colOff>56029</xdr:colOff>
      <xdr:row>13</xdr:row>
      <xdr:rowOff>156883</xdr:rowOff>
    </xdr:to>
    <xdr:sp macro="" textlink="">
      <xdr:nvSpPr>
        <xdr:cNvPr id="4" name="سهم: لليسار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87FD766-B1D3-4207-A55A-0AC925CBFD27}"/>
            </a:ext>
          </a:extLst>
        </xdr:cNvPr>
        <xdr:cNvSpPr/>
      </xdr:nvSpPr>
      <xdr:spPr>
        <a:xfrm>
          <a:off x="11223173030" y="2330824"/>
          <a:ext cx="2678206" cy="1333500"/>
        </a:xfrm>
        <a:prstGeom prst="leftArrow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1"/>
          <a:r>
            <a:rPr lang="ar-EG" sz="3600" b="1">
              <a:solidFill>
                <a:sysClr val="windowText" lastClr="000000"/>
              </a:solidFill>
              <a:latin typeface="Dubai" panose="020B0503030403030204" pitchFamily="34" charset="-78"/>
              <a:ea typeface="Monotype Koufi" pitchFamily="2" charset="-78"/>
              <a:cs typeface="Dubai" panose="020B0503030403030204" pitchFamily="34" charset="-78"/>
            </a:rPr>
            <a:t>أحمد</a:t>
          </a:r>
        </a:p>
      </xdr:txBody>
    </xdr:sp>
    <xdr:clientData/>
  </xdr:twoCellAnchor>
  <xdr:twoCellAnchor>
    <xdr:from>
      <xdr:col>1</xdr:col>
      <xdr:colOff>0</xdr:colOff>
      <xdr:row>17</xdr:row>
      <xdr:rowOff>0</xdr:rowOff>
    </xdr:from>
    <xdr:to>
      <xdr:col>3</xdr:col>
      <xdr:colOff>56029</xdr:colOff>
      <xdr:row>22</xdr:row>
      <xdr:rowOff>156882</xdr:rowOff>
    </xdr:to>
    <xdr:sp macro="" textlink="">
      <xdr:nvSpPr>
        <xdr:cNvPr id="5" name="سهم: لليسار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A4249EA-05ED-4962-92C9-FBD68AA412C0}"/>
            </a:ext>
          </a:extLst>
        </xdr:cNvPr>
        <xdr:cNvSpPr/>
      </xdr:nvSpPr>
      <xdr:spPr>
        <a:xfrm>
          <a:off x="11223173030" y="4448735"/>
          <a:ext cx="2678206" cy="1333500"/>
        </a:xfrm>
        <a:prstGeom prst="leftArrow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1"/>
          <a:r>
            <a:rPr lang="ar-EG" sz="3600" b="1">
              <a:solidFill>
                <a:sysClr val="windowText" lastClr="000000"/>
              </a:solidFill>
              <a:latin typeface="Dubai" panose="020B0503030403030204" pitchFamily="34" charset="-78"/>
              <a:ea typeface="Monotype Koufi" pitchFamily="2" charset="-78"/>
              <a:cs typeface="Dubai" panose="020B0503030403030204" pitchFamily="34" charset="-78"/>
            </a:rPr>
            <a:t>نقشارة</a:t>
          </a:r>
        </a:p>
      </xdr:txBody>
    </xdr:sp>
    <xdr:clientData/>
  </xdr:twoCellAnchor>
  <xdr:twoCellAnchor>
    <xdr:from>
      <xdr:col>1</xdr:col>
      <xdr:colOff>0</xdr:colOff>
      <xdr:row>25</xdr:row>
      <xdr:rowOff>0</xdr:rowOff>
    </xdr:from>
    <xdr:to>
      <xdr:col>3</xdr:col>
      <xdr:colOff>56029</xdr:colOff>
      <xdr:row>30</xdr:row>
      <xdr:rowOff>156883</xdr:rowOff>
    </xdr:to>
    <xdr:sp macro="" textlink="">
      <xdr:nvSpPr>
        <xdr:cNvPr id="6" name="سهم: لليسار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1D473F1-DE3B-4EA2-9C7B-2BCCA8AB8F42}"/>
            </a:ext>
          </a:extLst>
        </xdr:cNvPr>
        <xdr:cNvSpPr/>
      </xdr:nvSpPr>
      <xdr:spPr>
        <a:xfrm>
          <a:off x="11223173030" y="6331324"/>
          <a:ext cx="2678206" cy="1333500"/>
        </a:xfrm>
        <a:prstGeom prst="leftArrow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1"/>
          <a:r>
            <a:rPr lang="ar-EG" sz="3600" b="1">
              <a:solidFill>
                <a:sysClr val="windowText" lastClr="000000"/>
              </a:solidFill>
              <a:latin typeface="Dubai" panose="020B0503030403030204" pitchFamily="34" charset="-78"/>
              <a:ea typeface="Monotype Koufi" pitchFamily="2" charset="-78"/>
              <a:cs typeface="Dubai" panose="020B0503030403030204" pitchFamily="34" charset="-78"/>
            </a:rPr>
            <a:t>زياد</a:t>
          </a:r>
        </a:p>
      </xdr:txBody>
    </xdr:sp>
    <xdr:clientData/>
  </xdr:twoCellAnchor>
  <xdr:twoCellAnchor>
    <xdr:from>
      <xdr:col>3</xdr:col>
      <xdr:colOff>1266264</xdr:colOff>
      <xdr:row>1</xdr:row>
      <xdr:rowOff>168088</xdr:rowOff>
    </xdr:from>
    <xdr:to>
      <xdr:col>6</xdr:col>
      <xdr:colOff>11206</xdr:colOff>
      <xdr:row>5</xdr:row>
      <xdr:rowOff>112059</xdr:rowOff>
    </xdr:to>
    <xdr:sp macro="" textlink="">
      <xdr:nvSpPr>
        <xdr:cNvPr id="7" name="سهم: لليسار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183D97A-7416-4D29-9711-A65FFB77DF24}"/>
            </a:ext>
          </a:extLst>
        </xdr:cNvPr>
        <xdr:cNvSpPr/>
      </xdr:nvSpPr>
      <xdr:spPr>
        <a:xfrm>
          <a:off x="11219284589" y="403412"/>
          <a:ext cx="2678206" cy="1333500"/>
        </a:xfrm>
        <a:prstGeom prst="leftArrow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1"/>
          <a:r>
            <a:rPr lang="ar-EG" sz="3600" b="1">
              <a:solidFill>
                <a:sysClr val="windowText" lastClr="000000"/>
              </a:solidFill>
              <a:latin typeface="Dubai" panose="020B0503030403030204" pitchFamily="34" charset="-78"/>
              <a:ea typeface="Monotype Koufi" pitchFamily="2" charset="-78"/>
              <a:cs typeface="Dubai" panose="020B0503030403030204" pitchFamily="34" charset="-78"/>
            </a:rPr>
            <a:t>ابراهيم</a:t>
          </a:r>
        </a:p>
      </xdr:txBody>
    </xdr:sp>
    <xdr:clientData/>
  </xdr:twoCellAnchor>
  <xdr:twoCellAnchor>
    <xdr:from>
      <xdr:col>3</xdr:col>
      <xdr:colOff>1299882</xdr:colOff>
      <xdr:row>8</xdr:row>
      <xdr:rowOff>11205</xdr:rowOff>
    </xdr:from>
    <xdr:to>
      <xdr:col>6</xdr:col>
      <xdr:colOff>44824</xdr:colOff>
      <xdr:row>13</xdr:row>
      <xdr:rowOff>168088</xdr:rowOff>
    </xdr:to>
    <xdr:sp macro="" textlink="">
      <xdr:nvSpPr>
        <xdr:cNvPr id="8" name="سهم: لليسار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8927504-2730-433D-9D43-7966049C9BAF}"/>
            </a:ext>
          </a:extLst>
        </xdr:cNvPr>
        <xdr:cNvSpPr/>
      </xdr:nvSpPr>
      <xdr:spPr>
        <a:xfrm>
          <a:off x="11219250971" y="2342029"/>
          <a:ext cx="2678206" cy="1333500"/>
        </a:xfrm>
        <a:prstGeom prst="leftArrow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1"/>
          <a:r>
            <a:rPr lang="ar-EG" sz="3600" b="1">
              <a:solidFill>
                <a:sysClr val="windowText" lastClr="000000"/>
              </a:solidFill>
              <a:latin typeface="Dubai" panose="020B0503030403030204" pitchFamily="34" charset="-78"/>
              <a:ea typeface="Monotype Koufi" pitchFamily="2" charset="-78"/>
              <a:cs typeface="Dubai" panose="020B0503030403030204" pitchFamily="34" charset="-78"/>
            </a:rPr>
            <a:t>البدراني</a:t>
          </a:r>
        </a:p>
      </xdr:txBody>
    </xdr:sp>
    <xdr:clientData/>
  </xdr:twoCellAnchor>
  <xdr:twoCellAnchor>
    <xdr:from>
      <xdr:col>3</xdr:col>
      <xdr:colOff>1277471</xdr:colOff>
      <xdr:row>16</xdr:row>
      <xdr:rowOff>156882</xdr:rowOff>
    </xdr:from>
    <xdr:to>
      <xdr:col>6</xdr:col>
      <xdr:colOff>22413</xdr:colOff>
      <xdr:row>22</xdr:row>
      <xdr:rowOff>78441</xdr:rowOff>
    </xdr:to>
    <xdr:sp macro="" textlink="">
      <xdr:nvSpPr>
        <xdr:cNvPr id="9" name="سهم: لليسار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4A64289-B6CD-4DCF-98D1-25F887D2D06B}"/>
            </a:ext>
          </a:extLst>
        </xdr:cNvPr>
        <xdr:cNvSpPr/>
      </xdr:nvSpPr>
      <xdr:spPr>
        <a:xfrm>
          <a:off x="11219273382" y="4370294"/>
          <a:ext cx="2678206" cy="1333500"/>
        </a:xfrm>
        <a:prstGeom prst="leftArrow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1"/>
          <a:r>
            <a:rPr lang="ar-EG" sz="3600" b="1">
              <a:solidFill>
                <a:sysClr val="windowText" lastClr="000000"/>
              </a:solidFill>
              <a:latin typeface="Dubai" panose="020B0503030403030204" pitchFamily="34" charset="-78"/>
              <a:ea typeface="Monotype Koufi" pitchFamily="2" charset="-78"/>
              <a:cs typeface="Dubai" panose="020B0503030403030204" pitchFamily="34" charset="-78"/>
            </a:rPr>
            <a:t>مصطفي</a:t>
          </a:r>
        </a:p>
      </xdr:txBody>
    </xdr:sp>
    <xdr:clientData/>
  </xdr:twoCellAnchor>
  <xdr:twoCellAnchor>
    <xdr:from>
      <xdr:col>4</xdr:col>
      <xdr:colOff>0</xdr:colOff>
      <xdr:row>25</xdr:row>
      <xdr:rowOff>0</xdr:rowOff>
    </xdr:from>
    <xdr:to>
      <xdr:col>6</xdr:col>
      <xdr:colOff>56030</xdr:colOff>
      <xdr:row>30</xdr:row>
      <xdr:rowOff>156883</xdr:rowOff>
    </xdr:to>
    <xdr:sp macro="" textlink="">
      <xdr:nvSpPr>
        <xdr:cNvPr id="10" name="سهم: لليسار 9">
          <a:extLst>
            <a:ext uri="{FF2B5EF4-FFF2-40B4-BE49-F238E27FC236}">
              <a16:creationId xmlns:a16="http://schemas.microsoft.com/office/drawing/2014/main" id="{DA11C77B-2988-409B-82F7-FBFF0073C2C0}"/>
            </a:ext>
          </a:extLst>
        </xdr:cNvPr>
        <xdr:cNvSpPr/>
      </xdr:nvSpPr>
      <xdr:spPr>
        <a:xfrm>
          <a:off x="11219239765" y="6331324"/>
          <a:ext cx="2678206" cy="1333500"/>
        </a:xfrm>
        <a:prstGeom prst="leftArrow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1" anchor="ctr"/>
        <a:lstStyle/>
        <a:p>
          <a:pPr algn="ctr" rtl="1"/>
          <a:endParaRPr lang="ar-EG" sz="3600" b="1">
            <a:solidFill>
              <a:sysClr val="windowText" lastClr="000000"/>
            </a:solidFill>
            <a:latin typeface="Dubai" panose="020B0503030403030204" pitchFamily="34" charset="-78"/>
            <a:ea typeface="Monotype Koufi" pitchFamily="2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37</xdr:col>
      <xdr:colOff>4072217</xdr:colOff>
      <xdr:row>0</xdr:row>
      <xdr:rowOff>134471</xdr:rowOff>
    </xdr:from>
    <xdr:to>
      <xdr:col>37</xdr:col>
      <xdr:colOff>4986617</xdr:colOff>
      <xdr:row>3</xdr:row>
      <xdr:rowOff>230842</xdr:rowOff>
    </xdr:to>
    <xdr:pic>
      <xdr:nvPicPr>
        <xdr:cNvPr id="12" name="رسم 11" descr="منزل مع تعبئة خالصة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11CD903-C409-4A94-B013-52EA005B1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224484118" y="13447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27</xdr:col>
      <xdr:colOff>3272118</xdr:colOff>
      <xdr:row>1</xdr:row>
      <xdr:rowOff>268941</xdr:rowOff>
    </xdr:from>
    <xdr:to>
      <xdr:col>27</xdr:col>
      <xdr:colOff>4186518</xdr:colOff>
      <xdr:row>4</xdr:row>
      <xdr:rowOff>29136</xdr:rowOff>
    </xdr:to>
    <xdr:pic>
      <xdr:nvPicPr>
        <xdr:cNvPr id="11" name="رسم 10" descr="منزل مع تعبئة خالصة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C32EF97-F695-4E5B-A694-FC6E6F149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239224335" y="50426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47</xdr:col>
      <xdr:colOff>2924736</xdr:colOff>
      <xdr:row>0</xdr:row>
      <xdr:rowOff>201706</xdr:rowOff>
    </xdr:from>
    <xdr:to>
      <xdr:col>47</xdr:col>
      <xdr:colOff>3839136</xdr:colOff>
      <xdr:row>3</xdr:row>
      <xdr:rowOff>298077</xdr:rowOff>
    </xdr:to>
    <xdr:pic>
      <xdr:nvPicPr>
        <xdr:cNvPr id="13" name="رسم 12" descr="منزل مع تعبئة خالصة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F9A1D01-6ABD-4C04-8B60-64979119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207455659" y="20170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1467971</xdr:colOff>
      <xdr:row>0</xdr:row>
      <xdr:rowOff>224117</xdr:rowOff>
    </xdr:from>
    <xdr:to>
      <xdr:col>57</xdr:col>
      <xdr:colOff>2382371</xdr:colOff>
      <xdr:row>3</xdr:row>
      <xdr:rowOff>320488</xdr:rowOff>
    </xdr:to>
    <xdr:pic>
      <xdr:nvPicPr>
        <xdr:cNvPr id="14" name="رسم 13" descr="منزل مع تعبئة خالصة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16A54A1-0FD2-4CDC-B4BE-06F90A635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192854394" y="224117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67</xdr:col>
      <xdr:colOff>2891117</xdr:colOff>
      <xdr:row>1</xdr:row>
      <xdr:rowOff>22411</xdr:rowOff>
    </xdr:from>
    <xdr:to>
      <xdr:col>67</xdr:col>
      <xdr:colOff>3805517</xdr:colOff>
      <xdr:row>3</xdr:row>
      <xdr:rowOff>354106</xdr:rowOff>
    </xdr:to>
    <xdr:pic>
      <xdr:nvPicPr>
        <xdr:cNvPr id="15" name="رسم 14" descr="منزل مع تعبئة خالصة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6AB3708-40BA-44DB-892F-1C2CB1C55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177491131" y="25773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77</xdr:col>
      <xdr:colOff>2061882</xdr:colOff>
      <xdr:row>1</xdr:row>
      <xdr:rowOff>78441</xdr:rowOff>
    </xdr:from>
    <xdr:to>
      <xdr:col>77</xdr:col>
      <xdr:colOff>2976282</xdr:colOff>
      <xdr:row>3</xdr:row>
      <xdr:rowOff>410136</xdr:rowOff>
    </xdr:to>
    <xdr:pic>
      <xdr:nvPicPr>
        <xdr:cNvPr id="16" name="رسم 15" descr="منزل مع تعبئة خالصة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926AB9C-DD67-4F40-B0F9-3DA214623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162262336" y="31376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87</xdr:col>
      <xdr:colOff>2308411</xdr:colOff>
      <xdr:row>0</xdr:row>
      <xdr:rowOff>190499</xdr:rowOff>
    </xdr:from>
    <xdr:to>
      <xdr:col>87</xdr:col>
      <xdr:colOff>3222811</xdr:colOff>
      <xdr:row>3</xdr:row>
      <xdr:rowOff>286870</xdr:rowOff>
    </xdr:to>
    <xdr:pic>
      <xdr:nvPicPr>
        <xdr:cNvPr id="17" name="رسم 16" descr="منزل مع تعبئة خالصة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9721E70-B200-47B8-84BE-F393B3DA0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145957778" y="190499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98</xdr:col>
      <xdr:colOff>504265</xdr:colOff>
      <xdr:row>1</xdr:row>
      <xdr:rowOff>156882</xdr:rowOff>
    </xdr:from>
    <xdr:to>
      <xdr:col>100</xdr:col>
      <xdr:colOff>51548</xdr:colOff>
      <xdr:row>3</xdr:row>
      <xdr:rowOff>488577</xdr:rowOff>
    </xdr:to>
    <xdr:pic>
      <xdr:nvPicPr>
        <xdr:cNvPr id="18" name="رسم 17" descr="منزل مع تعبئة خالصة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899DE6B-72CB-4DE6-B237-64398C2BD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131020335" y="392206"/>
          <a:ext cx="914400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2</xdr:row>
      <xdr:rowOff>0</xdr:rowOff>
    </xdr:from>
    <xdr:to>
      <xdr:col>14</xdr:col>
      <xdr:colOff>542925</xdr:colOff>
      <xdr:row>5</xdr:row>
      <xdr:rowOff>47625</xdr:rowOff>
    </xdr:to>
    <xdr:pic>
      <xdr:nvPicPr>
        <xdr:cNvPr id="3" name="رسم 2" descr="مشهد الضاحية مع تعبئة خالص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C5002D-C9B5-417D-A2E9-F797F5836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1226003075" y="342900"/>
          <a:ext cx="914400" cy="914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314325</xdr:colOff>
      <xdr:row>2</xdr:row>
      <xdr:rowOff>0</xdr:rowOff>
    </xdr:from>
    <xdr:to>
      <xdr:col>10</xdr:col>
      <xdr:colOff>542925</xdr:colOff>
      <xdr:row>4</xdr:row>
      <xdr:rowOff>228600</xdr:rowOff>
    </xdr:to>
    <xdr:pic>
      <xdr:nvPicPr>
        <xdr:cNvPr id="2" name="رسم 1" descr="مشهد الضاحية مع تعبئة خالصة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4A366-5745-461C-BB4F-4230C3FBC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1226003075" y="342900"/>
          <a:ext cx="914400" cy="914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9C240-1CEA-4A4F-B0ED-D2F8DEBA73D2}">
  <dimension ref="B1:N603"/>
  <sheetViews>
    <sheetView showGridLines="0" rightToLeft="1" zoomScale="85" zoomScaleNormal="85" workbookViewId="0">
      <pane ySplit="2" topLeftCell="A33" activePane="bottomLeft" state="frozen"/>
      <selection pane="bottomLeft" activeCell="S27" sqref="R27:S28"/>
    </sheetView>
  </sheetViews>
  <sheetFormatPr defaultRowHeight="15" x14ac:dyDescent="0.25"/>
  <cols>
    <col min="1" max="1" width="2.28515625" customWidth="1"/>
    <col min="2" max="2" width="9" bestFit="1" customWidth="1"/>
    <col min="3" max="3" width="26.5703125" bestFit="1" customWidth="1"/>
    <col min="4" max="4" width="29" customWidth="1"/>
    <col min="5" max="5" width="42.28515625" bestFit="1" customWidth="1"/>
    <col min="6" max="6" width="38" bestFit="1" customWidth="1"/>
    <col min="7" max="7" width="8" customWidth="1"/>
    <col min="8" max="8" width="14.42578125" bestFit="1" customWidth="1"/>
    <col min="9" max="10" width="17.7109375" customWidth="1"/>
    <col min="11" max="12" width="16.7109375" hidden="1" customWidth="1"/>
    <col min="13" max="14" width="24.7109375" customWidth="1"/>
  </cols>
  <sheetData>
    <row r="1" spans="2:14" ht="15.75" thickBot="1" x14ac:dyDescent="0.3"/>
    <row r="2" spans="2:14" s="20" customFormat="1" ht="68.25" customHeight="1" x14ac:dyDescent="0.25">
      <c r="B2" s="136" t="s">
        <v>43</v>
      </c>
      <c r="C2" s="195" t="s">
        <v>45</v>
      </c>
      <c r="D2" s="195" t="s">
        <v>315</v>
      </c>
      <c r="E2" s="195" t="s">
        <v>225</v>
      </c>
      <c r="F2" s="195" t="s">
        <v>44</v>
      </c>
      <c r="G2" s="137" t="s">
        <v>46</v>
      </c>
      <c r="H2" s="137" t="s">
        <v>316</v>
      </c>
      <c r="I2" s="138" t="s">
        <v>47</v>
      </c>
      <c r="J2" s="138" t="s">
        <v>48</v>
      </c>
      <c r="K2" s="138" t="s">
        <v>148</v>
      </c>
      <c r="L2" s="139" t="s">
        <v>149</v>
      </c>
      <c r="M2" s="139" t="s">
        <v>211</v>
      </c>
      <c r="N2" s="139" t="s">
        <v>212</v>
      </c>
    </row>
    <row r="3" spans="2:14" ht="50.25" customHeight="1" x14ac:dyDescent="0.25">
      <c r="B3" s="140">
        <v>1</v>
      </c>
      <c r="C3" s="143" t="s">
        <v>86</v>
      </c>
      <c r="D3" s="143"/>
      <c r="E3" s="143"/>
      <c r="F3" s="143" t="s">
        <v>87</v>
      </c>
      <c r="G3" s="143">
        <v>1</v>
      </c>
      <c r="H3" s="196" t="s">
        <v>318</v>
      </c>
      <c r="I3" s="144">
        <f>_xlfn.IFNA(VLOOKUP(B3,'تحميل المصنعيات'!$E$1:$AP$5000,38,0),"")</f>
        <v>45160</v>
      </c>
      <c r="J3" s="144" cm="1">
        <f t="array" ref="J3">_xlfn.IFNA(LOOKUP(5,1/(B3='تحميل المصنعيات'!$E$1:$E$5000),'تحميل المصنعيات'!$AP$1:$AP$5000),"")</f>
        <v>45169</v>
      </c>
      <c r="K3" s="145">
        <f>IF(SUMIF('تحميل المصنعيات'!$E$3:$E$5000,الاوردرات!B3,'تحميل المصنعيات'!$O$3:$O$5000)=0,"",SUMIF('تحميل المصنعيات'!$E$3:$E$5000,الاوردرات!B3,'تحميل المصنعيات'!$O$3:$O$5000))</f>
        <v>1001.3020833333334</v>
      </c>
      <c r="L3" s="145">
        <f>IF(SUMIF('تحميل الخامات'!$F$3:$F$5000,الاوردرات!B3,'تحميل الخامات'!$M$3:$M$5000)=0,"",SUMIF('تحميل الخامات'!$F$3:$F$5000,الاوردرات!B3,'تحميل الخامات'!$M$3:$M$5000))</f>
        <v>1078.2927740863788</v>
      </c>
      <c r="M3" s="145">
        <f t="shared" ref="M3:M66" si="0">IFERROR(K3/G3,"")</f>
        <v>1001.3020833333334</v>
      </c>
      <c r="N3" s="145">
        <f t="shared" ref="N3:N66" si="1">IFERROR(L3/G3,"")</f>
        <v>1078.2927740863788</v>
      </c>
    </row>
    <row r="4" spans="2:14" ht="50.25" customHeight="1" x14ac:dyDescent="0.25">
      <c r="B4" s="141">
        <v>2</v>
      </c>
      <c r="C4" s="143" t="s">
        <v>128</v>
      </c>
      <c r="D4" s="143"/>
      <c r="E4" s="143"/>
      <c r="F4" s="143" t="s">
        <v>129</v>
      </c>
      <c r="G4" s="143">
        <v>3</v>
      </c>
      <c r="H4" s="196" t="s">
        <v>318</v>
      </c>
      <c r="I4" s="144">
        <f>_xlfn.IFNA(VLOOKUP(B4,'تحميل المصنعيات'!$E$1:$AP$5000,38,0),"")</f>
        <v>45167</v>
      </c>
      <c r="J4" s="144" cm="1">
        <f t="array" ref="J4">_xlfn.IFNA(LOOKUP(5,1/(B4='تحميل المصنعيات'!$E$1:$E$5000),'تحميل المصنعيات'!$AP$1:$AP$5000),"")</f>
        <v>45168</v>
      </c>
      <c r="K4" s="145">
        <f>IF(SUMIF('تحميل المصنعيات'!$E$3:$E$5000,الاوردرات!B4,'تحميل المصنعيات'!$O$3:$O$5000)=0,"",SUMIF('تحميل المصنعيات'!$E$3:$E$5000,الاوردرات!B4,'تحميل المصنعيات'!$O$3:$O$5000))</f>
        <v>220.74652777777777</v>
      </c>
      <c r="L4" s="145">
        <f>IF(SUMIF('تحميل الخامات'!$F$3:$F$5000,الاوردرات!B4,'تحميل الخامات'!$M$3:$M$5000)=0,"",SUMIF('تحميل الخامات'!$F$3:$F$5000,الاوردرات!B4,'تحميل الخامات'!$M$3:$M$5000))</f>
        <v>150.46508771929825</v>
      </c>
      <c r="M4" s="145">
        <f t="shared" si="0"/>
        <v>73.582175925925924</v>
      </c>
      <c r="N4" s="145">
        <f t="shared" si="1"/>
        <v>50.155029239766087</v>
      </c>
    </row>
    <row r="5" spans="2:14" ht="50.25" customHeight="1" x14ac:dyDescent="0.25">
      <c r="B5" s="140">
        <v>3</v>
      </c>
      <c r="C5" s="143" t="s">
        <v>152</v>
      </c>
      <c r="D5" s="143"/>
      <c r="E5" s="143"/>
      <c r="F5" s="143" t="s">
        <v>157</v>
      </c>
      <c r="G5" s="143">
        <v>1</v>
      </c>
      <c r="H5" s="196" t="s">
        <v>318</v>
      </c>
      <c r="I5" s="144">
        <v>45166</v>
      </c>
      <c r="J5" s="144">
        <v>45168</v>
      </c>
      <c r="K5" s="145">
        <f>IF(SUMIF('تحميل المصنعيات'!$E$3:$E$5000,الاوردرات!B5,'تحميل المصنعيات'!$O$3:$O$5000)=0,"",SUMIF('تحميل المصنعيات'!$E$3:$E$5000,الاوردرات!B5,'تحميل المصنعيات'!$O$3:$O$5000))</f>
        <v>900</v>
      </c>
      <c r="L5" s="145">
        <f>IF(SUMIF('تحميل الخامات'!$F$3:$F$5000,الاوردرات!B5,'تحميل الخامات'!$M$3:$M$5000)=0,"",SUMIF('تحميل الخامات'!$F$3:$F$5000,الاوردرات!B5,'تحميل الخامات'!$M$3:$M$5000))</f>
        <v>1376</v>
      </c>
      <c r="M5" s="145">
        <f t="shared" si="0"/>
        <v>900</v>
      </c>
      <c r="N5" s="145">
        <f t="shared" si="1"/>
        <v>1376</v>
      </c>
    </row>
    <row r="6" spans="2:14" ht="50.25" customHeight="1" x14ac:dyDescent="0.25">
      <c r="B6" s="141">
        <v>4</v>
      </c>
      <c r="C6" s="143" t="s">
        <v>158</v>
      </c>
      <c r="D6" s="143"/>
      <c r="E6" s="143" t="s">
        <v>242</v>
      </c>
      <c r="F6" s="143" t="s">
        <v>159</v>
      </c>
      <c r="G6" s="143">
        <v>1</v>
      </c>
      <c r="H6" s="196" t="s">
        <v>318</v>
      </c>
      <c r="I6" s="144">
        <f>_xlfn.IFNA(VLOOKUP(B6,'تحميل المصنعيات'!$E$1:$AP$5000,38,0),"")</f>
        <v>45168</v>
      </c>
      <c r="J6" s="144" cm="1">
        <f t="array" ref="J6">_xlfn.IFNA(LOOKUP(5,1/(B6='تحميل المصنعيات'!$E$1:$E$5000),'تحميل المصنعيات'!$AP$1:$AP$5000),"")</f>
        <v>45168</v>
      </c>
      <c r="K6" s="145">
        <f>IF(SUMIF('تحميل المصنعيات'!$E$3:$E$5000,الاوردرات!B6,'تحميل المصنعيات'!$O$3:$O$5000)=0,"",SUMIF('تحميل المصنعيات'!$E$3:$E$5000,الاوردرات!B6,'تحميل المصنعيات'!$O$3:$O$5000))</f>
        <v>192.70833333333334</v>
      </c>
      <c r="L6" s="145">
        <f>IF(SUMIF('تحميل الخامات'!$F$3:$F$5000,الاوردرات!B6,'تحميل الخامات'!$M$3:$M$5000)=0,"",SUMIF('تحميل الخامات'!$F$3:$F$5000,الاوردرات!B6,'تحميل الخامات'!$M$3:$M$5000))</f>
        <v>158.23076923076923</v>
      </c>
      <c r="M6" s="145">
        <f t="shared" si="0"/>
        <v>192.70833333333334</v>
      </c>
      <c r="N6" s="145">
        <f t="shared" si="1"/>
        <v>158.23076923076923</v>
      </c>
    </row>
    <row r="7" spans="2:14" ht="50.25" customHeight="1" x14ac:dyDescent="0.25">
      <c r="B7" s="140">
        <v>5</v>
      </c>
      <c r="C7" s="143" t="s">
        <v>161</v>
      </c>
      <c r="D7" s="143"/>
      <c r="E7" s="143"/>
      <c r="F7" s="143" t="s">
        <v>162</v>
      </c>
      <c r="G7" s="143">
        <v>2</v>
      </c>
      <c r="H7" s="196" t="s">
        <v>318</v>
      </c>
      <c r="I7" s="144">
        <f>_xlfn.IFNA(VLOOKUP(B7,'تحميل المصنعيات'!$E$1:$AP$5000,38,0),"")</f>
        <v>45168</v>
      </c>
      <c r="J7" s="144" cm="1">
        <f t="array" ref="J7">_xlfn.IFNA(LOOKUP(5,1/(B7='تحميل المصنعيات'!$E$1:$E$5000),'تحميل المصنعيات'!$AP$1:$AP$5000),"")</f>
        <v>45168</v>
      </c>
      <c r="K7" s="145">
        <f>IF(SUMIF('تحميل المصنعيات'!$E$3:$E$5000,الاوردرات!B7,'تحميل المصنعيات'!$O$3:$O$5000)=0,"",SUMIF('تحميل المصنعيات'!$E$3:$E$5000,الاوردرات!B7,'تحميل المصنعيات'!$O$3:$O$5000))</f>
        <v>192.70833333333337</v>
      </c>
      <c r="L7" s="145">
        <f>IF(SUMIF('تحميل الخامات'!$F$3:$F$5000,الاوردرات!B7,'تحميل الخامات'!$M$3:$M$5000)=0,"",SUMIF('تحميل الخامات'!$F$3:$F$5000,الاوردرات!B7,'تحميل الخامات'!$M$3:$M$5000))</f>
        <v>312.63175438596494</v>
      </c>
      <c r="M7" s="145">
        <f t="shared" si="0"/>
        <v>96.354166666666686</v>
      </c>
      <c r="N7" s="145">
        <f t="shared" si="1"/>
        <v>156.31587719298247</v>
      </c>
    </row>
    <row r="8" spans="2:14" ht="50.25" customHeight="1" x14ac:dyDescent="0.25">
      <c r="B8" s="141">
        <v>6</v>
      </c>
      <c r="C8" s="143" t="s">
        <v>158</v>
      </c>
      <c r="D8" s="143"/>
      <c r="E8" s="143"/>
      <c r="F8" s="143" t="s">
        <v>163</v>
      </c>
      <c r="G8" s="143">
        <v>1</v>
      </c>
      <c r="H8" s="196" t="s">
        <v>318</v>
      </c>
      <c r="I8" s="144">
        <f>_xlfn.IFNA(VLOOKUP(B8,'تحميل المصنعيات'!$E$1:$AP$5000,38,0),"")</f>
        <v>45171</v>
      </c>
      <c r="J8" s="144" cm="1">
        <f t="array" ref="J8">_xlfn.IFNA(LOOKUP(5,1/(B8='تحميل المصنعيات'!$E$1:$E$5000),'تحميل المصنعيات'!$AP$1:$AP$5000),"")</f>
        <v>45171</v>
      </c>
      <c r="K8" s="145">
        <f>IF(SUMIF('تحميل المصنعيات'!$E$3:$E$5000,الاوردرات!B8,'تحميل المصنعيات'!$O$3:$O$5000)=0,"",SUMIF('تحميل المصنعيات'!$E$3:$E$5000,الاوردرات!B8,'تحميل المصنعيات'!$O$3:$O$5000))</f>
        <v>205.2083333333334</v>
      </c>
      <c r="L8" s="145">
        <f>IF(SUMIF('تحميل الخامات'!$F$3:$F$5000,الاوردرات!B8,'تحميل الخامات'!$M$3:$M$5000)=0,"",SUMIF('تحميل الخامات'!$F$3:$F$5000,الاوردرات!B8,'تحميل الخامات'!$M$3:$M$5000))</f>
        <v>125.76585695006747</v>
      </c>
      <c r="M8" s="145">
        <f t="shared" si="0"/>
        <v>205.2083333333334</v>
      </c>
      <c r="N8" s="145">
        <f t="shared" si="1"/>
        <v>125.76585695006747</v>
      </c>
    </row>
    <row r="9" spans="2:14" ht="50.25" customHeight="1" x14ac:dyDescent="0.25">
      <c r="B9" s="140">
        <v>7</v>
      </c>
      <c r="C9" s="143" t="s">
        <v>165</v>
      </c>
      <c r="D9" s="143"/>
      <c r="E9" s="143"/>
      <c r="F9" s="143" t="s">
        <v>166</v>
      </c>
      <c r="G9" s="143">
        <v>1</v>
      </c>
      <c r="H9" s="196" t="s">
        <v>318</v>
      </c>
      <c r="I9" s="144">
        <f>_xlfn.IFNA(VLOOKUP(B9,'تحميل المصنعيات'!$E$1:$AP$5000,38,0),"")</f>
        <v>45169</v>
      </c>
      <c r="J9" s="144" cm="1">
        <f t="array" ref="J9">_xlfn.IFNA(LOOKUP(5,1/(B9='تحميل المصنعيات'!$E$1:$E$5000),'تحميل المصنعيات'!$AP$1:$AP$5000),"")</f>
        <v>45175</v>
      </c>
      <c r="K9" s="145">
        <f>IF(SUMIF('تحميل المصنعيات'!$E$3:$E$5000,الاوردرات!B9,'تحميل المصنعيات'!$O$3:$O$5000)=0,"",SUMIF('تحميل المصنعيات'!$E$3:$E$5000,الاوردرات!B9,'تحميل المصنعيات'!$O$3:$O$5000))</f>
        <v>790.71180555555566</v>
      </c>
      <c r="L9" s="145">
        <f>IF(SUMIF('تحميل الخامات'!$F$3:$F$5000,الاوردرات!B9,'تحميل الخامات'!$M$3:$M$5000)=0,"",SUMIF('تحميل الخامات'!$F$3:$F$5000,الاوردرات!B9,'تحميل الخامات'!$M$3:$M$5000))</f>
        <v>1054.4506410256408</v>
      </c>
      <c r="M9" s="145">
        <f t="shared" si="0"/>
        <v>790.71180555555566</v>
      </c>
      <c r="N9" s="145">
        <f t="shared" si="1"/>
        <v>1054.4506410256408</v>
      </c>
    </row>
    <row r="10" spans="2:14" ht="50.25" customHeight="1" x14ac:dyDescent="0.25">
      <c r="B10" s="141">
        <v>8</v>
      </c>
      <c r="C10" s="143" t="s">
        <v>175</v>
      </c>
      <c r="D10" s="143"/>
      <c r="E10" s="143"/>
      <c r="F10" s="143" t="s">
        <v>159</v>
      </c>
      <c r="G10" s="143">
        <v>1</v>
      </c>
      <c r="H10" s="196" t="s">
        <v>318</v>
      </c>
      <c r="I10" s="144">
        <f>_xlfn.IFNA(VLOOKUP(B10,'تحميل المصنعيات'!$E$1:$AP$5000,38,0),"")</f>
        <v>45172</v>
      </c>
      <c r="J10" s="144" cm="1">
        <f t="array" ref="J10">_xlfn.IFNA(LOOKUP(5,1/(B10='تحميل المصنعيات'!$E$1:$E$5000),'تحميل المصنعيات'!$AP$1:$AP$5000),"")</f>
        <v>45173</v>
      </c>
      <c r="K10" s="145">
        <f>IF(SUMIF('تحميل المصنعيات'!$E$3:$E$5000,الاوردرات!B10,'تحميل المصنعيات'!$O$3:$O$5000)=0,"",SUMIF('تحميل المصنعيات'!$E$3:$E$5000,الاوردرات!B10,'تحميل المصنعيات'!$O$3:$O$5000))</f>
        <v>181.1631944444444</v>
      </c>
      <c r="L10" s="145">
        <f>IF(SUMIF('تحميل الخامات'!$F$3:$F$5000,الاوردرات!B10,'تحميل الخامات'!$M$3:$M$5000)=0,"",SUMIF('تحميل الخامات'!$F$3:$F$5000,الاوردرات!B10,'تحميل الخامات'!$M$3:$M$5000))</f>
        <v>207.37179487179486</v>
      </c>
      <c r="M10" s="145">
        <f t="shared" si="0"/>
        <v>181.1631944444444</v>
      </c>
      <c r="N10" s="145">
        <f t="shared" si="1"/>
        <v>207.37179487179486</v>
      </c>
    </row>
    <row r="11" spans="2:14" ht="50.25" customHeight="1" x14ac:dyDescent="0.25">
      <c r="B11" s="140">
        <v>9</v>
      </c>
      <c r="C11" s="143" t="s">
        <v>177</v>
      </c>
      <c r="D11" s="143"/>
      <c r="E11" s="143"/>
      <c r="F11" s="143" t="s">
        <v>159</v>
      </c>
      <c r="G11" s="143">
        <v>1</v>
      </c>
      <c r="H11" s="196" t="s">
        <v>318</v>
      </c>
      <c r="I11" s="144">
        <f>_xlfn.IFNA(VLOOKUP(B11,'تحميل المصنعيات'!$E$1:$AP$5000,38,0),"")</f>
        <v>45173</v>
      </c>
      <c r="J11" s="144" cm="1">
        <f t="array" ref="J11">_xlfn.IFNA(LOOKUP(5,1/(B11='تحميل المصنعيات'!$E$1:$E$5000),'تحميل المصنعيات'!$AP$1:$AP$5000),"")</f>
        <v>45175</v>
      </c>
      <c r="K11" s="145">
        <f>IF(SUMIF('تحميل المصنعيات'!$E$3:$E$5000,الاوردرات!B11,'تحميل المصنعيات'!$O$3:$O$5000)=0,"",SUMIF('تحميل المصنعيات'!$E$3:$E$5000,الاوردرات!B11,'تحميل المصنعيات'!$O$3:$O$5000))</f>
        <v>253.64583333333337</v>
      </c>
      <c r="L11" s="145">
        <f>IF(SUMIF('تحميل الخامات'!$F$3:$F$5000,الاوردرات!B11,'تحميل الخامات'!$M$3:$M$5000)=0,"",SUMIF('تحميل الخامات'!$F$3:$F$5000,الاوردرات!B11,'تحميل الخامات'!$M$3:$M$5000))</f>
        <v>294.39166666666665</v>
      </c>
      <c r="M11" s="145">
        <f t="shared" si="0"/>
        <v>253.64583333333337</v>
      </c>
      <c r="N11" s="145">
        <f t="shared" si="1"/>
        <v>294.39166666666665</v>
      </c>
    </row>
    <row r="12" spans="2:14" ht="50.25" customHeight="1" x14ac:dyDescent="0.25">
      <c r="B12" s="141">
        <v>10</v>
      </c>
      <c r="C12" s="143" t="s">
        <v>179</v>
      </c>
      <c r="D12" s="143"/>
      <c r="E12" s="143"/>
      <c r="F12" s="143" t="s">
        <v>166</v>
      </c>
      <c r="G12" s="143">
        <v>3</v>
      </c>
      <c r="H12" s="196" t="s">
        <v>318</v>
      </c>
      <c r="I12" s="144">
        <f>_xlfn.IFNA(VLOOKUP(B12,'تحميل المصنعيات'!$E$1:$AP$5000,38,0),"")</f>
        <v>45176</v>
      </c>
      <c r="J12" s="144" cm="1">
        <f t="array" ref="J12">_xlfn.IFNA(LOOKUP(5,1/(B12='تحميل المصنعيات'!$E$1:$E$5000),'تحميل المصنعيات'!$AP$1:$AP$5000),"")</f>
        <v>45179</v>
      </c>
      <c r="K12" s="145">
        <f>IF(SUMIF('تحميل المصنعيات'!$E$3:$E$5000,الاوردرات!B12,'تحميل المصنعيات'!$O$3:$O$5000)=0,"",SUMIF('تحميل المصنعيات'!$E$3:$E$5000,الاوردرات!B12,'تحميل المصنعيات'!$O$3:$O$5000))</f>
        <v>410.85069444444451</v>
      </c>
      <c r="L12" s="145">
        <f>IF(SUMIF('تحميل الخامات'!$F$3:$F$5000,الاوردرات!B12,'تحميل الخامات'!$M$3:$M$5000)=0,"",SUMIF('تحميل الخامات'!$F$3:$F$5000,الاوردرات!B12,'تحميل الخامات'!$M$3:$M$5000))</f>
        <v>746.16987179487171</v>
      </c>
      <c r="M12" s="145">
        <f t="shared" si="0"/>
        <v>136.9502314814815</v>
      </c>
      <c r="N12" s="145">
        <f t="shared" si="1"/>
        <v>248.72329059829056</v>
      </c>
    </row>
    <row r="13" spans="2:14" ht="50.25" customHeight="1" x14ac:dyDescent="0.25">
      <c r="B13" s="140">
        <v>11</v>
      </c>
      <c r="C13" s="143" t="s">
        <v>181</v>
      </c>
      <c r="D13" s="143"/>
      <c r="E13" s="143"/>
      <c r="F13" s="143" t="s">
        <v>182</v>
      </c>
      <c r="G13" s="143">
        <v>2</v>
      </c>
      <c r="H13" s="196" t="s">
        <v>318</v>
      </c>
      <c r="I13" s="144">
        <f>_xlfn.IFNA(VLOOKUP(B13,'تحميل المصنعيات'!$E$1:$AP$5000,38,0),"")</f>
        <v>45169</v>
      </c>
      <c r="J13" s="144" cm="1">
        <f t="array" ref="J13">_xlfn.IFNA(LOOKUP(5,1/(B13='تحميل المصنعيات'!$E$1:$E$5000),'تحميل المصنعيات'!$AP$1:$AP$5000),"")</f>
        <v>45176</v>
      </c>
      <c r="K13" s="145">
        <f>IF(SUMIF('تحميل المصنعيات'!$E$3:$E$5000,الاوردرات!B13,'تحميل المصنعيات'!$O$3:$O$5000)=0,"",SUMIF('تحميل المصنعيات'!$E$3:$E$5000,الاوردرات!B13,'تحميل المصنعيات'!$O$3:$O$5000))</f>
        <v>492.10069444444446</v>
      </c>
      <c r="L13" s="145">
        <f>IF(SUMIF('تحميل الخامات'!$F$3:$F$5000,الاوردرات!B13,'تحميل الخامات'!$M$3:$M$5000)=0,"",SUMIF('تحميل الخامات'!$F$3:$F$5000,الاوردرات!B13,'تحميل الخامات'!$M$3:$M$5000))</f>
        <v>456.98537993014736</v>
      </c>
      <c r="M13" s="145">
        <f t="shared" si="0"/>
        <v>246.05034722222223</v>
      </c>
      <c r="N13" s="145">
        <f t="shared" si="1"/>
        <v>228.49268996507368</v>
      </c>
    </row>
    <row r="14" spans="2:14" ht="50.25" customHeight="1" x14ac:dyDescent="0.25">
      <c r="B14" s="141">
        <v>12</v>
      </c>
      <c r="C14" s="143" t="s">
        <v>185</v>
      </c>
      <c r="D14" s="143"/>
      <c r="E14" s="143"/>
      <c r="F14" s="143" t="s">
        <v>187</v>
      </c>
      <c r="G14" s="143">
        <v>2</v>
      </c>
      <c r="H14" s="196" t="s">
        <v>318</v>
      </c>
      <c r="I14" s="144">
        <f>_xlfn.IFNA(VLOOKUP(B14,'تحميل المصنعيات'!$E$1:$AP$5000,38,0),"")</f>
        <v>45172</v>
      </c>
      <c r="J14" s="144" cm="1">
        <f t="array" ref="J14">_xlfn.IFNA(LOOKUP(5,1/(B14='تحميل المصنعيات'!$E$1:$E$5000),'تحميل المصنعيات'!$AP$1:$AP$5000),"")</f>
        <v>45182</v>
      </c>
      <c r="K14" s="145">
        <f>IF(SUMIF('تحميل المصنعيات'!$E$3:$E$5000,الاوردرات!B14,'تحميل المصنعيات'!$O$3:$O$5000)=0,"",SUMIF('تحميل المصنعيات'!$E$3:$E$5000,الاوردرات!B14,'تحميل المصنعيات'!$O$3:$O$5000))</f>
        <v>4533.0729166666661</v>
      </c>
      <c r="L14" s="145">
        <f>IF(SUMIF('تحميل الخامات'!$F$3:$F$5000,الاوردرات!B14,'تحميل الخامات'!$M$3:$M$5000)=0,"",SUMIF('تحميل الخامات'!$F$3:$F$5000,الاوردرات!B14,'تحميل الخامات'!$M$3:$M$5000))</f>
        <v>3519.4867935940028</v>
      </c>
      <c r="M14" s="145">
        <f t="shared" si="0"/>
        <v>2266.536458333333</v>
      </c>
      <c r="N14" s="145">
        <f t="shared" si="1"/>
        <v>1759.7433967970014</v>
      </c>
    </row>
    <row r="15" spans="2:14" ht="50.25" customHeight="1" x14ac:dyDescent="0.25">
      <c r="B15" s="140">
        <v>13</v>
      </c>
      <c r="C15" s="143" t="s">
        <v>195</v>
      </c>
      <c r="D15" s="143"/>
      <c r="E15" s="143"/>
      <c r="F15" s="143" t="s">
        <v>196</v>
      </c>
      <c r="G15" s="143">
        <v>1</v>
      </c>
      <c r="H15" s="196" t="s">
        <v>318</v>
      </c>
      <c r="I15" s="144">
        <f>_xlfn.IFNA(VLOOKUP(B15,'تحميل المصنعيات'!$E$1:$AP$5000,38,0),"")</f>
        <v>45167</v>
      </c>
      <c r="J15" s="144" cm="1">
        <f t="array" ref="J15">_xlfn.IFNA(LOOKUP(5,1/(B15='تحميل المصنعيات'!$E$1:$E$5000),'تحميل المصنعيات'!$AP$1:$AP$5000),"")</f>
        <v>45183</v>
      </c>
      <c r="K15" s="145">
        <f>IF(SUMIF('تحميل المصنعيات'!$E$3:$E$5000,الاوردرات!B15,'تحميل المصنعيات'!$O$3:$O$5000)=0,"",SUMIF('تحميل المصنعيات'!$E$3:$E$5000,الاوردرات!B15,'تحميل المصنعيات'!$O$3:$O$5000))</f>
        <v>519.27083333333337</v>
      </c>
      <c r="L15" s="145">
        <f>IF(SUMIF('تحميل الخامات'!$F$3:$F$5000,الاوردرات!B15,'تحميل الخامات'!$M$3:$M$5000)=0,"",SUMIF('تحميل الخامات'!$F$3:$F$5000,الاوردرات!B15,'تحميل الخامات'!$M$3:$M$5000))</f>
        <v>749.79778677462889</v>
      </c>
      <c r="M15" s="145">
        <f t="shared" si="0"/>
        <v>519.27083333333337</v>
      </c>
      <c r="N15" s="145">
        <f t="shared" si="1"/>
        <v>749.79778677462889</v>
      </c>
    </row>
    <row r="16" spans="2:14" ht="50.25" customHeight="1" x14ac:dyDescent="0.25">
      <c r="B16" s="141">
        <v>14</v>
      </c>
      <c r="C16" s="143" t="s">
        <v>199</v>
      </c>
      <c r="D16" s="143"/>
      <c r="E16" s="143" t="s">
        <v>236</v>
      </c>
      <c r="F16" s="143" t="s">
        <v>200</v>
      </c>
      <c r="G16" s="143">
        <v>8</v>
      </c>
      <c r="H16" s="196" t="s">
        <v>318</v>
      </c>
      <c r="I16" s="144">
        <f>_xlfn.IFNA(VLOOKUP(B16,'تحميل المصنعيات'!$E$1:$AP$5000,38,0),"")</f>
        <v>45166</v>
      </c>
      <c r="J16" s="144" cm="1">
        <f t="array" ref="J16">_xlfn.IFNA(LOOKUP(5,1/(B16='تحميل المصنعيات'!$E$1:$E$5000),'تحميل المصنعيات'!$AP$1:$AP$5000),"")</f>
        <v>45183</v>
      </c>
      <c r="K16" s="145">
        <f>IF(SUMIF('تحميل المصنعيات'!$E$3:$E$5000,الاوردرات!B16,'تحميل المصنعيات'!$O$3:$O$5000)=0,"",SUMIF('تحميل المصنعيات'!$E$3:$E$5000,الاوردرات!B16,'تحميل المصنعيات'!$O$3:$O$5000))</f>
        <v>3129.427083333333</v>
      </c>
      <c r="L16" s="145">
        <f>IF(SUMIF('تحميل الخامات'!$F$3:$F$5000,الاوردرات!B16,'تحميل الخامات'!$M$3:$M$5000)=0,"",SUMIF('تحميل الخامات'!$F$3:$F$5000,الاوردرات!B16,'تحميل الخامات'!$M$3:$M$5000))</f>
        <v>2377.0787818383169</v>
      </c>
      <c r="M16" s="145">
        <f t="shared" si="0"/>
        <v>391.17838541666663</v>
      </c>
      <c r="N16" s="145">
        <f t="shared" si="1"/>
        <v>297.13484772978961</v>
      </c>
    </row>
    <row r="17" spans="2:14" ht="50.25" customHeight="1" x14ac:dyDescent="0.25">
      <c r="B17" s="140">
        <v>15</v>
      </c>
      <c r="C17" s="143" t="s">
        <v>293</v>
      </c>
      <c r="D17" s="143"/>
      <c r="E17" s="143" t="s">
        <v>294</v>
      </c>
      <c r="F17" s="143" t="s">
        <v>295</v>
      </c>
      <c r="G17" s="143">
        <v>2</v>
      </c>
      <c r="H17" s="196" t="s">
        <v>318</v>
      </c>
      <c r="I17" s="144">
        <f>_xlfn.IFNA(VLOOKUP(B17,'تحميل المصنعيات'!$E$1:$AP$5000,38,0),"")</f>
        <v>45187</v>
      </c>
      <c r="J17" s="144" cm="1">
        <f t="array" ref="J17">_xlfn.IFNA(LOOKUP(5,1/(B17='تحميل المصنعيات'!$E$1:$E$5000),'تحميل المصنعيات'!$AP$1:$AP$5000),"")</f>
        <v>45188</v>
      </c>
      <c r="K17" s="145">
        <f>IF(SUMIF('تحميل المصنعيات'!$E$3:$E$5000,الاوردرات!B17,'تحميل المصنعيات'!$O$3:$O$5000)=0,"",SUMIF('تحميل المصنعيات'!$E$3:$E$5000,الاوردرات!B17,'تحميل المصنعيات'!$O$3:$O$5000))</f>
        <v>133.59375</v>
      </c>
      <c r="L17" s="145">
        <f>IF(SUMIF('تحميل الخامات'!$F$3:$F$5000,الاوردرات!B17,'تحميل الخامات'!$M$3:$M$5000)=0,"",SUMIF('تحميل الخامات'!$F$3:$F$5000,الاوردرات!B17,'تحميل الخامات'!$M$3:$M$5000))</f>
        <v>267.8125</v>
      </c>
      <c r="M17" s="145">
        <f t="shared" si="0"/>
        <v>66.796875</v>
      </c>
      <c r="N17" s="145">
        <f t="shared" si="1"/>
        <v>133.90625</v>
      </c>
    </row>
    <row r="18" spans="2:14" ht="50.25" customHeight="1" x14ac:dyDescent="0.25">
      <c r="B18" s="141">
        <v>16</v>
      </c>
      <c r="C18" s="143" t="s">
        <v>203</v>
      </c>
      <c r="D18" s="143"/>
      <c r="E18" s="143"/>
      <c r="F18" s="143" t="s">
        <v>204</v>
      </c>
      <c r="G18" s="143">
        <v>2</v>
      </c>
      <c r="H18" s="196" t="s">
        <v>318</v>
      </c>
      <c r="I18" s="144">
        <f>_xlfn.IFNA(VLOOKUP(B18,'تحميل المصنعيات'!$E$1:$AP$5000,38,0),"")</f>
        <v>45168</v>
      </c>
      <c r="J18" s="144" cm="1">
        <f t="array" ref="J18">_xlfn.IFNA(LOOKUP(5,1/(B18='تحميل المصنعيات'!$E$1:$E$5000),'تحميل المصنعيات'!$AP$1:$AP$5000),"")</f>
        <v>45181</v>
      </c>
      <c r="K18" s="145">
        <f>IF(SUMIF('تحميل المصنعيات'!$E$3:$E$5000,الاوردرات!B18,'تحميل المصنعيات'!$O$3:$O$5000)=0,"",SUMIF('تحميل المصنعيات'!$E$3:$E$5000,الاوردرات!B18,'تحميل المصنعيات'!$O$3:$O$5000))</f>
        <v>219.79166666666666</v>
      </c>
      <c r="L18" s="145">
        <f>IF(SUMIF('تحميل الخامات'!$F$3:$F$5000,الاوردرات!B18,'تحميل الخامات'!$M$3:$M$5000)=0,"",SUMIF('تحميل الخامات'!$F$3:$F$5000,الاوردرات!B18,'تحميل الخامات'!$M$3:$M$5000))</f>
        <v>141.84333333333331</v>
      </c>
      <c r="M18" s="145">
        <f t="shared" si="0"/>
        <v>109.89583333333333</v>
      </c>
      <c r="N18" s="145">
        <f t="shared" si="1"/>
        <v>70.921666666666653</v>
      </c>
    </row>
    <row r="19" spans="2:14" ht="50.25" customHeight="1" x14ac:dyDescent="0.25">
      <c r="B19" s="140">
        <v>17</v>
      </c>
      <c r="C19" s="143" t="s">
        <v>177</v>
      </c>
      <c r="D19" s="143"/>
      <c r="E19" s="143"/>
      <c r="F19" s="143" t="s">
        <v>166</v>
      </c>
      <c r="G19" s="143">
        <v>2</v>
      </c>
      <c r="H19" s="196" t="s">
        <v>318</v>
      </c>
      <c r="I19" s="144">
        <f>_xlfn.IFNA(VLOOKUP(B19,'تحميل المصنعيات'!$E$1:$AP$5000,38,0),"")</f>
        <v>45176</v>
      </c>
      <c r="J19" s="144" cm="1">
        <f t="array" ref="J19">_xlfn.IFNA(LOOKUP(5,1/(B19='تحميل المصنعيات'!$E$1:$E$5000),'تحميل المصنعيات'!$AP$1:$AP$5000),"")</f>
        <v>45180</v>
      </c>
      <c r="K19" s="145">
        <f>IF(SUMIF('تحميل المصنعيات'!$E$3:$E$5000,الاوردرات!B19,'تحميل المصنعيات'!$O$3:$O$5000)=0,"",SUMIF('تحميل المصنعيات'!$E$3:$E$5000,الاوردرات!B19,'تحميل المصنعيات'!$O$3:$O$5000))</f>
        <v>406.7708333333332</v>
      </c>
      <c r="L19" s="145">
        <f>IF(SUMIF('تحميل الخامات'!$F$3:$F$5000,الاوردرات!B19,'تحميل الخامات'!$M$3:$M$5000)=0,"",SUMIF('تحميل الخامات'!$F$3:$F$5000,الاوردرات!B19,'تحميل الخامات'!$M$3:$M$5000))</f>
        <v>531.59416666666664</v>
      </c>
      <c r="M19" s="145">
        <f t="shared" si="0"/>
        <v>203.3854166666666</v>
      </c>
      <c r="N19" s="145">
        <f t="shared" si="1"/>
        <v>265.79708333333332</v>
      </c>
    </row>
    <row r="20" spans="2:14" ht="50.25" customHeight="1" x14ac:dyDescent="0.25">
      <c r="B20" s="141">
        <v>18</v>
      </c>
      <c r="C20" s="146" t="s">
        <v>249</v>
      </c>
      <c r="D20" s="146"/>
      <c r="E20" s="146" t="s">
        <v>250</v>
      </c>
      <c r="F20" s="146" t="s">
        <v>166</v>
      </c>
      <c r="G20" s="146">
        <v>1</v>
      </c>
      <c r="H20" s="196" t="s">
        <v>318</v>
      </c>
      <c r="I20" s="147">
        <f>_xlfn.IFNA(VLOOKUP(B20,'تحميل المصنعيات'!$E$1:$AP$5000,38,0),"")</f>
        <v>45181</v>
      </c>
      <c r="J20" s="147" cm="1">
        <f t="array" ref="J20">_xlfn.IFNA(LOOKUP(5,1/(B20='تحميل المصنعيات'!$E$1:$E$5000),'تحميل المصنعيات'!$AP$1:$AP$5000),"")</f>
        <v>45186</v>
      </c>
      <c r="K20" s="148">
        <f>IF(SUMIF('تحميل المصنعيات'!$E$3:$E$5000,الاوردرات!B20,'تحميل المصنعيات'!$O$3:$O$5000)=0,"",SUMIF('تحميل المصنعيات'!$E$3:$E$5000,الاوردرات!B20,'تحميل المصنعيات'!$O$3:$O$5000))</f>
        <v>229.16666666666663</v>
      </c>
      <c r="L20" s="148">
        <f>IF(SUMIF('تحميل الخامات'!$F$3:$F$5000,الاوردرات!B20,'تحميل الخامات'!$M$3:$M$5000)=0,"",SUMIF('تحميل الخامات'!$F$3:$F$5000,الاوردرات!B20,'تحميل الخامات'!$M$3:$M$5000))</f>
        <v>427.15</v>
      </c>
      <c r="M20" s="148">
        <f t="shared" si="0"/>
        <v>229.16666666666663</v>
      </c>
      <c r="N20" s="148">
        <f t="shared" si="1"/>
        <v>427.15</v>
      </c>
    </row>
    <row r="21" spans="2:14" ht="50.25" customHeight="1" x14ac:dyDescent="0.25">
      <c r="B21" s="140">
        <v>19</v>
      </c>
      <c r="C21" s="146" t="s">
        <v>251</v>
      </c>
      <c r="D21" s="146"/>
      <c r="E21" s="146" t="s">
        <v>252</v>
      </c>
      <c r="F21" s="146" t="s">
        <v>253</v>
      </c>
      <c r="G21" s="146">
        <v>1</v>
      </c>
      <c r="H21" s="196" t="s">
        <v>318</v>
      </c>
      <c r="I21" s="147">
        <f>_xlfn.IFNA(VLOOKUP(B21,'تحميل المصنعيات'!$E$1:$AP$5000,38,0),"")</f>
        <v>45176</v>
      </c>
      <c r="J21" s="147" cm="1">
        <f t="array" ref="J21">_xlfn.IFNA(LOOKUP(5,1/(B21='تحميل المصنعيات'!$E$1:$E$5000),'تحميل المصنعيات'!$AP$1:$AP$5000),"")</f>
        <v>45185</v>
      </c>
      <c r="K21" s="148">
        <f>IF(SUMIF('تحميل المصنعيات'!$E$3:$E$5000,الاوردرات!B21,'تحميل المصنعيات'!$O$3:$O$5000)=0,"",SUMIF('تحميل المصنعيات'!$E$3:$E$5000,الاوردرات!B21,'تحميل المصنعيات'!$O$3:$O$5000))</f>
        <v>1945.1388888888894</v>
      </c>
      <c r="L21" s="148">
        <f>IF(SUMIF('تحميل الخامات'!$F$3:$F$5000,الاوردرات!B21,'تحميل الخامات'!$M$3:$M$5000)=0,"",SUMIF('تحميل الخامات'!$F$3:$F$5000,الاوردرات!B21,'تحميل الخامات'!$M$3:$M$5000))</f>
        <v>2489.3621336996343</v>
      </c>
      <c r="M21" s="148">
        <f t="shared" si="0"/>
        <v>1945.1388888888894</v>
      </c>
      <c r="N21" s="148">
        <f t="shared" si="1"/>
        <v>2489.3621336996343</v>
      </c>
    </row>
    <row r="22" spans="2:14" ht="50.25" customHeight="1" x14ac:dyDescent="0.25">
      <c r="B22" s="141">
        <v>20</v>
      </c>
      <c r="C22" s="146" t="s">
        <v>256</v>
      </c>
      <c r="D22" s="146"/>
      <c r="E22" s="146" t="s">
        <v>257</v>
      </c>
      <c r="F22" s="146" t="s">
        <v>258</v>
      </c>
      <c r="G22" s="146">
        <v>1</v>
      </c>
      <c r="H22" s="196" t="s">
        <v>318</v>
      </c>
      <c r="I22" s="147">
        <f>_xlfn.IFNA(VLOOKUP(B22,'تحميل المصنعيات'!$E$1:$AP$5000,38,0),"")</f>
        <v>45185</v>
      </c>
      <c r="J22" s="147" cm="1">
        <f t="array" ref="J22">_xlfn.IFNA(LOOKUP(5,1/(B22='تحميل المصنعيات'!$E$1:$E$5000),'تحميل المصنعيات'!$AP$1:$AP$5000),"")</f>
        <v>45186</v>
      </c>
      <c r="K22" s="148">
        <f>IF(SUMIF('تحميل المصنعيات'!$E$3:$E$5000,الاوردرات!B22,'تحميل المصنعيات'!$O$3:$O$5000)=0,"",SUMIF('تحميل المصنعيات'!$E$3:$E$5000,الاوردرات!B22,'تحميل المصنعيات'!$O$3:$O$5000))</f>
        <v>223.95833333333343</v>
      </c>
      <c r="L22" s="148">
        <f>IF(SUMIF('تحميل الخامات'!$F$3:$F$5000,الاوردرات!B22,'تحميل الخامات'!$M$3:$M$5000)=0,"",SUMIF('تحميل الخامات'!$F$3:$F$5000,الاوردرات!B22,'تحميل الخامات'!$M$3:$M$5000))</f>
        <v>160</v>
      </c>
      <c r="M22" s="148">
        <f t="shared" si="0"/>
        <v>223.95833333333343</v>
      </c>
      <c r="N22" s="148">
        <f t="shared" si="1"/>
        <v>160</v>
      </c>
    </row>
    <row r="23" spans="2:14" ht="50.25" customHeight="1" x14ac:dyDescent="0.25">
      <c r="B23" s="140">
        <v>21</v>
      </c>
      <c r="C23" s="146" t="s">
        <v>259</v>
      </c>
      <c r="D23" s="146"/>
      <c r="E23" s="146" t="s">
        <v>260</v>
      </c>
      <c r="F23" s="146" t="s">
        <v>261</v>
      </c>
      <c r="G23" s="146">
        <v>1</v>
      </c>
      <c r="H23" s="196" t="s">
        <v>318</v>
      </c>
      <c r="I23" s="147">
        <f>_xlfn.IFNA(VLOOKUP(B23,'تحميل المصنعيات'!$E$1:$AP$5000,38,0),"")</f>
        <v>45180</v>
      </c>
      <c r="J23" s="147" cm="1">
        <f t="array" ref="J23">_xlfn.IFNA(LOOKUP(5,1/(B23='تحميل المصنعيات'!$E$1:$E$5000),'تحميل المصنعيات'!$AP$1:$AP$5000),"")</f>
        <v>45185</v>
      </c>
      <c r="K23" s="148">
        <f>IF(SUMIF('تحميل المصنعيات'!$E$3:$E$5000,الاوردرات!B23,'تحميل المصنعيات'!$O$3:$O$5000)=0,"",SUMIF('تحميل المصنعيات'!$E$3:$E$5000,الاوردرات!B23,'تحميل المصنعيات'!$O$3:$O$5000))</f>
        <v>871.87499999999989</v>
      </c>
      <c r="L23" s="148">
        <f>IF(SUMIF('تحميل الخامات'!$F$3:$F$5000,الاوردرات!B23,'تحميل الخامات'!$M$3:$M$5000)=0,"",SUMIF('تحميل الخامات'!$F$3:$F$5000,الاوردرات!B23,'تحميل الخامات'!$M$3:$M$5000))</f>
        <v>1400.1571428571426</v>
      </c>
      <c r="M23" s="148">
        <f t="shared" si="0"/>
        <v>871.87499999999989</v>
      </c>
      <c r="N23" s="148">
        <f t="shared" si="1"/>
        <v>1400.1571428571426</v>
      </c>
    </row>
    <row r="24" spans="2:14" ht="50.25" customHeight="1" x14ac:dyDescent="0.25">
      <c r="B24" s="141">
        <v>22</v>
      </c>
      <c r="C24" s="146" t="s">
        <v>262</v>
      </c>
      <c r="D24" s="146"/>
      <c r="E24" s="146" t="s">
        <v>263</v>
      </c>
      <c r="F24" s="146" t="s">
        <v>264</v>
      </c>
      <c r="G24" s="146">
        <v>1</v>
      </c>
      <c r="H24" s="196" t="s">
        <v>318</v>
      </c>
      <c r="I24" s="147">
        <f>_xlfn.IFNA(VLOOKUP(B24,'تحميل المصنعيات'!$E$1:$AP$5000,38,0),"")</f>
        <v>45180</v>
      </c>
      <c r="J24" s="147" cm="1">
        <f t="array" ref="J24">_xlfn.IFNA(LOOKUP(5,1/(B24='تحميل المصنعيات'!$E$1:$E$5000),'تحميل المصنعيات'!$AP$1:$AP$5000),"")</f>
        <v>45188</v>
      </c>
      <c r="K24" s="148">
        <f>IF(SUMIF('تحميل المصنعيات'!$E$3:$E$5000,الاوردرات!B24,'تحميل المصنعيات'!$O$3:$O$5000)=0,"",SUMIF('تحميل المصنعيات'!$E$3:$E$5000,الاوردرات!B24,'تحميل المصنعيات'!$O$3:$O$5000))</f>
        <v>596.87500000000023</v>
      </c>
      <c r="L24" s="148">
        <f>IF(SUMIF('تحميل الخامات'!$F$3:$F$5000,الاوردرات!B24,'تحميل الخامات'!$M$3:$M$5000)=0,"",SUMIF('تحميل الخامات'!$F$3:$F$5000,الاوردرات!B24,'تحميل الخامات'!$M$3:$M$5000))</f>
        <v>1585.132142857143</v>
      </c>
      <c r="M24" s="148">
        <f t="shared" si="0"/>
        <v>596.87500000000023</v>
      </c>
      <c r="N24" s="148">
        <f t="shared" si="1"/>
        <v>1585.132142857143</v>
      </c>
    </row>
    <row r="25" spans="2:14" ht="50.25" customHeight="1" x14ac:dyDescent="0.25">
      <c r="B25" s="140">
        <v>23</v>
      </c>
      <c r="C25" s="143" t="s">
        <v>300</v>
      </c>
      <c r="D25" s="143" t="s">
        <v>321</v>
      </c>
      <c r="E25" s="143" t="s">
        <v>301</v>
      </c>
      <c r="F25" s="143"/>
      <c r="G25" s="143">
        <v>2</v>
      </c>
      <c r="H25" s="196" t="s">
        <v>318</v>
      </c>
      <c r="I25" s="144">
        <f>_xlfn.IFNA(VLOOKUP(B25,'تحميل المصنعيات'!$E$1:$AP$5000,38,0),"")</f>
        <v>45187</v>
      </c>
      <c r="J25" s="144" cm="1">
        <f t="array" ref="J25">_xlfn.IFNA(LOOKUP(5,1/(B25='تحميل المصنعيات'!$E$1:$E$5000),'تحميل المصنعيات'!$AP$1:$AP$5000),"")</f>
        <v>45189</v>
      </c>
      <c r="K25" s="145">
        <f>IF(SUMIF('تحميل المصنعيات'!$E$3:$E$5000,الاوردرات!B25,'تحميل المصنعيات'!$O$3:$O$5000)=0,"",SUMIF('تحميل المصنعيات'!$E$3:$E$5000,الاوردرات!B25,'تحميل المصنعيات'!$O$3:$O$5000))</f>
        <v>447.13541666666657</v>
      </c>
      <c r="L25" s="145">
        <f>IF(SUMIF('تحميل الخامات'!$F$3:$F$5000,الاوردرات!B25,'تحميل الخامات'!$M$3:$M$5000)=0,"",SUMIF('تحميل الخامات'!$F$3:$F$5000,الاوردرات!B25,'تحميل الخامات'!$M$3:$M$5000))</f>
        <v>406.73374999999999</v>
      </c>
      <c r="M25" s="145">
        <f t="shared" si="0"/>
        <v>223.56770833333329</v>
      </c>
      <c r="N25" s="145">
        <f t="shared" si="1"/>
        <v>203.36687499999999</v>
      </c>
    </row>
    <row r="26" spans="2:14" ht="51" customHeight="1" x14ac:dyDescent="0.25">
      <c r="B26" s="141">
        <v>24</v>
      </c>
      <c r="C26" s="143" t="s">
        <v>306</v>
      </c>
      <c r="D26" s="143" t="s">
        <v>322</v>
      </c>
      <c r="E26" s="190" t="s">
        <v>307</v>
      </c>
      <c r="F26" s="143"/>
      <c r="G26" s="143">
        <v>1</v>
      </c>
      <c r="H26" s="196" t="s">
        <v>318</v>
      </c>
      <c r="I26" s="144">
        <f>_xlfn.IFNA(VLOOKUP(B26,'تحميل المصنعيات'!$E$1:$AP$5000,38,0),"")</f>
        <v>45187</v>
      </c>
      <c r="J26" s="144" cm="1">
        <f t="array" ref="J26">_xlfn.IFNA(LOOKUP(5,1/(B26='تحميل المصنعيات'!$E$1:$E$5000),'تحميل المصنعيات'!$AP$1:$AP$5000),"")</f>
        <v>45188</v>
      </c>
      <c r="K26" s="145">
        <f>IF(SUMIF('تحميل المصنعيات'!$E$3:$E$5000,الاوردرات!B26,'تحميل المصنعيات'!$O$3:$O$5000)=0,"",SUMIF('تحميل المصنعيات'!$E$3:$E$5000,الاوردرات!B26,'تحميل المصنعيات'!$O$3:$O$5000))</f>
        <v>445.83333333333331</v>
      </c>
      <c r="L26" s="145">
        <f>IF(SUMIF('تحميل الخامات'!$F$3:$F$5000,الاوردرات!B26,'تحميل الخامات'!$M$3:$M$5000)=0,"",SUMIF('تحميل الخامات'!$F$3:$F$5000,الاوردرات!B26,'تحميل الخامات'!$M$3:$M$5000))</f>
        <v>429.83</v>
      </c>
      <c r="M26" s="145">
        <f t="shared" si="0"/>
        <v>445.83333333333331</v>
      </c>
      <c r="N26" s="145">
        <f t="shared" si="1"/>
        <v>429.83</v>
      </c>
    </row>
    <row r="27" spans="2:14" ht="51" customHeight="1" x14ac:dyDescent="0.25">
      <c r="B27" s="140">
        <v>25</v>
      </c>
      <c r="C27" s="143" t="s">
        <v>203</v>
      </c>
      <c r="D27" s="143" t="s">
        <v>319</v>
      </c>
      <c r="E27" s="143" t="s">
        <v>320</v>
      </c>
      <c r="F27" s="143"/>
      <c r="G27" s="143">
        <v>1</v>
      </c>
      <c r="H27" s="196" t="s">
        <v>318</v>
      </c>
      <c r="I27" s="144" t="str">
        <f>_xlfn.IFNA(VLOOKUP(B27,'تحميل المصنعيات'!$E$1:$AP$5000,38,0),"")</f>
        <v/>
      </c>
      <c r="J27" s="144" t="str" cm="1">
        <f t="array" ref="J27">_xlfn.IFNA(LOOKUP(5,1/(B27='تحميل المصنعيات'!$E$1:$E$5000),'تحميل المصنعيات'!$AP$1:$AP$5000),"")</f>
        <v/>
      </c>
      <c r="K27" s="145" t="str">
        <f>IF(SUMIF('تحميل المصنعيات'!$E$3:$E$5000,الاوردرات!B27,'تحميل المصنعيات'!$O$3:$O$5000)=0,"",SUMIF('تحميل المصنعيات'!$E$3:$E$5000,الاوردرات!B27,'تحميل المصنعيات'!$O$3:$O$5000))</f>
        <v/>
      </c>
      <c r="L27" s="145" t="str">
        <f>IF(SUMIF('تحميل الخامات'!$F$3:$F$5000,الاوردرات!B27,'تحميل الخامات'!$M$3:$M$5000)=0,"",SUMIF('تحميل الخامات'!$F$3:$F$5000,الاوردرات!B27,'تحميل الخامات'!$M$3:$M$5000))</f>
        <v/>
      </c>
      <c r="M27" s="145" t="str">
        <f t="shared" si="0"/>
        <v/>
      </c>
      <c r="N27" s="145" t="str">
        <f t="shared" si="1"/>
        <v/>
      </c>
    </row>
    <row r="28" spans="2:14" ht="51" customHeight="1" x14ac:dyDescent="0.25">
      <c r="B28" s="141">
        <v>26</v>
      </c>
      <c r="C28" s="143" t="s">
        <v>323</v>
      </c>
      <c r="D28" s="143"/>
      <c r="E28" s="143" t="s">
        <v>324</v>
      </c>
      <c r="F28" s="143"/>
      <c r="G28" s="143">
        <v>1</v>
      </c>
      <c r="H28" s="196" t="s">
        <v>318</v>
      </c>
      <c r="I28" s="144">
        <f>_xlfn.IFNA(VLOOKUP(B28,'تحميل المصنعيات'!$E$1:$AP$5000,38,0),"")</f>
        <v>45168</v>
      </c>
      <c r="J28" s="144" cm="1">
        <f t="array" ref="J28">_xlfn.IFNA(LOOKUP(5,1/(B28='تحميل المصنعيات'!$E$1:$E$5000),'تحميل المصنعيات'!$AP$1:$AP$5000),"")</f>
        <v>45148</v>
      </c>
      <c r="K28" s="145">
        <f>IF(SUMIF('تحميل المصنعيات'!$E$3:$E$5000,الاوردرات!B28,'تحميل المصنعيات'!$O$3:$O$5000)=0,"",SUMIF('تحميل المصنعيات'!$E$3:$E$5000,الاوردرات!B28,'تحميل المصنعيات'!$O$3:$O$5000))</f>
        <v>2862.3263888888891</v>
      </c>
      <c r="L28" s="145">
        <f>IF(SUMIF('تحميل الخامات'!$F$3:$F$5000,الاوردرات!B28,'تحميل الخامات'!$M$3:$M$5000)=0,"",SUMIF('تحميل الخامات'!$F$3:$F$5000,الاوردرات!B28,'تحميل الخامات'!$M$3:$M$5000))</f>
        <v>2223.3591882783885</v>
      </c>
      <c r="M28" s="145">
        <f t="shared" si="0"/>
        <v>2862.3263888888891</v>
      </c>
      <c r="N28" s="145">
        <f t="shared" si="1"/>
        <v>2223.3591882783885</v>
      </c>
    </row>
    <row r="29" spans="2:14" ht="51" customHeight="1" x14ac:dyDescent="0.25">
      <c r="B29" s="140">
        <v>27</v>
      </c>
      <c r="C29" s="143" t="s">
        <v>152</v>
      </c>
      <c r="D29" s="143" t="s">
        <v>398</v>
      </c>
      <c r="E29" s="143" t="s">
        <v>397</v>
      </c>
      <c r="F29" s="143" t="s">
        <v>359</v>
      </c>
      <c r="G29" s="143">
        <v>1</v>
      </c>
      <c r="H29" s="196" t="s">
        <v>318</v>
      </c>
      <c r="I29" s="144">
        <f>_xlfn.IFNA(VLOOKUP(B29,'تحميل المصنعيات'!$E$1:$AP$5000,38,0),"")</f>
        <v>45182</v>
      </c>
      <c r="J29" s="144" cm="1">
        <f t="array" ref="J29">_xlfn.IFNA(LOOKUP(5,1/(B29='تحميل المصنعيات'!$E$1:$E$5000),'تحميل المصنعيات'!$AP$1:$AP$5000),"")</f>
        <v>45194</v>
      </c>
      <c r="K29" s="145">
        <f>IF(SUMIF('تحميل المصنعيات'!$E$3:$E$5000,الاوردرات!B29,'تحميل المصنعيات'!$O$3:$O$5000)=0,"",SUMIF('تحميل المصنعيات'!$E$3:$E$5000,الاوردرات!B29,'تحميل المصنعيات'!$O$3:$O$5000))</f>
        <v>4437.2395833333339</v>
      </c>
      <c r="L29" s="145">
        <f>IF(SUMIF('تحميل الخامات'!$F$3:$F$5000,الاوردرات!B29,'تحميل الخامات'!$M$3:$M$5000)=0,"",SUMIF('تحميل الخامات'!$F$3:$F$5000,الاوردرات!B29,'تحميل الخامات'!$M$3:$M$5000))</f>
        <v>5939.8018864441965</v>
      </c>
      <c r="M29" s="145">
        <f t="shared" si="0"/>
        <v>4437.2395833333339</v>
      </c>
      <c r="N29" s="145">
        <f t="shared" si="1"/>
        <v>5939.8018864441965</v>
      </c>
    </row>
    <row r="30" spans="2:14" ht="51" customHeight="1" x14ac:dyDescent="0.25">
      <c r="B30" s="141">
        <v>28</v>
      </c>
      <c r="C30" s="143"/>
      <c r="D30" s="143"/>
      <c r="E30" s="143"/>
      <c r="F30" s="143"/>
      <c r="G30" s="143"/>
      <c r="H30" s="196"/>
      <c r="I30" s="144" t="str">
        <f>_xlfn.IFNA(VLOOKUP(B30,'تحميل المصنعيات'!$E$1:$AP$5000,38,0),"")</f>
        <v/>
      </c>
      <c r="J30" s="144" t="str" cm="1">
        <f t="array" ref="J30">_xlfn.IFNA(LOOKUP(5,1/(B30='تحميل المصنعيات'!$E$1:$E$5000),'تحميل المصنعيات'!$AP$1:$AP$5000),"")</f>
        <v/>
      </c>
      <c r="K30" s="145" t="str">
        <f>IF(SUMIF('تحميل المصنعيات'!$E$3:$E$5000,الاوردرات!B30,'تحميل المصنعيات'!$O$3:$O$5000)=0,"",SUMIF('تحميل المصنعيات'!$E$3:$E$5000,الاوردرات!B30,'تحميل المصنعيات'!$O$3:$O$5000))</f>
        <v/>
      </c>
      <c r="L30" s="145" t="str">
        <f>IF(SUMIF('تحميل الخامات'!$F$3:$F$5000,الاوردرات!B30,'تحميل الخامات'!$M$3:$M$5000)=0,"",SUMIF('تحميل الخامات'!$F$3:$F$5000,الاوردرات!B30,'تحميل الخامات'!$M$3:$M$5000))</f>
        <v/>
      </c>
      <c r="M30" s="145" t="str">
        <f t="shared" si="0"/>
        <v/>
      </c>
      <c r="N30" s="145" t="str">
        <f t="shared" si="1"/>
        <v/>
      </c>
    </row>
    <row r="31" spans="2:14" ht="51" customHeight="1" x14ac:dyDescent="0.25">
      <c r="B31" s="140">
        <v>29</v>
      </c>
      <c r="C31" s="143"/>
      <c r="D31" s="143"/>
      <c r="E31" s="143"/>
      <c r="F31" s="143"/>
      <c r="G31" s="143"/>
      <c r="H31" s="196"/>
      <c r="I31" s="144" t="str">
        <f>_xlfn.IFNA(VLOOKUP(B31,'تحميل المصنعيات'!$E$1:$AP$5000,38,0),"")</f>
        <v/>
      </c>
      <c r="J31" s="144" t="str" cm="1">
        <f t="array" ref="J31">_xlfn.IFNA(LOOKUP(5,1/(B31='تحميل المصنعيات'!$E$1:$E$5000),'تحميل المصنعيات'!$AP$1:$AP$5000),"")</f>
        <v/>
      </c>
      <c r="K31" s="145" t="str">
        <f>IF(SUMIF('تحميل المصنعيات'!$E$3:$E$5000,الاوردرات!B31,'تحميل المصنعيات'!$O$3:$O$5000)=0,"",SUMIF('تحميل المصنعيات'!$E$3:$E$5000,الاوردرات!B31,'تحميل المصنعيات'!$O$3:$O$5000))</f>
        <v/>
      </c>
      <c r="L31" s="145" t="str">
        <f>IF(SUMIF('تحميل الخامات'!$F$3:$F$5000,الاوردرات!B31,'تحميل الخامات'!$M$3:$M$5000)=0,"",SUMIF('تحميل الخامات'!$F$3:$F$5000,الاوردرات!B31,'تحميل الخامات'!$M$3:$M$5000))</f>
        <v/>
      </c>
      <c r="M31" s="145" t="str">
        <f t="shared" si="0"/>
        <v/>
      </c>
      <c r="N31" s="145" t="str">
        <f t="shared" si="1"/>
        <v/>
      </c>
    </row>
    <row r="32" spans="2:14" ht="51" customHeight="1" x14ac:dyDescent="0.25">
      <c r="B32" s="141">
        <v>30</v>
      </c>
      <c r="C32" s="143" t="s">
        <v>185</v>
      </c>
      <c r="D32" s="143"/>
      <c r="E32" s="143" t="s">
        <v>335</v>
      </c>
      <c r="F32" s="143" t="s">
        <v>360</v>
      </c>
      <c r="G32" s="143">
        <v>1</v>
      </c>
      <c r="H32" s="196" t="s">
        <v>318</v>
      </c>
      <c r="I32" s="144">
        <f>_xlfn.IFNA(VLOOKUP(B32,'تحميل المصنعيات'!$E$1:$AP$5000,38,0),"")</f>
        <v>45189</v>
      </c>
      <c r="J32" s="144" cm="1">
        <f t="array" ref="J32">_xlfn.IFNA(LOOKUP(5,1/(B32='تحميل المصنعيات'!$E$1:$E$5000),'تحميل المصنعيات'!$AP$1:$AP$5000),"")</f>
        <v>45190</v>
      </c>
      <c r="K32" s="145">
        <f>IF(SUMIF('تحميل المصنعيات'!$E$3:$E$5000,الاوردرات!B32,'تحميل المصنعيات'!$O$3:$O$5000)=0,"",SUMIF('تحميل المصنعيات'!$E$3:$E$5000,الاوردرات!B32,'تحميل المصنعيات'!$O$3:$O$5000))</f>
        <v>586.45833333333326</v>
      </c>
      <c r="L32" s="145">
        <f>IF(SUMIF('تحميل الخامات'!$F$3:$F$5000,الاوردرات!B32,'تحميل الخامات'!$M$3:$M$5000)=0,"",SUMIF('تحميل الخامات'!$F$3:$F$5000,الاوردرات!B32,'تحميل الخامات'!$M$3:$M$5000))</f>
        <v>433.32199999999995</v>
      </c>
      <c r="M32" s="145">
        <f t="shared" si="0"/>
        <v>586.45833333333326</v>
      </c>
      <c r="N32" s="145">
        <f t="shared" si="1"/>
        <v>433.32199999999995</v>
      </c>
    </row>
    <row r="33" spans="2:14" ht="51" customHeight="1" x14ac:dyDescent="0.25">
      <c r="B33" s="140">
        <v>31</v>
      </c>
      <c r="C33" s="143" t="s">
        <v>393</v>
      </c>
      <c r="D33" s="143" t="s">
        <v>365</v>
      </c>
      <c r="E33" s="143" t="s">
        <v>361</v>
      </c>
      <c r="F33" s="143" t="s">
        <v>162</v>
      </c>
      <c r="G33" s="143">
        <v>1</v>
      </c>
      <c r="H33" s="196"/>
      <c r="I33" s="144">
        <f>_xlfn.IFNA(VLOOKUP(B33,'تحميل المصنعيات'!$E$1:$AP$5000,38,0),"")</f>
        <v>45197</v>
      </c>
      <c r="J33" s="144" cm="1">
        <f t="array" ref="J33">_xlfn.IFNA(LOOKUP(5,1/(B33='تحميل المصنعيات'!$E$1:$E$5000),'تحميل المصنعيات'!$AP$1:$AP$5000),"")</f>
        <v>45200</v>
      </c>
      <c r="K33" s="145">
        <f>IF(SUMIF('تحميل المصنعيات'!$E$3:$E$5000,الاوردرات!B33,'تحميل المصنعيات'!$O$3:$O$5000)=0,"",SUMIF('تحميل المصنعيات'!$E$3:$E$5000,الاوردرات!B33,'تحميل المصنعيات'!$O$3:$O$5000))</f>
        <v>1783.0729166666665</v>
      </c>
      <c r="L33" s="145" t="str">
        <f>IF(SUMIF('تحميل الخامات'!$F$3:$F$5000,الاوردرات!B33,'تحميل الخامات'!$M$3:$M$5000)=0,"",SUMIF('تحميل الخامات'!$F$3:$F$5000,الاوردرات!B33,'تحميل الخامات'!$M$3:$M$5000))</f>
        <v/>
      </c>
      <c r="M33" s="145">
        <f t="shared" si="0"/>
        <v>1783.0729166666665</v>
      </c>
      <c r="N33" s="145" t="str">
        <f t="shared" si="1"/>
        <v/>
      </c>
    </row>
    <row r="34" spans="2:14" ht="51" customHeight="1" x14ac:dyDescent="0.25">
      <c r="B34" s="141">
        <v>32</v>
      </c>
      <c r="C34" s="143" t="s">
        <v>262</v>
      </c>
      <c r="D34" s="143" t="s">
        <v>364</v>
      </c>
      <c r="E34" s="143" t="s">
        <v>362</v>
      </c>
      <c r="F34" s="143" t="s">
        <v>363</v>
      </c>
      <c r="G34" s="143">
        <v>1</v>
      </c>
      <c r="H34" s="196"/>
      <c r="I34" s="144">
        <f>_xlfn.IFNA(VLOOKUP(B34,'تحميل المصنعيات'!$E$1:$AP$5000,38,0),"")</f>
        <v>45195</v>
      </c>
      <c r="J34" s="144" cm="1">
        <f t="array" ref="J34">_xlfn.IFNA(LOOKUP(5,1/(B34='تحميل المصنعيات'!$E$1:$E$5000),'تحميل المصنعيات'!$AP$1:$AP$5000),"")</f>
        <v>45200</v>
      </c>
      <c r="K34" s="145">
        <f>IF(SUMIF('تحميل المصنعيات'!$E$3:$E$5000,الاوردرات!B34,'تحميل المصنعيات'!$O$3:$O$5000)=0,"",SUMIF('تحميل المصنعيات'!$E$3:$E$5000,الاوردرات!B34,'تحميل المصنعيات'!$O$3:$O$5000))</f>
        <v>483.76736111111097</v>
      </c>
      <c r="L34" s="145" t="str">
        <f>IF(SUMIF('تحميل الخامات'!$F$3:$F$5000,الاوردرات!B34,'تحميل الخامات'!$M$3:$M$5000)=0,"",SUMIF('تحميل الخامات'!$F$3:$F$5000,الاوردرات!B34,'تحميل الخامات'!$M$3:$M$5000))</f>
        <v/>
      </c>
      <c r="M34" s="145">
        <f t="shared" si="0"/>
        <v>483.76736111111097</v>
      </c>
      <c r="N34" s="145" t="str">
        <f t="shared" si="1"/>
        <v/>
      </c>
    </row>
    <row r="35" spans="2:14" ht="51" customHeight="1" x14ac:dyDescent="0.25">
      <c r="B35" s="140">
        <v>33</v>
      </c>
      <c r="C35" s="143" t="s">
        <v>185</v>
      </c>
      <c r="D35" s="143" t="s">
        <v>365</v>
      </c>
      <c r="E35" s="143" t="s">
        <v>366</v>
      </c>
      <c r="F35" s="143"/>
      <c r="G35" s="143">
        <v>1</v>
      </c>
      <c r="H35" s="196"/>
      <c r="I35" s="144">
        <f>_xlfn.IFNA(VLOOKUP(B35,'تحميل المصنعيات'!$E$1:$AP$5000,38,0),"")</f>
        <v>45194</v>
      </c>
      <c r="J35" s="144" cm="1">
        <f t="array" ref="J35">_xlfn.IFNA(LOOKUP(5,1/(B35='تحميل المصنعيات'!$E$1:$E$5000),'تحميل المصنعيات'!$AP$1:$AP$5000),"")</f>
        <v>45196</v>
      </c>
      <c r="K35" s="145">
        <f>IF(SUMIF('تحميل المصنعيات'!$E$3:$E$5000,الاوردرات!B35,'تحميل المصنعيات'!$O$3:$O$5000)=0,"",SUMIF('تحميل المصنعيات'!$E$3:$E$5000,الاوردرات!B35,'تحميل المصنعيات'!$O$3:$O$5000))</f>
        <v>1426.5625</v>
      </c>
      <c r="L35" s="145" t="str">
        <f>IF(SUMIF('تحميل الخامات'!$F$3:$F$5000,الاوردرات!B35,'تحميل الخامات'!$M$3:$M$5000)=0,"",SUMIF('تحميل الخامات'!$F$3:$F$5000,الاوردرات!B35,'تحميل الخامات'!$M$3:$M$5000))</f>
        <v/>
      </c>
      <c r="M35" s="145">
        <f t="shared" si="0"/>
        <v>1426.5625</v>
      </c>
      <c r="N35" s="145" t="str">
        <f t="shared" si="1"/>
        <v/>
      </c>
    </row>
    <row r="36" spans="2:14" ht="51" customHeight="1" x14ac:dyDescent="0.25">
      <c r="B36" s="141">
        <v>34</v>
      </c>
      <c r="C36" s="143" t="s">
        <v>367</v>
      </c>
      <c r="D36" s="143" t="s">
        <v>365</v>
      </c>
      <c r="E36" s="143"/>
      <c r="F36" s="143"/>
      <c r="G36" s="143">
        <v>1</v>
      </c>
      <c r="H36" s="196"/>
      <c r="I36" s="144">
        <f>_xlfn.IFNA(VLOOKUP(B36,'تحميل المصنعيات'!$E$1:$AP$5000,38,0),"")</f>
        <v>45197</v>
      </c>
      <c r="J36" s="144" cm="1">
        <f t="array" ref="J36">_xlfn.IFNA(LOOKUP(5,1/(B36='تحميل المصنعيات'!$E$1:$E$5000),'تحميل المصنعيات'!$AP$1:$AP$5000),"")</f>
        <v>45200</v>
      </c>
      <c r="K36" s="145">
        <f>IF(SUMIF('تحميل المصنعيات'!$E$3:$E$5000,الاوردرات!B36,'تحميل المصنعيات'!$O$3:$O$5000)=0,"",SUMIF('تحميل المصنعيات'!$E$3:$E$5000,الاوردرات!B36,'تحميل المصنعيات'!$O$3:$O$5000))</f>
        <v>192.36111111111114</v>
      </c>
      <c r="L36" s="145" t="str">
        <f>IF(SUMIF('تحميل الخامات'!$F$3:$F$5000,الاوردرات!B36,'تحميل الخامات'!$M$3:$M$5000)=0,"",SUMIF('تحميل الخامات'!$F$3:$F$5000,الاوردرات!B36,'تحميل الخامات'!$M$3:$M$5000))</f>
        <v/>
      </c>
      <c r="M36" s="145">
        <f t="shared" si="0"/>
        <v>192.36111111111114</v>
      </c>
      <c r="N36" s="145" t="str">
        <f t="shared" si="1"/>
        <v/>
      </c>
    </row>
    <row r="37" spans="2:14" ht="51" customHeight="1" x14ac:dyDescent="0.25">
      <c r="B37" s="140">
        <v>35</v>
      </c>
      <c r="C37" s="143" t="s">
        <v>367</v>
      </c>
      <c r="D37" s="143" t="s">
        <v>368</v>
      </c>
      <c r="E37" s="143"/>
      <c r="F37" s="143"/>
      <c r="G37" s="143">
        <v>1</v>
      </c>
      <c r="H37" s="196"/>
      <c r="I37" s="144">
        <f>_xlfn.IFNA(VLOOKUP(B37,'تحميل المصنعيات'!$E$1:$AP$5000,38,0),"")</f>
        <v>45196</v>
      </c>
      <c r="J37" s="144" cm="1">
        <f t="array" ref="J37">_xlfn.IFNA(LOOKUP(5,1/(B37='تحميل المصنعيات'!$E$1:$E$5000),'تحميل المصنعيات'!$AP$1:$AP$5000),"")</f>
        <v>45195</v>
      </c>
      <c r="K37" s="145">
        <f>IF(SUMIF('تحميل المصنعيات'!$E$3:$E$5000,الاوردرات!B37,'تحميل المصنعيات'!$O$3:$O$5000)=0,"",SUMIF('تحميل المصنعيات'!$E$3:$E$5000,الاوردرات!B37,'تحميل المصنعيات'!$O$3:$O$5000))</f>
        <v>134.89583333333326</v>
      </c>
      <c r="L37" s="145" t="str">
        <f>IF(SUMIF('تحميل الخامات'!$F$3:$F$5000,الاوردرات!B37,'تحميل الخامات'!$M$3:$M$5000)=0,"",SUMIF('تحميل الخامات'!$F$3:$F$5000,الاوردرات!B37,'تحميل الخامات'!$M$3:$M$5000))</f>
        <v/>
      </c>
      <c r="M37" s="145">
        <f t="shared" si="0"/>
        <v>134.89583333333326</v>
      </c>
      <c r="N37" s="145" t="str">
        <f t="shared" si="1"/>
        <v/>
      </c>
    </row>
    <row r="38" spans="2:14" ht="51" customHeight="1" x14ac:dyDescent="0.25">
      <c r="B38" s="141">
        <v>36</v>
      </c>
      <c r="C38" s="143" t="s">
        <v>259</v>
      </c>
      <c r="D38" s="143" t="s">
        <v>369</v>
      </c>
      <c r="E38" s="143"/>
      <c r="F38" s="143"/>
      <c r="G38" s="143">
        <v>1</v>
      </c>
      <c r="H38" s="196"/>
      <c r="I38" s="144">
        <f>_xlfn.IFNA(VLOOKUP(B38,'تحميل المصنعيات'!$E$1:$AP$5000,38,0),"")</f>
        <v>45200</v>
      </c>
      <c r="J38" s="144" cm="1">
        <f t="array" ref="J38">_xlfn.IFNA(LOOKUP(5,1/(B38='تحميل المصنعيات'!$E$1:$E$5000),'تحميل المصنعيات'!$AP$1:$AP$5000),"")</f>
        <v>45200</v>
      </c>
      <c r="K38" s="145">
        <f>IF(SUMIF('تحميل المصنعيات'!$E$3:$E$5000,الاوردرات!B38,'تحميل المصنعيات'!$O$3:$O$5000)=0,"",SUMIF('تحميل المصنعيات'!$E$3:$E$5000,الاوردرات!B38,'تحميل المصنعيات'!$O$3:$O$5000))</f>
        <v>601.12847222222217</v>
      </c>
      <c r="L38" s="145" t="str">
        <f>IF(SUMIF('تحميل الخامات'!$F$3:$F$5000,الاوردرات!B38,'تحميل الخامات'!$M$3:$M$5000)=0,"",SUMIF('تحميل الخامات'!$F$3:$F$5000,الاوردرات!B38,'تحميل الخامات'!$M$3:$M$5000))</f>
        <v/>
      </c>
      <c r="M38" s="145">
        <f t="shared" si="0"/>
        <v>601.12847222222217</v>
      </c>
      <c r="N38" s="145" t="str">
        <f t="shared" si="1"/>
        <v/>
      </c>
    </row>
    <row r="39" spans="2:14" ht="51" customHeight="1" x14ac:dyDescent="0.25">
      <c r="B39" s="140">
        <v>37</v>
      </c>
      <c r="C39" s="143" t="s">
        <v>177</v>
      </c>
      <c r="D39" s="143" t="s">
        <v>365</v>
      </c>
      <c r="E39" s="143"/>
      <c r="F39" s="143"/>
      <c r="G39" s="143">
        <v>1</v>
      </c>
      <c r="H39" s="196"/>
      <c r="I39" s="144">
        <f>_xlfn.IFNA(VLOOKUP(B39,'تحميل المصنعيات'!$E$1:$AP$5000,38,0),"")</f>
        <v>45195</v>
      </c>
      <c r="J39" s="144" cm="1">
        <f t="array" ref="J39">_xlfn.IFNA(LOOKUP(5,1/(B39='تحميل المصنعيات'!$E$1:$E$5000),'تحميل المصنعيات'!$AP$1:$AP$5000),"")</f>
        <v>45200</v>
      </c>
      <c r="K39" s="145">
        <f>IF(SUMIF('تحميل المصنعيات'!$E$3:$E$5000,الاوردرات!B39,'تحميل المصنعيات'!$O$3:$O$5000)=0,"",SUMIF('تحميل المصنعيات'!$E$3:$E$5000,الاوردرات!B39,'تحميل المصنعيات'!$O$3:$O$5000))</f>
        <v>1086.9791666666667</v>
      </c>
      <c r="L39" s="145" t="str">
        <f>IF(SUMIF('تحميل الخامات'!$F$3:$F$5000,الاوردرات!B39,'تحميل الخامات'!$M$3:$M$5000)=0,"",SUMIF('تحميل الخامات'!$F$3:$F$5000,الاوردرات!B39,'تحميل الخامات'!$M$3:$M$5000))</f>
        <v/>
      </c>
      <c r="M39" s="145">
        <f t="shared" si="0"/>
        <v>1086.9791666666667</v>
      </c>
      <c r="N39" s="145" t="str">
        <f t="shared" si="1"/>
        <v/>
      </c>
    </row>
    <row r="40" spans="2:14" ht="51" customHeight="1" x14ac:dyDescent="0.25">
      <c r="B40" s="141">
        <v>38</v>
      </c>
      <c r="C40" s="143" t="s">
        <v>370</v>
      </c>
      <c r="D40" s="143" t="s">
        <v>371</v>
      </c>
      <c r="E40" s="143"/>
      <c r="F40" s="143"/>
      <c r="G40" s="143">
        <v>1</v>
      </c>
      <c r="H40" s="196"/>
      <c r="I40" s="144">
        <f>_xlfn.IFNA(VLOOKUP(B40,'تحميل المصنعيات'!$E$1:$AP$5000,38,0),"")</f>
        <v>45195</v>
      </c>
      <c r="J40" s="144" cm="1">
        <f t="array" ref="J40">_xlfn.IFNA(LOOKUP(5,1/(B40='تحميل المصنعيات'!$E$1:$E$5000),'تحميل المصنعيات'!$AP$1:$AP$5000),"")</f>
        <v>45195</v>
      </c>
      <c r="K40" s="145">
        <f>IF(SUMIF('تحميل المصنعيات'!$E$3:$E$5000,الاوردرات!B40,'تحميل المصنعيات'!$O$3:$O$5000)=0,"",SUMIF('تحميل المصنعيات'!$E$3:$E$5000,الاوردرات!B40,'تحميل المصنعيات'!$O$3:$O$5000))</f>
        <v>148.1770833333332</v>
      </c>
      <c r="L40" s="145" t="str">
        <f>IF(SUMIF('تحميل الخامات'!$F$3:$F$5000,الاوردرات!B40,'تحميل الخامات'!$M$3:$M$5000)=0,"",SUMIF('تحميل الخامات'!$F$3:$F$5000,الاوردرات!B40,'تحميل الخامات'!$M$3:$M$5000))</f>
        <v/>
      </c>
      <c r="M40" s="145">
        <f t="shared" si="0"/>
        <v>148.1770833333332</v>
      </c>
      <c r="N40" s="145" t="str">
        <f t="shared" si="1"/>
        <v/>
      </c>
    </row>
    <row r="41" spans="2:14" ht="51" customHeight="1" x14ac:dyDescent="0.25">
      <c r="B41" s="140">
        <v>39</v>
      </c>
      <c r="C41" s="143" t="s">
        <v>372</v>
      </c>
      <c r="D41" s="143" t="s">
        <v>373</v>
      </c>
      <c r="E41" s="143"/>
      <c r="F41" s="143"/>
      <c r="G41" s="143"/>
      <c r="H41" s="196"/>
      <c r="I41" s="144">
        <f>_xlfn.IFNA(VLOOKUP(B41,'تحميل المصنعيات'!$E$1:$AP$5000,38,0),"")</f>
        <v>45196</v>
      </c>
      <c r="J41" s="144" cm="1">
        <f t="array" ref="J41">_xlfn.IFNA(LOOKUP(5,1/(B41='تحميل المصنعيات'!$E$1:$E$5000),'تحميل المصنعيات'!$AP$1:$AP$5000),"")</f>
        <v>45194</v>
      </c>
      <c r="K41" s="145">
        <f>IF(SUMIF('تحميل المصنعيات'!$E$3:$E$5000,الاوردرات!B41,'تحميل المصنعيات'!$O$3:$O$5000)=0,"",SUMIF('تحميل المصنعيات'!$E$3:$E$5000,الاوردرات!B41,'تحميل المصنعيات'!$O$3:$O$5000))</f>
        <v>1407.0312499999998</v>
      </c>
      <c r="L41" s="145" t="str">
        <f>IF(SUMIF('تحميل الخامات'!$F$3:$F$5000,الاوردرات!B41,'تحميل الخامات'!$M$3:$M$5000)=0,"",SUMIF('تحميل الخامات'!$F$3:$F$5000,الاوردرات!B41,'تحميل الخامات'!$M$3:$M$5000))</f>
        <v/>
      </c>
      <c r="M41" s="145" t="str">
        <f t="shared" si="0"/>
        <v/>
      </c>
      <c r="N41" s="145" t="str">
        <f t="shared" si="1"/>
        <v/>
      </c>
    </row>
    <row r="42" spans="2:14" ht="51" customHeight="1" x14ac:dyDescent="0.25">
      <c r="B42" s="141">
        <v>40</v>
      </c>
      <c r="C42" s="143"/>
      <c r="D42" s="143"/>
      <c r="E42" s="143"/>
      <c r="F42" s="143"/>
      <c r="G42" s="143"/>
      <c r="H42" s="196"/>
      <c r="I42" s="144" t="str">
        <f>_xlfn.IFNA(VLOOKUP(B42,'تحميل المصنعيات'!$E$1:$AP$5000,38,0),"")</f>
        <v/>
      </c>
      <c r="J42" s="144" t="str" cm="1">
        <f t="array" ref="J42">_xlfn.IFNA(LOOKUP(5,1/(B42='تحميل المصنعيات'!$E$1:$E$5000),'تحميل المصنعيات'!$AP$1:$AP$5000),"")</f>
        <v/>
      </c>
      <c r="K42" s="145" t="str">
        <f>IF(SUMIF('تحميل المصنعيات'!$E$3:$E$5000,الاوردرات!B42,'تحميل المصنعيات'!$O$3:$O$5000)=0,"",SUMIF('تحميل المصنعيات'!$E$3:$E$5000,الاوردرات!B42,'تحميل المصنعيات'!$O$3:$O$5000))</f>
        <v/>
      </c>
      <c r="L42" s="145" t="str">
        <f>IF(SUMIF('تحميل الخامات'!$F$3:$F$5000,الاوردرات!B42,'تحميل الخامات'!$M$3:$M$5000)=0,"",SUMIF('تحميل الخامات'!$F$3:$F$5000,الاوردرات!B42,'تحميل الخامات'!$M$3:$M$5000))</f>
        <v/>
      </c>
      <c r="M42" s="145" t="str">
        <f t="shared" si="0"/>
        <v/>
      </c>
      <c r="N42" s="145" t="str">
        <f t="shared" si="1"/>
        <v/>
      </c>
    </row>
    <row r="43" spans="2:14" ht="51" customHeight="1" x14ac:dyDescent="0.25">
      <c r="B43" s="140">
        <v>41</v>
      </c>
      <c r="C43" s="143"/>
      <c r="D43" s="143"/>
      <c r="E43" s="143"/>
      <c r="F43" s="143"/>
      <c r="G43" s="143"/>
      <c r="H43" s="196"/>
      <c r="I43" s="144" t="str">
        <f>_xlfn.IFNA(VLOOKUP(B43,'تحميل المصنعيات'!$E$1:$AP$5000,38,0),"")</f>
        <v/>
      </c>
      <c r="J43" s="144" t="str" cm="1">
        <f t="array" ref="J43">_xlfn.IFNA(LOOKUP(5,1/(B43='تحميل المصنعيات'!$E$1:$E$5000),'تحميل المصنعيات'!$AP$1:$AP$5000),"")</f>
        <v/>
      </c>
      <c r="K43" s="145" t="str">
        <f>IF(SUMIF('تحميل المصنعيات'!$E$3:$E$5000,الاوردرات!B43,'تحميل المصنعيات'!$O$3:$O$5000)=0,"",SUMIF('تحميل المصنعيات'!$E$3:$E$5000,الاوردرات!B43,'تحميل المصنعيات'!$O$3:$O$5000))</f>
        <v/>
      </c>
      <c r="L43" s="145" t="str">
        <f>IF(SUMIF('تحميل الخامات'!$F$3:$F$5000,الاوردرات!B43,'تحميل الخامات'!$M$3:$M$5000)=0,"",SUMIF('تحميل الخامات'!$F$3:$F$5000,الاوردرات!B43,'تحميل الخامات'!$M$3:$M$5000))</f>
        <v/>
      </c>
      <c r="M43" s="145" t="str">
        <f t="shared" si="0"/>
        <v/>
      </c>
      <c r="N43" s="145" t="str">
        <f t="shared" si="1"/>
        <v/>
      </c>
    </row>
    <row r="44" spans="2:14" ht="51" customHeight="1" x14ac:dyDescent="0.25">
      <c r="B44" s="141">
        <v>42</v>
      </c>
      <c r="C44" s="143"/>
      <c r="D44" s="143"/>
      <c r="E44" s="143"/>
      <c r="F44" s="143"/>
      <c r="G44" s="143"/>
      <c r="H44" s="196"/>
      <c r="I44" s="144" t="str">
        <f>_xlfn.IFNA(VLOOKUP(B44,'تحميل المصنعيات'!$E$1:$AP$5000,38,0),"")</f>
        <v/>
      </c>
      <c r="J44" s="144" t="str" cm="1">
        <f t="array" ref="J44">_xlfn.IFNA(LOOKUP(5,1/(B44='تحميل المصنعيات'!$E$1:$E$5000),'تحميل المصنعيات'!$AP$1:$AP$5000),"")</f>
        <v/>
      </c>
      <c r="K44" s="145" t="str">
        <f>IF(SUMIF('تحميل المصنعيات'!$E$3:$E$5000,الاوردرات!B44,'تحميل المصنعيات'!$O$3:$O$5000)=0,"",SUMIF('تحميل المصنعيات'!$E$3:$E$5000,الاوردرات!B44,'تحميل المصنعيات'!$O$3:$O$5000))</f>
        <v/>
      </c>
      <c r="L44" s="145" t="str">
        <f>IF(SUMIF('تحميل الخامات'!$F$3:$F$5000,الاوردرات!B44,'تحميل الخامات'!$M$3:$M$5000)=0,"",SUMIF('تحميل الخامات'!$F$3:$F$5000,الاوردرات!B44,'تحميل الخامات'!$M$3:$M$5000))</f>
        <v/>
      </c>
      <c r="M44" s="145" t="str">
        <f t="shared" si="0"/>
        <v/>
      </c>
      <c r="N44" s="145" t="str">
        <f t="shared" si="1"/>
        <v/>
      </c>
    </row>
    <row r="45" spans="2:14" ht="51" customHeight="1" x14ac:dyDescent="0.25">
      <c r="B45" s="140">
        <v>43</v>
      </c>
      <c r="C45" s="143"/>
      <c r="D45" s="143"/>
      <c r="E45" s="143"/>
      <c r="F45" s="143"/>
      <c r="G45" s="143"/>
      <c r="H45" s="196"/>
      <c r="I45" s="144" t="str">
        <f>_xlfn.IFNA(VLOOKUP(B45,'تحميل المصنعيات'!$E$1:$AP$5000,38,0),"")</f>
        <v/>
      </c>
      <c r="J45" s="144" t="str" cm="1">
        <f t="array" ref="J45">_xlfn.IFNA(LOOKUP(5,1/(B45='تحميل المصنعيات'!$E$1:$E$5000),'تحميل المصنعيات'!$AP$1:$AP$5000),"")</f>
        <v/>
      </c>
      <c r="K45" s="145" t="str">
        <f>IF(SUMIF('تحميل المصنعيات'!$E$3:$E$5000,الاوردرات!B45,'تحميل المصنعيات'!$O$3:$O$5000)=0,"",SUMIF('تحميل المصنعيات'!$E$3:$E$5000,الاوردرات!B45,'تحميل المصنعيات'!$O$3:$O$5000))</f>
        <v/>
      </c>
      <c r="L45" s="145" t="str">
        <f>IF(SUMIF('تحميل الخامات'!$F$3:$F$5000,الاوردرات!B45,'تحميل الخامات'!$M$3:$M$5000)=0,"",SUMIF('تحميل الخامات'!$F$3:$F$5000,الاوردرات!B45,'تحميل الخامات'!$M$3:$M$5000))</f>
        <v/>
      </c>
      <c r="M45" s="145" t="str">
        <f t="shared" si="0"/>
        <v/>
      </c>
      <c r="N45" s="145" t="str">
        <f t="shared" si="1"/>
        <v/>
      </c>
    </row>
    <row r="46" spans="2:14" ht="51" customHeight="1" x14ac:dyDescent="0.25">
      <c r="B46" s="141">
        <v>44</v>
      </c>
      <c r="C46" s="143"/>
      <c r="D46" s="143"/>
      <c r="E46" s="143"/>
      <c r="F46" s="143"/>
      <c r="G46" s="143"/>
      <c r="H46" s="196"/>
      <c r="I46" s="144" t="str">
        <f>_xlfn.IFNA(VLOOKUP(B46,'تحميل المصنعيات'!$E$1:$AP$5000,38,0),"")</f>
        <v/>
      </c>
      <c r="J46" s="144" t="str" cm="1">
        <f t="array" ref="J46">_xlfn.IFNA(LOOKUP(5,1/(B46='تحميل المصنعيات'!$E$1:$E$5000),'تحميل المصنعيات'!$AP$1:$AP$5000),"")</f>
        <v/>
      </c>
      <c r="K46" s="145" t="str">
        <f>IF(SUMIF('تحميل المصنعيات'!$E$3:$E$5000,الاوردرات!B46,'تحميل المصنعيات'!$O$3:$O$5000)=0,"",SUMIF('تحميل المصنعيات'!$E$3:$E$5000,الاوردرات!B46,'تحميل المصنعيات'!$O$3:$O$5000))</f>
        <v/>
      </c>
      <c r="L46" s="145" t="str">
        <f>IF(SUMIF('تحميل الخامات'!$F$3:$F$5000,الاوردرات!B46,'تحميل الخامات'!$M$3:$M$5000)=0,"",SUMIF('تحميل الخامات'!$F$3:$F$5000,الاوردرات!B46,'تحميل الخامات'!$M$3:$M$5000))</f>
        <v/>
      </c>
      <c r="M46" s="145" t="str">
        <f t="shared" si="0"/>
        <v/>
      </c>
      <c r="N46" s="145" t="str">
        <f t="shared" si="1"/>
        <v/>
      </c>
    </row>
    <row r="47" spans="2:14" ht="51" customHeight="1" x14ac:dyDescent="0.25">
      <c r="B47" s="140">
        <v>45</v>
      </c>
      <c r="C47" s="143"/>
      <c r="D47" s="143"/>
      <c r="E47" s="143"/>
      <c r="F47" s="143"/>
      <c r="G47" s="143"/>
      <c r="H47" s="196"/>
      <c r="I47" s="144" t="str">
        <f>_xlfn.IFNA(VLOOKUP(B47,'تحميل المصنعيات'!$E$1:$AP$5000,38,0),"")</f>
        <v/>
      </c>
      <c r="J47" s="144" t="str" cm="1">
        <f t="array" ref="J47">_xlfn.IFNA(LOOKUP(5,1/(B47='تحميل المصنعيات'!$E$1:$E$5000),'تحميل المصنعيات'!$AP$1:$AP$5000),"")</f>
        <v/>
      </c>
      <c r="K47" s="145" t="str">
        <f>IF(SUMIF('تحميل المصنعيات'!$E$3:$E$5000,الاوردرات!B47,'تحميل المصنعيات'!$O$3:$O$5000)=0,"",SUMIF('تحميل المصنعيات'!$E$3:$E$5000,الاوردرات!B47,'تحميل المصنعيات'!$O$3:$O$5000))</f>
        <v/>
      </c>
      <c r="L47" s="145" t="str">
        <f>IF(SUMIF('تحميل الخامات'!$F$3:$F$5000,الاوردرات!B47,'تحميل الخامات'!$M$3:$M$5000)=0,"",SUMIF('تحميل الخامات'!$F$3:$F$5000,الاوردرات!B47,'تحميل الخامات'!$M$3:$M$5000))</f>
        <v/>
      </c>
      <c r="M47" s="145" t="str">
        <f t="shared" si="0"/>
        <v/>
      </c>
      <c r="N47" s="145" t="str">
        <f t="shared" si="1"/>
        <v/>
      </c>
    </row>
    <row r="48" spans="2:14" ht="51" customHeight="1" x14ac:dyDescent="0.25">
      <c r="B48" s="141">
        <v>46</v>
      </c>
      <c r="C48" s="143"/>
      <c r="D48" s="143"/>
      <c r="E48" s="143"/>
      <c r="F48" s="143"/>
      <c r="G48" s="143"/>
      <c r="H48" s="196"/>
      <c r="I48" s="144" t="str">
        <f>_xlfn.IFNA(VLOOKUP(B48,'تحميل المصنعيات'!$E$1:$AP$5000,38,0),"")</f>
        <v/>
      </c>
      <c r="J48" s="144" t="str" cm="1">
        <f t="array" ref="J48">_xlfn.IFNA(LOOKUP(5,1/(B48='تحميل المصنعيات'!$E$1:$E$5000),'تحميل المصنعيات'!$AP$1:$AP$5000),"")</f>
        <v/>
      </c>
      <c r="K48" s="145" t="str">
        <f>IF(SUMIF('تحميل المصنعيات'!$E$3:$E$5000,الاوردرات!B48,'تحميل المصنعيات'!$O$3:$O$5000)=0,"",SUMIF('تحميل المصنعيات'!$E$3:$E$5000,الاوردرات!B48,'تحميل المصنعيات'!$O$3:$O$5000))</f>
        <v/>
      </c>
      <c r="L48" s="145" t="str">
        <f>IF(SUMIF('تحميل الخامات'!$F$3:$F$5000,الاوردرات!B48,'تحميل الخامات'!$M$3:$M$5000)=0,"",SUMIF('تحميل الخامات'!$F$3:$F$5000,الاوردرات!B48,'تحميل الخامات'!$M$3:$M$5000))</f>
        <v/>
      </c>
      <c r="M48" s="145" t="str">
        <f t="shared" si="0"/>
        <v/>
      </c>
      <c r="N48" s="145" t="str">
        <f t="shared" si="1"/>
        <v/>
      </c>
    </row>
    <row r="49" spans="2:14" ht="51" customHeight="1" x14ac:dyDescent="0.25">
      <c r="B49" s="140">
        <v>47</v>
      </c>
      <c r="C49" s="143"/>
      <c r="D49" s="143"/>
      <c r="E49" s="143"/>
      <c r="F49" s="143"/>
      <c r="G49" s="143"/>
      <c r="H49" s="196"/>
      <c r="I49" s="144" t="str">
        <f>_xlfn.IFNA(VLOOKUP(B49,'تحميل المصنعيات'!$E$1:$AP$5000,38,0),"")</f>
        <v/>
      </c>
      <c r="J49" s="144" t="str" cm="1">
        <f t="array" ref="J49">_xlfn.IFNA(LOOKUP(5,1/(B49='تحميل المصنعيات'!$E$1:$E$5000),'تحميل المصنعيات'!$AP$1:$AP$5000),"")</f>
        <v/>
      </c>
      <c r="K49" s="145" t="str">
        <f>IF(SUMIF('تحميل المصنعيات'!$E$3:$E$5000,الاوردرات!B49,'تحميل المصنعيات'!$O$3:$O$5000)=0,"",SUMIF('تحميل المصنعيات'!$E$3:$E$5000,الاوردرات!B49,'تحميل المصنعيات'!$O$3:$O$5000))</f>
        <v/>
      </c>
      <c r="L49" s="145" t="str">
        <f>IF(SUMIF('تحميل الخامات'!$F$3:$F$5000,الاوردرات!B49,'تحميل الخامات'!$M$3:$M$5000)=0,"",SUMIF('تحميل الخامات'!$F$3:$F$5000,الاوردرات!B49,'تحميل الخامات'!$M$3:$M$5000))</f>
        <v/>
      </c>
      <c r="M49" s="145" t="str">
        <f t="shared" si="0"/>
        <v/>
      </c>
      <c r="N49" s="145" t="str">
        <f t="shared" si="1"/>
        <v/>
      </c>
    </row>
    <row r="50" spans="2:14" ht="51" customHeight="1" x14ac:dyDescent="0.25">
      <c r="B50" s="141">
        <v>48</v>
      </c>
      <c r="C50" s="143"/>
      <c r="D50" s="143"/>
      <c r="E50" s="143"/>
      <c r="F50" s="143"/>
      <c r="G50" s="143"/>
      <c r="H50" s="196"/>
      <c r="I50" s="144" t="str">
        <f>_xlfn.IFNA(VLOOKUP(B50,'تحميل المصنعيات'!$E$1:$AP$5000,38,0),"")</f>
        <v/>
      </c>
      <c r="J50" s="144" t="str" cm="1">
        <f t="array" ref="J50">_xlfn.IFNA(LOOKUP(5,1/(B50='تحميل المصنعيات'!$E$1:$E$5000),'تحميل المصنعيات'!$AP$1:$AP$5000),"")</f>
        <v/>
      </c>
      <c r="K50" s="145" t="str">
        <f>IF(SUMIF('تحميل المصنعيات'!$E$3:$E$5000,الاوردرات!B50,'تحميل المصنعيات'!$O$3:$O$5000)=0,"",SUMIF('تحميل المصنعيات'!$E$3:$E$5000,الاوردرات!B50,'تحميل المصنعيات'!$O$3:$O$5000))</f>
        <v/>
      </c>
      <c r="L50" s="145" t="str">
        <f>IF(SUMIF('تحميل الخامات'!$F$3:$F$5000,الاوردرات!B50,'تحميل الخامات'!$M$3:$M$5000)=0,"",SUMIF('تحميل الخامات'!$F$3:$F$5000,الاوردرات!B50,'تحميل الخامات'!$M$3:$M$5000))</f>
        <v/>
      </c>
      <c r="M50" s="145" t="str">
        <f t="shared" si="0"/>
        <v/>
      </c>
      <c r="N50" s="145" t="str">
        <f t="shared" si="1"/>
        <v/>
      </c>
    </row>
    <row r="51" spans="2:14" ht="51" customHeight="1" x14ac:dyDescent="0.25">
      <c r="B51" s="140">
        <v>49</v>
      </c>
      <c r="C51" s="143"/>
      <c r="D51" s="143"/>
      <c r="E51" s="143"/>
      <c r="F51" s="143"/>
      <c r="G51" s="143"/>
      <c r="H51" s="196"/>
      <c r="I51" s="144" t="str">
        <f>_xlfn.IFNA(VLOOKUP(B51,'تحميل المصنعيات'!$E$1:$AP$5000,38,0),"")</f>
        <v/>
      </c>
      <c r="J51" s="144" t="str" cm="1">
        <f t="array" ref="J51">_xlfn.IFNA(LOOKUP(5,1/(B51='تحميل المصنعيات'!$E$1:$E$5000),'تحميل المصنعيات'!$AP$1:$AP$5000),"")</f>
        <v/>
      </c>
      <c r="K51" s="145" t="str">
        <f>IF(SUMIF('تحميل المصنعيات'!$E$3:$E$5000,الاوردرات!B51,'تحميل المصنعيات'!$O$3:$O$5000)=0,"",SUMIF('تحميل المصنعيات'!$E$3:$E$5000,الاوردرات!B51,'تحميل المصنعيات'!$O$3:$O$5000))</f>
        <v/>
      </c>
      <c r="L51" s="145" t="str">
        <f>IF(SUMIF('تحميل الخامات'!$F$3:$F$5000,الاوردرات!B51,'تحميل الخامات'!$M$3:$M$5000)=0,"",SUMIF('تحميل الخامات'!$F$3:$F$5000,الاوردرات!B51,'تحميل الخامات'!$M$3:$M$5000))</f>
        <v/>
      </c>
      <c r="M51" s="145" t="str">
        <f t="shared" si="0"/>
        <v/>
      </c>
      <c r="N51" s="145" t="str">
        <f t="shared" si="1"/>
        <v/>
      </c>
    </row>
    <row r="52" spans="2:14" ht="51" customHeight="1" x14ac:dyDescent="0.25">
      <c r="B52" s="141">
        <v>50</v>
      </c>
      <c r="C52" s="143"/>
      <c r="D52" s="143"/>
      <c r="E52" s="143"/>
      <c r="F52" s="143"/>
      <c r="G52" s="143"/>
      <c r="H52" s="196"/>
      <c r="I52" s="144" t="str">
        <f>_xlfn.IFNA(VLOOKUP(B52,'تحميل المصنعيات'!$E$1:$AP$5000,38,0),"")</f>
        <v/>
      </c>
      <c r="J52" s="144" t="str" cm="1">
        <f t="array" ref="J52">_xlfn.IFNA(LOOKUP(5,1/(B52='تحميل المصنعيات'!$E$1:$E$5000),'تحميل المصنعيات'!$AP$1:$AP$5000),"")</f>
        <v/>
      </c>
      <c r="K52" s="145" t="str">
        <f>IF(SUMIF('تحميل المصنعيات'!$E$3:$E$5000,الاوردرات!B52,'تحميل المصنعيات'!$O$3:$O$5000)=0,"",SUMIF('تحميل المصنعيات'!$E$3:$E$5000,الاوردرات!B52,'تحميل المصنعيات'!$O$3:$O$5000))</f>
        <v/>
      </c>
      <c r="L52" s="145" t="str">
        <f>IF(SUMIF('تحميل الخامات'!$F$3:$F$5000,الاوردرات!B52,'تحميل الخامات'!$M$3:$M$5000)=0,"",SUMIF('تحميل الخامات'!$F$3:$F$5000,الاوردرات!B52,'تحميل الخامات'!$M$3:$M$5000))</f>
        <v/>
      </c>
      <c r="M52" s="145" t="str">
        <f t="shared" si="0"/>
        <v/>
      </c>
      <c r="N52" s="145" t="str">
        <f t="shared" si="1"/>
        <v/>
      </c>
    </row>
    <row r="53" spans="2:14" ht="51" customHeight="1" x14ac:dyDescent="0.25">
      <c r="B53" s="140">
        <v>51</v>
      </c>
      <c r="C53" s="143"/>
      <c r="D53" s="143"/>
      <c r="E53" s="143"/>
      <c r="F53" s="143"/>
      <c r="G53" s="143"/>
      <c r="H53" s="196"/>
      <c r="I53" s="144" t="str">
        <f>_xlfn.IFNA(VLOOKUP(B53,'تحميل المصنعيات'!$E$1:$AP$5000,38,0),"")</f>
        <v/>
      </c>
      <c r="J53" s="144" t="str" cm="1">
        <f t="array" ref="J53">_xlfn.IFNA(LOOKUP(5,1/(B53='تحميل المصنعيات'!$E$1:$E$5000),'تحميل المصنعيات'!$AP$1:$AP$5000),"")</f>
        <v/>
      </c>
      <c r="K53" s="145" t="str">
        <f>IF(SUMIF('تحميل المصنعيات'!$E$3:$E$5000,الاوردرات!B53,'تحميل المصنعيات'!$O$3:$O$5000)=0,"",SUMIF('تحميل المصنعيات'!$E$3:$E$5000,الاوردرات!B53,'تحميل المصنعيات'!$O$3:$O$5000))</f>
        <v/>
      </c>
      <c r="L53" s="145" t="str">
        <f>IF(SUMIF('تحميل الخامات'!$F$3:$F$5000,الاوردرات!B53,'تحميل الخامات'!$M$3:$M$5000)=0,"",SUMIF('تحميل الخامات'!$F$3:$F$5000,الاوردرات!B53,'تحميل الخامات'!$M$3:$M$5000))</f>
        <v/>
      </c>
      <c r="M53" s="145" t="str">
        <f t="shared" si="0"/>
        <v/>
      </c>
      <c r="N53" s="145" t="str">
        <f t="shared" si="1"/>
        <v/>
      </c>
    </row>
    <row r="54" spans="2:14" ht="51" customHeight="1" x14ac:dyDescent="0.25">
      <c r="B54" s="141">
        <v>52</v>
      </c>
      <c r="C54" s="143"/>
      <c r="D54" s="143"/>
      <c r="E54" s="143"/>
      <c r="F54" s="143"/>
      <c r="G54" s="143"/>
      <c r="H54" s="196"/>
      <c r="I54" s="144" t="str">
        <f>_xlfn.IFNA(VLOOKUP(B54,'تحميل المصنعيات'!$E$1:$AP$5000,38,0),"")</f>
        <v/>
      </c>
      <c r="J54" s="144" t="str" cm="1">
        <f t="array" ref="J54">_xlfn.IFNA(LOOKUP(5,1/(B54='تحميل المصنعيات'!$E$1:$E$5000),'تحميل المصنعيات'!$AP$1:$AP$5000),"")</f>
        <v/>
      </c>
      <c r="K54" s="145" t="str">
        <f>IF(SUMIF('تحميل المصنعيات'!$E$3:$E$5000,الاوردرات!B54,'تحميل المصنعيات'!$O$3:$O$5000)=0,"",SUMIF('تحميل المصنعيات'!$E$3:$E$5000,الاوردرات!B54,'تحميل المصنعيات'!$O$3:$O$5000))</f>
        <v/>
      </c>
      <c r="L54" s="145" t="str">
        <f>IF(SUMIF('تحميل الخامات'!$F$3:$F$5000,الاوردرات!B54,'تحميل الخامات'!$M$3:$M$5000)=0,"",SUMIF('تحميل الخامات'!$F$3:$F$5000,الاوردرات!B54,'تحميل الخامات'!$M$3:$M$5000))</f>
        <v/>
      </c>
      <c r="M54" s="145" t="str">
        <f t="shared" si="0"/>
        <v/>
      </c>
      <c r="N54" s="145" t="str">
        <f t="shared" si="1"/>
        <v/>
      </c>
    </row>
    <row r="55" spans="2:14" ht="51" customHeight="1" x14ac:dyDescent="0.25">
      <c r="B55" s="140">
        <v>53</v>
      </c>
      <c r="C55" s="143"/>
      <c r="D55" s="143"/>
      <c r="E55" s="143"/>
      <c r="F55" s="143"/>
      <c r="G55" s="143"/>
      <c r="H55" s="196"/>
      <c r="I55" s="144" t="str">
        <f>_xlfn.IFNA(VLOOKUP(B55,'تحميل المصنعيات'!$E$1:$AP$5000,38,0),"")</f>
        <v/>
      </c>
      <c r="J55" s="144" t="str" cm="1">
        <f t="array" ref="J55">_xlfn.IFNA(LOOKUP(5,1/(B55='تحميل المصنعيات'!$E$1:$E$5000),'تحميل المصنعيات'!$AP$1:$AP$5000),"")</f>
        <v/>
      </c>
      <c r="K55" s="145" t="str">
        <f>IF(SUMIF('تحميل المصنعيات'!$E$3:$E$5000,الاوردرات!B55,'تحميل المصنعيات'!$O$3:$O$5000)=0,"",SUMIF('تحميل المصنعيات'!$E$3:$E$5000,الاوردرات!B55,'تحميل المصنعيات'!$O$3:$O$5000))</f>
        <v/>
      </c>
      <c r="L55" s="145" t="str">
        <f>IF(SUMIF('تحميل الخامات'!$F$3:$F$5000,الاوردرات!B55,'تحميل الخامات'!$M$3:$M$5000)=0,"",SUMIF('تحميل الخامات'!$F$3:$F$5000,الاوردرات!B55,'تحميل الخامات'!$M$3:$M$5000))</f>
        <v/>
      </c>
      <c r="M55" s="145" t="str">
        <f t="shared" si="0"/>
        <v/>
      </c>
      <c r="N55" s="145" t="str">
        <f t="shared" si="1"/>
        <v/>
      </c>
    </row>
    <row r="56" spans="2:14" ht="51" customHeight="1" x14ac:dyDescent="0.25">
      <c r="B56" s="141">
        <v>54</v>
      </c>
      <c r="C56" s="143"/>
      <c r="D56" s="143"/>
      <c r="E56" s="143"/>
      <c r="F56" s="143"/>
      <c r="G56" s="143"/>
      <c r="H56" s="196"/>
      <c r="I56" s="144" t="str">
        <f>_xlfn.IFNA(VLOOKUP(B56,'تحميل المصنعيات'!$E$1:$AP$5000,38,0),"")</f>
        <v/>
      </c>
      <c r="J56" s="144" t="str" cm="1">
        <f t="array" ref="J56">_xlfn.IFNA(LOOKUP(5,1/(B56='تحميل المصنعيات'!$E$1:$E$5000),'تحميل المصنعيات'!$AP$1:$AP$5000),"")</f>
        <v/>
      </c>
      <c r="K56" s="145" t="str">
        <f>IF(SUMIF('تحميل المصنعيات'!$E$3:$E$5000,الاوردرات!B56,'تحميل المصنعيات'!$O$3:$O$5000)=0,"",SUMIF('تحميل المصنعيات'!$E$3:$E$5000,الاوردرات!B56,'تحميل المصنعيات'!$O$3:$O$5000))</f>
        <v/>
      </c>
      <c r="L56" s="145" t="str">
        <f>IF(SUMIF('تحميل الخامات'!$F$3:$F$5000,الاوردرات!B56,'تحميل الخامات'!$M$3:$M$5000)=0,"",SUMIF('تحميل الخامات'!$F$3:$F$5000,الاوردرات!B56,'تحميل الخامات'!$M$3:$M$5000))</f>
        <v/>
      </c>
      <c r="M56" s="145" t="str">
        <f t="shared" si="0"/>
        <v/>
      </c>
      <c r="N56" s="145" t="str">
        <f t="shared" si="1"/>
        <v/>
      </c>
    </row>
    <row r="57" spans="2:14" ht="51" customHeight="1" x14ac:dyDescent="0.25">
      <c r="B57" s="140">
        <v>55</v>
      </c>
      <c r="C57" s="143"/>
      <c r="D57" s="143"/>
      <c r="E57" s="143"/>
      <c r="F57" s="143"/>
      <c r="G57" s="143"/>
      <c r="H57" s="196"/>
      <c r="I57" s="144" t="str">
        <f>_xlfn.IFNA(VLOOKUP(B57,'تحميل المصنعيات'!$E$1:$AP$5000,38,0),"")</f>
        <v/>
      </c>
      <c r="J57" s="144" t="str" cm="1">
        <f t="array" ref="J57">_xlfn.IFNA(LOOKUP(5,1/(B57='تحميل المصنعيات'!$E$1:$E$5000),'تحميل المصنعيات'!$AP$1:$AP$5000),"")</f>
        <v/>
      </c>
      <c r="K57" s="145" t="str">
        <f>IF(SUMIF('تحميل المصنعيات'!$E$3:$E$5000,الاوردرات!B57,'تحميل المصنعيات'!$O$3:$O$5000)=0,"",SUMIF('تحميل المصنعيات'!$E$3:$E$5000,الاوردرات!B57,'تحميل المصنعيات'!$O$3:$O$5000))</f>
        <v/>
      </c>
      <c r="L57" s="145" t="str">
        <f>IF(SUMIF('تحميل الخامات'!$F$3:$F$5000,الاوردرات!B57,'تحميل الخامات'!$M$3:$M$5000)=0,"",SUMIF('تحميل الخامات'!$F$3:$F$5000,الاوردرات!B57,'تحميل الخامات'!$M$3:$M$5000))</f>
        <v/>
      </c>
      <c r="M57" s="145" t="str">
        <f t="shared" si="0"/>
        <v/>
      </c>
      <c r="N57" s="145" t="str">
        <f t="shared" si="1"/>
        <v/>
      </c>
    </row>
    <row r="58" spans="2:14" ht="51" customHeight="1" x14ac:dyDescent="0.25">
      <c r="B58" s="141">
        <v>56</v>
      </c>
      <c r="C58" s="143"/>
      <c r="D58" s="143"/>
      <c r="E58" s="143"/>
      <c r="F58" s="143"/>
      <c r="G58" s="143"/>
      <c r="H58" s="196"/>
      <c r="I58" s="144" t="str">
        <f>_xlfn.IFNA(VLOOKUP(B58,'تحميل المصنعيات'!$E$1:$AP$5000,38,0),"")</f>
        <v/>
      </c>
      <c r="J58" s="144" t="str" cm="1">
        <f t="array" ref="J58">_xlfn.IFNA(LOOKUP(5,1/(B58='تحميل المصنعيات'!$E$1:$E$5000),'تحميل المصنعيات'!$AP$1:$AP$5000),"")</f>
        <v/>
      </c>
      <c r="K58" s="145" t="str">
        <f>IF(SUMIF('تحميل المصنعيات'!$E$3:$E$5000,الاوردرات!B58,'تحميل المصنعيات'!$O$3:$O$5000)=0,"",SUMIF('تحميل المصنعيات'!$E$3:$E$5000,الاوردرات!B58,'تحميل المصنعيات'!$O$3:$O$5000))</f>
        <v/>
      </c>
      <c r="L58" s="145" t="str">
        <f>IF(SUMIF('تحميل الخامات'!$F$3:$F$5000,الاوردرات!B58,'تحميل الخامات'!$M$3:$M$5000)=0,"",SUMIF('تحميل الخامات'!$F$3:$F$5000,الاوردرات!B58,'تحميل الخامات'!$M$3:$M$5000))</f>
        <v/>
      </c>
      <c r="M58" s="145" t="str">
        <f t="shared" si="0"/>
        <v/>
      </c>
      <c r="N58" s="145" t="str">
        <f t="shared" si="1"/>
        <v/>
      </c>
    </row>
    <row r="59" spans="2:14" ht="51" customHeight="1" x14ac:dyDescent="0.25">
      <c r="B59" s="140">
        <v>57</v>
      </c>
      <c r="C59" s="143"/>
      <c r="D59" s="143"/>
      <c r="E59" s="143"/>
      <c r="F59" s="143"/>
      <c r="G59" s="143"/>
      <c r="H59" s="196"/>
      <c r="I59" s="144" t="str">
        <f>_xlfn.IFNA(VLOOKUP(B59,'تحميل المصنعيات'!$E$1:$AP$5000,38,0),"")</f>
        <v/>
      </c>
      <c r="J59" s="144" t="str" cm="1">
        <f t="array" ref="J59">_xlfn.IFNA(LOOKUP(5,1/(B59='تحميل المصنعيات'!$E$1:$E$5000),'تحميل المصنعيات'!$AP$1:$AP$5000),"")</f>
        <v/>
      </c>
      <c r="K59" s="145" t="str">
        <f>IF(SUMIF('تحميل المصنعيات'!$E$3:$E$5000,الاوردرات!B59,'تحميل المصنعيات'!$O$3:$O$5000)=0,"",SUMIF('تحميل المصنعيات'!$E$3:$E$5000,الاوردرات!B59,'تحميل المصنعيات'!$O$3:$O$5000))</f>
        <v/>
      </c>
      <c r="L59" s="145" t="str">
        <f>IF(SUMIF('تحميل الخامات'!$F$3:$F$5000,الاوردرات!B59,'تحميل الخامات'!$M$3:$M$5000)=0,"",SUMIF('تحميل الخامات'!$F$3:$F$5000,الاوردرات!B59,'تحميل الخامات'!$M$3:$M$5000))</f>
        <v/>
      </c>
      <c r="M59" s="145" t="str">
        <f t="shared" si="0"/>
        <v/>
      </c>
      <c r="N59" s="145" t="str">
        <f t="shared" si="1"/>
        <v/>
      </c>
    </row>
    <row r="60" spans="2:14" ht="51" customHeight="1" x14ac:dyDescent="0.25">
      <c r="B60" s="141">
        <v>58</v>
      </c>
      <c r="C60" s="143"/>
      <c r="D60" s="143"/>
      <c r="E60" s="143"/>
      <c r="F60" s="143"/>
      <c r="G60" s="143"/>
      <c r="H60" s="196"/>
      <c r="I60" s="144" t="str">
        <f>_xlfn.IFNA(VLOOKUP(B60,'تحميل المصنعيات'!$E$1:$AP$5000,38,0),"")</f>
        <v/>
      </c>
      <c r="J60" s="144" t="str" cm="1">
        <f t="array" ref="J60">_xlfn.IFNA(LOOKUP(5,1/(B60='تحميل المصنعيات'!$E$1:$E$5000),'تحميل المصنعيات'!$AP$1:$AP$5000),"")</f>
        <v/>
      </c>
      <c r="K60" s="145" t="str">
        <f>IF(SUMIF('تحميل المصنعيات'!$E$3:$E$5000,الاوردرات!B60,'تحميل المصنعيات'!$O$3:$O$5000)=0,"",SUMIF('تحميل المصنعيات'!$E$3:$E$5000,الاوردرات!B60,'تحميل المصنعيات'!$O$3:$O$5000))</f>
        <v/>
      </c>
      <c r="L60" s="145" t="str">
        <f>IF(SUMIF('تحميل الخامات'!$F$3:$F$5000,الاوردرات!B60,'تحميل الخامات'!$M$3:$M$5000)=0,"",SUMIF('تحميل الخامات'!$F$3:$F$5000,الاوردرات!B60,'تحميل الخامات'!$M$3:$M$5000))</f>
        <v/>
      </c>
      <c r="M60" s="145" t="str">
        <f t="shared" si="0"/>
        <v/>
      </c>
      <c r="N60" s="145" t="str">
        <f t="shared" si="1"/>
        <v/>
      </c>
    </row>
    <row r="61" spans="2:14" ht="51" customHeight="1" x14ac:dyDescent="0.25">
      <c r="B61" s="140">
        <v>59</v>
      </c>
      <c r="C61" s="143"/>
      <c r="D61" s="143"/>
      <c r="E61" s="143"/>
      <c r="F61" s="143"/>
      <c r="G61" s="143"/>
      <c r="H61" s="196"/>
      <c r="I61" s="144" t="str">
        <f>_xlfn.IFNA(VLOOKUP(B61,'تحميل المصنعيات'!$E$1:$AP$5000,38,0),"")</f>
        <v/>
      </c>
      <c r="J61" s="144" t="str" cm="1">
        <f t="array" ref="J61">_xlfn.IFNA(LOOKUP(5,1/(B61='تحميل المصنعيات'!$E$1:$E$5000),'تحميل المصنعيات'!$AP$1:$AP$5000),"")</f>
        <v/>
      </c>
      <c r="K61" s="145" t="str">
        <f>IF(SUMIF('تحميل المصنعيات'!$E$3:$E$5000,الاوردرات!B61,'تحميل المصنعيات'!$O$3:$O$5000)=0,"",SUMIF('تحميل المصنعيات'!$E$3:$E$5000,الاوردرات!B61,'تحميل المصنعيات'!$O$3:$O$5000))</f>
        <v/>
      </c>
      <c r="L61" s="145" t="str">
        <f>IF(SUMIF('تحميل الخامات'!$F$3:$F$5000,الاوردرات!B61,'تحميل الخامات'!$M$3:$M$5000)=0,"",SUMIF('تحميل الخامات'!$F$3:$F$5000,الاوردرات!B61,'تحميل الخامات'!$M$3:$M$5000))</f>
        <v/>
      </c>
      <c r="M61" s="145" t="str">
        <f t="shared" si="0"/>
        <v/>
      </c>
      <c r="N61" s="145" t="str">
        <f t="shared" si="1"/>
        <v/>
      </c>
    </row>
    <row r="62" spans="2:14" ht="51" customHeight="1" x14ac:dyDescent="0.25">
      <c r="B62" s="141">
        <v>60</v>
      </c>
      <c r="C62" s="143"/>
      <c r="D62" s="143"/>
      <c r="E62" s="143"/>
      <c r="F62" s="143"/>
      <c r="G62" s="143"/>
      <c r="H62" s="196"/>
      <c r="I62" s="144" t="str">
        <f>_xlfn.IFNA(VLOOKUP(B62,'تحميل المصنعيات'!$E$1:$AP$5000,38,0),"")</f>
        <v/>
      </c>
      <c r="J62" s="144" t="str" cm="1">
        <f t="array" ref="J62">_xlfn.IFNA(LOOKUP(5,1/(B62='تحميل المصنعيات'!$E$1:$E$5000),'تحميل المصنعيات'!$AP$1:$AP$5000),"")</f>
        <v/>
      </c>
      <c r="K62" s="145" t="str">
        <f>IF(SUMIF('تحميل المصنعيات'!$E$3:$E$5000,الاوردرات!B62,'تحميل المصنعيات'!$O$3:$O$5000)=0,"",SUMIF('تحميل المصنعيات'!$E$3:$E$5000,الاوردرات!B62,'تحميل المصنعيات'!$O$3:$O$5000))</f>
        <v/>
      </c>
      <c r="L62" s="145" t="str">
        <f>IF(SUMIF('تحميل الخامات'!$F$3:$F$5000,الاوردرات!B62,'تحميل الخامات'!$M$3:$M$5000)=0,"",SUMIF('تحميل الخامات'!$F$3:$F$5000,الاوردرات!B62,'تحميل الخامات'!$M$3:$M$5000))</f>
        <v/>
      </c>
      <c r="M62" s="145" t="str">
        <f t="shared" si="0"/>
        <v/>
      </c>
      <c r="N62" s="145" t="str">
        <f t="shared" si="1"/>
        <v/>
      </c>
    </row>
    <row r="63" spans="2:14" ht="51" customHeight="1" x14ac:dyDescent="0.25">
      <c r="B63" s="140">
        <v>61</v>
      </c>
      <c r="C63" s="143"/>
      <c r="D63" s="143"/>
      <c r="E63" s="143"/>
      <c r="F63" s="143"/>
      <c r="G63" s="143"/>
      <c r="H63" s="196"/>
      <c r="I63" s="144" t="str">
        <f>_xlfn.IFNA(VLOOKUP(B63,'تحميل المصنعيات'!$E$1:$AP$5000,38,0),"")</f>
        <v/>
      </c>
      <c r="J63" s="144" t="str" cm="1">
        <f t="array" ref="J63">_xlfn.IFNA(LOOKUP(5,1/(B63='تحميل المصنعيات'!$E$1:$E$5000),'تحميل المصنعيات'!$AP$1:$AP$5000),"")</f>
        <v/>
      </c>
      <c r="K63" s="145" t="str">
        <f>IF(SUMIF('تحميل المصنعيات'!$E$3:$E$5000,الاوردرات!B63,'تحميل المصنعيات'!$O$3:$O$5000)=0,"",SUMIF('تحميل المصنعيات'!$E$3:$E$5000,الاوردرات!B63,'تحميل المصنعيات'!$O$3:$O$5000))</f>
        <v/>
      </c>
      <c r="L63" s="145" t="str">
        <f>IF(SUMIF('تحميل الخامات'!$F$3:$F$5000,الاوردرات!B63,'تحميل الخامات'!$M$3:$M$5000)=0,"",SUMIF('تحميل الخامات'!$F$3:$F$5000,الاوردرات!B63,'تحميل الخامات'!$M$3:$M$5000))</f>
        <v/>
      </c>
      <c r="M63" s="145" t="str">
        <f t="shared" si="0"/>
        <v/>
      </c>
      <c r="N63" s="145" t="str">
        <f t="shared" si="1"/>
        <v/>
      </c>
    </row>
    <row r="64" spans="2:14" ht="51" customHeight="1" x14ac:dyDescent="0.25">
      <c r="B64" s="141">
        <v>62</v>
      </c>
      <c r="C64" s="143"/>
      <c r="D64" s="143"/>
      <c r="E64" s="143"/>
      <c r="F64" s="143"/>
      <c r="G64" s="143"/>
      <c r="H64" s="196"/>
      <c r="I64" s="144" t="str">
        <f>_xlfn.IFNA(VLOOKUP(B64,'تحميل المصنعيات'!$E$1:$AP$5000,38,0),"")</f>
        <v/>
      </c>
      <c r="J64" s="144" t="str" cm="1">
        <f t="array" ref="J64">_xlfn.IFNA(LOOKUP(5,1/(B64='تحميل المصنعيات'!$E$1:$E$5000),'تحميل المصنعيات'!$AP$1:$AP$5000),"")</f>
        <v/>
      </c>
      <c r="K64" s="145" t="str">
        <f>IF(SUMIF('تحميل المصنعيات'!$E$3:$E$5000,الاوردرات!B64,'تحميل المصنعيات'!$O$3:$O$5000)=0,"",SUMIF('تحميل المصنعيات'!$E$3:$E$5000,الاوردرات!B64,'تحميل المصنعيات'!$O$3:$O$5000))</f>
        <v/>
      </c>
      <c r="L64" s="145" t="str">
        <f>IF(SUMIF('تحميل الخامات'!$F$3:$F$5000,الاوردرات!B64,'تحميل الخامات'!$M$3:$M$5000)=0,"",SUMIF('تحميل الخامات'!$F$3:$F$5000,الاوردرات!B64,'تحميل الخامات'!$M$3:$M$5000))</f>
        <v/>
      </c>
      <c r="M64" s="145" t="str">
        <f t="shared" si="0"/>
        <v/>
      </c>
      <c r="N64" s="145" t="str">
        <f t="shared" si="1"/>
        <v/>
      </c>
    </row>
    <row r="65" spans="2:14" ht="51" customHeight="1" x14ac:dyDescent="0.25">
      <c r="B65" s="140">
        <v>63</v>
      </c>
      <c r="C65" s="143"/>
      <c r="D65" s="143"/>
      <c r="E65" s="143"/>
      <c r="F65" s="143"/>
      <c r="G65" s="143"/>
      <c r="H65" s="196"/>
      <c r="I65" s="144" t="str">
        <f>_xlfn.IFNA(VLOOKUP(B65,'تحميل المصنعيات'!$E$1:$AP$5000,38,0),"")</f>
        <v/>
      </c>
      <c r="J65" s="144" t="str" cm="1">
        <f t="array" ref="J65">_xlfn.IFNA(LOOKUP(5,1/(B65='تحميل المصنعيات'!$E$1:$E$5000),'تحميل المصنعيات'!$AP$1:$AP$5000),"")</f>
        <v/>
      </c>
      <c r="K65" s="145" t="str">
        <f>IF(SUMIF('تحميل المصنعيات'!$E$3:$E$5000,الاوردرات!B65,'تحميل المصنعيات'!$O$3:$O$5000)=0,"",SUMIF('تحميل المصنعيات'!$E$3:$E$5000,الاوردرات!B65,'تحميل المصنعيات'!$O$3:$O$5000))</f>
        <v/>
      </c>
      <c r="L65" s="145" t="str">
        <f>IF(SUMIF('تحميل الخامات'!$F$3:$F$5000,الاوردرات!B65,'تحميل الخامات'!$M$3:$M$5000)=0,"",SUMIF('تحميل الخامات'!$F$3:$F$5000,الاوردرات!B65,'تحميل الخامات'!$M$3:$M$5000))</f>
        <v/>
      </c>
      <c r="M65" s="145" t="str">
        <f t="shared" si="0"/>
        <v/>
      </c>
      <c r="N65" s="145" t="str">
        <f t="shared" si="1"/>
        <v/>
      </c>
    </row>
    <row r="66" spans="2:14" ht="51" customHeight="1" x14ac:dyDescent="0.25">
      <c r="B66" s="141">
        <v>64</v>
      </c>
      <c r="C66" s="143"/>
      <c r="D66" s="143"/>
      <c r="E66" s="143"/>
      <c r="F66" s="143"/>
      <c r="G66" s="143"/>
      <c r="H66" s="196"/>
      <c r="I66" s="144" t="str">
        <f>_xlfn.IFNA(VLOOKUP(B66,'تحميل المصنعيات'!$E$1:$AP$5000,38,0),"")</f>
        <v/>
      </c>
      <c r="J66" s="144" t="str" cm="1">
        <f t="array" ref="J66">_xlfn.IFNA(LOOKUP(5,1/(B66='تحميل المصنعيات'!$E$1:$E$5000),'تحميل المصنعيات'!$AP$1:$AP$5000),"")</f>
        <v/>
      </c>
      <c r="K66" s="145" t="str">
        <f>IF(SUMIF('تحميل المصنعيات'!$E$3:$E$5000,الاوردرات!B66,'تحميل المصنعيات'!$O$3:$O$5000)=0,"",SUMIF('تحميل المصنعيات'!$E$3:$E$5000,الاوردرات!B66,'تحميل المصنعيات'!$O$3:$O$5000))</f>
        <v/>
      </c>
      <c r="L66" s="145" t="str">
        <f>IF(SUMIF('تحميل الخامات'!$F$3:$F$5000,الاوردرات!B66,'تحميل الخامات'!$M$3:$M$5000)=0,"",SUMIF('تحميل الخامات'!$F$3:$F$5000,الاوردرات!B66,'تحميل الخامات'!$M$3:$M$5000))</f>
        <v/>
      </c>
      <c r="M66" s="145" t="str">
        <f t="shared" si="0"/>
        <v/>
      </c>
      <c r="N66" s="145" t="str">
        <f t="shared" si="1"/>
        <v/>
      </c>
    </row>
    <row r="67" spans="2:14" ht="51" customHeight="1" x14ac:dyDescent="0.25">
      <c r="B67" s="140">
        <v>65</v>
      </c>
      <c r="C67" s="143"/>
      <c r="D67" s="143"/>
      <c r="E67" s="143"/>
      <c r="F67" s="143"/>
      <c r="G67" s="143"/>
      <c r="H67" s="196"/>
      <c r="I67" s="144" t="str">
        <f>_xlfn.IFNA(VLOOKUP(B67,'تحميل المصنعيات'!$E$1:$AP$5000,38,0),"")</f>
        <v/>
      </c>
      <c r="J67" s="144" t="str" cm="1">
        <f t="array" ref="J67">_xlfn.IFNA(LOOKUP(5,1/(B67='تحميل المصنعيات'!$E$1:$E$5000),'تحميل المصنعيات'!$AP$1:$AP$5000),"")</f>
        <v/>
      </c>
      <c r="K67" s="145" t="str">
        <f>IF(SUMIF('تحميل المصنعيات'!$E$3:$E$5000,الاوردرات!B67,'تحميل المصنعيات'!$O$3:$O$5000)=0,"",SUMIF('تحميل المصنعيات'!$E$3:$E$5000,الاوردرات!B67,'تحميل المصنعيات'!$O$3:$O$5000))</f>
        <v/>
      </c>
      <c r="L67" s="145" t="str">
        <f>IF(SUMIF('تحميل الخامات'!$F$3:$F$5000,الاوردرات!B67,'تحميل الخامات'!$M$3:$M$5000)=0,"",SUMIF('تحميل الخامات'!$F$3:$F$5000,الاوردرات!B67,'تحميل الخامات'!$M$3:$M$5000))</f>
        <v/>
      </c>
      <c r="M67" s="145" t="str">
        <f t="shared" ref="M67:M130" si="2">IFERROR(K67/G67,"")</f>
        <v/>
      </c>
      <c r="N67" s="145" t="str">
        <f t="shared" ref="N67:N130" si="3">IFERROR(L67/G67,"")</f>
        <v/>
      </c>
    </row>
    <row r="68" spans="2:14" ht="51" customHeight="1" x14ac:dyDescent="0.25">
      <c r="B68" s="141">
        <v>66</v>
      </c>
      <c r="C68" s="143"/>
      <c r="D68" s="143"/>
      <c r="E68" s="143"/>
      <c r="F68" s="143"/>
      <c r="G68" s="143"/>
      <c r="H68" s="196"/>
      <c r="I68" s="144" t="str">
        <f>_xlfn.IFNA(VLOOKUP(B68,'تحميل المصنعيات'!$E$1:$AP$5000,38,0),"")</f>
        <v/>
      </c>
      <c r="J68" s="144" t="str" cm="1">
        <f t="array" ref="J68">_xlfn.IFNA(LOOKUP(5,1/(B68='تحميل المصنعيات'!$E$1:$E$5000),'تحميل المصنعيات'!$AP$1:$AP$5000),"")</f>
        <v/>
      </c>
      <c r="K68" s="145" t="str">
        <f>IF(SUMIF('تحميل المصنعيات'!$E$3:$E$5000,الاوردرات!B68,'تحميل المصنعيات'!$O$3:$O$5000)=0,"",SUMIF('تحميل المصنعيات'!$E$3:$E$5000,الاوردرات!B68,'تحميل المصنعيات'!$O$3:$O$5000))</f>
        <v/>
      </c>
      <c r="L68" s="145" t="str">
        <f>IF(SUMIF('تحميل الخامات'!$F$3:$F$5000,الاوردرات!B68,'تحميل الخامات'!$M$3:$M$5000)=0,"",SUMIF('تحميل الخامات'!$F$3:$F$5000,الاوردرات!B68,'تحميل الخامات'!$M$3:$M$5000))</f>
        <v/>
      </c>
      <c r="M68" s="145" t="str">
        <f t="shared" si="2"/>
        <v/>
      </c>
      <c r="N68" s="145" t="str">
        <f t="shared" si="3"/>
        <v/>
      </c>
    </row>
    <row r="69" spans="2:14" ht="51" customHeight="1" x14ac:dyDescent="0.25">
      <c r="B69" s="140">
        <v>67</v>
      </c>
      <c r="C69" s="143"/>
      <c r="D69" s="143"/>
      <c r="E69" s="143"/>
      <c r="F69" s="143"/>
      <c r="G69" s="143"/>
      <c r="H69" s="196"/>
      <c r="I69" s="144" t="str">
        <f>_xlfn.IFNA(VLOOKUP(B69,'تحميل المصنعيات'!$E$1:$AP$5000,38,0),"")</f>
        <v/>
      </c>
      <c r="J69" s="144" t="str" cm="1">
        <f t="array" ref="J69">_xlfn.IFNA(LOOKUP(5,1/(B69='تحميل المصنعيات'!$E$1:$E$5000),'تحميل المصنعيات'!$AP$1:$AP$5000),"")</f>
        <v/>
      </c>
      <c r="K69" s="145" t="str">
        <f>IF(SUMIF('تحميل المصنعيات'!$E$3:$E$5000,الاوردرات!B69,'تحميل المصنعيات'!$O$3:$O$5000)=0,"",SUMIF('تحميل المصنعيات'!$E$3:$E$5000,الاوردرات!B69,'تحميل المصنعيات'!$O$3:$O$5000))</f>
        <v/>
      </c>
      <c r="L69" s="145" t="str">
        <f>IF(SUMIF('تحميل الخامات'!$F$3:$F$5000,الاوردرات!B69,'تحميل الخامات'!$M$3:$M$5000)=0,"",SUMIF('تحميل الخامات'!$F$3:$F$5000,الاوردرات!B69,'تحميل الخامات'!$M$3:$M$5000))</f>
        <v/>
      </c>
      <c r="M69" s="145" t="str">
        <f t="shared" si="2"/>
        <v/>
      </c>
      <c r="N69" s="145" t="str">
        <f t="shared" si="3"/>
        <v/>
      </c>
    </row>
    <row r="70" spans="2:14" ht="51" customHeight="1" x14ac:dyDescent="0.25">
      <c r="B70" s="141">
        <v>68</v>
      </c>
      <c r="C70" s="143"/>
      <c r="D70" s="143"/>
      <c r="E70" s="143"/>
      <c r="F70" s="143"/>
      <c r="G70" s="143"/>
      <c r="H70" s="196"/>
      <c r="I70" s="144" t="str">
        <f>_xlfn.IFNA(VLOOKUP(B70,'تحميل المصنعيات'!$E$1:$AP$5000,38,0),"")</f>
        <v/>
      </c>
      <c r="J70" s="144" t="str" cm="1">
        <f t="array" ref="J70">_xlfn.IFNA(LOOKUP(5,1/(B70='تحميل المصنعيات'!$E$1:$E$5000),'تحميل المصنعيات'!$AP$1:$AP$5000),"")</f>
        <v/>
      </c>
      <c r="K70" s="145" t="str">
        <f>IF(SUMIF('تحميل المصنعيات'!$E$3:$E$5000,الاوردرات!B70,'تحميل المصنعيات'!$O$3:$O$5000)=0,"",SUMIF('تحميل المصنعيات'!$E$3:$E$5000,الاوردرات!B70,'تحميل المصنعيات'!$O$3:$O$5000))</f>
        <v/>
      </c>
      <c r="L70" s="145" t="str">
        <f>IF(SUMIF('تحميل الخامات'!$F$3:$F$5000,الاوردرات!B70,'تحميل الخامات'!$M$3:$M$5000)=0,"",SUMIF('تحميل الخامات'!$F$3:$F$5000,الاوردرات!B70,'تحميل الخامات'!$M$3:$M$5000))</f>
        <v/>
      </c>
      <c r="M70" s="145" t="str">
        <f t="shared" si="2"/>
        <v/>
      </c>
      <c r="N70" s="145" t="str">
        <f t="shared" si="3"/>
        <v/>
      </c>
    </row>
    <row r="71" spans="2:14" ht="51" customHeight="1" x14ac:dyDescent="0.25">
      <c r="B71" s="140">
        <v>69</v>
      </c>
      <c r="C71" s="143"/>
      <c r="D71" s="143"/>
      <c r="E71" s="143"/>
      <c r="F71" s="143"/>
      <c r="G71" s="143"/>
      <c r="H71" s="196"/>
      <c r="I71" s="144" t="str">
        <f>_xlfn.IFNA(VLOOKUP(B71,'تحميل المصنعيات'!$E$1:$AP$5000,38,0),"")</f>
        <v/>
      </c>
      <c r="J71" s="144" t="str" cm="1">
        <f t="array" ref="J71">_xlfn.IFNA(LOOKUP(5,1/(B71='تحميل المصنعيات'!$E$1:$E$5000),'تحميل المصنعيات'!$AP$1:$AP$5000),"")</f>
        <v/>
      </c>
      <c r="K71" s="145" t="str">
        <f>IF(SUMIF('تحميل المصنعيات'!$E$3:$E$5000,الاوردرات!B71,'تحميل المصنعيات'!$O$3:$O$5000)=0,"",SUMIF('تحميل المصنعيات'!$E$3:$E$5000,الاوردرات!B71,'تحميل المصنعيات'!$O$3:$O$5000))</f>
        <v/>
      </c>
      <c r="L71" s="145" t="str">
        <f>IF(SUMIF('تحميل الخامات'!$F$3:$F$5000,الاوردرات!B71,'تحميل الخامات'!$M$3:$M$5000)=0,"",SUMIF('تحميل الخامات'!$F$3:$F$5000,الاوردرات!B71,'تحميل الخامات'!$M$3:$M$5000))</f>
        <v/>
      </c>
      <c r="M71" s="145" t="str">
        <f t="shared" si="2"/>
        <v/>
      </c>
      <c r="N71" s="145" t="str">
        <f t="shared" si="3"/>
        <v/>
      </c>
    </row>
    <row r="72" spans="2:14" ht="51" customHeight="1" x14ac:dyDescent="0.25">
      <c r="B72" s="141">
        <v>70</v>
      </c>
      <c r="C72" s="143"/>
      <c r="D72" s="143"/>
      <c r="E72" s="143"/>
      <c r="F72" s="143"/>
      <c r="G72" s="143"/>
      <c r="H72" s="196"/>
      <c r="I72" s="144" t="str">
        <f>_xlfn.IFNA(VLOOKUP(B72,'تحميل المصنعيات'!$E$1:$AP$5000,38,0),"")</f>
        <v/>
      </c>
      <c r="J72" s="144" t="str" cm="1">
        <f t="array" ref="J72">_xlfn.IFNA(LOOKUP(5,1/(B72='تحميل المصنعيات'!$E$1:$E$5000),'تحميل المصنعيات'!$AP$1:$AP$5000),"")</f>
        <v/>
      </c>
      <c r="K72" s="145" t="str">
        <f>IF(SUMIF('تحميل المصنعيات'!$E$3:$E$5000,الاوردرات!B72,'تحميل المصنعيات'!$O$3:$O$5000)=0,"",SUMIF('تحميل المصنعيات'!$E$3:$E$5000,الاوردرات!B72,'تحميل المصنعيات'!$O$3:$O$5000))</f>
        <v/>
      </c>
      <c r="L72" s="145" t="str">
        <f>IF(SUMIF('تحميل الخامات'!$F$3:$F$5000,الاوردرات!B72,'تحميل الخامات'!$M$3:$M$5000)=0,"",SUMIF('تحميل الخامات'!$F$3:$F$5000,الاوردرات!B72,'تحميل الخامات'!$M$3:$M$5000))</f>
        <v/>
      </c>
      <c r="M72" s="145" t="str">
        <f t="shared" si="2"/>
        <v/>
      </c>
      <c r="N72" s="145" t="str">
        <f t="shared" si="3"/>
        <v/>
      </c>
    </row>
    <row r="73" spans="2:14" ht="51" customHeight="1" x14ac:dyDescent="0.25">
      <c r="B73" s="140">
        <v>71</v>
      </c>
      <c r="C73" s="143"/>
      <c r="D73" s="143"/>
      <c r="E73" s="143"/>
      <c r="F73" s="143"/>
      <c r="G73" s="143"/>
      <c r="H73" s="196"/>
      <c r="I73" s="144" t="str">
        <f>_xlfn.IFNA(VLOOKUP(B73,'تحميل المصنعيات'!$E$1:$AP$5000,38,0),"")</f>
        <v/>
      </c>
      <c r="J73" s="144" t="str" cm="1">
        <f t="array" ref="J73">_xlfn.IFNA(LOOKUP(5,1/(B73='تحميل المصنعيات'!$E$1:$E$5000),'تحميل المصنعيات'!$AP$1:$AP$5000),"")</f>
        <v/>
      </c>
      <c r="K73" s="145" t="str">
        <f>IF(SUMIF('تحميل المصنعيات'!$E$3:$E$5000,الاوردرات!B73,'تحميل المصنعيات'!$O$3:$O$5000)=0,"",SUMIF('تحميل المصنعيات'!$E$3:$E$5000,الاوردرات!B73,'تحميل المصنعيات'!$O$3:$O$5000))</f>
        <v/>
      </c>
      <c r="L73" s="145" t="str">
        <f>IF(SUMIF('تحميل الخامات'!$F$3:$F$5000,الاوردرات!B73,'تحميل الخامات'!$M$3:$M$5000)=0,"",SUMIF('تحميل الخامات'!$F$3:$F$5000,الاوردرات!B73,'تحميل الخامات'!$M$3:$M$5000))</f>
        <v/>
      </c>
      <c r="M73" s="145" t="str">
        <f t="shared" si="2"/>
        <v/>
      </c>
      <c r="N73" s="145" t="str">
        <f t="shared" si="3"/>
        <v/>
      </c>
    </row>
    <row r="74" spans="2:14" ht="51" customHeight="1" x14ac:dyDescent="0.25">
      <c r="B74" s="141">
        <v>72</v>
      </c>
      <c r="C74" s="143"/>
      <c r="D74" s="143"/>
      <c r="E74" s="143"/>
      <c r="F74" s="143"/>
      <c r="G74" s="143"/>
      <c r="H74" s="196"/>
      <c r="I74" s="144" t="str">
        <f>_xlfn.IFNA(VLOOKUP(B74,'تحميل المصنعيات'!$E$1:$AP$5000,38,0),"")</f>
        <v/>
      </c>
      <c r="J74" s="144" t="str" cm="1">
        <f t="array" ref="J74">_xlfn.IFNA(LOOKUP(5,1/(B74='تحميل المصنعيات'!$E$1:$E$5000),'تحميل المصنعيات'!$AP$1:$AP$5000),"")</f>
        <v/>
      </c>
      <c r="K74" s="145" t="str">
        <f>IF(SUMIF('تحميل المصنعيات'!$E$3:$E$5000,الاوردرات!B74,'تحميل المصنعيات'!$O$3:$O$5000)=0,"",SUMIF('تحميل المصنعيات'!$E$3:$E$5000,الاوردرات!B74,'تحميل المصنعيات'!$O$3:$O$5000))</f>
        <v/>
      </c>
      <c r="L74" s="145" t="str">
        <f>IF(SUMIF('تحميل الخامات'!$F$3:$F$5000,الاوردرات!B74,'تحميل الخامات'!$M$3:$M$5000)=0,"",SUMIF('تحميل الخامات'!$F$3:$F$5000,الاوردرات!B74,'تحميل الخامات'!$M$3:$M$5000))</f>
        <v/>
      </c>
      <c r="M74" s="145" t="str">
        <f t="shared" si="2"/>
        <v/>
      </c>
      <c r="N74" s="145" t="str">
        <f t="shared" si="3"/>
        <v/>
      </c>
    </row>
    <row r="75" spans="2:14" ht="51" customHeight="1" x14ac:dyDescent="0.25">
      <c r="B75" s="140">
        <v>73</v>
      </c>
      <c r="C75" s="143"/>
      <c r="D75" s="143"/>
      <c r="E75" s="143"/>
      <c r="F75" s="143"/>
      <c r="G75" s="143"/>
      <c r="H75" s="196"/>
      <c r="I75" s="144" t="str">
        <f>_xlfn.IFNA(VLOOKUP(B75,'تحميل المصنعيات'!$E$1:$AP$5000,38,0),"")</f>
        <v/>
      </c>
      <c r="J75" s="144" t="str" cm="1">
        <f t="array" ref="J75">_xlfn.IFNA(LOOKUP(5,1/(B75='تحميل المصنعيات'!$E$1:$E$5000),'تحميل المصنعيات'!$AP$1:$AP$5000),"")</f>
        <v/>
      </c>
      <c r="K75" s="145" t="str">
        <f>IF(SUMIF('تحميل المصنعيات'!$E$3:$E$5000,الاوردرات!B75,'تحميل المصنعيات'!$O$3:$O$5000)=0,"",SUMIF('تحميل المصنعيات'!$E$3:$E$5000,الاوردرات!B75,'تحميل المصنعيات'!$O$3:$O$5000))</f>
        <v/>
      </c>
      <c r="L75" s="145" t="str">
        <f>IF(SUMIF('تحميل الخامات'!$F$3:$F$5000,الاوردرات!B75,'تحميل الخامات'!$M$3:$M$5000)=0,"",SUMIF('تحميل الخامات'!$F$3:$F$5000,الاوردرات!B75,'تحميل الخامات'!$M$3:$M$5000))</f>
        <v/>
      </c>
      <c r="M75" s="145" t="str">
        <f t="shared" si="2"/>
        <v/>
      </c>
      <c r="N75" s="145" t="str">
        <f t="shared" si="3"/>
        <v/>
      </c>
    </row>
    <row r="76" spans="2:14" ht="51" customHeight="1" x14ac:dyDescent="0.25">
      <c r="B76" s="141">
        <v>74</v>
      </c>
      <c r="C76" s="143"/>
      <c r="D76" s="143"/>
      <c r="E76" s="143"/>
      <c r="F76" s="143"/>
      <c r="G76" s="143"/>
      <c r="H76" s="196"/>
      <c r="I76" s="144" t="str">
        <f>_xlfn.IFNA(VLOOKUP(B76,'تحميل المصنعيات'!$E$1:$AP$5000,38,0),"")</f>
        <v/>
      </c>
      <c r="J76" s="144" t="str" cm="1">
        <f t="array" ref="J76">_xlfn.IFNA(LOOKUP(5,1/(B76='تحميل المصنعيات'!$E$1:$E$5000),'تحميل المصنعيات'!$AP$1:$AP$5000),"")</f>
        <v/>
      </c>
      <c r="K76" s="145" t="str">
        <f>IF(SUMIF('تحميل المصنعيات'!$E$3:$E$5000,الاوردرات!B76,'تحميل المصنعيات'!$O$3:$O$5000)=0,"",SUMIF('تحميل المصنعيات'!$E$3:$E$5000,الاوردرات!B76,'تحميل المصنعيات'!$O$3:$O$5000))</f>
        <v/>
      </c>
      <c r="L76" s="145" t="str">
        <f>IF(SUMIF('تحميل الخامات'!$F$3:$F$5000,الاوردرات!B76,'تحميل الخامات'!$M$3:$M$5000)=0,"",SUMIF('تحميل الخامات'!$F$3:$F$5000,الاوردرات!B76,'تحميل الخامات'!$M$3:$M$5000))</f>
        <v/>
      </c>
      <c r="M76" s="145" t="str">
        <f t="shared" si="2"/>
        <v/>
      </c>
      <c r="N76" s="145" t="str">
        <f t="shared" si="3"/>
        <v/>
      </c>
    </row>
    <row r="77" spans="2:14" ht="51" customHeight="1" x14ac:dyDescent="0.25">
      <c r="B77" s="140">
        <v>75</v>
      </c>
      <c r="C77" s="143"/>
      <c r="D77" s="143"/>
      <c r="E77" s="143"/>
      <c r="F77" s="143"/>
      <c r="G77" s="143"/>
      <c r="H77" s="196"/>
      <c r="I77" s="144" t="str">
        <f>_xlfn.IFNA(VLOOKUP(B77,'تحميل المصنعيات'!$E$1:$AP$5000,38,0),"")</f>
        <v/>
      </c>
      <c r="J77" s="144" t="str" cm="1">
        <f t="array" ref="J77">_xlfn.IFNA(LOOKUP(5,1/(B77='تحميل المصنعيات'!$E$1:$E$5000),'تحميل المصنعيات'!$AP$1:$AP$5000),"")</f>
        <v/>
      </c>
      <c r="K77" s="145" t="str">
        <f>IF(SUMIF('تحميل المصنعيات'!$E$3:$E$5000,الاوردرات!B77,'تحميل المصنعيات'!$O$3:$O$5000)=0,"",SUMIF('تحميل المصنعيات'!$E$3:$E$5000,الاوردرات!B77,'تحميل المصنعيات'!$O$3:$O$5000))</f>
        <v/>
      </c>
      <c r="L77" s="145" t="str">
        <f>IF(SUMIF('تحميل الخامات'!$F$3:$F$5000,الاوردرات!B77,'تحميل الخامات'!$M$3:$M$5000)=0,"",SUMIF('تحميل الخامات'!$F$3:$F$5000,الاوردرات!B77,'تحميل الخامات'!$M$3:$M$5000))</f>
        <v/>
      </c>
      <c r="M77" s="145" t="str">
        <f t="shared" si="2"/>
        <v/>
      </c>
      <c r="N77" s="145" t="str">
        <f t="shared" si="3"/>
        <v/>
      </c>
    </row>
    <row r="78" spans="2:14" ht="51" customHeight="1" x14ac:dyDescent="0.25">
      <c r="B78" s="141">
        <v>76</v>
      </c>
      <c r="C78" s="143"/>
      <c r="D78" s="143"/>
      <c r="E78" s="143"/>
      <c r="F78" s="143"/>
      <c r="G78" s="143"/>
      <c r="H78" s="196"/>
      <c r="I78" s="144" t="str">
        <f>_xlfn.IFNA(VLOOKUP(B78,'تحميل المصنعيات'!$E$1:$AP$5000,38,0),"")</f>
        <v/>
      </c>
      <c r="J78" s="144" t="str" cm="1">
        <f t="array" ref="J78">_xlfn.IFNA(LOOKUP(5,1/(B78='تحميل المصنعيات'!$E$1:$E$5000),'تحميل المصنعيات'!$AP$1:$AP$5000),"")</f>
        <v/>
      </c>
      <c r="K78" s="145" t="str">
        <f>IF(SUMIF('تحميل المصنعيات'!$E$3:$E$5000,الاوردرات!B78,'تحميل المصنعيات'!$O$3:$O$5000)=0,"",SUMIF('تحميل المصنعيات'!$E$3:$E$5000,الاوردرات!B78,'تحميل المصنعيات'!$O$3:$O$5000))</f>
        <v/>
      </c>
      <c r="L78" s="145" t="str">
        <f>IF(SUMIF('تحميل الخامات'!$F$3:$F$5000,الاوردرات!B78,'تحميل الخامات'!$M$3:$M$5000)=0,"",SUMIF('تحميل الخامات'!$F$3:$F$5000,الاوردرات!B78,'تحميل الخامات'!$M$3:$M$5000))</f>
        <v/>
      </c>
      <c r="M78" s="145" t="str">
        <f t="shared" si="2"/>
        <v/>
      </c>
      <c r="N78" s="145" t="str">
        <f t="shared" si="3"/>
        <v/>
      </c>
    </row>
    <row r="79" spans="2:14" ht="51" customHeight="1" x14ac:dyDescent="0.25">
      <c r="B79" s="140">
        <v>77</v>
      </c>
      <c r="C79" s="143"/>
      <c r="D79" s="143"/>
      <c r="E79" s="143"/>
      <c r="F79" s="143"/>
      <c r="G79" s="143"/>
      <c r="H79" s="196"/>
      <c r="I79" s="144" t="str">
        <f>_xlfn.IFNA(VLOOKUP(B79,'تحميل المصنعيات'!$E$1:$AP$5000,38,0),"")</f>
        <v/>
      </c>
      <c r="J79" s="144" t="str" cm="1">
        <f t="array" ref="J79">_xlfn.IFNA(LOOKUP(5,1/(B79='تحميل المصنعيات'!$E$1:$E$5000),'تحميل المصنعيات'!$AP$1:$AP$5000),"")</f>
        <v/>
      </c>
      <c r="K79" s="145" t="str">
        <f>IF(SUMIF('تحميل المصنعيات'!$E$3:$E$5000,الاوردرات!B79,'تحميل المصنعيات'!$O$3:$O$5000)=0,"",SUMIF('تحميل المصنعيات'!$E$3:$E$5000,الاوردرات!B79,'تحميل المصنعيات'!$O$3:$O$5000))</f>
        <v/>
      </c>
      <c r="L79" s="145" t="str">
        <f>IF(SUMIF('تحميل الخامات'!$F$3:$F$5000,الاوردرات!B79,'تحميل الخامات'!$M$3:$M$5000)=0,"",SUMIF('تحميل الخامات'!$F$3:$F$5000,الاوردرات!B79,'تحميل الخامات'!$M$3:$M$5000))</f>
        <v/>
      </c>
      <c r="M79" s="145" t="str">
        <f t="shared" si="2"/>
        <v/>
      </c>
      <c r="N79" s="145" t="str">
        <f t="shared" si="3"/>
        <v/>
      </c>
    </row>
    <row r="80" spans="2:14" ht="51" customHeight="1" x14ac:dyDescent="0.25">
      <c r="B80" s="141">
        <v>78</v>
      </c>
      <c r="C80" s="143"/>
      <c r="D80" s="143"/>
      <c r="E80" s="143"/>
      <c r="F80" s="143"/>
      <c r="G80" s="143"/>
      <c r="H80" s="196"/>
      <c r="I80" s="144" t="str">
        <f>_xlfn.IFNA(VLOOKUP(B80,'تحميل المصنعيات'!$E$1:$AP$5000,38,0),"")</f>
        <v/>
      </c>
      <c r="J80" s="144" t="str" cm="1">
        <f t="array" ref="J80">_xlfn.IFNA(LOOKUP(5,1/(B80='تحميل المصنعيات'!$E$1:$E$5000),'تحميل المصنعيات'!$AP$1:$AP$5000),"")</f>
        <v/>
      </c>
      <c r="K80" s="145" t="str">
        <f>IF(SUMIF('تحميل المصنعيات'!$E$3:$E$5000,الاوردرات!B80,'تحميل المصنعيات'!$O$3:$O$5000)=0,"",SUMIF('تحميل المصنعيات'!$E$3:$E$5000,الاوردرات!B80,'تحميل المصنعيات'!$O$3:$O$5000))</f>
        <v/>
      </c>
      <c r="L80" s="145" t="str">
        <f>IF(SUMIF('تحميل الخامات'!$F$3:$F$5000,الاوردرات!B80,'تحميل الخامات'!$M$3:$M$5000)=0,"",SUMIF('تحميل الخامات'!$F$3:$F$5000,الاوردرات!B80,'تحميل الخامات'!$M$3:$M$5000))</f>
        <v/>
      </c>
      <c r="M80" s="145" t="str">
        <f t="shared" si="2"/>
        <v/>
      </c>
      <c r="N80" s="145" t="str">
        <f t="shared" si="3"/>
        <v/>
      </c>
    </row>
    <row r="81" spans="2:14" ht="51" customHeight="1" x14ac:dyDescent="0.25">
      <c r="B81" s="140">
        <v>79</v>
      </c>
      <c r="C81" s="143"/>
      <c r="D81" s="143"/>
      <c r="E81" s="143"/>
      <c r="F81" s="143"/>
      <c r="G81" s="143"/>
      <c r="H81" s="196"/>
      <c r="I81" s="144" t="str">
        <f>_xlfn.IFNA(VLOOKUP(B81,'تحميل المصنعيات'!$E$1:$AP$5000,38,0),"")</f>
        <v/>
      </c>
      <c r="J81" s="144" t="str" cm="1">
        <f t="array" ref="J81">_xlfn.IFNA(LOOKUP(5,1/(B81='تحميل المصنعيات'!$E$1:$E$5000),'تحميل المصنعيات'!$AP$1:$AP$5000),"")</f>
        <v/>
      </c>
      <c r="K81" s="145" t="str">
        <f>IF(SUMIF('تحميل المصنعيات'!$E$3:$E$5000,الاوردرات!B81,'تحميل المصنعيات'!$O$3:$O$5000)=0,"",SUMIF('تحميل المصنعيات'!$E$3:$E$5000,الاوردرات!B81,'تحميل المصنعيات'!$O$3:$O$5000))</f>
        <v/>
      </c>
      <c r="L81" s="145" t="str">
        <f>IF(SUMIF('تحميل الخامات'!$F$3:$F$5000,الاوردرات!B81,'تحميل الخامات'!$M$3:$M$5000)=0,"",SUMIF('تحميل الخامات'!$F$3:$F$5000,الاوردرات!B81,'تحميل الخامات'!$M$3:$M$5000))</f>
        <v/>
      </c>
      <c r="M81" s="145" t="str">
        <f t="shared" si="2"/>
        <v/>
      </c>
      <c r="N81" s="145" t="str">
        <f t="shared" si="3"/>
        <v/>
      </c>
    </row>
    <row r="82" spans="2:14" ht="51" customHeight="1" x14ac:dyDescent="0.25">
      <c r="B82" s="141">
        <v>80</v>
      </c>
      <c r="C82" s="143"/>
      <c r="D82" s="143"/>
      <c r="E82" s="143"/>
      <c r="F82" s="143"/>
      <c r="G82" s="143"/>
      <c r="H82" s="196"/>
      <c r="I82" s="144" t="str">
        <f>_xlfn.IFNA(VLOOKUP(B82,'تحميل المصنعيات'!$E$1:$AP$5000,38,0),"")</f>
        <v/>
      </c>
      <c r="J82" s="144" t="str" cm="1">
        <f t="array" ref="J82">_xlfn.IFNA(LOOKUP(5,1/(B82='تحميل المصنعيات'!$E$1:$E$5000),'تحميل المصنعيات'!$AP$1:$AP$5000),"")</f>
        <v/>
      </c>
      <c r="K82" s="145" t="str">
        <f>IF(SUMIF('تحميل المصنعيات'!$E$3:$E$5000,الاوردرات!B82,'تحميل المصنعيات'!$O$3:$O$5000)=0,"",SUMIF('تحميل المصنعيات'!$E$3:$E$5000,الاوردرات!B82,'تحميل المصنعيات'!$O$3:$O$5000))</f>
        <v/>
      </c>
      <c r="L82" s="145" t="str">
        <f>IF(SUMIF('تحميل الخامات'!$F$3:$F$5000,الاوردرات!B82,'تحميل الخامات'!$M$3:$M$5000)=0,"",SUMIF('تحميل الخامات'!$F$3:$F$5000,الاوردرات!B82,'تحميل الخامات'!$M$3:$M$5000))</f>
        <v/>
      </c>
      <c r="M82" s="145" t="str">
        <f t="shared" si="2"/>
        <v/>
      </c>
      <c r="N82" s="145" t="str">
        <f t="shared" si="3"/>
        <v/>
      </c>
    </row>
    <row r="83" spans="2:14" ht="51" customHeight="1" x14ac:dyDescent="0.25">
      <c r="B83" s="140">
        <v>81</v>
      </c>
      <c r="C83" s="143"/>
      <c r="D83" s="143"/>
      <c r="E83" s="143"/>
      <c r="F83" s="143"/>
      <c r="G83" s="143"/>
      <c r="H83" s="196"/>
      <c r="I83" s="144" t="str">
        <f>_xlfn.IFNA(VLOOKUP(B83,'تحميل المصنعيات'!$E$1:$AP$5000,38,0),"")</f>
        <v/>
      </c>
      <c r="J83" s="144" t="str" cm="1">
        <f t="array" ref="J83">_xlfn.IFNA(LOOKUP(5,1/(B83='تحميل المصنعيات'!$E$1:$E$5000),'تحميل المصنعيات'!$AP$1:$AP$5000),"")</f>
        <v/>
      </c>
      <c r="K83" s="145" t="str">
        <f>IF(SUMIF('تحميل المصنعيات'!$E$3:$E$5000,الاوردرات!B83,'تحميل المصنعيات'!$O$3:$O$5000)=0,"",SUMIF('تحميل المصنعيات'!$E$3:$E$5000,الاوردرات!B83,'تحميل المصنعيات'!$O$3:$O$5000))</f>
        <v/>
      </c>
      <c r="L83" s="145" t="str">
        <f>IF(SUMIF('تحميل الخامات'!$F$3:$F$5000,الاوردرات!B83,'تحميل الخامات'!$M$3:$M$5000)=0,"",SUMIF('تحميل الخامات'!$F$3:$F$5000,الاوردرات!B83,'تحميل الخامات'!$M$3:$M$5000))</f>
        <v/>
      </c>
      <c r="M83" s="145" t="str">
        <f t="shared" si="2"/>
        <v/>
      </c>
      <c r="N83" s="145" t="str">
        <f t="shared" si="3"/>
        <v/>
      </c>
    </row>
    <row r="84" spans="2:14" ht="51" customHeight="1" x14ac:dyDescent="0.25">
      <c r="B84" s="141">
        <v>82</v>
      </c>
      <c r="C84" s="143"/>
      <c r="D84" s="143"/>
      <c r="E84" s="143"/>
      <c r="F84" s="143"/>
      <c r="G84" s="143"/>
      <c r="H84" s="196"/>
      <c r="I84" s="144" t="str">
        <f>_xlfn.IFNA(VLOOKUP(B84,'تحميل المصنعيات'!$E$1:$AP$5000,38,0),"")</f>
        <v/>
      </c>
      <c r="J84" s="144" t="str" cm="1">
        <f t="array" ref="J84">_xlfn.IFNA(LOOKUP(5,1/(B84='تحميل المصنعيات'!$E$1:$E$5000),'تحميل المصنعيات'!$AP$1:$AP$5000),"")</f>
        <v/>
      </c>
      <c r="K84" s="145" t="str">
        <f>IF(SUMIF('تحميل المصنعيات'!$E$3:$E$5000,الاوردرات!B84,'تحميل المصنعيات'!$O$3:$O$5000)=0,"",SUMIF('تحميل المصنعيات'!$E$3:$E$5000,الاوردرات!B84,'تحميل المصنعيات'!$O$3:$O$5000))</f>
        <v/>
      </c>
      <c r="L84" s="145" t="str">
        <f>IF(SUMIF('تحميل الخامات'!$F$3:$F$5000,الاوردرات!B84,'تحميل الخامات'!$M$3:$M$5000)=0,"",SUMIF('تحميل الخامات'!$F$3:$F$5000,الاوردرات!B84,'تحميل الخامات'!$M$3:$M$5000))</f>
        <v/>
      </c>
      <c r="M84" s="145" t="str">
        <f t="shared" si="2"/>
        <v/>
      </c>
      <c r="N84" s="145" t="str">
        <f t="shared" si="3"/>
        <v/>
      </c>
    </row>
    <row r="85" spans="2:14" ht="51" customHeight="1" x14ac:dyDescent="0.25">
      <c r="B85" s="140">
        <v>83</v>
      </c>
      <c r="C85" s="143"/>
      <c r="D85" s="143"/>
      <c r="E85" s="143"/>
      <c r="F85" s="143"/>
      <c r="G85" s="143"/>
      <c r="H85" s="196"/>
      <c r="I85" s="144" t="str">
        <f>_xlfn.IFNA(VLOOKUP(B85,'تحميل المصنعيات'!$E$1:$AP$5000,38,0),"")</f>
        <v/>
      </c>
      <c r="J85" s="144" t="str" cm="1">
        <f t="array" ref="J85">_xlfn.IFNA(LOOKUP(5,1/(B85='تحميل المصنعيات'!$E$1:$E$5000),'تحميل المصنعيات'!$AP$1:$AP$5000),"")</f>
        <v/>
      </c>
      <c r="K85" s="145" t="str">
        <f>IF(SUMIF('تحميل المصنعيات'!$E$3:$E$5000,الاوردرات!B85,'تحميل المصنعيات'!$O$3:$O$5000)=0,"",SUMIF('تحميل المصنعيات'!$E$3:$E$5000,الاوردرات!B85,'تحميل المصنعيات'!$O$3:$O$5000))</f>
        <v/>
      </c>
      <c r="L85" s="145" t="str">
        <f>IF(SUMIF('تحميل الخامات'!$F$3:$F$5000,الاوردرات!B85,'تحميل الخامات'!$M$3:$M$5000)=0,"",SUMIF('تحميل الخامات'!$F$3:$F$5000,الاوردرات!B85,'تحميل الخامات'!$M$3:$M$5000))</f>
        <v/>
      </c>
      <c r="M85" s="145" t="str">
        <f t="shared" si="2"/>
        <v/>
      </c>
      <c r="N85" s="145" t="str">
        <f t="shared" si="3"/>
        <v/>
      </c>
    </row>
    <row r="86" spans="2:14" ht="51" customHeight="1" x14ac:dyDescent="0.25">
      <c r="B86" s="141">
        <v>84</v>
      </c>
      <c r="C86" s="143"/>
      <c r="D86" s="143"/>
      <c r="E86" s="143"/>
      <c r="F86" s="143"/>
      <c r="G86" s="143"/>
      <c r="H86" s="196"/>
      <c r="I86" s="144" t="str">
        <f>_xlfn.IFNA(VLOOKUP(B86,'تحميل المصنعيات'!$E$1:$AP$5000,38,0),"")</f>
        <v/>
      </c>
      <c r="J86" s="144" t="str" cm="1">
        <f t="array" ref="J86">_xlfn.IFNA(LOOKUP(5,1/(B86='تحميل المصنعيات'!$E$1:$E$5000),'تحميل المصنعيات'!$AP$1:$AP$5000),"")</f>
        <v/>
      </c>
      <c r="K86" s="145" t="str">
        <f>IF(SUMIF('تحميل المصنعيات'!$E$3:$E$5000,الاوردرات!B86,'تحميل المصنعيات'!$O$3:$O$5000)=0,"",SUMIF('تحميل المصنعيات'!$E$3:$E$5000,الاوردرات!B86,'تحميل المصنعيات'!$O$3:$O$5000))</f>
        <v/>
      </c>
      <c r="L86" s="145" t="str">
        <f>IF(SUMIF('تحميل الخامات'!$F$3:$F$5000,الاوردرات!B86,'تحميل الخامات'!$M$3:$M$5000)=0,"",SUMIF('تحميل الخامات'!$F$3:$F$5000,الاوردرات!B86,'تحميل الخامات'!$M$3:$M$5000))</f>
        <v/>
      </c>
      <c r="M86" s="145" t="str">
        <f t="shared" si="2"/>
        <v/>
      </c>
      <c r="N86" s="145" t="str">
        <f t="shared" si="3"/>
        <v/>
      </c>
    </row>
    <row r="87" spans="2:14" ht="51" customHeight="1" x14ac:dyDescent="0.25">
      <c r="B87" s="140">
        <v>85</v>
      </c>
      <c r="C87" s="143"/>
      <c r="D87" s="143"/>
      <c r="E87" s="143"/>
      <c r="F87" s="143"/>
      <c r="G87" s="143"/>
      <c r="H87" s="196"/>
      <c r="I87" s="144" t="str">
        <f>_xlfn.IFNA(VLOOKUP(B87,'تحميل المصنعيات'!$E$1:$AP$5000,38,0),"")</f>
        <v/>
      </c>
      <c r="J87" s="144" t="str" cm="1">
        <f t="array" ref="J87">_xlfn.IFNA(LOOKUP(5,1/(B87='تحميل المصنعيات'!$E$1:$E$5000),'تحميل المصنعيات'!$AP$1:$AP$5000),"")</f>
        <v/>
      </c>
      <c r="K87" s="145" t="str">
        <f>IF(SUMIF('تحميل المصنعيات'!$E$3:$E$5000,الاوردرات!B87,'تحميل المصنعيات'!$O$3:$O$5000)=0,"",SUMIF('تحميل المصنعيات'!$E$3:$E$5000,الاوردرات!B87,'تحميل المصنعيات'!$O$3:$O$5000))</f>
        <v/>
      </c>
      <c r="L87" s="145" t="str">
        <f>IF(SUMIF('تحميل الخامات'!$F$3:$F$5000,الاوردرات!B87,'تحميل الخامات'!$M$3:$M$5000)=0,"",SUMIF('تحميل الخامات'!$F$3:$F$5000,الاوردرات!B87,'تحميل الخامات'!$M$3:$M$5000))</f>
        <v/>
      </c>
      <c r="M87" s="145" t="str">
        <f t="shared" si="2"/>
        <v/>
      </c>
      <c r="N87" s="145" t="str">
        <f t="shared" si="3"/>
        <v/>
      </c>
    </row>
    <row r="88" spans="2:14" ht="51" customHeight="1" x14ac:dyDescent="0.25">
      <c r="B88" s="141">
        <v>86</v>
      </c>
      <c r="C88" s="143"/>
      <c r="D88" s="143"/>
      <c r="E88" s="143"/>
      <c r="F88" s="143"/>
      <c r="G88" s="143"/>
      <c r="H88" s="196"/>
      <c r="I88" s="144" t="str">
        <f>_xlfn.IFNA(VLOOKUP(B88,'تحميل المصنعيات'!$E$1:$AP$5000,38,0),"")</f>
        <v/>
      </c>
      <c r="J88" s="144" t="str" cm="1">
        <f t="array" ref="J88">_xlfn.IFNA(LOOKUP(5,1/(B88='تحميل المصنعيات'!$E$1:$E$5000),'تحميل المصنعيات'!$AP$1:$AP$5000),"")</f>
        <v/>
      </c>
      <c r="K88" s="145" t="str">
        <f>IF(SUMIF('تحميل المصنعيات'!$E$3:$E$5000,الاوردرات!B88,'تحميل المصنعيات'!$O$3:$O$5000)=0,"",SUMIF('تحميل المصنعيات'!$E$3:$E$5000,الاوردرات!B88,'تحميل المصنعيات'!$O$3:$O$5000))</f>
        <v/>
      </c>
      <c r="L88" s="145" t="str">
        <f>IF(SUMIF('تحميل الخامات'!$F$3:$F$5000,الاوردرات!B88,'تحميل الخامات'!$M$3:$M$5000)=0,"",SUMIF('تحميل الخامات'!$F$3:$F$5000,الاوردرات!B88,'تحميل الخامات'!$M$3:$M$5000))</f>
        <v/>
      </c>
      <c r="M88" s="145" t="str">
        <f t="shared" si="2"/>
        <v/>
      </c>
      <c r="N88" s="145" t="str">
        <f t="shared" si="3"/>
        <v/>
      </c>
    </row>
    <row r="89" spans="2:14" ht="51" customHeight="1" x14ac:dyDescent="0.25">
      <c r="B89" s="140">
        <v>87</v>
      </c>
      <c r="C89" s="143"/>
      <c r="D89" s="143"/>
      <c r="E89" s="143"/>
      <c r="F89" s="143"/>
      <c r="G89" s="143"/>
      <c r="H89" s="196"/>
      <c r="I89" s="144" t="str">
        <f>_xlfn.IFNA(VLOOKUP(B89,'تحميل المصنعيات'!$E$1:$AP$5000,38,0),"")</f>
        <v/>
      </c>
      <c r="J89" s="144" t="str" cm="1">
        <f t="array" ref="J89">_xlfn.IFNA(LOOKUP(5,1/(B89='تحميل المصنعيات'!$E$1:$E$5000),'تحميل المصنعيات'!$AP$1:$AP$5000),"")</f>
        <v/>
      </c>
      <c r="K89" s="145" t="str">
        <f>IF(SUMIF('تحميل المصنعيات'!$E$3:$E$5000,الاوردرات!B89,'تحميل المصنعيات'!$O$3:$O$5000)=0,"",SUMIF('تحميل المصنعيات'!$E$3:$E$5000,الاوردرات!B89,'تحميل المصنعيات'!$O$3:$O$5000))</f>
        <v/>
      </c>
      <c r="L89" s="145" t="str">
        <f>IF(SUMIF('تحميل الخامات'!$F$3:$F$5000,الاوردرات!B89,'تحميل الخامات'!$M$3:$M$5000)=0,"",SUMIF('تحميل الخامات'!$F$3:$F$5000,الاوردرات!B89,'تحميل الخامات'!$M$3:$M$5000))</f>
        <v/>
      </c>
      <c r="M89" s="145" t="str">
        <f t="shared" si="2"/>
        <v/>
      </c>
      <c r="N89" s="145" t="str">
        <f t="shared" si="3"/>
        <v/>
      </c>
    </row>
    <row r="90" spans="2:14" ht="51" customHeight="1" x14ac:dyDescent="0.25">
      <c r="B90" s="141">
        <v>88</v>
      </c>
      <c r="C90" s="143"/>
      <c r="D90" s="143"/>
      <c r="E90" s="143"/>
      <c r="F90" s="143"/>
      <c r="G90" s="143"/>
      <c r="H90" s="196"/>
      <c r="I90" s="144" t="str">
        <f>_xlfn.IFNA(VLOOKUP(B90,'تحميل المصنعيات'!$E$1:$AP$5000,38,0),"")</f>
        <v/>
      </c>
      <c r="J90" s="144" t="str" cm="1">
        <f t="array" ref="J90">_xlfn.IFNA(LOOKUP(5,1/(B90='تحميل المصنعيات'!$E$1:$E$5000),'تحميل المصنعيات'!$AP$1:$AP$5000),"")</f>
        <v/>
      </c>
      <c r="K90" s="145" t="str">
        <f>IF(SUMIF('تحميل المصنعيات'!$E$3:$E$5000,الاوردرات!B90,'تحميل المصنعيات'!$O$3:$O$5000)=0,"",SUMIF('تحميل المصنعيات'!$E$3:$E$5000,الاوردرات!B90,'تحميل المصنعيات'!$O$3:$O$5000))</f>
        <v/>
      </c>
      <c r="L90" s="145" t="str">
        <f>IF(SUMIF('تحميل الخامات'!$F$3:$F$5000,الاوردرات!B90,'تحميل الخامات'!$M$3:$M$5000)=0,"",SUMIF('تحميل الخامات'!$F$3:$F$5000,الاوردرات!B90,'تحميل الخامات'!$M$3:$M$5000))</f>
        <v/>
      </c>
      <c r="M90" s="145" t="str">
        <f t="shared" si="2"/>
        <v/>
      </c>
      <c r="N90" s="145" t="str">
        <f t="shared" si="3"/>
        <v/>
      </c>
    </row>
    <row r="91" spans="2:14" ht="51" customHeight="1" x14ac:dyDescent="0.25">
      <c r="B91" s="140">
        <v>89</v>
      </c>
      <c r="C91" s="143"/>
      <c r="D91" s="143"/>
      <c r="E91" s="143"/>
      <c r="F91" s="143"/>
      <c r="G91" s="143"/>
      <c r="H91" s="196"/>
      <c r="I91" s="144" t="str">
        <f>_xlfn.IFNA(VLOOKUP(B91,'تحميل المصنعيات'!$E$1:$AP$5000,38,0),"")</f>
        <v/>
      </c>
      <c r="J91" s="144" t="str" cm="1">
        <f t="array" ref="J91">_xlfn.IFNA(LOOKUP(5,1/(B91='تحميل المصنعيات'!$E$1:$E$5000),'تحميل المصنعيات'!$AP$1:$AP$5000),"")</f>
        <v/>
      </c>
      <c r="K91" s="145" t="str">
        <f>IF(SUMIF('تحميل المصنعيات'!$E$3:$E$5000,الاوردرات!B91,'تحميل المصنعيات'!$O$3:$O$5000)=0,"",SUMIF('تحميل المصنعيات'!$E$3:$E$5000,الاوردرات!B91,'تحميل المصنعيات'!$O$3:$O$5000))</f>
        <v/>
      </c>
      <c r="L91" s="145" t="str">
        <f>IF(SUMIF('تحميل الخامات'!$F$3:$F$5000,الاوردرات!B91,'تحميل الخامات'!$M$3:$M$5000)=0,"",SUMIF('تحميل الخامات'!$F$3:$F$5000,الاوردرات!B91,'تحميل الخامات'!$M$3:$M$5000))</f>
        <v/>
      </c>
      <c r="M91" s="145" t="str">
        <f t="shared" si="2"/>
        <v/>
      </c>
      <c r="N91" s="145" t="str">
        <f t="shared" si="3"/>
        <v/>
      </c>
    </row>
    <row r="92" spans="2:14" ht="51" customHeight="1" x14ac:dyDescent="0.25">
      <c r="B92" s="141">
        <v>90</v>
      </c>
      <c r="C92" s="143"/>
      <c r="D92" s="143"/>
      <c r="E92" s="143"/>
      <c r="F92" s="143"/>
      <c r="G92" s="143"/>
      <c r="H92" s="196"/>
      <c r="I92" s="144" t="str">
        <f>_xlfn.IFNA(VLOOKUP(B92,'تحميل المصنعيات'!$E$1:$AP$5000,38,0),"")</f>
        <v/>
      </c>
      <c r="J92" s="144" t="str" cm="1">
        <f t="array" ref="J92">_xlfn.IFNA(LOOKUP(5,1/(B92='تحميل المصنعيات'!$E$1:$E$5000),'تحميل المصنعيات'!$AP$1:$AP$5000),"")</f>
        <v/>
      </c>
      <c r="K92" s="145" t="str">
        <f>IF(SUMIF('تحميل المصنعيات'!$E$3:$E$5000,الاوردرات!B92,'تحميل المصنعيات'!$O$3:$O$5000)=0,"",SUMIF('تحميل المصنعيات'!$E$3:$E$5000,الاوردرات!B92,'تحميل المصنعيات'!$O$3:$O$5000))</f>
        <v/>
      </c>
      <c r="L92" s="145" t="str">
        <f>IF(SUMIF('تحميل الخامات'!$F$3:$F$5000,الاوردرات!B92,'تحميل الخامات'!$M$3:$M$5000)=0,"",SUMIF('تحميل الخامات'!$F$3:$F$5000,الاوردرات!B92,'تحميل الخامات'!$M$3:$M$5000))</f>
        <v/>
      </c>
      <c r="M92" s="145" t="str">
        <f t="shared" si="2"/>
        <v/>
      </c>
      <c r="N92" s="145" t="str">
        <f t="shared" si="3"/>
        <v/>
      </c>
    </row>
    <row r="93" spans="2:14" ht="51" customHeight="1" x14ac:dyDescent="0.25">
      <c r="B93" s="140">
        <v>91</v>
      </c>
      <c r="C93" s="143"/>
      <c r="D93" s="143"/>
      <c r="E93" s="143"/>
      <c r="F93" s="143"/>
      <c r="G93" s="143"/>
      <c r="H93" s="196"/>
      <c r="I93" s="144" t="str">
        <f>_xlfn.IFNA(VLOOKUP(B93,'تحميل المصنعيات'!$E$1:$AP$5000,38,0),"")</f>
        <v/>
      </c>
      <c r="J93" s="144" t="str" cm="1">
        <f t="array" ref="J93">_xlfn.IFNA(LOOKUP(5,1/(B93='تحميل المصنعيات'!$E$1:$E$5000),'تحميل المصنعيات'!$AP$1:$AP$5000),"")</f>
        <v/>
      </c>
      <c r="K93" s="145" t="str">
        <f>IF(SUMIF('تحميل المصنعيات'!$E$3:$E$5000,الاوردرات!B93,'تحميل المصنعيات'!$O$3:$O$5000)=0,"",SUMIF('تحميل المصنعيات'!$E$3:$E$5000,الاوردرات!B93,'تحميل المصنعيات'!$O$3:$O$5000))</f>
        <v/>
      </c>
      <c r="L93" s="145" t="str">
        <f>IF(SUMIF('تحميل الخامات'!$F$3:$F$5000,الاوردرات!B93,'تحميل الخامات'!$M$3:$M$5000)=0,"",SUMIF('تحميل الخامات'!$F$3:$F$5000,الاوردرات!B93,'تحميل الخامات'!$M$3:$M$5000))</f>
        <v/>
      </c>
      <c r="M93" s="145" t="str">
        <f t="shared" si="2"/>
        <v/>
      </c>
      <c r="N93" s="145" t="str">
        <f t="shared" si="3"/>
        <v/>
      </c>
    </row>
    <row r="94" spans="2:14" ht="51" customHeight="1" x14ac:dyDescent="0.25">
      <c r="B94" s="141">
        <v>92</v>
      </c>
      <c r="C94" s="143"/>
      <c r="D94" s="143"/>
      <c r="E94" s="143"/>
      <c r="F94" s="143"/>
      <c r="G94" s="143"/>
      <c r="H94" s="196"/>
      <c r="I94" s="144" t="str">
        <f>_xlfn.IFNA(VLOOKUP(B94,'تحميل المصنعيات'!$E$1:$AP$5000,38,0),"")</f>
        <v/>
      </c>
      <c r="J94" s="144" t="str" cm="1">
        <f t="array" ref="J94">_xlfn.IFNA(LOOKUP(5,1/(B94='تحميل المصنعيات'!$E$1:$E$5000),'تحميل المصنعيات'!$AP$1:$AP$5000),"")</f>
        <v/>
      </c>
      <c r="K94" s="145" t="str">
        <f>IF(SUMIF('تحميل المصنعيات'!$E$3:$E$5000,الاوردرات!B94,'تحميل المصنعيات'!$O$3:$O$5000)=0,"",SUMIF('تحميل المصنعيات'!$E$3:$E$5000,الاوردرات!B94,'تحميل المصنعيات'!$O$3:$O$5000))</f>
        <v/>
      </c>
      <c r="L94" s="145" t="str">
        <f>IF(SUMIF('تحميل الخامات'!$F$3:$F$5000,الاوردرات!B94,'تحميل الخامات'!$M$3:$M$5000)=0,"",SUMIF('تحميل الخامات'!$F$3:$F$5000,الاوردرات!B94,'تحميل الخامات'!$M$3:$M$5000))</f>
        <v/>
      </c>
      <c r="M94" s="145" t="str">
        <f t="shared" si="2"/>
        <v/>
      </c>
      <c r="N94" s="145" t="str">
        <f t="shared" si="3"/>
        <v/>
      </c>
    </row>
    <row r="95" spans="2:14" ht="51" customHeight="1" x14ac:dyDescent="0.25">
      <c r="B95" s="140">
        <v>93</v>
      </c>
      <c r="C95" s="143"/>
      <c r="D95" s="143"/>
      <c r="E95" s="143"/>
      <c r="F95" s="143"/>
      <c r="G95" s="143"/>
      <c r="H95" s="196"/>
      <c r="I95" s="144" t="str">
        <f>_xlfn.IFNA(VLOOKUP(B95,'تحميل المصنعيات'!$E$1:$AP$5000,38,0),"")</f>
        <v/>
      </c>
      <c r="J95" s="144" t="str" cm="1">
        <f t="array" ref="J95">_xlfn.IFNA(LOOKUP(5,1/(B95='تحميل المصنعيات'!$E$1:$E$5000),'تحميل المصنعيات'!$AP$1:$AP$5000),"")</f>
        <v/>
      </c>
      <c r="K95" s="145" t="str">
        <f>IF(SUMIF('تحميل المصنعيات'!$E$3:$E$5000,الاوردرات!B95,'تحميل المصنعيات'!$O$3:$O$5000)=0,"",SUMIF('تحميل المصنعيات'!$E$3:$E$5000,الاوردرات!B95,'تحميل المصنعيات'!$O$3:$O$5000))</f>
        <v/>
      </c>
      <c r="L95" s="145" t="str">
        <f>IF(SUMIF('تحميل الخامات'!$F$3:$F$5000,الاوردرات!B95,'تحميل الخامات'!$M$3:$M$5000)=0,"",SUMIF('تحميل الخامات'!$F$3:$F$5000,الاوردرات!B95,'تحميل الخامات'!$M$3:$M$5000))</f>
        <v/>
      </c>
      <c r="M95" s="145" t="str">
        <f t="shared" si="2"/>
        <v/>
      </c>
      <c r="N95" s="145" t="str">
        <f t="shared" si="3"/>
        <v/>
      </c>
    </row>
    <row r="96" spans="2:14" ht="51" customHeight="1" x14ac:dyDescent="0.25">
      <c r="B96" s="141">
        <v>94</v>
      </c>
      <c r="C96" s="143"/>
      <c r="D96" s="143"/>
      <c r="E96" s="143"/>
      <c r="F96" s="143"/>
      <c r="G96" s="143"/>
      <c r="H96" s="196"/>
      <c r="I96" s="144" t="str">
        <f>_xlfn.IFNA(VLOOKUP(B96,'تحميل المصنعيات'!$E$1:$AP$5000,38,0),"")</f>
        <v/>
      </c>
      <c r="J96" s="144" t="str" cm="1">
        <f t="array" ref="J96">_xlfn.IFNA(LOOKUP(5,1/(B96='تحميل المصنعيات'!$E$1:$E$5000),'تحميل المصنعيات'!$AP$1:$AP$5000),"")</f>
        <v/>
      </c>
      <c r="K96" s="145" t="str">
        <f>IF(SUMIF('تحميل المصنعيات'!$E$3:$E$5000,الاوردرات!B96,'تحميل المصنعيات'!$O$3:$O$5000)=0,"",SUMIF('تحميل المصنعيات'!$E$3:$E$5000,الاوردرات!B96,'تحميل المصنعيات'!$O$3:$O$5000))</f>
        <v/>
      </c>
      <c r="L96" s="145" t="str">
        <f>IF(SUMIF('تحميل الخامات'!$F$3:$F$5000,الاوردرات!B96,'تحميل الخامات'!$M$3:$M$5000)=0,"",SUMIF('تحميل الخامات'!$F$3:$F$5000,الاوردرات!B96,'تحميل الخامات'!$M$3:$M$5000))</f>
        <v/>
      </c>
      <c r="M96" s="145" t="str">
        <f t="shared" si="2"/>
        <v/>
      </c>
      <c r="N96" s="145" t="str">
        <f t="shared" si="3"/>
        <v/>
      </c>
    </row>
    <row r="97" spans="2:14" ht="51" customHeight="1" x14ac:dyDescent="0.25">
      <c r="B97" s="140">
        <v>95</v>
      </c>
      <c r="C97" s="143"/>
      <c r="D97" s="143"/>
      <c r="E97" s="143"/>
      <c r="F97" s="143"/>
      <c r="G97" s="143"/>
      <c r="H97" s="196"/>
      <c r="I97" s="144" t="str">
        <f>_xlfn.IFNA(VLOOKUP(B97,'تحميل المصنعيات'!$E$1:$AP$5000,38,0),"")</f>
        <v/>
      </c>
      <c r="J97" s="144" t="str" cm="1">
        <f t="array" ref="J97">_xlfn.IFNA(LOOKUP(5,1/(B97='تحميل المصنعيات'!$E$1:$E$5000),'تحميل المصنعيات'!$AP$1:$AP$5000),"")</f>
        <v/>
      </c>
      <c r="K97" s="145" t="str">
        <f>IF(SUMIF('تحميل المصنعيات'!$E$3:$E$5000,الاوردرات!B97,'تحميل المصنعيات'!$O$3:$O$5000)=0,"",SUMIF('تحميل المصنعيات'!$E$3:$E$5000,الاوردرات!B97,'تحميل المصنعيات'!$O$3:$O$5000))</f>
        <v/>
      </c>
      <c r="L97" s="145" t="str">
        <f>IF(SUMIF('تحميل الخامات'!$F$3:$F$5000,الاوردرات!B97,'تحميل الخامات'!$M$3:$M$5000)=0,"",SUMIF('تحميل الخامات'!$F$3:$F$5000,الاوردرات!B97,'تحميل الخامات'!$M$3:$M$5000))</f>
        <v/>
      </c>
      <c r="M97" s="145" t="str">
        <f t="shared" si="2"/>
        <v/>
      </c>
      <c r="N97" s="145" t="str">
        <f t="shared" si="3"/>
        <v/>
      </c>
    </row>
    <row r="98" spans="2:14" ht="51" customHeight="1" x14ac:dyDescent="0.25">
      <c r="B98" s="141">
        <v>96</v>
      </c>
      <c r="C98" s="143"/>
      <c r="D98" s="143"/>
      <c r="E98" s="143"/>
      <c r="F98" s="143"/>
      <c r="G98" s="143"/>
      <c r="H98" s="196"/>
      <c r="I98" s="144" t="str">
        <f>_xlfn.IFNA(VLOOKUP(B98,'تحميل المصنعيات'!$E$1:$AP$5000,38,0),"")</f>
        <v/>
      </c>
      <c r="J98" s="144" t="str" cm="1">
        <f t="array" ref="J98">_xlfn.IFNA(LOOKUP(5,1/(B98='تحميل المصنعيات'!$E$1:$E$5000),'تحميل المصنعيات'!$AP$1:$AP$5000),"")</f>
        <v/>
      </c>
      <c r="K98" s="145" t="str">
        <f>IF(SUMIF('تحميل المصنعيات'!$E$3:$E$5000,الاوردرات!B98,'تحميل المصنعيات'!$O$3:$O$5000)=0,"",SUMIF('تحميل المصنعيات'!$E$3:$E$5000,الاوردرات!B98,'تحميل المصنعيات'!$O$3:$O$5000))</f>
        <v/>
      </c>
      <c r="L98" s="145" t="str">
        <f>IF(SUMIF('تحميل الخامات'!$F$3:$F$5000,الاوردرات!B98,'تحميل الخامات'!$M$3:$M$5000)=0,"",SUMIF('تحميل الخامات'!$F$3:$F$5000,الاوردرات!B98,'تحميل الخامات'!$M$3:$M$5000))</f>
        <v/>
      </c>
      <c r="M98" s="145" t="str">
        <f t="shared" si="2"/>
        <v/>
      </c>
      <c r="N98" s="145" t="str">
        <f t="shared" si="3"/>
        <v/>
      </c>
    </row>
    <row r="99" spans="2:14" ht="51" customHeight="1" x14ac:dyDescent="0.25">
      <c r="B99" s="140">
        <v>97</v>
      </c>
      <c r="C99" s="143"/>
      <c r="D99" s="143"/>
      <c r="E99" s="143"/>
      <c r="F99" s="143"/>
      <c r="G99" s="143"/>
      <c r="H99" s="196"/>
      <c r="I99" s="144" t="str">
        <f>_xlfn.IFNA(VLOOKUP(B99,'تحميل المصنعيات'!$E$1:$AP$5000,38,0),"")</f>
        <v/>
      </c>
      <c r="J99" s="144" t="str" cm="1">
        <f t="array" ref="J99">_xlfn.IFNA(LOOKUP(5,1/(B99='تحميل المصنعيات'!$E$1:$E$5000),'تحميل المصنعيات'!$AP$1:$AP$5000),"")</f>
        <v/>
      </c>
      <c r="K99" s="145" t="str">
        <f>IF(SUMIF('تحميل المصنعيات'!$E$3:$E$5000,الاوردرات!B99,'تحميل المصنعيات'!$O$3:$O$5000)=0,"",SUMIF('تحميل المصنعيات'!$E$3:$E$5000,الاوردرات!B99,'تحميل المصنعيات'!$O$3:$O$5000))</f>
        <v/>
      </c>
      <c r="L99" s="145" t="str">
        <f>IF(SUMIF('تحميل الخامات'!$F$3:$F$5000,الاوردرات!B99,'تحميل الخامات'!$M$3:$M$5000)=0,"",SUMIF('تحميل الخامات'!$F$3:$F$5000,الاوردرات!B99,'تحميل الخامات'!$M$3:$M$5000))</f>
        <v/>
      </c>
      <c r="M99" s="145" t="str">
        <f t="shared" si="2"/>
        <v/>
      </c>
      <c r="N99" s="145" t="str">
        <f t="shared" si="3"/>
        <v/>
      </c>
    </row>
    <row r="100" spans="2:14" ht="51" customHeight="1" x14ac:dyDescent="0.25">
      <c r="B100" s="141">
        <v>98</v>
      </c>
      <c r="C100" s="143"/>
      <c r="D100" s="143"/>
      <c r="E100" s="143"/>
      <c r="F100" s="143"/>
      <c r="G100" s="143"/>
      <c r="H100" s="196"/>
      <c r="I100" s="144" t="str">
        <f>_xlfn.IFNA(VLOOKUP(B100,'تحميل المصنعيات'!$E$1:$AP$5000,38,0),"")</f>
        <v/>
      </c>
      <c r="J100" s="144" t="str" cm="1">
        <f t="array" ref="J100">_xlfn.IFNA(LOOKUP(5,1/(B100='تحميل المصنعيات'!$E$1:$E$5000),'تحميل المصنعيات'!$AP$1:$AP$5000),"")</f>
        <v/>
      </c>
      <c r="K100" s="145" t="str">
        <f>IF(SUMIF('تحميل المصنعيات'!$E$3:$E$5000,الاوردرات!B100,'تحميل المصنعيات'!$O$3:$O$5000)=0,"",SUMIF('تحميل المصنعيات'!$E$3:$E$5000,الاوردرات!B100,'تحميل المصنعيات'!$O$3:$O$5000))</f>
        <v/>
      </c>
      <c r="L100" s="145" t="str">
        <f>IF(SUMIF('تحميل الخامات'!$F$3:$F$5000,الاوردرات!B100,'تحميل الخامات'!$M$3:$M$5000)=0,"",SUMIF('تحميل الخامات'!$F$3:$F$5000,الاوردرات!B100,'تحميل الخامات'!$M$3:$M$5000))</f>
        <v/>
      </c>
      <c r="M100" s="145" t="str">
        <f t="shared" si="2"/>
        <v/>
      </c>
      <c r="N100" s="145" t="str">
        <f t="shared" si="3"/>
        <v/>
      </c>
    </row>
    <row r="101" spans="2:14" ht="51" customHeight="1" x14ac:dyDescent="0.25">
      <c r="B101" s="140">
        <v>99</v>
      </c>
      <c r="C101" s="143"/>
      <c r="D101" s="143"/>
      <c r="E101" s="143"/>
      <c r="F101" s="143"/>
      <c r="G101" s="143"/>
      <c r="H101" s="196"/>
      <c r="I101" s="144" t="str">
        <f>_xlfn.IFNA(VLOOKUP(B101,'تحميل المصنعيات'!$E$1:$AP$5000,38,0),"")</f>
        <v/>
      </c>
      <c r="J101" s="144" t="str" cm="1">
        <f t="array" ref="J101">_xlfn.IFNA(LOOKUP(5,1/(B101='تحميل المصنعيات'!$E$1:$E$5000),'تحميل المصنعيات'!$AP$1:$AP$5000),"")</f>
        <v/>
      </c>
      <c r="K101" s="145" t="str">
        <f>IF(SUMIF('تحميل المصنعيات'!$E$3:$E$5000,الاوردرات!B101,'تحميل المصنعيات'!$O$3:$O$5000)=0,"",SUMIF('تحميل المصنعيات'!$E$3:$E$5000,الاوردرات!B101,'تحميل المصنعيات'!$O$3:$O$5000))</f>
        <v/>
      </c>
      <c r="L101" s="145" t="str">
        <f>IF(SUMIF('تحميل الخامات'!$F$3:$F$5000,الاوردرات!B101,'تحميل الخامات'!$M$3:$M$5000)=0,"",SUMIF('تحميل الخامات'!$F$3:$F$5000,الاوردرات!B101,'تحميل الخامات'!$M$3:$M$5000))</f>
        <v/>
      </c>
      <c r="M101" s="145" t="str">
        <f t="shared" si="2"/>
        <v/>
      </c>
      <c r="N101" s="145" t="str">
        <f t="shared" si="3"/>
        <v/>
      </c>
    </row>
    <row r="102" spans="2:14" ht="51" customHeight="1" x14ac:dyDescent="0.25">
      <c r="B102" s="141">
        <v>100</v>
      </c>
      <c r="C102" s="143"/>
      <c r="D102" s="143"/>
      <c r="E102" s="143"/>
      <c r="F102" s="143"/>
      <c r="G102" s="143"/>
      <c r="H102" s="196"/>
      <c r="I102" s="144" t="str">
        <f>_xlfn.IFNA(VLOOKUP(B102,'تحميل المصنعيات'!$E$1:$AP$5000,38,0),"")</f>
        <v/>
      </c>
      <c r="J102" s="144" t="str" cm="1">
        <f t="array" ref="J102">_xlfn.IFNA(LOOKUP(5,1/(B102='تحميل المصنعيات'!$E$1:$E$5000),'تحميل المصنعيات'!$AP$1:$AP$5000),"")</f>
        <v/>
      </c>
      <c r="K102" s="145" t="str">
        <f>IF(SUMIF('تحميل المصنعيات'!$E$3:$E$5000,الاوردرات!B102,'تحميل المصنعيات'!$O$3:$O$5000)=0,"",SUMIF('تحميل المصنعيات'!$E$3:$E$5000,الاوردرات!B102,'تحميل المصنعيات'!$O$3:$O$5000))</f>
        <v/>
      </c>
      <c r="L102" s="145" t="str">
        <f>IF(SUMIF('تحميل الخامات'!$F$3:$F$5000,الاوردرات!B102,'تحميل الخامات'!$M$3:$M$5000)=0,"",SUMIF('تحميل الخامات'!$F$3:$F$5000,الاوردرات!B102,'تحميل الخامات'!$M$3:$M$5000))</f>
        <v/>
      </c>
      <c r="M102" s="145" t="str">
        <f t="shared" si="2"/>
        <v/>
      </c>
      <c r="N102" s="145" t="str">
        <f t="shared" si="3"/>
        <v/>
      </c>
    </row>
    <row r="103" spans="2:14" ht="51" customHeight="1" x14ac:dyDescent="0.25">
      <c r="B103" s="140">
        <v>101</v>
      </c>
      <c r="C103" s="143"/>
      <c r="D103" s="143"/>
      <c r="E103" s="143"/>
      <c r="F103" s="143"/>
      <c r="G103" s="143"/>
      <c r="H103" s="196"/>
      <c r="I103" s="144" t="str">
        <f>_xlfn.IFNA(VLOOKUP(B103,'تحميل المصنعيات'!$E$1:$AP$5000,38,0),"")</f>
        <v/>
      </c>
      <c r="J103" s="144" t="str" cm="1">
        <f t="array" ref="J103">_xlfn.IFNA(LOOKUP(5,1/(B103='تحميل المصنعيات'!$E$1:$E$5000),'تحميل المصنعيات'!$AP$1:$AP$5000),"")</f>
        <v/>
      </c>
      <c r="K103" s="145" t="str">
        <f>IF(SUMIF('تحميل المصنعيات'!$E$3:$E$5000,الاوردرات!B103,'تحميل المصنعيات'!$O$3:$O$5000)=0,"",SUMIF('تحميل المصنعيات'!$E$3:$E$5000,الاوردرات!B103,'تحميل المصنعيات'!$O$3:$O$5000))</f>
        <v/>
      </c>
      <c r="L103" s="145" t="str">
        <f>IF(SUMIF('تحميل الخامات'!$F$3:$F$5000,الاوردرات!B103,'تحميل الخامات'!$M$3:$M$5000)=0,"",SUMIF('تحميل الخامات'!$F$3:$F$5000,الاوردرات!B103,'تحميل الخامات'!$M$3:$M$5000))</f>
        <v/>
      </c>
      <c r="M103" s="145" t="str">
        <f t="shared" si="2"/>
        <v/>
      </c>
      <c r="N103" s="145" t="str">
        <f t="shared" si="3"/>
        <v/>
      </c>
    </row>
    <row r="104" spans="2:14" ht="51" customHeight="1" x14ac:dyDescent="0.25">
      <c r="B104" s="141">
        <v>102</v>
      </c>
      <c r="C104" s="143"/>
      <c r="D104" s="143"/>
      <c r="E104" s="143"/>
      <c r="F104" s="143"/>
      <c r="G104" s="143"/>
      <c r="H104" s="196"/>
      <c r="I104" s="144" t="str">
        <f>_xlfn.IFNA(VLOOKUP(B104,'تحميل المصنعيات'!$E$1:$AP$5000,38,0),"")</f>
        <v/>
      </c>
      <c r="J104" s="144" t="str" cm="1">
        <f t="array" ref="J104">_xlfn.IFNA(LOOKUP(5,1/(B104='تحميل المصنعيات'!$E$1:$E$5000),'تحميل المصنعيات'!$AP$1:$AP$5000),"")</f>
        <v/>
      </c>
      <c r="K104" s="145" t="str">
        <f>IF(SUMIF('تحميل المصنعيات'!$E$3:$E$5000,الاوردرات!B104,'تحميل المصنعيات'!$O$3:$O$5000)=0,"",SUMIF('تحميل المصنعيات'!$E$3:$E$5000,الاوردرات!B104,'تحميل المصنعيات'!$O$3:$O$5000))</f>
        <v/>
      </c>
      <c r="L104" s="145" t="str">
        <f>IF(SUMIF('تحميل الخامات'!$F$3:$F$5000,الاوردرات!B104,'تحميل الخامات'!$M$3:$M$5000)=0,"",SUMIF('تحميل الخامات'!$F$3:$F$5000,الاوردرات!B104,'تحميل الخامات'!$M$3:$M$5000))</f>
        <v/>
      </c>
      <c r="M104" s="145" t="str">
        <f t="shared" si="2"/>
        <v/>
      </c>
      <c r="N104" s="145" t="str">
        <f t="shared" si="3"/>
        <v/>
      </c>
    </row>
    <row r="105" spans="2:14" ht="51" customHeight="1" x14ac:dyDescent="0.25">
      <c r="B105" s="140">
        <v>103</v>
      </c>
      <c r="C105" s="143"/>
      <c r="D105" s="143"/>
      <c r="E105" s="143"/>
      <c r="F105" s="143"/>
      <c r="G105" s="143"/>
      <c r="H105" s="196"/>
      <c r="I105" s="144" t="str">
        <f>_xlfn.IFNA(VLOOKUP(B105,'تحميل المصنعيات'!$E$1:$AP$5000,38,0),"")</f>
        <v/>
      </c>
      <c r="J105" s="144" t="str" cm="1">
        <f t="array" ref="J105">_xlfn.IFNA(LOOKUP(5,1/(B105='تحميل المصنعيات'!$E$1:$E$5000),'تحميل المصنعيات'!$AP$1:$AP$5000),"")</f>
        <v/>
      </c>
      <c r="K105" s="145" t="str">
        <f>IF(SUMIF('تحميل المصنعيات'!$E$3:$E$5000,الاوردرات!B105,'تحميل المصنعيات'!$O$3:$O$5000)=0,"",SUMIF('تحميل المصنعيات'!$E$3:$E$5000,الاوردرات!B105,'تحميل المصنعيات'!$O$3:$O$5000))</f>
        <v/>
      </c>
      <c r="L105" s="145" t="str">
        <f>IF(SUMIF('تحميل الخامات'!$F$3:$F$5000,الاوردرات!B105,'تحميل الخامات'!$M$3:$M$5000)=0,"",SUMIF('تحميل الخامات'!$F$3:$F$5000,الاوردرات!B105,'تحميل الخامات'!$M$3:$M$5000))</f>
        <v/>
      </c>
      <c r="M105" s="145" t="str">
        <f t="shared" si="2"/>
        <v/>
      </c>
      <c r="N105" s="145" t="str">
        <f t="shared" si="3"/>
        <v/>
      </c>
    </row>
    <row r="106" spans="2:14" ht="51" customHeight="1" x14ac:dyDescent="0.25">
      <c r="B106" s="141">
        <v>104</v>
      </c>
      <c r="C106" s="143"/>
      <c r="D106" s="143"/>
      <c r="E106" s="143"/>
      <c r="F106" s="143"/>
      <c r="G106" s="143"/>
      <c r="H106" s="196"/>
      <c r="I106" s="144" t="str">
        <f>_xlfn.IFNA(VLOOKUP(B106,'تحميل المصنعيات'!$E$1:$AP$5000,38,0),"")</f>
        <v/>
      </c>
      <c r="J106" s="144" t="str" cm="1">
        <f t="array" ref="J106">_xlfn.IFNA(LOOKUP(5,1/(B106='تحميل المصنعيات'!$E$1:$E$5000),'تحميل المصنعيات'!$AP$1:$AP$5000),"")</f>
        <v/>
      </c>
      <c r="K106" s="145" t="str">
        <f>IF(SUMIF('تحميل المصنعيات'!$E$3:$E$5000,الاوردرات!B106,'تحميل المصنعيات'!$O$3:$O$5000)=0,"",SUMIF('تحميل المصنعيات'!$E$3:$E$5000,الاوردرات!B106,'تحميل المصنعيات'!$O$3:$O$5000))</f>
        <v/>
      </c>
      <c r="L106" s="145" t="str">
        <f>IF(SUMIF('تحميل الخامات'!$F$3:$F$5000,الاوردرات!B106,'تحميل الخامات'!$M$3:$M$5000)=0,"",SUMIF('تحميل الخامات'!$F$3:$F$5000,الاوردرات!B106,'تحميل الخامات'!$M$3:$M$5000))</f>
        <v/>
      </c>
      <c r="M106" s="145" t="str">
        <f t="shared" si="2"/>
        <v/>
      </c>
      <c r="N106" s="145" t="str">
        <f t="shared" si="3"/>
        <v/>
      </c>
    </row>
    <row r="107" spans="2:14" ht="51" customHeight="1" x14ac:dyDescent="0.25">
      <c r="B107" s="140">
        <v>105</v>
      </c>
      <c r="C107" s="143"/>
      <c r="D107" s="143"/>
      <c r="E107" s="143"/>
      <c r="F107" s="143"/>
      <c r="G107" s="143"/>
      <c r="H107" s="196"/>
      <c r="I107" s="144" t="str">
        <f>_xlfn.IFNA(VLOOKUP(B107,'تحميل المصنعيات'!$E$1:$AP$5000,38,0),"")</f>
        <v/>
      </c>
      <c r="J107" s="144" t="str" cm="1">
        <f t="array" ref="J107">_xlfn.IFNA(LOOKUP(5,1/(B107='تحميل المصنعيات'!$E$1:$E$5000),'تحميل المصنعيات'!$AP$1:$AP$5000),"")</f>
        <v/>
      </c>
      <c r="K107" s="145" t="str">
        <f>IF(SUMIF('تحميل المصنعيات'!$E$3:$E$5000,الاوردرات!B107,'تحميل المصنعيات'!$O$3:$O$5000)=0,"",SUMIF('تحميل المصنعيات'!$E$3:$E$5000,الاوردرات!B107,'تحميل المصنعيات'!$O$3:$O$5000))</f>
        <v/>
      </c>
      <c r="L107" s="145" t="str">
        <f>IF(SUMIF('تحميل الخامات'!$F$3:$F$5000,الاوردرات!B107,'تحميل الخامات'!$M$3:$M$5000)=0,"",SUMIF('تحميل الخامات'!$F$3:$F$5000,الاوردرات!B107,'تحميل الخامات'!$M$3:$M$5000))</f>
        <v/>
      </c>
      <c r="M107" s="145" t="str">
        <f t="shared" si="2"/>
        <v/>
      </c>
      <c r="N107" s="145" t="str">
        <f t="shared" si="3"/>
        <v/>
      </c>
    </row>
    <row r="108" spans="2:14" ht="51" customHeight="1" x14ac:dyDescent="0.25">
      <c r="B108" s="141">
        <v>106</v>
      </c>
      <c r="C108" s="143"/>
      <c r="D108" s="143"/>
      <c r="E108" s="143"/>
      <c r="F108" s="143"/>
      <c r="G108" s="143"/>
      <c r="H108" s="196"/>
      <c r="I108" s="144" t="str">
        <f>_xlfn.IFNA(VLOOKUP(B108,'تحميل المصنعيات'!$E$1:$AP$5000,38,0),"")</f>
        <v/>
      </c>
      <c r="J108" s="144" t="str" cm="1">
        <f t="array" ref="J108">_xlfn.IFNA(LOOKUP(5,1/(B108='تحميل المصنعيات'!$E$1:$E$5000),'تحميل المصنعيات'!$AP$1:$AP$5000),"")</f>
        <v/>
      </c>
      <c r="K108" s="145" t="str">
        <f>IF(SUMIF('تحميل المصنعيات'!$E$3:$E$5000,الاوردرات!B108,'تحميل المصنعيات'!$O$3:$O$5000)=0,"",SUMIF('تحميل المصنعيات'!$E$3:$E$5000,الاوردرات!B108,'تحميل المصنعيات'!$O$3:$O$5000))</f>
        <v/>
      </c>
      <c r="L108" s="145" t="str">
        <f>IF(SUMIF('تحميل الخامات'!$F$3:$F$5000,الاوردرات!B108,'تحميل الخامات'!$M$3:$M$5000)=0,"",SUMIF('تحميل الخامات'!$F$3:$F$5000,الاوردرات!B108,'تحميل الخامات'!$M$3:$M$5000))</f>
        <v/>
      </c>
      <c r="M108" s="145" t="str">
        <f t="shared" si="2"/>
        <v/>
      </c>
      <c r="N108" s="145" t="str">
        <f t="shared" si="3"/>
        <v/>
      </c>
    </row>
    <row r="109" spans="2:14" ht="51" customHeight="1" x14ac:dyDescent="0.25">
      <c r="B109" s="140">
        <v>107</v>
      </c>
      <c r="C109" s="143"/>
      <c r="D109" s="143"/>
      <c r="E109" s="143"/>
      <c r="F109" s="143"/>
      <c r="G109" s="143"/>
      <c r="H109" s="196"/>
      <c r="I109" s="144" t="str">
        <f>_xlfn.IFNA(VLOOKUP(B109,'تحميل المصنعيات'!$E$1:$AP$5000,38,0),"")</f>
        <v/>
      </c>
      <c r="J109" s="144" t="str" cm="1">
        <f t="array" ref="J109">_xlfn.IFNA(LOOKUP(5,1/(B109='تحميل المصنعيات'!$E$1:$E$5000),'تحميل المصنعيات'!$AP$1:$AP$5000),"")</f>
        <v/>
      </c>
      <c r="K109" s="145" t="str">
        <f>IF(SUMIF('تحميل المصنعيات'!$E$3:$E$5000,الاوردرات!B109,'تحميل المصنعيات'!$O$3:$O$5000)=0,"",SUMIF('تحميل المصنعيات'!$E$3:$E$5000,الاوردرات!B109,'تحميل المصنعيات'!$O$3:$O$5000))</f>
        <v/>
      </c>
      <c r="L109" s="145" t="str">
        <f>IF(SUMIF('تحميل الخامات'!$F$3:$F$5000,الاوردرات!B109,'تحميل الخامات'!$M$3:$M$5000)=0,"",SUMIF('تحميل الخامات'!$F$3:$F$5000,الاوردرات!B109,'تحميل الخامات'!$M$3:$M$5000))</f>
        <v/>
      </c>
      <c r="M109" s="145" t="str">
        <f t="shared" si="2"/>
        <v/>
      </c>
      <c r="N109" s="145" t="str">
        <f t="shared" si="3"/>
        <v/>
      </c>
    </row>
    <row r="110" spans="2:14" ht="51" customHeight="1" x14ac:dyDescent="0.25">
      <c r="B110" s="141">
        <v>108</v>
      </c>
      <c r="C110" s="143"/>
      <c r="D110" s="143"/>
      <c r="E110" s="143"/>
      <c r="F110" s="143"/>
      <c r="G110" s="143"/>
      <c r="H110" s="196"/>
      <c r="I110" s="144" t="str">
        <f>_xlfn.IFNA(VLOOKUP(B110,'تحميل المصنعيات'!$E$1:$AP$5000,38,0),"")</f>
        <v/>
      </c>
      <c r="J110" s="144" t="str" cm="1">
        <f t="array" ref="J110">_xlfn.IFNA(LOOKUP(5,1/(B110='تحميل المصنعيات'!$E$1:$E$5000),'تحميل المصنعيات'!$AP$1:$AP$5000),"")</f>
        <v/>
      </c>
      <c r="K110" s="145" t="str">
        <f>IF(SUMIF('تحميل المصنعيات'!$E$3:$E$5000,الاوردرات!B110,'تحميل المصنعيات'!$O$3:$O$5000)=0,"",SUMIF('تحميل المصنعيات'!$E$3:$E$5000,الاوردرات!B110,'تحميل المصنعيات'!$O$3:$O$5000))</f>
        <v/>
      </c>
      <c r="L110" s="145" t="str">
        <f>IF(SUMIF('تحميل الخامات'!$F$3:$F$5000,الاوردرات!B110,'تحميل الخامات'!$M$3:$M$5000)=0,"",SUMIF('تحميل الخامات'!$F$3:$F$5000,الاوردرات!B110,'تحميل الخامات'!$M$3:$M$5000))</f>
        <v/>
      </c>
      <c r="M110" s="145" t="str">
        <f t="shared" si="2"/>
        <v/>
      </c>
      <c r="N110" s="145" t="str">
        <f t="shared" si="3"/>
        <v/>
      </c>
    </row>
    <row r="111" spans="2:14" ht="51" customHeight="1" x14ac:dyDescent="0.25">
      <c r="B111" s="140">
        <v>109</v>
      </c>
      <c r="C111" s="143"/>
      <c r="D111" s="143"/>
      <c r="E111" s="143"/>
      <c r="F111" s="143"/>
      <c r="G111" s="143"/>
      <c r="H111" s="196"/>
      <c r="I111" s="144" t="str">
        <f>_xlfn.IFNA(VLOOKUP(B111,'تحميل المصنعيات'!$E$1:$AP$5000,38,0),"")</f>
        <v/>
      </c>
      <c r="J111" s="144" t="str" cm="1">
        <f t="array" ref="J111">_xlfn.IFNA(LOOKUP(5,1/(B111='تحميل المصنعيات'!$E$1:$E$5000),'تحميل المصنعيات'!$AP$1:$AP$5000),"")</f>
        <v/>
      </c>
      <c r="K111" s="145" t="str">
        <f>IF(SUMIF('تحميل المصنعيات'!$E$3:$E$5000,الاوردرات!B111,'تحميل المصنعيات'!$O$3:$O$5000)=0,"",SUMIF('تحميل المصنعيات'!$E$3:$E$5000,الاوردرات!B111,'تحميل المصنعيات'!$O$3:$O$5000))</f>
        <v/>
      </c>
      <c r="L111" s="145" t="str">
        <f>IF(SUMIF('تحميل الخامات'!$F$3:$F$5000,الاوردرات!B111,'تحميل الخامات'!$M$3:$M$5000)=0,"",SUMIF('تحميل الخامات'!$F$3:$F$5000,الاوردرات!B111,'تحميل الخامات'!$M$3:$M$5000))</f>
        <v/>
      </c>
      <c r="M111" s="145" t="str">
        <f t="shared" si="2"/>
        <v/>
      </c>
      <c r="N111" s="145" t="str">
        <f t="shared" si="3"/>
        <v/>
      </c>
    </row>
    <row r="112" spans="2:14" ht="51" customHeight="1" x14ac:dyDescent="0.25">
      <c r="B112" s="141">
        <v>110</v>
      </c>
      <c r="C112" s="143"/>
      <c r="D112" s="143"/>
      <c r="E112" s="143"/>
      <c r="F112" s="143"/>
      <c r="G112" s="143"/>
      <c r="H112" s="196"/>
      <c r="I112" s="144" t="str">
        <f>_xlfn.IFNA(VLOOKUP(B112,'تحميل المصنعيات'!$E$1:$AP$5000,38,0),"")</f>
        <v/>
      </c>
      <c r="J112" s="144" t="str" cm="1">
        <f t="array" ref="J112">_xlfn.IFNA(LOOKUP(5,1/(B112='تحميل المصنعيات'!$E$1:$E$5000),'تحميل المصنعيات'!$AP$1:$AP$5000),"")</f>
        <v/>
      </c>
      <c r="K112" s="145" t="str">
        <f>IF(SUMIF('تحميل المصنعيات'!$E$3:$E$5000,الاوردرات!B112,'تحميل المصنعيات'!$O$3:$O$5000)=0,"",SUMIF('تحميل المصنعيات'!$E$3:$E$5000,الاوردرات!B112,'تحميل المصنعيات'!$O$3:$O$5000))</f>
        <v/>
      </c>
      <c r="L112" s="145" t="str">
        <f>IF(SUMIF('تحميل الخامات'!$F$3:$F$5000,الاوردرات!B112,'تحميل الخامات'!$M$3:$M$5000)=0,"",SUMIF('تحميل الخامات'!$F$3:$F$5000,الاوردرات!B112,'تحميل الخامات'!$M$3:$M$5000))</f>
        <v/>
      </c>
      <c r="M112" s="145" t="str">
        <f t="shared" si="2"/>
        <v/>
      </c>
      <c r="N112" s="145" t="str">
        <f t="shared" si="3"/>
        <v/>
      </c>
    </row>
    <row r="113" spans="2:14" ht="51" customHeight="1" x14ac:dyDescent="0.25">
      <c r="B113" s="140">
        <v>111</v>
      </c>
      <c r="C113" s="143"/>
      <c r="D113" s="143"/>
      <c r="E113" s="143"/>
      <c r="F113" s="143"/>
      <c r="G113" s="143"/>
      <c r="H113" s="196"/>
      <c r="I113" s="144" t="str">
        <f>_xlfn.IFNA(VLOOKUP(B113,'تحميل المصنعيات'!$E$1:$AP$5000,38,0),"")</f>
        <v/>
      </c>
      <c r="J113" s="144" t="str" cm="1">
        <f t="array" ref="J113">_xlfn.IFNA(LOOKUP(5,1/(B113='تحميل المصنعيات'!$E$1:$E$5000),'تحميل المصنعيات'!$AP$1:$AP$5000),"")</f>
        <v/>
      </c>
      <c r="K113" s="145" t="str">
        <f>IF(SUMIF('تحميل المصنعيات'!$E$3:$E$5000,الاوردرات!B113,'تحميل المصنعيات'!$O$3:$O$5000)=0,"",SUMIF('تحميل المصنعيات'!$E$3:$E$5000,الاوردرات!B113,'تحميل المصنعيات'!$O$3:$O$5000))</f>
        <v/>
      </c>
      <c r="L113" s="145" t="str">
        <f>IF(SUMIF('تحميل الخامات'!$F$3:$F$5000,الاوردرات!B113,'تحميل الخامات'!$M$3:$M$5000)=0,"",SUMIF('تحميل الخامات'!$F$3:$F$5000,الاوردرات!B113,'تحميل الخامات'!$M$3:$M$5000))</f>
        <v/>
      </c>
      <c r="M113" s="145" t="str">
        <f t="shared" si="2"/>
        <v/>
      </c>
      <c r="N113" s="145" t="str">
        <f t="shared" si="3"/>
        <v/>
      </c>
    </row>
    <row r="114" spans="2:14" ht="51" customHeight="1" x14ac:dyDescent="0.25">
      <c r="B114" s="141">
        <v>112</v>
      </c>
      <c r="C114" s="143"/>
      <c r="D114" s="143"/>
      <c r="E114" s="143"/>
      <c r="F114" s="143"/>
      <c r="G114" s="143"/>
      <c r="H114" s="196"/>
      <c r="I114" s="144" t="str">
        <f>_xlfn.IFNA(VLOOKUP(B114,'تحميل المصنعيات'!$E$1:$AP$5000,38,0),"")</f>
        <v/>
      </c>
      <c r="J114" s="144" t="str" cm="1">
        <f t="array" ref="J114">_xlfn.IFNA(LOOKUP(5,1/(B114='تحميل المصنعيات'!$E$1:$E$5000),'تحميل المصنعيات'!$AP$1:$AP$5000),"")</f>
        <v/>
      </c>
      <c r="K114" s="145" t="str">
        <f>IF(SUMIF('تحميل المصنعيات'!$E$3:$E$5000,الاوردرات!B114,'تحميل المصنعيات'!$O$3:$O$5000)=0,"",SUMIF('تحميل المصنعيات'!$E$3:$E$5000,الاوردرات!B114,'تحميل المصنعيات'!$O$3:$O$5000))</f>
        <v/>
      </c>
      <c r="L114" s="145" t="str">
        <f>IF(SUMIF('تحميل الخامات'!$F$3:$F$5000,الاوردرات!B114,'تحميل الخامات'!$M$3:$M$5000)=0,"",SUMIF('تحميل الخامات'!$F$3:$F$5000,الاوردرات!B114,'تحميل الخامات'!$M$3:$M$5000))</f>
        <v/>
      </c>
      <c r="M114" s="145" t="str">
        <f t="shared" si="2"/>
        <v/>
      </c>
      <c r="N114" s="145" t="str">
        <f t="shared" si="3"/>
        <v/>
      </c>
    </row>
    <row r="115" spans="2:14" ht="51" customHeight="1" x14ac:dyDescent="0.25">
      <c r="B115" s="140">
        <v>113</v>
      </c>
      <c r="C115" s="143"/>
      <c r="D115" s="143"/>
      <c r="E115" s="143"/>
      <c r="F115" s="143"/>
      <c r="G115" s="143"/>
      <c r="H115" s="196"/>
      <c r="I115" s="144" t="str">
        <f>_xlfn.IFNA(VLOOKUP(B115,'تحميل المصنعيات'!$E$1:$AP$5000,38,0),"")</f>
        <v/>
      </c>
      <c r="J115" s="144" t="str" cm="1">
        <f t="array" ref="J115">_xlfn.IFNA(LOOKUP(5,1/(B115='تحميل المصنعيات'!$E$1:$E$5000),'تحميل المصنعيات'!$AP$1:$AP$5000),"")</f>
        <v/>
      </c>
      <c r="K115" s="145" t="str">
        <f>IF(SUMIF('تحميل المصنعيات'!$E$3:$E$5000,الاوردرات!B115,'تحميل المصنعيات'!$O$3:$O$5000)=0,"",SUMIF('تحميل المصنعيات'!$E$3:$E$5000,الاوردرات!B115,'تحميل المصنعيات'!$O$3:$O$5000))</f>
        <v/>
      </c>
      <c r="L115" s="145" t="str">
        <f>IF(SUMIF('تحميل الخامات'!$F$3:$F$5000,الاوردرات!B115,'تحميل الخامات'!$M$3:$M$5000)=0,"",SUMIF('تحميل الخامات'!$F$3:$F$5000,الاوردرات!B115,'تحميل الخامات'!$M$3:$M$5000))</f>
        <v/>
      </c>
      <c r="M115" s="145" t="str">
        <f t="shared" si="2"/>
        <v/>
      </c>
      <c r="N115" s="145" t="str">
        <f t="shared" si="3"/>
        <v/>
      </c>
    </row>
    <row r="116" spans="2:14" ht="51" customHeight="1" x14ac:dyDescent="0.25">
      <c r="B116" s="141">
        <v>114</v>
      </c>
      <c r="C116" s="143"/>
      <c r="D116" s="143"/>
      <c r="E116" s="143"/>
      <c r="F116" s="143"/>
      <c r="G116" s="143"/>
      <c r="H116" s="196"/>
      <c r="I116" s="144" t="str">
        <f>_xlfn.IFNA(VLOOKUP(B116,'تحميل المصنعيات'!$E$1:$AP$5000,38,0),"")</f>
        <v/>
      </c>
      <c r="J116" s="144" t="str" cm="1">
        <f t="array" ref="J116">_xlfn.IFNA(LOOKUP(5,1/(B116='تحميل المصنعيات'!$E$1:$E$5000),'تحميل المصنعيات'!$AP$1:$AP$5000),"")</f>
        <v/>
      </c>
      <c r="K116" s="145" t="str">
        <f>IF(SUMIF('تحميل المصنعيات'!$E$3:$E$5000,الاوردرات!B116,'تحميل المصنعيات'!$O$3:$O$5000)=0,"",SUMIF('تحميل المصنعيات'!$E$3:$E$5000,الاوردرات!B116,'تحميل المصنعيات'!$O$3:$O$5000))</f>
        <v/>
      </c>
      <c r="L116" s="145" t="str">
        <f>IF(SUMIF('تحميل الخامات'!$F$3:$F$5000,الاوردرات!B116,'تحميل الخامات'!$M$3:$M$5000)=0,"",SUMIF('تحميل الخامات'!$F$3:$F$5000,الاوردرات!B116,'تحميل الخامات'!$M$3:$M$5000))</f>
        <v/>
      </c>
      <c r="M116" s="145" t="str">
        <f t="shared" si="2"/>
        <v/>
      </c>
      <c r="N116" s="145" t="str">
        <f t="shared" si="3"/>
        <v/>
      </c>
    </row>
    <row r="117" spans="2:14" ht="51" customHeight="1" x14ac:dyDescent="0.25">
      <c r="B117" s="140">
        <v>115</v>
      </c>
      <c r="C117" s="143"/>
      <c r="D117" s="143"/>
      <c r="E117" s="143"/>
      <c r="F117" s="143"/>
      <c r="G117" s="143"/>
      <c r="H117" s="196"/>
      <c r="I117" s="144" t="str">
        <f>_xlfn.IFNA(VLOOKUP(B117,'تحميل المصنعيات'!$E$1:$AP$5000,38,0),"")</f>
        <v/>
      </c>
      <c r="J117" s="144" t="str" cm="1">
        <f t="array" ref="J117">_xlfn.IFNA(LOOKUP(5,1/(B117='تحميل المصنعيات'!$E$1:$E$5000),'تحميل المصنعيات'!$AP$1:$AP$5000),"")</f>
        <v/>
      </c>
      <c r="K117" s="145" t="str">
        <f>IF(SUMIF('تحميل المصنعيات'!$E$3:$E$5000,الاوردرات!B117,'تحميل المصنعيات'!$O$3:$O$5000)=0,"",SUMIF('تحميل المصنعيات'!$E$3:$E$5000,الاوردرات!B117,'تحميل المصنعيات'!$O$3:$O$5000))</f>
        <v/>
      </c>
      <c r="L117" s="145" t="str">
        <f>IF(SUMIF('تحميل الخامات'!$F$3:$F$5000,الاوردرات!B117,'تحميل الخامات'!$M$3:$M$5000)=0,"",SUMIF('تحميل الخامات'!$F$3:$F$5000,الاوردرات!B117,'تحميل الخامات'!$M$3:$M$5000))</f>
        <v/>
      </c>
      <c r="M117" s="145" t="str">
        <f t="shared" si="2"/>
        <v/>
      </c>
      <c r="N117" s="145" t="str">
        <f t="shared" si="3"/>
        <v/>
      </c>
    </row>
    <row r="118" spans="2:14" ht="30" x14ac:dyDescent="0.25">
      <c r="B118" s="141">
        <v>116</v>
      </c>
      <c r="C118" s="143"/>
      <c r="D118" s="143"/>
      <c r="E118" s="143"/>
      <c r="F118" s="143"/>
      <c r="G118" s="143"/>
      <c r="H118" s="196"/>
      <c r="I118" s="144" t="str">
        <f>_xlfn.IFNA(VLOOKUP(B118,'تحميل المصنعيات'!$E$1:$AP$5000,38,0),"")</f>
        <v/>
      </c>
      <c r="J118" s="144" t="str" cm="1">
        <f t="array" ref="J118">_xlfn.IFNA(LOOKUP(5,1/(B118='تحميل المصنعيات'!$E$1:$E$5000),'تحميل المصنعيات'!$AP$1:$AP$5000),"")</f>
        <v/>
      </c>
      <c r="K118" s="145" t="str">
        <f>IF(SUMIF('تحميل المصنعيات'!$E$3:$E$5000,الاوردرات!B118,'تحميل المصنعيات'!$O$3:$O$5000)=0,"",SUMIF('تحميل المصنعيات'!$E$3:$E$5000,الاوردرات!B118,'تحميل المصنعيات'!$O$3:$O$5000))</f>
        <v/>
      </c>
      <c r="L118" s="145" t="str">
        <f>IF(SUMIF('تحميل الخامات'!$F$3:$F$5000,الاوردرات!B118,'تحميل الخامات'!$M$3:$M$5000)=0,"",SUMIF('تحميل الخامات'!$F$3:$F$5000,الاوردرات!B118,'تحميل الخامات'!$M$3:$M$5000))</f>
        <v/>
      </c>
      <c r="M118" s="145" t="str">
        <f t="shared" si="2"/>
        <v/>
      </c>
      <c r="N118" s="145" t="str">
        <f t="shared" si="3"/>
        <v/>
      </c>
    </row>
    <row r="119" spans="2:14" ht="30" x14ac:dyDescent="0.25">
      <c r="B119" s="140">
        <v>117</v>
      </c>
      <c r="C119" s="143"/>
      <c r="D119" s="143"/>
      <c r="E119" s="143"/>
      <c r="F119" s="143"/>
      <c r="G119" s="143"/>
      <c r="H119" s="196"/>
      <c r="I119" s="144" t="str">
        <f>_xlfn.IFNA(VLOOKUP(B119,'تحميل المصنعيات'!$E$1:$AP$5000,38,0),"")</f>
        <v/>
      </c>
      <c r="J119" s="144" t="str" cm="1">
        <f t="array" ref="J119">_xlfn.IFNA(LOOKUP(5,1/(B119='تحميل المصنعيات'!$E$1:$E$5000),'تحميل المصنعيات'!$AP$1:$AP$5000),"")</f>
        <v/>
      </c>
      <c r="K119" s="145" t="str">
        <f>IF(SUMIF('تحميل المصنعيات'!$E$3:$E$5000,الاوردرات!B119,'تحميل المصنعيات'!$O$3:$O$5000)=0,"",SUMIF('تحميل المصنعيات'!$E$3:$E$5000,الاوردرات!B119,'تحميل المصنعيات'!$O$3:$O$5000))</f>
        <v/>
      </c>
      <c r="L119" s="145" t="str">
        <f>IF(SUMIF('تحميل الخامات'!$F$3:$F$5000,الاوردرات!B119,'تحميل الخامات'!$M$3:$M$5000)=0,"",SUMIF('تحميل الخامات'!$F$3:$F$5000,الاوردرات!B119,'تحميل الخامات'!$M$3:$M$5000))</f>
        <v/>
      </c>
      <c r="M119" s="145" t="str">
        <f t="shared" si="2"/>
        <v/>
      </c>
      <c r="N119" s="145" t="str">
        <f t="shared" si="3"/>
        <v/>
      </c>
    </row>
    <row r="120" spans="2:14" ht="30" x14ac:dyDescent="0.25">
      <c r="B120" s="141">
        <v>118</v>
      </c>
      <c r="C120" s="143"/>
      <c r="D120" s="143"/>
      <c r="E120" s="143"/>
      <c r="F120" s="143"/>
      <c r="G120" s="143"/>
      <c r="H120" s="196"/>
      <c r="I120" s="144" t="str">
        <f>_xlfn.IFNA(VLOOKUP(B120,'تحميل المصنعيات'!$E$1:$AP$5000,38,0),"")</f>
        <v/>
      </c>
      <c r="J120" s="144" t="str" cm="1">
        <f t="array" ref="J120">_xlfn.IFNA(LOOKUP(5,1/(B120='تحميل المصنعيات'!$E$1:$E$5000),'تحميل المصنعيات'!$AP$1:$AP$5000),"")</f>
        <v/>
      </c>
      <c r="K120" s="145" t="str">
        <f>IF(SUMIF('تحميل المصنعيات'!$E$3:$E$5000,الاوردرات!B120,'تحميل المصنعيات'!$O$3:$O$5000)=0,"",SUMIF('تحميل المصنعيات'!$E$3:$E$5000,الاوردرات!B120,'تحميل المصنعيات'!$O$3:$O$5000))</f>
        <v/>
      </c>
      <c r="L120" s="145" t="str">
        <f>IF(SUMIF('تحميل الخامات'!$F$3:$F$5000,الاوردرات!B120,'تحميل الخامات'!$M$3:$M$5000)=0,"",SUMIF('تحميل الخامات'!$F$3:$F$5000,الاوردرات!B120,'تحميل الخامات'!$M$3:$M$5000))</f>
        <v/>
      </c>
      <c r="M120" s="145" t="str">
        <f t="shared" si="2"/>
        <v/>
      </c>
      <c r="N120" s="145" t="str">
        <f t="shared" si="3"/>
        <v/>
      </c>
    </row>
    <row r="121" spans="2:14" ht="30" x14ac:dyDescent="0.25">
      <c r="B121" s="140">
        <v>119</v>
      </c>
      <c r="C121" s="143"/>
      <c r="D121" s="143"/>
      <c r="E121" s="143"/>
      <c r="F121" s="143"/>
      <c r="G121" s="143"/>
      <c r="H121" s="196"/>
      <c r="I121" s="144" t="str">
        <f>_xlfn.IFNA(VLOOKUP(B121,'تحميل المصنعيات'!$E$1:$AP$5000,38,0),"")</f>
        <v/>
      </c>
      <c r="J121" s="144" t="str" cm="1">
        <f t="array" ref="J121">_xlfn.IFNA(LOOKUP(5,1/(B121='تحميل المصنعيات'!$E$1:$E$5000),'تحميل المصنعيات'!$AP$1:$AP$5000),"")</f>
        <v/>
      </c>
      <c r="K121" s="145" t="str">
        <f>IF(SUMIF('تحميل المصنعيات'!$E$3:$E$5000,الاوردرات!B121,'تحميل المصنعيات'!$O$3:$O$5000)=0,"",SUMIF('تحميل المصنعيات'!$E$3:$E$5000,الاوردرات!B121,'تحميل المصنعيات'!$O$3:$O$5000))</f>
        <v/>
      </c>
      <c r="L121" s="145" t="str">
        <f>IF(SUMIF('تحميل الخامات'!$F$3:$F$5000,الاوردرات!B121,'تحميل الخامات'!$M$3:$M$5000)=0,"",SUMIF('تحميل الخامات'!$F$3:$F$5000,الاوردرات!B121,'تحميل الخامات'!$M$3:$M$5000))</f>
        <v/>
      </c>
      <c r="M121" s="145" t="str">
        <f t="shared" si="2"/>
        <v/>
      </c>
      <c r="N121" s="145" t="str">
        <f t="shared" si="3"/>
        <v/>
      </c>
    </row>
    <row r="122" spans="2:14" ht="30" x14ac:dyDescent="0.25">
      <c r="B122" s="141">
        <v>120</v>
      </c>
      <c r="C122" s="143"/>
      <c r="D122" s="143"/>
      <c r="E122" s="143"/>
      <c r="F122" s="143"/>
      <c r="G122" s="143"/>
      <c r="H122" s="196"/>
      <c r="I122" s="144" t="str">
        <f>_xlfn.IFNA(VLOOKUP(B122,'تحميل المصنعيات'!$E$1:$AP$5000,38,0),"")</f>
        <v/>
      </c>
      <c r="J122" s="144" t="str" cm="1">
        <f t="array" ref="J122">_xlfn.IFNA(LOOKUP(5,1/(B122='تحميل المصنعيات'!$E$1:$E$5000),'تحميل المصنعيات'!$AP$1:$AP$5000),"")</f>
        <v/>
      </c>
      <c r="K122" s="145" t="str">
        <f>IF(SUMIF('تحميل المصنعيات'!$E$3:$E$5000,الاوردرات!B122,'تحميل المصنعيات'!$O$3:$O$5000)=0,"",SUMIF('تحميل المصنعيات'!$E$3:$E$5000,الاوردرات!B122,'تحميل المصنعيات'!$O$3:$O$5000))</f>
        <v/>
      </c>
      <c r="L122" s="145" t="str">
        <f>IF(SUMIF('تحميل الخامات'!$F$3:$F$5000,الاوردرات!B122,'تحميل الخامات'!$M$3:$M$5000)=0,"",SUMIF('تحميل الخامات'!$F$3:$F$5000,الاوردرات!B122,'تحميل الخامات'!$M$3:$M$5000))</f>
        <v/>
      </c>
      <c r="M122" s="145" t="str">
        <f t="shared" si="2"/>
        <v/>
      </c>
      <c r="N122" s="145" t="str">
        <f t="shared" si="3"/>
        <v/>
      </c>
    </row>
    <row r="123" spans="2:14" ht="30" x14ac:dyDescent="0.25">
      <c r="B123" s="140">
        <v>121</v>
      </c>
      <c r="C123" s="143"/>
      <c r="D123" s="143"/>
      <c r="E123" s="143"/>
      <c r="F123" s="143"/>
      <c r="G123" s="143"/>
      <c r="H123" s="196"/>
      <c r="I123" s="144" t="str">
        <f>_xlfn.IFNA(VLOOKUP(B123,'تحميل المصنعيات'!$E$1:$AP$5000,38,0),"")</f>
        <v/>
      </c>
      <c r="J123" s="144" t="str" cm="1">
        <f t="array" ref="J123">_xlfn.IFNA(LOOKUP(5,1/(B123='تحميل المصنعيات'!$E$1:$E$5000),'تحميل المصنعيات'!$AP$1:$AP$5000),"")</f>
        <v/>
      </c>
      <c r="K123" s="145" t="str">
        <f>IF(SUMIF('تحميل المصنعيات'!$E$3:$E$5000,الاوردرات!B123,'تحميل المصنعيات'!$O$3:$O$5000)=0,"",SUMIF('تحميل المصنعيات'!$E$3:$E$5000,الاوردرات!B123,'تحميل المصنعيات'!$O$3:$O$5000))</f>
        <v/>
      </c>
      <c r="L123" s="145" t="str">
        <f>IF(SUMIF('تحميل الخامات'!$F$3:$F$5000,الاوردرات!B123,'تحميل الخامات'!$M$3:$M$5000)=0,"",SUMIF('تحميل الخامات'!$F$3:$F$5000,الاوردرات!B123,'تحميل الخامات'!$M$3:$M$5000))</f>
        <v/>
      </c>
      <c r="M123" s="145" t="str">
        <f t="shared" si="2"/>
        <v/>
      </c>
      <c r="N123" s="145" t="str">
        <f t="shared" si="3"/>
        <v/>
      </c>
    </row>
    <row r="124" spans="2:14" ht="30" x14ac:dyDescent="0.25">
      <c r="B124" s="141">
        <v>122</v>
      </c>
      <c r="C124" s="143"/>
      <c r="D124" s="143"/>
      <c r="E124" s="143"/>
      <c r="F124" s="143"/>
      <c r="G124" s="143"/>
      <c r="H124" s="196"/>
      <c r="I124" s="144" t="str">
        <f>_xlfn.IFNA(VLOOKUP(B124,'تحميل المصنعيات'!$E$1:$AP$5000,38,0),"")</f>
        <v/>
      </c>
      <c r="J124" s="144" t="str" cm="1">
        <f t="array" ref="J124">_xlfn.IFNA(LOOKUP(5,1/(B124='تحميل المصنعيات'!$E$1:$E$5000),'تحميل المصنعيات'!$AP$1:$AP$5000),"")</f>
        <v/>
      </c>
      <c r="K124" s="145" t="str">
        <f>IF(SUMIF('تحميل المصنعيات'!$E$3:$E$5000,الاوردرات!B124,'تحميل المصنعيات'!$O$3:$O$5000)=0,"",SUMIF('تحميل المصنعيات'!$E$3:$E$5000,الاوردرات!B124,'تحميل المصنعيات'!$O$3:$O$5000))</f>
        <v/>
      </c>
      <c r="L124" s="145" t="str">
        <f>IF(SUMIF('تحميل الخامات'!$F$3:$F$5000,الاوردرات!B124,'تحميل الخامات'!$M$3:$M$5000)=0,"",SUMIF('تحميل الخامات'!$F$3:$F$5000,الاوردرات!B124,'تحميل الخامات'!$M$3:$M$5000))</f>
        <v/>
      </c>
      <c r="M124" s="145" t="str">
        <f t="shared" si="2"/>
        <v/>
      </c>
      <c r="N124" s="145" t="str">
        <f t="shared" si="3"/>
        <v/>
      </c>
    </row>
    <row r="125" spans="2:14" ht="30" x14ac:dyDescent="0.25">
      <c r="B125" s="140">
        <v>123</v>
      </c>
      <c r="C125" s="143"/>
      <c r="D125" s="143"/>
      <c r="E125" s="143"/>
      <c r="F125" s="143"/>
      <c r="G125" s="143"/>
      <c r="H125" s="196"/>
      <c r="I125" s="144" t="str">
        <f>_xlfn.IFNA(VLOOKUP(B125,'تحميل المصنعيات'!$E$1:$AP$5000,38,0),"")</f>
        <v/>
      </c>
      <c r="J125" s="144" t="str" cm="1">
        <f t="array" ref="J125">_xlfn.IFNA(LOOKUP(5,1/(B125='تحميل المصنعيات'!$E$1:$E$5000),'تحميل المصنعيات'!$AP$1:$AP$5000),"")</f>
        <v/>
      </c>
      <c r="K125" s="145" t="str">
        <f>IF(SUMIF('تحميل المصنعيات'!$E$3:$E$5000,الاوردرات!B125,'تحميل المصنعيات'!$O$3:$O$5000)=0,"",SUMIF('تحميل المصنعيات'!$E$3:$E$5000,الاوردرات!B125,'تحميل المصنعيات'!$O$3:$O$5000))</f>
        <v/>
      </c>
      <c r="L125" s="145" t="str">
        <f>IF(SUMIF('تحميل الخامات'!$F$3:$F$5000,الاوردرات!B125,'تحميل الخامات'!$M$3:$M$5000)=0,"",SUMIF('تحميل الخامات'!$F$3:$F$5000,الاوردرات!B125,'تحميل الخامات'!$M$3:$M$5000))</f>
        <v/>
      </c>
      <c r="M125" s="145" t="str">
        <f t="shared" si="2"/>
        <v/>
      </c>
      <c r="N125" s="145" t="str">
        <f t="shared" si="3"/>
        <v/>
      </c>
    </row>
    <row r="126" spans="2:14" ht="30" x14ac:dyDescent="0.25">
      <c r="B126" s="141">
        <v>124</v>
      </c>
      <c r="C126" s="143"/>
      <c r="D126" s="143"/>
      <c r="E126" s="143"/>
      <c r="F126" s="143"/>
      <c r="G126" s="143"/>
      <c r="H126" s="196"/>
      <c r="I126" s="144" t="str">
        <f>_xlfn.IFNA(VLOOKUP(B126,'تحميل المصنعيات'!$E$1:$AP$5000,38,0),"")</f>
        <v/>
      </c>
      <c r="J126" s="144" t="str" cm="1">
        <f t="array" ref="J126">_xlfn.IFNA(LOOKUP(5,1/(B126='تحميل المصنعيات'!$E$1:$E$5000),'تحميل المصنعيات'!$AP$1:$AP$5000),"")</f>
        <v/>
      </c>
      <c r="K126" s="145" t="str">
        <f>IF(SUMIF('تحميل المصنعيات'!$E$3:$E$5000,الاوردرات!B126,'تحميل المصنعيات'!$O$3:$O$5000)=0,"",SUMIF('تحميل المصنعيات'!$E$3:$E$5000,الاوردرات!B126,'تحميل المصنعيات'!$O$3:$O$5000))</f>
        <v/>
      </c>
      <c r="L126" s="145" t="str">
        <f>IF(SUMIF('تحميل الخامات'!$F$3:$F$5000,الاوردرات!B126,'تحميل الخامات'!$M$3:$M$5000)=0,"",SUMIF('تحميل الخامات'!$F$3:$F$5000,الاوردرات!B126,'تحميل الخامات'!$M$3:$M$5000))</f>
        <v/>
      </c>
      <c r="M126" s="145" t="str">
        <f t="shared" si="2"/>
        <v/>
      </c>
      <c r="N126" s="145" t="str">
        <f t="shared" si="3"/>
        <v/>
      </c>
    </row>
    <row r="127" spans="2:14" ht="30" x14ac:dyDescent="0.25">
      <c r="B127" s="140">
        <v>125</v>
      </c>
      <c r="C127" s="143"/>
      <c r="D127" s="143"/>
      <c r="E127" s="143"/>
      <c r="F127" s="143"/>
      <c r="G127" s="143"/>
      <c r="H127" s="196"/>
      <c r="I127" s="144" t="str">
        <f>_xlfn.IFNA(VLOOKUP(B127,'تحميل المصنعيات'!$E$1:$AP$5000,38,0),"")</f>
        <v/>
      </c>
      <c r="J127" s="144" t="str" cm="1">
        <f t="array" ref="J127">_xlfn.IFNA(LOOKUP(5,1/(B127='تحميل المصنعيات'!$E$1:$E$5000),'تحميل المصنعيات'!$AP$1:$AP$5000),"")</f>
        <v/>
      </c>
      <c r="K127" s="145" t="str">
        <f>IF(SUMIF('تحميل المصنعيات'!$E$3:$E$5000,الاوردرات!B127,'تحميل المصنعيات'!$O$3:$O$5000)=0,"",SUMIF('تحميل المصنعيات'!$E$3:$E$5000,الاوردرات!B127,'تحميل المصنعيات'!$O$3:$O$5000))</f>
        <v/>
      </c>
      <c r="L127" s="145" t="str">
        <f>IF(SUMIF('تحميل الخامات'!$F$3:$F$5000,الاوردرات!B127,'تحميل الخامات'!$M$3:$M$5000)=0,"",SUMIF('تحميل الخامات'!$F$3:$F$5000,الاوردرات!B127,'تحميل الخامات'!$M$3:$M$5000))</f>
        <v/>
      </c>
      <c r="M127" s="145" t="str">
        <f t="shared" si="2"/>
        <v/>
      </c>
      <c r="N127" s="145" t="str">
        <f t="shared" si="3"/>
        <v/>
      </c>
    </row>
    <row r="128" spans="2:14" ht="30" x14ac:dyDescent="0.25">
      <c r="B128" s="141">
        <v>126</v>
      </c>
      <c r="C128" s="143"/>
      <c r="D128" s="143"/>
      <c r="E128" s="143"/>
      <c r="F128" s="143"/>
      <c r="G128" s="143"/>
      <c r="H128" s="196"/>
      <c r="I128" s="144" t="str">
        <f>_xlfn.IFNA(VLOOKUP(B128,'تحميل المصنعيات'!$E$1:$AP$5000,38,0),"")</f>
        <v/>
      </c>
      <c r="J128" s="144" t="str" cm="1">
        <f t="array" ref="J128">_xlfn.IFNA(LOOKUP(5,1/(B128='تحميل المصنعيات'!$E$1:$E$5000),'تحميل المصنعيات'!$AP$1:$AP$5000),"")</f>
        <v/>
      </c>
      <c r="K128" s="145" t="str">
        <f>IF(SUMIF('تحميل المصنعيات'!$E$3:$E$5000,الاوردرات!B128,'تحميل المصنعيات'!$O$3:$O$5000)=0,"",SUMIF('تحميل المصنعيات'!$E$3:$E$5000,الاوردرات!B128,'تحميل المصنعيات'!$O$3:$O$5000))</f>
        <v/>
      </c>
      <c r="L128" s="145" t="str">
        <f>IF(SUMIF('تحميل الخامات'!$F$3:$F$5000,الاوردرات!B128,'تحميل الخامات'!$M$3:$M$5000)=0,"",SUMIF('تحميل الخامات'!$F$3:$F$5000,الاوردرات!B128,'تحميل الخامات'!$M$3:$M$5000))</f>
        <v/>
      </c>
      <c r="M128" s="145" t="str">
        <f t="shared" si="2"/>
        <v/>
      </c>
      <c r="N128" s="145" t="str">
        <f t="shared" si="3"/>
        <v/>
      </c>
    </row>
    <row r="129" spans="2:14" ht="30" x14ac:dyDescent="0.25">
      <c r="B129" s="140">
        <v>127</v>
      </c>
      <c r="C129" s="143"/>
      <c r="D129" s="143"/>
      <c r="E129" s="143"/>
      <c r="F129" s="143"/>
      <c r="G129" s="143"/>
      <c r="H129" s="196"/>
      <c r="I129" s="144" t="str">
        <f>_xlfn.IFNA(VLOOKUP(B129,'تحميل المصنعيات'!$E$1:$AP$5000,38,0),"")</f>
        <v/>
      </c>
      <c r="J129" s="144" t="str" cm="1">
        <f t="array" ref="J129">_xlfn.IFNA(LOOKUP(5,1/(B129='تحميل المصنعيات'!$E$1:$E$5000),'تحميل المصنعيات'!$AP$1:$AP$5000),"")</f>
        <v/>
      </c>
      <c r="K129" s="145" t="str">
        <f>IF(SUMIF('تحميل المصنعيات'!$E$3:$E$5000,الاوردرات!B129,'تحميل المصنعيات'!$O$3:$O$5000)=0,"",SUMIF('تحميل المصنعيات'!$E$3:$E$5000,الاوردرات!B129,'تحميل المصنعيات'!$O$3:$O$5000))</f>
        <v/>
      </c>
      <c r="L129" s="145" t="str">
        <f>IF(SUMIF('تحميل الخامات'!$F$3:$F$5000,الاوردرات!B129,'تحميل الخامات'!$M$3:$M$5000)=0,"",SUMIF('تحميل الخامات'!$F$3:$F$5000,الاوردرات!B129,'تحميل الخامات'!$M$3:$M$5000))</f>
        <v/>
      </c>
      <c r="M129" s="145" t="str">
        <f t="shared" si="2"/>
        <v/>
      </c>
      <c r="N129" s="145" t="str">
        <f t="shared" si="3"/>
        <v/>
      </c>
    </row>
    <row r="130" spans="2:14" ht="30" x14ac:dyDescent="0.25">
      <c r="B130" s="141">
        <v>128</v>
      </c>
      <c r="C130" s="143"/>
      <c r="D130" s="143"/>
      <c r="E130" s="143"/>
      <c r="F130" s="143"/>
      <c r="G130" s="143"/>
      <c r="H130" s="196"/>
      <c r="I130" s="144" t="str">
        <f>_xlfn.IFNA(VLOOKUP(B130,'تحميل المصنعيات'!$E$1:$AP$5000,38,0),"")</f>
        <v/>
      </c>
      <c r="J130" s="144" t="str" cm="1">
        <f t="array" ref="J130">_xlfn.IFNA(LOOKUP(5,1/(B130='تحميل المصنعيات'!$E$1:$E$5000),'تحميل المصنعيات'!$AP$1:$AP$5000),"")</f>
        <v/>
      </c>
      <c r="K130" s="145" t="str">
        <f>IF(SUMIF('تحميل المصنعيات'!$E$3:$E$5000,الاوردرات!B130,'تحميل المصنعيات'!$O$3:$O$5000)=0,"",SUMIF('تحميل المصنعيات'!$E$3:$E$5000,الاوردرات!B130,'تحميل المصنعيات'!$O$3:$O$5000))</f>
        <v/>
      </c>
      <c r="L130" s="145" t="str">
        <f>IF(SUMIF('تحميل الخامات'!$F$3:$F$5000,الاوردرات!B130,'تحميل الخامات'!$M$3:$M$5000)=0,"",SUMIF('تحميل الخامات'!$F$3:$F$5000,الاوردرات!B130,'تحميل الخامات'!$M$3:$M$5000))</f>
        <v/>
      </c>
      <c r="M130" s="145" t="str">
        <f t="shared" si="2"/>
        <v/>
      </c>
      <c r="N130" s="145" t="str">
        <f t="shared" si="3"/>
        <v/>
      </c>
    </row>
    <row r="131" spans="2:14" ht="30" x14ac:dyDescent="0.25">
      <c r="B131" s="140">
        <v>129</v>
      </c>
      <c r="C131" s="143"/>
      <c r="D131" s="143"/>
      <c r="E131" s="143"/>
      <c r="F131" s="143"/>
      <c r="G131" s="143"/>
      <c r="H131" s="196"/>
      <c r="I131" s="144" t="str">
        <f>_xlfn.IFNA(VLOOKUP(B131,'تحميل المصنعيات'!$E$1:$AP$5000,38,0),"")</f>
        <v/>
      </c>
      <c r="J131" s="144" t="str" cm="1">
        <f t="array" ref="J131">_xlfn.IFNA(LOOKUP(5,1/(B131='تحميل المصنعيات'!$E$1:$E$5000),'تحميل المصنعيات'!$AP$1:$AP$5000),"")</f>
        <v/>
      </c>
      <c r="K131" s="145" t="str">
        <f>IF(SUMIF('تحميل المصنعيات'!$E$3:$E$5000,الاوردرات!B131,'تحميل المصنعيات'!$O$3:$O$5000)=0,"",SUMIF('تحميل المصنعيات'!$E$3:$E$5000,الاوردرات!B131,'تحميل المصنعيات'!$O$3:$O$5000))</f>
        <v/>
      </c>
      <c r="L131" s="145" t="str">
        <f>IF(SUMIF('تحميل الخامات'!$F$3:$F$5000,الاوردرات!B131,'تحميل الخامات'!$M$3:$M$5000)=0,"",SUMIF('تحميل الخامات'!$F$3:$F$5000,الاوردرات!B131,'تحميل الخامات'!$M$3:$M$5000))</f>
        <v/>
      </c>
      <c r="M131" s="145" t="str">
        <f t="shared" ref="M131:M194" si="4">IFERROR(K131/G131,"")</f>
        <v/>
      </c>
      <c r="N131" s="145" t="str">
        <f t="shared" ref="N131:N194" si="5">IFERROR(L131/G131,"")</f>
        <v/>
      </c>
    </row>
    <row r="132" spans="2:14" ht="30" x14ac:dyDescent="0.25">
      <c r="B132" s="141">
        <v>130</v>
      </c>
      <c r="C132" s="143"/>
      <c r="D132" s="143"/>
      <c r="E132" s="143"/>
      <c r="F132" s="143"/>
      <c r="G132" s="143"/>
      <c r="H132" s="196"/>
      <c r="I132" s="144" t="str">
        <f>_xlfn.IFNA(VLOOKUP(B132,'تحميل المصنعيات'!$E$1:$AP$5000,38,0),"")</f>
        <v/>
      </c>
      <c r="J132" s="144" t="str" cm="1">
        <f t="array" ref="J132">_xlfn.IFNA(LOOKUP(5,1/(B132='تحميل المصنعيات'!$E$1:$E$5000),'تحميل المصنعيات'!$AP$1:$AP$5000),"")</f>
        <v/>
      </c>
      <c r="K132" s="145" t="str">
        <f>IF(SUMIF('تحميل المصنعيات'!$E$3:$E$5000,الاوردرات!B132,'تحميل المصنعيات'!$O$3:$O$5000)=0,"",SUMIF('تحميل المصنعيات'!$E$3:$E$5000,الاوردرات!B132,'تحميل المصنعيات'!$O$3:$O$5000))</f>
        <v/>
      </c>
      <c r="L132" s="145" t="str">
        <f>IF(SUMIF('تحميل الخامات'!$F$3:$F$5000,الاوردرات!B132,'تحميل الخامات'!$M$3:$M$5000)=0,"",SUMIF('تحميل الخامات'!$F$3:$F$5000,الاوردرات!B132,'تحميل الخامات'!$M$3:$M$5000))</f>
        <v/>
      </c>
      <c r="M132" s="145" t="str">
        <f t="shared" si="4"/>
        <v/>
      </c>
      <c r="N132" s="145" t="str">
        <f t="shared" si="5"/>
        <v/>
      </c>
    </row>
    <row r="133" spans="2:14" ht="30" x14ac:dyDescent="0.25">
      <c r="B133" s="140">
        <v>131</v>
      </c>
      <c r="C133" s="143"/>
      <c r="D133" s="143"/>
      <c r="E133" s="143"/>
      <c r="F133" s="143"/>
      <c r="G133" s="143"/>
      <c r="H133" s="196"/>
      <c r="I133" s="144" t="str">
        <f>_xlfn.IFNA(VLOOKUP(B133,'تحميل المصنعيات'!$E$1:$AP$5000,38,0),"")</f>
        <v/>
      </c>
      <c r="J133" s="144" t="str" cm="1">
        <f t="array" ref="J133">_xlfn.IFNA(LOOKUP(5,1/(B133='تحميل المصنعيات'!$E$1:$E$5000),'تحميل المصنعيات'!$AP$1:$AP$5000),"")</f>
        <v/>
      </c>
      <c r="K133" s="145" t="str">
        <f>IF(SUMIF('تحميل المصنعيات'!$E$3:$E$5000,الاوردرات!B133,'تحميل المصنعيات'!$O$3:$O$5000)=0,"",SUMIF('تحميل المصنعيات'!$E$3:$E$5000,الاوردرات!B133,'تحميل المصنعيات'!$O$3:$O$5000))</f>
        <v/>
      </c>
      <c r="L133" s="145" t="str">
        <f>IF(SUMIF('تحميل الخامات'!$F$3:$F$5000,الاوردرات!B133,'تحميل الخامات'!$M$3:$M$5000)=0,"",SUMIF('تحميل الخامات'!$F$3:$F$5000,الاوردرات!B133,'تحميل الخامات'!$M$3:$M$5000))</f>
        <v/>
      </c>
      <c r="M133" s="145" t="str">
        <f t="shared" si="4"/>
        <v/>
      </c>
      <c r="N133" s="145" t="str">
        <f t="shared" si="5"/>
        <v/>
      </c>
    </row>
    <row r="134" spans="2:14" ht="30" x14ac:dyDescent="0.25">
      <c r="B134" s="141">
        <v>132</v>
      </c>
      <c r="C134" s="143"/>
      <c r="D134" s="143"/>
      <c r="E134" s="143"/>
      <c r="F134" s="143"/>
      <c r="G134" s="143"/>
      <c r="H134" s="196"/>
      <c r="I134" s="144" t="str">
        <f>_xlfn.IFNA(VLOOKUP(B134,'تحميل المصنعيات'!$E$1:$AP$5000,38,0),"")</f>
        <v/>
      </c>
      <c r="J134" s="144" t="str" cm="1">
        <f t="array" ref="J134">_xlfn.IFNA(LOOKUP(5,1/(B134='تحميل المصنعيات'!$E$1:$E$5000),'تحميل المصنعيات'!$AP$1:$AP$5000),"")</f>
        <v/>
      </c>
      <c r="K134" s="145" t="str">
        <f>IF(SUMIF('تحميل المصنعيات'!$E$3:$E$5000,الاوردرات!B134,'تحميل المصنعيات'!$O$3:$O$5000)=0,"",SUMIF('تحميل المصنعيات'!$E$3:$E$5000,الاوردرات!B134,'تحميل المصنعيات'!$O$3:$O$5000))</f>
        <v/>
      </c>
      <c r="L134" s="145" t="str">
        <f>IF(SUMIF('تحميل الخامات'!$F$3:$F$5000,الاوردرات!B134,'تحميل الخامات'!$M$3:$M$5000)=0,"",SUMIF('تحميل الخامات'!$F$3:$F$5000,الاوردرات!B134,'تحميل الخامات'!$M$3:$M$5000))</f>
        <v/>
      </c>
      <c r="M134" s="145" t="str">
        <f t="shared" si="4"/>
        <v/>
      </c>
      <c r="N134" s="145" t="str">
        <f t="shared" si="5"/>
        <v/>
      </c>
    </row>
    <row r="135" spans="2:14" ht="30" x14ac:dyDescent="0.25">
      <c r="B135" s="140">
        <v>133</v>
      </c>
      <c r="C135" s="143"/>
      <c r="D135" s="143"/>
      <c r="E135" s="143"/>
      <c r="F135" s="143"/>
      <c r="G135" s="143"/>
      <c r="H135" s="196"/>
      <c r="I135" s="144" t="str">
        <f>_xlfn.IFNA(VLOOKUP(B135,'تحميل المصنعيات'!$E$1:$AP$5000,38,0),"")</f>
        <v/>
      </c>
      <c r="J135" s="144" t="str" cm="1">
        <f t="array" ref="J135">_xlfn.IFNA(LOOKUP(5,1/(B135='تحميل المصنعيات'!$E$1:$E$5000),'تحميل المصنعيات'!$AP$1:$AP$5000),"")</f>
        <v/>
      </c>
      <c r="K135" s="145" t="str">
        <f>IF(SUMIF('تحميل المصنعيات'!$E$3:$E$5000,الاوردرات!B135,'تحميل المصنعيات'!$O$3:$O$5000)=0,"",SUMIF('تحميل المصنعيات'!$E$3:$E$5000,الاوردرات!B135,'تحميل المصنعيات'!$O$3:$O$5000))</f>
        <v/>
      </c>
      <c r="L135" s="145" t="str">
        <f>IF(SUMIF('تحميل الخامات'!$F$3:$F$5000,الاوردرات!B135,'تحميل الخامات'!$M$3:$M$5000)=0,"",SUMIF('تحميل الخامات'!$F$3:$F$5000,الاوردرات!B135,'تحميل الخامات'!$M$3:$M$5000))</f>
        <v/>
      </c>
      <c r="M135" s="145" t="str">
        <f t="shared" si="4"/>
        <v/>
      </c>
      <c r="N135" s="145" t="str">
        <f t="shared" si="5"/>
        <v/>
      </c>
    </row>
    <row r="136" spans="2:14" ht="30" x14ac:dyDescent="0.25">
      <c r="B136" s="141">
        <v>134</v>
      </c>
      <c r="C136" s="143"/>
      <c r="D136" s="143"/>
      <c r="E136" s="143"/>
      <c r="F136" s="143"/>
      <c r="G136" s="143"/>
      <c r="H136" s="196"/>
      <c r="I136" s="144" t="str">
        <f>_xlfn.IFNA(VLOOKUP(B136,'تحميل المصنعيات'!$E$1:$AP$5000,38,0),"")</f>
        <v/>
      </c>
      <c r="J136" s="144" t="str" cm="1">
        <f t="array" ref="J136">_xlfn.IFNA(LOOKUP(5,1/(B136='تحميل المصنعيات'!$E$1:$E$5000),'تحميل المصنعيات'!$AP$1:$AP$5000),"")</f>
        <v/>
      </c>
      <c r="K136" s="145" t="str">
        <f>IF(SUMIF('تحميل المصنعيات'!$E$3:$E$5000,الاوردرات!B136,'تحميل المصنعيات'!$O$3:$O$5000)=0,"",SUMIF('تحميل المصنعيات'!$E$3:$E$5000,الاوردرات!B136,'تحميل المصنعيات'!$O$3:$O$5000))</f>
        <v/>
      </c>
      <c r="L136" s="145" t="str">
        <f>IF(SUMIF('تحميل الخامات'!$F$3:$F$5000,الاوردرات!B136,'تحميل الخامات'!$M$3:$M$5000)=0,"",SUMIF('تحميل الخامات'!$F$3:$F$5000,الاوردرات!B136,'تحميل الخامات'!$M$3:$M$5000))</f>
        <v/>
      </c>
      <c r="M136" s="145" t="str">
        <f t="shared" si="4"/>
        <v/>
      </c>
      <c r="N136" s="145" t="str">
        <f t="shared" si="5"/>
        <v/>
      </c>
    </row>
    <row r="137" spans="2:14" ht="30" x14ac:dyDescent="0.25">
      <c r="B137" s="140">
        <v>135</v>
      </c>
      <c r="C137" s="143"/>
      <c r="D137" s="143"/>
      <c r="E137" s="143"/>
      <c r="F137" s="143"/>
      <c r="G137" s="143"/>
      <c r="H137" s="196"/>
      <c r="I137" s="144" t="str">
        <f>_xlfn.IFNA(VLOOKUP(B137,'تحميل المصنعيات'!$E$1:$AP$5000,38,0),"")</f>
        <v/>
      </c>
      <c r="J137" s="144" t="str" cm="1">
        <f t="array" ref="J137">_xlfn.IFNA(LOOKUP(5,1/(B137='تحميل المصنعيات'!$E$1:$E$5000),'تحميل المصنعيات'!$AP$1:$AP$5000),"")</f>
        <v/>
      </c>
      <c r="K137" s="145" t="str">
        <f>IF(SUMIF('تحميل المصنعيات'!$E$3:$E$5000,الاوردرات!B137,'تحميل المصنعيات'!$O$3:$O$5000)=0,"",SUMIF('تحميل المصنعيات'!$E$3:$E$5000,الاوردرات!B137,'تحميل المصنعيات'!$O$3:$O$5000))</f>
        <v/>
      </c>
      <c r="L137" s="145" t="str">
        <f>IF(SUMIF('تحميل الخامات'!$F$3:$F$5000,الاوردرات!B137,'تحميل الخامات'!$M$3:$M$5000)=0,"",SUMIF('تحميل الخامات'!$F$3:$F$5000,الاوردرات!B137,'تحميل الخامات'!$M$3:$M$5000))</f>
        <v/>
      </c>
      <c r="M137" s="145" t="str">
        <f t="shared" si="4"/>
        <v/>
      </c>
      <c r="N137" s="145" t="str">
        <f t="shared" si="5"/>
        <v/>
      </c>
    </row>
    <row r="138" spans="2:14" ht="30" x14ac:dyDescent="0.25">
      <c r="B138" s="141">
        <v>136</v>
      </c>
      <c r="C138" s="143"/>
      <c r="D138" s="143"/>
      <c r="E138" s="143"/>
      <c r="F138" s="143"/>
      <c r="G138" s="143"/>
      <c r="H138" s="196"/>
      <c r="I138" s="144" t="str">
        <f>_xlfn.IFNA(VLOOKUP(B138,'تحميل المصنعيات'!$E$1:$AP$5000,38,0),"")</f>
        <v/>
      </c>
      <c r="J138" s="144" t="str" cm="1">
        <f t="array" ref="J138">_xlfn.IFNA(LOOKUP(5,1/(B138='تحميل المصنعيات'!$E$1:$E$5000),'تحميل المصنعيات'!$AP$1:$AP$5000),"")</f>
        <v/>
      </c>
      <c r="K138" s="145" t="str">
        <f>IF(SUMIF('تحميل المصنعيات'!$E$3:$E$5000,الاوردرات!B138,'تحميل المصنعيات'!$O$3:$O$5000)=0,"",SUMIF('تحميل المصنعيات'!$E$3:$E$5000,الاوردرات!B138,'تحميل المصنعيات'!$O$3:$O$5000))</f>
        <v/>
      </c>
      <c r="L138" s="145" t="str">
        <f>IF(SUMIF('تحميل الخامات'!$F$3:$F$5000,الاوردرات!B138,'تحميل الخامات'!$M$3:$M$5000)=0,"",SUMIF('تحميل الخامات'!$F$3:$F$5000,الاوردرات!B138,'تحميل الخامات'!$M$3:$M$5000))</f>
        <v/>
      </c>
      <c r="M138" s="145" t="str">
        <f t="shared" si="4"/>
        <v/>
      </c>
      <c r="N138" s="145" t="str">
        <f t="shared" si="5"/>
        <v/>
      </c>
    </row>
    <row r="139" spans="2:14" ht="30" x14ac:dyDescent="0.25">
      <c r="B139" s="140">
        <v>137</v>
      </c>
      <c r="C139" s="143"/>
      <c r="D139" s="143"/>
      <c r="E139" s="143"/>
      <c r="F139" s="143"/>
      <c r="G139" s="143"/>
      <c r="H139" s="196"/>
      <c r="I139" s="144" t="str">
        <f>_xlfn.IFNA(VLOOKUP(B139,'تحميل المصنعيات'!$E$1:$AP$5000,38,0),"")</f>
        <v/>
      </c>
      <c r="J139" s="144" t="str" cm="1">
        <f t="array" ref="J139">_xlfn.IFNA(LOOKUP(5,1/(B139='تحميل المصنعيات'!$E$1:$E$5000),'تحميل المصنعيات'!$AP$1:$AP$5000),"")</f>
        <v/>
      </c>
      <c r="K139" s="145" t="str">
        <f>IF(SUMIF('تحميل المصنعيات'!$E$3:$E$5000,الاوردرات!B139,'تحميل المصنعيات'!$O$3:$O$5000)=0,"",SUMIF('تحميل المصنعيات'!$E$3:$E$5000,الاوردرات!B139,'تحميل المصنعيات'!$O$3:$O$5000))</f>
        <v/>
      </c>
      <c r="L139" s="145" t="str">
        <f>IF(SUMIF('تحميل الخامات'!$F$3:$F$5000,الاوردرات!B139,'تحميل الخامات'!$M$3:$M$5000)=0,"",SUMIF('تحميل الخامات'!$F$3:$F$5000,الاوردرات!B139,'تحميل الخامات'!$M$3:$M$5000))</f>
        <v/>
      </c>
      <c r="M139" s="145" t="str">
        <f t="shared" si="4"/>
        <v/>
      </c>
      <c r="N139" s="145" t="str">
        <f t="shared" si="5"/>
        <v/>
      </c>
    </row>
    <row r="140" spans="2:14" ht="30" x14ac:dyDescent="0.25">
      <c r="B140" s="141">
        <v>138</v>
      </c>
      <c r="C140" s="143"/>
      <c r="D140" s="143"/>
      <c r="E140" s="143"/>
      <c r="F140" s="143"/>
      <c r="G140" s="143"/>
      <c r="H140" s="196"/>
      <c r="I140" s="144" t="str">
        <f>_xlfn.IFNA(VLOOKUP(B140,'تحميل المصنعيات'!$E$1:$AP$5000,38,0),"")</f>
        <v/>
      </c>
      <c r="J140" s="144" t="str" cm="1">
        <f t="array" ref="J140">_xlfn.IFNA(LOOKUP(5,1/(B140='تحميل المصنعيات'!$E$1:$E$5000),'تحميل المصنعيات'!$AP$1:$AP$5000),"")</f>
        <v/>
      </c>
      <c r="K140" s="145" t="str">
        <f>IF(SUMIF('تحميل المصنعيات'!$E$3:$E$5000,الاوردرات!B140,'تحميل المصنعيات'!$O$3:$O$5000)=0,"",SUMIF('تحميل المصنعيات'!$E$3:$E$5000,الاوردرات!B140,'تحميل المصنعيات'!$O$3:$O$5000))</f>
        <v/>
      </c>
      <c r="L140" s="145" t="str">
        <f>IF(SUMIF('تحميل الخامات'!$F$3:$F$5000,الاوردرات!B140,'تحميل الخامات'!$M$3:$M$5000)=0,"",SUMIF('تحميل الخامات'!$F$3:$F$5000,الاوردرات!B140,'تحميل الخامات'!$M$3:$M$5000))</f>
        <v/>
      </c>
      <c r="M140" s="145" t="str">
        <f t="shared" si="4"/>
        <v/>
      </c>
      <c r="N140" s="145" t="str">
        <f t="shared" si="5"/>
        <v/>
      </c>
    </row>
    <row r="141" spans="2:14" ht="30" x14ac:dyDescent="0.25">
      <c r="B141" s="140">
        <v>139</v>
      </c>
      <c r="C141" s="143"/>
      <c r="D141" s="143"/>
      <c r="E141" s="143"/>
      <c r="F141" s="143"/>
      <c r="G141" s="143"/>
      <c r="H141" s="196"/>
      <c r="I141" s="144" t="str">
        <f>_xlfn.IFNA(VLOOKUP(B141,'تحميل المصنعيات'!$E$1:$AP$5000,38,0),"")</f>
        <v/>
      </c>
      <c r="J141" s="144" t="str" cm="1">
        <f t="array" ref="J141">_xlfn.IFNA(LOOKUP(5,1/(B141='تحميل المصنعيات'!$E$1:$E$5000),'تحميل المصنعيات'!$AP$1:$AP$5000),"")</f>
        <v/>
      </c>
      <c r="K141" s="145" t="str">
        <f>IF(SUMIF('تحميل المصنعيات'!$E$3:$E$5000,الاوردرات!B141,'تحميل المصنعيات'!$O$3:$O$5000)=0,"",SUMIF('تحميل المصنعيات'!$E$3:$E$5000,الاوردرات!B141,'تحميل المصنعيات'!$O$3:$O$5000))</f>
        <v/>
      </c>
      <c r="L141" s="145" t="str">
        <f>IF(SUMIF('تحميل الخامات'!$F$3:$F$5000,الاوردرات!B141,'تحميل الخامات'!$M$3:$M$5000)=0,"",SUMIF('تحميل الخامات'!$F$3:$F$5000,الاوردرات!B141,'تحميل الخامات'!$M$3:$M$5000))</f>
        <v/>
      </c>
      <c r="M141" s="145" t="str">
        <f t="shared" si="4"/>
        <v/>
      </c>
      <c r="N141" s="145" t="str">
        <f t="shared" si="5"/>
        <v/>
      </c>
    </row>
    <row r="142" spans="2:14" ht="30" x14ac:dyDescent="0.25">
      <c r="B142" s="141">
        <v>140</v>
      </c>
      <c r="C142" s="143"/>
      <c r="D142" s="143"/>
      <c r="E142" s="143"/>
      <c r="F142" s="143"/>
      <c r="G142" s="143"/>
      <c r="H142" s="196"/>
      <c r="I142" s="144" t="str">
        <f>_xlfn.IFNA(VLOOKUP(B142,'تحميل المصنعيات'!$E$1:$AP$5000,38,0),"")</f>
        <v/>
      </c>
      <c r="J142" s="144" t="str" cm="1">
        <f t="array" ref="J142">_xlfn.IFNA(LOOKUP(5,1/(B142='تحميل المصنعيات'!$E$1:$E$5000),'تحميل المصنعيات'!$AP$1:$AP$5000),"")</f>
        <v/>
      </c>
      <c r="K142" s="145" t="str">
        <f>IF(SUMIF('تحميل المصنعيات'!$E$3:$E$5000,الاوردرات!B142,'تحميل المصنعيات'!$O$3:$O$5000)=0,"",SUMIF('تحميل المصنعيات'!$E$3:$E$5000,الاوردرات!B142,'تحميل المصنعيات'!$O$3:$O$5000))</f>
        <v/>
      </c>
      <c r="L142" s="145" t="str">
        <f>IF(SUMIF('تحميل الخامات'!$F$3:$F$5000,الاوردرات!B142,'تحميل الخامات'!$M$3:$M$5000)=0,"",SUMIF('تحميل الخامات'!$F$3:$F$5000,الاوردرات!B142,'تحميل الخامات'!$M$3:$M$5000))</f>
        <v/>
      </c>
      <c r="M142" s="145" t="str">
        <f t="shared" si="4"/>
        <v/>
      </c>
      <c r="N142" s="145" t="str">
        <f t="shared" si="5"/>
        <v/>
      </c>
    </row>
    <row r="143" spans="2:14" ht="30" x14ac:dyDescent="0.25">
      <c r="B143" s="140">
        <v>141</v>
      </c>
      <c r="C143" s="143"/>
      <c r="D143" s="143"/>
      <c r="E143" s="143"/>
      <c r="F143" s="143"/>
      <c r="G143" s="143"/>
      <c r="H143" s="196"/>
      <c r="I143" s="144" t="str">
        <f>_xlfn.IFNA(VLOOKUP(B143,'تحميل المصنعيات'!$E$1:$AP$5000,38,0),"")</f>
        <v/>
      </c>
      <c r="J143" s="144" t="str" cm="1">
        <f t="array" ref="J143">_xlfn.IFNA(LOOKUP(5,1/(B143='تحميل المصنعيات'!$E$1:$E$5000),'تحميل المصنعيات'!$AP$1:$AP$5000),"")</f>
        <v/>
      </c>
      <c r="K143" s="145" t="str">
        <f>IF(SUMIF('تحميل المصنعيات'!$E$3:$E$5000,الاوردرات!B143,'تحميل المصنعيات'!$O$3:$O$5000)=0,"",SUMIF('تحميل المصنعيات'!$E$3:$E$5000,الاوردرات!B143,'تحميل المصنعيات'!$O$3:$O$5000))</f>
        <v/>
      </c>
      <c r="L143" s="145" t="str">
        <f>IF(SUMIF('تحميل الخامات'!$F$3:$F$5000,الاوردرات!B143,'تحميل الخامات'!$M$3:$M$5000)=0,"",SUMIF('تحميل الخامات'!$F$3:$F$5000,الاوردرات!B143,'تحميل الخامات'!$M$3:$M$5000))</f>
        <v/>
      </c>
      <c r="M143" s="145" t="str">
        <f t="shared" si="4"/>
        <v/>
      </c>
      <c r="N143" s="145" t="str">
        <f t="shared" si="5"/>
        <v/>
      </c>
    </row>
    <row r="144" spans="2:14" ht="30" x14ac:dyDescent="0.25">
      <c r="B144" s="141">
        <v>142</v>
      </c>
      <c r="C144" s="143"/>
      <c r="D144" s="143"/>
      <c r="E144" s="143"/>
      <c r="F144" s="143"/>
      <c r="G144" s="143"/>
      <c r="H144" s="196"/>
      <c r="I144" s="144" t="str">
        <f>_xlfn.IFNA(VLOOKUP(B144,'تحميل المصنعيات'!$E$1:$AP$5000,38,0),"")</f>
        <v/>
      </c>
      <c r="J144" s="144" t="str" cm="1">
        <f t="array" ref="J144">_xlfn.IFNA(LOOKUP(5,1/(B144='تحميل المصنعيات'!$E$1:$E$5000),'تحميل المصنعيات'!$AP$1:$AP$5000),"")</f>
        <v/>
      </c>
      <c r="K144" s="145" t="str">
        <f>IF(SUMIF('تحميل المصنعيات'!$E$3:$E$5000,الاوردرات!B144,'تحميل المصنعيات'!$O$3:$O$5000)=0,"",SUMIF('تحميل المصنعيات'!$E$3:$E$5000,الاوردرات!B144,'تحميل المصنعيات'!$O$3:$O$5000))</f>
        <v/>
      </c>
      <c r="L144" s="145" t="str">
        <f>IF(SUMIF('تحميل الخامات'!$F$3:$F$5000,الاوردرات!B144,'تحميل الخامات'!$M$3:$M$5000)=0,"",SUMIF('تحميل الخامات'!$F$3:$F$5000,الاوردرات!B144,'تحميل الخامات'!$M$3:$M$5000))</f>
        <v/>
      </c>
      <c r="M144" s="145" t="str">
        <f t="shared" si="4"/>
        <v/>
      </c>
      <c r="N144" s="145" t="str">
        <f t="shared" si="5"/>
        <v/>
      </c>
    </row>
    <row r="145" spans="2:14" ht="30" x14ac:dyDescent="0.25">
      <c r="B145" s="140">
        <v>143</v>
      </c>
      <c r="C145" s="143"/>
      <c r="D145" s="143"/>
      <c r="E145" s="143"/>
      <c r="F145" s="143"/>
      <c r="G145" s="143"/>
      <c r="H145" s="196"/>
      <c r="I145" s="144" t="str">
        <f>_xlfn.IFNA(VLOOKUP(B145,'تحميل المصنعيات'!$E$1:$AP$5000,38,0),"")</f>
        <v/>
      </c>
      <c r="J145" s="144" t="str" cm="1">
        <f t="array" ref="J145">_xlfn.IFNA(LOOKUP(5,1/(B145='تحميل المصنعيات'!$E$1:$E$5000),'تحميل المصنعيات'!$AP$1:$AP$5000),"")</f>
        <v/>
      </c>
      <c r="K145" s="145" t="str">
        <f>IF(SUMIF('تحميل المصنعيات'!$E$3:$E$5000,الاوردرات!B145,'تحميل المصنعيات'!$O$3:$O$5000)=0,"",SUMIF('تحميل المصنعيات'!$E$3:$E$5000,الاوردرات!B145,'تحميل المصنعيات'!$O$3:$O$5000))</f>
        <v/>
      </c>
      <c r="L145" s="145" t="str">
        <f>IF(SUMIF('تحميل الخامات'!$F$3:$F$5000,الاوردرات!B145,'تحميل الخامات'!$M$3:$M$5000)=0,"",SUMIF('تحميل الخامات'!$F$3:$F$5000,الاوردرات!B145,'تحميل الخامات'!$M$3:$M$5000))</f>
        <v/>
      </c>
      <c r="M145" s="145" t="str">
        <f t="shared" si="4"/>
        <v/>
      </c>
      <c r="N145" s="145" t="str">
        <f t="shared" si="5"/>
        <v/>
      </c>
    </row>
    <row r="146" spans="2:14" ht="30" x14ac:dyDescent="0.25">
      <c r="B146" s="141">
        <v>144</v>
      </c>
      <c r="C146" s="143"/>
      <c r="D146" s="143"/>
      <c r="E146" s="143"/>
      <c r="F146" s="143"/>
      <c r="G146" s="143"/>
      <c r="H146" s="196"/>
      <c r="I146" s="144" t="str">
        <f>_xlfn.IFNA(VLOOKUP(B146,'تحميل المصنعيات'!$E$1:$AP$5000,38,0),"")</f>
        <v/>
      </c>
      <c r="J146" s="144" t="str" cm="1">
        <f t="array" ref="J146">_xlfn.IFNA(LOOKUP(5,1/(B146='تحميل المصنعيات'!$E$1:$E$5000),'تحميل المصنعيات'!$AP$1:$AP$5000),"")</f>
        <v/>
      </c>
      <c r="K146" s="145" t="str">
        <f>IF(SUMIF('تحميل المصنعيات'!$E$3:$E$5000,الاوردرات!B146,'تحميل المصنعيات'!$O$3:$O$5000)=0,"",SUMIF('تحميل المصنعيات'!$E$3:$E$5000,الاوردرات!B146,'تحميل المصنعيات'!$O$3:$O$5000))</f>
        <v/>
      </c>
      <c r="L146" s="145" t="str">
        <f>IF(SUMIF('تحميل الخامات'!$F$3:$F$5000,الاوردرات!B146,'تحميل الخامات'!$M$3:$M$5000)=0,"",SUMIF('تحميل الخامات'!$F$3:$F$5000,الاوردرات!B146,'تحميل الخامات'!$M$3:$M$5000))</f>
        <v/>
      </c>
      <c r="M146" s="145" t="str">
        <f t="shared" si="4"/>
        <v/>
      </c>
      <c r="N146" s="145" t="str">
        <f t="shared" si="5"/>
        <v/>
      </c>
    </row>
    <row r="147" spans="2:14" ht="30" x14ac:dyDescent="0.25">
      <c r="B147" s="140">
        <v>145</v>
      </c>
      <c r="C147" s="143"/>
      <c r="D147" s="143"/>
      <c r="E147" s="143"/>
      <c r="F147" s="143"/>
      <c r="G147" s="143"/>
      <c r="H147" s="196"/>
      <c r="I147" s="144" t="str">
        <f>_xlfn.IFNA(VLOOKUP(B147,'تحميل المصنعيات'!$E$1:$AP$5000,38,0),"")</f>
        <v/>
      </c>
      <c r="J147" s="144" t="str" cm="1">
        <f t="array" ref="J147">_xlfn.IFNA(LOOKUP(5,1/(B147='تحميل المصنعيات'!$E$1:$E$5000),'تحميل المصنعيات'!$AP$1:$AP$5000),"")</f>
        <v/>
      </c>
      <c r="K147" s="145" t="str">
        <f>IF(SUMIF('تحميل المصنعيات'!$E$3:$E$5000,الاوردرات!B147,'تحميل المصنعيات'!$O$3:$O$5000)=0,"",SUMIF('تحميل المصنعيات'!$E$3:$E$5000,الاوردرات!B147,'تحميل المصنعيات'!$O$3:$O$5000))</f>
        <v/>
      </c>
      <c r="L147" s="145" t="str">
        <f>IF(SUMIF('تحميل الخامات'!$F$3:$F$5000,الاوردرات!B147,'تحميل الخامات'!$M$3:$M$5000)=0,"",SUMIF('تحميل الخامات'!$F$3:$F$5000,الاوردرات!B147,'تحميل الخامات'!$M$3:$M$5000))</f>
        <v/>
      </c>
      <c r="M147" s="145" t="str">
        <f t="shared" si="4"/>
        <v/>
      </c>
      <c r="N147" s="145" t="str">
        <f t="shared" si="5"/>
        <v/>
      </c>
    </row>
    <row r="148" spans="2:14" ht="30" x14ac:dyDescent="0.25">
      <c r="B148" s="141">
        <v>146</v>
      </c>
      <c r="C148" s="143"/>
      <c r="D148" s="143"/>
      <c r="E148" s="143"/>
      <c r="F148" s="143"/>
      <c r="G148" s="143"/>
      <c r="H148" s="196"/>
      <c r="I148" s="144" t="str">
        <f>_xlfn.IFNA(VLOOKUP(B148,'تحميل المصنعيات'!$E$1:$AP$5000,38,0),"")</f>
        <v/>
      </c>
      <c r="J148" s="144" t="str" cm="1">
        <f t="array" ref="J148">_xlfn.IFNA(LOOKUP(5,1/(B148='تحميل المصنعيات'!$E$1:$E$5000),'تحميل المصنعيات'!$AP$1:$AP$5000),"")</f>
        <v/>
      </c>
      <c r="K148" s="145" t="str">
        <f>IF(SUMIF('تحميل المصنعيات'!$E$3:$E$5000,الاوردرات!B148,'تحميل المصنعيات'!$O$3:$O$5000)=0,"",SUMIF('تحميل المصنعيات'!$E$3:$E$5000,الاوردرات!B148,'تحميل المصنعيات'!$O$3:$O$5000))</f>
        <v/>
      </c>
      <c r="L148" s="145" t="str">
        <f>IF(SUMIF('تحميل الخامات'!$F$3:$F$5000,الاوردرات!B148,'تحميل الخامات'!$M$3:$M$5000)=0,"",SUMIF('تحميل الخامات'!$F$3:$F$5000,الاوردرات!B148,'تحميل الخامات'!$M$3:$M$5000))</f>
        <v/>
      </c>
      <c r="M148" s="145" t="str">
        <f t="shared" si="4"/>
        <v/>
      </c>
      <c r="N148" s="145" t="str">
        <f t="shared" si="5"/>
        <v/>
      </c>
    </row>
    <row r="149" spans="2:14" ht="30" x14ac:dyDescent="0.25">
      <c r="B149" s="140">
        <v>147</v>
      </c>
      <c r="C149" s="143"/>
      <c r="D149" s="143"/>
      <c r="E149" s="143"/>
      <c r="F149" s="143"/>
      <c r="G149" s="143"/>
      <c r="H149" s="196"/>
      <c r="I149" s="144" t="str">
        <f>_xlfn.IFNA(VLOOKUP(B149,'تحميل المصنعيات'!$E$1:$AP$5000,38,0),"")</f>
        <v/>
      </c>
      <c r="J149" s="144" t="str" cm="1">
        <f t="array" ref="J149">_xlfn.IFNA(LOOKUP(5,1/(B149='تحميل المصنعيات'!$E$1:$E$5000),'تحميل المصنعيات'!$AP$1:$AP$5000),"")</f>
        <v/>
      </c>
      <c r="K149" s="145" t="str">
        <f>IF(SUMIF('تحميل المصنعيات'!$E$3:$E$5000,الاوردرات!B149,'تحميل المصنعيات'!$O$3:$O$5000)=0,"",SUMIF('تحميل المصنعيات'!$E$3:$E$5000,الاوردرات!B149,'تحميل المصنعيات'!$O$3:$O$5000))</f>
        <v/>
      </c>
      <c r="L149" s="145" t="str">
        <f>IF(SUMIF('تحميل الخامات'!$F$3:$F$5000,الاوردرات!B149,'تحميل الخامات'!$M$3:$M$5000)=0,"",SUMIF('تحميل الخامات'!$F$3:$F$5000,الاوردرات!B149,'تحميل الخامات'!$M$3:$M$5000))</f>
        <v/>
      </c>
      <c r="M149" s="145" t="str">
        <f t="shared" si="4"/>
        <v/>
      </c>
      <c r="N149" s="145" t="str">
        <f t="shared" si="5"/>
        <v/>
      </c>
    </row>
    <row r="150" spans="2:14" ht="30" x14ac:dyDescent="0.25">
      <c r="B150" s="141">
        <v>148</v>
      </c>
      <c r="C150" s="143"/>
      <c r="D150" s="143"/>
      <c r="E150" s="143"/>
      <c r="F150" s="143"/>
      <c r="G150" s="143"/>
      <c r="H150" s="196"/>
      <c r="I150" s="144" t="str">
        <f>_xlfn.IFNA(VLOOKUP(B150,'تحميل المصنعيات'!$E$1:$AP$5000,38,0),"")</f>
        <v/>
      </c>
      <c r="J150" s="144" t="str" cm="1">
        <f t="array" ref="J150">_xlfn.IFNA(LOOKUP(5,1/(B150='تحميل المصنعيات'!$E$1:$E$5000),'تحميل المصنعيات'!$AP$1:$AP$5000),"")</f>
        <v/>
      </c>
      <c r="K150" s="145" t="str">
        <f>IF(SUMIF('تحميل المصنعيات'!$E$3:$E$5000,الاوردرات!B150,'تحميل المصنعيات'!$O$3:$O$5000)=0,"",SUMIF('تحميل المصنعيات'!$E$3:$E$5000,الاوردرات!B150,'تحميل المصنعيات'!$O$3:$O$5000))</f>
        <v/>
      </c>
      <c r="L150" s="145" t="str">
        <f>IF(SUMIF('تحميل الخامات'!$F$3:$F$5000,الاوردرات!B150,'تحميل الخامات'!$M$3:$M$5000)=0,"",SUMIF('تحميل الخامات'!$F$3:$F$5000,الاوردرات!B150,'تحميل الخامات'!$M$3:$M$5000))</f>
        <v/>
      </c>
      <c r="M150" s="145" t="str">
        <f t="shared" si="4"/>
        <v/>
      </c>
      <c r="N150" s="145" t="str">
        <f t="shared" si="5"/>
        <v/>
      </c>
    </row>
    <row r="151" spans="2:14" ht="30" x14ac:dyDescent="0.25">
      <c r="B151" s="140">
        <v>149</v>
      </c>
      <c r="C151" s="143"/>
      <c r="D151" s="143"/>
      <c r="E151" s="143"/>
      <c r="F151" s="143"/>
      <c r="G151" s="143"/>
      <c r="H151" s="196"/>
      <c r="I151" s="144" t="str">
        <f>_xlfn.IFNA(VLOOKUP(B151,'تحميل المصنعيات'!$E$1:$AP$5000,38,0),"")</f>
        <v/>
      </c>
      <c r="J151" s="144" t="str" cm="1">
        <f t="array" ref="J151">_xlfn.IFNA(LOOKUP(5,1/(B151='تحميل المصنعيات'!$E$1:$E$5000),'تحميل المصنعيات'!$AP$1:$AP$5000),"")</f>
        <v/>
      </c>
      <c r="K151" s="145" t="str">
        <f>IF(SUMIF('تحميل المصنعيات'!$E$3:$E$5000,الاوردرات!B151,'تحميل المصنعيات'!$O$3:$O$5000)=0,"",SUMIF('تحميل المصنعيات'!$E$3:$E$5000,الاوردرات!B151,'تحميل المصنعيات'!$O$3:$O$5000))</f>
        <v/>
      </c>
      <c r="L151" s="145" t="str">
        <f>IF(SUMIF('تحميل الخامات'!$F$3:$F$5000,الاوردرات!B151,'تحميل الخامات'!$M$3:$M$5000)=0,"",SUMIF('تحميل الخامات'!$F$3:$F$5000,الاوردرات!B151,'تحميل الخامات'!$M$3:$M$5000))</f>
        <v/>
      </c>
      <c r="M151" s="145" t="str">
        <f t="shared" si="4"/>
        <v/>
      </c>
      <c r="N151" s="145" t="str">
        <f t="shared" si="5"/>
        <v/>
      </c>
    </row>
    <row r="152" spans="2:14" ht="30" x14ac:dyDescent="0.25">
      <c r="B152" s="141">
        <v>150</v>
      </c>
      <c r="C152" s="143"/>
      <c r="D152" s="143"/>
      <c r="E152" s="143"/>
      <c r="F152" s="143"/>
      <c r="G152" s="143"/>
      <c r="H152" s="196"/>
      <c r="I152" s="144" t="str">
        <f>_xlfn.IFNA(VLOOKUP(B152,'تحميل المصنعيات'!$E$1:$AP$5000,38,0),"")</f>
        <v/>
      </c>
      <c r="J152" s="144" t="str" cm="1">
        <f t="array" ref="J152">_xlfn.IFNA(LOOKUP(5,1/(B152='تحميل المصنعيات'!$E$1:$E$5000),'تحميل المصنعيات'!$AP$1:$AP$5000),"")</f>
        <v/>
      </c>
      <c r="K152" s="145" t="str">
        <f>IF(SUMIF('تحميل المصنعيات'!$E$3:$E$5000,الاوردرات!B152,'تحميل المصنعيات'!$O$3:$O$5000)=0,"",SUMIF('تحميل المصنعيات'!$E$3:$E$5000,الاوردرات!B152,'تحميل المصنعيات'!$O$3:$O$5000))</f>
        <v/>
      </c>
      <c r="L152" s="145" t="str">
        <f>IF(SUMIF('تحميل الخامات'!$F$3:$F$5000,الاوردرات!B152,'تحميل الخامات'!$M$3:$M$5000)=0,"",SUMIF('تحميل الخامات'!$F$3:$F$5000,الاوردرات!B152,'تحميل الخامات'!$M$3:$M$5000))</f>
        <v/>
      </c>
      <c r="M152" s="145" t="str">
        <f t="shared" si="4"/>
        <v/>
      </c>
      <c r="N152" s="145" t="str">
        <f t="shared" si="5"/>
        <v/>
      </c>
    </row>
    <row r="153" spans="2:14" ht="30" x14ac:dyDescent="0.25">
      <c r="B153" s="140">
        <v>151</v>
      </c>
      <c r="C153" s="143"/>
      <c r="D153" s="143"/>
      <c r="E153" s="143"/>
      <c r="F153" s="143"/>
      <c r="G153" s="143"/>
      <c r="H153" s="196"/>
      <c r="I153" s="144" t="str">
        <f>_xlfn.IFNA(VLOOKUP(B153,'تحميل المصنعيات'!$E$1:$AP$5000,38,0),"")</f>
        <v/>
      </c>
      <c r="J153" s="144" t="str" cm="1">
        <f t="array" ref="J153">_xlfn.IFNA(LOOKUP(5,1/(B153='تحميل المصنعيات'!$E$1:$E$5000),'تحميل المصنعيات'!$AP$1:$AP$5000),"")</f>
        <v/>
      </c>
      <c r="K153" s="145" t="str">
        <f>IF(SUMIF('تحميل المصنعيات'!$E$3:$E$5000,الاوردرات!B153,'تحميل المصنعيات'!$O$3:$O$5000)=0,"",SUMIF('تحميل المصنعيات'!$E$3:$E$5000,الاوردرات!B153,'تحميل المصنعيات'!$O$3:$O$5000))</f>
        <v/>
      </c>
      <c r="L153" s="145" t="str">
        <f>IF(SUMIF('تحميل الخامات'!$F$3:$F$5000,الاوردرات!B153,'تحميل الخامات'!$M$3:$M$5000)=0,"",SUMIF('تحميل الخامات'!$F$3:$F$5000,الاوردرات!B153,'تحميل الخامات'!$M$3:$M$5000))</f>
        <v/>
      </c>
      <c r="M153" s="145" t="str">
        <f t="shared" si="4"/>
        <v/>
      </c>
      <c r="N153" s="145" t="str">
        <f t="shared" si="5"/>
        <v/>
      </c>
    </row>
    <row r="154" spans="2:14" ht="30" x14ac:dyDescent="0.25">
      <c r="B154" s="141">
        <v>152</v>
      </c>
      <c r="C154" s="143"/>
      <c r="D154" s="143"/>
      <c r="E154" s="143"/>
      <c r="F154" s="143"/>
      <c r="G154" s="143"/>
      <c r="H154" s="196"/>
      <c r="I154" s="144" t="str">
        <f>_xlfn.IFNA(VLOOKUP(B154,'تحميل المصنعيات'!$E$1:$AP$5000,38,0),"")</f>
        <v/>
      </c>
      <c r="J154" s="144" t="str" cm="1">
        <f t="array" ref="J154">_xlfn.IFNA(LOOKUP(5,1/(B154='تحميل المصنعيات'!$E$1:$E$5000),'تحميل المصنعيات'!$AP$1:$AP$5000),"")</f>
        <v/>
      </c>
      <c r="K154" s="145" t="str">
        <f>IF(SUMIF('تحميل المصنعيات'!$E$3:$E$5000,الاوردرات!B154,'تحميل المصنعيات'!$O$3:$O$5000)=0,"",SUMIF('تحميل المصنعيات'!$E$3:$E$5000,الاوردرات!B154,'تحميل المصنعيات'!$O$3:$O$5000))</f>
        <v/>
      </c>
      <c r="L154" s="145" t="str">
        <f>IF(SUMIF('تحميل الخامات'!$F$3:$F$5000,الاوردرات!B154,'تحميل الخامات'!$M$3:$M$5000)=0,"",SUMIF('تحميل الخامات'!$F$3:$F$5000,الاوردرات!B154,'تحميل الخامات'!$M$3:$M$5000))</f>
        <v/>
      </c>
      <c r="M154" s="145" t="str">
        <f t="shared" si="4"/>
        <v/>
      </c>
      <c r="N154" s="145" t="str">
        <f t="shared" si="5"/>
        <v/>
      </c>
    </row>
    <row r="155" spans="2:14" ht="30" x14ac:dyDescent="0.25">
      <c r="B155" s="140">
        <v>153</v>
      </c>
      <c r="C155" s="143"/>
      <c r="D155" s="143"/>
      <c r="E155" s="143"/>
      <c r="F155" s="143"/>
      <c r="G155" s="143"/>
      <c r="H155" s="196"/>
      <c r="I155" s="144" t="str">
        <f>_xlfn.IFNA(VLOOKUP(B155,'تحميل المصنعيات'!$E$1:$AP$5000,38,0),"")</f>
        <v/>
      </c>
      <c r="J155" s="144" t="str" cm="1">
        <f t="array" ref="J155">_xlfn.IFNA(LOOKUP(5,1/(B155='تحميل المصنعيات'!$E$1:$E$5000),'تحميل المصنعيات'!$AP$1:$AP$5000),"")</f>
        <v/>
      </c>
      <c r="K155" s="145" t="str">
        <f>IF(SUMIF('تحميل المصنعيات'!$E$3:$E$5000,الاوردرات!B155,'تحميل المصنعيات'!$O$3:$O$5000)=0,"",SUMIF('تحميل المصنعيات'!$E$3:$E$5000,الاوردرات!B155,'تحميل المصنعيات'!$O$3:$O$5000))</f>
        <v/>
      </c>
      <c r="L155" s="145" t="str">
        <f>IF(SUMIF('تحميل الخامات'!$F$3:$F$5000,الاوردرات!B155,'تحميل الخامات'!$M$3:$M$5000)=0,"",SUMIF('تحميل الخامات'!$F$3:$F$5000,الاوردرات!B155,'تحميل الخامات'!$M$3:$M$5000))</f>
        <v/>
      </c>
      <c r="M155" s="145" t="str">
        <f t="shared" si="4"/>
        <v/>
      </c>
      <c r="N155" s="145" t="str">
        <f t="shared" si="5"/>
        <v/>
      </c>
    </row>
    <row r="156" spans="2:14" ht="30" x14ac:dyDescent="0.25">
      <c r="B156" s="141">
        <v>154</v>
      </c>
      <c r="C156" s="143"/>
      <c r="D156" s="143"/>
      <c r="E156" s="143"/>
      <c r="F156" s="143"/>
      <c r="G156" s="143"/>
      <c r="H156" s="196"/>
      <c r="I156" s="144" t="str">
        <f>_xlfn.IFNA(VLOOKUP(B156,'تحميل المصنعيات'!$E$1:$AP$5000,38,0),"")</f>
        <v/>
      </c>
      <c r="J156" s="144" t="str" cm="1">
        <f t="array" ref="J156">_xlfn.IFNA(LOOKUP(5,1/(B156='تحميل المصنعيات'!$E$1:$E$5000),'تحميل المصنعيات'!$AP$1:$AP$5000),"")</f>
        <v/>
      </c>
      <c r="K156" s="145" t="str">
        <f>IF(SUMIF('تحميل المصنعيات'!$E$3:$E$5000,الاوردرات!B156,'تحميل المصنعيات'!$O$3:$O$5000)=0,"",SUMIF('تحميل المصنعيات'!$E$3:$E$5000,الاوردرات!B156,'تحميل المصنعيات'!$O$3:$O$5000))</f>
        <v/>
      </c>
      <c r="L156" s="145" t="str">
        <f>IF(SUMIF('تحميل الخامات'!$F$3:$F$5000,الاوردرات!B156,'تحميل الخامات'!$M$3:$M$5000)=0,"",SUMIF('تحميل الخامات'!$F$3:$F$5000,الاوردرات!B156,'تحميل الخامات'!$M$3:$M$5000))</f>
        <v/>
      </c>
      <c r="M156" s="145" t="str">
        <f t="shared" si="4"/>
        <v/>
      </c>
      <c r="N156" s="145" t="str">
        <f t="shared" si="5"/>
        <v/>
      </c>
    </row>
    <row r="157" spans="2:14" ht="30" x14ac:dyDescent="0.25">
      <c r="B157" s="140">
        <v>155</v>
      </c>
      <c r="C157" s="143"/>
      <c r="D157" s="143"/>
      <c r="E157" s="143"/>
      <c r="F157" s="143"/>
      <c r="G157" s="143"/>
      <c r="H157" s="196"/>
      <c r="I157" s="144" t="str">
        <f>_xlfn.IFNA(VLOOKUP(B157,'تحميل المصنعيات'!$E$1:$AP$5000,38,0),"")</f>
        <v/>
      </c>
      <c r="J157" s="144" t="str" cm="1">
        <f t="array" ref="J157">_xlfn.IFNA(LOOKUP(5,1/(B157='تحميل المصنعيات'!$E$1:$E$5000),'تحميل المصنعيات'!$AP$1:$AP$5000),"")</f>
        <v/>
      </c>
      <c r="K157" s="145" t="str">
        <f>IF(SUMIF('تحميل المصنعيات'!$E$3:$E$5000,الاوردرات!B157,'تحميل المصنعيات'!$O$3:$O$5000)=0,"",SUMIF('تحميل المصنعيات'!$E$3:$E$5000,الاوردرات!B157,'تحميل المصنعيات'!$O$3:$O$5000))</f>
        <v/>
      </c>
      <c r="L157" s="145" t="str">
        <f>IF(SUMIF('تحميل الخامات'!$F$3:$F$5000,الاوردرات!B157,'تحميل الخامات'!$M$3:$M$5000)=0,"",SUMIF('تحميل الخامات'!$F$3:$F$5000,الاوردرات!B157,'تحميل الخامات'!$M$3:$M$5000))</f>
        <v/>
      </c>
      <c r="M157" s="145" t="str">
        <f t="shared" si="4"/>
        <v/>
      </c>
      <c r="N157" s="145" t="str">
        <f t="shared" si="5"/>
        <v/>
      </c>
    </row>
    <row r="158" spans="2:14" ht="30" x14ac:dyDescent="0.25">
      <c r="B158" s="141">
        <v>156</v>
      </c>
      <c r="C158" s="143"/>
      <c r="D158" s="143"/>
      <c r="E158" s="143"/>
      <c r="F158" s="143"/>
      <c r="G158" s="143"/>
      <c r="H158" s="196"/>
      <c r="I158" s="144" t="str">
        <f>_xlfn.IFNA(VLOOKUP(B158,'تحميل المصنعيات'!$E$1:$AP$5000,38,0),"")</f>
        <v/>
      </c>
      <c r="J158" s="144" t="str" cm="1">
        <f t="array" ref="J158">_xlfn.IFNA(LOOKUP(5,1/(B158='تحميل المصنعيات'!$E$1:$E$5000),'تحميل المصنعيات'!$AP$1:$AP$5000),"")</f>
        <v/>
      </c>
      <c r="K158" s="145" t="str">
        <f>IF(SUMIF('تحميل المصنعيات'!$E$3:$E$5000,الاوردرات!B158,'تحميل المصنعيات'!$O$3:$O$5000)=0,"",SUMIF('تحميل المصنعيات'!$E$3:$E$5000,الاوردرات!B158,'تحميل المصنعيات'!$O$3:$O$5000))</f>
        <v/>
      </c>
      <c r="L158" s="145" t="str">
        <f>IF(SUMIF('تحميل الخامات'!$F$3:$F$5000,الاوردرات!B158,'تحميل الخامات'!$M$3:$M$5000)=0,"",SUMIF('تحميل الخامات'!$F$3:$F$5000,الاوردرات!B158,'تحميل الخامات'!$M$3:$M$5000))</f>
        <v/>
      </c>
      <c r="M158" s="145" t="str">
        <f t="shared" si="4"/>
        <v/>
      </c>
      <c r="N158" s="145" t="str">
        <f t="shared" si="5"/>
        <v/>
      </c>
    </row>
    <row r="159" spans="2:14" ht="30" x14ac:dyDescent="0.25">
      <c r="B159" s="140">
        <v>157</v>
      </c>
      <c r="C159" s="143"/>
      <c r="D159" s="143"/>
      <c r="E159" s="143"/>
      <c r="F159" s="143"/>
      <c r="G159" s="143"/>
      <c r="H159" s="196"/>
      <c r="I159" s="144" t="str">
        <f>_xlfn.IFNA(VLOOKUP(B159,'تحميل المصنعيات'!$E$1:$AP$5000,38,0),"")</f>
        <v/>
      </c>
      <c r="J159" s="144" t="str" cm="1">
        <f t="array" ref="J159">_xlfn.IFNA(LOOKUP(5,1/(B159='تحميل المصنعيات'!$E$1:$E$5000),'تحميل المصنعيات'!$AP$1:$AP$5000),"")</f>
        <v/>
      </c>
      <c r="K159" s="145" t="str">
        <f>IF(SUMIF('تحميل المصنعيات'!$E$3:$E$5000,الاوردرات!B159,'تحميل المصنعيات'!$O$3:$O$5000)=0,"",SUMIF('تحميل المصنعيات'!$E$3:$E$5000,الاوردرات!B159,'تحميل المصنعيات'!$O$3:$O$5000))</f>
        <v/>
      </c>
      <c r="L159" s="145" t="str">
        <f>IF(SUMIF('تحميل الخامات'!$F$3:$F$5000,الاوردرات!B159,'تحميل الخامات'!$M$3:$M$5000)=0,"",SUMIF('تحميل الخامات'!$F$3:$F$5000,الاوردرات!B159,'تحميل الخامات'!$M$3:$M$5000))</f>
        <v/>
      </c>
      <c r="M159" s="145" t="str">
        <f t="shared" si="4"/>
        <v/>
      </c>
      <c r="N159" s="145" t="str">
        <f t="shared" si="5"/>
        <v/>
      </c>
    </row>
    <row r="160" spans="2:14" ht="30" x14ac:dyDescent="0.25">
      <c r="B160" s="141">
        <v>158</v>
      </c>
      <c r="C160" s="143"/>
      <c r="D160" s="143"/>
      <c r="E160" s="143"/>
      <c r="F160" s="143"/>
      <c r="G160" s="143"/>
      <c r="H160" s="196"/>
      <c r="I160" s="144" t="str">
        <f>_xlfn.IFNA(VLOOKUP(B160,'تحميل المصنعيات'!$E$1:$AP$5000,38,0),"")</f>
        <v/>
      </c>
      <c r="J160" s="144" t="str" cm="1">
        <f t="array" ref="J160">_xlfn.IFNA(LOOKUP(5,1/(B160='تحميل المصنعيات'!$E$1:$E$5000),'تحميل المصنعيات'!$AP$1:$AP$5000),"")</f>
        <v/>
      </c>
      <c r="K160" s="145" t="str">
        <f>IF(SUMIF('تحميل المصنعيات'!$E$3:$E$5000,الاوردرات!B160,'تحميل المصنعيات'!$O$3:$O$5000)=0,"",SUMIF('تحميل المصنعيات'!$E$3:$E$5000,الاوردرات!B160,'تحميل المصنعيات'!$O$3:$O$5000))</f>
        <v/>
      </c>
      <c r="L160" s="145" t="str">
        <f>IF(SUMIF('تحميل الخامات'!$F$3:$F$5000,الاوردرات!B160,'تحميل الخامات'!$M$3:$M$5000)=0,"",SUMIF('تحميل الخامات'!$F$3:$F$5000,الاوردرات!B160,'تحميل الخامات'!$M$3:$M$5000))</f>
        <v/>
      </c>
      <c r="M160" s="145" t="str">
        <f t="shared" si="4"/>
        <v/>
      </c>
      <c r="N160" s="145" t="str">
        <f t="shared" si="5"/>
        <v/>
      </c>
    </row>
    <row r="161" spans="2:14" ht="30" x14ac:dyDescent="0.25">
      <c r="B161" s="140">
        <v>159</v>
      </c>
      <c r="C161" s="143"/>
      <c r="D161" s="143"/>
      <c r="E161" s="143"/>
      <c r="F161" s="143"/>
      <c r="G161" s="143"/>
      <c r="H161" s="196"/>
      <c r="I161" s="144" t="str">
        <f>_xlfn.IFNA(VLOOKUP(B161,'تحميل المصنعيات'!$E$1:$AP$5000,38,0),"")</f>
        <v/>
      </c>
      <c r="J161" s="144" t="str" cm="1">
        <f t="array" ref="J161">_xlfn.IFNA(LOOKUP(5,1/(B161='تحميل المصنعيات'!$E$1:$E$5000),'تحميل المصنعيات'!$AP$1:$AP$5000),"")</f>
        <v/>
      </c>
      <c r="K161" s="145" t="str">
        <f>IF(SUMIF('تحميل المصنعيات'!$E$3:$E$5000,الاوردرات!B161,'تحميل المصنعيات'!$O$3:$O$5000)=0,"",SUMIF('تحميل المصنعيات'!$E$3:$E$5000,الاوردرات!B161,'تحميل المصنعيات'!$O$3:$O$5000))</f>
        <v/>
      </c>
      <c r="L161" s="145" t="str">
        <f>IF(SUMIF('تحميل الخامات'!$F$3:$F$5000,الاوردرات!B161,'تحميل الخامات'!$M$3:$M$5000)=0,"",SUMIF('تحميل الخامات'!$F$3:$F$5000,الاوردرات!B161,'تحميل الخامات'!$M$3:$M$5000))</f>
        <v/>
      </c>
      <c r="M161" s="145" t="str">
        <f t="shared" si="4"/>
        <v/>
      </c>
      <c r="N161" s="145" t="str">
        <f t="shared" si="5"/>
        <v/>
      </c>
    </row>
    <row r="162" spans="2:14" ht="30" x14ac:dyDescent="0.25">
      <c r="B162" s="141">
        <v>160</v>
      </c>
      <c r="C162" s="143"/>
      <c r="D162" s="143"/>
      <c r="E162" s="143"/>
      <c r="F162" s="143"/>
      <c r="G162" s="143"/>
      <c r="H162" s="196"/>
      <c r="I162" s="144" t="str">
        <f>_xlfn.IFNA(VLOOKUP(B162,'تحميل المصنعيات'!$E$1:$AP$5000,38,0),"")</f>
        <v/>
      </c>
      <c r="J162" s="144" t="str" cm="1">
        <f t="array" ref="J162">_xlfn.IFNA(LOOKUP(5,1/(B162='تحميل المصنعيات'!$E$1:$E$5000),'تحميل المصنعيات'!$AP$1:$AP$5000),"")</f>
        <v/>
      </c>
      <c r="K162" s="145" t="str">
        <f>IF(SUMIF('تحميل المصنعيات'!$E$3:$E$5000,الاوردرات!B162,'تحميل المصنعيات'!$O$3:$O$5000)=0,"",SUMIF('تحميل المصنعيات'!$E$3:$E$5000,الاوردرات!B162,'تحميل المصنعيات'!$O$3:$O$5000))</f>
        <v/>
      </c>
      <c r="L162" s="145" t="str">
        <f>IF(SUMIF('تحميل الخامات'!$F$3:$F$5000,الاوردرات!B162,'تحميل الخامات'!$M$3:$M$5000)=0,"",SUMIF('تحميل الخامات'!$F$3:$F$5000,الاوردرات!B162,'تحميل الخامات'!$M$3:$M$5000))</f>
        <v/>
      </c>
      <c r="M162" s="145" t="str">
        <f t="shared" si="4"/>
        <v/>
      </c>
      <c r="N162" s="145" t="str">
        <f t="shared" si="5"/>
        <v/>
      </c>
    </row>
    <row r="163" spans="2:14" ht="30" x14ac:dyDescent="0.25">
      <c r="B163" s="140">
        <v>161</v>
      </c>
      <c r="C163" s="143"/>
      <c r="D163" s="143"/>
      <c r="E163" s="143"/>
      <c r="F163" s="143"/>
      <c r="G163" s="143"/>
      <c r="H163" s="196"/>
      <c r="I163" s="144" t="str">
        <f>_xlfn.IFNA(VLOOKUP(B163,'تحميل المصنعيات'!$E$1:$AP$5000,38,0),"")</f>
        <v/>
      </c>
      <c r="J163" s="144" t="str" cm="1">
        <f t="array" ref="J163">_xlfn.IFNA(LOOKUP(5,1/(B163='تحميل المصنعيات'!$E$1:$E$5000),'تحميل المصنعيات'!$AP$1:$AP$5000),"")</f>
        <v/>
      </c>
      <c r="K163" s="145" t="str">
        <f>IF(SUMIF('تحميل المصنعيات'!$E$3:$E$5000,الاوردرات!B163,'تحميل المصنعيات'!$O$3:$O$5000)=0,"",SUMIF('تحميل المصنعيات'!$E$3:$E$5000,الاوردرات!B163,'تحميل المصنعيات'!$O$3:$O$5000))</f>
        <v/>
      </c>
      <c r="L163" s="145" t="str">
        <f>IF(SUMIF('تحميل الخامات'!$F$3:$F$5000,الاوردرات!B163,'تحميل الخامات'!$M$3:$M$5000)=0,"",SUMIF('تحميل الخامات'!$F$3:$F$5000,الاوردرات!B163,'تحميل الخامات'!$M$3:$M$5000))</f>
        <v/>
      </c>
      <c r="M163" s="145" t="str">
        <f t="shared" si="4"/>
        <v/>
      </c>
      <c r="N163" s="145" t="str">
        <f t="shared" si="5"/>
        <v/>
      </c>
    </row>
    <row r="164" spans="2:14" ht="30" x14ac:dyDescent="0.25">
      <c r="B164" s="141">
        <v>162</v>
      </c>
      <c r="C164" s="143"/>
      <c r="D164" s="143"/>
      <c r="E164" s="143"/>
      <c r="F164" s="143"/>
      <c r="G164" s="143"/>
      <c r="H164" s="196"/>
      <c r="I164" s="144" t="str">
        <f>_xlfn.IFNA(VLOOKUP(B164,'تحميل المصنعيات'!$E$1:$AP$5000,38,0),"")</f>
        <v/>
      </c>
      <c r="J164" s="144" t="str" cm="1">
        <f t="array" ref="J164">_xlfn.IFNA(LOOKUP(5,1/(B164='تحميل المصنعيات'!$E$1:$E$5000),'تحميل المصنعيات'!$AP$1:$AP$5000),"")</f>
        <v/>
      </c>
      <c r="K164" s="145" t="str">
        <f>IF(SUMIF('تحميل المصنعيات'!$E$3:$E$5000,الاوردرات!B164,'تحميل المصنعيات'!$O$3:$O$5000)=0,"",SUMIF('تحميل المصنعيات'!$E$3:$E$5000,الاوردرات!B164,'تحميل المصنعيات'!$O$3:$O$5000))</f>
        <v/>
      </c>
      <c r="L164" s="145" t="str">
        <f>IF(SUMIF('تحميل الخامات'!$F$3:$F$5000,الاوردرات!B164,'تحميل الخامات'!$M$3:$M$5000)=0,"",SUMIF('تحميل الخامات'!$F$3:$F$5000,الاوردرات!B164,'تحميل الخامات'!$M$3:$M$5000))</f>
        <v/>
      </c>
      <c r="M164" s="145" t="str">
        <f t="shared" si="4"/>
        <v/>
      </c>
      <c r="N164" s="145" t="str">
        <f t="shared" si="5"/>
        <v/>
      </c>
    </row>
    <row r="165" spans="2:14" ht="30" x14ac:dyDescent="0.25">
      <c r="B165" s="140">
        <v>163</v>
      </c>
      <c r="C165" s="143"/>
      <c r="D165" s="143"/>
      <c r="E165" s="143"/>
      <c r="F165" s="143"/>
      <c r="G165" s="143"/>
      <c r="H165" s="196"/>
      <c r="I165" s="144" t="str">
        <f>_xlfn.IFNA(VLOOKUP(B165,'تحميل المصنعيات'!$E$1:$AP$5000,38,0),"")</f>
        <v/>
      </c>
      <c r="J165" s="144" t="str" cm="1">
        <f t="array" ref="J165">_xlfn.IFNA(LOOKUP(5,1/(B165='تحميل المصنعيات'!$E$1:$E$5000),'تحميل المصنعيات'!$AP$1:$AP$5000),"")</f>
        <v/>
      </c>
      <c r="K165" s="145" t="str">
        <f>IF(SUMIF('تحميل المصنعيات'!$E$3:$E$5000,الاوردرات!B165,'تحميل المصنعيات'!$O$3:$O$5000)=0,"",SUMIF('تحميل المصنعيات'!$E$3:$E$5000,الاوردرات!B165,'تحميل المصنعيات'!$O$3:$O$5000))</f>
        <v/>
      </c>
      <c r="L165" s="145" t="str">
        <f>IF(SUMIF('تحميل الخامات'!$F$3:$F$5000,الاوردرات!B165,'تحميل الخامات'!$M$3:$M$5000)=0,"",SUMIF('تحميل الخامات'!$F$3:$F$5000,الاوردرات!B165,'تحميل الخامات'!$M$3:$M$5000))</f>
        <v/>
      </c>
      <c r="M165" s="145" t="str">
        <f t="shared" si="4"/>
        <v/>
      </c>
      <c r="N165" s="145" t="str">
        <f t="shared" si="5"/>
        <v/>
      </c>
    </row>
    <row r="166" spans="2:14" ht="30" x14ac:dyDescent="0.25">
      <c r="B166" s="141">
        <v>164</v>
      </c>
      <c r="C166" s="143"/>
      <c r="D166" s="143"/>
      <c r="E166" s="143"/>
      <c r="F166" s="143"/>
      <c r="G166" s="143"/>
      <c r="H166" s="196"/>
      <c r="I166" s="144" t="str">
        <f>_xlfn.IFNA(VLOOKUP(B166,'تحميل المصنعيات'!$E$1:$AP$5000,38,0),"")</f>
        <v/>
      </c>
      <c r="J166" s="144" t="str" cm="1">
        <f t="array" ref="J166">_xlfn.IFNA(LOOKUP(5,1/(B166='تحميل المصنعيات'!$E$1:$E$5000),'تحميل المصنعيات'!$AP$1:$AP$5000),"")</f>
        <v/>
      </c>
      <c r="K166" s="145" t="str">
        <f>IF(SUMIF('تحميل المصنعيات'!$E$3:$E$5000,الاوردرات!B166,'تحميل المصنعيات'!$O$3:$O$5000)=0,"",SUMIF('تحميل المصنعيات'!$E$3:$E$5000,الاوردرات!B166,'تحميل المصنعيات'!$O$3:$O$5000))</f>
        <v/>
      </c>
      <c r="L166" s="145" t="str">
        <f>IF(SUMIF('تحميل الخامات'!$F$3:$F$5000,الاوردرات!B166,'تحميل الخامات'!$M$3:$M$5000)=0,"",SUMIF('تحميل الخامات'!$F$3:$F$5000,الاوردرات!B166,'تحميل الخامات'!$M$3:$M$5000))</f>
        <v/>
      </c>
      <c r="M166" s="145" t="str">
        <f t="shared" si="4"/>
        <v/>
      </c>
      <c r="N166" s="145" t="str">
        <f t="shared" si="5"/>
        <v/>
      </c>
    </row>
    <row r="167" spans="2:14" ht="30" x14ac:dyDescent="0.25">
      <c r="B167" s="140">
        <v>165</v>
      </c>
      <c r="C167" s="143"/>
      <c r="D167" s="143"/>
      <c r="E167" s="143"/>
      <c r="F167" s="143"/>
      <c r="G167" s="143"/>
      <c r="H167" s="196"/>
      <c r="I167" s="144" t="str">
        <f>_xlfn.IFNA(VLOOKUP(B167,'تحميل المصنعيات'!$E$1:$AP$5000,38,0),"")</f>
        <v/>
      </c>
      <c r="J167" s="144" t="str" cm="1">
        <f t="array" ref="J167">_xlfn.IFNA(LOOKUP(5,1/(B167='تحميل المصنعيات'!$E$1:$E$5000),'تحميل المصنعيات'!$AP$1:$AP$5000),"")</f>
        <v/>
      </c>
      <c r="K167" s="145" t="str">
        <f>IF(SUMIF('تحميل المصنعيات'!$E$3:$E$5000,الاوردرات!B167,'تحميل المصنعيات'!$O$3:$O$5000)=0,"",SUMIF('تحميل المصنعيات'!$E$3:$E$5000,الاوردرات!B167,'تحميل المصنعيات'!$O$3:$O$5000))</f>
        <v/>
      </c>
      <c r="L167" s="145" t="str">
        <f>IF(SUMIF('تحميل الخامات'!$F$3:$F$5000,الاوردرات!B167,'تحميل الخامات'!$M$3:$M$5000)=0,"",SUMIF('تحميل الخامات'!$F$3:$F$5000,الاوردرات!B167,'تحميل الخامات'!$M$3:$M$5000))</f>
        <v/>
      </c>
      <c r="M167" s="145" t="str">
        <f t="shared" si="4"/>
        <v/>
      </c>
      <c r="N167" s="145" t="str">
        <f t="shared" si="5"/>
        <v/>
      </c>
    </row>
    <row r="168" spans="2:14" ht="30" x14ac:dyDescent="0.25">
      <c r="B168" s="141">
        <v>166</v>
      </c>
      <c r="C168" s="143"/>
      <c r="D168" s="143"/>
      <c r="E168" s="143"/>
      <c r="F168" s="143"/>
      <c r="G168" s="143"/>
      <c r="H168" s="196"/>
      <c r="I168" s="144" t="str">
        <f>_xlfn.IFNA(VLOOKUP(B168,'تحميل المصنعيات'!$E$1:$AP$5000,38,0),"")</f>
        <v/>
      </c>
      <c r="J168" s="144" t="str" cm="1">
        <f t="array" ref="J168">_xlfn.IFNA(LOOKUP(5,1/(B168='تحميل المصنعيات'!$E$1:$E$5000),'تحميل المصنعيات'!$AP$1:$AP$5000),"")</f>
        <v/>
      </c>
      <c r="K168" s="145" t="str">
        <f>IF(SUMIF('تحميل المصنعيات'!$E$3:$E$5000,الاوردرات!B168,'تحميل المصنعيات'!$O$3:$O$5000)=0,"",SUMIF('تحميل المصنعيات'!$E$3:$E$5000,الاوردرات!B168,'تحميل المصنعيات'!$O$3:$O$5000))</f>
        <v/>
      </c>
      <c r="L168" s="145" t="str">
        <f>IF(SUMIF('تحميل الخامات'!$F$3:$F$5000,الاوردرات!B168,'تحميل الخامات'!$M$3:$M$5000)=0,"",SUMIF('تحميل الخامات'!$F$3:$F$5000,الاوردرات!B168,'تحميل الخامات'!$M$3:$M$5000))</f>
        <v/>
      </c>
      <c r="M168" s="145" t="str">
        <f t="shared" si="4"/>
        <v/>
      </c>
      <c r="N168" s="145" t="str">
        <f t="shared" si="5"/>
        <v/>
      </c>
    </row>
    <row r="169" spans="2:14" ht="30" x14ac:dyDescent="0.25">
      <c r="B169" s="140">
        <v>167</v>
      </c>
      <c r="C169" s="143"/>
      <c r="D169" s="143"/>
      <c r="E169" s="143"/>
      <c r="F169" s="143"/>
      <c r="G169" s="143"/>
      <c r="H169" s="196"/>
      <c r="I169" s="144" t="str">
        <f>_xlfn.IFNA(VLOOKUP(B169,'تحميل المصنعيات'!$E$1:$AP$5000,38,0),"")</f>
        <v/>
      </c>
      <c r="J169" s="144" t="str" cm="1">
        <f t="array" ref="J169">_xlfn.IFNA(LOOKUP(5,1/(B169='تحميل المصنعيات'!$E$1:$E$5000),'تحميل المصنعيات'!$AP$1:$AP$5000),"")</f>
        <v/>
      </c>
      <c r="K169" s="145" t="str">
        <f>IF(SUMIF('تحميل المصنعيات'!$E$3:$E$5000,الاوردرات!B169,'تحميل المصنعيات'!$O$3:$O$5000)=0,"",SUMIF('تحميل المصنعيات'!$E$3:$E$5000,الاوردرات!B169,'تحميل المصنعيات'!$O$3:$O$5000))</f>
        <v/>
      </c>
      <c r="L169" s="145" t="str">
        <f>IF(SUMIF('تحميل الخامات'!$F$3:$F$5000,الاوردرات!B169,'تحميل الخامات'!$M$3:$M$5000)=0,"",SUMIF('تحميل الخامات'!$F$3:$F$5000,الاوردرات!B169,'تحميل الخامات'!$M$3:$M$5000))</f>
        <v/>
      </c>
      <c r="M169" s="145" t="str">
        <f t="shared" si="4"/>
        <v/>
      </c>
      <c r="N169" s="145" t="str">
        <f t="shared" si="5"/>
        <v/>
      </c>
    </row>
    <row r="170" spans="2:14" ht="30" x14ac:dyDescent="0.25">
      <c r="B170" s="141">
        <v>168</v>
      </c>
      <c r="C170" s="143"/>
      <c r="D170" s="143"/>
      <c r="E170" s="143"/>
      <c r="F170" s="143"/>
      <c r="G170" s="143"/>
      <c r="H170" s="196"/>
      <c r="I170" s="144" t="str">
        <f>_xlfn.IFNA(VLOOKUP(B170,'تحميل المصنعيات'!$E$1:$AP$5000,38,0),"")</f>
        <v/>
      </c>
      <c r="J170" s="144" t="str" cm="1">
        <f t="array" ref="J170">_xlfn.IFNA(LOOKUP(5,1/(B170='تحميل المصنعيات'!$E$1:$E$5000),'تحميل المصنعيات'!$AP$1:$AP$5000),"")</f>
        <v/>
      </c>
      <c r="K170" s="145" t="str">
        <f>IF(SUMIF('تحميل المصنعيات'!$E$3:$E$5000,الاوردرات!B170,'تحميل المصنعيات'!$O$3:$O$5000)=0,"",SUMIF('تحميل المصنعيات'!$E$3:$E$5000,الاوردرات!B170,'تحميل المصنعيات'!$O$3:$O$5000))</f>
        <v/>
      </c>
      <c r="L170" s="145" t="str">
        <f>IF(SUMIF('تحميل الخامات'!$F$3:$F$5000,الاوردرات!B170,'تحميل الخامات'!$M$3:$M$5000)=0,"",SUMIF('تحميل الخامات'!$F$3:$F$5000,الاوردرات!B170,'تحميل الخامات'!$M$3:$M$5000))</f>
        <v/>
      </c>
      <c r="M170" s="145" t="str">
        <f t="shared" si="4"/>
        <v/>
      </c>
      <c r="N170" s="145" t="str">
        <f t="shared" si="5"/>
        <v/>
      </c>
    </row>
    <row r="171" spans="2:14" ht="30" x14ac:dyDescent="0.25">
      <c r="B171" s="140">
        <v>169</v>
      </c>
      <c r="C171" s="143"/>
      <c r="D171" s="143"/>
      <c r="E171" s="143"/>
      <c r="F171" s="143"/>
      <c r="G171" s="143"/>
      <c r="H171" s="196"/>
      <c r="I171" s="144" t="str">
        <f>_xlfn.IFNA(VLOOKUP(B171,'تحميل المصنعيات'!$E$1:$AP$5000,38,0),"")</f>
        <v/>
      </c>
      <c r="J171" s="144" t="str" cm="1">
        <f t="array" ref="J171">_xlfn.IFNA(LOOKUP(5,1/(B171='تحميل المصنعيات'!$E$1:$E$5000),'تحميل المصنعيات'!$AP$1:$AP$5000),"")</f>
        <v/>
      </c>
      <c r="K171" s="145" t="str">
        <f>IF(SUMIF('تحميل المصنعيات'!$E$3:$E$5000,الاوردرات!B171,'تحميل المصنعيات'!$O$3:$O$5000)=0,"",SUMIF('تحميل المصنعيات'!$E$3:$E$5000,الاوردرات!B171,'تحميل المصنعيات'!$O$3:$O$5000))</f>
        <v/>
      </c>
      <c r="L171" s="145" t="str">
        <f>IF(SUMIF('تحميل الخامات'!$F$3:$F$5000,الاوردرات!B171,'تحميل الخامات'!$M$3:$M$5000)=0,"",SUMIF('تحميل الخامات'!$F$3:$F$5000,الاوردرات!B171,'تحميل الخامات'!$M$3:$M$5000))</f>
        <v/>
      </c>
      <c r="M171" s="145" t="str">
        <f t="shared" si="4"/>
        <v/>
      </c>
      <c r="N171" s="145" t="str">
        <f t="shared" si="5"/>
        <v/>
      </c>
    </row>
    <row r="172" spans="2:14" ht="30" x14ac:dyDescent="0.25">
      <c r="B172" s="141">
        <v>170</v>
      </c>
      <c r="C172" s="143"/>
      <c r="D172" s="143"/>
      <c r="E172" s="143"/>
      <c r="F172" s="143"/>
      <c r="G172" s="143"/>
      <c r="H172" s="196"/>
      <c r="I172" s="144" t="str">
        <f>_xlfn.IFNA(VLOOKUP(B172,'تحميل المصنعيات'!$E$1:$AP$5000,38,0),"")</f>
        <v/>
      </c>
      <c r="J172" s="144" t="str" cm="1">
        <f t="array" ref="J172">_xlfn.IFNA(LOOKUP(5,1/(B172='تحميل المصنعيات'!$E$1:$E$5000),'تحميل المصنعيات'!$AP$1:$AP$5000),"")</f>
        <v/>
      </c>
      <c r="K172" s="145" t="str">
        <f>IF(SUMIF('تحميل المصنعيات'!$E$3:$E$5000,الاوردرات!B172,'تحميل المصنعيات'!$O$3:$O$5000)=0,"",SUMIF('تحميل المصنعيات'!$E$3:$E$5000,الاوردرات!B172,'تحميل المصنعيات'!$O$3:$O$5000))</f>
        <v/>
      </c>
      <c r="L172" s="145" t="str">
        <f>IF(SUMIF('تحميل الخامات'!$F$3:$F$5000,الاوردرات!B172,'تحميل الخامات'!$M$3:$M$5000)=0,"",SUMIF('تحميل الخامات'!$F$3:$F$5000,الاوردرات!B172,'تحميل الخامات'!$M$3:$M$5000))</f>
        <v/>
      </c>
      <c r="M172" s="145" t="str">
        <f t="shared" si="4"/>
        <v/>
      </c>
      <c r="N172" s="145" t="str">
        <f t="shared" si="5"/>
        <v/>
      </c>
    </row>
    <row r="173" spans="2:14" ht="30" x14ac:dyDescent="0.25">
      <c r="B173" s="140">
        <v>171</v>
      </c>
      <c r="C173" s="143"/>
      <c r="D173" s="143"/>
      <c r="E173" s="143"/>
      <c r="F173" s="143"/>
      <c r="G173" s="143"/>
      <c r="H173" s="196"/>
      <c r="I173" s="144" t="str">
        <f>_xlfn.IFNA(VLOOKUP(B173,'تحميل المصنعيات'!$E$1:$AP$5000,38,0),"")</f>
        <v/>
      </c>
      <c r="J173" s="144" t="str" cm="1">
        <f t="array" ref="J173">_xlfn.IFNA(LOOKUP(5,1/(B173='تحميل المصنعيات'!$E$1:$E$5000),'تحميل المصنعيات'!$AP$1:$AP$5000),"")</f>
        <v/>
      </c>
      <c r="K173" s="145" t="str">
        <f>IF(SUMIF('تحميل المصنعيات'!$E$3:$E$5000,الاوردرات!B173,'تحميل المصنعيات'!$O$3:$O$5000)=0,"",SUMIF('تحميل المصنعيات'!$E$3:$E$5000,الاوردرات!B173,'تحميل المصنعيات'!$O$3:$O$5000))</f>
        <v/>
      </c>
      <c r="L173" s="145" t="str">
        <f>IF(SUMIF('تحميل الخامات'!$F$3:$F$5000,الاوردرات!B173,'تحميل الخامات'!$M$3:$M$5000)=0,"",SUMIF('تحميل الخامات'!$F$3:$F$5000,الاوردرات!B173,'تحميل الخامات'!$M$3:$M$5000))</f>
        <v/>
      </c>
      <c r="M173" s="145" t="str">
        <f t="shared" si="4"/>
        <v/>
      </c>
      <c r="N173" s="145" t="str">
        <f t="shared" si="5"/>
        <v/>
      </c>
    </row>
    <row r="174" spans="2:14" ht="30" x14ac:dyDescent="0.25">
      <c r="B174" s="141">
        <v>172</v>
      </c>
      <c r="C174" s="143"/>
      <c r="D174" s="143"/>
      <c r="E174" s="143"/>
      <c r="F174" s="143"/>
      <c r="G174" s="143"/>
      <c r="H174" s="196"/>
      <c r="I174" s="144" t="str">
        <f>_xlfn.IFNA(VLOOKUP(B174,'تحميل المصنعيات'!$E$1:$AP$5000,38,0),"")</f>
        <v/>
      </c>
      <c r="J174" s="144" t="str" cm="1">
        <f t="array" ref="J174">_xlfn.IFNA(LOOKUP(5,1/(B174='تحميل المصنعيات'!$E$1:$E$5000),'تحميل المصنعيات'!$AP$1:$AP$5000),"")</f>
        <v/>
      </c>
      <c r="K174" s="145" t="str">
        <f>IF(SUMIF('تحميل المصنعيات'!$E$3:$E$5000,الاوردرات!B174,'تحميل المصنعيات'!$O$3:$O$5000)=0,"",SUMIF('تحميل المصنعيات'!$E$3:$E$5000,الاوردرات!B174,'تحميل المصنعيات'!$O$3:$O$5000))</f>
        <v/>
      </c>
      <c r="L174" s="145" t="str">
        <f>IF(SUMIF('تحميل الخامات'!$F$3:$F$5000,الاوردرات!B174,'تحميل الخامات'!$M$3:$M$5000)=0,"",SUMIF('تحميل الخامات'!$F$3:$F$5000,الاوردرات!B174,'تحميل الخامات'!$M$3:$M$5000))</f>
        <v/>
      </c>
      <c r="M174" s="145" t="str">
        <f t="shared" si="4"/>
        <v/>
      </c>
      <c r="N174" s="145" t="str">
        <f t="shared" si="5"/>
        <v/>
      </c>
    </row>
    <row r="175" spans="2:14" ht="30" x14ac:dyDescent="0.25">
      <c r="B175" s="140">
        <v>173</v>
      </c>
      <c r="C175" s="143"/>
      <c r="D175" s="143"/>
      <c r="E175" s="143"/>
      <c r="F175" s="143"/>
      <c r="G175" s="143"/>
      <c r="H175" s="196"/>
      <c r="I175" s="144" t="str">
        <f>_xlfn.IFNA(VLOOKUP(B175,'تحميل المصنعيات'!$E$1:$AP$5000,38,0),"")</f>
        <v/>
      </c>
      <c r="J175" s="144" t="str" cm="1">
        <f t="array" ref="J175">_xlfn.IFNA(LOOKUP(5,1/(B175='تحميل المصنعيات'!$E$1:$E$5000),'تحميل المصنعيات'!$AP$1:$AP$5000),"")</f>
        <v/>
      </c>
      <c r="K175" s="145" t="str">
        <f>IF(SUMIF('تحميل المصنعيات'!$E$3:$E$5000,الاوردرات!B175,'تحميل المصنعيات'!$O$3:$O$5000)=0,"",SUMIF('تحميل المصنعيات'!$E$3:$E$5000,الاوردرات!B175,'تحميل المصنعيات'!$O$3:$O$5000))</f>
        <v/>
      </c>
      <c r="L175" s="145" t="str">
        <f>IF(SUMIF('تحميل الخامات'!$F$3:$F$5000,الاوردرات!B175,'تحميل الخامات'!$M$3:$M$5000)=0,"",SUMIF('تحميل الخامات'!$F$3:$F$5000,الاوردرات!B175,'تحميل الخامات'!$M$3:$M$5000))</f>
        <v/>
      </c>
      <c r="M175" s="145" t="str">
        <f t="shared" si="4"/>
        <v/>
      </c>
      <c r="N175" s="145" t="str">
        <f t="shared" si="5"/>
        <v/>
      </c>
    </row>
    <row r="176" spans="2:14" ht="30" x14ac:dyDescent="0.25">
      <c r="B176" s="141">
        <v>174</v>
      </c>
      <c r="C176" s="143"/>
      <c r="D176" s="143"/>
      <c r="E176" s="143"/>
      <c r="F176" s="143"/>
      <c r="G176" s="143"/>
      <c r="H176" s="196"/>
      <c r="I176" s="144" t="str">
        <f>_xlfn.IFNA(VLOOKUP(B176,'تحميل المصنعيات'!$E$1:$AP$5000,38,0),"")</f>
        <v/>
      </c>
      <c r="J176" s="144" t="str" cm="1">
        <f t="array" ref="J176">_xlfn.IFNA(LOOKUP(5,1/(B176='تحميل المصنعيات'!$E$1:$E$5000),'تحميل المصنعيات'!$AP$1:$AP$5000),"")</f>
        <v/>
      </c>
      <c r="K176" s="145" t="str">
        <f>IF(SUMIF('تحميل المصنعيات'!$E$3:$E$5000,الاوردرات!B176,'تحميل المصنعيات'!$O$3:$O$5000)=0,"",SUMIF('تحميل المصنعيات'!$E$3:$E$5000,الاوردرات!B176,'تحميل المصنعيات'!$O$3:$O$5000))</f>
        <v/>
      </c>
      <c r="L176" s="145" t="str">
        <f>IF(SUMIF('تحميل الخامات'!$F$3:$F$5000,الاوردرات!B176,'تحميل الخامات'!$M$3:$M$5000)=0,"",SUMIF('تحميل الخامات'!$F$3:$F$5000,الاوردرات!B176,'تحميل الخامات'!$M$3:$M$5000))</f>
        <v/>
      </c>
      <c r="M176" s="145" t="str">
        <f t="shared" si="4"/>
        <v/>
      </c>
      <c r="N176" s="145" t="str">
        <f t="shared" si="5"/>
        <v/>
      </c>
    </row>
    <row r="177" spans="2:14" ht="30" x14ac:dyDescent="0.25">
      <c r="B177" s="140">
        <v>175</v>
      </c>
      <c r="C177" s="143"/>
      <c r="D177" s="143"/>
      <c r="E177" s="143"/>
      <c r="F177" s="143"/>
      <c r="G177" s="143"/>
      <c r="H177" s="196"/>
      <c r="I177" s="144" t="str">
        <f>_xlfn.IFNA(VLOOKUP(B177,'تحميل المصنعيات'!$E$1:$AP$5000,38,0),"")</f>
        <v/>
      </c>
      <c r="J177" s="144" t="str" cm="1">
        <f t="array" ref="J177">_xlfn.IFNA(LOOKUP(5,1/(B177='تحميل المصنعيات'!$E$1:$E$5000),'تحميل المصنعيات'!$AP$1:$AP$5000),"")</f>
        <v/>
      </c>
      <c r="K177" s="145" t="str">
        <f>IF(SUMIF('تحميل المصنعيات'!$E$3:$E$5000,الاوردرات!B177,'تحميل المصنعيات'!$O$3:$O$5000)=0,"",SUMIF('تحميل المصنعيات'!$E$3:$E$5000,الاوردرات!B177,'تحميل المصنعيات'!$O$3:$O$5000))</f>
        <v/>
      </c>
      <c r="L177" s="145" t="str">
        <f>IF(SUMIF('تحميل الخامات'!$F$3:$F$5000,الاوردرات!B177,'تحميل الخامات'!$M$3:$M$5000)=0,"",SUMIF('تحميل الخامات'!$F$3:$F$5000,الاوردرات!B177,'تحميل الخامات'!$M$3:$M$5000))</f>
        <v/>
      </c>
      <c r="M177" s="145" t="str">
        <f t="shared" si="4"/>
        <v/>
      </c>
      <c r="N177" s="145" t="str">
        <f t="shared" si="5"/>
        <v/>
      </c>
    </row>
    <row r="178" spans="2:14" ht="30" x14ac:dyDescent="0.25">
      <c r="B178" s="141">
        <v>176</v>
      </c>
      <c r="C178" s="143"/>
      <c r="D178" s="143"/>
      <c r="E178" s="143"/>
      <c r="F178" s="143"/>
      <c r="G178" s="143"/>
      <c r="H178" s="196"/>
      <c r="I178" s="144" t="str">
        <f>_xlfn.IFNA(VLOOKUP(B178,'تحميل المصنعيات'!$E$1:$AP$5000,38,0),"")</f>
        <v/>
      </c>
      <c r="J178" s="144" t="str" cm="1">
        <f t="array" ref="J178">_xlfn.IFNA(LOOKUP(5,1/(B178='تحميل المصنعيات'!$E$1:$E$5000),'تحميل المصنعيات'!$AP$1:$AP$5000),"")</f>
        <v/>
      </c>
      <c r="K178" s="145" t="str">
        <f>IF(SUMIF('تحميل المصنعيات'!$E$3:$E$5000,الاوردرات!B178,'تحميل المصنعيات'!$O$3:$O$5000)=0,"",SUMIF('تحميل المصنعيات'!$E$3:$E$5000,الاوردرات!B178,'تحميل المصنعيات'!$O$3:$O$5000))</f>
        <v/>
      </c>
      <c r="L178" s="145" t="str">
        <f>IF(SUMIF('تحميل الخامات'!$F$3:$F$5000,الاوردرات!B178,'تحميل الخامات'!$M$3:$M$5000)=0,"",SUMIF('تحميل الخامات'!$F$3:$F$5000,الاوردرات!B178,'تحميل الخامات'!$M$3:$M$5000))</f>
        <v/>
      </c>
      <c r="M178" s="145" t="str">
        <f t="shared" si="4"/>
        <v/>
      </c>
      <c r="N178" s="145" t="str">
        <f t="shared" si="5"/>
        <v/>
      </c>
    </row>
    <row r="179" spans="2:14" ht="30" x14ac:dyDescent="0.25">
      <c r="B179" s="140">
        <v>177</v>
      </c>
      <c r="C179" s="143"/>
      <c r="D179" s="143"/>
      <c r="E179" s="143"/>
      <c r="F179" s="143"/>
      <c r="G179" s="143"/>
      <c r="H179" s="196"/>
      <c r="I179" s="144" t="str">
        <f>_xlfn.IFNA(VLOOKUP(B179,'تحميل المصنعيات'!$E$1:$AP$5000,38,0),"")</f>
        <v/>
      </c>
      <c r="J179" s="144" t="str" cm="1">
        <f t="array" ref="J179">_xlfn.IFNA(LOOKUP(5,1/(B179='تحميل المصنعيات'!$E$1:$E$5000),'تحميل المصنعيات'!$AP$1:$AP$5000),"")</f>
        <v/>
      </c>
      <c r="K179" s="145" t="str">
        <f>IF(SUMIF('تحميل المصنعيات'!$E$3:$E$5000,الاوردرات!B179,'تحميل المصنعيات'!$O$3:$O$5000)=0,"",SUMIF('تحميل المصنعيات'!$E$3:$E$5000,الاوردرات!B179,'تحميل المصنعيات'!$O$3:$O$5000))</f>
        <v/>
      </c>
      <c r="L179" s="145" t="str">
        <f>IF(SUMIF('تحميل الخامات'!$F$3:$F$5000,الاوردرات!B179,'تحميل الخامات'!$M$3:$M$5000)=0,"",SUMIF('تحميل الخامات'!$F$3:$F$5000,الاوردرات!B179,'تحميل الخامات'!$M$3:$M$5000))</f>
        <v/>
      </c>
      <c r="M179" s="145" t="str">
        <f t="shared" si="4"/>
        <v/>
      </c>
      <c r="N179" s="145" t="str">
        <f t="shared" si="5"/>
        <v/>
      </c>
    </row>
    <row r="180" spans="2:14" ht="30" x14ac:dyDescent="0.25">
      <c r="B180" s="141">
        <v>178</v>
      </c>
      <c r="C180" s="143"/>
      <c r="D180" s="143"/>
      <c r="E180" s="143"/>
      <c r="F180" s="143"/>
      <c r="G180" s="143"/>
      <c r="H180" s="196"/>
      <c r="I180" s="144" t="str">
        <f>_xlfn.IFNA(VLOOKUP(B180,'تحميل المصنعيات'!$E$1:$AP$5000,38,0),"")</f>
        <v/>
      </c>
      <c r="J180" s="144" t="str" cm="1">
        <f t="array" ref="J180">_xlfn.IFNA(LOOKUP(5,1/(B180='تحميل المصنعيات'!$E$1:$E$5000),'تحميل المصنعيات'!$AP$1:$AP$5000),"")</f>
        <v/>
      </c>
      <c r="K180" s="145" t="str">
        <f>IF(SUMIF('تحميل المصنعيات'!$E$3:$E$5000,الاوردرات!B180,'تحميل المصنعيات'!$O$3:$O$5000)=0,"",SUMIF('تحميل المصنعيات'!$E$3:$E$5000,الاوردرات!B180,'تحميل المصنعيات'!$O$3:$O$5000))</f>
        <v/>
      </c>
      <c r="L180" s="145" t="str">
        <f>IF(SUMIF('تحميل الخامات'!$F$3:$F$5000,الاوردرات!B180,'تحميل الخامات'!$M$3:$M$5000)=0,"",SUMIF('تحميل الخامات'!$F$3:$F$5000,الاوردرات!B180,'تحميل الخامات'!$M$3:$M$5000))</f>
        <v/>
      </c>
      <c r="M180" s="145" t="str">
        <f t="shared" si="4"/>
        <v/>
      </c>
      <c r="N180" s="145" t="str">
        <f t="shared" si="5"/>
        <v/>
      </c>
    </row>
    <row r="181" spans="2:14" ht="30" x14ac:dyDescent="0.25">
      <c r="B181" s="140">
        <v>179</v>
      </c>
      <c r="C181" s="143"/>
      <c r="D181" s="143"/>
      <c r="E181" s="143"/>
      <c r="F181" s="143"/>
      <c r="G181" s="143"/>
      <c r="H181" s="196"/>
      <c r="I181" s="144" t="str">
        <f>_xlfn.IFNA(VLOOKUP(B181,'تحميل المصنعيات'!$E$1:$AP$5000,38,0),"")</f>
        <v/>
      </c>
      <c r="J181" s="144" t="str" cm="1">
        <f t="array" ref="J181">_xlfn.IFNA(LOOKUP(5,1/(B181='تحميل المصنعيات'!$E$1:$E$5000),'تحميل المصنعيات'!$AP$1:$AP$5000),"")</f>
        <v/>
      </c>
      <c r="K181" s="145" t="str">
        <f>IF(SUMIF('تحميل المصنعيات'!$E$3:$E$5000,الاوردرات!B181,'تحميل المصنعيات'!$O$3:$O$5000)=0,"",SUMIF('تحميل المصنعيات'!$E$3:$E$5000,الاوردرات!B181,'تحميل المصنعيات'!$O$3:$O$5000))</f>
        <v/>
      </c>
      <c r="L181" s="145" t="str">
        <f>IF(SUMIF('تحميل الخامات'!$F$3:$F$5000,الاوردرات!B181,'تحميل الخامات'!$M$3:$M$5000)=0,"",SUMIF('تحميل الخامات'!$F$3:$F$5000,الاوردرات!B181,'تحميل الخامات'!$M$3:$M$5000))</f>
        <v/>
      </c>
      <c r="M181" s="145" t="str">
        <f t="shared" si="4"/>
        <v/>
      </c>
      <c r="N181" s="145" t="str">
        <f t="shared" si="5"/>
        <v/>
      </c>
    </row>
    <row r="182" spans="2:14" ht="30" x14ac:dyDescent="0.25">
      <c r="B182" s="141">
        <v>180</v>
      </c>
      <c r="C182" s="143"/>
      <c r="D182" s="143"/>
      <c r="E182" s="143"/>
      <c r="F182" s="143"/>
      <c r="G182" s="143"/>
      <c r="H182" s="196"/>
      <c r="I182" s="144" t="str">
        <f>_xlfn.IFNA(VLOOKUP(B182,'تحميل المصنعيات'!$E$1:$AP$5000,38,0),"")</f>
        <v/>
      </c>
      <c r="J182" s="144" t="str" cm="1">
        <f t="array" ref="J182">_xlfn.IFNA(LOOKUP(5,1/(B182='تحميل المصنعيات'!$E$1:$E$5000),'تحميل المصنعيات'!$AP$1:$AP$5000),"")</f>
        <v/>
      </c>
      <c r="K182" s="145" t="str">
        <f>IF(SUMIF('تحميل المصنعيات'!$E$3:$E$5000,الاوردرات!B182,'تحميل المصنعيات'!$O$3:$O$5000)=0,"",SUMIF('تحميل المصنعيات'!$E$3:$E$5000,الاوردرات!B182,'تحميل المصنعيات'!$O$3:$O$5000))</f>
        <v/>
      </c>
      <c r="L182" s="145" t="str">
        <f>IF(SUMIF('تحميل الخامات'!$F$3:$F$5000,الاوردرات!B182,'تحميل الخامات'!$M$3:$M$5000)=0,"",SUMIF('تحميل الخامات'!$F$3:$F$5000,الاوردرات!B182,'تحميل الخامات'!$M$3:$M$5000))</f>
        <v/>
      </c>
      <c r="M182" s="145" t="str">
        <f t="shared" si="4"/>
        <v/>
      </c>
      <c r="N182" s="145" t="str">
        <f t="shared" si="5"/>
        <v/>
      </c>
    </row>
    <row r="183" spans="2:14" ht="30" x14ac:dyDescent="0.25">
      <c r="B183" s="140">
        <v>181</v>
      </c>
      <c r="C183" s="143"/>
      <c r="D183" s="143"/>
      <c r="E183" s="143"/>
      <c r="F183" s="143"/>
      <c r="G183" s="143"/>
      <c r="H183" s="196"/>
      <c r="I183" s="144" t="str">
        <f>_xlfn.IFNA(VLOOKUP(B183,'تحميل المصنعيات'!$E$1:$AP$5000,38,0),"")</f>
        <v/>
      </c>
      <c r="J183" s="144" t="str" cm="1">
        <f t="array" ref="J183">_xlfn.IFNA(LOOKUP(5,1/(B183='تحميل المصنعيات'!$E$1:$E$5000),'تحميل المصنعيات'!$AP$1:$AP$5000),"")</f>
        <v/>
      </c>
      <c r="K183" s="145" t="str">
        <f>IF(SUMIF('تحميل المصنعيات'!$E$3:$E$5000,الاوردرات!B183,'تحميل المصنعيات'!$O$3:$O$5000)=0,"",SUMIF('تحميل المصنعيات'!$E$3:$E$5000,الاوردرات!B183,'تحميل المصنعيات'!$O$3:$O$5000))</f>
        <v/>
      </c>
      <c r="L183" s="145" t="str">
        <f>IF(SUMIF('تحميل الخامات'!$F$3:$F$5000,الاوردرات!B183,'تحميل الخامات'!$M$3:$M$5000)=0,"",SUMIF('تحميل الخامات'!$F$3:$F$5000,الاوردرات!B183,'تحميل الخامات'!$M$3:$M$5000))</f>
        <v/>
      </c>
      <c r="M183" s="145" t="str">
        <f t="shared" si="4"/>
        <v/>
      </c>
      <c r="N183" s="145" t="str">
        <f t="shared" si="5"/>
        <v/>
      </c>
    </row>
    <row r="184" spans="2:14" ht="30" x14ac:dyDescent="0.25">
      <c r="B184" s="141">
        <v>182</v>
      </c>
      <c r="C184" s="143"/>
      <c r="D184" s="143"/>
      <c r="E184" s="143"/>
      <c r="F184" s="143"/>
      <c r="G184" s="143"/>
      <c r="H184" s="196"/>
      <c r="I184" s="144" t="str">
        <f>_xlfn.IFNA(VLOOKUP(B184,'تحميل المصنعيات'!$E$1:$AP$5000,38,0),"")</f>
        <v/>
      </c>
      <c r="J184" s="144" t="str" cm="1">
        <f t="array" ref="J184">_xlfn.IFNA(LOOKUP(5,1/(B184='تحميل المصنعيات'!$E$1:$E$5000),'تحميل المصنعيات'!$AP$1:$AP$5000),"")</f>
        <v/>
      </c>
      <c r="K184" s="145" t="str">
        <f>IF(SUMIF('تحميل المصنعيات'!$E$3:$E$5000,الاوردرات!B184,'تحميل المصنعيات'!$O$3:$O$5000)=0,"",SUMIF('تحميل المصنعيات'!$E$3:$E$5000,الاوردرات!B184,'تحميل المصنعيات'!$O$3:$O$5000))</f>
        <v/>
      </c>
      <c r="L184" s="145" t="str">
        <f>IF(SUMIF('تحميل الخامات'!$F$3:$F$5000,الاوردرات!B184,'تحميل الخامات'!$M$3:$M$5000)=0,"",SUMIF('تحميل الخامات'!$F$3:$F$5000,الاوردرات!B184,'تحميل الخامات'!$M$3:$M$5000))</f>
        <v/>
      </c>
      <c r="M184" s="145" t="str">
        <f t="shared" si="4"/>
        <v/>
      </c>
      <c r="N184" s="145" t="str">
        <f t="shared" si="5"/>
        <v/>
      </c>
    </row>
    <row r="185" spans="2:14" ht="30" x14ac:dyDescent="0.25">
      <c r="B185" s="140">
        <v>183</v>
      </c>
      <c r="C185" s="143"/>
      <c r="D185" s="143"/>
      <c r="E185" s="143"/>
      <c r="F185" s="143"/>
      <c r="G185" s="143"/>
      <c r="H185" s="196"/>
      <c r="I185" s="144" t="str">
        <f>_xlfn.IFNA(VLOOKUP(B185,'تحميل المصنعيات'!$E$1:$AP$5000,38,0),"")</f>
        <v/>
      </c>
      <c r="J185" s="144" t="str" cm="1">
        <f t="array" ref="J185">_xlfn.IFNA(LOOKUP(5,1/(B185='تحميل المصنعيات'!$E$1:$E$5000),'تحميل المصنعيات'!$AP$1:$AP$5000),"")</f>
        <v/>
      </c>
      <c r="K185" s="145" t="str">
        <f>IF(SUMIF('تحميل المصنعيات'!$E$3:$E$5000,الاوردرات!B185,'تحميل المصنعيات'!$O$3:$O$5000)=0,"",SUMIF('تحميل المصنعيات'!$E$3:$E$5000,الاوردرات!B185,'تحميل المصنعيات'!$O$3:$O$5000))</f>
        <v/>
      </c>
      <c r="L185" s="145" t="str">
        <f>IF(SUMIF('تحميل الخامات'!$F$3:$F$5000,الاوردرات!B185,'تحميل الخامات'!$M$3:$M$5000)=0,"",SUMIF('تحميل الخامات'!$F$3:$F$5000,الاوردرات!B185,'تحميل الخامات'!$M$3:$M$5000))</f>
        <v/>
      </c>
      <c r="M185" s="145" t="str">
        <f t="shared" si="4"/>
        <v/>
      </c>
      <c r="N185" s="145" t="str">
        <f t="shared" si="5"/>
        <v/>
      </c>
    </row>
    <row r="186" spans="2:14" ht="30" x14ac:dyDescent="0.25">
      <c r="B186" s="141">
        <v>184</v>
      </c>
      <c r="C186" s="143"/>
      <c r="D186" s="143"/>
      <c r="E186" s="143"/>
      <c r="F186" s="143"/>
      <c r="G186" s="143"/>
      <c r="H186" s="196"/>
      <c r="I186" s="144" t="str">
        <f>_xlfn.IFNA(VLOOKUP(B186,'تحميل المصنعيات'!$E$1:$AP$5000,38,0),"")</f>
        <v/>
      </c>
      <c r="J186" s="144" t="str" cm="1">
        <f t="array" ref="J186">_xlfn.IFNA(LOOKUP(5,1/(B186='تحميل المصنعيات'!$E$1:$E$5000),'تحميل المصنعيات'!$AP$1:$AP$5000),"")</f>
        <v/>
      </c>
      <c r="K186" s="145" t="str">
        <f>IF(SUMIF('تحميل المصنعيات'!$E$3:$E$5000,الاوردرات!B186,'تحميل المصنعيات'!$O$3:$O$5000)=0,"",SUMIF('تحميل المصنعيات'!$E$3:$E$5000,الاوردرات!B186,'تحميل المصنعيات'!$O$3:$O$5000))</f>
        <v/>
      </c>
      <c r="L186" s="145" t="str">
        <f>IF(SUMIF('تحميل الخامات'!$F$3:$F$5000,الاوردرات!B186,'تحميل الخامات'!$M$3:$M$5000)=0,"",SUMIF('تحميل الخامات'!$F$3:$F$5000,الاوردرات!B186,'تحميل الخامات'!$M$3:$M$5000))</f>
        <v/>
      </c>
      <c r="M186" s="145" t="str">
        <f t="shared" si="4"/>
        <v/>
      </c>
      <c r="N186" s="145" t="str">
        <f t="shared" si="5"/>
        <v/>
      </c>
    </row>
    <row r="187" spans="2:14" ht="30" x14ac:dyDescent="0.25">
      <c r="B187" s="140">
        <v>185</v>
      </c>
      <c r="C187" s="143"/>
      <c r="D187" s="143"/>
      <c r="E187" s="143"/>
      <c r="F187" s="143"/>
      <c r="G187" s="143"/>
      <c r="H187" s="196"/>
      <c r="I187" s="144" t="str">
        <f>_xlfn.IFNA(VLOOKUP(B187,'تحميل المصنعيات'!$E$1:$AP$5000,38,0),"")</f>
        <v/>
      </c>
      <c r="J187" s="144" t="str" cm="1">
        <f t="array" ref="J187">_xlfn.IFNA(LOOKUP(5,1/(B187='تحميل المصنعيات'!$E$1:$E$5000),'تحميل المصنعيات'!$AP$1:$AP$5000),"")</f>
        <v/>
      </c>
      <c r="K187" s="145" t="str">
        <f>IF(SUMIF('تحميل المصنعيات'!$E$3:$E$5000,الاوردرات!B187,'تحميل المصنعيات'!$O$3:$O$5000)=0,"",SUMIF('تحميل المصنعيات'!$E$3:$E$5000,الاوردرات!B187,'تحميل المصنعيات'!$O$3:$O$5000))</f>
        <v/>
      </c>
      <c r="L187" s="145" t="str">
        <f>IF(SUMIF('تحميل الخامات'!$F$3:$F$5000,الاوردرات!B187,'تحميل الخامات'!$M$3:$M$5000)=0,"",SUMIF('تحميل الخامات'!$F$3:$F$5000,الاوردرات!B187,'تحميل الخامات'!$M$3:$M$5000))</f>
        <v/>
      </c>
      <c r="M187" s="145" t="str">
        <f t="shared" si="4"/>
        <v/>
      </c>
      <c r="N187" s="145" t="str">
        <f t="shared" si="5"/>
        <v/>
      </c>
    </row>
    <row r="188" spans="2:14" ht="30" x14ac:dyDescent="0.25">
      <c r="B188" s="141">
        <v>186</v>
      </c>
      <c r="C188" s="143"/>
      <c r="D188" s="143"/>
      <c r="E188" s="143"/>
      <c r="F188" s="143"/>
      <c r="G188" s="143"/>
      <c r="H188" s="196"/>
      <c r="I188" s="144" t="str">
        <f>_xlfn.IFNA(VLOOKUP(B188,'تحميل المصنعيات'!$E$1:$AP$5000,38,0),"")</f>
        <v/>
      </c>
      <c r="J188" s="144" t="str" cm="1">
        <f t="array" ref="J188">_xlfn.IFNA(LOOKUP(5,1/(B188='تحميل المصنعيات'!$E$1:$E$5000),'تحميل المصنعيات'!$AP$1:$AP$5000),"")</f>
        <v/>
      </c>
      <c r="K188" s="145" t="str">
        <f>IF(SUMIF('تحميل المصنعيات'!$E$3:$E$5000,الاوردرات!B188,'تحميل المصنعيات'!$O$3:$O$5000)=0,"",SUMIF('تحميل المصنعيات'!$E$3:$E$5000,الاوردرات!B188,'تحميل المصنعيات'!$O$3:$O$5000))</f>
        <v/>
      </c>
      <c r="L188" s="145" t="str">
        <f>IF(SUMIF('تحميل الخامات'!$F$3:$F$5000,الاوردرات!B188,'تحميل الخامات'!$M$3:$M$5000)=0,"",SUMIF('تحميل الخامات'!$F$3:$F$5000,الاوردرات!B188,'تحميل الخامات'!$M$3:$M$5000))</f>
        <v/>
      </c>
      <c r="M188" s="145" t="str">
        <f t="shared" si="4"/>
        <v/>
      </c>
      <c r="N188" s="145" t="str">
        <f t="shared" si="5"/>
        <v/>
      </c>
    </row>
    <row r="189" spans="2:14" ht="30" x14ac:dyDescent="0.25">
      <c r="B189" s="140">
        <v>187</v>
      </c>
      <c r="C189" s="143"/>
      <c r="D189" s="143"/>
      <c r="E189" s="143"/>
      <c r="F189" s="143"/>
      <c r="G189" s="143"/>
      <c r="H189" s="196"/>
      <c r="I189" s="144" t="str">
        <f>_xlfn.IFNA(VLOOKUP(B189,'تحميل المصنعيات'!$E$1:$AP$5000,38,0),"")</f>
        <v/>
      </c>
      <c r="J189" s="144" t="str" cm="1">
        <f t="array" ref="J189">_xlfn.IFNA(LOOKUP(5,1/(B189='تحميل المصنعيات'!$E$1:$E$5000),'تحميل المصنعيات'!$AP$1:$AP$5000),"")</f>
        <v/>
      </c>
      <c r="K189" s="145" t="str">
        <f>IF(SUMIF('تحميل المصنعيات'!$E$3:$E$5000,الاوردرات!B189,'تحميل المصنعيات'!$O$3:$O$5000)=0,"",SUMIF('تحميل المصنعيات'!$E$3:$E$5000,الاوردرات!B189,'تحميل المصنعيات'!$O$3:$O$5000))</f>
        <v/>
      </c>
      <c r="L189" s="145" t="str">
        <f>IF(SUMIF('تحميل الخامات'!$F$3:$F$5000,الاوردرات!B189,'تحميل الخامات'!$M$3:$M$5000)=0,"",SUMIF('تحميل الخامات'!$F$3:$F$5000,الاوردرات!B189,'تحميل الخامات'!$M$3:$M$5000))</f>
        <v/>
      </c>
      <c r="M189" s="145" t="str">
        <f t="shared" si="4"/>
        <v/>
      </c>
      <c r="N189" s="145" t="str">
        <f t="shared" si="5"/>
        <v/>
      </c>
    </row>
    <row r="190" spans="2:14" ht="30" x14ac:dyDescent="0.25">
      <c r="B190" s="141">
        <v>188</v>
      </c>
      <c r="C190" s="143"/>
      <c r="D190" s="143"/>
      <c r="E190" s="143"/>
      <c r="F190" s="143"/>
      <c r="G190" s="143"/>
      <c r="H190" s="196"/>
      <c r="I190" s="144" t="str">
        <f>_xlfn.IFNA(VLOOKUP(B190,'تحميل المصنعيات'!$E$1:$AP$5000,38,0),"")</f>
        <v/>
      </c>
      <c r="J190" s="144" t="str" cm="1">
        <f t="array" ref="J190">_xlfn.IFNA(LOOKUP(5,1/(B190='تحميل المصنعيات'!$E$1:$E$5000),'تحميل المصنعيات'!$AP$1:$AP$5000),"")</f>
        <v/>
      </c>
      <c r="K190" s="145" t="str">
        <f>IF(SUMIF('تحميل المصنعيات'!$E$3:$E$5000,الاوردرات!B190,'تحميل المصنعيات'!$O$3:$O$5000)=0,"",SUMIF('تحميل المصنعيات'!$E$3:$E$5000,الاوردرات!B190,'تحميل المصنعيات'!$O$3:$O$5000))</f>
        <v/>
      </c>
      <c r="L190" s="145" t="str">
        <f>IF(SUMIF('تحميل الخامات'!$F$3:$F$5000,الاوردرات!B190,'تحميل الخامات'!$M$3:$M$5000)=0,"",SUMIF('تحميل الخامات'!$F$3:$F$5000,الاوردرات!B190,'تحميل الخامات'!$M$3:$M$5000))</f>
        <v/>
      </c>
      <c r="M190" s="145" t="str">
        <f t="shared" si="4"/>
        <v/>
      </c>
      <c r="N190" s="145" t="str">
        <f t="shared" si="5"/>
        <v/>
      </c>
    </row>
    <row r="191" spans="2:14" ht="30" x14ac:dyDescent="0.25">
      <c r="B191" s="140">
        <v>189</v>
      </c>
      <c r="C191" s="143"/>
      <c r="D191" s="143"/>
      <c r="E191" s="143"/>
      <c r="F191" s="143"/>
      <c r="G191" s="143"/>
      <c r="H191" s="196"/>
      <c r="I191" s="144" t="str">
        <f>_xlfn.IFNA(VLOOKUP(B191,'تحميل المصنعيات'!$E$1:$AP$5000,38,0),"")</f>
        <v/>
      </c>
      <c r="J191" s="144" t="str" cm="1">
        <f t="array" ref="J191">_xlfn.IFNA(LOOKUP(5,1/(B191='تحميل المصنعيات'!$E$1:$E$5000),'تحميل المصنعيات'!$AP$1:$AP$5000),"")</f>
        <v/>
      </c>
      <c r="K191" s="145" t="str">
        <f>IF(SUMIF('تحميل المصنعيات'!$E$3:$E$5000,الاوردرات!B191,'تحميل المصنعيات'!$O$3:$O$5000)=0,"",SUMIF('تحميل المصنعيات'!$E$3:$E$5000,الاوردرات!B191,'تحميل المصنعيات'!$O$3:$O$5000))</f>
        <v/>
      </c>
      <c r="L191" s="145" t="str">
        <f>IF(SUMIF('تحميل الخامات'!$F$3:$F$5000,الاوردرات!B191,'تحميل الخامات'!$M$3:$M$5000)=0,"",SUMIF('تحميل الخامات'!$F$3:$F$5000,الاوردرات!B191,'تحميل الخامات'!$M$3:$M$5000))</f>
        <v/>
      </c>
      <c r="M191" s="145" t="str">
        <f t="shared" si="4"/>
        <v/>
      </c>
      <c r="N191" s="145" t="str">
        <f t="shared" si="5"/>
        <v/>
      </c>
    </row>
    <row r="192" spans="2:14" ht="30" x14ac:dyDescent="0.25">
      <c r="B192" s="141">
        <v>190</v>
      </c>
      <c r="C192" s="143"/>
      <c r="D192" s="143"/>
      <c r="E192" s="143"/>
      <c r="F192" s="143"/>
      <c r="G192" s="143"/>
      <c r="H192" s="196"/>
      <c r="I192" s="144" t="str">
        <f>_xlfn.IFNA(VLOOKUP(B192,'تحميل المصنعيات'!$E$1:$AP$5000,38,0),"")</f>
        <v/>
      </c>
      <c r="J192" s="144" t="str" cm="1">
        <f t="array" ref="J192">_xlfn.IFNA(LOOKUP(5,1/(B192='تحميل المصنعيات'!$E$1:$E$5000),'تحميل المصنعيات'!$AP$1:$AP$5000),"")</f>
        <v/>
      </c>
      <c r="K192" s="145" t="str">
        <f>IF(SUMIF('تحميل المصنعيات'!$E$3:$E$5000,الاوردرات!B192,'تحميل المصنعيات'!$O$3:$O$5000)=0,"",SUMIF('تحميل المصنعيات'!$E$3:$E$5000,الاوردرات!B192,'تحميل المصنعيات'!$O$3:$O$5000))</f>
        <v/>
      </c>
      <c r="L192" s="145" t="str">
        <f>IF(SUMIF('تحميل الخامات'!$F$3:$F$5000,الاوردرات!B192,'تحميل الخامات'!$M$3:$M$5000)=0,"",SUMIF('تحميل الخامات'!$F$3:$F$5000,الاوردرات!B192,'تحميل الخامات'!$M$3:$M$5000))</f>
        <v/>
      </c>
      <c r="M192" s="145" t="str">
        <f t="shared" si="4"/>
        <v/>
      </c>
      <c r="N192" s="145" t="str">
        <f t="shared" si="5"/>
        <v/>
      </c>
    </row>
    <row r="193" spans="2:14" ht="30" x14ac:dyDescent="0.25">
      <c r="B193" s="140">
        <v>191</v>
      </c>
      <c r="C193" s="143"/>
      <c r="D193" s="143"/>
      <c r="E193" s="143"/>
      <c r="F193" s="143"/>
      <c r="G193" s="143"/>
      <c r="H193" s="196"/>
      <c r="I193" s="144" t="str">
        <f>_xlfn.IFNA(VLOOKUP(B193,'تحميل المصنعيات'!$E$1:$AP$5000,38,0),"")</f>
        <v/>
      </c>
      <c r="J193" s="144" t="str" cm="1">
        <f t="array" ref="J193">_xlfn.IFNA(LOOKUP(5,1/(B193='تحميل المصنعيات'!$E$1:$E$5000),'تحميل المصنعيات'!$AP$1:$AP$5000),"")</f>
        <v/>
      </c>
      <c r="K193" s="145" t="str">
        <f>IF(SUMIF('تحميل المصنعيات'!$E$3:$E$5000,الاوردرات!B193,'تحميل المصنعيات'!$O$3:$O$5000)=0,"",SUMIF('تحميل المصنعيات'!$E$3:$E$5000,الاوردرات!B193,'تحميل المصنعيات'!$O$3:$O$5000))</f>
        <v/>
      </c>
      <c r="L193" s="145" t="str">
        <f>IF(SUMIF('تحميل الخامات'!$F$3:$F$5000,الاوردرات!B193,'تحميل الخامات'!$M$3:$M$5000)=0,"",SUMIF('تحميل الخامات'!$F$3:$F$5000,الاوردرات!B193,'تحميل الخامات'!$M$3:$M$5000))</f>
        <v/>
      </c>
      <c r="M193" s="145" t="str">
        <f t="shared" si="4"/>
        <v/>
      </c>
      <c r="N193" s="145" t="str">
        <f t="shared" si="5"/>
        <v/>
      </c>
    </row>
    <row r="194" spans="2:14" ht="30" x14ac:dyDescent="0.25">
      <c r="B194" s="141">
        <v>192</v>
      </c>
      <c r="C194" s="143"/>
      <c r="D194" s="143"/>
      <c r="E194" s="143"/>
      <c r="F194" s="143"/>
      <c r="G194" s="143"/>
      <c r="H194" s="196"/>
      <c r="I194" s="144" t="str">
        <f>_xlfn.IFNA(VLOOKUP(B194,'تحميل المصنعيات'!$E$1:$AP$5000,38,0),"")</f>
        <v/>
      </c>
      <c r="J194" s="144" t="str" cm="1">
        <f t="array" ref="J194">_xlfn.IFNA(LOOKUP(5,1/(B194='تحميل المصنعيات'!$E$1:$E$5000),'تحميل المصنعيات'!$AP$1:$AP$5000),"")</f>
        <v/>
      </c>
      <c r="K194" s="145" t="str">
        <f>IF(SUMIF('تحميل المصنعيات'!$E$3:$E$5000,الاوردرات!B194,'تحميل المصنعيات'!$O$3:$O$5000)=0,"",SUMIF('تحميل المصنعيات'!$E$3:$E$5000,الاوردرات!B194,'تحميل المصنعيات'!$O$3:$O$5000))</f>
        <v/>
      </c>
      <c r="L194" s="145" t="str">
        <f>IF(SUMIF('تحميل الخامات'!$F$3:$F$5000,الاوردرات!B194,'تحميل الخامات'!$M$3:$M$5000)=0,"",SUMIF('تحميل الخامات'!$F$3:$F$5000,الاوردرات!B194,'تحميل الخامات'!$M$3:$M$5000))</f>
        <v/>
      </c>
      <c r="M194" s="145" t="str">
        <f t="shared" si="4"/>
        <v/>
      </c>
      <c r="N194" s="145" t="str">
        <f t="shared" si="5"/>
        <v/>
      </c>
    </row>
    <row r="195" spans="2:14" ht="30" x14ac:dyDescent="0.25">
      <c r="B195" s="140">
        <v>193</v>
      </c>
      <c r="C195" s="143"/>
      <c r="D195" s="143"/>
      <c r="E195" s="143"/>
      <c r="F195" s="143"/>
      <c r="G195" s="143"/>
      <c r="H195" s="196"/>
      <c r="I195" s="144" t="str">
        <f>_xlfn.IFNA(VLOOKUP(B195,'تحميل المصنعيات'!$E$1:$AP$5000,38,0),"")</f>
        <v/>
      </c>
      <c r="J195" s="144" t="str" cm="1">
        <f t="array" ref="J195">_xlfn.IFNA(LOOKUP(5,1/(B195='تحميل المصنعيات'!$E$1:$E$5000),'تحميل المصنعيات'!$AP$1:$AP$5000),"")</f>
        <v/>
      </c>
      <c r="K195" s="145" t="str">
        <f>IF(SUMIF('تحميل المصنعيات'!$E$3:$E$5000,الاوردرات!B195,'تحميل المصنعيات'!$O$3:$O$5000)=0,"",SUMIF('تحميل المصنعيات'!$E$3:$E$5000,الاوردرات!B195,'تحميل المصنعيات'!$O$3:$O$5000))</f>
        <v/>
      </c>
      <c r="L195" s="145" t="str">
        <f>IF(SUMIF('تحميل الخامات'!$F$3:$F$5000,الاوردرات!B195,'تحميل الخامات'!$M$3:$M$5000)=0,"",SUMIF('تحميل الخامات'!$F$3:$F$5000,الاوردرات!B195,'تحميل الخامات'!$M$3:$M$5000))</f>
        <v/>
      </c>
      <c r="M195" s="145" t="str">
        <f t="shared" ref="M195:M258" si="6">IFERROR(K195/G195,"")</f>
        <v/>
      </c>
      <c r="N195" s="145" t="str">
        <f t="shared" ref="N195:N258" si="7">IFERROR(L195/G195,"")</f>
        <v/>
      </c>
    </row>
    <row r="196" spans="2:14" ht="30" x14ac:dyDescent="0.25">
      <c r="B196" s="141">
        <v>194</v>
      </c>
      <c r="C196" s="143"/>
      <c r="D196" s="143"/>
      <c r="E196" s="143"/>
      <c r="F196" s="143"/>
      <c r="G196" s="143"/>
      <c r="H196" s="196"/>
      <c r="I196" s="144" t="str">
        <f>_xlfn.IFNA(VLOOKUP(B196,'تحميل المصنعيات'!$E$1:$AP$5000,38,0),"")</f>
        <v/>
      </c>
      <c r="J196" s="144" t="str" cm="1">
        <f t="array" ref="J196">_xlfn.IFNA(LOOKUP(5,1/(B196='تحميل المصنعيات'!$E$1:$E$5000),'تحميل المصنعيات'!$AP$1:$AP$5000),"")</f>
        <v/>
      </c>
      <c r="K196" s="145" t="str">
        <f>IF(SUMIF('تحميل المصنعيات'!$E$3:$E$5000,الاوردرات!B196,'تحميل المصنعيات'!$O$3:$O$5000)=0,"",SUMIF('تحميل المصنعيات'!$E$3:$E$5000,الاوردرات!B196,'تحميل المصنعيات'!$O$3:$O$5000))</f>
        <v/>
      </c>
      <c r="L196" s="145" t="str">
        <f>IF(SUMIF('تحميل الخامات'!$F$3:$F$5000,الاوردرات!B196,'تحميل الخامات'!$M$3:$M$5000)=0,"",SUMIF('تحميل الخامات'!$F$3:$F$5000,الاوردرات!B196,'تحميل الخامات'!$M$3:$M$5000))</f>
        <v/>
      </c>
      <c r="M196" s="145" t="str">
        <f t="shared" si="6"/>
        <v/>
      </c>
      <c r="N196" s="145" t="str">
        <f t="shared" si="7"/>
        <v/>
      </c>
    </row>
    <row r="197" spans="2:14" ht="30" x14ac:dyDescent="0.25">
      <c r="B197" s="140">
        <v>195</v>
      </c>
      <c r="C197" s="143"/>
      <c r="D197" s="143"/>
      <c r="E197" s="143"/>
      <c r="F197" s="143"/>
      <c r="G197" s="143"/>
      <c r="H197" s="196"/>
      <c r="I197" s="144" t="str">
        <f>_xlfn.IFNA(VLOOKUP(B197,'تحميل المصنعيات'!$E$1:$AP$5000,38,0),"")</f>
        <v/>
      </c>
      <c r="J197" s="144" t="str" cm="1">
        <f t="array" ref="J197">_xlfn.IFNA(LOOKUP(5,1/(B197='تحميل المصنعيات'!$E$1:$E$5000),'تحميل المصنعيات'!$AP$1:$AP$5000),"")</f>
        <v/>
      </c>
      <c r="K197" s="145" t="str">
        <f>IF(SUMIF('تحميل المصنعيات'!$E$3:$E$5000,الاوردرات!B197,'تحميل المصنعيات'!$O$3:$O$5000)=0,"",SUMIF('تحميل المصنعيات'!$E$3:$E$5000,الاوردرات!B197,'تحميل المصنعيات'!$O$3:$O$5000))</f>
        <v/>
      </c>
      <c r="L197" s="145" t="str">
        <f>IF(SUMIF('تحميل الخامات'!$F$3:$F$5000,الاوردرات!B197,'تحميل الخامات'!$M$3:$M$5000)=0,"",SUMIF('تحميل الخامات'!$F$3:$F$5000,الاوردرات!B197,'تحميل الخامات'!$M$3:$M$5000))</f>
        <v/>
      </c>
      <c r="M197" s="145" t="str">
        <f t="shared" si="6"/>
        <v/>
      </c>
      <c r="N197" s="145" t="str">
        <f t="shared" si="7"/>
        <v/>
      </c>
    </row>
    <row r="198" spans="2:14" ht="30" x14ac:dyDescent="0.25">
      <c r="B198" s="141">
        <v>196</v>
      </c>
      <c r="C198" s="143"/>
      <c r="D198" s="143"/>
      <c r="E198" s="143"/>
      <c r="F198" s="143"/>
      <c r="G198" s="143"/>
      <c r="H198" s="196"/>
      <c r="I198" s="144" t="str">
        <f>_xlfn.IFNA(VLOOKUP(B198,'تحميل المصنعيات'!$E$1:$AP$5000,38,0),"")</f>
        <v/>
      </c>
      <c r="J198" s="144" t="str" cm="1">
        <f t="array" ref="J198">_xlfn.IFNA(LOOKUP(5,1/(B198='تحميل المصنعيات'!$E$1:$E$5000),'تحميل المصنعيات'!$AP$1:$AP$5000),"")</f>
        <v/>
      </c>
      <c r="K198" s="145" t="str">
        <f>IF(SUMIF('تحميل المصنعيات'!$E$3:$E$5000,الاوردرات!B198,'تحميل المصنعيات'!$O$3:$O$5000)=0,"",SUMIF('تحميل المصنعيات'!$E$3:$E$5000,الاوردرات!B198,'تحميل المصنعيات'!$O$3:$O$5000))</f>
        <v/>
      </c>
      <c r="L198" s="145" t="str">
        <f>IF(SUMIF('تحميل الخامات'!$F$3:$F$5000,الاوردرات!B198,'تحميل الخامات'!$M$3:$M$5000)=0,"",SUMIF('تحميل الخامات'!$F$3:$F$5000,الاوردرات!B198,'تحميل الخامات'!$M$3:$M$5000))</f>
        <v/>
      </c>
      <c r="M198" s="145" t="str">
        <f t="shared" si="6"/>
        <v/>
      </c>
      <c r="N198" s="145" t="str">
        <f t="shared" si="7"/>
        <v/>
      </c>
    </row>
    <row r="199" spans="2:14" ht="30" x14ac:dyDescent="0.25">
      <c r="B199" s="140">
        <v>197</v>
      </c>
      <c r="C199" s="143"/>
      <c r="D199" s="143"/>
      <c r="E199" s="143"/>
      <c r="F199" s="143"/>
      <c r="G199" s="143"/>
      <c r="H199" s="196"/>
      <c r="I199" s="144" t="str">
        <f>_xlfn.IFNA(VLOOKUP(B199,'تحميل المصنعيات'!$E$1:$AP$5000,38,0),"")</f>
        <v/>
      </c>
      <c r="J199" s="144" t="str" cm="1">
        <f t="array" ref="J199">_xlfn.IFNA(LOOKUP(5,1/(B199='تحميل المصنعيات'!$E$1:$E$5000),'تحميل المصنعيات'!$AP$1:$AP$5000),"")</f>
        <v/>
      </c>
      <c r="K199" s="145" t="str">
        <f>IF(SUMIF('تحميل المصنعيات'!$E$3:$E$5000,الاوردرات!B199,'تحميل المصنعيات'!$O$3:$O$5000)=0,"",SUMIF('تحميل المصنعيات'!$E$3:$E$5000,الاوردرات!B199,'تحميل المصنعيات'!$O$3:$O$5000))</f>
        <v/>
      </c>
      <c r="L199" s="145" t="str">
        <f>IF(SUMIF('تحميل الخامات'!$F$3:$F$5000,الاوردرات!B199,'تحميل الخامات'!$M$3:$M$5000)=0,"",SUMIF('تحميل الخامات'!$F$3:$F$5000,الاوردرات!B199,'تحميل الخامات'!$M$3:$M$5000))</f>
        <v/>
      </c>
      <c r="M199" s="145" t="str">
        <f t="shared" si="6"/>
        <v/>
      </c>
      <c r="N199" s="145" t="str">
        <f t="shared" si="7"/>
        <v/>
      </c>
    </row>
    <row r="200" spans="2:14" ht="30" x14ac:dyDescent="0.25">
      <c r="B200" s="141">
        <v>198</v>
      </c>
      <c r="C200" s="143"/>
      <c r="D200" s="143"/>
      <c r="E200" s="143"/>
      <c r="F200" s="143"/>
      <c r="G200" s="143"/>
      <c r="H200" s="196"/>
      <c r="I200" s="144" t="str">
        <f>_xlfn.IFNA(VLOOKUP(B200,'تحميل المصنعيات'!$E$1:$AP$5000,38,0),"")</f>
        <v/>
      </c>
      <c r="J200" s="144" t="str" cm="1">
        <f t="array" ref="J200">_xlfn.IFNA(LOOKUP(5,1/(B200='تحميل المصنعيات'!$E$1:$E$5000),'تحميل المصنعيات'!$AP$1:$AP$5000),"")</f>
        <v/>
      </c>
      <c r="K200" s="145" t="str">
        <f>IF(SUMIF('تحميل المصنعيات'!$E$3:$E$5000,الاوردرات!B200,'تحميل المصنعيات'!$O$3:$O$5000)=0,"",SUMIF('تحميل المصنعيات'!$E$3:$E$5000,الاوردرات!B200,'تحميل المصنعيات'!$O$3:$O$5000))</f>
        <v/>
      </c>
      <c r="L200" s="145" t="str">
        <f>IF(SUMIF('تحميل الخامات'!$F$3:$F$5000,الاوردرات!B200,'تحميل الخامات'!$M$3:$M$5000)=0,"",SUMIF('تحميل الخامات'!$F$3:$F$5000,الاوردرات!B200,'تحميل الخامات'!$M$3:$M$5000))</f>
        <v/>
      </c>
      <c r="M200" s="145" t="str">
        <f t="shared" si="6"/>
        <v/>
      </c>
      <c r="N200" s="145" t="str">
        <f t="shared" si="7"/>
        <v/>
      </c>
    </row>
    <row r="201" spans="2:14" ht="30" x14ac:dyDescent="0.25">
      <c r="B201" s="140">
        <v>199</v>
      </c>
      <c r="C201" s="143"/>
      <c r="D201" s="143"/>
      <c r="E201" s="143"/>
      <c r="F201" s="143"/>
      <c r="G201" s="143"/>
      <c r="H201" s="196"/>
      <c r="I201" s="144" t="str">
        <f>_xlfn.IFNA(VLOOKUP(B201,'تحميل المصنعيات'!$E$1:$AP$5000,38,0),"")</f>
        <v/>
      </c>
      <c r="J201" s="144" t="str" cm="1">
        <f t="array" ref="J201">_xlfn.IFNA(LOOKUP(5,1/(B201='تحميل المصنعيات'!$E$1:$E$5000),'تحميل المصنعيات'!$AP$1:$AP$5000),"")</f>
        <v/>
      </c>
      <c r="K201" s="145" t="str">
        <f>IF(SUMIF('تحميل المصنعيات'!$E$3:$E$5000,الاوردرات!B201,'تحميل المصنعيات'!$O$3:$O$5000)=0,"",SUMIF('تحميل المصنعيات'!$E$3:$E$5000,الاوردرات!B201,'تحميل المصنعيات'!$O$3:$O$5000))</f>
        <v/>
      </c>
      <c r="L201" s="145" t="str">
        <f>IF(SUMIF('تحميل الخامات'!$F$3:$F$5000,الاوردرات!B201,'تحميل الخامات'!$M$3:$M$5000)=0,"",SUMIF('تحميل الخامات'!$F$3:$F$5000,الاوردرات!B201,'تحميل الخامات'!$M$3:$M$5000))</f>
        <v/>
      </c>
      <c r="M201" s="145" t="str">
        <f t="shared" si="6"/>
        <v/>
      </c>
      <c r="N201" s="145" t="str">
        <f t="shared" si="7"/>
        <v/>
      </c>
    </row>
    <row r="202" spans="2:14" ht="30" x14ac:dyDescent="0.25">
      <c r="B202" s="141">
        <v>200</v>
      </c>
      <c r="C202" s="143"/>
      <c r="D202" s="143"/>
      <c r="E202" s="143"/>
      <c r="F202" s="143"/>
      <c r="G202" s="143"/>
      <c r="H202" s="196"/>
      <c r="I202" s="144" t="str">
        <f>_xlfn.IFNA(VLOOKUP(B202,'تحميل المصنعيات'!$E$1:$AP$5000,38,0),"")</f>
        <v/>
      </c>
      <c r="J202" s="144" t="str" cm="1">
        <f t="array" ref="J202">_xlfn.IFNA(LOOKUP(5,1/(B202='تحميل المصنعيات'!$E$1:$E$5000),'تحميل المصنعيات'!$AP$1:$AP$5000),"")</f>
        <v/>
      </c>
      <c r="K202" s="145" t="str">
        <f>IF(SUMIF('تحميل المصنعيات'!$E$3:$E$5000,الاوردرات!B202,'تحميل المصنعيات'!$O$3:$O$5000)=0,"",SUMIF('تحميل المصنعيات'!$E$3:$E$5000,الاوردرات!B202,'تحميل المصنعيات'!$O$3:$O$5000))</f>
        <v/>
      </c>
      <c r="L202" s="145" t="str">
        <f>IF(SUMIF('تحميل الخامات'!$F$3:$F$5000,الاوردرات!B202,'تحميل الخامات'!$M$3:$M$5000)=0,"",SUMIF('تحميل الخامات'!$F$3:$F$5000,الاوردرات!B202,'تحميل الخامات'!$M$3:$M$5000))</f>
        <v/>
      </c>
      <c r="M202" s="145" t="str">
        <f t="shared" si="6"/>
        <v/>
      </c>
      <c r="N202" s="145" t="str">
        <f t="shared" si="7"/>
        <v/>
      </c>
    </row>
    <row r="203" spans="2:14" ht="30" x14ac:dyDescent="0.25">
      <c r="B203" s="140">
        <v>201</v>
      </c>
      <c r="C203" s="143"/>
      <c r="D203" s="143"/>
      <c r="E203" s="143"/>
      <c r="F203" s="143"/>
      <c r="G203" s="143"/>
      <c r="H203" s="196"/>
      <c r="I203" s="144" t="str">
        <f>_xlfn.IFNA(VLOOKUP(B203,'تحميل المصنعيات'!$E$1:$AP$5000,38,0),"")</f>
        <v/>
      </c>
      <c r="J203" s="144" t="str" cm="1">
        <f t="array" ref="J203">_xlfn.IFNA(LOOKUP(5,1/(B203='تحميل المصنعيات'!$E$1:$E$5000),'تحميل المصنعيات'!$AP$1:$AP$5000),"")</f>
        <v/>
      </c>
      <c r="K203" s="145" t="str">
        <f>IF(SUMIF('تحميل المصنعيات'!$E$3:$E$5000,الاوردرات!B203,'تحميل المصنعيات'!$O$3:$O$5000)=0,"",SUMIF('تحميل المصنعيات'!$E$3:$E$5000,الاوردرات!B203,'تحميل المصنعيات'!$O$3:$O$5000))</f>
        <v/>
      </c>
      <c r="L203" s="145" t="str">
        <f>IF(SUMIF('تحميل الخامات'!$F$3:$F$5000,الاوردرات!B203,'تحميل الخامات'!$M$3:$M$5000)=0,"",SUMIF('تحميل الخامات'!$F$3:$F$5000,الاوردرات!B203,'تحميل الخامات'!$M$3:$M$5000))</f>
        <v/>
      </c>
      <c r="M203" s="145" t="str">
        <f t="shared" si="6"/>
        <v/>
      </c>
      <c r="N203" s="145" t="str">
        <f t="shared" si="7"/>
        <v/>
      </c>
    </row>
    <row r="204" spans="2:14" ht="30" x14ac:dyDescent="0.25">
      <c r="B204" s="141">
        <v>202</v>
      </c>
      <c r="C204" s="143"/>
      <c r="D204" s="143"/>
      <c r="E204" s="143"/>
      <c r="F204" s="143"/>
      <c r="G204" s="143"/>
      <c r="H204" s="196"/>
      <c r="I204" s="144" t="str">
        <f>_xlfn.IFNA(VLOOKUP(B204,'تحميل المصنعيات'!$E$1:$AP$5000,38,0),"")</f>
        <v/>
      </c>
      <c r="J204" s="144" t="str" cm="1">
        <f t="array" ref="J204">_xlfn.IFNA(LOOKUP(5,1/(B204='تحميل المصنعيات'!$E$1:$E$5000),'تحميل المصنعيات'!$AP$1:$AP$5000),"")</f>
        <v/>
      </c>
      <c r="K204" s="145" t="str">
        <f>IF(SUMIF('تحميل المصنعيات'!$E$3:$E$5000,الاوردرات!B204,'تحميل المصنعيات'!$O$3:$O$5000)=0,"",SUMIF('تحميل المصنعيات'!$E$3:$E$5000,الاوردرات!B204,'تحميل المصنعيات'!$O$3:$O$5000))</f>
        <v/>
      </c>
      <c r="L204" s="145" t="str">
        <f>IF(SUMIF('تحميل الخامات'!$F$3:$F$5000,الاوردرات!B204,'تحميل الخامات'!$M$3:$M$5000)=0,"",SUMIF('تحميل الخامات'!$F$3:$F$5000,الاوردرات!B204,'تحميل الخامات'!$M$3:$M$5000))</f>
        <v/>
      </c>
      <c r="M204" s="145" t="str">
        <f t="shared" si="6"/>
        <v/>
      </c>
      <c r="N204" s="145" t="str">
        <f t="shared" si="7"/>
        <v/>
      </c>
    </row>
    <row r="205" spans="2:14" ht="30" x14ac:dyDescent="0.25">
      <c r="B205" s="140">
        <v>203</v>
      </c>
      <c r="C205" s="143"/>
      <c r="D205" s="143"/>
      <c r="E205" s="143"/>
      <c r="F205" s="143"/>
      <c r="G205" s="143"/>
      <c r="H205" s="196"/>
      <c r="I205" s="144" t="str">
        <f>_xlfn.IFNA(VLOOKUP(B205,'تحميل المصنعيات'!$E$1:$AP$5000,38,0),"")</f>
        <v/>
      </c>
      <c r="J205" s="144" t="str" cm="1">
        <f t="array" ref="J205">_xlfn.IFNA(LOOKUP(5,1/(B205='تحميل المصنعيات'!$E$1:$E$5000),'تحميل المصنعيات'!$AP$1:$AP$5000),"")</f>
        <v/>
      </c>
      <c r="K205" s="145" t="str">
        <f>IF(SUMIF('تحميل المصنعيات'!$E$3:$E$5000,الاوردرات!B205,'تحميل المصنعيات'!$O$3:$O$5000)=0,"",SUMIF('تحميل المصنعيات'!$E$3:$E$5000,الاوردرات!B205,'تحميل المصنعيات'!$O$3:$O$5000))</f>
        <v/>
      </c>
      <c r="L205" s="145" t="str">
        <f>IF(SUMIF('تحميل الخامات'!$F$3:$F$5000,الاوردرات!B205,'تحميل الخامات'!$M$3:$M$5000)=0,"",SUMIF('تحميل الخامات'!$F$3:$F$5000,الاوردرات!B205,'تحميل الخامات'!$M$3:$M$5000))</f>
        <v/>
      </c>
      <c r="M205" s="145" t="str">
        <f t="shared" si="6"/>
        <v/>
      </c>
      <c r="N205" s="145" t="str">
        <f t="shared" si="7"/>
        <v/>
      </c>
    </row>
    <row r="206" spans="2:14" ht="30" x14ac:dyDescent="0.25">
      <c r="B206" s="141">
        <v>204</v>
      </c>
      <c r="C206" s="143"/>
      <c r="D206" s="143"/>
      <c r="E206" s="143"/>
      <c r="F206" s="143"/>
      <c r="G206" s="143"/>
      <c r="H206" s="196"/>
      <c r="I206" s="144" t="str">
        <f>_xlfn.IFNA(VLOOKUP(B206,'تحميل المصنعيات'!$E$1:$AP$5000,38,0),"")</f>
        <v/>
      </c>
      <c r="J206" s="144" t="str" cm="1">
        <f t="array" ref="J206">_xlfn.IFNA(LOOKUP(5,1/(B206='تحميل المصنعيات'!$E$1:$E$5000),'تحميل المصنعيات'!$AP$1:$AP$5000),"")</f>
        <v/>
      </c>
      <c r="K206" s="145" t="str">
        <f>IF(SUMIF('تحميل المصنعيات'!$E$3:$E$5000,الاوردرات!B206,'تحميل المصنعيات'!$O$3:$O$5000)=0,"",SUMIF('تحميل المصنعيات'!$E$3:$E$5000,الاوردرات!B206,'تحميل المصنعيات'!$O$3:$O$5000))</f>
        <v/>
      </c>
      <c r="L206" s="145" t="str">
        <f>IF(SUMIF('تحميل الخامات'!$F$3:$F$5000,الاوردرات!B206,'تحميل الخامات'!$M$3:$M$5000)=0,"",SUMIF('تحميل الخامات'!$F$3:$F$5000,الاوردرات!B206,'تحميل الخامات'!$M$3:$M$5000))</f>
        <v/>
      </c>
      <c r="M206" s="145" t="str">
        <f t="shared" si="6"/>
        <v/>
      </c>
      <c r="N206" s="145" t="str">
        <f t="shared" si="7"/>
        <v/>
      </c>
    </row>
    <row r="207" spans="2:14" ht="30" x14ac:dyDescent="0.25">
      <c r="B207" s="140">
        <v>205</v>
      </c>
      <c r="C207" s="143"/>
      <c r="D207" s="143"/>
      <c r="E207" s="143"/>
      <c r="F207" s="143"/>
      <c r="G207" s="143"/>
      <c r="H207" s="196"/>
      <c r="I207" s="144" t="str">
        <f>_xlfn.IFNA(VLOOKUP(B207,'تحميل المصنعيات'!$E$1:$AP$5000,38,0),"")</f>
        <v/>
      </c>
      <c r="J207" s="144" t="str" cm="1">
        <f t="array" ref="J207">_xlfn.IFNA(LOOKUP(5,1/(B207='تحميل المصنعيات'!$E$1:$E$5000),'تحميل المصنعيات'!$AP$1:$AP$5000),"")</f>
        <v/>
      </c>
      <c r="K207" s="145" t="str">
        <f>IF(SUMIF('تحميل المصنعيات'!$E$3:$E$5000,الاوردرات!B207,'تحميل المصنعيات'!$O$3:$O$5000)=0,"",SUMIF('تحميل المصنعيات'!$E$3:$E$5000,الاوردرات!B207,'تحميل المصنعيات'!$O$3:$O$5000))</f>
        <v/>
      </c>
      <c r="L207" s="145" t="str">
        <f>IF(SUMIF('تحميل الخامات'!$F$3:$F$5000,الاوردرات!B207,'تحميل الخامات'!$M$3:$M$5000)=0,"",SUMIF('تحميل الخامات'!$F$3:$F$5000,الاوردرات!B207,'تحميل الخامات'!$M$3:$M$5000))</f>
        <v/>
      </c>
      <c r="M207" s="145" t="str">
        <f t="shared" si="6"/>
        <v/>
      </c>
      <c r="N207" s="145" t="str">
        <f t="shared" si="7"/>
        <v/>
      </c>
    </row>
    <row r="208" spans="2:14" ht="30" x14ac:dyDescent="0.25">
      <c r="B208" s="141">
        <v>206</v>
      </c>
      <c r="C208" s="143"/>
      <c r="D208" s="143"/>
      <c r="E208" s="143"/>
      <c r="F208" s="143"/>
      <c r="G208" s="143"/>
      <c r="H208" s="196"/>
      <c r="I208" s="144" t="str">
        <f>_xlfn.IFNA(VLOOKUP(B208,'تحميل المصنعيات'!$E$1:$AP$5000,38,0),"")</f>
        <v/>
      </c>
      <c r="J208" s="144" t="str" cm="1">
        <f t="array" ref="J208">_xlfn.IFNA(LOOKUP(5,1/(B208='تحميل المصنعيات'!$E$1:$E$5000),'تحميل المصنعيات'!$AP$1:$AP$5000),"")</f>
        <v/>
      </c>
      <c r="K208" s="145" t="str">
        <f>IF(SUMIF('تحميل المصنعيات'!$E$3:$E$5000,الاوردرات!B208,'تحميل المصنعيات'!$O$3:$O$5000)=0,"",SUMIF('تحميل المصنعيات'!$E$3:$E$5000,الاوردرات!B208,'تحميل المصنعيات'!$O$3:$O$5000))</f>
        <v/>
      </c>
      <c r="L208" s="145" t="str">
        <f>IF(SUMIF('تحميل الخامات'!$F$3:$F$5000,الاوردرات!B208,'تحميل الخامات'!$M$3:$M$5000)=0,"",SUMIF('تحميل الخامات'!$F$3:$F$5000,الاوردرات!B208,'تحميل الخامات'!$M$3:$M$5000))</f>
        <v/>
      </c>
      <c r="M208" s="145" t="str">
        <f t="shared" si="6"/>
        <v/>
      </c>
      <c r="N208" s="145" t="str">
        <f t="shared" si="7"/>
        <v/>
      </c>
    </row>
    <row r="209" spans="2:14" ht="30" x14ac:dyDescent="0.25">
      <c r="B209" s="140">
        <v>207</v>
      </c>
      <c r="C209" s="143"/>
      <c r="D209" s="143"/>
      <c r="E209" s="143"/>
      <c r="F209" s="143"/>
      <c r="G209" s="143"/>
      <c r="H209" s="196"/>
      <c r="I209" s="144" t="str">
        <f>_xlfn.IFNA(VLOOKUP(B209,'تحميل المصنعيات'!$E$1:$AP$5000,38,0),"")</f>
        <v/>
      </c>
      <c r="J209" s="144" t="str" cm="1">
        <f t="array" ref="J209">_xlfn.IFNA(LOOKUP(5,1/(B209='تحميل المصنعيات'!$E$1:$E$5000),'تحميل المصنعيات'!$AP$1:$AP$5000),"")</f>
        <v/>
      </c>
      <c r="K209" s="145" t="str">
        <f>IF(SUMIF('تحميل المصنعيات'!$E$3:$E$5000,الاوردرات!B209,'تحميل المصنعيات'!$O$3:$O$5000)=0,"",SUMIF('تحميل المصنعيات'!$E$3:$E$5000,الاوردرات!B209,'تحميل المصنعيات'!$O$3:$O$5000))</f>
        <v/>
      </c>
      <c r="L209" s="145" t="str">
        <f>IF(SUMIF('تحميل الخامات'!$F$3:$F$5000,الاوردرات!B209,'تحميل الخامات'!$M$3:$M$5000)=0,"",SUMIF('تحميل الخامات'!$F$3:$F$5000,الاوردرات!B209,'تحميل الخامات'!$M$3:$M$5000))</f>
        <v/>
      </c>
      <c r="M209" s="145" t="str">
        <f t="shared" si="6"/>
        <v/>
      </c>
      <c r="N209" s="145" t="str">
        <f t="shared" si="7"/>
        <v/>
      </c>
    </row>
    <row r="210" spans="2:14" ht="30" x14ac:dyDescent="0.25">
      <c r="B210" s="141">
        <v>208</v>
      </c>
      <c r="C210" s="143"/>
      <c r="D210" s="143"/>
      <c r="E210" s="143"/>
      <c r="F210" s="143"/>
      <c r="G210" s="143"/>
      <c r="H210" s="196"/>
      <c r="I210" s="144" t="str">
        <f>_xlfn.IFNA(VLOOKUP(B210,'تحميل المصنعيات'!$E$1:$AP$5000,38,0),"")</f>
        <v/>
      </c>
      <c r="J210" s="144" t="str" cm="1">
        <f t="array" ref="J210">_xlfn.IFNA(LOOKUP(5,1/(B210='تحميل المصنعيات'!$E$1:$E$5000),'تحميل المصنعيات'!$AP$1:$AP$5000),"")</f>
        <v/>
      </c>
      <c r="K210" s="145" t="str">
        <f>IF(SUMIF('تحميل المصنعيات'!$E$3:$E$5000,الاوردرات!B210,'تحميل المصنعيات'!$O$3:$O$5000)=0,"",SUMIF('تحميل المصنعيات'!$E$3:$E$5000,الاوردرات!B210,'تحميل المصنعيات'!$O$3:$O$5000))</f>
        <v/>
      </c>
      <c r="L210" s="145" t="str">
        <f>IF(SUMIF('تحميل الخامات'!$F$3:$F$5000,الاوردرات!B210,'تحميل الخامات'!$M$3:$M$5000)=0,"",SUMIF('تحميل الخامات'!$F$3:$F$5000,الاوردرات!B210,'تحميل الخامات'!$M$3:$M$5000))</f>
        <v/>
      </c>
      <c r="M210" s="145" t="str">
        <f t="shared" si="6"/>
        <v/>
      </c>
      <c r="N210" s="145" t="str">
        <f t="shared" si="7"/>
        <v/>
      </c>
    </row>
    <row r="211" spans="2:14" ht="30" x14ac:dyDescent="0.25">
      <c r="B211" s="140">
        <v>209</v>
      </c>
      <c r="C211" s="143"/>
      <c r="D211" s="143"/>
      <c r="E211" s="143"/>
      <c r="F211" s="143"/>
      <c r="G211" s="143"/>
      <c r="H211" s="196"/>
      <c r="I211" s="144" t="str">
        <f>_xlfn.IFNA(VLOOKUP(B211,'تحميل المصنعيات'!$E$1:$AP$5000,38,0),"")</f>
        <v/>
      </c>
      <c r="J211" s="144" t="str" cm="1">
        <f t="array" ref="J211">_xlfn.IFNA(LOOKUP(5,1/(B211='تحميل المصنعيات'!$E$1:$E$5000),'تحميل المصنعيات'!$AP$1:$AP$5000),"")</f>
        <v/>
      </c>
      <c r="K211" s="145" t="str">
        <f>IF(SUMIF('تحميل المصنعيات'!$E$3:$E$5000,الاوردرات!B211,'تحميل المصنعيات'!$O$3:$O$5000)=0,"",SUMIF('تحميل المصنعيات'!$E$3:$E$5000,الاوردرات!B211,'تحميل المصنعيات'!$O$3:$O$5000))</f>
        <v/>
      </c>
      <c r="L211" s="145" t="str">
        <f>IF(SUMIF('تحميل الخامات'!$F$3:$F$5000,الاوردرات!B211,'تحميل الخامات'!$M$3:$M$5000)=0,"",SUMIF('تحميل الخامات'!$F$3:$F$5000,الاوردرات!B211,'تحميل الخامات'!$M$3:$M$5000))</f>
        <v/>
      </c>
      <c r="M211" s="145" t="str">
        <f t="shared" si="6"/>
        <v/>
      </c>
      <c r="N211" s="145" t="str">
        <f t="shared" si="7"/>
        <v/>
      </c>
    </row>
    <row r="212" spans="2:14" ht="30" x14ac:dyDescent="0.25">
      <c r="B212" s="141">
        <v>210</v>
      </c>
      <c r="C212" s="143"/>
      <c r="D212" s="143"/>
      <c r="E212" s="143"/>
      <c r="F212" s="143"/>
      <c r="G212" s="143"/>
      <c r="H212" s="196"/>
      <c r="I212" s="144" t="str">
        <f>_xlfn.IFNA(VLOOKUP(B212,'تحميل المصنعيات'!$E$1:$AP$5000,38,0),"")</f>
        <v/>
      </c>
      <c r="J212" s="144" t="str" cm="1">
        <f t="array" ref="J212">_xlfn.IFNA(LOOKUP(5,1/(B212='تحميل المصنعيات'!$E$1:$E$5000),'تحميل المصنعيات'!$AP$1:$AP$5000),"")</f>
        <v/>
      </c>
      <c r="K212" s="145" t="str">
        <f>IF(SUMIF('تحميل المصنعيات'!$E$3:$E$5000,الاوردرات!B212,'تحميل المصنعيات'!$O$3:$O$5000)=0,"",SUMIF('تحميل المصنعيات'!$E$3:$E$5000,الاوردرات!B212,'تحميل المصنعيات'!$O$3:$O$5000))</f>
        <v/>
      </c>
      <c r="L212" s="145" t="str">
        <f>IF(SUMIF('تحميل الخامات'!$F$3:$F$5000,الاوردرات!B212,'تحميل الخامات'!$M$3:$M$5000)=0,"",SUMIF('تحميل الخامات'!$F$3:$F$5000,الاوردرات!B212,'تحميل الخامات'!$M$3:$M$5000))</f>
        <v/>
      </c>
      <c r="M212" s="145" t="str">
        <f t="shared" si="6"/>
        <v/>
      </c>
      <c r="N212" s="145" t="str">
        <f t="shared" si="7"/>
        <v/>
      </c>
    </row>
    <row r="213" spans="2:14" ht="30" x14ac:dyDescent="0.25">
      <c r="B213" s="140">
        <v>211</v>
      </c>
      <c r="C213" s="143"/>
      <c r="D213" s="143"/>
      <c r="E213" s="143"/>
      <c r="F213" s="143"/>
      <c r="G213" s="143"/>
      <c r="H213" s="196"/>
      <c r="I213" s="144" t="str">
        <f>_xlfn.IFNA(VLOOKUP(B213,'تحميل المصنعيات'!$E$1:$AP$5000,38,0),"")</f>
        <v/>
      </c>
      <c r="J213" s="144" t="str" cm="1">
        <f t="array" ref="J213">_xlfn.IFNA(LOOKUP(5,1/(B213='تحميل المصنعيات'!$E$1:$E$5000),'تحميل المصنعيات'!$AP$1:$AP$5000),"")</f>
        <v/>
      </c>
      <c r="K213" s="145" t="str">
        <f>IF(SUMIF('تحميل المصنعيات'!$E$3:$E$5000,الاوردرات!B213,'تحميل المصنعيات'!$O$3:$O$5000)=0,"",SUMIF('تحميل المصنعيات'!$E$3:$E$5000,الاوردرات!B213,'تحميل المصنعيات'!$O$3:$O$5000))</f>
        <v/>
      </c>
      <c r="L213" s="145" t="str">
        <f>IF(SUMIF('تحميل الخامات'!$F$3:$F$5000,الاوردرات!B213,'تحميل الخامات'!$M$3:$M$5000)=0,"",SUMIF('تحميل الخامات'!$F$3:$F$5000,الاوردرات!B213,'تحميل الخامات'!$M$3:$M$5000))</f>
        <v/>
      </c>
      <c r="M213" s="145" t="str">
        <f t="shared" si="6"/>
        <v/>
      </c>
      <c r="N213" s="145" t="str">
        <f t="shared" si="7"/>
        <v/>
      </c>
    </row>
    <row r="214" spans="2:14" ht="30" x14ac:dyDescent="0.25">
      <c r="B214" s="141">
        <v>212</v>
      </c>
      <c r="C214" s="143"/>
      <c r="D214" s="143"/>
      <c r="E214" s="143"/>
      <c r="F214" s="143"/>
      <c r="G214" s="143"/>
      <c r="H214" s="196"/>
      <c r="I214" s="144" t="str">
        <f>_xlfn.IFNA(VLOOKUP(B214,'تحميل المصنعيات'!$E$1:$AP$5000,38,0),"")</f>
        <v/>
      </c>
      <c r="J214" s="144" t="str" cm="1">
        <f t="array" ref="J214">_xlfn.IFNA(LOOKUP(5,1/(B214='تحميل المصنعيات'!$E$1:$E$5000),'تحميل المصنعيات'!$AP$1:$AP$5000),"")</f>
        <v/>
      </c>
      <c r="K214" s="145" t="str">
        <f>IF(SUMIF('تحميل المصنعيات'!$E$3:$E$5000,الاوردرات!B214,'تحميل المصنعيات'!$O$3:$O$5000)=0,"",SUMIF('تحميل المصنعيات'!$E$3:$E$5000,الاوردرات!B214,'تحميل المصنعيات'!$O$3:$O$5000))</f>
        <v/>
      </c>
      <c r="L214" s="145" t="str">
        <f>IF(SUMIF('تحميل الخامات'!$F$3:$F$5000,الاوردرات!B214,'تحميل الخامات'!$M$3:$M$5000)=0,"",SUMIF('تحميل الخامات'!$F$3:$F$5000,الاوردرات!B214,'تحميل الخامات'!$M$3:$M$5000))</f>
        <v/>
      </c>
      <c r="M214" s="145" t="str">
        <f t="shared" si="6"/>
        <v/>
      </c>
      <c r="N214" s="145" t="str">
        <f t="shared" si="7"/>
        <v/>
      </c>
    </row>
    <row r="215" spans="2:14" ht="30" x14ac:dyDescent="0.25">
      <c r="B215" s="140">
        <v>213</v>
      </c>
      <c r="C215" s="143"/>
      <c r="D215" s="143"/>
      <c r="E215" s="143"/>
      <c r="F215" s="143"/>
      <c r="G215" s="143"/>
      <c r="H215" s="196"/>
      <c r="I215" s="144" t="str">
        <f>_xlfn.IFNA(VLOOKUP(B215,'تحميل المصنعيات'!$E$1:$AP$5000,38,0),"")</f>
        <v/>
      </c>
      <c r="J215" s="144" t="str" cm="1">
        <f t="array" ref="J215">_xlfn.IFNA(LOOKUP(5,1/(B215='تحميل المصنعيات'!$E$1:$E$5000),'تحميل المصنعيات'!$AP$1:$AP$5000),"")</f>
        <v/>
      </c>
      <c r="K215" s="145" t="str">
        <f>IF(SUMIF('تحميل المصنعيات'!$E$3:$E$5000,الاوردرات!B215,'تحميل المصنعيات'!$O$3:$O$5000)=0,"",SUMIF('تحميل المصنعيات'!$E$3:$E$5000,الاوردرات!B215,'تحميل المصنعيات'!$O$3:$O$5000))</f>
        <v/>
      </c>
      <c r="L215" s="145" t="str">
        <f>IF(SUMIF('تحميل الخامات'!$F$3:$F$5000,الاوردرات!B215,'تحميل الخامات'!$M$3:$M$5000)=0,"",SUMIF('تحميل الخامات'!$F$3:$F$5000,الاوردرات!B215,'تحميل الخامات'!$M$3:$M$5000))</f>
        <v/>
      </c>
      <c r="M215" s="145" t="str">
        <f t="shared" si="6"/>
        <v/>
      </c>
      <c r="N215" s="145" t="str">
        <f t="shared" si="7"/>
        <v/>
      </c>
    </row>
    <row r="216" spans="2:14" ht="30" x14ac:dyDescent="0.25">
      <c r="B216" s="141">
        <v>214</v>
      </c>
      <c r="C216" s="143"/>
      <c r="D216" s="143"/>
      <c r="E216" s="143"/>
      <c r="F216" s="143"/>
      <c r="G216" s="143"/>
      <c r="H216" s="196"/>
      <c r="I216" s="144" t="str">
        <f>_xlfn.IFNA(VLOOKUP(B216,'تحميل المصنعيات'!$E$1:$AP$5000,38,0),"")</f>
        <v/>
      </c>
      <c r="J216" s="144" t="str" cm="1">
        <f t="array" ref="J216">_xlfn.IFNA(LOOKUP(5,1/(B216='تحميل المصنعيات'!$E$1:$E$5000),'تحميل المصنعيات'!$AP$1:$AP$5000),"")</f>
        <v/>
      </c>
      <c r="K216" s="145" t="str">
        <f>IF(SUMIF('تحميل المصنعيات'!$E$3:$E$5000,الاوردرات!B216,'تحميل المصنعيات'!$O$3:$O$5000)=0,"",SUMIF('تحميل المصنعيات'!$E$3:$E$5000,الاوردرات!B216,'تحميل المصنعيات'!$O$3:$O$5000))</f>
        <v/>
      </c>
      <c r="L216" s="145" t="str">
        <f>IF(SUMIF('تحميل الخامات'!$F$3:$F$5000,الاوردرات!B216,'تحميل الخامات'!$M$3:$M$5000)=0,"",SUMIF('تحميل الخامات'!$F$3:$F$5000,الاوردرات!B216,'تحميل الخامات'!$M$3:$M$5000))</f>
        <v/>
      </c>
      <c r="M216" s="145" t="str">
        <f t="shared" si="6"/>
        <v/>
      </c>
      <c r="N216" s="145" t="str">
        <f t="shared" si="7"/>
        <v/>
      </c>
    </row>
    <row r="217" spans="2:14" ht="30" x14ac:dyDescent="0.25">
      <c r="B217" s="140">
        <v>215</v>
      </c>
      <c r="C217" s="143"/>
      <c r="D217" s="143"/>
      <c r="E217" s="143"/>
      <c r="F217" s="143"/>
      <c r="G217" s="143"/>
      <c r="H217" s="196"/>
      <c r="I217" s="144" t="str">
        <f>_xlfn.IFNA(VLOOKUP(B217,'تحميل المصنعيات'!$E$1:$AP$5000,38,0),"")</f>
        <v/>
      </c>
      <c r="J217" s="144" t="str" cm="1">
        <f t="array" ref="J217">_xlfn.IFNA(LOOKUP(5,1/(B217='تحميل المصنعيات'!$E$1:$E$5000),'تحميل المصنعيات'!$AP$1:$AP$5000),"")</f>
        <v/>
      </c>
      <c r="K217" s="145" t="str">
        <f>IF(SUMIF('تحميل المصنعيات'!$E$3:$E$5000,الاوردرات!B217,'تحميل المصنعيات'!$O$3:$O$5000)=0,"",SUMIF('تحميل المصنعيات'!$E$3:$E$5000,الاوردرات!B217,'تحميل المصنعيات'!$O$3:$O$5000))</f>
        <v/>
      </c>
      <c r="L217" s="145" t="str">
        <f>IF(SUMIF('تحميل الخامات'!$F$3:$F$5000,الاوردرات!B217,'تحميل الخامات'!$M$3:$M$5000)=0,"",SUMIF('تحميل الخامات'!$F$3:$F$5000,الاوردرات!B217,'تحميل الخامات'!$M$3:$M$5000))</f>
        <v/>
      </c>
      <c r="M217" s="145" t="str">
        <f t="shared" si="6"/>
        <v/>
      </c>
      <c r="N217" s="145" t="str">
        <f t="shared" si="7"/>
        <v/>
      </c>
    </row>
    <row r="218" spans="2:14" ht="30" x14ac:dyDescent="0.25">
      <c r="B218" s="141">
        <v>216</v>
      </c>
      <c r="C218" s="143"/>
      <c r="D218" s="143"/>
      <c r="E218" s="143"/>
      <c r="F218" s="143"/>
      <c r="G218" s="143"/>
      <c r="H218" s="196"/>
      <c r="I218" s="144" t="str">
        <f>_xlfn.IFNA(VLOOKUP(B218,'تحميل المصنعيات'!$E$1:$AP$5000,38,0),"")</f>
        <v/>
      </c>
      <c r="J218" s="144" t="str" cm="1">
        <f t="array" ref="J218">_xlfn.IFNA(LOOKUP(5,1/(B218='تحميل المصنعيات'!$E$1:$E$5000),'تحميل المصنعيات'!$AP$1:$AP$5000),"")</f>
        <v/>
      </c>
      <c r="K218" s="145" t="str">
        <f>IF(SUMIF('تحميل المصنعيات'!$E$3:$E$5000,الاوردرات!B218,'تحميل المصنعيات'!$O$3:$O$5000)=0,"",SUMIF('تحميل المصنعيات'!$E$3:$E$5000,الاوردرات!B218,'تحميل المصنعيات'!$O$3:$O$5000))</f>
        <v/>
      </c>
      <c r="L218" s="145" t="str">
        <f>IF(SUMIF('تحميل الخامات'!$F$3:$F$5000,الاوردرات!B218,'تحميل الخامات'!$M$3:$M$5000)=0,"",SUMIF('تحميل الخامات'!$F$3:$F$5000,الاوردرات!B218,'تحميل الخامات'!$M$3:$M$5000))</f>
        <v/>
      </c>
      <c r="M218" s="145" t="str">
        <f t="shared" si="6"/>
        <v/>
      </c>
      <c r="N218" s="145" t="str">
        <f t="shared" si="7"/>
        <v/>
      </c>
    </row>
    <row r="219" spans="2:14" ht="30" x14ac:dyDescent="0.25">
      <c r="B219" s="140">
        <v>217</v>
      </c>
      <c r="C219" s="143"/>
      <c r="D219" s="143"/>
      <c r="E219" s="143"/>
      <c r="F219" s="143"/>
      <c r="G219" s="143"/>
      <c r="H219" s="196"/>
      <c r="I219" s="144" t="str">
        <f>_xlfn.IFNA(VLOOKUP(B219,'تحميل المصنعيات'!$E$1:$AP$5000,38,0),"")</f>
        <v/>
      </c>
      <c r="J219" s="144" t="str" cm="1">
        <f t="array" ref="J219">_xlfn.IFNA(LOOKUP(5,1/(B219='تحميل المصنعيات'!$E$1:$E$5000),'تحميل المصنعيات'!$AP$1:$AP$5000),"")</f>
        <v/>
      </c>
      <c r="K219" s="145" t="str">
        <f>IF(SUMIF('تحميل المصنعيات'!$E$3:$E$5000,الاوردرات!B219,'تحميل المصنعيات'!$O$3:$O$5000)=0,"",SUMIF('تحميل المصنعيات'!$E$3:$E$5000,الاوردرات!B219,'تحميل المصنعيات'!$O$3:$O$5000))</f>
        <v/>
      </c>
      <c r="L219" s="145" t="str">
        <f>IF(SUMIF('تحميل الخامات'!$F$3:$F$5000,الاوردرات!B219,'تحميل الخامات'!$M$3:$M$5000)=0,"",SUMIF('تحميل الخامات'!$F$3:$F$5000,الاوردرات!B219,'تحميل الخامات'!$M$3:$M$5000))</f>
        <v/>
      </c>
      <c r="M219" s="145" t="str">
        <f t="shared" si="6"/>
        <v/>
      </c>
      <c r="N219" s="145" t="str">
        <f t="shared" si="7"/>
        <v/>
      </c>
    </row>
    <row r="220" spans="2:14" ht="30" x14ac:dyDescent="0.25">
      <c r="B220" s="141">
        <v>218</v>
      </c>
      <c r="C220" s="143"/>
      <c r="D220" s="143"/>
      <c r="E220" s="143"/>
      <c r="F220" s="143"/>
      <c r="G220" s="143"/>
      <c r="H220" s="196"/>
      <c r="I220" s="144" t="str">
        <f>_xlfn.IFNA(VLOOKUP(B220,'تحميل المصنعيات'!$E$1:$AP$5000,38,0),"")</f>
        <v/>
      </c>
      <c r="J220" s="144" t="str" cm="1">
        <f t="array" ref="J220">_xlfn.IFNA(LOOKUP(5,1/(B220='تحميل المصنعيات'!$E$1:$E$5000),'تحميل المصنعيات'!$AP$1:$AP$5000),"")</f>
        <v/>
      </c>
      <c r="K220" s="145" t="str">
        <f>IF(SUMIF('تحميل المصنعيات'!$E$3:$E$5000,الاوردرات!B220,'تحميل المصنعيات'!$O$3:$O$5000)=0,"",SUMIF('تحميل المصنعيات'!$E$3:$E$5000,الاوردرات!B220,'تحميل المصنعيات'!$O$3:$O$5000))</f>
        <v/>
      </c>
      <c r="L220" s="145" t="str">
        <f>IF(SUMIF('تحميل الخامات'!$F$3:$F$5000,الاوردرات!B220,'تحميل الخامات'!$M$3:$M$5000)=0,"",SUMIF('تحميل الخامات'!$F$3:$F$5000,الاوردرات!B220,'تحميل الخامات'!$M$3:$M$5000))</f>
        <v/>
      </c>
      <c r="M220" s="145" t="str">
        <f t="shared" si="6"/>
        <v/>
      </c>
      <c r="N220" s="145" t="str">
        <f t="shared" si="7"/>
        <v/>
      </c>
    </row>
    <row r="221" spans="2:14" ht="30" x14ac:dyDescent="0.25">
      <c r="B221" s="140">
        <v>219</v>
      </c>
      <c r="C221" s="143"/>
      <c r="D221" s="143"/>
      <c r="E221" s="143"/>
      <c r="F221" s="143"/>
      <c r="G221" s="143"/>
      <c r="H221" s="196"/>
      <c r="I221" s="144" t="str">
        <f>_xlfn.IFNA(VLOOKUP(B221,'تحميل المصنعيات'!$E$1:$AP$5000,38,0),"")</f>
        <v/>
      </c>
      <c r="J221" s="144" t="str" cm="1">
        <f t="array" ref="J221">_xlfn.IFNA(LOOKUP(5,1/(B221='تحميل المصنعيات'!$E$1:$E$5000),'تحميل المصنعيات'!$AP$1:$AP$5000),"")</f>
        <v/>
      </c>
      <c r="K221" s="145" t="str">
        <f>IF(SUMIF('تحميل المصنعيات'!$E$3:$E$5000,الاوردرات!B221,'تحميل المصنعيات'!$O$3:$O$5000)=0,"",SUMIF('تحميل المصنعيات'!$E$3:$E$5000,الاوردرات!B221,'تحميل المصنعيات'!$O$3:$O$5000))</f>
        <v/>
      </c>
      <c r="L221" s="145" t="str">
        <f>IF(SUMIF('تحميل الخامات'!$F$3:$F$5000,الاوردرات!B221,'تحميل الخامات'!$M$3:$M$5000)=0,"",SUMIF('تحميل الخامات'!$F$3:$F$5000,الاوردرات!B221,'تحميل الخامات'!$M$3:$M$5000))</f>
        <v/>
      </c>
      <c r="M221" s="145" t="str">
        <f t="shared" si="6"/>
        <v/>
      </c>
      <c r="N221" s="145" t="str">
        <f t="shared" si="7"/>
        <v/>
      </c>
    </row>
    <row r="222" spans="2:14" ht="30" x14ac:dyDescent="0.25">
      <c r="B222" s="141">
        <v>220</v>
      </c>
      <c r="C222" s="143"/>
      <c r="D222" s="143"/>
      <c r="E222" s="143"/>
      <c r="F222" s="143"/>
      <c r="G222" s="143"/>
      <c r="H222" s="196"/>
      <c r="I222" s="144" t="str">
        <f>_xlfn.IFNA(VLOOKUP(B222,'تحميل المصنعيات'!$E$1:$AP$5000,38,0),"")</f>
        <v/>
      </c>
      <c r="J222" s="144" t="str" cm="1">
        <f t="array" ref="J222">_xlfn.IFNA(LOOKUP(5,1/(B222='تحميل المصنعيات'!$E$1:$E$5000),'تحميل المصنعيات'!$AP$1:$AP$5000),"")</f>
        <v/>
      </c>
      <c r="K222" s="145" t="str">
        <f>IF(SUMIF('تحميل المصنعيات'!$E$3:$E$5000,الاوردرات!B222,'تحميل المصنعيات'!$O$3:$O$5000)=0,"",SUMIF('تحميل المصنعيات'!$E$3:$E$5000,الاوردرات!B222,'تحميل المصنعيات'!$O$3:$O$5000))</f>
        <v/>
      </c>
      <c r="L222" s="145" t="str">
        <f>IF(SUMIF('تحميل الخامات'!$F$3:$F$5000,الاوردرات!B222,'تحميل الخامات'!$M$3:$M$5000)=0,"",SUMIF('تحميل الخامات'!$F$3:$F$5000,الاوردرات!B222,'تحميل الخامات'!$M$3:$M$5000))</f>
        <v/>
      </c>
      <c r="M222" s="145" t="str">
        <f t="shared" si="6"/>
        <v/>
      </c>
      <c r="N222" s="145" t="str">
        <f t="shared" si="7"/>
        <v/>
      </c>
    </row>
    <row r="223" spans="2:14" ht="30" x14ac:dyDescent="0.25">
      <c r="B223" s="140">
        <v>221</v>
      </c>
      <c r="C223" s="143"/>
      <c r="D223" s="143"/>
      <c r="E223" s="143"/>
      <c r="F223" s="143"/>
      <c r="G223" s="143"/>
      <c r="H223" s="196"/>
      <c r="I223" s="144" t="str">
        <f>_xlfn.IFNA(VLOOKUP(B223,'تحميل المصنعيات'!$E$1:$AP$5000,38,0),"")</f>
        <v/>
      </c>
      <c r="J223" s="144" t="str" cm="1">
        <f t="array" ref="J223">_xlfn.IFNA(LOOKUP(5,1/(B223='تحميل المصنعيات'!$E$1:$E$5000),'تحميل المصنعيات'!$AP$1:$AP$5000),"")</f>
        <v/>
      </c>
      <c r="K223" s="145" t="str">
        <f>IF(SUMIF('تحميل المصنعيات'!$E$3:$E$5000,الاوردرات!B223,'تحميل المصنعيات'!$O$3:$O$5000)=0,"",SUMIF('تحميل المصنعيات'!$E$3:$E$5000,الاوردرات!B223,'تحميل المصنعيات'!$O$3:$O$5000))</f>
        <v/>
      </c>
      <c r="L223" s="145" t="str">
        <f>IF(SUMIF('تحميل الخامات'!$F$3:$F$5000,الاوردرات!B223,'تحميل الخامات'!$M$3:$M$5000)=0,"",SUMIF('تحميل الخامات'!$F$3:$F$5000,الاوردرات!B223,'تحميل الخامات'!$M$3:$M$5000))</f>
        <v/>
      </c>
      <c r="M223" s="145" t="str">
        <f t="shared" si="6"/>
        <v/>
      </c>
      <c r="N223" s="145" t="str">
        <f t="shared" si="7"/>
        <v/>
      </c>
    </row>
    <row r="224" spans="2:14" ht="30" x14ac:dyDescent="0.25">
      <c r="B224" s="141">
        <v>222</v>
      </c>
      <c r="C224" s="143"/>
      <c r="D224" s="143"/>
      <c r="E224" s="143"/>
      <c r="F224" s="143"/>
      <c r="G224" s="143"/>
      <c r="H224" s="196"/>
      <c r="I224" s="144" t="str">
        <f>_xlfn.IFNA(VLOOKUP(B224,'تحميل المصنعيات'!$E$1:$AP$5000,38,0),"")</f>
        <v/>
      </c>
      <c r="J224" s="144" t="str" cm="1">
        <f t="array" ref="J224">_xlfn.IFNA(LOOKUP(5,1/(B224='تحميل المصنعيات'!$E$1:$E$5000),'تحميل المصنعيات'!$AP$1:$AP$5000),"")</f>
        <v/>
      </c>
      <c r="K224" s="145" t="str">
        <f>IF(SUMIF('تحميل المصنعيات'!$E$3:$E$5000,الاوردرات!B224,'تحميل المصنعيات'!$O$3:$O$5000)=0,"",SUMIF('تحميل المصنعيات'!$E$3:$E$5000,الاوردرات!B224,'تحميل المصنعيات'!$O$3:$O$5000))</f>
        <v/>
      </c>
      <c r="L224" s="145" t="str">
        <f>IF(SUMIF('تحميل الخامات'!$F$3:$F$5000,الاوردرات!B224,'تحميل الخامات'!$M$3:$M$5000)=0,"",SUMIF('تحميل الخامات'!$F$3:$F$5000,الاوردرات!B224,'تحميل الخامات'!$M$3:$M$5000))</f>
        <v/>
      </c>
      <c r="M224" s="145" t="str">
        <f t="shared" si="6"/>
        <v/>
      </c>
      <c r="N224" s="145" t="str">
        <f t="shared" si="7"/>
        <v/>
      </c>
    </row>
    <row r="225" spans="2:14" ht="30" x14ac:dyDescent="0.25">
      <c r="B225" s="140">
        <v>223</v>
      </c>
      <c r="C225" s="143"/>
      <c r="D225" s="143"/>
      <c r="E225" s="143"/>
      <c r="F225" s="143"/>
      <c r="G225" s="143"/>
      <c r="H225" s="196"/>
      <c r="I225" s="144" t="str">
        <f>_xlfn.IFNA(VLOOKUP(B225,'تحميل المصنعيات'!$E$1:$AP$5000,38,0),"")</f>
        <v/>
      </c>
      <c r="J225" s="144" t="str" cm="1">
        <f t="array" ref="J225">_xlfn.IFNA(LOOKUP(5,1/(B225='تحميل المصنعيات'!$E$1:$E$5000),'تحميل المصنعيات'!$AP$1:$AP$5000),"")</f>
        <v/>
      </c>
      <c r="K225" s="145" t="str">
        <f>IF(SUMIF('تحميل المصنعيات'!$E$3:$E$5000,الاوردرات!B225,'تحميل المصنعيات'!$O$3:$O$5000)=0,"",SUMIF('تحميل المصنعيات'!$E$3:$E$5000,الاوردرات!B225,'تحميل المصنعيات'!$O$3:$O$5000))</f>
        <v/>
      </c>
      <c r="L225" s="145" t="str">
        <f>IF(SUMIF('تحميل الخامات'!$F$3:$F$5000,الاوردرات!B225,'تحميل الخامات'!$M$3:$M$5000)=0,"",SUMIF('تحميل الخامات'!$F$3:$F$5000,الاوردرات!B225,'تحميل الخامات'!$M$3:$M$5000))</f>
        <v/>
      </c>
      <c r="M225" s="145" t="str">
        <f t="shared" si="6"/>
        <v/>
      </c>
      <c r="N225" s="145" t="str">
        <f t="shared" si="7"/>
        <v/>
      </c>
    </row>
    <row r="226" spans="2:14" ht="30" x14ac:dyDescent="0.25">
      <c r="B226" s="141">
        <v>224</v>
      </c>
      <c r="C226" s="143"/>
      <c r="D226" s="143"/>
      <c r="E226" s="143"/>
      <c r="F226" s="143"/>
      <c r="G226" s="143"/>
      <c r="H226" s="196"/>
      <c r="I226" s="144" t="str">
        <f>_xlfn.IFNA(VLOOKUP(B226,'تحميل المصنعيات'!$E$1:$AP$5000,38,0),"")</f>
        <v/>
      </c>
      <c r="J226" s="144" t="str" cm="1">
        <f t="array" ref="J226">_xlfn.IFNA(LOOKUP(5,1/(B226='تحميل المصنعيات'!$E$1:$E$5000),'تحميل المصنعيات'!$AP$1:$AP$5000),"")</f>
        <v/>
      </c>
      <c r="K226" s="145" t="str">
        <f>IF(SUMIF('تحميل المصنعيات'!$E$3:$E$5000,الاوردرات!B226,'تحميل المصنعيات'!$O$3:$O$5000)=0,"",SUMIF('تحميل المصنعيات'!$E$3:$E$5000,الاوردرات!B226,'تحميل المصنعيات'!$O$3:$O$5000))</f>
        <v/>
      </c>
      <c r="L226" s="145" t="str">
        <f>IF(SUMIF('تحميل الخامات'!$F$3:$F$5000,الاوردرات!B226,'تحميل الخامات'!$M$3:$M$5000)=0,"",SUMIF('تحميل الخامات'!$F$3:$F$5000,الاوردرات!B226,'تحميل الخامات'!$M$3:$M$5000))</f>
        <v/>
      </c>
      <c r="M226" s="145" t="str">
        <f t="shared" si="6"/>
        <v/>
      </c>
      <c r="N226" s="145" t="str">
        <f t="shared" si="7"/>
        <v/>
      </c>
    </row>
    <row r="227" spans="2:14" ht="30" x14ac:dyDescent="0.25">
      <c r="B227" s="140">
        <v>225</v>
      </c>
      <c r="C227" s="143"/>
      <c r="D227" s="143"/>
      <c r="E227" s="143"/>
      <c r="F227" s="143"/>
      <c r="G227" s="143"/>
      <c r="H227" s="196"/>
      <c r="I227" s="144" t="str">
        <f>_xlfn.IFNA(VLOOKUP(B227,'تحميل المصنعيات'!$E$1:$AP$5000,38,0),"")</f>
        <v/>
      </c>
      <c r="J227" s="144" t="str" cm="1">
        <f t="array" ref="J227">_xlfn.IFNA(LOOKUP(5,1/(B227='تحميل المصنعيات'!$E$1:$E$5000),'تحميل المصنعيات'!$AP$1:$AP$5000),"")</f>
        <v/>
      </c>
      <c r="K227" s="145" t="str">
        <f>IF(SUMIF('تحميل المصنعيات'!$E$3:$E$5000,الاوردرات!B227,'تحميل المصنعيات'!$O$3:$O$5000)=0,"",SUMIF('تحميل المصنعيات'!$E$3:$E$5000,الاوردرات!B227,'تحميل المصنعيات'!$O$3:$O$5000))</f>
        <v/>
      </c>
      <c r="L227" s="145" t="str">
        <f>IF(SUMIF('تحميل الخامات'!$F$3:$F$5000,الاوردرات!B227,'تحميل الخامات'!$M$3:$M$5000)=0,"",SUMIF('تحميل الخامات'!$F$3:$F$5000,الاوردرات!B227,'تحميل الخامات'!$M$3:$M$5000))</f>
        <v/>
      </c>
      <c r="M227" s="145" t="str">
        <f t="shared" si="6"/>
        <v/>
      </c>
      <c r="N227" s="145" t="str">
        <f t="shared" si="7"/>
        <v/>
      </c>
    </row>
    <row r="228" spans="2:14" ht="30" x14ac:dyDescent="0.25">
      <c r="B228" s="141">
        <v>226</v>
      </c>
      <c r="C228" s="143"/>
      <c r="D228" s="143"/>
      <c r="E228" s="143"/>
      <c r="F228" s="143"/>
      <c r="G228" s="143"/>
      <c r="H228" s="196"/>
      <c r="I228" s="144" t="str">
        <f>_xlfn.IFNA(VLOOKUP(B228,'تحميل المصنعيات'!$E$1:$AP$5000,38,0),"")</f>
        <v/>
      </c>
      <c r="J228" s="144" t="str" cm="1">
        <f t="array" ref="J228">_xlfn.IFNA(LOOKUP(5,1/(B228='تحميل المصنعيات'!$E$1:$E$5000),'تحميل المصنعيات'!$AP$1:$AP$5000),"")</f>
        <v/>
      </c>
      <c r="K228" s="145" t="str">
        <f>IF(SUMIF('تحميل المصنعيات'!$E$3:$E$5000,الاوردرات!B228,'تحميل المصنعيات'!$O$3:$O$5000)=0,"",SUMIF('تحميل المصنعيات'!$E$3:$E$5000,الاوردرات!B228,'تحميل المصنعيات'!$O$3:$O$5000))</f>
        <v/>
      </c>
      <c r="L228" s="145" t="str">
        <f>IF(SUMIF('تحميل الخامات'!$F$3:$F$5000,الاوردرات!B228,'تحميل الخامات'!$M$3:$M$5000)=0,"",SUMIF('تحميل الخامات'!$F$3:$F$5000,الاوردرات!B228,'تحميل الخامات'!$M$3:$M$5000))</f>
        <v/>
      </c>
      <c r="M228" s="145" t="str">
        <f t="shared" si="6"/>
        <v/>
      </c>
      <c r="N228" s="145" t="str">
        <f t="shared" si="7"/>
        <v/>
      </c>
    </row>
    <row r="229" spans="2:14" ht="30" x14ac:dyDescent="0.25">
      <c r="B229" s="140">
        <v>227</v>
      </c>
      <c r="C229" s="143"/>
      <c r="D229" s="143"/>
      <c r="E229" s="143"/>
      <c r="F229" s="143"/>
      <c r="G229" s="143"/>
      <c r="H229" s="196"/>
      <c r="I229" s="144" t="str">
        <f>_xlfn.IFNA(VLOOKUP(B229,'تحميل المصنعيات'!$E$1:$AP$5000,38,0),"")</f>
        <v/>
      </c>
      <c r="J229" s="144" t="str" cm="1">
        <f t="array" ref="J229">_xlfn.IFNA(LOOKUP(5,1/(B229='تحميل المصنعيات'!$E$1:$E$5000),'تحميل المصنعيات'!$AP$1:$AP$5000),"")</f>
        <v/>
      </c>
      <c r="K229" s="145" t="str">
        <f>IF(SUMIF('تحميل المصنعيات'!$E$3:$E$5000,الاوردرات!B229,'تحميل المصنعيات'!$O$3:$O$5000)=0,"",SUMIF('تحميل المصنعيات'!$E$3:$E$5000,الاوردرات!B229,'تحميل المصنعيات'!$O$3:$O$5000))</f>
        <v/>
      </c>
      <c r="L229" s="145" t="str">
        <f>IF(SUMIF('تحميل الخامات'!$F$3:$F$5000,الاوردرات!B229,'تحميل الخامات'!$M$3:$M$5000)=0,"",SUMIF('تحميل الخامات'!$F$3:$F$5000,الاوردرات!B229,'تحميل الخامات'!$M$3:$M$5000))</f>
        <v/>
      </c>
      <c r="M229" s="145" t="str">
        <f t="shared" si="6"/>
        <v/>
      </c>
      <c r="N229" s="145" t="str">
        <f t="shared" si="7"/>
        <v/>
      </c>
    </row>
    <row r="230" spans="2:14" ht="30" x14ac:dyDescent="0.25">
      <c r="B230" s="141">
        <v>228</v>
      </c>
      <c r="C230" s="143"/>
      <c r="D230" s="143"/>
      <c r="E230" s="143"/>
      <c r="F230" s="143"/>
      <c r="G230" s="143"/>
      <c r="H230" s="196"/>
      <c r="I230" s="144" t="str">
        <f>_xlfn.IFNA(VLOOKUP(B230,'تحميل المصنعيات'!$E$1:$AP$5000,38,0),"")</f>
        <v/>
      </c>
      <c r="J230" s="144" t="str" cm="1">
        <f t="array" ref="J230">_xlfn.IFNA(LOOKUP(5,1/(B230='تحميل المصنعيات'!$E$1:$E$5000),'تحميل المصنعيات'!$AP$1:$AP$5000),"")</f>
        <v/>
      </c>
      <c r="K230" s="145" t="str">
        <f>IF(SUMIF('تحميل المصنعيات'!$E$3:$E$5000,الاوردرات!B230,'تحميل المصنعيات'!$O$3:$O$5000)=0,"",SUMIF('تحميل المصنعيات'!$E$3:$E$5000,الاوردرات!B230,'تحميل المصنعيات'!$O$3:$O$5000))</f>
        <v/>
      </c>
      <c r="L230" s="145" t="str">
        <f>IF(SUMIF('تحميل الخامات'!$F$3:$F$5000,الاوردرات!B230,'تحميل الخامات'!$M$3:$M$5000)=0,"",SUMIF('تحميل الخامات'!$F$3:$F$5000,الاوردرات!B230,'تحميل الخامات'!$M$3:$M$5000))</f>
        <v/>
      </c>
      <c r="M230" s="145" t="str">
        <f t="shared" si="6"/>
        <v/>
      </c>
      <c r="N230" s="145" t="str">
        <f t="shared" si="7"/>
        <v/>
      </c>
    </row>
    <row r="231" spans="2:14" ht="30" x14ac:dyDescent="0.25">
      <c r="B231" s="140">
        <v>229</v>
      </c>
      <c r="C231" s="143"/>
      <c r="D231" s="143"/>
      <c r="E231" s="143"/>
      <c r="F231" s="143"/>
      <c r="G231" s="143"/>
      <c r="H231" s="196"/>
      <c r="I231" s="144" t="str">
        <f>_xlfn.IFNA(VLOOKUP(B231,'تحميل المصنعيات'!$E$1:$AP$5000,38,0),"")</f>
        <v/>
      </c>
      <c r="J231" s="144" t="str" cm="1">
        <f t="array" ref="J231">_xlfn.IFNA(LOOKUP(5,1/(B231='تحميل المصنعيات'!$E$1:$E$5000),'تحميل المصنعيات'!$AP$1:$AP$5000),"")</f>
        <v/>
      </c>
      <c r="K231" s="145" t="str">
        <f>IF(SUMIF('تحميل المصنعيات'!$E$3:$E$5000,الاوردرات!B231,'تحميل المصنعيات'!$O$3:$O$5000)=0,"",SUMIF('تحميل المصنعيات'!$E$3:$E$5000,الاوردرات!B231,'تحميل المصنعيات'!$O$3:$O$5000))</f>
        <v/>
      </c>
      <c r="L231" s="145" t="str">
        <f>IF(SUMIF('تحميل الخامات'!$F$3:$F$5000,الاوردرات!B231,'تحميل الخامات'!$M$3:$M$5000)=0,"",SUMIF('تحميل الخامات'!$F$3:$F$5000,الاوردرات!B231,'تحميل الخامات'!$M$3:$M$5000))</f>
        <v/>
      </c>
      <c r="M231" s="145" t="str">
        <f t="shared" si="6"/>
        <v/>
      </c>
      <c r="N231" s="145" t="str">
        <f t="shared" si="7"/>
        <v/>
      </c>
    </row>
    <row r="232" spans="2:14" ht="30" x14ac:dyDescent="0.25">
      <c r="B232" s="141">
        <v>230</v>
      </c>
      <c r="C232" s="143"/>
      <c r="D232" s="143"/>
      <c r="E232" s="143"/>
      <c r="F232" s="143"/>
      <c r="G232" s="143"/>
      <c r="H232" s="196"/>
      <c r="I232" s="144" t="str">
        <f>_xlfn.IFNA(VLOOKUP(B232,'تحميل المصنعيات'!$E$1:$AP$5000,38,0),"")</f>
        <v/>
      </c>
      <c r="J232" s="144" t="str" cm="1">
        <f t="array" ref="J232">_xlfn.IFNA(LOOKUP(5,1/(B232='تحميل المصنعيات'!$E$1:$E$5000),'تحميل المصنعيات'!$AP$1:$AP$5000),"")</f>
        <v/>
      </c>
      <c r="K232" s="145" t="str">
        <f>IF(SUMIF('تحميل المصنعيات'!$E$3:$E$5000,الاوردرات!B232,'تحميل المصنعيات'!$O$3:$O$5000)=0,"",SUMIF('تحميل المصنعيات'!$E$3:$E$5000,الاوردرات!B232,'تحميل المصنعيات'!$O$3:$O$5000))</f>
        <v/>
      </c>
      <c r="L232" s="145" t="str">
        <f>IF(SUMIF('تحميل الخامات'!$F$3:$F$5000,الاوردرات!B232,'تحميل الخامات'!$M$3:$M$5000)=0,"",SUMIF('تحميل الخامات'!$F$3:$F$5000,الاوردرات!B232,'تحميل الخامات'!$M$3:$M$5000))</f>
        <v/>
      </c>
      <c r="M232" s="145" t="str">
        <f t="shared" si="6"/>
        <v/>
      </c>
      <c r="N232" s="145" t="str">
        <f t="shared" si="7"/>
        <v/>
      </c>
    </row>
    <row r="233" spans="2:14" ht="30" x14ac:dyDescent="0.25">
      <c r="B233" s="140">
        <v>231</v>
      </c>
      <c r="C233" s="143"/>
      <c r="D233" s="143"/>
      <c r="E233" s="143"/>
      <c r="F233" s="143"/>
      <c r="G233" s="143"/>
      <c r="H233" s="196"/>
      <c r="I233" s="144" t="str">
        <f>_xlfn.IFNA(VLOOKUP(B233,'تحميل المصنعيات'!$E$1:$AP$5000,38,0),"")</f>
        <v/>
      </c>
      <c r="J233" s="144" t="str" cm="1">
        <f t="array" ref="J233">_xlfn.IFNA(LOOKUP(5,1/(B233='تحميل المصنعيات'!$E$1:$E$5000),'تحميل المصنعيات'!$AP$1:$AP$5000),"")</f>
        <v/>
      </c>
      <c r="K233" s="145" t="str">
        <f>IF(SUMIF('تحميل المصنعيات'!$E$3:$E$5000,الاوردرات!B233,'تحميل المصنعيات'!$O$3:$O$5000)=0,"",SUMIF('تحميل المصنعيات'!$E$3:$E$5000,الاوردرات!B233,'تحميل المصنعيات'!$O$3:$O$5000))</f>
        <v/>
      </c>
      <c r="L233" s="145" t="str">
        <f>IF(SUMIF('تحميل الخامات'!$F$3:$F$5000,الاوردرات!B233,'تحميل الخامات'!$M$3:$M$5000)=0,"",SUMIF('تحميل الخامات'!$F$3:$F$5000,الاوردرات!B233,'تحميل الخامات'!$M$3:$M$5000))</f>
        <v/>
      </c>
      <c r="M233" s="145" t="str">
        <f t="shared" si="6"/>
        <v/>
      </c>
      <c r="N233" s="145" t="str">
        <f t="shared" si="7"/>
        <v/>
      </c>
    </row>
    <row r="234" spans="2:14" ht="30" x14ac:dyDescent="0.25">
      <c r="B234" s="141">
        <v>232</v>
      </c>
      <c r="C234" s="143"/>
      <c r="D234" s="143"/>
      <c r="E234" s="143"/>
      <c r="F234" s="143"/>
      <c r="G234" s="143"/>
      <c r="H234" s="196"/>
      <c r="I234" s="144" t="str">
        <f>_xlfn.IFNA(VLOOKUP(B234,'تحميل المصنعيات'!$E$1:$AP$5000,38,0),"")</f>
        <v/>
      </c>
      <c r="J234" s="144" t="str" cm="1">
        <f t="array" ref="J234">_xlfn.IFNA(LOOKUP(5,1/(B234='تحميل المصنعيات'!$E$1:$E$5000),'تحميل المصنعيات'!$AP$1:$AP$5000),"")</f>
        <v/>
      </c>
      <c r="K234" s="145" t="str">
        <f>IF(SUMIF('تحميل المصنعيات'!$E$3:$E$5000,الاوردرات!B234,'تحميل المصنعيات'!$O$3:$O$5000)=0,"",SUMIF('تحميل المصنعيات'!$E$3:$E$5000,الاوردرات!B234,'تحميل المصنعيات'!$O$3:$O$5000))</f>
        <v/>
      </c>
      <c r="L234" s="145" t="str">
        <f>IF(SUMIF('تحميل الخامات'!$F$3:$F$5000,الاوردرات!B234,'تحميل الخامات'!$M$3:$M$5000)=0,"",SUMIF('تحميل الخامات'!$F$3:$F$5000,الاوردرات!B234,'تحميل الخامات'!$M$3:$M$5000))</f>
        <v/>
      </c>
      <c r="M234" s="145" t="str">
        <f t="shared" si="6"/>
        <v/>
      </c>
      <c r="N234" s="145" t="str">
        <f t="shared" si="7"/>
        <v/>
      </c>
    </row>
    <row r="235" spans="2:14" ht="30" x14ac:dyDescent="0.25">
      <c r="B235" s="140">
        <v>233</v>
      </c>
      <c r="C235" s="143"/>
      <c r="D235" s="143"/>
      <c r="E235" s="143"/>
      <c r="F235" s="143"/>
      <c r="G235" s="143"/>
      <c r="H235" s="196"/>
      <c r="I235" s="144" t="str">
        <f>_xlfn.IFNA(VLOOKUP(B235,'تحميل المصنعيات'!$E$1:$AP$5000,38,0),"")</f>
        <v/>
      </c>
      <c r="J235" s="144" t="str" cm="1">
        <f t="array" ref="J235">_xlfn.IFNA(LOOKUP(5,1/(B235='تحميل المصنعيات'!$E$1:$E$5000),'تحميل المصنعيات'!$AP$1:$AP$5000),"")</f>
        <v/>
      </c>
      <c r="K235" s="145" t="str">
        <f>IF(SUMIF('تحميل المصنعيات'!$E$3:$E$5000,الاوردرات!B235,'تحميل المصنعيات'!$O$3:$O$5000)=0,"",SUMIF('تحميل المصنعيات'!$E$3:$E$5000,الاوردرات!B235,'تحميل المصنعيات'!$O$3:$O$5000))</f>
        <v/>
      </c>
      <c r="L235" s="145" t="str">
        <f>IF(SUMIF('تحميل الخامات'!$F$3:$F$5000,الاوردرات!B235,'تحميل الخامات'!$M$3:$M$5000)=0,"",SUMIF('تحميل الخامات'!$F$3:$F$5000,الاوردرات!B235,'تحميل الخامات'!$M$3:$M$5000))</f>
        <v/>
      </c>
      <c r="M235" s="145" t="str">
        <f t="shared" si="6"/>
        <v/>
      </c>
      <c r="N235" s="145" t="str">
        <f t="shared" si="7"/>
        <v/>
      </c>
    </row>
    <row r="236" spans="2:14" ht="30" x14ac:dyDescent="0.25">
      <c r="B236" s="141">
        <v>234</v>
      </c>
      <c r="C236" s="143"/>
      <c r="D236" s="143"/>
      <c r="E236" s="143"/>
      <c r="F236" s="143"/>
      <c r="G236" s="143"/>
      <c r="H236" s="196"/>
      <c r="I236" s="144" t="str">
        <f>_xlfn.IFNA(VLOOKUP(B236,'تحميل المصنعيات'!$E$1:$AP$5000,38,0),"")</f>
        <v/>
      </c>
      <c r="J236" s="144" t="str" cm="1">
        <f t="array" ref="J236">_xlfn.IFNA(LOOKUP(5,1/(B236='تحميل المصنعيات'!$E$1:$E$5000),'تحميل المصنعيات'!$AP$1:$AP$5000),"")</f>
        <v/>
      </c>
      <c r="K236" s="145" t="str">
        <f>IF(SUMIF('تحميل المصنعيات'!$E$3:$E$5000,الاوردرات!B236,'تحميل المصنعيات'!$O$3:$O$5000)=0,"",SUMIF('تحميل المصنعيات'!$E$3:$E$5000,الاوردرات!B236,'تحميل المصنعيات'!$O$3:$O$5000))</f>
        <v/>
      </c>
      <c r="L236" s="145" t="str">
        <f>IF(SUMIF('تحميل الخامات'!$F$3:$F$5000,الاوردرات!B236,'تحميل الخامات'!$M$3:$M$5000)=0,"",SUMIF('تحميل الخامات'!$F$3:$F$5000,الاوردرات!B236,'تحميل الخامات'!$M$3:$M$5000))</f>
        <v/>
      </c>
      <c r="M236" s="145" t="str">
        <f t="shared" si="6"/>
        <v/>
      </c>
      <c r="N236" s="145" t="str">
        <f t="shared" si="7"/>
        <v/>
      </c>
    </row>
    <row r="237" spans="2:14" ht="30" x14ac:dyDescent="0.25">
      <c r="B237" s="140">
        <v>235</v>
      </c>
      <c r="C237" s="143"/>
      <c r="D237" s="143"/>
      <c r="E237" s="143"/>
      <c r="F237" s="143"/>
      <c r="G237" s="143"/>
      <c r="H237" s="196"/>
      <c r="I237" s="144" t="str">
        <f>_xlfn.IFNA(VLOOKUP(B237,'تحميل المصنعيات'!$E$1:$AP$5000,38,0),"")</f>
        <v/>
      </c>
      <c r="J237" s="144" t="str" cm="1">
        <f t="array" ref="J237">_xlfn.IFNA(LOOKUP(5,1/(B237='تحميل المصنعيات'!$E$1:$E$5000),'تحميل المصنعيات'!$AP$1:$AP$5000),"")</f>
        <v/>
      </c>
      <c r="K237" s="145" t="str">
        <f>IF(SUMIF('تحميل المصنعيات'!$E$3:$E$5000,الاوردرات!B237,'تحميل المصنعيات'!$O$3:$O$5000)=0,"",SUMIF('تحميل المصنعيات'!$E$3:$E$5000,الاوردرات!B237,'تحميل المصنعيات'!$O$3:$O$5000))</f>
        <v/>
      </c>
      <c r="L237" s="145" t="str">
        <f>IF(SUMIF('تحميل الخامات'!$F$3:$F$5000,الاوردرات!B237,'تحميل الخامات'!$M$3:$M$5000)=0,"",SUMIF('تحميل الخامات'!$F$3:$F$5000,الاوردرات!B237,'تحميل الخامات'!$M$3:$M$5000))</f>
        <v/>
      </c>
      <c r="M237" s="145" t="str">
        <f t="shared" si="6"/>
        <v/>
      </c>
      <c r="N237" s="145" t="str">
        <f t="shared" si="7"/>
        <v/>
      </c>
    </row>
    <row r="238" spans="2:14" ht="30" x14ac:dyDescent="0.25">
      <c r="B238" s="141">
        <v>236</v>
      </c>
      <c r="C238" s="143"/>
      <c r="D238" s="143"/>
      <c r="E238" s="143"/>
      <c r="F238" s="143"/>
      <c r="G238" s="143"/>
      <c r="H238" s="196"/>
      <c r="I238" s="144" t="str">
        <f>_xlfn.IFNA(VLOOKUP(B238,'تحميل المصنعيات'!$E$1:$AP$5000,38,0),"")</f>
        <v/>
      </c>
      <c r="J238" s="144" t="str" cm="1">
        <f t="array" ref="J238">_xlfn.IFNA(LOOKUP(5,1/(B238='تحميل المصنعيات'!$E$1:$E$5000),'تحميل المصنعيات'!$AP$1:$AP$5000),"")</f>
        <v/>
      </c>
      <c r="K238" s="145" t="str">
        <f>IF(SUMIF('تحميل المصنعيات'!$E$3:$E$5000,الاوردرات!B238,'تحميل المصنعيات'!$O$3:$O$5000)=0,"",SUMIF('تحميل المصنعيات'!$E$3:$E$5000,الاوردرات!B238,'تحميل المصنعيات'!$O$3:$O$5000))</f>
        <v/>
      </c>
      <c r="L238" s="145" t="str">
        <f>IF(SUMIF('تحميل الخامات'!$F$3:$F$5000,الاوردرات!B238,'تحميل الخامات'!$M$3:$M$5000)=0,"",SUMIF('تحميل الخامات'!$F$3:$F$5000,الاوردرات!B238,'تحميل الخامات'!$M$3:$M$5000))</f>
        <v/>
      </c>
      <c r="M238" s="145" t="str">
        <f t="shared" si="6"/>
        <v/>
      </c>
      <c r="N238" s="145" t="str">
        <f t="shared" si="7"/>
        <v/>
      </c>
    </row>
    <row r="239" spans="2:14" ht="30" x14ac:dyDescent="0.25">
      <c r="B239" s="140">
        <v>237</v>
      </c>
      <c r="C239" s="143"/>
      <c r="D239" s="143"/>
      <c r="E239" s="143"/>
      <c r="F239" s="143"/>
      <c r="G239" s="143"/>
      <c r="H239" s="196"/>
      <c r="I239" s="144" t="str">
        <f>_xlfn.IFNA(VLOOKUP(B239,'تحميل المصنعيات'!$E$1:$AP$5000,38,0),"")</f>
        <v/>
      </c>
      <c r="J239" s="144" t="str" cm="1">
        <f t="array" ref="J239">_xlfn.IFNA(LOOKUP(5,1/(B239='تحميل المصنعيات'!$E$1:$E$5000),'تحميل المصنعيات'!$AP$1:$AP$5000),"")</f>
        <v/>
      </c>
      <c r="K239" s="145" t="str">
        <f>IF(SUMIF('تحميل المصنعيات'!$E$3:$E$5000,الاوردرات!B239,'تحميل المصنعيات'!$O$3:$O$5000)=0,"",SUMIF('تحميل المصنعيات'!$E$3:$E$5000,الاوردرات!B239,'تحميل المصنعيات'!$O$3:$O$5000))</f>
        <v/>
      </c>
      <c r="L239" s="145" t="str">
        <f>IF(SUMIF('تحميل الخامات'!$F$3:$F$5000,الاوردرات!B239,'تحميل الخامات'!$M$3:$M$5000)=0,"",SUMIF('تحميل الخامات'!$F$3:$F$5000,الاوردرات!B239,'تحميل الخامات'!$M$3:$M$5000))</f>
        <v/>
      </c>
      <c r="M239" s="145" t="str">
        <f t="shared" si="6"/>
        <v/>
      </c>
      <c r="N239" s="145" t="str">
        <f t="shared" si="7"/>
        <v/>
      </c>
    </row>
    <row r="240" spans="2:14" ht="30" x14ac:dyDescent="0.25">
      <c r="B240" s="141">
        <v>238</v>
      </c>
      <c r="C240" s="143"/>
      <c r="D240" s="143"/>
      <c r="E240" s="143"/>
      <c r="F240" s="143"/>
      <c r="G240" s="143"/>
      <c r="H240" s="196"/>
      <c r="I240" s="144" t="str">
        <f>_xlfn.IFNA(VLOOKUP(B240,'تحميل المصنعيات'!$E$1:$AP$5000,38,0),"")</f>
        <v/>
      </c>
      <c r="J240" s="144" t="str" cm="1">
        <f t="array" ref="J240">_xlfn.IFNA(LOOKUP(5,1/(B240='تحميل المصنعيات'!$E$1:$E$5000),'تحميل المصنعيات'!$AP$1:$AP$5000),"")</f>
        <v/>
      </c>
      <c r="K240" s="145" t="str">
        <f>IF(SUMIF('تحميل المصنعيات'!$E$3:$E$5000,الاوردرات!B240,'تحميل المصنعيات'!$O$3:$O$5000)=0,"",SUMIF('تحميل المصنعيات'!$E$3:$E$5000,الاوردرات!B240,'تحميل المصنعيات'!$O$3:$O$5000))</f>
        <v/>
      </c>
      <c r="L240" s="145" t="str">
        <f>IF(SUMIF('تحميل الخامات'!$F$3:$F$5000,الاوردرات!B240,'تحميل الخامات'!$M$3:$M$5000)=0,"",SUMIF('تحميل الخامات'!$F$3:$F$5000,الاوردرات!B240,'تحميل الخامات'!$M$3:$M$5000))</f>
        <v/>
      </c>
      <c r="M240" s="145" t="str">
        <f t="shared" si="6"/>
        <v/>
      </c>
      <c r="N240" s="145" t="str">
        <f t="shared" si="7"/>
        <v/>
      </c>
    </row>
    <row r="241" spans="2:14" ht="30" x14ac:dyDescent="0.25">
      <c r="B241" s="140">
        <v>239</v>
      </c>
      <c r="C241" s="143"/>
      <c r="D241" s="143"/>
      <c r="E241" s="143"/>
      <c r="F241" s="143"/>
      <c r="G241" s="143"/>
      <c r="H241" s="196"/>
      <c r="I241" s="144" t="str">
        <f>_xlfn.IFNA(VLOOKUP(B241,'تحميل المصنعيات'!$E$1:$AP$5000,38,0),"")</f>
        <v/>
      </c>
      <c r="J241" s="144" t="str" cm="1">
        <f t="array" ref="J241">_xlfn.IFNA(LOOKUP(5,1/(B241='تحميل المصنعيات'!$E$1:$E$5000),'تحميل المصنعيات'!$AP$1:$AP$5000),"")</f>
        <v/>
      </c>
      <c r="K241" s="145" t="str">
        <f>IF(SUMIF('تحميل المصنعيات'!$E$3:$E$5000,الاوردرات!B241,'تحميل المصنعيات'!$O$3:$O$5000)=0,"",SUMIF('تحميل المصنعيات'!$E$3:$E$5000,الاوردرات!B241,'تحميل المصنعيات'!$O$3:$O$5000))</f>
        <v/>
      </c>
      <c r="L241" s="145" t="str">
        <f>IF(SUMIF('تحميل الخامات'!$F$3:$F$5000,الاوردرات!B241,'تحميل الخامات'!$M$3:$M$5000)=0,"",SUMIF('تحميل الخامات'!$F$3:$F$5000,الاوردرات!B241,'تحميل الخامات'!$M$3:$M$5000))</f>
        <v/>
      </c>
      <c r="M241" s="145" t="str">
        <f t="shared" si="6"/>
        <v/>
      </c>
      <c r="N241" s="145" t="str">
        <f t="shared" si="7"/>
        <v/>
      </c>
    </row>
    <row r="242" spans="2:14" ht="30" x14ac:dyDescent="0.25">
      <c r="B242" s="141">
        <v>240</v>
      </c>
      <c r="C242" s="143"/>
      <c r="D242" s="143"/>
      <c r="E242" s="143"/>
      <c r="F242" s="143"/>
      <c r="G242" s="143"/>
      <c r="H242" s="196"/>
      <c r="I242" s="144" t="str">
        <f>_xlfn.IFNA(VLOOKUP(B242,'تحميل المصنعيات'!$E$1:$AP$5000,38,0),"")</f>
        <v/>
      </c>
      <c r="J242" s="144" t="str" cm="1">
        <f t="array" ref="J242">_xlfn.IFNA(LOOKUP(5,1/(B242='تحميل المصنعيات'!$E$1:$E$5000),'تحميل المصنعيات'!$AP$1:$AP$5000),"")</f>
        <v/>
      </c>
      <c r="K242" s="145" t="str">
        <f>IF(SUMIF('تحميل المصنعيات'!$E$3:$E$5000,الاوردرات!B242,'تحميل المصنعيات'!$O$3:$O$5000)=0,"",SUMIF('تحميل المصنعيات'!$E$3:$E$5000,الاوردرات!B242,'تحميل المصنعيات'!$O$3:$O$5000))</f>
        <v/>
      </c>
      <c r="L242" s="145" t="str">
        <f>IF(SUMIF('تحميل الخامات'!$F$3:$F$5000,الاوردرات!B242,'تحميل الخامات'!$M$3:$M$5000)=0,"",SUMIF('تحميل الخامات'!$F$3:$F$5000,الاوردرات!B242,'تحميل الخامات'!$M$3:$M$5000))</f>
        <v/>
      </c>
      <c r="M242" s="145" t="str">
        <f t="shared" si="6"/>
        <v/>
      </c>
      <c r="N242" s="145" t="str">
        <f t="shared" si="7"/>
        <v/>
      </c>
    </row>
    <row r="243" spans="2:14" ht="30" x14ac:dyDescent="0.25">
      <c r="B243" s="140">
        <v>241</v>
      </c>
      <c r="C243" s="143"/>
      <c r="D243" s="143"/>
      <c r="E243" s="143"/>
      <c r="F243" s="143"/>
      <c r="G243" s="143"/>
      <c r="H243" s="196"/>
      <c r="I243" s="144" t="str">
        <f>_xlfn.IFNA(VLOOKUP(B243,'تحميل المصنعيات'!$E$1:$AP$5000,38,0),"")</f>
        <v/>
      </c>
      <c r="J243" s="144" t="str" cm="1">
        <f t="array" ref="J243">_xlfn.IFNA(LOOKUP(5,1/(B243='تحميل المصنعيات'!$E$1:$E$5000),'تحميل المصنعيات'!$AP$1:$AP$5000),"")</f>
        <v/>
      </c>
      <c r="K243" s="145" t="str">
        <f>IF(SUMIF('تحميل المصنعيات'!$E$3:$E$5000,الاوردرات!B243,'تحميل المصنعيات'!$O$3:$O$5000)=0,"",SUMIF('تحميل المصنعيات'!$E$3:$E$5000,الاوردرات!B243,'تحميل المصنعيات'!$O$3:$O$5000))</f>
        <v/>
      </c>
      <c r="L243" s="145" t="str">
        <f>IF(SUMIF('تحميل الخامات'!$F$3:$F$5000,الاوردرات!B243,'تحميل الخامات'!$M$3:$M$5000)=0,"",SUMIF('تحميل الخامات'!$F$3:$F$5000,الاوردرات!B243,'تحميل الخامات'!$M$3:$M$5000))</f>
        <v/>
      </c>
      <c r="M243" s="145" t="str">
        <f t="shared" si="6"/>
        <v/>
      </c>
      <c r="N243" s="145" t="str">
        <f t="shared" si="7"/>
        <v/>
      </c>
    </row>
    <row r="244" spans="2:14" ht="30" x14ac:dyDescent="0.25">
      <c r="B244" s="141">
        <v>242</v>
      </c>
      <c r="C244" s="143"/>
      <c r="D244" s="143"/>
      <c r="E244" s="143"/>
      <c r="F244" s="143"/>
      <c r="G244" s="143"/>
      <c r="H244" s="196"/>
      <c r="I244" s="144" t="str">
        <f>_xlfn.IFNA(VLOOKUP(B244,'تحميل المصنعيات'!$E$1:$AP$5000,38,0),"")</f>
        <v/>
      </c>
      <c r="J244" s="144" t="str" cm="1">
        <f t="array" ref="J244">_xlfn.IFNA(LOOKUP(5,1/(B244='تحميل المصنعيات'!$E$1:$E$5000),'تحميل المصنعيات'!$AP$1:$AP$5000),"")</f>
        <v/>
      </c>
      <c r="K244" s="145" t="str">
        <f>IF(SUMIF('تحميل المصنعيات'!$E$3:$E$5000,الاوردرات!B244,'تحميل المصنعيات'!$O$3:$O$5000)=0,"",SUMIF('تحميل المصنعيات'!$E$3:$E$5000,الاوردرات!B244,'تحميل المصنعيات'!$O$3:$O$5000))</f>
        <v/>
      </c>
      <c r="L244" s="145" t="str">
        <f>IF(SUMIF('تحميل الخامات'!$F$3:$F$5000,الاوردرات!B244,'تحميل الخامات'!$M$3:$M$5000)=0,"",SUMIF('تحميل الخامات'!$F$3:$F$5000,الاوردرات!B244,'تحميل الخامات'!$M$3:$M$5000))</f>
        <v/>
      </c>
      <c r="M244" s="145" t="str">
        <f t="shared" si="6"/>
        <v/>
      </c>
      <c r="N244" s="145" t="str">
        <f t="shared" si="7"/>
        <v/>
      </c>
    </row>
    <row r="245" spans="2:14" ht="30" x14ac:dyDescent="0.25">
      <c r="B245" s="140">
        <v>243</v>
      </c>
      <c r="C245" s="143"/>
      <c r="D245" s="143"/>
      <c r="E245" s="143"/>
      <c r="F245" s="143"/>
      <c r="G245" s="143"/>
      <c r="H245" s="196"/>
      <c r="I245" s="144" t="str">
        <f>_xlfn.IFNA(VLOOKUP(B245,'تحميل المصنعيات'!$E$1:$AP$5000,38,0),"")</f>
        <v/>
      </c>
      <c r="J245" s="144" t="str" cm="1">
        <f t="array" ref="J245">_xlfn.IFNA(LOOKUP(5,1/(B245='تحميل المصنعيات'!$E$1:$E$5000),'تحميل المصنعيات'!$AP$1:$AP$5000),"")</f>
        <v/>
      </c>
      <c r="K245" s="145" t="str">
        <f>IF(SUMIF('تحميل المصنعيات'!$E$3:$E$5000,الاوردرات!B245,'تحميل المصنعيات'!$O$3:$O$5000)=0,"",SUMIF('تحميل المصنعيات'!$E$3:$E$5000,الاوردرات!B245,'تحميل المصنعيات'!$O$3:$O$5000))</f>
        <v/>
      </c>
      <c r="L245" s="145" t="str">
        <f>IF(SUMIF('تحميل الخامات'!$F$3:$F$5000,الاوردرات!B245,'تحميل الخامات'!$M$3:$M$5000)=0,"",SUMIF('تحميل الخامات'!$F$3:$F$5000,الاوردرات!B245,'تحميل الخامات'!$M$3:$M$5000))</f>
        <v/>
      </c>
      <c r="M245" s="145" t="str">
        <f t="shared" si="6"/>
        <v/>
      </c>
      <c r="N245" s="145" t="str">
        <f t="shared" si="7"/>
        <v/>
      </c>
    </row>
    <row r="246" spans="2:14" ht="30" x14ac:dyDescent="0.25">
      <c r="B246" s="141">
        <v>244</v>
      </c>
      <c r="C246" s="143"/>
      <c r="D246" s="143"/>
      <c r="E246" s="143"/>
      <c r="F246" s="143"/>
      <c r="G246" s="143"/>
      <c r="H246" s="196"/>
      <c r="I246" s="144" t="str">
        <f>_xlfn.IFNA(VLOOKUP(B246,'تحميل المصنعيات'!$E$1:$AP$5000,38,0),"")</f>
        <v/>
      </c>
      <c r="J246" s="144" t="str" cm="1">
        <f t="array" ref="J246">_xlfn.IFNA(LOOKUP(5,1/(B246='تحميل المصنعيات'!$E$1:$E$5000),'تحميل المصنعيات'!$AP$1:$AP$5000),"")</f>
        <v/>
      </c>
      <c r="K246" s="145" t="str">
        <f>IF(SUMIF('تحميل المصنعيات'!$E$3:$E$5000,الاوردرات!B246,'تحميل المصنعيات'!$O$3:$O$5000)=0,"",SUMIF('تحميل المصنعيات'!$E$3:$E$5000,الاوردرات!B246,'تحميل المصنعيات'!$O$3:$O$5000))</f>
        <v/>
      </c>
      <c r="L246" s="145" t="str">
        <f>IF(SUMIF('تحميل الخامات'!$F$3:$F$5000,الاوردرات!B246,'تحميل الخامات'!$M$3:$M$5000)=0,"",SUMIF('تحميل الخامات'!$F$3:$F$5000,الاوردرات!B246,'تحميل الخامات'!$M$3:$M$5000))</f>
        <v/>
      </c>
      <c r="M246" s="145" t="str">
        <f t="shared" si="6"/>
        <v/>
      </c>
      <c r="N246" s="145" t="str">
        <f t="shared" si="7"/>
        <v/>
      </c>
    </row>
    <row r="247" spans="2:14" ht="30" x14ac:dyDescent="0.25">
      <c r="B247" s="140">
        <v>245</v>
      </c>
      <c r="C247" s="143"/>
      <c r="D247" s="143"/>
      <c r="E247" s="143"/>
      <c r="F247" s="143"/>
      <c r="G247" s="143"/>
      <c r="H247" s="196"/>
      <c r="I247" s="144" t="str">
        <f>_xlfn.IFNA(VLOOKUP(B247,'تحميل المصنعيات'!$E$1:$AP$5000,38,0),"")</f>
        <v/>
      </c>
      <c r="J247" s="144" t="str" cm="1">
        <f t="array" ref="J247">_xlfn.IFNA(LOOKUP(5,1/(B247='تحميل المصنعيات'!$E$1:$E$5000),'تحميل المصنعيات'!$AP$1:$AP$5000),"")</f>
        <v/>
      </c>
      <c r="K247" s="145" t="str">
        <f>IF(SUMIF('تحميل المصنعيات'!$E$3:$E$5000,الاوردرات!B247,'تحميل المصنعيات'!$O$3:$O$5000)=0,"",SUMIF('تحميل المصنعيات'!$E$3:$E$5000,الاوردرات!B247,'تحميل المصنعيات'!$O$3:$O$5000))</f>
        <v/>
      </c>
      <c r="L247" s="145" t="str">
        <f>IF(SUMIF('تحميل الخامات'!$F$3:$F$5000,الاوردرات!B247,'تحميل الخامات'!$M$3:$M$5000)=0,"",SUMIF('تحميل الخامات'!$F$3:$F$5000,الاوردرات!B247,'تحميل الخامات'!$M$3:$M$5000))</f>
        <v/>
      </c>
      <c r="M247" s="145" t="str">
        <f t="shared" si="6"/>
        <v/>
      </c>
      <c r="N247" s="145" t="str">
        <f t="shared" si="7"/>
        <v/>
      </c>
    </row>
    <row r="248" spans="2:14" ht="30" x14ac:dyDescent="0.25">
      <c r="B248" s="141">
        <v>246</v>
      </c>
      <c r="C248" s="143"/>
      <c r="D248" s="143"/>
      <c r="E248" s="143"/>
      <c r="F248" s="143"/>
      <c r="G248" s="143"/>
      <c r="H248" s="196"/>
      <c r="I248" s="144" t="str">
        <f>_xlfn.IFNA(VLOOKUP(B248,'تحميل المصنعيات'!$E$1:$AP$5000,38,0),"")</f>
        <v/>
      </c>
      <c r="J248" s="144" t="str" cm="1">
        <f t="array" ref="J248">_xlfn.IFNA(LOOKUP(5,1/(B248='تحميل المصنعيات'!$E$1:$E$5000),'تحميل المصنعيات'!$AP$1:$AP$5000),"")</f>
        <v/>
      </c>
      <c r="K248" s="145" t="str">
        <f>IF(SUMIF('تحميل المصنعيات'!$E$3:$E$5000,الاوردرات!B248,'تحميل المصنعيات'!$O$3:$O$5000)=0,"",SUMIF('تحميل المصنعيات'!$E$3:$E$5000,الاوردرات!B248,'تحميل المصنعيات'!$O$3:$O$5000))</f>
        <v/>
      </c>
      <c r="L248" s="145" t="str">
        <f>IF(SUMIF('تحميل الخامات'!$F$3:$F$5000,الاوردرات!B248,'تحميل الخامات'!$M$3:$M$5000)=0,"",SUMIF('تحميل الخامات'!$F$3:$F$5000,الاوردرات!B248,'تحميل الخامات'!$M$3:$M$5000))</f>
        <v/>
      </c>
      <c r="M248" s="145" t="str">
        <f t="shared" si="6"/>
        <v/>
      </c>
      <c r="N248" s="145" t="str">
        <f t="shared" si="7"/>
        <v/>
      </c>
    </row>
    <row r="249" spans="2:14" ht="30" x14ac:dyDescent="0.25">
      <c r="B249" s="140">
        <v>247</v>
      </c>
      <c r="C249" s="143"/>
      <c r="D249" s="143"/>
      <c r="E249" s="143"/>
      <c r="F249" s="143"/>
      <c r="G249" s="143"/>
      <c r="H249" s="196"/>
      <c r="I249" s="144" t="str">
        <f>_xlfn.IFNA(VLOOKUP(B249,'تحميل المصنعيات'!$E$1:$AP$5000,38,0),"")</f>
        <v/>
      </c>
      <c r="J249" s="144" t="str" cm="1">
        <f t="array" ref="J249">_xlfn.IFNA(LOOKUP(5,1/(B249='تحميل المصنعيات'!$E$1:$E$5000),'تحميل المصنعيات'!$AP$1:$AP$5000),"")</f>
        <v/>
      </c>
      <c r="K249" s="145" t="str">
        <f>IF(SUMIF('تحميل المصنعيات'!$E$3:$E$5000,الاوردرات!B249,'تحميل المصنعيات'!$O$3:$O$5000)=0,"",SUMIF('تحميل المصنعيات'!$E$3:$E$5000,الاوردرات!B249,'تحميل المصنعيات'!$O$3:$O$5000))</f>
        <v/>
      </c>
      <c r="L249" s="145" t="str">
        <f>IF(SUMIF('تحميل الخامات'!$F$3:$F$5000,الاوردرات!B249,'تحميل الخامات'!$M$3:$M$5000)=0,"",SUMIF('تحميل الخامات'!$F$3:$F$5000,الاوردرات!B249,'تحميل الخامات'!$M$3:$M$5000))</f>
        <v/>
      </c>
      <c r="M249" s="145" t="str">
        <f t="shared" si="6"/>
        <v/>
      </c>
      <c r="N249" s="145" t="str">
        <f t="shared" si="7"/>
        <v/>
      </c>
    </row>
    <row r="250" spans="2:14" ht="30" x14ac:dyDescent="0.25">
      <c r="B250" s="141">
        <v>248</v>
      </c>
      <c r="C250" s="143"/>
      <c r="D250" s="143"/>
      <c r="E250" s="143"/>
      <c r="F250" s="143"/>
      <c r="G250" s="143"/>
      <c r="H250" s="196"/>
      <c r="I250" s="144" t="str">
        <f>_xlfn.IFNA(VLOOKUP(B250,'تحميل المصنعيات'!$E$1:$AP$5000,38,0),"")</f>
        <v/>
      </c>
      <c r="J250" s="144" t="str" cm="1">
        <f t="array" ref="J250">_xlfn.IFNA(LOOKUP(5,1/(B250='تحميل المصنعيات'!$E$1:$E$5000),'تحميل المصنعيات'!$AP$1:$AP$5000),"")</f>
        <v/>
      </c>
      <c r="K250" s="145" t="str">
        <f>IF(SUMIF('تحميل المصنعيات'!$E$3:$E$5000,الاوردرات!B250,'تحميل المصنعيات'!$O$3:$O$5000)=0,"",SUMIF('تحميل المصنعيات'!$E$3:$E$5000,الاوردرات!B250,'تحميل المصنعيات'!$O$3:$O$5000))</f>
        <v/>
      </c>
      <c r="L250" s="145" t="str">
        <f>IF(SUMIF('تحميل الخامات'!$F$3:$F$5000,الاوردرات!B250,'تحميل الخامات'!$M$3:$M$5000)=0,"",SUMIF('تحميل الخامات'!$F$3:$F$5000,الاوردرات!B250,'تحميل الخامات'!$M$3:$M$5000))</f>
        <v/>
      </c>
      <c r="M250" s="145" t="str">
        <f t="shared" si="6"/>
        <v/>
      </c>
      <c r="N250" s="145" t="str">
        <f t="shared" si="7"/>
        <v/>
      </c>
    </row>
    <row r="251" spans="2:14" ht="30" x14ac:dyDescent="0.25">
      <c r="B251" s="140">
        <v>249</v>
      </c>
      <c r="C251" s="143"/>
      <c r="D251" s="143"/>
      <c r="E251" s="143"/>
      <c r="F251" s="143"/>
      <c r="G251" s="143"/>
      <c r="H251" s="196"/>
      <c r="I251" s="144" t="str">
        <f>_xlfn.IFNA(VLOOKUP(B251,'تحميل المصنعيات'!$E$1:$AP$5000,38,0),"")</f>
        <v/>
      </c>
      <c r="J251" s="144" t="str" cm="1">
        <f t="array" ref="J251">_xlfn.IFNA(LOOKUP(5,1/(B251='تحميل المصنعيات'!$E$1:$E$5000),'تحميل المصنعيات'!$AP$1:$AP$5000),"")</f>
        <v/>
      </c>
      <c r="K251" s="145" t="str">
        <f>IF(SUMIF('تحميل المصنعيات'!$E$3:$E$5000,الاوردرات!B251,'تحميل المصنعيات'!$O$3:$O$5000)=0,"",SUMIF('تحميل المصنعيات'!$E$3:$E$5000,الاوردرات!B251,'تحميل المصنعيات'!$O$3:$O$5000))</f>
        <v/>
      </c>
      <c r="L251" s="145" t="str">
        <f>IF(SUMIF('تحميل الخامات'!$F$3:$F$5000,الاوردرات!B251,'تحميل الخامات'!$M$3:$M$5000)=0,"",SUMIF('تحميل الخامات'!$F$3:$F$5000,الاوردرات!B251,'تحميل الخامات'!$M$3:$M$5000))</f>
        <v/>
      </c>
      <c r="M251" s="145" t="str">
        <f t="shared" si="6"/>
        <v/>
      </c>
      <c r="N251" s="145" t="str">
        <f t="shared" si="7"/>
        <v/>
      </c>
    </row>
    <row r="252" spans="2:14" ht="30" x14ac:dyDescent="0.25">
      <c r="B252" s="141">
        <v>250</v>
      </c>
      <c r="C252" s="143"/>
      <c r="D252" s="143"/>
      <c r="E252" s="143"/>
      <c r="F252" s="143"/>
      <c r="G252" s="143"/>
      <c r="H252" s="196"/>
      <c r="I252" s="144" t="str">
        <f>_xlfn.IFNA(VLOOKUP(B252,'تحميل المصنعيات'!$E$1:$AP$5000,38,0),"")</f>
        <v/>
      </c>
      <c r="J252" s="144" t="str" cm="1">
        <f t="array" ref="J252">_xlfn.IFNA(LOOKUP(5,1/(B252='تحميل المصنعيات'!$E$1:$E$5000),'تحميل المصنعيات'!$AP$1:$AP$5000),"")</f>
        <v/>
      </c>
      <c r="K252" s="145" t="str">
        <f>IF(SUMIF('تحميل المصنعيات'!$E$3:$E$5000,الاوردرات!B252,'تحميل المصنعيات'!$O$3:$O$5000)=0,"",SUMIF('تحميل المصنعيات'!$E$3:$E$5000,الاوردرات!B252,'تحميل المصنعيات'!$O$3:$O$5000))</f>
        <v/>
      </c>
      <c r="L252" s="145" t="str">
        <f>IF(SUMIF('تحميل الخامات'!$F$3:$F$5000,الاوردرات!B252,'تحميل الخامات'!$M$3:$M$5000)=0,"",SUMIF('تحميل الخامات'!$F$3:$F$5000,الاوردرات!B252,'تحميل الخامات'!$M$3:$M$5000))</f>
        <v/>
      </c>
      <c r="M252" s="145" t="str">
        <f t="shared" si="6"/>
        <v/>
      </c>
      <c r="N252" s="145" t="str">
        <f t="shared" si="7"/>
        <v/>
      </c>
    </row>
    <row r="253" spans="2:14" ht="30" x14ac:dyDescent="0.25">
      <c r="B253" s="140">
        <v>251</v>
      </c>
      <c r="C253" s="143"/>
      <c r="D253" s="143"/>
      <c r="E253" s="143"/>
      <c r="F253" s="143"/>
      <c r="G253" s="143"/>
      <c r="H253" s="196"/>
      <c r="I253" s="144" t="str">
        <f>_xlfn.IFNA(VLOOKUP(B253,'تحميل المصنعيات'!$E$1:$AP$5000,38,0),"")</f>
        <v/>
      </c>
      <c r="J253" s="144" t="str" cm="1">
        <f t="array" ref="J253">_xlfn.IFNA(LOOKUP(5,1/(B253='تحميل المصنعيات'!$E$1:$E$5000),'تحميل المصنعيات'!$AP$1:$AP$5000),"")</f>
        <v/>
      </c>
      <c r="K253" s="145" t="str">
        <f>IF(SUMIF('تحميل المصنعيات'!$E$3:$E$5000,الاوردرات!B253,'تحميل المصنعيات'!$O$3:$O$5000)=0,"",SUMIF('تحميل المصنعيات'!$E$3:$E$5000,الاوردرات!B253,'تحميل المصنعيات'!$O$3:$O$5000))</f>
        <v/>
      </c>
      <c r="L253" s="145" t="str">
        <f>IF(SUMIF('تحميل الخامات'!$F$3:$F$5000,الاوردرات!B253,'تحميل الخامات'!$M$3:$M$5000)=0,"",SUMIF('تحميل الخامات'!$F$3:$F$5000,الاوردرات!B253,'تحميل الخامات'!$M$3:$M$5000))</f>
        <v/>
      </c>
      <c r="M253" s="145" t="str">
        <f t="shared" si="6"/>
        <v/>
      </c>
      <c r="N253" s="145" t="str">
        <f t="shared" si="7"/>
        <v/>
      </c>
    </row>
    <row r="254" spans="2:14" ht="30" x14ac:dyDescent="0.25">
      <c r="B254" s="141">
        <v>252</v>
      </c>
      <c r="C254" s="143"/>
      <c r="D254" s="143"/>
      <c r="E254" s="143"/>
      <c r="F254" s="143"/>
      <c r="G254" s="143"/>
      <c r="H254" s="196"/>
      <c r="I254" s="144" t="str">
        <f>_xlfn.IFNA(VLOOKUP(B254,'تحميل المصنعيات'!$E$1:$AP$5000,38,0),"")</f>
        <v/>
      </c>
      <c r="J254" s="144" t="str" cm="1">
        <f t="array" ref="J254">_xlfn.IFNA(LOOKUP(5,1/(B254='تحميل المصنعيات'!$E$1:$E$5000),'تحميل المصنعيات'!$AP$1:$AP$5000),"")</f>
        <v/>
      </c>
      <c r="K254" s="145" t="str">
        <f>IF(SUMIF('تحميل المصنعيات'!$E$3:$E$5000,الاوردرات!B254,'تحميل المصنعيات'!$O$3:$O$5000)=0,"",SUMIF('تحميل المصنعيات'!$E$3:$E$5000,الاوردرات!B254,'تحميل المصنعيات'!$O$3:$O$5000))</f>
        <v/>
      </c>
      <c r="L254" s="145" t="str">
        <f>IF(SUMIF('تحميل الخامات'!$F$3:$F$5000,الاوردرات!B254,'تحميل الخامات'!$M$3:$M$5000)=0,"",SUMIF('تحميل الخامات'!$F$3:$F$5000,الاوردرات!B254,'تحميل الخامات'!$M$3:$M$5000))</f>
        <v/>
      </c>
      <c r="M254" s="145" t="str">
        <f t="shared" si="6"/>
        <v/>
      </c>
      <c r="N254" s="145" t="str">
        <f t="shared" si="7"/>
        <v/>
      </c>
    </row>
    <row r="255" spans="2:14" ht="30" x14ac:dyDescent="0.25">
      <c r="B255" s="140">
        <v>253</v>
      </c>
      <c r="C255" s="143"/>
      <c r="D255" s="143"/>
      <c r="E255" s="143"/>
      <c r="F255" s="143"/>
      <c r="G255" s="143"/>
      <c r="H255" s="196"/>
      <c r="I255" s="144" t="str">
        <f>_xlfn.IFNA(VLOOKUP(B255,'تحميل المصنعيات'!$E$1:$AP$5000,38,0),"")</f>
        <v/>
      </c>
      <c r="J255" s="144" t="str" cm="1">
        <f t="array" ref="J255">_xlfn.IFNA(LOOKUP(5,1/(B255='تحميل المصنعيات'!$E$1:$E$5000),'تحميل المصنعيات'!$AP$1:$AP$5000),"")</f>
        <v/>
      </c>
      <c r="K255" s="145" t="str">
        <f>IF(SUMIF('تحميل المصنعيات'!$E$3:$E$5000,الاوردرات!B255,'تحميل المصنعيات'!$O$3:$O$5000)=0,"",SUMIF('تحميل المصنعيات'!$E$3:$E$5000,الاوردرات!B255,'تحميل المصنعيات'!$O$3:$O$5000))</f>
        <v/>
      </c>
      <c r="L255" s="145" t="str">
        <f>IF(SUMIF('تحميل الخامات'!$F$3:$F$5000,الاوردرات!B255,'تحميل الخامات'!$M$3:$M$5000)=0,"",SUMIF('تحميل الخامات'!$F$3:$F$5000,الاوردرات!B255,'تحميل الخامات'!$M$3:$M$5000))</f>
        <v/>
      </c>
      <c r="M255" s="145" t="str">
        <f t="shared" si="6"/>
        <v/>
      </c>
      <c r="N255" s="145" t="str">
        <f t="shared" si="7"/>
        <v/>
      </c>
    </row>
    <row r="256" spans="2:14" ht="30" x14ac:dyDescent="0.25">
      <c r="B256" s="141">
        <v>254</v>
      </c>
      <c r="C256" s="143"/>
      <c r="D256" s="143"/>
      <c r="E256" s="143"/>
      <c r="F256" s="143"/>
      <c r="G256" s="143"/>
      <c r="H256" s="196"/>
      <c r="I256" s="144" t="str">
        <f>_xlfn.IFNA(VLOOKUP(B256,'تحميل المصنعيات'!$E$1:$AP$5000,38,0),"")</f>
        <v/>
      </c>
      <c r="J256" s="144" t="str" cm="1">
        <f t="array" ref="J256">_xlfn.IFNA(LOOKUP(5,1/(B256='تحميل المصنعيات'!$E$1:$E$5000),'تحميل المصنعيات'!$AP$1:$AP$5000),"")</f>
        <v/>
      </c>
      <c r="K256" s="145" t="str">
        <f>IF(SUMIF('تحميل المصنعيات'!$E$3:$E$5000,الاوردرات!B256,'تحميل المصنعيات'!$O$3:$O$5000)=0,"",SUMIF('تحميل المصنعيات'!$E$3:$E$5000,الاوردرات!B256,'تحميل المصنعيات'!$O$3:$O$5000))</f>
        <v/>
      </c>
      <c r="L256" s="145" t="str">
        <f>IF(SUMIF('تحميل الخامات'!$F$3:$F$5000,الاوردرات!B256,'تحميل الخامات'!$M$3:$M$5000)=0,"",SUMIF('تحميل الخامات'!$F$3:$F$5000,الاوردرات!B256,'تحميل الخامات'!$M$3:$M$5000))</f>
        <v/>
      </c>
      <c r="M256" s="145" t="str">
        <f t="shared" si="6"/>
        <v/>
      </c>
      <c r="N256" s="145" t="str">
        <f t="shared" si="7"/>
        <v/>
      </c>
    </row>
    <row r="257" spans="2:14" ht="30" x14ac:dyDescent="0.25">
      <c r="B257" s="140">
        <v>255</v>
      </c>
      <c r="C257" s="143"/>
      <c r="D257" s="143"/>
      <c r="E257" s="143"/>
      <c r="F257" s="143"/>
      <c r="G257" s="143"/>
      <c r="H257" s="196"/>
      <c r="I257" s="144" t="str">
        <f>_xlfn.IFNA(VLOOKUP(B257,'تحميل المصنعيات'!$E$1:$AP$5000,38,0),"")</f>
        <v/>
      </c>
      <c r="J257" s="144" t="str" cm="1">
        <f t="array" ref="J257">_xlfn.IFNA(LOOKUP(5,1/(B257='تحميل المصنعيات'!$E$1:$E$5000),'تحميل المصنعيات'!$AP$1:$AP$5000),"")</f>
        <v/>
      </c>
      <c r="K257" s="145" t="str">
        <f>IF(SUMIF('تحميل المصنعيات'!$E$3:$E$5000,الاوردرات!B257,'تحميل المصنعيات'!$O$3:$O$5000)=0,"",SUMIF('تحميل المصنعيات'!$E$3:$E$5000,الاوردرات!B257,'تحميل المصنعيات'!$O$3:$O$5000))</f>
        <v/>
      </c>
      <c r="L257" s="145" t="str">
        <f>IF(SUMIF('تحميل الخامات'!$F$3:$F$5000,الاوردرات!B257,'تحميل الخامات'!$M$3:$M$5000)=0,"",SUMIF('تحميل الخامات'!$F$3:$F$5000,الاوردرات!B257,'تحميل الخامات'!$M$3:$M$5000))</f>
        <v/>
      </c>
      <c r="M257" s="145" t="str">
        <f t="shared" si="6"/>
        <v/>
      </c>
      <c r="N257" s="145" t="str">
        <f t="shared" si="7"/>
        <v/>
      </c>
    </row>
    <row r="258" spans="2:14" ht="30" x14ac:dyDescent="0.25">
      <c r="B258" s="141">
        <v>256</v>
      </c>
      <c r="C258" s="143"/>
      <c r="D258" s="143"/>
      <c r="E258" s="143"/>
      <c r="F258" s="143"/>
      <c r="G258" s="143"/>
      <c r="H258" s="196"/>
      <c r="I258" s="144" t="str">
        <f>_xlfn.IFNA(VLOOKUP(B258,'تحميل المصنعيات'!$E$1:$AP$5000,38,0),"")</f>
        <v/>
      </c>
      <c r="J258" s="144" t="str" cm="1">
        <f t="array" ref="J258">_xlfn.IFNA(LOOKUP(5,1/(B258='تحميل المصنعيات'!$E$1:$E$5000),'تحميل المصنعيات'!$AP$1:$AP$5000),"")</f>
        <v/>
      </c>
      <c r="K258" s="145" t="str">
        <f>IF(SUMIF('تحميل المصنعيات'!$E$3:$E$5000,الاوردرات!B258,'تحميل المصنعيات'!$O$3:$O$5000)=0,"",SUMIF('تحميل المصنعيات'!$E$3:$E$5000,الاوردرات!B258,'تحميل المصنعيات'!$O$3:$O$5000))</f>
        <v/>
      </c>
      <c r="L258" s="145" t="str">
        <f>IF(SUMIF('تحميل الخامات'!$F$3:$F$5000,الاوردرات!B258,'تحميل الخامات'!$M$3:$M$5000)=0,"",SUMIF('تحميل الخامات'!$F$3:$F$5000,الاوردرات!B258,'تحميل الخامات'!$M$3:$M$5000))</f>
        <v/>
      </c>
      <c r="M258" s="145" t="str">
        <f t="shared" si="6"/>
        <v/>
      </c>
      <c r="N258" s="145" t="str">
        <f t="shared" si="7"/>
        <v/>
      </c>
    </row>
    <row r="259" spans="2:14" ht="30" x14ac:dyDescent="0.25">
      <c r="B259" s="140">
        <v>257</v>
      </c>
      <c r="C259" s="143"/>
      <c r="D259" s="143"/>
      <c r="E259" s="143"/>
      <c r="F259" s="143"/>
      <c r="G259" s="143"/>
      <c r="H259" s="196"/>
      <c r="I259" s="144" t="str">
        <f>_xlfn.IFNA(VLOOKUP(B259,'تحميل المصنعيات'!$E$1:$AP$5000,38,0),"")</f>
        <v/>
      </c>
      <c r="J259" s="144" t="str" cm="1">
        <f t="array" ref="J259">_xlfn.IFNA(LOOKUP(5,1/(B259='تحميل المصنعيات'!$E$1:$E$5000),'تحميل المصنعيات'!$AP$1:$AP$5000),"")</f>
        <v/>
      </c>
      <c r="K259" s="145" t="str">
        <f>IF(SUMIF('تحميل المصنعيات'!$E$3:$E$5000,الاوردرات!B259,'تحميل المصنعيات'!$O$3:$O$5000)=0,"",SUMIF('تحميل المصنعيات'!$E$3:$E$5000,الاوردرات!B259,'تحميل المصنعيات'!$O$3:$O$5000))</f>
        <v/>
      </c>
      <c r="L259" s="145" t="str">
        <f>IF(SUMIF('تحميل الخامات'!$F$3:$F$5000,الاوردرات!B259,'تحميل الخامات'!$M$3:$M$5000)=0,"",SUMIF('تحميل الخامات'!$F$3:$F$5000,الاوردرات!B259,'تحميل الخامات'!$M$3:$M$5000))</f>
        <v/>
      </c>
      <c r="M259" s="145" t="str">
        <f t="shared" ref="M259:M322" si="8">IFERROR(K259/G259,"")</f>
        <v/>
      </c>
      <c r="N259" s="145" t="str">
        <f t="shared" ref="N259:N322" si="9">IFERROR(L259/G259,"")</f>
        <v/>
      </c>
    </row>
    <row r="260" spans="2:14" ht="30" x14ac:dyDescent="0.25">
      <c r="B260" s="141">
        <v>258</v>
      </c>
      <c r="C260" s="143"/>
      <c r="D260" s="143"/>
      <c r="E260" s="143"/>
      <c r="F260" s="143"/>
      <c r="G260" s="143"/>
      <c r="H260" s="196"/>
      <c r="I260" s="144" t="str">
        <f>_xlfn.IFNA(VLOOKUP(B260,'تحميل المصنعيات'!$E$1:$AP$5000,38,0),"")</f>
        <v/>
      </c>
      <c r="J260" s="144" t="str" cm="1">
        <f t="array" ref="J260">_xlfn.IFNA(LOOKUP(5,1/(B260='تحميل المصنعيات'!$E$1:$E$5000),'تحميل المصنعيات'!$AP$1:$AP$5000),"")</f>
        <v/>
      </c>
      <c r="K260" s="145" t="str">
        <f>IF(SUMIF('تحميل المصنعيات'!$E$3:$E$5000,الاوردرات!B260,'تحميل المصنعيات'!$O$3:$O$5000)=0,"",SUMIF('تحميل المصنعيات'!$E$3:$E$5000,الاوردرات!B260,'تحميل المصنعيات'!$O$3:$O$5000))</f>
        <v/>
      </c>
      <c r="L260" s="145" t="str">
        <f>IF(SUMIF('تحميل الخامات'!$F$3:$F$5000,الاوردرات!B260,'تحميل الخامات'!$M$3:$M$5000)=0,"",SUMIF('تحميل الخامات'!$F$3:$F$5000,الاوردرات!B260,'تحميل الخامات'!$M$3:$M$5000))</f>
        <v/>
      </c>
      <c r="M260" s="145" t="str">
        <f t="shared" si="8"/>
        <v/>
      </c>
      <c r="N260" s="145" t="str">
        <f t="shared" si="9"/>
        <v/>
      </c>
    </row>
    <row r="261" spans="2:14" ht="30" x14ac:dyDescent="0.25">
      <c r="B261" s="140">
        <v>259</v>
      </c>
      <c r="C261" s="143"/>
      <c r="D261" s="143"/>
      <c r="E261" s="143"/>
      <c r="F261" s="143"/>
      <c r="G261" s="143"/>
      <c r="H261" s="196"/>
      <c r="I261" s="144" t="str">
        <f>_xlfn.IFNA(VLOOKUP(B261,'تحميل المصنعيات'!$E$1:$AP$5000,38,0),"")</f>
        <v/>
      </c>
      <c r="J261" s="144" t="str" cm="1">
        <f t="array" ref="J261">_xlfn.IFNA(LOOKUP(5,1/(B261='تحميل المصنعيات'!$E$1:$E$5000),'تحميل المصنعيات'!$AP$1:$AP$5000),"")</f>
        <v/>
      </c>
      <c r="K261" s="145" t="str">
        <f>IF(SUMIF('تحميل المصنعيات'!$E$3:$E$5000,الاوردرات!B261,'تحميل المصنعيات'!$O$3:$O$5000)=0,"",SUMIF('تحميل المصنعيات'!$E$3:$E$5000,الاوردرات!B261,'تحميل المصنعيات'!$O$3:$O$5000))</f>
        <v/>
      </c>
      <c r="L261" s="145" t="str">
        <f>IF(SUMIF('تحميل الخامات'!$F$3:$F$5000,الاوردرات!B261,'تحميل الخامات'!$M$3:$M$5000)=0,"",SUMIF('تحميل الخامات'!$F$3:$F$5000,الاوردرات!B261,'تحميل الخامات'!$M$3:$M$5000))</f>
        <v/>
      </c>
      <c r="M261" s="145" t="str">
        <f t="shared" si="8"/>
        <v/>
      </c>
      <c r="N261" s="145" t="str">
        <f t="shared" si="9"/>
        <v/>
      </c>
    </row>
    <row r="262" spans="2:14" ht="30" x14ac:dyDescent="0.25">
      <c r="B262" s="141">
        <v>260</v>
      </c>
      <c r="C262" s="143"/>
      <c r="D262" s="143"/>
      <c r="E262" s="143"/>
      <c r="F262" s="143"/>
      <c r="G262" s="143"/>
      <c r="H262" s="196"/>
      <c r="I262" s="144" t="str">
        <f>_xlfn.IFNA(VLOOKUP(B262,'تحميل المصنعيات'!$E$1:$AP$5000,38,0),"")</f>
        <v/>
      </c>
      <c r="J262" s="144" t="str" cm="1">
        <f t="array" ref="J262">_xlfn.IFNA(LOOKUP(5,1/(B262='تحميل المصنعيات'!$E$1:$E$5000),'تحميل المصنعيات'!$AP$1:$AP$5000),"")</f>
        <v/>
      </c>
      <c r="K262" s="145" t="str">
        <f>IF(SUMIF('تحميل المصنعيات'!$E$3:$E$5000,الاوردرات!B262,'تحميل المصنعيات'!$O$3:$O$5000)=0,"",SUMIF('تحميل المصنعيات'!$E$3:$E$5000,الاوردرات!B262,'تحميل المصنعيات'!$O$3:$O$5000))</f>
        <v/>
      </c>
      <c r="L262" s="145" t="str">
        <f>IF(SUMIF('تحميل الخامات'!$F$3:$F$5000,الاوردرات!B262,'تحميل الخامات'!$M$3:$M$5000)=0,"",SUMIF('تحميل الخامات'!$F$3:$F$5000,الاوردرات!B262,'تحميل الخامات'!$M$3:$M$5000))</f>
        <v/>
      </c>
      <c r="M262" s="145" t="str">
        <f t="shared" si="8"/>
        <v/>
      </c>
      <c r="N262" s="145" t="str">
        <f t="shared" si="9"/>
        <v/>
      </c>
    </row>
    <row r="263" spans="2:14" ht="30" x14ac:dyDescent="0.25">
      <c r="B263" s="140">
        <v>261</v>
      </c>
      <c r="C263" s="143"/>
      <c r="D263" s="143"/>
      <c r="E263" s="143"/>
      <c r="F263" s="143"/>
      <c r="G263" s="143"/>
      <c r="H263" s="196"/>
      <c r="I263" s="144" t="str">
        <f>_xlfn.IFNA(VLOOKUP(B263,'تحميل المصنعيات'!$E$1:$AP$5000,38,0),"")</f>
        <v/>
      </c>
      <c r="J263" s="144" t="str" cm="1">
        <f t="array" ref="J263">_xlfn.IFNA(LOOKUP(5,1/(B263='تحميل المصنعيات'!$E$1:$E$5000),'تحميل المصنعيات'!$AP$1:$AP$5000),"")</f>
        <v/>
      </c>
      <c r="K263" s="145" t="str">
        <f>IF(SUMIF('تحميل المصنعيات'!$E$3:$E$5000,الاوردرات!B263,'تحميل المصنعيات'!$O$3:$O$5000)=0,"",SUMIF('تحميل المصنعيات'!$E$3:$E$5000,الاوردرات!B263,'تحميل المصنعيات'!$O$3:$O$5000))</f>
        <v/>
      </c>
      <c r="L263" s="145" t="str">
        <f>IF(SUMIF('تحميل الخامات'!$F$3:$F$5000,الاوردرات!B263,'تحميل الخامات'!$M$3:$M$5000)=0,"",SUMIF('تحميل الخامات'!$F$3:$F$5000,الاوردرات!B263,'تحميل الخامات'!$M$3:$M$5000))</f>
        <v/>
      </c>
      <c r="M263" s="145" t="str">
        <f t="shared" si="8"/>
        <v/>
      </c>
      <c r="N263" s="145" t="str">
        <f t="shared" si="9"/>
        <v/>
      </c>
    </row>
    <row r="264" spans="2:14" ht="30" x14ac:dyDescent="0.25">
      <c r="B264" s="141">
        <v>262</v>
      </c>
      <c r="C264" s="143"/>
      <c r="D264" s="143"/>
      <c r="E264" s="143"/>
      <c r="F264" s="143"/>
      <c r="G264" s="143"/>
      <c r="H264" s="196"/>
      <c r="I264" s="144" t="str">
        <f>_xlfn.IFNA(VLOOKUP(B264,'تحميل المصنعيات'!$E$1:$AP$5000,38,0),"")</f>
        <v/>
      </c>
      <c r="J264" s="144" t="str" cm="1">
        <f t="array" ref="J264">_xlfn.IFNA(LOOKUP(5,1/(B264='تحميل المصنعيات'!$E$1:$E$5000),'تحميل المصنعيات'!$AP$1:$AP$5000),"")</f>
        <v/>
      </c>
      <c r="K264" s="145" t="str">
        <f>IF(SUMIF('تحميل المصنعيات'!$E$3:$E$5000,الاوردرات!B264,'تحميل المصنعيات'!$O$3:$O$5000)=0,"",SUMIF('تحميل المصنعيات'!$E$3:$E$5000,الاوردرات!B264,'تحميل المصنعيات'!$O$3:$O$5000))</f>
        <v/>
      </c>
      <c r="L264" s="145" t="str">
        <f>IF(SUMIF('تحميل الخامات'!$F$3:$F$5000,الاوردرات!B264,'تحميل الخامات'!$M$3:$M$5000)=0,"",SUMIF('تحميل الخامات'!$F$3:$F$5000,الاوردرات!B264,'تحميل الخامات'!$M$3:$M$5000))</f>
        <v/>
      </c>
      <c r="M264" s="145" t="str">
        <f t="shared" si="8"/>
        <v/>
      </c>
      <c r="N264" s="145" t="str">
        <f t="shared" si="9"/>
        <v/>
      </c>
    </row>
    <row r="265" spans="2:14" ht="30" x14ac:dyDescent="0.25">
      <c r="B265" s="140">
        <v>263</v>
      </c>
      <c r="C265" s="143"/>
      <c r="D265" s="143"/>
      <c r="E265" s="143"/>
      <c r="F265" s="143"/>
      <c r="G265" s="143"/>
      <c r="H265" s="196"/>
      <c r="I265" s="144" t="str">
        <f>_xlfn.IFNA(VLOOKUP(B265,'تحميل المصنعيات'!$E$1:$AP$5000,38,0),"")</f>
        <v/>
      </c>
      <c r="J265" s="144" t="str" cm="1">
        <f t="array" ref="J265">_xlfn.IFNA(LOOKUP(5,1/(B265='تحميل المصنعيات'!$E$1:$E$5000),'تحميل المصنعيات'!$AP$1:$AP$5000),"")</f>
        <v/>
      </c>
      <c r="K265" s="145" t="str">
        <f>IF(SUMIF('تحميل المصنعيات'!$E$3:$E$5000,الاوردرات!B265,'تحميل المصنعيات'!$O$3:$O$5000)=0,"",SUMIF('تحميل المصنعيات'!$E$3:$E$5000,الاوردرات!B265,'تحميل المصنعيات'!$O$3:$O$5000))</f>
        <v/>
      </c>
      <c r="L265" s="145" t="str">
        <f>IF(SUMIF('تحميل الخامات'!$F$3:$F$5000,الاوردرات!B265,'تحميل الخامات'!$M$3:$M$5000)=0,"",SUMIF('تحميل الخامات'!$F$3:$F$5000,الاوردرات!B265,'تحميل الخامات'!$M$3:$M$5000))</f>
        <v/>
      </c>
      <c r="M265" s="145" t="str">
        <f t="shared" si="8"/>
        <v/>
      </c>
      <c r="N265" s="145" t="str">
        <f t="shared" si="9"/>
        <v/>
      </c>
    </row>
    <row r="266" spans="2:14" ht="30" x14ac:dyDescent="0.25">
      <c r="B266" s="141">
        <v>264</v>
      </c>
      <c r="C266" s="143"/>
      <c r="D266" s="143"/>
      <c r="E266" s="143"/>
      <c r="F266" s="143"/>
      <c r="G266" s="143"/>
      <c r="H266" s="196"/>
      <c r="I266" s="144" t="str">
        <f>_xlfn.IFNA(VLOOKUP(B266,'تحميل المصنعيات'!$E$1:$AP$5000,38,0),"")</f>
        <v/>
      </c>
      <c r="J266" s="144" t="str" cm="1">
        <f t="array" ref="J266">_xlfn.IFNA(LOOKUP(5,1/(B266='تحميل المصنعيات'!$E$1:$E$5000),'تحميل المصنعيات'!$AP$1:$AP$5000),"")</f>
        <v/>
      </c>
      <c r="K266" s="145" t="str">
        <f>IF(SUMIF('تحميل المصنعيات'!$E$3:$E$5000,الاوردرات!B266,'تحميل المصنعيات'!$O$3:$O$5000)=0,"",SUMIF('تحميل المصنعيات'!$E$3:$E$5000,الاوردرات!B266,'تحميل المصنعيات'!$O$3:$O$5000))</f>
        <v/>
      </c>
      <c r="L266" s="145" t="str">
        <f>IF(SUMIF('تحميل الخامات'!$F$3:$F$5000,الاوردرات!B266,'تحميل الخامات'!$M$3:$M$5000)=0,"",SUMIF('تحميل الخامات'!$F$3:$F$5000,الاوردرات!B266,'تحميل الخامات'!$M$3:$M$5000))</f>
        <v/>
      </c>
      <c r="M266" s="145" t="str">
        <f t="shared" si="8"/>
        <v/>
      </c>
      <c r="N266" s="145" t="str">
        <f t="shared" si="9"/>
        <v/>
      </c>
    </row>
    <row r="267" spans="2:14" ht="30" x14ac:dyDescent="0.25">
      <c r="B267" s="140">
        <v>265</v>
      </c>
      <c r="C267" s="143"/>
      <c r="D267" s="143"/>
      <c r="E267" s="143"/>
      <c r="F267" s="143"/>
      <c r="G267" s="143"/>
      <c r="H267" s="196"/>
      <c r="I267" s="144" t="str">
        <f>_xlfn.IFNA(VLOOKUP(B267,'تحميل المصنعيات'!$E$1:$AP$5000,38,0),"")</f>
        <v/>
      </c>
      <c r="J267" s="144" t="str" cm="1">
        <f t="array" ref="J267">_xlfn.IFNA(LOOKUP(5,1/(B267='تحميل المصنعيات'!$E$1:$E$5000),'تحميل المصنعيات'!$AP$1:$AP$5000),"")</f>
        <v/>
      </c>
      <c r="K267" s="145" t="str">
        <f>IF(SUMIF('تحميل المصنعيات'!$E$3:$E$5000,الاوردرات!B267,'تحميل المصنعيات'!$O$3:$O$5000)=0,"",SUMIF('تحميل المصنعيات'!$E$3:$E$5000,الاوردرات!B267,'تحميل المصنعيات'!$O$3:$O$5000))</f>
        <v/>
      </c>
      <c r="L267" s="145" t="str">
        <f>IF(SUMIF('تحميل الخامات'!$F$3:$F$5000,الاوردرات!B267,'تحميل الخامات'!$M$3:$M$5000)=0,"",SUMIF('تحميل الخامات'!$F$3:$F$5000,الاوردرات!B267,'تحميل الخامات'!$M$3:$M$5000))</f>
        <v/>
      </c>
      <c r="M267" s="145" t="str">
        <f t="shared" si="8"/>
        <v/>
      </c>
      <c r="N267" s="145" t="str">
        <f t="shared" si="9"/>
        <v/>
      </c>
    </row>
    <row r="268" spans="2:14" ht="30" x14ac:dyDescent="0.25">
      <c r="B268" s="141">
        <v>266</v>
      </c>
      <c r="C268" s="143"/>
      <c r="D268" s="143"/>
      <c r="E268" s="143"/>
      <c r="F268" s="143"/>
      <c r="G268" s="143"/>
      <c r="H268" s="196"/>
      <c r="I268" s="144" t="str">
        <f>_xlfn.IFNA(VLOOKUP(B268,'تحميل المصنعيات'!$E$1:$AP$5000,38,0),"")</f>
        <v/>
      </c>
      <c r="J268" s="144" t="str" cm="1">
        <f t="array" ref="J268">_xlfn.IFNA(LOOKUP(5,1/(B268='تحميل المصنعيات'!$E$1:$E$5000),'تحميل المصنعيات'!$AP$1:$AP$5000),"")</f>
        <v/>
      </c>
      <c r="K268" s="145" t="str">
        <f>IF(SUMIF('تحميل المصنعيات'!$E$3:$E$5000,الاوردرات!B268,'تحميل المصنعيات'!$O$3:$O$5000)=0,"",SUMIF('تحميل المصنعيات'!$E$3:$E$5000,الاوردرات!B268,'تحميل المصنعيات'!$O$3:$O$5000))</f>
        <v/>
      </c>
      <c r="L268" s="145" t="str">
        <f>IF(SUMIF('تحميل الخامات'!$F$3:$F$5000,الاوردرات!B268,'تحميل الخامات'!$M$3:$M$5000)=0,"",SUMIF('تحميل الخامات'!$F$3:$F$5000,الاوردرات!B268,'تحميل الخامات'!$M$3:$M$5000))</f>
        <v/>
      </c>
      <c r="M268" s="145" t="str">
        <f t="shared" si="8"/>
        <v/>
      </c>
      <c r="N268" s="145" t="str">
        <f t="shared" si="9"/>
        <v/>
      </c>
    </row>
    <row r="269" spans="2:14" ht="30" x14ac:dyDescent="0.25">
      <c r="B269" s="140">
        <v>267</v>
      </c>
      <c r="C269" s="143"/>
      <c r="D269" s="143"/>
      <c r="E269" s="143"/>
      <c r="F269" s="143"/>
      <c r="G269" s="143"/>
      <c r="H269" s="196"/>
      <c r="I269" s="144" t="str">
        <f>_xlfn.IFNA(VLOOKUP(B269,'تحميل المصنعيات'!$E$1:$AP$5000,38,0),"")</f>
        <v/>
      </c>
      <c r="J269" s="144" t="str" cm="1">
        <f t="array" ref="J269">_xlfn.IFNA(LOOKUP(5,1/(B269='تحميل المصنعيات'!$E$1:$E$5000),'تحميل المصنعيات'!$AP$1:$AP$5000),"")</f>
        <v/>
      </c>
      <c r="K269" s="145" t="str">
        <f>IF(SUMIF('تحميل المصنعيات'!$E$3:$E$5000,الاوردرات!B269,'تحميل المصنعيات'!$O$3:$O$5000)=0,"",SUMIF('تحميل المصنعيات'!$E$3:$E$5000,الاوردرات!B269,'تحميل المصنعيات'!$O$3:$O$5000))</f>
        <v/>
      </c>
      <c r="L269" s="145" t="str">
        <f>IF(SUMIF('تحميل الخامات'!$F$3:$F$5000,الاوردرات!B269,'تحميل الخامات'!$M$3:$M$5000)=0,"",SUMIF('تحميل الخامات'!$F$3:$F$5000,الاوردرات!B269,'تحميل الخامات'!$M$3:$M$5000))</f>
        <v/>
      </c>
      <c r="M269" s="145" t="str">
        <f t="shared" si="8"/>
        <v/>
      </c>
      <c r="N269" s="145" t="str">
        <f t="shared" si="9"/>
        <v/>
      </c>
    </row>
    <row r="270" spans="2:14" ht="30" x14ac:dyDescent="0.25">
      <c r="B270" s="141">
        <v>268</v>
      </c>
      <c r="C270" s="143"/>
      <c r="D270" s="143"/>
      <c r="E270" s="143"/>
      <c r="F270" s="143"/>
      <c r="G270" s="143"/>
      <c r="H270" s="196"/>
      <c r="I270" s="144" t="str">
        <f>_xlfn.IFNA(VLOOKUP(B270,'تحميل المصنعيات'!$E$1:$AP$5000,38,0),"")</f>
        <v/>
      </c>
      <c r="J270" s="144" t="str" cm="1">
        <f t="array" ref="J270">_xlfn.IFNA(LOOKUP(5,1/(B270='تحميل المصنعيات'!$E$1:$E$5000),'تحميل المصنعيات'!$AP$1:$AP$5000),"")</f>
        <v/>
      </c>
      <c r="K270" s="145" t="str">
        <f>IF(SUMIF('تحميل المصنعيات'!$E$3:$E$5000,الاوردرات!B270,'تحميل المصنعيات'!$O$3:$O$5000)=0,"",SUMIF('تحميل المصنعيات'!$E$3:$E$5000,الاوردرات!B270,'تحميل المصنعيات'!$O$3:$O$5000))</f>
        <v/>
      </c>
      <c r="L270" s="145" t="str">
        <f>IF(SUMIF('تحميل الخامات'!$F$3:$F$5000,الاوردرات!B270,'تحميل الخامات'!$M$3:$M$5000)=0,"",SUMIF('تحميل الخامات'!$F$3:$F$5000,الاوردرات!B270,'تحميل الخامات'!$M$3:$M$5000))</f>
        <v/>
      </c>
      <c r="M270" s="145" t="str">
        <f t="shared" si="8"/>
        <v/>
      </c>
      <c r="N270" s="145" t="str">
        <f t="shared" si="9"/>
        <v/>
      </c>
    </row>
    <row r="271" spans="2:14" ht="30" x14ac:dyDescent="0.25">
      <c r="B271" s="140">
        <v>269</v>
      </c>
      <c r="C271" s="143"/>
      <c r="D271" s="143"/>
      <c r="E271" s="143"/>
      <c r="F271" s="143"/>
      <c r="G271" s="143"/>
      <c r="H271" s="196"/>
      <c r="I271" s="144" t="str">
        <f>_xlfn.IFNA(VLOOKUP(B271,'تحميل المصنعيات'!$E$1:$AP$5000,38,0),"")</f>
        <v/>
      </c>
      <c r="J271" s="144" t="str" cm="1">
        <f t="array" ref="J271">_xlfn.IFNA(LOOKUP(5,1/(B271='تحميل المصنعيات'!$E$1:$E$5000),'تحميل المصنعيات'!$AP$1:$AP$5000),"")</f>
        <v/>
      </c>
      <c r="K271" s="145" t="str">
        <f>IF(SUMIF('تحميل المصنعيات'!$E$3:$E$5000,الاوردرات!B271,'تحميل المصنعيات'!$O$3:$O$5000)=0,"",SUMIF('تحميل المصنعيات'!$E$3:$E$5000,الاوردرات!B271,'تحميل المصنعيات'!$O$3:$O$5000))</f>
        <v/>
      </c>
      <c r="L271" s="145" t="str">
        <f>IF(SUMIF('تحميل الخامات'!$F$3:$F$5000,الاوردرات!B271,'تحميل الخامات'!$M$3:$M$5000)=0,"",SUMIF('تحميل الخامات'!$F$3:$F$5000,الاوردرات!B271,'تحميل الخامات'!$M$3:$M$5000))</f>
        <v/>
      </c>
      <c r="M271" s="145" t="str">
        <f t="shared" si="8"/>
        <v/>
      </c>
      <c r="N271" s="145" t="str">
        <f t="shared" si="9"/>
        <v/>
      </c>
    </row>
    <row r="272" spans="2:14" ht="30" x14ac:dyDescent="0.25">
      <c r="B272" s="141">
        <v>270</v>
      </c>
      <c r="C272" s="143"/>
      <c r="D272" s="143"/>
      <c r="E272" s="143"/>
      <c r="F272" s="143"/>
      <c r="G272" s="143"/>
      <c r="H272" s="196"/>
      <c r="I272" s="144" t="str">
        <f>_xlfn.IFNA(VLOOKUP(B272,'تحميل المصنعيات'!$E$1:$AP$5000,38,0),"")</f>
        <v/>
      </c>
      <c r="J272" s="144" t="str" cm="1">
        <f t="array" ref="J272">_xlfn.IFNA(LOOKUP(5,1/(B272='تحميل المصنعيات'!$E$1:$E$5000),'تحميل المصنعيات'!$AP$1:$AP$5000),"")</f>
        <v/>
      </c>
      <c r="K272" s="145" t="str">
        <f>IF(SUMIF('تحميل المصنعيات'!$E$3:$E$5000,الاوردرات!B272,'تحميل المصنعيات'!$O$3:$O$5000)=0,"",SUMIF('تحميل المصنعيات'!$E$3:$E$5000,الاوردرات!B272,'تحميل المصنعيات'!$O$3:$O$5000))</f>
        <v/>
      </c>
      <c r="L272" s="145" t="str">
        <f>IF(SUMIF('تحميل الخامات'!$F$3:$F$5000,الاوردرات!B272,'تحميل الخامات'!$M$3:$M$5000)=0,"",SUMIF('تحميل الخامات'!$F$3:$F$5000,الاوردرات!B272,'تحميل الخامات'!$M$3:$M$5000))</f>
        <v/>
      </c>
      <c r="M272" s="145" t="str">
        <f t="shared" si="8"/>
        <v/>
      </c>
      <c r="N272" s="145" t="str">
        <f t="shared" si="9"/>
        <v/>
      </c>
    </row>
    <row r="273" spans="2:14" ht="30" x14ac:dyDescent="0.25">
      <c r="B273" s="140">
        <v>271</v>
      </c>
      <c r="C273" s="143"/>
      <c r="D273" s="143"/>
      <c r="E273" s="143"/>
      <c r="F273" s="143"/>
      <c r="G273" s="143"/>
      <c r="H273" s="196"/>
      <c r="I273" s="144" t="str">
        <f>_xlfn.IFNA(VLOOKUP(B273,'تحميل المصنعيات'!$E$1:$AP$5000,38,0),"")</f>
        <v/>
      </c>
      <c r="J273" s="144" t="str" cm="1">
        <f t="array" ref="J273">_xlfn.IFNA(LOOKUP(5,1/(B273='تحميل المصنعيات'!$E$1:$E$5000),'تحميل المصنعيات'!$AP$1:$AP$5000),"")</f>
        <v/>
      </c>
      <c r="K273" s="145" t="str">
        <f>IF(SUMIF('تحميل المصنعيات'!$E$3:$E$5000,الاوردرات!B273,'تحميل المصنعيات'!$O$3:$O$5000)=0,"",SUMIF('تحميل المصنعيات'!$E$3:$E$5000,الاوردرات!B273,'تحميل المصنعيات'!$O$3:$O$5000))</f>
        <v/>
      </c>
      <c r="L273" s="145" t="str">
        <f>IF(SUMIF('تحميل الخامات'!$F$3:$F$5000,الاوردرات!B273,'تحميل الخامات'!$M$3:$M$5000)=0,"",SUMIF('تحميل الخامات'!$F$3:$F$5000,الاوردرات!B273,'تحميل الخامات'!$M$3:$M$5000))</f>
        <v/>
      </c>
      <c r="M273" s="145" t="str">
        <f t="shared" si="8"/>
        <v/>
      </c>
      <c r="N273" s="145" t="str">
        <f t="shared" si="9"/>
        <v/>
      </c>
    </row>
    <row r="274" spans="2:14" ht="30" x14ac:dyDescent="0.25">
      <c r="B274" s="141">
        <v>272</v>
      </c>
      <c r="C274" s="143"/>
      <c r="D274" s="143"/>
      <c r="E274" s="143"/>
      <c r="F274" s="143"/>
      <c r="G274" s="143"/>
      <c r="H274" s="196"/>
      <c r="I274" s="144" t="str">
        <f>_xlfn.IFNA(VLOOKUP(B274,'تحميل المصنعيات'!$E$1:$AP$5000,38,0),"")</f>
        <v/>
      </c>
      <c r="J274" s="144" t="str" cm="1">
        <f t="array" ref="J274">_xlfn.IFNA(LOOKUP(5,1/(B274='تحميل المصنعيات'!$E$1:$E$5000),'تحميل المصنعيات'!$AP$1:$AP$5000),"")</f>
        <v/>
      </c>
      <c r="K274" s="145" t="str">
        <f>IF(SUMIF('تحميل المصنعيات'!$E$3:$E$5000,الاوردرات!B274,'تحميل المصنعيات'!$O$3:$O$5000)=0,"",SUMIF('تحميل المصنعيات'!$E$3:$E$5000,الاوردرات!B274,'تحميل المصنعيات'!$O$3:$O$5000))</f>
        <v/>
      </c>
      <c r="L274" s="145" t="str">
        <f>IF(SUMIF('تحميل الخامات'!$F$3:$F$5000,الاوردرات!B274,'تحميل الخامات'!$M$3:$M$5000)=0,"",SUMIF('تحميل الخامات'!$F$3:$F$5000,الاوردرات!B274,'تحميل الخامات'!$M$3:$M$5000))</f>
        <v/>
      </c>
      <c r="M274" s="145" t="str">
        <f t="shared" si="8"/>
        <v/>
      </c>
      <c r="N274" s="145" t="str">
        <f t="shared" si="9"/>
        <v/>
      </c>
    </row>
    <row r="275" spans="2:14" ht="30" x14ac:dyDescent="0.25">
      <c r="B275" s="140">
        <v>273</v>
      </c>
      <c r="C275" s="143"/>
      <c r="D275" s="143"/>
      <c r="E275" s="143"/>
      <c r="F275" s="143"/>
      <c r="G275" s="143"/>
      <c r="H275" s="196"/>
      <c r="I275" s="144" t="str">
        <f>_xlfn.IFNA(VLOOKUP(B275,'تحميل المصنعيات'!$E$1:$AP$5000,38,0),"")</f>
        <v/>
      </c>
      <c r="J275" s="144" t="str" cm="1">
        <f t="array" ref="J275">_xlfn.IFNA(LOOKUP(5,1/(B275='تحميل المصنعيات'!$E$1:$E$5000),'تحميل المصنعيات'!$AP$1:$AP$5000),"")</f>
        <v/>
      </c>
      <c r="K275" s="145" t="str">
        <f>IF(SUMIF('تحميل المصنعيات'!$E$3:$E$5000,الاوردرات!B275,'تحميل المصنعيات'!$O$3:$O$5000)=0,"",SUMIF('تحميل المصنعيات'!$E$3:$E$5000,الاوردرات!B275,'تحميل المصنعيات'!$O$3:$O$5000))</f>
        <v/>
      </c>
      <c r="L275" s="145" t="str">
        <f>IF(SUMIF('تحميل الخامات'!$F$3:$F$5000,الاوردرات!B275,'تحميل الخامات'!$M$3:$M$5000)=0,"",SUMIF('تحميل الخامات'!$F$3:$F$5000,الاوردرات!B275,'تحميل الخامات'!$M$3:$M$5000))</f>
        <v/>
      </c>
      <c r="M275" s="145" t="str">
        <f t="shared" si="8"/>
        <v/>
      </c>
      <c r="N275" s="145" t="str">
        <f t="shared" si="9"/>
        <v/>
      </c>
    </row>
    <row r="276" spans="2:14" ht="30" x14ac:dyDescent="0.25">
      <c r="B276" s="141">
        <v>274</v>
      </c>
      <c r="C276" s="143"/>
      <c r="D276" s="143"/>
      <c r="E276" s="143"/>
      <c r="F276" s="143"/>
      <c r="G276" s="143"/>
      <c r="H276" s="196"/>
      <c r="I276" s="144" t="str">
        <f>_xlfn.IFNA(VLOOKUP(B276,'تحميل المصنعيات'!$E$1:$AP$5000,38,0),"")</f>
        <v/>
      </c>
      <c r="J276" s="144" t="str" cm="1">
        <f t="array" ref="J276">_xlfn.IFNA(LOOKUP(5,1/(B276='تحميل المصنعيات'!$E$1:$E$5000),'تحميل المصنعيات'!$AP$1:$AP$5000),"")</f>
        <v/>
      </c>
      <c r="K276" s="145" t="str">
        <f>IF(SUMIF('تحميل المصنعيات'!$E$3:$E$5000,الاوردرات!B276,'تحميل المصنعيات'!$O$3:$O$5000)=0,"",SUMIF('تحميل المصنعيات'!$E$3:$E$5000,الاوردرات!B276,'تحميل المصنعيات'!$O$3:$O$5000))</f>
        <v/>
      </c>
      <c r="L276" s="145" t="str">
        <f>IF(SUMIF('تحميل الخامات'!$F$3:$F$5000,الاوردرات!B276,'تحميل الخامات'!$M$3:$M$5000)=0,"",SUMIF('تحميل الخامات'!$F$3:$F$5000,الاوردرات!B276,'تحميل الخامات'!$M$3:$M$5000))</f>
        <v/>
      </c>
      <c r="M276" s="145" t="str">
        <f t="shared" si="8"/>
        <v/>
      </c>
      <c r="N276" s="145" t="str">
        <f t="shared" si="9"/>
        <v/>
      </c>
    </row>
    <row r="277" spans="2:14" ht="30" x14ac:dyDescent="0.25">
      <c r="B277" s="140">
        <v>275</v>
      </c>
      <c r="C277" s="143"/>
      <c r="D277" s="143"/>
      <c r="E277" s="143"/>
      <c r="F277" s="143"/>
      <c r="G277" s="143"/>
      <c r="H277" s="196"/>
      <c r="I277" s="144" t="str">
        <f>_xlfn.IFNA(VLOOKUP(B277,'تحميل المصنعيات'!$E$1:$AP$5000,38,0),"")</f>
        <v/>
      </c>
      <c r="J277" s="144" t="str" cm="1">
        <f t="array" ref="J277">_xlfn.IFNA(LOOKUP(5,1/(B277='تحميل المصنعيات'!$E$1:$E$5000),'تحميل المصنعيات'!$AP$1:$AP$5000),"")</f>
        <v/>
      </c>
      <c r="K277" s="145" t="str">
        <f>IF(SUMIF('تحميل المصنعيات'!$E$3:$E$5000,الاوردرات!B277,'تحميل المصنعيات'!$O$3:$O$5000)=0,"",SUMIF('تحميل المصنعيات'!$E$3:$E$5000,الاوردرات!B277,'تحميل المصنعيات'!$O$3:$O$5000))</f>
        <v/>
      </c>
      <c r="L277" s="145" t="str">
        <f>IF(SUMIF('تحميل الخامات'!$F$3:$F$5000,الاوردرات!B277,'تحميل الخامات'!$M$3:$M$5000)=0,"",SUMIF('تحميل الخامات'!$F$3:$F$5000,الاوردرات!B277,'تحميل الخامات'!$M$3:$M$5000))</f>
        <v/>
      </c>
      <c r="M277" s="145" t="str">
        <f t="shared" si="8"/>
        <v/>
      </c>
      <c r="N277" s="145" t="str">
        <f t="shared" si="9"/>
        <v/>
      </c>
    </row>
    <row r="278" spans="2:14" ht="30" x14ac:dyDescent="0.25">
      <c r="B278" s="141">
        <v>276</v>
      </c>
      <c r="C278" s="143"/>
      <c r="D278" s="143"/>
      <c r="E278" s="143"/>
      <c r="F278" s="143"/>
      <c r="G278" s="143"/>
      <c r="H278" s="196"/>
      <c r="I278" s="144" t="str">
        <f>_xlfn.IFNA(VLOOKUP(B278,'تحميل المصنعيات'!$E$1:$AP$5000,38,0),"")</f>
        <v/>
      </c>
      <c r="J278" s="144" t="str" cm="1">
        <f t="array" ref="J278">_xlfn.IFNA(LOOKUP(5,1/(B278='تحميل المصنعيات'!$E$1:$E$5000),'تحميل المصنعيات'!$AP$1:$AP$5000),"")</f>
        <v/>
      </c>
      <c r="K278" s="145" t="str">
        <f>IF(SUMIF('تحميل المصنعيات'!$E$3:$E$5000,الاوردرات!B278,'تحميل المصنعيات'!$O$3:$O$5000)=0,"",SUMIF('تحميل المصنعيات'!$E$3:$E$5000,الاوردرات!B278,'تحميل المصنعيات'!$O$3:$O$5000))</f>
        <v/>
      </c>
      <c r="L278" s="145" t="str">
        <f>IF(SUMIF('تحميل الخامات'!$F$3:$F$5000,الاوردرات!B278,'تحميل الخامات'!$M$3:$M$5000)=0,"",SUMIF('تحميل الخامات'!$F$3:$F$5000,الاوردرات!B278,'تحميل الخامات'!$M$3:$M$5000))</f>
        <v/>
      </c>
      <c r="M278" s="145" t="str">
        <f t="shared" si="8"/>
        <v/>
      </c>
      <c r="N278" s="145" t="str">
        <f t="shared" si="9"/>
        <v/>
      </c>
    </row>
    <row r="279" spans="2:14" ht="30" x14ac:dyDescent="0.25">
      <c r="B279" s="140">
        <v>277</v>
      </c>
      <c r="C279" s="143"/>
      <c r="D279" s="143"/>
      <c r="E279" s="143"/>
      <c r="F279" s="143"/>
      <c r="G279" s="143"/>
      <c r="H279" s="196"/>
      <c r="I279" s="144" t="str">
        <f>_xlfn.IFNA(VLOOKUP(B279,'تحميل المصنعيات'!$E$1:$AP$5000,38,0),"")</f>
        <v/>
      </c>
      <c r="J279" s="144" t="str" cm="1">
        <f t="array" ref="J279">_xlfn.IFNA(LOOKUP(5,1/(B279='تحميل المصنعيات'!$E$1:$E$5000),'تحميل المصنعيات'!$AP$1:$AP$5000),"")</f>
        <v/>
      </c>
      <c r="K279" s="145" t="str">
        <f>IF(SUMIF('تحميل المصنعيات'!$E$3:$E$5000,الاوردرات!B279,'تحميل المصنعيات'!$O$3:$O$5000)=0,"",SUMIF('تحميل المصنعيات'!$E$3:$E$5000,الاوردرات!B279,'تحميل المصنعيات'!$O$3:$O$5000))</f>
        <v/>
      </c>
      <c r="L279" s="145" t="str">
        <f>IF(SUMIF('تحميل الخامات'!$F$3:$F$5000,الاوردرات!B279,'تحميل الخامات'!$M$3:$M$5000)=0,"",SUMIF('تحميل الخامات'!$F$3:$F$5000,الاوردرات!B279,'تحميل الخامات'!$M$3:$M$5000))</f>
        <v/>
      </c>
      <c r="M279" s="145" t="str">
        <f t="shared" si="8"/>
        <v/>
      </c>
      <c r="N279" s="145" t="str">
        <f t="shared" si="9"/>
        <v/>
      </c>
    </row>
    <row r="280" spans="2:14" ht="30" x14ac:dyDescent="0.25">
      <c r="B280" s="141">
        <v>278</v>
      </c>
      <c r="C280" s="143"/>
      <c r="D280" s="143"/>
      <c r="E280" s="143"/>
      <c r="F280" s="143"/>
      <c r="G280" s="143"/>
      <c r="H280" s="196"/>
      <c r="I280" s="144" t="str">
        <f>_xlfn.IFNA(VLOOKUP(B280,'تحميل المصنعيات'!$E$1:$AP$5000,38,0),"")</f>
        <v/>
      </c>
      <c r="J280" s="144" t="str" cm="1">
        <f t="array" ref="J280">_xlfn.IFNA(LOOKUP(5,1/(B280='تحميل المصنعيات'!$E$1:$E$5000),'تحميل المصنعيات'!$AP$1:$AP$5000),"")</f>
        <v/>
      </c>
      <c r="K280" s="145" t="str">
        <f>IF(SUMIF('تحميل المصنعيات'!$E$3:$E$5000,الاوردرات!B280,'تحميل المصنعيات'!$O$3:$O$5000)=0,"",SUMIF('تحميل المصنعيات'!$E$3:$E$5000,الاوردرات!B280,'تحميل المصنعيات'!$O$3:$O$5000))</f>
        <v/>
      </c>
      <c r="L280" s="145" t="str">
        <f>IF(SUMIF('تحميل الخامات'!$F$3:$F$5000,الاوردرات!B280,'تحميل الخامات'!$M$3:$M$5000)=0,"",SUMIF('تحميل الخامات'!$F$3:$F$5000,الاوردرات!B280,'تحميل الخامات'!$M$3:$M$5000))</f>
        <v/>
      </c>
      <c r="M280" s="145" t="str">
        <f t="shared" si="8"/>
        <v/>
      </c>
      <c r="N280" s="145" t="str">
        <f t="shared" si="9"/>
        <v/>
      </c>
    </row>
    <row r="281" spans="2:14" ht="30" x14ac:dyDescent="0.25">
      <c r="B281" s="140">
        <v>279</v>
      </c>
      <c r="C281" s="143"/>
      <c r="D281" s="143"/>
      <c r="E281" s="143"/>
      <c r="F281" s="143"/>
      <c r="G281" s="143"/>
      <c r="H281" s="196"/>
      <c r="I281" s="144" t="str">
        <f>_xlfn.IFNA(VLOOKUP(B281,'تحميل المصنعيات'!$E$1:$AP$5000,38,0),"")</f>
        <v/>
      </c>
      <c r="J281" s="144" t="str" cm="1">
        <f t="array" ref="J281">_xlfn.IFNA(LOOKUP(5,1/(B281='تحميل المصنعيات'!$E$1:$E$5000),'تحميل المصنعيات'!$AP$1:$AP$5000),"")</f>
        <v/>
      </c>
      <c r="K281" s="145" t="str">
        <f>IF(SUMIF('تحميل المصنعيات'!$E$3:$E$5000,الاوردرات!B281,'تحميل المصنعيات'!$O$3:$O$5000)=0,"",SUMIF('تحميل المصنعيات'!$E$3:$E$5000,الاوردرات!B281,'تحميل المصنعيات'!$O$3:$O$5000))</f>
        <v/>
      </c>
      <c r="L281" s="145" t="str">
        <f>IF(SUMIF('تحميل الخامات'!$F$3:$F$5000,الاوردرات!B281,'تحميل الخامات'!$M$3:$M$5000)=0,"",SUMIF('تحميل الخامات'!$F$3:$F$5000,الاوردرات!B281,'تحميل الخامات'!$M$3:$M$5000))</f>
        <v/>
      </c>
      <c r="M281" s="145" t="str">
        <f t="shared" si="8"/>
        <v/>
      </c>
      <c r="N281" s="145" t="str">
        <f t="shared" si="9"/>
        <v/>
      </c>
    </row>
    <row r="282" spans="2:14" ht="30" x14ac:dyDescent="0.25">
      <c r="B282" s="141">
        <v>280</v>
      </c>
      <c r="C282" s="143"/>
      <c r="D282" s="143"/>
      <c r="E282" s="143"/>
      <c r="F282" s="143"/>
      <c r="G282" s="143"/>
      <c r="H282" s="196"/>
      <c r="I282" s="144" t="str">
        <f>_xlfn.IFNA(VLOOKUP(B282,'تحميل المصنعيات'!$E$1:$AP$5000,38,0),"")</f>
        <v/>
      </c>
      <c r="J282" s="144" t="str" cm="1">
        <f t="array" ref="J282">_xlfn.IFNA(LOOKUP(5,1/(B282='تحميل المصنعيات'!$E$1:$E$5000),'تحميل المصنعيات'!$AP$1:$AP$5000),"")</f>
        <v/>
      </c>
      <c r="K282" s="145" t="str">
        <f>IF(SUMIF('تحميل المصنعيات'!$E$3:$E$5000,الاوردرات!B282,'تحميل المصنعيات'!$O$3:$O$5000)=0,"",SUMIF('تحميل المصنعيات'!$E$3:$E$5000,الاوردرات!B282,'تحميل المصنعيات'!$O$3:$O$5000))</f>
        <v/>
      </c>
      <c r="L282" s="145" t="str">
        <f>IF(SUMIF('تحميل الخامات'!$F$3:$F$5000,الاوردرات!B282,'تحميل الخامات'!$M$3:$M$5000)=0,"",SUMIF('تحميل الخامات'!$F$3:$F$5000,الاوردرات!B282,'تحميل الخامات'!$M$3:$M$5000))</f>
        <v/>
      </c>
      <c r="M282" s="145" t="str">
        <f t="shared" si="8"/>
        <v/>
      </c>
      <c r="N282" s="145" t="str">
        <f t="shared" si="9"/>
        <v/>
      </c>
    </row>
    <row r="283" spans="2:14" ht="30" x14ac:dyDescent="0.25">
      <c r="B283" s="140">
        <v>281</v>
      </c>
      <c r="C283" s="143"/>
      <c r="D283" s="143"/>
      <c r="E283" s="143"/>
      <c r="F283" s="143"/>
      <c r="G283" s="143"/>
      <c r="H283" s="196"/>
      <c r="I283" s="144" t="str">
        <f>_xlfn.IFNA(VLOOKUP(B283,'تحميل المصنعيات'!$E$1:$AP$5000,38,0),"")</f>
        <v/>
      </c>
      <c r="J283" s="144" t="str" cm="1">
        <f t="array" ref="J283">_xlfn.IFNA(LOOKUP(5,1/(B283='تحميل المصنعيات'!$E$1:$E$5000),'تحميل المصنعيات'!$AP$1:$AP$5000),"")</f>
        <v/>
      </c>
      <c r="K283" s="145" t="str">
        <f>IF(SUMIF('تحميل المصنعيات'!$E$3:$E$5000,الاوردرات!B283,'تحميل المصنعيات'!$O$3:$O$5000)=0,"",SUMIF('تحميل المصنعيات'!$E$3:$E$5000,الاوردرات!B283,'تحميل المصنعيات'!$O$3:$O$5000))</f>
        <v/>
      </c>
      <c r="L283" s="145" t="str">
        <f>IF(SUMIF('تحميل الخامات'!$F$3:$F$5000,الاوردرات!B283,'تحميل الخامات'!$M$3:$M$5000)=0,"",SUMIF('تحميل الخامات'!$F$3:$F$5000,الاوردرات!B283,'تحميل الخامات'!$M$3:$M$5000))</f>
        <v/>
      </c>
      <c r="M283" s="145" t="str">
        <f t="shared" si="8"/>
        <v/>
      </c>
      <c r="N283" s="145" t="str">
        <f t="shared" si="9"/>
        <v/>
      </c>
    </row>
    <row r="284" spans="2:14" ht="30" x14ac:dyDescent="0.25">
      <c r="B284" s="141">
        <v>282</v>
      </c>
      <c r="C284" s="143"/>
      <c r="D284" s="143"/>
      <c r="E284" s="143"/>
      <c r="F284" s="143"/>
      <c r="G284" s="143"/>
      <c r="H284" s="196"/>
      <c r="I284" s="144" t="str">
        <f>_xlfn.IFNA(VLOOKUP(B284,'تحميل المصنعيات'!$E$1:$AP$5000,38,0),"")</f>
        <v/>
      </c>
      <c r="J284" s="144" t="str" cm="1">
        <f t="array" ref="J284">_xlfn.IFNA(LOOKUP(5,1/(B284='تحميل المصنعيات'!$E$1:$E$5000),'تحميل المصنعيات'!$AP$1:$AP$5000),"")</f>
        <v/>
      </c>
      <c r="K284" s="145" t="str">
        <f>IF(SUMIF('تحميل المصنعيات'!$E$3:$E$5000,الاوردرات!B284,'تحميل المصنعيات'!$O$3:$O$5000)=0,"",SUMIF('تحميل المصنعيات'!$E$3:$E$5000,الاوردرات!B284,'تحميل المصنعيات'!$O$3:$O$5000))</f>
        <v/>
      </c>
      <c r="L284" s="145" t="str">
        <f>IF(SUMIF('تحميل الخامات'!$F$3:$F$5000,الاوردرات!B284,'تحميل الخامات'!$M$3:$M$5000)=0,"",SUMIF('تحميل الخامات'!$F$3:$F$5000,الاوردرات!B284,'تحميل الخامات'!$M$3:$M$5000))</f>
        <v/>
      </c>
      <c r="M284" s="145" t="str">
        <f t="shared" si="8"/>
        <v/>
      </c>
      <c r="N284" s="145" t="str">
        <f t="shared" si="9"/>
        <v/>
      </c>
    </row>
    <row r="285" spans="2:14" ht="30" x14ac:dyDescent="0.25">
      <c r="B285" s="140">
        <v>283</v>
      </c>
      <c r="C285" s="143"/>
      <c r="D285" s="143"/>
      <c r="E285" s="143"/>
      <c r="F285" s="143"/>
      <c r="G285" s="143"/>
      <c r="H285" s="196"/>
      <c r="I285" s="144" t="str">
        <f>_xlfn.IFNA(VLOOKUP(B285,'تحميل المصنعيات'!$E$1:$AP$5000,38,0),"")</f>
        <v/>
      </c>
      <c r="J285" s="144" t="str" cm="1">
        <f t="array" ref="J285">_xlfn.IFNA(LOOKUP(5,1/(B285='تحميل المصنعيات'!$E$1:$E$5000),'تحميل المصنعيات'!$AP$1:$AP$5000),"")</f>
        <v/>
      </c>
      <c r="K285" s="145" t="str">
        <f>IF(SUMIF('تحميل المصنعيات'!$E$3:$E$5000,الاوردرات!B285,'تحميل المصنعيات'!$O$3:$O$5000)=0,"",SUMIF('تحميل المصنعيات'!$E$3:$E$5000,الاوردرات!B285,'تحميل المصنعيات'!$O$3:$O$5000))</f>
        <v/>
      </c>
      <c r="L285" s="145" t="str">
        <f>IF(SUMIF('تحميل الخامات'!$F$3:$F$5000,الاوردرات!B285,'تحميل الخامات'!$M$3:$M$5000)=0,"",SUMIF('تحميل الخامات'!$F$3:$F$5000,الاوردرات!B285,'تحميل الخامات'!$M$3:$M$5000))</f>
        <v/>
      </c>
      <c r="M285" s="145" t="str">
        <f t="shared" si="8"/>
        <v/>
      </c>
      <c r="N285" s="145" t="str">
        <f t="shared" si="9"/>
        <v/>
      </c>
    </row>
    <row r="286" spans="2:14" ht="30" x14ac:dyDescent="0.25">
      <c r="B286" s="141">
        <v>284</v>
      </c>
      <c r="C286" s="143"/>
      <c r="D286" s="143"/>
      <c r="E286" s="143"/>
      <c r="F286" s="143"/>
      <c r="G286" s="143"/>
      <c r="H286" s="196"/>
      <c r="I286" s="144" t="str">
        <f>_xlfn.IFNA(VLOOKUP(B286,'تحميل المصنعيات'!$E$1:$AP$5000,38,0),"")</f>
        <v/>
      </c>
      <c r="J286" s="144" t="str" cm="1">
        <f t="array" ref="J286">_xlfn.IFNA(LOOKUP(5,1/(B286='تحميل المصنعيات'!$E$1:$E$5000),'تحميل المصنعيات'!$AP$1:$AP$5000),"")</f>
        <v/>
      </c>
      <c r="K286" s="145" t="str">
        <f>IF(SUMIF('تحميل المصنعيات'!$E$3:$E$5000,الاوردرات!B286,'تحميل المصنعيات'!$O$3:$O$5000)=0,"",SUMIF('تحميل المصنعيات'!$E$3:$E$5000,الاوردرات!B286,'تحميل المصنعيات'!$O$3:$O$5000))</f>
        <v/>
      </c>
      <c r="L286" s="145" t="str">
        <f>IF(SUMIF('تحميل الخامات'!$F$3:$F$5000,الاوردرات!B286,'تحميل الخامات'!$M$3:$M$5000)=0,"",SUMIF('تحميل الخامات'!$F$3:$F$5000,الاوردرات!B286,'تحميل الخامات'!$M$3:$M$5000))</f>
        <v/>
      </c>
      <c r="M286" s="145" t="str">
        <f t="shared" si="8"/>
        <v/>
      </c>
      <c r="N286" s="145" t="str">
        <f t="shared" si="9"/>
        <v/>
      </c>
    </row>
    <row r="287" spans="2:14" ht="30" x14ac:dyDescent="0.25">
      <c r="B287" s="140">
        <v>285</v>
      </c>
      <c r="C287" s="143"/>
      <c r="D287" s="143"/>
      <c r="E287" s="143"/>
      <c r="F287" s="143"/>
      <c r="G287" s="143"/>
      <c r="H287" s="196"/>
      <c r="I287" s="144" t="str">
        <f>_xlfn.IFNA(VLOOKUP(B287,'تحميل المصنعيات'!$E$1:$AP$5000,38,0),"")</f>
        <v/>
      </c>
      <c r="J287" s="144" t="str" cm="1">
        <f t="array" ref="J287">_xlfn.IFNA(LOOKUP(5,1/(B287='تحميل المصنعيات'!$E$1:$E$5000),'تحميل المصنعيات'!$AP$1:$AP$5000),"")</f>
        <v/>
      </c>
      <c r="K287" s="145" t="str">
        <f>IF(SUMIF('تحميل المصنعيات'!$E$3:$E$5000,الاوردرات!B287,'تحميل المصنعيات'!$O$3:$O$5000)=0,"",SUMIF('تحميل المصنعيات'!$E$3:$E$5000,الاوردرات!B287,'تحميل المصنعيات'!$O$3:$O$5000))</f>
        <v/>
      </c>
      <c r="L287" s="145" t="str">
        <f>IF(SUMIF('تحميل الخامات'!$F$3:$F$5000,الاوردرات!B287,'تحميل الخامات'!$M$3:$M$5000)=0,"",SUMIF('تحميل الخامات'!$F$3:$F$5000,الاوردرات!B287,'تحميل الخامات'!$M$3:$M$5000))</f>
        <v/>
      </c>
      <c r="M287" s="145" t="str">
        <f t="shared" si="8"/>
        <v/>
      </c>
      <c r="N287" s="145" t="str">
        <f t="shared" si="9"/>
        <v/>
      </c>
    </row>
    <row r="288" spans="2:14" ht="30" x14ac:dyDescent="0.25">
      <c r="B288" s="141">
        <v>286</v>
      </c>
      <c r="C288" s="143"/>
      <c r="D288" s="143"/>
      <c r="E288" s="143"/>
      <c r="F288" s="143"/>
      <c r="G288" s="143"/>
      <c r="H288" s="196"/>
      <c r="I288" s="144" t="str">
        <f>_xlfn.IFNA(VLOOKUP(B288,'تحميل المصنعيات'!$E$1:$AP$5000,38,0),"")</f>
        <v/>
      </c>
      <c r="J288" s="144" t="str" cm="1">
        <f t="array" ref="J288">_xlfn.IFNA(LOOKUP(5,1/(B288='تحميل المصنعيات'!$E$1:$E$5000),'تحميل المصنعيات'!$AP$1:$AP$5000),"")</f>
        <v/>
      </c>
      <c r="K288" s="145" t="str">
        <f>IF(SUMIF('تحميل المصنعيات'!$E$3:$E$5000,الاوردرات!B288,'تحميل المصنعيات'!$O$3:$O$5000)=0,"",SUMIF('تحميل المصنعيات'!$E$3:$E$5000,الاوردرات!B288,'تحميل المصنعيات'!$O$3:$O$5000))</f>
        <v/>
      </c>
      <c r="L288" s="145" t="str">
        <f>IF(SUMIF('تحميل الخامات'!$F$3:$F$5000,الاوردرات!B288,'تحميل الخامات'!$M$3:$M$5000)=0,"",SUMIF('تحميل الخامات'!$F$3:$F$5000,الاوردرات!B288,'تحميل الخامات'!$M$3:$M$5000))</f>
        <v/>
      </c>
      <c r="M288" s="145" t="str">
        <f t="shared" si="8"/>
        <v/>
      </c>
      <c r="N288" s="145" t="str">
        <f t="shared" si="9"/>
        <v/>
      </c>
    </row>
    <row r="289" spans="2:14" ht="30" x14ac:dyDescent="0.25">
      <c r="B289" s="140">
        <v>287</v>
      </c>
      <c r="C289" s="143"/>
      <c r="D289" s="143"/>
      <c r="E289" s="143"/>
      <c r="F289" s="143"/>
      <c r="G289" s="143"/>
      <c r="H289" s="196"/>
      <c r="I289" s="144" t="str">
        <f>_xlfn.IFNA(VLOOKUP(B289,'تحميل المصنعيات'!$E$1:$AP$5000,38,0),"")</f>
        <v/>
      </c>
      <c r="J289" s="144" t="str" cm="1">
        <f t="array" ref="J289">_xlfn.IFNA(LOOKUP(5,1/(B289='تحميل المصنعيات'!$E$1:$E$5000),'تحميل المصنعيات'!$AP$1:$AP$5000),"")</f>
        <v/>
      </c>
      <c r="K289" s="145" t="str">
        <f>IF(SUMIF('تحميل المصنعيات'!$E$3:$E$5000,الاوردرات!B289,'تحميل المصنعيات'!$O$3:$O$5000)=0,"",SUMIF('تحميل المصنعيات'!$E$3:$E$5000,الاوردرات!B289,'تحميل المصنعيات'!$O$3:$O$5000))</f>
        <v/>
      </c>
      <c r="L289" s="145" t="str">
        <f>IF(SUMIF('تحميل الخامات'!$F$3:$F$5000,الاوردرات!B289,'تحميل الخامات'!$M$3:$M$5000)=0,"",SUMIF('تحميل الخامات'!$F$3:$F$5000,الاوردرات!B289,'تحميل الخامات'!$M$3:$M$5000))</f>
        <v/>
      </c>
      <c r="M289" s="145" t="str">
        <f t="shared" si="8"/>
        <v/>
      </c>
      <c r="N289" s="145" t="str">
        <f t="shared" si="9"/>
        <v/>
      </c>
    </row>
    <row r="290" spans="2:14" ht="30" x14ac:dyDescent="0.25">
      <c r="B290" s="141">
        <v>288</v>
      </c>
      <c r="C290" s="143"/>
      <c r="D290" s="143"/>
      <c r="E290" s="143"/>
      <c r="F290" s="143"/>
      <c r="G290" s="143"/>
      <c r="H290" s="196"/>
      <c r="I290" s="144" t="str">
        <f>_xlfn.IFNA(VLOOKUP(B290,'تحميل المصنعيات'!$E$1:$AP$5000,38,0),"")</f>
        <v/>
      </c>
      <c r="J290" s="144" t="str" cm="1">
        <f t="array" ref="J290">_xlfn.IFNA(LOOKUP(5,1/(B290='تحميل المصنعيات'!$E$1:$E$5000),'تحميل المصنعيات'!$AP$1:$AP$5000),"")</f>
        <v/>
      </c>
      <c r="K290" s="145" t="str">
        <f>IF(SUMIF('تحميل المصنعيات'!$E$3:$E$5000,الاوردرات!B290,'تحميل المصنعيات'!$O$3:$O$5000)=0,"",SUMIF('تحميل المصنعيات'!$E$3:$E$5000,الاوردرات!B290,'تحميل المصنعيات'!$O$3:$O$5000))</f>
        <v/>
      </c>
      <c r="L290" s="145" t="str">
        <f>IF(SUMIF('تحميل الخامات'!$F$3:$F$5000,الاوردرات!B290,'تحميل الخامات'!$M$3:$M$5000)=0,"",SUMIF('تحميل الخامات'!$F$3:$F$5000,الاوردرات!B290,'تحميل الخامات'!$M$3:$M$5000))</f>
        <v/>
      </c>
      <c r="M290" s="145" t="str">
        <f t="shared" si="8"/>
        <v/>
      </c>
      <c r="N290" s="145" t="str">
        <f t="shared" si="9"/>
        <v/>
      </c>
    </row>
    <row r="291" spans="2:14" ht="30" x14ac:dyDescent="0.25">
      <c r="B291" s="140">
        <v>289</v>
      </c>
      <c r="C291" s="143"/>
      <c r="D291" s="143"/>
      <c r="E291" s="143"/>
      <c r="F291" s="143"/>
      <c r="G291" s="143"/>
      <c r="H291" s="196"/>
      <c r="I291" s="144" t="str">
        <f>_xlfn.IFNA(VLOOKUP(B291,'تحميل المصنعيات'!$E$1:$AP$5000,38,0),"")</f>
        <v/>
      </c>
      <c r="J291" s="144" t="str" cm="1">
        <f t="array" ref="J291">_xlfn.IFNA(LOOKUP(5,1/(B291='تحميل المصنعيات'!$E$1:$E$5000),'تحميل المصنعيات'!$AP$1:$AP$5000),"")</f>
        <v/>
      </c>
      <c r="K291" s="145" t="str">
        <f>IF(SUMIF('تحميل المصنعيات'!$E$3:$E$5000,الاوردرات!B291,'تحميل المصنعيات'!$O$3:$O$5000)=0,"",SUMIF('تحميل المصنعيات'!$E$3:$E$5000,الاوردرات!B291,'تحميل المصنعيات'!$O$3:$O$5000))</f>
        <v/>
      </c>
      <c r="L291" s="145" t="str">
        <f>IF(SUMIF('تحميل الخامات'!$F$3:$F$5000,الاوردرات!B291,'تحميل الخامات'!$M$3:$M$5000)=0,"",SUMIF('تحميل الخامات'!$F$3:$F$5000,الاوردرات!B291,'تحميل الخامات'!$M$3:$M$5000))</f>
        <v/>
      </c>
      <c r="M291" s="145" t="str">
        <f t="shared" si="8"/>
        <v/>
      </c>
      <c r="N291" s="145" t="str">
        <f t="shared" si="9"/>
        <v/>
      </c>
    </row>
    <row r="292" spans="2:14" ht="30" x14ac:dyDescent="0.25">
      <c r="B292" s="141">
        <v>290</v>
      </c>
      <c r="C292" s="143"/>
      <c r="D292" s="143"/>
      <c r="E292" s="143"/>
      <c r="F292" s="143"/>
      <c r="G292" s="143"/>
      <c r="H292" s="196"/>
      <c r="I292" s="144" t="str">
        <f>_xlfn.IFNA(VLOOKUP(B292,'تحميل المصنعيات'!$E$1:$AP$5000,38,0),"")</f>
        <v/>
      </c>
      <c r="J292" s="144" t="str" cm="1">
        <f t="array" ref="J292">_xlfn.IFNA(LOOKUP(5,1/(B292='تحميل المصنعيات'!$E$1:$E$5000),'تحميل المصنعيات'!$AP$1:$AP$5000),"")</f>
        <v/>
      </c>
      <c r="K292" s="145" t="str">
        <f>IF(SUMIF('تحميل المصنعيات'!$E$3:$E$5000,الاوردرات!B292,'تحميل المصنعيات'!$O$3:$O$5000)=0,"",SUMIF('تحميل المصنعيات'!$E$3:$E$5000,الاوردرات!B292,'تحميل المصنعيات'!$O$3:$O$5000))</f>
        <v/>
      </c>
      <c r="L292" s="145" t="str">
        <f>IF(SUMIF('تحميل الخامات'!$F$3:$F$5000,الاوردرات!B292,'تحميل الخامات'!$M$3:$M$5000)=0,"",SUMIF('تحميل الخامات'!$F$3:$F$5000,الاوردرات!B292,'تحميل الخامات'!$M$3:$M$5000))</f>
        <v/>
      </c>
      <c r="M292" s="145" t="str">
        <f t="shared" si="8"/>
        <v/>
      </c>
      <c r="N292" s="145" t="str">
        <f t="shared" si="9"/>
        <v/>
      </c>
    </row>
    <row r="293" spans="2:14" ht="30" x14ac:dyDescent="0.25">
      <c r="B293" s="140">
        <v>291</v>
      </c>
      <c r="C293" s="143"/>
      <c r="D293" s="143"/>
      <c r="E293" s="143"/>
      <c r="F293" s="143"/>
      <c r="G293" s="143"/>
      <c r="H293" s="196"/>
      <c r="I293" s="144" t="str">
        <f>_xlfn.IFNA(VLOOKUP(B293,'تحميل المصنعيات'!$E$1:$AP$5000,38,0),"")</f>
        <v/>
      </c>
      <c r="J293" s="144" t="str" cm="1">
        <f t="array" ref="J293">_xlfn.IFNA(LOOKUP(5,1/(B293='تحميل المصنعيات'!$E$1:$E$5000),'تحميل المصنعيات'!$AP$1:$AP$5000),"")</f>
        <v/>
      </c>
      <c r="K293" s="145" t="str">
        <f>IF(SUMIF('تحميل المصنعيات'!$E$3:$E$5000,الاوردرات!B293,'تحميل المصنعيات'!$O$3:$O$5000)=0,"",SUMIF('تحميل المصنعيات'!$E$3:$E$5000,الاوردرات!B293,'تحميل المصنعيات'!$O$3:$O$5000))</f>
        <v/>
      </c>
      <c r="L293" s="145" t="str">
        <f>IF(SUMIF('تحميل الخامات'!$F$3:$F$5000,الاوردرات!B293,'تحميل الخامات'!$M$3:$M$5000)=0,"",SUMIF('تحميل الخامات'!$F$3:$F$5000,الاوردرات!B293,'تحميل الخامات'!$M$3:$M$5000))</f>
        <v/>
      </c>
      <c r="M293" s="145" t="str">
        <f t="shared" si="8"/>
        <v/>
      </c>
      <c r="N293" s="145" t="str">
        <f t="shared" si="9"/>
        <v/>
      </c>
    </row>
    <row r="294" spans="2:14" ht="30" x14ac:dyDescent="0.25">
      <c r="B294" s="141">
        <v>292</v>
      </c>
      <c r="C294" s="143"/>
      <c r="D294" s="143"/>
      <c r="E294" s="143"/>
      <c r="F294" s="143"/>
      <c r="G294" s="143"/>
      <c r="H294" s="196"/>
      <c r="I294" s="144" t="str">
        <f>_xlfn.IFNA(VLOOKUP(B294,'تحميل المصنعيات'!$E$1:$AP$5000,38,0),"")</f>
        <v/>
      </c>
      <c r="J294" s="144" t="str" cm="1">
        <f t="array" ref="J294">_xlfn.IFNA(LOOKUP(5,1/(B294='تحميل المصنعيات'!$E$1:$E$5000),'تحميل المصنعيات'!$AP$1:$AP$5000),"")</f>
        <v/>
      </c>
      <c r="K294" s="145" t="str">
        <f>IF(SUMIF('تحميل المصنعيات'!$E$3:$E$5000,الاوردرات!B294,'تحميل المصنعيات'!$O$3:$O$5000)=0,"",SUMIF('تحميل المصنعيات'!$E$3:$E$5000,الاوردرات!B294,'تحميل المصنعيات'!$O$3:$O$5000))</f>
        <v/>
      </c>
      <c r="L294" s="145" t="str">
        <f>IF(SUMIF('تحميل الخامات'!$F$3:$F$5000,الاوردرات!B294,'تحميل الخامات'!$M$3:$M$5000)=0,"",SUMIF('تحميل الخامات'!$F$3:$F$5000,الاوردرات!B294,'تحميل الخامات'!$M$3:$M$5000))</f>
        <v/>
      </c>
      <c r="M294" s="145" t="str">
        <f t="shared" si="8"/>
        <v/>
      </c>
      <c r="N294" s="145" t="str">
        <f t="shared" si="9"/>
        <v/>
      </c>
    </row>
    <row r="295" spans="2:14" ht="30" x14ac:dyDescent="0.25">
      <c r="B295" s="140">
        <v>293</v>
      </c>
      <c r="C295" s="143"/>
      <c r="D295" s="143"/>
      <c r="E295" s="143"/>
      <c r="F295" s="143"/>
      <c r="G295" s="143"/>
      <c r="H295" s="196"/>
      <c r="I295" s="144" t="str">
        <f>_xlfn.IFNA(VLOOKUP(B295,'تحميل المصنعيات'!$E$1:$AP$5000,38,0),"")</f>
        <v/>
      </c>
      <c r="J295" s="144" t="str" cm="1">
        <f t="array" ref="J295">_xlfn.IFNA(LOOKUP(5,1/(B295='تحميل المصنعيات'!$E$1:$E$5000),'تحميل المصنعيات'!$AP$1:$AP$5000),"")</f>
        <v/>
      </c>
      <c r="K295" s="145" t="str">
        <f>IF(SUMIF('تحميل المصنعيات'!$E$3:$E$5000,الاوردرات!B295,'تحميل المصنعيات'!$O$3:$O$5000)=0,"",SUMIF('تحميل المصنعيات'!$E$3:$E$5000,الاوردرات!B295,'تحميل المصنعيات'!$O$3:$O$5000))</f>
        <v/>
      </c>
      <c r="L295" s="145" t="str">
        <f>IF(SUMIF('تحميل الخامات'!$F$3:$F$5000,الاوردرات!B295,'تحميل الخامات'!$M$3:$M$5000)=0,"",SUMIF('تحميل الخامات'!$F$3:$F$5000,الاوردرات!B295,'تحميل الخامات'!$M$3:$M$5000))</f>
        <v/>
      </c>
      <c r="M295" s="145" t="str">
        <f t="shared" si="8"/>
        <v/>
      </c>
      <c r="N295" s="145" t="str">
        <f t="shared" si="9"/>
        <v/>
      </c>
    </row>
    <row r="296" spans="2:14" ht="30" x14ac:dyDescent="0.25">
      <c r="B296" s="141">
        <v>294</v>
      </c>
      <c r="C296" s="143"/>
      <c r="D296" s="143"/>
      <c r="E296" s="143"/>
      <c r="F296" s="143"/>
      <c r="G296" s="143"/>
      <c r="H296" s="196"/>
      <c r="I296" s="144" t="str">
        <f>_xlfn.IFNA(VLOOKUP(B296,'تحميل المصنعيات'!$E$1:$AP$5000,38,0),"")</f>
        <v/>
      </c>
      <c r="J296" s="144" t="str" cm="1">
        <f t="array" ref="J296">_xlfn.IFNA(LOOKUP(5,1/(B296='تحميل المصنعيات'!$E$1:$E$5000),'تحميل المصنعيات'!$AP$1:$AP$5000),"")</f>
        <v/>
      </c>
      <c r="K296" s="145" t="str">
        <f>IF(SUMIF('تحميل المصنعيات'!$E$3:$E$5000,الاوردرات!B296,'تحميل المصنعيات'!$O$3:$O$5000)=0,"",SUMIF('تحميل المصنعيات'!$E$3:$E$5000,الاوردرات!B296,'تحميل المصنعيات'!$O$3:$O$5000))</f>
        <v/>
      </c>
      <c r="L296" s="145" t="str">
        <f>IF(SUMIF('تحميل الخامات'!$F$3:$F$5000,الاوردرات!B296,'تحميل الخامات'!$M$3:$M$5000)=0,"",SUMIF('تحميل الخامات'!$F$3:$F$5000,الاوردرات!B296,'تحميل الخامات'!$M$3:$M$5000))</f>
        <v/>
      </c>
      <c r="M296" s="145" t="str">
        <f t="shared" si="8"/>
        <v/>
      </c>
      <c r="N296" s="145" t="str">
        <f t="shared" si="9"/>
        <v/>
      </c>
    </row>
    <row r="297" spans="2:14" ht="30" x14ac:dyDescent="0.25">
      <c r="B297" s="140">
        <v>295</v>
      </c>
      <c r="C297" s="143"/>
      <c r="D297" s="143"/>
      <c r="E297" s="143"/>
      <c r="F297" s="143"/>
      <c r="G297" s="143"/>
      <c r="H297" s="196"/>
      <c r="I297" s="144" t="str">
        <f>_xlfn.IFNA(VLOOKUP(B297,'تحميل المصنعيات'!$E$1:$AP$5000,38,0),"")</f>
        <v/>
      </c>
      <c r="J297" s="144" t="str" cm="1">
        <f t="array" ref="J297">_xlfn.IFNA(LOOKUP(5,1/(B297='تحميل المصنعيات'!$E$1:$E$5000),'تحميل المصنعيات'!$AP$1:$AP$5000),"")</f>
        <v/>
      </c>
      <c r="K297" s="145" t="str">
        <f>IF(SUMIF('تحميل المصنعيات'!$E$3:$E$5000,الاوردرات!B297,'تحميل المصنعيات'!$O$3:$O$5000)=0,"",SUMIF('تحميل المصنعيات'!$E$3:$E$5000,الاوردرات!B297,'تحميل المصنعيات'!$O$3:$O$5000))</f>
        <v/>
      </c>
      <c r="L297" s="145" t="str">
        <f>IF(SUMIF('تحميل الخامات'!$F$3:$F$5000,الاوردرات!B297,'تحميل الخامات'!$M$3:$M$5000)=0,"",SUMIF('تحميل الخامات'!$F$3:$F$5000,الاوردرات!B297,'تحميل الخامات'!$M$3:$M$5000))</f>
        <v/>
      </c>
      <c r="M297" s="145" t="str">
        <f t="shared" si="8"/>
        <v/>
      </c>
      <c r="N297" s="145" t="str">
        <f t="shared" si="9"/>
        <v/>
      </c>
    </row>
    <row r="298" spans="2:14" ht="30" x14ac:dyDescent="0.25">
      <c r="B298" s="141">
        <v>296</v>
      </c>
      <c r="C298" s="143"/>
      <c r="D298" s="143"/>
      <c r="E298" s="143"/>
      <c r="F298" s="143"/>
      <c r="G298" s="143"/>
      <c r="H298" s="196"/>
      <c r="I298" s="144" t="str">
        <f>_xlfn.IFNA(VLOOKUP(B298,'تحميل المصنعيات'!$E$1:$AP$5000,38,0),"")</f>
        <v/>
      </c>
      <c r="J298" s="144" t="str" cm="1">
        <f t="array" ref="J298">_xlfn.IFNA(LOOKUP(5,1/(B298='تحميل المصنعيات'!$E$1:$E$5000),'تحميل المصنعيات'!$AP$1:$AP$5000),"")</f>
        <v/>
      </c>
      <c r="K298" s="145" t="str">
        <f>IF(SUMIF('تحميل المصنعيات'!$E$3:$E$5000,الاوردرات!B298,'تحميل المصنعيات'!$O$3:$O$5000)=0,"",SUMIF('تحميل المصنعيات'!$E$3:$E$5000,الاوردرات!B298,'تحميل المصنعيات'!$O$3:$O$5000))</f>
        <v/>
      </c>
      <c r="L298" s="145" t="str">
        <f>IF(SUMIF('تحميل الخامات'!$F$3:$F$5000,الاوردرات!B298,'تحميل الخامات'!$M$3:$M$5000)=0,"",SUMIF('تحميل الخامات'!$F$3:$F$5000,الاوردرات!B298,'تحميل الخامات'!$M$3:$M$5000))</f>
        <v/>
      </c>
      <c r="M298" s="145" t="str">
        <f t="shared" si="8"/>
        <v/>
      </c>
      <c r="N298" s="145" t="str">
        <f t="shared" si="9"/>
        <v/>
      </c>
    </row>
    <row r="299" spans="2:14" ht="30" x14ac:dyDescent="0.25">
      <c r="B299" s="140">
        <v>297</v>
      </c>
      <c r="C299" s="143"/>
      <c r="D299" s="143"/>
      <c r="E299" s="143"/>
      <c r="F299" s="143"/>
      <c r="G299" s="143"/>
      <c r="H299" s="196"/>
      <c r="I299" s="144" t="str">
        <f>_xlfn.IFNA(VLOOKUP(B299,'تحميل المصنعيات'!$E$1:$AP$5000,38,0),"")</f>
        <v/>
      </c>
      <c r="J299" s="144" t="str" cm="1">
        <f t="array" ref="J299">_xlfn.IFNA(LOOKUP(5,1/(B299='تحميل المصنعيات'!$E$1:$E$5000),'تحميل المصنعيات'!$AP$1:$AP$5000),"")</f>
        <v/>
      </c>
      <c r="K299" s="145" t="str">
        <f>IF(SUMIF('تحميل المصنعيات'!$E$3:$E$5000,الاوردرات!B299,'تحميل المصنعيات'!$O$3:$O$5000)=0,"",SUMIF('تحميل المصنعيات'!$E$3:$E$5000,الاوردرات!B299,'تحميل المصنعيات'!$O$3:$O$5000))</f>
        <v/>
      </c>
      <c r="L299" s="145" t="str">
        <f>IF(SUMIF('تحميل الخامات'!$F$3:$F$5000,الاوردرات!B299,'تحميل الخامات'!$M$3:$M$5000)=0,"",SUMIF('تحميل الخامات'!$F$3:$F$5000,الاوردرات!B299,'تحميل الخامات'!$M$3:$M$5000))</f>
        <v/>
      </c>
      <c r="M299" s="145" t="str">
        <f t="shared" si="8"/>
        <v/>
      </c>
      <c r="N299" s="145" t="str">
        <f t="shared" si="9"/>
        <v/>
      </c>
    </row>
    <row r="300" spans="2:14" ht="30" x14ac:dyDescent="0.25">
      <c r="B300" s="141">
        <v>298</v>
      </c>
      <c r="C300" s="143"/>
      <c r="D300" s="143"/>
      <c r="E300" s="143"/>
      <c r="F300" s="143"/>
      <c r="G300" s="143"/>
      <c r="H300" s="196"/>
      <c r="I300" s="144" t="str">
        <f>_xlfn.IFNA(VLOOKUP(B300,'تحميل المصنعيات'!$E$1:$AP$5000,38,0),"")</f>
        <v/>
      </c>
      <c r="J300" s="144" t="str" cm="1">
        <f t="array" ref="J300">_xlfn.IFNA(LOOKUP(5,1/(B300='تحميل المصنعيات'!$E$1:$E$5000),'تحميل المصنعيات'!$AP$1:$AP$5000),"")</f>
        <v/>
      </c>
      <c r="K300" s="145" t="str">
        <f>IF(SUMIF('تحميل المصنعيات'!$E$3:$E$5000,الاوردرات!B300,'تحميل المصنعيات'!$O$3:$O$5000)=0,"",SUMIF('تحميل المصنعيات'!$E$3:$E$5000,الاوردرات!B300,'تحميل المصنعيات'!$O$3:$O$5000))</f>
        <v/>
      </c>
      <c r="L300" s="145" t="str">
        <f>IF(SUMIF('تحميل الخامات'!$F$3:$F$5000,الاوردرات!B300,'تحميل الخامات'!$M$3:$M$5000)=0,"",SUMIF('تحميل الخامات'!$F$3:$F$5000,الاوردرات!B300,'تحميل الخامات'!$M$3:$M$5000))</f>
        <v/>
      </c>
      <c r="M300" s="145" t="str">
        <f t="shared" si="8"/>
        <v/>
      </c>
      <c r="N300" s="145" t="str">
        <f t="shared" si="9"/>
        <v/>
      </c>
    </row>
    <row r="301" spans="2:14" ht="30" x14ac:dyDescent="0.25">
      <c r="B301" s="140">
        <v>299</v>
      </c>
      <c r="C301" s="143"/>
      <c r="D301" s="143"/>
      <c r="E301" s="143"/>
      <c r="F301" s="143"/>
      <c r="G301" s="143"/>
      <c r="H301" s="196"/>
      <c r="I301" s="144" t="str">
        <f>_xlfn.IFNA(VLOOKUP(B301,'تحميل المصنعيات'!$E$1:$AP$5000,38,0),"")</f>
        <v/>
      </c>
      <c r="J301" s="144" t="str" cm="1">
        <f t="array" ref="J301">_xlfn.IFNA(LOOKUP(5,1/(B301='تحميل المصنعيات'!$E$1:$E$5000),'تحميل المصنعيات'!$AP$1:$AP$5000),"")</f>
        <v/>
      </c>
      <c r="K301" s="145" t="str">
        <f>IF(SUMIF('تحميل المصنعيات'!$E$3:$E$5000,الاوردرات!B301,'تحميل المصنعيات'!$O$3:$O$5000)=0,"",SUMIF('تحميل المصنعيات'!$E$3:$E$5000,الاوردرات!B301,'تحميل المصنعيات'!$O$3:$O$5000))</f>
        <v/>
      </c>
      <c r="L301" s="145" t="str">
        <f>IF(SUMIF('تحميل الخامات'!$F$3:$F$5000,الاوردرات!B301,'تحميل الخامات'!$M$3:$M$5000)=0,"",SUMIF('تحميل الخامات'!$F$3:$F$5000,الاوردرات!B301,'تحميل الخامات'!$M$3:$M$5000))</f>
        <v/>
      </c>
      <c r="M301" s="145" t="str">
        <f t="shared" si="8"/>
        <v/>
      </c>
      <c r="N301" s="145" t="str">
        <f t="shared" si="9"/>
        <v/>
      </c>
    </row>
    <row r="302" spans="2:14" ht="30" x14ac:dyDescent="0.25">
      <c r="B302" s="141">
        <v>300</v>
      </c>
      <c r="C302" s="143"/>
      <c r="D302" s="143"/>
      <c r="E302" s="143"/>
      <c r="F302" s="143"/>
      <c r="G302" s="143"/>
      <c r="H302" s="196"/>
      <c r="I302" s="144" t="str">
        <f>_xlfn.IFNA(VLOOKUP(B302,'تحميل المصنعيات'!$E$1:$AP$5000,38,0),"")</f>
        <v/>
      </c>
      <c r="J302" s="144" t="str" cm="1">
        <f t="array" ref="J302">_xlfn.IFNA(LOOKUP(5,1/(B302='تحميل المصنعيات'!$E$1:$E$5000),'تحميل المصنعيات'!$AP$1:$AP$5000),"")</f>
        <v/>
      </c>
      <c r="K302" s="145" t="str">
        <f>IF(SUMIF('تحميل المصنعيات'!$E$3:$E$5000,الاوردرات!B302,'تحميل المصنعيات'!$O$3:$O$5000)=0,"",SUMIF('تحميل المصنعيات'!$E$3:$E$5000,الاوردرات!B302,'تحميل المصنعيات'!$O$3:$O$5000))</f>
        <v/>
      </c>
      <c r="L302" s="145" t="str">
        <f>IF(SUMIF('تحميل الخامات'!$F$3:$F$5000,الاوردرات!B302,'تحميل الخامات'!$M$3:$M$5000)=0,"",SUMIF('تحميل الخامات'!$F$3:$F$5000,الاوردرات!B302,'تحميل الخامات'!$M$3:$M$5000))</f>
        <v/>
      </c>
      <c r="M302" s="145" t="str">
        <f t="shared" si="8"/>
        <v/>
      </c>
      <c r="N302" s="145" t="str">
        <f t="shared" si="9"/>
        <v/>
      </c>
    </row>
    <row r="303" spans="2:14" ht="30" x14ac:dyDescent="0.25">
      <c r="B303" s="140">
        <v>301</v>
      </c>
      <c r="C303" s="143"/>
      <c r="D303" s="143"/>
      <c r="E303" s="143"/>
      <c r="F303" s="143"/>
      <c r="G303" s="143"/>
      <c r="H303" s="196"/>
      <c r="I303" s="144" t="str">
        <f>_xlfn.IFNA(VLOOKUP(B303,'تحميل المصنعيات'!$E$1:$AP$5000,38,0),"")</f>
        <v/>
      </c>
      <c r="J303" s="144" t="str" cm="1">
        <f t="array" ref="J303">_xlfn.IFNA(LOOKUP(5,1/(B303='تحميل المصنعيات'!$E$1:$E$5000),'تحميل المصنعيات'!$AP$1:$AP$5000),"")</f>
        <v/>
      </c>
      <c r="K303" s="145" t="str">
        <f>IF(SUMIF('تحميل المصنعيات'!$E$3:$E$5000,الاوردرات!B303,'تحميل المصنعيات'!$O$3:$O$5000)=0,"",SUMIF('تحميل المصنعيات'!$E$3:$E$5000,الاوردرات!B303,'تحميل المصنعيات'!$O$3:$O$5000))</f>
        <v/>
      </c>
      <c r="L303" s="145" t="str">
        <f>IF(SUMIF('تحميل الخامات'!$F$3:$F$5000,الاوردرات!B303,'تحميل الخامات'!$M$3:$M$5000)=0,"",SUMIF('تحميل الخامات'!$F$3:$F$5000,الاوردرات!B303,'تحميل الخامات'!$M$3:$M$5000))</f>
        <v/>
      </c>
      <c r="M303" s="145" t="str">
        <f t="shared" si="8"/>
        <v/>
      </c>
      <c r="N303" s="145" t="str">
        <f t="shared" si="9"/>
        <v/>
      </c>
    </row>
    <row r="304" spans="2:14" ht="30" x14ac:dyDescent="0.25">
      <c r="B304" s="141">
        <v>302</v>
      </c>
      <c r="C304" s="143"/>
      <c r="D304" s="143"/>
      <c r="E304" s="143"/>
      <c r="F304" s="143"/>
      <c r="G304" s="143"/>
      <c r="H304" s="196"/>
      <c r="I304" s="144" t="str">
        <f>_xlfn.IFNA(VLOOKUP(B304,'تحميل المصنعيات'!$E$1:$AP$5000,38,0),"")</f>
        <v/>
      </c>
      <c r="J304" s="144" t="str" cm="1">
        <f t="array" ref="J304">_xlfn.IFNA(LOOKUP(5,1/(B304='تحميل المصنعيات'!$E$1:$E$5000),'تحميل المصنعيات'!$AP$1:$AP$5000),"")</f>
        <v/>
      </c>
      <c r="K304" s="145" t="str">
        <f>IF(SUMIF('تحميل المصنعيات'!$E$3:$E$5000,الاوردرات!B304,'تحميل المصنعيات'!$O$3:$O$5000)=0,"",SUMIF('تحميل المصنعيات'!$E$3:$E$5000,الاوردرات!B304,'تحميل المصنعيات'!$O$3:$O$5000))</f>
        <v/>
      </c>
      <c r="L304" s="145" t="str">
        <f>IF(SUMIF('تحميل الخامات'!$F$3:$F$5000,الاوردرات!B304,'تحميل الخامات'!$M$3:$M$5000)=0,"",SUMIF('تحميل الخامات'!$F$3:$F$5000,الاوردرات!B304,'تحميل الخامات'!$M$3:$M$5000))</f>
        <v/>
      </c>
      <c r="M304" s="145" t="str">
        <f t="shared" si="8"/>
        <v/>
      </c>
      <c r="N304" s="145" t="str">
        <f t="shared" si="9"/>
        <v/>
      </c>
    </row>
    <row r="305" spans="2:14" ht="30" x14ac:dyDescent="0.25">
      <c r="B305" s="140">
        <v>303</v>
      </c>
      <c r="C305" s="143"/>
      <c r="D305" s="143"/>
      <c r="E305" s="143"/>
      <c r="F305" s="143"/>
      <c r="G305" s="143"/>
      <c r="H305" s="196"/>
      <c r="I305" s="144" t="str">
        <f>_xlfn.IFNA(VLOOKUP(B305,'تحميل المصنعيات'!$E$1:$AP$5000,38,0),"")</f>
        <v/>
      </c>
      <c r="J305" s="144" t="str" cm="1">
        <f t="array" ref="J305">_xlfn.IFNA(LOOKUP(5,1/(B305='تحميل المصنعيات'!$E$1:$E$5000),'تحميل المصنعيات'!$AP$1:$AP$5000),"")</f>
        <v/>
      </c>
      <c r="K305" s="145" t="str">
        <f>IF(SUMIF('تحميل المصنعيات'!$E$3:$E$5000,الاوردرات!B305,'تحميل المصنعيات'!$O$3:$O$5000)=0,"",SUMIF('تحميل المصنعيات'!$E$3:$E$5000,الاوردرات!B305,'تحميل المصنعيات'!$O$3:$O$5000))</f>
        <v/>
      </c>
      <c r="L305" s="145" t="str">
        <f>IF(SUMIF('تحميل الخامات'!$F$3:$F$5000,الاوردرات!B305,'تحميل الخامات'!$M$3:$M$5000)=0,"",SUMIF('تحميل الخامات'!$F$3:$F$5000,الاوردرات!B305,'تحميل الخامات'!$M$3:$M$5000))</f>
        <v/>
      </c>
      <c r="M305" s="145" t="str">
        <f t="shared" si="8"/>
        <v/>
      </c>
      <c r="N305" s="145" t="str">
        <f t="shared" si="9"/>
        <v/>
      </c>
    </row>
    <row r="306" spans="2:14" ht="30" x14ac:dyDescent="0.25">
      <c r="B306" s="141">
        <v>304</v>
      </c>
      <c r="C306" s="143"/>
      <c r="D306" s="143"/>
      <c r="E306" s="143"/>
      <c r="F306" s="143"/>
      <c r="G306" s="143"/>
      <c r="H306" s="196"/>
      <c r="I306" s="144" t="str">
        <f>_xlfn.IFNA(VLOOKUP(B306,'تحميل المصنعيات'!$E$1:$AP$5000,38,0),"")</f>
        <v/>
      </c>
      <c r="J306" s="144" t="str" cm="1">
        <f t="array" ref="J306">_xlfn.IFNA(LOOKUP(5,1/(B306='تحميل المصنعيات'!$E$1:$E$5000),'تحميل المصنعيات'!$AP$1:$AP$5000),"")</f>
        <v/>
      </c>
      <c r="K306" s="145" t="str">
        <f>IF(SUMIF('تحميل المصنعيات'!$E$3:$E$5000,الاوردرات!B306,'تحميل المصنعيات'!$O$3:$O$5000)=0,"",SUMIF('تحميل المصنعيات'!$E$3:$E$5000,الاوردرات!B306,'تحميل المصنعيات'!$O$3:$O$5000))</f>
        <v/>
      </c>
      <c r="L306" s="145" t="str">
        <f>IF(SUMIF('تحميل الخامات'!$F$3:$F$5000,الاوردرات!B306,'تحميل الخامات'!$M$3:$M$5000)=0,"",SUMIF('تحميل الخامات'!$F$3:$F$5000,الاوردرات!B306,'تحميل الخامات'!$M$3:$M$5000))</f>
        <v/>
      </c>
      <c r="M306" s="145" t="str">
        <f t="shared" si="8"/>
        <v/>
      </c>
      <c r="N306" s="145" t="str">
        <f t="shared" si="9"/>
        <v/>
      </c>
    </row>
    <row r="307" spans="2:14" ht="30" x14ac:dyDescent="0.25">
      <c r="B307" s="140">
        <v>305</v>
      </c>
      <c r="C307" s="143"/>
      <c r="D307" s="143"/>
      <c r="E307" s="143"/>
      <c r="F307" s="143"/>
      <c r="G307" s="143"/>
      <c r="H307" s="196"/>
      <c r="I307" s="144" t="str">
        <f>_xlfn.IFNA(VLOOKUP(B307,'تحميل المصنعيات'!$E$1:$AP$5000,38,0),"")</f>
        <v/>
      </c>
      <c r="J307" s="144" t="str" cm="1">
        <f t="array" ref="J307">_xlfn.IFNA(LOOKUP(5,1/(B307='تحميل المصنعيات'!$E$1:$E$5000),'تحميل المصنعيات'!$AP$1:$AP$5000),"")</f>
        <v/>
      </c>
      <c r="K307" s="145" t="str">
        <f>IF(SUMIF('تحميل المصنعيات'!$E$3:$E$5000,الاوردرات!B307,'تحميل المصنعيات'!$O$3:$O$5000)=0,"",SUMIF('تحميل المصنعيات'!$E$3:$E$5000,الاوردرات!B307,'تحميل المصنعيات'!$O$3:$O$5000))</f>
        <v/>
      </c>
      <c r="L307" s="145" t="str">
        <f>IF(SUMIF('تحميل الخامات'!$F$3:$F$5000,الاوردرات!B307,'تحميل الخامات'!$M$3:$M$5000)=0,"",SUMIF('تحميل الخامات'!$F$3:$F$5000,الاوردرات!B307,'تحميل الخامات'!$M$3:$M$5000))</f>
        <v/>
      </c>
      <c r="M307" s="145" t="str">
        <f t="shared" si="8"/>
        <v/>
      </c>
      <c r="N307" s="145" t="str">
        <f t="shared" si="9"/>
        <v/>
      </c>
    </row>
    <row r="308" spans="2:14" ht="30" x14ac:dyDescent="0.25">
      <c r="B308" s="141">
        <v>306</v>
      </c>
      <c r="C308" s="143"/>
      <c r="D308" s="143"/>
      <c r="E308" s="143"/>
      <c r="F308" s="143"/>
      <c r="G308" s="143"/>
      <c r="H308" s="196"/>
      <c r="I308" s="144" t="str">
        <f>_xlfn.IFNA(VLOOKUP(B308,'تحميل المصنعيات'!$E$1:$AP$5000,38,0),"")</f>
        <v/>
      </c>
      <c r="J308" s="144" t="str" cm="1">
        <f t="array" ref="J308">_xlfn.IFNA(LOOKUP(5,1/(B308='تحميل المصنعيات'!$E$1:$E$5000),'تحميل المصنعيات'!$AP$1:$AP$5000),"")</f>
        <v/>
      </c>
      <c r="K308" s="145" t="str">
        <f>IF(SUMIF('تحميل المصنعيات'!$E$3:$E$5000,الاوردرات!B308,'تحميل المصنعيات'!$O$3:$O$5000)=0,"",SUMIF('تحميل المصنعيات'!$E$3:$E$5000,الاوردرات!B308,'تحميل المصنعيات'!$O$3:$O$5000))</f>
        <v/>
      </c>
      <c r="L308" s="145" t="str">
        <f>IF(SUMIF('تحميل الخامات'!$F$3:$F$5000,الاوردرات!B308,'تحميل الخامات'!$M$3:$M$5000)=0,"",SUMIF('تحميل الخامات'!$F$3:$F$5000,الاوردرات!B308,'تحميل الخامات'!$M$3:$M$5000))</f>
        <v/>
      </c>
      <c r="M308" s="145" t="str">
        <f t="shared" si="8"/>
        <v/>
      </c>
      <c r="N308" s="145" t="str">
        <f t="shared" si="9"/>
        <v/>
      </c>
    </row>
    <row r="309" spans="2:14" ht="30" x14ac:dyDescent="0.25">
      <c r="B309" s="140">
        <v>307</v>
      </c>
      <c r="C309" s="143"/>
      <c r="D309" s="143"/>
      <c r="E309" s="143"/>
      <c r="F309" s="143"/>
      <c r="G309" s="143"/>
      <c r="H309" s="196"/>
      <c r="I309" s="144" t="str">
        <f>_xlfn.IFNA(VLOOKUP(B309,'تحميل المصنعيات'!$E$1:$AP$5000,38,0),"")</f>
        <v/>
      </c>
      <c r="J309" s="144" t="str" cm="1">
        <f t="array" ref="J309">_xlfn.IFNA(LOOKUP(5,1/(B309='تحميل المصنعيات'!$E$1:$E$5000),'تحميل المصنعيات'!$AP$1:$AP$5000),"")</f>
        <v/>
      </c>
      <c r="K309" s="145" t="str">
        <f>IF(SUMIF('تحميل المصنعيات'!$E$3:$E$5000,الاوردرات!B309,'تحميل المصنعيات'!$O$3:$O$5000)=0,"",SUMIF('تحميل المصنعيات'!$E$3:$E$5000,الاوردرات!B309,'تحميل المصنعيات'!$O$3:$O$5000))</f>
        <v/>
      </c>
      <c r="L309" s="145" t="str">
        <f>IF(SUMIF('تحميل الخامات'!$F$3:$F$5000,الاوردرات!B309,'تحميل الخامات'!$M$3:$M$5000)=0,"",SUMIF('تحميل الخامات'!$F$3:$F$5000,الاوردرات!B309,'تحميل الخامات'!$M$3:$M$5000))</f>
        <v/>
      </c>
      <c r="M309" s="145" t="str">
        <f t="shared" si="8"/>
        <v/>
      </c>
      <c r="N309" s="145" t="str">
        <f t="shared" si="9"/>
        <v/>
      </c>
    </row>
    <row r="310" spans="2:14" ht="30" x14ac:dyDescent="0.25">
      <c r="B310" s="141">
        <v>308</v>
      </c>
      <c r="C310" s="143"/>
      <c r="D310" s="143"/>
      <c r="E310" s="143"/>
      <c r="F310" s="143"/>
      <c r="G310" s="143"/>
      <c r="H310" s="196"/>
      <c r="I310" s="144" t="str">
        <f>_xlfn.IFNA(VLOOKUP(B310,'تحميل المصنعيات'!$E$1:$AP$5000,38,0),"")</f>
        <v/>
      </c>
      <c r="J310" s="144" t="str" cm="1">
        <f t="array" ref="J310">_xlfn.IFNA(LOOKUP(5,1/(B310='تحميل المصنعيات'!$E$1:$E$5000),'تحميل المصنعيات'!$AP$1:$AP$5000),"")</f>
        <v/>
      </c>
      <c r="K310" s="145" t="str">
        <f>IF(SUMIF('تحميل المصنعيات'!$E$3:$E$5000,الاوردرات!B310,'تحميل المصنعيات'!$O$3:$O$5000)=0,"",SUMIF('تحميل المصنعيات'!$E$3:$E$5000,الاوردرات!B310,'تحميل المصنعيات'!$O$3:$O$5000))</f>
        <v/>
      </c>
      <c r="L310" s="145" t="str">
        <f>IF(SUMIF('تحميل الخامات'!$F$3:$F$5000,الاوردرات!B310,'تحميل الخامات'!$M$3:$M$5000)=0,"",SUMIF('تحميل الخامات'!$F$3:$F$5000,الاوردرات!B310,'تحميل الخامات'!$M$3:$M$5000))</f>
        <v/>
      </c>
      <c r="M310" s="145" t="str">
        <f t="shared" si="8"/>
        <v/>
      </c>
      <c r="N310" s="145" t="str">
        <f t="shared" si="9"/>
        <v/>
      </c>
    </row>
    <row r="311" spans="2:14" ht="30" x14ac:dyDescent="0.25">
      <c r="B311" s="140">
        <v>309</v>
      </c>
      <c r="C311" s="143"/>
      <c r="D311" s="143"/>
      <c r="E311" s="143"/>
      <c r="F311" s="143"/>
      <c r="G311" s="143"/>
      <c r="H311" s="196"/>
      <c r="I311" s="144" t="str">
        <f>_xlfn.IFNA(VLOOKUP(B311,'تحميل المصنعيات'!$E$1:$AP$5000,38,0),"")</f>
        <v/>
      </c>
      <c r="J311" s="144" t="str" cm="1">
        <f t="array" ref="J311">_xlfn.IFNA(LOOKUP(5,1/(B311='تحميل المصنعيات'!$E$1:$E$5000),'تحميل المصنعيات'!$AP$1:$AP$5000),"")</f>
        <v/>
      </c>
      <c r="K311" s="145" t="str">
        <f>IF(SUMIF('تحميل المصنعيات'!$E$3:$E$5000,الاوردرات!B311,'تحميل المصنعيات'!$O$3:$O$5000)=0,"",SUMIF('تحميل المصنعيات'!$E$3:$E$5000,الاوردرات!B311,'تحميل المصنعيات'!$O$3:$O$5000))</f>
        <v/>
      </c>
      <c r="L311" s="145" t="str">
        <f>IF(SUMIF('تحميل الخامات'!$F$3:$F$5000,الاوردرات!B311,'تحميل الخامات'!$M$3:$M$5000)=0,"",SUMIF('تحميل الخامات'!$F$3:$F$5000,الاوردرات!B311,'تحميل الخامات'!$M$3:$M$5000))</f>
        <v/>
      </c>
      <c r="M311" s="145" t="str">
        <f t="shared" si="8"/>
        <v/>
      </c>
      <c r="N311" s="145" t="str">
        <f t="shared" si="9"/>
        <v/>
      </c>
    </row>
    <row r="312" spans="2:14" ht="30" x14ac:dyDescent="0.25">
      <c r="B312" s="141">
        <v>310</v>
      </c>
      <c r="C312" s="143"/>
      <c r="D312" s="143"/>
      <c r="E312" s="143"/>
      <c r="F312" s="143"/>
      <c r="G312" s="143"/>
      <c r="H312" s="196"/>
      <c r="I312" s="144" t="str">
        <f>_xlfn.IFNA(VLOOKUP(B312,'تحميل المصنعيات'!$E$1:$AP$5000,38,0),"")</f>
        <v/>
      </c>
      <c r="J312" s="144" t="str" cm="1">
        <f t="array" ref="J312">_xlfn.IFNA(LOOKUP(5,1/(B312='تحميل المصنعيات'!$E$1:$E$5000),'تحميل المصنعيات'!$AP$1:$AP$5000),"")</f>
        <v/>
      </c>
      <c r="K312" s="145" t="str">
        <f>IF(SUMIF('تحميل المصنعيات'!$E$3:$E$5000,الاوردرات!B312,'تحميل المصنعيات'!$O$3:$O$5000)=0,"",SUMIF('تحميل المصنعيات'!$E$3:$E$5000,الاوردرات!B312,'تحميل المصنعيات'!$O$3:$O$5000))</f>
        <v/>
      </c>
      <c r="L312" s="145" t="str">
        <f>IF(SUMIF('تحميل الخامات'!$F$3:$F$5000,الاوردرات!B312,'تحميل الخامات'!$M$3:$M$5000)=0,"",SUMIF('تحميل الخامات'!$F$3:$F$5000,الاوردرات!B312,'تحميل الخامات'!$M$3:$M$5000))</f>
        <v/>
      </c>
      <c r="M312" s="145" t="str">
        <f t="shared" si="8"/>
        <v/>
      </c>
      <c r="N312" s="145" t="str">
        <f t="shared" si="9"/>
        <v/>
      </c>
    </row>
    <row r="313" spans="2:14" ht="30" x14ac:dyDescent="0.25">
      <c r="B313" s="140">
        <v>311</v>
      </c>
      <c r="C313" s="143"/>
      <c r="D313" s="143"/>
      <c r="E313" s="143"/>
      <c r="F313" s="143"/>
      <c r="G313" s="143"/>
      <c r="H313" s="196"/>
      <c r="I313" s="144" t="str">
        <f>_xlfn.IFNA(VLOOKUP(B313,'تحميل المصنعيات'!$E$1:$AP$5000,38,0),"")</f>
        <v/>
      </c>
      <c r="J313" s="144" t="str" cm="1">
        <f t="array" ref="J313">_xlfn.IFNA(LOOKUP(5,1/(B313='تحميل المصنعيات'!$E$1:$E$5000),'تحميل المصنعيات'!$AP$1:$AP$5000),"")</f>
        <v/>
      </c>
      <c r="K313" s="145" t="str">
        <f>IF(SUMIF('تحميل المصنعيات'!$E$3:$E$5000,الاوردرات!B313,'تحميل المصنعيات'!$O$3:$O$5000)=0,"",SUMIF('تحميل المصنعيات'!$E$3:$E$5000,الاوردرات!B313,'تحميل المصنعيات'!$O$3:$O$5000))</f>
        <v/>
      </c>
      <c r="L313" s="145" t="str">
        <f>IF(SUMIF('تحميل الخامات'!$F$3:$F$5000,الاوردرات!B313,'تحميل الخامات'!$M$3:$M$5000)=0,"",SUMIF('تحميل الخامات'!$F$3:$F$5000,الاوردرات!B313,'تحميل الخامات'!$M$3:$M$5000))</f>
        <v/>
      </c>
      <c r="M313" s="145" t="str">
        <f t="shared" si="8"/>
        <v/>
      </c>
      <c r="N313" s="145" t="str">
        <f t="shared" si="9"/>
        <v/>
      </c>
    </row>
    <row r="314" spans="2:14" ht="30" x14ac:dyDescent="0.25">
      <c r="B314" s="141">
        <v>312</v>
      </c>
      <c r="C314" s="143"/>
      <c r="D314" s="143"/>
      <c r="E314" s="143"/>
      <c r="F314" s="143"/>
      <c r="G314" s="143"/>
      <c r="H314" s="196"/>
      <c r="I314" s="144" t="str">
        <f>_xlfn.IFNA(VLOOKUP(B314,'تحميل المصنعيات'!$E$1:$AP$5000,38,0),"")</f>
        <v/>
      </c>
      <c r="J314" s="144" t="str" cm="1">
        <f t="array" ref="J314">_xlfn.IFNA(LOOKUP(5,1/(B314='تحميل المصنعيات'!$E$1:$E$5000),'تحميل المصنعيات'!$AP$1:$AP$5000),"")</f>
        <v/>
      </c>
      <c r="K314" s="145" t="str">
        <f>IF(SUMIF('تحميل المصنعيات'!$E$3:$E$5000,الاوردرات!B314,'تحميل المصنعيات'!$O$3:$O$5000)=0,"",SUMIF('تحميل المصنعيات'!$E$3:$E$5000,الاوردرات!B314,'تحميل المصنعيات'!$O$3:$O$5000))</f>
        <v/>
      </c>
      <c r="L314" s="145" t="str">
        <f>IF(SUMIF('تحميل الخامات'!$F$3:$F$5000,الاوردرات!B314,'تحميل الخامات'!$M$3:$M$5000)=0,"",SUMIF('تحميل الخامات'!$F$3:$F$5000,الاوردرات!B314,'تحميل الخامات'!$M$3:$M$5000))</f>
        <v/>
      </c>
      <c r="M314" s="145" t="str">
        <f t="shared" si="8"/>
        <v/>
      </c>
      <c r="N314" s="145" t="str">
        <f t="shared" si="9"/>
        <v/>
      </c>
    </row>
    <row r="315" spans="2:14" ht="30" x14ac:dyDescent="0.25">
      <c r="B315" s="140">
        <v>313</v>
      </c>
      <c r="C315" s="143"/>
      <c r="D315" s="143"/>
      <c r="E315" s="143"/>
      <c r="F315" s="143"/>
      <c r="G315" s="143"/>
      <c r="H315" s="196"/>
      <c r="I315" s="144" t="str">
        <f>_xlfn.IFNA(VLOOKUP(B315,'تحميل المصنعيات'!$E$1:$AP$5000,38,0),"")</f>
        <v/>
      </c>
      <c r="J315" s="144" t="str" cm="1">
        <f t="array" ref="J315">_xlfn.IFNA(LOOKUP(5,1/(B315='تحميل المصنعيات'!$E$1:$E$5000),'تحميل المصنعيات'!$AP$1:$AP$5000),"")</f>
        <v/>
      </c>
      <c r="K315" s="145" t="str">
        <f>IF(SUMIF('تحميل المصنعيات'!$E$3:$E$5000,الاوردرات!B315,'تحميل المصنعيات'!$O$3:$O$5000)=0,"",SUMIF('تحميل المصنعيات'!$E$3:$E$5000,الاوردرات!B315,'تحميل المصنعيات'!$O$3:$O$5000))</f>
        <v/>
      </c>
      <c r="L315" s="145" t="str">
        <f>IF(SUMIF('تحميل الخامات'!$F$3:$F$5000,الاوردرات!B315,'تحميل الخامات'!$M$3:$M$5000)=0,"",SUMIF('تحميل الخامات'!$F$3:$F$5000,الاوردرات!B315,'تحميل الخامات'!$M$3:$M$5000))</f>
        <v/>
      </c>
      <c r="M315" s="145" t="str">
        <f t="shared" si="8"/>
        <v/>
      </c>
      <c r="N315" s="145" t="str">
        <f t="shared" si="9"/>
        <v/>
      </c>
    </row>
    <row r="316" spans="2:14" ht="30" x14ac:dyDescent="0.25">
      <c r="B316" s="141">
        <v>314</v>
      </c>
      <c r="C316" s="143"/>
      <c r="D316" s="143"/>
      <c r="E316" s="143"/>
      <c r="F316" s="143"/>
      <c r="G316" s="143"/>
      <c r="H316" s="196"/>
      <c r="I316" s="144" t="str">
        <f>_xlfn.IFNA(VLOOKUP(B316,'تحميل المصنعيات'!$E$1:$AP$5000,38,0),"")</f>
        <v/>
      </c>
      <c r="J316" s="144" t="str" cm="1">
        <f t="array" ref="J316">_xlfn.IFNA(LOOKUP(5,1/(B316='تحميل المصنعيات'!$E$1:$E$5000),'تحميل المصنعيات'!$AP$1:$AP$5000),"")</f>
        <v/>
      </c>
      <c r="K316" s="145" t="str">
        <f>IF(SUMIF('تحميل المصنعيات'!$E$3:$E$5000,الاوردرات!B316,'تحميل المصنعيات'!$O$3:$O$5000)=0,"",SUMIF('تحميل المصنعيات'!$E$3:$E$5000,الاوردرات!B316,'تحميل المصنعيات'!$O$3:$O$5000))</f>
        <v/>
      </c>
      <c r="L316" s="145" t="str">
        <f>IF(SUMIF('تحميل الخامات'!$F$3:$F$5000,الاوردرات!B316,'تحميل الخامات'!$M$3:$M$5000)=0,"",SUMIF('تحميل الخامات'!$F$3:$F$5000,الاوردرات!B316,'تحميل الخامات'!$M$3:$M$5000))</f>
        <v/>
      </c>
      <c r="M316" s="145" t="str">
        <f t="shared" si="8"/>
        <v/>
      </c>
      <c r="N316" s="145" t="str">
        <f t="shared" si="9"/>
        <v/>
      </c>
    </row>
    <row r="317" spans="2:14" ht="30" x14ac:dyDescent="0.25">
      <c r="B317" s="140">
        <v>315</v>
      </c>
      <c r="C317" s="143"/>
      <c r="D317" s="143"/>
      <c r="E317" s="143"/>
      <c r="F317" s="143"/>
      <c r="G317" s="143"/>
      <c r="H317" s="196"/>
      <c r="I317" s="144" t="str">
        <f>_xlfn.IFNA(VLOOKUP(B317,'تحميل المصنعيات'!$E$1:$AP$5000,38,0),"")</f>
        <v/>
      </c>
      <c r="J317" s="144" t="str" cm="1">
        <f t="array" ref="J317">_xlfn.IFNA(LOOKUP(5,1/(B317='تحميل المصنعيات'!$E$1:$E$5000),'تحميل المصنعيات'!$AP$1:$AP$5000),"")</f>
        <v/>
      </c>
      <c r="K317" s="145" t="str">
        <f>IF(SUMIF('تحميل المصنعيات'!$E$3:$E$5000,الاوردرات!B317,'تحميل المصنعيات'!$O$3:$O$5000)=0,"",SUMIF('تحميل المصنعيات'!$E$3:$E$5000,الاوردرات!B317,'تحميل المصنعيات'!$O$3:$O$5000))</f>
        <v/>
      </c>
      <c r="L317" s="145" t="str">
        <f>IF(SUMIF('تحميل الخامات'!$F$3:$F$5000,الاوردرات!B317,'تحميل الخامات'!$M$3:$M$5000)=0,"",SUMIF('تحميل الخامات'!$F$3:$F$5000,الاوردرات!B317,'تحميل الخامات'!$M$3:$M$5000))</f>
        <v/>
      </c>
      <c r="M317" s="145" t="str">
        <f t="shared" si="8"/>
        <v/>
      </c>
      <c r="N317" s="145" t="str">
        <f t="shared" si="9"/>
        <v/>
      </c>
    </row>
    <row r="318" spans="2:14" ht="30" x14ac:dyDescent="0.25">
      <c r="B318" s="141">
        <v>316</v>
      </c>
      <c r="C318" s="143"/>
      <c r="D318" s="143"/>
      <c r="E318" s="143"/>
      <c r="F318" s="143"/>
      <c r="G318" s="143"/>
      <c r="H318" s="196"/>
      <c r="I318" s="144" t="str">
        <f>_xlfn.IFNA(VLOOKUP(B318,'تحميل المصنعيات'!$E$1:$AP$5000,38,0),"")</f>
        <v/>
      </c>
      <c r="J318" s="144" t="str" cm="1">
        <f t="array" ref="J318">_xlfn.IFNA(LOOKUP(5,1/(B318='تحميل المصنعيات'!$E$1:$E$5000),'تحميل المصنعيات'!$AP$1:$AP$5000),"")</f>
        <v/>
      </c>
      <c r="K318" s="145" t="str">
        <f>IF(SUMIF('تحميل المصنعيات'!$E$3:$E$5000,الاوردرات!B318,'تحميل المصنعيات'!$O$3:$O$5000)=0,"",SUMIF('تحميل المصنعيات'!$E$3:$E$5000,الاوردرات!B318,'تحميل المصنعيات'!$O$3:$O$5000))</f>
        <v/>
      </c>
      <c r="L318" s="145" t="str">
        <f>IF(SUMIF('تحميل الخامات'!$F$3:$F$5000,الاوردرات!B318,'تحميل الخامات'!$M$3:$M$5000)=0,"",SUMIF('تحميل الخامات'!$F$3:$F$5000,الاوردرات!B318,'تحميل الخامات'!$M$3:$M$5000))</f>
        <v/>
      </c>
      <c r="M318" s="145" t="str">
        <f t="shared" si="8"/>
        <v/>
      </c>
      <c r="N318" s="145" t="str">
        <f t="shared" si="9"/>
        <v/>
      </c>
    </row>
    <row r="319" spans="2:14" ht="30" x14ac:dyDescent="0.25">
      <c r="B319" s="140">
        <v>317</v>
      </c>
      <c r="C319" s="143"/>
      <c r="D319" s="143"/>
      <c r="E319" s="143"/>
      <c r="F319" s="143"/>
      <c r="G319" s="143"/>
      <c r="H319" s="196"/>
      <c r="I319" s="144" t="str">
        <f>_xlfn.IFNA(VLOOKUP(B319,'تحميل المصنعيات'!$E$1:$AP$5000,38,0),"")</f>
        <v/>
      </c>
      <c r="J319" s="144" t="str" cm="1">
        <f t="array" ref="J319">_xlfn.IFNA(LOOKUP(5,1/(B319='تحميل المصنعيات'!$E$1:$E$5000),'تحميل المصنعيات'!$AP$1:$AP$5000),"")</f>
        <v/>
      </c>
      <c r="K319" s="145" t="str">
        <f>IF(SUMIF('تحميل المصنعيات'!$E$3:$E$5000,الاوردرات!B319,'تحميل المصنعيات'!$O$3:$O$5000)=0,"",SUMIF('تحميل المصنعيات'!$E$3:$E$5000,الاوردرات!B319,'تحميل المصنعيات'!$O$3:$O$5000))</f>
        <v/>
      </c>
      <c r="L319" s="145" t="str">
        <f>IF(SUMIF('تحميل الخامات'!$F$3:$F$5000,الاوردرات!B319,'تحميل الخامات'!$M$3:$M$5000)=0,"",SUMIF('تحميل الخامات'!$F$3:$F$5000,الاوردرات!B319,'تحميل الخامات'!$M$3:$M$5000))</f>
        <v/>
      </c>
      <c r="M319" s="145" t="str">
        <f t="shared" si="8"/>
        <v/>
      </c>
      <c r="N319" s="145" t="str">
        <f t="shared" si="9"/>
        <v/>
      </c>
    </row>
    <row r="320" spans="2:14" ht="30" x14ac:dyDescent="0.25">
      <c r="B320" s="141">
        <v>318</v>
      </c>
      <c r="C320" s="143"/>
      <c r="D320" s="143"/>
      <c r="E320" s="143"/>
      <c r="F320" s="143"/>
      <c r="G320" s="143"/>
      <c r="H320" s="196"/>
      <c r="I320" s="144" t="str">
        <f>_xlfn.IFNA(VLOOKUP(B320,'تحميل المصنعيات'!$E$1:$AP$5000,38,0),"")</f>
        <v/>
      </c>
      <c r="J320" s="144" t="str" cm="1">
        <f t="array" ref="J320">_xlfn.IFNA(LOOKUP(5,1/(B320='تحميل المصنعيات'!$E$1:$E$5000),'تحميل المصنعيات'!$AP$1:$AP$5000),"")</f>
        <v/>
      </c>
      <c r="K320" s="145" t="str">
        <f>IF(SUMIF('تحميل المصنعيات'!$E$3:$E$5000,الاوردرات!B320,'تحميل المصنعيات'!$O$3:$O$5000)=0,"",SUMIF('تحميل المصنعيات'!$E$3:$E$5000,الاوردرات!B320,'تحميل المصنعيات'!$O$3:$O$5000))</f>
        <v/>
      </c>
      <c r="L320" s="145" t="str">
        <f>IF(SUMIF('تحميل الخامات'!$F$3:$F$5000,الاوردرات!B320,'تحميل الخامات'!$M$3:$M$5000)=0,"",SUMIF('تحميل الخامات'!$F$3:$F$5000,الاوردرات!B320,'تحميل الخامات'!$M$3:$M$5000))</f>
        <v/>
      </c>
      <c r="M320" s="145" t="str">
        <f t="shared" si="8"/>
        <v/>
      </c>
      <c r="N320" s="145" t="str">
        <f t="shared" si="9"/>
        <v/>
      </c>
    </row>
    <row r="321" spans="2:14" ht="30" x14ac:dyDescent="0.25">
      <c r="B321" s="140">
        <v>319</v>
      </c>
      <c r="C321" s="143"/>
      <c r="D321" s="143"/>
      <c r="E321" s="143"/>
      <c r="F321" s="143"/>
      <c r="G321" s="143"/>
      <c r="H321" s="196"/>
      <c r="I321" s="144" t="str">
        <f>_xlfn.IFNA(VLOOKUP(B321,'تحميل المصنعيات'!$E$1:$AP$5000,38,0),"")</f>
        <v/>
      </c>
      <c r="J321" s="144" t="str" cm="1">
        <f t="array" ref="J321">_xlfn.IFNA(LOOKUP(5,1/(B321='تحميل المصنعيات'!$E$1:$E$5000),'تحميل المصنعيات'!$AP$1:$AP$5000),"")</f>
        <v/>
      </c>
      <c r="K321" s="145" t="str">
        <f>IF(SUMIF('تحميل المصنعيات'!$E$3:$E$5000,الاوردرات!B321,'تحميل المصنعيات'!$O$3:$O$5000)=0,"",SUMIF('تحميل المصنعيات'!$E$3:$E$5000,الاوردرات!B321,'تحميل المصنعيات'!$O$3:$O$5000))</f>
        <v/>
      </c>
      <c r="L321" s="145" t="str">
        <f>IF(SUMIF('تحميل الخامات'!$F$3:$F$5000,الاوردرات!B321,'تحميل الخامات'!$M$3:$M$5000)=0,"",SUMIF('تحميل الخامات'!$F$3:$F$5000,الاوردرات!B321,'تحميل الخامات'!$M$3:$M$5000))</f>
        <v/>
      </c>
      <c r="M321" s="145" t="str">
        <f t="shared" si="8"/>
        <v/>
      </c>
      <c r="N321" s="145" t="str">
        <f t="shared" si="9"/>
        <v/>
      </c>
    </row>
    <row r="322" spans="2:14" ht="30" x14ac:dyDescent="0.25">
      <c r="B322" s="141">
        <v>320</v>
      </c>
      <c r="C322" s="143"/>
      <c r="D322" s="143"/>
      <c r="E322" s="143"/>
      <c r="F322" s="143"/>
      <c r="G322" s="143"/>
      <c r="H322" s="196"/>
      <c r="I322" s="144" t="str">
        <f>_xlfn.IFNA(VLOOKUP(B322,'تحميل المصنعيات'!$E$1:$AP$5000,38,0),"")</f>
        <v/>
      </c>
      <c r="J322" s="144" t="str" cm="1">
        <f t="array" ref="J322">_xlfn.IFNA(LOOKUP(5,1/(B322='تحميل المصنعيات'!$E$1:$E$5000),'تحميل المصنعيات'!$AP$1:$AP$5000),"")</f>
        <v/>
      </c>
      <c r="K322" s="145" t="str">
        <f>IF(SUMIF('تحميل المصنعيات'!$E$3:$E$5000,الاوردرات!B322,'تحميل المصنعيات'!$O$3:$O$5000)=0,"",SUMIF('تحميل المصنعيات'!$E$3:$E$5000,الاوردرات!B322,'تحميل المصنعيات'!$O$3:$O$5000))</f>
        <v/>
      </c>
      <c r="L322" s="145" t="str">
        <f>IF(SUMIF('تحميل الخامات'!$F$3:$F$5000,الاوردرات!B322,'تحميل الخامات'!$M$3:$M$5000)=0,"",SUMIF('تحميل الخامات'!$F$3:$F$5000,الاوردرات!B322,'تحميل الخامات'!$M$3:$M$5000))</f>
        <v/>
      </c>
      <c r="M322" s="145" t="str">
        <f t="shared" si="8"/>
        <v/>
      </c>
      <c r="N322" s="145" t="str">
        <f t="shared" si="9"/>
        <v/>
      </c>
    </row>
    <row r="323" spans="2:14" ht="30" x14ac:dyDescent="0.25">
      <c r="B323" s="140">
        <v>321</v>
      </c>
      <c r="C323" s="143"/>
      <c r="D323" s="143"/>
      <c r="E323" s="143"/>
      <c r="F323" s="143"/>
      <c r="G323" s="143"/>
      <c r="H323" s="196"/>
      <c r="I323" s="144" t="str">
        <f>_xlfn.IFNA(VLOOKUP(B323,'تحميل المصنعيات'!$E$1:$AP$5000,38,0),"")</f>
        <v/>
      </c>
      <c r="J323" s="144" t="str" cm="1">
        <f t="array" ref="J323">_xlfn.IFNA(LOOKUP(5,1/(B323='تحميل المصنعيات'!$E$1:$E$5000),'تحميل المصنعيات'!$AP$1:$AP$5000),"")</f>
        <v/>
      </c>
      <c r="K323" s="145" t="str">
        <f>IF(SUMIF('تحميل المصنعيات'!$E$3:$E$5000,الاوردرات!B323,'تحميل المصنعيات'!$O$3:$O$5000)=0,"",SUMIF('تحميل المصنعيات'!$E$3:$E$5000,الاوردرات!B323,'تحميل المصنعيات'!$O$3:$O$5000))</f>
        <v/>
      </c>
      <c r="L323" s="145" t="str">
        <f>IF(SUMIF('تحميل الخامات'!$F$3:$F$5000,الاوردرات!B323,'تحميل الخامات'!$M$3:$M$5000)=0,"",SUMIF('تحميل الخامات'!$F$3:$F$5000,الاوردرات!B323,'تحميل الخامات'!$M$3:$M$5000))</f>
        <v/>
      </c>
      <c r="M323" s="145" t="str">
        <f t="shared" ref="M323:M386" si="10">IFERROR(K323/G323,"")</f>
        <v/>
      </c>
      <c r="N323" s="145" t="str">
        <f t="shared" ref="N323:N386" si="11">IFERROR(L323/G323,"")</f>
        <v/>
      </c>
    </row>
    <row r="324" spans="2:14" ht="30" x14ac:dyDescent="0.25">
      <c r="B324" s="141">
        <v>322</v>
      </c>
      <c r="C324" s="143"/>
      <c r="D324" s="143"/>
      <c r="E324" s="143"/>
      <c r="F324" s="143"/>
      <c r="G324" s="143"/>
      <c r="H324" s="196"/>
      <c r="I324" s="144" t="str">
        <f>_xlfn.IFNA(VLOOKUP(B324,'تحميل المصنعيات'!$E$1:$AP$5000,38,0),"")</f>
        <v/>
      </c>
      <c r="J324" s="144" t="str" cm="1">
        <f t="array" ref="J324">_xlfn.IFNA(LOOKUP(5,1/(B324='تحميل المصنعيات'!$E$1:$E$5000),'تحميل المصنعيات'!$AP$1:$AP$5000),"")</f>
        <v/>
      </c>
      <c r="K324" s="145" t="str">
        <f>IF(SUMIF('تحميل المصنعيات'!$E$3:$E$5000,الاوردرات!B324,'تحميل المصنعيات'!$O$3:$O$5000)=0,"",SUMIF('تحميل المصنعيات'!$E$3:$E$5000,الاوردرات!B324,'تحميل المصنعيات'!$O$3:$O$5000))</f>
        <v/>
      </c>
      <c r="L324" s="145" t="str">
        <f>IF(SUMIF('تحميل الخامات'!$F$3:$F$5000,الاوردرات!B324,'تحميل الخامات'!$M$3:$M$5000)=0,"",SUMIF('تحميل الخامات'!$F$3:$F$5000,الاوردرات!B324,'تحميل الخامات'!$M$3:$M$5000))</f>
        <v/>
      </c>
      <c r="M324" s="145" t="str">
        <f t="shared" si="10"/>
        <v/>
      </c>
      <c r="N324" s="145" t="str">
        <f t="shared" si="11"/>
        <v/>
      </c>
    </row>
    <row r="325" spans="2:14" ht="30" x14ac:dyDescent="0.25">
      <c r="B325" s="140">
        <v>323</v>
      </c>
      <c r="C325" s="143"/>
      <c r="D325" s="143"/>
      <c r="E325" s="143"/>
      <c r="F325" s="143"/>
      <c r="G325" s="143"/>
      <c r="H325" s="196"/>
      <c r="I325" s="144" t="str">
        <f>_xlfn.IFNA(VLOOKUP(B325,'تحميل المصنعيات'!$E$1:$AP$5000,38,0),"")</f>
        <v/>
      </c>
      <c r="J325" s="144" t="str" cm="1">
        <f t="array" ref="J325">_xlfn.IFNA(LOOKUP(5,1/(B325='تحميل المصنعيات'!$E$1:$E$5000),'تحميل المصنعيات'!$AP$1:$AP$5000),"")</f>
        <v/>
      </c>
      <c r="K325" s="145" t="str">
        <f>IF(SUMIF('تحميل المصنعيات'!$E$3:$E$5000,الاوردرات!B325,'تحميل المصنعيات'!$O$3:$O$5000)=0,"",SUMIF('تحميل المصنعيات'!$E$3:$E$5000,الاوردرات!B325,'تحميل المصنعيات'!$O$3:$O$5000))</f>
        <v/>
      </c>
      <c r="L325" s="145" t="str">
        <f>IF(SUMIF('تحميل الخامات'!$F$3:$F$5000,الاوردرات!B325,'تحميل الخامات'!$M$3:$M$5000)=0,"",SUMIF('تحميل الخامات'!$F$3:$F$5000,الاوردرات!B325,'تحميل الخامات'!$M$3:$M$5000))</f>
        <v/>
      </c>
      <c r="M325" s="145" t="str">
        <f t="shared" si="10"/>
        <v/>
      </c>
      <c r="N325" s="145" t="str">
        <f t="shared" si="11"/>
        <v/>
      </c>
    </row>
    <row r="326" spans="2:14" ht="30" x14ac:dyDescent="0.25">
      <c r="B326" s="141">
        <v>324</v>
      </c>
      <c r="C326" s="143"/>
      <c r="D326" s="143"/>
      <c r="E326" s="143"/>
      <c r="F326" s="143"/>
      <c r="G326" s="143"/>
      <c r="H326" s="196"/>
      <c r="I326" s="144" t="str">
        <f>_xlfn.IFNA(VLOOKUP(B326,'تحميل المصنعيات'!$E$1:$AP$5000,38,0),"")</f>
        <v/>
      </c>
      <c r="J326" s="144" t="str" cm="1">
        <f t="array" ref="J326">_xlfn.IFNA(LOOKUP(5,1/(B326='تحميل المصنعيات'!$E$1:$E$5000),'تحميل المصنعيات'!$AP$1:$AP$5000),"")</f>
        <v/>
      </c>
      <c r="K326" s="145" t="str">
        <f>IF(SUMIF('تحميل المصنعيات'!$E$3:$E$5000,الاوردرات!B326,'تحميل المصنعيات'!$O$3:$O$5000)=0,"",SUMIF('تحميل المصنعيات'!$E$3:$E$5000,الاوردرات!B326,'تحميل المصنعيات'!$O$3:$O$5000))</f>
        <v/>
      </c>
      <c r="L326" s="145" t="str">
        <f>IF(SUMIF('تحميل الخامات'!$F$3:$F$5000,الاوردرات!B326,'تحميل الخامات'!$M$3:$M$5000)=0,"",SUMIF('تحميل الخامات'!$F$3:$F$5000,الاوردرات!B326,'تحميل الخامات'!$M$3:$M$5000))</f>
        <v/>
      </c>
      <c r="M326" s="145" t="str">
        <f t="shared" si="10"/>
        <v/>
      </c>
      <c r="N326" s="145" t="str">
        <f t="shared" si="11"/>
        <v/>
      </c>
    </row>
    <row r="327" spans="2:14" ht="30" x14ac:dyDescent="0.25">
      <c r="B327" s="140">
        <v>325</v>
      </c>
      <c r="C327" s="143"/>
      <c r="D327" s="143"/>
      <c r="E327" s="143"/>
      <c r="F327" s="143"/>
      <c r="G327" s="143"/>
      <c r="H327" s="196"/>
      <c r="I327" s="144" t="str">
        <f>_xlfn.IFNA(VLOOKUP(B327,'تحميل المصنعيات'!$E$1:$AP$5000,38,0),"")</f>
        <v/>
      </c>
      <c r="J327" s="144" t="str" cm="1">
        <f t="array" ref="J327">_xlfn.IFNA(LOOKUP(5,1/(B327='تحميل المصنعيات'!$E$1:$E$5000),'تحميل المصنعيات'!$AP$1:$AP$5000),"")</f>
        <v/>
      </c>
      <c r="K327" s="145" t="str">
        <f>IF(SUMIF('تحميل المصنعيات'!$E$3:$E$5000,الاوردرات!B327,'تحميل المصنعيات'!$O$3:$O$5000)=0,"",SUMIF('تحميل المصنعيات'!$E$3:$E$5000,الاوردرات!B327,'تحميل المصنعيات'!$O$3:$O$5000))</f>
        <v/>
      </c>
      <c r="L327" s="145" t="str">
        <f>IF(SUMIF('تحميل الخامات'!$F$3:$F$5000,الاوردرات!B327,'تحميل الخامات'!$M$3:$M$5000)=0,"",SUMIF('تحميل الخامات'!$F$3:$F$5000,الاوردرات!B327,'تحميل الخامات'!$M$3:$M$5000))</f>
        <v/>
      </c>
      <c r="M327" s="145" t="str">
        <f t="shared" si="10"/>
        <v/>
      </c>
      <c r="N327" s="145" t="str">
        <f t="shared" si="11"/>
        <v/>
      </c>
    </row>
    <row r="328" spans="2:14" ht="30" x14ac:dyDescent="0.25">
      <c r="B328" s="141">
        <v>326</v>
      </c>
      <c r="C328" s="143"/>
      <c r="D328" s="143"/>
      <c r="E328" s="143"/>
      <c r="F328" s="143"/>
      <c r="G328" s="143"/>
      <c r="H328" s="196"/>
      <c r="I328" s="144" t="str">
        <f>_xlfn.IFNA(VLOOKUP(B328,'تحميل المصنعيات'!$E$1:$AP$5000,38,0),"")</f>
        <v/>
      </c>
      <c r="J328" s="144" t="str" cm="1">
        <f t="array" ref="J328">_xlfn.IFNA(LOOKUP(5,1/(B328='تحميل المصنعيات'!$E$1:$E$5000),'تحميل المصنعيات'!$AP$1:$AP$5000),"")</f>
        <v/>
      </c>
      <c r="K328" s="145" t="str">
        <f>IF(SUMIF('تحميل المصنعيات'!$E$3:$E$5000,الاوردرات!B328,'تحميل المصنعيات'!$O$3:$O$5000)=0,"",SUMIF('تحميل المصنعيات'!$E$3:$E$5000,الاوردرات!B328,'تحميل المصنعيات'!$O$3:$O$5000))</f>
        <v/>
      </c>
      <c r="L328" s="145" t="str">
        <f>IF(SUMIF('تحميل الخامات'!$F$3:$F$5000,الاوردرات!B328,'تحميل الخامات'!$M$3:$M$5000)=0,"",SUMIF('تحميل الخامات'!$F$3:$F$5000,الاوردرات!B328,'تحميل الخامات'!$M$3:$M$5000))</f>
        <v/>
      </c>
      <c r="M328" s="145" t="str">
        <f t="shared" si="10"/>
        <v/>
      </c>
      <c r="N328" s="145" t="str">
        <f t="shared" si="11"/>
        <v/>
      </c>
    </row>
    <row r="329" spans="2:14" ht="30" x14ac:dyDescent="0.25">
      <c r="B329" s="140">
        <v>327</v>
      </c>
      <c r="C329" s="143"/>
      <c r="D329" s="143"/>
      <c r="E329" s="143"/>
      <c r="F329" s="143"/>
      <c r="G329" s="143"/>
      <c r="H329" s="196"/>
      <c r="I329" s="144" t="str">
        <f>_xlfn.IFNA(VLOOKUP(B329,'تحميل المصنعيات'!$E$1:$AP$5000,38,0),"")</f>
        <v/>
      </c>
      <c r="J329" s="144" t="str" cm="1">
        <f t="array" ref="J329">_xlfn.IFNA(LOOKUP(5,1/(B329='تحميل المصنعيات'!$E$1:$E$5000),'تحميل المصنعيات'!$AP$1:$AP$5000),"")</f>
        <v/>
      </c>
      <c r="K329" s="145" t="str">
        <f>IF(SUMIF('تحميل المصنعيات'!$E$3:$E$5000,الاوردرات!B329,'تحميل المصنعيات'!$O$3:$O$5000)=0,"",SUMIF('تحميل المصنعيات'!$E$3:$E$5000,الاوردرات!B329,'تحميل المصنعيات'!$O$3:$O$5000))</f>
        <v/>
      </c>
      <c r="L329" s="145" t="str">
        <f>IF(SUMIF('تحميل الخامات'!$F$3:$F$5000,الاوردرات!B329,'تحميل الخامات'!$M$3:$M$5000)=0,"",SUMIF('تحميل الخامات'!$F$3:$F$5000,الاوردرات!B329,'تحميل الخامات'!$M$3:$M$5000))</f>
        <v/>
      </c>
      <c r="M329" s="145" t="str">
        <f t="shared" si="10"/>
        <v/>
      </c>
      <c r="N329" s="145" t="str">
        <f t="shared" si="11"/>
        <v/>
      </c>
    </row>
    <row r="330" spans="2:14" ht="30" x14ac:dyDescent="0.25">
      <c r="B330" s="141">
        <v>328</v>
      </c>
      <c r="C330" s="143"/>
      <c r="D330" s="143"/>
      <c r="E330" s="143"/>
      <c r="F330" s="143"/>
      <c r="G330" s="143"/>
      <c r="H330" s="196"/>
      <c r="I330" s="144" t="str">
        <f>_xlfn.IFNA(VLOOKUP(B330,'تحميل المصنعيات'!$E$1:$AP$5000,38,0),"")</f>
        <v/>
      </c>
      <c r="J330" s="144" t="str" cm="1">
        <f t="array" ref="J330">_xlfn.IFNA(LOOKUP(5,1/(B330='تحميل المصنعيات'!$E$1:$E$5000),'تحميل المصنعيات'!$AP$1:$AP$5000),"")</f>
        <v/>
      </c>
      <c r="K330" s="145" t="str">
        <f>IF(SUMIF('تحميل المصنعيات'!$E$3:$E$5000,الاوردرات!B330,'تحميل المصنعيات'!$O$3:$O$5000)=0,"",SUMIF('تحميل المصنعيات'!$E$3:$E$5000,الاوردرات!B330,'تحميل المصنعيات'!$O$3:$O$5000))</f>
        <v/>
      </c>
      <c r="L330" s="145" t="str">
        <f>IF(SUMIF('تحميل الخامات'!$F$3:$F$5000,الاوردرات!B330,'تحميل الخامات'!$M$3:$M$5000)=0,"",SUMIF('تحميل الخامات'!$F$3:$F$5000,الاوردرات!B330,'تحميل الخامات'!$M$3:$M$5000))</f>
        <v/>
      </c>
      <c r="M330" s="145" t="str">
        <f t="shared" si="10"/>
        <v/>
      </c>
      <c r="N330" s="145" t="str">
        <f t="shared" si="11"/>
        <v/>
      </c>
    </row>
    <row r="331" spans="2:14" ht="30" x14ac:dyDescent="0.25">
      <c r="B331" s="140">
        <v>329</v>
      </c>
      <c r="C331" s="143"/>
      <c r="D331" s="143"/>
      <c r="E331" s="143"/>
      <c r="F331" s="143"/>
      <c r="G331" s="143"/>
      <c r="H331" s="196"/>
      <c r="I331" s="144" t="str">
        <f>_xlfn.IFNA(VLOOKUP(B331,'تحميل المصنعيات'!$E$1:$AP$5000,38,0),"")</f>
        <v/>
      </c>
      <c r="J331" s="144" t="str" cm="1">
        <f t="array" ref="J331">_xlfn.IFNA(LOOKUP(5,1/(B331='تحميل المصنعيات'!$E$1:$E$5000),'تحميل المصنعيات'!$AP$1:$AP$5000),"")</f>
        <v/>
      </c>
      <c r="K331" s="145" t="str">
        <f>IF(SUMIF('تحميل المصنعيات'!$E$3:$E$5000,الاوردرات!B331,'تحميل المصنعيات'!$O$3:$O$5000)=0,"",SUMIF('تحميل المصنعيات'!$E$3:$E$5000,الاوردرات!B331,'تحميل المصنعيات'!$O$3:$O$5000))</f>
        <v/>
      </c>
      <c r="L331" s="145" t="str">
        <f>IF(SUMIF('تحميل الخامات'!$F$3:$F$5000,الاوردرات!B331,'تحميل الخامات'!$M$3:$M$5000)=0,"",SUMIF('تحميل الخامات'!$F$3:$F$5000,الاوردرات!B331,'تحميل الخامات'!$M$3:$M$5000))</f>
        <v/>
      </c>
      <c r="M331" s="145" t="str">
        <f t="shared" si="10"/>
        <v/>
      </c>
      <c r="N331" s="145" t="str">
        <f t="shared" si="11"/>
        <v/>
      </c>
    </row>
    <row r="332" spans="2:14" ht="30" x14ac:dyDescent="0.25">
      <c r="B332" s="141">
        <v>330</v>
      </c>
      <c r="C332" s="143"/>
      <c r="D332" s="143"/>
      <c r="E332" s="143"/>
      <c r="F332" s="143"/>
      <c r="G332" s="143"/>
      <c r="H332" s="196"/>
      <c r="I332" s="144" t="str">
        <f>_xlfn.IFNA(VLOOKUP(B332,'تحميل المصنعيات'!$E$1:$AP$5000,38,0),"")</f>
        <v/>
      </c>
      <c r="J332" s="144" t="str" cm="1">
        <f t="array" ref="J332">_xlfn.IFNA(LOOKUP(5,1/(B332='تحميل المصنعيات'!$E$1:$E$5000),'تحميل المصنعيات'!$AP$1:$AP$5000),"")</f>
        <v/>
      </c>
      <c r="K332" s="145" t="str">
        <f>IF(SUMIF('تحميل المصنعيات'!$E$3:$E$5000,الاوردرات!B332,'تحميل المصنعيات'!$O$3:$O$5000)=0,"",SUMIF('تحميل المصنعيات'!$E$3:$E$5000,الاوردرات!B332,'تحميل المصنعيات'!$O$3:$O$5000))</f>
        <v/>
      </c>
      <c r="L332" s="145" t="str">
        <f>IF(SUMIF('تحميل الخامات'!$F$3:$F$5000,الاوردرات!B332,'تحميل الخامات'!$M$3:$M$5000)=0,"",SUMIF('تحميل الخامات'!$F$3:$F$5000,الاوردرات!B332,'تحميل الخامات'!$M$3:$M$5000))</f>
        <v/>
      </c>
      <c r="M332" s="145" t="str">
        <f t="shared" si="10"/>
        <v/>
      </c>
      <c r="N332" s="145" t="str">
        <f t="shared" si="11"/>
        <v/>
      </c>
    </row>
    <row r="333" spans="2:14" ht="30" x14ac:dyDescent="0.25">
      <c r="B333" s="140">
        <v>331</v>
      </c>
      <c r="C333" s="143"/>
      <c r="D333" s="143"/>
      <c r="E333" s="143"/>
      <c r="F333" s="143"/>
      <c r="G333" s="143"/>
      <c r="H333" s="196"/>
      <c r="I333" s="144" t="str">
        <f>_xlfn.IFNA(VLOOKUP(B333,'تحميل المصنعيات'!$E$1:$AP$5000,38,0),"")</f>
        <v/>
      </c>
      <c r="J333" s="144" t="str" cm="1">
        <f t="array" ref="J333">_xlfn.IFNA(LOOKUP(5,1/(B333='تحميل المصنعيات'!$E$1:$E$5000),'تحميل المصنعيات'!$AP$1:$AP$5000),"")</f>
        <v/>
      </c>
      <c r="K333" s="145" t="str">
        <f>IF(SUMIF('تحميل المصنعيات'!$E$3:$E$5000,الاوردرات!B333,'تحميل المصنعيات'!$O$3:$O$5000)=0,"",SUMIF('تحميل المصنعيات'!$E$3:$E$5000,الاوردرات!B333,'تحميل المصنعيات'!$O$3:$O$5000))</f>
        <v/>
      </c>
      <c r="L333" s="145" t="str">
        <f>IF(SUMIF('تحميل الخامات'!$F$3:$F$5000,الاوردرات!B333,'تحميل الخامات'!$M$3:$M$5000)=0,"",SUMIF('تحميل الخامات'!$F$3:$F$5000,الاوردرات!B333,'تحميل الخامات'!$M$3:$M$5000))</f>
        <v/>
      </c>
      <c r="M333" s="145" t="str">
        <f t="shared" si="10"/>
        <v/>
      </c>
      <c r="N333" s="145" t="str">
        <f t="shared" si="11"/>
        <v/>
      </c>
    </row>
    <row r="334" spans="2:14" ht="30" x14ac:dyDescent="0.25">
      <c r="B334" s="141">
        <v>332</v>
      </c>
      <c r="C334" s="143"/>
      <c r="D334" s="143"/>
      <c r="E334" s="143"/>
      <c r="F334" s="143"/>
      <c r="G334" s="143"/>
      <c r="H334" s="196"/>
      <c r="I334" s="144" t="str">
        <f>_xlfn.IFNA(VLOOKUP(B334,'تحميل المصنعيات'!$E$1:$AP$5000,38,0),"")</f>
        <v/>
      </c>
      <c r="J334" s="144" t="str" cm="1">
        <f t="array" ref="J334">_xlfn.IFNA(LOOKUP(5,1/(B334='تحميل المصنعيات'!$E$1:$E$5000),'تحميل المصنعيات'!$AP$1:$AP$5000),"")</f>
        <v/>
      </c>
      <c r="K334" s="145" t="str">
        <f>IF(SUMIF('تحميل المصنعيات'!$E$3:$E$5000,الاوردرات!B334,'تحميل المصنعيات'!$O$3:$O$5000)=0,"",SUMIF('تحميل المصنعيات'!$E$3:$E$5000,الاوردرات!B334,'تحميل المصنعيات'!$O$3:$O$5000))</f>
        <v/>
      </c>
      <c r="L334" s="145" t="str">
        <f>IF(SUMIF('تحميل الخامات'!$F$3:$F$5000,الاوردرات!B334,'تحميل الخامات'!$M$3:$M$5000)=0,"",SUMIF('تحميل الخامات'!$F$3:$F$5000,الاوردرات!B334,'تحميل الخامات'!$M$3:$M$5000))</f>
        <v/>
      </c>
      <c r="M334" s="145" t="str">
        <f t="shared" si="10"/>
        <v/>
      </c>
      <c r="N334" s="145" t="str">
        <f t="shared" si="11"/>
        <v/>
      </c>
    </row>
    <row r="335" spans="2:14" ht="30" x14ac:dyDescent="0.25">
      <c r="B335" s="140">
        <v>333</v>
      </c>
      <c r="C335" s="143"/>
      <c r="D335" s="143"/>
      <c r="E335" s="143"/>
      <c r="F335" s="143"/>
      <c r="G335" s="143"/>
      <c r="H335" s="196"/>
      <c r="I335" s="144" t="str">
        <f>_xlfn.IFNA(VLOOKUP(B335,'تحميل المصنعيات'!$E$1:$AP$5000,38,0),"")</f>
        <v/>
      </c>
      <c r="J335" s="144" t="str" cm="1">
        <f t="array" ref="J335">_xlfn.IFNA(LOOKUP(5,1/(B335='تحميل المصنعيات'!$E$1:$E$5000),'تحميل المصنعيات'!$AP$1:$AP$5000),"")</f>
        <v/>
      </c>
      <c r="K335" s="145" t="str">
        <f>IF(SUMIF('تحميل المصنعيات'!$E$3:$E$5000,الاوردرات!B335,'تحميل المصنعيات'!$O$3:$O$5000)=0,"",SUMIF('تحميل المصنعيات'!$E$3:$E$5000,الاوردرات!B335,'تحميل المصنعيات'!$O$3:$O$5000))</f>
        <v/>
      </c>
      <c r="L335" s="145" t="str">
        <f>IF(SUMIF('تحميل الخامات'!$F$3:$F$5000,الاوردرات!B335,'تحميل الخامات'!$M$3:$M$5000)=0,"",SUMIF('تحميل الخامات'!$F$3:$F$5000,الاوردرات!B335,'تحميل الخامات'!$M$3:$M$5000))</f>
        <v/>
      </c>
      <c r="M335" s="145" t="str">
        <f t="shared" si="10"/>
        <v/>
      </c>
      <c r="N335" s="145" t="str">
        <f t="shared" si="11"/>
        <v/>
      </c>
    </row>
    <row r="336" spans="2:14" ht="30" x14ac:dyDescent="0.25">
      <c r="B336" s="141">
        <v>334</v>
      </c>
      <c r="C336" s="143"/>
      <c r="D336" s="143"/>
      <c r="E336" s="143"/>
      <c r="F336" s="143"/>
      <c r="G336" s="143"/>
      <c r="H336" s="196"/>
      <c r="I336" s="144" t="str">
        <f>_xlfn.IFNA(VLOOKUP(B336,'تحميل المصنعيات'!$E$1:$AP$5000,38,0),"")</f>
        <v/>
      </c>
      <c r="J336" s="144" t="str" cm="1">
        <f t="array" ref="J336">_xlfn.IFNA(LOOKUP(5,1/(B336='تحميل المصنعيات'!$E$1:$E$5000),'تحميل المصنعيات'!$AP$1:$AP$5000),"")</f>
        <v/>
      </c>
      <c r="K336" s="145" t="str">
        <f>IF(SUMIF('تحميل المصنعيات'!$E$3:$E$5000,الاوردرات!B336,'تحميل المصنعيات'!$O$3:$O$5000)=0,"",SUMIF('تحميل المصنعيات'!$E$3:$E$5000,الاوردرات!B336,'تحميل المصنعيات'!$O$3:$O$5000))</f>
        <v/>
      </c>
      <c r="L336" s="145" t="str">
        <f>IF(SUMIF('تحميل الخامات'!$F$3:$F$5000,الاوردرات!B336,'تحميل الخامات'!$M$3:$M$5000)=0,"",SUMIF('تحميل الخامات'!$F$3:$F$5000,الاوردرات!B336,'تحميل الخامات'!$M$3:$M$5000))</f>
        <v/>
      </c>
      <c r="M336" s="145" t="str">
        <f t="shared" si="10"/>
        <v/>
      </c>
      <c r="N336" s="145" t="str">
        <f t="shared" si="11"/>
        <v/>
      </c>
    </row>
    <row r="337" spans="2:14" ht="30" x14ac:dyDescent="0.25">
      <c r="B337" s="140">
        <v>335</v>
      </c>
      <c r="C337" s="143"/>
      <c r="D337" s="143"/>
      <c r="E337" s="143"/>
      <c r="F337" s="143"/>
      <c r="G337" s="143"/>
      <c r="H337" s="196"/>
      <c r="I337" s="144" t="str">
        <f>_xlfn.IFNA(VLOOKUP(B337,'تحميل المصنعيات'!$E$1:$AP$5000,38,0),"")</f>
        <v/>
      </c>
      <c r="J337" s="144" t="str" cm="1">
        <f t="array" ref="J337">_xlfn.IFNA(LOOKUP(5,1/(B337='تحميل المصنعيات'!$E$1:$E$5000),'تحميل المصنعيات'!$AP$1:$AP$5000),"")</f>
        <v/>
      </c>
      <c r="K337" s="145" t="str">
        <f>IF(SUMIF('تحميل المصنعيات'!$E$3:$E$5000,الاوردرات!B337,'تحميل المصنعيات'!$O$3:$O$5000)=0,"",SUMIF('تحميل المصنعيات'!$E$3:$E$5000,الاوردرات!B337,'تحميل المصنعيات'!$O$3:$O$5000))</f>
        <v/>
      </c>
      <c r="L337" s="145" t="str">
        <f>IF(SUMIF('تحميل الخامات'!$F$3:$F$5000,الاوردرات!B337,'تحميل الخامات'!$M$3:$M$5000)=0,"",SUMIF('تحميل الخامات'!$F$3:$F$5000,الاوردرات!B337,'تحميل الخامات'!$M$3:$M$5000))</f>
        <v/>
      </c>
      <c r="M337" s="145" t="str">
        <f t="shared" si="10"/>
        <v/>
      </c>
      <c r="N337" s="145" t="str">
        <f t="shared" si="11"/>
        <v/>
      </c>
    </row>
    <row r="338" spans="2:14" ht="30" x14ac:dyDescent="0.25">
      <c r="B338" s="141">
        <v>336</v>
      </c>
      <c r="C338" s="143"/>
      <c r="D338" s="143"/>
      <c r="E338" s="143"/>
      <c r="F338" s="143"/>
      <c r="G338" s="143"/>
      <c r="H338" s="196"/>
      <c r="I338" s="144" t="str">
        <f>_xlfn.IFNA(VLOOKUP(B338,'تحميل المصنعيات'!$E$1:$AP$5000,38,0),"")</f>
        <v/>
      </c>
      <c r="J338" s="144" t="str" cm="1">
        <f t="array" ref="J338">_xlfn.IFNA(LOOKUP(5,1/(B338='تحميل المصنعيات'!$E$1:$E$5000),'تحميل المصنعيات'!$AP$1:$AP$5000),"")</f>
        <v/>
      </c>
      <c r="K338" s="145" t="str">
        <f>IF(SUMIF('تحميل المصنعيات'!$E$3:$E$5000,الاوردرات!B338,'تحميل المصنعيات'!$O$3:$O$5000)=0,"",SUMIF('تحميل المصنعيات'!$E$3:$E$5000,الاوردرات!B338,'تحميل المصنعيات'!$O$3:$O$5000))</f>
        <v/>
      </c>
      <c r="L338" s="145" t="str">
        <f>IF(SUMIF('تحميل الخامات'!$F$3:$F$5000,الاوردرات!B338,'تحميل الخامات'!$M$3:$M$5000)=0,"",SUMIF('تحميل الخامات'!$F$3:$F$5000,الاوردرات!B338,'تحميل الخامات'!$M$3:$M$5000))</f>
        <v/>
      </c>
      <c r="M338" s="145" t="str">
        <f t="shared" si="10"/>
        <v/>
      </c>
      <c r="N338" s="145" t="str">
        <f t="shared" si="11"/>
        <v/>
      </c>
    </row>
    <row r="339" spans="2:14" ht="30" x14ac:dyDescent="0.25">
      <c r="B339" s="140">
        <v>337</v>
      </c>
      <c r="C339" s="143"/>
      <c r="D339" s="143"/>
      <c r="E339" s="143"/>
      <c r="F339" s="143"/>
      <c r="G339" s="143"/>
      <c r="H339" s="196"/>
      <c r="I339" s="144" t="str">
        <f>_xlfn.IFNA(VLOOKUP(B339,'تحميل المصنعيات'!$E$1:$AP$5000,38,0),"")</f>
        <v/>
      </c>
      <c r="J339" s="144" t="str" cm="1">
        <f t="array" ref="J339">_xlfn.IFNA(LOOKUP(5,1/(B339='تحميل المصنعيات'!$E$1:$E$5000),'تحميل المصنعيات'!$AP$1:$AP$5000),"")</f>
        <v/>
      </c>
      <c r="K339" s="145" t="str">
        <f>IF(SUMIF('تحميل المصنعيات'!$E$3:$E$5000,الاوردرات!B339,'تحميل المصنعيات'!$O$3:$O$5000)=0,"",SUMIF('تحميل المصنعيات'!$E$3:$E$5000,الاوردرات!B339,'تحميل المصنعيات'!$O$3:$O$5000))</f>
        <v/>
      </c>
      <c r="L339" s="145" t="str">
        <f>IF(SUMIF('تحميل الخامات'!$F$3:$F$5000,الاوردرات!B339,'تحميل الخامات'!$M$3:$M$5000)=0,"",SUMIF('تحميل الخامات'!$F$3:$F$5000,الاوردرات!B339,'تحميل الخامات'!$M$3:$M$5000))</f>
        <v/>
      </c>
      <c r="M339" s="145" t="str">
        <f t="shared" si="10"/>
        <v/>
      </c>
      <c r="N339" s="145" t="str">
        <f t="shared" si="11"/>
        <v/>
      </c>
    </row>
    <row r="340" spans="2:14" ht="30" x14ac:dyDescent="0.25">
      <c r="B340" s="141">
        <v>338</v>
      </c>
      <c r="C340" s="143"/>
      <c r="D340" s="143"/>
      <c r="E340" s="143"/>
      <c r="F340" s="143"/>
      <c r="G340" s="143"/>
      <c r="H340" s="196"/>
      <c r="I340" s="144" t="str">
        <f>_xlfn.IFNA(VLOOKUP(B340,'تحميل المصنعيات'!$E$1:$AP$5000,38,0),"")</f>
        <v/>
      </c>
      <c r="J340" s="144" t="str" cm="1">
        <f t="array" ref="J340">_xlfn.IFNA(LOOKUP(5,1/(B340='تحميل المصنعيات'!$E$1:$E$5000),'تحميل المصنعيات'!$AP$1:$AP$5000),"")</f>
        <v/>
      </c>
      <c r="K340" s="145" t="str">
        <f>IF(SUMIF('تحميل المصنعيات'!$E$3:$E$5000,الاوردرات!B340,'تحميل المصنعيات'!$O$3:$O$5000)=0,"",SUMIF('تحميل المصنعيات'!$E$3:$E$5000,الاوردرات!B340,'تحميل المصنعيات'!$O$3:$O$5000))</f>
        <v/>
      </c>
      <c r="L340" s="145" t="str">
        <f>IF(SUMIF('تحميل الخامات'!$F$3:$F$5000,الاوردرات!B340,'تحميل الخامات'!$M$3:$M$5000)=0,"",SUMIF('تحميل الخامات'!$F$3:$F$5000,الاوردرات!B340,'تحميل الخامات'!$M$3:$M$5000))</f>
        <v/>
      </c>
      <c r="M340" s="145" t="str">
        <f t="shared" si="10"/>
        <v/>
      </c>
      <c r="N340" s="145" t="str">
        <f t="shared" si="11"/>
        <v/>
      </c>
    </row>
    <row r="341" spans="2:14" ht="30" x14ac:dyDescent="0.25">
      <c r="B341" s="140">
        <v>339</v>
      </c>
      <c r="C341" s="143"/>
      <c r="D341" s="143"/>
      <c r="E341" s="143"/>
      <c r="F341" s="143"/>
      <c r="G341" s="143"/>
      <c r="H341" s="196"/>
      <c r="I341" s="144" t="str">
        <f>_xlfn.IFNA(VLOOKUP(B341,'تحميل المصنعيات'!$E$1:$AP$5000,38,0),"")</f>
        <v/>
      </c>
      <c r="J341" s="144" t="str" cm="1">
        <f t="array" ref="J341">_xlfn.IFNA(LOOKUP(5,1/(B341='تحميل المصنعيات'!$E$1:$E$5000),'تحميل المصنعيات'!$AP$1:$AP$5000),"")</f>
        <v/>
      </c>
      <c r="K341" s="145" t="str">
        <f>IF(SUMIF('تحميل المصنعيات'!$E$3:$E$5000,الاوردرات!B341,'تحميل المصنعيات'!$O$3:$O$5000)=0,"",SUMIF('تحميل المصنعيات'!$E$3:$E$5000,الاوردرات!B341,'تحميل المصنعيات'!$O$3:$O$5000))</f>
        <v/>
      </c>
      <c r="L341" s="145" t="str">
        <f>IF(SUMIF('تحميل الخامات'!$F$3:$F$5000,الاوردرات!B341,'تحميل الخامات'!$M$3:$M$5000)=0,"",SUMIF('تحميل الخامات'!$F$3:$F$5000,الاوردرات!B341,'تحميل الخامات'!$M$3:$M$5000))</f>
        <v/>
      </c>
      <c r="M341" s="145" t="str">
        <f t="shared" si="10"/>
        <v/>
      </c>
      <c r="N341" s="145" t="str">
        <f t="shared" si="11"/>
        <v/>
      </c>
    </row>
    <row r="342" spans="2:14" ht="30" x14ac:dyDescent="0.25">
      <c r="B342" s="141">
        <v>340</v>
      </c>
      <c r="C342" s="143"/>
      <c r="D342" s="143"/>
      <c r="E342" s="143"/>
      <c r="F342" s="143"/>
      <c r="G342" s="143"/>
      <c r="H342" s="196"/>
      <c r="I342" s="144" t="str">
        <f>_xlfn.IFNA(VLOOKUP(B342,'تحميل المصنعيات'!$E$1:$AP$5000,38,0),"")</f>
        <v/>
      </c>
      <c r="J342" s="144" t="str" cm="1">
        <f t="array" ref="J342">_xlfn.IFNA(LOOKUP(5,1/(B342='تحميل المصنعيات'!$E$1:$E$5000),'تحميل المصنعيات'!$AP$1:$AP$5000),"")</f>
        <v/>
      </c>
      <c r="K342" s="145" t="str">
        <f>IF(SUMIF('تحميل المصنعيات'!$E$3:$E$5000,الاوردرات!B342,'تحميل المصنعيات'!$O$3:$O$5000)=0,"",SUMIF('تحميل المصنعيات'!$E$3:$E$5000,الاوردرات!B342,'تحميل المصنعيات'!$O$3:$O$5000))</f>
        <v/>
      </c>
      <c r="L342" s="145" t="str">
        <f>IF(SUMIF('تحميل الخامات'!$F$3:$F$5000,الاوردرات!B342,'تحميل الخامات'!$M$3:$M$5000)=0,"",SUMIF('تحميل الخامات'!$F$3:$F$5000,الاوردرات!B342,'تحميل الخامات'!$M$3:$M$5000))</f>
        <v/>
      </c>
      <c r="M342" s="145" t="str">
        <f t="shared" si="10"/>
        <v/>
      </c>
      <c r="N342" s="145" t="str">
        <f t="shared" si="11"/>
        <v/>
      </c>
    </row>
    <row r="343" spans="2:14" ht="30" x14ac:dyDescent="0.25">
      <c r="B343" s="140">
        <v>341</v>
      </c>
      <c r="C343" s="143"/>
      <c r="D343" s="143"/>
      <c r="E343" s="143"/>
      <c r="F343" s="143"/>
      <c r="G343" s="143"/>
      <c r="H343" s="196"/>
      <c r="I343" s="144" t="str">
        <f>_xlfn.IFNA(VLOOKUP(B343,'تحميل المصنعيات'!$E$1:$AP$5000,38,0),"")</f>
        <v/>
      </c>
      <c r="J343" s="144" t="str" cm="1">
        <f t="array" ref="J343">_xlfn.IFNA(LOOKUP(5,1/(B343='تحميل المصنعيات'!$E$1:$E$5000),'تحميل المصنعيات'!$AP$1:$AP$5000),"")</f>
        <v/>
      </c>
      <c r="K343" s="145" t="str">
        <f>IF(SUMIF('تحميل المصنعيات'!$E$3:$E$5000,الاوردرات!B343,'تحميل المصنعيات'!$O$3:$O$5000)=0,"",SUMIF('تحميل المصنعيات'!$E$3:$E$5000,الاوردرات!B343,'تحميل المصنعيات'!$O$3:$O$5000))</f>
        <v/>
      </c>
      <c r="L343" s="145" t="str">
        <f>IF(SUMIF('تحميل الخامات'!$F$3:$F$5000,الاوردرات!B343,'تحميل الخامات'!$M$3:$M$5000)=0,"",SUMIF('تحميل الخامات'!$F$3:$F$5000,الاوردرات!B343,'تحميل الخامات'!$M$3:$M$5000))</f>
        <v/>
      </c>
      <c r="M343" s="145" t="str">
        <f t="shared" si="10"/>
        <v/>
      </c>
      <c r="N343" s="145" t="str">
        <f t="shared" si="11"/>
        <v/>
      </c>
    </row>
    <row r="344" spans="2:14" ht="30" x14ac:dyDescent="0.25">
      <c r="B344" s="141">
        <v>342</v>
      </c>
      <c r="C344" s="143"/>
      <c r="D344" s="143"/>
      <c r="E344" s="143"/>
      <c r="F344" s="143"/>
      <c r="G344" s="143"/>
      <c r="H344" s="196"/>
      <c r="I344" s="144" t="str">
        <f>_xlfn.IFNA(VLOOKUP(B344,'تحميل المصنعيات'!$E$1:$AP$5000,38,0),"")</f>
        <v/>
      </c>
      <c r="J344" s="144" t="str" cm="1">
        <f t="array" ref="J344">_xlfn.IFNA(LOOKUP(5,1/(B344='تحميل المصنعيات'!$E$1:$E$5000),'تحميل المصنعيات'!$AP$1:$AP$5000),"")</f>
        <v/>
      </c>
      <c r="K344" s="145" t="str">
        <f>IF(SUMIF('تحميل المصنعيات'!$E$3:$E$5000,الاوردرات!B344,'تحميل المصنعيات'!$O$3:$O$5000)=0,"",SUMIF('تحميل المصنعيات'!$E$3:$E$5000,الاوردرات!B344,'تحميل المصنعيات'!$O$3:$O$5000))</f>
        <v/>
      </c>
      <c r="L344" s="145" t="str">
        <f>IF(SUMIF('تحميل الخامات'!$F$3:$F$5000,الاوردرات!B344,'تحميل الخامات'!$M$3:$M$5000)=0,"",SUMIF('تحميل الخامات'!$F$3:$F$5000,الاوردرات!B344,'تحميل الخامات'!$M$3:$M$5000))</f>
        <v/>
      </c>
      <c r="M344" s="145" t="str">
        <f t="shared" si="10"/>
        <v/>
      </c>
      <c r="N344" s="145" t="str">
        <f t="shared" si="11"/>
        <v/>
      </c>
    </row>
    <row r="345" spans="2:14" ht="30" x14ac:dyDescent="0.25">
      <c r="B345" s="140">
        <v>343</v>
      </c>
      <c r="C345" s="143"/>
      <c r="D345" s="143"/>
      <c r="E345" s="143"/>
      <c r="F345" s="143"/>
      <c r="G345" s="143"/>
      <c r="H345" s="196"/>
      <c r="I345" s="144" t="str">
        <f>_xlfn.IFNA(VLOOKUP(B345,'تحميل المصنعيات'!$E$1:$AP$5000,38,0),"")</f>
        <v/>
      </c>
      <c r="J345" s="144" t="str" cm="1">
        <f t="array" ref="J345">_xlfn.IFNA(LOOKUP(5,1/(B345='تحميل المصنعيات'!$E$1:$E$5000),'تحميل المصنعيات'!$AP$1:$AP$5000),"")</f>
        <v/>
      </c>
      <c r="K345" s="145" t="str">
        <f>IF(SUMIF('تحميل المصنعيات'!$E$3:$E$5000,الاوردرات!B345,'تحميل المصنعيات'!$O$3:$O$5000)=0,"",SUMIF('تحميل المصنعيات'!$E$3:$E$5000,الاوردرات!B345,'تحميل المصنعيات'!$O$3:$O$5000))</f>
        <v/>
      </c>
      <c r="L345" s="145" t="str">
        <f>IF(SUMIF('تحميل الخامات'!$F$3:$F$5000,الاوردرات!B345,'تحميل الخامات'!$M$3:$M$5000)=0,"",SUMIF('تحميل الخامات'!$F$3:$F$5000,الاوردرات!B345,'تحميل الخامات'!$M$3:$M$5000))</f>
        <v/>
      </c>
      <c r="M345" s="145" t="str">
        <f t="shared" si="10"/>
        <v/>
      </c>
      <c r="N345" s="145" t="str">
        <f t="shared" si="11"/>
        <v/>
      </c>
    </row>
    <row r="346" spans="2:14" ht="30" x14ac:dyDescent="0.25">
      <c r="B346" s="141">
        <v>344</v>
      </c>
      <c r="C346" s="143"/>
      <c r="D346" s="143"/>
      <c r="E346" s="143"/>
      <c r="F346" s="143"/>
      <c r="G346" s="143"/>
      <c r="H346" s="196"/>
      <c r="I346" s="144" t="str">
        <f>_xlfn.IFNA(VLOOKUP(B346,'تحميل المصنعيات'!$E$1:$AP$5000,38,0),"")</f>
        <v/>
      </c>
      <c r="J346" s="144" t="str" cm="1">
        <f t="array" ref="J346">_xlfn.IFNA(LOOKUP(5,1/(B346='تحميل المصنعيات'!$E$1:$E$5000),'تحميل المصنعيات'!$AP$1:$AP$5000),"")</f>
        <v/>
      </c>
      <c r="K346" s="145" t="str">
        <f>IF(SUMIF('تحميل المصنعيات'!$E$3:$E$5000,الاوردرات!B346,'تحميل المصنعيات'!$O$3:$O$5000)=0,"",SUMIF('تحميل المصنعيات'!$E$3:$E$5000,الاوردرات!B346,'تحميل المصنعيات'!$O$3:$O$5000))</f>
        <v/>
      </c>
      <c r="L346" s="145" t="str">
        <f>IF(SUMIF('تحميل الخامات'!$F$3:$F$5000,الاوردرات!B346,'تحميل الخامات'!$M$3:$M$5000)=0,"",SUMIF('تحميل الخامات'!$F$3:$F$5000,الاوردرات!B346,'تحميل الخامات'!$M$3:$M$5000))</f>
        <v/>
      </c>
      <c r="M346" s="145" t="str">
        <f t="shared" si="10"/>
        <v/>
      </c>
      <c r="N346" s="145" t="str">
        <f t="shared" si="11"/>
        <v/>
      </c>
    </row>
    <row r="347" spans="2:14" ht="30" x14ac:dyDescent="0.25">
      <c r="B347" s="140">
        <v>345</v>
      </c>
      <c r="C347" s="143"/>
      <c r="D347" s="143"/>
      <c r="E347" s="143"/>
      <c r="F347" s="143"/>
      <c r="G347" s="143"/>
      <c r="H347" s="196"/>
      <c r="I347" s="144" t="str">
        <f>_xlfn.IFNA(VLOOKUP(B347,'تحميل المصنعيات'!$E$1:$AP$5000,38,0),"")</f>
        <v/>
      </c>
      <c r="J347" s="144" t="str" cm="1">
        <f t="array" ref="J347">_xlfn.IFNA(LOOKUP(5,1/(B347='تحميل المصنعيات'!$E$1:$E$5000),'تحميل المصنعيات'!$AP$1:$AP$5000),"")</f>
        <v/>
      </c>
      <c r="K347" s="145" t="str">
        <f>IF(SUMIF('تحميل المصنعيات'!$E$3:$E$5000,الاوردرات!B347,'تحميل المصنعيات'!$O$3:$O$5000)=0,"",SUMIF('تحميل المصنعيات'!$E$3:$E$5000,الاوردرات!B347,'تحميل المصنعيات'!$O$3:$O$5000))</f>
        <v/>
      </c>
      <c r="L347" s="145" t="str">
        <f>IF(SUMIF('تحميل الخامات'!$F$3:$F$5000,الاوردرات!B347,'تحميل الخامات'!$M$3:$M$5000)=0,"",SUMIF('تحميل الخامات'!$F$3:$F$5000,الاوردرات!B347,'تحميل الخامات'!$M$3:$M$5000))</f>
        <v/>
      </c>
      <c r="M347" s="145" t="str">
        <f t="shared" si="10"/>
        <v/>
      </c>
      <c r="N347" s="145" t="str">
        <f t="shared" si="11"/>
        <v/>
      </c>
    </row>
    <row r="348" spans="2:14" ht="30" x14ac:dyDescent="0.25">
      <c r="B348" s="141">
        <v>346</v>
      </c>
      <c r="C348" s="143"/>
      <c r="D348" s="143"/>
      <c r="E348" s="143"/>
      <c r="F348" s="143"/>
      <c r="G348" s="143"/>
      <c r="H348" s="196"/>
      <c r="I348" s="144" t="str">
        <f>_xlfn.IFNA(VLOOKUP(B348,'تحميل المصنعيات'!$E$1:$AP$5000,38,0),"")</f>
        <v/>
      </c>
      <c r="J348" s="144" t="str" cm="1">
        <f t="array" ref="J348">_xlfn.IFNA(LOOKUP(5,1/(B348='تحميل المصنعيات'!$E$1:$E$5000),'تحميل المصنعيات'!$AP$1:$AP$5000),"")</f>
        <v/>
      </c>
      <c r="K348" s="145" t="str">
        <f>IF(SUMIF('تحميل المصنعيات'!$E$3:$E$5000,الاوردرات!B348,'تحميل المصنعيات'!$O$3:$O$5000)=0,"",SUMIF('تحميل المصنعيات'!$E$3:$E$5000,الاوردرات!B348,'تحميل المصنعيات'!$O$3:$O$5000))</f>
        <v/>
      </c>
      <c r="L348" s="145" t="str">
        <f>IF(SUMIF('تحميل الخامات'!$F$3:$F$5000,الاوردرات!B348,'تحميل الخامات'!$M$3:$M$5000)=0,"",SUMIF('تحميل الخامات'!$F$3:$F$5000,الاوردرات!B348,'تحميل الخامات'!$M$3:$M$5000))</f>
        <v/>
      </c>
      <c r="M348" s="145" t="str">
        <f t="shared" si="10"/>
        <v/>
      </c>
      <c r="N348" s="145" t="str">
        <f t="shared" si="11"/>
        <v/>
      </c>
    </row>
    <row r="349" spans="2:14" ht="30" x14ac:dyDescent="0.25">
      <c r="B349" s="140">
        <v>347</v>
      </c>
      <c r="C349" s="143"/>
      <c r="D349" s="143"/>
      <c r="E349" s="143"/>
      <c r="F349" s="143"/>
      <c r="G349" s="143"/>
      <c r="H349" s="196"/>
      <c r="I349" s="144" t="str">
        <f>_xlfn.IFNA(VLOOKUP(B349,'تحميل المصنعيات'!$E$1:$AP$5000,38,0),"")</f>
        <v/>
      </c>
      <c r="J349" s="144" t="str" cm="1">
        <f t="array" ref="J349">_xlfn.IFNA(LOOKUP(5,1/(B349='تحميل المصنعيات'!$E$1:$E$5000),'تحميل المصنعيات'!$AP$1:$AP$5000),"")</f>
        <v/>
      </c>
      <c r="K349" s="145" t="str">
        <f>IF(SUMIF('تحميل المصنعيات'!$E$3:$E$5000,الاوردرات!B349,'تحميل المصنعيات'!$O$3:$O$5000)=0,"",SUMIF('تحميل المصنعيات'!$E$3:$E$5000,الاوردرات!B349,'تحميل المصنعيات'!$O$3:$O$5000))</f>
        <v/>
      </c>
      <c r="L349" s="145" t="str">
        <f>IF(SUMIF('تحميل الخامات'!$F$3:$F$5000,الاوردرات!B349,'تحميل الخامات'!$M$3:$M$5000)=0,"",SUMIF('تحميل الخامات'!$F$3:$F$5000,الاوردرات!B349,'تحميل الخامات'!$M$3:$M$5000))</f>
        <v/>
      </c>
      <c r="M349" s="145" t="str">
        <f t="shared" si="10"/>
        <v/>
      </c>
      <c r="N349" s="145" t="str">
        <f t="shared" si="11"/>
        <v/>
      </c>
    </row>
    <row r="350" spans="2:14" ht="30" x14ac:dyDescent="0.25">
      <c r="B350" s="141">
        <v>348</v>
      </c>
      <c r="C350" s="143"/>
      <c r="D350" s="143"/>
      <c r="E350" s="143"/>
      <c r="F350" s="143"/>
      <c r="G350" s="143"/>
      <c r="H350" s="196"/>
      <c r="I350" s="144" t="str">
        <f>_xlfn.IFNA(VLOOKUP(B350,'تحميل المصنعيات'!$E$1:$AP$5000,38,0),"")</f>
        <v/>
      </c>
      <c r="J350" s="144" t="str" cm="1">
        <f t="array" ref="J350">_xlfn.IFNA(LOOKUP(5,1/(B350='تحميل المصنعيات'!$E$1:$E$5000),'تحميل المصنعيات'!$AP$1:$AP$5000),"")</f>
        <v/>
      </c>
      <c r="K350" s="145" t="str">
        <f>IF(SUMIF('تحميل المصنعيات'!$E$3:$E$5000,الاوردرات!B350,'تحميل المصنعيات'!$O$3:$O$5000)=0,"",SUMIF('تحميل المصنعيات'!$E$3:$E$5000,الاوردرات!B350,'تحميل المصنعيات'!$O$3:$O$5000))</f>
        <v/>
      </c>
      <c r="L350" s="145" t="str">
        <f>IF(SUMIF('تحميل الخامات'!$F$3:$F$5000,الاوردرات!B350,'تحميل الخامات'!$M$3:$M$5000)=0,"",SUMIF('تحميل الخامات'!$F$3:$F$5000,الاوردرات!B350,'تحميل الخامات'!$M$3:$M$5000))</f>
        <v/>
      </c>
      <c r="M350" s="145" t="str">
        <f t="shared" si="10"/>
        <v/>
      </c>
      <c r="N350" s="145" t="str">
        <f t="shared" si="11"/>
        <v/>
      </c>
    </row>
    <row r="351" spans="2:14" ht="30" x14ac:dyDescent="0.25">
      <c r="B351" s="140">
        <v>349</v>
      </c>
      <c r="C351" s="143"/>
      <c r="D351" s="143"/>
      <c r="E351" s="143"/>
      <c r="F351" s="143"/>
      <c r="G351" s="143"/>
      <c r="H351" s="196"/>
      <c r="I351" s="144" t="str">
        <f>_xlfn.IFNA(VLOOKUP(B351,'تحميل المصنعيات'!$E$1:$AP$5000,38,0),"")</f>
        <v/>
      </c>
      <c r="J351" s="144" t="str" cm="1">
        <f t="array" ref="J351">_xlfn.IFNA(LOOKUP(5,1/(B351='تحميل المصنعيات'!$E$1:$E$5000),'تحميل المصنعيات'!$AP$1:$AP$5000),"")</f>
        <v/>
      </c>
      <c r="K351" s="145" t="str">
        <f>IF(SUMIF('تحميل المصنعيات'!$E$3:$E$5000,الاوردرات!B351,'تحميل المصنعيات'!$O$3:$O$5000)=0,"",SUMIF('تحميل المصنعيات'!$E$3:$E$5000,الاوردرات!B351,'تحميل المصنعيات'!$O$3:$O$5000))</f>
        <v/>
      </c>
      <c r="L351" s="145" t="str">
        <f>IF(SUMIF('تحميل الخامات'!$F$3:$F$5000,الاوردرات!B351,'تحميل الخامات'!$M$3:$M$5000)=0,"",SUMIF('تحميل الخامات'!$F$3:$F$5000,الاوردرات!B351,'تحميل الخامات'!$M$3:$M$5000))</f>
        <v/>
      </c>
      <c r="M351" s="145" t="str">
        <f t="shared" si="10"/>
        <v/>
      </c>
      <c r="N351" s="145" t="str">
        <f t="shared" si="11"/>
        <v/>
      </c>
    </row>
    <row r="352" spans="2:14" ht="30" x14ac:dyDescent="0.25">
      <c r="B352" s="141">
        <v>350</v>
      </c>
      <c r="C352" s="143"/>
      <c r="D352" s="143"/>
      <c r="E352" s="143"/>
      <c r="F352" s="143"/>
      <c r="G352" s="143"/>
      <c r="H352" s="196"/>
      <c r="I352" s="144" t="str">
        <f>_xlfn.IFNA(VLOOKUP(B352,'تحميل المصنعيات'!$E$1:$AP$5000,38,0),"")</f>
        <v/>
      </c>
      <c r="J352" s="144" t="str" cm="1">
        <f t="array" ref="J352">_xlfn.IFNA(LOOKUP(5,1/(B352='تحميل المصنعيات'!$E$1:$E$5000),'تحميل المصنعيات'!$AP$1:$AP$5000),"")</f>
        <v/>
      </c>
      <c r="K352" s="145" t="str">
        <f>IF(SUMIF('تحميل المصنعيات'!$E$3:$E$5000,الاوردرات!B352,'تحميل المصنعيات'!$O$3:$O$5000)=0,"",SUMIF('تحميل المصنعيات'!$E$3:$E$5000,الاوردرات!B352,'تحميل المصنعيات'!$O$3:$O$5000))</f>
        <v/>
      </c>
      <c r="L352" s="145" t="str">
        <f>IF(SUMIF('تحميل الخامات'!$F$3:$F$5000,الاوردرات!B352,'تحميل الخامات'!$M$3:$M$5000)=0,"",SUMIF('تحميل الخامات'!$F$3:$F$5000,الاوردرات!B352,'تحميل الخامات'!$M$3:$M$5000))</f>
        <v/>
      </c>
      <c r="M352" s="145" t="str">
        <f t="shared" si="10"/>
        <v/>
      </c>
      <c r="N352" s="145" t="str">
        <f t="shared" si="11"/>
        <v/>
      </c>
    </row>
    <row r="353" spans="2:14" ht="30" x14ac:dyDescent="0.25">
      <c r="B353" s="140">
        <v>351</v>
      </c>
      <c r="C353" s="143"/>
      <c r="D353" s="143"/>
      <c r="E353" s="143"/>
      <c r="F353" s="143"/>
      <c r="G353" s="143"/>
      <c r="H353" s="196"/>
      <c r="I353" s="144" t="str">
        <f>_xlfn.IFNA(VLOOKUP(B353,'تحميل المصنعيات'!$E$1:$AP$5000,38,0),"")</f>
        <v/>
      </c>
      <c r="J353" s="144" t="str" cm="1">
        <f t="array" ref="J353">_xlfn.IFNA(LOOKUP(5,1/(B353='تحميل المصنعيات'!$E$1:$E$5000),'تحميل المصنعيات'!$AP$1:$AP$5000),"")</f>
        <v/>
      </c>
      <c r="K353" s="145" t="str">
        <f>IF(SUMIF('تحميل المصنعيات'!$E$3:$E$5000,الاوردرات!B353,'تحميل المصنعيات'!$O$3:$O$5000)=0,"",SUMIF('تحميل المصنعيات'!$E$3:$E$5000,الاوردرات!B353,'تحميل المصنعيات'!$O$3:$O$5000))</f>
        <v/>
      </c>
      <c r="L353" s="145" t="str">
        <f>IF(SUMIF('تحميل الخامات'!$F$3:$F$5000,الاوردرات!B353,'تحميل الخامات'!$M$3:$M$5000)=0,"",SUMIF('تحميل الخامات'!$F$3:$F$5000,الاوردرات!B353,'تحميل الخامات'!$M$3:$M$5000))</f>
        <v/>
      </c>
      <c r="M353" s="145" t="str">
        <f t="shared" si="10"/>
        <v/>
      </c>
      <c r="N353" s="145" t="str">
        <f t="shared" si="11"/>
        <v/>
      </c>
    </row>
    <row r="354" spans="2:14" ht="30" x14ac:dyDescent="0.25">
      <c r="B354" s="141">
        <v>352</v>
      </c>
      <c r="C354" s="143"/>
      <c r="D354" s="143"/>
      <c r="E354" s="143"/>
      <c r="F354" s="143"/>
      <c r="G354" s="143"/>
      <c r="H354" s="196"/>
      <c r="I354" s="144" t="str">
        <f>_xlfn.IFNA(VLOOKUP(B354,'تحميل المصنعيات'!$E$1:$AP$5000,38,0),"")</f>
        <v/>
      </c>
      <c r="J354" s="144" t="str" cm="1">
        <f t="array" ref="J354">_xlfn.IFNA(LOOKUP(5,1/(B354='تحميل المصنعيات'!$E$1:$E$5000),'تحميل المصنعيات'!$AP$1:$AP$5000),"")</f>
        <v/>
      </c>
      <c r="K354" s="145" t="str">
        <f>IF(SUMIF('تحميل المصنعيات'!$E$3:$E$5000,الاوردرات!B354,'تحميل المصنعيات'!$O$3:$O$5000)=0,"",SUMIF('تحميل المصنعيات'!$E$3:$E$5000,الاوردرات!B354,'تحميل المصنعيات'!$O$3:$O$5000))</f>
        <v/>
      </c>
      <c r="L354" s="145" t="str">
        <f>IF(SUMIF('تحميل الخامات'!$F$3:$F$5000,الاوردرات!B354,'تحميل الخامات'!$M$3:$M$5000)=0,"",SUMIF('تحميل الخامات'!$F$3:$F$5000,الاوردرات!B354,'تحميل الخامات'!$M$3:$M$5000))</f>
        <v/>
      </c>
      <c r="M354" s="145" t="str">
        <f t="shared" si="10"/>
        <v/>
      </c>
      <c r="N354" s="145" t="str">
        <f t="shared" si="11"/>
        <v/>
      </c>
    </row>
    <row r="355" spans="2:14" ht="30" x14ac:dyDescent="0.25">
      <c r="B355" s="140">
        <v>353</v>
      </c>
      <c r="C355" s="143"/>
      <c r="D355" s="143"/>
      <c r="E355" s="143"/>
      <c r="F355" s="143"/>
      <c r="G355" s="143"/>
      <c r="H355" s="196"/>
      <c r="I355" s="144" t="str">
        <f>_xlfn.IFNA(VLOOKUP(B355,'تحميل المصنعيات'!$E$1:$AP$5000,38,0),"")</f>
        <v/>
      </c>
      <c r="J355" s="144" t="str" cm="1">
        <f t="array" ref="J355">_xlfn.IFNA(LOOKUP(5,1/(B355='تحميل المصنعيات'!$E$1:$E$5000),'تحميل المصنعيات'!$AP$1:$AP$5000),"")</f>
        <v/>
      </c>
      <c r="K355" s="145" t="str">
        <f>IF(SUMIF('تحميل المصنعيات'!$E$3:$E$5000,الاوردرات!B355,'تحميل المصنعيات'!$O$3:$O$5000)=0,"",SUMIF('تحميل المصنعيات'!$E$3:$E$5000,الاوردرات!B355,'تحميل المصنعيات'!$O$3:$O$5000))</f>
        <v/>
      </c>
      <c r="L355" s="145" t="str">
        <f>IF(SUMIF('تحميل الخامات'!$F$3:$F$5000,الاوردرات!B355,'تحميل الخامات'!$M$3:$M$5000)=0,"",SUMIF('تحميل الخامات'!$F$3:$F$5000,الاوردرات!B355,'تحميل الخامات'!$M$3:$M$5000))</f>
        <v/>
      </c>
      <c r="M355" s="145" t="str">
        <f t="shared" si="10"/>
        <v/>
      </c>
      <c r="N355" s="145" t="str">
        <f t="shared" si="11"/>
        <v/>
      </c>
    </row>
    <row r="356" spans="2:14" ht="30" x14ac:dyDescent="0.25">
      <c r="B356" s="141">
        <v>354</v>
      </c>
      <c r="C356" s="143"/>
      <c r="D356" s="143"/>
      <c r="E356" s="143"/>
      <c r="F356" s="143"/>
      <c r="G356" s="143"/>
      <c r="H356" s="196"/>
      <c r="I356" s="144" t="str">
        <f>_xlfn.IFNA(VLOOKUP(B356,'تحميل المصنعيات'!$E$1:$AP$5000,38,0),"")</f>
        <v/>
      </c>
      <c r="J356" s="144" t="str" cm="1">
        <f t="array" ref="J356">_xlfn.IFNA(LOOKUP(5,1/(B356='تحميل المصنعيات'!$E$1:$E$5000),'تحميل المصنعيات'!$AP$1:$AP$5000),"")</f>
        <v/>
      </c>
      <c r="K356" s="145" t="str">
        <f>IF(SUMIF('تحميل المصنعيات'!$E$3:$E$5000,الاوردرات!B356,'تحميل المصنعيات'!$O$3:$O$5000)=0,"",SUMIF('تحميل المصنعيات'!$E$3:$E$5000,الاوردرات!B356,'تحميل المصنعيات'!$O$3:$O$5000))</f>
        <v/>
      </c>
      <c r="L356" s="145" t="str">
        <f>IF(SUMIF('تحميل الخامات'!$F$3:$F$5000,الاوردرات!B356,'تحميل الخامات'!$M$3:$M$5000)=0,"",SUMIF('تحميل الخامات'!$F$3:$F$5000,الاوردرات!B356,'تحميل الخامات'!$M$3:$M$5000))</f>
        <v/>
      </c>
      <c r="M356" s="145" t="str">
        <f t="shared" si="10"/>
        <v/>
      </c>
      <c r="N356" s="145" t="str">
        <f t="shared" si="11"/>
        <v/>
      </c>
    </row>
    <row r="357" spans="2:14" ht="30" x14ac:dyDescent="0.25">
      <c r="B357" s="140">
        <v>355</v>
      </c>
      <c r="C357" s="143"/>
      <c r="D357" s="143"/>
      <c r="E357" s="143"/>
      <c r="F357" s="143"/>
      <c r="G357" s="143"/>
      <c r="H357" s="196"/>
      <c r="I357" s="144" t="str">
        <f>_xlfn.IFNA(VLOOKUP(B357,'تحميل المصنعيات'!$E$1:$AP$5000,38,0),"")</f>
        <v/>
      </c>
      <c r="J357" s="144" t="str" cm="1">
        <f t="array" ref="J357">_xlfn.IFNA(LOOKUP(5,1/(B357='تحميل المصنعيات'!$E$1:$E$5000),'تحميل المصنعيات'!$AP$1:$AP$5000),"")</f>
        <v/>
      </c>
      <c r="K357" s="145" t="str">
        <f>IF(SUMIF('تحميل المصنعيات'!$E$3:$E$5000,الاوردرات!B357,'تحميل المصنعيات'!$O$3:$O$5000)=0,"",SUMIF('تحميل المصنعيات'!$E$3:$E$5000,الاوردرات!B357,'تحميل المصنعيات'!$O$3:$O$5000))</f>
        <v/>
      </c>
      <c r="L357" s="145" t="str">
        <f>IF(SUMIF('تحميل الخامات'!$F$3:$F$5000,الاوردرات!B357,'تحميل الخامات'!$M$3:$M$5000)=0,"",SUMIF('تحميل الخامات'!$F$3:$F$5000,الاوردرات!B357,'تحميل الخامات'!$M$3:$M$5000))</f>
        <v/>
      </c>
      <c r="M357" s="145" t="str">
        <f t="shared" si="10"/>
        <v/>
      </c>
      <c r="N357" s="145" t="str">
        <f t="shared" si="11"/>
        <v/>
      </c>
    </row>
    <row r="358" spans="2:14" ht="30" x14ac:dyDescent="0.25">
      <c r="B358" s="141">
        <v>356</v>
      </c>
      <c r="C358" s="143"/>
      <c r="D358" s="143"/>
      <c r="E358" s="143"/>
      <c r="F358" s="143"/>
      <c r="G358" s="143"/>
      <c r="H358" s="196"/>
      <c r="I358" s="144" t="str">
        <f>_xlfn.IFNA(VLOOKUP(B358,'تحميل المصنعيات'!$E$1:$AP$5000,38,0),"")</f>
        <v/>
      </c>
      <c r="J358" s="144" t="str" cm="1">
        <f t="array" ref="J358">_xlfn.IFNA(LOOKUP(5,1/(B358='تحميل المصنعيات'!$E$1:$E$5000),'تحميل المصنعيات'!$AP$1:$AP$5000),"")</f>
        <v/>
      </c>
      <c r="K358" s="145" t="str">
        <f>IF(SUMIF('تحميل المصنعيات'!$E$3:$E$5000,الاوردرات!B358,'تحميل المصنعيات'!$O$3:$O$5000)=0,"",SUMIF('تحميل المصنعيات'!$E$3:$E$5000,الاوردرات!B358,'تحميل المصنعيات'!$O$3:$O$5000))</f>
        <v/>
      </c>
      <c r="L358" s="145" t="str">
        <f>IF(SUMIF('تحميل الخامات'!$F$3:$F$5000,الاوردرات!B358,'تحميل الخامات'!$M$3:$M$5000)=0,"",SUMIF('تحميل الخامات'!$F$3:$F$5000,الاوردرات!B358,'تحميل الخامات'!$M$3:$M$5000))</f>
        <v/>
      </c>
      <c r="M358" s="145" t="str">
        <f t="shared" si="10"/>
        <v/>
      </c>
      <c r="N358" s="145" t="str">
        <f t="shared" si="11"/>
        <v/>
      </c>
    </row>
    <row r="359" spans="2:14" ht="30" x14ac:dyDescent="0.25">
      <c r="B359" s="140">
        <v>357</v>
      </c>
      <c r="C359" s="143"/>
      <c r="D359" s="143"/>
      <c r="E359" s="143"/>
      <c r="F359" s="143"/>
      <c r="G359" s="143"/>
      <c r="H359" s="196"/>
      <c r="I359" s="144" t="str">
        <f>_xlfn.IFNA(VLOOKUP(B359,'تحميل المصنعيات'!$E$1:$AP$5000,38,0),"")</f>
        <v/>
      </c>
      <c r="J359" s="144" t="str" cm="1">
        <f t="array" ref="J359">_xlfn.IFNA(LOOKUP(5,1/(B359='تحميل المصنعيات'!$E$1:$E$5000),'تحميل المصنعيات'!$AP$1:$AP$5000),"")</f>
        <v/>
      </c>
      <c r="K359" s="145" t="str">
        <f>IF(SUMIF('تحميل المصنعيات'!$E$3:$E$5000,الاوردرات!B359,'تحميل المصنعيات'!$O$3:$O$5000)=0,"",SUMIF('تحميل المصنعيات'!$E$3:$E$5000,الاوردرات!B359,'تحميل المصنعيات'!$O$3:$O$5000))</f>
        <v/>
      </c>
      <c r="L359" s="145" t="str">
        <f>IF(SUMIF('تحميل الخامات'!$F$3:$F$5000,الاوردرات!B359,'تحميل الخامات'!$M$3:$M$5000)=0,"",SUMIF('تحميل الخامات'!$F$3:$F$5000,الاوردرات!B359,'تحميل الخامات'!$M$3:$M$5000))</f>
        <v/>
      </c>
      <c r="M359" s="145" t="str">
        <f t="shared" si="10"/>
        <v/>
      </c>
      <c r="N359" s="145" t="str">
        <f t="shared" si="11"/>
        <v/>
      </c>
    </row>
    <row r="360" spans="2:14" ht="30" x14ac:dyDescent="0.25">
      <c r="B360" s="141">
        <v>358</v>
      </c>
      <c r="C360" s="143"/>
      <c r="D360" s="143"/>
      <c r="E360" s="143"/>
      <c r="F360" s="143"/>
      <c r="G360" s="143"/>
      <c r="H360" s="196"/>
      <c r="I360" s="144" t="str">
        <f>_xlfn.IFNA(VLOOKUP(B360,'تحميل المصنعيات'!$E$1:$AP$5000,38,0),"")</f>
        <v/>
      </c>
      <c r="J360" s="144" t="str" cm="1">
        <f t="array" ref="J360">_xlfn.IFNA(LOOKUP(5,1/(B360='تحميل المصنعيات'!$E$1:$E$5000),'تحميل المصنعيات'!$AP$1:$AP$5000),"")</f>
        <v/>
      </c>
      <c r="K360" s="145" t="str">
        <f>IF(SUMIF('تحميل المصنعيات'!$E$3:$E$5000,الاوردرات!B360,'تحميل المصنعيات'!$O$3:$O$5000)=0,"",SUMIF('تحميل المصنعيات'!$E$3:$E$5000,الاوردرات!B360,'تحميل المصنعيات'!$O$3:$O$5000))</f>
        <v/>
      </c>
      <c r="L360" s="145" t="str">
        <f>IF(SUMIF('تحميل الخامات'!$F$3:$F$5000,الاوردرات!B360,'تحميل الخامات'!$M$3:$M$5000)=0,"",SUMIF('تحميل الخامات'!$F$3:$F$5000,الاوردرات!B360,'تحميل الخامات'!$M$3:$M$5000))</f>
        <v/>
      </c>
      <c r="M360" s="145" t="str">
        <f t="shared" si="10"/>
        <v/>
      </c>
      <c r="N360" s="145" t="str">
        <f t="shared" si="11"/>
        <v/>
      </c>
    </row>
    <row r="361" spans="2:14" ht="30" x14ac:dyDescent="0.25">
      <c r="B361" s="140">
        <v>359</v>
      </c>
      <c r="C361" s="143"/>
      <c r="D361" s="143"/>
      <c r="E361" s="143"/>
      <c r="F361" s="143"/>
      <c r="G361" s="143"/>
      <c r="H361" s="196"/>
      <c r="I361" s="144" t="str">
        <f>_xlfn.IFNA(VLOOKUP(B361,'تحميل المصنعيات'!$E$1:$AP$5000,38,0),"")</f>
        <v/>
      </c>
      <c r="J361" s="144" t="str" cm="1">
        <f t="array" ref="J361">_xlfn.IFNA(LOOKUP(5,1/(B361='تحميل المصنعيات'!$E$1:$E$5000),'تحميل المصنعيات'!$AP$1:$AP$5000),"")</f>
        <v/>
      </c>
      <c r="K361" s="145" t="str">
        <f>IF(SUMIF('تحميل المصنعيات'!$E$3:$E$5000,الاوردرات!B361,'تحميل المصنعيات'!$O$3:$O$5000)=0,"",SUMIF('تحميل المصنعيات'!$E$3:$E$5000,الاوردرات!B361,'تحميل المصنعيات'!$O$3:$O$5000))</f>
        <v/>
      </c>
      <c r="L361" s="145" t="str">
        <f>IF(SUMIF('تحميل الخامات'!$F$3:$F$5000,الاوردرات!B361,'تحميل الخامات'!$M$3:$M$5000)=0,"",SUMIF('تحميل الخامات'!$F$3:$F$5000,الاوردرات!B361,'تحميل الخامات'!$M$3:$M$5000))</f>
        <v/>
      </c>
      <c r="M361" s="145" t="str">
        <f t="shared" si="10"/>
        <v/>
      </c>
      <c r="N361" s="145" t="str">
        <f t="shared" si="11"/>
        <v/>
      </c>
    </row>
    <row r="362" spans="2:14" ht="30" x14ac:dyDescent="0.25">
      <c r="B362" s="141">
        <v>360</v>
      </c>
      <c r="C362" s="143"/>
      <c r="D362" s="143"/>
      <c r="E362" s="143"/>
      <c r="F362" s="143"/>
      <c r="G362" s="143"/>
      <c r="H362" s="196"/>
      <c r="I362" s="144" t="str">
        <f>_xlfn.IFNA(VLOOKUP(B362,'تحميل المصنعيات'!$E$1:$AP$5000,38,0),"")</f>
        <v/>
      </c>
      <c r="J362" s="144" t="str" cm="1">
        <f t="array" ref="J362">_xlfn.IFNA(LOOKUP(5,1/(B362='تحميل المصنعيات'!$E$1:$E$5000),'تحميل المصنعيات'!$AP$1:$AP$5000),"")</f>
        <v/>
      </c>
      <c r="K362" s="145" t="str">
        <f>IF(SUMIF('تحميل المصنعيات'!$E$3:$E$5000,الاوردرات!B362,'تحميل المصنعيات'!$O$3:$O$5000)=0,"",SUMIF('تحميل المصنعيات'!$E$3:$E$5000,الاوردرات!B362,'تحميل المصنعيات'!$O$3:$O$5000))</f>
        <v/>
      </c>
      <c r="L362" s="145" t="str">
        <f>IF(SUMIF('تحميل الخامات'!$F$3:$F$5000,الاوردرات!B362,'تحميل الخامات'!$M$3:$M$5000)=0,"",SUMIF('تحميل الخامات'!$F$3:$F$5000,الاوردرات!B362,'تحميل الخامات'!$M$3:$M$5000))</f>
        <v/>
      </c>
      <c r="M362" s="145" t="str">
        <f t="shared" si="10"/>
        <v/>
      </c>
      <c r="N362" s="145" t="str">
        <f t="shared" si="11"/>
        <v/>
      </c>
    </row>
    <row r="363" spans="2:14" ht="30" x14ac:dyDescent="0.25">
      <c r="B363" s="140">
        <v>361</v>
      </c>
      <c r="C363" s="143"/>
      <c r="D363" s="143"/>
      <c r="E363" s="143"/>
      <c r="F363" s="143"/>
      <c r="G363" s="143"/>
      <c r="H363" s="196"/>
      <c r="I363" s="144" t="str">
        <f>_xlfn.IFNA(VLOOKUP(B363,'تحميل المصنعيات'!$E$1:$AP$5000,38,0),"")</f>
        <v/>
      </c>
      <c r="J363" s="144" t="str" cm="1">
        <f t="array" ref="J363">_xlfn.IFNA(LOOKUP(5,1/(B363='تحميل المصنعيات'!$E$1:$E$5000),'تحميل المصنعيات'!$AP$1:$AP$5000),"")</f>
        <v/>
      </c>
      <c r="K363" s="145" t="str">
        <f>IF(SUMIF('تحميل المصنعيات'!$E$3:$E$5000,الاوردرات!B363,'تحميل المصنعيات'!$O$3:$O$5000)=0,"",SUMIF('تحميل المصنعيات'!$E$3:$E$5000,الاوردرات!B363,'تحميل المصنعيات'!$O$3:$O$5000))</f>
        <v/>
      </c>
      <c r="L363" s="145" t="str">
        <f>IF(SUMIF('تحميل الخامات'!$F$3:$F$5000,الاوردرات!B363,'تحميل الخامات'!$M$3:$M$5000)=0,"",SUMIF('تحميل الخامات'!$F$3:$F$5000,الاوردرات!B363,'تحميل الخامات'!$M$3:$M$5000))</f>
        <v/>
      </c>
      <c r="M363" s="145" t="str">
        <f t="shared" si="10"/>
        <v/>
      </c>
      <c r="N363" s="145" t="str">
        <f t="shared" si="11"/>
        <v/>
      </c>
    </row>
    <row r="364" spans="2:14" ht="30" x14ac:dyDescent="0.25">
      <c r="B364" s="141">
        <v>362</v>
      </c>
      <c r="C364" s="143"/>
      <c r="D364" s="143"/>
      <c r="E364" s="143"/>
      <c r="F364" s="143"/>
      <c r="G364" s="143"/>
      <c r="H364" s="196"/>
      <c r="I364" s="144" t="str">
        <f>_xlfn.IFNA(VLOOKUP(B364,'تحميل المصنعيات'!$E$1:$AP$5000,38,0),"")</f>
        <v/>
      </c>
      <c r="J364" s="144" t="str" cm="1">
        <f t="array" ref="J364">_xlfn.IFNA(LOOKUP(5,1/(B364='تحميل المصنعيات'!$E$1:$E$5000),'تحميل المصنعيات'!$AP$1:$AP$5000),"")</f>
        <v/>
      </c>
      <c r="K364" s="145" t="str">
        <f>IF(SUMIF('تحميل المصنعيات'!$E$3:$E$5000,الاوردرات!B364,'تحميل المصنعيات'!$O$3:$O$5000)=0,"",SUMIF('تحميل المصنعيات'!$E$3:$E$5000,الاوردرات!B364,'تحميل المصنعيات'!$O$3:$O$5000))</f>
        <v/>
      </c>
      <c r="L364" s="145" t="str">
        <f>IF(SUMIF('تحميل الخامات'!$F$3:$F$5000,الاوردرات!B364,'تحميل الخامات'!$M$3:$M$5000)=0,"",SUMIF('تحميل الخامات'!$F$3:$F$5000,الاوردرات!B364,'تحميل الخامات'!$M$3:$M$5000))</f>
        <v/>
      </c>
      <c r="M364" s="145" t="str">
        <f t="shared" si="10"/>
        <v/>
      </c>
      <c r="N364" s="145" t="str">
        <f t="shared" si="11"/>
        <v/>
      </c>
    </row>
    <row r="365" spans="2:14" ht="30" x14ac:dyDescent="0.25">
      <c r="B365" s="140">
        <v>363</v>
      </c>
      <c r="C365" s="143"/>
      <c r="D365" s="143"/>
      <c r="E365" s="143"/>
      <c r="F365" s="143"/>
      <c r="G365" s="143"/>
      <c r="H365" s="196"/>
      <c r="I365" s="144" t="str">
        <f>_xlfn.IFNA(VLOOKUP(B365,'تحميل المصنعيات'!$E$1:$AP$5000,38,0),"")</f>
        <v/>
      </c>
      <c r="J365" s="144" t="str" cm="1">
        <f t="array" ref="J365">_xlfn.IFNA(LOOKUP(5,1/(B365='تحميل المصنعيات'!$E$1:$E$5000),'تحميل المصنعيات'!$AP$1:$AP$5000),"")</f>
        <v/>
      </c>
      <c r="K365" s="145" t="str">
        <f>IF(SUMIF('تحميل المصنعيات'!$E$3:$E$5000,الاوردرات!B365,'تحميل المصنعيات'!$O$3:$O$5000)=0,"",SUMIF('تحميل المصنعيات'!$E$3:$E$5000,الاوردرات!B365,'تحميل المصنعيات'!$O$3:$O$5000))</f>
        <v/>
      </c>
      <c r="L365" s="145" t="str">
        <f>IF(SUMIF('تحميل الخامات'!$F$3:$F$5000,الاوردرات!B365,'تحميل الخامات'!$M$3:$M$5000)=0,"",SUMIF('تحميل الخامات'!$F$3:$F$5000,الاوردرات!B365,'تحميل الخامات'!$M$3:$M$5000))</f>
        <v/>
      </c>
      <c r="M365" s="145" t="str">
        <f t="shared" si="10"/>
        <v/>
      </c>
      <c r="N365" s="145" t="str">
        <f t="shared" si="11"/>
        <v/>
      </c>
    </row>
    <row r="366" spans="2:14" ht="30" x14ac:dyDescent="0.25">
      <c r="B366" s="141">
        <v>364</v>
      </c>
      <c r="C366" s="143"/>
      <c r="D366" s="143"/>
      <c r="E366" s="143"/>
      <c r="F366" s="143"/>
      <c r="G366" s="143"/>
      <c r="H366" s="196"/>
      <c r="I366" s="144" t="str">
        <f>_xlfn.IFNA(VLOOKUP(B366,'تحميل المصنعيات'!$E$1:$AP$5000,38,0),"")</f>
        <v/>
      </c>
      <c r="J366" s="144" t="str" cm="1">
        <f t="array" ref="J366">_xlfn.IFNA(LOOKUP(5,1/(B366='تحميل المصنعيات'!$E$1:$E$5000),'تحميل المصنعيات'!$AP$1:$AP$5000),"")</f>
        <v/>
      </c>
      <c r="K366" s="145" t="str">
        <f>IF(SUMIF('تحميل المصنعيات'!$E$3:$E$5000,الاوردرات!B366,'تحميل المصنعيات'!$O$3:$O$5000)=0,"",SUMIF('تحميل المصنعيات'!$E$3:$E$5000,الاوردرات!B366,'تحميل المصنعيات'!$O$3:$O$5000))</f>
        <v/>
      </c>
      <c r="L366" s="145" t="str">
        <f>IF(SUMIF('تحميل الخامات'!$F$3:$F$5000,الاوردرات!B366,'تحميل الخامات'!$M$3:$M$5000)=0,"",SUMIF('تحميل الخامات'!$F$3:$F$5000,الاوردرات!B366,'تحميل الخامات'!$M$3:$M$5000))</f>
        <v/>
      </c>
      <c r="M366" s="145" t="str">
        <f t="shared" si="10"/>
        <v/>
      </c>
      <c r="N366" s="145" t="str">
        <f t="shared" si="11"/>
        <v/>
      </c>
    </row>
    <row r="367" spans="2:14" ht="30" x14ac:dyDescent="0.25">
      <c r="B367" s="140">
        <v>365</v>
      </c>
      <c r="C367" s="143"/>
      <c r="D367" s="143"/>
      <c r="E367" s="143"/>
      <c r="F367" s="143"/>
      <c r="G367" s="143"/>
      <c r="H367" s="196"/>
      <c r="I367" s="144" t="str">
        <f>_xlfn.IFNA(VLOOKUP(B367,'تحميل المصنعيات'!$E$1:$AP$5000,38,0),"")</f>
        <v/>
      </c>
      <c r="J367" s="144" t="str" cm="1">
        <f t="array" ref="J367">_xlfn.IFNA(LOOKUP(5,1/(B367='تحميل المصنعيات'!$E$1:$E$5000),'تحميل المصنعيات'!$AP$1:$AP$5000),"")</f>
        <v/>
      </c>
      <c r="K367" s="145" t="str">
        <f>IF(SUMIF('تحميل المصنعيات'!$E$3:$E$5000,الاوردرات!B367,'تحميل المصنعيات'!$O$3:$O$5000)=0,"",SUMIF('تحميل المصنعيات'!$E$3:$E$5000,الاوردرات!B367,'تحميل المصنعيات'!$O$3:$O$5000))</f>
        <v/>
      </c>
      <c r="L367" s="145" t="str">
        <f>IF(SUMIF('تحميل الخامات'!$F$3:$F$5000,الاوردرات!B367,'تحميل الخامات'!$M$3:$M$5000)=0,"",SUMIF('تحميل الخامات'!$F$3:$F$5000,الاوردرات!B367,'تحميل الخامات'!$M$3:$M$5000))</f>
        <v/>
      </c>
      <c r="M367" s="145" t="str">
        <f t="shared" si="10"/>
        <v/>
      </c>
      <c r="N367" s="145" t="str">
        <f t="shared" si="11"/>
        <v/>
      </c>
    </row>
    <row r="368" spans="2:14" ht="30" x14ac:dyDescent="0.25">
      <c r="B368" s="141">
        <v>366</v>
      </c>
      <c r="C368" s="143"/>
      <c r="D368" s="143"/>
      <c r="E368" s="143"/>
      <c r="F368" s="143"/>
      <c r="G368" s="143"/>
      <c r="H368" s="196"/>
      <c r="I368" s="144" t="str">
        <f>_xlfn.IFNA(VLOOKUP(B368,'تحميل المصنعيات'!$E$1:$AP$5000,38,0),"")</f>
        <v/>
      </c>
      <c r="J368" s="144" t="str" cm="1">
        <f t="array" ref="J368">_xlfn.IFNA(LOOKUP(5,1/(B368='تحميل المصنعيات'!$E$1:$E$5000),'تحميل المصنعيات'!$AP$1:$AP$5000),"")</f>
        <v/>
      </c>
      <c r="K368" s="145" t="str">
        <f>IF(SUMIF('تحميل المصنعيات'!$E$3:$E$5000,الاوردرات!B368,'تحميل المصنعيات'!$O$3:$O$5000)=0,"",SUMIF('تحميل المصنعيات'!$E$3:$E$5000,الاوردرات!B368,'تحميل المصنعيات'!$O$3:$O$5000))</f>
        <v/>
      </c>
      <c r="L368" s="145" t="str">
        <f>IF(SUMIF('تحميل الخامات'!$F$3:$F$5000,الاوردرات!B368,'تحميل الخامات'!$M$3:$M$5000)=0,"",SUMIF('تحميل الخامات'!$F$3:$F$5000,الاوردرات!B368,'تحميل الخامات'!$M$3:$M$5000))</f>
        <v/>
      </c>
      <c r="M368" s="145" t="str">
        <f t="shared" si="10"/>
        <v/>
      </c>
      <c r="N368" s="145" t="str">
        <f t="shared" si="11"/>
        <v/>
      </c>
    </row>
    <row r="369" spans="2:14" ht="30" x14ac:dyDescent="0.25">
      <c r="B369" s="140">
        <v>367</v>
      </c>
      <c r="C369" s="143"/>
      <c r="D369" s="143"/>
      <c r="E369" s="143"/>
      <c r="F369" s="143"/>
      <c r="G369" s="143"/>
      <c r="H369" s="196"/>
      <c r="I369" s="144" t="str">
        <f>_xlfn.IFNA(VLOOKUP(B369,'تحميل المصنعيات'!$E$1:$AP$5000,38,0),"")</f>
        <v/>
      </c>
      <c r="J369" s="144" t="str" cm="1">
        <f t="array" ref="J369">_xlfn.IFNA(LOOKUP(5,1/(B369='تحميل المصنعيات'!$E$1:$E$5000),'تحميل المصنعيات'!$AP$1:$AP$5000),"")</f>
        <v/>
      </c>
      <c r="K369" s="145" t="str">
        <f>IF(SUMIF('تحميل المصنعيات'!$E$3:$E$5000,الاوردرات!B369,'تحميل المصنعيات'!$O$3:$O$5000)=0,"",SUMIF('تحميل المصنعيات'!$E$3:$E$5000,الاوردرات!B369,'تحميل المصنعيات'!$O$3:$O$5000))</f>
        <v/>
      </c>
      <c r="L369" s="145" t="str">
        <f>IF(SUMIF('تحميل الخامات'!$F$3:$F$5000,الاوردرات!B369,'تحميل الخامات'!$M$3:$M$5000)=0,"",SUMIF('تحميل الخامات'!$F$3:$F$5000,الاوردرات!B369,'تحميل الخامات'!$M$3:$M$5000))</f>
        <v/>
      </c>
      <c r="M369" s="145" t="str">
        <f t="shared" si="10"/>
        <v/>
      </c>
      <c r="N369" s="145" t="str">
        <f t="shared" si="11"/>
        <v/>
      </c>
    </row>
    <row r="370" spans="2:14" ht="30" x14ac:dyDescent="0.25">
      <c r="B370" s="141">
        <v>368</v>
      </c>
      <c r="C370" s="143"/>
      <c r="D370" s="143"/>
      <c r="E370" s="143"/>
      <c r="F370" s="143"/>
      <c r="G370" s="143"/>
      <c r="H370" s="196"/>
      <c r="I370" s="144" t="str">
        <f>_xlfn.IFNA(VLOOKUP(B370,'تحميل المصنعيات'!$E$1:$AP$5000,38,0),"")</f>
        <v/>
      </c>
      <c r="J370" s="144" t="str" cm="1">
        <f t="array" ref="J370">_xlfn.IFNA(LOOKUP(5,1/(B370='تحميل المصنعيات'!$E$1:$E$5000),'تحميل المصنعيات'!$AP$1:$AP$5000),"")</f>
        <v/>
      </c>
      <c r="K370" s="145" t="str">
        <f>IF(SUMIF('تحميل المصنعيات'!$E$3:$E$5000,الاوردرات!B370,'تحميل المصنعيات'!$O$3:$O$5000)=0,"",SUMIF('تحميل المصنعيات'!$E$3:$E$5000,الاوردرات!B370,'تحميل المصنعيات'!$O$3:$O$5000))</f>
        <v/>
      </c>
      <c r="L370" s="145" t="str">
        <f>IF(SUMIF('تحميل الخامات'!$F$3:$F$5000,الاوردرات!B370,'تحميل الخامات'!$M$3:$M$5000)=0,"",SUMIF('تحميل الخامات'!$F$3:$F$5000,الاوردرات!B370,'تحميل الخامات'!$M$3:$M$5000))</f>
        <v/>
      </c>
      <c r="M370" s="145" t="str">
        <f t="shared" si="10"/>
        <v/>
      </c>
      <c r="N370" s="145" t="str">
        <f t="shared" si="11"/>
        <v/>
      </c>
    </row>
    <row r="371" spans="2:14" ht="30" x14ac:dyDescent="0.25">
      <c r="B371" s="140">
        <v>369</v>
      </c>
      <c r="C371" s="143"/>
      <c r="D371" s="143"/>
      <c r="E371" s="143"/>
      <c r="F371" s="143"/>
      <c r="G371" s="143"/>
      <c r="H371" s="196"/>
      <c r="I371" s="144" t="str">
        <f>_xlfn.IFNA(VLOOKUP(B371,'تحميل المصنعيات'!$E$1:$AP$5000,38,0),"")</f>
        <v/>
      </c>
      <c r="J371" s="144" t="str" cm="1">
        <f t="array" ref="J371">_xlfn.IFNA(LOOKUP(5,1/(B371='تحميل المصنعيات'!$E$1:$E$5000),'تحميل المصنعيات'!$AP$1:$AP$5000),"")</f>
        <v/>
      </c>
      <c r="K371" s="145" t="str">
        <f>IF(SUMIF('تحميل المصنعيات'!$E$3:$E$5000,الاوردرات!B371,'تحميل المصنعيات'!$O$3:$O$5000)=0,"",SUMIF('تحميل المصنعيات'!$E$3:$E$5000,الاوردرات!B371,'تحميل المصنعيات'!$O$3:$O$5000))</f>
        <v/>
      </c>
      <c r="L371" s="145" t="str">
        <f>IF(SUMIF('تحميل الخامات'!$F$3:$F$5000,الاوردرات!B371,'تحميل الخامات'!$M$3:$M$5000)=0,"",SUMIF('تحميل الخامات'!$F$3:$F$5000,الاوردرات!B371,'تحميل الخامات'!$M$3:$M$5000))</f>
        <v/>
      </c>
      <c r="M371" s="145" t="str">
        <f t="shared" si="10"/>
        <v/>
      </c>
      <c r="N371" s="145" t="str">
        <f t="shared" si="11"/>
        <v/>
      </c>
    </row>
    <row r="372" spans="2:14" ht="30" x14ac:dyDescent="0.25">
      <c r="B372" s="141">
        <v>370</v>
      </c>
      <c r="C372" s="143"/>
      <c r="D372" s="143"/>
      <c r="E372" s="143"/>
      <c r="F372" s="143"/>
      <c r="G372" s="143"/>
      <c r="H372" s="196"/>
      <c r="I372" s="144" t="str">
        <f>_xlfn.IFNA(VLOOKUP(B372,'تحميل المصنعيات'!$E$1:$AP$5000,38,0),"")</f>
        <v/>
      </c>
      <c r="J372" s="144" t="str" cm="1">
        <f t="array" ref="J372">_xlfn.IFNA(LOOKUP(5,1/(B372='تحميل المصنعيات'!$E$1:$E$5000),'تحميل المصنعيات'!$AP$1:$AP$5000),"")</f>
        <v/>
      </c>
      <c r="K372" s="145" t="str">
        <f>IF(SUMIF('تحميل المصنعيات'!$E$3:$E$5000,الاوردرات!B372,'تحميل المصنعيات'!$O$3:$O$5000)=0,"",SUMIF('تحميل المصنعيات'!$E$3:$E$5000,الاوردرات!B372,'تحميل المصنعيات'!$O$3:$O$5000))</f>
        <v/>
      </c>
      <c r="L372" s="145" t="str">
        <f>IF(SUMIF('تحميل الخامات'!$F$3:$F$5000,الاوردرات!B372,'تحميل الخامات'!$M$3:$M$5000)=0,"",SUMIF('تحميل الخامات'!$F$3:$F$5000,الاوردرات!B372,'تحميل الخامات'!$M$3:$M$5000))</f>
        <v/>
      </c>
      <c r="M372" s="145" t="str">
        <f t="shared" si="10"/>
        <v/>
      </c>
      <c r="N372" s="145" t="str">
        <f t="shared" si="11"/>
        <v/>
      </c>
    </row>
    <row r="373" spans="2:14" ht="30" x14ac:dyDescent="0.25">
      <c r="B373" s="140">
        <v>371</v>
      </c>
      <c r="C373" s="143"/>
      <c r="D373" s="143"/>
      <c r="E373" s="143"/>
      <c r="F373" s="143"/>
      <c r="G373" s="143"/>
      <c r="H373" s="196"/>
      <c r="I373" s="144" t="str">
        <f>_xlfn.IFNA(VLOOKUP(B373,'تحميل المصنعيات'!$E$1:$AP$5000,38,0),"")</f>
        <v/>
      </c>
      <c r="J373" s="144" t="str" cm="1">
        <f t="array" ref="J373">_xlfn.IFNA(LOOKUP(5,1/(B373='تحميل المصنعيات'!$E$1:$E$5000),'تحميل المصنعيات'!$AP$1:$AP$5000),"")</f>
        <v/>
      </c>
      <c r="K373" s="145" t="str">
        <f>IF(SUMIF('تحميل المصنعيات'!$E$3:$E$5000,الاوردرات!B373,'تحميل المصنعيات'!$O$3:$O$5000)=0,"",SUMIF('تحميل المصنعيات'!$E$3:$E$5000,الاوردرات!B373,'تحميل المصنعيات'!$O$3:$O$5000))</f>
        <v/>
      </c>
      <c r="L373" s="145" t="str">
        <f>IF(SUMIF('تحميل الخامات'!$F$3:$F$5000,الاوردرات!B373,'تحميل الخامات'!$M$3:$M$5000)=0,"",SUMIF('تحميل الخامات'!$F$3:$F$5000,الاوردرات!B373,'تحميل الخامات'!$M$3:$M$5000))</f>
        <v/>
      </c>
      <c r="M373" s="145" t="str">
        <f t="shared" si="10"/>
        <v/>
      </c>
      <c r="N373" s="145" t="str">
        <f t="shared" si="11"/>
        <v/>
      </c>
    </row>
    <row r="374" spans="2:14" ht="30" x14ac:dyDescent="0.25">
      <c r="B374" s="141">
        <v>372</v>
      </c>
      <c r="C374" s="143"/>
      <c r="D374" s="143"/>
      <c r="E374" s="143"/>
      <c r="F374" s="143"/>
      <c r="G374" s="143"/>
      <c r="H374" s="196"/>
      <c r="I374" s="144" t="str">
        <f>_xlfn.IFNA(VLOOKUP(B374,'تحميل المصنعيات'!$E$1:$AP$5000,38,0),"")</f>
        <v/>
      </c>
      <c r="J374" s="144" t="str" cm="1">
        <f t="array" ref="J374">_xlfn.IFNA(LOOKUP(5,1/(B374='تحميل المصنعيات'!$E$1:$E$5000),'تحميل المصنعيات'!$AP$1:$AP$5000),"")</f>
        <v/>
      </c>
      <c r="K374" s="145" t="str">
        <f>IF(SUMIF('تحميل المصنعيات'!$E$3:$E$5000,الاوردرات!B374,'تحميل المصنعيات'!$O$3:$O$5000)=0,"",SUMIF('تحميل المصنعيات'!$E$3:$E$5000,الاوردرات!B374,'تحميل المصنعيات'!$O$3:$O$5000))</f>
        <v/>
      </c>
      <c r="L374" s="145" t="str">
        <f>IF(SUMIF('تحميل الخامات'!$F$3:$F$5000,الاوردرات!B374,'تحميل الخامات'!$M$3:$M$5000)=0,"",SUMIF('تحميل الخامات'!$F$3:$F$5000,الاوردرات!B374,'تحميل الخامات'!$M$3:$M$5000))</f>
        <v/>
      </c>
      <c r="M374" s="145" t="str">
        <f t="shared" si="10"/>
        <v/>
      </c>
      <c r="N374" s="145" t="str">
        <f t="shared" si="11"/>
        <v/>
      </c>
    </row>
    <row r="375" spans="2:14" ht="30" x14ac:dyDescent="0.25">
      <c r="B375" s="140">
        <v>373</v>
      </c>
      <c r="C375" s="143"/>
      <c r="D375" s="143"/>
      <c r="E375" s="143"/>
      <c r="F375" s="143"/>
      <c r="G375" s="143"/>
      <c r="H375" s="196"/>
      <c r="I375" s="144" t="str">
        <f>_xlfn.IFNA(VLOOKUP(B375,'تحميل المصنعيات'!$E$1:$AP$5000,38,0),"")</f>
        <v/>
      </c>
      <c r="J375" s="144" t="str" cm="1">
        <f t="array" ref="J375">_xlfn.IFNA(LOOKUP(5,1/(B375='تحميل المصنعيات'!$E$1:$E$5000),'تحميل المصنعيات'!$AP$1:$AP$5000),"")</f>
        <v/>
      </c>
      <c r="K375" s="145" t="str">
        <f>IF(SUMIF('تحميل المصنعيات'!$E$3:$E$5000,الاوردرات!B375,'تحميل المصنعيات'!$O$3:$O$5000)=0,"",SUMIF('تحميل المصنعيات'!$E$3:$E$5000,الاوردرات!B375,'تحميل المصنعيات'!$O$3:$O$5000))</f>
        <v/>
      </c>
      <c r="L375" s="145" t="str">
        <f>IF(SUMIF('تحميل الخامات'!$F$3:$F$5000,الاوردرات!B375,'تحميل الخامات'!$M$3:$M$5000)=0,"",SUMIF('تحميل الخامات'!$F$3:$F$5000,الاوردرات!B375,'تحميل الخامات'!$M$3:$M$5000))</f>
        <v/>
      </c>
      <c r="M375" s="145" t="str">
        <f t="shared" si="10"/>
        <v/>
      </c>
      <c r="N375" s="145" t="str">
        <f t="shared" si="11"/>
        <v/>
      </c>
    </row>
    <row r="376" spans="2:14" ht="30" x14ac:dyDescent="0.25">
      <c r="B376" s="141">
        <v>374</v>
      </c>
      <c r="C376" s="143"/>
      <c r="D376" s="143"/>
      <c r="E376" s="143"/>
      <c r="F376" s="143"/>
      <c r="G376" s="143"/>
      <c r="H376" s="196"/>
      <c r="I376" s="144" t="str">
        <f>_xlfn.IFNA(VLOOKUP(B376,'تحميل المصنعيات'!$E$1:$AP$5000,38,0),"")</f>
        <v/>
      </c>
      <c r="J376" s="144" t="str" cm="1">
        <f t="array" ref="J376">_xlfn.IFNA(LOOKUP(5,1/(B376='تحميل المصنعيات'!$E$1:$E$5000),'تحميل المصنعيات'!$AP$1:$AP$5000),"")</f>
        <v/>
      </c>
      <c r="K376" s="145" t="str">
        <f>IF(SUMIF('تحميل المصنعيات'!$E$3:$E$5000,الاوردرات!B376,'تحميل المصنعيات'!$O$3:$O$5000)=0,"",SUMIF('تحميل المصنعيات'!$E$3:$E$5000,الاوردرات!B376,'تحميل المصنعيات'!$O$3:$O$5000))</f>
        <v/>
      </c>
      <c r="L376" s="145" t="str">
        <f>IF(SUMIF('تحميل الخامات'!$F$3:$F$5000,الاوردرات!B376,'تحميل الخامات'!$M$3:$M$5000)=0,"",SUMIF('تحميل الخامات'!$F$3:$F$5000,الاوردرات!B376,'تحميل الخامات'!$M$3:$M$5000))</f>
        <v/>
      </c>
      <c r="M376" s="145" t="str">
        <f t="shared" si="10"/>
        <v/>
      </c>
      <c r="N376" s="145" t="str">
        <f t="shared" si="11"/>
        <v/>
      </c>
    </row>
    <row r="377" spans="2:14" ht="30" x14ac:dyDescent="0.25">
      <c r="B377" s="140">
        <v>375</v>
      </c>
      <c r="C377" s="143"/>
      <c r="D377" s="143"/>
      <c r="E377" s="143"/>
      <c r="F377" s="143"/>
      <c r="G377" s="143"/>
      <c r="H377" s="196"/>
      <c r="I377" s="144" t="str">
        <f>_xlfn.IFNA(VLOOKUP(B377,'تحميل المصنعيات'!$E$1:$AP$5000,38,0),"")</f>
        <v/>
      </c>
      <c r="J377" s="144" t="str" cm="1">
        <f t="array" ref="J377">_xlfn.IFNA(LOOKUP(5,1/(B377='تحميل المصنعيات'!$E$1:$E$5000),'تحميل المصنعيات'!$AP$1:$AP$5000),"")</f>
        <v/>
      </c>
      <c r="K377" s="145" t="str">
        <f>IF(SUMIF('تحميل المصنعيات'!$E$3:$E$5000,الاوردرات!B377,'تحميل المصنعيات'!$O$3:$O$5000)=0,"",SUMIF('تحميل المصنعيات'!$E$3:$E$5000,الاوردرات!B377,'تحميل المصنعيات'!$O$3:$O$5000))</f>
        <v/>
      </c>
      <c r="L377" s="145" t="str">
        <f>IF(SUMIF('تحميل الخامات'!$F$3:$F$5000,الاوردرات!B377,'تحميل الخامات'!$M$3:$M$5000)=0,"",SUMIF('تحميل الخامات'!$F$3:$F$5000,الاوردرات!B377,'تحميل الخامات'!$M$3:$M$5000))</f>
        <v/>
      </c>
      <c r="M377" s="145" t="str">
        <f t="shared" si="10"/>
        <v/>
      </c>
      <c r="N377" s="145" t="str">
        <f t="shared" si="11"/>
        <v/>
      </c>
    </row>
    <row r="378" spans="2:14" ht="30" x14ac:dyDescent="0.25">
      <c r="B378" s="141">
        <v>376</v>
      </c>
      <c r="C378" s="143"/>
      <c r="D378" s="143"/>
      <c r="E378" s="143"/>
      <c r="F378" s="143"/>
      <c r="G378" s="143"/>
      <c r="H378" s="196"/>
      <c r="I378" s="144" t="str">
        <f>_xlfn.IFNA(VLOOKUP(B378,'تحميل المصنعيات'!$E$1:$AP$5000,38,0),"")</f>
        <v/>
      </c>
      <c r="J378" s="144" t="str" cm="1">
        <f t="array" ref="J378">_xlfn.IFNA(LOOKUP(5,1/(B378='تحميل المصنعيات'!$E$1:$E$5000),'تحميل المصنعيات'!$AP$1:$AP$5000),"")</f>
        <v/>
      </c>
      <c r="K378" s="145" t="str">
        <f>IF(SUMIF('تحميل المصنعيات'!$E$3:$E$5000,الاوردرات!B378,'تحميل المصنعيات'!$O$3:$O$5000)=0,"",SUMIF('تحميل المصنعيات'!$E$3:$E$5000,الاوردرات!B378,'تحميل المصنعيات'!$O$3:$O$5000))</f>
        <v/>
      </c>
      <c r="L378" s="145" t="str">
        <f>IF(SUMIF('تحميل الخامات'!$F$3:$F$5000,الاوردرات!B378,'تحميل الخامات'!$M$3:$M$5000)=0,"",SUMIF('تحميل الخامات'!$F$3:$F$5000,الاوردرات!B378,'تحميل الخامات'!$M$3:$M$5000))</f>
        <v/>
      </c>
      <c r="M378" s="145" t="str">
        <f t="shared" si="10"/>
        <v/>
      </c>
      <c r="N378" s="145" t="str">
        <f t="shared" si="11"/>
        <v/>
      </c>
    </row>
    <row r="379" spans="2:14" ht="30" x14ac:dyDescent="0.25">
      <c r="B379" s="140">
        <v>377</v>
      </c>
      <c r="C379" s="143"/>
      <c r="D379" s="143"/>
      <c r="E379" s="143"/>
      <c r="F379" s="143"/>
      <c r="G379" s="143"/>
      <c r="H379" s="196"/>
      <c r="I379" s="144" t="str">
        <f>_xlfn.IFNA(VLOOKUP(B379,'تحميل المصنعيات'!$E$1:$AP$5000,38,0),"")</f>
        <v/>
      </c>
      <c r="J379" s="144" t="str" cm="1">
        <f t="array" ref="J379">_xlfn.IFNA(LOOKUP(5,1/(B379='تحميل المصنعيات'!$E$1:$E$5000),'تحميل المصنعيات'!$AP$1:$AP$5000),"")</f>
        <v/>
      </c>
      <c r="K379" s="145" t="str">
        <f>IF(SUMIF('تحميل المصنعيات'!$E$3:$E$5000,الاوردرات!B379,'تحميل المصنعيات'!$O$3:$O$5000)=0,"",SUMIF('تحميل المصنعيات'!$E$3:$E$5000,الاوردرات!B379,'تحميل المصنعيات'!$O$3:$O$5000))</f>
        <v/>
      </c>
      <c r="L379" s="145" t="str">
        <f>IF(SUMIF('تحميل الخامات'!$F$3:$F$5000,الاوردرات!B379,'تحميل الخامات'!$M$3:$M$5000)=0,"",SUMIF('تحميل الخامات'!$F$3:$F$5000,الاوردرات!B379,'تحميل الخامات'!$M$3:$M$5000))</f>
        <v/>
      </c>
      <c r="M379" s="145" t="str">
        <f t="shared" si="10"/>
        <v/>
      </c>
      <c r="N379" s="145" t="str">
        <f t="shared" si="11"/>
        <v/>
      </c>
    </row>
    <row r="380" spans="2:14" ht="30" x14ac:dyDescent="0.25">
      <c r="B380" s="141">
        <v>378</v>
      </c>
      <c r="C380" s="143"/>
      <c r="D380" s="143"/>
      <c r="E380" s="143"/>
      <c r="F380" s="143"/>
      <c r="G380" s="143"/>
      <c r="H380" s="196"/>
      <c r="I380" s="144" t="str">
        <f>_xlfn.IFNA(VLOOKUP(B380,'تحميل المصنعيات'!$E$1:$AP$5000,38,0),"")</f>
        <v/>
      </c>
      <c r="J380" s="144" t="str" cm="1">
        <f t="array" ref="J380">_xlfn.IFNA(LOOKUP(5,1/(B380='تحميل المصنعيات'!$E$1:$E$5000),'تحميل المصنعيات'!$AP$1:$AP$5000),"")</f>
        <v/>
      </c>
      <c r="K380" s="145" t="str">
        <f>IF(SUMIF('تحميل المصنعيات'!$E$3:$E$5000,الاوردرات!B380,'تحميل المصنعيات'!$O$3:$O$5000)=0,"",SUMIF('تحميل المصنعيات'!$E$3:$E$5000,الاوردرات!B380,'تحميل المصنعيات'!$O$3:$O$5000))</f>
        <v/>
      </c>
      <c r="L380" s="145" t="str">
        <f>IF(SUMIF('تحميل الخامات'!$F$3:$F$5000,الاوردرات!B380,'تحميل الخامات'!$M$3:$M$5000)=0,"",SUMIF('تحميل الخامات'!$F$3:$F$5000,الاوردرات!B380,'تحميل الخامات'!$M$3:$M$5000))</f>
        <v/>
      </c>
      <c r="M380" s="145" t="str">
        <f t="shared" si="10"/>
        <v/>
      </c>
      <c r="N380" s="145" t="str">
        <f t="shared" si="11"/>
        <v/>
      </c>
    </row>
    <row r="381" spans="2:14" ht="30" x14ac:dyDescent="0.25">
      <c r="B381" s="140">
        <v>379</v>
      </c>
      <c r="C381" s="143"/>
      <c r="D381" s="143"/>
      <c r="E381" s="143"/>
      <c r="F381" s="143"/>
      <c r="G381" s="143"/>
      <c r="H381" s="196"/>
      <c r="I381" s="144" t="str">
        <f>_xlfn.IFNA(VLOOKUP(B381,'تحميل المصنعيات'!$E$1:$AP$5000,38,0),"")</f>
        <v/>
      </c>
      <c r="J381" s="144" t="str" cm="1">
        <f t="array" ref="J381">_xlfn.IFNA(LOOKUP(5,1/(B381='تحميل المصنعيات'!$E$1:$E$5000),'تحميل المصنعيات'!$AP$1:$AP$5000),"")</f>
        <v/>
      </c>
      <c r="K381" s="145" t="str">
        <f>IF(SUMIF('تحميل المصنعيات'!$E$3:$E$5000,الاوردرات!B381,'تحميل المصنعيات'!$O$3:$O$5000)=0,"",SUMIF('تحميل المصنعيات'!$E$3:$E$5000,الاوردرات!B381,'تحميل المصنعيات'!$O$3:$O$5000))</f>
        <v/>
      </c>
      <c r="L381" s="145" t="str">
        <f>IF(SUMIF('تحميل الخامات'!$F$3:$F$5000,الاوردرات!B381,'تحميل الخامات'!$M$3:$M$5000)=0,"",SUMIF('تحميل الخامات'!$F$3:$F$5000,الاوردرات!B381,'تحميل الخامات'!$M$3:$M$5000))</f>
        <v/>
      </c>
      <c r="M381" s="145" t="str">
        <f t="shared" si="10"/>
        <v/>
      </c>
      <c r="N381" s="145" t="str">
        <f t="shared" si="11"/>
        <v/>
      </c>
    </row>
    <row r="382" spans="2:14" ht="30" x14ac:dyDescent="0.25">
      <c r="B382" s="141">
        <v>380</v>
      </c>
      <c r="C382" s="143"/>
      <c r="D382" s="143"/>
      <c r="E382" s="143"/>
      <c r="F382" s="143"/>
      <c r="G382" s="143"/>
      <c r="H382" s="196"/>
      <c r="I382" s="144" t="str">
        <f>_xlfn.IFNA(VLOOKUP(B382,'تحميل المصنعيات'!$E$1:$AP$5000,38,0),"")</f>
        <v/>
      </c>
      <c r="J382" s="144" t="str" cm="1">
        <f t="array" ref="J382">_xlfn.IFNA(LOOKUP(5,1/(B382='تحميل المصنعيات'!$E$1:$E$5000),'تحميل المصنعيات'!$AP$1:$AP$5000),"")</f>
        <v/>
      </c>
      <c r="K382" s="145" t="str">
        <f>IF(SUMIF('تحميل المصنعيات'!$E$3:$E$5000,الاوردرات!B382,'تحميل المصنعيات'!$O$3:$O$5000)=0,"",SUMIF('تحميل المصنعيات'!$E$3:$E$5000,الاوردرات!B382,'تحميل المصنعيات'!$O$3:$O$5000))</f>
        <v/>
      </c>
      <c r="L382" s="145" t="str">
        <f>IF(SUMIF('تحميل الخامات'!$F$3:$F$5000,الاوردرات!B382,'تحميل الخامات'!$M$3:$M$5000)=0,"",SUMIF('تحميل الخامات'!$F$3:$F$5000,الاوردرات!B382,'تحميل الخامات'!$M$3:$M$5000))</f>
        <v/>
      </c>
      <c r="M382" s="145" t="str">
        <f t="shared" si="10"/>
        <v/>
      </c>
      <c r="N382" s="145" t="str">
        <f t="shared" si="11"/>
        <v/>
      </c>
    </row>
    <row r="383" spans="2:14" ht="30" x14ac:dyDescent="0.25">
      <c r="B383" s="140">
        <v>381</v>
      </c>
      <c r="C383" s="143"/>
      <c r="D383" s="143"/>
      <c r="E383" s="143"/>
      <c r="F383" s="143"/>
      <c r="G383" s="143"/>
      <c r="H383" s="196"/>
      <c r="I383" s="144" t="str">
        <f>_xlfn.IFNA(VLOOKUP(B383,'تحميل المصنعيات'!$E$1:$AP$5000,38,0),"")</f>
        <v/>
      </c>
      <c r="J383" s="144" t="str" cm="1">
        <f t="array" ref="J383">_xlfn.IFNA(LOOKUP(5,1/(B383='تحميل المصنعيات'!$E$1:$E$5000),'تحميل المصنعيات'!$AP$1:$AP$5000),"")</f>
        <v/>
      </c>
      <c r="K383" s="145" t="str">
        <f>IF(SUMIF('تحميل المصنعيات'!$E$3:$E$5000,الاوردرات!B383,'تحميل المصنعيات'!$O$3:$O$5000)=0,"",SUMIF('تحميل المصنعيات'!$E$3:$E$5000,الاوردرات!B383,'تحميل المصنعيات'!$O$3:$O$5000))</f>
        <v/>
      </c>
      <c r="L383" s="145" t="str">
        <f>IF(SUMIF('تحميل الخامات'!$F$3:$F$5000,الاوردرات!B383,'تحميل الخامات'!$M$3:$M$5000)=0,"",SUMIF('تحميل الخامات'!$F$3:$F$5000,الاوردرات!B383,'تحميل الخامات'!$M$3:$M$5000))</f>
        <v/>
      </c>
      <c r="M383" s="145" t="str">
        <f t="shared" si="10"/>
        <v/>
      </c>
      <c r="N383" s="145" t="str">
        <f t="shared" si="11"/>
        <v/>
      </c>
    </row>
    <row r="384" spans="2:14" ht="30" x14ac:dyDescent="0.25">
      <c r="B384" s="141">
        <v>382</v>
      </c>
      <c r="C384" s="143"/>
      <c r="D384" s="143"/>
      <c r="E384" s="143"/>
      <c r="F384" s="143"/>
      <c r="G384" s="143"/>
      <c r="H384" s="196"/>
      <c r="I384" s="144" t="str">
        <f>_xlfn.IFNA(VLOOKUP(B384,'تحميل المصنعيات'!$E$1:$AP$5000,38,0),"")</f>
        <v/>
      </c>
      <c r="J384" s="144" t="str" cm="1">
        <f t="array" ref="J384">_xlfn.IFNA(LOOKUP(5,1/(B384='تحميل المصنعيات'!$E$1:$E$5000),'تحميل المصنعيات'!$AP$1:$AP$5000),"")</f>
        <v/>
      </c>
      <c r="K384" s="145" t="str">
        <f>IF(SUMIF('تحميل المصنعيات'!$E$3:$E$5000,الاوردرات!B384,'تحميل المصنعيات'!$O$3:$O$5000)=0,"",SUMIF('تحميل المصنعيات'!$E$3:$E$5000,الاوردرات!B384,'تحميل المصنعيات'!$O$3:$O$5000))</f>
        <v/>
      </c>
      <c r="L384" s="145" t="str">
        <f>IF(SUMIF('تحميل الخامات'!$F$3:$F$5000,الاوردرات!B384,'تحميل الخامات'!$M$3:$M$5000)=0,"",SUMIF('تحميل الخامات'!$F$3:$F$5000,الاوردرات!B384,'تحميل الخامات'!$M$3:$M$5000))</f>
        <v/>
      </c>
      <c r="M384" s="145" t="str">
        <f t="shared" si="10"/>
        <v/>
      </c>
      <c r="N384" s="145" t="str">
        <f t="shared" si="11"/>
        <v/>
      </c>
    </row>
    <row r="385" spans="2:14" ht="30" x14ac:dyDescent="0.25">
      <c r="B385" s="140">
        <v>383</v>
      </c>
      <c r="C385" s="143"/>
      <c r="D385" s="143"/>
      <c r="E385" s="143"/>
      <c r="F385" s="143"/>
      <c r="G385" s="143"/>
      <c r="H385" s="196"/>
      <c r="I385" s="144" t="str">
        <f>_xlfn.IFNA(VLOOKUP(B385,'تحميل المصنعيات'!$E$1:$AP$5000,38,0),"")</f>
        <v/>
      </c>
      <c r="J385" s="144" t="str" cm="1">
        <f t="array" ref="J385">_xlfn.IFNA(LOOKUP(5,1/(B385='تحميل المصنعيات'!$E$1:$E$5000),'تحميل المصنعيات'!$AP$1:$AP$5000),"")</f>
        <v/>
      </c>
      <c r="K385" s="145" t="str">
        <f>IF(SUMIF('تحميل المصنعيات'!$E$3:$E$5000,الاوردرات!B385,'تحميل المصنعيات'!$O$3:$O$5000)=0,"",SUMIF('تحميل المصنعيات'!$E$3:$E$5000,الاوردرات!B385,'تحميل المصنعيات'!$O$3:$O$5000))</f>
        <v/>
      </c>
      <c r="L385" s="145" t="str">
        <f>IF(SUMIF('تحميل الخامات'!$F$3:$F$5000,الاوردرات!B385,'تحميل الخامات'!$M$3:$M$5000)=0,"",SUMIF('تحميل الخامات'!$F$3:$F$5000,الاوردرات!B385,'تحميل الخامات'!$M$3:$M$5000))</f>
        <v/>
      </c>
      <c r="M385" s="145" t="str">
        <f t="shared" si="10"/>
        <v/>
      </c>
      <c r="N385" s="145" t="str">
        <f t="shared" si="11"/>
        <v/>
      </c>
    </row>
    <row r="386" spans="2:14" ht="30" x14ac:dyDescent="0.25">
      <c r="B386" s="141">
        <v>384</v>
      </c>
      <c r="C386" s="143"/>
      <c r="D386" s="143"/>
      <c r="E386" s="143"/>
      <c r="F386" s="143"/>
      <c r="G386" s="143"/>
      <c r="H386" s="196"/>
      <c r="I386" s="144" t="str">
        <f>_xlfn.IFNA(VLOOKUP(B386,'تحميل المصنعيات'!$E$1:$AP$5000,38,0),"")</f>
        <v/>
      </c>
      <c r="J386" s="144" t="str" cm="1">
        <f t="array" ref="J386">_xlfn.IFNA(LOOKUP(5,1/(B386='تحميل المصنعيات'!$E$1:$E$5000),'تحميل المصنعيات'!$AP$1:$AP$5000),"")</f>
        <v/>
      </c>
      <c r="K386" s="145" t="str">
        <f>IF(SUMIF('تحميل المصنعيات'!$E$3:$E$5000,الاوردرات!B386,'تحميل المصنعيات'!$O$3:$O$5000)=0,"",SUMIF('تحميل المصنعيات'!$E$3:$E$5000,الاوردرات!B386,'تحميل المصنعيات'!$O$3:$O$5000))</f>
        <v/>
      </c>
      <c r="L386" s="145" t="str">
        <f>IF(SUMIF('تحميل الخامات'!$F$3:$F$5000,الاوردرات!B386,'تحميل الخامات'!$M$3:$M$5000)=0,"",SUMIF('تحميل الخامات'!$F$3:$F$5000,الاوردرات!B386,'تحميل الخامات'!$M$3:$M$5000))</f>
        <v/>
      </c>
      <c r="M386" s="145" t="str">
        <f t="shared" si="10"/>
        <v/>
      </c>
      <c r="N386" s="145" t="str">
        <f t="shared" si="11"/>
        <v/>
      </c>
    </row>
    <row r="387" spans="2:14" ht="30" x14ac:dyDescent="0.25">
      <c r="B387" s="140">
        <v>385</v>
      </c>
      <c r="C387" s="143"/>
      <c r="D387" s="143"/>
      <c r="E387" s="143"/>
      <c r="F387" s="143"/>
      <c r="G387" s="143"/>
      <c r="H387" s="196"/>
      <c r="I387" s="144" t="str">
        <f>_xlfn.IFNA(VLOOKUP(B387,'تحميل المصنعيات'!$E$1:$AP$5000,38,0),"")</f>
        <v/>
      </c>
      <c r="J387" s="144" t="str" cm="1">
        <f t="array" ref="J387">_xlfn.IFNA(LOOKUP(5,1/(B387='تحميل المصنعيات'!$E$1:$E$5000),'تحميل المصنعيات'!$AP$1:$AP$5000),"")</f>
        <v/>
      </c>
      <c r="K387" s="145" t="str">
        <f>IF(SUMIF('تحميل المصنعيات'!$E$3:$E$5000,الاوردرات!B387,'تحميل المصنعيات'!$O$3:$O$5000)=0,"",SUMIF('تحميل المصنعيات'!$E$3:$E$5000,الاوردرات!B387,'تحميل المصنعيات'!$O$3:$O$5000))</f>
        <v/>
      </c>
      <c r="L387" s="145" t="str">
        <f>IF(SUMIF('تحميل الخامات'!$F$3:$F$5000,الاوردرات!B387,'تحميل الخامات'!$M$3:$M$5000)=0,"",SUMIF('تحميل الخامات'!$F$3:$F$5000,الاوردرات!B387,'تحميل الخامات'!$M$3:$M$5000))</f>
        <v/>
      </c>
      <c r="M387" s="145" t="str">
        <f t="shared" ref="M387:M450" si="12">IFERROR(K387/G387,"")</f>
        <v/>
      </c>
      <c r="N387" s="145" t="str">
        <f t="shared" ref="N387:N450" si="13">IFERROR(L387/G387,"")</f>
        <v/>
      </c>
    </row>
    <row r="388" spans="2:14" ht="30" x14ac:dyDescent="0.25">
      <c r="B388" s="141">
        <v>386</v>
      </c>
      <c r="C388" s="143"/>
      <c r="D388" s="143"/>
      <c r="E388" s="143"/>
      <c r="F388" s="143"/>
      <c r="G388" s="143"/>
      <c r="H388" s="196"/>
      <c r="I388" s="144" t="str">
        <f>_xlfn.IFNA(VLOOKUP(B388,'تحميل المصنعيات'!$E$1:$AP$5000,38,0),"")</f>
        <v/>
      </c>
      <c r="J388" s="144" t="str" cm="1">
        <f t="array" ref="J388">_xlfn.IFNA(LOOKUP(5,1/(B388='تحميل المصنعيات'!$E$1:$E$5000),'تحميل المصنعيات'!$AP$1:$AP$5000),"")</f>
        <v/>
      </c>
      <c r="K388" s="145" t="str">
        <f>IF(SUMIF('تحميل المصنعيات'!$E$3:$E$5000,الاوردرات!B388,'تحميل المصنعيات'!$O$3:$O$5000)=0,"",SUMIF('تحميل المصنعيات'!$E$3:$E$5000,الاوردرات!B388,'تحميل المصنعيات'!$O$3:$O$5000))</f>
        <v/>
      </c>
      <c r="L388" s="145" t="str">
        <f>IF(SUMIF('تحميل الخامات'!$F$3:$F$5000,الاوردرات!B388,'تحميل الخامات'!$M$3:$M$5000)=0,"",SUMIF('تحميل الخامات'!$F$3:$F$5000,الاوردرات!B388,'تحميل الخامات'!$M$3:$M$5000))</f>
        <v/>
      </c>
      <c r="M388" s="145" t="str">
        <f t="shared" si="12"/>
        <v/>
      </c>
      <c r="N388" s="145" t="str">
        <f t="shared" si="13"/>
        <v/>
      </c>
    </row>
    <row r="389" spans="2:14" ht="30" x14ac:dyDescent="0.25">
      <c r="B389" s="140">
        <v>387</v>
      </c>
      <c r="C389" s="143"/>
      <c r="D389" s="143"/>
      <c r="E389" s="143"/>
      <c r="F389" s="143"/>
      <c r="G389" s="143"/>
      <c r="H389" s="196"/>
      <c r="I389" s="144" t="str">
        <f>_xlfn.IFNA(VLOOKUP(B389,'تحميل المصنعيات'!$E$1:$AP$5000,38,0),"")</f>
        <v/>
      </c>
      <c r="J389" s="144" t="str" cm="1">
        <f t="array" ref="J389">_xlfn.IFNA(LOOKUP(5,1/(B389='تحميل المصنعيات'!$E$1:$E$5000),'تحميل المصنعيات'!$AP$1:$AP$5000),"")</f>
        <v/>
      </c>
      <c r="K389" s="145" t="str">
        <f>IF(SUMIF('تحميل المصنعيات'!$E$3:$E$5000,الاوردرات!B389,'تحميل المصنعيات'!$O$3:$O$5000)=0,"",SUMIF('تحميل المصنعيات'!$E$3:$E$5000,الاوردرات!B389,'تحميل المصنعيات'!$O$3:$O$5000))</f>
        <v/>
      </c>
      <c r="L389" s="145" t="str">
        <f>IF(SUMIF('تحميل الخامات'!$F$3:$F$5000,الاوردرات!B389,'تحميل الخامات'!$M$3:$M$5000)=0,"",SUMIF('تحميل الخامات'!$F$3:$F$5000,الاوردرات!B389,'تحميل الخامات'!$M$3:$M$5000))</f>
        <v/>
      </c>
      <c r="M389" s="145" t="str">
        <f t="shared" si="12"/>
        <v/>
      </c>
      <c r="N389" s="145" t="str">
        <f t="shared" si="13"/>
        <v/>
      </c>
    </row>
    <row r="390" spans="2:14" ht="30" x14ac:dyDescent="0.25">
      <c r="B390" s="141">
        <v>388</v>
      </c>
      <c r="C390" s="143"/>
      <c r="D390" s="143"/>
      <c r="E390" s="143"/>
      <c r="F390" s="143"/>
      <c r="G390" s="143"/>
      <c r="H390" s="196"/>
      <c r="I390" s="144" t="str">
        <f>_xlfn.IFNA(VLOOKUP(B390,'تحميل المصنعيات'!$E$1:$AP$5000,38,0),"")</f>
        <v/>
      </c>
      <c r="J390" s="144" t="str" cm="1">
        <f t="array" ref="J390">_xlfn.IFNA(LOOKUP(5,1/(B390='تحميل المصنعيات'!$E$1:$E$5000),'تحميل المصنعيات'!$AP$1:$AP$5000),"")</f>
        <v/>
      </c>
      <c r="K390" s="145" t="str">
        <f>IF(SUMIF('تحميل المصنعيات'!$E$3:$E$5000,الاوردرات!B390,'تحميل المصنعيات'!$O$3:$O$5000)=0,"",SUMIF('تحميل المصنعيات'!$E$3:$E$5000,الاوردرات!B390,'تحميل المصنعيات'!$O$3:$O$5000))</f>
        <v/>
      </c>
      <c r="L390" s="145" t="str">
        <f>IF(SUMIF('تحميل الخامات'!$F$3:$F$5000,الاوردرات!B390,'تحميل الخامات'!$M$3:$M$5000)=0,"",SUMIF('تحميل الخامات'!$F$3:$F$5000,الاوردرات!B390,'تحميل الخامات'!$M$3:$M$5000))</f>
        <v/>
      </c>
      <c r="M390" s="145" t="str">
        <f t="shared" si="12"/>
        <v/>
      </c>
      <c r="N390" s="145" t="str">
        <f t="shared" si="13"/>
        <v/>
      </c>
    </row>
    <row r="391" spans="2:14" ht="30" x14ac:dyDescent="0.25">
      <c r="B391" s="140">
        <v>389</v>
      </c>
      <c r="C391" s="143"/>
      <c r="D391" s="143"/>
      <c r="E391" s="143"/>
      <c r="F391" s="143"/>
      <c r="G391" s="143"/>
      <c r="H391" s="196"/>
      <c r="I391" s="144" t="str">
        <f>_xlfn.IFNA(VLOOKUP(B391,'تحميل المصنعيات'!$E$1:$AP$5000,38,0),"")</f>
        <v/>
      </c>
      <c r="J391" s="144" t="str" cm="1">
        <f t="array" ref="J391">_xlfn.IFNA(LOOKUP(5,1/(B391='تحميل المصنعيات'!$E$1:$E$5000),'تحميل المصنعيات'!$AP$1:$AP$5000),"")</f>
        <v/>
      </c>
      <c r="K391" s="145" t="str">
        <f>IF(SUMIF('تحميل المصنعيات'!$E$3:$E$5000,الاوردرات!B391,'تحميل المصنعيات'!$O$3:$O$5000)=0,"",SUMIF('تحميل المصنعيات'!$E$3:$E$5000,الاوردرات!B391,'تحميل المصنعيات'!$O$3:$O$5000))</f>
        <v/>
      </c>
      <c r="L391" s="145" t="str">
        <f>IF(SUMIF('تحميل الخامات'!$F$3:$F$5000,الاوردرات!B391,'تحميل الخامات'!$M$3:$M$5000)=0,"",SUMIF('تحميل الخامات'!$F$3:$F$5000,الاوردرات!B391,'تحميل الخامات'!$M$3:$M$5000))</f>
        <v/>
      </c>
      <c r="M391" s="145" t="str">
        <f t="shared" si="12"/>
        <v/>
      </c>
      <c r="N391" s="145" t="str">
        <f t="shared" si="13"/>
        <v/>
      </c>
    </row>
    <row r="392" spans="2:14" ht="30" x14ac:dyDescent="0.25">
      <c r="B392" s="141">
        <v>390</v>
      </c>
      <c r="C392" s="143"/>
      <c r="D392" s="143"/>
      <c r="E392" s="143"/>
      <c r="F392" s="143"/>
      <c r="G392" s="143"/>
      <c r="H392" s="196"/>
      <c r="I392" s="144" t="str">
        <f>_xlfn.IFNA(VLOOKUP(B392,'تحميل المصنعيات'!$E$1:$AP$5000,38,0),"")</f>
        <v/>
      </c>
      <c r="J392" s="144" t="str" cm="1">
        <f t="array" ref="J392">_xlfn.IFNA(LOOKUP(5,1/(B392='تحميل المصنعيات'!$E$1:$E$5000),'تحميل المصنعيات'!$AP$1:$AP$5000),"")</f>
        <v/>
      </c>
      <c r="K392" s="145" t="str">
        <f>IF(SUMIF('تحميل المصنعيات'!$E$3:$E$5000,الاوردرات!B392,'تحميل المصنعيات'!$O$3:$O$5000)=0,"",SUMIF('تحميل المصنعيات'!$E$3:$E$5000,الاوردرات!B392,'تحميل المصنعيات'!$O$3:$O$5000))</f>
        <v/>
      </c>
      <c r="L392" s="145" t="str">
        <f>IF(SUMIF('تحميل الخامات'!$F$3:$F$5000,الاوردرات!B392,'تحميل الخامات'!$M$3:$M$5000)=0,"",SUMIF('تحميل الخامات'!$F$3:$F$5000,الاوردرات!B392,'تحميل الخامات'!$M$3:$M$5000))</f>
        <v/>
      </c>
      <c r="M392" s="145" t="str">
        <f t="shared" si="12"/>
        <v/>
      </c>
      <c r="N392" s="145" t="str">
        <f t="shared" si="13"/>
        <v/>
      </c>
    </row>
    <row r="393" spans="2:14" ht="30" x14ac:dyDescent="0.25">
      <c r="B393" s="140">
        <v>391</v>
      </c>
      <c r="C393" s="143"/>
      <c r="D393" s="143"/>
      <c r="E393" s="143"/>
      <c r="F393" s="143"/>
      <c r="G393" s="143"/>
      <c r="H393" s="196"/>
      <c r="I393" s="144" t="str">
        <f>_xlfn.IFNA(VLOOKUP(B393,'تحميل المصنعيات'!$E$1:$AP$5000,38,0),"")</f>
        <v/>
      </c>
      <c r="J393" s="144" t="str" cm="1">
        <f t="array" ref="J393">_xlfn.IFNA(LOOKUP(5,1/(B393='تحميل المصنعيات'!$E$1:$E$5000),'تحميل المصنعيات'!$AP$1:$AP$5000),"")</f>
        <v/>
      </c>
      <c r="K393" s="145" t="str">
        <f>IF(SUMIF('تحميل المصنعيات'!$E$3:$E$5000,الاوردرات!B393,'تحميل المصنعيات'!$O$3:$O$5000)=0,"",SUMIF('تحميل المصنعيات'!$E$3:$E$5000,الاوردرات!B393,'تحميل المصنعيات'!$O$3:$O$5000))</f>
        <v/>
      </c>
      <c r="L393" s="145" t="str">
        <f>IF(SUMIF('تحميل الخامات'!$F$3:$F$5000,الاوردرات!B393,'تحميل الخامات'!$M$3:$M$5000)=0,"",SUMIF('تحميل الخامات'!$F$3:$F$5000,الاوردرات!B393,'تحميل الخامات'!$M$3:$M$5000))</f>
        <v/>
      </c>
      <c r="M393" s="145" t="str">
        <f t="shared" si="12"/>
        <v/>
      </c>
      <c r="N393" s="145" t="str">
        <f t="shared" si="13"/>
        <v/>
      </c>
    </row>
    <row r="394" spans="2:14" ht="30" x14ac:dyDescent="0.25">
      <c r="B394" s="141">
        <v>392</v>
      </c>
      <c r="C394" s="143"/>
      <c r="D394" s="143"/>
      <c r="E394" s="143"/>
      <c r="F394" s="143"/>
      <c r="G394" s="143"/>
      <c r="H394" s="196"/>
      <c r="I394" s="144" t="str">
        <f>_xlfn.IFNA(VLOOKUP(B394,'تحميل المصنعيات'!$E$1:$AP$5000,38,0),"")</f>
        <v/>
      </c>
      <c r="J394" s="144" t="str" cm="1">
        <f t="array" ref="J394">_xlfn.IFNA(LOOKUP(5,1/(B394='تحميل المصنعيات'!$E$1:$E$5000),'تحميل المصنعيات'!$AP$1:$AP$5000),"")</f>
        <v/>
      </c>
      <c r="K394" s="145" t="str">
        <f>IF(SUMIF('تحميل المصنعيات'!$E$3:$E$5000,الاوردرات!B394,'تحميل المصنعيات'!$O$3:$O$5000)=0,"",SUMIF('تحميل المصنعيات'!$E$3:$E$5000,الاوردرات!B394,'تحميل المصنعيات'!$O$3:$O$5000))</f>
        <v/>
      </c>
      <c r="L394" s="145" t="str">
        <f>IF(SUMIF('تحميل الخامات'!$F$3:$F$5000,الاوردرات!B394,'تحميل الخامات'!$M$3:$M$5000)=0,"",SUMIF('تحميل الخامات'!$F$3:$F$5000,الاوردرات!B394,'تحميل الخامات'!$M$3:$M$5000))</f>
        <v/>
      </c>
      <c r="M394" s="145" t="str">
        <f t="shared" si="12"/>
        <v/>
      </c>
      <c r="N394" s="145" t="str">
        <f t="shared" si="13"/>
        <v/>
      </c>
    </row>
    <row r="395" spans="2:14" ht="30" x14ac:dyDescent="0.25">
      <c r="B395" s="140">
        <v>393</v>
      </c>
      <c r="C395" s="143"/>
      <c r="D395" s="143"/>
      <c r="E395" s="143"/>
      <c r="F395" s="143"/>
      <c r="G395" s="143"/>
      <c r="H395" s="196"/>
      <c r="I395" s="144" t="str">
        <f>_xlfn.IFNA(VLOOKUP(B395,'تحميل المصنعيات'!$E$1:$AP$5000,38,0),"")</f>
        <v/>
      </c>
      <c r="J395" s="144" t="str" cm="1">
        <f t="array" ref="J395">_xlfn.IFNA(LOOKUP(5,1/(B395='تحميل المصنعيات'!$E$1:$E$5000),'تحميل المصنعيات'!$AP$1:$AP$5000),"")</f>
        <v/>
      </c>
      <c r="K395" s="145" t="str">
        <f>IF(SUMIF('تحميل المصنعيات'!$E$3:$E$5000,الاوردرات!B395,'تحميل المصنعيات'!$O$3:$O$5000)=0,"",SUMIF('تحميل المصنعيات'!$E$3:$E$5000,الاوردرات!B395,'تحميل المصنعيات'!$O$3:$O$5000))</f>
        <v/>
      </c>
      <c r="L395" s="145" t="str">
        <f>IF(SUMIF('تحميل الخامات'!$F$3:$F$5000,الاوردرات!B395,'تحميل الخامات'!$M$3:$M$5000)=0,"",SUMIF('تحميل الخامات'!$F$3:$F$5000,الاوردرات!B395,'تحميل الخامات'!$M$3:$M$5000))</f>
        <v/>
      </c>
      <c r="M395" s="145" t="str">
        <f t="shared" si="12"/>
        <v/>
      </c>
      <c r="N395" s="145" t="str">
        <f t="shared" si="13"/>
        <v/>
      </c>
    </row>
    <row r="396" spans="2:14" ht="30" x14ac:dyDescent="0.25">
      <c r="B396" s="141">
        <v>394</v>
      </c>
      <c r="C396" s="143"/>
      <c r="D396" s="143"/>
      <c r="E396" s="143"/>
      <c r="F396" s="143"/>
      <c r="G396" s="143"/>
      <c r="H396" s="196"/>
      <c r="I396" s="144" t="str">
        <f>_xlfn.IFNA(VLOOKUP(B396,'تحميل المصنعيات'!$E$1:$AP$5000,38,0),"")</f>
        <v/>
      </c>
      <c r="J396" s="144" t="str" cm="1">
        <f t="array" ref="J396">_xlfn.IFNA(LOOKUP(5,1/(B396='تحميل المصنعيات'!$E$1:$E$5000),'تحميل المصنعيات'!$AP$1:$AP$5000),"")</f>
        <v/>
      </c>
      <c r="K396" s="145" t="str">
        <f>IF(SUMIF('تحميل المصنعيات'!$E$3:$E$5000,الاوردرات!B396,'تحميل المصنعيات'!$O$3:$O$5000)=0,"",SUMIF('تحميل المصنعيات'!$E$3:$E$5000,الاوردرات!B396,'تحميل المصنعيات'!$O$3:$O$5000))</f>
        <v/>
      </c>
      <c r="L396" s="145" t="str">
        <f>IF(SUMIF('تحميل الخامات'!$F$3:$F$5000,الاوردرات!B396,'تحميل الخامات'!$M$3:$M$5000)=0,"",SUMIF('تحميل الخامات'!$F$3:$F$5000,الاوردرات!B396,'تحميل الخامات'!$M$3:$M$5000))</f>
        <v/>
      </c>
      <c r="M396" s="145" t="str">
        <f t="shared" si="12"/>
        <v/>
      </c>
      <c r="N396" s="145" t="str">
        <f t="shared" si="13"/>
        <v/>
      </c>
    </row>
    <row r="397" spans="2:14" ht="30" x14ac:dyDescent="0.25">
      <c r="B397" s="140">
        <v>395</v>
      </c>
      <c r="C397" s="143"/>
      <c r="D397" s="143"/>
      <c r="E397" s="143"/>
      <c r="F397" s="143"/>
      <c r="G397" s="143"/>
      <c r="H397" s="196"/>
      <c r="I397" s="144" t="str">
        <f>_xlfn.IFNA(VLOOKUP(B397,'تحميل المصنعيات'!$E$1:$AP$5000,38,0),"")</f>
        <v/>
      </c>
      <c r="J397" s="144" t="str" cm="1">
        <f t="array" ref="J397">_xlfn.IFNA(LOOKUP(5,1/(B397='تحميل المصنعيات'!$E$1:$E$5000),'تحميل المصنعيات'!$AP$1:$AP$5000),"")</f>
        <v/>
      </c>
      <c r="K397" s="145" t="str">
        <f>IF(SUMIF('تحميل المصنعيات'!$E$3:$E$5000,الاوردرات!B397,'تحميل المصنعيات'!$O$3:$O$5000)=0,"",SUMIF('تحميل المصنعيات'!$E$3:$E$5000,الاوردرات!B397,'تحميل المصنعيات'!$O$3:$O$5000))</f>
        <v/>
      </c>
      <c r="L397" s="145" t="str">
        <f>IF(SUMIF('تحميل الخامات'!$F$3:$F$5000,الاوردرات!B397,'تحميل الخامات'!$M$3:$M$5000)=0,"",SUMIF('تحميل الخامات'!$F$3:$F$5000,الاوردرات!B397,'تحميل الخامات'!$M$3:$M$5000))</f>
        <v/>
      </c>
      <c r="M397" s="145" t="str">
        <f t="shared" si="12"/>
        <v/>
      </c>
      <c r="N397" s="145" t="str">
        <f t="shared" si="13"/>
        <v/>
      </c>
    </row>
    <row r="398" spans="2:14" ht="30" x14ac:dyDescent="0.25">
      <c r="B398" s="141">
        <v>396</v>
      </c>
      <c r="C398" s="143"/>
      <c r="D398" s="143"/>
      <c r="E398" s="143"/>
      <c r="F398" s="143"/>
      <c r="G398" s="143"/>
      <c r="H398" s="196"/>
      <c r="I398" s="144" t="str">
        <f>_xlfn.IFNA(VLOOKUP(B398,'تحميل المصنعيات'!$E$1:$AP$5000,38,0),"")</f>
        <v/>
      </c>
      <c r="J398" s="144" t="str" cm="1">
        <f t="array" ref="J398">_xlfn.IFNA(LOOKUP(5,1/(B398='تحميل المصنعيات'!$E$1:$E$5000),'تحميل المصنعيات'!$AP$1:$AP$5000),"")</f>
        <v/>
      </c>
      <c r="K398" s="145" t="str">
        <f>IF(SUMIF('تحميل المصنعيات'!$E$3:$E$5000,الاوردرات!B398,'تحميل المصنعيات'!$O$3:$O$5000)=0,"",SUMIF('تحميل المصنعيات'!$E$3:$E$5000,الاوردرات!B398,'تحميل المصنعيات'!$O$3:$O$5000))</f>
        <v/>
      </c>
      <c r="L398" s="145" t="str">
        <f>IF(SUMIF('تحميل الخامات'!$F$3:$F$5000,الاوردرات!B398,'تحميل الخامات'!$M$3:$M$5000)=0,"",SUMIF('تحميل الخامات'!$F$3:$F$5000,الاوردرات!B398,'تحميل الخامات'!$M$3:$M$5000))</f>
        <v/>
      </c>
      <c r="M398" s="145" t="str">
        <f t="shared" si="12"/>
        <v/>
      </c>
      <c r="N398" s="145" t="str">
        <f t="shared" si="13"/>
        <v/>
      </c>
    </row>
    <row r="399" spans="2:14" ht="30" x14ac:dyDescent="0.25">
      <c r="B399" s="140">
        <v>397</v>
      </c>
      <c r="C399" s="143"/>
      <c r="D399" s="143"/>
      <c r="E399" s="143"/>
      <c r="F399" s="143"/>
      <c r="G399" s="143"/>
      <c r="H399" s="196"/>
      <c r="I399" s="144" t="str">
        <f>_xlfn.IFNA(VLOOKUP(B399,'تحميل المصنعيات'!$E$1:$AP$5000,38,0),"")</f>
        <v/>
      </c>
      <c r="J399" s="144" t="str" cm="1">
        <f t="array" ref="J399">_xlfn.IFNA(LOOKUP(5,1/(B399='تحميل المصنعيات'!$E$1:$E$5000),'تحميل المصنعيات'!$AP$1:$AP$5000),"")</f>
        <v/>
      </c>
      <c r="K399" s="145" t="str">
        <f>IF(SUMIF('تحميل المصنعيات'!$E$3:$E$5000,الاوردرات!B399,'تحميل المصنعيات'!$O$3:$O$5000)=0,"",SUMIF('تحميل المصنعيات'!$E$3:$E$5000,الاوردرات!B399,'تحميل المصنعيات'!$O$3:$O$5000))</f>
        <v/>
      </c>
      <c r="L399" s="145" t="str">
        <f>IF(SUMIF('تحميل الخامات'!$F$3:$F$5000,الاوردرات!B399,'تحميل الخامات'!$M$3:$M$5000)=0,"",SUMIF('تحميل الخامات'!$F$3:$F$5000,الاوردرات!B399,'تحميل الخامات'!$M$3:$M$5000))</f>
        <v/>
      </c>
      <c r="M399" s="145" t="str">
        <f t="shared" si="12"/>
        <v/>
      </c>
      <c r="N399" s="145" t="str">
        <f t="shared" si="13"/>
        <v/>
      </c>
    </row>
    <row r="400" spans="2:14" ht="30" x14ac:dyDescent="0.25">
      <c r="B400" s="141">
        <v>398</v>
      </c>
      <c r="C400" s="143"/>
      <c r="D400" s="143"/>
      <c r="E400" s="143"/>
      <c r="F400" s="143"/>
      <c r="G400" s="143"/>
      <c r="H400" s="196"/>
      <c r="I400" s="144" t="str">
        <f>_xlfn.IFNA(VLOOKUP(B400,'تحميل المصنعيات'!$E$1:$AP$5000,38,0),"")</f>
        <v/>
      </c>
      <c r="J400" s="144" t="str" cm="1">
        <f t="array" ref="J400">_xlfn.IFNA(LOOKUP(5,1/(B400='تحميل المصنعيات'!$E$1:$E$5000),'تحميل المصنعيات'!$AP$1:$AP$5000),"")</f>
        <v/>
      </c>
      <c r="K400" s="145" t="str">
        <f>IF(SUMIF('تحميل المصنعيات'!$E$3:$E$5000,الاوردرات!B400,'تحميل المصنعيات'!$O$3:$O$5000)=0,"",SUMIF('تحميل المصنعيات'!$E$3:$E$5000,الاوردرات!B400,'تحميل المصنعيات'!$O$3:$O$5000))</f>
        <v/>
      </c>
      <c r="L400" s="145" t="str">
        <f>IF(SUMIF('تحميل الخامات'!$F$3:$F$5000,الاوردرات!B400,'تحميل الخامات'!$M$3:$M$5000)=0,"",SUMIF('تحميل الخامات'!$F$3:$F$5000,الاوردرات!B400,'تحميل الخامات'!$M$3:$M$5000))</f>
        <v/>
      </c>
      <c r="M400" s="145" t="str">
        <f t="shared" si="12"/>
        <v/>
      </c>
      <c r="N400" s="145" t="str">
        <f t="shared" si="13"/>
        <v/>
      </c>
    </row>
    <row r="401" spans="2:14" ht="30" x14ac:dyDescent="0.25">
      <c r="B401" s="140">
        <v>399</v>
      </c>
      <c r="C401" s="143"/>
      <c r="D401" s="143"/>
      <c r="E401" s="143"/>
      <c r="F401" s="143"/>
      <c r="G401" s="143"/>
      <c r="H401" s="196"/>
      <c r="I401" s="144" t="str">
        <f>_xlfn.IFNA(VLOOKUP(B401,'تحميل المصنعيات'!$E$1:$AP$5000,38,0),"")</f>
        <v/>
      </c>
      <c r="J401" s="144" t="str" cm="1">
        <f t="array" ref="J401">_xlfn.IFNA(LOOKUP(5,1/(B401='تحميل المصنعيات'!$E$1:$E$5000),'تحميل المصنعيات'!$AP$1:$AP$5000),"")</f>
        <v/>
      </c>
      <c r="K401" s="145" t="str">
        <f>IF(SUMIF('تحميل المصنعيات'!$E$3:$E$5000,الاوردرات!B401,'تحميل المصنعيات'!$O$3:$O$5000)=0,"",SUMIF('تحميل المصنعيات'!$E$3:$E$5000,الاوردرات!B401,'تحميل المصنعيات'!$O$3:$O$5000))</f>
        <v/>
      </c>
      <c r="L401" s="145" t="str">
        <f>IF(SUMIF('تحميل الخامات'!$F$3:$F$5000,الاوردرات!B401,'تحميل الخامات'!$M$3:$M$5000)=0,"",SUMIF('تحميل الخامات'!$F$3:$F$5000,الاوردرات!B401,'تحميل الخامات'!$M$3:$M$5000))</f>
        <v/>
      </c>
      <c r="M401" s="145" t="str">
        <f t="shared" si="12"/>
        <v/>
      </c>
      <c r="N401" s="145" t="str">
        <f t="shared" si="13"/>
        <v/>
      </c>
    </row>
    <row r="402" spans="2:14" ht="30" x14ac:dyDescent="0.25">
      <c r="B402" s="141">
        <v>400</v>
      </c>
      <c r="C402" s="143"/>
      <c r="D402" s="143"/>
      <c r="E402" s="143"/>
      <c r="F402" s="143"/>
      <c r="G402" s="143"/>
      <c r="H402" s="196"/>
      <c r="I402" s="144" t="str">
        <f>_xlfn.IFNA(VLOOKUP(B402,'تحميل المصنعيات'!$E$1:$AP$5000,38,0),"")</f>
        <v/>
      </c>
      <c r="J402" s="144" t="str" cm="1">
        <f t="array" ref="J402">_xlfn.IFNA(LOOKUP(5,1/(B402='تحميل المصنعيات'!$E$1:$E$5000),'تحميل المصنعيات'!$AP$1:$AP$5000),"")</f>
        <v/>
      </c>
      <c r="K402" s="145" t="str">
        <f>IF(SUMIF('تحميل المصنعيات'!$E$3:$E$5000,الاوردرات!B402,'تحميل المصنعيات'!$O$3:$O$5000)=0,"",SUMIF('تحميل المصنعيات'!$E$3:$E$5000,الاوردرات!B402,'تحميل المصنعيات'!$O$3:$O$5000))</f>
        <v/>
      </c>
      <c r="L402" s="145" t="str">
        <f>IF(SUMIF('تحميل الخامات'!$F$3:$F$5000,الاوردرات!B402,'تحميل الخامات'!$M$3:$M$5000)=0,"",SUMIF('تحميل الخامات'!$F$3:$F$5000,الاوردرات!B402,'تحميل الخامات'!$M$3:$M$5000))</f>
        <v/>
      </c>
      <c r="M402" s="145" t="str">
        <f t="shared" si="12"/>
        <v/>
      </c>
      <c r="N402" s="145" t="str">
        <f t="shared" si="13"/>
        <v/>
      </c>
    </row>
    <row r="403" spans="2:14" ht="30" x14ac:dyDescent="0.25">
      <c r="B403" s="140">
        <v>401</v>
      </c>
      <c r="C403" s="143"/>
      <c r="D403" s="143"/>
      <c r="E403" s="143"/>
      <c r="F403" s="143"/>
      <c r="G403" s="143"/>
      <c r="H403" s="196"/>
      <c r="I403" s="144" t="str">
        <f>_xlfn.IFNA(VLOOKUP(B403,'تحميل المصنعيات'!$E$1:$AP$5000,38,0),"")</f>
        <v/>
      </c>
      <c r="J403" s="144" t="str" cm="1">
        <f t="array" ref="J403">_xlfn.IFNA(LOOKUP(5,1/(B403='تحميل المصنعيات'!$E$1:$E$5000),'تحميل المصنعيات'!$AP$1:$AP$5000),"")</f>
        <v/>
      </c>
      <c r="K403" s="145" t="str">
        <f>IF(SUMIF('تحميل المصنعيات'!$E$3:$E$5000,الاوردرات!B403,'تحميل المصنعيات'!$O$3:$O$5000)=0,"",SUMIF('تحميل المصنعيات'!$E$3:$E$5000,الاوردرات!B403,'تحميل المصنعيات'!$O$3:$O$5000))</f>
        <v/>
      </c>
      <c r="L403" s="145" t="str">
        <f>IF(SUMIF('تحميل الخامات'!$F$3:$F$5000,الاوردرات!B403,'تحميل الخامات'!$M$3:$M$5000)=0,"",SUMIF('تحميل الخامات'!$F$3:$F$5000,الاوردرات!B403,'تحميل الخامات'!$M$3:$M$5000))</f>
        <v/>
      </c>
      <c r="M403" s="145" t="str">
        <f t="shared" si="12"/>
        <v/>
      </c>
      <c r="N403" s="145" t="str">
        <f t="shared" si="13"/>
        <v/>
      </c>
    </row>
    <row r="404" spans="2:14" ht="30" x14ac:dyDescent="0.25">
      <c r="B404" s="141">
        <v>402</v>
      </c>
      <c r="C404" s="143"/>
      <c r="D404" s="143"/>
      <c r="E404" s="143"/>
      <c r="F404" s="143"/>
      <c r="G404" s="143"/>
      <c r="H404" s="196"/>
      <c r="I404" s="144" t="str">
        <f>_xlfn.IFNA(VLOOKUP(B404,'تحميل المصنعيات'!$E$1:$AP$5000,38,0),"")</f>
        <v/>
      </c>
      <c r="J404" s="144" t="str" cm="1">
        <f t="array" ref="J404">_xlfn.IFNA(LOOKUP(5,1/(B404='تحميل المصنعيات'!$E$1:$E$5000),'تحميل المصنعيات'!$AP$1:$AP$5000),"")</f>
        <v/>
      </c>
      <c r="K404" s="145" t="str">
        <f>IF(SUMIF('تحميل المصنعيات'!$E$3:$E$5000,الاوردرات!B404,'تحميل المصنعيات'!$O$3:$O$5000)=0,"",SUMIF('تحميل المصنعيات'!$E$3:$E$5000,الاوردرات!B404,'تحميل المصنعيات'!$O$3:$O$5000))</f>
        <v/>
      </c>
      <c r="L404" s="145" t="str">
        <f>IF(SUMIF('تحميل الخامات'!$F$3:$F$5000,الاوردرات!B404,'تحميل الخامات'!$M$3:$M$5000)=0,"",SUMIF('تحميل الخامات'!$F$3:$F$5000,الاوردرات!B404,'تحميل الخامات'!$M$3:$M$5000))</f>
        <v/>
      </c>
      <c r="M404" s="145" t="str">
        <f t="shared" si="12"/>
        <v/>
      </c>
      <c r="N404" s="145" t="str">
        <f t="shared" si="13"/>
        <v/>
      </c>
    </row>
    <row r="405" spans="2:14" ht="30" x14ac:dyDescent="0.25">
      <c r="B405" s="140">
        <v>403</v>
      </c>
      <c r="C405" s="143"/>
      <c r="D405" s="143"/>
      <c r="E405" s="143"/>
      <c r="F405" s="143"/>
      <c r="G405" s="143"/>
      <c r="H405" s="196"/>
      <c r="I405" s="144" t="str">
        <f>_xlfn.IFNA(VLOOKUP(B405,'تحميل المصنعيات'!$E$1:$AP$5000,38,0),"")</f>
        <v/>
      </c>
      <c r="J405" s="144" t="str" cm="1">
        <f t="array" ref="J405">_xlfn.IFNA(LOOKUP(5,1/(B405='تحميل المصنعيات'!$E$1:$E$5000),'تحميل المصنعيات'!$AP$1:$AP$5000),"")</f>
        <v/>
      </c>
      <c r="K405" s="145" t="str">
        <f>IF(SUMIF('تحميل المصنعيات'!$E$3:$E$5000,الاوردرات!B405,'تحميل المصنعيات'!$O$3:$O$5000)=0,"",SUMIF('تحميل المصنعيات'!$E$3:$E$5000,الاوردرات!B405,'تحميل المصنعيات'!$O$3:$O$5000))</f>
        <v/>
      </c>
      <c r="L405" s="145" t="str">
        <f>IF(SUMIF('تحميل الخامات'!$F$3:$F$5000,الاوردرات!B405,'تحميل الخامات'!$M$3:$M$5000)=0,"",SUMIF('تحميل الخامات'!$F$3:$F$5000,الاوردرات!B405,'تحميل الخامات'!$M$3:$M$5000))</f>
        <v/>
      </c>
      <c r="M405" s="145" t="str">
        <f t="shared" si="12"/>
        <v/>
      </c>
      <c r="N405" s="145" t="str">
        <f t="shared" si="13"/>
        <v/>
      </c>
    </row>
    <row r="406" spans="2:14" ht="30" x14ac:dyDescent="0.25">
      <c r="B406" s="141">
        <v>404</v>
      </c>
      <c r="C406" s="143"/>
      <c r="D406" s="143"/>
      <c r="E406" s="143"/>
      <c r="F406" s="143"/>
      <c r="G406" s="143"/>
      <c r="H406" s="196"/>
      <c r="I406" s="144" t="str">
        <f>_xlfn.IFNA(VLOOKUP(B406,'تحميل المصنعيات'!$E$1:$AP$5000,38,0),"")</f>
        <v/>
      </c>
      <c r="J406" s="144" t="str" cm="1">
        <f t="array" ref="J406">_xlfn.IFNA(LOOKUP(5,1/(B406='تحميل المصنعيات'!$E$1:$E$5000),'تحميل المصنعيات'!$AP$1:$AP$5000),"")</f>
        <v/>
      </c>
      <c r="K406" s="145" t="str">
        <f>IF(SUMIF('تحميل المصنعيات'!$E$3:$E$5000,الاوردرات!B406,'تحميل المصنعيات'!$O$3:$O$5000)=0,"",SUMIF('تحميل المصنعيات'!$E$3:$E$5000,الاوردرات!B406,'تحميل المصنعيات'!$O$3:$O$5000))</f>
        <v/>
      </c>
      <c r="L406" s="145" t="str">
        <f>IF(SUMIF('تحميل الخامات'!$F$3:$F$5000,الاوردرات!B406,'تحميل الخامات'!$M$3:$M$5000)=0,"",SUMIF('تحميل الخامات'!$F$3:$F$5000,الاوردرات!B406,'تحميل الخامات'!$M$3:$M$5000))</f>
        <v/>
      </c>
      <c r="M406" s="145" t="str">
        <f t="shared" si="12"/>
        <v/>
      </c>
      <c r="N406" s="145" t="str">
        <f t="shared" si="13"/>
        <v/>
      </c>
    </row>
    <row r="407" spans="2:14" ht="30" x14ac:dyDescent="0.25">
      <c r="B407" s="140">
        <v>405</v>
      </c>
      <c r="C407" s="143"/>
      <c r="D407" s="143"/>
      <c r="E407" s="143"/>
      <c r="F407" s="143"/>
      <c r="G407" s="143"/>
      <c r="H407" s="196"/>
      <c r="I407" s="144" t="str">
        <f>_xlfn.IFNA(VLOOKUP(B407,'تحميل المصنعيات'!$E$1:$AP$5000,38,0),"")</f>
        <v/>
      </c>
      <c r="J407" s="144" t="str" cm="1">
        <f t="array" ref="J407">_xlfn.IFNA(LOOKUP(5,1/(B407='تحميل المصنعيات'!$E$1:$E$5000),'تحميل المصنعيات'!$AP$1:$AP$5000),"")</f>
        <v/>
      </c>
      <c r="K407" s="145" t="str">
        <f>IF(SUMIF('تحميل المصنعيات'!$E$3:$E$5000,الاوردرات!B407,'تحميل المصنعيات'!$O$3:$O$5000)=0,"",SUMIF('تحميل المصنعيات'!$E$3:$E$5000,الاوردرات!B407,'تحميل المصنعيات'!$O$3:$O$5000))</f>
        <v/>
      </c>
      <c r="L407" s="145" t="str">
        <f>IF(SUMIF('تحميل الخامات'!$F$3:$F$5000,الاوردرات!B407,'تحميل الخامات'!$M$3:$M$5000)=0,"",SUMIF('تحميل الخامات'!$F$3:$F$5000,الاوردرات!B407,'تحميل الخامات'!$M$3:$M$5000))</f>
        <v/>
      </c>
      <c r="M407" s="145" t="str">
        <f t="shared" si="12"/>
        <v/>
      </c>
      <c r="N407" s="145" t="str">
        <f t="shared" si="13"/>
        <v/>
      </c>
    </row>
    <row r="408" spans="2:14" ht="30" x14ac:dyDescent="0.25">
      <c r="B408" s="141">
        <v>406</v>
      </c>
      <c r="C408" s="143"/>
      <c r="D408" s="143"/>
      <c r="E408" s="143"/>
      <c r="F408" s="143"/>
      <c r="G408" s="143"/>
      <c r="H408" s="196"/>
      <c r="I408" s="144" t="str">
        <f>_xlfn.IFNA(VLOOKUP(B408,'تحميل المصنعيات'!$E$1:$AP$5000,38,0),"")</f>
        <v/>
      </c>
      <c r="J408" s="144" t="str" cm="1">
        <f t="array" ref="J408">_xlfn.IFNA(LOOKUP(5,1/(B408='تحميل المصنعيات'!$E$1:$E$5000),'تحميل المصنعيات'!$AP$1:$AP$5000),"")</f>
        <v/>
      </c>
      <c r="K408" s="145" t="str">
        <f>IF(SUMIF('تحميل المصنعيات'!$E$3:$E$5000,الاوردرات!B408,'تحميل المصنعيات'!$O$3:$O$5000)=0,"",SUMIF('تحميل المصنعيات'!$E$3:$E$5000,الاوردرات!B408,'تحميل المصنعيات'!$O$3:$O$5000))</f>
        <v/>
      </c>
      <c r="L408" s="145" t="str">
        <f>IF(SUMIF('تحميل الخامات'!$F$3:$F$5000,الاوردرات!B408,'تحميل الخامات'!$M$3:$M$5000)=0,"",SUMIF('تحميل الخامات'!$F$3:$F$5000,الاوردرات!B408,'تحميل الخامات'!$M$3:$M$5000))</f>
        <v/>
      </c>
      <c r="M408" s="145" t="str">
        <f t="shared" si="12"/>
        <v/>
      </c>
      <c r="N408" s="145" t="str">
        <f t="shared" si="13"/>
        <v/>
      </c>
    </row>
    <row r="409" spans="2:14" ht="30" x14ac:dyDescent="0.25">
      <c r="B409" s="140">
        <v>407</v>
      </c>
      <c r="C409" s="143"/>
      <c r="D409" s="143"/>
      <c r="E409" s="143"/>
      <c r="F409" s="143"/>
      <c r="G409" s="143"/>
      <c r="H409" s="196"/>
      <c r="I409" s="144" t="str">
        <f>_xlfn.IFNA(VLOOKUP(B409,'تحميل المصنعيات'!$E$1:$AP$5000,38,0),"")</f>
        <v/>
      </c>
      <c r="J409" s="144" t="str" cm="1">
        <f t="array" ref="J409">_xlfn.IFNA(LOOKUP(5,1/(B409='تحميل المصنعيات'!$E$1:$E$5000),'تحميل المصنعيات'!$AP$1:$AP$5000),"")</f>
        <v/>
      </c>
      <c r="K409" s="145" t="str">
        <f>IF(SUMIF('تحميل المصنعيات'!$E$3:$E$5000,الاوردرات!B409,'تحميل المصنعيات'!$O$3:$O$5000)=0,"",SUMIF('تحميل المصنعيات'!$E$3:$E$5000,الاوردرات!B409,'تحميل المصنعيات'!$O$3:$O$5000))</f>
        <v/>
      </c>
      <c r="L409" s="145" t="str">
        <f>IF(SUMIF('تحميل الخامات'!$F$3:$F$5000,الاوردرات!B409,'تحميل الخامات'!$M$3:$M$5000)=0,"",SUMIF('تحميل الخامات'!$F$3:$F$5000,الاوردرات!B409,'تحميل الخامات'!$M$3:$M$5000))</f>
        <v/>
      </c>
      <c r="M409" s="145" t="str">
        <f t="shared" si="12"/>
        <v/>
      </c>
      <c r="N409" s="145" t="str">
        <f t="shared" si="13"/>
        <v/>
      </c>
    </row>
    <row r="410" spans="2:14" ht="30" x14ac:dyDescent="0.25">
      <c r="B410" s="141">
        <v>408</v>
      </c>
      <c r="C410" s="143"/>
      <c r="D410" s="143"/>
      <c r="E410" s="143"/>
      <c r="F410" s="143"/>
      <c r="G410" s="143"/>
      <c r="H410" s="196"/>
      <c r="I410" s="144" t="str">
        <f>_xlfn.IFNA(VLOOKUP(B410,'تحميل المصنعيات'!$E$1:$AP$5000,38,0),"")</f>
        <v/>
      </c>
      <c r="J410" s="144" t="str" cm="1">
        <f t="array" ref="J410">_xlfn.IFNA(LOOKUP(5,1/(B410='تحميل المصنعيات'!$E$1:$E$5000),'تحميل المصنعيات'!$AP$1:$AP$5000),"")</f>
        <v/>
      </c>
      <c r="K410" s="145" t="str">
        <f>IF(SUMIF('تحميل المصنعيات'!$E$3:$E$5000,الاوردرات!B410,'تحميل المصنعيات'!$O$3:$O$5000)=0,"",SUMIF('تحميل المصنعيات'!$E$3:$E$5000,الاوردرات!B410,'تحميل المصنعيات'!$O$3:$O$5000))</f>
        <v/>
      </c>
      <c r="L410" s="145" t="str">
        <f>IF(SUMIF('تحميل الخامات'!$F$3:$F$5000,الاوردرات!B410,'تحميل الخامات'!$M$3:$M$5000)=0,"",SUMIF('تحميل الخامات'!$F$3:$F$5000,الاوردرات!B410,'تحميل الخامات'!$M$3:$M$5000))</f>
        <v/>
      </c>
      <c r="M410" s="145" t="str">
        <f t="shared" si="12"/>
        <v/>
      </c>
      <c r="N410" s="145" t="str">
        <f t="shared" si="13"/>
        <v/>
      </c>
    </row>
    <row r="411" spans="2:14" ht="30" x14ac:dyDescent="0.25">
      <c r="B411" s="140">
        <v>409</v>
      </c>
      <c r="C411" s="143"/>
      <c r="D411" s="143"/>
      <c r="E411" s="143"/>
      <c r="F411" s="143"/>
      <c r="G411" s="143"/>
      <c r="H411" s="196"/>
      <c r="I411" s="144" t="str">
        <f>_xlfn.IFNA(VLOOKUP(B411,'تحميل المصنعيات'!$E$1:$AP$5000,38,0),"")</f>
        <v/>
      </c>
      <c r="J411" s="144" t="str" cm="1">
        <f t="array" ref="J411">_xlfn.IFNA(LOOKUP(5,1/(B411='تحميل المصنعيات'!$E$1:$E$5000),'تحميل المصنعيات'!$AP$1:$AP$5000),"")</f>
        <v/>
      </c>
      <c r="K411" s="145" t="str">
        <f>IF(SUMIF('تحميل المصنعيات'!$E$3:$E$5000,الاوردرات!B411,'تحميل المصنعيات'!$O$3:$O$5000)=0,"",SUMIF('تحميل المصنعيات'!$E$3:$E$5000,الاوردرات!B411,'تحميل المصنعيات'!$O$3:$O$5000))</f>
        <v/>
      </c>
      <c r="L411" s="145" t="str">
        <f>IF(SUMIF('تحميل الخامات'!$F$3:$F$5000,الاوردرات!B411,'تحميل الخامات'!$M$3:$M$5000)=0,"",SUMIF('تحميل الخامات'!$F$3:$F$5000,الاوردرات!B411,'تحميل الخامات'!$M$3:$M$5000))</f>
        <v/>
      </c>
      <c r="M411" s="145" t="str">
        <f t="shared" si="12"/>
        <v/>
      </c>
      <c r="N411" s="145" t="str">
        <f t="shared" si="13"/>
        <v/>
      </c>
    </row>
    <row r="412" spans="2:14" ht="30" x14ac:dyDescent="0.25">
      <c r="B412" s="141">
        <v>410</v>
      </c>
      <c r="C412" s="143"/>
      <c r="D412" s="143"/>
      <c r="E412" s="143"/>
      <c r="F412" s="143"/>
      <c r="G412" s="143"/>
      <c r="H412" s="196"/>
      <c r="I412" s="144" t="str">
        <f>_xlfn.IFNA(VLOOKUP(B412,'تحميل المصنعيات'!$E$1:$AP$5000,38,0),"")</f>
        <v/>
      </c>
      <c r="J412" s="144" t="str" cm="1">
        <f t="array" ref="J412">_xlfn.IFNA(LOOKUP(5,1/(B412='تحميل المصنعيات'!$E$1:$E$5000),'تحميل المصنعيات'!$AP$1:$AP$5000),"")</f>
        <v/>
      </c>
      <c r="K412" s="145" t="str">
        <f>IF(SUMIF('تحميل المصنعيات'!$E$3:$E$5000,الاوردرات!B412,'تحميل المصنعيات'!$O$3:$O$5000)=0,"",SUMIF('تحميل المصنعيات'!$E$3:$E$5000,الاوردرات!B412,'تحميل المصنعيات'!$O$3:$O$5000))</f>
        <v/>
      </c>
      <c r="L412" s="145" t="str">
        <f>IF(SUMIF('تحميل الخامات'!$F$3:$F$5000,الاوردرات!B412,'تحميل الخامات'!$M$3:$M$5000)=0,"",SUMIF('تحميل الخامات'!$F$3:$F$5000,الاوردرات!B412,'تحميل الخامات'!$M$3:$M$5000))</f>
        <v/>
      </c>
      <c r="M412" s="145" t="str">
        <f t="shared" si="12"/>
        <v/>
      </c>
      <c r="N412" s="145" t="str">
        <f t="shared" si="13"/>
        <v/>
      </c>
    </row>
    <row r="413" spans="2:14" ht="30" x14ac:dyDescent="0.25">
      <c r="B413" s="140">
        <v>411</v>
      </c>
      <c r="C413" s="143"/>
      <c r="D413" s="143"/>
      <c r="E413" s="143"/>
      <c r="F413" s="143"/>
      <c r="G413" s="143"/>
      <c r="H413" s="196"/>
      <c r="I413" s="144" t="str">
        <f>_xlfn.IFNA(VLOOKUP(B413,'تحميل المصنعيات'!$E$1:$AP$5000,38,0),"")</f>
        <v/>
      </c>
      <c r="J413" s="144" t="str" cm="1">
        <f t="array" ref="J413">_xlfn.IFNA(LOOKUP(5,1/(B413='تحميل المصنعيات'!$E$1:$E$5000),'تحميل المصنعيات'!$AP$1:$AP$5000),"")</f>
        <v/>
      </c>
      <c r="K413" s="145" t="str">
        <f>IF(SUMIF('تحميل المصنعيات'!$E$3:$E$5000,الاوردرات!B413,'تحميل المصنعيات'!$O$3:$O$5000)=0,"",SUMIF('تحميل المصنعيات'!$E$3:$E$5000,الاوردرات!B413,'تحميل المصنعيات'!$O$3:$O$5000))</f>
        <v/>
      </c>
      <c r="L413" s="145" t="str">
        <f>IF(SUMIF('تحميل الخامات'!$F$3:$F$5000,الاوردرات!B413,'تحميل الخامات'!$M$3:$M$5000)=0,"",SUMIF('تحميل الخامات'!$F$3:$F$5000,الاوردرات!B413,'تحميل الخامات'!$M$3:$M$5000))</f>
        <v/>
      </c>
      <c r="M413" s="145" t="str">
        <f t="shared" si="12"/>
        <v/>
      </c>
      <c r="N413" s="145" t="str">
        <f t="shared" si="13"/>
        <v/>
      </c>
    </row>
    <row r="414" spans="2:14" ht="30" x14ac:dyDescent="0.25">
      <c r="B414" s="141">
        <v>412</v>
      </c>
      <c r="C414" s="143"/>
      <c r="D414" s="143"/>
      <c r="E414" s="143"/>
      <c r="F414" s="143"/>
      <c r="G414" s="143"/>
      <c r="H414" s="196"/>
      <c r="I414" s="144" t="str">
        <f>_xlfn.IFNA(VLOOKUP(B414,'تحميل المصنعيات'!$E$1:$AP$5000,38,0),"")</f>
        <v/>
      </c>
      <c r="J414" s="144" t="str" cm="1">
        <f t="array" ref="J414">_xlfn.IFNA(LOOKUP(5,1/(B414='تحميل المصنعيات'!$E$1:$E$5000),'تحميل المصنعيات'!$AP$1:$AP$5000),"")</f>
        <v/>
      </c>
      <c r="K414" s="145" t="str">
        <f>IF(SUMIF('تحميل المصنعيات'!$E$3:$E$5000,الاوردرات!B414,'تحميل المصنعيات'!$O$3:$O$5000)=0,"",SUMIF('تحميل المصنعيات'!$E$3:$E$5000,الاوردرات!B414,'تحميل المصنعيات'!$O$3:$O$5000))</f>
        <v/>
      </c>
      <c r="L414" s="145" t="str">
        <f>IF(SUMIF('تحميل الخامات'!$F$3:$F$5000,الاوردرات!B414,'تحميل الخامات'!$M$3:$M$5000)=0,"",SUMIF('تحميل الخامات'!$F$3:$F$5000,الاوردرات!B414,'تحميل الخامات'!$M$3:$M$5000))</f>
        <v/>
      </c>
      <c r="M414" s="145" t="str">
        <f t="shared" si="12"/>
        <v/>
      </c>
      <c r="N414" s="145" t="str">
        <f t="shared" si="13"/>
        <v/>
      </c>
    </row>
    <row r="415" spans="2:14" ht="30" x14ac:dyDescent="0.25">
      <c r="B415" s="140">
        <v>413</v>
      </c>
      <c r="C415" s="143"/>
      <c r="D415" s="143"/>
      <c r="E415" s="143"/>
      <c r="F415" s="143"/>
      <c r="G415" s="143"/>
      <c r="H415" s="196"/>
      <c r="I415" s="144" t="str">
        <f>_xlfn.IFNA(VLOOKUP(B415,'تحميل المصنعيات'!$E$1:$AP$5000,38,0),"")</f>
        <v/>
      </c>
      <c r="J415" s="144" t="str" cm="1">
        <f t="array" ref="J415">_xlfn.IFNA(LOOKUP(5,1/(B415='تحميل المصنعيات'!$E$1:$E$5000),'تحميل المصنعيات'!$AP$1:$AP$5000),"")</f>
        <v/>
      </c>
      <c r="K415" s="145" t="str">
        <f>IF(SUMIF('تحميل المصنعيات'!$E$3:$E$5000,الاوردرات!B415,'تحميل المصنعيات'!$O$3:$O$5000)=0,"",SUMIF('تحميل المصنعيات'!$E$3:$E$5000,الاوردرات!B415,'تحميل المصنعيات'!$O$3:$O$5000))</f>
        <v/>
      </c>
      <c r="L415" s="145" t="str">
        <f>IF(SUMIF('تحميل الخامات'!$F$3:$F$5000,الاوردرات!B415,'تحميل الخامات'!$M$3:$M$5000)=0,"",SUMIF('تحميل الخامات'!$F$3:$F$5000,الاوردرات!B415,'تحميل الخامات'!$M$3:$M$5000))</f>
        <v/>
      </c>
      <c r="M415" s="145" t="str">
        <f t="shared" si="12"/>
        <v/>
      </c>
      <c r="N415" s="145" t="str">
        <f t="shared" si="13"/>
        <v/>
      </c>
    </row>
    <row r="416" spans="2:14" ht="30" x14ac:dyDescent="0.25">
      <c r="B416" s="141">
        <v>414</v>
      </c>
      <c r="C416" s="143"/>
      <c r="D416" s="143"/>
      <c r="E416" s="143"/>
      <c r="F416" s="143"/>
      <c r="G416" s="143"/>
      <c r="H416" s="196"/>
      <c r="I416" s="144" t="str">
        <f>_xlfn.IFNA(VLOOKUP(B416,'تحميل المصنعيات'!$E$1:$AP$5000,38,0),"")</f>
        <v/>
      </c>
      <c r="J416" s="144" t="str" cm="1">
        <f t="array" ref="J416">_xlfn.IFNA(LOOKUP(5,1/(B416='تحميل المصنعيات'!$E$1:$E$5000),'تحميل المصنعيات'!$AP$1:$AP$5000),"")</f>
        <v/>
      </c>
      <c r="K416" s="145" t="str">
        <f>IF(SUMIF('تحميل المصنعيات'!$E$3:$E$5000,الاوردرات!B416,'تحميل المصنعيات'!$O$3:$O$5000)=0,"",SUMIF('تحميل المصنعيات'!$E$3:$E$5000,الاوردرات!B416,'تحميل المصنعيات'!$O$3:$O$5000))</f>
        <v/>
      </c>
      <c r="L416" s="145" t="str">
        <f>IF(SUMIF('تحميل الخامات'!$F$3:$F$5000,الاوردرات!B416,'تحميل الخامات'!$M$3:$M$5000)=0,"",SUMIF('تحميل الخامات'!$F$3:$F$5000,الاوردرات!B416,'تحميل الخامات'!$M$3:$M$5000))</f>
        <v/>
      </c>
      <c r="M416" s="145" t="str">
        <f t="shared" si="12"/>
        <v/>
      </c>
      <c r="N416" s="145" t="str">
        <f t="shared" si="13"/>
        <v/>
      </c>
    </row>
    <row r="417" spans="2:14" ht="30" x14ac:dyDescent="0.25">
      <c r="B417" s="140">
        <v>415</v>
      </c>
      <c r="C417" s="143"/>
      <c r="D417" s="143"/>
      <c r="E417" s="143"/>
      <c r="F417" s="143"/>
      <c r="G417" s="143"/>
      <c r="H417" s="196"/>
      <c r="I417" s="144" t="str">
        <f>_xlfn.IFNA(VLOOKUP(B417,'تحميل المصنعيات'!$E$1:$AP$5000,38,0),"")</f>
        <v/>
      </c>
      <c r="J417" s="144" t="str" cm="1">
        <f t="array" ref="J417">_xlfn.IFNA(LOOKUP(5,1/(B417='تحميل المصنعيات'!$E$1:$E$5000),'تحميل المصنعيات'!$AP$1:$AP$5000),"")</f>
        <v/>
      </c>
      <c r="K417" s="145" t="str">
        <f>IF(SUMIF('تحميل المصنعيات'!$E$3:$E$5000,الاوردرات!B417,'تحميل المصنعيات'!$O$3:$O$5000)=0,"",SUMIF('تحميل المصنعيات'!$E$3:$E$5000,الاوردرات!B417,'تحميل المصنعيات'!$O$3:$O$5000))</f>
        <v/>
      </c>
      <c r="L417" s="145" t="str">
        <f>IF(SUMIF('تحميل الخامات'!$F$3:$F$5000,الاوردرات!B417,'تحميل الخامات'!$M$3:$M$5000)=0,"",SUMIF('تحميل الخامات'!$F$3:$F$5000,الاوردرات!B417,'تحميل الخامات'!$M$3:$M$5000))</f>
        <v/>
      </c>
      <c r="M417" s="145" t="str">
        <f t="shared" si="12"/>
        <v/>
      </c>
      <c r="N417" s="145" t="str">
        <f t="shared" si="13"/>
        <v/>
      </c>
    </row>
    <row r="418" spans="2:14" ht="30" x14ac:dyDescent="0.25">
      <c r="B418" s="141">
        <v>416</v>
      </c>
      <c r="C418" s="143"/>
      <c r="D418" s="143"/>
      <c r="E418" s="143"/>
      <c r="F418" s="143"/>
      <c r="G418" s="143"/>
      <c r="H418" s="196"/>
      <c r="I418" s="144" t="str">
        <f>_xlfn.IFNA(VLOOKUP(B418,'تحميل المصنعيات'!$E$1:$AP$5000,38,0),"")</f>
        <v/>
      </c>
      <c r="J418" s="144" t="str" cm="1">
        <f t="array" ref="J418">_xlfn.IFNA(LOOKUP(5,1/(B418='تحميل المصنعيات'!$E$1:$E$5000),'تحميل المصنعيات'!$AP$1:$AP$5000),"")</f>
        <v/>
      </c>
      <c r="K418" s="145" t="str">
        <f>IF(SUMIF('تحميل المصنعيات'!$E$3:$E$5000,الاوردرات!B418,'تحميل المصنعيات'!$O$3:$O$5000)=0,"",SUMIF('تحميل المصنعيات'!$E$3:$E$5000,الاوردرات!B418,'تحميل المصنعيات'!$O$3:$O$5000))</f>
        <v/>
      </c>
      <c r="L418" s="145" t="str">
        <f>IF(SUMIF('تحميل الخامات'!$F$3:$F$5000,الاوردرات!B418,'تحميل الخامات'!$M$3:$M$5000)=0,"",SUMIF('تحميل الخامات'!$F$3:$F$5000,الاوردرات!B418,'تحميل الخامات'!$M$3:$M$5000))</f>
        <v/>
      </c>
      <c r="M418" s="145" t="str">
        <f t="shared" si="12"/>
        <v/>
      </c>
      <c r="N418" s="145" t="str">
        <f t="shared" si="13"/>
        <v/>
      </c>
    </row>
    <row r="419" spans="2:14" ht="30" x14ac:dyDescent="0.25">
      <c r="B419" s="140">
        <v>417</v>
      </c>
      <c r="C419" s="143"/>
      <c r="D419" s="143"/>
      <c r="E419" s="143"/>
      <c r="F419" s="143"/>
      <c r="G419" s="143"/>
      <c r="H419" s="196"/>
      <c r="I419" s="144" t="str">
        <f>_xlfn.IFNA(VLOOKUP(B419,'تحميل المصنعيات'!$E$1:$AP$5000,38,0),"")</f>
        <v/>
      </c>
      <c r="J419" s="144" t="str" cm="1">
        <f t="array" ref="J419">_xlfn.IFNA(LOOKUP(5,1/(B419='تحميل المصنعيات'!$E$1:$E$5000),'تحميل المصنعيات'!$AP$1:$AP$5000),"")</f>
        <v/>
      </c>
      <c r="K419" s="145" t="str">
        <f>IF(SUMIF('تحميل المصنعيات'!$E$3:$E$5000,الاوردرات!B419,'تحميل المصنعيات'!$O$3:$O$5000)=0,"",SUMIF('تحميل المصنعيات'!$E$3:$E$5000,الاوردرات!B419,'تحميل المصنعيات'!$O$3:$O$5000))</f>
        <v/>
      </c>
      <c r="L419" s="145" t="str">
        <f>IF(SUMIF('تحميل الخامات'!$F$3:$F$5000,الاوردرات!B419,'تحميل الخامات'!$M$3:$M$5000)=0,"",SUMIF('تحميل الخامات'!$F$3:$F$5000,الاوردرات!B419,'تحميل الخامات'!$M$3:$M$5000))</f>
        <v/>
      </c>
      <c r="M419" s="145" t="str">
        <f t="shared" si="12"/>
        <v/>
      </c>
      <c r="N419" s="145" t="str">
        <f t="shared" si="13"/>
        <v/>
      </c>
    </row>
    <row r="420" spans="2:14" ht="30" x14ac:dyDescent="0.25">
      <c r="B420" s="141">
        <v>418</v>
      </c>
      <c r="C420" s="143"/>
      <c r="D420" s="143"/>
      <c r="E420" s="143"/>
      <c r="F420" s="143"/>
      <c r="G420" s="143"/>
      <c r="H420" s="196"/>
      <c r="I420" s="144" t="str">
        <f>_xlfn.IFNA(VLOOKUP(B420,'تحميل المصنعيات'!$E$1:$AP$5000,38,0),"")</f>
        <v/>
      </c>
      <c r="J420" s="144" t="str" cm="1">
        <f t="array" ref="J420">_xlfn.IFNA(LOOKUP(5,1/(B420='تحميل المصنعيات'!$E$1:$E$5000),'تحميل المصنعيات'!$AP$1:$AP$5000),"")</f>
        <v/>
      </c>
      <c r="K420" s="145" t="str">
        <f>IF(SUMIF('تحميل المصنعيات'!$E$3:$E$5000,الاوردرات!B420,'تحميل المصنعيات'!$O$3:$O$5000)=0,"",SUMIF('تحميل المصنعيات'!$E$3:$E$5000,الاوردرات!B420,'تحميل المصنعيات'!$O$3:$O$5000))</f>
        <v/>
      </c>
      <c r="L420" s="145" t="str">
        <f>IF(SUMIF('تحميل الخامات'!$F$3:$F$5000,الاوردرات!B420,'تحميل الخامات'!$M$3:$M$5000)=0,"",SUMIF('تحميل الخامات'!$F$3:$F$5000,الاوردرات!B420,'تحميل الخامات'!$M$3:$M$5000))</f>
        <v/>
      </c>
      <c r="M420" s="145" t="str">
        <f t="shared" si="12"/>
        <v/>
      </c>
      <c r="N420" s="145" t="str">
        <f t="shared" si="13"/>
        <v/>
      </c>
    </row>
    <row r="421" spans="2:14" ht="30" x14ac:dyDescent="0.25">
      <c r="B421" s="140">
        <v>419</v>
      </c>
      <c r="C421" s="143"/>
      <c r="D421" s="143"/>
      <c r="E421" s="143"/>
      <c r="F421" s="143"/>
      <c r="G421" s="143"/>
      <c r="H421" s="196"/>
      <c r="I421" s="144" t="str">
        <f>_xlfn.IFNA(VLOOKUP(B421,'تحميل المصنعيات'!$E$1:$AP$5000,38,0),"")</f>
        <v/>
      </c>
      <c r="J421" s="144" t="str" cm="1">
        <f t="array" ref="J421">_xlfn.IFNA(LOOKUP(5,1/(B421='تحميل المصنعيات'!$E$1:$E$5000),'تحميل المصنعيات'!$AP$1:$AP$5000),"")</f>
        <v/>
      </c>
      <c r="K421" s="145" t="str">
        <f>IF(SUMIF('تحميل المصنعيات'!$E$3:$E$5000,الاوردرات!B421,'تحميل المصنعيات'!$O$3:$O$5000)=0,"",SUMIF('تحميل المصنعيات'!$E$3:$E$5000,الاوردرات!B421,'تحميل المصنعيات'!$O$3:$O$5000))</f>
        <v/>
      </c>
      <c r="L421" s="145" t="str">
        <f>IF(SUMIF('تحميل الخامات'!$F$3:$F$5000,الاوردرات!B421,'تحميل الخامات'!$M$3:$M$5000)=0,"",SUMIF('تحميل الخامات'!$F$3:$F$5000,الاوردرات!B421,'تحميل الخامات'!$M$3:$M$5000))</f>
        <v/>
      </c>
      <c r="M421" s="145" t="str">
        <f t="shared" si="12"/>
        <v/>
      </c>
      <c r="N421" s="145" t="str">
        <f t="shared" si="13"/>
        <v/>
      </c>
    </row>
    <row r="422" spans="2:14" ht="30" x14ac:dyDescent="0.25">
      <c r="B422" s="141">
        <v>420</v>
      </c>
      <c r="C422" s="143"/>
      <c r="D422" s="143"/>
      <c r="E422" s="143"/>
      <c r="F422" s="143"/>
      <c r="G422" s="143"/>
      <c r="H422" s="196"/>
      <c r="I422" s="144" t="str">
        <f>_xlfn.IFNA(VLOOKUP(B422,'تحميل المصنعيات'!$E$1:$AP$5000,38,0),"")</f>
        <v/>
      </c>
      <c r="J422" s="144" t="str" cm="1">
        <f t="array" ref="J422">_xlfn.IFNA(LOOKUP(5,1/(B422='تحميل المصنعيات'!$E$1:$E$5000),'تحميل المصنعيات'!$AP$1:$AP$5000),"")</f>
        <v/>
      </c>
      <c r="K422" s="145" t="str">
        <f>IF(SUMIF('تحميل المصنعيات'!$E$3:$E$5000,الاوردرات!B422,'تحميل المصنعيات'!$O$3:$O$5000)=0,"",SUMIF('تحميل المصنعيات'!$E$3:$E$5000,الاوردرات!B422,'تحميل المصنعيات'!$O$3:$O$5000))</f>
        <v/>
      </c>
      <c r="L422" s="145" t="str">
        <f>IF(SUMIF('تحميل الخامات'!$F$3:$F$5000,الاوردرات!B422,'تحميل الخامات'!$M$3:$M$5000)=0,"",SUMIF('تحميل الخامات'!$F$3:$F$5000,الاوردرات!B422,'تحميل الخامات'!$M$3:$M$5000))</f>
        <v/>
      </c>
      <c r="M422" s="145" t="str">
        <f t="shared" si="12"/>
        <v/>
      </c>
      <c r="N422" s="145" t="str">
        <f t="shared" si="13"/>
        <v/>
      </c>
    </row>
    <row r="423" spans="2:14" ht="30" x14ac:dyDescent="0.25">
      <c r="B423" s="140">
        <v>421</v>
      </c>
      <c r="C423" s="143"/>
      <c r="D423" s="143"/>
      <c r="E423" s="143"/>
      <c r="F423" s="143"/>
      <c r="G423" s="143"/>
      <c r="H423" s="196"/>
      <c r="I423" s="144" t="str">
        <f>_xlfn.IFNA(VLOOKUP(B423,'تحميل المصنعيات'!$E$1:$AP$5000,38,0),"")</f>
        <v/>
      </c>
      <c r="J423" s="144" t="str" cm="1">
        <f t="array" ref="J423">_xlfn.IFNA(LOOKUP(5,1/(B423='تحميل المصنعيات'!$E$1:$E$5000),'تحميل المصنعيات'!$AP$1:$AP$5000),"")</f>
        <v/>
      </c>
      <c r="K423" s="145" t="str">
        <f>IF(SUMIF('تحميل المصنعيات'!$E$3:$E$5000,الاوردرات!B423,'تحميل المصنعيات'!$O$3:$O$5000)=0,"",SUMIF('تحميل المصنعيات'!$E$3:$E$5000,الاوردرات!B423,'تحميل المصنعيات'!$O$3:$O$5000))</f>
        <v/>
      </c>
      <c r="L423" s="145" t="str">
        <f>IF(SUMIF('تحميل الخامات'!$F$3:$F$5000,الاوردرات!B423,'تحميل الخامات'!$M$3:$M$5000)=0,"",SUMIF('تحميل الخامات'!$F$3:$F$5000,الاوردرات!B423,'تحميل الخامات'!$M$3:$M$5000))</f>
        <v/>
      </c>
      <c r="M423" s="145" t="str">
        <f t="shared" si="12"/>
        <v/>
      </c>
      <c r="N423" s="145" t="str">
        <f t="shared" si="13"/>
        <v/>
      </c>
    </row>
    <row r="424" spans="2:14" ht="30" x14ac:dyDescent="0.25">
      <c r="B424" s="141">
        <v>422</v>
      </c>
      <c r="C424" s="143"/>
      <c r="D424" s="143"/>
      <c r="E424" s="143"/>
      <c r="F424" s="143"/>
      <c r="G424" s="143"/>
      <c r="H424" s="196"/>
      <c r="I424" s="144" t="str">
        <f>_xlfn.IFNA(VLOOKUP(B424,'تحميل المصنعيات'!$E$1:$AP$5000,38,0),"")</f>
        <v/>
      </c>
      <c r="J424" s="144" t="str" cm="1">
        <f t="array" ref="J424">_xlfn.IFNA(LOOKUP(5,1/(B424='تحميل المصنعيات'!$E$1:$E$5000),'تحميل المصنعيات'!$AP$1:$AP$5000),"")</f>
        <v/>
      </c>
      <c r="K424" s="145" t="str">
        <f>IF(SUMIF('تحميل المصنعيات'!$E$3:$E$5000,الاوردرات!B424,'تحميل المصنعيات'!$O$3:$O$5000)=0,"",SUMIF('تحميل المصنعيات'!$E$3:$E$5000,الاوردرات!B424,'تحميل المصنعيات'!$O$3:$O$5000))</f>
        <v/>
      </c>
      <c r="L424" s="145" t="str">
        <f>IF(SUMIF('تحميل الخامات'!$F$3:$F$5000,الاوردرات!B424,'تحميل الخامات'!$M$3:$M$5000)=0,"",SUMIF('تحميل الخامات'!$F$3:$F$5000,الاوردرات!B424,'تحميل الخامات'!$M$3:$M$5000))</f>
        <v/>
      </c>
      <c r="M424" s="145" t="str">
        <f t="shared" si="12"/>
        <v/>
      </c>
      <c r="N424" s="145" t="str">
        <f t="shared" si="13"/>
        <v/>
      </c>
    </row>
    <row r="425" spans="2:14" ht="30" x14ac:dyDescent="0.25">
      <c r="B425" s="140">
        <v>423</v>
      </c>
      <c r="C425" s="143"/>
      <c r="D425" s="143"/>
      <c r="E425" s="143"/>
      <c r="F425" s="143"/>
      <c r="G425" s="143"/>
      <c r="H425" s="196"/>
      <c r="I425" s="144" t="str">
        <f>_xlfn.IFNA(VLOOKUP(B425,'تحميل المصنعيات'!$E$1:$AP$5000,38,0),"")</f>
        <v/>
      </c>
      <c r="J425" s="144" t="str" cm="1">
        <f t="array" ref="J425">_xlfn.IFNA(LOOKUP(5,1/(B425='تحميل المصنعيات'!$E$1:$E$5000),'تحميل المصنعيات'!$AP$1:$AP$5000),"")</f>
        <v/>
      </c>
      <c r="K425" s="145" t="str">
        <f>IF(SUMIF('تحميل المصنعيات'!$E$3:$E$5000,الاوردرات!B425,'تحميل المصنعيات'!$O$3:$O$5000)=0,"",SUMIF('تحميل المصنعيات'!$E$3:$E$5000,الاوردرات!B425,'تحميل المصنعيات'!$O$3:$O$5000))</f>
        <v/>
      </c>
      <c r="L425" s="145" t="str">
        <f>IF(SUMIF('تحميل الخامات'!$F$3:$F$5000,الاوردرات!B425,'تحميل الخامات'!$M$3:$M$5000)=0,"",SUMIF('تحميل الخامات'!$F$3:$F$5000,الاوردرات!B425,'تحميل الخامات'!$M$3:$M$5000))</f>
        <v/>
      </c>
      <c r="M425" s="145" t="str">
        <f t="shared" si="12"/>
        <v/>
      </c>
      <c r="N425" s="145" t="str">
        <f t="shared" si="13"/>
        <v/>
      </c>
    </row>
    <row r="426" spans="2:14" ht="30" x14ac:dyDescent="0.25">
      <c r="B426" s="141">
        <v>424</v>
      </c>
      <c r="C426" s="143"/>
      <c r="D426" s="143"/>
      <c r="E426" s="143"/>
      <c r="F426" s="143"/>
      <c r="G426" s="143"/>
      <c r="H426" s="196"/>
      <c r="I426" s="144" t="str">
        <f>_xlfn.IFNA(VLOOKUP(B426,'تحميل المصنعيات'!$E$1:$AP$5000,38,0),"")</f>
        <v/>
      </c>
      <c r="J426" s="144" t="str" cm="1">
        <f t="array" ref="J426">_xlfn.IFNA(LOOKUP(5,1/(B426='تحميل المصنعيات'!$E$1:$E$5000),'تحميل المصنعيات'!$AP$1:$AP$5000),"")</f>
        <v/>
      </c>
      <c r="K426" s="145" t="str">
        <f>IF(SUMIF('تحميل المصنعيات'!$E$3:$E$5000,الاوردرات!B426,'تحميل المصنعيات'!$O$3:$O$5000)=0,"",SUMIF('تحميل المصنعيات'!$E$3:$E$5000,الاوردرات!B426,'تحميل المصنعيات'!$O$3:$O$5000))</f>
        <v/>
      </c>
      <c r="L426" s="145" t="str">
        <f>IF(SUMIF('تحميل الخامات'!$F$3:$F$5000,الاوردرات!B426,'تحميل الخامات'!$M$3:$M$5000)=0,"",SUMIF('تحميل الخامات'!$F$3:$F$5000,الاوردرات!B426,'تحميل الخامات'!$M$3:$M$5000))</f>
        <v/>
      </c>
      <c r="M426" s="145" t="str">
        <f t="shared" si="12"/>
        <v/>
      </c>
      <c r="N426" s="145" t="str">
        <f t="shared" si="13"/>
        <v/>
      </c>
    </row>
    <row r="427" spans="2:14" ht="30" x14ac:dyDescent="0.25">
      <c r="B427" s="140">
        <v>425</v>
      </c>
      <c r="C427" s="143"/>
      <c r="D427" s="143"/>
      <c r="E427" s="143"/>
      <c r="F427" s="143"/>
      <c r="G427" s="143"/>
      <c r="H427" s="196"/>
      <c r="I427" s="144" t="str">
        <f>_xlfn.IFNA(VLOOKUP(B427,'تحميل المصنعيات'!$E$1:$AP$5000,38,0),"")</f>
        <v/>
      </c>
      <c r="J427" s="144" t="str" cm="1">
        <f t="array" ref="J427">_xlfn.IFNA(LOOKUP(5,1/(B427='تحميل المصنعيات'!$E$1:$E$5000),'تحميل المصنعيات'!$AP$1:$AP$5000),"")</f>
        <v/>
      </c>
      <c r="K427" s="145" t="str">
        <f>IF(SUMIF('تحميل المصنعيات'!$E$3:$E$5000,الاوردرات!B427,'تحميل المصنعيات'!$O$3:$O$5000)=0,"",SUMIF('تحميل المصنعيات'!$E$3:$E$5000,الاوردرات!B427,'تحميل المصنعيات'!$O$3:$O$5000))</f>
        <v/>
      </c>
      <c r="L427" s="145" t="str">
        <f>IF(SUMIF('تحميل الخامات'!$F$3:$F$5000,الاوردرات!B427,'تحميل الخامات'!$M$3:$M$5000)=0,"",SUMIF('تحميل الخامات'!$F$3:$F$5000,الاوردرات!B427,'تحميل الخامات'!$M$3:$M$5000))</f>
        <v/>
      </c>
      <c r="M427" s="145" t="str">
        <f t="shared" si="12"/>
        <v/>
      </c>
      <c r="N427" s="145" t="str">
        <f t="shared" si="13"/>
        <v/>
      </c>
    </row>
    <row r="428" spans="2:14" ht="30" x14ac:dyDescent="0.25">
      <c r="B428" s="141">
        <v>426</v>
      </c>
      <c r="C428" s="143"/>
      <c r="D428" s="143"/>
      <c r="E428" s="143"/>
      <c r="F428" s="143"/>
      <c r="G428" s="143"/>
      <c r="H428" s="196"/>
      <c r="I428" s="144" t="str">
        <f>_xlfn.IFNA(VLOOKUP(B428,'تحميل المصنعيات'!$E$1:$AP$5000,38,0),"")</f>
        <v/>
      </c>
      <c r="J428" s="144" t="str" cm="1">
        <f t="array" ref="J428">_xlfn.IFNA(LOOKUP(5,1/(B428='تحميل المصنعيات'!$E$1:$E$5000),'تحميل المصنعيات'!$AP$1:$AP$5000),"")</f>
        <v/>
      </c>
      <c r="K428" s="145" t="str">
        <f>IF(SUMIF('تحميل المصنعيات'!$E$3:$E$5000,الاوردرات!B428,'تحميل المصنعيات'!$O$3:$O$5000)=0,"",SUMIF('تحميل المصنعيات'!$E$3:$E$5000,الاوردرات!B428,'تحميل المصنعيات'!$O$3:$O$5000))</f>
        <v/>
      </c>
      <c r="L428" s="145" t="str">
        <f>IF(SUMIF('تحميل الخامات'!$F$3:$F$5000,الاوردرات!B428,'تحميل الخامات'!$M$3:$M$5000)=0,"",SUMIF('تحميل الخامات'!$F$3:$F$5000,الاوردرات!B428,'تحميل الخامات'!$M$3:$M$5000))</f>
        <v/>
      </c>
      <c r="M428" s="145" t="str">
        <f t="shared" si="12"/>
        <v/>
      </c>
      <c r="N428" s="145" t="str">
        <f t="shared" si="13"/>
        <v/>
      </c>
    </row>
    <row r="429" spans="2:14" ht="30" x14ac:dyDescent="0.25">
      <c r="B429" s="140">
        <v>427</v>
      </c>
      <c r="C429" s="143"/>
      <c r="D429" s="143"/>
      <c r="E429" s="143"/>
      <c r="F429" s="143"/>
      <c r="G429" s="143"/>
      <c r="H429" s="196"/>
      <c r="I429" s="144" t="str">
        <f>_xlfn.IFNA(VLOOKUP(B429,'تحميل المصنعيات'!$E$1:$AP$5000,38,0),"")</f>
        <v/>
      </c>
      <c r="J429" s="144" t="str" cm="1">
        <f t="array" ref="J429">_xlfn.IFNA(LOOKUP(5,1/(B429='تحميل المصنعيات'!$E$1:$E$5000),'تحميل المصنعيات'!$AP$1:$AP$5000),"")</f>
        <v/>
      </c>
      <c r="K429" s="145" t="str">
        <f>IF(SUMIF('تحميل المصنعيات'!$E$3:$E$5000,الاوردرات!B429,'تحميل المصنعيات'!$O$3:$O$5000)=0,"",SUMIF('تحميل المصنعيات'!$E$3:$E$5000,الاوردرات!B429,'تحميل المصنعيات'!$O$3:$O$5000))</f>
        <v/>
      </c>
      <c r="L429" s="145" t="str">
        <f>IF(SUMIF('تحميل الخامات'!$F$3:$F$5000,الاوردرات!B429,'تحميل الخامات'!$M$3:$M$5000)=0,"",SUMIF('تحميل الخامات'!$F$3:$F$5000,الاوردرات!B429,'تحميل الخامات'!$M$3:$M$5000))</f>
        <v/>
      </c>
      <c r="M429" s="145" t="str">
        <f t="shared" si="12"/>
        <v/>
      </c>
      <c r="N429" s="145" t="str">
        <f t="shared" si="13"/>
        <v/>
      </c>
    </row>
    <row r="430" spans="2:14" ht="30" x14ac:dyDescent="0.25">
      <c r="B430" s="141">
        <v>428</v>
      </c>
      <c r="C430" s="143"/>
      <c r="D430" s="143"/>
      <c r="E430" s="143"/>
      <c r="F430" s="143"/>
      <c r="G430" s="143"/>
      <c r="H430" s="196"/>
      <c r="I430" s="144" t="str">
        <f>_xlfn.IFNA(VLOOKUP(B430,'تحميل المصنعيات'!$E$1:$AP$5000,38,0),"")</f>
        <v/>
      </c>
      <c r="J430" s="144" t="str" cm="1">
        <f t="array" ref="J430">_xlfn.IFNA(LOOKUP(5,1/(B430='تحميل المصنعيات'!$E$1:$E$5000),'تحميل المصنعيات'!$AP$1:$AP$5000),"")</f>
        <v/>
      </c>
      <c r="K430" s="145" t="str">
        <f>IF(SUMIF('تحميل المصنعيات'!$E$3:$E$5000,الاوردرات!B430,'تحميل المصنعيات'!$O$3:$O$5000)=0,"",SUMIF('تحميل المصنعيات'!$E$3:$E$5000,الاوردرات!B430,'تحميل المصنعيات'!$O$3:$O$5000))</f>
        <v/>
      </c>
      <c r="L430" s="145" t="str">
        <f>IF(SUMIF('تحميل الخامات'!$F$3:$F$5000,الاوردرات!B430,'تحميل الخامات'!$M$3:$M$5000)=0,"",SUMIF('تحميل الخامات'!$F$3:$F$5000,الاوردرات!B430,'تحميل الخامات'!$M$3:$M$5000))</f>
        <v/>
      </c>
      <c r="M430" s="145" t="str">
        <f t="shared" si="12"/>
        <v/>
      </c>
      <c r="N430" s="145" t="str">
        <f t="shared" si="13"/>
        <v/>
      </c>
    </row>
    <row r="431" spans="2:14" ht="30" x14ac:dyDescent="0.25">
      <c r="B431" s="140">
        <v>429</v>
      </c>
      <c r="C431" s="143"/>
      <c r="D431" s="143"/>
      <c r="E431" s="143"/>
      <c r="F431" s="143"/>
      <c r="G431" s="143"/>
      <c r="H431" s="196"/>
      <c r="I431" s="144" t="str">
        <f>_xlfn.IFNA(VLOOKUP(B431,'تحميل المصنعيات'!$E$1:$AP$5000,38,0),"")</f>
        <v/>
      </c>
      <c r="J431" s="144" t="str" cm="1">
        <f t="array" ref="J431">_xlfn.IFNA(LOOKUP(5,1/(B431='تحميل المصنعيات'!$E$1:$E$5000),'تحميل المصنعيات'!$AP$1:$AP$5000),"")</f>
        <v/>
      </c>
      <c r="K431" s="145" t="str">
        <f>IF(SUMIF('تحميل المصنعيات'!$E$3:$E$5000,الاوردرات!B431,'تحميل المصنعيات'!$O$3:$O$5000)=0,"",SUMIF('تحميل المصنعيات'!$E$3:$E$5000,الاوردرات!B431,'تحميل المصنعيات'!$O$3:$O$5000))</f>
        <v/>
      </c>
      <c r="L431" s="145" t="str">
        <f>IF(SUMIF('تحميل الخامات'!$F$3:$F$5000,الاوردرات!B431,'تحميل الخامات'!$M$3:$M$5000)=0,"",SUMIF('تحميل الخامات'!$F$3:$F$5000,الاوردرات!B431,'تحميل الخامات'!$M$3:$M$5000))</f>
        <v/>
      </c>
      <c r="M431" s="145" t="str">
        <f t="shared" si="12"/>
        <v/>
      </c>
      <c r="N431" s="145" t="str">
        <f t="shared" si="13"/>
        <v/>
      </c>
    </row>
    <row r="432" spans="2:14" ht="30" x14ac:dyDescent="0.25">
      <c r="B432" s="141">
        <v>430</v>
      </c>
      <c r="C432" s="143"/>
      <c r="D432" s="143"/>
      <c r="E432" s="143"/>
      <c r="F432" s="143"/>
      <c r="G432" s="143"/>
      <c r="H432" s="196"/>
      <c r="I432" s="144" t="str">
        <f>_xlfn.IFNA(VLOOKUP(B432,'تحميل المصنعيات'!$E$1:$AP$5000,38,0),"")</f>
        <v/>
      </c>
      <c r="J432" s="144" t="str" cm="1">
        <f t="array" ref="J432">_xlfn.IFNA(LOOKUP(5,1/(B432='تحميل المصنعيات'!$E$1:$E$5000),'تحميل المصنعيات'!$AP$1:$AP$5000),"")</f>
        <v/>
      </c>
      <c r="K432" s="145" t="str">
        <f>IF(SUMIF('تحميل المصنعيات'!$E$3:$E$5000,الاوردرات!B432,'تحميل المصنعيات'!$O$3:$O$5000)=0,"",SUMIF('تحميل المصنعيات'!$E$3:$E$5000,الاوردرات!B432,'تحميل المصنعيات'!$O$3:$O$5000))</f>
        <v/>
      </c>
      <c r="L432" s="145" t="str">
        <f>IF(SUMIF('تحميل الخامات'!$F$3:$F$5000,الاوردرات!B432,'تحميل الخامات'!$M$3:$M$5000)=0,"",SUMIF('تحميل الخامات'!$F$3:$F$5000,الاوردرات!B432,'تحميل الخامات'!$M$3:$M$5000))</f>
        <v/>
      </c>
      <c r="M432" s="145" t="str">
        <f t="shared" si="12"/>
        <v/>
      </c>
      <c r="N432" s="145" t="str">
        <f t="shared" si="13"/>
        <v/>
      </c>
    </row>
    <row r="433" spans="2:14" ht="30" x14ac:dyDescent="0.25">
      <c r="B433" s="140">
        <v>431</v>
      </c>
      <c r="C433" s="143"/>
      <c r="D433" s="143"/>
      <c r="E433" s="143"/>
      <c r="F433" s="143"/>
      <c r="G433" s="143"/>
      <c r="H433" s="196"/>
      <c r="I433" s="144" t="str">
        <f>_xlfn.IFNA(VLOOKUP(B433,'تحميل المصنعيات'!$E$1:$AP$5000,38,0),"")</f>
        <v/>
      </c>
      <c r="J433" s="144" t="str" cm="1">
        <f t="array" ref="J433">_xlfn.IFNA(LOOKUP(5,1/(B433='تحميل المصنعيات'!$E$1:$E$5000),'تحميل المصنعيات'!$AP$1:$AP$5000),"")</f>
        <v/>
      </c>
      <c r="K433" s="145" t="str">
        <f>IF(SUMIF('تحميل المصنعيات'!$E$3:$E$5000,الاوردرات!B433,'تحميل المصنعيات'!$O$3:$O$5000)=0,"",SUMIF('تحميل المصنعيات'!$E$3:$E$5000,الاوردرات!B433,'تحميل المصنعيات'!$O$3:$O$5000))</f>
        <v/>
      </c>
      <c r="L433" s="145" t="str">
        <f>IF(SUMIF('تحميل الخامات'!$F$3:$F$5000,الاوردرات!B433,'تحميل الخامات'!$M$3:$M$5000)=0,"",SUMIF('تحميل الخامات'!$F$3:$F$5000,الاوردرات!B433,'تحميل الخامات'!$M$3:$M$5000))</f>
        <v/>
      </c>
      <c r="M433" s="145" t="str">
        <f t="shared" si="12"/>
        <v/>
      </c>
      <c r="N433" s="145" t="str">
        <f t="shared" si="13"/>
        <v/>
      </c>
    </row>
    <row r="434" spans="2:14" ht="30" x14ac:dyDescent="0.25">
      <c r="B434" s="141">
        <v>432</v>
      </c>
      <c r="C434" s="143"/>
      <c r="D434" s="143"/>
      <c r="E434" s="143"/>
      <c r="F434" s="143"/>
      <c r="G434" s="143"/>
      <c r="H434" s="196"/>
      <c r="I434" s="144" t="str">
        <f>_xlfn.IFNA(VLOOKUP(B434,'تحميل المصنعيات'!$E$1:$AP$5000,38,0),"")</f>
        <v/>
      </c>
      <c r="J434" s="144" t="str" cm="1">
        <f t="array" ref="J434">_xlfn.IFNA(LOOKUP(5,1/(B434='تحميل المصنعيات'!$E$1:$E$5000),'تحميل المصنعيات'!$AP$1:$AP$5000),"")</f>
        <v/>
      </c>
      <c r="K434" s="145" t="str">
        <f>IF(SUMIF('تحميل المصنعيات'!$E$3:$E$5000,الاوردرات!B434,'تحميل المصنعيات'!$O$3:$O$5000)=0,"",SUMIF('تحميل المصنعيات'!$E$3:$E$5000,الاوردرات!B434,'تحميل المصنعيات'!$O$3:$O$5000))</f>
        <v/>
      </c>
      <c r="L434" s="145" t="str">
        <f>IF(SUMIF('تحميل الخامات'!$F$3:$F$5000,الاوردرات!B434,'تحميل الخامات'!$M$3:$M$5000)=0,"",SUMIF('تحميل الخامات'!$F$3:$F$5000,الاوردرات!B434,'تحميل الخامات'!$M$3:$M$5000))</f>
        <v/>
      </c>
      <c r="M434" s="145" t="str">
        <f t="shared" si="12"/>
        <v/>
      </c>
      <c r="N434" s="145" t="str">
        <f t="shared" si="13"/>
        <v/>
      </c>
    </row>
    <row r="435" spans="2:14" ht="30" x14ac:dyDescent="0.25">
      <c r="B435" s="140">
        <v>433</v>
      </c>
      <c r="C435" s="143"/>
      <c r="D435" s="143"/>
      <c r="E435" s="143"/>
      <c r="F435" s="143"/>
      <c r="G435" s="143"/>
      <c r="H435" s="196"/>
      <c r="I435" s="144" t="str">
        <f>_xlfn.IFNA(VLOOKUP(B435,'تحميل المصنعيات'!$E$1:$AP$5000,38,0),"")</f>
        <v/>
      </c>
      <c r="J435" s="144" t="str" cm="1">
        <f t="array" ref="J435">_xlfn.IFNA(LOOKUP(5,1/(B435='تحميل المصنعيات'!$E$1:$E$5000),'تحميل المصنعيات'!$AP$1:$AP$5000),"")</f>
        <v/>
      </c>
      <c r="K435" s="145" t="str">
        <f>IF(SUMIF('تحميل المصنعيات'!$E$3:$E$5000,الاوردرات!B435,'تحميل المصنعيات'!$O$3:$O$5000)=0,"",SUMIF('تحميل المصنعيات'!$E$3:$E$5000,الاوردرات!B435,'تحميل المصنعيات'!$O$3:$O$5000))</f>
        <v/>
      </c>
      <c r="L435" s="145" t="str">
        <f>IF(SUMIF('تحميل الخامات'!$F$3:$F$5000,الاوردرات!B435,'تحميل الخامات'!$M$3:$M$5000)=0,"",SUMIF('تحميل الخامات'!$F$3:$F$5000,الاوردرات!B435,'تحميل الخامات'!$M$3:$M$5000))</f>
        <v/>
      </c>
      <c r="M435" s="145" t="str">
        <f t="shared" si="12"/>
        <v/>
      </c>
      <c r="N435" s="145" t="str">
        <f t="shared" si="13"/>
        <v/>
      </c>
    </row>
    <row r="436" spans="2:14" ht="30" x14ac:dyDescent="0.25">
      <c r="B436" s="141">
        <v>434</v>
      </c>
      <c r="C436" s="143"/>
      <c r="D436" s="143"/>
      <c r="E436" s="143"/>
      <c r="F436" s="143"/>
      <c r="G436" s="143"/>
      <c r="H436" s="196"/>
      <c r="I436" s="144" t="str">
        <f>_xlfn.IFNA(VLOOKUP(B436,'تحميل المصنعيات'!$E$1:$AP$5000,38,0),"")</f>
        <v/>
      </c>
      <c r="J436" s="144" t="str" cm="1">
        <f t="array" ref="J436">_xlfn.IFNA(LOOKUP(5,1/(B436='تحميل المصنعيات'!$E$1:$E$5000),'تحميل المصنعيات'!$AP$1:$AP$5000),"")</f>
        <v/>
      </c>
      <c r="K436" s="145" t="str">
        <f>IF(SUMIF('تحميل المصنعيات'!$E$3:$E$5000,الاوردرات!B436,'تحميل المصنعيات'!$O$3:$O$5000)=0,"",SUMIF('تحميل المصنعيات'!$E$3:$E$5000,الاوردرات!B436,'تحميل المصنعيات'!$O$3:$O$5000))</f>
        <v/>
      </c>
      <c r="L436" s="145" t="str">
        <f>IF(SUMIF('تحميل الخامات'!$F$3:$F$5000,الاوردرات!B436,'تحميل الخامات'!$M$3:$M$5000)=0,"",SUMIF('تحميل الخامات'!$F$3:$F$5000,الاوردرات!B436,'تحميل الخامات'!$M$3:$M$5000))</f>
        <v/>
      </c>
      <c r="M436" s="145" t="str">
        <f t="shared" si="12"/>
        <v/>
      </c>
      <c r="N436" s="145" t="str">
        <f t="shared" si="13"/>
        <v/>
      </c>
    </row>
    <row r="437" spans="2:14" ht="30" x14ac:dyDescent="0.25">
      <c r="B437" s="140">
        <v>435</v>
      </c>
      <c r="C437" s="143"/>
      <c r="D437" s="143"/>
      <c r="E437" s="143"/>
      <c r="F437" s="143"/>
      <c r="G437" s="143"/>
      <c r="H437" s="196"/>
      <c r="I437" s="144" t="str">
        <f>_xlfn.IFNA(VLOOKUP(B437,'تحميل المصنعيات'!$E$1:$AP$5000,38,0),"")</f>
        <v/>
      </c>
      <c r="J437" s="144" t="str" cm="1">
        <f t="array" ref="J437">_xlfn.IFNA(LOOKUP(5,1/(B437='تحميل المصنعيات'!$E$1:$E$5000),'تحميل المصنعيات'!$AP$1:$AP$5000),"")</f>
        <v/>
      </c>
      <c r="K437" s="145" t="str">
        <f>IF(SUMIF('تحميل المصنعيات'!$E$3:$E$5000,الاوردرات!B437,'تحميل المصنعيات'!$O$3:$O$5000)=0,"",SUMIF('تحميل المصنعيات'!$E$3:$E$5000,الاوردرات!B437,'تحميل المصنعيات'!$O$3:$O$5000))</f>
        <v/>
      </c>
      <c r="L437" s="145" t="str">
        <f>IF(SUMIF('تحميل الخامات'!$F$3:$F$5000,الاوردرات!B437,'تحميل الخامات'!$M$3:$M$5000)=0,"",SUMIF('تحميل الخامات'!$F$3:$F$5000,الاوردرات!B437,'تحميل الخامات'!$M$3:$M$5000))</f>
        <v/>
      </c>
      <c r="M437" s="145" t="str">
        <f t="shared" si="12"/>
        <v/>
      </c>
      <c r="N437" s="145" t="str">
        <f t="shared" si="13"/>
        <v/>
      </c>
    </row>
    <row r="438" spans="2:14" ht="30" x14ac:dyDescent="0.25">
      <c r="B438" s="141">
        <v>436</v>
      </c>
      <c r="C438" s="143"/>
      <c r="D438" s="143"/>
      <c r="E438" s="143"/>
      <c r="F438" s="143"/>
      <c r="G438" s="143"/>
      <c r="H438" s="196"/>
      <c r="I438" s="144" t="str">
        <f>_xlfn.IFNA(VLOOKUP(B438,'تحميل المصنعيات'!$E$1:$AP$5000,38,0),"")</f>
        <v/>
      </c>
      <c r="J438" s="144" t="str" cm="1">
        <f t="array" ref="J438">_xlfn.IFNA(LOOKUP(5,1/(B438='تحميل المصنعيات'!$E$1:$E$5000),'تحميل المصنعيات'!$AP$1:$AP$5000),"")</f>
        <v/>
      </c>
      <c r="K438" s="145" t="str">
        <f>IF(SUMIF('تحميل المصنعيات'!$E$3:$E$5000,الاوردرات!B438,'تحميل المصنعيات'!$O$3:$O$5000)=0,"",SUMIF('تحميل المصنعيات'!$E$3:$E$5000,الاوردرات!B438,'تحميل المصنعيات'!$O$3:$O$5000))</f>
        <v/>
      </c>
      <c r="L438" s="145" t="str">
        <f>IF(SUMIF('تحميل الخامات'!$F$3:$F$5000,الاوردرات!B438,'تحميل الخامات'!$M$3:$M$5000)=0,"",SUMIF('تحميل الخامات'!$F$3:$F$5000,الاوردرات!B438,'تحميل الخامات'!$M$3:$M$5000))</f>
        <v/>
      </c>
      <c r="M438" s="145" t="str">
        <f t="shared" si="12"/>
        <v/>
      </c>
      <c r="N438" s="145" t="str">
        <f t="shared" si="13"/>
        <v/>
      </c>
    </row>
    <row r="439" spans="2:14" ht="30" x14ac:dyDescent="0.25">
      <c r="B439" s="140">
        <v>437</v>
      </c>
      <c r="C439" s="143"/>
      <c r="D439" s="143"/>
      <c r="E439" s="143"/>
      <c r="F439" s="143"/>
      <c r="G439" s="143"/>
      <c r="H439" s="196"/>
      <c r="I439" s="144" t="str">
        <f>_xlfn.IFNA(VLOOKUP(B439,'تحميل المصنعيات'!$E$1:$AP$5000,38,0),"")</f>
        <v/>
      </c>
      <c r="J439" s="144" t="str" cm="1">
        <f t="array" ref="J439">_xlfn.IFNA(LOOKUP(5,1/(B439='تحميل المصنعيات'!$E$1:$E$5000),'تحميل المصنعيات'!$AP$1:$AP$5000),"")</f>
        <v/>
      </c>
      <c r="K439" s="145" t="str">
        <f>IF(SUMIF('تحميل المصنعيات'!$E$3:$E$5000,الاوردرات!B439,'تحميل المصنعيات'!$O$3:$O$5000)=0,"",SUMIF('تحميل المصنعيات'!$E$3:$E$5000,الاوردرات!B439,'تحميل المصنعيات'!$O$3:$O$5000))</f>
        <v/>
      </c>
      <c r="L439" s="145" t="str">
        <f>IF(SUMIF('تحميل الخامات'!$F$3:$F$5000,الاوردرات!B439,'تحميل الخامات'!$M$3:$M$5000)=0,"",SUMIF('تحميل الخامات'!$F$3:$F$5000,الاوردرات!B439,'تحميل الخامات'!$M$3:$M$5000))</f>
        <v/>
      </c>
      <c r="M439" s="145" t="str">
        <f t="shared" si="12"/>
        <v/>
      </c>
      <c r="N439" s="145" t="str">
        <f t="shared" si="13"/>
        <v/>
      </c>
    </row>
    <row r="440" spans="2:14" ht="30" x14ac:dyDescent="0.25">
      <c r="B440" s="141">
        <v>438</v>
      </c>
      <c r="C440" s="143"/>
      <c r="D440" s="143"/>
      <c r="E440" s="143"/>
      <c r="F440" s="143"/>
      <c r="G440" s="143"/>
      <c r="H440" s="196"/>
      <c r="I440" s="144" t="str">
        <f>_xlfn.IFNA(VLOOKUP(B440,'تحميل المصنعيات'!$E$1:$AP$5000,38,0),"")</f>
        <v/>
      </c>
      <c r="J440" s="144" t="str" cm="1">
        <f t="array" ref="J440">_xlfn.IFNA(LOOKUP(5,1/(B440='تحميل المصنعيات'!$E$1:$E$5000),'تحميل المصنعيات'!$AP$1:$AP$5000),"")</f>
        <v/>
      </c>
      <c r="K440" s="145" t="str">
        <f>IF(SUMIF('تحميل المصنعيات'!$E$3:$E$5000,الاوردرات!B440,'تحميل المصنعيات'!$O$3:$O$5000)=0,"",SUMIF('تحميل المصنعيات'!$E$3:$E$5000,الاوردرات!B440,'تحميل المصنعيات'!$O$3:$O$5000))</f>
        <v/>
      </c>
      <c r="L440" s="145" t="str">
        <f>IF(SUMIF('تحميل الخامات'!$F$3:$F$5000,الاوردرات!B440,'تحميل الخامات'!$M$3:$M$5000)=0,"",SUMIF('تحميل الخامات'!$F$3:$F$5000,الاوردرات!B440,'تحميل الخامات'!$M$3:$M$5000))</f>
        <v/>
      </c>
      <c r="M440" s="145" t="str">
        <f t="shared" si="12"/>
        <v/>
      </c>
      <c r="N440" s="145" t="str">
        <f t="shared" si="13"/>
        <v/>
      </c>
    </row>
    <row r="441" spans="2:14" ht="30" x14ac:dyDescent="0.25">
      <c r="B441" s="140">
        <v>439</v>
      </c>
      <c r="C441" s="143"/>
      <c r="D441" s="143"/>
      <c r="E441" s="143"/>
      <c r="F441" s="143"/>
      <c r="G441" s="143"/>
      <c r="H441" s="196"/>
      <c r="I441" s="144" t="str">
        <f>_xlfn.IFNA(VLOOKUP(B441,'تحميل المصنعيات'!$E$1:$AP$5000,38,0),"")</f>
        <v/>
      </c>
      <c r="J441" s="144" t="str" cm="1">
        <f t="array" ref="J441">_xlfn.IFNA(LOOKUP(5,1/(B441='تحميل المصنعيات'!$E$1:$E$5000),'تحميل المصنعيات'!$AP$1:$AP$5000),"")</f>
        <v/>
      </c>
      <c r="K441" s="145" t="str">
        <f>IF(SUMIF('تحميل المصنعيات'!$E$3:$E$5000,الاوردرات!B441,'تحميل المصنعيات'!$O$3:$O$5000)=0,"",SUMIF('تحميل المصنعيات'!$E$3:$E$5000,الاوردرات!B441,'تحميل المصنعيات'!$O$3:$O$5000))</f>
        <v/>
      </c>
      <c r="L441" s="145" t="str">
        <f>IF(SUMIF('تحميل الخامات'!$F$3:$F$5000,الاوردرات!B441,'تحميل الخامات'!$M$3:$M$5000)=0,"",SUMIF('تحميل الخامات'!$F$3:$F$5000,الاوردرات!B441,'تحميل الخامات'!$M$3:$M$5000))</f>
        <v/>
      </c>
      <c r="M441" s="145" t="str">
        <f t="shared" si="12"/>
        <v/>
      </c>
      <c r="N441" s="145" t="str">
        <f t="shared" si="13"/>
        <v/>
      </c>
    </row>
    <row r="442" spans="2:14" ht="30" x14ac:dyDescent="0.25">
      <c r="B442" s="141">
        <v>440</v>
      </c>
      <c r="C442" s="143"/>
      <c r="D442" s="143"/>
      <c r="E442" s="143"/>
      <c r="F442" s="143"/>
      <c r="G442" s="143"/>
      <c r="H442" s="196"/>
      <c r="I442" s="144" t="str">
        <f>_xlfn.IFNA(VLOOKUP(B442,'تحميل المصنعيات'!$E$1:$AP$5000,38,0),"")</f>
        <v/>
      </c>
      <c r="J442" s="144" t="str" cm="1">
        <f t="array" ref="J442">_xlfn.IFNA(LOOKUP(5,1/(B442='تحميل المصنعيات'!$E$1:$E$5000),'تحميل المصنعيات'!$AP$1:$AP$5000),"")</f>
        <v/>
      </c>
      <c r="K442" s="145" t="str">
        <f>IF(SUMIF('تحميل المصنعيات'!$E$3:$E$5000,الاوردرات!B442,'تحميل المصنعيات'!$O$3:$O$5000)=0,"",SUMIF('تحميل المصنعيات'!$E$3:$E$5000,الاوردرات!B442,'تحميل المصنعيات'!$O$3:$O$5000))</f>
        <v/>
      </c>
      <c r="L442" s="145" t="str">
        <f>IF(SUMIF('تحميل الخامات'!$F$3:$F$5000,الاوردرات!B442,'تحميل الخامات'!$M$3:$M$5000)=0,"",SUMIF('تحميل الخامات'!$F$3:$F$5000,الاوردرات!B442,'تحميل الخامات'!$M$3:$M$5000))</f>
        <v/>
      </c>
      <c r="M442" s="145" t="str">
        <f t="shared" si="12"/>
        <v/>
      </c>
      <c r="N442" s="145" t="str">
        <f t="shared" si="13"/>
        <v/>
      </c>
    </row>
    <row r="443" spans="2:14" ht="30" x14ac:dyDescent="0.25">
      <c r="B443" s="140">
        <v>441</v>
      </c>
      <c r="C443" s="143"/>
      <c r="D443" s="143"/>
      <c r="E443" s="143"/>
      <c r="F443" s="143"/>
      <c r="G443" s="143"/>
      <c r="H443" s="196"/>
      <c r="I443" s="144" t="str">
        <f>_xlfn.IFNA(VLOOKUP(B443,'تحميل المصنعيات'!$E$1:$AP$5000,38,0),"")</f>
        <v/>
      </c>
      <c r="J443" s="144" t="str" cm="1">
        <f t="array" ref="J443">_xlfn.IFNA(LOOKUP(5,1/(B443='تحميل المصنعيات'!$E$1:$E$5000),'تحميل المصنعيات'!$AP$1:$AP$5000),"")</f>
        <v/>
      </c>
      <c r="K443" s="145" t="str">
        <f>IF(SUMIF('تحميل المصنعيات'!$E$3:$E$5000,الاوردرات!B443,'تحميل المصنعيات'!$O$3:$O$5000)=0,"",SUMIF('تحميل المصنعيات'!$E$3:$E$5000,الاوردرات!B443,'تحميل المصنعيات'!$O$3:$O$5000))</f>
        <v/>
      </c>
      <c r="L443" s="145" t="str">
        <f>IF(SUMIF('تحميل الخامات'!$F$3:$F$5000,الاوردرات!B443,'تحميل الخامات'!$M$3:$M$5000)=0,"",SUMIF('تحميل الخامات'!$F$3:$F$5000,الاوردرات!B443,'تحميل الخامات'!$M$3:$M$5000))</f>
        <v/>
      </c>
      <c r="M443" s="145" t="str">
        <f t="shared" si="12"/>
        <v/>
      </c>
      <c r="N443" s="145" t="str">
        <f t="shared" si="13"/>
        <v/>
      </c>
    </row>
    <row r="444" spans="2:14" ht="30" x14ac:dyDescent="0.25">
      <c r="B444" s="141">
        <v>442</v>
      </c>
      <c r="C444" s="143"/>
      <c r="D444" s="143"/>
      <c r="E444" s="143"/>
      <c r="F444" s="143"/>
      <c r="G444" s="143"/>
      <c r="H444" s="196"/>
      <c r="I444" s="144" t="str">
        <f>_xlfn.IFNA(VLOOKUP(B444,'تحميل المصنعيات'!$E$1:$AP$5000,38,0),"")</f>
        <v/>
      </c>
      <c r="J444" s="144" t="str" cm="1">
        <f t="array" ref="J444">_xlfn.IFNA(LOOKUP(5,1/(B444='تحميل المصنعيات'!$E$1:$E$5000),'تحميل المصنعيات'!$AP$1:$AP$5000),"")</f>
        <v/>
      </c>
      <c r="K444" s="145" t="str">
        <f>IF(SUMIF('تحميل المصنعيات'!$E$3:$E$5000,الاوردرات!B444,'تحميل المصنعيات'!$O$3:$O$5000)=0,"",SUMIF('تحميل المصنعيات'!$E$3:$E$5000,الاوردرات!B444,'تحميل المصنعيات'!$O$3:$O$5000))</f>
        <v/>
      </c>
      <c r="L444" s="145" t="str">
        <f>IF(SUMIF('تحميل الخامات'!$F$3:$F$5000,الاوردرات!B444,'تحميل الخامات'!$M$3:$M$5000)=0,"",SUMIF('تحميل الخامات'!$F$3:$F$5000,الاوردرات!B444,'تحميل الخامات'!$M$3:$M$5000))</f>
        <v/>
      </c>
      <c r="M444" s="145" t="str">
        <f t="shared" si="12"/>
        <v/>
      </c>
      <c r="N444" s="145" t="str">
        <f t="shared" si="13"/>
        <v/>
      </c>
    </row>
    <row r="445" spans="2:14" ht="30" x14ac:dyDescent="0.25">
      <c r="B445" s="140">
        <v>443</v>
      </c>
      <c r="C445" s="143"/>
      <c r="D445" s="143"/>
      <c r="E445" s="143"/>
      <c r="F445" s="143"/>
      <c r="G445" s="143"/>
      <c r="H445" s="196"/>
      <c r="I445" s="144" t="str">
        <f>_xlfn.IFNA(VLOOKUP(B445,'تحميل المصنعيات'!$E$1:$AP$5000,38,0),"")</f>
        <v/>
      </c>
      <c r="J445" s="144" t="str" cm="1">
        <f t="array" ref="J445">_xlfn.IFNA(LOOKUP(5,1/(B445='تحميل المصنعيات'!$E$1:$E$5000),'تحميل المصنعيات'!$AP$1:$AP$5000),"")</f>
        <v/>
      </c>
      <c r="K445" s="145" t="str">
        <f>IF(SUMIF('تحميل المصنعيات'!$E$3:$E$5000,الاوردرات!B445,'تحميل المصنعيات'!$O$3:$O$5000)=0,"",SUMIF('تحميل المصنعيات'!$E$3:$E$5000,الاوردرات!B445,'تحميل المصنعيات'!$O$3:$O$5000))</f>
        <v/>
      </c>
      <c r="L445" s="145" t="str">
        <f>IF(SUMIF('تحميل الخامات'!$F$3:$F$5000,الاوردرات!B445,'تحميل الخامات'!$M$3:$M$5000)=0,"",SUMIF('تحميل الخامات'!$F$3:$F$5000,الاوردرات!B445,'تحميل الخامات'!$M$3:$M$5000))</f>
        <v/>
      </c>
      <c r="M445" s="145" t="str">
        <f t="shared" si="12"/>
        <v/>
      </c>
      <c r="N445" s="145" t="str">
        <f t="shared" si="13"/>
        <v/>
      </c>
    </row>
    <row r="446" spans="2:14" ht="30" x14ac:dyDescent="0.25">
      <c r="B446" s="141">
        <v>444</v>
      </c>
      <c r="C446" s="143"/>
      <c r="D446" s="143"/>
      <c r="E446" s="143"/>
      <c r="F446" s="143"/>
      <c r="G446" s="143"/>
      <c r="H446" s="196"/>
      <c r="I446" s="144" t="str">
        <f>_xlfn.IFNA(VLOOKUP(B446,'تحميل المصنعيات'!$E$1:$AP$5000,38,0),"")</f>
        <v/>
      </c>
      <c r="J446" s="144" t="str" cm="1">
        <f t="array" ref="J446">_xlfn.IFNA(LOOKUP(5,1/(B446='تحميل المصنعيات'!$E$1:$E$5000),'تحميل المصنعيات'!$AP$1:$AP$5000),"")</f>
        <v/>
      </c>
      <c r="K446" s="145" t="str">
        <f>IF(SUMIF('تحميل المصنعيات'!$E$3:$E$5000,الاوردرات!B446,'تحميل المصنعيات'!$O$3:$O$5000)=0,"",SUMIF('تحميل المصنعيات'!$E$3:$E$5000,الاوردرات!B446,'تحميل المصنعيات'!$O$3:$O$5000))</f>
        <v/>
      </c>
      <c r="L446" s="145" t="str">
        <f>IF(SUMIF('تحميل الخامات'!$F$3:$F$5000,الاوردرات!B446,'تحميل الخامات'!$M$3:$M$5000)=0,"",SUMIF('تحميل الخامات'!$F$3:$F$5000,الاوردرات!B446,'تحميل الخامات'!$M$3:$M$5000))</f>
        <v/>
      </c>
      <c r="M446" s="145" t="str">
        <f t="shared" si="12"/>
        <v/>
      </c>
      <c r="N446" s="145" t="str">
        <f t="shared" si="13"/>
        <v/>
      </c>
    </row>
    <row r="447" spans="2:14" ht="30" x14ac:dyDescent="0.25">
      <c r="B447" s="140">
        <v>445</v>
      </c>
      <c r="C447" s="143"/>
      <c r="D447" s="143"/>
      <c r="E447" s="143"/>
      <c r="F447" s="143"/>
      <c r="G447" s="143"/>
      <c r="H447" s="196"/>
      <c r="I447" s="144" t="str">
        <f>_xlfn.IFNA(VLOOKUP(B447,'تحميل المصنعيات'!$E$1:$AP$5000,38,0),"")</f>
        <v/>
      </c>
      <c r="J447" s="144" t="str" cm="1">
        <f t="array" ref="J447">_xlfn.IFNA(LOOKUP(5,1/(B447='تحميل المصنعيات'!$E$1:$E$5000),'تحميل المصنعيات'!$AP$1:$AP$5000),"")</f>
        <v/>
      </c>
      <c r="K447" s="145" t="str">
        <f>IF(SUMIF('تحميل المصنعيات'!$E$3:$E$5000,الاوردرات!B447,'تحميل المصنعيات'!$O$3:$O$5000)=0,"",SUMIF('تحميل المصنعيات'!$E$3:$E$5000,الاوردرات!B447,'تحميل المصنعيات'!$O$3:$O$5000))</f>
        <v/>
      </c>
      <c r="L447" s="145" t="str">
        <f>IF(SUMIF('تحميل الخامات'!$F$3:$F$5000,الاوردرات!B447,'تحميل الخامات'!$M$3:$M$5000)=0,"",SUMIF('تحميل الخامات'!$F$3:$F$5000,الاوردرات!B447,'تحميل الخامات'!$M$3:$M$5000))</f>
        <v/>
      </c>
      <c r="M447" s="145" t="str">
        <f t="shared" si="12"/>
        <v/>
      </c>
      <c r="N447" s="145" t="str">
        <f t="shared" si="13"/>
        <v/>
      </c>
    </row>
    <row r="448" spans="2:14" ht="30" x14ac:dyDescent="0.25">
      <c r="B448" s="141">
        <v>446</v>
      </c>
      <c r="C448" s="143"/>
      <c r="D448" s="143"/>
      <c r="E448" s="143"/>
      <c r="F448" s="143"/>
      <c r="G448" s="143"/>
      <c r="H448" s="196"/>
      <c r="I448" s="144" t="str">
        <f>_xlfn.IFNA(VLOOKUP(B448,'تحميل المصنعيات'!$E$1:$AP$5000,38,0),"")</f>
        <v/>
      </c>
      <c r="J448" s="144" t="str" cm="1">
        <f t="array" ref="J448">_xlfn.IFNA(LOOKUP(5,1/(B448='تحميل المصنعيات'!$E$1:$E$5000),'تحميل المصنعيات'!$AP$1:$AP$5000),"")</f>
        <v/>
      </c>
      <c r="K448" s="145" t="str">
        <f>IF(SUMIF('تحميل المصنعيات'!$E$3:$E$5000,الاوردرات!B448,'تحميل المصنعيات'!$O$3:$O$5000)=0,"",SUMIF('تحميل المصنعيات'!$E$3:$E$5000,الاوردرات!B448,'تحميل المصنعيات'!$O$3:$O$5000))</f>
        <v/>
      </c>
      <c r="L448" s="145" t="str">
        <f>IF(SUMIF('تحميل الخامات'!$F$3:$F$5000,الاوردرات!B448,'تحميل الخامات'!$M$3:$M$5000)=0,"",SUMIF('تحميل الخامات'!$F$3:$F$5000,الاوردرات!B448,'تحميل الخامات'!$M$3:$M$5000))</f>
        <v/>
      </c>
      <c r="M448" s="145" t="str">
        <f t="shared" si="12"/>
        <v/>
      </c>
      <c r="N448" s="145" t="str">
        <f t="shared" si="13"/>
        <v/>
      </c>
    </row>
    <row r="449" spans="2:14" ht="30" x14ac:dyDescent="0.25">
      <c r="B449" s="140">
        <v>447</v>
      </c>
      <c r="C449" s="143"/>
      <c r="D449" s="143"/>
      <c r="E449" s="143"/>
      <c r="F449" s="143"/>
      <c r="G449" s="143"/>
      <c r="H449" s="196"/>
      <c r="I449" s="144" t="str">
        <f>_xlfn.IFNA(VLOOKUP(B449,'تحميل المصنعيات'!$E$1:$AP$5000,38,0),"")</f>
        <v/>
      </c>
      <c r="J449" s="144" t="str" cm="1">
        <f t="array" ref="J449">_xlfn.IFNA(LOOKUP(5,1/(B449='تحميل المصنعيات'!$E$1:$E$5000),'تحميل المصنعيات'!$AP$1:$AP$5000),"")</f>
        <v/>
      </c>
      <c r="K449" s="145" t="str">
        <f>IF(SUMIF('تحميل المصنعيات'!$E$3:$E$5000,الاوردرات!B449,'تحميل المصنعيات'!$O$3:$O$5000)=0,"",SUMIF('تحميل المصنعيات'!$E$3:$E$5000,الاوردرات!B449,'تحميل المصنعيات'!$O$3:$O$5000))</f>
        <v/>
      </c>
      <c r="L449" s="145" t="str">
        <f>IF(SUMIF('تحميل الخامات'!$F$3:$F$5000,الاوردرات!B449,'تحميل الخامات'!$M$3:$M$5000)=0,"",SUMIF('تحميل الخامات'!$F$3:$F$5000,الاوردرات!B449,'تحميل الخامات'!$M$3:$M$5000))</f>
        <v/>
      </c>
      <c r="M449" s="145" t="str">
        <f t="shared" si="12"/>
        <v/>
      </c>
      <c r="N449" s="145" t="str">
        <f t="shared" si="13"/>
        <v/>
      </c>
    </row>
    <row r="450" spans="2:14" ht="30" x14ac:dyDescent="0.25">
      <c r="B450" s="141">
        <v>448</v>
      </c>
      <c r="C450" s="143"/>
      <c r="D450" s="143"/>
      <c r="E450" s="143"/>
      <c r="F450" s="143"/>
      <c r="G450" s="143"/>
      <c r="H450" s="196"/>
      <c r="I450" s="144" t="str">
        <f>_xlfn.IFNA(VLOOKUP(B450,'تحميل المصنعيات'!$E$1:$AP$5000,38,0),"")</f>
        <v/>
      </c>
      <c r="J450" s="144" t="str" cm="1">
        <f t="array" ref="J450">_xlfn.IFNA(LOOKUP(5,1/(B450='تحميل المصنعيات'!$E$1:$E$5000),'تحميل المصنعيات'!$AP$1:$AP$5000),"")</f>
        <v/>
      </c>
      <c r="K450" s="145" t="str">
        <f>IF(SUMIF('تحميل المصنعيات'!$E$3:$E$5000,الاوردرات!B450,'تحميل المصنعيات'!$O$3:$O$5000)=0,"",SUMIF('تحميل المصنعيات'!$E$3:$E$5000,الاوردرات!B450,'تحميل المصنعيات'!$O$3:$O$5000))</f>
        <v/>
      </c>
      <c r="L450" s="145" t="str">
        <f>IF(SUMIF('تحميل الخامات'!$F$3:$F$5000,الاوردرات!B450,'تحميل الخامات'!$M$3:$M$5000)=0,"",SUMIF('تحميل الخامات'!$F$3:$F$5000,الاوردرات!B450,'تحميل الخامات'!$M$3:$M$5000))</f>
        <v/>
      </c>
      <c r="M450" s="145" t="str">
        <f t="shared" si="12"/>
        <v/>
      </c>
      <c r="N450" s="145" t="str">
        <f t="shared" si="13"/>
        <v/>
      </c>
    </row>
    <row r="451" spans="2:14" ht="30" x14ac:dyDescent="0.25">
      <c r="B451" s="140">
        <v>449</v>
      </c>
      <c r="C451" s="143"/>
      <c r="D451" s="143"/>
      <c r="E451" s="143"/>
      <c r="F451" s="143"/>
      <c r="G451" s="143"/>
      <c r="H451" s="196"/>
      <c r="I451" s="144" t="str">
        <f>_xlfn.IFNA(VLOOKUP(B451,'تحميل المصنعيات'!$E$1:$AP$5000,38,0),"")</f>
        <v/>
      </c>
      <c r="J451" s="144" t="str" cm="1">
        <f t="array" ref="J451">_xlfn.IFNA(LOOKUP(5,1/(B451='تحميل المصنعيات'!$E$1:$E$5000),'تحميل المصنعيات'!$AP$1:$AP$5000),"")</f>
        <v/>
      </c>
      <c r="K451" s="145" t="str">
        <f>IF(SUMIF('تحميل المصنعيات'!$E$3:$E$5000,الاوردرات!B451,'تحميل المصنعيات'!$O$3:$O$5000)=0,"",SUMIF('تحميل المصنعيات'!$E$3:$E$5000,الاوردرات!B451,'تحميل المصنعيات'!$O$3:$O$5000))</f>
        <v/>
      </c>
      <c r="L451" s="145" t="str">
        <f>IF(SUMIF('تحميل الخامات'!$F$3:$F$5000,الاوردرات!B451,'تحميل الخامات'!$M$3:$M$5000)=0,"",SUMIF('تحميل الخامات'!$F$3:$F$5000,الاوردرات!B451,'تحميل الخامات'!$M$3:$M$5000))</f>
        <v/>
      </c>
      <c r="M451" s="145" t="str">
        <f t="shared" ref="M451:M514" si="14">IFERROR(K451/G451,"")</f>
        <v/>
      </c>
      <c r="N451" s="145" t="str">
        <f t="shared" ref="N451:N514" si="15">IFERROR(L451/G451,"")</f>
        <v/>
      </c>
    </row>
    <row r="452" spans="2:14" ht="30" x14ac:dyDescent="0.25">
      <c r="B452" s="141">
        <v>450</v>
      </c>
      <c r="C452" s="143"/>
      <c r="D452" s="143"/>
      <c r="E452" s="143"/>
      <c r="F452" s="143"/>
      <c r="G452" s="143"/>
      <c r="H452" s="196"/>
      <c r="I452" s="144" t="str">
        <f>_xlfn.IFNA(VLOOKUP(B452,'تحميل المصنعيات'!$E$1:$AP$5000,38,0),"")</f>
        <v/>
      </c>
      <c r="J452" s="144" t="str" cm="1">
        <f t="array" ref="J452">_xlfn.IFNA(LOOKUP(5,1/(B452='تحميل المصنعيات'!$E$1:$E$5000),'تحميل المصنعيات'!$AP$1:$AP$5000),"")</f>
        <v/>
      </c>
      <c r="K452" s="145" t="str">
        <f>IF(SUMIF('تحميل المصنعيات'!$E$3:$E$5000,الاوردرات!B452,'تحميل المصنعيات'!$O$3:$O$5000)=0,"",SUMIF('تحميل المصنعيات'!$E$3:$E$5000,الاوردرات!B452,'تحميل المصنعيات'!$O$3:$O$5000))</f>
        <v/>
      </c>
      <c r="L452" s="145" t="str">
        <f>IF(SUMIF('تحميل الخامات'!$F$3:$F$5000,الاوردرات!B452,'تحميل الخامات'!$M$3:$M$5000)=0,"",SUMIF('تحميل الخامات'!$F$3:$F$5000,الاوردرات!B452,'تحميل الخامات'!$M$3:$M$5000))</f>
        <v/>
      </c>
      <c r="M452" s="145" t="str">
        <f t="shared" si="14"/>
        <v/>
      </c>
      <c r="N452" s="145" t="str">
        <f t="shared" si="15"/>
        <v/>
      </c>
    </row>
    <row r="453" spans="2:14" ht="30" x14ac:dyDescent="0.25">
      <c r="B453" s="140">
        <v>451</v>
      </c>
      <c r="C453" s="143"/>
      <c r="D453" s="143"/>
      <c r="E453" s="143"/>
      <c r="F453" s="143"/>
      <c r="G453" s="143"/>
      <c r="H453" s="196"/>
      <c r="I453" s="144" t="str">
        <f>_xlfn.IFNA(VLOOKUP(B453,'تحميل المصنعيات'!$E$1:$AP$5000,38,0),"")</f>
        <v/>
      </c>
      <c r="J453" s="144" t="str" cm="1">
        <f t="array" ref="J453">_xlfn.IFNA(LOOKUP(5,1/(B453='تحميل المصنعيات'!$E$1:$E$5000),'تحميل المصنعيات'!$AP$1:$AP$5000),"")</f>
        <v/>
      </c>
      <c r="K453" s="145" t="str">
        <f>IF(SUMIF('تحميل المصنعيات'!$E$3:$E$5000,الاوردرات!B453,'تحميل المصنعيات'!$O$3:$O$5000)=0,"",SUMIF('تحميل المصنعيات'!$E$3:$E$5000,الاوردرات!B453,'تحميل المصنعيات'!$O$3:$O$5000))</f>
        <v/>
      </c>
      <c r="L453" s="145" t="str">
        <f>IF(SUMIF('تحميل الخامات'!$F$3:$F$5000,الاوردرات!B453,'تحميل الخامات'!$M$3:$M$5000)=0,"",SUMIF('تحميل الخامات'!$F$3:$F$5000,الاوردرات!B453,'تحميل الخامات'!$M$3:$M$5000))</f>
        <v/>
      </c>
      <c r="M453" s="145" t="str">
        <f t="shared" si="14"/>
        <v/>
      </c>
      <c r="N453" s="145" t="str">
        <f t="shared" si="15"/>
        <v/>
      </c>
    </row>
    <row r="454" spans="2:14" ht="30" x14ac:dyDescent="0.25">
      <c r="B454" s="141">
        <v>452</v>
      </c>
      <c r="C454" s="143"/>
      <c r="D454" s="143"/>
      <c r="E454" s="143"/>
      <c r="F454" s="143"/>
      <c r="G454" s="143"/>
      <c r="H454" s="196"/>
      <c r="I454" s="144" t="str">
        <f>_xlfn.IFNA(VLOOKUP(B454,'تحميل المصنعيات'!$E$1:$AP$5000,38,0),"")</f>
        <v/>
      </c>
      <c r="J454" s="144" t="str" cm="1">
        <f t="array" ref="J454">_xlfn.IFNA(LOOKUP(5,1/(B454='تحميل المصنعيات'!$E$1:$E$5000),'تحميل المصنعيات'!$AP$1:$AP$5000),"")</f>
        <v/>
      </c>
      <c r="K454" s="145" t="str">
        <f>IF(SUMIF('تحميل المصنعيات'!$E$3:$E$5000,الاوردرات!B454,'تحميل المصنعيات'!$O$3:$O$5000)=0,"",SUMIF('تحميل المصنعيات'!$E$3:$E$5000,الاوردرات!B454,'تحميل المصنعيات'!$O$3:$O$5000))</f>
        <v/>
      </c>
      <c r="L454" s="145" t="str">
        <f>IF(SUMIF('تحميل الخامات'!$F$3:$F$5000,الاوردرات!B454,'تحميل الخامات'!$M$3:$M$5000)=0,"",SUMIF('تحميل الخامات'!$F$3:$F$5000,الاوردرات!B454,'تحميل الخامات'!$M$3:$M$5000))</f>
        <v/>
      </c>
      <c r="M454" s="145" t="str">
        <f t="shared" si="14"/>
        <v/>
      </c>
      <c r="N454" s="145" t="str">
        <f t="shared" si="15"/>
        <v/>
      </c>
    </row>
    <row r="455" spans="2:14" ht="30" x14ac:dyDescent="0.25">
      <c r="B455" s="140">
        <v>453</v>
      </c>
      <c r="C455" s="143"/>
      <c r="D455" s="143"/>
      <c r="E455" s="143"/>
      <c r="F455" s="143"/>
      <c r="G455" s="143"/>
      <c r="H455" s="196"/>
      <c r="I455" s="144" t="str">
        <f>_xlfn.IFNA(VLOOKUP(B455,'تحميل المصنعيات'!$E$1:$AP$5000,38,0),"")</f>
        <v/>
      </c>
      <c r="J455" s="144" t="str" cm="1">
        <f t="array" ref="J455">_xlfn.IFNA(LOOKUP(5,1/(B455='تحميل المصنعيات'!$E$1:$E$5000),'تحميل المصنعيات'!$AP$1:$AP$5000),"")</f>
        <v/>
      </c>
      <c r="K455" s="145" t="str">
        <f>IF(SUMIF('تحميل المصنعيات'!$E$3:$E$5000,الاوردرات!B455,'تحميل المصنعيات'!$O$3:$O$5000)=0,"",SUMIF('تحميل المصنعيات'!$E$3:$E$5000,الاوردرات!B455,'تحميل المصنعيات'!$O$3:$O$5000))</f>
        <v/>
      </c>
      <c r="L455" s="145" t="str">
        <f>IF(SUMIF('تحميل الخامات'!$F$3:$F$5000,الاوردرات!B455,'تحميل الخامات'!$M$3:$M$5000)=0,"",SUMIF('تحميل الخامات'!$F$3:$F$5000,الاوردرات!B455,'تحميل الخامات'!$M$3:$M$5000))</f>
        <v/>
      </c>
      <c r="M455" s="145" t="str">
        <f t="shared" si="14"/>
        <v/>
      </c>
      <c r="N455" s="145" t="str">
        <f t="shared" si="15"/>
        <v/>
      </c>
    </row>
    <row r="456" spans="2:14" ht="30" x14ac:dyDescent="0.25">
      <c r="B456" s="141">
        <v>454</v>
      </c>
      <c r="C456" s="143"/>
      <c r="D456" s="143"/>
      <c r="E456" s="143"/>
      <c r="F456" s="143"/>
      <c r="G456" s="143"/>
      <c r="H456" s="196"/>
      <c r="I456" s="144" t="str">
        <f>_xlfn.IFNA(VLOOKUP(B456,'تحميل المصنعيات'!$E$1:$AP$5000,38,0),"")</f>
        <v/>
      </c>
      <c r="J456" s="144" t="str" cm="1">
        <f t="array" ref="J456">_xlfn.IFNA(LOOKUP(5,1/(B456='تحميل المصنعيات'!$E$1:$E$5000),'تحميل المصنعيات'!$AP$1:$AP$5000),"")</f>
        <v/>
      </c>
      <c r="K456" s="145" t="str">
        <f>IF(SUMIF('تحميل المصنعيات'!$E$3:$E$5000,الاوردرات!B456,'تحميل المصنعيات'!$O$3:$O$5000)=0,"",SUMIF('تحميل المصنعيات'!$E$3:$E$5000,الاوردرات!B456,'تحميل المصنعيات'!$O$3:$O$5000))</f>
        <v/>
      </c>
      <c r="L456" s="145" t="str">
        <f>IF(SUMIF('تحميل الخامات'!$F$3:$F$5000,الاوردرات!B456,'تحميل الخامات'!$M$3:$M$5000)=0,"",SUMIF('تحميل الخامات'!$F$3:$F$5000,الاوردرات!B456,'تحميل الخامات'!$M$3:$M$5000))</f>
        <v/>
      </c>
      <c r="M456" s="145" t="str">
        <f t="shared" si="14"/>
        <v/>
      </c>
      <c r="N456" s="145" t="str">
        <f t="shared" si="15"/>
        <v/>
      </c>
    </row>
    <row r="457" spans="2:14" ht="30" x14ac:dyDescent="0.25">
      <c r="B457" s="140">
        <v>455</v>
      </c>
      <c r="C457" s="143"/>
      <c r="D457" s="143"/>
      <c r="E457" s="143"/>
      <c r="F457" s="143"/>
      <c r="G457" s="143"/>
      <c r="H457" s="196"/>
      <c r="I457" s="144" t="str">
        <f>_xlfn.IFNA(VLOOKUP(B457,'تحميل المصنعيات'!$E$1:$AP$5000,38,0),"")</f>
        <v/>
      </c>
      <c r="J457" s="144" t="str" cm="1">
        <f t="array" ref="J457">_xlfn.IFNA(LOOKUP(5,1/(B457='تحميل المصنعيات'!$E$1:$E$5000),'تحميل المصنعيات'!$AP$1:$AP$5000),"")</f>
        <v/>
      </c>
      <c r="K457" s="145" t="str">
        <f>IF(SUMIF('تحميل المصنعيات'!$E$3:$E$5000,الاوردرات!B457,'تحميل المصنعيات'!$O$3:$O$5000)=0,"",SUMIF('تحميل المصنعيات'!$E$3:$E$5000,الاوردرات!B457,'تحميل المصنعيات'!$O$3:$O$5000))</f>
        <v/>
      </c>
      <c r="L457" s="145" t="str">
        <f>IF(SUMIF('تحميل الخامات'!$F$3:$F$5000,الاوردرات!B457,'تحميل الخامات'!$M$3:$M$5000)=0,"",SUMIF('تحميل الخامات'!$F$3:$F$5000,الاوردرات!B457,'تحميل الخامات'!$M$3:$M$5000))</f>
        <v/>
      </c>
      <c r="M457" s="145" t="str">
        <f t="shared" si="14"/>
        <v/>
      </c>
      <c r="N457" s="145" t="str">
        <f t="shared" si="15"/>
        <v/>
      </c>
    </row>
    <row r="458" spans="2:14" ht="30" x14ac:dyDescent="0.25">
      <c r="B458" s="141">
        <v>456</v>
      </c>
      <c r="C458" s="143"/>
      <c r="D458" s="143"/>
      <c r="E458" s="143"/>
      <c r="F458" s="143"/>
      <c r="G458" s="143"/>
      <c r="H458" s="196"/>
      <c r="I458" s="144" t="str">
        <f>_xlfn.IFNA(VLOOKUP(B458,'تحميل المصنعيات'!$E$1:$AP$5000,38,0),"")</f>
        <v/>
      </c>
      <c r="J458" s="144" t="str" cm="1">
        <f t="array" ref="J458">_xlfn.IFNA(LOOKUP(5,1/(B458='تحميل المصنعيات'!$E$1:$E$5000),'تحميل المصنعيات'!$AP$1:$AP$5000),"")</f>
        <v/>
      </c>
      <c r="K458" s="145" t="str">
        <f>IF(SUMIF('تحميل المصنعيات'!$E$3:$E$5000,الاوردرات!B458,'تحميل المصنعيات'!$O$3:$O$5000)=0,"",SUMIF('تحميل المصنعيات'!$E$3:$E$5000,الاوردرات!B458,'تحميل المصنعيات'!$O$3:$O$5000))</f>
        <v/>
      </c>
      <c r="L458" s="145" t="str">
        <f>IF(SUMIF('تحميل الخامات'!$F$3:$F$5000,الاوردرات!B458,'تحميل الخامات'!$M$3:$M$5000)=0,"",SUMIF('تحميل الخامات'!$F$3:$F$5000,الاوردرات!B458,'تحميل الخامات'!$M$3:$M$5000))</f>
        <v/>
      </c>
      <c r="M458" s="145" t="str">
        <f t="shared" si="14"/>
        <v/>
      </c>
      <c r="N458" s="145" t="str">
        <f t="shared" si="15"/>
        <v/>
      </c>
    </row>
    <row r="459" spans="2:14" ht="30" x14ac:dyDescent="0.25">
      <c r="B459" s="140">
        <v>457</v>
      </c>
      <c r="C459" s="143"/>
      <c r="D459" s="143"/>
      <c r="E459" s="143"/>
      <c r="F459" s="143"/>
      <c r="G459" s="143"/>
      <c r="H459" s="196"/>
      <c r="I459" s="144" t="str">
        <f>_xlfn.IFNA(VLOOKUP(B459,'تحميل المصنعيات'!$E$1:$AP$5000,38,0),"")</f>
        <v/>
      </c>
      <c r="J459" s="144" t="str" cm="1">
        <f t="array" ref="J459">_xlfn.IFNA(LOOKUP(5,1/(B459='تحميل المصنعيات'!$E$1:$E$5000),'تحميل المصنعيات'!$AP$1:$AP$5000),"")</f>
        <v/>
      </c>
      <c r="K459" s="145" t="str">
        <f>IF(SUMIF('تحميل المصنعيات'!$E$3:$E$5000,الاوردرات!B459,'تحميل المصنعيات'!$O$3:$O$5000)=0,"",SUMIF('تحميل المصنعيات'!$E$3:$E$5000,الاوردرات!B459,'تحميل المصنعيات'!$O$3:$O$5000))</f>
        <v/>
      </c>
      <c r="L459" s="145" t="str">
        <f>IF(SUMIF('تحميل الخامات'!$F$3:$F$5000,الاوردرات!B459,'تحميل الخامات'!$M$3:$M$5000)=0,"",SUMIF('تحميل الخامات'!$F$3:$F$5000,الاوردرات!B459,'تحميل الخامات'!$M$3:$M$5000))</f>
        <v/>
      </c>
      <c r="M459" s="145" t="str">
        <f t="shared" si="14"/>
        <v/>
      </c>
      <c r="N459" s="145" t="str">
        <f t="shared" si="15"/>
        <v/>
      </c>
    </row>
    <row r="460" spans="2:14" ht="30" x14ac:dyDescent="0.25">
      <c r="B460" s="141">
        <v>458</v>
      </c>
      <c r="C460" s="143"/>
      <c r="D460" s="143"/>
      <c r="E460" s="143"/>
      <c r="F460" s="143"/>
      <c r="G460" s="143"/>
      <c r="H460" s="196"/>
      <c r="I460" s="144" t="str">
        <f>_xlfn.IFNA(VLOOKUP(B460,'تحميل المصنعيات'!$E$1:$AP$5000,38,0),"")</f>
        <v/>
      </c>
      <c r="J460" s="144" t="str" cm="1">
        <f t="array" ref="J460">_xlfn.IFNA(LOOKUP(5,1/(B460='تحميل المصنعيات'!$E$1:$E$5000),'تحميل المصنعيات'!$AP$1:$AP$5000),"")</f>
        <v/>
      </c>
      <c r="K460" s="145" t="str">
        <f>IF(SUMIF('تحميل المصنعيات'!$E$3:$E$5000,الاوردرات!B460,'تحميل المصنعيات'!$O$3:$O$5000)=0,"",SUMIF('تحميل المصنعيات'!$E$3:$E$5000,الاوردرات!B460,'تحميل المصنعيات'!$O$3:$O$5000))</f>
        <v/>
      </c>
      <c r="L460" s="145" t="str">
        <f>IF(SUMIF('تحميل الخامات'!$F$3:$F$5000,الاوردرات!B460,'تحميل الخامات'!$M$3:$M$5000)=0,"",SUMIF('تحميل الخامات'!$F$3:$F$5000,الاوردرات!B460,'تحميل الخامات'!$M$3:$M$5000))</f>
        <v/>
      </c>
      <c r="M460" s="145" t="str">
        <f t="shared" si="14"/>
        <v/>
      </c>
      <c r="N460" s="145" t="str">
        <f t="shared" si="15"/>
        <v/>
      </c>
    </row>
    <row r="461" spans="2:14" ht="30" x14ac:dyDescent="0.25">
      <c r="B461" s="140">
        <v>459</v>
      </c>
      <c r="C461" s="143"/>
      <c r="D461" s="143"/>
      <c r="E461" s="143"/>
      <c r="F461" s="143"/>
      <c r="G461" s="143"/>
      <c r="H461" s="196"/>
      <c r="I461" s="144" t="str">
        <f>_xlfn.IFNA(VLOOKUP(B461,'تحميل المصنعيات'!$E$1:$AP$5000,38,0),"")</f>
        <v/>
      </c>
      <c r="J461" s="144" t="str" cm="1">
        <f t="array" ref="J461">_xlfn.IFNA(LOOKUP(5,1/(B461='تحميل المصنعيات'!$E$1:$E$5000),'تحميل المصنعيات'!$AP$1:$AP$5000),"")</f>
        <v/>
      </c>
      <c r="K461" s="145" t="str">
        <f>IF(SUMIF('تحميل المصنعيات'!$E$3:$E$5000,الاوردرات!B461,'تحميل المصنعيات'!$O$3:$O$5000)=0,"",SUMIF('تحميل المصنعيات'!$E$3:$E$5000,الاوردرات!B461,'تحميل المصنعيات'!$O$3:$O$5000))</f>
        <v/>
      </c>
      <c r="L461" s="145" t="str">
        <f>IF(SUMIF('تحميل الخامات'!$F$3:$F$5000,الاوردرات!B461,'تحميل الخامات'!$M$3:$M$5000)=0,"",SUMIF('تحميل الخامات'!$F$3:$F$5000,الاوردرات!B461,'تحميل الخامات'!$M$3:$M$5000))</f>
        <v/>
      </c>
      <c r="M461" s="145" t="str">
        <f t="shared" si="14"/>
        <v/>
      </c>
      <c r="N461" s="145" t="str">
        <f t="shared" si="15"/>
        <v/>
      </c>
    </row>
    <row r="462" spans="2:14" ht="30" x14ac:dyDescent="0.25">
      <c r="B462" s="141">
        <v>460</v>
      </c>
      <c r="C462" s="143"/>
      <c r="D462" s="143"/>
      <c r="E462" s="143"/>
      <c r="F462" s="143"/>
      <c r="G462" s="143"/>
      <c r="H462" s="196"/>
      <c r="I462" s="144" t="str">
        <f>_xlfn.IFNA(VLOOKUP(B462,'تحميل المصنعيات'!$E$1:$AP$5000,38,0),"")</f>
        <v/>
      </c>
      <c r="J462" s="144" t="str" cm="1">
        <f t="array" ref="J462">_xlfn.IFNA(LOOKUP(5,1/(B462='تحميل المصنعيات'!$E$1:$E$5000),'تحميل المصنعيات'!$AP$1:$AP$5000),"")</f>
        <v/>
      </c>
      <c r="K462" s="145" t="str">
        <f>IF(SUMIF('تحميل المصنعيات'!$E$3:$E$5000,الاوردرات!B462,'تحميل المصنعيات'!$O$3:$O$5000)=0,"",SUMIF('تحميل المصنعيات'!$E$3:$E$5000,الاوردرات!B462,'تحميل المصنعيات'!$O$3:$O$5000))</f>
        <v/>
      </c>
      <c r="L462" s="145" t="str">
        <f>IF(SUMIF('تحميل الخامات'!$F$3:$F$5000,الاوردرات!B462,'تحميل الخامات'!$M$3:$M$5000)=0,"",SUMIF('تحميل الخامات'!$F$3:$F$5000,الاوردرات!B462,'تحميل الخامات'!$M$3:$M$5000))</f>
        <v/>
      </c>
      <c r="M462" s="145" t="str">
        <f t="shared" si="14"/>
        <v/>
      </c>
      <c r="N462" s="145" t="str">
        <f t="shared" si="15"/>
        <v/>
      </c>
    </row>
    <row r="463" spans="2:14" ht="30" x14ac:dyDescent="0.25">
      <c r="B463" s="140">
        <v>461</v>
      </c>
      <c r="C463" s="143"/>
      <c r="D463" s="143"/>
      <c r="E463" s="143"/>
      <c r="F463" s="143"/>
      <c r="G463" s="143"/>
      <c r="H463" s="196"/>
      <c r="I463" s="144" t="str">
        <f>_xlfn.IFNA(VLOOKUP(B463,'تحميل المصنعيات'!$E$1:$AP$5000,38,0),"")</f>
        <v/>
      </c>
      <c r="J463" s="144" t="str" cm="1">
        <f t="array" ref="J463">_xlfn.IFNA(LOOKUP(5,1/(B463='تحميل المصنعيات'!$E$1:$E$5000),'تحميل المصنعيات'!$AP$1:$AP$5000),"")</f>
        <v/>
      </c>
      <c r="K463" s="145" t="str">
        <f>IF(SUMIF('تحميل المصنعيات'!$E$3:$E$5000,الاوردرات!B463,'تحميل المصنعيات'!$O$3:$O$5000)=0,"",SUMIF('تحميل المصنعيات'!$E$3:$E$5000,الاوردرات!B463,'تحميل المصنعيات'!$O$3:$O$5000))</f>
        <v/>
      </c>
      <c r="L463" s="145" t="str">
        <f>IF(SUMIF('تحميل الخامات'!$F$3:$F$5000,الاوردرات!B463,'تحميل الخامات'!$M$3:$M$5000)=0,"",SUMIF('تحميل الخامات'!$F$3:$F$5000,الاوردرات!B463,'تحميل الخامات'!$M$3:$M$5000))</f>
        <v/>
      </c>
      <c r="M463" s="145" t="str">
        <f t="shared" si="14"/>
        <v/>
      </c>
      <c r="N463" s="145" t="str">
        <f t="shared" si="15"/>
        <v/>
      </c>
    </row>
    <row r="464" spans="2:14" ht="30" x14ac:dyDescent="0.25">
      <c r="B464" s="141">
        <v>462</v>
      </c>
      <c r="C464" s="143"/>
      <c r="D464" s="143"/>
      <c r="E464" s="143"/>
      <c r="F464" s="143"/>
      <c r="G464" s="143"/>
      <c r="H464" s="196"/>
      <c r="I464" s="144" t="str">
        <f>_xlfn.IFNA(VLOOKUP(B464,'تحميل المصنعيات'!$E$1:$AP$5000,38,0),"")</f>
        <v/>
      </c>
      <c r="J464" s="144" t="str" cm="1">
        <f t="array" ref="J464">_xlfn.IFNA(LOOKUP(5,1/(B464='تحميل المصنعيات'!$E$1:$E$5000),'تحميل المصنعيات'!$AP$1:$AP$5000),"")</f>
        <v/>
      </c>
      <c r="K464" s="145" t="str">
        <f>IF(SUMIF('تحميل المصنعيات'!$E$3:$E$5000,الاوردرات!B464,'تحميل المصنعيات'!$O$3:$O$5000)=0,"",SUMIF('تحميل المصنعيات'!$E$3:$E$5000,الاوردرات!B464,'تحميل المصنعيات'!$O$3:$O$5000))</f>
        <v/>
      </c>
      <c r="L464" s="145" t="str">
        <f>IF(SUMIF('تحميل الخامات'!$F$3:$F$5000,الاوردرات!B464,'تحميل الخامات'!$M$3:$M$5000)=0,"",SUMIF('تحميل الخامات'!$F$3:$F$5000,الاوردرات!B464,'تحميل الخامات'!$M$3:$M$5000))</f>
        <v/>
      </c>
      <c r="M464" s="145" t="str">
        <f t="shared" si="14"/>
        <v/>
      </c>
      <c r="N464" s="145" t="str">
        <f t="shared" si="15"/>
        <v/>
      </c>
    </row>
    <row r="465" spans="2:14" ht="30" x14ac:dyDescent="0.25">
      <c r="B465" s="140">
        <v>463</v>
      </c>
      <c r="C465" s="143"/>
      <c r="D465" s="143"/>
      <c r="E465" s="143"/>
      <c r="F465" s="143"/>
      <c r="G465" s="143"/>
      <c r="H465" s="196"/>
      <c r="I465" s="144" t="str">
        <f>_xlfn.IFNA(VLOOKUP(B465,'تحميل المصنعيات'!$E$1:$AP$5000,38,0),"")</f>
        <v/>
      </c>
      <c r="J465" s="144" t="str" cm="1">
        <f t="array" ref="J465">_xlfn.IFNA(LOOKUP(5,1/(B465='تحميل المصنعيات'!$E$1:$E$5000),'تحميل المصنعيات'!$AP$1:$AP$5000),"")</f>
        <v/>
      </c>
      <c r="K465" s="145" t="str">
        <f>IF(SUMIF('تحميل المصنعيات'!$E$3:$E$5000,الاوردرات!B465,'تحميل المصنعيات'!$O$3:$O$5000)=0,"",SUMIF('تحميل المصنعيات'!$E$3:$E$5000,الاوردرات!B465,'تحميل المصنعيات'!$O$3:$O$5000))</f>
        <v/>
      </c>
      <c r="L465" s="145" t="str">
        <f>IF(SUMIF('تحميل الخامات'!$F$3:$F$5000,الاوردرات!B465,'تحميل الخامات'!$M$3:$M$5000)=0,"",SUMIF('تحميل الخامات'!$F$3:$F$5000,الاوردرات!B465,'تحميل الخامات'!$M$3:$M$5000))</f>
        <v/>
      </c>
      <c r="M465" s="145" t="str">
        <f t="shared" si="14"/>
        <v/>
      </c>
      <c r="N465" s="145" t="str">
        <f t="shared" si="15"/>
        <v/>
      </c>
    </row>
    <row r="466" spans="2:14" ht="30" x14ac:dyDescent="0.25">
      <c r="B466" s="141">
        <v>464</v>
      </c>
      <c r="C466" s="143"/>
      <c r="D466" s="143"/>
      <c r="E466" s="143"/>
      <c r="F466" s="143"/>
      <c r="G466" s="143"/>
      <c r="H466" s="196"/>
      <c r="I466" s="144" t="str">
        <f>_xlfn.IFNA(VLOOKUP(B466,'تحميل المصنعيات'!$E$1:$AP$5000,38,0),"")</f>
        <v/>
      </c>
      <c r="J466" s="144" t="str" cm="1">
        <f t="array" ref="J466">_xlfn.IFNA(LOOKUP(5,1/(B466='تحميل المصنعيات'!$E$1:$E$5000),'تحميل المصنعيات'!$AP$1:$AP$5000),"")</f>
        <v/>
      </c>
      <c r="K466" s="145" t="str">
        <f>IF(SUMIF('تحميل المصنعيات'!$E$3:$E$5000,الاوردرات!B466,'تحميل المصنعيات'!$O$3:$O$5000)=0,"",SUMIF('تحميل المصنعيات'!$E$3:$E$5000,الاوردرات!B466,'تحميل المصنعيات'!$O$3:$O$5000))</f>
        <v/>
      </c>
      <c r="L466" s="145" t="str">
        <f>IF(SUMIF('تحميل الخامات'!$F$3:$F$5000,الاوردرات!B466,'تحميل الخامات'!$M$3:$M$5000)=0,"",SUMIF('تحميل الخامات'!$F$3:$F$5000,الاوردرات!B466,'تحميل الخامات'!$M$3:$M$5000))</f>
        <v/>
      </c>
      <c r="M466" s="145" t="str">
        <f t="shared" si="14"/>
        <v/>
      </c>
      <c r="N466" s="145" t="str">
        <f t="shared" si="15"/>
        <v/>
      </c>
    </row>
    <row r="467" spans="2:14" ht="30" x14ac:dyDescent="0.25">
      <c r="B467" s="140">
        <v>465</v>
      </c>
      <c r="C467" s="143"/>
      <c r="D467" s="143"/>
      <c r="E467" s="143"/>
      <c r="F467" s="143"/>
      <c r="G467" s="143"/>
      <c r="H467" s="196"/>
      <c r="I467" s="144" t="str">
        <f>_xlfn.IFNA(VLOOKUP(B467,'تحميل المصنعيات'!$E$1:$AP$5000,38,0),"")</f>
        <v/>
      </c>
      <c r="J467" s="144" t="str" cm="1">
        <f t="array" ref="J467">_xlfn.IFNA(LOOKUP(5,1/(B467='تحميل المصنعيات'!$E$1:$E$5000),'تحميل المصنعيات'!$AP$1:$AP$5000),"")</f>
        <v/>
      </c>
      <c r="K467" s="145" t="str">
        <f>IF(SUMIF('تحميل المصنعيات'!$E$3:$E$5000,الاوردرات!B467,'تحميل المصنعيات'!$O$3:$O$5000)=0,"",SUMIF('تحميل المصنعيات'!$E$3:$E$5000,الاوردرات!B467,'تحميل المصنعيات'!$O$3:$O$5000))</f>
        <v/>
      </c>
      <c r="L467" s="145" t="str">
        <f>IF(SUMIF('تحميل الخامات'!$F$3:$F$5000,الاوردرات!B467,'تحميل الخامات'!$M$3:$M$5000)=0,"",SUMIF('تحميل الخامات'!$F$3:$F$5000,الاوردرات!B467,'تحميل الخامات'!$M$3:$M$5000))</f>
        <v/>
      </c>
      <c r="M467" s="145" t="str">
        <f t="shared" si="14"/>
        <v/>
      </c>
      <c r="N467" s="145" t="str">
        <f t="shared" si="15"/>
        <v/>
      </c>
    </row>
    <row r="468" spans="2:14" ht="30" x14ac:dyDescent="0.25">
      <c r="B468" s="141">
        <v>466</v>
      </c>
      <c r="C468" s="143"/>
      <c r="D468" s="143"/>
      <c r="E468" s="143"/>
      <c r="F468" s="143"/>
      <c r="G468" s="143"/>
      <c r="H468" s="196"/>
      <c r="I468" s="144" t="str">
        <f>_xlfn.IFNA(VLOOKUP(B468,'تحميل المصنعيات'!$E$1:$AP$5000,38,0),"")</f>
        <v/>
      </c>
      <c r="J468" s="144" t="str" cm="1">
        <f t="array" ref="J468">_xlfn.IFNA(LOOKUP(5,1/(B468='تحميل المصنعيات'!$E$1:$E$5000),'تحميل المصنعيات'!$AP$1:$AP$5000),"")</f>
        <v/>
      </c>
      <c r="K468" s="145" t="str">
        <f>IF(SUMIF('تحميل المصنعيات'!$E$3:$E$5000,الاوردرات!B468,'تحميل المصنعيات'!$O$3:$O$5000)=0,"",SUMIF('تحميل المصنعيات'!$E$3:$E$5000,الاوردرات!B468,'تحميل المصنعيات'!$O$3:$O$5000))</f>
        <v/>
      </c>
      <c r="L468" s="145" t="str">
        <f>IF(SUMIF('تحميل الخامات'!$F$3:$F$5000,الاوردرات!B468,'تحميل الخامات'!$M$3:$M$5000)=0,"",SUMIF('تحميل الخامات'!$F$3:$F$5000,الاوردرات!B468,'تحميل الخامات'!$M$3:$M$5000))</f>
        <v/>
      </c>
      <c r="M468" s="145" t="str">
        <f t="shared" si="14"/>
        <v/>
      </c>
      <c r="N468" s="145" t="str">
        <f t="shared" si="15"/>
        <v/>
      </c>
    </row>
    <row r="469" spans="2:14" ht="30" x14ac:dyDescent="0.25">
      <c r="B469" s="140">
        <v>467</v>
      </c>
      <c r="C469" s="143"/>
      <c r="D469" s="143"/>
      <c r="E469" s="143"/>
      <c r="F469" s="143"/>
      <c r="G469" s="143"/>
      <c r="H469" s="196"/>
      <c r="I469" s="144" t="str">
        <f>_xlfn.IFNA(VLOOKUP(B469,'تحميل المصنعيات'!$E$1:$AP$5000,38,0),"")</f>
        <v/>
      </c>
      <c r="J469" s="144" t="str" cm="1">
        <f t="array" ref="J469">_xlfn.IFNA(LOOKUP(5,1/(B469='تحميل المصنعيات'!$E$1:$E$5000),'تحميل المصنعيات'!$AP$1:$AP$5000),"")</f>
        <v/>
      </c>
      <c r="K469" s="145" t="str">
        <f>IF(SUMIF('تحميل المصنعيات'!$E$3:$E$5000,الاوردرات!B469,'تحميل المصنعيات'!$O$3:$O$5000)=0,"",SUMIF('تحميل المصنعيات'!$E$3:$E$5000,الاوردرات!B469,'تحميل المصنعيات'!$O$3:$O$5000))</f>
        <v/>
      </c>
      <c r="L469" s="145" t="str">
        <f>IF(SUMIF('تحميل الخامات'!$F$3:$F$5000,الاوردرات!B469,'تحميل الخامات'!$M$3:$M$5000)=0,"",SUMIF('تحميل الخامات'!$F$3:$F$5000,الاوردرات!B469,'تحميل الخامات'!$M$3:$M$5000))</f>
        <v/>
      </c>
      <c r="M469" s="145" t="str">
        <f t="shared" si="14"/>
        <v/>
      </c>
      <c r="N469" s="145" t="str">
        <f t="shared" si="15"/>
        <v/>
      </c>
    </row>
    <row r="470" spans="2:14" ht="30" x14ac:dyDescent="0.25">
      <c r="B470" s="141">
        <v>468</v>
      </c>
      <c r="C470" s="143"/>
      <c r="D470" s="143"/>
      <c r="E470" s="143"/>
      <c r="F470" s="143"/>
      <c r="G470" s="143"/>
      <c r="H470" s="196"/>
      <c r="I470" s="144" t="str">
        <f>_xlfn.IFNA(VLOOKUP(B470,'تحميل المصنعيات'!$E$1:$AP$5000,38,0),"")</f>
        <v/>
      </c>
      <c r="J470" s="144" t="str" cm="1">
        <f t="array" ref="J470">_xlfn.IFNA(LOOKUP(5,1/(B470='تحميل المصنعيات'!$E$1:$E$5000),'تحميل المصنعيات'!$AP$1:$AP$5000),"")</f>
        <v/>
      </c>
      <c r="K470" s="145" t="str">
        <f>IF(SUMIF('تحميل المصنعيات'!$E$3:$E$5000,الاوردرات!B470,'تحميل المصنعيات'!$O$3:$O$5000)=0,"",SUMIF('تحميل المصنعيات'!$E$3:$E$5000,الاوردرات!B470,'تحميل المصنعيات'!$O$3:$O$5000))</f>
        <v/>
      </c>
      <c r="L470" s="145" t="str">
        <f>IF(SUMIF('تحميل الخامات'!$F$3:$F$5000,الاوردرات!B470,'تحميل الخامات'!$M$3:$M$5000)=0,"",SUMIF('تحميل الخامات'!$F$3:$F$5000,الاوردرات!B470,'تحميل الخامات'!$M$3:$M$5000))</f>
        <v/>
      </c>
      <c r="M470" s="145" t="str">
        <f t="shared" si="14"/>
        <v/>
      </c>
      <c r="N470" s="145" t="str">
        <f t="shared" si="15"/>
        <v/>
      </c>
    </row>
    <row r="471" spans="2:14" ht="30" x14ac:dyDescent="0.25">
      <c r="B471" s="140">
        <v>469</v>
      </c>
      <c r="C471" s="143"/>
      <c r="D471" s="143"/>
      <c r="E471" s="143"/>
      <c r="F471" s="143"/>
      <c r="G471" s="143"/>
      <c r="H471" s="196"/>
      <c r="I471" s="144" t="str">
        <f>_xlfn.IFNA(VLOOKUP(B471,'تحميل المصنعيات'!$E$1:$AP$5000,38,0),"")</f>
        <v/>
      </c>
      <c r="J471" s="144" t="str" cm="1">
        <f t="array" ref="J471">_xlfn.IFNA(LOOKUP(5,1/(B471='تحميل المصنعيات'!$E$1:$E$5000),'تحميل المصنعيات'!$AP$1:$AP$5000),"")</f>
        <v/>
      </c>
      <c r="K471" s="145" t="str">
        <f>IF(SUMIF('تحميل المصنعيات'!$E$3:$E$5000,الاوردرات!B471,'تحميل المصنعيات'!$O$3:$O$5000)=0,"",SUMIF('تحميل المصنعيات'!$E$3:$E$5000,الاوردرات!B471,'تحميل المصنعيات'!$O$3:$O$5000))</f>
        <v/>
      </c>
      <c r="L471" s="145" t="str">
        <f>IF(SUMIF('تحميل الخامات'!$F$3:$F$5000,الاوردرات!B471,'تحميل الخامات'!$M$3:$M$5000)=0,"",SUMIF('تحميل الخامات'!$F$3:$F$5000,الاوردرات!B471,'تحميل الخامات'!$M$3:$M$5000))</f>
        <v/>
      </c>
      <c r="M471" s="145" t="str">
        <f t="shared" si="14"/>
        <v/>
      </c>
      <c r="N471" s="145" t="str">
        <f t="shared" si="15"/>
        <v/>
      </c>
    </row>
    <row r="472" spans="2:14" ht="30" x14ac:dyDescent="0.25">
      <c r="B472" s="141">
        <v>470</v>
      </c>
      <c r="C472" s="143"/>
      <c r="D472" s="143"/>
      <c r="E472" s="143"/>
      <c r="F472" s="143"/>
      <c r="G472" s="143"/>
      <c r="H472" s="196"/>
      <c r="I472" s="144" t="str">
        <f>_xlfn.IFNA(VLOOKUP(B472,'تحميل المصنعيات'!$E$1:$AP$5000,38,0),"")</f>
        <v/>
      </c>
      <c r="J472" s="144" t="str" cm="1">
        <f t="array" ref="J472">_xlfn.IFNA(LOOKUP(5,1/(B472='تحميل المصنعيات'!$E$1:$E$5000),'تحميل المصنعيات'!$AP$1:$AP$5000),"")</f>
        <v/>
      </c>
      <c r="K472" s="145" t="str">
        <f>IF(SUMIF('تحميل المصنعيات'!$E$3:$E$5000,الاوردرات!B472,'تحميل المصنعيات'!$O$3:$O$5000)=0,"",SUMIF('تحميل المصنعيات'!$E$3:$E$5000,الاوردرات!B472,'تحميل المصنعيات'!$O$3:$O$5000))</f>
        <v/>
      </c>
      <c r="L472" s="145" t="str">
        <f>IF(SUMIF('تحميل الخامات'!$F$3:$F$5000,الاوردرات!B472,'تحميل الخامات'!$M$3:$M$5000)=0,"",SUMIF('تحميل الخامات'!$F$3:$F$5000,الاوردرات!B472,'تحميل الخامات'!$M$3:$M$5000))</f>
        <v/>
      </c>
      <c r="M472" s="145" t="str">
        <f t="shared" si="14"/>
        <v/>
      </c>
      <c r="N472" s="145" t="str">
        <f t="shared" si="15"/>
        <v/>
      </c>
    </row>
    <row r="473" spans="2:14" ht="30" x14ac:dyDescent="0.25">
      <c r="B473" s="140">
        <v>471</v>
      </c>
      <c r="C473" s="143"/>
      <c r="D473" s="143"/>
      <c r="E473" s="143"/>
      <c r="F473" s="143"/>
      <c r="G473" s="143"/>
      <c r="H473" s="196"/>
      <c r="I473" s="144" t="str">
        <f>_xlfn.IFNA(VLOOKUP(B473,'تحميل المصنعيات'!$E$1:$AP$5000,38,0),"")</f>
        <v/>
      </c>
      <c r="J473" s="144" t="str" cm="1">
        <f t="array" ref="J473">_xlfn.IFNA(LOOKUP(5,1/(B473='تحميل المصنعيات'!$E$1:$E$5000),'تحميل المصنعيات'!$AP$1:$AP$5000),"")</f>
        <v/>
      </c>
      <c r="K473" s="145" t="str">
        <f>IF(SUMIF('تحميل المصنعيات'!$E$3:$E$5000,الاوردرات!B473,'تحميل المصنعيات'!$O$3:$O$5000)=0,"",SUMIF('تحميل المصنعيات'!$E$3:$E$5000,الاوردرات!B473,'تحميل المصنعيات'!$O$3:$O$5000))</f>
        <v/>
      </c>
      <c r="L473" s="145" t="str">
        <f>IF(SUMIF('تحميل الخامات'!$F$3:$F$5000,الاوردرات!B473,'تحميل الخامات'!$M$3:$M$5000)=0,"",SUMIF('تحميل الخامات'!$F$3:$F$5000,الاوردرات!B473,'تحميل الخامات'!$M$3:$M$5000))</f>
        <v/>
      </c>
      <c r="M473" s="145" t="str">
        <f t="shared" si="14"/>
        <v/>
      </c>
      <c r="N473" s="145" t="str">
        <f t="shared" si="15"/>
        <v/>
      </c>
    </row>
    <row r="474" spans="2:14" ht="30" x14ac:dyDescent="0.25">
      <c r="B474" s="141">
        <v>472</v>
      </c>
      <c r="C474" s="143"/>
      <c r="D474" s="143"/>
      <c r="E474" s="143"/>
      <c r="F474" s="143"/>
      <c r="G474" s="143"/>
      <c r="H474" s="196"/>
      <c r="I474" s="144" t="str">
        <f>_xlfn.IFNA(VLOOKUP(B474,'تحميل المصنعيات'!$E$1:$AP$5000,38,0),"")</f>
        <v/>
      </c>
      <c r="J474" s="144" t="str" cm="1">
        <f t="array" ref="J474">_xlfn.IFNA(LOOKUP(5,1/(B474='تحميل المصنعيات'!$E$1:$E$5000),'تحميل المصنعيات'!$AP$1:$AP$5000),"")</f>
        <v/>
      </c>
      <c r="K474" s="145" t="str">
        <f>IF(SUMIF('تحميل المصنعيات'!$E$3:$E$5000,الاوردرات!B474,'تحميل المصنعيات'!$O$3:$O$5000)=0,"",SUMIF('تحميل المصنعيات'!$E$3:$E$5000,الاوردرات!B474,'تحميل المصنعيات'!$O$3:$O$5000))</f>
        <v/>
      </c>
      <c r="L474" s="145" t="str">
        <f>IF(SUMIF('تحميل الخامات'!$F$3:$F$5000,الاوردرات!B474,'تحميل الخامات'!$M$3:$M$5000)=0,"",SUMIF('تحميل الخامات'!$F$3:$F$5000,الاوردرات!B474,'تحميل الخامات'!$M$3:$M$5000))</f>
        <v/>
      </c>
      <c r="M474" s="145" t="str">
        <f t="shared" si="14"/>
        <v/>
      </c>
      <c r="N474" s="145" t="str">
        <f t="shared" si="15"/>
        <v/>
      </c>
    </row>
    <row r="475" spans="2:14" ht="30" x14ac:dyDescent="0.25">
      <c r="B475" s="140">
        <v>473</v>
      </c>
      <c r="C475" s="143"/>
      <c r="D475" s="143"/>
      <c r="E475" s="143"/>
      <c r="F475" s="143"/>
      <c r="G475" s="143"/>
      <c r="H475" s="196"/>
      <c r="I475" s="144" t="str">
        <f>_xlfn.IFNA(VLOOKUP(B475,'تحميل المصنعيات'!$E$1:$AP$5000,38,0),"")</f>
        <v/>
      </c>
      <c r="J475" s="144" t="str" cm="1">
        <f t="array" ref="J475">_xlfn.IFNA(LOOKUP(5,1/(B475='تحميل المصنعيات'!$E$1:$E$5000),'تحميل المصنعيات'!$AP$1:$AP$5000),"")</f>
        <v/>
      </c>
      <c r="K475" s="145" t="str">
        <f>IF(SUMIF('تحميل المصنعيات'!$E$3:$E$5000,الاوردرات!B475,'تحميل المصنعيات'!$O$3:$O$5000)=0,"",SUMIF('تحميل المصنعيات'!$E$3:$E$5000,الاوردرات!B475,'تحميل المصنعيات'!$O$3:$O$5000))</f>
        <v/>
      </c>
      <c r="L475" s="145" t="str">
        <f>IF(SUMIF('تحميل الخامات'!$F$3:$F$5000,الاوردرات!B475,'تحميل الخامات'!$M$3:$M$5000)=0,"",SUMIF('تحميل الخامات'!$F$3:$F$5000,الاوردرات!B475,'تحميل الخامات'!$M$3:$M$5000))</f>
        <v/>
      </c>
      <c r="M475" s="145" t="str">
        <f t="shared" si="14"/>
        <v/>
      </c>
      <c r="N475" s="145" t="str">
        <f t="shared" si="15"/>
        <v/>
      </c>
    </row>
    <row r="476" spans="2:14" ht="30" x14ac:dyDescent="0.25">
      <c r="B476" s="141">
        <v>474</v>
      </c>
      <c r="C476" s="143"/>
      <c r="D476" s="143"/>
      <c r="E476" s="143"/>
      <c r="F476" s="143"/>
      <c r="G476" s="143"/>
      <c r="H476" s="196"/>
      <c r="I476" s="144" t="str">
        <f>_xlfn.IFNA(VLOOKUP(B476,'تحميل المصنعيات'!$E$1:$AP$5000,38,0),"")</f>
        <v/>
      </c>
      <c r="J476" s="144" t="str" cm="1">
        <f t="array" ref="J476">_xlfn.IFNA(LOOKUP(5,1/(B476='تحميل المصنعيات'!$E$1:$E$5000),'تحميل المصنعيات'!$AP$1:$AP$5000),"")</f>
        <v/>
      </c>
      <c r="K476" s="145" t="str">
        <f>IF(SUMIF('تحميل المصنعيات'!$E$3:$E$5000,الاوردرات!B476,'تحميل المصنعيات'!$O$3:$O$5000)=0,"",SUMIF('تحميل المصنعيات'!$E$3:$E$5000,الاوردرات!B476,'تحميل المصنعيات'!$O$3:$O$5000))</f>
        <v/>
      </c>
      <c r="L476" s="145" t="str">
        <f>IF(SUMIF('تحميل الخامات'!$F$3:$F$5000,الاوردرات!B476,'تحميل الخامات'!$M$3:$M$5000)=0,"",SUMIF('تحميل الخامات'!$F$3:$F$5000,الاوردرات!B476,'تحميل الخامات'!$M$3:$M$5000))</f>
        <v/>
      </c>
      <c r="M476" s="145" t="str">
        <f t="shared" si="14"/>
        <v/>
      </c>
      <c r="N476" s="145" t="str">
        <f t="shared" si="15"/>
        <v/>
      </c>
    </row>
    <row r="477" spans="2:14" ht="30" x14ac:dyDescent="0.25">
      <c r="B477" s="140">
        <v>475</v>
      </c>
      <c r="C477" s="143"/>
      <c r="D477" s="143"/>
      <c r="E477" s="143"/>
      <c r="F477" s="143"/>
      <c r="G477" s="143"/>
      <c r="H477" s="196"/>
      <c r="I477" s="144" t="str">
        <f>_xlfn.IFNA(VLOOKUP(B477,'تحميل المصنعيات'!$E$1:$AP$5000,38,0),"")</f>
        <v/>
      </c>
      <c r="J477" s="144" t="str" cm="1">
        <f t="array" ref="J477">_xlfn.IFNA(LOOKUP(5,1/(B477='تحميل المصنعيات'!$E$1:$E$5000),'تحميل المصنعيات'!$AP$1:$AP$5000),"")</f>
        <v/>
      </c>
      <c r="K477" s="145" t="str">
        <f>IF(SUMIF('تحميل المصنعيات'!$E$3:$E$5000,الاوردرات!B477,'تحميل المصنعيات'!$O$3:$O$5000)=0,"",SUMIF('تحميل المصنعيات'!$E$3:$E$5000,الاوردرات!B477,'تحميل المصنعيات'!$O$3:$O$5000))</f>
        <v/>
      </c>
      <c r="L477" s="145" t="str">
        <f>IF(SUMIF('تحميل الخامات'!$F$3:$F$5000,الاوردرات!B477,'تحميل الخامات'!$M$3:$M$5000)=0,"",SUMIF('تحميل الخامات'!$F$3:$F$5000,الاوردرات!B477,'تحميل الخامات'!$M$3:$M$5000))</f>
        <v/>
      </c>
      <c r="M477" s="145" t="str">
        <f t="shared" si="14"/>
        <v/>
      </c>
      <c r="N477" s="145" t="str">
        <f t="shared" si="15"/>
        <v/>
      </c>
    </row>
    <row r="478" spans="2:14" ht="30" x14ac:dyDescent="0.25">
      <c r="B478" s="141">
        <v>476</v>
      </c>
      <c r="C478" s="143"/>
      <c r="D478" s="143"/>
      <c r="E478" s="143"/>
      <c r="F478" s="143"/>
      <c r="G478" s="143"/>
      <c r="H478" s="196"/>
      <c r="I478" s="144" t="str">
        <f>_xlfn.IFNA(VLOOKUP(B478,'تحميل المصنعيات'!$E$1:$AP$5000,38,0),"")</f>
        <v/>
      </c>
      <c r="J478" s="144" t="str" cm="1">
        <f t="array" ref="J478">_xlfn.IFNA(LOOKUP(5,1/(B478='تحميل المصنعيات'!$E$1:$E$5000),'تحميل المصنعيات'!$AP$1:$AP$5000),"")</f>
        <v/>
      </c>
      <c r="K478" s="145" t="str">
        <f>IF(SUMIF('تحميل المصنعيات'!$E$3:$E$5000,الاوردرات!B478,'تحميل المصنعيات'!$O$3:$O$5000)=0,"",SUMIF('تحميل المصنعيات'!$E$3:$E$5000,الاوردرات!B478,'تحميل المصنعيات'!$O$3:$O$5000))</f>
        <v/>
      </c>
      <c r="L478" s="145" t="str">
        <f>IF(SUMIF('تحميل الخامات'!$F$3:$F$5000,الاوردرات!B478,'تحميل الخامات'!$M$3:$M$5000)=0,"",SUMIF('تحميل الخامات'!$F$3:$F$5000,الاوردرات!B478,'تحميل الخامات'!$M$3:$M$5000))</f>
        <v/>
      </c>
      <c r="M478" s="145" t="str">
        <f t="shared" si="14"/>
        <v/>
      </c>
      <c r="N478" s="145" t="str">
        <f t="shared" si="15"/>
        <v/>
      </c>
    </row>
    <row r="479" spans="2:14" ht="30" x14ac:dyDescent="0.25">
      <c r="B479" s="140">
        <v>477</v>
      </c>
      <c r="C479" s="143"/>
      <c r="D479" s="143"/>
      <c r="E479" s="143"/>
      <c r="F479" s="143"/>
      <c r="G479" s="143"/>
      <c r="H479" s="196"/>
      <c r="I479" s="144" t="str">
        <f>_xlfn.IFNA(VLOOKUP(B479,'تحميل المصنعيات'!$E$1:$AP$5000,38,0),"")</f>
        <v/>
      </c>
      <c r="J479" s="144" t="str" cm="1">
        <f t="array" ref="J479">_xlfn.IFNA(LOOKUP(5,1/(B479='تحميل المصنعيات'!$E$1:$E$5000),'تحميل المصنعيات'!$AP$1:$AP$5000),"")</f>
        <v/>
      </c>
      <c r="K479" s="145" t="str">
        <f>IF(SUMIF('تحميل المصنعيات'!$E$3:$E$5000,الاوردرات!B479,'تحميل المصنعيات'!$O$3:$O$5000)=0,"",SUMIF('تحميل المصنعيات'!$E$3:$E$5000,الاوردرات!B479,'تحميل المصنعيات'!$O$3:$O$5000))</f>
        <v/>
      </c>
      <c r="L479" s="145" t="str">
        <f>IF(SUMIF('تحميل الخامات'!$F$3:$F$5000,الاوردرات!B479,'تحميل الخامات'!$M$3:$M$5000)=0,"",SUMIF('تحميل الخامات'!$F$3:$F$5000,الاوردرات!B479,'تحميل الخامات'!$M$3:$M$5000))</f>
        <v/>
      </c>
      <c r="M479" s="145" t="str">
        <f t="shared" si="14"/>
        <v/>
      </c>
      <c r="N479" s="145" t="str">
        <f t="shared" si="15"/>
        <v/>
      </c>
    </row>
    <row r="480" spans="2:14" ht="30" x14ac:dyDescent="0.25">
      <c r="B480" s="141">
        <v>478</v>
      </c>
      <c r="C480" s="143"/>
      <c r="D480" s="143"/>
      <c r="E480" s="143"/>
      <c r="F480" s="143"/>
      <c r="G480" s="143"/>
      <c r="H480" s="196"/>
      <c r="I480" s="144" t="str">
        <f>_xlfn.IFNA(VLOOKUP(B480,'تحميل المصنعيات'!$E$1:$AP$5000,38,0),"")</f>
        <v/>
      </c>
      <c r="J480" s="144" t="str" cm="1">
        <f t="array" ref="J480">_xlfn.IFNA(LOOKUP(5,1/(B480='تحميل المصنعيات'!$E$1:$E$5000),'تحميل المصنعيات'!$AP$1:$AP$5000),"")</f>
        <v/>
      </c>
      <c r="K480" s="145" t="str">
        <f>IF(SUMIF('تحميل المصنعيات'!$E$3:$E$5000,الاوردرات!B480,'تحميل المصنعيات'!$O$3:$O$5000)=0,"",SUMIF('تحميل المصنعيات'!$E$3:$E$5000,الاوردرات!B480,'تحميل المصنعيات'!$O$3:$O$5000))</f>
        <v/>
      </c>
      <c r="L480" s="145" t="str">
        <f>IF(SUMIF('تحميل الخامات'!$F$3:$F$5000,الاوردرات!B480,'تحميل الخامات'!$M$3:$M$5000)=0,"",SUMIF('تحميل الخامات'!$F$3:$F$5000,الاوردرات!B480,'تحميل الخامات'!$M$3:$M$5000))</f>
        <v/>
      </c>
      <c r="M480" s="145" t="str">
        <f t="shared" si="14"/>
        <v/>
      </c>
      <c r="N480" s="145" t="str">
        <f t="shared" si="15"/>
        <v/>
      </c>
    </row>
    <row r="481" spans="2:14" ht="30" x14ac:dyDescent="0.25">
      <c r="B481" s="140">
        <v>479</v>
      </c>
      <c r="C481" s="143"/>
      <c r="D481" s="143"/>
      <c r="E481" s="143"/>
      <c r="F481" s="143"/>
      <c r="G481" s="143"/>
      <c r="H481" s="196"/>
      <c r="I481" s="144" t="str">
        <f>_xlfn.IFNA(VLOOKUP(B481,'تحميل المصنعيات'!$E$1:$AP$5000,38,0),"")</f>
        <v/>
      </c>
      <c r="J481" s="144" t="str" cm="1">
        <f t="array" ref="J481">_xlfn.IFNA(LOOKUP(5,1/(B481='تحميل المصنعيات'!$E$1:$E$5000),'تحميل المصنعيات'!$AP$1:$AP$5000),"")</f>
        <v/>
      </c>
      <c r="K481" s="145" t="str">
        <f>IF(SUMIF('تحميل المصنعيات'!$E$3:$E$5000,الاوردرات!B481,'تحميل المصنعيات'!$O$3:$O$5000)=0,"",SUMIF('تحميل المصنعيات'!$E$3:$E$5000,الاوردرات!B481,'تحميل المصنعيات'!$O$3:$O$5000))</f>
        <v/>
      </c>
      <c r="L481" s="145" t="str">
        <f>IF(SUMIF('تحميل الخامات'!$F$3:$F$5000,الاوردرات!B481,'تحميل الخامات'!$M$3:$M$5000)=0,"",SUMIF('تحميل الخامات'!$F$3:$F$5000,الاوردرات!B481,'تحميل الخامات'!$M$3:$M$5000))</f>
        <v/>
      </c>
      <c r="M481" s="145" t="str">
        <f t="shared" si="14"/>
        <v/>
      </c>
      <c r="N481" s="145" t="str">
        <f t="shared" si="15"/>
        <v/>
      </c>
    </row>
    <row r="482" spans="2:14" ht="30" x14ac:dyDescent="0.25">
      <c r="B482" s="141">
        <v>480</v>
      </c>
      <c r="C482" s="143"/>
      <c r="D482" s="143"/>
      <c r="E482" s="143"/>
      <c r="F482" s="143"/>
      <c r="G482" s="143"/>
      <c r="H482" s="196"/>
      <c r="I482" s="144" t="str">
        <f>_xlfn.IFNA(VLOOKUP(B482,'تحميل المصنعيات'!$E$1:$AP$5000,38,0),"")</f>
        <v/>
      </c>
      <c r="J482" s="144" t="str" cm="1">
        <f t="array" ref="J482">_xlfn.IFNA(LOOKUP(5,1/(B482='تحميل المصنعيات'!$E$1:$E$5000),'تحميل المصنعيات'!$AP$1:$AP$5000),"")</f>
        <v/>
      </c>
      <c r="K482" s="145" t="str">
        <f>IF(SUMIF('تحميل المصنعيات'!$E$3:$E$5000,الاوردرات!B482,'تحميل المصنعيات'!$O$3:$O$5000)=0,"",SUMIF('تحميل المصنعيات'!$E$3:$E$5000,الاوردرات!B482,'تحميل المصنعيات'!$O$3:$O$5000))</f>
        <v/>
      </c>
      <c r="L482" s="145" t="str">
        <f>IF(SUMIF('تحميل الخامات'!$F$3:$F$5000,الاوردرات!B482,'تحميل الخامات'!$M$3:$M$5000)=0,"",SUMIF('تحميل الخامات'!$F$3:$F$5000,الاوردرات!B482,'تحميل الخامات'!$M$3:$M$5000))</f>
        <v/>
      </c>
      <c r="M482" s="145" t="str">
        <f t="shared" si="14"/>
        <v/>
      </c>
      <c r="N482" s="145" t="str">
        <f t="shared" si="15"/>
        <v/>
      </c>
    </row>
    <row r="483" spans="2:14" ht="30" x14ac:dyDescent="0.25">
      <c r="B483" s="140">
        <v>481</v>
      </c>
      <c r="C483" s="143"/>
      <c r="D483" s="143"/>
      <c r="E483" s="143"/>
      <c r="F483" s="143"/>
      <c r="G483" s="143"/>
      <c r="H483" s="196"/>
      <c r="I483" s="144" t="str">
        <f>_xlfn.IFNA(VLOOKUP(B483,'تحميل المصنعيات'!$E$1:$AP$5000,38,0),"")</f>
        <v/>
      </c>
      <c r="J483" s="144" t="str" cm="1">
        <f t="array" ref="J483">_xlfn.IFNA(LOOKUP(5,1/(B483='تحميل المصنعيات'!$E$1:$E$5000),'تحميل المصنعيات'!$AP$1:$AP$5000),"")</f>
        <v/>
      </c>
      <c r="K483" s="145" t="str">
        <f>IF(SUMIF('تحميل المصنعيات'!$E$3:$E$5000,الاوردرات!B483,'تحميل المصنعيات'!$O$3:$O$5000)=0,"",SUMIF('تحميل المصنعيات'!$E$3:$E$5000,الاوردرات!B483,'تحميل المصنعيات'!$O$3:$O$5000))</f>
        <v/>
      </c>
      <c r="L483" s="145" t="str">
        <f>IF(SUMIF('تحميل الخامات'!$F$3:$F$5000,الاوردرات!B483,'تحميل الخامات'!$M$3:$M$5000)=0,"",SUMIF('تحميل الخامات'!$F$3:$F$5000,الاوردرات!B483,'تحميل الخامات'!$M$3:$M$5000))</f>
        <v/>
      </c>
      <c r="M483" s="145" t="str">
        <f t="shared" si="14"/>
        <v/>
      </c>
      <c r="N483" s="145" t="str">
        <f t="shared" si="15"/>
        <v/>
      </c>
    </row>
    <row r="484" spans="2:14" ht="30" x14ac:dyDescent="0.25">
      <c r="B484" s="141">
        <v>482</v>
      </c>
      <c r="C484" s="143"/>
      <c r="D484" s="143"/>
      <c r="E484" s="143"/>
      <c r="F484" s="143"/>
      <c r="G484" s="143"/>
      <c r="H484" s="196"/>
      <c r="I484" s="144" t="str">
        <f>_xlfn.IFNA(VLOOKUP(B484,'تحميل المصنعيات'!$E$1:$AP$5000,38,0),"")</f>
        <v/>
      </c>
      <c r="J484" s="144" t="str" cm="1">
        <f t="array" ref="J484">_xlfn.IFNA(LOOKUP(5,1/(B484='تحميل المصنعيات'!$E$1:$E$5000),'تحميل المصنعيات'!$AP$1:$AP$5000),"")</f>
        <v/>
      </c>
      <c r="K484" s="145" t="str">
        <f>IF(SUMIF('تحميل المصنعيات'!$E$3:$E$5000,الاوردرات!B484,'تحميل المصنعيات'!$O$3:$O$5000)=0,"",SUMIF('تحميل المصنعيات'!$E$3:$E$5000,الاوردرات!B484,'تحميل المصنعيات'!$O$3:$O$5000))</f>
        <v/>
      </c>
      <c r="L484" s="145" t="str">
        <f>IF(SUMIF('تحميل الخامات'!$F$3:$F$5000,الاوردرات!B484,'تحميل الخامات'!$M$3:$M$5000)=0,"",SUMIF('تحميل الخامات'!$F$3:$F$5000,الاوردرات!B484,'تحميل الخامات'!$M$3:$M$5000))</f>
        <v/>
      </c>
      <c r="M484" s="145" t="str">
        <f t="shared" si="14"/>
        <v/>
      </c>
      <c r="N484" s="145" t="str">
        <f t="shared" si="15"/>
        <v/>
      </c>
    </row>
    <row r="485" spans="2:14" ht="30" x14ac:dyDescent="0.25">
      <c r="B485" s="140">
        <v>483</v>
      </c>
      <c r="C485" s="143"/>
      <c r="D485" s="143"/>
      <c r="E485" s="143"/>
      <c r="F485" s="143"/>
      <c r="G485" s="143"/>
      <c r="H485" s="196"/>
      <c r="I485" s="144" t="str">
        <f>_xlfn.IFNA(VLOOKUP(B485,'تحميل المصنعيات'!$E$1:$AP$5000,38,0),"")</f>
        <v/>
      </c>
      <c r="J485" s="144" t="str" cm="1">
        <f t="array" ref="J485">_xlfn.IFNA(LOOKUP(5,1/(B485='تحميل المصنعيات'!$E$1:$E$5000),'تحميل المصنعيات'!$AP$1:$AP$5000),"")</f>
        <v/>
      </c>
      <c r="K485" s="145" t="str">
        <f>IF(SUMIF('تحميل المصنعيات'!$E$3:$E$5000,الاوردرات!B485,'تحميل المصنعيات'!$O$3:$O$5000)=0,"",SUMIF('تحميل المصنعيات'!$E$3:$E$5000,الاوردرات!B485,'تحميل المصنعيات'!$O$3:$O$5000))</f>
        <v/>
      </c>
      <c r="L485" s="145" t="str">
        <f>IF(SUMIF('تحميل الخامات'!$F$3:$F$5000,الاوردرات!B485,'تحميل الخامات'!$M$3:$M$5000)=0,"",SUMIF('تحميل الخامات'!$F$3:$F$5000,الاوردرات!B485,'تحميل الخامات'!$M$3:$M$5000))</f>
        <v/>
      </c>
      <c r="M485" s="145" t="str">
        <f t="shared" si="14"/>
        <v/>
      </c>
      <c r="N485" s="145" t="str">
        <f t="shared" si="15"/>
        <v/>
      </c>
    </row>
    <row r="486" spans="2:14" ht="30" x14ac:dyDescent="0.25">
      <c r="B486" s="141">
        <v>484</v>
      </c>
      <c r="C486" s="143"/>
      <c r="D486" s="143"/>
      <c r="E486" s="143"/>
      <c r="F486" s="143"/>
      <c r="G486" s="143"/>
      <c r="H486" s="196"/>
      <c r="I486" s="144" t="str">
        <f>_xlfn.IFNA(VLOOKUP(B486,'تحميل المصنعيات'!$E$1:$AP$5000,38,0),"")</f>
        <v/>
      </c>
      <c r="J486" s="144" t="str" cm="1">
        <f t="array" ref="J486">_xlfn.IFNA(LOOKUP(5,1/(B486='تحميل المصنعيات'!$E$1:$E$5000),'تحميل المصنعيات'!$AP$1:$AP$5000),"")</f>
        <v/>
      </c>
      <c r="K486" s="145" t="str">
        <f>IF(SUMIF('تحميل المصنعيات'!$E$3:$E$5000,الاوردرات!B486,'تحميل المصنعيات'!$O$3:$O$5000)=0,"",SUMIF('تحميل المصنعيات'!$E$3:$E$5000,الاوردرات!B486,'تحميل المصنعيات'!$O$3:$O$5000))</f>
        <v/>
      </c>
      <c r="L486" s="145" t="str">
        <f>IF(SUMIF('تحميل الخامات'!$F$3:$F$5000,الاوردرات!B486,'تحميل الخامات'!$M$3:$M$5000)=0,"",SUMIF('تحميل الخامات'!$F$3:$F$5000,الاوردرات!B486,'تحميل الخامات'!$M$3:$M$5000))</f>
        <v/>
      </c>
      <c r="M486" s="145" t="str">
        <f t="shared" si="14"/>
        <v/>
      </c>
      <c r="N486" s="145" t="str">
        <f t="shared" si="15"/>
        <v/>
      </c>
    </row>
    <row r="487" spans="2:14" ht="30" x14ac:dyDescent="0.25">
      <c r="B487" s="140">
        <v>485</v>
      </c>
      <c r="C487" s="143"/>
      <c r="D487" s="143"/>
      <c r="E487" s="143"/>
      <c r="F487" s="143"/>
      <c r="G487" s="143"/>
      <c r="H487" s="196"/>
      <c r="I487" s="144" t="str">
        <f>_xlfn.IFNA(VLOOKUP(B487,'تحميل المصنعيات'!$E$1:$AP$5000,38,0),"")</f>
        <v/>
      </c>
      <c r="J487" s="144" t="str" cm="1">
        <f t="array" ref="J487">_xlfn.IFNA(LOOKUP(5,1/(B487='تحميل المصنعيات'!$E$1:$E$5000),'تحميل المصنعيات'!$AP$1:$AP$5000),"")</f>
        <v/>
      </c>
      <c r="K487" s="145" t="str">
        <f>IF(SUMIF('تحميل المصنعيات'!$E$3:$E$5000,الاوردرات!B487,'تحميل المصنعيات'!$O$3:$O$5000)=0,"",SUMIF('تحميل المصنعيات'!$E$3:$E$5000,الاوردرات!B487,'تحميل المصنعيات'!$O$3:$O$5000))</f>
        <v/>
      </c>
      <c r="L487" s="145" t="str">
        <f>IF(SUMIF('تحميل الخامات'!$F$3:$F$5000,الاوردرات!B487,'تحميل الخامات'!$M$3:$M$5000)=0,"",SUMIF('تحميل الخامات'!$F$3:$F$5000,الاوردرات!B487,'تحميل الخامات'!$M$3:$M$5000))</f>
        <v/>
      </c>
      <c r="M487" s="145" t="str">
        <f t="shared" si="14"/>
        <v/>
      </c>
      <c r="N487" s="145" t="str">
        <f t="shared" si="15"/>
        <v/>
      </c>
    </row>
    <row r="488" spans="2:14" ht="30" x14ac:dyDescent="0.25">
      <c r="B488" s="141">
        <v>486</v>
      </c>
      <c r="C488" s="143"/>
      <c r="D488" s="143"/>
      <c r="E488" s="143"/>
      <c r="F488" s="143"/>
      <c r="G488" s="143"/>
      <c r="H488" s="196"/>
      <c r="I488" s="144" t="str">
        <f>_xlfn.IFNA(VLOOKUP(B488,'تحميل المصنعيات'!$E$1:$AP$5000,38,0),"")</f>
        <v/>
      </c>
      <c r="J488" s="144" t="str" cm="1">
        <f t="array" ref="J488">_xlfn.IFNA(LOOKUP(5,1/(B488='تحميل المصنعيات'!$E$1:$E$5000),'تحميل المصنعيات'!$AP$1:$AP$5000),"")</f>
        <v/>
      </c>
      <c r="K488" s="145" t="str">
        <f>IF(SUMIF('تحميل المصنعيات'!$E$3:$E$5000,الاوردرات!B488,'تحميل المصنعيات'!$O$3:$O$5000)=0,"",SUMIF('تحميل المصنعيات'!$E$3:$E$5000,الاوردرات!B488,'تحميل المصنعيات'!$O$3:$O$5000))</f>
        <v/>
      </c>
      <c r="L488" s="145" t="str">
        <f>IF(SUMIF('تحميل الخامات'!$F$3:$F$5000,الاوردرات!B488,'تحميل الخامات'!$M$3:$M$5000)=0,"",SUMIF('تحميل الخامات'!$F$3:$F$5000,الاوردرات!B488,'تحميل الخامات'!$M$3:$M$5000))</f>
        <v/>
      </c>
      <c r="M488" s="145" t="str">
        <f t="shared" si="14"/>
        <v/>
      </c>
      <c r="N488" s="145" t="str">
        <f t="shared" si="15"/>
        <v/>
      </c>
    </row>
    <row r="489" spans="2:14" ht="30" x14ac:dyDescent="0.25">
      <c r="B489" s="140">
        <v>487</v>
      </c>
      <c r="C489" s="143"/>
      <c r="D489" s="143"/>
      <c r="E489" s="143"/>
      <c r="F489" s="143"/>
      <c r="G489" s="143"/>
      <c r="H489" s="196"/>
      <c r="I489" s="144" t="str">
        <f>_xlfn.IFNA(VLOOKUP(B489,'تحميل المصنعيات'!$E$1:$AP$5000,38,0),"")</f>
        <v/>
      </c>
      <c r="J489" s="144" t="str" cm="1">
        <f t="array" ref="J489">_xlfn.IFNA(LOOKUP(5,1/(B489='تحميل المصنعيات'!$E$1:$E$5000),'تحميل المصنعيات'!$AP$1:$AP$5000),"")</f>
        <v/>
      </c>
      <c r="K489" s="145" t="str">
        <f>IF(SUMIF('تحميل المصنعيات'!$E$3:$E$5000,الاوردرات!B489,'تحميل المصنعيات'!$O$3:$O$5000)=0,"",SUMIF('تحميل المصنعيات'!$E$3:$E$5000,الاوردرات!B489,'تحميل المصنعيات'!$O$3:$O$5000))</f>
        <v/>
      </c>
      <c r="L489" s="145" t="str">
        <f>IF(SUMIF('تحميل الخامات'!$F$3:$F$5000,الاوردرات!B489,'تحميل الخامات'!$M$3:$M$5000)=0,"",SUMIF('تحميل الخامات'!$F$3:$F$5000,الاوردرات!B489,'تحميل الخامات'!$M$3:$M$5000))</f>
        <v/>
      </c>
      <c r="M489" s="145" t="str">
        <f t="shared" si="14"/>
        <v/>
      </c>
      <c r="N489" s="145" t="str">
        <f t="shared" si="15"/>
        <v/>
      </c>
    </row>
    <row r="490" spans="2:14" ht="30" x14ac:dyDescent="0.25">
      <c r="B490" s="141">
        <v>488</v>
      </c>
      <c r="C490" s="143"/>
      <c r="D490" s="143"/>
      <c r="E490" s="143"/>
      <c r="F490" s="143"/>
      <c r="G490" s="143"/>
      <c r="H490" s="196"/>
      <c r="I490" s="144" t="str">
        <f>_xlfn.IFNA(VLOOKUP(B490,'تحميل المصنعيات'!$E$1:$AP$5000,38,0),"")</f>
        <v/>
      </c>
      <c r="J490" s="144" t="str" cm="1">
        <f t="array" ref="J490">_xlfn.IFNA(LOOKUP(5,1/(B490='تحميل المصنعيات'!$E$1:$E$5000),'تحميل المصنعيات'!$AP$1:$AP$5000),"")</f>
        <v/>
      </c>
      <c r="K490" s="145" t="str">
        <f>IF(SUMIF('تحميل المصنعيات'!$E$3:$E$5000,الاوردرات!B490,'تحميل المصنعيات'!$O$3:$O$5000)=0,"",SUMIF('تحميل المصنعيات'!$E$3:$E$5000,الاوردرات!B490,'تحميل المصنعيات'!$O$3:$O$5000))</f>
        <v/>
      </c>
      <c r="L490" s="145" t="str">
        <f>IF(SUMIF('تحميل الخامات'!$F$3:$F$5000,الاوردرات!B490,'تحميل الخامات'!$M$3:$M$5000)=0,"",SUMIF('تحميل الخامات'!$F$3:$F$5000,الاوردرات!B490,'تحميل الخامات'!$M$3:$M$5000))</f>
        <v/>
      </c>
      <c r="M490" s="145" t="str">
        <f t="shared" si="14"/>
        <v/>
      </c>
      <c r="N490" s="145" t="str">
        <f t="shared" si="15"/>
        <v/>
      </c>
    </row>
    <row r="491" spans="2:14" ht="30" x14ac:dyDescent="0.25">
      <c r="B491" s="140">
        <v>489</v>
      </c>
      <c r="C491" s="143"/>
      <c r="D491" s="143"/>
      <c r="E491" s="143"/>
      <c r="F491" s="143"/>
      <c r="G491" s="143"/>
      <c r="H491" s="196"/>
      <c r="I491" s="144" t="str">
        <f>_xlfn.IFNA(VLOOKUP(B491,'تحميل المصنعيات'!$E$1:$AP$5000,38,0),"")</f>
        <v/>
      </c>
      <c r="J491" s="144" t="str" cm="1">
        <f t="array" ref="J491">_xlfn.IFNA(LOOKUP(5,1/(B491='تحميل المصنعيات'!$E$1:$E$5000),'تحميل المصنعيات'!$AP$1:$AP$5000),"")</f>
        <v/>
      </c>
      <c r="K491" s="145" t="str">
        <f>IF(SUMIF('تحميل المصنعيات'!$E$3:$E$5000,الاوردرات!B491,'تحميل المصنعيات'!$O$3:$O$5000)=0,"",SUMIF('تحميل المصنعيات'!$E$3:$E$5000,الاوردرات!B491,'تحميل المصنعيات'!$O$3:$O$5000))</f>
        <v/>
      </c>
      <c r="L491" s="145" t="str">
        <f>IF(SUMIF('تحميل الخامات'!$F$3:$F$5000,الاوردرات!B491,'تحميل الخامات'!$M$3:$M$5000)=0,"",SUMIF('تحميل الخامات'!$F$3:$F$5000,الاوردرات!B491,'تحميل الخامات'!$M$3:$M$5000))</f>
        <v/>
      </c>
      <c r="M491" s="145" t="str">
        <f t="shared" si="14"/>
        <v/>
      </c>
      <c r="N491" s="145" t="str">
        <f t="shared" si="15"/>
        <v/>
      </c>
    </row>
    <row r="492" spans="2:14" ht="30" x14ac:dyDescent="0.25">
      <c r="B492" s="141">
        <v>490</v>
      </c>
      <c r="C492" s="143"/>
      <c r="D492" s="143"/>
      <c r="E492" s="143"/>
      <c r="F492" s="143"/>
      <c r="G492" s="143"/>
      <c r="H492" s="196"/>
      <c r="I492" s="144" t="str">
        <f>_xlfn.IFNA(VLOOKUP(B492,'تحميل المصنعيات'!$E$1:$AP$5000,38,0),"")</f>
        <v/>
      </c>
      <c r="J492" s="144" t="str" cm="1">
        <f t="array" ref="J492">_xlfn.IFNA(LOOKUP(5,1/(B492='تحميل المصنعيات'!$E$1:$E$5000),'تحميل المصنعيات'!$AP$1:$AP$5000),"")</f>
        <v/>
      </c>
      <c r="K492" s="145" t="str">
        <f>IF(SUMIF('تحميل المصنعيات'!$E$3:$E$5000,الاوردرات!B492,'تحميل المصنعيات'!$O$3:$O$5000)=0,"",SUMIF('تحميل المصنعيات'!$E$3:$E$5000,الاوردرات!B492,'تحميل المصنعيات'!$O$3:$O$5000))</f>
        <v/>
      </c>
      <c r="L492" s="145" t="str">
        <f>IF(SUMIF('تحميل الخامات'!$F$3:$F$5000,الاوردرات!B492,'تحميل الخامات'!$M$3:$M$5000)=0,"",SUMIF('تحميل الخامات'!$F$3:$F$5000,الاوردرات!B492,'تحميل الخامات'!$M$3:$M$5000))</f>
        <v/>
      </c>
      <c r="M492" s="145" t="str">
        <f t="shared" si="14"/>
        <v/>
      </c>
      <c r="N492" s="145" t="str">
        <f t="shared" si="15"/>
        <v/>
      </c>
    </row>
    <row r="493" spans="2:14" ht="30" x14ac:dyDescent="0.25">
      <c r="B493" s="140">
        <v>491</v>
      </c>
      <c r="C493" s="143"/>
      <c r="D493" s="143"/>
      <c r="E493" s="143"/>
      <c r="F493" s="143"/>
      <c r="G493" s="143"/>
      <c r="H493" s="196"/>
      <c r="I493" s="144" t="str">
        <f>_xlfn.IFNA(VLOOKUP(B493,'تحميل المصنعيات'!$E$1:$AP$5000,38,0),"")</f>
        <v/>
      </c>
      <c r="J493" s="144" t="str" cm="1">
        <f t="array" ref="J493">_xlfn.IFNA(LOOKUP(5,1/(B493='تحميل المصنعيات'!$E$1:$E$5000),'تحميل المصنعيات'!$AP$1:$AP$5000),"")</f>
        <v/>
      </c>
      <c r="K493" s="145" t="str">
        <f>IF(SUMIF('تحميل المصنعيات'!$E$3:$E$5000,الاوردرات!B493,'تحميل المصنعيات'!$O$3:$O$5000)=0,"",SUMIF('تحميل المصنعيات'!$E$3:$E$5000,الاوردرات!B493,'تحميل المصنعيات'!$O$3:$O$5000))</f>
        <v/>
      </c>
      <c r="L493" s="145" t="str">
        <f>IF(SUMIF('تحميل الخامات'!$F$3:$F$5000,الاوردرات!B493,'تحميل الخامات'!$M$3:$M$5000)=0,"",SUMIF('تحميل الخامات'!$F$3:$F$5000,الاوردرات!B493,'تحميل الخامات'!$M$3:$M$5000))</f>
        <v/>
      </c>
      <c r="M493" s="145" t="str">
        <f t="shared" si="14"/>
        <v/>
      </c>
      <c r="N493" s="145" t="str">
        <f t="shared" si="15"/>
        <v/>
      </c>
    </row>
    <row r="494" spans="2:14" ht="30" x14ac:dyDescent="0.25">
      <c r="B494" s="141">
        <v>492</v>
      </c>
      <c r="C494" s="143"/>
      <c r="D494" s="143"/>
      <c r="E494" s="143"/>
      <c r="F494" s="143"/>
      <c r="G494" s="143"/>
      <c r="H494" s="196"/>
      <c r="I494" s="144" t="str">
        <f>_xlfn.IFNA(VLOOKUP(B494,'تحميل المصنعيات'!$E$1:$AP$5000,38,0),"")</f>
        <v/>
      </c>
      <c r="J494" s="144" t="str" cm="1">
        <f t="array" ref="J494">_xlfn.IFNA(LOOKUP(5,1/(B494='تحميل المصنعيات'!$E$1:$E$5000),'تحميل المصنعيات'!$AP$1:$AP$5000),"")</f>
        <v/>
      </c>
      <c r="K494" s="145" t="str">
        <f>IF(SUMIF('تحميل المصنعيات'!$E$3:$E$5000,الاوردرات!B494,'تحميل المصنعيات'!$O$3:$O$5000)=0,"",SUMIF('تحميل المصنعيات'!$E$3:$E$5000,الاوردرات!B494,'تحميل المصنعيات'!$O$3:$O$5000))</f>
        <v/>
      </c>
      <c r="L494" s="145" t="str">
        <f>IF(SUMIF('تحميل الخامات'!$F$3:$F$5000,الاوردرات!B494,'تحميل الخامات'!$M$3:$M$5000)=0,"",SUMIF('تحميل الخامات'!$F$3:$F$5000,الاوردرات!B494,'تحميل الخامات'!$M$3:$M$5000))</f>
        <v/>
      </c>
      <c r="M494" s="145" t="str">
        <f t="shared" si="14"/>
        <v/>
      </c>
      <c r="N494" s="145" t="str">
        <f t="shared" si="15"/>
        <v/>
      </c>
    </row>
    <row r="495" spans="2:14" ht="30" x14ac:dyDescent="0.25">
      <c r="B495" s="140">
        <v>493</v>
      </c>
      <c r="C495" s="143"/>
      <c r="D495" s="143"/>
      <c r="E495" s="143"/>
      <c r="F495" s="143"/>
      <c r="G495" s="143"/>
      <c r="H495" s="196"/>
      <c r="I495" s="144" t="str">
        <f>_xlfn.IFNA(VLOOKUP(B495,'تحميل المصنعيات'!$E$1:$AP$5000,38,0),"")</f>
        <v/>
      </c>
      <c r="J495" s="144" t="str" cm="1">
        <f t="array" ref="J495">_xlfn.IFNA(LOOKUP(5,1/(B495='تحميل المصنعيات'!$E$1:$E$5000),'تحميل المصنعيات'!$AP$1:$AP$5000),"")</f>
        <v/>
      </c>
      <c r="K495" s="145" t="str">
        <f>IF(SUMIF('تحميل المصنعيات'!$E$3:$E$5000,الاوردرات!B495,'تحميل المصنعيات'!$O$3:$O$5000)=0,"",SUMIF('تحميل المصنعيات'!$E$3:$E$5000,الاوردرات!B495,'تحميل المصنعيات'!$O$3:$O$5000))</f>
        <v/>
      </c>
      <c r="L495" s="145" t="str">
        <f>IF(SUMIF('تحميل الخامات'!$F$3:$F$5000,الاوردرات!B495,'تحميل الخامات'!$M$3:$M$5000)=0,"",SUMIF('تحميل الخامات'!$F$3:$F$5000,الاوردرات!B495,'تحميل الخامات'!$M$3:$M$5000))</f>
        <v/>
      </c>
      <c r="M495" s="145" t="str">
        <f t="shared" si="14"/>
        <v/>
      </c>
      <c r="N495" s="145" t="str">
        <f t="shared" si="15"/>
        <v/>
      </c>
    </row>
    <row r="496" spans="2:14" ht="30" x14ac:dyDescent="0.25">
      <c r="B496" s="141">
        <v>494</v>
      </c>
      <c r="C496" s="143"/>
      <c r="D496" s="143"/>
      <c r="E496" s="143"/>
      <c r="F496" s="143"/>
      <c r="G496" s="143"/>
      <c r="H496" s="196"/>
      <c r="I496" s="144" t="str">
        <f>_xlfn.IFNA(VLOOKUP(B496,'تحميل المصنعيات'!$E$1:$AP$5000,38,0),"")</f>
        <v/>
      </c>
      <c r="J496" s="144" t="str" cm="1">
        <f t="array" ref="J496">_xlfn.IFNA(LOOKUP(5,1/(B496='تحميل المصنعيات'!$E$1:$E$5000),'تحميل المصنعيات'!$AP$1:$AP$5000),"")</f>
        <v/>
      </c>
      <c r="K496" s="145" t="str">
        <f>IF(SUMIF('تحميل المصنعيات'!$E$3:$E$5000,الاوردرات!B496,'تحميل المصنعيات'!$O$3:$O$5000)=0,"",SUMIF('تحميل المصنعيات'!$E$3:$E$5000,الاوردرات!B496,'تحميل المصنعيات'!$O$3:$O$5000))</f>
        <v/>
      </c>
      <c r="L496" s="145" t="str">
        <f>IF(SUMIF('تحميل الخامات'!$F$3:$F$5000,الاوردرات!B496,'تحميل الخامات'!$M$3:$M$5000)=0,"",SUMIF('تحميل الخامات'!$F$3:$F$5000,الاوردرات!B496,'تحميل الخامات'!$M$3:$M$5000))</f>
        <v/>
      </c>
      <c r="M496" s="145" t="str">
        <f t="shared" si="14"/>
        <v/>
      </c>
      <c r="N496" s="145" t="str">
        <f t="shared" si="15"/>
        <v/>
      </c>
    </row>
    <row r="497" spans="2:14" ht="30" x14ac:dyDescent="0.25">
      <c r="B497" s="140">
        <v>495</v>
      </c>
      <c r="C497" s="143"/>
      <c r="D497" s="143"/>
      <c r="E497" s="143"/>
      <c r="F497" s="143"/>
      <c r="G497" s="143"/>
      <c r="H497" s="196"/>
      <c r="I497" s="144" t="str">
        <f>_xlfn.IFNA(VLOOKUP(B497,'تحميل المصنعيات'!$E$1:$AP$5000,38,0),"")</f>
        <v/>
      </c>
      <c r="J497" s="144" t="str" cm="1">
        <f t="array" ref="J497">_xlfn.IFNA(LOOKUP(5,1/(B497='تحميل المصنعيات'!$E$1:$E$5000),'تحميل المصنعيات'!$AP$1:$AP$5000),"")</f>
        <v/>
      </c>
      <c r="K497" s="145" t="str">
        <f>IF(SUMIF('تحميل المصنعيات'!$E$3:$E$5000,الاوردرات!B497,'تحميل المصنعيات'!$O$3:$O$5000)=0,"",SUMIF('تحميل المصنعيات'!$E$3:$E$5000,الاوردرات!B497,'تحميل المصنعيات'!$O$3:$O$5000))</f>
        <v/>
      </c>
      <c r="L497" s="145" t="str">
        <f>IF(SUMIF('تحميل الخامات'!$F$3:$F$5000,الاوردرات!B497,'تحميل الخامات'!$M$3:$M$5000)=0,"",SUMIF('تحميل الخامات'!$F$3:$F$5000,الاوردرات!B497,'تحميل الخامات'!$M$3:$M$5000))</f>
        <v/>
      </c>
      <c r="M497" s="145" t="str">
        <f t="shared" si="14"/>
        <v/>
      </c>
      <c r="N497" s="145" t="str">
        <f t="shared" si="15"/>
        <v/>
      </c>
    </row>
    <row r="498" spans="2:14" ht="30" x14ac:dyDescent="0.25">
      <c r="B498" s="141">
        <v>496</v>
      </c>
      <c r="C498" s="143"/>
      <c r="D498" s="143"/>
      <c r="E498" s="143"/>
      <c r="F498" s="143"/>
      <c r="G498" s="143"/>
      <c r="H498" s="196"/>
      <c r="I498" s="144" t="str">
        <f>_xlfn.IFNA(VLOOKUP(B498,'تحميل المصنعيات'!$E$1:$AP$5000,38,0),"")</f>
        <v/>
      </c>
      <c r="J498" s="144" t="str" cm="1">
        <f t="array" ref="J498">_xlfn.IFNA(LOOKUP(5,1/(B498='تحميل المصنعيات'!$E$1:$E$5000),'تحميل المصنعيات'!$AP$1:$AP$5000),"")</f>
        <v/>
      </c>
      <c r="K498" s="145" t="str">
        <f>IF(SUMIF('تحميل المصنعيات'!$E$3:$E$5000,الاوردرات!B498,'تحميل المصنعيات'!$O$3:$O$5000)=0,"",SUMIF('تحميل المصنعيات'!$E$3:$E$5000,الاوردرات!B498,'تحميل المصنعيات'!$O$3:$O$5000))</f>
        <v/>
      </c>
      <c r="L498" s="145" t="str">
        <f>IF(SUMIF('تحميل الخامات'!$F$3:$F$5000,الاوردرات!B498,'تحميل الخامات'!$M$3:$M$5000)=0,"",SUMIF('تحميل الخامات'!$F$3:$F$5000,الاوردرات!B498,'تحميل الخامات'!$M$3:$M$5000))</f>
        <v/>
      </c>
      <c r="M498" s="145" t="str">
        <f t="shared" si="14"/>
        <v/>
      </c>
      <c r="N498" s="145" t="str">
        <f t="shared" si="15"/>
        <v/>
      </c>
    </row>
    <row r="499" spans="2:14" ht="30" x14ac:dyDescent="0.25">
      <c r="B499" s="140">
        <v>497</v>
      </c>
      <c r="C499" s="143"/>
      <c r="D499" s="143"/>
      <c r="E499" s="143"/>
      <c r="F499" s="143"/>
      <c r="G499" s="143"/>
      <c r="H499" s="196"/>
      <c r="I499" s="144" t="str">
        <f>_xlfn.IFNA(VLOOKUP(B499,'تحميل المصنعيات'!$E$1:$AP$5000,38,0),"")</f>
        <v/>
      </c>
      <c r="J499" s="144" t="str" cm="1">
        <f t="array" ref="J499">_xlfn.IFNA(LOOKUP(5,1/(B499='تحميل المصنعيات'!$E$1:$E$5000),'تحميل المصنعيات'!$AP$1:$AP$5000),"")</f>
        <v/>
      </c>
      <c r="K499" s="145" t="str">
        <f>IF(SUMIF('تحميل المصنعيات'!$E$3:$E$5000,الاوردرات!B499,'تحميل المصنعيات'!$O$3:$O$5000)=0,"",SUMIF('تحميل المصنعيات'!$E$3:$E$5000,الاوردرات!B499,'تحميل المصنعيات'!$O$3:$O$5000))</f>
        <v/>
      </c>
      <c r="L499" s="145" t="str">
        <f>IF(SUMIF('تحميل الخامات'!$F$3:$F$5000,الاوردرات!B499,'تحميل الخامات'!$M$3:$M$5000)=0,"",SUMIF('تحميل الخامات'!$F$3:$F$5000,الاوردرات!B499,'تحميل الخامات'!$M$3:$M$5000))</f>
        <v/>
      </c>
      <c r="M499" s="145" t="str">
        <f t="shared" si="14"/>
        <v/>
      </c>
      <c r="N499" s="145" t="str">
        <f t="shared" si="15"/>
        <v/>
      </c>
    </row>
    <row r="500" spans="2:14" ht="30" x14ac:dyDescent="0.25">
      <c r="B500" s="141">
        <v>498</v>
      </c>
      <c r="C500" s="143"/>
      <c r="D500" s="143"/>
      <c r="E500" s="143"/>
      <c r="F500" s="143"/>
      <c r="G500" s="143"/>
      <c r="H500" s="196"/>
      <c r="I500" s="144" t="str">
        <f>_xlfn.IFNA(VLOOKUP(B500,'تحميل المصنعيات'!$E$1:$AP$5000,38,0),"")</f>
        <v/>
      </c>
      <c r="J500" s="144" t="str" cm="1">
        <f t="array" ref="J500">_xlfn.IFNA(LOOKUP(5,1/(B500='تحميل المصنعيات'!$E$1:$E$5000),'تحميل المصنعيات'!$AP$1:$AP$5000),"")</f>
        <v/>
      </c>
      <c r="K500" s="145" t="str">
        <f>IF(SUMIF('تحميل المصنعيات'!$E$3:$E$5000,الاوردرات!B500,'تحميل المصنعيات'!$O$3:$O$5000)=0,"",SUMIF('تحميل المصنعيات'!$E$3:$E$5000,الاوردرات!B500,'تحميل المصنعيات'!$O$3:$O$5000))</f>
        <v/>
      </c>
      <c r="L500" s="145" t="str">
        <f>IF(SUMIF('تحميل الخامات'!$F$3:$F$5000,الاوردرات!B500,'تحميل الخامات'!$M$3:$M$5000)=0,"",SUMIF('تحميل الخامات'!$F$3:$F$5000,الاوردرات!B500,'تحميل الخامات'!$M$3:$M$5000))</f>
        <v/>
      </c>
      <c r="M500" s="145" t="str">
        <f t="shared" si="14"/>
        <v/>
      </c>
      <c r="N500" s="145" t="str">
        <f t="shared" si="15"/>
        <v/>
      </c>
    </row>
    <row r="501" spans="2:14" ht="30" x14ac:dyDescent="0.25">
      <c r="B501" s="140">
        <v>499</v>
      </c>
      <c r="C501" s="143"/>
      <c r="D501" s="143"/>
      <c r="E501" s="143"/>
      <c r="F501" s="143"/>
      <c r="G501" s="143"/>
      <c r="H501" s="196"/>
      <c r="I501" s="144" t="str">
        <f>_xlfn.IFNA(VLOOKUP(B501,'تحميل المصنعيات'!$E$1:$AP$5000,38,0),"")</f>
        <v/>
      </c>
      <c r="J501" s="144" t="str" cm="1">
        <f t="array" ref="J501">_xlfn.IFNA(LOOKUP(5,1/(B501='تحميل المصنعيات'!$E$1:$E$5000),'تحميل المصنعيات'!$AP$1:$AP$5000),"")</f>
        <v/>
      </c>
      <c r="K501" s="145" t="str">
        <f>IF(SUMIF('تحميل المصنعيات'!$E$3:$E$5000,الاوردرات!B501,'تحميل المصنعيات'!$O$3:$O$5000)=0,"",SUMIF('تحميل المصنعيات'!$E$3:$E$5000,الاوردرات!B501,'تحميل المصنعيات'!$O$3:$O$5000))</f>
        <v/>
      </c>
      <c r="L501" s="145" t="str">
        <f>IF(SUMIF('تحميل الخامات'!$F$3:$F$5000,الاوردرات!B501,'تحميل الخامات'!$M$3:$M$5000)=0,"",SUMIF('تحميل الخامات'!$F$3:$F$5000,الاوردرات!B501,'تحميل الخامات'!$M$3:$M$5000))</f>
        <v/>
      </c>
      <c r="M501" s="145" t="str">
        <f t="shared" si="14"/>
        <v/>
      </c>
      <c r="N501" s="145" t="str">
        <f t="shared" si="15"/>
        <v/>
      </c>
    </row>
    <row r="502" spans="2:14" ht="30" x14ac:dyDescent="0.25">
      <c r="B502" s="141">
        <v>500</v>
      </c>
      <c r="C502" s="143"/>
      <c r="D502" s="143"/>
      <c r="E502" s="143"/>
      <c r="F502" s="143"/>
      <c r="G502" s="143"/>
      <c r="H502" s="196"/>
      <c r="I502" s="144" t="str">
        <f>_xlfn.IFNA(VLOOKUP(B502,'تحميل المصنعيات'!$E$1:$AP$5000,38,0),"")</f>
        <v/>
      </c>
      <c r="J502" s="144" t="str" cm="1">
        <f t="array" ref="J502">_xlfn.IFNA(LOOKUP(5,1/(B502='تحميل المصنعيات'!$E$1:$E$5000),'تحميل المصنعيات'!$AP$1:$AP$5000),"")</f>
        <v/>
      </c>
      <c r="K502" s="145" t="str">
        <f>IF(SUMIF('تحميل المصنعيات'!$E$3:$E$5000,الاوردرات!B502,'تحميل المصنعيات'!$O$3:$O$5000)=0,"",SUMIF('تحميل المصنعيات'!$E$3:$E$5000,الاوردرات!B502,'تحميل المصنعيات'!$O$3:$O$5000))</f>
        <v/>
      </c>
      <c r="L502" s="145" t="str">
        <f>IF(SUMIF('تحميل الخامات'!$F$3:$F$5000,الاوردرات!B502,'تحميل الخامات'!$M$3:$M$5000)=0,"",SUMIF('تحميل الخامات'!$F$3:$F$5000,الاوردرات!B502,'تحميل الخامات'!$M$3:$M$5000))</f>
        <v/>
      </c>
      <c r="M502" s="145" t="str">
        <f t="shared" si="14"/>
        <v/>
      </c>
      <c r="N502" s="145" t="str">
        <f t="shared" si="15"/>
        <v/>
      </c>
    </row>
    <row r="503" spans="2:14" ht="30" x14ac:dyDescent="0.25">
      <c r="B503" s="140">
        <v>501</v>
      </c>
      <c r="C503" s="143"/>
      <c r="D503" s="143"/>
      <c r="E503" s="143"/>
      <c r="F503" s="143"/>
      <c r="G503" s="143"/>
      <c r="H503" s="196"/>
      <c r="I503" s="144" t="str">
        <f>_xlfn.IFNA(VLOOKUP(B503,'تحميل المصنعيات'!$E$1:$AP$5000,38,0),"")</f>
        <v/>
      </c>
      <c r="J503" s="144" t="str" cm="1">
        <f t="array" ref="J503">_xlfn.IFNA(LOOKUP(5,1/(B503='تحميل المصنعيات'!$E$1:$E$5000),'تحميل المصنعيات'!$AP$1:$AP$5000),"")</f>
        <v/>
      </c>
      <c r="K503" s="145" t="str">
        <f>IF(SUMIF('تحميل المصنعيات'!$E$3:$E$5000,الاوردرات!B503,'تحميل المصنعيات'!$O$3:$O$5000)=0,"",SUMIF('تحميل المصنعيات'!$E$3:$E$5000,الاوردرات!B503,'تحميل المصنعيات'!$O$3:$O$5000))</f>
        <v/>
      </c>
      <c r="L503" s="145" t="str">
        <f>IF(SUMIF('تحميل الخامات'!$F$3:$F$5000,الاوردرات!B503,'تحميل الخامات'!$M$3:$M$5000)=0,"",SUMIF('تحميل الخامات'!$F$3:$F$5000,الاوردرات!B503,'تحميل الخامات'!$M$3:$M$5000))</f>
        <v/>
      </c>
      <c r="M503" s="145" t="str">
        <f t="shared" si="14"/>
        <v/>
      </c>
      <c r="N503" s="145" t="str">
        <f t="shared" si="15"/>
        <v/>
      </c>
    </row>
    <row r="504" spans="2:14" ht="30" x14ac:dyDescent="0.25">
      <c r="B504" s="141">
        <v>502</v>
      </c>
      <c r="C504" s="143"/>
      <c r="D504" s="143"/>
      <c r="E504" s="143"/>
      <c r="F504" s="143"/>
      <c r="G504" s="143"/>
      <c r="H504" s="196"/>
      <c r="I504" s="144" t="str">
        <f>_xlfn.IFNA(VLOOKUP(B504,'تحميل المصنعيات'!$E$1:$AP$5000,38,0),"")</f>
        <v/>
      </c>
      <c r="J504" s="144" t="str" cm="1">
        <f t="array" ref="J504">_xlfn.IFNA(LOOKUP(5,1/(B504='تحميل المصنعيات'!$E$1:$E$5000),'تحميل المصنعيات'!$AP$1:$AP$5000),"")</f>
        <v/>
      </c>
      <c r="K504" s="145" t="str">
        <f>IF(SUMIF('تحميل المصنعيات'!$E$3:$E$5000,الاوردرات!B504,'تحميل المصنعيات'!$O$3:$O$5000)=0,"",SUMIF('تحميل المصنعيات'!$E$3:$E$5000,الاوردرات!B504,'تحميل المصنعيات'!$O$3:$O$5000))</f>
        <v/>
      </c>
      <c r="L504" s="145" t="str">
        <f>IF(SUMIF('تحميل الخامات'!$F$3:$F$5000,الاوردرات!B504,'تحميل الخامات'!$M$3:$M$5000)=0,"",SUMIF('تحميل الخامات'!$F$3:$F$5000,الاوردرات!B504,'تحميل الخامات'!$M$3:$M$5000))</f>
        <v/>
      </c>
      <c r="M504" s="145" t="str">
        <f t="shared" si="14"/>
        <v/>
      </c>
      <c r="N504" s="145" t="str">
        <f t="shared" si="15"/>
        <v/>
      </c>
    </row>
    <row r="505" spans="2:14" ht="30" x14ac:dyDescent="0.25">
      <c r="B505" s="140">
        <v>503</v>
      </c>
      <c r="C505" s="143"/>
      <c r="D505" s="143"/>
      <c r="E505" s="143"/>
      <c r="F505" s="143"/>
      <c r="G505" s="143"/>
      <c r="H505" s="196"/>
      <c r="I505" s="144" t="str">
        <f>_xlfn.IFNA(VLOOKUP(B505,'تحميل المصنعيات'!$E$1:$AP$5000,38,0),"")</f>
        <v/>
      </c>
      <c r="J505" s="144" t="str" cm="1">
        <f t="array" ref="J505">_xlfn.IFNA(LOOKUP(5,1/(B505='تحميل المصنعيات'!$E$1:$E$5000),'تحميل المصنعيات'!$AP$1:$AP$5000),"")</f>
        <v/>
      </c>
      <c r="K505" s="145" t="str">
        <f>IF(SUMIF('تحميل المصنعيات'!$E$3:$E$5000,الاوردرات!B505,'تحميل المصنعيات'!$O$3:$O$5000)=0,"",SUMIF('تحميل المصنعيات'!$E$3:$E$5000,الاوردرات!B505,'تحميل المصنعيات'!$O$3:$O$5000))</f>
        <v/>
      </c>
      <c r="L505" s="145" t="str">
        <f>IF(SUMIF('تحميل الخامات'!$F$3:$F$5000,الاوردرات!B505,'تحميل الخامات'!$M$3:$M$5000)=0,"",SUMIF('تحميل الخامات'!$F$3:$F$5000,الاوردرات!B505,'تحميل الخامات'!$M$3:$M$5000))</f>
        <v/>
      </c>
      <c r="M505" s="145" t="str">
        <f t="shared" si="14"/>
        <v/>
      </c>
      <c r="N505" s="145" t="str">
        <f t="shared" si="15"/>
        <v/>
      </c>
    </row>
    <row r="506" spans="2:14" ht="30" x14ac:dyDescent="0.25">
      <c r="B506" s="141">
        <v>504</v>
      </c>
      <c r="C506" s="143"/>
      <c r="D506" s="143"/>
      <c r="E506" s="143"/>
      <c r="F506" s="143"/>
      <c r="G506" s="143"/>
      <c r="H506" s="196"/>
      <c r="I506" s="144" t="str">
        <f>_xlfn.IFNA(VLOOKUP(B506,'تحميل المصنعيات'!$E$1:$AP$5000,38,0),"")</f>
        <v/>
      </c>
      <c r="J506" s="144" t="str" cm="1">
        <f t="array" ref="J506">_xlfn.IFNA(LOOKUP(5,1/(B506='تحميل المصنعيات'!$E$1:$E$5000),'تحميل المصنعيات'!$AP$1:$AP$5000),"")</f>
        <v/>
      </c>
      <c r="K506" s="145" t="str">
        <f>IF(SUMIF('تحميل المصنعيات'!$E$3:$E$5000,الاوردرات!B506,'تحميل المصنعيات'!$O$3:$O$5000)=0,"",SUMIF('تحميل المصنعيات'!$E$3:$E$5000,الاوردرات!B506,'تحميل المصنعيات'!$O$3:$O$5000))</f>
        <v/>
      </c>
      <c r="L506" s="145" t="str">
        <f>IF(SUMIF('تحميل الخامات'!$F$3:$F$5000,الاوردرات!B506,'تحميل الخامات'!$M$3:$M$5000)=0,"",SUMIF('تحميل الخامات'!$F$3:$F$5000,الاوردرات!B506,'تحميل الخامات'!$M$3:$M$5000))</f>
        <v/>
      </c>
      <c r="M506" s="145" t="str">
        <f t="shared" si="14"/>
        <v/>
      </c>
      <c r="N506" s="145" t="str">
        <f t="shared" si="15"/>
        <v/>
      </c>
    </row>
    <row r="507" spans="2:14" ht="30" x14ac:dyDescent="0.25">
      <c r="B507" s="140">
        <v>505</v>
      </c>
      <c r="C507" s="143"/>
      <c r="D507" s="143"/>
      <c r="E507" s="143"/>
      <c r="F507" s="143"/>
      <c r="G507" s="143"/>
      <c r="H507" s="196"/>
      <c r="I507" s="144" t="str">
        <f>_xlfn.IFNA(VLOOKUP(B507,'تحميل المصنعيات'!$E$1:$AP$5000,38,0),"")</f>
        <v/>
      </c>
      <c r="J507" s="144" t="str" cm="1">
        <f t="array" ref="J507">_xlfn.IFNA(LOOKUP(5,1/(B507='تحميل المصنعيات'!$E$1:$E$5000),'تحميل المصنعيات'!$AP$1:$AP$5000),"")</f>
        <v/>
      </c>
      <c r="K507" s="145" t="str">
        <f>IF(SUMIF('تحميل المصنعيات'!$E$3:$E$5000,الاوردرات!B507,'تحميل المصنعيات'!$O$3:$O$5000)=0,"",SUMIF('تحميل المصنعيات'!$E$3:$E$5000,الاوردرات!B507,'تحميل المصنعيات'!$O$3:$O$5000))</f>
        <v/>
      </c>
      <c r="L507" s="145" t="str">
        <f>IF(SUMIF('تحميل الخامات'!$F$3:$F$5000,الاوردرات!B507,'تحميل الخامات'!$M$3:$M$5000)=0,"",SUMIF('تحميل الخامات'!$F$3:$F$5000,الاوردرات!B507,'تحميل الخامات'!$M$3:$M$5000))</f>
        <v/>
      </c>
      <c r="M507" s="145" t="str">
        <f t="shared" si="14"/>
        <v/>
      </c>
      <c r="N507" s="145" t="str">
        <f t="shared" si="15"/>
        <v/>
      </c>
    </row>
    <row r="508" spans="2:14" ht="30" x14ac:dyDescent="0.25">
      <c r="B508" s="141">
        <v>506</v>
      </c>
      <c r="C508" s="143"/>
      <c r="D508" s="143"/>
      <c r="E508" s="143"/>
      <c r="F508" s="143"/>
      <c r="G508" s="143"/>
      <c r="H508" s="196"/>
      <c r="I508" s="144" t="str">
        <f>_xlfn.IFNA(VLOOKUP(B508,'تحميل المصنعيات'!$E$1:$AP$5000,38,0),"")</f>
        <v/>
      </c>
      <c r="J508" s="144" t="str" cm="1">
        <f t="array" ref="J508">_xlfn.IFNA(LOOKUP(5,1/(B508='تحميل المصنعيات'!$E$1:$E$5000),'تحميل المصنعيات'!$AP$1:$AP$5000),"")</f>
        <v/>
      </c>
      <c r="K508" s="145" t="str">
        <f>IF(SUMIF('تحميل المصنعيات'!$E$3:$E$5000,الاوردرات!B508,'تحميل المصنعيات'!$O$3:$O$5000)=0,"",SUMIF('تحميل المصنعيات'!$E$3:$E$5000,الاوردرات!B508,'تحميل المصنعيات'!$O$3:$O$5000))</f>
        <v/>
      </c>
      <c r="L508" s="145" t="str">
        <f>IF(SUMIF('تحميل الخامات'!$F$3:$F$5000,الاوردرات!B508,'تحميل الخامات'!$M$3:$M$5000)=0,"",SUMIF('تحميل الخامات'!$F$3:$F$5000,الاوردرات!B508,'تحميل الخامات'!$M$3:$M$5000))</f>
        <v/>
      </c>
      <c r="M508" s="145" t="str">
        <f t="shared" si="14"/>
        <v/>
      </c>
      <c r="N508" s="145" t="str">
        <f t="shared" si="15"/>
        <v/>
      </c>
    </row>
    <row r="509" spans="2:14" ht="30" x14ac:dyDescent="0.25">
      <c r="B509" s="140">
        <v>507</v>
      </c>
      <c r="C509" s="143"/>
      <c r="D509" s="143"/>
      <c r="E509" s="143"/>
      <c r="F509" s="143"/>
      <c r="G509" s="143"/>
      <c r="H509" s="196"/>
      <c r="I509" s="144" t="str">
        <f>_xlfn.IFNA(VLOOKUP(B509,'تحميل المصنعيات'!$E$1:$AP$5000,38,0),"")</f>
        <v/>
      </c>
      <c r="J509" s="144" t="str" cm="1">
        <f t="array" ref="J509">_xlfn.IFNA(LOOKUP(5,1/(B509='تحميل المصنعيات'!$E$1:$E$5000),'تحميل المصنعيات'!$AP$1:$AP$5000),"")</f>
        <v/>
      </c>
      <c r="K509" s="145" t="str">
        <f>IF(SUMIF('تحميل المصنعيات'!$E$3:$E$5000,الاوردرات!B509,'تحميل المصنعيات'!$O$3:$O$5000)=0,"",SUMIF('تحميل المصنعيات'!$E$3:$E$5000,الاوردرات!B509,'تحميل المصنعيات'!$O$3:$O$5000))</f>
        <v/>
      </c>
      <c r="L509" s="145" t="str">
        <f>IF(SUMIF('تحميل الخامات'!$F$3:$F$5000,الاوردرات!B509,'تحميل الخامات'!$M$3:$M$5000)=0,"",SUMIF('تحميل الخامات'!$F$3:$F$5000,الاوردرات!B509,'تحميل الخامات'!$M$3:$M$5000))</f>
        <v/>
      </c>
      <c r="M509" s="145" t="str">
        <f t="shared" si="14"/>
        <v/>
      </c>
      <c r="N509" s="145" t="str">
        <f t="shared" si="15"/>
        <v/>
      </c>
    </row>
    <row r="510" spans="2:14" ht="30" x14ac:dyDescent="0.25">
      <c r="B510" s="141">
        <v>508</v>
      </c>
      <c r="C510" s="143"/>
      <c r="D510" s="143"/>
      <c r="E510" s="143"/>
      <c r="F510" s="143"/>
      <c r="G510" s="143"/>
      <c r="H510" s="196"/>
      <c r="I510" s="144" t="str">
        <f>_xlfn.IFNA(VLOOKUP(B510,'تحميل المصنعيات'!$E$1:$AP$5000,38,0),"")</f>
        <v/>
      </c>
      <c r="J510" s="144" t="str" cm="1">
        <f t="array" ref="J510">_xlfn.IFNA(LOOKUP(5,1/(B510='تحميل المصنعيات'!$E$1:$E$5000),'تحميل المصنعيات'!$AP$1:$AP$5000),"")</f>
        <v/>
      </c>
      <c r="K510" s="145" t="str">
        <f>IF(SUMIF('تحميل المصنعيات'!$E$3:$E$5000,الاوردرات!B510,'تحميل المصنعيات'!$O$3:$O$5000)=0,"",SUMIF('تحميل المصنعيات'!$E$3:$E$5000,الاوردرات!B510,'تحميل المصنعيات'!$O$3:$O$5000))</f>
        <v/>
      </c>
      <c r="L510" s="145" t="str">
        <f>IF(SUMIF('تحميل الخامات'!$F$3:$F$5000,الاوردرات!B510,'تحميل الخامات'!$M$3:$M$5000)=0,"",SUMIF('تحميل الخامات'!$F$3:$F$5000,الاوردرات!B510,'تحميل الخامات'!$M$3:$M$5000))</f>
        <v/>
      </c>
      <c r="M510" s="145" t="str">
        <f t="shared" si="14"/>
        <v/>
      </c>
      <c r="N510" s="145" t="str">
        <f t="shared" si="15"/>
        <v/>
      </c>
    </row>
    <row r="511" spans="2:14" ht="30" x14ac:dyDescent="0.25">
      <c r="B511" s="140">
        <v>509</v>
      </c>
      <c r="C511" s="143"/>
      <c r="D511" s="143"/>
      <c r="E511" s="143"/>
      <c r="F511" s="143"/>
      <c r="G511" s="143"/>
      <c r="H511" s="196"/>
      <c r="I511" s="144" t="str">
        <f>_xlfn.IFNA(VLOOKUP(B511,'تحميل المصنعيات'!$E$1:$AP$5000,38,0),"")</f>
        <v/>
      </c>
      <c r="J511" s="144" t="str" cm="1">
        <f t="array" ref="J511">_xlfn.IFNA(LOOKUP(5,1/(B511='تحميل المصنعيات'!$E$1:$E$5000),'تحميل المصنعيات'!$AP$1:$AP$5000),"")</f>
        <v/>
      </c>
      <c r="K511" s="145" t="str">
        <f>IF(SUMIF('تحميل المصنعيات'!$E$3:$E$5000,الاوردرات!B511,'تحميل المصنعيات'!$O$3:$O$5000)=0,"",SUMIF('تحميل المصنعيات'!$E$3:$E$5000,الاوردرات!B511,'تحميل المصنعيات'!$O$3:$O$5000))</f>
        <v/>
      </c>
      <c r="L511" s="145" t="str">
        <f>IF(SUMIF('تحميل الخامات'!$F$3:$F$5000,الاوردرات!B511,'تحميل الخامات'!$M$3:$M$5000)=0,"",SUMIF('تحميل الخامات'!$F$3:$F$5000,الاوردرات!B511,'تحميل الخامات'!$M$3:$M$5000))</f>
        <v/>
      </c>
      <c r="M511" s="145" t="str">
        <f t="shared" si="14"/>
        <v/>
      </c>
      <c r="N511" s="145" t="str">
        <f t="shared" si="15"/>
        <v/>
      </c>
    </row>
    <row r="512" spans="2:14" ht="30" x14ac:dyDescent="0.25">
      <c r="B512" s="141">
        <v>510</v>
      </c>
      <c r="C512" s="143"/>
      <c r="D512" s="143"/>
      <c r="E512" s="143"/>
      <c r="F512" s="143"/>
      <c r="G512" s="143"/>
      <c r="H512" s="196"/>
      <c r="I512" s="144" t="str">
        <f>_xlfn.IFNA(VLOOKUP(B512,'تحميل المصنعيات'!$E$1:$AP$5000,38,0),"")</f>
        <v/>
      </c>
      <c r="J512" s="144" t="str" cm="1">
        <f t="array" ref="J512">_xlfn.IFNA(LOOKUP(5,1/(B512='تحميل المصنعيات'!$E$1:$E$5000),'تحميل المصنعيات'!$AP$1:$AP$5000),"")</f>
        <v/>
      </c>
      <c r="K512" s="145" t="str">
        <f>IF(SUMIF('تحميل المصنعيات'!$E$3:$E$5000,الاوردرات!B512,'تحميل المصنعيات'!$O$3:$O$5000)=0,"",SUMIF('تحميل المصنعيات'!$E$3:$E$5000,الاوردرات!B512,'تحميل المصنعيات'!$O$3:$O$5000))</f>
        <v/>
      </c>
      <c r="L512" s="145" t="str">
        <f>IF(SUMIF('تحميل الخامات'!$F$3:$F$5000,الاوردرات!B512,'تحميل الخامات'!$M$3:$M$5000)=0,"",SUMIF('تحميل الخامات'!$F$3:$F$5000,الاوردرات!B512,'تحميل الخامات'!$M$3:$M$5000))</f>
        <v/>
      </c>
      <c r="M512" s="145" t="str">
        <f t="shared" si="14"/>
        <v/>
      </c>
      <c r="N512" s="145" t="str">
        <f t="shared" si="15"/>
        <v/>
      </c>
    </row>
    <row r="513" spans="2:14" ht="30" x14ac:dyDescent="0.25">
      <c r="B513" s="140">
        <v>511</v>
      </c>
      <c r="C513" s="143"/>
      <c r="D513" s="143"/>
      <c r="E513" s="143"/>
      <c r="F513" s="143"/>
      <c r="G513" s="143"/>
      <c r="H513" s="196"/>
      <c r="I513" s="144" t="str">
        <f>_xlfn.IFNA(VLOOKUP(B513,'تحميل المصنعيات'!$E$1:$AP$5000,38,0),"")</f>
        <v/>
      </c>
      <c r="J513" s="144" t="str" cm="1">
        <f t="array" ref="J513">_xlfn.IFNA(LOOKUP(5,1/(B513='تحميل المصنعيات'!$E$1:$E$5000),'تحميل المصنعيات'!$AP$1:$AP$5000),"")</f>
        <v/>
      </c>
      <c r="K513" s="145" t="str">
        <f>IF(SUMIF('تحميل المصنعيات'!$E$3:$E$5000,الاوردرات!B513,'تحميل المصنعيات'!$O$3:$O$5000)=0,"",SUMIF('تحميل المصنعيات'!$E$3:$E$5000,الاوردرات!B513,'تحميل المصنعيات'!$O$3:$O$5000))</f>
        <v/>
      </c>
      <c r="L513" s="145" t="str">
        <f>IF(SUMIF('تحميل الخامات'!$F$3:$F$5000,الاوردرات!B513,'تحميل الخامات'!$M$3:$M$5000)=0,"",SUMIF('تحميل الخامات'!$F$3:$F$5000,الاوردرات!B513,'تحميل الخامات'!$M$3:$M$5000))</f>
        <v/>
      </c>
      <c r="M513" s="145" t="str">
        <f t="shared" si="14"/>
        <v/>
      </c>
      <c r="N513" s="145" t="str">
        <f t="shared" si="15"/>
        <v/>
      </c>
    </row>
    <row r="514" spans="2:14" ht="30" x14ac:dyDescent="0.25">
      <c r="B514" s="141">
        <v>512</v>
      </c>
      <c r="C514" s="143"/>
      <c r="D514" s="143"/>
      <c r="E514" s="143"/>
      <c r="F514" s="143"/>
      <c r="G514" s="143"/>
      <c r="H514" s="196"/>
      <c r="I514" s="144" t="str">
        <f>_xlfn.IFNA(VLOOKUP(B514,'تحميل المصنعيات'!$E$1:$AP$5000,38,0),"")</f>
        <v/>
      </c>
      <c r="J514" s="144" t="str" cm="1">
        <f t="array" ref="J514">_xlfn.IFNA(LOOKUP(5,1/(B514='تحميل المصنعيات'!$E$1:$E$5000),'تحميل المصنعيات'!$AP$1:$AP$5000),"")</f>
        <v/>
      </c>
      <c r="K514" s="145" t="str">
        <f>IF(SUMIF('تحميل المصنعيات'!$E$3:$E$5000,الاوردرات!B514,'تحميل المصنعيات'!$O$3:$O$5000)=0,"",SUMIF('تحميل المصنعيات'!$E$3:$E$5000,الاوردرات!B514,'تحميل المصنعيات'!$O$3:$O$5000))</f>
        <v/>
      </c>
      <c r="L514" s="145" t="str">
        <f>IF(SUMIF('تحميل الخامات'!$F$3:$F$5000,الاوردرات!B514,'تحميل الخامات'!$M$3:$M$5000)=0,"",SUMIF('تحميل الخامات'!$F$3:$F$5000,الاوردرات!B514,'تحميل الخامات'!$M$3:$M$5000))</f>
        <v/>
      </c>
      <c r="M514" s="145" t="str">
        <f t="shared" si="14"/>
        <v/>
      </c>
      <c r="N514" s="145" t="str">
        <f t="shared" si="15"/>
        <v/>
      </c>
    </row>
    <row r="515" spans="2:14" ht="30" x14ac:dyDescent="0.25">
      <c r="B515" s="140">
        <v>513</v>
      </c>
      <c r="C515" s="143"/>
      <c r="D515" s="143"/>
      <c r="E515" s="143"/>
      <c r="F515" s="143"/>
      <c r="G515" s="143"/>
      <c r="H515" s="196"/>
      <c r="I515" s="144" t="str">
        <f>_xlfn.IFNA(VLOOKUP(B515,'تحميل المصنعيات'!$E$1:$AP$5000,38,0),"")</f>
        <v/>
      </c>
      <c r="J515" s="144" t="str" cm="1">
        <f t="array" ref="J515">_xlfn.IFNA(LOOKUP(5,1/(B515='تحميل المصنعيات'!$E$1:$E$5000),'تحميل المصنعيات'!$AP$1:$AP$5000),"")</f>
        <v/>
      </c>
      <c r="K515" s="145" t="str">
        <f>IF(SUMIF('تحميل المصنعيات'!$E$3:$E$5000,الاوردرات!B515,'تحميل المصنعيات'!$O$3:$O$5000)=0,"",SUMIF('تحميل المصنعيات'!$E$3:$E$5000,الاوردرات!B515,'تحميل المصنعيات'!$O$3:$O$5000))</f>
        <v/>
      </c>
      <c r="L515" s="145" t="str">
        <f>IF(SUMIF('تحميل الخامات'!$F$3:$F$5000,الاوردرات!B515,'تحميل الخامات'!$M$3:$M$5000)=0,"",SUMIF('تحميل الخامات'!$F$3:$F$5000,الاوردرات!B515,'تحميل الخامات'!$M$3:$M$5000))</f>
        <v/>
      </c>
      <c r="M515" s="145" t="str">
        <f t="shared" ref="M515:M578" si="16">IFERROR(K515/G515,"")</f>
        <v/>
      </c>
      <c r="N515" s="145" t="str">
        <f t="shared" ref="N515:N578" si="17">IFERROR(L515/G515,"")</f>
        <v/>
      </c>
    </row>
    <row r="516" spans="2:14" ht="30" x14ac:dyDescent="0.25">
      <c r="B516" s="141">
        <v>514</v>
      </c>
      <c r="C516" s="143"/>
      <c r="D516" s="143"/>
      <c r="E516" s="143"/>
      <c r="F516" s="143"/>
      <c r="G516" s="143"/>
      <c r="H516" s="196"/>
      <c r="I516" s="144" t="str">
        <f>_xlfn.IFNA(VLOOKUP(B516,'تحميل المصنعيات'!$E$1:$AP$5000,38,0),"")</f>
        <v/>
      </c>
      <c r="J516" s="144" t="str" cm="1">
        <f t="array" ref="J516">_xlfn.IFNA(LOOKUP(5,1/(B516='تحميل المصنعيات'!$E$1:$E$5000),'تحميل المصنعيات'!$AP$1:$AP$5000),"")</f>
        <v/>
      </c>
      <c r="K516" s="145" t="str">
        <f>IF(SUMIF('تحميل المصنعيات'!$E$3:$E$5000,الاوردرات!B516,'تحميل المصنعيات'!$O$3:$O$5000)=0,"",SUMIF('تحميل المصنعيات'!$E$3:$E$5000,الاوردرات!B516,'تحميل المصنعيات'!$O$3:$O$5000))</f>
        <v/>
      </c>
      <c r="L516" s="145" t="str">
        <f>IF(SUMIF('تحميل الخامات'!$F$3:$F$5000,الاوردرات!B516,'تحميل الخامات'!$M$3:$M$5000)=0,"",SUMIF('تحميل الخامات'!$F$3:$F$5000,الاوردرات!B516,'تحميل الخامات'!$M$3:$M$5000))</f>
        <v/>
      </c>
      <c r="M516" s="145" t="str">
        <f t="shared" si="16"/>
        <v/>
      </c>
      <c r="N516" s="145" t="str">
        <f t="shared" si="17"/>
        <v/>
      </c>
    </row>
    <row r="517" spans="2:14" ht="30" x14ac:dyDescent="0.25">
      <c r="B517" s="140">
        <v>515</v>
      </c>
      <c r="C517" s="143"/>
      <c r="D517" s="143"/>
      <c r="E517" s="143"/>
      <c r="F517" s="143"/>
      <c r="G517" s="143"/>
      <c r="H517" s="196"/>
      <c r="I517" s="144" t="str">
        <f>_xlfn.IFNA(VLOOKUP(B517,'تحميل المصنعيات'!$E$1:$AP$5000,38,0),"")</f>
        <v/>
      </c>
      <c r="J517" s="144" t="str" cm="1">
        <f t="array" ref="J517">_xlfn.IFNA(LOOKUP(5,1/(B517='تحميل المصنعيات'!$E$1:$E$5000),'تحميل المصنعيات'!$AP$1:$AP$5000),"")</f>
        <v/>
      </c>
      <c r="K517" s="145" t="str">
        <f>IF(SUMIF('تحميل المصنعيات'!$E$3:$E$5000,الاوردرات!B517,'تحميل المصنعيات'!$O$3:$O$5000)=0,"",SUMIF('تحميل المصنعيات'!$E$3:$E$5000,الاوردرات!B517,'تحميل المصنعيات'!$O$3:$O$5000))</f>
        <v/>
      </c>
      <c r="L517" s="145" t="str">
        <f>IF(SUMIF('تحميل الخامات'!$F$3:$F$5000,الاوردرات!B517,'تحميل الخامات'!$M$3:$M$5000)=0,"",SUMIF('تحميل الخامات'!$F$3:$F$5000,الاوردرات!B517,'تحميل الخامات'!$M$3:$M$5000))</f>
        <v/>
      </c>
      <c r="M517" s="145" t="str">
        <f t="shared" si="16"/>
        <v/>
      </c>
      <c r="N517" s="145" t="str">
        <f t="shared" si="17"/>
        <v/>
      </c>
    </row>
    <row r="518" spans="2:14" ht="30" x14ac:dyDescent="0.25">
      <c r="B518" s="141">
        <v>516</v>
      </c>
      <c r="C518" s="143"/>
      <c r="D518" s="143"/>
      <c r="E518" s="143"/>
      <c r="F518" s="143"/>
      <c r="G518" s="143"/>
      <c r="H518" s="196"/>
      <c r="I518" s="144" t="str">
        <f>_xlfn.IFNA(VLOOKUP(B518,'تحميل المصنعيات'!$E$1:$AP$5000,38,0),"")</f>
        <v/>
      </c>
      <c r="J518" s="144" t="str" cm="1">
        <f t="array" ref="J518">_xlfn.IFNA(LOOKUP(5,1/(B518='تحميل المصنعيات'!$E$1:$E$5000),'تحميل المصنعيات'!$AP$1:$AP$5000),"")</f>
        <v/>
      </c>
      <c r="K518" s="145" t="str">
        <f>IF(SUMIF('تحميل المصنعيات'!$E$3:$E$5000,الاوردرات!B518,'تحميل المصنعيات'!$O$3:$O$5000)=0,"",SUMIF('تحميل المصنعيات'!$E$3:$E$5000,الاوردرات!B518,'تحميل المصنعيات'!$O$3:$O$5000))</f>
        <v/>
      </c>
      <c r="L518" s="145" t="str">
        <f>IF(SUMIF('تحميل الخامات'!$F$3:$F$5000,الاوردرات!B518,'تحميل الخامات'!$M$3:$M$5000)=0,"",SUMIF('تحميل الخامات'!$F$3:$F$5000,الاوردرات!B518,'تحميل الخامات'!$M$3:$M$5000))</f>
        <v/>
      </c>
      <c r="M518" s="145" t="str">
        <f t="shared" si="16"/>
        <v/>
      </c>
      <c r="N518" s="145" t="str">
        <f t="shared" si="17"/>
        <v/>
      </c>
    </row>
    <row r="519" spans="2:14" ht="30" x14ac:dyDescent="0.25">
      <c r="B519" s="140">
        <v>517</v>
      </c>
      <c r="C519" s="143"/>
      <c r="D519" s="143"/>
      <c r="E519" s="143"/>
      <c r="F519" s="143"/>
      <c r="G519" s="143"/>
      <c r="H519" s="196"/>
      <c r="I519" s="144" t="str">
        <f>_xlfn.IFNA(VLOOKUP(B519,'تحميل المصنعيات'!$E$1:$AP$5000,38,0),"")</f>
        <v/>
      </c>
      <c r="J519" s="144" t="str" cm="1">
        <f t="array" ref="J519">_xlfn.IFNA(LOOKUP(5,1/(B519='تحميل المصنعيات'!$E$1:$E$5000),'تحميل المصنعيات'!$AP$1:$AP$5000),"")</f>
        <v/>
      </c>
      <c r="K519" s="145" t="str">
        <f>IF(SUMIF('تحميل المصنعيات'!$E$3:$E$5000,الاوردرات!B519,'تحميل المصنعيات'!$O$3:$O$5000)=0,"",SUMIF('تحميل المصنعيات'!$E$3:$E$5000,الاوردرات!B519,'تحميل المصنعيات'!$O$3:$O$5000))</f>
        <v/>
      </c>
      <c r="L519" s="145" t="str">
        <f>IF(SUMIF('تحميل الخامات'!$F$3:$F$5000,الاوردرات!B519,'تحميل الخامات'!$M$3:$M$5000)=0,"",SUMIF('تحميل الخامات'!$F$3:$F$5000,الاوردرات!B519,'تحميل الخامات'!$M$3:$M$5000))</f>
        <v/>
      </c>
      <c r="M519" s="145" t="str">
        <f t="shared" si="16"/>
        <v/>
      </c>
      <c r="N519" s="145" t="str">
        <f t="shared" si="17"/>
        <v/>
      </c>
    </row>
    <row r="520" spans="2:14" ht="30" x14ac:dyDescent="0.25">
      <c r="B520" s="141">
        <v>518</v>
      </c>
      <c r="C520" s="143"/>
      <c r="D520" s="143"/>
      <c r="E520" s="143"/>
      <c r="F520" s="143"/>
      <c r="G520" s="143"/>
      <c r="H520" s="196"/>
      <c r="I520" s="144" t="str">
        <f>_xlfn.IFNA(VLOOKUP(B520,'تحميل المصنعيات'!$E$1:$AP$5000,38,0),"")</f>
        <v/>
      </c>
      <c r="J520" s="144" t="str" cm="1">
        <f t="array" ref="J520">_xlfn.IFNA(LOOKUP(5,1/(B520='تحميل المصنعيات'!$E$1:$E$5000),'تحميل المصنعيات'!$AP$1:$AP$5000),"")</f>
        <v/>
      </c>
      <c r="K520" s="145" t="str">
        <f>IF(SUMIF('تحميل المصنعيات'!$E$3:$E$5000,الاوردرات!B520,'تحميل المصنعيات'!$O$3:$O$5000)=0,"",SUMIF('تحميل المصنعيات'!$E$3:$E$5000,الاوردرات!B520,'تحميل المصنعيات'!$O$3:$O$5000))</f>
        <v/>
      </c>
      <c r="L520" s="145" t="str">
        <f>IF(SUMIF('تحميل الخامات'!$F$3:$F$5000,الاوردرات!B520,'تحميل الخامات'!$M$3:$M$5000)=0,"",SUMIF('تحميل الخامات'!$F$3:$F$5000,الاوردرات!B520,'تحميل الخامات'!$M$3:$M$5000))</f>
        <v/>
      </c>
      <c r="M520" s="145" t="str">
        <f t="shared" si="16"/>
        <v/>
      </c>
      <c r="N520" s="145" t="str">
        <f t="shared" si="17"/>
        <v/>
      </c>
    </row>
    <row r="521" spans="2:14" ht="30" x14ac:dyDescent="0.25">
      <c r="B521" s="140">
        <v>519</v>
      </c>
      <c r="C521" s="143"/>
      <c r="D521" s="143"/>
      <c r="E521" s="143"/>
      <c r="F521" s="143"/>
      <c r="G521" s="143"/>
      <c r="H521" s="196"/>
      <c r="I521" s="144" t="str">
        <f>_xlfn.IFNA(VLOOKUP(B521,'تحميل المصنعيات'!$E$1:$AP$5000,38,0),"")</f>
        <v/>
      </c>
      <c r="J521" s="144" t="str" cm="1">
        <f t="array" ref="J521">_xlfn.IFNA(LOOKUP(5,1/(B521='تحميل المصنعيات'!$E$1:$E$5000),'تحميل المصنعيات'!$AP$1:$AP$5000),"")</f>
        <v/>
      </c>
      <c r="K521" s="145" t="str">
        <f>IF(SUMIF('تحميل المصنعيات'!$E$3:$E$5000,الاوردرات!B521,'تحميل المصنعيات'!$O$3:$O$5000)=0,"",SUMIF('تحميل المصنعيات'!$E$3:$E$5000,الاوردرات!B521,'تحميل المصنعيات'!$O$3:$O$5000))</f>
        <v/>
      </c>
      <c r="L521" s="145" t="str">
        <f>IF(SUMIF('تحميل الخامات'!$F$3:$F$5000,الاوردرات!B521,'تحميل الخامات'!$M$3:$M$5000)=0,"",SUMIF('تحميل الخامات'!$F$3:$F$5000,الاوردرات!B521,'تحميل الخامات'!$M$3:$M$5000))</f>
        <v/>
      </c>
      <c r="M521" s="145" t="str">
        <f t="shared" si="16"/>
        <v/>
      </c>
      <c r="N521" s="145" t="str">
        <f t="shared" si="17"/>
        <v/>
      </c>
    </row>
    <row r="522" spans="2:14" ht="30" x14ac:dyDescent="0.25">
      <c r="B522" s="141">
        <v>520</v>
      </c>
      <c r="C522" s="143"/>
      <c r="D522" s="143"/>
      <c r="E522" s="143"/>
      <c r="F522" s="143"/>
      <c r="G522" s="143"/>
      <c r="H522" s="196"/>
      <c r="I522" s="144" t="str">
        <f>_xlfn.IFNA(VLOOKUP(B522,'تحميل المصنعيات'!$E$1:$AP$5000,38,0),"")</f>
        <v/>
      </c>
      <c r="J522" s="144" t="str" cm="1">
        <f t="array" ref="J522">_xlfn.IFNA(LOOKUP(5,1/(B522='تحميل المصنعيات'!$E$1:$E$5000),'تحميل المصنعيات'!$AP$1:$AP$5000),"")</f>
        <v/>
      </c>
      <c r="K522" s="145" t="str">
        <f>IF(SUMIF('تحميل المصنعيات'!$E$3:$E$5000,الاوردرات!B522,'تحميل المصنعيات'!$O$3:$O$5000)=0,"",SUMIF('تحميل المصنعيات'!$E$3:$E$5000,الاوردرات!B522,'تحميل المصنعيات'!$O$3:$O$5000))</f>
        <v/>
      </c>
      <c r="L522" s="145" t="str">
        <f>IF(SUMIF('تحميل الخامات'!$F$3:$F$5000,الاوردرات!B522,'تحميل الخامات'!$M$3:$M$5000)=0,"",SUMIF('تحميل الخامات'!$F$3:$F$5000,الاوردرات!B522,'تحميل الخامات'!$M$3:$M$5000))</f>
        <v/>
      </c>
      <c r="M522" s="145" t="str">
        <f t="shared" si="16"/>
        <v/>
      </c>
      <c r="N522" s="145" t="str">
        <f t="shared" si="17"/>
        <v/>
      </c>
    </row>
    <row r="523" spans="2:14" ht="30" x14ac:dyDescent="0.25">
      <c r="B523" s="140">
        <v>521</v>
      </c>
      <c r="C523" s="143"/>
      <c r="D523" s="143"/>
      <c r="E523" s="143"/>
      <c r="F523" s="143"/>
      <c r="G523" s="143"/>
      <c r="H523" s="196"/>
      <c r="I523" s="144" t="str">
        <f>_xlfn.IFNA(VLOOKUP(B523,'تحميل المصنعيات'!$E$1:$AP$5000,38,0),"")</f>
        <v/>
      </c>
      <c r="J523" s="144" t="str" cm="1">
        <f t="array" ref="J523">_xlfn.IFNA(LOOKUP(5,1/(B523='تحميل المصنعيات'!$E$1:$E$5000),'تحميل المصنعيات'!$AP$1:$AP$5000),"")</f>
        <v/>
      </c>
      <c r="K523" s="145" t="str">
        <f>IF(SUMIF('تحميل المصنعيات'!$E$3:$E$5000,الاوردرات!B523,'تحميل المصنعيات'!$O$3:$O$5000)=0,"",SUMIF('تحميل المصنعيات'!$E$3:$E$5000,الاوردرات!B523,'تحميل المصنعيات'!$O$3:$O$5000))</f>
        <v/>
      </c>
      <c r="L523" s="145" t="str">
        <f>IF(SUMIF('تحميل الخامات'!$F$3:$F$5000,الاوردرات!B523,'تحميل الخامات'!$M$3:$M$5000)=0,"",SUMIF('تحميل الخامات'!$F$3:$F$5000,الاوردرات!B523,'تحميل الخامات'!$M$3:$M$5000))</f>
        <v/>
      </c>
      <c r="M523" s="145" t="str">
        <f t="shared" si="16"/>
        <v/>
      </c>
      <c r="N523" s="145" t="str">
        <f t="shared" si="17"/>
        <v/>
      </c>
    </row>
    <row r="524" spans="2:14" ht="30" x14ac:dyDescent="0.25">
      <c r="B524" s="141">
        <v>522</v>
      </c>
      <c r="C524" s="143"/>
      <c r="D524" s="143"/>
      <c r="E524" s="143"/>
      <c r="F524" s="143"/>
      <c r="G524" s="143"/>
      <c r="H524" s="196"/>
      <c r="I524" s="144" t="str">
        <f>_xlfn.IFNA(VLOOKUP(B524,'تحميل المصنعيات'!$E$1:$AP$5000,38,0),"")</f>
        <v/>
      </c>
      <c r="J524" s="144" t="str" cm="1">
        <f t="array" ref="J524">_xlfn.IFNA(LOOKUP(5,1/(B524='تحميل المصنعيات'!$E$1:$E$5000),'تحميل المصنعيات'!$AP$1:$AP$5000),"")</f>
        <v/>
      </c>
      <c r="K524" s="145" t="str">
        <f>IF(SUMIF('تحميل المصنعيات'!$E$3:$E$5000,الاوردرات!B524,'تحميل المصنعيات'!$O$3:$O$5000)=0,"",SUMIF('تحميل المصنعيات'!$E$3:$E$5000,الاوردرات!B524,'تحميل المصنعيات'!$O$3:$O$5000))</f>
        <v/>
      </c>
      <c r="L524" s="145" t="str">
        <f>IF(SUMIF('تحميل الخامات'!$F$3:$F$5000,الاوردرات!B524,'تحميل الخامات'!$M$3:$M$5000)=0,"",SUMIF('تحميل الخامات'!$F$3:$F$5000,الاوردرات!B524,'تحميل الخامات'!$M$3:$M$5000))</f>
        <v/>
      </c>
      <c r="M524" s="145" t="str">
        <f t="shared" si="16"/>
        <v/>
      </c>
      <c r="N524" s="145" t="str">
        <f t="shared" si="17"/>
        <v/>
      </c>
    </row>
    <row r="525" spans="2:14" ht="30" x14ac:dyDescent="0.25">
      <c r="B525" s="140">
        <v>523</v>
      </c>
      <c r="C525" s="143"/>
      <c r="D525" s="143"/>
      <c r="E525" s="143"/>
      <c r="F525" s="143"/>
      <c r="G525" s="143"/>
      <c r="H525" s="196"/>
      <c r="I525" s="144" t="str">
        <f>_xlfn.IFNA(VLOOKUP(B525,'تحميل المصنعيات'!$E$1:$AP$5000,38,0),"")</f>
        <v/>
      </c>
      <c r="J525" s="144" t="str" cm="1">
        <f t="array" ref="J525">_xlfn.IFNA(LOOKUP(5,1/(B525='تحميل المصنعيات'!$E$1:$E$5000),'تحميل المصنعيات'!$AP$1:$AP$5000),"")</f>
        <v/>
      </c>
      <c r="K525" s="145" t="str">
        <f>IF(SUMIF('تحميل المصنعيات'!$E$3:$E$5000,الاوردرات!B525,'تحميل المصنعيات'!$O$3:$O$5000)=0,"",SUMIF('تحميل المصنعيات'!$E$3:$E$5000,الاوردرات!B525,'تحميل المصنعيات'!$O$3:$O$5000))</f>
        <v/>
      </c>
      <c r="L525" s="145" t="str">
        <f>IF(SUMIF('تحميل الخامات'!$F$3:$F$5000,الاوردرات!B525,'تحميل الخامات'!$M$3:$M$5000)=0,"",SUMIF('تحميل الخامات'!$F$3:$F$5000,الاوردرات!B525,'تحميل الخامات'!$M$3:$M$5000))</f>
        <v/>
      </c>
      <c r="M525" s="145" t="str">
        <f t="shared" si="16"/>
        <v/>
      </c>
      <c r="N525" s="145" t="str">
        <f t="shared" si="17"/>
        <v/>
      </c>
    </row>
    <row r="526" spans="2:14" ht="30" x14ac:dyDescent="0.25">
      <c r="B526" s="141">
        <v>524</v>
      </c>
      <c r="C526" s="143"/>
      <c r="D526" s="143"/>
      <c r="E526" s="143"/>
      <c r="F526" s="143"/>
      <c r="G526" s="143"/>
      <c r="H526" s="196"/>
      <c r="I526" s="144" t="str">
        <f>_xlfn.IFNA(VLOOKUP(B526,'تحميل المصنعيات'!$E$1:$AP$5000,38,0),"")</f>
        <v/>
      </c>
      <c r="J526" s="144" t="str" cm="1">
        <f t="array" ref="J526">_xlfn.IFNA(LOOKUP(5,1/(B526='تحميل المصنعيات'!$E$1:$E$5000),'تحميل المصنعيات'!$AP$1:$AP$5000),"")</f>
        <v/>
      </c>
      <c r="K526" s="145" t="str">
        <f>IF(SUMIF('تحميل المصنعيات'!$E$3:$E$5000,الاوردرات!B526,'تحميل المصنعيات'!$O$3:$O$5000)=0,"",SUMIF('تحميل المصنعيات'!$E$3:$E$5000,الاوردرات!B526,'تحميل المصنعيات'!$O$3:$O$5000))</f>
        <v/>
      </c>
      <c r="L526" s="145" t="str">
        <f>IF(SUMIF('تحميل الخامات'!$F$3:$F$5000,الاوردرات!B526,'تحميل الخامات'!$M$3:$M$5000)=0,"",SUMIF('تحميل الخامات'!$F$3:$F$5000,الاوردرات!B526,'تحميل الخامات'!$M$3:$M$5000))</f>
        <v/>
      </c>
      <c r="M526" s="145" t="str">
        <f t="shared" si="16"/>
        <v/>
      </c>
      <c r="N526" s="145" t="str">
        <f t="shared" si="17"/>
        <v/>
      </c>
    </row>
    <row r="527" spans="2:14" ht="30" x14ac:dyDescent="0.25">
      <c r="B527" s="140">
        <v>525</v>
      </c>
      <c r="C527" s="143"/>
      <c r="D527" s="143"/>
      <c r="E527" s="143"/>
      <c r="F527" s="143"/>
      <c r="G527" s="143"/>
      <c r="H527" s="196"/>
      <c r="I527" s="144" t="str">
        <f>_xlfn.IFNA(VLOOKUP(B527,'تحميل المصنعيات'!$E$1:$AP$5000,38,0),"")</f>
        <v/>
      </c>
      <c r="J527" s="144" t="str" cm="1">
        <f t="array" ref="J527">_xlfn.IFNA(LOOKUP(5,1/(B527='تحميل المصنعيات'!$E$1:$E$5000),'تحميل المصنعيات'!$AP$1:$AP$5000),"")</f>
        <v/>
      </c>
      <c r="K527" s="145" t="str">
        <f>IF(SUMIF('تحميل المصنعيات'!$E$3:$E$5000,الاوردرات!B527,'تحميل المصنعيات'!$O$3:$O$5000)=0,"",SUMIF('تحميل المصنعيات'!$E$3:$E$5000,الاوردرات!B527,'تحميل المصنعيات'!$O$3:$O$5000))</f>
        <v/>
      </c>
      <c r="L527" s="145" t="str">
        <f>IF(SUMIF('تحميل الخامات'!$F$3:$F$5000,الاوردرات!B527,'تحميل الخامات'!$M$3:$M$5000)=0,"",SUMIF('تحميل الخامات'!$F$3:$F$5000,الاوردرات!B527,'تحميل الخامات'!$M$3:$M$5000))</f>
        <v/>
      </c>
      <c r="M527" s="145" t="str">
        <f t="shared" si="16"/>
        <v/>
      </c>
      <c r="N527" s="145" t="str">
        <f t="shared" si="17"/>
        <v/>
      </c>
    </row>
    <row r="528" spans="2:14" ht="30" x14ac:dyDescent="0.25">
      <c r="B528" s="141">
        <v>526</v>
      </c>
      <c r="C528" s="143"/>
      <c r="D528" s="143"/>
      <c r="E528" s="143"/>
      <c r="F528" s="143"/>
      <c r="G528" s="143"/>
      <c r="H528" s="196"/>
      <c r="I528" s="144" t="str">
        <f>_xlfn.IFNA(VLOOKUP(B528,'تحميل المصنعيات'!$E$1:$AP$5000,38,0),"")</f>
        <v/>
      </c>
      <c r="J528" s="144" t="str" cm="1">
        <f t="array" ref="J528">_xlfn.IFNA(LOOKUP(5,1/(B528='تحميل المصنعيات'!$E$1:$E$5000),'تحميل المصنعيات'!$AP$1:$AP$5000),"")</f>
        <v/>
      </c>
      <c r="K528" s="145" t="str">
        <f>IF(SUMIF('تحميل المصنعيات'!$E$3:$E$5000,الاوردرات!B528,'تحميل المصنعيات'!$O$3:$O$5000)=0,"",SUMIF('تحميل المصنعيات'!$E$3:$E$5000,الاوردرات!B528,'تحميل المصنعيات'!$O$3:$O$5000))</f>
        <v/>
      </c>
      <c r="L528" s="145" t="str">
        <f>IF(SUMIF('تحميل الخامات'!$F$3:$F$5000,الاوردرات!B528,'تحميل الخامات'!$M$3:$M$5000)=0,"",SUMIF('تحميل الخامات'!$F$3:$F$5000,الاوردرات!B528,'تحميل الخامات'!$M$3:$M$5000))</f>
        <v/>
      </c>
      <c r="M528" s="145" t="str">
        <f t="shared" si="16"/>
        <v/>
      </c>
      <c r="N528" s="145" t="str">
        <f t="shared" si="17"/>
        <v/>
      </c>
    </row>
    <row r="529" spans="2:14" ht="30" x14ac:dyDescent="0.25">
      <c r="B529" s="140">
        <v>527</v>
      </c>
      <c r="C529" s="143"/>
      <c r="D529" s="143"/>
      <c r="E529" s="143"/>
      <c r="F529" s="143"/>
      <c r="G529" s="143"/>
      <c r="H529" s="196"/>
      <c r="I529" s="144" t="str">
        <f>_xlfn.IFNA(VLOOKUP(B529,'تحميل المصنعيات'!$E$1:$AP$5000,38,0),"")</f>
        <v/>
      </c>
      <c r="J529" s="144" t="str" cm="1">
        <f t="array" ref="J529">_xlfn.IFNA(LOOKUP(5,1/(B529='تحميل المصنعيات'!$E$1:$E$5000),'تحميل المصنعيات'!$AP$1:$AP$5000),"")</f>
        <v/>
      </c>
      <c r="K529" s="145" t="str">
        <f>IF(SUMIF('تحميل المصنعيات'!$E$3:$E$5000,الاوردرات!B529,'تحميل المصنعيات'!$O$3:$O$5000)=0,"",SUMIF('تحميل المصنعيات'!$E$3:$E$5000,الاوردرات!B529,'تحميل المصنعيات'!$O$3:$O$5000))</f>
        <v/>
      </c>
      <c r="L529" s="145" t="str">
        <f>IF(SUMIF('تحميل الخامات'!$F$3:$F$5000,الاوردرات!B529,'تحميل الخامات'!$M$3:$M$5000)=0,"",SUMIF('تحميل الخامات'!$F$3:$F$5000,الاوردرات!B529,'تحميل الخامات'!$M$3:$M$5000))</f>
        <v/>
      </c>
      <c r="M529" s="145" t="str">
        <f t="shared" si="16"/>
        <v/>
      </c>
      <c r="N529" s="145" t="str">
        <f t="shared" si="17"/>
        <v/>
      </c>
    </row>
    <row r="530" spans="2:14" ht="30" x14ac:dyDescent="0.25">
      <c r="B530" s="141">
        <v>528</v>
      </c>
      <c r="C530" s="143"/>
      <c r="D530" s="143"/>
      <c r="E530" s="143"/>
      <c r="F530" s="143"/>
      <c r="G530" s="143"/>
      <c r="H530" s="196"/>
      <c r="I530" s="144" t="str">
        <f>_xlfn.IFNA(VLOOKUP(B530,'تحميل المصنعيات'!$E$1:$AP$5000,38,0),"")</f>
        <v/>
      </c>
      <c r="J530" s="144" t="str" cm="1">
        <f t="array" ref="J530">_xlfn.IFNA(LOOKUP(5,1/(B530='تحميل المصنعيات'!$E$1:$E$5000),'تحميل المصنعيات'!$AP$1:$AP$5000),"")</f>
        <v/>
      </c>
      <c r="K530" s="145" t="str">
        <f>IF(SUMIF('تحميل المصنعيات'!$E$3:$E$5000,الاوردرات!B530,'تحميل المصنعيات'!$O$3:$O$5000)=0,"",SUMIF('تحميل المصنعيات'!$E$3:$E$5000,الاوردرات!B530,'تحميل المصنعيات'!$O$3:$O$5000))</f>
        <v/>
      </c>
      <c r="L530" s="145" t="str">
        <f>IF(SUMIF('تحميل الخامات'!$F$3:$F$5000,الاوردرات!B530,'تحميل الخامات'!$M$3:$M$5000)=0,"",SUMIF('تحميل الخامات'!$F$3:$F$5000,الاوردرات!B530,'تحميل الخامات'!$M$3:$M$5000))</f>
        <v/>
      </c>
      <c r="M530" s="145" t="str">
        <f t="shared" si="16"/>
        <v/>
      </c>
      <c r="N530" s="145" t="str">
        <f t="shared" si="17"/>
        <v/>
      </c>
    </row>
    <row r="531" spans="2:14" ht="30" x14ac:dyDescent="0.25">
      <c r="B531" s="140">
        <v>529</v>
      </c>
      <c r="C531" s="143"/>
      <c r="D531" s="143"/>
      <c r="E531" s="143"/>
      <c r="F531" s="143"/>
      <c r="G531" s="143"/>
      <c r="H531" s="196"/>
      <c r="I531" s="144" t="str">
        <f>_xlfn.IFNA(VLOOKUP(B531,'تحميل المصنعيات'!$E$1:$AP$5000,38,0),"")</f>
        <v/>
      </c>
      <c r="J531" s="144" t="str" cm="1">
        <f t="array" ref="J531">_xlfn.IFNA(LOOKUP(5,1/(B531='تحميل المصنعيات'!$E$1:$E$5000),'تحميل المصنعيات'!$AP$1:$AP$5000),"")</f>
        <v/>
      </c>
      <c r="K531" s="145" t="str">
        <f>IF(SUMIF('تحميل المصنعيات'!$E$3:$E$5000,الاوردرات!B531,'تحميل المصنعيات'!$O$3:$O$5000)=0,"",SUMIF('تحميل المصنعيات'!$E$3:$E$5000,الاوردرات!B531,'تحميل المصنعيات'!$O$3:$O$5000))</f>
        <v/>
      </c>
      <c r="L531" s="145" t="str">
        <f>IF(SUMIF('تحميل الخامات'!$F$3:$F$5000,الاوردرات!B531,'تحميل الخامات'!$M$3:$M$5000)=0,"",SUMIF('تحميل الخامات'!$F$3:$F$5000,الاوردرات!B531,'تحميل الخامات'!$M$3:$M$5000))</f>
        <v/>
      </c>
      <c r="M531" s="145" t="str">
        <f t="shared" si="16"/>
        <v/>
      </c>
      <c r="N531" s="145" t="str">
        <f t="shared" si="17"/>
        <v/>
      </c>
    </row>
    <row r="532" spans="2:14" ht="30" x14ac:dyDescent="0.25">
      <c r="B532" s="141">
        <v>530</v>
      </c>
      <c r="C532" s="143"/>
      <c r="D532" s="143"/>
      <c r="E532" s="143"/>
      <c r="F532" s="143"/>
      <c r="G532" s="143"/>
      <c r="H532" s="196"/>
      <c r="I532" s="144" t="str">
        <f>_xlfn.IFNA(VLOOKUP(B532,'تحميل المصنعيات'!$E$1:$AP$5000,38,0),"")</f>
        <v/>
      </c>
      <c r="J532" s="144" t="str" cm="1">
        <f t="array" ref="J532">_xlfn.IFNA(LOOKUP(5,1/(B532='تحميل المصنعيات'!$E$1:$E$5000),'تحميل المصنعيات'!$AP$1:$AP$5000),"")</f>
        <v/>
      </c>
      <c r="K532" s="145" t="str">
        <f>IF(SUMIF('تحميل المصنعيات'!$E$3:$E$5000,الاوردرات!B532,'تحميل المصنعيات'!$O$3:$O$5000)=0,"",SUMIF('تحميل المصنعيات'!$E$3:$E$5000,الاوردرات!B532,'تحميل المصنعيات'!$O$3:$O$5000))</f>
        <v/>
      </c>
      <c r="L532" s="145" t="str">
        <f>IF(SUMIF('تحميل الخامات'!$F$3:$F$5000,الاوردرات!B532,'تحميل الخامات'!$M$3:$M$5000)=0,"",SUMIF('تحميل الخامات'!$F$3:$F$5000,الاوردرات!B532,'تحميل الخامات'!$M$3:$M$5000))</f>
        <v/>
      </c>
      <c r="M532" s="145" t="str">
        <f t="shared" si="16"/>
        <v/>
      </c>
      <c r="N532" s="145" t="str">
        <f t="shared" si="17"/>
        <v/>
      </c>
    </row>
    <row r="533" spans="2:14" ht="30" x14ac:dyDescent="0.25">
      <c r="B533" s="140">
        <v>531</v>
      </c>
      <c r="C533" s="143"/>
      <c r="D533" s="143"/>
      <c r="E533" s="143"/>
      <c r="F533" s="143"/>
      <c r="G533" s="143"/>
      <c r="H533" s="196"/>
      <c r="I533" s="144" t="str">
        <f>_xlfn.IFNA(VLOOKUP(B533,'تحميل المصنعيات'!$E$1:$AP$5000,38,0),"")</f>
        <v/>
      </c>
      <c r="J533" s="144" t="str" cm="1">
        <f t="array" ref="J533">_xlfn.IFNA(LOOKUP(5,1/(B533='تحميل المصنعيات'!$E$1:$E$5000),'تحميل المصنعيات'!$AP$1:$AP$5000),"")</f>
        <v/>
      </c>
      <c r="K533" s="145" t="str">
        <f>IF(SUMIF('تحميل المصنعيات'!$E$3:$E$5000,الاوردرات!B533,'تحميل المصنعيات'!$O$3:$O$5000)=0,"",SUMIF('تحميل المصنعيات'!$E$3:$E$5000,الاوردرات!B533,'تحميل المصنعيات'!$O$3:$O$5000))</f>
        <v/>
      </c>
      <c r="L533" s="145" t="str">
        <f>IF(SUMIF('تحميل الخامات'!$F$3:$F$5000,الاوردرات!B533,'تحميل الخامات'!$M$3:$M$5000)=0,"",SUMIF('تحميل الخامات'!$F$3:$F$5000,الاوردرات!B533,'تحميل الخامات'!$M$3:$M$5000))</f>
        <v/>
      </c>
      <c r="M533" s="145" t="str">
        <f t="shared" si="16"/>
        <v/>
      </c>
      <c r="N533" s="145" t="str">
        <f t="shared" si="17"/>
        <v/>
      </c>
    </row>
    <row r="534" spans="2:14" ht="30" x14ac:dyDescent="0.25">
      <c r="B534" s="141">
        <v>532</v>
      </c>
      <c r="C534" s="143"/>
      <c r="D534" s="143"/>
      <c r="E534" s="143"/>
      <c r="F534" s="143"/>
      <c r="G534" s="143"/>
      <c r="H534" s="196"/>
      <c r="I534" s="144" t="str">
        <f>_xlfn.IFNA(VLOOKUP(B534,'تحميل المصنعيات'!$E$1:$AP$5000,38,0),"")</f>
        <v/>
      </c>
      <c r="J534" s="144" t="str" cm="1">
        <f t="array" ref="J534">_xlfn.IFNA(LOOKUP(5,1/(B534='تحميل المصنعيات'!$E$1:$E$5000),'تحميل المصنعيات'!$AP$1:$AP$5000),"")</f>
        <v/>
      </c>
      <c r="K534" s="145" t="str">
        <f>IF(SUMIF('تحميل المصنعيات'!$E$3:$E$5000,الاوردرات!B534,'تحميل المصنعيات'!$O$3:$O$5000)=0,"",SUMIF('تحميل المصنعيات'!$E$3:$E$5000,الاوردرات!B534,'تحميل المصنعيات'!$O$3:$O$5000))</f>
        <v/>
      </c>
      <c r="L534" s="145" t="str">
        <f>IF(SUMIF('تحميل الخامات'!$F$3:$F$5000,الاوردرات!B534,'تحميل الخامات'!$M$3:$M$5000)=0,"",SUMIF('تحميل الخامات'!$F$3:$F$5000,الاوردرات!B534,'تحميل الخامات'!$M$3:$M$5000))</f>
        <v/>
      </c>
      <c r="M534" s="145" t="str">
        <f t="shared" si="16"/>
        <v/>
      </c>
      <c r="N534" s="145" t="str">
        <f t="shared" si="17"/>
        <v/>
      </c>
    </row>
    <row r="535" spans="2:14" ht="30" x14ac:dyDescent="0.25">
      <c r="B535" s="140">
        <v>533</v>
      </c>
      <c r="C535" s="143"/>
      <c r="D535" s="143"/>
      <c r="E535" s="143"/>
      <c r="F535" s="143"/>
      <c r="G535" s="143"/>
      <c r="H535" s="196"/>
      <c r="I535" s="144" t="str">
        <f>_xlfn.IFNA(VLOOKUP(B535,'تحميل المصنعيات'!$E$1:$AP$5000,38,0),"")</f>
        <v/>
      </c>
      <c r="J535" s="144" t="str" cm="1">
        <f t="array" ref="J535">_xlfn.IFNA(LOOKUP(5,1/(B535='تحميل المصنعيات'!$E$1:$E$5000),'تحميل المصنعيات'!$AP$1:$AP$5000),"")</f>
        <v/>
      </c>
      <c r="K535" s="145" t="str">
        <f>IF(SUMIF('تحميل المصنعيات'!$E$3:$E$5000,الاوردرات!B535,'تحميل المصنعيات'!$O$3:$O$5000)=0,"",SUMIF('تحميل المصنعيات'!$E$3:$E$5000,الاوردرات!B535,'تحميل المصنعيات'!$O$3:$O$5000))</f>
        <v/>
      </c>
      <c r="L535" s="145" t="str">
        <f>IF(SUMIF('تحميل الخامات'!$F$3:$F$5000,الاوردرات!B535,'تحميل الخامات'!$M$3:$M$5000)=0,"",SUMIF('تحميل الخامات'!$F$3:$F$5000,الاوردرات!B535,'تحميل الخامات'!$M$3:$M$5000))</f>
        <v/>
      </c>
      <c r="M535" s="145" t="str">
        <f t="shared" si="16"/>
        <v/>
      </c>
      <c r="N535" s="145" t="str">
        <f t="shared" si="17"/>
        <v/>
      </c>
    </row>
    <row r="536" spans="2:14" ht="30" x14ac:dyDescent="0.25">
      <c r="B536" s="141">
        <v>534</v>
      </c>
      <c r="C536" s="143"/>
      <c r="D536" s="143"/>
      <c r="E536" s="143"/>
      <c r="F536" s="143"/>
      <c r="G536" s="143"/>
      <c r="H536" s="196"/>
      <c r="I536" s="144" t="str">
        <f>_xlfn.IFNA(VLOOKUP(B536,'تحميل المصنعيات'!$E$1:$AP$5000,38,0),"")</f>
        <v/>
      </c>
      <c r="J536" s="144" t="str" cm="1">
        <f t="array" ref="J536">_xlfn.IFNA(LOOKUP(5,1/(B536='تحميل المصنعيات'!$E$1:$E$5000),'تحميل المصنعيات'!$AP$1:$AP$5000),"")</f>
        <v/>
      </c>
      <c r="K536" s="145" t="str">
        <f>IF(SUMIF('تحميل المصنعيات'!$E$3:$E$5000,الاوردرات!B536,'تحميل المصنعيات'!$O$3:$O$5000)=0,"",SUMIF('تحميل المصنعيات'!$E$3:$E$5000,الاوردرات!B536,'تحميل المصنعيات'!$O$3:$O$5000))</f>
        <v/>
      </c>
      <c r="L536" s="145" t="str">
        <f>IF(SUMIF('تحميل الخامات'!$F$3:$F$5000,الاوردرات!B536,'تحميل الخامات'!$M$3:$M$5000)=0,"",SUMIF('تحميل الخامات'!$F$3:$F$5000,الاوردرات!B536,'تحميل الخامات'!$M$3:$M$5000))</f>
        <v/>
      </c>
      <c r="M536" s="145" t="str">
        <f t="shared" si="16"/>
        <v/>
      </c>
      <c r="N536" s="145" t="str">
        <f t="shared" si="17"/>
        <v/>
      </c>
    </row>
    <row r="537" spans="2:14" ht="30" x14ac:dyDescent="0.25">
      <c r="B537" s="140">
        <v>535</v>
      </c>
      <c r="C537" s="143"/>
      <c r="D537" s="143"/>
      <c r="E537" s="143"/>
      <c r="F537" s="143"/>
      <c r="G537" s="143"/>
      <c r="H537" s="196"/>
      <c r="I537" s="144" t="str">
        <f>_xlfn.IFNA(VLOOKUP(B537,'تحميل المصنعيات'!$E$1:$AP$5000,38,0),"")</f>
        <v/>
      </c>
      <c r="J537" s="144" t="str" cm="1">
        <f t="array" ref="J537">_xlfn.IFNA(LOOKUP(5,1/(B537='تحميل المصنعيات'!$E$1:$E$5000),'تحميل المصنعيات'!$AP$1:$AP$5000),"")</f>
        <v/>
      </c>
      <c r="K537" s="145" t="str">
        <f>IF(SUMIF('تحميل المصنعيات'!$E$3:$E$5000,الاوردرات!B537,'تحميل المصنعيات'!$O$3:$O$5000)=0,"",SUMIF('تحميل المصنعيات'!$E$3:$E$5000,الاوردرات!B537,'تحميل المصنعيات'!$O$3:$O$5000))</f>
        <v/>
      </c>
      <c r="L537" s="145" t="str">
        <f>IF(SUMIF('تحميل الخامات'!$F$3:$F$5000,الاوردرات!B537,'تحميل الخامات'!$M$3:$M$5000)=0,"",SUMIF('تحميل الخامات'!$F$3:$F$5000,الاوردرات!B537,'تحميل الخامات'!$M$3:$M$5000))</f>
        <v/>
      </c>
      <c r="M537" s="145" t="str">
        <f t="shared" si="16"/>
        <v/>
      </c>
      <c r="N537" s="145" t="str">
        <f t="shared" si="17"/>
        <v/>
      </c>
    </row>
    <row r="538" spans="2:14" ht="30" x14ac:dyDescent="0.25">
      <c r="B538" s="141">
        <v>536</v>
      </c>
      <c r="C538" s="143"/>
      <c r="D538" s="143"/>
      <c r="E538" s="143"/>
      <c r="F538" s="143"/>
      <c r="G538" s="143"/>
      <c r="H538" s="196"/>
      <c r="I538" s="144" t="str">
        <f>_xlfn.IFNA(VLOOKUP(B538,'تحميل المصنعيات'!$E$1:$AP$5000,38,0),"")</f>
        <v/>
      </c>
      <c r="J538" s="144" t="str" cm="1">
        <f t="array" ref="J538">_xlfn.IFNA(LOOKUP(5,1/(B538='تحميل المصنعيات'!$E$1:$E$5000),'تحميل المصنعيات'!$AP$1:$AP$5000),"")</f>
        <v/>
      </c>
      <c r="K538" s="145" t="str">
        <f>IF(SUMIF('تحميل المصنعيات'!$E$3:$E$5000,الاوردرات!B538,'تحميل المصنعيات'!$O$3:$O$5000)=0,"",SUMIF('تحميل المصنعيات'!$E$3:$E$5000,الاوردرات!B538,'تحميل المصنعيات'!$O$3:$O$5000))</f>
        <v/>
      </c>
      <c r="L538" s="145" t="str">
        <f>IF(SUMIF('تحميل الخامات'!$F$3:$F$5000,الاوردرات!B538,'تحميل الخامات'!$M$3:$M$5000)=0,"",SUMIF('تحميل الخامات'!$F$3:$F$5000,الاوردرات!B538,'تحميل الخامات'!$M$3:$M$5000))</f>
        <v/>
      </c>
      <c r="M538" s="145" t="str">
        <f t="shared" si="16"/>
        <v/>
      </c>
      <c r="N538" s="145" t="str">
        <f t="shared" si="17"/>
        <v/>
      </c>
    </row>
    <row r="539" spans="2:14" ht="30" x14ac:dyDescent="0.25">
      <c r="B539" s="140">
        <v>537</v>
      </c>
      <c r="C539" s="143"/>
      <c r="D539" s="143"/>
      <c r="E539" s="143"/>
      <c r="F539" s="143"/>
      <c r="G539" s="143"/>
      <c r="H539" s="196"/>
      <c r="I539" s="144" t="str">
        <f>_xlfn.IFNA(VLOOKUP(B539,'تحميل المصنعيات'!$E$1:$AP$5000,38,0),"")</f>
        <v/>
      </c>
      <c r="J539" s="144" t="str" cm="1">
        <f t="array" ref="J539">_xlfn.IFNA(LOOKUP(5,1/(B539='تحميل المصنعيات'!$E$1:$E$5000),'تحميل المصنعيات'!$AP$1:$AP$5000),"")</f>
        <v/>
      </c>
      <c r="K539" s="145" t="str">
        <f>IF(SUMIF('تحميل المصنعيات'!$E$3:$E$5000,الاوردرات!B539,'تحميل المصنعيات'!$O$3:$O$5000)=0,"",SUMIF('تحميل المصنعيات'!$E$3:$E$5000,الاوردرات!B539,'تحميل المصنعيات'!$O$3:$O$5000))</f>
        <v/>
      </c>
      <c r="L539" s="145" t="str">
        <f>IF(SUMIF('تحميل الخامات'!$F$3:$F$5000,الاوردرات!B539,'تحميل الخامات'!$M$3:$M$5000)=0,"",SUMIF('تحميل الخامات'!$F$3:$F$5000,الاوردرات!B539,'تحميل الخامات'!$M$3:$M$5000))</f>
        <v/>
      </c>
      <c r="M539" s="145" t="str">
        <f t="shared" si="16"/>
        <v/>
      </c>
      <c r="N539" s="145" t="str">
        <f t="shared" si="17"/>
        <v/>
      </c>
    </row>
    <row r="540" spans="2:14" ht="30" x14ac:dyDescent="0.25">
      <c r="B540" s="141">
        <v>538</v>
      </c>
      <c r="C540" s="143"/>
      <c r="D540" s="143"/>
      <c r="E540" s="143"/>
      <c r="F540" s="143"/>
      <c r="G540" s="143"/>
      <c r="H540" s="196"/>
      <c r="I540" s="144" t="str">
        <f>_xlfn.IFNA(VLOOKUP(B540,'تحميل المصنعيات'!$E$1:$AP$5000,38,0),"")</f>
        <v/>
      </c>
      <c r="J540" s="144" t="str" cm="1">
        <f t="array" ref="J540">_xlfn.IFNA(LOOKUP(5,1/(B540='تحميل المصنعيات'!$E$1:$E$5000),'تحميل المصنعيات'!$AP$1:$AP$5000),"")</f>
        <v/>
      </c>
      <c r="K540" s="145" t="str">
        <f>IF(SUMIF('تحميل المصنعيات'!$E$3:$E$5000,الاوردرات!B540,'تحميل المصنعيات'!$O$3:$O$5000)=0,"",SUMIF('تحميل المصنعيات'!$E$3:$E$5000,الاوردرات!B540,'تحميل المصنعيات'!$O$3:$O$5000))</f>
        <v/>
      </c>
      <c r="L540" s="145" t="str">
        <f>IF(SUMIF('تحميل الخامات'!$F$3:$F$5000,الاوردرات!B540,'تحميل الخامات'!$M$3:$M$5000)=0,"",SUMIF('تحميل الخامات'!$F$3:$F$5000,الاوردرات!B540,'تحميل الخامات'!$M$3:$M$5000))</f>
        <v/>
      </c>
      <c r="M540" s="145" t="str">
        <f t="shared" si="16"/>
        <v/>
      </c>
      <c r="N540" s="145" t="str">
        <f t="shared" si="17"/>
        <v/>
      </c>
    </row>
    <row r="541" spans="2:14" ht="30" x14ac:dyDescent="0.25">
      <c r="B541" s="140">
        <v>539</v>
      </c>
      <c r="C541" s="143"/>
      <c r="D541" s="143"/>
      <c r="E541" s="143"/>
      <c r="F541" s="143"/>
      <c r="G541" s="143"/>
      <c r="H541" s="196"/>
      <c r="I541" s="144" t="str">
        <f>_xlfn.IFNA(VLOOKUP(B541,'تحميل المصنعيات'!$E$1:$AP$5000,38,0),"")</f>
        <v/>
      </c>
      <c r="J541" s="144" t="str" cm="1">
        <f t="array" ref="J541">_xlfn.IFNA(LOOKUP(5,1/(B541='تحميل المصنعيات'!$E$1:$E$5000),'تحميل المصنعيات'!$AP$1:$AP$5000),"")</f>
        <v/>
      </c>
      <c r="K541" s="145" t="str">
        <f>IF(SUMIF('تحميل المصنعيات'!$E$3:$E$5000,الاوردرات!B541,'تحميل المصنعيات'!$O$3:$O$5000)=0,"",SUMIF('تحميل المصنعيات'!$E$3:$E$5000,الاوردرات!B541,'تحميل المصنعيات'!$O$3:$O$5000))</f>
        <v/>
      </c>
      <c r="L541" s="145" t="str">
        <f>IF(SUMIF('تحميل الخامات'!$F$3:$F$5000,الاوردرات!B541,'تحميل الخامات'!$M$3:$M$5000)=0,"",SUMIF('تحميل الخامات'!$F$3:$F$5000,الاوردرات!B541,'تحميل الخامات'!$M$3:$M$5000))</f>
        <v/>
      </c>
      <c r="M541" s="145" t="str">
        <f t="shared" si="16"/>
        <v/>
      </c>
      <c r="N541" s="145" t="str">
        <f t="shared" si="17"/>
        <v/>
      </c>
    </row>
    <row r="542" spans="2:14" ht="30" x14ac:dyDescent="0.25">
      <c r="B542" s="141">
        <v>540</v>
      </c>
      <c r="C542" s="143"/>
      <c r="D542" s="143"/>
      <c r="E542" s="143"/>
      <c r="F542" s="143"/>
      <c r="G542" s="143"/>
      <c r="H542" s="196"/>
      <c r="I542" s="144" t="str">
        <f>_xlfn.IFNA(VLOOKUP(B542,'تحميل المصنعيات'!$E$1:$AP$5000,38,0),"")</f>
        <v/>
      </c>
      <c r="J542" s="144" t="str" cm="1">
        <f t="array" ref="J542">_xlfn.IFNA(LOOKUP(5,1/(B542='تحميل المصنعيات'!$E$1:$E$5000),'تحميل المصنعيات'!$AP$1:$AP$5000),"")</f>
        <v/>
      </c>
      <c r="K542" s="145" t="str">
        <f>IF(SUMIF('تحميل المصنعيات'!$E$3:$E$5000,الاوردرات!B542,'تحميل المصنعيات'!$O$3:$O$5000)=0,"",SUMIF('تحميل المصنعيات'!$E$3:$E$5000,الاوردرات!B542,'تحميل المصنعيات'!$O$3:$O$5000))</f>
        <v/>
      </c>
      <c r="L542" s="145" t="str">
        <f>IF(SUMIF('تحميل الخامات'!$F$3:$F$5000,الاوردرات!B542,'تحميل الخامات'!$M$3:$M$5000)=0,"",SUMIF('تحميل الخامات'!$F$3:$F$5000,الاوردرات!B542,'تحميل الخامات'!$M$3:$M$5000))</f>
        <v/>
      </c>
      <c r="M542" s="145" t="str">
        <f t="shared" si="16"/>
        <v/>
      </c>
      <c r="N542" s="145" t="str">
        <f t="shared" si="17"/>
        <v/>
      </c>
    </row>
    <row r="543" spans="2:14" ht="30" x14ac:dyDescent="0.25">
      <c r="B543" s="140">
        <v>541</v>
      </c>
      <c r="C543" s="143"/>
      <c r="D543" s="143"/>
      <c r="E543" s="143"/>
      <c r="F543" s="143"/>
      <c r="G543" s="143"/>
      <c r="H543" s="196"/>
      <c r="I543" s="144" t="str">
        <f>_xlfn.IFNA(VLOOKUP(B543,'تحميل المصنعيات'!$E$1:$AP$5000,38,0),"")</f>
        <v/>
      </c>
      <c r="J543" s="144" t="str" cm="1">
        <f t="array" ref="J543">_xlfn.IFNA(LOOKUP(5,1/(B543='تحميل المصنعيات'!$E$1:$E$5000),'تحميل المصنعيات'!$AP$1:$AP$5000),"")</f>
        <v/>
      </c>
      <c r="K543" s="145" t="str">
        <f>IF(SUMIF('تحميل المصنعيات'!$E$3:$E$5000,الاوردرات!B543,'تحميل المصنعيات'!$O$3:$O$5000)=0,"",SUMIF('تحميل المصنعيات'!$E$3:$E$5000,الاوردرات!B543,'تحميل المصنعيات'!$O$3:$O$5000))</f>
        <v/>
      </c>
      <c r="L543" s="145" t="str">
        <f>IF(SUMIF('تحميل الخامات'!$F$3:$F$5000,الاوردرات!B543,'تحميل الخامات'!$M$3:$M$5000)=0,"",SUMIF('تحميل الخامات'!$F$3:$F$5000,الاوردرات!B543,'تحميل الخامات'!$M$3:$M$5000))</f>
        <v/>
      </c>
      <c r="M543" s="145" t="str">
        <f t="shared" si="16"/>
        <v/>
      </c>
      <c r="N543" s="145" t="str">
        <f t="shared" si="17"/>
        <v/>
      </c>
    </row>
    <row r="544" spans="2:14" ht="30" x14ac:dyDescent="0.25">
      <c r="B544" s="141">
        <v>542</v>
      </c>
      <c r="C544" s="143"/>
      <c r="D544" s="143"/>
      <c r="E544" s="143"/>
      <c r="F544" s="143"/>
      <c r="G544" s="143"/>
      <c r="H544" s="196"/>
      <c r="I544" s="144" t="str">
        <f>_xlfn.IFNA(VLOOKUP(B544,'تحميل المصنعيات'!$E$1:$AP$5000,38,0),"")</f>
        <v/>
      </c>
      <c r="J544" s="144" t="str" cm="1">
        <f t="array" ref="J544">_xlfn.IFNA(LOOKUP(5,1/(B544='تحميل المصنعيات'!$E$1:$E$5000),'تحميل المصنعيات'!$AP$1:$AP$5000),"")</f>
        <v/>
      </c>
      <c r="K544" s="145" t="str">
        <f>IF(SUMIF('تحميل المصنعيات'!$E$3:$E$5000,الاوردرات!B544,'تحميل المصنعيات'!$O$3:$O$5000)=0,"",SUMIF('تحميل المصنعيات'!$E$3:$E$5000,الاوردرات!B544,'تحميل المصنعيات'!$O$3:$O$5000))</f>
        <v/>
      </c>
      <c r="L544" s="145" t="str">
        <f>IF(SUMIF('تحميل الخامات'!$F$3:$F$5000,الاوردرات!B544,'تحميل الخامات'!$M$3:$M$5000)=0,"",SUMIF('تحميل الخامات'!$F$3:$F$5000,الاوردرات!B544,'تحميل الخامات'!$M$3:$M$5000))</f>
        <v/>
      </c>
      <c r="M544" s="145" t="str">
        <f t="shared" si="16"/>
        <v/>
      </c>
      <c r="N544" s="145" t="str">
        <f t="shared" si="17"/>
        <v/>
      </c>
    </row>
    <row r="545" spans="2:14" ht="30" x14ac:dyDescent="0.25">
      <c r="B545" s="140">
        <v>543</v>
      </c>
      <c r="C545" s="143"/>
      <c r="D545" s="143"/>
      <c r="E545" s="143"/>
      <c r="F545" s="143"/>
      <c r="G545" s="143"/>
      <c r="H545" s="196"/>
      <c r="I545" s="144" t="str">
        <f>_xlfn.IFNA(VLOOKUP(B545,'تحميل المصنعيات'!$E$1:$AP$5000,38,0),"")</f>
        <v/>
      </c>
      <c r="J545" s="144" t="str" cm="1">
        <f t="array" ref="J545">_xlfn.IFNA(LOOKUP(5,1/(B545='تحميل المصنعيات'!$E$1:$E$5000),'تحميل المصنعيات'!$AP$1:$AP$5000),"")</f>
        <v/>
      </c>
      <c r="K545" s="145" t="str">
        <f>IF(SUMIF('تحميل المصنعيات'!$E$3:$E$5000,الاوردرات!B545,'تحميل المصنعيات'!$O$3:$O$5000)=0,"",SUMIF('تحميل المصنعيات'!$E$3:$E$5000,الاوردرات!B545,'تحميل المصنعيات'!$O$3:$O$5000))</f>
        <v/>
      </c>
      <c r="L545" s="145" t="str">
        <f>IF(SUMIF('تحميل الخامات'!$F$3:$F$5000,الاوردرات!B545,'تحميل الخامات'!$M$3:$M$5000)=0,"",SUMIF('تحميل الخامات'!$F$3:$F$5000,الاوردرات!B545,'تحميل الخامات'!$M$3:$M$5000))</f>
        <v/>
      </c>
      <c r="M545" s="145" t="str">
        <f t="shared" si="16"/>
        <v/>
      </c>
      <c r="N545" s="145" t="str">
        <f t="shared" si="17"/>
        <v/>
      </c>
    </row>
    <row r="546" spans="2:14" ht="30" x14ac:dyDescent="0.25">
      <c r="B546" s="141">
        <v>544</v>
      </c>
      <c r="C546" s="143"/>
      <c r="D546" s="143"/>
      <c r="E546" s="143"/>
      <c r="F546" s="143"/>
      <c r="G546" s="143"/>
      <c r="H546" s="196"/>
      <c r="I546" s="144" t="str">
        <f>_xlfn.IFNA(VLOOKUP(B546,'تحميل المصنعيات'!$E$1:$AP$5000,38,0),"")</f>
        <v/>
      </c>
      <c r="J546" s="144" t="str" cm="1">
        <f t="array" ref="J546">_xlfn.IFNA(LOOKUP(5,1/(B546='تحميل المصنعيات'!$E$1:$E$5000),'تحميل المصنعيات'!$AP$1:$AP$5000),"")</f>
        <v/>
      </c>
      <c r="K546" s="145" t="str">
        <f>IF(SUMIF('تحميل المصنعيات'!$E$3:$E$5000,الاوردرات!B546,'تحميل المصنعيات'!$O$3:$O$5000)=0,"",SUMIF('تحميل المصنعيات'!$E$3:$E$5000,الاوردرات!B546,'تحميل المصنعيات'!$O$3:$O$5000))</f>
        <v/>
      </c>
      <c r="L546" s="145" t="str">
        <f>IF(SUMIF('تحميل الخامات'!$F$3:$F$5000,الاوردرات!B546,'تحميل الخامات'!$M$3:$M$5000)=0,"",SUMIF('تحميل الخامات'!$F$3:$F$5000,الاوردرات!B546,'تحميل الخامات'!$M$3:$M$5000))</f>
        <v/>
      </c>
      <c r="M546" s="145" t="str">
        <f t="shared" si="16"/>
        <v/>
      </c>
      <c r="N546" s="145" t="str">
        <f t="shared" si="17"/>
        <v/>
      </c>
    </row>
    <row r="547" spans="2:14" ht="30" x14ac:dyDescent="0.25">
      <c r="B547" s="140">
        <v>545</v>
      </c>
      <c r="C547" s="143"/>
      <c r="D547" s="143"/>
      <c r="E547" s="143"/>
      <c r="F547" s="143"/>
      <c r="G547" s="143"/>
      <c r="H547" s="196"/>
      <c r="I547" s="144" t="str">
        <f>_xlfn.IFNA(VLOOKUP(B547,'تحميل المصنعيات'!$E$1:$AP$5000,38,0),"")</f>
        <v/>
      </c>
      <c r="J547" s="144" t="str" cm="1">
        <f t="array" ref="J547">_xlfn.IFNA(LOOKUP(5,1/(B547='تحميل المصنعيات'!$E$1:$E$5000),'تحميل المصنعيات'!$AP$1:$AP$5000),"")</f>
        <v/>
      </c>
      <c r="K547" s="145" t="str">
        <f>IF(SUMIF('تحميل المصنعيات'!$E$3:$E$5000,الاوردرات!B547,'تحميل المصنعيات'!$O$3:$O$5000)=0,"",SUMIF('تحميل المصنعيات'!$E$3:$E$5000,الاوردرات!B547,'تحميل المصنعيات'!$O$3:$O$5000))</f>
        <v/>
      </c>
      <c r="L547" s="145" t="str">
        <f>IF(SUMIF('تحميل الخامات'!$F$3:$F$5000,الاوردرات!B547,'تحميل الخامات'!$M$3:$M$5000)=0,"",SUMIF('تحميل الخامات'!$F$3:$F$5000,الاوردرات!B547,'تحميل الخامات'!$M$3:$M$5000))</f>
        <v/>
      </c>
      <c r="M547" s="145" t="str">
        <f t="shared" si="16"/>
        <v/>
      </c>
      <c r="N547" s="145" t="str">
        <f t="shared" si="17"/>
        <v/>
      </c>
    </row>
    <row r="548" spans="2:14" ht="30" x14ac:dyDescent="0.25">
      <c r="B548" s="141">
        <v>546</v>
      </c>
      <c r="C548" s="143"/>
      <c r="D548" s="143"/>
      <c r="E548" s="143"/>
      <c r="F548" s="143"/>
      <c r="G548" s="143"/>
      <c r="H548" s="196"/>
      <c r="I548" s="144" t="str">
        <f>_xlfn.IFNA(VLOOKUP(B548,'تحميل المصنعيات'!$E$1:$AP$5000,38,0),"")</f>
        <v/>
      </c>
      <c r="J548" s="144" t="str" cm="1">
        <f t="array" ref="J548">_xlfn.IFNA(LOOKUP(5,1/(B548='تحميل المصنعيات'!$E$1:$E$5000),'تحميل المصنعيات'!$AP$1:$AP$5000),"")</f>
        <v/>
      </c>
      <c r="K548" s="145" t="str">
        <f>IF(SUMIF('تحميل المصنعيات'!$E$3:$E$5000,الاوردرات!B548,'تحميل المصنعيات'!$O$3:$O$5000)=0,"",SUMIF('تحميل المصنعيات'!$E$3:$E$5000,الاوردرات!B548,'تحميل المصنعيات'!$O$3:$O$5000))</f>
        <v/>
      </c>
      <c r="L548" s="145" t="str">
        <f>IF(SUMIF('تحميل الخامات'!$F$3:$F$5000,الاوردرات!B548,'تحميل الخامات'!$M$3:$M$5000)=0,"",SUMIF('تحميل الخامات'!$F$3:$F$5000,الاوردرات!B548,'تحميل الخامات'!$M$3:$M$5000))</f>
        <v/>
      </c>
      <c r="M548" s="145" t="str">
        <f t="shared" si="16"/>
        <v/>
      </c>
      <c r="N548" s="145" t="str">
        <f t="shared" si="17"/>
        <v/>
      </c>
    </row>
    <row r="549" spans="2:14" ht="30" x14ac:dyDescent="0.25">
      <c r="B549" s="140">
        <v>547</v>
      </c>
      <c r="C549" s="143"/>
      <c r="D549" s="143"/>
      <c r="E549" s="143"/>
      <c r="F549" s="143"/>
      <c r="G549" s="143"/>
      <c r="H549" s="196"/>
      <c r="I549" s="144" t="str">
        <f>_xlfn.IFNA(VLOOKUP(B549,'تحميل المصنعيات'!$E$1:$AP$5000,38,0),"")</f>
        <v/>
      </c>
      <c r="J549" s="144" t="str" cm="1">
        <f t="array" ref="J549">_xlfn.IFNA(LOOKUP(5,1/(B549='تحميل المصنعيات'!$E$1:$E$5000),'تحميل المصنعيات'!$AP$1:$AP$5000),"")</f>
        <v/>
      </c>
      <c r="K549" s="145" t="str">
        <f>IF(SUMIF('تحميل المصنعيات'!$E$3:$E$5000,الاوردرات!B549,'تحميل المصنعيات'!$O$3:$O$5000)=0,"",SUMIF('تحميل المصنعيات'!$E$3:$E$5000,الاوردرات!B549,'تحميل المصنعيات'!$O$3:$O$5000))</f>
        <v/>
      </c>
      <c r="L549" s="145" t="str">
        <f>IF(SUMIF('تحميل الخامات'!$F$3:$F$5000,الاوردرات!B549,'تحميل الخامات'!$M$3:$M$5000)=0,"",SUMIF('تحميل الخامات'!$F$3:$F$5000,الاوردرات!B549,'تحميل الخامات'!$M$3:$M$5000))</f>
        <v/>
      </c>
      <c r="M549" s="145" t="str">
        <f t="shared" si="16"/>
        <v/>
      </c>
      <c r="N549" s="145" t="str">
        <f t="shared" si="17"/>
        <v/>
      </c>
    </row>
    <row r="550" spans="2:14" ht="30" x14ac:dyDescent="0.25">
      <c r="B550" s="141">
        <v>548</v>
      </c>
      <c r="C550" s="143"/>
      <c r="D550" s="143"/>
      <c r="E550" s="143"/>
      <c r="F550" s="143"/>
      <c r="G550" s="143"/>
      <c r="H550" s="196"/>
      <c r="I550" s="144" t="str">
        <f>_xlfn.IFNA(VLOOKUP(B550,'تحميل المصنعيات'!$E$1:$AP$5000,38,0),"")</f>
        <v/>
      </c>
      <c r="J550" s="144" t="str" cm="1">
        <f t="array" ref="J550">_xlfn.IFNA(LOOKUP(5,1/(B550='تحميل المصنعيات'!$E$1:$E$5000),'تحميل المصنعيات'!$AP$1:$AP$5000),"")</f>
        <v/>
      </c>
      <c r="K550" s="145" t="str">
        <f>IF(SUMIF('تحميل المصنعيات'!$E$3:$E$5000,الاوردرات!B550,'تحميل المصنعيات'!$O$3:$O$5000)=0,"",SUMIF('تحميل المصنعيات'!$E$3:$E$5000,الاوردرات!B550,'تحميل المصنعيات'!$O$3:$O$5000))</f>
        <v/>
      </c>
      <c r="L550" s="145" t="str">
        <f>IF(SUMIF('تحميل الخامات'!$F$3:$F$5000,الاوردرات!B550,'تحميل الخامات'!$M$3:$M$5000)=0,"",SUMIF('تحميل الخامات'!$F$3:$F$5000,الاوردرات!B550,'تحميل الخامات'!$M$3:$M$5000))</f>
        <v/>
      </c>
      <c r="M550" s="145" t="str">
        <f t="shared" si="16"/>
        <v/>
      </c>
      <c r="N550" s="145" t="str">
        <f t="shared" si="17"/>
        <v/>
      </c>
    </row>
    <row r="551" spans="2:14" ht="30" x14ac:dyDescent="0.25">
      <c r="B551" s="140">
        <v>549</v>
      </c>
      <c r="C551" s="143"/>
      <c r="D551" s="143"/>
      <c r="E551" s="143"/>
      <c r="F551" s="143"/>
      <c r="G551" s="143"/>
      <c r="H551" s="196"/>
      <c r="I551" s="144" t="str">
        <f>_xlfn.IFNA(VLOOKUP(B551,'تحميل المصنعيات'!$E$1:$AP$5000,38,0),"")</f>
        <v/>
      </c>
      <c r="J551" s="144" t="str" cm="1">
        <f t="array" ref="J551">_xlfn.IFNA(LOOKUP(5,1/(B551='تحميل المصنعيات'!$E$1:$E$5000),'تحميل المصنعيات'!$AP$1:$AP$5000),"")</f>
        <v/>
      </c>
      <c r="K551" s="145" t="str">
        <f>IF(SUMIF('تحميل المصنعيات'!$E$3:$E$5000,الاوردرات!B551,'تحميل المصنعيات'!$O$3:$O$5000)=0,"",SUMIF('تحميل المصنعيات'!$E$3:$E$5000,الاوردرات!B551,'تحميل المصنعيات'!$O$3:$O$5000))</f>
        <v/>
      </c>
      <c r="L551" s="145" t="str">
        <f>IF(SUMIF('تحميل الخامات'!$F$3:$F$5000,الاوردرات!B551,'تحميل الخامات'!$M$3:$M$5000)=0,"",SUMIF('تحميل الخامات'!$F$3:$F$5000,الاوردرات!B551,'تحميل الخامات'!$M$3:$M$5000))</f>
        <v/>
      </c>
      <c r="M551" s="145" t="str">
        <f t="shared" si="16"/>
        <v/>
      </c>
      <c r="N551" s="145" t="str">
        <f t="shared" si="17"/>
        <v/>
      </c>
    </row>
    <row r="552" spans="2:14" ht="30" x14ac:dyDescent="0.25">
      <c r="B552" s="141">
        <v>550</v>
      </c>
      <c r="C552" s="143"/>
      <c r="D552" s="143"/>
      <c r="E552" s="143"/>
      <c r="F552" s="143"/>
      <c r="G552" s="143"/>
      <c r="H552" s="196"/>
      <c r="I552" s="144" t="str">
        <f>_xlfn.IFNA(VLOOKUP(B552,'تحميل المصنعيات'!$E$1:$AP$5000,38,0),"")</f>
        <v/>
      </c>
      <c r="J552" s="144" t="str" cm="1">
        <f t="array" ref="J552">_xlfn.IFNA(LOOKUP(5,1/(B552='تحميل المصنعيات'!$E$1:$E$5000),'تحميل المصنعيات'!$AP$1:$AP$5000),"")</f>
        <v/>
      </c>
      <c r="K552" s="145" t="str">
        <f>IF(SUMIF('تحميل المصنعيات'!$E$3:$E$5000,الاوردرات!B552,'تحميل المصنعيات'!$O$3:$O$5000)=0,"",SUMIF('تحميل المصنعيات'!$E$3:$E$5000,الاوردرات!B552,'تحميل المصنعيات'!$O$3:$O$5000))</f>
        <v/>
      </c>
      <c r="L552" s="145" t="str">
        <f>IF(SUMIF('تحميل الخامات'!$F$3:$F$5000,الاوردرات!B552,'تحميل الخامات'!$M$3:$M$5000)=0,"",SUMIF('تحميل الخامات'!$F$3:$F$5000,الاوردرات!B552,'تحميل الخامات'!$M$3:$M$5000))</f>
        <v/>
      </c>
      <c r="M552" s="145" t="str">
        <f t="shared" si="16"/>
        <v/>
      </c>
      <c r="N552" s="145" t="str">
        <f t="shared" si="17"/>
        <v/>
      </c>
    </row>
    <row r="553" spans="2:14" ht="30" x14ac:dyDescent="0.25">
      <c r="B553" s="140">
        <v>551</v>
      </c>
      <c r="C553" s="143"/>
      <c r="D553" s="143"/>
      <c r="E553" s="143"/>
      <c r="F553" s="143"/>
      <c r="G553" s="143"/>
      <c r="H553" s="196"/>
      <c r="I553" s="144" t="str">
        <f>_xlfn.IFNA(VLOOKUP(B553,'تحميل المصنعيات'!$E$1:$AP$5000,38,0),"")</f>
        <v/>
      </c>
      <c r="J553" s="144" t="str" cm="1">
        <f t="array" ref="J553">_xlfn.IFNA(LOOKUP(5,1/(B553='تحميل المصنعيات'!$E$1:$E$5000),'تحميل المصنعيات'!$AP$1:$AP$5000),"")</f>
        <v/>
      </c>
      <c r="K553" s="145" t="str">
        <f>IF(SUMIF('تحميل المصنعيات'!$E$3:$E$5000,الاوردرات!B553,'تحميل المصنعيات'!$O$3:$O$5000)=0,"",SUMIF('تحميل المصنعيات'!$E$3:$E$5000,الاوردرات!B553,'تحميل المصنعيات'!$O$3:$O$5000))</f>
        <v/>
      </c>
      <c r="L553" s="145" t="str">
        <f>IF(SUMIF('تحميل الخامات'!$F$3:$F$5000,الاوردرات!B553,'تحميل الخامات'!$M$3:$M$5000)=0,"",SUMIF('تحميل الخامات'!$F$3:$F$5000,الاوردرات!B553,'تحميل الخامات'!$M$3:$M$5000))</f>
        <v/>
      </c>
      <c r="M553" s="145" t="str">
        <f t="shared" si="16"/>
        <v/>
      </c>
      <c r="N553" s="145" t="str">
        <f t="shared" si="17"/>
        <v/>
      </c>
    </row>
    <row r="554" spans="2:14" ht="30" x14ac:dyDescent="0.25">
      <c r="B554" s="141">
        <v>552</v>
      </c>
      <c r="C554" s="143"/>
      <c r="D554" s="143"/>
      <c r="E554" s="143"/>
      <c r="F554" s="143"/>
      <c r="G554" s="143"/>
      <c r="H554" s="196"/>
      <c r="I554" s="144" t="str">
        <f>_xlfn.IFNA(VLOOKUP(B554,'تحميل المصنعيات'!$E$1:$AP$5000,38,0),"")</f>
        <v/>
      </c>
      <c r="J554" s="144" t="str" cm="1">
        <f t="array" ref="J554">_xlfn.IFNA(LOOKUP(5,1/(B554='تحميل المصنعيات'!$E$1:$E$5000),'تحميل المصنعيات'!$AP$1:$AP$5000),"")</f>
        <v/>
      </c>
      <c r="K554" s="145" t="str">
        <f>IF(SUMIF('تحميل المصنعيات'!$E$3:$E$5000,الاوردرات!B554,'تحميل المصنعيات'!$O$3:$O$5000)=0,"",SUMIF('تحميل المصنعيات'!$E$3:$E$5000,الاوردرات!B554,'تحميل المصنعيات'!$O$3:$O$5000))</f>
        <v/>
      </c>
      <c r="L554" s="145" t="str">
        <f>IF(SUMIF('تحميل الخامات'!$F$3:$F$5000,الاوردرات!B554,'تحميل الخامات'!$M$3:$M$5000)=0,"",SUMIF('تحميل الخامات'!$F$3:$F$5000,الاوردرات!B554,'تحميل الخامات'!$M$3:$M$5000))</f>
        <v/>
      </c>
      <c r="M554" s="145" t="str">
        <f t="shared" si="16"/>
        <v/>
      </c>
      <c r="N554" s="145" t="str">
        <f t="shared" si="17"/>
        <v/>
      </c>
    </row>
    <row r="555" spans="2:14" ht="30" x14ac:dyDescent="0.25">
      <c r="B555" s="140">
        <v>553</v>
      </c>
      <c r="C555" s="143"/>
      <c r="D555" s="143"/>
      <c r="E555" s="143"/>
      <c r="F555" s="143"/>
      <c r="G555" s="143"/>
      <c r="H555" s="196"/>
      <c r="I555" s="144" t="str">
        <f>_xlfn.IFNA(VLOOKUP(B555,'تحميل المصنعيات'!$E$1:$AP$5000,38,0),"")</f>
        <v/>
      </c>
      <c r="J555" s="144" t="str" cm="1">
        <f t="array" ref="J555">_xlfn.IFNA(LOOKUP(5,1/(B555='تحميل المصنعيات'!$E$1:$E$5000),'تحميل المصنعيات'!$AP$1:$AP$5000),"")</f>
        <v/>
      </c>
      <c r="K555" s="145" t="str">
        <f>IF(SUMIF('تحميل المصنعيات'!$E$3:$E$5000,الاوردرات!B555,'تحميل المصنعيات'!$O$3:$O$5000)=0,"",SUMIF('تحميل المصنعيات'!$E$3:$E$5000,الاوردرات!B555,'تحميل المصنعيات'!$O$3:$O$5000))</f>
        <v/>
      </c>
      <c r="L555" s="145" t="str">
        <f>IF(SUMIF('تحميل الخامات'!$F$3:$F$5000,الاوردرات!B555,'تحميل الخامات'!$M$3:$M$5000)=0,"",SUMIF('تحميل الخامات'!$F$3:$F$5000,الاوردرات!B555,'تحميل الخامات'!$M$3:$M$5000))</f>
        <v/>
      </c>
      <c r="M555" s="145" t="str">
        <f t="shared" si="16"/>
        <v/>
      </c>
      <c r="N555" s="145" t="str">
        <f t="shared" si="17"/>
        <v/>
      </c>
    </row>
    <row r="556" spans="2:14" ht="30" x14ac:dyDescent="0.25">
      <c r="B556" s="141">
        <v>554</v>
      </c>
      <c r="C556" s="143"/>
      <c r="D556" s="143"/>
      <c r="E556" s="143"/>
      <c r="F556" s="143"/>
      <c r="G556" s="143"/>
      <c r="H556" s="196"/>
      <c r="I556" s="144" t="str">
        <f>_xlfn.IFNA(VLOOKUP(B556,'تحميل المصنعيات'!$E$1:$AP$5000,38,0),"")</f>
        <v/>
      </c>
      <c r="J556" s="144" t="str" cm="1">
        <f t="array" ref="J556">_xlfn.IFNA(LOOKUP(5,1/(B556='تحميل المصنعيات'!$E$1:$E$5000),'تحميل المصنعيات'!$AP$1:$AP$5000),"")</f>
        <v/>
      </c>
      <c r="K556" s="145" t="str">
        <f>IF(SUMIF('تحميل المصنعيات'!$E$3:$E$5000,الاوردرات!B556,'تحميل المصنعيات'!$O$3:$O$5000)=0,"",SUMIF('تحميل المصنعيات'!$E$3:$E$5000,الاوردرات!B556,'تحميل المصنعيات'!$O$3:$O$5000))</f>
        <v/>
      </c>
      <c r="L556" s="145" t="str">
        <f>IF(SUMIF('تحميل الخامات'!$F$3:$F$5000,الاوردرات!B556,'تحميل الخامات'!$M$3:$M$5000)=0,"",SUMIF('تحميل الخامات'!$F$3:$F$5000,الاوردرات!B556,'تحميل الخامات'!$M$3:$M$5000))</f>
        <v/>
      </c>
      <c r="M556" s="145" t="str">
        <f t="shared" si="16"/>
        <v/>
      </c>
      <c r="N556" s="145" t="str">
        <f t="shared" si="17"/>
        <v/>
      </c>
    </row>
    <row r="557" spans="2:14" ht="30" x14ac:dyDescent="0.25">
      <c r="B557" s="140">
        <v>555</v>
      </c>
      <c r="C557" s="143"/>
      <c r="D557" s="143"/>
      <c r="E557" s="143"/>
      <c r="F557" s="143"/>
      <c r="G557" s="143"/>
      <c r="H557" s="196"/>
      <c r="I557" s="144" t="str">
        <f>_xlfn.IFNA(VLOOKUP(B557,'تحميل المصنعيات'!$E$1:$AP$5000,38,0),"")</f>
        <v/>
      </c>
      <c r="J557" s="144" t="str" cm="1">
        <f t="array" ref="J557">_xlfn.IFNA(LOOKUP(5,1/(B557='تحميل المصنعيات'!$E$1:$E$5000),'تحميل المصنعيات'!$AP$1:$AP$5000),"")</f>
        <v/>
      </c>
      <c r="K557" s="145" t="str">
        <f>IF(SUMIF('تحميل المصنعيات'!$E$3:$E$5000,الاوردرات!B557,'تحميل المصنعيات'!$O$3:$O$5000)=0,"",SUMIF('تحميل المصنعيات'!$E$3:$E$5000,الاوردرات!B557,'تحميل المصنعيات'!$O$3:$O$5000))</f>
        <v/>
      </c>
      <c r="L557" s="145" t="str">
        <f>IF(SUMIF('تحميل الخامات'!$F$3:$F$5000,الاوردرات!B557,'تحميل الخامات'!$M$3:$M$5000)=0,"",SUMIF('تحميل الخامات'!$F$3:$F$5000,الاوردرات!B557,'تحميل الخامات'!$M$3:$M$5000))</f>
        <v/>
      </c>
      <c r="M557" s="145" t="str">
        <f t="shared" si="16"/>
        <v/>
      </c>
      <c r="N557" s="145" t="str">
        <f t="shared" si="17"/>
        <v/>
      </c>
    </row>
    <row r="558" spans="2:14" ht="30" x14ac:dyDescent="0.25">
      <c r="B558" s="141">
        <v>556</v>
      </c>
      <c r="C558" s="143"/>
      <c r="D558" s="143"/>
      <c r="E558" s="143"/>
      <c r="F558" s="143"/>
      <c r="G558" s="143"/>
      <c r="H558" s="196"/>
      <c r="I558" s="144" t="str">
        <f>_xlfn.IFNA(VLOOKUP(B558,'تحميل المصنعيات'!$E$1:$AP$5000,38,0),"")</f>
        <v/>
      </c>
      <c r="J558" s="144" t="str" cm="1">
        <f t="array" ref="J558">_xlfn.IFNA(LOOKUP(5,1/(B558='تحميل المصنعيات'!$E$1:$E$5000),'تحميل المصنعيات'!$AP$1:$AP$5000),"")</f>
        <v/>
      </c>
      <c r="K558" s="145" t="str">
        <f>IF(SUMIF('تحميل المصنعيات'!$E$3:$E$5000,الاوردرات!B558,'تحميل المصنعيات'!$O$3:$O$5000)=0,"",SUMIF('تحميل المصنعيات'!$E$3:$E$5000,الاوردرات!B558,'تحميل المصنعيات'!$O$3:$O$5000))</f>
        <v/>
      </c>
      <c r="L558" s="145" t="str">
        <f>IF(SUMIF('تحميل الخامات'!$F$3:$F$5000,الاوردرات!B558,'تحميل الخامات'!$M$3:$M$5000)=0,"",SUMIF('تحميل الخامات'!$F$3:$F$5000,الاوردرات!B558,'تحميل الخامات'!$M$3:$M$5000))</f>
        <v/>
      </c>
      <c r="M558" s="145" t="str">
        <f t="shared" si="16"/>
        <v/>
      </c>
      <c r="N558" s="145" t="str">
        <f t="shared" si="17"/>
        <v/>
      </c>
    </row>
    <row r="559" spans="2:14" ht="30" x14ac:dyDescent="0.25">
      <c r="B559" s="140">
        <v>557</v>
      </c>
      <c r="C559" s="143"/>
      <c r="D559" s="143"/>
      <c r="E559" s="143"/>
      <c r="F559" s="143"/>
      <c r="G559" s="143"/>
      <c r="H559" s="196"/>
      <c r="I559" s="144" t="str">
        <f>_xlfn.IFNA(VLOOKUP(B559,'تحميل المصنعيات'!$E$1:$AP$5000,38,0),"")</f>
        <v/>
      </c>
      <c r="J559" s="144" t="str" cm="1">
        <f t="array" ref="J559">_xlfn.IFNA(LOOKUP(5,1/(B559='تحميل المصنعيات'!$E$1:$E$5000),'تحميل المصنعيات'!$AP$1:$AP$5000),"")</f>
        <v/>
      </c>
      <c r="K559" s="145" t="str">
        <f>IF(SUMIF('تحميل المصنعيات'!$E$3:$E$5000,الاوردرات!B559,'تحميل المصنعيات'!$O$3:$O$5000)=0,"",SUMIF('تحميل المصنعيات'!$E$3:$E$5000,الاوردرات!B559,'تحميل المصنعيات'!$O$3:$O$5000))</f>
        <v/>
      </c>
      <c r="L559" s="145" t="str">
        <f>IF(SUMIF('تحميل الخامات'!$F$3:$F$5000,الاوردرات!B559,'تحميل الخامات'!$M$3:$M$5000)=0,"",SUMIF('تحميل الخامات'!$F$3:$F$5000,الاوردرات!B559,'تحميل الخامات'!$M$3:$M$5000))</f>
        <v/>
      </c>
      <c r="M559" s="145" t="str">
        <f t="shared" si="16"/>
        <v/>
      </c>
      <c r="N559" s="145" t="str">
        <f t="shared" si="17"/>
        <v/>
      </c>
    </row>
    <row r="560" spans="2:14" ht="30" x14ac:dyDescent="0.25">
      <c r="B560" s="141">
        <v>558</v>
      </c>
      <c r="C560" s="143"/>
      <c r="D560" s="143"/>
      <c r="E560" s="143"/>
      <c r="F560" s="143"/>
      <c r="G560" s="143"/>
      <c r="H560" s="196"/>
      <c r="I560" s="144" t="str">
        <f>_xlfn.IFNA(VLOOKUP(B560,'تحميل المصنعيات'!$E$1:$AP$5000,38,0),"")</f>
        <v/>
      </c>
      <c r="J560" s="144" t="str" cm="1">
        <f t="array" ref="J560">_xlfn.IFNA(LOOKUP(5,1/(B560='تحميل المصنعيات'!$E$1:$E$5000),'تحميل المصنعيات'!$AP$1:$AP$5000),"")</f>
        <v/>
      </c>
      <c r="K560" s="145" t="str">
        <f>IF(SUMIF('تحميل المصنعيات'!$E$3:$E$5000,الاوردرات!B560,'تحميل المصنعيات'!$O$3:$O$5000)=0,"",SUMIF('تحميل المصنعيات'!$E$3:$E$5000,الاوردرات!B560,'تحميل المصنعيات'!$O$3:$O$5000))</f>
        <v/>
      </c>
      <c r="L560" s="145" t="str">
        <f>IF(SUMIF('تحميل الخامات'!$F$3:$F$5000,الاوردرات!B560,'تحميل الخامات'!$M$3:$M$5000)=0,"",SUMIF('تحميل الخامات'!$F$3:$F$5000,الاوردرات!B560,'تحميل الخامات'!$M$3:$M$5000))</f>
        <v/>
      </c>
      <c r="M560" s="145" t="str">
        <f t="shared" si="16"/>
        <v/>
      </c>
      <c r="N560" s="145" t="str">
        <f t="shared" si="17"/>
        <v/>
      </c>
    </row>
    <row r="561" spans="2:14" ht="30" x14ac:dyDescent="0.25">
      <c r="B561" s="140">
        <v>559</v>
      </c>
      <c r="C561" s="143"/>
      <c r="D561" s="143"/>
      <c r="E561" s="143"/>
      <c r="F561" s="143"/>
      <c r="G561" s="143"/>
      <c r="H561" s="196"/>
      <c r="I561" s="144" t="str">
        <f>_xlfn.IFNA(VLOOKUP(B561,'تحميل المصنعيات'!$E$1:$AP$5000,38,0),"")</f>
        <v/>
      </c>
      <c r="J561" s="144" t="str" cm="1">
        <f t="array" ref="J561">_xlfn.IFNA(LOOKUP(5,1/(B561='تحميل المصنعيات'!$E$1:$E$5000),'تحميل المصنعيات'!$AP$1:$AP$5000),"")</f>
        <v/>
      </c>
      <c r="K561" s="145" t="str">
        <f>IF(SUMIF('تحميل المصنعيات'!$E$3:$E$5000,الاوردرات!B561,'تحميل المصنعيات'!$O$3:$O$5000)=0,"",SUMIF('تحميل المصنعيات'!$E$3:$E$5000,الاوردرات!B561,'تحميل المصنعيات'!$O$3:$O$5000))</f>
        <v/>
      </c>
      <c r="L561" s="145" t="str">
        <f>IF(SUMIF('تحميل الخامات'!$F$3:$F$5000,الاوردرات!B561,'تحميل الخامات'!$M$3:$M$5000)=0,"",SUMIF('تحميل الخامات'!$F$3:$F$5000,الاوردرات!B561,'تحميل الخامات'!$M$3:$M$5000))</f>
        <v/>
      </c>
      <c r="M561" s="145" t="str">
        <f t="shared" si="16"/>
        <v/>
      </c>
      <c r="N561" s="145" t="str">
        <f t="shared" si="17"/>
        <v/>
      </c>
    </row>
    <row r="562" spans="2:14" ht="30" x14ac:dyDescent="0.25">
      <c r="B562" s="141">
        <v>560</v>
      </c>
      <c r="C562" s="143"/>
      <c r="D562" s="143"/>
      <c r="E562" s="143"/>
      <c r="F562" s="143"/>
      <c r="G562" s="143"/>
      <c r="H562" s="196"/>
      <c r="I562" s="144" t="str">
        <f>_xlfn.IFNA(VLOOKUP(B562,'تحميل المصنعيات'!$E$1:$AP$5000,38,0),"")</f>
        <v/>
      </c>
      <c r="J562" s="144" t="str" cm="1">
        <f t="array" ref="J562">_xlfn.IFNA(LOOKUP(5,1/(B562='تحميل المصنعيات'!$E$1:$E$5000),'تحميل المصنعيات'!$AP$1:$AP$5000),"")</f>
        <v/>
      </c>
      <c r="K562" s="145" t="str">
        <f>IF(SUMIF('تحميل المصنعيات'!$E$3:$E$5000,الاوردرات!B562,'تحميل المصنعيات'!$O$3:$O$5000)=0,"",SUMIF('تحميل المصنعيات'!$E$3:$E$5000,الاوردرات!B562,'تحميل المصنعيات'!$O$3:$O$5000))</f>
        <v/>
      </c>
      <c r="L562" s="145" t="str">
        <f>IF(SUMIF('تحميل الخامات'!$F$3:$F$5000,الاوردرات!B562,'تحميل الخامات'!$M$3:$M$5000)=0,"",SUMIF('تحميل الخامات'!$F$3:$F$5000,الاوردرات!B562,'تحميل الخامات'!$M$3:$M$5000))</f>
        <v/>
      </c>
      <c r="M562" s="145" t="str">
        <f t="shared" si="16"/>
        <v/>
      </c>
      <c r="N562" s="145" t="str">
        <f t="shared" si="17"/>
        <v/>
      </c>
    </row>
    <row r="563" spans="2:14" ht="30" x14ac:dyDescent="0.25">
      <c r="B563" s="140">
        <v>561</v>
      </c>
      <c r="C563" s="143"/>
      <c r="D563" s="143"/>
      <c r="E563" s="143"/>
      <c r="F563" s="143"/>
      <c r="G563" s="143"/>
      <c r="H563" s="196"/>
      <c r="I563" s="144" t="str">
        <f>_xlfn.IFNA(VLOOKUP(B563,'تحميل المصنعيات'!$E$1:$AP$5000,38,0),"")</f>
        <v/>
      </c>
      <c r="J563" s="144" t="str" cm="1">
        <f t="array" ref="J563">_xlfn.IFNA(LOOKUP(5,1/(B563='تحميل المصنعيات'!$E$1:$E$5000),'تحميل المصنعيات'!$AP$1:$AP$5000),"")</f>
        <v/>
      </c>
      <c r="K563" s="145" t="str">
        <f>IF(SUMIF('تحميل المصنعيات'!$E$3:$E$5000,الاوردرات!B563,'تحميل المصنعيات'!$O$3:$O$5000)=0,"",SUMIF('تحميل المصنعيات'!$E$3:$E$5000,الاوردرات!B563,'تحميل المصنعيات'!$O$3:$O$5000))</f>
        <v/>
      </c>
      <c r="L563" s="145" t="str">
        <f>IF(SUMIF('تحميل الخامات'!$F$3:$F$5000,الاوردرات!B563,'تحميل الخامات'!$M$3:$M$5000)=0,"",SUMIF('تحميل الخامات'!$F$3:$F$5000,الاوردرات!B563,'تحميل الخامات'!$M$3:$M$5000))</f>
        <v/>
      </c>
      <c r="M563" s="145" t="str">
        <f t="shared" si="16"/>
        <v/>
      </c>
      <c r="N563" s="145" t="str">
        <f t="shared" si="17"/>
        <v/>
      </c>
    </row>
    <row r="564" spans="2:14" ht="30" x14ac:dyDescent="0.25">
      <c r="B564" s="141">
        <v>562</v>
      </c>
      <c r="C564" s="143"/>
      <c r="D564" s="143"/>
      <c r="E564" s="143"/>
      <c r="F564" s="143"/>
      <c r="G564" s="143"/>
      <c r="H564" s="196"/>
      <c r="I564" s="144" t="str">
        <f>_xlfn.IFNA(VLOOKUP(B564,'تحميل المصنعيات'!$E$1:$AP$5000,38,0),"")</f>
        <v/>
      </c>
      <c r="J564" s="144" t="str" cm="1">
        <f t="array" ref="J564">_xlfn.IFNA(LOOKUP(5,1/(B564='تحميل المصنعيات'!$E$1:$E$5000),'تحميل المصنعيات'!$AP$1:$AP$5000),"")</f>
        <v/>
      </c>
      <c r="K564" s="145" t="str">
        <f>IF(SUMIF('تحميل المصنعيات'!$E$3:$E$5000,الاوردرات!B564,'تحميل المصنعيات'!$O$3:$O$5000)=0,"",SUMIF('تحميل المصنعيات'!$E$3:$E$5000,الاوردرات!B564,'تحميل المصنعيات'!$O$3:$O$5000))</f>
        <v/>
      </c>
      <c r="L564" s="145" t="str">
        <f>IF(SUMIF('تحميل الخامات'!$F$3:$F$5000,الاوردرات!B564,'تحميل الخامات'!$M$3:$M$5000)=0,"",SUMIF('تحميل الخامات'!$F$3:$F$5000,الاوردرات!B564,'تحميل الخامات'!$M$3:$M$5000))</f>
        <v/>
      </c>
      <c r="M564" s="145" t="str">
        <f t="shared" si="16"/>
        <v/>
      </c>
      <c r="N564" s="145" t="str">
        <f t="shared" si="17"/>
        <v/>
      </c>
    </row>
    <row r="565" spans="2:14" ht="30" x14ac:dyDescent="0.25">
      <c r="B565" s="140">
        <v>563</v>
      </c>
      <c r="C565" s="143"/>
      <c r="D565" s="143"/>
      <c r="E565" s="143"/>
      <c r="F565" s="143"/>
      <c r="G565" s="143"/>
      <c r="H565" s="196"/>
      <c r="I565" s="144" t="str">
        <f>_xlfn.IFNA(VLOOKUP(B565,'تحميل المصنعيات'!$E$1:$AP$5000,38,0),"")</f>
        <v/>
      </c>
      <c r="J565" s="144" t="str" cm="1">
        <f t="array" ref="J565">_xlfn.IFNA(LOOKUP(5,1/(B565='تحميل المصنعيات'!$E$1:$E$5000),'تحميل المصنعيات'!$AP$1:$AP$5000),"")</f>
        <v/>
      </c>
      <c r="K565" s="145" t="str">
        <f>IF(SUMIF('تحميل المصنعيات'!$E$3:$E$5000,الاوردرات!B565,'تحميل المصنعيات'!$O$3:$O$5000)=0,"",SUMIF('تحميل المصنعيات'!$E$3:$E$5000,الاوردرات!B565,'تحميل المصنعيات'!$O$3:$O$5000))</f>
        <v/>
      </c>
      <c r="L565" s="145" t="str">
        <f>IF(SUMIF('تحميل الخامات'!$F$3:$F$5000,الاوردرات!B565,'تحميل الخامات'!$M$3:$M$5000)=0,"",SUMIF('تحميل الخامات'!$F$3:$F$5000,الاوردرات!B565,'تحميل الخامات'!$M$3:$M$5000))</f>
        <v/>
      </c>
      <c r="M565" s="145" t="str">
        <f t="shared" si="16"/>
        <v/>
      </c>
      <c r="N565" s="145" t="str">
        <f t="shared" si="17"/>
        <v/>
      </c>
    </row>
    <row r="566" spans="2:14" ht="30" x14ac:dyDescent="0.25">
      <c r="B566" s="141">
        <v>564</v>
      </c>
      <c r="C566" s="143"/>
      <c r="D566" s="143"/>
      <c r="E566" s="143"/>
      <c r="F566" s="143"/>
      <c r="G566" s="143"/>
      <c r="H566" s="196"/>
      <c r="I566" s="144" t="str">
        <f>_xlfn.IFNA(VLOOKUP(B566,'تحميل المصنعيات'!$E$1:$AP$5000,38,0),"")</f>
        <v/>
      </c>
      <c r="J566" s="144" t="str" cm="1">
        <f t="array" ref="J566">_xlfn.IFNA(LOOKUP(5,1/(B566='تحميل المصنعيات'!$E$1:$E$5000),'تحميل المصنعيات'!$AP$1:$AP$5000),"")</f>
        <v/>
      </c>
      <c r="K566" s="145" t="str">
        <f>IF(SUMIF('تحميل المصنعيات'!$E$3:$E$5000,الاوردرات!B566,'تحميل المصنعيات'!$O$3:$O$5000)=0,"",SUMIF('تحميل المصنعيات'!$E$3:$E$5000,الاوردرات!B566,'تحميل المصنعيات'!$O$3:$O$5000))</f>
        <v/>
      </c>
      <c r="L566" s="145" t="str">
        <f>IF(SUMIF('تحميل الخامات'!$F$3:$F$5000,الاوردرات!B566,'تحميل الخامات'!$M$3:$M$5000)=0,"",SUMIF('تحميل الخامات'!$F$3:$F$5000,الاوردرات!B566,'تحميل الخامات'!$M$3:$M$5000))</f>
        <v/>
      </c>
      <c r="M566" s="145" t="str">
        <f t="shared" si="16"/>
        <v/>
      </c>
      <c r="N566" s="145" t="str">
        <f t="shared" si="17"/>
        <v/>
      </c>
    </row>
    <row r="567" spans="2:14" ht="30" x14ac:dyDescent="0.25">
      <c r="B567" s="140">
        <v>565</v>
      </c>
      <c r="C567" s="143"/>
      <c r="D567" s="143"/>
      <c r="E567" s="143"/>
      <c r="F567" s="143"/>
      <c r="G567" s="143"/>
      <c r="H567" s="196"/>
      <c r="I567" s="144" t="str">
        <f>_xlfn.IFNA(VLOOKUP(B567,'تحميل المصنعيات'!$E$1:$AP$5000,38,0),"")</f>
        <v/>
      </c>
      <c r="J567" s="144" t="str" cm="1">
        <f t="array" ref="J567">_xlfn.IFNA(LOOKUP(5,1/(B567='تحميل المصنعيات'!$E$1:$E$5000),'تحميل المصنعيات'!$AP$1:$AP$5000),"")</f>
        <v/>
      </c>
      <c r="K567" s="145" t="str">
        <f>IF(SUMIF('تحميل المصنعيات'!$E$3:$E$5000,الاوردرات!B567,'تحميل المصنعيات'!$O$3:$O$5000)=0,"",SUMIF('تحميل المصنعيات'!$E$3:$E$5000,الاوردرات!B567,'تحميل المصنعيات'!$O$3:$O$5000))</f>
        <v/>
      </c>
      <c r="L567" s="145" t="str">
        <f>IF(SUMIF('تحميل الخامات'!$F$3:$F$5000,الاوردرات!B567,'تحميل الخامات'!$M$3:$M$5000)=0,"",SUMIF('تحميل الخامات'!$F$3:$F$5000,الاوردرات!B567,'تحميل الخامات'!$M$3:$M$5000))</f>
        <v/>
      </c>
      <c r="M567" s="145" t="str">
        <f t="shared" si="16"/>
        <v/>
      </c>
      <c r="N567" s="145" t="str">
        <f t="shared" si="17"/>
        <v/>
      </c>
    </row>
    <row r="568" spans="2:14" ht="30" x14ac:dyDescent="0.25">
      <c r="B568" s="141">
        <v>566</v>
      </c>
      <c r="C568" s="143"/>
      <c r="D568" s="143"/>
      <c r="E568" s="143"/>
      <c r="F568" s="143"/>
      <c r="G568" s="143"/>
      <c r="H568" s="196"/>
      <c r="I568" s="144" t="str">
        <f>_xlfn.IFNA(VLOOKUP(B568,'تحميل المصنعيات'!$E$1:$AP$5000,38,0),"")</f>
        <v/>
      </c>
      <c r="J568" s="144" t="str" cm="1">
        <f t="array" ref="J568">_xlfn.IFNA(LOOKUP(5,1/(B568='تحميل المصنعيات'!$E$1:$E$5000),'تحميل المصنعيات'!$AP$1:$AP$5000),"")</f>
        <v/>
      </c>
      <c r="K568" s="145" t="str">
        <f>IF(SUMIF('تحميل المصنعيات'!$E$3:$E$5000,الاوردرات!B568,'تحميل المصنعيات'!$O$3:$O$5000)=0,"",SUMIF('تحميل المصنعيات'!$E$3:$E$5000,الاوردرات!B568,'تحميل المصنعيات'!$O$3:$O$5000))</f>
        <v/>
      </c>
      <c r="L568" s="145" t="str">
        <f>IF(SUMIF('تحميل الخامات'!$F$3:$F$5000,الاوردرات!B568,'تحميل الخامات'!$M$3:$M$5000)=0,"",SUMIF('تحميل الخامات'!$F$3:$F$5000,الاوردرات!B568,'تحميل الخامات'!$M$3:$M$5000))</f>
        <v/>
      </c>
      <c r="M568" s="145" t="str">
        <f t="shared" si="16"/>
        <v/>
      </c>
      <c r="N568" s="145" t="str">
        <f t="shared" si="17"/>
        <v/>
      </c>
    </row>
    <row r="569" spans="2:14" ht="30" x14ac:dyDescent="0.25">
      <c r="B569" s="140">
        <v>567</v>
      </c>
      <c r="C569" s="143"/>
      <c r="D569" s="143"/>
      <c r="E569" s="143"/>
      <c r="F569" s="143"/>
      <c r="G569" s="143"/>
      <c r="H569" s="196"/>
      <c r="I569" s="144" t="str">
        <f>_xlfn.IFNA(VLOOKUP(B569,'تحميل المصنعيات'!$E$1:$AP$5000,38,0),"")</f>
        <v/>
      </c>
      <c r="J569" s="144" t="str" cm="1">
        <f t="array" ref="J569">_xlfn.IFNA(LOOKUP(5,1/(B569='تحميل المصنعيات'!$E$1:$E$5000),'تحميل المصنعيات'!$AP$1:$AP$5000),"")</f>
        <v/>
      </c>
      <c r="K569" s="145" t="str">
        <f>IF(SUMIF('تحميل المصنعيات'!$E$3:$E$5000,الاوردرات!B569,'تحميل المصنعيات'!$O$3:$O$5000)=0,"",SUMIF('تحميل المصنعيات'!$E$3:$E$5000,الاوردرات!B569,'تحميل المصنعيات'!$O$3:$O$5000))</f>
        <v/>
      </c>
      <c r="L569" s="145" t="str">
        <f>IF(SUMIF('تحميل الخامات'!$F$3:$F$5000,الاوردرات!B569,'تحميل الخامات'!$M$3:$M$5000)=0,"",SUMIF('تحميل الخامات'!$F$3:$F$5000,الاوردرات!B569,'تحميل الخامات'!$M$3:$M$5000))</f>
        <v/>
      </c>
      <c r="M569" s="145" t="str">
        <f t="shared" si="16"/>
        <v/>
      </c>
      <c r="N569" s="145" t="str">
        <f t="shared" si="17"/>
        <v/>
      </c>
    </row>
    <row r="570" spans="2:14" ht="30" x14ac:dyDescent="0.25">
      <c r="B570" s="141">
        <v>568</v>
      </c>
      <c r="C570" s="143"/>
      <c r="D570" s="143"/>
      <c r="E570" s="143"/>
      <c r="F570" s="143"/>
      <c r="G570" s="143"/>
      <c r="H570" s="196"/>
      <c r="I570" s="144" t="str">
        <f>_xlfn.IFNA(VLOOKUP(B570,'تحميل المصنعيات'!$E$1:$AP$5000,38,0),"")</f>
        <v/>
      </c>
      <c r="J570" s="144" t="str" cm="1">
        <f t="array" ref="J570">_xlfn.IFNA(LOOKUP(5,1/(B570='تحميل المصنعيات'!$E$1:$E$5000),'تحميل المصنعيات'!$AP$1:$AP$5000),"")</f>
        <v/>
      </c>
      <c r="K570" s="145" t="str">
        <f>IF(SUMIF('تحميل المصنعيات'!$E$3:$E$5000,الاوردرات!B570,'تحميل المصنعيات'!$O$3:$O$5000)=0,"",SUMIF('تحميل المصنعيات'!$E$3:$E$5000,الاوردرات!B570,'تحميل المصنعيات'!$O$3:$O$5000))</f>
        <v/>
      </c>
      <c r="L570" s="145" t="str">
        <f>IF(SUMIF('تحميل الخامات'!$F$3:$F$5000,الاوردرات!B570,'تحميل الخامات'!$M$3:$M$5000)=0,"",SUMIF('تحميل الخامات'!$F$3:$F$5000,الاوردرات!B570,'تحميل الخامات'!$M$3:$M$5000))</f>
        <v/>
      </c>
      <c r="M570" s="145" t="str">
        <f t="shared" si="16"/>
        <v/>
      </c>
      <c r="N570" s="145" t="str">
        <f t="shared" si="17"/>
        <v/>
      </c>
    </row>
    <row r="571" spans="2:14" ht="30" x14ac:dyDescent="0.25">
      <c r="B571" s="140">
        <v>569</v>
      </c>
      <c r="C571" s="143"/>
      <c r="D571" s="143"/>
      <c r="E571" s="143"/>
      <c r="F571" s="143"/>
      <c r="G571" s="143"/>
      <c r="H571" s="196"/>
      <c r="I571" s="144" t="str">
        <f>_xlfn.IFNA(VLOOKUP(B571,'تحميل المصنعيات'!$E$1:$AP$5000,38,0),"")</f>
        <v/>
      </c>
      <c r="J571" s="144" t="str" cm="1">
        <f t="array" ref="J571">_xlfn.IFNA(LOOKUP(5,1/(B571='تحميل المصنعيات'!$E$1:$E$5000),'تحميل المصنعيات'!$AP$1:$AP$5000),"")</f>
        <v/>
      </c>
      <c r="K571" s="145" t="str">
        <f>IF(SUMIF('تحميل المصنعيات'!$E$3:$E$5000,الاوردرات!B571,'تحميل المصنعيات'!$O$3:$O$5000)=0,"",SUMIF('تحميل المصنعيات'!$E$3:$E$5000,الاوردرات!B571,'تحميل المصنعيات'!$O$3:$O$5000))</f>
        <v/>
      </c>
      <c r="L571" s="145" t="str">
        <f>IF(SUMIF('تحميل الخامات'!$F$3:$F$5000,الاوردرات!B571,'تحميل الخامات'!$M$3:$M$5000)=0,"",SUMIF('تحميل الخامات'!$F$3:$F$5000,الاوردرات!B571,'تحميل الخامات'!$M$3:$M$5000))</f>
        <v/>
      </c>
      <c r="M571" s="145" t="str">
        <f t="shared" si="16"/>
        <v/>
      </c>
      <c r="N571" s="145" t="str">
        <f t="shared" si="17"/>
        <v/>
      </c>
    </row>
    <row r="572" spans="2:14" ht="30" x14ac:dyDescent="0.25">
      <c r="B572" s="141">
        <v>570</v>
      </c>
      <c r="C572" s="143"/>
      <c r="D572" s="143"/>
      <c r="E572" s="143"/>
      <c r="F572" s="143"/>
      <c r="G572" s="143"/>
      <c r="H572" s="196"/>
      <c r="I572" s="144" t="str">
        <f>_xlfn.IFNA(VLOOKUP(B572,'تحميل المصنعيات'!$E$1:$AP$5000,38,0),"")</f>
        <v/>
      </c>
      <c r="J572" s="144" t="str" cm="1">
        <f t="array" ref="J572">_xlfn.IFNA(LOOKUP(5,1/(B572='تحميل المصنعيات'!$E$1:$E$5000),'تحميل المصنعيات'!$AP$1:$AP$5000),"")</f>
        <v/>
      </c>
      <c r="K572" s="145" t="str">
        <f>IF(SUMIF('تحميل المصنعيات'!$E$3:$E$5000,الاوردرات!B572,'تحميل المصنعيات'!$O$3:$O$5000)=0,"",SUMIF('تحميل المصنعيات'!$E$3:$E$5000,الاوردرات!B572,'تحميل المصنعيات'!$O$3:$O$5000))</f>
        <v/>
      </c>
      <c r="L572" s="145" t="str">
        <f>IF(SUMIF('تحميل الخامات'!$F$3:$F$5000,الاوردرات!B572,'تحميل الخامات'!$M$3:$M$5000)=0,"",SUMIF('تحميل الخامات'!$F$3:$F$5000,الاوردرات!B572,'تحميل الخامات'!$M$3:$M$5000))</f>
        <v/>
      </c>
      <c r="M572" s="145" t="str">
        <f t="shared" si="16"/>
        <v/>
      </c>
      <c r="N572" s="145" t="str">
        <f t="shared" si="17"/>
        <v/>
      </c>
    </row>
    <row r="573" spans="2:14" ht="30" x14ac:dyDescent="0.25">
      <c r="B573" s="140">
        <v>571</v>
      </c>
      <c r="C573" s="143"/>
      <c r="D573" s="143"/>
      <c r="E573" s="143"/>
      <c r="F573" s="143"/>
      <c r="G573" s="143"/>
      <c r="H573" s="196"/>
      <c r="I573" s="144" t="str">
        <f>_xlfn.IFNA(VLOOKUP(B573,'تحميل المصنعيات'!$E$1:$AP$5000,38,0),"")</f>
        <v/>
      </c>
      <c r="J573" s="144" t="str" cm="1">
        <f t="array" ref="J573">_xlfn.IFNA(LOOKUP(5,1/(B573='تحميل المصنعيات'!$E$1:$E$5000),'تحميل المصنعيات'!$AP$1:$AP$5000),"")</f>
        <v/>
      </c>
      <c r="K573" s="145" t="str">
        <f>IF(SUMIF('تحميل المصنعيات'!$E$3:$E$5000,الاوردرات!B573,'تحميل المصنعيات'!$O$3:$O$5000)=0,"",SUMIF('تحميل المصنعيات'!$E$3:$E$5000,الاوردرات!B573,'تحميل المصنعيات'!$O$3:$O$5000))</f>
        <v/>
      </c>
      <c r="L573" s="145" t="str">
        <f>IF(SUMIF('تحميل الخامات'!$F$3:$F$5000,الاوردرات!B573,'تحميل الخامات'!$M$3:$M$5000)=0,"",SUMIF('تحميل الخامات'!$F$3:$F$5000,الاوردرات!B573,'تحميل الخامات'!$M$3:$M$5000))</f>
        <v/>
      </c>
      <c r="M573" s="145" t="str">
        <f t="shared" si="16"/>
        <v/>
      </c>
      <c r="N573" s="145" t="str">
        <f t="shared" si="17"/>
        <v/>
      </c>
    </row>
    <row r="574" spans="2:14" ht="30" x14ac:dyDescent="0.25">
      <c r="B574" s="141">
        <v>572</v>
      </c>
      <c r="C574" s="143"/>
      <c r="D574" s="143"/>
      <c r="E574" s="143"/>
      <c r="F574" s="143"/>
      <c r="G574" s="143"/>
      <c r="H574" s="196"/>
      <c r="I574" s="144" t="str">
        <f>_xlfn.IFNA(VLOOKUP(B574,'تحميل المصنعيات'!$E$1:$AP$5000,38,0),"")</f>
        <v/>
      </c>
      <c r="J574" s="144" t="str" cm="1">
        <f t="array" ref="J574">_xlfn.IFNA(LOOKUP(5,1/(B574='تحميل المصنعيات'!$E$1:$E$5000),'تحميل المصنعيات'!$AP$1:$AP$5000),"")</f>
        <v/>
      </c>
      <c r="K574" s="145" t="str">
        <f>IF(SUMIF('تحميل المصنعيات'!$E$3:$E$5000,الاوردرات!B574,'تحميل المصنعيات'!$O$3:$O$5000)=0,"",SUMIF('تحميل المصنعيات'!$E$3:$E$5000,الاوردرات!B574,'تحميل المصنعيات'!$O$3:$O$5000))</f>
        <v/>
      </c>
      <c r="L574" s="145" t="str">
        <f>IF(SUMIF('تحميل الخامات'!$F$3:$F$5000,الاوردرات!B574,'تحميل الخامات'!$M$3:$M$5000)=0,"",SUMIF('تحميل الخامات'!$F$3:$F$5000,الاوردرات!B574,'تحميل الخامات'!$M$3:$M$5000))</f>
        <v/>
      </c>
      <c r="M574" s="145" t="str">
        <f t="shared" si="16"/>
        <v/>
      </c>
      <c r="N574" s="145" t="str">
        <f t="shared" si="17"/>
        <v/>
      </c>
    </row>
    <row r="575" spans="2:14" ht="30" x14ac:dyDescent="0.25">
      <c r="B575" s="140">
        <v>573</v>
      </c>
      <c r="C575" s="143"/>
      <c r="D575" s="143"/>
      <c r="E575" s="143"/>
      <c r="F575" s="143"/>
      <c r="G575" s="143"/>
      <c r="H575" s="196"/>
      <c r="I575" s="144" t="str">
        <f>_xlfn.IFNA(VLOOKUP(B575,'تحميل المصنعيات'!$E$1:$AP$5000,38,0),"")</f>
        <v/>
      </c>
      <c r="J575" s="144" t="str" cm="1">
        <f t="array" ref="J575">_xlfn.IFNA(LOOKUP(5,1/(B575='تحميل المصنعيات'!$E$1:$E$5000),'تحميل المصنعيات'!$AP$1:$AP$5000),"")</f>
        <v/>
      </c>
      <c r="K575" s="145" t="str">
        <f>IF(SUMIF('تحميل المصنعيات'!$E$3:$E$5000,الاوردرات!B575,'تحميل المصنعيات'!$O$3:$O$5000)=0,"",SUMIF('تحميل المصنعيات'!$E$3:$E$5000,الاوردرات!B575,'تحميل المصنعيات'!$O$3:$O$5000))</f>
        <v/>
      </c>
      <c r="L575" s="145" t="str">
        <f>IF(SUMIF('تحميل الخامات'!$F$3:$F$5000,الاوردرات!B575,'تحميل الخامات'!$M$3:$M$5000)=0,"",SUMIF('تحميل الخامات'!$F$3:$F$5000,الاوردرات!B575,'تحميل الخامات'!$M$3:$M$5000))</f>
        <v/>
      </c>
      <c r="M575" s="145" t="str">
        <f t="shared" si="16"/>
        <v/>
      </c>
      <c r="N575" s="145" t="str">
        <f t="shared" si="17"/>
        <v/>
      </c>
    </row>
    <row r="576" spans="2:14" ht="30" x14ac:dyDescent="0.25">
      <c r="B576" s="141">
        <v>574</v>
      </c>
      <c r="C576" s="143"/>
      <c r="D576" s="143"/>
      <c r="E576" s="143"/>
      <c r="F576" s="143"/>
      <c r="G576" s="143"/>
      <c r="H576" s="196"/>
      <c r="I576" s="144" t="str">
        <f>_xlfn.IFNA(VLOOKUP(B576,'تحميل المصنعيات'!$E$1:$AP$5000,38,0),"")</f>
        <v/>
      </c>
      <c r="J576" s="144" t="str" cm="1">
        <f t="array" ref="J576">_xlfn.IFNA(LOOKUP(5,1/(B576='تحميل المصنعيات'!$E$1:$E$5000),'تحميل المصنعيات'!$AP$1:$AP$5000),"")</f>
        <v/>
      </c>
      <c r="K576" s="145" t="str">
        <f>IF(SUMIF('تحميل المصنعيات'!$E$3:$E$5000,الاوردرات!B576,'تحميل المصنعيات'!$O$3:$O$5000)=0,"",SUMIF('تحميل المصنعيات'!$E$3:$E$5000,الاوردرات!B576,'تحميل المصنعيات'!$O$3:$O$5000))</f>
        <v/>
      </c>
      <c r="L576" s="145" t="str">
        <f>IF(SUMIF('تحميل الخامات'!$F$3:$F$5000,الاوردرات!B576,'تحميل الخامات'!$M$3:$M$5000)=0,"",SUMIF('تحميل الخامات'!$F$3:$F$5000,الاوردرات!B576,'تحميل الخامات'!$M$3:$M$5000))</f>
        <v/>
      </c>
      <c r="M576" s="145" t="str">
        <f t="shared" si="16"/>
        <v/>
      </c>
      <c r="N576" s="145" t="str">
        <f t="shared" si="17"/>
        <v/>
      </c>
    </row>
    <row r="577" spans="2:14" ht="30" x14ac:dyDescent="0.25">
      <c r="B577" s="140">
        <v>575</v>
      </c>
      <c r="C577" s="143"/>
      <c r="D577" s="143"/>
      <c r="E577" s="143"/>
      <c r="F577" s="143"/>
      <c r="G577" s="143"/>
      <c r="H577" s="196"/>
      <c r="I577" s="144" t="str">
        <f>_xlfn.IFNA(VLOOKUP(B577,'تحميل المصنعيات'!$E$1:$AP$5000,38,0),"")</f>
        <v/>
      </c>
      <c r="J577" s="144" t="str" cm="1">
        <f t="array" ref="J577">_xlfn.IFNA(LOOKUP(5,1/(B577='تحميل المصنعيات'!$E$1:$E$5000),'تحميل المصنعيات'!$AP$1:$AP$5000),"")</f>
        <v/>
      </c>
      <c r="K577" s="145" t="str">
        <f>IF(SUMIF('تحميل المصنعيات'!$E$3:$E$5000,الاوردرات!B577,'تحميل المصنعيات'!$O$3:$O$5000)=0,"",SUMIF('تحميل المصنعيات'!$E$3:$E$5000,الاوردرات!B577,'تحميل المصنعيات'!$O$3:$O$5000))</f>
        <v/>
      </c>
      <c r="L577" s="145" t="str">
        <f>IF(SUMIF('تحميل الخامات'!$F$3:$F$5000,الاوردرات!B577,'تحميل الخامات'!$M$3:$M$5000)=0,"",SUMIF('تحميل الخامات'!$F$3:$F$5000,الاوردرات!B577,'تحميل الخامات'!$M$3:$M$5000))</f>
        <v/>
      </c>
      <c r="M577" s="145" t="str">
        <f t="shared" si="16"/>
        <v/>
      </c>
      <c r="N577" s="145" t="str">
        <f t="shared" si="17"/>
        <v/>
      </c>
    </row>
    <row r="578" spans="2:14" ht="30" x14ac:dyDescent="0.25">
      <c r="B578" s="141">
        <v>576</v>
      </c>
      <c r="C578" s="143"/>
      <c r="D578" s="143"/>
      <c r="E578" s="143"/>
      <c r="F578" s="143"/>
      <c r="G578" s="143"/>
      <c r="H578" s="196"/>
      <c r="I578" s="144" t="str">
        <f>_xlfn.IFNA(VLOOKUP(B578,'تحميل المصنعيات'!$E$1:$AP$5000,38,0),"")</f>
        <v/>
      </c>
      <c r="J578" s="144" t="str" cm="1">
        <f t="array" ref="J578">_xlfn.IFNA(LOOKUP(5,1/(B578='تحميل المصنعيات'!$E$1:$E$5000),'تحميل المصنعيات'!$AP$1:$AP$5000),"")</f>
        <v/>
      </c>
      <c r="K578" s="145" t="str">
        <f>IF(SUMIF('تحميل المصنعيات'!$E$3:$E$5000,الاوردرات!B578,'تحميل المصنعيات'!$O$3:$O$5000)=0,"",SUMIF('تحميل المصنعيات'!$E$3:$E$5000,الاوردرات!B578,'تحميل المصنعيات'!$O$3:$O$5000))</f>
        <v/>
      </c>
      <c r="L578" s="145" t="str">
        <f>IF(SUMIF('تحميل الخامات'!$F$3:$F$5000,الاوردرات!B578,'تحميل الخامات'!$M$3:$M$5000)=0,"",SUMIF('تحميل الخامات'!$F$3:$F$5000,الاوردرات!B578,'تحميل الخامات'!$M$3:$M$5000))</f>
        <v/>
      </c>
      <c r="M578" s="145" t="str">
        <f t="shared" si="16"/>
        <v/>
      </c>
      <c r="N578" s="145" t="str">
        <f t="shared" si="17"/>
        <v/>
      </c>
    </row>
    <row r="579" spans="2:14" ht="30" x14ac:dyDescent="0.25">
      <c r="B579" s="140">
        <v>577</v>
      </c>
      <c r="C579" s="143"/>
      <c r="D579" s="143"/>
      <c r="E579" s="143"/>
      <c r="F579" s="143"/>
      <c r="G579" s="143"/>
      <c r="H579" s="196"/>
      <c r="I579" s="144" t="str">
        <f>_xlfn.IFNA(VLOOKUP(B579,'تحميل المصنعيات'!$E$1:$AP$5000,38,0),"")</f>
        <v/>
      </c>
      <c r="J579" s="144" t="str" cm="1">
        <f t="array" ref="J579">_xlfn.IFNA(LOOKUP(5,1/(B579='تحميل المصنعيات'!$E$1:$E$5000),'تحميل المصنعيات'!$AP$1:$AP$5000),"")</f>
        <v/>
      </c>
      <c r="K579" s="145" t="str">
        <f>IF(SUMIF('تحميل المصنعيات'!$E$3:$E$5000,الاوردرات!B579,'تحميل المصنعيات'!$O$3:$O$5000)=0,"",SUMIF('تحميل المصنعيات'!$E$3:$E$5000,الاوردرات!B579,'تحميل المصنعيات'!$O$3:$O$5000))</f>
        <v/>
      </c>
      <c r="L579" s="145" t="str">
        <f>IF(SUMIF('تحميل الخامات'!$F$3:$F$5000,الاوردرات!B579,'تحميل الخامات'!$M$3:$M$5000)=0,"",SUMIF('تحميل الخامات'!$F$3:$F$5000,الاوردرات!B579,'تحميل الخامات'!$M$3:$M$5000))</f>
        <v/>
      </c>
      <c r="M579" s="145" t="str">
        <f t="shared" ref="M579:M602" si="18">IFERROR(K579/G579,"")</f>
        <v/>
      </c>
      <c r="N579" s="145" t="str">
        <f t="shared" ref="N579:N602" si="19">IFERROR(L579/G579,"")</f>
        <v/>
      </c>
    </row>
    <row r="580" spans="2:14" ht="30" x14ac:dyDescent="0.25">
      <c r="B580" s="141">
        <v>578</v>
      </c>
      <c r="C580" s="143"/>
      <c r="D580" s="143"/>
      <c r="E580" s="143"/>
      <c r="F580" s="143"/>
      <c r="G580" s="143"/>
      <c r="H580" s="196"/>
      <c r="I580" s="144" t="str">
        <f>_xlfn.IFNA(VLOOKUP(B580,'تحميل المصنعيات'!$E$1:$AP$5000,38,0),"")</f>
        <v/>
      </c>
      <c r="J580" s="144" t="str" cm="1">
        <f t="array" ref="J580">_xlfn.IFNA(LOOKUP(5,1/(B580='تحميل المصنعيات'!$E$1:$E$5000),'تحميل المصنعيات'!$AP$1:$AP$5000),"")</f>
        <v/>
      </c>
      <c r="K580" s="145" t="str">
        <f>IF(SUMIF('تحميل المصنعيات'!$E$3:$E$5000,الاوردرات!B580,'تحميل المصنعيات'!$O$3:$O$5000)=0,"",SUMIF('تحميل المصنعيات'!$E$3:$E$5000,الاوردرات!B580,'تحميل المصنعيات'!$O$3:$O$5000))</f>
        <v/>
      </c>
      <c r="L580" s="145" t="str">
        <f>IF(SUMIF('تحميل الخامات'!$F$3:$F$5000,الاوردرات!B580,'تحميل الخامات'!$M$3:$M$5000)=0,"",SUMIF('تحميل الخامات'!$F$3:$F$5000,الاوردرات!B580,'تحميل الخامات'!$M$3:$M$5000))</f>
        <v/>
      </c>
      <c r="M580" s="145" t="str">
        <f t="shared" si="18"/>
        <v/>
      </c>
      <c r="N580" s="145" t="str">
        <f t="shared" si="19"/>
        <v/>
      </c>
    </row>
    <row r="581" spans="2:14" ht="30" x14ac:dyDescent="0.25">
      <c r="B581" s="140">
        <v>579</v>
      </c>
      <c r="C581" s="143"/>
      <c r="D581" s="143"/>
      <c r="E581" s="143"/>
      <c r="F581" s="143"/>
      <c r="G581" s="143"/>
      <c r="H581" s="196"/>
      <c r="I581" s="144" t="str">
        <f>_xlfn.IFNA(VLOOKUP(B581,'تحميل المصنعيات'!$E$1:$AP$5000,38,0),"")</f>
        <v/>
      </c>
      <c r="J581" s="144" t="str" cm="1">
        <f t="array" ref="J581">_xlfn.IFNA(LOOKUP(5,1/(B581='تحميل المصنعيات'!$E$1:$E$5000),'تحميل المصنعيات'!$AP$1:$AP$5000),"")</f>
        <v/>
      </c>
      <c r="K581" s="145" t="str">
        <f>IF(SUMIF('تحميل المصنعيات'!$E$3:$E$5000,الاوردرات!B581,'تحميل المصنعيات'!$O$3:$O$5000)=0,"",SUMIF('تحميل المصنعيات'!$E$3:$E$5000,الاوردرات!B581,'تحميل المصنعيات'!$O$3:$O$5000))</f>
        <v/>
      </c>
      <c r="L581" s="145" t="str">
        <f>IF(SUMIF('تحميل الخامات'!$F$3:$F$5000,الاوردرات!B581,'تحميل الخامات'!$M$3:$M$5000)=0,"",SUMIF('تحميل الخامات'!$F$3:$F$5000,الاوردرات!B581,'تحميل الخامات'!$M$3:$M$5000))</f>
        <v/>
      </c>
      <c r="M581" s="145" t="str">
        <f t="shared" si="18"/>
        <v/>
      </c>
      <c r="N581" s="145" t="str">
        <f t="shared" si="19"/>
        <v/>
      </c>
    </row>
    <row r="582" spans="2:14" ht="30" x14ac:dyDescent="0.25">
      <c r="B582" s="141">
        <v>580</v>
      </c>
      <c r="C582" s="143"/>
      <c r="D582" s="143"/>
      <c r="E582" s="143"/>
      <c r="F582" s="143"/>
      <c r="G582" s="143"/>
      <c r="H582" s="196"/>
      <c r="I582" s="144" t="str">
        <f>_xlfn.IFNA(VLOOKUP(B582,'تحميل المصنعيات'!$E$1:$AP$5000,38,0),"")</f>
        <v/>
      </c>
      <c r="J582" s="144" t="str" cm="1">
        <f t="array" ref="J582">_xlfn.IFNA(LOOKUP(5,1/(B582='تحميل المصنعيات'!$E$1:$E$5000),'تحميل المصنعيات'!$AP$1:$AP$5000),"")</f>
        <v/>
      </c>
      <c r="K582" s="145" t="str">
        <f>IF(SUMIF('تحميل المصنعيات'!$E$3:$E$5000,الاوردرات!B582,'تحميل المصنعيات'!$O$3:$O$5000)=0,"",SUMIF('تحميل المصنعيات'!$E$3:$E$5000,الاوردرات!B582,'تحميل المصنعيات'!$O$3:$O$5000))</f>
        <v/>
      </c>
      <c r="L582" s="145" t="str">
        <f>IF(SUMIF('تحميل الخامات'!$F$3:$F$5000,الاوردرات!B582,'تحميل الخامات'!$M$3:$M$5000)=0,"",SUMIF('تحميل الخامات'!$F$3:$F$5000,الاوردرات!B582,'تحميل الخامات'!$M$3:$M$5000))</f>
        <v/>
      </c>
      <c r="M582" s="145" t="str">
        <f t="shared" si="18"/>
        <v/>
      </c>
      <c r="N582" s="145" t="str">
        <f t="shared" si="19"/>
        <v/>
      </c>
    </row>
    <row r="583" spans="2:14" ht="30" x14ac:dyDescent="0.25">
      <c r="B583" s="140">
        <v>581</v>
      </c>
      <c r="C583" s="143"/>
      <c r="D583" s="143"/>
      <c r="E583" s="143"/>
      <c r="F583" s="143"/>
      <c r="G583" s="143"/>
      <c r="H583" s="196"/>
      <c r="I583" s="144" t="str">
        <f>_xlfn.IFNA(VLOOKUP(B583,'تحميل المصنعيات'!$E$1:$AP$5000,38,0),"")</f>
        <v/>
      </c>
      <c r="J583" s="144" t="str" cm="1">
        <f t="array" ref="J583">_xlfn.IFNA(LOOKUP(5,1/(B583='تحميل المصنعيات'!$E$1:$E$5000),'تحميل المصنعيات'!$AP$1:$AP$5000),"")</f>
        <v/>
      </c>
      <c r="K583" s="145" t="str">
        <f>IF(SUMIF('تحميل المصنعيات'!$E$3:$E$5000,الاوردرات!B583,'تحميل المصنعيات'!$O$3:$O$5000)=0,"",SUMIF('تحميل المصنعيات'!$E$3:$E$5000,الاوردرات!B583,'تحميل المصنعيات'!$O$3:$O$5000))</f>
        <v/>
      </c>
      <c r="L583" s="145" t="str">
        <f>IF(SUMIF('تحميل الخامات'!$F$3:$F$5000,الاوردرات!B583,'تحميل الخامات'!$M$3:$M$5000)=0,"",SUMIF('تحميل الخامات'!$F$3:$F$5000,الاوردرات!B583,'تحميل الخامات'!$M$3:$M$5000))</f>
        <v/>
      </c>
      <c r="M583" s="145" t="str">
        <f t="shared" si="18"/>
        <v/>
      </c>
      <c r="N583" s="145" t="str">
        <f t="shared" si="19"/>
        <v/>
      </c>
    </row>
    <row r="584" spans="2:14" ht="30" x14ac:dyDescent="0.25">
      <c r="B584" s="141">
        <v>582</v>
      </c>
      <c r="C584" s="143"/>
      <c r="D584" s="143"/>
      <c r="E584" s="143"/>
      <c r="F584" s="143"/>
      <c r="G584" s="143"/>
      <c r="H584" s="196"/>
      <c r="I584" s="144" t="str">
        <f>_xlfn.IFNA(VLOOKUP(B584,'تحميل المصنعيات'!$E$1:$AP$5000,38,0),"")</f>
        <v/>
      </c>
      <c r="J584" s="144" t="str" cm="1">
        <f t="array" ref="J584">_xlfn.IFNA(LOOKUP(5,1/(B584='تحميل المصنعيات'!$E$1:$E$5000),'تحميل المصنعيات'!$AP$1:$AP$5000),"")</f>
        <v/>
      </c>
      <c r="K584" s="145" t="str">
        <f>IF(SUMIF('تحميل المصنعيات'!$E$3:$E$5000,الاوردرات!B584,'تحميل المصنعيات'!$O$3:$O$5000)=0,"",SUMIF('تحميل المصنعيات'!$E$3:$E$5000,الاوردرات!B584,'تحميل المصنعيات'!$O$3:$O$5000))</f>
        <v/>
      </c>
      <c r="L584" s="145" t="str">
        <f>IF(SUMIF('تحميل الخامات'!$F$3:$F$5000,الاوردرات!B584,'تحميل الخامات'!$M$3:$M$5000)=0,"",SUMIF('تحميل الخامات'!$F$3:$F$5000,الاوردرات!B584,'تحميل الخامات'!$M$3:$M$5000))</f>
        <v/>
      </c>
      <c r="M584" s="145" t="str">
        <f t="shared" si="18"/>
        <v/>
      </c>
      <c r="N584" s="145" t="str">
        <f t="shared" si="19"/>
        <v/>
      </c>
    </row>
    <row r="585" spans="2:14" ht="30" x14ac:dyDescent="0.25">
      <c r="B585" s="140">
        <v>583</v>
      </c>
      <c r="C585" s="143"/>
      <c r="D585" s="143"/>
      <c r="E585" s="143"/>
      <c r="F585" s="143"/>
      <c r="G585" s="143"/>
      <c r="H585" s="196"/>
      <c r="I585" s="144" t="str">
        <f>_xlfn.IFNA(VLOOKUP(B585,'تحميل المصنعيات'!$E$1:$AP$5000,38,0),"")</f>
        <v/>
      </c>
      <c r="J585" s="144" t="str" cm="1">
        <f t="array" ref="J585">_xlfn.IFNA(LOOKUP(5,1/(B585='تحميل المصنعيات'!$E$1:$E$5000),'تحميل المصنعيات'!$AP$1:$AP$5000),"")</f>
        <v/>
      </c>
      <c r="K585" s="145" t="str">
        <f>IF(SUMIF('تحميل المصنعيات'!$E$3:$E$5000,الاوردرات!B585,'تحميل المصنعيات'!$O$3:$O$5000)=0,"",SUMIF('تحميل المصنعيات'!$E$3:$E$5000,الاوردرات!B585,'تحميل المصنعيات'!$O$3:$O$5000))</f>
        <v/>
      </c>
      <c r="L585" s="145" t="str">
        <f>IF(SUMIF('تحميل الخامات'!$F$3:$F$5000,الاوردرات!B585,'تحميل الخامات'!$M$3:$M$5000)=0,"",SUMIF('تحميل الخامات'!$F$3:$F$5000,الاوردرات!B585,'تحميل الخامات'!$M$3:$M$5000))</f>
        <v/>
      </c>
      <c r="M585" s="145" t="str">
        <f t="shared" si="18"/>
        <v/>
      </c>
      <c r="N585" s="145" t="str">
        <f t="shared" si="19"/>
        <v/>
      </c>
    </row>
    <row r="586" spans="2:14" ht="30" x14ac:dyDescent="0.25">
      <c r="B586" s="141">
        <v>584</v>
      </c>
      <c r="C586" s="143"/>
      <c r="D586" s="143"/>
      <c r="E586" s="143"/>
      <c r="F586" s="143"/>
      <c r="G586" s="143"/>
      <c r="H586" s="196"/>
      <c r="I586" s="144" t="str">
        <f>_xlfn.IFNA(VLOOKUP(B586,'تحميل المصنعيات'!$E$1:$AP$5000,38,0),"")</f>
        <v/>
      </c>
      <c r="J586" s="144" t="str" cm="1">
        <f t="array" ref="J586">_xlfn.IFNA(LOOKUP(5,1/(B586='تحميل المصنعيات'!$E$1:$E$5000),'تحميل المصنعيات'!$AP$1:$AP$5000),"")</f>
        <v/>
      </c>
      <c r="K586" s="145" t="str">
        <f>IF(SUMIF('تحميل المصنعيات'!$E$3:$E$5000,الاوردرات!B586,'تحميل المصنعيات'!$O$3:$O$5000)=0,"",SUMIF('تحميل المصنعيات'!$E$3:$E$5000,الاوردرات!B586,'تحميل المصنعيات'!$O$3:$O$5000))</f>
        <v/>
      </c>
      <c r="L586" s="145" t="str">
        <f>IF(SUMIF('تحميل الخامات'!$F$3:$F$5000,الاوردرات!B586,'تحميل الخامات'!$M$3:$M$5000)=0,"",SUMIF('تحميل الخامات'!$F$3:$F$5000,الاوردرات!B586,'تحميل الخامات'!$M$3:$M$5000))</f>
        <v/>
      </c>
      <c r="M586" s="145" t="str">
        <f t="shared" si="18"/>
        <v/>
      </c>
      <c r="N586" s="145" t="str">
        <f t="shared" si="19"/>
        <v/>
      </c>
    </row>
    <row r="587" spans="2:14" ht="30" x14ac:dyDescent="0.25">
      <c r="B587" s="140">
        <v>585</v>
      </c>
      <c r="C587" s="143"/>
      <c r="D587" s="143"/>
      <c r="E587" s="143"/>
      <c r="F587" s="143"/>
      <c r="G587" s="143"/>
      <c r="H587" s="196"/>
      <c r="I587" s="144" t="str">
        <f>_xlfn.IFNA(VLOOKUP(B587,'تحميل المصنعيات'!$E$1:$AP$5000,38,0),"")</f>
        <v/>
      </c>
      <c r="J587" s="144" t="str" cm="1">
        <f t="array" ref="J587">_xlfn.IFNA(LOOKUP(5,1/(B587='تحميل المصنعيات'!$E$1:$E$5000),'تحميل المصنعيات'!$AP$1:$AP$5000),"")</f>
        <v/>
      </c>
      <c r="K587" s="145" t="str">
        <f>IF(SUMIF('تحميل المصنعيات'!$E$3:$E$5000,الاوردرات!B587,'تحميل المصنعيات'!$O$3:$O$5000)=0,"",SUMIF('تحميل المصنعيات'!$E$3:$E$5000,الاوردرات!B587,'تحميل المصنعيات'!$O$3:$O$5000))</f>
        <v/>
      </c>
      <c r="L587" s="145" t="str">
        <f>IF(SUMIF('تحميل الخامات'!$F$3:$F$5000,الاوردرات!B587,'تحميل الخامات'!$M$3:$M$5000)=0,"",SUMIF('تحميل الخامات'!$F$3:$F$5000,الاوردرات!B587,'تحميل الخامات'!$M$3:$M$5000))</f>
        <v/>
      </c>
      <c r="M587" s="145" t="str">
        <f t="shared" si="18"/>
        <v/>
      </c>
      <c r="N587" s="145" t="str">
        <f t="shared" si="19"/>
        <v/>
      </c>
    </row>
    <row r="588" spans="2:14" ht="30" x14ac:dyDescent="0.25">
      <c r="B588" s="141">
        <v>586</v>
      </c>
      <c r="C588" s="143"/>
      <c r="D588" s="143"/>
      <c r="E588" s="143"/>
      <c r="F588" s="143"/>
      <c r="G588" s="143"/>
      <c r="H588" s="196"/>
      <c r="I588" s="144" t="str">
        <f>_xlfn.IFNA(VLOOKUP(B588,'تحميل المصنعيات'!$E$1:$AP$5000,38,0),"")</f>
        <v/>
      </c>
      <c r="J588" s="144" t="str" cm="1">
        <f t="array" ref="J588">_xlfn.IFNA(LOOKUP(5,1/(B588='تحميل المصنعيات'!$E$1:$E$5000),'تحميل المصنعيات'!$AP$1:$AP$5000),"")</f>
        <v/>
      </c>
      <c r="K588" s="145" t="str">
        <f>IF(SUMIF('تحميل المصنعيات'!$E$3:$E$5000,الاوردرات!B588,'تحميل المصنعيات'!$O$3:$O$5000)=0,"",SUMIF('تحميل المصنعيات'!$E$3:$E$5000,الاوردرات!B588,'تحميل المصنعيات'!$O$3:$O$5000))</f>
        <v/>
      </c>
      <c r="L588" s="145" t="str">
        <f>IF(SUMIF('تحميل الخامات'!$F$3:$F$5000,الاوردرات!B588,'تحميل الخامات'!$M$3:$M$5000)=0,"",SUMIF('تحميل الخامات'!$F$3:$F$5000,الاوردرات!B588,'تحميل الخامات'!$M$3:$M$5000))</f>
        <v/>
      </c>
      <c r="M588" s="145" t="str">
        <f t="shared" si="18"/>
        <v/>
      </c>
      <c r="N588" s="145" t="str">
        <f t="shared" si="19"/>
        <v/>
      </c>
    </row>
    <row r="589" spans="2:14" ht="30" x14ac:dyDescent="0.25">
      <c r="B589" s="140">
        <v>587</v>
      </c>
      <c r="C589" s="143"/>
      <c r="D589" s="143"/>
      <c r="E589" s="143"/>
      <c r="F589" s="143"/>
      <c r="G589" s="143"/>
      <c r="H589" s="196"/>
      <c r="I589" s="144" t="str">
        <f>_xlfn.IFNA(VLOOKUP(B589,'تحميل المصنعيات'!$E$1:$AP$5000,38,0),"")</f>
        <v/>
      </c>
      <c r="J589" s="144" t="str" cm="1">
        <f t="array" ref="J589">_xlfn.IFNA(LOOKUP(5,1/(B589='تحميل المصنعيات'!$E$1:$E$5000),'تحميل المصنعيات'!$AP$1:$AP$5000),"")</f>
        <v/>
      </c>
      <c r="K589" s="145" t="str">
        <f>IF(SUMIF('تحميل المصنعيات'!$E$3:$E$5000,الاوردرات!B589,'تحميل المصنعيات'!$O$3:$O$5000)=0,"",SUMIF('تحميل المصنعيات'!$E$3:$E$5000,الاوردرات!B589,'تحميل المصنعيات'!$O$3:$O$5000))</f>
        <v/>
      </c>
      <c r="L589" s="145" t="str">
        <f>IF(SUMIF('تحميل الخامات'!$F$3:$F$5000,الاوردرات!B589,'تحميل الخامات'!$M$3:$M$5000)=0,"",SUMIF('تحميل الخامات'!$F$3:$F$5000,الاوردرات!B589,'تحميل الخامات'!$M$3:$M$5000))</f>
        <v/>
      </c>
      <c r="M589" s="145" t="str">
        <f t="shared" si="18"/>
        <v/>
      </c>
      <c r="N589" s="145" t="str">
        <f t="shared" si="19"/>
        <v/>
      </c>
    </row>
    <row r="590" spans="2:14" ht="30" x14ac:dyDescent="0.25">
      <c r="B590" s="141">
        <v>588</v>
      </c>
      <c r="C590" s="143"/>
      <c r="D590" s="143"/>
      <c r="E590" s="143"/>
      <c r="F590" s="143"/>
      <c r="G590" s="143"/>
      <c r="H590" s="196"/>
      <c r="I590" s="144" t="str">
        <f>_xlfn.IFNA(VLOOKUP(B590,'تحميل المصنعيات'!$E$1:$AP$5000,38,0),"")</f>
        <v/>
      </c>
      <c r="J590" s="144" t="str" cm="1">
        <f t="array" ref="J590">_xlfn.IFNA(LOOKUP(5,1/(B590='تحميل المصنعيات'!$E$1:$E$5000),'تحميل المصنعيات'!$AP$1:$AP$5000),"")</f>
        <v/>
      </c>
      <c r="K590" s="145" t="str">
        <f>IF(SUMIF('تحميل المصنعيات'!$E$3:$E$5000,الاوردرات!B590,'تحميل المصنعيات'!$O$3:$O$5000)=0,"",SUMIF('تحميل المصنعيات'!$E$3:$E$5000,الاوردرات!B590,'تحميل المصنعيات'!$O$3:$O$5000))</f>
        <v/>
      </c>
      <c r="L590" s="145" t="str">
        <f>IF(SUMIF('تحميل الخامات'!$F$3:$F$5000,الاوردرات!B590,'تحميل الخامات'!$M$3:$M$5000)=0,"",SUMIF('تحميل الخامات'!$F$3:$F$5000,الاوردرات!B590,'تحميل الخامات'!$M$3:$M$5000))</f>
        <v/>
      </c>
      <c r="M590" s="145" t="str">
        <f t="shared" si="18"/>
        <v/>
      </c>
      <c r="N590" s="145" t="str">
        <f t="shared" si="19"/>
        <v/>
      </c>
    </row>
    <row r="591" spans="2:14" ht="30" x14ac:dyDescent="0.25">
      <c r="B591" s="140">
        <v>589</v>
      </c>
      <c r="C591" s="143"/>
      <c r="D591" s="143"/>
      <c r="E591" s="143"/>
      <c r="F591" s="143"/>
      <c r="G591" s="143"/>
      <c r="H591" s="196"/>
      <c r="I591" s="144" t="str">
        <f>_xlfn.IFNA(VLOOKUP(B591,'تحميل المصنعيات'!$E$1:$AP$5000,38,0),"")</f>
        <v/>
      </c>
      <c r="J591" s="144" t="str" cm="1">
        <f t="array" ref="J591">_xlfn.IFNA(LOOKUP(5,1/(B591='تحميل المصنعيات'!$E$1:$E$5000),'تحميل المصنعيات'!$AP$1:$AP$5000),"")</f>
        <v/>
      </c>
      <c r="K591" s="145" t="str">
        <f>IF(SUMIF('تحميل المصنعيات'!$E$3:$E$5000,الاوردرات!B591,'تحميل المصنعيات'!$O$3:$O$5000)=0,"",SUMIF('تحميل المصنعيات'!$E$3:$E$5000,الاوردرات!B591,'تحميل المصنعيات'!$O$3:$O$5000))</f>
        <v/>
      </c>
      <c r="L591" s="145" t="str">
        <f>IF(SUMIF('تحميل الخامات'!$F$3:$F$5000,الاوردرات!B591,'تحميل الخامات'!$M$3:$M$5000)=0,"",SUMIF('تحميل الخامات'!$F$3:$F$5000,الاوردرات!B591,'تحميل الخامات'!$M$3:$M$5000))</f>
        <v/>
      </c>
      <c r="M591" s="145" t="str">
        <f t="shared" si="18"/>
        <v/>
      </c>
      <c r="N591" s="145" t="str">
        <f t="shared" si="19"/>
        <v/>
      </c>
    </row>
    <row r="592" spans="2:14" ht="30" x14ac:dyDescent="0.25">
      <c r="B592" s="141">
        <v>590</v>
      </c>
      <c r="C592" s="143"/>
      <c r="D592" s="143"/>
      <c r="E592" s="143"/>
      <c r="F592" s="143"/>
      <c r="G592" s="143"/>
      <c r="H592" s="196"/>
      <c r="I592" s="144" t="str">
        <f>_xlfn.IFNA(VLOOKUP(B592,'تحميل المصنعيات'!$E$1:$AP$5000,38,0),"")</f>
        <v/>
      </c>
      <c r="J592" s="144" t="str" cm="1">
        <f t="array" ref="J592">_xlfn.IFNA(LOOKUP(5,1/(B592='تحميل المصنعيات'!$E$1:$E$5000),'تحميل المصنعيات'!$AP$1:$AP$5000),"")</f>
        <v/>
      </c>
      <c r="K592" s="145" t="str">
        <f>IF(SUMIF('تحميل المصنعيات'!$E$3:$E$5000,الاوردرات!B592,'تحميل المصنعيات'!$O$3:$O$5000)=0,"",SUMIF('تحميل المصنعيات'!$E$3:$E$5000,الاوردرات!B592,'تحميل المصنعيات'!$O$3:$O$5000))</f>
        <v/>
      </c>
      <c r="L592" s="145" t="str">
        <f>IF(SUMIF('تحميل الخامات'!$F$3:$F$5000,الاوردرات!B592,'تحميل الخامات'!$M$3:$M$5000)=0,"",SUMIF('تحميل الخامات'!$F$3:$F$5000,الاوردرات!B592,'تحميل الخامات'!$M$3:$M$5000))</f>
        <v/>
      </c>
      <c r="M592" s="145" t="str">
        <f t="shared" si="18"/>
        <v/>
      </c>
      <c r="N592" s="145" t="str">
        <f t="shared" si="19"/>
        <v/>
      </c>
    </row>
    <row r="593" spans="2:14" ht="30" x14ac:dyDescent="0.25">
      <c r="B593" s="140">
        <v>591</v>
      </c>
      <c r="C593" s="143"/>
      <c r="D593" s="143"/>
      <c r="E593" s="143"/>
      <c r="F593" s="143"/>
      <c r="G593" s="143"/>
      <c r="H593" s="196"/>
      <c r="I593" s="144" t="str">
        <f>_xlfn.IFNA(VLOOKUP(B593,'تحميل المصنعيات'!$E$1:$AP$5000,38,0),"")</f>
        <v/>
      </c>
      <c r="J593" s="144" t="str" cm="1">
        <f t="array" ref="J593">_xlfn.IFNA(LOOKUP(5,1/(B593='تحميل المصنعيات'!$E$1:$E$5000),'تحميل المصنعيات'!$AP$1:$AP$5000),"")</f>
        <v/>
      </c>
      <c r="K593" s="145" t="str">
        <f>IF(SUMIF('تحميل المصنعيات'!$E$3:$E$5000,الاوردرات!B593,'تحميل المصنعيات'!$O$3:$O$5000)=0,"",SUMIF('تحميل المصنعيات'!$E$3:$E$5000,الاوردرات!B593,'تحميل المصنعيات'!$O$3:$O$5000))</f>
        <v/>
      </c>
      <c r="L593" s="145" t="str">
        <f>IF(SUMIF('تحميل الخامات'!$F$3:$F$5000,الاوردرات!B593,'تحميل الخامات'!$M$3:$M$5000)=0,"",SUMIF('تحميل الخامات'!$F$3:$F$5000,الاوردرات!B593,'تحميل الخامات'!$M$3:$M$5000))</f>
        <v/>
      </c>
      <c r="M593" s="145" t="str">
        <f t="shared" si="18"/>
        <v/>
      </c>
      <c r="N593" s="145" t="str">
        <f t="shared" si="19"/>
        <v/>
      </c>
    </row>
    <row r="594" spans="2:14" ht="30" x14ac:dyDescent="0.25">
      <c r="B594" s="141">
        <v>592</v>
      </c>
      <c r="C594" s="143"/>
      <c r="D594" s="143"/>
      <c r="E594" s="143"/>
      <c r="F594" s="143"/>
      <c r="G594" s="143"/>
      <c r="H594" s="196"/>
      <c r="I594" s="144" t="str">
        <f>_xlfn.IFNA(VLOOKUP(B594,'تحميل المصنعيات'!$E$1:$AP$5000,38,0),"")</f>
        <v/>
      </c>
      <c r="J594" s="144" t="str" cm="1">
        <f t="array" ref="J594">_xlfn.IFNA(LOOKUP(5,1/(B594='تحميل المصنعيات'!$E$1:$E$5000),'تحميل المصنعيات'!$AP$1:$AP$5000),"")</f>
        <v/>
      </c>
      <c r="K594" s="145" t="str">
        <f>IF(SUMIF('تحميل المصنعيات'!$E$3:$E$5000,الاوردرات!B594,'تحميل المصنعيات'!$O$3:$O$5000)=0,"",SUMIF('تحميل المصنعيات'!$E$3:$E$5000,الاوردرات!B594,'تحميل المصنعيات'!$O$3:$O$5000))</f>
        <v/>
      </c>
      <c r="L594" s="145" t="str">
        <f>IF(SUMIF('تحميل الخامات'!$F$3:$F$5000,الاوردرات!B594,'تحميل الخامات'!$M$3:$M$5000)=0,"",SUMIF('تحميل الخامات'!$F$3:$F$5000,الاوردرات!B594,'تحميل الخامات'!$M$3:$M$5000))</f>
        <v/>
      </c>
      <c r="M594" s="145" t="str">
        <f t="shared" si="18"/>
        <v/>
      </c>
      <c r="N594" s="145" t="str">
        <f t="shared" si="19"/>
        <v/>
      </c>
    </row>
    <row r="595" spans="2:14" ht="30" x14ac:dyDescent="0.25">
      <c r="B595" s="140">
        <v>593</v>
      </c>
      <c r="C595" s="143"/>
      <c r="D595" s="143"/>
      <c r="E595" s="143"/>
      <c r="F595" s="143"/>
      <c r="G595" s="143"/>
      <c r="H595" s="196"/>
      <c r="I595" s="144" t="str">
        <f>_xlfn.IFNA(VLOOKUP(B595,'تحميل المصنعيات'!$E$1:$AP$5000,38,0),"")</f>
        <v/>
      </c>
      <c r="J595" s="144" t="str" cm="1">
        <f t="array" ref="J595">_xlfn.IFNA(LOOKUP(5,1/(B595='تحميل المصنعيات'!$E$1:$E$5000),'تحميل المصنعيات'!$AP$1:$AP$5000),"")</f>
        <v/>
      </c>
      <c r="K595" s="145" t="str">
        <f>IF(SUMIF('تحميل المصنعيات'!$E$3:$E$5000,الاوردرات!B595,'تحميل المصنعيات'!$O$3:$O$5000)=0,"",SUMIF('تحميل المصنعيات'!$E$3:$E$5000,الاوردرات!B595,'تحميل المصنعيات'!$O$3:$O$5000))</f>
        <v/>
      </c>
      <c r="L595" s="145" t="str">
        <f>IF(SUMIF('تحميل الخامات'!$F$3:$F$5000,الاوردرات!B595,'تحميل الخامات'!$M$3:$M$5000)=0,"",SUMIF('تحميل الخامات'!$F$3:$F$5000,الاوردرات!B595,'تحميل الخامات'!$M$3:$M$5000))</f>
        <v/>
      </c>
      <c r="M595" s="145" t="str">
        <f t="shared" si="18"/>
        <v/>
      </c>
      <c r="N595" s="145" t="str">
        <f t="shared" si="19"/>
        <v/>
      </c>
    </row>
    <row r="596" spans="2:14" ht="30" x14ac:dyDescent="0.25">
      <c r="B596" s="141">
        <v>594</v>
      </c>
      <c r="C596" s="143"/>
      <c r="D596" s="143"/>
      <c r="E596" s="143"/>
      <c r="F596" s="143"/>
      <c r="G596" s="143"/>
      <c r="H596" s="196"/>
      <c r="I596" s="144" t="str">
        <f>_xlfn.IFNA(VLOOKUP(B596,'تحميل المصنعيات'!$E$1:$AP$5000,38,0),"")</f>
        <v/>
      </c>
      <c r="J596" s="144" t="str" cm="1">
        <f t="array" ref="J596">_xlfn.IFNA(LOOKUP(5,1/(B596='تحميل المصنعيات'!$E$1:$E$5000),'تحميل المصنعيات'!$AP$1:$AP$5000),"")</f>
        <v/>
      </c>
      <c r="K596" s="145" t="str">
        <f>IF(SUMIF('تحميل المصنعيات'!$E$3:$E$5000,الاوردرات!B596,'تحميل المصنعيات'!$O$3:$O$5000)=0,"",SUMIF('تحميل المصنعيات'!$E$3:$E$5000,الاوردرات!B596,'تحميل المصنعيات'!$O$3:$O$5000))</f>
        <v/>
      </c>
      <c r="L596" s="145" t="str">
        <f>IF(SUMIF('تحميل الخامات'!$F$3:$F$5000,الاوردرات!B596,'تحميل الخامات'!$M$3:$M$5000)=0,"",SUMIF('تحميل الخامات'!$F$3:$F$5000,الاوردرات!B596,'تحميل الخامات'!$M$3:$M$5000))</f>
        <v/>
      </c>
      <c r="M596" s="145" t="str">
        <f t="shared" si="18"/>
        <v/>
      </c>
      <c r="N596" s="145" t="str">
        <f t="shared" si="19"/>
        <v/>
      </c>
    </row>
    <row r="597" spans="2:14" ht="30" x14ac:dyDescent="0.25">
      <c r="B597" s="140">
        <v>595</v>
      </c>
      <c r="C597" s="143"/>
      <c r="D597" s="143"/>
      <c r="E597" s="143"/>
      <c r="F597" s="143"/>
      <c r="G597" s="143"/>
      <c r="H597" s="196"/>
      <c r="I597" s="144" t="str">
        <f>_xlfn.IFNA(VLOOKUP(B597,'تحميل المصنعيات'!$E$1:$AP$5000,38,0),"")</f>
        <v/>
      </c>
      <c r="J597" s="144" t="str" cm="1">
        <f t="array" ref="J597">_xlfn.IFNA(LOOKUP(5,1/(B597='تحميل المصنعيات'!$E$1:$E$5000),'تحميل المصنعيات'!$AP$1:$AP$5000),"")</f>
        <v/>
      </c>
      <c r="K597" s="145" t="str">
        <f>IF(SUMIF('تحميل المصنعيات'!$E$3:$E$5000,الاوردرات!B597,'تحميل المصنعيات'!$O$3:$O$5000)=0,"",SUMIF('تحميل المصنعيات'!$E$3:$E$5000,الاوردرات!B597,'تحميل المصنعيات'!$O$3:$O$5000))</f>
        <v/>
      </c>
      <c r="L597" s="145" t="str">
        <f>IF(SUMIF('تحميل الخامات'!$F$3:$F$5000,الاوردرات!B597,'تحميل الخامات'!$M$3:$M$5000)=0,"",SUMIF('تحميل الخامات'!$F$3:$F$5000,الاوردرات!B597,'تحميل الخامات'!$M$3:$M$5000))</f>
        <v/>
      </c>
      <c r="M597" s="145" t="str">
        <f t="shared" si="18"/>
        <v/>
      </c>
      <c r="N597" s="145" t="str">
        <f t="shared" si="19"/>
        <v/>
      </c>
    </row>
    <row r="598" spans="2:14" ht="30" x14ac:dyDescent="0.25">
      <c r="B598" s="141">
        <v>596</v>
      </c>
      <c r="C598" s="143"/>
      <c r="D598" s="143"/>
      <c r="E598" s="143"/>
      <c r="F598" s="143"/>
      <c r="G598" s="143"/>
      <c r="H598" s="196"/>
      <c r="I598" s="144" t="str">
        <f>_xlfn.IFNA(VLOOKUP(B598,'تحميل المصنعيات'!$E$1:$AP$5000,38,0),"")</f>
        <v/>
      </c>
      <c r="J598" s="144" t="str" cm="1">
        <f t="array" ref="J598">_xlfn.IFNA(LOOKUP(5,1/(B598='تحميل المصنعيات'!$E$1:$E$5000),'تحميل المصنعيات'!$AP$1:$AP$5000),"")</f>
        <v/>
      </c>
      <c r="K598" s="145" t="str">
        <f>IF(SUMIF('تحميل المصنعيات'!$E$3:$E$5000,الاوردرات!B598,'تحميل المصنعيات'!$O$3:$O$5000)=0,"",SUMIF('تحميل المصنعيات'!$E$3:$E$5000,الاوردرات!B598,'تحميل المصنعيات'!$O$3:$O$5000))</f>
        <v/>
      </c>
      <c r="L598" s="145" t="str">
        <f>IF(SUMIF('تحميل الخامات'!$F$3:$F$5000,الاوردرات!B598,'تحميل الخامات'!$M$3:$M$5000)=0,"",SUMIF('تحميل الخامات'!$F$3:$F$5000,الاوردرات!B598,'تحميل الخامات'!$M$3:$M$5000))</f>
        <v/>
      </c>
      <c r="M598" s="145" t="str">
        <f t="shared" si="18"/>
        <v/>
      </c>
      <c r="N598" s="145" t="str">
        <f t="shared" si="19"/>
        <v/>
      </c>
    </row>
    <row r="599" spans="2:14" ht="30" x14ac:dyDescent="0.25">
      <c r="B599" s="140">
        <v>597</v>
      </c>
      <c r="C599" s="143"/>
      <c r="D599" s="143"/>
      <c r="E599" s="143"/>
      <c r="F599" s="143"/>
      <c r="G599" s="143"/>
      <c r="H599" s="196"/>
      <c r="I599" s="144" t="str">
        <f>_xlfn.IFNA(VLOOKUP(B599,'تحميل المصنعيات'!$E$1:$AP$5000,38,0),"")</f>
        <v/>
      </c>
      <c r="J599" s="144" t="str" cm="1">
        <f t="array" ref="J599">_xlfn.IFNA(LOOKUP(5,1/(B599='تحميل المصنعيات'!$E$1:$E$5000),'تحميل المصنعيات'!$AP$1:$AP$5000),"")</f>
        <v/>
      </c>
      <c r="K599" s="145" t="str">
        <f>IF(SUMIF('تحميل المصنعيات'!$E$3:$E$5000,الاوردرات!B599,'تحميل المصنعيات'!$O$3:$O$5000)=0,"",SUMIF('تحميل المصنعيات'!$E$3:$E$5000,الاوردرات!B599,'تحميل المصنعيات'!$O$3:$O$5000))</f>
        <v/>
      </c>
      <c r="L599" s="145" t="str">
        <f>IF(SUMIF('تحميل الخامات'!$F$3:$F$5000,الاوردرات!B599,'تحميل الخامات'!$M$3:$M$5000)=0,"",SUMIF('تحميل الخامات'!$F$3:$F$5000,الاوردرات!B599,'تحميل الخامات'!$M$3:$M$5000))</f>
        <v/>
      </c>
      <c r="M599" s="145" t="str">
        <f t="shared" si="18"/>
        <v/>
      </c>
      <c r="N599" s="145" t="str">
        <f t="shared" si="19"/>
        <v/>
      </c>
    </row>
    <row r="600" spans="2:14" ht="30" x14ac:dyDescent="0.25">
      <c r="B600" s="141">
        <v>598</v>
      </c>
      <c r="C600" s="143"/>
      <c r="D600" s="143"/>
      <c r="E600" s="143"/>
      <c r="F600" s="143"/>
      <c r="G600" s="143"/>
      <c r="H600" s="196"/>
      <c r="I600" s="144" t="str">
        <f>_xlfn.IFNA(VLOOKUP(B600,'تحميل المصنعيات'!$E$1:$AP$5000,38,0),"")</f>
        <v/>
      </c>
      <c r="J600" s="144" t="str" cm="1">
        <f t="array" ref="J600">_xlfn.IFNA(LOOKUP(5,1/(B600='تحميل المصنعيات'!$E$1:$E$5000),'تحميل المصنعيات'!$AP$1:$AP$5000),"")</f>
        <v/>
      </c>
      <c r="K600" s="145" t="str">
        <f>IF(SUMIF('تحميل المصنعيات'!$E$3:$E$5000,الاوردرات!B600,'تحميل المصنعيات'!$O$3:$O$5000)=0,"",SUMIF('تحميل المصنعيات'!$E$3:$E$5000,الاوردرات!B600,'تحميل المصنعيات'!$O$3:$O$5000))</f>
        <v/>
      </c>
      <c r="L600" s="145" t="str">
        <f>IF(SUMIF('تحميل الخامات'!$F$3:$F$5000,الاوردرات!B600,'تحميل الخامات'!$M$3:$M$5000)=0,"",SUMIF('تحميل الخامات'!$F$3:$F$5000,الاوردرات!B600,'تحميل الخامات'!$M$3:$M$5000))</f>
        <v/>
      </c>
      <c r="M600" s="145" t="str">
        <f t="shared" si="18"/>
        <v/>
      </c>
      <c r="N600" s="145" t="str">
        <f t="shared" si="19"/>
        <v/>
      </c>
    </row>
    <row r="601" spans="2:14" ht="30" x14ac:dyDescent="0.25">
      <c r="B601" s="141">
        <v>599</v>
      </c>
      <c r="C601" s="143"/>
      <c r="D601" s="143"/>
      <c r="E601" s="143"/>
      <c r="F601" s="143"/>
      <c r="G601" s="143"/>
      <c r="H601" s="196"/>
      <c r="I601" s="144" t="str">
        <f>_xlfn.IFNA(VLOOKUP(B601,'تحميل المصنعيات'!$E$1:$AP$5000,38,0),"")</f>
        <v/>
      </c>
      <c r="J601" s="144" t="str" cm="1">
        <f t="array" ref="J601">_xlfn.IFNA(LOOKUP(5,1/(B601='تحميل المصنعيات'!$E$1:$E$5000),'تحميل المصنعيات'!$AP$1:$AP$5000),"")</f>
        <v/>
      </c>
      <c r="K601" s="145" t="str">
        <f>IF(SUMIF('تحميل المصنعيات'!$E$3:$E$5000,الاوردرات!B601,'تحميل المصنعيات'!$O$3:$O$5000)=0,"",SUMIF('تحميل المصنعيات'!$E$3:$E$5000,الاوردرات!B601,'تحميل المصنعيات'!$O$3:$O$5000))</f>
        <v/>
      </c>
      <c r="L601" s="145" t="str">
        <f>IF(SUMIF('تحميل الخامات'!$F$3:$F$5000,الاوردرات!B601,'تحميل الخامات'!$M$3:$M$5000)=0,"",SUMIF('تحميل الخامات'!$F$3:$F$5000,الاوردرات!B601,'تحميل الخامات'!$M$3:$M$5000))</f>
        <v/>
      </c>
      <c r="M601" s="145" t="str">
        <f t="shared" si="18"/>
        <v/>
      </c>
      <c r="N601" s="145" t="str">
        <f t="shared" si="19"/>
        <v/>
      </c>
    </row>
    <row r="602" spans="2:14" ht="30" x14ac:dyDescent="0.25">
      <c r="B602" s="141">
        <v>600</v>
      </c>
      <c r="C602" s="143"/>
      <c r="D602" s="143"/>
      <c r="E602" s="143"/>
      <c r="F602" s="143"/>
      <c r="G602" s="143"/>
      <c r="H602" s="196"/>
      <c r="I602" s="144" t="str">
        <f>_xlfn.IFNA(VLOOKUP(B602,'تحميل المصنعيات'!$E$1:$AP$5000,38,0),"")</f>
        <v/>
      </c>
      <c r="J602" s="144" t="str" cm="1">
        <f t="array" ref="J602">_xlfn.IFNA(LOOKUP(5,1/(B602='تحميل المصنعيات'!$E$1:$E$5000),'تحميل المصنعيات'!$AP$1:$AP$5000),"")</f>
        <v/>
      </c>
      <c r="K602" s="145" t="str">
        <f>IF(SUMIF('تحميل المصنعيات'!$E$3:$E$5000,الاوردرات!B602,'تحميل المصنعيات'!$O$3:$O$5000)=0,"",SUMIF('تحميل المصنعيات'!$E$3:$E$5000,الاوردرات!B602,'تحميل المصنعيات'!$O$3:$O$5000))</f>
        <v/>
      </c>
      <c r="L602" s="145" t="str">
        <f>IF(SUMIF('تحميل الخامات'!$F$3:$F$5000,الاوردرات!B602,'تحميل الخامات'!$M$3:$M$5000)=0,"",SUMIF('تحميل الخامات'!$F$3:$F$5000,الاوردرات!B602,'تحميل الخامات'!$M$3:$M$5000))</f>
        <v/>
      </c>
      <c r="M602" s="145" t="str">
        <f t="shared" si="18"/>
        <v/>
      </c>
      <c r="N602" s="145" t="str">
        <f t="shared" si="19"/>
        <v/>
      </c>
    </row>
    <row r="603" spans="2:14" ht="30.75" thickBot="1" x14ac:dyDescent="0.4">
      <c r="B603" s="142">
        <v>0</v>
      </c>
      <c r="C603" s="143">
        <v>0</v>
      </c>
      <c r="D603" s="143">
        <v>0</v>
      </c>
      <c r="E603" s="143">
        <v>0</v>
      </c>
      <c r="F603" s="143">
        <v>0</v>
      </c>
      <c r="G603" s="143">
        <v>0</v>
      </c>
      <c r="H603" s="196">
        <v>0</v>
      </c>
      <c r="I603" s="143">
        <v>0</v>
      </c>
      <c r="J603" s="143">
        <v>0</v>
      </c>
      <c r="K603" s="143">
        <v>0</v>
      </c>
      <c r="L603" s="143">
        <v>0</v>
      </c>
      <c r="M603" s="143">
        <v>0</v>
      </c>
      <c r="N603" s="143">
        <v>0</v>
      </c>
    </row>
  </sheetData>
  <sheetProtection autoFilter="0"/>
  <autoFilter ref="B2:N2" xr:uid="{BEA9C240-1CEA-4A4F-B0ED-D2F8DEBA73D2}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4319EE6-2672-4FF0-8336-BA1E51D68679}">
          <x14:formula1>
            <xm:f>help!$AC$2:$AC$4</xm:f>
          </x14:formula1>
          <xm:sqref>H3:H603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58EB-E608-4BE5-AAEF-8E1609260C3B}">
  <sheetPr filterMode="1"/>
  <dimension ref="B1:M5860"/>
  <sheetViews>
    <sheetView showGridLines="0" rightToLeft="1" topLeftCell="A2" zoomScale="130" zoomScaleNormal="130" workbookViewId="0">
      <pane ySplit="1" topLeftCell="A342" activePane="bottomLeft" state="frozen"/>
      <selection activeCell="A2" sqref="A2"/>
      <selection pane="bottomLeft" activeCell="Q2" sqref="Q2"/>
    </sheetView>
  </sheetViews>
  <sheetFormatPr defaultColWidth="5.28515625" defaultRowHeight="30" x14ac:dyDescent="0.25"/>
  <cols>
    <col min="1" max="1" width="1.42578125" style="13" customWidth="1"/>
    <col min="2" max="2" width="3.42578125" style="13" hidden="1" customWidth="1"/>
    <col min="3" max="3" width="4.5703125" style="13" hidden="1" customWidth="1"/>
    <col min="4" max="4" width="8.85546875" style="29" customWidth="1"/>
    <col min="5" max="5" width="10.42578125" style="29" customWidth="1"/>
    <col min="6" max="6" width="12.5703125" style="29" customWidth="1"/>
    <col min="7" max="7" width="21.85546875" style="30" bestFit="1" customWidth="1"/>
    <col min="8" max="8" width="9.28515625" style="31" customWidth="1"/>
    <col min="9" max="9" width="19.85546875" style="31" customWidth="1"/>
    <col min="10" max="10" width="50.7109375" style="24" customWidth="1"/>
    <col min="11" max="11" width="20.42578125" style="29" customWidth="1"/>
    <col min="12" max="12" width="0.85546875" style="13" customWidth="1"/>
    <col min="13" max="13" width="19.85546875" style="103" customWidth="1"/>
    <col min="14" max="14" width="9.140625" style="13" customWidth="1"/>
    <col min="15" max="16384" width="5.28515625" style="13"/>
  </cols>
  <sheetData>
    <row r="1" spans="2:13" ht="12.75" customHeight="1" thickBot="1" x14ac:dyDescent="0.3"/>
    <row r="2" spans="2:13" s="14" customFormat="1" ht="57.75" customHeight="1" thickBot="1" x14ac:dyDescent="0.3">
      <c r="D2" s="32" t="s">
        <v>20</v>
      </c>
      <c r="E2" s="33" t="s">
        <v>19</v>
      </c>
      <c r="F2" s="34" t="s">
        <v>43</v>
      </c>
      <c r="G2" s="33" t="s">
        <v>49</v>
      </c>
      <c r="H2" s="35" t="s">
        <v>46</v>
      </c>
      <c r="I2" s="94" t="s">
        <v>145</v>
      </c>
      <c r="J2" s="25" t="s">
        <v>15</v>
      </c>
      <c r="K2" s="51" t="s">
        <v>16</v>
      </c>
      <c r="L2" s="14">
        <v>1</v>
      </c>
      <c r="M2" s="104" t="s">
        <v>146</v>
      </c>
    </row>
    <row r="3" spans="2:13" ht="26.25" hidden="1" customHeight="1" thickBot="1" x14ac:dyDescent="0.3">
      <c r="B3" s="13">
        <f>COUNTIFS($G$3:G3,'تقرير استهلاك خامات'!$D$4)</f>
        <v>0</v>
      </c>
      <c r="C3" s="13">
        <f>COUNTIFS($F$3:F3,'تقرير منتج تام'!$E$4)</f>
        <v>1</v>
      </c>
      <c r="D3" s="37" t="s">
        <v>11</v>
      </c>
      <c r="E3" s="38">
        <v>45160</v>
      </c>
      <c r="F3" s="28">
        <v>1</v>
      </c>
      <c r="G3" s="39" t="s">
        <v>67</v>
      </c>
      <c r="H3" s="40">
        <v>1.5</v>
      </c>
      <c r="I3" s="95" t="s">
        <v>111</v>
      </c>
      <c r="J3" s="26" t="str">
        <f>_xlfn.IFNA(VLOOKUP(F3,الاوردرات!$B$1:$C$600,2,0),"")</f>
        <v>انتيك فرنساوي</v>
      </c>
      <c r="K3" s="52"/>
      <c r="M3" s="105">
        <f>IF(G3="","",_xlfn.IFNA((VLOOKUP(G3,help!L:M,2,0))*H3,_xlfn.IFNA((VLOOKUP(G3,help!P:Q,2,0))*H3,"غير مسجلة في المشتريات")))</f>
        <v>215.25</v>
      </c>
    </row>
    <row r="4" spans="2:13" ht="26.25" hidden="1" customHeight="1" thickBot="1" x14ac:dyDescent="0.3">
      <c r="B4" s="13">
        <f>COUNTIFS($G$3:G4,'تقرير استهلاك خامات'!$D$4)</f>
        <v>0</v>
      </c>
      <c r="C4" s="13">
        <f>COUNTIFS($F$3:F4,'تقرير منتج تام'!$E$4)</f>
        <v>2</v>
      </c>
      <c r="D4" s="37" t="s">
        <v>11</v>
      </c>
      <c r="E4" s="38">
        <v>45160</v>
      </c>
      <c r="F4" s="28">
        <v>1</v>
      </c>
      <c r="G4" s="39" t="s">
        <v>108</v>
      </c>
      <c r="H4" s="40">
        <f>3.9*3</f>
        <v>11.7</v>
      </c>
      <c r="I4" s="95" t="s">
        <v>103</v>
      </c>
      <c r="J4" s="26" t="str">
        <f>_xlfn.IFNA(VLOOKUP(F4,الاوردرات!$B$1:$C$600,2,0),"")</f>
        <v>انتيك فرنساوي</v>
      </c>
      <c r="K4" s="52"/>
      <c r="M4" s="105">
        <f>IF(G4="","",_xlfn.IFNA((VLOOKUP(G4,help!L:M,2,0))*H4,_xlfn.IFNA((VLOOKUP(G4,help!P:Q,2,0))*H4,"غير مسجلة في المشتريات")))</f>
        <v>380.99999999999994</v>
      </c>
    </row>
    <row r="5" spans="2:13" ht="26.25" hidden="1" customHeight="1" thickBot="1" x14ac:dyDescent="0.3">
      <c r="B5" s="13">
        <f>COUNTIFS($G$3:G5,'تقرير استهلاك خامات'!$D$4)</f>
        <v>0</v>
      </c>
      <c r="C5" s="13">
        <f>COUNTIFS($F$3:F5,'تقرير منتج تام'!$E$4)</f>
        <v>3</v>
      </c>
      <c r="D5" s="37" t="s">
        <v>11</v>
      </c>
      <c r="E5" s="38">
        <v>45160</v>
      </c>
      <c r="F5" s="28">
        <v>1</v>
      </c>
      <c r="G5" s="39" t="s">
        <v>131</v>
      </c>
      <c r="H5" s="40">
        <v>0.25</v>
      </c>
      <c r="I5" s="95" t="s">
        <v>150</v>
      </c>
      <c r="J5" s="26" t="str">
        <f>_xlfn.IFNA(VLOOKUP(F5,الاوردرات!$B$1:$C$600,2,0),"")</f>
        <v>انتيك فرنساوي</v>
      </c>
      <c r="K5" s="52"/>
      <c r="M5" s="105">
        <f>IF(G5="","",_xlfn.IFNA((VLOOKUP(G5,help!L:M,2,0))*H5,_xlfn.IFNA((VLOOKUP(G5,help!P:Q,2,0))*H5,"غير مسجلة في المشتريات")))</f>
        <v>35</v>
      </c>
    </row>
    <row r="6" spans="2:13" ht="26.25" hidden="1" customHeight="1" thickBot="1" x14ac:dyDescent="0.3">
      <c r="B6" s="13">
        <f>COUNTIFS($G$3:G6,'تقرير استهلاك خامات'!$D$4)</f>
        <v>0</v>
      </c>
      <c r="C6" s="13">
        <f>COUNTIFS($F$3:F6,'تقرير منتج تام'!$E$4)</f>
        <v>4</v>
      </c>
      <c r="D6" s="37" t="s">
        <v>9</v>
      </c>
      <c r="E6" s="38">
        <v>45165</v>
      </c>
      <c r="F6" s="28">
        <v>1</v>
      </c>
      <c r="G6" s="39" t="s">
        <v>70</v>
      </c>
      <c r="H6" s="40">
        <v>3</v>
      </c>
      <c r="I6" s="95" t="s">
        <v>111</v>
      </c>
      <c r="J6" s="26" t="str">
        <f>_xlfn.IFNA(VLOOKUP(F6,الاوردرات!$B$1:$C$600,2,0),"")</f>
        <v>انتيك فرنساوي</v>
      </c>
      <c r="K6" s="52"/>
      <c r="M6" s="105">
        <f>IF(G6="","",_xlfn.IFNA((VLOOKUP(G6,help!L:M,2,0))*H6,_xlfn.IFNA((VLOOKUP(G6,help!P:Q,2,0))*H6,"غير مسجلة في المشتريات")))</f>
        <v>163.95348837209303</v>
      </c>
    </row>
    <row r="7" spans="2:13" ht="26.25" hidden="1" customHeight="1" thickBot="1" x14ac:dyDescent="0.3">
      <c r="B7" s="13">
        <f>COUNTIFS($G$3:G7,'تقرير استهلاك خامات'!$D$4)</f>
        <v>0</v>
      </c>
      <c r="C7" s="13">
        <f>COUNTIFS($F$3:F7,'تقرير منتج تام'!$E$4)</f>
        <v>5</v>
      </c>
      <c r="D7" s="37" t="s">
        <v>10</v>
      </c>
      <c r="E7" s="38">
        <v>45166</v>
      </c>
      <c r="F7" s="28">
        <v>1</v>
      </c>
      <c r="G7" s="39" t="s">
        <v>117</v>
      </c>
      <c r="H7" s="40">
        <v>0.5</v>
      </c>
      <c r="I7" s="95" t="s">
        <v>111</v>
      </c>
      <c r="J7" s="26" t="str">
        <f>_xlfn.IFNA(VLOOKUP(F7,الاوردرات!$B$1:$C$600,2,0),"")</f>
        <v>انتيك فرنساوي</v>
      </c>
      <c r="K7" s="52"/>
      <c r="M7" s="105">
        <f>IF(G7="","",_xlfn.IFNA((VLOOKUP(G7,help!L:M,2,0))*H7,_xlfn.IFNA((VLOOKUP(G7,help!P:Q,2,0))*H7,"غير مسجلة في المشتريات")))</f>
        <v>35</v>
      </c>
    </row>
    <row r="8" spans="2:13" ht="26.25" hidden="1" customHeight="1" thickBot="1" x14ac:dyDescent="0.3">
      <c r="B8" s="13">
        <f>COUNTIFS($G$3:G8,'تقرير استهلاك خامات'!$D$4)</f>
        <v>0</v>
      </c>
      <c r="C8" s="13">
        <f>COUNTIFS($F$3:F8,'تقرير منتج تام'!$E$4)</f>
        <v>6</v>
      </c>
      <c r="D8" s="37" t="s">
        <v>10</v>
      </c>
      <c r="E8" s="38">
        <v>45166</v>
      </c>
      <c r="F8" s="28">
        <v>1</v>
      </c>
      <c r="G8" s="39" t="s">
        <v>63</v>
      </c>
      <c r="H8" s="40">
        <v>0.125</v>
      </c>
      <c r="I8" s="95" t="s">
        <v>150</v>
      </c>
      <c r="J8" s="26" t="str">
        <f>_xlfn.IFNA(VLOOKUP(F8,الاوردرات!$B$1:$C$600,2,0),"")</f>
        <v>انتيك فرنساوي</v>
      </c>
      <c r="K8" s="52"/>
      <c r="M8" s="105">
        <f>IF(G8="","",_xlfn.IFNA((VLOOKUP(G8,help!L:M,2,0))*H8,_xlfn.IFNA((VLOOKUP(G8,help!P:Q,2,0))*H8,"غير مسجلة في المشتريات")))</f>
        <v>83.75</v>
      </c>
    </row>
    <row r="9" spans="2:13" ht="26.25" hidden="1" customHeight="1" thickBot="1" x14ac:dyDescent="0.3">
      <c r="B9" s="13">
        <f>COUNTIFS($G$3:G9,'تقرير استهلاك خامات'!$D$4)</f>
        <v>0</v>
      </c>
      <c r="C9" s="13">
        <f>COUNTIFS($F$3:F9,'تقرير منتج تام'!$E$4)</f>
        <v>7</v>
      </c>
      <c r="D9" s="37" t="s">
        <v>10</v>
      </c>
      <c r="E9" s="38">
        <v>45166</v>
      </c>
      <c r="F9" s="28">
        <v>1</v>
      </c>
      <c r="G9" s="39" t="s">
        <v>64</v>
      </c>
      <c r="H9" s="40">
        <v>1</v>
      </c>
      <c r="I9" s="95" t="s">
        <v>111</v>
      </c>
      <c r="J9" s="26" t="str">
        <f>_xlfn.IFNA(VLOOKUP(F9,الاوردرات!$B$1:$C$600,2,0),"")</f>
        <v>انتيك فرنساوي</v>
      </c>
      <c r="K9" s="52"/>
      <c r="M9" s="105">
        <f>IF(G9="","",_xlfn.IFNA((VLOOKUP(G9,help!L:M,2,0))*H9,_xlfn.IFNA((VLOOKUP(G9,help!P:Q,2,0))*H9,"غير مسجلة في المشتريات")))</f>
        <v>110.71428571428572</v>
      </c>
    </row>
    <row r="10" spans="2:13" ht="26.25" hidden="1" customHeight="1" thickBot="1" x14ac:dyDescent="0.3">
      <c r="B10" s="13">
        <f>COUNTIFS($G$3:G10,'تقرير استهلاك خامات'!$D$4)</f>
        <v>0</v>
      </c>
      <c r="C10" s="13">
        <f>COUNTIFS($F$3:F10,'تقرير منتج تام'!$E$4)</f>
        <v>8</v>
      </c>
      <c r="D10" s="37" t="s">
        <v>11</v>
      </c>
      <c r="E10" s="38">
        <v>45160</v>
      </c>
      <c r="F10" s="28">
        <v>1</v>
      </c>
      <c r="G10" s="39" t="s">
        <v>54</v>
      </c>
      <c r="H10" s="40">
        <v>125</v>
      </c>
      <c r="I10" s="107" t="str">
        <f>IF(G10="","",_xlfn.IFNA(VLOOKUP(G10,'سجل المشتريات'!F:N,8,0),"غير مسجلة في المشتريات"))</f>
        <v>جرام</v>
      </c>
      <c r="J10" s="26" t="str">
        <f>_xlfn.IFNA(VLOOKUP(F10,الاوردرات!$B$1:$C$600,2,0),"")</f>
        <v>انتيك فرنساوي</v>
      </c>
      <c r="K10" s="52"/>
      <c r="M10" s="105">
        <f>IF(G10="","",_xlfn.IFNA((VLOOKUP(G10,help!L:M,2,0))*H10,_xlfn.IFNA((VLOOKUP(G10,help!P:Q,2,0))*H10,"غير مسجلة في المشتريات")))</f>
        <v>44</v>
      </c>
    </row>
    <row r="11" spans="2:13" ht="30.75" hidden="1" thickBot="1" x14ac:dyDescent="0.3">
      <c r="B11" s="13">
        <f>COUNTIFS($G$3:G11,'تقرير استهلاك خامات'!$D$4)</f>
        <v>0</v>
      </c>
      <c r="C11" s="13">
        <f>COUNTIFS($F$3:F11,'تقرير منتج تام'!$E$4)</f>
        <v>9</v>
      </c>
      <c r="D11" s="37" t="s">
        <v>11</v>
      </c>
      <c r="E11" s="38">
        <v>45160</v>
      </c>
      <c r="F11" s="28">
        <v>1</v>
      </c>
      <c r="G11" s="39" t="s">
        <v>136</v>
      </c>
      <c r="H11" s="40">
        <v>5</v>
      </c>
      <c r="I11" s="95" t="s">
        <v>151</v>
      </c>
      <c r="J11" s="26" t="str">
        <f>_xlfn.IFNA(VLOOKUP(F11,الاوردرات!$B$1:$C$600,2,0),"")</f>
        <v>انتيك فرنساوي</v>
      </c>
      <c r="K11" s="52"/>
      <c r="M11" s="105">
        <f>IF(G11="","",_xlfn.IFNA((VLOOKUP(G11,help!L:M,2,0))*H11,_xlfn.IFNA((VLOOKUP(G11,help!P:Q,2,0))*H11,"غير مسجلة في المشتريات")))</f>
        <v>4.625</v>
      </c>
    </row>
    <row r="12" spans="2:13" ht="30.75" hidden="1" thickBot="1" x14ac:dyDescent="0.3">
      <c r="B12" s="13">
        <f>COUNTIFS($G$3:G12,'تقرير استهلاك خامات'!$D$4)</f>
        <v>0</v>
      </c>
      <c r="C12" s="13">
        <f>COUNTIFS($F$3:F12,'تقرير منتج تام'!$E$4)</f>
        <v>10</v>
      </c>
      <c r="D12" s="37" t="s">
        <v>13</v>
      </c>
      <c r="E12" s="38">
        <v>45169</v>
      </c>
      <c r="F12" s="28">
        <v>1</v>
      </c>
      <c r="G12" s="39" t="s">
        <v>51</v>
      </c>
      <c r="H12" s="40">
        <v>0.05</v>
      </c>
      <c r="I12" s="107" t="str">
        <f>IF(G12="","",_xlfn.IFNA(VLOOKUP(G12,'سجل المشتريات'!F:N,8,0),"غير مسجلة في المشتريات"))</f>
        <v xml:space="preserve">لتر </v>
      </c>
      <c r="J12" s="26" t="str">
        <f>_xlfn.IFNA(VLOOKUP(F12,الاوردرات!$B$1:$C$600,2,0),"")</f>
        <v>انتيك فرنساوي</v>
      </c>
      <c r="K12" s="52"/>
      <c r="M12" s="105">
        <f>IF(G12="","",_xlfn.IFNA((VLOOKUP(G12,help!L:M,2,0))*H12,_xlfn.IFNA((VLOOKUP(G12,help!P:Q,2,0))*H12,"غير مسجلة في المشتريات")))</f>
        <v>5</v>
      </c>
    </row>
    <row r="13" spans="2:13" ht="30.75" hidden="1" thickBot="1" x14ac:dyDescent="0.3">
      <c r="B13" s="13">
        <f>COUNTIFS($G$3:G13,'تقرير استهلاك خامات'!$D$4)</f>
        <v>0</v>
      </c>
      <c r="C13" s="13">
        <f>COUNTIFS($F$3:F13,'تقرير منتج تام'!$E$4)</f>
        <v>10</v>
      </c>
      <c r="D13" s="37" t="s">
        <v>153</v>
      </c>
      <c r="E13" s="38">
        <v>45166</v>
      </c>
      <c r="F13" s="28">
        <v>3</v>
      </c>
      <c r="G13" s="39" t="s">
        <v>81</v>
      </c>
      <c r="H13" s="40">
        <v>0.5</v>
      </c>
      <c r="I13" s="95" t="s">
        <v>150</v>
      </c>
      <c r="J13" s="26" t="str">
        <f>_xlfn.IFNA(VLOOKUP(F13,الاوردرات!$B$1:$C$600,2,0),"")</f>
        <v>بوا</v>
      </c>
      <c r="K13" s="52"/>
      <c r="M13" s="105">
        <f>IF(G13="","",_xlfn.IFNA((VLOOKUP(G13,help!L:M,2,0))*H13,_xlfn.IFNA((VLOOKUP(G13,help!P:Q,2,0))*H13,"غير مسجلة في المشتريات")))</f>
        <v>352</v>
      </c>
    </row>
    <row r="14" spans="2:13" ht="30.75" hidden="1" thickBot="1" x14ac:dyDescent="0.3">
      <c r="B14" s="13">
        <f>COUNTIFS($G$3:G14,'تقرير استهلاك خامات'!$D$4)</f>
        <v>0</v>
      </c>
      <c r="C14" s="13">
        <f>COUNTIFS($F$3:F14,'تقرير منتج تام'!$E$4)</f>
        <v>10</v>
      </c>
      <c r="D14" s="37" t="s">
        <v>153</v>
      </c>
      <c r="E14" s="38">
        <v>45166</v>
      </c>
      <c r="F14" s="28">
        <v>3</v>
      </c>
      <c r="G14" s="39" t="s">
        <v>142</v>
      </c>
      <c r="H14" s="40">
        <v>0.5</v>
      </c>
      <c r="I14" s="95" t="s">
        <v>151</v>
      </c>
      <c r="J14" s="26" t="str">
        <f>_xlfn.IFNA(VLOOKUP(F14,الاوردرات!$B$1:$C$600,2,0),"")</f>
        <v>بوا</v>
      </c>
      <c r="K14" s="52"/>
      <c r="M14" s="105">
        <f>IF(G14="","",_xlfn.IFNA((VLOOKUP(G14,help!L:M,2,0))*H14,_xlfn.IFNA((VLOOKUP(G14,help!P:Q,2,0))*H14,"غير مسجلة في المشتريات")))</f>
        <v>150</v>
      </c>
    </row>
    <row r="15" spans="2:13" ht="30.75" hidden="1" thickBot="1" x14ac:dyDescent="0.3">
      <c r="B15" s="13">
        <f>COUNTIFS($G$3:G15,'تقرير استهلاك خامات'!$D$4)</f>
        <v>0</v>
      </c>
      <c r="C15" s="13">
        <f>COUNTIFS($F$3:F15,'تقرير منتج تام'!$E$4)</f>
        <v>10</v>
      </c>
      <c r="D15" s="37" t="s">
        <v>11</v>
      </c>
      <c r="E15" s="38">
        <v>45167</v>
      </c>
      <c r="F15" s="28">
        <v>3</v>
      </c>
      <c r="G15" s="39" t="s">
        <v>78</v>
      </c>
      <c r="H15" s="40">
        <v>5</v>
      </c>
      <c r="I15" s="95" t="s">
        <v>132</v>
      </c>
      <c r="J15" s="26" t="str">
        <f>_xlfn.IFNA(VLOOKUP(F15,الاوردرات!$B$1:$C$600,2,0),"")</f>
        <v>بوا</v>
      </c>
      <c r="K15" s="52"/>
      <c r="M15" s="105">
        <f>IF(G15="","",_xlfn.IFNA((VLOOKUP(G15,help!L:M,2,0))*H15,_xlfn.IFNA((VLOOKUP(G15,help!P:Q,2,0))*H15,"غير مسجلة في المشتريات")))</f>
        <v>500</v>
      </c>
    </row>
    <row r="16" spans="2:13" ht="30.75" hidden="1" thickBot="1" x14ac:dyDescent="0.3">
      <c r="B16" s="13">
        <f>COUNTIFS($G$3:G16,'تقرير استهلاك خامات'!$D$4)</f>
        <v>0</v>
      </c>
      <c r="C16" s="13">
        <f>COUNTIFS($F$3:F16,'تقرير منتج تام'!$E$4)</f>
        <v>10</v>
      </c>
      <c r="D16" s="37" t="s">
        <v>11</v>
      </c>
      <c r="E16" s="38">
        <v>45167</v>
      </c>
      <c r="F16" s="28">
        <v>3</v>
      </c>
      <c r="G16" s="39" t="s">
        <v>81</v>
      </c>
      <c r="H16" s="40">
        <v>0.5</v>
      </c>
      <c r="I16" s="95" t="s">
        <v>150</v>
      </c>
      <c r="J16" s="26" t="str">
        <f>_xlfn.IFNA(VLOOKUP(F16,الاوردرات!$B$1:$C$600,2,0),"")</f>
        <v>بوا</v>
      </c>
      <c r="K16" s="52"/>
      <c r="M16" s="105">
        <f>IF(G16="","",_xlfn.IFNA((VLOOKUP(G16,help!L:M,2,0))*H16,_xlfn.IFNA((VLOOKUP(G16,help!P:Q,2,0))*H16,"غير مسجلة في المشتريات")))</f>
        <v>352</v>
      </c>
    </row>
    <row r="17" spans="2:13" ht="30.75" hidden="1" thickBot="1" x14ac:dyDescent="0.3">
      <c r="B17" s="13">
        <f>COUNTIFS($G$3:G17,'تقرير استهلاك خامات'!$D$4)</f>
        <v>0</v>
      </c>
      <c r="C17" s="13">
        <f>COUNTIFS($F$3:F17,'تقرير منتج تام'!$E$4)</f>
        <v>10</v>
      </c>
      <c r="D17" s="37" t="s">
        <v>11</v>
      </c>
      <c r="E17" s="38">
        <v>45167</v>
      </c>
      <c r="F17" s="28">
        <v>3</v>
      </c>
      <c r="G17" s="39" t="s">
        <v>137</v>
      </c>
      <c r="H17" s="40">
        <v>0.5</v>
      </c>
      <c r="I17" s="95" t="s">
        <v>151</v>
      </c>
      <c r="J17" s="26" t="str">
        <f>_xlfn.IFNA(VLOOKUP(F17,الاوردرات!$B$1:$C$600,2,0),"")</f>
        <v>بوا</v>
      </c>
      <c r="K17" s="52"/>
      <c r="M17" s="105">
        <f>IF(G17="","",_xlfn.IFNA((VLOOKUP(G17,help!L:M,2,0))*H17,_xlfn.IFNA((VLOOKUP(G17,help!P:Q,2,0))*H17,"غير مسجلة في المشتريات")))</f>
        <v>20</v>
      </c>
    </row>
    <row r="18" spans="2:13" ht="30.75" hidden="1" thickBot="1" x14ac:dyDescent="0.3">
      <c r="B18" s="13">
        <f>COUNTIFS($G$3:G18,'تقرير استهلاك خامات'!$D$4)</f>
        <v>0</v>
      </c>
      <c r="C18" s="13">
        <f>COUNTIFS($F$3:F18,'تقرير منتج تام'!$E$4)</f>
        <v>10</v>
      </c>
      <c r="D18" s="37" t="s">
        <v>12</v>
      </c>
      <c r="E18" s="38">
        <v>45168</v>
      </c>
      <c r="F18" s="28">
        <v>3</v>
      </c>
      <c r="G18" s="39" t="s">
        <v>42</v>
      </c>
      <c r="H18" s="40">
        <v>1</v>
      </c>
      <c r="I18" s="95" t="s">
        <v>151</v>
      </c>
      <c r="J18" s="26" t="str">
        <f>_xlfn.IFNA(VLOOKUP(F18,الاوردرات!$B$1:$C$600,2,0),"")</f>
        <v>بوا</v>
      </c>
      <c r="K18" s="52"/>
      <c r="M18" s="105">
        <f>IF(G18="","",_xlfn.IFNA((VLOOKUP(G18,help!L:M,2,0))*H18,_xlfn.IFNA((VLOOKUP(G18,help!P:Q,2,0))*H18,"غير مسجلة في المشتريات")))</f>
        <v>2</v>
      </c>
    </row>
    <row r="19" spans="2:13" ht="30.75" hidden="1" thickBot="1" x14ac:dyDescent="0.3">
      <c r="B19" s="13">
        <f>COUNTIFS($G$3:G19,'تقرير استهلاك خامات'!$D$4)</f>
        <v>0</v>
      </c>
      <c r="C19" s="13">
        <f>COUNTIFS($F$3:F19,'تقرير منتج تام'!$E$4)</f>
        <v>10</v>
      </c>
      <c r="D19" s="37" t="s">
        <v>12</v>
      </c>
      <c r="E19" s="38">
        <v>45168</v>
      </c>
      <c r="F19" s="28">
        <v>4</v>
      </c>
      <c r="G19" s="39" t="s">
        <v>107</v>
      </c>
      <c r="H19" s="40">
        <v>0.125</v>
      </c>
      <c r="I19" s="95" t="s">
        <v>103</v>
      </c>
      <c r="J19" s="26" t="str">
        <f>_xlfn.IFNA(VLOOKUP(F19,الاوردرات!$B$1:$C$600,2,0),"")</f>
        <v xml:space="preserve">فالي </v>
      </c>
      <c r="K19" s="52"/>
      <c r="M19" s="105">
        <f>IF(G19="","",_xlfn.IFNA((VLOOKUP(G19,help!L:M,2,0))*H19,_xlfn.IFNA((VLOOKUP(G19,help!P:Q,2,0))*H19,"غير مسجلة في المشتريات")))</f>
        <v>12.5</v>
      </c>
    </row>
    <row r="20" spans="2:13" ht="30.75" hidden="1" thickBot="1" x14ac:dyDescent="0.3">
      <c r="B20" s="13">
        <f>COUNTIFS($G$3:G20,'تقرير استهلاك خامات'!$D$4)</f>
        <v>0</v>
      </c>
      <c r="C20" s="13">
        <f>COUNTIFS($F$3:F20,'تقرير منتج تام'!$E$4)</f>
        <v>10</v>
      </c>
      <c r="D20" s="37" t="s">
        <v>12</v>
      </c>
      <c r="E20" s="38">
        <v>45168</v>
      </c>
      <c r="F20" s="28">
        <v>4</v>
      </c>
      <c r="G20" s="39" t="s">
        <v>108</v>
      </c>
      <c r="H20" s="40">
        <v>1</v>
      </c>
      <c r="I20" s="107" t="str">
        <f>IF(G20="","",_xlfn.IFNA(VLOOKUP(G20,'سجل المشتريات'!F:N,8,0),"غير مسجلة في المشتريات"))</f>
        <v xml:space="preserve">لتر </v>
      </c>
      <c r="J20" s="26" t="str">
        <f>_xlfn.IFNA(VLOOKUP(F20,الاوردرات!$B$1:$C$600,2,0),"")</f>
        <v xml:space="preserve">فالي </v>
      </c>
      <c r="K20" s="52"/>
      <c r="M20" s="105">
        <f>IF(G20="","",_xlfn.IFNA((VLOOKUP(G20,help!L:M,2,0))*H20,_xlfn.IFNA((VLOOKUP(G20,help!P:Q,2,0))*H20,"غير مسجلة في المشتريات")))</f>
        <v>32.564102564102562</v>
      </c>
    </row>
    <row r="21" spans="2:13" ht="30.75" hidden="1" thickBot="1" x14ac:dyDescent="0.3">
      <c r="B21" s="13">
        <f>COUNTIFS($G$3:G21,'تقرير استهلاك خامات'!$D$4)</f>
        <v>0</v>
      </c>
      <c r="C21" s="13">
        <f>COUNTIFS($F$3:F21,'تقرير منتج تام'!$E$4)</f>
        <v>10</v>
      </c>
      <c r="D21" s="37" t="s">
        <v>12</v>
      </c>
      <c r="E21" s="38">
        <v>45168</v>
      </c>
      <c r="F21" s="28">
        <v>4</v>
      </c>
      <c r="G21" s="39" t="s">
        <v>56</v>
      </c>
      <c r="H21" s="40">
        <v>300</v>
      </c>
      <c r="I21" s="107" t="str">
        <f>IF(G21="","",_xlfn.IFNA(VLOOKUP(G21,'سجل المشتريات'!F:N,8,0),"غير مسجلة في المشتريات"))</f>
        <v>جرام</v>
      </c>
      <c r="J21" s="26" t="str">
        <f>_xlfn.IFNA(VLOOKUP(F21,الاوردرات!$B$1:$C$600,2,0),"")</f>
        <v xml:space="preserve">فالي </v>
      </c>
      <c r="K21" s="52"/>
      <c r="M21" s="105">
        <f>IF(G21="","",_xlfn.IFNA((VLOOKUP(G21,help!L:M,2,0))*H21,_xlfn.IFNA((VLOOKUP(G21,help!P:Q,2,0))*H21,"غير مسجلة في المشتريات")))</f>
        <v>84.000000000000014</v>
      </c>
    </row>
    <row r="22" spans="2:13" ht="30.75" hidden="1" thickBot="1" x14ac:dyDescent="0.3">
      <c r="B22" s="13">
        <f>COUNTIFS($G$3:G22,'تقرير استهلاك خامات'!$D$4)</f>
        <v>0</v>
      </c>
      <c r="C22" s="13">
        <f>COUNTIFS($F$3:F22,'تقرير منتج تام'!$E$4)</f>
        <v>10</v>
      </c>
      <c r="D22" s="37" t="s">
        <v>12</v>
      </c>
      <c r="E22" s="38">
        <v>45168</v>
      </c>
      <c r="F22" s="28">
        <v>4</v>
      </c>
      <c r="G22" s="39" t="s">
        <v>139</v>
      </c>
      <c r="H22" s="40">
        <v>0.25</v>
      </c>
      <c r="I22" s="107" t="str">
        <f>IF(G22="","",_xlfn.IFNA(VLOOKUP(G22,'سجل المشتريات'!F:N,8,0),"غير مسجلة في المشتريات"))</f>
        <v>كيلو</v>
      </c>
      <c r="J22" s="26" t="str">
        <f>_xlfn.IFNA(VLOOKUP(F22,الاوردرات!$B$1:$C$600,2,0),"")</f>
        <v xml:space="preserve">فالي </v>
      </c>
      <c r="K22" s="52"/>
      <c r="M22" s="105">
        <f>IF(G22="","",_xlfn.IFNA((VLOOKUP(G22,help!L:M,2,0))*H22,_xlfn.IFNA((VLOOKUP(G22,help!P:Q,2,0))*H22,"غير مسجلة في المشتريات")))</f>
        <v>29.166666666666668</v>
      </c>
    </row>
    <row r="23" spans="2:13" ht="30.75" hidden="1" thickBot="1" x14ac:dyDescent="0.3">
      <c r="B23" s="13">
        <f>COUNTIFS($G$3:G23,'تقرير استهلاك خامات'!$D$4)</f>
        <v>0</v>
      </c>
      <c r="C23" s="13">
        <f>COUNTIFS($F$3:F23,'تقرير منتج تام'!$E$4)</f>
        <v>10</v>
      </c>
      <c r="D23" s="37" t="s">
        <v>12</v>
      </c>
      <c r="E23" s="38">
        <v>45168</v>
      </c>
      <c r="F23" s="28">
        <v>5</v>
      </c>
      <c r="G23" s="39" t="s">
        <v>107</v>
      </c>
      <c r="H23" s="40">
        <v>0.5</v>
      </c>
      <c r="I23" s="107" t="str">
        <f>IF(G23="","",_xlfn.IFNA(VLOOKUP(G23,'سجل المشتريات'!F:N,8,0),"غير مسجلة في المشتريات"))</f>
        <v>كيلو</v>
      </c>
      <c r="J23" s="26" t="str">
        <f>_xlfn.IFNA(VLOOKUP(F23,الاوردرات!$B$1:$C$600,2,0),"")</f>
        <v xml:space="preserve">ترابيزة وسط رو قشرة </v>
      </c>
      <c r="K23" s="52"/>
      <c r="M23" s="105">
        <f>IF(G23="","",_xlfn.IFNA((VLOOKUP(G23,help!L:M,2,0))*H23,_xlfn.IFNA((VLOOKUP(G23,help!P:Q,2,0))*H23,"غير مسجلة في المشتريات")))</f>
        <v>50</v>
      </c>
    </row>
    <row r="24" spans="2:13" ht="30.75" hidden="1" thickBot="1" x14ac:dyDescent="0.3">
      <c r="B24" s="13">
        <f>COUNTIFS($G$3:G24,'تقرير استهلاك خامات'!$D$4)</f>
        <v>0</v>
      </c>
      <c r="C24" s="13">
        <f>COUNTIFS($F$3:F24,'تقرير منتج تام'!$E$4)</f>
        <v>10</v>
      </c>
      <c r="D24" s="37" t="s">
        <v>12</v>
      </c>
      <c r="E24" s="38">
        <v>45168</v>
      </c>
      <c r="F24" s="28">
        <v>5</v>
      </c>
      <c r="G24" s="39" t="s">
        <v>109</v>
      </c>
      <c r="H24" s="40">
        <v>2</v>
      </c>
      <c r="I24" s="107" t="str">
        <f>IF(G24="","",_xlfn.IFNA(VLOOKUP(G24,'سجل المشتريات'!F:N,8,0),"غير مسجلة في المشتريات"))</f>
        <v xml:space="preserve">لتر </v>
      </c>
      <c r="J24" s="26" t="str">
        <f>_xlfn.IFNA(VLOOKUP(F24,الاوردرات!$B$1:$C$600,2,0),"")</f>
        <v xml:space="preserve">ترابيزة وسط رو قشرة </v>
      </c>
      <c r="K24" s="52"/>
      <c r="M24" s="105">
        <f>IF(G24="","",_xlfn.IFNA((VLOOKUP(G24,help!L:M,2,0))*H24,_xlfn.IFNA((VLOOKUP(G24,help!P:Q,2,0))*H24,"غير مسجلة في المشتريات")))</f>
        <v>55.68</v>
      </c>
    </row>
    <row r="25" spans="2:13" ht="30.75" hidden="1" thickBot="1" x14ac:dyDescent="0.3">
      <c r="B25" s="13">
        <f>COUNTIFS($G$3:G25,'تقرير استهلاك خامات'!$D$4)</f>
        <v>0</v>
      </c>
      <c r="C25" s="13">
        <f>COUNTIFS($F$3:F25,'تقرير منتج تام'!$E$4)</f>
        <v>10</v>
      </c>
      <c r="D25" s="37" t="s">
        <v>12</v>
      </c>
      <c r="E25" s="38">
        <v>45168</v>
      </c>
      <c r="F25" s="28">
        <v>5</v>
      </c>
      <c r="G25" s="39" t="s">
        <v>83</v>
      </c>
      <c r="H25" s="40">
        <v>0.25</v>
      </c>
      <c r="I25" s="107" t="str">
        <f>IF(G25="","",_xlfn.IFNA(VLOOKUP(G25,'سجل المشتريات'!F:N,8,0),"غير مسجلة في المشتريات"))</f>
        <v>كيلو</v>
      </c>
      <c r="J25" s="26" t="str">
        <f>_xlfn.IFNA(VLOOKUP(F25,الاوردرات!$B$1:$C$600,2,0),"")</f>
        <v xml:space="preserve">ترابيزة وسط رو قشرة </v>
      </c>
      <c r="K25" s="52"/>
      <c r="M25" s="105">
        <f>IF(G25="","",_xlfn.IFNA((VLOOKUP(G25,help!L:M,2,0))*H25,_xlfn.IFNA((VLOOKUP(G25,help!P:Q,2,0))*H25,"غير مسجلة في المشتريات")))</f>
        <v>28.618421052631579</v>
      </c>
    </row>
    <row r="26" spans="2:13" ht="30.75" hidden="1" thickBot="1" x14ac:dyDescent="0.3">
      <c r="B26" s="13">
        <f>COUNTIFS($G$3:G26,'تقرير استهلاك خامات'!$D$4)</f>
        <v>0</v>
      </c>
      <c r="C26" s="13">
        <f>COUNTIFS($F$3:F26,'تقرير منتج تام'!$E$4)</f>
        <v>10</v>
      </c>
      <c r="D26" s="37" t="s">
        <v>12</v>
      </c>
      <c r="E26" s="38">
        <v>45168</v>
      </c>
      <c r="F26" s="28">
        <v>5</v>
      </c>
      <c r="G26" s="39" t="s">
        <v>42</v>
      </c>
      <c r="H26" s="40">
        <v>5</v>
      </c>
      <c r="I26" s="107" t="str">
        <f>IF(G26="","",_xlfn.IFNA(VLOOKUP(G26,'سجل المشتريات'!F:N,8,0),"غير مسجلة في المشتريات"))</f>
        <v>مللي</v>
      </c>
      <c r="J26" s="26" t="str">
        <f>_xlfn.IFNA(VLOOKUP(F26,الاوردرات!$B$1:$C$600,2,0),"")</f>
        <v xml:space="preserve">ترابيزة وسط رو قشرة </v>
      </c>
      <c r="K26" s="52"/>
      <c r="M26" s="105">
        <f>IF(G26="","",_xlfn.IFNA((VLOOKUP(G26,help!L:M,2,0))*H26,_xlfn.IFNA((VLOOKUP(G26,help!P:Q,2,0))*H26,"غير مسجلة في المشتريات")))</f>
        <v>10</v>
      </c>
    </row>
    <row r="27" spans="2:13" ht="30.75" hidden="1" thickBot="1" x14ac:dyDescent="0.3">
      <c r="B27" s="13">
        <f>COUNTIFS($G$3:G27,'تقرير استهلاك خامات'!$D$4)</f>
        <v>0</v>
      </c>
      <c r="C27" s="13">
        <f>COUNTIFS($F$3:F27,'تقرير منتج تام'!$E$4)</f>
        <v>10</v>
      </c>
      <c r="D27" s="37" t="s">
        <v>12</v>
      </c>
      <c r="E27" s="38">
        <v>45168</v>
      </c>
      <c r="F27" s="28">
        <v>5</v>
      </c>
      <c r="G27" s="39" t="s">
        <v>55</v>
      </c>
      <c r="H27" s="40">
        <v>500</v>
      </c>
      <c r="I27" s="107" t="str">
        <f>IF(G27="","",_xlfn.IFNA(VLOOKUP(G27,'سجل المشتريات'!F:N,8,0),"غير مسجلة في المشتريات"))</f>
        <v>جرام</v>
      </c>
      <c r="J27" s="26" t="str">
        <f>_xlfn.IFNA(VLOOKUP(F27,الاوردرات!$B$1:$C$600,2,0),"")</f>
        <v xml:space="preserve">ترابيزة وسط رو قشرة </v>
      </c>
      <c r="K27" s="52"/>
      <c r="M27" s="105">
        <f>IF(G27="","",_xlfn.IFNA((VLOOKUP(G27,help!L:M,2,0))*H27,_xlfn.IFNA((VLOOKUP(G27,help!P:Q,2,0))*H27,"غير مسجلة في المشتريات")))</f>
        <v>110</v>
      </c>
    </row>
    <row r="28" spans="2:13" ht="30.75" hidden="1" thickBot="1" x14ac:dyDescent="0.3">
      <c r="B28" s="13">
        <f>COUNTIFS($G$3:G28,'تقرير استهلاك خامات'!$D$4)</f>
        <v>0</v>
      </c>
      <c r="C28" s="13">
        <f>COUNTIFS($F$3:F28,'تقرير منتج تام'!$E$4)</f>
        <v>10</v>
      </c>
      <c r="D28" s="37" t="s">
        <v>12</v>
      </c>
      <c r="E28" s="38">
        <v>45168</v>
      </c>
      <c r="F28" s="28">
        <v>5</v>
      </c>
      <c r="G28" s="39" t="s">
        <v>139</v>
      </c>
      <c r="H28" s="40">
        <v>0.5</v>
      </c>
      <c r="I28" s="107" t="str">
        <f>IF(G28="","",_xlfn.IFNA(VLOOKUP(G28,'سجل المشتريات'!F:N,8,0),"غير مسجلة في المشتريات"))</f>
        <v>كيلو</v>
      </c>
      <c r="J28" s="26" t="str">
        <f>_xlfn.IFNA(VLOOKUP(F28,الاوردرات!$B$1:$C$600,2,0),"")</f>
        <v xml:space="preserve">ترابيزة وسط رو قشرة </v>
      </c>
      <c r="K28" s="52"/>
      <c r="M28" s="105">
        <f>IF(G28="","",_xlfn.IFNA((VLOOKUP(G28,help!L:M,2,0))*H28,_xlfn.IFNA((VLOOKUP(G28,help!P:Q,2,0))*H28,"غير مسجلة في المشتريات")))</f>
        <v>58.333333333333336</v>
      </c>
    </row>
    <row r="29" spans="2:13" ht="30.75" hidden="1" thickBot="1" x14ac:dyDescent="0.3">
      <c r="B29" s="13">
        <f>COUNTIFS($G$3:G29,'تقرير استهلاك خامات'!$D$4)</f>
        <v>0</v>
      </c>
      <c r="C29" s="13">
        <f>COUNTIFS($F$3:F29,'تقرير منتج تام'!$E$4)</f>
        <v>10</v>
      </c>
      <c r="D29" s="37" t="s">
        <v>8</v>
      </c>
      <c r="E29" s="38">
        <v>45171</v>
      </c>
      <c r="F29" s="28">
        <v>6</v>
      </c>
      <c r="G29" s="39" t="s">
        <v>107</v>
      </c>
      <c r="H29" s="40">
        <v>0.5</v>
      </c>
      <c r="I29" s="107" t="str">
        <f>IF(G29="","",_xlfn.IFNA(VLOOKUP(G29,'سجل المشتريات'!F:N,8,0),"غير مسجلة في المشتريات"))</f>
        <v>كيلو</v>
      </c>
      <c r="J29" s="26" t="str">
        <f>_xlfn.IFNA(VLOOKUP(F29,الاوردرات!$B$1:$C$600,2,0),"")</f>
        <v xml:space="preserve">فالي </v>
      </c>
      <c r="K29" s="52"/>
      <c r="M29" s="105">
        <f>IF(G29="","",_xlfn.IFNA((VLOOKUP(G29,help!L:M,2,0))*H29,_xlfn.IFNA((VLOOKUP(G29,help!P:Q,2,0))*H29,"غير مسجلة في المشتريات")))</f>
        <v>50</v>
      </c>
    </row>
    <row r="30" spans="2:13" ht="30.75" hidden="1" thickBot="1" x14ac:dyDescent="0.3">
      <c r="B30" s="13">
        <f>COUNTIFS($G$3:G30,'تقرير استهلاك خامات'!$D$4)</f>
        <v>0</v>
      </c>
      <c r="C30" s="13">
        <f>COUNTIFS($F$3:F30,'تقرير منتج تام'!$E$4)</f>
        <v>10</v>
      </c>
      <c r="D30" s="37" t="s">
        <v>8</v>
      </c>
      <c r="E30" s="38">
        <v>45171</v>
      </c>
      <c r="F30" s="28">
        <v>6</v>
      </c>
      <c r="G30" s="39" t="s">
        <v>108</v>
      </c>
      <c r="H30" s="40">
        <v>1</v>
      </c>
      <c r="I30" s="107" t="str">
        <f>IF(G30="","",_xlfn.IFNA(VLOOKUP(G30,'سجل المشتريات'!F:N,8,0),"غير مسجلة في المشتريات"))</f>
        <v xml:space="preserve">لتر </v>
      </c>
      <c r="J30" s="26" t="str">
        <f>_xlfn.IFNA(VLOOKUP(F30,الاوردرات!$B$1:$C$600,2,0),"")</f>
        <v xml:space="preserve">فالي </v>
      </c>
      <c r="K30" s="52"/>
      <c r="M30" s="105">
        <f>IF(G30="","",_xlfn.IFNA((VLOOKUP(G30,help!L:M,2,0))*H30,_xlfn.IFNA((VLOOKUP(G30,help!P:Q,2,0))*H30,"غير مسجلة في المشتريات")))</f>
        <v>32.564102564102562</v>
      </c>
    </row>
    <row r="31" spans="2:13" ht="30.75" hidden="1" thickBot="1" x14ac:dyDescent="0.3">
      <c r="B31" s="13">
        <f>COUNTIFS($G$3:G31,'تقرير استهلاك خامات'!$D$4)</f>
        <v>0</v>
      </c>
      <c r="C31" s="13">
        <f>COUNTIFS($F$3:F31,'تقرير منتج تام'!$E$4)</f>
        <v>10</v>
      </c>
      <c r="D31" s="37" t="s">
        <v>8</v>
      </c>
      <c r="E31" s="38">
        <v>45171</v>
      </c>
      <c r="F31" s="28">
        <v>6</v>
      </c>
      <c r="G31" s="39" t="s">
        <v>83</v>
      </c>
      <c r="H31" s="40">
        <v>0.25</v>
      </c>
      <c r="I31" s="107" t="str">
        <f>IF(G31="","",_xlfn.IFNA(VLOOKUP(G31,'سجل المشتريات'!F:N,8,0),"غير مسجلة في المشتريات"))</f>
        <v>كيلو</v>
      </c>
      <c r="J31" s="26" t="str">
        <f>_xlfn.IFNA(VLOOKUP(F31,الاوردرات!$B$1:$C$600,2,0),"")</f>
        <v xml:space="preserve">فالي </v>
      </c>
      <c r="K31" s="52"/>
      <c r="M31" s="105">
        <f>IF(G31="","",_xlfn.IFNA((VLOOKUP(G31,help!L:M,2,0))*H31,_xlfn.IFNA((VLOOKUP(G31,help!P:Q,2,0))*H31,"غير مسجلة في المشتريات")))</f>
        <v>28.618421052631579</v>
      </c>
    </row>
    <row r="32" spans="2:13" ht="30.75" hidden="1" thickBot="1" x14ac:dyDescent="0.3">
      <c r="B32" s="13">
        <f>COUNTIFS($G$3:G32,'تقرير استهلاك خامات'!$D$4)</f>
        <v>0</v>
      </c>
      <c r="C32" s="13">
        <f>COUNTIFS($F$3:F32,'تقرير منتج تام'!$E$4)</f>
        <v>10</v>
      </c>
      <c r="D32" s="37" t="s">
        <v>8</v>
      </c>
      <c r="E32" s="38">
        <v>45171</v>
      </c>
      <c r="F32" s="28">
        <v>6</v>
      </c>
      <c r="G32" s="39" t="s">
        <v>139</v>
      </c>
      <c r="H32" s="40">
        <v>0.125</v>
      </c>
      <c r="I32" s="107" t="str">
        <f>IF(G32="","",_xlfn.IFNA(VLOOKUP(G32,'سجل المشتريات'!F:N,8,0),"غير مسجلة في المشتريات"))</f>
        <v>كيلو</v>
      </c>
      <c r="J32" s="26" t="str">
        <f>_xlfn.IFNA(VLOOKUP(F32,الاوردرات!$B$1:$C$600,2,0),"")</f>
        <v xml:space="preserve">فالي </v>
      </c>
      <c r="K32" s="52"/>
      <c r="M32" s="105">
        <f>IF(G32="","",_xlfn.IFNA((VLOOKUP(G32,help!L:M,2,0))*H32,_xlfn.IFNA((VLOOKUP(G32,help!P:Q,2,0))*H32,"غير مسجلة في المشتريات")))</f>
        <v>14.583333333333334</v>
      </c>
    </row>
    <row r="33" spans="2:13" ht="30.75" hidden="1" thickBot="1" x14ac:dyDescent="0.3">
      <c r="B33" s="13">
        <f>COUNTIFS($G$3:G33,'تقرير استهلاك خامات'!$D$4)</f>
        <v>0</v>
      </c>
      <c r="C33" s="13">
        <f>COUNTIFS($F$3:F33,'تقرير منتج تام'!$E$4)</f>
        <v>10</v>
      </c>
      <c r="D33" s="37" t="s">
        <v>13</v>
      </c>
      <c r="E33" s="38">
        <v>45169</v>
      </c>
      <c r="F33" s="28">
        <v>7</v>
      </c>
      <c r="G33" s="39" t="s">
        <v>169</v>
      </c>
      <c r="H33" s="40">
        <v>0.5</v>
      </c>
      <c r="I33" s="107" t="str">
        <f>IF(G33="","",_xlfn.IFNA(VLOOKUP(G33,'سجل المشتريات'!F:N,8,0),"غير مسجلة في المشتريات"))</f>
        <v>كيلو</v>
      </c>
      <c r="J33" s="26" t="str">
        <f>_xlfn.IFNA(VLOOKUP(F33,الاوردرات!$B$1:$C$600,2,0),"")</f>
        <v xml:space="preserve">وينتر </v>
      </c>
      <c r="K33" s="52"/>
      <c r="M33" s="105">
        <f>IF(G33="","",_xlfn.IFNA((VLOOKUP(G33,help!L:M,2,0))*H33,_xlfn.IFNA((VLOOKUP(G33,help!P:Q,2,0))*H33,"غير مسجلة في المشتريات")))</f>
        <v>15</v>
      </c>
    </row>
    <row r="34" spans="2:13" ht="30.75" hidden="1" thickBot="1" x14ac:dyDescent="0.3">
      <c r="B34" s="13">
        <f>COUNTIFS($G$3:G34,'تقرير استهلاك خامات'!$D$4)</f>
        <v>0</v>
      </c>
      <c r="C34" s="13">
        <f>COUNTIFS($F$3:F34,'تقرير منتج تام'!$E$4)</f>
        <v>10</v>
      </c>
      <c r="D34" s="37" t="s">
        <v>8</v>
      </c>
      <c r="E34" s="38">
        <v>45171</v>
      </c>
      <c r="F34" s="28">
        <v>7</v>
      </c>
      <c r="G34" s="39" t="s">
        <v>167</v>
      </c>
      <c r="H34" s="40">
        <v>1</v>
      </c>
      <c r="I34" s="107" t="str">
        <f>IF(G34="","",_xlfn.IFNA(VLOOKUP(G34,'سجل المشتريات'!F:N,8,0),"غير مسجلة في المشتريات"))</f>
        <v xml:space="preserve">لتر </v>
      </c>
      <c r="J34" s="26" t="str">
        <f>_xlfn.IFNA(VLOOKUP(F34,الاوردرات!$B$1:$C$600,2,0),"")</f>
        <v xml:space="preserve">وينتر </v>
      </c>
      <c r="K34" s="52"/>
      <c r="M34" s="105">
        <f>IF(G34="","",_xlfn.IFNA((VLOOKUP(G34,help!L:M,2,0))*H34,_xlfn.IFNA((VLOOKUP(G34,help!P:Q,2,0))*H34,"غير مسجلة في المشتريات")))</f>
        <v>100</v>
      </c>
    </row>
    <row r="35" spans="2:13" ht="30.75" hidden="1" thickBot="1" x14ac:dyDescent="0.3">
      <c r="B35" s="13">
        <f>COUNTIFS($G$3:G35,'تقرير استهلاك خامات'!$D$4)</f>
        <v>0</v>
      </c>
      <c r="C35" s="13">
        <f>COUNTIFS($F$3:F35,'تقرير منتج تام'!$E$4)</f>
        <v>10</v>
      </c>
      <c r="D35" s="37" t="s">
        <v>8</v>
      </c>
      <c r="E35" s="38">
        <v>45171</v>
      </c>
      <c r="F35" s="28">
        <v>7</v>
      </c>
      <c r="G35" s="39" t="s">
        <v>108</v>
      </c>
      <c r="H35" s="40">
        <v>2</v>
      </c>
      <c r="I35" s="107" t="str">
        <f>IF(G35="","",_xlfn.IFNA(VLOOKUP(G35,'سجل المشتريات'!F:N,8,0),"غير مسجلة في المشتريات"))</f>
        <v xml:space="preserve">لتر </v>
      </c>
      <c r="J35" s="26" t="str">
        <f>_xlfn.IFNA(VLOOKUP(F35,الاوردرات!$B$1:$C$600,2,0),"")</f>
        <v xml:space="preserve">وينتر </v>
      </c>
      <c r="K35" s="52"/>
      <c r="M35" s="105">
        <f>IF(G35="","",_xlfn.IFNA((VLOOKUP(G35,help!L:M,2,0))*H35,_xlfn.IFNA((VLOOKUP(G35,help!P:Q,2,0))*H35,"غير مسجلة في المشتريات")))</f>
        <v>65.128205128205124</v>
      </c>
    </row>
    <row r="36" spans="2:13" ht="30.75" hidden="1" thickBot="1" x14ac:dyDescent="0.3">
      <c r="B36" s="13">
        <f>COUNTIFS($G$3:G36,'تقرير استهلاك خامات'!$D$4)</f>
        <v>0</v>
      </c>
      <c r="C36" s="13">
        <f>COUNTIFS($F$3:F36,'تقرير منتج تام'!$E$4)</f>
        <v>10</v>
      </c>
      <c r="D36" s="37" t="s">
        <v>8</v>
      </c>
      <c r="E36" s="38">
        <v>45171</v>
      </c>
      <c r="F36" s="28">
        <v>7</v>
      </c>
      <c r="G36" s="39" t="s">
        <v>72</v>
      </c>
      <c r="H36" s="40">
        <v>0.125</v>
      </c>
      <c r="I36" s="107" t="str">
        <f>IF(G36="","",_xlfn.IFNA(VLOOKUP(G36,'سجل المشتريات'!F:N,8,0),"غير مسجلة في المشتريات"))</f>
        <v>زجاجة</v>
      </c>
      <c r="J36" s="26" t="str">
        <f>_xlfn.IFNA(VLOOKUP(F36,الاوردرات!$B$1:$C$600,2,0),"")</f>
        <v xml:space="preserve">وينتر </v>
      </c>
      <c r="K36" s="52"/>
      <c r="M36" s="105">
        <f>IF(G36="","",_xlfn.IFNA((VLOOKUP(G36,help!L:M,2,0))*H36,_xlfn.IFNA((VLOOKUP(G36,help!P:Q,2,0))*H36,"غير مسجلة في المشتريات")))</f>
        <v>9.375</v>
      </c>
    </row>
    <row r="37" spans="2:13" ht="30.75" hidden="1" thickBot="1" x14ac:dyDescent="0.3">
      <c r="B37" s="13">
        <f>COUNTIFS($G$3:G37,'تقرير استهلاك خامات'!$D$4)</f>
        <v>0</v>
      </c>
      <c r="C37" s="13">
        <f>COUNTIFS($F$3:F37,'تقرير منتج تام'!$E$4)</f>
        <v>10</v>
      </c>
      <c r="D37" s="37" t="s">
        <v>9</v>
      </c>
      <c r="E37" s="38">
        <v>45172</v>
      </c>
      <c r="F37" s="28">
        <v>7</v>
      </c>
      <c r="G37" s="39" t="s">
        <v>56</v>
      </c>
      <c r="H37" s="40">
        <v>70</v>
      </c>
      <c r="I37" s="107" t="str">
        <f>IF(G37="","",_xlfn.IFNA(VLOOKUP(G37,'سجل المشتريات'!F:N,8,0),"غير مسجلة في المشتريات"))</f>
        <v>جرام</v>
      </c>
      <c r="J37" s="26" t="str">
        <f>_xlfn.IFNA(VLOOKUP(F37,الاوردرات!$B$1:$C$600,2,0),"")</f>
        <v xml:space="preserve">وينتر </v>
      </c>
      <c r="K37" s="52"/>
      <c r="M37" s="105">
        <f>IF(G37="","",_xlfn.IFNA((VLOOKUP(G37,help!L:M,2,0))*H37,_xlfn.IFNA((VLOOKUP(G37,help!P:Q,2,0))*H37,"غير مسجلة في المشتريات")))</f>
        <v>19.600000000000001</v>
      </c>
    </row>
    <row r="38" spans="2:13" ht="30.75" hidden="1" thickBot="1" x14ac:dyDescent="0.3">
      <c r="B38" s="13">
        <f>COUNTIFS($G$3:G38,'تقرير استهلاك خامات'!$D$4)</f>
        <v>0</v>
      </c>
      <c r="C38" s="13">
        <f>COUNTIFS($F$3:F38,'تقرير منتج تام'!$E$4)</f>
        <v>10</v>
      </c>
      <c r="D38" s="37" t="s">
        <v>9</v>
      </c>
      <c r="E38" s="38">
        <v>45172</v>
      </c>
      <c r="F38" s="28">
        <v>7</v>
      </c>
      <c r="G38" s="39" t="s">
        <v>67</v>
      </c>
      <c r="H38" s="40">
        <v>1.5</v>
      </c>
      <c r="I38" s="107" t="str">
        <f>IF(G38="","",_xlfn.IFNA(VLOOKUP(G38,'سجل المشتريات'!F:N,8,0),"غير مسجلة في المشتريات"))</f>
        <v>كيلو</v>
      </c>
      <c r="J38" s="26" t="str">
        <f>_xlfn.IFNA(VLOOKUP(F38,الاوردرات!$B$1:$C$600,2,0),"")</f>
        <v xml:space="preserve">وينتر </v>
      </c>
      <c r="K38" s="52"/>
      <c r="M38" s="105">
        <f>IF(G38="","",_xlfn.IFNA((VLOOKUP(G38,help!L:M,2,0))*H38,_xlfn.IFNA((VLOOKUP(G38,help!P:Q,2,0))*H38,"غير مسجلة في المشتريات")))</f>
        <v>215.25</v>
      </c>
    </row>
    <row r="39" spans="2:13" ht="30.75" hidden="1" thickBot="1" x14ac:dyDescent="0.3">
      <c r="B39" s="13">
        <f>COUNTIFS($G$3:G39,'تقرير استهلاك خامات'!$D$4)</f>
        <v>0</v>
      </c>
      <c r="C39" s="13">
        <f>COUNTIFS($F$3:F39,'تقرير منتج تام'!$E$4)</f>
        <v>10</v>
      </c>
      <c r="D39" s="37" t="s">
        <v>9</v>
      </c>
      <c r="E39" s="38">
        <v>45172</v>
      </c>
      <c r="F39" s="28">
        <v>7</v>
      </c>
      <c r="G39" s="39" t="s">
        <v>107</v>
      </c>
      <c r="H39" s="40">
        <v>0.125</v>
      </c>
      <c r="I39" s="107" t="str">
        <f>IF(G39="","",_xlfn.IFNA(VLOOKUP(G39,'سجل المشتريات'!F:N,8,0),"غير مسجلة في المشتريات"))</f>
        <v>كيلو</v>
      </c>
      <c r="J39" s="26" t="str">
        <f>_xlfn.IFNA(VLOOKUP(F39,الاوردرات!$B$1:$C$600,2,0),"")</f>
        <v xml:space="preserve">وينتر </v>
      </c>
      <c r="K39" s="52"/>
      <c r="M39" s="105">
        <f>IF(G39="","",_xlfn.IFNA((VLOOKUP(G39,help!L:M,2,0))*H39,_xlfn.IFNA((VLOOKUP(G39,help!P:Q,2,0))*H39,"غير مسجلة في المشتريات")))</f>
        <v>12.5</v>
      </c>
    </row>
    <row r="40" spans="2:13" ht="30.75" hidden="1" thickBot="1" x14ac:dyDescent="0.3">
      <c r="B40" s="13">
        <f>COUNTIFS($G$3:G40,'تقرير استهلاك خامات'!$D$4)</f>
        <v>0</v>
      </c>
      <c r="C40" s="13">
        <f>COUNTIFS($F$3:F40,'تقرير منتج تام'!$E$4)</f>
        <v>10</v>
      </c>
      <c r="D40" s="37" t="s">
        <v>9</v>
      </c>
      <c r="E40" s="38">
        <v>45172</v>
      </c>
      <c r="F40" s="28">
        <v>7</v>
      </c>
      <c r="G40" s="39" t="s">
        <v>55</v>
      </c>
      <c r="H40" s="40">
        <v>60</v>
      </c>
      <c r="I40" s="107" t="str">
        <f>IF(G40="","",_xlfn.IFNA(VLOOKUP(G40,'سجل المشتريات'!F:N,8,0),"غير مسجلة في المشتريات"))</f>
        <v>جرام</v>
      </c>
      <c r="J40" s="26" t="str">
        <f>_xlfn.IFNA(VLOOKUP(F40,الاوردرات!$B$1:$C$600,2,0),"")</f>
        <v xml:space="preserve">وينتر </v>
      </c>
      <c r="K40" s="52"/>
      <c r="M40" s="105">
        <f>IF(G40="","",_xlfn.IFNA((VLOOKUP(G40,help!L:M,2,0))*H40,_xlfn.IFNA((VLOOKUP(G40,help!P:Q,2,0))*H40,"غير مسجلة في المشتريات")))</f>
        <v>13.2</v>
      </c>
    </row>
    <row r="41" spans="2:13" ht="30.75" hidden="1" thickBot="1" x14ac:dyDescent="0.3">
      <c r="B41" s="13">
        <f>COUNTIFS($G$3:G41,'تقرير استهلاك خامات'!$D$4)</f>
        <v>0</v>
      </c>
      <c r="C41" s="13">
        <f>COUNTIFS($F$3:F41,'تقرير منتج تام'!$E$4)</f>
        <v>10</v>
      </c>
      <c r="D41" s="37" t="s">
        <v>11</v>
      </c>
      <c r="E41" s="38">
        <v>45174</v>
      </c>
      <c r="F41" s="28">
        <v>7</v>
      </c>
      <c r="G41" s="39" t="s">
        <v>108</v>
      </c>
      <c r="H41" s="40">
        <v>3.9</v>
      </c>
      <c r="I41" s="107" t="str">
        <f>IF(G41="","",_xlfn.IFNA(VLOOKUP(G41,'سجل المشتريات'!F:N,8,0),"غير مسجلة في المشتريات"))</f>
        <v xml:space="preserve">لتر </v>
      </c>
      <c r="J41" s="26" t="str">
        <f>_xlfn.IFNA(VLOOKUP(F41,الاوردرات!$B$1:$C$600,2,0),"")</f>
        <v xml:space="preserve">وينتر </v>
      </c>
      <c r="K41" s="52"/>
      <c r="M41" s="105">
        <f>IF(G41="","",_xlfn.IFNA((VLOOKUP(G41,help!L:M,2,0))*H41,_xlfn.IFNA((VLOOKUP(G41,help!P:Q,2,0))*H41,"غير مسجلة في المشتريات")))</f>
        <v>126.99999999999999</v>
      </c>
    </row>
    <row r="42" spans="2:13" ht="30.75" hidden="1" thickBot="1" x14ac:dyDescent="0.3">
      <c r="B42" s="13">
        <f>COUNTIFS($G$3:G42,'تقرير استهلاك خامات'!$D$4)</f>
        <v>0</v>
      </c>
      <c r="C42" s="13">
        <f>COUNTIFS($F$3:F42,'تقرير منتج تام'!$E$4)</f>
        <v>10</v>
      </c>
      <c r="D42" s="37" t="s">
        <v>11</v>
      </c>
      <c r="E42" s="38">
        <v>45174</v>
      </c>
      <c r="F42" s="28">
        <v>7</v>
      </c>
      <c r="G42" s="39" t="s">
        <v>107</v>
      </c>
      <c r="H42" s="40">
        <v>0.5</v>
      </c>
      <c r="I42" s="107" t="str">
        <f>IF(G42="","",_xlfn.IFNA(VLOOKUP(G42,'سجل المشتريات'!F:N,8,0),"غير مسجلة في المشتريات"))</f>
        <v>كيلو</v>
      </c>
      <c r="J42" s="26" t="str">
        <f>_xlfn.IFNA(VLOOKUP(F42,الاوردرات!$B$1:$C$600,2,0),"")</f>
        <v xml:space="preserve">وينتر </v>
      </c>
      <c r="K42" s="52"/>
      <c r="M42" s="105">
        <f>IF(G42="","",_xlfn.IFNA((VLOOKUP(G42,help!L:M,2,0))*H42,_xlfn.IFNA((VLOOKUP(G42,help!P:Q,2,0))*H42,"غير مسجلة في المشتريات")))</f>
        <v>50</v>
      </c>
    </row>
    <row r="43" spans="2:13" ht="30.75" hidden="1" thickBot="1" x14ac:dyDescent="0.3">
      <c r="B43" s="13">
        <f>COUNTIFS($G$3:G43,'تقرير استهلاك خامات'!$D$4)</f>
        <v>0</v>
      </c>
      <c r="C43" s="13">
        <f>COUNTIFS($F$3:F43,'تقرير منتج تام'!$E$4)</f>
        <v>10</v>
      </c>
      <c r="D43" s="37" t="s">
        <v>11</v>
      </c>
      <c r="E43" s="38">
        <v>45174</v>
      </c>
      <c r="F43" s="28">
        <v>7</v>
      </c>
      <c r="G43" s="39" t="s">
        <v>139</v>
      </c>
      <c r="H43" s="40">
        <v>1</v>
      </c>
      <c r="I43" s="107" t="str">
        <f>IF(G43="","",_xlfn.IFNA(VLOOKUP(G43,'سجل المشتريات'!F:N,8,0),"غير مسجلة في المشتريات"))</f>
        <v>كيلو</v>
      </c>
      <c r="J43" s="26" t="str">
        <f>_xlfn.IFNA(VLOOKUP(F43,الاوردرات!$B$1:$C$600,2,0),"")</f>
        <v xml:space="preserve">وينتر </v>
      </c>
      <c r="K43" s="52"/>
      <c r="M43" s="105">
        <f>IF(G43="","",_xlfn.IFNA((VLOOKUP(G43,help!L:M,2,0))*H43,_xlfn.IFNA((VLOOKUP(G43,help!P:Q,2,0))*H43,"غير مسجلة في المشتريات")))</f>
        <v>116.66666666666667</v>
      </c>
    </row>
    <row r="44" spans="2:13" ht="30.75" hidden="1" thickBot="1" x14ac:dyDescent="0.3">
      <c r="B44" s="13">
        <f>COUNTIFS($G$3:G44,'تقرير استهلاك خامات'!$D$4)</f>
        <v>0</v>
      </c>
      <c r="C44" s="13">
        <f>COUNTIFS($F$3:F44,'تقرير منتج تام'!$E$4)</f>
        <v>10</v>
      </c>
      <c r="D44" s="37" t="s">
        <v>11</v>
      </c>
      <c r="E44" s="38">
        <v>45174</v>
      </c>
      <c r="F44" s="28">
        <v>7</v>
      </c>
      <c r="G44" s="39" t="s">
        <v>108</v>
      </c>
      <c r="H44" s="40">
        <v>3.9</v>
      </c>
      <c r="I44" s="107" t="str">
        <f>IF(G44="","",_xlfn.IFNA(VLOOKUP(G44,'سجل المشتريات'!F:N,8,0),"غير مسجلة في المشتريات"))</f>
        <v xml:space="preserve">لتر </v>
      </c>
      <c r="J44" s="26" t="str">
        <f>_xlfn.IFNA(VLOOKUP(F44,الاوردرات!$B$1:$C$600,2,0),"")</f>
        <v xml:space="preserve">وينتر </v>
      </c>
      <c r="K44" s="52"/>
      <c r="M44" s="105">
        <f>IF(G44="","",_xlfn.IFNA((VLOOKUP(G44,help!L:M,2,0))*H44,_xlfn.IFNA((VLOOKUP(G44,help!P:Q,2,0))*H44,"غير مسجلة في المشتريات")))</f>
        <v>126.99999999999999</v>
      </c>
    </row>
    <row r="45" spans="2:13" ht="30.75" hidden="1" thickBot="1" x14ac:dyDescent="0.3">
      <c r="B45" s="13">
        <f>COUNTIFS($G$3:G45,'تقرير استهلاك خامات'!$D$4)</f>
        <v>0</v>
      </c>
      <c r="C45" s="13">
        <f>COUNTIFS($F$3:F45,'تقرير منتج تام'!$E$4)</f>
        <v>10</v>
      </c>
      <c r="D45" s="37" t="s">
        <v>11</v>
      </c>
      <c r="E45" s="38">
        <v>45174</v>
      </c>
      <c r="F45" s="28">
        <v>7</v>
      </c>
      <c r="G45" s="39" t="s">
        <v>72</v>
      </c>
      <c r="H45" s="40">
        <v>0.06</v>
      </c>
      <c r="I45" s="107" t="str">
        <f>IF(G45="","",_xlfn.IFNA(VLOOKUP(G45,'سجل المشتريات'!F:N,8,0),"غير مسجلة في المشتريات"))</f>
        <v>زجاجة</v>
      </c>
      <c r="J45" s="26" t="str">
        <f>_xlfn.IFNA(VLOOKUP(F45,الاوردرات!$B$1:$C$600,2,0),"")</f>
        <v xml:space="preserve">وينتر </v>
      </c>
      <c r="K45" s="52"/>
      <c r="M45" s="105">
        <f>IF(G45="","",_xlfn.IFNA((VLOOKUP(G45,help!L:M,2,0))*H45,_xlfn.IFNA((VLOOKUP(G45,help!P:Q,2,0))*H45,"غير مسجلة في المشتريات")))</f>
        <v>4.5</v>
      </c>
    </row>
    <row r="46" spans="2:13" ht="30.75" hidden="1" thickBot="1" x14ac:dyDescent="0.3">
      <c r="B46" s="13">
        <f>COUNTIFS($G$3:G46,'تقرير استهلاك خامات'!$D$4)</f>
        <v>0</v>
      </c>
      <c r="C46" s="13">
        <f>COUNTIFS($F$3:F46,'تقرير منتج تام'!$E$4)</f>
        <v>10</v>
      </c>
      <c r="D46" s="37" t="s">
        <v>12</v>
      </c>
      <c r="E46" s="38">
        <v>45175</v>
      </c>
      <c r="F46" s="28">
        <v>7</v>
      </c>
      <c r="G46" s="39" t="s">
        <v>42</v>
      </c>
      <c r="H46" s="40">
        <v>15</v>
      </c>
      <c r="I46" s="107" t="str">
        <f>IF(G46="","",_xlfn.IFNA(VLOOKUP(G46,'سجل المشتريات'!F:N,8,0),"غير مسجلة في المشتريات"))</f>
        <v>مللي</v>
      </c>
      <c r="J46" s="26" t="str">
        <f>_xlfn.IFNA(VLOOKUP(F46,الاوردرات!$B$1:$C$600,2,0),"")</f>
        <v xml:space="preserve">وينتر </v>
      </c>
      <c r="K46" s="52"/>
      <c r="M46" s="105">
        <f>IF(G46="","",_xlfn.IFNA((VLOOKUP(G46,help!L:M,2,0))*H46,_xlfn.IFNA((VLOOKUP(G46,help!P:Q,2,0))*H46,"غير مسجلة في المشتريات")))</f>
        <v>30</v>
      </c>
    </row>
    <row r="47" spans="2:13" ht="30.75" hidden="1" thickBot="1" x14ac:dyDescent="0.3">
      <c r="B47" s="13">
        <f>COUNTIFS($G$3:G47,'تقرير استهلاك خامات'!$D$4)</f>
        <v>0</v>
      </c>
      <c r="C47" s="13">
        <f>COUNTIFS($F$3:F47,'تقرير منتج تام'!$E$4)</f>
        <v>10</v>
      </c>
      <c r="D47" s="37" t="s">
        <v>12</v>
      </c>
      <c r="E47" s="38">
        <v>45175</v>
      </c>
      <c r="F47" s="28">
        <v>7</v>
      </c>
      <c r="G47" s="39" t="s">
        <v>139</v>
      </c>
      <c r="H47" s="40">
        <v>1</v>
      </c>
      <c r="I47" s="107" t="str">
        <f>IF(G47="","",_xlfn.IFNA(VLOOKUP(G47,'سجل المشتريات'!F:N,8,0),"غير مسجلة في المشتريات"))</f>
        <v>كيلو</v>
      </c>
      <c r="J47" s="26" t="str">
        <f>_xlfn.IFNA(VLOOKUP(F47,الاوردرات!$B$1:$C$600,2,0),"")</f>
        <v xml:space="preserve">وينتر </v>
      </c>
      <c r="K47" s="52"/>
      <c r="M47" s="105">
        <f>IF(G47="","",_xlfn.IFNA((VLOOKUP(G47,help!L:M,2,0))*H47,_xlfn.IFNA((VLOOKUP(G47,help!P:Q,2,0))*H47,"غير مسجلة في المشتريات")))</f>
        <v>116.66666666666667</v>
      </c>
    </row>
    <row r="48" spans="2:13" ht="30.75" hidden="1" thickBot="1" x14ac:dyDescent="0.3">
      <c r="B48" s="13">
        <f>COUNTIFS($G$3:G48,'تقرير استهلاك خامات'!$D$4)</f>
        <v>0</v>
      </c>
      <c r="C48" s="13">
        <f>COUNTIFS($F$3:F48,'تقرير منتج تام'!$E$4)</f>
        <v>10</v>
      </c>
      <c r="D48" s="37" t="s">
        <v>12</v>
      </c>
      <c r="E48" s="38">
        <v>45175</v>
      </c>
      <c r="F48" s="28">
        <v>7</v>
      </c>
      <c r="G48" s="39" t="s">
        <v>108</v>
      </c>
      <c r="H48" s="40">
        <v>1</v>
      </c>
      <c r="I48" s="107" t="str">
        <f>IF(G48="","",_xlfn.IFNA(VLOOKUP(G48,'سجل المشتريات'!F:N,8,0),"غير مسجلة في المشتريات"))</f>
        <v xml:space="preserve">لتر </v>
      </c>
      <c r="J48" s="26" t="str">
        <f>_xlfn.IFNA(VLOOKUP(F48,الاوردرات!$B$1:$C$600,2,0),"")</f>
        <v xml:space="preserve">وينتر </v>
      </c>
      <c r="K48" s="52"/>
      <c r="M48" s="105">
        <f>IF(G48="","",_xlfn.IFNA((VLOOKUP(G48,help!L:M,2,0))*H48,_xlfn.IFNA((VLOOKUP(G48,help!P:Q,2,0))*H48,"غير مسجلة في المشتريات")))</f>
        <v>32.564102564102562</v>
      </c>
    </row>
    <row r="49" spans="2:13" ht="30.75" hidden="1" thickBot="1" x14ac:dyDescent="0.3">
      <c r="B49" s="13">
        <f>COUNTIFS($G$3:G49,'تقرير استهلاك خامات'!$D$4)</f>
        <v>0</v>
      </c>
      <c r="C49" s="13">
        <f>COUNTIFS($F$3:F49,'تقرير منتج تام'!$E$4)</f>
        <v>10</v>
      </c>
      <c r="D49" s="37" t="s">
        <v>9</v>
      </c>
      <c r="E49" s="38">
        <v>45172</v>
      </c>
      <c r="F49" s="28">
        <v>8</v>
      </c>
      <c r="G49" s="39" t="s">
        <v>67</v>
      </c>
      <c r="H49" s="40">
        <v>0.75</v>
      </c>
      <c r="I49" s="107" t="str">
        <f>IF(G49="","",_xlfn.IFNA(VLOOKUP(G49,'سجل المشتريات'!F:N,8,0),"غير مسجلة في المشتريات"))</f>
        <v>كيلو</v>
      </c>
      <c r="J49" s="26" t="str">
        <f>_xlfn.IFNA(VLOOKUP(F49,الاوردرات!$B$1:$C$600,2,0),"")</f>
        <v xml:space="preserve">ترابيزة مودرن درج </v>
      </c>
      <c r="K49" s="52"/>
      <c r="M49" s="105">
        <f>IF(G49="","",_xlfn.IFNA((VLOOKUP(G49,help!L:M,2,0))*H49,_xlfn.IFNA((VLOOKUP(G49,help!P:Q,2,0))*H49,"غير مسجلة في المشتريات")))</f>
        <v>107.625</v>
      </c>
    </row>
    <row r="50" spans="2:13" ht="30.75" hidden="1" thickBot="1" x14ac:dyDescent="0.3">
      <c r="B50" s="13">
        <f>COUNTIFS($G$3:G50,'تقرير استهلاك خامات'!$D$4)</f>
        <v>0</v>
      </c>
      <c r="C50" s="13">
        <f>COUNTIFS($F$3:F50,'تقرير منتج تام'!$E$4)</f>
        <v>10</v>
      </c>
      <c r="D50" s="37" t="s">
        <v>9</v>
      </c>
      <c r="E50" s="38">
        <v>45172</v>
      </c>
      <c r="F50" s="28">
        <v>8</v>
      </c>
      <c r="G50" s="39" t="s">
        <v>108</v>
      </c>
      <c r="H50" s="40">
        <v>0.25</v>
      </c>
      <c r="I50" s="107" t="str">
        <f>IF(G50="","",_xlfn.IFNA(VLOOKUP(G50,'سجل المشتريات'!F:N,8,0),"غير مسجلة في المشتريات"))</f>
        <v xml:space="preserve">لتر </v>
      </c>
      <c r="J50" s="26" t="str">
        <f>_xlfn.IFNA(VLOOKUP(F50,الاوردرات!$B$1:$C$600,2,0),"")</f>
        <v xml:space="preserve">ترابيزة مودرن درج </v>
      </c>
      <c r="K50" s="52"/>
      <c r="M50" s="105">
        <f>IF(G50="","",_xlfn.IFNA((VLOOKUP(G50,help!L:M,2,0))*H50,_xlfn.IFNA((VLOOKUP(G50,help!P:Q,2,0))*H50,"غير مسجلة في المشتريات")))</f>
        <v>8.1410256410256405</v>
      </c>
    </row>
    <row r="51" spans="2:13" ht="30.75" hidden="1" thickBot="1" x14ac:dyDescent="0.3">
      <c r="B51" s="13">
        <f>COUNTIFS($G$3:G51,'تقرير استهلاك خامات'!$D$4)</f>
        <v>0</v>
      </c>
      <c r="C51" s="13">
        <f>COUNTIFS($F$3:F51,'تقرير منتج تام'!$E$4)</f>
        <v>10</v>
      </c>
      <c r="D51" s="37" t="s">
        <v>10</v>
      </c>
      <c r="E51" s="38">
        <v>45173</v>
      </c>
      <c r="F51" s="28">
        <v>8</v>
      </c>
      <c r="G51" s="39" t="s">
        <v>108</v>
      </c>
      <c r="H51" s="40">
        <v>1</v>
      </c>
      <c r="I51" s="107" t="str">
        <f>IF(G51="","",_xlfn.IFNA(VLOOKUP(G51,'سجل المشتريات'!F:N,8,0),"غير مسجلة في المشتريات"))</f>
        <v xml:space="preserve">لتر </v>
      </c>
      <c r="J51" s="26" t="str">
        <f>_xlfn.IFNA(VLOOKUP(F51,الاوردرات!$B$1:$C$600,2,0),"")</f>
        <v xml:space="preserve">ترابيزة مودرن درج </v>
      </c>
      <c r="K51" s="52"/>
      <c r="M51" s="105">
        <f>IF(G51="","",_xlfn.IFNA((VLOOKUP(G51,help!L:M,2,0))*H51,_xlfn.IFNA((VLOOKUP(G51,help!P:Q,2,0))*H51,"غير مسجلة في المشتريات")))</f>
        <v>32.564102564102562</v>
      </c>
    </row>
    <row r="52" spans="2:13" ht="30.75" hidden="1" thickBot="1" x14ac:dyDescent="0.3">
      <c r="B52" s="13">
        <f>COUNTIFS($G$3:G52,'تقرير استهلاك خامات'!$D$4)</f>
        <v>0</v>
      </c>
      <c r="C52" s="13">
        <f>COUNTIFS($F$3:F52,'تقرير منتج تام'!$E$4)</f>
        <v>10</v>
      </c>
      <c r="D52" s="37" t="s">
        <v>10</v>
      </c>
      <c r="E52" s="38">
        <v>45173</v>
      </c>
      <c r="F52" s="28">
        <v>8</v>
      </c>
      <c r="G52" s="39" t="s">
        <v>139</v>
      </c>
      <c r="H52" s="40">
        <v>0.25</v>
      </c>
      <c r="I52" s="107" t="str">
        <f>IF(G52="","",_xlfn.IFNA(VLOOKUP(G52,'سجل المشتريات'!F:N,8,0),"غير مسجلة في المشتريات"))</f>
        <v>كيلو</v>
      </c>
      <c r="J52" s="26" t="str">
        <f>_xlfn.IFNA(VLOOKUP(F52,الاوردرات!$B$1:$C$600,2,0),"")</f>
        <v xml:space="preserve">ترابيزة مودرن درج </v>
      </c>
      <c r="K52" s="52"/>
      <c r="M52" s="105">
        <f>IF(G52="","",_xlfn.IFNA((VLOOKUP(G52,help!L:M,2,0))*H52,_xlfn.IFNA((VLOOKUP(G52,help!P:Q,2,0))*H52,"غير مسجلة في المشتريات")))</f>
        <v>29.166666666666668</v>
      </c>
    </row>
    <row r="53" spans="2:13" ht="30.75" hidden="1" thickBot="1" x14ac:dyDescent="0.3">
      <c r="B53" s="13">
        <f>COUNTIFS($G$3:G53,'تقرير استهلاك خامات'!$D$4)</f>
        <v>0</v>
      </c>
      <c r="C53" s="13">
        <f>COUNTIFS($F$3:F53,'تقرير منتج تام'!$E$4)</f>
        <v>10</v>
      </c>
      <c r="D53" s="37" t="s">
        <v>10</v>
      </c>
      <c r="E53" s="38">
        <v>45173</v>
      </c>
      <c r="F53" s="28">
        <v>8</v>
      </c>
      <c r="G53" s="39" t="s">
        <v>56</v>
      </c>
      <c r="H53" s="40">
        <v>100</v>
      </c>
      <c r="I53" s="107" t="str">
        <f>IF(G53="","",_xlfn.IFNA(VLOOKUP(G53,'سجل المشتريات'!F:N,8,0),"غير مسجلة في المشتريات"))</f>
        <v>جرام</v>
      </c>
      <c r="J53" s="26" t="str">
        <f>_xlfn.IFNA(VLOOKUP(F53,الاوردرات!$B$1:$C$600,2,0),"")</f>
        <v xml:space="preserve">ترابيزة مودرن درج </v>
      </c>
      <c r="K53" s="52"/>
      <c r="M53" s="105">
        <f>IF(G53="","",_xlfn.IFNA((VLOOKUP(G53,help!L:M,2,0))*H53,_xlfn.IFNA((VLOOKUP(G53,help!P:Q,2,0))*H53,"غير مسجلة في المشتريات")))</f>
        <v>28.000000000000004</v>
      </c>
    </row>
    <row r="54" spans="2:13" ht="30.75" hidden="1" thickBot="1" x14ac:dyDescent="0.3">
      <c r="B54" s="13">
        <f>COUNTIFS($G$3:G54,'تقرير استهلاك خامات'!$D$4)</f>
        <v>0</v>
      </c>
      <c r="C54" s="13">
        <f>COUNTIFS($F$3:F54,'تقرير منتج تام'!$E$4)</f>
        <v>10</v>
      </c>
      <c r="D54" s="37" t="s">
        <v>10</v>
      </c>
      <c r="E54" s="38">
        <v>45173</v>
      </c>
      <c r="F54" s="28">
        <v>8</v>
      </c>
      <c r="G54" s="39" t="s">
        <v>72</v>
      </c>
      <c r="H54" s="40">
        <v>2.5000000000000001E-2</v>
      </c>
      <c r="I54" s="107" t="str">
        <f>IF(G54="","",_xlfn.IFNA(VLOOKUP(G54,'سجل المشتريات'!F:N,8,0),"غير مسجلة في المشتريات"))</f>
        <v>زجاجة</v>
      </c>
      <c r="J54" s="26" t="str">
        <f>_xlfn.IFNA(VLOOKUP(F54,الاوردرات!$B$1:$C$600,2,0),"")</f>
        <v xml:space="preserve">ترابيزة مودرن درج </v>
      </c>
      <c r="K54" s="52"/>
      <c r="M54" s="105">
        <f>IF(G54="","",_xlfn.IFNA((VLOOKUP(G54,help!L:M,2,0))*H54,_xlfn.IFNA((VLOOKUP(G54,help!P:Q,2,0))*H54,"غير مسجلة في المشتريات")))</f>
        <v>1.875</v>
      </c>
    </row>
    <row r="55" spans="2:13" ht="30.75" hidden="1" thickBot="1" x14ac:dyDescent="0.3">
      <c r="B55" s="13">
        <f>COUNTIFS($G$3:G55,'تقرير استهلاك خامات'!$D$4)</f>
        <v>0</v>
      </c>
      <c r="C55" s="13">
        <f>COUNTIFS($F$3:F55,'تقرير منتج تام'!$E$4)</f>
        <v>10</v>
      </c>
      <c r="D55" s="37" t="s">
        <v>10</v>
      </c>
      <c r="E55" s="38">
        <v>45173</v>
      </c>
      <c r="F55" s="28">
        <v>9</v>
      </c>
      <c r="G55" s="39" t="s">
        <v>109</v>
      </c>
      <c r="H55" s="40">
        <v>1</v>
      </c>
      <c r="I55" s="107" t="str">
        <f>IF(G55="","",_xlfn.IFNA(VLOOKUP(G55,'سجل المشتريات'!F:N,8,0),"غير مسجلة في المشتريات"))</f>
        <v xml:space="preserve">لتر </v>
      </c>
      <c r="J55" s="26" t="str">
        <f>_xlfn.IFNA(VLOOKUP(F55,الاوردرات!$B$1:$C$600,2,0),"")</f>
        <v xml:space="preserve">ترابيزة مودرن </v>
      </c>
      <c r="K55" s="52"/>
      <c r="M55" s="105">
        <f>IF(G55="","",_xlfn.IFNA((VLOOKUP(G55,help!L:M,2,0))*H55,_xlfn.IFNA((VLOOKUP(G55,help!P:Q,2,0))*H55,"غير مسجلة في المشتريات")))</f>
        <v>27.84</v>
      </c>
    </row>
    <row r="56" spans="2:13" ht="30.75" hidden="1" thickBot="1" x14ac:dyDescent="0.3">
      <c r="B56" s="13">
        <f>COUNTIFS($G$3:G56,'تقرير استهلاك خامات'!$D$4)</f>
        <v>0</v>
      </c>
      <c r="C56" s="13">
        <f>COUNTIFS($F$3:F56,'تقرير منتج تام'!$E$4)</f>
        <v>10</v>
      </c>
      <c r="D56" s="37" t="s">
        <v>10</v>
      </c>
      <c r="E56" s="38">
        <v>45173</v>
      </c>
      <c r="F56" s="28">
        <v>9</v>
      </c>
      <c r="G56" s="39" t="s">
        <v>67</v>
      </c>
      <c r="H56" s="40">
        <v>0.75</v>
      </c>
      <c r="I56" s="107" t="str">
        <f>IF(G56="","",_xlfn.IFNA(VLOOKUP(G56,'سجل المشتريات'!F:N,8,0),"غير مسجلة في المشتريات"))</f>
        <v>كيلو</v>
      </c>
      <c r="J56" s="26" t="str">
        <f>_xlfn.IFNA(VLOOKUP(F56,الاوردرات!$B$1:$C$600,2,0),"")</f>
        <v xml:space="preserve">ترابيزة مودرن </v>
      </c>
      <c r="K56" s="52"/>
      <c r="M56" s="105">
        <f>IF(G56="","",_xlfn.IFNA((VLOOKUP(G56,help!L:M,2,0))*H56,_xlfn.IFNA((VLOOKUP(G56,help!P:Q,2,0))*H56,"غير مسجلة في المشتريات")))</f>
        <v>107.625</v>
      </c>
    </row>
    <row r="57" spans="2:13" ht="30.75" hidden="1" thickBot="1" x14ac:dyDescent="0.3">
      <c r="B57" s="13">
        <f>COUNTIFS($G$3:G57,'تقرير استهلاك خامات'!$D$4)</f>
        <v>0</v>
      </c>
      <c r="C57" s="13">
        <f>COUNTIFS($F$3:F57,'تقرير منتج تام'!$E$4)</f>
        <v>10</v>
      </c>
      <c r="D57" s="37" t="s">
        <v>11</v>
      </c>
      <c r="E57" s="38">
        <v>45174</v>
      </c>
      <c r="F57" s="28">
        <v>9</v>
      </c>
      <c r="G57" s="39" t="s">
        <v>107</v>
      </c>
      <c r="H57" s="40">
        <v>0.125</v>
      </c>
      <c r="I57" s="107" t="str">
        <f>IF(G57="","",_xlfn.IFNA(VLOOKUP(G57,'سجل المشتريات'!F:N,8,0),"غير مسجلة في المشتريات"))</f>
        <v>كيلو</v>
      </c>
      <c r="J57" s="26" t="str">
        <f>_xlfn.IFNA(VLOOKUP(F57,الاوردرات!$B$1:$C$600,2,0),"")</f>
        <v xml:space="preserve">ترابيزة مودرن </v>
      </c>
      <c r="K57" s="52"/>
      <c r="M57" s="105">
        <f>IF(G57="","",_xlfn.IFNA((VLOOKUP(G57,help!L:M,2,0))*H57,_xlfn.IFNA((VLOOKUP(G57,help!P:Q,2,0))*H57,"غير مسجلة في المشتريات")))</f>
        <v>12.5</v>
      </c>
    </row>
    <row r="58" spans="2:13" ht="30.75" hidden="1" thickBot="1" x14ac:dyDescent="0.3">
      <c r="B58" s="13">
        <f>COUNTIFS($G$3:G58,'تقرير استهلاك خامات'!$D$4)</f>
        <v>0</v>
      </c>
      <c r="C58" s="13">
        <f>COUNTIFS($F$3:F58,'تقرير منتج تام'!$E$4)</f>
        <v>10</v>
      </c>
      <c r="D58" s="37" t="s">
        <v>11</v>
      </c>
      <c r="E58" s="38">
        <v>45174</v>
      </c>
      <c r="F58" s="28">
        <v>9</v>
      </c>
      <c r="G58" s="39" t="s">
        <v>139</v>
      </c>
      <c r="H58" s="40">
        <v>0.25</v>
      </c>
      <c r="I58" s="107" t="str">
        <f>IF(G58="","",_xlfn.IFNA(VLOOKUP(G58,'سجل المشتريات'!F:N,8,0),"غير مسجلة في المشتريات"))</f>
        <v>كيلو</v>
      </c>
      <c r="J58" s="26" t="str">
        <f>_xlfn.IFNA(VLOOKUP(F58,الاوردرات!$B$1:$C$600,2,0),"")</f>
        <v xml:space="preserve">ترابيزة مودرن </v>
      </c>
      <c r="K58" s="52"/>
      <c r="M58" s="105">
        <f>IF(G58="","",_xlfn.IFNA((VLOOKUP(G58,help!L:M,2,0))*H58,_xlfn.IFNA((VLOOKUP(G58,help!P:Q,2,0))*H58,"غير مسجلة في المشتريات")))</f>
        <v>29.166666666666668</v>
      </c>
    </row>
    <row r="59" spans="2:13" ht="30.75" hidden="1" thickBot="1" x14ac:dyDescent="0.3">
      <c r="B59" s="13">
        <f>COUNTIFS($G$3:G59,'تقرير استهلاك خامات'!$D$4)</f>
        <v>0</v>
      </c>
      <c r="C59" s="13">
        <f>COUNTIFS($F$3:F59,'تقرير منتج تام'!$E$4)</f>
        <v>10</v>
      </c>
      <c r="D59" s="37" t="s">
        <v>11</v>
      </c>
      <c r="E59" s="38">
        <v>45174</v>
      </c>
      <c r="F59" s="28">
        <v>9</v>
      </c>
      <c r="G59" s="39" t="s">
        <v>72</v>
      </c>
      <c r="H59" s="40">
        <v>0.4</v>
      </c>
      <c r="I59" s="107" t="str">
        <f>IF(G59="","",_xlfn.IFNA(VLOOKUP(G59,'سجل المشتريات'!F:N,8,0),"غير مسجلة في المشتريات"))</f>
        <v>زجاجة</v>
      </c>
      <c r="J59" s="26" t="str">
        <f>_xlfn.IFNA(VLOOKUP(F59,الاوردرات!$B$1:$C$600,2,0),"")</f>
        <v xml:space="preserve">ترابيزة مودرن </v>
      </c>
      <c r="K59" s="52"/>
      <c r="M59" s="105">
        <f>IF(G59="","",_xlfn.IFNA((VLOOKUP(G59,help!L:M,2,0))*H59,_xlfn.IFNA((VLOOKUP(G59,help!P:Q,2,0))*H59,"غير مسجلة في المشتريات")))</f>
        <v>30</v>
      </c>
    </row>
    <row r="60" spans="2:13" ht="30.75" hidden="1" thickBot="1" x14ac:dyDescent="0.3">
      <c r="B60" s="13">
        <f>COUNTIFS($G$3:G60,'تقرير استهلاك خامات'!$D$4)</f>
        <v>0</v>
      </c>
      <c r="C60" s="13">
        <f>COUNTIFS($F$3:F60,'تقرير منتج تام'!$E$4)</f>
        <v>10</v>
      </c>
      <c r="D60" s="37" t="s">
        <v>12</v>
      </c>
      <c r="E60" s="38">
        <v>45175</v>
      </c>
      <c r="F60" s="28">
        <v>9</v>
      </c>
      <c r="G60" s="39" t="s">
        <v>109</v>
      </c>
      <c r="H60" s="40">
        <v>1.5</v>
      </c>
      <c r="I60" s="107" t="str">
        <f>IF(G60="","",_xlfn.IFNA(VLOOKUP(G60,'سجل المشتريات'!F:N,8,0),"غير مسجلة في المشتريات"))</f>
        <v xml:space="preserve">لتر </v>
      </c>
      <c r="J60" s="26" t="str">
        <f>_xlfn.IFNA(VLOOKUP(F60,الاوردرات!$B$1:$C$600,2,0),"")</f>
        <v xml:space="preserve">ترابيزة مودرن </v>
      </c>
      <c r="K60" s="52"/>
      <c r="M60" s="105">
        <f>IF(G60="","",_xlfn.IFNA((VLOOKUP(G60,help!L:M,2,0))*H60,_xlfn.IFNA((VLOOKUP(G60,help!P:Q,2,0))*H60,"غير مسجلة في المشتريات")))</f>
        <v>41.76</v>
      </c>
    </row>
    <row r="61" spans="2:13" ht="30.75" hidden="1" thickBot="1" x14ac:dyDescent="0.3">
      <c r="B61" s="13">
        <f>COUNTIFS($G$3:G61,'تقرير استهلاك خامات'!$D$4)</f>
        <v>0</v>
      </c>
      <c r="C61" s="13">
        <f>COUNTIFS($F$3:F61,'تقرير منتج تام'!$E$4)</f>
        <v>10</v>
      </c>
      <c r="D61" s="37" t="s">
        <v>12</v>
      </c>
      <c r="E61" s="38">
        <v>45175</v>
      </c>
      <c r="F61" s="28">
        <v>9</v>
      </c>
      <c r="G61" s="39" t="s">
        <v>107</v>
      </c>
      <c r="H61" s="40">
        <v>0.125</v>
      </c>
      <c r="I61" s="107" t="str">
        <f>IF(G61="","",_xlfn.IFNA(VLOOKUP(G61,'سجل المشتريات'!F:N,8,0),"غير مسجلة في المشتريات"))</f>
        <v>كيلو</v>
      </c>
      <c r="J61" s="26" t="str">
        <f>_xlfn.IFNA(VLOOKUP(F61,الاوردرات!$B$1:$C$600,2,0),"")</f>
        <v xml:space="preserve">ترابيزة مودرن </v>
      </c>
      <c r="K61" s="52"/>
      <c r="M61" s="105">
        <f>IF(G61="","",_xlfn.IFNA((VLOOKUP(G61,help!L:M,2,0))*H61,_xlfn.IFNA((VLOOKUP(G61,help!P:Q,2,0))*H61,"غير مسجلة في المشتريات")))</f>
        <v>12.5</v>
      </c>
    </row>
    <row r="62" spans="2:13" ht="30.75" hidden="1" thickBot="1" x14ac:dyDescent="0.3">
      <c r="B62" s="13">
        <f>COUNTIFS($G$3:G62,'تقرير استهلاك خامات'!$D$4)</f>
        <v>0</v>
      </c>
      <c r="C62" s="13">
        <f>COUNTIFS($F$3:F62,'تقرير منتج تام'!$E$4)</f>
        <v>10</v>
      </c>
      <c r="D62" s="37" t="s">
        <v>12</v>
      </c>
      <c r="E62" s="38">
        <v>45175</v>
      </c>
      <c r="F62" s="28">
        <v>9</v>
      </c>
      <c r="G62" s="39" t="s">
        <v>55</v>
      </c>
      <c r="H62" s="40">
        <v>150</v>
      </c>
      <c r="I62" s="107" t="str">
        <f>IF(G62="","",_xlfn.IFNA(VLOOKUP(G62,'سجل المشتريات'!F:N,8,0),"غير مسجلة في المشتريات"))</f>
        <v>جرام</v>
      </c>
      <c r="J62" s="26" t="str">
        <f>_xlfn.IFNA(VLOOKUP(F62,الاوردرات!$B$1:$C$600,2,0),"")</f>
        <v xml:space="preserve">ترابيزة مودرن </v>
      </c>
      <c r="K62" s="52"/>
      <c r="M62" s="105">
        <f>IF(G62="","",_xlfn.IFNA((VLOOKUP(G62,help!L:M,2,0))*H62,_xlfn.IFNA((VLOOKUP(G62,help!P:Q,2,0))*H62,"غير مسجلة في المشتريات")))</f>
        <v>33</v>
      </c>
    </row>
    <row r="63" spans="2:13" ht="30.75" hidden="1" thickBot="1" x14ac:dyDescent="0.3">
      <c r="B63" s="13">
        <f>COUNTIFS($G$3:G63,'تقرير استهلاك خامات'!$D$4)</f>
        <v>0</v>
      </c>
      <c r="C63" s="13">
        <f>COUNTIFS($F$3:F63,'تقرير منتج تام'!$E$4)</f>
        <v>10</v>
      </c>
      <c r="D63" s="37" t="s">
        <v>13</v>
      </c>
      <c r="E63" s="38">
        <v>45176</v>
      </c>
      <c r="F63" s="28">
        <v>10</v>
      </c>
      <c r="G63" s="39" t="s">
        <v>67</v>
      </c>
      <c r="H63" s="40">
        <v>0.75</v>
      </c>
      <c r="I63" s="107" t="str">
        <f>IF(G63="","",_xlfn.IFNA(VLOOKUP(G63,'سجل المشتريات'!F:N,8,0),"غير مسجلة في المشتريات"))</f>
        <v>كيلو</v>
      </c>
      <c r="J63" s="26" t="str">
        <f>_xlfn.IFNA(VLOOKUP(F63,الاوردرات!$B$1:$C$600,2,0),"")</f>
        <v xml:space="preserve">ركنة سيتي </v>
      </c>
      <c r="K63" s="52"/>
      <c r="M63" s="105">
        <f>IF(G63="","",_xlfn.IFNA((VLOOKUP(G63,help!L:M,2,0))*H63,_xlfn.IFNA((VLOOKUP(G63,help!P:Q,2,0))*H63,"غير مسجلة في المشتريات")))</f>
        <v>107.625</v>
      </c>
    </row>
    <row r="64" spans="2:13" ht="30.75" hidden="1" thickBot="1" x14ac:dyDescent="0.3">
      <c r="B64" s="13">
        <f>COUNTIFS($G$3:G64,'تقرير استهلاك خامات'!$D$4)</f>
        <v>0</v>
      </c>
      <c r="C64" s="13">
        <f>COUNTIFS($F$3:F64,'تقرير منتج تام'!$E$4)</f>
        <v>10</v>
      </c>
      <c r="D64" s="37" t="s">
        <v>13</v>
      </c>
      <c r="E64" s="38">
        <v>45176</v>
      </c>
      <c r="F64" s="28">
        <v>10</v>
      </c>
      <c r="G64" s="39" t="s">
        <v>108</v>
      </c>
      <c r="H64" s="40">
        <v>1.5</v>
      </c>
      <c r="I64" s="107" t="str">
        <f>IF(G64="","",_xlfn.IFNA(VLOOKUP(G64,'سجل المشتريات'!F:N,8,0),"غير مسجلة في المشتريات"))</f>
        <v xml:space="preserve">لتر </v>
      </c>
      <c r="J64" s="26" t="str">
        <f>_xlfn.IFNA(VLOOKUP(F64,الاوردرات!$B$1:$C$600,2,0),"")</f>
        <v xml:space="preserve">ركنة سيتي </v>
      </c>
      <c r="K64" s="52"/>
      <c r="M64" s="105">
        <f>IF(G64="","",_xlfn.IFNA((VLOOKUP(G64,help!L:M,2,0))*H64,_xlfn.IFNA((VLOOKUP(G64,help!P:Q,2,0))*H64,"غير مسجلة في المشتريات")))</f>
        <v>48.84615384615384</v>
      </c>
    </row>
    <row r="65" spans="2:13" ht="30.75" hidden="1" thickBot="1" x14ac:dyDescent="0.3">
      <c r="B65" s="13">
        <f>COUNTIFS($G$3:G65,'تقرير استهلاك خامات'!$D$4)</f>
        <v>0</v>
      </c>
      <c r="C65" s="13">
        <f>COUNTIFS($F$3:F65,'تقرير منتج تام'!$E$4)</f>
        <v>10</v>
      </c>
      <c r="D65" s="37" t="s">
        <v>13</v>
      </c>
      <c r="E65" s="38">
        <v>45176</v>
      </c>
      <c r="F65" s="28">
        <v>10</v>
      </c>
      <c r="G65" s="39" t="s">
        <v>131</v>
      </c>
      <c r="H65" s="40">
        <v>0.1</v>
      </c>
      <c r="I65" s="107" t="str">
        <f>IF(G65="","",_xlfn.IFNA(VLOOKUP(G65,'سجل المشتريات'!F:N,8,0),"غير مسجلة في المشتريات"))</f>
        <v>كيلو</v>
      </c>
      <c r="J65" s="26" t="str">
        <f>_xlfn.IFNA(VLOOKUP(F65,الاوردرات!$B$1:$C$600,2,0),"")</f>
        <v xml:space="preserve">ركنة سيتي </v>
      </c>
      <c r="K65" s="52"/>
      <c r="M65" s="105">
        <f>IF(G65="","",_xlfn.IFNA((VLOOKUP(G65,help!L:M,2,0))*H65,_xlfn.IFNA((VLOOKUP(G65,help!P:Q,2,0))*H65,"غير مسجلة في المشتريات")))</f>
        <v>14</v>
      </c>
    </row>
    <row r="66" spans="2:13" ht="30.75" hidden="1" thickBot="1" x14ac:dyDescent="0.3">
      <c r="B66" s="13">
        <f>COUNTIFS($G$3:G66,'تقرير استهلاك خامات'!$D$4)</f>
        <v>0</v>
      </c>
      <c r="C66" s="13">
        <f>COUNTIFS($F$3:F66,'تقرير منتج تام'!$E$4)</f>
        <v>10</v>
      </c>
      <c r="D66" s="37" t="s">
        <v>8</v>
      </c>
      <c r="E66" s="38">
        <v>45178</v>
      </c>
      <c r="F66" s="28">
        <v>10</v>
      </c>
      <c r="G66" s="39" t="s">
        <v>67</v>
      </c>
      <c r="H66" s="40">
        <v>0.5</v>
      </c>
      <c r="I66" s="107" t="str">
        <f>IF(G66="","",_xlfn.IFNA(VLOOKUP(G66,'سجل المشتريات'!F:N,8,0),"غير مسجلة في المشتريات"))</f>
        <v>كيلو</v>
      </c>
      <c r="J66" s="26" t="str">
        <f>_xlfn.IFNA(VLOOKUP(F66,الاوردرات!$B$1:$C$600,2,0),"")</f>
        <v xml:space="preserve">ركنة سيتي </v>
      </c>
      <c r="K66" s="52"/>
      <c r="M66" s="105">
        <f>IF(G66="","",_xlfn.IFNA((VLOOKUP(G66,help!L:M,2,0))*H66,_xlfn.IFNA((VLOOKUP(G66,help!P:Q,2,0))*H66,"غير مسجلة في المشتريات")))</f>
        <v>71.75</v>
      </c>
    </row>
    <row r="67" spans="2:13" ht="30.75" hidden="1" thickBot="1" x14ac:dyDescent="0.3">
      <c r="B67" s="13">
        <f>COUNTIFS($G$3:G67,'تقرير استهلاك خامات'!$D$4)</f>
        <v>0</v>
      </c>
      <c r="C67" s="13">
        <f>COUNTIFS($F$3:F67,'تقرير منتج تام'!$E$4)</f>
        <v>10</v>
      </c>
      <c r="D67" s="37" t="s">
        <v>8</v>
      </c>
      <c r="E67" s="38">
        <v>45178</v>
      </c>
      <c r="F67" s="28">
        <v>10</v>
      </c>
      <c r="G67" s="39" t="s">
        <v>108</v>
      </c>
      <c r="H67" s="40">
        <v>0.5</v>
      </c>
      <c r="I67" s="107" t="str">
        <f>IF(G67="","",_xlfn.IFNA(VLOOKUP(G67,'سجل المشتريات'!F:N,8,0),"غير مسجلة في المشتريات"))</f>
        <v xml:space="preserve">لتر </v>
      </c>
      <c r="J67" s="26" t="str">
        <f>_xlfn.IFNA(VLOOKUP(F67,الاوردرات!$B$1:$C$600,2,0),"")</f>
        <v xml:space="preserve">ركنة سيتي </v>
      </c>
      <c r="K67" s="52"/>
      <c r="M67" s="105">
        <f>IF(G67="","",_xlfn.IFNA((VLOOKUP(G67,help!L:M,2,0))*H67,_xlfn.IFNA((VLOOKUP(G67,help!P:Q,2,0))*H67,"غير مسجلة في المشتريات")))</f>
        <v>16.282051282051281</v>
      </c>
    </row>
    <row r="68" spans="2:13" ht="30.75" hidden="1" thickBot="1" x14ac:dyDescent="0.3">
      <c r="B68" s="13">
        <f>COUNTIFS($G$3:G68,'تقرير استهلاك خامات'!$D$4)</f>
        <v>0</v>
      </c>
      <c r="C68" s="13">
        <f>COUNTIFS($F$3:F68,'تقرير منتج تام'!$E$4)</f>
        <v>10</v>
      </c>
      <c r="D68" s="37" t="s">
        <v>8</v>
      </c>
      <c r="E68" s="38">
        <v>45178</v>
      </c>
      <c r="F68" s="28">
        <v>10</v>
      </c>
      <c r="G68" s="39" t="s">
        <v>55</v>
      </c>
      <c r="H68" s="40">
        <v>400</v>
      </c>
      <c r="I68" s="107" t="str">
        <f>IF(G68="","",_xlfn.IFNA(VLOOKUP(G68,'سجل المشتريات'!F:N,8,0),"غير مسجلة في المشتريات"))</f>
        <v>جرام</v>
      </c>
      <c r="J68" s="26" t="str">
        <f>_xlfn.IFNA(VLOOKUP(F68,الاوردرات!$B$1:$C$600,2,0),"")</f>
        <v xml:space="preserve">ركنة سيتي </v>
      </c>
      <c r="K68" s="52"/>
      <c r="M68" s="105">
        <f>IF(G68="","",_xlfn.IFNA((VLOOKUP(G68,help!L:M,2,0))*H68,_xlfn.IFNA((VLOOKUP(G68,help!P:Q,2,0))*H68,"غير مسجلة في المشتريات")))</f>
        <v>88</v>
      </c>
    </row>
    <row r="69" spans="2:13" ht="30.75" hidden="1" thickBot="1" x14ac:dyDescent="0.3">
      <c r="B69" s="13">
        <f>COUNTIFS($G$3:G69,'تقرير استهلاك خامات'!$D$4)</f>
        <v>0</v>
      </c>
      <c r="C69" s="13">
        <f>COUNTIFS($F$3:F69,'تقرير منتج تام'!$E$4)</f>
        <v>10</v>
      </c>
      <c r="D69" s="37" t="s">
        <v>9</v>
      </c>
      <c r="E69" s="38">
        <v>45179</v>
      </c>
      <c r="F69" s="28">
        <v>10</v>
      </c>
      <c r="G69" s="39" t="s">
        <v>56</v>
      </c>
      <c r="H69" s="40">
        <v>200</v>
      </c>
      <c r="I69" s="107" t="str">
        <f>IF(G69="","",_xlfn.IFNA(VLOOKUP(G69,'سجل المشتريات'!F:N,8,0),"غير مسجلة في المشتريات"))</f>
        <v>جرام</v>
      </c>
      <c r="J69" s="26" t="str">
        <f>_xlfn.IFNA(VLOOKUP(F69,الاوردرات!$B$1:$C$600,2,0),"")</f>
        <v xml:space="preserve">ركنة سيتي </v>
      </c>
      <c r="K69" s="52"/>
      <c r="M69" s="105">
        <f>IF(G69="","",_xlfn.IFNA((VLOOKUP(G69,help!L:M,2,0))*H69,_xlfn.IFNA((VLOOKUP(G69,help!P:Q,2,0))*H69,"غير مسجلة في المشتريات")))</f>
        <v>56.000000000000007</v>
      </c>
    </row>
    <row r="70" spans="2:13" ht="30.75" hidden="1" thickBot="1" x14ac:dyDescent="0.3">
      <c r="B70" s="13">
        <f>COUNTIFS($G$3:G70,'تقرير استهلاك خامات'!$D$4)</f>
        <v>0</v>
      </c>
      <c r="C70" s="13">
        <f>COUNTIFS($F$3:F70,'تقرير منتج تام'!$E$4)</f>
        <v>10</v>
      </c>
      <c r="D70" s="37" t="s">
        <v>9</v>
      </c>
      <c r="E70" s="38">
        <v>45179</v>
      </c>
      <c r="F70" s="28">
        <v>10</v>
      </c>
      <c r="G70" s="39" t="s">
        <v>72</v>
      </c>
      <c r="H70" s="40">
        <v>0.4</v>
      </c>
      <c r="I70" s="107" t="str">
        <f>IF(G70="","",_xlfn.IFNA(VLOOKUP(G70,'سجل المشتريات'!F:N,8,0),"غير مسجلة في المشتريات"))</f>
        <v>زجاجة</v>
      </c>
      <c r="J70" s="26" t="str">
        <f>_xlfn.IFNA(VLOOKUP(F70,الاوردرات!$B$1:$C$600,2,0),"")</f>
        <v xml:space="preserve">ركنة سيتي </v>
      </c>
      <c r="K70" s="52"/>
      <c r="M70" s="105">
        <f>IF(G70="","",_xlfn.IFNA((VLOOKUP(G70,help!L:M,2,0))*H70,_xlfn.IFNA((VLOOKUP(G70,help!P:Q,2,0))*H70,"غير مسجلة في المشتريات")))</f>
        <v>30</v>
      </c>
    </row>
    <row r="71" spans="2:13" ht="30.75" hidden="1" thickBot="1" x14ac:dyDescent="0.3">
      <c r="B71" s="13">
        <f>COUNTIFS($G$3:G71,'تقرير استهلاك خامات'!$D$4)</f>
        <v>0</v>
      </c>
      <c r="C71" s="13">
        <f>COUNTIFS($F$3:F71,'تقرير منتج تام'!$E$4)</f>
        <v>10</v>
      </c>
      <c r="D71" s="37" t="s">
        <v>9</v>
      </c>
      <c r="E71" s="38">
        <v>45179</v>
      </c>
      <c r="F71" s="28">
        <v>10</v>
      </c>
      <c r="G71" s="39" t="s">
        <v>108</v>
      </c>
      <c r="H71" s="40">
        <v>3.9</v>
      </c>
      <c r="I71" s="107" t="str">
        <f>IF(G71="","",_xlfn.IFNA(VLOOKUP(G71,'سجل المشتريات'!F:N,8,0),"غير مسجلة في المشتريات"))</f>
        <v xml:space="preserve">لتر </v>
      </c>
      <c r="J71" s="26" t="str">
        <f>_xlfn.IFNA(VLOOKUP(F71,الاوردرات!$B$1:$C$600,2,0),"")</f>
        <v xml:space="preserve">ركنة سيتي </v>
      </c>
      <c r="K71" s="52"/>
      <c r="M71" s="105">
        <f>IF(G71="","",_xlfn.IFNA((VLOOKUP(G71,help!L:M,2,0))*H71,_xlfn.IFNA((VLOOKUP(G71,help!P:Q,2,0))*H71,"غير مسجلة في المشتريات")))</f>
        <v>126.99999999999999</v>
      </c>
    </row>
    <row r="72" spans="2:13" ht="30.75" hidden="1" thickBot="1" x14ac:dyDescent="0.3">
      <c r="B72" s="13">
        <f>COUNTIFS($G$3:G72,'تقرير استهلاك خامات'!$D$4)</f>
        <v>0</v>
      </c>
      <c r="C72" s="13">
        <f>COUNTIFS($F$3:F72,'تقرير منتج تام'!$E$4)</f>
        <v>10</v>
      </c>
      <c r="D72" s="37" t="s">
        <v>9</v>
      </c>
      <c r="E72" s="38">
        <v>45179</v>
      </c>
      <c r="F72" s="28">
        <v>10</v>
      </c>
      <c r="G72" s="39" t="s">
        <v>131</v>
      </c>
      <c r="H72" s="40">
        <v>0.5</v>
      </c>
      <c r="I72" s="107" t="str">
        <f>IF(G72="","",_xlfn.IFNA(VLOOKUP(G72,'سجل المشتريات'!F:N,8,0),"غير مسجلة في المشتريات"))</f>
        <v>كيلو</v>
      </c>
      <c r="J72" s="26" t="str">
        <f>_xlfn.IFNA(VLOOKUP(F72,الاوردرات!$B$1:$C$600,2,0),"")</f>
        <v xml:space="preserve">ركنة سيتي </v>
      </c>
      <c r="K72" s="52"/>
      <c r="M72" s="105">
        <f>IF(G72="","",_xlfn.IFNA((VLOOKUP(G72,help!L:M,2,0))*H72,_xlfn.IFNA((VLOOKUP(G72,help!P:Q,2,0))*H72,"غير مسجلة في المشتريات")))</f>
        <v>70</v>
      </c>
    </row>
    <row r="73" spans="2:13" ht="30.75" hidden="1" thickBot="1" x14ac:dyDescent="0.3">
      <c r="B73" s="13">
        <f>COUNTIFS($G$3:G73,'تقرير استهلاك خامات'!$D$4)</f>
        <v>0</v>
      </c>
      <c r="C73" s="13">
        <f>COUNTIFS($F$3:F73,'تقرير منتج تام'!$E$4)</f>
        <v>10</v>
      </c>
      <c r="D73" s="37" t="s">
        <v>9</v>
      </c>
      <c r="E73" s="38">
        <v>45179</v>
      </c>
      <c r="F73" s="28">
        <v>10</v>
      </c>
      <c r="G73" s="39" t="s">
        <v>139</v>
      </c>
      <c r="H73" s="40">
        <v>1</v>
      </c>
      <c r="I73" s="107" t="str">
        <f>IF(G73="","",_xlfn.IFNA(VLOOKUP(G73,'سجل المشتريات'!F:N,8,0),"غير مسجلة في المشتريات"))</f>
        <v>كيلو</v>
      </c>
      <c r="J73" s="26" t="str">
        <f>_xlfn.IFNA(VLOOKUP(F73,الاوردرات!$B$1:$C$600,2,0),"")</f>
        <v xml:space="preserve">ركنة سيتي </v>
      </c>
      <c r="K73" s="52"/>
      <c r="M73" s="105">
        <f>IF(G73="","",_xlfn.IFNA((VLOOKUP(G73,help!L:M,2,0))*H73,_xlfn.IFNA((VLOOKUP(G73,help!P:Q,2,0))*H73,"غير مسجلة في المشتريات")))</f>
        <v>116.66666666666667</v>
      </c>
    </row>
    <row r="74" spans="2:13" ht="30.75" hidden="1" thickBot="1" x14ac:dyDescent="0.3">
      <c r="B74" s="13">
        <f>COUNTIFS($G$3:G74,'تقرير استهلاك خامات'!$D$4)</f>
        <v>0</v>
      </c>
      <c r="C74" s="13">
        <f>COUNTIFS($F$3:F74,'تقرير منتج تام'!$E$4)</f>
        <v>10</v>
      </c>
      <c r="D74" s="37" t="s">
        <v>13</v>
      </c>
      <c r="E74" s="38">
        <v>45169</v>
      </c>
      <c r="F74" s="28">
        <v>11</v>
      </c>
      <c r="G74" s="39" t="s">
        <v>67</v>
      </c>
      <c r="H74" s="40">
        <v>1</v>
      </c>
      <c r="I74" s="107" t="str">
        <f>IF(G74="","",_xlfn.IFNA(VLOOKUP(G74,'سجل المشتريات'!F:N,8,0),"غير مسجلة في المشتريات"))</f>
        <v>كيلو</v>
      </c>
      <c r="J74" s="26" t="str">
        <f>_xlfn.IFNA(VLOOKUP(F74,الاوردرات!$B$1:$C$600,2,0),"")</f>
        <v xml:space="preserve">قنصول + براوز </v>
      </c>
      <c r="K74" s="52"/>
      <c r="M74" s="105">
        <f>IF(G74="","",_xlfn.IFNA((VLOOKUP(G74,help!L:M,2,0))*H74,_xlfn.IFNA((VLOOKUP(G74,help!P:Q,2,0))*H74,"غير مسجلة في المشتريات")))</f>
        <v>143.5</v>
      </c>
    </row>
    <row r="75" spans="2:13" ht="30.75" hidden="1" thickBot="1" x14ac:dyDescent="0.3">
      <c r="B75" s="13">
        <f>COUNTIFS($G$3:G75,'تقرير استهلاك خامات'!$D$4)</f>
        <v>0</v>
      </c>
      <c r="C75" s="13">
        <f>COUNTIFS($F$3:F75,'تقرير منتج تام'!$E$4)</f>
        <v>10</v>
      </c>
      <c r="D75" s="37" t="s">
        <v>13</v>
      </c>
      <c r="E75" s="38">
        <v>45169</v>
      </c>
      <c r="F75" s="28">
        <v>11</v>
      </c>
      <c r="G75" s="39" t="s">
        <v>108</v>
      </c>
      <c r="H75" s="40">
        <v>0.5</v>
      </c>
      <c r="I75" s="107" t="str">
        <f>IF(G75="","",_xlfn.IFNA(VLOOKUP(G75,'سجل المشتريات'!F:N,8,0),"غير مسجلة في المشتريات"))</f>
        <v xml:space="preserve">لتر </v>
      </c>
      <c r="J75" s="26" t="str">
        <f>_xlfn.IFNA(VLOOKUP(F75,الاوردرات!$B$1:$C$600,2,0),"")</f>
        <v xml:space="preserve">قنصول + براوز </v>
      </c>
      <c r="K75" s="52"/>
      <c r="M75" s="105">
        <f>IF(G75="","",_xlfn.IFNA((VLOOKUP(G75,help!L:M,2,0))*H75,_xlfn.IFNA((VLOOKUP(G75,help!P:Q,2,0))*H75,"غير مسجلة في المشتريات")))</f>
        <v>16.282051282051281</v>
      </c>
    </row>
    <row r="76" spans="2:13" ht="30.75" hidden="1" thickBot="1" x14ac:dyDescent="0.3">
      <c r="B76" s="13">
        <f>COUNTIFS($G$3:G76,'تقرير استهلاك خامات'!$D$4)</f>
        <v>0</v>
      </c>
      <c r="C76" s="13">
        <f>COUNTIFS($F$3:F76,'تقرير منتج تام'!$E$4)</f>
        <v>10</v>
      </c>
      <c r="D76" s="37" t="s">
        <v>13</v>
      </c>
      <c r="E76" s="38">
        <v>45169</v>
      </c>
      <c r="F76" s="28">
        <v>11</v>
      </c>
      <c r="G76" s="39" t="s">
        <v>75</v>
      </c>
      <c r="H76" s="40">
        <v>0.1</v>
      </c>
      <c r="I76" s="107" t="str">
        <f>IF(G76="","",_xlfn.IFNA(VLOOKUP(G76,'سجل المشتريات'!F:N,8,0),"غير مسجلة في المشتريات"))</f>
        <v>كيلو</v>
      </c>
      <c r="J76" s="26" t="str">
        <f>_xlfn.IFNA(VLOOKUP(F76,الاوردرات!$B$1:$C$600,2,0),"")</f>
        <v xml:space="preserve">قنصول + براوز </v>
      </c>
      <c r="K76" s="52"/>
      <c r="M76" s="105">
        <f>IF(G76="","",_xlfn.IFNA((VLOOKUP(G76,help!L:M,2,0))*H76,_xlfn.IFNA((VLOOKUP(G76,help!P:Q,2,0))*H76,"غير مسجلة في المشتريات")))</f>
        <v>10.5</v>
      </c>
    </row>
    <row r="77" spans="2:13" ht="30.75" hidden="1" thickBot="1" x14ac:dyDescent="0.3">
      <c r="B77" s="13">
        <f>COUNTIFS($G$3:G77,'تقرير استهلاك خامات'!$D$4)</f>
        <v>0</v>
      </c>
      <c r="C77" s="13">
        <f>COUNTIFS($F$3:F77,'تقرير منتج تام'!$E$4)</f>
        <v>10</v>
      </c>
      <c r="D77" s="37" t="s">
        <v>8</v>
      </c>
      <c r="E77" s="38">
        <v>45171</v>
      </c>
      <c r="F77" s="28">
        <v>11</v>
      </c>
      <c r="G77" s="39" t="s">
        <v>138</v>
      </c>
      <c r="H77" s="40">
        <v>0.5</v>
      </c>
      <c r="I77" s="107" t="str">
        <f>IF(G77="","",_xlfn.IFNA(VLOOKUP(G77,'سجل المشتريات'!F:N,8,0),"غير مسجلة في المشتريات"))</f>
        <v>كيلو</v>
      </c>
      <c r="J77" s="26" t="str">
        <f>_xlfn.IFNA(VLOOKUP(F77,الاوردرات!$B$1:$C$600,2,0),"")</f>
        <v xml:space="preserve">قنصول + براوز </v>
      </c>
      <c r="K77" s="52"/>
      <c r="M77" s="105">
        <f>IF(G77="","",_xlfn.IFNA((VLOOKUP(G77,help!L:M,2,0))*H77,_xlfn.IFNA((VLOOKUP(G77,help!P:Q,2,0))*H77,"غير مسجلة في المشتريات")))</f>
        <v>39</v>
      </c>
    </row>
    <row r="78" spans="2:13" ht="30.75" hidden="1" thickBot="1" x14ac:dyDescent="0.3">
      <c r="B78" s="13">
        <f>COUNTIFS($G$3:G78,'تقرير استهلاك خامات'!$D$4)</f>
        <v>0</v>
      </c>
      <c r="C78" s="13">
        <f>COUNTIFS($F$3:F78,'تقرير منتج تام'!$E$4)</f>
        <v>10</v>
      </c>
      <c r="D78" s="37" t="s">
        <v>8</v>
      </c>
      <c r="E78" s="38">
        <v>45171</v>
      </c>
      <c r="F78" s="28">
        <v>11</v>
      </c>
      <c r="G78" s="39" t="s">
        <v>108</v>
      </c>
      <c r="H78" s="40">
        <v>2</v>
      </c>
      <c r="I78" s="107" t="str">
        <f>IF(G78="","",_xlfn.IFNA(VLOOKUP(G78,'سجل المشتريات'!F:N,8,0),"غير مسجلة في المشتريات"))</f>
        <v xml:space="preserve">لتر </v>
      </c>
      <c r="J78" s="26" t="str">
        <f>_xlfn.IFNA(VLOOKUP(F78,الاوردرات!$B$1:$C$600,2,0),"")</f>
        <v xml:space="preserve">قنصول + براوز </v>
      </c>
      <c r="K78" s="52"/>
      <c r="M78" s="105">
        <f>IF(G78="","",_xlfn.IFNA((VLOOKUP(G78,help!L:M,2,0))*H78,_xlfn.IFNA((VLOOKUP(G78,help!P:Q,2,0))*H78,"غير مسجلة في المشتريات")))</f>
        <v>65.128205128205124</v>
      </c>
    </row>
    <row r="79" spans="2:13" ht="30.75" hidden="1" thickBot="1" x14ac:dyDescent="0.3">
      <c r="B79" s="13">
        <f>COUNTIFS($G$3:G79,'تقرير استهلاك خامات'!$D$4)</f>
        <v>0</v>
      </c>
      <c r="C79" s="13">
        <f>COUNTIFS($F$3:F79,'تقرير منتج تام'!$E$4)</f>
        <v>10</v>
      </c>
      <c r="D79" s="37" t="s">
        <v>12</v>
      </c>
      <c r="E79" s="38">
        <v>45175</v>
      </c>
      <c r="F79" s="28">
        <v>11</v>
      </c>
      <c r="G79" s="39" t="s">
        <v>70</v>
      </c>
      <c r="H79" s="40">
        <v>0.5</v>
      </c>
      <c r="I79" s="107" t="str">
        <f>IF(G79="","",_xlfn.IFNA(VLOOKUP(G79,'سجل المشتريات'!F:N,8,0),"غير مسجلة في المشتريات"))</f>
        <v>كيلو</v>
      </c>
      <c r="J79" s="26" t="str">
        <f>_xlfn.IFNA(VLOOKUP(F79,الاوردرات!$B$1:$C$600,2,0),"")</f>
        <v xml:space="preserve">قنصول + براوز </v>
      </c>
      <c r="K79" s="52"/>
      <c r="M79" s="105">
        <f>IF(G79="","",_xlfn.IFNA((VLOOKUP(G79,help!L:M,2,0))*H79,_xlfn.IFNA((VLOOKUP(G79,help!P:Q,2,0))*H79,"غير مسجلة في المشتريات")))</f>
        <v>27.325581395348838</v>
      </c>
    </row>
    <row r="80" spans="2:13" ht="30.75" hidden="1" thickBot="1" x14ac:dyDescent="0.3">
      <c r="B80" s="13">
        <f>COUNTIFS($G$3:G80,'تقرير استهلاك خامات'!$D$4)</f>
        <v>0</v>
      </c>
      <c r="C80" s="13">
        <f>COUNTIFS($F$3:F80,'تقرير منتج تام'!$E$4)</f>
        <v>10</v>
      </c>
      <c r="D80" s="37" t="s">
        <v>12</v>
      </c>
      <c r="E80" s="38">
        <v>45175</v>
      </c>
      <c r="F80" s="28">
        <v>11</v>
      </c>
      <c r="G80" s="39" t="s">
        <v>108</v>
      </c>
      <c r="H80" s="40">
        <v>1</v>
      </c>
      <c r="I80" s="107" t="str">
        <f>IF(G80="","",_xlfn.IFNA(VLOOKUP(G80,'سجل المشتريات'!F:N,8,0),"غير مسجلة في المشتريات"))</f>
        <v xml:space="preserve">لتر </v>
      </c>
      <c r="J80" s="26" t="str">
        <f>_xlfn.IFNA(VLOOKUP(F80,الاوردرات!$B$1:$C$600,2,0),"")</f>
        <v xml:space="preserve">قنصول + براوز </v>
      </c>
      <c r="K80" s="52"/>
      <c r="M80" s="105">
        <f>IF(G80="","",_xlfn.IFNA((VLOOKUP(G80,help!L:M,2,0))*H80,_xlfn.IFNA((VLOOKUP(G80,help!P:Q,2,0))*H80,"غير مسجلة في المشتريات")))</f>
        <v>32.564102564102562</v>
      </c>
    </row>
    <row r="81" spans="2:13" ht="30.75" hidden="1" thickBot="1" x14ac:dyDescent="0.3">
      <c r="B81" s="13">
        <f>COUNTIFS($G$3:G81,'تقرير استهلاك خامات'!$D$4)</f>
        <v>0</v>
      </c>
      <c r="C81" s="13">
        <f>COUNTIFS($F$3:F81,'تقرير منتج تام'!$E$4)</f>
        <v>10</v>
      </c>
      <c r="D81" s="37" t="s">
        <v>13</v>
      </c>
      <c r="E81" s="38">
        <v>45176</v>
      </c>
      <c r="F81" s="28">
        <v>11</v>
      </c>
      <c r="G81" s="39" t="s">
        <v>140</v>
      </c>
      <c r="H81" s="40">
        <v>0.5</v>
      </c>
      <c r="I81" s="107" t="str">
        <f>IF(G81="","",_xlfn.IFNA(VLOOKUP(G81,'سجل المشتريات'!F:N,8,0),"غير مسجلة في المشتريات"))</f>
        <v>كيلو</v>
      </c>
      <c r="J81" s="26" t="str">
        <f>_xlfn.IFNA(VLOOKUP(F81,الاوردرات!$B$1:$C$600,2,0),"")</f>
        <v xml:space="preserve">قنصول + براوز </v>
      </c>
      <c r="K81" s="52"/>
      <c r="M81" s="105">
        <f>IF(G81="","",_xlfn.IFNA((VLOOKUP(G81,help!L:M,2,0))*H81,_xlfn.IFNA((VLOOKUP(G81,help!P:Q,2,0))*H81,"غير مسجلة في المشتريات")))</f>
        <v>60</v>
      </c>
    </row>
    <row r="82" spans="2:13" ht="30.75" hidden="1" thickBot="1" x14ac:dyDescent="0.3">
      <c r="B82" s="13">
        <f>COUNTIFS($G$3:G82,'تقرير استهلاك خامات'!$D$4)</f>
        <v>0</v>
      </c>
      <c r="C82" s="13">
        <f>COUNTIFS($F$3:F82,'تقرير منتج تام'!$E$4)</f>
        <v>10</v>
      </c>
      <c r="D82" s="37" t="s">
        <v>13</v>
      </c>
      <c r="E82" s="38">
        <v>45176</v>
      </c>
      <c r="F82" s="28">
        <v>11</v>
      </c>
      <c r="G82" s="39" t="s">
        <v>64</v>
      </c>
      <c r="H82" s="40">
        <v>0.125</v>
      </c>
      <c r="I82" s="107" t="str">
        <f>IF(G82="","",_xlfn.IFNA(VLOOKUP(G82,'سجل المشتريات'!F:N,8,0),"غير مسجلة في المشتريات"))</f>
        <v>كيلو</v>
      </c>
      <c r="J82" s="26" t="str">
        <f>_xlfn.IFNA(VLOOKUP(F82,الاوردرات!$B$1:$C$600,2,0),"")</f>
        <v xml:space="preserve">قنصول + براوز </v>
      </c>
      <c r="K82" s="52"/>
      <c r="M82" s="105">
        <f>IF(G82="","",_xlfn.IFNA((VLOOKUP(G82,help!L:M,2,0))*H82,_xlfn.IFNA((VLOOKUP(G82,help!P:Q,2,0))*H82,"غير مسجلة في المشتريات")))</f>
        <v>13.839285714285715</v>
      </c>
    </row>
    <row r="83" spans="2:13" ht="30.75" hidden="1" thickBot="1" x14ac:dyDescent="0.3">
      <c r="B83" s="13">
        <f>COUNTIFS($G$3:G83,'تقرير استهلاك خامات'!$D$4)</f>
        <v>0</v>
      </c>
      <c r="C83" s="13">
        <f>COUNTIFS($F$3:F83,'تقرير منتج تام'!$E$4)</f>
        <v>10</v>
      </c>
      <c r="D83" s="37" t="s">
        <v>13</v>
      </c>
      <c r="E83" s="38">
        <v>45176</v>
      </c>
      <c r="F83" s="28">
        <v>11</v>
      </c>
      <c r="G83" s="39" t="s">
        <v>108</v>
      </c>
      <c r="H83" s="40">
        <v>1.5</v>
      </c>
      <c r="I83" s="107" t="str">
        <f>IF(G83="","",_xlfn.IFNA(VLOOKUP(G83,'سجل المشتريات'!F:N,8,0),"غير مسجلة في المشتريات"))</f>
        <v xml:space="preserve">لتر </v>
      </c>
      <c r="J83" s="26" t="str">
        <f>_xlfn.IFNA(VLOOKUP(F83,الاوردرات!$B$1:$C$600,2,0),"")</f>
        <v xml:space="preserve">قنصول + براوز </v>
      </c>
      <c r="K83" s="52"/>
      <c r="M83" s="105">
        <f>IF(G83="","",_xlfn.IFNA((VLOOKUP(G83,help!L:M,2,0))*H83,_xlfn.IFNA((VLOOKUP(G83,help!P:Q,2,0))*H83,"غير مسجلة في المشتريات")))</f>
        <v>48.84615384615384</v>
      </c>
    </row>
    <row r="84" spans="2:13" ht="30.75" hidden="1" thickBot="1" x14ac:dyDescent="0.3">
      <c r="B84" s="13">
        <f>COUNTIFS($G$3:G84,'تقرير استهلاك خامات'!$D$4)</f>
        <v>0</v>
      </c>
      <c r="C84" s="13">
        <f>COUNTIFS($F$3:F84,'تقرير منتج تام'!$E$4)</f>
        <v>10</v>
      </c>
      <c r="D84" s="37" t="s">
        <v>9</v>
      </c>
      <c r="E84" s="38">
        <v>45172</v>
      </c>
      <c r="F84" s="28">
        <v>12</v>
      </c>
      <c r="G84" s="39" t="s">
        <v>186</v>
      </c>
      <c r="H84" s="40">
        <v>0.25</v>
      </c>
      <c r="I84" s="107" t="str">
        <f>IF(G84="","",_xlfn.IFNA(VLOOKUP(G84,'سجل المشتريات'!F:N,8,0),"غير مسجلة في المشتريات"))</f>
        <v>علبة</v>
      </c>
      <c r="J84" s="26" t="str">
        <f>_xlfn.IFNA(VLOOKUP(F84,الاوردرات!$B$1:$C$600,2,0),"")</f>
        <v xml:space="preserve">اوكتوبوس </v>
      </c>
      <c r="K84" s="52"/>
      <c r="M84" s="105">
        <f>IF(G84="","",_xlfn.IFNA((VLOOKUP(G84,help!L:M,2,0))*H84,_xlfn.IFNA((VLOOKUP(G84,help!P:Q,2,0))*H84,"غير مسجلة في المشتريات")))</f>
        <v>28.5</v>
      </c>
    </row>
    <row r="85" spans="2:13" ht="30.75" hidden="1" thickBot="1" x14ac:dyDescent="0.3">
      <c r="B85" s="13">
        <f>COUNTIFS($G$3:G85,'تقرير استهلاك خامات'!$D$4)</f>
        <v>0</v>
      </c>
      <c r="C85" s="13">
        <f>COUNTIFS($F$3:F85,'تقرير منتج تام'!$E$4)</f>
        <v>10</v>
      </c>
      <c r="D85" s="37" t="s">
        <v>9</v>
      </c>
      <c r="E85" s="38">
        <v>45172</v>
      </c>
      <c r="F85" s="28">
        <v>12</v>
      </c>
      <c r="G85" s="39" t="s">
        <v>76</v>
      </c>
      <c r="H85" s="40">
        <v>0.2</v>
      </c>
      <c r="I85" s="107" t="str">
        <f>IF(G85="","",_xlfn.IFNA(VLOOKUP(G85,'سجل المشتريات'!F:N,8,0),"غير مسجلة في المشتريات"))</f>
        <v>كيلو</v>
      </c>
      <c r="J85" s="26" t="str">
        <f>_xlfn.IFNA(VLOOKUP(F85,الاوردرات!$B$1:$C$600,2,0),"")</f>
        <v xml:space="preserve">اوكتوبوس </v>
      </c>
      <c r="K85" s="52"/>
      <c r="M85" s="105">
        <f>IF(G85="","",_xlfn.IFNA((VLOOKUP(G85,help!L:M,2,0))*H85,_xlfn.IFNA((VLOOKUP(G85,help!P:Q,2,0))*H85,"غير مسجلة في المشتريات")))</f>
        <v>15</v>
      </c>
    </row>
    <row r="86" spans="2:13" ht="30.75" hidden="1" thickBot="1" x14ac:dyDescent="0.3">
      <c r="B86" s="13">
        <f>COUNTIFS($G$3:G86,'تقرير استهلاك خامات'!$D$4)</f>
        <v>0</v>
      </c>
      <c r="C86" s="13">
        <f>COUNTIFS($F$3:F86,'تقرير منتج تام'!$E$4)</f>
        <v>10</v>
      </c>
      <c r="D86" s="37" t="s">
        <v>9</v>
      </c>
      <c r="E86" s="38">
        <v>45172</v>
      </c>
      <c r="F86" s="28">
        <v>12</v>
      </c>
      <c r="G86" s="39" t="s">
        <v>107</v>
      </c>
      <c r="H86" s="40">
        <v>1</v>
      </c>
      <c r="I86" s="107" t="str">
        <f>IF(G86="","",_xlfn.IFNA(VLOOKUP(G86,'سجل المشتريات'!F:N,8,0),"غير مسجلة في المشتريات"))</f>
        <v>كيلو</v>
      </c>
      <c r="J86" s="26" t="str">
        <f>_xlfn.IFNA(VLOOKUP(F86,الاوردرات!$B$1:$C$600,2,0),"")</f>
        <v xml:space="preserve">اوكتوبوس </v>
      </c>
      <c r="K86" s="52"/>
      <c r="M86" s="105">
        <f>IF(G86="","",_xlfn.IFNA((VLOOKUP(G86,help!L:M,2,0))*H86,_xlfn.IFNA((VLOOKUP(G86,help!P:Q,2,0))*H86,"غير مسجلة في المشتريات")))</f>
        <v>100</v>
      </c>
    </row>
    <row r="87" spans="2:13" ht="30.75" hidden="1" thickBot="1" x14ac:dyDescent="0.3">
      <c r="B87" s="13">
        <f>COUNTIFS($G$3:G87,'تقرير استهلاك خامات'!$D$4)</f>
        <v>0</v>
      </c>
      <c r="C87" s="13">
        <f>COUNTIFS($F$3:F87,'تقرير منتج تام'!$E$4)</f>
        <v>10</v>
      </c>
      <c r="D87" s="37" t="s">
        <v>9</v>
      </c>
      <c r="E87" s="38">
        <v>45172</v>
      </c>
      <c r="F87" s="28">
        <v>12</v>
      </c>
      <c r="G87" s="39" t="s">
        <v>109</v>
      </c>
      <c r="H87" s="40">
        <v>2</v>
      </c>
      <c r="I87" s="107" t="str">
        <f>IF(G87="","",_xlfn.IFNA(VLOOKUP(G87,'سجل المشتريات'!F:N,8,0),"غير مسجلة في المشتريات"))</f>
        <v xml:space="preserve">لتر </v>
      </c>
      <c r="J87" s="26" t="str">
        <f>_xlfn.IFNA(VLOOKUP(F87,الاوردرات!$B$1:$C$600,2,0),"")</f>
        <v xml:space="preserve">اوكتوبوس </v>
      </c>
      <c r="K87" s="52"/>
      <c r="M87" s="105">
        <f>IF(G87="","",_xlfn.IFNA((VLOOKUP(G87,help!L:M,2,0))*H87,_xlfn.IFNA((VLOOKUP(G87,help!P:Q,2,0))*H87,"غير مسجلة في المشتريات")))</f>
        <v>55.68</v>
      </c>
    </row>
    <row r="88" spans="2:13" ht="30.75" hidden="1" thickBot="1" x14ac:dyDescent="0.3">
      <c r="B88" s="13">
        <f>COUNTIFS($G$3:G88,'تقرير استهلاك خامات'!$D$4)</f>
        <v>0</v>
      </c>
      <c r="C88" s="13">
        <f>COUNTIFS($F$3:F88,'تقرير منتج تام'!$E$4)</f>
        <v>10</v>
      </c>
      <c r="D88" s="37" t="s">
        <v>9</v>
      </c>
      <c r="E88" s="38">
        <v>45172</v>
      </c>
      <c r="F88" s="28">
        <v>12</v>
      </c>
      <c r="G88" s="39" t="s">
        <v>77</v>
      </c>
      <c r="H88" s="40">
        <v>0.5</v>
      </c>
      <c r="I88" s="107" t="str">
        <f>IF(G88="","",_xlfn.IFNA(VLOOKUP(G88,'سجل المشتريات'!F:N,8,0),"غير مسجلة في المشتريات"))</f>
        <v>كيلو</v>
      </c>
      <c r="J88" s="26" t="str">
        <f>_xlfn.IFNA(VLOOKUP(F88,الاوردرات!$B$1:$C$600,2,0),"")</f>
        <v xml:space="preserve">اوكتوبوس </v>
      </c>
      <c r="K88" s="52"/>
      <c r="M88" s="105">
        <f>IF(G88="","",_xlfn.IFNA((VLOOKUP(G88,help!L:M,2,0))*H88,_xlfn.IFNA((VLOOKUP(G88,help!P:Q,2,0))*H88,"غير مسجلة في المشتريات")))</f>
        <v>25</v>
      </c>
    </row>
    <row r="89" spans="2:13" ht="30.75" hidden="1" thickBot="1" x14ac:dyDescent="0.3">
      <c r="B89" s="13">
        <f>COUNTIFS($G$3:G89,'تقرير استهلاك خامات'!$D$4)</f>
        <v>0</v>
      </c>
      <c r="C89" s="13">
        <f>COUNTIFS($F$3:F89,'تقرير منتج تام'!$E$4)</f>
        <v>10</v>
      </c>
      <c r="D89" s="37" t="s">
        <v>10</v>
      </c>
      <c r="E89" s="38">
        <v>45173</v>
      </c>
      <c r="F89" s="28">
        <v>12</v>
      </c>
      <c r="G89" s="39" t="s">
        <v>67</v>
      </c>
      <c r="H89" s="40">
        <v>2</v>
      </c>
      <c r="I89" s="107" t="str">
        <f>IF(G89="","",_xlfn.IFNA(VLOOKUP(G89,'سجل المشتريات'!F:N,8,0),"غير مسجلة في المشتريات"))</f>
        <v>كيلو</v>
      </c>
      <c r="J89" s="26" t="str">
        <f>_xlfn.IFNA(VLOOKUP(F89,الاوردرات!$B$1:$C$600,2,0),"")</f>
        <v xml:space="preserve">اوكتوبوس </v>
      </c>
      <c r="K89" s="52"/>
      <c r="M89" s="105">
        <f>IF(G89="","",_xlfn.IFNA((VLOOKUP(G89,help!L:M,2,0))*H89,_xlfn.IFNA((VLOOKUP(G89,help!P:Q,2,0))*H89,"غير مسجلة في المشتريات")))</f>
        <v>287</v>
      </c>
    </row>
    <row r="90" spans="2:13" ht="30.75" hidden="1" thickBot="1" x14ac:dyDescent="0.3">
      <c r="B90" s="13">
        <f>COUNTIFS($G$3:G90,'تقرير استهلاك خامات'!$D$4)</f>
        <v>0</v>
      </c>
      <c r="C90" s="13">
        <f>COUNTIFS($F$3:F90,'تقرير منتج تام'!$E$4)</f>
        <v>10</v>
      </c>
      <c r="D90" s="37" t="s">
        <v>10</v>
      </c>
      <c r="E90" s="38">
        <v>45173</v>
      </c>
      <c r="F90" s="28">
        <v>12</v>
      </c>
      <c r="G90" s="39" t="s">
        <v>109</v>
      </c>
      <c r="H90" s="40">
        <v>1</v>
      </c>
      <c r="I90" s="107" t="str">
        <f>IF(G90="","",_xlfn.IFNA(VLOOKUP(G90,'سجل المشتريات'!F:N,8,0),"غير مسجلة في المشتريات"))</f>
        <v xml:space="preserve">لتر </v>
      </c>
      <c r="J90" s="26" t="str">
        <f>_xlfn.IFNA(VLOOKUP(F90,الاوردرات!$B$1:$C$600,2,0),"")</f>
        <v xml:space="preserve">اوكتوبوس </v>
      </c>
      <c r="K90" s="52"/>
      <c r="M90" s="105">
        <f>IF(G90="","",_xlfn.IFNA((VLOOKUP(G90,help!L:M,2,0))*H90,_xlfn.IFNA((VLOOKUP(G90,help!P:Q,2,0))*H90,"غير مسجلة في المشتريات")))</f>
        <v>27.84</v>
      </c>
    </row>
    <row r="91" spans="2:13" ht="30.75" hidden="1" thickBot="1" x14ac:dyDescent="0.3">
      <c r="B91" s="13">
        <f>COUNTIFS($G$3:G91,'تقرير استهلاك خامات'!$D$4)</f>
        <v>0</v>
      </c>
      <c r="C91" s="13">
        <f>COUNTIFS($F$3:F91,'تقرير منتج تام'!$E$4)</f>
        <v>10</v>
      </c>
      <c r="D91" s="37" t="s">
        <v>11</v>
      </c>
      <c r="E91" s="38">
        <v>45174</v>
      </c>
      <c r="F91" s="28">
        <v>12</v>
      </c>
      <c r="G91" s="39" t="s">
        <v>70</v>
      </c>
      <c r="H91" s="40">
        <v>2</v>
      </c>
      <c r="I91" s="107" t="str">
        <f>IF(G91="","",_xlfn.IFNA(VLOOKUP(G91,'سجل المشتريات'!F:N,8,0),"غير مسجلة في المشتريات"))</f>
        <v>كيلو</v>
      </c>
      <c r="J91" s="26" t="str">
        <f>_xlfn.IFNA(VLOOKUP(F91,الاوردرات!$B$1:$C$600,2,0),"")</f>
        <v xml:space="preserve">اوكتوبوس </v>
      </c>
      <c r="K91" s="52"/>
      <c r="M91" s="105">
        <f>IF(G91="","",_xlfn.IFNA((VLOOKUP(G91,help!L:M,2,0))*H91,_xlfn.IFNA((VLOOKUP(G91,help!P:Q,2,0))*H91,"غير مسجلة في المشتريات")))</f>
        <v>109.30232558139535</v>
      </c>
    </row>
    <row r="92" spans="2:13" ht="30.75" hidden="1" thickBot="1" x14ac:dyDescent="0.3">
      <c r="B92" s="13">
        <f>COUNTIFS($G$3:G92,'تقرير استهلاك خامات'!$D$4)</f>
        <v>0</v>
      </c>
      <c r="C92" s="13">
        <f>COUNTIFS($F$3:F92,'تقرير منتج تام'!$E$4)</f>
        <v>10</v>
      </c>
      <c r="D92" s="37" t="s">
        <v>11</v>
      </c>
      <c r="E92" s="38">
        <v>45174</v>
      </c>
      <c r="F92" s="28">
        <v>12</v>
      </c>
      <c r="G92" s="39" t="s">
        <v>109</v>
      </c>
      <c r="H92" s="40">
        <v>4</v>
      </c>
      <c r="I92" s="107" t="str">
        <f>IF(G92="","",_xlfn.IFNA(VLOOKUP(G92,'سجل المشتريات'!F:N,8,0),"غير مسجلة في المشتريات"))</f>
        <v xml:space="preserve">لتر </v>
      </c>
      <c r="J92" s="26" t="str">
        <f>_xlfn.IFNA(VLOOKUP(F92,الاوردرات!$B$1:$C$600,2,0),"")</f>
        <v xml:space="preserve">اوكتوبوس </v>
      </c>
      <c r="K92" s="52"/>
      <c r="M92" s="105">
        <f>IF(G92="","",_xlfn.IFNA((VLOOKUP(G92,help!L:M,2,0))*H92,_xlfn.IFNA((VLOOKUP(G92,help!P:Q,2,0))*H92,"غير مسجلة في المشتريات")))</f>
        <v>111.36</v>
      </c>
    </row>
    <row r="93" spans="2:13" ht="30.75" hidden="1" thickBot="1" x14ac:dyDescent="0.3">
      <c r="B93" s="13">
        <f>COUNTIFS($G$3:G93,'تقرير استهلاك خامات'!$D$4)</f>
        <v>0</v>
      </c>
      <c r="C93" s="13">
        <f>COUNTIFS($F$3:F93,'تقرير منتج تام'!$E$4)</f>
        <v>10</v>
      </c>
      <c r="D93" s="37" t="s">
        <v>12</v>
      </c>
      <c r="E93" s="38">
        <v>45175</v>
      </c>
      <c r="F93" s="28">
        <v>12</v>
      </c>
      <c r="G93" s="39" t="s">
        <v>135</v>
      </c>
      <c r="H93" s="40">
        <v>500</v>
      </c>
      <c r="I93" s="107" t="str">
        <f>IF(G93="","",_xlfn.IFNA(VLOOKUP(G93,'سجل المشتريات'!F:N,8,0),"غير مسجلة في المشتريات"))</f>
        <v>جرام</v>
      </c>
      <c r="J93" s="26" t="str">
        <f>_xlfn.IFNA(VLOOKUP(F93,الاوردرات!$B$1:$C$600,2,0),"")</f>
        <v xml:space="preserve">اوكتوبوس </v>
      </c>
      <c r="K93" s="52"/>
      <c r="M93" s="105">
        <f>IF(G93="","",_xlfn.IFNA((VLOOKUP(G93,help!L:M,2,0))*H93,_xlfn.IFNA((VLOOKUP(G93,help!P:Q,2,0))*H93,"غير مسجلة في المشتريات")))</f>
        <v>120</v>
      </c>
    </row>
    <row r="94" spans="2:13" ht="30.75" hidden="1" thickBot="1" x14ac:dyDescent="0.3">
      <c r="B94" s="13">
        <f>COUNTIFS($G$3:G94,'تقرير استهلاك خامات'!$D$4)</f>
        <v>0</v>
      </c>
      <c r="C94" s="13">
        <f>COUNTIFS($F$3:F94,'تقرير منتج تام'!$E$4)</f>
        <v>10</v>
      </c>
      <c r="D94" s="37" t="s">
        <v>12</v>
      </c>
      <c r="E94" s="38">
        <v>45175</v>
      </c>
      <c r="F94" s="28">
        <v>12</v>
      </c>
      <c r="G94" s="39" t="s">
        <v>54</v>
      </c>
      <c r="H94" s="40">
        <v>500</v>
      </c>
      <c r="I94" s="107" t="str">
        <f>IF(G94="","",_xlfn.IFNA(VLOOKUP(G94,'سجل المشتريات'!F:N,8,0),"غير مسجلة في المشتريات"))</f>
        <v>جرام</v>
      </c>
      <c r="J94" s="26" t="str">
        <f>_xlfn.IFNA(VLOOKUP(F94,الاوردرات!$B$1:$C$600,2,0),"")</f>
        <v xml:space="preserve">اوكتوبوس </v>
      </c>
      <c r="K94" s="52"/>
      <c r="M94" s="105">
        <f>IF(G94="","",_xlfn.IFNA((VLOOKUP(G94,help!L:M,2,0))*H94,_xlfn.IFNA((VLOOKUP(G94,help!P:Q,2,0))*H94,"غير مسجلة في المشتريات")))</f>
        <v>176</v>
      </c>
    </row>
    <row r="95" spans="2:13" ht="30.75" hidden="1" thickBot="1" x14ac:dyDescent="0.3">
      <c r="B95" s="13">
        <f>COUNTIFS($G$3:G95,'تقرير استهلاك خامات'!$D$4)</f>
        <v>0</v>
      </c>
      <c r="C95" s="13">
        <f>COUNTIFS($F$3:F95,'تقرير منتج تام'!$E$4)</f>
        <v>10</v>
      </c>
      <c r="D95" s="37" t="s">
        <v>12</v>
      </c>
      <c r="E95" s="38">
        <v>45175</v>
      </c>
      <c r="F95" s="28">
        <v>12</v>
      </c>
      <c r="G95" s="39" t="s">
        <v>56</v>
      </c>
      <c r="H95" s="40">
        <v>500</v>
      </c>
      <c r="I95" s="107" t="str">
        <f>IF(G95="","",_xlfn.IFNA(VLOOKUP(G95,'سجل المشتريات'!F:N,8,0),"غير مسجلة في المشتريات"))</f>
        <v>جرام</v>
      </c>
      <c r="J95" s="26" t="str">
        <f>_xlfn.IFNA(VLOOKUP(F95,الاوردرات!$B$1:$C$600,2,0),"")</f>
        <v xml:space="preserve">اوكتوبوس </v>
      </c>
      <c r="K95" s="52"/>
      <c r="M95" s="105">
        <f>IF(G95="","",_xlfn.IFNA((VLOOKUP(G95,help!L:M,2,0))*H95,_xlfn.IFNA((VLOOKUP(G95,help!P:Q,2,0))*H95,"غير مسجلة في المشتريات")))</f>
        <v>140</v>
      </c>
    </row>
    <row r="96" spans="2:13" ht="30.75" hidden="1" thickBot="1" x14ac:dyDescent="0.3">
      <c r="B96" s="13">
        <f>COUNTIFS($G$3:G96,'تقرير استهلاك خامات'!$D$4)</f>
        <v>0</v>
      </c>
      <c r="C96" s="13">
        <f>COUNTIFS($F$3:F96,'تقرير منتج تام'!$E$4)</f>
        <v>10</v>
      </c>
      <c r="D96" s="37" t="s">
        <v>12</v>
      </c>
      <c r="E96" s="38">
        <v>45175</v>
      </c>
      <c r="F96" s="28">
        <v>12</v>
      </c>
      <c r="G96" s="39" t="s">
        <v>70</v>
      </c>
      <c r="H96" s="40">
        <v>2</v>
      </c>
      <c r="I96" s="107" t="str">
        <f>IF(G96="","",_xlfn.IFNA(VLOOKUP(G96,'سجل المشتريات'!F:N,8,0),"غير مسجلة في المشتريات"))</f>
        <v>كيلو</v>
      </c>
      <c r="J96" s="26" t="str">
        <f>_xlfn.IFNA(VLOOKUP(F96,الاوردرات!$B$1:$C$600,2,0),"")</f>
        <v xml:space="preserve">اوكتوبوس </v>
      </c>
      <c r="K96" s="52"/>
      <c r="M96" s="105">
        <f>IF(G96="","",_xlfn.IFNA((VLOOKUP(G96,help!L:M,2,0))*H96,_xlfn.IFNA((VLOOKUP(G96,help!P:Q,2,0))*H96,"غير مسجلة في المشتريات")))</f>
        <v>109.30232558139535</v>
      </c>
    </row>
    <row r="97" spans="2:13" ht="30.75" hidden="1" thickBot="1" x14ac:dyDescent="0.3">
      <c r="B97" s="13">
        <f>COUNTIFS($G$3:G97,'تقرير استهلاك خامات'!$D$4)</f>
        <v>0</v>
      </c>
      <c r="C97" s="13">
        <f>COUNTIFS($F$3:F97,'تقرير منتج تام'!$E$4)</f>
        <v>10</v>
      </c>
      <c r="D97" s="37" t="s">
        <v>12</v>
      </c>
      <c r="E97" s="38">
        <v>45175</v>
      </c>
      <c r="F97" s="28">
        <v>12</v>
      </c>
      <c r="G97" s="39" t="s">
        <v>143</v>
      </c>
      <c r="H97" s="40">
        <v>1</v>
      </c>
      <c r="I97" s="107" t="str">
        <f>IF(G97="","",_xlfn.IFNA(VLOOKUP(G97,'سجل المشتريات'!F:N,8,0),"غير مسجلة في المشتريات"))</f>
        <v>كيلو</v>
      </c>
      <c r="J97" s="26" t="str">
        <f>_xlfn.IFNA(VLOOKUP(F97,الاوردرات!$B$1:$C$600,2,0),"")</f>
        <v xml:space="preserve">اوكتوبوس </v>
      </c>
      <c r="K97" s="52"/>
      <c r="M97" s="105">
        <f>IF(G97="","",_xlfn.IFNA((VLOOKUP(G97,help!L:M,2,0))*H97,_xlfn.IFNA((VLOOKUP(G97,help!P:Q,2,0))*H97,"غير مسجلة في المشتريات")))</f>
        <v>78</v>
      </c>
    </row>
    <row r="98" spans="2:13" ht="30.75" hidden="1" thickBot="1" x14ac:dyDescent="0.3">
      <c r="B98" s="13">
        <f>COUNTIFS($G$3:G98,'تقرير استهلاك خامات'!$D$4)</f>
        <v>0</v>
      </c>
      <c r="C98" s="13">
        <f>COUNTIFS($F$3:F98,'تقرير منتج تام'!$E$4)</f>
        <v>10</v>
      </c>
      <c r="D98" s="37" t="s">
        <v>12</v>
      </c>
      <c r="E98" s="38">
        <v>45175</v>
      </c>
      <c r="F98" s="28">
        <v>12</v>
      </c>
      <c r="G98" s="39" t="s">
        <v>108</v>
      </c>
      <c r="H98" s="40">
        <v>3.9</v>
      </c>
      <c r="I98" s="107" t="str">
        <f>IF(G98="","",_xlfn.IFNA(VLOOKUP(G98,'سجل المشتريات'!F:N,8,0),"غير مسجلة في المشتريات"))</f>
        <v xml:space="preserve">لتر </v>
      </c>
      <c r="J98" s="26" t="str">
        <f>_xlfn.IFNA(VLOOKUP(F98,الاوردرات!$B$1:$C$600,2,0),"")</f>
        <v xml:space="preserve">اوكتوبوس </v>
      </c>
      <c r="K98" s="52"/>
      <c r="M98" s="105">
        <f>IF(G98="","",_xlfn.IFNA((VLOOKUP(G98,help!L:M,2,0))*H98,_xlfn.IFNA((VLOOKUP(G98,help!P:Q,2,0))*H98,"غير مسجلة في المشتريات")))</f>
        <v>126.99999999999999</v>
      </c>
    </row>
    <row r="99" spans="2:13" ht="30.75" hidden="1" thickBot="1" x14ac:dyDescent="0.3">
      <c r="B99" s="13">
        <f>COUNTIFS($G$3:G99,'تقرير استهلاك خامات'!$D$4)</f>
        <v>0</v>
      </c>
      <c r="C99" s="13">
        <f>COUNTIFS($F$3:F99,'تقرير منتج تام'!$E$4)</f>
        <v>10</v>
      </c>
      <c r="D99" s="37" t="s">
        <v>12</v>
      </c>
      <c r="E99" s="38">
        <v>45175</v>
      </c>
      <c r="F99" s="28">
        <v>12</v>
      </c>
      <c r="G99" s="39" t="s">
        <v>63</v>
      </c>
      <c r="H99" s="40">
        <v>0.4</v>
      </c>
      <c r="I99" s="107" t="str">
        <f>IF(G99="","",_xlfn.IFNA(VLOOKUP(G99,'سجل المشتريات'!F:N,8,0),"غير مسجلة في المشتريات"))</f>
        <v>كيلو</v>
      </c>
      <c r="J99" s="26" t="str">
        <f>_xlfn.IFNA(VLOOKUP(F99,الاوردرات!$B$1:$C$600,2,0),"")</f>
        <v xml:space="preserve">اوكتوبوس </v>
      </c>
      <c r="K99" s="52"/>
      <c r="M99" s="105">
        <f>IF(G99="","",_xlfn.IFNA((VLOOKUP(G99,help!L:M,2,0))*H99,_xlfn.IFNA((VLOOKUP(G99,help!P:Q,2,0))*H99,"غير مسجلة في المشتريات")))</f>
        <v>268</v>
      </c>
    </row>
    <row r="100" spans="2:13" ht="30.75" hidden="1" thickBot="1" x14ac:dyDescent="0.3">
      <c r="B100" s="13">
        <f>COUNTIFS($G$3:G100,'تقرير استهلاك خامات'!$D$4)</f>
        <v>0</v>
      </c>
      <c r="C100" s="13">
        <f>COUNTIFS($F$3:F100,'تقرير منتج تام'!$E$4)</f>
        <v>10</v>
      </c>
      <c r="D100" s="37" t="s">
        <v>12</v>
      </c>
      <c r="E100" s="38">
        <v>45175</v>
      </c>
      <c r="F100" s="28">
        <v>12</v>
      </c>
      <c r="G100" s="39" t="s">
        <v>64</v>
      </c>
      <c r="H100" s="40">
        <v>0.85</v>
      </c>
      <c r="I100" s="107" t="str">
        <f>IF(G100="","",_xlfn.IFNA(VLOOKUP(G100,'سجل المشتريات'!F:N,8,0),"غير مسجلة في المشتريات"))</f>
        <v>كيلو</v>
      </c>
      <c r="J100" s="26" t="str">
        <f>_xlfn.IFNA(VLOOKUP(F100,الاوردرات!$B$1:$C$600,2,0),"")</f>
        <v xml:space="preserve">اوكتوبوس </v>
      </c>
      <c r="K100" s="52"/>
      <c r="M100" s="105">
        <f>IF(G100="","",_xlfn.IFNA((VLOOKUP(G100,help!L:M,2,0))*H100,_xlfn.IFNA((VLOOKUP(G100,help!P:Q,2,0))*H100,"غير مسجلة في المشتريات")))</f>
        <v>94.107142857142861</v>
      </c>
    </row>
    <row r="101" spans="2:13" ht="30.75" hidden="1" thickBot="1" x14ac:dyDescent="0.3">
      <c r="B101" s="13">
        <f>COUNTIFS($G$3:G101,'تقرير استهلاك خامات'!$D$4)</f>
        <v>0</v>
      </c>
      <c r="C101" s="13">
        <f>COUNTIFS($F$3:F101,'تقرير منتج تام'!$E$4)</f>
        <v>10</v>
      </c>
      <c r="D101" s="37" t="s">
        <v>13</v>
      </c>
      <c r="E101" s="38">
        <v>45176</v>
      </c>
      <c r="F101" s="28">
        <v>12</v>
      </c>
      <c r="G101" s="39" t="s">
        <v>118</v>
      </c>
      <c r="H101" s="40">
        <v>1.5</v>
      </c>
      <c r="I101" s="107" t="str">
        <f>IF(G101="","",_xlfn.IFNA(VLOOKUP(G101,'سجل المشتريات'!F:N,8,0),"غير مسجلة في المشتريات"))</f>
        <v>كيلو</v>
      </c>
      <c r="J101" s="26" t="str">
        <f>_xlfn.IFNA(VLOOKUP(F101,الاوردرات!$B$1:$C$600,2,0),"")</f>
        <v xml:space="preserve">اوكتوبوس </v>
      </c>
      <c r="K101" s="52"/>
      <c r="M101" s="105">
        <f>IF(G101="","",_xlfn.IFNA((VLOOKUP(G101,help!L:M,2,0))*H101,_xlfn.IFNA((VLOOKUP(G101,help!P:Q,2,0))*H101,"غير مسجلة في المشتريات")))</f>
        <v>141</v>
      </c>
    </row>
    <row r="102" spans="2:13" ht="30.75" hidden="1" thickBot="1" x14ac:dyDescent="0.3">
      <c r="B102" s="13">
        <f>COUNTIFS($G$3:G102,'تقرير استهلاك خامات'!$D$4)</f>
        <v>0</v>
      </c>
      <c r="C102" s="13">
        <f>COUNTIFS($F$3:F102,'تقرير منتج تام'!$E$4)</f>
        <v>10</v>
      </c>
      <c r="D102" s="37" t="s">
        <v>13</v>
      </c>
      <c r="E102" s="38">
        <v>45176</v>
      </c>
      <c r="F102" s="28">
        <v>12</v>
      </c>
      <c r="G102" s="39" t="s">
        <v>67</v>
      </c>
      <c r="H102" s="40">
        <v>1</v>
      </c>
      <c r="I102" s="107" t="str">
        <f>IF(G102="","",_xlfn.IFNA(VLOOKUP(G102,'سجل المشتريات'!F:N,8,0),"غير مسجلة في المشتريات"))</f>
        <v>كيلو</v>
      </c>
      <c r="J102" s="26" t="str">
        <f>_xlfn.IFNA(VLOOKUP(F102,الاوردرات!$B$1:$C$600,2,0),"")</f>
        <v xml:space="preserve">اوكتوبوس </v>
      </c>
      <c r="K102" s="52"/>
      <c r="M102" s="105">
        <f>IF(G102="","",_xlfn.IFNA((VLOOKUP(G102,help!L:M,2,0))*H102,_xlfn.IFNA((VLOOKUP(G102,help!P:Q,2,0))*H102,"غير مسجلة في المشتريات")))</f>
        <v>143.5</v>
      </c>
    </row>
    <row r="103" spans="2:13" ht="30.75" hidden="1" thickBot="1" x14ac:dyDescent="0.3">
      <c r="B103" s="13">
        <f>COUNTIFS($G$3:G103,'تقرير استهلاك خامات'!$D$4)</f>
        <v>0</v>
      </c>
      <c r="C103" s="13">
        <f>COUNTIFS($F$3:F103,'تقرير منتج تام'!$E$4)</f>
        <v>10</v>
      </c>
      <c r="D103" s="37" t="s">
        <v>13</v>
      </c>
      <c r="E103" s="38">
        <v>45176</v>
      </c>
      <c r="F103" s="28">
        <v>12</v>
      </c>
      <c r="G103" s="39" t="s">
        <v>108</v>
      </c>
      <c r="H103" s="40">
        <v>1</v>
      </c>
      <c r="I103" s="107" t="str">
        <f>IF(G103="","",_xlfn.IFNA(VLOOKUP(G103,'سجل المشتريات'!F:N,8,0),"غير مسجلة في المشتريات"))</f>
        <v xml:space="preserve">لتر </v>
      </c>
      <c r="J103" s="26" t="str">
        <f>_xlfn.IFNA(VLOOKUP(F103,الاوردرات!$B$1:$C$600,2,0),"")</f>
        <v xml:space="preserve">اوكتوبوس </v>
      </c>
      <c r="K103" s="52"/>
      <c r="M103" s="105">
        <f>IF(G103="","",_xlfn.IFNA((VLOOKUP(G103,help!L:M,2,0))*H103,_xlfn.IFNA((VLOOKUP(G103,help!P:Q,2,0))*H103,"غير مسجلة في المشتريات")))</f>
        <v>32.564102564102562</v>
      </c>
    </row>
    <row r="104" spans="2:13" ht="30.75" hidden="1" thickBot="1" x14ac:dyDescent="0.3">
      <c r="B104" s="13">
        <f>COUNTIFS($G$3:G104,'تقرير استهلاك خامات'!$D$4)</f>
        <v>0</v>
      </c>
      <c r="C104" s="13">
        <f>COUNTIFS($F$3:F104,'تقرير منتج تام'!$E$4)</f>
        <v>10</v>
      </c>
      <c r="D104" s="37" t="s">
        <v>13</v>
      </c>
      <c r="E104" s="38">
        <v>45176</v>
      </c>
      <c r="F104" s="28">
        <v>12</v>
      </c>
      <c r="G104" s="39" t="s">
        <v>55</v>
      </c>
      <c r="H104" s="40">
        <v>100</v>
      </c>
      <c r="I104" s="107" t="str">
        <f>IF(G104="","",_xlfn.IFNA(VLOOKUP(G104,'سجل المشتريات'!F:N,8,0),"غير مسجلة في المشتريات"))</f>
        <v>جرام</v>
      </c>
      <c r="J104" s="26" t="str">
        <f>_xlfn.IFNA(VLOOKUP(F104,الاوردرات!$B$1:$C$600,2,0),"")</f>
        <v xml:space="preserve">اوكتوبوس </v>
      </c>
      <c r="K104" s="52"/>
      <c r="M104" s="105">
        <f>IF(G104="","",_xlfn.IFNA((VLOOKUP(G104,help!L:M,2,0))*H104,_xlfn.IFNA((VLOOKUP(G104,help!P:Q,2,0))*H104,"غير مسجلة في المشتريات")))</f>
        <v>22</v>
      </c>
    </row>
    <row r="105" spans="2:13" ht="30.75" hidden="1" thickBot="1" x14ac:dyDescent="0.3">
      <c r="B105" s="13">
        <f>COUNTIFS($G$3:G105,'تقرير استهلاك خامات'!$D$4)</f>
        <v>0</v>
      </c>
      <c r="C105" s="13">
        <f>COUNTIFS($F$3:F105,'تقرير منتج تام'!$E$4)</f>
        <v>10</v>
      </c>
      <c r="D105" s="37" t="s">
        <v>8</v>
      </c>
      <c r="E105" s="38">
        <v>45178</v>
      </c>
      <c r="F105" s="28">
        <v>12</v>
      </c>
      <c r="G105" s="39" t="s">
        <v>58</v>
      </c>
      <c r="H105" s="40">
        <v>2</v>
      </c>
      <c r="I105" s="107" t="str">
        <f>IF(G105="","",_xlfn.IFNA(VLOOKUP(G105,'سجل المشتريات'!F:N,8,0),"غير مسجلة في المشتريات"))</f>
        <v>وحدة</v>
      </c>
      <c r="J105" s="26" t="str">
        <f>_xlfn.IFNA(VLOOKUP(F105,الاوردرات!$B$1:$C$600,2,0),"")</f>
        <v xml:space="preserve">اوكتوبوس </v>
      </c>
      <c r="K105" s="52"/>
      <c r="M105" s="105">
        <f>IF(G105="","",_xlfn.IFNA((VLOOKUP(G105,help!L:M,2,0))*H105,_xlfn.IFNA((VLOOKUP(G105,help!P:Q,2,0))*H105,"غير مسجلة في المشتريات")))</f>
        <v>38</v>
      </c>
    </row>
    <row r="106" spans="2:13" ht="30.75" hidden="1" thickBot="1" x14ac:dyDescent="0.3">
      <c r="B106" s="13">
        <f>COUNTIFS($G$3:G106,'تقرير استهلاك خامات'!$D$4)</f>
        <v>0</v>
      </c>
      <c r="C106" s="13">
        <f>COUNTIFS($F$3:F106,'تقرير منتج تام'!$E$4)</f>
        <v>10</v>
      </c>
      <c r="D106" s="37" t="s">
        <v>9</v>
      </c>
      <c r="E106" s="38">
        <v>45179</v>
      </c>
      <c r="F106" s="28">
        <v>12</v>
      </c>
      <c r="G106" s="39" t="s">
        <v>55</v>
      </c>
      <c r="H106" s="40">
        <v>40</v>
      </c>
      <c r="I106" s="107" t="str">
        <f>IF(G106="","",_xlfn.IFNA(VLOOKUP(G106,'سجل المشتريات'!F:N,8,0),"غير مسجلة في المشتريات"))</f>
        <v>جرام</v>
      </c>
      <c r="J106" s="26" t="str">
        <f>_xlfn.IFNA(VLOOKUP(F106,الاوردرات!$B$1:$C$600,2,0),"")</f>
        <v xml:space="preserve">اوكتوبوس </v>
      </c>
      <c r="K106" s="52"/>
      <c r="M106" s="105">
        <f>IF(G106="","",_xlfn.IFNA((VLOOKUP(G106,help!L:M,2,0))*H106,_xlfn.IFNA((VLOOKUP(G106,help!P:Q,2,0))*H106,"غير مسجلة في المشتريات")))</f>
        <v>8.8000000000000007</v>
      </c>
    </row>
    <row r="107" spans="2:13" ht="30.75" hidden="1" thickBot="1" x14ac:dyDescent="0.3">
      <c r="B107" s="13">
        <f>COUNTIFS($G$3:G107,'تقرير استهلاك خامات'!$D$4)</f>
        <v>0</v>
      </c>
      <c r="C107" s="13">
        <f>COUNTIFS($F$3:F107,'تقرير منتج تام'!$E$4)</f>
        <v>10</v>
      </c>
      <c r="D107" s="37" t="s">
        <v>10</v>
      </c>
      <c r="E107" s="38">
        <v>45180</v>
      </c>
      <c r="F107" s="28">
        <v>12</v>
      </c>
      <c r="G107" s="39" t="s">
        <v>54</v>
      </c>
      <c r="H107" s="40">
        <v>250</v>
      </c>
      <c r="I107" s="107" t="str">
        <f>IF(G107="","",_xlfn.IFNA(VLOOKUP(G107,'سجل المشتريات'!F:N,8,0),"غير مسجلة في المشتريات"))</f>
        <v>جرام</v>
      </c>
      <c r="J107" s="26" t="str">
        <f>_xlfn.IFNA(VLOOKUP(F107,الاوردرات!$B$1:$C$600,2,0),"")</f>
        <v xml:space="preserve">اوكتوبوس </v>
      </c>
      <c r="K107" s="52"/>
      <c r="M107" s="105">
        <f>IF(G107="","",_xlfn.IFNA((VLOOKUP(G107,help!L:M,2,0))*H107,_xlfn.IFNA((VLOOKUP(G107,help!P:Q,2,0))*H107,"غير مسجلة في المشتريات")))</f>
        <v>88</v>
      </c>
    </row>
    <row r="108" spans="2:13" ht="30.75" hidden="1" thickBot="1" x14ac:dyDescent="0.3">
      <c r="B108" s="13">
        <f>COUNTIFS($G$3:G108,'تقرير استهلاك خامات'!$D$4)</f>
        <v>0</v>
      </c>
      <c r="C108" s="13">
        <f>COUNTIFS($F$3:F108,'تقرير منتج تام'!$E$4)</f>
        <v>10</v>
      </c>
      <c r="D108" s="37" t="s">
        <v>10</v>
      </c>
      <c r="E108" s="38">
        <v>45180</v>
      </c>
      <c r="F108" s="28">
        <v>12</v>
      </c>
      <c r="G108" s="39" t="s">
        <v>70</v>
      </c>
      <c r="H108" s="40">
        <v>2</v>
      </c>
      <c r="I108" s="107" t="str">
        <f>IF(G108="","",_xlfn.IFNA(VLOOKUP(G108,'سجل المشتريات'!F:N,8,0),"غير مسجلة في المشتريات"))</f>
        <v>كيلو</v>
      </c>
      <c r="J108" s="26" t="str">
        <f>_xlfn.IFNA(VLOOKUP(F108,الاوردرات!$B$1:$C$600,2,0),"")</f>
        <v xml:space="preserve">اوكتوبوس </v>
      </c>
      <c r="K108" s="52"/>
      <c r="M108" s="105">
        <f>IF(G108="","",_xlfn.IFNA((VLOOKUP(G108,help!L:M,2,0))*H108,_xlfn.IFNA((VLOOKUP(G108,help!P:Q,2,0))*H108,"غير مسجلة في المشتريات")))</f>
        <v>109.30232558139535</v>
      </c>
    </row>
    <row r="109" spans="2:13" ht="30.75" hidden="1" thickBot="1" x14ac:dyDescent="0.3">
      <c r="B109" s="13">
        <f>COUNTIFS($G$3:G109,'تقرير استهلاك خامات'!$D$4)</f>
        <v>0</v>
      </c>
      <c r="C109" s="13">
        <f>COUNTIFS($F$3:F109,'تقرير منتج تام'!$E$4)</f>
        <v>10</v>
      </c>
      <c r="D109" s="37" t="s">
        <v>10</v>
      </c>
      <c r="E109" s="38">
        <v>45180</v>
      </c>
      <c r="F109" s="28">
        <v>12</v>
      </c>
      <c r="G109" s="39" t="s">
        <v>108</v>
      </c>
      <c r="H109" s="40">
        <v>3.9</v>
      </c>
      <c r="I109" s="107" t="str">
        <f>IF(G109="","",_xlfn.IFNA(VLOOKUP(G109,'سجل المشتريات'!F:N,8,0),"غير مسجلة في المشتريات"))</f>
        <v xml:space="preserve">لتر </v>
      </c>
      <c r="J109" s="26" t="str">
        <f>_xlfn.IFNA(VLOOKUP(F109,الاوردرات!$B$1:$C$600,2,0),"")</f>
        <v xml:space="preserve">اوكتوبوس </v>
      </c>
      <c r="K109" s="52"/>
      <c r="M109" s="105">
        <f>IF(G109="","",_xlfn.IFNA((VLOOKUP(G109,help!L:M,2,0))*H109,_xlfn.IFNA((VLOOKUP(G109,help!P:Q,2,0))*H109,"غير مسجلة في المشتريات")))</f>
        <v>126.99999999999999</v>
      </c>
    </row>
    <row r="110" spans="2:13" ht="30.75" hidden="1" thickBot="1" x14ac:dyDescent="0.3">
      <c r="B110" s="13">
        <f>COUNTIFS($G$3:G110,'تقرير استهلاك خامات'!$D$4)</f>
        <v>0</v>
      </c>
      <c r="C110" s="13">
        <f>COUNTIFS($F$3:F110,'تقرير منتج تام'!$E$4)</f>
        <v>10</v>
      </c>
      <c r="D110" s="37" t="s">
        <v>10</v>
      </c>
      <c r="E110" s="38">
        <v>45180</v>
      </c>
      <c r="F110" s="28">
        <v>12</v>
      </c>
      <c r="G110" s="39" t="s">
        <v>118</v>
      </c>
      <c r="H110" s="40">
        <v>1</v>
      </c>
      <c r="I110" s="107" t="str">
        <f>IF(G110="","",_xlfn.IFNA(VLOOKUP(G110,'سجل المشتريات'!F:N,8,0),"غير مسجلة في المشتريات"))</f>
        <v>كيلو</v>
      </c>
      <c r="J110" s="26" t="str">
        <f>_xlfn.IFNA(VLOOKUP(F110,الاوردرات!$B$1:$C$600,2,0),"")</f>
        <v xml:space="preserve">اوكتوبوس </v>
      </c>
      <c r="K110" s="52"/>
      <c r="M110" s="105">
        <f>IF(G110="","",_xlfn.IFNA((VLOOKUP(G110,help!L:M,2,0))*H110,_xlfn.IFNA((VLOOKUP(G110,help!P:Q,2,0))*H110,"غير مسجلة في المشتريات")))</f>
        <v>94</v>
      </c>
    </row>
    <row r="111" spans="2:13" ht="30.75" hidden="1" thickBot="1" x14ac:dyDescent="0.3">
      <c r="B111" s="13">
        <f>COUNTIFS($G$3:G111,'تقرير استهلاك خامات'!$D$4)</f>
        <v>0</v>
      </c>
      <c r="C111" s="13">
        <f>COUNTIFS($F$3:F111,'تقرير منتج تام'!$E$4)</f>
        <v>10</v>
      </c>
      <c r="D111" s="37" t="s">
        <v>10</v>
      </c>
      <c r="E111" s="38">
        <v>45180</v>
      </c>
      <c r="F111" s="28">
        <v>12</v>
      </c>
      <c r="G111" s="39" t="s">
        <v>143</v>
      </c>
      <c r="H111" s="40">
        <v>1</v>
      </c>
      <c r="I111" s="107" t="str">
        <f>IF(G111="","",_xlfn.IFNA(VLOOKUP(G111,'سجل المشتريات'!F:N,8,0),"غير مسجلة في المشتريات"))</f>
        <v>كيلو</v>
      </c>
      <c r="J111" s="26" t="str">
        <f>_xlfn.IFNA(VLOOKUP(F111,الاوردرات!$B$1:$C$600,2,0),"")</f>
        <v xml:space="preserve">اوكتوبوس </v>
      </c>
      <c r="K111" s="52"/>
      <c r="M111" s="105">
        <f>IF(G111="","",_xlfn.IFNA((VLOOKUP(G111,help!L:M,2,0))*H111,_xlfn.IFNA((VLOOKUP(G111,help!P:Q,2,0))*H111,"غير مسجلة في المشتريات")))</f>
        <v>78</v>
      </c>
    </row>
    <row r="112" spans="2:13" ht="30.75" hidden="1" thickBot="1" x14ac:dyDescent="0.3">
      <c r="B112" s="13">
        <f>COUNTIFS($G$3:G112,'تقرير استهلاك خامات'!$D$4)</f>
        <v>0</v>
      </c>
      <c r="C112" s="13">
        <f>COUNTIFS($F$3:F112,'تقرير منتج تام'!$E$4)</f>
        <v>10</v>
      </c>
      <c r="D112" s="37" t="s">
        <v>10</v>
      </c>
      <c r="E112" s="38">
        <v>45180</v>
      </c>
      <c r="F112" s="28">
        <v>12</v>
      </c>
      <c r="G112" s="39" t="s">
        <v>63</v>
      </c>
      <c r="H112" s="40">
        <v>0.4</v>
      </c>
      <c r="I112" s="107" t="str">
        <f>IF(G112="","",_xlfn.IFNA(VLOOKUP(G112,'سجل المشتريات'!F:N,8,0),"غير مسجلة في المشتريات"))</f>
        <v>كيلو</v>
      </c>
      <c r="J112" s="26" t="str">
        <f>_xlfn.IFNA(VLOOKUP(F112,الاوردرات!$B$1:$C$600,2,0),"")</f>
        <v xml:space="preserve">اوكتوبوس </v>
      </c>
      <c r="K112" s="52"/>
      <c r="M112" s="105">
        <f>IF(G112="","",_xlfn.IFNA((VLOOKUP(G112,help!L:M,2,0))*H112,_xlfn.IFNA((VLOOKUP(G112,help!P:Q,2,0))*H112,"غير مسجلة في المشتريات")))</f>
        <v>268</v>
      </c>
    </row>
    <row r="113" spans="2:13" ht="30.75" hidden="1" thickBot="1" x14ac:dyDescent="0.3">
      <c r="B113" s="13">
        <f>COUNTIFS($G$3:G113,'تقرير استهلاك خامات'!$D$4)</f>
        <v>0</v>
      </c>
      <c r="C113" s="13">
        <f>COUNTIFS($F$3:F113,'تقرير منتج تام'!$E$4)</f>
        <v>10</v>
      </c>
      <c r="D113" s="37" t="s">
        <v>10</v>
      </c>
      <c r="E113" s="38">
        <v>45180</v>
      </c>
      <c r="F113" s="28">
        <v>12</v>
      </c>
      <c r="G113" s="39" t="s">
        <v>64</v>
      </c>
      <c r="H113" s="40">
        <v>2</v>
      </c>
      <c r="I113" s="107" t="str">
        <f>IF(G113="","",_xlfn.IFNA(VLOOKUP(G113,'سجل المشتريات'!F:N,8,0),"غير مسجلة في المشتريات"))</f>
        <v>كيلو</v>
      </c>
      <c r="J113" s="26" t="str">
        <f>_xlfn.IFNA(VLOOKUP(F113,الاوردرات!$B$1:$C$600,2,0),"")</f>
        <v xml:space="preserve">اوكتوبوس </v>
      </c>
      <c r="K113" s="52"/>
      <c r="M113" s="105">
        <f>IF(G113="","",_xlfn.IFNA((VLOOKUP(G113,help!L:M,2,0))*H113,_xlfn.IFNA((VLOOKUP(G113,help!P:Q,2,0))*H113,"غير مسجلة في المشتريات")))</f>
        <v>221.42857142857144</v>
      </c>
    </row>
    <row r="114" spans="2:13" ht="30.75" hidden="1" thickBot="1" x14ac:dyDescent="0.3">
      <c r="B114" s="13">
        <f>COUNTIFS($G$3:G114,'تقرير استهلاك خامات'!$D$4)</f>
        <v>0</v>
      </c>
      <c r="C114" s="13">
        <f>COUNTIFS($F$3:F114,'تقرير منتج تام'!$E$4)</f>
        <v>10</v>
      </c>
      <c r="D114" s="37" t="s">
        <v>11</v>
      </c>
      <c r="E114" s="38">
        <v>45181</v>
      </c>
      <c r="F114" s="28">
        <v>12</v>
      </c>
      <c r="G114" s="39" t="s">
        <v>109</v>
      </c>
      <c r="H114" s="40">
        <v>5</v>
      </c>
      <c r="I114" s="107" t="str">
        <f>IF(G114="","",_xlfn.IFNA(VLOOKUP(G114,'سجل المشتريات'!F:N,8,0),"غير مسجلة في المشتريات"))</f>
        <v xml:space="preserve">لتر </v>
      </c>
      <c r="J114" s="26" t="str">
        <f>_xlfn.IFNA(VLOOKUP(F114,الاوردرات!$B$1:$C$600,2,0),"")</f>
        <v xml:space="preserve">اوكتوبوس </v>
      </c>
      <c r="K114" s="52"/>
      <c r="M114" s="105">
        <f>IF(G114="","",_xlfn.IFNA((VLOOKUP(G114,help!L:M,2,0))*H114,_xlfn.IFNA((VLOOKUP(G114,help!P:Q,2,0))*H114,"غير مسجلة في المشتريات")))</f>
        <v>139.19999999999999</v>
      </c>
    </row>
    <row r="115" spans="2:13" ht="30.75" hidden="1" thickBot="1" x14ac:dyDescent="0.3">
      <c r="B115" s="13">
        <f>COUNTIFS($G$3:G115,'تقرير استهلاك خامات'!$D$4)</f>
        <v>0</v>
      </c>
      <c r="C115" s="13">
        <f>COUNTIFS($F$3:F115,'تقرير منتج تام'!$E$4)</f>
        <v>10</v>
      </c>
      <c r="D115" s="37" t="s">
        <v>11</v>
      </c>
      <c r="E115" s="38">
        <v>45181</v>
      </c>
      <c r="F115" s="28">
        <v>12</v>
      </c>
      <c r="G115" s="39" t="s">
        <v>51</v>
      </c>
      <c r="H115" s="40">
        <v>0.15</v>
      </c>
      <c r="I115" s="107" t="str">
        <f>IF(G115="","",_xlfn.IFNA(VLOOKUP(G115,'سجل المشتريات'!F:N,8,0),"غير مسجلة في المشتريات"))</f>
        <v xml:space="preserve">لتر </v>
      </c>
      <c r="J115" s="26" t="str">
        <f>_xlfn.IFNA(VLOOKUP(F115,الاوردرات!$B$1:$C$600,2,0),"")</f>
        <v xml:space="preserve">اوكتوبوس </v>
      </c>
      <c r="K115" s="52"/>
      <c r="M115" s="105">
        <f>IF(G115="","",_xlfn.IFNA((VLOOKUP(G115,help!L:M,2,0))*H115,_xlfn.IFNA((VLOOKUP(G115,help!P:Q,2,0))*H115,"غير مسجلة في المشتريات")))</f>
        <v>15</v>
      </c>
    </row>
    <row r="116" spans="2:13" ht="30.75" hidden="1" thickBot="1" x14ac:dyDescent="0.3">
      <c r="B116" s="13">
        <f>COUNTIFS($G$3:G116,'تقرير استهلاك خامات'!$D$4)</f>
        <v>0</v>
      </c>
      <c r="C116" s="13">
        <f>COUNTIFS($F$3:F116,'تقرير منتج تام'!$E$4)</f>
        <v>10</v>
      </c>
      <c r="D116" s="37" t="s">
        <v>12</v>
      </c>
      <c r="E116" s="38">
        <v>45182</v>
      </c>
      <c r="F116" s="28">
        <v>12</v>
      </c>
      <c r="G116" s="39" t="s">
        <v>42</v>
      </c>
      <c r="H116" s="40">
        <v>25</v>
      </c>
      <c r="I116" s="107" t="str">
        <f>IF(G116="","",_xlfn.IFNA(VLOOKUP(G116,'سجل المشتريات'!F:N,8,0),"غير مسجلة في المشتريات"))</f>
        <v>مللي</v>
      </c>
      <c r="J116" s="26" t="str">
        <f>_xlfn.IFNA(VLOOKUP(F116,الاوردرات!$B$1:$C$600,2,0),"")</f>
        <v xml:space="preserve">اوكتوبوس </v>
      </c>
      <c r="K116" s="52"/>
      <c r="M116" s="105">
        <f>IF(G116="","",_xlfn.IFNA((VLOOKUP(G116,help!L:M,2,0))*H116,_xlfn.IFNA((VLOOKUP(G116,help!P:Q,2,0))*H116,"غير مسجلة في المشتريات")))</f>
        <v>50</v>
      </c>
    </row>
    <row r="117" spans="2:13" ht="30.75" hidden="1" thickBot="1" x14ac:dyDescent="0.3">
      <c r="B117" s="13">
        <f>COUNTIFS($G$3:G117,'تقرير استهلاك خامات'!$D$4)</f>
        <v>0</v>
      </c>
      <c r="C117" s="13">
        <f>COUNTIFS($F$3:F117,'تقرير منتج تام'!$E$4)</f>
        <v>10</v>
      </c>
      <c r="D117" s="37" t="s">
        <v>12</v>
      </c>
      <c r="E117" s="38">
        <v>45182</v>
      </c>
      <c r="F117" s="28">
        <v>12</v>
      </c>
      <c r="G117" s="39" t="s">
        <v>71</v>
      </c>
      <c r="H117" s="40">
        <v>2</v>
      </c>
      <c r="I117" s="107" t="str">
        <f>IF(G117="","",_xlfn.IFNA(VLOOKUP(G117,'سجل المشتريات'!F:N,8,0),"غير مسجلة في المشتريات"))</f>
        <v>كيس</v>
      </c>
      <c r="J117" s="26" t="str">
        <f>_xlfn.IFNA(VLOOKUP(F117,الاوردرات!$B$1:$C$600,2,0),"")</f>
        <v xml:space="preserve">اوكتوبوس </v>
      </c>
      <c r="K117" s="52"/>
      <c r="M117" s="105">
        <f>IF(G117="","",_xlfn.IFNA((VLOOKUP(G117,help!L:M,2,0))*H117,_xlfn.IFNA((VLOOKUP(G117,help!P:Q,2,0))*H117,"غير مسجلة في المشتريات")))</f>
        <v>38</v>
      </c>
    </row>
    <row r="118" spans="2:13" ht="30.75" hidden="1" thickBot="1" x14ac:dyDescent="0.3">
      <c r="B118" s="13">
        <f>COUNTIFS($G$3:G118,'تقرير استهلاك خامات'!$D$4)</f>
        <v>0</v>
      </c>
      <c r="C118" s="13">
        <f>COUNTIFS($F$3:F118,'تقرير منتج تام'!$E$4)</f>
        <v>10</v>
      </c>
      <c r="D118" s="37" t="s">
        <v>12</v>
      </c>
      <c r="E118" s="38">
        <v>45182</v>
      </c>
      <c r="F118" s="28">
        <v>12</v>
      </c>
      <c r="G118" s="39" t="s">
        <v>190</v>
      </c>
      <c r="H118" s="40">
        <v>2</v>
      </c>
      <c r="I118" s="107" t="str">
        <f>IF(G118="","",_xlfn.IFNA(VLOOKUP(G118,'سجل المشتريات'!F:N,8,0),"غير مسجلة في المشتريات"))</f>
        <v>كيلو</v>
      </c>
      <c r="J118" s="26" t="str">
        <f>_xlfn.IFNA(VLOOKUP(F118,الاوردرات!$B$1:$C$600,2,0),"")</f>
        <v xml:space="preserve">اوكتوبوس </v>
      </c>
      <c r="K118" s="52"/>
      <c r="M118" s="105">
        <f>IF(G118="","",_xlfn.IFNA((VLOOKUP(G118,help!L:M,2,0))*H118,_xlfn.IFNA((VLOOKUP(G118,help!P:Q,2,0))*H118,"غير مسجلة في المشتريات")))</f>
        <v>13.6</v>
      </c>
    </row>
    <row r="119" spans="2:13" ht="30.75" hidden="1" thickBot="1" x14ac:dyDescent="0.3">
      <c r="B119" s="13">
        <f>COUNTIFS($G$3:G119,'تقرير استهلاك خامات'!$D$4)</f>
        <v>0</v>
      </c>
      <c r="C119" s="13">
        <f>COUNTIFS($F$3:F119,'تقرير منتج تام'!$E$4)</f>
        <v>10</v>
      </c>
      <c r="D119" s="37" t="s">
        <v>12</v>
      </c>
      <c r="E119" s="38">
        <v>45182</v>
      </c>
      <c r="F119" s="28">
        <v>12</v>
      </c>
      <c r="G119" s="39" t="s">
        <v>191</v>
      </c>
      <c r="H119" s="40">
        <v>0.5</v>
      </c>
      <c r="I119" s="107" t="str">
        <f>IF(G119="","",_xlfn.IFNA(VLOOKUP(G119,'سجل المشتريات'!F:N,8,0),"غير مسجلة في المشتريات"))</f>
        <v>كيلو</v>
      </c>
      <c r="J119" s="26" t="str">
        <f>_xlfn.IFNA(VLOOKUP(F119,الاوردرات!$B$1:$C$600,2,0),"")</f>
        <v xml:space="preserve">اوكتوبوس </v>
      </c>
      <c r="K119" s="52"/>
      <c r="M119" s="105">
        <f>IF(G119="","",_xlfn.IFNA((VLOOKUP(G119,help!L:M,2,0))*H119,_xlfn.IFNA((VLOOKUP(G119,help!P:Q,2,0))*H119,"غير مسجلة في المشتريات")))</f>
        <v>20</v>
      </c>
    </row>
    <row r="120" spans="2:13" ht="30.75" hidden="1" thickBot="1" x14ac:dyDescent="0.3">
      <c r="B120" s="13">
        <f>COUNTIFS($G$3:G120,'تقرير استهلاك خامات'!$D$4)</f>
        <v>0</v>
      </c>
      <c r="C120" s="13">
        <f>COUNTIFS($F$3:F120,'تقرير منتج تام'!$E$4)</f>
        <v>10</v>
      </c>
      <c r="D120" s="37" t="s">
        <v>11</v>
      </c>
      <c r="E120" s="38">
        <v>45167</v>
      </c>
      <c r="F120" s="28">
        <v>13</v>
      </c>
      <c r="G120" s="39" t="s">
        <v>107</v>
      </c>
      <c r="H120" s="40">
        <v>0.125</v>
      </c>
      <c r="I120" s="107" t="str">
        <f>IF(G120="","",_xlfn.IFNA(VLOOKUP(G120,'سجل المشتريات'!F:N,8,0),"غير مسجلة في المشتريات"))</f>
        <v>كيلو</v>
      </c>
      <c r="J120" s="26" t="str">
        <f>_xlfn.IFNA(VLOOKUP(F120,الاوردرات!$B$1:$C$600,2,0),"")</f>
        <v xml:space="preserve">سباجو </v>
      </c>
      <c r="K120" s="52"/>
      <c r="M120" s="105">
        <f>IF(G120="","",_xlfn.IFNA((VLOOKUP(G120,help!L:M,2,0))*H120,_xlfn.IFNA((VLOOKUP(G120,help!P:Q,2,0))*H120,"غير مسجلة في المشتريات")))</f>
        <v>12.5</v>
      </c>
    </row>
    <row r="121" spans="2:13" ht="30.75" hidden="1" thickBot="1" x14ac:dyDescent="0.3">
      <c r="B121" s="13">
        <f>COUNTIFS($G$3:G121,'تقرير استهلاك خامات'!$D$4)</f>
        <v>0</v>
      </c>
      <c r="C121" s="13">
        <f>COUNTIFS($F$3:F121,'تقرير منتج تام'!$E$4)</f>
        <v>10</v>
      </c>
      <c r="D121" s="37" t="s">
        <v>11</v>
      </c>
      <c r="E121" s="38">
        <v>45167</v>
      </c>
      <c r="F121" s="28">
        <v>13</v>
      </c>
      <c r="G121" s="39" t="s">
        <v>67</v>
      </c>
      <c r="H121" s="40">
        <v>1</v>
      </c>
      <c r="I121" s="107" t="str">
        <f>IF(G121="","",_xlfn.IFNA(VLOOKUP(G121,'سجل المشتريات'!F:N,8,0),"غير مسجلة في المشتريات"))</f>
        <v>كيلو</v>
      </c>
      <c r="J121" s="26" t="str">
        <f>_xlfn.IFNA(VLOOKUP(F121,الاوردرات!$B$1:$C$600,2,0),"")</f>
        <v xml:space="preserve">سباجو </v>
      </c>
      <c r="K121" s="52"/>
      <c r="M121" s="105">
        <f>IF(G121="","",_xlfn.IFNA((VLOOKUP(G121,help!L:M,2,0))*H121,_xlfn.IFNA((VLOOKUP(G121,help!P:Q,2,0))*H121,"غير مسجلة في المشتريات")))</f>
        <v>143.5</v>
      </c>
    </row>
    <row r="122" spans="2:13" ht="30.75" hidden="1" thickBot="1" x14ac:dyDescent="0.3">
      <c r="B122" s="13">
        <f>COUNTIFS($G$3:G122,'تقرير استهلاك خامات'!$D$4)</f>
        <v>0</v>
      </c>
      <c r="C122" s="13">
        <f>COUNTIFS($F$3:F122,'تقرير منتج تام'!$E$4)</f>
        <v>10</v>
      </c>
      <c r="D122" s="37" t="s">
        <v>11</v>
      </c>
      <c r="E122" s="38">
        <v>45167</v>
      </c>
      <c r="F122" s="28">
        <v>13</v>
      </c>
      <c r="G122" s="39" t="s">
        <v>109</v>
      </c>
      <c r="H122" s="40">
        <v>1.5</v>
      </c>
      <c r="I122" s="107" t="str">
        <f>IF(G122="","",_xlfn.IFNA(VLOOKUP(G122,'سجل المشتريات'!F:N,8,0),"غير مسجلة في المشتريات"))</f>
        <v xml:space="preserve">لتر </v>
      </c>
      <c r="J122" s="26" t="str">
        <f>_xlfn.IFNA(VLOOKUP(F122,الاوردرات!$B$1:$C$600,2,0),"")</f>
        <v xml:space="preserve">سباجو </v>
      </c>
      <c r="K122" s="52"/>
      <c r="M122" s="105">
        <f>IF(G122="","",_xlfn.IFNA((VLOOKUP(G122,help!L:M,2,0))*H122,_xlfn.IFNA((VLOOKUP(G122,help!P:Q,2,0))*H122,"غير مسجلة في المشتريات")))</f>
        <v>41.76</v>
      </c>
    </row>
    <row r="123" spans="2:13" ht="30.75" hidden="1" thickBot="1" x14ac:dyDescent="0.3">
      <c r="B123" s="13">
        <f>COUNTIFS($G$3:G123,'تقرير استهلاك خامات'!$D$4)</f>
        <v>0</v>
      </c>
      <c r="C123" s="13">
        <f>COUNTIFS($F$3:F123,'تقرير منتج تام'!$E$4)</f>
        <v>10</v>
      </c>
      <c r="D123" s="37" t="s">
        <v>12</v>
      </c>
      <c r="E123" s="38">
        <v>45168</v>
      </c>
      <c r="F123" s="28">
        <v>13</v>
      </c>
      <c r="G123" s="39" t="s">
        <v>55</v>
      </c>
      <c r="H123" s="40">
        <v>50</v>
      </c>
      <c r="I123" s="107" t="str">
        <f>IF(G123="","",_xlfn.IFNA(VLOOKUP(G123,'سجل المشتريات'!F:N,8,0),"غير مسجلة في المشتريات"))</f>
        <v>جرام</v>
      </c>
      <c r="J123" s="26" t="str">
        <f>_xlfn.IFNA(VLOOKUP(F123,الاوردرات!$B$1:$C$600,2,0),"")</f>
        <v xml:space="preserve">سباجو </v>
      </c>
      <c r="K123" s="52"/>
      <c r="M123" s="105">
        <f>IF(G123="","",_xlfn.IFNA((VLOOKUP(G123,help!L:M,2,0))*H123,_xlfn.IFNA((VLOOKUP(G123,help!P:Q,2,0))*H123,"غير مسجلة في المشتريات")))</f>
        <v>11</v>
      </c>
    </row>
    <row r="124" spans="2:13" ht="30.75" hidden="1" thickBot="1" x14ac:dyDescent="0.3">
      <c r="B124" s="13">
        <f>COUNTIFS($G$3:G124,'تقرير استهلاك خامات'!$D$4)</f>
        <v>0</v>
      </c>
      <c r="C124" s="13">
        <f>COUNTIFS($F$3:F124,'تقرير منتج تام'!$E$4)</f>
        <v>10</v>
      </c>
      <c r="D124" s="37" t="s">
        <v>13</v>
      </c>
      <c r="E124" s="38">
        <v>45169</v>
      </c>
      <c r="F124" s="28">
        <v>13</v>
      </c>
      <c r="G124" s="39" t="s">
        <v>138</v>
      </c>
      <c r="H124" s="40">
        <v>1</v>
      </c>
      <c r="I124" s="107" t="str">
        <f>IF(G124="","",_xlfn.IFNA(VLOOKUP(G124,'سجل المشتريات'!F:N,8,0),"غير مسجلة في المشتريات"))</f>
        <v>كيلو</v>
      </c>
      <c r="J124" s="26" t="str">
        <f>_xlfn.IFNA(VLOOKUP(F124,الاوردرات!$B$1:$C$600,2,0),"")</f>
        <v xml:space="preserve">سباجو </v>
      </c>
      <c r="K124" s="52"/>
      <c r="M124" s="105">
        <f>IF(G124="","",_xlfn.IFNA((VLOOKUP(G124,help!L:M,2,0))*H124,_xlfn.IFNA((VLOOKUP(G124,help!P:Q,2,0))*H124,"غير مسجلة في المشتريات")))</f>
        <v>78</v>
      </c>
    </row>
    <row r="125" spans="2:13" ht="30.75" hidden="1" thickBot="1" x14ac:dyDescent="0.3">
      <c r="B125" s="13">
        <f>COUNTIFS($G$3:G125,'تقرير استهلاك خامات'!$D$4)</f>
        <v>0</v>
      </c>
      <c r="C125" s="13">
        <f>COUNTIFS($F$3:F125,'تقرير منتج تام'!$E$4)</f>
        <v>10</v>
      </c>
      <c r="D125" s="37" t="s">
        <v>13</v>
      </c>
      <c r="E125" s="38">
        <v>45169</v>
      </c>
      <c r="F125" s="28">
        <v>13</v>
      </c>
      <c r="G125" s="39" t="s">
        <v>108</v>
      </c>
      <c r="H125" s="40">
        <v>1</v>
      </c>
      <c r="I125" s="107" t="str">
        <f>IF(G125="","",_xlfn.IFNA(VLOOKUP(G125,'سجل المشتريات'!F:N,8,0),"غير مسجلة في المشتريات"))</f>
        <v xml:space="preserve">لتر </v>
      </c>
      <c r="J125" s="26" t="str">
        <f>_xlfn.IFNA(VLOOKUP(F125,الاوردرات!$B$1:$C$600,2,0),"")</f>
        <v xml:space="preserve">سباجو </v>
      </c>
      <c r="K125" s="52"/>
      <c r="M125" s="105">
        <f>IF(G125="","",_xlfn.IFNA((VLOOKUP(G125,help!L:M,2,0))*H125,_xlfn.IFNA((VLOOKUP(G125,help!P:Q,2,0))*H125,"غير مسجلة في المشتريات")))</f>
        <v>32.564102564102562</v>
      </c>
    </row>
    <row r="126" spans="2:13" ht="30.75" hidden="1" thickBot="1" x14ac:dyDescent="0.3">
      <c r="B126" s="13">
        <f>COUNTIFS($G$3:G126,'تقرير استهلاك خامات'!$D$4)</f>
        <v>0</v>
      </c>
      <c r="C126" s="13">
        <f>COUNTIFS($F$3:F126,'تقرير منتج تام'!$E$4)</f>
        <v>10</v>
      </c>
      <c r="D126" s="37" t="s">
        <v>8</v>
      </c>
      <c r="E126" s="38">
        <v>45171</v>
      </c>
      <c r="F126" s="28">
        <v>13</v>
      </c>
      <c r="G126" s="39" t="s">
        <v>75</v>
      </c>
      <c r="H126" s="40">
        <v>0.1</v>
      </c>
      <c r="I126" s="107" t="str">
        <f>IF(G126="","",_xlfn.IFNA(VLOOKUP(G126,'سجل المشتريات'!F:N,8,0),"غير مسجلة في المشتريات"))</f>
        <v>كيلو</v>
      </c>
      <c r="J126" s="26" t="str">
        <f>_xlfn.IFNA(VLOOKUP(F126,الاوردرات!$B$1:$C$600,2,0),"")</f>
        <v xml:space="preserve">سباجو </v>
      </c>
      <c r="K126" s="52"/>
      <c r="M126" s="105">
        <f>IF(G126="","",_xlfn.IFNA((VLOOKUP(G126,help!L:M,2,0))*H126,_xlfn.IFNA((VLOOKUP(G126,help!P:Q,2,0))*H126,"غير مسجلة في المشتريات")))</f>
        <v>10.5</v>
      </c>
    </row>
    <row r="127" spans="2:13" ht="30.75" hidden="1" thickBot="1" x14ac:dyDescent="0.3">
      <c r="B127" s="13">
        <f>COUNTIFS($G$3:G127,'تقرير استهلاك خامات'!$D$4)</f>
        <v>0</v>
      </c>
      <c r="C127" s="13">
        <f>COUNTIFS($F$3:F127,'تقرير منتج تام'!$E$4)</f>
        <v>10</v>
      </c>
      <c r="D127" s="37" t="s">
        <v>9</v>
      </c>
      <c r="E127" s="38">
        <v>45172</v>
      </c>
      <c r="F127" s="28">
        <v>13</v>
      </c>
      <c r="G127" s="193"/>
      <c r="H127" s="40"/>
      <c r="I127" s="107" t="str">
        <f>IF(G127="","",_xlfn.IFNA(VLOOKUP(G127,'سجل المشتريات'!F:N,8,0),"غير مسجلة في المشتريات"))</f>
        <v/>
      </c>
      <c r="J127" s="26" t="str">
        <f>_xlfn.IFNA(VLOOKUP(F127,الاوردرات!$B$1:$C$600,2,0),"")</f>
        <v xml:space="preserve">سباجو </v>
      </c>
      <c r="K127" s="52"/>
      <c r="M127" s="105" t="str">
        <f>IF(G127="","",_xlfn.IFNA((VLOOKUP(G127,help!L:M,2,0))*H127,_xlfn.IFNA((VLOOKUP(G127,help!P:Q,2,0))*H127,"غير مسجلة في المشتريات")))</f>
        <v/>
      </c>
    </row>
    <row r="128" spans="2:13" ht="30.75" hidden="1" thickBot="1" x14ac:dyDescent="0.3">
      <c r="B128" s="13">
        <f>COUNTIFS($G$3:G128,'تقرير استهلاك خامات'!$D$4)</f>
        <v>0</v>
      </c>
      <c r="C128" s="13">
        <f>COUNTIFS($F$3:F128,'تقرير منتج تام'!$E$4)</f>
        <v>10</v>
      </c>
      <c r="D128" s="37" t="s">
        <v>10</v>
      </c>
      <c r="E128" s="38">
        <v>45180</v>
      </c>
      <c r="F128" s="28">
        <v>13</v>
      </c>
      <c r="G128" s="39" t="s">
        <v>54</v>
      </c>
      <c r="H128" s="40">
        <v>50</v>
      </c>
      <c r="I128" s="107" t="str">
        <f>IF(G128="","",_xlfn.IFNA(VLOOKUP(G128,'سجل المشتريات'!F:N,8,0),"غير مسجلة في المشتريات"))</f>
        <v>جرام</v>
      </c>
      <c r="J128" s="26" t="str">
        <f>_xlfn.IFNA(VLOOKUP(F128,الاوردرات!$B$1:$C$600,2,0),"")</f>
        <v xml:space="preserve">سباجو </v>
      </c>
      <c r="K128" s="52"/>
      <c r="M128" s="105">
        <f>IF(G128="","",_xlfn.IFNA((VLOOKUP(G128,help!L:M,2,0))*H128,_xlfn.IFNA((VLOOKUP(G128,help!P:Q,2,0))*H128,"غير مسجلة في المشتريات")))</f>
        <v>17.599999999999998</v>
      </c>
    </row>
    <row r="129" spans="2:13" ht="30.75" hidden="1" thickBot="1" x14ac:dyDescent="0.3">
      <c r="B129" s="13">
        <f>COUNTIFS($G$3:G129,'تقرير استهلاك خامات'!$D$4)</f>
        <v>0</v>
      </c>
      <c r="C129" s="13">
        <f>COUNTIFS($F$3:F129,'تقرير منتج تام'!$E$4)</f>
        <v>10</v>
      </c>
      <c r="D129" s="37" t="s">
        <v>10</v>
      </c>
      <c r="E129" s="38">
        <v>45180</v>
      </c>
      <c r="F129" s="28">
        <v>13</v>
      </c>
      <c r="G129" s="39" t="s">
        <v>118</v>
      </c>
      <c r="H129" s="40">
        <v>1.5</v>
      </c>
      <c r="I129" s="107" t="str">
        <f>IF(G129="","",_xlfn.IFNA(VLOOKUP(G129,'سجل المشتريات'!F:N,8,0),"غير مسجلة في المشتريات"))</f>
        <v>كيلو</v>
      </c>
      <c r="J129" s="26" t="str">
        <f>_xlfn.IFNA(VLOOKUP(F129,الاوردرات!$B$1:$C$600,2,0),"")</f>
        <v xml:space="preserve">سباجو </v>
      </c>
      <c r="K129" s="52"/>
      <c r="M129" s="105">
        <f>IF(G129="","",_xlfn.IFNA((VLOOKUP(G129,help!L:M,2,0))*H129,_xlfn.IFNA((VLOOKUP(G129,help!P:Q,2,0))*H129,"غير مسجلة في المشتريات")))</f>
        <v>141</v>
      </c>
    </row>
    <row r="130" spans="2:13" ht="30.75" hidden="1" thickBot="1" x14ac:dyDescent="0.3">
      <c r="B130" s="13">
        <f>COUNTIFS($G$3:G130,'تقرير استهلاك خامات'!$D$4)</f>
        <v>0</v>
      </c>
      <c r="C130" s="13">
        <f>COUNTIFS($F$3:F130,'تقرير منتج تام'!$E$4)</f>
        <v>10</v>
      </c>
      <c r="D130" s="37" t="s">
        <v>12</v>
      </c>
      <c r="E130" s="38">
        <v>45182</v>
      </c>
      <c r="F130" s="28">
        <v>13</v>
      </c>
      <c r="G130" s="39" t="s">
        <v>108</v>
      </c>
      <c r="H130" s="40">
        <f>3.9/2</f>
        <v>1.95</v>
      </c>
      <c r="I130" s="107" t="str">
        <f>IF(G130="","",_xlfn.IFNA(VLOOKUP(G130,'سجل المشتريات'!F:N,8,0),"غير مسجلة في المشتريات"))</f>
        <v xml:space="preserve">لتر </v>
      </c>
      <c r="J130" s="26" t="str">
        <f>_xlfn.IFNA(VLOOKUP(F130,الاوردرات!$B$1:$C$600,2,0),"")</f>
        <v xml:space="preserve">سباجو </v>
      </c>
      <c r="K130" s="52"/>
      <c r="M130" s="105">
        <f>IF(G130="","",_xlfn.IFNA((VLOOKUP(G130,help!L:M,2,0))*H130,_xlfn.IFNA((VLOOKUP(G130,help!P:Q,2,0))*H130,"غير مسجلة في المشتريات")))</f>
        <v>63.499999999999993</v>
      </c>
    </row>
    <row r="131" spans="2:13" ht="30.75" hidden="1" thickBot="1" x14ac:dyDescent="0.3">
      <c r="B131" s="13">
        <f>COUNTIFS($G$3:G131,'تقرير استهلاك خامات'!$D$4)</f>
        <v>0</v>
      </c>
      <c r="C131" s="13">
        <f>COUNTIFS($F$3:F131,'تقرير منتج تام'!$E$4)</f>
        <v>10</v>
      </c>
      <c r="D131" s="37" t="s">
        <v>12</v>
      </c>
      <c r="E131" s="38">
        <v>45182</v>
      </c>
      <c r="F131" s="28">
        <v>13</v>
      </c>
      <c r="G131" s="39" t="s">
        <v>83</v>
      </c>
      <c r="H131" s="40">
        <v>1</v>
      </c>
      <c r="I131" s="107" t="str">
        <f>IF(G131="","",_xlfn.IFNA(VLOOKUP(G131,'سجل المشتريات'!F:N,8,0),"غير مسجلة في المشتريات"))</f>
        <v>كيلو</v>
      </c>
      <c r="J131" s="26" t="str">
        <f>_xlfn.IFNA(VLOOKUP(F131,الاوردرات!$B$1:$C$600,2,0),"")</f>
        <v xml:space="preserve">سباجو </v>
      </c>
      <c r="K131" s="52"/>
      <c r="M131" s="105">
        <f>IF(G131="","",_xlfn.IFNA((VLOOKUP(G131,help!L:M,2,0))*H131,_xlfn.IFNA((VLOOKUP(G131,help!P:Q,2,0))*H131,"غير مسجلة في المشتريات")))</f>
        <v>114.47368421052632</v>
      </c>
    </row>
    <row r="132" spans="2:13" ht="30.75" hidden="1" thickBot="1" x14ac:dyDescent="0.3">
      <c r="B132" s="13">
        <f>COUNTIFS($G$3:G132,'تقرير استهلاك خامات'!$D$4)</f>
        <v>1</v>
      </c>
      <c r="C132" s="13">
        <f>COUNTIFS($F$3:F132,'تقرير منتج تام'!$E$4)</f>
        <v>10</v>
      </c>
      <c r="D132" s="37" t="s">
        <v>12</v>
      </c>
      <c r="E132" s="38">
        <v>45182</v>
      </c>
      <c r="F132" s="28">
        <v>13</v>
      </c>
      <c r="G132" s="39" t="s">
        <v>65</v>
      </c>
      <c r="H132" s="40">
        <v>0.5</v>
      </c>
      <c r="I132" s="107" t="str">
        <f>IF(G132="","",_xlfn.IFNA(VLOOKUP(G132,'سجل المشتريات'!F:N,8,0),"غير مسجلة في المشتريات"))</f>
        <v>كيلو</v>
      </c>
      <c r="J132" s="26" t="str">
        <f>_xlfn.IFNA(VLOOKUP(F132,الاوردرات!$B$1:$C$600,2,0),"")</f>
        <v xml:space="preserve">سباجو </v>
      </c>
      <c r="K132" s="52"/>
      <c r="M132" s="105">
        <f>IF(G132="","",_xlfn.IFNA((VLOOKUP(G132,help!L:M,2,0))*H132,_xlfn.IFNA((VLOOKUP(G132,help!P:Q,2,0))*H132,"غير مسجلة في المشتريات")))</f>
        <v>55</v>
      </c>
    </row>
    <row r="133" spans="2:13" ht="30.75" hidden="1" thickBot="1" x14ac:dyDescent="0.3">
      <c r="B133" s="13">
        <f>COUNTIFS($G$3:G133,'تقرير استهلاك خامات'!$D$4)</f>
        <v>1</v>
      </c>
      <c r="C133" s="13">
        <f>COUNTIFS($F$3:F133,'تقرير منتج تام'!$E$4)</f>
        <v>10</v>
      </c>
      <c r="D133" s="37" t="s">
        <v>12</v>
      </c>
      <c r="E133" s="38">
        <v>45182</v>
      </c>
      <c r="F133" s="28">
        <v>13</v>
      </c>
      <c r="G133" s="39" t="s">
        <v>42</v>
      </c>
      <c r="H133" s="40">
        <v>5</v>
      </c>
      <c r="I133" s="107" t="str">
        <f>IF(G133="","",_xlfn.IFNA(VLOOKUP(G133,'سجل المشتريات'!F:N,8,0),"غير مسجلة في المشتريات"))</f>
        <v>مللي</v>
      </c>
      <c r="J133" s="26" t="str">
        <f>_xlfn.IFNA(VLOOKUP(F133,الاوردرات!$B$1:$C$600,2,0),"")</f>
        <v xml:space="preserve">سباجو </v>
      </c>
      <c r="K133" s="52"/>
      <c r="M133" s="105">
        <f>IF(G133="","",_xlfn.IFNA((VLOOKUP(G133,help!L:M,2,0))*H133,_xlfn.IFNA((VLOOKUP(G133,help!P:Q,2,0))*H133,"غير مسجلة في المشتريات")))</f>
        <v>10</v>
      </c>
    </row>
    <row r="134" spans="2:13" ht="30.75" hidden="1" thickBot="1" x14ac:dyDescent="0.3">
      <c r="B134" s="13">
        <f>COUNTIFS($G$3:G134,'تقرير استهلاك خامات'!$D$4)</f>
        <v>1</v>
      </c>
      <c r="C134" s="13">
        <f>COUNTIFS($F$3:F134,'تقرير منتج تام'!$E$4)</f>
        <v>10</v>
      </c>
      <c r="D134" s="37" t="s">
        <v>13</v>
      </c>
      <c r="E134" s="38">
        <v>45183</v>
      </c>
      <c r="F134" s="28">
        <v>13</v>
      </c>
      <c r="G134" s="39" t="s">
        <v>51</v>
      </c>
      <c r="H134" s="40">
        <v>0.15</v>
      </c>
      <c r="I134" s="107" t="str">
        <f>IF(G134="","",_xlfn.IFNA(VLOOKUP(G134,'سجل المشتريات'!F:N,8,0),"غير مسجلة في المشتريات"))</f>
        <v xml:space="preserve">لتر </v>
      </c>
      <c r="J134" s="26" t="str">
        <f>_xlfn.IFNA(VLOOKUP(F134,الاوردرات!$B$1:$C$600,2,0),"")</f>
        <v xml:space="preserve">سباجو </v>
      </c>
      <c r="K134" s="52"/>
      <c r="M134" s="105">
        <f>IF(G134="","",_xlfn.IFNA((VLOOKUP(G134,help!L:M,2,0))*H134,_xlfn.IFNA((VLOOKUP(G134,help!P:Q,2,0))*H134,"غير مسجلة في المشتريات")))</f>
        <v>15</v>
      </c>
    </row>
    <row r="135" spans="2:13" ht="30.75" hidden="1" thickBot="1" x14ac:dyDescent="0.3">
      <c r="B135" s="13">
        <f>COUNTIFS($G$3:G135,'تقرير استهلاك خامات'!$D$4)</f>
        <v>1</v>
      </c>
      <c r="C135" s="13">
        <f>COUNTIFS($F$3:F135,'تقرير منتج تام'!$E$4)</f>
        <v>10</v>
      </c>
      <c r="D135" s="37" t="s">
        <v>13</v>
      </c>
      <c r="E135" s="38">
        <v>45183</v>
      </c>
      <c r="F135" s="28">
        <v>13</v>
      </c>
      <c r="G135" s="39" t="s">
        <v>190</v>
      </c>
      <c r="H135" s="40">
        <v>0.5</v>
      </c>
      <c r="I135" s="107" t="str">
        <f>IF(G135="","",_xlfn.IFNA(VLOOKUP(G135,'سجل المشتريات'!F:N,8,0),"غير مسجلة في المشتريات"))</f>
        <v>كيلو</v>
      </c>
      <c r="J135" s="26" t="str">
        <f>_xlfn.IFNA(VLOOKUP(F135,الاوردرات!$B$1:$C$600,2,0),"")</f>
        <v xml:space="preserve">سباجو </v>
      </c>
      <c r="K135" s="52"/>
      <c r="M135" s="105">
        <f>IF(G135="","",_xlfn.IFNA((VLOOKUP(G135,help!L:M,2,0))*H135,_xlfn.IFNA((VLOOKUP(G135,help!P:Q,2,0))*H135,"غير مسجلة في المشتريات")))</f>
        <v>3.4</v>
      </c>
    </row>
    <row r="136" spans="2:13" ht="30.75" hidden="1" thickBot="1" x14ac:dyDescent="0.3">
      <c r="B136" s="13">
        <f>COUNTIFS($G$3:G136,'تقرير استهلاك خامات'!$D$4)</f>
        <v>1</v>
      </c>
      <c r="C136" s="13">
        <f>COUNTIFS($F$3:F136,'تقرير منتج تام'!$E$4)</f>
        <v>10</v>
      </c>
      <c r="D136" s="37" t="s">
        <v>12</v>
      </c>
      <c r="E136" s="38">
        <v>45168</v>
      </c>
      <c r="F136" s="28">
        <v>14</v>
      </c>
      <c r="G136" s="39" t="s">
        <v>67</v>
      </c>
      <c r="H136" s="40">
        <v>5</v>
      </c>
      <c r="I136" s="107" t="str">
        <f>IF(G136="","",_xlfn.IFNA(VLOOKUP(G136,'سجل المشتريات'!F:N,8,0),"غير مسجلة في المشتريات"))</f>
        <v>كيلو</v>
      </c>
      <c r="J136" s="26" t="str">
        <f>_xlfn.IFNA(VLOOKUP(F136,الاوردرات!$B$1:$C$600,2,0),"")</f>
        <v xml:space="preserve">بوا </v>
      </c>
      <c r="K136" s="52"/>
      <c r="M136" s="105">
        <f>IF(G136="","",_xlfn.IFNA((VLOOKUP(G136,help!L:M,2,0))*H136,_xlfn.IFNA((VLOOKUP(G136,help!P:Q,2,0))*H136,"غير مسجلة في المشتريات")))</f>
        <v>717.5</v>
      </c>
    </row>
    <row r="137" spans="2:13" ht="30.75" hidden="1" thickBot="1" x14ac:dyDescent="0.3">
      <c r="B137" s="13">
        <f>COUNTIFS($G$3:G137,'تقرير استهلاك خامات'!$D$4)</f>
        <v>1</v>
      </c>
      <c r="C137" s="13">
        <f>COUNTIFS($F$3:F137,'تقرير منتج تام'!$E$4)</f>
        <v>10</v>
      </c>
      <c r="D137" s="37" t="s">
        <v>12</v>
      </c>
      <c r="E137" s="38">
        <v>45168</v>
      </c>
      <c r="F137" s="28">
        <v>14</v>
      </c>
      <c r="G137" s="39" t="s">
        <v>109</v>
      </c>
      <c r="H137" s="40">
        <v>5</v>
      </c>
      <c r="I137" s="107" t="str">
        <f>IF(G137="","",_xlfn.IFNA(VLOOKUP(G137,'سجل المشتريات'!F:N,8,0),"غير مسجلة في المشتريات"))</f>
        <v xml:space="preserve">لتر </v>
      </c>
      <c r="J137" s="26" t="str">
        <f>_xlfn.IFNA(VLOOKUP(F137,الاوردرات!$B$1:$C$600,2,0),"")</f>
        <v xml:space="preserve">بوا </v>
      </c>
      <c r="K137" s="52"/>
      <c r="M137" s="105">
        <f>IF(G137="","",_xlfn.IFNA((VLOOKUP(G137,help!L:M,2,0))*H137,_xlfn.IFNA((VLOOKUP(G137,help!P:Q,2,0))*H137,"غير مسجلة في المشتريات")))</f>
        <v>139.19999999999999</v>
      </c>
    </row>
    <row r="138" spans="2:13" ht="30.75" hidden="1" thickBot="1" x14ac:dyDescent="0.3">
      <c r="B138" s="13">
        <f>COUNTIFS($G$3:G138,'تقرير استهلاك خامات'!$D$4)</f>
        <v>1</v>
      </c>
      <c r="C138" s="13">
        <f>COUNTIFS($F$3:F138,'تقرير منتج تام'!$E$4)</f>
        <v>10</v>
      </c>
      <c r="D138" s="37" t="s">
        <v>12</v>
      </c>
      <c r="E138" s="38">
        <v>45168</v>
      </c>
      <c r="F138" s="28">
        <v>14</v>
      </c>
      <c r="G138" s="39" t="s">
        <v>107</v>
      </c>
      <c r="H138" s="40">
        <v>0.25</v>
      </c>
      <c r="I138" s="107" t="str">
        <f>IF(G138="","",_xlfn.IFNA(VLOOKUP(G138,'سجل المشتريات'!F:N,8,0),"غير مسجلة في المشتريات"))</f>
        <v>كيلو</v>
      </c>
      <c r="J138" s="26" t="str">
        <f>_xlfn.IFNA(VLOOKUP(F138,الاوردرات!$B$1:$C$600,2,0),"")</f>
        <v xml:space="preserve">بوا </v>
      </c>
      <c r="K138" s="52"/>
      <c r="M138" s="105">
        <f>IF(G138="","",_xlfn.IFNA((VLOOKUP(G138,help!L:M,2,0))*H138,_xlfn.IFNA((VLOOKUP(G138,help!P:Q,2,0))*H138,"غير مسجلة في المشتريات")))</f>
        <v>25</v>
      </c>
    </row>
    <row r="139" spans="2:13" ht="30.75" hidden="1" thickBot="1" x14ac:dyDescent="0.3">
      <c r="B139" s="13">
        <f>COUNTIFS($G$3:G139,'تقرير استهلاك خامات'!$D$4)</f>
        <v>1</v>
      </c>
      <c r="C139" s="13">
        <f>COUNTIFS($F$3:F139,'تقرير منتج تام'!$E$4)</f>
        <v>10</v>
      </c>
      <c r="D139" s="37" t="s">
        <v>12</v>
      </c>
      <c r="E139" s="38">
        <v>45168</v>
      </c>
      <c r="F139" s="28">
        <v>14</v>
      </c>
      <c r="G139" s="39" t="s">
        <v>72</v>
      </c>
      <c r="H139" s="40">
        <v>0.1</v>
      </c>
      <c r="I139" s="107" t="str">
        <f>IF(G139="","",_xlfn.IFNA(VLOOKUP(G139,'سجل المشتريات'!F:N,8,0),"غير مسجلة في المشتريات"))</f>
        <v>زجاجة</v>
      </c>
      <c r="J139" s="26" t="str">
        <f>_xlfn.IFNA(VLOOKUP(F139,الاوردرات!$B$1:$C$600,2,0),"")</f>
        <v xml:space="preserve">بوا </v>
      </c>
      <c r="K139" s="52"/>
      <c r="M139" s="105">
        <f>IF(G139="","",_xlfn.IFNA((VLOOKUP(G139,help!L:M,2,0))*H139,_xlfn.IFNA((VLOOKUP(G139,help!P:Q,2,0))*H139,"غير مسجلة في المشتريات")))</f>
        <v>7.5</v>
      </c>
    </row>
    <row r="140" spans="2:13" ht="30.75" hidden="1" thickBot="1" x14ac:dyDescent="0.3">
      <c r="B140" s="13">
        <f>COUNTIFS($G$3:G140,'تقرير استهلاك خامات'!$D$4)</f>
        <v>1</v>
      </c>
      <c r="C140" s="13">
        <f>COUNTIFS($F$3:F140,'تقرير منتج تام'!$E$4)</f>
        <v>10</v>
      </c>
      <c r="D140" s="37" t="s">
        <v>13</v>
      </c>
      <c r="E140" s="38">
        <v>45169</v>
      </c>
      <c r="F140" s="28">
        <v>14</v>
      </c>
      <c r="G140" s="39" t="s">
        <v>138</v>
      </c>
      <c r="H140" s="40">
        <v>2</v>
      </c>
      <c r="I140" s="107" t="str">
        <f>IF(G140="","",_xlfn.IFNA(VLOOKUP(G140,'سجل المشتريات'!F:N,8,0),"غير مسجلة في المشتريات"))</f>
        <v>كيلو</v>
      </c>
      <c r="J140" s="26" t="str">
        <f>_xlfn.IFNA(VLOOKUP(F140,الاوردرات!$B$1:$C$600,2,0),"")</f>
        <v xml:space="preserve">بوا </v>
      </c>
      <c r="K140" s="52"/>
      <c r="M140" s="105">
        <f>IF(G140="","",_xlfn.IFNA((VLOOKUP(G140,help!L:M,2,0))*H140,_xlfn.IFNA((VLOOKUP(G140,help!P:Q,2,0))*H140,"غير مسجلة في المشتريات")))</f>
        <v>156</v>
      </c>
    </row>
    <row r="141" spans="2:13" ht="30.75" hidden="1" thickBot="1" x14ac:dyDescent="0.3">
      <c r="B141" s="13">
        <f>COUNTIFS($G$3:G141,'تقرير استهلاك خامات'!$D$4)</f>
        <v>1</v>
      </c>
      <c r="C141" s="13">
        <f>COUNTIFS($F$3:F141,'تقرير منتج تام'!$E$4)</f>
        <v>10</v>
      </c>
      <c r="D141" s="37" t="s">
        <v>13</v>
      </c>
      <c r="E141" s="38">
        <v>45169</v>
      </c>
      <c r="F141" s="28">
        <v>14</v>
      </c>
      <c r="G141" s="39" t="s">
        <v>109</v>
      </c>
      <c r="H141" s="40">
        <v>2.5</v>
      </c>
      <c r="I141" s="107" t="str">
        <f>IF(G141="","",_xlfn.IFNA(VLOOKUP(G141,'سجل المشتريات'!F:N,8,0),"غير مسجلة في المشتريات"))</f>
        <v xml:space="preserve">لتر </v>
      </c>
      <c r="J141" s="26" t="str">
        <f>_xlfn.IFNA(VLOOKUP(F141,الاوردرات!$B$1:$C$600,2,0),"")</f>
        <v xml:space="preserve">بوا </v>
      </c>
      <c r="K141" s="52"/>
      <c r="M141" s="105">
        <f>IF(G141="","",_xlfn.IFNA((VLOOKUP(G141,help!L:M,2,0))*H141,_xlfn.IFNA((VLOOKUP(G141,help!P:Q,2,0))*H141,"غير مسجلة في المشتريات")))</f>
        <v>69.599999999999994</v>
      </c>
    </row>
    <row r="142" spans="2:13" ht="30.75" hidden="1" thickBot="1" x14ac:dyDescent="0.3">
      <c r="B142" s="13">
        <f>COUNTIFS($G$3:G142,'تقرير استهلاك خامات'!$D$4)</f>
        <v>1</v>
      </c>
      <c r="C142" s="13">
        <f>COUNTIFS($F$3:F142,'تقرير منتج تام'!$E$4)</f>
        <v>10</v>
      </c>
      <c r="D142" s="37" t="s">
        <v>8</v>
      </c>
      <c r="E142" s="38">
        <v>45171</v>
      </c>
      <c r="F142" s="28">
        <v>14</v>
      </c>
      <c r="G142" s="39" t="s">
        <v>58</v>
      </c>
      <c r="H142" s="40">
        <v>4</v>
      </c>
      <c r="I142" s="107" t="str">
        <f>IF(G142="","",_xlfn.IFNA(VLOOKUP(G142,'سجل المشتريات'!F:N,8,0),"غير مسجلة في المشتريات"))</f>
        <v>وحدة</v>
      </c>
      <c r="J142" s="26" t="str">
        <f>_xlfn.IFNA(VLOOKUP(F142,الاوردرات!$B$1:$C$600,2,0),"")</f>
        <v xml:space="preserve">بوا </v>
      </c>
      <c r="K142" s="52"/>
      <c r="M142" s="105">
        <f>IF(G142="","",_xlfn.IFNA((VLOOKUP(G142,help!L:M,2,0))*H142,_xlfn.IFNA((VLOOKUP(G142,help!P:Q,2,0))*H142,"غير مسجلة في المشتريات")))</f>
        <v>76</v>
      </c>
    </row>
    <row r="143" spans="2:13" ht="30.75" hidden="1" thickBot="1" x14ac:dyDescent="0.3">
      <c r="B143" s="13">
        <f>COUNTIFS($G$3:G143,'تقرير استهلاك خامات'!$D$4)</f>
        <v>1</v>
      </c>
      <c r="C143" s="13">
        <f>COUNTIFS($F$3:F143,'تقرير منتج تام'!$E$4)</f>
        <v>10</v>
      </c>
      <c r="D143" s="37" t="s">
        <v>8</v>
      </c>
      <c r="E143" s="38">
        <v>45171</v>
      </c>
      <c r="F143" s="28">
        <v>14</v>
      </c>
      <c r="G143" s="39" t="s">
        <v>119</v>
      </c>
      <c r="H143" s="40">
        <v>0.5</v>
      </c>
      <c r="I143" s="107" t="str">
        <f>IF(G143="","",_xlfn.IFNA(VLOOKUP(G143,'سجل المشتريات'!F:N,8,0),"غير مسجلة في المشتريات"))</f>
        <v>كيلو</v>
      </c>
      <c r="J143" s="26" t="str">
        <f>_xlfn.IFNA(VLOOKUP(F143,الاوردرات!$B$1:$C$600,2,0),"")</f>
        <v xml:space="preserve">بوا </v>
      </c>
      <c r="K143" s="52"/>
      <c r="M143" s="105">
        <f>IF(G143="","",_xlfn.IFNA((VLOOKUP(G143,help!L:M,2,0))*H143,_xlfn.IFNA((VLOOKUP(G143,help!P:Q,2,0))*H143,"غير مسجلة في المشتريات")))</f>
        <v>15</v>
      </c>
    </row>
    <row r="144" spans="2:13" ht="30.75" hidden="1" thickBot="1" x14ac:dyDescent="0.3">
      <c r="B144" s="13">
        <f>COUNTIFS($G$3:G144,'تقرير استهلاك خامات'!$D$4)</f>
        <v>1</v>
      </c>
      <c r="C144" s="13">
        <f>COUNTIFS($F$3:F144,'تقرير منتج تام'!$E$4)</f>
        <v>10</v>
      </c>
      <c r="D144" s="37" t="s">
        <v>8</v>
      </c>
      <c r="E144" s="38">
        <v>45171</v>
      </c>
      <c r="F144" s="28">
        <v>14</v>
      </c>
      <c r="G144" s="39" t="s">
        <v>63</v>
      </c>
      <c r="H144" s="40">
        <v>0.25</v>
      </c>
      <c r="I144" s="107" t="str">
        <f>IF(G144="","",_xlfn.IFNA(VLOOKUP(G144,'سجل المشتريات'!F:N,8,0),"غير مسجلة في المشتريات"))</f>
        <v>كيلو</v>
      </c>
      <c r="J144" s="26" t="str">
        <f>_xlfn.IFNA(VLOOKUP(F144,الاوردرات!$B$1:$C$600,2,0),"")</f>
        <v xml:space="preserve">بوا </v>
      </c>
      <c r="K144" s="52"/>
      <c r="M144" s="105">
        <f>IF(G144="","",_xlfn.IFNA((VLOOKUP(G144,help!L:M,2,0))*H144,_xlfn.IFNA((VLOOKUP(G144,help!P:Q,2,0))*H144,"غير مسجلة في المشتريات")))</f>
        <v>167.5</v>
      </c>
    </row>
    <row r="145" spans="2:13" ht="30.75" hidden="1" thickBot="1" x14ac:dyDescent="0.3">
      <c r="B145" s="13">
        <f>COUNTIFS($G$3:G145,'تقرير استهلاك خامات'!$D$4)</f>
        <v>1</v>
      </c>
      <c r="C145" s="13">
        <f>COUNTIFS($F$3:F145,'تقرير منتج تام'!$E$4)</f>
        <v>10</v>
      </c>
      <c r="D145" s="37" t="s">
        <v>8</v>
      </c>
      <c r="E145" s="38">
        <v>45171</v>
      </c>
      <c r="F145" s="28">
        <v>14</v>
      </c>
      <c r="G145" s="39" t="s">
        <v>64</v>
      </c>
      <c r="H145" s="40">
        <v>1</v>
      </c>
      <c r="I145" s="107" t="str">
        <f>IF(G145="","",_xlfn.IFNA(VLOOKUP(G145,'سجل المشتريات'!F:N,8,0),"غير مسجلة في المشتريات"))</f>
        <v>كيلو</v>
      </c>
      <c r="J145" s="26" t="str">
        <f>_xlfn.IFNA(VLOOKUP(F145,الاوردرات!$B$1:$C$600,2,0),"")</f>
        <v xml:space="preserve">بوا </v>
      </c>
      <c r="K145" s="52"/>
      <c r="M145" s="105">
        <f>IF(G145="","",_xlfn.IFNA((VLOOKUP(G145,help!L:M,2,0))*H145,_xlfn.IFNA((VLOOKUP(G145,help!P:Q,2,0))*H145,"غير مسجلة في المشتريات")))</f>
        <v>110.71428571428572</v>
      </c>
    </row>
    <row r="146" spans="2:13" ht="30.75" hidden="1" thickBot="1" x14ac:dyDescent="0.3">
      <c r="B146" s="13">
        <f>COUNTIFS($G$3:G146,'تقرير استهلاك خامات'!$D$4)</f>
        <v>1</v>
      </c>
      <c r="C146" s="13">
        <f>COUNTIFS($F$3:F146,'تقرير منتج تام'!$E$4)</f>
        <v>10</v>
      </c>
      <c r="D146" s="37" t="s">
        <v>9</v>
      </c>
      <c r="E146" s="38">
        <v>45172</v>
      </c>
      <c r="F146" s="28">
        <v>14</v>
      </c>
      <c r="G146" s="39" t="s">
        <v>70</v>
      </c>
      <c r="H146" s="40">
        <v>1</v>
      </c>
      <c r="I146" s="107" t="str">
        <f>IF(G146="","",_xlfn.IFNA(VLOOKUP(G146,'سجل المشتريات'!F:N,8,0),"غير مسجلة في المشتريات"))</f>
        <v>كيلو</v>
      </c>
      <c r="J146" s="26" t="str">
        <f>_xlfn.IFNA(VLOOKUP(F146,الاوردرات!$B$1:$C$600,2,0),"")</f>
        <v xml:space="preserve">بوا </v>
      </c>
      <c r="K146" s="52"/>
      <c r="M146" s="105">
        <f>IF(G146="","",_xlfn.IFNA((VLOOKUP(G146,help!L:M,2,0))*H146,_xlfn.IFNA((VLOOKUP(G146,help!P:Q,2,0))*H146,"غير مسجلة في المشتريات")))</f>
        <v>54.651162790697676</v>
      </c>
    </row>
    <row r="147" spans="2:13" ht="30.75" hidden="1" thickBot="1" x14ac:dyDescent="0.3">
      <c r="B147" s="13">
        <f>COUNTIFS($G$3:G147,'تقرير استهلاك خامات'!$D$4)</f>
        <v>1</v>
      </c>
      <c r="C147" s="13">
        <f>COUNTIFS($F$3:F147,'تقرير منتج تام'!$E$4)</f>
        <v>10</v>
      </c>
      <c r="D147" s="37" t="s">
        <v>9</v>
      </c>
      <c r="E147" s="38">
        <v>45172</v>
      </c>
      <c r="F147" s="28">
        <v>14</v>
      </c>
      <c r="G147" s="39" t="s">
        <v>118</v>
      </c>
      <c r="H147" s="40">
        <v>0.25</v>
      </c>
      <c r="I147" s="107" t="str">
        <f>IF(G147="","",_xlfn.IFNA(VLOOKUP(G147,'سجل المشتريات'!F:N,8,0),"غير مسجلة في المشتريات"))</f>
        <v>كيلو</v>
      </c>
      <c r="J147" s="26" t="str">
        <f>_xlfn.IFNA(VLOOKUP(F147,الاوردرات!$B$1:$C$600,2,0),"")</f>
        <v xml:space="preserve">بوا </v>
      </c>
      <c r="K147" s="52"/>
      <c r="M147" s="105">
        <f>IF(G147="","",_xlfn.IFNA((VLOOKUP(G147,help!L:M,2,0))*H147,_xlfn.IFNA((VLOOKUP(G147,help!P:Q,2,0))*H147,"غير مسجلة في المشتريات")))</f>
        <v>23.5</v>
      </c>
    </row>
    <row r="148" spans="2:13" ht="30.75" hidden="1" thickBot="1" x14ac:dyDescent="0.3">
      <c r="B148" s="13">
        <f>COUNTIFS($G$3:G148,'تقرير استهلاك خامات'!$D$4)</f>
        <v>1</v>
      </c>
      <c r="C148" s="13">
        <f>COUNTIFS($F$3:F148,'تقرير منتج تام'!$E$4)</f>
        <v>10</v>
      </c>
      <c r="D148" s="37" t="s">
        <v>9</v>
      </c>
      <c r="E148" s="38">
        <v>45172</v>
      </c>
      <c r="F148" s="28">
        <v>14</v>
      </c>
      <c r="G148" s="39" t="s">
        <v>109</v>
      </c>
      <c r="H148" s="40">
        <v>5</v>
      </c>
      <c r="I148" s="107" t="str">
        <f>IF(G148="","",_xlfn.IFNA(VLOOKUP(G148,'سجل المشتريات'!F:N,8,0),"غير مسجلة في المشتريات"))</f>
        <v xml:space="preserve">لتر </v>
      </c>
      <c r="J148" s="26" t="str">
        <f>_xlfn.IFNA(VLOOKUP(F148,الاوردرات!$B$1:$C$600,2,0),"")</f>
        <v xml:space="preserve">بوا </v>
      </c>
      <c r="K148" s="52"/>
      <c r="M148" s="105">
        <f>IF(G148="","",_xlfn.IFNA((VLOOKUP(G148,help!L:M,2,0))*H148,_xlfn.IFNA((VLOOKUP(G148,help!P:Q,2,0))*H148,"غير مسجلة في المشتريات")))</f>
        <v>139.19999999999999</v>
      </c>
    </row>
    <row r="149" spans="2:13" ht="30.75" hidden="1" thickBot="1" x14ac:dyDescent="0.3">
      <c r="B149" s="13">
        <f>COUNTIFS($G$3:G149,'تقرير استهلاك خامات'!$D$4)</f>
        <v>1</v>
      </c>
      <c r="C149" s="13">
        <f>COUNTIFS($F$3:F149,'تقرير منتج تام'!$E$4)</f>
        <v>10</v>
      </c>
      <c r="D149" s="37" t="s">
        <v>9</v>
      </c>
      <c r="E149" s="38">
        <v>45172</v>
      </c>
      <c r="F149" s="28">
        <v>14</v>
      </c>
      <c r="G149" s="39" t="s">
        <v>81</v>
      </c>
      <c r="H149" s="40">
        <v>0.1</v>
      </c>
      <c r="I149" s="107" t="str">
        <f>IF(G149="","",_xlfn.IFNA(VLOOKUP(G149,'سجل المشتريات'!F:N,8,0),"غير مسجلة في المشتريات"))</f>
        <v>كيلو</v>
      </c>
      <c r="J149" s="26" t="str">
        <f>_xlfn.IFNA(VLOOKUP(F149,الاوردرات!$B$1:$C$600,2,0),"")</f>
        <v xml:space="preserve">بوا </v>
      </c>
      <c r="K149" s="52"/>
      <c r="M149" s="105">
        <f>IF(G149="","",_xlfn.IFNA((VLOOKUP(G149,help!L:M,2,0))*H149,_xlfn.IFNA((VLOOKUP(G149,help!P:Q,2,0))*H149,"غير مسجلة في المشتريات")))</f>
        <v>70.400000000000006</v>
      </c>
    </row>
    <row r="150" spans="2:13" ht="30.75" hidden="1" thickBot="1" x14ac:dyDescent="0.3">
      <c r="B150" s="13">
        <f>COUNTIFS($G$3:G150,'تقرير استهلاك خامات'!$D$4)</f>
        <v>1</v>
      </c>
      <c r="C150" s="13">
        <f>COUNTIFS($F$3:F150,'تقرير منتج تام'!$E$4)</f>
        <v>10</v>
      </c>
      <c r="D150" s="37" t="s">
        <v>9</v>
      </c>
      <c r="E150" s="38">
        <v>45172</v>
      </c>
      <c r="F150" s="28">
        <v>14</v>
      </c>
      <c r="G150" s="39" t="s">
        <v>142</v>
      </c>
      <c r="H150" s="40">
        <v>0.25</v>
      </c>
      <c r="I150" s="107" t="str">
        <f>IF(G150="","",_xlfn.IFNA(VLOOKUP(G150,'سجل المشتريات'!F:N,8,0),"غير مسجلة في المشتريات"))</f>
        <v>كيلو</v>
      </c>
      <c r="J150" s="26" t="str">
        <f>_xlfn.IFNA(VLOOKUP(F150,الاوردرات!$B$1:$C$600,2,0),"")</f>
        <v xml:space="preserve">بوا </v>
      </c>
      <c r="K150" s="52"/>
      <c r="M150" s="105">
        <f>IF(G150="","",_xlfn.IFNA((VLOOKUP(G150,help!L:M,2,0))*H150,_xlfn.IFNA((VLOOKUP(G150,help!P:Q,2,0))*H150,"غير مسجلة في المشتريات")))</f>
        <v>75</v>
      </c>
    </row>
    <row r="151" spans="2:13" ht="30.75" hidden="1" thickBot="1" x14ac:dyDescent="0.3">
      <c r="B151" s="13">
        <f>COUNTIFS($G$3:G151,'تقرير استهلاك خامات'!$D$4)</f>
        <v>1</v>
      </c>
      <c r="C151" s="13">
        <f>COUNTIFS($F$3:F151,'تقرير منتج تام'!$E$4)</f>
        <v>10</v>
      </c>
      <c r="D151" s="37" t="s">
        <v>12</v>
      </c>
      <c r="E151" s="38">
        <v>45175</v>
      </c>
      <c r="F151" s="28">
        <v>14</v>
      </c>
      <c r="G151" s="39" t="s">
        <v>78</v>
      </c>
      <c r="H151" s="40">
        <v>3</v>
      </c>
      <c r="I151" s="107" t="str">
        <f>IF(G151="","",_xlfn.IFNA(VLOOKUP(G151,'سجل المشتريات'!F:N,8,0),"غير مسجلة في المشتريات"))</f>
        <v xml:space="preserve">دفتر </v>
      </c>
      <c r="J151" s="26" t="str">
        <f>_xlfn.IFNA(VLOOKUP(F151,الاوردرات!$B$1:$C$600,2,0),"")</f>
        <v xml:space="preserve">بوا </v>
      </c>
      <c r="K151" s="52"/>
      <c r="M151" s="105">
        <f>IF(G151="","",_xlfn.IFNA((VLOOKUP(G151,help!L:M,2,0))*H151,_xlfn.IFNA((VLOOKUP(G151,help!P:Q,2,0))*H151,"غير مسجلة في المشتريات")))</f>
        <v>300</v>
      </c>
    </row>
    <row r="152" spans="2:13" ht="30.75" hidden="1" thickBot="1" x14ac:dyDescent="0.3">
      <c r="B152" s="13">
        <f>COUNTIFS($G$3:G152,'تقرير استهلاك خامات'!$D$4)</f>
        <v>1</v>
      </c>
      <c r="C152" s="13">
        <f>COUNTIFS($F$3:F152,'تقرير منتج تام'!$E$4)</f>
        <v>10</v>
      </c>
      <c r="D152" s="37" t="s">
        <v>12</v>
      </c>
      <c r="E152" s="38">
        <v>45175</v>
      </c>
      <c r="F152" s="28">
        <v>14</v>
      </c>
      <c r="G152" s="39" t="s">
        <v>69</v>
      </c>
      <c r="H152" s="40">
        <v>0.5</v>
      </c>
      <c r="I152" s="107" t="str">
        <f>IF(G152="","",_xlfn.IFNA(VLOOKUP(G152,'سجل المشتريات'!F:N,8,0),"غير مسجلة في المشتريات"))</f>
        <v>زجاجة</v>
      </c>
      <c r="J152" s="26" t="str">
        <f>_xlfn.IFNA(VLOOKUP(F152,الاوردرات!$B$1:$C$600,2,0),"")</f>
        <v xml:space="preserve">بوا </v>
      </c>
      <c r="K152" s="52"/>
      <c r="M152" s="105">
        <f>IF(G152="","",_xlfn.IFNA((VLOOKUP(G152,help!L:M,2,0))*H152,_xlfn.IFNA((VLOOKUP(G152,help!P:Q,2,0))*H152,"غير مسجلة في المشتريات")))</f>
        <v>6</v>
      </c>
    </row>
    <row r="153" spans="2:13" ht="30.75" hidden="1" thickBot="1" x14ac:dyDescent="0.3">
      <c r="B153" s="13">
        <f>COUNTIFS($G$3:G153,'تقرير استهلاك خامات'!$D$4)</f>
        <v>1</v>
      </c>
      <c r="C153" s="13">
        <f>COUNTIFS($F$3:F153,'تقرير منتج تام'!$E$4)</f>
        <v>10</v>
      </c>
      <c r="D153" s="37" t="s">
        <v>12</v>
      </c>
      <c r="E153" s="38">
        <v>45175</v>
      </c>
      <c r="F153" s="28">
        <v>14</v>
      </c>
      <c r="G153" s="39" t="s">
        <v>42</v>
      </c>
      <c r="H153" s="40">
        <v>1</v>
      </c>
      <c r="I153" s="107" t="str">
        <f>IF(G153="","",_xlfn.IFNA(VLOOKUP(G153,'سجل المشتريات'!F:N,8,0),"غير مسجلة في المشتريات"))</f>
        <v>مللي</v>
      </c>
      <c r="J153" s="26" t="str">
        <f>_xlfn.IFNA(VLOOKUP(F153,الاوردرات!$B$1:$C$600,2,0),"")</f>
        <v xml:space="preserve">بوا </v>
      </c>
      <c r="K153" s="52"/>
      <c r="M153" s="105">
        <f>IF(G153="","",_xlfn.IFNA((VLOOKUP(G153,help!L:M,2,0))*H153,_xlfn.IFNA((VLOOKUP(G153,help!P:Q,2,0))*H153,"غير مسجلة في المشتريات")))</f>
        <v>2</v>
      </c>
    </row>
    <row r="154" spans="2:13" ht="30.75" hidden="1" thickBot="1" x14ac:dyDescent="0.3">
      <c r="B154" s="13">
        <f>COUNTIFS($G$3:G154,'تقرير استهلاك خامات'!$D$4)</f>
        <v>1</v>
      </c>
      <c r="C154" s="13">
        <f>COUNTIFS($F$3:F154,'تقرير منتج تام'!$E$4)</f>
        <v>10</v>
      </c>
      <c r="D154" s="37" t="s">
        <v>13</v>
      </c>
      <c r="E154" s="38">
        <v>45176</v>
      </c>
      <c r="F154" s="28">
        <v>14</v>
      </c>
      <c r="G154" s="39" t="s">
        <v>109</v>
      </c>
      <c r="H154" s="40">
        <v>2</v>
      </c>
      <c r="I154" s="107" t="str">
        <f>IF(G154="","",_xlfn.IFNA(VLOOKUP(G154,'سجل المشتريات'!F:N,8,0),"غير مسجلة في المشتريات"))</f>
        <v xml:space="preserve">لتر </v>
      </c>
      <c r="J154" s="26" t="str">
        <f>_xlfn.IFNA(VLOOKUP(F154,الاوردرات!$B$1:$C$600,2,0),"")</f>
        <v xml:space="preserve">بوا </v>
      </c>
      <c r="K154" s="52"/>
      <c r="M154" s="105">
        <f>IF(G154="","",_xlfn.IFNA((VLOOKUP(G154,help!L:M,2,0))*H154,_xlfn.IFNA((VLOOKUP(G154,help!P:Q,2,0))*H154,"غير مسجلة في المشتريات")))</f>
        <v>55.68</v>
      </c>
    </row>
    <row r="155" spans="2:13" ht="30.75" hidden="1" thickBot="1" x14ac:dyDescent="0.3">
      <c r="B155" s="13">
        <f>COUNTIFS($G$3:G155,'تقرير استهلاك خامات'!$D$4)</f>
        <v>1</v>
      </c>
      <c r="C155" s="13">
        <f>COUNTIFS($F$3:F155,'تقرير منتج تام'!$E$4)</f>
        <v>10</v>
      </c>
      <c r="D155" s="37" t="s">
        <v>13</v>
      </c>
      <c r="E155" s="38">
        <v>45176</v>
      </c>
      <c r="F155" s="28">
        <v>14</v>
      </c>
      <c r="G155" s="39" t="s">
        <v>190</v>
      </c>
      <c r="H155" s="40">
        <v>1</v>
      </c>
      <c r="I155" s="107" t="str">
        <f>IF(G155="","",_xlfn.IFNA(VLOOKUP(G155,'سجل المشتريات'!F:N,8,0),"غير مسجلة في المشتريات"))</f>
        <v>كيلو</v>
      </c>
      <c r="J155" s="26" t="str">
        <f>_xlfn.IFNA(VLOOKUP(F155,الاوردرات!$B$1:$C$600,2,0),"")</f>
        <v xml:space="preserve">بوا </v>
      </c>
      <c r="K155" s="52"/>
      <c r="M155" s="105">
        <f>IF(G155="","",_xlfn.IFNA((VLOOKUP(G155,help!L:M,2,0))*H155,_xlfn.IFNA((VLOOKUP(G155,help!P:Q,2,0))*H155,"غير مسجلة في المشتريات")))</f>
        <v>6.8</v>
      </c>
    </row>
    <row r="156" spans="2:13" ht="30.75" hidden="1" thickBot="1" x14ac:dyDescent="0.3">
      <c r="B156" s="13">
        <f>COUNTIFS($G$3:G156,'تقرير استهلاك خامات'!$D$4)</f>
        <v>1</v>
      </c>
      <c r="C156" s="13">
        <f>COUNTIFS($F$3:F156,'تقرير منتج تام'!$E$4)</f>
        <v>10</v>
      </c>
      <c r="D156" s="37" t="s">
        <v>13</v>
      </c>
      <c r="E156" s="38">
        <v>45176</v>
      </c>
      <c r="F156" s="28">
        <v>14</v>
      </c>
      <c r="G156" s="39" t="s">
        <v>139</v>
      </c>
      <c r="H156" s="40">
        <v>0.5</v>
      </c>
      <c r="I156" s="107" t="str">
        <f>IF(G156="","",_xlfn.IFNA(VLOOKUP(G156,'سجل المشتريات'!F:N,8,0),"غير مسجلة في المشتريات"))</f>
        <v>كيلو</v>
      </c>
      <c r="J156" s="26" t="str">
        <f>_xlfn.IFNA(VLOOKUP(F156,الاوردرات!$B$1:$C$600,2,0),"")</f>
        <v xml:space="preserve">بوا </v>
      </c>
      <c r="K156" s="52"/>
      <c r="M156" s="105">
        <f>IF(G156="","",_xlfn.IFNA((VLOOKUP(G156,help!L:M,2,0))*H156,_xlfn.IFNA((VLOOKUP(G156,help!P:Q,2,0))*H156,"غير مسجلة في المشتريات")))</f>
        <v>58.333333333333336</v>
      </c>
    </row>
    <row r="157" spans="2:13" ht="30.75" hidden="1" thickBot="1" x14ac:dyDescent="0.3">
      <c r="B157" s="13">
        <f>COUNTIFS($G$3:G157,'تقرير استهلاك خامات'!$D$4)</f>
        <v>1</v>
      </c>
      <c r="C157" s="13">
        <f>COUNTIFS($F$3:F157,'تقرير منتج تام'!$E$4)</f>
        <v>10</v>
      </c>
      <c r="D157" s="37" t="s">
        <v>9</v>
      </c>
      <c r="E157" s="38">
        <v>45179</v>
      </c>
      <c r="F157" s="28">
        <v>14</v>
      </c>
      <c r="G157" s="39" t="s">
        <v>108</v>
      </c>
      <c r="H157" s="40">
        <f>3.9/2</f>
        <v>1.95</v>
      </c>
      <c r="I157" s="107" t="str">
        <f>IF(G157="","",_xlfn.IFNA(VLOOKUP(G157,'سجل المشتريات'!F:N,8,0),"غير مسجلة في المشتريات"))</f>
        <v xml:space="preserve">لتر </v>
      </c>
      <c r="J157" s="26" t="str">
        <f>_xlfn.IFNA(VLOOKUP(F157,الاوردرات!$B$1:$C$600,2,0),"")</f>
        <v xml:space="preserve">بوا </v>
      </c>
      <c r="K157" s="52"/>
      <c r="M157" s="105">
        <f>IF(G157="","",_xlfn.IFNA((VLOOKUP(G157,help!L:M,2,0))*H157,_xlfn.IFNA((VLOOKUP(G157,help!P:Q,2,0))*H157,"غير مسجلة في المشتريات")))</f>
        <v>63.499999999999993</v>
      </c>
    </row>
    <row r="158" spans="2:13" ht="30.75" hidden="1" thickBot="1" x14ac:dyDescent="0.3">
      <c r="B158" s="13">
        <f>COUNTIFS($G$3:G158,'تقرير استهلاك خامات'!$D$4)</f>
        <v>1</v>
      </c>
      <c r="C158" s="13">
        <f>COUNTIFS($F$3:F158,'تقرير منتج تام'!$E$4)</f>
        <v>10</v>
      </c>
      <c r="D158" s="37" t="s">
        <v>13</v>
      </c>
      <c r="E158" s="38">
        <v>45183</v>
      </c>
      <c r="F158" s="28">
        <v>14</v>
      </c>
      <c r="G158" s="39" t="s">
        <v>58</v>
      </c>
      <c r="H158" s="40">
        <v>2</v>
      </c>
      <c r="I158" s="107" t="str">
        <f>IF(G158="","",_xlfn.IFNA(VLOOKUP(G158,'سجل المشتريات'!F:N,8,0),"غير مسجلة في المشتريات"))</f>
        <v>وحدة</v>
      </c>
      <c r="J158" s="26" t="str">
        <f>_xlfn.IFNA(VLOOKUP(F158,الاوردرات!$B$1:$C$600,2,0),"")</f>
        <v xml:space="preserve">بوا </v>
      </c>
      <c r="K158" s="52"/>
      <c r="M158" s="105">
        <f>IF(G158="","",_xlfn.IFNA((VLOOKUP(G158,help!L:M,2,0))*H158,_xlfn.IFNA((VLOOKUP(G158,help!P:Q,2,0))*H158,"غير مسجلة في المشتريات")))</f>
        <v>38</v>
      </c>
    </row>
    <row r="159" spans="2:13" ht="30.75" hidden="1" thickBot="1" x14ac:dyDescent="0.3">
      <c r="B159" s="13">
        <f>COUNTIFS($G$3:G159,'تقرير استهلاك خامات'!$D$4)</f>
        <v>1</v>
      </c>
      <c r="C159" s="13">
        <f>COUNTIFS($F$3:F159,'تقرير منتج تام'!$E$4)</f>
        <v>10</v>
      </c>
      <c r="D159" s="37" t="s">
        <v>12</v>
      </c>
      <c r="E159" s="38">
        <v>45168</v>
      </c>
      <c r="F159" s="28">
        <v>16</v>
      </c>
      <c r="G159" s="39" t="s">
        <v>109</v>
      </c>
      <c r="H159" s="40">
        <v>1.5</v>
      </c>
      <c r="I159" s="107" t="str">
        <f>IF(G159="","",_xlfn.IFNA(VLOOKUP(G159,'سجل المشتريات'!F:N,8,0),"غير مسجلة في المشتريات"))</f>
        <v xml:space="preserve">لتر </v>
      </c>
      <c r="J159" s="26" t="str">
        <f>_xlfn.IFNA(VLOOKUP(F159,الاوردرات!$B$1:$C$600,2,0),"")</f>
        <v xml:space="preserve">رو </v>
      </c>
      <c r="K159" s="52"/>
      <c r="M159" s="105">
        <f>IF(G159="","",_xlfn.IFNA((VLOOKUP(G159,help!L:M,2,0))*H159,_xlfn.IFNA((VLOOKUP(G159,help!P:Q,2,0))*H159,"غير مسجلة في المشتريات")))</f>
        <v>41.76</v>
      </c>
    </row>
    <row r="160" spans="2:13" ht="30.75" hidden="1" thickBot="1" x14ac:dyDescent="0.3">
      <c r="B160" s="13">
        <f>COUNTIFS($G$3:G160,'تقرير استهلاك خامات'!$D$4)</f>
        <v>1</v>
      </c>
      <c r="C160" s="13">
        <f>COUNTIFS($F$3:F160,'تقرير منتج تام'!$E$4)</f>
        <v>10</v>
      </c>
      <c r="D160" s="37" t="s">
        <v>12</v>
      </c>
      <c r="E160" s="38">
        <v>45168</v>
      </c>
      <c r="F160" s="28">
        <v>16</v>
      </c>
      <c r="G160" s="39" t="s">
        <v>107</v>
      </c>
      <c r="H160" s="40">
        <v>0.5</v>
      </c>
      <c r="I160" s="107" t="str">
        <f>IF(G160="","",_xlfn.IFNA(VLOOKUP(G160,'سجل المشتريات'!F:N,8,0),"غير مسجلة في المشتريات"))</f>
        <v>كيلو</v>
      </c>
      <c r="J160" s="26" t="str">
        <f>_xlfn.IFNA(VLOOKUP(F160,الاوردرات!$B$1:$C$600,2,0),"")</f>
        <v xml:space="preserve">رو </v>
      </c>
      <c r="K160" s="52"/>
      <c r="M160" s="105">
        <f>IF(G160="","",_xlfn.IFNA((VLOOKUP(G160,help!L:M,2,0))*H160,_xlfn.IFNA((VLOOKUP(G160,help!P:Q,2,0))*H160,"غير مسجلة في المشتريات")))</f>
        <v>50</v>
      </c>
    </row>
    <row r="161" spans="2:13" ht="30.75" hidden="1" thickBot="1" x14ac:dyDescent="0.3">
      <c r="B161" s="13">
        <f>COUNTIFS($G$3:G161,'تقرير استهلاك خامات'!$D$4)</f>
        <v>1</v>
      </c>
      <c r="C161" s="13">
        <f>COUNTIFS($F$3:F161,'تقرير منتج تام'!$E$4)</f>
        <v>10</v>
      </c>
      <c r="D161" s="37" t="s">
        <v>11</v>
      </c>
      <c r="E161" s="38">
        <v>45181</v>
      </c>
      <c r="F161" s="28">
        <v>16</v>
      </c>
      <c r="G161" s="39" t="s">
        <v>139</v>
      </c>
      <c r="H161" s="40">
        <v>0.125</v>
      </c>
      <c r="I161" s="107" t="str">
        <f>IF(G161="","",_xlfn.IFNA(VLOOKUP(G161,'سجل المشتريات'!F:N,8,0),"غير مسجلة في المشتريات"))</f>
        <v>كيلو</v>
      </c>
      <c r="J161" s="26" t="str">
        <f>_xlfn.IFNA(VLOOKUP(F161,الاوردرات!$B$1:$C$600,2,0),"")</f>
        <v xml:space="preserve">رو </v>
      </c>
      <c r="K161" s="52"/>
      <c r="M161" s="105">
        <f>IF(G161="","",_xlfn.IFNA((VLOOKUP(G161,help!L:M,2,0))*H161,_xlfn.IFNA((VLOOKUP(G161,help!P:Q,2,0))*H161,"غير مسجلة في المشتريات")))</f>
        <v>14.583333333333334</v>
      </c>
    </row>
    <row r="162" spans="2:13" ht="30.75" hidden="1" thickBot="1" x14ac:dyDescent="0.3">
      <c r="B162" s="13">
        <f>COUNTIFS($G$3:G162,'تقرير استهلاك خامات'!$D$4)</f>
        <v>1</v>
      </c>
      <c r="C162" s="13">
        <f>COUNTIFS($F$3:F162,'تقرير منتج تام'!$E$4)</f>
        <v>10</v>
      </c>
      <c r="D162" s="37" t="s">
        <v>11</v>
      </c>
      <c r="E162" s="38">
        <v>45181</v>
      </c>
      <c r="F162" s="28">
        <v>16</v>
      </c>
      <c r="G162" s="39" t="s">
        <v>108</v>
      </c>
      <c r="H162" s="40">
        <v>0.97499999999999998</v>
      </c>
      <c r="I162" s="107" t="str">
        <f>IF(G162="","",_xlfn.IFNA(VLOOKUP(G162,'سجل المشتريات'!F:N,8,0),"غير مسجلة في المشتريات"))</f>
        <v xml:space="preserve">لتر </v>
      </c>
      <c r="J162" s="26" t="str">
        <f>_xlfn.IFNA(VLOOKUP(F162,الاوردرات!$B$1:$C$600,2,0),"")</f>
        <v xml:space="preserve">رو </v>
      </c>
      <c r="K162" s="52"/>
      <c r="M162" s="105">
        <f>IF(G162="","",_xlfn.IFNA((VLOOKUP(G162,help!L:M,2,0))*H162,_xlfn.IFNA((VLOOKUP(G162,help!P:Q,2,0))*H162,"غير مسجلة في المشتريات")))</f>
        <v>31.749999999999996</v>
      </c>
    </row>
    <row r="163" spans="2:13" ht="30.75" hidden="1" thickBot="1" x14ac:dyDescent="0.3">
      <c r="B163" s="13">
        <f>COUNTIFS($G$3:G163,'تقرير استهلاك خامات'!$D$4)</f>
        <v>1</v>
      </c>
      <c r="C163" s="13">
        <f>COUNTIFS($F$3:F163,'تقرير منتج تام'!$E$4)</f>
        <v>10</v>
      </c>
      <c r="D163" s="37" t="s">
        <v>11</v>
      </c>
      <c r="E163" s="38">
        <v>45181</v>
      </c>
      <c r="F163" s="28">
        <v>16</v>
      </c>
      <c r="G163" s="39" t="s">
        <v>72</v>
      </c>
      <c r="H163" s="40">
        <v>0.05</v>
      </c>
      <c r="I163" s="107" t="str">
        <f>IF(G163="","",_xlfn.IFNA(VLOOKUP(G163,'سجل المشتريات'!F:N,8,0),"غير مسجلة في المشتريات"))</f>
        <v>زجاجة</v>
      </c>
      <c r="J163" s="26" t="str">
        <f>_xlfn.IFNA(VLOOKUP(F163,الاوردرات!$B$1:$C$600,2,0),"")</f>
        <v xml:space="preserve">رو </v>
      </c>
      <c r="K163" s="52"/>
      <c r="M163" s="105">
        <f>IF(G163="","",_xlfn.IFNA((VLOOKUP(G163,help!L:M,2,0))*H163,_xlfn.IFNA((VLOOKUP(G163,help!P:Q,2,0))*H163,"غير مسجلة في المشتريات")))</f>
        <v>3.75</v>
      </c>
    </row>
    <row r="164" spans="2:13" ht="30.75" hidden="1" thickBot="1" x14ac:dyDescent="0.3">
      <c r="B164" s="13">
        <f>COUNTIFS($G$3:G164,'تقرير استهلاك خامات'!$D$4)</f>
        <v>1</v>
      </c>
      <c r="C164" s="13">
        <f>COUNTIFS($F$3:F164,'تقرير منتج تام'!$E$4)</f>
        <v>10</v>
      </c>
      <c r="D164" s="37" t="s">
        <v>13</v>
      </c>
      <c r="E164" s="38">
        <v>45176</v>
      </c>
      <c r="F164" s="28">
        <v>17</v>
      </c>
      <c r="G164" s="39" t="s">
        <v>131</v>
      </c>
      <c r="H164" s="40">
        <v>0.1</v>
      </c>
      <c r="I164" s="107" t="str">
        <f>IF(G164="","",_xlfn.IFNA(VLOOKUP(G164,'سجل المشتريات'!F:N,8,0),"غير مسجلة في المشتريات"))</f>
        <v>كيلو</v>
      </c>
      <c r="J164" s="26" t="str">
        <f>_xlfn.IFNA(VLOOKUP(F164,الاوردرات!$B$1:$C$600,2,0),"")</f>
        <v xml:space="preserve">ترابيزة مودرن </v>
      </c>
      <c r="K164" s="52"/>
      <c r="M164" s="105">
        <f>IF(G164="","",_xlfn.IFNA((VLOOKUP(G164,help!L:M,2,0))*H164,_xlfn.IFNA((VLOOKUP(G164,help!P:Q,2,0))*H164,"غير مسجلة في المشتريات")))</f>
        <v>14</v>
      </c>
    </row>
    <row r="165" spans="2:13" ht="30.75" hidden="1" thickBot="1" x14ac:dyDescent="0.3">
      <c r="B165" s="13">
        <f>COUNTIFS($G$3:G165,'تقرير استهلاك خامات'!$D$4)</f>
        <v>1</v>
      </c>
      <c r="C165" s="13">
        <f>COUNTIFS($F$3:F165,'تقرير منتج تام'!$E$4)</f>
        <v>10</v>
      </c>
      <c r="D165" s="37" t="s">
        <v>13</v>
      </c>
      <c r="E165" s="38">
        <v>45176</v>
      </c>
      <c r="F165" s="28">
        <v>17</v>
      </c>
      <c r="G165" s="39" t="s">
        <v>56</v>
      </c>
      <c r="H165" s="40">
        <v>20</v>
      </c>
      <c r="I165" s="107" t="str">
        <f>IF(G165="","",_xlfn.IFNA(VLOOKUP(G165,'سجل المشتريات'!F:N,8,0),"غير مسجلة في المشتريات"))</f>
        <v>جرام</v>
      </c>
      <c r="J165" s="26" t="str">
        <f>_xlfn.IFNA(VLOOKUP(F165,الاوردرات!$B$1:$C$600,2,0),"")</f>
        <v xml:space="preserve">ترابيزة مودرن </v>
      </c>
      <c r="K165" s="52"/>
      <c r="M165" s="105">
        <f>IF(G165="","",_xlfn.IFNA((VLOOKUP(G165,help!L:M,2,0))*H165,_xlfn.IFNA((VLOOKUP(G165,help!P:Q,2,0))*H165,"غير مسجلة في المشتريات")))</f>
        <v>5.6000000000000005</v>
      </c>
    </row>
    <row r="166" spans="2:13" ht="30.75" hidden="1" thickBot="1" x14ac:dyDescent="0.3">
      <c r="B166" s="13">
        <f>COUNTIFS($G$3:G166,'تقرير استهلاك خامات'!$D$4)</f>
        <v>1</v>
      </c>
      <c r="C166" s="13">
        <f>COUNTIFS($F$3:F166,'تقرير منتج تام'!$E$4)</f>
        <v>10</v>
      </c>
      <c r="D166" s="37" t="s">
        <v>13</v>
      </c>
      <c r="E166" s="38">
        <v>45176</v>
      </c>
      <c r="F166" s="28">
        <v>17</v>
      </c>
      <c r="G166" s="39" t="s">
        <v>67</v>
      </c>
      <c r="H166" s="40">
        <v>1.125</v>
      </c>
      <c r="I166" s="107" t="str">
        <f>IF(G166="","",_xlfn.IFNA(VLOOKUP(G166,'سجل المشتريات'!F:N,8,0),"غير مسجلة في المشتريات"))</f>
        <v>كيلو</v>
      </c>
      <c r="J166" s="26" t="str">
        <f>_xlfn.IFNA(VLOOKUP(F166,الاوردرات!$B$1:$C$600,2,0),"")</f>
        <v xml:space="preserve">ترابيزة مودرن </v>
      </c>
      <c r="K166" s="52"/>
      <c r="M166" s="105">
        <f>IF(G166="","",_xlfn.IFNA((VLOOKUP(G166,help!L:M,2,0))*H166,_xlfn.IFNA((VLOOKUP(G166,help!P:Q,2,0))*H166,"غير مسجلة في المشتريات")))</f>
        <v>161.4375</v>
      </c>
    </row>
    <row r="167" spans="2:13" ht="30.75" hidden="1" thickBot="1" x14ac:dyDescent="0.3">
      <c r="B167" s="13">
        <f>COUNTIFS($G$3:G167,'تقرير استهلاك خامات'!$D$4)</f>
        <v>1</v>
      </c>
      <c r="C167" s="13">
        <f>COUNTIFS($F$3:F167,'تقرير منتج تام'!$E$4)</f>
        <v>10</v>
      </c>
      <c r="D167" s="37" t="s">
        <v>13</v>
      </c>
      <c r="E167" s="38">
        <v>45176</v>
      </c>
      <c r="F167" s="28">
        <v>17</v>
      </c>
      <c r="G167" s="39" t="s">
        <v>109</v>
      </c>
      <c r="H167" s="40">
        <v>1</v>
      </c>
      <c r="I167" s="107" t="str">
        <f>IF(G167="","",_xlfn.IFNA(VLOOKUP(G167,'سجل المشتريات'!F:N,8,0),"غير مسجلة في المشتريات"))</f>
        <v xml:space="preserve">لتر </v>
      </c>
      <c r="J167" s="26" t="str">
        <f>_xlfn.IFNA(VLOOKUP(F167,الاوردرات!$B$1:$C$600,2,0),"")</f>
        <v xml:space="preserve">ترابيزة مودرن </v>
      </c>
      <c r="K167" s="52"/>
      <c r="M167" s="105">
        <f>IF(G167="","",_xlfn.IFNA((VLOOKUP(G167,help!L:M,2,0))*H167,_xlfn.IFNA((VLOOKUP(G167,help!P:Q,2,0))*H167,"غير مسجلة في المشتريات")))</f>
        <v>27.84</v>
      </c>
    </row>
    <row r="168" spans="2:13" ht="30.75" hidden="1" thickBot="1" x14ac:dyDescent="0.3">
      <c r="B168" s="13">
        <f>COUNTIFS($G$3:G168,'تقرير استهلاك خامات'!$D$4)</f>
        <v>1</v>
      </c>
      <c r="C168" s="13">
        <f>COUNTIFS($F$3:F168,'تقرير منتج تام'!$E$4)</f>
        <v>10</v>
      </c>
      <c r="D168" s="37" t="s">
        <v>8</v>
      </c>
      <c r="E168" s="38">
        <v>45178</v>
      </c>
      <c r="F168" s="28">
        <v>17</v>
      </c>
      <c r="G168" s="39" t="s">
        <v>54</v>
      </c>
      <c r="H168" s="40">
        <v>25</v>
      </c>
      <c r="I168" s="107" t="str">
        <f>IF(G168="","",_xlfn.IFNA(VLOOKUP(G168,'سجل المشتريات'!F:N,8,0),"غير مسجلة في المشتريات"))</f>
        <v>جرام</v>
      </c>
      <c r="J168" s="26" t="str">
        <f>_xlfn.IFNA(VLOOKUP(F168,الاوردرات!$B$1:$C$600,2,0),"")</f>
        <v xml:space="preserve">ترابيزة مودرن </v>
      </c>
      <c r="K168" s="52"/>
      <c r="M168" s="105">
        <f>IF(G168="","",_xlfn.IFNA((VLOOKUP(G168,help!L:M,2,0))*H168,_xlfn.IFNA((VLOOKUP(G168,help!P:Q,2,0))*H168,"غير مسجلة في المشتريات")))</f>
        <v>8.7999999999999989</v>
      </c>
    </row>
    <row r="169" spans="2:13" ht="30.75" hidden="1" thickBot="1" x14ac:dyDescent="0.3">
      <c r="B169" s="13">
        <f>COUNTIFS($G$3:G169,'تقرير استهلاك خامات'!$D$4)</f>
        <v>1</v>
      </c>
      <c r="C169" s="13">
        <f>COUNTIFS($F$3:F169,'تقرير منتج تام'!$E$4)</f>
        <v>10</v>
      </c>
      <c r="D169" s="37" t="s">
        <v>11</v>
      </c>
      <c r="E169" s="38">
        <v>45180</v>
      </c>
      <c r="F169" s="28">
        <v>17</v>
      </c>
      <c r="G169" s="39" t="s">
        <v>72</v>
      </c>
      <c r="H169" s="40">
        <v>0.09</v>
      </c>
      <c r="I169" s="107" t="str">
        <f>IF(G169="","",_xlfn.IFNA(VLOOKUP(G169,'سجل المشتريات'!F:N,8,0),"غير مسجلة في المشتريات"))</f>
        <v>زجاجة</v>
      </c>
      <c r="J169" s="26" t="str">
        <f>_xlfn.IFNA(VLOOKUP(F169,الاوردرات!$B$1:$C$600,2,0),"")</f>
        <v xml:space="preserve">ترابيزة مودرن </v>
      </c>
      <c r="K169" s="52"/>
      <c r="M169" s="105">
        <f>IF(G169="","",_xlfn.IFNA((VLOOKUP(G169,help!L:M,2,0))*H169,_xlfn.IFNA((VLOOKUP(G169,help!P:Q,2,0))*H169,"غير مسجلة في المشتريات")))</f>
        <v>6.75</v>
      </c>
    </row>
    <row r="170" spans="2:13" ht="30.75" hidden="1" thickBot="1" x14ac:dyDescent="0.3">
      <c r="B170" s="13">
        <f>COUNTIFS($G$3:G170,'تقرير استهلاك خامات'!$D$4)</f>
        <v>1</v>
      </c>
      <c r="C170" s="13">
        <f>COUNTIFS($F$3:F170,'تقرير منتج تام'!$E$4)</f>
        <v>10</v>
      </c>
      <c r="D170" s="37" t="s">
        <v>11</v>
      </c>
      <c r="E170" s="38">
        <v>45180</v>
      </c>
      <c r="F170" s="28">
        <v>17</v>
      </c>
      <c r="G170" s="39" t="s">
        <v>108</v>
      </c>
      <c r="H170" s="40">
        <f>3.9*1.5</f>
        <v>5.85</v>
      </c>
      <c r="I170" s="107" t="str">
        <f>IF(G170="","",_xlfn.IFNA(VLOOKUP(G170,'سجل المشتريات'!F:N,8,0),"غير مسجلة في المشتريات"))</f>
        <v xml:space="preserve">لتر </v>
      </c>
      <c r="J170" s="26" t="str">
        <f>_xlfn.IFNA(VLOOKUP(F170,الاوردرات!$B$1:$C$600,2,0),"")</f>
        <v xml:space="preserve">ترابيزة مودرن </v>
      </c>
      <c r="K170" s="52"/>
      <c r="M170" s="105">
        <f>IF(G170="","",_xlfn.IFNA((VLOOKUP(G170,help!L:M,2,0))*H170,_xlfn.IFNA((VLOOKUP(G170,help!P:Q,2,0))*H170,"غير مسجلة في المشتريات")))</f>
        <v>190.49999999999997</v>
      </c>
    </row>
    <row r="171" spans="2:13" ht="30.75" hidden="1" thickBot="1" x14ac:dyDescent="0.3">
      <c r="B171" s="13">
        <f>COUNTIFS($G$3:G171,'تقرير استهلاك خامات'!$D$4)</f>
        <v>1</v>
      </c>
      <c r="C171" s="13">
        <f>COUNTIFS($F$3:F171,'تقرير منتج تام'!$E$4)</f>
        <v>10</v>
      </c>
      <c r="D171" s="37" t="s">
        <v>11</v>
      </c>
      <c r="E171" s="38">
        <v>45180</v>
      </c>
      <c r="F171" s="28">
        <v>17</v>
      </c>
      <c r="G171" s="39" t="s">
        <v>139</v>
      </c>
      <c r="H171" s="40">
        <v>1</v>
      </c>
      <c r="I171" s="107" t="str">
        <f>IF(G171="","",_xlfn.IFNA(VLOOKUP(G171,'سجل المشتريات'!F:N,8,0),"غير مسجلة في المشتريات"))</f>
        <v>كيلو</v>
      </c>
      <c r="J171" s="26" t="str">
        <f>_xlfn.IFNA(VLOOKUP(F171,الاوردرات!$B$1:$C$600,2,0),"")</f>
        <v xml:space="preserve">ترابيزة مودرن </v>
      </c>
      <c r="K171" s="52"/>
      <c r="M171" s="105">
        <f>IF(G171="","",_xlfn.IFNA((VLOOKUP(G171,help!L:M,2,0))*H171,_xlfn.IFNA((VLOOKUP(G171,help!P:Q,2,0))*H171,"غير مسجلة في المشتريات")))</f>
        <v>116.66666666666667</v>
      </c>
    </row>
    <row r="172" spans="2:13" ht="30.75" hidden="1" thickBot="1" x14ac:dyDescent="0.3">
      <c r="B172" s="13">
        <f>COUNTIFS($G$3:G172,'تقرير استهلاك خامات'!$D$4)</f>
        <v>1</v>
      </c>
      <c r="C172" s="13">
        <f>COUNTIFS($F$3:F172,'تقرير منتج تام'!$E$4)</f>
        <v>10</v>
      </c>
      <c r="D172" s="37" t="s">
        <v>12</v>
      </c>
      <c r="E172" s="38">
        <v>45168</v>
      </c>
      <c r="F172" s="28">
        <v>2</v>
      </c>
      <c r="G172" s="39" t="s">
        <v>107</v>
      </c>
      <c r="H172" s="40">
        <v>0.25</v>
      </c>
      <c r="I172" s="107" t="str">
        <f>IF(G172="","",_xlfn.IFNA(VLOOKUP(G172,'سجل المشتريات'!F:N,8,0),"غير مسجلة في المشتريات"))</f>
        <v>كيلو</v>
      </c>
      <c r="J172" s="26" t="str">
        <f>_xlfn.IFNA(VLOOKUP(F172,الاوردرات!$B$1:$C$600,2,0),"")</f>
        <v xml:space="preserve">برواز ارو </v>
      </c>
      <c r="K172" s="52"/>
      <c r="M172" s="105">
        <f>IF(G172="","",_xlfn.IFNA((VLOOKUP(G172,help!L:M,2,0))*H172,_xlfn.IFNA((VLOOKUP(G172,help!P:Q,2,0))*H172,"غير مسجلة في المشتريات")))</f>
        <v>25</v>
      </c>
    </row>
    <row r="173" spans="2:13" ht="30.75" hidden="1" thickBot="1" x14ac:dyDescent="0.3">
      <c r="B173" s="13">
        <f>COUNTIFS($G$3:G173,'تقرير استهلاك خامات'!$D$4)</f>
        <v>1</v>
      </c>
      <c r="C173" s="13">
        <f>COUNTIFS($F$3:F173,'تقرير منتج تام'!$E$4)</f>
        <v>10</v>
      </c>
      <c r="D173" s="37" t="s">
        <v>12</v>
      </c>
      <c r="E173" s="38">
        <v>45168</v>
      </c>
      <c r="F173" s="28">
        <v>2</v>
      </c>
      <c r="G173" s="39" t="s">
        <v>83</v>
      </c>
      <c r="H173" s="40">
        <v>0.25</v>
      </c>
      <c r="I173" s="107" t="str">
        <f>IF(G173="","",_xlfn.IFNA(VLOOKUP(G173,'سجل المشتريات'!F:N,8,0),"غير مسجلة في المشتريات"))</f>
        <v>كيلو</v>
      </c>
      <c r="J173" s="26" t="str">
        <f>_xlfn.IFNA(VLOOKUP(F173,الاوردرات!$B$1:$C$600,2,0),"")</f>
        <v xml:space="preserve">برواز ارو </v>
      </c>
      <c r="K173" s="52"/>
      <c r="M173" s="105">
        <f>IF(G173="","",_xlfn.IFNA((VLOOKUP(G173,help!L:M,2,0))*H173,_xlfn.IFNA((VLOOKUP(G173,help!P:Q,2,0))*H173,"غير مسجلة في المشتريات")))</f>
        <v>28.618421052631579</v>
      </c>
    </row>
    <row r="174" spans="2:13" ht="30.75" hidden="1" thickBot="1" x14ac:dyDescent="0.3">
      <c r="B174" s="13">
        <f>COUNTIFS($G$3:G174,'تقرير استهلاك خامات'!$D$4)</f>
        <v>1</v>
      </c>
      <c r="C174" s="13">
        <f>COUNTIFS($F$3:F174,'تقرير منتج تام'!$E$4)</f>
        <v>10</v>
      </c>
      <c r="D174" s="37" t="s">
        <v>12</v>
      </c>
      <c r="E174" s="38">
        <v>45168</v>
      </c>
      <c r="F174" s="28">
        <v>2</v>
      </c>
      <c r="G174" s="39" t="s">
        <v>139</v>
      </c>
      <c r="H174" s="40">
        <v>0.25</v>
      </c>
      <c r="I174" s="107" t="str">
        <f>IF(G174="","",_xlfn.IFNA(VLOOKUP(G174,'سجل المشتريات'!F:N,8,0),"غير مسجلة في المشتريات"))</f>
        <v>كيلو</v>
      </c>
      <c r="J174" s="26" t="str">
        <f>_xlfn.IFNA(VLOOKUP(F174,الاوردرات!$B$1:$C$600,2,0),"")</f>
        <v xml:space="preserve">برواز ارو </v>
      </c>
      <c r="K174" s="52"/>
      <c r="M174" s="105">
        <f>IF(G174="","",_xlfn.IFNA((VLOOKUP(G174,help!L:M,2,0))*H174,_xlfn.IFNA((VLOOKUP(G174,help!P:Q,2,0))*H174,"غير مسجلة في المشتريات")))</f>
        <v>29.166666666666668</v>
      </c>
    </row>
    <row r="175" spans="2:13" ht="30.75" hidden="1" thickBot="1" x14ac:dyDescent="0.3">
      <c r="B175" s="13">
        <f>COUNTIFS($G$3:G175,'تقرير استهلاك خامات'!$D$4)</f>
        <v>1</v>
      </c>
      <c r="C175" s="13">
        <f>COUNTIFS($F$3:F175,'تقرير منتج تام'!$E$4)</f>
        <v>10</v>
      </c>
      <c r="D175" s="37" t="s">
        <v>12</v>
      </c>
      <c r="E175" s="38">
        <v>45168</v>
      </c>
      <c r="F175" s="28">
        <v>2</v>
      </c>
      <c r="G175" s="39" t="s">
        <v>109</v>
      </c>
      <c r="H175" s="40">
        <v>2</v>
      </c>
      <c r="I175" s="107" t="str">
        <f>IF(G175="","",_xlfn.IFNA(VLOOKUP(G175,'سجل المشتريات'!F:N,8,0),"غير مسجلة في المشتريات"))</f>
        <v xml:space="preserve">لتر </v>
      </c>
      <c r="J175" s="26" t="str">
        <f>_xlfn.IFNA(VLOOKUP(F175,الاوردرات!$B$1:$C$600,2,0),"")</f>
        <v xml:space="preserve">برواز ارو </v>
      </c>
      <c r="K175" s="52"/>
      <c r="M175" s="105">
        <f>IF(G175="","",_xlfn.IFNA((VLOOKUP(G175,help!L:M,2,0))*H175,_xlfn.IFNA((VLOOKUP(G175,help!P:Q,2,0))*H175,"غير مسجلة في المشتريات")))</f>
        <v>55.68</v>
      </c>
    </row>
    <row r="176" spans="2:13" ht="30.75" hidden="1" thickBot="1" x14ac:dyDescent="0.3">
      <c r="B176" s="13">
        <f>COUNTIFS($G$3:G176,'تقرير استهلاك خامات'!$D$4)</f>
        <v>1</v>
      </c>
      <c r="C176" s="13">
        <f>COUNTIFS($F$3:F176,'تقرير منتج تام'!$E$4)</f>
        <v>10</v>
      </c>
      <c r="D176" s="37" t="s">
        <v>12</v>
      </c>
      <c r="E176" s="38">
        <v>45168</v>
      </c>
      <c r="F176" s="28">
        <v>2</v>
      </c>
      <c r="G176" s="39" t="s">
        <v>42</v>
      </c>
      <c r="H176" s="40">
        <v>1</v>
      </c>
      <c r="I176" s="107" t="str">
        <f>IF(G176="","",_xlfn.IFNA(VLOOKUP(G176,'سجل المشتريات'!F:N,8,0),"غير مسجلة في المشتريات"))</f>
        <v>مللي</v>
      </c>
      <c r="J176" s="26" t="str">
        <f>_xlfn.IFNA(VLOOKUP(F176,الاوردرات!$B$1:$C$600,2,0),"")</f>
        <v xml:space="preserve">برواز ارو </v>
      </c>
      <c r="K176" s="52"/>
      <c r="M176" s="105">
        <f>IF(G176="","",_xlfn.IFNA((VLOOKUP(G176,help!L:M,2,0))*H176,_xlfn.IFNA((VLOOKUP(G176,help!P:Q,2,0))*H176,"غير مسجلة في المشتريات")))</f>
        <v>2</v>
      </c>
    </row>
    <row r="177" spans="2:13" ht="30.75" hidden="1" thickBot="1" x14ac:dyDescent="0.3">
      <c r="B177" s="13">
        <f>COUNTIFS($G$3:G177,'تقرير استهلاك خامات'!$D$4)</f>
        <v>1</v>
      </c>
      <c r="C177" s="13">
        <f>COUNTIFS($F$3:F177,'تقرير منتج تام'!$E$4)</f>
        <v>10</v>
      </c>
      <c r="D177" s="37" t="s">
        <v>12</v>
      </c>
      <c r="E177" s="38">
        <v>45168</v>
      </c>
      <c r="F177" s="28">
        <v>2</v>
      </c>
      <c r="G177" s="39" t="s">
        <v>51</v>
      </c>
      <c r="H177" s="40">
        <v>0.1</v>
      </c>
      <c r="I177" s="107" t="str">
        <f>IF(G177="","",_xlfn.IFNA(VLOOKUP(G177,'سجل المشتريات'!F:N,8,0),"غير مسجلة في المشتريات"))</f>
        <v xml:space="preserve">لتر </v>
      </c>
      <c r="J177" s="26" t="str">
        <f>_xlfn.IFNA(VLOOKUP(F177,الاوردرات!$B$1:$C$600,2,0),"")</f>
        <v xml:space="preserve">برواز ارو </v>
      </c>
      <c r="K177" s="52"/>
      <c r="M177" s="105">
        <f>IF(G177="","",_xlfn.IFNA((VLOOKUP(G177,help!L:M,2,0))*H177,_xlfn.IFNA((VLOOKUP(G177,help!P:Q,2,0))*H177,"غير مسجلة في المشتريات")))</f>
        <v>10</v>
      </c>
    </row>
    <row r="178" spans="2:13" ht="30.75" hidden="1" thickBot="1" x14ac:dyDescent="0.3">
      <c r="B178" s="13">
        <f>COUNTIFS($G$3:G178,'تقرير استهلاك خامات'!$D$4)</f>
        <v>1</v>
      </c>
      <c r="C178" s="13">
        <f>COUNTIFS($F$3:F178,'تقرير منتج تام'!$E$4)</f>
        <v>10</v>
      </c>
      <c r="D178" s="37" t="s">
        <v>11</v>
      </c>
      <c r="E178" s="38">
        <v>45181</v>
      </c>
      <c r="F178" s="28">
        <v>18</v>
      </c>
      <c r="G178" s="39" t="s">
        <v>85</v>
      </c>
      <c r="H178" s="40">
        <v>0.25</v>
      </c>
      <c r="I178" s="107" t="str">
        <f>IF(G178="","",_xlfn.IFNA(VLOOKUP(G178,'سجل المشتريات'!F:N,8,0),"غير مسجلة في المشتريات"))</f>
        <v xml:space="preserve">لتر </v>
      </c>
      <c r="J178" s="26" t="str">
        <f>_xlfn.IFNA(VLOOKUP(F178,الاوردرات!$B$1:$C$600,2,0),"")</f>
        <v xml:space="preserve">رو + فالي </v>
      </c>
      <c r="K178" s="52"/>
      <c r="M178" s="105">
        <f>IF(G178="","",_xlfn.IFNA((VLOOKUP(G178,help!L:M,2,0))*H178,_xlfn.IFNA((VLOOKUP(G178,help!P:Q,2,0))*H178,"غير مسجلة في المشتريات")))</f>
        <v>25</v>
      </c>
    </row>
    <row r="179" spans="2:13" ht="30.75" hidden="1" thickBot="1" x14ac:dyDescent="0.3">
      <c r="B179" s="13">
        <f>COUNTIFS($G$3:G179,'تقرير استهلاك خامات'!$D$4)</f>
        <v>1</v>
      </c>
      <c r="C179" s="13">
        <f>COUNTIFS($F$3:F179,'تقرير منتج تام'!$E$4)</f>
        <v>10</v>
      </c>
      <c r="D179" s="37" t="s">
        <v>11</v>
      </c>
      <c r="E179" s="38">
        <v>45181</v>
      </c>
      <c r="F179" s="28">
        <v>18</v>
      </c>
      <c r="G179" s="39" t="s">
        <v>56</v>
      </c>
      <c r="H179" s="40">
        <v>200</v>
      </c>
      <c r="I179" s="107" t="str">
        <f>IF(G179="","",_xlfn.IFNA(VLOOKUP(G179,'سجل المشتريات'!F:N,8,0),"غير مسجلة في المشتريات"))</f>
        <v>جرام</v>
      </c>
      <c r="J179" s="26" t="str">
        <f>_xlfn.IFNA(VLOOKUP(F179,الاوردرات!$B$1:$C$600,2,0),"")</f>
        <v xml:space="preserve">رو + فالي </v>
      </c>
      <c r="K179" s="52"/>
      <c r="M179" s="105">
        <f>IF(G179="","",_xlfn.IFNA((VLOOKUP(G179,help!L:M,2,0))*H179,_xlfn.IFNA((VLOOKUP(G179,help!P:Q,2,0))*H179,"غير مسجلة في المشتريات")))</f>
        <v>56.000000000000007</v>
      </c>
    </row>
    <row r="180" spans="2:13" ht="30.75" hidden="1" thickBot="1" x14ac:dyDescent="0.3">
      <c r="B180" s="13">
        <f>COUNTIFS($G$3:G180,'تقرير استهلاك خامات'!$D$4)</f>
        <v>1</v>
      </c>
      <c r="C180" s="13">
        <f>COUNTIFS($F$3:F180,'تقرير منتج تام'!$E$4)</f>
        <v>10</v>
      </c>
      <c r="D180" s="37" t="s">
        <v>9</v>
      </c>
      <c r="E180" s="38">
        <v>45186</v>
      </c>
      <c r="F180" s="28">
        <v>18</v>
      </c>
      <c r="G180" s="39" t="s">
        <v>54</v>
      </c>
      <c r="H180" s="40">
        <v>200</v>
      </c>
      <c r="I180" s="107" t="str">
        <f>IF(G180="","",_xlfn.IFNA(VLOOKUP(G180,'سجل المشتريات'!F:N,8,0),"غير مسجلة في المشتريات"))</f>
        <v>جرام</v>
      </c>
      <c r="J180" s="26" t="str">
        <f>_xlfn.IFNA(VLOOKUP(F180,الاوردرات!$B$1:$C$600,2,0),"")</f>
        <v xml:space="preserve">رو + فالي </v>
      </c>
      <c r="K180" s="52"/>
      <c r="M180" s="105">
        <f>IF(G180="","",_xlfn.IFNA((VLOOKUP(G180,help!L:M,2,0))*H180,_xlfn.IFNA((VLOOKUP(G180,help!P:Q,2,0))*H180,"غير مسجلة في المشتريات")))</f>
        <v>70.399999999999991</v>
      </c>
    </row>
    <row r="181" spans="2:13" ht="30.75" hidden="1" thickBot="1" x14ac:dyDescent="0.3">
      <c r="B181" s="13">
        <f>COUNTIFS($G$3:G181,'تقرير استهلاك خامات'!$D$4)</f>
        <v>1</v>
      </c>
      <c r="C181" s="13">
        <f>COUNTIFS($F$3:F181,'تقرير منتج تام'!$E$4)</f>
        <v>10</v>
      </c>
      <c r="D181" s="37" t="s">
        <v>9</v>
      </c>
      <c r="E181" s="38">
        <v>45186</v>
      </c>
      <c r="F181" s="28">
        <v>18</v>
      </c>
      <c r="G181" s="39" t="s">
        <v>72</v>
      </c>
      <c r="H181" s="40">
        <v>0.4</v>
      </c>
      <c r="I181" s="107" t="str">
        <f>IF(G181="","",_xlfn.IFNA(VLOOKUP(G181,'سجل المشتريات'!F:N,8,0),"غير مسجلة في المشتريات"))</f>
        <v>زجاجة</v>
      </c>
      <c r="J181" s="26" t="str">
        <f>_xlfn.IFNA(VLOOKUP(F181,الاوردرات!$B$1:$C$600,2,0),"")</f>
        <v xml:space="preserve">رو + فالي </v>
      </c>
      <c r="K181" s="52"/>
      <c r="M181" s="105">
        <f>IF(G181="","",_xlfn.IFNA((VLOOKUP(G181,help!L:M,2,0))*H181,_xlfn.IFNA((VLOOKUP(G181,help!P:Q,2,0))*H181,"غير مسجلة في المشتريات")))</f>
        <v>30</v>
      </c>
    </row>
    <row r="182" spans="2:13" ht="30.75" hidden="1" thickBot="1" x14ac:dyDescent="0.3">
      <c r="B182" s="13">
        <f>COUNTIFS($G$3:G182,'تقرير استهلاك خامات'!$D$4)</f>
        <v>1</v>
      </c>
      <c r="C182" s="13">
        <f>COUNTIFS($F$3:F182,'تقرير منتج تام'!$E$4)</f>
        <v>10</v>
      </c>
      <c r="D182" s="37" t="s">
        <v>9</v>
      </c>
      <c r="E182" s="38">
        <v>45186</v>
      </c>
      <c r="F182" s="28">
        <v>18</v>
      </c>
      <c r="G182" s="39" t="s">
        <v>218</v>
      </c>
      <c r="H182" s="40">
        <v>0.5</v>
      </c>
      <c r="I182" s="107" t="str">
        <f>IF(G182="","",_xlfn.IFNA(VLOOKUP(G182,'سجل المشتريات'!F:N,8,0),"غير مسجلة في المشتريات"))</f>
        <v>كيلو</v>
      </c>
      <c r="J182" s="26" t="str">
        <f>_xlfn.IFNA(VLOOKUP(F182,الاوردرات!$B$1:$C$600,2,0),"")</f>
        <v xml:space="preserve">رو + فالي </v>
      </c>
      <c r="K182" s="52"/>
      <c r="M182" s="105">
        <f>IF(G182="","",_xlfn.IFNA((VLOOKUP(G182,help!L:M,2,0))*H182,_xlfn.IFNA((VLOOKUP(G182,help!P:Q,2,0))*H182,"غير مسجلة في المشتريات")))</f>
        <v>60</v>
      </c>
    </row>
    <row r="183" spans="2:13" ht="30.75" hidden="1" thickBot="1" x14ac:dyDescent="0.3">
      <c r="B183" s="13">
        <f>COUNTIFS($G$3:G183,'تقرير استهلاك خامات'!$D$4)</f>
        <v>1</v>
      </c>
      <c r="C183" s="13">
        <f>COUNTIFS($F$3:F183,'تقرير منتج تام'!$E$4)</f>
        <v>10</v>
      </c>
      <c r="D183" s="37" t="s">
        <v>9</v>
      </c>
      <c r="E183" s="38">
        <v>45186</v>
      </c>
      <c r="F183" s="28">
        <v>18</v>
      </c>
      <c r="G183" s="39" t="s">
        <v>108</v>
      </c>
      <c r="H183" s="40">
        <v>3.9</v>
      </c>
      <c r="I183" s="107" t="str">
        <f>IF(G183="","",_xlfn.IFNA(VLOOKUP(G183,'سجل المشتريات'!F:N,8,0),"غير مسجلة في المشتريات"))</f>
        <v xml:space="preserve">لتر </v>
      </c>
      <c r="J183" s="26" t="str">
        <f>_xlfn.IFNA(VLOOKUP(F183,الاوردرات!$B$1:$C$600,2,0),"")</f>
        <v xml:space="preserve">رو + فالي </v>
      </c>
      <c r="K183" s="52"/>
      <c r="M183" s="105">
        <f>IF(G183="","",_xlfn.IFNA((VLOOKUP(G183,help!L:M,2,0))*H183,_xlfn.IFNA((VLOOKUP(G183,help!P:Q,2,0))*H183,"غير مسجلة في المشتريات")))</f>
        <v>126.99999999999999</v>
      </c>
    </row>
    <row r="184" spans="2:13" ht="30.75" hidden="1" thickBot="1" x14ac:dyDescent="0.3">
      <c r="B184" s="13">
        <f>COUNTIFS($G$3:G184,'تقرير استهلاك خامات'!$D$4)</f>
        <v>1</v>
      </c>
      <c r="C184" s="13">
        <f>COUNTIFS($F$3:F184,'تقرير منتج تام'!$E$4)</f>
        <v>10</v>
      </c>
      <c r="D184" s="37" t="s">
        <v>9</v>
      </c>
      <c r="E184" s="38">
        <v>45186</v>
      </c>
      <c r="F184" s="28">
        <v>18</v>
      </c>
      <c r="G184" s="39" t="s">
        <v>85</v>
      </c>
      <c r="H184" s="40">
        <v>0.25</v>
      </c>
      <c r="I184" s="107" t="str">
        <f>IF(G184="","",_xlfn.IFNA(VLOOKUP(G184,'سجل المشتريات'!F:N,8,0),"غير مسجلة في المشتريات"))</f>
        <v xml:space="preserve">لتر </v>
      </c>
      <c r="J184" s="26" t="str">
        <f>_xlfn.IFNA(VLOOKUP(F184,الاوردرات!$B$1:$C$600,2,0),"")</f>
        <v xml:space="preserve">رو + فالي </v>
      </c>
      <c r="K184" s="52"/>
      <c r="M184" s="105">
        <f>IF(G184="","",_xlfn.IFNA((VLOOKUP(G184,help!L:M,2,0))*H184,_xlfn.IFNA((VLOOKUP(G184,help!P:Q,2,0))*H184,"غير مسجلة في المشتريات")))</f>
        <v>25</v>
      </c>
    </row>
    <row r="185" spans="2:13" ht="30.75" hidden="1" thickBot="1" x14ac:dyDescent="0.3">
      <c r="B185" s="13">
        <f>COUNTIFS($G$3:G185,'تقرير استهلاك خامات'!$D$4)</f>
        <v>1</v>
      </c>
      <c r="C185" s="13">
        <f>COUNTIFS($F$3:F185,'تقرير منتج تام'!$E$4)</f>
        <v>10</v>
      </c>
      <c r="D185" s="37" t="s">
        <v>9</v>
      </c>
      <c r="E185" s="38">
        <v>45186</v>
      </c>
      <c r="F185" s="28">
        <v>18</v>
      </c>
      <c r="G185" s="39" t="s">
        <v>42</v>
      </c>
      <c r="H185" s="40">
        <v>1</v>
      </c>
      <c r="I185" s="107" t="str">
        <f>IF(G185="","",_xlfn.IFNA(VLOOKUP(G185,'سجل المشتريات'!F:N,8,0),"غير مسجلة في المشتريات"))</f>
        <v>مللي</v>
      </c>
      <c r="J185" s="26" t="str">
        <f>_xlfn.IFNA(VLOOKUP(F185,الاوردرات!$B$1:$C$600,2,0),"")</f>
        <v xml:space="preserve">رو + فالي </v>
      </c>
      <c r="K185" s="52"/>
      <c r="M185" s="105">
        <f>IF(G185="","",_xlfn.IFNA((VLOOKUP(G185,help!L:M,2,0))*H185,_xlfn.IFNA((VLOOKUP(G185,help!P:Q,2,0))*H185,"غير مسجلة في المشتريات")))</f>
        <v>2</v>
      </c>
    </row>
    <row r="186" spans="2:13" ht="30.75" hidden="1" thickBot="1" x14ac:dyDescent="0.3">
      <c r="B186" s="13">
        <f>COUNTIFS($G$3:G186,'تقرير استهلاك خامات'!$D$4)</f>
        <v>1</v>
      </c>
      <c r="C186" s="13">
        <f>COUNTIFS($F$3:F186,'تقرير منتج تام'!$E$4)</f>
        <v>10</v>
      </c>
      <c r="D186" s="37" t="s">
        <v>9</v>
      </c>
      <c r="E186" s="38">
        <v>45186</v>
      </c>
      <c r="F186" s="28">
        <v>18</v>
      </c>
      <c r="G186" s="39" t="s">
        <v>51</v>
      </c>
      <c r="H186" s="40">
        <v>0.2</v>
      </c>
      <c r="I186" s="107" t="str">
        <f>IF(G186="","",_xlfn.IFNA(VLOOKUP(G186,'سجل المشتريات'!F:N,8,0),"غير مسجلة في المشتريات"))</f>
        <v xml:space="preserve">لتر </v>
      </c>
      <c r="J186" s="26" t="str">
        <f>_xlfn.IFNA(VLOOKUP(F186,الاوردرات!$B$1:$C$600,2,0),"")</f>
        <v xml:space="preserve">رو + فالي </v>
      </c>
      <c r="K186" s="52"/>
      <c r="M186" s="105">
        <f>IF(G186="","",_xlfn.IFNA((VLOOKUP(G186,help!L:M,2,0))*H186,_xlfn.IFNA((VLOOKUP(G186,help!P:Q,2,0))*H186,"غير مسجلة في المشتريات")))</f>
        <v>20</v>
      </c>
    </row>
    <row r="187" spans="2:13" ht="30.75" hidden="1" thickBot="1" x14ac:dyDescent="0.3">
      <c r="B187" s="13">
        <f>COUNTIFS($G$3:G187,'تقرير استهلاك خامات'!$D$4)</f>
        <v>1</v>
      </c>
      <c r="C187" s="13">
        <f>COUNTIFS($F$3:F187,'تقرير منتج تام'!$E$4)</f>
        <v>10</v>
      </c>
      <c r="D187" s="37" t="s">
        <v>9</v>
      </c>
      <c r="E187" s="38">
        <v>45186</v>
      </c>
      <c r="F187" s="28">
        <v>18</v>
      </c>
      <c r="G187" s="39" t="s">
        <v>66</v>
      </c>
      <c r="H187" s="40">
        <v>0.1</v>
      </c>
      <c r="I187" s="107" t="str">
        <f>IF(G187="","",_xlfn.IFNA(VLOOKUP(G187,'سجل المشتريات'!F:N,8,0),"غير مسجلة في المشتريات"))</f>
        <v>كيلو</v>
      </c>
      <c r="J187" s="26" t="str">
        <f>_xlfn.IFNA(VLOOKUP(F187,الاوردرات!$B$1:$C$600,2,0),"")</f>
        <v xml:space="preserve">رو + فالي </v>
      </c>
      <c r="K187" s="52"/>
      <c r="M187" s="105">
        <f>IF(G187="","",_xlfn.IFNA((VLOOKUP(G187,help!L:M,2,0))*H187,_xlfn.IFNA((VLOOKUP(G187,help!P:Q,2,0))*H187,"غير مسجلة في المشتريات")))</f>
        <v>7</v>
      </c>
    </row>
    <row r="188" spans="2:13" ht="30.75" hidden="1" thickBot="1" x14ac:dyDescent="0.3">
      <c r="B188" s="13">
        <f>COUNTIFS($G$3:G188,'تقرير استهلاك خامات'!$D$4)</f>
        <v>1</v>
      </c>
      <c r="C188" s="13">
        <f>COUNTIFS($F$3:F188,'تقرير منتج تام'!$E$4)</f>
        <v>10</v>
      </c>
      <c r="D188" s="37" t="s">
        <v>9</v>
      </c>
      <c r="E188" s="38">
        <v>45186</v>
      </c>
      <c r="F188" s="28">
        <v>18</v>
      </c>
      <c r="G188" s="39" t="s">
        <v>71</v>
      </c>
      <c r="H188" s="40">
        <v>0.25</v>
      </c>
      <c r="I188" s="107" t="str">
        <f>IF(G188="","",_xlfn.IFNA(VLOOKUP(G188,'سجل المشتريات'!F:N,8,0),"غير مسجلة في المشتريات"))</f>
        <v>كيس</v>
      </c>
      <c r="J188" s="26" t="str">
        <f>_xlfn.IFNA(VLOOKUP(F188,الاوردرات!$B$1:$C$600,2,0),"")</f>
        <v xml:space="preserve">رو + فالي </v>
      </c>
      <c r="K188" s="52"/>
      <c r="M188" s="105">
        <f>IF(G188="","",_xlfn.IFNA((VLOOKUP(G188,help!L:M,2,0))*H188,_xlfn.IFNA((VLOOKUP(G188,help!P:Q,2,0))*H188,"غير مسجلة في المشتريات")))</f>
        <v>4.75</v>
      </c>
    </row>
    <row r="189" spans="2:13" ht="30.75" hidden="1" thickBot="1" x14ac:dyDescent="0.3">
      <c r="B189" s="13">
        <f>COUNTIFS($G$3:G189,'تقرير استهلاك خامات'!$D$4)</f>
        <v>1</v>
      </c>
      <c r="C189" s="13">
        <f>COUNTIFS($F$3:F189,'تقرير منتج تام'!$E$4)</f>
        <v>10</v>
      </c>
      <c r="D189" s="37" t="s">
        <v>13</v>
      </c>
      <c r="E189" s="38">
        <v>45176</v>
      </c>
      <c r="F189" s="28">
        <v>19</v>
      </c>
      <c r="G189" s="39" t="s">
        <v>206</v>
      </c>
      <c r="H189" s="40">
        <v>2.5</v>
      </c>
      <c r="I189" s="107" t="str">
        <f>IF(G189="","",_xlfn.IFNA(VLOOKUP(G189,'سجل المشتريات'!F:N,8,0),"غير مسجلة في المشتريات"))</f>
        <v>كيلو</v>
      </c>
      <c r="J189" s="26" t="str">
        <f>_xlfn.IFNA(VLOOKUP(F189,الاوردرات!$B$1:$C$600,2,0),"")</f>
        <v xml:space="preserve">لافندر </v>
      </c>
      <c r="K189" s="52"/>
      <c r="M189" s="105">
        <f>IF(G189="","",_xlfn.IFNA((VLOOKUP(G189,help!L:M,2,0))*H189,_xlfn.IFNA((VLOOKUP(G189,help!P:Q,2,0))*H189,"غير مسجلة في المشتريات")))</f>
        <v>346.875</v>
      </c>
    </row>
    <row r="190" spans="2:13" ht="30.75" hidden="1" thickBot="1" x14ac:dyDescent="0.3">
      <c r="B190" s="13">
        <f>COUNTIFS($G$3:G190,'تقرير استهلاك خامات'!$D$4)</f>
        <v>1</v>
      </c>
      <c r="C190" s="13">
        <f>COUNTIFS($F$3:F190,'تقرير منتج تام'!$E$4)</f>
        <v>10</v>
      </c>
      <c r="D190" s="37" t="s">
        <v>13</v>
      </c>
      <c r="E190" s="38">
        <v>45176</v>
      </c>
      <c r="F190" s="28">
        <v>19</v>
      </c>
      <c r="G190" s="39" t="s">
        <v>76</v>
      </c>
      <c r="H190" s="40">
        <v>0.5</v>
      </c>
      <c r="I190" s="107" t="str">
        <f>IF(G190="","",_xlfn.IFNA(VLOOKUP(G190,'سجل المشتريات'!F:N,8,0),"غير مسجلة في المشتريات"))</f>
        <v>كيلو</v>
      </c>
      <c r="J190" s="26" t="str">
        <f>_xlfn.IFNA(VLOOKUP(F190,الاوردرات!$B$1:$C$600,2,0),"")</f>
        <v xml:space="preserve">لافندر </v>
      </c>
      <c r="K190" s="52"/>
      <c r="M190" s="105">
        <f>IF(G190="","",_xlfn.IFNA((VLOOKUP(G190,help!L:M,2,0))*H190,_xlfn.IFNA((VLOOKUP(G190,help!P:Q,2,0))*H190,"غير مسجلة في المشتريات")))</f>
        <v>37.5</v>
      </c>
    </row>
    <row r="191" spans="2:13" ht="30.75" hidden="1" thickBot="1" x14ac:dyDescent="0.3">
      <c r="B191" s="13">
        <f>COUNTIFS($G$3:G191,'تقرير استهلاك خامات'!$D$4)</f>
        <v>1</v>
      </c>
      <c r="C191" s="13">
        <f>COUNTIFS($F$3:F191,'تقرير منتج تام'!$E$4)</f>
        <v>10</v>
      </c>
      <c r="D191" s="37" t="s">
        <v>13</v>
      </c>
      <c r="E191" s="38">
        <v>45176</v>
      </c>
      <c r="F191" s="28">
        <v>19</v>
      </c>
      <c r="G191" s="39" t="s">
        <v>85</v>
      </c>
      <c r="H191" s="40">
        <v>0.1</v>
      </c>
      <c r="I191" s="107" t="str">
        <f>IF(G191="","",_xlfn.IFNA(VLOOKUP(G191,'سجل المشتريات'!F:N,8,0),"غير مسجلة في المشتريات"))</f>
        <v xml:space="preserve">لتر </v>
      </c>
      <c r="J191" s="26" t="str">
        <f>_xlfn.IFNA(VLOOKUP(F191,الاوردرات!$B$1:$C$600,2,0),"")</f>
        <v xml:space="preserve">لافندر </v>
      </c>
      <c r="K191" s="52"/>
      <c r="M191" s="105">
        <f>IF(G191="","",_xlfn.IFNA((VLOOKUP(G191,help!L:M,2,0))*H191,_xlfn.IFNA((VLOOKUP(G191,help!P:Q,2,0))*H191,"غير مسجلة في المشتريات")))</f>
        <v>10</v>
      </c>
    </row>
    <row r="192" spans="2:13" ht="30.75" hidden="1" thickBot="1" x14ac:dyDescent="0.3">
      <c r="B192" s="13">
        <f>COUNTIFS($G$3:G192,'تقرير استهلاك خامات'!$D$4)</f>
        <v>1</v>
      </c>
      <c r="C192" s="13">
        <f>COUNTIFS($F$3:F192,'تقرير منتج تام'!$E$4)</f>
        <v>10</v>
      </c>
      <c r="D192" s="37" t="s">
        <v>13</v>
      </c>
      <c r="E192" s="38">
        <v>45176</v>
      </c>
      <c r="F192" s="28">
        <v>19</v>
      </c>
      <c r="G192" s="39" t="s">
        <v>56</v>
      </c>
      <c r="H192" s="40">
        <v>150</v>
      </c>
      <c r="I192" s="107" t="str">
        <f>IF(G192="","",_xlfn.IFNA(VLOOKUP(G192,'سجل المشتريات'!F:N,8,0),"غير مسجلة في المشتريات"))</f>
        <v>جرام</v>
      </c>
      <c r="J192" s="26" t="str">
        <f>_xlfn.IFNA(VLOOKUP(F192,الاوردرات!$B$1:$C$600,2,0),"")</f>
        <v xml:space="preserve">لافندر </v>
      </c>
      <c r="K192" s="52"/>
      <c r="M192" s="105">
        <f>IF(G192="","",_xlfn.IFNA((VLOOKUP(G192,help!L:M,2,0))*H192,_xlfn.IFNA((VLOOKUP(G192,help!P:Q,2,0))*H192,"غير مسجلة في المشتريات")))</f>
        <v>42.000000000000007</v>
      </c>
    </row>
    <row r="193" spans="2:13" ht="30.75" hidden="1" thickBot="1" x14ac:dyDescent="0.3">
      <c r="B193" s="13">
        <f>COUNTIFS($G$3:G193,'تقرير استهلاك خامات'!$D$4)</f>
        <v>1</v>
      </c>
      <c r="C193" s="13">
        <f>COUNTIFS($F$3:F193,'تقرير منتج تام'!$E$4)</f>
        <v>10</v>
      </c>
      <c r="D193" s="37" t="s">
        <v>13</v>
      </c>
      <c r="E193" s="38">
        <v>45176</v>
      </c>
      <c r="F193" s="28">
        <v>19</v>
      </c>
      <c r="G193" s="39" t="s">
        <v>108</v>
      </c>
      <c r="H193" s="40">
        <v>2</v>
      </c>
      <c r="I193" s="107" t="str">
        <f>IF(G193="","",_xlfn.IFNA(VLOOKUP(G193,'سجل المشتريات'!F:N,8,0),"غير مسجلة في المشتريات"))</f>
        <v xml:space="preserve">لتر </v>
      </c>
      <c r="J193" s="26" t="str">
        <f>_xlfn.IFNA(VLOOKUP(F193,الاوردرات!$B$1:$C$600,2,0),"")</f>
        <v xml:space="preserve">لافندر </v>
      </c>
      <c r="K193" s="52"/>
      <c r="M193" s="105">
        <f>IF(G193="","",_xlfn.IFNA((VLOOKUP(G193,help!L:M,2,0))*H193,_xlfn.IFNA((VLOOKUP(G193,help!P:Q,2,0))*H193,"غير مسجلة في المشتريات")))</f>
        <v>65.128205128205124</v>
      </c>
    </row>
    <row r="194" spans="2:13" ht="30.75" hidden="1" thickBot="1" x14ac:dyDescent="0.3">
      <c r="B194" s="13">
        <f>COUNTIFS($G$3:G194,'تقرير استهلاك خامات'!$D$4)</f>
        <v>1</v>
      </c>
      <c r="C194" s="13">
        <f>COUNTIFS($F$3:F194,'تقرير منتج تام'!$E$4)</f>
        <v>10</v>
      </c>
      <c r="D194" s="37" t="s">
        <v>9</v>
      </c>
      <c r="E194" s="38">
        <v>45179</v>
      </c>
      <c r="F194" s="28">
        <v>19</v>
      </c>
      <c r="G194" s="39" t="s">
        <v>56</v>
      </c>
      <c r="H194" s="40">
        <v>230</v>
      </c>
      <c r="I194" s="107" t="str">
        <f>IF(G194="","",_xlfn.IFNA(VLOOKUP(G194,'سجل المشتريات'!F:N,8,0),"غير مسجلة في المشتريات"))</f>
        <v>جرام</v>
      </c>
      <c r="J194" s="26" t="str">
        <f>_xlfn.IFNA(VLOOKUP(F194,الاوردرات!$B$1:$C$600,2,0),"")</f>
        <v xml:space="preserve">لافندر </v>
      </c>
      <c r="K194" s="52"/>
      <c r="M194" s="105">
        <f>IF(G194="","",_xlfn.IFNA((VLOOKUP(G194,help!L:M,2,0))*H194,_xlfn.IFNA((VLOOKUP(G194,help!P:Q,2,0))*H194,"غير مسجلة في المشتريات")))</f>
        <v>64.400000000000006</v>
      </c>
    </row>
    <row r="195" spans="2:13" ht="30.75" hidden="1" thickBot="1" x14ac:dyDescent="0.3">
      <c r="B195" s="13">
        <f>COUNTIFS($G$3:G195,'تقرير استهلاك خامات'!$D$4)</f>
        <v>1</v>
      </c>
      <c r="C195" s="13">
        <f>COUNTIFS($F$3:F195,'تقرير منتج تام'!$E$4)</f>
        <v>10</v>
      </c>
      <c r="D195" s="37" t="s">
        <v>9</v>
      </c>
      <c r="E195" s="38">
        <v>45179</v>
      </c>
      <c r="F195" s="28">
        <v>19</v>
      </c>
      <c r="G195" s="39" t="s">
        <v>208</v>
      </c>
      <c r="H195" s="40">
        <v>1.25</v>
      </c>
      <c r="I195" s="107" t="str">
        <f>IF(G195="","",_xlfn.IFNA(VLOOKUP(G195,'سجل المشتريات'!F:N,8,0),"غير مسجلة في المشتريات"))</f>
        <v>كيلو</v>
      </c>
      <c r="J195" s="26" t="str">
        <f>_xlfn.IFNA(VLOOKUP(F195,الاوردرات!$B$1:$C$600,2,0),"")</f>
        <v xml:space="preserve">لافندر </v>
      </c>
      <c r="K195" s="52"/>
      <c r="M195" s="105">
        <f>IF(G195="","",_xlfn.IFNA((VLOOKUP(G195,help!L:M,2,0))*H195,_xlfn.IFNA((VLOOKUP(G195,help!P:Q,2,0))*H195,"غير مسجلة في المشتريات")))</f>
        <v>87.5</v>
      </c>
    </row>
    <row r="196" spans="2:13" ht="30.75" hidden="1" thickBot="1" x14ac:dyDescent="0.3">
      <c r="B196" s="13">
        <f>COUNTIFS($G$3:G196,'تقرير استهلاك خامات'!$D$4)</f>
        <v>1</v>
      </c>
      <c r="C196" s="13">
        <f>COUNTIFS($F$3:F196,'تقرير منتج تام'!$E$4)</f>
        <v>10</v>
      </c>
      <c r="D196" s="37" t="s">
        <v>9</v>
      </c>
      <c r="E196" s="38">
        <v>45179</v>
      </c>
      <c r="F196" s="28">
        <v>19</v>
      </c>
      <c r="G196" s="39" t="s">
        <v>108</v>
      </c>
      <c r="H196" s="40">
        <v>3.9</v>
      </c>
      <c r="I196" s="107" t="str">
        <f>IF(G196="","",_xlfn.IFNA(VLOOKUP(G196,'سجل المشتريات'!F:N,8,0),"غير مسجلة في المشتريات"))</f>
        <v xml:space="preserve">لتر </v>
      </c>
      <c r="J196" s="26" t="str">
        <f>_xlfn.IFNA(VLOOKUP(F196,الاوردرات!$B$1:$C$600,2,0),"")</f>
        <v xml:space="preserve">لافندر </v>
      </c>
      <c r="K196" s="52"/>
      <c r="M196" s="105">
        <f>IF(G196="","",_xlfn.IFNA((VLOOKUP(G196,help!L:M,2,0))*H196,_xlfn.IFNA((VLOOKUP(G196,help!P:Q,2,0))*H196,"غير مسجلة في المشتريات")))</f>
        <v>126.99999999999999</v>
      </c>
    </row>
    <row r="197" spans="2:13" ht="30.75" hidden="1" thickBot="1" x14ac:dyDescent="0.3">
      <c r="B197" s="13">
        <f>COUNTIFS($G$3:G197,'تقرير استهلاك خامات'!$D$4)</f>
        <v>1</v>
      </c>
      <c r="C197" s="13">
        <f>COUNTIFS($F$3:F197,'تقرير منتج تام'!$E$4)</f>
        <v>10</v>
      </c>
      <c r="D197" s="37" t="s">
        <v>12</v>
      </c>
      <c r="E197" s="38">
        <v>45182</v>
      </c>
      <c r="F197" s="28">
        <v>19</v>
      </c>
      <c r="G197" s="39" t="s">
        <v>55</v>
      </c>
      <c r="H197" s="40">
        <v>500</v>
      </c>
      <c r="I197" s="107" t="str">
        <f>IF(G197="","",_xlfn.IFNA(VLOOKUP(G197,'سجل المشتريات'!F:N,8,0),"غير مسجلة في المشتريات"))</f>
        <v>جرام</v>
      </c>
      <c r="J197" s="26" t="str">
        <f>_xlfn.IFNA(VLOOKUP(F197,الاوردرات!$B$1:$C$600,2,0),"")</f>
        <v xml:space="preserve">لافندر </v>
      </c>
      <c r="K197" s="52"/>
      <c r="M197" s="105">
        <f>IF(G197="","",_xlfn.IFNA((VLOOKUP(G197,help!L:M,2,0))*H197,_xlfn.IFNA((VLOOKUP(G197,help!P:Q,2,0))*H197,"غير مسجلة في المشتريات")))</f>
        <v>110</v>
      </c>
    </row>
    <row r="198" spans="2:13" ht="30.75" hidden="1" thickBot="1" x14ac:dyDescent="0.3">
      <c r="B198" s="13">
        <f>COUNTIFS($G$3:G198,'تقرير استهلاك خامات'!$D$4)</f>
        <v>1</v>
      </c>
      <c r="C198" s="13">
        <f>COUNTIFS($F$3:F198,'تقرير منتج تام'!$E$4)</f>
        <v>10</v>
      </c>
      <c r="D198" s="37" t="s">
        <v>12</v>
      </c>
      <c r="E198" s="38">
        <v>45182</v>
      </c>
      <c r="F198" s="28">
        <v>19</v>
      </c>
      <c r="G198" s="39" t="s">
        <v>75</v>
      </c>
      <c r="H198" s="40">
        <v>0.2</v>
      </c>
      <c r="I198" s="107" t="str">
        <f>IF(G198="","",_xlfn.IFNA(VLOOKUP(G198,'سجل المشتريات'!F:N,8,0),"غير مسجلة في المشتريات"))</f>
        <v>كيلو</v>
      </c>
      <c r="J198" s="26" t="str">
        <f>_xlfn.IFNA(VLOOKUP(F198,الاوردرات!$B$1:$C$600,2,0),"")</f>
        <v xml:space="preserve">لافندر </v>
      </c>
      <c r="K198" s="52"/>
      <c r="M198" s="105">
        <f>IF(G198="","",_xlfn.IFNA((VLOOKUP(G198,help!L:M,2,0))*H198,_xlfn.IFNA((VLOOKUP(G198,help!P:Q,2,0))*H198,"غير مسجلة في المشتريات")))</f>
        <v>21</v>
      </c>
    </row>
    <row r="199" spans="2:13" ht="30.75" hidden="1" thickBot="1" x14ac:dyDescent="0.3">
      <c r="B199" s="13">
        <f>COUNTIFS($G$3:G199,'تقرير استهلاك خامات'!$D$4)</f>
        <v>1</v>
      </c>
      <c r="C199" s="13">
        <f>COUNTIFS($F$3:F199,'تقرير منتج تام'!$E$4)</f>
        <v>10</v>
      </c>
      <c r="D199" s="37" t="s">
        <v>12</v>
      </c>
      <c r="E199" s="38">
        <v>45182</v>
      </c>
      <c r="F199" s="28">
        <v>19</v>
      </c>
      <c r="G199" s="39" t="s">
        <v>54</v>
      </c>
      <c r="H199" s="40">
        <v>100</v>
      </c>
      <c r="I199" s="107" t="str">
        <f>IF(G199="","",_xlfn.IFNA(VLOOKUP(G199,'سجل المشتريات'!F:N,8,0),"غير مسجلة في المشتريات"))</f>
        <v>جرام</v>
      </c>
      <c r="J199" s="26" t="str">
        <f>_xlfn.IFNA(VLOOKUP(F199,الاوردرات!$B$1:$C$600,2,0),"")</f>
        <v xml:space="preserve">لافندر </v>
      </c>
      <c r="K199" s="52"/>
      <c r="M199" s="105">
        <f>IF(G199="","",_xlfn.IFNA((VLOOKUP(G199,help!L:M,2,0))*H199,_xlfn.IFNA((VLOOKUP(G199,help!P:Q,2,0))*H199,"غير مسجلة في المشتريات")))</f>
        <v>35.199999999999996</v>
      </c>
    </row>
    <row r="200" spans="2:13" ht="30.75" hidden="1" thickBot="1" x14ac:dyDescent="0.3">
      <c r="B200" s="13">
        <f>COUNTIFS($G$3:G200,'تقرير استهلاك خامات'!$D$4)</f>
        <v>1</v>
      </c>
      <c r="C200" s="13">
        <f>COUNTIFS($F$3:F200,'تقرير منتج تام'!$E$4)</f>
        <v>10</v>
      </c>
      <c r="D200" s="37" t="s">
        <v>12</v>
      </c>
      <c r="E200" s="38">
        <v>45182</v>
      </c>
      <c r="F200" s="28">
        <v>19</v>
      </c>
      <c r="G200" s="39" t="s">
        <v>56</v>
      </c>
      <c r="H200" s="40">
        <v>100</v>
      </c>
      <c r="I200" s="107" t="str">
        <f>IF(G200="","",_xlfn.IFNA(VLOOKUP(G200,'سجل المشتريات'!F:N,8,0),"غير مسجلة في المشتريات"))</f>
        <v>جرام</v>
      </c>
      <c r="J200" s="26" t="str">
        <f>_xlfn.IFNA(VLOOKUP(F200,الاوردرات!$B$1:$C$600,2,0),"")</f>
        <v xml:space="preserve">لافندر </v>
      </c>
      <c r="K200" s="52"/>
      <c r="M200" s="105">
        <f>IF(G200="","",_xlfn.IFNA((VLOOKUP(G200,help!L:M,2,0))*H200,_xlfn.IFNA((VLOOKUP(G200,help!P:Q,2,0))*H200,"غير مسجلة في المشتريات")))</f>
        <v>28.000000000000004</v>
      </c>
    </row>
    <row r="201" spans="2:13" ht="30.75" hidden="1" thickBot="1" x14ac:dyDescent="0.3">
      <c r="B201" s="13">
        <f>COUNTIFS($G$3:G201,'تقرير استهلاك خامات'!$D$4)</f>
        <v>1</v>
      </c>
      <c r="C201" s="13">
        <f>COUNTIFS($F$3:F201,'تقرير منتج تام'!$E$4)</f>
        <v>10</v>
      </c>
      <c r="D201" s="37" t="s">
        <v>12</v>
      </c>
      <c r="E201" s="38">
        <v>45182</v>
      </c>
      <c r="F201" s="28">
        <v>19</v>
      </c>
      <c r="G201" s="39" t="s">
        <v>208</v>
      </c>
      <c r="H201" s="40">
        <v>1</v>
      </c>
      <c r="I201" s="107" t="str">
        <f>IF(G201="","",_xlfn.IFNA(VLOOKUP(G201,'سجل المشتريات'!F:N,8,0),"غير مسجلة في المشتريات"))</f>
        <v>كيلو</v>
      </c>
      <c r="J201" s="26" t="str">
        <f>_xlfn.IFNA(VLOOKUP(F201,الاوردرات!$B$1:$C$600,2,0),"")</f>
        <v xml:space="preserve">لافندر </v>
      </c>
      <c r="K201" s="52"/>
      <c r="M201" s="105">
        <f>IF(G201="","",_xlfn.IFNA((VLOOKUP(G201,help!L:M,2,0))*H201,_xlfn.IFNA((VLOOKUP(G201,help!P:Q,2,0))*H201,"غير مسجلة في المشتريات")))</f>
        <v>70</v>
      </c>
    </row>
    <row r="202" spans="2:13" ht="30.75" hidden="1" thickBot="1" x14ac:dyDescent="0.3">
      <c r="B202" s="13">
        <f>COUNTIFS($G$3:G202,'تقرير استهلاك خامات'!$D$4)</f>
        <v>1</v>
      </c>
      <c r="C202" s="13">
        <f>COUNTIFS($F$3:F202,'تقرير منتج تام'!$E$4)</f>
        <v>10</v>
      </c>
      <c r="D202" s="37" t="s">
        <v>12</v>
      </c>
      <c r="E202" s="38">
        <v>45182</v>
      </c>
      <c r="F202" s="28">
        <v>19</v>
      </c>
      <c r="G202" s="39" t="s">
        <v>143</v>
      </c>
      <c r="H202" s="40">
        <v>0.5</v>
      </c>
      <c r="I202" s="107" t="str">
        <f>IF(G202="","",_xlfn.IFNA(VLOOKUP(G202,'سجل المشتريات'!F:N,8,0),"غير مسجلة في المشتريات"))</f>
        <v>كيلو</v>
      </c>
      <c r="J202" s="26" t="str">
        <f>_xlfn.IFNA(VLOOKUP(F202,الاوردرات!$B$1:$C$600,2,0),"")</f>
        <v xml:space="preserve">لافندر </v>
      </c>
      <c r="K202" s="52"/>
      <c r="M202" s="105">
        <f>IF(G202="","",_xlfn.IFNA((VLOOKUP(G202,help!L:M,2,0))*H202,_xlfn.IFNA((VLOOKUP(G202,help!P:Q,2,0))*H202,"غير مسجلة في المشتريات")))</f>
        <v>39</v>
      </c>
    </row>
    <row r="203" spans="2:13" ht="30.75" hidden="1" thickBot="1" x14ac:dyDescent="0.3">
      <c r="B203" s="13">
        <f>COUNTIFS($G$3:G203,'تقرير استهلاك خامات'!$D$4)</f>
        <v>1</v>
      </c>
      <c r="C203" s="13">
        <f>COUNTIFS($F$3:F203,'تقرير منتج تام'!$E$4)</f>
        <v>10</v>
      </c>
      <c r="D203" s="37" t="s">
        <v>13</v>
      </c>
      <c r="E203" s="38">
        <v>45183</v>
      </c>
      <c r="F203" s="28">
        <v>19</v>
      </c>
      <c r="G203" s="39" t="s">
        <v>108</v>
      </c>
      <c r="H203" s="40">
        <v>3.9</v>
      </c>
      <c r="I203" s="107" t="str">
        <f>IF(G203="","",_xlfn.IFNA(VLOOKUP(G203,'سجل المشتريات'!F:N,8,0),"غير مسجلة في المشتريات"))</f>
        <v xml:space="preserve">لتر </v>
      </c>
      <c r="J203" s="26" t="str">
        <f>_xlfn.IFNA(VLOOKUP(F203,الاوردرات!$B$1:$C$600,2,0),"")</f>
        <v xml:space="preserve">لافندر </v>
      </c>
      <c r="K203" s="52"/>
      <c r="M203" s="105">
        <f>IF(G203="","",_xlfn.IFNA((VLOOKUP(G203,help!L:M,2,0))*H203,_xlfn.IFNA((VLOOKUP(G203,help!P:Q,2,0))*H203,"غير مسجلة في المشتريات")))</f>
        <v>126.99999999999999</v>
      </c>
    </row>
    <row r="204" spans="2:13" ht="30.75" hidden="1" thickBot="1" x14ac:dyDescent="0.3">
      <c r="B204" s="13">
        <f>COUNTIFS($G$3:G204,'تقرير استهلاك خامات'!$D$4)</f>
        <v>1</v>
      </c>
      <c r="C204" s="13">
        <f>COUNTIFS($F$3:F204,'تقرير منتج تام'!$E$4)</f>
        <v>10</v>
      </c>
      <c r="D204" s="37" t="s">
        <v>13</v>
      </c>
      <c r="E204" s="38">
        <v>45183</v>
      </c>
      <c r="F204" s="28">
        <v>19</v>
      </c>
      <c r="G204" s="39" t="s">
        <v>54</v>
      </c>
      <c r="H204" s="40">
        <v>200</v>
      </c>
      <c r="I204" s="107" t="str">
        <f>IF(G204="","",_xlfn.IFNA(VLOOKUP(G204,'سجل المشتريات'!F:N,8,0),"غير مسجلة في المشتريات"))</f>
        <v>جرام</v>
      </c>
      <c r="J204" s="26" t="str">
        <f>_xlfn.IFNA(VLOOKUP(F204,الاوردرات!$B$1:$C$600,2,0),"")</f>
        <v xml:space="preserve">لافندر </v>
      </c>
      <c r="K204" s="52"/>
      <c r="M204" s="105">
        <f>IF(G204="","",_xlfn.IFNA((VLOOKUP(G204,help!L:M,2,0))*H204,_xlfn.IFNA((VLOOKUP(G204,help!P:Q,2,0))*H204,"غير مسجلة في المشتريات")))</f>
        <v>70.399999999999991</v>
      </c>
    </row>
    <row r="205" spans="2:13" ht="30.75" hidden="1" thickBot="1" x14ac:dyDescent="0.3">
      <c r="B205" s="13">
        <f>COUNTIFS($G$3:G205,'تقرير استهلاك خامات'!$D$4)</f>
        <v>1</v>
      </c>
      <c r="C205" s="13">
        <f>COUNTIFS($F$3:F205,'تقرير منتج تام'!$E$4)</f>
        <v>10</v>
      </c>
      <c r="D205" s="37" t="s">
        <v>13</v>
      </c>
      <c r="E205" s="38">
        <v>45183</v>
      </c>
      <c r="F205" s="28">
        <v>19</v>
      </c>
      <c r="G205" s="39" t="s">
        <v>210</v>
      </c>
      <c r="H205" s="40">
        <v>0.75</v>
      </c>
      <c r="I205" s="107" t="str">
        <f>IF(G205="","",_xlfn.IFNA(VLOOKUP(G205,'سجل المشتريات'!F:N,8,0),"غير مسجلة في المشتريات"))</f>
        <v>كيلو</v>
      </c>
      <c r="J205" s="26" t="str">
        <f>_xlfn.IFNA(VLOOKUP(F205,الاوردرات!$B$1:$C$600,2,0),"")</f>
        <v xml:space="preserve">لافندر </v>
      </c>
      <c r="K205" s="52"/>
      <c r="M205" s="105">
        <f>IF(G205="","",_xlfn.IFNA((VLOOKUP(G205,help!L:M,2,0))*H205,_xlfn.IFNA((VLOOKUP(G205,help!P:Q,2,0))*H205,"غير مسجلة في المشتريات")))</f>
        <v>40.987499999999997</v>
      </c>
    </row>
    <row r="206" spans="2:13" ht="30.75" hidden="1" thickBot="1" x14ac:dyDescent="0.3">
      <c r="B206" s="13">
        <f>COUNTIFS($G$3:G206,'تقرير استهلاك خامات'!$D$4)</f>
        <v>1</v>
      </c>
      <c r="C206" s="13">
        <f>COUNTIFS($F$3:F206,'تقرير منتج تام'!$E$4)</f>
        <v>10</v>
      </c>
      <c r="D206" s="37" t="s">
        <v>13</v>
      </c>
      <c r="E206" s="38">
        <v>45183</v>
      </c>
      <c r="F206" s="28">
        <v>19</v>
      </c>
      <c r="G206" s="39" t="s">
        <v>208</v>
      </c>
      <c r="H206" s="40">
        <v>0.5</v>
      </c>
      <c r="I206" s="107" t="str">
        <f>IF(G206="","",_xlfn.IFNA(VLOOKUP(G206,'سجل المشتريات'!F:N,8,0),"غير مسجلة في المشتريات"))</f>
        <v>كيلو</v>
      </c>
      <c r="J206" s="26" t="str">
        <f>_xlfn.IFNA(VLOOKUP(F206,الاوردرات!$B$1:$C$600,2,0),"")</f>
        <v xml:space="preserve">لافندر </v>
      </c>
      <c r="K206" s="52"/>
      <c r="M206" s="105">
        <f>IF(G206="","",_xlfn.IFNA((VLOOKUP(G206,help!L:M,2,0))*H206,_xlfn.IFNA((VLOOKUP(G206,help!P:Q,2,0))*H206,"غير مسجلة في المشتريات")))</f>
        <v>35</v>
      </c>
    </row>
    <row r="207" spans="2:13" ht="30.75" hidden="1" thickBot="1" x14ac:dyDescent="0.3">
      <c r="B207" s="13">
        <f>COUNTIFS($G$3:G207,'تقرير استهلاك خامات'!$D$4)</f>
        <v>1</v>
      </c>
      <c r="C207" s="13">
        <f>COUNTIFS($F$3:F207,'تقرير منتج تام'!$E$4)</f>
        <v>10</v>
      </c>
      <c r="D207" s="37" t="s">
        <v>13</v>
      </c>
      <c r="E207" s="38">
        <v>45183</v>
      </c>
      <c r="F207" s="28">
        <v>19</v>
      </c>
      <c r="G207" s="39" t="s">
        <v>143</v>
      </c>
      <c r="H207" s="40">
        <v>1</v>
      </c>
      <c r="I207" s="107" t="str">
        <f>IF(G207="","",_xlfn.IFNA(VLOOKUP(G207,'سجل المشتريات'!F:N,8,0),"غير مسجلة في المشتريات"))</f>
        <v>كيلو</v>
      </c>
      <c r="J207" s="26" t="str">
        <f>_xlfn.IFNA(VLOOKUP(F207,الاوردرات!$B$1:$C$600,2,0),"")</f>
        <v xml:space="preserve">لافندر </v>
      </c>
      <c r="K207" s="52"/>
      <c r="M207" s="105">
        <f>IF(G207="","",_xlfn.IFNA((VLOOKUP(G207,help!L:M,2,0))*H207,_xlfn.IFNA((VLOOKUP(G207,help!P:Q,2,0))*H207,"غير مسجلة في المشتريات")))</f>
        <v>78</v>
      </c>
    </row>
    <row r="208" spans="2:13" ht="30.75" hidden="1" thickBot="1" x14ac:dyDescent="0.3">
      <c r="B208" s="13">
        <f>COUNTIFS($G$3:G208,'تقرير استهلاك خامات'!$D$4)</f>
        <v>1</v>
      </c>
      <c r="C208" s="13">
        <f>COUNTIFS($F$3:F208,'تقرير منتج تام'!$E$4)</f>
        <v>10</v>
      </c>
      <c r="D208" s="37" t="s">
        <v>13</v>
      </c>
      <c r="E208" s="38">
        <v>45183</v>
      </c>
      <c r="F208" s="28">
        <v>19</v>
      </c>
      <c r="G208" s="39" t="s">
        <v>64</v>
      </c>
      <c r="H208" s="40">
        <v>0.5</v>
      </c>
      <c r="I208" s="107" t="str">
        <f>IF(G208="","",_xlfn.IFNA(VLOOKUP(G208,'سجل المشتريات'!F:N,8,0),"غير مسجلة في المشتريات"))</f>
        <v>كيلو</v>
      </c>
      <c r="J208" s="26" t="str">
        <f>_xlfn.IFNA(VLOOKUP(F208,الاوردرات!$B$1:$C$600,2,0),"")</f>
        <v xml:space="preserve">لافندر </v>
      </c>
      <c r="K208" s="52"/>
      <c r="M208" s="105">
        <f>IF(G208="","",_xlfn.IFNA((VLOOKUP(G208,help!L:M,2,0))*H208,_xlfn.IFNA((VLOOKUP(G208,help!P:Q,2,0))*H208,"غير مسجلة في المشتريات")))</f>
        <v>55.357142857142861</v>
      </c>
    </row>
    <row r="209" spans="2:13" ht="30.75" hidden="1" thickBot="1" x14ac:dyDescent="0.3">
      <c r="B209" s="13">
        <f>COUNTIFS($G$3:G209,'تقرير استهلاك خامات'!$D$4)</f>
        <v>1</v>
      </c>
      <c r="C209" s="13">
        <f>COUNTIFS($F$3:F209,'تقرير منتج تام'!$E$4)</f>
        <v>10</v>
      </c>
      <c r="D209" s="37" t="s">
        <v>13</v>
      </c>
      <c r="E209" s="38">
        <v>45183</v>
      </c>
      <c r="F209" s="28">
        <v>19</v>
      </c>
      <c r="G209" s="39" t="s">
        <v>63</v>
      </c>
      <c r="H209" s="40">
        <v>0.15</v>
      </c>
      <c r="I209" s="107" t="str">
        <f>IF(G209="","",_xlfn.IFNA(VLOOKUP(G209,'سجل المشتريات'!F:N,8,0),"غير مسجلة في المشتريات"))</f>
        <v>كيلو</v>
      </c>
      <c r="J209" s="26" t="str">
        <f>_xlfn.IFNA(VLOOKUP(F209,الاوردرات!$B$1:$C$600,2,0),"")</f>
        <v xml:space="preserve">لافندر </v>
      </c>
      <c r="K209" s="52"/>
      <c r="M209" s="105">
        <f>IF(G209="","",_xlfn.IFNA((VLOOKUP(G209,help!L:M,2,0))*H209,_xlfn.IFNA((VLOOKUP(G209,help!P:Q,2,0))*H209,"غير مسجلة في المشتريات")))</f>
        <v>100.5</v>
      </c>
    </row>
    <row r="210" spans="2:13" ht="30.75" hidden="1" thickBot="1" x14ac:dyDescent="0.3">
      <c r="B210" s="13">
        <f>COUNTIFS($G$3:G210,'تقرير استهلاك خامات'!$D$4)</f>
        <v>1</v>
      </c>
      <c r="C210" s="13">
        <f>COUNTIFS($F$3:F210,'تقرير منتج تام'!$E$4)</f>
        <v>10</v>
      </c>
      <c r="D210" s="37" t="s">
        <v>13</v>
      </c>
      <c r="E210" s="38">
        <v>45183</v>
      </c>
      <c r="F210" s="28">
        <v>19</v>
      </c>
      <c r="G210" s="39" t="s">
        <v>108</v>
      </c>
      <c r="H210" s="40">
        <f>3.9*2</f>
        <v>7.8</v>
      </c>
      <c r="I210" s="107" t="str">
        <f>IF(G210="","",_xlfn.IFNA(VLOOKUP(G210,'سجل المشتريات'!F:N,8,0),"غير مسجلة في المشتريات"))</f>
        <v xml:space="preserve">لتر </v>
      </c>
      <c r="J210" s="26" t="str">
        <f>_xlfn.IFNA(VLOOKUP(F210,الاوردرات!$B$1:$C$600,2,0),"")</f>
        <v xml:space="preserve">لافندر </v>
      </c>
      <c r="K210" s="52"/>
      <c r="M210" s="105">
        <f>IF(G210="","",_xlfn.IFNA((VLOOKUP(G210,help!L:M,2,0))*H210,_xlfn.IFNA((VLOOKUP(G210,help!P:Q,2,0))*H210,"غير مسجلة في المشتريات")))</f>
        <v>253.99999999999997</v>
      </c>
    </row>
    <row r="211" spans="2:13" ht="30.75" hidden="1" thickBot="1" x14ac:dyDescent="0.3">
      <c r="B211" s="13">
        <f>COUNTIFS($G$3:G211,'تقرير استهلاك خامات'!$D$4)</f>
        <v>1</v>
      </c>
      <c r="C211" s="13">
        <f>COUNTIFS($F$3:F211,'تقرير منتج تام'!$E$4)</f>
        <v>10</v>
      </c>
      <c r="D211" s="37" t="s">
        <v>13</v>
      </c>
      <c r="E211" s="38">
        <v>45183</v>
      </c>
      <c r="F211" s="28">
        <v>19</v>
      </c>
      <c r="G211" s="39" t="s">
        <v>140</v>
      </c>
      <c r="H211" s="40">
        <v>1.5</v>
      </c>
      <c r="I211" s="107" t="str">
        <f>IF(G211="","",_xlfn.IFNA(VLOOKUP(G211,'سجل المشتريات'!F:N,8,0),"غير مسجلة في المشتريات"))</f>
        <v>كيلو</v>
      </c>
      <c r="J211" s="26" t="str">
        <f>_xlfn.IFNA(VLOOKUP(F211,الاوردرات!$B$1:$C$600,2,0),"")</f>
        <v xml:space="preserve">لافندر </v>
      </c>
      <c r="K211" s="52"/>
      <c r="M211" s="105">
        <f>IF(G211="","",_xlfn.IFNA((VLOOKUP(G211,help!L:M,2,0))*H211,_xlfn.IFNA((VLOOKUP(G211,help!P:Q,2,0))*H211,"غير مسجلة في المشتريات")))</f>
        <v>180</v>
      </c>
    </row>
    <row r="212" spans="2:13" ht="30.75" hidden="1" thickBot="1" x14ac:dyDescent="0.3">
      <c r="B212" s="13">
        <f>COUNTIFS($G$3:G212,'تقرير استهلاك خامات'!$D$4)</f>
        <v>1</v>
      </c>
      <c r="C212" s="13">
        <f>COUNTIFS($F$3:F212,'تقرير منتج تام'!$E$4)</f>
        <v>10</v>
      </c>
      <c r="D212" s="37" t="s">
        <v>8</v>
      </c>
      <c r="E212" s="38">
        <v>45185</v>
      </c>
      <c r="F212" s="28">
        <v>19</v>
      </c>
      <c r="G212" s="39" t="s">
        <v>255</v>
      </c>
      <c r="H212" s="40">
        <v>0.75</v>
      </c>
      <c r="I212" s="107" t="str">
        <f>IF(G212="","",_xlfn.IFNA(VLOOKUP(G212,'سجل المشتريات'!F:N,8,0),"غير مسجلة في المشتريات"))</f>
        <v>كيلو</v>
      </c>
      <c r="J212" s="26" t="str">
        <f>_xlfn.IFNA(VLOOKUP(F212,الاوردرات!$B$1:$C$600,2,0),"")</f>
        <v xml:space="preserve">لافندر </v>
      </c>
      <c r="K212" s="52"/>
      <c r="M212" s="105">
        <f>IF(G212="","",_xlfn.IFNA((VLOOKUP(G212,help!L:M,2,0))*H212,_xlfn.IFNA((VLOOKUP(G212,help!P:Q,2,0))*H212,"غير مسجلة في المشتريات")))</f>
        <v>195</v>
      </c>
    </row>
    <row r="213" spans="2:13" ht="30.75" hidden="1" thickBot="1" x14ac:dyDescent="0.3">
      <c r="B213" s="13">
        <f>COUNTIFS($G$3:G213,'تقرير استهلاك خامات'!$D$4)</f>
        <v>1</v>
      </c>
      <c r="C213" s="13">
        <f>COUNTIFS($F$3:F213,'تقرير منتج تام'!$E$4)</f>
        <v>10</v>
      </c>
      <c r="D213" s="37" t="s">
        <v>8</v>
      </c>
      <c r="E213" s="38">
        <v>45185</v>
      </c>
      <c r="F213" s="28">
        <v>19</v>
      </c>
      <c r="G213" s="39" t="s">
        <v>108</v>
      </c>
      <c r="H213" s="40">
        <f>3.9/2</f>
        <v>1.95</v>
      </c>
      <c r="I213" s="107" t="str">
        <f>IF(G213="","",_xlfn.IFNA(VLOOKUP(G213,'سجل المشتريات'!F:N,8,0),"غير مسجلة في المشتريات"))</f>
        <v xml:space="preserve">لتر </v>
      </c>
      <c r="J213" s="26" t="str">
        <f>_xlfn.IFNA(VLOOKUP(F213,الاوردرات!$B$1:$C$600,2,0),"")</f>
        <v xml:space="preserve">لافندر </v>
      </c>
      <c r="K213" s="52"/>
      <c r="M213" s="105">
        <f>IF(G213="","",_xlfn.IFNA((VLOOKUP(G213,help!L:M,2,0))*H213,_xlfn.IFNA((VLOOKUP(G213,help!P:Q,2,0))*H213,"غير مسجلة في المشتريات")))</f>
        <v>63.499999999999993</v>
      </c>
    </row>
    <row r="214" spans="2:13" ht="30.75" hidden="1" thickBot="1" x14ac:dyDescent="0.3">
      <c r="B214" s="13">
        <f>COUNTIFS($G$3:G214,'تقرير استهلاك خامات'!$D$4)</f>
        <v>1</v>
      </c>
      <c r="C214" s="13">
        <f>COUNTIFS($F$3:F214,'تقرير منتج تام'!$E$4)</f>
        <v>10</v>
      </c>
      <c r="D214" s="37" t="s">
        <v>8</v>
      </c>
      <c r="E214" s="38">
        <v>45185</v>
      </c>
      <c r="F214" s="28">
        <v>19</v>
      </c>
      <c r="G214" s="39" t="s">
        <v>64</v>
      </c>
      <c r="H214" s="40">
        <v>1</v>
      </c>
      <c r="I214" s="107" t="str">
        <f>IF(G214="","",_xlfn.IFNA(VLOOKUP(G214,'سجل المشتريات'!F:N,8,0),"غير مسجلة في المشتريات"))</f>
        <v>كيلو</v>
      </c>
      <c r="J214" s="26" t="str">
        <f>_xlfn.IFNA(VLOOKUP(F214,الاوردرات!$B$1:$C$600,2,0),"")</f>
        <v xml:space="preserve">لافندر </v>
      </c>
      <c r="K214" s="52"/>
      <c r="M214" s="105">
        <f>IF(G214="","",_xlfn.IFNA((VLOOKUP(G214,help!L:M,2,0))*H214,_xlfn.IFNA((VLOOKUP(G214,help!P:Q,2,0))*H214,"غير مسجلة في المشتريات")))</f>
        <v>110.71428571428572</v>
      </c>
    </row>
    <row r="215" spans="2:13" ht="30.75" hidden="1" thickBot="1" x14ac:dyDescent="0.3">
      <c r="B215" s="13">
        <f>COUNTIFS($G$3:G215,'تقرير استهلاك خامات'!$D$4)</f>
        <v>2</v>
      </c>
      <c r="C215" s="13">
        <f>COUNTIFS($F$3:F215,'تقرير منتج تام'!$E$4)</f>
        <v>10</v>
      </c>
      <c r="D215" s="37" t="s">
        <v>8</v>
      </c>
      <c r="E215" s="38">
        <v>45185</v>
      </c>
      <c r="F215" s="28">
        <v>19</v>
      </c>
      <c r="G215" s="39" t="s">
        <v>65</v>
      </c>
      <c r="H215" s="40">
        <v>0.5</v>
      </c>
      <c r="I215" s="107" t="str">
        <f>IF(G215="","",_xlfn.IFNA(VLOOKUP(G215,'سجل المشتريات'!F:N,8,0),"غير مسجلة في المشتريات"))</f>
        <v>كيلو</v>
      </c>
      <c r="J215" s="26" t="str">
        <f>_xlfn.IFNA(VLOOKUP(F215,الاوردرات!$B$1:$C$600,2,0),"")</f>
        <v xml:space="preserve">لافندر </v>
      </c>
      <c r="K215" s="52"/>
      <c r="M215" s="105">
        <f>IF(G215="","",_xlfn.IFNA((VLOOKUP(G215,help!L:M,2,0))*H215,_xlfn.IFNA((VLOOKUP(G215,help!P:Q,2,0))*H215,"غير مسجلة في المشتريات")))</f>
        <v>55</v>
      </c>
    </row>
    <row r="216" spans="2:13" ht="30.75" hidden="1" thickBot="1" x14ac:dyDescent="0.3">
      <c r="B216" s="13">
        <f>COUNTIFS($G$3:G216,'تقرير استهلاك خامات'!$D$4)</f>
        <v>2</v>
      </c>
      <c r="C216" s="13">
        <f>COUNTIFS($F$3:F216,'تقرير منتج تام'!$E$4)</f>
        <v>10</v>
      </c>
      <c r="D216" s="37" t="s">
        <v>10</v>
      </c>
      <c r="E216" s="38">
        <v>45187</v>
      </c>
      <c r="F216" s="28">
        <v>19</v>
      </c>
      <c r="G216" s="39" t="s">
        <v>42</v>
      </c>
      <c r="H216" s="40">
        <v>5</v>
      </c>
      <c r="I216" s="107" t="str">
        <f>IF(G216="","",_xlfn.IFNA(VLOOKUP(G216,'سجل المشتريات'!F:N,8,0),"غير مسجلة في المشتريات"))</f>
        <v>مللي</v>
      </c>
      <c r="J216" s="26" t="str">
        <f>_xlfn.IFNA(VLOOKUP(F216,الاوردرات!$B$1:$C$600,2,0),"")</f>
        <v xml:space="preserve">لافندر </v>
      </c>
      <c r="K216" s="52"/>
      <c r="M216" s="105">
        <f>IF(G216="","",_xlfn.IFNA((VLOOKUP(G216,help!L:M,2,0))*H216,_xlfn.IFNA((VLOOKUP(G216,help!P:Q,2,0))*H216,"غير مسجلة في المشتريات")))</f>
        <v>10</v>
      </c>
    </row>
    <row r="217" spans="2:13" ht="30.75" hidden="1" thickBot="1" x14ac:dyDescent="0.3">
      <c r="B217" s="13">
        <f>COUNTIFS($G$3:G217,'تقرير استهلاك خامات'!$D$4)</f>
        <v>2</v>
      </c>
      <c r="C217" s="13">
        <f>COUNTIFS($F$3:F217,'تقرير منتج تام'!$E$4)</f>
        <v>10</v>
      </c>
      <c r="D217" s="37" t="s">
        <v>10</v>
      </c>
      <c r="E217" s="38">
        <v>45187</v>
      </c>
      <c r="F217" s="28">
        <v>19</v>
      </c>
      <c r="G217" s="39" t="s">
        <v>51</v>
      </c>
      <c r="H217" s="40">
        <v>0.15</v>
      </c>
      <c r="I217" s="107" t="str">
        <f>IF(G217="","",_xlfn.IFNA(VLOOKUP(G217,'سجل المشتريات'!F:N,8,0),"غير مسجلة في المشتريات"))</f>
        <v xml:space="preserve">لتر </v>
      </c>
      <c r="J217" s="26" t="str">
        <f>_xlfn.IFNA(VLOOKUP(F217,الاوردرات!$B$1:$C$600,2,0),"")</f>
        <v xml:space="preserve">لافندر </v>
      </c>
      <c r="K217" s="52"/>
      <c r="M217" s="105">
        <f>IF(G217="","",_xlfn.IFNA((VLOOKUP(G217,help!L:M,2,0))*H217,_xlfn.IFNA((VLOOKUP(G217,help!P:Q,2,0))*H217,"غير مسجلة في المشتريات")))</f>
        <v>15</v>
      </c>
    </row>
    <row r="218" spans="2:13" ht="30.75" hidden="1" thickBot="1" x14ac:dyDescent="0.3">
      <c r="B218" s="13">
        <f>COUNTIFS($G$3:G218,'تقرير استهلاك خامات'!$D$4)</f>
        <v>2</v>
      </c>
      <c r="C218" s="13">
        <f>COUNTIFS($F$3:F218,'تقرير منتج تام'!$E$4)</f>
        <v>10</v>
      </c>
      <c r="D218" s="37" t="s">
        <v>10</v>
      </c>
      <c r="E218" s="38">
        <v>45187</v>
      </c>
      <c r="F218" s="28">
        <v>19</v>
      </c>
      <c r="G218" s="39" t="s">
        <v>66</v>
      </c>
      <c r="H218" s="40">
        <v>0.05</v>
      </c>
      <c r="I218" s="107" t="str">
        <f>IF(G218="","",_xlfn.IFNA(VLOOKUP(G218,'سجل المشتريات'!F:N,8,0),"غير مسجلة في المشتريات"))</f>
        <v>كيلو</v>
      </c>
      <c r="J218" s="26" t="str">
        <f>_xlfn.IFNA(VLOOKUP(F218,الاوردرات!$B$1:$C$600,2,0),"")</f>
        <v xml:space="preserve">لافندر </v>
      </c>
      <c r="K218" s="52"/>
      <c r="M218" s="105">
        <f>IF(G218="","",_xlfn.IFNA((VLOOKUP(G218,help!L:M,2,0))*H218,_xlfn.IFNA((VLOOKUP(G218,help!P:Q,2,0))*H218,"غير مسجلة في المشتريات")))</f>
        <v>3.5</v>
      </c>
    </row>
    <row r="219" spans="2:13" ht="30.75" hidden="1" thickBot="1" x14ac:dyDescent="0.3">
      <c r="B219" s="13">
        <f>COUNTIFS($G$3:G219,'تقرير استهلاك خامات'!$D$4)</f>
        <v>2</v>
      </c>
      <c r="C219" s="13">
        <f>COUNTIFS($F$3:F219,'تقرير منتج تام'!$E$4)</f>
        <v>10</v>
      </c>
      <c r="D219" s="37" t="s">
        <v>10</v>
      </c>
      <c r="E219" s="38">
        <v>45187</v>
      </c>
      <c r="F219" s="28">
        <v>19</v>
      </c>
      <c r="G219" s="39" t="s">
        <v>191</v>
      </c>
      <c r="H219" s="40">
        <v>0.125</v>
      </c>
      <c r="I219" s="107" t="str">
        <f>IF(G219="","",_xlfn.IFNA(VLOOKUP(G219,'سجل المشتريات'!F:N,8,0),"غير مسجلة في المشتريات"))</f>
        <v>كيلو</v>
      </c>
      <c r="J219" s="26" t="str">
        <f>_xlfn.IFNA(VLOOKUP(F219,الاوردرات!$B$1:$C$600,2,0),"")</f>
        <v xml:space="preserve">لافندر </v>
      </c>
      <c r="K219" s="52"/>
      <c r="M219" s="105">
        <f>IF(G219="","",_xlfn.IFNA((VLOOKUP(G219,help!L:M,2,0))*H219,_xlfn.IFNA((VLOOKUP(G219,help!P:Q,2,0))*H219,"غير مسجلة في المشتريات")))</f>
        <v>5</v>
      </c>
    </row>
    <row r="220" spans="2:13" ht="30.75" hidden="1" thickBot="1" x14ac:dyDescent="0.3">
      <c r="B220" s="13">
        <f>COUNTIFS($G$3:G220,'تقرير استهلاك خامات'!$D$4)</f>
        <v>2</v>
      </c>
      <c r="C220" s="13">
        <f>COUNTIFS($F$3:F220,'تقرير منتج تام'!$E$4)</f>
        <v>10</v>
      </c>
      <c r="D220" s="37" t="s">
        <v>10</v>
      </c>
      <c r="E220" s="38">
        <v>45187</v>
      </c>
      <c r="F220" s="28">
        <v>19</v>
      </c>
      <c r="G220" s="39" t="s">
        <v>190</v>
      </c>
      <c r="H220" s="40">
        <v>1</v>
      </c>
      <c r="I220" s="107" t="str">
        <f>IF(G220="","",_xlfn.IFNA(VLOOKUP(G220,'سجل المشتريات'!F:N,8,0),"غير مسجلة في المشتريات"))</f>
        <v>كيلو</v>
      </c>
      <c r="J220" s="26" t="str">
        <f>_xlfn.IFNA(VLOOKUP(F220,الاوردرات!$B$1:$C$600,2,0),"")</f>
        <v xml:space="preserve">لافندر </v>
      </c>
      <c r="K220" s="52"/>
      <c r="M220" s="105">
        <f>IF(G220="","",_xlfn.IFNA((VLOOKUP(G220,help!L:M,2,0))*H220,_xlfn.IFNA((VLOOKUP(G220,help!P:Q,2,0))*H220,"غير مسجلة في المشتريات")))</f>
        <v>6.8</v>
      </c>
    </row>
    <row r="221" spans="2:13" ht="30.75" hidden="1" thickBot="1" x14ac:dyDescent="0.3">
      <c r="B221" s="13">
        <f>COUNTIFS($G$3:G221,'تقرير استهلاك خامات'!$D$4)</f>
        <v>2</v>
      </c>
      <c r="C221" s="13">
        <f>COUNTIFS($F$3:F221,'تقرير منتج تام'!$E$4)</f>
        <v>10</v>
      </c>
      <c r="D221" s="37" t="s">
        <v>8</v>
      </c>
      <c r="E221" s="38">
        <v>45185</v>
      </c>
      <c r="F221" s="28">
        <v>20</v>
      </c>
      <c r="G221" s="39" t="s">
        <v>85</v>
      </c>
      <c r="H221" s="40">
        <v>0.5</v>
      </c>
      <c r="I221" s="107" t="str">
        <f>IF(G221="","",_xlfn.IFNA(VLOOKUP(G221,'سجل المشتريات'!F:N,8,0),"غير مسجلة في المشتريات"))</f>
        <v xml:space="preserve">لتر </v>
      </c>
      <c r="J221" s="26" t="str">
        <f>_xlfn.IFNA(VLOOKUP(F221,الاوردرات!$B$1:$C$600,2,0),"")</f>
        <v>شيستر فيلد</v>
      </c>
      <c r="K221" s="52"/>
      <c r="M221" s="105">
        <f>IF(G221="","",_xlfn.IFNA((VLOOKUP(G221,help!L:M,2,0))*H221,_xlfn.IFNA((VLOOKUP(G221,help!P:Q,2,0))*H221,"غير مسجلة في المشتريات")))</f>
        <v>50</v>
      </c>
    </row>
    <row r="222" spans="2:13" ht="30.75" hidden="1" thickBot="1" x14ac:dyDescent="0.3">
      <c r="B222" s="13">
        <f>COUNTIFS($G$3:G222,'تقرير استهلاك خامات'!$D$4)</f>
        <v>2</v>
      </c>
      <c r="C222" s="13">
        <f>COUNTIFS($F$3:F222,'تقرير منتج تام'!$E$4)</f>
        <v>10</v>
      </c>
      <c r="D222" s="37" t="s">
        <v>8</v>
      </c>
      <c r="E222" s="38">
        <v>45185</v>
      </c>
      <c r="F222" s="28">
        <v>20</v>
      </c>
      <c r="G222" s="39" t="s">
        <v>108</v>
      </c>
      <c r="H222" s="40">
        <f>3.9/2</f>
        <v>1.95</v>
      </c>
      <c r="I222" s="107" t="str">
        <f>IF(G222="","",_xlfn.IFNA(VLOOKUP(G222,'سجل المشتريات'!F:N,8,0),"غير مسجلة في المشتريات"))</f>
        <v xml:space="preserve">لتر </v>
      </c>
      <c r="J222" s="26" t="str">
        <f>_xlfn.IFNA(VLOOKUP(F222,الاوردرات!$B$1:$C$600,2,0),"")</f>
        <v>شيستر فيلد</v>
      </c>
      <c r="K222" s="52"/>
      <c r="M222" s="105">
        <f>IF(G222="","",_xlfn.IFNA((VLOOKUP(G222,help!L:M,2,0))*H222,_xlfn.IFNA((VLOOKUP(G222,help!P:Q,2,0))*H222,"غير مسجلة في المشتريات")))</f>
        <v>63.499999999999993</v>
      </c>
    </row>
    <row r="223" spans="2:13" ht="30.75" hidden="1" thickBot="1" x14ac:dyDescent="0.3">
      <c r="B223" s="13">
        <f>COUNTIFS($G$3:G223,'تقرير استهلاك خامات'!$D$4)</f>
        <v>2</v>
      </c>
      <c r="C223" s="13">
        <f>COUNTIFS($F$3:F223,'تقرير منتج تام'!$E$4)</f>
        <v>10</v>
      </c>
      <c r="D223" s="37" t="s">
        <v>9</v>
      </c>
      <c r="E223" s="38">
        <v>45186</v>
      </c>
      <c r="F223" s="28">
        <v>20</v>
      </c>
      <c r="G223" s="39" t="s">
        <v>72</v>
      </c>
      <c r="H223" s="40">
        <v>0.04</v>
      </c>
      <c r="I223" s="107" t="str">
        <f>IF(G223="","",_xlfn.IFNA(VLOOKUP(G223,'سجل المشتريات'!F:N,8,0),"غير مسجلة في المشتريات"))</f>
        <v>زجاجة</v>
      </c>
      <c r="J223" s="26" t="str">
        <f>_xlfn.IFNA(VLOOKUP(F223,الاوردرات!$B$1:$C$600,2,0),"")</f>
        <v>شيستر فيلد</v>
      </c>
      <c r="K223" s="52"/>
      <c r="M223" s="105">
        <f>IF(G223="","",_xlfn.IFNA((VLOOKUP(G223,help!L:M,2,0))*H223,_xlfn.IFNA((VLOOKUP(G223,help!P:Q,2,0))*H223,"غير مسجلة في المشتريات")))</f>
        <v>3</v>
      </c>
    </row>
    <row r="224" spans="2:13" ht="30.75" hidden="1" thickBot="1" x14ac:dyDescent="0.3">
      <c r="B224" s="13">
        <f>COUNTIFS($G$3:G224,'تقرير استهلاك خامات'!$D$4)</f>
        <v>2</v>
      </c>
      <c r="C224" s="13">
        <f>COUNTIFS($F$3:F224,'تقرير منتج تام'!$E$4)</f>
        <v>10</v>
      </c>
      <c r="D224" s="37" t="s">
        <v>9</v>
      </c>
      <c r="E224" s="38">
        <v>45186</v>
      </c>
      <c r="F224" s="28">
        <v>20</v>
      </c>
      <c r="G224" s="39" t="s">
        <v>218</v>
      </c>
      <c r="H224" s="40">
        <v>0.125</v>
      </c>
      <c r="I224" s="107" t="str">
        <f>IF(G224="","",_xlfn.IFNA(VLOOKUP(G224,'سجل المشتريات'!F:N,8,0),"غير مسجلة في المشتريات"))</f>
        <v>كيلو</v>
      </c>
      <c r="J224" s="26" t="str">
        <f>_xlfn.IFNA(VLOOKUP(F224,الاوردرات!$B$1:$C$600,2,0),"")</f>
        <v>شيستر فيلد</v>
      </c>
      <c r="K224" s="52"/>
      <c r="M224" s="105">
        <f>IF(G224="","",_xlfn.IFNA((VLOOKUP(G224,help!L:M,2,0))*H224,_xlfn.IFNA((VLOOKUP(G224,help!P:Q,2,0))*H224,"غير مسجلة في المشتريات")))</f>
        <v>15</v>
      </c>
    </row>
    <row r="225" spans="2:13" ht="30.75" hidden="1" thickBot="1" x14ac:dyDescent="0.3">
      <c r="B225" s="13">
        <f>COUNTIFS($G$3:G225,'تقرير استهلاك خامات'!$D$4)</f>
        <v>2</v>
      </c>
      <c r="C225" s="13">
        <f>COUNTIFS($F$3:F225,'تقرير منتج تام'!$E$4)</f>
        <v>10</v>
      </c>
      <c r="D225" s="37" t="s">
        <v>9</v>
      </c>
      <c r="E225" s="38">
        <v>45186</v>
      </c>
      <c r="F225" s="28">
        <v>20</v>
      </c>
      <c r="G225" s="39" t="s">
        <v>42</v>
      </c>
      <c r="H225" s="40">
        <v>5</v>
      </c>
      <c r="I225" s="107" t="str">
        <f>IF(G225="","",_xlfn.IFNA(VLOOKUP(G225,'سجل المشتريات'!F:N,8,0),"غير مسجلة في المشتريات"))</f>
        <v>مللي</v>
      </c>
      <c r="J225" s="26" t="str">
        <f>_xlfn.IFNA(VLOOKUP(F225,الاوردرات!$B$1:$C$600,2,0),"")</f>
        <v>شيستر فيلد</v>
      </c>
      <c r="K225" s="52"/>
      <c r="M225" s="105">
        <f>IF(G225="","",_xlfn.IFNA((VLOOKUP(G225,help!L:M,2,0))*H225,_xlfn.IFNA((VLOOKUP(G225,help!P:Q,2,0))*H225,"غير مسجلة في المشتريات")))</f>
        <v>10</v>
      </c>
    </row>
    <row r="226" spans="2:13" ht="30.75" hidden="1" thickBot="1" x14ac:dyDescent="0.3">
      <c r="B226" s="13">
        <f>COUNTIFS($G$3:G226,'تقرير استهلاك خامات'!$D$4)</f>
        <v>2</v>
      </c>
      <c r="C226" s="13">
        <f>COUNTIFS($F$3:F226,'تقرير منتج تام'!$E$4)</f>
        <v>10</v>
      </c>
      <c r="D226" s="37" t="s">
        <v>9</v>
      </c>
      <c r="E226" s="38">
        <v>45186</v>
      </c>
      <c r="F226" s="28">
        <v>20</v>
      </c>
      <c r="G226" s="39" t="s">
        <v>51</v>
      </c>
      <c r="H226" s="40">
        <v>0.15</v>
      </c>
      <c r="I226" s="107" t="str">
        <f>IF(G226="","",_xlfn.IFNA(VLOOKUP(G226,'سجل المشتريات'!F:N,8,0),"غير مسجلة في المشتريات"))</f>
        <v xml:space="preserve">لتر </v>
      </c>
      <c r="J226" s="26" t="str">
        <f>_xlfn.IFNA(VLOOKUP(F226,الاوردرات!$B$1:$C$600,2,0),"")</f>
        <v>شيستر فيلد</v>
      </c>
      <c r="K226" s="52"/>
      <c r="M226" s="105">
        <f>IF(G226="","",_xlfn.IFNA((VLOOKUP(G226,help!L:M,2,0))*H226,_xlfn.IFNA((VLOOKUP(G226,help!P:Q,2,0))*H226,"غير مسجلة في المشتريات")))</f>
        <v>15</v>
      </c>
    </row>
    <row r="227" spans="2:13" ht="30.75" hidden="1" thickBot="1" x14ac:dyDescent="0.3">
      <c r="B227" s="13">
        <f>COUNTIFS($G$3:G227,'تقرير استهلاك خامات'!$D$4)</f>
        <v>2</v>
      </c>
      <c r="C227" s="13">
        <f>COUNTIFS($F$3:F227,'تقرير منتج تام'!$E$4)</f>
        <v>10</v>
      </c>
      <c r="D227" s="37" t="s">
        <v>9</v>
      </c>
      <c r="E227" s="38">
        <v>45186</v>
      </c>
      <c r="F227" s="28">
        <v>20</v>
      </c>
      <c r="G227" s="39" t="s">
        <v>66</v>
      </c>
      <c r="H227" s="40">
        <v>0.05</v>
      </c>
      <c r="I227" s="107" t="str">
        <f>IF(G227="","",_xlfn.IFNA(VLOOKUP(G227,'سجل المشتريات'!F:N,8,0),"غير مسجلة في المشتريات"))</f>
        <v>كيلو</v>
      </c>
      <c r="J227" s="26" t="str">
        <f>_xlfn.IFNA(VLOOKUP(F227,الاوردرات!$B$1:$C$600,2,0),"")</f>
        <v>شيستر فيلد</v>
      </c>
      <c r="K227" s="52"/>
      <c r="M227" s="105">
        <f>IF(G227="","",_xlfn.IFNA((VLOOKUP(G227,help!L:M,2,0))*H227,_xlfn.IFNA((VLOOKUP(G227,help!P:Q,2,0))*H227,"غير مسجلة في المشتريات")))</f>
        <v>3.5</v>
      </c>
    </row>
    <row r="228" spans="2:13" ht="30.75" hidden="1" thickBot="1" x14ac:dyDescent="0.3">
      <c r="B228" s="13">
        <f>COUNTIFS($G$3:G228,'تقرير استهلاك خامات'!$D$4)</f>
        <v>2</v>
      </c>
      <c r="C228" s="13">
        <f>COUNTIFS($F$3:F228,'تقرير منتج تام'!$E$4)</f>
        <v>10</v>
      </c>
      <c r="D228" s="37" t="s">
        <v>10</v>
      </c>
      <c r="E228" s="38">
        <v>45180</v>
      </c>
      <c r="F228" s="28">
        <v>21</v>
      </c>
      <c r="G228" s="39" t="s">
        <v>85</v>
      </c>
      <c r="H228" s="40">
        <v>0.1</v>
      </c>
      <c r="I228" s="107" t="str">
        <f>IF(G228="","",_xlfn.IFNA(VLOOKUP(G228,'سجل المشتريات'!F:N,8,0),"غير مسجلة في المشتريات"))</f>
        <v xml:space="preserve">لتر </v>
      </c>
      <c r="J228" s="26" t="str">
        <f>_xlfn.IFNA(VLOOKUP(F228,الاوردرات!$B$1:$C$600,2,0),"")</f>
        <v xml:space="preserve">كلاود </v>
      </c>
      <c r="K228" s="52"/>
      <c r="M228" s="105">
        <f>IF(G228="","",_xlfn.IFNA((VLOOKUP(G228,help!L:M,2,0))*H228,_xlfn.IFNA((VLOOKUP(G228,help!P:Q,2,0))*H228,"غير مسجلة في المشتريات")))</f>
        <v>10</v>
      </c>
    </row>
    <row r="229" spans="2:13" ht="30.75" hidden="1" thickBot="1" x14ac:dyDescent="0.3">
      <c r="B229" s="13">
        <f>COUNTIFS($G$3:G229,'تقرير استهلاك خامات'!$D$4)</f>
        <v>2</v>
      </c>
      <c r="C229" s="13">
        <f>COUNTIFS($F$3:F229,'تقرير منتج تام'!$E$4)</f>
        <v>10</v>
      </c>
      <c r="D229" s="37" t="s">
        <v>10</v>
      </c>
      <c r="E229" s="38">
        <v>45180</v>
      </c>
      <c r="F229" s="28">
        <v>21</v>
      </c>
      <c r="G229" s="39" t="s">
        <v>206</v>
      </c>
      <c r="H229" s="40">
        <v>2</v>
      </c>
      <c r="I229" s="107" t="str">
        <f>IF(G229="","",_xlfn.IFNA(VLOOKUP(G229,'سجل المشتريات'!F:N,8,0),"غير مسجلة في المشتريات"))</f>
        <v>كيلو</v>
      </c>
      <c r="J229" s="26" t="str">
        <f>_xlfn.IFNA(VLOOKUP(F229,الاوردرات!$B$1:$C$600,2,0),"")</f>
        <v xml:space="preserve">كلاود </v>
      </c>
      <c r="K229" s="52"/>
      <c r="M229" s="105">
        <f>IF(G229="","",_xlfn.IFNA((VLOOKUP(G229,help!L:M,2,0))*H229,_xlfn.IFNA((VLOOKUP(G229,help!P:Q,2,0))*H229,"غير مسجلة في المشتريات")))</f>
        <v>277.5</v>
      </c>
    </row>
    <row r="230" spans="2:13" ht="30.75" hidden="1" thickBot="1" x14ac:dyDescent="0.3">
      <c r="B230" s="13">
        <f>COUNTIFS($G$3:G230,'تقرير استهلاك خامات'!$D$4)</f>
        <v>2</v>
      </c>
      <c r="C230" s="13">
        <f>COUNTIFS($F$3:F230,'تقرير منتج تام'!$E$4)</f>
        <v>10</v>
      </c>
      <c r="D230" s="37" t="s">
        <v>10</v>
      </c>
      <c r="E230" s="38">
        <v>45180</v>
      </c>
      <c r="F230" s="28">
        <v>21</v>
      </c>
      <c r="G230" s="39" t="s">
        <v>108</v>
      </c>
      <c r="H230" s="40">
        <v>3.9</v>
      </c>
      <c r="I230" s="107" t="str">
        <f>IF(G230="","",_xlfn.IFNA(VLOOKUP(G230,'سجل المشتريات'!F:N,8,0),"غير مسجلة في المشتريات"))</f>
        <v xml:space="preserve">لتر </v>
      </c>
      <c r="J230" s="26" t="str">
        <f>_xlfn.IFNA(VLOOKUP(F230,الاوردرات!$B$1:$C$600,2,0),"")</f>
        <v xml:space="preserve">كلاود </v>
      </c>
      <c r="K230" s="52"/>
      <c r="M230" s="105">
        <f>IF(G230="","",_xlfn.IFNA((VLOOKUP(G230,help!L:M,2,0))*H230,_xlfn.IFNA((VLOOKUP(G230,help!P:Q,2,0))*H230,"غير مسجلة في المشتريات")))</f>
        <v>126.99999999999999</v>
      </c>
    </row>
    <row r="231" spans="2:13" ht="30.75" hidden="1" thickBot="1" x14ac:dyDescent="0.3">
      <c r="B231" s="13">
        <f>COUNTIFS($G$3:G231,'تقرير استهلاك خامات'!$D$4)</f>
        <v>2</v>
      </c>
      <c r="C231" s="13">
        <f>COUNTIFS($F$3:F231,'تقرير منتج تام'!$E$4)</f>
        <v>10</v>
      </c>
      <c r="D231" s="37" t="s">
        <v>11</v>
      </c>
      <c r="E231" s="38">
        <v>45181</v>
      </c>
      <c r="F231" s="28">
        <v>21</v>
      </c>
      <c r="G231" s="39" t="s">
        <v>56</v>
      </c>
      <c r="H231" s="40">
        <v>75</v>
      </c>
      <c r="I231" s="107" t="str">
        <f>IF(G231="","",_xlfn.IFNA(VLOOKUP(G231,'سجل المشتريات'!F:N,8,0),"غير مسجلة في المشتريات"))</f>
        <v>جرام</v>
      </c>
      <c r="J231" s="26" t="str">
        <f>_xlfn.IFNA(VLOOKUP(F231,الاوردرات!$B$1:$C$600,2,0),"")</f>
        <v xml:space="preserve">كلاود </v>
      </c>
      <c r="K231" s="52"/>
      <c r="M231" s="105">
        <f>IF(G231="","",_xlfn.IFNA((VLOOKUP(G231,help!L:M,2,0))*H231,_xlfn.IFNA((VLOOKUP(G231,help!P:Q,2,0))*H231,"غير مسجلة في المشتريات")))</f>
        <v>21.000000000000004</v>
      </c>
    </row>
    <row r="232" spans="2:13" ht="30.75" hidden="1" thickBot="1" x14ac:dyDescent="0.3">
      <c r="B232" s="13">
        <f>COUNTIFS($G$3:G232,'تقرير استهلاك خامات'!$D$4)</f>
        <v>2</v>
      </c>
      <c r="C232" s="13">
        <f>COUNTIFS($F$3:F232,'تقرير منتج تام'!$E$4)</f>
        <v>10</v>
      </c>
      <c r="D232" s="37" t="s">
        <v>11</v>
      </c>
      <c r="E232" s="38">
        <v>45181</v>
      </c>
      <c r="F232" s="28">
        <v>21</v>
      </c>
      <c r="G232" s="39" t="s">
        <v>55</v>
      </c>
      <c r="H232" s="40">
        <v>100</v>
      </c>
      <c r="I232" s="107" t="str">
        <f>IF(G232="","",_xlfn.IFNA(VLOOKUP(G232,'سجل المشتريات'!F:N,8,0),"غير مسجلة في المشتريات"))</f>
        <v>جرام</v>
      </c>
      <c r="J232" s="26" t="str">
        <f>_xlfn.IFNA(VLOOKUP(F232,الاوردرات!$B$1:$C$600,2,0),"")</f>
        <v xml:space="preserve">كلاود </v>
      </c>
      <c r="K232" s="52"/>
      <c r="M232" s="105">
        <f>IF(G232="","",_xlfn.IFNA((VLOOKUP(G232,help!L:M,2,0))*H232,_xlfn.IFNA((VLOOKUP(G232,help!P:Q,2,0))*H232,"غير مسجلة في المشتريات")))</f>
        <v>22</v>
      </c>
    </row>
    <row r="233" spans="2:13" ht="30.75" hidden="1" thickBot="1" x14ac:dyDescent="0.3">
      <c r="B233" s="13">
        <f>COUNTIFS($G$3:G233,'تقرير استهلاك خامات'!$D$4)</f>
        <v>2</v>
      </c>
      <c r="C233" s="13">
        <f>COUNTIFS($F$3:F233,'تقرير منتج تام'!$E$4)</f>
        <v>10</v>
      </c>
      <c r="D233" s="37" t="s">
        <v>11</v>
      </c>
      <c r="E233" s="38">
        <v>45181</v>
      </c>
      <c r="F233" s="28">
        <v>21</v>
      </c>
      <c r="G233" s="39" t="s">
        <v>208</v>
      </c>
      <c r="H233" s="40">
        <v>1.25</v>
      </c>
      <c r="I233" s="107" t="str">
        <f>IF(G233="","",_xlfn.IFNA(VLOOKUP(G233,'سجل المشتريات'!F:N,8,0),"غير مسجلة في المشتريات"))</f>
        <v>كيلو</v>
      </c>
      <c r="J233" s="26" t="str">
        <f>_xlfn.IFNA(VLOOKUP(F233,الاوردرات!$B$1:$C$600,2,0),"")</f>
        <v xml:space="preserve">كلاود </v>
      </c>
      <c r="K233" s="52"/>
      <c r="M233" s="105">
        <f>IF(G233="","",_xlfn.IFNA((VLOOKUP(G233,help!L:M,2,0))*H233,_xlfn.IFNA((VLOOKUP(G233,help!P:Q,2,0))*H233,"غير مسجلة في المشتريات")))</f>
        <v>87.5</v>
      </c>
    </row>
    <row r="234" spans="2:13" ht="30.75" hidden="1" thickBot="1" x14ac:dyDescent="0.3">
      <c r="B234" s="13">
        <f>COUNTIFS($G$3:G234,'تقرير استهلاك خامات'!$D$4)</f>
        <v>2</v>
      </c>
      <c r="C234" s="13">
        <f>COUNTIFS($F$3:F234,'تقرير منتج تام'!$E$4)</f>
        <v>10</v>
      </c>
      <c r="D234" s="37" t="s">
        <v>11</v>
      </c>
      <c r="E234" s="38">
        <v>45181</v>
      </c>
      <c r="F234" s="28">
        <v>21</v>
      </c>
      <c r="G234" s="39" t="s">
        <v>108</v>
      </c>
      <c r="H234" s="40">
        <f>3.9*1.5</f>
        <v>5.85</v>
      </c>
      <c r="I234" s="107" t="str">
        <f>IF(G234="","",_xlfn.IFNA(VLOOKUP(G234,'سجل المشتريات'!F:N,8,0),"غير مسجلة في المشتريات"))</f>
        <v xml:space="preserve">لتر </v>
      </c>
      <c r="J234" s="26" t="str">
        <f>_xlfn.IFNA(VLOOKUP(F234,الاوردرات!$B$1:$C$600,2,0),"")</f>
        <v xml:space="preserve">كلاود </v>
      </c>
      <c r="K234" s="52"/>
      <c r="M234" s="105">
        <f>IF(G234="","",_xlfn.IFNA((VLOOKUP(G234,help!L:M,2,0))*H234,_xlfn.IFNA((VLOOKUP(G234,help!P:Q,2,0))*H234,"غير مسجلة في المشتريات")))</f>
        <v>190.49999999999997</v>
      </c>
    </row>
    <row r="235" spans="2:13" ht="30.75" hidden="1" thickBot="1" x14ac:dyDescent="0.3">
      <c r="B235" s="13">
        <f>COUNTIFS($G$3:G235,'تقرير استهلاك خامات'!$D$4)</f>
        <v>2</v>
      </c>
      <c r="C235" s="13">
        <f>COUNTIFS($F$3:F235,'تقرير منتج تام'!$E$4)</f>
        <v>10</v>
      </c>
      <c r="D235" s="37" t="s">
        <v>12</v>
      </c>
      <c r="E235" s="38">
        <v>45182</v>
      </c>
      <c r="F235" s="28">
        <v>21</v>
      </c>
      <c r="G235" s="39" t="s">
        <v>54</v>
      </c>
      <c r="H235" s="40">
        <v>150</v>
      </c>
      <c r="I235" s="107" t="str">
        <f>IF(G235="","",_xlfn.IFNA(VLOOKUP(G235,'سجل المشتريات'!F:N,8,0),"غير مسجلة في المشتريات"))</f>
        <v>جرام</v>
      </c>
      <c r="J235" s="26" t="str">
        <f>_xlfn.IFNA(VLOOKUP(F235,الاوردرات!$B$1:$C$600,2,0),"")</f>
        <v xml:space="preserve">كلاود </v>
      </c>
      <c r="K235" s="52"/>
      <c r="M235" s="105">
        <f>IF(G235="","",_xlfn.IFNA((VLOOKUP(G235,help!L:M,2,0))*H235,_xlfn.IFNA((VLOOKUP(G235,help!P:Q,2,0))*H235,"غير مسجلة في المشتريات")))</f>
        <v>52.8</v>
      </c>
    </row>
    <row r="236" spans="2:13" ht="30.75" hidden="1" thickBot="1" x14ac:dyDescent="0.3">
      <c r="B236" s="13">
        <f>COUNTIFS($G$3:G236,'تقرير استهلاك خامات'!$D$4)</f>
        <v>2</v>
      </c>
      <c r="C236" s="13">
        <f>COUNTIFS($F$3:F236,'تقرير منتج تام'!$E$4)</f>
        <v>10</v>
      </c>
      <c r="D236" s="37" t="s">
        <v>12</v>
      </c>
      <c r="E236" s="38">
        <v>45182</v>
      </c>
      <c r="F236" s="28">
        <v>21</v>
      </c>
      <c r="G236" s="39" t="s">
        <v>56</v>
      </c>
      <c r="H236" s="40">
        <v>100</v>
      </c>
      <c r="I236" s="107" t="str">
        <f>IF(G236="","",_xlfn.IFNA(VLOOKUP(G236,'سجل المشتريات'!F:N,8,0),"غير مسجلة في المشتريات"))</f>
        <v>جرام</v>
      </c>
      <c r="J236" s="26" t="str">
        <f>_xlfn.IFNA(VLOOKUP(F236,الاوردرات!$B$1:$C$600,2,0),"")</f>
        <v xml:space="preserve">كلاود </v>
      </c>
      <c r="K236" s="52"/>
      <c r="M236" s="105">
        <f>IF(G236="","",_xlfn.IFNA((VLOOKUP(G236,help!L:M,2,0))*H236,_xlfn.IFNA((VLOOKUP(G236,help!P:Q,2,0))*H236,"غير مسجلة في المشتريات")))</f>
        <v>28.000000000000004</v>
      </c>
    </row>
    <row r="237" spans="2:13" ht="30.75" hidden="1" thickBot="1" x14ac:dyDescent="0.3">
      <c r="B237" s="13">
        <f>COUNTIFS($G$3:G237,'تقرير استهلاك خامات'!$D$4)</f>
        <v>2</v>
      </c>
      <c r="C237" s="13">
        <f>COUNTIFS($F$3:F237,'تقرير منتج تام'!$E$4)</f>
        <v>10</v>
      </c>
      <c r="D237" s="37" t="s">
        <v>12</v>
      </c>
      <c r="E237" s="38">
        <v>45182</v>
      </c>
      <c r="F237" s="28">
        <v>21</v>
      </c>
      <c r="G237" s="39" t="s">
        <v>208</v>
      </c>
      <c r="H237" s="40">
        <v>0.5</v>
      </c>
      <c r="I237" s="107" t="str">
        <f>IF(G237="","",_xlfn.IFNA(VLOOKUP(G237,'سجل المشتريات'!F:N,8,0),"غير مسجلة في المشتريات"))</f>
        <v>كيلو</v>
      </c>
      <c r="J237" s="26" t="str">
        <f>_xlfn.IFNA(VLOOKUP(F237,الاوردرات!$B$1:$C$600,2,0),"")</f>
        <v xml:space="preserve">كلاود </v>
      </c>
      <c r="K237" s="52"/>
      <c r="M237" s="105">
        <f>IF(G237="","",_xlfn.IFNA((VLOOKUP(G237,help!L:M,2,0))*H237,_xlfn.IFNA((VLOOKUP(G237,help!P:Q,2,0))*H237,"غير مسجلة في المشتريات")))</f>
        <v>35</v>
      </c>
    </row>
    <row r="238" spans="2:13" ht="30.75" hidden="1" thickBot="1" x14ac:dyDescent="0.3">
      <c r="B238" s="13">
        <f>COUNTIFS($G$3:G238,'تقرير استهلاك خامات'!$D$4)</f>
        <v>2</v>
      </c>
      <c r="C238" s="13">
        <f>COUNTIFS($F$3:F238,'تقرير منتج تام'!$E$4)</f>
        <v>10</v>
      </c>
      <c r="D238" s="37" t="s">
        <v>12</v>
      </c>
      <c r="E238" s="38">
        <v>45182</v>
      </c>
      <c r="F238" s="28">
        <v>21</v>
      </c>
      <c r="G238" s="39" t="s">
        <v>143</v>
      </c>
      <c r="H238" s="40">
        <v>0.5</v>
      </c>
      <c r="I238" s="107" t="str">
        <f>IF(G238="","",_xlfn.IFNA(VLOOKUP(G238,'سجل المشتريات'!F:N,8,0),"غير مسجلة في المشتريات"))</f>
        <v>كيلو</v>
      </c>
      <c r="J238" s="26" t="str">
        <f>_xlfn.IFNA(VLOOKUP(F238,الاوردرات!$B$1:$C$600,2,0),"")</f>
        <v xml:space="preserve">كلاود </v>
      </c>
      <c r="K238" s="52"/>
      <c r="M238" s="105">
        <f>IF(G238="","",_xlfn.IFNA((VLOOKUP(G238,help!L:M,2,0))*H238,_xlfn.IFNA((VLOOKUP(G238,help!P:Q,2,0))*H238,"غير مسجلة في المشتريات")))</f>
        <v>39</v>
      </c>
    </row>
    <row r="239" spans="2:13" ht="30.75" hidden="1" thickBot="1" x14ac:dyDescent="0.3">
      <c r="B239" s="13">
        <f>COUNTIFS($G$3:G239,'تقرير استهلاك خامات'!$D$4)</f>
        <v>2</v>
      </c>
      <c r="C239" s="13">
        <f>COUNTIFS($F$3:F239,'تقرير منتج تام'!$E$4)</f>
        <v>10</v>
      </c>
      <c r="D239" s="37" t="s">
        <v>12</v>
      </c>
      <c r="E239" s="38">
        <v>45182</v>
      </c>
      <c r="F239" s="28">
        <v>21</v>
      </c>
      <c r="G239" s="39" t="s">
        <v>63</v>
      </c>
      <c r="H239" s="40">
        <v>0.05</v>
      </c>
      <c r="I239" s="107" t="str">
        <f>IF(G239="","",_xlfn.IFNA(VLOOKUP(G239,'سجل المشتريات'!F:N,8,0),"غير مسجلة في المشتريات"))</f>
        <v>كيلو</v>
      </c>
      <c r="J239" s="26" t="str">
        <f>_xlfn.IFNA(VLOOKUP(F239,الاوردرات!$B$1:$C$600,2,0),"")</f>
        <v xml:space="preserve">كلاود </v>
      </c>
      <c r="K239" s="52"/>
      <c r="M239" s="105">
        <f>IF(G239="","",_xlfn.IFNA((VLOOKUP(G239,help!L:M,2,0))*H239,_xlfn.IFNA((VLOOKUP(G239,help!P:Q,2,0))*H239,"غير مسجلة في المشتريات")))</f>
        <v>33.5</v>
      </c>
    </row>
    <row r="240" spans="2:13" ht="30.75" hidden="1" thickBot="1" x14ac:dyDescent="0.3">
      <c r="B240" s="13">
        <f>COUNTIFS($G$3:G240,'تقرير استهلاك خامات'!$D$4)</f>
        <v>2</v>
      </c>
      <c r="C240" s="13">
        <f>COUNTIFS($F$3:F240,'تقرير منتج تام'!$E$4)</f>
        <v>10</v>
      </c>
      <c r="D240" s="37" t="s">
        <v>12</v>
      </c>
      <c r="E240" s="38">
        <v>45182</v>
      </c>
      <c r="F240" s="28">
        <v>21</v>
      </c>
      <c r="G240" s="39" t="s">
        <v>108</v>
      </c>
      <c r="H240" s="40">
        <v>5.85</v>
      </c>
      <c r="I240" s="107" t="str">
        <f>IF(G240="","",_xlfn.IFNA(VLOOKUP(G240,'سجل المشتريات'!F:N,8,0),"غير مسجلة في المشتريات"))</f>
        <v xml:space="preserve">لتر </v>
      </c>
      <c r="J240" s="26" t="str">
        <f>_xlfn.IFNA(VLOOKUP(F240,الاوردرات!$B$1:$C$600,2,0),"")</f>
        <v xml:space="preserve">كلاود </v>
      </c>
      <c r="K240" s="52"/>
      <c r="M240" s="105">
        <f>IF(G240="","",_xlfn.IFNA((VLOOKUP(G240,help!L:M,2,0))*H240,_xlfn.IFNA((VLOOKUP(G240,help!P:Q,2,0))*H240,"غير مسجلة في المشتريات")))</f>
        <v>190.49999999999997</v>
      </c>
    </row>
    <row r="241" spans="2:13" ht="30.75" hidden="1" thickBot="1" x14ac:dyDescent="0.3">
      <c r="B241" s="13">
        <f>COUNTIFS($G$3:G241,'تقرير استهلاك خامات'!$D$4)</f>
        <v>2</v>
      </c>
      <c r="C241" s="13">
        <f>COUNTIFS($F$3:F241,'تقرير منتج تام'!$E$4)</f>
        <v>10</v>
      </c>
      <c r="D241" s="37" t="s">
        <v>13</v>
      </c>
      <c r="E241" s="38">
        <v>45183</v>
      </c>
      <c r="F241" s="28">
        <v>21</v>
      </c>
      <c r="G241" s="39" t="s">
        <v>208</v>
      </c>
      <c r="H241" s="40">
        <v>0.25</v>
      </c>
      <c r="I241" s="107" t="str">
        <f>IF(G241="","",_xlfn.IFNA(VLOOKUP(G241,'سجل المشتريات'!F:N,8,0),"غير مسجلة في المشتريات"))</f>
        <v>كيلو</v>
      </c>
      <c r="J241" s="26" t="str">
        <f>_xlfn.IFNA(VLOOKUP(F241,الاوردرات!$B$1:$C$600,2,0),"")</f>
        <v xml:space="preserve">كلاود </v>
      </c>
      <c r="K241" s="52"/>
      <c r="M241" s="105">
        <f>IF(G241="","",_xlfn.IFNA((VLOOKUP(G241,help!L:M,2,0))*H241,_xlfn.IFNA((VLOOKUP(G241,help!P:Q,2,0))*H241,"غير مسجلة في المشتريات")))</f>
        <v>17.5</v>
      </c>
    </row>
    <row r="242" spans="2:13" ht="30.75" hidden="1" thickBot="1" x14ac:dyDescent="0.3">
      <c r="B242" s="13">
        <f>COUNTIFS($G$3:G242,'تقرير استهلاك خامات'!$D$4)</f>
        <v>2</v>
      </c>
      <c r="C242" s="13">
        <f>COUNTIFS($F$3:F242,'تقرير منتج تام'!$E$4)</f>
        <v>10</v>
      </c>
      <c r="D242" s="37" t="s">
        <v>13</v>
      </c>
      <c r="E242" s="38">
        <v>45183</v>
      </c>
      <c r="F242" s="28">
        <v>21</v>
      </c>
      <c r="G242" s="39" t="s">
        <v>64</v>
      </c>
      <c r="H242" s="40">
        <v>0.25</v>
      </c>
      <c r="I242" s="107" t="str">
        <f>IF(G242="","",_xlfn.IFNA(VLOOKUP(G242,'سجل المشتريات'!F:N,8,0),"غير مسجلة في المشتريات"))</f>
        <v>كيلو</v>
      </c>
      <c r="J242" s="26" t="str">
        <f>_xlfn.IFNA(VLOOKUP(F242,الاوردرات!$B$1:$C$600,2,0),"")</f>
        <v xml:space="preserve">كلاود </v>
      </c>
      <c r="K242" s="52"/>
      <c r="M242" s="105">
        <f>IF(G242="","",_xlfn.IFNA((VLOOKUP(G242,help!L:M,2,0))*H242,_xlfn.IFNA((VLOOKUP(G242,help!P:Q,2,0))*H242,"غير مسجلة في المشتريات")))</f>
        <v>27.678571428571431</v>
      </c>
    </row>
    <row r="243" spans="2:13" ht="30.75" hidden="1" thickBot="1" x14ac:dyDescent="0.3">
      <c r="B243" s="13">
        <f>COUNTIFS($G$3:G243,'تقرير استهلاك خامات'!$D$4)</f>
        <v>2</v>
      </c>
      <c r="C243" s="13">
        <f>COUNTIFS($F$3:F243,'تقرير منتج تام'!$E$4)</f>
        <v>10</v>
      </c>
      <c r="D243" s="37" t="s">
        <v>13</v>
      </c>
      <c r="E243" s="38">
        <v>45183</v>
      </c>
      <c r="F243" s="28">
        <v>21</v>
      </c>
      <c r="G243" s="39" t="s">
        <v>63</v>
      </c>
      <c r="H243" s="40">
        <v>0.1</v>
      </c>
      <c r="I243" s="107" t="str">
        <f>IF(G243="","",_xlfn.IFNA(VLOOKUP(G243,'سجل المشتريات'!F:N,8,0),"غير مسجلة في المشتريات"))</f>
        <v>كيلو</v>
      </c>
      <c r="J243" s="26" t="str">
        <f>_xlfn.IFNA(VLOOKUP(F243,الاوردرات!$B$1:$C$600,2,0),"")</f>
        <v xml:space="preserve">كلاود </v>
      </c>
      <c r="K243" s="52"/>
      <c r="M243" s="105">
        <f>IF(G243="","",_xlfn.IFNA((VLOOKUP(G243,help!L:M,2,0))*H243,_xlfn.IFNA((VLOOKUP(G243,help!P:Q,2,0))*H243,"غير مسجلة في المشتريات")))</f>
        <v>67</v>
      </c>
    </row>
    <row r="244" spans="2:13" ht="30.75" hidden="1" thickBot="1" x14ac:dyDescent="0.3">
      <c r="B244" s="13">
        <f>COUNTIFS($G$3:G244,'تقرير استهلاك خامات'!$D$4)</f>
        <v>2</v>
      </c>
      <c r="C244" s="13">
        <f>COUNTIFS($F$3:F244,'تقرير منتج تام'!$E$4)</f>
        <v>10</v>
      </c>
      <c r="D244" s="37" t="s">
        <v>13</v>
      </c>
      <c r="E244" s="38">
        <v>45183</v>
      </c>
      <c r="F244" s="28">
        <v>21</v>
      </c>
      <c r="G244" s="39" t="s">
        <v>108</v>
      </c>
      <c r="H244" s="40">
        <f>3.9/2</f>
        <v>1.95</v>
      </c>
      <c r="I244" s="107" t="str">
        <f>IF(G244="","",_xlfn.IFNA(VLOOKUP(G244,'سجل المشتريات'!F:N,8,0),"غير مسجلة في المشتريات"))</f>
        <v xml:space="preserve">لتر </v>
      </c>
      <c r="J244" s="26" t="str">
        <f>_xlfn.IFNA(VLOOKUP(F244,الاوردرات!$B$1:$C$600,2,0),"")</f>
        <v xml:space="preserve">كلاود </v>
      </c>
      <c r="K244" s="52"/>
      <c r="M244" s="105">
        <f>IF(G244="","",_xlfn.IFNA((VLOOKUP(G244,help!L:M,2,0))*H244,_xlfn.IFNA((VLOOKUP(G244,help!P:Q,2,0))*H244,"غير مسجلة في المشتريات")))</f>
        <v>63.499999999999993</v>
      </c>
    </row>
    <row r="245" spans="2:13" ht="30.75" hidden="1" thickBot="1" x14ac:dyDescent="0.3">
      <c r="B245" s="13">
        <f>COUNTIFS($G$3:G245,'تقرير استهلاك خامات'!$D$4)</f>
        <v>2</v>
      </c>
      <c r="C245" s="13">
        <f>COUNTIFS($F$3:F245,'تقرير منتج تام'!$E$4)</f>
        <v>10</v>
      </c>
      <c r="D245" s="37" t="s">
        <v>8</v>
      </c>
      <c r="E245" s="38">
        <v>45185</v>
      </c>
      <c r="F245" s="28">
        <v>21</v>
      </c>
      <c r="G245" s="39" t="s">
        <v>64</v>
      </c>
      <c r="H245" s="40">
        <v>0.25</v>
      </c>
      <c r="I245" s="107" t="str">
        <f>IF(G245="","",_xlfn.IFNA(VLOOKUP(G245,'سجل المشتريات'!F:N,8,0),"غير مسجلة في المشتريات"))</f>
        <v>كيلو</v>
      </c>
      <c r="J245" s="26" t="str">
        <f>_xlfn.IFNA(VLOOKUP(F245,الاوردرات!$B$1:$C$600,2,0),"")</f>
        <v xml:space="preserve">كلاود </v>
      </c>
      <c r="K245" s="52"/>
      <c r="M245" s="105">
        <f>IF(G245="","",_xlfn.IFNA((VLOOKUP(G245,help!L:M,2,0))*H245,_xlfn.IFNA((VLOOKUP(G245,help!P:Q,2,0))*H245,"غير مسجلة في المشتريات")))</f>
        <v>27.678571428571431</v>
      </c>
    </row>
    <row r="246" spans="2:13" ht="30.75" hidden="1" thickBot="1" x14ac:dyDescent="0.3">
      <c r="B246" s="13">
        <f>COUNTIFS($G$3:G246,'تقرير استهلاك خامات'!$D$4)</f>
        <v>2</v>
      </c>
      <c r="C246" s="13">
        <f>COUNTIFS($F$3:F246,'تقرير منتج تام'!$E$4)</f>
        <v>10</v>
      </c>
      <c r="D246" s="37" t="s">
        <v>8</v>
      </c>
      <c r="E246" s="38">
        <v>45185</v>
      </c>
      <c r="F246" s="28">
        <v>21</v>
      </c>
      <c r="G246" s="39" t="s">
        <v>63</v>
      </c>
      <c r="H246" s="40">
        <v>0.1</v>
      </c>
      <c r="I246" s="107" t="str">
        <f>IF(G246="","",_xlfn.IFNA(VLOOKUP(G246,'سجل المشتريات'!F:N,8,0),"غير مسجلة في المشتريات"))</f>
        <v>كيلو</v>
      </c>
      <c r="J246" s="26" t="str">
        <f>_xlfn.IFNA(VLOOKUP(F246,الاوردرات!$B$1:$C$600,2,0),"")</f>
        <v xml:space="preserve">كلاود </v>
      </c>
      <c r="K246" s="52"/>
      <c r="M246" s="105">
        <f>IF(G246="","",_xlfn.IFNA((VLOOKUP(G246,help!L:M,2,0))*H246,_xlfn.IFNA((VLOOKUP(G246,help!P:Q,2,0))*H246,"غير مسجلة في المشتريات")))</f>
        <v>67</v>
      </c>
    </row>
    <row r="247" spans="2:13" ht="30.75" hidden="1" thickBot="1" x14ac:dyDescent="0.3">
      <c r="B247" s="13">
        <f>COUNTIFS($G$3:G247,'تقرير استهلاك خامات'!$D$4)</f>
        <v>2</v>
      </c>
      <c r="C247" s="13">
        <f>COUNTIFS($F$3:F247,'تقرير منتج تام'!$E$4)</f>
        <v>10</v>
      </c>
      <c r="D247" s="37" t="s">
        <v>8</v>
      </c>
      <c r="E247" s="38">
        <v>45185</v>
      </c>
      <c r="F247" s="28">
        <v>21</v>
      </c>
      <c r="G247" s="39" t="s">
        <v>42</v>
      </c>
      <c r="H247" s="40">
        <v>1</v>
      </c>
      <c r="I247" s="107" t="str">
        <f>IF(G247="","",_xlfn.IFNA(VLOOKUP(G247,'سجل المشتريات'!F:N,8,0),"غير مسجلة في المشتريات"))</f>
        <v>مللي</v>
      </c>
      <c r="J247" s="26" t="str">
        <f>_xlfn.IFNA(VLOOKUP(F247,الاوردرات!$B$1:$C$600,2,0),"")</f>
        <v xml:space="preserve">كلاود </v>
      </c>
      <c r="K247" s="52"/>
      <c r="M247" s="105">
        <f>IF(G247="","",_xlfn.IFNA((VLOOKUP(G247,help!L:M,2,0))*H247,_xlfn.IFNA((VLOOKUP(G247,help!P:Q,2,0))*H247,"غير مسجلة في المشتريات")))</f>
        <v>2</v>
      </c>
    </row>
    <row r="248" spans="2:13" ht="30.75" hidden="1" thickBot="1" x14ac:dyDescent="0.3">
      <c r="B248" s="13">
        <f>COUNTIFS($G$3:G248,'تقرير استهلاك خامات'!$D$4)</f>
        <v>2</v>
      </c>
      <c r="C248" s="13">
        <f>COUNTIFS($F$3:F248,'تقرير منتج تام'!$E$4)</f>
        <v>10</v>
      </c>
      <c r="D248" s="37" t="s">
        <v>8</v>
      </c>
      <c r="E248" s="38">
        <v>45185</v>
      </c>
      <c r="F248" s="28">
        <v>21</v>
      </c>
      <c r="G248" s="39" t="s">
        <v>51</v>
      </c>
      <c r="H248" s="40">
        <v>0.1</v>
      </c>
      <c r="I248" s="107" t="str">
        <f>IF(G248="","",_xlfn.IFNA(VLOOKUP(G248,'سجل المشتريات'!F:N,8,0),"غير مسجلة في المشتريات"))</f>
        <v xml:space="preserve">لتر </v>
      </c>
      <c r="J248" s="26" t="str">
        <f>_xlfn.IFNA(VLOOKUP(F248,الاوردرات!$B$1:$C$600,2,0),"")</f>
        <v xml:space="preserve">كلاود </v>
      </c>
      <c r="K248" s="52"/>
      <c r="M248" s="105">
        <f>IF(G248="","",_xlfn.IFNA((VLOOKUP(G248,help!L:M,2,0))*H248,_xlfn.IFNA((VLOOKUP(G248,help!P:Q,2,0))*H248,"غير مسجلة في المشتريات")))</f>
        <v>10</v>
      </c>
    </row>
    <row r="249" spans="2:13" ht="30.75" hidden="1" thickBot="1" x14ac:dyDescent="0.3">
      <c r="B249" s="13">
        <f>COUNTIFS($G$3:G249,'تقرير استهلاك خامات'!$D$4)</f>
        <v>2</v>
      </c>
      <c r="C249" s="13">
        <f>COUNTIFS($F$3:F249,'تقرير منتج تام'!$E$4)</f>
        <v>10</v>
      </c>
      <c r="D249" s="37" t="s">
        <v>8</v>
      </c>
      <c r="E249" s="38">
        <v>45185</v>
      </c>
      <c r="F249" s="28">
        <v>21</v>
      </c>
      <c r="G249" s="39" t="s">
        <v>66</v>
      </c>
      <c r="H249" s="40">
        <v>0.05</v>
      </c>
      <c r="I249" s="107" t="str">
        <f>IF(G249="","",_xlfn.IFNA(VLOOKUP(G249,'سجل المشتريات'!F:N,8,0),"غير مسجلة في المشتريات"))</f>
        <v>كيلو</v>
      </c>
      <c r="J249" s="26" t="str">
        <f>_xlfn.IFNA(VLOOKUP(F249,الاوردرات!$B$1:$C$600,2,0),"")</f>
        <v xml:space="preserve">كلاود </v>
      </c>
      <c r="K249" s="52"/>
      <c r="M249" s="105">
        <f>IF(G249="","",_xlfn.IFNA((VLOOKUP(G249,help!L:M,2,0))*H249,_xlfn.IFNA((VLOOKUP(G249,help!P:Q,2,0))*H249,"غير مسجلة في المشتريات")))</f>
        <v>3.5</v>
      </c>
    </row>
    <row r="250" spans="2:13" ht="30.75" hidden="1" thickBot="1" x14ac:dyDescent="0.3">
      <c r="B250" s="13">
        <f>COUNTIFS($G$3:G250,'تقرير استهلاك خامات'!$D$4)</f>
        <v>2</v>
      </c>
      <c r="C250" s="13">
        <f>COUNTIFS($F$3:F250,'تقرير منتج تام'!$E$4)</f>
        <v>10</v>
      </c>
      <c r="D250" s="37" t="s">
        <v>10</v>
      </c>
      <c r="E250" s="38">
        <v>45180</v>
      </c>
      <c r="F250" s="28">
        <v>22</v>
      </c>
      <c r="G250" s="39" t="s">
        <v>85</v>
      </c>
      <c r="H250" s="40">
        <v>0.05</v>
      </c>
      <c r="I250" s="107" t="str">
        <f>IF(G250="","",_xlfn.IFNA(VLOOKUP(G250,'سجل المشتريات'!F:N,8,0),"غير مسجلة في المشتريات"))</f>
        <v xml:space="preserve">لتر </v>
      </c>
      <c r="J250" s="26" t="str">
        <f>_xlfn.IFNA(VLOOKUP(F250,الاوردرات!$B$1:$C$600,2,0),"")</f>
        <v xml:space="preserve">نيو كريستال </v>
      </c>
      <c r="K250" s="52"/>
      <c r="M250" s="105">
        <f>IF(G250="","",_xlfn.IFNA((VLOOKUP(G250,help!L:M,2,0))*H250,_xlfn.IFNA((VLOOKUP(G250,help!P:Q,2,0))*H250,"غير مسجلة في المشتريات")))</f>
        <v>5</v>
      </c>
    </row>
    <row r="251" spans="2:13" ht="30.75" hidden="1" thickBot="1" x14ac:dyDescent="0.3">
      <c r="B251" s="13">
        <f>COUNTIFS($G$3:G251,'تقرير استهلاك خامات'!$D$4)</f>
        <v>2</v>
      </c>
      <c r="C251" s="13">
        <f>COUNTIFS($F$3:F251,'تقرير منتج تام'!$E$4)</f>
        <v>10</v>
      </c>
      <c r="D251" s="37" t="s">
        <v>10</v>
      </c>
      <c r="E251" s="38">
        <v>45180</v>
      </c>
      <c r="F251" s="28">
        <v>22</v>
      </c>
      <c r="G251" s="39" t="s">
        <v>206</v>
      </c>
      <c r="H251" s="40">
        <v>2</v>
      </c>
      <c r="I251" s="107" t="str">
        <f>IF(G251="","",_xlfn.IFNA(VLOOKUP(G251,'سجل المشتريات'!F:N,8,0),"غير مسجلة في المشتريات"))</f>
        <v>كيلو</v>
      </c>
      <c r="J251" s="26" t="str">
        <f>_xlfn.IFNA(VLOOKUP(F251,الاوردرات!$B$1:$C$600,2,0),"")</f>
        <v xml:space="preserve">نيو كريستال </v>
      </c>
      <c r="K251" s="52"/>
      <c r="M251" s="105">
        <f>IF(G251="","",_xlfn.IFNA((VLOOKUP(G251,help!L:M,2,0))*H251,_xlfn.IFNA((VLOOKUP(G251,help!P:Q,2,0))*H251,"غير مسجلة في المشتريات")))</f>
        <v>277.5</v>
      </c>
    </row>
    <row r="252" spans="2:13" ht="30.75" hidden="1" thickBot="1" x14ac:dyDescent="0.3">
      <c r="B252" s="13">
        <f>COUNTIFS($G$3:G252,'تقرير استهلاك خامات'!$D$4)</f>
        <v>2</v>
      </c>
      <c r="C252" s="13">
        <f>COUNTIFS($F$3:F252,'تقرير منتج تام'!$E$4)</f>
        <v>10</v>
      </c>
      <c r="D252" s="37" t="s">
        <v>10</v>
      </c>
      <c r="E252" s="38">
        <v>45180</v>
      </c>
      <c r="F252" s="28">
        <v>22</v>
      </c>
      <c r="G252" s="39" t="s">
        <v>108</v>
      </c>
      <c r="H252" s="40">
        <v>3.9</v>
      </c>
      <c r="I252" s="107" t="str">
        <f>IF(G252="","",_xlfn.IFNA(VLOOKUP(G252,'سجل المشتريات'!F:N,8,0),"غير مسجلة في المشتريات"))</f>
        <v xml:space="preserve">لتر </v>
      </c>
      <c r="J252" s="26" t="str">
        <f>_xlfn.IFNA(VLOOKUP(F252,الاوردرات!$B$1:$C$600,2,0),"")</f>
        <v xml:space="preserve">نيو كريستال </v>
      </c>
      <c r="K252" s="52"/>
      <c r="M252" s="105">
        <f>IF(G252="","",_xlfn.IFNA((VLOOKUP(G252,help!L:M,2,0))*H252,_xlfn.IFNA((VLOOKUP(G252,help!P:Q,2,0))*H252,"غير مسجلة في المشتريات")))</f>
        <v>126.99999999999999</v>
      </c>
    </row>
    <row r="253" spans="2:13" ht="30.75" hidden="1" thickBot="1" x14ac:dyDescent="0.3">
      <c r="B253" s="13">
        <f>COUNTIFS($G$3:G253,'تقرير استهلاك خامات'!$D$4)</f>
        <v>2</v>
      </c>
      <c r="C253" s="13">
        <f>COUNTIFS($F$3:F253,'تقرير منتج تام'!$E$4)</f>
        <v>10</v>
      </c>
      <c r="D253" s="37" t="s">
        <v>11</v>
      </c>
      <c r="E253" s="38">
        <v>45181</v>
      </c>
      <c r="F253" s="28">
        <v>22</v>
      </c>
      <c r="G253" s="39" t="s">
        <v>56</v>
      </c>
      <c r="H253" s="40">
        <v>75</v>
      </c>
      <c r="I253" s="107" t="str">
        <f>IF(G253="","",_xlfn.IFNA(VLOOKUP(G253,'سجل المشتريات'!F:N,8,0),"غير مسجلة في المشتريات"))</f>
        <v>جرام</v>
      </c>
      <c r="J253" s="26" t="str">
        <f>_xlfn.IFNA(VLOOKUP(F253,الاوردرات!$B$1:$C$600,2,0),"")</f>
        <v xml:space="preserve">نيو كريستال </v>
      </c>
      <c r="K253" s="52"/>
      <c r="M253" s="105">
        <f>IF(G253="","",_xlfn.IFNA((VLOOKUP(G253,help!L:M,2,0))*H253,_xlfn.IFNA((VLOOKUP(G253,help!P:Q,2,0))*H253,"غير مسجلة في المشتريات")))</f>
        <v>21.000000000000004</v>
      </c>
    </row>
    <row r="254" spans="2:13" ht="30.75" hidden="1" thickBot="1" x14ac:dyDescent="0.3">
      <c r="B254" s="13">
        <f>COUNTIFS($G$3:G254,'تقرير استهلاك خامات'!$D$4)</f>
        <v>2</v>
      </c>
      <c r="C254" s="13">
        <f>COUNTIFS($F$3:F254,'تقرير منتج تام'!$E$4)</f>
        <v>10</v>
      </c>
      <c r="D254" s="37" t="s">
        <v>11</v>
      </c>
      <c r="E254" s="38">
        <v>45181</v>
      </c>
      <c r="F254" s="28">
        <v>22</v>
      </c>
      <c r="G254" s="39" t="s">
        <v>55</v>
      </c>
      <c r="H254" s="40">
        <v>100</v>
      </c>
      <c r="I254" s="107" t="str">
        <f>IF(G254="","",_xlfn.IFNA(VLOOKUP(G254,'سجل المشتريات'!F:N,8,0),"غير مسجلة في المشتريات"))</f>
        <v>جرام</v>
      </c>
      <c r="J254" s="26" t="str">
        <f>_xlfn.IFNA(VLOOKUP(F254,الاوردرات!$B$1:$C$600,2,0),"")</f>
        <v xml:space="preserve">نيو كريستال </v>
      </c>
      <c r="K254" s="52"/>
      <c r="M254" s="105">
        <f>IF(G254="","",_xlfn.IFNA((VLOOKUP(G254,help!L:M,2,0))*H254,_xlfn.IFNA((VLOOKUP(G254,help!P:Q,2,0))*H254,"غير مسجلة في المشتريات")))</f>
        <v>22</v>
      </c>
    </row>
    <row r="255" spans="2:13" ht="30.75" hidden="1" thickBot="1" x14ac:dyDescent="0.3">
      <c r="B255" s="13">
        <f>COUNTIFS($G$3:G255,'تقرير استهلاك خامات'!$D$4)</f>
        <v>2</v>
      </c>
      <c r="C255" s="13">
        <f>COUNTIFS($F$3:F255,'تقرير منتج تام'!$E$4)</f>
        <v>10</v>
      </c>
      <c r="D255" s="37" t="s">
        <v>11</v>
      </c>
      <c r="E255" s="38">
        <v>45181</v>
      </c>
      <c r="F255" s="28">
        <v>22</v>
      </c>
      <c r="G255" s="39" t="s">
        <v>208</v>
      </c>
      <c r="H255" s="40">
        <v>1.25</v>
      </c>
      <c r="I255" s="107" t="str">
        <f>IF(G255="","",_xlfn.IFNA(VLOOKUP(G255,'سجل المشتريات'!F:N,8,0),"غير مسجلة في المشتريات"))</f>
        <v>كيلو</v>
      </c>
      <c r="J255" s="26" t="str">
        <f>_xlfn.IFNA(VLOOKUP(F255,الاوردرات!$B$1:$C$600,2,0),"")</f>
        <v xml:space="preserve">نيو كريستال </v>
      </c>
      <c r="K255" s="52"/>
      <c r="M255" s="105">
        <f>IF(G255="","",_xlfn.IFNA((VLOOKUP(G255,help!L:M,2,0))*H255,_xlfn.IFNA((VLOOKUP(G255,help!P:Q,2,0))*H255,"غير مسجلة في المشتريات")))</f>
        <v>87.5</v>
      </c>
    </row>
    <row r="256" spans="2:13" ht="30.75" hidden="1" thickBot="1" x14ac:dyDescent="0.3">
      <c r="B256" s="13">
        <f>COUNTIFS($G$3:G256,'تقرير استهلاك خامات'!$D$4)</f>
        <v>2</v>
      </c>
      <c r="C256" s="13">
        <f>COUNTIFS($F$3:F256,'تقرير منتج تام'!$E$4)</f>
        <v>10</v>
      </c>
      <c r="D256" s="37" t="s">
        <v>11</v>
      </c>
      <c r="E256" s="38">
        <v>45181</v>
      </c>
      <c r="F256" s="28">
        <v>22</v>
      </c>
      <c r="G256" s="39" t="s">
        <v>210</v>
      </c>
      <c r="H256" s="40">
        <v>0.5</v>
      </c>
      <c r="I256" s="107" t="str">
        <f>IF(G256="","",_xlfn.IFNA(VLOOKUP(G256,'سجل المشتريات'!F:N,8,0),"غير مسجلة في المشتريات"))</f>
        <v>كيلو</v>
      </c>
      <c r="J256" s="26" t="str">
        <f>_xlfn.IFNA(VLOOKUP(F256,الاوردرات!$B$1:$C$600,2,0),"")</f>
        <v xml:space="preserve">نيو كريستال </v>
      </c>
      <c r="K256" s="52"/>
      <c r="M256" s="105">
        <f>IF(G256="","",_xlfn.IFNA((VLOOKUP(G256,help!L:M,2,0))*H256,_xlfn.IFNA((VLOOKUP(G256,help!P:Q,2,0))*H256,"غير مسجلة في المشتريات")))</f>
        <v>27.324999999999999</v>
      </c>
    </row>
    <row r="257" spans="2:13" ht="30.75" hidden="1" thickBot="1" x14ac:dyDescent="0.3">
      <c r="B257" s="13">
        <f>COUNTIFS($G$3:G257,'تقرير استهلاك خامات'!$D$4)</f>
        <v>2</v>
      </c>
      <c r="C257" s="13">
        <f>COUNTIFS($F$3:F257,'تقرير منتج تام'!$E$4)</f>
        <v>10</v>
      </c>
      <c r="D257" s="37" t="s">
        <v>11</v>
      </c>
      <c r="E257" s="38">
        <v>45181</v>
      </c>
      <c r="F257" s="28">
        <v>22</v>
      </c>
      <c r="G257" s="39" t="s">
        <v>143</v>
      </c>
      <c r="H257" s="40">
        <v>1</v>
      </c>
      <c r="I257" s="107" t="str">
        <f>IF(G257="","",_xlfn.IFNA(VLOOKUP(G257,'سجل المشتريات'!F:N,8,0),"غير مسجلة في المشتريات"))</f>
        <v>كيلو</v>
      </c>
      <c r="J257" s="26" t="str">
        <f>_xlfn.IFNA(VLOOKUP(F257,الاوردرات!$B$1:$C$600,2,0),"")</f>
        <v xml:space="preserve">نيو كريستال </v>
      </c>
      <c r="K257" s="52"/>
      <c r="M257" s="105">
        <f>IF(G257="","",_xlfn.IFNA((VLOOKUP(G257,help!L:M,2,0))*H257,_xlfn.IFNA((VLOOKUP(G257,help!P:Q,2,0))*H257,"غير مسجلة في المشتريات")))</f>
        <v>78</v>
      </c>
    </row>
    <row r="258" spans="2:13" ht="30.75" hidden="1" thickBot="1" x14ac:dyDescent="0.3">
      <c r="B258" s="13">
        <f>COUNTIFS($G$3:G258,'تقرير استهلاك خامات'!$D$4)</f>
        <v>2</v>
      </c>
      <c r="C258" s="13">
        <f>COUNTIFS($F$3:F258,'تقرير منتج تام'!$E$4)</f>
        <v>10</v>
      </c>
      <c r="D258" s="37" t="s">
        <v>11</v>
      </c>
      <c r="E258" s="38">
        <v>45181</v>
      </c>
      <c r="F258" s="28">
        <v>22</v>
      </c>
      <c r="G258" s="39" t="s">
        <v>108</v>
      </c>
      <c r="H258" s="40">
        <f>3.9*1.5</f>
        <v>5.85</v>
      </c>
      <c r="I258" s="107" t="str">
        <f>IF(G258="","",_xlfn.IFNA(VLOOKUP(G258,'سجل المشتريات'!F:N,8,0),"غير مسجلة في المشتريات"))</f>
        <v xml:space="preserve">لتر </v>
      </c>
      <c r="J258" s="26" t="str">
        <f>_xlfn.IFNA(VLOOKUP(F258,الاوردرات!$B$1:$C$600,2,0),"")</f>
        <v xml:space="preserve">نيو كريستال </v>
      </c>
      <c r="K258" s="52"/>
      <c r="M258" s="105">
        <f>IF(G258="","",_xlfn.IFNA((VLOOKUP(G258,help!L:M,2,0))*H258,_xlfn.IFNA((VLOOKUP(G258,help!P:Q,2,0))*H258,"غير مسجلة في المشتريات")))</f>
        <v>190.49999999999997</v>
      </c>
    </row>
    <row r="259" spans="2:13" ht="30.75" hidden="1" thickBot="1" x14ac:dyDescent="0.3">
      <c r="B259" s="13">
        <f>COUNTIFS($G$3:G259,'تقرير استهلاك خامات'!$D$4)</f>
        <v>2</v>
      </c>
      <c r="C259" s="13">
        <f>COUNTIFS($F$3:F259,'تقرير منتج تام'!$E$4)</f>
        <v>10</v>
      </c>
      <c r="D259" s="37" t="s">
        <v>11</v>
      </c>
      <c r="E259" s="38">
        <v>45181</v>
      </c>
      <c r="F259" s="28">
        <v>22</v>
      </c>
      <c r="G259" s="39" t="s">
        <v>63</v>
      </c>
      <c r="H259" s="40">
        <v>0.1</v>
      </c>
      <c r="I259" s="107" t="str">
        <f>IF(G259="","",_xlfn.IFNA(VLOOKUP(G259,'سجل المشتريات'!F:N,8,0),"غير مسجلة في المشتريات"))</f>
        <v>كيلو</v>
      </c>
      <c r="J259" s="26" t="str">
        <f>_xlfn.IFNA(VLOOKUP(F259,الاوردرات!$B$1:$C$600,2,0),"")</f>
        <v xml:space="preserve">نيو كريستال </v>
      </c>
      <c r="K259" s="52"/>
      <c r="M259" s="105">
        <f>IF(G259="","",_xlfn.IFNA((VLOOKUP(G259,help!L:M,2,0))*H259,_xlfn.IFNA((VLOOKUP(G259,help!P:Q,2,0))*H259,"غير مسجلة في المشتريات")))</f>
        <v>67</v>
      </c>
    </row>
    <row r="260" spans="2:13" ht="30.75" hidden="1" thickBot="1" x14ac:dyDescent="0.3">
      <c r="B260" s="13">
        <f>COUNTIFS($G$3:G260,'تقرير استهلاك خامات'!$D$4)</f>
        <v>2</v>
      </c>
      <c r="C260" s="13">
        <f>COUNTIFS($F$3:F260,'تقرير منتج تام'!$E$4)</f>
        <v>10</v>
      </c>
      <c r="D260" s="37" t="s">
        <v>11</v>
      </c>
      <c r="E260" s="38">
        <v>45182</v>
      </c>
      <c r="F260" s="28">
        <v>22</v>
      </c>
      <c r="G260" s="39" t="s">
        <v>54</v>
      </c>
      <c r="H260" s="40">
        <v>100</v>
      </c>
      <c r="I260" s="107" t="str">
        <f>IF(G260="","",_xlfn.IFNA(VLOOKUP(G260,'سجل المشتريات'!F:N,8,0),"غير مسجلة في المشتريات"))</f>
        <v>جرام</v>
      </c>
      <c r="J260" s="26" t="str">
        <f>_xlfn.IFNA(VLOOKUP(F260,الاوردرات!$B$1:$C$600,2,0),"")</f>
        <v xml:space="preserve">نيو كريستال </v>
      </c>
      <c r="K260" s="52"/>
      <c r="M260" s="105">
        <f>IF(G260="","",_xlfn.IFNA((VLOOKUP(G260,help!L:M,2,0))*H260,_xlfn.IFNA((VLOOKUP(G260,help!P:Q,2,0))*H260,"غير مسجلة في المشتريات")))</f>
        <v>35.199999999999996</v>
      </c>
    </row>
    <row r="261" spans="2:13" ht="30.75" hidden="1" thickBot="1" x14ac:dyDescent="0.3">
      <c r="B261" s="13">
        <f>COUNTIFS($G$3:G261,'تقرير استهلاك خامات'!$D$4)</f>
        <v>2</v>
      </c>
      <c r="C261" s="13">
        <f>COUNTIFS($F$3:F261,'تقرير منتج تام'!$E$4)</f>
        <v>10</v>
      </c>
      <c r="D261" s="37" t="s">
        <v>11</v>
      </c>
      <c r="E261" s="38">
        <v>45182</v>
      </c>
      <c r="F261" s="28">
        <v>22</v>
      </c>
      <c r="G261" s="39" t="s">
        <v>64</v>
      </c>
      <c r="H261" s="40">
        <f>2.8/4*3</f>
        <v>2.0999999999999996</v>
      </c>
      <c r="I261" s="107" t="str">
        <f>IF(G261="","",_xlfn.IFNA(VLOOKUP(G261,'سجل المشتريات'!F:N,8,0),"غير مسجلة في المشتريات"))</f>
        <v>كيلو</v>
      </c>
      <c r="J261" s="26" t="str">
        <f>_xlfn.IFNA(VLOOKUP(F261,الاوردرات!$B$1:$C$600,2,0),"")</f>
        <v xml:space="preserve">نيو كريستال </v>
      </c>
      <c r="K261" s="52"/>
      <c r="M261" s="105">
        <f>IF(G261="","",_xlfn.IFNA((VLOOKUP(G261,help!L:M,2,0))*H261,_xlfn.IFNA((VLOOKUP(G261,help!P:Q,2,0))*H261,"غير مسجلة في المشتريات")))</f>
        <v>232.49999999999997</v>
      </c>
    </row>
    <row r="262" spans="2:13" ht="30.75" hidden="1" thickBot="1" x14ac:dyDescent="0.3">
      <c r="B262" s="13">
        <f>COUNTIFS($G$3:G262,'تقرير استهلاك خامات'!$D$4)</f>
        <v>2</v>
      </c>
      <c r="C262" s="13">
        <f>COUNTIFS($F$3:F262,'تقرير منتج تام'!$E$4)</f>
        <v>10</v>
      </c>
      <c r="D262" s="37" t="s">
        <v>11</v>
      </c>
      <c r="E262" s="38">
        <v>45182</v>
      </c>
      <c r="F262" s="28">
        <v>22</v>
      </c>
      <c r="G262" s="39" t="s">
        <v>63</v>
      </c>
      <c r="H262" s="40">
        <v>0.1</v>
      </c>
      <c r="I262" s="107" t="str">
        <f>IF(G262="","",_xlfn.IFNA(VLOOKUP(G262,'سجل المشتريات'!F:N,8,0),"غير مسجلة في المشتريات"))</f>
        <v>كيلو</v>
      </c>
      <c r="J262" s="26" t="str">
        <f>_xlfn.IFNA(VLOOKUP(F262,الاوردرات!$B$1:$C$600,2,0),"")</f>
        <v xml:space="preserve">نيو كريستال </v>
      </c>
      <c r="K262" s="52"/>
      <c r="M262" s="105">
        <f>IF(G262="","",_xlfn.IFNA((VLOOKUP(G262,help!L:M,2,0))*H262,_xlfn.IFNA((VLOOKUP(G262,help!P:Q,2,0))*H262,"غير مسجلة في المشتريات")))</f>
        <v>67</v>
      </c>
    </row>
    <row r="263" spans="2:13" ht="30.75" hidden="1" thickBot="1" x14ac:dyDescent="0.3">
      <c r="B263" s="13">
        <f>COUNTIFS($G$3:G263,'تقرير استهلاك خامات'!$D$4)</f>
        <v>2</v>
      </c>
      <c r="C263" s="13">
        <f>COUNTIFS($F$3:F263,'تقرير منتج تام'!$E$4)</f>
        <v>10</v>
      </c>
      <c r="D263" s="37" t="s">
        <v>11</v>
      </c>
      <c r="E263" s="38">
        <v>45182</v>
      </c>
      <c r="F263" s="28">
        <v>22</v>
      </c>
      <c r="G263" s="39" t="s">
        <v>108</v>
      </c>
      <c r="H263" s="40">
        <f>3.9*1.5</f>
        <v>5.85</v>
      </c>
      <c r="I263" s="107" t="str">
        <f>IF(G263="","",_xlfn.IFNA(VLOOKUP(G263,'سجل المشتريات'!F:N,8,0),"غير مسجلة في المشتريات"))</f>
        <v xml:space="preserve">لتر </v>
      </c>
      <c r="J263" s="26" t="str">
        <f>_xlfn.IFNA(VLOOKUP(F263,الاوردرات!$B$1:$C$600,2,0),"")</f>
        <v xml:space="preserve">نيو كريستال </v>
      </c>
      <c r="K263" s="52"/>
      <c r="M263" s="105">
        <f>IF(G263="","",_xlfn.IFNA((VLOOKUP(G263,help!L:M,2,0))*H263,_xlfn.IFNA((VLOOKUP(G263,help!P:Q,2,0))*H263,"غير مسجلة في المشتريات")))</f>
        <v>190.49999999999997</v>
      </c>
    </row>
    <row r="264" spans="2:13" ht="30.75" hidden="1" thickBot="1" x14ac:dyDescent="0.3">
      <c r="B264" s="13">
        <f>COUNTIFS($G$3:G264,'تقرير استهلاك خامات'!$D$4)</f>
        <v>2</v>
      </c>
      <c r="C264" s="13">
        <f>COUNTIFS($F$3:F264,'تقرير منتج تام'!$E$4)</f>
        <v>10</v>
      </c>
      <c r="D264" s="37" t="s">
        <v>9</v>
      </c>
      <c r="E264" s="38">
        <v>45186</v>
      </c>
      <c r="F264" s="28">
        <v>22</v>
      </c>
      <c r="G264" s="39" t="s">
        <v>51</v>
      </c>
      <c r="H264" s="40">
        <v>0.05</v>
      </c>
      <c r="I264" s="107" t="str">
        <f>IF(G264="","",_xlfn.IFNA(VLOOKUP(G264,'سجل المشتريات'!F:N,8,0),"غير مسجلة في المشتريات"))</f>
        <v xml:space="preserve">لتر </v>
      </c>
      <c r="J264" s="26" t="str">
        <f>_xlfn.IFNA(VLOOKUP(F264,الاوردرات!$B$1:$C$600,2,0),"")</f>
        <v xml:space="preserve">نيو كريستال </v>
      </c>
      <c r="K264" s="52"/>
      <c r="M264" s="105">
        <f>IF(G264="","",_xlfn.IFNA((VLOOKUP(G264,help!L:M,2,0))*H264,_xlfn.IFNA((VLOOKUP(G264,help!P:Q,2,0))*H264,"غير مسجلة في المشتريات")))</f>
        <v>5</v>
      </c>
    </row>
    <row r="265" spans="2:13" ht="30.75" hidden="1" thickBot="1" x14ac:dyDescent="0.3">
      <c r="B265" s="13">
        <f>COUNTIFS($G$3:G265,'تقرير استهلاك خامات'!$D$4)</f>
        <v>2</v>
      </c>
      <c r="C265" s="13">
        <f>COUNTIFS($F$3:F265,'تقرير منتج تام'!$E$4)</f>
        <v>10</v>
      </c>
      <c r="D265" s="37" t="s">
        <v>10</v>
      </c>
      <c r="E265" s="38">
        <v>45187</v>
      </c>
      <c r="F265" s="28">
        <v>22</v>
      </c>
      <c r="G265" s="39" t="s">
        <v>64</v>
      </c>
      <c r="H265" s="40">
        <v>0.5</v>
      </c>
      <c r="I265" s="107" t="str">
        <f>IF(G265="","",_xlfn.IFNA(VLOOKUP(G265,'سجل المشتريات'!F:N,8,0),"غير مسجلة في المشتريات"))</f>
        <v>كيلو</v>
      </c>
      <c r="J265" s="26" t="str">
        <f>_xlfn.IFNA(VLOOKUP(F265,الاوردرات!$B$1:$C$600,2,0),"")</f>
        <v xml:space="preserve">نيو كريستال </v>
      </c>
      <c r="K265" s="52"/>
      <c r="M265" s="105">
        <f>IF(G265="","",_xlfn.IFNA((VLOOKUP(G265,help!L:M,2,0))*H265,_xlfn.IFNA((VLOOKUP(G265,help!P:Q,2,0))*H265,"غير مسجلة في المشتريات")))</f>
        <v>55.357142857142861</v>
      </c>
    </row>
    <row r="266" spans="2:13" ht="30.75" hidden="1" thickBot="1" x14ac:dyDescent="0.3">
      <c r="B266" s="13">
        <f>COUNTIFS($G$3:G266,'تقرير استهلاك خامات'!$D$4)</f>
        <v>2</v>
      </c>
      <c r="C266" s="13">
        <f>COUNTIFS($F$3:F266,'تقرير منتج تام'!$E$4)</f>
        <v>10</v>
      </c>
      <c r="D266" s="37" t="s">
        <v>10</v>
      </c>
      <c r="E266" s="38">
        <v>45187</v>
      </c>
      <c r="F266" s="28">
        <v>22</v>
      </c>
      <c r="G266" s="39" t="s">
        <v>108</v>
      </c>
      <c r="H266" s="40">
        <f>3.9/2</f>
        <v>1.95</v>
      </c>
      <c r="I266" s="107" t="str">
        <f>IF(G266="","",_xlfn.IFNA(VLOOKUP(G266,'سجل المشتريات'!F:N,8,0),"غير مسجلة في المشتريات"))</f>
        <v xml:space="preserve">لتر </v>
      </c>
      <c r="J266" s="26" t="str">
        <f>_xlfn.IFNA(VLOOKUP(F266,الاوردرات!$B$1:$C$600,2,0),"")</f>
        <v xml:space="preserve">نيو كريستال </v>
      </c>
      <c r="K266" s="52"/>
      <c r="M266" s="105">
        <f>IF(G266="","",_xlfn.IFNA((VLOOKUP(G266,help!L:M,2,0))*H266,_xlfn.IFNA((VLOOKUP(G266,help!P:Q,2,0))*H266,"غير مسجلة في المشتريات")))</f>
        <v>63.499999999999993</v>
      </c>
    </row>
    <row r="267" spans="2:13" ht="30.75" hidden="1" thickBot="1" x14ac:dyDescent="0.3">
      <c r="B267" s="13">
        <f>COUNTIFS($G$3:G267,'تقرير استهلاك خامات'!$D$4)</f>
        <v>2</v>
      </c>
      <c r="C267" s="13">
        <f>COUNTIFS($F$3:F267,'تقرير منتج تام'!$E$4)</f>
        <v>10</v>
      </c>
      <c r="D267" s="37" t="s">
        <v>10</v>
      </c>
      <c r="E267" s="38">
        <v>45187</v>
      </c>
      <c r="F267" s="28">
        <v>22</v>
      </c>
      <c r="G267" s="39" t="s">
        <v>42</v>
      </c>
      <c r="H267" s="40">
        <v>5</v>
      </c>
      <c r="I267" s="107" t="str">
        <f>IF(G267="","",_xlfn.IFNA(VLOOKUP(G267,'سجل المشتريات'!F:N,8,0),"غير مسجلة في المشتريات"))</f>
        <v>مللي</v>
      </c>
      <c r="J267" s="26" t="str">
        <f>_xlfn.IFNA(VLOOKUP(F267,الاوردرات!$B$1:$C$600,2,0),"")</f>
        <v xml:space="preserve">نيو كريستال </v>
      </c>
      <c r="K267" s="52"/>
      <c r="M267" s="105">
        <f>IF(G267="","",_xlfn.IFNA((VLOOKUP(G267,help!L:M,2,0))*H267,_xlfn.IFNA((VLOOKUP(G267,help!P:Q,2,0))*H267,"غير مسجلة في المشتريات")))</f>
        <v>10</v>
      </c>
    </row>
    <row r="268" spans="2:13" ht="30.75" hidden="1" thickBot="1" x14ac:dyDescent="0.3">
      <c r="B268" s="13">
        <f>COUNTIFS($G$3:G268,'تقرير استهلاك خامات'!$D$4)</f>
        <v>2</v>
      </c>
      <c r="C268" s="13">
        <f>COUNTIFS($F$3:F268,'تقرير منتج تام'!$E$4)</f>
        <v>10</v>
      </c>
      <c r="D268" s="37" t="s">
        <v>10</v>
      </c>
      <c r="E268" s="38">
        <v>45187</v>
      </c>
      <c r="F268" s="28">
        <v>22</v>
      </c>
      <c r="G268" s="39" t="s">
        <v>51</v>
      </c>
      <c r="H268" s="40">
        <v>0.15</v>
      </c>
      <c r="I268" s="107" t="str">
        <f>IF(G268="","",_xlfn.IFNA(VLOOKUP(G268,'سجل المشتريات'!F:N,8,0),"غير مسجلة في المشتريات"))</f>
        <v xml:space="preserve">لتر </v>
      </c>
      <c r="J268" s="26" t="str">
        <f>_xlfn.IFNA(VLOOKUP(F268,الاوردرات!$B$1:$C$600,2,0),"")</f>
        <v xml:space="preserve">نيو كريستال </v>
      </c>
      <c r="K268" s="52"/>
      <c r="M268" s="105">
        <f>IF(G268="","",_xlfn.IFNA((VLOOKUP(G268,help!L:M,2,0))*H268,_xlfn.IFNA((VLOOKUP(G268,help!P:Q,2,0))*H268,"غير مسجلة في المشتريات")))</f>
        <v>15</v>
      </c>
    </row>
    <row r="269" spans="2:13" ht="30.75" hidden="1" thickBot="1" x14ac:dyDescent="0.3">
      <c r="B269" s="13">
        <f>COUNTIFS($G$3:G269,'تقرير استهلاك خامات'!$D$4)</f>
        <v>2</v>
      </c>
      <c r="C269" s="13">
        <f>COUNTIFS($F$3:F269,'تقرير منتج تام'!$E$4)</f>
        <v>10</v>
      </c>
      <c r="D269" s="37" t="s">
        <v>10</v>
      </c>
      <c r="E269" s="38">
        <v>45187</v>
      </c>
      <c r="F269" s="28">
        <v>22</v>
      </c>
      <c r="G269" s="39" t="s">
        <v>71</v>
      </c>
      <c r="H269" s="40">
        <v>0.25</v>
      </c>
      <c r="I269" s="107" t="str">
        <f>IF(G269="","",_xlfn.IFNA(VLOOKUP(G269,'سجل المشتريات'!F:N,8,0),"غير مسجلة في المشتريات"))</f>
        <v>كيس</v>
      </c>
      <c r="J269" s="26" t="str">
        <f>_xlfn.IFNA(VLOOKUP(F269,الاوردرات!$B$1:$C$600,2,0),"")</f>
        <v xml:space="preserve">نيو كريستال </v>
      </c>
      <c r="K269" s="52"/>
      <c r="M269" s="105">
        <f>IF(G269="","",_xlfn.IFNA((VLOOKUP(G269,help!L:M,2,0))*H269,_xlfn.IFNA((VLOOKUP(G269,help!P:Q,2,0))*H269,"غير مسجلة في المشتريات")))</f>
        <v>4.75</v>
      </c>
    </row>
    <row r="270" spans="2:13" ht="30.75" hidden="1" thickBot="1" x14ac:dyDescent="0.3">
      <c r="B270" s="13">
        <f>COUNTIFS($G$3:G270,'تقرير استهلاك خامات'!$D$4)</f>
        <v>2</v>
      </c>
      <c r="C270" s="13">
        <f>COUNTIFS($F$3:F270,'تقرير منتج تام'!$E$4)</f>
        <v>10</v>
      </c>
      <c r="D270" s="37" t="s">
        <v>10</v>
      </c>
      <c r="E270" s="38">
        <v>45187</v>
      </c>
      <c r="F270" s="28">
        <v>22</v>
      </c>
      <c r="G270" s="39" t="s">
        <v>66</v>
      </c>
      <c r="H270" s="40">
        <v>0.05</v>
      </c>
      <c r="I270" s="107" t="str">
        <f>IF(G270="","",_xlfn.IFNA(VLOOKUP(G270,'سجل المشتريات'!F:N,8,0),"غير مسجلة في المشتريات"))</f>
        <v>كيلو</v>
      </c>
      <c r="J270" s="26" t="str">
        <f>_xlfn.IFNA(VLOOKUP(F270,الاوردرات!$B$1:$C$600,2,0),"")</f>
        <v xml:space="preserve">نيو كريستال </v>
      </c>
      <c r="K270" s="52"/>
      <c r="M270" s="105">
        <f>IF(G270="","",_xlfn.IFNA((VLOOKUP(G270,help!L:M,2,0))*H270,_xlfn.IFNA((VLOOKUP(G270,help!P:Q,2,0))*H270,"غير مسجلة في المشتريات")))</f>
        <v>3.5</v>
      </c>
    </row>
    <row r="271" spans="2:13" ht="30.75" hidden="1" thickBot="1" x14ac:dyDescent="0.3">
      <c r="B271" s="13">
        <f>COUNTIFS($G$3:G271,'تقرير استهلاك خامات'!$D$4)</f>
        <v>2</v>
      </c>
      <c r="C271" s="13">
        <f>COUNTIFS($F$3:F271,'تقرير منتج تام'!$E$4)</f>
        <v>10</v>
      </c>
      <c r="D271" s="37" t="s">
        <v>10</v>
      </c>
      <c r="E271" s="38">
        <v>45187</v>
      </c>
      <c r="F271" s="28">
        <v>15</v>
      </c>
      <c r="G271" s="39" t="s">
        <v>85</v>
      </c>
      <c r="H271" s="40">
        <v>0.05</v>
      </c>
      <c r="I271" s="107" t="str">
        <f>IF(G271="","",_xlfn.IFNA(VLOOKUP(G271,'سجل المشتريات'!F:N,8,0),"غير مسجلة في المشتريات"))</f>
        <v xml:space="preserve">لتر </v>
      </c>
      <c r="J271" s="26" t="str">
        <f>_xlfn.IFNA(VLOOKUP(F271,الاوردرات!$B$1:$C$600,2,0),"")</f>
        <v>سبرينج + رو</v>
      </c>
      <c r="K271" s="52"/>
      <c r="M271" s="105">
        <f>IF(G271="","",_xlfn.IFNA((VLOOKUP(G271,help!L:M,2,0))*H271,_xlfn.IFNA((VLOOKUP(G271,help!P:Q,2,0))*H271,"غير مسجلة في المشتريات")))</f>
        <v>5</v>
      </c>
    </row>
    <row r="272" spans="2:13" ht="30.75" hidden="1" thickBot="1" x14ac:dyDescent="0.3">
      <c r="B272" s="13">
        <f>COUNTIFS($G$3:G272,'تقرير استهلاك خامات'!$D$4)</f>
        <v>2</v>
      </c>
      <c r="C272" s="13">
        <f>COUNTIFS($F$3:F272,'تقرير منتج تام'!$E$4)</f>
        <v>10</v>
      </c>
      <c r="D272" s="37" t="s">
        <v>10</v>
      </c>
      <c r="E272" s="38">
        <v>45187</v>
      </c>
      <c r="F272" s="28">
        <v>15</v>
      </c>
      <c r="G272" s="39" t="s">
        <v>56</v>
      </c>
      <c r="H272" s="40">
        <v>50</v>
      </c>
      <c r="I272" s="107" t="str">
        <f>IF(G272="","",_xlfn.IFNA(VLOOKUP(G272,'سجل المشتريات'!F:N,8,0),"غير مسجلة في المشتريات"))</f>
        <v>جرام</v>
      </c>
      <c r="J272" s="26" t="str">
        <f>_xlfn.IFNA(VLOOKUP(F272,الاوردرات!$B$1:$C$600,2,0),"")</f>
        <v>سبرينج + رو</v>
      </c>
      <c r="K272" s="52"/>
      <c r="M272" s="105">
        <f>IF(G272="","",_xlfn.IFNA((VLOOKUP(G272,help!L:M,2,0))*H272,_xlfn.IFNA((VLOOKUP(G272,help!P:Q,2,0))*H272,"غير مسجلة في المشتريات")))</f>
        <v>14.000000000000002</v>
      </c>
    </row>
    <row r="273" spans="2:13" ht="30.75" hidden="1" thickBot="1" x14ac:dyDescent="0.3">
      <c r="B273" s="13">
        <f>COUNTIFS($G$3:G273,'تقرير استهلاك خامات'!$D$4)</f>
        <v>2</v>
      </c>
      <c r="C273" s="13">
        <f>COUNTIFS($F$3:F273,'تقرير منتج تام'!$E$4)</f>
        <v>10</v>
      </c>
      <c r="D273" s="37" t="s">
        <v>10</v>
      </c>
      <c r="E273" s="38">
        <v>45187</v>
      </c>
      <c r="F273" s="28">
        <v>15</v>
      </c>
      <c r="G273" s="39" t="s">
        <v>135</v>
      </c>
      <c r="H273" s="40">
        <v>10</v>
      </c>
      <c r="I273" s="107" t="str">
        <f>IF(G273="","",_xlfn.IFNA(VLOOKUP(G273,'سجل المشتريات'!F:N,8,0),"غير مسجلة في المشتريات"))</f>
        <v>جرام</v>
      </c>
      <c r="J273" s="26" t="str">
        <f>_xlfn.IFNA(VLOOKUP(F273,الاوردرات!$B$1:$C$600,2,0),"")</f>
        <v>سبرينج + رو</v>
      </c>
      <c r="K273" s="52"/>
      <c r="M273" s="105">
        <f>IF(G273="","",_xlfn.IFNA((VLOOKUP(G273,help!L:M,2,0))*H273,_xlfn.IFNA((VLOOKUP(G273,help!P:Q,2,0))*H273,"غير مسجلة في المشتريات")))</f>
        <v>2.4</v>
      </c>
    </row>
    <row r="274" spans="2:13" ht="30.75" hidden="1" thickBot="1" x14ac:dyDescent="0.3">
      <c r="B274" s="13">
        <f>COUNTIFS($G$3:G274,'تقرير استهلاك خامات'!$D$4)</f>
        <v>2</v>
      </c>
      <c r="C274" s="13">
        <f>COUNTIFS($F$3:F274,'تقرير منتج تام'!$E$4)</f>
        <v>10</v>
      </c>
      <c r="D274" s="37" t="s">
        <v>10</v>
      </c>
      <c r="E274" s="38">
        <v>45187</v>
      </c>
      <c r="F274" s="28">
        <v>15</v>
      </c>
      <c r="G274" s="39" t="s">
        <v>206</v>
      </c>
      <c r="H274" s="40">
        <v>0.75</v>
      </c>
      <c r="I274" s="107" t="str">
        <f>IF(G274="","",_xlfn.IFNA(VLOOKUP(G274,'سجل المشتريات'!F:N,8,0),"غير مسجلة في المشتريات"))</f>
        <v>كيلو</v>
      </c>
      <c r="J274" s="26" t="str">
        <f>_xlfn.IFNA(VLOOKUP(F274,الاوردرات!$B$1:$C$600,2,0),"")</f>
        <v>سبرينج + رو</v>
      </c>
      <c r="K274" s="52"/>
      <c r="M274" s="105">
        <f>IF(G274="","",_xlfn.IFNA((VLOOKUP(G274,help!L:M,2,0))*H274,_xlfn.IFNA((VLOOKUP(G274,help!P:Q,2,0))*H274,"غير مسجلة في المشتريات")))</f>
        <v>104.0625</v>
      </c>
    </row>
    <row r="275" spans="2:13" ht="30.75" hidden="1" thickBot="1" x14ac:dyDescent="0.3">
      <c r="B275" s="13">
        <f>COUNTIFS($G$3:G275,'تقرير استهلاك خامات'!$D$4)</f>
        <v>2</v>
      </c>
      <c r="C275" s="13">
        <f>COUNTIFS($F$3:F275,'تقرير منتج تام'!$E$4)</f>
        <v>10</v>
      </c>
      <c r="D275" s="37" t="s">
        <v>10</v>
      </c>
      <c r="E275" s="38">
        <v>45187</v>
      </c>
      <c r="F275" s="28">
        <v>15</v>
      </c>
      <c r="G275" s="39" t="s">
        <v>108</v>
      </c>
      <c r="H275" s="40">
        <f>3.9/2</f>
        <v>1.95</v>
      </c>
      <c r="I275" s="107" t="str">
        <f>IF(G275="","",_xlfn.IFNA(VLOOKUP(G275,'سجل المشتريات'!F:N,8,0),"غير مسجلة في المشتريات"))</f>
        <v xml:space="preserve">لتر </v>
      </c>
      <c r="J275" s="26" t="str">
        <f>_xlfn.IFNA(VLOOKUP(F275,الاوردرات!$B$1:$C$600,2,0),"")</f>
        <v>سبرينج + رو</v>
      </c>
      <c r="K275" s="52"/>
      <c r="M275" s="105">
        <f>IF(G275="","",_xlfn.IFNA((VLOOKUP(G275,help!L:M,2,0))*H275,_xlfn.IFNA((VLOOKUP(G275,help!P:Q,2,0))*H275,"غير مسجلة في المشتريات")))</f>
        <v>63.499999999999993</v>
      </c>
    </row>
    <row r="276" spans="2:13" ht="30.75" hidden="1" thickBot="1" x14ac:dyDescent="0.3">
      <c r="B276" s="13">
        <f>COUNTIFS($G$3:G276,'تقرير استهلاك خامات'!$D$4)</f>
        <v>2</v>
      </c>
      <c r="C276" s="13">
        <f>COUNTIFS($F$3:F276,'تقرير منتج تام'!$E$4)</f>
        <v>10</v>
      </c>
      <c r="D276" s="37" t="s">
        <v>11</v>
      </c>
      <c r="E276" s="38">
        <v>45188</v>
      </c>
      <c r="F276" s="28">
        <v>15</v>
      </c>
      <c r="G276" s="39" t="s">
        <v>85</v>
      </c>
      <c r="H276" s="40">
        <v>0.05</v>
      </c>
      <c r="I276" s="107" t="str">
        <f>IF(G276="","",_xlfn.IFNA(VLOOKUP(G276,'سجل المشتريات'!F:N,8,0),"غير مسجلة في المشتريات"))</f>
        <v xml:space="preserve">لتر </v>
      </c>
      <c r="J276" s="26" t="str">
        <f>_xlfn.IFNA(VLOOKUP(F276,الاوردرات!$B$1:$C$600,2,0),"")</f>
        <v>سبرينج + رو</v>
      </c>
      <c r="K276" s="52"/>
      <c r="M276" s="105">
        <f>IF(G276="","",_xlfn.IFNA((VLOOKUP(G276,help!L:M,2,0))*H276,_xlfn.IFNA((VLOOKUP(G276,help!P:Q,2,0))*H276,"غير مسجلة في المشتريات")))</f>
        <v>5</v>
      </c>
    </row>
    <row r="277" spans="2:13" ht="30.75" hidden="1" thickBot="1" x14ac:dyDescent="0.3">
      <c r="B277" s="13">
        <f>COUNTIFS($G$3:G277,'تقرير استهلاك خامات'!$D$4)</f>
        <v>2</v>
      </c>
      <c r="C277" s="13">
        <f>COUNTIFS($F$3:F277,'تقرير منتج تام'!$E$4)</f>
        <v>10</v>
      </c>
      <c r="D277" s="37" t="s">
        <v>11</v>
      </c>
      <c r="E277" s="38">
        <v>45188</v>
      </c>
      <c r="F277" s="28">
        <v>15</v>
      </c>
      <c r="G277" s="39" t="s">
        <v>108</v>
      </c>
      <c r="H277" s="40">
        <f>3.9/4</f>
        <v>0.97499999999999998</v>
      </c>
      <c r="I277" s="107" t="str">
        <f>IF(G277="","",_xlfn.IFNA(VLOOKUP(G277,'سجل المشتريات'!F:N,8,0),"غير مسجلة في المشتريات"))</f>
        <v xml:space="preserve">لتر </v>
      </c>
      <c r="J277" s="26" t="str">
        <f>_xlfn.IFNA(VLOOKUP(F277,الاوردرات!$B$1:$C$600,2,0),"")</f>
        <v>سبرينج + رو</v>
      </c>
      <c r="K277" s="52"/>
      <c r="M277" s="105">
        <f>IF(G277="","",_xlfn.IFNA((VLOOKUP(G277,help!L:M,2,0))*H277,_xlfn.IFNA((VLOOKUP(G277,help!P:Q,2,0))*H277,"غير مسجلة في المشتريات")))</f>
        <v>31.749999999999996</v>
      </c>
    </row>
    <row r="278" spans="2:13" ht="30.75" hidden="1" thickBot="1" x14ac:dyDescent="0.3">
      <c r="B278" s="13">
        <f>COUNTIFS($G$3:G278,'تقرير استهلاك خامات'!$D$4)</f>
        <v>2</v>
      </c>
      <c r="C278" s="13">
        <f>COUNTIFS($F$3:F278,'تقرير منتج تام'!$E$4)</f>
        <v>10</v>
      </c>
      <c r="D278" s="37" t="s">
        <v>11</v>
      </c>
      <c r="E278" s="38">
        <v>45188</v>
      </c>
      <c r="F278" s="28">
        <v>15</v>
      </c>
      <c r="G278" s="39" t="s">
        <v>218</v>
      </c>
      <c r="H278" s="40">
        <v>0.125</v>
      </c>
      <c r="I278" s="107" t="str">
        <f>IF(G278="","",_xlfn.IFNA(VLOOKUP(G278,'سجل المشتريات'!F:N,8,0),"غير مسجلة في المشتريات"))</f>
        <v>كيلو</v>
      </c>
      <c r="J278" s="26" t="str">
        <f>_xlfn.IFNA(VLOOKUP(F278,الاوردرات!$B$1:$C$600,2,0),"")</f>
        <v>سبرينج + رو</v>
      </c>
      <c r="K278" s="52"/>
      <c r="M278" s="105">
        <f>IF(G278="","",_xlfn.IFNA((VLOOKUP(G278,help!L:M,2,0))*H278,_xlfn.IFNA((VLOOKUP(G278,help!P:Q,2,0))*H278,"غير مسجلة في المشتريات")))</f>
        <v>15</v>
      </c>
    </row>
    <row r="279" spans="2:13" ht="30.75" hidden="1" thickBot="1" x14ac:dyDescent="0.3">
      <c r="B279" s="13">
        <f>COUNTIFS($G$3:G279,'تقرير استهلاك خامات'!$D$4)</f>
        <v>2</v>
      </c>
      <c r="C279" s="13">
        <f>COUNTIFS($F$3:F279,'تقرير منتج تام'!$E$4)</f>
        <v>10</v>
      </c>
      <c r="D279" s="37" t="s">
        <v>11</v>
      </c>
      <c r="E279" s="38">
        <v>45188</v>
      </c>
      <c r="F279" s="28">
        <v>15</v>
      </c>
      <c r="G279" s="193"/>
      <c r="H279" s="40"/>
      <c r="I279" s="107" t="str">
        <f>IF(G279="","",_xlfn.IFNA(VLOOKUP(G279,'سجل المشتريات'!F:N,8,0),"غير مسجلة في المشتريات"))</f>
        <v/>
      </c>
      <c r="J279" s="26" t="str">
        <f>_xlfn.IFNA(VLOOKUP(F279,الاوردرات!$B$1:$C$600,2,0),"")</f>
        <v>سبرينج + رو</v>
      </c>
      <c r="K279" s="52"/>
      <c r="M279" s="105" t="str">
        <f>IF(G279="","",_xlfn.IFNA((VLOOKUP(G279,help!L:M,2,0))*H279,_xlfn.IFNA((VLOOKUP(G279,help!P:Q,2,0))*H279,"غير مسجلة في المشتريات")))</f>
        <v/>
      </c>
    </row>
    <row r="280" spans="2:13" ht="30.75" hidden="1" thickBot="1" x14ac:dyDescent="0.3">
      <c r="B280" s="13">
        <f>COUNTIFS($G$3:G280,'تقرير استهلاك خامات'!$D$4)</f>
        <v>2</v>
      </c>
      <c r="C280" s="13">
        <f>COUNTIFS($F$3:F280,'تقرير منتج تام'!$E$4)</f>
        <v>10</v>
      </c>
      <c r="D280" s="37" t="s">
        <v>11</v>
      </c>
      <c r="E280" s="38">
        <v>45188</v>
      </c>
      <c r="F280" s="28">
        <v>15</v>
      </c>
      <c r="G280" s="39" t="s">
        <v>42</v>
      </c>
      <c r="H280" s="40">
        <v>5</v>
      </c>
      <c r="I280" s="107" t="str">
        <f>IF(G280="","",_xlfn.IFNA(VLOOKUP(G280,'سجل المشتريات'!F:N,8,0),"غير مسجلة في المشتريات"))</f>
        <v>مللي</v>
      </c>
      <c r="J280" s="26" t="str">
        <f>_xlfn.IFNA(VLOOKUP(F280,الاوردرات!$B$1:$C$600,2,0),"")</f>
        <v>سبرينج + رو</v>
      </c>
      <c r="K280" s="52"/>
      <c r="M280" s="105">
        <f>IF(G280="","",_xlfn.IFNA((VLOOKUP(G280,help!L:M,2,0))*H280,_xlfn.IFNA((VLOOKUP(G280,help!P:Q,2,0))*H280,"غير مسجلة في المشتريات")))</f>
        <v>10</v>
      </c>
    </row>
    <row r="281" spans="2:13" ht="30.75" hidden="1" thickBot="1" x14ac:dyDescent="0.3">
      <c r="B281" s="13">
        <f>COUNTIFS($G$3:G281,'تقرير استهلاك خامات'!$D$4)</f>
        <v>2</v>
      </c>
      <c r="C281" s="13">
        <f>COUNTIFS($F$3:F281,'تقرير منتج تام'!$E$4)</f>
        <v>10</v>
      </c>
      <c r="D281" s="37" t="s">
        <v>11</v>
      </c>
      <c r="E281" s="38">
        <v>45188</v>
      </c>
      <c r="F281" s="28">
        <v>15</v>
      </c>
      <c r="G281" s="39" t="s">
        <v>51</v>
      </c>
      <c r="H281" s="40">
        <v>0.15</v>
      </c>
      <c r="I281" s="107" t="str">
        <f>IF(G281="","",_xlfn.IFNA(VLOOKUP(G281,'سجل المشتريات'!F:N,8,0),"غير مسجلة في المشتريات"))</f>
        <v xml:space="preserve">لتر </v>
      </c>
      <c r="J281" s="26" t="str">
        <f>_xlfn.IFNA(VLOOKUP(F281,الاوردرات!$B$1:$C$600,2,0),"")</f>
        <v>سبرينج + رو</v>
      </c>
      <c r="K281" s="52"/>
      <c r="M281" s="105">
        <f>IF(G281="","",_xlfn.IFNA((VLOOKUP(G281,help!L:M,2,0))*H281,_xlfn.IFNA((VLOOKUP(G281,help!P:Q,2,0))*H281,"غير مسجلة في المشتريات")))</f>
        <v>15</v>
      </c>
    </row>
    <row r="282" spans="2:13" ht="30.75" hidden="1" thickBot="1" x14ac:dyDescent="0.3">
      <c r="B282" s="13">
        <f>COUNTIFS($G$3:G282,'تقرير استهلاك خامات'!$D$4)</f>
        <v>2</v>
      </c>
      <c r="C282" s="13">
        <f>COUNTIFS($F$3:F282,'تقرير منتج تام'!$E$4)</f>
        <v>10</v>
      </c>
      <c r="D282" s="37" t="s">
        <v>11</v>
      </c>
      <c r="E282" s="38">
        <v>45188</v>
      </c>
      <c r="F282" s="28">
        <v>15</v>
      </c>
      <c r="G282" s="39" t="s">
        <v>66</v>
      </c>
      <c r="H282" s="40">
        <v>0.03</v>
      </c>
      <c r="I282" s="107" t="str">
        <f>IF(G282="","",_xlfn.IFNA(VLOOKUP(G282,'سجل المشتريات'!F:N,8,0),"غير مسجلة في المشتريات"))</f>
        <v>كيلو</v>
      </c>
      <c r="J282" s="26" t="str">
        <f>_xlfn.IFNA(VLOOKUP(F282,الاوردرات!$B$1:$C$600,2,0),"")</f>
        <v>سبرينج + رو</v>
      </c>
      <c r="K282" s="52"/>
      <c r="M282" s="105">
        <f>IF(G282="","",_xlfn.IFNA((VLOOKUP(G282,help!L:M,2,0))*H282,_xlfn.IFNA((VLOOKUP(G282,help!P:Q,2,0))*H282,"غير مسجلة في المشتريات")))</f>
        <v>2.1</v>
      </c>
    </row>
    <row r="283" spans="2:13" ht="30.75" hidden="1" thickBot="1" x14ac:dyDescent="0.3">
      <c r="B283" s="13">
        <f>COUNTIFS($G$3:G283,'تقرير استهلاك خامات'!$D$4)</f>
        <v>2</v>
      </c>
      <c r="C283" s="13">
        <f>COUNTIFS($F$3:F283,'تقرير منتج تام'!$E$4)</f>
        <v>10</v>
      </c>
      <c r="D283" s="37" t="s">
        <v>153</v>
      </c>
      <c r="E283" s="38">
        <v>45187</v>
      </c>
      <c r="F283" s="28">
        <v>23</v>
      </c>
      <c r="G283" s="39" t="s">
        <v>85</v>
      </c>
      <c r="H283" s="40">
        <v>0.05</v>
      </c>
      <c r="I283" s="107" t="str">
        <f>IF(G283="","",_xlfn.IFNA(VLOOKUP(G283,'سجل المشتريات'!F:N,8,0),"غير مسجلة في المشتريات"))</f>
        <v xml:space="preserve">لتر </v>
      </c>
      <c r="J283" s="26" t="str">
        <f>_xlfn.IFNA(VLOOKUP(F283,الاوردرات!$B$1:$C$600,2,0),"")</f>
        <v>سبرينج + وينتر</v>
      </c>
      <c r="K283" s="52"/>
      <c r="M283" s="105">
        <f>IF(G283="","",_xlfn.IFNA((VLOOKUP(G283,help!L:M,2,0))*H283,_xlfn.IFNA((VLOOKUP(G283,help!P:Q,2,0))*H283,"غير مسجلة في المشتريات")))</f>
        <v>5</v>
      </c>
    </row>
    <row r="284" spans="2:13" ht="30.75" hidden="1" thickBot="1" x14ac:dyDescent="0.3">
      <c r="B284" s="13">
        <f>COUNTIFS($G$3:G284,'تقرير استهلاك خامات'!$D$4)</f>
        <v>2</v>
      </c>
      <c r="C284" s="13">
        <f>COUNTIFS($F$3:F284,'تقرير منتج تام'!$E$4)</f>
        <v>10</v>
      </c>
      <c r="D284" s="37" t="s">
        <v>153</v>
      </c>
      <c r="E284" s="38">
        <v>45187</v>
      </c>
      <c r="F284" s="28">
        <v>23</v>
      </c>
      <c r="G284" s="39" t="s">
        <v>108</v>
      </c>
      <c r="H284" s="40">
        <f>3.9/2</f>
        <v>1.95</v>
      </c>
      <c r="I284" s="107" t="str">
        <f>IF(G284="","",_xlfn.IFNA(VLOOKUP(G284,'سجل المشتريات'!F:N,8,0),"غير مسجلة في المشتريات"))</f>
        <v xml:space="preserve">لتر </v>
      </c>
      <c r="J284" s="26" t="str">
        <f>_xlfn.IFNA(VLOOKUP(F284,الاوردرات!$B$1:$C$600,2,0),"")</f>
        <v>سبرينج + وينتر</v>
      </c>
      <c r="K284" s="52"/>
      <c r="M284" s="105">
        <f>IF(G284="","",_xlfn.IFNA((VLOOKUP(G284,help!L:M,2,0))*H284,_xlfn.IFNA((VLOOKUP(G284,help!P:Q,2,0))*H284,"غير مسجلة في المشتريات")))</f>
        <v>63.499999999999993</v>
      </c>
    </row>
    <row r="285" spans="2:13" ht="30.75" hidden="1" thickBot="1" x14ac:dyDescent="0.3">
      <c r="B285" s="13">
        <f>COUNTIFS($G$3:G285,'تقرير استهلاك خامات'!$D$4)</f>
        <v>2</v>
      </c>
      <c r="C285" s="13">
        <f>COUNTIFS($F$3:F285,'تقرير منتج تام'!$E$4)</f>
        <v>10</v>
      </c>
      <c r="D285" s="37" t="s">
        <v>153</v>
      </c>
      <c r="E285" s="38">
        <v>45187</v>
      </c>
      <c r="F285" s="28">
        <v>23</v>
      </c>
      <c r="G285" s="39" t="s">
        <v>206</v>
      </c>
      <c r="H285" s="40">
        <v>1.125</v>
      </c>
      <c r="I285" s="107" t="str">
        <f>IF(G285="","",_xlfn.IFNA(VLOOKUP(G285,'سجل المشتريات'!F:N,8,0),"غير مسجلة في المشتريات"))</f>
        <v>كيلو</v>
      </c>
      <c r="J285" s="26" t="str">
        <f>_xlfn.IFNA(VLOOKUP(F285,الاوردرات!$B$1:$C$600,2,0),"")</f>
        <v>سبرينج + وينتر</v>
      </c>
      <c r="K285" s="52"/>
      <c r="M285" s="105">
        <f>IF(G285="","",_xlfn.IFNA((VLOOKUP(G285,help!L:M,2,0))*H285,_xlfn.IFNA((VLOOKUP(G285,help!P:Q,2,0))*H285,"غير مسجلة في المشتريات")))</f>
        <v>156.09375</v>
      </c>
    </row>
    <row r="286" spans="2:13" ht="30.75" hidden="1" thickBot="1" x14ac:dyDescent="0.3">
      <c r="B286" s="13">
        <f>COUNTIFS($G$3:G286,'تقرير استهلاك خامات'!$D$4)</f>
        <v>2</v>
      </c>
      <c r="C286" s="13">
        <f>COUNTIFS($F$3:F286,'تقرير منتج تام'!$E$4)</f>
        <v>10</v>
      </c>
      <c r="D286" s="37" t="s">
        <v>153</v>
      </c>
      <c r="E286" s="38">
        <v>45187</v>
      </c>
      <c r="F286" s="28">
        <v>23</v>
      </c>
      <c r="G286" s="39" t="s">
        <v>135</v>
      </c>
      <c r="H286" s="40">
        <v>10</v>
      </c>
      <c r="I286" s="107" t="str">
        <f>IF(G286="","",_xlfn.IFNA(VLOOKUP(G286,'سجل المشتريات'!F:N,8,0),"غير مسجلة في المشتريات"))</f>
        <v>جرام</v>
      </c>
      <c r="J286" s="26" t="str">
        <f>_xlfn.IFNA(VLOOKUP(F286,الاوردرات!$B$1:$C$600,2,0),"")</f>
        <v>سبرينج + وينتر</v>
      </c>
      <c r="K286" s="52"/>
      <c r="M286" s="105">
        <f>IF(G286="","",_xlfn.IFNA((VLOOKUP(G286,help!L:M,2,0))*H286,_xlfn.IFNA((VLOOKUP(G286,help!P:Q,2,0))*H286,"غير مسجلة في المشتريات")))</f>
        <v>2.4</v>
      </c>
    </row>
    <row r="287" spans="2:13" ht="30.75" hidden="1" thickBot="1" x14ac:dyDescent="0.3">
      <c r="B287" s="13">
        <f>COUNTIFS($G$3:G287,'تقرير استهلاك خامات'!$D$4)</f>
        <v>2</v>
      </c>
      <c r="C287" s="13">
        <f>COUNTIFS($F$3:F287,'تقرير منتج تام'!$E$4)</f>
        <v>10</v>
      </c>
      <c r="D287" s="37" t="s">
        <v>11</v>
      </c>
      <c r="E287" s="38">
        <v>45188</v>
      </c>
      <c r="F287" s="28">
        <v>23</v>
      </c>
      <c r="G287" s="39" t="s">
        <v>56</v>
      </c>
      <c r="H287" s="40">
        <v>20</v>
      </c>
      <c r="I287" s="107" t="str">
        <f>IF(G287="","",_xlfn.IFNA(VLOOKUP(G287,'سجل المشتريات'!F:N,8,0),"غير مسجلة في المشتريات"))</f>
        <v>جرام</v>
      </c>
      <c r="J287" s="26" t="str">
        <f>_xlfn.IFNA(VLOOKUP(F287,الاوردرات!$B$1:$C$600,2,0),"")</f>
        <v>سبرينج + وينتر</v>
      </c>
      <c r="K287" s="52"/>
      <c r="M287" s="105">
        <f>IF(G287="","",_xlfn.IFNA((VLOOKUP(G287,help!L:M,2,0))*H287,_xlfn.IFNA((VLOOKUP(G287,help!P:Q,2,0))*H287,"غير مسجلة في المشتريات")))</f>
        <v>5.6000000000000005</v>
      </c>
    </row>
    <row r="288" spans="2:13" ht="30.75" hidden="1" thickBot="1" x14ac:dyDescent="0.3">
      <c r="B288" s="13">
        <f>COUNTIFS($G$3:G288,'تقرير استهلاك خامات'!$D$4)</f>
        <v>2</v>
      </c>
      <c r="C288" s="13">
        <f>COUNTIFS($F$3:F288,'تقرير منتج تام'!$E$4)</f>
        <v>10</v>
      </c>
      <c r="D288" s="37" t="s">
        <v>11</v>
      </c>
      <c r="E288" s="38">
        <v>45188</v>
      </c>
      <c r="F288" s="28">
        <v>23</v>
      </c>
      <c r="G288" s="39" t="s">
        <v>54</v>
      </c>
      <c r="H288" s="40">
        <v>20</v>
      </c>
      <c r="I288" s="107" t="str">
        <f>IF(G288="","",_xlfn.IFNA(VLOOKUP(G288,'سجل المشتريات'!F:N,8,0),"غير مسجلة في المشتريات"))</f>
        <v>جرام</v>
      </c>
      <c r="J288" s="26" t="str">
        <f>_xlfn.IFNA(VLOOKUP(F288,الاوردرات!$B$1:$C$600,2,0),"")</f>
        <v>سبرينج + وينتر</v>
      </c>
      <c r="K288" s="52"/>
      <c r="M288" s="105">
        <f>IF(G288="","",_xlfn.IFNA((VLOOKUP(G288,help!L:M,2,0))*H288,_xlfn.IFNA((VLOOKUP(G288,help!P:Q,2,0))*H288,"غير مسجلة في المشتريات")))</f>
        <v>7.0399999999999991</v>
      </c>
    </row>
    <row r="289" spans="2:13" ht="30.75" hidden="1" thickBot="1" x14ac:dyDescent="0.3">
      <c r="B289" s="13">
        <f>COUNTIFS($G$3:G289,'تقرير استهلاك خامات'!$D$4)</f>
        <v>2</v>
      </c>
      <c r="C289" s="13">
        <f>COUNTIFS($F$3:F289,'تقرير منتج تام'!$E$4)</f>
        <v>10</v>
      </c>
      <c r="D289" s="37" t="s">
        <v>12</v>
      </c>
      <c r="E289" s="38">
        <v>45189</v>
      </c>
      <c r="F289" s="28">
        <v>23</v>
      </c>
      <c r="G289" s="193"/>
      <c r="H289" s="40"/>
      <c r="I289" s="107" t="str">
        <f>IF(G289="","",_xlfn.IFNA(VLOOKUP(G289,'سجل المشتريات'!F:N,8,0),"غير مسجلة في المشتريات"))</f>
        <v/>
      </c>
      <c r="J289" s="26" t="str">
        <f>_xlfn.IFNA(VLOOKUP(F289,الاوردرات!$B$1:$C$600,2,0),"")</f>
        <v>سبرينج + وينتر</v>
      </c>
      <c r="K289" s="52"/>
      <c r="M289" s="105" t="str">
        <f>IF(G289="","",_xlfn.IFNA((VLOOKUP(G289,help!L:M,2,0))*H289,_xlfn.IFNA((VLOOKUP(G289,help!P:Q,2,0))*H289,"غير مسجلة في المشتريات")))</f>
        <v/>
      </c>
    </row>
    <row r="290" spans="2:13" ht="30.75" hidden="1" thickBot="1" x14ac:dyDescent="0.3">
      <c r="B290" s="13">
        <f>COUNTIFS($G$3:G290,'تقرير استهلاك خامات'!$D$4)</f>
        <v>2</v>
      </c>
      <c r="C290" s="13">
        <f>COUNTIFS($F$3:F290,'تقرير منتج تام'!$E$4)</f>
        <v>10</v>
      </c>
      <c r="D290" s="37" t="s">
        <v>12</v>
      </c>
      <c r="E290" s="38">
        <v>45189</v>
      </c>
      <c r="F290" s="28">
        <v>23</v>
      </c>
      <c r="G290" s="39" t="s">
        <v>85</v>
      </c>
      <c r="H290" s="40">
        <v>0.25</v>
      </c>
      <c r="I290" s="107" t="str">
        <f>IF(G290="","",_xlfn.IFNA(VLOOKUP(G290,'سجل المشتريات'!F:N,8,0),"غير مسجلة في المشتريات"))</f>
        <v xml:space="preserve">لتر </v>
      </c>
      <c r="J290" s="26" t="str">
        <f>_xlfn.IFNA(VLOOKUP(F290,الاوردرات!$B$1:$C$600,2,0),"")</f>
        <v>سبرينج + وينتر</v>
      </c>
      <c r="K290" s="52"/>
      <c r="M290" s="105">
        <f>IF(G290="","",_xlfn.IFNA((VLOOKUP(G290,help!L:M,2,0))*H290,_xlfn.IFNA((VLOOKUP(G290,help!P:Q,2,0))*H290,"غير مسجلة في المشتريات")))</f>
        <v>25</v>
      </c>
    </row>
    <row r="291" spans="2:13" ht="30.75" hidden="1" thickBot="1" x14ac:dyDescent="0.3">
      <c r="B291" s="13">
        <f>COUNTIFS($G$3:G291,'تقرير استهلاك خامات'!$D$4)</f>
        <v>2</v>
      </c>
      <c r="C291" s="13">
        <f>COUNTIFS($F$3:F291,'تقرير منتج تام'!$E$4)</f>
        <v>10</v>
      </c>
      <c r="D291" s="37" t="s">
        <v>12</v>
      </c>
      <c r="E291" s="38">
        <v>45189</v>
      </c>
      <c r="F291" s="28">
        <v>23</v>
      </c>
      <c r="G291" s="39" t="s">
        <v>108</v>
      </c>
      <c r="H291" s="40">
        <v>1.95</v>
      </c>
      <c r="I291" s="107" t="str">
        <f>IF(G291="","",_xlfn.IFNA(VLOOKUP(G291,'سجل المشتريات'!F:N,8,0),"غير مسجلة في المشتريات"))</f>
        <v xml:space="preserve">لتر </v>
      </c>
      <c r="J291" s="26" t="str">
        <f>_xlfn.IFNA(VLOOKUP(F291,الاوردرات!$B$1:$C$600,2,0),"")</f>
        <v>سبرينج + وينتر</v>
      </c>
      <c r="K291" s="52"/>
      <c r="M291" s="105">
        <f>IF(G291="","",_xlfn.IFNA((VLOOKUP(G291,help!L:M,2,0))*H291,_xlfn.IFNA((VLOOKUP(G291,help!P:Q,2,0))*H291,"غير مسجلة في المشتريات")))</f>
        <v>63.499999999999993</v>
      </c>
    </row>
    <row r="292" spans="2:13" ht="30.75" hidden="1" thickBot="1" x14ac:dyDescent="0.3">
      <c r="B292" s="13">
        <f>COUNTIFS($G$3:G292,'تقرير استهلاك خامات'!$D$4)</f>
        <v>2</v>
      </c>
      <c r="C292" s="13">
        <f>COUNTIFS($F$3:F292,'تقرير منتج تام'!$E$4)</f>
        <v>10</v>
      </c>
      <c r="D292" s="37" t="s">
        <v>12</v>
      </c>
      <c r="E292" s="38">
        <v>45189</v>
      </c>
      <c r="F292" s="28">
        <v>23</v>
      </c>
      <c r="G292" s="39" t="s">
        <v>218</v>
      </c>
      <c r="H292" s="40">
        <v>0.5</v>
      </c>
      <c r="I292" s="107" t="str">
        <f>IF(G292="","",_xlfn.IFNA(VLOOKUP(G292,'سجل المشتريات'!F:N,8,0),"غير مسجلة في المشتريات"))</f>
        <v>كيلو</v>
      </c>
      <c r="J292" s="26" t="str">
        <f>_xlfn.IFNA(VLOOKUP(F292,الاوردرات!$B$1:$C$600,2,0),"")</f>
        <v>سبرينج + وينتر</v>
      </c>
      <c r="K292" s="52"/>
      <c r="M292" s="105">
        <f>IF(G292="","",_xlfn.IFNA((VLOOKUP(G292,help!L:M,2,0))*H292,_xlfn.IFNA((VLOOKUP(G292,help!P:Q,2,0))*H292,"غير مسجلة في المشتريات")))</f>
        <v>60</v>
      </c>
    </row>
    <row r="293" spans="2:13" ht="30.75" hidden="1" thickBot="1" x14ac:dyDescent="0.3">
      <c r="B293" s="13">
        <f>COUNTIFS($G$3:G293,'تقرير استهلاك خامات'!$D$4)</f>
        <v>2</v>
      </c>
      <c r="C293" s="13">
        <f>COUNTIFS($F$3:F293,'تقرير منتج تام'!$E$4)</f>
        <v>10</v>
      </c>
      <c r="D293" s="37" t="s">
        <v>12</v>
      </c>
      <c r="E293" s="38">
        <v>45189</v>
      </c>
      <c r="F293" s="28">
        <v>23</v>
      </c>
      <c r="G293" s="39" t="s">
        <v>72</v>
      </c>
      <c r="H293" s="40">
        <v>0.06</v>
      </c>
      <c r="I293" s="107" t="str">
        <f>IF(G293="","",_xlfn.IFNA(VLOOKUP(G293,'سجل المشتريات'!F:N,8,0),"غير مسجلة في المشتريات"))</f>
        <v>زجاجة</v>
      </c>
      <c r="J293" s="26" t="str">
        <f>_xlfn.IFNA(VLOOKUP(F293,الاوردرات!$B$1:$C$600,2,0),"")</f>
        <v>سبرينج + وينتر</v>
      </c>
      <c r="K293" s="52"/>
      <c r="M293" s="105">
        <f>IF(G293="","",_xlfn.IFNA((VLOOKUP(G293,help!L:M,2,0))*H293,_xlfn.IFNA((VLOOKUP(G293,help!P:Q,2,0))*H293,"غير مسجلة في المشتريات")))</f>
        <v>4.5</v>
      </c>
    </row>
    <row r="294" spans="2:13" ht="30.75" hidden="1" thickBot="1" x14ac:dyDescent="0.3">
      <c r="B294" s="13">
        <f>COUNTIFS($G$3:G294,'تقرير استهلاك خامات'!$D$4)</f>
        <v>2</v>
      </c>
      <c r="C294" s="13">
        <f>COUNTIFS($F$3:F294,'تقرير منتج تام'!$E$4)</f>
        <v>10</v>
      </c>
      <c r="D294" s="37" t="s">
        <v>12</v>
      </c>
      <c r="E294" s="38">
        <v>45189</v>
      </c>
      <c r="F294" s="28">
        <v>23</v>
      </c>
      <c r="G294" s="39" t="s">
        <v>42</v>
      </c>
      <c r="H294" s="40">
        <v>5</v>
      </c>
      <c r="I294" s="107" t="str">
        <f>IF(G294="","",_xlfn.IFNA(VLOOKUP(G294,'سجل المشتريات'!F:N,8,0),"غير مسجلة في المشتريات"))</f>
        <v>مللي</v>
      </c>
      <c r="J294" s="26" t="str">
        <f>_xlfn.IFNA(VLOOKUP(F294,الاوردرات!$B$1:$C$600,2,0),"")</f>
        <v>سبرينج + وينتر</v>
      </c>
      <c r="K294" s="52"/>
      <c r="M294" s="105">
        <f>IF(G294="","",_xlfn.IFNA((VLOOKUP(G294,help!L:M,2,0))*H294,_xlfn.IFNA((VLOOKUP(G294,help!P:Q,2,0))*H294,"غير مسجلة في المشتريات")))</f>
        <v>10</v>
      </c>
    </row>
    <row r="295" spans="2:13" ht="30.75" hidden="1" thickBot="1" x14ac:dyDescent="0.3">
      <c r="B295" s="13">
        <f>COUNTIFS($G$3:G295,'تقرير استهلاك خامات'!$D$4)</f>
        <v>2</v>
      </c>
      <c r="C295" s="13">
        <f>COUNTIFS($F$3:F295,'تقرير منتج تام'!$E$4)</f>
        <v>10</v>
      </c>
      <c r="D295" s="37" t="s">
        <v>12</v>
      </c>
      <c r="E295" s="38">
        <v>45189</v>
      </c>
      <c r="F295" s="28">
        <v>23</v>
      </c>
      <c r="G295" s="39" t="s">
        <v>51</v>
      </c>
      <c r="H295" s="40">
        <v>0.02</v>
      </c>
      <c r="I295" s="107" t="str">
        <f>IF(G295="","",_xlfn.IFNA(VLOOKUP(G295,'سجل المشتريات'!F:N,8,0),"غير مسجلة في المشتريات"))</f>
        <v xml:space="preserve">لتر </v>
      </c>
      <c r="J295" s="26" t="str">
        <f>_xlfn.IFNA(VLOOKUP(F295,الاوردرات!$B$1:$C$600,2,0),"")</f>
        <v>سبرينج + وينتر</v>
      </c>
      <c r="K295" s="52"/>
      <c r="M295" s="105">
        <f>IF(G295="","",_xlfn.IFNA((VLOOKUP(G295,help!L:M,2,0))*H295,_xlfn.IFNA((VLOOKUP(G295,help!P:Q,2,0))*H295,"غير مسجلة في المشتريات")))</f>
        <v>2</v>
      </c>
    </row>
    <row r="296" spans="2:13" ht="30.75" hidden="1" thickBot="1" x14ac:dyDescent="0.3">
      <c r="B296" s="13">
        <f>COUNTIFS($G$3:G296,'تقرير استهلاك خامات'!$D$4)</f>
        <v>2</v>
      </c>
      <c r="C296" s="13">
        <f>COUNTIFS($F$3:F296,'تقرير منتج تام'!$E$4)</f>
        <v>10</v>
      </c>
      <c r="D296" s="37" t="s">
        <v>12</v>
      </c>
      <c r="E296" s="38">
        <v>45189</v>
      </c>
      <c r="F296" s="28">
        <v>23</v>
      </c>
      <c r="G296" s="39" t="s">
        <v>66</v>
      </c>
      <c r="H296" s="40">
        <v>0.03</v>
      </c>
      <c r="I296" s="107" t="str">
        <f>IF(G296="","",_xlfn.IFNA(VLOOKUP(G296,'سجل المشتريات'!F:N,8,0),"غير مسجلة في المشتريات"))</f>
        <v>كيلو</v>
      </c>
      <c r="J296" s="26" t="str">
        <f>_xlfn.IFNA(VLOOKUP(F296,الاوردرات!$B$1:$C$600,2,0),"")</f>
        <v>سبرينج + وينتر</v>
      </c>
      <c r="K296" s="52"/>
      <c r="M296" s="105">
        <f>IF(G296="","",_xlfn.IFNA((VLOOKUP(G296,help!L:M,2,0))*H296,_xlfn.IFNA((VLOOKUP(G296,help!P:Q,2,0))*H296,"غير مسجلة في المشتريات")))</f>
        <v>2.1</v>
      </c>
    </row>
    <row r="297" spans="2:13" ht="30.75" hidden="1" thickBot="1" x14ac:dyDescent="0.3">
      <c r="B297" s="13">
        <f>COUNTIFS($G$3:G297,'تقرير استهلاك خامات'!$D$4)</f>
        <v>2</v>
      </c>
      <c r="C297" s="13">
        <f>COUNTIFS($F$3:F297,'تقرير منتج تام'!$E$4)</f>
        <v>10</v>
      </c>
      <c r="D297" s="37" t="s">
        <v>153</v>
      </c>
      <c r="E297" s="38">
        <v>45187</v>
      </c>
      <c r="F297" s="28">
        <v>24</v>
      </c>
      <c r="G297" s="39" t="s">
        <v>85</v>
      </c>
      <c r="H297" s="40">
        <v>0.5</v>
      </c>
      <c r="I297" s="107" t="str">
        <f>IF(G297="","",_xlfn.IFNA(VLOOKUP(G297,'سجل المشتريات'!F:N,8,0),"غير مسجلة في المشتريات"))</f>
        <v xml:space="preserve">لتر </v>
      </c>
      <c r="J297" s="26" t="str">
        <f>_xlfn.IFNA(VLOOKUP(F297,الاوردرات!$B$1:$C$600,2,0),"")</f>
        <v>بروك + رو</v>
      </c>
      <c r="K297" s="52"/>
      <c r="M297" s="105">
        <f>IF(G297="","",_xlfn.IFNA((VLOOKUP(G297,help!L:M,2,0))*H297,_xlfn.IFNA((VLOOKUP(G297,help!P:Q,2,0))*H297,"غير مسجلة في المشتريات")))</f>
        <v>50</v>
      </c>
    </row>
    <row r="298" spans="2:13" ht="30.75" hidden="1" thickBot="1" x14ac:dyDescent="0.3">
      <c r="B298" s="13">
        <f>COUNTIFS($G$3:G298,'تقرير استهلاك خامات'!$D$4)</f>
        <v>2</v>
      </c>
      <c r="C298" s="13">
        <f>COUNTIFS($F$3:F298,'تقرير منتج تام'!$E$4)</f>
        <v>10</v>
      </c>
      <c r="D298" s="37" t="s">
        <v>153</v>
      </c>
      <c r="E298" s="38">
        <v>45187</v>
      </c>
      <c r="F298" s="28">
        <v>24</v>
      </c>
      <c r="G298" s="39" t="s">
        <v>205</v>
      </c>
      <c r="H298" s="40">
        <v>0.5</v>
      </c>
      <c r="I298" s="107" t="str">
        <f>IF(G298="","",_xlfn.IFNA(VLOOKUP(G298,'سجل المشتريات'!F:N,8,0),"غير مسجلة في المشتريات"))</f>
        <v xml:space="preserve">لتر </v>
      </c>
      <c r="J298" s="26" t="str">
        <f>_xlfn.IFNA(VLOOKUP(F298,الاوردرات!$B$1:$C$600,2,0),"")</f>
        <v>بروك + رو</v>
      </c>
      <c r="K298" s="52"/>
      <c r="M298" s="105">
        <f>IF(G298="","",_xlfn.IFNA((VLOOKUP(G298,help!L:M,2,0))*H298,_xlfn.IFNA((VLOOKUP(G298,help!P:Q,2,0))*H298,"غير مسجلة في المشتريات")))</f>
        <v>0</v>
      </c>
    </row>
    <row r="299" spans="2:13" ht="30.75" hidden="1" thickBot="1" x14ac:dyDescent="0.3">
      <c r="B299" s="13">
        <f>COUNTIFS($G$3:G299,'تقرير استهلاك خامات'!$D$4)</f>
        <v>2</v>
      </c>
      <c r="C299" s="13">
        <f>COUNTIFS($F$3:F299,'تقرير منتج تام'!$E$4)</f>
        <v>10</v>
      </c>
      <c r="D299" s="37" t="s">
        <v>153</v>
      </c>
      <c r="E299" s="38">
        <v>45187</v>
      </c>
      <c r="F299" s="28">
        <v>24</v>
      </c>
      <c r="G299" s="39" t="s">
        <v>206</v>
      </c>
      <c r="H299" s="40">
        <v>1</v>
      </c>
      <c r="I299" s="107" t="str">
        <f>IF(G299="","",_xlfn.IFNA(VLOOKUP(G299,'سجل المشتريات'!F:N,8,0),"غير مسجلة في المشتريات"))</f>
        <v>كيلو</v>
      </c>
      <c r="J299" s="26" t="str">
        <f>_xlfn.IFNA(VLOOKUP(F299,الاوردرات!$B$1:$C$600,2,0),"")</f>
        <v>بروك + رو</v>
      </c>
      <c r="K299" s="52"/>
      <c r="M299" s="105">
        <f>IF(G299="","",_xlfn.IFNA((VLOOKUP(G299,help!L:M,2,0))*H299,_xlfn.IFNA((VLOOKUP(G299,help!P:Q,2,0))*H299,"غير مسجلة في المشتريات")))</f>
        <v>138.75</v>
      </c>
    </row>
    <row r="300" spans="2:13" ht="30.75" hidden="1" thickBot="1" x14ac:dyDescent="0.3">
      <c r="B300" s="13">
        <f>COUNTIFS($G$3:G300,'تقرير استهلاك خامات'!$D$4)</f>
        <v>2</v>
      </c>
      <c r="C300" s="13">
        <f>COUNTIFS($F$3:F300,'تقرير منتج تام'!$E$4)</f>
        <v>10</v>
      </c>
      <c r="D300" s="37" t="s">
        <v>153</v>
      </c>
      <c r="E300" s="38">
        <v>45187</v>
      </c>
      <c r="F300" s="28">
        <v>24</v>
      </c>
      <c r="G300" s="39" t="s">
        <v>56</v>
      </c>
      <c r="H300" s="40">
        <v>50</v>
      </c>
      <c r="I300" s="107" t="str">
        <f>IF(G300="","",_xlfn.IFNA(VLOOKUP(G300,'سجل المشتريات'!F:N,8,0),"غير مسجلة في المشتريات"))</f>
        <v>جرام</v>
      </c>
      <c r="J300" s="26" t="str">
        <f>_xlfn.IFNA(VLOOKUP(F300,الاوردرات!$B$1:$C$600,2,0),"")</f>
        <v>بروك + رو</v>
      </c>
      <c r="K300" s="52"/>
      <c r="M300" s="105">
        <f>IF(G300="","",_xlfn.IFNA((VLOOKUP(G300,help!L:M,2,0))*H300,_xlfn.IFNA((VLOOKUP(G300,help!P:Q,2,0))*H300,"غير مسجلة في المشتريات")))</f>
        <v>14.000000000000002</v>
      </c>
    </row>
    <row r="301" spans="2:13" ht="30.75" hidden="1" thickBot="1" x14ac:dyDescent="0.3">
      <c r="B301" s="13">
        <f>COUNTIFS($G$3:G301,'تقرير استهلاك خامات'!$D$4)</f>
        <v>2</v>
      </c>
      <c r="C301" s="13">
        <f>COUNTIFS($F$3:F301,'تقرير منتج تام'!$E$4)</f>
        <v>10</v>
      </c>
      <c r="D301" s="37" t="s">
        <v>11</v>
      </c>
      <c r="E301" s="38">
        <v>45188</v>
      </c>
      <c r="F301" s="28">
        <v>24</v>
      </c>
      <c r="G301" s="39" t="s">
        <v>54</v>
      </c>
      <c r="H301" s="40">
        <v>40</v>
      </c>
      <c r="I301" s="107" t="str">
        <f>IF(G301="","",_xlfn.IFNA(VLOOKUP(G301,'سجل المشتريات'!F:N,8,0),"غير مسجلة في المشتريات"))</f>
        <v>جرام</v>
      </c>
      <c r="J301" s="26" t="str">
        <f>_xlfn.IFNA(VLOOKUP(F301,الاوردرات!$B$1:$C$600,2,0),"")</f>
        <v>بروك + رو</v>
      </c>
      <c r="K301" s="52"/>
      <c r="M301" s="105">
        <f>IF(G301="","",_xlfn.IFNA((VLOOKUP(G301,help!L:M,2,0))*H301,_xlfn.IFNA((VLOOKUP(G301,help!P:Q,2,0))*H301,"غير مسجلة في المشتريات")))</f>
        <v>14.079999999999998</v>
      </c>
    </row>
    <row r="302" spans="2:13" ht="30.75" hidden="1" thickBot="1" x14ac:dyDescent="0.3">
      <c r="B302" s="13">
        <f>COUNTIFS($G$3:G302,'تقرير استهلاك خامات'!$D$4)</f>
        <v>2</v>
      </c>
      <c r="C302" s="13">
        <f>COUNTIFS($F$3:F302,'تقرير منتج تام'!$E$4)</f>
        <v>10</v>
      </c>
      <c r="D302" s="37" t="s">
        <v>11</v>
      </c>
      <c r="E302" s="38">
        <v>45188</v>
      </c>
      <c r="F302" s="28">
        <v>24</v>
      </c>
      <c r="G302" s="39" t="s">
        <v>72</v>
      </c>
      <c r="H302" s="40">
        <v>0.08</v>
      </c>
      <c r="I302" s="107" t="str">
        <f>IF(G302="","",_xlfn.IFNA(VLOOKUP(G302,'سجل المشتريات'!F:N,8,0),"غير مسجلة في المشتريات"))</f>
        <v>زجاجة</v>
      </c>
      <c r="J302" s="26" t="str">
        <f>_xlfn.IFNA(VLOOKUP(F302,الاوردرات!$B$1:$C$600,2,0),"")</f>
        <v>بروك + رو</v>
      </c>
      <c r="K302" s="52"/>
      <c r="M302" s="105">
        <f>IF(G302="","",_xlfn.IFNA((VLOOKUP(G302,help!L:M,2,0))*H302,_xlfn.IFNA((VLOOKUP(G302,help!P:Q,2,0))*H302,"غير مسجلة في المشتريات")))</f>
        <v>6</v>
      </c>
    </row>
    <row r="303" spans="2:13" ht="30.75" hidden="1" thickBot="1" x14ac:dyDescent="0.3">
      <c r="B303" s="13">
        <f>COUNTIFS($G$3:G303,'تقرير استهلاك خامات'!$D$4)</f>
        <v>2</v>
      </c>
      <c r="C303" s="13">
        <f>COUNTIFS($F$3:F303,'تقرير منتج تام'!$E$4)</f>
        <v>10</v>
      </c>
      <c r="D303" s="37" t="s">
        <v>11</v>
      </c>
      <c r="E303" s="38">
        <v>45188</v>
      </c>
      <c r="F303" s="28">
        <v>24</v>
      </c>
      <c r="G303" s="39" t="s">
        <v>85</v>
      </c>
      <c r="H303" s="40">
        <v>0.5</v>
      </c>
      <c r="I303" s="107" t="str">
        <f>IF(G303="","",_xlfn.IFNA(VLOOKUP(G303,'سجل المشتريات'!F:N,8,0),"غير مسجلة في المشتريات"))</f>
        <v xml:space="preserve">لتر </v>
      </c>
      <c r="J303" s="26" t="str">
        <f>_xlfn.IFNA(VLOOKUP(F303,الاوردرات!$B$1:$C$600,2,0),"")</f>
        <v>بروك + رو</v>
      </c>
      <c r="K303" s="52"/>
      <c r="M303" s="105">
        <f>IF(G303="","",_xlfn.IFNA((VLOOKUP(G303,help!L:M,2,0))*H303,_xlfn.IFNA((VLOOKUP(G303,help!P:Q,2,0))*H303,"غير مسجلة في المشتريات")))</f>
        <v>50</v>
      </c>
    </row>
    <row r="304" spans="2:13" ht="30.75" hidden="1" thickBot="1" x14ac:dyDescent="0.3">
      <c r="B304" s="13">
        <f>COUNTIFS($G$3:G304,'تقرير استهلاك خامات'!$D$4)</f>
        <v>2</v>
      </c>
      <c r="C304" s="13">
        <f>COUNTIFS($F$3:F304,'تقرير منتج تام'!$E$4)</f>
        <v>10</v>
      </c>
      <c r="D304" s="37" t="s">
        <v>11</v>
      </c>
      <c r="E304" s="38">
        <v>45188</v>
      </c>
      <c r="F304" s="28">
        <v>24</v>
      </c>
      <c r="G304" s="39" t="s">
        <v>108</v>
      </c>
      <c r="H304" s="40">
        <v>3.9</v>
      </c>
      <c r="I304" s="107" t="str">
        <f>IF(G304="","",_xlfn.IFNA(VLOOKUP(G304,'سجل المشتريات'!F:N,8,0),"غير مسجلة في المشتريات"))</f>
        <v xml:space="preserve">لتر </v>
      </c>
      <c r="J304" s="26" t="str">
        <f>_xlfn.IFNA(VLOOKUP(F304,الاوردرات!$B$1:$C$600,2,0),"")</f>
        <v>بروك + رو</v>
      </c>
      <c r="K304" s="52"/>
      <c r="M304" s="105">
        <f>IF(G304="","",_xlfn.IFNA((VLOOKUP(G304,help!L:M,2,0))*H304,_xlfn.IFNA((VLOOKUP(G304,help!P:Q,2,0))*H304,"غير مسجلة في المشتريات")))</f>
        <v>126.99999999999999</v>
      </c>
    </row>
    <row r="305" spans="2:13" ht="30.75" hidden="1" thickBot="1" x14ac:dyDescent="0.3">
      <c r="B305" s="13">
        <f>COUNTIFS($G$3:G305,'تقرير استهلاك خامات'!$D$4)</f>
        <v>2</v>
      </c>
      <c r="C305" s="13">
        <f>COUNTIFS($F$3:F305,'تقرير منتج تام'!$E$4)</f>
        <v>10</v>
      </c>
      <c r="D305" s="37" t="s">
        <v>11</v>
      </c>
      <c r="E305" s="38">
        <v>45188</v>
      </c>
      <c r="F305" s="28">
        <v>24</v>
      </c>
      <c r="G305" s="39" t="s">
        <v>218</v>
      </c>
      <c r="H305" s="40">
        <v>0.25</v>
      </c>
      <c r="I305" s="107" t="str">
        <f>IF(G305="","",_xlfn.IFNA(VLOOKUP(G305,'سجل المشتريات'!F:N,8,0),"غير مسجلة في المشتريات"))</f>
        <v>كيلو</v>
      </c>
      <c r="J305" s="26" t="str">
        <f>_xlfn.IFNA(VLOOKUP(F305,الاوردرات!$B$1:$C$600,2,0),"")</f>
        <v>بروك + رو</v>
      </c>
      <c r="K305" s="52"/>
      <c r="M305" s="105">
        <f>IF(G305="","",_xlfn.IFNA((VLOOKUP(G305,help!L:M,2,0))*H305,_xlfn.IFNA((VLOOKUP(G305,help!P:Q,2,0))*H305,"غير مسجلة في المشتريات")))</f>
        <v>30</v>
      </c>
    </row>
    <row r="306" spans="2:13" ht="30.75" hidden="1" thickBot="1" x14ac:dyDescent="0.3">
      <c r="B306" s="13">
        <f>COUNTIFS($G$3:G306,'تقرير استهلاك خامات'!$D$4)</f>
        <v>2</v>
      </c>
      <c r="C306" s="13">
        <f>COUNTIFS($F$3:F306,'تقرير منتج تام'!$E$4)</f>
        <v>10</v>
      </c>
      <c r="D306" s="37" t="s">
        <v>12</v>
      </c>
      <c r="E306" s="38">
        <v>45189</v>
      </c>
      <c r="F306" s="28">
        <v>25</v>
      </c>
      <c r="G306" s="39" t="s">
        <v>206</v>
      </c>
      <c r="H306" s="40"/>
      <c r="I306" s="107" t="str">
        <f>IF(G306="","",_xlfn.IFNA(VLOOKUP(G306,'سجل المشتريات'!F:N,8,0),"غير مسجلة في المشتريات"))</f>
        <v>كيلو</v>
      </c>
      <c r="J306" s="26" t="str">
        <f>_xlfn.IFNA(VLOOKUP(F306,الاوردرات!$B$1:$C$600,2,0),"")</f>
        <v xml:space="preserve">رو </v>
      </c>
      <c r="K306" s="52"/>
      <c r="M306" s="105">
        <f>IF(G306="","",_xlfn.IFNA((VLOOKUP(G306,help!L:M,2,0))*H306,_xlfn.IFNA((VLOOKUP(G306,help!P:Q,2,0))*H306,"غير مسجلة في المشتريات")))</f>
        <v>0</v>
      </c>
    </row>
    <row r="307" spans="2:13" ht="30.75" hidden="1" thickBot="1" x14ac:dyDescent="0.3">
      <c r="B307" s="13">
        <f>COUNTIFS($G$3:G307,'تقرير استهلاك خامات'!$D$4)</f>
        <v>2</v>
      </c>
      <c r="C307" s="13">
        <f>COUNTIFS($F$3:F307,'تقرير منتج تام'!$E$4)</f>
        <v>10</v>
      </c>
      <c r="D307" s="37" t="s">
        <v>13</v>
      </c>
      <c r="E307" s="38">
        <v>45190</v>
      </c>
      <c r="F307" s="28">
        <v>25</v>
      </c>
      <c r="G307" s="39" t="s">
        <v>56</v>
      </c>
      <c r="H307" s="40"/>
      <c r="I307" s="107" t="str">
        <f>IF(G307="","",_xlfn.IFNA(VLOOKUP(G307,'سجل المشتريات'!F:N,8,0),"غير مسجلة في المشتريات"))</f>
        <v>جرام</v>
      </c>
      <c r="J307" s="26" t="str">
        <f>_xlfn.IFNA(VLOOKUP(F307,الاوردرات!$B$1:$C$600,2,0),"")</f>
        <v xml:space="preserve">رو </v>
      </c>
      <c r="K307" s="52"/>
      <c r="M307" s="105">
        <f>IF(G307="","",_xlfn.IFNA((VLOOKUP(G307,help!L:M,2,0))*H307,_xlfn.IFNA((VLOOKUP(G307,help!P:Q,2,0))*H307,"غير مسجلة في المشتريات")))</f>
        <v>0</v>
      </c>
    </row>
    <row r="308" spans="2:13" ht="30.75" hidden="1" thickBot="1" x14ac:dyDescent="0.3">
      <c r="B308" s="13">
        <f>COUNTIFS($G$3:G308,'تقرير استهلاك خامات'!$D$4)</f>
        <v>2</v>
      </c>
      <c r="C308" s="13">
        <f>COUNTIFS($F$3:F308,'تقرير منتج تام'!$E$4)</f>
        <v>10</v>
      </c>
      <c r="D308" s="37" t="s">
        <v>13</v>
      </c>
      <c r="E308" s="38">
        <v>45190</v>
      </c>
      <c r="F308" s="28">
        <v>25</v>
      </c>
      <c r="G308" s="39" t="s">
        <v>85</v>
      </c>
      <c r="H308" s="40"/>
      <c r="I308" s="107" t="str">
        <f>IF(G308="","",_xlfn.IFNA(VLOOKUP(G308,'سجل المشتريات'!F:N,8,0),"غير مسجلة في المشتريات"))</f>
        <v xml:space="preserve">لتر </v>
      </c>
      <c r="J308" s="26" t="str">
        <f>_xlfn.IFNA(VLOOKUP(F308,الاوردرات!$B$1:$C$600,2,0),"")</f>
        <v xml:space="preserve">رو </v>
      </c>
      <c r="K308" s="52"/>
      <c r="M308" s="105">
        <f>IF(G308="","",_xlfn.IFNA((VLOOKUP(G308,help!L:M,2,0))*H308,_xlfn.IFNA((VLOOKUP(G308,help!P:Q,2,0))*H308,"غير مسجلة في المشتريات")))</f>
        <v>0</v>
      </c>
    </row>
    <row r="309" spans="2:13" ht="30.75" hidden="1" thickBot="1" x14ac:dyDescent="0.3">
      <c r="B309" s="13">
        <f>COUNTIFS($G$3:G309,'تقرير استهلاك خامات'!$D$4)</f>
        <v>2</v>
      </c>
      <c r="C309" s="13">
        <f>COUNTIFS($F$3:F309,'تقرير منتج تام'!$E$4)</f>
        <v>10</v>
      </c>
      <c r="D309" s="37" t="s">
        <v>13</v>
      </c>
      <c r="E309" s="38">
        <v>45190</v>
      </c>
      <c r="F309" s="28">
        <v>25</v>
      </c>
      <c r="G309" s="39" t="s">
        <v>72</v>
      </c>
      <c r="H309" s="40"/>
      <c r="I309" s="107" t="str">
        <f>IF(G309="","",_xlfn.IFNA(VLOOKUP(G309,'سجل المشتريات'!F:N,8,0),"غير مسجلة في المشتريات"))</f>
        <v>زجاجة</v>
      </c>
      <c r="J309" s="26" t="str">
        <f>_xlfn.IFNA(VLOOKUP(F309,الاوردرات!$B$1:$C$600,2,0),"")</f>
        <v xml:space="preserve">رو </v>
      </c>
      <c r="K309" s="52"/>
      <c r="M309" s="105">
        <f>IF(G309="","",_xlfn.IFNA((VLOOKUP(G309,help!L:M,2,0))*H309,_xlfn.IFNA((VLOOKUP(G309,help!P:Q,2,0))*H309,"غير مسجلة في المشتريات")))</f>
        <v>0</v>
      </c>
    </row>
    <row r="310" spans="2:13" ht="30.75" hidden="1" thickBot="1" x14ac:dyDescent="0.3">
      <c r="B310" s="13">
        <f>COUNTIFS($G$3:G310,'تقرير استهلاك خامات'!$D$4)</f>
        <v>2</v>
      </c>
      <c r="C310" s="13">
        <f>COUNTIFS($F$3:F310,'تقرير منتج تام'!$E$4)</f>
        <v>10</v>
      </c>
      <c r="D310" s="37" t="s">
        <v>13</v>
      </c>
      <c r="E310" s="38">
        <v>45190</v>
      </c>
      <c r="F310" s="28">
        <v>25</v>
      </c>
      <c r="G310" s="39" t="s">
        <v>108</v>
      </c>
      <c r="H310" s="40"/>
      <c r="I310" s="107" t="str">
        <f>IF(G310="","",_xlfn.IFNA(VLOOKUP(G310,'سجل المشتريات'!F:N,8,0),"غير مسجلة في المشتريات"))</f>
        <v xml:space="preserve">لتر </v>
      </c>
      <c r="J310" s="26" t="str">
        <f>_xlfn.IFNA(VLOOKUP(F310,الاوردرات!$B$1:$C$600,2,0),"")</f>
        <v xml:space="preserve">رو </v>
      </c>
      <c r="K310" s="52"/>
      <c r="M310" s="105">
        <f>IF(G310="","",_xlfn.IFNA((VLOOKUP(G310,help!L:M,2,0))*H310,_xlfn.IFNA((VLOOKUP(G310,help!P:Q,2,0))*H310,"غير مسجلة في المشتريات")))</f>
        <v>0</v>
      </c>
    </row>
    <row r="311" spans="2:13" ht="30.75" hidden="1" thickBot="1" x14ac:dyDescent="0.3">
      <c r="B311" s="13">
        <f>COUNTIFS($G$3:G311,'تقرير استهلاك خامات'!$D$4)</f>
        <v>2</v>
      </c>
      <c r="C311" s="13">
        <f>COUNTIFS($F$3:F311,'تقرير منتج تام'!$E$4)</f>
        <v>10</v>
      </c>
      <c r="D311" s="37" t="s">
        <v>13</v>
      </c>
      <c r="E311" s="38">
        <v>45190</v>
      </c>
      <c r="F311" s="28">
        <v>25</v>
      </c>
      <c r="G311" s="39" t="s">
        <v>218</v>
      </c>
      <c r="H311" s="40"/>
      <c r="I311" s="107" t="str">
        <f>IF(G311="","",_xlfn.IFNA(VLOOKUP(G311,'سجل المشتريات'!F:N,8,0),"غير مسجلة في المشتريات"))</f>
        <v>كيلو</v>
      </c>
      <c r="J311" s="26" t="str">
        <f>_xlfn.IFNA(VLOOKUP(F311,الاوردرات!$B$1:$C$600,2,0),"")</f>
        <v xml:space="preserve">رو </v>
      </c>
      <c r="K311" s="52"/>
      <c r="M311" s="105">
        <f>IF(G311="","",_xlfn.IFNA((VLOOKUP(G311,help!L:M,2,0))*H311,_xlfn.IFNA((VLOOKUP(G311,help!P:Q,2,0))*H311,"غير مسجلة في المشتريات")))</f>
        <v>0</v>
      </c>
    </row>
    <row r="312" spans="2:13" ht="30.75" thickBot="1" x14ac:dyDescent="0.3">
      <c r="B312" s="13">
        <f>COUNTIFS($G$3:G312,'تقرير استهلاك خامات'!$D$4)</f>
        <v>2</v>
      </c>
      <c r="C312" s="13">
        <f>COUNTIFS($F$3:F312,'تقرير منتج تام'!$E$4)</f>
        <v>10</v>
      </c>
      <c r="D312" s="37" t="s">
        <v>12</v>
      </c>
      <c r="E312" s="38">
        <v>45182</v>
      </c>
      <c r="F312" s="28">
        <v>27</v>
      </c>
      <c r="G312" s="39" t="s">
        <v>206</v>
      </c>
      <c r="H312" s="40">
        <v>2</v>
      </c>
      <c r="I312" s="107" t="str">
        <f>IF(G312="","",_xlfn.IFNA(VLOOKUP(G312,'سجل المشتريات'!F:N,8,0),"غير مسجلة في المشتريات"))</f>
        <v>كيلو</v>
      </c>
      <c r="J312" s="26" t="str">
        <f>_xlfn.IFNA(VLOOKUP(F312,الاوردرات!$B$1:$C$600,2,0),"")</f>
        <v>بوا</v>
      </c>
      <c r="K312" s="52"/>
      <c r="M312" s="105">
        <f>IF(G312="","",_xlfn.IFNA((VLOOKUP(G312,help!L:M,2,0))*H312,_xlfn.IFNA((VLOOKUP(G312,help!P:Q,2,0))*H312,"غير مسجلة في المشتريات")))</f>
        <v>277.5</v>
      </c>
    </row>
    <row r="313" spans="2:13" ht="30.75" thickBot="1" x14ac:dyDescent="0.3">
      <c r="D313" s="37" t="s">
        <v>12</v>
      </c>
      <c r="E313" s="38">
        <v>45182</v>
      </c>
      <c r="F313" s="28">
        <v>27</v>
      </c>
      <c r="G313" s="39" t="s">
        <v>108</v>
      </c>
      <c r="H313" s="40">
        <v>1.95</v>
      </c>
      <c r="I313" s="107" t="str">
        <f>IF(G313="","",_xlfn.IFNA(VLOOKUP(G313,'سجل المشتريات'!F:N,8,0),"غير مسجلة في المشتريات"))</f>
        <v xml:space="preserve">لتر </v>
      </c>
      <c r="J313" s="26" t="str">
        <f>_xlfn.IFNA(VLOOKUP(F313,الاوردرات!$B$1:$C$600,2,0),"")</f>
        <v>بوا</v>
      </c>
      <c r="K313" s="52"/>
      <c r="M313" s="105">
        <f>IF(G313="","",_xlfn.IFNA((VLOOKUP(G313,help!L:M,2,0))*H313,_xlfn.IFNA((VLOOKUP(G313,help!P:Q,2,0))*H313,"غير مسجلة في المشتريات")))</f>
        <v>63.499999999999993</v>
      </c>
    </row>
    <row r="314" spans="2:13" ht="30.75" thickBot="1" x14ac:dyDescent="0.3">
      <c r="D314" s="37" t="s">
        <v>10</v>
      </c>
      <c r="E314" s="38">
        <v>45187</v>
      </c>
      <c r="F314" s="28">
        <v>27</v>
      </c>
      <c r="G314" s="39" t="s">
        <v>208</v>
      </c>
      <c r="H314" s="40">
        <v>2</v>
      </c>
      <c r="I314" s="107" t="str">
        <f>IF(G314="","",_xlfn.IFNA(VLOOKUP(G314,'سجل المشتريات'!F:N,8,0),"غير مسجلة في المشتريات"))</f>
        <v>كيلو</v>
      </c>
      <c r="J314" s="26" t="str">
        <f>_xlfn.IFNA(VLOOKUP(F314,الاوردرات!$B$1:$C$600,2,0),"")</f>
        <v>بوا</v>
      </c>
      <c r="K314" s="52"/>
      <c r="M314" s="105">
        <f>IF(G314="","",_xlfn.IFNA((VLOOKUP(G314,help!L:M,2,0))*H314,_xlfn.IFNA((VLOOKUP(G314,help!P:Q,2,0))*H314,"غير مسجلة في المشتريات")))</f>
        <v>140</v>
      </c>
    </row>
    <row r="315" spans="2:13" ht="30.75" thickBot="1" x14ac:dyDescent="0.3">
      <c r="D315" s="37" t="s">
        <v>10</v>
      </c>
      <c r="E315" s="38">
        <v>45187</v>
      </c>
      <c r="F315" s="28">
        <v>27</v>
      </c>
      <c r="G315" s="39" t="s">
        <v>205</v>
      </c>
      <c r="H315" s="40">
        <v>0.5</v>
      </c>
      <c r="I315" s="107" t="str">
        <f>IF(G315="","",_xlfn.IFNA(VLOOKUP(G315,'سجل المشتريات'!F:N,8,0),"غير مسجلة في المشتريات"))</f>
        <v xml:space="preserve">لتر </v>
      </c>
      <c r="J315" s="26" t="str">
        <f>_xlfn.IFNA(VLOOKUP(F315,الاوردرات!$B$1:$C$600,2,0),"")</f>
        <v>بوا</v>
      </c>
      <c r="K315" s="52"/>
      <c r="M315" s="105">
        <f>IF(G315="","",_xlfn.IFNA((VLOOKUP(G315,help!L:M,2,0))*H315,_xlfn.IFNA((VLOOKUP(G315,help!P:Q,2,0))*H315,"غير مسجلة في المشتريات")))</f>
        <v>0</v>
      </c>
    </row>
    <row r="316" spans="2:13" ht="30.75" thickBot="1" x14ac:dyDescent="0.3">
      <c r="B316" s="13">
        <f>COUNTIFS($G$3:G316,'تقرير استهلاك خامات'!$D$4)</f>
        <v>2</v>
      </c>
      <c r="C316" s="13">
        <f>COUNTIFS($F$3:F316,'تقرير منتج تام'!$E$4)</f>
        <v>10</v>
      </c>
      <c r="D316" s="37" t="s">
        <v>10</v>
      </c>
      <c r="E316" s="38">
        <v>45187</v>
      </c>
      <c r="F316" s="28">
        <v>27</v>
      </c>
      <c r="G316" s="39" t="s">
        <v>54</v>
      </c>
      <c r="H316" s="40">
        <v>0.125</v>
      </c>
      <c r="I316" s="107" t="str">
        <f>IF(G316="","",_xlfn.IFNA(VLOOKUP(G316,'سجل المشتريات'!F:N,8,0),"غير مسجلة في المشتريات"))</f>
        <v>جرام</v>
      </c>
      <c r="J316" s="26" t="str">
        <f>_xlfn.IFNA(VLOOKUP(F316,الاوردرات!$B$1:$C$600,2,0),"")</f>
        <v>بوا</v>
      </c>
      <c r="K316" s="52"/>
      <c r="M316" s="105">
        <f>IF(G316="","",_xlfn.IFNA((VLOOKUP(G316,help!L:M,2,0))*H316,_xlfn.IFNA((VLOOKUP(G316,help!P:Q,2,0))*H316,"غير مسجلة في المشتريات")))</f>
        <v>4.3999999999999997E-2</v>
      </c>
    </row>
    <row r="317" spans="2:13" ht="30.75" thickBot="1" x14ac:dyDescent="0.3">
      <c r="B317" s="13">
        <f>COUNTIFS($G$3:G317,'تقرير استهلاك خامات'!$D$4)</f>
        <v>2</v>
      </c>
      <c r="C317" s="13">
        <f>COUNTIFS($F$3:F317,'تقرير منتج تام'!$E$4)</f>
        <v>10</v>
      </c>
      <c r="D317" s="37" t="s">
        <v>10</v>
      </c>
      <c r="E317" s="38">
        <v>45187</v>
      </c>
      <c r="F317" s="28">
        <v>27</v>
      </c>
      <c r="G317" s="39" t="s">
        <v>333</v>
      </c>
      <c r="H317" s="40">
        <v>0.1</v>
      </c>
      <c r="I317" s="107" t="s">
        <v>150</v>
      </c>
      <c r="J317" s="26" t="str">
        <f>_xlfn.IFNA(VLOOKUP(F317,الاوردرات!$B$1:$C$600,2,0),"")</f>
        <v>بوا</v>
      </c>
      <c r="K317" s="52"/>
      <c r="M317" s="105">
        <f>IF(G317="","",_xlfn.IFNA((VLOOKUP(G317,help!L:M,2,0))*H317,_xlfn.IFNA((VLOOKUP(G317,help!P:Q,2,0))*H317,"غير مسجلة في المشتريات")))</f>
        <v>10.5</v>
      </c>
    </row>
    <row r="318" spans="2:13" ht="30.75" thickBot="1" x14ac:dyDescent="0.3">
      <c r="B318" s="13">
        <f>COUNTIFS($G$3:G318,'تقرير استهلاك خامات'!$D$4)</f>
        <v>2</v>
      </c>
      <c r="C318" s="13">
        <f>COUNTIFS($F$3:F318,'تقرير منتج تام'!$E$4)</f>
        <v>10</v>
      </c>
      <c r="D318" s="37" t="s">
        <v>11</v>
      </c>
      <c r="E318" s="38">
        <v>45188</v>
      </c>
      <c r="F318" s="28">
        <v>27</v>
      </c>
      <c r="G318" s="39" t="s">
        <v>54</v>
      </c>
      <c r="H318" s="40">
        <v>0.2</v>
      </c>
      <c r="I318" s="107" t="str">
        <f>IF(G318="","",_xlfn.IFNA(VLOOKUP(G318,'سجل المشتريات'!F:N,8,0),"غير مسجلة في المشتريات"))</f>
        <v>جرام</v>
      </c>
      <c r="J318" s="26" t="str">
        <f>_xlfn.IFNA(VLOOKUP(F318,الاوردرات!$B$1:$C$600,2,0),"")</f>
        <v>بوا</v>
      </c>
      <c r="K318" s="52"/>
      <c r="M318" s="105">
        <f>IF(G318="","",_xlfn.IFNA((VLOOKUP(G318,help!L:M,2,0))*H318,_xlfn.IFNA((VLOOKUP(G318,help!P:Q,2,0))*H318,"غير مسجلة في المشتريات")))</f>
        <v>7.0400000000000004E-2</v>
      </c>
    </row>
    <row r="319" spans="2:13" ht="30.75" thickBot="1" x14ac:dyDescent="0.3">
      <c r="B319" s="13">
        <f>COUNTIFS($G$3:G319,'تقرير استهلاك خامات'!$D$4)</f>
        <v>2</v>
      </c>
      <c r="C319" s="13">
        <f>COUNTIFS($F$3:F319,'تقرير منتج تام'!$E$4)</f>
        <v>10</v>
      </c>
      <c r="D319" s="37" t="s">
        <v>11</v>
      </c>
      <c r="E319" s="38">
        <v>45188</v>
      </c>
      <c r="F319" s="28">
        <v>27</v>
      </c>
      <c r="G319" s="39" t="s">
        <v>210</v>
      </c>
      <c r="H319" s="40">
        <v>1</v>
      </c>
      <c r="I319" s="107" t="str">
        <f>IF(G319="","",_xlfn.IFNA(VLOOKUP(G319,'سجل المشتريات'!F:N,8,0),"غير مسجلة في المشتريات"))</f>
        <v>كيلو</v>
      </c>
      <c r="J319" s="26" t="str">
        <f>_xlfn.IFNA(VLOOKUP(F319,الاوردرات!$B$1:$C$600,2,0),"")</f>
        <v>بوا</v>
      </c>
      <c r="K319" s="52"/>
      <c r="M319" s="105">
        <f>IF(G319="","",_xlfn.IFNA((VLOOKUP(G319,help!L:M,2,0))*H319,_xlfn.IFNA((VLOOKUP(G319,help!P:Q,2,0))*H319,"غير مسجلة في المشتريات")))</f>
        <v>54.65</v>
      </c>
    </row>
    <row r="320" spans="2:13" ht="30.75" thickBot="1" x14ac:dyDescent="0.3">
      <c r="B320" s="13">
        <f>COUNTIFS($G$3:G320,'تقرير استهلاك خامات'!$D$4)</f>
        <v>2</v>
      </c>
      <c r="C320" s="13">
        <f>COUNTIFS($F$3:F320,'تقرير منتج تام'!$E$4)</f>
        <v>10</v>
      </c>
      <c r="D320" s="37" t="s">
        <v>11</v>
      </c>
      <c r="E320" s="38">
        <v>45188</v>
      </c>
      <c r="F320" s="28">
        <v>27</v>
      </c>
      <c r="G320" s="39" t="s">
        <v>63</v>
      </c>
      <c r="H320" s="40">
        <v>0.5</v>
      </c>
      <c r="I320" s="107" t="str">
        <f>IF(G320="","",_xlfn.IFNA(VLOOKUP(G320,'سجل المشتريات'!F:N,8,0),"غير مسجلة في المشتريات"))</f>
        <v>كيلو</v>
      </c>
      <c r="J320" s="26" t="str">
        <f>_xlfn.IFNA(VLOOKUP(F320,الاوردرات!$B$1:$C$600,2,0),"")</f>
        <v>بوا</v>
      </c>
      <c r="K320" s="52"/>
      <c r="M320" s="105">
        <f>IF(G320="","",_xlfn.IFNA((VLOOKUP(G320,help!L:M,2,0))*H320,_xlfn.IFNA((VLOOKUP(G320,help!P:Q,2,0))*H320,"غير مسجلة في المشتريات")))</f>
        <v>335</v>
      </c>
    </row>
    <row r="321" spans="2:13" ht="30.75" thickBot="1" x14ac:dyDescent="0.3">
      <c r="B321" s="13">
        <f>COUNTIFS($G$3:G321,'تقرير استهلاك خامات'!$D$4)</f>
        <v>2</v>
      </c>
      <c r="C321" s="13">
        <f>COUNTIFS($F$3:F321,'تقرير منتج تام'!$E$4)</f>
        <v>10</v>
      </c>
      <c r="D321" s="37" t="s">
        <v>11</v>
      </c>
      <c r="E321" s="38">
        <v>45188</v>
      </c>
      <c r="F321" s="28">
        <v>27</v>
      </c>
      <c r="G321" s="39" t="s">
        <v>83</v>
      </c>
      <c r="H321" s="40">
        <v>1.5</v>
      </c>
      <c r="I321" s="107" t="str">
        <f>IF(G321="","",_xlfn.IFNA(VLOOKUP(G321,'سجل المشتريات'!F:N,8,0),"غير مسجلة في المشتريات"))</f>
        <v>كيلو</v>
      </c>
      <c r="J321" s="26" t="str">
        <f>_xlfn.IFNA(VLOOKUP(F321,الاوردرات!$B$1:$C$600,2,0),"")</f>
        <v>بوا</v>
      </c>
      <c r="K321" s="52"/>
      <c r="M321" s="105">
        <f>IF(G321="","",_xlfn.IFNA((VLOOKUP(G321,help!L:M,2,0))*H321,_xlfn.IFNA((VLOOKUP(G321,help!P:Q,2,0))*H321,"غير مسجلة في المشتريات")))</f>
        <v>171.71052631578948</v>
      </c>
    </row>
    <row r="322" spans="2:13" ht="30.75" thickBot="1" x14ac:dyDescent="0.3">
      <c r="B322" s="13">
        <f>COUNTIFS($G$3:G322,'تقرير استهلاك خامات'!$D$4)</f>
        <v>2</v>
      </c>
      <c r="C322" s="13">
        <f>COUNTIFS($F$3:F322,'تقرير منتج تام'!$E$4)</f>
        <v>10</v>
      </c>
      <c r="D322" s="37" t="s">
        <v>11</v>
      </c>
      <c r="E322" s="38">
        <v>45188</v>
      </c>
      <c r="F322" s="28">
        <v>27</v>
      </c>
      <c r="G322" s="39" t="s">
        <v>64</v>
      </c>
      <c r="H322" s="40">
        <v>0.125</v>
      </c>
      <c r="I322" s="107" t="str">
        <f>IF(G322="","",_xlfn.IFNA(VLOOKUP(G322,'سجل المشتريات'!F:N,8,0),"غير مسجلة في المشتريات"))</f>
        <v>كيلو</v>
      </c>
      <c r="J322" s="26" t="str">
        <f>_xlfn.IFNA(VLOOKUP(F322,الاوردرات!$B$1:$C$600,2,0),"")</f>
        <v>بوا</v>
      </c>
      <c r="K322" s="52"/>
      <c r="M322" s="105">
        <f>IF(G322="","",_xlfn.IFNA((VLOOKUP(G322,help!L:M,2,0))*H322,_xlfn.IFNA((VLOOKUP(G322,help!P:Q,2,0))*H322,"غير مسجلة في المشتريات")))</f>
        <v>13.839285714285715</v>
      </c>
    </row>
    <row r="323" spans="2:13" ht="30.75" thickBot="1" x14ac:dyDescent="0.3">
      <c r="B323" s="13">
        <f>COUNTIFS($G$3:G323,'تقرير استهلاك خامات'!$D$4)</f>
        <v>2</v>
      </c>
      <c r="C323" s="13">
        <f>COUNTIFS($F$3:F323,'تقرير منتج تام'!$E$4)</f>
        <v>10</v>
      </c>
      <c r="D323" s="37" t="s">
        <v>11</v>
      </c>
      <c r="E323" s="38">
        <v>45188</v>
      </c>
      <c r="F323" s="28">
        <v>27</v>
      </c>
      <c r="G323" s="39" t="s">
        <v>108</v>
      </c>
      <c r="H323" s="40">
        <v>3.9</v>
      </c>
      <c r="I323" s="107" t="str">
        <f>IF(G323="","",_xlfn.IFNA(VLOOKUP(G323,'سجل المشتريات'!F:N,8,0),"غير مسجلة في المشتريات"))</f>
        <v xml:space="preserve">لتر </v>
      </c>
      <c r="J323" s="26" t="str">
        <f>_xlfn.IFNA(VLOOKUP(F323,الاوردرات!$B$1:$C$600,2,0),"")</f>
        <v>بوا</v>
      </c>
      <c r="K323" s="52"/>
      <c r="M323" s="105">
        <f>IF(G323="","",_xlfn.IFNA((VLOOKUP(G323,help!L:M,2,0))*H323,_xlfn.IFNA((VLOOKUP(G323,help!P:Q,2,0))*H323,"غير مسجلة في المشتريات")))</f>
        <v>126.99999999999999</v>
      </c>
    </row>
    <row r="324" spans="2:13" ht="30.75" thickBot="1" x14ac:dyDescent="0.3">
      <c r="B324" s="13">
        <f>COUNTIFS($G$3:G324,'تقرير استهلاك خامات'!$D$4)</f>
        <v>2</v>
      </c>
      <c r="C324" s="13">
        <f>COUNTIFS($F$3:F324,'تقرير منتج تام'!$E$4)</f>
        <v>10</v>
      </c>
      <c r="D324" s="37" t="s">
        <v>11</v>
      </c>
      <c r="E324" s="38">
        <v>45188</v>
      </c>
      <c r="F324" s="28">
        <v>27</v>
      </c>
      <c r="G324" s="39" t="s">
        <v>208</v>
      </c>
      <c r="H324" s="40">
        <v>0.125</v>
      </c>
      <c r="I324" s="107" t="str">
        <f>IF(G324="","",_xlfn.IFNA(VLOOKUP(G324,'سجل المشتريات'!F:N,8,0),"غير مسجلة في المشتريات"))</f>
        <v>كيلو</v>
      </c>
      <c r="J324" s="26" t="str">
        <f>_xlfn.IFNA(VLOOKUP(F324,الاوردرات!$B$1:$C$600,2,0),"")</f>
        <v>بوا</v>
      </c>
      <c r="K324" s="52"/>
      <c r="M324" s="105">
        <f>IF(G324="","",_xlfn.IFNA((VLOOKUP(G324,help!L:M,2,0))*H324,_xlfn.IFNA((VLOOKUP(G324,help!P:Q,2,0))*H324,"غير مسجلة في المشتريات")))</f>
        <v>8.75</v>
      </c>
    </row>
    <row r="325" spans="2:13" ht="30.75" thickBot="1" x14ac:dyDescent="0.3">
      <c r="B325" s="13">
        <f>COUNTIFS($G$3:G325,'تقرير استهلاك خامات'!$D$4)</f>
        <v>2</v>
      </c>
      <c r="C325" s="13">
        <f>COUNTIFS($F$3:F325,'تقرير منتج تام'!$E$4)</f>
        <v>10</v>
      </c>
      <c r="D325" s="37" t="s">
        <v>11</v>
      </c>
      <c r="E325" s="38">
        <v>45188</v>
      </c>
      <c r="F325" s="28">
        <v>27</v>
      </c>
      <c r="G325" s="39" t="s">
        <v>56</v>
      </c>
      <c r="H325" s="40">
        <v>0.1</v>
      </c>
      <c r="I325" s="107" t="str">
        <f>IF(G325="","",_xlfn.IFNA(VLOOKUP(G325,'سجل المشتريات'!F:N,8,0),"غير مسجلة في المشتريات"))</f>
        <v>جرام</v>
      </c>
      <c r="J325" s="26" t="str">
        <f>_xlfn.IFNA(VLOOKUP(F325,الاوردرات!$B$1:$C$600,2,0),"")</f>
        <v>بوا</v>
      </c>
      <c r="K325" s="52"/>
      <c r="M325" s="105">
        <f>IF(G325="","",_xlfn.IFNA((VLOOKUP(G325,help!L:M,2,0))*H325,_xlfn.IFNA((VLOOKUP(G325,help!P:Q,2,0))*H325,"غير مسجلة في المشتريات")))</f>
        <v>2.8000000000000004E-2</v>
      </c>
    </row>
    <row r="326" spans="2:13" ht="30.75" thickBot="1" x14ac:dyDescent="0.3">
      <c r="B326" s="13">
        <f>COUNTIFS($G$3:G326,'تقرير استهلاك خامات'!$D$4)</f>
        <v>2</v>
      </c>
      <c r="C326" s="13">
        <f>COUNTIFS($F$3:F326,'تقرير منتج تام'!$E$4)</f>
        <v>10</v>
      </c>
      <c r="D326" s="37" t="s">
        <v>11</v>
      </c>
      <c r="E326" s="38">
        <v>45188</v>
      </c>
      <c r="F326" s="28">
        <v>27</v>
      </c>
      <c r="G326" s="39" t="s">
        <v>78</v>
      </c>
      <c r="H326" s="40">
        <v>3</v>
      </c>
      <c r="I326" s="107" t="s">
        <v>132</v>
      </c>
      <c r="J326" s="26" t="str">
        <f>_xlfn.IFNA(VLOOKUP(F326,الاوردرات!$B$1:$C$600,2,0),"")</f>
        <v>بوا</v>
      </c>
      <c r="K326" s="52"/>
      <c r="M326" s="105">
        <f>IF(G326="","",_xlfn.IFNA((VLOOKUP(G326,help!L:M,2,0))*H326,_xlfn.IFNA((VLOOKUP(G326,help!P:Q,2,0))*H326,"غير مسجلة في المشتريات")))</f>
        <v>300</v>
      </c>
    </row>
    <row r="327" spans="2:13" ht="30.75" thickBot="1" x14ac:dyDescent="0.3">
      <c r="B327" s="13">
        <f>COUNTIFS($G$3:G327,'تقرير استهلاك خامات'!$D$4)</f>
        <v>2</v>
      </c>
      <c r="C327" s="13">
        <f>COUNTIFS($F$3:F327,'تقرير منتج تام'!$E$4)</f>
        <v>10</v>
      </c>
      <c r="D327" s="37" t="s">
        <v>9</v>
      </c>
      <c r="E327" s="38">
        <v>45165</v>
      </c>
      <c r="F327" s="28">
        <v>27</v>
      </c>
      <c r="G327" s="39" t="s">
        <v>107</v>
      </c>
      <c r="H327" s="40">
        <v>0.75</v>
      </c>
      <c r="I327" s="107" t="str">
        <f>IF(G327="","",_xlfn.IFNA(VLOOKUP(G327,'سجل المشتريات'!F:N,8,0),"غير مسجلة في المشتريات"))</f>
        <v>كيلو</v>
      </c>
      <c r="J327" s="26" t="str">
        <f>_xlfn.IFNA(VLOOKUP(F327,الاوردرات!$B$1:$C$600,2,0),"")</f>
        <v>بوا</v>
      </c>
      <c r="K327" s="52"/>
      <c r="M327" s="105">
        <f>IF(G327="","",_xlfn.IFNA((VLOOKUP(G327,help!L:M,2,0))*H327,_xlfn.IFNA((VLOOKUP(G327,help!P:Q,2,0))*H327,"غير مسجلة في المشتريات")))</f>
        <v>75</v>
      </c>
    </row>
    <row r="328" spans="2:13" ht="30.75" thickBot="1" x14ac:dyDescent="0.3">
      <c r="B328" s="13">
        <f>COUNTIFS($G$3:G328,'تقرير استهلاك خامات'!$D$4)</f>
        <v>2</v>
      </c>
      <c r="C328" s="13">
        <f>COUNTIFS($F$3:F328,'تقرير منتج تام'!$E$4)</f>
        <v>10</v>
      </c>
      <c r="D328" s="37" t="s">
        <v>9</v>
      </c>
      <c r="E328" s="38">
        <v>45165</v>
      </c>
      <c r="F328" s="28">
        <v>27</v>
      </c>
      <c r="G328" s="39" t="s">
        <v>108</v>
      </c>
      <c r="H328" s="40">
        <v>2.5</v>
      </c>
      <c r="I328" s="107" t="str">
        <f>IF(G328="","",_xlfn.IFNA(VLOOKUP(G328,'سجل المشتريات'!F:N,8,0),"غير مسجلة في المشتريات"))</f>
        <v xml:space="preserve">لتر </v>
      </c>
      <c r="J328" s="26" t="str">
        <f>_xlfn.IFNA(VLOOKUP(F328,الاوردرات!$B$1:$C$600,2,0),"")</f>
        <v>بوا</v>
      </c>
      <c r="K328" s="52"/>
      <c r="M328" s="105">
        <f>IF(G328="","",_xlfn.IFNA((VLOOKUP(G328,help!L:M,2,0))*H328,_xlfn.IFNA((VLOOKUP(G328,help!P:Q,2,0))*H328,"غير مسجلة في المشتريات")))</f>
        <v>81.410256410256409</v>
      </c>
    </row>
    <row r="329" spans="2:13" ht="30.75" thickBot="1" x14ac:dyDescent="0.3">
      <c r="B329" s="13">
        <f>COUNTIFS($G$3:G329,'تقرير استهلاك خامات'!$D$4)</f>
        <v>2</v>
      </c>
      <c r="C329" s="13">
        <f>COUNTIFS($F$3:F329,'تقرير منتج تام'!$E$4)</f>
        <v>10</v>
      </c>
      <c r="D329" s="37" t="s">
        <v>9</v>
      </c>
      <c r="E329" s="38">
        <v>45165</v>
      </c>
      <c r="F329" s="28">
        <v>27</v>
      </c>
      <c r="G329" s="39" t="s">
        <v>206</v>
      </c>
      <c r="H329" s="40">
        <v>5</v>
      </c>
      <c r="I329" s="107" t="str">
        <f>IF(G329="","",_xlfn.IFNA(VLOOKUP(G329,'سجل المشتريات'!F:N,8,0),"غير مسجلة في المشتريات"))</f>
        <v>كيلو</v>
      </c>
      <c r="J329" s="26" t="str">
        <f>_xlfn.IFNA(VLOOKUP(F329,الاوردرات!$B$1:$C$600,2,0),"")</f>
        <v>بوا</v>
      </c>
      <c r="K329" s="52"/>
      <c r="M329" s="105">
        <f>IF(G329="","",_xlfn.IFNA((VLOOKUP(G329,help!L:M,2,0))*H329,_xlfn.IFNA((VLOOKUP(G329,help!P:Q,2,0))*H329,"غير مسجلة في المشتريات")))</f>
        <v>693.75</v>
      </c>
    </row>
    <row r="330" spans="2:13" ht="30.75" thickBot="1" x14ac:dyDescent="0.3">
      <c r="B330" s="13">
        <f>COUNTIFS($G$3:G330,'تقرير استهلاك خامات'!$D$4)</f>
        <v>2</v>
      </c>
      <c r="C330" s="13">
        <f>COUNTIFS($F$3:F330,'تقرير منتج تام'!$E$4)</f>
        <v>10</v>
      </c>
      <c r="D330" s="37" t="s">
        <v>9</v>
      </c>
      <c r="E330" s="38">
        <v>45165</v>
      </c>
      <c r="F330" s="28">
        <v>27</v>
      </c>
      <c r="G330" s="39" t="s">
        <v>108</v>
      </c>
      <c r="H330" s="40">
        <v>3.9</v>
      </c>
      <c r="I330" s="107" t="str">
        <f>IF(G330="","",_xlfn.IFNA(VLOOKUP(G330,'سجل المشتريات'!F:N,8,0),"غير مسجلة في المشتريات"))</f>
        <v xml:space="preserve">لتر </v>
      </c>
      <c r="J330" s="26" t="str">
        <f>_xlfn.IFNA(VLOOKUP(F330,الاوردرات!$B$1:$C$600,2,0),"")</f>
        <v>بوا</v>
      </c>
      <c r="K330" s="52"/>
      <c r="M330" s="105">
        <f>IF(G330="","",_xlfn.IFNA((VLOOKUP(G330,help!L:M,2,0))*H330,_xlfn.IFNA((VLOOKUP(G330,help!P:Q,2,0))*H330,"غير مسجلة في المشتريات")))</f>
        <v>126.99999999999999</v>
      </c>
    </row>
    <row r="331" spans="2:13" ht="30.75" thickBot="1" x14ac:dyDescent="0.3">
      <c r="B331" s="13">
        <f>COUNTIFS($G$3:G331,'تقرير استهلاك خامات'!$D$4)</f>
        <v>2</v>
      </c>
      <c r="C331" s="13">
        <f>COUNTIFS($F$3:F331,'تقرير منتج تام'!$E$4)</f>
        <v>10</v>
      </c>
      <c r="D331" s="37" t="s">
        <v>10</v>
      </c>
      <c r="E331" s="38">
        <v>45166</v>
      </c>
      <c r="F331" s="28">
        <v>27</v>
      </c>
      <c r="G331" s="39" t="s">
        <v>70</v>
      </c>
      <c r="H331" s="40">
        <v>3</v>
      </c>
      <c r="I331" s="107" t="str">
        <f>IF(G331="","",_xlfn.IFNA(VLOOKUP(G331,'سجل المشتريات'!F:N,8,0),"غير مسجلة في المشتريات"))</f>
        <v>كيلو</v>
      </c>
      <c r="J331" s="26" t="str">
        <f>_xlfn.IFNA(VLOOKUP(F331,الاوردرات!$B$1:$C$600,2,0),"")</f>
        <v>بوا</v>
      </c>
      <c r="K331" s="52"/>
      <c r="M331" s="105">
        <f>IF(G331="","",_xlfn.IFNA((VLOOKUP(G331,help!L:M,2,0))*H331,_xlfn.IFNA((VLOOKUP(G331,help!P:Q,2,0))*H331,"غير مسجلة في المشتريات")))</f>
        <v>163.95348837209303</v>
      </c>
    </row>
    <row r="332" spans="2:13" ht="30.75" thickBot="1" x14ac:dyDescent="0.3">
      <c r="B332" s="13">
        <f>COUNTIFS($G$3:G332,'تقرير استهلاك خامات'!$D$4)</f>
        <v>2</v>
      </c>
      <c r="C332" s="13">
        <f>COUNTIFS($F$3:F332,'تقرير منتج تام'!$E$4)</f>
        <v>10</v>
      </c>
      <c r="D332" s="37" t="s">
        <v>11</v>
      </c>
      <c r="E332" s="38">
        <v>45167</v>
      </c>
      <c r="F332" s="28">
        <v>27</v>
      </c>
      <c r="G332" s="39" t="s">
        <v>63</v>
      </c>
      <c r="H332" s="40">
        <v>0.3</v>
      </c>
      <c r="I332" s="107" t="str">
        <f>IF(G332="","",_xlfn.IFNA(VLOOKUP(G332,'سجل المشتريات'!F:N,8,0),"غير مسجلة في المشتريات"))</f>
        <v>كيلو</v>
      </c>
      <c r="J332" s="26" t="str">
        <f>_xlfn.IFNA(VLOOKUP(F332,الاوردرات!$B$1:$C$600,2,0),"")</f>
        <v>بوا</v>
      </c>
      <c r="K332" s="52"/>
      <c r="M332" s="105">
        <f>IF(G332="","",_xlfn.IFNA((VLOOKUP(G332,help!L:M,2,0))*H332,_xlfn.IFNA((VLOOKUP(G332,help!P:Q,2,0))*H332,"غير مسجلة في المشتريات")))</f>
        <v>201</v>
      </c>
    </row>
    <row r="333" spans="2:13" ht="30.75" thickBot="1" x14ac:dyDescent="0.3">
      <c r="B333" s="13">
        <f>COUNTIFS($G$3:G333,'تقرير استهلاك خامات'!$D$4)</f>
        <v>2</v>
      </c>
      <c r="C333" s="13">
        <f>COUNTIFS($F$3:F333,'تقرير منتج تام'!$E$4)</f>
        <v>10</v>
      </c>
      <c r="D333" s="37" t="s">
        <v>11</v>
      </c>
      <c r="E333" s="38">
        <v>45167</v>
      </c>
      <c r="F333" s="28">
        <v>27</v>
      </c>
      <c r="G333" s="39" t="s">
        <v>64</v>
      </c>
      <c r="H333" s="40">
        <v>2</v>
      </c>
      <c r="I333" s="107" t="str">
        <f>IF(G333="","",_xlfn.IFNA(VLOOKUP(G333,'سجل المشتريات'!F:N,8,0),"غير مسجلة في المشتريات"))</f>
        <v>كيلو</v>
      </c>
      <c r="J333" s="26" t="str">
        <f>_xlfn.IFNA(VLOOKUP(F333,الاوردرات!$B$1:$C$600,2,0),"")</f>
        <v>بوا</v>
      </c>
      <c r="K333" s="52"/>
      <c r="M333" s="105">
        <f>IF(G333="","",_xlfn.IFNA((VLOOKUP(G333,help!L:M,2,0))*H333,_xlfn.IFNA((VLOOKUP(G333,help!P:Q,2,0))*H333,"غير مسجلة في المشتريات")))</f>
        <v>221.42857142857144</v>
      </c>
    </row>
    <row r="334" spans="2:13" ht="30.75" thickBot="1" x14ac:dyDescent="0.3">
      <c r="B334" s="13">
        <f>COUNTIFS($G$3:G334,'تقرير استهلاك خامات'!$D$4)</f>
        <v>2</v>
      </c>
      <c r="C334" s="13">
        <f>COUNTIFS($F$3:F334,'تقرير منتج تام'!$E$4)</f>
        <v>10</v>
      </c>
      <c r="D334" s="37" t="s">
        <v>11</v>
      </c>
      <c r="E334" s="38">
        <v>45167</v>
      </c>
      <c r="F334" s="28">
        <v>27</v>
      </c>
      <c r="G334" s="39" t="s">
        <v>108</v>
      </c>
      <c r="H334" s="40">
        <v>11.7</v>
      </c>
      <c r="I334" s="107" t="str">
        <f>IF(G334="","",_xlfn.IFNA(VLOOKUP(G334,'سجل المشتريات'!F:N,8,0),"غير مسجلة في المشتريات"))</f>
        <v xml:space="preserve">لتر </v>
      </c>
      <c r="J334" s="26" t="str">
        <f>_xlfn.IFNA(VLOOKUP(F334,الاوردرات!$B$1:$C$600,2,0),"")</f>
        <v>بوا</v>
      </c>
      <c r="K334" s="52"/>
      <c r="M334" s="105">
        <f>IF(G334="","",_xlfn.IFNA((VLOOKUP(G334,help!L:M,2,0))*H334,_xlfn.IFNA((VLOOKUP(G334,help!P:Q,2,0))*H334,"غير مسجلة في المشتريات")))</f>
        <v>380.99999999999994</v>
      </c>
    </row>
    <row r="335" spans="2:13" ht="30.75" thickBot="1" x14ac:dyDescent="0.3">
      <c r="B335" s="13">
        <f>COUNTIFS($G$3:G335,'تقرير استهلاك خامات'!$D$4)</f>
        <v>2</v>
      </c>
      <c r="C335" s="13">
        <f>COUNTIFS($F$3:F335,'تقرير منتج تام'!$E$4)</f>
        <v>10</v>
      </c>
      <c r="D335" s="37" t="s">
        <v>11</v>
      </c>
      <c r="E335" s="38">
        <v>45167</v>
      </c>
      <c r="F335" s="28">
        <v>27</v>
      </c>
      <c r="G335" s="39" t="s">
        <v>210</v>
      </c>
      <c r="H335" s="40">
        <v>0.5</v>
      </c>
      <c r="I335" s="107" t="str">
        <f>IF(G335="","",_xlfn.IFNA(VLOOKUP(G335,'سجل المشتريات'!F:N,8,0),"غير مسجلة في المشتريات"))</f>
        <v>كيلو</v>
      </c>
      <c r="J335" s="26" t="str">
        <f>_xlfn.IFNA(VLOOKUP(F335,الاوردرات!$B$1:$C$600,2,0),"")</f>
        <v>بوا</v>
      </c>
      <c r="K335" s="52"/>
      <c r="M335" s="105">
        <f>IF(G335="","",_xlfn.IFNA((VLOOKUP(G335,help!L:M,2,0))*H335,_xlfn.IFNA((VLOOKUP(G335,help!P:Q,2,0))*H335,"غير مسجلة في المشتريات")))</f>
        <v>27.324999999999999</v>
      </c>
    </row>
    <row r="336" spans="2:13" ht="30.75" thickBot="1" x14ac:dyDescent="0.3">
      <c r="B336" s="13">
        <f>COUNTIFS($G$3:G336,'تقرير استهلاك خامات'!$D$4)</f>
        <v>2</v>
      </c>
      <c r="C336" s="13">
        <f>COUNTIFS($F$3:F336,'تقرير منتج تام'!$E$4)</f>
        <v>10</v>
      </c>
      <c r="D336" s="37" t="s">
        <v>11</v>
      </c>
      <c r="E336" s="38">
        <v>45167</v>
      </c>
      <c r="F336" s="28">
        <v>27</v>
      </c>
      <c r="G336" s="39" t="s">
        <v>56</v>
      </c>
      <c r="H336" s="40">
        <v>0.5</v>
      </c>
      <c r="I336" s="107" t="str">
        <f>IF(G336="","",_xlfn.IFNA(VLOOKUP(G336,'سجل المشتريات'!F:N,8,0),"غير مسجلة في المشتريات"))</f>
        <v>جرام</v>
      </c>
      <c r="J336" s="26" t="str">
        <f>_xlfn.IFNA(VLOOKUP(F336,الاوردرات!$B$1:$C$600,2,0),"")</f>
        <v>بوا</v>
      </c>
      <c r="K336" s="52"/>
      <c r="M336" s="105">
        <f>IF(G336="","",_xlfn.IFNA((VLOOKUP(G336,help!L:M,2,0))*H336,_xlfn.IFNA((VLOOKUP(G336,help!P:Q,2,0))*H336,"غير مسجلة في المشتريات")))</f>
        <v>0.14000000000000001</v>
      </c>
    </row>
    <row r="337" spans="2:13" ht="30.75" thickBot="1" x14ac:dyDescent="0.3">
      <c r="B337" s="13">
        <f>COUNTIFS($G$3:G337,'تقرير استهلاك خامات'!$D$4)</f>
        <v>2</v>
      </c>
      <c r="C337" s="13">
        <f>COUNTIFS($F$3:F337,'تقرير منتج تام'!$E$4)</f>
        <v>10</v>
      </c>
      <c r="D337" s="37" t="s">
        <v>9</v>
      </c>
      <c r="E337" s="38">
        <v>45172</v>
      </c>
      <c r="F337" s="28">
        <v>27</v>
      </c>
      <c r="G337" s="39" t="s">
        <v>142</v>
      </c>
      <c r="H337" s="40">
        <v>0.05</v>
      </c>
      <c r="I337" s="107" t="str">
        <f>IF(G337="","",_xlfn.IFNA(VLOOKUP(G337,'سجل المشتريات'!F:N,8,0),"غير مسجلة في المشتريات"))</f>
        <v>كيلو</v>
      </c>
      <c r="J337" s="26" t="str">
        <f>_xlfn.IFNA(VLOOKUP(F337,الاوردرات!$B$1:$C$600,2,0),"")</f>
        <v>بوا</v>
      </c>
      <c r="K337" s="52"/>
      <c r="M337" s="105">
        <f>IF(G337="","",_xlfn.IFNA((VLOOKUP(G337,help!L:M,2,0))*H337,_xlfn.IFNA((VLOOKUP(G337,help!P:Q,2,0))*H337,"غير مسجلة في المشتريات")))</f>
        <v>15</v>
      </c>
    </row>
    <row r="338" spans="2:13" ht="30.75" thickBot="1" x14ac:dyDescent="0.3">
      <c r="B338" s="13">
        <f>COUNTIFS($G$3:G338,'تقرير استهلاك خامات'!$D$4)</f>
        <v>2</v>
      </c>
      <c r="C338" s="13">
        <f>COUNTIFS($F$3:F338,'تقرير منتج تام'!$E$4)</f>
        <v>10</v>
      </c>
      <c r="D338" s="37" t="s">
        <v>10</v>
      </c>
      <c r="E338" s="38">
        <v>45173</v>
      </c>
      <c r="F338" s="28">
        <v>27</v>
      </c>
      <c r="G338" s="39" t="s">
        <v>78</v>
      </c>
      <c r="H338" s="40">
        <v>4</v>
      </c>
      <c r="I338" s="107" t="str">
        <f>IF(G338="","",_xlfn.IFNA(VLOOKUP(G338,'سجل المشتريات'!F:N,8,0),"غير مسجلة في المشتريات"))</f>
        <v xml:space="preserve">دفتر </v>
      </c>
      <c r="J338" s="26" t="str">
        <f>_xlfn.IFNA(VLOOKUP(F338,الاوردرات!$B$1:$C$600,2,0),"")</f>
        <v>بوا</v>
      </c>
      <c r="K338" s="52"/>
      <c r="M338" s="105">
        <f>IF(G338="","",_xlfn.IFNA((VLOOKUP(G338,help!L:M,2,0))*H338,_xlfn.IFNA((VLOOKUP(G338,help!P:Q,2,0))*H338,"غير مسجلة في المشتريات")))</f>
        <v>400</v>
      </c>
    </row>
    <row r="339" spans="2:13" ht="30.75" thickBot="1" x14ac:dyDescent="0.3">
      <c r="B339" s="13">
        <f>COUNTIFS($G$3:G339,'تقرير استهلاك خامات'!$D$4)</f>
        <v>2</v>
      </c>
      <c r="C339" s="13">
        <f>COUNTIFS($F$3:F339,'تقرير منتج تام'!$E$4)</f>
        <v>10</v>
      </c>
      <c r="D339" s="37" t="s">
        <v>13</v>
      </c>
      <c r="E339" s="38">
        <v>45190</v>
      </c>
      <c r="F339" s="28">
        <v>27</v>
      </c>
      <c r="G339" s="39" t="s">
        <v>85</v>
      </c>
      <c r="H339" s="40">
        <v>0.5</v>
      </c>
      <c r="I339" s="107" t="str">
        <f>IF(G339="","",_xlfn.IFNA(VLOOKUP(G339,'سجل المشتريات'!F:N,8,0),"غير مسجلة في المشتريات"))</f>
        <v xml:space="preserve">لتر </v>
      </c>
      <c r="J339" s="26" t="str">
        <f>_xlfn.IFNA(VLOOKUP(F339,الاوردرات!$B$1:$C$600,2,0),"")</f>
        <v>بوا</v>
      </c>
      <c r="K339" s="52"/>
      <c r="M339" s="105">
        <f>IF(G339="","",_xlfn.IFNA((VLOOKUP(G339,help!L:M,2,0))*H339,_xlfn.IFNA((VLOOKUP(G339,help!P:Q,2,0))*H339,"غير مسجلة في المشتريات")))</f>
        <v>50</v>
      </c>
    </row>
    <row r="340" spans="2:13" ht="30.75" thickBot="1" x14ac:dyDescent="0.3">
      <c r="B340" s="13">
        <f>COUNTIFS($G$3:G340,'تقرير استهلاك خامات'!$D$4)</f>
        <v>2</v>
      </c>
      <c r="C340" s="13">
        <f>COUNTIFS($F$3:F340,'تقرير منتج تام'!$E$4)</f>
        <v>10</v>
      </c>
      <c r="D340" s="37" t="s">
        <v>13</v>
      </c>
      <c r="E340" s="38">
        <v>45190</v>
      </c>
      <c r="F340" s="28">
        <v>27</v>
      </c>
      <c r="G340" s="39" t="s">
        <v>108</v>
      </c>
      <c r="H340" s="40">
        <v>3.9</v>
      </c>
      <c r="I340" s="107" t="str">
        <f>IF(G340="","",_xlfn.IFNA(VLOOKUP(G340,'سجل المشتريات'!F:N,8,0),"غير مسجلة في المشتريات"))</f>
        <v xml:space="preserve">لتر </v>
      </c>
      <c r="J340" s="26" t="str">
        <f>_xlfn.IFNA(VLOOKUP(F340,الاوردرات!$B$1:$C$600,2,0),"")</f>
        <v>بوا</v>
      </c>
      <c r="K340" s="52"/>
      <c r="M340" s="105">
        <f>IF(G340="","",_xlfn.IFNA((VLOOKUP(G340,help!L:M,2,0))*H340,_xlfn.IFNA((VLOOKUP(G340,help!P:Q,2,0))*H340,"غير مسجلة في المشتريات")))</f>
        <v>126.99999999999999</v>
      </c>
    </row>
    <row r="341" spans="2:13" ht="30.75" thickBot="1" x14ac:dyDescent="0.3">
      <c r="B341" s="13">
        <f>COUNTIFS($G$3:G341,'تقرير استهلاك خامات'!$D$4)</f>
        <v>2</v>
      </c>
      <c r="C341" s="13">
        <f>COUNTIFS($F$3:F341,'تقرير منتج تام'!$E$4)</f>
        <v>10</v>
      </c>
      <c r="D341" s="37" t="s">
        <v>13</v>
      </c>
      <c r="E341" s="38">
        <v>45190</v>
      </c>
      <c r="F341" s="28">
        <v>27</v>
      </c>
      <c r="G341" s="39" t="s">
        <v>206</v>
      </c>
      <c r="H341" s="40">
        <v>2</v>
      </c>
      <c r="I341" s="107" t="str">
        <f>IF(G341="","",_xlfn.IFNA(VLOOKUP(G341,'سجل المشتريات'!F:N,8,0),"غير مسجلة في المشتريات"))</f>
        <v>كيلو</v>
      </c>
      <c r="J341" s="26" t="str">
        <f>_xlfn.IFNA(VLOOKUP(F341,الاوردرات!$B$1:$C$600,2,0),"")</f>
        <v>بوا</v>
      </c>
      <c r="K341" s="52"/>
      <c r="M341" s="105">
        <f>IF(G341="","",_xlfn.IFNA((VLOOKUP(G341,help!L:M,2,0))*H341,_xlfn.IFNA((VLOOKUP(G341,help!P:Q,2,0))*H341,"غير مسجلة في المشتريات")))</f>
        <v>277.5</v>
      </c>
    </row>
    <row r="342" spans="2:13" ht="30.75" thickBot="1" x14ac:dyDescent="0.3">
      <c r="B342" s="13">
        <f>COUNTIFS($G$3:G342,'تقرير استهلاك خامات'!$D$4)</f>
        <v>2</v>
      </c>
      <c r="C342" s="13">
        <f>COUNTIFS($F$3:F342,'تقرير منتج تام'!$E$4)</f>
        <v>10</v>
      </c>
      <c r="D342" s="37" t="s">
        <v>8</v>
      </c>
      <c r="E342" s="38">
        <v>45192</v>
      </c>
      <c r="F342" s="28">
        <v>27</v>
      </c>
      <c r="G342" s="39" t="s">
        <v>64</v>
      </c>
      <c r="H342" s="40">
        <v>2</v>
      </c>
      <c r="I342" s="107" t="str">
        <f>IF(G342="","",_xlfn.IFNA(VLOOKUP(G342,'سجل المشتريات'!F:N,8,0),"غير مسجلة في المشتريات"))</f>
        <v>كيلو</v>
      </c>
      <c r="J342" s="26" t="str">
        <f>_xlfn.IFNA(VLOOKUP(F342,الاوردرات!$B$1:$C$600,2,0),"")</f>
        <v>بوا</v>
      </c>
      <c r="K342" s="52"/>
      <c r="M342" s="105">
        <f>IF(G342="","",_xlfn.IFNA((VLOOKUP(G342,help!L:M,2,0))*H342,_xlfn.IFNA((VLOOKUP(G342,help!P:Q,2,0))*H342,"غير مسجلة في المشتريات")))</f>
        <v>221.42857142857144</v>
      </c>
    </row>
    <row r="343" spans="2:13" ht="30.75" thickBot="1" x14ac:dyDescent="0.3">
      <c r="B343" s="13">
        <f>COUNTIFS($G$3:G343,'تقرير استهلاك خامات'!$D$4)</f>
        <v>2</v>
      </c>
      <c r="C343" s="13">
        <f>COUNTIFS($F$3:F343,'تقرير منتج تام'!$E$4)</f>
        <v>10</v>
      </c>
      <c r="D343" s="37" t="s">
        <v>8</v>
      </c>
      <c r="E343" s="38">
        <v>45192</v>
      </c>
      <c r="F343" s="28">
        <v>27</v>
      </c>
      <c r="G343" s="39" t="s">
        <v>63</v>
      </c>
      <c r="H343" s="40">
        <v>0.25</v>
      </c>
      <c r="I343" s="107" t="str">
        <f>IF(G343="","",_xlfn.IFNA(VLOOKUP(G343,'سجل المشتريات'!F:N,8,0),"غير مسجلة في المشتريات"))</f>
        <v>كيلو</v>
      </c>
      <c r="J343" s="26" t="str">
        <f>_xlfn.IFNA(VLOOKUP(F343,الاوردرات!$B$1:$C$600,2,0),"")</f>
        <v>بوا</v>
      </c>
      <c r="K343" s="52"/>
      <c r="M343" s="105">
        <f>IF(G343="","",_xlfn.IFNA((VLOOKUP(G343,help!L:M,2,0))*H343,_xlfn.IFNA((VLOOKUP(G343,help!P:Q,2,0))*H343,"غير مسجلة في المشتريات")))</f>
        <v>167.5</v>
      </c>
    </row>
    <row r="344" spans="2:13" ht="30.75" thickBot="1" x14ac:dyDescent="0.3">
      <c r="B344" s="13">
        <f>COUNTIFS($G$3:G344,'تقرير استهلاك خامات'!$D$4)</f>
        <v>2</v>
      </c>
      <c r="C344" s="13">
        <f>COUNTIFS($F$3:F344,'تقرير منتج تام'!$E$4)</f>
        <v>10</v>
      </c>
      <c r="D344" s="37" t="s">
        <v>8</v>
      </c>
      <c r="E344" s="38">
        <v>45192</v>
      </c>
      <c r="F344" s="28">
        <v>27</v>
      </c>
      <c r="G344" s="39" t="s">
        <v>208</v>
      </c>
      <c r="H344" s="40">
        <v>1</v>
      </c>
      <c r="I344" s="107" t="str">
        <f>IF(G344="","",_xlfn.IFNA(VLOOKUP(G344,'سجل المشتريات'!F:N,8,0),"غير مسجلة في المشتريات"))</f>
        <v>كيلو</v>
      </c>
      <c r="J344" s="26" t="str">
        <f>_xlfn.IFNA(VLOOKUP(F344,الاوردرات!$B$1:$C$600,2,0),"")</f>
        <v>بوا</v>
      </c>
      <c r="K344" s="52"/>
      <c r="M344" s="105">
        <f>IF(G344="","",_xlfn.IFNA((VLOOKUP(G344,help!L:M,2,0))*H344,_xlfn.IFNA((VLOOKUP(G344,help!P:Q,2,0))*H344,"غير مسجلة في المشتريات")))</f>
        <v>70</v>
      </c>
    </row>
    <row r="345" spans="2:13" ht="30.75" thickBot="1" x14ac:dyDescent="0.3">
      <c r="B345" s="13">
        <f>COUNTIFS($G$3:G345,'تقرير استهلاك خامات'!$D$4)</f>
        <v>2</v>
      </c>
      <c r="C345" s="13">
        <f>COUNTIFS($F$3:F345,'تقرير منتج تام'!$E$4)</f>
        <v>10</v>
      </c>
      <c r="D345" s="37" t="s">
        <v>8</v>
      </c>
      <c r="E345" s="38">
        <v>45192</v>
      </c>
      <c r="F345" s="28">
        <v>27</v>
      </c>
      <c r="G345" s="39" t="s">
        <v>328</v>
      </c>
      <c r="H345" s="40">
        <v>3.4</v>
      </c>
      <c r="I345" s="107" t="str">
        <f>IF(G345="","",_xlfn.IFNA(VLOOKUP(G345,'سجل المشتريات'!F:N,8,0),"غير مسجلة في المشتريات"))</f>
        <v xml:space="preserve">لتر </v>
      </c>
      <c r="J345" s="26" t="str">
        <f>_xlfn.IFNA(VLOOKUP(F345,الاوردرات!$B$1:$C$600,2,0),"")</f>
        <v>بوا</v>
      </c>
      <c r="K345" s="52"/>
      <c r="M345" s="105">
        <f>IF(G345="","",_xlfn.IFNA((VLOOKUP(G345,help!L:M,2,0))*H345,_xlfn.IFNA((VLOOKUP(G345,help!P:Q,2,0))*H345,"غير مسجلة في المشتريات")))</f>
        <v>0</v>
      </c>
    </row>
    <row r="346" spans="2:13" ht="30.75" thickBot="1" x14ac:dyDescent="0.3">
      <c r="B346" s="13">
        <f>COUNTIFS($G$3:G346,'تقرير استهلاك خامات'!$D$4)</f>
        <v>2</v>
      </c>
      <c r="C346" s="13">
        <f>COUNTIFS($F$3:F346,'تقرير منتج تام'!$E$4)</f>
        <v>10</v>
      </c>
      <c r="D346" s="37" t="s">
        <v>8</v>
      </c>
      <c r="E346" s="38">
        <v>45192</v>
      </c>
      <c r="F346" s="28">
        <v>27</v>
      </c>
      <c r="G346" s="39" t="s">
        <v>54</v>
      </c>
      <c r="H346" s="40">
        <v>0.125</v>
      </c>
      <c r="I346" s="107" t="str">
        <f>IF(G346="","",_xlfn.IFNA(VLOOKUP(G346,'سجل المشتريات'!F:N,8,0),"غير مسجلة في المشتريات"))</f>
        <v>جرام</v>
      </c>
      <c r="J346" s="26" t="str">
        <f>_xlfn.IFNA(VLOOKUP(F346,الاوردرات!$B$1:$C$600,2,0),"")</f>
        <v>بوا</v>
      </c>
      <c r="K346" s="52"/>
      <c r="M346" s="105">
        <f>IF(G346="","",_xlfn.IFNA((VLOOKUP(G346,help!L:M,2,0))*H346,_xlfn.IFNA((VLOOKUP(G346,help!P:Q,2,0))*H346,"غير مسجلة في المشتريات")))</f>
        <v>4.3999999999999997E-2</v>
      </c>
    </row>
    <row r="347" spans="2:13" ht="30.75" thickBot="1" x14ac:dyDescent="0.3">
      <c r="B347" s="13">
        <f>COUNTIFS($G$3:G347,'تقرير استهلاك خامات'!$D$4)</f>
        <v>2</v>
      </c>
      <c r="C347" s="13">
        <f>COUNTIFS($F$3:F347,'تقرير منتج تام'!$E$4)</f>
        <v>10</v>
      </c>
      <c r="D347" s="37" t="s">
        <v>8</v>
      </c>
      <c r="E347" s="38">
        <v>45192</v>
      </c>
      <c r="F347" s="28">
        <v>27</v>
      </c>
      <c r="G347" s="39" t="s">
        <v>56</v>
      </c>
      <c r="H347" s="40">
        <v>0.15</v>
      </c>
      <c r="I347" s="107" t="str">
        <f>IF(G347="","",_xlfn.IFNA(VLOOKUP(G347,'سجل المشتريات'!F:N,8,0),"غير مسجلة في المشتريات"))</f>
        <v>جرام</v>
      </c>
      <c r="J347" s="26" t="str">
        <f>_xlfn.IFNA(VLOOKUP(F347,الاوردرات!$B$1:$C$600,2,0),"")</f>
        <v>بوا</v>
      </c>
      <c r="K347" s="52"/>
      <c r="M347" s="105">
        <f>IF(G347="","",_xlfn.IFNA((VLOOKUP(G347,help!L:M,2,0))*H347,_xlfn.IFNA((VLOOKUP(G347,help!P:Q,2,0))*H347,"غير مسجلة في المشتريات")))</f>
        <v>4.2000000000000003E-2</v>
      </c>
    </row>
    <row r="348" spans="2:13" ht="30.75" thickBot="1" x14ac:dyDescent="0.3">
      <c r="B348" s="13">
        <f>COUNTIFS($G$3:G348,'تقرير استهلاك خامات'!$D$4)</f>
        <v>2</v>
      </c>
      <c r="C348" s="13">
        <f>COUNTIFS($F$3:F348,'تقرير منتج تام'!$E$4)</f>
        <v>10</v>
      </c>
      <c r="D348" s="37" t="s">
        <v>8</v>
      </c>
      <c r="E348" s="38">
        <v>45192</v>
      </c>
      <c r="F348" s="28">
        <v>27</v>
      </c>
      <c r="G348" s="39" t="s">
        <v>208</v>
      </c>
      <c r="H348" s="40">
        <v>2.5</v>
      </c>
      <c r="I348" s="107" t="str">
        <f>IF(G348="","",_xlfn.IFNA(VLOOKUP(G348,'سجل المشتريات'!F:N,8,0),"غير مسجلة في المشتريات"))</f>
        <v>كيلو</v>
      </c>
      <c r="J348" s="26" t="str">
        <f>_xlfn.IFNA(VLOOKUP(F348,الاوردرات!$B$1:$C$600,2,0),"")</f>
        <v>بوا</v>
      </c>
      <c r="K348" s="52"/>
      <c r="M348" s="105">
        <f>IF(G348="","",_xlfn.IFNA((VLOOKUP(G348,help!L:M,2,0))*H348,_xlfn.IFNA((VLOOKUP(G348,help!P:Q,2,0))*H348,"غير مسجلة في المشتريات")))</f>
        <v>175</v>
      </c>
    </row>
    <row r="349" spans="2:13" ht="30.75" thickBot="1" x14ac:dyDescent="0.3">
      <c r="B349" s="13">
        <f>COUNTIFS($G$3:G349,'تقرير استهلاك خامات'!$D$4)</f>
        <v>2</v>
      </c>
      <c r="C349" s="13">
        <f>COUNTIFS($F$3:F349,'تقرير منتج تام'!$E$4)</f>
        <v>10</v>
      </c>
      <c r="D349" s="37" t="s">
        <v>8</v>
      </c>
      <c r="E349" s="38">
        <v>45192</v>
      </c>
      <c r="F349" s="28">
        <v>27</v>
      </c>
      <c r="G349" s="39" t="s">
        <v>205</v>
      </c>
      <c r="H349" s="40">
        <v>2</v>
      </c>
      <c r="I349" s="107" t="str">
        <f>IF(G349="","",_xlfn.IFNA(VLOOKUP(G349,'سجل المشتريات'!F:N,8,0),"غير مسجلة في المشتريات"))</f>
        <v xml:space="preserve">لتر </v>
      </c>
      <c r="J349" s="26" t="str">
        <f>_xlfn.IFNA(VLOOKUP(F349,الاوردرات!$B$1:$C$600,2,0),"")</f>
        <v>بوا</v>
      </c>
      <c r="K349" s="52"/>
      <c r="M349" s="105">
        <f>IF(G349="","",_xlfn.IFNA((VLOOKUP(G349,help!L:M,2,0))*H349,_xlfn.IFNA((VLOOKUP(G349,help!P:Q,2,0))*H349,"غير مسجلة في المشتريات")))</f>
        <v>0</v>
      </c>
    </row>
    <row r="350" spans="2:13" ht="30.75" thickBot="1" x14ac:dyDescent="0.3">
      <c r="B350" s="13">
        <f>COUNTIFS($G$3:G350,'تقرير استهلاك خامات'!$D$4)</f>
        <v>2</v>
      </c>
      <c r="C350" s="13">
        <f>COUNTIFS($F$3:F350,'تقرير منتج تام'!$E$4)</f>
        <v>10</v>
      </c>
      <c r="D350" s="37" t="s">
        <v>8</v>
      </c>
      <c r="E350" s="38">
        <v>45192</v>
      </c>
      <c r="F350" s="28">
        <v>27</v>
      </c>
      <c r="G350" s="39" t="s">
        <v>108</v>
      </c>
      <c r="H350" s="40">
        <v>1</v>
      </c>
      <c r="I350" s="107" t="str">
        <f>IF(G350="","",_xlfn.IFNA(VLOOKUP(G350,'سجل المشتريات'!F:N,8,0),"غير مسجلة في المشتريات"))</f>
        <v xml:space="preserve">لتر </v>
      </c>
      <c r="J350" s="26" t="str">
        <f>_xlfn.IFNA(VLOOKUP(F350,الاوردرات!$B$1:$C$600,2,0),"")</f>
        <v>بوا</v>
      </c>
      <c r="K350" s="52"/>
      <c r="M350" s="105">
        <f>IF(G350="","",_xlfn.IFNA((VLOOKUP(G350,help!L:M,2,0))*H350,_xlfn.IFNA((VLOOKUP(G350,help!P:Q,2,0))*H350,"غير مسجلة في المشتريات")))</f>
        <v>32.564102564102562</v>
      </c>
    </row>
    <row r="351" spans="2:13" ht="30.75" thickBot="1" x14ac:dyDescent="0.3">
      <c r="B351" s="13">
        <f>COUNTIFS($G$3:G351,'تقرير استهلاك خامات'!$D$4)</f>
        <v>2</v>
      </c>
      <c r="C351" s="13">
        <f>COUNTIFS($F$3:F351,'تقرير منتج تام'!$E$4)</f>
        <v>10</v>
      </c>
      <c r="D351" s="37" t="s">
        <v>10</v>
      </c>
      <c r="E351" s="38">
        <v>45194</v>
      </c>
      <c r="F351" s="28">
        <v>27</v>
      </c>
      <c r="G351" s="39" t="s">
        <v>83</v>
      </c>
      <c r="H351" s="40">
        <v>1</v>
      </c>
      <c r="I351" s="107" t="str">
        <f>IF(G351="","",_xlfn.IFNA(VLOOKUP(G351,'سجل المشتريات'!F:N,8,0),"غير مسجلة في المشتريات"))</f>
        <v>كيلو</v>
      </c>
      <c r="J351" s="26" t="str">
        <f>_xlfn.IFNA(VLOOKUP(F351,الاوردرات!$B$1:$C$600,2,0),"")</f>
        <v>بوا</v>
      </c>
      <c r="K351" s="52"/>
      <c r="M351" s="105">
        <f>IF(G351="","",_xlfn.IFNA((VLOOKUP(G351,help!L:M,2,0))*H351,_xlfn.IFNA((VLOOKUP(G351,help!P:Q,2,0))*H351,"غير مسجلة في المشتريات")))</f>
        <v>114.47368421052632</v>
      </c>
    </row>
    <row r="352" spans="2:13" ht="30.75" thickBot="1" x14ac:dyDescent="0.3">
      <c r="B352" s="13">
        <f>COUNTIFS($G$3:G352,'تقرير استهلاك خامات'!$D$4)</f>
        <v>2</v>
      </c>
      <c r="C352" s="13">
        <f>COUNTIFS($F$3:F352,'تقرير منتج تام'!$E$4)</f>
        <v>10</v>
      </c>
      <c r="D352" s="37" t="s">
        <v>10</v>
      </c>
      <c r="E352" s="38">
        <v>45194</v>
      </c>
      <c r="F352" s="28">
        <v>27</v>
      </c>
      <c r="G352" s="39" t="s">
        <v>210</v>
      </c>
      <c r="H352" s="40">
        <v>1</v>
      </c>
      <c r="I352" s="107" t="str">
        <f>IF(G352="","",_xlfn.IFNA(VLOOKUP(G352,'سجل المشتريات'!F:N,8,0),"غير مسجلة في المشتريات"))</f>
        <v>كيلو</v>
      </c>
      <c r="J352" s="26" t="str">
        <f>_xlfn.IFNA(VLOOKUP(F352,الاوردرات!$B$1:$C$600,2,0),"")</f>
        <v>بوا</v>
      </c>
      <c r="K352" s="52"/>
      <c r="M352" s="105">
        <f>IF(G352="","",_xlfn.IFNA((VLOOKUP(G352,help!L:M,2,0))*H352,_xlfn.IFNA((VLOOKUP(G352,help!P:Q,2,0))*H352,"غير مسجلة في المشتريات")))</f>
        <v>54.65</v>
      </c>
    </row>
    <row r="353" spans="2:13" ht="30.75" thickBot="1" x14ac:dyDescent="0.3">
      <c r="B353" s="13">
        <f>COUNTIFS($G$3:G353,'تقرير استهلاك خامات'!$D$4)</f>
        <v>2</v>
      </c>
      <c r="C353" s="13">
        <f>COUNTIFS($F$3:F353,'تقرير منتج تام'!$E$4)</f>
        <v>10</v>
      </c>
      <c r="D353" s="37" t="s">
        <v>10</v>
      </c>
      <c r="E353" s="38">
        <v>45194</v>
      </c>
      <c r="F353" s="28">
        <v>27</v>
      </c>
      <c r="G353" s="39" t="s">
        <v>328</v>
      </c>
      <c r="H353" s="40">
        <v>2.5</v>
      </c>
      <c r="I353" s="107" t="str">
        <f>IF(G353="","",_xlfn.IFNA(VLOOKUP(G353,'سجل المشتريات'!F:N,8,0),"غير مسجلة في المشتريات"))</f>
        <v xml:space="preserve">لتر </v>
      </c>
      <c r="J353" s="26" t="str">
        <f>_xlfn.IFNA(VLOOKUP(F353,الاوردرات!$B$1:$C$600,2,0),"")</f>
        <v>بوا</v>
      </c>
      <c r="K353" s="52"/>
      <c r="M353" s="105">
        <f>IF(G353="","",_xlfn.IFNA((VLOOKUP(G353,help!L:M,2,0))*H353,_xlfn.IFNA((VLOOKUP(G353,help!P:Q,2,0))*H353,"غير مسجلة في المشتريات")))</f>
        <v>0</v>
      </c>
    </row>
    <row r="354" spans="2:13" ht="30.75" thickBot="1" x14ac:dyDescent="0.3">
      <c r="B354" s="13">
        <f>COUNTIFS($G$3:G354,'تقرير استهلاك خامات'!$D$4)</f>
        <v>2</v>
      </c>
      <c r="C354" s="13">
        <f>COUNTIFS($F$3:F354,'تقرير منتج تام'!$E$4)</f>
        <v>10</v>
      </c>
      <c r="D354" s="37" t="s">
        <v>10</v>
      </c>
      <c r="E354" s="38">
        <v>45194</v>
      </c>
      <c r="F354" s="28">
        <v>27</v>
      </c>
      <c r="G354" s="39" t="s">
        <v>78</v>
      </c>
      <c r="H354" s="40">
        <v>5</v>
      </c>
      <c r="I354" s="107" t="str">
        <f>IF(G354="","",_xlfn.IFNA(VLOOKUP(G354,'سجل المشتريات'!F:N,8,0),"غير مسجلة في المشتريات"))</f>
        <v xml:space="preserve">دفتر </v>
      </c>
      <c r="J354" s="26" t="str">
        <f>_xlfn.IFNA(VLOOKUP(F354,الاوردرات!$B$1:$C$600,2,0),"")</f>
        <v>بوا</v>
      </c>
      <c r="K354" s="52"/>
      <c r="M354" s="105">
        <f>IF(G354="","",_xlfn.IFNA((VLOOKUP(G354,help!L:M,2,0))*H354,_xlfn.IFNA((VLOOKUP(G354,help!P:Q,2,0))*H354,"غير مسجلة في المشتريات")))</f>
        <v>500</v>
      </c>
    </row>
    <row r="355" spans="2:13" ht="30.75" hidden="1" thickBot="1" x14ac:dyDescent="0.3">
      <c r="B355" s="13">
        <f>COUNTIFS($G$3:G355,'تقرير استهلاك خامات'!$D$4)</f>
        <v>2</v>
      </c>
      <c r="C355" s="13">
        <f>COUNTIFS($F$3:F355,'تقرير منتج تام'!$E$4)</f>
        <v>10</v>
      </c>
      <c r="D355" s="37" t="s">
        <v>12</v>
      </c>
      <c r="E355" s="38">
        <v>45189</v>
      </c>
      <c r="F355" s="28">
        <v>30</v>
      </c>
      <c r="G355" s="39" t="s">
        <v>85</v>
      </c>
      <c r="H355" s="40">
        <v>0.5</v>
      </c>
      <c r="I355" s="107" t="str">
        <f>IF(G355="","",_xlfn.IFNA(VLOOKUP(G355,'سجل المشتريات'!F:N,8,0),"غير مسجلة في المشتريات"))</f>
        <v xml:space="preserve">لتر </v>
      </c>
      <c r="J355" s="26" t="str">
        <f>_xlfn.IFNA(VLOOKUP(F355,الاوردرات!$B$1:$C$600,2,0),"")</f>
        <v xml:space="preserve">اوكتوبوس </v>
      </c>
      <c r="K355" s="52"/>
      <c r="M355" s="105">
        <f>IF(G355="","",_xlfn.IFNA((VLOOKUP(G355,help!L:M,2,0))*H355,_xlfn.IFNA((VLOOKUP(G355,help!P:Q,2,0))*H355,"غير مسجلة في المشتريات")))</f>
        <v>50</v>
      </c>
    </row>
    <row r="356" spans="2:13" ht="30.75" hidden="1" thickBot="1" x14ac:dyDescent="0.3">
      <c r="B356" s="13">
        <f>COUNTIFS($G$3:G356,'تقرير استهلاك خامات'!$D$4)</f>
        <v>2</v>
      </c>
      <c r="C356" s="13">
        <f>COUNTIFS($F$3:F356,'تقرير منتج تام'!$E$4)</f>
        <v>10</v>
      </c>
      <c r="D356" s="37" t="s">
        <v>12</v>
      </c>
      <c r="E356" s="38">
        <v>45189</v>
      </c>
      <c r="F356" s="28">
        <v>30</v>
      </c>
      <c r="G356" s="39" t="s">
        <v>108</v>
      </c>
      <c r="H356" s="40">
        <f>3.9/4</f>
        <v>0.97499999999999998</v>
      </c>
      <c r="I356" s="107" t="str">
        <f>IF(G356="","",_xlfn.IFNA(VLOOKUP(G356,'سجل المشتريات'!F:N,8,0),"غير مسجلة في المشتريات"))</f>
        <v xml:space="preserve">لتر </v>
      </c>
      <c r="J356" s="26" t="str">
        <f>_xlfn.IFNA(VLOOKUP(F356,الاوردرات!$B$1:$C$600,2,0),"")</f>
        <v xml:space="preserve">اوكتوبوس </v>
      </c>
      <c r="K356" s="52"/>
      <c r="M356" s="105">
        <f>IF(G356="","",_xlfn.IFNA((VLOOKUP(G356,help!L:M,2,0))*H356,_xlfn.IFNA((VLOOKUP(G356,help!P:Q,2,0))*H356,"غير مسجلة في المشتريات")))</f>
        <v>31.749999999999996</v>
      </c>
    </row>
    <row r="357" spans="2:13" ht="30.75" hidden="1" thickBot="1" x14ac:dyDescent="0.3">
      <c r="B357" s="13">
        <f>COUNTIFS($G$3:G357,'تقرير استهلاك خامات'!$D$4)</f>
        <v>2</v>
      </c>
      <c r="C357" s="13">
        <f>COUNTIFS($F$3:F357,'تقرير منتج تام'!$E$4)</f>
        <v>10</v>
      </c>
      <c r="D357" s="37" t="s">
        <v>12</v>
      </c>
      <c r="E357" s="38">
        <v>45189</v>
      </c>
      <c r="F357" s="28">
        <v>30</v>
      </c>
      <c r="G357" s="39" t="s">
        <v>333</v>
      </c>
      <c r="H357" s="40">
        <v>0.1</v>
      </c>
      <c r="I357" s="107" t="str">
        <f>IF(G357="","",_xlfn.IFNA(VLOOKUP(G357,'سجل المشتريات'!F:N,8,0),"غير مسجلة في المشتريات"))</f>
        <v>كيلو</v>
      </c>
      <c r="J357" s="26" t="str">
        <f>_xlfn.IFNA(VLOOKUP(F357,الاوردرات!$B$1:$C$600,2,0),"")</f>
        <v xml:space="preserve">اوكتوبوس </v>
      </c>
      <c r="K357" s="52"/>
      <c r="M357" s="105">
        <f>IF(G357="","",_xlfn.IFNA((VLOOKUP(G357,help!L:M,2,0))*H357,_xlfn.IFNA((VLOOKUP(G357,help!P:Q,2,0))*H357,"غير مسجلة في المشتريات")))</f>
        <v>10.5</v>
      </c>
    </row>
    <row r="358" spans="2:13" ht="30.75" hidden="1" thickBot="1" x14ac:dyDescent="0.3">
      <c r="B358" s="13">
        <f>COUNTIFS($G$3:G358,'تقرير استهلاك خامات'!$D$4)</f>
        <v>2</v>
      </c>
      <c r="C358" s="13">
        <f>COUNTIFS($F$3:F358,'تقرير منتج تام'!$E$4)</f>
        <v>10</v>
      </c>
      <c r="D358" s="37" t="s">
        <v>12</v>
      </c>
      <c r="E358" s="38">
        <v>45189</v>
      </c>
      <c r="F358" s="28">
        <v>30</v>
      </c>
      <c r="G358" s="39" t="s">
        <v>135</v>
      </c>
      <c r="H358" s="40">
        <v>0.125</v>
      </c>
      <c r="I358" s="107" t="str">
        <f>IF(G358="","",_xlfn.IFNA(VLOOKUP(G358,'سجل المشتريات'!F:N,8,0),"غير مسجلة في المشتريات"))</f>
        <v>جرام</v>
      </c>
      <c r="J358" s="26" t="str">
        <f>_xlfn.IFNA(VLOOKUP(F358,الاوردرات!$B$1:$C$600,2,0),"")</f>
        <v xml:space="preserve">اوكتوبوس </v>
      </c>
      <c r="K358" s="52"/>
      <c r="M358" s="105">
        <f>IF(G358="","",_xlfn.IFNA((VLOOKUP(G358,help!L:M,2,0))*H358,_xlfn.IFNA((VLOOKUP(G358,help!P:Q,2,0))*H358,"غير مسجلة في المشتريات")))</f>
        <v>0.03</v>
      </c>
    </row>
    <row r="359" spans="2:13" ht="30.75" hidden="1" thickBot="1" x14ac:dyDescent="0.3">
      <c r="B359" s="13">
        <f>COUNTIFS($G$3:G359,'تقرير استهلاك خامات'!$D$4)</f>
        <v>2</v>
      </c>
      <c r="C359" s="13">
        <f>COUNTIFS($F$3:F359,'تقرير منتج تام'!$E$4)</f>
        <v>10</v>
      </c>
      <c r="D359" s="37" t="s">
        <v>12</v>
      </c>
      <c r="E359" s="38">
        <v>45189</v>
      </c>
      <c r="F359" s="28">
        <v>30</v>
      </c>
      <c r="G359" s="39" t="s">
        <v>206</v>
      </c>
      <c r="H359" s="40">
        <v>2</v>
      </c>
      <c r="I359" s="107" t="str">
        <f>IF(G359="","",_xlfn.IFNA(VLOOKUP(G359,'سجل المشتريات'!F:N,8,0),"غير مسجلة في المشتريات"))</f>
        <v>كيلو</v>
      </c>
      <c r="J359" s="26" t="str">
        <f>_xlfn.IFNA(VLOOKUP(F359,الاوردرات!$B$1:$C$600,2,0),"")</f>
        <v xml:space="preserve">اوكتوبوس </v>
      </c>
      <c r="K359" s="52"/>
      <c r="M359" s="105">
        <f>IF(G359="","",_xlfn.IFNA((VLOOKUP(G359,help!L:M,2,0))*H359,_xlfn.IFNA((VLOOKUP(G359,help!P:Q,2,0))*H359,"غير مسجلة في المشتريات")))</f>
        <v>277.5</v>
      </c>
    </row>
    <row r="360" spans="2:13" ht="30.75" hidden="1" thickBot="1" x14ac:dyDescent="0.3">
      <c r="B360" s="13">
        <f>COUNTIFS($G$3:G360,'تقرير استهلاك خامات'!$D$4)</f>
        <v>2</v>
      </c>
      <c r="C360" s="13">
        <f>COUNTIFS($F$3:F360,'تقرير منتج تام'!$E$4)</f>
        <v>10</v>
      </c>
      <c r="D360" s="37" t="s">
        <v>12</v>
      </c>
      <c r="E360" s="38">
        <v>45189</v>
      </c>
      <c r="F360" s="28">
        <v>30</v>
      </c>
      <c r="G360" s="39" t="s">
        <v>108</v>
      </c>
      <c r="H360" s="40">
        <v>1.95</v>
      </c>
      <c r="I360" s="107" t="str">
        <f>IF(G360="","",_xlfn.IFNA(VLOOKUP(G360,'سجل المشتريات'!F:N,8,0),"غير مسجلة في المشتريات"))</f>
        <v xml:space="preserve">لتر </v>
      </c>
      <c r="J360" s="26" t="str">
        <f>_xlfn.IFNA(VLOOKUP(F360,الاوردرات!$B$1:$C$600,2,0),"")</f>
        <v xml:space="preserve">اوكتوبوس </v>
      </c>
      <c r="K360" s="52"/>
      <c r="M360" s="105">
        <f>IF(G360="","",_xlfn.IFNA((VLOOKUP(G360,help!L:M,2,0))*H360,_xlfn.IFNA((VLOOKUP(G360,help!P:Q,2,0))*H360,"غير مسجلة في المشتريات")))</f>
        <v>63.499999999999993</v>
      </c>
    </row>
    <row r="361" spans="2:13" ht="30.75" hidden="1" thickBot="1" x14ac:dyDescent="0.3">
      <c r="B361" s="13">
        <f>COUNTIFS($G$3:G361,'تقرير استهلاك خامات'!$D$4)</f>
        <v>2</v>
      </c>
      <c r="C361" s="13">
        <f>COUNTIFS($F$3:F361,'تقرير منتج تام'!$E$4)</f>
        <v>10</v>
      </c>
      <c r="D361" s="37" t="s">
        <v>13</v>
      </c>
      <c r="E361" s="38">
        <v>45190</v>
      </c>
      <c r="F361" s="28">
        <v>30</v>
      </c>
      <c r="G361" s="39" t="s">
        <v>56</v>
      </c>
      <c r="H361" s="40">
        <v>0.15</v>
      </c>
      <c r="I361" s="107" t="str">
        <f>IF(G361="","",_xlfn.IFNA(VLOOKUP(G361,'سجل المشتريات'!F:N,8,0),"غير مسجلة في المشتريات"))</f>
        <v>جرام</v>
      </c>
      <c r="J361" s="26" t="str">
        <f>_xlfn.IFNA(VLOOKUP(F361,الاوردرات!$B$1:$C$600,2,0),"")</f>
        <v xml:space="preserve">اوكتوبوس </v>
      </c>
      <c r="K361" s="52"/>
      <c r="M361" s="105">
        <f>IF(G361="","",_xlfn.IFNA((VLOOKUP(G361,help!L:M,2,0))*H361,_xlfn.IFNA((VLOOKUP(G361,help!P:Q,2,0))*H361,"غير مسجلة في المشتريات")))</f>
        <v>4.2000000000000003E-2</v>
      </c>
    </row>
    <row r="362" spans="2:13" x14ac:dyDescent="0.25">
      <c r="B362" s="13">
        <f>COUNTIFS($G$3:G362,'تقرير استهلاك خامات'!$D$4)</f>
        <v>2</v>
      </c>
      <c r="C362" s="13">
        <f>COUNTIFS($F$3:F362,'تقرير منتج تام'!$E$4)</f>
        <v>10</v>
      </c>
      <c r="D362" s="37" t="s">
        <v>11</v>
      </c>
      <c r="E362" s="38">
        <v>45167</v>
      </c>
      <c r="F362" s="28">
        <v>27</v>
      </c>
      <c r="G362" s="39" t="s">
        <v>254</v>
      </c>
      <c r="H362" s="40">
        <v>2</v>
      </c>
      <c r="I362" s="107" t="str">
        <f>IF(G362="","",_xlfn.IFNA(VLOOKUP(G362,'سجل المشتريات'!F:N,8,0),"غير مسجلة في المشتريات"))</f>
        <v>كيلو</v>
      </c>
      <c r="J362" s="26" t="str">
        <f>_xlfn.IFNA(VLOOKUP(F362,الاوردرات!$B$1:$C$600,2,0),"")</f>
        <v>بوا</v>
      </c>
      <c r="K362" s="52"/>
      <c r="M362" s="105">
        <f>IF(G362="","",_xlfn.IFNA((VLOOKUP(G362,help!L:M,2,0))*H362,_xlfn.IFNA((VLOOKUP(G362,help!P:Q,2,0))*H362,"غير مسجلة في المشتريات")))</f>
        <v>260</v>
      </c>
    </row>
    <row r="363" spans="2:13" hidden="1" x14ac:dyDescent="0.25">
      <c r="B363" s="13">
        <f>COUNTIFS($G$3:G363,'تقرير استهلاك خامات'!$D$4)</f>
        <v>2</v>
      </c>
      <c r="C363" s="13">
        <f>COUNTIFS($F$3:F363,'تقرير منتج تام'!$E$4)</f>
        <v>10</v>
      </c>
      <c r="D363" s="37" t="s">
        <v>12</v>
      </c>
      <c r="E363" s="38">
        <v>45168</v>
      </c>
      <c r="F363" s="28">
        <v>26</v>
      </c>
      <c r="G363" s="39" t="s">
        <v>67</v>
      </c>
      <c r="H363" s="40">
        <v>2.5</v>
      </c>
      <c r="I363" s="107" t="str">
        <f>IF(G363="","",_xlfn.IFNA(VLOOKUP(G363,'سجل المشتريات'!F:N,8,0),"غير مسجلة في المشتريات"))</f>
        <v>كيلو</v>
      </c>
      <c r="J363" s="26" t="str">
        <f>_xlfn.IFNA(VLOOKUP(F363,الاوردرات!$B$1:$C$600,2,0),"")</f>
        <v>شور</v>
      </c>
      <c r="K363" s="52"/>
      <c r="M363" s="105">
        <f>IF(G363="","",_xlfn.IFNA((VLOOKUP(G363,help!L:M,2,0))*H363,_xlfn.IFNA((VLOOKUP(G363,help!P:Q,2,0))*H363,"غير مسجلة في المشتريات")))</f>
        <v>358.75</v>
      </c>
    </row>
    <row r="364" spans="2:13" hidden="1" x14ac:dyDescent="0.25">
      <c r="B364" s="13">
        <f>COUNTIFS($G$3:G364,'تقرير استهلاك خامات'!$D$4)</f>
        <v>2</v>
      </c>
      <c r="C364" s="13">
        <f>COUNTIFS($F$3:F364,'تقرير منتج تام'!$E$4)</f>
        <v>10</v>
      </c>
      <c r="D364" s="37" t="s">
        <v>12</v>
      </c>
      <c r="E364" s="38">
        <v>45168</v>
      </c>
      <c r="F364" s="28">
        <v>26</v>
      </c>
      <c r="G364" s="39" t="s">
        <v>108</v>
      </c>
      <c r="H364" s="40">
        <v>2.5</v>
      </c>
      <c r="I364" s="107" t="str">
        <f>IF(G364="","",_xlfn.IFNA(VLOOKUP(G364,'سجل المشتريات'!F:N,8,0),"غير مسجلة في المشتريات"))</f>
        <v xml:space="preserve">لتر </v>
      </c>
      <c r="J364" s="26" t="str">
        <f>_xlfn.IFNA(VLOOKUP(F364,الاوردرات!$B$1:$C$600,2,0),"")</f>
        <v>شور</v>
      </c>
      <c r="K364" s="52"/>
      <c r="M364" s="105">
        <f>IF(G364="","",_xlfn.IFNA((VLOOKUP(G364,help!L:M,2,0))*H364,_xlfn.IFNA((VLOOKUP(G364,help!P:Q,2,0))*H364,"غير مسجلة في المشتريات")))</f>
        <v>81.410256410256409</v>
      </c>
    </row>
    <row r="365" spans="2:13" hidden="1" x14ac:dyDescent="0.25">
      <c r="B365" s="13">
        <f>COUNTIFS($G$3:G365,'تقرير استهلاك خامات'!$D$4)</f>
        <v>2</v>
      </c>
      <c r="C365" s="13">
        <f>COUNTIFS($F$3:F365,'تقرير منتج تام'!$E$4)</f>
        <v>10</v>
      </c>
      <c r="D365" s="37" t="s">
        <v>12</v>
      </c>
      <c r="E365" s="38">
        <v>45168</v>
      </c>
      <c r="F365" s="28">
        <v>26</v>
      </c>
      <c r="G365" s="39" t="s">
        <v>107</v>
      </c>
      <c r="H365" s="40">
        <v>7.0000000000000007E-2</v>
      </c>
      <c r="I365" s="107" t="str">
        <f>IF(G365="","",_xlfn.IFNA(VLOOKUP(G365,'سجل المشتريات'!F:N,8,0),"غير مسجلة في المشتريات"))</f>
        <v>كيلو</v>
      </c>
      <c r="J365" s="26" t="str">
        <f>_xlfn.IFNA(VLOOKUP(F365,الاوردرات!$B$1:$C$600,2,0),"")</f>
        <v>شور</v>
      </c>
      <c r="K365" s="52"/>
      <c r="M365" s="105">
        <f>IF(G365="","",_xlfn.IFNA((VLOOKUP(G365,help!L:M,2,0))*H365,_xlfn.IFNA((VLOOKUP(G365,help!P:Q,2,0))*H365,"غير مسجلة في المشتريات")))</f>
        <v>7.0000000000000009</v>
      </c>
    </row>
    <row r="366" spans="2:13" hidden="1" x14ac:dyDescent="0.25">
      <c r="B366" s="13">
        <f>COUNTIFS($G$3:G366,'تقرير استهلاك خامات'!$D$4)</f>
        <v>2</v>
      </c>
      <c r="C366" s="13">
        <f>COUNTIFS($F$3:F366,'تقرير منتج تام'!$E$4)</f>
        <v>10</v>
      </c>
      <c r="D366" s="37" t="s">
        <v>12</v>
      </c>
      <c r="E366" s="38">
        <v>45168</v>
      </c>
      <c r="F366" s="28">
        <v>26</v>
      </c>
      <c r="G366" s="39" t="s">
        <v>55</v>
      </c>
      <c r="H366" s="40">
        <v>0.03</v>
      </c>
      <c r="I366" s="107" t="str">
        <f>IF(G366="","",_xlfn.IFNA(VLOOKUP(G366,'سجل المشتريات'!F:N,8,0),"غير مسجلة في المشتريات"))</f>
        <v>جرام</v>
      </c>
      <c r="J366" s="26" t="str">
        <f>_xlfn.IFNA(VLOOKUP(F366,الاوردرات!$B$1:$C$600,2,0),"")</f>
        <v>شور</v>
      </c>
      <c r="K366" s="52"/>
      <c r="M366" s="105">
        <f>IF(G366="","",_xlfn.IFNA((VLOOKUP(G366,help!L:M,2,0))*H366,_xlfn.IFNA((VLOOKUP(G366,help!P:Q,2,0))*H366,"غير مسجلة في المشتريات")))</f>
        <v>6.6E-3</v>
      </c>
    </row>
    <row r="367" spans="2:13" hidden="1" x14ac:dyDescent="0.25">
      <c r="B367" s="13">
        <f>COUNTIFS($G$3:G367,'تقرير استهلاك خامات'!$D$4)</f>
        <v>2</v>
      </c>
      <c r="C367" s="13">
        <f>COUNTIFS($F$3:F367,'تقرير منتج تام'!$E$4)</f>
        <v>10</v>
      </c>
      <c r="D367" s="37" t="s">
        <v>8</v>
      </c>
      <c r="E367" s="38">
        <v>45171</v>
      </c>
      <c r="F367" s="28">
        <v>26</v>
      </c>
      <c r="G367" s="39" t="s">
        <v>139</v>
      </c>
      <c r="H367" s="40">
        <v>0.5</v>
      </c>
      <c r="I367" s="107" t="str">
        <f>IF(G367="","",_xlfn.IFNA(VLOOKUP(G367,'سجل المشتريات'!F:N,8,0),"غير مسجلة في المشتريات"))</f>
        <v>كيلو</v>
      </c>
      <c r="J367" s="26" t="str">
        <f>_xlfn.IFNA(VLOOKUP(F367,الاوردرات!$B$1:$C$600,2,0),"")</f>
        <v>شور</v>
      </c>
      <c r="K367" s="52"/>
      <c r="M367" s="105">
        <f>IF(G367="","",_xlfn.IFNA((VLOOKUP(G367,help!L:M,2,0))*H367,_xlfn.IFNA((VLOOKUP(G367,help!P:Q,2,0))*H367,"غير مسجلة في المشتريات")))</f>
        <v>58.333333333333336</v>
      </c>
    </row>
    <row r="368" spans="2:13" hidden="1" x14ac:dyDescent="0.25">
      <c r="B368" s="13">
        <f>COUNTIFS($G$3:G368,'تقرير استهلاك خامات'!$D$4)</f>
        <v>2</v>
      </c>
      <c r="C368" s="13">
        <f>COUNTIFS($F$3:F368,'تقرير منتج تام'!$E$4)</f>
        <v>10</v>
      </c>
      <c r="D368" s="37" t="s">
        <v>8</v>
      </c>
      <c r="E368" s="38">
        <v>45171</v>
      </c>
      <c r="F368" s="28">
        <v>26</v>
      </c>
      <c r="G368" s="39" t="s">
        <v>64</v>
      </c>
      <c r="H368" s="40">
        <v>0.5</v>
      </c>
      <c r="I368" s="107" t="str">
        <f>IF(G368="","",_xlfn.IFNA(VLOOKUP(G368,'سجل المشتريات'!F:N,8,0),"غير مسجلة في المشتريات"))</f>
        <v>كيلو</v>
      </c>
      <c r="J368" s="26" t="str">
        <f>_xlfn.IFNA(VLOOKUP(F368,الاوردرات!$B$1:$C$600,2,0),"")</f>
        <v>شور</v>
      </c>
      <c r="K368" s="52"/>
      <c r="M368" s="105">
        <f>IF(G368="","",_xlfn.IFNA((VLOOKUP(G368,help!L:M,2,0))*H368,_xlfn.IFNA((VLOOKUP(G368,help!P:Q,2,0))*H368,"غير مسجلة في المشتريات")))</f>
        <v>55.357142857142861</v>
      </c>
    </row>
    <row r="369" spans="2:13" hidden="1" x14ac:dyDescent="0.25">
      <c r="B369" s="13">
        <f>COUNTIFS($G$3:G369,'تقرير استهلاك خامات'!$D$4)</f>
        <v>2</v>
      </c>
      <c r="C369" s="13">
        <f>COUNTIFS($F$3:F369,'تقرير منتج تام'!$E$4)</f>
        <v>10</v>
      </c>
      <c r="D369" s="37" t="s">
        <v>12</v>
      </c>
      <c r="E369" s="38">
        <v>45189</v>
      </c>
      <c r="F369" s="28">
        <v>26</v>
      </c>
      <c r="G369" s="39" t="s">
        <v>108</v>
      </c>
      <c r="H369" s="40">
        <v>1.5</v>
      </c>
      <c r="I369" s="107" t="str">
        <f>IF(G369="","",_xlfn.IFNA(VLOOKUP(G369,'سجل المشتريات'!F:N,8,0),"غير مسجلة في المشتريات"))</f>
        <v xml:space="preserve">لتر </v>
      </c>
      <c r="J369" s="26" t="str">
        <f>_xlfn.IFNA(VLOOKUP(F369,الاوردرات!$B$1:$C$600,2,0),"")</f>
        <v>شور</v>
      </c>
      <c r="K369" s="52"/>
      <c r="M369" s="105">
        <f>IF(G369="","",_xlfn.IFNA((VLOOKUP(G369,help!L:M,2,0))*H369,_xlfn.IFNA((VLOOKUP(G369,help!P:Q,2,0))*H369,"غير مسجلة في المشتريات")))</f>
        <v>48.84615384615384</v>
      </c>
    </row>
    <row r="370" spans="2:13" hidden="1" x14ac:dyDescent="0.25">
      <c r="B370" s="13">
        <f>COUNTIFS($G$3:G370,'تقرير استهلاك خامات'!$D$4)</f>
        <v>2</v>
      </c>
      <c r="C370" s="13">
        <f>COUNTIFS($F$3:F370,'تقرير منتج تام'!$E$4)</f>
        <v>10</v>
      </c>
      <c r="D370" s="37" t="s">
        <v>10</v>
      </c>
      <c r="E370" s="38">
        <v>45180</v>
      </c>
      <c r="F370" s="28">
        <v>26</v>
      </c>
      <c r="G370" s="39"/>
      <c r="H370" s="40"/>
      <c r="I370" s="107" t="str">
        <f>IF(G370="","",_xlfn.IFNA(VLOOKUP(G370,'سجل المشتريات'!F:N,8,0),"غير مسجلة في المشتريات"))</f>
        <v/>
      </c>
      <c r="J370" s="26" t="str">
        <f>_xlfn.IFNA(VLOOKUP(F370,الاوردرات!$B$1:$C$600,2,0),"")</f>
        <v>شور</v>
      </c>
      <c r="K370" s="52"/>
      <c r="M370" s="105" t="str">
        <f>IF(G370="","",_xlfn.IFNA((VLOOKUP(G370,help!L:M,2,0))*H370,_xlfn.IFNA((VLOOKUP(G370,help!P:Q,2,0))*H370,"غير مسجلة في المشتريات")))</f>
        <v/>
      </c>
    </row>
    <row r="371" spans="2:13" hidden="1" x14ac:dyDescent="0.25">
      <c r="B371" s="13">
        <f>COUNTIFS($G$3:G371,'تقرير استهلاك خامات'!$D$4)</f>
        <v>2</v>
      </c>
      <c r="C371" s="13">
        <f>COUNTIFS($F$3:F371,'تقرير منتج تام'!$E$4)</f>
        <v>10</v>
      </c>
      <c r="D371" s="37" t="s">
        <v>10</v>
      </c>
      <c r="E371" s="38">
        <v>45180</v>
      </c>
      <c r="F371" s="28">
        <v>26</v>
      </c>
      <c r="G371" s="39" t="s">
        <v>85</v>
      </c>
      <c r="H371" s="40">
        <v>0.15</v>
      </c>
      <c r="I371" s="107" t="str">
        <f>IF(G371="","",_xlfn.IFNA(VLOOKUP(G371,'سجل المشتريات'!F:N,8,0),"غير مسجلة في المشتريات"))</f>
        <v xml:space="preserve">لتر </v>
      </c>
      <c r="J371" s="26" t="str">
        <f>_xlfn.IFNA(VLOOKUP(F371,الاوردرات!$B$1:$C$600,2,0),"")</f>
        <v>شور</v>
      </c>
      <c r="K371" s="52"/>
      <c r="M371" s="105">
        <f>IF(G371="","",_xlfn.IFNA((VLOOKUP(G371,help!L:M,2,0))*H371,_xlfn.IFNA((VLOOKUP(G371,help!P:Q,2,0))*H371,"غير مسجلة في المشتريات")))</f>
        <v>15</v>
      </c>
    </row>
    <row r="372" spans="2:13" hidden="1" x14ac:dyDescent="0.25">
      <c r="B372" s="13">
        <f>COUNTIFS($G$3:G372,'تقرير استهلاك خامات'!$D$4)</f>
        <v>2</v>
      </c>
      <c r="C372" s="13">
        <f>COUNTIFS($F$3:F372,'تقرير منتج تام'!$E$4)</f>
        <v>10</v>
      </c>
      <c r="D372" s="37" t="s">
        <v>10</v>
      </c>
      <c r="E372" s="38">
        <v>45180</v>
      </c>
      <c r="F372" s="28">
        <v>26</v>
      </c>
      <c r="G372" s="39" t="s">
        <v>206</v>
      </c>
      <c r="H372" s="40">
        <v>4</v>
      </c>
      <c r="I372" s="107" t="str">
        <f>IF(G372="","",_xlfn.IFNA(VLOOKUP(G372,'سجل المشتريات'!F:N,8,0),"غير مسجلة في المشتريات"))</f>
        <v>كيلو</v>
      </c>
      <c r="J372" s="26" t="str">
        <f>_xlfn.IFNA(VLOOKUP(F372,الاوردرات!$B$1:$C$600,2,0),"")</f>
        <v>شور</v>
      </c>
      <c r="K372" s="52"/>
      <c r="M372" s="105">
        <f>IF(G372="","",_xlfn.IFNA((VLOOKUP(G372,help!L:M,2,0))*H372,_xlfn.IFNA((VLOOKUP(G372,help!P:Q,2,0))*H372,"غير مسجلة في المشتريات")))</f>
        <v>555</v>
      </c>
    </row>
    <row r="373" spans="2:13" hidden="1" x14ac:dyDescent="0.25">
      <c r="B373" s="13">
        <f>COUNTIFS($G$3:G373,'تقرير استهلاك خامات'!$D$4)</f>
        <v>2</v>
      </c>
      <c r="C373" s="13">
        <f>COUNTIFS($F$3:F373,'تقرير منتج تام'!$E$4)</f>
        <v>10</v>
      </c>
      <c r="D373" s="37" t="s">
        <v>12</v>
      </c>
      <c r="E373" s="38">
        <v>45182</v>
      </c>
      <c r="F373" s="28">
        <v>26</v>
      </c>
      <c r="G373" s="39" t="s">
        <v>108</v>
      </c>
      <c r="H373" s="40">
        <v>3.9</v>
      </c>
      <c r="I373" s="107" t="str">
        <f>IF(G373="","",_xlfn.IFNA(VLOOKUP(G373,'سجل المشتريات'!F:N,8,0),"غير مسجلة في المشتريات"))</f>
        <v xml:space="preserve">لتر </v>
      </c>
      <c r="J373" s="26" t="str">
        <f>_xlfn.IFNA(VLOOKUP(F373,الاوردرات!$B$1:$C$600,2,0),"")</f>
        <v>شور</v>
      </c>
      <c r="K373" s="52"/>
      <c r="M373" s="105">
        <f>IF(G373="","",_xlfn.IFNA((VLOOKUP(G373,help!L:M,2,0))*H373,_xlfn.IFNA((VLOOKUP(G373,help!P:Q,2,0))*H373,"غير مسجلة في المشتريات")))</f>
        <v>126.99999999999999</v>
      </c>
    </row>
    <row r="374" spans="2:13" hidden="1" x14ac:dyDescent="0.25">
      <c r="B374" s="13">
        <f>COUNTIFS($G$3:G374,'تقرير استهلاك خامات'!$D$4)</f>
        <v>2</v>
      </c>
      <c r="C374" s="13">
        <f>COUNTIFS($F$3:F374,'تقرير منتج تام'!$E$4)</f>
        <v>10</v>
      </c>
      <c r="D374" s="37" t="s">
        <v>12</v>
      </c>
      <c r="E374" s="38">
        <v>45182</v>
      </c>
      <c r="F374" s="28">
        <v>26</v>
      </c>
      <c r="G374" s="39" t="s">
        <v>56</v>
      </c>
      <c r="H374" s="40">
        <v>6.5000000000000002E-2</v>
      </c>
      <c r="I374" s="107" t="str">
        <f>IF(G374="","",_xlfn.IFNA(VLOOKUP(G374,'سجل المشتريات'!F:N,8,0),"غير مسجلة في المشتريات"))</f>
        <v>جرام</v>
      </c>
      <c r="J374" s="26" t="str">
        <f>_xlfn.IFNA(VLOOKUP(F374,الاوردرات!$B$1:$C$600,2,0),"")</f>
        <v>شور</v>
      </c>
      <c r="K374" s="52"/>
      <c r="M374" s="105">
        <f>IF(G374="","",_xlfn.IFNA((VLOOKUP(G374,help!L:M,2,0))*H374,_xlfn.IFNA((VLOOKUP(G374,help!P:Q,2,0))*H374,"غير مسجلة في المشتريات")))</f>
        <v>1.8200000000000001E-2</v>
      </c>
    </row>
    <row r="375" spans="2:13" hidden="1" x14ac:dyDescent="0.25">
      <c r="B375" s="13">
        <f>COUNTIFS($G$3:G375,'تقرير استهلاك خامات'!$D$4)</f>
        <v>2</v>
      </c>
      <c r="C375" s="13">
        <f>COUNTIFS($F$3:F375,'تقرير منتج تام'!$E$4)</f>
        <v>10</v>
      </c>
      <c r="D375" s="37" t="s">
        <v>8</v>
      </c>
      <c r="E375" s="38">
        <v>45185</v>
      </c>
      <c r="F375" s="28">
        <v>26</v>
      </c>
      <c r="G375" s="39" t="s">
        <v>56</v>
      </c>
      <c r="H375" s="40">
        <v>0.4</v>
      </c>
      <c r="I375" s="107" t="str">
        <f>IF(G375="","",_xlfn.IFNA(VLOOKUP(G375,'سجل المشتريات'!F:N,8,0),"غير مسجلة في المشتريات"))</f>
        <v>جرام</v>
      </c>
      <c r="J375" s="26" t="str">
        <f>_xlfn.IFNA(VLOOKUP(F375,الاوردرات!$B$1:$C$600,2,0),"")</f>
        <v>شور</v>
      </c>
      <c r="K375" s="52"/>
      <c r="M375" s="105">
        <f>IF(G375="","",_xlfn.IFNA((VLOOKUP(G375,help!L:M,2,0))*H375,_xlfn.IFNA((VLOOKUP(G375,help!P:Q,2,0))*H375,"غير مسجلة في المشتريات")))</f>
        <v>0.11200000000000002</v>
      </c>
    </row>
    <row r="376" spans="2:13" hidden="1" x14ac:dyDescent="0.25">
      <c r="B376" s="13">
        <f>COUNTIFS($G$3:G376,'تقرير استهلاك خامات'!$D$4)</f>
        <v>2</v>
      </c>
      <c r="C376" s="13">
        <f>COUNTIFS($F$3:F376,'تقرير منتج تام'!$E$4)</f>
        <v>10</v>
      </c>
      <c r="D376" s="37" t="s">
        <v>9</v>
      </c>
      <c r="E376" s="38">
        <v>45186</v>
      </c>
      <c r="F376" s="28">
        <v>26</v>
      </c>
      <c r="G376" s="39" t="s">
        <v>329</v>
      </c>
      <c r="H376" s="40">
        <v>0.05</v>
      </c>
      <c r="I376" s="107" t="str">
        <f>IF(G376="","",_xlfn.IFNA(VLOOKUP(G376,'سجل المشتريات'!F:N,8,0),"غير مسجلة في المشتريات"))</f>
        <v xml:space="preserve">زجاجة </v>
      </c>
      <c r="J376" s="26" t="str">
        <f>_xlfn.IFNA(VLOOKUP(F376,الاوردرات!$B$1:$C$600,2,0),"")</f>
        <v>شور</v>
      </c>
      <c r="K376" s="52"/>
      <c r="M376" s="105">
        <f>IF(G376="","",_xlfn.IFNA((VLOOKUP(G376,help!L:M,2,0))*H376,_xlfn.IFNA((VLOOKUP(G376,help!P:Q,2,0))*H376,"غير مسجلة في المشتريات")))</f>
        <v>3.5</v>
      </c>
    </row>
    <row r="377" spans="2:13" hidden="1" x14ac:dyDescent="0.25">
      <c r="B377" s="13">
        <f>COUNTIFS($G$3:G377,'تقرير استهلاك خامات'!$D$4)</f>
        <v>2</v>
      </c>
      <c r="C377" s="13">
        <f>COUNTIFS($F$3:F377,'تقرير منتج تام'!$E$4)</f>
        <v>10</v>
      </c>
      <c r="D377" s="37" t="s">
        <v>9</v>
      </c>
      <c r="E377" s="38">
        <v>45186</v>
      </c>
      <c r="F377" s="28">
        <v>26</v>
      </c>
      <c r="G377" s="39" t="s">
        <v>218</v>
      </c>
      <c r="H377" s="40">
        <v>0.75</v>
      </c>
      <c r="I377" s="107" t="str">
        <f>IF(G377="","",_xlfn.IFNA(VLOOKUP(G377,'سجل المشتريات'!F:N,8,0),"غير مسجلة في المشتريات"))</f>
        <v>كيلو</v>
      </c>
      <c r="J377" s="26" t="str">
        <f>_xlfn.IFNA(VLOOKUP(F377,الاوردرات!$B$1:$C$600,2,0),"")</f>
        <v>شور</v>
      </c>
      <c r="K377" s="52"/>
      <c r="M377" s="105">
        <f>IF(G377="","",_xlfn.IFNA((VLOOKUP(G377,help!L:M,2,0))*H377,_xlfn.IFNA((VLOOKUP(G377,help!P:Q,2,0))*H377,"غير مسجلة في المشتريات")))</f>
        <v>90</v>
      </c>
    </row>
    <row r="378" spans="2:13" hidden="1" x14ac:dyDescent="0.25">
      <c r="B378" s="13">
        <f>COUNTIFS($G$3:G378,'تقرير استهلاك خامات'!$D$4)</f>
        <v>2</v>
      </c>
      <c r="C378" s="13">
        <f>COUNTIFS($F$3:F378,'تقرير منتج تام'!$E$4)</f>
        <v>10</v>
      </c>
      <c r="D378" s="37" t="s">
        <v>9</v>
      </c>
      <c r="E378" s="38">
        <v>45186</v>
      </c>
      <c r="F378" s="28">
        <v>26</v>
      </c>
      <c r="G378" s="39" t="s">
        <v>108</v>
      </c>
      <c r="H378" s="40">
        <v>3.9</v>
      </c>
      <c r="I378" s="107" t="str">
        <f>IF(G378="","",_xlfn.IFNA(VLOOKUP(G378,'سجل المشتريات'!F:N,8,0),"غير مسجلة في المشتريات"))</f>
        <v xml:space="preserve">لتر </v>
      </c>
      <c r="J378" s="26" t="str">
        <f>_xlfn.IFNA(VLOOKUP(F378,الاوردرات!$B$1:$C$600,2,0),"")</f>
        <v>شور</v>
      </c>
      <c r="K378" s="52"/>
      <c r="M378" s="105">
        <f>IF(G378="","",_xlfn.IFNA((VLOOKUP(G378,help!L:M,2,0))*H378,_xlfn.IFNA((VLOOKUP(G378,help!P:Q,2,0))*H378,"غير مسجلة في المشتريات")))</f>
        <v>126.99999999999999</v>
      </c>
    </row>
    <row r="379" spans="2:13" hidden="1" x14ac:dyDescent="0.25">
      <c r="B379" s="13">
        <f>COUNTIFS($G$3:G379,'تقرير استهلاك خامات'!$D$4)</f>
        <v>2</v>
      </c>
      <c r="C379" s="13">
        <f>COUNTIFS($F$3:F379,'تقرير منتج تام'!$E$4)</f>
        <v>10</v>
      </c>
      <c r="D379" s="37" t="s">
        <v>12</v>
      </c>
      <c r="E379" s="38">
        <v>45189</v>
      </c>
      <c r="F379" s="28">
        <v>26</v>
      </c>
      <c r="G379" s="39" t="s">
        <v>64</v>
      </c>
      <c r="H379" s="40">
        <v>0.5</v>
      </c>
      <c r="I379" s="107" t="str">
        <f>IF(G379="","",_xlfn.IFNA(VLOOKUP(G379,'سجل المشتريات'!F:N,8,0),"غير مسجلة في المشتريات"))</f>
        <v>كيلو</v>
      </c>
      <c r="J379" s="26" t="str">
        <f>_xlfn.IFNA(VLOOKUP(F379,الاوردرات!$B$1:$C$600,2,0),"")</f>
        <v>شور</v>
      </c>
      <c r="K379" s="52"/>
      <c r="M379" s="105">
        <f>IF(G379="","",_xlfn.IFNA((VLOOKUP(G379,help!L:M,2,0))*H379,_xlfn.IFNA((VLOOKUP(G379,help!P:Q,2,0))*H379,"غير مسجلة في المشتريات")))</f>
        <v>55.357142857142861</v>
      </c>
    </row>
    <row r="380" spans="2:13" hidden="1" x14ac:dyDescent="0.25">
      <c r="B380" s="13">
        <f>COUNTIFS($G$3:G380,'تقرير استهلاك خامات'!$D$4)</f>
        <v>2</v>
      </c>
      <c r="C380" s="13">
        <f>COUNTIFS($F$3:F380,'تقرير منتج تام'!$E$4)</f>
        <v>10</v>
      </c>
      <c r="D380" s="37" t="s">
        <v>12</v>
      </c>
      <c r="E380" s="38">
        <v>45189</v>
      </c>
      <c r="F380" s="28">
        <v>26</v>
      </c>
      <c r="G380" s="39" t="s">
        <v>108</v>
      </c>
      <c r="H380" s="40">
        <f>3.9/4</f>
        <v>0.97499999999999998</v>
      </c>
      <c r="I380" s="107" t="str">
        <f>IF(G380="","",_xlfn.IFNA(VLOOKUP(G380,'سجل المشتريات'!F:N,8,0),"غير مسجلة في المشتريات"))</f>
        <v xml:space="preserve">لتر </v>
      </c>
      <c r="J380" s="26" t="str">
        <f>_xlfn.IFNA(VLOOKUP(F380,الاوردرات!$B$1:$C$600,2,0),"")</f>
        <v>شور</v>
      </c>
      <c r="K380" s="52"/>
      <c r="M380" s="105">
        <f>IF(G380="","",_xlfn.IFNA((VLOOKUP(G380,help!L:M,2,0))*H380,_xlfn.IFNA((VLOOKUP(G380,help!P:Q,2,0))*H380,"غير مسجلة في المشتريات")))</f>
        <v>31.749999999999996</v>
      </c>
    </row>
    <row r="381" spans="2:13" hidden="1" x14ac:dyDescent="0.25">
      <c r="B381" s="13">
        <f>COUNTIFS($G$3:G381,'تقرير استهلاك خامات'!$D$4)</f>
        <v>2</v>
      </c>
      <c r="C381" s="13">
        <f>COUNTIFS($F$3:F381,'تقرير منتج تام'!$E$4)</f>
        <v>10</v>
      </c>
      <c r="D381" s="37" t="s">
        <v>13</v>
      </c>
      <c r="E381" s="38">
        <v>45148</v>
      </c>
      <c r="F381" s="28">
        <v>26</v>
      </c>
      <c r="G381" s="39" t="s">
        <v>85</v>
      </c>
      <c r="H381" s="40">
        <f>3.9/8</f>
        <v>0.48749999999999999</v>
      </c>
      <c r="I381" s="107" t="str">
        <f>IF(G381="","",_xlfn.IFNA(VLOOKUP(G381,'سجل المشتريات'!F:N,8,0),"غير مسجلة في المشتريات"))</f>
        <v xml:space="preserve">لتر </v>
      </c>
      <c r="J381" s="26" t="str">
        <f>_xlfn.IFNA(VLOOKUP(F381,الاوردرات!$B$1:$C$600,2,0),"")</f>
        <v>شور</v>
      </c>
      <c r="K381" s="52"/>
      <c r="M381" s="105">
        <f>IF(G381="","",_xlfn.IFNA((VLOOKUP(G381,help!L:M,2,0))*H381,_xlfn.IFNA((VLOOKUP(G381,help!P:Q,2,0))*H381,"غير مسجلة في المشتريات")))</f>
        <v>48.75</v>
      </c>
    </row>
    <row r="382" spans="2:13" hidden="1" x14ac:dyDescent="0.25">
      <c r="B382" s="13">
        <f>COUNTIFS($G$3:G382,'تقرير استهلاك خامات'!$D$4)</f>
        <v>2</v>
      </c>
      <c r="C382" s="13">
        <f>COUNTIFS($F$3:F382,'تقرير منتج تام'!$E$4)</f>
        <v>10</v>
      </c>
      <c r="D382" s="37" t="s">
        <v>13</v>
      </c>
      <c r="E382" s="38">
        <v>45148</v>
      </c>
      <c r="F382" s="28">
        <v>26</v>
      </c>
      <c r="G382" s="39" t="s">
        <v>108</v>
      </c>
      <c r="H382" s="40">
        <v>2</v>
      </c>
      <c r="I382" s="107" t="str">
        <f>IF(G382="","",_xlfn.IFNA(VLOOKUP(G382,'سجل المشتريات'!F:N,8,0),"غير مسجلة في المشتريات"))</f>
        <v xml:space="preserve">لتر </v>
      </c>
      <c r="J382" s="26" t="str">
        <f>_xlfn.IFNA(VLOOKUP(F382,الاوردرات!$B$1:$C$600,2,0),"")</f>
        <v>شور</v>
      </c>
      <c r="K382" s="52"/>
      <c r="M382" s="105">
        <f>IF(G382="","",_xlfn.IFNA((VLOOKUP(G382,help!L:M,2,0))*H382,_xlfn.IFNA((VLOOKUP(G382,help!P:Q,2,0))*H382,"غير مسجلة في المشتريات")))</f>
        <v>65.128205128205124</v>
      </c>
    </row>
    <row r="383" spans="2:13" hidden="1" x14ac:dyDescent="0.25">
      <c r="B383" s="13">
        <f>COUNTIFS($G$3:G383,'تقرير استهلاك خامات'!$D$4)</f>
        <v>2</v>
      </c>
      <c r="C383" s="13">
        <f>COUNTIFS($F$3:F383,'تقرير منتج تام'!$E$4)</f>
        <v>10</v>
      </c>
      <c r="D383" s="37" t="s">
        <v>13</v>
      </c>
      <c r="E383" s="38">
        <v>45148</v>
      </c>
      <c r="F383" s="28">
        <v>26</v>
      </c>
      <c r="G383" s="39" t="s">
        <v>206</v>
      </c>
      <c r="H383" s="40">
        <v>3</v>
      </c>
      <c r="I383" s="107" t="str">
        <f>IF(G383="","",_xlfn.IFNA(VLOOKUP(G383,'سجل المشتريات'!F:N,8,0),"غير مسجلة في المشتريات"))</f>
        <v>كيلو</v>
      </c>
      <c r="J383" s="26" t="str">
        <f>_xlfn.IFNA(VLOOKUP(F383,الاوردرات!$B$1:$C$600,2,0),"")</f>
        <v>شور</v>
      </c>
      <c r="K383" s="52"/>
      <c r="M383" s="105">
        <f>IF(G383="","",_xlfn.IFNA((VLOOKUP(G383,help!L:M,2,0))*H383,_xlfn.IFNA((VLOOKUP(G383,help!P:Q,2,0))*H383,"غير مسجلة في المشتريات")))</f>
        <v>416.25</v>
      </c>
    </row>
    <row r="384" spans="2:13" hidden="1" x14ac:dyDescent="0.25">
      <c r="B384" s="13">
        <f>COUNTIFS($G$3:G384,'تقرير استهلاك خامات'!$D$4)</f>
        <v>2</v>
      </c>
      <c r="C384" s="13">
        <f>COUNTIFS($F$3:F384,'تقرير منتج تام'!$E$4)</f>
        <v>10</v>
      </c>
      <c r="D384" s="37" t="s">
        <v>9</v>
      </c>
      <c r="E384" s="38">
        <v>45151</v>
      </c>
      <c r="F384" s="28">
        <v>26</v>
      </c>
      <c r="G384" s="39" t="s">
        <v>85</v>
      </c>
      <c r="H384" s="40">
        <v>0.25</v>
      </c>
      <c r="I384" s="107" t="str">
        <f>IF(G384="","",_xlfn.IFNA(VLOOKUP(G384,'سجل المشتريات'!F:N,8,0),"غير مسجلة في المشتريات"))</f>
        <v xml:space="preserve">لتر </v>
      </c>
      <c r="J384" s="26" t="str">
        <f>_xlfn.IFNA(VLOOKUP(F384,الاوردرات!$B$1:$C$600,2,0),"")</f>
        <v>شور</v>
      </c>
      <c r="K384" s="52"/>
      <c r="M384" s="105">
        <f>IF(G384="","",_xlfn.IFNA((VLOOKUP(G384,help!L:M,2,0))*H384,_xlfn.IFNA((VLOOKUP(G384,help!P:Q,2,0))*H384,"غير مسجلة في المشتريات")))</f>
        <v>25</v>
      </c>
    </row>
    <row r="385" spans="2:13" hidden="1" x14ac:dyDescent="0.25">
      <c r="B385" s="13">
        <f>COUNTIFS($G$3:G385,'تقرير استهلاك خامات'!$D$4)</f>
        <v>2</v>
      </c>
      <c r="C385" s="13">
        <f>COUNTIFS($F$3:F385,'تقرير منتج تام'!$E$4)</f>
        <v>10</v>
      </c>
      <c r="D385" s="37" t="s">
        <v>9</v>
      </c>
      <c r="E385" s="38">
        <v>45151</v>
      </c>
      <c r="F385" s="28">
        <v>26</v>
      </c>
      <c r="G385" s="39" t="s">
        <v>108</v>
      </c>
      <c r="H385" s="40">
        <v>1.5</v>
      </c>
      <c r="I385" s="107" t="str">
        <f>IF(G385="","",_xlfn.IFNA(VLOOKUP(G385,'سجل المشتريات'!F:N,8,0),"غير مسجلة في المشتريات"))</f>
        <v xml:space="preserve">لتر </v>
      </c>
      <c r="J385" s="26" t="str">
        <f>_xlfn.IFNA(VLOOKUP(F385,الاوردرات!$B$1:$C$600,2,0),"")</f>
        <v>شور</v>
      </c>
      <c r="K385" s="52"/>
      <c r="M385" s="105">
        <f>IF(G385="","",_xlfn.IFNA((VLOOKUP(G385,help!L:M,2,0))*H385,_xlfn.IFNA((VLOOKUP(G385,help!P:Q,2,0))*H385,"غير مسجلة في المشتريات")))</f>
        <v>48.84615384615384</v>
      </c>
    </row>
    <row r="386" spans="2:13" hidden="1" x14ac:dyDescent="0.25">
      <c r="B386" s="13">
        <f>COUNTIFS($G$3:G386,'تقرير استهلاك خامات'!$D$4)</f>
        <v>2</v>
      </c>
      <c r="C386" s="13">
        <f>COUNTIFS($F$3:F386,'تقرير منتج تام'!$E$4)</f>
        <v>10</v>
      </c>
      <c r="D386" s="37" t="s">
        <v>9</v>
      </c>
      <c r="E386" s="38">
        <v>45151</v>
      </c>
      <c r="F386" s="28">
        <v>26</v>
      </c>
      <c r="G386" s="39" t="s">
        <v>329</v>
      </c>
      <c r="H386" s="40">
        <v>7.0000000000000007E-2</v>
      </c>
      <c r="I386" s="107" t="str">
        <f>IF(G386="","",_xlfn.IFNA(VLOOKUP(G386,'سجل المشتريات'!F:N,8,0),"غير مسجلة في المشتريات"))</f>
        <v xml:space="preserve">زجاجة </v>
      </c>
      <c r="J386" s="26" t="str">
        <f>_xlfn.IFNA(VLOOKUP(F386,الاوردرات!$B$1:$C$600,2,0),"")</f>
        <v>شور</v>
      </c>
      <c r="K386" s="52"/>
      <c r="M386" s="105">
        <f>IF(G386="","",_xlfn.IFNA((VLOOKUP(G386,help!L:M,2,0))*H386,_xlfn.IFNA((VLOOKUP(G386,help!P:Q,2,0))*H386,"غير مسجلة في المشتريات")))</f>
        <v>4.9000000000000004</v>
      </c>
    </row>
    <row r="387" spans="2:13" hidden="1" x14ac:dyDescent="0.25">
      <c r="B387" s="13">
        <f>COUNTIFS($G$3:G387,'تقرير استهلاك خامات'!$D$4)</f>
        <v>2</v>
      </c>
      <c r="C387" s="13">
        <f>COUNTIFS($F$3:F387,'تقرير منتج تام'!$E$4)</f>
        <v>10</v>
      </c>
      <c r="D387" s="37" t="s">
        <v>9</v>
      </c>
      <c r="E387" s="38">
        <v>45151</v>
      </c>
      <c r="F387" s="28">
        <v>26</v>
      </c>
      <c r="G387" s="39" t="s">
        <v>54</v>
      </c>
      <c r="H387" s="40">
        <v>0.125</v>
      </c>
      <c r="I387" s="107" t="str">
        <f>IF(G387="","",_xlfn.IFNA(VLOOKUP(G387,'سجل المشتريات'!F:N,8,0),"غير مسجلة في المشتريات"))</f>
        <v>جرام</v>
      </c>
      <c r="J387" s="26" t="str">
        <f>_xlfn.IFNA(VLOOKUP(F387,الاوردرات!$B$1:$C$600,2,0),"")</f>
        <v>شور</v>
      </c>
      <c r="K387" s="52"/>
      <c r="M387" s="105">
        <f>IF(G387="","",_xlfn.IFNA((VLOOKUP(G387,help!L:M,2,0))*H387,_xlfn.IFNA((VLOOKUP(G387,help!P:Q,2,0))*H387,"غير مسجلة في المشتريات")))</f>
        <v>4.3999999999999997E-2</v>
      </c>
    </row>
    <row r="388" spans="2:13" hidden="1" x14ac:dyDescent="0.25">
      <c r="B388" s="13">
        <f>COUNTIFS($G$3:G388,'تقرير استهلاك خامات'!$D$4)</f>
        <v>2</v>
      </c>
      <c r="C388" s="13">
        <f>COUNTIFS($F$3:F388,'تقرير منتج تام'!$E$4)</f>
        <v>10</v>
      </c>
      <c r="D388" s="37"/>
      <c r="E388" s="38"/>
      <c r="F388" s="28"/>
      <c r="G388" s="39"/>
      <c r="H388" s="40"/>
      <c r="I388" s="107" t="str">
        <f>IF(G388="","",_xlfn.IFNA(VLOOKUP(G388,'سجل المشتريات'!F:N,8,0),"غير مسجلة في المشتريات"))</f>
        <v/>
      </c>
      <c r="J388" s="26" t="str">
        <f>_xlfn.IFNA(VLOOKUP(F388,الاوردرات!$B$1:$C$600,2,0),"")</f>
        <v/>
      </c>
      <c r="K388" s="52"/>
      <c r="M388" s="105" t="str">
        <f>IF(G388="","",_xlfn.IFNA((VLOOKUP(G388,help!L:M,2,0))*H388,_xlfn.IFNA((VLOOKUP(G388,help!P:Q,2,0))*H388,"غير مسجلة في المشتريات")))</f>
        <v/>
      </c>
    </row>
    <row r="389" spans="2:13" hidden="1" x14ac:dyDescent="0.25">
      <c r="B389" s="13">
        <f>COUNTIFS($G$3:G389,'تقرير استهلاك خامات'!$D$4)</f>
        <v>2</v>
      </c>
      <c r="C389" s="13">
        <f>COUNTIFS($F$3:F389,'تقرير منتج تام'!$E$4)</f>
        <v>10</v>
      </c>
      <c r="D389" s="37"/>
      <c r="E389" s="38"/>
      <c r="F389" s="28"/>
      <c r="G389" s="39"/>
      <c r="H389" s="40"/>
      <c r="I389" s="107" t="str">
        <f>IF(G389="","",_xlfn.IFNA(VLOOKUP(G389,'سجل المشتريات'!F:N,8,0),"غير مسجلة في المشتريات"))</f>
        <v/>
      </c>
      <c r="J389" s="26" t="str">
        <f>_xlfn.IFNA(VLOOKUP(F389,الاوردرات!$B$1:$C$600,2,0),"")</f>
        <v/>
      </c>
      <c r="K389" s="52"/>
      <c r="M389" s="105" t="str">
        <f>IF(G389="","",_xlfn.IFNA((VLOOKUP(G389,help!L:M,2,0))*H389,_xlfn.IFNA((VLOOKUP(G389,help!P:Q,2,0))*H389,"غير مسجلة في المشتريات")))</f>
        <v/>
      </c>
    </row>
    <row r="390" spans="2:13" hidden="1" x14ac:dyDescent="0.25">
      <c r="B390" s="13">
        <f>COUNTIFS($G$3:G390,'تقرير استهلاك خامات'!$D$4)</f>
        <v>2</v>
      </c>
      <c r="C390" s="13">
        <f>COUNTIFS($F$3:F390,'تقرير منتج تام'!$E$4)</f>
        <v>10</v>
      </c>
      <c r="D390" s="37"/>
      <c r="E390" s="38"/>
      <c r="F390" s="28"/>
      <c r="G390" s="39"/>
      <c r="H390" s="40"/>
      <c r="I390" s="107" t="str">
        <f>IF(G390="","",_xlfn.IFNA(VLOOKUP(G390,'سجل المشتريات'!F:N,8,0),"غير مسجلة في المشتريات"))</f>
        <v/>
      </c>
      <c r="J390" s="26" t="str">
        <f>_xlfn.IFNA(VLOOKUP(F390,الاوردرات!$B$1:$C$600,2,0),"")</f>
        <v/>
      </c>
      <c r="K390" s="52"/>
      <c r="M390" s="105" t="str">
        <f>IF(G390="","",_xlfn.IFNA((VLOOKUP(G390,help!L:M,2,0))*H390,_xlfn.IFNA((VLOOKUP(G390,help!P:Q,2,0))*H390,"غير مسجلة في المشتريات")))</f>
        <v/>
      </c>
    </row>
    <row r="391" spans="2:13" hidden="1" x14ac:dyDescent="0.25">
      <c r="B391" s="13">
        <f>COUNTIFS($G$3:G391,'تقرير استهلاك خامات'!$D$4)</f>
        <v>2</v>
      </c>
      <c r="C391" s="13">
        <f>COUNTIFS($F$3:F391,'تقرير منتج تام'!$E$4)</f>
        <v>10</v>
      </c>
      <c r="D391" s="37"/>
      <c r="E391" s="38"/>
      <c r="F391" s="28"/>
      <c r="G391" s="39"/>
      <c r="H391" s="40"/>
      <c r="I391" s="107" t="str">
        <f>IF(G391="","",_xlfn.IFNA(VLOOKUP(G391,'سجل المشتريات'!F:N,8,0),"غير مسجلة في المشتريات"))</f>
        <v/>
      </c>
      <c r="J391" s="26" t="str">
        <f>_xlfn.IFNA(VLOOKUP(F391,الاوردرات!$B$1:$C$600,2,0),"")</f>
        <v/>
      </c>
      <c r="K391" s="52"/>
      <c r="M391" s="105" t="str">
        <f>IF(G391="","",_xlfn.IFNA((VLOOKUP(G391,help!L:M,2,0))*H391,_xlfn.IFNA((VLOOKUP(G391,help!P:Q,2,0))*H391,"غير مسجلة في المشتريات")))</f>
        <v/>
      </c>
    </row>
    <row r="392" spans="2:13" hidden="1" x14ac:dyDescent="0.25">
      <c r="B392" s="13">
        <f>COUNTIFS($G$3:G392,'تقرير استهلاك خامات'!$D$4)</f>
        <v>2</v>
      </c>
      <c r="C392" s="13">
        <f>COUNTIFS($F$3:F392,'تقرير منتج تام'!$E$4)</f>
        <v>10</v>
      </c>
      <c r="D392" s="37"/>
      <c r="E392" s="38"/>
      <c r="F392" s="28"/>
      <c r="G392" s="39"/>
      <c r="H392" s="40"/>
      <c r="I392" s="107" t="str">
        <f>IF(G392="","",_xlfn.IFNA(VLOOKUP(G392,'سجل المشتريات'!F:N,8,0),"غير مسجلة في المشتريات"))</f>
        <v/>
      </c>
      <c r="J392" s="26" t="str">
        <f>_xlfn.IFNA(VLOOKUP(F392,الاوردرات!$B$1:$C$600,2,0),"")</f>
        <v/>
      </c>
      <c r="K392" s="52"/>
      <c r="M392" s="105" t="str">
        <f>IF(G392="","",_xlfn.IFNA((VLOOKUP(G392,help!L:M,2,0))*H392,_xlfn.IFNA((VLOOKUP(G392,help!P:Q,2,0))*H392,"غير مسجلة في المشتريات")))</f>
        <v/>
      </c>
    </row>
    <row r="393" spans="2:13" hidden="1" x14ac:dyDescent="0.25">
      <c r="B393" s="13">
        <f>COUNTIFS($G$3:G393,'تقرير استهلاك خامات'!$D$4)</f>
        <v>2</v>
      </c>
      <c r="C393" s="13">
        <f>COUNTIFS($F$3:F393,'تقرير منتج تام'!$E$4)</f>
        <v>10</v>
      </c>
      <c r="D393" s="37"/>
      <c r="E393" s="38"/>
      <c r="F393" s="28"/>
      <c r="G393" s="39"/>
      <c r="H393" s="40"/>
      <c r="I393" s="107" t="str">
        <f>IF(G393="","",_xlfn.IFNA(VLOOKUP(G393,'سجل المشتريات'!F:N,8,0),"غير مسجلة في المشتريات"))</f>
        <v/>
      </c>
      <c r="J393" s="26" t="str">
        <f>_xlfn.IFNA(VLOOKUP(F393,الاوردرات!$B$1:$C$600,2,0),"")</f>
        <v/>
      </c>
      <c r="K393" s="52"/>
      <c r="M393" s="105" t="str">
        <f>IF(G393="","",_xlfn.IFNA((VLOOKUP(G393,help!L:M,2,0))*H393,_xlfn.IFNA((VLOOKUP(G393,help!P:Q,2,0))*H393,"غير مسجلة في المشتريات")))</f>
        <v/>
      </c>
    </row>
    <row r="394" spans="2:13" hidden="1" x14ac:dyDescent="0.25">
      <c r="B394" s="13">
        <f>COUNTIFS($G$3:G394,'تقرير استهلاك خامات'!$D$4)</f>
        <v>2</v>
      </c>
      <c r="C394" s="13">
        <f>COUNTIFS($F$3:F394,'تقرير منتج تام'!$E$4)</f>
        <v>10</v>
      </c>
      <c r="D394" s="37"/>
      <c r="E394" s="38"/>
      <c r="F394" s="28"/>
      <c r="G394" s="39"/>
      <c r="H394" s="40"/>
      <c r="I394" s="107" t="str">
        <f>IF(G394="","",_xlfn.IFNA(VLOOKUP(G394,'سجل المشتريات'!F:N,8,0),"غير مسجلة في المشتريات"))</f>
        <v/>
      </c>
      <c r="J394" s="26" t="str">
        <f>_xlfn.IFNA(VLOOKUP(F394,الاوردرات!$B$1:$C$600,2,0),"")</f>
        <v/>
      </c>
      <c r="K394" s="52"/>
      <c r="M394" s="105" t="str">
        <f>IF(G394="","",_xlfn.IFNA((VLOOKUP(G394,help!L:M,2,0))*H394,_xlfn.IFNA((VLOOKUP(G394,help!P:Q,2,0))*H394,"غير مسجلة في المشتريات")))</f>
        <v/>
      </c>
    </row>
    <row r="395" spans="2:13" hidden="1" x14ac:dyDescent="0.25">
      <c r="B395" s="13">
        <f>COUNTIFS($G$3:G395,'تقرير استهلاك خامات'!$D$4)</f>
        <v>2</v>
      </c>
      <c r="C395" s="13">
        <f>COUNTIFS($F$3:F395,'تقرير منتج تام'!$E$4)</f>
        <v>10</v>
      </c>
      <c r="D395" s="37"/>
      <c r="E395" s="38"/>
      <c r="F395" s="28"/>
      <c r="G395" s="39"/>
      <c r="H395" s="40"/>
      <c r="I395" s="107" t="str">
        <f>IF(G395="","",_xlfn.IFNA(VLOOKUP(G395,'سجل المشتريات'!F:N,8,0),"غير مسجلة في المشتريات"))</f>
        <v/>
      </c>
      <c r="J395" s="26" t="str">
        <f>_xlfn.IFNA(VLOOKUP(F395,الاوردرات!$B$1:$C$600,2,0),"")</f>
        <v/>
      </c>
      <c r="K395" s="52"/>
      <c r="M395" s="105" t="str">
        <f>IF(G395="","",_xlfn.IFNA((VLOOKUP(G395,help!L:M,2,0))*H395,_xlfn.IFNA((VLOOKUP(G395,help!P:Q,2,0))*H395,"غير مسجلة في المشتريات")))</f>
        <v/>
      </c>
    </row>
    <row r="396" spans="2:13" hidden="1" x14ac:dyDescent="0.25">
      <c r="B396" s="13">
        <f>COUNTIFS($G$3:G396,'تقرير استهلاك خامات'!$D$4)</f>
        <v>2</v>
      </c>
      <c r="C396" s="13">
        <f>COUNTIFS($F$3:F396,'تقرير منتج تام'!$E$4)</f>
        <v>10</v>
      </c>
      <c r="D396" s="37"/>
      <c r="E396" s="38"/>
      <c r="F396" s="28"/>
      <c r="G396" s="39"/>
      <c r="H396" s="40"/>
      <c r="I396" s="107" t="str">
        <f>IF(G396="","",_xlfn.IFNA(VLOOKUP(G396,'سجل المشتريات'!F:N,8,0),"غير مسجلة في المشتريات"))</f>
        <v/>
      </c>
      <c r="J396" s="26" t="str">
        <f>_xlfn.IFNA(VLOOKUP(F396,الاوردرات!$B$1:$C$600,2,0),"")</f>
        <v/>
      </c>
      <c r="K396" s="52"/>
      <c r="M396" s="105" t="str">
        <f>IF(G396="","",_xlfn.IFNA((VLOOKUP(G396,help!L:M,2,0))*H396,_xlfn.IFNA((VLOOKUP(G396,help!P:Q,2,0))*H396,"غير مسجلة في المشتريات")))</f>
        <v/>
      </c>
    </row>
    <row r="397" spans="2:13" hidden="1" x14ac:dyDescent="0.25">
      <c r="B397" s="13">
        <f>COUNTIFS($G$3:G397,'تقرير استهلاك خامات'!$D$4)</f>
        <v>2</v>
      </c>
      <c r="C397" s="13">
        <f>COUNTIFS($F$3:F397,'تقرير منتج تام'!$E$4)</f>
        <v>10</v>
      </c>
      <c r="D397" s="37"/>
      <c r="E397" s="38"/>
      <c r="F397" s="28"/>
      <c r="G397" s="39"/>
      <c r="H397" s="40"/>
      <c r="I397" s="107" t="str">
        <f>IF(G397="","",_xlfn.IFNA(VLOOKUP(G397,'سجل المشتريات'!F:N,8,0),"غير مسجلة في المشتريات"))</f>
        <v/>
      </c>
      <c r="J397" s="26" t="str">
        <f>_xlfn.IFNA(VLOOKUP(F397,الاوردرات!$B$1:$C$600,2,0),"")</f>
        <v/>
      </c>
      <c r="K397" s="52"/>
      <c r="M397" s="105" t="str">
        <f>IF(G397="","",_xlfn.IFNA((VLOOKUP(G397,help!L:M,2,0))*H397,_xlfn.IFNA((VLOOKUP(G397,help!P:Q,2,0))*H397,"غير مسجلة في المشتريات")))</f>
        <v/>
      </c>
    </row>
    <row r="398" spans="2:13" hidden="1" x14ac:dyDescent="0.25">
      <c r="B398" s="13">
        <f>COUNTIFS($G$3:G398,'تقرير استهلاك خامات'!$D$4)</f>
        <v>2</v>
      </c>
      <c r="C398" s="13">
        <f>COUNTIFS($F$3:F398,'تقرير منتج تام'!$E$4)</f>
        <v>10</v>
      </c>
      <c r="D398" s="37"/>
      <c r="E398" s="38"/>
      <c r="F398" s="28"/>
      <c r="G398" s="39"/>
      <c r="H398" s="40"/>
      <c r="I398" s="107" t="str">
        <f>IF(G398="","",_xlfn.IFNA(VLOOKUP(G398,'سجل المشتريات'!F:N,8,0),"غير مسجلة في المشتريات"))</f>
        <v/>
      </c>
      <c r="J398" s="26" t="str">
        <f>_xlfn.IFNA(VLOOKUP(F398,الاوردرات!$B$1:$C$600,2,0),"")</f>
        <v/>
      </c>
      <c r="K398" s="52"/>
      <c r="M398" s="105" t="str">
        <f>IF(G398="","",_xlfn.IFNA((VLOOKUP(G398,help!L:M,2,0))*H398,_xlfn.IFNA((VLOOKUP(G398,help!P:Q,2,0))*H398,"غير مسجلة في المشتريات")))</f>
        <v/>
      </c>
    </row>
    <row r="399" spans="2:13" hidden="1" x14ac:dyDescent="0.25">
      <c r="B399" s="13">
        <f>COUNTIFS($G$3:G399,'تقرير استهلاك خامات'!$D$4)</f>
        <v>2</v>
      </c>
      <c r="C399" s="13">
        <f>COUNTIFS($F$3:F399,'تقرير منتج تام'!$E$4)</f>
        <v>10</v>
      </c>
      <c r="D399" s="37"/>
      <c r="E399" s="38"/>
      <c r="F399" s="28"/>
      <c r="G399" s="39"/>
      <c r="H399" s="40"/>
      <c r="I399" s="107" t="str">
        <f>IF(G399="","",_xlfn.IFNA(VLOOKUP(G399,'سجل المشتريات'!F:N,8,0),"غير مسجلة في المشتريات"))</f>
        <v/>
      </c>
      <c r="J399" s="26" t="str">
        <f>_xlfn.IFNA(VLOOKUP(F399,الاوردرات!$B$1:$C$600,2,0),"")</f>
        <v/>
      </c>
      <c r="K399" s="52"/>
      <c r="M399" s="105" t="str">
        <f>IF(G399="","",_xlfn.IFNA((VLOOKUP(G399,help!L:M,2,0))*H399,_xlfn.IFNA((VLOOKUP(G399,help!P:Q,2,0))*H399,"غير مسجلة في المشتريات")))</f>
        <v/>
      </c>
    </row>
    <row r="400" spans="2:13" hidden="1" x14ac:dyDescent="0.25">
      <c r="B400" s="13">
        <f>COUNTIFS($G$3:G400,'تقرير استهلاك خامات'!$D$4)</f>
        <v>2</v>
      </c>
      <c r="C400" s="13">
        <f>COUNTIFS($F$3:F400,'تقرير منتج تام'!$E$4)</f>
        <v>10</v>
      </c>
      <c r="D400" s="37"/>
      <c r="E400" s="38"/>
      <c r="F400" s="28"/>
      <c r="G400" s="39"/>
      <c r="H400" s="40"/>
      <c r="I400" s="107" t="str">
        <f>IF(G400="","",_xlfn.IFNA(VLOOKUP(G400,'سجل المشتريات'!F:N,8,0),"غير مسجلة في المشتريات"))</f>
        <v/>
      </c>
      <c r="J400" s="26" t="str">
        <f>_xlfn.IFNA(VLOOKUP(F400,الاوردرات!$B$1:$C$600,2,0),"")</f>
        <v/>
      </c>
      <c r="K400" s="52"/>
      <c r="M400" s="105" t="str">
        <f>IF(G400="","",_xlfn.IFNA((VLOOKUP(G400,help!L:M,2,0))*H400,_xlfn.IFNA((VLOOKUP(G400,help!P:Q,2,0))*H400,"غير مسجلة في المشتريات")))</f>
        <v/>
      </c>
    </row>
    <row r="401" spans="2:13" hidden="1" x14ac:dyDescent="0.25">
      <c r="B401" s="13">
        <f>COUNTIFS($G$3:G401,'تقرير استهلاك خامات'!$D$4)</f>
        <v>2</v>
      </c>
      <c r="C401" s="13">
        <f>COUNTIFS($F$3:F401,'تقرير منتج تام'!$E$4)</f>
        <v>10</v>
      </c>
      <c r="D401" s="37"/>
      <c r="E401" s="38"/>
      <c r="F401" s="28"/>
      <c r="G401" s="39"/>
      <c r="H401" s="40"/>
      <c r="I401" s="107" t="str">
        <f>IF(G401="","",_xlfn.IFNA(VLOOKUP(G401,'سجل المشتريات'!F:N,8,0),"غير مسجلة في المشتريات"))</f>
        <v/>
      </c>
      <c r="J401" s="26" t="str">
        <f>_xlfn.IFNA(VLOOKUP(F401,الاوردرات!$B$1:$C$600,2,0),"")</f>
        <v/>
      </c>
      <c r="K401" s="52"/>
      <c r="M401" s="105" t="str">
        <f>IF(G401="","",_xlfn.IFNA((VLOOKUP(G401,help!L:M,2,0))*H401,_xlfn.IFNA((VLOOKUP(G401,help!P:Q,2,0))*H401,"غير مسجلة في المشتريات")))</f>
        <v/>
      </c>
    </row>
    <row r="402" spans="2:13" hidden="1" x14ac:dyDescent="0.25">
      <c r="B402" s="13">
        <f>COUNTIFS($G$3:G402,'تقرير استهلاك خامات'!$D$4)</f>
        <v>2</v>
      </c>
      <c r="C402" s="13">
        <f>COUNTIFS($F$3:F402,'تقرير منتج تام'!$E$4)</f>
        <v>10</v>
      </c>
      <c r="D402" s="37"/>
      <c r="E402" s="38"/>
      <c r="F402" s="28"/>
      <c r="G402" s="39"/>
      <c r="H402" s="40"/>
      <c r="I402" s="107" t="str">
        <f>IF(G402="","",_xlfn.IFNA(VLOOKUP(G402,'سجل المشتريات'!F:N,8,0),"غير مسجلة في المشتريات"))</f>
        <v/>
      </c>
      <c r="J402" s="26" t="str">
        <f>_xlfn.IFNA(VLOOKUP(F402,الاوردرات!$B$1:$C$600,2,0),"")</f>
        <v/>
      </c>
      <c r="K402" s="52"/>
      <c r="M402" s="105" t="str">
        <f>IF(G402="","",_xlfn.IFNA((VLOOKUP(G402,help!L:M,2,0))*H402,_xlfn.IFNA((VLOOKUP(G402,help!P:Q,2,0))*H402,"غير مسجلة في المشتريات")))</f>
        <v/>
      </c>
    </row>
    <row r="403" spans="2:13" hidden="1" x14ac:dyDescent="0.25">
      <c r="B403" s="13">
        <f>COUNTIFS($G$3:G403,'تقرير استهلاك خامات'!$D$4)</f>
        <v>2</v>
      </c>
      <c r="C403" s="13">
        <f>COUNTIFS($F$3:F403,'تقرير منتج تام'!$E$4)</f>
        <v>10</v>
      </c>
      <c r="D403" s="37"/>
      <c r="E403" s="38"/>
      <c r="F403" s="28"/>
      <c r="G403" s="39"/>
      <c r="H403" s="40"/>
      <c r="I403" s="107" t="str">
        <f>IF(G403="","",_xlfn.IFNA(VLOOKUP(G403,'سجل المشتريات'!F:N,8,0),"غير مسجلة في المشتريات"))</f>
        <v/>
      </c>
      <c r="J403" s="26" t="str">
        <f>_xlfn.IFNA(VLOOKUP(F403,الاوردرات!$B$1:$C$600,2,0),"")</f>
        <v/>
      </c>
      <c r="K403" s="52"/>
      <c r="M403" s="105" t="str">
        <f>IF(G403="","",_xlfn.IFNA((VLOOKUP(G403,help!L:M,2,0))*H403,_xlfn.IFNA((VLOOKUP(G403,help!P:Q,2,0))*H403,"غير مسجلة في المشتريات")))</f>
        <v/>
      </c>
    </row>
    <row r="404" spans="2:13" hidden="1" x14ac:dyDescent="0.25">
      <c r="B404" s="13">
        <f>COUNTIFS($G$3:G404,'تقرير استهلاك خامات'!$D$4)</f>
        <v>2</v>
      </c>
      <c r="C404" s="13">
        <f>COUNTIFS($F$3:F404,'تقرير منتج تام'!$E$4)</f>
        <v>10</v>
      </c>
      <c r="D404" s="37"/>
      <c r="E404" s="38"/>
      <c r="F404" s="28"/>
      <c r="G404" s="39"/>
      <c r="H404" s="40"/>
      <c r="I404" s="107" t="str">
        <f>IF(G404="","",_xlfn.IFNA(VLOOKUP(G404,'سجل المشتريات'!F:N,8,0),"غير مسجلة في المشتريات"))</f>
        <v/>
      </c>
      <c r="J404" s="26" t="str">
        <f>_xlfn.IFNA(VLOOKUP(F404,الاوردرات!$B$1:$C$600,2,0),"")</f>
        <v/>
      </c>
      <c r="K404" s="52"/>
      <c r="M404" s="105" t="str">
        <f>IF(G404="","",_xlfn.IFNA((VLOOKUP(G404,help!L:M,2,0))*H404,_xlfn.IFNA((VLOOKUP(G404,help!P:Q,2,0))*H404,"غير مسجلة في المشتريات")))</f>
        <v/>
      </c>
    </row>
    <row r="405" spans="2:13" hidden="1" x14ac:dyDescent="0.25">
      <c r="B405" s="13">
        <f>COUNTIFS($G$3:G405,'تقرير استهلاك خامات'!$D$4)</f>
        <v>2</v>
      </c>
      <c r="C405" s="13">
        <f>COUNTIFS($F$3:F405,'تقرير منتج تام'!$E$4)</f>
        <v>10</v>
      </c>
      <c r="D405" s="37"/>
      <c r="E405" s="38"/>
      <c r="F405" s="28"/>
      <c r="G405" s="39"/>
      <c r="H405" s="40"/>
      <c r="I405" s="107" t="str">
        <f>IF(G405="","",_xlfn.IFNA(VLOOKUP(G405,'سجل المشتريات'!F:N,8,0),"غير مسجلة في المشتريات"))</f>
        <v/>
      </c>
      <c r="J405" s="26" t="str">
        <f>_xlfn.IFNA(VLOOKUP(F405,الاوردرات!$B$1:$C$600,2,0),"")</f>
        <v/>
      </c>
      <c r="K405" s="52"/>
      <c r="M405" s="105" t="str">
        <f>IF(G405="","",_xlfn.IFNA((VLOOKUP(G405,help!L:M,2,0))*H405,_xlfn.IFNA((VLOOKUP(G405,help!P:Q,2,0))*H405,"غير مسجلة في المشتريات")))</f>
        <v/>
      </c>
    </row>
    <row r="406" spans="2:13" hidden="1" x14ac:dyDescent="0.25">
      <c r="B406" s="13">
        <f>COUNTIFS($G$3:G406,'تقرير استهلاك خامات'!$D$4)</f>
        <v>2</v>
      </c>
      <c r="C406" s="13">
        <f>COUNTIFS($F$3:F406,'تقرير منتج تام'!$E$4)</f>
        <v>10</v>
      </c>
      <c r="D406" s="37"/>
      <c r="E406" s="38"/>
      <c r="F406" s="28"/>
      <c r="G406" s="39"/>
      <c r="H406" s="40"/>
      <c r="I406" s="107" t="str">
        <f>IF(G406="","",_xlfn.IFNA(VLOOKUP(G406,'سجل المشتريات'!F:N,8,0),"غير مسجلة في المشتريات"))</f>
        <v/>
      </c>
      <c r="J406" s="26" t="str">
        <f>_xlfn.IFNA(VLOOKUP(F406,الاوردرات!$B$1:$C$600,2,0),"")</f>
        <v/>
      </c>
      <c r="K406" s="52"/>
      <c r="M406" s="105" t="str">
        <f>IF(G406="","",_xlfn.IFNA((VLOOKUP(G406,help!L:M,2,0))*H406,_xlfn.IFNA((VLOOKUP(G406,help!P:Q,2,0))*H406,"غير مسجلة في المشتريات")))</f>
        <v/>
      </c>
    </row>
    <row r="407" spans="2:13" hidden="1" x14ac:dyDescent="0.25">
      <c r="B407" s="13">
        <f>COUNTIFS($G$3:G407,'تقرير استهلاك خامات'!$D$4)</f>
        <v>2</v>
      </c>
      <c r="C407" s="13">
        <f>COUNTIFS($F$3:F407,'تقرير منتج تام'!$E$4)</f>
        <v>10</v>
      </c>
      <c r="D407" s="37"/>
      <c r="E407" s="38"/>
      <c r="F407" s="28"/>
      <c r="G407" s="39"/>
      <c r="H407" s="40"/>
      <c r="I407" s="107" t="str">
        <f>IF(G407="","",_xlfn.IFNA(VLOOKUP(G407,'سجل المشتريات'!F:N,8,0),"غير مسجلة في المشتريات"))</f>
        <v/>
      </c>
      <c r="J407" s="26" t="str">
        <f>_xlfn.IFNA(VLOOKUP(F407,الاوردرات!$B$1:$C$600,2,0),"")</f>
        <v/>
      </c>
      <c r="K407" s="52"/>
      <c r="M407" s="105" t="str">
        <f>IF(G407="","",_xlfn.IFNA((VLOOKUP(G407,help!L:M,2,0))*H407,_xlfn.IFNA((VLOOKUP(G407,help!P:Q,2,0))*H407,"غير مسجلة في المشتريات")))</f>
        <v/>
      </c>
    </row>
    <row r="408" spans="2:13" hidden="1" x14ac:dyDescent="0.25">
      <c r="B408" s="13">
        <f>COUNTIFS($G$3:G408,'تقرير استهلاك خامات'!$D$4)</f>
        <v>2</v>
      </c>
      <c r="C408" s="13">
        <f>COUNTIFS($F$3:F408,'تقرير منتج تام'!$E$4)</f>
        <v>10</v>
      </c>
      <c r="D408" s="37"/>
      <c r="E408" s="38"/>
      <c r="F408" s="28"/>
      <c r="G408" s="39"/>
      <c r="H408" s="40"/>
      <c r="I408" s="107" t="str">
        <f>IF(G408="","",_xlfn.IFNA(VLOOKUP(G408,'سجل المشتريات'!F:N,8,0),"غير مسجلة في المشتريات"))</f>
        <v/>
      </c>
      <c r="J408" s="26" t="str">
        <f>_xlfn.IFNA(VLOOKUP(F408,الاوردرات!$B$1:$C$600,2,0),"")</f>
        <v/>
      </c>
      <c r="K408" s="52"/>
      <c r="M408" s="105" t="str">
        <f>IF(G408="","",_xlfn.IFNA((VLOOKUP(G408,help!L:M,2,0))*H408,_xlfn.IFNA((VLOOKUP(G408,help!P:Q,2,0))*H408,"غير مسجلة في المشتريات")))</f>
        <v/>
      </c>
    </row>
    <row r="409" spans="2:13" hidden="1" x14ac:dyDescent="0.25">
      <c r="B409" s="13">
        <f>COUNTIFS($G$3:G409,'تقرير استهلاك خامات'!$D$4)</f>
        <v>2</v>
      </c>
      <c r="C409" s="13">
        <f>COUNTIFS($F$3:F409,'تقرير منتج تام'!$E$4)</f>
        <v>10</v>
      </c>
      <c r="D409" s="37"/>
      <c r="E409" s="38"/>
      <c r="F409" s="28"/>
      <c r="G409" s="39"/>
      <c r="H409" s="40"/>
      <c r="I409" s="107" t="str">
        <f>IF(G409="","",_xlfn.IFNA(VLOOKUP(G409,'سجل المشتريات'!F:N,8,0),"غير مسجلة في المشتريات"))</f>
        <v/>
      </c>
      <c r="J409" s="26" t="str">
        <f>_xlfn.IFNA(VLOOKUP(F409,الاوردرات!$B$1:$C$600,2,0),"")</f>
        <v/>
      </c>
      <c r="K409" s="52"/>
      <c r="M409" s="105" t="str">
        <f>IF(G409="","",_xlfn.IFNA((VLOOKUP(G409,help!L:M,2,0))*H409,_xlfn.IFNA((VLOOKUP(G409,help!P:Q,2,0))*H409,"غير مسجلة في المشتريات")))</f>
        <v/>
      </c>
    </row>
    <row r="410" spans="2:13" hidden="1" x14ac:dyDescent="0.25">
      <c r="B410" s="13">
        <f>COUNTIFS($G$3:G410,'تقرير استهلاك خامات'!$D$4)</f>
        <v>2</v>
      </c>
      <c r="C410" s="13">
        <f>COUNTIFS($F$3:F410,'تقرير منتج تام'!$E$4)</f>
        <v>10</v>
      </c>
      <c r="D410" s="37"/>
      <c r="E410" s="38"/>
      <c r="F410" s="28"/>
      <c r="G410" s="39"/>
      <c r="H410" s="40"/>
      <c r="I410" s="107" t="str">
        <f>IF(G410="","",_xlfn.IFNA(VLOOKUP(G410,'سجل المشتريات'!F:N,8,0),"غير مسجلة في المشتريات"))</f>
        <v/>
      </c>
      <c r="J410" s="26" t="str">
        <f>_xlfn.IFNA(VLOOKUP(F410,الاوردرات!$B$1:$C$600,2,0),"")</f>
        <v/>
      </c>
      <c r="K410" s="52"/>
      <c r="M410" s="105" t="str">
        <f>IF(G410="","",_xlfn.IFNA((VLOOKUP(G410,help!L:M,2,0))*H410,_xlfn.IFNA((VLOOKUP(G410,help!P:Q,2,0))*H410,"غير مسجلة في المشتريات")))</f>
        <v/>
      </c>
    </row>
    <row r="411" spans="2:13" hidden="1" x14ac:dyDescent="0.25">
      <c r="B411" s="13">
        <f>COUNTIFS($G$3:G411,'تقرير استهلاك خامات'!$D$4)</f>
        <v>2</v>
      </c>
      <c r="C411" s="13">
        <f>COUNTIFS($F$3:F411,'تقرير منتج تام'!$E$4)</f>
        <v>10</v>
      </c>
      <c r="D411" s="37"/>
      <c r="E411" s="38"/>
      <c r="F411" s="28"/>
      <c r="G411" s="39"/>
      <c r="H411" s="40"/>
      <c r="I411" s="107" t="str">
        <f>IF(G411="","",_xlfn.IFNA(VLOOKUP(G411,'سجل المشتريات'!F:N,8,0),"غير مسجلة في المشتريات"))</f>
        <v/>
      </c>
      <c r="J411" s="26" t="str">
        <f>_xlfn.IFNA(VLOOKUP(F411,الاوردرات!$B$1:$C$600,2,0),"")</f>
        <v/>
      </c>
      <c r="K411" s="52"/>
      <c r="M411" s="105" t="str">
        <f>IF(G411="","",_xlfn.IFNA((VLOOKUP(G411,help!L:M,2,0))*H411,_xlfn.IFNA((VLOOKUP(G411,help!P:Q,2,0))*H411,"غير مسجلة في المشتريات")))</f>
        <v/>
      </c>
    </row>
    <row r="412" spans="2:13" hidden="1" x14ac:dyDescent="0.25">
      <c r="B412" s="13">
        <f>COUNTIFS($G$3:G412,'تقرير استهلاك خامات'!$D$4)</f>
        <v>2</v>
      </c>
      <c r="C412" s="13">
        <f>COUNTIFS($F$3:F412,'تقرير منتج تام'!$E$4)</f>
        <v>10</v>
      </c>
      <c r="D412" s="37"/>
      <c r="E412" s="38"/>
      <c r="F412" s="28"/>
      <c r="G412" s="39"/>
      <c r="H412" s="40"/>
      <c r="I412" s="107" t="str">
        <f>IF(G412="","",_xlfn.IFNA(VLOOKUP(G412,'سجل المشتريات'!F:N,8,0),"غير مسجلة في المشتريات"))</f>
        <v/>
      </c>
      <c r="J412" s="26" t="str">
        <f>_xlfn.IFNA(VLOOKUP(F412,الاوردرات!$B$1:$C$600,2,0),"")</f>
        <v/>
      </c>
      <c r="K412" s="52"/>
      <c r="M412" s="105" t="str">
        <f>IF(G412="","",_xlfn.IFNA((VLOOKUP(G412,help!L:M,2,0))*H412,_xlfn.IFNA((VLOOKUP(G412,help!P:Q,2,0))*H412,"غير مسجلة في المشتريات")))</f>
        <v/>
      </c>
    </row>
    <row r="413" spans="2:13" hidden="1" x14ac:dyDescent="0.25">
      <c r="B413" s="13">
        <f>COUNTIFS($G$3:G413,'تقرير استهلاك خامات'!$D$4)</f>
        <v>2</v>
      </c>
      <c r="C413" s="13">
        <f>COUNTIFS($F$3:F413,'تقرير منتج تام'!$E$4)</f>
        <v>10</v>
      </c>
      <c r="D413" s="37"/>
      <c r="E413" s="38"/>
      <c r="F413" s="28"/>
      <c r="G413" s="39"/>
      <c r="H413" s="40"/>
      <c r="I413" s="107" t="str">
        <f>IF(G413="","",_xlfn.IFNA(VLOOKUP(G413,'سجل المشتريات'!F:N,8,0),"غير مسجلة في المشتريات"))</f>
        <v/>
      </c>
      <c r="J413" s="26" t="str">
        <f>_xlfn.IFNA(VLOOKUP(F413,الاوردرات!$B$1:$C$600,2,0),"")</f>
        <v/>
      </c>
      <c r="K413" s="52"/>
      <c r="M413" s="105" t="str">
        <f>IF(G413="","",_xlfn.IFNA((VLOOKUP(G413,help!L:M,2,0))*H413,_xlfn.IFNA((VLOOKUP(G413,help!P:Q,2,0))*H413,"غير مسجلة في المشتريات")))</f>
        <v/>
      </c>
    </row>
    <row r="414" spans="2:13" hidden="1" x14ac:dyDescent="0.25">
      <c r="B414" s="13">
        <f>COUNTIFS($G$3:G414,'تقرير استهلاك خامات'!$D$4)</f>
        <v>2</v>
      </c>
      <c r="C414" s="13">
        <f>COUNTIFS($F$3:F414,'تقرير منتج تام'!$E$4)</f>
        <v>10</v>
      </c>
      <c r="D414" s="37"/>
      <c r="E414" s="38"/>
      <c r="F414" s="28"/>
      <c r="G414" s="39"/>
      <c r="H414" s="40"/>
      <c r="I414" s="107" t="str">
        <f>IF(G414="","",_xlfn.IFNA(VLOOKUP(G414,'سجل المشتريات'!F:N,8,0),"غير مسجلة في المشتريات"))</f>
        <v/>
      </c>
      <c r="J414" s="26" t="str">
        <f>_xlfn.IFNA(VLOOKUP(F414,الاوردرات!$B$1:$C$600,2,0),"")</f>
        <v/>
      </c>
      <c r="K414" s="52"/>
      <c r="M414" s="105" t="str">
        <f>IF(G414="","",_xlfn.IFNA((VLOOKUP(G414,help!L:M,2,0))*H414,_xlfn.IFNA((VLOOKUP(G414,help!P:Q,2,0))*H414,"غير مسجلة في المشتريات")))</f>
        <v/>
      </c>
    </row>
    <row r="415" spans="2:13" hidden="1" x14ac:dyDescent="0.25">
      <c r="B415" s="13">
        <f>COUNTIFS($G$3:G415,'تقرير استهلاك خامات'!$D$4)</f>
        <v>2</v>
      </c>
      <c r="C415" s="13">
        <f>COUNTIFS($F$3:F415,'تقرير منتج تام'!$E$4)</f>
        <v>10</v>
      </c>
      <c r="D415" s="37"/>
      <c r="E415" s="38"/>
      <c r="F415" s="28"/>
      <c r="G415" s="39"/>
      <c r="H415" s="40"/>
      <c r="I415" s="107" t="str">
        <f>IF(G415="","",_xlfn.IFNA(VLOOKUP(G415,'سجل المشتريات'!F:N,8,0),"غير مسجلة في المشتريات"))</f>
        <v/>
      </c>
      <c r="J415" s="26" t="str">
        <f>_xlfn.IFNA(VLOOKUP(F415,الاوردرات!$B$1:$C$600,2,0),"")</f>
        <v/>
      </c>
      <c r="K415" s="52"/>
      <c r="M415" s="105" t="str">
        <f>IF(G415="","",_xlfn.IFNA((VLOOKUP(G415,help!L:M,2,0))*H415,_xlfn.IFNA((VLOOKUP(G415,help!P:Q,2,0))*H415,"غير مسجلة في المشتريات")))</f>
        <v/>
      </c>
    </row>
    <row r="416" spans="2:13" hidden="1" x14ac:dyDescent="0.25">
      <c r="B416" s="13">
        <f>COUNTIFS($G$3:G416,'تقرير استهلاك خامات'!$D$4)</f>
        <v>2</v>
      </c>
      <c r="C416" s="13">
        <f>COUNTIFS($F$3:F416,'تقرير منتج تام'!$E$4)</f>
        <v>10</v>
      </c>
      <c r="D416" s="37"/>
      <c r="E416" s="38"/>
      <c r="F416" s="28"/>
      <c r="G416" s="39"/>
      <c r="H416" s="40"/>
      <c r="I416" s="107" t="str">
        <f>IF(G416="","",_xlfn.IFNA(VLOOKUP(G416,'سجل المشتريات'!F:N,8,0),"غير مسجلة في المشتريات"))</f>
        <v/>
      </c>
      <c r="J416" s="26" t="str">
        <f>_xlfn.IFNA(VLOOKUP(F416,الاوردرات!$B$1:$C$600,2,0),"")</f>
        <v/>
      </c>
      <c r="K416" s="52"/>
      <c r="M416" s="105" t="str">
        <f>IF(G416="","",_xlfn.IFNA((VLOOKUP(G416,help!L:M,2,0))*H416,_xlfn.IFNA((VLOOKUP(G416,help!P:Q,2,0))*H416,"غير مسجلة في المشتريات")))</f>
        <v/>
      </c>
    </row>
    <row r="417" spans="2:13" hidden="1" x14ac:dyDescent="0.25">
      <c r="B417" s="13">
        <f>COUNTIFS($G$3:G417,'تقرير استهلاك خامات'!$D$4)</f>
        <v>2</v>
      </c>
      <c r="C417" s="13">
        <f>COUNTIFS($F$3:F417,'تقرير منتج تام'!$E$4)</f>
        <v>10</v>
      </c>
      <c r="D417" s="37"/>
      <c r="E417" s="38"/>
      <c r="F417" s="28"/>
      <c r="G417" s="39"/>
      <c r="H417" s="40"/>
      <c r="I417" s="107" t="str">
        <f>IF(G417="","",_xlfn.IFNA(VLOOKUP(G417,'سجل المشتريات'!F:N,8,0),"غير مسجلة في المشتريات"))</f>
        <v/>
      </c>
      <c r="J417" s="26" t="str">
        <f>_xlfn.IFNA(VLOOKUP(F417,الاوردرات!$B$1:$C$600,2,0),"")</f>
        <v/>
      </c>
      <c r="K417" s="52"/>
      <c r="M417" s="105" t="str">
        <f>IF(G417="","",_xlfn.IFNA((VLOOKUP(G417,help!L:M,2,0))*H417,_xlfn.IFNA((VLOOKUP(G417,help!P:Q,2,0))*H417,"غير مسجلة في المشتريات")))</f>
        <v/>
      </c>
    </row>
    <row r="418" spans="2:13" hidden="1" x14ac:dyDescent="0.25">
      <c r="B418" s="13">
        <f>COUNTIFS($G$3:G418,'تقرير استهلاك خامات'!$D$4)</f>
        <v>2</v>
      </c>
      <c r="C418" s="13">
        <f>COUNTIFS($F$3:F418,'تقرير منتج تام'!$E$4)</f>
        <v>10</v>
      </c>
      <c r="D418" s="37"/>
      <c r="E418" s="38"/>
      <c r="F418" s="28"/>
      <c r="G418" s="39"/>
      <c r="H418" s="40"/>
      <c r="I418" s="107" t="str">
        <f>IF(G418="","",_xlfn.IFNA(VLOOKUP(G418,'سجل المشتريات'!F:N,8,0),"غير مسجلة في المشتريات"))</f>
        <v/>
      </c>
      <c r="J418" s="26" t="str">
        <f>_xlfn.IFNA(VLOOKUP(F418,الاوردرات!$B$1:$C$600,2,0),"")</f>
        <v/>
      </c>
      <c r="K418" s="52"/>
      <c r="M418" s="105" t="str">
        <f>IF(G418="","",_xlfn.IFNA((VLOOKUP(G418,help!L:M,2,0))*H418,_xlfn.IFNA((VLOOKUP(G418,help!P:Q,2,0))*H418,"غير مسجلة في المشتريات")))</f>
        <v/>
      </c>
    </row>
    <row r="419" spans="2:13" hidden="1" x14ac:dyDescent="0.25">
      <c r="B419" s="13">
        <f>COUNTIFS($G$3:G419,'تقرير استهلاك خامات'!$D$4)</f>
        <v>2</v>
      </c>
      <c r="C419" s="13">
        <f>COUNTIFS($F$3:F419,'تقرير منتج تام'!$E$4)</f>
        <v>10</v>
      </c>
      <c r="D419" s="37"/>
      <c r="E419" s="38"/>
      <c r="F419" s="28"/>
      <c r="G419" s="39"/>
      <c r="H419" s="40"/>
      <c r="I419" s="107" t="str">
        <f>IF(G419="","",_xlfn.IFNA(VLOOKUP(G419,'سجل المشتريات'!F:N,8,0),"غير مسجلة في المشتريات"))</f>
        <v/>
      </c>
      <c r="J419" s="26" t="str">
        <f>_xlfn.IFNA(VLOOKUP(F419,الاوردرات!$B$1:$C$600,2,0),"")</f>
        <v/>
      </c>
      <c r="K419" s="52"/>
      <c r="M419" s="105" t="str">
        <f>IF(G419="","",_xlfn.IFNA((VLOOKUP(G419,help!L:M,2,0))*H419,_xlfn.IFNA((VLOOKUP(G419,help!P:Q,2,0))*H419,"غير مسجلة في المشتريات")))</f>
        <v/>
      </c>
    </row>
    <row r="420" spans="2:13" ht="33.75" hidden="1" customHeight="1" thickBot="1" x14ac:dyDescent="0.3">
      <c r="B420" s="13">
        <f>COUNTIFS($G$3:G420,'تقرير استهلاك خامات'!$D$4)</f>
        <v>2</v>
      </c>
      <c r="C420" s="13">
        <f>COUNTIFS($F$3:F420,'تقرير منتج تام'!$E$4)</f>
        <v>10</v>
      </c>
      <c r="D420" s="37"/>
      <c r="E420" s="38"/>
      <c r="F420" s="28"/>
      <c r="G420" s="39"/>
      <c r="H420" s="40"/>
      <c r="I420" s="107" t="str">
        <f>IF(G420="","",_xlfn.IFNA(VLOOKUP(G420,'سجل المشتريات'!F:N,8,0),"غير مسجلة في المشتريات"))</f>
        <v/>
      </c>
      <c r="J420" s="26" t="str">
        <f>_xlfn.IFNA(VLOOKUP(F420,الاوردرات!$B$1:$C$600,2,0),"")</f>
        <v/>
      </c>
      <c r="K420" s="52"/>
      <c r="M420" s="105" t="str">
        <f>IF(G420="","",_xlfn.IFNA((VLOOKUP(G420,help!L:M,2,0))*H420,_xlfn.IFNA((VLOOKUP(G420,help!P:Q,2,0))*H420,"غير مسجلة في المشتريات")))</f>
        <v/>
      </c>
    </row>
    <row r="421" spans="2:13" hidden="1" x14ac:dyDescent="0.25">
      <c r="B421" s="13">
        <f>COUNTIFS($G$3:G421,'تقرير استهلاك خامات'!$D$4)</f>
        <v>2</v>
      </c>
      <c r="C421" s="13">
        <f>COUNTIFS($F$3:F421,'تقرير منتج تام'!$E$4)</f>
        <v>10</v>
      </c>
      <c r="D421" s="37"/>
      <c r="E421" s="38"/>
      <c r="F421" s="28"/>
      <c r="G421" s="39"/>
      <c r="H421" s="40"/>
      <c r="I421" s="107" t="str">
        <f>IF(G421="","",_xlfn.IFNA(VLOOKUP(G421,'سجل المشتريات'!F:N,8,0),"غير مسجلة في المشتريات"))</f>
        <v/>
      </c>
      <c r="J421" s="26" t="str">
        <f>_xlfn.IFNA(VLOOKUP(F421,الاوردرات!$B$1:$C$600,2,0),"")</f>
        <v/>
      </c>
      <c r="K421" s="52"/>
      <c r="M421" s="105" t="str">
        <f>IF(G421="","",_xlfn.IFNA((VLOOKUP(G421,help!L:M,2,0))*H421,_xlfn.IFNA((VLOOKUP(G421,help!P:Q,2,0))*H421,"غير مسجلة في المشتريات")))</f>
        <v/>
      </c>
    </row>
    <row r="422" spans="2:13" hidden="1" x14ac:dyDescent="0.25">
      <c r="B422" s="13">
        <f>COUNTIFS($G$3:G422,'تقرير استهلاك خامات'!$D$4)</f>
        <v>2</v>
      </c>
      <c r="C422" s="13">
        <f>COUNTIFS($F$3:F422,'تقرير منتج تام'!$E$4)</f>
        <v>10</v>
      </c>
      <c r="D422" s="37"/>
      <c r="E422" s="38"/>
      <c r="F422" s="28"/>
      <c r="G422" s="39"/>
      <c r="H422" s="40"/>
      <c r="I422" s="107" t="str">
        <f>IF(G422="","",_xlfn.IFNA(VLOOKUP(G422,'سجل المشتريات'!F:N,8,0),"غير مسجلة في المشتريات"))</f>
        <v/>
      </c>
      <c r="J422" s="26" t="str">
        <f>_xlfn.IFNA(VLOOKUP(F422,الاوردرات!$B$1:$C$600,2,0),"")</f>
        <v/>
      </c>
      <c r="K422" s="52"/>
      <c r="M422" s="105" t="str">
        <f>IF(G422="","",_xlfn.IFNA((VLOOKUP(G422,help!L:M,2,0))*H422,_xlfn.IFNA((VLOOKUP(G422,help!P:Q,2,0))*H422,"غير مسجلة في المشتريات")))</f>
        <v/>
      </c>
    </row>
    <row r="423" spans="2:13" hidden="1" x14ac:dyDescent="0.25">
      <c r="B423" s="13">
        <f>COUNTIFS($G$3:G423,'تقرير استهلاك خامات'!$D$4)</f>
        <v>2</v>
      </c>
      <c r="C423" s="13">
        <f>COUNTIFS($F$3:F423,'تقرير منتج تام'!$E$4)</f>
        <v>10</v>
      </c>
      <c r="D423" s="37"/>
      <c r="E423" s="38"/>
      <c r="F423" s="28"/>
      <c r="G423" s="39"/>
      <c r="H423" s="40"/>
      <c r="I423" s="107" t="str">
        <f>IF(G423="","",_xlfn.IFNA(VLOOKUP(G423,'سجل المشتريات'!F:N,8,0),"غير مسجلة في المشتريات"))</f>
        <v/>
      </c>
      <c r="J423" s="26" t="str">
        <f>_xlfn.IFNA(VLOOKUP(F423,الاوردرات!$B$1:$C$600,2,0),"")</f>
        <v/>
      </c>
      <c r="K423" s="52"/>
      <c r="M423" s="105" t="str">
        <f>IF(G423="","",_xlfn.IFNA((VLOOKUP(G423,help!L:M,2,0))*H423,_xlfn.IFNA((VLOOKUP(G423,help!P:Q,2,0))*H423,"غير مسجلة في المشتريات")))</f>
        <v/>
      </c>
    </row>
    <row r="424" spans="2:13" hidden="1" x14ac:dyDescent="0.25">
      <c r="B424" s="13">
        <f>COUNTIFS($G$3:G424,'تقرير استهلاك خامات'!$D$4)</f>
        <v>2</v>
      </c>
      <c r="C424" s="13">
        <f>COUNTIFS($F$3:F424,'تقرير منتج تام'!$E$4)</f>
        <v>10</v>
      </c>
      <c r="D424" s="37"/>
      <c r="E424" s="38"/>
      <c r="F424" s="28"/>
      <c r="G424" s="39"/>
      <c r="H424" s="40"/>
      <c r="I424" s="107" t="str">
        <f>IF(G424="","",_xlfn.IFNA(VLOOKUP(G424,'سجل المشتريات'!F:N,8,0),"غير مسجلة في المشتريات"))</f>
        <v/>
      </c>
      <c r="J424" s="26" t="str">
        <f>_xlfn.IFNA(VLOOKUP(F424,الاوردرات!$B$1:$C$600,2,0),"")</f>
        <v/>
      </c>
      <c r="K424" s="52"/>
      <c r="M424" s="105" t="str">
        <f>IF(G424="","",_xlfn.IFNA((VLOOKUP(G424,help!L:M,2,0))*H424,_xlfn.IFNA((VLOOKUP(G424,help!P:Q,2,0))*H424,"غير مسجلة في المشتريات")))</f>
        <v/>
      </c>
    </row>
    <row r="425" spans="2:13" hidden="1" x14ac:dyDescent="0.25">
      <c r="B425" s="13">
        <f>COUNTIFS($G$3:G425,'تقرير استهلاك خامات'!$D$4)</f>
        <v>2</v>
      </c>
      <c r="C425" s="13">
        <f>COUNTIFS($F$3:F425,'تقرير منتج تام'!$E$4)</f>
        <v>10</v>
      </c>
      <c r="D425" s="37"/>
      <c r="E425" s="38"/>
      <c r="F425" s="28"/>
      <c r="G425" s="39"/>
      <c r="H425" s="40"/>
      <c r="I425" s="107" t="str">
        <f>IF(G425="","",_xlfn.IFNA(VLOOKUP(G425,'سجل المشتريات'!F:N,8,0),"غير مسجلة في المشتريات"))</f>
        <v/>
      </c>
      <c r="J425" s="26" t="str">
        <f>_xlfn.IFNA(VLOOKUP(F425,الاوردرات!$B$1:$C$600,2,0),"")</f>
        <v/>
      </c>
      <c r="K425" s="52"/>
      <c r="M425" s="105" t="str">
        <f>IF(G425="","",_xlfn.IFNA((VLOOKUP(G425,help!L:M,2,0))*H425,_xlfn.IFNA((VLOOKUP(G425,help!P:Q,2,0))*H425,"غير مسجلة في المشتريات")))</f>
        <v/>
      </c>
    </row>
    <row r="426" spans="2:13" hidden="1" x14ac:dyDescent="0.25">
      <c r="B426" s="13">
        <f>COUNTIFS($G$3:G426,'تقرير استهلاك خامات'!$D$4)</f>
        <v>2</v>
      </c>
      <c r="C426" s="13">
        <f>COUNTIFS($F$3:F426,'تقرير منتج تام'!$E$4)</f>
        <v>10</v>
      </c>
      <c r="D426" s="37"/>
      <c r="E426" s="38"/>
      <c r="F426" s="28"/>
      <c r="G426" s="39"/>
      <c r="H426" s="40"/>
      <c r="I426" s="107" t="str">
        <f>IF(G426="","",_xlfn.IFNA(VLOOKUP(G426,'سجل المشتريات'!F:N,8,0),"غير مسجلة في المشتريات"))</f>
        <v/>
      </c>
      <c r="J426" s="26" t="str">
        <f>_xlfn.IFNA(VLOOKUP(F426,الاوردرات!$B$1:$C$600,2,0),"")</f>
        <v/>
      </c>
      <c r="K426" s="52"/>
      <c r="M426" s="105" t="str">
        <f>IF(G426="","",_xlfn.IFNA((VLOOKUP(G426,help!L:M,2,0))*H426,_xlfn.IFNA((VLOOKUP(G426,help!P:Q,2,0))*H426,"غير مسجلة في المشتريات")))</f>
        <v/>
      </c>
    </row>
    <row r="427" spans="2:13" hidden="1" x14ac:dyDescent="0.25">
      <c r="B427" s="13">
        <f>COUNTIFS($G$3:G427,'تقرير استهلاك خامات'!$D$4)</f>
        <v>2</v>
      </c>
      <c r="C427" s="13">
        <f>COUNTIFS($F$3:F427,'تقرير منتج تام'!$E$4)</f>
        <v>10</v>
      </c>
      <c r="D427" s="37"/>
      <c r="E427" s="38"/>
      <c r="F427" s="28"/>
      <c r="G427" s="39"/>
      <c r="H427" s="40"/>
      <c r="I427" s="107" t="str">
        <f>IF(G427="","",_xlfn.IFNA(VLOOKUP(G427,'سجل المشتريات'!F:N,8,0),"غير مسجلة في المشتريات"))</f>
        <v/>
      </c>
      <c r="J427" s="26" t="str">
        <f>_xlfn.IFNA(VLOOKUP(F427,الاوردرات!$B$1:$C$600,2,0),"")</f>
        <v/>
      </c>
      <c r="K427" s="52"/>
      <c r="M427" s="105" t="str">
        <f>IF(G427="","",_xlfn.IFNA((VLOOKUP(G427,help!L:M,2,0))*H427,_xlfn.IFNA((VLOOKUP(G427,help!P:Q,2,0))*H427,"غير مسجلة في المشتريات")))</f>
        <v/>
      </c>
    </row>
    <row r="428" spans="2:13" hidden="1" x14ac:dyDescent="0.25">
      <c r="B428" s="13">
        <f>COUNTIFS($G$3:G428,'تقرير استهلاك خامات'!$D$4)</f>
        <v>2</v>
      </c>
      <c r="C428" s="13">
        <f>COUNTIFS($F$3:F428,'تقرير منتج تام'!$E$4)</f>
        <v>10</v>
      </c>
      <c r="D428" s="37"/>
      <c r="E428" s="38"/>
      <c r="F428" s="28"/>
      <c r="G428" s="39"/>
      <c r="H428" s="40"/>
      <c r="I428" s="107" t="str">
        <f>IF(G428="","",_xlfn.IFNA(VLOOKUP(G428,'سجل المشتريات'!F:N,8,0),"غير مسجلة في المشتريات"))</f>
        <v/>
      </c>
      <c r="J428" s="26" t="str">
        <f>_xlfn.IFNA(VLOOKUP(F428,الاوردرات!$B$1:$C$600,2,0),"")</f>
        <v/>
      </c>
      <c r="K428" s="52"/>
      <c r="M428" s="105" t="str">
        <f>IF(G428="","",_xlfn.IFNA((VLOOKUP(G428,help!L:M,2,0))*H428,_xlfn.IFNA((VLOOKUP(G428,help!P:Q,2,0))*H428,"غير مسجلة في المشتريات")))</f>
        <v/>
      </c>
    </row>
    <row r="429" spans="2:13" hidden="1" x14ac:dyDescent="0.25">
      <c r="B429" s="13">
        <f>COUNTIFS($G$3:G429,'تقرير استهلاك خامات'!$D$4)</f>
        <v>2</v>
      </c>
      <c r="C429" s="13">
        <f>COUNTIFS($F$3:F429,'تقرير منتج تام'!$E$4)</f>
        <v>10</v>
      </c>
      <c r="D429" s="37"/>
      <c r="E429" s="38"/>
      <c r="F429" s="28"/>
      <c r="G429" s="39"/>
      <c r="H429" s="40"/>
      <c r="I429" s="107" t="str">
        <f>IF(G429="","",_xlfn.IFNA(VLOOKUP(G429,'سجل المشتريات'!F:N,8,0),"غير مسجلة في المشتريات"))</f>
        <v/>
      </c>
      <c r="J429" s="26" t="str">
        <f>_xlfn.IFNA(VLOOKUP(F429,الاوردرات!$B$1:$C$600,2,0),"")</f>
        <v/>
      </c>
      <c r="K429" s="52"/>
      <c r="M429" s="105" t="str">
        <f>IF(G429="","",_xlfn.IFNA((VLOOKUP(G429,help!L:M,2,0))*H429,_xlfn.IFNA((VLOOKUP(G429,help!P:Q,2,0))*H429,"غير مسجلة في المشتريات")))</f>
        <v/>
      </c>
    </row>
    <row r="430" spans="2:13" hidden="1" x14ac:dyDescent="0.25">
      <c r="B430" s="13">
        <f>COUNTIFS($G$3:G430,'تقرير استهلاك خامات'!$D$4)</f>
        <v>2</v>
      </c>
      <c r="C430" s="13">
        <f>COUNTIFS($F$3:F430,'تقرير منتج تام'!$E$4)</f>
        <v>10</v>
      </c>
      <c r="D430" s="37"/>
      <c r="E430" s="38"/>
      <c r="F430" s="28"/>
      <c r="G430" s="39"/>
      <c r="H430" s="40"/>
      <c r="I430" s="107" t="str">
        <f>IF(G430="","",_xlfn.IFNA(VLOOKUP(G430,'سجل المشتريات'!F:N,8,0),"غير مسجلة في المشتريات"))</f>
        <v/>
      </c>
      <c r="J430" s="26" t="str">
        <f>_xlfn.IFNA(VLOOKUP(F430,الاوردرات!$B$1:$C$600,2,0),"")</f>
        <v/>
      </c>
      <c r="K430" s="52"/>
      <c r="M430" s="105" t="str">
        <f>IF(G430="","",_xlfn.IFNA((VLOOKUP(G430,help!L:M,2,0))*H430,_xlfn.IFNA((VLOOKUP(G430,help!P:Q,2,0))*H430,"غير مسجلة في المشتريات")))</f>
        <v/>
      </c>
    </row>
    <row r="431" spans="2:13" hidden="1" x14ac:dyDescent="0.25">
      <c r="B431" s="13">
        <f>COUNTIFS($G$3:G431,'تقرير استهلاك خامات'!$D$4)</f>
        <v>2</v>
      </c>
      <c r="C431" s="13">
        <f>COUNTIFS($F$3:F431,'تقرير منتج تام'!$E$4)</f>
        <v>10</v>
      </c>
      <c r="D431" s="37"/>
      <c r="E431" s="38"/>
      <c r="F431" s="28"/>
      <c r="G431" s="39"/>
      <c r="H431" s="40"/>
      <c r="I431" s="107" t="str">
        <f>IF(G431="","",_xlfn.IFNA(VLOOKUP(G431,'سجل المشتريات'!F:N,8,0),"غير مسجلة في المشتريات"))</f>
        <v/>
      </c>
      <c r="J431" s="26" t="str">
        <f>_xlfn.IFNA(VLOOKUP(F431,الاوردرات!$B$1:$C$600,2,0),"")</f>
        <v/>
      </c>
      <c r="K431" s="52"/>
      <c r="M431" s="105" t="str">
        <f>IF(G431="","",_xlfn.IFNA((VLOOKUP(G431,help!L:M,2,0))*H431,_xlfn.IFNA((VLOOKUP(G431,help!P:Q,2,0))*H431,"غير مسجلة في المشتريات")))</f>
        <v/>
      </c>
    </row>
    <row r="432" spans="2:13" hidden="1" x14ac:dyDescent="0.25">
      <c r="B432" s="13">
        <f>COUNTIFS($G$3:G432,'تقرير استهلاك خامات'!$D$4)</f>
        <v>2</v>
      </c>
      <c r="C432" s="13">
        <f>COUNTIFS($F$3:F432,'تقرير منتج تام'!$E$4)</f>
        <v>10</v>
      </c>
      <c r="D432" s="37"/>
      <c r="E432" s="38"/>
      <c r="F432" s="28"/>
      <c r="G432" s="39"/>
      <c r="H432" s="40"/>
      <c r="I432" s="107" t="str">
        <f>IF(G432="","",_xlfn.IFNA(VLOOKUP(G432,'سجل المشتريات'!F:N,8,0),"غير مسجلة في المشتريات"))</f>
        <v/>
      </c>
      <c r="J432" s="26" t="str">
        <f>_xlfn.IFNA(VLOOKUP(F432,الاوردرات!$B$1:$C$600,2,0),"")</f>
        <v/>
      </c>
      <c r="K432" s="52"/>
      <c r="M432" s="105" t="str">
        <f>IF(G432="","",_xlfn.IFNA((VLOOKUP(G432,help!L:M,2,0))*H432,_xlfn.IFNA((VLOOKUP(G432,help!P:Q,2,0))*H432,"غير مسجلة في المشتريات")))</f>
        <v/>
      </c>
    </row>
    <row r="433" spans="2:13" hidden="1" x14ac:dyDescent="0.25">
      <c r="B433" s="13">
        <f>COUNTIFS($G$3:G433,'تقرير استهلاك خامات'!$D$4)</f>
        <v>2</v>
      </c>
      <c r="C433" s="13">
        <f>COUNTIFS($F$3:F433,'تقرير منتج تام'!$E$4)</f>
        <v>10</v>
      </c>
      <c r="D433" s="37"/>
      <c r="E433" s="38"/>
      <c r="F433" s="28"/>
      <c r="G433" s="39"/>
      <c r="H433" s="40"/>
      <c r="I433" s="107" t="str">
        <f>IF(G433="","",_xlfn.IFNA(VLOOKUP(G433,'سجل المشتريات'!F:N,8,0),"غير مسجلة في المشتريات"))</f>
        <v/>
      </c>
      <c r="J433" s="26" t="str">
        <f>_xlfn.IFNA(VLOOKUP(F433,الاوردرات!$B$1:$C$600,2,0),"")</f>
        <v/>
      </c>
      <c r="K433" s="52"/>
      <c r="M433" s="105" t="str">
        <f>IF(G433="","",_xlfn.IFNA((VLOOKUP(G433,help!L:M,2,0))*H433,_xlfn.IFNA((VLOOKUP(G433,help!P:Q,2,0))*H433,"غير مسجلة في المشتريات")))</f>
        <v/>
      </c>
    </row>
    <row r="434" spans="2:13" hidden="1" x14ac:dyDescent="0.25">
      <c r="B434" s="13">
        <f>COUNTIFS($G$3:G434,'تقرير استهلاك خامات'!$D$4)</f>
        <v>2</v>
      </c>
      <c r="C434" s="13">
        <f>COUNTIFS($F$3:F434,'تقرير منتج تام'!$E$4)</f>
        <v>10</v>
      </c>
      <c r="D434" s="37"/>
      <c r="E434" s="38"/>
      <c r="F434" s="28"/>
      <c r="G434" s="39"/>
      <c r="H434" s="40"/>
      <c r="I434" s="107" t="str">
        <f>IF(G434="","",_xlfn.IFNA(VLOOKUP(G434,'سجل المشتريات'!F:N,8,0),"غير مسجلة في المشتريات"))</f>
        <v/>
      </c>
      <c r="J434" s="26" t="str">
        <f>_xlfn.IFNA(VLOOKUP(F434,الاوردرات!$B$1:$C$600,2,0),"")</f>
        <v/>
      </c>
      <c r="K434" s="52"/>
      <c r="M434" s="105" t="str">
        <f>IF(G434="","",_xlfn.IFNA((VLOOKUP(G434,help!L:M,2,0))*H434,_xlfn.IFNA((VLOOKUP(G434,help!P:Q,2,0))*H434,"غير مسجلة في المشتريات")))</f>
        <v/>
      </c>
    </row>
    <row r="435" spans="2:13" hidden="1" x14ac:dyDescent="0.25">
      <c r="B435" s="13">
        <f>COUNTIFS($G$3:G435,'تقرير استهلاك خامات'!$D$4)</f>
        <v>2</v>
      </c>
      <c r="C435" s="13">
        <f>COUNTIFS($F$3:F435,'تقرير منتج تام'!$E$4)</f>
        <v>10</v>
      </c>
      <c r="D435" s="37"/>
      <c r="E435" s="38"/>
      <c r="F435" s="28"/>
      <c r="G435" s="39"/>
      <c r="H435" s="40"/>
      <c r="I435" s="107" t="str">
        <f>IF(G435="","",_xlfn.IFNA(VLOOKUP(G435,'سجل المشتريات'!F:N,8,0),"غير مسجلة في المشتريات"))</f>
        <v/>
      </c>
      <c r="J435" s="26" t="str">
        <f>_xlfn.IFNA(VLOOKUP(F435,الاوردرات!$B$1:$C$600,2,0),"")</f>
        <v/>
      </c>
      <c r="K435" s="52"/>
      <c r="M435" s="105" t="str">
        <f>IF(G435="","",_xlfn.IFNA((VLOOKUP(G435,help!L:M,2,0))*H435,_xlfn.IFNA((VLOOKUP(G435,help!P:Q,2,0))*H435,"غير مسجلة في المشتريات")))</f>
        <v/>
      </c>
    </row>
    <row r="436" spans="2:13" hidden="1" x14ac:dyDescent="0.25">
      <c r="B436" s="13">
        <f>COUNTIFS($G$3:G436,'تقرير استهلاك خامات'!$D$4)</f>
        <v>2</v>
      </c>
      <c r="C436" s="13">
        <f>COUNTIFS($F$3:F436,'تقرير منتج تام'!$E$4)</f>
        <v>10</v>
      </c>
      <c r="D436" s="37"/>
      <c r="E436" s="38"/>
      <c r="F436" s="28"/>
      <c r="G436" s="39"/>
      <c r="H436" s="40"/>
      <c r="I436" s="107" t="str">
        <f>IF(G436="","",_xlfn.IFNA(VLOOKUP(G436,'سجل المشتريات'!F:N,8,0),"غير مسجلة في المشتريات"))</f>
        <v/>
      </c>
      <c r="J436" s="26" t="str">
        <f>_xlfn.IFNA(VLOOKUP(F436,الاوردرات!$B$1:$C$600,2,0),"")</f>
        <v/>
      </c>
      <c r="K436" s="52"/>
      <c r="M436" s="105" t="str">
        <f>IF(G436="","",_xlfn.IFNA((VLOOKUP(G436,help!L:M,2,0))*H436,_xlfn.IFNA((VLOOKUP(G436,help!P:Q,2,0))*H436,"غير مسجلة في المشتريات")))</f>
        <v/>
      </c>
    </row>
    <row r="437" spans="2:13" hidden="1" x14ac:dyDescent="0.25">
      <c r="B437" s="13">
        <f>COUNTIFS($G$3:G437,'تقرير استهلاك خامات'!$D$4)</f>
        <v>2</v>
      </c>
      <c r="C437" s="13">
        <f>COUNTIFS($F$3:F437,'تقرير منتج تام'!$E$4)</f>
        <v>10</v>
      </c>
      <c r="D437" s="37"/>
      <c r="E437" s="38"/>
      <c r="F437" s="28"/>
      <c r="G437" s="39"/>
      <c r="H437" s="40"/>
      <c r="I437" s="107" t="str">
        <f>IF(G437="","",_xlfn.IFNA(VLOOKUP(G437,'سجل المشتريات'!F:N,8,0),"غير مسجلة في المشتريات"))</f>
        <v/>
      </c>
      <c r="J437" s="26" t="str">
        <f>_xlfn.IFNA(VLOOKUP(F437,الاوردرات!$B$1:$C$600,2,0),"")</f>
        <v/>
      </c>
      <c r="K437" s="52"/>
      <c r="M437" s="105" t="str">
        <f>IF(G437="","",_xlfn.IFNA((VLOOKUP(G437,help!L:M,2,0))*H437,_xlfn.IFNA((VLOOKUP(G437,help!P:Q,2,0))*H437,"غير مسجلة في المشتريات")))</f>
        <v/>
      </c>
    </row>
    <row r="438" spans="2:13" hidden="1" x14ac:dyDescent="0.25">
      <c r="B438" s="13">
        <f>COUNTIFS($G$3:G438,'تقرير استهلاك خامات'!$D$4)</f>
        <v>2</v>
      </c>
      <c r="C438" s="13">
        <f>COUNTIFS($F$3:F438,'تقرير منتج تام'!$E$4)</f>
        <v>10</v>
      </c>
      <c r="D438" s="37"/>
      <c r="E438" s="38"/>
      <c r="F438" s="28"/>
      <c r="G438" s="39"/>
      <c r="H438" s="40"/>
      <c r="I438" s="107" t="str">
        <f>IF(G438="","",_xlfn.IFNA(VLOOKUP(G438,'سجل المشتريات'!F:N,8,0),"غير مسجلة في المشتريات"))</f>
        <v/>
      </c>
      <c r="J438" s="26" t="str">
        <f>_xlfn.IFNA(VLOOKUP(F438,الاوردرات!$B$1:$C$600,2,0),"")</f>
        <v/>
      </c>
      <c r="K438" s="52"/>
      <c r="M438" s="105" t="str">
        <f>IF(G438="","",_xlfn.IFNA((VLOOKUP(G438,help!L:M,2,0))*H438,_xlfn.IFNA((VLOOKUP(G438,help!P:Q,2,0))*H438,"غير مسجلة في المشتريات")))</f>
        <v/>
      </c>
    </row>
    <row r="439" spans="2:13" hidden="1" x14ac:dyDescent="0.25">
      <c r="B439" s="13">
        <f>COUNTIFS($G$3:G439,'تقرير استهلاك خامات'!$D$4)</f>
        <v>2</v>
      </c>
      <c r="C439" s="13">
        <f>COUNTIFS($F$3:F439,'تقرير منتج تام'!$E$4)</f>
        <v>10</v>
      </c>
      <c r="D439" s="37"/>
      <c r="E439" s="38"/>
      <c r="F439" s="28"/>
      <c r="G439" s="39"/>
      <c r="H439" s="40"/>
      <c r="I439" s="107" t="str">
        <f>IF(G439="","",_xlfn.IFNA(VLOOKUP(G439,'سجل المشتريات'!F:N,8,0),"غير مسجلة في المشتريات"))</f>
        <v/>
      </c>
      <c r="J439" s="26" t="str">
        <f>_xlfn.IFNA(VLOOKUP(F439,الاوردرات!$B$1:$C$600,2,0),"")</f>
        <v/>
      </c>
      <c r="K439" s="52"/>
      <c r="M439" s="105" t="str">
        <f>IF(G439="","",_xlfn.IFNA((VLOOKUP(G439,help!L:M,2,0))*H439,_xlfn.IFNA((VLOOKUP(G439,help!P:Q,2,0))*H439,"غير مسجلة في المشتريات")))</f>
        <v/>
      </c>
    </row>
    <row r="440" spans="2:13" hidden="1" x14ac:dyDescent="0.25">
      <c r="B440" s="13">
        <f>COUNTIFS($G$3:G440,'تقرير استهلاك خامات'!$D$4)</f>
        <v>2</v>
      </c>
      <c r="C440" s="13">
        <f>COUNTIFS($F$3:F440,'تقرير منتج تام'!$E$4)</f>
        <v>10</v>
      </c>
      <c r="D440" s="37"/>
      <c r="E440" s="38"/>
      <c r="F440" s="28"/>
      <c r="G440" s="39"/>
      <c r="H440" s="40"/>
      <c r="I440" s="107" t="str">
        <f>IF(G440="","",_xlfn.IFNA(VLOOKUP(G440,'سجل المشتريات'!F:N,8,0),"غير مسجلة في المشتريات"))</f>
        <v/>
      </c>
      <c r="J440" s="26" t="str">
        <f>_xlfn.IFNA(VLOOKUP(F440,الاوردرات!$B$1:$C$600,2,0),"")</f>
        <v/>
      </c>
      <c r="K440" s="52"/>
      <c r="M440" s="105" t="str">
        <f>IF(G440="","",_xlfn.IFNA((VLOOKUP(G440,help!L:M,2,0))*H440,_xlfn.IFNA((VLOOKUP(G440,help!P:Q,2,0))*H440,"غير مسجلة في المشتريات")))</f>
        <v/>
      </c>
    </row>
    <row r="441" spans="2:13" hidden="1" x14ac:dyDescent="0.25">
      <c r="B441" s="13">
        <f>COUNTIFS($G$3:G441,'تقرير استهلاك خامات'!$D$4)</f>
        <v>2</v>
      </c>
      <c r="C441" s="13">
        <f>COUNTIFS($F$3:F441,'تقرير منتج تام'!$E$4)</f>
        <v>10</v>
      </c>
      <c r="D441" s="37"/>
      <c r="E441" s="38"/>
      <c r="F441" s="28"/>
      <c r="G441" s="39"/>
      <c r="H441" s="40"/>
      <c r="I441" s="107" t="str">
        <f>IF(G441="","",_xlfn.IFNA(VLOOKUP(G441,'سجل المشتريات'!F:N,8,0),"غير مسجلة في المشتريات"))</f>
        <v/>
      </c>
      <c r="J441" s="26" t="str">
        <f>_xlfn.IFNA(VLOOKUP(F441,الاوردرات!$B$1:$C$600,2,0),"")</f>
        <v/>
      </c>
      <c r="K441" s="52"/>
      <c r="M441" s="105" t="str">
        <f>IF(G441="","",_xlfn.IFNA((VLOOKUP(G441,help!L:M,2,0))*H441,_xlfn.IFNA((VLOOKUP(G441,help!P:Q,2,0))*H441,"غير مسجلة في المشتريات")))</f>
        <v/>
      </c>
    </row>
    <row r="442" spans="2:13" hidden="1" x14ac:dyDescent="0.25">
      <c r="B442" s="13">
        <f>COUNTIFS($G$3:G442,'تقرير استهلاك خامات'!$D$4)</f>
        <v>2</v>
      </c>
      <c r="C442" s="13">
        <f>COUNTIFS($F$3:F442,'تقرير منتج تام'!$E$4)</f>
        <v>10</v>
      </c>
      <c r="D442" s="37"/>
      <c r="E442" s="38"/>
      <c r="F442" s="28"/>
      <c r="G442" s="39"/>
      <c r="H442" s="40"/>
      <c r="I442" s="107" t="str">
        <f>IF(G442="","",_xlfn.IFNA(VLOOKUP(G442,'سجل المشتريات'!F:N,8,0),"غير مسجلة في المشتريات"))</f>
        <v/>
      </c>
      <c r="J442" s="26" t="str">
        <f>_xlfn.IFNA(VLOOKUP(F442,الاوردرات!$B$1:$C$600,2,0),"")</f>
        <v/>
      </c>
      <c r="K442" s="52"/>
      <c r="M442" s="105" t="str">
        <f>IF(G442="","",_xlfn.IFNA((VLOOKUP(G442,help!L:M,2,0))*H442,_xlfn.IFNA((VLOOKUP(G442,help!P:Q,2,0))*H442,"غير مسجلة في المشتريات")))</f>
        <v/>
      </c>
    </row>
    <row r="443" spans="2:13" hidden="1" x14ac:dyDescent="0.25">
      <c r="B443" s="13">
        <f>COUNTIFS($G$3:G443,'تقرير استهلاك خامات'!$D$4)</f>
        <v>2</v>
      </c>
      <c r="C443" s="13">
        <f>COUNTIFS($F$3:F443,'تقرير منتج تام'!$E$4)</f>
        <v>10</v>
      </c>
      <c r="D443" s="37"/>
      <c r="E443" s="38"/>
      <c r="F443" s="28"/>
      <c r="G443" s="39"/>
      <c r="H443" s="40"/>
      <c r="I443" s="107" t="str">
        <f>IF(G443="","",_xlfn.IFNA(VLOOKUP(G443,'سجل المشتريات'!F:N,8,0),"غير مسجلة في المشتريات"))</f>
        <v/>
      </c>
      <c r="J443" s="26" t="str">
        <f>_xlfn.IFNA(VLOOKUP(F443,الاوردرات!$B$1:$C$600,2,0),"")</f>
        <v/>
      </c>
      <c r="K443" s="52"/>
      <c r="M443" s="105" t="str">
        <f>IF(G443="","",_xlfn.IFNA((VLOOKUP(G443,help!L:M,2,0))*H443,_xlfn.IFNA((VLOOKUP(G443,help!P:Q,2,0))*H443,"غير مسجلة في المشتريات")))</f>
        <v/>
      </c>
    </row>
    <row r="444" spans="2:13" hidden="1" x14ac:dyDescent="0.25">
      <c r="B444" s="13">
        <f>COUNTIFS($G$3:G444,'تقرير استهلاك خامات'!$D$4)</f>
        <v>2</v>
      </c>
      <c r="C444" s="13">
        <f>COUNTIFS($F$3:F444,'تقرير منتج تام'!$E$4)</f>
        <v>10</v>
      </c>
      <c r="D444" s="37"/>
      <c r="E444" s="38"/>
      <c r="F444" s="28"/>
      <c r="G444" s="39"/>
      <c r="H444" s="40"/>
      <c r="I444" s="107" t="str">
        <f>IF(G444="","",_xlfn.IFNA(VLOOKUP(G444,'سجل المشتريات'!F:N,8,0),"غير مسجلة في المشتريات"))</f>
        <v/>
      </c>
      <c r="J444" s="26" t="str">
        <f>_xlfn.IFNA(VLOOKUP(F444,الاوردرات!$B$1:$C$600,2,0),"")</f>
        <v/>
      </c>
      <c r="K444" s="52"/>
      <c r="M444" s="105" t="str">
        <f>IF(G444="","",_xlfn.IFNA((VLOOKUP(G444,help!L:M,2,0))*H444,_xlfn.IFNA((VLOOKUP(G444,help!P:Q,2,0))*H444,"غير مسجلة في المشتريات")))</f>
        <v/>
      </c>
    </row>
    <row r="445" spans="2:13" hidden="1" x14ac:dyDescent="0.25">
      <c r="B445" s="13">
        <f>COUNTIFS($G$3:G445,'تقرير استهلاك خامات'!$D$4)</f>
        <v>2</v>
      </c>
      <c r="C445" s="13">
        <f>COUNTIFS($F$3:F445,'تقرير منتج تام'!$E$4)</f>
        <v>10</v>
      </c>
      <c r="D445" s="37"/>
      <c r="E445" s="38"/>
      <c r="F445" s="28"/>
      <c r="G445" s="39"/>
      <c r="H445" s="40"/>
      <c r="I445" s="107" t="str">
        <f>IF(G445="","",_xlfn.IFNA(VLOOKUP(G445,'سجل المشتريات'!F:N,8,0),"غير مسجلة في المشتريات"))</f>
        <v/>
      </c>
      <c r="J445" s="26" t="str">
        <f>_xlfn.IFNA(VLOOKUP(F445,الاوردرات!$B$1:$C$600,2,0),"")</f>
        <v/>
      </c>
      <c r="K445" s="52"/>
      <c r="M445" s="105" t="str">
        <f>IF(G445="","",_xlfn.IFNA((VLOOKUP(G445,help!L:M,2,0))*H445,_xlfn.IFNA((VLOOKUP(G445,help!P:Q,2,0))*H445,"غير مسجلة في المشتريات")))</f>
        <v/>
      </c>
    </row>
    <row r="446" spans="2:13" hidden="1" x14ac:dyDescent="0.25">
      <c r="B446" s="13">
        <f>COUNTIFS($G$3:G446,'تقرير استهلاك خامات'!$D$4)</f>
        <v>2</v>
      </c>
      <c r="C446" s="13">
        <f>COUNTIFS($F$3:F446,'تقرير منتج تام'!$E$4)</f>
        <v>10</v>
      </c>
      <c r="D446" s="37"/>
      <c r="E446" s="38"/>
      <c r="F446" s="28"/>
      <c r="G446" s="39"/>
      <c r="H446" s="40"/>
      <c r="I446" s="107" t="str">
        <f>IF(G446="","",_xlfn.IFNA(VLOOKUP(G446,'سجل المشتريات'!F:N,8,0),"غير مسجلة في المشتريات"))</f>
        <v/>
      </c>
      <c r="J446" s="26" t="str">
        <f>_xlfn.IFNA(VLOOKUP(F446,الاوردرات!$B$1:$C$600,2,0),"")</f>
        <v/>
      </c>
      <c r="K446" s="52"/>
      <c r="M446" s="105" t="str">
        <f>IF(G446="","",_xlfn.IFNA((VLOOKUP(G446,help!L:M,2,0))*H446,_xlfn.IFNA((VLOOKUP(G446,help!P:Q,2,0))*H446,"غير مسجلة في المشتريات")))</f>
        <v/>
      </c>
    </row>
    <row r="447" spans="2:13" hidden="1" x14ac:dyDescent="0.25">
      <c r="B447" s="13">
        <f>COUNTIFS($G$3:G447,'تقرير استهلاك خامات'!$D$4)</f>
        <v>2</v>
      </c>
      <c r="C447" s="13">
        <f>COUNTIFS($F$3:F447,'تقرير منتج تام'!$E$4)</f>
        <v>10</v>
      </c>
      <c r="D447" s="37"/>
      <c r="E447" s="38"/>
      <c r="F447" s="28"/>
      <c r="G447" s="39"/>
      <c r="H447" s="40"/>
      <c r="I447" s="107" t="str">
        <f>IF(G447="","",_xlfn.IFNA(VLOOKUP(G447,'سجل المشتريات'!F:N,8,0),"غير مسجلة في المشتريات"))</f>
        <v/>
      </c>
      <c r="J447" s="26" t="str">
        <f>_xlfn.IFNA(VLOOKUP(F447,الاوردرات!$B$1:$C$600,2,0),"")</f>
        <v/>
      </c>
      <c r="K447" s="52"/>
      <c r="M447" s="105" t="str">
        <f>IF(G447="","",_xlfn.IFNA((VLOOKUP(G447,help!L:M,2,0))*H447,_xlfn.IFNA((VLOOKUP(G447,help!P:Q,2,0))*H447,"غير مسجلة في المشتريات")))</f>
        <v/>
      </c>
    </row>
    <row r="448" spans="2:13" hidden="1" x14ac:dyDescent="0.25">
      <c r="B448" s="13">
        <f>COUNTIFS($G$3:G448,'تقرير استهلاك خامات'!$D$4)</f>
        <v>2</v>
      </c>
      <c r="C448" s="13">
        <f>COUNTIFS($F$3:F448,'تقرير منتج تام'!$E$4)</f>
        <v>10</v>
      </c>
      <c r="D448" s="37"/>
      <c r="E448" s="38"/>
      <c r="F448" s="28"/>
      <c r="G448" s="39"/>
      <c r="H448" s="40"/>
      <c r="I448" s="107" t="str">
        <f>IF(G448="","",_xlfn.IFNA(VLOOKUP(G448,'سجل المشتريات'!F:N,8,0),"غير مسجلة في المشتريات"))</f>
        <v/>
      </c>
      <c r="J448" s="26" t="str">
        <f>_xlfn.IFNA(VLOOKUP(F448,الاوردرات!$B$1:$C$600,2,0),"")</f>
        <v/>
      </c>
      <c r="K448" s="52"/>
      <c r="M448" s="105" t="str">
        <f>IF(G448="","",_xlfn.IFNA((VLOOKUP(G448,help!L:M,2,0))*H448,_xlfn.IFNA((VLOOKUP(G448,help!P:Q,2,0))*H448,"غير مسجلة في المشتريات")))</f>
        <v/>
      </c>
    </row>
    <row r="449" spans="2:13" hidden="1" x14ac:dyDescent="0.25">
      <c r="B449" s="13">
        <f>COUNTIFS($G$3:G449,'تقرير استهلاك خامات'!$D$4)</f>
        <v>2</v>
      </c>
      <c r="C449" s="13">
        <f>COUNTIFS($F$3:F449,'تقرير منتج تام'!$E$4)</f>
        <v>10</v>
      </c>
      <c r="D449" s="37"/>
      <c r="E449" s="38"/>
      <c r="F449" s="28"/>
      <c r="G449" s="39"/>
      <c r="H449" s="40"/>
      <c r="I449" s="107" t="str">
        <f>IF(G449="","",_xlfn.IFNA(VLOOKUP(G449,'سجل المشتريات'!F:N,8,0),"غير مسجلة في المشتريات"))</f>
        <v/>
      </c>
      <c r="J449" s="26" t="str">
        <f>_xlfn.IFNA(VLOOKUP(F449,الاوردرات!$B$1:$C$600,2,0),"")</f>
        <v/>
      </c>
      <c r="K449" s="52"/>
      <c r="M449" s="105" t="str">
        <f>IF(G449="","",_xlfn.IFNA((VLOOKUP(G449,help!L:M,2,0))*H449,_xlfn.IFNA((VLOOKUP(G449,help!P:Q,2,0))*H449,"غير مسجلة في المشتريات")))</f>
        <v/>
      </c>
    </row>
    <row r="450" spans="2:13" hidden="1" x14ac:dyDescent="0.25">
      <c r="B450" s="13">
        <f>COUNTIFS($G$3:G450,'تقرير استهلاك خامات'!$D$4)</f>
        <v>2</v>
      </c>
      <c r="C450" s="13">
        <f>COUNTIFS($F$3:F450,'تقرير منتج تام'!$E$4)</f>
        <v>10</v>
      </c>
      <c r="D450" s="37"/>
      <c r="E450" s="38"/>
      <c r="F450" s="28"/>
      <c r="G450" s="39"/>
      <c r="H450" s="40"/>
      <c r="I450" s="107" t="str">
        <f>IF(G450="","",_xlfn.IFNA(VLOOKUP(G450,'سجل المشتريات'!F:N,8,0),"غير مسجلة في المشتريات"))</f>
        <v/>
      </c>
      <c r="J450" s="26" t="str">
        <f>_xlfn.IFNA(VLOOKUP(F450,الاوردرات!$B$1:$C$600,2,0),"")</f>
        <v/>
      </c>
      <c r="K450" s="52"/>
      <c r="M450" s="105" t="str">
        <f>IF(G450="","",_xlfn.IFNA((VLOOKUP(G450,help!L:M,2,0))*H450,_xlfn.IFNA((VLOOKUP(G450,help!P:Q,2,0))*H450,"غير مسجلة في المشتريات")))</f>
        <v/>
      </c>
    </row>
    <row r="451" spans="2:13" hidden="1" x14ac:dyDescent="0.25">
      <c r="B451" s="13">
        <f>COUNTIFS($G$3:G451,'تقرير استهلاك خامات'!$D$4)</f>
        <v>2</v>
      </c>
      <c r="C451" s="13">
        <f>COUNTIFS($F$3:F451,'تقرير منتج تام'!$E$4)</f>
        <v>10</v>
      </c>
      <c r="D451" s="37"/>
      <c r="E451" s="38"/>
      <c r="F451" s="28"/>
      <c r="G451" s="39"/>
      <c r="H451" s="40"/>
      <c r="I451" s="107" t="str">
        <f>IF(G451="","",_xlfn.IFNA(VLOOKUP(G451,'سجل المشتريات'!F:N,8,0),"غير مسجلة في المشتريات"))</f>
        <v/>
      </c>
      <c r="J451" s="26" t="str">
        <f>_xlfn.IFNA(VLOOKUP(F451,الاوردرات!$B$1:$C$600,2,0),"")</f>
        <v/>
      </c>
      <c r="K451" s="52"/>
      <c r="M451" s="105" t="str">
        <f>IF(G451="","",_xlfn.IFNA((VLOOKUP(G451,help!L:M,2,0))*H451,_xlfn.IFNA((VLOOKUP(G451,help!P:Q,2,0))*H451,"غير مسجلة في المشتريات")))</f>
        <v/>
      </c>
    </row>
    <row r="452" spans="2:13" hidden="1" x14ac:dyDescent="0.25">
      <c r="B452" s="13">
        <f>COUNTIFS($G$3:G452,'تقرير استهلاك خامات'!$D$4)</f>
        <v>2</v>
      </c>
      <c r="C452" s="13">
        <f>COUNTIFS($F$3:F452,'تقرير منتج تام'!$E$4)</f>
        <v>10</v>
      </c>
      <c r="D452" s="37"/>
      <c r="E452" s="38"/>
      <c r="F452" s="28"/>
      <c r="G452" s="39"/>
      <c r="H452" s="40"/>
      <c r="I452" s="107" t="str">
        <f>IF(G452="","",_xlfn.IFNA(VLOOKUP(G452,'سجل المشتريات'!F:N,8,0),"غير مسجلة في المشتريات"))</f>
        <v/>
      </c>
      <c r="J452" s="26" t="str">
        <f>_xlfn.IFNA(VLOOKUP(F452,الاوردرات!$B$1:$C$600,2,0),"")</f>
        <v/>
      </c>
      <c r="K452" s="52"/>
      <c r="M452" s="105" t="str">
        <f>IF(G452="","",_xlfn.IFNA((VLOOKUP(G452,help!L:M,2,0))*H452,_xlfn.IFNA((VLOOKUP(G452,help!P:Q,2,0))*H452,"غير مسجلة في المشتريات")))</f>
        <v/>
      </c>
    </row>
    <row r="453" spans="2:13" hidden="1" x14ac:dyDescent="0.25">
      <c r="B453" s="13">
        <f>COUNTIFS($G$3:G453,'تقرير استهلاك خامات'!$D$4)</f>
        <v>2</v>
      </c>
      <c r="C453" s="13">
        <f>COUNTIFS($F$3:F453,'تقرير منتج تام'!$E$4)</f>
        <v>10</v>
      </c>
      <c r="D453" s="37"/>
      <c r="E453" s="38"/>
      <c r="F453" s="28"/>
      <c r="G453" s="39"/>
      <c r="H453" s="40"/>
      <c r="I453" s="107" t="str">
        <f>IF(G453="","",_xlfn.IFNA(VLOOKUP(G453,'سجل المشتريات'!F:N,8,0),"غير مسجلة في المشتريات"))</f>
        <v/>
      </c>
      <c r="J453" s="26" t="str">
        <f>_xlfn.IFNA(VLOOKUP(F453,الاوردرات!$B$1:$C$600,2,0),"")</f>
        <v/>
      </c>
      <c r="K453" s="52"/>
      <c r="M453" s="105" t="str">
        <f>IF(G453="","",_xlfn.IFNA((VLOOKUP(G453,help!L:M,2,0))*H453,_xlfn.IFNA((VLOOKUP(G453,help!P:Q,2,0))*H453,"غير مسجلة في المشتريات")))</f>
        <v/>
      </c>
    </row>
    <row r="454" spans="2:13" hidden="1" x14ac:dyDescent="0.25">
      <c r="B454" s="13">
        <f>COUNTIFS($G$3:G454,'تقرير استهلاك خامات'!$D$4)</f>
        <v>2</v>
      </c>
      <c r="C454" s="13">
        <f>COUNTIFS($F$3:F454,'تقرير منتج تام'!$E$4)</f>
        <v>10</v>
      </c>
      <c r="D454" s="37"/>
      <c r="E454" s="38"/>
      <c r="F454" s="28"/>
      <c r="G454" s="39"/>
      <c r="H454" s="40"/>
      <c r="I454" s="107" t="str">
        <f>IF(G454="","",_xlfn.IFNA(VLOOKUP(G454,'سجل المشتريات'!F:N,8,0),"غير مسجلة في المشتريات"))</f>
        <v/>
      </c>
      <c r="J454" s="26" t="str">
        <f>_xlfn.IFNA(VLOOKUP(F454,الاوردرات!$B$1:$C$600,2,0),"")</f>
        <v/>
      </c>
      <c r="K454" s="52"/>
      <c r="M454" s="105" t="str">
        <f>IF(G454="","",_xlfn.IFNA((VLOOKUP(G454,help!L:M,2,0))*H454,_xlfn.IFNA((VLOOKUP(G454,help!P:Q,2,0))*H454,"غير مسجلة في المشتريات")))</f>
        <v/>
      </c>
    </row>
    <row r="455" spans="2:13" hidden="1" x14ac:dyDescent="0.25">
      <c r="B455" s="13">
        <f>COUNTIFS($G$3:G455,'تقرير استهلاك خامات'!$D$4)</f>
        <v>2</v>
      </c>
      <c r="C455" s="13">
        <f>COUNTIFS($F$3:F455,'تقرير منتج تام'!$E$4)</f>
        <v>10</v>
      </c>
      <c r="D455" s="37"/>
      <c r="E455" s="38"/>
      <c r="F455" s="28"/>
      <c r="G455" s="39"/>
      <c r="H455" s="40"/>
      <c r="I455" s="107" t="str">
        <f>IF(G455="","",_xlfn.IFNA(VLOOKUP(G455,'سجل المشتريات'!F:N,8,0),"غير مسجلة في المشتريات"))</f>
        <v/>
      </c>
      <c r="J455" s="26" t="str">
        <f>_xlfn.IFNA(VLOOKUP(F455,الاوردرات!$B$1:$C$600,2,0),"")</f>
        <v/>
      </c>
      <c r="K455" s="52"/>
      <c r="M455" s="105" t="str">
        <f>IF(G455="","",_xlfn.IFNA((VLOOKUP(G455,help!L:M,2,0))*H455,_xlfn.IFNA((VLOOKUP(G455,help!P:Q,2,0))*H455,"غير مسجلة في المشتريات")))</f>
        <v/>
      </c>
    </row>
    <row r="456" spans="2:13" hidden="1" x14ac:dyDescent="0.25">
      <c r="B456" s="13">
        <f>COUNTIFS($G$3:G456,'تقرير استهلاك خامات'!$D$4)</f>
        <v>2</v>
      </c>
      <c r="C456" s="13">
        <f>COUNTIFS($F$3:F456,'تقرير منتج تام'!$E$4)</f>
        <v>10</v>
      </c>
      <c r="D456" s="37"/>
      <c r="E456" s="38"/>
      <c r="F456" s="28"/>
      <c r="G456" s="39"/>
      <c r="H456" s="40"/>
      <c r="I456" s="107" t="str">
        <f>IF(G456="","",_xlfn.IFNA(VLOOKUP(G456,'سجل المشتريات'!F:N,8,0),"غير مسجلة في المشتريات"))</f>
        <v/>
      </c>
      <c r="J456" s="26" t="str">
        <f>_xlfn.IFNA(VLOOKUP(F456,الاوردرات!$B$1:$C$600,2,0),"")</f>
        <v/>
      </c>
      <c r="K456" s="52"/>
      <c r="M456" s="105" t="str">
        <f>IF(G456="","",_xlfn.IFNA((VLOOKUP(G456,help!L:M,2,0))*H456,_xlfn.IFNA((VLOOKUP(G456,help!P:Q,2,0))*H456,"غير مسجلة في المشتريات")))</f>
        <v/>
      </c>
    </row>
    <row r="457" spans="2:13" hidden="1" x14ac:dyDescent="0.25">
      <c r="B457" s="13">
        <f>COUNTIFS($G$3:G457,'تقرير استهلاك خامات'!$D$4)</f>
        <v>2</v>
      </c>
      <c r="C457" s="13">
        <f>COUNTIFS($F$3:F457,'تقرير منتج تام'!$E$4)</f>
        <v>10</v>
      </c>
      <c r="D457" s="37"/>
      <c r="E457" s="38"/>
      <c r="F457" s="28"/>
      <c r="G457" s="39"/>
      <c r="H457" s="40"/>
      <c r="I457" s="107" t="str">
        <f>IF(G457="","",_xlfn.IFNA(VLOOKUP(G457,'سجل المشتريات'!F:N,8,0),"غير مسجلة في المشتريات"))</f>
        <v/>
      </c>
      <c r="J457" s="26" t="str">
        <f>_xlfn.IFNA(VLOOKUP(F457,الاوردرات!$B$1:$C$600,2,0),"")</f>
        <v/>
      </c>
      <c r="K457" s="52"/>
      <c r="M457" s="105" t="str">
        <f>IF(G457="","",_xlfn.IFNA((VLOOKUP(G457,help!L:M,2,0))*H457,_xlfn.IFNA((VLOOKUP(G457,help!P:Q,2,0))*H457,"غير مسجلة في المشتريات")))</f>
        <v/>
      </c>
    </row>
    <row r="458" spans="2:13" hidden="1" x14ac:dyDescent="0.25">
      <c r="B458" s="13">
        <f>COUNTIFS($G$3:G458,'تقرير استهلاك خامات'!$D$4)</f>
        <v>2</v>
      </c>
      <c r="C458" s="13">
        <f>COUNTIFS($F$3:F458,'تقرير منتج تام'!$E$4)</f>
        <v>10</v>
      </c>
      <c r="D458" s="37"/>
      <c r="E458" s="38"/>
      <c r="F458" s="28"/>
      <c r="G458" s="39"/>
      <c r="H458" s="40"/>
      <c r="I458" s="107" t="str">
        <f>IF(G458="","",_xlfn.IFNA(VLOOKUP(G458,'سجل المشتريات'!F:N,8,0),"غير مسجلة في المشتريات"))</f>
        <v/>
      </c>
      <c r="J458" s="26" t="str">
        <f>_xlfn.IFNA(VLOOKUP(F458,الاوردرات!$B$1:$C$600,2,0),"")</f>
        <v/>
      </c>
      <c r="K458" s="52"/>
      <c r="M458" s="105" t="str">
        <f>IF(G458="","",_xlfn.IFNA((VLOOKUP(G458,help!L:M,2,0))*H458,_xlfn.IFNA((VLOOKUP(G458,help!P:Q,2,0))*H458,"غير مسجلة في المشتريات")))</f>
        <v/>
      </c>
    </row>
    <row r="459" spans="2:13" hidden="1" x14ac:dyDescent="0.25">
      <c r="B459" s="13">
        <f>COUNTIFS($G$3:G459,'تقرير استهلاك خامات'!$D$4)</f>
        <v>2</v>
      </c>
      <c r="C459" s="13">
        <f>COUNTIFS($F$3:F459,'تقرير منتج تام'!$E$4)</f>
        <v>10</v>
      </c>
      <c r="D459" s="37"/>
      <c r="E459" s="38"/>
      <c r="F459" s="28"/>
      <c r="G459" s="39"/>
      <c r="H459" s="40"/>
      <c r="I459" s="107" t="str">
        <f>IF(G459="","",_xlfn.IFNA(VLOOKUP(G459,'سجل المشتريات'!F:N,8,0),"غير مسجلة في المشتريات"))</f>
        <v/>
      </c>
      <c r="J459" s="26" t="str">
        <f>_xlfn.IFNA(VLOOKUP(F459,الاوردرات!$B$1:$C$600,2,0),"")</f>
        <v/>
      </c>
      <c r="K459" s="52"/>
      <c r="M459" s="105" t="str">
        <f>IF(G459="","",_xlfn.IFNA((VLOOKUP(G459,help!L:M,2,0))*H459,_xlfn.IFNA((VLOOKUP(G459,help!P:Q,2,0))*H459,"غير مسجلة في المشتريات")))</f>
        <v/>
      </c>
    </row>
    <row r="460" spans="2:13" hidden="1" x14ac:dyDescent="0.25">
      <c r="B460" s="13">
        <f>COUNTIFS($G$3:G460,'تقرير استهلاك خامات'!$D$4)</f>
        <v>2</v>
      </c>
      <c r="C460" s="13">
        <f>COUNTIFS($F$3:F460,'تقرير منتج تام'!$E$4)</f>
        <v>10</v>
      </c>
      <c r="D460" s="37"/>
      <c r="E460" s="38"/>
      <c r="F460" s="28"/>
      <c r="G460" s="39"/>
      <c r="H460" s="40"/>
      <c r="I460" s="107" t="str">
        <f>IF(G460="","",_xlfn.IFNA(VLOOKUP(G460,'سجل المشتريات'!F:N,8,0),"غير مسجلة في المشتريات"))</f>
        <v/>
      </c>
      <c r="J460" s="26" t="str">
        <f>_xlfn.IFNA(VLOOKUP(F460,الاوردرات!$B$1:$C$600,2,0),"")</f>
        <v/>
      </c>
      <c r="K460" s="52"/>
      <c r="M460" s="105" t="str">
        <f>IF(G460="","",_xlfn.IFNA((VLOOKUP(G460,help!L:M,2,0))*H460,_xlfn.IFNA((VLOOKUP(G460,help!P:Q,2,0))*H460,"غير مسجلة في المشتريات")))</f>
        <v/>
      </c>
    </row>
    <row r="461" spans="2:13" hidden="1" x14ac:dyDescent="0.25">
      <c r="B461" s="13">
        <f>COUNTIFS($G$3:G461,'تقرير استهلاك خامات'!$D$4)</f>
        <v>2</v>
      </c>
      <c r="C461" s="13">
        <f>COUNTIFS($F$3:F461,'تقرير منتج تام'!$E$4)</f>
        <v>10</v>
      </c>
      <c r="D461" s="37"/>
      <c r="E461" s="38"/>
      <c r="F461" s="28"/>
      <c r="G461" s="39"/>
      <c r="H461" s="40"/>
      <c r="I461" s="107" t="str">
        <f>IF(G461="","",_xlfn.IFNA(VLOOKUP(G461,'سجل المشتريات'!F:N,8,0),"غير مسجلة في المشتريات"))</f>
        <v/>
      </c>
      <c r="J461" s="26" t="str">
        <f>_xlfn.IFNA(VLOOKUP(F461,الاوردرات!$B$1:$C$600,2,0),"")</f>
        <v/>
      </c>
      <c r="K461" s="52"/>
      <c r="M461" s="105" t="str">
        <f>IF(G461="","",_xlfn.IFNA((VLOOKUP(G461,help!L:M,2,0))*H461,_xlfn.IFNA((VLOOKUP(G461,help!P:Q,2,0))*H461,"غير مسجلة في المشتريات")))</f>
        <v/>
      </c>
    </row>
    <row r="462" spans="2:13" hidden="1" x14ac:dyDescent="0.25">
      <c r="B462" s="13">
        <f>COUNTIFS($G$3:G462,'تقرير استهلاك خامات'!$D$4)</f>
        <v>2</v>
      </c>
      <c r="C462" s="13">
        <f>COUNTIFS($F$3:F462,'تقرير منتج تام'!$E$4)</f>
        <v>10</v>
      </c>
      <c r="D462" s="37"/>
      <c r="E462" s="38"/>
      <c r="F462" s="28"/>
      <c r="G462" s="39"/>
      <c r="H462" s="40"/>
      <c r="I462" s="107" t="str">
        <f>IF(G462="","",_xlfn.IFNA(VLOOKUP(G462,'سجل المشتريات'!F:N,8,0),"غير مسجلة في المشتريات"))</f>
        <v/>
      </c>
      <c r="J462" s="26" t="str">
        <f>_xlfn.IFNA(VLOOKUP(F462,الاوردرات!$B$1:$C$600,2,0),"")</f>
        <v/>
      </c>
      <c r="K462" s="52"/>
      <c r="M462" s="105" t="str">
        <f>IF(G462="","",_xlfn.IFNA((VLOOKUP(G462,help!L:M,2,0))*H462,_xlfn.IFNA((VLOOKUP(G462,help!P:Q,2,0))*H462,"غير مسجلة في المشتريات")))</f>
        <v/>
      </c>
    </row>
    <row r="463" spans="2:13" hidden="1" x14ac:dyDescent="0.25">
      <c r="B463" s="13">
        <f>COUNTIFS($G$3:G463,'تقرير استهلاك خامات'!$D$4)</f>
        <v>2</v>
      </c>
      <c r="C463" s="13">
        <f>COUNTIFS($F$3:F463,'تقرير منتج تام'!$E$4)</f>
        <v>10</v>
      </c>
      <c r="D463" s="37"/>
      <c r="E463" s="38"/>
      <c r="F463" s="28"/>
      <c r="G463" s="39"/>
      <c r="H463" s="40"/>
      <c r="I463" s="107" t="str">
        <f>IF(G463="","",_xlfn.IFNA(VLOOKUP(G463,'سجل المشتريات'!F:N,8,0),"غير مسجلة في المشتريات"))</f>
        <v/>
      </c>
      <c r="J463" s="26" t="str">
        <f>_xlfn.IFNA(VLOOKUP(F463,الاوردرات!$B$1:$C$600,2,0),"")</f>
        <v/>
      </c>
      <c r="K463" s="52"/>
      <c r="M463" s="105" t="str">
        <f>IF(G463="","",_xlfn.IFNA((VLOOKUP(G463,help!L:M,2,0))*H463,_xlfn.IFNA((VLOOKUP(G463,help!P:Q,2,0))*H463,"غير مسجلة في المشتريات")))</f>
        <v/>
      </c>
    </row>
    <row r="464" spans="2:13" hidden="1" x14ac:dyDescent="0.25">
      <c r="B464" s="13">
        <f>COUNTIFS($G$3:G464,'تقرير استهلاك خامات'!$D$4)</f>
        <v>2</v>
      </c>
      <c r="C464" s="13">
        <f>COUNTIFS($F$3:F464,'تقرير منتج تام'!$E$4)</f>
        <v>10</v>
      </c>
      <c r="D464" s="37"/>
      <c r="E464" s="38"/>
      <c r="F464" s="28"/>
      <c r="G464" s="39"/>
      <c r="H464" s="40"/>
      <c r="I464" s="107" t="str">
        <f>IF(G464="","",_xlfn.IFNA(VLOOKUP(G464,'سجل المشتريات'!F:N,8,0),"غير مسجلة في المشتريات"))</f>
        <v/>
      </c>
      <c r="J464" s="26" t="str">
        <f>_xlfn.IFNA(VLOOKUP(F464,الاوردرات!$B$1:$C$600,2,0),"")</f>
        <v/>
      </c>
      <c r="K464" s="52"/>
      <c r="M464" s="105" t="str">
        <f>IF(G464="","",_xlfn.IFNA((VLOOKUP(G464,help!L:M,2,0))*H464,_xlfn.IFNA((VLOOKUP(G464,help!P:Q,2,0))*H464,"غير مسجلة في المشتريات")))</f>
        <v/>
      </c>
    </row>
    <row r="465" spans="2:13" hidden="1" x14ac:dyDescent="0.25">
      <c r="B465" s="13">
        <f>COUNTIFS($G$3:G465,'تقرير استهلاك خامات'!$D$4)</f>
        <v>2</v>
      </c>
      <c r="C465" s="13">
        <f>COUNTIFS($F$3:F465,'تقرير منتج تام'!$E$4)</f>
        <v>10</v>
      </c>
      <c r="D465" s="37"/>
      <c r="E465" s="38"/>
      <c r="F465" s="28"/>
      <c r="G465" s="39"/>
      <c r="H465" s="40"/>
      <c r="I465" s="107" t="str">
        <f>IF(G465="","",_xlfn.IFNA(VLOOKUP(G465,'سجل المشتريات'!F:N,8,0),"غير مسجلة في المشتريات"))</f>
        <v/>
      </c>
      <c r="J465" s="26" t="str">
        <f>_xlfn.IFNA(VLOOKUP(F465,الاوردرات!$B$1:$C$600,2,0),"")</f>
        <v/>
      </c>
      <c r="K465" s="52"/>
      <c r="M465" s="105" t="str">
        <f>IF(G465="","",_xlfn.IFNA((VLOOKUP(G465,help!L:M,2,0))*H465,_xlfn.IFNA((VLOOKUP(G465,help!P:Q,2,0))*H465,"غير مسجلة في المشتريات")))</f>
        <v/>
      </c>
    </row>
    <row r="466" spans="2:13" hidden="1" x14ac:dyDescent="0.25">
      <c r="B466" s="13">
        <f>COUNTIFS($G$3:G466,'تقرير استهلاك خامات'!$D$4)</f>
        <v>2</v>
      </c>
      <c r="C466" s="13">
        <f>COUNTIFS($F$3:F466,'تقرير منتج تام'!$E$4)</f>
        <v>10</v>
      </c>
      <c r="D466" s="37"/>
      <c r="E466" s="38"/>
      <c r="F466" s="28"/>
      <c r="G466" s="39"/>
      <c r="H466" s="40"/>
      <c r="I466" s="107" t="str">
        <f>IF(G466="","",_xlfn.IFNA(VLOOKUP(G466,'سجل المشتريات'!F:N,8,0),"غير مسجلة في المشتريات"))</f>
        <v/>
      </c>
      <c r="J466" s="26" t="str">
        <f>_xlfn.IFNA(VLOOKUP(F466,الاوردرات!$B$1:$C$600,2,0),"")</f>
        <v/>
      </c>
      <c r="K466" s="52"/>
      <c r="M466" s="105" t="str">
        <f>IF(G466="","",_xlfn.IFNA((VLOOKUP(G466,help!L:M,2,0))*H466,_xlfn.IFNA((VLOOKUP(G466,help!P:Q,2,0))*H466,"غير مسجلة في المشتريات")))</f>
        <v/>
      </c>
    </row>
    <row r="467" spans="2:13" hidden="1" x14ac:dyDescent="0.25">
      <c r="B467" s="13">
        <f>COUNTIFS($G$3:G467,'تقرير استهلاك خامات'!$D$4)</f>
        <v>2</v>
      </c>
      <c r="C467" s="13">
        <f>COUNTIFS($F$3:F467,'تقرير منتج تام'!$E$4)</f>
        <v>10</v>
      </c>
      <c r="D467" s="37"/>
      <c r="E467" s="38"/>
      <c r="F467" s="28"/>
      <c r="G467" s="39"/>
      <c r="H467" s="40"/>
      <c r="I467" s="107" t="str">
        <f>IF(G467="","",_xlfn.IFNA(VLOOKUP(G467,'سجل المشتريات'!F:N,8,0),"غير مسجلة في المشتريات"))</f>
        <v/>
      </c>
      <c r="J467" s="26" t="str">
        <f>_xlfn.IFNA(VLOOKUP(F467,الاوردرات!$B$1:$C$600,2,0),"")</f>
        <v/>
      </c>
      <c r="K467" s="52"/>
      <c r="M467" s="105" t="str">
        <f>IF(G467="","",_xlfn.IFNA((VLOOKUP(G467,help!L:M,2,0))*H467,_xlfn.IFNA((VLOOKUP(G467,help!P:Q,2,0))*H467,"غير مسجلة في المشتريات")))</f>
        <v/>
      </c>
    </row>
    <row r="468" spans="2:13" hidden="1" x14ac:dyDescent="0.25">
      <c r="B468" s="13">
        <f>COUNTIFS($G$3:G468,'تقرير استهلاك خامات'!$D$4)</f>
        <v>2</v>
      </c>
      <c r="C468" s="13">
        <f>COUNTIFS($F$3:F468,'تقرير منتج تام'!$E$4)</f>
        <v>10</v>
      </c>
      <c r="D468" s="37"/>
      <c r="E468" s="38"/>
      <c r="F468" s="28"/>
      <c r="G468" s="39"/>
      <c r="H468" s="40"/>
      <c r="I468" s="107" t="str">
        <f>IF(G468="","",_xlfn.IFNA(VLOOKUP(G468,'سجل المشتريات'!F:N,8,0),"غير مسجلة في المشتريات"))</f>
        <v/>
      </c>
      <c r="J468" s="26" t="str">
        <f>_xlfn.IFNA(VLOOKUP(F468,الاوردرات!$B$1:$C$600,2,0),"")</f>
        <v/>
      </c>
      <c r="K468" s="52"/>
      <c r="M468" s="105" t="str">
        <f>IF(G468="","",_xlfn.IFNA((VLOOKUP(G468,help!L:M,2,0))*H468,_xlfn.IFNA((VLOOKUP(G468,help!P:Q,2,0))*H468,"غير مسجلة في المشتريات")))</f>
        <v/>
      </c>
    </row>
    <row r="469" spans="2:13" hidden="1" x14ac:dyDescent="0.25">
      <c r="B469" s="13">
        <f>COUNTIFS($G$3:G469,'تقرير استهلاك خامات'!$D$4)</f>
        <v>2</v>
      </c>
      <c r="C469" s="13">
        <f>COUNTIFS($F$3:F469,'تقرير منتج تام'!$E$4)</f>
        <v>10</v>
      </c>
      <c r="D469" s="37"/>
      <c r="E469" s="38"/>
      <c r="F469" s="28"/>
      <c r="G469" s="39"/>
      <c r="H469" s="40"/>
      <c r="I469" s="107" t="str">
        <f>IF(G469="","",_xlfn.IFNA(VLOOKUP(G469,'سجل المشتريات'!F:N,8,0),"غير مسجلة في المشتريات"))</f>
        <v/>
      </c>
      <c r="J469" s="26" t="str">
        <f>_xlfn.IFNA(VLOOKUP(F469,الاوردرات!$B$1:$C$600,2,0),"")</f>
        <v/>
      </c>
      <c r="K469" s="52"/>
      <c r="M469" s="105" t="str">
        <f>IF(G469="","",_xlfn.IFNA((VLOOKUP(G469,help!L:M,2,0))*H469,_xlfn.IFNA((VLOOKUP(G469,help!P:Q,2,0))*H469,"غير مسجلة في المشتريات")))</f>
        <v/>
      </c>
    </row>
    <row r="470" spans="2:13" hidden="1" x14ac:dyDescent="0.25">
      <c r="B470" s="13">
        <f>COUNTIFS($G$3:G470,'تقرير استهلاك خامات'!$D$4)</f>
        <v>2</v>
      </c>
      <c r="C470" s="13">
        <f>COUNTIFS($F$3:F470,'تقرير منتج تام'!$E$4)</f>
        <v>10</v>
      </c>
      <c r="D470" s="37"/>
      <c r="E470" s="38"/>
      <c r="F470" s="28"/>
      <c r="G470" s="39"/>
      <c r="H470" s="40"/>
      <c r="I470" s="107" t="str">
        <f>IF(G470="","",_xlfn.IFNA(VLOOKUP(G470,'سجل المشتريات'!F:N,8,0),"غير مسجلة في المشتريات"))</f>
        <v/>
      </c>
      <c r="J470" s="26" t="str">
        <f>_xlfn.IFNA(VLOOKUP(F470,الاوردرات!$B$1:$C$600,2,0),"")</f>
        <v/>
      </c>
      <c r="K470" s="52"/>
      <c r="M470" s="105" t="str">
        <f>IF(G470="","",_xlfn.IFNA((VLOOKUP(G470,help!L:M,2,0))*H470,_xlfn.IFNA((VLOOKUP(G470,help!P:Q,2,0))*H470,"غير مسجلة في المشتريات")))</f>
        <v/>
      </c>
    </row>
    <row r="471" spans="2:13" hidden="1" x14ac:dyDescent="0.25">
      <c r="B471" s="13">
        <f>COUNTIFS($G$3:G471,'تقرير استهلاك خامات'!$D$4)</f>
        <v>2</v>
      </c>
      <c r="C471" s="13">
        <f>COUNTIFS($F$3:F471,'تقرير منتج تام'!$E$4)</f>
        <v>10</v>
      </c>
      <c r="D471" s="37"/>
      <c r="E471" s="38"/>
      <c r="F471" s="28"/>
      <c r="G471" s="39"/>
      <c r="H471" s="40"/>
      <c r="I471" s="107" t="str">
        <f>IF(G471="","",_xlfn.IFNA(VLOOKUP(G471,'سجل المشتريات'!F:N,8,0),"غير مسجلة في المشتريات"))</f>
        <v/>
      </c>
      <c r="J471" s="26" t="str">
        <f>_xlfn.IFNA(VLOOKUP(F471,الاوردرات!$B$1:$C$600,2,0),"")</f>
        <v/>
      </c>
      <c r="K471" s="52"/>
      <c r="M471" s="105" t="str">
        <f>IF(G471="","",_xlfn.IFNA((VLOOKUP(G471,help!L:M,2,0))*H471,_xlfn.IFNA((VLOOKUP(G471,help!P:Q,2,0))*H471,"غير مسجلة في المشتريات")))</f>
        <v/>
      </c>
    </row>
    <row r="472" spans="2:13" hidden="1" x14ac:dyDescent="0.25">
      <c r="B472" s="13">
        <f>COUNTIFS($G$3:G472,'تقرير استهلاك خامات'!$D$4)</f>
        <v>2</v>
      </c>
      <c r="C472" s="13">
        <f>COUNTIFS($F$3:F472,'تقرير منتج تام'!$E$4)</f>
        <v>10</v>
      </c>
      <c r="D472" s="37"/>
      <c r="E472" s="38"/>
      <c r="F472" s="28"/>
      <c r="G472" s="39"/>
      <c r="H472" s="40"/>
      <c r="I472" s="107" t="str">
        <f>IF(G472="","",_xlfn.IFNA(VLOOKUP(G472,'سجل المشتريات'!F:N,8,0),"غير مسجلة في المشتريات"))</f>
        <v/>
      </c>
      <c r="J472" s="26" t="str">
        <f>_xlfn.IFNA(VLOOKUP(F472,الاوردرات!$B$1:$C$600,2,0),"")</f>
        <v/>
      </c>
      <c r="K472" s="52"/>
      <c r="M472" s="105" t="str">
        <f>IF(G472="","",_xlfn.IFNA((VLOOKUP(G472,help!L:M,2,0))*H472,_xlfn.IFNA((VLOOKUP(G472,help!P:Q,2,0))*H472,"غير مسجلة في المشتريات")))</f>
        <v/>
      </c>
    </row>
    <row r="473" spans="2:13" hidden="1" x14ac:dyDescent="0.25">
      <c r="B473" s="13">
        <f>COUNTIFS($G$3:G473,'تقرير استهلاك خامات'!$D$4)</f>
        <v>2</v>
      </c>
      <c r="C473" s="13">
        <f>COUNTIFS($F$3:F473,'تقرير منتج تام'!$E$4)</f>
        <v>10</v>
      </c>
      <c r="D473" s="37"/>
      <c r="E473" s="38"/>
      <c r="F473" s="28"/>
      <c r="G473" s="39"/>
      <c r="H473" s="40"/>
      <c r="I473" s="107" t="str">
        <f>IF(G473="","",_xlfn.IFNA(VLOOKUP(G473,'سجل المشتريات'!F:N,8,0),"غير مسجلة في المشتريات"))</f>
        <v/>
      </c>
      <c r="J473" s="26" t="str">
        <f>_xlfn.IFNA(VLOOKUP(F473,الاوردرات!$B$1:$C$600,2,0),"")</f>
        <v/>
      </c>
      <c r="K473" s="52"/>
      <c r="M473" s="105" t="str">
        <f>IF(G473="","",_xlfn.IFNA((VLOOKUP(G473,help!L:M,2,0))*H473,_xlfn.IFNA((VLOOKUP(G473,help!P:Q,2,0))*H473,"غير مسجلة في المشتريات")))</f>
        <v/>
      </c>
    </row>
    <row r="474" spans="2:13" hidden="1" x14ac:dyDescent="0.25">
      <c r="B474" s="13">
        <f>COUNTIFS($G$3:G474,'تقرير استهلاك خامات'!$D$4)</f>
        <v>2</v>
      </c>
      <c r="C474" s="13">
        <f>COUNTIFS($F$3:F474,'تقرير منتج تام'!$E$4)</f>
        <v>10</v>
      </c>
      <c r="D474" s="37"/>
      <c r="E474" s="38"/>
      <c r="F474" s="28"/>
      <c r="G474" s="39"/>
      <c r="H474" s="40"/>
      <c r="I474" s="107" t="str">
        <f>IF(G474="","",_xlfn.IFNA(VLOOKUP(G474,'سجل المشتريات'!F:N,8,0),"غير مسجلة في المشتريات"))</f>
        <v/>
      </c>
      <c r="J474" s="26" t="str">
        <f>_xlfn.IFNA(VLOOKUP(F474,الاوردرات!$B$1:$C$600,2,0),"")</f>
        <v/>
      </c>
      <c r="K474" s="52"/>
      <c r="M474" s="105" t="str">
        <f>IF(G474="","",_xlfn.IFNA((VLOOKUP(G474,help!L:M,2,0))*H474,_xlfn.IFNA((VLOOKUP(G474,help!P:Q,2,0))*H474,"غير مسجلة في المشتريات")))</f>
        <v/>
      </c>
    </row>
    <row r="475" spans="2:13" hidden="1" x14ac:dyDescent="0.25">
      <c r="B475" s="13">
        <f>COUNTIFS($G$3:G475,'تقرير استهلاك خامات'!$D$4)</f>
        <v>2</v>
      </c>
      <c r="C475" s="13">
        <f>COUNTIFS($F$3:F475,'تقرير منتج تام'!$E$4)</f>
        <v>10</v>
      </c>
      <c r="D475" s="37"/>
      <c r="E475" s="38"/>
      <c r="F475" s="28"/>
      <c r="G475" s="39"/>
      <c r="H475" s="40"/>
      <c r="I475" s="107" t="str">
        <f>IF(G475="","",_xlfn.IFNA(VLOOKUP(G475,'سجل المشتريات'!F:N,8,0),"غير مسجلة في المشتريات"))</f>
        <v/>
      </c>
      <c r="J475" s="26" t="str">
        <f>_xlfn.IFNA(VLOOKUP(F475,الاوردرات!$B$1:$C$600,2,0),"")</f>
        <v/>
      </c>
      <c r="K475" s="52"/>
      <c r="M475" s="105" t="str">
        <f>IF(G475="","",_xlfn.IFNA((VLOOKUP(G475,help!L:M,2,0))*H475,_xlfn.IFNA((VLOOKUP(G475,help!P:Q,2,0))*H475,"غير مسجلة في المشتريات")))</f>
        <v/>
      </c>
    </row>
    <row r="476" spans="2:13" hidden="1" x14ac:dyDescent="0.25">
      <c r="B476" s="13">
        <f>COUNTIFS($G$3:G476,'تقرير استهلاك خامات'!$D$4)</f>
        <v>2</v>
      </c>
      <c r="C476" s="13">
        <f>COUNTIFS($F$3:F476,'تقرير منتج تام'!$E$4)</f>
        <v>10</v>
      </c>
      <c r="D476" s="37"/>
      <c r="E476" s="38"/>
      <c r="F476" s="28"/>
      <c r="G476" s="39"/>
      <c r="H476" s="40"/>
      <c r="I476" s="107" t="str">
        <f>IF(G476="","",_xlfn.IFNA(VLOOKUP(G476,'سجل المشتريات'!F:N,8,0),"غير مسجلة في المشتريات"))</f>
        <v/>
      </c>
      <c r="J476" s="26" t="str">
        <f>_xlfn.IFNA(VLOOKUP(F476,الاوردرات!$B$1:$C$600,2,0),"")</f>
        <v/>
      </c>
      <c r="K476" s="52"/>
      <c r="M476" s="105" t="str">
        <f>IF(G476="","",_xlfn.IFNA((VLOOKUP(G476,help!L:M,2,0))*H476,_xlfn.IFNA((VLOOKUP(G476,help!P:Q,2,0))*H476,"غير مسجلة في المشتريات")))</f>
        <v/>
      </c>
    </row>
    <row r="477" spans="2:13" hidden="1" x14ac:dyDescent="0.25">
      <c r="B477" s="13">
        <f>COUNTIFS($G$3:G477,'تقرير استهلاك خامات'!$D$4)</f>
        <v>2</v>
      </c>
      <c r="C477" s="13">
        <f>COUNTIFS($F$3:F477,'تقرير منتج تام'!$E$4)</f>
        <v>10</v>
      </c>
      <c r="D477" s="37"/>
      <c r="E477" s="38"/>
      <c r="F477" s="28"/>
      <c r="G477" s="39"/>
      <c r="H477" s="40"/>
      <c r="I477" s="107" t="str">
        <f>IF(G477="","",_xlfn.IFNA(VLOOKUP(G477,'سجل المشتريات'!F:N,8,0),"غير مسجلة في المشتريات"))</f>
        <v/>
      </c>
      <c r="J477" s="26" t="str">
        <f>_xlfn.IFNA(VLOOKUP(F477,الاوردرات!$B$1:$C$600,2,0),"")</f>
        <v/>
      </c>
      <c r="K477" s="52"/>
      <c r="M477" s="105" t="str">
        <f>IF(G477="","",_xlfn.IFNA((VLOOKUP(G477,help!L:M,2,0))*H477,_xlfn.IFNA((VLOOKUP(G477,help!P:Q,2,0))*H477,"غير مسجلة في المشتريات")))</f>
        <v/>
      </c>
    </row>
    <row r="478" spans="2:13" hidden="1" x14ac:dyDescent="0.25">
      <c r="B478" s="13">
        <f>COUNTIFS($G$3:G478,'تقرير استهلاك خامات'!$D$4)</f>
        <v>2</v>
      </c>
      <c r="C478" s="13">
        <f>COUNTIFS($F$3:F478,'تقرير منتج تام'!$E$4)</f>
        <v>10</v>
      </c>
      <c r="D478" s="37"/>
      <c r="E478" s="38"/>
      <c r="F478" s="28"/>
      <c r="G478" s="39"/>
      <c r="H478" s="40"/>
      <c r="I478" s="107" t="str">
        <f>IF(G478="","",_xlfn.IFNA(VLOOKUP(G478,'سجل المشتريات'!F:N,8,0),"غير مسجلة في المشتريات"))</f>
        <v/>
      </c>
      <c r="J478" s="26" t="str">
        <f>_xlfn.IFNA(VLOOKUP(F478,الاوردرات!$B$1:$C$600,2,0),"")</f>
        <v/>
      </c>
      <c r="K478" s="52"/>
      <c r="M478" s="105" t="str">
        <f>IF(G478="","",_xlfn.IFNA((VLOOKUP(G478,help!L:M,2,0))*H478,_xlfn.IFNA((VLOOKUP(G478,help!P:Q,2,0))*H478,"غير مسجلة في المشتريات")))</f>
        <v/>
      </c>
    </row>
    <row r="479" spans="2:13" hidden="1" x14ac:dyDescent="0.25">
      <c r="B479" s="13">
        <f>COUNTIFS($G$3:G479,'تقرير استهلاك خامات'!$D$4)</f>
        <v>2</v>
      </c>
      <c r="C479" s="13">
        <f>COUNTIFS($F$3:F479,'تقرير منتج تام'!$E$4)</f>
        <v>10</v>
      </c>
      <c r="D479" s="37"/>
      <c r="E479" s="38"/>
      <c r="F479" s="28"/>
      <c r="G479" s="39"/>
      <c r="H479" s="40"/>
      <c r="I479" s="107" t="str">
        <f>IF(G479="","",_xlfn.IFNA(VLOOKUP(G479,'سجل المشتريات'!F:N,8,0),"غير مسجلة في المشتريات"))</f>
        <v/>
      </c>
      <c r="J479" s="26" t="str">
        <f>_xlfn.IFNA(VLOOKUP(F479,الاوردرات!$B$1:$C$600,2,0),"")</f>
        <v/>
      </c>
      <c r="K479" s="52"/>
      <c r="M479" s="105" t="str">
        <f>IF(G479="","",_xlfn.IFNA((VLOOKUP(G479,help!L:M,2,0))*H479,_xlfn.IFNA((VLOOKUP(G479,help!P:Q,2,0))*H479,"غير مسجلة في المشتريات")))</f>
        <v/>
      </c>
    </row>
    <row r="480" spans="2:13" hidden="1" x14ac:dyDescent="0.25">
      <c r="B480" s="13">
        <f>COUNTIFS($G$3:G480,'تقرير استهلاك خامات'!$D$4)</f>
        <v>2</v>
      </c>
      <c r="C480" s="13">
        <f>COUNTIFS($F$3:F480,'تقرير منتج تام'!$E$4)</f>
        <v>10</v>
      </c>
      <c r="D480" s="37"/>
      <c r="E480" s="38"/>
      <c r="F480" s="28"/>
      <c r="G480" s="39"/>
      <c r="H480" s="40"/>
      <c r="I480" s="107" t="str">
        <f>IF(G480="","",_xlfn.IFNA(VLOOKUP(G480,'سجل المشتريات'!F:N,8,0),"غير مسجلة في المشتريات"))</f>
        <v/>
      </c>
      <c r="J480" s="26" t="str">
        <f>_xlfn.IFNA(VLOOKUP(F480,الاوردرات!$B$1:$C$600,2,0),"")</f>
        <v/>
      </c>
      <c r="K480" s="52"/>
      <c r="M480" s="105" t="str">
        <f>IF(G480="","",_xlfn.IFNA((VLOOKUP(G480,help!L:M,2,0))*H480,_xlfn.IFNA((VLOOKUP(G480,help!P:Q,2,0))*H480,"غير مسجلة في المشتريات")))</f>
        <v/>
      </c>
    </row>
    <row r="481" spans="2:13" hidden="1" x14ac:dyDescent="0.25">
      <c r="B481" s="13">
        <f>COUNTIFS($G$3:G481,'تقرير استهلاك خامات'!$D$4)</f>
        <v>2</v>
      </c>
      <c r="C481" s="13">
        <f>COUNTIFS($F$3:F481,'تقرير منتج تام'!$E$4)</f>
        <v>10</v>
      </c>
      <c r="D481" s="37"/>
      <c r="E481" s="38"/>
      <c r="F481" s="28"/>
      <c r="G481" s="39"/>
      <c r="H481" s="40"/>
      <c r="I481" s="107" t="str">
        <f>IF(G481="","",_xlfn.IFNA(VLOOKUP(G481,'سجل المشتريات'!F:N,8,0),"غير مسجلة في المشتريات"))</f>
        <v/>
      </c>
      <c r="J481" s="26" t="str">
        <f>_xlfn.IFNA(VLOOKUP(F481,الاوردرات!$B$1:$C$600,2,0),"")</f>
        <v/>
      </c>
      <c r="K481" s="52"/>
      <c r="M481" s="105" t="str">
        <f>IF(G481="","",_xlfn.IFNA((VLOOKUP(G481,help!L:M,2,0))*H481,_xlfn.IFNA((VLOOKUP(G481,help!P:Q,2,0))*H481,"غير مسجلة في المشتريات")))</f>
        <v/>
      </c>
    </row>
    <row r="482" spans="2:13" hidden="1" x14ac:dyDescent="0.25">
      <c r="B482" s="13">
        <f>COUNTIFS($G$3:G482,'تقرير استهلاك خامات'!$D$4)</f>
        <v>2</v>
      </c>
      <c r="C482" s="13">
        <f>COUNTIFS($F$3:F482,'تقرير منتج تام'!$E$4)</f>
        <v>10</v>
      </c>
      <c r="D482" s="37"/>
      <c r="E482" s="38"/>
      <c r="F482" s="28"/>
      <c r="G482" s="39"/>
      <c r="H482" s="40"/>
      <c r="I482" s="107" t="str">
        <f>IF(G482="","",_xlfn.IFNA(VLOOKUP(G482,'سجل المشتريات'!F:N,8,0),"غير مسجلة في المشتريات"))</f>
        <v/>
      </c>
      <c r="J482" s="26" t="str">
        <f>_xlfn.IFNA(VLOOKUP(F482,الاوردرات!$B$1:$C$600,2,0),"")</f>
        <v/>
      </c>
      <c r="K482" s="52"/>
      <c r="M482" s="105" t="str">
        <f>IF(G482="","",_xlfn.IFNA((VLOOKUP(G482,help!L:M,2,0))*H482,_xlfn.IFNA((VLOOKUP(G482,help!P:Q,2,0))*H482,"غير مسجلة في المشتريات")))</f>
        <v/>
      </c>
    </row>
    <row r="483" spans="2:13" hidden="1" x14ac:dyDescent="0.25">
      <c r="B483" s="13">
        <f>COUNTIFS($G$3:G483,'تقرير استهلاك خامات'!$D$4)</f>
        <v>2</v>
      </c>
      <c r="C483" s="13">
        <f>COUNTIFS($F$3:F483,'تقرير منتج تام'!$E$4)</f>
        <v>10</v>
      </c>
      <c r="D483" s="37"/>
      <c r="E483" s="38"/>
      <c r="F483" s="28"/>
      <c r="G483" s="39"/>
      <c r="H483" s="40"/>
      <c r="I483" s="107" t="str">
        <f>IF(G483="","",_xlfn.IFNA(VLOOKUP(G483,'سجل المشتريات'!F:N,8,0),"غير مسجلة في المشتريات"))</f>
        <v/>
      </c>
      <c r="J483" s="26" t="str">
        <f>_xlfn.IFNA(VLOOKUP(F483,الاوردرات!$B$1:$C$600,2,0),"")</f>
        <v/>
      </c>
      <c r="K483" s="52"/>
      <c r="M483" s="105" t="str">
        <f>IF(G483="","",_xlfn.IFNA((VLOOKUP(G483,help!L:M,2,0))*H483,_xlfn.IFNA((VLOOKUP(G483,help!P:Q,2,0))*H483,"غير مسجلة في المشتريات")))</f>
        <v/>
      </c>
    </row>
    <row r="484" spans="2:13" hidden="1" x14ac:dyDescent="0.25">
      <c r="B484" s="13">
        <f>COUNTIFS($G$3:G484,'تقرير استهلاك خامات'!$D$4)</f>
        <v>2</v>
      </c>
      <c r="C484" s="13">
        <f>COUNTIFS($F$3:F484,'تقرير منتج تام'!$E$4)</f>
        <v>10</v>
      </c>
      <c r="D484" s="37"/>
      <c r="E484" s="38"/>
      <c r="F484" s="28"/>
      <c r="G484" s="39"/>
      <c r="H484" s="40"/>
      <c r="I484" s="107" t="str">
        <f>IF(G484="","",_xlfn.IFNA(VLOOKUP(G484,'سجل المشتريات'!F:N,8,0),"غير مسجلة في المشتريات"))</f>
        <v/>
      </c>
      <c r="J484" s="26" t="str">
        <f>_xlfn.IFNA(VLOOKUP(F484,الاوردرات!$B$1:$C$600,2,0),"")</f>
        <v/>
      </c>
      <c r="K484" s="52"/>
      <c r="M484" s="105" t="str">
        <f>IF(G484="","",_xlfn.IFNA((VLOOKUP(G484,help!L:M,2,0))*H484,_xlfn.IFNA((VLOOKUP(G484,help!P:Q,2,0))*H484,"غير مسجلة في المشتريات")))</f>
        <v/>
      </c>
    </row>
    <row r="485" spans="2:13" hidden="1" x14ac:dyDescent="0.25">
      <c r="B485" s="13">
        <f>COUNTIFS($G$3:G485,'تقرير استهلاك خامات'!$D$4)</f>
        <v>2</v>
      </c>
      <c r="C485" s="13">
        <f>COUNTIFS($F$3:F485,'تقرير منتج تام'!$E$4)</f>
        <v>10</v>
      </c>
      <c r="D485" s="37"/>
      <c r="E485" s="38"/>
      <c r="F485" s="28"/>
      <c r="G485" s="39"/>
      <c r="H485" s="40"/>
      <c r="I485" s="107" t="str">
        <f>IF(G485="","",_xlfn.IFNA(VLOOKUP(G485,'سجل المشتريات'!F:N,8,0),"غير مسجلة في المشتريات"))</f>
        <v/>
      </c>
      <c r="J485" s="26" t="str">
        <f>_xlfn.IFNA(VLOOKUP(F485,الاوردرات!$B$1:$C$600,2,0),"")</f>
        <v/>
      </c>
      <c r="K485" s="52"/>
      <c r="M485" s="105" t="str">
        <f>IF(G485="","",_xlfn.IFNA((VLOOKUP(G485,help!L:M,2,0))*H485,_xlfn.IFNA((VLOOKUP(G485,help!P:Q,2,0))*H485,"غير مسجلة في المشتريات")))</f>
        <v/>
      </c>
    </row>
    <row r="486" spans="2:13" hidden="1" x14ac:dyDescent="0.25">
      <c r="B486" s="13">
        <f>COUNTIFS($G$3:G486,'تقرير استهلاك خامات'!$D$4)</f>
        <v>2</v>
      </c>
      <c r="C486" s="13">
        <f>COUNTIFS($F$3:F486,'تقرير منتج تام'!$E$4)</f>
        <v>10</v>
      </c>
      <c r="D486" s="37"/>
      <c r="E486" s="38"/>
      <c r="F486" s="28"/>
      <c r="G486" s="39"/>
      <c r="H486" s="40"/>
      <c r="I486" s="107" t="str">
        <f>IF(G486="","",_xlfn.IFNA(VLOOKUP(G486,'سجل المشتريات'!F:N,8,0),"غير مسجلة في المشتريات"))</f>
        <v/>
      </c>
      <c r="J486" s="26" t="str">
        <f>_xlfn.IFNA(VLOOKUP(F486,الاوردرات!$B$1:$C$600,2,0),"")</f>
        <v/>
      </c>
      <c r="K486" s="52"/>
      <c r="M486" s="105" t="str">
        <f>IF(G486="","",_xlfn.IFNA((VLOOKUP(G486,help!L:M,2,0))*H486,_xlfn.IFNA((VLOOKUP(G486,help!P:Q,2,0))*H486,"غير مسجلة في المشتريات")))</f>
        <v/>
      </c>
    </row>
    <row r="487" spans="2:13" hidden="1" x14ac:dyDescent="0.25">
      <c r="B487" s="13">
        <f>COUNTIFS($G$3:G487,'تقرير استهلاك خامات'!$D$4)</f>
        <v>2</v>
      </c>
      <c r="C487" s="13">
        <f>COUNTIFS($F$3:F487,'تقرير منتج تام'!$E$4)</f>
        <v>10</v>
      </c>
      <c r="D487" s="37"/>
      <c r="E487" s="38"/>
      <c r="F487" s="28"/>
      <c r="G487" s="39"/>
      <c r="H487" s="40"/>
      <c r="I487" s="107" t="str">
        <f>IF(G487="","",_xlfn.IFNA(VLOOKUP(G487,'سجل المشتريات'!F:N,8,0),"غير مسجلة في المشتريات"))</f>
        <v/>
      </c>
      <c r="J487" s="26" t="str">
        <f>_xlfn.IFNA(VLOOKUP(F487,الاوردرات!$B$1:$C$600,2,0),"")</f>
        <v/>
      </c>
      <c r="K487" s="52"/>
      <c r="M487" s="105" t="str">
        <f>IF(G487="","",_xlfn.IFNA((VLOOKUP(G487,help!L:M,2,0))*H487,_xlfn.IFNA((VLOOKUP(G487,help!P:Q,2,0))*H487,"غير مسجلة في المشتريات")))</f>
        <v/>
      </c>
    </row>
    <row r="488" spans="2:13" hidden="1" x14ac:dyDescent="0.25">
      <c r="B488" s="13">
        <f>COUNTIFS($G$3:G488,'تقرير استهلاك خامات'!$D$4)</f>
        <v>2</v>
      </c>
      <c r="C488" s="13">
        <f>COUNTIFS($F$3:F488,'تقرير منتج تام'!$E$4)</f>
        <v>10</v>
      </c>
      <c r="D488" s="37"/>
      <c r="E488" s="38"/>
      <c r="F488" s="28"/>
      <c r="G488" s="39"/>
      <c r="H488" s="40"/>
      <c r="I488" s="107" t="str">
        <f>IF(G488="","",_xlfn.IFNA(VLOOKUP(G488,'سجل المشتريات'!F:N,8,0),"غير مسجلة في المشتريات"))</f>
        <v/>
      </c>
      <c r="J488" s="26" t="str">
        <f>_xlfn.IFNA(VLOOKUP(F488,الاوردرات!$B$1:$C$600,2,0),"")</f>
        <v/>
      </c>
      <c r="K488" s="52"/>
      <c r="M488" s="105" t="str">
        <f>IF(G488="","",_xlfn.IFNA((VLOOKUP(G488,help!L:M,2,0))*H488,_xlfn.IFNA((VLOOKUP(G488,help!P:Q,2,0))*H488,"غير مسجلة في المشتريات")))</f>
        <v/>
      </c>
    </row>
    <row r="489" spans="2:13" hidden="1" x14ac:dyDescent="0.25">
      <c r="B489" s="13">
        <f>COUNTIFS($G$3:G489,'تقرير استهلاك خامات'!$D$4)</f>
        <v>2</v>
      </c>
      <c r="C489" s="13">
        <f>COUNTIFS($F$3:F489,'تقرير منتج تام'!$E$4)</f>
        <v>10</v>
      </c>
      <c r="D489" s="37"/>
      <c r="E489" s="38"/>
      <c r="F489" s="28"/>
      <c r="G489" s="39"/>
      <c r="H489" s="40"/>
      <c r="I489" s="107" t="str">
        <f>IF(G489="","",_xlfn.IFNA(VLOOKUP(G489,'سجل المشتريات'!F:N,8,0),"غير مسجلة في المشتريات"))</f>
        <v/>
      </c>
      <c r="J489" s="26" t="str">
        <f>_xlfn.IFNA(VLOOKUP(F489,الاوردرات!$B$1:$C$600,2,0),"")</f>
        <v/>
      </c>
      <c r="K489" s="52"/>
      <c r="M489" s="105" t="str">
        <f>IF(G489="","",_xlfn.IFNA((VLOOKUP(G489,help!L:M,2,0))*H489,_xlfn.IFNA((VLOOKUP(G489,help!P:Q,2,0))*H489,"غير مسجلة في المشتريات")))</f>
        <v/>
      </c>
    </row>
    <row r="490" spans="2:13" hidden="1" x14ac:dyDescent="0.25">
      <c r="B490" s="13">
        <f>COUNTIFS($G$3:G490,'تقرير استهلاك خامات'!$D$4)</f>
        <v>2</v>
      </c>
      <c r="C490" s="13">
        <f>COUNTIFS($F$3:F490,'تقرير منتج تام'!$E$4)</f>
        <v>10</v>
      </c>
      <c r="D490" s="37"/>
      <c r="E490" s="38"/>
      <c r="F490" s="28"/>
      <c r="G490" s="39"/>
      <c r="H490" s="40"/>
      <c r="I490" s="107" t="str">
        <f>IF(G490="","",_xlfn.IFNA(VLOOKUP(G490,'سجل المشتريات'!F:N,8,0),"غير مسجلة في المشتريات"))</f>
        <v/>
      </c>
      <c r="J490" s="26" t="str">
        <f>_xlfn.IFNA(VLOOKUP(F490,الاوردرات!$B$1:$C$600,2,0),"")</f>
        <v/>
      </c>
      <c r="K490" s="52"/>
      <c r="M490" s="105" t="str">
        <f>IF(G490="","",_xlfn.IFNA((VLOOKUP(G490,help!L:M,2,0))*H490,_xlfn.IFNA((VLOOKUP(G490,help!P:Q,2,0))*H490,"غير مسجلة في المشتريات")))</f>
        <v/>
      </c>
    </row>
    <row r="491" spans="2:13" hidden="1" x14ac:dyDescent="0.25">
      <c r="B491" s="13">
        <f>COUNTIFS($G$3:G491,'تقرير استهلاك خامات'!$D$4)</f>
        <v>2</v>
      </c>
      <c r="C491" s="13">
        <f>COUNTIFS($F$3:F491,'تقرير منتج تام'!$E$4)</f>
        <v>10</v>
      </c>
      <c r="D491" s="37"/>
      <c r="E491" s="38"/>
      <c r="F491" s="28"/>
      <c r="G491" s="39"/>
      <c r="H491" s="40"/>
      <c r="I491" s="107" t="str">
        <f>IF(G491="","",_xlfn.IFNA(VLOOKUP(G491,'سجل المشتريات'!F:N,8,0),"غير مسجلة في المشتريات"))</f>
        <v/>
      </c>
      <c r="J491" s="26" t="str">
        <f>_xlfn.IFNA(VLOOKUP(F491,الاوردرات!$B$1:$C$600,2,0),"")</f>
        <v/>
      </c>
      <c r="K491" s="52"/>
      <c r="M491" s="105" t="str">
        <f>IF(G491="","",_xlfn.IFNA((VLOOKUP(G491,help!L:M,2,0))*H491,_xlfn.IFNA((VLOOKUP(G491,help!P:Q,2,0))*H491,"غير مسجلة في المشتريات")))</f>
        <v/>
      </c>
    </row>
    <row r="492" spans="2:13" hidden="1" x14ac:dyDescent="0.25">
      <c r="B492" s="13">
        <f>COUNTIFS($G$3:G492,'تقرير استهلاك خامات'!$D$4)</f>
        <v>2</v>
      </c>
      <c r="C492" s="13">
        <f>COUNTIFS($F$3:F492,'تقرير منتج تام'!$E$4)</f>
        <v>10</v>
      </c>
      <c r="D492" s="37"/>
      <c r="E492" s="38"/>
      <c r="F492" s="28"/>
      <c r="G492" s="39"/>
      <c r="H492" s="40"/>
      <c r="I492" s="107" t="str">
        <f>IF(G492="","",_xlfn.IFNA(VLOOKUP(G492,'سجل المشتريات'!F:N,8,0),"غير مسجلة في المشتريات"))</f>
        <v/>
      </c>
      <c r="J492" s="26" t="str">
        <f>_xlfn.IFNA(VLOOKUP(F492,الاوردرات!$B$1:$C$600,2,0),"")</f>
        <v/>
      </c>
      <c r="K492" s="52"/>
      <c r="M492" s="105" t="str">
        <f>IF(G492="","",_xlfn.IFNA((VLOOKUP(G492,help!L:M,2,0))*H492,_xlfn.IFNA((VLOOKUP(G492,help!P:Q,2,0))*H492,"غير مسجلة في المشتريات")))</f>
        <v/>
      </c>
    </row>
    <row r="493" spans="2:13" hidden="1" x14ac:dyDescent="0.25">
      <c r="B493" s="13">
        <f>COUNTIFS($G$3:G493,'تقرير استهلاك خامات'!$D$4)</f>
        <v>2</v>
      </c>
      <c r="C493" s="13">
        <f>COUNTIFS($F$3:F493,'تقرير منتج تام'!$E$4)</f>
        <v>10</v>
      </c>
      <c r="D493" s="37"/>
      <c r="E493" s="38"/>
      <c r="F493" s="28"/>
      <c r="G493" s="39"/>
      <c r="H493" s="40"/>
      <c r="I493" s="107" t="str">
        <f>IF(G493="","",_xlfn.IFNA(VLOOKUP(G493,'سجل المشتريات'!F:N,8,0),"غير مسجلة في المشتريات"))</f>
        <v/>
      </c>
      <c r="J493" s="26" t="str">
        <f>_xlfn.IFNA(VLOOKUP(F493,الاوردرات!$B$1:$C$600,2,0),"")</f>
        <v/>
      </c>
      <c r="K493" s="52"/>
      <c r="M493" s="105" t="str">
        <f>IF(G493="","",_xlfn.IFNA((VLOOKUP(G493,help!L:M,2,0))*H493,_xlfn.IFNA((VLOOKUP(G493,help!P:Q,2,0))*H493,"غير مسجلة في المشتريات")))</f>
        <v/>
      </c>
    </row>
    <row r="494" spans="2:13" hidden="1" x14ac:dyDescent="0.25">
      <c r="B494" s="13">
        <f>COUNTIFS($G$3:G494,'تقرير استهلاك خامات'!$D$4)</f>
        <v>2</v>
      </c>
      <c r="C494" s="13">
        <f>COUNTIFS($F$3:F494,'تقرير منتج تام'!$E$4)</f>
        <v>10</v>
      </c>
      <c r="D494" s="37"/>
      <c r="E494" s="38"/>
      <c r="F494" s="28"/>
      <c r="G494" s="39"/>
      <c r="H494" s="40"/>
      <c r="I494" s="107" t="str">
        <f>IF(G494="","",_xlfn.IFNA(VLOOKUP(G494,'سجل المشتريات'!F:N,8,0),"غير مسجلة في المشتريات"))</f>
        <v/>
      </c>
      <c r="J494" s="26" t="str">
        <f>_xlfn.IFNA(VLOOKUP(F494,الاوردرات!$B$1:$C$600,2,0),"")</f>
        <v/>
      </c>
      <c r="K494" s="52"/>
      <c r="M494" s="105" t="str">
        <f>IF(G494="","",_xlfn.IFNA((VLOOKUP(G494,help!L:M,2,0))*H494,_xlfn.IFNA((VLOOKUP(G494,help!P:Q,2,0))*H494,"غير مسجلة في المشتريات")))</f>
        <v/>
      </c>
    </row>
    <row r="495" spans="2:13" hidden="1" x14ac:dyDescent="0.25">
      <c r="B495" s="13">
        <f>COUNTIFS($G$3:G495,'تقرير استهلاك خامات'!$D$4)</f>
        <v>2</v>
      </c>
      <c r="C495" s="13">
        <f>COUNTIFS($F$3:F495,'تقرير منتج تام'!$E$4)</f>
        <v>10</v>
      </c>
      <c r="D495" s="37"/>
      <c r="E495" s="38"/>
      <c r="F495" s="28"/>
      <c r="G495" s="39"/>
      <c r="H495" s="40"/>
      <c r="I495" s="107" t="str">
        <f>IF(G495="","",_xlfn.IFNA(VLOOKUP(G495,'سجل المشتريات'!F:N,8,0),"غير مسجلة في المشتريات"))</f>
        <v/>
      </c>
      <c r="J495" s="26" t="str">
        <f>_xlfn.IFNA(VLOOKUP(F495,الاوردرات!$B$1:$C$600,2,0),"")</f>
        <v/>
      </c>
      <c r="K495" s="52"/>
      <c r="M495" s="105" t="str">
        <f>IF(G495="","",_xlfn.IFNA((VLOOKUP(G495,help!L:M,2,0))*H495,_xlfn.IFNA((VLOOKUP(G495,help!P:Q,2,0))*H495,"غير مسجلة في المشتريات")))</f>
        <v/>
      </c>
    </row>
    <row r="496" spans="2:13" hidden="1" x14ac:dyDescent="0.25">
      <c r="B496" s="13">
        <f>COUNTIFS($G$3:G496,'تقرير استهلاك خامات'!$D$4)</f>
        <v>2</v>
      </c>
      <c r="C496" s="13">
        <f>COUNTIFS($F$3:F496,'تقرير منتج تام'!$E$4)</f>
        <v>10</v>
      </c>
      <c r="D496" s="37"/>
      <c r="E496" s="38"/>
      <c r="F496" s="28"/>
      <c r="G496" s="39"/>
      <c r="H496" s="40"/>
      <c r="I496" s="107" t="str">
        <f>IF(G496="","",_xlfn.IFNA(VLOOKUP(G496,'سجل المشتريات'!F:N,8,0),"غير مسجلة في المشتريات"))</f>
        <v/>
      </c>
      <c r="J496" s="26" t="str">
        <f>_xlfn.IFNA(VLOOKUP(F496,الاوردرات!$B$1:$C$600,2,0),"")</f>
        <v/>
      </c>
      <c r="K496" s="52"/>
      <c r="M496" s="105" t="str">
        <f>IF(G496="","",_xlfn.IFNA((VLOOKUP(G496,help!L:M,2,0))*H496,_xlfn.IFNA((VLOOKUP(G496,help!P:Q,2,0))*H496,"غير مسجلة في المشتريات")))</f>
        <v/>
      </c>
    </row>
    <row r="497" spans="2:13" hidden="1" x14ac:dyDescent="0.25">
      <c r="B497" s="13">
        <f>COUNTIFS($G$3:G497,'تقرير استهلاك خامات'!$D$4)</f>
        <v>2</v>
      </c>
      <c r="C497" s="13">
        <f>COUNTIFS($F$3:F497,'تقرير منتج تام'!$E$4)</f>
        <v>10</v>
      </c>
      <c r="D497" s="37"/>
      <c r="E497" s="38"/>
      <c r="F497" s="28"/>
      <c r="G497" s="39"/>
      <c r="H497" s="40"/>
      <c r="I497" s="107" t="str">
        <f>IF(G497="","",_xlfn.IFNA(VLOOKUP(G497,'سجل المشتريات'!F:N,8,0),"غير مسجلة في المشتريات"))</f>
        <v/>
      </c>
      <c r="J497" s="26" t="str">
        <f>_xlfn.IFNA(VLOOKUP(F497,الاوردرات!$B$1:$C$600,2,0),"")</f>
        <v/>
      </c>
      <c r="K497" s="52"/>
      <c r="M497" s="105" t="str">
        <f>IF(G497="","",_xlfn.IFNA((VLOOKUP(G497,help!L:M,2,0))*H497,_xlfn.IFNA((VLOOKUP(G497,help!P:Q,2,0))*H497,"غير مسجلة في المشتريات")))</f>
        <v/>
      </c>
    </row>
    <row r="498" spans="2:13" hidden="1" x14ac:dyDescent="0.25">
      <c r="B498" s="13">
        <f>COUNTIFS($G$3:G498,'تقرير استهلاك خامات'!$D$4)</f>
        <v>2</v>
      </c>
      <c r="C498" s="13">
        <f>COUNTIFS($F$3:F498,'تقرير منتج تام'!$E$4)</f>
        <v>10</v>
      </c>
      <c r="D498" s="37"/>
      <c r="E498" s="38"/>
      <c r="F498" s="28"/>
      <c r="G498" s="39"/>
      <c r="H498" s="40"/>
      <c r="I498" s="107" t="str">
        <f>IF(G498="","",_xlfn.IFNA(VLOOKUP(G498,'سجل المشتريات'!F:N,8,0),"غير مسجلة في المشتريات"))</f>
        <v/>
      </c>
      <c r="J498" s="26" t="str">
        <f>_xlfn.IFNA(VLOOKUP(F498,الاوردرات!$B$1:$C$600,2,0),"")</f>
        <v/>
      </c>
      <c r="K498" s="52"/>
      <c r="M498" s="105" t="str">
        <f>IF(G498="","",_xlfn.IFNA((VLOOKUP(G498,help!L:M,2,0))*H498,_xlfn.IFNA((VLOOKUP(G498,help!P:Q,2,0))*H498,"غير مسجلة في المشتريات")))</f>
        <v/>
      </c>
    </row>
    <row r="499" spans="2:13" hidden="1" x14ac:dyDescent="0.25">
      <c r="B499" s="13">
        <f>COUNTIFS($G$3:G499,'تقرير استهلاك خامات'!$D$4)</f>
        <v>2</v>
      </c>
      <c r="C499" s="13">
        <f>COUNTIFS($F$3:F499,'تقرير منتج تام'!$E$4)</f>
        <v>10</v>
      </c>
      <c r="D499" s="37"/>
      <c r="E499" s="38"/>
      <c r="F499" s="28"/>
      <c r="G499" s="39"/>
      <c r="H499" s="40"/>
      <c r="I499" s="107" t="str">
        <f>IF(G499="","",_xlfn.IFNA(VLOOKUP(G499,'سجل المشتريات'!F:N,8,0),"غير مسجلة في المشتريات"))</f>
        <v/>
      </c>
      <c r="J499" s="26" t="str">
        <f>_xlfn.IFNA(VLOOKUP(F499,الاوردرات!$B$1:$C$600,2,0),"")</f>
        <v/>
      </c>
      <c r="K499" s="52"/>
      <c r="M499" s="105" t="str">
        <f>IF(G499="","",_xlfn.IFNA((VLOOKUP(G499,help!L:M,2,0))*H499,_xlfn.IFNA((VLOOKUP(G499,help!P:Q,2,0))*H499,"غير مسجلة في المشتريات")))</f>
        <v/>
      </c>
    </row>
    <row r="500" spans="2:13" hidden="1" x14ac:dyDescent="0.25">
      <c r="B500" s="13">
        <f>COUNTIFS($G$3:G500,'تقرير استهلاك خامات'!$D$4)</f>
        <v>2</v>
      </c>
      <c r="C500" s="13">
        <f>COUNTIFS($F$3:F500,'تقرير منتج تام'!$E$4)</f>
        <v>10</v>
      </c>
      <c r="D500" s="37"/>
      <c r="E500" s="38"/>
      <c r="F500" s="28"/>
      <c r="G500" s="39"/>
      <c r="H500" s="40"/>
      <c r="I500" s="107" t="str">
        <f>IF(G500="","",_xlfn.IFNA(VLOOKUP(G500,'سجل المشتريات'!F:N,8,0),"غير مسجلة في المشتريات"))</f>
        <v/>
      </c>
      <c r="J500" s="26" t="str">
        <f>_xlfn.IFNA(VLOOKUP(F500,الاوردرات!$B$1:$C$600,2,0),"")</f>
        <v/>
      </c>
      <c r="K500" s="52"/>
      <c r="M500" s="105" t="str">
        <f>IF(G500="","",_xlfn.IFNA((VLOOKUP(G500,help!L:M,2,0))*H500,_xlfn.IFNA((VLOOKUP(G500,help!P:Q,2,0))*H500,"غير مسجلة في المشتريات")))</f>
        <v/>
      </c>
    </row>
    <row r="501" spans="2:13" hidden="1" x14ac:dyDescent="0.25">
      <c r="B501" s="13">
        <f>COUNTIFS($G$3:G501,'تقرير استهلاك خامات'!$D$4)</f>
        <v>2</v>
      </c>
      <c r="C501" s="13">
        <f>COUNTIFS($F$3:F501,'تقرير منتج تام'!$E$4)</f>
        <v>10</v>
      </c>
      <c r="D501" s="37"/>
      <c r="E501" s="38"/>
      <c r="F501" s="28"/>
      <c r="G501" s="39"/>
      <c r="H501" s="40"/>
      <c r="I501" s="107" t="str">
        <f>IF(G501="","",_xlfn.IFNA(VLOOKUP(G501,'سجل المشتريات'!F:N,8,0),"غير مسجلة في المشتريات"))</f>
        <v/>
      </c>
      <c r="J501" s="26" t="str">
        <f>_xlfn.IFNA(VLOOKUP(F501,الاوردرات!$B$1:$C$600,2,0),"")</f>
        <v/>
      </c>
      <c r="K501" s="52"/>
      <c r="M501" s="105" t="str">
        <f>IF(G501="","",_xlfn.IFNA((VLOOKUP(G501,help!L:M,2,0))*H501,_xlfn.IFNA((VLOOKUP(G501,help!P:Q,2,0))*H501,"غير مسجلة في المشتريات")))</f>
        <v/>
      </c>
    </row>
    <row r="502" spans="2:13" hidden="1" x14ac:dyDescent="0.25">
      <c r="B502" s="13">
        <f>COUNTIFS($G$3:G502,'تقرير استهلاك خامات'!$D$4)</f>
        <v>2</v>
      </c>
      <c r="C502" s="13">
        <f>COUNTIFS($F$3:F502,'تقرير منتج تام'!$E$4)</f>
        <v>10</v>
      </c>
      <c r="D502" s="37"/>
      <c r="E502" s="38"/>
      <c r="F502" s="28"/>
      <c r="G502" s="39"/>
      <c r="H502" s="40"/>
      <c r="I502" s="107" t="str">
        <f>IF(G502="","",_xlfn.IFNA(VLOOKUP(G502,'سجل المشتريات'!F:N,8,0),"غير مسجلة في المشتريات"))</f>
        <v/>
      </c>
      <c r="J502" s="26" t="str">
        <f>_xlfn.IFNA(VLOOKUP(F502,الاوردرات!$B$1:$C$600,2,0),"")</f>
        <v/>
      </c>
      <c r="K502" s="52"/>
      <c r="M502" s="105" t="str">
        <f>IF(G502="","",_xlfn.IFNA((VLOOKUP(G502,help!L:M,2,0))*H502,_xlfn.IFNA((VLOOKUP(G502,help!P:Q,2,0))*H502,"غير مسجلة في المشتريات")))</f>
        <v/>
      </c>
    </row>
    <row r="503" spans="2:13" hidden="1" x14ac:dyDescent="0.25">
      <c r="B503" s="13">
        <f>COUNTIFS($G$3:G503,'تقرير استهلاك خامات'!$D$4)</f>
        <v>2</v>
      </c>
      <c r="C503" s="13">
        <f>COUNTIFS($F$3:F503,'تقرير منتج تام'!$E$4)</f>
        <v>10</v>
      </c>
      <c r="D503" s="37"/>
      <c r="E503" s="38"/>
      <c r="F503" s="28"/>
      <c r="G503" s="39"/>
      <c r="H503" s="40"/>
      <c r="I503" s="107" t="str">
        <f>IF(G503="","",_xlfn.IFNA(VLOOKUP(G503,'سجل المشتريات'!F:N,8,0),"غير مسجلة في المشتريات"))</f>
        <v/>
      </c>
      <c r="J503" s="26" t="str">
        <f>_xlfn.IFNA(VLOOKUP(F503,الاوردرات!$B$1:$C$600,2,0),"")</f>
        <v/>
      </c>
      <c r="K503" s="52"/>
      <c r="M503" s="105" t="str">
        <f>IF(G503="","",_xlfn.IFNA((VLOOKUP(G503,help!L:M,2,0))*H503,_xlfn.IFNA((VLOOKUP(G503,help!P:Q,2,0))*H503,"غير مسجلة في المشتريات")))</f>
        <v/>
      </c>
    </row>
    <row r="504" spans="2:13" hidden="1" x14ac:dyDescent="0.25">
      <c r="B504" s="13">
        <f>COUNTIFS($G$3:G504,'تقرير استهلاك خامات'!$D$4)</f>
        <v>2</v>
      </c>
      <c r="C504" s="13">
        <f>COUNTIFS($F$3:F504,'تقرير منتج تام'!$E$4)</f>
        <v>10</v>
      </c>
      <c r="D504" s="37"/>
      <c r="E504" s="38"/>
      <c r="F504" s="28"/>
      <c r="G504" s="39"/>
      <c r="H504" s="40"/>
      <c r="I504" s="107" t="str">
        <f>IF(G504="","",_xlfn.IFNA(VLOOKUP(G504,'سجل المشتريات'!F:N,8,0),"غير مسجلة في المشتريات"))</f>
        <v/>
      </c>
      <c r="J504" s="26" t="str">
        <f>_xlfn.IFNA(VLOOKUP(F504,الاوردرات!$B$1:$C$600,2,0),"")</f>
        <v/>
      </c>
      <c r="K504" s="52"/>
      <c r="M504" s="105" t="str">
        <f>IF(G504="","",_xlfn.IFNA((VLOOKUP(G504,help!L:M,2,0))*H504,_xlfn.IFNA((VLOOKUP(G504,help!P:Q,2,0))*H504,"غير مسجلة في المشتريات")))</f>
        <v/>
      </c>
    </row>
    <row r="505" spans="2:13" hidden="1" x14ac:dyDescent="0.25">
      <c r="B505" s="13">
        <f>COUNTIFS($G$3:G505,'تقرير استهلاك خامات'!$D$4)</f>
        <v>2</v>
      </c>
      <c r="C505" s="13">
        <f>COUNTIFS($F$3:F505,'تقرير منتج تام'!$E$4)</f>
        <v>10</v>
      </c>
      <c r="D505" s="37"/>
      <c r="E505" s="38"/>
      <c r="F505" s="28"/>
      <c r="G505" s="39"/>
      <c r="H505" s="40"/>
      <c r="I505" s="107" t="str">
        <f>IF(G505="","",_xlfn.IFNA(VLOOKUP(G505,'سجل المشتريات'!F:N,8,0),"غير مسجلة في المشتريات"))</f>
        <v/>
      </c>
      <c r="J505" s="26" t="str">
        <f>_xlfn.IFNA(VLOOKUP(F505,الاوردرات!$B$1:$C$600,2,0),"")</f>
        <v/>
      </c>
      <c r="K505" s="52"/>
      <c r="M505" s="105" t="str">
        <f>IF(G505="","",_xlfn.IFNA((VLOOKUP(G505,help!L:M,2,0))*H505,_xlfn.IFNA((VLOOKUP(G505,help!P:Q,2,0))*H505,"غير مسجلة في المشتريات")))</f>
        <v/>
      </c>
    </row>
    <row r="506" spans="2:13" hidden="1" x14ac:dyDescent="0.25">
      <c r="B506" s="13">
        <f>COUNTIFS($G$3:G506,'تقرير استهلاك خامات'!$D$4)</f>
        <v>2</v>
      </c>
      <c r="C506" s="13">
        <f>COUNTIFS($F$3:F506,'تقرير منتج تام'!$E$4)</f>
        <v>10</v>
      </c>
      <c r="D506" s="37"/>
      <c r="E506" s="38"/>
      <c r="F506" s="28"/>
      <c r="G506" s="39"/>
      <c r="H506" s="40"/>
      <c r="I506" s="107" t="str">
        <f>IF(G506="","",_xlfn.IFNA(VLOOKUP(G506,'سجل المشتريات'!F:N,8,0),"غير مسجلة في المشتريات"))</f>
        <v/>
      </c>
      <c r="J506" s="26" t="str">
        <f>_xlfn.IFNA(VLOOKUP(F506,الاوردرات!$B$1:$C$600,2,0),"")</f>
        <v/>
      </c>
      <c r="K506" s="52"/>
      <c r="M506" s="105" t="str">
        <f>IF(G506="","",_xlfn.IFNA((VLOOKUP(G506,help!L:M,2,0))*H506,_xlfn.IFNA((VLOOKUP(G506,help!P:Q,2,0))*H506,"غير مسجلة في المشتريات")))</f>
        <v/>
      </c>
    </row>
    <row r="507" spans="2:13" hidden="1" x14ac:dyDescent="0.25">
      <c r="B507" s="13">
        <f>COUNTIFS($G$3:G507,'تقرير استهلاك خامات'!$D$4)</f>
        <v>2</v>
      </c>
      <c r="C507" s="13">
        <f>COUNTIFS($F$3:F507,'تقرير منتج تام'!$E$4)</f>
        <v>10</v>
      </c>
      <c r="D507" s="37"/>
      <c r="E507" s="38"/>
      <c r="F507" s="28"/>
      <c r="G507" s="39"/>
      <c r="H507" s="40"/>
      <c r="I507" s="107" t="str">
        <f>IF(G507="","",_xlfn.IFNA(VLOOKUP(G507,'سجل المشتريات'!F:N,8,0),"غير مسجلة في المشتريات"))</f>
        <v/>
      </c>
      <c r="J507" s="26" t="str">
        <f>_xlfn.IFNA(VLOOKUP(F507,الاوردرات!$B$1:$C$600,2,0),"")</f>
        <v/>
      </c>
      <c r="K507" s="52"/>
      <c r="M507" s="105" t="str">
        <f>IF(G507="","",_xlfn.IFNA((VLOOKUP(G507,help!L:M,2,0))*H507,_xlfn.IFNA((VLOOKUP(G507,help!P:Q,2,0))*H507,"غير مسجلة في المشتريات")))</f>
        <v/>
      </c>
    </row>
    <row r="508" spans="2:13" hidden="1" x14ac:dyDescent="0.25">
      <c r="B508" s="13">
        <f>COUNTIFS($G$3:G508,'تقرير استهلاك خامات'!$D$4)</f>
        <v>2</v>
      </c>
      <c r="C508" s="13">
        <f>COUNTIFS($F$3:F508,'تقرير منتج تام'!$E$4)</f>
        <v>10</v>
      </c>
      <c r="D508" s="37"/>
      <c r="E508" s="38"/>
      <c r="F508" s="28"/>
      <c r="G508" s="39"/>
      <c r="H508" s="40"/>
      <c r="I508" s="107" t="str">
        <f>IF(G508="","",_xlfn.IFNA(VLOOKUP(G508,'سجل المشتريات'!F:N,8,0),"غير مسجلة في المشتريات"))</f>
        <v/>
      </c>
      <c r="J508" s="26" t="str">
        <f>_xlfn.IFNA(VLOOKUP(F508,الاوردرات!$B$1:$C$600,2,0),"")</f>
        <v/>
      </c>
      <c r="K508" s="52"/>
      <c r="M508" s="105" t="str">
        <f>IF(G508="","",_xlfn.IFNA((VLOOKUP(G508,help!L:M,2,0))*H508,_xlfn.IFNA((VLOOKUP(G508,help!P:Q,2,0))*H508,"غير مسجلة في المشتريات")))</f>
        <v/>
      </c>
    </row>
    <row r="509" spans="2:13" hidden="1" x14ac:dyDescent="0.25">
      <c r="B509" s="13">
        <f>COUNTIFS($G$3:G509,'تقرير استهلاك خامات'!$D$4)</f>
        <v>2</v>
      </c>
      <c r="C509" s="13">
        <f>COUNTIFS($F$3:F509,'تقرير منتج تام'!$E$4)</f>
        <v>10</v>
      </c>
      <c r="D509" s="37"/>
      <c r="E509" s="38"/>
      <c r="F509" s="28"/>
      <c r="G509" s="39"/>
      <c r="H509" s="40"/>
      <c r="I509" s="107" t="str">
        <f>IF(G509="","",_xlfn.IFNA(VLOOKUP(G509,'سجل المشتريات'!F:N,8,0),"غير مسجلة في المشتريات"))</f>
        <v/>
      </c>
      <c r="J509" s="26" t="str">
        <f>_xlfn.IFNA(VLOOKUP(F509,الاوردرات!$B$1:$C$600,2,0),"")</f>
        <v/>
      </c>
      <c r="K509" s="52"/>
      <c r="M509" s="105" t="str">
        <f>IF(G509="","",_xlfn.IFNA((VLOOKUP(G509,help!L:M,2,0))*H509,_xlfn.IFNA((VLOOKUP(G509,help!P:Q,2,0))*H509,"غير مسجلة في المشتريات")))</f>
        <v/>
      </c>
    </row>
    <row r="510" spans="2:13" hidden="1" x14ac:dyDescent="0.25">
      <c r="B510" s="13">
        <f>COUNTIFS($G$3:G510,'تقرير استهلاك خامات'!$D$4)</f>
        <v>2</v>
      </c>
      <c r="C510" s="13">
        <f>COUNTIFS($F$3:F510,'تقرير منتج تام'!$E$4)</f>
        <v>10</v>
      </c>
      <c r="D510" s="37"/>
      <c r="E510" s="38"/>
      <c r="F510" s="28"/>
      <c r="G510" s="39"/>
      <c r="H510" s="40"/>
      <c r="I510" s="107" t="str">
        <f>IF(G510="","",_xlfn.IFNA(VLOOKUP(G510,'سجل المشتريات'!F:N,8,0),"غير مسجلة في المشتريات"))</f>
        <v/>
      </c>
      <c r="J510" s="26" t="str">
        <f>_xlfn.IFNA(VLOOKUP(F510,الاوردرات!$B$1:$C$600,2,0),"")</f>
        <v/>
      </c>
      <c r="K510" s="52"/>
      <c r="M510" s="105" t="str">
        <f>IF(G510="","",_xlfn.IFNA((VLOOKUP(G510,help!L:M,2,0))*H510,_xlfn.IFNA((VLOOKUP(G510,help!P:Q,2,0))*H510,"غير مسجلة في المشتريات")))</f>
        <v/>
      </c>
    </row>
    <row r="511" spans="2:13" ht="27.75" hidden="1" customHeight="1" thickBot="1" x14ac:dyDescent="0.3">
      <c r="B511" s="13">
        <f>COUNTIFS($G$3:G511,'تقرير استهلاك خامات'!$D$4)</f>
        <v>2</v>
      </c>
      <c r="C511" s="13">
        <f>COUNTIFS($F$3:F511,'تقرير منتج تام'!$E$4)</f>
        <v>10</v>
      </c>
      <c r="D511" s="37"/>
      <c r="E511" s="38"/>
      <c r="F511" s="28"/>
      <c r="G511" s="39"/>
      <c r="H511" s="40"/>
      <c r="I511" s="107" t="str">
        <f>IF(G511="","",_xlfn.IFNA(VLOOKUP(G511,'سجل المشتريات'!F:N,8,0),"غير مسجلة في المشتريات"))</f>
        <v/>
      </c>
      <c r="J511" s="26" t="str">
        <f>_xlfn.IFNA(VLOOKUP(F511,الاوردرات!$B$1:$C$600,2,0),"")</f>
        <v/>
      </c>
      <c r="K511" s="52"/>
      <c r="M511" s="105" t="str">
        <f>IF(G511="","",_xlfn.IFNA((VLOOKUP(G511,help!L:M,2,0))*H511,_xlfn.IFNA((VLOOKUP(G511,help!P:Q,2,0))*H511,"غير مسجلة في المشتريات")))</f>
        <v/>
      </c>
    </row>
    <row r="512" spans="2:13" hidden="1" x14ac:dyDescent="0.25">
      <c r="B512" s="13">
        <f>COUNTIFS($G$3:G512,'تقرير استهلاك خامات'!$D$4)</f>
        <v>2</v>
      </c>
      <c r="C512" s="13">
        <f>COUNTIFS($F$3:F512,'تقرير منتج تام'!$E$4)</f>
        <v>10</v>
      </c>
      <c r="D512" s="37"/>
      <c r="E512" s="38"/>
      <c r="F512" s="28"/>
      <c r="G512" s="39"/>
      <c r="H512" s="40"/>
      <c r="I512" s="107" t="str">
        <f>IF(G512="","",_xlfn.IFNA(VLOOKUP(G512,'سجل المشتريات'!F:N,8,0),"غير مسجلة في المشتريات"))</f>
        <v/>
      </c>
      <c r="J512" s="26" t="str">
        <f>_xlfn.IFNA(VLOOKUP(F512,الاوردرات!$B$1:$C$600,2,0),"")</f>
        <v/>
      </c>
      <c r="K512" s="52"/>
      <c r="M512" s="105" t="str">
        <f>IF(G512="","",_xlfn.IFNA((VLOOKUP(G512,help!L:M,2,0))*H512,_xlfn.IFNA((VLOOKUP(G512,help!P:Q,2,0))*H512,"غير مسجلة في المشتريات")))</f>
        <v/>
      </c>
    </row>
    <row r="513" spans="2:13" hidden="1" x14ac:dyDescent="0.25">
      <c r="B513" s="13">
        <f>COUNTIFS($G$3:G513,'تقرير استهلاك خامات'!$D$4)</f>
        <v>2</v>
      </c>
      <c r="C513" s="13">
        <f>COUNTIFS($F$3:F513,'تقرير منتج تام'!$E$4)</f>
        <v>10</v>
      </c>
      <c r="D513" s="37"/>
      <c r="E513" s="38"/>
      <c r="F513" s="28"/>
      <c r="G513" s="39"/>
      <c r="H513" s="40"/>
      <c r="I513" s="107" t="str">
        <f>IF(G513="","",_xlfn.IFNA(VLOOKUP(G513,'سجل المشتريات'!F:N,8,0),"غير مسجلة في المشتريات"))</f>
        <v/>
      </c>
      <c r="J513" s="26" t="str">
        <f>_xlfn.IFNA(VLOOKUP(F513,الاوردرات!$B$1:$C$600,2,0),"")</f>
        <v/>
      </c>
      <c r="K513" s="52"/>
      <c r="M513" s="105" t="str">
        <f>IF(G513="","",_xlfn.IFNA((VLOOKUP(G513,help!L:M,2,0))*H513,_xlfn.IFNA((VLOOKUP(G513,help!P:Q,2,0))*H513,"غير مسجلة في المشتريات")))</f>
        <v/>
      </c>
    </row>
    <row r="514" spans="2:13" hidden="1" x14ac:dyDescent="0.25">
      <c r="B514" s="13">
        <f>COUNTIFS($G$3:G514,'تقرير استهلاك خامات'!$D$4)</f>
        <v>2</v>
      </c>
      <c r="C514" s="13">
        <f>COUNTIFS($F$3:F514,'تقرير منتج تام'!$E$4)</f>
        <v>10</v>
      </c>
      <c r="D514" s="37"/>
      <c r="E514" s="38"/>
      <c r="F514" s="28"/>
      <c r="G514" s="39"/>
      <c r="H514" s="40"/>
      <c r="I514" s="107" t="str">
        <f>IF(G514="","",_xlfn.IFNA(VLOOKUP(G514,'سجل المشتريات'!F:N,8,0),"غير مسجلة في المشتريات"))</f>
        <v/>
      </c>
      <c r="J514" s="26" t="str">
        <f>_xlfn.IFNA(VLOOKUP(F514,الاوردرات!$B$1:$C$600,2,0),"")</f>
        <v/>
      </c>
      <c r="K514" s="52"/>
      <c r="M514" s="105" t="str">
        <f>IF(G514="","",_xlfn.IFNA((VLOOKUP(G514,help!L:M,2,0))*H514,_xlfn.IFNA((VLOOKUP(G514,help!P:Q,2,0))*H514,"غير مسجلة في المشتريات")))</f>
        <v/>
      </c>
    </row>
    <row r="515" spans="2:13" hidden="1" x14ac:dyDescent="0.25">
      <c r="B515" s="13">
        <f>COUNTIFS($G$3:G515,'تقرير استهلاك خامات'!$D$4)</f>
        <v>2</v>
      </c>
      <c r="C515" s="13">
        <f>COUNTIFS($F$3:F515,'تقرير منتج تام'!$E$4)</f>
        <v>10</v>
      </c>
      <c r="D515" s="37"/>
      <c r="E515" s="38"/>
      <c r="F515" s="28"/>
      <c r="G515" s="39"/>
      <c r="H515" s="40"/>
      <c r="I515" s="107" t="str">
        <f>IF(G515="","",_xlfn.IFNA(VLOOKUP(G515,'سجل المشتريات'!F:N,8,0),"غير مسجلة في المشتريات"))</f>
        <v/>
      </c>
      <c r="J515" s="26" t="str">
        <f>_xlfn.IFNA(VLOOKUP(F515,الاوردرات!$B$1:$C$600,2,0),"")</f>
        <v/>
      </c>
      <c r="K515" s="52"/>
      <c r="M515" s="105" t="str">
        <f>IF(G515="","",_xlfn.IFNA((VLOOKUP(G515,help!L:M,2,0))*H515,_xlfn.IFNA((VLOOKUP(G515,help!P:Q,2,0))*H515,"غير مسجلة في المشتريات")))</f>
        <v/>
      </c>
    </row>
    <row r="516" spans="2:13" hidden="1" x14ac:dyDescent="0.25">
      <c r="B516" s="13">
        <f>COUNTIFS($G$3:G516,'تقرير استهلاك خامات'!$D$4)</f>
        <v>2</v>
      </c>
      <c r="C516" s="13">
        <f>COUNTIFS($F$3:F516,'تقرير منتج تام'!$E$4)</f>
        <v>10</v>
      </c>
      <c r="D516" s="37"/>
      <c r="E516" s="38"/>
      <c r="F516" s="28"/>
      <c r="G516" s="39"/>
      <c r="H516" s="40"/>
      <c r="I516" s="107" t="str">
        <f>IF(G516="","",_xlfn.IFNA(VLOOKUP(G516,'سجل المشتريات'!F:N,8,0),"غير مسجلة في المشتريات"))</f>
        <v/>
      </c>
      <c r="J516" s="26" t="str">
        <f>_xlfn.IFNA(VLOOKUP(F516,الاوردرات!$B$1:$C$600,2,0),"")</f>
        <v/>
      </c>
      <c r="K516" s="52"/>
      <c r="M516" s="105" t="str">
        <f>IF(G516="","",_xlfn.IFNA((VLOOKUP(G516,help!L:M,2,0))*H516,_xlfn.IFNA((VLOOKUP(G516,help!P:Q,2,0))*H516,"غير مسجلة في المشتريات")))</f>
        <v/>
      </c>
    </row>
    <row r="517" spans="2:13" hidden="1" x14ac:dyDescent="0.25">
      <c r="B517" s="13">
        <f>COUNTIFS($G$3:G517,'تقرير استهلاك خامات'!$D$4)</f>
        <v>2</v>
      </c>
      <c r="C517" s="13">
        <f>COUNTIFS($F$3:F517,'تقرير منتج تام'!$E$4)</f>
        <v>10</v>
      </c>
      <c r="D517" s="37"/>
      <c r="E517" s="38"/>
      <c r="F517" s="37"/>
      <c r="G517" s="39"/>
      <c r="H517" s="40"/>
      <c r="I517" s="107" t="str">
        <f>IF(G517="","",_xlfn.IFNA(VLOOKUP(G517,'سجل المشتريات'!F:N,8,0),"غير مسجلة في المشتريات"))</f>
        <v/>
      </c>
      <c r="J517" s="26" t="str">
        <f>_xlfn.IFNA(VLOOKUP(F517,الاوردرات!$B$1:$C$600,2,0),"")</f>
        <v/>
      </c>
      <c r="K517" s="52"/>
      <c r="M517" s="105" t="str">
        <f>IF(G517="","",_xlfn.IFNA((VLOOKUP(G517,help!L:M,2,0))*H517,_xlfn.IFNA((VLOOKUP(G517,help!P:Q,2,0))*H517,"غير مسجلة في المشتريات")))</f>
        <v/>
      </c>
    </row>
    <row r="518" spans="2:13" hidden="1" x14ac:dyDescent="0.25">
      <c r="B518" s="13">
        <f>COUNTIFS($G$3:G518,'تقرير استهلاك خامات'!$D$4)</f>
        <v>2</v>
      </c>
      <c r="C518" s="13">
        <f>COUNTIFS($F$3:F518,'تقرير منتج تام'!$E$4)</f>
        <v>10</v>
      </c>
      <c r="D518" s="37"/>
      <c r="E518" s="38"/>
      <c r="F518" s="37"/>
      <c r="G518" s="39"/>
      <c r="H518" s="40"/>
      <c r="I518" s="107" t="str">
        <f>IF(G518="","",_xlfn.IFNA(VLOOKUP(G518,'سجل المشتريات'!F:N,8,0),"غير مسجلة في المشتريات"))</f>
        <v/>
      </c>
      <c r="J518" s="26" t="str">
        <f>_xlfn.IFNA(VLOOKUP(F518,الاوردرات!$B$1:$C$600,2,0),"")</f>
        <v/>
      </c>
      <c r="K518" s="52"/>
      <c r="M518" s="105" t="str">
        <f>IF(G518="","",_xlfn.IFNA((VLOOKUP(G518,help!L:M,2,0))*H518,_xlfn.IFNA((VLOOKUP(G518,help!P:Q,2,0))*H518,"غير مسجلة في المشتريات")))</f>
        <v/>
      </c>
    </row>
    <row r="519" spans="2:13" hidden="1" x14ac:dyDescent="0.25">
      <c r="B519" s="13">
        <f>COUNTIFS($G$3:G519,'تقرير استهلاك خامات'!$D$4)</f>
        <v>2</v>
      </c>
      <c r="C519" s="13">
        <f>COUNTIFS($F$3:F519,'تقرير منتج تام'!$E$4)</f>
        <v>10</v>
      </c>
      <c r="D519" s="37"/>
      <c r="E519" s="38"/>
      <c r="F519" s="37"/>
      <c r="G519" s="39"/>
      <c r="H519" s="40"/>
      <c r="I519" s="107" t="str">
        <f>IF(G519="","",_xlfn.IFNA(VLOOKUP(G519,'سجل المشتريات'!F:N,8,0),"غير مسجلة في المشتريات"))</f>
        <v/>
      </c>
      <c r="J519" s="26" t="str">
        <f>_xlfn.IFNA(VLOOKUP(F519,الاوردرات!$B$1:$C$600,2,0),"")</f>
        <v/>
      </c>
      <c r="K519" s="52"/>
      <c r="M519" s="105" t="str">
        <f>IF(G519="","",_xlfn.IFNA((VLOOKUP(G519,help!L:M,2,0))*H519,_xlfn.IFNA((VLOOKUP(G519,help!P:Q,2,0))*H519,"غير مسجلة في المشتريات")))</f>
        <v/>
      </c>
    </row>
    <row r="520" spans="2:13" hidden="1" x14ac:dyDescent="0.25">
      <c r="B520" s="13">
        <f>COUNTIFS($G$3:G520,'تقرير استهلاك خامات'!$D$4)</f>
        <v>2</v>
      </c>
      <c r="C520" s="13">
        <f>COUNTIFS($F$3:F520,'تقرير منتج تام'!$E$4)</f>
        <v>10</v>
      </c>
      <c r="D520" s="37"/>
      <c r="E520" s="38"/>
      <c r="F520" s="37"/>
      <c r="G520" s="39"/>
      <c r="H520" s="40"/>
      <c r="I520" s="107" t="str">
        <f>IF(G520="","",_xlfn.IFNA(VLOOKUP(G520,'سجل المشتريات'!F:N,8,0),"غير مسجلة في المشتريات"))</f>
        <v/>
      </c>
      <c r="J520" s="26" t="str">
        <f>_xlfn.IFNA(VLOOKUP(F520,الاوردرات!$B$1:$C$600,2,0),"")</f>
        <v/>
      </c>
      <c r="K520" s="52"/>
      <c r="M520" s="105" t="str">
        <f>IF(G520="","",_xlfn.IFNA((VLOOKUP(G520,help!L:M,2,0))*H520,_xlfn.IFNA((VLOOKUP(G520,help!P:Q,2,0))*H520,"غير مسجلة في المشتريات")))</f>
        <v/>
      </c>
    </row>
    <row r="521" spans="2:13" hidden="1" x14ac:dyDescent="0.25">
      <c r="B521" s="13">
        <f>COUNTIFS($G$3:G521,'تقرير استهلاك خامات'!$D$4)</f>
        <v>2</v>
      </c>
      <c r="C521" s="13">
        <f>COUNTIFS($F$3:F521,'تقرير منتج تام'!$E$4)</f>
        <v>10</v>
      </c>
      <c r="D521" s="37"/>
      <c r="E521" s="38"/>
      <c r="F521" s="37"/>
      <c r="G521" s="39"/>
      <c r="H521" s="40"/>
      <c r="I521" s="107" t="str">
        <f>IF(G521="","",_xlfn.IFNA(VLOOKUP(G521,'سجل المشتريات'!F:N,8,0),"غير مسجلة في المشتريات"))</f>
        <v/>
      </c>
      <c r="J521" s="26" t="str">
        <f>_xlfn.IFNA(VLOOKUP(F521,الاوردرات!$B$1:$C$600,2,0),"")</f>
        <v/>
      </c>
      <c r="K521" s="52"/>
      <c r="M521" s="105" t="str">
        <f>IF(G521="","",_xlfn.IFNA((VLOOKUP(G521,help!L:M,2,0))*H521,_xlfn.IFNA((VLOOKUP(G521,help!P:Q,2,0))*H521,"غير مسجلة في المشتريات")))</f>
        <v/>
      </c>
    </row>
    <row r="522" spans="2:13" hidden="1" x14ac:dyDescent="0.25">
      <c r="B522" s="13">
        <f>COUNTIFS($G$3:G522,'تقرير استهلاك خامات'!$D$4)</f>
        <v>2</v>
      </c>
      <c r="C522" s="13">
        <f>COUNTIFS($F$3:F522,'تقرير منتج تام'!$E$4)</f>
        <v>10</v>
      </c>
      <c r="D522" s="37"/>
      <c r="E522" s="38"/>
      <c r="F522" s="37"/>
      <c r="G522" s="39"/>
      <c r="H522" s="40"/>
      <c r="I522" s="107" t="str">
        <f>IF(G522="","",_xlfn.IFNA(VLOOKUP(G522,'سجل المشتريات'!F:N,8,0),"غير مسجلة في المشتريات"))</f>
        <v/>
      </c>
      <c r="J522" s="26" t="str">
        <f>_xlfn.IFNA(VLOOKUP(F522,الاوردرات!$B$1:$C$600,2,0),"")</f>
        <v/>
      </c>
      <c r="K522" s="52"/>
      <c r="M522" s="105" t="str">
        <f>IF(G522="","",_xlfn.IFNA((VLOOKUP(G522,help!L:M,2,0))*H522,_xlfn.IFNA((VLOOKUP(G522,help!P:Q,2,0))*H522,"غير مسجلة في المشتريات")))</f>
        <v/>
      </c>
    </row>
    <row r="523" spans="2:13" hidden="1" x14ac:dyDescent="0.25">
      <c r="B523" s="13">
        <f>COUNTIFS($G$3:G523,'تقرير استهلاك خامات'!$D$4)</f>
        <v>2</v>
      </c>
      <c r="C523" s="13">
        <f>COUNTIFS($F$3:F523,'تقرير منتج تام'!$E$4)</f>
        <v>10</v>
      </c>
      <c r="D523" s="37"/>
      <c r="E523" s="38"/>
      <c r="F523" s="37"/>
      <c r="G523" s="39"/>
      <c r="H523" s="40"/>
      <c r="I523" s="107" t="str">
        <f>IF(G523="","",_xlfn.IFNA(VLOOKUP(G523,'سجل المشتريات'!F:N,8,0),"غير مسجلة في المشتريات"))</f>
        <v/>
      </c>
      <c r="J523" s="26" t="str">
        <f>_xlfn.IFNA(VLOOKUP(F523,الاوردرات!$B$1:$C$600,2,0),"")</f>
        <v/>
      </c>
      <c r="K523" s="52"/>
      <c r="M523" s="105" t="str">
        <f>IF(G523="","",_xlfn.IFNA((VLOOKUP(G523,help!L:M,2,0))*H523,_xlfn.IFNA((VLOOKUP(G523,help!P:Q,2,0))*H523,"غير مسجلة في المشتريات")))</f>
        <v/>
      </c>
    </row>
    <row r="524" spans="2:13" hidden="1" x14ac:dyDescent="0.25">
      <c r="B524" s="13">
        <f>COUNTIFS($G$3:G524,'تقرير استهلاك خامات'!$D$4)</f>
        <v>2</v>
      </c>
      <c r="C524" s="13">
        <f>COUNTIFS($F$3:F524,'تقرير منتج تام'!$E$4)</f>
        <v>10</v>
      </c>
      <c r="D524" s="37"/>
      <c r="E524" s="38"/>
      <c r="F524" s="37"/>
      <c r="G524" s="39"/>
      <c r="H524" s="40"/>
      <c r="I524" s="107" t="str">
        <f>IF(G524="","",_xlfn.IFNA(VLOOKUP(G524,'سجل المشتريات'!F:N,8,0),"غير مسجلة في المشتريات"))</f>
        <v/>
      </c>
      <c r="J524" s="26" t="str">
        <f>_xlfn.IFNA(VLOOKUP(F524,الاوردرات!$B$1:$C$600,2,0),"")</f>
        <v/>
      </c>
      <c r="K524" s="52"/>
      <c r="M524" s="105" t="str">
        <f>IF(G524="","",_xlfn.IFNA((VLOOKUP(G524,help!L:M,2,0))*H524,_xlfn.IFNA((VLOOKUP(G524,help!P:Q,2,0))*H524,"غير مسجلة في المشتريات")))</f>
        <v/>
      </c>
    </row>
    <row r="525" spans="2:13" hidden="1" x14ac:dyDescent="0.25">
      <c r="B525" s="13">
        <f>COUNTIFS($G$3:G525,'تقرير استهلاك خامات'!$D$4)</f>
        <v>2</v>
      </c>
      <c r="C525" s="13">
        <f>COUNTIFS($F$3:F525,'تقرير منتج تام'!$E$4)</f>
        <v>10</v>
      </c>
      <c r="D525" s="37"/>
      <c r="E525" s="38"/>
      <c r="F525" s="37"/>
      <c r="G525" s="39"/>
      <c r="H525" s="40"/>
      <c r="I525" s="107" t="str">
        <f>IF(G525="","",_xlfn.IFNA(VLOOKUP(G525,'سجل المشتريات'!F:N,8,0),"غير مسجلة في المشتريات"))</f>
        <v/>
      </c>
      <c r="J525" s="26" t="str">
        <f>_xlfn.IFNA(VLOOKUP(F525,الاوردرات!$B$1:$C$600,2,0),"")</f>
        <v/>
      </c>
      <c r="K525" s="52"/>
      <c r="M525" s="105" t="str">
        <f>IF(G525="","",_xlfn.IFNA((VLOOKUP(G525,help!L:M,2,0))*H525,_xlfn.IFNA((VLOOKUP(G525,help!P:Q,2,0))*H525,"غير مسجلة في المشتريات")))</f>
        <v/>
      </c>
    </row>
    <row r="526" spans="2:13" hidden="1" x14ac:dyDescent="0.25">
      <c r="B526" s="13">
        <f>COUNTIFS($G$3:G526,'تقرير استهلاك خامات'!$D$4)</f>
        <v>2</v>
      </c>
      <c r="C526" s="13">
        <f>COUNTIFS($F$3:F526,'تقرير منتج تام'!$E$4)</f>
        <v>10</v>
      </c>
      <c r="D526" s="37"/>
      <c r="E526" s="38"/>
      <c r="F526" s="37"/>
      <c r="G526" s="39"/>
      <c r="H526" s="40"/>
      <c r="I526" s="107" t="str">
        <f>IF(G526="","",_xlfn.IFNA(VLOOKUP(G526,'سجل المشتريات'!F:N,8,0),"غير مسجلة في المشتريات"))</f>
        <v/>
      </c>
      <c r="J526" s="26" t="str">
        <f>_xlfn.IFNA(VLOOKUP(F526,الاوردرات!$B$1:$C$600,2,0),"")</f>
        <v/>
      </c>
      <c r="K526" s="52"/>
      <c r="M526" s="105" t="str">
        <f>IF(G526="","",_xlfn.IFNA((VLOOKUP(G526,help!L:M,2,0))*H526,_xlfn.IFNA((VLOOKUP(G526,help!P:Q,2,0))*H526,"غير مسجلة في المشتريات")))</f>
        <v/>
      </c>
    </row>
    <row r="527" spans="2:13" hidden="1" x14ac:dyDescent="0.25">
      <c r="B527" s="13">
        <f>COUNTIFS($G$3:G527,'تقرير استهلاك خامات'!$D$4)</f>
        <v>2</v>
      </c>
      <c r="C527" s="13">
        <f>COUNTIFS($F$3:F527,'تقرير منتج تام'!$E$4)</f>
        <v>10</v>
      </c>
      <c r="D527" s="37"/>
      <c r="E527" s="38"/>
      <c r="F527" s="37"/>
      <c r="G527" s="39"/>
      <c r="H527" s="40"/>
      <c r="I527" s="107" t="str">
        <f>IF(G527="","",_xlfn.IFNA(VLOOKUP(G527,'سجل المشتريات'!F:N,8,0),"غير مسجلة في المشتريات"))</f>
        <v/>
      </c>
      <c r="J527" s="26" t="str">
        <f>_xlfn.IFNA(VLOOKUP(F527,الاوردرات!$B$1:$C$600,2,0),"")</f>
        <v/>
      </c>
      <c r="K527" s="52"/>
      <c r="M527" s="105" t="str">
        <f>IF(G527="","",_xlfn.IFNA((VLOOKUP(G527,help!L:M,2,0))*H527,_xlfn.IFNA((VLOOKUP(G527,help!P:Q,2,0))*H527,"غير مسجلة في المشتريات")))</f>
        <v/>
      </c>
    </row>
    <row r="528" spans="2:13" hidden="1" x14ac:dyDescent="0.25">
      <c r="B528" s="13">
        <f>COUNTIFS($G$3:G528,'تقرير استهلاك خامات'!$D$4)</f>
        <v>2</v>
      </c>
      <c r="C528" s="13">
        <f>COUNTIFS($F$3:F528,'تقرير منتج تام'!$E$4)</f>
        <v>10</v>
      </c>
      <c r="D528" s="37"/>
      <c r="E528" s="38"/>
      <c r="F528" s="37"/>
      <c r="G528" s="39"/>
      <c r="H528" s="40"/>
      <c r="I528" s="107" t="str">
        <f>IF(G528="","",_xlfn.IFNA(VLOOKUP(G528,'سجل المشتريات'!F:N,8,0),"غير مسجلة في المشتريات"))</f>
        <v/>
      </c>
      <c r="J528" s="26" t="str">
        <f>_xlfn.IFNA(VLOOKUP(F528,الاوردرات!$B$1:$C$600,2,0),"")</f>
        <v/>
      </c>
      <c r="K528" s="52"/>
      <c r="M528" s="105" t="str">
        <f>IF(G528="","",_xlfn.IFNA((VLOOKUP(G528,help!L:M,2,0))*H528,_xlfn.IFNA((VLOOKUP(G528,help!P:Q,2,0))*H528,"غير مسجلة في المشتريات")))</f>
        <v/>
      </c>
    </row>
    <row r="529" spans="2:13" hidden="1" x14ac:dyDescent="0.25">
      <c r="B529" s="13">
        <f>COUNTIFS($G$3:G529,'تقرير استهلاك خامات'!$D$4)</f>
        <v>2</v>
      </c>
      <c r="C529" s="13">
        <f>COUNTIFS($F$3:F529,'تقرير منتج تام'!$E$4)</f>
        <v>10</v>
      </c>
      <c r="D529" s="37"/>
      <c r="E529" s="38"/>
      <c r="F529" s="37"/>
      <c r="G529" s="39"/>
      <c r="H529" s="40"/>
      <c r="I529" s="107" t="str">
        <f>IF(G529="","",_xlfn.IFNA(VLOOKUP(G529,'سجل المشتريات'!F:N,8,0),"غير مسجلة في المشتريات"))</f>
        <v/>
      </c>
      <c r="J529" s="26" t="str">
        <f>_xlfn.IFNA(VLOOKUP(F529,الاوردرات!$B$1:$C$600,2,0),"")</f>
        <v/>
      </c>
      <c r="K529" s="52"/>
      <c r="M529" s="105" t="str">
        <f>IF(G529="","",_xlfn.IFNA((VLOOKUP(G529,help!L:M,2,0))*H529,_xlfn.IFNA((VLOOKUP(G529,help!P:Q,2,0))*H529,"غير مسجلة في المشتريات")))</f>
        <v/>
      </c>
    </row>
    <row r="530" spans="2:13" hidden="1" x14ac:dyDescent="0.25">
      <c r="B530" s="13">
        <f>COUNTIFS($G$3:G530,'تقرير استهلاك خامات'!$D$4)</f>
        <v>2</v>
      </c>
      <c r="C530" s="13">
        <f>COUNTIFS($F$3:F530,'تقرير منتج تام'!$E$4)</f>
        <v>10</v>
      </c>
      <c r="D530" s="37"/>
      <c r="E530" s="38"/>
      <c r="F530" s="37"/>
      <c r="G530" s="39"/>
      <c r="H530" s="40"/>
      <c r="I530" s="107" t="str">
        <f>IF(G530="","",_xlfn.IFNA(VLOOKUP(G530,'سجل المشتريات'!F:N,8,0),"غير مسجلة في المشتريات"))</f>
        <v/>
      </c>
      <c r="J530" s="26" t="str">
        <f>_xlfn.IFNA(VLOOKUP(F530,الاوردرات!$B$1:$C$600,2,0),"")</f>
        <v/>
      </c>
      <c r="K530" s="52"/>
      <c r="M530" s="105" t="str">
        <f>IF(G530="","",_xlfn.IFNA((VLOOKUP(G530,help!L:M,2,0))*H530,_xlfn.IFNA((VLOOKUP(G530,help!P:Q,2,0))*H530,"غير مسجلة في المشتريات")))</f>
        <v/>
      </c>
    </row>
    <row r="531" spans="2:13" hidden="1" x14ac:dyDescent="0.25">
      <c r="B531" s="13">
        <f>COUNTIFS($G$3:G531,'تقرير استهلاك خامات'!$D$4)</f>
        <v>2</v>
      </c>
      <c r="C531" s="13">
        <f>COUNTIFS($F$3:F531,'تقرير منتج تام'!$E$4)</f>
        <v>10</v>
      </c>
      <c r="D531" s="37"/>
      <c r="E531" s="38"/>
      <c r="F531" s="37"/>
      <c r="G531" s="39"/>
      <c r="H531" s="40"/>
      <c r="I531" s="107" t="str">
        <f>IF(G531="","",_xlfn.IFNA(VLOOKUP(G531,'سجل المشتريات'!F:N,8,0),"غير مسجلة في المشتريات"))</f>
        <v/>
      </c>
      <c r="J531" s="26" t="str">
        <f>_xlfn.IFNA(VLOOKUP(F531,الاوردرات!$B$1:$C$600,2,0),"")</f>
        <v/>
      </c>
      <c r="K531" s="52"/>
      <c r="M531" s="105" t="str">
        <f>IF(G531="","",_xlfn.IFNA((VLOOKUP(G531,help!L:M,2,0))*H531,_xlfn.IFNA((VLOOKUP(G531,help!P:Q,2,0))*H531,"غير مسجلة في المشتريات")))</f>
        <v/>
      </c>
    </row>
    <row r="532" spans="2:13" hidden="1" x14ac:dyDescent="0.25">
      <c r="B532" s="13">
        <f>COUNTIFS($G$3:G532,'تقرير استهلاك خامات'!$D$4)</f>
        <v>2</v>
      </c>
      <c r="C532" s="13">
        <f>COUNTIFS($F$3:F532,'تقرير منتج تام'!$E$4)</f>
        <v>10</v>
      </c>
      <c r="D532" s="37"/>
      <c r="E532" s="38"/>
      <c r="F532" s="37"/>
      <c r="G532" s="39"/>
      <c r="H532" s="40"/>
      <c r="I532" s="107" t="str">
        <f>IF(G532="","",_xlfn.IFNA(VLOOKUP(G532,'سجل المشتريات'!F:N,8,0),"غير مسجلة في المشتريات"))</f>
        <v/>
      </c>
      <c r="J532" s="26" t="str">
        <f>_xlfn.IFNA(VLOOKUP(F532,الاوردرات!$B$1:$C$600,2,0),"")</f>
        <v/>
      </c>
      <c r="K532" s="52"/>
      <c r="M532" s="105" t="str">
        <f>IF(G532="","",_xlfn.IFNA((VLOOKUP(G532,help!L:M,2,0))*H532,_xlfn.IFNA((VLOOKUP(G532,help!P:Q,2,0))*H532,"غير مسجلة في المشتريات")))</f>
        <v/>
      </c>
    </row>
    <row r="533" spans="2:13" hidden="1" x14ac:dyDescent="0.25">
      <c r="B533" s="13">
        <f>COUNTIFS($G$3:G533,'تقرير استهلاك خامات'!$D$4)</f>
        <v>2</v>
      </c>
      <c r="C533" s="13">
        <f>COUNTIFS($F$3:F533,'تقرير منتج تام'!$E$4)</f>
        <v>10</v>
      </c>
      <c r="D533" s="37"/>
      <c r="E533" s="38"/>
      <c r="F533" s="37"/>
      <c r="G533" s="39"/>
      <c r="H533" s="40"/>
      <c r="I533" s="107" t="str">
        <f>IF(G533="","",_xlfn.IFNA(VLOOKUP(G533,'سجل المشتريات'!F:N,8,0),"غير مسجلة في المشتريات"))</f>
        <v/>
      </c>
      <c r="J533" s="26" t="str">
        <f>_xlfn.IFNA(VLOOKUP(F533,الاوردرات!$B$1:$C$600,2,0),"")</f>
        <v/>
      </c>
      <c r="K533" s="52"/>
      <c r="M533" s="105" t="str">
        <f>IF(G533="","",_xlfn.IFNA((VLOOKUP(G533,help!L:M,2,0))*H533,_xlfn.IFNA((VLOOKUP(G533,help!P:Q,2,0))*H533,"غير مسجلة في المشتريات")))</f>
        <v/>
      </c>
    </row>
    <row r="534" spans="2:13" hidden="1" x14ac:dyDescent="0.25">
      <c r="B534" s="13">
        <f>COUNTIFS($G$3:G534,'تقرير استهلاك خامات'!$D$4)</f>
        <v>2</v>
      </c>
      <c r="C534" s="13">
        <f>COUNTIFS($F$3:F534,'تقرير منتج تام'!$E$4)</f>
        <v>10</v>
      </c>
      <c r="D534" s="37"/>
      <c r="E534" s="38"/>
      <c r="F534" s="37"/>
      <c r="G534" s="39"/>
      <c r="H534" s="40"/>
      <c r="I534" s="107" t="str">
        <f>IF(G534="","",_xlfn.IFNA(VLOOKUP(G534,'سجل المشتريات'!F:N,8,0),"غير مسجلة في المشتريات"))</f>
        <v/>
      </c>
      <c r="J534" s="26" t="str">
        <f>_xlfn.IFNA(VLOOKUP(F534,الاوردرات!$B$1:$C$600,2,0),"")</f>
        <v/>
      </c>
      <c r="K534" s="52"/>
      <c r="M534" s="105" t="str">
        <f>IF(G534="","",_xlfn.IFNA((VLOOKUP(G534,help!L:M,2,0))*H534,_xlfn.IFNA((VLOOKUP(G534,help!P:Q,2,0))*H534,"غير مسجلة في المشتريات")))</f>
        <v/>
      </c>
    </row>
    <row r="535" spans="2:13" hidden="1" x14ac:dyDescent="0.25">
      <c r="B535" s="13">
        <f>COUNTIFS($G$3:G535,'تقرير استهلاك خامات'!$D$4)</f>
        <v>2</v>
      </c>
      <c r="C535" s="13">
        <f>COUNTIFS($F$3:F535,'تقرير منتج تام'!$E$4)</f>
        <v>10</v>
      </c>
      <c r="D535" s="37"/>
      <c r="E535" s="38"/>
      <c r="F535" s="37"/>
      <c r="G535" s="39"/>
      <c r="H535" s="40"/>
      <c r="I535" s="107" t="str">
        <f>IF(G535="","",_xlfn.IFNA(VLOOKUP(G535,'سجل المشتريات'!F:N,8,0),"غير مسجلة في المشتريات"))</f>
        <v/>
      </c>
      <c r="J535" s="26" t="str">
        <f>_xlfn.IFNA(VLOOKUP(F535,الاوردرات!$B$1:$C$600,2,0),"")</f>
        <v/>
      </c>
      <c r="K535" s="52"/>
      <c r="M535" s="105" t="str">
        <f>IF(G535="","",_xlfn.IFNA((VLOOKUP(G535,help!L:M,2,0))*H535,_xlfn.IFNA((VLOOKUP(G535,help!P:Q,2,0))*H535,"غير مسجلة في المشتريات")))</f>
        <v/>
      </c>
    </row>
    <row r="536" spans="2:13" hidden="1" x14ac:dyDescent="0.25">
      <c r="B536" s="13">
        <f>COUNTIFS($G$3:G536,'تقرير استهلاك خامات'!$D$4)</f>
        <v>2</v>
      </c>
      <c r="C536" s="13">
        <f>COUNTIFS($F$3:F536,'تقرير منتج تام'!$E$4)</f>
        <v>10</v>
      </c>
      <c r="D536" s="37"/>
      <c r="E536" s="38"/>
      <c r="F536" s="37"/>
      <c r="G536" s="39"/>
      <c r="H536" s="40"/>
      <c r="I536" s="107" t="str">
        <f>IF(G536="","",_xlfn.IFNA(VLOOKUP(G536,'سجل المشتريات'!F:N,8,0),"غير مسجلة في المشتريات"))</f>
        <v/>
      </c>
      <c r="J536" s="26" t="str">
        <f>_xlfn.IFNA(VLOOKUP(F536,الاوردرات!$B$1:$C$600,2,0),"")</f>
        <v/>
      </c>
      <c r="K536" s="52"/>
      <c r="M536" s="105" t="str">
        <f>IF(G536="","",_xlfn.IFNA((VLOOKUP(G536,help!L:M,2,0))*H536,_xlfn.IFNA((VLOOKUP(G536,help!P:Q,2,0))*H536,"غير مسجلة في المشتريات")))</f>
        <v/>
      </c>
    </row>
    <row r="537" spans="2:13" hidden="1" x14ac:dyDescent="0.25">
      <c r="B537" s="13">
        <f>COUNTIFS($G$3:G537,'تقرير استهلاك خامات'!$D$4)</f>
        <v>2</v>
      </c>
      <c r="C537" s="13">
        <f>COUNTIFS($F$3:F537,'تقرير منتج تام'!$E$4)</f>
        <v>10</v>
      </c>
      <c r="D537" s="37"/>
      <c r="E537" s="38"/>
      <c r="F537" s="37"/>
      <c r="G537" s="39"/>
      <c r="H537" s="40"/>
      <c r="I537" s="107" t="str">
        <f>IF(G537="","",_xlfn.IFNA(VLOOKUP(G537,'سجل المشتريات'!F:N,8,0),"غير مسجلة في المشتريات"))</f>
        <v/>
      </c>
      <c r="J537" s="26" t="str">
        <f>_xlfn.IFNA(VLOOKUP(F537,الاوردرات!$B$1:$C$600,2,0),"")</f>
        <v/>
      </c>
      <c r="K537" s="52"/>
      <c r="M537" s="105" t="str">
        <f>IF(G537="","",_xlfn.IFNA((VLOOKUP(G537,help!L:M,2,0))*H537,_xlfn.IFNA((VLOOKUP(G537,help!P:Q,2,0))*H537,"غير مسجلة في المشتريات")))</f>
        <v/>
      </c>
    </row>
    <row r="538" spans="2:13" hidden="1" x14ac:dyDescent="0.25">
      <c r="B538" s="13">
        <f>COUNTIFS($G$3:G538,'تقرير استهلاك خامات'!$D$4)</f>
        <v>2</v>
      </c>
      <c r="C538" s="13">
        <f>COUNTIFS($F$3:F538,'تقرير منتج تام'!$E$4)</f>
        <v>10</v>
      </c>
      <c r="D538" s="37"/>
      <c r="E538" s="38"/>
      <c r="F538" s="37"/>
      <c r="G538" s="39"/>
      <c r="H538" s="40"/>
      <c r="I538" s="107" t="str">
        <f>IF(G538="","",_xlfn.IFNA(VLOOKUP(G538,'سجل المشتريات'!F:N,8,0),"غير مسجلة في المشتريات"))</f>
        <v/>
      </c>
      <c r="J538" s="26" t="str">
        <f>_xlfn.IFNA(VLOOKUP(F538,الاوردرات!$B$1:$C$600,2,0),"")</f>
        <v/>
      </c>
      <c r="K538" s="52"/>
      <c r="M538" s="105" t="str">
        <f>IF(G538="","",_xlfn.IFNA((VLOOKUP(G538,help!L:M,2,0))*H538,_xlfn.IFNA((VLOOKUP(G538,help!P:Q,2,0))*H538,"غير مسجلة في المشتريات")))</f>
        <v/>
      </c>
    </row>
    <row r="539" spans="2:13" hidden="1" x14ac:dyDescent="0.25">
      <c r="B539" s="13">
        <f>COUNTIFS($G$3:G539,'تقرير استهلاك خامات'!$D$4)</f>
        <v>2</v>
      </c>
      <c r="C539" s="13">
        <f>COUNTIFS($F$3:F539,'تقرير منتج تام'!$E$4)</f>
        <v>10</v>
      </c>
      <c r="D539" s="37"/>
      <c r="E539" s="38"/>
      <c r="F539" s="37"/>
      <c r="G539" s="39"/>
      <c r="H539" s="40"/>
      <c r="I539" s="107" t="str">
        <f>IF(G539="","",_xlfn.IFNA(VLOOKUP(G539,'سجل المشتريات'!F:N,8,0),"غير مسجلة في المشتريات"))</f>
        <v/>
      </c>
      <c r="J539" s="26" t="str">
        <f>_xlfn.IFNA(VLOOKUP(F539,الاوردرات!$B$1:$C$600,2,0),"")</f>
        <v/>
      </c>
      <c r="K539" s="52"/>
      <c r="M539" s="105" t="str">
        <f>IF(G539="","",_xlfn.IFNA((VLOOKUP(G539,help!L:M,2,0))*H539,_xlfn.IFNA((VLOOKUP(G539,help!P:Q,2,0))*H539,"غير مسجلة في المشتريات")))</f>
        <v/>
      </c>
    </row>
    <row r="540" spans="2:13" hidden="1" x14ac:dyDescent="0.25">
      <c r="B540" s="13">
        <f>COUNTIFS($G$3:G540,'تقرير استهلاك خامات'!$D$4)</f>
        <v>2</v>
      </c>
      <c r="C540" s="13">
        <f>COUNTIFS($F$3:F540,'تقرير منتج تام'!$E$4)</f>
        <v>10</v>
      </c>
      <c r="D540" s="37"/>
      <c r="E540" s="38"/>
      <c r="F540" s="37"/>
      <c r="G540" s="39"/>
      <c r="H540" s="40"/>
      <c r="I540" s="107" t="str">
        <f>IF(G540="","",_xlfn.IFNA(VLOOKUP(G540,'سجل المشتريات'!F:N,8,0),"غير مسجلة في المشتريات"))</f>
        <v/>
      </c>
      <c r="J540" s="26" t="str">
        <f>_xlfn.IFNA(VLOOKUP(F540,الاوردرات!$B$1:$C$600,2,0),"")</f>
        <v/>
      </c>
      <c r="K540" s="52"/>
      <c r="M540" s="105" t="str">
        <f>IF(G540="","",_xlfn.IFNA((VLOOKUP(G540,help!L:M,2,0))*H540,_xlfn.IFNA((VLOOKUP(G540,help!P:Q,2,0))*H540,"غير مسجلة في المشتريات")))</f>
        <v/>
      </c>
    </row>
    <row r="541" spans="2:13" hidden="1" x14ac:dyDescent="0.25">
      <c r="B541" s="13">
        <f>COUNTIFS($G$3:G541,'تقرير استهلاك خامات'!$D$4)</f>
        <v>2</v>
      </c>
      <c r="C541" s="13">
        <f>COUNTIFS($F$3:F541,'تقرير منتج تام'!$E$4)</f>
        <v>10</v>
      </c>
      <c r="D541" s="37"/>
      <c r="E541" s="38"/>
      <c r="F541" s="37"/>
      <c r="G541" s="39"/>
      <c r="H541" s="40"/>
      <c r="I541" s="107" t="str">
        <f>IF(G541="","",_xlfn.IFNA(VLOOKUP(G541,'سجل المشتريات'!F:N,8,0),"غير مسجلة في المشتريات"))</f>
        <v/>
      </c>
      <c r="J541" s="26" t="str">
        <f>_xlfn.IFNA(VLOOKUP(F541,الاوردرات!$B$1:$C$600,2,0),"")</f>
        <v/>
      </c>
      <c r="K541" s="52"/>
      <c r="M541" s="105" t="str">
        <f>IF(G541="","",_xlfn.IFNA((VLOOKUP(G541,help!L:M,2,0))*H541,_xlfn.IFNA((VLOOKUP(G541,help!P:Q,2,0))*H541,"غير مسجلة في المشتريات")))</f>
        <v/>
      </c>
    </row>
    <row r="542" spans="2:13" hidden="1" x14ac:dyDescent="0.25">
      <c r="B542" s="13">
        <f>COUNTIFS($G$3:G542,'تقرير استهلاك خامات'!$D$4)</f>
        <v>2</v>
      </c>
      <c r="C542" s="13">
        <f>COUNTIFS($F$3:F542,'تقرير منتج تام'!$E$4)</f>
        <v>10</v>
      </c>
      <c r="D542" s="37"/>
      <c r="E542" s="38"/>
      <c r="F542" s="37"/>
      <c r="G542" s="39"/>
      <c r="H542" s="40"/>
      <c r="I542" s="107" t="str">
        <f>IF(G542="","",_xlfn.IFNA(VLOOKUP(G542,'سجل المشتريات'!F:N,8,0),"غير مسجلة في المشتريات"))</f>
        <v/>
      </c>
      <c r="J542" s="26" t="str">
        <f>_xlfn.IFNA(VLOOKUP(F542,الاوردرات!$B$1:$C$600,2,0),"")</f>
        <v/>
      </c>
      <c r="K542" s="52"/>
      <c r="M542" s="105" t="str">
        <f>IF(G542="","",_xlfn.IFNA((VLOOKUP(G542,help!L:M,2,0))*H542,_xlfn.IFNA((VLOOKUP(G542,help!P:Q,2,0))*H542,"غير مسجلة في المشتريات")))</f>
        <v/>
      </c>
    </row>
    <row r="543" spans="2:13" hidden="1" x14ac:dyDescent="0.25">
      <c r="B543" s="13">
        <f>COUNTIFS($G$3:G543,'تقرير استهلاك خامات'!$D$4)</f>
        <v>2</v>
      </c>
      <c r="C543" s="13">
        <f>COUNTIFS($F$3:F543,'تقرير منتج تام'!$E$4)</f>
        <v>10</v>
      </c>
      <c r="D543" s="37"/>
      <c r="E543" s="38"/>
      <c r="F543" s="37"/>
      <c r="G543" s="39"/>
      <c r="H543" s="40"/>
      <c r="I543" s="107" t="str">
        <f>IF(G543="","",_xlfn.IFNA(VLOOKUP(G543,'سجل المشتريات'!F:N,8,0),"غير مسجلة في المشتريات"))</f>
        <v/>
      </c>
      <c r="J543" s="26" t="str">
        <f>_xlfn.IFNA(VLOOKUP(F543,الاوردرات!$B$1:$C$600,2,0),"")</f>
        <v/>
      </c>
      <c r="K543" s="52"/>
      <c r="M543" s="105" t="str">
        <f>IF(G543="","",_xlfn.IFNA((VLOOKUP(G543,help!L:M,2,0))*H543,_xlfn.IFNA((VLOOKUP(G543,help!P:Q,2,0))*H543,"غير مسجلة في المشتريات")))</f>
        <v/>
      </c>
    </row>
    <row r="544" spans="2:13" hidden="1" x14ac:dyDescent="0.25">
      <c r="B544" s="13">
        <f>COUNTIFS($G$3:G544,'تقرير استهلاك خامات'!$D$4)</f>
        <v>2</v>
      </c>
      <c r="C544" s="13">
        <f>COUNTIFS($F$3:F544,'تقرير منتج تام'!$E$4)</f>
        <v>10</v>
      </c>
      <c r="D544" s="37"/>
      <c r="E544" s="38"/>
      <c r="F544" s="37"/>
      <c r="G544" s="39"/>
      <c r="H544" s="40"/>
      <c r="I544" s="107" t="str">
        <f>IF(G544="","",_xlfn.IFNA(VLOOKUP(G544,'سجل المشتريات'!F:N,8,0),"غير مسجلة في المشتريات"))</f>
        <v/>
      </c>
      <c r="J544" s="26" t="str">
        <f>_xlfn.IFNA(VLOOKUP(F544,الاوردرات!$B$1:$C$600,2,0),"")</f>
        <v/>
      </c>
      <c r="K544" s="52"/>
      <c r="M544" s="105" t="str">
        <f>IF(G544="","",_xlfn.IFNA((VLOOKUP(G544,help!L:M,2,0))*H544,_xlfn.IFNA((VLOOKUP(G544,help!P:Q,2,0))*H544,"غير مسجلة في المشتريات")))</f>
        <v/>
      </c>
    </row>
    <row r="545" spans="2:13" hidden="1" x14ac:dyDescent="0.25">
      <c r="B545" s="13">
        <f>COUNTIFS($G$3:G545,'تقرير استهلاك خامات'!$D$4)</f>
        <v>2</v>
      </c>
      <c r="C545" s="13">
        <f>COUNTIFS($F$3:F545,'تقرير منتج تام'!$E$4)</f>
        <v>10</v>
      </c>
      <c r="D545" s="37"/>
      <c r="E545" s="38"/>
      <c r="F545" s="37"/>
      <c r="G545" s="39"/>
      <c r="H545" s="40"/>
      <c r="I545" s="107" t="str">
        <f>IF(G545="","",_xlfn.IFNA(VLOOKUP(G545,'سجل المشتريات'!F:N,8,0),"غير مسجلة في المشتريات"))</f>
        <v/>
      </c>
      <c r="J545" s="26" t="str">
        <f>_xlfn.IFNA(VLOOKUP(F545,الاوردرات!$B$1:$C$600,2,0),"")</f>
        <v/>
      </c>
      <c r="K545" s="52"/>
      <c r="M545" s="105" t="str">
        <f>IF(G545="","",_xlfn.IFNA((VLOOKUP(G545,help!L:M,2,0))*H545,_xlfn.IFNA((VLOOKUP(G545,help!P:Q,2,0))*H545,"غير مسجلة في المشتريات")))</f>
        <v/>
      </c>
    </row>
    <row r="546" spans="2:13" hidden="1" x14ac:dyDescent="0.25">
      <c r="B546" s="13">
        <f>COUNTIFS($G$3:G546,'تقرير استهلاك خامات'!$D$4)</f>
        <v>2</v>
      </c>
      <c r="C546" s="13">
        <f>COUNTIFS($F$3:F546,'تقرير منتج تام'!$E$4)</f>
        <v>10</v>
      </c>
      <c r="D546" s="37"/>
      <c r="E546" s="38"/>
      <c r="F546" s="37"/>
      <c r="G546" s="39"/>
      <c r="H546" s="40"/>
      <c r="I546" s="107" t="str">
        <f>IF(G546="","",_xlfn.IFNA(VLOOKUP(G546,'سجل المشتريات'!F:N,8,0),"غير مسجلة في المشتريات"))</f>
        <v/>
      </c>
      <c r="J546" s="26" t="str">
        <f>_xlfn.IFNA(VLOOKUP(F546,الاوردرات!$B$1:$C$600,2,0),"")</f>
        <v/>
      </c>
      <c r="K546" s="52"/>
      <c r="M546" s="105" t="str">
        <f>IF(G546="","",_xlfn.IFNA((VLOOKUP(G546,help!L:M,2,0))*H546,_xlfn.IFNA((VLOOKUP(G546,help!P:Q,2,0))*H546,"غير مسجلة في المشتريات")))</f>
        <v/>
      </c>
    </row>
    <row r="547" spans="2:13" hidden="1" x14ac:dyDescent="0.25">
      <c r="B547" s="13">
        <f>COUNTIFS($G$3:G547,'تقرير استهلاك خامات'!$D$4)</f>
        <v>2</v>
      </c>
      <c r="C547" s="13">
        <f>COUNTIFS($F$3:F547,'تقرير منتج تام'!$E$4)</f>
        <v>10</v>
      </c>
      <c r="D547" s="37"/>
      <c r="E547" s="38"/>
      <c r="F547" s="37"/>
      <c r="G547" s="39"/>
      <c r="H547" s="40"/>
      <c r="I547" s="107" t="str">
        <f>IF(G547="","",_xlfn.IFNA(VLOOKUP(G547,'سجل المشتريات'!F:N,8,0),"غير مسجلة في المشتريات"))</f>
        <v/>
      </c>
      <c r="J547" s="26" t="str">
        <f>_xlfn.IFNA(VLOOKUP(F547,الاوردرات!$B$1:$C$600,2,0),"")</f>
        <v/>
      </c>
      <c r="K547" s="52"/>
      <c r="M547" s="105" t="str">
        <f>IF(G547="","",_xlfn.IFNA((VLOOKUP(G547,help!L:M,2,0))*H547,_xlfn.IFNA((VLOOKUP(G547,help!P:Q,2,0))*H547,"غير مسجلة في المشتريات")))</f>
        <v/>
      </c>
    </row>
    <row r="548" spans="2:13" hidden="1" x14ac:dyDescent="0.25">
      <c r="B548" s="13">
        <f>COUNTIFS($G$3:G548,'تقرير استهلاك خامات'!$D$4)</f>
        <v>2</v>
      </c>
      <c r="C548" s="13">
        <f>COUNTIFS($F$3:F548,'تقرير منتج تام'!$E$4)</f>
        <v>10</v>
      </c>
      <c r="D548" s="37"/>
      <c r="E548" s="38"/>
      <c r="F548" s="28"/>
      <c r="G548" s="39"/>
      <c r="H548" s="40"/>
      <c r="I548" s="107" t="str">
        <f>IF(G548="","",_xlfn.IFNA(VLOOKUP(G548,'سجل المشتريات'!F:N,8,0),"غير مسجلة في المشتريات"))</f>
        <v/>
      </c>
      <c r="J548" s="26" t="str">
        <f>_xlfn.IFNA(VLOOKUP(F548,الاوردرات!$B$1:$C$600,2,0),"")</f>
        <v/>
      </c>
      <c r="K548" s="52"/>
      <c r="M548" s="105" t="str">
        <f>IF(G548="","",_xlfn.IFNA((VLOOKUP(G548,help!L:M,2,0))*H548,_xlfn.IFNA((VLOOKUP(G548,help!P:Q,2,0))*H548,"غير مسجلة في المشتريات")))</f>
        <v/>
      </c>
    </row>
    <row r="549" spans="2:13" hidden="1" x14ac:dyDescent="0.25">
      <c r="B549" s="13">
        <f>COUNTIFS($G$3:G549,'تقرير استهلاك خامات'!$D$4)</f>
        <v>2</v>
      </c>
      <c r="C549" s="13">
        <f>COUNTIFS($F$3:F549,'تقرير منتج تام'!$E$4)</f>
        <v>10</v>
      </c>
      <c r="D549" s="37"/>
      <c r="E549" s="38"/>
      <c r="F549" s="28"/>
      <c r="G549" s="39"/>
      <c r="H549" s="40"/>
      <c r="I549" s="107" t="str">
        <f>IF(G549="","",_xlfn.IFNA(VLOOKUP(G549,'سجل المشتريات'!F:N,8,0),"غير مسجلة في المشتريات"))</f>
        <v/>
      </c>
      <c r="J549" s="26" t="str">
        <f>_xlfn.IFNA(VLOOKUP(F549,الاوردرات!$B$1:$C$600,2,0),"")</f>
        <v/>
      </c>
      <c r="K549" s="52"/>
      <c r="M549" s="105" t="str">
        <f>IF(G549="","",_xlfn.IFNA((VLOOKUP(G549,help!L:M,2,0))*H549,_xlfn.IFNA((VLOOKUP(G549,help!P:Q,2,0))*H549,"غير مسجلة في المشتريات")))</f>
        <v/>
      </c>
    </row>
    <row r="550" spans="2:13" hidden="1" x14ac:dyDescent="0.25">
      <c r="B550" s="13">
        <f>COUNTIFS($G$3:G550,'تقرير استهلاك خامات'!$D$4)</f>
        <v>2</v>
      </c>
      <c r="C550" s="13">
        <f>COUNTIFS($F$3:F550,'تقرير منتج تام'!$E$4)</f>
        <v>10</v>
      </c>
      <c r="D550" s="37"/>
      <c r="E550" s="38"/>
      <c r="F550" s="28"/>
      <c r="G550" s="39"/>
      <c r="H550" s="40"/>
      <c r="I550" s="107" t="str">
        <f>IF(G550="","",_xlfn.IFNA(VLOOKUP(G550,'سجل المشتريات'!F:N,8,0),"غير مسجلة في المشتريات"))</f>
        <v/>
      </c>
      <c r="J550" s="26" t="str">
        <f>_xlfn.IFNA(VLOOKUP(F550,الاوردرات!$B$1:$C$600,2,0),"")</f>
        <v/>
      </c>
      <c r="K550" s="52"/>
      <c r="M550" s="105" t="str">
        <f>IF(G550="","",_xlfn.IFNA((VLOOKUP(G550,help!L:M,2,0))*H550,_xlfn.IFNA((VLOOKUP(G550,help!P:Q,2,0))*H550,"غير مسجلة في المشتريات")))</f>
        <v/>
      </c>
    </row>
    <row r="551" spans="2:13" hidden="1" x14ac:dyDescent="0.25">
      <c r="B551" s="13">
        <f>COUNTIFS($G$3:G551,'تقرير استهلاك خامات'!$D$4)</f>
        <v>2</v>
      </c>
      <c r="C551" s="13">
        <f>COUNTIFS($F$3:F551,'تقرير منتج تام'!$E$4)</f>
        <v>10</v>
      </c>
      <c r="D551" s="37"/>
      <c r="E551" s="38"/>
      <c r="F551" s="28"/>
      <c r="G551" s="39"/>
      <c r="H551" s="40"/>
      <c r="I551" s="107" t="str">
        <f>IF(G551="","",_xlfn.IFNA(VLOOKUP(G551,'سجل المشتريات'!F:N,8,0),"غير مسجلة في المشتريات"))</f>
        <v/>
      </c>
      <c r="J551" s="26" t="str">
        <f>_xlfn.IFNA(VLOOKUP(F551,الاوردرات!$B$1:$C$600,2,0),"")</f>
        <v/>
      </c>
      <c r="K551" s="52"/>
      <c r="M551" s="105" t="str">
        <f>IF(G551="","",_xlfn.IFNA((VLOOKUP(G551,help!L:M,2,0))*H551,_xlfn.IFNA((VLOOKUP(G551,help!P:Q,2,0))*H551,"غير مسجلة في المشتريات")))</f>
        <v/>
      </c>
    </row>
    <row r="552" spans="2:13" ht="23.25" hidden="1" customHeight="1" thickBot="1" x14ac:dyDescent="0.3">
      <c r="B552" s="13">
        <f>COUNTIFS($G$3:G552,'تقرير استهلاك خامات'!$D$4)</f>
        <v>2</v>
      </c>
      <c r="C552" s="13">
        <f>COUNTIFS($F$3:F552,'تقرير منتج تام'!$E$4)</f>
        <v>10</v>
      </c>
      <c r="D552" s="37"/>
      <c r="E552" s="38"/>
      <c r="F552" s="28"/>
      <c r="G552" s="39"/>
      <c r="H552" s="40"/>
      <c r="I552" s="107" t="str">
        <f>IF(G552="","",_xlfn.IFNA(VLOOKUP(G552,'سجل المشتريات'!F:N,8,0),"غير مسجلة في المشتريات"))</f>
        <v/>
      </c>
      <c r="J552" s="26" t="str">
        <f>_xlfn.IFNA(VLOOKUP(F552,الاوردرات!$B$1:$C$600,2,0),"")</f>
        <v/>
      </c>
      <c r="K552" s="52"/>
      <c r="M552" s="105" t="str">
        <f>IF(G552="","",_xlfn.IFNA((VLOOKUP(G552,help!L:M,2,0))*H552,_xlfn.IFNA((VLOOKUP(G552,help!P:Q,2,0))*H552,"غير مسجلة في المشتريات")))</f>
        <v/>
      </c>
    </row>
    <row r="553" spans="2:13" hidden="1" x14ac:dyDescent="0.25">
      <c r="B553" s="13">
        <f>COUNTIFS($G$3:G553,'تقرير استهلاك خامات'!$D$4)</f>
        <v>2</v>
      </c>
      <c r="C553" s="13">
        <f>COUNTIFS($F$3:F553,'تقرير منتج تام'!$E$4)</f>
        <v>10</v>
      </c>
      <c r="D553" s="37"/>
      <c r="E553" s="38"/>
      <c r="F553" s="28"/>
      <c r="G553" s="39"/>
      <c r="H553" s="40"/>
      <c r="I553" s="107" t="str">
        <f>IF(G553="","",_xlfn.IFNA(VLOOKUP(G553,'سجل المشتريات'!F:N,8,0),"غير مسجلة في المشتريات"))</f>
        <v/>
      </c>
      <c r="J553" s="26" t="str">
        <f>_xlfn.IFNA(VLOOKUP(F553,الاوردرات!$B$1:$C$600,2,0),"")</f>
        <v/>
      </c>
      <c r="K553" s="52"/>
      <c r="M553" s="105" t="str">
        <f>IF(G553="","",_xlfn.IFNA((VLOOKUP(G553,help!L:M,2,0))*H553,_xlfn.IFNA((VLOOKUP(G553,help!P:Q,2,0))*H553,"غير مسجلة في المشتريات")))</f>
        <v/>
      </c>
    </row>
    <row r="554" spans="2:13" hidden="1" x14ac:dyDescent="0.25">
      <c r="B554" s="13">
        <f>COUNTIFS($G$3:G554,'تقرير استهلاك خامات'!$D$4)</f>
        <v>2</v>
      </c>
      <c r="C554" s="13">
        <f>COUNTIFS($F$3:F554,'تقرير منتج تام'!$E$4)</f>
        <v>10</v>
      </c>
      <c r="D554" s="37"/>
      <c r="E554" s="38"/>
      <c r="F554" s="28"/>
      <c r="G554" s="39"/>
      <c r="H554" s="40"/>
      <c r="I554" s="107" t="str">
        <f>IF(G554="","",_xlfn.IFNA(VLOOKUP(G554,'سجل المشتريات'!F:N,8,0),"غير مسجلة في المشتريات"))</f>
        <v/>
      </c>
      <c r="J554" s="26" t="str">
        <f>_xlfn.IFNA(VLOOKUP(F554,الاوردرات!$B$1:$C$600,2,0),"")</f>
        <v/>
      </c>
      <c r="K554" s="52"/>
      <c r="M554" s="105" t="str">
        <f>IF(G554="","",_xlfn.IFNA((VLOOKUP(G554,help!L:M,2,0))*H554,_xlfn.IFNA((VLOOKUP(G554,help!P:Q,2,0))*H554,"غير مسجلة في المشتريات")))</f>
        <v/>
      </c>
    </row>
    <row r="555" spans="2:13" hidden="1" x14ac:dyDescent="0.25">
      <c r="B555" s="13">
        <f>COUNTIFS($G$3:G555,'تقرير استهلاك خامات'!$D$4)</f>
        <v>2</v>
      </c>
      <c r="C555" s="13">
        <f>COUNTIFS($F$3:F555,'تقرير منتج تام'!$E$4)</f>
        <v>10</v>
      </c>
      <c r="D555" s="37"/>
      <c r="E555" s="38"/>
      <c r="F555" s="28"/>
      <c r="G555" s="39"/>
      <c r="H555" s="40"/>
      <c r="I555" s="107" t="str">
        <f>IF(G555="","",_xlfn.IFNA(VLOOKUP(G555,'سجل المشتريات'!F:N,8,0),"غير مسجلة في المشتريات"))</f>
        <v/>
      </c>
      <c r="J555" s="26" t="str">
        <f>_xlfn.IFNA(VLOOKUP(F555,الاوردرات!$B$1:$C$600,2,0),"")</f>
        <v/>
      </c>
      <c r="K555" s="52"/>
      <c r="M555" s="105" t="str">
        <f>IF(G555="","",_xlfn.IFNA((VLOOKUP(G555,help!L:M,2,0))*H555,_xlfn.IFNA((VLOOKUP(G555,help!P:Q,2,0))*H555,"غير مسجلة في المشتريات")))</f>
        <v/>
      </c>
    </row>
    <row r="556" spans="2:13" hidden="1" x14ac:dyDescent="0.25">
      <c r="B556" s="13">
        <f>COUNTIFS($G$3:G556,'تقرير استهلاك خامات'!$D$4)</f>
        <v>2</v>
      </c>
      <c r="C556" s="13">
        <f>COUNTIFS($F$3:F556,'تقرير منتج تام'!$E$4)</f>
        <v>10</v>
      </c>
      <c r="D556" s="37"/>
      <c r="E556" s="38"/>
      <c r="F556" s="28"/>
      <c r="G556" s="39"/>
      <c r="H556" s="40"/>
      <c r="I556" s="107" t="str">
        <f>IF(G556="","",_xlfn.IFNA(VLOOKUP(G556,'سجل المشتريات'!F:N,8,0),"غير مسجلة في المشتريات"))</f>
        <v/>
      </c>
      <c r="J556" s="26" t="str">
        <f>_xlfn.IFNA(VLOOKUP(F556,الاوردرات!$B$1:$C$600,2,0),"")</f>
        <v/>
      </c>
      <c r="K556" s="52"/>
      <c r="M556" s="105" t="str">
        <f>IF(G556="","",_xlfn.IFNA((VLOOKUP(G556,help!L:M,2,0))*H556,_xlfn.IFNA((VLOOKUP(G556,help!P:Q,2,0))*H556,"غير مسجلة في المشتريات")))</f>
        <v/>
      </c>
    </row>
    <row r="557" spans="2:13" hidden="1" x14ac:dyDescent="0.25">
      <c r="B557" s="13">
        <f>COUNTIFS($G$3:G557,'تقرير استهلاك خامات'!$D$4)</f>
        <v>2</v>
      </c>
      <c r="C557" s="13">
        <f>COUNTIFS($F$3:F557,'تقرير منتج تام'!$E$4)</f>
        <v>10</v>
      </c>
      <c r="D557" s="37"/>
      <c r="E557" s="38"/>
      <c r="F557" s="28"/>
      <c r="G557" s="39"/>
      <c r="H557" s="40"/>
      <c r="I557" s="107" t="str">
        <f>IF(G557="","",_xlfn.IFNA(VLOOKUP(G557,'سجل المشتريات'!F:N,8,0),"غير مسجلة في المشتريات"))</f>
        <v/>
      </c>
      <c r="J557" s="26" t="str">
        <f>_xlfn.IFNA(VLOOKUP(F557,الاوردرات!$B$1:$C$600,2,0),"")</f>
        <v/>
      </c>
      <c r="K557" s="52"/>
      <c r="M557" s="105" t="str">
        <f>IF(G557="","",_xlfn.IFNA((VLOOKUP(G557,help!L:M,2,0))*H557,_xlfn.IFNA((VLOOKUP(G557,help!P:Q,2,0))*H557,"غير مسجلة في المشتريات")))</f>
        <v/>
      </c>
    </row>
    <row r="558" spans="2:13" hidden="1" x14ac:dyDescent="0.25">
      <c r="B558" s="13">
        <f>COUNTIFS($G$3:G558,'تقرير استهلاك خامات'!$D$4)</f>
        <v>2</v>
      </c>
      <c r="C558" s="13">
        <f>COUNTIFS($F$3:F558,'تقرير منتج تام'!$E$4)</f>
        <v>10</v>
      </c>
      <c r="D558" s="37"/>
      <c r="E558" s="38"/>
      <c r="F558" s="28"/>
      <c r="G558" s="39"/>
      <c r="H558" s="40"/>
      <c r="I558" s="107" t="str">
        <f>IF(G558="","",_xlfn.IFNA(VLOOKUP(G558,'سجل المشتريات'!F:N,8,0),"غير مسجلة في المشتريات"))</f>
        <v/>
      </c>
      <c r="J558" s="26" t="str">
        <f>_xlfn.IFNA(VLOOKUP(F558,الاوردرات!$B$1:$C$600,2,0),"")</f>
        <v/>
      </c>
      <c r="K558" s="52"/>
      <c r="M558" s="105" t="str">
        <f>IF(G558="","",_xlfn.IFNA((VLOOKUP(G558,help!L:M,2,0))*H558,_xlfn.IFNA((VLOOKUP(G558,help!P:Q,2,0))*H558,"غير مسجلة في المشتريات")))</f>
        <v/>
      </c>
    </row>
    <row r="559" spans="2:13" hidden="1" x14ac:dyDescent="0.25">
      <c r="B559" s="13">
        <f>COUNTIFS($G$3:G559,'تقرير استهلاك خامات'!$D$4)</f>
        <v>2</v>
      </c>
      <c r="C559" s="13">
        <f>COUNTIFS($F$3:F559,'تقرير منتج تام'!$E$4)</f>
        <v>10</v>
      </c>
      <c r="D559" s="37"/>
      <c r="E559" s="38"/>
      <c r="F559" s="28"/>
      <c r="G559" s="39"/>
      <c r="H559" s="40"/>
      <c r="I559" s="107" t="str">
        <f>IF(G559="","",_xlfn.IFNA(VLOOKUP(G559,'سجل المشتريات'!F:N,8,0),"غير مسجلة في المشتريات"))</f>
        <v/>
      </c>
      <c r="J559" s="26" t="str">
        <f>_xlfn.IFNA(VLOOKUP(F559,الاوردرات!$B$1:$C$600,2,0),"")</f>
        <v/>
      </c>
      <c r="K559" s="52"/>
      <c r="M559" s="105" t="str">
        <f>IF(G559="","",_xlfn.IFNA((VLOOKUP(G559,help!L:M,2,0))*H559,_xlfn.IFNA((VLOOKUP(G559,help!P:Q,2,0))*H559,"غير مسجلة في المشتريات")))</f>
        <v/>
      </c>
    </row>
    <row r="560" spans="2:13" hidden="1" x14ac:dyDescent="0.25">
      <c r="B560" s="13">
        <f>COUNTIFS($G$3:G560,'تقرير استهلاك خامات'!$D$4)</f>
        <v>2</v>
      </c>
      <c r="C560" s="13">
        <f>COUNTIFS($F$3:F560,'تقرير منتج تام'!$E$4)</f>
        <v>10</v>
      </c>
      <c r="D560" s="37"/>
      <c r="E560" s="38"/>
      <c r="F560" s="28"/>
      <c r="G560" s="39"/>
      <c r="H560" s="40"/>
      <c r="I560" s="107" t="str">
        <f>IF(G560="","",_xlfn.IFNA(VLOOKUP(G560,'سجل المشتريات'!F:N,8,0),"غير مسجلة في المشتريات"))</f>
        <v/>
      </c>
      <c r="J560" s="26" t="str">
        <f>_xlfn.IFNA(VLOOKUP(F560,الاوردرات!$B$1:$C$600,2,0),"")</f>
        <v/>
      </c>
      <c r="K560" s="52"/>
      <c r="M560" s="105" t="str">
        <f>IF(G560="","",_xlfn.IFNA((VLOOKUP(G560,help!L:M,2,0))*H560,_xlfn.IFNA((VLOOKUP(G560,help!P:Q,2,0))*H560,"غير مسجلة في المشتريات")))</f>
        <v/>
      </c>
    </row>
    <row r="561" spans="2:13" hidden="1" x14ac:dyDescent="0.25">
      <c r="B561" s="13">
        <f>COUNTIFS($G$3:G561,'تقرير استهلاك خامات'!$D$4)</f>
        <v>2</v>
      </c>
      <c r="C561" s="13">
        <f>COUNTIFS($F$3:F561,'تقرير منتج تام'!$E$4)</f>
        <v>10</v>
      </c>
      <c r="D561" s="37"/>
      <c r="E561" s="38"/>
      <c r="F561" s="28"/>
      <c r="G561" s="39"/>
      <c r="H561" s="40"/>
      <c r="I561" s="107" t="str">
        <f>IF(G561="","",_xlfn.IFNA(VLOOKUP(G561,'سجل المشتريات'!F:N,8,0),"غير مسجلة في المشتريات"))</f>
        <v/>
      </c>
      <c r="J561" s="26" t="str">
        <f>_xlfn.IFNA(VLOOKUP(F561,الاوردرات!$B$1:$C$600,2,0),"")</f>
        <v/>
      </c>
      <c r="K561" s="52"/>
      <c r="M561" s="105" t="str">
        <f>IF(G561="","",_xlfn.IFNA((VLOOKUP(G561,help!L:M,2,0))*H561,_xlfn.IFNA((VLOOKUP(G561,help!P:Q,2,0))*H561,"غير مسجلة في المشتريات")))</f>
        <v/>
      </c>
    </row>
    <row r="562" spans="2:13" hidden="1" x14ac:dyDescent="0.25">
      <c r="B562" s="13">
        <f>COUNTIFS($G$3:G562,'تقرير استهلاك خامات'!$D$4)</f>
        <v>2</v>
      </c>
      <c r="C562" s="13">
        <f>COUNTIFS($F$3:F562,'تقرير منتج تام'!$E$4)</f>
        <v>10</v>
      </c>
      <c r="D562" s="37"/>
      <c r="E562" s="38"/>
      <c r="F562" s="37"/>
      <c r="G562" s="39"/>
      <c r="H562" s="40"/>
      <c r="I562" s="107" t="str">
        <f>IF(G562="","",_xlfn.IFNA(VLOOKUP(G562,'سجل المشتريات'!F:N,8,0),"غير مسجلة في المشتريات"))</f>
        <v/>
      </c>
      <c r="J562" s="26" t="str">
        <f>_xlfn.IFNA(VLOOKUP(F562,الاوردرات!$B$1:$C$600,2,0),"")</f>
        <v/>
      </c>
      <c r="K562" s="52"/>
      <c r="M562" s="105" t="str">
        <f>IF(G562="","",_xlfn.IFNA((VLOOKUP(G562,help!L:M,2,0))*H562,_xlfn.IFNA((VLOOKUP(G562,help!P:Q,2,0))*H562,"غير مسجلة في المشتريات")))</f>
        <v/>
      </c>
    </row>
    <row r="563" spans="2:13" hidden="1" x14ac:dyDescent="0.25">
      <c r="B563" s="13">
        <f>COUNTIFS($G$3:G563,'تقرير استهلاك خامات'!$D$4)</f>
        <v>2</v>
      </c>
      <c r="C563" s="13">
        <f>COUNTIFS($F$3:F563,'تقرير منتج تام'!$E$4)</f>
        <v>10</v>
      </c>
      <c r="D563" s="37"/>
      <c r="E563" s="38"/>
      <c r="F563" s="37"/>
      <c r="G563" s="39"/>
      <c r="H563" s="40"/>
      <c r="I563" s="107" t="str">
        <f>IF(G563="","",_xlfn.IFNA(VLOOKUP(G563,'سجل المشتريات'!F:N,8,0),"غير مسجلة في المشتريات"))</f>
        <v/>
      </c>
      <c r="J563" s="26" t="str">
        <f>_xlfn.IFNA(VLOOKUP(F563,الاوردرات!$B$1:$C$600,2,0),"")</f>
        <v/>
      </c>
      <c r="K563" s="52"/>
      <c r="M563" s="105" t="str">
        <f>IF(G563="","",_xlfn.IFNA((VLOOKUP(G563,help!L:M,2,0))*H563,_xlfn.IFNA((VLOOKUP(G563,help!P:Q,2,0))*H563,"غير مسجلة في المشتريات")))</f>
        <v/>
      </c>
    </row>
    <row r="564" spans="2:13" hidden="1" x14ac:dyDescent="0.25">
      <c r="B564" s="13">
        <f>COUNTIFS($G$3:G564,'تقرير استهلاك خامات'!$D$4)</f>
        <v>2</v>
      </c>
      <c r="C564" s="13">
        <f>COUNTIFS($F$3:F564,'تقرير منتج تام'!$E$4)</f>
        <v>10</v>
      </c>
      <c r="D564" s="37"/>
      <c r="E564" s="38"/>
      <c r="F564" s="37"/>
      <c r="G564" s="39"/>
      <c r="H564" s="40"/>
      <c r="I564" s="107" t="str">
        <f>IF(G564="","",_xlfn.IFNA(VLOOKUP(G564,'سجل المشتريات'!F:N,8,0),"غير مسجلة في المشتريات"))</f>
        <v/>
      </c>
      <c r="J564" s="26" t="str">
        <f>_xlfn.IFNA(VLOOKUP(F564,الاوردرات!$B$1:$C$600,2,0),"")</f>
        <v/>
      </c>
      <c r="K564" s="52"/>
      <c r="M564" s="105" t="str">
        <f>IF(G564="","",_xlfn.IFNA((VLOOKUP(G564,help!L:M,2,0))*H564,_xlfn.IFNA((VLOOKUP(G564,help!P:Q,2,0))*H564,"غير مسجلة في المشتريات")))</f>
        <v/>
      </c>
    </row>
    <row r="565" spans="2:13" hidden="1" x14ac:dyDescent="0.25">
      <c r="B565" s="13">
        <f>COUNTIFS($G$3:G565,'تقرير استهلاك خامات'!$D$4)</f>
        <v>2</v>
      </c>
      <c r="C565" s="13">
        <f>COUNTIFS($F$3:F565,'تقرير منتج تام'!$E$4)</f>
        <v>10</v>
      </c>
      <c r="D565" s="37"/>
      <c r="E565" s="38"/>
      <c r="F565" s="37"/>
      <c r="G565" s="39"/>
      <c r="H565" s="40"/>
      <c r="I565" s="107" t="str">
        <f>IF(G565="","",_xlfn.IFNA(VLOOKUP(G565,'سجل المشتريات'!F:N,8,0),"غير مسجلة في المشتريات"))</f>
        <v/>
      </c>
      <c r="J565" s="26" t="str">
        <f>_xlfn.IFNA(VLOOKUP(F565,الاوردرات!$B$1:$C$600,2,0),"")</f>
        <v/>
      </c>
      <c r="K565" s="52"/>
      <c r="M565" s="105" t="str">
        <f>IF(G565="","",_xlfn.IFNA((VLOOKUP(G565,help!L:M,2,0))*H565,_xlfn.IFNA((VLOOKUP(G565,help!P:Q,2,0))*H565,"غير مسجلة في المشتريات")))</f>
        <v/>
      </c>
    </row>
    <row r="566" spans="2:13" hidden="1" x14ac:dyDescent="0.25">
      <c r="B566" s="13">
        <f>COUNTIFS($G$3:G566,'تقرير استهلاك خامات'!$D$4)</f>
        <v>2</v>
      </c>
      <c r="C566" s="13">
        <f>COUNTIFS($F$3:F566,'تقرير منتج تام'!$E$4)</f>
        <v>10</v>
      </c>
      <c r="D566" s="37"/>
      <c r="E566" s="38"/>
      <c r="F566" s="37"/>
      <c r="G566" s="39"/>
      <c r="H566" s="40"/>
      <c r="I566" s="107" t="str">
        <f>IF(G566="","",_xlfn.IFNA(VLOOKUP(G566,'سجل المشتريات'!F:N,8,0),"غير مسجلة في المشتريات"))</f>
        <v/>
      </c>
      <c r="J566" s="26" t="str">
        <f>_xlfn.IFNA(VLOOKUP(F566,الاوردرات!$B$1:$C$600,2,0),"")</f>
        <v/>
      </c>
      <c r="K566" s="52"/>
      <c r="M566" s="105" t="str">
        <f>IF(G566="","",_xlfn.IFNA((VLOOKUP(G566,help!L:M,2,0))*H566,_xlfn.IFNA((VLOOKUP(G566,help!P:Q,2,0))*H566,"غير مسجلة في المشتريات")))</f>
        <v/>
      </c>
    </row>
    <row r="567" spans="2:13" hidden="1" x14ac:dyDescent="0.25">
      <c r="B567" s="13">
        <f>COUNTIFS($G$3:G567,'تقرير استهلاك خامات'!$D$4)</f>
        <v>2</v>
      </c>
      <c r="C567" s="13">
        <f>COUNTIFS($F$3:F567,'تقرير منتج تام'!$E$4)</f>
        <v>10</v>
      </c>
      <c r="D567" s="37"/>
      <c r="E567" s="38"/>
      <c r="F567" s="37"/>
      <c r="G567" s="39"/>
      <c r="H567" s="40"/>
      <c r="I567" s="107" t="str">
        <f>IF(G567="","",_xlfn.IFNA(VLOOKUP(G567,'سجل المشتريات'!F:N,8,0),"غير مسجلة في المشتريات"))</f>
        <v/>
      </c>
      <c r="J567" s="26" t="str">
        <f>_xlfn.IFNA(VLOOKUP(F567,الاوردرات!$B$1:$C$600,2,0),"")</f>
        <v/>
      </c>
      <c r="K567" s="52"/>
      <c r="M567" s="105" t="str">
        <f>IF(G567="","",_xlfn.IFNA((VLOOKUP(G567,help!L:M,2,0))*H567,_xlfn.IFNA((VLOOKUP(G567,help!P:Q,2,0))*H567,"غير مسجلة في المشتريات")))</f>
        <v/>
      </c>
    </row>
    <row r="568" spans="2:13" hidden="1" x14ac:dyDescent="0.25">
      <c r="B568" s="13">
        <f>COUNTIFS($G$3:G568,'تقرير استهلاك خامات'!$D$4)</f>
        <v>2</v>
      </c>
      <c r="C568" s="13">
        <f>COUNTIFS($F$3:F568,'تقرير منتج تام'!$E$4)</f>
        <v>10</v>
      </c>
      <c r="D568" s="37"/>
      <c r="E568" s="38"/>
      <c r="F568" s="37"/>
      <c r="G568" s="39"/>
      <c r="H568" s="40"/>
      <c r="I568" s="107" t="str">
        <f>IF(G568="","",_xlfn.IFNA(VLOOKUP(G568,'سجل المشتريات'!F:N,8,0),"غير مسجلة في المشتريات"))</f>
        <v/>
      </c>
      <c r="J568" s="26" t="str">
        <f>_xlfn.IFNA(VLOOKUP(F568,الاوردرات!$B$1:$C$600,2,0),"")</f>
        <v/>
      </c>
      <c r="K568" s="52"/>
      <c r="M568" s="105" t="str">
        <f>IF(G568="","",_xlfn.IFNA((VLOOKUP(G568,help!L:M,2,0))*H568,_xlfn.IFNA((VLOOKUP(G568,help!P:Q,2,0))*H568,"غير مسجلة في المشتريات")))</f>
        <v/>
      </c>
    </row>
    <row r="569" spans="2:13" hidden="1" x14ac:dyDescent="0.25">
      <c r="B569" s="13">
        <f>COUNTIFS($G$3:G569,'تقرير استهلاك خامات'!$D$4)</f>
        <v>2</v>
      </c>
      <c r="C569" s="13">
        <f>COUNTIFS($F$3:F569,'تقرير منتج تام'!$E$4)</f>
        <v>10</v>
      </c>
      <c r="D569" s="37"/>
      <c r="E569" s="38"/>
      <c r="F569" s="37"/>
      <c r="G569" s="39"/>
      <c r="H569" s="40"/>
      <c r="I569" s="107" t="str">
        <f>IF(G569="","",_xlfn.IFNA(VLOOKUP(G569,'سجل المشتريات'!F:N,8,0),"غير مسجلة في المشتريات"))</f>
        <v/>
      </c>
      <c r="J569" s="26" t="str">
        <f>_xlfn.IFNA(VLOOKUP(F569,الاوردرات!$B$1:$C$600,2,0),"")</f>
        <v/>
      </c>
      <c r="K569" s="52"/>
      <c r="M569" s="105" t="str">
        <f>IF(G569="","",_xlfn.IFNA((VLOOKUP(G569,help!L:M,2,0))*H569,_xlfn.IFNA((VLOOKUP(G569,help!P:Q,2,0))*H569,"غير مسجلة في المشتريات")))</f>
        <v/>
      </c>
    </row>
    <row r="570" spans="2:13" hidden="1" x14ac:dyDescent="0.25">
      <c r="B570" s="13">
        <f>COUNTIFS($G$3:G570,'تقرير استهلاك خامات'!$D$4)</f>
        <v>2</v>
      </c>
      <c r="C570" s="13">
        <f>COUNTIFS($F$3:F570,'تقرير منتج تام'!$E$4)</f>
        <v>10</v>
      </c>
      <c r="D570" s="37"/>
      <c r="E570" s="38"/>
      <c r="F570" s="37"/>
      <c r="G570" s="39"/>
      <c r="H570" s="40"/>
      <c r="I570" s="107" t="str">
        <f>IF(G570="","",_xlfn.IFNA(VLOOKUP(G570,'سجل المشتريات'!F:N,8,0),"غير مسجلة في المشتريات"))</f>
        <v/>
      </c>
      <c r="J570" s="26" t="str">
        <f>_xlfn.IFNA(VLOOKUP(F570,الاوردرات!$B$1:$C$600,2,0),"")</f>
        <v/>
      </c>
      <c r="K570" s="52"/>
      <c r="M570" s="105" t="str">
        <f>IF(G570="","",_xlfn.IFNA((VLOOKUP(G570,help!L:M,2,0))*H570,_xlfn.IFNA((VLOOKUP(G570,help!P:Q,2,0))*H570,"غير مسجلة في المشتريات")))</f>
        <v/>
      </c>
    </row>
    <row r="571" spans="2:13" hidden="1" x14ac:dyDescent="0.25">
      <c r="B571" s="13">
        <f>COUNTIFS($G$3:G571,'تقرير استهلاك خامات'!$D$4)</f>
        <v>2</v>
      </c>
      <c r="C571" s="13">
        <f>COUNTIFS($F$3:F571,'تقرير منتج تام'!$E$4)</f>
        <v>10</v>
      </c>
      <c r="D571" s="37"/>
      <c r="E571" s="38"/>
      <c r="F571" s="37"/>
      <c r="G571" s="39"/>
      <c r="H571" s="40"/>
      <c r="I571" s="107" t="str">
        <f>IF(G571="","",_xlfn.IFNA(VLOOKUP(G571,'سجل المشتريات'!F:N,8,0),"غير مسجلة في المشتريات"))</f>
        <v/>
      </c>
      <c r="J571" s="26" t="str">
        <f>_xlfn.IFNA(VLOOKUP(F571,الاوردرات!$B$1:$C$600,2,0),"")</f>
        <v/>
      </c>
      <c r="K571" s="52"/>
      <c r="M571" s="105" t="str">
        <f>IF(G571="","",_xlfn.IFNA((VLOOKUP(G571,help!L:M,2,0))*H571,_xlfn.IFNA((VLOOKUP(G571,help!P:Q,2,0))*H571,"غير مسجلة في المشتريات")))</f>
        <v/>
      </c>
    </row>
    <row r="572" spans="2:13" hidden="1" x14ac:dyDescent="0.25">
      <c r="B572" s="13">
        <f>COUNTIFS($G$3:G572,'تقرير استهلاك خامات'!$D$4)</f>
        <v>2</v>
      </c>
      <c r="C572" s="13">
        <f>COUNTIFS($F$3:F572,'تقرير منتج تام'!$E$4)</f>
        <v>10</v>
      </c>
      <c r="D572" s="37"/>
      <c r="E572" s="38"/>
      <c r="F572" s="37"/>
      <c r="G572" s="39"/>
      <c r="H572" s="40"/>
      <c r="I572" s="107" t="str">
        <f>IF(G572="","",_xlfn.IFNA(VLOOKUP(G572,'سجل المشتريات'!F:N,8,0),"غير مسجلة في المشتريات"))</f>
        <v/>
      </c>
      <c r="J572" s="26" t="str">
        <f>_xlfn.IFNA(VLOOKUP(F572,الاوردرات!$B$1:$C$600,2,0),"")</f>
        <v/>
      </c>
      <c r="K572" s="52"/>
      <c r="M572" s="105" t="str">
        <f>IF(G572="","",_xlfn.IFNA((VLOOKUP(G572,help!L:M,2,0))*H572,_xlfn.IFNA((VLOOKUP(G572,help!P:Q,2,0))*H572,"غير مسجلة في المشتريات")))</f>
        <v/>
      </c>
    </row>
    <row r="573" spans="2:13" hidden="1" x14ac:dyDescent="0.25">
      <c r="B573" s="13">
        <f>COUNTIFS($G$3:G573,'تقرير استهلاك خامات'!$D$4)</f>
        <v>2</v>
      </c>
      <c r="C573" s="13">
        <f>COUNTIFS($F$3:F573,'تقرير منتج تام'!$E$4)</f>
        <v>10</v>
      </c>
      <c r="D573" s="37"/>
      <c r="E573" s="38"/>
      <c r="F573" s="37"/>
      <c r="G573" s="39"/>
      <c r="H573" s="40"/>
      <c r="I573" s="107" t="str">
        <f>IF(G573="","",_xlfn.IFNA(VLOOKUP(G573,'سجل المشتريات'!F:N,8,0),"غير مسجلة في المشتريات"))</f>
        <v/>
      </c>
      <c r="J573" s="26" t="str">
        <f>_xlfn.IFNA(VLOOKUP(F573,الاوردرات!$B$1:$C$600,2,0),"")</f>
        <v/>
      </c>
      <c r="K573" s="52"/>
      <c r="M573" s="105" t="str">
        <f>IF(G573="","",_xlfn.IFNA((VLOOKUP(G573,help!L:M,2,0))*H573,_xlfn.IFNA((VLOOKUP(G573,help!P:Q,2,0))*H573,"غير مسجلة في المشتريات")))</f>
        <v/>
      </c>
    </row>
    <row r="574" spans="2:13" hidden="1" x14ac:dyDescent="0.25">
      <c r="B574" s="13">
        <f>COUNTIFS($G$3:G574,'تقرير استهلاك خامات'!$D$4)</f>
        <v>2</v>
      </c>
      <c r="C574" s="13">
        <f>COUNTIFS($F$3:F574,'تقرير منتج تام'!$E$4)</f>
        <v>10</v>
      </c>
      <c r="D574" s="37"/>
      <c r="E574" s="38"/>
      <c r="F574" s="37"/>
      <c r="G574" s="39"/>
      <c r="H574" s="40"/>
      <c r="I574" s="107" t="str">
        <f>IF(G574="","",_xlfn.IFNA(VLOOKUP(G574,'سجل المشتريات'!F:N,8,0),"غير مسجلة في المشتريات"))</f>
        <v/>
      </c>
      <c r="J574" s="26" t="str">
        <f>_xlfn.IFNA(VLOOKUP(F574,الاوردرات!$B$1:$C$600,2,0),"")</f>
        <v/>
      </c>
      <c r="K574" s="52"/>
      <c r="M574" s="105" t="str">
        <f>IF(G574="","",_xlfn.IFNA((VLOOKUP(G574,help!L:M,2,0))*H574,_xlfn.IFNA((VLOOKUP(G574,help!P:Q,2,0))*H574,"غير مسجلة في المشتريات")))</f>
        <v/>
      </c>
    </row>
    <row r="575" spans="2:13" hidden="1" x14ac:dyDescent="0.25">
      <c r="B575" s="13">
        <f>COUNTIFS($G$3:G575,'تقرير استهلاك خامات'!$D$4)</f>
        <v>2</v>
      </c>
      <c r="C575" s="13">
        <f>COUNTIFS($F$3:F575,'تقرير منتج تام'!$E$4)</f>
        <v>10</v>
      </c>
      <c r="D575" s="37"/>
      <c r="E575" s="38"/>
      <c r="F575" s="37"/>
      <c r="G575" s="39"/>
      <c r="H575" s="40"/>
      <c r="I575" s="107" t="str">
        <f>IF(G575="","",_xlfn.IFNA(VLOOKUP(G575,'سجل المشتريات'!F:N,8,0),"غير مسجلة في المشتريات"))</f>
        <v/>
      </c>
      <c r="J575" s="26" t="str">
        <f>_xlfn.IFNA(VLOOKUP(F575,الاوردرات!$B$1:$C$600,2,0),"")</f>
        <v/>
      </c>
      <c r="K575" s="52"/>
      <c r="M575" s="105" t="str">
        <f>IF(G575="","",_xlfn.IFNA((VLOOKUP(G575,help!L:M,2,0))*H575,_xlfn.IFNA((VLOOKUP(G575,help!P:Q,2,0))*H575,"غير مسجلة في المشتريات")))</f>
        <v/>
      </c>
    </row>
    <row r="576" spans="2:13" hidden="1" x14ac:dyDescent="0.25">
      <c r="B576" s="13">
        <f>COUNTIFS($G$3:G576,'تقرير استهلاك خامات'!$D$4)</f>
        <v>2</v>
      </c>
      <c r="C576" s="13">
        <f>COUNTIFS($F$3:F576,'تقرير منتج تام'!$E$4)</f>
        <v>10</v>
      </c>
      <c r="D576" s="37"/>
      <c r="E576" s="38"/>
      <c r="F576" s="37"/>
      <c r="G576" s="39"/>
      <c r="H576" s="40"/>
      <c r="I576" s="107" t="str">
        <f>IF(G576="","",_xlfn.IFNA(VLOOKUP(G576,'سجل المشتريات'!F:N,8,0),"غير مسجلة في المشتريات"))</f>
        <v/>
      </c>
      <c r="J576" s="26" t="str">
        <f>_xlfn.IFNA(VLOOKUP(F576,الاوردرات!$B$1:$C$600,2,0),"")</f>
        <v/>
      </c>
      <c r="K576" s="52"/>
      <c r="M576" s="105" t="str">
        <f>IF(G576="","",_xlfn.IFNA((VLOOKUP(G576,help!L:M,2,0))*H576,_xlfn.IFNA((VLOOKUP(G576,help!P:Q,2,0))*H576,"غير مسجلة في المشتريات")))</f>
        <v/>
      </c>
    </row>
    <row r="577" spans="2:13" hidden="1" x14ac:dyDescent="0.25">
      <c r="B577" s="13">
        <f>COUNTIFS($G$3:G577,'تقرير استهلاك خامات'!$D$4)</f>
        <v>2</v>
      </c>
      <c r="C577" s="13">
        <f>COUNTIFS($F$3:F577,'تقرير منتج تام'!$E$4)</f>
        <v>10</v>
      </c>
      <c r="D577" s="37"/>
      <c r="E577" s="38"/>
      <c r="F577" s="37"/>
      <c r="G577" s="39"/>
      <c r="H577" s="40"/>
      <c r="I577" s="107" t="str">
        <f>IF(G577="","",_xlfn.IFNA(VLOOKUP(G577,'سجل المشتريات'!F:N,8,0),"غير مسجلة في المشتريات"))</f>
        <v/>
      </c>
      <c r="J577" s="26" t="str">
        <f>_xlfn.IFNA(VLOOKUP(F577,الاوردرات!$B$1:$C$600,2,0),"")</f>
        <v/>
      </c>
      <c r="K577" s="52"/>
      <c r="M577" s="105" t="str">
        <f>IF(G577="","",_xlfn.IFNA((VLOOKUP(G577,help!L:M,2,0))*H577,_xlfn.IFNA((VLOOKUP(G577,help!P:Q,2,0))*H577,"غير مسجلة في المشتريات")))</f>
        <v/>
      </c>
    </row>
    <row r="578" spans="2:13" hidden="1" x14ac:dyDescent="0.25">
      <c r="B578" s="13">
        <f>COUNTIFS($G$3:G578,'تقرير استهلاك خامات'!$D$4)</f>
        <v>2</v>
      </c>
      <c r="C578" s="13">
        <f>COUNTIFS($F$3:F578,'تقرير منتج تام'!$E$4)</f>
        <v>10</v>
      </c>
      <c r="D578" s="37"/>
      <c r="E578" s="38"/>
      <c r="F578" s="37"/>
      <c r="G578" s="39"/>
      <c r="H578" s="40"/>
      <c r="I578" s="107" t="str">
        <f>IF(G578="","",_xlfn.IFNA(VLOOKUP(G578,'سجل المشتريات'!F:N,8,0),"غير مسجلة في المشتريات"))</f>
        <v/>
      </c>
      <c r="J578" s="26" t="str">
        <f>_xlfn.IFNA(VLOOKUP(F578,الاوردرات!$B$1:$C$600,2,0),"")</f>
        <v/>
      </c>
      <c r="K578" s="52"/>
      <c r="M578" s="105" t="str">
        <f>IF(G578="","",_xlfn.IFNA((VLOOKUP(G578,help!L:M,2,0))*H578,_xlfn.IFNA((VLOOKUP(G578,help!P:Q,2,0))*H578,"غير مسجلة في المشتريات")))</f>
        <v/>
      </c>
    </row>
    <row r="579" spans="2:13" hidden="1" x14ac:dyDescent="0.25">
      <c r="B579" s="13">
        <f>COUNTIFS($G$3:G579,'تقرير استهلاك خامات'!$D$4)</f>
        <v>2</v>
      </c>
      <c r="C579" s="13">
        <f>COUNTIFS($F$3:F579,'تقرير منتج تام'!$E$4)</f>
        <v>10</v>
      </c>
      <c r="D579" s="37"/>
      <c r="E579" s="38"/>
      <c r="F579" s="37"/>
      <c r="G579" s="39"/>
      <c r="H579" s="40"/>
      <c r="I579" s="107" t="str">
        <f>IF(G579="","",_xlfn.IFNA(VLOOKUP(G579,'سجل المشتريات'!F:N,8,0),"غير مسجلة في المشتريات"))</f>
        <v/>
      </c>
      <c r="J579" s="26" t="str">
        <f>_xlfn.IFNA(VLOOKUP(F579,الاوردرات!$B$1:$C$600,2,0),"")</f>
        <v/>
      </c>
      <c r="K579" s="52"/>
      <c r="M579" s="105" t="str">
        <f>IF(G579="","",_xlfn.IFNA((VLOOKUP(G579,help!L:M,2,0))*H579,_xlfn.IFNA((VLOOKUP(G579,help!P:Q,2,0))*H579,"غير مسجلة في المشتريات")))</f>
        <v/>
      </c>
    </row>
    <row r="580" spans="2:13" hidden="1" x14ac:dyDescent="0.25">
      <c r="B580" s="13">
        <f>COUNTIFS($G$3:G580,'تقرير استهلاك خامات'!$D$4)</f>
        <v>2</v>
      </c>
      <c r="C580" s="13">
        <f>COUNTIFS($F$3:F580,'تقرير منتج تام'!$E$4)</f>
        <v>10</v>
      </c>
      <c r="D580" s="37"/>
      <c r="E580" s="38"/>
      <c r="F580" s="37"/>
      <c r="G580" s="39"/>
      <c r="H580" s="40"/>
      <c r="I580" s="107" t="str">
        <f>IF(G580="","",_xlfn.IFNA(VLOOKUP(G580,'سجل المشتريات'!F:N,8,0),"غير مسجلة في المشتريات"))</f>
        <v/>
      </c>
      <c r="J580" s="26" t="str">
        <f>_xlfn.IFNA(VLOOKUP(F580,الاوردرات!$B$1:$C$600,2,0),"")</f>
        <v/>
      </c>
      <c r="K580" s="52"/>
      <c r="M580" s="105" t="str">
        <f>IF(G580="","",_xlfn.IFNA((VLOOKUP(G580,help!L:M,2,0))*H580,_xlfn.IFNA((VLOOKUP(G580,help!P:Q,2,0))*H580,"غير مسجلة في المشتريات")))</f>
        <v/>
      </c>
    </row>
    <row r="581" spans="2:13" hidden="1" x14ac:dyDescent="0.25">
      <c r="B581" s="13">
        <f>COUNTIFS($G$3:G581,'تقرير استهلاك خامات'!$D$4)</f>
        <v>2</v>
      </c>
      <c r="C581" s="13">
        <f>COUNTIFS($F$3:F581,'تقرير منتج تام'!$E$4)</f>
        <v>10</v>
      </c>
      <c r="D581" s="37"/>
      <c r="E581" s="38"/>
      <c r="F581" s="37"/>
      <c r="G581" s="39"/>
      <c r="H581" s="40"/>
      <c r="I581" s="107" t="str">
        <f>IF(G581="","",_xlfn.IFNA(VLOOKUP(G581,'سجل المشتريات'!F:N,8,0),"غير مسجلة في المشتريات"))</f>
        <v/>
      </c>
      <c r="J581" s="26" t="str">
        <f>_xlfn.IFNA(VLOOKUP(F581,الاوردرات!$B$1:$C$600,2,0),"")</f>
        <v/>
      </c>
      <c r="K581" s="52"/>
      <c r="M581" s="105" t="str">
        <f>IF(G581="","",_xlfn.IFNA((VLOOKUP(G581,help!L:M,2,0))*H581,_xlfn.IFNA((VLOOKUP(G581,help!P:Q,2,0))*H581,"غير مسجلة في المشتريات")))</f>
        <v/>
      </c>
    </row>
    <row r="582" spans="2:13" hidden="1" x14ac:dyDescent="0.25">
      <c r="B582" s="13">
        <f>COUNTIFS($G$3:G582,'تقرير استهلاك خامات'!$D$4)</f>
        <v>2</v>
      </c>
      <c r="C582" s="13">
        <f>COUNTIFS($F$3:F582,'تقرير منتج تام'!$E$4)</f>
        <v>10</v>
      </c>
      <c r="D582" s="37"/>
      <c r="E582" s="38"/>
      <c r="F582" s="37"/>
      <c r="G582" s="39"/>
      <c r="H582" s="40"/>
      <c r="I582" s="107" t="str">
        <f>IF(G582="","",_xlfn.IFNA(VLOOKUP(G582,'سجل المشتريات'!F:N,8,0),"غير مسجلة في المشتريات"))</f>
        <v/>
      </c>
      <c r="J582" s="26" t="str">
        <f>_xlfn.IFNA(VLOOKUP(F582,الاوردرات!$B$1:$C$600,2,0),"")</f>
        <v/>
      </c>
      <c r="K582" s="52"/>
      <c r="M582" s="105" t="str">
        <f>IF(G582="","",_xlfn.IFNA((VLOOKUP(G582,help!L:M,2,0))*H582,_xlfn.IFNA((VLOOKUP(G582,help!P:Q,2,0))*H582,"غير مسجلة في المشتريات")))</f>
        <v/>
      </c>
    </row>
    <row r="583" spans="2:13" hidden="1" x14ac:dyDescent="0.25">
      <c r="B583" s="13">
        <f>COUNTIFS($G$3:G583,'تقرير استهلاك خامات'!$D$4)</f>
        <v>2</v>
      </c>
      <c r="C583" s="13">
        <f>COUNTIFS($F$3:F583,'تقرير منتج تام'!$E$4)</f>
        <v>10</v>
      </c>
      <c r="D583" s="37"/>
      <c r="E583" s="38"/>
      <c r="F583" s="37"/>
      <c r="G583" s="39"/>
      <c r="H583" s="40"/>
      <c r="I583" s="107" t="str">
        <f>IF(G583="","",_xlfn.IFNA(VLOOKUP(G583,'سجل المشتريات'!F:N,8,0),"غير مسجلة في المشتريات"))</f>
        <v/>
      </c>
      <c r="J583" s="26" t="str">
        <f>_xlfn.IFNA(VLOOKUP(F583,الاوردرات!$B$1:$C$600,2,0),"")</f>
        <v/>
      </c>
      <c r="K583" s="52"/>
      <c r="M583" s="105" t="str">
        <f>IF(G583="","",_xlfn.IFNA((VLOOKUP(G583,help!L:M,2,0))*H583,_xlfn.IFNA((VLOOKUP(G583,help!P:Q,2,0))*H583,"غير مسجلة في المشتريات")))</f>
        <v/>
      </c>
    </row>
    <row r="584" spans="2:13" hidden="1" x14ac:dyDescent="0.25">
      <c r="B584" s="13">
        <f>COUNTIFS($G$3:G584,'تقرير استهلاك خامات'!$D$4)</f>
        <v>2</v>
      </c>
      <c r="C584" s="13">
        <f>COUNTIFS($F$3:F584,'تقرير منتج تام'!$E$4)</f>
        <v>10</v>
      </c>
      <c r="D584" s="37"/>
      <c r="E584" s="38"/>
      <c r="F584" s="37"/>
      <c r="G584" s="39"/>
      <c r="H584" s="40"/>
      <c r="I584" s="107" t="str">
        <f>IF(G584="","",_xlfn.IFNA(VLOOKUP(G584,'سجل المشتريات'!F:N,8,0),"غير مسجلة في المشتريات"))</f>
        <v/>
      </c>
      <c r="J584" s="26" t="str">
        <f>_xlfn.IFNA(VLOOKUP(F584,الاوردرات!$B$1:$C$600,2,0),"")</f>
        <v/>
      </c>
      <c r="K584" s="52"/>
      <c r="M584" s="105" t="str">
        <f>IF(G584="","",_xlfn.IFNA((VLOOKUP(G584,help!L:M,2,0))*H584,_xlfn.IFNA((VLOOKUP(G584,help!P:Q,2,0))*H584,"غير مسجلة في المشتريات")))</f>
        <v/>
      </c>
    </row>
    <row r="585" spans="2:13" hidden="1" x14ac:dyDescent="0.25">
      <c r="B585" s="13">
        <f>COUNTIFS($G$3:G585,'تقرير استهلاك خامات'!$D$4)</f>
        <v>2</v>
      </c>
      <c r="C585" s="13">
        <f>COUNTIFS($F$3:F585,'تقرير منتج تام'!$E$4)</f>
        <v>10</v>
      </c>
      <c r="D585" s="37"/>
      <c r="E585" s="38"/>
      <c r="F585" s="37"/>
      <c r="G585" s="39"/>
      <c r="H585" s="40"/>
      <c r="I585" s="107" t="str">
        <f>IF(G585="","",_xlfn.IFNA(VLOOKUP(G585,'سجل المشتريات'!F:N,8,0),"غير مسجلة في المشتريات"))</f>
        <v/>
      </c>
      <c r="J585" s="26" t="str">
        <f>_xlfn.IFNA(VLOOKUP(F585,الاوردرات!$B$1:$C$600,2,0),"")</f>
        <v/>
      </c>
      <c r="K585" s="52"/>
      <c r="M585" s="105" t="str">
        <f>IF(G585="","",_xlfn.IFNA((VLOOKUP(G585,help!L:M,2,0))*H585,_xlfn.IFNA((VLOOKUP(G585,help!P:Q,2,0))*H585,"غير مسجلة في المشتريات")))</f>
        <v/>
      </c>
    </row>
    <row r="586" spans="2:13" hidden="1" x14ac:dyDescent="0.25">
      <c r="B586" s="13">
        <f>COUNTIFS($G$3:G586,'تقرير استهلاك خامات'!$D$4)</f>
        <v>2</v>
      </c>
      <c r="C586" s="13">
        <f>COUNTIFS($F$3:F586,'تقرير منتج تام'!$E$4)</f>
        <v>10</v>
      </c>
      <c r="D586" s="37"/>
      <c r="E586" s="38"/>
      <c r="F586" s="37"/>
      <c r="G586" s="39"/>
      <c r="H586" s="40"/>
      <c r="I586" s="107" t="str">
        <f>IF(G586="","",_xlfn.IFNA(VLOOKUP(G586,'سجل المشتريات'!F:N,8,0),"غير مسجلة في المشتريات"))</f>
        <v/>
      </c>
      <c r="J586" s="26" t="str">
        <f>_xlfn.IFNA(VLOOKUP(F586,الاوردرات!$B$1:$C$600,2,0),"")</f>
        <v/>
      </c>
      <c r="K586" s="52"/>
      <c r="M586" s="105" t="str">
        <f>IF(G586="","",_xlfn.IFNA((VLOOKUP(G586,help!L:M,2,0))*H586,_xlfn.IFNA((VLOOKUP(G586,help!P:Q,2,0))*H586,"غير مسجلة في المشتريات")))</f>
        <v/>
      </c>
    </row>
    <row r="587" spans="2:13" hidden="1" x14ac:dyDescent="0.25">
      <c r="B587" s="13">
        <f>COUNTIFS($G$3:G587,'تقرير استهلاك خامات'!$D$4)</f>
        <v>2</v>
      </c>
      <c r="C587" s="13">
        <f>COUNTIFS($F$3:F587,'تقرير منتج تام'!$E$4)</f>
        <v>10</v>
      </c>
      <c r="D587" s="37"/>
      <c r="E587" s="38"/>
      <c r="F587" s="37"/>
      <c r="G587" s="39"/>
      <c r="H587" s="40"/>
      <c r="I587" s="107" t="str">
        <f>IF(G587="","",_xlfn.IFNA(VLOOKUP(G587,'سجل المشتريات'!F:N,8,0),"غير مسجلة في المشتريات"))</f>
        <v/>
      </c>
      <c r="J587" s="26" t="str">
        <f>_xlfn.IFNA(VLOOKUP(F587,الاوردرات!$B$1:$C$600,2,0),"")</f>
        <v/>
      </c>
      <c r="K587" s="52"/>
      <c r="M587" s="105" t="str">
        <f>IF(G587="","",_xlfn.IFNA((VLOOKUP(G587,help!L:M,2,0))*H587,_xlfn.IFNA((VLOOKUP(G587,help!P:Q,2,0))*H587,"غير مسجلة في المشتريات")))</f>
        <v/>
      </c>
    </row>
    <row r="588" spans="2:13" hidden="1" x14ac:dyDescent="0.25">
      <c r="B588" s="13">
        <f>COUNTIFS($G$3:G588,'تقرير استهلاك خامات'!$D$4)</f>
        <v>2</v>
      </c>
      <c r="C588" s="13">
        <f>COUNTIFS($F$3:F588,'تقرير منتج تام'!$E$4)</f>
        <v>10</v>
      </c>
      <c r="D588" s="37"/>
      <c r="E588" s="38"/>
      <c r="F588" s="37"/>
      <c r="G588" s="39"/>
      <c r="H588" s="40"/>
      <c r="I588" s="107" t="str">
        <f>IF(G588="","",_xlfn.IFNA(VLOOKUP(G588,'سجل المشتريات'!F:N,8,0),"غير مسجلة في المشتريات"))</f>
        <v/>
      </c>
      <c r="J588" s="26" t="str">
        <f>_xlfn.IFNA(VLOOKUP(F588,الاوردرات!$B$1:$C$600,2,0),"")</f>
        <v/>
      </c>
      <c r="K588" s="52"/>
      <c r="M588" s="105" t="str">
        <f>IF(G588="","",_xlfn.IFNA((VLOOKUP(G588,help!L:M,2,0))*H588,_xlfn.IFNA((VLOOKUP(G588,help!P:Q,2,0))*H588,"غير مسجلة في المشتريات")))</f>
        <v/>
      </c>
    </row>
    <row r="589" spans="2:13" hidden="1" x14ac:dyDescent="0.25">
      <c r="B589" s="13">
        <f>COUNTIFS($G$3:G589,'تقرير استهلاك خامات'!$D$4)</f>
        <v>2</v>
      </c>
      <c r="C589" s="13">
        <f>COUNTIFS($F$3:F589,'تقرير منتج تام'!$E$4)</f>
        <v>10</v>
      </c>
      <c r="D589" s="37"/>
      <c r="E589" s="38"/>
      <c r="F589" s="37"/>
      <c r="G589" s="39"/>
      <c r="H589" s="40"/>
      <c r="I589" s="107" t="str">
        <f>IF(G589="","",_xlfn.IFNA(VLOOKUP(G589,'سجل المشتريات'!F:N,8,0),"غير مسجلة في المشتريات"))</f>
        <v/>
      </c>
      <c r="J589" s="26" t="str">
        <f>_xlfn.IFNA(VLOOKUP(F589,الاوردرات!$B$1:$C$600,2,0),"")</f>
        <v/>
      </c>
      <c r="K589" s="52"/>
      <c r="M589" s="105" t="str">
        <f>IF(G589="","",_xlfn.IFNA((VLOOKUP(G589,help!L:M,2,0))*H589,_xlfn.IFNA((VLOOKUP(G589,help!P:Q,2,0))*H589,"غير مسجلة في المشتريات")))</f>
        <v/>
      </c>
    </row>
    <row r="590" spans="2:13" hidden="1" x14ac:dyDescent="0.25">
      <c r="B590" s="13">
        <f>COUNTIFS($G$3:G590,'تقرير استهلاك خامات'!$D$4)</f>
        <v>2</v>
      </c>
      <c r="C590" s="13">
        <f>COUNTIFS($F$3:F590,'تقرير منتج تام'!$E$4)</f>
        <v>10</v>
      </c>
      <c r="D590" s="37"/>
      <c r="E590" s="38"/>
      <c r="F590" s="37"/>
      <c r="G590" s="39"/>
      <c r="H590" s="40"/>
      <c r="I590" s="107" t="str">
        <f>IF(G590="","",_xlfn.IFNA(VLOOKUP(G590,'سجل المشتريات'!F:N,8,0),"غير مسجلة في المشتريات"))</f>
        <v/>
      </c>
      <c r="J590" s="26" t="str">
        <f>_xlfn.IFNA(VLOOKUP(F590,الاوردرات!$B$1:$C$600,2,0),"")</f>
        <v/>
      </c>
      <c r="K590" s="52"/>
      <c r="M590" s="105" t="str">
        <f>IF(G590="","",_xlfn.IFNA((VLOOKUP(G590,help!L:M,2,0))*H590,_xlfn.IFNA((VLOOKUP(G590,help!P:Q,2,0))*H590,"غير مسجلة في المشتريات")))</f>
        <v/>
      </c>
    </row>
    <row r="591" spans="2:13" hidden="1" x14ac:dyDescent="0.25">
      <c r="B591" s="13">
        <f>COUNTIFS($G$3:G591,'تقرير استهلاك خامات'!$D$4)</f>
        <v>2</v>
      </c>
      <c r="C591" s="13">
        <f>COUNTIFS($F$3:F591,'تقرير منتج تام'!$E$4)</f>
        <v>10</v>
      </c>
      <c r="D591" s="37"/>
      <c r="E591" s="38"/>
      <c r="F591" s="37"/>
      <c r="G591" s="39"/>
      <c r="H591" s="40"/>
      <c r="I591" s="107" t="str">
        <f>IF(G591="","",_xlfn.IFNA(VLOOKUP(G591,'سجل المشتريات'!F:N,8,0),"غير مسجلة في المشتريات"))</f>
        <v/>
      </c>
      <c r="J591" s="26" t="str">
        <f>_xlfn.IFNA(VLOOKUP(F591,الاوردرات!$B$1:$C$600,2,0),"")</f>
        <v/>
      </c>
      <c r="K591" s="52"/>
      <c r="M591" s="105" t="str">
        <f>IF(G591="","",_xlfn.IFNA((VLOOKUP(G591,help!L:M,2,0))*H591,_xlfn.IFNA((VLOOKUP(G591,help!P:Q,2,0))*H591,"غير مسجلة في المشتريات")))</f>
        <v/>
      </c>
    </row>
    <row r="592" spans="2:13" hidden="1" x14ac:dyDescent="0.25">
      <c r="B592" s="13">
        <f>COUNTIFS($G$3:G592,'تقرير استهلاك خامات'!$D$4)</f>
        <v>2</v>
      </c>
      <c r="C592" s="13">
        <f>COUNTIFS($F$3:F592,'تقرير منتج تام'!$E$4)</f>
        <v>10</v>
      </c>
      <c r="D592" s="37"/>
      <c r="E592" s="38"/>
      <c r="F592" s="37"/>
      <c r="G592" s="39"/>
      <c r="H592" s="40"/>
      <c r="I592" s="107" t="str">
        <f>IF(G592="","",_xlfn.IFNA(VLOOKUP(G592,'سجل المشتريات'!F:N,8,0),"غير مسجلة في المشتريات"))</f>
        <v/>
      </c>
      <c r="J592" s="26" t="str">
        <f>_xlfn.IFNA(VLOOKUP(F592,الاوردرات!$B$1:$C$600,2,0),"")</f>
        <v/>
      </c>
      <c r="K592" s="52"/>
      <c r="M592" s="105" t="str">
        <f>IF(G592="","",_xlfn.IFNA((VLOOKUP(G592,help!L:M,2,0))*H592,_xlfn.IFNA((VLOOKUP(G592,help!P:Q,2,0))*H592,"غير مسجلة في المشتريات")))</f>
        <v/>
      </c>
    </row>
    <row r="593" spans="2:13" hidden="1" x14ac:dyDescent="0.25">
      <c r="B593" s="13">
        <f>COUNTIFS($G$3:G593,'تقرير استهلاك خامات'!$D$4)</f>
        <v>2</v>
      </c>
      <c r="C593" s="13">
        <f>COUNTIFS($F$3:F593,'تقرير منتج تام'!$E$4)</f>
        <v>10</v>
      </c>
      <c r="D593" s="37"/>
      <c r="E593" s="38"/>
      <c r="F593" s="37"/>
      <c r="G593" s="39"/>
      <c r="H593" s="40"/>
      <c r="I593" s="107" t="str">
        <f>IF(G593="","",_xlfn.IFNA(VLOOKUP(G593,'سجل المشتريات'!F:N,8,0),"غير مسجلة في المشتريات"))</f>
        <v/>
      </c>
      <c r="J593" s="26" t="str">
        <f>_xlfn.IFNA(VLOOKUP(F593,الاوردرات!$B$1:$C$600,2,0),"")</f>
        <v/>
      </c>
      <c r="K593" s="52"/>
      <c r="M593" s="105" t="str">
        <f>IF(G593="","",_xlfn.IFNA((VLOOKUP(G593,help!L:M,2,0))*H593,_xlfn.IFNA((VLOOKUP(G593,help!P:Q,2,0))*H593,"غير مسجلة في المشتريات")))</f>
        <v/>
      </c>
    </row>
    <row r="594" spans="2:13" hidden="1" x14ac:dyDescent="0.25">
      <c r="B594" s="13">
        <f>COUNTIFS($G$3:G594,'تقرير استهلاك خامات'!$D$4)</f>
        <v>2</v>
      </c>
      <c r="C594" s="13">
        <f>COUNTIFS($F$3:F594,'تقرير منتج تام'!$E$4)</f>
        <v>10</v>
      </c>
      <c r="D594" s="37"/>
      <c r="E594" s="38"/>
      <c r="F594" s="37"/>
      <c r="G594" s="39"/>
      <c r="H594" s="40"/>
      <c r="I594" s="107" t="str">
        <f>IF(G594="","",_xlfn.IFNA(VLOOKUP(G594,'سجل المشتريات'!F:N,8,0),"غير مسجلة في المشتريات"))</f>
        <v/>
      </c>
      <c r="J594" s="26" t="str">
        <f>_xlfn.IFNA(VLOOKUP(F594,الاوردرات!$B$1:$C$600,2,0),"")</f>
        <v/>
      </c>
      <c r="K594" s="52"/>
      <c r="M594" s="105" t="str">
        <f>IF(G594="","",_xlfn.IFNA((VLOOKUP(G594,help!L:M,2,0))*H594,_xlfn.IFNA((VLOOKUP(G594,help!P:Q,2,0))*H594,"غير مسجلة في المشتريات")))</f>
        <v/>
      </c>
    </row>
    <row r="595" spans="2:13" hidden="1" x14ac:dyDescent="0.25">
      <c r="B595" s="13">
        <f>COUNTIFS($G$3:G595,'تقرير استهلاك خامات'!$D$4)</f>
        <v>2</v>
      </c>
      <c r="C595" s="13">
        <f>COUNTIFS($F$3:F595,'تقرير منتج تام'!$E$4)</f>
        <v>10</v>
      </c>
      <c r="D595" s="37"/>
      <c r="E595" s="38"/>
      <c r="F595" s="37"/>
      <c r="G595" s="39"/>
      <c r="H595" s="40"/>
      <c r="I595" s="107" t="str">
        <f>IF(G595="","",_xlfn.IFNA(VLOOKUP(G595,'سجل المشتريات'!F:N,8,0),"غير مسجلة في المشتريات"))</f>
        <v/>
      </c>
      <c r="J595" s="26" t="str">
        <f>_xlfn.IFNA(VLOOKUP(F595,الاوردرات!$B$1:$C$600,2,0),"")</f>
        <v/>
      </c>
      <c r="K595" s="52"/>
      <c r="M595" s="105" t="str">
        <f>IF(G595="","",_xlfn.IFNA((VLOOKUP(G595,help!L:M,2,0))*H595,_xlfn.IFNA((VLOOKUP(G595,help!P:Q,2,0))*H595,"غير مسجلة في المشتريات")))</f>
        <v/>
      </c>
    </row>
    <row r="596" spans="2:13" hidden="1" x14ac:dyDescent="0.25">
      <c r="B596" s="13">
        <f>COUNTIFS($G$3:G596,'تقرير استهلاك خامات'!$D$4)</f>
        <v>2</v>
      </c>
      <c r="C596" s="13">
        <f>COUNTIFS($F$3:F596,'تقرير منتج تام'!$E$4)</f>
        <v>10</v>
      </c>
      <c r="D596" s="37"/>
      <c r="E596" s="38"/>
      <c r="F596" s="37"/>
      <c r="G596" s="39"/>
      <c r="H596" s="40"/>
      <c r="I596" s="107" t="str">
        <f>IF(G596="","",_xlfn.IFNA(VLOOKUP(G596,'سجل المشتريات'!F:N,8,0),"غير مسجلة في المشتريات"))</f>
        <v/>
      </c>
      <c r="J596" s="26" t="str">
        <f>_xlfn.IFNA(VLOOKUP(F596,الاوردرات!$B$1:$C$600,2,0),"")</f>
        <v/>
      </c>
      <c r="K596" s="52"/>
      <c r="M596" s="105" t="str">
        <f>IF(G596="","",_xlfn.IFNA((VLOOKUP(G596,help!L:M,2,0))*H596,_xlfn.IFNA((VLOOKUP(G596,help!P:Q,2,0))*H596,"غير مسجلة في المشتريات")))</f>
        <v/>
      </c>
    </row>
    <row r="597" spans="2:13" hidden="1" x14ac:dyDescent="0.25">
      <c r="B597" s="13">
        <f>COUNTIFS($G$3:G597,'تقرير استهلاك خامات'!$D$4)</f>
        <v>2</v>
      </c>
      <c r="C597" s="13">
        <f>COUNTIFS($F$3:F597,'تقرير منتج تام'!$E$4)</f>
        <v>10</v>
      </c>
      <c r="D597" s="37"/>
      <c r="E597" s="38"/>
      <c r="F597" s="37"/>
      <c r="G597" s="39"/>
      <c r="H597" s="40"/>
      <c r="I597" s="107" t="str">
        <f>IF(G597="","",_xlfn.IFNA(VLOOKUP(G597,'سجل المشتريات'!F:N,8,0),"غير مسجلة في المشتريات"))</f>
        <v/>
      </c>
      <c r="J597" s="26" t="str">
        <f>_xlfn.IFNA(VLOOKUP(F597,الاوردرات!$B$1:$C$600,2,0),"")</f>
        <v/>
      </c>
      <c r="K597" s="52"/>
      <c r="M597" s="105" t="str">
        <f>IF(G597="","",_xlfn.IFNA((VLOOKUP(G597,help!L:M,2,0))*H597,_xlfn.IFNA((VLOOKUP(G597,help!P:Q,2,0))*H597,"غير مسجلة في المشتريات")))</f>
        <v/>
      </c>
    </row>
    <row r="598" spans="2:13" hidden="1" x14ac:dyDescent="0.25">
      <c r="B598" s="13">
        <f>COUNTIFS($G$3:G598,'تقرير استهلاك خامات'!$D$4)</f>
        <v>2</v>
      </c>
      <c r="C598" s="13">
        <f>COUNTIFS($F$3:F598,'تقرير منتج تام'!$E$4)</f>
        <v>10</v>
      </c>
      <c r="D598" s="37"/>
      <c r="E598" s="38"/>
      <c r="F598" s="37"/>
      <c r="G598" s="39"/>
      <c r="H598" s="40"/>
      <c r="I598" s="107" t="str">
        <f>IF(G598="","",_xlfn.IFNA(VLOOKUP(G598,'سجل المشتريات'!F:N,8,0),"غير مسجلة في المشتريات"))</f>
        <v/>
      </c>
      <c r="J598" s="26" t="str">
        <f>_xlfn.IFNA(VLOOKUP(F598,الاوردرات!$B$1:$C$600,2,0),"")</f>
        <v/>
      </c>
      <c r="K598" s="52"/>
      <c r="M598" s="105" t="str">
        <f>IF(G598="","",_xlfn.IFNA((VLOOKUP(G598,help!L:M,2,0))*H598,_xlfn.IFNA((VLOOKUP(G598,help!P:Q,2,0))*H598,"غير مسجلة في المشتريات")))</f>
        <v/>
      </c>
    </row>
    <row r="599" spans="2:13" hidden="1" x14ac:dyDescent="0.25">
      <c r="B599" s="13">
        <f>COUNTIFS($G$3:G599,'تقرير استهلاك خامات'!$D$4)</f>
        <v>2</v>
      </c>
      <c r="C599" s="13">
        <f>COUNTIFS($F$3:F599,'تقرير منتج تام'!$E$4)</f>
        <v>10</v>
      </c>
      <c r="D599" s="37"/>
      <c r="E599" s="38"/>
      <c r="F599" s="37"/>
      <c r="G599" s="39"/>
      <c r="H599" s="40"/>
      <c r="I599" s="107" t="str">
        <f>IF(G599="","",_xlfn.IFNA(VLOOKUP(G599,'سجل المشتريات'!F:N,8,0),"غير مسجلة في المشتريات"))</f>
        <v/>
      </c>
      <c r="J599" s="26" t="str">
        <f>_xlfn.IFNA(VLOOKUP(F599,الاوردرات!$B$1:$C$600,2,0),"")</f>
        <v/>
      </c>
      <c r="K599" s="52"/>
      <c r="M599" s="105" t="str">
        <f>IF(G599="","",_xlfn.IFNA((VLOOKUP(G599,help!L:M,2,0))*H599,_xlfn.IFNA((VLOOKUP(G599,help!P:Q,2,0))*H599,"غير مسجلة في المشتريات")))</f>
        <v/>
      </c>
    </row>
    <row r="600" spans="2:13" hidden="1" x14ac:dyDescent="0.25">
      <c r="B600" s="13">
        <f>COUNTIFS($G$3:G600,'تقرير استهلاك خامات'!$D$4)</f>
        <v>2</v>
      </c>
      <c r="C600" s="13">
        <f>COUNTIFS($F$3:F600,'تقرير منتج تام'!$E$4)</f>
        <v>10</v>
      </c>
      <c r="D600" s="37"/>
      <c r="E600" s="38"/>
      <c r="F600" s="37"/>
      <c r="G600" s="39"/>
      <c r="H600" s="40"/>
      <c r="I600" s="107" t="str">
        <f>IF(G600="","",_xlfn.IFNA(VLOOKUP(G600,'سجل المشتريات'!F:N,8,0),"غير مسجلة في المشتريات"))</f>
        <v/>
      </c>
      <c r="J600" s="26" t="str">
        <f>_xlfn.IFNA(VLOOKUP(F600,الاوردرات!$B$1:$C$600,2,0),"")</f>
        <v/>
      </c>
      <c r="K600" s="52"/>
      <c r="M600" s="105" t="str">
        <f>IF(G600="","",_xlfn.IFNA((VLOOKUP(G600,help!L:M,2,0))*H600,_xlfn.IFNA((VLOOKUP(G600,help!P:Q,2,0))*H600,"غير مسجلة في المشتريات")))</f>
        <v/>
      </c>
    </row>
    <row r="601" spans="2:13" hidden="1" x14ac:dyDescent="0.25">
      <c r="B601" s="13">
        <f>COUNTIFS($G$3:G601,'تقرير استهلاك خامات'!$D$4)</f>
        <v>2</v>
      </c>
      <c r="C601" s="13">
        <f>COUNTIFS($F$3:F601,'تقرير منتج تام'!$E$4)</f>
        <v>10</v>
      </c>
      <c r="D601" s="37"/>
      <c r="E601" s="38"/>
      <c r="F601" s="37"/>
      <c r="G601" s="39"/>
      <c r="H601" s="40"/>
      <c r="I601" s="107" t="str">
        <f>IF(G601="","",_xlfn.IFNA(VLOOKUP(G601,'سجل المشتريات'!F:N,8,0),"غير مسجلة في المشتريات"))</f>
        <v/>
      </c>
      <c r="J601" s="26" t="str">
        <f>_xlfn.IFNA(VLOOKUP(F601,الاوردرات!$B$1:$C$600,2,0),"")</f>
        <v/>
      </c>
      <c r="K601" s="52"/>
      <c r="M601" s="105" t="str">
        <f>IF(G601="","",_xlfn.IFNA((VLOOKUP(G601,help!L:M,2,0))*H601,_xlfn.IFNA((VLOOKUP(G601,help!P:Q,2,0))*H601,"غير مسجلة في المشتريات")))</f>
        <v/>
      </c>
    </row>
    <row r="602" spans="2:13" hidden="1" x14ac:dyDescent="0.25">
      <c r="B602" s="13">
        <f>COUNTIFS($G$3:G602,'تقرير استهلاك خامات'!$D$4)</f>
        <v>2</v>
      </c>
      <c r="C602" s="13">
        <f>COUNTIFS($F$3:F602,'تقرير منتج تام'!$E$4)</f>
        <v>10</v>
      </c>
      <c r="D602" s="37"/>
      <c r="E602" s="38"/>
      <c r="F602" s="37"/>
      <c r="G602" s="39"/>
      <c r="H602" s="40"/>
      <c r="I602" s="107" t="str">
        <f>IF(G602="","",_xlfn.IFNA(VLOOKUP(G602,'سجل المشتريات'!F:N,8,0),"غير مسجلة في المشتريات"))</f>
        <v/>
      </c>
      <c r="J602" s="26" t="str">
        <f>_xlfn.IFNA(VLOOKUP(F602,الاوردرات!$B$1:$C$600,2,0),"")</f>
        <v/>
      </c>
      <c r="K602" s="52"/>
      <c r="M602" s="105" t="str">
        <f>IF(G602="","",_xlfn.IFNA((VLOOKUP(G602,help!L:M,2,0))*H602,_xlfn.IFNA((VLOOKUP(G602,help!P:Q,2,0))*H602,"غير مسجلة في المشتريات")))</f>
        <v/>
      </c>
    </row>
    <row r="603" spans="2:13" hidden="1" x14ac:dyDescent="0.25">
      <c r="B603" s="13">
        <f>COUNTIFS($G$3:G603,'تقرير استهلاك خامات'!$D$4)</f>
        <v>2</v>
      </c>
      <c r="C603" s="13">
        <f>COUNTIFS($F$3:F603,'تقرير منتج تام'!$E$4)</f>
        <v>10</v>
      </c>
      <c r="D603" s="37"/>
      <c r="E603" s="38"/>
      <c r="F603" s="37"/>
      <c r="G603" s="39"/>
      <c r="H603" s="40"/>
      <c r="I603" s="107" t="str">
        <f>IF(G603="","",_xlfn.IFNA(VLOOKUP(G603,'سجل المشتريات'!F:N,8,0),"غير مسجلة في المشتريات"))</f>
        <v/>
      </c>
      <c r="J603" s="26" t="str">
        <f>_xlfn.IFNA(VLOOKUP(F603,الاوردرات!$B$1:$C$600,2,0),"")</f>
        <v/>
      </c>
      <c r="K603" s="52"/>
      <c r="M603" s="105" t="str">
        <f>IF(G603="","",_xlfn.IFNA((VLOOKUP(G603,help!L:M,2,0))*H603,_xlfn.IFNA((VLOOKUP(G603,help!P:Q,2,0))*H603,"غير مسجلة في المشتريات")))</f>
        <v/>
      </c>
    </row>
    <row r="604" spans="2:13" hidden="1" x14ac:dyDescent="0.25">
      <c r="B604" s="13">
        <f>COUNTIFS($G$3:G604,'تقرير استهلاك خامات'!$D$4)</f>
        <v>2</v>
      </c>
      <c r="C604" s="13">
        <f>COUNTIFS($F$3:F604,'تقرير منتج تام'!$E$4)</f>
        <v>10</v>
      </c>
      <c r="D604" s="37"/>
      <c r="E604" s="38"/>
      <c r="F604" s="37"/>
      <c r="G604" s="39"/>
      <c r="H604" s="40"/>
      <c r="I604" s="107" t="str">
        <f>IF(G604="","",_xlfn.IFNA(VLOOKUP(G604,'سجل المشتريات'!F:N,8,0),"غير مسجلة في المشتريات"))</f>
        <v/>
      </c>
      <c r="J604" s="26" t="str">
        <f>_xlfn.IFNA(VLOOKUP(F604,الاوردرات!$B$1:$C$600,2,0),"")</f>
        <v/>
      </c>
      <c r="K604" s="52"/>
      <c r="M604" s="105" t="str">
        <f>IF(G604="","",_xlfn.IFNA((VLOOKUP(G604,help!L:M,2,0))*H604,_xlfn.IFNA((VLOOKUP(G604,help!P:Q,2,0))*H604,"غير مسجلة في المشتريات")))</f>
        <v/>
      </c>
    </row>
    <row r="605" spans="2:13" hidden="1" x14ac:dyDescent="0.25">
      <c r="B605" s="13">
        <f>COUNTIFS($G$3:G605,'تقرير استهلاك خامات'!$D$4)</f>
        <v>2</v>
      </c>
      <c r="C605" s="13">
        <f>COUNTIFS($F$3:F605,'تقرير منتج تام'!$E$4)</f>
        <v>10</v>
      </c>
      <c r="D605" s="37"/>
      <c r="E605" s="38"/>
      <c r="F605" s="37"/>
      <c r="G605" s="39"/>
      <c r="H605" s="40"/>
      <c r="I605" s="107" t="str">
        <f>IF(G605="","",_xlfn.IFNA(VLOOKUP(G605,'سجل المشتريات'!F:N,8,0),"غير مسجلة في المشتريات"))</f>
        <v/>
      </c>
      <c r="J605" s="26" t="str">
        <f>_xlfn.IFNA(VLOOKUP(F605,الاوردرات!$B$1:$C$600,2,0),"")</f>
        <v/>
      </c>
      <c r="K605" s="52"/>
      <c r="M605" s="105" t="str">
        <f>IF(G605="","",_xlfn.IFNA((VLOOKUP(G605,help!L:M,2,0))*H605,_xlfn.IFNA((VLOOKUP(G605,help!P:Q,2,0))*H605,"غير مسجلة في المشتريات")))</f>
        <v/>
      </c>
    </row>
    <row r="606" spans="2:13" hidden="1" x14ac:dyDescent="0.25">
      <c r="B606" s="13">
        <f>COUNTIFS($G$3:G606,'تقرير استهلاك خامات'!$D$4)</f>
        <v>2</v>
      </c>
      <c r="C606" s="13">
        <f>COUNTIFS($F$3:F606,'تقرير منتج تام'!$E$4)</f>
        <v>10</v>
      </c>
      <c r="D606" s="37"/>
      <c r="E606" s="38"/>
      <c r="F606" s="37"/>
      <c r="G606" s="39"/>
      <c r="H606" s="40"/>
      <c r="I606" s="107" t="str">
        <f>IF(G606="","",_xlfn.IFNA(VLOOKUP(G606,'سجل المشتريات'!F:N,8,0),"غير مسجلة في المشتريات"))</f>
        <v/>
      </c>
      <c r="J606" s="26" t="str">
        <f>_xlfn.IFNA(VLOOKUP(F606,الاوردرات!$B$1:$C$600,2,0),"")</f>
        <v/>
      </c>
      <c r="K606" s="52"/>
      <c r="M606" s="105" t="str">
        <f>IF(G606="","",_xlfn.IFNA((VLOOKUP(G606,help!L:M,2,0))*H606,_xlfn.IFNA((VLOOKUP(G606,help!P:Q,2,0))*H606,"غير مسجلة في المشتريات")))</f>
        <v/>
      </c>
    </row>
    <row r="607" spans="2:13" hidden="1" x14ac:dyDescent="0.25">
      <c r="B607" s="13">
        <f>COUNTIFS($G$3:G607,'تقرير استهلاك خامات'!$D$4)</f>
        <v>2</v>
      </c>
      <c r="C607" s="13">
        <f>COUNTIFS($F$3:F607,'تقرير منتج تام'!$E$4)</f>
        <v>10</v>
      </c>
      <c r="D607" s="37"/>
      <c r="E607" s="38"/>
      <c r="F607" s="37"/>
      <c r="G607" s="39"/>
      <c r="H607" s="40"/>
      <c r="I607" s="107" t="str">
        <f>IF(G607="","",_xlfn.IFNA(VLOOKUP(G607,'سجل المشتريات'!F:N,8,0),"غير مسجلة في المشتريات"))</f>
        <v/>
      </c>
      <c r="J607" s="26" t="str">
        <f>_xlfn.IFNA(VLOOKUP(F607,الاوردرات!$B$1:$C$600,2,0),"")</f>
        <v/>
      </c>
      <c r="K607" s="52"/>
      <c r="M607" s="105" t="str">
        <f>IF(G607="","",_xlfn.IFNA((VLOOKUP(G607,help!L:M,2,0))*H607,_xlfn.IFNA((VLOOKUP(G607,help!P:Q,2,0))*H607,"غير مسجلة في المشتريات")))</f>
        <v/>
      </c>
    </row>
    <row r="608" spans="2:13" hidden="1" x14ac:dyDescent="0.25">
      <c r="B608" s="13">
        <f>COUNTIFS($G$3:G608,'تقرير استهلاك خامات'!$D$4)</f>
        <v>2</v>
      </c>
      <c r="C608" s="13">
        <f>COUNTIFS($F$3:F608,'تقرير منتج تام'!$E$4)</f>
        <v>10</v>
      </c>
      <c r="D608" s="37"/>
      <c r="E608" s="38"/>
      <c r="F608" s="37"/>
      <c r="G608" s="39"/>
      <c r="H608" s="40"/>
      <c r="I608" s="107" t="str">
        <f>IF(G608="","",_xlfn.IFNA(VLOOKUP(G608,'سجل المشتريات'!F:N,8,0),"غير مسجلة في المشتريات"))</f>
        <v/>
      </c>
      <c r="J608" s="26" t="str">
        <f>_xlfn.IFNA(VLOOKUP(F608,الاوردرات!$B$1:$C$600,2,0),"")</f>
        <v/>
      </c>
      <c r="K608" s="52"/>
      <c r="M608" s="105" t="str">
        <f>IF(G608="","",_xlfn.IFNA((VLOOKUP(G608,help!L:M,2,0))*H608,_xlfn.IFNA((VLOOKUP(G608,help!P:Q,2,0))*H608,"غير مسجلة في المشتريات")))</f>
        <v/>
      </c>
    </row>
    <row r="609" spans="2:13" hidden="1" x14ac:dyDescent="0.25">
      <c r="B609" s="13">
        <f>COUNTIFS($G$3:G609,'تقرير استهلاك خامات'!$D$4)</f>
        <v>2</v>
      </c>
      <c r="C609" s="13">
        <f>COUNTIFS($F$3:F609,'تقرير منتج تام'!$E$4)</f>
        <v>10</v>
      </c>
      <c r="D609" s="37"/>
      <c r="E609" s="38"/>
      <c r="F609" s="37"/>
      <c r="G609" s="39"/>
      <c r="H609" s="40"/>
      <c r="I609" s="107" t="str">
        <f>IF(G609="","",_xlfn.IFNA(VLOOKUP(G609,'سجل المشتريات'!F:N,8,0),"غير مسجلة في المشتريات"))</f>
        <v/>
      </c>
      <c r="J609" s="26" t="str">
        <f>_xlfn.IFNA(VLOOKUP(F609,الاوردرات!$B$1:$C$600,2,0),"")</f>
        <v/>
      </c>
      <c r="K609" s="52"/>
      <c r="M609" s="105" t="str">
        <f>IF(G609="","",_xlfn.IFNA((VLOOKUP(G609,help!L:M,2,0))*H609,_xlfn.IFNA((VLOOKUP(G609,help!P:Q,2,0))*H609,"غير مسجلة في المشتريات")))</f>
        <v/>
      </c>
    </row>
    <row r="610" spans="2:13" hidden="1" x14ac:dyDescent="0.25">
      <c r="B610" s="13">
        <f>COUNTIFS($G$3:G610,'تقرير استهلاك خامات'!$D$4)</f>
        <v>2</v>
      </c>
      <c r="C610" s="13">
        <f>COUNTIFS($F$3:F610,'تقرير منتج تام'!$E$4)</f>
        <v>10</v>
      </c>
      <c r="D610" s="37"/>
      <c r="E610" s="38"/>
      <c r="F610" s="37"/>
      <c r="G610" s="39"/>
      <c r="H610" s="40"/>
      <c r="I610" s="107" t="str">
        <f>IF(G610="","",_xlfn.IFNA(VLOOKUP(G610,'سجل المشتريات'!F:N,8,0),"غير مسجلة في المشتريات"))</f>
        <v/>
      </c>
      <c r="J610" s="26" t="str">
        <f>_xlfn.IFNA(VLOOKUP(F610,الاوردرات!$B$1:$C$600,2,0),"")</f>
        <v/>
      </c>
      <c r="K610" s="52"/>
      <c r="M610" s="105" t="str">
        <f>IF(G610="","",_xlfn.IFNA((VLOOKUP(G610,help!L:M,2,0))*H610,_xlfn.IFNA((VLOOKUP(G610,help!P:Q,2,0))*H610,"غير مسجلة في المشتريات")))</f>
        <v/>
      </c>
    </row>
    <row r="611" spans="2:13" hidden="1" x14ac:dyDescent="0.25">
      <c r="B611" s="13">
        <f>COUNTIFS($G$3:G611,'تقرير استهلاك خامات'!$D$4)</f>
        <v>2</v>
      </c>
      <c r="C611" s="13">
        <f>COUNTIFS($F$3:F611,'تقرير منتج تام'!$E$4)</f>
        <v>10</v>
      </c>
      <c r="D611" s="37"/>
      <c r="E611" s="38"/>
      <c r="F611" s="37"/>
      <c r="G611" s="39"/>
      <c r="H611" s="40"/>
      <c r="I611" s="107" t="str">
        <f>IF(G611="","",_xlfn.IFNA(VLOOKUP(G611,'سجل المشتريات'!F:N,8,0),"غير مسجلة في المشتريات"))</f>
        <v/>
      </c>
      <c r="J611" s="26" t="str">
        <f>_xlfn.IFNA(VLOOKUP(F611,الاوردرات!$B$1:$C$600,2,0),"")</f>
        <v/>
      </c>
      <c r="K611" s="52"/>
      <c r="M611" s="105" t="str">
        <f>IF(G611="","",_xlfn.IFNA((VLOOKUP(G611,help!L:M,2,0))*H611,_xlfn.IFNA((VLOOKUP(G611,help!P:Q,2,0))*H611,"غير مسجلة في المشتريات")))</f>
        <v/>
      </c>
    </row>
    <row r="612" spans="2:13" hidden="1" x14ac:dyDescent="0.25">
      <c r="B612" s="13">
        <f>COUNTIFS($G$3:G612,'تقرير استهلاك خامات'!$D$4)</f>
        <v>2</v>
      </c>
      <c r="C612" s="13">
        <f>COUNTIFS($F$3:F612,'تقرير منتج تام'!$E$4)</f>
        <v>10</v>
      </c>
      <c r="D612" s="37"/>
      <c r="E612" s="38"/>
      <c r="F612" s="37"/>
      <c r="G612" s="39"/>
      <c r="H612" s="40"/>
      <c r="I612" s="107" t="str">
        <f>IF(G612="","",_xlfn.IFNA(VLOOKUP(G612,'سجل المشتريات'!F:N,8,0),"غير مسجلة في المشتريات"))</f>
        <v/>
      </c>
      <c r="J612" s="26" t="str">
        <f>_xlfn.IFNA(VLOOKUP(F612,الاوردرات!$B$1:$C$600,2,0),"")</f>
        <v/>
      </c>
      <c r="K612" s="52"/>
      <c r="M612" s="105" t="str">
        <f>IF(G612="","",_xlfn.IFNA((VLOOKUP(G612,help!L:M,2,0))*H612,_xlfn.IFNA((VLOOKUP(G612,help!P:Q,2,0))*H612,"غير مسجلة في المشتريات")))</f>
        <v/>
      </c>
    </row>
    <row r="613" spans="2:13" hidden="1" x14ac:dyDescent="0.25">
      <c r="B613" s="13">
        <f>COUNTIFS($G$3:G613,'تقرير استهلاك خامات'!$D$4)</f>
        <v>2</v>
      </c>
      <c r="C613" s="13">
        <f>COUNTIFS($F$3:F613,'تقرير منتج تام'!$E$4)</f>
        <v>10</v>
      </c>
      <c r="D613" s="37"/>
      <c r="E613" s="38"/>
      <c r="F613" s="37"/>
      <c r="G613" s="39"/>
      <c r="H613" s="40"/>
      <c r="I613" s="107" t="str">
        <f>IF(G613="","",_xlfn.IFNA(VLOOKUP(G613,'سجل المشتريات'!F:N,8,0),"غير مسجلة في المشتريات"))</f>
        <v/>
      </c>
      <c r="J613" s="26" t="str">
        <f>_xlfn.IFNA(VLOOKUP(F613,الاوردرات!$B$1:$C$600,2,0),"")</f>
        <v/>
      </c>
      <c r="K613" s="52"/>
      <c r="M613" s="105" t="str">
        <f>IF(G613="","",_xlfn.IFNA((VLOOKUP(G613,help!L:M,2,0))*H613,_xlfn.IFNA((VLOOKUP(G613,help!P:Q,2,0))*H613,"غير مسجلة في المشتريات")))</f>
        <v/>
      </c>
    </row>
    <row r="614" spans="2:13" hidden="1" x14ac:dyDescent="0.25">
      <c r="B614" s="13">
        <f>COUNTIFS($G$3:G614,'تقرير استهلاك خامات'!$D$4)</f>
        <v>2</v>
      </c>
      <c r="C614" s="13">
        <f>COUNTIFS($F$3:F614,'تقرير منتج تام'!$E$4)</f>
        <v>10</v>
      </c>
      <c r="D614" s="37"/>
      <c r="E614" s="38"/>
      <c r="F614" s="37"/>
      <c r="G614" s="39"/>
      <c r="H614" s="40"/>
      <c r="I614" s="107" t="str">
        <f>IF(G614="","",_xlfn.IFNA(VLOOKUP(G614,'سجل المشتريات'!F:N,8,0),"غير مسجلة في المشتريات"))</f>
        <v/>
      </c>
      <c r="J614" s="26" t="str">
        <f>_xlfn.IFNA(VLOOKUP(F614,الاوردرات!$B$1:$C$600,2,0),"")</f>
        <v/>
      </c>
      <c r="K614" s="52"/>
      <c r="M614" s="105" t="str">
        <f>IF(G614="","",_xlfn.IFNA((VLOOKUP(G614,help!L:M,2,0))*H614,_xlfn.IFNA((VLOOKUP(G614,help!P:Q,2,0))*H614,"غير مسجلة في المشتريات")))</f>
        <v/>
      </c>
    </row>
    <row r="615" spans="2:13" hidden="1" x14ac:dyDescent="0.25">
      <c r="B615" s="13">
        <f>COUNTIFS($G$3:G615,'تقرير استهلاك خامات'!$D$4)</f>
        <v>2</v>
      </c>
      <c r="C615" s="13">
        <f>COUNTIFS($F$3:F615,'تقرير منتج تام'!$E$4)</f>
        <v>10</v>
      </c>
      <c r="D615" s="37"/>
      <c r="E615" s="38"/>
      <c r="F615" s="37"/>
      <c r="G615" s="39"/>
      <c r="H615" s="40"/>
      <c r="I615" s="107" t="str">
        <f>IF(G615="","",_xlfn.IFNA(VLOOKUP(G615,'سجل المشتريات'!F:N,8,0),"غير مسجلة في المشتريات"))</f>
        <v/>
      </c>
      <c r="J615" s="26" t="str">
        <f>_xlfn.IFNA(VLOOKUP(F615,الاوردرات!$B$1:$C$600,2,0),"")</f>
        <v/>
      </c>
      <c r="K615" s="52"/>
      <c r="M615" s="105" t="str">
        <f>IF(G615="","",_xlfn.IFNA((VLOOKUP(G615,help!L:M,2,0))*H615,_xlfn.IFNA((VLOOKUP(G615,help!P:Q,2,0))*H615,"غير مسجلة في المشتريات")))</f>
        <v/>
      </c>
    </row>
    <row r="616" spans="2:13" hidden="1" x14ac:dyDescent="0.25">
      <c r="B616" s="13">
        <f>COUNTIFS($G$3:G616,'تقرير استهلاك خامات'!$D$4)</f>
        <v>2</v>
      </c>
      <c r="C616" s="13">
        <f>COUNTIFS($F$3:F616,'تقرير منتج تام'!$E$4)</f>
        <v>10</v>
      </c>
      <c r="D616" s="37"/>
      <c r="E616" s="38"/>
      <c r="F616" s="37"/>
      <c r="G616" s="39"/>
      <c r="H616" s="40"/>
      <c r="I616" s="107" t="str">
        <f>IF(G616="","",_xlfn.IFNA(VLOOKUP(G616,'سجل المشتريات'!F:N,8,0),"غير مسجلة في المشتريات"))</f>
        <v/>
      </c>
      <c r="J616" s="26" t="str">
        <f>_xlfn.IFNA(VLOOKUP(F616,الاوردرات!$B$1:$C$600,2,0),"")</f>
        <v/>
      </c>
      <c r="K616" s="52"/>
      <c r="M616" s="105" t="str">
        <f>IF(G616="","",_xlfn.IFNA((VLOOKUP(G616,help!L:M,2,0))*H616,_xlfn.IFNA((VLOOKUP(G616,help!P:Q,2,0))*H616,"غير مسجلة في المشتريات")))</f>
        <v/>
      </c>
    </row>
    <row r="617" spans="2:13" hidden="1" x14ac:dyDescent="0.25">
      <c r="B617" s="13">
        <f>COUNTIFS($G$3:G617,'تقرير استهلاك خامات'!$D$4)</f>
        <v>2</v>
      </c>
      <c r="C617" s="13">
        <f>COUNTIFS($F$3:F617,'تقرير منتج تام'!$E$4)</f>
        <v>10</v>
      </c>
      <c r="D617" s="37"/>
      <c r="E617" s="38"/>
      <c r="F617" s="37"/>
      <c r="G617" s="39"/>
      <c r="H617" s="40"/>
      <c r="I617" s="107" t="str">
        <f>IF(G617="","",_xlfn.IFNA(VLOOKUP(G617,'سجل المشتريات'!F:N,8,0),"غير مسجلة في المشتريات"))</f>
        <v/>
      </c>
      <c r="J617" s="26" t="str">
        <f>_xlfn.IFNA(VLOOKUP(F617,الاوردرات!$B$1:$C$600,2,0),"")</f>
        <v/>
      </c>
      <c r="K617" s="52"/>
      <c r="M617" s="105" t="str">
        <f>IF(G617="","",_xlfn.IFNA((VLOOKUP(G617,help!L:M,2,0))*H617,_xlfn.IFNA((VLOOKUP(G617,help!P:Q,2,0))*H617,"غير مسجلة في المشتريات")))</f>
        <v/>
      </c>
    </row>
    <row r="618" spans="2:13" hidden="1" x14ac:dyDescent="0.25">
      <c r="B618" s="13">
        <f>COUNTIFS($G$3:G618,'تقرير استهلاك خامات'!$D$4)</f>
        <v>2</v>
      </c>
      <c r="C618" s="13">
        <f>COUNTIFS($F$3:F618,'تقرير منتج تام'!$E$4)</f>
        <v>10</v>
      </c>
      <c r="D618" s="37"/>
      <c r="E618" s="38"/>
      <c r="F618" s="37"/>
      <c r="G618" s="39"/>
      <c r="H618" s="40"/>
      <c r="I618" s="107" t="str">
        <f>IF(G618="","",_xlfn.IFNA(VLOOKUP(G618,'سجل المشتريات'!F:N,8,0),"غير مسجلة في المشتريات"))</f>
        <v/>
      </c>
      <c r="J618" s="26" t="str">
        <f>_xlfn.IFNA(VLOOKUP(F618,الاوردرات!$B$1:$C$600,2,0),"")</f>
        <v/>
      </c>
      <c r="K618" s="52"/>
      <c r="M618" s="105" t="str">
        <f>IF(G618="","",_xlfn.IFNA((VLOOKUP(G618,help!L:M,2,0))*H618,_xlfn.IFNA((VLOOKUP(G618,help!P:Q,2,0))*H618,"غير مسجلة في المشتريات")))</f>
        <v/>
      </c>
    </row>
    <row r="619" spans="2:13" hidden="1" x14ac:dyDescent="0.25">
      <c r="B619" s="13">
        <f>COUNTIFS($G$3:G619,'تقرير استهلاك خامات'!$D$4)</f>
        <v>2</v>
      </c>
      <c r="C619" s="13">
        <f>COUNTIFS($F$3:F619,'تقرير منتج تام'!$E$4)</f>
        <v>10</v>
      </c>
      <c r="D619" s="37"/>
      <c r="E619" s="38"/>
      <c r="F619" s="37"/>
      <c r="G619" s="39"/>
      <c r="H619" s="40"/>
      <c r="I619" s="107" t="str">
        <f>IF(G619="","",_xlfn.IFNA(VLOOKUP(G619,'سجل المشتريات'!F:N,8,0),"غير مسجلة في المشتريات"))</f>
        <v/>
      </c>
      <c r="J619" s="26" t="str">
        <f>_xlfn.IFNA(VLOOKUP(F619,الاوردرات!$B$1:$C$600,2,0),"")</f>
        <v/>
      </c>
      <c r="K619" s="52"/>
      <c r="M619" s="105" t="str">
        <f>IF(G619="","",_xlfn.IFNA((VLOOKUP(G619,help!L:M,2,0))*H619,_xlfn.IFNA((VLOOKUP(G619,help!P:Q,2,0))*H619,"غير مسجلة في المشتريات")))</f>
        <v/>
      </c>
    </row>
    <row r="620" spans="2:13" hidden="1" x14ac:dyDescent="0.25">
      <c r="B620" s="13">
        <f>COUNTIFS($G$3:G620,'تقرير استهلاك خامات'!$D$4)</f>
        <v>2</v>
      </c>
      <c r="C620" s="13">
        <f>COUNTIFS($F$3:F620,'تقرير منتج تام'!$E$4)</f>
        <v>10</v>
      </c>
      <c r="D620" s="37"/>
      <c r="E620" s="38"/>
      <c r="F620" s="37"/>
      <c r="G620" s="39"/>
      <c r="H620" s="40"/>
      <c r="I620" s="107" t="str">
        <f>IF(G620="","",_xlfn.IFNA(VLOOKUP(G620,'سجل المشتريات'!F:N,8,0),"غير مسجلة في المشتريات"))</f>
        <v/>
      </c>
      <c r="J620" s="26" t="str">
        <f>_xlfn.IFNA(VLOOKUP(F620,الاوردرات!$B$1:$C$600,2,0),"")</f>
        <v/>
      </c>
      <c r="K620" s="52"/>
      <c r="M620" s="105" t="str">
        <f>IF(G620="","",_xlfn.IFNA((VLOOKUP(G620,help!L:M,2,0))*H620,_xlfn.IFNA((VLOOKUP(G620,help!P:Q,2,0))*H620,"غير مسجلة في المشتريات")))</f>
        <v/>
      </c>
    </row>
    <row r="621" spans="2:13" hidden="1" x14ac:dyDescent="0.25">
      <c r="B621" s="13">
        <f>COUNTIFS($G$3:G621,'تقرير استهلاك خامات'!$D$4)</f>
        <v>2</v>
      </c>
      <c r="C621" s="13">
        <f>COUNTIFS($F$3:F621,'تقرير منتج تام'!$E$4)</f>
        <v>10</v>
      </c>
      <c r="D621" s="37"/>
      <c r="E621" s="38"/>
      <c r="F621" s="37"/>
      <c r="G621" s="39"/>
      <c r="H621" s="40"/>
      <c r="I621" s="107" t="str">
        <f>IF(G621="","",_xlfn.IFNA(VLOOKUP(G621,'سجل المشتريات'!F:N,8,0),"غير مسجلة في المشتريات"))</f>
        <v/>
      </c>
      <c r="J621" s="26" t="str">
        <f>_xlfn.IFNA(VLOOKUP(F621,الاوردرات!$B$1:$C$600,2,0),"")</f>
        <v/>
      </c>
      <c r="K621" s="52"/>
      <c r="M621" s="105" t="str">
        <f>IF(G621="","",_xlfn.IFNA((VLOOKUP(G621,help!L:M,2,0))*H621,_xlfn.IFNA((VLOOKUP(G621,help!P:Q,2,0))*H621,"غير مسجلة في المشتريات")))</f>
        <v/>
      </c>
    </row>
    <row r="622" spans="2:13" hidden="1" x14ac:dyDescent="0.25">
      <c r="B622" s="13">
        <f>COUNTIFS($G$3:G622,'تقرير استهلاك خامات'!$D$4)</f>
        <v>2</v>
      </c>
      <c r="C622" s="13">
        <f>COUNTIFS($F$3:F622,'تقرير منتج تام'!$E$4)</f>
        <v>10</v>
      </c>
      <c r="D622" s="37"/>
      <c r="E622" s="38"/>
      <c r="F622" s="37"/>
      <c r="G622" s="39"/>
      <c r="H622" s="40"/>
      <c r="I622" s="107" t="str">
        <f>IF(G622="","",_xlfn.IFNA(VLOOKUP(G622,'سجل المشتريات'!F:N,8,0),"غير مسجلة في المشتريات"))</f>
        <v/>
      </c>
      <c r="J622" s="26" t="str">
        <f>_xlfn.IFNA(VLOOKUP(F622,الاوردرات!$B$1:$C$600,2,0),"")</f>
        <v/>
      </c>
      <c r="K622" s="52"/>
      <c r="M622" s="105" t="str">
        <f>IF(G622="","",_xlfn.IFNA((VLOOKUP(G622,help!L:M,2,0))*H622,_xlfn.IFNA((VLOOKUP(G622,help!P:Q,2,0))*H622,"غير مسجلة في المشتريات")))</f>
        <v/>
      </c>
    </row>
    <row r="623" spans="2:13" hidden="1" x14ac:dyDescent="0.25">
      <c r="B623" s="13">
        <f>COUNTIFS($G$3:G623,'تقرير استهلاك خامات'!$D$4)</f>
        <v>2</v>
      </c>
      <c r="C623" s="13">
        <f>COUNTIFS($F$3:F623,'تقرير منتج تام'!$E$4)</f>
        <v>10</v>
      </c>
      <c r="D623" s="37"/>
      <c r="E623" s="38"/>
      <c r="F623" s="37"/>
      <c r="G623" s="39"/>
      <c r="H623" s="40"/>
      <c r="I623" s="107" t="str">
        <f>IF(G623="","",_xlfn.IFNA(VLOOKUP(G623,'سجل المشتريات'!F:N,8,0),"غير مسجلة في المشتريات"))</f>
        <v/>
      </c>
      <c r="J623" s="26" t="str">
        <f>_xlfn.IFNA(VLOOKUP(F623,الاوردرات!$B$1:$C$600,2,0),"")</f>
        <v/>
      </c>
      <c r="K623" s="52"/>
      <c r="M623" s="105" t="str">
        <f>IF(G623="","",_xlfn.IFNA((VLOOKUP(G623,help!L:M,2,0))*H623,_xlfn.IFNA((VLOOKUP(G623,help!P:Q,2,0))*H623,"غير مسجلة في المشتريات")))</f>
        <v/>
      </c>
    </row>
    <row r="624" spans="2:13" hidden="1" x14ac:dyDescent="0.25">
      <c r="B624" s="13">
        <f>COUNTIFS($G$3:G624,'تقرير استهلاك خامات'!$D$4)</f>
        <v>2</v>
      </c>
      <c r="C624" s="13">
        <f>COUNTIFS($F$3:F624,'تقرير منتج تام'!$E$4)</f>
        <v>10</v>
      </c>
      <c r="D624" s="37"/>
      <c r="E624" s="38"/>
      <c r="F624" s="37"/>
      <c r="G624" s="39"/>
      <c r="H624" s="40"/>
      <c r="I624" s="107" t="str">
        <f>IF(G624="","",_xlfn.IFNA(VLOOKUP(G624,'سجل المشتريات'!F:N,8,0),"غير مسجلة في المشتريات"))</f>
        <v/>
      </c>
      <c r="J624" s="26" t="str">
        <f>_xlfn.IFNA(VLOOKUP(F624,الاوردرات!$B$1:$C$600,2,0),"")</f>
        <v/>
      </c>
      <c r="K624" s="52"/>
      <c r="M624" s="105" t="str">
        <f>IF(G624="","",_xlfn.IFNA((VLOOKUP(G624,help!L:M,2,0))*H624,_xlfn.IFNA((VLOOKUP(G624,help!P:Q,2,0))*H624,"غير مسجلة في المشتريات")))</f>
        <v/>
      </c>
    </row>
    <row r="625" spans="2:13" hidden="1" x14ac:dyDescent="0.25">
      <c r="B625" s="13">
        <f>COUNTIFS($G$3:G625,'تقرير استهلاك خامات'!$D$4)</f>
        <v>2</v>
      </c>
      <c r="C625" s="13">
        <f>COUNTIFS($F$3:F625,'تقرير منتج تام'!$E$4)</f>
        <v>10</v>
      </c>
      <c r="D625" s="37"/>
      <c r="E625" s="38"/>
      <c r="F625" s="37"/>
      <c r="G625" s="39"/>
      <c r="H625" s="40"/>
      <c r="I625" s="107" t="str">
        <f>IF(G625="","",_xlfn.IFNA(VLOOKUP(G625,'سجل المشتريات'!F:N,8,0),"غير مسجلة في المشتريات"))</f>
        <v/>
      </c>
      <c r="J625" s="26" t="str">
        <f>_xlfn.IFNA(VLOOKUP(F625,الاوردرات!$B$1:$C$600,2,0),"")</f>
        <v/>
      </c>
      <c r="K625" s="52"/>
      <c r="M625" s="105" t="str">
        <f>IF(G625="","",_xlfn.IFNA((VLOOKUP(G625,help!L:M,2,0))*H625,_xlfn.IFNA((VLOOKUP(G625,help!P:Q,2,0))*H625,"غير مسجلة في المشتريات")))</f>
        <v/>
      </c>
    </row>
    <row r="626" spans="2:13" hidden="1" x14ac:dyDescent="0.25">
      <c r="B626" s="13">
        <f>COUNTIFS($G$3:G626,'تقرير استهلاك خامات'!$D$4)</f>
        <v>2</v>
      </c>
      <c r="C626" s="13">
        <f>COUNTIFS($F$3:F626,'تقرير منتج تام'!$E$4)</f>
        <v>10</v>
      </c>
      <c r="D626" s="37"/>
      <c r="E626" s="38"/>
      <c r="F626" s="37"/>
      <c r="G626" s="39"/>
      <c r="H626" s="40"/>
      <c r="I626" s="107" t="str">
        <f>IF(G626="","",_xlfn.IFNA(VLOOKUP(G626,'سجل المشتريات'!F:N,8,0),"غير مسجلة في المشتريات"))</f>
        <v/>
      </c>
      <c r="J626" s="26" t="str">
        <f>_xlfn.IFNA(VLOOKUP(F626,الاوردرات!$B$1:$C$600,2,0),"")</f>
        <v/>
      </c>
      <c r="K626" s="52"/>
      <c r="M626" s="105" t="str">
        <f>IF(G626="","",_xlfn.IFNA((VLOOKUP(G626,help!L:M,2,0))*H626,_xlfn.IFNA((VLOOKUP(G626,help!P:Q,2,0))*H626,"غير مسجلة في المشتريات")))</f>
        <v/>
      </c>
    </row>
    <row r="627" spans="2:13" hidden="1" x14ac:dyDescent="0.25">
      <c r="B627" s="13">
        <f>COUNTIFS($G$3:G627,'تقرير استهلاك خامات'!$D$4)</f>
        <v>2</v>
      </c>
      <c r="C627" s="13">
        <f>COUNTIFS($F$3:F627,'تقرير منتج تام'!$E$4)</f>
        <v>10</v>
      </c>
      <c r="D627" s="37"/>
      <c r="E627" s="38"/>
      <c r="F627" s="37"/>
      <c r="G627" s="39"/>
      <c r="H627" s="40"/>
      <c r="I627" s="107" t="str">
        <f>IF(G627="","",_xlfn.IFNA(VLOOKUP(G627,'سجل المشتريات'!F:N,8,0),"غير مسجلة في المشتريات"))</f>
        <v/>
      </c>
      <c r="J627" s="26" t="str">
        <f>_xlfn.IFNA(VLOOKUP(F627,الاوردرات!$B$1:$C$600,2,0),"")</f>
        <v/>
      </c>
      <c r="K627" s="52"/>
      <c r="M627" s="105" t="str">
        <f>IF(G627="","",_xlfn.IFNA((VLOOKUP(G627,help!L:M,2,0))*H627,_xlfn.IFNA((VLOOKUP(G627,help!P:Q,2,0))*H627,"غير مسجلة في المشتريات")))</f>
        <v/>
      </c>
    </row>
    <row r="628" spans="2:13" hidden="1" x14ac:dyDescent="0.25">
      <c r="B628" s="13">
        <f>COUNTIFS($G$3:G628,'تقرير استهلاك خامات'!$D$4)</f>
        <v>2</v>
      </c>
      <c r="C628" s="13">
        <f>COUNTIFS($F$3:F628,'تقرير منتج تام'!$E$4)</f>
        <v>10</v>
      </c>
      <c r="D628" s="37"/>
      <c r="E628" s="38"/>
      <c r="F628" s="37"/>
      <c r="G628" s="39"/>
      <c r="H628" s="40"/>
      <c r="I628" s="107" t="str">
        <f>IF(G628="","",_xlfn.IFNA(VLOOKUP(G628,'سجل المشتريات'!F:N,8,0),"غير مسجلة في المشتريات"))</f>
        <v/>
      </c>
      <c r="J628" s="26" t="str">
        <f>_xlfn.IFNA(VLOOKUP(F628,الاوردرات!$B$1:$C$600,2,0),"")</f>
        <v/>
      </c>
      <c r="K628" s="52"/>
      <c r="M628" s="105" t="str">
        <f>IF(G628="","",_xlfn.IFNA((VLOOKUP(G628,help!L:M,2,0))*H628,_xlfn.IFNA((VLOOKUP(G628,help!P:Q,2,0))*H628,"غير مسجلة في المشتريات")))</f>
        <v/>
      </c>
    </row>
    <row r="629" spans="2:13" hidden="1" x14ac:dyDescent="0.25">
      <c r="B629" s="13">
        <f>COUNTIFS($G$3:G629,'تقرير استهلاك خامات'!$D$4)</f>
        <v>2</v>
      </c>
      <c r="C629" s="13">
        <f>COUNTIFS($F$3:F629,'تقرير منتج تام'!$E$4)</f>
        <v>10</v>
      </c>
      <c r="D629" s="37"/>
      <c r="E629" s="38"/>
      <c r="F629" s="37"/>
      <c r="G629" s="39"/>
      <c r="H629" s="40"/>
      <c r="I629" s="107" t="str">
        <f>IF(G629="","",_xlfn.IFNA(VLOOKUP(G629,'سجل المشتريات'!F:N,8,0),"غير مسجلة في المشتريات"))</f>
        <v/>
      </c>
      <c r="J629" s="26" t="str">
        <f>_xlfn.IFNA(VLOOKUP(F629,الاوردرات!$B$1:$C$600,2,0),"")</f>
        <v/>
      </c>
      <c r="K629" s="52"/>
      <c r="M629" s="105" t="str">
        <f>IF(G629="","",_xlfn.IFNA((VLOOKUP(G629,help!L:M,2,0))*H629,_xlfn.IFNA((VLOOKUP(G629,help!P:Q,2,0))*H629,"غير مسجلة في المشتريات")))</f>
        <v/>
      </c>
    </row>
    <row r="630" spans="2:13" hidden="1" x14ac:dyDescent="0.25">
      <c r="B630" s="13">
        <f>COUNTIFS($G$3:G630,'تقرير استهلاك خامات'!$D$4)</f>
        <v>2</v>
      </c>
      <c r="C630" s="13">
        <f>COUNTIFS($F$3:F630,'تقرير منتج تام'!$E$4)</f>
        <v>10</v>
      </c>
      <c r="D630" s="37"/>
      <c r="E630" s="38"/>
      <c r="F630" s="37"/>
      <c r="G630" s="39"/>
      <c r="H630" s="40"/>
      <c r="I630" s="107" t="str">
        <f>IF(G630="","",_xlfn.IFNA(VLOOKUP(G630,'سجل المشتريات'!F:N,8,0),"غير مسجلة في المشتريات"))</f>
        <v/>
      </c>
      <c r="J630" s="26" t="str">
        <f>_xlfn.IFNA(VLOOKUP(F630,الاوردرات!$B$1:$C$600,2,0),"")</f>
        <v/>
      </c>
      <c r="K630" s="52"/>
      <c r="M630" s="105" t="str">
        <f>IF(G630="","",_xlfn.IFNA((VLOOKUP(G630,help!L:M,2,0))*H630,_xlfn.IFNA((VLOOKUP(G630,help!P:Q,2,0))*H630,"غير مسجلة في المشتريات")))</f>
        <v/>
      </c>
    </row>
    <row r="631" spans="2:13" hidden="1" x14ac:dyDescent="0.25">
      <c r="B631" s="13">
        <f>COUNTIFS($G$3:G631,'تقرير استهلاك خامات'!$D$4)</f>
        <v>2</v>
      </c>
      <c r="C631" s="13">
        <f>COUNTIFS($F$3:F631,'تقرير منتج تام'!$E$4)</f>
        <v>10</v>
      </c>
      <c r="D631" s="37"/>
      <c r="E631" s="38"/>
      <c r="F631" s="37"/>
      <c r="G631" s="39"/>
      <c r="H631" s="40"/>
      <c r="I631" s="107" t="str">
        <f>IF(G631="","",_xlfn.IFNA(VLOOKUP(G631,'سجل المشتريات'!F:N,8,0),"غير مسجلة في المشتريات"))</f>
        <v/>
      </c>
      <c r="J631" s="26" t="str">
        <f>_xlfn.IFNA(VLOOKUP(F631,الاوردرات!$B$1:$C$600,2,0),"")</f>
        <v/>
      </c>
      <c r="K631" s="52"/>
      <c r="M631" s="105" t="str">
        <f>IF(G631="","",_xlfn.IFNA((VLOOKUP(G631,help!L:M,2,0))*H631,_xlfn.IFNA((VLOOKUP(G631,help!P:Q,2,0))*H631,"غير مسجلة في المشتريات")))</f>
        <v/>
      </c>
    </row>
    <row r="632" spans="2:13" hidden="1" x14ac:dyDescent="0.25">
      <c r="B632" s="13">
        <f>COUNTIFS($G$3:G632,'تقرير استهلاك خامات'!$D$4)</f>
        <v>2</v>
      </c>
      <c r="C632" s="13">
        <f>COUNTIFS($F$3:F632,'تقرير منتج تام'!$E$4)</f>
        <v>10</v>
      </c>
      <c r="D632" s="37"/>
      <c r="E632" s="38"/>
      <c r="F632" s="37"/>
      <c r="G632" s="39"/>
      <c r="H632" s="40"/>
      <c r="I632" s="107" t="str">
        <f>IF(G632="","",_xlfn.IFNA(VLOOKUP(G632,'سجل المشتريات'!F:N,8,0),"غير مسجلة في المشتريات"))</f>
        <v/>
      </c>
      <c r="J632" s="26" t="str">
        <f>_xlfn.IFNA(VLOOKUP(F632,الاوردرات!$B$1:$C$600,2,0),"")</f>
        <v/>
      </c>
      <c r="K632" s="52"/>
      <c r="M632" s="105" t="str">
        <f>IF(G632="","",_xlfn.IFNA((VLOOKUP(G632,help!L:M,2,0))*H632,_xlfn.IFNA((VLOOKUP(G632,help!P:Q,2,0))*H632,"غير مسجلة في المشتريات")))</f>
        <v/>
      </c>
    </row>
    <row r="633" spans="2:13" hidden="1" x14ac:dyDescent="0.25">
      <c r="B633" s="13">
        <f>COUNTIFS($G$3:G633,'تقرير استهلاك خامات'!$D$4)</f>
        <v>2</v>
      </c>
      <c r="C633" s="13">
        <f>COUNTIFS($F$3:F633,'تقرير منتج تام'!$E$4)</f>
        <v>10</v>
      </c>
      <c r="D633" s="37"/>
      <c r="E633" s="38"/>
      <c r="F633" s="37"/>
      <c r="G633" s="39"/>
      <c r="H633" s="40"/>
      <c r="I633" s="107" t="str">
        <f>IF(G633="","",_xlfn.IFNA(VLOOKUP(G633,'سجل المشتريات'!F:N,8,0),"غير مسجلة في المشتريات"))</f>
        <v/>
      </c>
      <c r="J633" s="26" t="str">
        <f>_xlfn.IFNA(VLOOKUP(F633,الاوردرات!$B$1:$C$600,2,0),"")</f>
        <v/>
      </c>
      <c r="K633" s="52"/>
      <c r="M633" s="105" t="str">
        <f>IF(G633="","",_xlfn.IFNA((VLOOKUP(G633,help!L:M,2,0))*H633,_xlfn.IFNA((VLOOKUP(G633,help!P:Q,2,0))*H633,"غير مسجلة في المشتريات")))</f>
        <v/>
      </c>
    </row>
    <row r="634" spans="2:13" hidden="1" x14ac:dyDescent="0.25">
      <c r="B634" s="13">
        <f>COUNTIFS($G$3:G634,'تقرير استهلاك خامات'!$D$4)</f>
        <v>2</v>
      </c>
      <c r="C634" s="13">
        <f>COUNTIFS($F$3:F634,'تقرير منتج تام'!$E$4)</f>
        <v>10</v>
      </c>
      <c r="D634" s="37"/>
      <c r="E634" s="38"/>
      <c r="F634" s="37"/>
      <c r="G634" s="39"/>
      <c r="H634" s="40"/>
      <c r="I634" s="107" t="str">
        <f>IF(G634="","",_xlfn.IFNA(VLOOKUP(G634,'سجل المشتريات'!F:N,8,0),"غير مسجلة في المشتريات"))</f>
        <v/>
      </c>
      <c r="J634" s="26" t="str">
        <f>_xlfn.IFNA(VLOOKUP(F634,الاوردرات!$B$1:$C$600,2,0),"")</f>
        <v/>
      </c>
      <c r="K634" s="52"/>
      <c r="M634" s="105" t="str">
        <f>IF(G634="","",_xlfn.IFNA((VLOOKUP(G634,help!L:M,2,0))*H634,_xlfn.IFNA((VLOOKUP(G634,help!P:Q,2,0))*H634,"غير مسجلة في المشتريات")))</f>
        <v/>
      </c>
    </row>
    <row r="635" spans="2:13" hidden="1" x14ac:dyDescent="0.25">
      <c r="B635" s="13">
        <f>COUNTIFS($G$3:G635,'تقرير استهلاك خامات'!$D$4)</f>
        <v>2</v>
      </c>
      <c r="C635" s="13">
        <f>COUNTIFS($F$3:F635,'تقرير منتج تام'!$E$4)</f>
        <v>10</v>
      </c>
      <c r="D635" s="37"/>
      <c r="E635" s="38"/>
      <c r="F635" s="37"/>
      <c r="G635" s="39"/>
      <c r="H635" s="40"/>
      <c r="I635" s="107" t="str">
        <f>IF(G635="","",_xlfn.IFNA(VLOOKUP(G635,'سجل المشتريات'!F:N,8,0),"غير مسجلة في المشتريات"))</f>
        <v/>
      </c>
      <c r="J635" s="26" t="str">
        <f>_xlfn.IFNA(VLOOKUP(F635,الاوردرات!$B$1:$C$600,2,0),"")</f>
        <v/>
      </c>
      <c r="K635" s="52"/>
      <c r="M635" s="105" t="str">
        <f>IF(G635="","",_xlfn.IFNA((VLOOKUP(G635,help!L:M,2,0))*H635,_xlfn.IFNA((VLOOKUP(G635,help!P:Q,2,0))*H635,"غير مسجلة في المشتريات")))</f>
        <v/>
      </c>
    </row>
    <row r="636" spans="2:13" hidden="1" x14ac:dyDescent="0.25">
      <c r="B636" s="13">
        <f>COUNTIFS($G$3:G636,'تقرير استهلاك خامات'!$D$4)</f>
        <v>2</v>
      </c>
      <c r="C636" s="13">
        <f>COUNTIFS($F$3:F636,'تقرير منتج تام'!$E$4)</f>
        <v>10</v>
      </c>
      <c r="D636" s="37"/>
      <c r="E636" s="38"/>
      <c r="F636" s="37"/>
      <c r="G636" s="39"/>
      <c r="H636" s="40"/>
      <c r="I636" s="107" t="str">
        <f>IF(G636="","",_xlfn.IFNA(VLOOKUP(G636,'سجل المشتريات'!F:N,8,0),"غير مسجلة في المشتريات"))</f>
        <v/>
      </c>
      <c r="J636" s="26" t="str">
        <f>_xlfn.IFNA(VLOOKUP(F636,الاوردرات!$B$1:$C$600,2,0),"")</f>
        <v/>
      </c>
      <c r="K636" s="52"/>
      <c r="M636" s="105" t="str">
        <f>IF(G636="","",_xlfn.IFNA((VLOOKUP(G636,help!L:M,2,0))*H636,_xlfn.IFNA((VLOOKUP(G636,help!P:Q,2,0))*H636,"غير مسجلة في المشتريات")))</f>
        <v/>
      </c>
    </row>
    <row r="637" spans="2:13" hidden="1" x14ac:dyDescent="0.25">
      <c r="B637" s="13">
        <f>COUNTIFS($G$3:G637,'تقرير استهلاك خامات'!$D$4)</f>
        <v>2</v>
      </c>
      <c r="C637" s="13">
        <f>COUNTIFS($F$3:F637,'تقرير منتج تام'!$E$4)</f>
        <v>10</v>
      </c>
      <c r="D637" s="37"/>
      <c r="E637" s="38"/>
      <c r="F637" s="37"/>
      <c r="G637" s="39"/>
      <c r="H637" s="40"/>
      <c r="I637" s="107" t="str">
        <f>IF(G637="","",_xlfn.IFNA(VLOOKUP(G637,'سجل المشتريات'!F:N,8,0),"غير مسجلة في المشتريات"))</f>
        <v/>
      </c>
      <c r="J637" s="26" t="str">
        <f>_xlfn.IFNA(VLOOKUP(F637,الاوردرات!$B$1:$C$600,2,0),"")</f>
        <v/>
      </c>
      <c r="K637" s="52"/>
      <c r="M637" s="105" t="str">
        <f>IF(G637="","",_xlfn.IFNA((VLOOKUP(G637,help!L:M,2,0))*H637,_xlfn.IFNA((VLOOKUP(G637,help!P:Q,2,0))*H637,"غير مسجلة في المشتريات")))</f>
        <v/>
      </c>
    </row>
    <row r="638" spans="2:13" hidden="1" x14ac:dyDescent="0.25">
      <c r="B638" s="13">
        <f>COUNTIFS($G$3:G638,'تقرير استهلاك خامات'!$D$4)</f>
        <v>2</v>
      </c>
      <c r="C638" s="13">
        <f>COUNTIFS($F$3:F638,'تقرير منتج تام'!$E$4)</f>
        <v>10</v>
      </c>
      <c r="D638" s="37"/>
      <c r="E638" s="38"/>
      <c r="F638" s="37"/>
      <c r="G638" s="39"/>
      <c r="H638" s="40"/>
      <c r="I638" s="107" t="str">
        <f>IF(G638="","",_xlfn.IFNA(VLOOKUP(G638,'سجل المشتريات'!F:N,8,0),"غير مسجلة في المشتريات"))</f>
        <v/>
      </c>
      <c r="J638" s="26" t="str">
        <f>_xlfn.IFNA(VLOOKUP(F638,الاوردرات!$B$1:$C$600,2,0),"")</f>
        <v/>
      </c>
      <c r="K638" s="52"/>
      <c r="M638" s="105" t="str">
        <f>IF(G638="","",_xlfn.IFNA((VLOOKUP(G638,help!L:M,2,0))*H638,_xlfn.IFNA((VLOOKUP(G638,help!P:Q,2,0))*H638,"غير مسجلة في المشتريات")))</f>
        <v/>
      </c>
    </row>
    <row r="639" spans="2:13" hidden="1" x14ac:dyDescent="0.25">
      <c r="B639" s="13">
        <f>COUNTIFS($G$3:G639,'تقرير استهلاك خامات'!$D$4)</f>
        <v>2</v>
      </c>
      <c r="C639" s="13">
        <f>COUNTIFS($F$3:F639,'تقرير منتج تام'!$E$4)</f>
        <v>10</v>
      </c>
      <c r="D639" s="37"/>
      <c r="E639" s="38"/>
      <c r="F639" s="37"/>
      <c r="G639" s="39"/>
      <c r="H639" s="40"/>
      <c r="I639" s="107" t="str">
        <f>IF(G639="","",_xlfn.IFNA(VLOOKUP(G639,'سجل المشتريات'!F:N,8,0),"غير مسجلة في المشتريات"))</f>
        <v/>
      </c>
      <c r="J639" s="26" t="str">
        <f>_xlfn.IFNA(VLOOKUP(F639,الاوردرات!$B$1:$C$600,2,0),"")</f>
        <v/>
      </c>
      <c r="K639" s="52"/>
      <c r="M639" s="105" t="str">
        <f>IF(G639="","",_xlfn.IFNA((VLOOKUP(G639,help!L:M,2,0))*H639,_xlfn.IFNA((VLOOKUP(G639,help!P:Q,2,0))*H639,"غير مسجلة في المشتريات")))</f>
        <v/>
      </c>
    </row>
    <row r="640" spans="2:13" hidden="1" x14ac:dyDescent="0.25">
      <c r="B640" s="13">
        <f>COUNTIFS($G$3:G640,'تقرير استهلاك خامات'!$D$4)</f>
        <v>2</v>
      </c>
      <c r="C640" s="13">
        <f>COUNTIFS($F$3:F640,'تقرير منتج تام'!$E$4)</f>
        <v>10</v>
      </c>
      <c r="D640" s="37"/>
      <c r="E640" s="38"/>
      <c r="F640" s="37"/>
      <c r="G640" s="39"/>
      <c r="H640" s="40"/>
      <c r="I640" s="107" t="str">
        <f>IF(G640="","",_xlfn.IFNA(VLOOKUP(G640,'سجل المشتريات'!F:N,8,0),"غير مسجلة في المشتريات"))</f>
        <v/>
      </c>
      <c r="J640" s="26" t="str">
        <f>_xlfn.IFNA(VLOOKUP(F640,الاوردرات!$B$1:$C$600,2,0),"")</f>
        <v/>
      </c>
      <c r="K640" s="52"/>
      <c r="M640" s="105" t="str">
        <f>IF(G640="","",_xlfn.IFNA((VLOOKUP(G640,help!L:M,2,0))*H640,_xlfn.IFNA((VLOOKUP(G640,help!P:Q,2,0))*H640,"غير مسجلة في المشتريات")))</f>
        <v/>
      </c>
    </row>
    <row r="641" spans="2:13" hidden="1" x14ac:dyDescent="0.25">
      <c r="B641" s="13">
        <f>COUNTIFS($G$3:G641,'تقرير استهلاك خامات'!$D$4)</f>
        <v>2</v>
      </c>
      <c r="C641" s="13">
        <f>COUNTIFS($F$3:F641,'تقرير منتج تام'!$E$4)</f>
        <v>10</v>
      </c>
      <c r="D641" s="37"/>
      <c r="E641" s="38"/>
      <c r="F641" s="37"/>
      <c r="G641" s="39"/>
      <c r="H641" s="40"/>
      <c r="I641" s="107" t="str">
        <f>IF(G641="","",_xlfn.IFNA(VLOOKUP(G641,'سجل المشتريات'!F:N,8,0),"غير مسجلة في المشتريات"))</f>
        <v/>
      </c>
      <c r="J641" s="26" t="str">
        <f>_xlfn.IFNA(VLOOKUP(F641,الاوردرات!$B$1:$C$600,2,0),"")</f>
        <v/>
      </c>
      <c r="K641" s="52"/>
      <c r="M641" s="105" t="str">
        <f>IF(G641="","",_xlfn.IFNA((VLOOKUP(G641,help!L:M,2,0))*H641,_xlfn.IFNA((VLOOKUP(G641,help!P:Q,2,0))*H641,"غير مسجلة في المشتريات")))</f>
        <v/>
      </c>
    </row>
    <row r="642" spans="2:13" hidden="1" x14ac:dyDescent="0.25">
      <c r="B642" s="13">
        <f>COUNTIFS($G$3:G642,'تقرير استهلاك خامات'!$D$4)</f>
        <v>2</v>
      </c>
      <c r="C642" s="13">
        <f>COUNTIFS($F$3:F642,'تقرير منتج تام'!$E$4)</f>
        <v>10</v>
      </c>
      <c r="D642" s="37"/>
      <c r="E642" s="38"/>
      <c r="F642" s="37"/>
      <c r="G642" s="39"/>
      <c r="H642" s="40"/>
      <c r="I642" s="107" t="str">
        <f>IF(G642="","",_xlfn.IFNA(VLOOKUP(G642,'سجل المشتريات'!F:N,8,0),"غير مسجلة في المشتريات"))</f>
        <v/>
      </c>
      <c r="J642" s="26" t="str">
        <f>_xlfn.IFNA(VLOOKUP(F642,الاوردرات!$B$1:$C$600,2,0),"")</f>
        <v/>
      </c>
      <c r="K642" s="52"/>
      <c r="M642" s="105" t="str">
        <f>IF(G642="","",_xlfn.IFNA((VLOOKUP(G642,help!L:M,2,0))*H642,_xlfn.IFNA((VLOOKUP(G642,help!P:Q,2,0))*H642,"غير مسجلة في المشتريات")))</f>
        <v/>
      </c>
    </row>
    <row r="643" spans="2:13" hidden="1" x14ac:dyDescent="0.25">
      <c r="B643" s="13">
        <f>COUNTIFS($G$3:G643,'تقرير استهلاك خامات'!$D$4)</f>
        <v>2</v>
      </c>
      <c r="C643" s="13">
        <f>COUNTIFS($F$3:F643,'تقرير منتج تام'!$E$4)</f>
        <v>10</v>
      </c>
      <c r="D643" s="37"/>
      <c r="E643" s="38"/>
      <c r="F643" s="37"/>
      <c r="G643" s="39"/>
      <c r="H643" s="40"/>
      <c r="I643" s="107" t="str">
        <f>IF(G643="","",_xlfn.IFNA(VLOOKUP(G643,'سجل المشتريات'!F:N,8,0),"غير مسجلة في المشتريات"))</f>
        <v/>
      </c>
      <c r="J643" s="26" t="str">
        <f>_xlfn.IFNA(VLOOKUP(F643,الاوردرات!$B$1:$C$600,2,0),"")</f>
        <v/>
      </c>
      <c r="K643" s="52"/>
      <c r="M643" s="105" t="str">
        <f>IF(G643="","",_xlfn.IFNA((VLOOKUP(G643,help!L:M,2,0))*H643,_xlfn.IFNA((VLOOKUP(G643,help!P:Q,2,0))*H643,"غير مسجلة في المشتريات")))</f>
        <v/>
      </c>
    </row>
    <row r="644" spans="2:13" hidden="1" x14ac:dyDescent="0.25">
      <c r="B644" s="13">
        <f>COUNTIFS($G$3:G644,'تقرير استهلاك خامات'!$D$4)</f>
        <v>2</v>
      </c>
      <c r="C644" s="13">
        <f>COUNTIFS($F$3:F644,'تقرير منتج تام'!$E$4)</f>
        <v>10</v>
      </c>
      <c r="D644" s="37"/>
      <c r="E644" s="38"/>
      <c r="F644" s="37"/>
      <c r="G644" s="39"/>
      <c r="H644" s="40"/>
      <c r="I644" s="107" t="str">
        <f>IF(G644="","",_xlfn.IFNA(VLOOKUP(G644,'سجل المشتريات'!F:N,8,0),"غير مسجلة في المشتريات"))</f>
        <v/>
      </c>
      <c r="J644" s="26" t="str">
        <f>_xlfn.IFNA(VLOOKUP(F644,الاوردرات!$B$1:$C$600,2,0),"")</f>
        <v/>
      </c>
      <c r="K644" s="52"/>
      <c r="M644" s="105" t="str">
        <f>IF(G644="","",_xlfn.IFNA((VLOOKUP(G644,help!L:M,2,0))*H644,_xlfn.IFNA((VLOOKUP(G644,help!P:Q,2,0))*H644,"غير مسجلة في المشتريات")))</f>
        <v/>
      </c>
    </row>
    <row r="645" spans="2:13" hidden="1" x14ac:dyDescent="0.25">
      <c r="B645" s="13">
        <f>COUNTIFS($G$3:G645,'تقرير استهلاك خامات'!$D$4)</f>
        <v>2</v>
      </c>
      <c r="C645" s="13">
        <f>COUNTIFS($F$3:F645,'تقرير منتج تام'!$E$4)</f>
        <v>10</v>
      </c>
      <c r="D645" s="37"/>
      <c r="E645" s="38"/>
      <c r="F645" s="37"/>
      <c r="G645" s="39"/>
      <c r="H645" s="40"/>
      <c r="I645" s="107" t="str">
        <f>IF(G645="","",_xlfn.IFNA(VLOOKUP(G645,'سجل المشتريات'!F:N,8,0),"غير مسجلة في المشتريات"))</f>
        <v/>
      </c>
      <c r="J645" s="26" t="str">
        <f>_xlfn.IFNA(VLOOKUP(F645,الاوردرات!$B$1:$C$600,2,0),"")</f>
        <v/>
      </c>
      <c r="K645" s="52"/>
      <c r="M645" s="105" t="str">
        <f>IF(G645="","",_xlfn.IFNA((VLOOKUP(G645,help!L:M,2,0))*H645,_xlfn.IFNA((VLOOKUP(G645,help!P:Q,2,0))*H645,"غير مسجلة في المشتريات")))</f>
        <v/>
      </c>
    </row>
    <row r="646" spans="2:13" hidden="1" x14ac:dyDescent="0.25">
      <c r="B646" s="13">
        <f>COUNTIFS($G$3:G646,'تقرير استهلاك خامات'!$D$4)</f>
        <v>2</v>
      </c>
      <c r="C646" s="13">
        <f>COUNTIFS($F$3:F646,'تقرير منتج تام'!$E$4)</f>
        <v>10</v>
      </c>
      <c r="D646" s="37"/>
      <c r="E646" s="38"/>
      <c r="F646" s="37"/>
      <c r="G646" s="39"/>
      <c r="H646" s="40"/>
      <c r="I646" s="107" t="str">
        <f>IF(G646="","",_xlfn.IFNA(VLOOKUP(G646,'سجل المشتريات'!F:N,8,0),"غير مسجلة في المشتريات"))</f>
        <v/>
      </c>
      <c r="J646" s="26" t="str">
        <f>_xlfn.IFNA(VLOOKUP(F646,الاوردرات!$B$1:$C$600,2,0),"")</f>
        <v/>
      </c>
      <c r="K646" s="52"/>
      <c r="M646" s="105" t="str">
        <f>IF(G646="","",_xlfn.IFNA((VLOOKUP(G646,help!L:M,2,0))*H646,_xlfn.IFNA((VLOOKUP(G646,help!P:Q,2,0))*H646,"غير مسجلة في المشتريات")))</f>
        <v/>
      </c>
    </row>
    <row r="647" spans="2:13" hidden="1" x14ac:dyDescent="0.25">
      <c r="B647" s="13">
        <f>COUNTIFS($G$3:G647,'تقرير استهلاك خامات'!$D$4)</f>
        <v>2</v>
      </c>
      <c r="C647" s="13">
        <f>COUNTIFS($F$3:F647,'تقرير منتج تام'!$E$4)</f>
        <v>10</v>
      </c>
      <c r="D647" s="37"/>
      <c r="E647" s="38"/>
      <c r="F647" s="37"/>
      <c r="G647" s="39"/>
      <c r="H647" s="40"/>
      <c r="I647" s="107" t="str">
        <f>IF(G647="","",_xlfn.IFNA(VLOOKUP(G647,'سجل المشتريات'!F:N,8,0),"غير مسجلة في المشتريات"))</f>
        <v/>
      </c>
      <c r="J647" s="26" t="str">
        <f>_xlfn.IFNA(VLOOKUP(F647,الاوردرات!$B$1:$C$600,2,0),"")</f>
        <v/>
      </c>
      <c r="K647" s="52"/>
      <c r="M647" s="105" t="str">
        <f>IF(G647="","",_xlfn.IFNA((VLOOKUP(G647,help!L:M,2,0))*H647,_xlfn.IFNA((VLOOKUP(G647,help!P:Q,2,0))*H647,"غير مسجلة في المشتريات")))</f>
        <v/>
      </c>
    </row>
    <row r="648" spans="2:13" hidden="1" x14ac:dyDescent="0.25">
      <c r="B648" s="13">
        <f>COUNTIFS($G$3:G648,'تقرير استهلاك خامات'!$D$4)</f>
        <v>2</v>
      </c>
      <c r="C648" s="13">
        <f>COUNTIFS($F$3:F648,'تقرير منتج تام'!$E$4)</f>
        <v>10</v>
      </c>
      <c r="D648" s="37"/>
      <c r="E648" s="38"/>
      <c r="F648" s="37"/>
      <c r="G648" s="39"/>
      <c r="H648" s="40"/>
      <c r="I648" s="107" t="str">
        <f>IF(G648="","",_xlfn.IFNA(VLOOKUP(G648,'سجل المشتريات'!F:N,8,0),"غير مسجلة في المشتريات"))</f>
        <v/>
      </c>
      <c r="J648" s="26" t="str">
        <f>_xlfn.IFNA(VLOOKUP(F648,الاوردرات!$B$1:$C$600,2,0),"")</f>
        <v/>
      </c>
      <c r="K648" s="52"/>
      <c r="M648" s="105" t="str">
        <f>IF(G648="","",_xlfn.IFNA((VLOOKUP(G648,help!L:M,2,0))*H648,_xlfn.IFNA((VLOOKUP(G648,help!P:Q,2,0))*H648,"غير مسجلة في المشتريات")))</f>
        <v/>
      </c>
    </row>
    <row r="649" spans="2:13" hidden="1" x14ac:dyDescent="0.25">
      <c r="B649" s="13">
        <f>COUNTIFS($G$3:G649,'تقرير استهلاك خامات'!$D$4)</f>
        <v>2</v>
      </c>
      <c r="C649" s="13">
        <f>COUNTIFS($F$3:F649,'تقرير منتج تام'!$E$4)</f>
        <v>10</v>
      </c>
      <c r="D649" s="37"/>
      <c r="E649" s="38"/>
      <c r="F649" s="37"/>
      <c r="G649" s="39"/>
      <c r="H649" s="40"/>
      <c r="I649" s="107" t="str">
        <f>IF(G649="","",_xlfn.IFNA(VLOOKUP(G649,'سجل المشتريات'!F:N,8,0),"غير مسجلة في المشتريات"))</f>
        <v/>
      </c>
      <c r="J649" s="26" t="str">
        <f>_xlfn.IFNA(VLOOKUP(F649,الاوردرات!$B$1:$C$600,2,0),"")</f>
        <v/>
      </c>
      <c r="K649" s="52"/>
      <c r="M649" s="105" t="str">
        <f>IF(G649="","",_xlfn.IFNA((VLOOKUP(G649,help!L:M,2,0))*H649,_xlfn.IFNA((VLOOKUP(G649,help!P:Q,2,0))*H649,"غير مسجلة في المشتريات")))</f>
        <v/>
      </c>
    </row>
    <row r="650" spans="2:13" hidden="1" x14ac:dyDescent="0.25">
      <c r="B650" s="13">
        <f>COUNTIFS($G$3:G650,'تقرير استهلاك خامات'!$D$4)</f>
        <v>2</v>
      </c>
      <c r="C650" s="13">
        <f>COUNTIFS($F$3:F650,'تقرير منتج تام'!$E$4)</f>
        <v>10</v>
      </c>
      <c r="D650" s="37"/>
      <c r="E650" s="38"/>
      <c r="F650" s="37"/>
      <c r="G650" s="39"/>
      <c r="H650" s="40"/>
      <c r="I650" s="107" t="str">
        <f>IF(G650="","",_xlfn.IFNA(VLOOKUP(G650,'سجل المشتريات'!F:N,8,0),"غير مسجلة في المشتريات"))</f>
        <v/>
      </c>
      <c r="J650" s="26" t="str">
        <f>_xlfn.IFNA(VLOOKUP(F650,الاوردرات!$B$1:$C$600,2,0),"")</f>
        <v/>
      </c>
      <c r="K650" s="52"/>
      <c r="M650" s="105" t="str">
        <f>IF(G650="","",_xlfn.IFNA((VLOOKUP(G650,help!L:M,2,0))*H650,_xlfn.IFNA((VLOOKUP(G650,help!P:Q,2,0))*H650,"غير مسجلة في المشتريات")))</f>
        <v/>
      </c>
    </row>
    <row r="651" spans="2:13" hidden="1" x14ac:dyDescent="0.25">
      <c r="B651" s="13">
        <f>COUNTIFS($G$3:G651,'تقرير استهلاك خامات'!$D$4)</f>
        <v>2</v>
      </c>
      <c r="C651" s="13">
        <f>COUNTIFS($F$3:F651,'تقرير منتج تام'!$E$4)</f>
        <v>10</v>
      </c>
      <c r="D651" s="37"/>
      <c r="E651" s="38"/>
      <c r="F651" s="37"/>
      <c r="G651" s="39"/>
      <c r="H651" s="40"/>
      <c r="I651" s="107" t="str">
        <f>IF(G651="","",_xlfn.IFNA(VLOOKUP(G651,'سجل المشتريات'!F:N,8,0),"غير مسجلة في المشتريات"))</f>
        <v/>
      </c>
      <c r="J651" s="26" t="str">
        <f>_xlfn.IFNA(VLOOKUP(F651,الاوردرات!$B$1:$C$600,2,0),"")</f>
        <v/>
      </c>
      <c r="K651" s="52"/>
      <c r="M651" s="105" t="str">
        <f>IF(G651="","",_xlfn.IFNA((VLOOKUP(G651,help!L:M,2,0))*H651,_xlfn.IFNA((VLOOKUP(G651,help!P:Q,2,0))*H651,"غير مسجلة في المشتريات")))</f>
        <v/>
      </c>
    </row>
    <row r="652" spans="2:13" hidden="1" x14ac:dyDescent="0.25">
      <c r="B652" s="13">
        <f>COUNTIFS($G$3:G652,'تقرير استهلاك خامات'!$D$4)</f>
        <v>2</v>
      </c>
      <c r="C652" s="13">
        <f>COUNTIFS($F$3:F652,'تقرير منتج تام'!$E$4)</f>
        <v>10</v>
      </c>
      <c r="D652" s="37"/>
      <c r="E652" s="38"/>
      <c r="F652" s="37"/>
      <c r="G652" s="39"/>
      <c r="H652" s="40"/>
      <c r="I652" s="107" t="str">
        <f>IF(G652="","",_xlfn.IFNA(VLOOKUP(G652,'سجل المشتريات'!F:N,8,0),"غير مسجلة في المشتريات"))</f>
        <v/>
      </c>
      <c r="J652" s="26" t="str">
        <f>_xlfn.IFNA(VLOOKUP(F652,الاوردرات!$B$1:$C$600,2,0),"")</f>
        <v/>
      </c>
      <c r="K652" s="52"/>
      <c r="M652" s="105" t="str">
        <f>IF(G652="","",_xlfn.IFNA((VLOOKUP(G652,help!L:M,2,0))*H652,_xlfn.IFNA((VLOOKUP(G652,help!P:Q,2,0))*H652,"غير مسجلة في المشتريات")))</f>
        <v/>
      </c>
    </row>
    <row r="653" spans="2:13" hidden="1" x14ac:dyDescent="0.25">
      <c r="B653" s="13">
        <f>COUNTIFS($G$3:G653,'تقرير استهلاك خامات'!$D$4)</f>
        <v>2</v>
      </c>
      <c r="C653" s="13">
        <f>COUNTIFS($F$3:F653,'تقرير منتج تام'!$E$4)</f>
        <v>10</v>
      </c>
      <c r="D653" s="37"/>
      <c r="E653" s="38"/>
      <c r="F653" s="37"/>
      <c r="G653" s="39"/>
      <c r="H653" s="40"/>
      <c r="I653" s="107" t="str">
        <f>IF(G653="","",_xlfn.IFNA(VLOOKUP(G653,'سجل المشتريات'!F:N,8,0),"غير مسجلة في المشتريات"))</f>
        <v/>
      </c>
      <c r="J653" s="26" t="str">
        <f>_xlfn.IFNA(VLOOKUP(F653,الاوردرات!$B$1:$C$600,2,0),"")</f>
        <v/>
      </c>
      <c r="K653" s="52"/>
      <c r="M653" s="105" t="str">
        <f>IF(G653="","",_xlfn.IFNA((VLOOKUP(G653,help!L:M,2,0))*H653,_xlfn.IFNA((VLOOKUP(G653,help!P:Q,2,0))*H653,"غير مسجلة في المشتريات")))</f>
        <v/>
      </c>
    </row>
    <row r="654" spans="2:13" hidden="1" x14ac:dyDescent="0.25">
      <c r="B654" s="13">
        <f>COUNTIFS($G$3:G654,'تقرير استهلاك خامات'!$D$4)</f>
        <v>2</v>
      </c>
      <c r="C654" s="13">
        <f>COUNTIFS($F$3:F654,'تقرير منتج تام'!$E$4)</f>
        <v>10</v>
      </c>
      <c r="D654" s="37"/>
      <c r="E654" s="38"/>
      <c r="F654" s="37"/>
      <c r="G654" s="39"/>
      <c r="H654" s="40"/>
      <c r="I654" s="107" t="str">
        <f>IF(G654="","",_xlfn.IFNA(VLOOKUP(G654,'سجل المشتريات'!F:N,8,0),"غير مسجلة في المشتريات"))</f>
        <v/>
      </c>
      <c r="J654" s="26" t="str">
        <f>_xlfn.IFNA(VLOOKUP(F654,الاوردرات!$B$1:$C$600,2,0),"")</f>
        <v/>
      </c>
      <c r="K654" s="52"/>
      <c r="M654" s="105" t="str">
        <f>IF(G654="","",_xlfn.IFNA((VLOOKUP(G654,help!L:M,2,0))*H654,_xlfn.IFNA((VLOOKUP(G654,help!P:Q,2,0))*H654,"غير مسجلة في المشتريات")))</f>
        <v/>
      </c>
    </row>
    <row r="655" spans="2:13" hidden="1" x14ac:dyDescent="0.25">
      <c r="B655" s="13">
        <f>COUNTIFS($G$3:G655,'تقرير استهلاك خامات'!$D$4)</f>
        <v>2</v>
      </c>
      <c r="C655" s="13">
        <f>COUNTIFS($F$3:F655,'تقرير منتج تام'!$E$4)</f>
        <v>10</v>
      </c>
      <c r="D655" s="37"/>
      <c r="E655" s="38"/>
      <c r="F655" s="37"/>
      <c r="G655" s="39"/>
      <c r="H655" s="40"/>
      <c r="I655" s="107" t="str">
        <f>IF(G655="","",_xlfn.IFNA(VLOOKUP(G655,'سجل المشتريات'!F:N,8,0),"غير مسجلة في المشتريات"))</f>
        <v/>
      </c>
      <c r="J655" s="26" t="str">
        <f>_xlfn.IFNA(VLOOKUP(F655,الاوردرات!$B$1:$C$600,2,0),"")</f>
        <v/>
      </c>
      <c r="K655" s="52"/>
      <c r="M655" s="105" t="str">
        <f>IF(G655="","",_xlfn.IFNA((VLOOKUP(G655,help!L:M,2,0))*H655,_xlfn.IFNA((VLOOKUP(G655,help!P:Q,2,0))*H655,"غير مسجلة في المشتريات")))</f>
        <v/>
      </c>
    </row>
    <row r="656" spans="2:13" hidden="1" x14ac:dyDescent="0.25">
      <c r="B656" s="13">
        <f>COUNTIFS($G$3:G656,'تقرير استهلاك خامات'!$D$4)</f>
        <v>2</v>
      </c>
      <c r="C656" s="13">
        <f>COUNTIFS($F$3:F656,'تقرير منتج تام'!$E$4)</f>
        <v>10</v>
      </c>
      <c r="D656" s="37"/>
      <c r="E656" s="38"/>
      <c r="F656" s="37"/>
      <c r="G656" s="39"/>
      <c r="H656" s="40"/>
      <c r="I656" s="107" t="str">
        <f>IF(G656="","",_xlfn.IFNA(VLOOKUP(G656,'سجل المشتريات'!F:N,8,0),"غير مسجلة في المشتريات"))</f>
        <v/>
      </c>
      <c r="J656" s="26" t="str">
        <f>_xlfn.IFNA(VLOOKUP(F656,الاوردرات!$B$1:$C$600,2,0),"")</f>
        <v/>
      </c>
      <c r="K656" s="52"/>
      <c r="M656" s="105" t="str">
        <f>IF(G656="","",_xlfn.IFNA((VLOOKUP(G656,help!L:M,2,0))*H656,_xlfn.IFNA((VLOOKUP(G656,help!P:Q,2,0))*H656,"غير مسجلة في المشتريات")))</f>
        <v/>
      </c>
    </row>
    <row r="657" spans="2:13" hidden="1" x14ac:dyDescent="0.25">
      <c r="B657" s="13">
        <f>COUNTIFS($G$3:G657,'تقرير استهلاك خامات'!$D$4)</f>
        <v>2</v>
      </c>
      <c r="C657" s="13">
        <f>COUNTIFS($F$3:F657,'تقرير منتج تام'!$E$4)</f>
        <v>10</v>
      </c>
      <c r="D657" s="37"/>
      <c r="E657" s="38"/>
      <c r="F657" s="37"/>
      <c r="G657" s="39"/>
      <c r="H657" s="40"/>
      <c r="I657" s="107" t="str">
        <f>IF(G657="","",_xlfn.IFNA(VLOOKUP(G657,'سجل المشتريات'!F:N,8,0),"غير مسجلة في المشتريات"))</f>
        <v/>
      </c>
      <c r="J657" s="26" t="str">
        <f>_xlfn.IFNA(VLOOKUP(F657,الاوردرات!$B$1:$C$600,2,0),"")</f>
        <v/>
      </c>
      <c r="K657" s="52"/>
      <c r="M657" s="105" t="str">
        <f>IF(G657="","",_xlfn.IFNA((VLOOKUP(G657,help!L:M,2,0))*H657,_xlfn.IFNA((VLOOKUP(G657,help!P:Q,2,0))*H657,"غير مسجلة في المشتريات")))</f>
        <v/>
      </c>
    </row>
    <row r="658" spans="2:13" hidden="1" x14ac:dyDescent="0.25">
      <c r="B658" s="13">
        <f>COUNTIFS($G$3:G658,'تقرير استهلاك خامات'!$D$4)</f>
        <v>2</v>
      </c>
      <c r="C658" s="13">
        <f>COUNTIFS($F$3:F658,'تقرير منتج تام'!$E$4)</f>
        <v>10</v>
      </c>
      <c r="D658" s="37"/>
      <c r="E658" s="38"/>
      <c r="F658" s="37"/>
      <c r="G658" s="39"/>
      <c r="H658" s="40"/>
      <c r="I658" s="107" t="str">
        <f>IF(G658="","",_xlfn.IFNA(VLOOKUP(G658,'سجل المشتريات'!F:N,8,0),"غير مسجلة في المشتريات"))</f>
        <v/>
      </c>
      <c r="J658" s="26" t="str">
        <f>_xlfn.IFNA(VLOOKUP(F658,الاوردرات!$B$1:$C$600,2,0),"")</f>
        <v/>
      </c>
      <c r="K658" s="52"/>
      <c r="M658" s="105" t="str">
        <f>IF(G658="","",_xlfn.IFNA((VLOOKUP(G658,help!L:M,2,0))*H658,_xlfn.IFNA((VLOOKUP(G658,help!P:Q,2,0))*H658,"غير مسجلة في المشتريات")))</f>
        <v/>
      </c>
    </row>
    <row r="659" spans="2:13" hidden="1" x14ac:dyDescent="0.25">
      <c r="B659" s="13">
        <f>COUNTIFS($G$3:G659,'تقرير استهلاك خامات'!$D$4)</f>
        <v>2</v>
      </c>
      <c r="C659" s="13">
        <f>COUNTIFS($F$3:F659,'تقرير منتج تام'!$E$4)</f>
        <v>10</v>
      </c>
      <c r="D659" s="37"/>
      <c r="E659" s="38"/>
      <c r="F659" s="37"/>
      <c r="G659" s="39"/>
      <c r="H659" s="40"/>
      <c r="I659" s="107" t="str">
        <f>IF(G659="","",_xlfn.IFNA(VLOOKUP(G659,'سجل المشتريات'!F:N,8,0),"غير مسجلة في المشتريات"))</f>
        <v/>
      </c>
      <c r="J659" s="26" t="str">
        <f>_xlfn.IFNA(VLOOKUP(F659,الاوردرات!$B$1:$C$600,2,0),"")</f>
        <v/>
      </c>
      <c r="K659" s="52"/>
      <c r="M659" s="105" t="str">
        <f>IF(G659="","",_xlfn.IFNA((VLOOKUP(G659,help!L:M,2,0))*H659,_xlfn.IFNA((VLOOKUP(G659,help!P:Q,2,0))*H659,"غير مسجلة في المشتريات")))</f>
        <v/>
      </c>
    </row>
    <row r="660" spans="2:13" hidden="1" x14ac:dyDescent="0.25">
      <c r="B660" s="13">
        <f>COUNTIFS($G$3:G660,'تقرير استهلاك خامات'!$D$4)</f>
        <v>2</v>
      </c>
      <c r="C660" s="13">
        <f>COUNTIFS($F$3:F660,'تقرير منتج تام'!$E$4)</f>
        <v>10</v>
      </c>
      <c r="D660" s="37"/>
      <c r="E660" s="38"/>
      <c r="F660" s="37"/>
      <c r="G660" s="39"/>
      <c r="H660" s="40"/>
      <c r="I660" s="107" t="str">
        <f>IF(G660="","",_xlfn.IFNA(VLOOKUP(G660,'سجل المشتريات'!F:N,8,0),"غير مسجلة في المشتريات"))</f>
        <v/>
      </c>
      <c r="J660" s="26" t="str">
        <f>_xlfn.IFNA(VLOOKUP(F660,الاوردرات!$B$1:$C$600,2,0),"")</f>
        <v/>
      </c>
      <c r="K660" s="52"/>
      <c r="M660" s="105" t="str">
        <f>IF(G660="","",_xlfn.IFNA((VLOOKUP(G660,help!L:M,2,0))*H660,_xlfn.IFNA((VLOOKUP(G660,help!P:Q,2,0))*H660,"غير مسجلة في المشتريات")))</f>
        <v/>
      </c>
    </row>
    <row r="661" spans="2:13" hidden="1" x14ac:dyDescent="0.25">
      <c r="B661" s="13">
        <f>COUNTIFS($G$3:G661,'تقرير استهلاك خامات'!$D$4)</f>
        <v>2</v>
      </c>
      <c r="C661" s="13">
        <f>COUNTIFS($F$3:F661,'تقرير منتج تام'!$E$4)</f>
        <v>10</v>
      </c>
      <c r="D661" s="37"/>
      <c r="E661" s="38"/>
      <c r="F661" s="37"/>
      <c r="G661" s="39"/>
      <c r="H661" s="40"/>
      <c r="I661" s="107" t="str">
        <f>IF(G661="","",_xlfn.IFNA(VLOOKUP(G661,'سجل المشتريات'!F:N,8,0),"غير مسجلة في المشتريات"))</f>
        <v/>
      </c>
      <c r="J661" s="26" t="str">
        <f>_xlfn.IFNA(VLOOKUP(F661,الاوردرات!$B$1:$C$600,2,0),"")</f>
        <v/>
      </c>
      <c r="K661" s="52"/>
      <c r="M661" s="105" t="str">
        <f>IF(G661="","",_xlfn.IFNA((VLOOKUP(G661,help!L:M,2,0))*H661,_xlfn.IFNA((VLOOKUP(G661,help!P:Q,2,0))*H661,"غير مسجلة في المشتريات")))</f>
        <v/>
      </c>
    </row>
    <row r="662" spans="2:13" hidden="1" x14ac:dyDescent="0.25">
      <c r="B662" s="13">
        <f>COUNTIFS($G$3:G662,'تقرير استهلاك خامات'!$D$4)</f>
        <v>2</v>
      </c>
      <c r="C662" s="13">
        <f>COUNTIFS($F$3:F662,'تقرير منتج تام'!$E$4)</f>
        <v>10</v>
      </c>
      <c r="D662" s="37"/>
      <c r="E662" s="38"/>
      <c r="F662" s="37"/>
      <c r="G662" s="39"/>
      <c r="H662" s="40"/>
      <c r="I662" s="107" t="str">
        <f>IF(G662="","",_xlfn.IFNA(VLOOKUP(G662,'سجل المشتريات'!F:N,8,0),"غير مسجلة في المشتريات"))</f>
        <v/>
      </c>
      <c r="J662" s="26" t="str">
        <f>_xlfn.IFNA(VLOOKUP(F662,الاوردرات!$B$1:$C$600,2,0),"")</f>
        <v/>
      </c>
      <c r="K662" s="52"/>
      <c r="M662" s="105" t="str">
        <f>IF(G662="","",_xlfn.IFNA((VLOOKUP(G662,help!L:M,2,0))*H662,_xlfn.IFNA((VLOOKUP(G662,help!P:Q,2,0))*H662,"غير مسجلة في المشتريات")))</f>
        <v/>
      </c>
    </row>
    <row r="663" spans="2:13" hidden="1" x14ac:dyDescent="0.25">
      <c r="B663" s="13">
        <f>COUNTIFS($G$3:G663,'تقرير استهلاك خامات'!$D$4)</f>
        <v>2</v>
      </c>
      <c r="C663" s="13">
        <f>COUNTIFS($F$3:F663,'تقرير منتج تام'!$E$4)</f>
        <v>10</v>
      </c>
      <c r="D663" s="37"/>
      <c r="E663" s="38"/>
      <c r="F663" s="37"/>
      <c r="G663" s="39"/>
      <c r="H663" s="40"/>
      <c r="I663" s="107" t="str">
        <f>IF(G663="","",_xlfn.IFNA(VLOOKUP(G663,'سجل المشتريات'!F:N,8,0),"غير مسجلة في المشتريات"))</f>
        <v/>
      </c>
      <c r="J663" s="26" t="str">
        <f>_xlfn.IFNA(VLOOKUP(F663,الاوردرات!$B$1:$C$600,2,0),"")</f>
        <v/>
      </c>
      <c r="K663" s="52"/>
      <c r="M663" s="105" t="str">
        <f>IF(G663="","",_xlfn.IFNA((VLOOKUP(G663,help!L:M,2,0))*H663,_xlfn.IFNA((VLOOKUP(G663,help!P:Q,2,0))*H663,"غير مسجلة في المشتريات")))</f>
        <v/>
      </c>
    </row>
    <row r="664" spans="2:13" hidden="1" x14ac:dyDescent="0.25">
      <c r="B664" s="13">
        <f>COUNTIFS($G$3:G664,'تقرير استهلاك خامات'!$D$4)</f>
        <v>2</v>
      </c>
      <c r="C664" s="13">
        <f>COUNTIFS($F$3:F664,'تقرير منتج تام'!$E$4)</f>
        <v>10</v>
      </c>
      <c r="D664" s="37"/>
      <c r="E664" s="38"/>
      <c r="F664" s="37"/>
      <c r="G664" s="39"/>
      <c r="H664" s="40"/>
      <c r="I664" s="107" t="str">
        <f>IF(G664="","",_xlfn.IFNA(VLOOKUP(G664,'سجل المشتريات'!F:N,8,0),"غير مسجلة في المشتريات"))</f>
        <v/>
      </c>
      <c r="J664" s="26" t="str">
        <f>_xlfn.IFNA(VLOOKUP(F664,الاوردرات!$B$1:$C$600,2,0),"")</f>
        <v/>
      </c>
      <c r="K664" s="52"/>
      <c r="M664" s="105" t="str">
        <f>IF(G664="","",_xlfn.IFNA((VLOOKUP(G664,help!L:M,2,0))*H664,_xlfn.IFNA((VLOOKUP(G664,help!P:Q,2,0))*H664,"غير مسجلة في المشتريات")))</f>
        <v/>
      </c>
    </row>
    <row r="665" spans="2:13" hidden="1" x14ac:dyDescent="0.25">
      <c r="B665" s="13">
        <f>COUNTIFS($G$3:G665,'تقرير استهلاك خامات'!$D$4)</f>
        <v>2</v>
      </c>
      <c r="C665" s="13">
        <f>COUNTIFS($F$3:F665,'تقرير منتج تام'!$E$4)</f>
        <v>10</v>
      </c>
      <c r="D665" s="37"/>
      <c r="E665" s="38"/>
      <c r="F665" s="37"/>
      <c r="G665" s="39"/>
      <c r="H665" s="40"/>
      <c r="I665" s="107" t="str">
        <f>IF(G665="","",_xlfn.IFNA(VLOOKUP(G665,'سجل المشتريات'!F:N,8,0),"غير مسجلة في المشتريات"))</f>
        <v/>
      </c>
      <c r="J665" s="26" t="str">
        <f>_xlfn.IFNA(VLOOKUP(F665,الاوردرات!$B$1:$C$600,2,0),"")</f>
        <v/>
      </c>
      <c r="K665" s="52"/>
      <c r="M665" s="105" t="str">
        <f>IF(G665="","",_xlfn.IFNA((VLOOKUP(G665,help!L:M,2,0))*H665,_xlfn.IFNA((VLOOKUP(G665,help!P:Q,2,0))*H665,"غير مسجلة في المشتريات")))</f>
        <v/>
      </c>
    </row>
    <row r="666" spans="2:13" hidden="1" x14ac:dyDescent="0.25">
      <c r="B666" s="13">
        <f>COUNTIFS($G$3:G666,'تقرير استهلاك خامات'!$D$4)</f>
        <v>2</v>
      </c>
      <c r="C666" s="13">
        <f>COUNTIFS($F$3:F666,'تقرير منتج تام'!$E$4)</f>
        <v>10</v>
      </c>
      <c r="D666" s="37"/>
      <c r="E666" s="38"/>
      <c r="F666" s="37"/>
      <c r="G666" s="39"/>
      <c r="H666" s="40"/>
      <c r="I666" s="107" t="str">
        <f>IF(G666="","",_xlfn.IFNA(VLOOKUP(G666,'سجل المشتريات'!F:N,8,0),"غير مسجلة في المشتريات"))</f>
        <v/>
      </c>
      <c r="J666" s="26" t="str">
        <f>_xlfn.IFNA(VLOOKUP(F666,الاوردرات!$B$1:$C$600,2,0),"")</f>
        <v/>
      </c>
      <c r="K666" s="52"/>
      <c r="M666" s="105" t="str">
        <f>IF(G666="","",_xlfn.IFNA((VLOOKUP(G666,help!L:M,2,0))*H666,_xlfn.IFNA((VLOOKUP(G666,help!P:Q,2,0))*H666,"غير مسجلة في المشتريات")))</f>
        <v/>
      </c>
    </row>
    <row r="667" spans="2:13" hidden="1" x14ac:dyDescent="0.25">
      <c r="B667" s="13">
        <f>COUNTIFS($G$3:G667,'تقرير استهلاك خامات'!$D$4)</f>
        <v>2</v>
      </c>
      <c r="C667" s="13">
        <f>COUNTIFS($F$3:F667,'تقرير منتج تام'!$E$4)</f>
        <v>10</v>
      </c>
      <c r="D667" s="37"/>
      <c r="E667" s="38"/>
      <c r="F667" s="37"/>
      <c r="G667" s="39"/>
      <c r="H667" s="40"/>
      <c r="I667" s="107" t="str">
        <f>IF(G667="","",_xlfn.IFNA(VLOOKUP(G667,'سجل المشتريات'!F:N,8,0),"غير مسجلة في المشتريات"))</f>
        <v/>
      </c>
      <c r="J667" s="26" t="str">
        <f>_xlfn.IFNA(VLOOKUP(F667,الاوردرات!$B$1:$C$600,2,0),"")</f>
        <v/>
      </c>
      <c r="K667" s="52"/>
      <c r="M667" s="105" t="str">
        <f>IF(G667="","",_xlfn.IFNA((VLOOKUP(G667,help!L:M,2,0))*H667,_xlfn.IFNA((VLOOKUP(G667,help!P:Q,2,0))*H667,"غير مسجلة في المشتريات")))</f>
        <v/>
      </c>
    </row>
    <row r="668" spans="2:13" hidden="1" x14ac:dyDescent="0.25">
      <c r="B668" s="13">
        <f>COUNTIFS($G$3:G668,'تقرير استهلاك خامات'!$D$4)</f>
        <v>2</v>
      </c>
      <c r="C668" s="13">
        <f>COUNTIFS($F$3:F668,'تقرير منتج تام'!$E$4)</f>
        <v>10</v>
      </c>
      <c r="D668" s="37"/>
      <c r="E668" s="38"/>
      <c r="F668" s="37"/>
      <c r="G668" s="39"/>
      <c r="H668" s="40"/>
      <c r="I668" s="107" t="str">
        <f>IF(G668="","",_xlfn.IFNA(VLOOKUP(G668,'سجل المشتريات'!F:N,8,0),"غير مسجلة في المشتريات"))</f>
        <v/>
      </c>
      <c r="J668" s="26" t="str">
        <f>_xlfn.IFNA(VLOOKUP(F668,الاوردرات!$B$1:$C$600,2,0),"")</f>
        <v/>
      </c>
      <c r="K668" s="52"/>
      <c r="M668" s="105" t="str">
        <f>IF(G668="","",_xlfn.IFNA((VLOOKUP(G668,help!L:M,2,0))*H668,_xlfn.IFNA((VLOOKUP(G668,help!P:Q,2,0))*H668,"غير مسجلة في المشتريات")))</f>
        <v/>
      </c>
    </row>
    <row r="669" spans="2:13" hidden="1" x14ac:dyDescent="0.25">
      <c r="B669" s="13">
        <f>COUNTIFS($G$3:G669,'تقرير استهلاك خامات'!$D$4)</f>
        <v>2</v>
      </c>
      <c r="C669" s="13">
        <f>COUNTIFS($F$3:F669,'تقرير منتج تام'!$E$4)</f>
        <v>10</v>
      </c>
      <c r="D669" s="37"/>
      <c r="E669" s="38"/>
      <c r="F669" s="37"/>
      <c r="G669" s="39"/>
      <c r="H669" s="40"/>
      <c r="I669" s="107" t="str">
        <f>IF(G669="","",_xlfn.IFNA(VLOOKUP(G669,'سجل المشتريات'!F:N,8,0),"غير مسجلة في المشتريات"))</f>
        <v/>
      </c>
      <c r="J669" s="26" t="str">
        <f>_xlfn.IFNA(VLOOKUP(F669,الاوردرات!$B$1:$C$600,2,0),"")</f>
        <v/>
      </c>
      <c r="K669" s="52"/>
      <c r="M669" s="105" t="str">
        <f>IF(G669="","",_xlfn.IFNA((VLOOKUP(G669,help!L:M,2,0))*H669,_xlfn.IFNA((VLOOKUP(G669,help!P:Q,2,0))*H669,"غير مسجلة في المشتريات")))</f>
        <v/>
      </c>
    </row>
    <row r="670" spans="2:13" hidden="1" x14ac:dyDescent="0.25">
      <c r="B670" s="13">
        <f>COUNTIFS($G$3:G670,'تقرير استهلاك خامات'!$D$4)</f>
        <v>2</v>
      </c>
      <c r="C670" s="13">
        <f>COUNTIFS($F$3:F670,'تقرير منتج تام'!$E$4)</f>
        <v>10</v>
      </c>
      <c r="D670" s="37"/>
      <c r="E670" s="38"/>
      <c r="F670" s="37"/>
      <c r="G670" s="39"/>
      <c r="H670" s="40"/>
      <c r="I670" s="107" t="str">
        <f>IF(G670="","",_xlfn.IFNA(VLOOKUP(G670,'سجل المشتريات'!F:N,8,0),"غير مسجلة في المشتريات"))</f>
        <v/>
      </c>
      <c r="J670" s="26" t="str">
        <f>_xlfn.IFNA(VLOOKUP(F670,الاوردرات!$B$1:$C$600,2,0),"")</f>
        <v/>
      </c>
      <c r="K670" s="52"/>
      <c r="M670" s="105" t="str">
        <f>IF(G670="","",_xlfn.IFNA((VLOOKUP(G670,help!L:M,2,0))*H670,_xlfn.IFNA((VLOOKUP(G670,help!P:Q,2,0))*H670,"غير مسجلة في المشتريات")))</f>
        <v/>
      </c>
    </row>
    <row r="671" spans="2:13" hidden="1" x14ac:dyDescent="0.25">
      <c r="B671" s="13">
        <f>COUNTIFS($G$3:G671,'تقرير استهلاك خامات'!$D$4)</f>
        <v>2</v>
      </c>
      <c r="C671" s="13">
        <f>COUNTIFS($F$3:F671,'تقرير منتج تام'!$E$4)</f>
        <v>10</v>
      </c>
      <c r="D671" s="37"/>
      <c r="E671" s="38"/>
      <c r="F671" s="37"/>
      <c r="G671" s="39"/>
      <c r="H671" s="40"/>
      <c r="I671" s="107" t="str">
        <f>IF(G671="","",_xlfn.IFNA(VLOOKUP(G671,'سجل المشتريات'!F:N,8,0),"غير مسجلة في المشتريات"))</f>
        <v/>
      </c>
      <c r="J671" s="26" t="str">
        <f>_xlfn.IFNA(VLOOKUP(F671,الاوردرات!$B$1:$C$600,2,0),"")</f>
        <v/>
      </c>
      <c r="K671" s="52"/>
      <c r="M671" s="105" t="str">
        <f>IF(G671="","",_xlfn.IFNA((VLOOKUP(G671,help!L:M,2,0))*H671,_xlfn.IFNA((VLOOKUP(G671,help!P:Q,2,0))*H671,"غير مسجلة في المشتريات")))</f>
        <v/>
      </c>
    </row>
    <row r="672" spans="2:13" hidden="1" x14ac:dyDescent="0.25">
      <c r="B672" s="13">
        <f>COUNTIFS($G$3:G672,'تقرير استهلاك خامات'!$D$4)</f>
        <v>2</v>
      </c>
      <c r="C672" s="13">
        <f>COUNTIFS($F$3:F672,'تقرير منتج تام'!$E$4)</f>
        <v>10</v>
      </c>
      <c r="D672" s="37"/>
      <c r="E672" s="38"/>
      <c r="F672" s="37"/>
      <c r="G672" s="39"/>
      <c r="H672" s="40"/>
      <c r="I672" s="107" t="str">
        <f>IF(G672="","",_xlfn.IFNA(VLOOKUP(G672,'سجل المشتريات'!F:N,8,0),"غير مسجلة في المشتريات"))</f>
        <v/>
      </c>
      <c r="J672" s="26" t="str">
        <f>_xlfn.IFNA(VLOOKUP(F672,الاوردرات!$B$1:$C$600,2,0),"")</f>
        <v/>
      </c>
      <c r="K672" s="52"/>
      <c r="M672" s="105" t="str">
        <f>IF(G672="","",_xlfn.IFNA((VLOOKUP(G672,help!L:M,2,0))*H672,_xlfn.IFNA((VLOOKUP(G672,help!P:Q,2,0))*H672,"غير مسجلة في المشتريات")))</f>
        <v/>
      </c>
    </row>
    <row r="673" spans="2:13" hidden="1" x14ac:dyDescent="0.25">
      <c r="B673" s="13">
        <f>COUNTIFS($G$3:G673,'تقرير استهلاك خامات'!$D$4)</f>
        <v>2</v>
      </c>
      <c r="C673" s="13">
        <f>COUNTIFS($F$3:F673,'تقرير منتج تام'!$E$4)</f>
        <v>10</v>
      </c>
      <c r="D673" s="37"/>
      <c r="E673" s="38"/>
      <c r="F673" s="37"/>
      <c r="G673" s="39"/>
      <c r="H673" s="40"/>
      <c r="I673" s="107" t="str">
        <f>IF(G673="","",_xlfn.IFNA(VLOOKUP(G673,'سجل المشتريات'!F:N,8,0),"غير مسجلة في المشتريات"))</f>
        <v/>
      </c>
      <c r="J673" s="26" t="str">
        <f>_xlfn.IFNA(VLOOKUP(F673,الاوردرات!$B$1:$C$600,2,0),"")</f>
        <v/>
      </c>
      <c r="K673" s="52"/>
      <c r="M673" s="105" t="str">
        <f>IF(G673="","",_xlfn.IFNA((VLOOKUP(G673,help!L:M,2,0))*H673,_xlfn.IFNA((VLOOKUP(G673,help!P:Q,2,0))*H673,"غير مسجلة في المشتريات")))</f>
        <v/>
      </c>
    </row>
    <row r="674" spans="2:13" hidden="1" x14ac:dyDescent="0.25">
      <c r="B674" s="13">
        <f>COUNTIFS($G$3:G674,'تقرير استهلاك خامات'!$D$4)</f>
        <v>2</v>
      </c>
      <c r="C674" s="13">
        <f>COUNTIFS($F$3:F674,'تقرير منتج تام'!$E$4)</f>
        <v>10</v>
      </c>
      <c r="D674" s="37"/>
      <c r="E674" s="38"/>
      <c r="F674" s="37"/>
      <c r="G674" s="39"/>
      <c r="H674" s="40"/>
      <c r="I674" s="107" t="str">
        <f>IF(G674="","",_xlfn.IFNA(VLOOKUP(G674,'سجل المشتريات'!F:N,8,0),"غير مسجلة في المشتريات"))</f>
        <v/>
      </c>
      <c r="J674" s="26" t="str">
        <f>_xlfn.IFNA(VLOOKUP(F674,الاوردرات!$B$1:$C$600,2,0),"")</f>
        <v/>
      </c>
      <c r="K674" s="52"/>
      <c r="M674" s="105" t="str">
        <f>IF(G674="","",_xlfn.IFNA((VLOOKUP(G674,help!L:M,2,0))*H674,_xlfn.IFNA((VLOOKUP(G674,help!P:Q,2,0))*H674,"غير مسجلة في المشتريات")))</f>
        <v/>
      </c>
    </row>
    <row r="675" spans="2:13" hidden="1" x14ac:dyDescent="0.25">
      <c r="B675" s="13">
        <f>COUNTIFS($G$3:G675,'تقرير استهلاك خامات'!$D$4)</f>
        <v>2</v>
      </c>
      <c r="C675" s="13">
        <f>COUNTIFS($F$3:F675,'تقرير منتج تام'!$E$4)</f>
        <v>10</v>
      </c>
      <c r="D675" s="37"/>
      <c r="E675" s="38"/>
      <c r="F675" s="37"/>
      <c r="G675" s="39"/>
      <c r="H675" s="40"/>
      <c r="I675" s="107" t="str">
        <f>IF(G675="","",_xlfn.IFNA(VLOOKUP(G675,'سجل المشتريات'!F:N,8,0),"غير مسجلة في المشتريات"))</f>
        <v/>
      </c>
      <c r="J675" s="26" t="str">
        <f>_xlfn.IFNA(VLOOKUP(F675,الاوردرات!$B$1:$C$600,2,0),"")</f>
        <v/>
      </c>
      <c r="K675" s="52"/>
      <c r="M675" s="105" t="str">
        <f>IF(G675="","",_xlfn.IFNA((VLOOKUP(G675,help!L:M,2,0))*H675,_xlfn.IFNA((VLOOKUP(G675,help!P:Q,2,0))*H675,"غير مسجلة في المشتريات")))</f>
        <v/>
      </c>
    </row>
    <row r="676" spans="2:13" hidden="1" x14ac:dyDescent="0.25">
      <c r="B676" s="13">
        <f>COUNTIFS($G$3:G676,'تقرير استهلاك خامات'!$D$4)</f>
        <v>2</v>
      </c>
      <c r="C676" s="13">
        <f>COUNTIFS($F$3:F676,'تقرير منتج تام'!$E$4)</f>
        <v>10</v>
      </c>
      <c r="D676" s="37"/>
      <c r="E676" s="38"/>
      <c r="F676" s="37"/>
      <c r="G676" s="39"/>
      <c r="H676" s="40"/>
      <c r="I676" s="107" t="str">
        <f>IF(G676="","",_xlfn.IFNA(VLOOKUP(G676,'سجل المشتريات'!F:N,8,0),"غير مسجلة في المشتريات"))</f>
        <v/>
      </c>
      <c r="J676" s="26" t="str">
        <f>_xlfn.IFNA(VLOOKUP(F676,الاوردرات!$B$1:$C$600,2,0),"")</f>
        <v/>
      </c>
      <c r="K676" s="52"/>
      <c r="M676" s="105" t="str">
        <f>IF(G676="","",_xlfn.IFNA((VLOOKUP(G676,help!L:M,2,0))*H676,_xlfn.IFNA((VLOOKUP(G676,help!P:Q,2,0))*H676,"غير مسجلة في المشتريات")))</f>
        <v/>
      </c>
    </row>
    <row r="677" spans="2:13" hidden="1" x14ac:dyDescent="0.25">
      <c r="B677" s="13">
        <f>COUNTIFS($G$3:G677,'تقرير استهلاك خامات'!$D$4)</f>
        <v>2</v>
      </c>
      <c r="C677" s="13">
        <f>COUNTIFS($F$3:F677,'تقرير منتج تام'!$E$4)</f>
        <v>10</v>
      </c>
      <c r="D677" s="37"/>
      <c r="E677" s="38"/>
      <c r="F677" s="37"/>
      <c r="G677" s="39"/>
      <c r="H677" s="40"/>
      <c r="I677" s="107" t="str">
        <f>IF(G677="","",_xlfn.IFNA(VLOOKUP(G677,'سجل المشتريات'!F:N,8,0),"غير مسجلة في المشتريات"))</f>
        <v/>
      </c>
      <c r="J677" s="26" t="str">
        <f>_xlfn.IFNA(VLOOKUP(F677,الاوردرات!$B$1:$C$600,2,0),"")</f>
        <v/>
      </c>
      <c r="K677" s="52"/>
      <c r="M677" s="105" t="str">
        <f>IF(G677="","",_xlfn.IFNA((VLOOKUP(G677,help!L:M,2,0))*H677,_xlfn.IFNA((VLOOKUP(G677,help!P:Q,2,0))*H677,"غير مسجلة في المشتريات")))</f>
        <v/>
      </c>
    </row>
    <row r="678" spans="2:13" hidden="1" x14ac:dyDescent="0.25">
      <c r="B678" s="13">
        <f>COUNTIFS($G$3:G678,'تقرير استهلاك خامات'!$D$4)</f>
        <v>2</v>
      </c>
      <c r="C678" s="13">
        <f>COUNTIFS($F$3:F678,'تقرير منتج تام'!$E$4)</f>
        <v>10</v>
      </c>
      <c r="D678" s="37"/>
      <c r="E678" s="38"/>
      <c r="F678" s="37"/>
      <c r="G678" s="39"/>
      <c r="H678" s="40"/>
      <c r="I678" s="107" t="str">
        <f>IF(G678="","",_xlfn.IFNA(VLOOKUP(G678,'سجل المشتريات'!F:N,8,0),"غير مسجلة في المشتريات"))</f>
        <v/>
      </c>
      <c r="J678" s="26" t="str">
        <f>_xlfn.IFNA(VLOOKUP(F678,الاوردرات!$B$1:$C$600,2,0),"")</f>
        <v/>
      </c>
      <c r="K678" s="52"/>
      <c r="M678" s="105" t="str">
        <f>IF(G678="","",_xlfn.IFNA((VLOOKUP(G678,help!L:M,2,0))*H678,_xlfn.IFNA((VLOOKUP(G678,help!P:Q,2,0))*H678,"غير مسجلة في المشتريات")))</f>
        <v/>
      </c>
    </row>
    <row r="679" spans="2:13" hidden="1" x14ac:dyDescent="0.25">
      <c r="B679" s="13">
        <f>COUNTIFS($G$3:G679,'تقرير استهلاك خامات'!$D$4)</f>
        <v>2</v>
      </c>
      <c r="C679" s="13">
        <f>COUNTIFS($F$3:F679,'تقرير منتج تام'!$E$4)</f>
        <v>10</v>
      </c>
      <c r="D679" s="37"/>
      <c r="E679" s="38"/>
      <c r="F679" s="37"/>
      <c r="G679" s="39"/>
      <c r="H679" s="40"/>
      <c r="I679" s="107" t="str">
        <f>IF(G679="","",_xlfn.IFNA(VLOOKUP(G679,'سجل المشتريات'!F:N,8,0),"غير مسجلة في المشتريات"))</f>
        <v/>
      </c>
      <c r="J679" s="26" t="str">
        <f>_xlfn.IFNA(VLOOKUP(F679,الاوردرات!$B$1:$C$600,2,0),"")</f>
        <v/>
      </c>
      <c r="K679" s="52"/>
      <c r="M679" s="105" t="str">
        <f>IF(G679="","",_xlfn.IFNA((VLOOKUP(G679,help!L:M,2,0))*H679,_xlfn.IFNA((VLOOKUP(G679,help!P:Q,2,0))*H679,"غير مسجلة في المشتريات")))</f>
        <v/>
      </c>
    </row>
    <row r="680" spans="2:13" hidden="1" x14ac:dyDescent="0.25">
      <c r="B680" s="13">
        <f>COUNTIFS($G$3:G680,'تقرير استهلاك خامات'!$D$4)</f>
        <v>2</v>
      </c>
      <c r="C680" s="13">
        <f>COUNTIFS($F$3:F680,'تقرير منتج تام'!$E$4)</f>
        <v>10</v>
      </c>
      <c r="D680" s="37"/>
      <c r="E680" s="38"/>
      <c r="F680" s="37"/>
      <c r="G680" s="39"/>
      <c r="H680" s="40"/>
      <c r="I680" s="107" t="str">
        <f>IF(G680="","",_xlfn.IFNA(VLOOKUP(G680,'سجل المشتريات'!F:N,8,0),"غير مسجلة في المشتريات"))</f>
        <v/>
      </c>
      <c r="J680" s="26" t="str">
        <f>_xlfn.IFNA(VLOOKUP(F680,الاوردرات!$B$1:$C$600,2,0),"")</f>
        <v/>
      </c>
      <c r="K680" s="52"/>
      <c r="M680" s="105" t="str">
        <f>IF(G680="","",_xlfn.IFNA((VLOOKUP(G680,help!L:M,2,0))*H680,_xlfn.IFNA((VLOOKUP(G680,help!P:Q,2,0))*H680,"غير مسجلة في المشتريات")))</f>
        <v/>
      </c>
    </row>
    <row r="681" spans="2:13" hidden="1" x14ac:dyDescent="0.25">
      <c r="B681" s="13">
        <f>COUNTIFS($G$3:G681,'تقرير استهلاك خامات'!$D$4)</f>
        <v>2</v>
      </c>
      <c r="C681" s="13">
        <f>COUNTIFS($F$3:F681,'تقرير منتج تام'!$E$4)</f>
        <v>10</v>
      </c>
      <c r="D681" s="37"/>
      <c r="E681" s="38"/>
      <c r="F681" s="37"/>
      <c r="G681" s="39"/>
      <c r="H681" s="40"/>
      <c r="I681" s="107" t="str">
        <f>IF(G681="","",_xlfn.IFNA(VLOOKUP(G681,'سجل المشتريات'!F:N,8,0),"غير مسجلة في المشتريات"))</f>
        <v/>
      </c>
      <c r="J681" s="26" t="str">
        <f>_xlfn.IFNA(VLOOKUP(F681,الاوردرات!$B$1:$C$600,2,0),"")</f>
        <v/>
      </c>
      <c r="K681" s="52"/>
      <c r="M681" s="105" t="str">
        <f>IF(G681="","",_xlfn.IFNA((VLOOKUP(G681,help!L:M,2,0))*H681,_xlfn.IFNA((VLOOKUP(G681,help!P:Q,2,0))*H681,"غير مسجلة في المشتريات")))</f>
        <v/>
      </c>
    </row>
    <row r="682" spans="2:13" hidden="1" x14ac:dyDescent="0.25">
      <c r="B682" s="13">
        <f>COUNTIFS($G$3:G682,'تقرير استهلاك خامات'!$D$4)</f>
        <v>2</v>
      </c>
      <c r="C682" s="13">
        <f>COUNTIFS($F$3:F682,'تقرير منتج تام'!$E$4)</f>
        <v>10</v>
      </c>
      <c r="D682" s="37"/>
      <c r="E682" s="38"/>
      <c r="F682" s="37"/>
      <c r="G682" s="39"/>
      <c r="H682" s="40"/>
      <c r="I682" s="107" t="str">
        <f>IF(G682="","",_xlfn.IFNA(VLOOKUP(G682,'سجل المشتريات'!F:N,8,0),"غير مسجلة في المشتريات"))</f>
        <v/>
      </c>
      <c r="J682" s="26" t="str">
        <f>_xlfn.IFNA(VLOOKUP(F682,الاوردرات!$B$1:$C$600,2,0),"")</f>
        <v/>
      </c>
      <c r="K682" s="52"/>
      <c r="M682" s="105" t="str">
        <f>IF(G682="","",_xlfn.IFNA((VLOOKUP(G682,help!L:M,2,0))*H682,_xlfn.IFNA((VLOOKUP(G682,help!P:Q,2,0))*H682,"غير مسجلة في المشتريات")))</f>
        <v/>
      </c>
    </row>
    <row r="683" spans="2:13" hidden="1" x14ac:dyDescent="0.25">
      <c r="B683" s="13">
        <f>COUNTIFS($G$3:G683,'تقرير استهلاك خامات'!$D$4)</f>
        <v>2</v>
      </c>
      <c r="C683" s="13">
        <f>COUNTIFS($F$3:F683,'تقرير منتج تام'!$E$4)</f>
        <v>10</v>
      </c>
      <c r="D683" s="37"/>
      <c r="E683" s="38"/>
      <c r="F683" s="37"/>
      <c r="G683" s="39"/>
      <c r="H683" s="40"/>
      <c r="I683" s="107" t="str">
        <f>IF(G683="","",_xlfn.IFNA(VLOOKUP(G683,'سجل المشتريات'!F:N,8,0),"غير مسجلة في المشتريات"))</f>
        <v/>
      </c>
      <c r="J683" s="26" t="str">
        <f>_xlfn.IFNA(VLOOKUP(F683,الاوردرات!$B$1:$C$600,2,0),"")</f>
        <v/>
      </c>
      <c r="K683" s="52"/>
      <c r="M683" s="105" t="str">
        <f>IF(G683="","",_xlfn.IFNA((VLOOKUP(G683,help!L:M,2,0))*H683,_xlfn.IFNA((VLOOKUP(G683,help!P:Q,2,0))*H683,"غير مسجلة في المشتريات")))</f>
        <v/>
      </c>
    </row>
    <row r="684" spans="2:13" hidden="1" x14ac:dyDescent="0.25">
      <c r="B684" s="13">
        <f>COUNTIFS($G$3:G684,'تقرير استهلاك خامات'!$D$4)</f>
        <v>2</v>
      </c>
      <c r="C684" s="13">
        <f>COUNTIFS($F$3:F684,'تقرير منتج تام'!$E$4)</f>
        <v>10</v>
      </c>
      <c r="D684" s="37"/>
      <c r="E684" s="38"/>
      <c r="F684" s="37"/>
      <c r="G684" s="39"/>
      <c r="H684" s="40"/>
      <c r="I684" s="107" t="str">
        <f>IF(G684="","",_xlfn.IFNA(VLOOKUP(G684,'سجل المشتريات'!F:N,8,0),"غير مسجلة في المشتريات"))</f>
        <v/>
      </c>
      <c r="J684" s="26" t="str">
        <f>_xlfn.IFNA(VLOOKUP(F684,الاوردرات!$B$1:$C$600,2,0),"")</f>
        <v/>
      </c>
      <c r="K684" s="52"/>
      <c r="M684" s="105" t="str">
        <f>IF(G684="","",_xlfn.IFNA((VLOOKUP(G684,help!L:M,2,0))*H684,_xlfn.IFNA((VLOOKUP(G684,help!P:Q,2,0))*H684,"غير مسجلة في المشتريات")))</f>
        <v/>
      </c>
    </row>
    <row r="685" spans="2:13" hidden="1" x14ac:dyDescent="0.25">
      <c r="B685" s="13">
        <f>COUNTIFS($G$3:G685,'تقرير استهلاك خامات'!$D$4)</f>
        <v>2</v>
      </c>
      <c r="C685" s="13">
        <f>COUNTIFS($F$3:F685,'تقرير منتج تام'!$E$4)</f>
        <v>10</v>
      </c>
      <c r="D685" s="37"/>
      <c r="E685" s="38"/>
      <c r="F685" s="37"/>
      <c r="G685" s="39"/>
      <c r="H685" s="40"/>
      <c r="I685" s="107" t="str">
        <f>IF(G685="","",_xlfn.IFNA(VLOOKUP(G685,'سجل المشتريات'!F:N,8,0),"غير مسجلة في المشتريات"))</f>
        <v/>
      </c>
      <c r="J685" s="26" t="str">
        <f>_xlfn.IFNA(VLOOKUP(F685,الاوردرات!$B$1:$C$600,2,0),"")</f>
        <v/>
      </c>
      <c r="K685" s="52"/>
      <c r="M685" s="105" t="str">
        <f>IF(G685="","",_xlfn.IFNA((VLOOKUP(G685,help!L:M,2,0))*H685,_xlfn.IFNA((VLOOKUP(G685,help!P:Q,2,0))*H685,"غير مسجلة في المشتريات")))</f>
        <v/>
      </c>
    </row>
    <row r="686" spans="2:13" hidden="1" x14ac:dyDescent="0.25">
      <c r="B686" s="13">
        <f>COUNTIFS($G$3:G686,'تقرير استهلاك خامات'!$D$4)</f>
        <v>2</v>
      </c>
      <c r="C686" s="13">
        <f>COUNTIFS($F$3:F686,'تقرير منتج تام'!$E$4)</f>
        <v>10</v>
      </c>
      <c r="D686" s="37"/>
      <c r="E686" s="38"/>
      <c r="F686" s="37"/>
      <c r="G686" s="39"/>
      <c r="H686" s="40"/>
      <c r="I686" s="107" t="str">
        <f>IF(G686="","",_xlfn.IFNA(VLOOKUP(G686,'سجل المشتريات'!F:N,8,0),"غير مسجلة في المشتريات"))</f>
        <v/>
      </c>
      <c r="J686" s="26" t="str">
        <f>_xlfn.IFNA(VLOOKUP(F686,الاوردرات!$B$1:$C$600,2,0),"")</f>
        <v/>
      </c>
      <c r="K686" s="52"/>
      <c r="M686" s="105" t="str">
        <f>IF(G686="","",_xlfn.IFNA((VLOOKUP(G686,help!L:M,2,0))*H686,_xlfn.IFNA((VLOOKUP(G686,help!P:Q,2,0))*H686,"غير مسجلة في المشتريات")))</f>
        <v/>
      </c>
    </row>
    <row r="687" spans="2:13" hidden="1" x14ac:dyDescent="0.25">
      <c r="B687" s="13">
        <f>COUNTIFS($G$3:G687,'تقرير استهلاك خامات'!$D$4)</f>
        <v>2</v>
      </c>
      <c r="C687" s="13">
        <f>COUNTIFS($F$3:F687,'تقرير منتج تام'!$E$4)</f>
        <v>10</v>
      </c>
      <c r="D687" s="37"/>
      <c r="E687" s="38"/>
      <c r="F687" s="37"/>
      <c r="G687" s="39"/>
      <c r="H687" s="40"/>
      <c r="I687" s="107" t="str">
        <f>IF(G687="","",_xlfn.IFNA(VLOOKUP(G687,'سجل المشتريات'!F:N,8,0),"غير مسجلة في المشتريات"))</f>
        <v/>
      </c>
      <c r="J687" s="26" t="str">
        <f>_xlfn.IFNA(VLOOKUP(F687,الاوردرات!$B$1:$C$600,2,0),"")</f>
        <v/>
      </c>
      <c r="K687" s="52"/>
      <c r="M687" s="105" t="str">
        <f>IF(G687="","",_xlfn.IFNA((VLOOKUP(G687,help!L:M,2,0))*H687,_xlfn.IFNA((VLOOKUP(G687,help!P:Q,2,0))*H687,"غير مسجلة في المشتريات")))</f>
        <v/>
      </c>
    </row>
    <row r="688" spans="2:13" hidden="1" x14ac:dyDescent="0.25">
      <c r="B688" s="13">
        <f>COUNTIFS($G$3:G688,'تقرير استهلاك خامات'!$D$4)</f>
        <v>2</v>
      </c>
      <c r="C688" s="13">
        <f>COUNTIFS($F$3:F688,'تقرير منتج تام'!$E$4)</f>
        <v>10</v>
      </c>
      <c r="D688" s="37"/>
      <c r="E688" s="38"/>
      <c r="F688" s="37"/>
      <c r="G688" s="39"/>
      <c r="H688" s="40"/>
      <c r="I688" s="107" t="str">
        <f>IF(G688="","",_xlfn.IFNA(VLOOKUP(G688,'سجل المشتريات'!F:N,8,0),"غير مسجلة في المشتريات"))</f>
        <v/>
      </c>
      <c r="J688" s="26" t="str">
        <f>_xlfn.IFNA(VLOOKUP(F688,الاوردرات!$B$1:$C$600,2,0),"")</f>
        <v/>
      </c>
      <c r="K688" s="52"/>
      <c r="M688" s="105" t="str">
        <f>IF(G688="","",_xlfn.IFNA((VLOOKUP(G688,help!L:M,2,0))*H688,_xlfn.IFNA((VLOOKUP(G688,help!P:Q,2,0))*H688,"غير مسجلة في المشتريات")))</f>
        <v/>
      </c>
    </row>
    <row r="689" spans="2:13" hidden="1" x14ac:dyDescent="0.25">
      <c r="B689" s="13">
        <f>COUNTIFS($G$3:G689,'تقرير استهلاك خامات'!$D$4)</f>
        <v>2</v>
      </c>
      <c r="C689" s="13">
        <f>COUNTIFS($F$3:F689,'تقرير منتج تام'!$E$4)</f>
        <v>10</v>
      </c>
      <c r="D689" s="37"/>
      <c r="E689" s="38"/>
      <c r="F689" s="37"/>
      <c r="G689" s="39"/>
      <c r="H689" s="40"/>
      <c r="I689" s="107" t="str">
        <f>IF(G689="","",_xlfn.IFNA(VLOOKUP(G689,'سجل المشتريات'!F:N,8,0),"غير مسجلة في المشتريات"))</f>
        <v/>
      </c>
      <c r="J689" s="26" t="str">
        <f>_xlfn.IFNA(VLOOKUP(F689,الاوردرات!$B$1:$C$600,2,0),"")</f>
        <v/>
      </c>
      <c r="K689" s="52"/>
      <c r="M689" s="105" t="str">
        <f>IF(G689="","",_xlfn.IFNA((VLOOKUP(G689,help!L:M,2,0))*H689,_xlfn.IFNA((VLOOKUP(G689,help!P:Q,2,0))*H689,"غير مسجلة في المشتريات")))</f>
        <v/>
      </c>
    </row>
    <row r="690" spans="2:13" hidden="1" x14ac:dyDescent="0.25">
      <c r="B690" s="13">
        <f>COUNTIFS($G$3:G690,'تقرير استهلاك خامات'!$D$4)</f>
        <v>2</v>
      </c>
      <c r="C690" s="13">
        <f>COUNTIFS($F$3:F690,'تقرير منتج تام'!$E$4)</f>
        <v>10</v>
      </c>
      <c r="D690" s="37"/>
      <c r="E690" s="38"/>
      <c r="F690" s="37"/>
      <c r="G690" s="39"/>
      <c r="H690" s="40"/>
      <c r="I690" s="107" t="str">
        <f>IF(G690="","",_xlfn.IFNA(VLOOKUP(G690,'سجل المشتريات'!F:N,8,0),"غير مسجلة في المشتريات"))</f>
        <v/>
      </c>
      <c r="J690" s="26" t="str">
        <f>_xlfn.IFNA(VLOOKUP(F690,الاوردرات!$B$1:$C$600,2,0),"")</f>
        <v/>
      </c>
      <c r="K690" s="52"/>
      <c r="M690" s="105" t="str">
        <f>IF(G690="","",_xlfn.IFNA((VLOOKUP(G690,help!L:M,2,0))*H690,_xlfn.IFNA((VLOOKUP(G690,help!P:Q,2,0))*H690,"غير مسجلة في المشتريات")))</f>
        <v/>
      </c>
    </row>
    <row r="691" spans="2:13" hidden="1" x14ac:dyDescent="0.25">
      <c r="B691" s="13">
        <f>COUNTIFS($G$3:G691,'تقرير استهلاك خامات'!$D$4)</f>
        <v>2</v>
      </c>
      <c r="C691" s="13">
        <f>COUNTIFS($F$3:F691,'تقرير منتج تام'!$E$4)</f>
        <v>10</v>
      </c>
      <c r="D691" s="37"/>
      <c r="E691" s="38"/>
      <c r="F691" s="37"/>
      <c r="G691" s="39"/>
      <c r="H691" s="40"/>
      <c r="I691" s="107" t="str">
        <f>IF(G691="","",_xlfn.IFNA(VLOOKUP(G691,'سجل المشتريات'!F:N,8,0),"غير مسجلة في المشتريات"))</f>
        <v/>
      </c>
      <c r="J691" s="26" t="str">
        <f>_xlfn.IFNA(VLOOKUP(F691,الاوردرات!$B$1:$C$600,2,0),"")</f>
        <v/>
      </c>
      <c r="K691" s="52"/>
      <c r="M691" s="105" t="str">
        <f>IF(G691="","",_xlfn.IFNA((VLOOKUP(G691,help!L:M,2,0))*H691,_xlfn.IFNA((VLOOKUP(G691,help!P:Q,2,0))*H691,"غير مسجلة في المشتريات")))</f>
        <v/>
      </c>
    </row>
    <row r="692" spans="2:13" hidden="1" x14ac:dyDescent="0.25">
      <c r="B692" s="13">
        <f>COUNTIFS($G$3:G692,'تقرير استهلاك خامات'!$D$4)</f>
        <v>2</v>
      </c>
      <c r="C692" s="13">
        <f>COUNTIFS($F$3:F692,'تقرير منتج تام'!$E$4)</f>
        <v>10</v>
      </c>
      <c r="D692" s="37"/>
      <c r="E692" s="38"/>
      <c r="F692" s="37"/>
      <c r="G692" s="39"/>
      <c r="H692" s="40"/>
      <c r="I692" s="107" t="str">
        <f>IF(G692="","",_xlfn.IFNA(VLOOKUP(G692,'سجل المشتريات'!F:N,8,0),"غير مسجلة في المشتريات"))</f>
        <v/>
      </c>
      <c r="J692" s="26" t="str">
        <f>_xlfn.IFNA(VLOOKUP(F692,الاوردرات!$B$1:$C$600,2,0),"")</f>
        <v/>
      </c>
      <c r="K692" s="52"/>
      <c r="M692" s="105" t="str">
        <f>IF(G692="","",_xlfn.IFNA((VLOOKUP(G692,help!L:M,2,0))*H692,_xlfn.IFNA((VLOOKUP(G692,help!P:Q,2,0))*H692,"غير مسجلة في المشتريات")))</f>
        <v/>
      </c>
    </row>
    <row r="693" spans="2:13" hidden="1" x14ac:dyDescent="0.25">
      <c r="B693" s="13">
        <f>COUNTIFS($G$3:G693,'تقرير استهلاك خامات'!$D$4)</f>
        <v>2</v>
      </c>
      <c r="C693" s="13">
        <f>COUNTIFS($F$3:F693,'تقرير منتج تام'!$E$4)</f>
        <v>10</v>
      </c>
      <c r="D693" s="37"/>
      <c r="E693" s="38"/>
      <c r="F693" s="37"/>
      <c r="G693" s="39"/>
      <c r="H693" s="40"/>
      <c r="I693" s="107" t="str">
        <f>IF(G693="","",_xlfn.IFNA(VLOOKUP(G693,'سجل المشتريات'!F:N,8,0),"غير مسجلة في المشتريات"))</f>
        <v/>
      </c>
      <c r="J693" s="26" t="str">
        <f>_xlfn.IFNA(VLOOKUP(F693,الاوردرات!$B$1:$C$600,2,0),"")</f>
        <v/>
      </c>
      <c r="K693" s="52"/>
      <c r="M693" s="105" t="str">
        <f>IF(G693="","",_xlfn.IFNA((VLOOKUP(G693,help!L:M,2,0))*H693,_xlfn.IFNA((VLOOKUP(G693,help!P:Q,2,0))*H693,"غير مسجلة في المشتريات")))</f>
        <v/>
      </c>
    </row>
    <row r="694" spans="2:13" hidden="1" x14ac:dyDescent="0.25">
      <c r="B694" s="13">
        <f>COUNTIFS($G$3:G694,'تقرير استهلاك خامات'!$D$4)</f>
        <v>2</v>
      </c>
      <c r="C694" s="13">
        <f>COUNTIFS($F$3:F694,'تقرير منتج تام'!$E$4)</f>
        <v>10</v>
      </c>
      <c r="D694" s="37"/>
      <c r="E694" s="38"/>
      <c r="F694" s="37"/>
      <c r="G694" s="39"/>
      <c r="H694" s="40"/>
      <c r="I694" s="107" t="str">
        <f>IF(G694="","",_xlfn.IFNA(VLOOKUP(G694,'سجل المشتريات'!F:N,8,0),"غير مسجلة في المشتريات"))</f>
        <v/>
      </c>
      <c r="J694" s="26" t="str">
        <f>_xlfn.IFNA(VLOOKUP(F694,الاوردرات!$B$1:$C$600,2,0),"")</f>
        <v/>
      </c>
      <c r="K694" s="52"/>
      <c r="M694" s="105" t="str">
        <f>IF(G694="","",_xlfn.IFNA((VLOOKUP(G694,help!L:M,2,0))*H694,_xlfn.IFNA((VLOOKUP(G694,help!P:Q,2,0))*H694,"غير مسجلة في المشتريات")))</f>
        <v/>
      </c>
    </row>
    <row r="695" spans="2:13" hidden="1" x14ac:dyDescent="0.25">
      <c r="B695" s="13">
        <f>COUNTIFS($G$3:G695,'تقرير استهلاك خامات'!$D$4)</f>
        <v>2</v>
      </c>
      <c r="C695" s="13">
        <f>COUNTIFS($F$3:F695,'تقرير منتج تام'!$E$4)</f>
        <v>10</v>
      </c>
      <c r="D695" s="37"/>
      <c r="E695" s="38"/>
      <c r="F695" s="37"/>
      <c r="G695" s="39"/>
      <c r="H695" s="40"/>
      <c r="I695" s="107" t="str">
        <f>IF(G695="","",_xlfn.IFNA(VLOOKUP(G695,'سجل المشتريات'!F:N,8,0),"غير مسجلة في المشتريات"))</f>
        <v/>
      </c>
      <c r="J695" s="26" t="str">
        <f>_xlfn.IFNA(VLOOKUP(F695,الاوردرات!$B$1:$C$600,2,0),"")</f>
        <v/>
      </c>
      <c r="K695" s="52"/>
      <c r="M695" s="105" t="str">
        <f>IF(G695="","",_xlfn.IFNA((VLOOKUP(G695,help!L:M,2,0))*H695,_xlfn.IFNA((VLOOKUP(G695,help!P:Q,2,0))*H695,"غير مسجلة في المشتريات")))</f>
        <v/>
      </c>
    </row>
    <row r="696" spans="2:13" hidden="1" x14ac:dyDescent="0.25">
      <c r="B696" s="13">
        <f>COUNTIFS($G$3:G696,'تقرير استهلاك خامات'!$D$4)</f>
        <v>2</v>
      </c>
      <c r="C696" s="13">
        <f>COUNTIFS($F$3:F696,'تقرير منتج تام'!$E$4)</f>
        <v>10</v>
      </c>
      <c r="D696" s="37"/>
      <c r="E696" s="38"/>
      <c r="F696" s="37"/>
      <c r="G696" s="39"/>
      <c r="H696" s="40"/>
      <c r="I696" s="107" t="str">
        <f>IF(G696="","",_xlfn.IFNA(VLOOKUP(G696,'سجل المشتريات'!F:N,8,0),"غير مسجلة في المشتريات"))</f>
        <v/>
      </c>
      <c r="J696" s="26" t="str">
        <f>_xlfn.IFNA(VLOOKUP(F696,الاوردرات!$B$1:$C$600,2,0),"")</f>
        <v/>
      </c>
      <c r="K696" s="52"/>
      <c r="M696" s="105" t="str">
        <f>IF(G696="","",_xlfn.IFNA((VLOOKUP(G696,help!L:M,2,0))*H696,_xlfn.IFNA((VLOOKUP(G696,help!P:Q,2,0))*H696,"غير مسجلة في المشتريات")))</f>
        <v/>
      </c>
    </row>
    <row r="697" spans="2:13" hidden="1" x14ac:dyDescent="0.25">
      <c r="B697" s="13">
        <f>COUNTIFS($G$3:G697,'تقرير استهلاك خامات'!$D$4)</f>
        <v>2</v>
      </c>
      <c r="C697" s="13">
        <f>COUNTIFS($F$3:F697,'تقرير منتج تام'!$E$4)</f>
        <v>10</v>
      </c>
      <c r="D697" s="37"/>
      <c r="E697" s="38"/>
      <c r="F697" s="37"/>
      <c r="G697" s="39"/>
      <c r="H697" s="40"/>
      <c r="I697" s="107" t="str">
        <f>IF(G697="","",_xlfn.IFNA(VLOOKUP(G697,'سجل المشتريات'!F:N,8,0),"غير مسجلة في المشتريات"))</f>
        <v/>
      </c>
      <c r="J697" s="26" t="str">
        <f>_xlfn.IFNA(VLOOKUP(F697,الاوردرات!$B$1:$C$600,2,0),"")</f>
        <v/>
      </c>
      <c r="K697" s="52"/>
      <c r="M697" s="105" t="str">
        <f>IF(G697="","",_xlfn.IFNA((VLOOKUP(G697,help!L:M,2,0))*H697,_xlfn.IFNA((VLOOKUP(G697,help!P:Q,2,0))*H697,"غير مسجلة في المشتريات")))</f>
        <v/>
      </c>
    </row>
    <row r="698" spans="2:13" hidden="1" x14ac:dyDescent="0.25">
      <c r="B698" s="13">
        <f>COUNTIFS($G$3:G698,'تقرير استهلاك خامات'!$D$4)</f>
        <v>2</v>
      </c>
      <c r="C698" s="13">
        <f>COUNTIFS($F$3:F698,'تقرير منتج تام'!$E$4)</f>
        <v>10</v>
      </c>
      <c r="D698" s="37"/>
      <c r="E698" s="38"/>
      <c r="F698" s="37"/>
      <c r="G698" s="39"/>
      <c r="H698" s="40"/>
      <c r="I698" s="107" t="str">
        <f>IF(G698="","",_xlfn.IFNA(VLOOKUP(G698,'سجل المشتريات'!F:N,8,0),"غير مسجلة في المشتريات"))</f>
        <v/>
      </c>
      <c r="J698" s="26" t="str">
        <f>_xlfn.IFNA(VLOOKUP(F698,الاوردرات!$B$1:$C$600,2,0),"")</f>
        <v/>
      </c>
      <c r="K698" s="52"/>
      <c r="M698" s="105" t="str">
        <f>IF(G698="","",_xlfn.IFNA((VLOOKUP(G698,help!L:M,2,0))*H698,_xlfn.IFNA((VLOOKUP(G698,help!P:Q,2,0))*H698,"غير مسجلة في المشتريات")))</f>
        <v/>
      </c>
    </row>
    <row r="699" spans="2:13" hidden="1" x14ac:dyDescent="0.25">
      <c r="B699" s="13">
        <f>COUNTIFS($G$3:G699,'تقرير استهلاك خامات'!$D$4)</f>
        <v>2</v>
      </c>
      <c r="C699" s="13">
        <f>COUNTIFS($F$3:F699,'تقرير منتج تام'!$E$4)</f>
        <v>10</v>
      </c>
      <c r="D699" s="37"/>
      <c r="E699" s="38"/>
      <c r="F699" s="37"/>
      <c r="G699" s="39"/>
      <c r="H699" s="40"/>
      <c r="I699" s="107" t="str">
        <f>IF(G699="","",_xlfn.IFNA(VLOOKUP(G699,'سجل المشتريات'!F:N,8,0),"غير مسجلة في المشتريات"))</f>
        <v/>
      </c>
      <c r="J699" s="26" t="str">
        <f>_xlfn.IFNA(VLOOKUP(F699,الاوردرات!$B$1:$C$600,2,0),"")</f>
        <v/>
      </c>
      <c r="K699" s="52"/>
      <c r="M699" s="105" t="str">
        <f>IF(G699="","",_xlfn.IFNA((VLOOKUP(G699,help!L:M,2,0))*H699,_xlfn.IFNA((VLOOKUP(G699,help!P:Q,2,0))*H699,"غير مسجلة في المشتريات")))</f>
        <v/>
      </c>
    </row>
    <row r="700" spans="2:13" hidden="1" x14ac:dyDescent="0.25">
      <c r="B700" s="13">
        <f>COUNTIFS($G$3:G700,'تقرير استهلاك خامات'!$D$4)</f>
        <v>2</v>
      </c>
      <c r="C700" s="13">
        <f>COUNTIFS($F$3:F700,'تقرير منتج تام'!$E$4)</f>
        <v>10</v>
      </c>
      <c r="D700" s="37"/>
      <c r="E700" s="38"/>
      <c r="F700" s="37"/>
      <c r="G700" s="39"/>
      <c r="H700" s="40"/>
      <c r="I700" s="107" t="str">
        <f>IF(G700="","",_xlfn.IFNA(VLOOKUP(G700,'سجل المشتريات'!F:N,8,0),"غير مسجلة في المشتريات"))</f>
        <v/>
      </c>
      <c r="J700" s="26" t="str">
        <f>_xlfn.IFNA(VLOOKUP(F700,الاوردرات!$B$1:$C$600,2,0),"")</f>
        <v/>
      </c>
      <c r="K700" s="52"/>
      <c r="M700" s="105" t="str">
        <f>IF(G700="","",_xlfn.IFNA((VLOOKUP(G700,help!L:M,2,0))*H700,_xlfn.IFNA((VLOOKUP(G700,help!P:Q,2,0))*H700,"غير مسجلة في المشتريات")))</f>
        <v/>
      </c>
    </row>
    <row r="701" spans="2:13" hidden="1" x14ac:dyDescent="0.25">
      <c r="B701" s="13">
        <f>COUNTIFS($G$3:G701,'تقرير استهلاك خامات'!$D$4)</f>
        <v>2</v>
      </c>
      <c r="C701" s="13">
        <f>COUNTIFS($F$3:F701,'تقرير منتج تام'!$E$4)</f>
        <v>10</v>
      </c>
      <c r="D701" s="37"/>
      <c r="E701" s="38"/>
      <c r="F701" s="37"/>
      <c r="G701" s="39"/>
      <c r="H701" s="40"/>
      <c r="I701" s="107" t="str">
        <f>IF(G701="","",_xlfn.IFNA(VLOOKUP(G701,'سجل المشتريات'!F:N,8,0),"غير مسجلة في المشتريات"))</f>
        <v/>
      </c>
      <c r="J701" s="26" t="str">
        <f>_xlfn.IFNA(VLOOKUP(F701,الاوردرات!$B$1:$C$600,2,0),"")</f>
        <v/>
      </c>
      <c r="K701" s="52"/>
      <c r="M701" s="105" t="str">
        <f>IF(G701="","",_xlfn.IFNA((VLOOKUP(G701,help!L:M,2,0))*H701,_xlfn.IFNA((VLOOKUP(G701,help!P:Q,2,0))*H701,"غير مسجلة في المشتريات")))</f>
        <v/>
      </c>
    </row>
    <row r="702" spans="2:13" hidden="1" x14ac:dyDescent="0.25">
      <c r="B702" s="13">
        <f>COUNTIFS($G$3:G702,'تقرير استهلاك خامات'!$D$4)</f>
        <v>2</v>
      </c>
      <c r="C702" s="13">
        <f>COUNTIFS($F$3:F702,'تقرير منتج تام'!$E$4)</f>
        <v>10</v>
      </c>
      <c r="D702" s="37"/>
      <c r="E702" s="38"/>
      <c r="F702" s="37"/>
      <c r="G702" s="39"/>
      <c r="H702" s="40"/>
      <c r="I702" s="107" t="str">
        <f>IF(G702="","",_xlfn.IFNA(VLOOKUP(G702,'سجل المشتريات'!F:N,8,0),"غير مسجلة في المشتريات"))</f>
        <v/>
      </c>
      <c r="J702" s="26" t="str">
        <f>_xlfn.IFNA(VLOOKUP(F702,الاوردرات!$B$1:$C$600,2,0),"")</f>
        <v/>
      </c>
      <c r="K702" s="52"/>
      <c r="M702" s="105" t="str">
        <f>IF(G702="","",_xlfn.IFNA((VLOOKUP(G702,help!L:M,2,0))*H702,_xlfn.IFNA((VLOOKUP(G702,help!P:Q,2,0))*H702,"غير مسجلة في المشتريات")))</f>
        <v/>
      </c>
    </row>
    <row r="703" spans="2:13" hidden="1" x14ac:dyDescent="0.25">
      <c r="B703" s="13">
        <f>COUNTIFS($G$3:G703,'تقرير استهلاك خامات'!$D$4)</f>
        <v>2</v>
      </c>
      <c r="C703" s="13">
        <f>COUNTIFS($F$3:F703,'تقرير منتج تام'!$E$4)</f>
        <v>10</v>
      </c>
      <c r="D703" s="37"/>
      <c r="E703" s="38"/>
      <c r="F703" s="37"/>
      <c r="G703" s="39"/>
      <c r="H703" s="40"/>
      <c r="I703" s="107" t="str">
        <f>IF(G703="","",_xlfn.IFNA(VLOOKUP(G703,'سجل المشتريات'!F:N,8,0),"غير مسجلة في المشتريات"))</f>
        <v/>
      </c>
      <c r="J703" s="26" t="str">
        <f>_xlfn.IFNA(VLOOKUP(F703,الاوردرات!$B$1:$C$600,2,0),"")</f>
        <v/>
      </c>
      <c r="K703" s="52"/>
      <c r="M703" s="105" t="str">
        <f>IF(G703="","",_xlfn.IFNA((VLOOKUP(G703,help!L:M,2,0))*H703,_xlfn.IFNA((VLOOKUP(G703,help!P:Q,2,0))*H703,"غير مسجلة في المشتريات")))</f>
        <v/>
      </c>
    </row>
    <row r="704" spans="2:13" hidden="1" x14ac:dyDescent="0.25">
      <c r="B704" s="13">
        <f>COUNTIFS($G$3:G704,'تقرير استهلاك خامات'!$D$4)</f>
        <v>2</v>
      </c>
      <c r="C704" s="13">
        <f>COUNTIFS($F$3:F704,'تقرير منتج تام'!$E$4)</f>
        <v>10</v>
      </c>
      <c r="D704" s="37"/>
      <c r="E704" s="38"/>
      <c r="F704" s="37"/>
      <c r="G704" s="39"/>
      <c r="H704" s="40"/>
      <c r="I704" s="107" t="str">
        <f>IF(G704="","",_xlfn.IFNA(VLOOKUP(G704,'سجل المشتريات'!F:N,8,0),"غير مسجلة في المشتريات"))</f>
        <v/>
      </c>
      <c r="J704" s="26" t="str">
        <f>_xlfn.IFNA(VLOOKUP(F704,الاوردرات!$B$1:$C$600,2,0),"")</f>
        <v/>
      </c>
      <c r="K704" s="52"/>
      <c r="M704" s="105" t="str">
        <f>IF(G704="","",_xlfn.IFNA((VLOOKUP(G704,help!L:M,2,0))*H704,_xlfn.IFNA((VLOOKUP(G704,help!P:Q,2,0))*H704,"غير مسجلة في المشتريات")))</f>
        <v/>
      </c>
    </row>
    <row r="705" spans="2:13" hidden="1" x14ac:dyDescent="0.25">
      <c r="B705" s="13">
        <f>COUNTIFS($G$3:G705,'تقرير استهلاك خامات'!$D$4)</f>
        <v>2</v>
      </c>
      <c r="C705" s="13">
        <f>COUNTIFS($F$3:F705,'تقرير منتج تام'!$E$4)</f>
        <v>10</v>
      </c>
      <c r="D705" s="37"/>
      <c r="E705" s="38"/>
      <c r="F705" s="37"/>
      <c r="G705" s="39"/>
      <c r="H705" s="40"/>
      <c r="I705" s="107" t="str">
        <f>IF(G705="","",_xlfn.IFNA(VLOOKUP(G705,'سجل المشتريات'!F:N,8,0),"غير مسجلة في المشتريات"))</f>
        <v/>
      </c>
      <c r="J705" s="26" t="str">
        <f>_xlfn.IFNA(VLOOKUP(F705,الاوردرات!$B$1:$C$600,2,0),"")</f>
        <v/>
      </c>
      <c r="K705" s="52"/>
      <c r="M705" s="105" t="str">
        <f>IF(G705="","",_xlfn.IFNA((VLOOKUP(G705,help!L:M,2,0))*H705,_xlfn.IFNA((VLOOKUP(G705,help!P:Q,2,0))*H705,"غير مسجلة في المشتريات")))</f>
        <v/>
      </c>
    </row>
    <row r="706" spans="2:13" hidden="1" x14ac:dyDescent="0.25">
      <c r="B706" s="13">
        <f>COUNTIFS($G$3:G706,'تقرير استهلاك خامات'!$D$4)</f>
        <v>2</v>
      </c>
      <c r="C706" s="13">
        <f>COUNTIFS($F$3:F706,'تقرير منتج تام'!$E$4)</f>
        <v>10</v>
      </c>
      <c r="D706" s="37"/>
      <c r="E706" s="38"/>
      <c r="F706" s="37"/>
      <c r="G706" s="39"/>
      <c r="H706" s="40"/>
      <c r="I706" s="107" t="str">
        <f>IF(G706="","",_xlfn.IFNA(VLOOKUP(G706,'سجل المشتريات'!F:N,8,0),"غير مسجلة في المشتريات"))</f>
        <v/>
      </c>
      <c r="J706" s="26" t="str">
        <f>_xlfn.IFNA(VLOOKUP(F706,الاوردرات!$B$1:$C$600,2,0),"")</f>
        <v/>
      </c>
      <c r="K706" s="52"/>
      <c r="M706" s="105" t="str">
        <f>IF(G706="","",_xlfn.IFNA((VLOOKUP(G706,help!L:M,2,0))*H706,_xlfn.IFNA((VLOOKUP(G706,help!P:Q,2,0))*H706,"غير مسجلة في المشتريات")))</f>
        <v/>
      </c>
    </row>
    <row r="707" spans="2:13" hidden="1" x14ac:dyDescent="0.25">
      <c r="B707" s="13">
        <f>COUNTIFS($G$3:G707,'تقرير استهلاك خامات'!$D$4)</f>
        <v>2</v>
      </c>
      <c r="C707" s="13">
        <f>COUNTIFS($F$3:F707,'تقرير منتج تام'!$E$4)</f>
        <v>10</v>
      </c>
      <c r="D707" s="37"/>
      <c r="E707" s="38"/>
      <c r="F707" s="37"/>
      <c r="G707" s="39"/>
      <c r="H707" s="40"/>
      <c r="I707" s="107" t="str">
        <f>IF(G707="","",_xlfn.IFNA(VLOOKUP(G707,'سجل المشتريات'!F:N,8,0),"غير مسجلة في المشتريات"))</f>
        <v/>
      </c>
      <c r="J707" s="26" t="str">
        <f>_xlfn.IFNA(VLOOKUP(F707,الاوردرات!$B$1:$C$600,2,0),"")</f>
        <v/>
      </c>
      <c r="K707" s="52"/>
      <c r="M707" s="105" t="str">
        <f>IF(G707="","",_xlfn.IFNA((VLOOKUP(G707,help!L:M,2,0))*H707,_xlfn.IFNA((VLOOKUP(G707,help!P:Q,2,0))*H707,"غير مسجلة في المشتريات")))</f>
        <v/>
      </c>
    </row>
    <row r="708" spans="2:13" hidden="1" x14ac:dyDescent="0.25">
      <c r="B708" s="13">
        <f>COUNTIFS($G$3:G708,'تقرير استهلاك خامات'!$D$4)</f>
        <v>2</v>
      </c>
      <c r="C708" s="13">
        <f>COUNTIFS($F$3:F708,'تقرير منتج تام'!$E$4)</f>
        <v>10</v>
      </c>
      <c r="D708" s="37"/>
      <c r="E708" s="38"/>
      <c r="F708" s="37"/>
      <c r="G708" s="39"/>
      <c r="H708" s="40"/>
      <c r="I708" s="107" t="str">
        <f>IF(G708="","",_xlfn.IFNA(VLOOKUP(G708,'سجل المشتريات'!F:N,8,0),"غير مسجلة في المشتريات"))</f>
        <v/>
      </c>
      <c r="J708" s="26" t="str">
        <f>_xlfn.IFNA(VLOOKUP(F708,الاوردرات!$B$1:$C$600,2,0),"")</f>
        <v/>
      </c>
      <c r="K708" s="52"/>
      <c r="M708" s="105" t="str">
        <f>IF(G708="","",_xlfn.IFNA((VLOOKUP(G708,help!L:M,2,0))*H708,_xlfn.IFNA((VLOOKUP(G708,help!P:Q,2,0))*H708,"غير مسجلة في المشتريات")))</f>
        <v/>
      </c>
    </row>
    <row r="709" spans="2:13" hidden="1" x14ac:dyDescent="0.25">
      <c r="B709" s="13">
        <f>COUNTIFS($G$3:G709,'تقرير استهلاك خامات'!$D$4)</f>
        <v>2</v>
      </c>
      <c r="C709" s="13">
        <f>COUNTIFS($F$3:F709,'تقرير منتج تام'!$E$4)</f>
        <v>10</v>
      </c>
      <c r="D709" s="37"/>
      <c r="E709" s="38"/>
      <c r="F709" s="37"/>
      <c r="G709" s="39"/>
      <c r="H709" s="40"/>
      <c r="I709" s="107" t="str">
        <f>IF(G709="","",_xlfn.IFNA(VLOOKUP(G709,'سجل المشتريات'!F:N,8,0),"غير مسجلة في المشتريات"))</f>
        <v/>
      </c>
      <c r="J709" s="26" t="str">
        <f>_xlfn.IFNA(VLOOKUP(F709,الاوردرات!$B$1:$C$600,2,0),"")</f>
        <v/>
      </c>
      <c r="K709" s="52"/>
      <c r="M709" s="105" t="str">
        <f>IF(G709="","",_xlfn.IFNA((VLOOKUP(G709,help!L:M,2,0))*H709,_xlfn.IFNA((VLOOKUP(G709,help!P:Q,2,0))*H709,"غير مسجلة في المشتريات")))</f>
        <v/>
      </c>
    </row>
    <row r="710" spans="2:13" hidden="1" x14ac:dyDescent="0.25">
      <c r="B710" s="13">
        <f>COUNTIFS($G$3:G710,'تقرير استهلاك خامات'!$D$4)</f>
        <v>2</v>
      </c>
      <c r="C710" s="13">
        <f>COUNTIFS($F$3:F710,'تقرير منتج تام'!$E$4)</f>
        <v>10</v>
      </c>
      <c r="D710" s="37"/>
      <c r="E710" s="38"/>
      <c r="F710" s="37"/>
      <c r="G710" s="39"/>
      <c r="H710" s="40"/>
      <c r="I710" s="107" t="str">
        <f>IF(G710="","",_xlfn.IFNA(VLOOKUP(G710,'سجل المشتريات'!F:N,8,0),"غير مسجلة في المشتريات"))</f>
        <v/>
      </c>
      <c r="J710" s="26" t="str">
        <f>_xlfn.IFNA(VLOOKUP(F710,الاوردرات!$B$1:$C$600,2,0),"")</f>
        <v/>
      </c>
      <c r="K710" s="52"/>
      <c r="M710" s="105" t="str">
        <f>IF(G710="","",_xlfn.IFNA((VLOOKUP(G710,help!L:M,2,0))*H710,_xlfn.IFNA((VLOOKUP(G710,help!P:Q,2,0))*H710,"غير مسجلة في المشتريات")))</f>
        <v/>
      </c>
    </row>
    <row r="711" spans="2:13" hidden="1" x14ac:dyDescent="0.25">
      <c r="B711" s="13">
        <f>COUNTIFS($G$3:G711,'تقرير استهلاك خامات'!$D$4)</f>
        <v>2</v>
      </c>
      <c r="C711" s="13">
        <f>COUNTIFS($F$3:F711,'تقرير منتج تام'!$E$4)</f>
        <v>10</v>
      </c>
      <c r="D711" s="37"/>
      <c r="E711" s="38"/>
      <c r="F711" s="37"/>
      <c r="G711" s="39"/>
      <c r="H711" s="40"/>
      <c r="I711" s="107" t="str">
        <f>IF(G711="","",_xlfn.IFNA(VLOOKUP(G711,'سجل المشتريات'!F:N,8,0),"غير مسجلة في المشتريات"))</f>
        <v/>
      </c>
      <c r="J711" s="26" t="str">
        <f>_xlfn.IFNA(VLOOKUP(F711,الاوردرات!$B$1:$C$600,2,0),"")</f>
        <v/>
      </c>
      <c r="K711" s="52"/>
      <c r="M711" s="105" t="str">
        <f>IF(G711="","",_xlfn.IFNA((VLOOKUP(G711,help!L:M,2,0))*H711,_xlfn.IFNA((VLOOKUP(G711,help!P:Q,2,0))*H711,"غير مسجلة في المشتريات")))</f>
        <v/>
      </c>
    </row>
    <row r="712" spans="2:13" hidden="1" x14ac:dyDescent="0.25">
      <c r="B712" s="13">
        <f>COUNTIFS($G$3:G712,'تقرير استهلاك خامات'!$D$4)</f>
        <v>2</v>
      </c>
      <c r="C712" s="13">
        <f>COUNTIFS($F$3:F712,'تقرير منتج تام'!$E$4)</f>
        <v>10</v>
      </c>
      <c r="D712" s="37"/>
      <c r="E712" s="38"/>
      <c r="F712" s="37"/>
      <c r="G712" s="39"/>
      <c r="H712" s="40"/>
      <c r="I712" s="107" t="str">
        <f>IF(G712="","",_xlfn.IFNA(VLOOKUP(G712,'سجل المشتريات'!F:N,8,0),"غير مسجلة في المشتريات"))</f>
        <v/>
      </c>
      <c r="J712" s="26" t="str">
        <f>_xlfn.IFNA(VLOOKUP(F712,الاوردرات!$B$1:$C$600,2,0),"")</f>
        <v/>
      </c>
      <c r="K712" s="52"/>
      <c r="M712" s="105" t="str">
        <f>IF(G712="","",_xlfn.IFNA((VLOOKUP(G712,help!L:M,2,0))*H712,_xlfn.IFNA((VLOOKUP(G712,help!P:Q,2,0))*H712,"غير مسجلة في المشتريات")))</f>
        <v/>
      </c>
    </row>
    <row r="713" spans="2:13" hidden="1" x14ac:dyDescent="0.25">
      <c r="B713" s="13">
        <f>COUNTIFS($G$3:G713,'تقرير استهلاك خامات'!$D$4)</f>
        <v>2</v>
      </c>
      <c r="C713" s="13">
        <f>COUNTIFS($F$3:F713,'تقرير منتج تام'!$E$4)</f>
        <v>10</v>
      </c>
      <c r="D713" s="37"/>
      <c r="E713" s="38"/>
      <c r="F713" s="37"/>
      <c r="G713" s="39"/>
      <c r="H713" s="40"/>
      <c r="I713" s="107" t="str">
        <f>IF(G713="","",_xlfn.IFNA(VLOOKUP(G713,'سجل المشتريات'!F:N,8,0),"غير مسجلة في المشتريات"))</f>
        <v/>
      </c>
      <c r="J713" s="26" t="str">
        <f>_xlfn.IFNA(VLOOKUP(F713,الاوردرات!$B$1:$C$600,2,0),"")</f>
        <v/>
      </c>
      <c r="K713" s="52"/>
      <c r="M713" s="105" t="str">
        <f>IF(G713="","",_xlfn.IFNA((VLOOKUP(G713,help!L:M,2,0))*H713,_xlfn.IFNA((VLOOKUP(G713,help!P:Q,2,0))*H713,"غير مسجلة في المشتريات")))</f>
        <v/>
      </c>
    </row>
    <row r="714" spans="2:13" hidden="1" x14ac:dyDescent="0.25">
      <c r="B714" s="13">
        <f>COUNTIFS($G$3:G714,'تقرير استهلاك خامات'!$D$4)</f>
        <v>2</v>
      </c>
      <c r="C714" s="13">
        <f>COUNTIFS($F$3:F714,'تقرير منتج تام'!$E$4)</f>
        <v>10</v>
      </c>
      <c r="D714" s="37"/>
      <c r="E714" s="38"/>
      <c r="F714" s="37"/>
      <c r="G714" s="39"/>
      <c r="H714" s="40"/>
      <c r="I714" s="107" t="str">
        <f>IF(G714="","",_xlfn.IFNA(VLOOKUP(G714,'سجل المشتريات'!F:N,8,0),"غير مسجلة في المشتريات"))</f>
        <v/>
      </c>
      <c r="J714" s="26" t="str">
        <f>_xlfn.IFNA(VLOOKUP(F714,الاوردرات!$B$1:$C$600,2,0),"")</f>
        <v/>
      </c>
      <c r="K714" s="52"/>
      <c r="M714" s="105" t="str">
        <f>IF(G714="","",_xlfn.IFNA((VLOOKUP(G714,help!L:M,2,0))*H714,_xlfn.IFNA((VLOOKUP(G714,help!P:Q,2,0))*H714,"غير مسجلة في المشتريات")))</f>
        <v/>
      </c>
    </row>
    <row r="715" spans="2:13" hidden="1" x14ac:dyDescent="0.25">
      <c r="B715" s="13">
        <f>COUNTIFS($G$3:G715,'تقرير استهلاك خامات'!$D$4)</f>
        <v>2</v>
      </c>
      <c r="C715" s="13">
        <f>COUNTIFS($F$3:F715,'تقرير منتج تام'!$E$4)</f>
        <v>10</v>
      </c>
      <c r="D715" s="37"/>
      <c r="E715" s="38"/>
      <c r="F715" s="37"/>
      <c r="G715" s="39"/>
      <c r="H715" s="40"/>
      <c r="I715" s="107" t="str">
        <f>IF(G715="","",_xlfn.IFNA(VLOOKUP(G715,'سجل المشتريات'!F:N,8,0),"غير مسجلة في المشتريات"))</f>
        <v/>
      </c>
      <c r="J715" s="26" t="str">
        <f>_xlfn.IFNA(VLOOKUP(F715,الاوردرات!$B$1:$C$600,2,0),"")</f>
        <v/>
      </c>
      <c r="K715" s="52"/>
      <c r="M715" s="105" t="str">
        <f>IF(G715="","",_xlfn.IFNA((VLOOKUP(G715,help!L:M,2,0))*H715,_xlfn.IFNA((VLOOKUP(G715,help!P:Q,2,0))*H715,"غير مسجلة في المشتريات")))</f>
        <v/>
      </c>
    </row>
    <row r="716" spans="2:13" hidden="1" x14ac:dyDescent="0.25">
      <c r="B716" s="13">
        <f>COUNTIFS($G$3:G716,'تقرير استهلاك خامات'!$D$4)</f>
        <v>2</v>
      </c>
      <c r="C716" s="13">
        <f>COUNTIFS($F$3:F716,'تقرير منتج تام'!$E$4)</f>
        <v>10</v>
      </c>
      <c r="D716" s="37"/>
      <c r="E716" s="38"/>
      <c r="F716" s="37"/>
      <c r="G716" s="39"/>
      <c r="H716" s="40"/>
      <c r="I716" s="107" t="str">
        <f>IF(G716="","",_xlfn.IFNA(VLOOKUP(G716,'سجل المشتريات'!F:N,8,0),"غير مسجلة في المشتريات"))</f>
        <v/>
      </c>
      <c r="J716" s="26" t="str">
        <f>_xlfn.IFNA(VLOOKUP(F716,الاوردرات!$B$1:$C$600,2,0),"")</f>
        <v/>
      </c>
      <c r="K716" s="52"/>
      <c r="M716" s="105" t="str">
        <f>IF(G716="","",_xlfn.IFNA((VLOOKUP(G716,help!L:M,2,0))*H716,_xlfn.IFNA((VLOOKUP(G716,help!P:Q,2,0))*H716,"غير مسجلة في المشتريات")))</f>
        <v/>
      </c>
    </row>
    <row r="717" spans="2:13" hidden="1" x14ac:dyDescent="0.25">
      <c r="B717" s="13">
        <f>COUNTIFS($G$3:G717,'تقرير استهلاك خامات'!$D$4)</f>
        <v>2</v>
      </c>
      <c r="C717" s="13">
        <f>COUNTIFS($F$3:F717,'تقرير منتج تام'!$E$4)</f>
        <v>10</v>
      </c>
      <c r="D717" s="37"/>
      <c r="E717" s="38"/>
      <c r="F717" s="37"/>
      <c r="G717" s="39"/>
      <c r="H717" s="40"/>
      <c r="I717" s="107" t="str">
        <f>IF(G717="","",_xlfn.IFNA(VLOOKUP(G717,'سجل المشتريات'!F:N,8,0),"غير مسجلة في المشتريات"))</f>
        <v/>
      </c>
      <c r="J717" s="26" t="str">
        <f>_xlfn.IFNA(VLOOKUP(F717,الاوردرات!$B$1:$C$600,2,0),"")</f>
        <v/>
      </c>
      <c r="K717" s="52"/>
      <c r="M717" s="105" t="str">
        <f>IF(G717="","",_xlfn.IFNA((VLOOKUP(G717,help!L:M,2,0))*H717,_xlfn.IFNA((VLOOKUP(G717,help!P:Q,2,0))*H717,"غير مسجلة في المشتريات")))</f>
        <v/>
      </c>
    </row>
    <row r="718" spans="2:13" hidden="1" x14ac:dyDescent="0.25">
      <c r="B718" s="13">
        <f>COUNTIFS($G$3:G718,'تقرير استهلاك خامات'!$D$4)</f>
        <v>2</v>
      </c>
      <c r="C718" s="13">
        <f>COUNTIFS($F$3:F718,'تقرير منتج تام'!$E$4)</f>
        <v>10</v>
      </c>
      <c r="D718" s="37"/>
      <c r="E718" s="38"/>
      <c r="F718" s="37"/>
      <c r="G718" s="39"/>
      <c r="H718" s="40"/>
      <c r="I718" s="107" t="str">
        <f>IF(G718="","",_xlfn.IFNA(VLOOKUP(G718,'سجل المشتريات'!F:N,8,0),"غير مسجلة في المشتريات"))</f>
        <v/>
      </c>
      <c r="J718" s="26" t="str">
        <f>_xlfn.IFNA(VLOOKUP(F718,الاوردرات!$B$1:$C$600,2,0),"")</f>
        <v/>
      </c>
      <c r="K718" s="52"/>
      <c r="M718" s="105" t="str">
        <f>IF(G718="","",_xlfn.IFNA((VLOOKUP(G718,help!L:M,2,0))*H718,_xlfn.IFNA((VLOOKUP(G718,help!P:Q,2,0))*H718,"غير مسجلة في المشتريات")))</f>
        <v/>
      </c>
    </row>
    <row r="719" spans="2:13" hidden="1" x14ac:dyDescent="0.25">
      <c r="B719" s="13">
        <f>COUNTIFS($G$3:G719,'تقرير استهلاك خامات'!$D$4)</f>
        <v>2</v>
      </c>
      <c r="C719" s="13">
        <f>COUNTIFS($F$3:F719,'تقرير منتج تام'!$E$4)</f>
        <v>10</v>
      </c>
      <c r="D719" s="37"/>
      <c r="E719" s="38"/>
      <c r="F719" s="37"/>
      <c r="G719" s="39"/>
      <c r="H719" s="40"/>
      <c r="I719" s="107" t="str">
        <f>IF(G719="","",_xlfn.IFNA(VLOOKUP(G719,'سجل المشتريات'!F:N,8,0),"غير مسجلة في المشتريات"))</f>
        <v/>
      </c>
      <c r="J719" s="26" t="str">
        <f>_xlfn.IFNA(VLOOKUP(F719,الاوردرات!$B$1:$C$600,2,0),"")</f>
        <v/>
      </c>
      <c r="K719" s="52"/>
      <c r="M719" s="105" t="str">
        <f>IF(G719="","",_xlfn.IFNA((VLOOKUP(G719,help!L:M,2,0))*H719,_xlfn.IFNA((VLOOKUP(G719,help!P:Q,2,0))*H719,"غير مسجلة في المشتريات")))</f>
        <v/>
      </c>
    </row>
    <row r="720" spans="2:13" hidden="1" x14ac:dyDescent="0.25">
      <c r="B720" s="13">
        <f>COUNTIFS($G$3:G720,'تقرير استهلاك خامات'!$D$4)</f>
        <v>2</v>
      </c>
      <c r="C720" s="13">
        <f>COUNTIFS($F$3:F720,'تقرير منتج تام'!$E$4)</f>
        <v>10</v>
      </c>
      <c r="D720" s="37"/>
      <c r="E720" s="38"/>
      <c r="F720" s="37"/>
      <c r="G720" s="39"/>
      <c r="H720" s="40"/>
      <c r="I720" s="107" t="str">
        <f>IF(G720="","",_xlfn.IFNA(VLOOKUP(G720,'سجل المشتريات'!F:N,8,0),"غير مسجلة في المشتريات"))</f>
        <v/>
      </c>
      <c r="J720" s="26" t="str">
        <f>_xlfn.IFNA(VLOOKUP(F720,الاوردرات!$B$1:$C$600,2,0),"")</f>
        <v/>
      </c>
      <c r="K720" s="52"/>
      <c r="M720" s="105" t="str">
        <f>IF(G720="","",_xlfn.IFNA((VLOOKUP(G720,help!L:M,2,0))*H720,_xlfn.IFNA((VLOOKUP(G720,help!P:Q,2,0))*H720,"غير مسجلة في المشتريات")))</f>
        <v/>
      </c>
    </row>
    <row r="721" spans="2:13" hidden="1" x14ac:dyDescent="0.25">
      <c r="B721" s="13">
        <f>COUNTIFS($G$3:G721,'تقرير استهلاك خامات'!$D$4)</f>
        <v>2</v>
      </c>
      <c r="C721" s="13">
        <f>COUNTIFS($F$3:F721,'تقرير منتج تام'!$E$4)</f>
        <v>10</v>
      </c>
      <c r="D721" s="37"/>
      <c r="E721" s="38"/>
      <c r="F721" s="37"/>
      <c r="G721" s="39"/>
      <c r="H721" s="40"/>
      <c r="I721" s="107" t="str">
        <f>IF(G721="","",_xlfn.IFNA(VLOOKUP(G721,'سجل المشتريات'!F:N,8,0),"غير مسجلة في المشتريات"))</f>
        <v/>
      </c>
      <c r="J721" s="26" t="str">
        <f>_xlfn.IFNA(VLOOKUP(F721,الاوردرات!$B$1:$C$600,2,0),"")</f>
        <v/>
      </c>
      <c r="K721" s="52"/>
      <c r="M721" s="105" t="str">
        <f>IF(G721="","",_xlfn.IFNA((VLOOKUP(G721,help!L:M,2,0))*H721,_xlfn.IFNA((VLOOKUP(G721,help!P:Q,2,0))*H721,"غير مسجلة في المشتريات")))</f>
        <v/>
      </c>
    </row>
    <row r="722" spans="2:13" hidden="1" x14ac:dyDescent="0.25">
      <c r="B722" s="13">
        <f>COUNTIFS($G$3:G722,'تقرير استهلاك خامات'!$D$4)</f>
        <v>2</v>
      </c>
      <c r="C722" s="13">
        <f>COUNTIFS($F$3:F722,'تقرير منتج تام'!$E$4)</f>
        <v>10</v>
      </c>
      <c r="D722" s="37"/>
      <c r="E722" s="38"/>
      <c r="F722" s="37"/>
      <c r="G722" s="39"/>
      <c r="H722" s="40"/>
      <c r="I722" s="107" t="str">
        <f>IF(G722="","",_xlfn.IFNA(VLOOKUP(G722,'سجل المشتريات'!F:N,8,0),"غير مسجلة في المشتريات"))</f>
        <v/>
      </c>
      <c r="J722" s="26" t="str">
        <f>_xlfn.IFNA(VLOOKUP(F722,الاوردرات!$B$1:$C$600,2,0),"")</f>
        <v/>
      </c>
      <c r="K722" s="52"/>
      <c r="M722" s="105" t="str">
        <f>IF(G722="","",_xlfn.IFNA((VLOOKUP(G722,help!L:M,2,0))*H722,_xlfn.IFNA((VLOOKUP(G722,help!P:Q,2,0))*H722,"غير مسجلة في المشتريات")))</f>
        <v/>
      </c>
    </row>
    <row r="723" spans="2:13" hidden="1" x14ac:dyDescent="0.25">
      <c r="B723" s="13">
        <f>COUNTIFS($G$3:G723,'تقرير استهلاك خامات'!$D$4)</f>
        <v>2</v>
      </c>
      <c r="C723" s="13">
        <f>COUNTIFS($F$3:F723,'تقرير منتج تام'!$E$4)</f>
        <v>10</v>
      </c>
      <c r="D723" s="37"/>
      <c r="E723" s="38"/>
      <c r="F723" s="37"/>
      <c r="G723" s="39"/>
      <c r="H723" s="40"/>
      <c r="I723" s="107" t="str">
        <f>IF(G723="","",_xlfn.IFNA(VLOOKUP(G723,'سجل المشتريات'!F:N,8,0),"غير مسجلة في المشتريات"))</f>
        <v/>
      </c>
      <c r="J723" s="26" t="str">
        <f>_xlfn.IFNA(VLOOKUP(F723,الاوردرات!$B$1:$C$600,2,0),"")</f>
        <v/>
      </c>
      <c r="K723" s="52"/>
      <c r="M723" s="105" t="str">
        <f>IF(G723="","",_xlfn.IFNA((VLOOKUP(G723,help!L:M,2,0))*H723,_xlfn.IFNA((VLOOKUP(G723,help!P:Q,2,0))*H723,"غير مسجلة في المشتريات")))</f>
        <v/>
      </c>
    </row>
    <row r="724" spans="2:13" hidden="1" x14ac:dyDescent="0.25">
      <c r="B724" s="13">
        <f>COUNTIFS($G$3:G724,'تقرير استهلاك خامات'!$D$4)</f>
        <v>2</v>
      </c>
      <c r="C724" s="13">
        <f>COUNTIFS($F$3:F724,'تقرير منتج تام'!$E$4)</f>
        <v>10</v>
      </c>
      <c r="D724" s="37"/>
      <c r="E724" s="38"/>
      <c r="F724" s="37"/>
      <c r="G724" s="39"/>
      <c r="H724" s="40"/>
      <c r="I724" s="107" t="str">
        <f>IF(G724="","",_xlfn.IFNA(VLOOKUP(G724,'سجل المشتريات'!F:N,8,0),"غير مسجلة في المشتريات"))</f>
        <v/>
      </c>
      <c r="J724" s="26" t="str">
        <f>_xlfn.IFNA(VLOOKUP(F724,الاوردرات!$B$1:$C$600,2,0),"")</f>
        <v/>
      </c>
      <c r="K724" s="52"/>
      <c r="M724" s="105" t="str">
        <f>IF(G724="","",_xlfn.IFNA((VLOOKUP(G724,help!L:M,2,0))*H724,_xlfn.IFNA((VLOOKUP(G724,help!P:Q,2,0))*H724,"غير مسجلة في المشتريات")))</f>
        <v/>
      </c>
    </row>
    <row r="725" spans="2:13" hidden="1" x14ac:dyDescent="0.25">
      <c r="B725" s="13">
        <f>COUNTIFS($G$3:G725,'تقرير استهلاك خامات'!$D$4)</f>
        <v>2</v>
      </c>
      <c r="C725" s="13">
        <f>COUNTIFS($F$3:F725,'تقرير منتج تام'!$E$4)</f>
        <v>10</v>
      </c>
      <c r="D725" s="37"/>
      <c r="E725" s="38"/>
      <c r="F725" s="37"/>
      <c r="G725" s="39"/>
      <c r="H725" s="40"/>
      <c r="I725" s="107" t="str">
        <f>IF(G725="","",_xlfn.IFNA(VLOOKUP(G725,'سجل المشتريات'!F:N,8,0),"غير مسجلة في المشتريات"))</f>
        <v/>
      </c>
      <c r="J725" s="26" t="str">
        <f>_xlfn.IFNA(VLOOKUP(F725,الاوردرات!$B$1:$C$600,2,0),"")</f>
        <v/>
      </c>
      <c r="K725" s="52"/>
      <c r="M725" s="105" t="str">
        <f>IF(G725="","",_xlfn.IFNA((VLOOKUP(G725,help!L:M,2,0))*H725,_xlfn.IFNA((VLOOKUP(G725,help!P:Q,2,0))*H725,"غير مسجلة في المشتريات")))</f>
        <v/>
      </c>
    </row>
    <row r="726" spans="2:13" hidden="1" x14ac:dyDescent="0.25">
      <c r="B726" s="13">
        <f>COUNTIFS($G$3:G726,'تقرير استهلاك خامات'!$D$4)</f>
        <v>2</v>
      </c>
      <c r="C726" s="13">
        <f>COUNTIFS($F$3:F726,'تقرير منتج تام'!$E$4)</f>
        <v>10</v>
      </c>
      <c r="D726" s="37"/>
      <c r="E726" s="38"/>
      <c r="F726" s="37"/>
      <c r="G726" s="39"/>
      <c r="H726" s="40"/>
      <c r="I726" s="107" t="str">
        <f>IF(G726="","",_xlfn.IFNA(VLOOKUP(G726,'سجل المشتريات'!F:N,8,0),"غير مسجلة في المشتريات"))</f>
        <v/>
      </c>
      <c r="J726" s="26" t="str">
        <f>_xlfn.IFNA(VLOOKUP(F726,الاوردرات!$B$1:$C$600,2,0),"")</f>
        <v/>
      </c>
      <c r="K726" s="52"/>
      <c r="M726" s="105" t="str">
        <f>IF(G726="","",_xlfn.IFNA((VLOOKUP(G726,help!L:M,2,0))*H726,_xlfn.IFNA((VLOOKUP(G726,help!P:Q,2,0))*H726,"غير مسجلة في المشتريات")))</f>
        <v/>
      </c>
    </row>
    <row r="727" spans="2:13" hidden="1" x14ac:dyDescent="0.25">
      <c r="B727" s="13">
        <f>COUNTIFS($G$3:G727,'تقرير استهلاك خامات'!$D$4)</f>
        <v>2</v>
      </c>
      <c r="C727" s="13">
        <f>COUNTIFS($F$3:F727,'تقرير منتج تام'!$E$4)</f>
        <v>10</v>
      </c>
      <c r="D727" s="37"/>
      <c r="E727" s="38"/>
      <c r="F727" s="37"/>
      <c r="G727" s="39"/>
      <c r="H727" s="40"/>
      <c r="I727" s="107" t="str">
        <f>IF(G727="","",_xlfn.IFNA(VLOOKUP(G727,'سجل المشتريات'!F:N,8,0),"غير مسجلة في المشتريات"))</f>
        <v/>
      </c>
      <c r="J727" s="26" t="str">
        <f>_xlfn.IFNA(VLOOKUP(F727,الاوردرات!$B$1:$C$600,2,0),"")</f>
        <v/>
      </c>
      <c r="K727" s="52"/>
      <c r="M727" s="105" t="str">
        <f>IF(G727="","",_xlfn.IFNA((VLOOKUP(G727,help!L:M,2,0))*H727,_xlfn.IFNA((VLOOKUP(G727,help!P:Q,2,0))*H727,"غير مسجلة في المشتريات")))</f>
        <v/>
      </c>
    </row>
    <row r="728" spans="2:13" hidden="1" x14ac:dyDescent="0.25">
      <c r="B728" s="13">
        <f>COUNTIFS($G$3:G728,'تقرير استهلاك خامات'!$D$4)</f>
        <v>2</v>
      </c>
      <c r="C728" s="13">
        <f>COUNTIFS($F$3:F728,'تقرير منتج تام'!$E$4)</f>
        <v>10</v>
      </c>
      <c r="D728" s="37"/>
      <c r="E728" s="38"/>
      <c r="F728" s="37"/>
      <c r="G728" s="39"/>
      <c r="H728" s="40"/>
      <c r="I728" s="107" t="str">
        <f>IF(G728="","",_xlfn.IFNA(VLOOKUP(G728,'سجل المشتريات'!F:N,8,0),"غير مسجلة في المشتريات"))</f>
        <v/>
      </c>
      <c r="J728" s="26" t="str">
        <f>_xlfn.IFNA(VLOOKUP(F728,الاوردرات!$B$1:$C$600,2,0),"")</f>
        <v/>
      </c>
      <c r="K728" s="52"/>
      <c r="M728" s="105" t="str">
        <f>IF(G728="","",_xlfn.IFNA((VLOOKUP(G728,help!L:M,2,0))*H728,_xlfn.IFNA((VLOOKUP(G728,help!P:Q,2,0))*H728,"غير مسجلة في المشتريات")))</f>
        <v/>
      </c>
    </row>
    <row r="729" spans="2:13" hidden="1" x14ac:dyDescent="0.25">
      <c r="B729" s="13">
        <f>COUNTIFS($G$3:G729,'تقرير استهلاك خامات'!$D$4)</f>
        <v>2</v>
      </c>
      <c r="C729" s="13">
        <f>COUNTIFS($F$3:F729,'تقرير منتج تام'!$E$4)</f>
        <v>10</v>
      </c>
      <c r="D729" s="37"/>
      <c r="E729" s="38"/>
      <c r="F729" s="37"/>
      <c r="G729" s="39"/>
      <c r="H729" s="40"/>
      <c r="I729" s="107" t="str">
        <f>IF(G729="","",_xlfn.IFNA(VLOOKUP(G729,'سجل المشتريات'!F:N,8,0),"غير مسجلة في المشتريات"))</f>
        <v/>
      </c>
      <c r="J729" s="26" t="str">
        <f>_xlfn.IFNA(VLOOKUP(F729,الاوردرات!$B$1:$C$600,2,0),"")</f>
        <v/>
      </c>
      <c r="K729" s="52"/>
      <c r="M729" s="105" t="str">
        <f>IF(G729="","",_xlfn.IFNA((VLOOKUP(G729,help!L:M,2,0))*H729,_xlfn.IFNA((VLOOKUP(G729,help!P:Q,2,0))*H729,"غير مسجلة في المشتريات")))</f>
        <v/>
      </c>
    </row>
    <row r="730" spans="2:13" hidden="1" x14ac:dyDescent="0.25">
      <c r="B730" s="13">
        <f>COUNTIFS($G$3:G730,'تقرير استهلاك خامات'!$D$4)</f>
        <v>2</v>
      </c>
      <c r="C730" s="13">
        <f>COUNTIFS($F$3:F730,'تقرير منتج تام'!$E$4)</f>
        <v>10</v>
      </c>
      <c r="D730" s="37"/>
      <c r="E730" s="38"/>
      <c r="F730" s="37"/>
      <c r="G730" s="39"/>
      <c r="H730" s="40"/>
      <c r="I730" s="107" t="str">
        <f>IF(G730="","",_xlfn.IFNA(VLOOKUP(G730,'سجل المشتريات'!F:N,8,0),"غير مسجلة في المشتريات"))</f>
        <v/>
      </c>
      <c r="J730" s="26" t="str">
        <f>_xlfn.IFNA(VLOOKUP(F730,الاوردرات!$B$1:$C$600,2,0),"")</f>
        <v/>
      </c>
      <c r="K730" s="52"/>
      <c r="M730" s="105" t="str">
        <f>IF(G730="","",_xlfn.IFNA((VLOOKUP(G730,help!L:M,2,0))*H730,_xlfn.IFNA((VLOOKUP(G730,help!P:Q,2,0))*H730,"غير مسجلة في المشتريات")))</f>
        <v/>
      </c>
    </row>
    <row r="731" spans="2:13" hidden="1" x14ac:dyDescent="0.25">
      <c r="B731" s="13">
        <f>COUNTIFS($G$3:G731,'تقرير استهلاك خامات'!$D$4)</f>
        <v>2</v>
      </c>
      <c r="C731" s="13">
        <f>COUNTIFS($F$3:F731,'تقرير منتج تام'!$E$4)</f>
        <v>10</v>
      </c>
      <c r="D731" s="37"/>
      <c r="E731" s="38"/>
      <c r="F731" s="37"/>
      <c r="G731" s="39"/>
      <c r="H731" s="40"/>
      <c r="I731" s="107" t="str">
        <f>IF(G731="","",_xlfn.IFNA(VLOOKUP(G731,'سجل المشتريات'!F:N,8,0),"غير مسجلة في المشتريات"))</f>
        <v/>
      </c>
      <c r="J731" s="26" t="str">
        <f>_xlfn.IFNA(VLOOKUP(F731,الاوردرات!$B$1:$C$600,2,0),"")</f>
        <v/>
      </c>
      <c r="K731" s="52"/>
      <c r="M731" s="105" t="str">
        <f>IF(G731="","",_xlfn.IFNA((VLOOKUP(G731,help!L:M,2,0))*H731,_xlfn.IFNA((VLOOKUP(G731,help!P:Q,2,0))*H731,"غير مسجلة في المشتريات")))</f>
        <v/>
      </c>
    </row>
    <row r="732" spans="2:13" hidden="1" x14ac:dyDescent="0.25">
      <c r="B732" s="13">
        <f>COUNTIFS($G$3:G732,'تقرير استهلاك خامات'!$D$4)</f>
        <v>2</v>
      </c>
      <c r="C732" s="13">
        <f>COUNTIFS($F$3:F732,'تقرير منتج تام'!$E$4)</f>
        <v>10</v>
      </c>
      <c r="D732" s="37"/>
      <c r="E732" s="38"/>
      <c r="F732" s="37"/>
      <c r="G732" s="39"/>
      <c r="H732" s="40"/>
      <c r="I732" s="107" t="str">
        <f>IF(G732="","",_xlfn.IFNA(VLOOKUP(G732,'سجل المشتريات'!F:N,8,0),"غير مسجلة في المشتريات"))</f>
        <v/>
      </c>
      <c r="J732" s="26" t="str">
        <f>_xlfn.IFNA(VLOOKUP(F732,الاوردرات!$B$1:$C$600,2,0),"")</f>
        <v/>
      </c>
      <c r="K732" s="52"/>
      <c r="M732" s="105" t="str">
        <f>IF(G732="","",_xlfn.IFNA((VLOOKUP(G732,help!L:M,2,0))*H732,_xlfn.IFNA((VLOOKUP(G732,help!P:Q,2,0))*H732,"غير مسجلة في المشتريات")))</f>
        <v/>
      </c>
    </row>
    <row r="733" spans="2:13" hidden="1" x14ac:dyDescent="0.25">
      <c r="B733" s="13">
        <f>COUNTIFS($G$3:G733,'تقرير استهلاك خامات'!$D$4)</f>
        <v>2</v>
      </c>
      <c r="C733" s="13">
        <f>COUNTIFS($F$3:F733,'تقرير منتج تام'!$E$4)</f>
        <v>10</v>
      </c>
      <c r="D733" s="37"/>
      <c r="E733" s="38"/>
      <c r="F733" s="37"/>
      <c r="G733" s="39"/>
      <c r="H733" s="40"/>
      <c r="I733" s="107" t="str">
        <f>IF(G733="","",_xlfn.IFNA(VLOOKUP(G733,'سجل المشتريات'!F:N,8,0),"غير مسجلة في المشتريات"))</f>
        <v/>
      </c>
      <c r="J733" s="26" t="str">
        <f>_xlfn.IFNA(VLOOKUP(F733,الاوردرات!$B$1:$C$600,2,0),"")</f>
        <v/>
      </c>
      <c r="K733" s="52"/>
      <c r="M733" s="105" t="str">
        <f>IF(G733="","",_xlfn.IFNA((VLOOKUP(G733,help!L:M,2,0))*H733,_xlfn.IFNA((VLOOKUP(G733,help!P:Q,2,0))*H733,"غير مسجلة في المشتريات")))</f>
        <v/>
      </c>
    </row>
    <row r="734" spans="2:13" hidden="1" x14ac:dyDescent="0.25">
      <c r="B734" s="13">
        <f>COUNTIFS($G$3:G734,'تقرير استهلاك خامات'!$D$4)</f>
        <v>2</v>
      </c>
      <c r="C734" s="13">
        <f>COUNTIFS($F$3:F734,'تقرير منتج تام'!$E$4)</f>
        <v>10</v>
      </c>
      <c r="D734" s="37"/>
      <c r="E734" s="38"/>
      <c r="F734" s="37"/>
      <c r="G734" s="39"/>
      <c r="H734" s="40"/>
      <c r="I734" s="107" t="str">
        <f>IF(G734="","",_xlfn.IFNA(VLOOKUP(G734,'سجل المشتريات'!F:N,8,0),"غير مسجلة في المشتريات"))</f>
        <v/>
      </c>
      <c r="J734" s="26" t="str">
        <f>_xlfn.IFNA(VLOOKUP(F734,الاوردرات!$B$1:$C$600,2,0),"")</f>
        <v/>
      </c>
      <c r="K734" s="52"/>
      <c r="M734" s="105" t="str">
        <f>IF(G734="","",_xlfn.IFNA((VLOOKUP(G734,help!L:M,2,0))*H734,_xlfn.IFNA((VLOOKUP(G734,help!P:Q,2,0))*H734,"غير مسجلة في المشتريات")))</f>
        <v/>
      </c>
    </row>
    <row r="735" spans="2:13" hidden="1" x14ac:dyDescent="0.25">
      <c r="B735" s="13">
        <f>COUNTIFS($G$3:G735,'تقرير استهلاك خامات'!$D$4)</f>
        <v>2</v>
      </c>
      <c r="C735" s="13">
        <f>COUNTIFS($F$3:F735,'تقرير منتج تام'!$E$4)</f>
        <v>10</v>
      </c>
      <c r="D735" s="37"/>
      <c r="E735" s="38"/>
      <c r="F735" s="37"/>
      <c r="G735" s="39"/>
      <c r="H735" s="40"/>
      <c r="I735" s="107" t="str">
        <f>IF(G735="","",_xlfn.IFNA(VLOOKUP(G735,'سجل المشتريات'!F:N,8,0),"غير مسجلة في المشتريات"))</f>
        <v/>
      </c>
      <c r="J735" s="26" t="str">
        <f>_xlfn.IFNA(VLOOKUP(F735,الاوردرات!$B$1:$C$600,2,0),"")</f>
        <v/>
      </c>
      <c r="K735" s="52"/>
      <c r="M735" s="105" t="str">
        <f>IF(G735="","",_xlfn.IFNA((VLOOKUP(G735,help!L:M,2,0))*H735,_xlfn.IFNA((VLOOKUP(G735,help!P:Q,2,0))*H735,"غير مسجلة في المشتريات")))</f>
        <v/>
      </c>
    </row>
    <row r="736" spans="2:13" hidden="1" x14ac:dyDescent="0.25">
      <c r="B736" s="13">
        <f>COUNTIFS($G$3:G736,'تقرير استهلاك خامات'!$D$4)</f>
        <v>2</v>
      </c>
      <c r="C736" s="13">
        <f>COUNTIFS($F$3:F736,'تقرير منتج تام'!$E$4)</f>
        <v>10</v>
      </c>
      <c r="D736" s="37"/>
      <c r="E736" s="38"/>
      <c r="F736" s="37"/>
      <c r="G736" s="39"/>
      <c r="H736" s="40"/>
      <c r="I736" s="107" t="str">
        <f>IF(G736="","",_xlfn.IFNA(VLOOKUP(G736,'سجل المشتريات'!F:N,8,0),"غير مسجلة في المشتريات"))</f>
        <v/>
      </c>
      <c r="J736" s="26" t="str">
        <f>_xlfn.IFNA(VLOOKUP(F736,الاوردرات!$B$1:$C$600,2,0),"")</f>
        <v/>
      </c>
      <c r="K736" s="52"/>
      <c r="M736" s="105" t="str">
        <f>IF(G736="","",_xlfn.IFNA((VLOOKUP(G736,help!L:M,2,0))*H736,_xlfn.IFNA((VLOOKUP(G736,help!P:Q,2,0))*H736,"غير مسجلة في المشتريات")))</f>
        <v/>
      </c>
    </row>
    <row r="737" spans="2:13" hidden="1" x14ac:dyDescent="0.25">
      <c r="B737" s="13">
        <f>COUNTIFS($G$3:G737,'تقرير استهلاك خامات'!$D$4)</f>
        <v>2</v>
      </c>
      <c r="C737" s="13">
        <f>COUNTIFS($F$3:F737,'تقرير منتج تام'!$E$4)</f>
        <v>10</v>
      </c>
      <c r="D737" s="37"/>
      <c r="E737" s="38"/>
      <c r="F737" s="37"/>
      <c r="G737" s="39"/>
      <c r="H737" s="40"/>
      <c r="I737" s="107" t="str">
        <f>IF(G737="","",_xlfn.IFNA(VLOOKUP(G737,'سجل المشتريات'!F:N,8,0),"غير مسجلة في المشتريات"))</f>
        <v/>
      </c>
      <c r="J737" s="26" t="str">
        <f>_xlfn.IFNA(VLOOKUP(F737,الاوردرات!$B$1:$C$600,2,0),"")</f>
        <v/>
      </c>
      <c r="K737" s="52"/>
      <c r="M737" s="105" t="str">
        <f>IF(G737="","",_xlfn.IFNA((VLOOKUP(G737,help!L:M,2,0))*H737,_xlfn.IFNA((VLOOKUP(G737,help!P:Q,2,0))*H737,"غير مسجلة في المشتريات")))</f>
        <v/>
      </c>
    </row>
    <row r="738" spans="2:13" hidden="1" x14ac:dyDescent="0.25">
      <c r="B738" s="13">
        <f>COUNTIFS($G$3:G738,'تقرير استهلاك خامات'!$D$4)</f>
        <v>2</v>
      </c>
      <c r="C738" s="13">
        <f>COUNTIFS($F$3:F738,'تقرير منتج تام'!$E$4)</f>
        <v>10</v>
      </c>
      <c r="D738" s="37"/>
      <c r="E738" s="38"/>
      <c r="F738" s="37"/>
      <c r="G738" s="39"/>
      <c r="H738" s="40"/>
      <c r="I738" s="107" t="str">
        <f>IF(G738="","",_xlfn.IFNA(VLOOKUP(G738,'سجل المشتريات'!F:N,8,0),"غير مسجلة في المشتريات"))</f>
        <v/>
      </c>
      <c r="J738" s="26" t="str">
        <f>_xlfn.IFNA(VLOOKUP(F738,الاوردرات!$B$1:$C$600,2,0),"")</f>
        <v/>
      </c>
      <c r="K738" s="52"/>
      <c r="M738" s="105" t="str">
        <f>IF(G738="","",_xlfn.IFNA((VLOOKUP(G738,help!L:M,2,0))*H738,_xlfn.IFNA((VLOOKUP(G738,help!P:Q,2,0))*H738,"غير مسجلة في المشتريات")))</f>
        <v/>
      </c>
    </row>
    <row r="739" spans="2:13" hidden="1" x14ac:dyDescent="0.25">
      <c r="B739" s="13">
        <f>COUNTIFS($G$3:G739,'تقرير استهلاك خامات'!$D$4)</f>
        <v>2</v>
      </c>
      <c r="C739" s="13">
        <f>COUNTIFS($F$3:F739,'تقرير منتج تام'!$E$4)</f>
        <v>10</v>
      </c>
      <c r="D739" s="37"/>
      <c r="E739" s="38"/>
      <c r="F739" s="37"/>
      <c r="G739" s="39"/>
      <c r="H739" s="40"/>
      <c r="I739" s="107" t="str">
        <f>IF(G739="","",_xlfn.IFNA(VLOOKUP(G739,'سجل المشتريات'!F:N,8,0),"غير مسجلة في المشتريات"))</f>
        <v/>
      </c>
      <c r="J739" s="26" t="str">
        <f>_xlfn.IFNA(VLOOKUP(F739,الاوردرات!$B$1:$C$600,2,0),"")</f>
        <v/>
      </c>
      <c r="K739" s="52"/>
      <c r="M739" s="105" t="str">
        <f>IF(G739="","",_xlfn.IFNA((VLOOKUP(G739,help!L:M,2,0))*H739,_xlfn.IFNA((VLOOKUP(G739,help!P:Q,2,0))*H739,"غير مسجلة في المشتريات")))</f>
        <v/>
      </c>
    </row>
    <row r="740" spans="2:13" hidden="1" x14ac:dyDescent="0.25">
      <c r="B740" s="13">
        <f>COUNTIFS($G$3:G740,'تقرير استهلاك خامات'!$D$4)</f>
        <v>2</v>
      </c>
      <c r="C740" s="13">
        <f>COUNTIFS($F$3:F740,'تقرير منتج تام'!$E$4)</f>
        <v>10</v>
      </c>
      <c r="D740" s="37"/>
      <c r="E740" s="38"/>
      <c r="F740" s="37"/>
      <c r="G740" s="39"/>
      <c r="H740" s="40"/>
      <c r="I740" s="107" t="str">
        <f>IF(G740="","",_xlfn.IFNA(VLOOKUP(G740,'سجل المشتريات'!F:N,8,0),"غير مسجلة في المشتريات"))</f>
        <v/>
      </c>
      <c r="J740" s="26" t="str">
        <f>_xlfn.IFNA(VLOOKUP(F740,الاوردرات!$B$1:$C$600,2,0),"")</f>
        <v/>
      </c>
      <c r="K740" s="52"/>
      <c r="M740" s="105" t="str">
        <f>IF(G740="","",_xlfn.IFNA((VLOOKUP(G740,help!L:M,2,0))*H740,_xlfn.IFNA((VLOOKUP(G740,help!P:Q,2,0))*H740,"غير مسجلة في المشتريات")))</f>
        <v/>
      </c>
    </row>
    <row r="741" spans="2:13" hidden="1" x14ac:dyDescent="0.25">
      <c r="B741" s="13">
        <f>COUNTIFS($G$3:G741,'تقرير استهلاك خامات'!$D$4)</f>
        <v>2</v>
      </c>
      <c r="C741" s="13">
        <f>COUNTIFS($F$3:F741,'تقرير منتج تام'!$E$4)</f>
        <v>10</v>
      </c>
      <c r="D741" s="37"/>
      <c r="E741" s="38"/>
      <c r="F741" s="37"/>
      <c r="G741" s="39"/>
      <c r="H741" s="40"/>
      <c r="I741" s="107" t="str">
        <f>IF(G741="","",_xlfn.IFNA(VLOOKUP(G741,'سجل المشتريات'!F:N,8,0),"غير مسجلة في المشتريات"))</f>
        <v/>
      </c>
      <c r="J741" s="26" t="str">
        <f>_xlfn.IFNA(VLOOKUP(F741,الاوردرات!$B$1:$C$600,2,0),"")</f>
        <v/>
      </c>
      <c r="K741" s="52"/>
      <c r="M741" s="105" t="str">
        <f>IF(G741="","",_xlfn.IFNA((VLOOKUP(G741,help!L:M,2,0))*H741,_xlfn.IFNA((VLOOKUP(G741,help!P:Q,2,0))*H741,"غير مسجلة في المشتريات")))</f>
        <v/>
      </c>
    </row>
    <row r="742" spans="2:13" hidden="1" x14ac:dyDescent="0.25">
      <c r="B742" s="13">
        <f>COUNTIFS($G$3:G742,'تقرير استهلاك خامات'!$D$4)</f>
        <v>2</v>
      </c>
      <c r="C742" s="13">
        <f>COUNTIFS($F$3:F742,'تقرير منتج تام'!$E$4)</f>
        <v>10</v>
      </c>
      <c r="D742" s="37"/>
      <c r="E742" s="38"/>
      <c r="F742" s="37"/>
      <c r="G742" s="39"/>
      <c r="H742" s="40"/>
      <c r="I742" s="107" t="str">
        <f>IF(G742="","",_xlfn.IFNA(VLOOKUP(G742,'سجل المشتريات'!F:N,8,0),"غير مسجلة في المشتريات"))</f>
        <v/>
      </c>
      <c r="J742" s="26" t="str">
        <f>_xlfn.IFNA(VLOOKUP(F742,الاوردرات!$B$1:$C$600,2,0),"")</f>
        <v/>
      </c>
      <c r="K742" s="52"/>
      <c r="M742" s="105" t="str">
        <f>IF(G742="","",_xlfn.IFNA((VLOOKUP(G742,help!L:M,2,0))*H742,_xlfn.IFNA((VLOOKUP(G742,help!P:Q,2,0))*H742,"غير مسجلة في المشتريات")))</f>
        <v/>
      </c>
    </row>
    <row r="743" spans="2:13" hidden="1" x14ac:dyDescent="0.25">
      <c r="B743" s="13">
        <f>COUNTIFS($G$3:G743,'تقرير استهلاك خامات'!$D$4)</f>
        <v>2</v>
      </c>
      <c r="C743" s="13">
        <f>COUNTIFS($F$3:F743,'تقرير منتج تام'!$E$4)</f>
        <v>10</v>
      </c>
      <c r="D743" s="37"/>
      <c r="E743" s="38"/>
      <c r="F743" s="37"/>
      <c r="G743" s="39"/>
      <c r="H743" s="40"/>
      <c r="I743" s="107" t="str">
        <f>IF(G743="","",_xlfn.IFNA(VLOOKUP(G743,'سجل المشتريات'!F:N,8,0),"غير مسجلة في المشتريات"))</f>
        <v/>
      </c>
      <c r="J743" s="26" t="str">
        <f>_xlfn.IFNA(VLOOKUP(F743,الاوردرات!$B$1:$C$600,2,0),"")</f>
        <v/>
      </c>
      <c r="K743" s="52"/>
      <c r="M743" s="105" t="str">
        <f>IF(G743="","",_xlfn.IFNA((VLOOKUP(G743,help!L:M,2,0))*H743,_xlfn.IFNA((VLOOKUP(G743,help!P:Q,2,0))*H743,"غير مسجلة في المشتريات")))</f>
        <v/>
      </c>
    </row>
    <row r="744" spans="2:13" hidden="1" x14ac:dyDescent="0.25">
      <c r="B744" s="13">
        <f>COUNTIFS($G$3:G744,'تقرير استهلاك خامات'!$D$4)</f>
        <v>2</v>
      </c>
      <c r="C744" s="13">
        <f>COUNTIFS($F$3:F744,'تقرير منتج تام'!$E$4)</f>
        <v>10</v>
      </c>
      <c r="D744" s="37"/>
      <c r="E744" s="38"/>
      <c r="F744" s="37"/>
      <c r="G744" s="39"/>
      <c r="H744" s="40"/>
      <c r="I744" s="107" t="str">
        <f>IF(G744="","",_xlfn.IFNA(VLOOKUP(G744,'سجل المشتريات'!F:N,8,0),"غير مسجلة في المشتريات"))</f>
        <v/>
      </c>
      <c r="J744" s="26" t="str">
        <f>_xlfn.IFNA(VLOOKUP(F744,الاوردرات!$B$1:$C$600,2,0),"")</f>
        <v/>
      </c>
      <c r="K744" s="52"/>
      <c r="M744" s="105" t="str">
        <f>IF(G744="","",_xlfn.IFNA((VLOOKUP(G744,help!L:M,2,0))*H744,_xlfn.IFNA((VLOOKUP(G744,help!P:Q,2,0))*H744,"غير مسجلة في المشتريات")))</f>
        <v/>
      </c>
    </row>
    <row r="745" spans="2:13" hidden="1" x14ac:dyDescent="0.25">
      <c r="B745" s="13">
        <f>COUNTIFS($G$3:G745,'تقرير استهلاك خامات'!$D$4)</f>
        <v>2</v>
      </c>
      <c r="C745" s="13">
        <f>COUNTIFS($F$3:F745,'تقرير منتج تام'!$E$4)</f>
        <v>10</v>
      </c>
      <c r="D745" s="37"/>
      <c r="E745" s="38"/>
      <c r="F745" s="37"/>
      <c r="G745" s="39"/>
      <c r="H745" s="40"/>
      <c r="I745" s="107" t="str">
        <f>IF(G745="","",_xlfn.IFNA(VLOOKUP(G745,'سجل المشتريات'!F:N,8,0),"غير مسجلة في المشتريات"))</f>
        <v/>
      </c>
      <c r="J745" s="26" t="str">
        <f>_xlfn.IFNA(VLOOKUP(F745,الاوردرات!$B$1:$C$600,2,0),"")</f>
        <v/>
      </c>
      <c r="K745" s="52"/>
      <c r="M745" s="105" t="str">
        <f>IF(G745="","",_xlfn.IFNA((VLOOKUP(G745,help!L:M,2,0))*H745,_xlfn.IFNA((VLOOKUP(G745,help!P:Q,2,0))*H745,"غير مسجلة في المشتريات")))</f>
        <v/>
      </c>
    </row>
    <row r="746" spans="2:13" hidden="1" x14ac:dyDescent="0.25">
      <c r="B746" s="13">
        <f>COUNTIFS($G$3:G746,'تقرير استهلاك خامات'!$D$4)</f>
        <v>2</v>
      </c>
      <c r="C746" s="13">
        <f>COUNTIFS($F$3:F746,'تقرير منتج تام'!$E$4)</f>
        <v>10</v>
      </c>
      <c r="D746" s="37"/>
      <c r="E746" s="38"/>
      <c r="F746" s="37"/>
      <c r="G746" s="39"/>
      <c r="H746" s="40"/>
      <c r="I746" s="107" t="str">
        <f>IF(G746="","",_xlfn.IFNA(VLOOKUP(G746,'سجل المشتريات'!F:N,8,0),"غير مسجلة في المشتريات"))</f>
        <v/>
      </c>
      <c r="J746" s="26" t="str">
        <f>_xlfn.IFNA(VLOOKUP(F746,الاوردرات!$B$1:$C$600,2,0),"")</f>
        <v/>
      </c>
      <c r="K746" s="52"/>
      <c r="M746" s="105" t="str">
        <f>IF(G746="","",_xlfn.IFNA((VLOOKUP(G746,help!L:M,2,0))*H746,_xlfn.IFNA((VLOOKUP(G746,help!P:Q,2,0))*H746,"غير مسجلة في المشتريات")))</f>
        <v/>
      </c>
    </row>
    <row r="747" spans="2:13" hidden="1" x14ac:dyDescent="0.25">
      <c r="B747" s="13">
        <f>COUNTIFS($G$3:G747,'تقرير استهلاك خامات'!$D$4)</f>
        <v>2</v>
      </c>
      <c r="C747" s="13">
        <f>COUNTIFS($F$3:F747,'تقرير منتج تام'!$E$4)</f>
        <v>10</v>
      </c>
      <c r="D747" s="37"/>
      <c r="E747" s="38"/>
      <c r="F747" s="37"/>
      <c r="G747" s="39"/>
      <c r="H747" s="40"/>
      <c r="I747" s="107" t="str">
        <f>IF(G747="","",_xlfn.IFNA(VLOOKUP(G747,'سجل المشتريات'!F:N,8,0),"غير مسجلة في المشتريات"))</f>
        <v/>
      </c>
      <c r="J747" s="26" t="str">
        <f>_xlfn.IFNA(VLOOKUP(F747,الاوردرات!$B$1:$C$600,2,0),"")</f>
        <v/>
      </c>
      <c r="K747" s="52"/>
      <c r="M747" s="105" t="str">
        <f>IF(G747="","",_xlfn.IFNA((VLOOKUP(G747,help!L:M,2,0))*H747,_xlfn.IFNA((VLOOKUP(G747,help!P:Q,2,0))*H747,"غير مسجلة في المشتريات")))</f>
        <v/>
      </c>
    </row>
    <row r="748" spans="2:13" hidden="1" x14ac:dyDescent="0.25">
      <c r="B748" s="13">
        <f>COUNTIFS($G$3:G748,'تقرير استهلاك خامات'!$D$4)</f>
        <v>2</v>
      </c>
      <c r="C748" s="13">
        <f>COUNTIFS($F$3:F748,'تقرير منتج تام'!$E$4)</f>
        <v>10</v>
      </c>
      <c r="D748" s="37"/>
      <c r="E748" s="38"/>
      <c r="F748" s="37"/>
      <c r="G748" s="39"/>
      <c r="H748" s="40"/>
      <c r="I748" s="107" t="str">
        <f>IF(G748="","",_xlfn.IFNA(VLOOKUP(G748,'سجل المشتريات'!F:N,8,0),"غير مسجلة في المشتريات"))</f>
        <v/>
      </c>
      <c r="J748" s="26" t="str">
        <f>_xlfn.IFNA(VLOOKUP(F748,الاوردرات!$B$1:$C$600,2,0),"")</f>
        <v/>
      </c>
      <c r="K748" s="52"/>
      <c r="M748" s="105" t="str">
        <f>IF(G748="","",_xlfn.IFNA((VLOOKUP(G748,help!L:M,2,0))*H748,_xlfn.IFNA((VLOOKUP(G748,help!P:Q,2,0))*H748,"غير مسجلة في المشتريات")))</f>
        <v/>
      </c>
    </row>
    <row r="749" spans="2:13" hidden="1" x14ac:dyDescent="0.25">
      <c r="B749" s="13">
        <f>COUNTIFS($G$3:G749,'تقرير استهلاك خامات'!$D$4)</f>
        <v>2</v>
      </c>
      <c r="C749" s="13">
        <f>COUNTIFS($F$3:F749,'تقرير منتج تام'!$E$4)</f>
        <v>10</v>
      </c>
      <c r="D749" s="37"/>
      <c r="E749" s="38"/>
      <c r="F749" s="37"/>
      <c r="G749" s="39"/>
      <c r="H749" s="40"/>
      <c r="I749" s="107" t="str">
        <f>IF(G749="","",_xlfn.IFNA(VLOOKUP(G749,'سجل المشتريات'!F:N,8,0),"غير مسجلة في المشتريات"))</f>
        <v/>
      </c>
      <c r="J749" s="26" t="str">
        <f>_xlfn.IFNA(VLOOKUP(F749,الاوردرات!$B$1:$C$600,2,0),"")</f>
        <v/>
      </c>
      <c r="K749" s="52"/>
      <c r="M749" s="105" t="str">
        <f>IF(G749="","",_xlfn.IFNA((VLOOKUP(G749,help!L:M,2,0))*H749,_xlfn.IFNA((VLOOKUP(G749,help!P:Q,2,0))*H749,"غير مسجلة في المشتريات")))</f>
        <v/>
      </c>
    </row>
    <row r="750" spans="2:13" hidden="1" x14ac:dyDescent="0.25">
      <c r="B750" s="13">
        <f>COUNTIFS($G$3:G750,'تقرير استهلاك خامات'!$D$4)</f>
        <v>2</v>
      </c>
      <c r="C750" s="13">
        <f>COUNTIFS($F$3:F750,'تقرير منتج تام'!$E$4)</f>
        <v>10</v>
      </c>
      <c r="D750" s="37"/>
      <c r="E750" s="38"/>
      <c r="F750" s="37"/>
      <c r="G750" s="39"/>
      <c r="H750" s="40"/>
      <c r="I750" s="107" t="str">
        <f>IF(G750="","",_xlfn.IFNA(VLOOKUP(G750,'سجل المشتريات'!F:N,8,0),"غير مسجلة في المشتريات"))</f>
        <v/>
      </c>
      <c r="J750" s="26" t="str">
        <f>_xlfn.IFNA(VLOOKUP(F750,الاوردرات!$B$1:$C$600,2,0),"")</f>
        <v/>
      </c>
      <c r="K750" s="52"/>
      <c r="M750" s="105" t="str">
        <f>IF(G750="","",_xlfn.IFNA((VLOOKUP(G750,help!L:M,2,0))*H750,_xlfn.IFNA((VLOOKUP(G750,help!P:Q,2,0))*H750,"غير مسجلة في المشتريات")))</f>
        <v/>
      </c>
    </row>
    <row r="751" spans="2:13" hidden="1" x14ac:dyDescent="0.25">
      <c r="B751" s="13">
        <f>COUNTIFS($G$3:G751,'تقرير استهلاك خامات'!$D$4)</f>
        <v>2</v>
      </c>
      <c r="C751" s="13">
        <f>COUNTIFS($F$3:F751,'تقرير منتج تام'!$E$4)</f>
        <v>10</v>
      </c>
      <c r="D751" s="37"/>
      <c r="E751" s="38"/>
      <c r="F751" s="37"/>
      <c r="G751" s="39"/>
      <c r="H751" s="40"/>
      <c r="I751" s="107" t="str">
        <f>IF(G751="","",_xlfn.IFNA(VLOOKUP(G751,'سجل المشتريات'!F:N,8,0),"غير مسجلة في المشتريات"))</f>
        <v/>
      </c>
      <c r="J751" s="26" t="str">
        <f>_xlfn.IFNA(VLOOKUP(F751,الاوردرات!$B$1:$C$600,2,0),"")</f>
        <v/>
      </c>
      <c r="K751" s="52"/>
      <c r="M751" s="105" t="str">
        <f>IF(G751="","",_xlfn.IFNA((VLOOKUP(G751,help!L:M,2,0))*H751,_xlfn.IFNA((VLOOKUP(G751,help!P:Q,2,0))*H751,"غير مسجلة في المشتريات")))</f>
        <v/>
      </c>
    </row>
    <row r="752" spans="2:13" hidden="1" x14ac:dyDescent="0.25">
      <c r="B752" s="13">
        <f>COUNTIFS($G$3:G752,'تقرير استهلاك خامات'!$D$4)</f>
        <v>2</v>
      </c>
      <c r="C752" s="13">
        <f>COUNTIFS($F$3:F752,'تقرير منتج تام'!$E$4)</f>
        <v>10</v>
      </c>
      <c r="D752" s="37"/>
      <c r="E752" s="38"/>
      <c r="F752" s="37"/>
      <c r="G752" s="39"/>
      <c r="H752" s="40"/>
      <c r="I752" s="107" t="str">
        <f>IF(G752="","",_xlfn.IFNA(VLOOKUP(G752,'سجل المشتريات'!F:N,8,0),"غير مسجلة في المشتريات"))</f>
        <v/>
      </c>
      <c r="J752" s="26" t="str">
        <f>_xlfn.IFNA(VLOOKUP(F752,الاوردرات!$B$1:$C$600,2,0),"")</f>
        <v/>
      </c>
      <c r="K752" s="52"/>
      <c r="M752" s="105" t="str">
        <f>IF(G752="","",_xlfn.IFNA((VLOOKUP(G752,help!L:M,2,0))*H752,_xlfn.IFNA((VLOOKUP(G752,help!P:Q,2,0))*H752,"غير مسجلة في المشتريات")))</f>
        <v/>
      </c>
    </row>
    <row r="753" spans="2:13" hidden="1" x14ac:dyDescent="0.25">
      <c r="B753" s="13">
        <f>COUNTIFS($G$3:G753,'تقرير استهلاك خامات'!$D$4)</f>
        <v>2</v>
      </c>
      <c r="C753" s="13">
        <f>COUNTIFS($F$3:F753,'تقرير منتج تام'!$E$4)</f>
        <v>10</v>
      </c>
      <c r="D753" s="37"/>
      <c r="E753" s="38"/>
      <c r="F753" s="37"/>
      <c r="G753" s="39"/>
      <c r="H753" s="40"/>
      <c r="I753" s="107" t="str">
        <f>IF(G753="","",_xlfn.IFNA(VLOOKUP(G753,'سجل المشتريات'!F:N,8,0),"غير مسجلة في المشتريات"))</f>
        <v/>
      </c>
      <c r="J753" s="26" t="str">
        <f>_xlfn.IFNA(VLOOKUP(F753,الاوردرات!$B$1:$C$600,2,0),"")</f>
        <v/>
      </c>
      <c r="K753" s="52"/>
      <c r="M753" s="105" t="str">
        <f>IF(G753="","",_xlfn.IFNA((VLOOKUP(G753,help!L:M,2,0))*H753,_xlfn.IFNA((VLOOKUP(G753,help!P:Q,2,0))*H753,"غير مسجلة في المشتريات")))</f>
        <v/>
      </c>
    </row>
    <row r="754" spans="2:13" hidden="1" x14ac:dyDescent="0.25">
      <c r="B754" s="13">
        <f>COUNTIFS($G$3:G754,'تقرير استهلاك خامات'!$D$4)</f>
        <v>2</v>
      </c>
      <c r="C754" s="13">
        <f>COUNTIFS($F$3:F754,'تقرير منتج تام'!$E$4)</f>
        <v>10</v>
      </c>
      <c r="D754" s="37"/>
      <c r="E754" s="38"/>
      <c r="F754" s="37"/>
      <c r="G754" s="39"/>
      <c r="H754" s="40"/>
      <c r="I754" s="107" t="str">
        <f>IF(G754="","",_xlfn.IFNA(VLOOKUP(G754,'سجل المشتريات'!F:N,8,0),"غير مسجلة في المشتريات"))</f>
        <v/>
      </c>
      <c r="J754" s="26" t="str">
        <f>_xlfn.IFNA(VLOOKUP(F754,الاوردرات!$B$1:$C$600,2,0),"")</f>
        <v/>
      </c>
      <c r="K754" s="52"/>
      <c r="M754" s="105" t="str">
        <f>IF(G754="","",_xlfn.IFNA((VLOOKUP(G754,help!L:M,2,0))*H754,_xlfn.IFNA((VLOOKUP(G754,help!P:Q,2,0))*H754,"غير مسجلة في المشتريات")))</f>
        <v/>
      </c>
    </row>
    <row r="755" spans="2:13" hidden="1" x14ac:dyDescent="0.25">
      <c r="B755" s="13">
        <f>COUNTIFS($G$3:G755,'تقرير استهلاك خامات'!$D$4)</f>
        <v>2</v>
      </c>
      <c r="C755" s="13">
        <f>COUNTIFS($F$3:F755,'تقرير منتج تام'!$E$4)</f>
        <v>10</v>
      </c>
      <c r="D755" s="37"/>
      <c r="E755" s="38"/>
      <c r="F755" s="37"/>
      <c r="G755" s="39"/>
      <c r="H755" s="40"/>
      <c r="I755" s="107" t="str">
        <f>IF(G755="","",_xlfn.IFNA(VLOOKUP(G755,'سجل المشتريات'!F:N,8,0),"غير مسجلة في المشتريات"))</f>
        <v/>
      </c>
      <c r="J755" s="26" t="str">
        <f>_xlfn.IFNA(VLOOKUP(F755,الاوردرات!$B$1:$C$600,2,0),"")</f>
        <v/>
      </c>
      <c r="K755" s="52"/>
      <c r="M755" s="105" t="str">
        <f>IF(G755="","",_xlfn.IFNA((VLOOKUP(G755,help!L:M,2,0))*H755,_xlfn.IFNA((VLOOKUP(G755,help!P:Q,2,0))*H755,"غير مسجلة في المشتريات")))</f>
        <v/>
      </c>
    </row>
    <row r="756" spans="2:13" hidden="1" x14ac:dyDescent="0.25">
      <c r="B756" s="13">
        <f>COUNTIFS($G$3:G756,'تقرير استهلاك خامات'!$D$4)</f>
        <v>2</v>
      </c>
      <c r="C756" s="13">
        <f>COUNTIFS($F$3:F756,'تقرير منتج تام'!$E$4)</f>
        <v>10</v>
      </c>
      <c r="D756" s="37"/>
      <c r="E756" s="38"/>
      <c r="F756" s="37"/>
      <c r="G756" s="39"/>
      <c r="H756" s="40"/>
      <c r="I756" s="107" t="str">
        <f>IF(G756="","",_xlfn.IFNA(VLOOKUP(G756,'سجل المشتريات'!F:N,8,0),"غير مسجلة في المشتريات"))</f>
        <v/>
      </c>
      <c r="J756" s="26" t="str">
        <f>_xlfn.IFNA(VLOOKUP(F756,الاوردرات!$B$1:$C$600,2,0),"")</f>
        <v/>
      </c>
      <c r="K756" s="52"/>
      <c r="M756" s="105" t="str">
        <f>IF(G756="","",_xlfn.IFNA((VLOOKUP(G756,help!L:M,2,0))*H756,_xlfn.IFNA((VLOOKUP(G756,help!P:Q,2,0))*H756,"غير مسجلة في المشتريات")))</f>
        <v/>
      </c>
    </row>
    <row r="757" spans="2:13" hidden="1" x14ac:dyDescent="0.25">
      <c r="B757" s="13">
        <f>COUNTIFS($G$3:G757,'تقرير استهلاك خامات'!$D$4)</f>
        <v>2</v>
      </c>
      <c r="C757" s="13">
        <f>COUNTIFS($F$3:F757,'تقرير منتج تام'!$E$4)</f>
        <v>10</v>
      </c>
      <c r="D757" s="37"/>
      <c r="E757" s="38"/>
      <c r="F757" s="37"/>
      <c r="G757" s="39"/>
      <c r="H757" s="40"/>
      <c r="I757" s="107" t="str">
        <f>IF(G757="","",_xlfn.IFNA(VLOOKUP(G757,'سجل المشتريات'!F:N,8,0),"غير مسجلة في المشتريات"))</f>
        <v/>
      </c>
      <c r="J757" s="26" t="str">
        <f>_xlfn.IFNA(VLOOKUP(F757,الاوردرات!$B$1:$C$600,2,0),"")</f>
        <v/>
      </c>
      <c r="K757" s="52"/>
      <c r="M757" s="105" t="str">
        <f>IF(G757="","",_xlfn.IFNA((VLOOKUP(G757,help!L:M,2,0))*H757,_xlfn.IFNA((VLOOKUP(G757,help!P:Q,2,0))*H757,"غير مسجلة في المشتريات")))</f>
        <v/>
      </c>
    </row>
    <row r="758" spans="2:13" hidden="1" x14ac:dyDescent="0.25">
      <c r="B758" s="13">
        <f>COUNTIFS($G$3:G758,'تقرير استهلاك خامات'!$D$4)</f>
        <v>2</v>
      </c>
      <c r="C758" s="13">
        <f>COUNTIFS($F$3:F758,'تقرير منتج تام'!$E$4)</f>
        <v>10</v>
      </c>
      <c r="D758" s="37"/>
      <c r="E758" s="38"/>
      <c r="F758" s="37"/>
      <c r="G758" s="39"/>
      <c r="H758" s="40"/>
      <c r="I758" s="107" t="str">
        <f>IF(G758="","",_xlfn.IFNA(VLOOKUP(G758,'سجل المشتريات'!F:N,8,0),"غير مسجلة في المشتريات"))</f>
        <v/>
      </c>
      <c r="J758" s="26" t="str">
        <f>_xlfn.IFNA(VLOOKUP(F758,الاوردرات!$B$1:$C$600,2,0),"")</f>
        <v/>
      </c>
      <c r="K758" s="52"/>
      <c r="M758" s="105" t="str">
        <f>IF(G758="","",_xlfn.IFNA((VLOOKUP(G758,help!L:M,2,0))*H758,_xlfn.IFNA((VLOOKUP(G758,help!P:Q,2,0))*H758,"غير مسجلة في المشتريات")))</f>
        <v/>
      </c>
    </row>
    <row r="759" spans="2:13" hidden="1" x14ac:dyDescent="0.25">
      <c r="B759" s="13">
        <f>COUNTIFS($G$3:G759,'تقرير استهلاك خامات'!$D$4)</f>
        <v>2</v>
      </c>
      <c r="C759" s="13">
        <f>COUNTIFS($F$3:F759,'تقرير منتج تام'!$E$4)</f>
        <v>10</v>
      </c>
      <c r="D759" s="37"/>
      <c r="E759" s="38"/>
      <c r="F759" s="37"/>
      <c r="G759" s="39"/>
      <c r="H759" s="40"/>
      <c r="I759" s="107" t="str">
        <f>IF(G759="","",_xlfn.IFNA(VLOOKUP(G759,'سجل المشتريات'!F:N,8,0),"غير مسجلة في المشتريات"))</f>
        <v/>
      </c>
      <c r="J759" s="26" t="str">
        <f>_xlfn.IFNA(VLOOKUP(F759,الاوردرات!$B$1:$C$600,2,0),"")</f>
        <v/>
      </c>
      <c r="K759" s="52"/>
      <c r="M759" s="105" t="str">
        <f>IF(G759="","",_xlfn.IFNA((VLOOKUP(G759,help!L:M,2,0))*H759,_xlfn.IFNA((VLOOKUP(G759,help!P:Q,2,0))*H759,"غير مسجلة في المشتريات")))</f>
        <v/>
      </c>
    </row>
    <row r="760" spans="2:13" hidden="1" x14ac:dyDescent="0.25">
      <c r="B760" s="13">
        <f>COUNTIFS($G$3:G760,'تقرير استهلاك خامات'!$D$4)</f>
        <v>2</v>
      </c>
      <c r="C760" s="13">
        <f>COUNTIFS($F$3:F760,'تقرير منتج تام'!$E$4)</f>
        <v>10</v>
      </c>
      <c r="D760" s="37"/>
      <c r="E760" s="38"/>
      <c r="F760" s="37"/>
      <c r="G760" s="39"/>
      <c r="H760" s="40"/>
      <c r="I760" s="107" t="str">
        <f>IF(G760="","",_xlfn.IFNA(VLOOKUP(G760,'سجل المشتريات'!F:N,8,0),"غير مسجلة في المشتريات"))</f>
        <v/>
      </c>
      <c r="J760" s="26" t="str">
        <f>_xlfn.IFNA(VLOOKUP(F760,الاوردرات!$B$1:$C$600,2,0),"")</f>
        <v/>
      </c>
      <c r="K760" s="52"/>
      <c r="M760" s="105" t="str">
        <f>IF(G760="","",_xlfn.IFNA((VLOOKUP(G760,help!L:M,2,0))*H760,_xlfn.IFNA((VLOOKUP(G760,help!P:Q,2,0))*H760,"غير مسجلة في المشتريات")))</f>
        <v/>
      </c>
    </row>
    <row r="761" spans="2:13" hidden="1" x14ac:dyDescent="0.25">
      <c r="B761" s="13">
        <f>COUNTIFS($G$3:G761,'تقرير استهلاك خامات'!$D$4)</f>
        <v>2</v>
      </c>
      <c r="C761" s="13">
        <f>COUNTIFS($F$3:F761,'تقرير منتج تام'!$E$4)</f>
        <v>10</v>
      </c>
      <c r="D761" s="37"/>
      <c r="E761" s="38"/>
      <c r="F761" s="37"/>
      <c r="G761" s="39"/>
      <c r="H761" s="40"/>
      <c r="I761" s="107" t="str">
        <f>IF(G761="","",_xlfn.IFNA(VLOOKUP(G761,'سجل المشتريات'!F:N,8,0),"غير مسجلة في المشتريات"))</f>
        <v/>
      </c>
      <c r="J761" s="26" t="str">
        <f>_xlfn.IFNA(VLOOKUP(F761,الاوردرات!$B$1:$C$600,2,0),"")</f>
        <v/>
      </c>
      <c r="K761" s="52"/>
      <c r="M761" s="105" t="str">
        <f>IF(G761="","",_xlfn.IFNA((VLOOKUP(G761,help!L:M,2,0))*H761,_xlfn.IFNA((VLOOKUP(G761,help!P:Q,2,0))*H761,"غير مسجلة في المشتريات")))</f>
        <v/>
      </c>
    </row>
    <row r="762" spans="2:13" hidden="1" x14ac:dyDescent="0.25">
      <c r="B762" s="13">
        <f>COUNTIFS($G$3:G762,'تقرير استهلاك خامات'!$D$4)</f>
        <v>2</v>
      </c>
      <c r="C762" s="13">
        <f>COUNTIFS($F$3:F762,'تقرير منتج تام'!$E$4)</f>
        <v>10</v>
      </c>
      <c r="D762" s="37"/>
      <c r="E762" s="38"/>
      <c r="F762" s="37"/>
      <c r="G762" s="39"/>
      <c r="H762" s="40"/>
      <c r="I762" s="107" t="str">
        <f>IF(G762="","",_xlfn.IFNA(VLOOKUP(G762,'سجل المشتريات'!F:N,8,0),"غير مسجلة في المشتريات"))</f>
        <v/>
      </c>
      <c r="J762" s="26" t="str">
        <f>_xlfn.IFNA(VLOOKUP(F762,الاوردرات!$B$1:$C$600,2,0),"")</f>
        <v/>
      </c>
      <c r="K762" s="52"/>
      <c r="M762" s="105" t="str">
        <f>IF(G762="","",_xlfn.IFNA((VLOOKUP(G762,help!L:M,2,0))*H762,_xlfn.IFNA((VLOOKUP(G762,help!P:Q,2,0))*H762,"غير مسجلة في المشتريات")))</f>
        <v/>
      </c>
    </row>
    <row r="763" spans="2:13" hidden="1" x14ac:dyDescent="0.25">
      <c r="B763" s="13">
        <f>COUNTIFS($G$3:G763,'تقرير استهلاك خامات'!$D$4)</f>
        <v>2</v>
      </c>
      <c r="C763" s="13">
        <f>COUNTIFS($F$3:F763,'تقرير منتج تام'!$E$4)</f>
        <v>10</v>
      </c>
      <c r="D763" s="37"/>
      <c r="E763" s="38"/>
      <c r="F763" s="37"/>
      <c r="G763" s="39"/>
      <c r="H763" s="40"/>
      <c r="I763" s="107" t="str">
        <f>IF(G763="","",_xlfn.IFNA(VLOOKUP(G763,'سجل المشتريات'!F:N,8,0),"غير مسجلة في المشتريات"))</f>
        <v/>
      </c>
      <c r="J763" s="26" t="str">
        <f>_xlfn.IFNA(VLOOKUP(F763,الاوردرات!$B$1:$C$600,2,0),"")</f>
        <v/>
      </c>
      <c r="K763" s="52"/>
      <c r="M763" s="105" t="str">
        <f>IF(G763="","",_xlfn.IFNA((VLOOKUP(G763,help!L:M,2,0))*H763,_xlfn.IFNA((VLOOKUP(G763,help!P:Q,2,0))*H763,"غير مسجلة في المشتريات")))</f>
        <v/>
      </c>
    </row>
    <row r="764" spans="2:13" hidden="1" x14ac:dyDescent="0.25">
      <c r="B764" s="13">
        <f>COUNTIFS($G$3:G764,'تقرير استهلاك خامات'!$D$4)</f>
        <v>2</v>
      </c>
      <c r="C764" s="13">
        <f>COUNTIFS($F$3:F764,'تقرير منتج تام'!$E$4)</f>
        <v>10</v>
      </c>
      <c r="D764" s="37"/>
      <c r="E764" s="38"/>
      <c r="F764" s="37"/>
      <c r="G764" s="39"/>
      <c r="H764" s="40"/>
      <c r="I764" s="107" t="str">
        <f>IF(G764="","",_xlfn.IFNA(VLOOKUP(G764,'سجل المشتريات'!F:N,8,0),"غير مسجلة في المشتريات"))</f>
        <v/>
      </c>
      <c r="J764" s="26" t="str">
        <f>_xlfn.IFNA(VLOOKUP(F764,الاوردرات!$B$1:$C$600,2,0),"")</f>
        <v/>
      </c>
      <c r="K764" s="52"/>
      <c r="M764" s="105" t="str">
        <f>IF(G764="","",_xlfn.IFNA((VLOOKUP(G764,help!L:M,2,0))*H764,_xlfn.IFNA((VLOOKUP(G764,help!P:Q,2,0))*H764,"غير مسجلة في المشتريات")))</f>
        <v/>
      </c>
    </row>
    <row r="765" spans="2:13" hidden="1" x14ac:dyDescent="0.25">
      <c r="B765" s="13">
        <f>COUNTIFS($G$3:G765,'تقرير استهلاك خامات'!$D$4)</f>
        <v>2</v>
      </c>
      <c r="C765" s="13">
        <f>COUNTIFS($F$3:F765,'تقرير منتج تام'!$E$4)</f>
        <v>10</v>
      </c>
      <c r="D765" s="37"/>
      <c r="E765" s="38"/>
      <c r="F765" s="37"/>
      <c r="G765" s="39"/>
      <c r="H765" s="40"/>
      <c r="I765" s="107" t="str">
        <f>IF(G765="","",_xlfn.IFNA(VLOOKUP(G765,'سجل المشتريات'!F:N,8,0),"غير مسجلة في المشتريات"))</f>
        <v/>
      </c>
      <c r="J765" s="26" t="str">
        <f>_xlfn.IFNA(VLOOKUP(F765,الاوردرات!$B$1:$C$600,2,0),"")</f>
        <v/>
      </c>
      <c r="K765" s="52"/>
      <c r="M765" s="105" t="str">
        <f>IF(G765="","",_xlfn.IFNA((VLOOKUP(G765,help!L:M,2,0))*H765,_xlfn.IFNA((VLOOKUP(G765,help!P:Q,2,0))*H765,"غير مسجلة في المشتريات")))</f>
        <v/>
      </c>
    </row>
    <row r="766" spans="2:13" hidden="1" x14ac:dyDescent="0.25">
      <c r="B766" s="13">
        <f>COUNTIFS($G$3:G766,'تقرير استهلاك خامات'!$D$4)</f>
        <v>2</v>
      </c>
      <c r="C766" s="13">
        <f>COUNTIFS($F$3:F766,'تقرير منتج تام'!$E$4)</f>
        <v>10</v>
      </c>
      <c r="D766" s="37"/>
      <c r="E766" s="38"/>
      <c r="F766" s="37"/>
      <c r="G766" s="39"/>
      <c r="H766" s="40"/>
      <c r="I766" s="107" t="str">
        <f>IF(G766="","",_xlfn.IFNA(VLOOKUP(G766,'سجل المشتريات'!F:N,8,0),"غير مسجلة في المشتريات"))</f>
        <v/>
      </c>
      <c r="J766" s="26" t="str">
        <f>_xlfn.IFNA(VLOOKUP(F766,الاوردرات!$B$1:$C$600,2,0),"")</f>
        <v/>
      </c>
      <c r="K766" s="52"/>
      <c r="M766" s="105" t="str">
        <f>IF(G766="","",_xlfn.IFNA((VLOOKUP(G766,help!L:M,2,0))*H766,_xlfn.IFNA((VLOOKUP(G766,help!P:Q,2,0))*H766,"غير مسجلة في المشتريات")))</f>
        <v/>
      </c>
    </row>
    <row r="767" spans="2:13" hidden="1" x14ac:dyDescent="0.25">
      <c r="B767" s="13">
        <f>COUNTIFS($G$3:G767,'تقرير استهلاك خامات'!$D$4)</f>
        <v>2</v>
      </c>
      <c r="C767" s="13">
        <f>COUNTIFS($F$3:F767,'تقرير منتج تام'!$E$4)</f>
        <v>10</v>
      </c>
      <c r="D767" s="37"/>
      <c r="E767" s="38"/>
      <c r="F767" s="37"/>
      <c r="G767" s="39"/>
      <c r="H767" s="40"/>
      <c r="I767" s="107" t="str">
        <f>IF(G767="","",_xlfn.IFNA(VLOOKUP(G767,'سجل المشتريات'!F:N,8,0),"غير مسجلة في المشتريات"))</f>
        <v/>
      </c>
      <c r="J767" s="26" t="str">
        <f>_xlfn.IFNA(VLOOKUP(F767,الاوردرات!$B$1:$C$600,2,0),"")</f>
        <v/>
      </c>
      <c r="K767" s="52"/>
      <c r="M767" s="105" t="str">
        <f>IF(G767="","",_xlfn.IFNA((VLOOKUP(G767,help!L:M,2,0))*H767,_xlfn.IFNA((VLOOKUP(G767,help!P:Q,2,0))*H767,"غير مسجلة في المشتريات")))</f>
        <v/>
      </c>
    </row>
    <row r="768" spans="2:13" hidden="1" x14ac:dyDescent="0.25">
      <c r="B768" s="13">
        <f>COUNTIFS($G$3:G768,'تقرير استهلاك خامات'!$D$4)</f>
        <v>2</v>
      </c>
      <c r="C768" s="13">
        <f>COUNTIFS($F$3:F768,'تقرير منتج تام'!$E$4)</f>
        <v>10</v>
      </c>
      <c r="D768" s="37"/>
      <c r="E768" s="38"/>
      <c r="F768" s="37"/>
      <c r="G768" s="39"/>
      <c r="H768" s="40"/>
      <c r="I768" s="107" t="str">
        <f>IF(G768="","",_xlfn.IFNA(VLOOKUP(G768,'سجل المشتريات'!F:N,8,0),"غير مسجلة في المشتريات"))</f>
        <v/>
      </c>
      <c r="J768" s="26" t="str">
        <f>_xlfn.IFNA(VLOOKUP(F768,الاوردرات!$B$1:$C$600,2,0),"")</f>
        <v/>
      </c>
      <c r="K768" s="52"/>
      <c r="M768" s="105" t="str">
        <f>IF(G768="","",_xlfn.IFNA((VLOOKUP(G768,help!L:M,2,0))*H768,_xlfn.IFNA((VLOOKUP(G768,help!P:Q,2,0))*H768,"غير مسجلة في المشتريات")))</f>
        <v/>
      </c>
    </row>
    <row r="769" spans="2:13" hidden="1" x14ac:dyDescent="0.25">
      <c r="B769" s="13">
        <f>COUNTIFS($G$3:G769,'تقرير استهلاك خامات'!$D$4)</f>
        <v>2</v>
      </c>
      <c r="C769" s="13">
        <f>COUNTIFS($F$3:F769,'تقرير منتج تام'!$E$4)</f>
        <v>10</v>
      </c>
      <c r="D769" s="37"/>
      <c r="E769" s="38"/>
      <c r="F769" s="37"/>
      <c r="G769" s="39"/>
      <c r="H769" s="40"/>
      <c r="I769" s="107" t="str">
        <f>IF(G769="","",_xlfn.IFNA(VLOOKUP(G769,'سجل المشتريات'!F:N,8,0),"غير مسجلة في المشتريات"))</f>
        <v/>
      </c>
      <c r="J769" s="26" t="str">
        <f>_xlfn.IFNA(VLOOKUP(F769,الاوردرات!$B$1:$C$600,2,0),"")</f>
        <v/>
      </c>
      <c r="K769" s="52"/>
      <c r="M769" s="105" t="str">
        <f>IF(G769="","",_xlfn.IFNA((VLOOKUP(G769,help!L:M,2,0))*H769,_xlfn.IFNA((VLOOKUP(G769,help!P:Q,2,0))*H769,"غير مسجلة في المشتريات")))</f>
        <v/>
      </c>
    </row>
    <row r="770" spans="2:13" hidden="1" x14ac:dyDescent="0.25">
      <c r="B770" s="13">
        <f>COUNTIFS($G$3:G770,'تقرير استهلاك خامات'!$D$4)</f>
        <v>2</v>
      </c>
      <c r="C770" s="13">
        <f>COUNTIFS($F$3:F770,'تقرير منتج تام'!$E$4)</f>
        <v>10</v>
      </c>
      <c r="D770" s="37"/>
      <c r="E770" s="38"/>
      <c r="F770" s="37"/>
      <c r="G770" s="39"/>
      <c r="H770" s="40"/>
      <c r="I770" s="107" t="str">
        <f>IF(G770="","",_xlfn.IFNA(VLOOKUP(G770,'سجل المشتريات'!F:N,8,0),"غير مسجلة في المشتريات"))</f>
        <v/>
      </c>
      <c r="J770" s="26" t="str">
        <f>_xlfn.IFNA(VLOOKUP(F770,الاوردرات!$B$1:$C$600,2,0),"")</f>
        <v/>
      </c>
      <c r="K770" s="52"/>
      <c r="M770" s="105" t="str">
        <f>IF(G770="","",_xlfn.IFNA((VLOOKUP(G770,help!L:M,2,0))*H770,_xlfn.IFNA((VLOOKUP(G770,help!P:Q,2,0))*H770,"غير مسجلة في المشتريات")))</f>
        <v/>
      </c>
    </row>
    <row r="771" spans="2:13" hidden="1" x14ac:dyDescent="0.25">
      <c r="B771" s="13">
        <f>COUNTIFS($G$3:G771,'تقرير استهلاك خامات'!$D$4)</f>
        <v>2</v>
      </c>
      <c r="C771" s="13">
        <f>COUNTIFS($F$3:F771,'تقرير منتج تام'!$E$4)</f>
        <v>10</v>
      </c>
      <c r="D771" s="37"/>
      <c r="E771" s="38"/>
      <c r="F771" s="37"/>
      <c r="G771" s="39"/>
      <c r="H771" s="40"/>
      <c r="I771" s="107" t="str">
        <f>IF(G771="","",_xlfn.IFNA(VLOOKUP(G771,'سجل المشتريات'!F:N,8,0),"غير مسجلة في المشتريات"))</f>
        <v/>
      </c>
      <c r="J771" s="26" t="str">
        <f>_xlfn.IFNA(VLOOKUP(F771,الاوردرات!$B$1:$C$600,2,0),"")</f>
        <v/>
      </c>
      <c r="K771" s="52"/>
      <c r="M771" s="105" t="str">
        <f>IF(G771="","",_xlfn.IFNA((VLOOKUP(G771,help!L:M,2,0))*H771,_xlfn.IFNA((VLOOKUP(G771,help!P:Q,2,0))*H771,"غير مسجلة في المشتريات")))</f>
        <v/>
      </c>
    </row>
    <row r="772" spans="2:13" hidden="1" x14ac:dyDescent="0.25">
      <c r="B772" s="13">
        <f>COUNTIFS($G$3:G772,'تقرير استهلاك خامات'!$D$4)</f>
        <v>2</v>
      </c>
      <c r="C772" s="13">
        <f>COUNTIFS($F$3:F772,'تقرير منتج تام'!$E$4)</f>
        <v>10</v>
      </c>
      <c r="D772" s="37"/>
      <c r="E772" s="38"/>
      <c r="F772" s="37"/>
      <c r="G772" s="39"/>
      <c r="H772" s="40"/>
      <c r="I772" s="107" t="str">
        <f>IF(G772="","",_xlfn.IFNA(VLOOKUP(G772,'سجل المشتريات'!F:N,8,0),"غير مسجلة في المشتريات"))</f>
        <v/>
      </c>
      <c r="J772" s="26" t="str">
        <f>_xlfn.IFNA(VLOOKUP(F772,الاوردرات!$B$1:$C$600,2,0),"")</f>
        <v/>
      </c>
      <c r="K772" s="52"/>
      <c r="M772" s="105" t="str">
        <f>IF(G772="","",_xlfn.IFNA((VLOOKUP(G772,help!L:M,2,0))*H772,_xlfn.IFNA((VLOOKUP(G772,help!P:Q,2,0))*H772,"غير مسجلة في المشتريات")))</f>
        <v/>
      </c>
    </row>
    <row r="773" spans="2:13" hidden="1" x14ac:dyDescent="0.25">
      <c r="B773" s="13">
        <f>COUNTIFS($G$3:G773,'تقرير استهلاك خامات'!$D$4)</f>
        <v>2</v>
      </c>
      <c r="C773" s="13">
        <f>COUNTIFS($F$3:F773,'تقرير منتج تام'!$E$4)</f>
        <v>10</v>
      </c>
      <c r="D773" s="37"/>
      <c r="E773" s="38"/>
      <c r="F773" s="37"/>
      <c r="G773" s="39"/>
      <c r="H773" s="40"/>
      <c r="I773" s="107" t="str">
        <f>IF(G773="","",_xlfn.IFNA(VLOOKUP(G773,'سجل المشتريات'!F:N,8,0),"غير مسجلة في المشتريات"))</f>
        <v/>
      </c>
      <c r="J773" s="26" t="str">
        <f>_xlfn.IFNA(VLOOKUP(F773,الاوردرات!$B$1:$C$600,2,0),"")</f>
        <v/>
      </c>
      <c r="K773" s="52"/>
      <c r="M773" s="105" t="str">
        <f>IF(G773="","",_xlfn.IFNA((VLOOKUP(G773,help!L:M,2,0))*H773,_xlfn.IFNA((VLOOKUP(G773,help!P:Q,2,0))*H773,"غير مسجلة في المشتريات")))</f>
        <v/>
      </c>
    </row>
    <row r="774" spans="2:13" hidden="1" x14ac:dyDescent="0.25">
      <c r="B774" s="13">
        <f>COUNTIFS($G$3:G774,'تقرير استهلاك خامات'!$D$4)</f>
        <v>2</v>
      </c>
      <c r="C774" s="13">
        <f>COUNTIFS($F$3:F774,'تقرير منتج تام'!$E$4)</f>
        <v>10</v>
      </c>
      <c r="D774" s="37"/>
      <c r="E774" s="38"/>
      <c r="F774" s="37"/>
      <c r="G774" s="39"/>
      <c r="H774" s="40"/>
      <c r="I774" s="107" t="str">
        <f>IF(G774="","",_xlfn.IFNA(VLOOKUP(G774,'سجل المشتريات'!F:N,8,0),"غير مسجلة في المشتريات"))</f>
        <v/>
      </c>
      <c r="J774" s="26" t="str">
        <f>_xlfn.IFNA(VLOOKUP(F774,الاوردرات!$B$1:$C$600,2,0),"")</f>
        <v/>
      </c>
      <c r="K774" s="52"/>
      <c r="M774" s="105" t="str">
        <f>IF(G774="","",_xlfn.IFNA((VLOOKUP(G774,help!L:M,2,0))*H774,_xlfn.IFNA((VLOOKUP(G774,help!P:Q,2,0))*H774,"غير مسجلة في المشتريات")))</f>
        <v/>
      </c>
    </row>
    <row r="775" spans="2:13" hidden="1" x14ac:dyDescent="0.25">
      <c r="B775" s="13">
        <f>COUNTIFS($G$3:G775,'تقرير استهلاك خامات'!$D$4)</f>
        <v>2</v>
      </c>
      <c r="C775" s="13">
        <f>COUNTIFS($F$3:F775,'تقرير منتج تام'!$E$4)</f>
        <v>10</v>
      </c>
      <c r="D775" s="37"/>
      <c r="E775" s="38"/>
      <c r="F775" s="37"/>
      <c r="G775" s="39"/>
      <c r="H775" s="40"/>
      <c r="I775" s="107" t="str">
        <f>IF(G775="","",_xlfn.IFNA(VLOOKUP(G775,'سجل المشتريات'!F:N,8,0),"غير مسجلة في المشتريات"))</f>
        <v/>
      </c>
      <c r="J775" s="26" t="str">
        <f>_xlfn.IFNA(VLOOKUP(F775,الاوردرات!$B$1:$C$600,2,0),"")</f>
        <v/>
      </c>
      <c r="K775" s="52"/>
      <c r="M775" s="105" t="str">
        <f>IF(G775="","",_xlfn.IFNA((VLOOKUP(G775,help!L:M,2,0))*H775,_xlfn.IFNA((VLOOKUP(G775,help!P:Q,2,0))*H775,"غير مسجلة في المشتريات")))</f>
        <v/>
      </c>
    </row>
    <row r="776" spans="2:13" hidden="1" x14ac:dyDescent="0.25">
      <c r="B776" s="13">
        <f>COUNTIFS($G$3:G776,'تقرير استهلاك خامات'!$D$4)</f>
        <v>2</v>
      </c>
      <c r="C776" s="13">
        <f>COUNTIFS($F$3:F776,'تقرير منتج تام'!$E$4)</f>
        <v>10</v>
      </c>
      <c r="D776" s="37"/>
      <c r="E776" s="38"/>
      <c r="F776" s="37"/>
      <c r="G776" s="39"/>
      <c r="H776" s="40"/>
      <c r="I776" s="107" t="str">
        <f>IF(G776="","",_xlfn.IFNA(VLOOKUP(G776,'سجل المشتريات'!F:N,8,0),"غير مسجلة في المشتريات"))</f>
        <v/>
      </c>
      <c r="J776" s="26" t="str">
        <f>_xlfn.IFNA(VLOOKUP(F776,الاوردرات!$B$1:$C$600,2,0),"")</f>
        <v/>
      </c>
      <c r="K776" s="52"/>
      <c r="M776" s="105" t="str">
        <f>IF(G776="","",_xlfn.IFNA((VLOOKUP(G776,help!L:M,2,0))*H776,_xlfn.IFNA((VLOOKUP(G776,help!P:Q,2,0))*H776,"غير مسجلة في المشتريات")))</f>
        <v/>
      </c>
    </row>
    <row r="777" spans="2:13" hidden="1" x14ac:dyDescent="0.25">
      <c r="B777" s="13">
        <f>COUNTIFS($G$3:G777,'تقرير استهلاك خامات'!$D$4)</f>
        <v>2</v>
      </c>
      <c r="C777" s="13">
        <f>COUNTIFS($F$3:F777,'تقرير منتج تام'!$E$4)</f>
        <v>10</v>
      </c>
      <c r="D777" s="37"/>
      <c r="E777" s="38"/>
      <c r="F777" s="37"/>
      <c r="G777" s="39"/>
      <c r="H777" s="40"/>
      <c r="I777" s="107" t="str">
        <f>IF(G777="","",_xlfn.IFNA(VLOOKUP(G777,'سجل المشتريات'!F:N,8,0),"غير مسجلة في المشتريات"))</f>
        <v/>
      </c>
      <c r="J777" s="26" t="str">
        <f>_xlfn.IFNA(VLOOKUP(F777,الاوردرات!$B$1:$C$600,2,0),"")</f>
        <v/>
      </c>
      <c r="K777" s="52"/>
      <c r="M777" s="105" t="str">
        <f>IF(G777="","",_xlfn.IFNA((VLOOKUP(G777,help!L:M,2,0))*H777,_xlfn.IFNA((VLOOKUP(G777,help!P:Q,2,0))*H777,"غير مسجلة في المشتريات")))</f>
        <v/>
      </c>
    </row>
    <row r="778" spans="2:13" hidden="1" x14ac:dyDescent="0.25">
      <c r="B778" s="13">
        <f>COUNTIFS($G$3:G778,'تقرير استهلاك خامات'!$D$4)</f>
        <v>2</v>
      </c>
      <c r="C778" s="13">
        <f>COUNTIFS($F$3:F778,'تقرير منتج تام'!$E$4)</f>
        <v>10</v>
      </c>
      <c r="D778" s="37"/>
      <c r="E778" s="38"/>
      <c r="F778" s="37"/>
      <c r="G778" s="39"/>
      <c r="H778" s="40"/>
      <c r="I778" s="107" t="str">
        <f>IF(G778="","",_xlfn.IFNA(VLOOKUP(G778,'سجل المشتريات'!F:N,8,0),"غير مسجلة في المشتريات"))</f>
        <v/>
      </c>
      <c r="J778" s="26" t="str">
        <f>_xlfn.IFNA(VLOOKUP(F778,الاوردرات!$B$1:$C$600,2,0),"")</f>
        <v/>
      </c>
      <c r="K778" s="52"/>
      <c r="M778" s="105" t="str">
        <f>IF(G778="","",_xlfn.IFNA((VLOOKUP(G778,help!L:M,2,0))*H778,_xlfn.IFNA((VLOOKUP(G778,help!P:Q,2,0))*H778,"غير مسجلة في المشتريات")))</f>
        <v/>
      </c>
    </row>
    <row r="779" spans="2:13" hidden="1" x14ac:dyDescent="0.25">
      <c r="B779" s="13">
        <f>COUNTIFS($G$3:G779,'تقرير استهلاك خامات'!$D$4)</f>
        <v>2</v>
      </c>
      <c r="C779" s="13">
        <f>COUNTIFS($F$3:F779,'تقرير منتج تام'!$E$4)</f>
        <v>10</v>
      </c>
      <c r="D779" s="37"/>
      <c r="E779" s="38"/>
      <c r="F779" s="37"/>
      <c r="G779" s="39"/>
      <c r="H779" s="40"/>
      <c r="I779" s="107" t="str">
        <f>IF(G779="","",_xlfn.IFNA(VLOOKUP(G779,'سجل المشتريات'!F:N,8,0),"غير مسجلة في المشتريات"))</f>
        <v/>
      </c>
      <c r="J779" s="26" t="str">
        <f>_xlfn.IFNA(VLOOKUP(F779,الاوردرات!$B$1:$C$600,2,0),"")</f>
        <v/>
      </c>
      <c r="K779" s="52"/>
      <c r="M779" s="105" t="str">
        <f>IF(G779="","",_xlfn.IFNA((VLOOKUP(G779,help!L:M,2,0))*H779,_xlfn.IFNA((VLOOKUP(G779,help!P:Q,2,0))*H779,"غير مسجلة في المشتريات")))</f>
        <v/>
      </c>
    </row>
    <row r="780" spans="2:13" hidden="1" x14ac:dyDescent="0.25">
      <c r="B780" s="13">
        <f>COUNTIFS($G$3:G780,'تقرير استهلاك خامات'!$D$4)</f>
        <v>2</v>
      </c>
      <c r="C780" s="13">
        <f>COUNTIFS($F$3:F780,'تقرير منتج تام'!$E$4)</f>
        <v>10</v>
      </c>
      <c r="D780" s="37"/>
      <c r="E780" s="38"/>
      <c r="F780" s="37"/>
      <c r="G780" s="39"/>
      <c r="H780" s="40"/>
      <c r="I780" s="107" t="str">
        <f>IF(G780="","",_xlfn.IFNA(VLOOKUP(G780,'سجل المشتريات'!F:N,8,0),"غير مسجلة في المشتريات"))</f>
        <v/>
      </c>
      <c r="J780" s="26" t="str">
        <f>_xlfn.IFNA(VLOOKUP(F780,الاوردرات!$B$1:$C$600,2,0),"")</f>
        <v/>
      </c>
      <c r="K780" s="52"/>
      <c r="M780" s="105" t="str">
        <f>IF(G780="","",_xlfn.IFNA((VLOOKUP(G780,help!L:M,2,0))*H780,_xlfn.IFNA((VLOOKUP(G780,help!P:Q,2,0))*H780,"غير مسجلة في المشتريات")))</f>
        <v/>
      </c>
    </row>
    <row r="781" spans="2:13" hidden="1" x14ac:dyDescent="0.25">
      <c r="B781" s="13">
        <f>COUNTIFS($G$3:G781,'تقرير استهلاك خامات'!$D$4)</f>
        <v>2</v>
      </c>
      <c r="C781" s="13">
        <f>COUNTIFS($F$3:F781,'تقرير منتج تام'!$E$4)</f>
        <v>10</v>
      </c>
      <c r="D781" s="37"/>
      <c r="E781" s="38"/>
      <c r="F781" s="37"/>
      <c r="G781" s="39"/>
      <c r="H781" s="40"/>
      <c r="I781" s="107" t="str">
        <f>IF(G781="","",_xlfn.IFNA(VLOOKUP(G781,'سجل المشتريات'!F:N,8,0),"غير مسجلة في المشتريات"))</f>
        <v/>
      </c>
      <c r="J781" s="26" t="str">
        <f>_xlfn.IFNA(VLOOKUP(F781,الاوردرات!$B$1:$C$600,2,0),"")</f>
        <v/>
      </c>
      <c r="K781" s="52"/>
      <c r="M781" s="105" t="str">
        <f>IF(G781="","",_xlfn.IFNA((VLOOKUP(G781,help!L:M,2,0))*H781,_xlfn.IFNA((VLOOKUP(G781,help!P:Q,2,0))*H781,"غير مسجلة في المشتريات")))</f>
        <v/>
      </c>
    </row>
    <row r="782" spans="2:13" hidden="1" x14ac:dyDescent="0.25">
      <c r="B782" s="13">
        <f>COUNTIFS($G$3:G782,'تقرير استهلاك خامات'!$D$4)</f>
        <v>2</v>
      </c>
      <c r="C782" s="13">
        <f>COUNTIFS($F$3:F782,'تقرير منتج تام'!$E$4)</f>
        <v>10</v>
      </c>
      <c r="D782" s="37"/>
      <c r="E782" s="38"/>
      <c r="F782" s="37"/>
      <c r="G782" s="39"/>
      <c r="H782" s="40"/>
      <c r="I782" s="107" t="str">
        <f>IF(G782="","",_xlfn.IFNA(VLOOKUP(G782,'سجل المشتريات'!F:N,8,0),"غير مسجلة في المشتريات"))</f>
        <v/>
      </c>
      <c r="J782" s="26" t="str">
        <f>_xlfn.IFNA(VLOOKUP(F782,الاوردرات!$B$1:$C$600,2,0),"")</f>
        <v/>
      </c>
      <c r="K782" s="52"/>
      <c r="M782" s="105" t="str">
        <f>IF(G782="","",_xlfn.IFNA((VLOOKUP(G782,help!L:M,2,0))*H782,_xlfn.IFNA((VLOOKUP(G782,help!P:Q,2,0))*H782,"غير مسجلة في المشتريات")))</f>
        <v/>
      </c>
    </row>
    <row r="783" spans="2:13" hidden="1" x14ac:dyDescent="0.25">
      <c r="B783" s="13">
        <f>COUNTIFS($G$3:G783,'تقرير استهلاك خامات'!$D$4)</f>
        <v>2</v>
      </c>
      <c r="C783" s="13">
        <f>COUNTIFS($F$3:F783,'تقرير منتج تام'!$E$4)</f>
        <v>10</v>
      </c>
      <c r="D783" s="37"/>
      <c r="E783" s="38"/>
      <c r="F783" s="37"/>
      <c r="G783" s="39"/>
      <c r="H783" s="40"/>
      <c r="I783" s="107" t="str">
        <f>IF(G783="","",_xlfn.IFNA(VLOOKUP(G783,'سجل المشتريات'!F:N,8,0),"غير مسجلة في المشتريات"))</f>
        <v/>
      </c>
      <c r="J783" s="26" t="str">
        <f>_xlfn.IFNA(VLOOKUP(F783,الاوردرات!$B$1:$C$600,2,0),"")</f>
        <v/>
      </c>
      <c r="K783" s="52"/>
      <c r="M783" s="105" t="str">
        <f>IF(G783="","",_xlfn.IFNA((VLOOKUP(G783,help!L:M,2,0))*H783,_xlfn.IFNA((VLOOKUP(G783,help!P:Q,2,0))*H783,"غير مسجلة في المشتريات")))</f>
        <v/>
      </c>
    </row>
    <row r="784" spans="2:13" hidden="1" x14ac:dyDescent="0.25">
      <c r="B784" s="13">
        <f>COUNTIFS($G$3:G784,'تقرير استهلاك خامات'!$D$4)</f>
        <v>2</v>
      </c>
      <c r="C784" s="13">
        <f>COUNTIFS($F$3:F784,'تقرير منتج تام'!$E$4)</f>
        <v>10</v>
      </c>
      <c r="D784" s="37"/>
      <c r="E784" s="38"/>
      <c r="F784" s="37"/>
      <c r="G784" s="39"/>
      <c r="H784" s="40"/>
      <c r="I784" s="107" t="str">
        <f>IF(G784="","",_xlfn.IFNA(VLOOKUP(G784,'سجل المشتريات'!F:N,8,0),"غير مسجلة في المشتريات"))</f>
        <v/>
      </c>
      <c r="J784" s="26" t="str">
        <f>_xlfn.IFNA(VLOOKUP(F784,الاوردرات!$B$1:$C$600,2,0),"")</f>
        <v/>
      </c>
      <c r="K784" s="52"/>
      <c r="M784" s="105" t="str">
        <f>IF(G784="","",_xlfn.IFNA((VLOOKUP(G784,help!L:M,2,0))*H784,_xlfn.IFNA((VLOOKUP(G784,help!P:Q,2,0))*H784,"غير مسجلة في المشتريات")))</f>
        <v/>
      </c>
    </row>
    <row r="785" spans="2:13" hidden="1" x14ac:dyDescent="0.25">
      <c r="B785" s="13">
        <f>COUNTIFS($G$3:G785,'تقرير استهلاك خامات'!$D$4)</f>
        <v>2</v>
      </c>
      <c r="C785" s="13">
        <f>COUNTIFS($F$3:F785,'تقرير منتج تام'!$E$4)</f>
        <v>10</v>
      </c>
      <c r="D785" s="37"/>
      <c r="E785" s="38"/>
      <c r="F785" s="37"/>
      <c r="G785" s="39"/>
      <c r="H785" s="40"/>
      <c r="I785" s="107" t="str">
        <f>IF(G785="","",_xlfn.IFNA(VLOOKUP(G785,'سجل المشتريات'!F:N,8,0),"غير مسجلة في المشتريات"))</f>
        <v/>
      </c>
      <c r="J785" s="26" t="str">
        <f>_xlfn.IFNA(VLOOKUP(F785,الاوردرات!$B$1:$C$600,2,0),"")</f>
        <v/>
      </c>
      <c r="K785" s="52"/>
      <c r="M785" s="105" t="str">
        <f>IF(G785="","",_xlfn.IFNA((VLOOKUP(G785,help!L:M,2,0))*H785,_xlfn.IFNA((VLOOKUP(G785,help!P:Q,2,0))*H785,"غير مسجلة في المشتريات")))</f>
        <v/>
      </c>
    </row>
    <row r="786" spans="2:13" hidden="1" x14ac:dyDescent="0.25">
      <c r="B786" s="13">
        <f>COUNTIFS($G$3:G786,'تقرير استهلاك خامات'!$D$4)</f>
        <v>2</v>
      </c>
      <c r="C786" s="13">
        <f>COUNTIFS($F$3:F786,'تقرير منتج تام'!$E$4)</f>
        <v>10</v>
      </c>
      <c r="D786" s="37"/>
      <c r="E786" s="38"/>
      <c r="F786" s="37"/>
      <c r="G786" s="39"/>
      <c r="H786" s="40"/>
      <c r="I786" s="107" t="str">
        <f>IF(G786="","",_xlfn.IFNA(VLOOKUP(G786,'سجل المشتريات'!F:N,8,0),"غير مسجلة في المشتريات"))</f>
        <v/>
      </c>
      <c r="J786" s="26" t="str">
        <f>_xlfn.IFNA(VLOOKUP(F786,الاوردرات!$B$1:$C$600,2,0),"")</f>
        <v/>
      </c>
      <c r="K786" s="52"/>
      <c r="M786" s="105" t="str">
        <f>IF(G786="","",_xlfn.IFNA((VLOOKUP(G786,help!L:M,2,0))*H786,_xlfn.IFNA((VLOOKUP(G786,help!P:Q,2,0))*H786,"غير مسجلة في المشتريات")))</f>
        <v/>
      </c>
    </row>
    <row r="787" spans="2:13" hidden="1" x14ac:dyDescent="0.25">
      <c r="B787" s="13">
        <f>COUNTIFS($G$3:G787,'تقرير استهلاك خامات'!$D$4)</f>
        <v>2</v>
      </c>
      <c r="C787" s="13">
        <f>COUNTIFS($F$3:F787,'تقرير منتج تام'!$E$4)</f>
        <v>10</v>
      </c>
      <c r="D787" s="37"/>
      <c r="E787" s="38"/>
      <c r="F787" s="37"/>
      <c r="G787" s="39"/>
      <c r="H787" s="40"/>
      <c r="I787" s="107" t="str">
        <f>IF(G787="","",_xlfn.IFNA(VLOOKUP(G787,'سجل المشتريات'!F:N,8,0),"غير مسجلة في المشتريات"))</f>
        <v/>
      </c>
      <c r="J787" s="26" t="str">
        <f>_xlfn.IFNA(VLOOKUP(F787,الاوردرات!$B$1:$C$600,2,0),"")</f>
        <v/>
      </c>
      <c r="K787" s="52"/>
      <c r="M787" s="105" t="str">
        <f>IF(G787="","",_xlfn.IFNA((VLOOKUP(G787,help!L:M,2,0))*H787,_xlfn.IFNA((VLOOKUP(G787,help!P:Q,2,0))*H787,"غير مسجلة في المشتريات")))</f>
        <v/>
      </c>
    </row>
    <row r="788" spans="2:13" hidden="1" x14ac:dyDescent="0.25">
      <c r="B788" s="13">
        <f>COUNTIFS($G$3:G788,'تقرير استهلاك خامات'!$D$4)</f>
        <v>2</v>
      </c>
      <c r="C788" s="13">
        <f>COUNTIFS($F$3:F788,'تقرير منتج تام'!$E$4)</f>
        <v>10</v>
      </c>
      <c r="D788" s="37"/>
      <c r="E788" s="38"/>
      <c r="F788" s="37"/>
      <c r="G788" s="39"/>
      <c r="H788" s="40"/>
      <c r="I788" s="107" t="str">
        <f>IF(G788="","",_xlfn.IFNA(VLOOKUP(G788,'سجل المشتريات'!F:N,8,0),"غير مسجلة في المشتريات"))</f>
        <v/>
      </c>
      <c r="J788" s="26" t="str">
        <f>_xlfn.IFNA(VLOOKUP(F788,الاوردرات!$B$1:$C$600,2,0),"")</f>
        <v/>
      </c>
      <c r="K788" s="52"/>
      <c r="M788" s="105" t="str">
        <f>IF(G788="","",_xlfn.IFNA((VLOOKUP(G788,help!L:M,2,0))*H788,_xlfn.IFNA((VLOOKUP(G788,help!P:Q,2,0))*H788,"غير مسجلة في المشتريات")))</f>
        <v/>
      </c>
    </row>
    <row r="789" spans="2:13" hidden="1" x14ac:dyDescent="0.25">
      <c r="B789" s="13">
        <f>COUNTIFS($G$3:G789,'تقرير استهلاك خامات'!$D$4)</f>
        <v>2</v>
      </c>
      <c r="C789" s="13">
        <f>COUNTIFS($F$3:F789,'تقرير منتج تام'!$E$4)</f>
        <v>10</v>
      </c>
      <c r="D789" s="37"/>
      <c r="E789" s="38"/>
      <c r="F789" s="37"/>
      <c r="G789" s="39"/>
      <c r="H789" s="40"/>
      <c r="I789" s="107" t="str">
        <f>IF(G789="","",_xlfn.IFNA(VLOOKUP(G789,'سجل المشتريات'!F:N,8,0),"غير مسجلة في المشتريات"))</f>
        <v/>
      </c>
      <c r="J789" s="26" t="str">
        <f>_xlfn.IFNA(VLOOKUP(F789,الاوردرات!$B$1:$C$600,2,0),"")</f>
        <v/>
      </c>
      <c r="K789" s="52"/>
      <c r="M789" s="105" t="str">
        <f>IF(G789="","",_xlfn.IFNA((VLOOKUP(G789,help!L:M,2,0))*H789,_xlfn.IFNA((VLOOKUP(G789,help!P:Q,2,0))*H789,"غير مسجلة في المشتريات")))</f>
        <v/>
      </c>
    </row>
    <row r="790" spans="2:13" hidden="1" x14ac:dyDescent="0.25">
      <c r="B790" s="13">
        <f>COUNTIFS($G$3:G790,'تقرير استهلاك خامات'!$D$4)</f>
        <v>2</v>
      </c>
      <c r="C790" s="13">
        <f>COUNTIFS($F$3:F790,'تقرير منتج تام'!$E$4)</f>
        <v>10</v>
      </c>
      <c r="D790" s="37"/>
      <c r="E790" s="38"/>
      <c r="F790" s="37"/>
      <c r="G790" s="39"/>
      <c r="H790" s="40"/>
      <c r="I790" s="107" t="str">
        <f>IF(G790="","",_xlfn.IFNA(VLOOKUP(G790,'سجل المشتريات'!F:N,8,0),"غير مسجلة في المشتريات"))</f>
        <v/>
      </c>
      <c r="J790" s="26" t="str">
        <f>_xlfn.IFNA(VLOOKUP(F790,الاوردرات!$B$1:$C$600,2,0),"")</f>
        <v/>
      </c>
      <c r="K790" s="52"/>
      <c r="M790" s="105" t="str">
        <f>IF(G790="","",_xlfn.IFNA((VLOOKUP(G790,help!L:M,2,0))*H790,_xlfn.IFNA((VLOOKUP(G790,help!P:Q,2,0))*H790,"غير مسجلة في المشتريات")))</f>
        <v/>
      </c>
    </row>
    <row r="791" spans="2:13" hidden="1" x14ac:dyDescent="0.25">
      <c r="B791" s="13">
        <f>COUNTIFS($G$3:G791,'تقرير استهلاك خامات'!$D$4)</f>
        <v>2</v>
      </c>
      <c r="C791" s="13">
        <f>COUNTIFS($F$3:F791,'تقرير منتج تام'!$E$4)</f>
        <v>10</v>
      </c>
      <c r="D791" s="37"/>
      <c r="E791" s="38"/>
      <c r="F791" s="37"/>
      <c r="G791" s="39"/>
      <c r="H791" s="40"/>
      <c r="I791" s="107" t="str">
        <f>IF(G791="","",_xlfn.IFNA(VLOOKUP(G791,'سجل المشتريات'!F:N,8,0),"غير مسجلة في المشتريات"))</f>
        <v/>
      </c>
      <c r="J791" s="26" t="str">
        <f>_xlfn.IFNA(VLOOKUP(F791,الاوردرات!$B$1:$C$600,2,0),"")</f>
        <v/>
      </c>
      <c r="K791" s="52"/>
      <c r="M791" s="105" t="str">
        <f>IF(G791="","",_xlfn.IFNA((VLOOKUP(G791,help!L:M,2,0))*H791,_xlfn.IFNA((VLOOKUP(G791,help!P:Q,2,0))*H791,"غير مسجلة في المشتريات")))</f>
        <v/>
      </c>
    </row>
    <row r="792" spans="2:13" hidden="1" x14ac:dyDescent="0.25">
      <c r="B792" s="13">
        <f>COUNTIFS($G$3:G792,'تقرير استهلاك خامات'!$D$4)</f>
        <v>2</v>
      </c>
      <c r="C792" s="13">
        <f>COUNTIFS($F$3:F792,'تقرير منتج تام'!$E$4)</f>
        <v>10</v>
      </c>
      <c r="D792" s="37"/>
      <c r="E792" s="38"/>
      <c r="F792" s="37"/>
      <c r="G792" s="39"/>
      <c r="H792" s="40"/>
      <c r="I792" s="107" t="str">
        <f>IF(G792="","",_xlfn.IFNA(VLOOKUP(G792,'سجل المشتريات'!F:N,8,0),"غير مسجلة في المشتريات"))</f>
        <v/>
      </c>
      <c r="J792" s="26" t="str">
        <f>_xlfn.IFNA(VLOOKUP(F792,الاوردرات!$B$1:$C$600,2,0),"")</f>
        <v/>
      </c>
      <c r="K792" s="52"/>
      <c r="M792" s="105" t="str">
        <f>IF(G792="","",_xlfn.IFNA((VLOOKUP(G792,help!L:M,2,0))*H792,_xlfn.IFNA((VLOOKUP(G792,help!P:Q,2,0))*H792,"غير مسجلة في المشتريات")))</f>
        <v/>
      </c>
    </row>
    <row r="793" spans="2:13" hidden="1" x14ac:dyDescent="0.25">
      <c r="B793" s="13">
        <f>COUNTIFS($G$3:G793,'تقرير استهلاك خامات'!$D$4)</f>
        <v>2</v>
      </c>
      <c r="C793" s="13">
        <f>COUNTIFS($F$3:F793,'تقرير منتج تام'!$E$4)</f>
        <v>10</v>
      </c>
      <c r="D793" s="37"/>
      <c r="E793" s="38"/>
      <c r="F793" s="37"/>
      <c r="G793" s="39"/>
      <c r="H793" s="40"/>
      <c r="I793" s="107" t="str">
        <f>IF(G793="","",_xlfn.IFNA(VLOOKUP(G793,'سجل المشتريات'!F:N,8,0),"غير مسجلة في المشتريات"))</f>
        <v/>
      </c>
      <c r="J793" s="26" t="str">
        <f>_xlfn.IFNA(VLOOKUP(F793,الاوردرات!$B$1:$C$600,2,0),"")</f>
        <v/>
      </c>
      <c r="K793" s="52"/>
      <c r="M793" s="105" t="str">
        <f>IF(G793="","",_xlfn.IFNA((VLOOKUP(G793,help!L:M,2,0))*H793,_xlfn.IFNA((VLOOKUP(G793,help!P:Q,2,0))*H793,"غير مسجلة في المشتريات")))</f>
        <v/>
      </c>
    </row>
    <row r="794" spans="2:13" hidden="1" x14ac:dyDescent="0.25">
      <c r="B794" s="13">
        <f>COUNTIFS($G$3:G794,'تقرير استهلاك خامات'!$D$4)</f>
        <v>2</v>
      </c>
      <c r="C794" s="13">
        <f>COUNTIFS($F$3:F794,'تقرير منتج تام'!$E$4)</f>
        <v>10</v>
      </c>
      <c r="D794" s="37"/>
      <c r="E794" s="38"/>
      <c r="F794" s="37"/>
      <c r="G794" s="39"/>
      <c r="H794" s="40"/>
      <c r="I794" s="107" t="str">
        <f>IF(G794="","",_xlfn.IFNA(VLOOKUP(G794,'سجل المشتريات'!F:N,8,0),"غير مسجلة في المشتريات"))</f>
        <v/>
      </c>
      <c r="J794" s="26" t="str">
        <f>_xlfn.IFNA(VLOOKUP(F794,الاوردرات!$B$1:$C$600,2,0),"")</f>
        <v/>
      </c>
      <c r="K794" s="52"/>
      <c r="M794" s="105" t="str">
        <f>IF(G794="","",_xlfn.IFNA((VLOOKUP(G794,help!L:M,2,0))*H794,_xlfn.IFNA((VLOOKUP(G794,help!P:Q,2,0))*H794,"غير مسجلة في المشتريات")))</f>
        <v/>
      </c>
    </row>
    <row r="795" spans="2:13" hidden="1" x14ac:dyDescent="0.25">
      <c r="B795" s="13">
        <f>COUNTIFS($G$3:G795,'تقرير استهلاك خامات'!$D$4)</f>
        <v>2</v>
      </c>
      <c r="C795" s="13">
        <f>COUNTIFS($F$3:F795,'تقرير منتج تام'!$E$4)</f>
        <v>10</v>
      </c>
      <c r="D795" s="37"/>
      <c r="E795" s="38"/>
      <c r="F795" s="37"/>
      <c r="G795" s="39"/>
      <c r="H795" s="40"/>
      <c r="I795" s="107" t="str">
        <f>IF(G795="","",_xlfn.IFNA(VLOOKUP(G795,'سجل المشتريات'!F:N,8,0),"غير مسجلة في المشتريات"))</f>
        <v/>
      </c>
      <c r="J795" s="26" t="str">
        <f>_xlfn.IFNA(VLOOKUP(F795,الاوردرات!$B$1:$C$600,2,0),"")</f>
        <v/>
      </c>
      <c r="K795" s="52"/>
      <c r="M795" s="105" t="str">
        <f>IF(G795="","",_xlfn.IFNA((VLOOKUP(G795,help!L:M,2,0))*H795,_xlfn.IFNA((VLOOKUP(G795,help!P:Q,2,0))*H795,"غير مسجلة في المشتريات")))</f>
        <v/>
      </c>
    </row>
    <row r="796" spans="2:13" hidden="1" x14ac:dyDescent="0.25">
      <c r="B796" s="13">
        <f>COUNTIFS($G$3:G796,'تقرير استهلاك خامات'!$D$4)</f>
        <v>2</v>
      </c>
      <c r="C796" s="13">
        <f>COUNTIFS($F$3:F796,'تقرير منتج تام'!$E$4)</f>
        <v>10</v>
      </c>
      <c r="D796" s="37"/>
      <c r="E796" s="38"/>
      <c r="F796" s="37"/>
      <c r="G796" s="39"/>
      <c r="H796" s="40"/>
      <c r="I796" s="107" t="str">
        <f>IF(G796="","",_xlfn.IFNA(VLOOKUP(G796,'سجل المشتريات'!F:N,8,0),"غير مسجلة في المشتريات"))</f>
        <v/>
      </c>
      <c r="J796" s="26" t="str">
        <f>_xlfn.IFNA(VLOOKUP(F796,الاوردرات!$B$1:$C$600,2,0),"")</f>
        <v/>
      </c>
      <c r="K796" s="52"/>
      <c r="M796" s="105" t="str">
        <f>IF(G796="","",_xlfn.IFNA((VLOOKUP(G796,help!L:M,2,0))*H796,_xlfn.IFNA((VLOOKUP(G796,help!P:Q,2,0))*H796,"غير مسجلة في المشتريات")))</f>
        <v/>
      </c>
    </row>
    <row r="797" spans="2:13" hidden="1" x14ac:dyDescent="0.25">
      <c r="B797" s="13">
        <f>COUNTIFS($G$3:G797,'تقرير استهلاك خامات'!$D$4)</f>
        <v>2</v>
      </c>
      <c r="C797" s="13">
        <f>COUNTIFS($F$3:F797,'تقرير منتج تام'!$E$4)</f>
        <v>10</v>
      </c>
      <c r="D797" s="37"/>
      <c r="E797" s="38"/>
      <c r="F797" s="37"/>
      <c r="G797" s="39"/>
      <c r="H797" s="40"/>
      <c r="I797" s="107" t="str">
        <f>IF(G797="","",_xlfn.IFNA(VLOOKUP(G797,'سجل المشتريات'!F:N,8,0),"غير مسجلة في المشتريات"))</f>
        <v/>
      </c>
      <c r="J797" s="26" t="str">
        <f>_xlfn.IFNA(VLOOKUP(F797,الاوردرات!$B$1:$C$600,2,0),"")</f>
        <v/>
      </c>
      <c r="K797" s="52"/>
      <c r="M797" s="105" t="str">
        <f>IF(G797="","",_xlfn.IFNA((VLOOKUP(G797,help!L:M,2,0))*H797,_xlfn.IFNA((VLOOKUP(G797,help!P:Q,2,0))*H797,"غير مسجلة في المشتريات")))</f>
        <v/>
      </c>
    </row>
    <row r="798" spans="2:13" hidden="1" x14ac:dyDescent="0.25">
      <c r="B798" s="13">
        <f>COUNTIFS($G$3:G798,'تقرير استهلاك خامات'!$D$4)</f>
        <v>2</v>
      </c>
      <c r="C798" s="13">
        <f>COUNTIFS($F$3:F798,'تقرير منتج تام'!$E$4)</f>
        <v>10</v>
      </c>
      <c r="D798" s="37"/>
      <c r="E798" s="38"/>
      <c r="F798" s="37"/>
      <c r="G798" s="39"/>
      <c r="H798" s="40"/>
      <c r="I798" s="107" t="str">
        <f>IF(G798="","",_xlfn.IFNA(VLOOKUP(G798,'سجل المشتريات'!F:N,8,0),"غير مسجلة في المشتريات"))</f>
        <v/>
      </c>
      <c r="J798" s="26" t="str">
        <f>_xlfn.IFNA(VLOOKUP(F798,الاوردرات!$B$1:$C$600,2,0),"")</f>
        <v/>
      </c>
      <c r="K798" s="52"/>
      <c r="M798" s="105" t="str">
        <f>IF(G798="","",_xlfn.IFNA((VLOOKUP(G798,help!L:M,2,0))*H798,_xlfn.IFNA((VLOOKUP(G798,help!P:Q,2,0))*H798,"غير مسجلة في المشتريات")))</f>
        <v/>
      </c>
    </row>
    <row r="799" spans="2:13" hidden="1" x14ac:dyDescent="0.25">
      <c r="B799" s="13">
        <f>COUNTIFS($G$3:G799,'تقرير استهلاك خامات'!$D$4)</f>
        <v>2</v>
      </c>
      <c r="C799" s="13">
        <f>COUNTIFS($F$3:F799,'تقرير منتج تام'!$E$4)</f>
        <v>10</v>
      </c>
      <c r="D799" s="37"/>
      <c r="E799" s="38"/>
      <c r="F799" s="37"/>
      <c r="G799" s="39"/>
      <c r="H799" s="40"/>
      <c r="I799" s="107" t="str">
        <f>IF(G799="","",_xlfn.IFNA(VLOOKUP(G799,'سجل المشتريات'!F:N,8,0),"غير مسجلة في المشتريات"))</f>
        <v/>
      </c>
      <c r="J799" s="26" t="str">
        <f>_xlfn.IFNA(VLOOKUP(F799,الاوردرات!$B$1:$C$600,2,0),"")</f>
        <v/>
      </c>
      <c r="K799" s="52"/>
      <c r="M799" s="105" t="str">
        <f>IF(G799="","",_xlfn.IFNA((VLOOKUP(G799,help!L:M,2,0))*H799,_xlfn.IFNA((VLOOKUP(G799,help!P:Q,2,0))*H799,"غير مسجلة في المشتريات")))</f>
        <v/>
      </c>
    </row>
    <row r="800" spans="2:13" hidden="1" x14ac:dyDescent="0.25">
      <c r="B800" s="13">
        <f>COUNTIFS($G$3:G800,'تقرير استهلاك خامات'!$D$4)</f>
        <v>2</v>
      </c>
      <c r="C800" s="13">
        <f>COUNTIFS($F$3:F800,'تقرير منتج تام'!$E$4)</f>
        <v>10</v>
      </c>
      <c r="D800" s="37"/>
      <c r="E800" s="38"/>
      <c r="F800" s="37"/>
      <c r="G800" s="39"/>
      <c r="H800" s="40"/>
      <c r="I800" s="107" t="str">
        <f>IF(G800="","",_xlfn.IFNA(VLOOKUP(G800,'سجل المشتريات'!F:N,8,0),"غير مسجلة في المشتريات"))</f>
        <v/>
      </c>
      <c r="J800" s="26" t="str">
        <f>_xlfn.IFNA(VLOOKUP(F800,الاوردرات!$B$1:$C$600,2,0),"")</f>
        <v/>
      </c>
      <c r="K800" s="52"/>
      <c r="M800" s="105" t="str">
        <f>IF(G800="","",_xlfn.IFNA((VLOOKUP(G800,help!L:M,2,0))*H800,_xlfn.IFNA((VLOOKUP(G800,help!P:Q,2,0))*H800,"غير مسجلة في المشتريات")))</f>
        <v/>
      </c>
    </row>
    <row r="801" spans="2:13" hidden="1" x14ac:dyDescent="0.25">
      <c r="B801" s="13">
        <f>COUNTIFS($G$3:G801,'تقرير استهلاك خامات'!$D$4)</f>
        <v>2</v>
      </c>
      <c r="C801" s="13">
        <f>COUNTIFS($F$3:F801,'تقرير منتج تام'!$E$4)</f>
        <v>10</v>
      </c>
      <c r="D801" s="37"/>
      <c r="E801" s="38"/>
      <c r="F801" s="37"/>
      <c r="G801" s="39"/>
      <c r="H801" s="40"/>
      <c r="I801" s="107" t="str">
        <f>IF(G801="","",_xlfn.IFNA(VLOOKUP(G801,'سجل المشتريات'!F:N,8,0),"غير مسجلة في المشتريات"))</f>
        <v/>
      </c>
      <c r="J801" s="26" t="str">
        <f>_xlfn.IFNA(VLOOKUP(F801,الاوردرات!$B$1:$C$600,2,0),"")</f>
        <v/>
      </c>
      <c r="K801" s="52"/>
      <c r="M801" s="105" t="str">
        <f>IF(G801="","",_xlfn.IFNA((VLOOKUP(G801,help!L:M,2,0))*H801,_xlfn.IFNA((VLOOKUP(G801,help!P:Q,2,0))*H801,"غير مسجلة في المشتريات")))</f>
        <v/>
      </c>
    </row>
    <row r="802" spans="2:13" hidden="1" x14ac:dyDescent="0.25">
      <c r="B802" s="13">
        <f>COUNTIFS($G$3:G802,'تقرير استهلاك خامات'!$D$4)</f>
        <v>2</v>
      </c>
      <c r="C802" s="13">
        <f>COUNTIFS($F$3:F802,'تقرير منتج تام'!$E$4)</f>
        <v>10</v>
      </c>
      <c r="D802" s="37"/>
      <c r="E802" s="38"/>
      <c r="F802" s="42"/>
      <c r="G802" s="39"/>
      <c r="H802" s="40"/>
      <c r="I802" s="107" t="str">
        <f>IF(G802="","",_xlfn.IFNA(VLOOKUP(G802,'سجل المشتريات'!F:N,8,0),"غير مسجلة في المشتريات"))</f>
        <v/>
      </c>
      <c r="J802" s="26" t="str">
        <f>_xlfn.IFNA(VLOOKUP(F802,الاوردرات!$B$1:$C$600,2,0),"")</f>
        <v/>
      </c>
      <c r="K802" s="52"/>
      <c r="M802" s="105" t="str">
        <f>IF(G802="","",_xlfn.IFNA((VLOOKUP(G802,help!L:M,2,0))*H802,_xlfn.IFNA((VLOOKUP(G802,help!P:Q,2,0))*H802,"غير مسجلة في المشتريات")))</f>
        <v/>
      </c>
    </row>
    <row r="803" spans="2:13" hidden="1" x14ac:dyDescent="0.25">
      <c r="B803" s="13">
        <f>COUNTIFS($G$3:G803,'تقرير استهلاك خامات'!$D$4)</f>
        <v>2</v>
      </c>
      <c r="C803" s="13">
        <f>COUNTIFS($F$3:F803,'تقرير منتج تام'!$E$4)</f>
        <v>10</v>
      </c>
      <c r="D803" s="37"/>
      <c r="E803" s="38"/>
      <c r="F803" s="42"/>
      <c r="G803" s="39"/>
      <c r="H803" s="40"/>
      <c r="I803" s="107" t="str">
        <f>IF(G803="","",_xlfn.IFNA(VLOOKUP(G803,'سجل المشتريات'!F:N,8,0),"غير مسجلة في المشتريات"))</f>
        <v/>
      </c>
      <c r="J803" s="26" t="str">
        <f>_xlfn.IFNA(VLOOKUP(F803,الاوردرات!$B$1:$C$600,2,0),"")</f>
        <v/>
      </c>
      <c r="K803" s="52"/>
      <c r="M803" s="105" t="str">
        <f>IF(G803="","",_xlfn.IFNA((VLOOKUP(G803,help!L:M,2,0))*H803,_xlfn.IFNA((VLOOKUP(G803,help!P:Q,2,0))*H803,"غير مسجلة في المشتريات")))</f>
        <v/>
      </c>
    </row>
    <row r="804" spans="2:13" hidden="1" x14ac:dyDescent="0.25">
      <c r="B804" s="13">
        <f>COUNTIFS($G$3:G804,'تقرير استهلاك خامات'!$D$4)</f>
        <v>2</v>
      </c>
      <c r="C804" s="13">
        <f>COUNTIFS($F$3:F804,'تقرير منتج تام'!$E$4)</f>
        <v>10</v>
      </c>
      <c r="D804" s="37"/>
      <c r="E804" s="38"/>
      <c r="F804" s="42"/>
      <c r="G804" s="39"/>
      <c r="H804" s="40"/>
      <c r="I804" s="107" t="str">
        <f>IF(G804="","",_xlfn.IFNA(VLOOKUP(G804,'سجل المشتريات'!F:N,8,0),"غير مسجلة في المشتريات"))</f>
        <v/>
      </c>
      <c r="J804" s="26" t="str">
        <f>_xlfn.IFNA(VLOOKUP(F804,الاوردرات!$B$1:$C$600,2,0),"")</f>
        <v/>
      </c>
      <c r="K804" s="52"/>
      <c r="M804" s="105" t="str">
        <f>IF(G804="","",_xlfn.IFNA((VLOOKUP(G804,help!L:M,2,0))*H804,_xlfn.IFNA((VLOOKUP(G804,help!P:Q,2,0))*H804,"غير مسجلة في المشتريات")))</f>
        <v/>
      </c>
    </row>
    <row r="805" spans="2:13" hidden="1" x14ac:dyDescent="0.25">
      <c r="B805" s="13">
        <f>COUNTIFS($G$3:G805,'تقرير استهلاك خامات'!$D$4)</f>
        <v>2</v>
      </c>
      <c r="C805" s="13">
        <f>COUNTIFS($F$3:F805,'تقرير منتج تام'!$E$4)</f>
        <v>10</v>
      </c>
      <c r="D805" s="37"/>
      <c r="E805" s="38"/>
      <c r="F805" s="42"/>
      <c r="G805" s="39"/>
      <c r="H805" s="40"/>
      <c r="I805" s="107" t="str">
        <f>IF(G805="","",_xlfn.IFNA(VLOOKUP(G805,'سجل المشتريات'!F:N,8,0),"غير مسجلة في المشتريات"))</f>
        <v/>
      </c>
      <c r="J805" s="26" t="str">
        <f>_xlfn.IFNA(VLOOKUP(F805,الاوردرات!$B$1:$C$600,2,0),"")</f>
        <v/>
      </c>
      <c r="K805" s="52"/>
      <c r="M805" s="105" t="str">
        <f>IF(G805="","",_xlfn.IFNA((VLOOKUP(G805,help!L:M,2,0))*H805,_xlfn.IFNA((VLOOKUP(G805,help!P:Q,2,0))*H805,"غير مسجلة في المشتريات")))</f>
        <v/>
      </c>
    </row>
    <row r="806" spans="2:13" hidden="1" x14ac:dyDescent="0.25">
      <c r="B806" s="13">
        <f>COUNTIFS($G$3:G806,'تقرير استهلاك خامات'!$D$4)</f>
        <v>2</v>
      </c>
      <c r="C806" s="13">
        <f>COUNTIFS($F$3:F806,'تقرير منتج تام'!$E$4)</f>
        <v>10</v>
      </c>
      <c r="D806" s="37"/>
      <c r="E806" s="38"/>
      <c r="F806" s="42"/>
      <c r="G806" s="39"/>
      <c r="H806" s="40"/>
      <c r="I806" s="107" t="str">
        <f>IF(G806="","",_xlfn.IFNA(VLOOKUP(G806,'سجل المشتريات'!F:N,8,0),"غير مسجلة في المشتريات"))</f>
        <v/>
      </c>
      <c r="J806" s="26" t="str">
        <f>_xlfn.IFNA(VLOOKUP(F806,الاوردرات!$B$1:$C$600,2,0),"")</f>
        <v/>
      </c>
      <c r="K806" s="52"/>
      <c r="M806" s="105" t="str">
        <f>IF(G806="","",_xlfn.IFNA((VLOOKUP(G806,help!L:M,2,0))*H806,_xlfn.IFNA((VLOOKUP(G806,help!P:Q,2,0))*H806,"غير مسجلة في المشتريات")))</f>
        <v/>
      </c>
    </row>
    <row r="807" spans="2:13" hidden="1" x14ac:dyDescent="0.25">
      <c r="B807" s="13">
        <f>COUNTIFS($G$3:G807,'تقرير استهلاك خامات'!$D$4)</f>
        <v>2</v>
      </c>
      <c r="C807" s="13">
        <f>COUNTIFS($F$3:F807,'تقرير منتج تام'!$E$4)</f>
        <v>10</v>
      </c>
      <c r="D807" s="37"/>
      <c r="E807" s="38"/>
      <c r="F807" s="42"/>
      <c r="G807" s="39"/>
      <c r="H807" s="40"/>
      <c r="I807" s="107" t="str">
        <f>IF(G807="","",_xlfn.IFNA(VLOOKUP(G807,'سجل المشتريات'!F:N,8,0),"غير مسجلة في المشتريات"))</f>
        <v/>
      </c>
      <c r="J807" s="26" t="str">
        <f>_xlfn.IFNA(VLOOKUP(F807,الاوردرات!$B$1:$C$600,2,0),"")</f>
        <v/>
      </c>
      <c r="K807" s="52"/>
      <c r="M807" s="105" t="str">
        <f>IF(G807="","",_xlfn.IFNA((VLOOKUP(G807,help!L:M,2,0))*H807,_xlfn.IFNA((VLOOKUP(G807,help!P:Q,2,0))*H807,"غير مسجلة في المشتريات")))</f>
        <v/>
      </c>
    </row>
    <row r="808" spans="2:13" hidden="1" x14ac:dyDescent="0.25">
      <c r="B808" s="13">
        <f>COUNTIFS($G$3:G808,'تقرير استهلاك خامات'!$D$4)</f>
        <v>2</v>
      </c>
      <c r="C808" s="13">
        <f>COUNTIFS($F$3:F808,'تقرير منتج تام'!$E$4)</f>
        <v>10</v>
      </c>
      <c r="D808" s="37"/>
      <c r="E808" s="38"/>
      <c r="F808" s="42"/>
      <c r="G808" s="39"/>
      <c r="H808" s="40"/>
      <c r="I808" s="107" t="str">
        <f>IF(G808="","",_xlfn.IFNA(VLOOKUP(G808,'سجل المشتريات'!F:N,8,0),"غير مسجلة في المشتريات"))</f>
        <v/>
      </c>
      <c r="J808" s="26" t="str">
        <f>_xlfn.IFNA(VLOOKUP(F808,الاوردرات!$B$1:$C$600,2,0),"")</f>
        <v/>
      </c>
      <c r="K808" s="52"/>
      <c r="M808" s="105" t="str">
        <f>IF(G808="","",_xlfn.IFNA((VLOOKUP(G808,help!L:M,2,0))*H808,_xlfn.IFNA((VLOOKUP(G808,help!P:Q,2,0))*H808,"غير مسجلة في المشتريات")))</f>
        <v/>
      </c>
    </row>
    <row r="809" spans="2:13" hidden="1" x14ac:dyDescent="0.25">
      <c r="B809" s="13">
        <f>COUNTIFS($G$3:G809,'تقرير استهلاك خامات'!$D$4)</f>
        <v>2</v>
      </c>
      <c r="C809" s="13">
        <f>COUNTIFS($F$3:F809,'تقرير منتج تام'!$E$4)</f>
        <v>10</v>
      </c>
      <c r="D809" s="37"/>
      <c r="E809" s="38"/>
      <c r="F809" s="42"/>
      <c r="G809" s="39"/>
      <c r="H809" s="40"/>
      <c r="I809" s="107" t="str">
        <f>IF(G809="","",_xlfn.IFNA(VLOOKUP(G809,'سجل المشتريات'!F:N,8,0),"غير مسجلة في المشتريات"))</f>
        <v/>
      </c>
      <c r="J809" s="26" t="str">
        <f>_xlfn.IFNA(VLOOKUP(F809,الاوردرات!$B$1:$C$600,2,0),"")</f>
        <v/>
      </c>
      <c r="K809" s="52"/>
      <c r="M809" s="105" t="str">
        <f>IF(G809="","",_xlfn.IFNA((VLOOKUP(G809,help!L:M,2,0))*H809,_xlfn.IFNA((VLOOKUP(G809,help!P:Q,2,0))*H809,"غير مسجلة في المشتريات")))</f>
        <v/>
      </c>
    </row>
    <row r="810" spans="2:13" hidden="1" x14ac:dyDescent="0.25">
      <c r="B810" s="13">
        <f>COUNTIFS($G$3:G810,'تقرير استهلاك خامات'!$D$4)</f>
        <v>2</v>
      </c>
      <c r="C810" s="13">
        <f>COUNTIFS($F$3:F810,'تقرير منتج تام'!$E$4)</f>
        <v>10</v>
      </c>
      <c r="D810" s="37"/>
      <c r="E810" s="38"/>
      <c r="F810" s="42"/>
      <c r="G810" s="39"/>
      <c r="H810" s="40"/>
      <c r="I810" s="107" t="str">
        <f>IF(G810="","",_xlfn.IFNA(VLOOKUP(G810,'سجل المشتريات'!F:N,8,0),"غير مسجلة في المشتريات"))</f>
        <v/>
      </c>
      <c r="J810" s="26" t="str">
        <f>_xlfn.IFNA(VLOOKUP(F810,الاوردرات!$B$1:$C$600,2,0),"")</f>
        <v/>
      </c>
      <c r="K810" s="52"/>
      <c r="M810" s="105" t="str">
        <f>IF(G810="","",_xlfn.IFNA((VLOOKUP(G810,help!L:M,2,0))*H810,_xlfn.IFNA((VLOOKUP(G810,help!P:Q,2,0))*H810,"غير مسجلة في المشتريات")))</f>
        <v/>
      </c>
    </row>
    <row r="811" spans="2:13" hidden="1" x14ac:dyDescent="0.25">
      <c r="B811" s="13">
        <f>COUNTIFS($G$3:G811,'تقرير استهلاك خامات'!$D$4)</f>
        <v>2</v>
      </c>
      <c r="C811" s="13">
        <f>COUNTIFS($F$3:F811,'تقرير منتج تام'!$E$4)</f>
        <v>10</v>
      </c>
      <c r="D811" s="37"/>
      <c r="E811" s="38"/>
      <c r="F811" s="42"/>
      <c r="G811" s="39"/>
      <c r="H811" s="40"/>
      <c r="I811" s="107" t="str">
        <f>IF(G811="","",_xlfn.IFNA(VLOOKUP(G811,'سجل المشتريات'!F:N,8,0),"غير مسجلة في المشتريات"))</f>
        <v/>
      </c>
      <c r="J811" s="26" t="str">
        <f>_xlfn.IFNA(VLOOKUP(F811,الاوردرات!$B$1:$C$600,2,0),"")</f>
        <v/>
      </c>
      <c r="K811" s="52"/>
      <c r="M811" s="105" t="str">
        <f>IF(G811="","",_xlfn.IFNA((VLOOKUP(G811,help!L:M,2,0))*H811,_xlfn.IFNA((VLOOKUP(G811,help!P:Q,2,0))*H811,"غير مسجلة في المشتريات")))</f>
        <v/>
      </c>
    </row>
    <row r="812" spans="2:13" hidden="1" x14ac:dyDescent="0.25">
      <c r="B812" s="13">
        <f>COUNTIFS($G$3:G812,'تقرير استهلاك خامات'!$D$4)</f>
        <v>2</v>
      </c>
      <c r="C812" s="13">
        <f>COUNTIFS($F$3:F812,'تقرير منتج تام'!$E$4)</f>
        <v>10</v>
      </c>
      <c r="D812" s="37"/>
      <c r="E812" s="38"/>
      <c r="F812" s="42"/>
      <c r="G812" s="39"/>
      <c r="H812" s="40"/>
      <c r="I812" s="107" t="str">
        <f>IF(G812="","",_xlfn.IFNA(VLOOKUP(G812,'سجل المشتريات'!F:N,8,0),"غير مسجلة في المشتريات"))</f>
        <v/>
      </c>
      <c r="J812" s="26" t="str">
        <f>_xlfn.IFNA(VLOOKUP(F812,الاوردرات!$B$1:$C$600,2,0),"")</f>
        <v/>
      </c>
      <c r="K812" s="52"/>
      <c r="M812" s="105" t="str">
        <f>IF(G812="","",_xlfn.IFNA((VLOOKUP(G812,help!L:M,2,0))*H812,_xlfn.IFNA((VLOOKUP(G812,help!P:Q,2,0))*H812,"غير مسجلة في المشتريات")))</f>
        <v/>
      </c>
    </row>
    <row r="813" spans="2:13" hidden="1" x14ac:dyDescent="0.25">
      <c r="B813" s="13">
        <f>COUNTIFS($G$3:G813,'تقرير استهلاك خامات'!$D$4)</f>
        <v>2</v>
      </c>
      <c r="C813" s="13">
        <f>COUNTIFS($F$3:F813,'تقرير منتج تام'!$E$4)</f>
        <v>10</v>
      </c>
      <c r="D813" s="37"/>
      <c r="E813" s="38"/>
      <c r="F813" s="42"/>
      <c r="G813" s="39"/>
      <c r="H813" s="40"/>
      <c r="I813" s="107" t="str">
        <f>IF(G813="","",_xlfn.IFNA(VLOOKUP(G813,'سجل المشتريات'!F:N,8,0),"غير مسجلة في المشتريات"))</f>
        <v/>
      </c>
      <c r="J813" s="26" t="str">
        <f>_xlfn.IFNA(VLOOKUP(F813,الاوردرات!$B$1:$C$600,2,0),"")</f>
        <v/>
      </c>
      <c r="K813" s="52"/>
      <c r="M813" s="105" t="str">
        <f>IF(G813="","",_xlfn.IFNA((VLOOKUP(G813,help!L:M,2,0))*H813,_xlfn.IFNA((VLOOKUP(G813,help!P:Q,2,0))*H813,"غير مسجلة في المشتريات")))</f>
        <v/>
      </c>
    </row>
    <row r="814" spans="2:13" hidden="1" x14ac:dyDescent="0.25">
      <c r="B814" s="13">
        <f>COUNTIFS($G$3:G814,'تقرير استهلاك خامات'!$D$4)</f>
        <v>2</v>
      </c>
      <c r="C814" s="13">
        <f>COUNTIFS($F$3:F814,'تقرير منتج تام'!$E$4)</f>
        <v>10</v>
      </c>
      <c r="D814" s="37"/>
      <c r="E814" s="38"/>
      <c r="F814" s="42"/>
      <c r="G814" s="39"/>
      <c r="H814" s="40"/>
      <c r="I814" s="107" t="str">
        <f>IF(G814="","",_xlfn.IFNA(VLOOKUP(G814,'سجل المشتريات'!F:N,8,0),"غير مسجلة في المشتريات"))</f>
        <v/>
      </c>
      <c r="J814" s="26" t="str">
        <f>_xlfn.IFNA(VLOOKUP(F814,الاوردرات!$B$1:$C$600,2,0),"")</f>
        <v/>
      </c>
      <c r="K814" s="52"/>
      <c r="M814" s="105" t="str">
        <f>IF(G814="","",_xlfn.IFNA((VLOOKUP(G814,help!L:M,2,0))*H814,_xlfn.IFNA((VLOOKUP(G814,help!P:Q,2,0))*H814,"غير مسجلة في المشتريات")))</f>
        <v/>
      </c>
    </row>
    <row r="815" spans="2:13" hidden="1" x14ac:dyDescent="0.25">
      <c r="B815" s="13">
        <f>COUNTIFS($G$3:G815,'تقرير استهلاك خامات'!$D$4)</f>
        <v>2</v>
      </c>
      <c r="C815" s="13">
        <f>COUNTIFS($F$3:F815,'تقرير منتج تام'!$E$4)</f>
        <v>10</v>
      </c>
      <c r="D815" s="37"/>
      <c r="E815" s="38"/>
      <c r="F815" s="42"/>
      <c r="G815" s="39"/>
      <c r="H815" s="40"/>
      <c r="I815" s="107" t="str">
        <f>IF(G815="","",_xlfn.IFNA(VLOOKUP(G815,'سجل المشتريات'!F:N,8,0),"غير مسجلة في المشتريات"))</f>
        <v/>
      </c>
      <c r="J815" s="26" t="str">
        <f>_xlfn.IFNA(VLOOKUP(F815,الاوردرات!$B$1:$C$600,2,0),"")</f>
        <v/>
      </c>
      <c r="K815" s="52"/>
      <c r="M815" s="105" t="str">
        <f>IF(G815="","",_xlfn.IFNA((VLOOKUP(G815,help!L:M,2,0))*H815,_xlfn.IFNA((VLOOKUP(G815,help!P:Q,2,0))*H815,"غير مسجلة في المشتريات")))</f>
        <v/>
      </c>
    </row>
    <row r="816" spans="2:13" hidden="1" x14ac:dyDescent="0.25">
      <c r="B816" s="13">
        <f>COUNTIFS($G$3:G816,'تقرير استهلاك خامات'!$D$4)</f>
        <v>2</v>
      </c>
      <c r="C816" s="13">
        <f>COUNTIFS($F$3:F816,'تقرير منتج تام'!$E$4)</f>
        <v>10</v>
      </c>
      <c r="D816" s="37"/>
      <c r="E816" s="38"/>
      <c r="F816" s="42"/>
      <c r="G816" s="39"/>
      <c r="H816" s="40"/>
      <c r="I816" s="107" t="str">
        <f>IF(G816="","",_xlfn.IFNA(VLOOKUP(G816,'سجل المشتريات'!F:N,8,0),"غير مسجلة في المشتريات"))</f>
        <v/>
      </c>
      <c r="J816" s="26" t="str">
        <f>_xlfn.IFNA(VLOOKUP(F816,الاوردرات!$B$1:$C$600,2,0),"")</f>
        <v/>
      </c>
      <c r="K816" s="52"/>
      <c r="M816" s="105" t="str">
        <f>IF(G816="","",_xlfn.IFNA((VLOOKUP(G816,help!L:M,2,0))*H816,_xlfn.IFNA((VLOOKUP(G816,help!P:Q,2,0))*H816,"غير مسجلة في المشتريات")))</f>
        <v/>
      </c>
    </row>
    <row r="817" spans="2:13" hidden="1" x14ac:dyDescent="0.25">
      <c r="B817" s="13">
        <f>COUNTIFS($G$3:G817,'تقرير استهلاك خامات'!$D$4)</f>
        <v>2</v>
      </c>
      <c r="C817" s="13">
        <f>COUNTIFS($F$3:F817,'تقرير منتج تام'!$E$4)</f>
        <v>10</v>
      </c>
      <c r="D817" s="37"/>
      <c r="E817" s="38"/>
      <c r="F817" s="42"/>
      <c r="G817" s="39"/>
      <c r="H817" s="40"/>
      <c r="I817" s="107" t="str">
        <f>IF(G817="","",_xlfn.IFNA(VLOOKUP(G817,'سجل المشتريات'!F:N,8,0),"غير مسجلة في المشتريات"))</f>
        <v/>
      </c>
      <c r="J817" s="26" t="str">
        <f>_xlfn.IFNA(VLOOKUP(F817,الاوردرات!$B$1:$C$600,2,0),"")</f>
        <v/>
      </c>
      <c r="K817" s="52"/>
      <c r="M817" s="105" t="str">
        <f>IF(G817="","",_xlfn.IFNA((VLOOKUP(G817,help!L:M,2,0))*H817,_xlfn.IFNA((VLOOKUP(G817,help!P:Q,2,0))*H817,"غير مسجلة في المشتريات")))</f>
        <v/>
      </c>
    </row>
    <row r="818" spans="2:13" hidden="1" x14ac:dyDescent="0.25">
      <c r="B818" s="13">
        <f>COUNTIFS($G$3:G818,'تقرير استهلاك خامات'!$D$4)</f>
        <v>2</v>
      </c>
      <c r="C818" s="13">
        <f>COUNTIFS($F$3:F818,'تقرير منتج تام'!$E$4)</f>
        <v>10</v>
      </c>
      <c r="D818" s="37"/>
      <c r="E818" s="38"/>
      <c r="F818" s="42"/>
      <c r="G818" s="39"/>
      <c r="H818" s="40"/>
      <c r="I818" s="107" t="str">
        <f>IF(G818="","",_xlfn.IFNA(VLOOKUP(G818,'سجل المشتريات'!F:N,8,0),"غير مسجلة في المشتريات"))</f>
        <v/>
      </c>
      <c r="J818" s="26" t="str">
        <f>_xlfn.IFNA(VLOOKUP(F818,الاوردرات!$B$1:$C$600,2,0),"")</f>
        <v/>
      </c>
      <c r="K818" s="52"/>
      <c r="M818" s="105" t="str">
        <f>IF(G818="","",_xlfn.IFNA((VLOOKUP(G818,help!L:M,2,0))*H818,_xlfn.IFNA((VLOOKUP(G818,help!P:Q,2,0))*H818,"غير مسجلة في المشتريات")))</f>
        <v/>
      </c>
    </row>
    <row r="819" spans="2:13" hidden="1" x14ac:dyDescent="0.25">
      <c r="B819" s="13">
        <f>COUNTIFS($G$3:G819,'تقرير استهلاك خامات'!$D$4)</f>
        <v>2</v>
      </c>
      <c r="C819" s="13">
        <f>COUNTIFS($F$3:F819,'تقرير منتج تام'!$E$4)</f>
        <v>10</v>
      </c>
      <c r="D819" s="37"/>
      <c r="E819" s="38"/>
      <c r="F819" s="42"/>
      <c r="G819" s="39"/>
      <c r="H819" s="40"/>
      <c r="I819" s="107" t="str">
        <f>IF(G819="","",_xlfn.IFNA(VLOOKUP(G819,'سجل المشتريات'!F:N,8,0),"غير مسجلة في المشتريات"))</f>
        <v/>
      </c>
      <c r="J819" s="26" t="str">
        <f>_xlfn.IFNA(VLOOKUP(F819,الاوردرات!$B$1:$C$600,2,0),"")</f>
        <v/>
      </c>
      <c r="K819" s="52"/>
      <c r="M819" s="105" t="str">
        <f>IF(G819="","",_xlfn.IFNA((VLOOKUP(G819,help!L:M,2,0))*H819,_xlfn.IFNA((VLOOKUP(G819,help!P:Q,2,0))*H819,"غير مسجلة في المشتريات")))</f>
        <v/>
      </c>
    </row>
    <row r="820" spans="2:13" hidden="1" x14ac:dyDescent="0.25">
      <c r="B820" s="13">
        <f>COUNTIFS($G$3:G820,'تقرير استهلاك خامات'!$D$4)</f>
        <v>2</v>
      </c>
      <c r="C820" s="13">
        <f>COUNTIFS($F$3:F820,'تقرير منتج تام'!$E$4)</f>
        <v>10</v>
      </c>
      <c r="D820" s="37"/>
      <c r="E820" s="38"/>
      <c r="F820" s="42"/>
      <c r="G820" s="39"/>
      <c r="H820" s="40"/>
      <c r="I820" s="107" t="str">
        <f>IF(G820="","",_xlfn.IFNA(VLOOKUP(G820,'سجل المشتريات'!F:N,8,0),"غير مسجلة في المشتريات"))</f>
        <v/>
      </c>
      <c r="J820" s="26" t="str">
        <f>_xlfn.IFNA(VLOOKUP(F820,الاوردرات!$B$1:$C$600,2,0),"")</f>
        <v/>
      </c>
      <c r="K820" s="52"/>
      <c r="M820" s="105" t="str">
        <f>IF(G820="","",_xlfn.IFNA((VLOOKUP(G820,help!L:M,2,0))*H820,_xlfn.IFNA((VLOOKUP(G820,help!P:Q,2,0))*H820,"غير مسجلة في المشتريات")))</f>
        <v/>
      </c>
    </row>
    <row r="821" spans="2:13" hidden="1" x14ac:dyDescent="0.25">
      <c r="B821" s="13">
        <f>COUNTIFS($G$3:G821,'تقرير استهلاك خامات'!$D$4)</f>
        <v>2</v>
      </c>
      <c r="C821" s="13">
        <f>COUNTIFS($F$3:F821,'تقرير منتج تام'!$E$4)</f>
        <v>10</v>
      </c>
      <c r="D821" s="37"/>
      <c r="E821" s="38"/>
      <c r="F821" s="42"/>
      <c r="G821" s="39"/>
      <c r="H821" s="40"/>
      <c r="I821" s="107" t="str">
        <f>IF(G821="","",_xlfn.IFNA(VLOOKUP(G821,'سجل المشتريات'!F:N,8,0),"غير مسجلة في المشتريات"))</f>
        <v/>
      </c>
      <c r="J821" s="26" t="str">
        <f>_xlfn.IFNA(VLOOKUP(F821,الاوردرات!$B$1:$C$600,2,0),"")</f>
        <v/>
      </c>
      <c r="K821" s="52"/>
      <c r="M821" s="105" t="str">
        <f>IF(G821="","",_xlfn.IFNA((VLOOKUP(G821,help!L:M,2,0))*H821,_xlfn.IFNA((VLOOKUP(G821,help!P:Q,2,0))*H821,"غير مسجلة في المشتريات")))</f>
        <v/>
      </c>
    </row>
    <row r="822" spans="2:13" hidden="1" x14ac:dyDescent="0.25">
      <c r="B822" s="13">
        <f>COUNTIFS($G$3:G822,'تقرير استهلاك خامات'!$D$4)</f>
        <v>2</v>
      </c>
      <c r="C822" s="13">
        <f>COUNTIFS($F$3:F822,'تقرير منتج تام'!$E$4)</f>
        <v>10</v>
      </c>
      <c r="D822" s="37"/>
      <c r="E822" s="38"/>
      <c r="F822" s="42"/>
      <c r="G822" s="39"/>
      <c r="H822" s="40"/>
      <c r="I822" s="107" t="str">
        <f>IF(G822="","",_xlfn.IFNA(VLOOKUP(G822,'سجل المشتريات'!F:N,8,0),"غير مسجلة في المشتريات"))</f>
        <v/>
      </c>
      <c r="J822" s="26" t="str">
        <f>_xlfn.IFNA(VLOOKUP(F822,الاوردرات!$B$1:$C$600,2,0),"")</f>
        <v/>
      </c>
      <c r="K822" s="52"/>
      <c r="M822" s="105" t="str">
        <f>IF(G822="","",_xlfn.IFNA((VLOOKUP(G822,help!L:M,2,0))*H822,_xlfn.IFNA((VLOOKUP(G822,help!P:Q,2,0))*H822,"غير مسجلة في المشتريات")))</f>
        <v/>
      </c>
    </row>
    <row r="823" spans="2:13" hidden="1" x14ac:dyDescent="0.25">
      <c r="B823" s="13">
        <f>COUNTIFS($G$3:G823,'تقرير استهلاك خامات'!$D$4)</f>
        <v>2</v>
      </c>
      <c r="C823" s="13">
        <f>COUNTIFS($F$3:F823,'تقرير منتج تام'!$E$4)</f>
        <v>10</v>
      </c>
      <c r="D823" s="37"/>
      <c r="E823" s="38"/>
      <c r="F823" s="42"/>
      <c r="G823" s="39"/>
      <c r="H823" s="40"/>
      <c r="I823" s="107" t="str">
        <f>IF(G823="","",_xlfn.IFNA(VLOOKUP(G823,'سجل المشتريات'!F:N,8,0),"غير مسجلة في المشتريات"))</f>
        <v/>
      </c>
      <c r="J823" s="26" t="str">
        <f>_xlfn.IFNA(VLOOKUP(F823,الاوردرات!$B$1:$C$600,2,0),"")</f>
        <v/>
      </c>
      <c r="K823" s="52"/>
      <c r="M823" s="105" t="str">
        <f>IF(G823="","",_xlfn.IFNA((VLOOKUP(G823,help!L:M,2,0))*H823,_xlfn.IFNA((VLOOKUP(G823,help!P:Q,2,0))*H823,"غير مسجلة في المشتريات")))</f>
        <v/>
      </c>
    </row>
    <row r="824" spans="2:13" hidden="1" x14ac:dyDescent="0.25">
      <c r="B824" s="13">
        <f>COUNTIFS($G$3:G824,'تقرير استهلاك خامات'!$D$4)</f>
        <v>2</v>
      </c>
      <c r="C824" s="13">
        <f>COUNTIFS($F$3:F824,'تقرير منتج تام'!$E$4)</f>
        <v>10</v>
      </c>
      <c r="D824" s="37"/>
      <c r="E824" s="38"/>
      <c r="F824" s="37"/>
      <c r="G824" s="39"/>
      <c r="H824" s="40"/>
      <c r="I824" s="107" t="str">
        <f>IF(G824="","",_xlfn.IFNA(VLOOKUP(G824,'سجل المشتريات'!F:N,8,0),"غير مسجلة في المشتريات"))</f>
        <v/>
      </c>
      <c r="J824" s="26" t="str">
        <f>_xlfn.IFNA(VLOOKUP(F824,الاوردرات!$B$1:$C$600,2,0),"")</f>
        <v/>
      </c>
      <c r="K824" s="52"/>
      <c r="M824" s="105" t="str">
        <f>IF(G824="","",_xlfn.IFNA((VLOOKUP(G824,help!L:M,2,0))*H824,_xlfn.IFNA((VLOOKUP(G824,help!P:Q,2,0))*H824,"غير مسجلة في المشتريات")))</f>
        <v/>
      </c>
    </row>
    <row r="825" spans="2:13" hidden="1" x14ac:dyDescent="0.25">
      <c r="B825" s="13">
        <f>COUNTIFS($G$3:G825,'تقرير استهلاك خامات'!$D$4)</f>
        <v>2</v>
      </c>
      <c r="C825" s="13">
        <f>COUNTIFS($F$3:F825,'تقرير منتج تام'!$E$4)</f>
        <v>10</v>
      </c>
      <c r="D825" s="37"/>
      <c r="E825" s="38"/>
      <c r="F825" s="37"/>
      <c r="G825" s="39"/>
      <c r="H825" s="40"/>
      <c r="I825" s="107" t="str">
        <f>IF(G825="","",_xlfn.IFNA(VLOOKUP(G825,'سجل المشتريات'!F:N,8,0),"غير مسجلة في المشتريات"))</f>
        <v/>
      </c>
      <c r="J825" s="26" t="str">
        <f>_xlfn.IFNA(VLOOKUP(F825,الاوردرات!$B$1:$C$600,2,0),"")</f>
        <v/>
      </c>
      <c r="K825" s="52"/>
      <c r="M825" s="105" t="str">
        <f>IF(G825="","",_xlfn.IFNA((VLOOKUP(G825,help!L:M,2,0))*H825,_xlfn.IFNA((VLOOKUP(G825,help!P:Q,2,0))*H825,"غير مسجلة في المشتريات")))</f>
        <v/>
      </c>
    </row>
    <row r="826" spans="2:13" hidden="1" x14ac:dyDescent="0.25">
      <c r="B826" s="13">
        <f>COUNTIFS($G$3:G826,'تقرير استهلاك خامات'!$D$4)</f>
        <v>2</v>
      </c>
      <c r="C826" s="13">
        <f>COUNTIFS($F$3:F826,'تقرير منتج تام'!$E$4)</f>
        <v>10</v>
      </c>
      <c r="D826" s="37"/>
      <c r="E826" s="38"/>
      <c r="F826" s="37"/>
      <c r="G826" s="39"/>
      <c r="H826" s="40"/>
      <c r="I826" s="107" t="str">
        <f>IF(G826="","",_xlfn.IFNA(VLOOKUP(G826,'سجل المشتريات'!F:N,8,0),"غير مسجلة في المشتريات"))</f>
        <v/>
      </c>
      <c r="J826" s="26" t="str">
        <f>_xlfn.IFNA(VLOOKUP(F826,الاوردرات!$B$1:$C$600,2,0),"")</f>
        <v/>
      </c>
      <c r="K826" s="52"/>
      <c r="M826" s="105" t="str">
        <f>IF(G826="","",_xlfn.IFNA((VLOOKUP(G826,help!L:M,2,0))*H826,_xlfn.IFNA((VLOOKUP(G826,help!P:Q,2,0))*H826,"غير مسجلة في المشتريات")))</f>
        <v/>
      </c>
    </row>
    <row r="827" spans="2:13" hidden="1" x14ac:dyDescent="0.25">
      <c r="B827" s="13">
        <f>COUNTIFS($G$3:G827,'تقرير استهلاك خامات'!$D$4)</f>
        <v>2</v>
      </c>
      <c r="C827" s="13">
        <f>COUNTIFS($F$3:F827,'تقرير منتج تام'!$E$4)</f>
        <v>10</v>
      </c>
      <c r="D827" s="37"/>
      <c r="E827" s="38"/>
      <c r="F827" s="37"/>
      <c r="G827" s="39"/>
      <c r="H827" s="40"/>
      <c r="I827" s="107" t="str">
        <f>IF(G827="","",_xlfn.IFNA(VLOOKUP(G827,'سجل المشتريات'!F:N,8,0),"غير مسجلة في المشتريات"))</f>
        <v/>
      </c>
      <c r="J827" s="26" t="str">
        <f>_xlfn.IFNA(VLOOKUP(F827,الاوردرات!$B$1:$C$600,2,0),"")</f>
        <v/>
      </c>
      <c r="K827" s="52"/>
      <c r="M827" s="105" t="str">
        <f>IF(G827="","",_xlfn.IFNA((VLOOKUP(G827,help!L:M,2,0))*H827,_xlfn.IFNA((VLOOKUP(G827,help!P:Q,2,0))*H827,"غير مسجلة في المشتريات")))</f>
        <v/>
      </c>
    </row>
    <row r="828" spans="2:13" hidden="1" x14ac:dyDescent="0.25">
      <c r="B828" s="13">
        <f>COUNTIFS($G$3:G828,'تقرير استهلاك خامات'!$D$4)</f>
        <v>2</v>
      </c>
      <c r="C828" s="13">
        <f>COUNTIFS($F$3:F828,'تقرير منتج تام'!$E$4)</f>
        <v>10</v>
      </c>
      <c r="D828" s="37"/>
      <c r="E828" s="38"/>
      <c r="F828" s="37"/>
      <c r="G828" s="39"/>
      <c r="H828" s="40"/>
      <c r="I828" s="107" t="str">
        <f>IF(G828="","",_xlfn.IFNA(VLOOKUP(G828,'سجل المشتريات'!F:N,8,0),"غير مسجلة في المشتريات"))</f>
        <v/>
      </c>
      <c r="J828" s="26" t="str">
        <f>_xlfn.IFNA(VLOOKUP(F828,الاوردرات!$B$1:$C$600,2,0),"")</f>
        <v/>
      </c>
      <c r="K828" s="52"/>
      <c r="M828" s="105" t="str">
        <f>IF(G828="","",_xlfn.IFNA((VLOOKUP(G828,help!L:M,2,0))*H828,_xlfn.IFNA((VLOOKUP(G828,help!P:Q,2,0))*H828,"غير مسجلة في المشتريات")))</f>
        <v/>
      </c>
    </row>
    <row r="829" spans="2:13" hidden="1" x14ac:dyDescent="0.25">
      <c r="B829" s="13">
        <f>COUNTIFS($G$3:G829,'تقرير استهلاك خامات'!$D$4)</f>
        <v>2</v>
      </c>
      <c r="C829" s="13">
        <f>COUNTIFS($F$3:F829,'تقرير منتج تام'!$E$4)</f>
        <v>10</v>
      </c>
      <c r="D829" s="37"/>
      <c r="E829" s="38"/>
      <c r="F829" s="43"/>
      <c r="G829" s="39"/>
      <c r="H829" s="40"/>
      <c r="I829" s="107" t="str">
        <f>IF(G829="","",_xlfn.IFNA(VLOOKUP(G829,'سجل المشتريات'!F:N,8,0),"غير مسجلة في المشتريات"))</f>
        <v/>
      </c>
      <c r="J829" s="26" t="str">
        <f>_xlfn.IFNA(VLOOKUP(F829,الاوردرات!$B$1:$C$600,2,0),"")</f>
        <v/>
      </c>
      <c r="K829" s="52"/>
      <c r="M829" s="105" t="str">
        <f>IF(G829="","",_xlfn.IFNA((VLOOKUP(G829,help!L:M,2,0))*H829,_xlfn.IFNA((VLOOKUP(G829,help!P:Q,2,0))*H829,"غير مسجلة في المشتريات")))</f>
        <v/>
      </c>
    </row>
    <row r="830" spans="2:13" hidden="1" x14ac:dyDescent="0.25">
      <c r="B830" s="13">
        <f>COUNTIFS($G$3:G830,'تقرير استهلاك خامات'!$D$4)</f>
        <v>2</v>
      </c>
      <c r="C830" s="13">
        <f>COUNTIFS($F$3:F830,'تقرير منتج تام'!$E$4)</f>
        <v>10</v>
      </c>
      <c r="D830" s="37"/>
      <c r="E830" s="38"/>
      <c r="F830" s="43"/>
      <c r="G830" s="39"/>
      <c r="H830" s="40"/>
      <c r="I830" s="107" t="str">
        <f>IF(G830="","",_xlfn.IFNA(VLOOKUP(G830,'سجل المشتريات'!F:N,8,0),"غير مسجلة في المشتريات"))</f>
        <v/>
      </c>
      <c r="J830" s="26" t="str">
        <f>_xlfn.IFNA(VLOOKUP(F830,الاوردرات!$B$1:$C$600,2,0),"")</f>
        <v/>
      </c>
      <c r="K830" s="52"/>
      <c r="M830" s="105" t="str">
        <f>IF(G830="","",_xlfn.IFNA((VLOOKUP(G830,help!L:M,2,0))*H830,_xlfn.IFNA((VLOOKUP(G830,help!P:Q,2,0))*H830,"غير مسجلة في المشتريات")))</f>
        <v/>
      </c>
    </row>
    <row r="831" spans="2:13" hidden="1" x14ac:dyDescent="0.25">
      <c r="B831" s="13">
        <f>COUNTIFS($G$3:G831,'تقرير استهلاك خامات'!$D$4)</f>
        <v>2</v>
      </c>
      <c r="C831" s="13">
        <f>COUNTIFS($F$3:F831,'تقرير منتج تام'!$E$4)</f>
        <v>10</v>
      </c>
      <c r="D831" s="37"/>
      <c r="E831" s="38"/>
      <c r="F831" s="43"/>
      <c r="G831" s="39"/>
      <c r="H831" s="40"/>
      <c r="I831" s="107" t="str">
        <f>IF(G831="","",_xlfn.IFNA(VLOOKUP(G831,'سجل المشتريات'!F:N,8,0),"غير مسجلة في المشتريات"))</f>
        <v/>
      </c>
      <c r="J831" s="26" t="str">
        <f>_xlfn.IFNA(VLOOKUP(F831,الاوردرات!$B$1:$C$600,2,0),"")</f>
        <v/>
      </c>
      <c r="K831" s="52"/>
      <c r="M831" s="105" t="str">
        <f>IF(G831="","",_xlfn.IFNA((VLOOKUP(G831,help!L:M,2,0))*H831,_xlfn.IFNA((VLOOKUP(G831,help!P:Q,2,0))*H831,"غير مسجلة في المشتريات")))</f>
        <v/>
      </c>
    </row>
    <row r="832" spans="2:13" hidden="1" x14ac:dyDescent="0.25">
      <c r="B832" s="13">
        <f>COUNTIFS($G$3:G832,'تقرير استهلاك خامات'!$D$4)</f>
        <v>2</v>
      </c>
      <c r="C832" s="13">
        <f>COUNTIFS($F$3:F832,'تقرير منتج تام'!$E$4)</f>
        <v>10</v>
      </c>
      <c r="D832" s="37"/>
      <c r="E832" s="38"/>
      <c r="F832" s="43"/>
      <c r="G832" s="39"/>
      <c r="H832" s="40"/>
      <c r="I832" s="107" t="str">
        <f>IF(G832="","",_xlfn.IFNA(VLOOKUP(G832,'سجل المشتريات'!F:N,8,0),"غير مسجلة في المشتريات"))</f>
        <v/>
      </c>
      <c r="J832" s="26" t="str">
        <f>_xlfn.IFNA(VLOOKUP(F832,الاوردرات!$B$1:$C$600,2,0),"")</f>
        <v/>
      </c>
      <c r="K832" s="52"/>
      <c r="M832" s="105" t="str">
        <f>IF(G832="","",_xlfn.IFNA((VLOOKUP(G832,help!L:M,2,0))*H832,_xlfn.IFNA((VLOOKUP(G832,help!P:Q,2,0))*H832,"غير مسجلة في المشتريات")))</f>
        <v/>
      </c>
    </row>
    <row r="833" spans="2:13" hidden="1" x14ac:dyDescent="0.25">
      <c r="B833" s="13">
        <f>COUNTIFS($G$3:G833,'تقرير استهلاك خامات'!$D$4)</f>
        <v>2</v>
      </c>
      <c r="C833" s="13">
        <f>COUNTIFS($F$3:F833,'تقرير منتج تام'!$E$4)</f>
        <v>10</v>
      </c>
      <c r="D833" s="37"/>
      <c r="E833" s="38"/>
      <c r="F833" s="43"/>
      <c r="G833" s="39"/>
      <c r="H833" s="40"/>
      <c r="I833" s="107" t="str">
        <f>IF(G833="","",_xlfn.IFNA(VLOOKUP(G833,'سجل المشتريات'!F:N,8,0),"غير مسجلة في المشتريات"))</f>
        <v/>
      </c>
      <c r="J833" s="26" t="str">
        <f>_xlfn.IFNA(VLOOKUP(F833,الاوردرات!$B$1:$C$600,2,0),"")</f>
        <v/>
      </c>
      <c r="K833" s="52"/>
      <c r="M833" s="105" t="str">
        <f>IF(G833="","",_xlfn.IFNA((VLOOKUP(G833,help!L:M,2,0))*H833,_xlfn.IFNA((VLOOKUP(G833,help!P:Q,2,0))*H833,"غير مسجلة في المشتريات")))</f>
        <v/>
      </c>
    </row>
    <row r="834" spans="2:13" hidden="1" x14ac:dyDescent="0.25">
      <c r="B834" s="13">
        <f>COUNTIFS($G$3:G834,'تقرير استهلاك خامات'!$D$4)</f>
        <v>2</v>
      </c>
      <c r="C834" s="13">
        <f>COUNTIFS($F$3:F834,'تقرير منتج تام'!$E$4)</f>
        <v>10</v>
      </c>
      <c r="D834" s="37"/>
      <c r="E834" s="38"/>
      <c r="F834" s="43"/>
      <c r="G834" s="39"/>
      <c r="H834" s="40"/>
      <c r="I834" s="107" t="str">
        <f>IF(G834="","",_xlfn.IFNA(VLOOKUP(G834,'سجل المشتريات'!F:N,8,0),"غير مسجلة في المشتريات"))</f>
        <v/>
      </c>
      <c r="J834" s="26" t="str">
        <f>_xlfn.IFNA(VLOOKUP(F834,الاوردرات!$B$1:$C$600,2,0),"")</f>
        <v/>
      </c>
      <c r="K834" s="52"/>
      <c r="M834" s="105" t="str">
        <f>IF(G834="","",_xlfn.IFNA((VLOOKUP(G834,help!L:M,2,0))*H834,_xlfn.IFNA((VLOOKUP(G834,help!P:Q,2,0))*H834,"غير مسجلة في المشتريات")))</f>
        <v/>
      </c>
    </row>
    <row r="835" spans="2:13" hidden="1" x14ac:dyDescent="0.25">
      <c r="B835" s="13">
        <f>COUNTIFS($G$3:G835,'تقرير استهلاك خامات'!$D$4)</f>
        <v>2</v>
      </c>
      <c r="C835" s="13">
        <f>COUNTIFS($F$3:F835,'تقرير منتج تام'!$E$4)</f>
        <v>10</v>
      </c>
      <c r="D835" s="37"/>
      <c r="E835" s="38"/>
      <c r="F835" s="37"/>
      <c r="G835" s="39"/>
      <c r="H835" s="40"/>
      <c r="I835" s="107" t="str">
        <f>IF(G835="","",_xlfn.IFNA(VLOOKUP(G835,'سجل المشتريات'!F:N,8,0),"غير مسجلة في المشتريات"))</f>
        <v/>
      </c>
      <c r="J835" s="26" t="str">
        <f>_xlfn.IFNA(VLOOKUP(F835,الاوردرات!$B$1:$C$600,2,0),"")</f>
        <v/>
      </c>
      <c r="K835" s="52"/>
      <c r="M835" s="105" t="str">
        <f>IF(G835="","",_xlfn.IFNA((VLOOKUP(G835,help!L:M,2,0))*H835,_xlfn.IFNA((VLOOKUP(G835,help!P:Q,2,0))*H835,"غير مسجلة في المشتريات")))</f>
        <v/>
      </c>
    </row>
    <row r="836" spans="2:13" hidden="1" x14ac:dyDescent="0.25">
      <c r="B836" s="13">
        <f>COUNTIFS($G$3:G836,'تقرير استهلاك خامات'!$D$4)</f>
        <v>2</v>
      </c>
      <c r="C836" s="13">
        <f>COUNTIFS($F$3:F836,'تقرير منتج تام'!$E$4)</f>
        <v>10</v>
      </c>
      <c r="D836" s="37"/>
      <c r="E836" s="38"/>
      <c r="F836" s="37"/>
      <c r="G836" s="39"/>
      <c r="H836" s="40"/>
      <c r="I836" s="107" t="str">
        <f>IF(G836="","",_xlfn.IFNA(VLOOKUP(G836,'سجل المشتريات'!F:N,8,0),"غير مسجلة في المشتريات"))</f>
        <v/>
      </c>
      <c r="J836" s="26" t="str">
        <f>_xlfn.IFNA(VLOOKUP(F836,الاوردرات!$B$1:$C$600,2,0),"")</f>
        <v/>
      </c>
      <c r="K836" s="52"/>
      <c r="M836" s="105" t="str">
        <f>IF(G836="","",_xlfn.IFNA((VLOOKUP(G836,help!L:M,2,0))*H836,_xlfn.IFNA((VLOOKUP(G836,help!P:Q,2,0))*H836,"غير مسجلة في المشتريات")))</f>
        <v/>
      </c>
    </row>
    <row r="837" spans="2:13" hidden="1" x14ac:dyDescent="0.25">
      <c r="B837" s="13">
        <f>COUNTIFS($G$3:G837,'تقرير استهلاك خامات'!$D$4)</f>
        <v>2</v>
      </c>
      <c r="C837" s="13">
        <f>COUNTIFS($F$3:F837,'تقرير منتج تام'!$E$4)</f>
        <v>10</v>
      </c>
      <c r="D837" s="37"/>
      <c r="E837" s="38"/>
      <c r="F837" s="37"/>
      <c r="G837" s="39"/>
      <c r="H837" s="40"/>
      <c r="I837" s="107" t="str">
        <f>IF(G837="","",_xlfn.IFNA(VLOOKUP(G837,'سجل المشتريات'!F:N,8,0),"غير مسجلة في المشتريات"))</f>
        <v/>
      </c>
      <c r="J837" s="26" t="str">
        <f>_xlfn.IFNA(VLOOKUP(F837,الاوردرات!$B$1:$C$600,2,0),"")</f>
        <v/>
      </c>
      <c r="K837" s="52"/>
      <c r="M837" s="105" t="str">
        <f>IF(G837="","",_xlfn.IFNA((VLOOKUP(G837,help!L:M,2,0))*H837,_xlfn.IFNA((VLOOKUP(G837,help!P:Q,2,0))*H837,"غير مسجلة في المشتريات")))</f>
        <v/>
      </c>
    </row>
    <row r="838" spans="2:13" hidden="1" x14ac:dyDescent="0.25">
      <c r="B838" s="13">
        <f>COUNTIFS($G$3:G838,'تقرير استهلاك خامات'!$D$4)</f>
        <v>2</v>
      </c>
      <c r="C838" s="13">
        <f>COUNTIFS($F$3:F838,'تقرير منتج تام'!$E$4)</f>
        <v>10</v>
      </c>
      <c r="D838" s="37"/>
      <c r="E838" s="38"/>
      <c r="F838" s="37"/>
      <c r="G838" s="39"/>
      <c r="H838" s="40"/>
      <c r="I838" s="107" t="str">
        <f>IF(G838="","",_xlfn.IFNA(VLOOKUP(G838,'سجل المشتريات'!F:N,8,0),"غير مسجلة في المشتريات"))</f>
        <v/>
      </c>
      <c r="J838" s="26" t="str">
        <f>_xlfn.IFNA(VLOOKUP(F838,الاوردرات!$B$1:$C$600,2,0),"")</f>
        <v/>
      </c>
      <c r="K838" s="52"/>
      <c r="M838" s="105" t="str">
        <f>IF(G838="","",_xlfn.IFNA((VLOOKUP(G838,help!L:M,2,0))*H838,_xlfn.IFNA((VLOOKUP(G838,help!P:Q,2,0))*H838,"غير مسجلة في المشتريات")))</f>
        <v/>
      </c>
    </row>
    <row r="839" spans="2:13" hidden="1" x14ac:dyDescent="0.25">
      <c r="B839" s="13">
        <f>COUNTIFS($G$3:G839,'تقرير استهلاك خامات'!$D$4)</f>
        <v>2</v>
      </c>
      <c r="C839" s="13">
        <f>COUNTIFS($F$3:F839,'تقرير منتج تام'!$E$4)</f>
        <v>10</v>
      </c>
      <c r="D839" s="37"/>
      <c r="E839" s="38"/>
      <c r="F839" s="37"/>
      <c r="G839" s="39"/>
      <c r="H839" s="40"/>
      <c r="I839" s="107" t="str">
        <f>IF(G839="","",_xlfn.IFNA(VLOOKUP(G839,'سجل المشتريات'!F:N,8,0),"غير مسجلة في المشتريات"))</f>
        <v/>
      </c>
      <c r="J839" s="26" t="str">
        <f>_xlfn.IFNA(VLOOKUP(F839,الاوردرات!$B$1:$C$600,2,0),"")</f>
        <v/>
      </c>
      <c r="K839" s="52"/>
      <c r="M839" s="105" t="str">
        <f>IF(G839="","",_xlfn.IFNA((VLOOKUP(G839,help!L:M,2,0))*H839,_xlfn.IFNA((VLOOKUP(G839,help!P:Q,2,0))*H839,"غير مسجلة في المشتريات")))</f>
        <v/>
      </c>
    </row>
    <row r="840" spans="2:13" hidden="1" x14ac:dyDescent="0.25">
      <c r="B840" s="13">
        <f>COUNTIFS($G$3:G840,'تقرير استهلاك خامات'!$D$4)</f>
        <v>2</v>
      </c>
      <c r="C840" s="13">
        <f>COUNTIFS($F$3:F840,'تقرير منتج تام'!$E$4)</f>
        <v>10</v>
      </c>
      <c r="D840" s="37"/>
      <c r="E840" s="38"/>
      <c r="F840" s="37"/>
      <c r="G840" s="39"/>
      <c r="H840" s="40"/>
      <c r="I840" s="107" t="str">
        <f>IF(G840="","",_xlfn.IFNA(VLOOKUP(G840,'سجل المشتريات'!F:N,8,0),"غير مسجلة في المشتريات"))</f>
        <v/>
      </c>
      <c r="J840" s="26" t="str">
        <f>_xlfn.IFNA(VLOOKUP(F840,الاوردرات!$B$1:$C$600,2,0),"")</f>
        <v/>
      </c>
      <c r="K840" s="52"/>
      <c r="M840" s="105" t="str">
        <f>IF(G840="","",_xlfn.IFNA((VLOOKUP(G840,help!L:M,2,0))*H840,_xlfn.IFNA((VLOOKUP(G840,help!P:Q,2,0))*H840,"غير مسجلة في المشتريات")))</f>
        <v/>
      </c>
    </row>
    <row r="841" spans="2:13" hidden="1" x14ac:dyDescent="0.25">
      <c r="B841" s="13">
        <f>COUNTIFS($G$3:G841,'تقرير استهلاك خامات'!$D$4)</f>
        <v>2</v>
      </c>
      <c r="C841" s="13">
        <f>COUNTIFS($F$3:F841,'تقرير منتج تام'!$E$4)</f>
        <v>10</v>
      </c>
      <c r="D841" s="37"/>
      <c r="E841" s="38"/>
      <c r="F841" s="37"/>
      <c r="G841" s="39"/>
      <c r="H841" s="40"/>
      <c r="I841" s="107" t="str">
        <f>IF(G841="","",_xlfn.IFNA(VLOOKUP(G841,'سجل المشتريات'!F:N,8,0),"غير مسجلة في المشتريات"))</f>
        <v/>
      </c>
      <c r="J841" s="26" t="str">
        <f>_xlfn.IFNA(VLOOKUP(F841,الاوردرات!$B$1:$C$600,2,0),"")</f>
        <v/>
      </c>
      <c r="K841" s="52"/>
      <c r="M841" s="105" t="str">
        <f>IF(G841="","",_xlfn.IFNA((VLOOKUP(G841,help!L:M,2,0))*H841,_xlfn.IFNA((VLOOKUP(G841,help!P:Q,2,0))*H841,"غير مسجلة في المشتريات")))</f>
        <v/>
      </c>
    </row>
    <row r="842" spans="2:13" hidden="1" x14ac:dyDescent="0.25">
      <c r="B842" s="13">
        <f>COUNTIFS($G$3:G842,'تقرير استهلاك خامات'!$D$4)</f>
        <v>2</v>
      </c>
      <c r="C842" s="13">
        <f>COUNTIFS($F$3:F842,'تقرير منتج تام'!$E$4)</f>
        <v>10</v>
      </c>
      <c r="D842" s="37"/>
      <c r="E842" s="38"/>
      <c r="F842" s="37"/>
      <c r="G842" s="39"/>
      <c r="H842" s="40"/>
      <c r="I842" s="107" t="str">
        <f>IF(G842="","",_xlfn.IFNA(VLOOKUP(G842,'سجل المشتريات'!F:N,8,0),"غير مسجلة في المشتريات"))</f>
        <v/>
      </c>
      <c r="J842" s="26" t="str">
        <f>_xlfn.IFNA(VLOOKUP(F842,الاوردرات!$B$1:$C$600,2,0),"")</f>
        <v/>
      </c>
      <c r="K842" s="52"/>
      <c r="M842" s="105" t="str">
        <f>IF(G842="","",_xlfn.IFNA((VLOOKUP(G842,help!L:M,2,0))*H842,_xlfn.IFNA((VLOOKUP(G842,help!P:Q,2,0))*H842,"غير مسجلة في المشتريات")))</f>
        <v/>
      </c>
    </row>
    <row r="843" spans="2:13" hidden="1" x14ac:dyDescent="0.25">
      <c r="B843" s="13">
        <f>COUNTIFS($G$3:G843,'تقرير استهلاك خامات'!$D$4)</f>
        <v>2</v>
      </c>
      <c r="C843" s="13">
        <f>COUNTIFS($F$3:F843,'تقرير منتج تام'!$E$4)</f>
        <v>10</v>
      </c>
      <c r="D843" s="37"/>
      <c r="E843" s="38"/>
      <c r="F843" s="37"/>
      <c r="G843" s="39"/>
      <c r="H843" s="40"/>
      <c r="I843" s="107" t="str">
        <f>IF(G843="","",_xlfn.IFNA(VLOOKUP(G843,'سجل المشتريات'!F:N,8,0),"غير مسجلة في المشتريات"))</f>
        <v/>
      </c>
      <c r="J843" s="26" t="str">
        <f>_xlfn.IFNA(VLOOKUP(F843,الاوردرات!$B$1:$C$600,2,0),"")</f>
        <v/>
      </c>
      <c r="K843" s="52"/>
      <c r="M843" s="105" t="str">
        <f>IF(G843="","",_xlfn.IFNA((VLOOKUP(G843,help!L:M,2,0))*H843,_xlfn.IFNA((VLOOKUP(G843,help!P:Q,2,0))*H843,"غير مسجلة في المشتريات")))</f>
        <v/>
      </c>
    </row>
    <row r="844" spans="2:13" hidden="1" x14ac:dyDescent="0.25">
      <c r="B844" s="13">
        <f>COUNTIFS($G$3:G844,'تقرير استهلاك خامات'!$D$4)</f>
        <v>2</v>
      </c>
      <c r="C844" s="13">
        <f>COUNTIFS($F$3:F844,'تقرير منتج تام'!$E$4)</f>
        <v>10</v>
      </c>
      <c r="D844" s="37"/>
      <c r="E844" s="38"/>
      <c r="F844" s="37"/>
      <c r="G844" s="39"/>
      <c r="H844" s="40"/>
      <c r="I844" s="107" t="str">
        <f>IF(G844="","",_xlfn.IFNA(VLOOKUP(G844,'سجل المشتريات'!F:N,8,0),"غير مسجلة في المشتريات"))</f>
        <v/>
      </c>
      <c r="J844" s="26" t="str">
        <f>_xlfn.IFNA(VLOOKUP(F844,الاوردرات!$B$1:$C$600,2,0),"")</f>
        <v/>
      </c>
      <c r="K844" s="52"/>
      <c r="M844" s="105" t="str">
        <f>IF(G844="","",_xlfn.IFNA((VLOOKUP(G844,help!L:M,2,0))*H844,_xlfn.IFNA((VLOOKUP(G844,help!P:Q,2,0))*H844,"غير مسجلة في المشتريات")))</f>
        <v/>
      </c>
    </row>
    <row r="845" spans="2:13" hidden="1" x14ac:dyDescent="0.25">
      <c r="B845" s="13">
        <f>COUNTIFS($G$3:G845,'تقرير استهلاك خامات'!$D$4)</f>
        <v>2</v>
      </c>
      <c r="C845" s="13">
        <f>COUNTIFS($F$3:F845,'تقرير منتج تام'!$E$4)</f>
        <v>10</v>
      </c>
      <c r="D845" s="37"/>
      <c r="E845" s="38"/>
      <c r="F845" s="37"/>
      <c r="G845" s="39"/>
      <c r="H845" s="40"/>
      <c r="I845" s="107" t="str">
        <f>IF(G845="","",_xlfn.IFNA(VLOOKUP(G845,'سجل المشتريات'!F:N,8,0),"غير مسجلة في المشتريات"))</f>
        <v/>
      </c>
      <c r="J845" s="26" t="str">
        <f>_xlfn.IFNA(VLOOKUP(F845,الاوردرات!$B$1:$C$600,2,0),"")</f>
        <v/>
      </c>
      <c r="K845" s="52"/>
      <c r="M845" s="105" t="str">
        <f>IF(G845="","",_xlfn.IFNA((VLOOKUP(G845,help!L:M,2,0))*H845,_xlfn.IFNA((VLOOKUP(G845,help!P:Q,2,0))*H845,"غير مسجلة في المشتريات")))</f>
        <v/>
      </c>
    </row>
    <row r="846" spans="2:13" hidden="1" x14ac:dyDescent="0.25">
      <c r="B846" s="13">
        <f>COUNTIFS($G$3:G846,'تقرير استهلاك خامات'!$D$4)</f>
        <v>2</v>
      </c>
      <c r="C846" s="13">
        <f>COUNTIFS($F$3:F846,'تقرير منتج تام'!$E$4)</f>
        <v>10</v>
      </c>
      <c r="D846" s="37"/>
      <c r="E846" s="38"/>
      <c r="F846" s="37"/>
      <c r="G846" s="39"/>
      <c r="H846" s="40"/>
      <c r="I846" s="107" t="str">
        <f>IF(G846="","",_xlfn.IFNA(VLOOKUP(G846,'سجل المشتريات'!F:N,8,0),"غير مسجلة في المشتريات"))</f>
        <v/>
      </c>
      <c r="J846" s="26" t="str">
        <f>_xlfn.IFNA(VLOOKUP(F846,الاوردرات!$B$1:$C$600,2,0),"")</f>
        <v/>
      </c>
      <c r="K846" s="52"/>
      <c r="M846" s="105" t="str">
        <f>IF(G846="","",_xlfn.IFNA((VLOOKUP(G846,help!L:M,2,0))*H846,_xlfn.IFNA((VLOOKUP(G846,help!P:Q,2,0))*H846,"غير مسجلة في المشتريات")))</f>
        <v/>
      </c>
    </row>
    <row r="847" spans="2:13" hidden="1" x14ac:dyDescent="0.25">
      <c r="B847" s="13">
        <f>COUNTIFS($G$3:G847,'تقرير استهلاك خامات'!$D$4)</f>
        <v>2</v>
      </c>
      <c r="C847" s="13">
        <f>COUNTIFS($F$3:F847,'تقرير منتج تام'!$E$4)</f>
        <v>10</v>
      </c>
      <c r="D847" s="37"/>
      <c r="E847" s="38"/>
      <c r="F847" s="37"/>
      <c r="G847" s="39"/>
      <c r="H847" s="40"/>
      <c r="I847" s="107" t="str">
        <f>IF(G847="","",_xlfn.IFNA(VLOOKUP(G847,'سجل المشتريات'!F:N,8,0),"غير مسجلة في المشتريات"))</f>
        <v/>
      </c>
      <c r="J847" s="26" t="str">
        <f>_xlfn.IFNA(VLOOKUP(F847,الاوردرات!$B$1:$C$600,2,0),"")</f>
        <v/>
      </c>
      <c r="K847" s="52"/>
      <c r="M847" s="105" t="str">
        <f>IF(G847="","",_xlfn.IFNA((VLOOKUP(G847,help!L:M,2,0))*H847,_xlfn.IFNA((VLOOKUP(G847,help!P:Q,2,0))*H847,"غير مسجلة في المشتريات")))</f>
        <v/>
      </c>
    </row>
    <row r="848" spans="2:13" hidden="1" x14ac:dyDescent="0.25">
      <c r="B848" s="13">
        <f>COUNTIFS($G$3:G848,'تقرير استهلاك خامات'!$D$4)</f>
        <v>2</v>
      </c>
      <c r="C848" s="13">
        <f>COUNTIFS($F$3:F848,'تقرير منتج تام'!$E$4)</f>
        <v>10</v>
      </c>
      <c r="D848" s="37"/>
      <c r="E848" s="38"/>
      <c r="F848" s="37"/>
      <c r="G848" s="39"/>
      <c r="H848" s="40"/>
      <c r="I848" s="107" t="str">
        <f>IF(G848="","",_xlfn.IFNA(VLOOKUP(G848,'سجل المشتريات'!F:N,8,0),"غير مسجلة في المشتريات"))</f>
        <v/>
      </c>
      <c r="J848" s="26" t="str">
        <f>_xlfn.IFNA(VLOOKUP(F848,الاوردرات!$B$1:$C$600,2,0),"")</f>
        <v/>
      </c>
      <c r="K848" s="52"/>
      <c r="M848" s="105" t="str">
        <f>IF(G848="","",_xlfn.IFNA((VLOOKUP(G848,help!L:M,2,0))*H848,_xlfn.IFNA((VLOOKUP(G848,help!P:Q,2,0))*H848,"غير مسجلة في المشتريات")))</f>
        <v/>
      </c>
    </row>
    <row r="849" spans="2:13" hidden="1" x14ac:dyDescent="0.25">
      <c r="B849" s="13">
        <f>COUNTIFS($G$3:G849,'تقرير استهلاك خامات'!$D$4)</f>
        <v>2</v>
      </c>
      <c r="C849" s="13">
        <f>COUNTIFS($F$3:F849,'تقرير منتج تام'!$E$4)</f>
        <v>10</v>
      </c>
      <c r="D849" s="37"/>
      <c r="E849" s="38"/>
      <c r="F849" s="37"/>
      <c r="G849" s="39"/>
      <c r="H849" s="40"/>
      <c r="I849" s="107" t="str">
        <f>IF(G849="","",_xlfn.IFNA(VLOOKUP(G849,'سجل المشتريات'!F:N,8,0),"غير مسجلة في المشتريات"))</f>
        <v/>
      </c>
      <c r="J849" s="26" t="str">
        <f>_xlfn.IFNA(VLOOKUP(F849,الاوردرات!$B$1:$C$600,2,0),"")</f>
        <v/>
      </c>
      <c r="K849" s="52"/>
      <c r="M849" s="105" t="str">
        <f>IF(G849="","",_xlfn.IFNA((VLOOKUP(G849,help!L:M,2,0))*H849,_xlfn.IFNA((VLOOKUP(G849,help!P:Q,2,0))*H849,"غير مسجلة في المشتريات")))</f>
        <v/>
      </c>
    </row>
    <row r="850" spans="2:13" hidden="1" x14ac:dyDescent="0.25">
      <c r="B850" s="13">
        <f>COUNTIFS($G$3:G850,'تقرير استهلاك خامات'!$D$4)</f>
        <v>2</v>
      </c>
      <c r="C850" s="13">
        <f>COUNTIFS($F$3:F850,'تقرير منتج تام'!$E$4)</f>
        <v>10</v>
      </c>
      <c r="D850" s="37"/>
      <c r="E850" s="38"/>
      <c r="F850" s="37"/>
      <c r="G850" s="39"/>
      <c r="H850" s="40"/>
      <c r="I850" s="107" t="str">
        <f>IF(G850="","",_xlfn.IFNA(VLOOKUP(G850,'سجل المشتريات'!F:N,8,0),"غير مسجلة في المشتريات"))</f>
        <v/>
      </c>
      <c r="J850" s="26" t="str">
        <f>_xlfn.IFNA(VLOOKUP(F850,الاوردرات!$B$1:$C$600,2,0),"")</f>
        <v/>
      </c>
      <c r="K850" s="52"/>
      <c r="M850" s="105" t="str">
        <f>IF(G850="","",_xlfn.IFNA((VLOOKUP(G850,help!L:M,2,0))*H850,_xlfn.IFNA((VLOOKUP(G850,help!P:Q,2,0))*H850,"غير مسجلة في المشتريات")))</f>
        <v/>
      </c>
    </row>
    <row r="851" spans="2:13" hidden="1" x14ac:dyDescent="0.25">
      <c r="B851" s="13">
        <f>COUNTIFS($G$3:G851,'تقرير استهلاك خامات'!$D$4)</f>
        <v>2</v>
      </c>
      <c r="C851" s="13">
        <f>COUNTIFS($F$3:F851,'تقرير منتج تام'!$E$4)</f>
        <v>10</v>
      </c>
      <c r="D851" s="37"/>
      <c r="E851" s="38"/>
      <c r="F851" s="37"/>
      <c r="G851" s="39"/>
      <c r="H851" s="40"/>
      <c r="I851" s="107" t="str">
        <f>IF(G851="","",_xlfn.IFNA(VLOOKUP(G851,'سجل المشتريات'!F:N,8,0),"غير مسجلة في المشتريات"))</f>
        <v/>
      </c>
      <c r="J851" s="26" t="str">
        <f>_xlfn.IFNA(VLOOKUP(F851,الاوردرات!$B$1:$C$600,2,0),"")</f>
        <v/>
      </c>
      <c r="K851" s="52"/>
      <c r="M851" s="105" t="str">
        <f>IF(G851="","",_xlfn.IFNA((VLOOKUP(G851,help!L:M,2,0))*H851,_xlfn.IFNA((VLOOKUP(G851,help!P:Q,2,0))*H851,"غير مسجلة في المشتريات")))</f>
        <v/>
      </c>
    </row>
    <row r="852" spans="2:13" hidden="1" x14ac:dyDescent="0.25">
      <c r="B852" s="13">
        <f>COUNTIFS($G$3:G852,'تقرير استهلاك خامات'!$D$4)</f>
        <v>2</v>
      </c>
      <c r="C852" s="13">
        <f>COUNTIFS($F$3:F852,'تقرير منتج تام'!$E$4)</f>
        <v>10</v>
      </c>
      <c r="D852" s="37"/>
      <c r="E852" s="38"/>
      <c r="F852" s="37"/>
      <c r="G852" s="39"/>
      <c r="H852" s="40"/>
      <c r="I852" s="107" t="str">
        <f>IF(G852="","",_xlfn.IFNA(VLOOKUP(G852,'سجل المشتريات'!F:N,8,0),"غير مسجلة في المشتريات"))</f>
        <v/>
      </c>
      <c r="J852" s="26" t="str">
        <f>_xlfn.IFNA(VLOOKUP(F852,الاوردرات!$B$1:$C$600,2,0),"")</f>
        <v/>
      </c>
      <c r="K852" s="52"/>
      <c r="M852" s="105" t="str">
        <f>IF(G852="","",_xlfn.IFNA((VLOOKUP(G852,help!L:M,2,0))*H852,_xlfn.IFNA((VLOOKUP(G852,help!P:Q,2,0))*H852,"غير مسجلة في المشتريات")))</f>
        <v/>
      </c>
    </row>
    <row r="853" spans="2:13" hidden="1" x14ac:dyDescent="0.25">
      <c r="B853" s="13">
        <f>COUNTIFS($G$3:G853,'تقرير استهلاك خامات'!$D$4)</f>
        <v>2</v>
      </c>
      <c r="C853" s="13">
        <f>COUNTIFS($F$3:F853,'تقرير منتج تام'!$E$4)</f>
        <v>10</v>
      </c>
      <c r="D853" s="37"/>
      <c r="E853" s="38"/>
      <c r="F853" s="37"/>
      <c r="G853" s="39"/>
      <c r="H853" s="40"/>
      <c r="I853" s="107" t="str">
        <f>IF(G853="","",_xlfn.IFNA(VLOOKUP(G853,'سجل المشتريات'!F:N,8,0),"غير مسجلة في المشتريات"))</f>
        <v/>
      </c>
      <c r="J853" s="26" t="str">
        <f>_xlfn.IFNA(VLOOKUP(F853,الاوردرات!$B$1:$C$600,2,0),"")</f>
        <v/>
      </c>
      <c r="K853" s="52"/>
      <c r="M853" s="105" t="str">
        <f>IF(G853="","",_xlfn.IFNA((VLOOKUP(G853,help!L:M,2,0))*H853,_xlfn.IFNA((VLOOKUP(G853,help!P:Q,2,0))*H853,"غير مسجلة في المشتريات")))</f>
        <v/>
      </c>
    </row>
    <row r="854" spans="2:13" hidden="1" x14ac:dyDescent="0.25">
      <c r="B854" s="13">
        <f>COUNTIFS($G$3:G854,'تقرير استهلاك خامات'!$D$4)</f>
        <v>2</v>
      </c>
      <c r="C854" s="13">
        <f>COUNTIFS($F$3:F854,'تقرير منتج تام'!$E$4)</f>
        <v>10</v>
      </c>
      <c r="D854" s="37"/>
      <c r="E854" s="38"/>
      <c r="F854" s="37"/>
      <c r="G854" s="39"/>
      <c r="H854" s="40"/>
      <c r="I854" s="107" t="str">
        <f>IF(G854="","",_xlfn.IFNA(VLOOKUP(G854,'سجل المشتريات'!F:N,8,0),"غير مسجلة في المشتريات"))</f>
        <v/>
      </c>
      <c r="J854" s="26" t="str">
        <f>_xlfn.IFNA(VLOOKUP(F854,الاوردرات!$B$1:$C$600,2,0),"")</f>
        <v/>
      </c>
      <c r="K854" s="52"/>
      <c r="M854" s="105" t="str">
        <f>IF(G854="","",_xlfn.IFNA((VLOOKUP(G854,help!L:M,2,0))*H854,_xlfn.IFNA((VLOOKUP(G854,help!P:Q,2,0))*H854,"غير مسجلة في المشتريات")))</f>
        <v/>
      </c>
    </row>
    <row r="855" spans="2:13" hidden="1" x14ac:dyDescent="0.25">
      <c r="B855" s="13">
        <f>COUNTIFS($G$3:G855,'تقرير استهلاك خامات'!$D$4)</f>
        <v>2</v>
      </c>
      <c r="C855" s="13">
        <f>COUNTIFS($F$3:F855,'تقرير منتج تام'!$E$4)</f>
        <v>10</v>
      </c>
      <c r="D855" s="37"/>
      <c r="E855" s="38"/>
      <c r="F855" s="37"/>
      <c r="G855" s="39"/>
      <c r="H855" s="40"/>
      <c r="I855" s="107" t="str">
        <f>IF(G855="","",_xlfn.IFNA(VLOOKUP(G855,'سجل المشتريات'!F:N,8,0),"غير مسجلة في المشتريات"))</f>
        <v/>
      </c>
      <c r="J855" s="26" t="str">
        <f>_xlfn.IFNA(VLOOKUP(F855,الاوردرات!$B$1:$C$600,2,0),"")</f>
        <v/>
      </c>
      <c r="K855" s="52"/>
      <c r="M855" s="105" t="str">
        <f>IF(G855="","",_xlfn.IFNA((VLOOKUP(G855,help!L:M,2,0))*H855,_xlfn.IFNA((VLOOKUP(G855,help!P:Q,2,0))*H855,"غير مسجلة في المشتريات")))</f>
        <v/>
      </c>
    </row>
    <row r="856" spans="2:13" hidden="1" x14ac:dyDescent="0.25">
      <c r="B856" s="13">
        <f>COUNTIFS($G$3:G856,'تقرير استهلاك خامات'!$D$4)</f>
        <v>2</v>
      </c>
      <c r="C856" s="13">
        <f>COUNTIFS($F$3:F856,'تقرير منتج تام'!$E$4)</f>
        <v>10</v>
      </c>
      <c r="D856" s="37"/>
      <c r="E856" s="38"/>
      <c r="F856" s="37"/>
      <c r="G856" s="39"/>
      <c r="H856" s="40"/>
      <c r="I856" s="107" t="str">
        <f>IF(G856="","",_xlfn.IFNA(VLOOKUP(G856,'سجل المشتريات'!F:N,8,0),"غير مسجلة في المشتريات"))</f>
        <v/>
      </c>
      <c r="J856" s="26" t="str">
        <f>_xlfn.IFNA(VLOOKUP(F856,الاوردرات!$B$1:$C$600,2,0),"")</f>
        <v/>
      </c>
      <c r="K856" s="52"/>
      <c r="M856" s="105" t="str">
        <f>IF(G856="","",_xlfn.IFNA((VLOOKUP(G856,help!L:M,2,0))*H856,_xlfn.IFNA((VLOOKUP(G856,help!P:Q,2,0))*H856,"غير مسجلة في المشتريات")))</f>
        <v/>
      </c>
    </row>
    <row r="857" spans="2:13" hidden="1" x14ac:dyDescent="0.25">
      <c r="B857" s="13">
        <f>COUNTIFS($G$3:G857,'تقرير استهلاك خامات'!$D$4)</f>
        <v>2</v>
      </c>
      <c r="C857" s="13">
        <f>COUNTIFS($F$3:F857,'تقرير منتج تام'!$E$4)</f>
        <v>10</v>
      </c>
      <c r="D857" s="37"/>
      <c r="E857" s="38"/>
      <c r="F857" s="37"/>
      <c r="G857" s="39"/>
      <c r="H857" s="40"/>
      <c r="I857" s="107" t="str">
        <f>IF(G857="","",_xlfn.IFNA(VLOOKUP(G857,'سجل المشتريات'!F:N,8,0),"غير مسجلة في المشتريات"))</f>
        <v/>
      </c>
      <c r="J857" s="26" t="str">
        <f>_xlfn.IFNA(VLOOKUP(F857,الاوردرات!$B$1:$C$600,2,0),"")</f>
        <v/>
      </c>
      <c r="K857" s="52"/>
      <c r="M857" s="105" t="str">
        <f>IF(G857="","",_xlfn.IFNA((VLOOKUP(G857,help!L:M,2,0))*H857,_xlfn.IFNA((VLOOKUP(G857,help!P:Q,2,0))*H857,"غير مسجلة في المشتريات")))</f>
        <v/>
      </c>
    </row>
    <row r="858" spans="2:13" hidden="1" x14ac:dyDescent="0.25">
      <c r="B858" s="13">
        <f>COUNTIFS($G$3:G858,'تقرير استهلاك خامات'!$D$4)</f>
        <v>2</v>
      </c>
      <c r="C858" s="13">
        <f>COUNTIFS($F$3:F858,'تقرير منتج تام'!$E$4)</f>
        <v>10</v>
      </c>
      <c r="D858" s="37"/>
      <c r="E858" s="38"/>
      <c r="F858" s="37"/>
      <c r="G858" s="39"/>
      <c r="H858" s="40"/>
      <c r="I858" s="107" t="str">
        <f>IF(G858="","",_xlfn.IFNA(VLOOKUP(G858,'سجل المشتريات'!F:N,8,0),"غير مسجلة في المشتريات"))</f>
        <v/>
      </c>
      <c r="J858" s="26" t="str">
        <f>_xlfn.IFNA(VLOOKUP(F858,الاوردرات!$B$1:$C$600,2,0),"")</f>
        <v/>
      </c>
      <c r="K858" s="52"/>
      <c r="M858" s="105" t="str">
        <f>IF(G858="","",_xlfn.IFNA((VLOOKUP(G858,help!L:M,2,0))*H858,_xlfn.IFNA((VLOOKUP(G858,help!P:Q,2,0))*H858,"غير مسجلة في المشتريات")))</f>
        <v/>
      </c>
    </row>
    <row r="859" spans="2:13" hidden="1" x14ac:dyDescent="0.25">
      <c r="B859" s="13">
        <f>COUNTIFS($G$3:G859,'تقرير استهلاك خامات'!$D$4)</f>
        <v>2</v>
      </c>
      <c r="C859" s="13">
        <f>COUNTIFS($F$3:F859,'تقرير منتج تام'!$E$4)</f>
        <v>10</v>
      </c>
      <c r="D859" s="37"/>
      <c r="E859" s="38"/>
      <c r="F859" s="37"/>
      <c r="G859" s="39"/>
      <c r="H859" s="40"/>
      <c r="I859" s="107" t="str">
        <f>IF(G859="","",_xlfn.IFNA(VLOOKUP(G859,'سجل المشتريات'!F:N,8,0),"غير مسجلة في المشتريات"))</f>
        <v/>
      </c>
      <c r="J859" s="26" t="str">
        <f>_xlfn.IFNA(VLOOKUP(F859,الاوردرات!$B$1:$C$600,2,0),"")</f>
        <v/>
      </c>
      <c r="K859" s="52"/>
      <c r="M859" s="105" t="str">
        <f>IF(G859="","",_xlfn.IFNA((VLOOKUP(G859,help!L:M,2,0))*H859,_xlfn.IFNA((VLOOKUP(G859,help!P:Q,2,0))*H859,"غير مسجلة في المشتريات")))</f>
        <v/>
      </c>
    </row>
    <row r="860" spans="2:13" hidden="1" x14ac:dyDescent="0.25">
      <c r="B860" s="13">
        <f>COUNTIFS($G$3:G860,'تقرير استهلاك خامات'!$D$4)</f>
        <v>2</v>
      </c>
      <c r="C860" s="13">
        <f>COUNTIFS($F$3:F860,'تقرير منتج تام'!$E$4)</f>
        <v>10</v>
      </c>
      <c r="D860" s="37"/>
      <c r="E860" s="38"/>
      <c r="F860" s="37"/>
      <c r="G860" s="39"/>
      <c r="H860" s="40"/>
      <c r="I860" s="107" t="str">
        <f>IF(G860="","",_xlfn.IFNA(VLOOKUP(G860,'سجل المشتريات'!F:N,8,0),"غير مسجلة في المشتريات"))</f>
        <v/>
      </c>
      <c r="J860" s="26" t="str">
        <f>_xlfn.IFNA(VLOOKUP(F860,الاوردرات!$B$1:$C$600,2,0),"")</f>
        <v/>
      </c>
      <c r="K860" s="52"/>
      <c r="M860" s="105" t="str">
        <f>IF(G860="","",_xlfn.IFNA((VLOOKUP(G860,help!L:M,2,0))*H860,_xlfn.IFNA((VLOOKUP(G860,help!P:Q,2,0))*H860,"غير مسجلة في المشتريات")))</f>
        <v/>
      </c>
    </row>
    <row r="861" spans="2:13" hidden="1" x14ac:dyDescent="0.25">
      <c r="B861" s="13">
        <f>COUNTIFS($G$3:G861,'تقرير استهلاك خامات'!$D$4)</f>
        <v>2</v>
      </c>
      <c r="C861" s="13">
        <f>COUNTIFS($F$3:F861,'تقرير منتج تام'!$E$4)</f>
        <v>10</v>
      </c>
      <c r="D861" s="37"/>
      <c r="E861" s="38"/>
      <c r="F861" s="37"/>
      <c r="G861" s="39"/>
      <c r="H861" s="40"/>
      <c r="I861" s="107" t="str">
        <f>IF(G861="","",_xlfn.IFNA(VLOOKUP(G861,'سجل المشتريات'!F:N,8,0),"غير مسجلة في المشتريات"))</f>
        <v/>
      </c>
      <c r="J861" s="26" t="str">
        <f>_xlfn.IFNA(VLOOKUP(F861,الاوردرات!$B$1:$C$600,2,0),"")</f>
        <v/>
      </c>
      <c r="K861" s="52"/>
      <c r="M861" s="105" t="str">
        <f>IF(G861="","",_xlfn.IFNA((VLOOKUP(G861,help!L:M,2,0))*H861,_xlfn.IFNA((VLOOKUP(G861,help!P:Q,2,0))*H861,"غير مسجلة في المشتريات")))</f>
        <v/>
      </c>
    </row>
    <row r="862" spans="2:13" hidden="1" x14ac:dyDescent="0.25">
      <c r="B862" s="13">
        <f>COUNTIFS($G$3:G862,'تقرير استهلاك خامات'!$D$4)</f>
        <v>2</v>
      </c>
      <c r="C862" s="13">
        <f>COUNTIFS($F$3:F862,'تقرير منتج تام'!$E$4)</f>
        <v>10</v>
      </c>
      <c r="D862" s="37"/>
      <c r="E862" s="38"/>
      <c r="F862" s="37"/>
      <c r="G862" s="39"/>
      <c r="H862" s="40"/>
      <c r="I862" s="107" t="str">
        <f>IF(G862="","",_xlfn.IFNA(VLOOKUP(G862,'سجل المشتريات'!F:N,8,0),"غير مسجلة في المشتريات"))</f>
        <v/>
      </c>
      <c r="J862" s="26" t="str">
        <f>_xlfn.IFNA(VLOOKUP(F862,الاوردرات!$B$1:$C$600,2,0),"")</f>
        <v/>
      </c>
      <c r="K862" s="52"/>
      <c r="M862" s="105" t="str">
        <f>IF(G862="","",_xlfn.IFNA((VLOOKUP(G862,help!L:M,2,0))*H862,_xlfn.IFNA((VLOOKUP(G862,help!P:Q,2,0))*H862,"غير مسجلة في المشتريات")))</f>
        <v/>
      </c>
    </row>
    <row r="863" spans="2:13" hidden="1" x14ac:dyDescent="0.25">
      <c r="B863" s="13">
        <f>COUNTIFS($G$3:G863,'تقرير استهلاك خامات'!$D$4)</f>
        <v>2</v>
      </c>
      <c r="C863" s="13">
        <f>COUNTIFS($F$3:F863,'تقرير منتج تام'!$E$4)</f>
        <v>10</v>
      </c>
      <c r="D863" s="37"/>
      <c r="E863" s="38"/>
      <c r="F863" s="37"/>
      <c r="G863" s="39"/>
      <c r="H863" s="40"/>
      <c r="I863" s="107" t="str">
        <f>IF(G863="","",_xlfn.IFNA(VLOOKUP(G863,'سجل المشتريات'!F:N,8,0),"غير مسجلة في المشتريات"))</f>
        <v/>
      </c>
      <c r="J863" s="26" t="str">
        <f>_xlfn.IFNA(VLOOKUP(F863,الاوردرات!$B$1:$C$600,2,0),"")</f>
        <v/>
      </c>
      <c r="K863" s="52"/>
      <c r="M863" s="105" t="str">
        <f>IF(G863="","",_xlfn.IFNA((VLOOKUP(G863,help!L:M,2,0))*H863,_xlfn.IFNA((VLOOKUP(G863,help!P:Q,2,0))*H863,"غير مسجلة في المشتريات")))</f>
        <v/>
      </c>
    </row>
    <row r="864" spans="2:13" hidden="1" x14ac:dyDescent="0.25">
      <c r="B864" s="13">
        <f>COUNTIFS($G$3:G864,'تقرير استهلاك خامات'!$D$4)</f>
        <v>2</v>
      </c>
      <c r="C864" s="13">
        <f>COUNTIFS($F$3:F864,'تقرير منتج تام'!$E$4)</f>
        <v>10</v>
      </c>
      <c r="D864" s="37"/>
      <c r="E864" s="38"/>
      <c r="F864" s="37"/>
      <c r="G864" s="39"/>
      <c r="H864" s="40"/>
      <c r="I864" s="107" t="str">
        <f>IF(G864="","",_xlfn.IFNA(VLOOKUP(G864,'سجل المشتريات'!F:N,8,0),"غير مسجلة في المشتريات"))</f>
        <v/>
      </c>
      <c r="J864" s="26" t="str">
        <f>_xlfn.IFNA(VLOOKUP(F864,الاوردرات!$B$1:$C$600,2,0),"")</f>
        <v/>
      </c>
      <c r="K864" s="52"/>
      <c r="M864" s="105" t="str">
        <f>IF(G864="","",_xlfn.IFNA((VLOOKUP(G864,help!L:M,2,0))*H864,_xlfn.IFNA((VLOOKUP(G864,help!P:Q,2,0))*H864,"غير مسجلة في المشتريات")))</f>
        <v/>
      </c>
    </row>
    <row r="865" spans="2:13" hidden="1" x14ac:dyDescent="0.25">
      <c r="B865" s="13">
        <f>COUNTIFS($G$3:G865,'تقرير استهلاك خامات'!$D$4)</f>
        <v>2</v>
      </c>
      <c r="C865" s="13">
        <f>COUNTIFS($F$3:F865,'تقرير منتج تام'!$E$4)</f>
        <v>10</v>
      </c>
      <c r="D865" s="37"/>
      <c r="E865" s="38"/>
      <c r="F865" s="37"/>
      <c r="G865" s="39"/>
      <c r="H865" s="40"/>
      <c r="I865" s="107" t="str">
        <f>IF(G865="","",_xlfn.IFNA(VLOOKUP(G865,'سجل المشتريات'!F:N,8,0),"غير مسجلة في المشتريات"))</f>
        <v/>
      </c>
      <c r="J865" s="26" t="str">
        <f>_xlfn.IFNA(VLOOKUP(F865,الاوردرات!$B$1:$C$600,2,0),"")</f>
        <v/>
      </c>
      <c r="K865" s="52"/>
      <c r="M865" s="105" t="str">
        <f>IF(G865="","",_xlfn.IFNA((VLOOKUP(G865,help!L:M,2,0))*H865,_xlfn.IFNA((VLOOKUP(G865,help!P:Q,2,0))*H865,"غير مسجلة في المشتريات")))</f>
        <v/>
      </c>
    </row>
    <row r="866" spans="2:13" hidden="1" x14ac:dyDescent="0.25">
      <c r="B866" s="13">
        <f>COUNTIFS($G$3:G866,'تقرير استهلاك خامات'!$D$4)</f>
        <v>2</v>
      </c>
      <c r="C866" s="13">
        <f>COUNTIFS($F$3:F866,'تقرير منتج تام'!$E$4)</f>
        <v>10</v>
      </c>
      <c r="D866" s="37"/>
      <c r="E866" s="38"/>
      <c r="F866" s="43"/>
      <c r="G866" s="39"/>
      <c r="H866" s="40"/>
      <c r="I866" s="107" t="str">
        <f>IF(G866="","",_xlfn.IFNA(VLOOKUP(G866,'سجل المشتريات'!F:N,8,0),"غير مسجلة في المشتريات"))</f>
        <v/>
      </c>
      <c r="J866" s="26" t="str">
        <f>_xlfn.IFNA(VLOOKUP(F866,الاوردرات!$B$1:$C$600,2,0),"")</f>
        <v/>
      </c>
      <c r="K866" s="52"/>
      <c r="M866" s="105" t="str">
        <f>IF(G866="","",_xlfn.IFNA((VLOOKUP(G866,help!L:M,2,0))*H866,_xlfn.IFNA((VLOOKUP(G866,help!P:Q,2,0))*H866,"غير مسجلة في المشتريات")))</f>
        <v/>
      </c>
    </row>
    <row r="867" spans="2:13" hidden="1" x14ac:dyDescent="0.25">
      <c r="B867" s="13">
        <f>COUNTIFS($G$3:G867,'تقرير استهلاك خامات'!$D$4)</f>
        <v>2</v>
      </c>
      <c r="C867" s="13">
        <f>COUNTIFS($F$3:F867,'تقرير منتج تام'!$E$4)</f>
        <v>10</v>
      </c>
      <c r="D867" s="37"/>
      <c r="E867" s="38"/>
      <c r="F867" s="43"/>
      <c r="G867" s="39"/>
      <c r="H867" s="40"/>
      <c r="I867" s="107" t="str">
        <f>IF(G867="","",_xlfn.IFNA(VLOOKUP(G867,'سجل المشتريات'!F:N,8,0),"غير مسجلة في المشتريات"))</f>
        <v/>
      </c>
      <c r="J867" s="26" t="str">
        <f>_xlfn.IFNA(VLOOKUP(F867,الاوردرات!$B$1:$C$600,2,0),"")</f>
        <v/>
      </c>
      <c r="K867" s="52"/>
      <c r="M867" s="105" t="str">
        <f>IF(G867="","",_xlfn.IFNA((VLOOKUP(G867,help!L:M,2,0))*H867,_xlfn.IFNA((VLOOKUP(G867,help!P:Q,2,0))*H867,"غير مسجلة في المشتريات")))</f>
        <v/>
      </c>
    </row>
    <row r="868" spans="2:13" hidden="1" x14ac:dyDescent="0.25">
      <c r="B868" s="13">
        <f>COUNTIFS($G$3:G868,'تقرير استهلاك خامات'!$D$4)</f>
        <v>2</v>
      </c>
      <c r="C868" s="13">
        <f>COUNTIFS($F$3:F868,'تقرير منتج تام'!$E$4)</f>
        <v>10</v>
      </c>
      <c r="D868" s="37"/>
      <c r="E868" s="38"/>
      <c r="F868" s="43"/>
      <c r="G868" s="39"/>
      <c r="H868" s="40"/>
      <c r="I868" s="107" t="str">
        <f>IF(G868="","",_xlfn.IFNA(VLOOKUP(G868,'سجل المشتريات'!F:N,8,0),"غير مسجلة في المشتريات"))</f>
        <v/>
      </c>
      <c r="J868" s="26" t="str">
        <f>_xlfn.IFNA(VLOOKUP(F868,الاوردرات!$B$1:$C$600,2,0),"")</f>
        <v/>
      </c>
      <c r="K868" s="52"/>
      <c r="M868" s="105" t="str">
        <f>IF(G868="","",_xlfn.IFNA((VLOOKUP(G868,help!L:M,2,0))*H868,_xlfn.IFNA((VLOOKUP(G868,help!P:Q,2,0))*H868,"غير مسجلة في المشتريات")))</f>
        <v/>
      </c>
    </row>
    <row r="869" spans="2:13" hidden="1" x14ac:dyDescent="0.25">
      <c r="B869" s="13">
        <f>COUNTIFS($G$3:G869,'تقرير استهلاك خامات'!$D$4)</f>
        <v>2</v>
      </c>
      <c r="C869" s="13">
        <f>COUNTIFS($F$3:F869,'تقرير منتج تام'!$E$4)</f>
        <v>10</v>
      </c>
      <c r="D869" s="37"/>
      <c r="E869" s="38"/>
      <c r="F869" s="43"/>
      <c r="G869" s="39"/>
      <c r="H869" s="40"/>
      <c r="I869" s="107" t="str">
        <f>IF(G869="","",_xlfn.IFNA(VLOOKUP(G869,'سجل المشتريات'!F:N,8,0),"غير مسجلة في المشتريات"))</f>
        <v/>
      </c>
      <c r="J869" s="26" t="str">
        <f>_xlfn.IFNA(VLOOKUP(F869,الاوردرات!$B$1:$C$600,2,0),"")</f>
        <v/>
      </c>
      <c r="K869" s="52"/>
      <c r="M869" s="105" t="str">
        <f>IF(G869="","",_xlfn.IFNA((VLOOKUP(G869,help!L:M,2,0))*H869,_xlfn.IFNA((VLOOKUP(G869,help!P:Q,2,0))*H869,"غير مسجلة في المشتريات")))</f>
        <v/>
      </c>
    </row>
    <row r="870" spans="2:13" hidden="1" x14ac:dyDescent="0.25">
      <c r="B870" s="13">
        <f>COUNTIFS($G$3:G870,'تقرير استهلاك خامات'!$D$4)</f>
        <v>2</v>
      </c>
      <c r="C870" s="13">
        <f>COUNTIFS($F$3:F870,'تقرير منتج تام'!$E$4)</f>
        <v>10</v>
      </c>
      <c r="D870" s="37"/>
      <c r="E870" s="38"/>
      <c r="F870" s="43"/>
      <c r="G870" s="39"/>
      <c r="H870" s="40"/>
      <c r="I870" s="107" t="str">
        <f>IF(G870="","",_xlfn.IFNA(VLOOKUP(G870,'سجل المشتريات'!F:N,8,0),"غير مسجلة في المشتريات"))</f>
        <v/>
      </c>
      <c r="J870" s="26" t="str">
        <f>_xlfn.IFNA(VLOOKUP(F870,الاوردرات!$B$1:$C$600,2,0),"")</f>
        <v/>
      </c>
      <c r="K870" s="52"/>
      <c r="M870" s="105" t="str">
        <f>IF(G870="","",_xlfn.IFNA((VLOOKUP(G870,help!L:M,2,0))*H870,_xlfn.IFNA((VLOOKUP(G870,help!P:Q,2,0))*H870,"غير مسجلة في المشتريات")))</f>
        <v/>
      </c>
    </row>
    <row r="871" spans="2:13" hidden="1" x14ac:dyDescent="0.25">
      <c r="B871" s="13">
        <f>COUNTIFS($G$3:G871,'تقرير استهلاك خامات'!$D$4)</f>
        <v>2</v>
      </c>
      <c r="C871" s="13">
        <f>COUNTIFS($F$3:F871,'تقرير منتج تام'!$E$4)</f>
        <v>10</v>
      </c>
      <c r="D871" s="37"/>
      <c r="E871" s="38"/>
      <c r="F871" s="43"/>
      <c r="G871" s="39"/>
      <c r="H871" s="40"/>
      <c r="I871" s="107" t="str">
        <f>IF(G871="","",_xlfn.IFNA(VLOOKUP(G871,'سجل المشتريات'!F:N,8,0),"غير مسجلة في المشتريات"))</f>
        <v/>
      </c>
      <c r="J871" s="26" t="str">
        <f>_xlfn.IFNA(VLOOKUP(F871,الاوردرات!$B$1:$C$600,2,0),"")</f>
        <v/>
      </c>
      <c r="K871" s="52"/>
      <c r="M871" s="105" t="str">
        <f>IF(G871="","",_xlfn.IFNA((VLOOKUP(G871,help!L:M,2,0))*H871,_xlfn.IFNA((VLOOKUP(G871,help!P:Q,2,0))*H871,"غير مسجلة في المشتريات")))</f>
        <v/>
      </c>
    </row>
    <row r="872" spans="2:13" hidden="1" x14ac:dyDescent="0.25">
      <c r="B872" s="13">
        <f>COUNTIFS($G$3:G872,'تقرير استهلاك خامات'!$D$4)</f>
        <v>2</v>
      </c>
      <c r="C872" s="13">
        <f>COUNTIFS($F$3:F872,'تقرير منتج تام'!$E$4)</f>
        <v>10</v>
      </c>
      <c r="D872" s="37"/>
      <c r="E872" s="38"/>
      <c r="F872" s="43"/>
      <c r="G872" s="39"/>
      <c r="H872" s="40"/>
      <c r="I872" s="107" t="str">
        <f>IF(G872="","",_xlfn.IFNA(VLOOKUP(G872,'سجل المشتريات'!F:N,8,0),"غير مسجلة في المشتريات"))</f>
        <v/>
      </c>
      <c r="J872" s="26" t="str">
        <f>_xlfn.IFNA(VLOOKUP(F872,الاوردرات!$B$1:$C$600,2,0),"")</f>
        <v/>
      </c>
      <c r="K872" s="52"/>
      <c r="M872" s="105" t="str">
        <f>IF(G872="","",_xlfn.IFNA((VLOOKUP(G872,help!L:M,2,0))*H872,_xlfn.IFNA((VLOOKUP(G872,help!P:Q,2,0))*H872,"غير مسجلة في المشتريات")))</f>
        <v/>
      </c>
    </row>
    <row r="873" spans="2:13" hidden="1" x14ac:dyDescent="0.25">
      <c r="B873" s="13">
        <f>COUNTIFS($G$3:G873,'تقرير استهلاك خامات'!$D$4)</f>
        <v>2</v>
      </c>
      <c r="C873" s="13">
        <f>COUNTIFS($F$3:F873,'تقرير منتج تام'!$E$4)</f>
        <v>10</v>
      </c>
      <c r="D873" s="37"/>
      <c r="E873" s="38"/>
      <c r="F873" s="43"/>
      <c r="G873" s="39"/>
      <c r="H873" s="40"/>
      <c r="I873" s="107" t="str">
        <f>IF(G873="","",_xlfn.IFNA(VLOOKUP(G873,'سجل المشتريات'!F:N,8,0),"غير مسجلة في المشتريات"))</f>
        <v/>
      </c>
      <c r="J873" s="26" t="str">
        <f>_xlfn.IFNA(VLOOKUP(F873,الاوردرات!$B$1:$C$600,2,0),"")</f>
        <v/>
      </c>
      <c r="K873" s="52"/>
      <c r="M873" s="105" t="str">
        <f>IF(G873="","",_xlfn.IFNA((VLOOKUP(G873,help!L:M,2,0))*H873,_xlfn.IFNA((VLOOKUP(G873,help!P:Q,2,0))*H873,"غير مسجلة في المشتريات")))</f>
        <v/>
      </c>
    </row>
    <row r="874" spans="2:13" hidden="1" x14ac:dyDescent="0.25">
      <c r="B874" s="13">
        <f>COUNTIFS($G$3:G874,'تقرير استهلاك خامات'!$D$4)</f>
        <v>2</v>
      </c>
      <c r="C874" s="13">
        <f>COUNTIFS($F$3:F874,'تقرير منتج تام'!$E$4)</f>
        <v>10</v>
      </c>
      <c r="D874" s="37"/>
      <c r="E874" s="38"/>
      <c r="F874" s="43"/>
      <c r="G874" s="39"/>
      <c r="H874" s="40"/>
      <c r="I874" s="107" t="str">
        <f>IF(G874="","",_xlfn.IFNA(VLOOKUP(G874,'سجل المشتريات'!F:N,8,0),"غير مسجلة في المشتريات"))</f>
        <v/>
      </c>
      <c r="J874" s="26" t="str">
        <f>_xlfn.IFNA(VLOOKUP(F874,الاوردرات!$B$1:$C$600,2,0),"")</f>
        <v/>
      </c>
      <c r="K874" s="52"/>
      <c r="M874" s="105" t="str">
        <f>IF(G874="","",_xlfn.IFNA((VLOOKUP(G874,help!L:M,2,0))*H874,_xlfn.IFNA((VLOOKUP(G874,help!P:Q,2,0))*H874,"غير مسجلة في المشتريات")))</f>
        <v/>
      </c>
    </row>
    <row r="875" spans="2:13" hidden="1" x14ac:dyDescent="0.25">
      <c r="B875" s="13">
        <f>COUNTIFS($G$3:G875,'تقرير استهلاك خامات'!$D$4)</f>
        <v>2</v>
      </c>
      <c r="C875" s="13">
        <f>COUNTIFS($F$3:F875,'تقرير منتج تام'!$E$4)</f>
        <v>10</v>
      </c>
      <c r="D875" s="37"/>
      <c r="E875" s="38"/>
      <c r="F875" s="43"/>
      <c r="G875" s="39"/>
      <c r="H875" s="40"/>
      <c r="I875" s="107" t="str">
        <f>IF(G875="","",_xlfn.IFNA(VLOOKUP(G875,'سجل المشتريات'!F:N,8,0),"غير مسجلة في المشتريات"))</f>
        <v/>
      </c>
      <c r="J875" s="26" t="str">
        <f>_xlfn.IFNA(VLOOKUP(F875,الاوردرات!$B$1:$C$600,2,0),"")</f>
        <v/>
      </c>
      <c r="K875" s="52"/>
      <c r="M875" s="105" t="str">
        <f>IF(G875="","",_xlfn.IFNA((VLOOKUP(G875,help!L:M,2,0))*H875,_xlfn.IFNA((VLOOKUP(G875,help!P:Q,2,0))*H875,"غير مسجلة في المشتريات")))</f>
        <v/>
      </c>
    </row>
    <row r="876" spans="2:13" hidden="1" x14ac:dyDescent="0.25">
      <c r="B876" s="13">
        <f>COUNTIFS($G$3:G876,'تقرير استهلاك خامات'!$D$4)</f>
        <v>2</v>
      </c>
      <c r="C876" s="13">
        <f>COUNTIFS($F$3:F876,'تقرير منتج تام'!$E$4)</f>
        <v>10</v>
      </c>
      <c r="D876" s="37"/>
      <c r="E876" s="38"/>
      <c r="F876" s="43"/>
      <c r="G876" s="39"/>
      <c r="H876" s="40"/>
      <c r="I876" s="107" t="str">
        <f>IF(G876="","",_xlfn.IFNA(VLOOKUP(G876,'سجل المشتريات'!F:N,8,0),"غير مسجلة في المشتريات"))</f>
        <v/>
      </c>
      <c r="J876" s="26" t="str">
        <f>_xlfn.IFNA(VLOOKUP(F876,الاوردرات!$B$1:$C$600,2,0),"")</f>
        <v/>
      </c>
      <c r="K876" s="52"/>
      <c r="M876" s="105" t="str">
        <f>IF(G876="","",_xlfn.IFNA((VLOOKUP(G876,help!L:M,2,0))*H876,_xlfn.IFNA((VLOOKUP(G876,help!P:Q,2,0))*H876,"غير مسجلة في المشتريات")))</f>
        <v/>
      </c>
    </row>
    <row r="877" spans="2:13" hidden="1" x14ac:dyDescent="0.25">
      <c r="B877" s="13">
        <f>COUNTIFS($G$3:G877,'تقرير استهلاك خامات'!$D$4)</f>
        <v>2</v>
      </c>
      <c r="C877" s="13">
        <f>COUNTIFS($F$3:F877,'تقرير منتج تام'!$E$4)</f>
        <v>10</v>
      </c>
      <c r="D877" s="37"/>
      <c r="E877" s="38"/>
      <c r="F877" s="43"/>
      <c r="G877" s="39"/>
      <c r="H877" s="40"/>
      <c r="I877" s="107" t="str">
        <f>IF(G877="","",_xlfn.IFNA(VLOOKUP(G877,'سجل المشتريات'!F:N,8,0),"غير مسجلة في المشتريات"))</f>
        <v/>
      </c>
      <c r="J877" s="26" t="str">
        <f>_xlfn.IFNA(VLOOKUP(F877,الاوردرات!$B$1:$C$600,2,0),"")</f>
        <v/>
      </c>
      <c r="K877" s="52"/>
      <c r="M877" s="105" t="str">
        <f>IF(G877="","",_xlfn.IFNA((VLOOKUP(G877,help!L:M,2,0))*H877,_xlfn.IFNA((VLOOKUP(G877,help!P:Q,2,0))*H877,"غير مسجلة في المشتريات")))</f>
        <v/>
      </c>
    </row>
    <row r="878" spans="2:13" hidden="1" x14ac:dyDescent="0.25">
      <c r="B878" s="13">
        <f>COUNTIFS($G$3:G878,'تقرير استهلاك خامات'!$D$4)</f>
        <v>2</v>
      </c>
      <c r="C878" s="13">
        <f>COUNTIFS($F$3:F878,'تقرير منتج تام'!$E$4)</f>
        <v>10</v>
      </c>
      <c r="D878" s="37"/>
      <c r="E878" s="38"/>
      <c r="F878" s="43"/>
      <c r="G878" s="39"/>
      <c r="H878" s="40"/>
      <c r="I878" s="107" t="str">
        <f>IF(G878="","",_xlfn.IFNA(VLOOKUP(G878,'سجل المشتريات'!F:N,8,0),"غير مسجلة في المشتريات"))</f>
        <v/>
      </c>
      <c r="J878" s="26" t="str">
        <f>_xlfn.IFNA(VLOOKUP(F878,الاوردرات!$B$1:$C$600,2,0),"")</f>
        <v/>
      </c>
      <c r="K878" s="52"/>
      <c r="M878" s="105" t="str">
        <f>IF(G878="","",_xlfn.IFNA((VLOOKUP(G878,help!L:M,2,0))*H878,_xlfn.IFNA((VLOOKUP(G878,help!P:Q,2,0))*H878,"غير مسجلة في المشتريات")))</f>
        <v/>
      </c>
    </row>
    <row r="879" spans="2:13" hidden="1" x14ac:dyDescent="0.25">
      <c r="B879" s="13">
        <f>COUNTIFS($G$3:G879,'تقرير استهلاك خامات'!$D$4)</f>
        <v>2</v>
      </c>
      <c r="C879" s="13">
        <f>COUNTIFS($F$3:F879,'تقرير منتج تام'!$E$4)</f>
        <v>10</v>
      </c>
      <c r="D879" s="37"/>
      <c r="E879" s="38"/>
      <c r="F879" s="43"/>
      <c r="G879" s="39"/>
      <c r="H879" s="40"/>
      <c r="I879" s="107" t="str">
        <f>IF(G879="","",_xlfn.IFNA(VLOOKUP(G879,'سجل المشتريات'!F:N,8,0),"غير مسجلة في المشتريات"))</f>
        <v/>
      </c>
      <c r="J879" s="26" t="str">
        <f>_xlfn.IFNA(VLOOKUP(F879,الاوردرات!$B$1:$C$600,2,0),"")</f>
        <v/>
      </c>
      <c r="K879" s="52"/>
      <c r="M879" s="105" t="str">
        <f>IF(G879="","",_xlfn.IFNA((VLOOKUP(G879,help!L:M,2,0))*H879,_xlfn.IFNA((VLOOKUP(G879,help!P:Q,2,0))*H879,"غير مسجلة في المشتريات")))</f>
        <v/>
      </c>
    </row>
    <row r="880" spans="2:13" hidden="1" x14ac:dyDescent="0.25">
      <c r="B880" s="13">
        <f>COUNTIFS($G$3:G880,'تقرير استهلاك خامات'!$D$4)</f>
        <v>2</v>
      </c>
      <c r="C880" s="13">
        <f>COUNTIFS($F$3:F880,'تقرير منتج تام'!$E$4)</f>
        <v>10</v>
      </c>
      <c r="D880" s="37"/>
      <c r="E880" s="38"/>
      <c r="F880" s="43"/>
      <c r="G880" s="39"/>
      <c r="H880" s="40"/>
      <c r="I880" s="107" t="str">
        <f>IF(G880="","",_xlfn.IFNA(VLOOKUP(G880,'سجل المشتريات'!F:N,8,0),"غير مسجلة في المشتريات"))</f>
        <v/>
      </c>
      <c r="J880" s="26" t="str">
        <f>_xlfn.IFNA(VLOOKUP(F880,الاوردرات!$B$1:$C$600,2,0),"")</f>
        <v/>
      </c>
      <c r="K880" s="52"/>
      <c r="M880" s="105" t="str">
        <f>IF(G880="","",_xlfn.IFNA((VLOOKUP(G880,help!L:M,2,0))*H880,_xlfn.IFNA((VLOOKUP(G880,help!P:Q,2,0))*H880,"غير مسجلة في المشتريات")))</f>
        <v/>
      </c>
    </row>
    <row r="881" spans="2:13" hidden="1" x14ac:dyDescent="0.25">
      <c r="B881" s="13">
        <f>COUNTIFS($G$3:G881,'تقرير استهلاك خامات'!$D$4)</f>
        <v>2</v>
      </c>
      <c r="C881" s="13">
        <f>COUNTIFS($F$3:F881,'تقرير منتج تام'!$E$4)</f>
        <v>10</v>
      </c>
      <c r="D881" s="37"/>
      <c r="E881" s="38"/>
      <c r="F881" s="43"/>
      <c r="G881" s="39"/>
      <c r="H881" s="40"/>
      <c r="I881" s="107" t="str">
        <f>IF(G881="","",_xlfn.IFNA(VLOOKUP(G881,'سجل المشتريات'!F:N,8,0),"غير مسجلة في المشتريات"))</f>
        <v/>
      </c>
      <c r="J881" s="26" t="str">
        <f>_xlfn.IFNA(VLOOKUP(F881,الاوردرات!$B$1:$C$600,2,0),"")</f>
        <v/>
      </c>
      <c r="K881" s="52"/>
      <c r="M881" s="105" t="str">
        <f>IF(G881="","",_xlfn.IFNA((VLOOKUP(G881,help!L:M,2,0))*H881,_xlfn.IFNA((VLOOKUP(G881,help!P:Q,2,0))*H881,"غير مسجلة في المشتريات")))</f>
        <v/>
      </c>
    </row>
    <row r="882" spans="2:13" hidden="1" x14ac:dyDescent="0.25">
      <c r="B882" s="13">
        <f>COUNTIFS($G$3:G882,'تقرير استهلاك خامات'!$D$4)</f>
        <v>2</v>
      </c>
      <c r="C882" s="13">
        <f>COUNTIFS($F$3:F882,'تقرير منتج تام'!$E$4)</f>
        <v>10</v>
      </c>
      <c r="D882" s="37"/>
      <c r="E882" s="38"/>
      <c r="F882" s="43"/>
      <c r="G882" s="39"/>
      <c r="H882" s="40"/>
      <c r="I882" s="107" t="str">
        <f>IF(G882="","",_xlfn.IFNA(VLOOKUP(G882,'سجل المشتريات'!F:N,8,0),"غير مسجلة في المشتريات"))</f>
        <v/>
      </c>
      <c r="J882" s="26" t="str">
        <f>_xlfn.IFNA(VLOOKUP(F882,الاوردرات!$B$1:$C$600,2,0),"")</f>
        <v/>
      </c>
      <c r="K882" s="52"/>
      <c r="M882" s="105" t="str">
        <f>IF(G882="","",_xlfn.IFNA((VLOOKUP(G882,help!L:M,2,0))*H882,_xlfn.IFNA((VLOOKUP(G882,help!P:Q,2,0))*H882,"غير مسجلة في المشتريات")))</f>
        <v/>
      </c>
    </row>
    <row r="883" spans="2:13" hidden="1" x14ac:dyDescent="0.25">
      <c r="B883" s="13">
        <f>COUNTIFS($G$3:G883,'تقرير استهلاك خامات'!$D$4)</f>
        <v>2</v>
      </c>
      <c r="C883" s="13">
        <f>COUNTIFS($F$3:F883,'تقرير منتج تام'!$E$4)</f>
        <v>10</v>
      </c>
      <c r="D883" s="37"/>
      <c r="E883" s="38"/>
      <c r="F883" s="43"/>
      <c r="G883" s="39"/>
      <c r="H883" s="40"/>
      <c r="I883" s="107" t="str">
        <f>IF(G883="","",_xlfn.IFNA(VLOOKUP(G883,'سجل المشتريات'!F:N,8,0),"غير مسجلة في المشتريات"))</f>
        <v/>
      </c>
      <c r="J883" s="26" t="str">
        <f>_xlfn.IFNA(VLOOKUP(F883,الاوردرات!$B$1:$C$600,2,0),"")</f>
        <v/>
      </c>
      <c r="K883" s="52"/>
      <c r="M883" s="105" t="str">
        <f>IF(G883="","",_xlfn.IFNA((VLOOKUP(G883,help!L:M,2,0))*H883,_xlfn.IFNA((VLOOKUP(G883,help!P:Q,2,0))*H883,"غير مسجلة في المشتريات")))</f>
        <v/>
      </c>
    </row>
    <row r="884" spans="2:13" hidden="1" x14ac:dyDescent="0.25">
      <c r="B884" s="13">
        <f>COUNTIFS($G$3:G884,'تقرير استهلاك خامات'!$D$4)</f>
        <v>2</v>
      </c>
      <c r="C884" s="13">
        <f>COUNTIFS($F$3:F884,'تقرير منتج تام'!$E$4)</f>
        <v>10</v>
      </c>
      <c r="D884" s="37"/>
      <c r="E884" s="38"/>
      <c r="F884" s="43"/>
      <c r="G884" s="39"/>
      <c r="H884" s="40"/>
      <c r="I884" s="107" t="str">
        <f>IF(G884="","",_xlfn.IFNA(VLOOKUP(G884,'سجل المشتريات'!F:N,8,0),"غير مسجلة في المشتريات"))</f>
        <v/>
      </c>
      <c r="J884" s="26" t="str">
        <f>_xlfn.IFNA(VLOOKUP(F884,الاوردرات!$B$1:$C$600,2,0),"")</f>
        <v/>
      </c>
      <c r="K884" s="52"/>
      <c r="M884" s="105" t="str">
        <f>IF(G884="","",_xlfn.IFNA((VLOOKUP(G884,help!L:M,2,0))*H884,_xlfn.IFNA((VLOOKUP(G884,help!P:Q,2,0))*H884,"غير مسجلة في المشتريات")))</f>
        <v/>
      </c>
    </row>
    <row r="885" spans="2:13" hidden="1" x14ac:dyDescent="0.25">
      <c r="B885" s="13">
        <f>COUNTIFS($G$3:G885,'تقرير استهلاك خامات'!$D$4)</f>
        <v>2</v>
      </c>
      <c r="C885" s="13">
        <f>COUNTIFS($F$3:F885,'تقرير منتج تام'!$E$4)</f>
        <v>10</v>
      </c>
      <c r="D885" s="37"/>
      <c r="E885" s="38"/>
      <c r="F885" s="43"/>
      <c r="G885" s="39"/>
      <c r="H885" s="40"/>
      <c r="I885" s="107" t="str">
        <f>IF(G885="","",_xlfn.IFNA(VLOOKUP(G885,'سجل المشتريات'!F:N,8,0),"غير مسجلة في المشتريات"))</f>
        <v/>
      </c>
      <c r="J885" s="26" t="str">
        <f>_xlfn.IFNA(VLOOKUP(F885,الاوردرات!$B$1:$C$600,2,0),"")</f>
        <v/>
      </c>
      <c r="K885" s="52"/>
      <c r="M885" s="105" t="str">
        <f>IF(G885="","",_xlfn.IFNA((VLOOKUP(G885,help!L:M,2,0))*H885,_xlfn.IFNA((VLOOKUP(G885,help!P:Q,2,0))*H885,"غير مسجلة في المشتريات")))</f>
        <v/>
      </c>
    </row>
    <row r="886" spans="2:13" hidden="1" x14ac:dyDescent="0.25">
      <c r="B886" s="13">
        <f>COUNTIFS($G$3:G886,'تقرير استهلاك خامات'!$D$4)</f>
        <v>2</v>
      </c>
      <c r="C886" s="13">
        <f>COUNTIFS($F$3:F886,'تقرير منتج تام'!$E$4)</f>
        <v>10</v>
      </c>
      <c r="D886" s="37"/>
      <c r="E886" s="38"/>
      <c r="F886" s="43"/>
      <c r="G886" s="39"/>
      <c r="H886" s="40"/>
      <c r="I886" s="107" t="str">
        <f>IF(G886="","",_xlfn.IFNA(VLOOKUP(G886,'سجل المشتريات'!F:N,8,0),"غير مسجلة في المشتريات"))</f>
        <v/>
      </c>
      <c r="J886" s="26" t="str">
        <f>_xlfn.IFNA(VLOOKUP(F886,الاوردرات!$B$1:$C$600,2,0),"")</f>
        <v/>
      </c>
      <c r="K886" s="52"/>
      <c r="M886" s="105" t="str">
        <f>IF(G886="","",_xlfn.IFNA((VLOOKUP(G886,help!L:M,2,0))*H886,_xlfn.IFNA((VLOOKUP(G886,help!P:Q,2,0))*H886,"غير مسجلة في المشتريات")))</f>
        <v/>
      </c>
    </row>
    <row r="887" spans="2:13" hidden="1" x14ac:dyDescent="0.25">
      <c r="B887" s="13">
        <f>COUNTIFS($G$3:G887,'تقرير استهلاك خامات'!$D$4)</f>
        <v>2</v>
      </c>
      <c r="C887" s="13">
        <f>COUNTIFS($F$3:F887,'تقرير منتج تام'!$E$4)</f>
        <v>10</v>
      </c>
      <c r="D887" s="37"/>
      <c r="E887" s="38"/>
      <c r="F887" s="43"/>
      <c r="G887" s="39"/>
      <c r="H887" s="40"/>
      <c r="I887" s="107" t="str">
        <f>IF(G887="","",_xlfn.IFNA(VLOOKUP(G887,'سجل المشتريات'!F:N,8,0),"غير مسجلة في المشتريات"))</f>
        <v/>
      </c>
      <c r="J887" s="26" t="str">
        <f>_xlfn.IFNA(VLOOKUP(F887,الاوردرات!$B$1:$C$600,2,0),"")</f>
        <v/>
      </c>
      <c r="K887" s="52"/>
      <c r="M887" s="105" t="str">
        <f>IF(G887="","",_xlfn.IFNA((VLOOKUP(G887,help!L:M,2,0))*H887,_xlfn.IFNA((VLOOKUP(G887,help!P:Q,2,0))*H887,"غير مسجلة في المشتريات")))</f>
        <v/>
      </c>
    </row>
    <row r="888" spans="2:13" hidden="1" x14ac:dyDescent="0.25">
      <c r="B888" s="13">
        <f>COUNTIFS($G$3:G888,'تقرير استهلاك خامات'!$D$4)</f>
        <v>2</v>
      </c>
      <c r="C888" s="13">
        <f>COUNTIFS($F$3:F888,'تقرير منتج تام'!$E$4)</f>
        <v>10</v>
      </c>
      <c r="D888" s="37"/>
      <c r="E888" s="38"/>
      <c r="F888" s="43"/>
      <c r="G888" s="39"/>
      <c r="H888" s="40"/>
      <c r="I888" s="107" t="str">
        <f>IF(G888="","",_xlfn.IFNA(VLOOKUP(G888,'سجل المشتريات'!F:N,8,0),"غير مسجلة في المشتريات"))</f>
        <v/>
      </c>
      <c r="J888" s="26" t="str">
        <f>_xlfn.IFNA(VLOOKUP(F888,الاوردرات!$B$1:$C$600,2,0),"")</f>
        <v/>
      </c>
      <c r="K888" s="52"/>
      <c r="M888" s="105" t="str">
        <f>IF(G888="","",_xlfn.IFNA((VLOOKUP(G888,help!L:M,2,0))*H888,_xlfn.IFNA((VLOOKUP(G888,help!P:Q,2,0))*H888,"غير مسجلة في المشتريات")))</f>
        <v/>
      </c>
    </row>
    <row r="889" spans="2:13" hidden="1" x14ac:dyDescent="0.25">
      <c r="B889" s="13">
        <f>COUNTIFS($G$3:G889,'تقرير استهلاك خامات'!$D$4)</f>
        <v>2</v>
      </c>
      <c r="C889" s="13">
        <f>COUNTIFS($F$3:F889,'تقرير منتج تام'!$E$4)</f>
        <v>10</v>
      </c>
      <c r="D889" s="37"/>
      <c r="E889" s="38"/>
      <c r="F889" s="43"/>
      <c r="G889" s="39"/>
      <c r="H889" s="40"/>
      <c r="I889" s="107" t="str">
        <f>IF(G889="","",_xlfn.IFNA(VLOOKUP(G889,'سجل المشتريات'!F:N,8,0),"غير مسجلة في المشتريات"))</f>
        <v/>
      </c>
      <c r="J889" s="26" t="str">
        <f>_xlfn.IFNA(VLOOKUP(F889,الاوردرات!$B$1:$C$600,2,0),"")</f>
        <v/>
      </c>
      <c r="K889" s="52"/>
      <c r="M889" s="105" t="str">
        <f>IF(G889="","",_xlfn.IFNA((VLOOKUP(G889,help!L:M,2,0))*H889,_xlfn.IFNA((VLOOKUP(G889,help!P:Q,2,0))*H889,"غير مسجلة في المشتريات")))</f>
        <v/>
      </c>
    </row>
    <row r="890" spans="2:13" hidden="1" x14ac:dyDescent="0.25">
      <c r="B890" s="13">
        <f>COUNTIFS($G$3:G890,'تقرير استهلاك خامات'!$D$4)</f>
        <v>2</v>
      </c>
      <c r="C890" s="13">
        <f>COUNTIFS($F$3:F890,'تقرير منتج تام'!$E$4)</f>
        <v>10</v>
      </c>
      <c r="D890" s="37"/>
      <c r="E890" s="38"/>
      <c r="F890" s="43"/>
      <c r="G890" s="39"/>
      <c r="H890" s="40"/>
      <c r="I890" s="107" t="str">
        <f>IF(G890="","",_xlfn.IFNA(VLOOKUP(G890,'سجل المشتريات'!F:N,8,0),"غير مسجلة في المشتريات"))</f>
        <v/>
      </c>
      <c r="J890" s="26" t="str">
        <f>_xlfn.IFNA(VLOOKUP(F890,الاوردرات!$B$1:$C$600,2,0),"")</f>
        <v/>
      </c>
      <c r="K890" s="52"/>
      <c r="M890" s="105" t="str">
        <f>IF(G890="","",_xlfn.IFNA((VLOOKUP(G890,help!L:M,2,0))*H890,_xlfn.IFNA((VLOOKUP(G890,help!P:Q,2,0))*H890,"غير مسجلة في المشتريات")))</f>
        <v/>
      </c>
    </row>
    <row r="891" spans="2:13" hidden="1" x14ac:dyDescent="0.25">
      <c r="B891" s="13">
        <f>COUNTIFS($G$3:G891,'تقرير استهلاك خامات'!$D$4)</f>
        <v>2</v>
      </c>
      <c r="C891" s="13">
        <f>COUNTIFS($F$3:F891,'تقرير منتج تام'!$E$4)</f>
        <v>10</v>
      </c>
      <c r="D891" s="37"/>
      <c r="E891" s="38"/>
      <c r="F891" s="37"/>
      <c r="G891" s="39"/>
      <c r="H891" s="40"/>
      <c r="I891" s="107" t="str">
        <f>IF(G891="","",_xlfn.IFNA(VLOOKUP(G891,'سجل المشتريات'!F:N,8,0),"غير مسجلة في المشتريات"))</f>
        <v/>
      </c>
      <c r="J891" s="26" t="str">
        <f>_xlfn.IFNA(VLOOKUP(F891,الاوردرات!$B$1:$C$600,2,0),"")</f>
        <v/>
      </c>
      <c r="K891" s="52"/>
      <c r="M891" s="105" t="str">
        <f>IF(G891="","",_xlfn.IFNA((VLOOKUP(G891,help!L:M,2,0))*H891,_xlfn.IFNA((VLOOKUP(G891,help!P:Q,2,0))*H891,"غير مسجلة في المشتريات")))</f>
        <v/>
      </c>
    </row>
    <row r="892" spans="2:13" hidden="1" x14ac:dyDescent="0.25">
      <c r="B892" s="13">
        <f>COUNTIFS($G$3:G892,'تقرير استهلاك خامات'!$D$4)</f>
        <v>2</v>
      </c>
      <c r="C892" s="13">
        <f>COUNTIFS($F$3:F892,'تقرير منتج تام'!$E$4)</f>
        <v>10</v>
      </c>
      <c r="D892" s="37"/>
      <c r="E892" s="38"/>
      <c r="F892" s="37"/>
      <c r="G892" s="39"/>
      <c r="H892" s="40"/>
      <c r="I892" s="107" t="str">
        <f>IF(G892="","",_xlfn.IFNA(VLOOKUP(G892,'سجل المشتريات'!F:N,8,0),"غير مسجلة في المشتريات"))</f>
        <v/>
      </c>
      <c r="J892" s="26" t="str">
        <f>_xlfn.IFNA(VLOOKUP(F892,الاوردرات!$B$1:$C$600,2,0),"")</f>
        <v/>
      </c>
      <c r="K892" s="52"/>
      <c r="M892" s="105" t="str">
        <f>IF(G892="","",_xlfn.IFNA((VLOOKUP(G892,help!L:M,2,0))*H892,_xlfn.IFNA((VLOOKUP(G892,help!P:Q,2,0))*H892,"غير مسجلة في المشتريات")))</f>
        <v/>
      </c>
    </row>
    <row r="893" spans="2:13" hidden="1" x14ac:dyDescent="0.25">
      <c r="B893" s="13">
        <f>COUNTIFS($G$3:G893,'تقرير استهلاك خامات'!$D$4)</f>
        <v>2</v>
      </c>
      <c r="C893" s="13">
        <f>COUNTIFS($F$3:F893,'تقرير منتج تام'!$E$4)</f>
        <v>10</v>
      </c>
      <c r="D893" s="37"/>
      <c r="E893" s="38"/>
      <c r="F893" s="37"/>
      <c r="G893" s="39"/>
      <c r="H893" s="40"/>
      <c r="I893" s="107" t="str">
        <f>IF(G893="","",_xlfn.IFNA(VLOOKUP(G893,'سجل المشتريات'!F:N,8,0),"غير مسجلة في المشتريات"))</f>
        <v/>
      </c>
      <c r="J893" s="26" t="str">
        <f>_xlfn.IFNA(VLOOKUP(F893,الاوردرات!$B$1:$C$600,2,0),"")</f>
        <v/>
      </c>
      <c r="K893" s="52"/>
      <c r="M893" s="105" t="str">
        <f>IF(G893="","",_xlfn.IFNA((VLOOKUP(G893,help!L:M,2,0))*H893,_xlfn.IFNA((VLOOKUP(G893,help!P:Q,2,0))*H893,"غير مسجلة في المشتريات")))</f>
        <v/>
      </c>
    </row>
    <row r="894" spans="2:13" hidden="1" x14ac:dyDescent="0.25">
      <c r="B894" s="13">
        <f>COUNTIFS($G$3:G894,'تقرير استهلاك خامات'!$D$4)</f>
        <v>2</v>
      </c>
      <c r="C894" s="13">
        <f>COUNTIFS($F$3:F894,'تقرير منتج تام'!$E$4)</f>
        <v>10</v>
      </c>
      <c r="D894" s="37"/>
      <c r="E894" s="38"/>
      <c r="F894" s="37"/>
      <c r="G894" s="39"/>
      <c r="H894" s="40"/>
      <c r="I894" s="107" t="str">
        <f>IF(G894="","",_xlfn.IFNA(VLOOKUP(G894,'سجل المشتريات'!F:N,8,0),"غير مسجلة في المشتريات"))</f>
        <v/>
      </c>
      <c r="J894" s="26" t="str">
        <f>_xlfn.IFNA(VLOOKUP(F894,الاوردرات!$B$1:$C$600,2,0),"")</f>
        <v/>
      </c>
      <c r="K894" s="52"/>
      <c r="M894" s="105" t="str">
        <f>IF(G894="","",_xlfn.IFNA((VLOOKUP(G894,help!L:M,2,0))*H894,_xlfn.IFNA((VLOOKUP(G894,help!P:Q,2,0))*H894,"غير مسجلة في المشتريات")))</f>
        <v/>
      </c>
    </row>
    <row r="895" spans="2:13" hidden="1" x14ac:dyDescent="0.25">
      <c r="B895" s="13">
        <f>COUNTIFS($G$3:G895,'تقرير استهلاك خامات'!$D$4)</f>
        <v>2</v>
      </c>
      <c r="C895" s="13">
        <f>COUNTIFS($F$3:F895,'تقرير منتج تام'!$E$4)</f>
        <v>10</v>
      </c>
      <c r="D895" s="37"/>
      <c r="E895" s="38"/>
      <c r="F895" s="37"/>
      <c r="G895" s="39"/>
      <c r="H895" s="40"/>
      <c r="I895" s="107" t="str">
        <f>IF(G895="","",_xlfn.IFNA(VLOOKUP(G895,'سجل المشتريات'!F:N,8,0),"غير مسجلة في المشتريات"))</f>
        <v/>
      </c>
      <c r="J895" s="26" t="str">
        <f>_xlfn.IFNA(VLOOKUP(F895,الاوردرات!$B$1:$C$600,2,0),"")</f>
        <v/>
      </c>
      <c r="K895" s="52"/>
      <c r="M895" s="105" t="str">
        <f>IF(G895="","",_xlfn.IFNA((VLOOKUP(G895,help!L:M,2,0))*H895,_xlfn.IFNA((VLOOKUP(G895,help!P:Q,2,0))*H895,"غير مسجلة في المشتريات")))</f>
        <v/>
      </c>
    </row>
    <row r="896" spans="2:13" hidden="1" x14ac:dyDescent="0.25">
      <c r="B896" s="13">
        <f>COUNTIFS($G$3:G896,'تقرير استهلاك خامات'!$D$4)</f>
        <v>2</v>
      </c>
      <c r="C896" s="13">
        <f>COUNTIFS($F$3:F896,'تقرير منتج تام'!$E$4)</f>
        <v>10</v>
      </c>
      <c r="D896" s="37"/>
      <c r="E896" s="38"/>
      <c r="F896" s="37"/>
      <c r="G896" s="39"/>
      <c r="H896" s="40"/>
      <c r="I896" s="107" t="str">
        <f>IF(G896="","",_xlfn.IFNA(VLOOKUP(G896,'سجل المشتريات'!F:N,8,0),"غير مسجلة في المشتريات"))</f>
        <v/>
      </c>
      <c r="J896" s="26" t="str">
        <f>_xlfn.IFNA(VLOOKUP(F896,الاوردرات!$B$1:$C$600,2,0),"")</f>
        <v/>
      </c>
      <c r="K896" s="52"/>
      <c r="M896" s="105" t="str">
        <f>IF(G896="","",_xlfn.IFNA((VLOOKUP(G896,help!L:M,2,0))*H896,_xlfn.IFNA((VLOOKUP(G896,help!P:Q,2,0))*H896,"غير مسجلة في المشتريات")))</f>
        <v/>
      </c>
    </row>
    <row r="897" spans="2:13" hidden="1" x14ac:dyDescent="0.25">
      <c r="B897" s="13">
        <f>COUNTIFS($G$3:G897,'تقرير استهلاك خامات'!$D$4)</f>
        <v>2</v>
      </c>
      <c r="C897" s="13">
        <f>COUNTIFS($F$3:F897,'تقرير منتج تام'!$E$4)</f>
        <v>10</v>
      </c>
      <c r="D897" s="37"/>
      <c r="E897" s="38"/>
      <c r="F897" s="37"/>
      <c r="G897" s="39"/>
      <c r="H897" s="40"/>
      <c r="I897" s="107" t="str">
        <f>IF(G897="","",_xlfn.IFNA(VLOOKUP(G897,'سجل المشتريات'!F:N,8,0),"غير مسجلة في المشتريات"))</f>
        <v/>
      </c>
      <c r="J897" s="26" t="str">
        <f>_xlfn.IFNA(VLOOKUP(F897,الاوردرات!$B$1:$C$600,2,0),"")</f>
        <v/>
      </c>
      <c r="K897" s="52"/>
      <c r="M897" s="105" t="str">
        <f>IF(G897="","",_xlfn.IFNA((VLOOKUP(G897,help!L:M,2,0))*H897,_xlfn.IFNA((VLOOKUP(G897,help!P:Q,2,0))*H897,"غير مسجلة في المشتريات")))</f>
        <v/>
      </c>
    </row>
    <row r="898" spans="2:13" hidden="1" x14ac:dyDescent="0.25">
      <c r="B898" s="13">
        <f>COUNTIFS($G$3:G898,'تقرير استهلاك خامات'!$D$4)</f>
        <v>2</v>
      </c>
      <c r="C898" s="13">
        <f>COUNTIFS($F$3:F898,'تقرير منتج تام'!$E$4)</f>
        <v>10</v>
      </c>
      <c r="D898" s="37"/>
      <c r="E898" s="38"/>
      <c r="F898" s="37"/>
      <c r="G898" s="39"/>
      <c r="H898" s="40"/>
      <c r="I898" s="107" t="str">
        <f>IF(G898="","",_xlfn.IFNA(VLOOKUP(G898,'سجل المشتريات'!F:N,8,0),"غير مسجلة في المشتريات"))</f>
        <v/>
      </c>
      <c r="J898" s="26" t="str">
        <f>_xlfn.IFNA(VLOOKUP(F898,الاوردرات!$B$1:$C$600,2,0),"")</f>
        <v/>
      </c>
      <c r="K898" s="52"/>
      <c r="M898" s="105" t="str">
        <f>IF(G898="","",_xlfn.IFNA((VLOOKUP(G898,help!L:M,2,0))*H898,_xlfn.IFNA((VLOOKUP(G898,help!P:Q,2,0))*H898,"غير مسجلة في المشتريات")))</f>
        <v/>
      </c>
    </row>
    <row r="899" spans="2:13" hidden="1" x14ac:dyDescent="0.25">
      <c r="B899" s="13">
        <f>COUNTIFS($G$3:G899,'تقرير استهلاك خامات'!$D$4)</f>
        <v>2</v>
      </c>
      <c r="C899" s="13">
        <f>COUNTIFS($F$3:F899,'تقرير منتج تام'!$E$4)</f>
        <v>10</v>
      </c>
      <c r="D899" s="37"/>
      <c r="E899" s="38"/>
      <c r="F899" s="37"/>
      <c r="G899" s="39"/>
      <c r="H899" s="40"/>
      <c r="I899" s="107" t="str">
        <f>IF(G899="","",_xlfn.IFNA(VLOOKUP(G899,'سجل المشتريات'!F:N,8,0),"غير مسجلة في المشتريات"))</f>
        <v/>
      </c>
      <c r="J899" s="26" t="str">
        <f>_xlfn.IFNA(VLOOKUP(F899,الاوردرات!$B$1:$C$600,2,0),"")</f>
        <v/>
      </c>
      <c r="K899" s="52"/>
      <c r="M899" s="105" t="str">
        <f>IF(G899="","",_xlfn.IFNA((VLOOKUP(G899,help!L:M,2,0))*H899,_xlfn.IFNA((VLOOKUP(G899,help!P:Q,2,0))*H899,"غير مسجلة في المشتريات")))</f>
        <v/>
      </c>
    </row>
    <row r="900" spans="2:13" hidden="1" x14ac:dyDescent="0.25">
      <c r="B900" s="13">
        <f>COUNTIFS($G$3:G900,'تقرير استهلاك خامات'!$D$4)</f>
        <v>2</v>
      </c>
      <c r="C900" s="13">
        <f>COUNTIFS($F$3:F900,'تقرير منتج تام'!$E$4)</f>
        <v>10</v>
      </c>
      <c r="D900" s="37"/>
      <c r="E900" s="38"/>
      <c r="F900" s="37"/>
      <c r="G900" s="39"/>
      <c r="H900" s="40"/>
      <c r="I900" s="107" t="str">
        <f>IF(G900="","",_xlfn.IFNA(VLOOKUP(G900,'سجل المشتريات'!F:N,8,0),"غير مسجلة في المشتريات"))</f>
        <v/>
      </c>
      <c r="J900" s="26" t="str">
        <f>_xlfn.IFNA(VLOOKUP(F900,الاوردرات!$B$1:$C$600,2,0),"")</f>
        <v/>
      </c>
      <c r="K900" s="52"/>
      <c r="M900" s="105" t="str">
        <f>IF(G900="","",_xlfn.IFNA((VLOOKUP(G900,help!L:M,2,0))*H900,_xlfn.IFNA((VLOOKUP(G900,help!P:Q,2,0))*H900,"غير مسجلة في المشتريات")))</f>
        <v/>
      </c>
    </row>
    <row r="901" spans="2:13" hidden="1" x14ac:dyDescent="0.25">
      <c r="B901" s="13">
        <f>COUNTIFS($G$3:G901,'تقرير استهلاك خامات'!$D$4)</f>
        <v>2</v>
      </c>
      <c r="C901" s="13">
        <f>COUNTIFS($F$3:F901,'تقرير منتج تام'!$E$4)</f>
        <v>10</v>
      </c>
      <c r="D901" s="37"/>
      <c r="E901" s="38"/>
      <c r="F901" s="37"/>
      <c r="G901" s="39"/>
      <c r="H901" s="40"/>
      <c r="I901" s="107" t="str">
        <f>IF(G901="","",_xlfn.IFNA(VLOOKUP(G901,'سجل المشتريات'!F:N,8,0),"غير مسجلة في المشتريات"))</f>
        <v/>
      </c>
      <c r="J901" s="26" t="str">
        <f>_xlfn.IFNA(VLOOKUP(F901,الاوردرات!$B$1:$C$600,2,0),"")</f>
        <v/>
      </c>
      <c r="K901" s="52"/>
      <c r="M901" s="105" t="str">
        <f>IF(G901="","",_xlfn.IFNA((VLOOKUP(G901,help!L:M,2,0))*H901,_xlfn.IFNA((VLOOKUP(G901,help!P:Q,2,0))*H901,"غير مسجلة في المشتريات")))</f>
        <v/>
      </c>
    </row>
    <row r="902" spans="2:13" hidden="1" x14ac:dyDescent="0.25">
      <c r="B902" s="13">
        <f>COUNTIFS($G$3:G902,'تقرير استهلاك خامات'!$D$4)</f>
        <v>2</v>
      </c>
      <c r="C902" s="13">
        <f>COUNTIFS($F$3:F902,'تقرير منتج تام'!$E$4)</f>
        <v>10</v>
      </c>
      <c r="D902" s="37"/>
      <c r="E902" s="38"/>
      <c r="F902" s="37"/>
      <c r="G902" s="39"/>
      <c r="H902" s="40"/>
      <c r="I902" s="107" t="str">
        <f>IF(G902="","",_xlfn.IFNA(VLOOKUP(G902,'سجل المشتريات'!F:N,8,0),"غير مسجلة في المشتريات"))</f>
        <v/>
      </c>
      <c r="J902" s="26" t="str">
        <f>_xlfn.IFNA(VLOOKUP(F902,الاوردرات!$B$1:$C$600,2,0),"")</f>
        <v/>
      </c>
      <c r="K902" s="52"/>
      <c r="M902" s="105" t="str">
        <f>IF(G902="","",_xlfn.IFNA((VLOOKUP(G902,help!L:M,2,0))*H902,_xlfn.IFNA((VLOOKUP(G902,help!P:Q,2,0))*H902,"غير مسجلة في المشتريات")))</f>
        <v/>
      </c>
    </row>
    <row r="903" spans="2:13" hidden="1" x14ac:dyDescent="0.25">
      <c r="B903" s="13">
        <f>COUNTIFS($G$3:G903,'تقرير استهلاك خامات'!$D$4)</f>
        <v>2</v>
      </c>
      <c r="C903" s="13">
        <f>COUNTIFS($F$3:F903,'تقرير منتج تام'!$E$4)</f>
        <v>10</v>
      </c>
      <c r="D903" s="37"/>
      <c r="E903" s="38"/>
      <c r="F903" s="37"/>
      <c r="G903" s="39"/>
      <c r="H903" s="40"/>
      <c r="I903" s="107" t="str">
        <f>IF(G903="","",_xlfn.IFNA(VLOOKUP(G903,'سجل المشتريات'!F:N,8,0),"غير مسجلة في المشتريات"))</f>
        <v/>
      </c>
      <c r="J903" s="26" t="str">
        <f>_xlfn.IFNA(VLOOKUP(F903,الاوردرات!$B$1:$C$600,2,0),"")</f>
        <v/>
      </c>
      <c r="K903" s="52"/>
      <c r="M903" s="105" t="str">
        <f>IF(G903="","",_xlfn.IFNA((VLOOKUP(G903,help!L:M,2,0))*H903,_xlfn.IFNA((VLOOKUP(G903,help!P:Q,2,0))*H903,"غير مسجلة في المشتريات")))</f>
        <v/>
      </c>
    </row>
    <row r="904" spans="2:13" hidden="1" x14ac:dyDescent="0.25">
      <c r="B904" s="13">
        <f>COUNTIFS($G$3:G904,'تقرير استهلاك خامات'!$D$4)</f>
        <v>2</v>
      </c>
      <c r="C904" s="13">
        <f>COUNTIFS($F$3:F904,'تقرير منتج تام'!$E$4)</f>
        <v>10</v>
      </c>
      <c r="D904" s="37"/>
      <c r="E904" s="38"/>
      <c r="F904" s="37"/>
      <c r="G904" s="39"/>
      <c r="H904" s="40"/>
      <c r="I904" s="107" t="str">
        <f>IF(G904="","",_xlfn.IFNA(VLOOKUP(G904,'سجل المشتريات'!F:N,8,0),"غير مسجلة في المشتريات"))</f>
        <v/>
      </c>
      <c r="J904" s="26" t="str">
        <f>_xlfn.IFNA(VLOOKUP(F904,الاوردرات!$B$1:$C$600,2,0),"")</f>
        <v/>
      </c>
      <c r="K904" s="52"/>
      <c r="M904" s="105" t="str">
        <f>IF(G904="","",_xlfn.IFNA((VLOOKUP(G904,help!L:M,2,0))*H904,_xlfn.IFNA((VLOOKUP(G904,help!P:Q,2,0))*H904,"غير مسجلة في المشتريات")))</f>
        <v/>
      </c>
    </row>
    <row r="905" spans="2:13" hidden="1" x14ac:dyDescent="0.25">
      <c r="B905" s="13">
        <f>COUNTIFS($G$3:G905,'تقرير استهلاك خامات'!$D$4)</f>
        <v>2</v>
      </c>
      <c r="C905" s="13">
        <f>COUNTIFS($F$3:F905,'تقرير منتج تام'!$E$4)</f>
        <v>10</v>
      </c>
      <c r="D905" s="37"/>
      <c r="E905" s="38"/>
      <c r="F905" s="37"/>
      <c r="G905" s="39"/>
      <c r="H905" s="40"/>
      <c r="I905" s="107" t="str">
        <f>IF(G905="","",_xlfn.IFNA(VLOOKUP(G905,'سجل المشتريات'!F:N,8,0),"غير مسجلة في المشتريات"))</f>
        <v/>
      </c>
      <c r="J905" s="26" t="str">
        <f>_xlfn.IFNA(VLOOKUP(F905,الاوردرات!$B$1:$C$600,2,0),"")</f>
        <v/>
      </c>
      <c r="K905" s="52"/>
      <c r="M905" s="105" t="str">
        <f>IF(G905="","",_xlfn.IFNA((VLOOKUP(G905,help!L:M,2,0))*H905,_xlfn.IFNA((VLOOKUP(G905,help!P:Q,2,0))*H905,"غير مسجلة في المشتريات")))</f>
        <v/>
      </c>
    </row>
    <row r="906" spans="2:13" hidden="1" x14ac:dyDescent="0.25">
      <c r="B906" s="13">
        <f>COUNTIFS($G$3:G906,'تقرير استهلاك خامات'!$D$4)</f>
        <v>2</v>
      </c>
      <c r="C906" s="13">
        <f>COUNTIFS($F$3:F906,'تقرير منتج تام'!$E$4)</f>
        <v>10</v>
      </c>
      <c r="D906" s="37"/>
      <c r="E906" s="38"/>
      <c r="F906" s="37"/>
      <c r="G906" s="39"/>
      <c r="H906" s="40"/>
      <c r="I906" s="107" t="str">
        <f>IF(G906="","",_xlfn.IFNA(VLOOKUP(G906,'سجل المشتريات'!F:N,8,0),"غير مسجلة في المشتريات"))</f>
        <v/>
      </c>
      <c r="J906" s="26" t="str">
        <f>_xlfn.IFNA(VLOOKUP(F906,الاوردرات!$B$1:$C$600,2,0),"")</f>
        <v/>
      </c>
      <c r="K906" s="52"/>
      <c r="M906" s="105" t="str">
        <f>IF(G906="","",_xlfn.IFNA((VLOOKUP(G906,help!L:M,2,0))*H906,_xlfn.IFNA((VLOOKUP(G906,help!P:Q,2,0))*H906,"غير مسجلة في المشتريات")))</f>
        <v/>
      </c>
    </row>
    <row r="907" spans="2:13" hidden="1" x14ac:dyDescent="0.25">
      <c r="B907" s="13">
        <f>COUNTIFS($G$3:G907,'تقرير استهلاك خامات'!$D$4)</f>
        <v>2</v>
      </c>
      <c r="C907" s="13">
        <f>COUNTIFS($F$3:F907,'تقرير منتج تام'!$E$4)</f>
        <v>10</v>
      </c>
      <c r="D907" s="37"/>
      <c r="E907" s="38"/>
      <c r="F907" s="37"/>
      <c r="G907" s="39"/>
      <c r="H907" s="40"/>
      <c r="I907" s="107" t="str">
        <f>IF(G907="","",_xlfn.IFNA(VLOOKUP(G907,'سجل المشتريات'!F:N,8,0),"غير مسجلة في المشتريات"))</f>
        <v/>
      </c>
      <c r="J907" s="26" t="str">
        <f>_xlfn.IFNA(VLOOKUP(F907,الاوردرات!$B$1:$C$600,2,0),"")</f>
        <v/>
      </c>
      <c r="K907" s="52"/>
      <c r="M907" s="105" t="str">
        <f>IF(G907="","",_xlfn.IFNA((VLOOKUP(G907,help!L:M,2,0))*H907,_xlfn.IFNA((VLOOKUP(G907,help!P:Q,2,0))*H907,"غير مسجلة في المشتريات")))</f>
        <v/>
      </c>
    </row>
    <row r="908" spans="2:13" hidden="1" x14ac:dyDescent="0.25">
      <c r="B908" s="13">
        <f>COUNTIFS($G$3:G908,'تقرير استهلاك خامات'!$D$4)</f>
        <v>2</v>
      </c>
      <c r="C908" s="13">
        <f>COUNTIFS($F$3:F908,'تقرير منتج تام'!$E$4)</f>
        <v>10</v>
      </c>
      <c r="D908" s="37"/>
      <c r="E908" s="38"/>
      <c r="F908" s="37"/>
      <c r="G908" s="39"/>
      <c r="H908" s="40"/>
      <c r="I908" s="107" t="str">
        <f>IF(G908="","",_xlfn.IFNA(VLOOKUP(G908,'سجل المشتريات'!F:N,8,0),"غير مسجلة في المشتريات"))</f>
        <v/>
      </c>
      <c r="J908" s="26" t="str">
        <f>_xlfn.IFNA(VLOOKUP(F908,الاوردرات!$B$1:$C$600,2,0),"")</f>
        <v/>
      </c>
      <c r="K908" s="52"/>
      <c r="M908" s="105" t="str">
        <f>IF(G908="","",_xlfn.IFNA((VLOOKUP(G908,help!L:M,2,0))*H908,_xlfn.IFNA((VLOOKUP(G908,help!P:Q,2,0))*H908,"غير مسجلة في المشتريات")))</f>
        <v/>
      </c>
    </row>
    <row r="909" spans="2:13" hidden="1" x14ac:dyDescent="0.25">
      <c r="B909" s="13">
        <f>COUNTIFS($G$3:G909,'تقرير استهلاك خامات'!$D$4)</f>
        <v>2</v>
      </c>
      <c r="C909" s="13">
        <f>COUNTIFS($F$3:F909,'تقرير منتج تام'!$E$4)</f>
        <v>10</v>
      </c>
      <c r="D909" s="37"/>
      <c r="E909" s="38"/>
      <c r="F909" s="37"/>
      <c r="G909" s="39"/>
      <c r="H909" s="40"/>
      <c r="I909" s="107" t="str">
        <f>IF(G909="","",_xlfn.IFNA(VLOOKUP(G909,'سجل المشتريات'!F:N,8,0),"غير مسجلة في المشتريات"))</f>
        <v/>
      </c>
      <c r="J909" s="26" t="str">
        <f>_xlfn.IFNA(VLOOKUP(F909,الاوردرات!$B$1:$C$600,2,0),"")</f>
        <v/>
      </c>
      <c r="K909" s="52"/>
      <c r="M909" s="105" t="str">
        <f>IF(G909="","",_xlfn.IFNA((VLOOKUP(G909,help!L:M,2,0))*H909,_xlfn.IFNA((VLOOKUP(G909,help!P:Q,2,0))*H909,"غير مسجلة في المشتريات")))</f>
        <v/>
      </c>
    </row>
    <row r="910" spans="2:13" hidden="1" x14ac:dyDescent="0.25">
      <c r="B910" s="13">
        <f>COUNTIFS($G$3:G910,'تقرير استهلاك خامات'!$D$4)</f>
        <v>2</v>
      </c>
      <c r="C910" s="13">
        <f>COUNTIFS($F$3:F910,'تقرير منتج تام'!$E$4)</f>
        <v>10</v>
      </c>
      <c r="D910" s="37"/>
      <c r="E910" s="38"/>
      <c r="F910" s="37"/>
      <c r="G910" s="39"/>
      <c r="H910" s="40"/>
      <c r="I910" s="107" t="str">
        <f>IF(G910="","",_xlfn.IFNA(VLOOKUP(G910,'سجل المشتريات'!F:N,8,0),"غير مسجلة في المشتريات"))</f>
        <v/>
      </c>
      <c r="J910" s="26" t="str">
        <f>_xlfn.IFNA(VLOOKUP(F910,الاوردرات!$B$1:$C$600,2,0),"")</f>
        <v/>
      </c>
      <c r="K910" s="52"/>
      <c r="M910" s="105" t="str">
        <f>IF(G910="","",_xlfn.IFNA((VLOOKUP(G910,help!L:M,2,0))*H910,_xlfn.IFNA((VLOOKUP(G910,help!P:Q,2,0))*H910,"غير مسجلة في المشتريات")))</f>
        <v/>
      </c>
    </row>
    <row r="911" spans="2:13" hidden="1" x14ac:dyDescent="0.25">
      <c r="B911" s="13">
        <f>COUNTIFS($G$3:G911,'تقرير استهلاك خامات'!$D$4)</f>
        <v>2</v>
      </c>
      <c r="C911" s="13">
        <f>COUNTIFS($F$3:F911,'تقرير منتج تام'!$E$4)</f>
        <v>10</v>
      </c>
      <c r="D911" s="37"/>
      <c r="E911" s="38"/>
      <c r="F911" s="37"/>
      <c r="G911" s="39"/>
      <c r="H911" s="40"/>
      <c r="I911" s="107" t="str">
        <f>IF(G911="","",_xlfn.IFNA(VLOOKUP(G911,'سجل المشتريات'!F:N,8,0),"غير مسجلة في المشتريات"))</f>
        <v/>
      </c>
      <c r="J911" s="26" t="str">
        <f>_xlfn.IFNA(VLOOKUP(F911,الاوردرات!$B$1:$C$600,2,0),"")</f>
        <v/>
      </c>
      <c r="K911" s="52"/>
      <c r="M911" s="105" t="str">
        <f>IF(G911="","",_xlfn.IFNA((VLOOKUP(G911,help!L:M,2,0))*H911,_xlfn.IFNA((VLOOKUP(G911,help!P:Q,2,0))*H911,"غير مسجلة في المشتريات")))</f>
        <v/>
      </c>
    </row>
    <row r="912" spans="2:13" hidden="1" x14ac:dyDescent="0.25">
      <c r="B912" s="13">
        <f>COUNTIFS($G$3:G912,'تقرير استهلاك خامات'!$D$4)</f>
        <v>2</v>
      </c>
      <c r="C912" s="13">
        <f>COUNTIFS($F$3:F912,'تقرير منتج تام'!$E$4)</f>
        <v>10</v>
      </c>
      <c r="D912" s="37"/>
      <c r="E912" s="38"/>
      <c r="F912" s="37"/>
      <c r="G912" s="39"/>
      <c r="H912" s="40"/>
      <c r="I912" s="107" t="str">
        <f>IF(G912="","",_xlfn.IFNA(VLOOKUP(G912,'سجل المشتريات'!F:N,8,0),"غير مسجلة في المشتريات"))</f>
        <v/>
      </c>
      <c r="J912" s="26" t="str">
        <f>_xlfn.IFNA(VLOOKUP(F912,الاوردرات!$B$1:$C$600,2,0),"")</f>
        <v/>
      </c>
      <c r="K912" s="52"/>
      <c r="M912" s="105" t="str">
        <f>IF(G912="","",_xlfn.IFNA((VLOOKUP(G912,help!L:M,2,0))*H912,_xlfn.IFNA((VLOOKUP(G912,help!P:Q,2,0))*H912,"غير مسجلة في المشتريات")))</f>
        <v/>
      </c>
    </row>
    <row r="913" spans="2:13" hidden="1" x14ac:dyDescent="0.25">
      <c r="B913" s="13">
        <f>COUNTIFS($G$3:G913,'تقرير استهلاك خامات'!$D$4)</f>
        <v>2</v>
      </c>
      <c r="C913" s="13">
        <f>COUNTIFS($F$3:F913,'تقرير منتج تام'!$E$4)</f>
        <v>10</v>
      </c>
      <c r="D913" s="37"/>
      <c r="E913" s="38"/>
      <c r="F913" s="37"/>
      <c r="G913" s="39"/>
      <c r="H913" s="40"/>
      <c r="I913" s="107" t="str">
        <f>IF(G913="","",_xlfn.IFNA(VLOOKUP(G913,'سجل المشتريات'!F:N,8,0),"غير مسجلة في المشتريات"))</f>
        <v/>
      </c>
      <c r="J913" s="26" t="str">
        <f>_xlfn.IFNA(VLOOKUP(F913,الاوردرات!$B$1:$C$600,2,0),"")</f>
        <v/>
      </c>
      <c r="K913" s="52"/>
      <c r="M913" s="105" t="str">
        <f>IF(G913="","",_xlfn.IFNA((VLOOKUP(G913,help!L:M,2,0))*H913,_xlfn.IFNA((VLOOKUP(G913,help!P:Q,2,0))*H913,"غير مسجلة في المشتريات")))</f>
        <v/>
      </c>
    </row>
    <row r="914" spans="2:13" hidden="1" x14ac:dyDescent="0.25">
      <c r="B914" s="13">
        <f>COUNTIFS($G$3:G914,'تقرير استهلاك خامات'!$D$4)</f>
        <v>2</v>
      </c>
      <c r="C914" s="13">
        <f>COUNTIFS($F$3:F914,'تقرير منتج تام'!$E$4)</f>
        <v>10</v>
      </c>
      <c r="D914" s="37"/>
      <c r="E914" s="38"/>
      <c r="F914" s="37"/>
      <c r="G914" s="39"/>
      <c r="H914" s="40"/>
      <c r="I914" s="107" t="str">
        <f>IF(G914="","",_xlfn.IFNA(VLOOKUP(G914,'سجل المشتريات'!F:N,8,0),"غير مسجلة في المشتريات"))</f>
        <v/>
      </c>
      <c r="J914" s="26" t="str">
        <f>_xlfn.IFNA(VLOOKUP(F914,الاوردرات!$B$1:$C$600,2,0),"")</f>
        <v/>
      </c>
      <c r="K914" s="52"/>
      <c r="M914" s="105" t="str">
        <f>IF(G914="","",_xlfn.IFNA((VLOOKUP(G914,help!L:M,2,0))*H914,_xlfn.IFNA((VLOOKUP(G914,help!P:Q,2,0))*H914,"غير مسجلة في المشتريات")))</f>
        <v/>
      </c>
    </row>
    <row r="915" spans="2:13" hidden="1" x14ac:dyDescent="0.25">
      <c r="B915" s="13">
        <f>COUNTIFS($G$3:G915,'تقرير استهلاك خامات'!$D$4)</f>
        <v>2</v>
      </c>
      <c r="C915" s="13">
        <f>COUNTIFS($F$3:F915,'تقرير منتج تام'!$E$4)</f>
        <v>10</v>
      </c>
      <c r="D915" s="37"/>
      <c r="E915" s="38"/>
      <c r="F915" s="37"/>
      <c r="G915" s="39"/>
      <c r="H915" s="40"/>
      <c r="I915" s="107" t="str">
        <f>IF(G915="","",_xlfn.IFNA(VLOOKUP(G915,'سجل المشتريات'!F:N,8,0),"غير مسجلة في المشتريات"))</f>
        <v/>
      </c>
      <c r="J915" s="26" t="str">
        <f>_xlfn.IFNA(VLOOKUP(F915,الاوردرات!$B$1:$C$600,2,0),"")</f>
        <v/>
      </c>
      <c r="K915" s="52"/>
      <c r="M915" s="105" t="str">
        <f>IF(G915="","",_xlfn.IFNA((VLOOKUP(G915,help!L:M,2,0))*H915,_xlfn.IFNA((VLOOKUP(G915,help!P:Q,2,0))*H915,"غير مسجلة في المشتريات")))</f>
        <v/>
      </c>
    </row>
    <row r="916" spans="2:13" hidden="1" x14ac:dyDescent="0.25">
      <c r="B916" s="13">
        <f>COUNTIFS($G$3:G916,'تقرير استهلاك خامات'!$D$4)</f>
        <v>2</v>
      </c>
      <c r="C916" s="13">
        <f>COUNTIFS($F$3:F916,'تقرير منتج تام'!$E$4)</f>
        <v>10</v>
      </c>
      <c r="D916" s="37"/>
      <c r="E916" s="38"/>
      <c r="F916" s="37"/>
      <c r="G916" s="39"/>
      <c r="H916" s="40"/>
      <c r="I916" s="107" t="str">
        <f>IF(G916="","",_xlfn.IFNA(VLOOKUP(G916,'سجل المشتريات'!F:N,8,0),"غير مسجلة في المشتريات"))</f>
        <v/>
      </c>
      <c r="J916" s="26" t="str">
        <f>_xlfn.IFNA(VLOOKUP(F916,الاوردرات!$B$1:$C$600,2,0),"")</f>
        <v/>
      </c>
      <c r="K916" s="52"/>
      <c r="M916" s="105" t="str">
        <f>IF(G916="","",_xlfn.IFNA((VLOOKUP(G916,help!L:M,2,0))*H916,_xlfn.IFNA((VLOOKUP(G916,help!P:Q,2,0))*H916,"غير مسجلة في المشتريات")))</f>
        <v/>
      </c>
    </row>
    <row r="917" spans="2:13" hidden="1" x14ac:dyDescent="0.25">
      <c r="B917" s="13">
        <f>COUNTIFS($G$3:G917,'تقرير استهلاك خامات'!$D$4)</f>
        <v>2</v>
      </c>
      <c r="C917" s="13">
        <f>COUNTIFS($F$3:F917,'تقرير منتج تام'!$E$4)</f>
        <v>10</v>
      </c>
      <c r="D917" s="37"/>
      <c r="E917" s="38"/>
      <c r="F917" s="37"/>
      <c r="G917" s="39"/>
      <c r="H917" s="40"/>
      <c r="I917" s="107" t="str">
        <f>IF(G917="","",_xlfn.IFNA(VLOOKUP(G917,'سجل المشتريات'!F:N,8,0),"غير مسجلة في المشتريات"))</f>
        <v/>
      </c>
      <c r="J917" s="26" t="str">
        <f>_xlfn.IFNA(VLOOKUP(F917,الاوردرات!$B$1:$C$600,2,0),"")</f>
        <v/>
      </c>
      <c r="K917" s="52"/>
      <c r="M917" s="105" t="str">
        <f>IF(G917="","",_xlfn.IFNA((VLOOKUP(G917,help!L:M,2,0))*H917,_xlfn.IFNA((VLOOKUP(G917,help!P:Q,2,0))*H917,"غير مسجلة في المشتريات")))</f>
        <v/>
      </c>
    </row>
    <row r="918" spans="2:13" hidden="1" x14ac:dyDescent="0.25">
      <c r="B918" s="13">
        <f>COUNTIFS($G$3:G918,'تقرير استهلاك خامات'!$D$4)</f>
        <v>2</v>
      </c>
      <c r="C918" s="13">
        <f>COUNTIFS($F$3:F918,'تقرير منتج تام'!$E$4)</f>
        <v>10</v>
      </c>
      <c r="D918" s="37"/>
      <c r="E918" s="38"/>
      <c r="F918" s="37"/>
      <c r="G918" s="39"/>
      <c r="H918" s="40"/>
      <c r="I918" s="107" t="str">
        <f>IF(G918="","",_xlfn.IFNA(VLOOKUP(G918,'سجل المشتريات'!F:N,8,0),"غير مسجلة في المشتريات"))</f>
        <v/>
      </c>
      <c r="J918" s="26" t="str">
        <f>_xlfn.IFNA(VLOOKUP(F918,الاوردرات!$B$1:$C$600,2,0),"")</f>
        <v/>
      </c>
      <c r="K918" s="52"/>
      <c r="M918" s="105" t="str">
        <f>IF(G918="","",_xlfn.IFNA((VLOOKUP(G918,help!L:M,2,0))*H918,_xlfn.IFNA((VLOOKUP(G918,help!P:Q,2,0))*H918,"غير مسجلة في المشتريات")))</f>
        <v/>
      </c>
    </row>
    <row r="919" spans="2:13" hidden="1" x14ac:dyDescent="0.25">
      <c r="B919" s="13">
        <f>COUNTIFS($G$3:G919,'تقرير استهلاك خامات'!$D$4)</f>
        <v>2</v>
      </c>
      <c r="C919" s="13">
        <f>COUNTIFS($F$3:F919,'تقرير منتج تام'!$E$4)</f>
        <v>10</v>
      </c>
      <c r="D919" s="37"/>
      <c r="E919" s="38"/>
      <c r="F919" s="37"/>
      <c r="G919" s="39"/>
      <c r="H919" s="40"/>
      <c r="I919" s="107" t="str">
        <f>IF(G919="","",_xlfn.IFNA(VLOOKUP(G919,'سجل المشتريات'!F:N,8,0),"غير مسجلة في المشتريات"))</f>
        <v/>
      </c>
      <c r="J919" s="26" t="str">
        <f>_xlfn.IFNA(VLOOKUP(F919,الاوردرات!$B$1:$C$600,2,0),"")</f>
        <v/>
      </c>
      <c r="K919" s="52"/>
      <c r="M919" s="105" t="str">
        <f>IF(G919="","",_xlfn.IFNA((VLOOKUP(G919,help!L:M,2,0))*H919,_xlfn.IFNA((VLOOKUP(G919,help!P:Q,2,0))*H919,"غير مسجلة في المشتريات")))</f>
        <v/>
      </c>
    </row>
    <row r="920" spans="2:13" hidden="1" x14ac:dyDescent="0.25">
      <c r="B920" s="13">
        <f>COUNTIFS($G$3:G920,'تقرير استهلاك خامات'!$D$4)</f>
        <v>2</v>
      </c>
      <c r="C920" s="13">
        <f>COUNTIFS($F$3:F920,'تقرير منتج تام'!$E$4)</f>
        <v>10</v>
      </c>
      <c r="D920" s="37"/>
      <c r="E920" s="38"/>
      <c r="F920" s="37"/>
      <c r="G920" s="39"/>
      <c r="H920" s="40"/>
      <c r="I920" s="107" t="str">
        <f>IF(G920="","",_xlfn.IFNA(VLOOKUP(G920,'سجل المشتريات'!F:N,8,0),"غير مسجلة في المشتريات"))</f>
        <v/>
      </c>
      <c r="J920" s="26" t="str">
        <f>_xlfn.IFNA(VLOOKUP(F920,الاوردرات!$B$1:$C$600,2,0),"")</f>
        <v/>
      </c>
      <c r="K920" s="52"/>
      <c r="M920" s="105" t="str">
        <f>IF(G920="","",_xlfn.IFNA((VLOOKUP(G920,help!L:M,2,0))*H920,_xlfn.IFNA((VLOOKUP(G920,help!P:Q,2,0))*H920,"غير مسجلة في المشتريات")))</f>
        <v/>
      </c>
    </row>
    <row r="921" spans="2:13" hidden="1" x14ac:dyDescent="0.25">
      <c r="B921" s="13">
        <f>COUNTIFS($G$3:G921,'تقرير استهلاك خامات'!$D$4)</f>
        <v>2</v>
      </c>
      <c r="C921" s="13">
        <f>COUNTIFS($F$3:F921,'تقرير منتج تام'!$E$4)</f>
        <v>10</v>
      </c>
      <c r="D921" s="37"/>
      <c r="E921" s="38"/>
      <c r="F921" s="37"/>
      <c r="G921" s="39"/>
      <c r="H921" s="40"/>
      <c r="I921" s="107" t="str">
        <f>IF(G921="","",_xlfn.IFNA(VLOOKUP(G921,'سجل المشتريات'!F:N,8,0),"غير مسجلة في المشتريات"))</f>
        <v/>
      </c>
      <c r="J921" s="26" t="str">
        <f>_xlfn.IFNA(VLOOKUP(F921,الاوردرات!$B$1:$C$600,2,0),"")</f>
        <v/>
      </c>
      <c r="K921" s="52"/>
      <c r="M921" s="105" t="str">
        <f>IF(G921="","",_xlfn.IFNA((VLOOKUP(G921,help!L:M,2,0))*H921,_xlfn.IFNA((VLOOKUP(G921,help!P:Q,2,0))*H921,"غير مسجلة في المشتريات")))</f>
        <v/>
      </c>
    </row>
    <row r="922" spans="2:13" hidden="1" x14ac:dyDescent="0.25">
      <c r="B922" s="13">
        <f>COUNTIFS($G$3:G922,'تقرير استهلاك خامات'!$D$4)</f>
        <v>2</v>
      </c>
      <c r="C922" s="13">
        <f>COUNTIFS($F$3:F922,'تقرير منتج تام'!$E$4)</f>
        <v>10</v>
      </c>
      <c r="D922" s="37"/>
      <c r="E922" s="38"/>
      <c r="F922" s="37"/>
      <c r="G922" s="39"/>
      <c r="H922" s="40"/>
      <c r="I922" s="107" t="str">
        <f>IF(G922="","",_xlfn.IFNA(VLOOKUP(G922,'سجل المشتريات'!F:N,8,0),"غير مسجلة في المشتريات"))</f>
        <v/>
      </c>
      <c r="J922" s="26" t="str">
        <f>_xlfn.IFNA(VLOOKUP(F922,الاوردرات!$B$1:$C$600,2,0),"")</f>
        <v/>
      </c>
      <c r="K922" s="52"/>
      <c r="M922" s="105" t="str">
        <f>IF(G922="","",_xlfn.IFNA((VLOOKUP(G922,help!L:M,2,0))*H922,_xlfn.IFNA((VLOOKUP(G922,help!P:Q,2,0))*H922,"غير مسجلة في المشتريات")))</f>
        <v/>
      </c>
    </row>
    <row r="923" spans="2:13" hidden="1" x14ac:dyDescent="0.25">
      <c r="B923" s="13">
        <f>COUNTIFS($G$3:G923,'تقرير استهلاك خامات'!$D$4)</f>
        <v>2</v>
      </c>
      <c r="C923" s="13">
        <f>COUNTIFS($F$3:F923,'تقرير منتج تام'!$E$4)</f>
        <v>10</v>
      </c>
      <c r="D923" s="37"/>
      <c r="E923" s="38"/>
      <c r="F923" s="37"/>
      <c r="G923" s="39"/>
      <c r="H923" s="40"/>
      <c r="I923" s="107" t="str">
        <f>IF(G923="","",_xlfn.IFNA(VLOOKUP(G923,'سجل المشتريات'!F:N,8,0),"غير مسجلة في المشتريات"))</f>
        <v/>
      </c>
      <c r="J923" s="26" t="str">
        <f>_xlfn.IFNA(VLOOKUP(F923,الاوردرات!$B$1:$C$600,2,0),"")</f>
        <v/>
      </c>
      <c r="K923" s="52"/>
      <c r="M923" s="105" t="str">
        <f>IF(G923="","",_xlfn.IFNA((VLOOKUP(G923,help!L:M,2,0))*H923,_xlfn.IFNA((VLOOKUP(G923,help!P:Q,2,0))*H923,"غير مسجلة في المشتريات")))</f>
        <v/>
      </c>
    </row>
    <row r="924" spans="2:13" hidden="1" x14ac:dyDescent="0.25">
      <c r="B924" s="13">
        <f>COUNTIFS($G$3:G924,'تقرير استهلاك خامات'!$D$4)</f>
        <v>2</v>
      </c>
      <c r="C924" s="13">
        <f>COUNTIFS($F$3:F924,'تقرير منتج تام'!$E$4)</f>
        <v>10</v>
      </c>
      <c r="D924" s="37"/>
      <c r="E924" s="38"/>
      <c r="F924" s="37"/>
      <c r="G924" s="39"/>
      <c r="H924" s="40"/>
      <c r="I924" s="107" t="str">
        <f>IF(G924="","",_xlfn.IFNA(VLOOKUP(G924,'سجل المشتريات'!F:N,8,0),"غير مسجلة في المشتريات"))</f>
        <v/>
      </c>
      <c r="J924" s="26" t="str">
        <f>_xlfn.IFNA(VLOOKUP(F924,الاوردرات!$B$1:$C$600,2,0),"")</f>
        <v/>
      </c>
      <c r="K924" s="52"/>
      <c r="M924" s="105" t="str">
        <f>IF(G924="","",_xlfn.IFNA((VLOOKUP(G924,help!L:M,2,0))*H924,_xlfn.IFNA((VLOOKUP(G924,help!P:Q,2,0))*H924,"غير مسجلة في المشتريات")))</f>
        <v/>
      </c>
    </row>
    <row r="925" spans="2:13" hidden="1" x14ac:dyDescent="0.25">
      <c r="B925" s="13">
        <f>COUNTIFS($G$3:G925,'تقرير استهلاك خامات'!$D$4)</f>
        <v>2</v>
      </c>
      <c r="C925" s="13">
        <f>COUNTIFS($F$3:F925,'تقرير منتج تام'!$E$4)</f>
        <v>10</v>
      </c>
      <c r="D925" s="37"/>
      <c r="E925" s="38"/>
      <c r="F925" s="37"/>
      <c r="G925" s="39"/>
      <c r="H925" s="40"/>
      <c r="I925" s="107" t="str">
        <f>IF(G925="","",_xlfn.IFNA(VLOOKUP(G925,'سجل المشتريات'!F:N,8,0),"غير مسجلة في المشتريات"))</f>
        <v/>
      </c>
      <c r="J925" s="26" t="str">
        <f>_xlfn.IFNA(VLOOKUP(F925,الاوردرات!$B$1:$C$600,2,0),"")</f>
        <v/>
      </c>
      <c r="K925" s="52"/>
      <c r="M925" s="105" t="str">
        <f>IF(G925="","",_xlfn.IFNA((VLOOKUP(G925,help!L:M,2,0))*H925,_xlfn.IFNA((VLOOKUP(G925,help!P:Q,2,0))*H925,"غير مسجلة في المشتريات")))</f>
        <v/>
      </c>
    </row>
    <row r="926" spans="2:13" hidden="1" x14ac:dyDescent="0.25">
      <c r="B926" s="13">
        <f>COUNTIFS($G$3:G926,'تقرير استهلاك خامات'!$D$4)</f>
        <v>2</v>
      </c>
      <c r="C926" s="13">
        <f>COUNTIFS($F$3:F926,'تقرير منتج تام'!$E$4)</f>
        <v>10</v>
      </c>
      <c r="D926" s="37"/>
      <c r="E926" s="38"/>
      <c r="F926" s="37"/>
      <c r="G926" s="39"/>
      <c r="H926" s="40"/>
      <c r="I926" s="107" t="str">
        <f>IF(G926="","",_xlfn.IFNA(VLOOKUP(G926,'سجل المشتريات'!F:N,8,0),"غير مسجلة في المشتريات"))</f>
        <v/>
      </c>
      <c r="J926" s="26" t="str">
        <f>_xlfn.IFNA(VLOOKUP(F926,الاوردرات!$B$1:$C$600,2,0),"")</f>
        <v/>
      </c>
      <c r="K926" s="52"/>
      <c r="M926" s="105" t="str">
        <f>IF(G926="","",_xlfn.IFNA((VLOOKUP(G926,help!L:M,2,0))*H926,_xlfn.IFNA((VLOOKUP(G926,help!P:Q,2,0))*H926,"غير مسجلة في المشتريات")))</f>
        <v/>
      </c>
    </row>
    <row r="927" spans="2:13" hidden="1" x14ac:dyDescent="0.25">
      <c r="B927" s="13">
        <f>COUNTIFS($G$3:G927,'تقرير استهلاك خامات'!$D$4)</f>
        <v>2</v>
      </c>
      <c r="C927" s="13">
        <f>COUNTIFS($F$3:F927,'تقرير منتج تام'!$E$4)</f>
        <v>10</v>
      </c>
      <c r="D927" s="37"/>
      <c r="E927" s="38"/>
      <c r="F927" s="37"/>
      <c r="G927" s="39"/>
      <c r="H927" s="40"/>
      <c r="I927" s="107" t="str">
        <f>IF(G927="","",_xlfn.IFNA(VLOOKUP(G927,'سجل المشتريات'!F:N,8,0),"غير مسجلة في المشتريات"))</f>
        <v/>
      </c>
      <c r="J927" s="26" t="str">
        <f>_xlfn.IFNA(VLOOKUP(F927,الاوردرات!$B$1:$C$600,2,0),"")</f>
        <v/>
      </c>
      <c r="K927" s="52"/>
      <c r="M927" s="105" t="str">
        <f>IF(G927="","",_xlfn.IFNA((VLOOKUP(G927,help!L:M,2,0))*H927,_xlfn.IFNA((VLOOKUP(G927,help!P:Q,2,0))*H927,"غير مسجلة في المشتريات")))</f>
        <v/>
      </c>
    </row>
    <row r="928" spans="2:13" hidden="1" x14ac:dyDescent="0.25">
      <c r="B928" s="13">
        <f>COUNTIFS($G$3:G928,'تقرير استهلاك خامات'!$D$4)</f>
        <v>2</v>
      </c>
      <c r="C928" s="13">
        <f>COUNTIFS($F$3:F928,'تقرير منتج تام'!$E$4)</f>
        <v>10</v>
      </c>
      <c r="D928" s="37"/>
      <c r="E928" s="38"/>
      <c r="F928" s="37"/>
      <c r="G928" s="39"/>
      <c r="H928" s="40"/>
      <c r="I928" s="107" t="str">
        <f>IF(G928="","",_xlfn.IFNA(VLOOKUP(G928,'سجل المشتريات'!F:N,8,0),"غير مسجلة في المشتريات"))</f>
        <v/>
      </c>
      <c r="J928" s="26" t="str">
        <f>_xlfn.IFNA(VLOOKUP(F928,الاوردرات!$B$1:$C$600,2,0),"")</f>
        <v/>
      </c>
      <c r="K928" s="52"/>
      <c r="M928" s="105" t="str">
        <f>IF(G928="","",_xlfn.IFNA((VLOOKUP(G928,help!L:M,2,0))*H928,_xlfn.IFNA((VLOOKUP(G928,help!P:Q,2,0))*H928,"غير مسجلة في المشتريات")))</f>
        <v/>
      </c>
    </row>
    <row r="929" spans="2:13" hidden="1" x14ac:dyDescent="0.25">
      <c r="B929" s="13">
        <f>COUNTIFS($G$3:G929,'تقرير استهلاك خامات'!$D$4)</f>
        <v>2</v>
      </c>
      <c r="C929" s="13">
        <f>COUNTIFS($F$3:F929,'تقرير منتج تام'!$E$4)</f>
        <v>10</v>
      </c>
      <c r="D929" s="37"/>
      <c r="E929" s="38"/>
      <c r="F929" s="37"/>
      <c r="G929" s="39"/>
      <c r="H929" s="40"/>
      <c r="I929" s="107" t="str">
        <f>IF(G929="","",_xlfn.IFNA(VLOOKUP(G929,'سجل المشتريات'!F:N,8,0),"غير مسجلة في المشتريات"))</f>
        <v/>
      </c>
      <c r="J929" s="26" t="str">
        <f>_xlfn.IFNA(VLOOKUP(F929,الاوردرات!$B$1:$C$600,2,0),"")</f>
        <v/>
      </c>
      <c r="K929" s="52"/>
      <c r="M929" s="105" t="str">
        <f>IF(G929="","",_xlfn.IFNA((VLOOKUP(G929,help!L:M,2,0))*H929,_xlfn.IFNA((VLOOKUP(G929,help!P:Q,2,0))*H929,"غير مسجلة في المشتريات")))</f>
        <v/>
      </c>
    </row>
    <row r="930" spans="2:13" hidden="1" x14ac:dyDescent="0.25">
      <c r="B930" s="13">
        <f>COUNTIFS($G$3:G930,'تقرير استهلاك خامات'!$D$4)</f>
        <v>2</v>
      </c>
      <c r="C930" s="13">
        <f>COUNTIFS($F$3:F930,'تقرير منتج تام'!$E$4)</f>
        <v>10</v>
      </c>
      <c r="D930" s="37"/>
      <c r="E930" s="38"/>
      <c r="F930" s="37"/>
      <c r="G930" s="39"/>
      <c r="H930" s="40"/>
      <c r="I930" s="107" t="str">
        <f>IF(G930="","",_xlfn.IFNA(VLOOKUP(G930,'سجل المشتريات'!F:N,8,0),"غير مسجلة في المشتريات"))</f>
        <v/>
      </c>
      <c r="J930" s="26" t="str">
        <f>_xlfn.IFNA(VLOOKUP(F930,الاوردرات!$B$1:$C$600,2,0),"")</f>
        <v/>
      </c>
      <c r="K930" s="52"/>
      <c r="M930" s="105" t="str">
        <f>IF(G930="","",_xlfn.IFNA((VLOOKUP(G930,help!L:M,2,0))*H930,_xlfn.IFNA((VLOOKUP(G930,help!P:Q,2,0))*H930,"غير مسجلة في المشتريات")))</f>
        <v/>
      </c>
    </row>
    <row r="931" spans="2:13" hidden="1" x14ac:dyDescent="0.25">
      <c r="B931" s="13">
        <f>COUNTIFS($G$3:G931,'تقرير استهلاك خامات'!$D$4)</f>
        <v>2</v>
      </c>
      <c r="C931" s="13">
        <f>COUNTIFS($F$3:F931,'تقرير منتج تام'!$E$4)</f>
        <v>10</v>
      </c>
      <c r="D931" s="37"/>
      <c r="E931" s="38"/>
      <c r="F931" s="37"/>
      <c r="G931" s="39"/>
      <c r="H931" s="40"/>
      <c r="I931" s="107" t="str">
        <f>IF(G931="","",_xlfn.IFNA(VLOOKUP(G931,'سجل المشتريات'!F:N,8,0),"غير مسجلة في المشتريات"))</f>
        <v/>
      </c>
      <c r="J931" s="26" t="str">
        <f>_xlfn.IFNA(VLOOKUP(F931,الاوردرات!$B$1:$C$600,2,0),"")</f>
        <v/>
      </c>
      <c r="K931" s="52"/>
      <c r="M931" s="105" t="str">
        <f>IF(G931="","",_xlfn.IFNA((VLOOKUP(G931,help!L:M,2,0))*H931,_xlfn.IFNA((VLOOKUP(G931,help!P:Q,2,0))*H931,"غير مسجلة في المشتريات")))</f>
        <v/>
      </c>
    </row>
    <row r="932" spans="2:13" hidden="1" x14ac:dyDescent="0.25">
      <c r="B932" s="13">
        <f>COUNTIFS($G$3:G932,'تقرير استهلاك خامات'!$D$4)</f>
        <v>2</v>
      </c>
      <c r="C932" s="13">
        <f>COUNTIFS($F$3:F932,'تقرير منتج تام'!$E$4)</f>
        <v>10</v>
      </c>
      <c r="D932" s="37"/>
      <c r="E932" s="38"/>
      <c r="F932" s="37"/>
      <c r="G932" s="39"/>
      <c r="H932" s="40"/>
      <c r="I932" s="107" t="str">
        <f>IF(G932="","",_xlfn.IFNA(VLOOKUP(G932,'سجل المشتريات'!F:N,8,0),"غير مسجلة في المشتريات"))</f>
        <v/>
      </c>
      <c r="J932" s="26" t="str">
        <f>_xlfn.IFNA(VLOOKUP(F932,الاوردرات!$B$1:$C$600,2,0),"")</f>
        <v/>
      </c>
      <c r="K932" s="52"/>
      <c r="M932" s="105" t="str">
        <f>IF(G932="","",_xlfn.IFNA((VLOOKUP(G932,help!L:M,2,0))*H932,_xlfn.IFNA((VLOOKUP(G932,help!P:Q,2,0))*H932,"غير مسجلة في المشتريات")))</f>
        <v/>
      </c>
    </row>
    <row r="933" spans="2:13" hidden="1" x14ac:dyDescent="0.25">
      <c r="B933" s="13">
        <f>COUNTIFS($G$3:G933,'تقرير استهلاك خامات'!$D$4)</f>
        <v>2</v>
      </c>
      <c r="C933" s="13">
        <f>COUNTIFS($F$3:F933,'تقرير منتج تام'!$E$4)</f>
        <v>10</v>
      </c>
      <c r="D933" s="37"/>
      <c r="E933" s="38"/>
      <c r="F933" s="37"/>
      <c r="G933" s="39"/>
      <c r="H933" s="40"/>
      <c r="I933" s="107" t="str">
        <f>IF(G933="","",_xlfn.IFNA(VLOOKUP(G933,'سجل المشتريات'!F:N,8,0),"غير مسجلة في المشتريات"))</f>
        <v/>
      </c>
      <c r="J933" s="26" t="str">
        <f>_xlfn.IFNA(VLOOKUP(F933,الاوردرات!$B$1:$C$600,2,0),"")</f>
        <v/>
      </c>
      <c r="K933" s="52"/>
      <c r="M933" s="105" t="str">
        <f>IF(G933="","",_xlfn.IFNA((VLOOKUP(G933,help!L:M,2,0))*H933,_xlfn.IFNA((VLOOKUP(G933,help!P:Q,2,0))*H933,"غير مسجلة في المشتريات")))</f>
        <v/>
      </c>
    </row>
    <row r="934" spans="2:13" hidden="1" x14ac:dyDescent="0.25">
      <c r="B934" s="13">
        <f>COUNTIFS($G$3:G934,'تقرير استهلاك خامات'!$D$4)</f>
        <v>2</v>
      </c>
      <c r="C934" s="13">
        <f>COUNTIFS($F$3:F934,'تقرير منتج تام'!$E$4)</f>
        <v>10</v>
      </c>
      <c r="D934" s="37"/>
      <c r="E934" s="38"/>
      <c r="F934" s="37"/>
      <c r="G934" s="39"/>
      <c r="H934" s="40"/>
      <c r="I934" s="107" t="str">
        <f>IF(G934="","",_xlfn.IFNA(VLOOKUP(G934,'سجل المشتريات'!F:N,8,0),"غير مسجلة في المشتريات"))</f>
        <v/>
      </c>
      <c r="J934" s="26" t="str">
        <f>_xlfn.IFNA(VLOOKUP(F934,الاوردرات!$B$1:$C$600,2,0),"")</f>
        <v/>
      </c>
      <c r="K934" s="52"/>
      <c r="M934" s="105" t="str">
        <f>IF(G934="","",_xlfn.IFNA((VLOOKUP(G934,help!L:M,2,0))*H934,_xlfn.IFNA((VLOOKUP(G934,help!P:Q,2,0))*H934,"غير مسجلة في المشتريات")))</f>
        <v/>
      </c>
    </row>
    <row r="935" spans="2:13" hidden="1" x14ac:dyDescent="0.25">
      <c r="B935" s="13">
        <f>COUNTIFS($G$3:G935,'تقرير استهلاك خامات'!$D$4)</f>
        <v>2</v>
      </c>
      <c r="C935" s="13">
        <f>COUNTIFS($F$3:F935,'تقرير منتج تام'!$E$4)</f>
        <v>10</v>
      </c>
      <c r="D935" s="37"/>
      <c r="E935" s="38"/>
      <c r="F935" s="37"/>
      <c r="G935" s="39"/>
      <c r="H935" s="40"/>
      <c r="I935" s="107" t="str">
        <f>IF(G935="","",_xlfn.IFNA(VLOOKUP(G935,'سجل المشتريات'!F:N,8,0),"غير مسجلة في المشتريات"))</f>
        <v/>
      </c>
      <c r="J935" s="26" t="str">
        <f>_xlfn.IFNA(VLOOKUP(F935,الاوردرات!$B$1:$C$600,2,0),"")</f>
        <v/>
      </c>
      <c r="K935" s="52"/>
      <c r="M935" s="105" t="str">
        <f>IF(G935="","",_xlfn.IFNA((VLOOKUP(G935,help!L:M,2,0))*H935,_xlfn.IFNA((VLOOKUP(G935,help!P:Q,2,0))*H935,"غير مسجلة في المشتريات")))</f>
        <v/>
      </c>
    </row>
    <row r="936" spans="2:13" hidden="1" x14ac:dyDescent="0.25">
      <c r="B936" s="13">
        <f>COUNTIFS($G$3:G936,'تقرير استهلاك خامات'!$D$4)</f>
        <v>2</v>
      </c>
      <c r="C936" s="13">
        <f>COUNTIFS($F$3:F936,'تقرير منتج تام'!$E$4)</f>
        <v>10</v>
      </c>
      <c r="D936" s="37"/>
      <c r="E936" s="38"/>
      <c r="F936" s="37"/>
      <c r="G936" s="39"/>
      <c r="H936" s="40"/>
      <c r="I936" s="107" t="str">
        <f>IF(G936="","",_xlfn.IFNA(VLOOKUP(G936,'سجل المشتريات'!F:N,8,0),"غير مسجلة في المشتريات"))</f>
        <v/>
      </c>
      <c r="J936" s="26" t="str">
        <f>_xlfn.IFNA(VLOOKUP(F936,الاوردرات!$B$1:$C$600,2,0),"")</f>
        <v/>
      </c>
      <c r="K936" s="52"/>
      <c r="M936" s="105" t="str">
        <f>IF(G936="","",_xlfn.IFNA((VLOOKUP(G936,help!L:M,2,0))*H936,_xlfn.IFNA((VLOOKUP(G936,help!P:Q,2,0))*H936,"غير مسجلة في المشتريات")))</f>
        <v/>
      </c>
    </row>
    <row r="937" spans="2:13" hidden="1" x14ac:dyDescent="0.25">
      <c r="B937" s="13">
        <f>COUNTIFS($G$3:G937,'تقرير استهلاك خامات'!$D$4)</f>
        <v>2</v>
      </c>
      <c r="C937" s="13">
        <f>COUNTIFS($F$3:F937,'تقرير منتج تام'!$E$4)</f>
        <v>10</v>
      </c>
      <c r="D937" s="37"/>
      <c r="E937" s="38"/>
      <c r="F937" s="37"/>
      <c r="G937" s="39"/>
      <c r="H937" s="40"/>
      <c r="I937" s="107" t="str">
        <f>IF(G937="","",_xlfn.IFNA(VLOOKUP(G937,'سجل المشتريات'!F:N,8,0),"غير مسجلة في المشتريات"))</f>
        <v/>
      </c>
      <c r="J937" s="26" t="str">
        <f>_xlfn.IFNA(VLOOKUP(F937,الاوردرات!$B$1:$C$600,2,0),"")</f>
        <v/>
      </c>
      <c r="K937" s="52"/>
      <c r="M937" s="105" t="str">
        <f>IF(G937="","",_xlfn.IFNA((VLOOKUP(G937,help!L:M,2,0))*H937,_xlfn.IFNA((VLOOKUP(G937,help!P:Q,2,0))*H937,"غير مسجلة في المشتريات")))</f>
        <v/>
      </c>
    </row>
    <row r="938" spans="2:13" hidden="1" x14ac:dyDescent="0.25">
      <c r="B938" s="13">
        <f>COUNTIFS($G$3:G938,'تقرير استهلاك خامات'!$D$4)</f>
        <v>2</v>
      </c>
      <c r="C938" s="13">
        <f>COUNTIFS($F$3:F938,'تقرير منتج تام'!$E$4)</f>
        <v>10</v>
      </c>
      <c r="D938" s="37"/>
      <c r="E938" s="38"/>
      <c r="F938" s="37"/>
      <c r="G938" s="39"/>
      <c r="H938" s="40"/>
      <c r="I938" s="107" t="str">
        <f>IF(G938="","",_xlfn.IFNA(VLOOKUP(G938,'سجل المشتريات'!F:N,8,0),"غير مسجلة في المشتريات"))</f>
        <v/>
      </c>
      <c r="J938" s="26" t="str">
        <f>_xlfn.IFNA(VLOOKUP(F938,الاوردرات!$B$1:$C$600,2,0),"")</f>
        <v/>
      </c>
      <c r="K938" s="52"/>
      <c r="M938" s="105" t="str">
        <f>IF(G938="","",_xlfn.IFNA((VLOOKUP(G938,help!L:M,2,0))*H938,_xlfn.IFNA((VLOOKUP(G938,help!P:Q,2,0))*H938,"غير مسجلة في المشتريات")))</f>
        <v/>
      </c>
    </row>
    <row r="939" spans="2:13" hidden="1" x14ac:dyDescent="0.25">
      <c r="B939" s="13">
        <f>COUNTIFS($G$3:G939,'تقرير استهلاك خامات'!$D$4)</f>
        <v>2</v>
      </c>
      <c r="C939" s="13">
        <f>COUNTIFS($F$3:F939,'تقرير منتج تام'!$E$4)</f>
        <v>10</v>
      </c>
      <c r="D939" s="37"/>
      <c r="E939" s="38"/>
      <c r="F939" s="37"/>
      <c r="G939" s="39"/>
      <c r="H939" s="40"/>
      <c r="I939" s="107" t="str">
        <f>IF(G939="","",_xlfn.IFNA(VLOOKUP(G939,'سجل المشتريات'!F:N,8,0),"غير مسجلة في المشتريات"))</f>
        <v/>
      </c>
      <c r="J939" s="26" t="str">
        <f>_xlfn.IFNA(VLOOKUP(F939,الاوردرات!$B$1:$C$600,2,0),"")</f>
        <v/>
      </c>
      <c r="K939" s="52"/>
      <c r="M939" s="105" t="str">
        <f>IF(G939="","",_xlfn.IFNA((VLOOKUP(G939,help!L:M,2,0))*H939,_xlfn.IFNA((VLOOKUP(G939,help!P:Q,2,0))*H939,"غير مسجلة في المشتريات")))</f>
        <v/>
      </c>
    </row>
    <row r="940" spans="2:13" hidden="1" x14ac:dyDescent="0.25">
      <c r="B940" s="13">
        <f>COUNTIFS($G$3:G940,'تقرير استهلاك خامات'!$D$4)</f>
        <v>2</v>
      </c>
      <c r="C940" s="13">
        <f>COUNTIFS($F$3:F940,'تقرير منتج تام'!$E$4)</f>
        <v>10</v>
      </c>
      <c r="D940" s="37"/>
      <c r="E940" s="38"/>
      <c r="F940" s="37"/>
      <c r="G940" s="39"/>
      <c r="H940" s="40"/>
      <c r="I940" s="107" t="str">
        <f>IF(G940="","",_xlfn.IFNA(VLOOKUP(G940,'سجل المشتريات'!F:N,8,0),"غير مسجلة في المشتريات"))</f>
        <v/>
      </c>
      <c r="J940" s="26" t="str">
        <f>_xlfn.IFNA(VLOOKUP(F940,الاوردرات!$B$1:$C$600,2,0),"")</f>
        <v/>
      </c>
      <c r="K940" s="52"/>
      <c r="M940" s="105" t="str">
        <f>IF(G940="","",_xlfn.IFNA((VLOOKUP(G940,help!L:M,2,0))*H940,_xlfn.IFNA((VLOOKUP(G940,help!P:Q,2,0))*H940,"غير مسجلة في المشتريات")))</f>
        <v/>
      </c>
    </row>
    <row r="941" spans="2:13" hidden="1" x14ac:dyDescent="0.25">
      <c r="B941" s="13">
        <f>COUNTIFS($G$3:G941,'تقرير استهلاك خامات'!$D$4)</f>
        <v>2</v>
      </c>
      <c r="C941" s="13">
        <f>COUNTIFS($F$3:F941,'تقرير منتج تام'!$E$4)</f>
        <v>10</v>
      </c>
      <c r="D941" s="37"/>
      <c r="E941" s="38"/>
      <c r="F941" s="37"/>
      <c r="G941" s="39"/>
      <c r="H941" s="40"/>
      <c r="I941" s="107" t="str">
        <f>IF(G941="","",_xlfn.IFNA(VLOOKUP(G941,'سجل المشتريات'!F:N,8,0),"غير مسجلة في المشتريات"))</f>
        <v/>
      </c>
      <c r="J941" s="26" t="str">
        <f>_xlfn.IFNA(VLOOKUP(F941,الاوردرات!$B$1:$C$600,2,0),"")</f>
        <v/>
      </c>
      <c r="K941" s="52"/>
      <c r="M941" s="105" t="str">
        <f>IF(G941="","",_xlfn.IFNA((VLOOKUP(G941,help!L:M,2,0))*H941,_xlfn.IFNA((VLOOKUP(G941,help!P:Q,2,0))*H941,"غير مسجلة في المشتريات")))</f>
        <v/>
      </c>
    </row>
    <row r="942" spans="2:13" hidden="1" x14ac:dyDescent="0.25">
      <c r="B942" s="13">
        <f>COUNTIFS($G$3:G942,'تقرير استهلاك خامات'!$D$4)</f>
        <v>2</v>
      </c>
      <c r="C942" s="13">
        <f>COUNTIFS($F$3:F942,'تقرير منتج تام'!$E$4)</f>
        <v>10</v>
      </c>
      <c r="D942" s="37"/>
      <c r="E942" s="38"/>
      <c r="F942" s="37"/>
      <c r="G942" s="39"/>
      <c r="H942" s="40"/>
      <c r="I942" s="107" t="str">
        <f>IF(G942="","",_xlfn.IFNA(VLOOKUP(G942,'سجل المشتريات'!F:N,8,0),"غير مسجلة في المشتريات"))</f>
        <v/>
      </c>
      <c r="J942" s="26" t="str">
        <f>_xlfn.IFNA(VLOOKUP(F942,الاوردرات!$B$1:$C$600,2,0),"")</f>
        <v/>
      </c>
      <c r="K942" s="52"/>
      <c r="M942" s="105" t="str">
        <f>IF(G942="","",_xlfn.IFNA((VLOOKUP(G942,help!L:M,2,0))*H942,_xlfn.IFNA((VLOOKUP(G942,help!P:Q,2,0))*H942,"غير مسجلة في المشتريات")))</f>
        <v/>
      </c>
    </row>
    <row r="943" spans="2:13" hidden="1" x14ac:dyDescent="0.25">
      <c r="B943" s="13">
        <f>COUNTIFS($G$3:G943,'تقرير استهلاك خامات'!$D$4)</f>
        <v>2</v>
      </c>
      <c r="C943" s="13">
        <f>COUNTIFS($F$3:F943,'تقرير منتج تام'!$E$4)</f>
        <v>10</v>
      </c>
      <c r="D943" s="37"/>
      <c r="E943" s="38"/>
      <c r="F943" s="37"/>
      <c r="G943" s="39"/>
      <c r="H943" s="40"/>
      <c r="I943" s="107" t="str">
        <f>IF(G943="","",_xlfn.IFNA(VLOOKUP(G943,'سجل المشتريات'!F:N,8,0),"غير مسجلة في المشتريات"))</f>
        <v/>
      </c>
      <c r="J943" s="26" t="str">
        <f>_xlfn.IFNA(VLOOKUP(F943,الاوردرات!$B$1:$C$600,2,0),"")</f>
        <v/>
      </c>
      <c r="K943" s="52"/>
      <c r="M943" s="105" t="str">
        <f>IF(G943="","",_xlfn.IFNA((VLOOKUP(G943,help!L:M,2,0))*H943,_xlfn.IFNA((VLOOKUP(G943,help!P:Q,2,0))*H943,"غير مسجلة في المشتريات")))</f>
        <v/>
      </c>
    </row>
    <row r="944" spans="2:13" hidden="1" x14ac:dyDescent="0.25">
      <c r="B944" s="13">
        <f>COUNTIFS($G$3:G944,'تقرير استهلاك خامات'!$D$4)</f>
        <v>2</v>
      </c>
      <c r="C944" s="13">
        <f>COUNTIFS($F$3:F944,'تقرير منتج تام'!$E$4)</f>
        <v>10</v>
      </c>
      <c r="D944" s="37"/>
      <c r="E944" s="38"/>
      <c r="F944" s="37"/>
      <c r="G944" s="39"/>
      <c r="H944" s="40"/>
      <c r="I944" s="107" t="str">
        <f>IF(G944="","",_xlfn.IFNA(VLOOKUP(G944,'سجل المشتريات'!F:N,8,0),"غير مسجلة في المشتريات"))</f>
        <v/>
      </c>
      <c r="J944" s="26" t="str">
        <f>_xlfn.IFNA(VLOOKUP(F944,الاوردرات!$B$1:$C$600,2,0),"")</f>
        <v/>
      </c>
      <c r="K944" s="52"/>
      <c r="M944" s="105" t="str">
        <f>IF(G944="","",_xlfn.IFNA((VLOOKUP(G944,help!L:M,2,0))*H944,_xlfn.IFNA((VLOOKUP(G944,help!P:Q,2,0))*H944,"غير مسجلة في المشتريات")))</f>
        <v/>
      </c>
    </row>
    <row r="945" spans="2:13" hidden="1" x14ac:dyDescent="0.25">
      <c r="B945" s="13">
        <f>COUNTIFS($G$3:G945,'تقرير استهلاك خامات'!$D$4)</f>
        <v>2</v>
      </c>
      <c r="C945" s="13">
        <f>COUNTIFS($F$3:F945,'تقرير منتج تام'!$E$4)</f>
        <v>10</v>
      </c>
      <c r="D945" s="37"/>
      <c r="E945" s="38"/>
      <c r="F945" s="37"/>
      <c r="G945" s="39"/>
      <c r="H945" s="40"/>
      <c r="I945" s="107" t="str">
        <f>IF(G945="","",_xlfn.IFNA(VLOOKUP(G945,'سجل المشتريات'!F:N,8,0),"غير مسجلة في المشتريات"))</f>
        <v/>
      </c>
      <c r="J945" s="26" t="str">
        <f>_xlfn.IFNA(VLOOKUP(F945,الاوردرات!$B$1:$C$600,2,0),"")</f>
        <v/>
      </c>
      <c r="K945" s="52"/>
      <c r="M945" s="105" t="str">
        <f>IF(G945="","",_xlfn.IFNA((VLOOKUP(G945,help!L:M,2,0))*H945,_xlfn.IFNA((VLOOKUP(G945,help!P:Q,2,0))*H945,"غير مسجلة في المشتريات")))</f>
        <v/>
      </c>
    </row>
    <row r="946" spans="2:13" hidden="1" x14ac:dyDescent="0.25">
      <c r="B946" s="13">
        <f>COUNTIFS($G$3:G946,'تقرير استهلاك خامات'!$D$4)</f>
        <v>2</v>
      </c>
      <c r="C946" s="13">
        <f>COUNTIFS($F$3:F946,'تقرير منتج تام'!$E$4)</f>
        <v>10</v>
      </c>
      <c r="D946" s="37"/>
      <c r="E946" s="38"/>
      <c r="F946" s="37"/>
      <c r="G946" s="39"/>
      <c r="H946" s="40"/>
      <c r="I946" s="107" t="str">
        <f>IF(G946="","",_xlfn.IFNA(VLOOKUP(G946,'سجل المشتريات'!F:N,8,0),"غير مسجلة في المشتريات"))</f>
        <v/>
      </c>
      <c r="J946" s="26" t="str">
        <f>_xlfn.IFNA(VLOOKUP(F946,الاوردرات!$B$1:$C$600,2,0),"")</f>
        <v/>
      </c>
      <c r="K946" s="52"/>
      <c r="M946" s="105" t="str">
        <f>IF(G946="","",_xlfn.IFNA((VLOOKUP(G946,help!L:M,2,0))*H946,_xlfn.IFNA((VLOOKUP(G946,help!P:Q,2,0))*H946,"غير مسجلة في المشتريات")))</f>
        <v/>
      </c>
    </row>
    <row r="947" spans="2:13" hidden="1" x14ac:dyDescent="0.25">
      <c r="B947" s="13">
        <f>COUNTIFS($G$3:G947,'تقرير استهلاك خامات'!$D$4)</f>
        <v>2</v>
      </c>
      <c r="C947" s="13">
        <f>COUNTIFS($F$3:F947,'تقرير منتج تام'!$E$4)</f>
        <v>10</v>
      </c>
      <c r="D947" s="37"/>
      <c r="E947" s="38"/>
      <c r="F947" s="37"/>
      <c r="G947" s="39"/>
      <c r="H947" s="40"/>
      <c r="I947" s="107" t="str">
        <f>IF(G947="","",_xlfn.IFNA(VLOOKUP(G947,'سجل المشتريات'!F:N,8,0),"غير مسجلة في المشتريات"))</f>
        <v/>
      </c>
      <c r="J947" s="26" t="str">
        <f>_xlfn.IFNA(VLOOKUP(F947,الاوردرات!$B$1:$C$600,2,0),"")</f>
        <v/>
      </c>
      <c r="K947" s="52"/>
      <c r="M947" s="105" t="str">
        <f>IF(G947="","",_xlfn.IFNA((VLOOKUP(G947,help!L:M,2,0))*H947,_xlfn.IFNA((VLOOKUP(G947,help!P:Q,2,0))*H947,"غير مسجلة في المشتريات")))</f>
        <v/>
      </c>
    </row>
    <row r="948" spans="2:13" hidden="1" x14ac:dyDescent="0.25">
      <c r="B948" s="13">
        <f>COUNTIFS($G$3:G948,'تقرير استهلاك خامات'!$D$4)</f>
        <v>2</v>
      </c>
      <c r="C948" s="13">
        <f>COUNTIFS($F$3:F948,'تقرير منتج تام'!$E$4)</f>
        <v>10</v>
      </c>
      <c r="D948" s="37"/>
      <c r="E948" s="38"/>
      <c r="F948" s="37"/>
      <c r="G948" s="39"/>
      <c r="H948" s="40"/>
      <c r="I948" s="107" t="str">
        <f>IF(G948="","",_xlfn.IFNA(VLOOKUP(G948,'سجل المشتريات'!F:N,8,0),"غير مسجلة في المشتريات"))</f>
        <v/>
      </c>
      <c r="J948" s="26" t="str">
        <f>_xlfn.IFNA(VLOOKUP(F948,الاوردرات!$B$1:$C$600,2,0),"")</f>
        <v/>
      </c>
      <c r="K948" s="52"/>
      <c r="M948" s="105" t="str">
        <f>IF(G948="","",_xlfn.IFNA((VLOOKUP(G948,help!L:M,2,0))*H948,_xlfn.IFNA((VLOOKUP(G948,help!P:Q,2,0))*H948,"غير مسجلة في المشتريات")))</f>
        <v/>
      </c>
    </row>
    <row r="949" spans="2:13" hidden="1" x14ac:dyDescent="0.25">
      <c r="B949" s="13">
        <f>COUNTIFS($G$3:G949,'تقرير استهلاك خامات'!$D$4)</f>
        <v>2</v>
      </c>
      <c r="C949" s="13">
        <f>COUNTIFS($F$3:F949,'تقرير منتج تام'!$E$4)</f>
        <v>10</v>
      </c>
      <c r="D949" s="37"/>
      <c r="E949" s="38"/>
      <c r="F949" s="37"/>
      <c r="G949" s="39"/>
      <c r="H949" s="40"/>
      <c r="I949" s="107" t="str">
        <f>IF(G949="","",_xlfn.IFNA(VLOOKUP(G949,'سجل المشتريات'!F:N,8,0),"غير مسجلة في المشتريات"))</f>
        <v/>
      </c>
      <c r="J949" s="26" t="str">
        <f>_xlfn.IFNA(VLOOKUP(F949,الاوردرات!$B$1:$C$600,2,0),"")</f>
        <v/>
      </c>
      <c r="K949" s="52"/>
      <c r="M949" s="105" t="str">
        <f>IF(G949="","",_xlfn.IFNA((VLOOKUP(G949,help!L:M,2,0))*H949,_xlfn.IFNA((VLOOKUP(G949,help!P:Q,2,0))*H949,"غير مسجلة في المشتريات")))</f>
        <v/>
      </c>
    </row>
    <row r="950" spans="2:13" hidden="1" x14ac:dyDescent="0.25">
      <c r="B950" s="13">
        <f>COUNTIFS($G$3:G950,'تقرير استهلاك خامات'!$D$4)</f>
        <v>2</v>
      </c>
      <c r="C950" s="13">
        <f>COUNTIFS($F$3:F950,'تقرير منتج تام'!$E$4)</f>
        <v>10</v>
      </c>
      <c r="D950" s="37"/>
      <c r="E950" s="38"/>
      <c r="F950" s="37"/>
      <c r="G950" s="39"/>
      <c r="H950" s="40"/>
      <c r="I950" s="107" t="str">
        <f>IF(G950="","",_xlfn.IFNA(VLOOKUP(G950,'سجل المشتريات'!F:N,8,0),"غير مسجلة في المشتريات"))</f>
        <v/>
      </c>
      <c r="J950" s="26" t="str">
        <f>_xlfn.IFNA(VLOOKUP(F950,الاوردرات!$B$1:$C$600,2,0),"")</f>
        <v/>
      </c>
      <c r="K950" s="52"/>
      <c r="M950" s="105" t="str">
        <f>IF(G950="","",_xlfn.IFNA((VLOOKUP(G950,help!L:M,2,0))*H950,_xlfn.IFNA((VLOOKUP(G950,help!P:Q,2,0))*H950,"غير مسجلة في المشتريات")))</f>
        <v/>
      </c>
    </row>
    <row r="951" spans="2:13" hidden="1" x14ac:dyDescent="0.25">
      <c r="B951" s="13">
        <f>COUNTIFS($G$3:G951,'تقرير استهلاك خامات'!$D$4)</f>
        <v>2</v>
      </c>
      <c r="C951" s="13">
        <f>COUNTIFS($F$3:F951,'تقرير منتج تام'!$E$4)</f>
        <v>10</v>
      </c>
      <c r="D951" s="37"/>
      <c r="E951" s="38"/>
      <c r="F951" s="37"/>
      <c r="G951" s="39"/>
      <c r="H951" s="40"/>
      <c r="I951" s="107" t="str">
        <f>IF(G951="","",_xlfn.IFNA(VLOOKUP(G951,'سجل المشتريات'!F:N,8,0),"غير مسجلة في المشتريات"))</f>
        <v/>
      </c>
      <c r="J951" s="26" t="str">
        <f>_xlfn.IFNA(VLOOKUP(F951,الاوردرات!$B$1:$C$600,2,0),"")</f>
        <v/>
      </c>
      <c r="K951" s="52"/>
      <c r="M951" s="105" t="str">
        <f>IF(G951="","",_xlfn.IFNA((VLOOKUP(G951,help!L:M,2,0))*H951,_xlfn.IFNA((VLOOKUP(G951,help!P:Q,2,0))*H951,"غير مسجلة في المشتريات")))</f>
        <v/>
      </c>
    </row>
    <row r="952" spans="2:13" hidden="1" x14ac:dyDescent="0.25">
      <c r="B952" s="13">
        <f>COUNTIFS($G$3:G952,'تقرير استهلاك خامات'!$D$4)</f>
        <v>2</v>
      </c>
      <c r="C952" s="13">
        <f>COUNTIFS($F$3:F952,'تقرير منتج تام'!$E$4)</f>
        <v>10</v>
      </c>
      <c r="D952" s="37"/>
      <c r="E952" s="38"/>
      <c r="F952" s="37"/>
      <c r="G952" s="39"/>
      <c r="H952" s="40"/>
      <c r="I952" s="107" t="str">
        <f>IF(G952="","",_xlfn.IFNA(VLOOKUP(G952,'سجل المشتريات'!F:N,8,0),"غير مسجلة في المشتريات"))</f>
        <v/>
      </c>
      <c r="J952" s="26" t="str">
        <f>_xlfn.IFNA(VLOOKUP(F952,الاوردرات!$B$1:$C$600,2,0),"")</f>
        <v/>
      </c>
      <c r="K952" s="52"/>
      <c r="M952" s="105" t="str">
        <f>IF(G952="","",_xlfn.IFNA((VLOOKUP(G952,help!L:M,2,0))*H952,_xlfn.IFNA((VLOOKUP(G952,help!P:Q,2,0))*H952,"غير مسجلة في المشتريات")))</f>
        <v/>
      </c>
    </row>
    <row r="953" spans="2:13" hidden="1" x14ac:dyDescent="0.25">
      <c r="B953" s="13">
        <f>COUNTIFS($G$3:G953,'تقرير استهلاك خامات'!$D$4)</f>
        <v>2</v>
      </c>
      <c r="C953" s="13">
        <f>COUNTIFS($F$3:F953,'تقرير منتج تام'!$E$4)</f>
        <v>10</v>
      </c>
      <c r="D953" s="37"/>
      <c r="E953" s="38"/>
      <c r="F953" s="37"/>
      <c r="G953" s="39"/>
      <c r="H953" s="40"/>
      <c r="I953" s="107" t="str">
        <f>IF(G953="","",_xlfn.IFNA(VLOOKUP(G953,'سجل المشتريات'!F:N,8,0),"غير مسجلة في المشتريات"))</f>
        <v/>
      </c>
      <c r="J953" s="26" t="str">
        <f>_xlfn.IFNA(VLOOKUP(F953,الاوردرات!$B$1:$C$600,2,0),"")</f>
        <v/>
      </c>
      <c r="K953" s="52"/>
      <c r="M953" s="105" t="str">
        <f>IF(G953="","",_xlfn.IFNA((VLOOKUP(G953,help!L:M,2,0))*H953,_xlfn.IFNA((VLOOKUP(G953,help!P:Q,2,0))*H953,"غير مسجلة في المشتريات")))</f>
        <v/>
      </c>
    </row>
    <row r="954" spans="2:13" hidden="1" x14ac:dyDescent="0.25">
      <c r="B954" s="13">
        <f>COUNTIFS($G$3:G954,'تقرير استهلاك خامات'!$D$4)</f>
        <v>2</v>
      </c>
      <c r="C954" s="13">
        <f>COUNTIFS($F$3:F954,'تقرير منتج تام'!$E$4)</f>
        <v>10</v>
      </c>
      <c r="D954" s="37"/>
      <c r="E954" s="38"/>
      <c r="F954" s="37"/>
      <c r="G954" s="39"/>
      <c r="H954" s="40"/>
      <c r="I954" s="107" t="str">
        <f>IF(G954="","",_xlfn.IFNA(VLOOKUP(G954,'سجل المشتريات'!F:N,8,0),"غير مسجلة في المشتريات"))</f>
        <v/>
      </c>
      <c r="J954" s="26" t="str">
        <f>_xlfn.IFNA(VLOOKUP(F954,الاوردرات!$B$1:$C$600,2,0),"")</f>
        <v/>
      </c>
      <c r="K954" s="52"/>
      <c r="M954" s="105" t="str">
        <f>IF(G954="","",_xlfn.IFNA((VLOOKUP(G954,help!L:M,2,0))*H954,_xlfn.IFNA((VLOOKUP(G954,help!P:Q,2,0))*H954,"غير مسجلة في المشتريات")))</f>
        <v/>
      </c>
    </row>
    <row r="955" spans="2:13" hidden="1" x14ac:dyDescent="0.25">
      <c r="B955" s="13">
        <f>COUNTIFS($G$3:G955,'تقرير استهلاك خامات'!$D$4)</f>
        <v>2</v>
      </c>
      <c r="C955" s="13">
        <f>COUNTIFS($F$3:F955,'تقرير منتج تام'!$E$4)</f>
        <v>10</v>
      </c>
      <c r="D955" s="37"/>
      <c r="E955" s="38"/>
      <c r="F955" s="37"/>
      <c r="G955" s="39"/>
      <c r="H955" s="40"/>
      <c r="I955" s="107" t="str">
        <f>IF(G955="","",_xlfn.IFNA(VLOOKUP(G955,'سجل المشتريات'!F:N,8,0),"غير مسجلة في المشتريات"))</f>
        <v/>
      </c>
      <c r="J955" s="26" t="str">
        <f>_xlfn.IFNA(VLOOKUP(F955,الاوردرات!$B$1:$C$600,2,0),"")</f>
        <v/>
      </c>
      <c r="K955" s="52"/>
      <c r="M955" s="105" t="str">
        <f>IF(G955="","",_xlfn.IFNA((VLOOKUP(G955,help!L:M,2,0))*H955,_xlfn.IFNA((VLOOKUP(G955,help!P:Q,2,0))*H955,"غير مسجلة في المشتريات")))</f>
        <v/>
      </c>
    </row>
    <row r="956" spans="2:13" hidden="1" x14ac:dyDescent="0.25">
      <c r="B956" s="13">
        <f>COUNTIFS($G$3:G956,'تقرير استهلاك خامات'!$D$4)</f>
        <v>2</v>
      </c>
      <c r="C956" s="13">
        <f>COUNTIFS($F$3:F956,'تقرير منتج تام'!$E$4)</f>
        <v>10</v>
      </c>
      <c r="D956" s="37"/>
      <c r="E956" s="38"/>
      <c r="F956" s="37"/>
      <c r="G956" s="39"/>
      <c r="H956" s="40"/>
      <c r="I956" s="107" t="str">
        <f>IF(G956="","",_xlfn.IFNA(VLOOKUP(G956,'سجل المشتريات'!F:N,8,0),"غير مسجلة في المشتريات"))</f>
        <v/>
      </c>
      <c r="J956" s="26" t="str">
        <f>_xlfn.IFNA(VLOOKUP(F956,الاوردرات!$B$1:$C$600,2,0),"")</f>
        <v/>
      </c>
      <c r="K956" s="52"/>
      <c r="M956" s="105" t="str">
        <f>IF(G956="","",_xlfn.IFNA((VLOOKUP(G956,help!L:M,2,0))*H956,_xlfn.IFNA((VLOOKUP(G956,help!P:Q,2,0))*H956,"غير مسجلة في المشتريات")))</f>
        <v/>
      </c>
    </row>
    <row r="957" spans="2:13" hidden="1" x14ac:dyDescent="0.25">
      <c r="B957" s="13">
        <f>COUNTIFS($G$3:G957,'تقرير استهلاك خامات'!$D$4)</f>
        <v>2</v>
      </c>
      <c r="C957" s="13">
        <f>COUNTIFS($F$3:F957,'تقرير منتج تام'!$E$4)</f>
        <v>10</v>
      </c>
      <c r="D957" s="37"/>
      <c r="E957" s="38"/>
      <c r="F957" s="37"/>
      <c r="G957" s="39"/>
      <c r="H957" s="40"/>
      <c r="I957" s="107" t="str">
        <f>IF(G957="","",_xlfn.IFNA(VLOOKUP(G957,'سجل المشتريات'!F:N,8,0),"غير مسجلة في المشتريات"))</f>
        <v/>
      </c>
      <c r="J957" s="26" t="str">
        <f>_xlfn.IFNA(VLOOKUP(F957,الاوردرات!$B$1:$C$600,2,0),"")</f>
        <v/>
      </c>
      <c r="K957" s="52"/>
      <c r="M957" s="105" t="str">
        <f>IF(G957="","",_xlfn.IFNA((VLOOKUP(G957,help!L:M,2,0))*H957,_xlfn.IFNA((VLOOKUP(G957,help!P:Q,2,0))*H957,"غير مسجلة في المشتريات")))</f>
        <v/>
      </c>
    </row>
    <row r="958" spans="2:13" hidden="1" x14ac:dyDescent="0.25">
      <c r="B958" s="13">
        <f>COUNTIFS($G$3:G958,'تقرير استهلاك خامات'!$D$4)</f>
        <v>2</v>
      </c>
      <c r="C958" s="13">
        <f>COUNTIFS($F$3:F958,'تقرير منتج تام'!$E$4)</f>
        <v>10</v>
      </c>
      <c r="D958" s="37"/>
      <c r="E958" s="38"/>
      <c r="F958" s="37"/>
      <c r="G958" s="39"/>
      <c r="H958" s="40"/>
      <c r="I958" s="107" t="str">
        <f>IF(G958="","",_xlfn.IFNA(VLOOKUP(G958,'سجل المشتريات'!F:N,8,0),"غير مسجلة في المشتريات"))</f>
        <v/>
      </c>
      <c r="J958" s="26" t="str">
        <f>_xlfn.IFNA(VLOOKUP(F958,الاوردرات!$B$1:$C$600,2,0),"")</f>
        <v/>
      </c>
      <c r="K958" s="52"/>
      <c r="M958" s="105" t="str">
        <f>IF(G958="","",_xlfn.IFNA((VLOOKUP(G958,help!L:M,2,0))*H958,_xlfn.IFNA((VLOOKUP(G958,help!P:Q,2,0))*H958,"غير مسجلة في المشتريات")))</f>
        <v/>
      </c>
    </row>
    <row r="959" spans="2:13" hidden="1" x14ac:dyDescent="0.25">
      <c r="B959" s="13">
        <f>COUNTIFS($G$3:G959,'تقرير استهلاك خامات'!$D$4)</f>
        <v>2</v>
      </c>
      <c r="C959" s="13">
        <f>COUNTIFS($F$3:F959,'تقرير منتج تام'!$E$4)</f>
        <v>10</v>
      </c>
      <c r="D959" s="37"/>
      <c r="E959" s="38"/>
      <c r="F959" s="37"/>
      <c r="G959" s="39"/>
      <c r="H959" s="40"/>
      <c r="I959" s="107" t="str">
        <f>IF(G959="","",_xlfn.IFNA(VLOOKUP(G959,'سجل المشتريات'!F:N,8,0),"غير مسجلة في المشتريات"))</f>
        <v/>
      </c>
      <c r="J959" s="26" t="str">
        <f>_xlfn.IFNA(VLOOKUP(F959,الاوردرات!$B$1:$C$600,2,0),"")</f>
        <v/>
      </c>
      <c r="K959" s="52"/>
      <c r="M959" s="105" t="str">
        <f>IF(G959="","",_xlfn.IFNA((VLOOKUP(G959,help!L:M,2,0))*H959,_xlfn.IFNA((VLOOKUP(G959,help!P:Q,2,0))*H959,"غير مسجلة في المشتريات")))</f>
        <v/>
      </c>
    </row>
    <row r="960" spans="2:13" hidden="1" x14ac:dyDescent="0.25">
      <c r="B960" s="13">
        <f>COUNTIFS($G$3:G960,'تقرير استهلاك خامات'!$D$4)</f>
        <v>2</v>
      </c>
      <c r="C960" s="13">
        <f>COUNTIFS($F$3:F960,'تقرير منتج تام'!$E$4)</f>
        <v>10</v>
      </c>
      <c r="D960" s="37"/>
      <c r="E960" s="38"/>
      <c r="F960" s="37"/>
      <c r="G960" s="39"/>
      <c r="H960" s="40"/>
      <c r="I960" s="107" t="str">
        <f>IF(G960="","",_xlfn.IFNA(VLOOKUP(G960,'سجل المشتريات'!F:N,8,0),"غير مسجلة في المشتريات"))</f>
        <v/>
      </c>
      <c r="J960" s="26" t="str">
        <f>_xlfn.IFNA(VLOOKUP(F960,الاوردرات!$B$1:$C$600,2,0),"")</f>
        <v/>
      </c>
      <c r="K960" s="52"/>
      <c r="M960" s="105" t="str">
        <f>IF(G960="","",_xlfn.IFNA((VLOOKUP(G960,help!L:M,2,0))*H960,_xlfn.IFNA((VLOOKUP(G960,help!P:Q,2,0))*H960,"غير مسجلة في المشتريات")))</f>
        <v/>
      </c>
    </row>
    <row r="961" spans="2:13" hidden="1" x14ac:dyDescent="0.25">
      <c r="B961" s="13">
        <f>COUNTIFS($G$3:G961,'تقرير استهلاك خامات'!$D$4)</f>
        <v>2</v>
      </c>
      <c r="C961" s="13">
        <f>COUNTIFS($F$3:F961,'تقرير منتج تام'!$E$4)</f>
        <v>10</v>
      </c>
      <c r="D961" s="37"/>
      <c r="E961" s="38"/>
      <c r="F961" s="37"/>
      <c r="G961" s="39"/>
      <c r="H961" s="40"/>
      <c r="I961" s="107" t="str">
        <f>IF(G961="","",_xlfn.IFNA(VLOOKUP(G961,'سجل المشتريات'!F:N,8,0),"غير مسجلة في المشتريات"))</f>
        <v/>
      </c>
      <c r="J961" s="26" t="str">
        <f>_xlfn.IFNA(VLOOKUP(F961,الاوردرات!$B$1:$C$600,2,0),"")</f>
        <v/>
      </c>
      <c r="K961" s="52"/>
      <c r="M961" s="105" t="str">
        <f>IF(G961="","",_xlfn.IFNA((VLOOKUP(G961,help!L:M,2,0))*H961,_xlfn.IFNA((VLOOKUP(G961,help!P:Q,2,0))*H961,"غير مسجلة في المشتريات")))</f>
        <v/>
      </c>
    </row>
    <row r="962" spans="2:13" hidden="1" x14ac:dyDescent="0.25">
      <c r="B962" s="13">
        <f>COUNTIFS($G$3:G962,'تقرير استهلاك خامات'!$D$4)</f>
        <v>2</v>
      </c>
      <c r="C962" s="13">
        <f>COUNTIFS($F$3:F962,'تقرير منتج تام'!$E$4)</f>
        <v>10</v>
      </c>
      <c r="D962" s="37"/>
      <c r="E962" s="38"/>
      <c r="F962" s="37"/>
      <c r="G962" s="39"/>
      <c r="H962" s="40"/>
      <c r="I962" s="107" t="str">
        <f>IF(G962="","",_xlfn.IFNA(VLOOKUP(G962,'سجل المشتريات'!F:N,8,0),"غير مسجلة في المشتريات"))</f>
        <v/>
      </c>
      <c r="J962" s="26" t="str">
        <f>_xlfn.IFNA(VLOOKUP(F962,الاوردرات!$B$1:$C$600,2,0),"")</f>
        <v/>
      </c>
      <c r="K962" s="52"/>
      <c r="M962" s="105" t="str">
        <f>IF(G962="","",_xlfn.IFNA((VLOOKUP(G962,help!L:M,2,0))*H962,_xlfn.IFNA((VLOOKUP(G962,help!P:Q,2,0))*H962,"غير مسجلة في المشتريات")))</f>
        <v/>
      </c>
    </row>
    <row r="963" spans="2:13" hidden="1" x14ac:dyDescent="0.25">
      <c r="B963" s="13">
        <f>COUNTIFS($G$3:G963,'تقرير استهلاك خامات'!$D$4)</f>
        <v>2</v>
      </c>
      <c r="C963" s="13">
        <f>COUNTIFS($F$3:F963,'تقرير منتج تام'!$E$4)</f>
        <v>10</v>
      </c>
      <c r="D963" s="37"/>
      <c r="E963" s="38"/>
      <c r="F963" s="37"/>
      <c r="G963" s="39"/>
      <c r="H963" s="40"/>
      <c r="I963" s="107" t="str">
        <f>IF(G963="","",_xlfn.IFNA(VLOOKUP(G963,'سجل المشتريات'!F:N,8,0),"غير مسجلة في المشتريات"))</f>
        <v/>
      </c>
      <c r="J963" s="26" t="str">
        <f>_xlfn.IFNA(VLOOKUP(F963,الاوردرات!$B$1:$C$600,2,0),"")</f>
        <v/>
      </c>
      <c r="K963" s="52"/>
      <c r="M963" s="105" t="str">
        <f>IF(G963="","",_xlfn.IFNA((VLOOKUP(G963,help!L:M,2,0))*H963,_xlfn.IFNA((VLOOKUP(G963,help!P:Q,2,0))*H963,"غير مسجلة في المشتريات")))</f>
        <v/>
      </c>
    </row>
    <row r="964" spans="2:13" hidden="1" x14ac:dyDescent="0.25">
      <c r="B964" s="13">
        <f>COUNTIFS($G$3:G964,'تقرير استهلاك خامات'!$D$4)</f>
        <v>2</v>
      </c>
      <c r="C964" s="13">
        <f>COUNTIFS($F$3:F964,'تقرير منتج تام'!$E$4)</f>
        <v>10</v>
      </c>
      <c r="D964" s="37"/>
      <c r="E964" s="38"/>
      <c r="F964" s="37"/>
      <c r="G964" s="39"/>
      <c r="H964" s="40"/>
      <c r="I964" s="107" t="str">
        <f>IF(G964="","",_xlfn.IFNA(VLOOKUP(G964,'سجل المشتريات'!F:N,8,0),"غير مسجلة في المشتريات"))</f>
        <v/>
      </c>
      <c r="J964" s="26" t="str">
        <f>_xlfn.IFNA(VLOOKUP(F964,الاوردرات!$B$1:$C$600,2,0),"")</f>
        <v/>
      </c>
      <c r="K964" s="52"/>
      <c r="M964" s="105" t="str">
        <f>IF(G964="","",_xlfn.IFNA((VLOOKUP(G964,help!L:M,2,0))*H964,_xlfn.IFNA((VLOOKUP(G964,help!P:Q,2,0))*H964,"غير مسجلة في المشتريات")))</f>
        <v/>
      </c>
    </row>
    <row r="965" spans="2:13" hidden="1" x14ac:dyDescent="0.25">
      <c r="B965" s="13">
        <f>COUNTIFS($G$3:G965,'تقرير استهلاك خامات'!$D$4)</f>
        <v>2</v>
      </c>
      <c r="C965" s="13">
        <f>COUNTIFS($F$3:F965,'تقرير منتج تام'!$E$4)</f>
        <v>10</v>
      </c>
      <c r="D965" s="37"/>
      <c r="E965" s="38"/>
      <c r="F965" s="37"/>
      <c r="G965" s="39"/>
      <c r="H965" s="40"/>
      <c r="I965" s="107" t="str">
        <f>IF(G965="","",_xlfn.IFNA(VLOOKUP(G965,'سجل المشتريات'!F:N,8,0),"غير مسجلة في المشتريات"))</f>
        <v/>
      </c>
      <c r="J965" s="26" t="str">
        <f>_xlfn.IFNA(VLOOKUP(F965,الاوردرات!$B$1:$C$600,2,0),"")</f>
        <v/>
      </c>
      <c r="K965" s="52"/>
      <c r="M965" s="105" t="str">
        <f>IF(G965="","",_xlfn.IFNA((VLOOKUP(G965,help!L:M,2,0))*H965,_xlfn.IFNA((VLOOKUP(G965,help!P:Q,2,0))*H965,"غير مسجلة في المشتريات")))</f>
        <v/>
      </c>
    </row>
    <row r="966" spans="2:13" hidden="1" x14ac:dyDescent="0.25">
      <c r="B966" s="13">
        <f>COUNTIFS($G$3:G966,'تقرير استهلاك خامات'!$D$4)</f>
        <v>2</v>
      </c>
      <c r="C966" s="13">
        <f>COUNTIFS($F$3:F966,'تقرير منتج تام'!$E$4)</f>
        <v>10</v>
      </c>
      <c r="D966" s="37"/>
      <c r="E966" s="38"/>
      <c r="F966" s="37"/>
      <c r="G966" s="39"/>
      <c r="H966" s="40"/>
      <c r="I966" s="107" t="str">
        <f>IF(G966="","",_xlfn.IFNA(VLOOKUP(G966,'سجل المشتريات'!F:N,8,0),"غير مسجلة في المشتريات"))</f>
        <v/>
      </c>
      <c r="J966" s="26" t="str">
        <f>_xlfn.IFNA(VLOOKUP(F966,الاوردرات!$B$1:$C$600,2,0),"")</f>
        <v/>
      </c>
      <c r="K966" s="52"/>
      <c r="M966" s="105" t="str">
        <f>IF(G966="","",_xlfn.IFNA((VLOOKUP(G966,help!L:M,2,0))*H966,_xlfn.IFNA((VLOOKUP(G966,help!P:Q,2,0))*H966,"غير مسجلة في المشتريات")))</f>
        <v/>
      </c>
    </row>
    <row r="967" spans="2:13" hidden="1" x14ac:dyDescent="0.25">
      <c r="B967" s="13">
        <f>COUNTIFS($G$3:G967,'تقرير استهلاك خامات'!$D$4)</f>
        <v>2</v>
      </c>
      <c r="C967" s="13">
        <f>COUNTIFS($F$3:F967,'تقرير منتج تام'!$E$4)</f>
        <v>10</v>
      </c>
      <c r="D967" s="37"/>
      <c r="E967" s="38"/>
      <c r="F967" s="37"/>
      <c r="G967" s="39"/>
      <c r="H967" s="40"/>
      <c r="I967" s="107" t="str">
        <f>IF(G967="","",_xlfn.IFNA(VLOOKUP(G967,'سجل المشتريات'!F:N,8,0),"غير مسجلة في المشتريات"))</f>
        <v/>
      </c>
      <c r="J967" s="26" t="str">
        <f>_xlfn.IFNA(VLOOKUP(F967,الاوردرات!$B$1:$C$600,2,0),"")</f>
        <v/>
      </c>
      <c r="K967" s="52"/>
      <c r="M967" s="105" t="str">
        <f>IF(G967="","",_xlfn.IFNA((VLOOKUP(G967,help!L:M,2,0))*H967,_xlfn.IFNA((VLOOKUP(G967,help!P:Q,2,0))*H967,"غير مسجلة في المشتريات")))</f>
        <v/>
      </c>
    </row>
    <row r="968" spans="2:13" hidden="1" x14ac:dyDescent="0.25">
      <c r="B968" s="13">
        <f>COUNTIFS($G$3:G968,'تقرير استهلاك خامات'!$D$4)</f>
        <v>2</v>
      </c>
      <c r="C968" s="13">
        <f>COUNTIFS($F$3:F968,'تقرير منتج تام'!$E$4)</f>
        <v>10</v>
      </c>
      <c r="D968" s="37"/>
      <c r="E968" s="38"/>
      <c r="F968" s="37"/>
      <c r="G968" s="39"/>
      <c r="H968" s="40"/>
      <c r="I968" s="107" t="str">
        <f>IF(G968="","",_xlfn.IFNA(VLOOKUP(G968,'سجل المشتريات'!F:N,8,0),"غير مسجلة في المشتريات"))</f>
        <v/>
      </c>
      <c r="J968" s="26" t="str">
        <f>_xlfn.IFNA(VLOOKUP(F968,الاوردرات!$B$1:$C$600,2,0),"")</f>
        <v/>
      </c>
      <c r="K968" s="52"/>
      <c r="M968" s="105" t="str">
        <f>IF(G968="","",_xlfn.IFNA((VLOOKUP(G968,help!L:M,2,0))*H968,_xlfn.IFNA((VLOOKUP(G968,help!P:Q,2,0))*H968,"غير مسجلة في المشتريات")))</f>
        <v/>
      </c>
    </row>
    <row r="969" spans="2:13" hidden="1" x14ac:dyDescent="0.25">
      <c r="B969" s="13">
        <f>COUNTIFS($G$3:G969,'تقرير استهلاك خامات'!$D$4)</f>
        <v>2</v>
      </c>
      <c r="C969" s="13">
        <f>COUNTIFS($F$3:F969,'تقرير منتج تام'!$E$4)</f>
        <v>10</v>
      </c>
      <c r="D969" s="37"/>
      <c r="E969" s="38"/>
      <c r="F969" s="37"/>
      <c r="G969" s="39"/>
      <c r="H969" s="40"/>
      <c r="I969" s="107" t="str">
        <f>IF(G969="","",_xlfn.IFNA(VLOOKUP(G969,'سجل المشتريات'!F:N,8,0),"غير مسجلة في المشتريات"))</f>
        <v/>
      </c>
      <c r="J969" s="26" t="str">
        <f>_xlfn.IFNA(VLOOKUP(F969,الاوردرات!$B$1:$C$600,2,0),"")</f>
        <v/>
      </c>
      <c r="K969" s="52"/>
      <c r="M969" s="105" t="str">
        <f>IF(G969="","",_xlfn.IFNA((VLOOKUP(G969,help!L:M,2,0))*H969,_xlfn.IFNA((VLOOKUP(G969,help!P:Q,2,0))*H969,"غير مسجلة في المشتريات")))</f>
        <v/>
      </c>
    </row>
    <row r="970" spans="2:13" hidden="1" x14ac:dyDescent="0.25">
      <c r="B970" s="13">
        <f>COUNTIFS($G$3:G970,'تقرير استهلاك خامات'!$D$4)</f>
        <v>2</v>
      </c>
      <c r="C970" s="13">
        <f>COUNTIFS($F$3:F970,'تقرير منتج تام'!$E$4)</f>
        <v>10</v>
      </c>
      <c r="D970" s="37"/>
      <c r="E970" s="38"/>
      <c r="F970" s="37"/>
      <c r="G970" s="39"/>
      <c r="H970" s="40"/>
      <c r="I970" s="107" t="str">
        <f>IF(G970="","",_xlfn.IFNA(VLOOKUP(G970,'سجل المشتريات'!F:N,8,0),"غير مسجلة في المشتريات"))</f>
        <v/>
      </c>
      <c r="J970" s="26" t="str">
        <f>_xlfn.IFNA(VLOOKUP(F970,الاوردرات!$B$1:$C$600,2,0),"")</f>
        <v/>
      </c>
      <c r="K970" s="52"/>
      <c r="M970" s="105" t="str">
        <f>IF(G970="","",_xlfn.IFNA((VLOOKUP(G970,help!L:M,2,0))*H970,_xlfn.IFNA((VLOOKUP(G970,help!P:Q,2,0))*H970,"غير مسجلة في المشتريات")))</f>
        <v/>
      </c>
    </row>
    <row r="971" spans="2:13" hidden="1" x14ac:dyDescent="0.25">
      <c r="B971" s="13">
        <f>COUNTIFS($G$3:G971,'تقرير استهلاك خامات'!$D$4)</f>
        <v>2</v>
      </c>
      <c r="C971" s="13">
        <f>COUNTIFS($F$3:F971,'تقرير منتج تام'!$E$4)</f>
        <v>10</v>
      </c>
      <c r="D971" s="37"/>
      <c r="E971" s="38"/>
      <c r="F971" s="37"/>
      <c r="G971" s="39"/>
      <c r="H971" s="40"/>
      <c r="I971" s="107" t="str">
        <f>IF(G971="","",_xlfn.IFNA(VLOOKUP(G971,'سجل المشتريات'!F:N,8,0),"غير مسجلة في المشتريات"))</f>
        <v/>
      </c>
      <c r="J971" s="26" t="str">
        <f>_xlfn.IFNA(VLOOKUP(F971,الاوردرات!$B$1:$C$600,2,0),"")</f>
        <v/>
      </c>
      <c r="K971" s="52"/>
      <c r="M971" s="105" t="str">
        <f>IF(G971="","",_xlfn.IFNA((VLOOKUP(G971,help!L:M,2,0))*H971,_xlfn.IFNA((VLOOKUP(G971,help!P:Q,2,0))*H971,"غير مسجلة في المشتريات")))</f>
        <v/>
      </c>
    </row>
    <row r="972" spans="2:13" hidden="1" x14ac:dyDescent="0.25">
      <c r="B972" s="13">
        <f>COUNTIFS($G$3:G972,'تقرير استهلاك خامات'!$D$4)</f>
        <v>2</v>
      </c>
      <c r="C972" s="13">
        <f>COUNTIFS($F$3:F972,'تقرير منتج تام'!$E$4)</f>
        <v>10</v>
      </c>
      <c r="D972" s="37"/>
      <c r="E972" s="38"/>
      <c r="F972" s="37"/>
      <c r="G972" s="39"/>
      <c r="H972" s="40"/>
      <c r="I972" s="107" t="str">
        <f>IF(G972="","",_xlfn.IFNA(VLOOKUP(G972,'سجل المشتريات'!F:N,8,0),"غير مسجلة في المشتريات"))</f>
        <v/>
      </c>
      <c r="J972" s="26" t="str">
        <f>_xlfn.IFNA(VLOOKUP(F972,الاوردرات!$B$1:$C$600,2,0),"")</f>
        <v/>
      </c>
      <c r="K972" s="52"/>
      <c r="M972" s="105" t="str">
        <f>IF(G972="","",_xlfn.IFNA((VLOOKUP(G972,help!L:M,2,0))*H972,_xlfn.IFNA((VLOOKUP(G972,help!P:Q,2,0))*H972,"غير مسجلة في المشتريات")))</f>
        <v/>
      </c>
    </row>
    <row r="973" spans="2:13" hidden="1" x14ac:dyDescent="0.25">
      <c r="B973" s="13">
        <f>COUNTIFS($G$3:G973,'تقرير استهلاك خامات'!$D$4)</f>
        <v>2</v>
      </c>
      <c r="C973" s="13">
        <f>COUNTIFS($F$3:F973,'تقرير منتج تام'!$E$4)</f>
        <v>10</v>
      </c>
      <c r="D973" s="37"/>
      <c r="E973" s="38"/>
      <c r="F973" s="37"/>
      <c r="G973" s="39"/>
      <c r="H973" s="40"/>
      <c r="I973" s="107" t="str">
        <f>IF(G973="","",_xlfn.IFNA(VLOOKUP(G973,'سجل المشتريات'!F:N,8,0),"غير مسجلة في المشتريات"))</f>
        <v/>
      </c>
      <c r="J973" s="26" t="str">
        <f>_xlfn.IFNA(VLOOKUP(F973,الاوردرات!$B$1:$C$600,2,0),"")</f>
        <v/>
      </c>
      <c r="K973" s="52"/>
      <c r="M973" s="105" t="str">
        <f>IF(G973="","",_xlfn.IFNA((VLOOKUP(G973,help!L:M,2,0))*H973,_xlfn.IFNA((VLOOKUP(G973,help!P:Q,2,0))*H973,"غير مسجلة في المشتريات")))</f>
        <v/>
      </c>
    </row>
    <row r="974" spans="2:13" hidden="1" x14ac:dyDescent="0.25">
      <c r="B974" s="13">
        <f>COUNTIFS($G$3:G974,'تقرير استهلاك خامات'!$D$4)</f>
        <v>2</v>
      </c>
      <c r="C974" s="13">
        <f>COUNTIFS($F$3:F974,'تقرير منتج تام'!$E$4)</f>
        <v>10</v>
      </c>
      <c r="D974" s="37"/>
      <c r="E974" s="38"/>
      <c r="F974" s="37"/>
      <c r="G974" s="39"/>
      <c r="H974" s="40"/>
      <c r="I974" s="107" t="str">
        <f>IF(G974="","",_xlfn.IFNA(VLOOKUP(G974,'سجل المشتريات'!F:N,8,0),"غير مسجلة في المشتريات"))</f>
        <v/>
      </c>
      <c r="J974" s="26" t="str">
        <f>_xlfn.IFNA(VLOOKUP(F974,الاوردرات!$B$1:$C$600,2,0),"")</f>
        <v/>
      </c>
      <c r="K974" s="52"/>
      <c r="M974" s="105" t="str">
        <f>IF(G974="","",_xlfn.IFNA((VLOOKUP(G974,help!L:M,2,0))*H974,_xlfn.IFNA((VLOOKUP(G974,help!P:Q,2,0))*H974,"غير مسجلة في المشتريات")))</f>
        <v/>
      </c>
    </row>
    <row r="975" spans="2:13" hidden="1" x14ac:dyDescent="0.25">
      <c r="B975" s="13">
        <f>COUNTIFS($G$3:G975,'تقرير استهلاك خامات'!$D$4)</f>
        <v>2</v>
      </c>
      <c r="C975" s="13">
        <f>COUNTIFS($F$3:F975,'تقرير منتج تام'!$E$4)</f>
        <v>10</v>
      </c>
      <c r="D975" s="37"/>
      <c r="E975" s="38"/>
      <c r="F975" s="37"/>
      <c r="G975" s="39"/>
      <c r="H975" s="40"/>
      <c r="I975" s="107" t="str">
        <f>IF(G975="","",_xlfn.IFNA(VLOOKUP(G975,'سجل المشتريات'!F:N,8,0),"غير مسجلة في المشتريات"))</f>
        <v/>
      </c>
      <c r="J975" s="26" t="str">
        <f>_xlfn.IFNA(VLOOKUP(F975,الاوردرات!$B$1:$C$600,2,0),"")</f>
        <v/>
      </c>
      <c r="K975" s="52"/>
      <c r="M975" s="105" t="str">
        <f>IF(G975="","",_xlfn.IFNA((VLOOKUP(G975,help!L:M,2,0))*H975,_xlfn.IFNA((VLOOKUP(G975,help!P:Q,2,0))*H975,"غير مسجلة في المشتريات")))</f>
        <v/>
      </c>
    </row>
    <row r="976" spans="2:13" hidden="1" x14ac:dyDescent="0.25">
      <c r="B976" s="13">
        <f>COUNTIFS($G$3:G976,'تقرير استهلاك خامات'!$D$4)</f>
        <v>2</v>
      </c>
      <c r="C976" s="13">
        <f>COUNTIFS($F$3:F976,'تقرير منتج تام'!$E$4)</f>
        <v>10</v>
      </c>
      <c r="D976" s="37"/>
      <c r="E976" s="38"/>
      <c r="F976" s="37"/>
      <c r="G976" s="39"/>
      <c r="H976" s="40"/>
      <c r="I976" s="107" t="str">
        <f>IF(G976="","",_xlfn.IFNA(VLOOKUP(G976,'سجل المشتريات'!F:N,8,0),"غير مسجلة في المشتريات"))</f>
        <v/>
      </c>
      <c r="J976" s="26" t="str">
        <f>_xlfn.IFNA(VLOOKUP(F976,الاوردرات!$B$1:$C$600,2,0),"")</f>
        <v/>
      </c>
      <c r="K976" s="52"/>
      <c r="M976" s="105" t="str">
        <f>IF(G976="","",_xlfn.IFNA((VLOOKUP(G976,help!L:M,2,0))*H976,_xlfn.IFNA((VLOOKUP(G976,help!P:Q,2,0))*H976,"غير مسجلة في المشتريات")))</f>
        <v/>
      </c>
    </row>
    <row r="977" spans="2:13" hidden="1" x14ac:dyDescent="0.25">
      <c r="B977" s="13">
        <f>COUNTIFS($G$3:G977,'تقرير استهلاك خامات'!$D$4)</f>
        <v>2</v>
      </c>
      <c r="C977" s="13">
        <f>COUNTIFS($F$3:F977,'تقرير منتج تام'!$E$4)</f>
        <v>10</v>
      </c>
      <c r="D977" s="37"/>
      <c r="E977" s="38"/>
      <c r="F977" s="37"/>
      <c r="G977" s="39"/>
      <c r="H977" s="40"/>
      <c r="I977" s="107" t="str">
        <f>IF(G977="","",_xlfn.IFNA(VLOOKUP(G977,'سجل المشتريات'!F:N,8,0),"غير مسجلة في المشتريات"))</f>
        <v/>
      </c>
      <c r="J977" s="26" t="str">
        <f>_xlfn.IFNA(VLOOKUP(F977,الاوردرات!$B$1:$C$600,2,0),"")</f>
        <v/>
      </c>
      <c r="K977" s="52"/>
      <c r="M977" s="105" t="str">
        <f>IF(G977="","",_xlfn.IFNA((VLOOKUP(G977,help!L:M,2,0))*H977,_xlfn.IFNA((VLOOKUP(G977,help!P:Q,2,0))*H977,"غير مسجلة في المشتريات")))</f>
        <v/>
      </c>
    </row>
    <row r="978" spans="2:13" hidden="1" x14ac:dyDescent="0.25">
      <c r="B978" s="13">
        <f>COUNTIFS($G$3:G978,'تقرير استهلاك خامات'!$D$4)</f>
        <v>2</v>
      </c>
      <c r="C978" s="13">
        <f>COUNTIFS($F$3:F978,'تقرير منتج تام'!$E$4)</f>
        <v>10</v>
      </c>
      <c r="D978" s="37"/>
      <c r="E978" s="38"/>
      <c r="F978" s="37"/>
      <c r="G978" s="39"/>
      <c r="H978" s="40"/>
      <c r="I978" s="107" t="str">
        <f>IF(G978="","",_xlfn.IFNA(VLOOKUP(G978,'سجل المشتريات'!F:N,8,0),"غير مسجلة في المشتريات"))</f>
        <v/>
      </c>
      <c r="J978" s="26" t="str">
        <f>_xlfn.IFNA(VLOOKUP(F978,الاوردرات!$B$1:$C$600,2,0),"")</f>
        <v/>
      </c>
      <c r="K978" s="52"/>
      <c r="M978" s="105" t="str">
        <f>IF(G978="","",_xlfn.IFNA((VLOOKUP(G978,help!L:M,2,0))*H978,_xlfn.IFNA((VLOOKUP(G978,help!P:Q,2,0))*H978,"غير مسجلة في المشتريات")))</f>
        <v/>
      </c>
    </row>
    <row r="979" spans="2:13" hidden="1" x14ac:dyDescent="0.25">
      <c r="B979" s="13">
        <f>COUNTIFS($G$3:G979,'تقرير استهلاك خامات'!$D$4)</f>
        <v>2</v>
      </c>
      <c r="C979" s="13">
        <f>COUNTIFS($F$3:F979,'تقرير منتج تام'!$E$4)</f>
        <v>10</v>
      </c>
      <c r="D979" s="37"/>
      <c r="E979" s="38"/>
      <c r="F979" s="37"/>
      <c r="G979" s="39"/>
      <c r="H979" s="40"/>
      <c r="I979" s="107" t="str">
        <f>IF(G979="","",_xlfn.IFNA(VLOOKUP(G979,'سجل المشتريات'!F:N,8,0),"غير مسجلة في المشتريات"))</f>
        <v/>
      </c>
      <c r="J979" s="26" t="str">
        <f>_xlfn.IFNA(VLOOKUP(F979,الاوردرات!$B$1:$C$600,2,0),"")</f>
        <v/>
      </c>
      <c r="K979" s="52"/>
      <c r="M979" s="105" t="str">
        <f>IF(G979="","",_xlfn.IFNA((VLOOKUP(G979,help!L:M,2,0))*H979,_xlfn.IFNA((VLOOKUP(G979,help!P:Q,2,0))*H979,"غير مسجلة في المشتريات")))</f>
        <v/>
      </c>
    </row>
    <row r="980" spans="2:13" hidden="1" x14ac:dyDescent="0.25">
      <c r="B980" s="13">
        <f>COUNTIFS($G$3:G980,'تقرير استهلاك خامات'!$D$4)</f>
        <v>2</v>
      </c>
      <c r="C980" s="13">
        <f>COUNTIFS($F$3:F980,'تقرير منتج تام'!$E$4)</f>
        <v>10</v>
      </c>
      <c r="D980" s="37"/>
      <c r="E980" s="38"/>
      <c r="F980" s="37"/>
      <c r="G980" s="39"/>
      <c r="H980" s="40"/>
      <c r="I980" s="107" t="str">
        <f>IF(G980="","",_xlfn.IFNA(VLOOKUP(G980,'سجل المشتريات'!F:N,8,0),"غير مسجلة في المشتريات"))</f>
        <v/>
      </c>
      <c r="J980" s="26" t="str">
        <f>_xlfn.IFNA(VLOOKUP(F980,الاوردرات!$B$1:$C$600,2,0),"")</f>
        <v/>
      </c>
      <c r="K980" s="52"/>
      <c r="M980" s="105" t="str">
        <f>IF(G980="","",_xlfn.IFNA((VLOOKUP(G980,help!L:M,2,0))*H980,_xlfn.IFNA((VLOOKUP(G980,help!P:Q,2,0))*H980,"غير مسجلة في المشتريات")))</f>
        <v/>
      </c>
    </row>
    <row r="981" spans="2:13" hidden="1" x14ac:dyDescent="0.25">
      <c r="B981" s="13">
        <f>COUNTIFS($G$3:G981,'تقرير استهلاك خامات'!$D$4)</f>
        <v>2</v>
      </c>
      <c r="C981" s="13">
        <f>COUNTIFS($F$3:F981,'تقرير منتج تام'!$E$4)</f>
        <v>10</v>
      </c>
      <c r="D981" s="37"/>
      <c r="E981" s="38"/>
      <c r="F981" s="37"/>
      <c r="G981" s="39"/>
      <c r="H981" s="40"/>
      <c r="I981" s="107" t="str">
        <f>IF(G981="","",_xlfn.IFNA(VLOOKUP(G981,'سجل المشتريات'!F:N,8,0),"غير مسجلة في المشتريات"))</f>
        <v/>
      </c>
      <c r="J981" s="26" t="str">
        <f>_xlfn.IFNA(VLOOKUP(F981,الاوردرات!$B$1:$C$600,2,0),"")</f>
        <v/>
      </c>
      <c r="K981" s="52"/>
      <c r="M981" s="105" t="str">
        <f>IF(G981="","",_xlfn.IFNA((VLOOKUP(G981,help!L:M,2,0))*H981,_xlfn.IFNA((VLOOKUP(G981,help!P:Q,2,0))*H981,"غير مسجلة في المشتريات")))</f>
        <v/>
      </c>
    </row>
    <row r="982" spans="2:13" hidden="1" x14ac:dyDescent="0.25">
      <c r="B982" s="13">
        <f>COUNTIFS($G$3:G982,'تقرير استهلاك خامات'!$D$4)</f>
        <v>2</v>
      </c>
      <c r="C982" s="13">
        <f>COUNTIFS($F$3:F982,'تقرير منتج تام'!$E$4)</f>
        <v>10</v>
      </c>
      <c r="D982" s="37"/>
      <c r="E982" s="38"/>
      <c r="F982" s="37"/>
      <c r="G982" s="39"/>
      <c r="H982" s="40"/>
      <c r="I982" s="107" t="str">
        <f>IF(G982="","",_xlfn.IFNA(VLOOKUP(G982,'سجل المشتريات'!F:N,8,0),"غير مسجلة في المشتريات"))</f>
        <v/>
      </c>
      <c r="J982" s="26" t="str">
        <f>_xlfn.IFNA(VLOOKUP(F982,الاوردرات!$B$1:$C$600,2,0),"")</f>
        <v/>
      </c>
      <c r="K982" s="52"/>
      <c r="M982" s="105" t="str">
        <f>IF(G982="","",_xlfn.IFNA((VLOOKUP(G982,help!L:M,2,0))*H982,_xlfn.IFNA((VLOOKUP(G982,help!P:Q,2,0))*H982,"غير مسجلة في المشتريات")))</f>
        <v/>
      </c>
    </row>
    <row r="983" spans="2:13" hidden="1" x14ac:dyDescent="0.25">
      <c r="B983" s="13">
        <f>COUNTIFS($G$3:G983,'تقرير استهلاك خامات'!$D$4)</f>
        <v>2</v>
      </c>
      <c r="C983" s="13">
        <f>COUNTIFS($F$3:F983,'تقرير منتج تام'!$E$4)</f>
        <v>10</v>
      </c>
      <c r="D983" s="37"/>
      <c r="E983" s="38"/>
      <c r="F983" s="28"/>
      <c r="G983" s="39"/>
      <c r="H983" s="40"/>
      <c r="I983" s="107" t="str">
        <f>IF(G983="","",_xlfn.IFNA(VLOOKUP(G983,'سجل المشتريات'!F:N,8,0),"غير مسجلة في المشتريات"))</f>
        <v/>
      </c>
      <c r="J983" s="26" t="str">
        <f>_xlfn.IFNA(VLOOKUP(F983,الاوردرات!$B$1:$C$600,2,0),"")</f>
        <v/>
      </c>
      <c r="K983" s="52"/>
      <c r="M983" s="105" t="str">
        <f>IF(G983="","",_xlfn.IFNA((VLOOKUP(G983,help!L:M,2,0))*H983,_xlfn.IFNA((VLOOKUP(G983,help!P:Q,2,0))*H983,"غير مسجلة في المشتريات")))</f>
        <v/>
      </c>
    </row>
    <row r="984" spans="2:13" hidden="1" x14ac:dyDescent="0.25">
      <c r="B984" s="13">
        <f>COUNTIFS($G$3:G984,'تقرير استهلاك خامات'!$D$4)</f>
        <v>2</v>
      </c>
      <c r="C984" s="13">
        <f>COUNTIFS($F$3:F984,'تقرير منتج تام'!$E$4)</f>
        <v>10</v>
      </c>
      <c r="D984" s="37"/>
      <c r="E984" s="38"/>
      <c r="F984" s="28"/>
      <c r="G984" s="39"/>
      <c r="H984" s="40"/>
      <c r="I984" s="107" t="str">
        <f>IF(G984="","",_xlfn.IFNA(VLOOKUP(G984,'سجل المشتريات'!F:N,8,0),"غير مسجلة في المشتريات"))</f>
        <v/>
      </c>
      <c r="J984" s="26" t="str">
        <f>_xlfn.IFNA(VLOOKUP(F984,الاوردرات!$B$1:$C$600,2,0),"")</f>
        <v/>
      </c>
      <c r="K984" s="52"/>
      <c r="M984" s="105" t="str">
        <f>IF(G984="","",_xlfn.IFNA((VLOOKUP(G984,help!L:M,2,0))*H984,_xlfn.IFNA((VLOOKUP(G984,help!P:Q,2,0))*H984,"غير مسجلة في المشتريات")))</f>
        <v/>
      </c>
    </row>
    <row r="985" spans="2:13" hidden="1" x14ac:dyDescent="0.25">
      <c r="B985" s="13">
        <f>COUNTIFS($G$3:G985,'تقرير استهلاك خامات'!$D$4)</f>
        <v>2</v>
      </c>
      <c r="C985" s="13">
        <f>COUNTIFS($F$3:F985,'تقرير منتج تام'!$E$4)</f>
        <v>10</v>
      </c>
      <c r="D985" s="37"/>
      <c r="E985" s="38"/>
      <c r="F985" s="28"/>
      <c r="G985" s="39"/>
      <c r="H985" s="40"/>
      <c r="I985" s="107" t="str">
        <f>IF(G985="","",_xlfn.IFNA(VLOOKUP(G985,'سجل المشتريات'!F:N,8,0),"غير مسجلة في المشتريات"))</f>
        <v/>
      </c>
      <c r="J985" s="26" t="str">
        <f>_xlfn.IFNA(VLOOKUP(F985,الاوردرات!$B$1:$C$600,2,0),"")</f>
        <v/>
      </c>
      <c r="K985" s="52"/>
      <c r="M985" s="105" t="str">
        <f>IF(G985="","",_xlfn.IFNA((VLOOKUP(G985,help!L:M,2,0))*H985,_xlfn.IFNA((VLOOKUP(G985,help!P:Q,2,0))*H985,"غير مسجلة في المشتريات")))</f>
        <v/>
      </c>
    </row>
    <row r="986" spans="2:13" hidden="1" x14ac:dyDescent="0.25">
      <c r="B986" s="13">
        <f>COUNTIFS($G$3:G986,'تقرير استهلاك خامات'!$D$4)</f>
        <v>2</v>
      </c>
      <c r="C986" s="13">
        <f>COUNTIFS($F$3:F986,'تقرير منتج تام'!$E$4)</f>
        <v>10</v>
      </c>
      <c r="D986" s="37"/>
      <c r="E986" s="38"/>
      <c r="F986" s="28"/>
      <c r="G986" s="39"/>
      <c r="H986" s="40"/>
      <c r="I986" s="107" t="str">
        <f>IF(G986="","",_xlfn.IFNA(VLOOKUP(G986,'سجل المشتريات'!F:N,8,0),"غير مسجلة في المشتريات"))</f>
        <v/>
      </c>
      <c r="J986" s="26" t="str">
        <f>_xlfn.IFNA(VLOOKUP(F986,الاوردرات!$B$1:$C$600,2,0),"")</f>
        <v/>
      </c>
      <c r="K986" s="52"/>
      <c r="M986" s="105" t="str">
        <f>IF(G986="","",_xlfn.IFNA((VLOOKUP(G986,help!L:M,2,0))*H986,_xlfn.IFNA((VLOOKUP(G986,help!P:Q,2,0))*H986,"غير مسجلة في المشتريات")))</f>
        <v/>
      </c>
    </row>
    <row r="987" spans="2:13" hidden="1" x14ac:dyDescent="0.25">
      <c r="B987" s="13">
        <f>COUNTIFS($G$3:G987,'تقرير استهلاك خامات'!$D$4)</f>
        <v>2</v>
      </c>
      <c r="C987" s="13">
        <f>COUNTIFS($F$3:F987,'تقرير منتج تام'!$E$4)</f>
        <v>10</v>
      </c>
      <c r="D987" s="37"/>
      <c r="E987" s="38"/>
      <c r="F987" s="28"/>
      <c r="G987" s="39"/>
      <c r="H987" s="40"/>
      <c r="I987" s="107" t="str">
        <f>IF(G987="","",_xlfn.IFNA(VLOOKUP(G987,'سجل المشتريات'!F:N,8,0),"غير مسجلة في المشتريات"))</f>
        <v/>
      </c>
      <c r="J987" s="26" t="str">
        <f>_xlfn.IFNA(VLOOKUP(F987,الاوردرات!$B$1:$C$600,2,0),"")</f>
        <v/>
      </c>
      <c r="K987" s="52"/>
      <c r="M987" s="105" t="str">
        <f>IF(G987="","",_xlfn.IFNA((VLOOKUP(G987,help!L:M,2,0))*H987,_xlfn.IFNA((VLOOKUP(G987,help!P:Q,2,0))*H987,"غير مسجلة في المشتريات")))</f>
        <v/>
      </c>
    </row>
    <row r="988" spans="2:13" hidden="1" x14ac:dyDescent="0.25">
      <c r="B988" s="13">
        <f>COUNTIFS($G$3:G988,'تقرير استهلاك خامات'!$D$4)</f>
        <v>2</v>
      </c>
      <c r="C988" s="13">
        <f>COUNTIFS($F$3:F988,'تقرير منتج تام'!$E$4)</f>
        <v>10</v>
      </c>
      <c r="D988" s="37"/>
      <c r="E988" s="38"/>
      <c r="F988" s="28"/>
      <c r="G988" s="39"/>
      <c r="H988" s="40"/>
      <c r="I988" s="107" t="str">
        <f>IF(G988="","",_xlfn.IFNA(VLOOKUP(G988,'سجل المشتريات'!F:N,8,0),"غير مسجلة في المشتريات"))</f>
        <v/>
      </c>
      <c r="J988" s="26" t="str">
        <f>_xlfn.IFNA(VLOOKUP(F988,الاوردرات!$B$1:$C$600,2,0),"")</f>
        <v/>
      </c>
      <c r="K988" s="52"/>
      <c r="M988" s="105" t="str">
        <f>IF(G988="","",_xlfn.IFNA((VLOOKUP(G988,help!L:M,2,0))*H988,_xlfn.IFNA((VLOOKUP(G988,help!P:Q,2,0))*H988,"غير مسجلة في المشتريات")))</f>
        <v/>
      </c>
    </row>
    <row r="989" spans="2:13" hidden="1" x14ac:dyDescent="0.25">
      <c r="B989" s="13">
        <f>COUNTIFS($G$3:G989,'تقرير استهلاك خامات'!$D$4)</f>
        <v>2</v>
      </c>
      <c r="C989" s="13">
        <f>COUNTIFS($F$3:F989,'تقرير منتج تام'!$E$4)</f>
        <v>10</v>
      </c>
      <c r="D989" s="37"/>
      <c r="E989" s="38"/>
      <c r="F989" s="28"/>
      <c r="G989" s="39"/>
      <c r="H989" s="40"/>
      <c r="I989" s="107" t="str">
        <f>IF(G989="","",_xlfn.IFNA(VLOOKUP(G989,'سجل المشتريات'!F:N,8,0),"غير مسجلة في المشتريات"))</f>
        <v/>
      </c>
      <c r="J989" s="26" t="str">
        <f>_xlfn.IFNA(VLOOKUP(F989,الاوردرات!$B$1:$C$600,2,0),"")</f>
        <v/>
      </c>
      <c r="K989" s="52"/>
      <c r="M989" s="105" t="str">
        <f>IF(G989="","",_xlfn.IFNA((VLOOKUP(G989,help!L:M,2,0))*H989,_xlfn.IFNA((VLOOKUP(G989,help!P:Q,2,0))*H989,"غير مسجلة في المشتريات")))</f>
        <v/>
      </c>
    </row>
    <row r="990" spans="2:13" hidden="1" x14ac:dyDescent="0.25">
      <c r="B990" s="13">
        <f>COUNTIFS($G$3:G990,'تقرير استهلاك خامات'!$D$4)</f>
        <v>2</v>
      </c>
      <c r="C990" s="13">
        <f>COUNTIFS($F$3:F990,'تقرير منتج تام'!$E$4)</f>
        <v>10</v>
      </c>
      <c r="D990" s="37"/>
      <c r="E990" s="38"/>
      <c r="F990" s="28"/>
      <c r="G990" s="39"/>
      <c r="H990" s="40"/>
      <c r="I990" s="107" t="str">
        <f>IF(G990="","",_xlfn.IFNA(VLOOKUP(G990,'سجل المشتريات'!F:N,8,0),"غير مسجلة في المشتريات"))</f>
        <v/>
      </c>
      <c r="J990" s="26" t="str">
        <f>_xlfn.IFNA(VLOOKUP(F990,الاوردرات!$B$1:$C$600,2,0),"")</f>
        <v/>
      </c>
      <c r="K990" s="52"/>
      <c r="M990" s="105" t="str">
        <f>IF(G990="","",_xlfn.IFNA((VLOOKUP(G990,help!L:M,2,0))*H990,_xlfn.IFNA((VLOOKUP(G990,help!P:Q,2,0))*H990,"غير مسجلة في المشتريات")))</f>
        <v/>
      </c>
    </row>
    <row r="991" spans="2:13" hidden="1" x14ac:dyDescent="0.25">
      <c r="B991" s="13">
        <f>COUNTIFS($G$3:G991,'تقرير استهلاك خامات'!$D$4)</f>
        <v>2</v>
      </c>
      <c r="C991" s="13">
        <f>COUNTIFS($F$3:F991,'تقرير منتج تام'!$E$4)</f>
        <v>10</v>
      </c>
      <c r="D991" s="37"/>
      <c r="E991" s="38"/>
      <c r="F991" s="28"/>
      <c r="G991" s="39"/>
      <c r="H991" s="40"/>
      <c r="I991" s="107" t="str">
        <f>IF(G991="","",_xlfn.IFNA(VLOOKUP(G991,'سجل المشتريات'!F:N,8,0),"غير مسجلة في المشتريات"))</f>
        <v/>
      </c>
      <c r="J991" s="26" t="str">
        <f>_xlfn.IFNA(VLOOKUP(F991,الاوردرات!$B$1:$C$600,2,0),"")</f>
        <v/>
      </c>
      <c r="K991" s="52"/>
      <c r="M991" s="105" t="str">
        <f>IF(G991="","",_xlfn.IFNA((VLOOKUP(G991,help!L:M,2,0))*H991,_xlfn.IFNA((VLOOKUP(G991,help!P:Q,2,0))*H991,"غير مسجلة في المشتريات")))</f>
        <v/>
      </c>
    </row>
    <row r="992" spans="2:13" hidden="1" x14ac:dyDescent="0.25">
      <c r="B992" s="13">
        <f>COUNTIFS($G$3:G992,'تقرير استهلاك خامات'!$D$4)</f>
        <v>2</v>
      </c>
      <c r="C992" s="13">
        <f>COUNTIFS($F$3:F992,'تقرير منتج تام'!$E$4)</f>
        <v>10</v>
      </c>
      <c r="D992" s="37"/>
      <c r="E992" s="38"/>
      <c r="F992" s="28"/>
      <c r="G992" s="39"/>
      <c r="H992" s="40"/>
      <c r="I992" s="107" t="str">
        <f>IF(G992="","",_xlfn.IFNA(VLOOKUP(G992,'سجل المشتريات'!F:N,8,0),"غير مسجلة في المشتريات"))</f>
        <v/>
      </c>
      <c r="J992" s="26" t="str">
        <f>_xlfn.IFNA(VLOOKUP(F992,الاوردرات!$B$1:$C$600,2,0),"")</f>
        <v/>
      </c>
      <c r="K992" s="52"/>
      <c r="M992" s="105" t="str">
        <f>IF(G992="","",_xlfn.IFNA((VLOOKUP(G992,help!L:M,2,0))*H992,_xlfn.IFNA((VLOOKUP(G992,help!P:Q,2,0))*H992,"غير مسجلة في المشتريات")))</f>
        <v/>
      </c>
    </row>
    <row r="993" spans="2:13" hidden="1" x14ac:dyDescent="0.25">
      <c r="B993" s="13">
        <f>COUNTIFS($G$3:G993,'تقرير استهلاك خامات'!$D$4)</f>
        <v>2</v>
      </c>
      <c r="C993" s="13">
        <f>COUNTIFS($F$3:F993,'تقرير منتج تام'!$E$4)</f>
        <v>10</v>
      </c>
      <c r="D993" s="37"/>
      <c r="E993" s="38"/>
      <c r="F993" s="28"/>
      <c r="G993" s="39"/>
      <c r="H993" s="40"/>
      <c r="I993" s="107" t="str">
        <f>IF(G993="","",_xlfn.IFNA(VLOOKUP(G993,'سجل المشتريات'!F:N,8,0),"غير مسجلة في المشتريات"))</f>
        <v/>
      </c>
      <c r="J993" s="26" t="str">
        <f>_xlfn.IFNA(VLOOKUP(F993,الاوردرات!$B$1:$C$600,2,0),"")</f>
        <v/>
      </c>
      <c r="K993" s="52"/>
      <c r="M993" s="105" t="str">
        <f>IF(G993="","",_xlfn.IFNA((VLOOKUP(G993,help!L:M,2,0))*H993,_xlfn.IFNA((VLOOKUP(G993,help!P:Q,2,0))*H993,"غير مسجلة في المشتريات")))</f>
        <v/>
      </c>
    </row>
    <row r="994" spans="2:13" hidden="1" x14ac:dyDescent="0.25">
      <c r="B994" s="13">
        <f>COUNTIFS($G$3:G994,'تقرير استهلاك خامات'!$D$4)</f>
        <v>2</v>
      </c>
      <c r="C994" s="13">
        <f>COUNTIFS($F$3:F994,'تقرير منتج تام'!$E$4)</f>
        <v>10</v>
      </c>
      <c r="D994" s="37"/>
      <c r="E994" s="38"/>
      <c r="F994" s="28"/>
      <c r="G994" s="39"/>
      <c r="H994" s="40"/>
      <c r="I994" s="107" t="str">
        <f>IF(G994="","",_xlfn.IFNA(VLOOKUP(G994,'سجل المشتريات'!F:N,8,0),"غير مسجلة في المشتريات"))</f>
        <v/>
      </c>
      <c r="J994" s="26" t="str">
        <f>_xlfn.IFNA(VLOOKUP(F994,الاوردرات!$B$1:$C$600,2,0),"")</f>
        <v/>
      </c>
      <c r="K994" s="52"/>
      <c r="M994" s="105" t="str">
        <f>IF(G994="","",_xlfn.IFNA((VLOOKUP(G994,help!L:M,2,0))*H994,_xlfn.IFNA((VLOOKUP(G994,help!P:Q,2,0))*H994,"غير مسجلة في المشتريات")))</f>
        <v/>
      </c>
    </row>
    <row r="995" spans="2:13" hidden="1" x14ac:dyDescent="0.25">
      <c r="B995" s="13">
        <f>COUNTIFS($G$3:G995,'تقرير استهلاك خامات'!$D$4)</f>
        <v>2</v>
      </c>
      <c r="C995" s="13">
        <f>COUNTIFS($F$3:F995,'تقرير منتج تام'!$E$4)</f>
        <v>10</v>
      </c>
      <c r="D995" s="37"/>
      <c r="E995" s="38"/>
      <c r="F995" s="28"/>
      <c r="G995" s="39"/>
      <c r="H995" s="40"/>
      <c r="I995" s="107" t="str">
        <f>IF(G995="","",_xlfn.IFNA(VLOOKUP(G995,'سجل المشتريات'!F:N,8,0),"غير مسجلة في المشتريات"))</f>
        <v/>
      </c>
      <c r="J995" s="26" t="str">
        <f>_xlfn.IFNA(VLOOKUP(F995,الاوردرات!$B$1:$C$600,2,0),"")</f>
        <v/>
      </c>
      <c r="K995" s="52"/>
      <c r="M995" s="105" t="str">
        <f>IF(G995="","",_xlfn.IFNA((VLOOKUP(G995,help!L:M,2,0))*H995,_xlfn.IFNA((VLOOKUP(G995,help!P:Q,2,0))*H995,"غير مسجلة في المشتريات")))</f>
        <v/>
      </c>
    </row>
    <row r="996" spans="2:13" hidden="1" x14ac:dyDescent="0.25">
      <c r="B996" s="13">
        <f>COUNTIFS($G$3:G996,'تقرير استهلاك خامات'!$D$4)</f>
        <v>2</v>
      </c>
      <c r="C996" s="13">
        <f>COUNTIFS($F$3:F996,'تقرير منتج تام'!$E$4)</f>
        <v>10</v>
      </c>
      <c r="D996" s="37"/>
      <c r="E996" s="38"/>
      <c r="F996" s="28"/>
      <c r="G996" s="39"/>
      <c r="H996" s="40"/>
      <c r="I996" s="107" t="str">
        <f>IF(G996="","",_xlfn.IFNA(VLOOKUP(G996,'سجل المشتريات'!F:N,8,0),"غير مسجلة في المشتريات"))</f>
        <v/>
      </c>
      <c r="J996" s="26" t="str">
        <f>_xlfn.IFNA(VLOOKUP(F996,الاوردرات!$B$1:$C$600,2,0),"")</f>
        <v/>
      </c>
      <c r="K996" s="52"/>
      <c r="M996" s="105" t="str">
        <f>IF(G996="","",_xlfn.IFNA((VLOOKUP(G996,help!L:M,2,0))*H996,_xlfn.IFNA((VLOOKUP(G996,help!P:Q,2,0))*H996,"غير مسجلة في المشتريات")))</f>
        <v/>
      </c>
    </row>
    <row r="997" spans="2:13" hidden="1" x14ac:dyDescent="0.25">
      <c r="B997" s="13">
        <f>COUNTIFS($G$3:G997,'تقرير استهلاك خامات'!$D$4)</f>
        <v>2</v>
      </c>
      <c r="C997" s="13">
        <f>COUNTIFS($F$3:F997,'تقرير منتج تام'!$E$4)</f>
        <v>10</v>
      </c>
      <c r="D997" s="37"/>
      <c r="E997" s="38"/>
      <c r="F997" s="28"/>
      <c r="G997" s="39"/>
      <c r="H997" s="40"/>
      <c r="I997" s="107" t="str">
        <f>IF(G997="","",_xlfn.IFNA(VLOOKUP(G997,'سجل المشتريات'!F:N,8,0),"غير مسجلة في المشتريات"))</f>
        <v/>
      </c>
      <c r="J997" s="26" t="str">
        <f>_xlfn.IFNA(VLOOKUP(F997,الاوردرات!$B$1:$C$600,2,0),"")</f>
        <v/>
      </c>
      <c r="K997" s="52"/>
      <c r="M997" s="105" t="str">
        <f>IF(G997="","",_xlfn.IFNA((VLOOKUP(G997,help!L:M,2,0))*H997,_xlfn.IFNA((VLOOKUP(G997,help!P:Q,2,0))*H997,"غير مسجلة في المشتريات")))</f>
        <v/>
      </c>
    </row>
    <row r="998" spans="2:13" hidden="1" x14ac:dyDescent="0.25">
      <c r="B998" s="13">
        <f>COUNTIFS($G$3:G998,'تقرير استهلاك خامات'!$D$4)</f>
        <v>2</v>
      </c>
      <c r="C998" s="13">
        <f>COUNTIFS($F$3:F998,'تقرير منتج تام'!$E$4)</f>
        <v>10</v>
      </c>
      <c r="D998" s="37"/>
      <c r="E998" s="38"/>
      <c r="F998" s="28"/>
      <c r="G998" s="39"/>
      <c r="H998" s="40"/>
      <c r="I998" s="107" t="str">
        <f>IF(G998="","",_xlfn.IFNA(VLOOKUP(G998,'سجل المشتريات'!F:N,8,0),"غير مسجلة في المشتريات"))</f>
        <v/>
      </c>
      <c r="J998" s="26" t="str">
        <f>_xlfn.IFNA(VLOOKUP(F998,الاوردرات!$B$1:$C$600,2,0),"")</f>
        <v/>
      </c>
      <c r="K998" s="52"/>
      <c r="M998" s="105" t="str">
        <f>IF(G998="","",_xlfn.IFNA((VLOOKUP(G998,help!L:M,2,0))*H998,_xlfn.IFNA((VLOOKUP(G998,help!P:Q,2,0))*H998,"غير مسجلة في المشتريات")))</f>
        <v/>
      </c>
    </row>
    <row r="999" spans="2:13" hidden="1" x14ac:dyDescent="0.25">
      <c r="B999" s="13">
        <f>COUNTIFS($G$3:G999,'تقرير استهلاك خامات'!$D$4)</f>
        <v>2</v>
      </c>
      <c r="C999" s="13">
        <f>COUNTIFS($F$3:F999,'تقرير منتج تام'!$E$4)</f>
        <v>10</v>
      </c>
      <c r="D999" s="37"/>
      <c r="E999" s="38"/>
      <c r="F999" s="28"/>
      <c r="G999" s="39"/>
      <c r="H999" s="40"/>
      <c r="I999" s="107" t="str">
        <f>IF(G999="","",_xlfn.IFNA(VLOOKUP(G999,'سجل المشتريات'!F:N,8,0),"غير مسجلة في المشتريات"))</f>
        <v/>
      </c>
      <c r="J999" s="26" t="str">
        <f>_xlfn.IFNA(VLOOKUP(F999,الاوردرات!$B$1:$C$600,2,0),"")</f>
        <v/>
      </c>
      <c r="K999" s="52"/>
      <c r="M999" s="105" t="str">
        <f>IF(G999="","",_xlfn.IFNA((VLOOKUP(G999,help!L:M,2,0))*H999,_xlfn.IFNA((VLOOKUP(G999,help!P:Q,2,0))*H999,"غير مسجلة في المشتريات")))</f>
        <v/>
      </c>
    </row>
    <row r="1000" spans="2:13" hidden="1" x14ac:dyDescent="0.25">
      <c r="B1000" s="13">
        <f>COUNTIFS($G$3:G1000,'تقرير استهلاك خامات'!$D$4)</f>
        <v>2</v>
      </c>
      <c r="C1000" s="13">
        <f>COUNTIFS($F$3:F1000,'تقرير منتج تام'!$E$4)</f>
        <v>10</v>
      </c>
      <c r="D1000" s="37"/>
      <c r="E1000" s="38"/>
      <c r="F1000" s="28"/>
      <c r="G1000" s="39"/>
      <c r="H1000" s="40"/>
      <c r="I1000" s="107" t="str">
        <f>IF(G1000="","",_xlfn.IFNA(VLOOKUP(G1000,'سجل المشتريات'!F:N,8,0),"غير مسجلة في المشتريات"))</f>
        <v/>
      </c>
      <c r="J1000" s="26" t="str">
        <f>_xlfn.IFNA(VLOOKUP(F1000,الاوردرات!$B$1:$C$600,2,0),"")</f>
        <v/>
      </c>
      <c r="K1000" s="52"/>
      <c r="M1000" s="105" t="str">
        <f>IF(G1000="","",_xlfn.IFNA((VLOOKUP(G1000,help!L:M,2,0))*H1000,_xlfn.IFNA((VLOOKUP(G1000,help!P:Q,2,0))*H1000,"غير مسجلة في المشتريات")))</f>
        <v/>
      </c>
    </row>
    <row r="1001" spans="2:13" hidden="1" x14ac:dyDescent="0.25">
      <c r="B1001" s="13">
        <f>COUNTIFS($G$3:G1001,'تقرير استهلاك خامات'!$D$4)</f>
        <v>2</v>
      </c>
      <c r="C1001" s="13">
        <f>COUNTIFS($F$3:F1001,'تقرير منتج تام'!$E$4)</f>
        <v>10</v>
      </c>
      <c r="D1001" s="37"/>
      <c r="E1001" s="38"/>
      <c r="F1001" s="28"/>
      <c r="G1001" s="39"/>
      <c r="H1001" s="40"/>
      <c r="I1001" s="107" t="str">
        <f>IF(G1001="","",_xlfn.IFNA(VLOOKUP(G1001,'سجل المشتريات'!F:N,8,0),"غير مسجلة في المشتريات"))</f>
        <v/>
      </c>
      <c r="J1001" s="26" t="str">
        <f>_xlfn.IFNA(VLOOKUP(F1001,الاوردرات!$B$1:$C$600,2,0),"")</f>
        <v/>
      </c>
      <c r="K1001" s="52"/>
      <c r="M1001" s="105" t="str">
        <f>IF(G1001="","",_xlfn.IFNA((VLOOKUP(G1001,help!L:M,2,0))*H1001,_xlfn.IFNA((VLOOKUP(G1001,help!P:Q,2,0))*H1001,"غير مسجلة في المشتريات")))</f>
        <v/>
      </c>
    </row>
    <row r="1002" spans="2:13" hidden="1" x14ac:dyDescent="0.25">
      <c r="B1002" s="13">
        <f>COUNTIFS($G$3:G1002,'تقرير استهلاك خامات'!$D$4)</f>
        <v>2</v>
      </c>
      <c r="C1002" s="13">
        <f>COUNTIFS($F$3:F1002,'تقرير منتج تام'!$E$4)</f>
        <v>10</v>
      </c>
      <c r="D1002" s="37"/>
      <c r="E1002" s="38"/>
      <c r="F1002" s="28"/>
      <c r="G1002" s="39"/>
      <c r="H1002" s="40"/>
      <c r="I1002" s="107" t="str">
        <f>IF(G1002="","",_xlfn.IFNA(VLOOKUP(G1002,'سجل المشتريات'!F:N,8,0),"غير مسجلة في المشتريات"))</f>
        <v/>
      </c>
      <c r="J1002" s="26" t="str">
        <f>_xlfn.IFNA(VLOOKUP(F1002,الاوردرات!$B$1:$C$600,2,0),"")</f>
        <v/>
      </c>
      <c r="K1002" s="52"/>
      <c r="M1002" s="105" t="str">
        <f>IF(G1002="","",_xlfn.IFNA((VLOOKUP(G1002,help!L:M,2,0))*H1002,_xlfn.IFNA((VLOOKUP(G1002,help!P:Q,2,0))*H1002,"غير مسجلة في المشتريات")))</f>
        <v/>
      </c>
    </row>
    <row r="1003" spans="2:13" hidden="1" x14ac:dyDescent="0.25">
      <c r="B1003" s="13">
        <f>COUNTIFS($G$3:G1003,'تقرير استهلاك خامات'!$D$4)</f>
        <v>2</v>
      </c>
      <c r="C1003" s="13">
        <f>COUNTIFS($F$3:F1003,'تقرير منتج تام'!$E$4)</f>
        <v>10</v>
      </c>
      <c r="D1003" s="37"/>
      <c r="E1003" s="38"/>
      <c r="F1003" s="28"/>
      <c r="G1003" s="39"/>
      <c r="H1003" s="40"/>
      <c r="I1003" s="107" t="str">
        <f>IF(G1003="","",_xlfn.IFNA(VLOOKUP(G1003,'سجل المشتريات'!F:N,8,0),"غير مسجلة في المشتريات"))</f>
        <v/>
      </c>
      <c r="J1003" s="26" t="str">
        <f>_xlfn.IFNA(VLOOKUP(F1003,الاوردرات!$B$1:$C$600,2,0),"")</f>
        <v/>
      </c>
      <c r="K1003" s="52"/>
      <c r="M1003" s="105" t="str">
        <f>IF(G1003="","",_xlfn.IFNA((VLOOKUP(G1003,help!L:M,2,0))*H1003,_xlfn.IFNA((VLOOKUP(G1003,help!P:Q,2,0))*H1003,"غير مسجلة في المشتريات")))</f>
        <v/>
      </c>
    </row>
    <row r="1004" spans="2:13" hidden="1" x14ac:dyDescent="0.25">
      <c r="B1004" s="13">
        <f>COUNTIFS($G$3:G1004,'تقرير استهلاك خامات'!$D$4)</f>
        <v>2</v>
      </c>
      <c r="C1004" s="13">
        <f>COUNTIFS($F$3:F1004,'تقرير منتج تام'!$E$4)</f>
        <v>10</v>
      </c>
      <c r="D1004" s="37"/>
      <c r="E1004" s="38"/>
      <c r="F1004" s="28"/>
      <c r="G1004" s="39"/>
      <c r="H1004" s="40"/>
      <c r="I1004" s="107" t="str">
        <f>IF(G1004="","",_xlfn.IFNA(VLOOKUP(G1004,'سجل المشتريات'!F:N,8,0),"غير مسجلة في المشتريات"))</f>
        <v/>
      </c>
      <c r="J1004" s="26" t="str">
        <f>_xlfn.IFNA(VLOOKUP(F1004,الاوردرات!$B$1:$C$600,2,0),"")</f>
        <v/>
      </c>
      <c r="K1004" s="52"/>
      <c r="M1004" s="105" t="str">
        <f>IF(G1004="","",_xlfn.IFNA((VLOOKUP(G1004,help!L:M,2,0))*H1004,_xlfn.IFNA((VLOOKUP(G1004,help!P:Q,2,0))*H1004,"غير مسجلة في المشتريات")))</f>
        <v/>
      </c>
    </row>
    <row r="1005" spans="2:13" hidden="1" x14ac:dyDescent="0.25">
      <c r="B1005" s="13">
        <f>COUNTIFS($G$3:G1005,'تقرير استهلاك خامات'!$D$4)</f>
        <v>2</v>
      </c>
      <c r="C1005" s="13">
        <f>COUNTIFS($F$3:F1005,'تقرير منتج تام'!$E$4)</f>
        <v>10</v>
      </c>
      <c r="D1005" s="37"/>
      <c r="E1005" s="38"/>
      <c r="F1005" s="28"/>
      <c r="G1005" s="39"/>
      <c r="H1005" s="40"/>
      <c r="I1005" s="107" t="str">
        <f>IF(G1005="","",_xlfn.IFNA(VLOOKUP(G1005,'سجل المشتريات'!F:N,8,0),"غير مسجلة في المشتريات"))</f>
        <v/>
      </c>
      <c r="J1005" s="26" t="str">
        <f>_xlfn.IFNA(VLOOKUP(F1005,الاوردرات!$B$1:$C$600,2,0),"")</f>
        <v/>
      </c>
      <c r="K1005" s="52"/>
      <c r="M1005" s="105" t="str">
        <f>IF(G1005="","",_xlfn.IFNA((VLOOKUP(G1005,help!L:M,2,0))*H1005,_xlfn.IFNA((VLOOKUP(G1005,help!P:Q,2,0))*H1005,"غير مسجلة في المشتريات")))</f>
        <v/>
      </c>
    </row>
    <row r="1006" spans="2:13" hidden="1" x14ac:dyDescent="0.25">
      <c r="B1006" s="13">
        <f>COUNTIFS($G$3:G1006,'تقرير استهلاك خامات'!$D$4)</f>
        <v>2</v>
      </c>
      <c r="C1006" s="13">
        <f>COUNTIFS($F$3:F1006,'تقرير منتج تام'!$E$4)</f>
        <v>10</v>
      </c>
      <c r="D1006" s="37"/>
      <c r="E1006" s="38"/>
      <c r="F1006" s="28"/>
      <c r="G1006" s="39"/>
      <c r="H1006" s="40"/>
      <c r="I1006" s="107" t="str">
        <f>IF(G1006="","",_xlfn.IFNA(VLOOKUP(G1006,'سجل المشتريات'!F:N,8,0),"غير مسجلة في المشتريات"))</f>
        <v/>
      </c>
      <c r="J1006" s="26" t="str">
        <f>_xlfn.IFNA(VLOOKUP(F1006,الاوردرات!$B$1:$C$600,2,0),"")</f>
        <v/>
      </c>
      <c r="K1006" s="52"/>
      <c r="M1006" s="105" t="str">
        <f>IF(G1006="","",_xlfn.IFNA((VLOOKUP(G1006,help!L:M,2,0))*H1006,_xlfn.IFNA((VLOOKUP(G1006,help!P:Q,2,0))*H1006,"غير مسجلة في المشتريات")))</f>
        <v/>
      </c>
    </row>
    <row r="1007" spans="2:13" hidden="1" x14ac:dyDescent="0.25">
      <c r="B1007" s="13">
        <f>COUNTIFS($G$3:G1007,'تقرير استهلاك خامات'!$D$4)</f>
        <v>2</v>
      </c>
      <c r="C1007" s="13">
        <f>COUNTIFS($F$3:F1007,'تقرير منتج تام'!$E$4)</f>
        <v>10</v>
      </c>
      <c r="D1007" s="37"/>
      <c r="E1007" s="38"/>
      <c r="F1007" s="28"/>
      <c r="G1007" s="39"/>
      <c r="H1007" s="40"/>
      <c r="I1007" s="107" t="str">
        <f>IF(G1007="","",_xlfn.IFNA(VLOOKUP(G1007,'سجل المشتريات'!F:N,8,0),"غير مسجلة في المشتريات"))</f>
        <v/>
      </c>
      <c r="J1007" s="26" t="str">
        <f>_xlfn.IFNA(VLOOKUP(F1007,الاوردرات!$B$1:$C$600,2,0),"")</f>
        <v/>
      </c>
      <c r="K1007" s="52"/>
      <c r="M1007" s="105" t="str">
        <f>IF(G1007="","",_xlfn.IFNA((VLOOKUP(G1007,help!L:M,2,0))*H1007,_xlfn.IFNA((VLOOKUP(G1007,help!P:Q,2,0))*H1007,"غير مسجلة في المشتريات")))</f>
        <v/>
      </c>
    </row>
    <row r="1008" spans="2:13" hidden="1" x14ac:dyDescent="0.25">
      <c r="B1008" s="13">
        <f>COUNTIFS($G$3:G1008,'تقرير استهلاك خامات'!$D$4)</f>
        <v>2</v>
      </c>
      <c r="C1008" s="13">
        <f>COUNTIFS($F$3:F1008,'تقرير منتج تام'!$E$4)</f>
        <v>10</v>
      </c>
      <c r="D1008" s="37"/>
      <c r="E1008" s="38"/>
      <c r="F1008" s="28"/>
      <c r="G1008" s="39"/>
      <c r="H1008" s="40"/>
      <c r="I1008" s="107" t="str">
        <f>IF(G1008="","",_xlfn.IFNA(VLOOKUP(G1008,'سجل المشتريات'!F:N,8,0),"غير مسجلة في المشتريات"))</f>
        <v/>
      </c>
      <c r="J1008" s="26" t="str">
        <f>_xlfn.IFNA(VLOOKUP(F1008,الاوردرات!$B$1:$C$600,2,0),"")</f>
        <v/>
      </c>
      <c r="K1008" s="52"/>
      <c r="M1008" s="105" t="str">
        <f>IF(G1008="","",_xlfn.IFNA((VLOOKUP(G1008,help!L:M,2,0))*H1008,_xlfn.IFNA((VLOOKUP(G1008,help!P:Q,2,0))*H1008,"غير مسجلة في المشتريات")))</f>
        <v/>
      </c>
    </row>
    <row r="1009" spans="2:13" hidden="1" x14ac:dyDescent="0.25">
      <c r="B1009" s="13">
        <f>COUNTIFS($G$3:G1009,'تقرير استهلاك خامات'!$D$4)</f>
        <v>2</v>
      </c>
      <c r="C1009" s="13">
        <f>COUNTIFS($F$3:F1009,'تقرير منتج تام'!$E$4)</f>
        <v>10</v>
      </c>
      <c r="D1009" s="37"/>
      <c r="E1009" s="38"/>
      <c r="F1009" s="28"/>
      <c r="G1009" s="39"/>
      <c r="H1009" s="40"/>
      <c r="I1009" s="107" t="str">
        <f>IF(G1009="","",_xlfn.IFNA(VLOOKUP(G1009,'سجل المشتريات'!F:N,8,0),"غير مسجلة في المشتريات"))</f>
        <v/>
      </c>
      <c r="J1009" s="26" t="str">
        <f>_xlfn.IFNA(VLOOKUP(F1009,الاوردرات!$B$1:$C$600,2,0),"")</f>
        <v/>
      </c>
      <c r="K1009" s="52"/>
      <c r="M1009" s="105" t="str">
        <f>IF(G1009="","",_xlfn.IFNA((VLOOKUP(G1009,help!L:M,2,0))*H1009,_xlfn.IFNA((VLOOKUP(G1009,help!P:Q,2,0))*H1009,"غير مسجلة في المشتريات")))</f>
        <v/>
      </c>
    </row>
    <row r="1010" spans="2:13" hidden="1" x14ac:dyDescent="0.25">
      <c r="B1010" s="13">
        <f>COUNTIFS($G$3:G1010,'تقرير استهلاك خامات'!$D$4)</f>
        <v>2</v>
      </c>
      <c r="C1010" s="13">
        <f>COUNTIFS($F$3:F1010,'تقرير منتج تام'!$E$4)</f>
        <v>10</v>
      </c>
      <c r="D1010" s="37"/>
      <c r="E1010" s="38"/>
      <c r="F1010" s="28"/>
      <c r="G1010" s="39"/>
      <c r="H1010" s="40"/>
      <c r="I1010" s="107" t="str">
        <f>IF(G1010="","",_xlfn.IFNA(VLOOKUP(G1010,'سجل المشتريات'!F:N,8,0),"غير مسجلة في المشتريات"))</f>
        <v/>
      </c>
      <c r="J1010" s="26" t="str">
        <f>_xlfn.IFNA(VLOOKUP(F1010,الاوردرات!$B$1:$C$600,2,0),"")</f>
        <v/>
      </c>
      <c r="K1010" s="52"/>
      <c r="M1010" s="105" t="str">
        <f>IF(G1010="","",_xlfn.IFNA((VLOOKUP(G1010,help!L:M,2,0))*H1010,_xlfn.IFNA((VLOOKUP(G1010,help!P:Q,2,0))*H1010,"غير مسجلة في المشتريات")))</f>
        <v/>
      </c>
    </row>
    <row r="1011" spans="2:13" hidden="1" x14ac:dyDescent="0.25">
      <c r="B1011" s="13">
        <f>COUNTIFS($G$3:G1011,'تقرير استهلاك خامات'!$D$4)</f>
        <v>2</v>
      </c>
      <c r="C1011" s="13">
        <f>COUNTIFS($F$3:F1011,'تقرير منتج تام'!$E$4)</f>
        <v>10</v>
      </c>
      <c r="D1011" s="37"/>
      <c r="E1011" s="38"/>
      <c r="F1011" s="28"/>
      <c r="G1011" s="39"/>
      <c r="H1011" s="40"/>
      <c r="I1011" s="107" t="str">
        <f>IF(G1011="","",_xlfn.IFNA(VLOOKUP(G1011,'سجل المشتريات'!F:N,8,0),"غير مسجلة في المشتريات"))</f>
        <v/>
      </c>
      <c r="J1011" s="26" t="str">
        <f>_xlfn.IFNA(VLOOKUP(F1011,الاوردرات!$B$1:$C$600,2,0),"")</f>
        <v/>
      </c>
      <c r="K1011" s="52"/>
      <c r="M1011" s="105" t="str">
        <f>IF(G1011="","",_xlfn.IFNA((VLOOKUP(G1011,help!L:M,2,0))*H1011,_xlfn.IFNA((VLOOKUP(G1011,help!P:Q,2,0))*H1011,"غير مسجلة في المشتريات")))</f>
        <v/>
      </c>
    </row>
    <row r="1012" spans="2:13" hidden="1" x14ac:dyDescent="0.25">
      <c r="B1012" s="13">
        <f>COUNTIFS($G$3:G1012,'تقرير استهلاك خامات'!$D$4)</f>
        <v>2</v>
      </c>
      <c r="C1012" s="13">
        <f>COUNTIFS($F$3:F1012,'تقرير منتج تام'!$E$4)</f>
        <v>10</v>
      </c>
      <c r="D1012" s="37"/>
      <c r="E1012" s="38"/>
      <c r="F1012" s="28"/>
      <c r="G1012" s="39"/>
      <c r="H1012" s="40"/>
      <c r="I1012" s="107" t="str">
        <f>IF(G1012="","",_xlfn.IFNA(VLOOKUP(G1012,'سجل المشتريات'!F:N,8,0),"غير مسجلة في المشتريات"))</f>
        <v/>
      </c>
      <c r="J1012" s="26" t="str">
        <f>_xlfn.IFNA(VLOOKUP(F1012,الاوردرات!$B$1:$C$600,2,0),"")</f>
        <v/>
      </c>
      <c r="K1012" s="52"/>
      <c r="M1012" s="105" t="str">
        <f>IF(G1012="","",_xlfn.IFNA((VLOOKUP(G1012,help!L:M,2,0))*H1012,_xlfn.IFNA((VLOOKUP(G1012,help!P:Q,2,0))*H1012,"غير مسجلة في المشتريات")))</f>
        <v/>
      </c>
    </row>
    <row r="1013" spans="2:13" hidden="1" x14ac:dyDescent="0.25">
      <c r="B1013" s="13">
        <f>COUNTIFS($G$3:G1013,'تقرير استهلاك خامات'!$D$4)</f>
        <v>2</v>
      </c>
      <c r="C1013" s="13">
        <f>COUNTIFS($F$3:F1013,'تقرير منتج تام'!$E$4)</f>
        <v>10</v>
      </c>
      <c r="D1013" s="37"/>
      <c r="E1013" s="38"/>
      <c r="F1013" s="28"/>
      <c r="G1013" s="39"/>
      <c r="H1013" s="40"/>
      <c r="I1013" s="107" t="str">
        <f>IF(G1013="","",_xlfn.IFNA(VLOOKUP(G1013,'سجل المشتريات'!F:N,8,0),"غير مسجلة في المشتريات"))</f>
        <v/>
      </c>
      <c r="J1013" s="26" t="str">
        <f>_xlfn.IFNA(VLOOKUP(F1013,الاوردرات!$B$1:$C$600,2,0),"")</f>
        <v/>
      </c>
      <c r="K1013" s="52"/>
      <c r="M1013" s="105" t="str">
        <f>IF(G1013="","",_xlfn.IFNA((VLOOKUP(G1013,help!L:M,2,0))*H1013,_xlfn.IFNA((VLOOKUP(G1013,help!P:Q,2,0))*H1013,"غير مسجلة في المشتريات")))</f>
        <v/>
      </c>
    </row>
    <row r="1014" spans="2:13" hidden="1" x14ac:dyDescent="0.25">
      <c r="B1014" s="13">
        <f>COUNTIFS($G$3:G1014,'تقرير استهلاك خامات'!$D$4)</f>
        <v>2</v>
      </c>
      <c r="C1014" s="13">
        <f>COUNTIFS($F$3:F1014,'تقرير منتج تام'!$E$4)</f>
        <v>10</v>
      </c>
      <c r="D1014" s="37"/>
      <c r="E1014" s="38"/>
      <c r="F1014" s="28"/>
      <c r="G1014" s="39"/>
      <c r="H1014" s="40"/>
      <c r="I1014" s="107" t="str">
        <f>IF(G1014="","",_xlfn.IFNA(VLOOKUP(G1014,'سجل المشتريات'!F:N,8,0),"غير مسجلة في المشتريات"))</f>
        <v/>
      </c>
      <c r="J1014" s="26" t="str">
        <f>_xlfn.IFNA(VLOOKUP(F1014,الاوردرات!$B$1:$C$600,2,0),"")</f>
        <v/>
      </c>
      <c r="K1014" s="52"/>
      <c r="M1014" s="105" t="str">
        <f>IF(G1014="","",_xlfn.IFNA((VLOOKUP(G1014,help!L:M,2,0))*H1014,_xlfn.IFNA((VLOOKUP(G1014,help!P:Q,2,0))*H1014,"غير مسجلة في المشتريات")))</f>
        <v/>
      </c>
    </row>
    <row r="1015" spans="2:13" hidden="1" x14ac:dyDescent="0.25">
      <c r="B1015" s="13">
        <f>COUNTIFS($G$3:G1015,'تقرير استهلاك خامات'!$D$4)</f>
        <v>2</v>
      </c>
      <c r="C1015" s="13">
        <f>COUNTIFS($F$3:F1015,'تقرير منتج تام'!$E$4)</f>
        <v>10</v>
      </c>
      <c r="D1015" s="37"/>
      <c r="E1015" s="38"/>
      <c r="F1015" s="28"/>
      <c r="G1015" s="39"/>
      <c r="H1015" s="40"/>
      <c r="I1015" s="107" t="str">
        <f>IF(G1015="","",_xlfn.IFNA(VLOOKUP(G1015,'سجل المشتريات'!F:N,8,0),"غير مسجلة في المشتريات"))</f>
        <v/>
      </c>
      <c r="J1015" s="26" t="str">
        <f>_xlfn.IFNA(VLOOKUP(F1015,الاوردرات!$B$1:$C$600,2,0),"")</f>
        <v/>
      </c>
      <c r="K1015" s="52"/>
      <c r="M1015" s="105" t="str">
        <f>IF(G1015="","",_xlfn.IFNA((VLOOKUP(G1015,help!L:M,2,0))*H1015,_xlfn.IFNA((VLOOKUP(G1015,help!P:Q,2,0))*H1015,"غير مسجلة في المشتريات")))</f>
        <v/>
      </c>
    </row>
    <row r="1016" spans="2:13" hidden="1" x14ac:dyDescent="0.25">
      <c r="B1016" s="13">
        <f>COUNTIFS($G$3:G1016,'تقرير استهلاك خامات'!$D$4)</f>
        <v>2</v>
      </c>
      <c r="C1016" s="13">
        <f>COUNTIFS($F$3:F1016,'تقرير منتج تام'!$E$4)</f>
        <v>10</v>
      </c>
      <c r="D1016" s="37"/>
      <c r="E1016" s="38"/>
      <c r="F1016" s="37"/>
      <c r="G1016" s="39"/>
      <c r="H1016" s="40"/>
      <c r="I1016" s="107" t="str">
        <f>IF(G1016="","",_xlfn.IFNA(VLOOKUP(G1016,'سجل المشتريات'!F:N,8,0),"غير مسجلة في المشتريات"))</f>
        <v/>
      </c>
      <c r="J1016" s="26" t="str">
        <f>_xlfn.IFNA(VLOOKUP(F1016,الاوردرات!$B$1:$C$600,2,0),"")</f>
        <v/>
      </c>
      <c r="K1016" s="52"/>
      <c r="M1016" s="105" t="str">
        <f>IF(G1016="","",_xlfn.IFNA((VLOOKUP(G1016,help!L:M,2,0))*H1016,_xlfn.IFNA((VLOOKUP(G1016,help!P:Q,2,0))*H1016,"غير مسجلة في المشتريات")))</f>
        <v/>
      </c>
    </row>
    <row r="1017" spans="2:13" hidden="1" x14ac:dyDescent="0.25">
      <c r="B1017" s="13">
        <f>COUNTIFS($G$3:G1017,'تقرير استهلاك خامات'!$D$4)</f>
        <v>2</v>
      </c>
      <c r="C1017" s="13">
        <f>COUNTIFS($F$3:F1017,'تقرير منتج تام'!$E$4)</f>
        <v>10</v>
      </c>
      <c r="D1017" s="37"/>
      <c r="E1017" s="38"/>
      <c r="F1017" s="37"/>
      <c r="G1017" s="39"/>
      <c r="H1017" s="40"/>
      <c r="I1017" s="107" t="str">
        <f>IF(G1017="","",_xlfn.IFNA(VLOOKUP(G1017,'سجل المشتريات'!F:N,8,0),"غير مسجلة في المشتريات"))</f>
        <v/>
      </c>
      <c r="J1017" s="26" t="str">
        <f>_xlfn.IFNA(VLOOKUP(F1017,الاوردرات!$B$1:$C$600,2,0),"")</f>
        <v/>
      </c>
      <c r="K1017" s="52"/>
      <c r="M1017" s="105" t="str">
        <f>IF(G1017="","",_xlfn.IFNA((VLOOKUP(G1017,help!L:M,2,0))*H1017,_xlfn.IFNA((VLOOKUP(G1017,help!P:Q,2,0))*H1017,"غير مسجلة في المشتريات")))</f>
        <v/>
      </c>
    </row>
    <row r="1018" spans="2:13" hidden="1" x14ac:dyDescent="0.25">
      <c r="B1018" s="13">
        <f>COUNTIFS($G$3:G1018,'تقرير استهلاك خامات'!$D$4)</f>
        <v>2</v>
      </c>
      <c r="C1018" s="13">
        <f>COUNTIFS($F$3:F1018,'تقرير منتج تام'!$E$4)</f>
        <v>10</v>
      </c>
      <c r="D1018" s="37"/>
      <c r="E1018" s="38"/>
      <c r="F1018" s="37"/>
      <c r="G1018" s="39"/>
      <c r="H1018" s="40"/>
      <c r="I1018" s="107" t="str">
        <f>IF(G1018="","",_xlfn.IFNA(VLOOKUP(G1018,'سجل المشتريات'!F:N,8,0),"غير مسجلة في المشتريات"))</f>
        <v/>
      </c>
      <c r="J1018" s="26" t="str">
        <f>_xlfn.IFNA(VLOOKUP(F1018,الاوردرات!$B$1:$C$600,2,0),"")</f>
        <v/>
      </c>
      <c r="K1018" s="52"/>
      <c r="M1018" s="105" t="str">
        <f>IF(G1018="","",_xlfn.IFNA((VLOOKUP(G1018,help!L:M,2,0))*H1018,_xlfn.IFNA((VLOOKUP(G1018,help!P:Q,2,0))*H1018,"غير مسجلة في المشتريات")))</f>
        <v/>
      </c>
    </row>
    <row r="1019" spans="2:13" hidden="1" x14ac:dyDescent="0.25">
      <c r="B1019" s="13">
        <f>COUNTIFS($G$3:G1019,'تقرير استهلاك خامات'!$D$4)</f>
        <v>2</v>
      </c>
      <c r="C1019" s="13">
        <f>COUNTIFS($F$3:F1019,'تقرير منتج تام'!$E$4)</f>
        <v>10</v>
      </c>
      <c r="D1019" s="37"/>
      <c r="E1019" s="38"/>
      <c r="F1019" s="37"/>
      <c r="G1019" s="39"/>
      <c r="H1019" s="40"/>
      <c r="I1019" s="107" t="str">
        <f>IF(G1019="","",_xlfn.IFNA(VLOOKUP(G1019,'سجل المشتريات'!F:N,8,0),"غير مسجلة في المشتريات"))</f>
        <v/>
      </c>
      <c r="J1019" s="26" t="str">
        <f>_xlfn.IFNA(VLOOKUP(F1019,الاوردرات!$B$1:$C$600,2,0),"")</f>
        <v/>
      </c>
      <c r="K1019" s="52"/>
      <c r="M1019" s="105" t="str">
        <f>IF(G1019="","",_xlfn.IFNA((VLOOKUP(G1019,help!L:M,2,0))*H1019,_xlfn.IFNA((VLOOKUP(G1019,help!P:Q,2,0))*H1019,"غير مسجلة في المشتريات")))</f>
        <v/>
      </c>
    </row>
    <row r="1020" spans="2:13" hidden="1" x14ac:dyDescent="0.25">
      <c r="B1020" s="13">
        <f>COUNTIFS($G$3:G1020,'تقرير استهلاك خامات'!$D$4)</f>
        <v>2</v>
      </c>
      <c r="C1020" s="13">
        <f>COUNTIFS($F$3:F1020,'تقرير منتج تام'!$E$4)</f>
        <v>10</v>
      </c>
      <c r="D1020" s="37"/>
      <c r="E1020" s="38"/>
      <c r="F1020" s="37"/>
      <c r="G1020" s="39"/>
      <c r="H1020" s="40"/>
      <c r="I1020" s="107" t="str">
        <f>IF(G1020="","",_xlfn.IFNA(VLOOKUP(G1020,'سجل المشتريات'!F:N,8,0),"غير مسجلة في المشتريات"))</f>
        <v/>
      </c>
      <c r="J1020" s="26" t="str">
        <f>_xlfn.IFNA(VLOOKUP(F1020,الاوردرات!$B$1:$C$600,2,0),"")</f>
        <v/>
      </c>
      <c r="K1020" s="52"/>
      <c r="M1020" s="105" t="str">
        <f>IF(G1020="","",_xlfn.IFNA((VLOOKUP(G1020,help!L:M,2,0))*H1020,_xlfn.IFNA((VLOOKUP(G1020,help!P:Q,2,0))*H1020,"غير مسجلة في المشتريات")))</f>
        <v/>
      </c>
    </row>
    <row r="1021" spans="2:13" hidden="1" x14ac:dyDescent="0.25">
      <c r="B1021" s="13">
        <f>COUNTIFS($G$3:G1021,'تقرير استهلاك خامات'!$D$4)</f>
        <v>2</v>
      </c>
      <c r="C1021" s="13">
        <f>COUNTIFS($F$3:F1021,'تقرير منتج تام'!$E$4)</f>
        <v>10</v>
      </c>
      <c r="D1021" s="37"/>
      <c r="E1021" s="38"/>
      <c r="F1021" s="37"/>
      <c r="G1021" s="39"/>
      <c r="H1021" s="40"/>
      <c r="I1021" s="107" t="str">
        <f>IF(G1021="","",_xlfn.IFNA(VLOOKUP(G1021,'سجل المشتريات'!F:N,8,0),"غير مسجلة في المشتريات"))</f>
        <v/>
      </c>
      <c r="J1021" s="26" t="str">
        <f>_xlfn.IFNA(VLOOKUP(F1021,الاوردرات!$B$1:$C$600,2,0),"")</f>
        <v/>
      </c>
      <c r="K1021" s="52"/>
      <c r="M1021" s="105" t="str">
        <f>IF(G1021="","",_xlfn.IFNA((VLOOKUP(G1021,help!L:M,2,0))*H1021,_xlfn.IFNA((VLOOKUP(G1021,help!P:Q,2,0))*H1021,"غير مسجلة في المشتريات")))</f>
        <v/>
      </c>
    </row>
    <row r="1022" spans="2:13" hidden="1" x14ac:dyDescent="0.25">
      <c r="B1022" s="13">
        <f>COUNTIFS($G$3:G1022,'تقرير استهلاك خامات'!$D$4)</f>
        <v>2</v>
      </c>
      <c r="C1022" s="13">
        <f>COUNTIFS($F$3:F1022,'تقرير منتج تام'!$E$4)</f>
        <v>10</v>
      </c>
      <c r="D1022" s="37"/>
      <c r="E1022" s="38"/>
      <c r="F1022" s="37"/>
      <c r="G1022" s="39"/>
      <c r="H1022" s="40"/>
      <c r="I1022" s="107" t="str">
        <f>IF(G1022="","",_xlfn.IFNA(VLOOKUP(G1022,'سجل المشتريات'!F:N,8,0),"غير مسجلة في المشتريات"))</f>
        <v/>
      </c>
      <c r="J1022" s="26" t="str">
        <f>_xlfn.IFNA(VLOOKUP(F1022,الاوردرات!$B$1:$C$600,2,0),"")</f>
        <v/>
      </c>
      <c r="K1022" s="52"/>
      <c r="M1022" s="105" t="str">
        <f>IF(G1022="","",_xlfn.IFNA((VLOOKUP(G1022,help!L:M,2,0))*H1022,_xlfn.IFNA((VLOOKUP(G1022,help!P:Q,2,0))*H1022,"غير مسجلة في المشتريات")))</f>
        <v/>
      </c>
    </row>
    <row r="1023" spans="2:13" hidden="1" x14ac:dyDescent="0.25">
      <c r="B1023" s="13">
        <f>COUNTIFS($G$3:G1023,'تقرير استهلاك خامات'!$D$4)</f>
        <v>2</v>
      </c>
      <c r="C1023" s="13">
        <f>COUNTIFS($F$3:F1023,'تقرير منتج تام'!$E$4)</f>
        <v>10</v>
      </c>
      <c r="D1023" s="37"/>
      <c r="E1023" s="38"/>
      <c r="F1023" s="37"/>
      <c r="G1023" s="39"/>
      <c r="H1023" s="40"/>
      <c r="I1023" s="107" t="str">
        <f>IF(G1023="","",_xlfn.IFNA(VLOOKUP(G1023,'سجل المشتريات'!F:N,8,0),"غير مسجلة في المشتريات"))</f>
        <v/>
      </c>
      <c r="J1023" s="26" t="str">
        <f>_xlfn.IFNA(VLOOKUP(F1023,الاوردرات!$B$1:$C$600,2,0),"")</f>
        <v/>
      </c>
      <c r="K1023" s="52"/>
      <c r="M1023" s="105" t="str">
        <f>IF(G1023="","",_xlfn.IFNA((VLOOKUP(G1023,help!L:M,2,0))*H1023,_xlfn.IFNA((VLOOKUP(G1023,help!P:Q,2,0))*H1023,"غير مسجلة في المشتريات")))</f>
        <v/>
      </c>
    </row>
    <row r="1024" spans="2:13" hidden="1" x14ac:dyDescent="0.25">
      <c r="B1024" s="13">
        <f>COUNTIFS($G$3:G1024,'تقرير استهلاك خامات'!$D$4)</f>
        <v>2</v>
      </c>
      <c r="C1024" s="13">
        <f>COUNTIFS($F$3:F1024,'تقرير منتج تام'!$E$4)</f>
        <v>10</v>
      </c>
      <c r="D1024" s="37"/>
      <c r="E1024" s="38"/>
      <c r="F1024" s="37"/>
      <c r="G1024" s="39"/>
      <c r="H1024" s="40"/>
      <c r="I1024" s="107" t="str">
        <f>IF(G1024="","",_xlfn.IFNA(VLOOKUP(G1024,'سجل المشتريات'!F:N,8,0),"غير مسجلة في المشتريات"))</f>
        <v/>
      </c>
      <c r="J1024" s="26" t="str">
        <f>_xlfn.IFNA(VLOOKUP(F1024,الاوردرات!$B$1:$C$600,2,0),"")</f>
        <v/>
      </c>
      <c r="K1024" s="52"/>
      <c r="M1024" s="105" t="str">
        <f>IF(G1024="","",_xlfn.IFNA((VLOOKUP(G1024,help!L:M,2,0))*H1024,_xlfn.IFNA((VLOOKUP(G1024,help!P:Q,2,0))*H1024,"غير مسجلة في المشتريات")))</f>
        <v/>
      </c>
    </row>
    <row r="1025" spans="2:13" hidden="1" x14ac:dyDescent="0.25">
      <c r="B1025" s="13">
        <f>COUNTIFS($G$3:G1025,'تقرير استهلاك خامات'!$D$4)</f>
        <v>2</v>
      </c>
      <c r="C1025" s="13">
        <f>COUNTIFS($F$3:F1025,'تقرير منتج تام'!$E$4)</f>
        <v>10</v>
      </c>
      <c r="D1025" s="37"/>
      <c r="E1025" s="38"/>
      <c r="F1025" s="37"/>
      <c r="G1025" s="39"/>
      <c r="H1025" s="40"/>
      <c r="I1025" s="107" t="str">
        <f>IF(G1025="","",_xlfn.IFNA(VLOOKUP(G1025,'سجل المشتريات'!F:N,8,0),"غير مسجلة في المشتريات"))</f>
        <v/>
      </c>
      <c r="J1025" s="26" t="str">
        <f>_xlfn.IFNA(VLOOKUP(F1025,الاوردرات!$B$1:$C$600,2,0),"")</f>
        <v/>
      </c>
      <c r="K1025" s="52"/>
      <c r="M1025" s="105" t="str">
        <f>IF(G1025="","",_xlfn.IFNA((VLOOKUP(G1025,help!L:M,2,0))*H1025,_xlfn.IFNA((VLOOKUP(G1025,help!P:Q,2,0))*H1025,"غير مسجلة في المشتريات")))</f>
        <v/>
      </c>
    </row>
    <row r="1026" spans="2:13" hidden="1" x14ac:dyDescent="0.25">
      <c r="B1026" s="13">
        <f>COUNTIFS($G$3:G1026,'تقرير استهلاك خامات'!$D$4)</f>
        <v>2</v>
      </c>
      <c r="C1026" s="13">
        <f>COUNTIFS($F$3:F1026,'تقرير منتج تام'!$E$4)</f>
        <v>10</v>
      </c>
      <c r="D1026" s="37"/>
      <c r="E1026" s="38"/>
      <c r="F1026" s="37"/>
      <c r="G1026" s="39"/>
      <c r="H1026" s="40"/>
      <c r="I1026" s="107" t="str">
        <f>IF(G1026="","",_xlfn.IFNA(VLOOKUP(G1026,'سجل المشتريات'!F:N,8,0),"غير مسجلة في المشتريات"))</f>
        <v/>
      </c>
      <c r="J1026" s="26" t="str">
        <f>_xlfn.IFNA(VLOOKUP(F1026,الاوردرات!$B$1:$C$600,2,0),"")</f>
        <v/>
      </c>
      <c r="K1026" s="52"/>
      <c r="M1026" s="105" t="str">
        <f>IF(G1026="","",_xlfn.IFNA((VLOOKUP(G1026,help!L:M,2,0))*H1026,_xlfn.IFNA((VLOOKUP(G1026,help!P:Q,2,0))*H1026,"غير مسجلة في المشتريات")))</f>
        <v/>
      </c>
    </row>
    <row r="1027" spans="2:13" hidden="1" x14ac:dyDescent="0.25">
      <c r="B1027" s="13">
        <f>COUNTIFS($G$3:G1027,'تقرير استهلاك خامات'!$D$4)</f>
        <v>2</v>
      </c>
      <c r="C1027" s="13">
        <f>COUNTIFS($F$3:F1027,'تقرير منتج تام'!$E$4)</f>
        <v>10</v>
      </c>
      <c r="D1027" s="37"/>
      <c r="E1027" s="38"/>
      <c r="F1027" s="37"/>
      <c r="G1027" s="39"/>
      <c r="H1027" s="40"/>
      <c r="I1027" s="107" t="str">
        <f>IF(G1027="","",_xlfn.IFNA(VLOOKUP(G1027,'سجل المشتريات'!F:N,8,0),"غير مسجلة في المشتريات"))</f>
        <v/>
      </c>
      <c r="J1027" s="26" t="str">
        <f>_xlfn.IFNA(VLOOKUP(F1027,الاوردرات!$B$1:$C$600,2,0),"")</f>
        <v/>
      </c>
      <c r="K1027" s="52"/>
      <c r="M1027" s="105" t="str">
        <f>IF(G1027="","",_xlfn.IFNA((VLOOKUP(G1027,help!L:M,2,0))*H1027,_xlfn.IFNA((VLOOKUP(G1027,help!P:Q,2,0))*H1027,"غير مسجلة في المشتريات")))</f>
        <v/>
      </c>
    </row>
    <row r="1028" spans="2:13" hidden="1" x14ac:dyDescent="0.25">
      <c r="B1028" s="13">
        <f>COUNTIFS($G$3:G1028,'تقرير استهلاك خامات'!$D$4)</f>
        <v>2</v>
      </c>
      <c r="C1028" s="13">
        <f>COUNTIFS($F$3:F1028,'تقرير منتج تام'!$E$4)</f>
        <v>10</v>
      </c>
      <c r="D1028" s="37"/>
      <c r="E1028" s="38"/>
      <c r="F1028" s="37"/>
      <c r="G1028" s="39"/>
      <c r="H1028" s="40"/>
      <c r="I1028" s="107" t="str">
        <f>IF(G1028="","",_xlfn.IFNA(VLOOKUP(G1028,'سجل المشتريات'!F:N,8,0),"غير مسجلة في المشتريات"))</f>
        <v/>
      </c>
      <c r="J1028" s="26" t="str">
        <f>_xlfn.IFNA(VLOOKUP(F1028,الاوردرات!$B$1:$C$600,2,0),"")</f>
        <v/>
      </c>
      <c r="K1028" s="52"/>
      <c r="M1028" s="105" t="str">
        <f>IF(G1028="","",_xlfn.IFNA((VLOOKUP(G1028,help!L:M,2,0))*H1028,_xlfn.IFNA((VLOOKUP(G1028,help!P:Q,2,0))*H1028,"غير مسجلة في المشتريات")))</f>
        <v/>
      </c>
    </row>
    <row r="1029" spans="2:13" hidden="1" x14ac:dyDescent="0.25">
      <c r="B1029" s="13">
        <f>COUNTIFS($G$3:G1029,'تقرير استهلاك خامات'!$D$4)</f>
        <v>2</v>
      </c>
      <c r="C1029" s="13">
        <f>COUNTIFS($F$3:F1029,'تقرير منتج تام'!$E$4)</f>
        <v>10</v>
      </c>
      <c r="D1029" s="37"/>
      <c r="E1029" s="38"/>
      <c r="F1029" s="37"/>
      <c r="G1029" s="39"/>
      <c r="H1029" s="40"/>
      <c r="I1029" s="107" t="str">
        <f>IF(G1029="","",_xlfn.IFNA(VLOOKUP(G1029,'سجل المشتريات'!F:N,8,0),"غير مسجلة في المشتريات"))</f>
        <v/>
      </c>
      <c r="J1029" s="26" t="str">
        <f>_xlfn.IFNA(VLOOKUP(F1029,الاوردرات!$B$1:$C$600,2,0),"")</f>
        <v/>
      </c>
      <c r="K1029" s="52"/>
      <c r="M1029" s="105" t="str">
        <f>IF(G1029="","",_xlfn.IFNA((VLOOKUP(G1029,help!L:M,2,0))*H1029,_xlfn.IFNA((VLOOKUP(G1029,help!P:Q,2,0))*H1029,"غير مسجلة في المشتريات")))</f>
        <v/>
      </c>
    </row>
    <row r="1030" spans="2:13" hidden="1" x14ac:dyDescent="0.25">
      <c r="B1030" s="13">
        <f>COUNTIFS($G$3:G1030,'تقرير استهلاك خامات'!$D$4)</f>
        <v>2</v>
      </c>
      <c r="C1030" s="13">
        <f>COUNTIFS($F$3:F1030,'تقرير منتج تام'!$E$4)</f>
        <v>10</v>
      </c>
      <c r="D1030" s="37"/>
      <c r="E1030" s="38"/>
      <c r="F1030" s="37"/>
      <c r="G1030" s="39"/>
      <c r="H1030" s="40"/>
      <c r="I1030" s="107" t="str">
        <f>IF(G1030="","",_xlfn.IFNA(VLOOKUP(G1030,'سجل المشتريات'!F:N,8,0),"غير مسجلة في المشتريات"))</f>
        <v/>
      </c>
      <c r="J1030" s="26" t="str">
        <f>_xlfn.IFNA(VLOOKUP(F1030,الاوردرات!$B$1:$C$600,2,0),"")</f>
        <v/>
      </c>
      <c r="K1030" s="52"/>
      <c r="M1030" s="105" t="str">
        <f>IF(G1030="","",_xlfn.IFNA((VLOOKUP(G1030,help!L:M,2,0))*H1030,_xlfn.IFNA((VLOOKUP(G1030,help!P:Q,2,0))*H1030,"غير مسجلة في المشتريات")))</f>
        <v/>
      </c>
    </row>
    <row r="1031" spans="2:13" hidden="1" x14ac:dyDescent="0.25">
      <c r="B1031" s="13">
        <f>COUNTIFS($G$3:G1031,'تقرير استهلاك خامات'!$D$4)</f>
        <v>2</v>
      </c>
      <c r="C1031" s="13">
        <f>COUNTIFS($F$3:F1031,'تقرير منتج تام'!$E$4)</f>
        <v>10</v>
      </c>
      <c r="D1031" s="37"/>
      <c r="E1031" s="38"/>
      <c r="F1031" s="37"/>
      <c r="G1031" s="39"/>
      <c r="H1031" s="40"/>
      <c r="I1031" s="107" t="str">
        <f>IF(G1031="","",_xlfn.IFNA(VLOOKUP(G1031,'سجل المشتريات'!F:N,8,0),"غير مسجلة في المشتريات"))</f>
        <v/>
      </c>
      <c r="J1031" s="26" t="str">
        <f>_xlfn.IFNA(VLOOKUP(F1031,الاوردرات!$B$1:$C$600,2,0),"")</f>
        <v/>
      </c>
      <c r="K1031" s="52"/>
      <c r="M1031" s="105" t="str">
        <f>IF(G1031="","",_xlfn.IFNA((VLOOKUP(G1031,help!L:M,2,0))*H1031,_xlfn.IFNA((VLOOKUP(G1031,help!P:Q,2,0))*H1031,"غير مسجلة في المشتريات")))</f>
        <v/>
      </c>
    </row>
    <row r="1032" spans="2:13" hidden="1" x14ac:dyDescent="0.25">
      <c r="B1032" s="13">
        <f>COUNTIFS($G$3:G1032,'تقرير استهلاك خامات'!$D$4)</f>
        <v>2</v>
      </c>
      <c r="C1032" s="13">
        <f>COUNTIFS($F$3:F1032,'تقرير منتج تام'!$E$4)</f>
        <v>10</v>
      </c>
      <c r="D1032" s="37"/>
      <c r="E1032" s="38"/>
      <c r="F1032" s="37"/>
      <c r="G1032" s="39"/>
      <c r="H1032" s="40"/>
      <c r="I1032" s="107" t="str">
        <f>IF(G1032="","",_xlfn.IFNA(VLOOKUP(G1032,'سجل المشتريات'!F:N,8,0),"غير مسجلة في المشتريات"))</f>
        <v/>
      </c>
      <c r="J1032" s="26" t="str">
        <f>_xlfn.IFNA(VLOOKUP(F1032,الاوردرات!$B$1:$C$600,2,0),"")</f>
        <v/>
      </c>
      <c r="K1032" s="52"/>
      <c r="M1032" s="105" t="str">
        <f>IF(G1032="","",_xlfn.IFNA((VLOOKUP(G1032,help!L:M,2,0))*H1032,_xlfn.IFNA((VLOOKUP(G1032,help!P:Q,2,0))*H1032,"غير مسجلة في المشتريات")))</f>
        <v/>
      </c>
    </row>
    <row r="1033" spans="2:13" hidden="1" x14ac:dyDescent="0.25">
      <c r="B1033" s="13">
        <f>COUNTIFS($G$3:G1033,'تقرير استهلاك خامات'!$D$4)</f>
        <v>2</v>
      </c>
      <c r="C1033" s="13">
        <f>COUNTIFS($F$3:F1033,'تقرير منتج تام'!$E$4)</f>
        <v>10</v>
      </c>
      <c r="D1033" s="37"/>
      <c r="E1033" s="38"/>
      <c r="F1033" s="37"/>
      <c r="G1033" s="39"/>
      <c r="H1033" s="40"/>
      <c r="I1033" s="107" t="str">
        <f>IF(G1033="","",_xlfn.IFNA(VLOOKUP(G1033,'سجل المشتريات'!F:N,8,0),"غير مسجلة في المشتريات"))</f>
        <v/>
      </c>
      <c r="J1033" s="26" t="str">
        <f>_xlfn.IFNA(VLOOKUP(F1033,الاوردرات!$B$1:$C$600,2,0),"")</f>
        <v/>
      </c>
      <c r="K1033" s="52"/>
      <c r="M1033" s="105" t="str">
        <f>IF(G1033="","",_xlfn.IFNA((VLOOKUP(G1033,help!L:M,2,0))*H1033,_xlfn.IFNA((VLOOKUP(G1033,help!P:Q,2,0))*H1033,"غير مسجلة في المشتريات")))</f>
        <v/>
      </c>
    </row>
    <row r="1034" spans="2:13" hidden="1" x14ac:dyDescent="0.25">
      <c r="B1034" s="13">
        <f>COUNTIFS($G$3:G1034,'تقرير استهلاك خامات'!$D$4)</f>
        <v>2</v>
      </c>
      <c r="C1034" s="13">
        <f>COUNTIFS($F$3:F1034,'تقرير منتج تام'!$E$4)</f>
        <v>10</v>
      </c>
      <c r="D1034" s="37"/>
      <c r="E1034" s="38"/>
      <c r="F1034" s="37"/>
      <c r="G1034" s="39"/>
      <c r="H1034" s="40"/>
      <c r="I1034" s="107" t="str">
        <f>IF(G1034="","",_xlfn.IFNA(VLOOKUP(G1034,'سجل المشتريات'!F:N,8,0),"غير مسجلة في المشتريات"))</f>
        <v/>
      </c>
      <c r="J1034" s="26" t="str">
        <f>_xlfn.IFNA(VLOOKUP(F1034,الاوردرات!$B$1:$C$600,2,0),"")</f>
        <v/>
      </c>
      <c r="K1034" s="52"/>
      <c r="M1034" s="105" t="str">
        <f>IF(G1034="","",_xlfn.IFNA((VLOOKUP(G1034,help!L:M,2,0))*H1034,_xlfn.IFNA((VLOOKUP(G1034,help!P:Q,2,0))*H1034,"غير مسجلة في المشتريات")))</f>
        <v/>
      </c>
    </row>
    <row r="1035" spans="2:13" hidden="1" x14ac:dyDescent="0.25">
      <c r="B1035" s="13">
        <f>COUNTIFS($G$3:G1035,'تقرير استهلاك خامات'!$D$4)</f>
        <v>2</v>
      </c>
      <c r="C1035" s="13">
        <f>COUNTIFS($F$3:F1035,'تقرير منتج تام'!$E$4)</f>
        <v>10</v>
      </c>
      <c r="D1035" s="37"/>
      <c r="E1035" s="38"/>
      <c r="F1035" s="37"/>
      <c r="G1035" s="39"/>
      <c r="H1035" s="40"/>
      <c r="I1035" s="107" t="str">
        <f>IF(G1035="","",_xlfn.IFNA(VLOOKUP(G1035,'سجل المشتريات'!F:N,8,0),"غير مسجلة في المشتريات"))</f>
        <v/>
      </c>
      <c r="J1035" s="26" t="str">
        <f>_xlfn.IFNA(VLOOKUP(F1035,الاوردرات!$B$1:$C$600,2,0),"")</f>
        <v/>
      </c>
      <c r="K1035" s="52"/>
      <c r="M1035" s="105" t="str">
        <f>IF(G1035="","",_xlfn.IFNA((VLOOKUP(G1035,help!L:M,2,0))*H1035,_xlfn.IFNA((VLOOKUP(G1035,help!P:Q,2,0))*H1035,"غير مسجلة في المشتريات")))</f>
        <v/>
      </c>
    </row>
    <row r="1036" spans="2:13" hidden="1" x14ac:dyDescent="0.25">
      <c r="B1036" s="13">
        <f>COUNTIFS($G$3:G1036,'تقرير استهلاك خامات'!$D$4)</f>
        <v>2</v>
      </c>
      <c r="C1036" s="13">
        <f>COUNTIFS($F$3:F1036,'تقرير منتج تام'!$E$4)</f>
        <v>10</v>
      </c>
      <c r="D1036" s="37"/>
      <c r="E1036" s="38"/>
      <c r="F1036" s="37"/>
      <c r="G1036" s="39"/>
      <c r="H1036" s="40"/>
      <c r="I1036" s="107" t="str">
        <f>IF(G1036="","",_xlfn.IFNA(VLOOKUP(G1036,'سجل المشتريات'!F:N,8,0),"غير مسجلة في المشتريات"))</f>
        <v/>
      </c>
      <c r="J1036" s="26" t="str">
        <f>_xlfn.IFNA(VLOOKUP(F1036,الاوردرات!$B$1:$C$600,2,0),"")</f>
        <v/>
      </c>
      <c r="K1036" s="52"/>
      <c r="M1036" s="105" t="str">
        <f>IF(G1036="","",_xlfn.IFNA((VLOOKUP(G1036,help!L:M,2,0))*H1036,_xlfn.IFNA((VLOOKUP(G1036,help!P:Q,2,0))*H1036,"غير مسجلة في المشتريات")))</f>
        <v/>
      </c>
    </row>
    <row r="1037" spans="2:13" hidden="1" x14ac:dyDescent="0.25">
      <c r="B1037" s="13">
        <f>COUNTIFS($G$3:G1037,'تقرير استهلاك خامات'!$D$4)</f>
        <v>2</v>
      </c>
      <c r="C1037" s="13">
        <f>COUNTIFS($F$3:F1037,'تقرير منتج تام'!$E$4)</f>
        <v>10</v>
      </c>
      <c r="D1037" s="37"/>
      <c r="E1037" s="38"/>
      <c r="F1037" s="37"/>
      <c r="G1037" s="39"/>
      <c r="H1037" s="40"/>
      <c r="I1037" s="107" t="str">
        <f>IF(G1037="","",_xlfn.IFNA(VLOOKUP(G1037,'سجل المشتريات'!F:N,8,0),"غير مسجلة في المشتريات"))</f>
        <v/>
      </c>
      <c r="J1037" s="26" t="str">
        <f>_xlfn.IFNA(VLOOKUP(F1037,الاوردرات!$B$1:$C$600,2,0),"")</f>
        <v/>
      </c>
      <c r="K1037" s="52"/>
      <c r="M1037" s="105" t="str">
        <f>IF(G1037="","",_xlfn.IFNA((VLOOKUP(G1037,help!L:M,2,0))*H1037,_xlfn.IFNA((VLOOKUP(G1037,help!P:Q,2,0))*H1037,"غير مسجلة في المشتريات")))</f>
        <v/>
      </c>
    </row>
    <row r="1038" spans="2:13" hidden="1" x14ac:dyDescent="0.25">
      <c r="B1038" s="13">
        <f>COUNTIFS($G$3:G1038,'تقرير استهلاك خامات'!$D$4)</f>
        <v>2</v>
      </c>
      <c r="C1038" s="13">
        <f>COUNTIFS($F$3:F1038,'تقرير منتج تام'!$E$4)</f>
        <v>10</v>
      </c>
      <c r="D1038" s="37"/>
      <c r="E1038" s="38"/>
      <c r="F1038" s="37"/>
      <c r="G1038" s="39"/>
      <c r="H1038" s="40"/>
      <c r="I1038" s="107" t="str">
        <f>IF(G1038="","",_xlfn.IFNA(VLOOKUP(G1038,'سجل المشتريات'!F:N,8,0),"غير مسجلة في المشتريات"))</f>
        <v/>
      </c>
      <c r="J1038" s="26" t="str">
        <f>_xlfn.IFNA(VLOOKUP(F1038,الاوردرات!$B$1:$C$600,2,0),"")</f>
        <v/>
      </c>
      <c r="K1038" s="52"/>
      <c r="M1038" s="105" t="str">
        <f>IF(G1038="","",_xlfn.IFNA((VLOOKUP(G1038,help!L:M,2,0))*H1038,_xlfn.IFNA((VLOOKUP(G1038,help!P:Q,2,0))*H1038,"غير مسجلة في المشتريات")))</f>
        <v/>
      </c>
    </row>
    <row r="1039" spans="2:13" hidden="1" x14ac:dyDescent="0.25">
      <c r="B1039" s="13">
        <f>COUNTIFS($G$3:G1039,'تقرير استهلاك خامات'!$D$4)</f>
        <v>2</v>
      </c>
      <c r="C1039" s="13">
        <f>COUNTIFS($F$3:F1039,'تقرير منتج تام'!$E$4)</f>
        <v>10</v>
      </c>
      <c r="D1039" s="37"/>
      <c r="E1039" s="38"/>
      <c r="F1039" s="37"/>
      <c r="G1039" s="39"/>
      <c r="H1039" s="40"/>
      <c r="I1039" s="107" t="str">
        <f>IF(G1039="","",_xlfn.IFNA(VLOOKUP(G1039,'سجل المشتريات'!F:N,8,0),"غير مسجلة في المشتريات"))</f>
        <v/>
      </c>
      <c r="J1039" s="26" t="str">
        <f>_xlfn.IFNA(VLOOKUP(F1039,الاوردرات!$B$1:$C$600,2,0),"")</f>
        <v/>
      </c>
      <c r="K1039" s="52"/>
      <c r="M1039" s="105" t="str">
        <f>IF(G1039="","",_xlfn.IFNA((VLOOKUP(G1039,help!L:M,2,0))*H1039,_xlfn.IFNA((VLOOKUP(G1039,help!P:Q,2,0))*H1039,"غير مسجلة في المشتريات")))</f>
        <v/>
      </c>
    </row>
    <row r="1040" spans="2:13" hidden="1" x14ac:dyDescent="0.25">
      <c r="B1040" s="13">
        <f>COUNTIFS($G$3:G1040,'تقرير استهلاك خامات'!$D$4)</f>
        <v>2</v>
      </c>
      <c r="C1040" s="13">
        <f>COUNTIFS($F$3:F1040,'تقرير منتج تام'!$E$4)</f>
        <v>10</v>
      </c>
      <c r="D1040" s="37"/>
      <c r="E1040" s="38"/>
      <c r="F1040" s="37"/>
      <c r="G1040" s="39"/>
      <c r="H1040" s="40"/>
      <c r="I1040" s="107" t="str">
        <f>IF(G1040="","",_xlfn.IFNA(VLOOKUP(G1040,'سجل المشتريات'!F:N,8,0),"غير مسجلة في المشتريات"))</f>
        <v/>
      </c>
      <c r="J1040" s="26" t="str">
        <f>_xlfn.IFNA(VLOOKUP(F1040,الاوردرات!$B$1:$C$600,2,0),"")</f>
        <v/>
      </c>
      <c r="K1040" s="52"/>
      <c r="M1040" s="105" t="str">
        <f>IF(G1040="","",_xlfn.IFNA((VLOOKUP(G1040,help!L:M,2,0))*H1040,_xlfn.IFNA((VLOOKUP(G1040,help!P:Q,2,0))*H1040,"غير مسجلة في المشتريات")))</f>
        <v/>
      </c>
    </row>
    <row r="1041" spans="2:13" hidden="1" x14ac:dyDescent="0.25">
      <c r="B1041" s="13">
        <f>COUNTIFS($G$3:G1041,'تقرير استهلاك خامات'!$D$4)</f>
        <v>2</v>
      </c>
      <c r="C1041" s="13">
        <f>COUNTIFS($F$3:F1041,'تقرير منتج تام'!$E$4)</f>
        <v>10</v>
      </c>
      <c r="D1041" s="37"/>
      <c r="E1041" s="38"/>
      <c r="F1041" s="37"/>
      <c r="G1041" s="39"/>
      <c r="H1041" s="40"/>
      <c r="I1041" s="107" t="str">
        <f>IF(G1041="","",_xlfn.IFNA(VLOOKUP(G1041,'سجل المشتريات'!F:N,8,0),"غير مسجلة في المشتريات"))</f>
        <v/>
      </c>
      <c r="J1041" s="26" t="str">
        <f>_xlfn.IFNA(VLOOKUP(F1041,الاوردرات!$B$1:$C$600,2,0),"")</f>
        <v/>
      </c>
      <c r="K1041" s="52"/>
      <c r="M1041" s="105" t="str">
        <f>IF(G1041="","",_xlfn.IFNA((VLOOKUP(G1041,help!L:M,2,0))*H1041,_xlfn.IFNA((VLOOKUP(G1041,help!P:Q,2,0))*H1041,"غير مسجلة في المشتريات")))</f>
        <v/>
      </c>
    </row>
    <row r="1042" spans="2:13" hidden="1" x14ac:dyDescent="0.25">
      <c r="B1042" s="13">
        <f>COUNTIFS($G$3:G1042,'تقرير استهلاك خامات'!$D$4)</f>
        <v>2</v>
      </c>
      <c r="C1042" s="13">
        <f>COUNTIFS($F$3:F1042,'تقرير منتج تام'!$E$4)</f>
        <v>10</v>
      </c>
      <c r="D1042" s="37"/>
      <c r="E1042" s="38"/>
      <c r="F1042" s="37"/>
      <c r="G1042" s="39"/>
      <c r="H1042" s="40"/>
      <c r="I1042" s="107" t="str">
        <f>IF(G1042="","",_xlfn.IFNA(VLOOKUP(G1042,'سجل المشتريات'!F:N,8,0),"غير مسجلة في المشتريات"))</f>
        <v/>
      </c>
      <c r="J1042" s="26" t="str">
        <f>_xlfn.IFNA(VLOOKUP(F1042,الاوردرات!$B$1:$C$600,2,0),"")</f>
        <v/>
      </c>
      <c r="K1042" s="52"/>
      <c r="M1042" s="105" t="str">
        <f>IF(G1042="","",_xlfn.IFNA((VLOOKUP(G1042,help!L:M,2,0))*H1042,_xlfn.IFNA((VLOOKUP(G1042,help!P:Q,2,0))*H1042,"غير مسجلة في المشتريات")))</f>
        <v/>
      </c>
    </row>
    <row r="1043" spans="2:13" hidden="1" x14ac:dyDescent="0.25">
      <c r="B1043" s="13">
        <f>COUNTIFS($G$3:G1043,'تقرير استهلاك خامات'!$D$4)</f>
        <v>2</v>
      </c>
      <c r="C1043" s="13">
        <f>COUNTIFS($F$3:F1043,'تقرير منتج تام'!$E$4)</f>
        <v>10</v>
      </c>
      <c r="D1043" s="37"/>
      <c r="E1043" s="38"/>
      <c r="F1043" s="37"/>
      <c r="G1043" s="39"/>
      <c r="H1043" s="40"/>
      <c r="I1043" s="107" t="str">
        <f>IF(G1043="","",_xlfn.IFNA(VLOOKUP(G1043,'سجل المشتريات'!F:N,8,0),"غير مسجلة في المشتريات"))</f>
        <v/>
      </c>
      <c r="J1043" s="26" t="str">
        <f>_xlfn.IFNA(VLOOKUP(F1043,الاوردرات!$B$1:$C$600,2,0),"")</f>
        <v/>
      </c>
      <c r="K1043" s="52"/>
      <c r="M1043" s="105" t="str">
        <f>IF(G1043="","",_xlfn.IFNA((VLOOKUP(G1043,help!L:M,2,0))*H1043,_xlfn.IFNA((VLOOKUP(G1043,help!P:Q,2,0))*H1043,"غير مسجلة في المشتريات")))</f>
        <v/>
      </c>
    </row>
    <row r="1044" spans="2:13" hidden="1" x14ac:dyDescent="0.25">
      <c r="B1044" s="13">
        <f>COUNTIFS($G$3:G1044,'تقرير استهلاك خامات'!$D$4)</f>
        <v>2</v>
      </c>
      <c r="C1044" s="13">
        <f>COUNTIFS($F$3:F1044,'تقرير منتج تام'!$E$4)</f>
        <v>10</v>
      </c>
      <c r="D1044" s="37"/>
      <c r="E1044" s="38"/>
      <c r="F1044" s="37"/>
      <c r="G1044" s="39"/>
      <c r="H1044" s="40"/>
      <c r="I1044" s="107" t="str">
        <f>IF(G1044="","",_xlfn.IFNA(VLOOKUP(G1044,'سجل المشتريات'!F:N,8,0),"غير مسجلة في المشتريات"))</f>
        <v/>
      </c>
      <c r="J1044" s="26" t="str">
        <f>_xlfn.IFNA(VLOOKUP(F1044,الاوردرات!$B$1:$C$600,2,0),"")</f>
        <v/>
      </c>
      <c r="K1044" s="52"/>
      <c r="M1044" s="105" t="str">
        <f>IF(G1044="","",_xlfn.IFNA((VLOOKUP(G1044,help!L:M,2,0))*H1044,_xlfn.IFNA((VLOOKUP(G1044,help!P:Q,2,0))*H1044,"غير مسجلة في المشتريات")))</f>
        <v/>
      </c>
    </row>
    <row r="1045" spans="2:13" hidden="1" x14ac:dyDescent="0.25">
      <c r="B1045" s="13">
        <f>COUNTIFS($G$3:G1045,'تقرير استهلاك خامات'!$D$4)</f>
        <v>2</v>
      </c>
      <c r="C1045" s="13">
        <f>COUNTIFS($F$3:F1045,'تقرير منتج تام'!$E$4)</f>
        <v>10</v>
      </c>
      <c r="D1045" s="37"/>
      <c r="E1045" s="38"/>
      <c r="F1045" s="37"/>
      <c r="G1045" s="39"/>
      <c r="H1045" s="40"/>
      <c r="I1045" s="107" t="str">
        <f>IF(G1045="","",_xlfn.IFNA(VLOOKUP(G1045,'سجل المشتريات'!F:N,8,0),"غير مسجلة في المشتريات"))</f>
        <v/>
      </c>
      <c r="J1045" s="26" t="str">
        <f>_xlfn.IFNA(VLOOKUP(F1045,الاوردرات!$B$1:$C$600,2,0),"")</f>
        <v/>
      </c>
      <c r="K1045" s="52"/>
      <c r="M1045" s="105" t="str">
        <f>IF(G1045="","",_xlfn.IFNA((VLOOKUP(G1045,help!L:M,2,0))*H1045,_xlfn.IFNA((VLOOKUP(G1045,help!P:Q,2,0))*H1045,"غير مسجلة في المشتريات")))</f>
        <v/>
      </c>
    </row>
    <row r="1046" spans="2:13" hidden="1" x14ac:dyDescent="0.25">
      <c r="B1046" s="13">
        <f>COUNTIFS($G$3:G1046,'تقرير استهلاك خامات'!$D$4)</f>
        <v>2</v>
      </c>
      <c r="C1046" s="13">
        <f>COUNTIFS($F$3:F1046,'تقرير منتج تام'!$E$4)</f>
        <v>10</v>
      </c>
      <c r="D1046" s="37"/>
      <c r="E1046" s="38"/>
      <c r="F1046" s="37"/>
      <c r="G1046" s="39"/>
      <c r="H1046" s="40"/>
      <c r="I1046" s="107" t="str">
        <f>IF(G1046="","",_xlfn.IFNA(VLOOKUP(G1046,'سجل المشتريات'!F:N,8,0),"غير مسجلة في المشتريات"))</f>
        <v/>
      </c>
      <c r="J1046" s="26" t="str">
        <f>_xlfn.IFNA(VLOOKUP(F1046,الاوردرات!$B$1:$C$600,2,0),"")</f>
        <v/>
      </c>
      <c r="K1046" s="52"/>
      <c r="M1046" s="105" t="str">
        <f>IF(G1046="","",_xlfn.IFNA((VLOOKUP(G1046,help!L:M,2,0))*H1046,_xlfn.IFNA((VLOOKUP(G1046,help!P:Q,2,0))*H1046,"غير مسجلة في المشتريات")))</f>
        <v/>
      </c>
    </row>
    <row r="1047" spans="2:13" hidden="1" x14ac:dyDescent="0.25">
      <c r="B1047" s="13">
        <f>COUNTIFS($G$3:G1047,'تقرير استهلاك خامات'!$D$4)</f>
        <v>2</v>
      </c>
      <c r="C1047" s="13">
        <f>COUNTIFS($F$3:F1047,'تقرير منتج تام'!$E$4)</f>
        <v>10</v>
      </c>
      <c r="D1047" s="37"/>
      <c r="E1047" s="38"/>
      <c r="F1047" s="37"/>
      <c r="G1047" s="39"/>
      <c r="H1047" s="40"/>
      <c r="I1047" s="107" t="str">
        <f>IF(G1047="","",_xlfn.IFNA(VLOOKUP(G1047,'سجل المشتريات'!F:N,8,0),"غير مسجلة في المشتريات"))</f>
        <v/>
      </c>
      <c r="J1047" s="26" t="str">
        <f>_xlfn.IFNA(VLOOKUP(F1047,الاوردرات!$B$1:$C$600,2,0),"")</f>
        <v/>
      </c>
      <c r="K1047" s="52"/>
      <c r="M1047" s="105" t="str">
        <f>IF(G1047="","",_xlfn.IFNA((VLOOKUP(G1047,help!L:M,2,0))*H1047,_xlfn.IFNA((VLOOKUP(G1047,help!P:Q,2,0))*H1047,"غير مسجلة في المشتريات")))</f>
        <v/>
      </c>
    </row>
    <row r="1048" spans="2:13" hidden="1" x14ac:dyDescent="0.25">
      <c r="B1048" s="13">
        <f>COUNTIFS($G$3:G1048,'تقرير استهلاك خامات'!$D$4)</f>
        <v>2</v>
      </c>
      <c r="C1048" s="13">
        <f>COUNTIFS($F$3:F1048,'تقرير منتج تام'!$E$4)</f>
        <v>10</v>
      </c>
      <c r="D1048" s="37"/>
      <c r="E1048" s="38"/>
      <c r="F1048" s="37"/>
      <c r="G1048" s="39"/>
      <c r="H1048" s="40"/>
      <c r="I1048" s="107" t="str">
        <f>IF(G1048="","",_xlfn.IFNA(VLOOKUP(G1048,'سجل المشتريات'!F:N,8,0),"غير مسجلة في المشتريات"))</f>
        <v/>
      </c>
      <c r="J1048" s="26" t="str">
        <f>_xlfn.IFNA(VLOOKUP(F1048,الاوردرات!$B$1:$C$600,2,0),"")</f>
        <v/>
      </c>
      <c r="K1048" s="52"/>
      <c r="M1048" s="105" t="str">
        <f>IF(G1048="","",_xlfn.IFNA((VLOOKUP(G1048,help!L:M,2,0))*H1048,_xlfn.IFNA((VLOOKUP(G1048,help!P:Q,2,0))*H1048,"غير مسجلة في المشتريات")))</f>
        <v/>
      </c>
    </row>
    <row r="1049" spans="2:13" hidden="1" x14ac:dyDescent="0.25">
      <c r="B1049" s="13">
        <f>COUNTIFS($G$3:G1049,'تقرير استهلاك خامات'!$D$4)</f>
        <v>2</v>
      </c>
      <c r="C1049" s="13">
        <f>COUNTIFS($F$3:F1049,'تقرير منتج تام'!$E$4)</f>
        <v>10</v>
      </c>
      <c r="D1049" s="37"/>
      <c r="E1049" s="38"/>
      <c r="F1049" s="37"/>
      <c r="G1049" s="39"/>
      <c r="H1049" s="40"/>
      <c r="I1049" s="107" t="str">
        <f>IF(G1049="","",_xlfn.IFNA(VLOOKUP(G1049,'سجل المشتريات'!F:N,8,0),"غير مسجلة في المشتريات"))</f>
        <v/>
      </c>
      <c r="J1049" s="26" t="str">
        <f>_xlfn.IFNA(VLOOKUP(F1049,الاوردرات!$B$1:$C$600,2,0),"")</f>
        <v/>
      </c>
      <c r="K1049" s="52"/>
      <c r="M1049" s="105" t="str">
        <f>IF(G1049="","",_xlfn.IFNA((VLOOKUP(G1049,help!L:M,2,0))*H1049,_xlfn.IFNA((VLOOKUP(G1049,help!P:Q,2,0))*H1049,"غير مسجلة في المشتريات")))</f>
        <v/>
      </c>
    </row>
    <row r="1050" spans="2:13" hidden="1" x14ac:dyDescent="0.25">
      <c r="B1050" s="13">
        <f>COUNTIFS($G$3:G1050,'تقرير استهلاك خامات'!$D$4)</f>
        <v>2</v>
      </c>
      <c r="C1050" s="13">
        <f>COUNTIFS($F$3:F1050,'تقرير منتج تام'!$E$4)</f>
        <v>10</v>
      </c>
      <c r="D1050" s="37"/>
      <c r="E1050" s="38"/>
      <c r="F1050" s="37"/>
      <c r="G1050" s="39"/>
      <c r="H1050" s="40"/>
      <c r="I1050" s="107" t="str">
        <f>IF(G1050="","",_xlfn.IFNA(VLOOKUP(G1050,'سجل المشتريات'!F:N,8,0),"غير مسجلة في المشتريات"))</f>
        <v/>
      </c>
      <c r="J1050" s="26" t="str">
        <f>_xlfn.IFNA(VLOOKUP(F1050,الاوردرات!$B$1:$C$600,2,0),"")</f>
        <v/>
      </c>
      <c r="K1050" s="52"/>
      <c r="M1050" s="105" t="str">
        <f>IF(G1050="","",_xlfn.IFNA((VLOOKUP(G1050,help!L:M,2,0))*H1050,_xlfn.IFNA((VLOOKUP(G1050,help!P:Q,2,0))*H1050,"غير مسجلة في المشتريات")))</f>
        <v/>
      </c>
    </row>
    <row r="1051" spans="2:13" hidden="1" x14ac:dyDescent="0.25">
      <c r="B1051" s="13">
        <f>COUNTIFS($G$3:G1051,'تقرير استهلاك خامات'!$D$4)</f>
        <v>2</v>
      </c>
      <c r="C1051" s="13">
        <f>COUNTIFS($F$3:F1051,'تقرير منتج تام'!$E$4)</f>
        <v>10</v>
      </c>
      <c r="D1051" s="37"/>
      <c r="E1051" s="38"/>
      <c r="F1051" s="37"/>
      <c r="G1051" s="39"/>
      <c r="H1051" s="40"/>
      <c r="I1051" s="107" t="str">
        <f>IF(G1051="","",_xlfn.IFNA(VLOOKUP(G1051,'سجل المشتريات'!F:N,8,0),"غير مسجلة في المشتريات"))</f>
        <v/>
      </c>
      <c r="J1051" s="26" t="str">
        <f>_xlfn.IFNA(VLOOKUP(F1051,الاوردرات!$B$1:$C$600,2,0),"")</f>
        <v/>
      </c>
      <c r="K1051" s="52"/>
      <c r="M1051" s="105" t="str">
        <f>IF(G1051="","",_xlfn.IFNA((VLOOKUP(G1051,help!L:M,2,0))*H1051,_xlfn.IFNA((VLOOKUP(G1051,help!P:Q,2,0))*H1051,"غير مسجلة في المشتريات")))</f>
        <v/>
      </c>
    </row>
    <row r="1052" spans="2:13" hidden="1" x14ac:dyDescent="0.25">
      <c r="B1052" s="13">
        <f>COUNTIFS($G$3:G1052,'تقرير استهلاك خامات'!$D$4)</f>
        <v>2</v>
      </c>
      <c r="C1052" s="13">
        <f>COUNTIFS($F$3:F1052,'تقرير منتج تام'!$E$4)</f>
        <v>10</v>
      </c>
      <c r="D1052" s="37"/>
      <c r="E1052" s="38"/>
      <c r="F1052" s="37"/>
      <c r="G1052" s="39"/>
      <c r="H1052" s="40"/>
      <c r="I1052" s="107" t="str">
        <f>IF(G1052="","",_xlfn.IFNA(VLOOKUP(G1052,'سجل المشتريات'!F:N,8,0),"غير مسجلة في المشتريات"))</f>
        <v/>
      </c>
      <c r="J1052" s="26" t="str">
        <f>_xlfn.IFNA(VLOOKUP(F1052,الاوردرات!$B$1:$C$600,2,0),"")</f>
        <v/>
      </c>
      <c r="K1052" s="52"/>
      <c r="M1052" s="105" t="str">
        <f>IF(G1052="","",_xlfn.IFNA((VLOOKUP(G1052,help!L:M,2,0))*H1052,_xlfn.IFNA((VLOOKUP(G1052,help!P:Q,2,0))*H1052,"غير مسجلة في المشتريات")))</f>
        <v/>
      </c>
    </row>
    <row r="1053" spans="2:13" hidden="1" x14ac:dyDescent="0.25">
      <c r="B1053" s="13">
        <f>COUNTIFS($G$3:G1053,'تقرير استهلاك خامات'!$D$4)</f>
        <v>2</v>
      </c>
      <c r="C1053" s="13">
        <f>COUNTIFS($F$3:F1053,'تقرير منتج تام'!$E$4)</f>
        <v>10</v>
      </c>
      <c r="D1053" s="37"/>
      <c r="E1053" s="38"/>
      <c r="F1053" s="37"/>
      <c r="G1053" s="39"/>
      <c r="H1053" s="40"/>
      <c r="I1053" s="107" t="str">
        <f>IF(G1053="","",_xlfn.IFNA(VLOOKUP(G1053,'سجل المشتريات'!F:N,8,0),"غير مسجلة في المشتريات"))</f>
        <v/>
      </c>
      <c r="J1053" s="26" t="str">
        <f>_xlfn.IFNA(VLOOKUP(F1053,الاوردرات!$B$1:$C$600,2,0),"")</f>
        <v/>
      </c>
      <c r="K1053" s="52"/>
      <c r="M1053" s="105" t="str">
        <f>IF(G1053="","",_xlfn.IFNA((VLOOKUP(G1053,help!L:M,2,0))*H1053,_xlfn.IFNA((VLOOKUP(G1053,help!P:Q,2,0))*H1053,"غير مسجلة في المشتريات")))</f>
        <v/>
      </c>
    </row>
    <row r="1054" spans="2:13" hidden="1" x14ac:dyDescent="0.25">
      <c r="B1054" s="13">
        <f>COUNTIFS($G$3:G1054,'تقرير استهلاك خامات'!$D$4)</f>
        <v>2</v>
      </c>
      <c r="C1054" s="13">
        <f>COUNTIFS($F$3:F1054,'تقرير منتج تام'!$E$4)</f>
        <v>10</v>
      </c>
      <c r="D1054" s="37"/>
      <c r="E1054" s="38"/>
      <c r="F1054" s="37"/>
      <c r="G1054" s="39"/>
      <c r="H1054" s="40"/>
      <c r="I1054" s="107" t="str">
        <f>IF(G1054="","",_xlfn.IFNA(VLOOKUP(G1054,'سجل المشتريات'!F:N,8,0),"غير مسجلة في المشتريات"))</f>
        <v/>
      </c>
      <c r="J1054" s="26" t="str">
        <f>_xlfn.IFNA(VLOOKUP(F1054,الاوردرات!$B$1:$C$600,2,0),"")</f>
        <v/>
      </c>
      <c r="K1054" s="52"/>
      <c r="M1054" s="105" t="str">
        <f>IF(G1054="","",_xlfn.IFNA((VLOOKUP(G1054,help!L:M,2,0))*H1054,_xlfn.IFNA((VLOOKUP(G1054,help!P:Q,2,0))*H1054,"غير مسجلة في المشتريات")))</f>
        <v/>
      </c>
    </row>
    <row r="1055" spans="2:13" hidden="1" x14ac:dyDescent="0.25">
      <c r="B1055" s="13">
        <f>COUNTIFS($G$3:G1055,'تقرير استهلاك خامات'!$D$4)</f>
        <v>2</v>
      </c>
      <c r="C1055" s="13">
        <f>COUNTIFS($F$3:F1055,'تقرير منتج تام'!$E$4)</f>
        <v>10</v>
      </c>
      <c r="D1055" s="37"/>
      <c r="E1055" s="38"/>
      <c r="F1055" s="37"/>
      <c r="G1055" s="39"/>
      <c r="H1055" s="40"/>
      <c r="I1055" s="107" t="str">
        <f>IF(G1055="","",_xlfn.IFNA(VLOOKUP(G1055,'سجل المشتريات'!F:N,8,0),"غير مسجلة في المشتريات"))</f>
        <v/>
      </c>
      <c r="J1055" s="26" t="str">
        <f>_xlfn.IFNA(VLOOKUP(F1055,الاوردرات!$B$1:$C$600,2,0),"")</f>
        <v/>
      </c>
      <c r="K1055" s="52"/>
      <c r="M1055" s="105" t="str">
        <f>IF(G1055="","",_xlfn.IFNA((VLOOKUP(G1055,help!L:M,2,0))*H1055,_xlfn.IFNA((VLOOKUP(G1055,help!P:Q,2,0))*H1055,"غير مسجلة في المشتريات")))</f>
        <v/>
      </c>
    </row>
    <row r="1056" spans="2:13" hidden="1" x14ac:dyDescent="0.25">
      <c r="B1056" s="13">
        <f>COUNTIFS($G$3:G1056,'تقرير استهلاك خامات'!$D$4)</f>
        <v>2</v>
      </c>
      <c r="C1056" s="13">
        <f>COUNTIFS($F$3:F1056,'تقرير منتج تام'!$E$4)</f>
        <v>10</v>
      </c>
      <c r="D1056" s="37"/>
      <c r="E1056" s="38"/>
      <c r="F1056" s="37"/>
      <c r="G1056" s="39"/>
      <c r="H1056" s="40"/>
      <c r="I1056" s="107" t="str">
        <f>IF(G1056="","",_xlfn.IFNA(VLOOKUP(G1056,'سجل المشتريات'!F:N,8,0),"غير مسجلة في المشتريات"))</f>
        <v/>
      </c>
      <c r="J1056" s="26" t="str">
        <f>_xlfn.IFNA(VLOOKUP(F1056,الاوردرات!$B$1:$C$600,2,0),"")</f>
        <v/>
      </c>
      <c r="K1056" s="52"/>
      <c r="M1056" s="105" t="str">
        <f>IF(G1056="","",_xlfn.IFNA((VLOOKUP(G1056,help!L:M,2,0))*H1056,_xlfn.IFNA((VLOOKUP(G1056,help!P:Q,2,0))*H1056,"غير مسجلة في المشتريات")))</f>
        <v/>
      </c>
    </row>
    <row r="1057" spans="2:13" hidden="1" x14ac:dyDescent="0.25">
      <c r="B1057" s="13">
        <f>COUNTIFS($G$3:G1057,'تقرير استهلاك خامات'!$D$4)</f>
        <v>2</v>
      </c>
      <c r="C1057" s="13">
        <f>COUNTIFS($F$3:F1057,'تقرير منتج تام'!$E$4)</f>
        <v>10</v>
      </c>
      <c r="D1057" s="37"/>
      <c r="E1057" s="38"/>
      <c r="F1057" s="37"/>
      <c r="G1057" s="39"/>
      <c r="H1057" s="40"/>
      <c r="I1057" s="107" t="str">
        <f>IF(G1057="","",_xlfn.IFNA(VLOOKUP(G1057,'سجل المشتريات'!F:N,8,0),"غير مسجلة في المشتريات"))</f>
        <v/>
      </c>
      <c r="J1057" s="26" t="str">
        <f>_xlfn.IFNA(VLOOKUP(F1057,الاوردرات!$B$1:$C$600,2,0),"")</f>
        <v/>
      </c>
      <c r="K1057" s="52"/>
      <c r="M1057" s="105" t="str">
        <f>IF(G1057="","",_xlfn.IFNA((VLOOKUP(G1057,help!L:M,2,0))*H1057,_xlfn.IFNA((VLOOKUP(G1057,help!P:Q,2,0))*H1057,"غير مسجلة في المشتريات")))</f>
        <v/>
      </c>
    </row>
    <row r="1058" spans="2:13" hidden="1" x14ac:dyDescent="0.25">
      <c r="B1058" s="13">
        <f>COUNTIFS($G$3:G1058,'تقرير استهلاك خامات'!$D$4)</f>
        <v>2</v>
      </c>
      <c r="C1058" s="13">
        <f>COUNTIFS($F$3:F1058,'تقرير منتج تام'!$E$4)</f>
        <v>10</v>
      </c>
      <c r="D1058" s="37"/>
      <c r="E1058" s="38"/>
      <c r="F1058" s="37"/>
      <c r="G1058" s="39"/>
      <c r="H1058" s="40"/>
      <c r="I1058" s="107" t="str">
        <f>IF(G1058="","",_xlfn.IFNA(VLOOKUP(G1058,'سجل المشتريات'!F:N,8,0),"غير مسجلة في المشتريات"))</f>
        <v/>
      </c>
      <c r="J1058" s="26" t="str">
        <f>_xlfn.IFNA(VLOOKUP(F1058,الاوردرات!$B$1:$C$600,2,0),"")</f>
        <v/>
      </c>
      <c r="K1058" s="52"/>
      <c r="M1058" s="105" t="str">
        <f>IF(G1058="","",_xlfn.IFNA((VLOOKUP(G1058,help!L:M,2,0))*H1058,_xlfn.IFNA((VLOOKUP(G1058,help!P:Q,2,0))*H1058,"غير مسجلة في المشتريات")))</f>
        <v/>
      </c>
    </row>
    <row r="1059" spans="2:13" hidden="1" x14ac:dyDescent="0.25">
      <c r="B1059" s="13">
        <f>COUNTIFS($G$3:G1059,'تقرير استهلاك خامات'!$D$4)</f>
        <v>2</v>
      </c>
      <c r="C1059" s="13">
        <f>COUNTIFS($F$3:F1059,'تقرير منتج تام'!$E$4)</f>
        <v>10</v>
      </c>
      <c r="D1059" s="37"/>
      <c r="E1059" s="38"/>
      <c r="F1059" s="37"/>
      <c r="G1059" s="39"/>
      <c r="H1059" s="40"/>
      <c r="I1059" s="107" t="str">
        <f>IF(G1059="","",_xlfn.IFNA(VLOOKUP(G1059,'سجل المشتريات'!F:N,8,0),"غير مسجلة في المشتريات"))</f>
        <v/>
      </c>
      <c r="J1059" s="26" t="str">
        <f>_xlfn.IFNA(VLOOKUP(F1059,الاوردرات!$B$1:$C$600,2,0),"")</f>
        <v/>
      </c>
      <c r="K1059" s="52"/>
      <c r="M1059" s="105" t="str">
        <f>IF(G1059="","",_xlfn.IFNA((VLOOKUP(G1059,help!L:M,2,0))*H1059,_xlfn.IFNA((VLOOKUP(G1059,help!P:Q,2,0))*H1059,"غير مسجلة في المشتريات")))</f>
        <v/>
      </c>
    </row>
    <row r="1060" spans="2:13" hidden="1" x14ac:dyDescent="0.25">
      <c r="B1060" s="13">
        <f>COUNTIFS($G$3:G1060,'تقرير استهلاك خامات'!$D$4)</f>
        <v>2</v>
      </c>
      <c r="C1060" s="13">
        <f>COUNTIFS($F$3:F1060,'تقرير منتج تام'!$E$4)</f>
        <v>10</v>
      </c>
      <c r="D1060" s="37"/>
      <c r="E1060" s="38"/>
      <c r="F1060" s="37"/>
      <c r="G1060" s="39"/>
      <c r="H1060" s="40"/>
      <c r="I1060" s="107" t="str">
        <f>IF(G1060="","",_xlfn.IFNA(VLOOKUP(G1060,'سجل المشتريات'!F:N,8,0),"غير مسجلة في المشتريات"))</f>
        <v/>
      </c>
      <c r="J1060" s="26" t="str">
        <f>_xlfn.IFNA(VLOOKUP(F1060,الاوردرات!$B$1:$C$600,2,0),"")</f>
        <v/>
      </c>
      <c r="K1060" s="52"/>
      <c r="M1060" s="105" t="str">
        <f>IF(G1060="","",_xlfn.IFNA((VLOOKUP(G1060,help!L:M,2,0))*H1060,_xlfn.IFNA((VLOOKUP(G1060,help!P:Q,2,0))*H1060,"غير مسجلة في المشتريات")))</f>
        <v/>
      </c>
    </row>
    <row r="1061" spans="2:13" hidden="1" x14ac:dyDescent="0.25">
      <c r="B1061" s="13">
        <f>COUNTIFS($G$3:G1061,'تقرير استهلاك خامات'!$D$4)</f>
        <v>2</v>
      </c>
      <c r="C1061" s="13">
        <f>COUNTIFS($F$3:F1061,'تقرير منتج تام'!$E$4)</f>
        <v>10</v>
      </c>
      <c r="D1061" s="37"/>
      <c r="E1061" s="38"/>
      <c r="F1061" s="37"/>
      <c r="G1061" s="39"/>
      <c r="H1061" s="40"/>
      <c r="I1061" s="107" t="str">
        <f>IF(G1061="","",_xlfn.IFNA(VLOOKUP(G1061,'سجل المشتريات'!F:N,8,0),"غير مسجلة في المشتريات"))</f>
        <v/>
      </c>
      <c r="J1061" s="26" t="str">
        <f>_xlfn.IFNA(VLOOKUP(F1061,الاوردرات!$B$1:$C$600,2,0),"")</f>
        <v/>
      </c>
      <c r="K1061" s="52"/>
      <c r="M1061" s="105" t="str">
        <f>IF(G1061="","",_xlfn.IFNA((VLOOKUP(G1061,help!L:M,2,0))*H1061,_xlfn.IFNA((VLOOKUP(G1061,help!P:Q,2,0))*H1061,"غير مسجلة في المشتريات")))</f>
        <v/>
      </c>
    </row>
    <row r="1062" spans="2:13" hidden="1" x14ac:dyDescent="0.25">
      <c r="B1062" s="13">
        <f>COUNTIFS($G$3:G1062,'تقرير استهلاك خامات'!$D$4)</f>
        <v>2</v>
      </c>
      <c r="C1062" s="13">
        <f>COUNTIFS($F$3:F1062,'تقرير منتج تام'!$E$4)</f>
        <v>10</v>
      </c>
      <c r="D1062" s="37"/>
      <c r="E1062" s="38"/>
      <c r="F1062" s="37"/>
      <c r="G1062" s="39"/>
      <c r="H1062" s="40"/>
      <c r="I1062" s="107" t="str">
        <f>IF(G1062="","",_xlfn.IFNA(VLOOKUP(G1062,'سجل المشتريات'!F:N,8,0),"غير مسجلة في المشتريات"))</f>
        <v/>
      </c>
      <c r="J1062" s="26" t="str">
        <f>_xlfn.IFNA(VLOOKUP(F1062,الاوردرات!$B$1:$C$600,2,0),"")</f>
        <v/>
      </c>
      <c r="K1062" s="52"/>
      <c r="M1062" s="105" t="str">
        <f>IF(G1062="","",_xlfn.IFNA((VLOOKUP(G1062,help!L:M,2,0))*H1062,_xlfn.IFNA((VLOOKUP(G1062,help!P:Q,2,0))*H1062,"غير مسجلة في المشتريات")))</f>
        <v/>
      </c>
    </row>
    <row r="1063" spans="2:13" hidden="1" x14ac:dyDescent="0.25">
      <c r="B1063" s="13">
        <f>COUNTIFS($G$3:G1063,'تقرير استهلاك خامات'!$D$4)</f>
        <v>2</v>
      </c>
      <c r="C1063" s="13">
        <f>COUNTIFS($F$3:F1063,'تقرير منتج تام'!$E$4)</f>
        <v>10</v>
      </c>
      <c r="D1063" s="37"/>
      <c r="E1063" s="38"/>
      <c r="F1063" s="37"/>
      <c r="G1063" s="39"/>
      <c r="H1063" s="40"/>
      <c r="I1063" s="107" t="str">
        <f>IF(G1063="","",_xlfn.IFNA(VLOOKUP(G1063,'سجل المشتريات'!F:N,8,0),"غير مسجلة في المشتريات"))</f>
        <v/>
      </c>
      <c r="J1063" s="26" t="str">
        <f>_xlfn.IFNA(VLOOKUP(F1063,الاوردرات!$B$1:$C$600,2,0),"")</f>
        <v/>
      </c>
      <c r="K1063" s="52"/>
      <c r="M1063" s="105" t="str">
        <f>IF(G1063="","",_xlfn.IFNA((VLOOKUP(G1063,help!L:M,2,0))*H1063,_xlfn.IFNA((VLOOKUP(G1063,help!P:Q,2,0))*H1063,"غير مسجلة في المشتريات")))</f>
        <v/>
      </c>
    </row>
    <row r="1064" spans="2:13" hidden="1" x14ac:dyDescent="0.25">
      <c r="B1064" s="13">
        <f>COUNTIFS($G$3:G1064,'تقرير استهلاك خامات'!$D$4)</f>
        <v>2</v>
      </c>
      <c r="C1064" s="13">
        <f>COUNTIFS($F$3:F1064,'تقرير منتج تام'!$E$4)</f>
        <v>10</v>
      </c>
      <c r="D1064" s="37"/>
      <c r="E1064" s="38"/>
      <c r="F1064" s="37"/>
      <c r="G1064" s="39"/>
      <c r="H1064" s="40"/>
      <c r="I1064" s="107" t="str">
        <f>IF(G1064="","",_xlfn.IFNA(VLOOKUP(G1064,'سجل المشتريات'!F:N,8,0),"غير مسجلة في المشتريات"))</f>
        <v/>
      </c>
      <c r="J1064" s="26" t="str">
        <f>_xlfn.IFNA(VLOOKUP(F1064,الاوردرات!$B$1:$C$600,2,0),"")</f>
        <v/>
      </c>
      <c r="K1064" s="52"/>
      <c r="M1064" s="105" t="str">
        <f>IF(G1064="","",_xlfn.IFNA((VLOOKUP(G1064,help!L:M,2,0))*H1064,_xlfn.IFNA((VLOOKUP(G1064,help!P:Q,2,0))*H1064,"غير مسجلة في المشتريات")))</f>
        <v/>
      </c>
    </row>
    <row r="1065" spans="2:13" hidden="1" x14ac:dyDescent="0.25">
      <c r="B1065" s="13">
        <f>COUNTIFS($G$3:G1065,'تقرير استهلاك خامات'!$D$4)</f>
        <v>2</v>
      </c>
      <c r="C1065" s="13">
        <f>COUNTIFS($F$3:F1065,'تقرير منتج تام'!$E$4)</f>
        <v>10</v>
      </c>
      <c r="D1065" s="37"/>
      <c r="E1065" s="38"/>
      <c r="F1065" s="37"/>
      <c r="G1065" s="39"/>
      <c r="H1065" s="40"/>
      <c r="I1065" s="107" t="str">
        <f>IF(G1065="","",_xlfn.IFNA(VLOOKUP(G1065,'سجل المشتريات'!F:N,8,0),"غير مسجلة في المشتريات"))</f>
        <v/>
      </c>
      <c r="J1065" s="26" t="str">
        <f>_xlfn.IFNA(VLOOKUP(F1065,الاوردرات!$B$1:$C$600,2,0),"")</f>
        <v/>
      </c>
      <c r="K1065" s="52"/>
      <c r="M1065" s="105" t="str">
        <f>IF(G1065="","",_xlfn.IFNA((VLOOKUP(G1065,help!L:M,2,0))*H1065,_xlfn.IFNA((VLOOKUP(G1065,help!P:Q,2,0))*H1065,"غير مسجلة في المشتريات")))</f>
        <v/>
      </c>
    </row>
    <row r="1066" spans="2:13" hidden="1" x14ac:dyDescent="0.25">
      <c r="B1066" s="13">
        <f>COUNTIFS($G$3:G1066,'تقرير استهلاك خامات'!$D$4)</f>
        <v>2</v>
      </c>
      <c r="C1066" s="13">
        <f>COUNTIFS($F$3:F1066,'تقرير منتج تام'!$E$4)</f>
        <v>10</v>
      </c>
      <c r="D1066" s="37"/>
      <c r="E1066" s="38"/>
      <c r="F1066" s="37"/>
      <c r="G1066" s="39"/>
      <c r="H1066" s="40"/>
      <c r="I1066" s="107" t="str">
        <f>IF(G1066="","",_xlfn.IFNA(VLOOKUP(G1066,'سجل المشتريات'!F:N,8,0),"غير مسجلة في المشتريات"))</f>
        <v/>
      </c>
      <c r="J1066" s="26" t="str">
        <f>_xlfn.IFNA(VLOOKUP(F1066,الاوردرات!$B$1:$C$600,2,0),"")</f>
        <v/>
      </c>
      <c r="K1066" s="52"/>
      <c r="M1066" s="105" t="str">
        <f>IF(G1066="","",_xlfn.IFNA((VLOOKUP(G1066,help!L:M,2,0))*H1066,_xlfn.IFNA((VLOOKUP(G1066,help!P:Q,2,0))*H1066,"غير مسجلة في المشتريات")))</f>
        <v/>
      </c>
    </row>
    <row r="1067" spans="2:13" hidden="1" x14ac:dyDescent="0.25">
      <c r="B1067" s="13">
        <f>COUNTIFS($G$3:G1067,'تقرير استهلاك خامات'!$D$4)</f>
        <v>2</v>
      </c>
      <c r="C1067" s="13">
        <f>COUNTIFS($F$3:F1067,'تقرير منتج تام'!$E$4)</f>
        <v>10</v>
      </c>
      <c r="D1067" s="37"/>
      <c r="E1067" s="38"/>
      <c r="F1067" s="37"/>
      <c r="G1067" s="39"/>
      <c r="H1067" s="40"/>
      <c r="I1067" s="107" t="str">
        <f>IF(G1067="","",_xlfn.IFNA(VLOOKUP(G1067,'سجل المشتريات'!F:N,8,0),"غير مسجلة في المشتريات"))</f>
        <v/>
      </c>
      <c r="J1067" s="26" t="str">
        <f>_xlfn.IFNA(VLOOKUP(F1067,الاوردرات!$B$1:$C$600,2,0),"")</f>
        <v/>
      </c>
      <c r="K1067" s="52"/>
      <c r="M1067" s="105" t="str">
        <f>IF(G1067="","",_xlfn.IFNA((VLOOKUP(G1067,help!L:M,2,0))*H1067,_xlfn.IFNA((VLOOKUP(G1067,help!P:Q,2,0))*H1067,"غير مسجلة في المشتريات")))</f>
        <v/>
      </c>
    </row>
    <row r="1068" spans="2:13" hidden="1" x14ac:dyDescent="0.25">
      <c r="B1068" s="13">
        <f>COUNTIFS($G$3:G1068,'تقرير استهلاك خامات'!$D$4)</f>
        <v>2</v>
      </c>
      <c r="C1068" s="13">
        <f>COUNTIFS($F$3:F1068,'تقرير منتج تام'!$E$4)</f>
        <v>10</v>
      </c>
      <c r="D1068" s="37"/>
      <c r="E1068" s="38"/>
      <c r="F1068" s="37"/>
      <c r="G1068" s="39"/>
      <c r="H1068" s="40"/>
      <c r="I1068" s="107" t="str">
        <f>IF(G1068="","",_xlfn.IFNA(VLOOKUP(G1068,'سجل المشتريات'!F:N,8,0),"غير مسجلة في المشتريات"))</f>
        <v/>
      </c>
      <c r="J1068" s="26" t="str">
        <f>_xlfn.IFNA(VLOOKUP(F1068,الاوردرات!$B$1:$C$600,2,0),"")</f>
        <v/>
      </c>
      <c r="K1068" s="52"/>
      <c r="M1068" s="105" t="str">
        <f>IF(G1068="","",_xlfn.IFNA((VLOOKUP(G1068,help!L:M,2,0))*H1068,_xlfn.IFNA((VLOOKUP(G1068,help!P:Q,2,0))*H1068,"غير مسجلة في المشتريات")))</f>
        <v/>
      </c>
    </row>
    <row r="1069" spans="2:13" hidden="1" x14ac:dyDescent="0.25">
      <c r="B1069" s="13">
        <f>COUNTIFS($G$3:G1069,'تقرير استهلاك خامات'!$D$4)</f>
        <v>2</v>
      </c>
      <c r="C1069" s="13">
        <f>COUNTIFS($F$3:F1069,'تقرير منتج تام'!$E$4)</f>
        <v>10</v>
      </c>
      <c r="D1069" s="37"/>
      <c r="E1069" s="38"/>
      <c r="F1069" s="37"/>
      <c r="G1069" s="39"/>
      <c r="H1069" s="40"/>
      <c r="I1069" s="107" t="str">
        <f>IF(G1069="","",_xlfn.IFNA(VLOOKUP(G1069,'سجل المشتريات'!F:N,8,0),"غير مسجلة في المشتريات"))</f>
        <v/>
      </c>
      <c r="J1069" s="26" t="str">
        <f>_xlfn.IFNA(VLOOKUP(F1069,الاوردرات!$B$1:$C$600,2,0),"")</f>
        <v/>
      </c>
      <c r="K1069" s="52"/>
      <c r="M1069" s="105" t="str">
        <f>IF(G1069="","",_xlfn.IFNA((VLOOKUP(G1069,help!L:M,2,0))*H1069,_xlfn.IFNA((VLOOKUP(G1069,help!P:Q,2,0))*H1069,"غير مسجلة في المشتريات")))</f>
        <v/>
      </c>
    </row>
    <row r="1070" spans="2:13" hidden="1" x14ac:dyDescent="0.25">
      <c r="B1070" s="13">
        <f>COUNTIFS($G$3:G1070,'تقرير استهلاك خامات'!$D$4)</f>
        <v>2</v>
      </c>
      <c r="C1070" s="13">
        <f>COUNTIFS($F$3:F1070,'تقرير منتج تام'!$E$4)</f>
        <v>10</v>
      </c>
      <c r="D1070" s="37"/>
      <c r="E1070" s="38"/>
      <c r="F1070" s="37"/>
      <c r="G1070" s="39"/>
      <c r="H1070" s="40"/>
      <c r="I1070" s="107" t="str">
        <f>IF(G1070="","",_xlfn.IFNA(VLOOKUP(G1070,'سجل المشتريات'!F:N,8,0),"غير مسجلة في المشتريات"))</f>
        <v/>
      </c>
      <c r="J1070" s="26" t="str">
        <f>_xlfn.IFNA(VLOOKUP(F1070,الاوردرات!$B$1:$C$600,2,0),"")</f>
        <v/>
      </c>
      <c r="K1070" s="52"/>
      <c r="M1070" s="105" t="str">
        <f>IF(G1070="","",_xlfn.IFNA((VLOOKUP(G1070,help!L:M,2,0))*H1070,_xlfn.IFNA((VLOOKUP(G1070,help!P:Q,2,0))*H1070,"غير مسجلة في المشتريات")))</f>
        <v/>
      </c>
    </row>
    <row r="1071" spans="2:13" hidden="1" x14ac:dyDescent="0.25">
      <c r="B1071" s="13">
        <f>COUNTIFS($G$3:G1071,'تقرير استهلاك خامات'!$D$4)</f>
        <v>2</v>
      </c>
      <c r="C1071" s="13">
        <f>COUNTIFS($F$3:F1071,'تقرير منتج تام'!$E$4)</f>
        <v>10</v>
      </c>
      <c r="D1071" s="37"/>
      <c r="E1071" s="38"/>
      <c r="F1071" s="37"/>
      <c r="G1071" s="39"/>
      <c r="H1071" s="40"/>
      <c r="I1071" s="107" t="str">
        <f>IF(G1071="","",_xlfn.IFNA(VLOOKUP(G1071,'سجل المشتريات'!F:N,8,0),"غير مسجلة في المشتريات"))</f>
        <v/>
      </c>
      <c r="J1071" s="26" t="str">
        <f>_xlfn.IFNA(VLOOKUP(F1071,الاوردرات!$B$1:$C$600,2,0),"")</f>
        <v/>
      </c>
      <c r="K1071" s="52"/>
      <c r="M1071" s="105" t="str">
        <f>IF(G1071="","",_xlfn.IFNA((VLOOKUP(G1071,help!L:M,2,0))*H1071,_xlfn.IFNA((VLOOKUP(G1071,help!P:Q,2,0))*H1071,"غير مسجلة في المشتريات")))</f>
        <v/>
      </c>
    </row>
    <row r="1072" spans="2:13" hidden="1" x14ac:dyDescent="0.25">
      <c r="B1072" s="13">
        <f>COUNTIFS($G$3:G1072,'تقرير استهلاك خامات'!$D$4)</f>
        <v>2</v>
      </c>
      <c r="C1072" s="13">
        <f>COUNTIFS($F$3:F1072,'تقرير منتج تام'!$E$4)</f>
        <v>10</v>
      </c>
      <c r="D1072" s="37"/>
      <c r="E1072" s="38"/>
      <c r="F1072" s="37"/>
      <c r="G1072" s="39"/>
      <c r="H1072" s="40"/>
      <c r="I1072" s="107" t="str">
        <f>IF(G1072="","",_xlfn.IFNA(VLOOKUP(G1072,'سجل المشتريات'!F:N,8,0),"غير مسجلة في المشتريات"))</f>
        <v/>
      </c>
      <c r="J1072" s="26" t="str">
        <f>_xlfn.IFNA(VLOOKUP(F1072,الاوردرات!$B$1:$C$600,2,0),"")</f>
        <v/>
      </c>
      <c r="K1072" s="52"/>
      <c r="M1072" s="105" t="str">
        <f>IF(G1072="","",_xlfn.IFNA((VLOOKUP(G1072,help!L:M,2,0))*H1072,_xlfn.IFNA((VLOOKUP(G1072,help!P:Q,2,0))*H1072,"غير مسجلة في المشتريات")))</f>
        <v/>
      </c>
    </row>
    <row r="1073" spans="2:13" hidden="1" x14ac:dyDescent="0.25">
      <c r="B1073" s="13">
        <f>COUNTIFS($G$3:G1073,'تقرير استهلاك خامات'!$D$4)</f>
        <v>2</v>
      </c>
      <c r="C1073" s="13">
        <f>COUNTIFS($F$3:F1073,'تقرير منتج تام'!$E$4)</f>
        <v>10</v>
      </c>
      <c r="D1073" s="37"/>
      <c r="E1073" s="38"/>
      <c r="F1073" s="37"/>
      <c r="G1073" s="39"/>
      <c r="H1073" s="40"/>
      <c r="I1073" s="107" t="str">
        <f>IF(G1073="","",_xlfn.IFNA(VLOOKUP(G1073,'سجل المشتريات'!F:N,8,0),"غير مسجلة في المشتريات"))</f>
        <v/>
      </c>
      <c r="J1073" s="26" t="str">
        <f>_xlfn.IFNA(VLOOKUP(F1073,الاوردرات!$B$1:$C$600,2,0),"")</f>
        <v/>
      </c>
      <c r="K1073" s="52"/>
      <c r="M1073" s="105" t="str">
        <f>IF(G1073="","",_xlfn.IFNA((VLOOKUP(G1073,help!L:M,2,0))*H1073,_xlfn.IFNA((VLOOKUP(G1073,help!P:Q,2,0))*H1073,"غير مسجلة في المشتريات")))</f>
        <v/>
      </c>
    </row>
    <row r="1074" spans="2:13" hidden="1" x14ac:dyDescent="0.25">
      <c r="B1074" s="13">
        <f>COUNTIFS($G$3:G1074,'تقرير استهلاك خامات'!$D$4)</f>
        <v>2</v>
      </c>
      <c r="C1074" s="13">
        <f>COUNTIFS($F$3:F1074,'تقرير منتج تام'!$E$4)</f>
        <v>10</v>
      </c>
      <c r="D1074" s="37"/>
      <c r="E1074" s="38"/>
      <c r="F1074" s="37"/>
      <c r="G1074" s="39"/>
      <c r="H1074" s="40"/>
      <c r="I1074" s="107" t="str">
        <f>IF(G1074="","",_xlfn.IFNA(VLOOKUP(G1074,'سجل المشتريات'!F:N,8,0),"غير مسجلة في المشتريات"))</f>
        <v/>
      </c>
      <c r="J1074" s="26" t="str">
        <f>_xlfn.IFNA(VLOOKUP(F1074,الاوردرات!$B$1:$C$600,2,0),"")</f>
        <v/>
      </c>
      <c r="K1074" s="52"/>
      <c r="M1074" s="105" t="str">
        <f>IF(G1074="","",_xlfn.IFNA((VLOOKUP(G1074,help!L:M,2,0))*H1074,_xlfn.IFNA((VLOOKUP(G1074,help!P:Q,2,0))*H1074,"غير مسجلة في المشتريات")))</f>
        <v/>
      </c>
    </row>
    <row r="1075" spans="2:13" hidden="1" x14ac:dyDescent="0.25">
      <c r="B1075" s="13">
        <f>COUNTIFS($G$3:G1075,'تقرير استهلاك خامات'!$D$4)</f>
        <v>2</v>
      </c>
      <c r="C1075" s="13">
        <f>COUNTIFS($F$3:F1075,'تقرير منتج تام'!$E$4)</f>
        <v>10</v>
      </c>
      <c r="D1075" s="37"/>
      <c r="E1075" s="38"/>
      <c r="F1075" s="37"/>
      <c r="G1075" s="39"/>
      <c r="H1075" s="40"/>
      <c r="I1075" s="107" t="str">
        <f>IF(G1075="","",_xlfn.IFNA(VLOOKUP(G1075,'سجل المشتريات'!F:N,8,0),"غير مسجلة في المشتريات"))</f>
        <v/>
      </c>
      <c r="J1075" s="26" t="str">
        <f>_xlfn.IFNA(VLOOKUP(F1075,الاوردرات!$B$1:$C$600,2,0),"")</f>
        <v/>
      </c>
      <c r="K1075" s="52"/>
      <c r="M1075" s="105" t="str">
        <f>IF(G1075="","",_xlfn.IFNA((VLOOKUP(G1075,help!L:M,2,0))*H1075,_xlfn.IFNA((VLOOKUP(G1075,help!P:Q,2,0))*H1075,"غير مسجلة في المشتريات")))</f>
        <v/>
      </c>
    </row>
    <row r="1076" spans="2:13" hidden="1" x14ac:dyDescent="0.25">
      <c r="B1076" s="13">
        <f>COUNTIFS($G$3:G1076,'تقرير استهلاك خامات'!$D$4)</f>
        <v>2</v>
      </c>
      <c r="C1076" s="13">
        <f>COUNTIFS($F$3:F1076,'تقرير منتج تام'!$E$4)</f>
        <v>10</v>
      </c>
      <c r="D1076" s="37"/>
      <c r="E1076" s="38"/>
      <c r="F1076" s="37"/>
      <c r="G1076" s="39"/>
      <c r="H1076" s="40"/>
      <c r="I1076" s="107" t="str">
        <f>IF(G1076="","",_xlfn.IFNA(VLOOKUP(G1076,'سجل المشتريات'!F:N,8,0),"غير مسجلة في المشتريات"))</f>
        <v/>
      </c>
      <c r="J1076" s="26" t="str">
        <f>_xlfn.IFNA(VLOOKUP(F1076,الاوردرات!$B$1:$C$600,2,0),"")</f>
        <v/>
      </c>
      <c r="K1076" s="52"/>
      <c r="M1076" s="105" t="str">
        <f>IF(G1076="","",_xlfn.IFNA((VLOOKUP(G1076,help!L:M,2,0))*H1076,_xlfn.IFNA((VLOOKUP(G1076,help!P:Q,2,0))*H1076,"غير مسجلة في المشتريات")))</f>
        <v/>
      </c>
    </row>
    <row r="1077" spans="2:13" hidden="1" x14ac:dyDescent="0.25">
      <c r="B1077" s="13">
        <f>COUNTIFS($G$3:G1077,'تقرير استهلاك خامات'!$D$4)</f>
        <v>2</v>
      </c>
      <c r="C1077" s="13">
        <f>COUNTIFS($F$3:F1077,'تقرير منتج تام'!$E$4)</f>
        <v>10</v>
      </c>
      <c r="D1077" s="37"/>
      <c r="E1077" s="38"/>
      <c r="F1077" s="37"/>
      <c r="G1077" s="39"/>
      <c r="H1077" s="40"/>
      <c r="I1077" s="107" t="str">
        <f>IF(G1077="","",_xlfn.IFNA(VLOOKUP(G1077,'سجل المشتريات'!F:N,8,0),"غير مسجلة في المشتريات"))</f>
        <v/>
      </c>
      <c r="J1077" s="26" t="str">
        <f>_xlfn.IFNA(VLOOKUP(F1077,الاوردرات!$B$1:$C$600,2,0),"")</f>
        <v/>
      </c>
      <c r="K1077" s="52"/>
      <c r="M1077" s="105" t="str">
        <f>IF(G1077="","",_xlfn.IFNA((VLOOKUP(G1077,help!L:M,2,0))*H1077,_xlfn.IFNA((VLOOKUP(G1077,help!P:Q,2,0))*H1077,"غير مسجلة في المشتريات")))</f>
        <v/>
      </c>
    </row>
    <row r="1078" spans="2:13" hidden="1" x14ac:dyDescent="0.25">
      <c r="B1078" s="13">
        <f>COUNTIFS($G$3:G1078,'تقرير استهلاك خامات'!$D$4)</f>
        <v>2</v>
      </c>
      <c r="C1078" s="13">
        <f>COUNTIFS($F$3:F1078,'تقرير منتج تام'!$E$4)</f>
        <v>10</v>
      </c>
      <c r="D1078" s="37"/>
      <c r="E1078" s="38"/>
      <c r="F1078" s="37"/>
      <c r="G1078" s="39"/>
      <c r="H1078" s="40"/>
      <c r="I1078" s="107" t="str">
        <f>IF(G1078="","",_xlfn.IFNA(VLOOKUP(G1078,'سجل المشتريات'!F:N,8,0),"غير مسجلة في المشتريات"))</f>
        <v/>
      </c>
      <c r="J1078" s="26" t="str">
        <f>_xlfn.IFNA(VLOOKUP(F1078,الاوردرات!$B$1:$C$600,2,0),"")</f>
        <v/>
      </c>
      <c r="K1078" s="52"/>
      <c r="M1078" s="105" t="str">
        <f>IF(G1078="","",_xlfn.IFNA((VLOOKUP(G1078,help!L:M,2,0))*H1078,_xlfn.IFNA((VLOOKUP(G1078,help!P:Q,2,0))*H1078,"غير مسجلة في المشتريات")))</f>
        <v/>
      </c>
    </row>
    <row r="1079" spans="2:13" hidden="1" x14ac:dyDescent="0.25">
      <c r="B1079" s="13">
        <f>COUNTIFS($G$3:G1079,'تقرير استهلاك خامات'!$D$4)</f>
        <v>2</v>
      </c>
      <c r="C1079" s="13">
        <f>COUNTIFS($F$3:F1079,'تقرير منتج تام'!$E$4)</f>
        <v>10</v>
      </c>
      <c r="D1079" s="37"/>
      <c r="E1079" s="38"/>
      <c r="F1079" s="37"/>
      <c r="G1079" s="39"/>
      <c r="H1079" s="40"/>
      <c r="I1079" s="107" t="str">
        <f>IF(G1079="","",_xlfn.IFNA(VLOOKUP(G1079,'سجل المشتريات'!F:N,8,0),"غير مسجلة في المشتريات"))</f>
        <v/>
      </c>
      <c r="J1079" s="26" t="str">
        <f>_xlfn.IFNA(VLOOKUP(F1079,الاوردرات!$B$1:$C$600,2,0),"")</f>
        <v/>
      </c>
      <c r="K1079" s="52"/>
      <c r="M1079" s="105" t="str">
        <f>IF(G1079="","",_xlfn.IFNA((VLOOKUP(G1079,help!L:M,2,0))*H1079,_xlfn.IFNA((VLOOKUP(G1079,help!P:Q,2,0))*H1079,"غير مسجلة في المشتريات")))</f>
        <v/>
      </c>
    </row>
    <row r="1080" spans="2:13" hidden="1" x14ac:dyDescent="0.25">
      <c r="B1080" s="13">
        <f>COUNTIFS($G$3:G1080,'تقرير استهلاك خامات'!$D$4)</f>
        <v>2</v>
      </c>
      <c r="C1080" s="13">
        <f>COUNTIFS($F$3:F1080,'تقرير منتج تام'!$E$4)</f>
        <v>10</v>
      </c>
      <c r="D1080" s="37"/>
      <c r="E1080" s="38"/>
      <c r="F1080" s="37"/>
      <c r="G1080" s="39"/>
      <c r="H1080" s="40"/>
      <c r="I1080" s="107" t="str">
        <f>IF(G1080="","",_xlfn.IFNA(VLOOKUP(G1080,'سجل المشتريات'!F:N,8,0),"غير مسجلة في المشتريات"))</f>
        <v/>
      </c>
      <c r="J1080" s="26" t="str">
        <f>_xlfn.IFNA(VLOOKUP(F1080,الاوردرات!$B$1:$C$600,2,0),"")</f>
        <v/>
      </c>
      <c r="K1080" s="52"/>
      <c r="M1080" s="105" t="str">
        <f>IF(G1080="","",_xlfn.IFNA((VLOOKUP(G1080,help!L:M,2,0))*H1080,_xlfn.IFNA((VLOOKUP(G1080,help!P:Q,2,0))*H1080,"غير مسجلة في المشتريات")))</f>
        <v/>
      </c>
    </row>
    <row r="1081" spans="2:13" hidden="1" x14ac:dyDescent="0.25">
      <c r="B1081" s="13">
        <f>COUNTIFS($G$3:G1081,'تقرير استهلاك خامات'!$D$4)</f>
        <v>2</v>
      </c>
      <c r="C1081" s="13">
        <f>COUNTIFS($F$3:F1081,'تقرير منتج تام'!$E$4)</f>
        <v>10</v>
      </c>
      <c r="D1081" s="37"/>
      <c r="E1081" s="38"/>
      <c r="F1081" s="37"/>
      <c r="G1081" s="39"/>
      <c r="H1081" s="40"/>
      <c r="I1081" s="107" t="str">
        <f>IF(G1081="","",_xlfn.IFNA(VLOOKUP(G1081,'سجل المشتريات'!F:N,8,0),"غير مسجلة في المشتريات"))</f>
        <v/>
      </c>
      <c r="J1081" s="26" t="str">
        <f>_xlfn.IFNA(VLOOKUP(F1081,الاوردرات!$B$1:$C$600,2,0),"")</f>
        <v/>
      </c>
      <c r="K1081" s="52"/>
      <c r="M1081" s="105" t="str">
        <f>IF(G1081="","",_xlfn.IFNA((VLOOKUP(G1081,help!L:M,2,0))*H1081,_xlfn.IFNA((VLOOKUP(G1081,help!P:Q,2,0))*H1081,"غير مسجلة في المشتريات")))</f>
        <v/>
      </c>
    </row>
    <row r="1082" spans="2:13" hidden="1" x14ac:dyDescent="0.25">
      <c r="B1082" s="13">
        <f>COUNTIFS($G$3:G1082,'تقرير استهلاك خامات'!$D$4)</f>
        <v>2</v>
      </c>
      <c r="C1082" s="13">
        <f>COUNTIFS($F$3:F1082,'تقرير منتج تام'!$E$4)</f>
        <v>10</v>
      </c>
      <c r="D1082" s="37"/>
      <c r="E1082" s="38"/>
      <c r="F1082" s="37"/>
      <c r="G1082" s="39"/>
      <c r="H1082" s="40"/>
      <c r="I1082" s="107" t="str">
        <f>IF(G1082="","",_xlfn.IFNA(VLOOKUP(G1082,'سجل المشتريات'!F:N,8,0),"غير مسجلة في المشتريات"))</f>
        <v/>
      </c>
      <c r="J1082" s="26" t="str">
        <f>_xlfn.IFNA(VLOOKUP(F1082,الاوردرات!$B$1:$C$600,2,0),"")</f>
        <v/>
      </c>
      <c r="K1082" s="52"/>
      <c r="M1082" s="105" t="str">
        <f>IF(G1082="","",_xlfn.IFNA((VLOOKUP(G1082,help!L:M,2,0))*H1082,_xlfn.IFNA((VLOOKUP(G1082,help!P:Q,2,0))*H1082,"غير مسجلة في المشتريات")))</f>
        <v/>
      </c>
    </row>
    <row r="1083" spans="2:13" hidden="1" x14ac:dyDescent="0.25">
      <c r="B1083" s="13">
        <f>COUNTIFS($G$3:G1083,'تقرير استهلاك خامات'!$D$4)</f>
        <v>2</v>
      </c>
      <c r="C1083" s="13">
        <f>COUNTIFS($F$3:F1083,'تقرير منتج تام'!$E$4)</f>
        <v>10</v>
      </c>
      <c r="D1083" s="37"/>
      <c r="E1083" s="38"/>
      <c r="F1083" s="37"/>
      <c r="G1083" s="39"/>
      <c r="H1083" s="40"/>
      <c r="I1083" s="107" t="str">
        <f>IF(G1083="","",_xlfn.IFNA(VLOOKUP(G1083,'سجل المشتريات'!F:N,8,0),"غير مسجلة في المشتريات"))</f>
        <v/>
      </c>
      <c r="J1083" s="26" t="str">
        <f>_xlfn.IFNA(VLOOKUP(F1083,الاوردرات!$B$1:$C$600,2,0),"")</f>
        <v/>
      </c>
      <c r="K1083" s="52"/>
      <c r="M1083" s="105" t="str">
        <f>IF(G1083="","",_xlfn.IFNA((VLOOKUP(G1083,help!L:M,2,0))*H1083,_xlfn.IFNA((VLOOKUP(G1083,help!P:Q,2,0))*H1083,"غير مسجلة في المشتريات")))</f>
        <v/>
      </c>
    </row>
    <row r="1084" spans="2:13" hidden="1" x14ac:dyDescent="0.25">
      <c r="B1084" s="13">
        <f>COUNTIFS($G$3:G1084,'تقرير استهلاك خامات'!$D$4)</f>
        <v>2</v>
      </c>
      <c r="C1084" s="13">
        <f>COUNTIFS($F$3:F1084,'تقرير منتج تام'!$E$4)</f>
        <v>10</v>
      </c>
      <c r="D1084" s="37"/>
      <c r="E1084" s="38"/>
      <c r="F1084" s="37"/>
      <c r="G1084" s="39"/>
      <c r="H1084" s="40"/>
      <c r="I1084" s="107" t="str">
        <f>IF(G1084="","",_xlfn.IFNA(VLOOKUP(G1084,'سجل المشتريات'!F:N,8,0),"غير مسجلة في المشتريات"))</f>
        <v/>
      </c>
      <c r="J1084" s="26" t="str">
        <f>_xlfn.IFNA(VLOOKUP(F1084,الاوردرات!$B$1:$C$600,2,0),"")</f>
        <v/>
      </c>
      <c r="K1084" s="52"/>
      <c r="M1084" s="105" t="str">
        <f>IF(G1084="","",_xlfn.IFNA((VLOOKUP(G1084,help!L:M,2,0))*H1084,_xlfn.IFNA((VLOOKUP(G1084,help!P:Q,2,0))*H1084,"غير مسجلة في المشتريات")))</f>
        <v/>
      </c>
    </row>
    <row r="1085" spans="2:13" hidden="1" x14ac:dyDescent="0.25">
      <c r="B1085" s="13">
        <f>COUNTIFS($G$3:G1085,'تقرير استهلاك خامات'!$D$4)</f>
        <v>2</v>
      </c>
      <c r="C1085" s="13">
        <f>COUNTIFS($F$3:F1085,'تقرير منتج تام'!$E$4)</f>
        <v>10</v>
      </c>
      <c r="D1085" s="37"/>
      <c r="E1085" s="38"/>
      <c r="F1085" s="37"/>
      <c r="G1085" s="39"/>
      <c r="H1085" s="40"/>
      <c r="I1085" s="107" t="str">
        <f>IF(G1085="","",_xlfn.IFNA(VLOOKUP(G1085,'سجل المشتريات'!F:N,8,0),"غير مسجلة في المشتريات"))</f>
        <v/>
      </c>
      <c r="J1085" s="26" t="str">
        <f>_xlfn.IFNA(VLOOKUP(F1085,الاوردرات!$B$1:$C$600,2,0),"")</f>
        <v/>
      </c>
      <c r="K1085" s="52"/>
      <c r="M1085" s="105" t="str">
        <f>IF(G1085="","",_xlfn.IFNA((VLOOKUP(G1085,help!L:M,2,0))*H1085,_xlfn.IFNA((VLOOKUP(G1085,help!P:Q,2,0))*H1085,"غير مسجلة في المشتريات")))</f>
        <v/>
      </c>
    </row>
    <row r="1086" spans="2:13" hidden="1" x14ac:dyDescent="0.25">
      <c r="B1086" s="13">
        <f>COUNTIFS($G$3:G1086,'تقرير استهلاك خامات'!$D$4)</f>
        <v>2</v>
      </c>
      <c r="C1086" s="13">
        <f>COUNTIFS($F$3:F1086,'تقرير منتج تام'!$E$4)</f>
        <v>10</v>
      </c>
      <c r="D1086" s="37"/>
      <c r="E1086" s="38"/>
      <c r="F1086" s="37"/>
      <c r="G1086" s="39"/>
      <c r="H1086" s="40"/>
      <c r="I1086" s="107" t="str">
        <f>IF(G1086="","",_xlfn.IFNA(VLOOKUP(G1086,'سجل المشتريات'!F:N,8,0),"غير مسجلة في المشتريات"))</f>
        <v/>
      </c>
      <c r="J1086" s="26" t="str">
        <f>_xlfn.IFNA(VLOOKUP(F1086,الاوردرات!$B$1:$C$600,2,0),"")</f>
        <v/>
      </c>
      <c r="K1086" s="52"/>
      <c r="M1086" s="105" t="str">
        <f>IF(G1086="","",_xlfn.IFNA((VLOOKUP(G1086,help!L:M,2,0))*H1086,_xlfn.IFNA((VLOOKUP(G1086,help!P:Q,2,0))*H1086,"غير مسجلة في المشتريات")))</f>
        <v/>
      </c>
    </row>
    <row r="1087" spans="2:13" hidden="1" x14ac:dyDescent="0.25">
      <c r="B1087" s="13">
        <f>COUNTIFS($G$3:G1087,'تقرير استهلاك خامات'!$D$4)</f>
        <v>2</v>
      </c>
      <c r="C1087" s="13">
        <f>COUNTIFS($F$3:F1087,'تقرير منتج تام'!$E$4)</f>
        <v>10</v>
      </c>
      <c r="D1087" s="37"/>
      <c r="E1087" s="38"/>
      <c r="F1087" s="37"/>
      <c r="G1087" s="39"/>
      <c r="H1087" s="40"/>
      <c r="I1087" s="107" t="str">
        <f>IF(G1087="","",_xlfn.IFNA(VLOOKUP(G1087,'سجل المشتريات'!F:N,8,0),"غير مسجلة في المشتريات"))</f>
        <v/>
      </c>
      <c r="J1087" s="26" t="str">
        <f>_xlfn.IFNA(VLOOKUP(F1087,الاوردرات!$B$1:$C$600,2,0),"")</f>
        <v/>
      </c>
      <c r="K1087" s="52"/>
      <c r="M1087" s="105" t="str">
        <f>IF(G1087="","",_xlfn.IFNA((VLOOKUP(G1087,help!L:M,2,0))*H1087,_xlfn.IFNA((VLOOKUP(G1087,help!P:Q,2,0))*H1087,"غير مسجلة في المشتريات")))</f>
        <v/>
      </c>
    </row>
    <row r="1088" spans="2:13" hidden="1" x14ac:dyDescent="0.25">
      <c r="B1088" s="13">
        <f>COUNTIFS($G$3:G1088,'تقرير استهلاك خامات'!$D$4)</f>
        <v>2</v>
      </c>
      <c r="C1088" s="13">
        <f>COUNTIFS($F$3:F1088,'تقرير منتج تام'!$E$4)</f>
        <v>10</v>
      </c>
      <c r="D1088" s="37"/>
      <c r="E1088" s="38"/>
      <c r="F1088" s="37"/>
      <c r="G1088" s="39"/>
      <c r="H1088" s="40"/>
      <c r="I1088" s="107" t="str">
        <f>IF(G1088="","",_xlfn.IFNA(VLOOKUP(G1088,'سجل المشتريات'!F:N,8,0),"غير مسجلة في المشتريات"))</f>
        <v/>
      </c>
      <c r="J1088" s="26" t="str">
        <f>_xlfn.IFNA(VLOOKUP(F1088,الاوردرات!$B$1:$C$600,2,0),"")</f>
        <v/>
      </c>
      <c r="K1088" s="52"/>
      <c r="M1088" s="105" t="str">
        <f>IF(G1088="","",_xlfn.IFNA((VLOOKUP(G1088,help!L:M,2,0))*H1088,_xlfn.IFNA((VLOOKUP(G1088,help!P:Q,2,0))*H1088,"غير مسجلة في المشتريات")))</f>
        <v/>
      </c>
    </row>
    <row r="1089" spans="2:13" hidden="1" x14ac:dyDescent="0.25">
      <c r="B1089" s="13">
        <f>COUNTIFS($G$3:G1089,'تقرير استهلاك خامات'!$D$4)</f>
        <v>2</v>
      </c>
      <c r="C1089" s="13">
        <f>COUNTIFS($F$3:F1089,'تقرير منتج تام'!$E$4)</f>
        <v>10</v>
      </c>
      <c r="D1089" s="37"/>
      <c r="E1089" s="38"/>
      <c r="F1089" s="37"/>
      <c r="G1089" s="39"/>
      <c r="H1089" s="40"/>
      <c r="I1089" s="107" t="str">
        <f>IF(G1089="","",_xlfn.IFNA(VLOOKUP(G1089,'سجل المشتريات'!F:N,8,0),"غير مسجلة في المشتريات"))</f>
        <v/>
      </c>
      <c r="J1089" s="26" t="str">
        <f>_xlfn.IFNA(VLOOKUP(F1089,الاوردرات!$B$1:$C$600,2,0),"")</f>
        <v/>
      </c>
      <c r="K1089" s="52"/>
      <c r="M1089" s="105" t="str">
        <f>IF(G1089="","",_xlfn.IFNA((VLOOKUP(G1089,help!L:M,2,0))*H1089,_xlfn.IFNA((VLOOKUP(G1089,help!P:Q,2,0))*H1089,"غير مسجلة في المشتريات")))</f>
        <v/>
      </c>
    </row>
    <row r="1090" spans="2:13" hidden="1" x14ac:dyDescent="0.25">
      <c r="B1090" s="13">
        <f>COUNTIFS($G$3:G1090,'تقرير استهلاك خامات'!$D$4)</f>
        <v>2</v>
      </c>
      <c r="C1090" s="13">
        <f>COUNTIFS($F$3:F1090,'تقرير منتج تام'!$E$4)</f>
        <v>10</v>
      </c>
      <c r="D1090" s="37"/>
      <c r="E1090" s="38"/>
      <c r="F1090" s="37"/>
      <c r="G1090" s="39"/>
      <c r="H1090" s="40"/>
      <c r="I1090" s="107" t="str">
        <f>IF(G1090="","",_xlfn.IFNA(VLOOKUP(G1090,'سجل المشتريات'!F:N,8,0),"غير مسجلة في المشتريات"))</f>
        <v/>
      </c>
      <c r="J1090" s="26" t="str">
        <f>_xlfn.IFNA(VLOOKUP(F1090,الاوردرات!$B$1:$C$600,2,0),"")</f>
        <v/>
      </c>
      <c r="K1090" s="52"/>
      <c r="M1090" s="105" t="str">
        <f>IF(G1090="","",_xlfn.IFNA((VLOOKUP(G1090,help!L:M,2,0))*H1090,_xlfn.IFNA((VLOOKUP(G1090,help!P:Q,2,0))*H1090,"غير مسجلة في المشتريات")))</f>
        <v/>
      </c>
    </row>
    <row r="1091" spans="2:13" hidden="1" x14ac:dyDescent="0.25">
      <c r="B1091" s="13">
        <f>COUNTIFS($G$3:G1091,'تقرير استهلاك خامات'!$D$4)</f>
        <v>2</v>
      </c>
      <c r="C1091" s="13">
        <f>COUNTIFS($F$3:F1091,'تقرير منتج تام'!$E$4)</f>
        <v>10</v>
      </c>
      <c r="D1091" s="37"/>
      <c r="E1091" s="38"/>
      <c r="F1091" s="37"/>
      <c r="G1091" s="39"/>
      <c r="H1091" s="40"/>
      <c r="I1091" s="107" t="str">
        <f>IF(G1091="","",_xlfn.IFNA(VLOOKUP(G1091,'سجل المشتريات'!F:N,8,0),"غير مسجلة في المشتريات"))</f>
        <v/>
      </c>
      <c r="J1091" s="26" t="str">
        <f>_xlfn.IFNA(VLOOKUP(F1091,الاوردرات!$B$1:$C$600,2,0),"")</f>
        <v/>
      </c>
      <c r="K1091" s="52"/>
      <c r="M1091" s="105" t="str">
        <f>IF(G1091="","",_xlfn.IFNA((VLOOKUP(G1091,help!L:M,2,0))*H1091,_xlfn.IFNA((VLOOKUP(G1091,help!P:Q,2,0))*H1091,"غير مسجلة في المشتريات")))</f>
        <v/>
      </c>
    </row>
    <row r="1092" spans="2:13" hidden="1" x14ac:dyDescent="0.25">
      <c r="B1092" s="13">
        <f>COUNTIFS($G$3:G1092,'تقرير استهلاك خامات'!$D$4)</f>
        <v>2</v>
      </c>
      <c r="C1092" s="13">
        <f>COUNTIFS($F$3:F1092,'تقرير منتج تام'!$E$4)</f>
        <v>10</v>
      </c>
      <c r="D1092" s="37"/>
      <c r="E1092" s="38"/>
      <c r="F1092" s="37"/>
      <c r="G1092" s="39"/>
      <c r="H1092" s="40"/>
      <c r="I1092" s="107" t="str">
        <f>IF(G1092="","",_xlfn.IFNA(VLOOKUP(G1092,'سجل المشتريات'!F:N,8,0),"غير مسجلة في المشتريات"))</f>
        <v/>
      </c>
      <c r="J1092" s="26" t="str">
        <f>_xlfn.IFNA(VLOOKUP(F1092,الاوردرات!$B$1:$C$600,2,0),"")</f>
        <v/>
      </c>
      <c r="K1092" s="52"/>
      <c r="M1092" s="105" t="str">
        <f>IF(G1092="","",_xlfn.IFNA((VLOOKUP(G1092,help!L:M,2,0))*H1092,_xlfn.IFNA((VLOOKUP(G1092,help!P:Q,2,0))*H1092,"غير مسجلة في المشتريات")))</f>
        <v/>
      </c>
    </row>
    <row r="1093" spans="2:13" hidden="1" x14ac:dyDescent="0.25">
      <c r="B1093" s="13">
        <f>COUNTIFS($G$3:G1093,'تقرير استهلاك خامات'!$D$4)</f>
        <v>2</v>
      </c>
      <c r="C1093" s="13">
        <f>COUNTIFS($F$3:F1093,'تقرير منتج تام'!$E$4)</f>
        <v>10</v>
      </c>
      <c r="D1093" s="37"/>
      <c r="E1093" s="38"/>
      <c r="F1093" s="37"/>
      <c r="G1093" s="39"/>
      <c r="H1093" s="40"/>
      <c r="I1093" s="107" t="str">
        <f>IF(G1093="","",_xlfn.IFNA(VLOOKUP(G1093,'سجل المشتريات'!F:N,8,0),"غير مسجلة في المشتريات"))</f>
        <v/>
      </c>
      <c r="J1093" s="26" t="str">
        <f>_xlfn.IFNA(VLOOKUP(F1093,الاوردرات!$B$1:$C$600,2,0),"")</f>
        <v/>
      </c>
      <c r="K1093" s="52"/>
      <c r="M1093" s="105" t="str">
        <f>IF(G1093="","",_xlfn.IFNA((VLOOKUP(G1093,help!L:M,2,0))*H1093,_xlfn.IFNA((VLOOKUP(G1093,help!P:Q,2,0))*H1093,"غير مسجلة في المشتريات")))</f>
        <v/>
      </c>
    </row>
    <row r="1094" spans="2:13" hidden="1" x14ac:dyDescent="0.25">
      <c r="B1094" s="13">
        <f>COUNTIFS($G$3:G1094,'تقرير استهلاك خامات'!$D$4)</f>
        <v>2</v>
      </c>
      <c r="C1094" s="13">
        <f>COUNTIFS($F$3:F1094,'تقرير منتج تام'!$E$4)</f>
        <v>10</v>
      </c>
      <c r="D1094" s="37"/>
      <c r="E1094" s="38"/>
      <c r="F1094" s="37"/>
      <c r="G1094" s="39"/>
      <c r="H1094" s="40"/>
      <c r="I1094" s="107" t="str">
        <f>IF(G1094="","",_xlfn.IFNA(VLOOKUP(G1094,'سجل المشتريات'!F:N,8,0),"غير مسجلة في المشتريات"))</f>
        <v/>
      </c>
      <c r="J1094" s="26" t="str">
        <f>_xlfn.IFNA(VLOOKUP(F1094,الاوردرات!$B$1:$C$600,2,0),"")</f>
        <v/>
      </c>
      <c r="K1094" s="52"/>
      <c r="M1094" s="105" t="str">
        <f>IF(G1094="","",_xlfn.IFNA((VLOOKUP(G1094,help!L:M,2,0))*H1094,_xlfn.IFNA((VLOOKUP(G1094,help!P:Q,2,0))*H1094,"غير مسجلة في المشتريات")))</f>
        <v/>
      </c>
    </row>
    <row r="1095" spans="2:13" hidden="1" x14ac:dyDescent="0.25">
      <c r="B1095" s="13">
        <f>COUNTIFS($G$3:G1095,'تقرير استهلاك خامات'!$D$4)</f>
        <v>2</v>
      </c>
      <c r="C1095" s="13">
        <f>COUNTIFS($F$3:F1095,'تقرير منتج تام'!$E$4)</f>
        <v>10</v>
      </c>
      <c r="D1095" s="37"/>
      <c r="E1095" s="38"/>
      <c r="F1095" s="37"/>
      <c r="G1095" s="39"/>
      <c r="H1095" s="40"/>
      <c r="I1095" s="107" t="str">
        <f>IF(G1095="","",_xlfn.IFNA(VLOOKUP(G1095,'سجل المشتريات'!F:N,8,0),"غير مسجلة في المشتريات"))</f>
        <v/>
      </c>
      <c r="J1095" s="26" t="str">
        <f>_xlfn.IFNA(VLOOKUP(F1095,الاوردرات!$B$1:$C$600,2,0),"")</f>
        <v/>
      </c>
      <c r="K1095" s="52"/>
      <c r="M1095" s="105" t="str">
        <f>IF(G1095="","",_xlfn.IFNA((VLOOKUP(G1095,help!L:M,2,0))*H1095,_xlfn.IFNA((VLOOKUP(G1095,help!P:Q,2,0))*H1095,"غير مسجلة في المشتريات")))</f>
        <v/>
      </c>
    </row>
    <row r="1096" spans="2:13" hidden="1" x14ac:dyDescent="0.25">
      <c r="B1096" s="13">
        <f>COUNTIFS($G$3:G1096,'تقرير استهلاك خامات'!$D$4)</f>
        <v>2</v>
      </c>
      <c r="C1096" s="13">
        <f>COUNTIFS($F$3:F1096,'تقرير منتج تام'!$E$4)</f>
        <v>10</v>
      </c>
      <c r="D1096" s="37"/>
      <c r="E1096" s="38"/>
      <c r="F1096" s="37"/>
      <c r="G1096" s="39"/>
      <c r="H1096" s="40"/>
      <c r="I1096" s="107" t="str">
        <f>IF(G1096="","",_xlfn.IFNA(VLOOKUP(G1096,'سجل المشتريات'!F:N,8,0),"غير مسجلة في المشتريات"))</f>
        <v/>
      </c>
      <c r="J1096" s="26" t="str">
        <f>_xlfn.IFNA(VLOOKUP(F1096,الاوردرات!$B$1:$C$600,2,0),"")</f>
        <v/>
      </c>
      <c r="K1096" s="52"/>
      <c r="M1096" s="105" t="str">
        <f>IF(G1096="","",_xlfn.IFNA((VLOOKUP(G1096,help!L:M,2,0))*H1096,_xlfn.IFNA((VLOOKUP(G1096,help!P:Q,2,0))*H1096,"غير مسجلة في المشتريات")))</f>
        <v/>
      </c>
    </row>
    <row r="1097" spans="2:13" hidden="1" x14ac:dyDescent="0.25">
      <c r="B1097" s="13">
        <f>COUNTIFS($G$3:G1097,'تقرير استهلاك خامات'!$D$4)</f>
        <v>2</v>
      </c>
      <c r="C1097" s="13">
        <f>COUNTIFS($F$3:F1097,'تقرير منتج تام'!$E$4)</f>
        <v>10</v>
      </c>
      <c r="D1097" s="37"/>
      <c r="E1097" s="38"/>
      <c r="F1097" s="37"/>
      <c r="G1097" s="39"/>
      <c r="H1097" s="40"/>
      <c r="I1097" s="107" t="str">
        <f>IF(G1097="","",_xlfn.IFNA(VLOOKUP(G1097,'سجل المشتريات'!F:N,8,0),"غير مسجلة في المشتريات"))</f>
        <v/>
      </c>
      <c r="J1097" s="26" t="str">
        <f>_xlfn.IFNA(VLOOKUP(F1097,الاوردرات!$B$1:$C$600,2,0),"")</f>
        <v/>
      </c>
      <c r="K1097" s="52"/>
      <c r="M1097" s="105" t="str">
        <f>IF(G1097="","",_xlfn.IFNA((VLOOKUP(G1097,help!L:M,2,0))*H1097,_xlfn.IFNA((VLOOKUP(G1097,help!P:Q,2,0))*H1097,"غير مسجلة في المشتريات")))</f>
        <v/>
      </c>
    </row>
    <row r="1098" spans="2:13" hidden="1" x14ac:dyDescent="0.25">
      <c r="B1098" s="13">
        <f>COUNTIFS($G$3:G1098,'تقرير استهلاك خامات'!$D$4)</f>
        <v>2</v>
      </c>
      <c r="C1098" s="13">
        <f>COUNTIFS($F$3:F1098,'تقرير منتج تام'!$E$4)</f>
        <v>10</v>
      </c>
      <c r="D1098" s="37"/>
      <c r="E1098" s="38"/>
      <c r="F1098" s="37"/>
      <c r="G1098" s="39"/>
      <c r="H1098" s="40"/>
      <c r="I1098" s="107" t="str">
        <f>IF(G1098="","",_xlfn.IFNA(VLOOKUP(G1098,'سجل المشتريات'!F:N,8,0),"غير مسجلة في المشتريات"))</f>
        <v/>
      </c>
      <c r="J1098" s="26" t="str">
        <f>_xlfn.IFNA(VLOOKUP(F1098,الاوردرات!$B$1:$C$600,2,0),"")</f>
        <v/>
      </c>
      <c r="K1098" s="52"/>
      <c r="M1098" s="105" t="str">
        <f>IF(G1098="","",_xlfn.IFNA((VLOOKUP(G1098,help!L:M,2,0))*H1098,_xlfn.IFNA((VLOOKUP(G1098,help!P:Q,2,0))*H1098,"غير مسجلة في المشتريات")))</f>
        <v/>
      </c>
    </row>
    <row r="1099" spans="2:13" hidden="1" x14ac:dyDescent="0.25">
      <c r="B1099" s="13">
        <f>COUNTIFS($G$3:G1099,'تقرير استهلاك خامات'!$D$4)</f>
        <v>2</v>
      </c>
      <c r="C1099" s="13">
        <f>COUNTIFS($F$3:F1099,'تقرير منتج تام'!$E$4)</f>
        <v>10</v>
      </c>
      <c r="D1099" s="37"/>
      <c r="E1099" s="38"/>
      <c r="F1099" s="37"/>
      <c r="G1099" s="39"/>
      <c r="H1099" s="40"/>
      <c r="I1099" s="107" t="str">
        <f>IF(G1099="","",_xlfn.IFNA(VLOOKUP(G1099,'سجل المشتريات'!F:N,8,0),"غير مسجلة في المشتريات"))</f>
        <v/>
      </c>
      <c r="J1099" s="26" t="str">
        <f>_xlfn.IFNA(VLOOKUP(F1099,الاوردرات!$B$1:$C$600,2,0),"")</f>
        <v/>
      </c>
      <c r="K1099" s="52"/>
      <c r="M1099" s="105" t="str">
        <f>IF(G1099="","",_xlfn.IFNA((VLOOKUP(G1099,help!L:M,2,0))*H1099,_xlfn.IFNA((VLOOKUP(G1099,help!P:Q,2,0))*H1099,"غير مسجلة في المشتريات")))</f>
        <v/>
      </c>
    </row>
    <row r="1100" spans="2:13" hidden="1" x14ac:dyDescent="0.25">
      <c r="B1100" s="13">
        <f>COUNTIFS($G$3:G1100,'تقرير استهلاك خامات'!$D$4)</f>
        <v>2</v>
      </c>
      <c r="C1100" s="13">
        <f>COUNTIFS($F$3:F1100,'تقرير منتج تام'!$E$4)</f>
        <v>10</v>
      </c>
      <c r="D1100" s="37"/>
      <c r="E1100" s="38"/>
      <c r="F1100" s="37"/>
      <c r="G1100" s="39"/>
      <c r="H1100" s="40"/>
      <c r="I1100" s="107" t="str">
        <f>IF(G1100="","",_xlfn.IFNA(VLOOKUP(G1100,'سجل المشتريات'!F:N,8,0),"غير مسجلة في المشتريات"))</f>
        <v/>
      </c>
      <c r="J1100" s="26" t="str">
        <f>_xlfn.IFNA(VLOOKUP(F1100,الاوردرات!$B$1:$C$600,2,0),"")</f>
        <v/>
      </c>
      <c r="K1100" s="52"/>
      <c r="M1100" s="105" t="str">
        <f>IF(G1100="","",_xlfn.IFNA((VLOOKUP(G1100,help!L:M,2,0))*H1100,_xlfn.IFNA((VLOOKUP(G1100,help!P:Q,2,0))*H1100,"غير مسجلة في المشتريات")))</f>
        <v/>
      </c>
    </row>
    <row r="1101" spans="2:13" hidden="1" x14ac:dyDescent="0.25">
      <c r="B1101" s="13">
        <f>COUNTIFS($G$3:G1101,'تقرير استهلاك خامات'!$D$4)</f>
        <v>2</v>
      </c>
      <c r="C1101" s="13">
        <f>COUNTIFS($F$3:F1101,'تقرير منتج تام'!$E$4)</f>
        <v>10</v>
      </c>
      <c r="D1101" s="37"/>
      <c r="E1101" s="38"/>
      <c r="F1101" s="37"/>
      <c r="G1101" s="39"/>
      <c r="H1101" s="40"/>
      <c r="I1101" s="107" t="str">
        <f>IF(G1101="","",_xlfn.IFNA(VLOOKUP(G1101,'سجل المشتريات'!F:N,8,0),"غير مسجلة في المشتريات"))</f>
        <v/>
      </c>
      <c r="J1101" s="26" t="str">
        <f>_xlfn.IFNA(VLOOKUP(F1101,الاوردرات!$B$1:$C$600,2,0),"")</f>
        <v/>
      </c>
      <c r="K1101" s="52"/>
      <c r="M1101" s="105" t="str">
        <f>IF(G1101="","",_xlfn.IFNA((VLOOKUP(G1101,help!L:M,2,0))*H1101,_xlfn.IFNA((VLOOKUP(G1101,help!P:Q,2,0))*H1101,"غير مسجلة في المشتريات")))</f>
        <v/>
      </c>
    </row>
    <row r="1102" spans="2:13" hidden="1" x14ac:dyDescent="0.25">
      <c r="B1102" s="13">
        <f>COUNTIFS($G$3:G1102,'تقرير استهلاك خامات'!$D$4)</f>
        <v>2</v>
      </c>
      <c r="C1102" s="13">
        <f>COUNTIFS($F$3:F1102,'تقرير منتج تام'!$E$4)</f>
        <v>10</v>
      </c>
      <c r="D1102" s="37"/>
      <c r="E1102" s="38"/>
      <c r="F1102" s="37"/>
      <c r="G1102" s="39"/>
      <c r="H1102" s="40"/>
      <c r="I1102" s="107" t="str">
        <f>IF(G1102="","",_xlfn.IFNA(VLOOKUP(G1102,'سجل المشتريات'!F:N,8,0),"غير مسجلة في المشتريات"))</f>
        <v/>
      </c>
      <c r="J1102" s="26" t="str">
        <f>_xlfn.IFNA(VLOOKUP(F1102,الاوردرات!$B$1:$C$600,2,0),"")</f>
        <v/>
      </c>
      <c r="K1102" s="52"/>
      <c r="M1102" s="105" t="str">
        <f>IF(G1102="","",_xlfn.IFNA((VLOOKUP(G1102,help!L:M,2,0))*H1102,_xlfn.IFNA((VLOOKUP(G1102,help!P:Q,2,0))*H1102,"غير مسجلة في المشتريات")))</f>
        <v/>
      </c>
    </row>
    <row r="1103" spans="2:13" hidden="1" x14ac:dyDescent="0.25">
      <c r="B1103" s="13">
        <f>COUNTIFS($G$3:G1103,'تقرير استهلاك خامات'!$D$4)</f>
        <v>2</v>
      </c>
      <c r="C1103" s="13">
        <f>COUNTIFS($F$3:F1103,'تقرير منتج تام'!$E$4)</f>
        <v>10</v>
      </c>
      <c r="D1103" s="37"/>
      <c r="E1103" s="38"/>
      <c r="F1103" s="37"/>
      <c r="G1103" s="39"/>
      <c r="H1103" s="40"/>
      <c r="I1103" s="107" t="str">
        <f>IF(G1103="","",_xlfn.IFNA(VLOOKUP(G1103,'سجل المشتريات'!F:N,8,0),"غير مسجلة في المشتريات"))</f>
        <v/>
      </c>
      <c r="J1103" s="26" t="str">
        <f>_xlfn.IFNA(VLOOKUP(F1103,الاوردرات!$B$1:$C$600,2,0),"")</f>
        <v/>
      </c>
      <c r="K1103" s="52"/>
      <c r="M1103" s="105" t="str">
        <f>IF(G1103="","",_xlfn.IFNA((VLOOKUP(G1103,help!L:M,2,0))*H1103,_xlfn.IFNA((VLOOKUP(G1103,help!P:Q,2,0))*H1103,"غير مسجلة في المشتريات")))</f>
        <v/>
      </c>
    </row>
    <row r="1104" spans="2:13" hidden="1" x14ac:dyDescent="0.25">
      <c r="B1104" s="13">
        <f>COUNTIFS($G$3:G1104,'تقرير استهلاك خامات'!$D$4)</f>
        <v>2</v>
      </c>
      <c r="C1104" s="13">
        <f>COUNTIFS($F$3:F1104,'تقرير منتج تام'!$E$4)</f>
        <v>10</v>
      </c>
      <c r="D1104" s="37"/>
      <c r="E1104" s="38"/>
      <c r="F1104" s="37"/>
      <c r="G1104" s="39"/>
      <c r="H1104" s="40"/>
      <c r="I1104" s="107" t="str">
        <f>IF(G1104="","",_xlfn.IFNA(VLOOKUP(G1104,'سجل المشتريات'!F:N,8,0),"غير مسجلة في المشتريات"))</f>
        <v/>
      </c>
      <c r="J1104" s="26" t="str">
        <f>_xlfn.IFNA(VLOOKUP(F1104,الاوردرات!$B$1:$C$600,2,0),"")</f>
        <v/>
      </c>
      <c r="K1104" s="52"/>
      <c r="M1104" s="105" t="str">
        <f>IF(G1104="","",_xlfn.IFNA((VLOOKUP(G1104,help!L:M,2,0))*H1104,_xlfn.IFNA((VLOOKUP(G1104,help!P:Q,2,0))*H1104,"غير مسجلة في المشتريات")))</f>
        <v/>
      </c>
    </row>
    <row r="1105" spans="2:13" hidden="1" x14ac:dyDescent="0.25">
      <c r="B1105" s="13">
        <f>COUNTIFS($G$3:G1105,'تقرير استهلاك خامات'!$D$4)</f>
        <v>2</v>
      </c>
      <c r="C1105" s="13">
        <f>COUNTIFS($F$3:F1105,'تقرير منتج تام'!$E$4)</f>
        <v>10</v>
      </c>
      <c r="D1105" s="37"/>
      <c r="E1105" s="38"/>
      <c r="F1105" s="37"/>
      <c r="G1105" s="39"/>
      <c r="H1105" s="40"/>
      <c r="I1105" s="107" t="str">
        <f>IF(G1105="","",_xlfn.IFNA(VLOOKUP(G1105,'سجل المشتريات'!F:N,8,0),"غير مسجلة في المشتريات"))</f>
        <v/>
      </c>
      <c r="J1105" s="26" t="str">
        <f>_xlfn.IFNA(VLOOKUP(F1105,الاوردرات!$B$1:$C$600,2,0),"")</f>
        <v/>
      </c>
      <c r="K1105" s="52"/>
      <c r="M1105" s="105" t="str">
        <f>IF(G1105="","",_xlfn.IFNA((VLOOKUP(G1105,help!L:M,2,0))*H1105,_xlfn.IFNA((VLOOKUP(G1105,help!P:Q,2,0))*H1105,"غير مسجلة في المشتريات")))</f>
        <v/>
      </c>
    </row>
    <row r="1106" spans="2:13" hidden="1" x14ac:dyDescent="0.25">
      <c r="B1106" s="13">
        <f>COUNTIFS($G$3:G1106,'تقرير استهلاك خامات'!$D$4)</f>
        <v>2</v>
      </c>
      <c r="C1106" s="13">
        <f>COUNTIFS($F$3:F1106,'تقرير منتج تام'!$E$4)</f>
        <v>10</v>
      </c>
      <c r="D1106" s="37"/>
      <c r="E1106" s="38"/>
      <c r="F1106" s="37"/>
      <c r="G1106" s="39"/>
      <c r="H1106" s="40"/>
      <c r="I1106" s="107" t="str">
        <f>IF(G1106="","",_xlfn.IFNA(VLOOKUP(G1106,'سجل المشتريات'!F:N,8,0),"غير مسجلة في المشتريات"))</f>
        <v/>
      </c>
      <c r="J1106" s="26" t="str">
        <f>_xlfn.IFNA(VLOOKUP(F1106,الاوردرات!$B$1:$C$600,2,0),"")</f>
        <v/>
      </c>
      <c r="K1106" s="52"/>
      <c r="M1106" s="105" t="str">
        <f>IF(G1106="","",_xlfn.IFNA((VLOOKUP(G1106,help!L:M,2,0))*H1106,_xlfn.IFNA((VLOOKUP(G1106,help!P:Q,2,0))*H1106,"غير مسجلة في المشتريات")))</f>
        <v/>
      </c>
    </row>
    <row r="1107" spans="2:13" hidden="1" x14ac:dyDescent="0.25">
      <c r="B1107" s="13">
        <f>COUNTIFS($G$3:G1107,'تقرير استهلاك خامات'!$D$4)</f>
        <v>2</v>
      </c>
      <c r="C1107" s="13">
        <f>COUNTIFS($F$3:F1107,'تقرير منتج تام'!$E$4)</f>
        <v>10</v>
      </c>
      <c r="D1107" s="37"/>
      <c r="E1107" s="38"/>
      <c r="F1107" s="37"/>
      <c r="G1107" s="39"/>
      <c r="H1107" s="40"/>
      <c r="I1107" s="107" t="str">
        <f>IF(G1107="","",_xlfn.IFNA(VLOOKUP(G1107,'سجل المشتريات'!F:N,8,0),"غير مسجلة في المشتريات"))</f>
        <v/>
      </c>
      <c r="J1107" s="26" t="str">
        <f>_xlfn.IFNA(VLOOKUP(F1107,الاوردرات!$B$1:$C$600,2,0),"")</f>
        <v/>
      </c>
      <c r="K1107" s="52"/>
      <c r="M1107" s="105" t="str">
        <f>IF(G1107="","",_xlfn.IFNA((VLOOKUP(G1107,help!L:M,2,0))*H1107,_xlfn.IFNA((VLOOKUP(G1107,help!P:Q,2,0))*H1107,"غير مسجلة في المشتريات")))</f>
        <v/>
      </c>
    </row>
    <row r="1108" spans="2:13" hidden="1" x14ac:dyDescent="0.25">
      <c r="B1108" s="13">
        <f>COUNTIFS($G$3:G1108,'تقرير استهلاك خامات'!$D$4)</f>
        <v>2</v>
      </c>
      <c r="C1108" s="13">
        <f>COUNTIFS($F$3:F1108,'تقرير منتج تام'!$E$4)</f>
        <v>10</v>
      </c>
      <c r="D1108" s="37"/>
      <c r="E1108" s="38"/>
      <c r="F1108" s="37"/>
      <c r="G1108" s="39"/>
      <c r="H1108" s="40"/>
      <c r="I1108" s="107" t="str">
        <f>IF(G1108="","",_xlfn.IFNA(VLOOKUP(G1108,'سجل المشتريات'!F:N,8,0),"غير مسجلة في المشتريات"))</f>
        <v/>
      </c>
      <c r="J1108" s="26" t="str">
        <f>_xlfn.IFNA(VLOOKUP(F1108,الاوردرات!$B$1:$C$600,2,0),"")</f>
        <v/>
      </c>
      <c r="K1108" s="52"/>
      <c r="M1108" s="105" t="str">
        <f>IF(G1108="","",_xlfn.IFNA((VLOOKUP(G1108,help!L:M,2,0))*H1108,_xlfn.IFNA((VLOOKUP(G1108,help!P:Q,2,0))*H1108,"غير مسجلة في المشتريات")))</f>
        <v/>
      </c>
    </row>
    <row r="1109" spans="2:13" hidden="1" x14ac:dyDescent="0.25">
      <c r="B1109" s="13">
        <f>COUNTIFS($G$3:G1109,'تقرير استهلاك خامات'!$D$4)</f>
        <v>2</v>
      </c>
      <c r="C1109" s="13">
        <f>COUNTIFS($F$3:F1109,'تقرير منتج تام'!$E$4)</f>
        <v>10</v>
      </c>
      <c r="D1109" s="37"/>
      <c r="E1109" s="38"/>
      <c r="F1109" s="37"/>
      <c r="G1109" s="39"/>
      <c r="H1109" s="40"/>
      <c r="I1109" s="107" t="str">
        <f>IF(G1109="","",_xlfn.IFNA(VLOOKUP(G1109,'سجل المشتريات'!F:N,8,0),"غير مسجلة في المشتريات"))</f>
        <v/>
      </c>
      <c r="J1109" s="26" t="str">
        <f>_xlfn.IFNA(VLOOKUP(F1109,الاوردرات!$B$1:$C$600,2,0),"")</f>
        <v/>
      </c>
      <c r="K1109" s="52"/>
      <c r="M1109" s="105" t="str">
        <f>IF(G1109="","",_xlfn.IFNA((VLOOKUP(G1109,help!L:M,2,0))*H1109,_xlfn.IFNA((VLOOKUP(G1109,help!P:Q,2,0))*H1109,"غير مسجلة في المشتريات")))</f>
        <v/>
      </c>
    </row>
    <row r="1110" spans="2:13" hidden="1" x14ac:dyDescent="0.25">
      <c r="B1110" s="13">
        <f>COUNTIFS($G$3:G1110,'تقرير استهلاك خامات'!$D$4)</f>
        <v>2</v>
      </c>
      <c r="C1110" s="13">
        <f>COUNTIFS($F$3:F1110,'تقرير منتج تام'!$E$4)</f>
        <v>10</v>
      </c>
      <c r="D1110" s="37"/>
      <c r="E1110" s="38"/>
      <c r="F1110" s="37"/>
      <c r="G1110" s="39"/>
      <c r="H1110" s="40"/>
      <c r="I1110" s="107" t="str">
        <f>IF(G1110="","",_xlfn.IFNA(VLOOKUP(G1110,'سجل المشتريات'!F:N,8,0),"غير مسجلة في المشتريات"))</f>
        <v/>
      </c>
      <c r="J1110" s="26" t="str">
        <f>_xlfn.IFNA(VLOOKUP(F1110,الاوردرات!$B$1:$C$600,2,0),"")</f>
        <v/>
      </c>
      <c r="K1110" s="52"/>
      <c r="M1110" s="105" t="str">
        <f>IF(G1110="","",_xlfn.IFNA((VLOOKUP(G1110,help!L:M,2,0))*H1110,_xlfn.IFNA((VLOOKUP(G1110,help!P:Q,2,0))*H1110,"غير مسجلة في المشتريات")))</f>
        <v/>
      </c>
    </row>
    <row r="1111" spans="2:13" hidden="1" x14ac:dyDescent="0.25">
      <c r="B1111" s="13">
        <f>COUNTIFS($G$3:G1111,'تقرير استهلاك خامات'!$D$4)</f>
        <v>2</v>
      </c>
      <c r="C1111" s="13">
        <f>COUNTIFS($F$3:F1111,'تقرير منتج تام'!$E$4)</f>
        <v>10</v>
      </c>
      <c r="D1111" s="37"/>
      <c r="E1111" s="38"/>
      <c r="F1111" s="37"/>
      <c r="G1111" s="39"/>
      <c r="H1111" s="40"/>
      <c r="I1111" s="107" t="str">
        <f>IF(G1111="","",_xlfn.IFNA(VLOOKUP(G1111,'سجل المشتريات'!F:N,8,0),"غير مسجلة في المشتريات"))</f>
        <v/>
      </c>
      <c r="J1111" s="26" t="str">
        <f>_xlfn.IFNA(VLOOKUP(F1111,الاوردرات!$B$1:$C$600,2,0),"")</f>
        <v/>
      </c>
      <c r="K1111" s="52"/>
      <c r="M1111" s="105" t="str">
        <f>IF(G1111="","",_xlfn.IFNA((VLOOKUP(G1111,help!L:M,2,0))*H1111,_xlfn.IFNA((VLOOKUP(G1111,help!P:Q,2,0))*H1111,"غير مسجلة في المشتريات")))</f>
        <v/>
      </c>
    </row>
    <row r="1112" spans="2:13" hidden="1" x14ac:dyDescent="0.25">
      <c r="B1112" s="13">
        <f>COUNTIFS($G$3:G1112,'تقرير استهلاك خامات'!$D$4)</f>
        <v>2</v>
      </c>
      <c r="C1112" s="13">
        <f>COUNTIFS($F$3:F1112,'تقرير منتج تام'!$E$4)</f>
        <v>10</v>
      </c>
      <c r="D1112" s="37"/>
      <c r="E1112" s="38"/>
      <c r="F1112" s="37"/>
      <c r="G1112" s="39"/>
      <c r="H1112" s="40"/>
      <c r="I1112" s="107" t="str">
        <f>IF(G1112="","",_xlfn.IFNA(VLOOKUP(G1112,'سجل المشتريات'!F:N,8,0),"غير مسجلة في المشتريات"))</f>
        <v/>
      </c>
      <c r="J1112" s="26" t="str">
        <f>_xlfn.IFNA(VLOOKUP(F1112,الاوردرات!$B$1:$C$600,2,0),"")</f>
        <v/>
      </c>
      <c r="K1112" s="52"/>
      <c r="M1112" s="105" t="str">
        <f>IF(G1112="","",_xlfn.IFNA((VLOOKUP(G1112,help!L:M,2,0))*H1112,_xlfn.IFNA((VLOOKUP(G1112,help!P:Q,2,0))*H1112,"غير مسجلة في المشتريات")))</f>
        <v/>
      </c>
    </row>
    <row r="1113" spans="2:13" hidden="1" x14ac:dyDescent="0.25">
      <c r="B1113" s="13">
        <f>COUNTIFS($G$3:G1113,'تقرير استهلاك خامات'!$D$4)</f>
        <v>2</v>
      </c>
      <c r="C1113" s="13">
        <f>COUNTIFS($F$3:F1113,'تقرير منتج تام'!$E$4)</f>
        <v>10</v>
      </c>
      <c r="D1113" s="37"/>
      <c r="E1113" s="38"/>
      <c r="F1113" s="37"/>
      <c r="G1113" s="39"/>
      <c r="H1113" s="40"/>
      <c r="I1113" s="107" t="str">
        <f>IF(G1113="","",_xlfn.IFNA(VLOOKUP(G1113,'سجل المشتريات'!F:N,8,0),"غير مسجلة في المشتريات"))</f>
        <v/>
      </c>
      <c r="J1113" s="26" t="str">
        <f>_xlfn.IFNA(VLOOKUP(F1113,الاوردرات!$B$1:$C$600,2,0),"")</f>
        <v/>
      </c>
      <c r="K1113" s="52"/>
      <c r="M1113" s="105" t="str">
        <f>IF(G1113="","",_xlfn.IFNA((VLOOKUP(G1113,help!L:M,2,0))*H1113,_xlfn.IFNA((VLOOKUP(G1113,help!P:Q,2,0))*H1113,"غير مسجلة في المشتريات")))</f>
        <v/>
      </c>
    </row>
    <row r="1114" spans="2:13" hidden="1" x14ac:dyDescent="0.25">
      <c r="B1114" s="13">
        <f>COUNTIFS($G$3:G1114,'تقرير استهلاك خامات'!$D$4)</f>
        <v>2</v>
      </c>
      <c r="C1114" s="13">
        <f>COUNTIFS($F$3:F1114,'تقرير منتج تام'!$E$4)</f>
        <v>10</v>
      </c>
      <c r="D1114" s="37"/>
      <c r="E1114" s="38"/>
      <c r="F1114" s="37"/>
      <c r="G1114" s="39"/>
      <c r="H1114" s="40"/>
      <c r="I1114" s="107" t="str">
        <f>IF(G1114="","",_xlfn.IFNA(VLOOKUP(G1114,'سجل المشتريات'!F:N,8,0),"غير مسجلة في المشتريات"))</f>
        <v/>
      </c>
      <c r="J1114" s="26" t="str">
        <f>_xlfn.IFNA(VLOOKUP(F1114,الاوردرات!$B$1:$C$600,2,0),"")</f>
        <v/>
      </c>
      <c r="K1114" s="52"/>
      <c r="M1114" s="105" t="str">
        <f>IF(G1114="","",_xlfn.IFNA((VLOOKUP(G1114,help!L:M,2,0))*H1114,_xlfn.IFNA((VLOOKUP(G1114,help!P:Q,2,0))*H1114,"غير مسجلة في المشتريات")))</f>
        <v/>
      </c>
    </row>
    <row r="1115" spans="2:13" hidden="1" x14ac:dyDescent="0.25">
      <c r="B1115" s="13">
        <f>COUNTIFS($G$3:G1115,'تقرير استهلاك خامات'!$D$4)</f>
        <v>2</v>
      </c>
      <c r="C1115" s="13">
        <f>COUNTIFS($F$3:F1115,'تقرير منتج تام'!$E$4)</f>
        <v>10</v>
      </c>
      <c r="D1115" s="37"/>
      <c r="E1115" s="38"/>
      <c r="F1115" s="37"/>
      <c r="G1115" s="39"/>
      <c r="H1115" s="40"/>
      <c r="I1115" s="107" t="str">
        <f>IF(G1115="","",_xlfn.IFNA(VLOOKUP(G1115,'سجل المشتريات'!F:N,8,0),"غير مسجلة في المشتريات"))</f>
        <v/>
      </c>
      <c r="J1115" s="26" t="str">
        <f>_xlfn.IFNA(VLOOKUP(F1115,الاوردرات!$B$1:$C$600,2,0),"")</f>
        <v/>
      </c>
      <c r="K1115" s="52"/>
      <c r="M1115" s="105" t="str">
        <f>IF(G1115="","",_xlfn.IFNA((VLOOKUP(G1115,help!L:M,2,0))*H1115,_xlfn.IFNA((VLOOKUP(G1115,help!P:Q,2,0))*H1115,"غير مسجلة في المشتريات")))</f>
        <v/>
      </c>
    </row>
    <row r="1116" spans="2:13" hidden="1" x14ac:dyDescent="0.25">
      <c r="B1116" s="13">
        <f>COUNTIFS($G$3:G1116,'تقرير استهلاك خامات'!$D$4)</f>
        <v>2</v>
      </c>
      <c r="C1116" s="13">
        <f>COUNTIFS($F$3:F1116,'تقرير منتج تام'!$E$4)</f>
        <v>10</v>
      </c>
      <c r="D1116" s="37"/>
      <c r="E1116" s="38"/>
      <c r="F1116" s="37"/>
      <c r="G1116" s="39"/>
      <c r="H1116" s="40"/>
      <c r="I1116" s="107" t="str">
        <f>IF(G1116="","",_xlfn.IFNA(VLOOKUP(G1116,'سجل المشتريات'!F:N,8,0),"غير مسجلة في المشتريات"))</f>
        <v/>
      </c>
      <c r="J1116" s="26" t="str">
        <f>_xlfn.IFNA(VLOOKUP(F1116,الاوردرات!$B$1:$C$600,2,0),"")</f>
        <v/>
      </c>
      <c r="K1116" s="52"/>
      <c r="M1116" s="105" t="str">
        <f>IF(G1116="","",_xlfn.IFNA((VLOOKUP(G1116,help!L:M,2,0))*H1116,_xlfn.IFNA((VLOOKUP(G1116,help!P:Q,2,0))*H1116,"غير مسجلة في المشتريات")))</f>
        <v/>
      </c>
    </row>
    <row r="1117" spans="2:13" hidden="1" x14ac:dyDescent="0.25">
      <c r="B1117" s="13">
        <f>COUNTIFS($G$3:G1117,'تقرير استهلاك خامات'!$D$4)</f>
        <v>2</v>
      </c>
      <c r="C1117" s="13">
        <f>COUNTIFS($F$3:F1117,'تقرير منتج تام'!$E$4)</f>
        <v>10</v>
      </c>
      <c r="D1117" s="37"/>
      <c r="E1117" s="38"/>
      <c r="F1117" s="37"/>
      <c r="G1117" s="39"/>
      <c r="H1117" s="40"/>
      <c r="I1117" s="107" t="str">
        <f>IF(G1117="","",_xlfn.IFNA(VLOOKUP(G1117,'سجل المشتريات'!F:N,8,0),"غير مسجلة في المشتريات"))</f>
        <v/>
      </c>
      <c r="J1117" s="26" t="str">
        <f>_xlfn.IFNA(VLOOKUP(F1117,الاوردرات!$B$1:$C$600,2,0),"")</f>
        <v/>
      </c>
      <c r="K1117" s="52"/>
      <c r="M1117" s="105" t="str">
        <f>IF(G1117="","",_xlfn.IFNA((VLOOKUP(G1117,help!L:M,2,0))*H1117,_xlfn.IFNA((VLOOKUP(G1117,help!P:Q,2,0))*H1117,"غير مسجلة في المشتريات")))</f>
        <v/>
      </c>
    </row>
    <row r="1118" spans="2:13" hidden="1" x14ac:dyDescent="0.25">
      <c r="B1118" s="13">
        <f>COUNTIFS($G$3:G1118,'تقرير استهلاك خامات'!$D$4)</f>
        <v>2</v>
      </c>
      <c r="C1118" s="13">
        <f>COUNTIFS($F$3:F1118,'تقرير منتج تام'!$E$4)</f>
        <v>10</v>
      </c>
      <c r="D1118" s="37"/>
      <c r="E1118" s="38"/>
      <c r="F1118" s="37"/>
      <c r="G1118" s="39"/>
      <c r="H1118" s="40"/>
      <c r="I1118" s="107" t="str">
        <f>IF(G1118="","",_xlfn.IFNA(VLOOKUP(G1118,'سجل المشتريات'!F:N,8,0),"غير مسجلة في المشتريات"))</f>
        <v/>
      </c>
      <c r="J1118" s="26" t="str">
        <f>_xlfn.IFNA(VLOOKUP(F1118,الاوردرات!$B$1:$C$600,2,0),"")</f>
        <v/>
      </c>
      <c r="K1118" s="52"/>
      <c r="M1118" s="105" t="str">
        <f>IF(G1118="","",_xlfn.IFNA((VLOOKUP(G1118,help!L:M,2,0))*H1118,_xlfn.IFNA((VLOOKUP(G1118,help!P:Q,2,0))*H1118,"غير مسجلة في المشتريات")))</f>
        <v/>
      </c>
    </row>
    <row r="1119" spans="2:13" hidden="1" x14ac:dyDescent="0.25">
      <c r="B1119" s="13">
        <f>COUNTIFS($G$3:G1119,'تقرير استهلاك خامات'!$D$4)</f>
        <v>2</v>
      </c>
      <c r="C1119" s="13">
        <f>COUNTIFS($F$3:F1119,'تقرير منتج تام'!$E$4)</f>
        <v>10</v>
      </c>
      <c r="D1119" s="37"/>
      <c r="E1119" s="38"/>
      <c r="F1119" s="37"/>
      <c r="G1119" s="39"/>
      <c r="H1119" s="40"/>
      <c r="I1119" s="107" t="str">
        <f>IF(G1119="","",_xlfn.IFNA(VLOOKUP(G1119,'سجل المشتريات'!F:N,8,0),"غير مسجلة في المشتريات"))</f>
        <v/>
      </c>
      <c r="J1119" s="26" t="str">
        <f>_xlfn.IFNA(VLOOKUP(F1119,الاوردرات!$B$1:$C$600,2,0),"")</f>
        <v/>
      </c>
      <c r="K1119" s="52"/>
      <c r="M1119" s="105" t="str">
        <f>IF(G1119="","",_xlfn.IFNA((VLOOKUP(G1119,help!L:M,2,0))*H1119,_xlfn.IFNA((VLOOKUP(G1119,help!P:Q,2,0))*H1119,"غير مسجلة في المشتريات")))</f>
        <v/>
      </c>
    </row>
    <row r="1120" spans="2:13" hidden="1" x14ac:dyDescent="0.25">
      <c r="B1120" s="13">
        <f>COUNTIFS($G$3:G1120,'تقرير استهلاك خامات'!$D$4)</f>
        <v>2</v>
      </c>
      <c r="C1120" s="13">
        <f>COUNTIFS($F$3:F1120,'تقرير منتج تام'!$E$4)</f>
        <v>10</v>
      </c>
      <c r="D1120" s="37"/>
      <c r="E1120" s="38"/>
      <c r="F1120" s="37"/>
      <c r="G1120" s="39"/>
      <c r="H1120" s="40"/>
      <c r="I1120" s="107" t="str">
        <f>IF(G1120="","",_xlfn.IFNA(VLOOKUP(G1120,'سجل المشتريات'!F:N,8,0),"غير مسجلة في المشتريات"))</f>
        <v/>
      </c>
      <c r="J1120" s="26" t="str">
        <f>_xlfn.IFNA(VLOOKUP(F1120,الاوردرات!$B$1:$C$600,2,0),"")</f>
        <v/>
      </c>
      <c r="K1120" s="52"/>
      <c r="M1120" s="105" t="str">
        <f>IF(G1120="","",_xlfn.IFNA((VLOOKUP(G1120,help!L:M,2,0))*H1120,_xlfn.IFNA((VLOOKUP(G1120,help!P:Q,2,0))*H1120,"غير مسجلة في المشتريات")))</f>
        <v/>
      </c>
    </row>
    <row r="1121" spans="2:13" hidden="1" x14ac:dyDescent="0.25">
      <c r="B1121" s="13">
        <f>COUNTIFS($G$3:G1121,'تقرير استهلاك خامات'!$D$4)</f>
        <v>2</v>
      </c>
      <c r="C1121" s="13">
        <f>COUNTIFS($F$3:F1121,'تقرير منتج تام'!$E$4)</f>
        <v>10</v>
      </c>
      <c r="D1121" s="37"/>
      <c r="E1121" s="38"/>
      <c r="F1121" s="37"/>
      <c r="G1121" s="39"/>
      <c r="H1121" s="40"/>
      <c r="I1121" s="107" t="str">
        <f>IF(G1121="","",_xlfn.IFNA(VLOOKUP(G1121,'سجل المشتريات'!F:N,8,0),"غير مسجلة في المشتريات"))</f>
        <v/>
      </c>
      <c r="J1121" s="26" t="str">
        <f>_xlfn.IFNA(VLOOKUP(F1121,الاوردرات!$B$1:$C$600,2,0),"")</f>
        <v/>
      </c>
      <c r="K1121" s="52"/>
      <c r="M1121" s="105" t="str">
        <f>IF(G1121="","",_xlfn.IFNA((VLOOKUP(G1121,help!L:M,2,0))*H1121,_xlfn.IFNA((VLOOKUP(G1121,help!P:Q,2,0))*H1121,"غير مسجلة في المشتريات")))</f>
        <v/>
      </c>
    </row>
    <row r="1122" spans="2:13" hidden="1" x14ac:dyDescent="0.25">
      <c r="B1122" s="13">
        <f>COUNTIFS($G$3:G1122,'تقرير استهلاك خامات'!$D$4)</f>
        <v>2</v>
      </c>
      <c r="C1122" s="13">
        <f>COUNTIFS($F$3:F1122,'تقرير منتج تام'!$E$4)</f>
        <v>10</v>
      </c>
      <c r="D1122" s="37"/>
      <c r="E1122" s="38"/>
      <c r="F1122" s="37"/>
      <c r="G1122" s="39"/>
      <c r="H1122" s="40"/>
      <c r="I1122" s="107" t="str">
        <f>IF(G1122="","",_xlfn.IFNA(VLOOKUP(G1122,'سجل المشتريات'!F:N,8,0),"غير مسجلة في المشتريات"))</f>
        <v/>
      </c>
      <c r="J1122" s="26" t="str">
        <f>_xlfn.IFNA(VLOOKUP(F1122,الاوردرات!$B$1:$C$600,2,0),"")</f>
        <v/>
      </c>
      <c r="K1122" s="52"/>
      <c r="M1122" s="105" t="str">
        <f>IF(G1122="","",_xlfn.IFNA((VLOOKUP(G1122,help!L:M,2,0))*H1122,_xlfn.IFNA((VLOOKUP(G1122,help!P:Q,2,0))*H1122,"غير مسجلة في المشتريات")))</f>
        <v/>
      </c>
    </row>
    <row r="1123" spans="2:13" hidden="1" x14ac:dyDescent="0.25">
      <c r="B1123" s="13">
        <f>COUNTIFS($G$3:G1123,'تقرير استهلاك خامات'!$D$4)</f>
        <v>2</v>
      </c>
      <c r="C1123" s="13">
        <f>COUNTIFS($F$3:F1123,'تقرير منتج تام'!$E$4)</f>
        <v>10</v>
      </c>
      <c r="D1123" s="37"/>
      <c r="E1123" s="38"/>
      <c r="F1123" s="37"/>
      <c r="G1123" s="39"/>
      <c r="H1123" s="40"/>
      <c r="I1123" s="107" t="str">
        <f>IF(G1123="","",_xlfn.IFNA(VLOOKUP(G1123,'سجل المشتريات'!F:N,8,0),"غير مسجلة في المشتريات"))</f>
        <v/>
      </c>
      <c r="J1123" s="26" t="str">
        <f>_xlfn.IFNA(VLOOKUP(F1123,الاوردرات!$B$1:$C$600,2,0),"")</f>
        <v/>
      </c>
      <c r="K1123" s="52"/>
      <c r="M1123" s="105" t="str">
        <f>IF(G1123="","",_xlfn.IFNA((VLOOKUP(G1123,help!L:M,2,0))*H1123,_xlfn.IFNA((VLOOKUP(G1123,help!P:Q,2,0))*H1123,"غير مسجلة في المشتريات")))</f>
        <v/>
      </c>
    </row>
    <row r="1124" spans="2:13" hidden="1" x14ac:dyDescent="0.25">
      <c r="B1124" s="13">
        <f>COUNTIFS($G$3:G1124,'تقرير استهلاك خامات'!$D$4)</f>
        <v>2</v>
      </c>
      <c r="C1124" s="13">
        <f>COUNTIFS($F$3:F1124,'تقرير منتج تام'!$E$4)</f>
        <v>10</v>
      </c>
      <c r="D1124" s="37"/>
      <c r="E1124" s="38"/>
      <c r="F1124" s="37"/>
      <c r="G1124" s="39"/>
      <c r="H1124" s="40"/>
      <c r="I1124" s="107" t="str">
        <f>IF(G1124="","",_xlfn.IFNA(VLOOKUP(G1124,'سجل المشتريات'!F:N,8,0),"غير مسجلة في المشتريات"))</f>
        <v/>
      </c>
      <c r="J1124" s="26" t="str">
        <f>_xlfn.IFNA(VLOOKUP(F1124,الاوردرات!$B$1:$C$600,2,0),"")</f>
        <v/>
      </c>
      <c r="K1124" s="52"/>
      <c r="M1124" s="105" t="str">
        <f>IF(G1124="","",_xlfn.IFNA((VLOOKUP(G1124,help!L:M,2,0))*H1124,_xlfn.IFNA((VLOOKUP(G1124,help!P:Q,2,0))*H1124,"غير مسجلة في المشتريات")))</f>
        <v/>
      </c>
    </row>
    <row r="1125" spans="2:13" hidden="1" x14ac:dyDescent="0.25">
      <c r="B1125" s="13">
        <f>COUNTIFS($G$3:G1125,'تقرير استهلاك خامات'!$D$4)</f>
        <v>2</v>
      </c>
      <c r="C1125" s="13">
        <f>COUNTIFS($F$3:F1125,'تقرير منتج تام'!$E$4)</f>
        <v>10</v>
      </c>
      <c r="D1125" s="37"/>
      <c r="E1125" s="38"/>
      <c r="F1125" s="37"/>
      <c r="G1125" s="39"/>
      <c r="H1125" s="40"/>
      <c r="I1125" s="107" t="str">
        <f>IF(G1125="","",_xlfn.IFNA(VLOOKUP(G1125,'سجل المشتريات'!F:N,8,0),"غير مسجلة في المشتريات"))</f>
        <v/>
      </c>
      <c r="J1125" s="26" t="str">
        <f>_xlfn.IFNA(VLOOKUP(F1125,الاوردرات!$B$1:$C$600,2,0),"")</f>
        <v/>
      </c>
      <c r="K1125" s="52"/>
      <c r="M1125" s="105" t="str">
        <f>IF(G1125="","",_xlfn.IFNA((VLOOKUP(G1125,help!L:M,2,0))*H1125,_xlfn.IFNA((VLOOKUP(G1125,help!P:Q,2,0))*H1125,"غير مسجلة في المشتريات")))</f>
        <v/>
      </c>
    </row>
    <row r="1126" spans="2:13" hidden="1" x14ac:dyDescent="0.25">
      <c r="B1126" s="13">
        <f>COUNTIFS($G$3:G1126,'تقرير استهلاك خامات'!$D$4)</f>
        <v>2</v>
      </c>
      <c r="C1126" s="13">
        <f>COUNTIFS($F$3:F1126,'تقرير منتج تام'!$E$4)</f>
        <v>10</v>
      </c>
      <c r="D1126" s="37"/>
      <c r="E1126" s="38"/>
      <c r="F1126" s="37"/>
      <c r="G1126" s="39"/>
      <c r="H1126" s="40"/>
      <c r="I1126" s="107" t="str">
        <f>IF(G1126="","",_xlfn.IFNA(VLOOKUP(G1126,'سجل المشتريات'!F:N,8,0),"غير مسجلة في المشتريات"))</f>
        <v/>
      </c>
      <c r="J1126" s="26" t="str">
        <f>_xlfn.IFNA(VLOOKUP(F1126,الاوردرات!$B$1:$C$600,2,0),"")</f>
        <v/>
      </c>
      <c r="K1126" s="52"/>
      <c r="M1126" s="105" t="str">
        <f>IF(G1126="","",_xlfn.IFNA((VLOOKUP(G1126,help!L:M,2,0))*H1126,_xlfn.IFNA((VLOOKUP(G1126,help!P:Q,2,0))*H1126,"غير مسجلة في المشتريات")))</f>
        <v/>
      </c>
    </row>
    <row r="1127" spans="2:13" hidden="1" x14ac:dyDescent="0.25">
      <c r="B1127" s="13">
        <f>COUNTIFS($G$3:G1127,'تقرير استهلاك خامات'!$D$4)</f>
        <v>2</v>
      </c>
      <c r="C1127" s="13">
        <f>COUNTIFS($F$3:F1127,'تقرير منتج تام'!$E$4)</f>
        <v>10</v>
      </c>
      <c r="D1127" s="37"/>
      <c r="E1127" s="38"/>
      <c r="F1127" s="37"/>
      <c r="G1127" s="39"/>
      <c r="H1127" s="40"/>
      <c r="I1127" s="107" t="str">
        <f>IF(G1127="","",_xlfn.IFNA(VLOOKUP(G1127,'سجل المشتريات'!F:N,8,0),"غير مسجلة في المشتريات"))</f>
        <v/>
      </c>
      <c r="J1127" s="26" t="str">
        <f>_xlfn.IFNA(VLOOKUP(F1127,الاوردرات!$B$1:$C$600,2,0),"")</f>
        <v/>
      </c>
      <c r="K1127" s="52"/>
      <c r="M1127" s="105" t="str">
        <f>IF(G1127="","",_xlfn.IFNA((VLOOKUP(G1127,help!L:M,2,0))*H1127,_xlfn.IFNA((VLOOKUP(G1127,help!P:Q,2,0))*H1127,"غير مسجلة في المشتريات")))</f>
        <v/>
      </c>
    </row>
    <row r="1128" spans="2:13" hidden="1" x14ac:dyDescent="0.25">
      <c r="B1128" s="13">
        <f>COUNTIFS($G$3:G1128,'تقرير استهلاك خامات'!$D$4)</f>
        <v>2</v>
      </c>
      <c r="C1128" s="13">
        <f>COUNTIFS($F$3:F1128,'تقرير منتج تام'!$E$4)</f>
        <v>10</v>
      </c>
      <c r="D1128" s="37"/>
      <c r="E1128" s="38"/>
      <c r="F1128" s="37"/>
      <c r="G1128" s="39"/>
      <c r="H1128" s="40"/>
      <c r="I1128" s="107" t="str">
        <f>IF(G1128="","",_xlfn.IFNA(VLOOKUP(G1128,'سجل المشتريات'!F:N,8,0),"غير مسجلة في المشتريات"))</f>
        <v/>
      </c>
      <c r="J1128" s="26" t="str">
        <f>_xlfn.IFNA(VLOOKUP(F1128,الاوردرات!$B$1:$C$600,2,0),"")</f>
        <v/>
      </c>
      <c r="K1128" s="52"/>
      <c r="M1128" s="105" t="str">
        <f>IF(G1128="","",_xlfn.IFNA((VLOOKUP(G1128,help!L:M,2,0))*H1128,_xlfn.IFNA((VLOOKUP(G1128,help!P:Q,2,0))*H1128,"غير مسجلة في المشتريات")))</f>
        <v/>
      </c>
    </row>
    <row r="1129" spans="2:13" hidden="1" x14ac:dyDescent="0.25">
      <c r="B1129" s="13">
        <f>COUNTIFS($G$3:G1129,'تقرير استهلاك خامات'!$D$4)</f>
        <v>2</v>
      </c>
      <c r="C1129" s="13">
        <f>COUNTIFS($F$3:F1129,'تقرير منتج تام'!$E$4)</f>
        <v>10</v>
      </c>
      <c r="D1129" s="37"/>
      <c r="E1129" s="38"/>
      <c r="F1129" s="37"/>
      <c r="G1129" s="39"/>
      <c r="H1129" s="40"/>
      <c r="I1129" s="107" t="str">
        <f>IF(G1129="","",_xlfn.IFNA(VLOOKUP(G1129,'سجل المشتريات'!F:N,8,0),"غير مسجلة في المشتريات"))</f>
        <v/>
      </c>
      <c r="J1129" s="26" t="str">
        <f>_xlfn.IFNA(VLOOKUP(F1129,الاوردرات!$B$1:$C$600,2,0),"")</f>
        <v/>
      </c>
      <c r="K1129" s="52"/>
      <c r="M1129" s="105" t="str">
        <f>IF(G1129="","",_xlfn.IFNA((VLOOKUP(G1129,help!L:M,2,0))*H1129,_xlfn.IFNA((VLOOKUP(G1129,help!P:Q,2,0))*H1129,"غير مسجلة في المشتريات")))</f>
        <v/>
      </c>
    </row>
    <row r="1130" spans="2:13" hidden="1" x14ac:dyDescent="0.25">
      <c r="B1130" s="13">
        <f>COUNTIFS($G$3:G1130,'تقرير استهلاك خامات'!$D$4)</f>
        <v>2</v>
      </c>
      <c r="C1130" s="13">
        <f>COUNTIFS($F$3:F1130,'تقرير منتج تام'!$E$4)</f>
        <v>10</v>
      </c>
      <c r="D1130" s="37"/>
      <c r="E1130" s="38"/>
      <c r="F1130" s="37"/>
      <c r="G1130" s="39"/>
      <c r="H1130" s="40"/>
      <c r="I1130" s="107" t="str">
        <f>IF(G1130="","",_xlfn.IFNA(VLOOKUP(G1130,'سجل المشتريات'!F:N,8,0),"غير مسجلة في المشتريات"))</f>
        <v/>
      </c>
      <c r="J1130" s="26" t="str">
        <f>_xlfn.IFNA(VLOOKUP(F1130,الاوردرات!$B$1:$C$600,2,0),"")</f>
        <v/>
      </c>
      <c r="K1130" s="52"/>
      <c r="M1130" s="105" t="str">
        <f>IF(G1130="","",_xlfn.IFNA((VLOOKUP(G1130,help!L:M,2,0))*H1130,_xlfn.IFNA((VLOOKUP(G1130,help!P:Q,2,0))*H1130,"غير مسجلة في المشتريات")))</f>
        <v/>
      </c>
    </row>
    <row r="1131" spans="2:13" hidden="1" x14ac:dyDescent="0.25">
      <c r="B1131" s="13">
        <f>COUNTIFS($G$3:G1131,'تقرير استهلاك خامات'!$D$4)</f>
        <v>2</v>
      </c>
      <c r="C1131" s="13">
        <f>COUNTIFS($F$3:F1131,'تقرير منتج تام'!$E$4)</f>
        <v>10</v>
      </c>
      <c r="D1131" s="37"/>
      <c r="E1131" s="38"/>
      <c r="F1131" s="37"/>
      <c r="G1131" s="39"/>
      <c r="H1131" s="40"/>
      <c r="I1131" s="107" t="str">
        <f>IF(G1131="","",_xlfn.IFNA(VLOOKUP(G1131,'سجل المشتريات'!F:N,8,0),"غير مسجلة في المشتريات"))</f>
        <v/>
      </c>
      <c r="J1131" s="26" t="str">
        <f>_xlfn.IFNA(VLOOKUP(F1131,الاوردرات!$B$1:$C$600,2,0),"")</f>
        <v/>
      </c>
      <c r="K1131" s="52"/>
      <c r="M1131" s="105" t="str">
        <f>IF(G1131="","",_xlfn.IFNA((VLOOKUP(G1131,help!L:M,2,0))*H1131,_xlfn.IFNA((VLOOKUP(G1131,help!P:Q,2,0))*H1131,"غير مسجلة في المشتريات")))</f>
        <v/>
      </c>
    </row>
    <row r="1132" spans="2:13" hidden="1" x14ac:dyDescent="0.25">
      <c r="B1132" s="13">
        <f>COUNTIFS($G$3:G1132,'تقرير استهلاك خامات'!$D$4)</f>
        <v>2</v>
      </c>
      <c r="C1132" s="13">
        <f>COUNTIFS($F$3:F1132,'تقرير منتج تام'!$E$4)</f>
        <v>10</v>
      </c>
      <c r="D1132" s="37"/>
      <c r="E1132" s="38"/>
      <c r="F1132" s="42"/>
      <c r="G1132" s="39"/>
      <c r="H1132" s="40"/>
      <c r="I1132" s="107" t="str">
        <f>IF(G1132="","",_xlfn.IFNA(VLOOKUP(G1132,'سجل المشتريات'!F:N,8,0),"غير مسجلة في المشتريات"))</f>
        <v/>
      </c>
      <c r="J1132" s="26" t="str">
        <f>_xlfn.IFNA(VLOOKUP(F1132,الاوردرات!$B$1:$C$600,2,0),"")</f>
        <v/>
      </c>
      <c r="K1132" s="52"/>
      <c r="M1132" s="105" t="str">
        <f>IF(G1132="","",_xlfn.IFNA((VLOOKUP(G1132,help!L:M,2,0))*H1132,_xlfn.IFNA((VLOOKUP(G1132,help!P:Q,2,0))*H1132,"غير مسجلة في المشتريات")))</f>
        <v/>
      </c>
    </row>
    <row r="1133" spans="2:13" hidden="1" x14ac:dyDescent="0.25">
      <c r="B1133" s="13">
        <f>COUNTIFS($G$3:G1133,'تقرير استهلاك خامات'!$D$4)</f>
        <v>2</v>
      </c>
      <c r="C1133" s="13">
        <f>COUNTIFS($F$3:F1133,'تقرير منتج تام'!$E$4)</f>
        <v>10</v>
      </c>
      <c r="D1133" s="37"/>
      <c r="E1133" s="38"/>
      <c r="F1133" s="42"/>
      <c r="G1133" s="39"/>
      <c r="H1133" s="40"/>
      <c r="I1133" s="107" t="str">
        <f>IF(G1133="","",_xlfn.IFNA(VLOOKUP(G1133,'سجل المشتريات'!F:N,8,0),"غير مسجلة في المشتريات"))</f>
        <v/>
      </c>
      <c r="J1133" s="26" t="str">
        <f>_xlfn.IFNA(VLOOKUP(F1133,الاوردرات!$B$1:$C$600,2,0),"")</f>
        <v/>
      </c>
      <c r="K1133" s="52"/>
      <c r="M1133" s="105" t="str">
        <f>IF(G1133="","",_xlfn.IFNA((VLOOKUP(G1133,help!L:M,2,0))*H1133,_xlfn.IFNA((VLOOKUP(G1133,help!P:Q,2,0))*H1133,"غير مسجلة في المشتريات")))</f>
        <v/>
      </c>
    </row>
    <row r="1134" spans="2:13" hidden="1" x14ac:dyDescent="0.25">
      <c r="B1134" s="13">
        <f>COUNTIFS($G$3:G1134,'تقرير استهلاك خامات'!$D$4)</f>
        <v>2</v>
      </c>
      <c r="C1134" s="13">
        <f>COUNTIFS($F$3:F1134,'تقرير منتج تام'!$E$4)</f>
        <v>10</v>
      </c>
      <c r="D1134" s="37"/>
      <c r="E1134" s="38"/>
      <c r="F1134" s="42"/>
      <c r="G1134" s="39"/>
      <c r="H1134" s="40"/>
      <c r="I1134" s="107" t="str">
        <f>IF(G1134="","",_xlfn.IFNA(VLOOKUP(G1134,'سجل المشتريات'!F:N,8,0),"غير مسجلة في المشتريات"))</f>
        <v/>
      </c>
      <c r="J1134" s="26" t="str">
        <f>_xlfn.IFNA(VLOOKUP(F1134,الاوردرات!$B$1:$C$600,2,0),"")</f>
        <v/>
      </c>
      <c r="K1134" s="52"/>
      <c r="M1134" s="105" t="str">
        <f>IF(G1134="","",_xlfn.IFNA((VLOOKUP(G1134,help!L:M,2,0))*H1134,_xlfn.IFNA((VLOOKUP(G1134,help!P:Q,2,0))*H1134,"غير مسجلة في المشتريات")))</f>
        <v/>
      </c>
    </row>
    <row r="1135" spans="2:13" hidden="1" x14ac:dyDescent="0.25">
      <c r="B1135" s="13">
        <f>COUNTIFS($G$3:G1135,'تقرير استهلاك خامات'!$D$4)</f>
        <v>2</v>
      </c>
      <c r="C1135" s="13">
        <f>COUNTIFS($F$3:F1135,'تقرير منتج تام'!$E$4)</f>
        <v>10</v>
      </c>
      <c r="D1135" s="37"/>
      <c r="E1135" s="38"/>
      <c r="F1135" s="42"/>
      <c r="G1135" s="39"/>
      <c r="H1135" s="40"/>
      <c r="I1135" s="107" t="str">
        <f>IF(G1135="","",_xlfn.IFNA(VLOOKUP(G1135,'سجل المشتريات'!F:N,8,0),"غير مسجلة في المشتريات"))</f>
        <v/>
      </c>
      <c r="J1135" s="26" t="str">
        <f>_xlfn.IFNA(VLOOKUP(F1135,الاوردرات!$B$1:$C$600,2,0),"")</f>
        <v/>
      </c>
      <c r="K1135" s="52"/>
      <c r="M1135" s="105" t="str">
        <f>IF(G1135="","",_xlfn.IFNA((VLOOKUP(G1135,help!L:M,2,0))*H1135,_xlfn.IFNA((VLOOKUP(G1135,help!P:Q,2,0))*H1135,"غير مسجلة في المشتريات")))</f>
        <v/>
      </c>
    </row>
    <row r="1136" spans="2:13" hidden="1" x14ac:dyDescent="0.25">
      <c r="B1136" s="13">
        <f>COUNTIFS($G$3:G1136,'تقرير استهلاك خامات'!$D$4)</f>
        <v>2</v>
      </c>
      <c r="C1136" s="13">
        <f>COUNTIFS($F$3:F1136,'تقرير منتج تام'!$E$4)</f>
        <v>10</v>
      </c>
      <c r="D1136" s="37"/>
      <c r="E1136" s="38"/>
      <c r="F1136" s="42"/>
      <c r="G1136" s="39"/>
      <c r="H1136" s="40"/>
      <c r="I1136" s="107" t="str">
        <f>IF(G1136="","",_xlfn.IFNA(VLOOKUP(G1136,'سجل المشتريات'!F:N,8,0),"غير مسجلة في المشتريات"))</f>
        <v/>
      </c>
      <c r="J1136" s="26" t="str">
        <f>_xlfn.IFNA(VLOOKUP(F1136,الاوردرات!$B$1:$C$600,2,0),"")</f>
        <v/>
      </c>
      <c r="K1136" s="52"/>
      <c r="M1136" s="105" t="str">
        <f>IF(G1136="","",_xlfn.IFNA((VLOOKUP(G1136,help!L:M,2,0))*H1136,_xlfn.IFNA((VLOOKUP(G1136,help!P:Q,2,0))*H1136,"غير مسجلة في المشتريات")))</f>
        <v/>
      </c>
    </row>
    <row r="1137" spans="2:13" hidden="1" x14ac:dyDescent="0.25">
      <c r="B1137" s="13">
        <f>COUNTIFS($G$3:G1137,'تقرير استهلاك خامات'!$D$4)</f>
        <v>2</v>
      </c>
      <c r="C1137" s="13">
        <f>COUNTIFS($F$3:F1137,'تقرير منتج تام'!$E$4)</f>
        <v>10</v>
      </c>
      <c r="D1137" s="37"/>
      <c r="E1137" s="38"/>
      <c r="F1137" s="42"/>
      <c r="G1137" s="39"/>
      <c r="H1137" s="40"/>
      <c r="I1137" s="107" t="str">
        <f>IF(G1137="","",_xlfn.IFNA(VLOOKUP(G1137,'سجل المشتريات'!F:N,8,0),"غير مسجلة في المشتريات"))</f>
        <v/>
      </c>
      <c r="J1137" s="26" t="str">
        <f>_xlfn.IFNA(VLOOKUP(F1137,الاوردرات!$B$1:$C$600,2,0),"")</f>
        <v/>
      </c>
      <c r="K1137" s="52"/>
      <c r="M1137" s="105" t="str">
        <f>IF(G1137="","",_xlfn.IFNA((VLOOKUP(G1137,help!L:M,2,0))*H1137,_xlfn.IFNA((VLOOKUP(G1137,help!P:Q,2,0))*H1137,"غير مسجلة في المشتريات")))</f>
        <v/>
      </c>
    </row>
    <row r="1138" spans="2:13" hidden="1" x14ac:dyDescent="0.25">
      <c r="B1138" s="13">
        <f>COUNTIFS($G$3:G1138,'تقرير استهلاك خامات'!$D$4)</f>
        <v>2</v>
      </c>
      <c r="C1138" s="13">
        <f>COUNTIFS($F$3:F1138,'تقرير منتج تام'!$E$4)</f>
        <v>10</v>
      </c>
      <c r="D1138" s="37"/>
      <c r="E1138" s="38"/>
      <c r="F1138" s="42"/>
      <c r="G1138" s="39"/>
      <c r="H1138" s="40"/>
      <c r="I1138" s="107" t="str">
        <f>IF(G1138="","",_xlfn.IFNA(VLOOKUP(G1138,'سجل المشتريات'!F:N,8,0),"غير مسجلة في المشتريات"))</f>
        <v/>
      </c>
      <c r="J1138" s="26" t="str">
        <f>_xlfn.IFNA(VLOOKUP(F1138,الاوردرات!$B$1:$C$600,2,0),"")</f>
        <v/>
      </c>
      <c r="K1138" s="52"/>
      <c r="M1138" s="105" t="str">
        <f>IF(G1138="","",_xlfn.IFNA((VLOOKUP(G1138,help!L:M,2,0))*H1138,_xlfn.IFNA((VLOOKUP(G1138,help!P:Q,2,0))*H1138,"غير مسجلة في المشتريات")))</f>
        <v/>
      </c>
    </row>
    <row r="1139" spans="2:13" hidden="1" x14ac:dyDescent="0.25">
      <c r="B1139" s="13">
        <f>COUNTIFS($G$3:G1139,'تقرير استهلاك خامات'!$D$4)</f>
        <v>2</v>
      </c>
      <c r="C1139" s="13">
        <f>COUNTIFS($F$3:F1139,'تقرير منتج تام'!$E$4)</f>
        <v>10</v>
      </c>
      <c r="D1139" s="37"/>
      <c r="E1139" s="38"/>
      <c r="F1139" s="42"/>
      <c r="G1139" s="39"/>
      <c r="H1139" s="40"/>
      <c r="I1139" s="107" t="str">
        <f>IF(G1139="","",_xlfn.IFNA(VLOOKUP(G1139,'سجل المشتريات'!F:N,8,0),"غير مسجلة في المشتريات"))</f>
        <v/>
      </c>
      <c r="J1139" s="26" t="str">
        <f>_xlfn.IFNA(VLOOKUP(F1139,الاوردرات!$B$1:$C$600,2,0),"")</f>
        <v/>
      </c>
      <c r="K1139" s="52"/>
      <c r="M1139" s="105" t="str">
        <f>IF(G1139="","",_xlfn.IFNA((VLOOKUP(G1139,help!L:M,2,0))*H1139,_xlfn.IFNA((VLOOKUP(G1139,help!P:Q,2,0))*H1139,"غير مسجلة في المشتريات")))</f>
        <v/>
      </c>
    </row>
    <row r="1140" spans="2:13" hidden="1" x14ac:dyDescent="0.25">
      <c r="B1140" s="13">
        <f>COUNTIFS($G$3:G1140,'تقرير استهلاك خامات'!$D$4)</f>
        <v>2</v>
      </c>
      <c r="C1140" s="13">
        <f>COUNTIFS($F$3:F1140,'تقرير منتج تام'!$E$4)</f>
        <v>10</v>
      </c>
      <c r="D1140" s="37"/>
      <c r="E1140" s="38"/>
      <c r="F1140" s="37"/>
      <c r="G1140" s="39"/>
      <c r="H1140" s="40"/>
      <c r="I1140" s="107" t="str">
        <f>IF(G1140="","",_xlfn.IFNA(VLOOKUP(G1140,'سجل المشتريات'!F:N,8,0),"غير مسجلة في المشتريات"))</f>
        <v/>
      </c>
      <c r="J1140" s="26" t="str">
        <f>_xlfn.IFNA(VLOOKUP(F1140,الاوردرات!$B$1:$C$600,2,0),"")</f>
        <v/>
      </c>
      <c r="K1140" s="52"/>
      <c r="M1140" s="105" t="str">
        <f>IF(G1140="","",_xlfn.IFNA((VLOOKUP(G1140,help!L:M,2,0))*H1140,_xlfn.IFNA((VLOOKUP(G1140,help!P:Q,2,0))*H1140,"غير مسجلة في المشتريات")))</f>
        <v/>
      </c>
    </row>
    <row r="1141" spans="2:13" hidden="1" x14ac:dyDescent="0.25">
      <c r="B1141" s="13">
        <f>COUNTIFS($G$3:G1141,'تقرير استهلاك خامات'!$D$4)</f>
        <v>2</v>
      </c>
      <c r="C1141" s="13">
        <f>COUNTIFS($F$3:F1141,'تقرير منتج تام'!$E$4)</f>
        <v>10</v>
      </c>
      <c r="D1141" s="37"/>
      <c r="E1141" s="38"/>
      <c r="F1141" s="37"/>
      <c r="G1141" s="39"/>
      <c r="H1141" s="40"/>
      <c r="I1141" s="107" t="str">
        <f>IF(G1141="","",_xlfn.IFNA(VLOOKUP(G1141,'سجل المشتريات'!F:N,8,0),"غير مسجلة في المشتريات"))</f>
        <v/>
      </c>
      <c r="J1141" s="26" t="str">
        <f>_xlfn.IFNA(VLOOKUP(F1141,الاوردرات!$B$1:$C$600,2,0),"")</f>
        <v/>
      </c>
      <c r="K1141" s="52"/>
      <c r="M1141" s="105" t="str">
        <f>IF(G1141="","",_xlfn.IFNA((VLOOKUP(G1141,help!L:M,2,0))*H1141,_xlfn.IFNA((VLOOKUP(G1141,help!P:Q,2,0))*H1141,"غير مسجلة في المشتريات")))</f>
        <v/>
      </c>
    </row>
    <row r="1142" spans="2:13" hidden="1" x14ac:dyDescent="0.25">
      <c r="B1142" s="13">
        <f>COUNTIFS($G$3:G1142,'تقرير استهلاك خامات'!$D$4)</f>
        <v>2</v>
      </c>
      <c r="C1142" s="13">
        <f>COUNTIFS($F$3:F1142,'تقرير منتج تام'!$E$4)</f>
        <v>10</v>
      </c>
      <c r="D1142" s="37"/>
      <c r="E1142" s="38"/>
      <c r="F1142" s="37"/>
      <c r="G1142" s="39"/>
      <c r="H1142" s="40"/>
      <c r="I1142" s="107" t="str">
        <f>IF(G1142="","",_xlfn.IFNA(VLOOKUP(G1142,'سجل المشتريات'!F:N,8,0),"غير مسجلة في المشتريات"))</f>
        <v/>
      </c>
      <c r="J1142" s="26" t="str">
        <f>_xlfn.IFNA(VLOOKUP(F1142,الاوردرات!$B$1:$C$600,2,0),"")</f>
        <v/>
      </c>
      <c r="K1142" s="52"/>
      <c r="M1142" s="105" t="str">
        <f>IF(G1142="","",_xlfn.IFNA((VLOOKUP(G1142,help!L:M,2,0))*H1142,_xlfn.IFNA((VLOOKUP(G1142,help!P:Q,2,0))*H1142,"غير مسجلة في المشتريات")))</f>
        <v/>
      </c>
    </row>
    <row r="1143" spans="2:13" hidden="1" x14ac:dyDescent="0.25">
      <c r="B1143" s="13">
        <f>COUNTIFS($G$3:G1143,'تقرير استهلاك خامات'!$D$4)</f>
        <v>2</v>
      </c>
      <c r="C1143" s="13">
        <f>COUNTIFS($F$3:F1143,'تقرير منتج تام'!$E$4)</f>
        <v>10</v>
      </c>
      <c r="D1143" s="37"/>
      <c r="E1143" s="38"/>
      <c r="F1143" s="37"/>
      <c r="G1143" s="39"/>
      <c r="H1143" s="40"/>
      <c r="I1143" s="107" t="str">
        <f>IF(G1143="","",_xlfn.IFNA(VLOOKUP(G1143,'سجل المشتريات'!F:N,8,0),"غير مسجلة في المشتريات"))</f>
        <v/>
      </c>
      <c r="J1143" s="26" t="str">
        <f>_xlfn.IFNA(VLOOKUP(F1143,الاوردرات!$B$1:$C$600,2,0),"")</f>
        <v/>
      </c>
      <c r="K1143" s="52"/>
      <c r="M1143" s="105" t="str">
        <f>IF(G1143="","",_xlfn.IFNA((VLOOKUP(G1143,help!L:M,2,0))*H1143,_xlfn.IFNA((VLOOKUP(G1143,help!P:Q,2,0))*H1143,"غير مسجلة في المشتريات")))</f>
        <v/>
      </c>
    </row>
    <row r="1144" spans="2:13" hidden="1" x14ac:dyDescent="0.25">
      <c r="B1144" s="13">
        <f>COUNTIFS($G$3:G1144,'تقرير استهلاك خامات'!$D$4)</f>
        <v>2</v>
      </c>
      <c r="C1144" s="13">
        <f>COUNTIFS($F$3:F1144,'تقرير منتج تام'!$E$4)</f>
        <v>10</v>
      </c>
      <c r="D1144" s="37"/>
      <c r="E1144" s="38"/>
      <c r="F1144" s="37"/>
      <c r="G1144" s="39"/>
      <c r="H1144" s="40"/>
      <c r="I1144" s="107" t="str">
        <f>IF(G1144="","",_xlfn.IFNA(VLOOKUP(G1144,'سجل المشتريات'!F:N,8,0),"غير مسجلة في المشتريات"))</f>
        <v/>
      </c>
      <c r="J1144" s="26" t="str">
        <f>_xlfn.IFNA(VLOOKUP(F1144,الاوردرات!$B$1:$C$600,2,0),"")</f>
        <v/>
      </c>
      <c r="K1144" s="52"/>
      <c r="M1144" s="105" t="str">
        <f>IF(G1144="","",_xlfn.IFNA((VLOOKUP(G1144,help!L:M,2,0))*H1144,_xlfn.IFNA((VLOOKUP(G1144,help!P:Q,2,0))*H1144,"غير مسجلة في المشتريات")))</f>
        <v/>
      </c>
    </row>
    <row r="1145" spans="2:13" hidden="1" x14ac:dyDescent="0.25">
      <c r="B1145" s="13">
        <f>COUNTIFS($G$3:G1145,'تقرير استهلاك خامات'!$D$4)</f>
        <v>2</v>
      </c>
      <c r="C1145" s="13">
        <f>COUNTIFS($F$3:F1145,'تقرير منتج تام'!$E$4)</f>
        <v>10</v>
      </c>
      <c r="D1145" s="37"/>
      <c r="E1145" s="38"/>
      <c r="F1145" s="37"/>
      <c r="G1145" s="39"/>
      <c r="H1145" s="40"/>
      <c r="I1145" s="107" t="str">
        <f>IF(G1145="","",_xlfn.IFNA(VLOOKUP(G1145,'سجل المشتريات'!F:N,8,0),"غير مسجلة في المشتريات"))</f>
        <v/>
      </c>
      <c r="J1145" s="26" t="str">
        <f>_xlfn.IFNA(VLOOKUP(F1145,الاوردرات!$B$1:$C$600,2,0),"")</f>
        <v/>
      </c>
      <c r="K1145" s="52"/>
      <c r="M1145" s="105" t="str">
        <f>IF(G1145="","",_xlfn.IFNA((VLOOKUP(G1145,help!L:M,2,0))*H1145,_xlfn.IFNA((VLOOKUP(G1145,help!P:Q,2,0))*H1145,"غير مسجلة في المشتريات")))</f>
        <v/>
      </c>
    </row>
    <row r="1146" spans="2:13" hidden="1" x14ac:dyDescent="0.25">
      <c r="B1146" s="13">
        <f>COUNTIFS($G$3:G1146,'تقرير استهلاك خامات'!$D$4)</f>
        <v>2</v>
      </c>
      <c r="C1146" s="13">
        <f>COUNTIFS($F$3:F1146,'تقرير منتج تام'!$E$4)</f>
        <v>10</v>
      </c>
      <c r="D1146" s="37"/>
      <c r="E1146" s="38"/>
      <c r="F1146" s="37"/>
      <c r="G1146" s="39"/>
      <c r="H1146" s="40"/>
      <c r="I1146" s="107" t="str">
        <f>IF(G1146="","",_xlfn.IFNA(VLOOKUP(G1146,'سجل المشتريات'!F:N,8,0),"غير مسجلة في المشتريات"))</f>
        <v/>
      </c>
      <c r="J1146" s="26" t="str">
        <f>_xlfn.IFNA(VLOOKUP(F1146,الاوردرات!$B$1:$C$600,2,0),"")</f>
        <v/>
      </c>
      <c r="K1146" s="52"/>
      <c r="M1146" s="105" t="str">
        <f>IF(G1146="","",_xlfn.IFNA((VLOOKUP(G1146,help!L:M,2,0))*H1146,_xlfn.IFNA((VLOOKUP(G1146,help!P:Q,2,0))*H1146,"غير مسجلة في المشتريات")))</f>
        <v/>
      </c>
    </row>
    <row r="1147" spans="2:13" hidden="1" x14ac:dyDescent="0.25">
      <c r="B1147" s="13">
        <f>COUNTIFS($G$3:G1147,'تقرير استهلاك خامات'!$D$4)</f>
        <v>2</v>
      </c>
      <c r="C1147" s="13">
        <f>COUNTIFS($F$3:F1147,'تقرير منتج تام'!$E$4)</f>
        <v>10</v>
      </c>
      <c r="D1147" s="37"/>
      <c r="E1147" s="38"/>
      <c r="F1147" s="37"/>
      <c r="G1147" s="39"/>
      <c r="H1147" s="40"/>
      <c r="I1147" s="107" t="str">
        <f>IF(G1147="","",_xlfn.IFNA(VLOOKUP(G1147,'سجل المشتريات'!F:N,8,0),"غير مسجلة في المشتريات"))</f>
        <v/>
      </c>
      <c r="J1147" s="26" t="str">
        <f>_xlfn.IFNA(VLOOKUP(F1147,الاوردرات!$B$1:$C$600,2,0),"")</f>
        <v/>
      </c>
      <c r="K1147" s="52"/>
      <c r="M1147" s="105" t="str">
        <f>IF(G1147="","",_xlfn.IFNA((VLOOKUP(G1147,help!L:M,2,0))*H1147,_xlfn.IFNA((VLOOKUP(G1147,help!P:Q,2,0))*H1147,"غير مسجلة في المشتريات")))</f>
        <v/>
      </c>
    </row>
    <row r="1148" spans="2:13" hidden="1" x14ac:dyDescent="0.25">
      <c r="B1148" s="13">
        <f>COUNTIFS($G$3:G1148,'تقرير استهلاك خامات'!$D$4)</f>
        <v>2</v>
      </c>
      <c r="C1148" s="13">
        <f>COUNTIFS($F$3:F1148,'تقرير منتج تام'!$E$4)</f>
        <v>10</v>
      </c>
      <c r="D1148" s="37"/>
      <c r="E1148" s="38"/>
      <c r="F1148" s="37"/>
      <c r="G1148" s="39"/>
      <c r="H1148" s="40"/>
      <c r="I1148" s="107" t="str">
        <f>IF(G1148="","",_xlfn.IFNA(VLOOKUP(G1148,'سجل المشتريات'!F:N,8,0),"غير مسجلة في المشتريات"))</f>
        <v/>
      </c>
      <c r="J1148" s="26" t="str">
        <f>_xlfn.IFNA(VLOOKUP(F1148,الاوردرات!$B$1:$C$600,2,0),"")</f>
        <v/>
      </c>
      <c r="K1148" s="52"/>
      <c r="M1148" s="105" t="str">
        <f>IF(G1148="","",_xlfn.IFNA((VLOOKUP(G1148,help!L:M,2,0))*H1148,_xlfn.IFNA((VLOOKUP(G1148,help!P:Q,2,0))*H1148,"غير مسجلة في المشتريات")))</f>
        <v/>
      </c>
    </row>
    <row r="1149" spans="2:13" hidden="1" x14ac:dyDescent="0.25">
      <c r="B1149" s="13">
        <f>COUNTIFS($G$3:G1149,'تقرير استهلاك خامات'!$D$4)</f>
        <v>2</v>
      </c>
      <c r="C1149" s="13">
        <f>COUNTIFS($F$3:F1149,'تقرير منتج تام'!$E$4)</f>
        <v>10</v>
      </c>
      <c r="D1149" s="37"/>
      <c r="E1149" s="38"/>
      <c r="F1149" s="37"/>
      <c r="G1149" s="39"/>
      <c r="H1149" s="40"/>
      <c r="I1149" s="107" t="str">
        <f>IF(G1149="","",_xlfn.IFNA(VLOOKUP(G1149,'سجل المشتريات'!F:N,8,0),"غير مسجلة في المشتريات"))</f>
        <v/>
      </c>
      <c r="J1149" s="26" t="str">
        <f>_xlfn.IFNA(VLOOKUP(F1149,الاوردرات!$B$1:$C$600,2,0),"")</f>
        <v/>
      </c>
      <c r="K1149" s="52"/>
      <c r="M1149" s="105" t="str">
        <f>IF(G1149="","",_xlfn.IFNA((VLOOKUP(G1149,help!L:M,2,0))*H1149,_xlfn.IFNA((VLOOKUP(G1149,help!P:Q,2,0))*H1149,"غير مسجلة في المشتريات")))</f>
        <v/>
      </c>
    </row>
    <row r="1150" spans="2:13" hidden="1" x14ac:dyDescent="0.25">
      <c r="B1150" s="13">
        <f>COUNTIFS($G$3:G1150,'تقرير استهلاك خامات'!$D$4)</f>
        <v>2</v>
      </c>
      <c r="C1150" s="13">
        <f>COUNTIFS($F$3:F1150,'تقرير منتج تام'!$E$4)</f>
        <v>10</v>
      </c>
      <c r="D1150" s="37"/>
      <c r="E1150" s="38"/>
      <c r="F1150" s="37"/>
      <c r="G1150" s="39"/>
      <c r="H1150" s="40"/>
      <c r="I1150" s="107" t="str">
        <f>IF(G1150="","",_xlfn.IFNA(VLOOKUP(G1150,'سجل المشتريات'!F:N,8,0),"غير مسجلة في المشتريات"))</f>
        <v/>
      </c>
      <c r="J1150" s="26" t="str">
        <f>_xlfn.IFNA(VLOOKUP(F1150,الاوردرات!$B$1:$C$600,2,0),"")</f>
        <v/>
      </c>
      <c r="K1150" s="52"/>
      <c r="M1150" s="105" t="str">
        <f>IF(G1150="","",_xlfn.IFNA((VLOOKUP(G1150,help!L:M,2,0))*H1150,_xlfn.IFNA((VLOOKUP(G1150,help!P:Q,2,0))*H1150,"غير مسجلة في المشتريات")))</f>
        <v/>
      </c>
    </row>
    <row r="1151" spans="2:13" hidden="1" x14ac:dyDescent="0.25">
      <c r="B1151" s="13">
        <f>COUNTIFS($G$3:G1151,'تقرير استهلاك خامات'!$D$4)</f>
        <v>2</v>
      </c>
      <c r="C1151" s="13">
        <f>COUNTIFS($F$3:F1151,'تقرير منتج تام'!$E$4)</f>
        <v>10</v>
      </c>
      <c r="D1151" s="37"/>
      <c r="E1151" s="38"/>
      <c r="F1151" s="37"/>
      <c r="G1151" s="39"/>
      <c r="H1151" s="40"/>
      <c r="I1151" s="107" t="str">
        <f>IF(G1151="","",_xlfn.IFNA(VLOOKUP(G1151,'سجل المشتريات'!F:N,8,0),"غير مسجلة في المشتريات"))</f>
        <v/>
      </c>
      <c r="J1151" s="26" t="str">
        <f>_xlfn.IFNA(VLOOKUP(F1151,الاوردرات!$B$1:$C$600,2,0),"")</f>
        <v/>
      </c>
      <c r="K1151" s="52"/>
      <c r="M1151" s="105" t="str">
        <f>IF(G1151="","",_xlfn.IFNA((VLOOKUP(G1151,help!L:M,2,0))*H1151,_xlfn.IFNA((VLOOKUP(G1151,help!P:Q,2,0))*H1151,"غير مسجلة في المشتريات")))</f>
        <v/>
      </c>
    </row>
    <row r="1152" spans="2:13" hidden="1" x14ac:dyDescent="0.25">
      <c r="B1152" s="13">
        <f>COUNTIFS($G$3:G1152,'تقرير استهلاك خامات'!$D$4)</f>
        <v>2</v>
      </c>
      <c r="C1152" s="13">
        <f>COUNTIFS($F$3:F1152,'تقرير منتج تام'!$E$4)</f>
        <v>10</v>
      </c>
      <c r="D1152" s="37"/>
      <c r="E1152" s="38"/>
      <c r="F1152" s="37"/>
      <c r="G1152" s="39"/>
      <c r="H1152" s="40"/>
      <c r="I1152" s="107" t="str">
        <f>IF(G1152="","",_xlfn.IFNA(VLOOKUP(G1152,'سجل المشتريات'!F:N,8,0),"غير مسجلة في المشتريات"))</f>
        <v/>
      </c>
      <c r="J1152" s="26" t="str">
        <f>_xlfn.IFNA(VLOOKUP(F1152,الاوردرات!$B$1:$C$600,2,0),"")</f>
        <v/>
      </c>
      <c r="K1152" s="52"/>
      <c r="M1152" s="105" t="str">
        <f>IF(G1152="","",_xlfn.IFNA((VLOOKUP(G1152,help!L:M,2,0))*H1152,_xlfn.IFNA((VLOOKUP(G1152,help!P:Q,2,0))*H1152,"غير مسجلة في المشتريات")))</f>
        <v/>
      </c>
    </row>
    <row r="1153" spans="2:13" hidden="1" x14ac:dyDescent="0.25">
      <c r="B1153" s="13">
        <f>COUNTIFS($G$3:G1153,'تقرير استهلاك خامات'!$D$4)</f>
        <v>2</v>
      </c>
      <c r="C1153" s="13">
        <f>COUNTIFS($F$3:F1153,'تقرير منتج تام'!$E$4)</f>
        <v>10</v>
      </c>
      <c r="D1153" s="37"/>
      <c r="E1153" s="38"/>
      <c r="F1153" s="37"/>
      <c r="G1153" s="39"/>
      <c r="H1153" s="40"/>
      <c r="I1153" s="107" t="str">
        <f>IF(G1153="","",_xlfn.IFNA(VLOOKUP(G1153,'سجل المشتريات'!F:N,8,0),"غير مسجلة في المشتريات"))</f>
        <v/>
      </c>
      <c r="J1153" s="26" t="str">
        <f>_xlfn.IFNA(VLOOKUP(F1153,الاوردرات!$B$1:$C$600,2,0),"")</f>
        <v/>
      </c>
      <c r="K1153" s="52"/>
      <c r="M1153" s="105" t="str">
        <f>IF(G1153="","",_xlfn.IFNA((VLOOKUP(G1153,help!L:M,2,0))*H1153,_xlfn.IFNA((VLOOKUP(G1153,help!P:Q,2,0))*H1153,"غير مسجلة في المشتريات")))</f>
        <v/>
      </c>
    </row>
    <row r="1154" spans="2:13" hidden="1" x14ac:dyDescent="0.25">
      <c r="B1154" s="13">
        <f>COUNTIFS($G$3:G1154,'تقرير استهلاك خامات'!$D$4)</f>
        <v>2</v>
      </c>
      <c r="C1154" s="13">
        <f>COUNTIFS($F$3:F1154,'تقرير منتج تام'!$E$4)</f>
        <v>10</v>
      </c>
      <c r="D1154" s="37"/>
      <c r="E1154" s="38"/>
      <c r="F1154" s="37"/>
      <c r="G1154" s="39"/>
      <c r="H1154" s="40"/>
      <c r="I1154" s="107" t="str">
        <f>IF(G1154="","",_xlfn.IFNA(VLOOKUP(G1154,'سجل المشتريات'!F:N,8,0),"غير مسجلة في المشتريات"))</f>
        <v/>
      </c>
      <c r="J1154" s="26" t="str">
        <f>_xlfn.IFNA(VLOOKUP(F1154,الاوردرات!$B$1:$C$600,2,0),"")</f>
        <v/>
      </c>
      <c r="K1154" s="52"/>
      <c r="M1154" s="105" t="str">
        <f>IF(G1154="","",_xlfn.IFNA((VLOOKUP(G1154,help!L:M,2,0))*H1154,_xlfn.IFNA((VLOOKUP(G1154,help!P:Q,2,0))*H1154,"غير مسجلة في المشتريات")))</f>
        <v/>
      </c>
    </row>
    <row r="1155" spans="2:13" hidden="1" x14ac:dyDescent="0.25">
      <c r="B1155" s="13">
        <f>COUNTIFS($G$3:G1155,'تقرير استهلاك خامات'!$D$4)</f>
        <v>2</v>
      </c>
      <c r="C1155" s="13">
        <f>COUNTIFS($F$3:F1155,'تقرير منتج تام'!$E$4)</f>
        <v>10</v>
      </c>
      <c r="D1155" s="37"/>
      <c r="E1155" s="38"/>
      <c r="F1155" s="37"/>
      <c r="G1155" s="39"/>
      <c r="H1155" s="40"/>
      <c r="I1155" s="107" t="str">
        <f>IF(G1155="","",_xlfn.IFNA(VLOOKUP(G1155,'سجل المشتريات'!F:N,8,0),"غير مسجلة في المشتريات"))</f>
        <v/>
      </c>
      <c r="J1155" s="26" t="str">
        <f>_xlfn.IFNA(VLOOKUP(F1155,الاوردرات!$B$1:$C$600,2,0),"")</f>
        <v/>
      </c>
      <c r="K1155" s="52"/>
      <c r="M1155" s="105" t="str">
        <f>IF(G1155="","",_xlfn.IFNA((VLOOKUP(G1155,help!L:M,2,0))*H1155,_xlfn.IFNA((VLOOKUP(G1155,help!P:Q,2,0))*H1155,"غير مسجلة في المشتريات")))</f>
        <v/>
      </c>
    </row>
    <row r="1156" spans="2:13" hidden="1" x14ac:dyDescent="0.25">
      <c r="B1156" s="13">
        <f>COUNTIFS($G$3:G1156,'تقرير استهلاك خامات'!$D$4)</f>
        <v>2</v>
      </c>
      <c r="C1156" s="13">
        <f>COUNTIFS($F$3:F1156,'تقرير منتج تام'!$E$4)</f>
        <v>10</v>
      </c>
      <c r="D1156" s="37"/>
      <c r="E1156" s="38"/>
      <c r="F1156" s="37"/>
      <c r="G1156" s="39"/>
      <c r="H1156" s="40"/>
      <c r="I1156" s="107" t="str">
        <f>IF(G1156="","",_xlfn.IFNA(VLOOKUP(G1156,'سجل المشتريات'!F:N,8,0),"غير مسجلة في المشتريات"))</f>
        <v/>
      </c>
      <c r="J1156" s="26" t="str">
        <f>_xlfn.IFNA(VLOOKUP(F1156,الاوردرات!$B$1:$C$600,2,0),"")</f>
        <v/>
      </c>
      <c r="K1156" s="52"/>
      <c r="M1156" s="105" t="str">
        <f>IF(G1156="","",_xlfn.IFNA((VLOOKUP(G1156,help!L:M,2,0))*H1156,_xlfn.IFNA((VLOOKUP(G1156,help!P:Q,2,0))*H1156,"غير مسجلة في المشتريات")))</f>
        <v/>
      </c>
    </row>
    <row r="1157" spans="2:13" hidden="1" x14ac:dyDescent="0.25">
      <c r="B1157" s="13">
        <f>COUNTIFS($G$3:G1157,'تقرير استهلاك خامات'!$D$4)</f>
        <v>2</v>
      </c>
      <c r="C1157" s="13">
        <f>COUNTIFS($F$3:F1157,'تقرير منتج تام'!$E$4)</f>
        <v>10</v>
      </c>
      <c r="D1157" s="37"/>
      <c r="E1157" s="38"/>
      <c r="F1157" s="37"/>
      <c r="G1157" s="39"/>
      <c r="H1157" s="40"/>
      <c r="I1157" s="107" t="str">
        <f>IF(G1157="","",_xlfn.IFNA(VLOOKUP(G1157,'سجل المشتريات'!F:N,8,0),"غير مسجلة في المشتريات"))</f>
        <v/>
      </c>
      <c r="J1157" s="26" t="str">
        <f>_xlfn.IFNA(VLOOKUP(F1157,الاوردرات!$B$1:$C$600,2,0),"")</f>
        <v/>
      </c>
      <c r="K1157" s="52"/>
      <c r="M1157" s="105" t="str">
        <f>IF(G1157="","",_xlfn.IFNA((VLOOKUP(G1157,help!L:M,2,0))*H1157,_xlfn.IFNA((VLOOKUP(G1157,help!P:Q,2,0))*H1157,"غير مسجلة في المشتريات")))</f>
        <v/>
      </c>
    </row>
    <row r="1158" spans="2:13" hidden="1" x14ac:dyDescent="0.25">
      <c r="B1158" s="13">
        <f>COUNTIFS($G$3:G1158,'تقرير استهلاك خامات'!$D$4)</f>
        <v>2</v>
      </c>
      <c r="C1158" s="13">
        <f>COUNTIFS($F$3:F1158,'تقرير منتج تام'!$E$4)</f>
        <v>10</v>
      </c>
      <c r="D1158" s="37"/>
      <c r="E1158" s="38"/>
      <c r="F1158" s="37"/>
      <c r="G1158" s="39"/>
      <c r="H1158" s="40"/>
      <c r="I1158" s="107" t="str">
        <f>IF(G1158="","",_xlfn.IFNA(VLOOKUP(G1158,'سجل المشتريات'!F:N,8,0),"غير مسجلة في المشتريات"))</f>
        <v/>
      </c>
      <c r="J1158" s="26" t="str">
        <f>_xlfn.IFNA(VLOOKUP(F1158,الاوردرات!$B$1:$C$600,2,0),"")</f>
        <v/>
      </c>
      <c r="K1158" s="52"/>
      <c r="M1158" s="105" t="str">
        <f>IF(G1158="","",_xlfn.IFNA((VLOOKUP(G1158,help!L:M,2,0))*H1158,_xlfn.IFNA((VLOOKUP(G1158,help!P:Q,2,0))*H1158,"غير مسجلة في المشتريات")))</f>
        <v/>
      </c>
    </row>
    <row r="1159" spans="2:13" hidden="1" x14ac:dyDescent="0.25">
      <c r="B1159" s="13">
        <f>COUNTIFS($G$3:G1159,'تقرير استهلاك خامات'!$D$4)</f>
        <v>2</v>
      </c>
      <c r="C1159" s="13">
        <f>COUNTIFS($F$3:F1159,'تقرير منتج تام'!$E$4)</f>
        <v>10</v>
      </c>
      <c r="D1159" s="37"/>
      <c r="E1159" s="38"/>
      <c r="F1159" s="37"/>
      <c r="G1159" s="39"/>
      <c r="H1159" s="40"/>
      <c r="I1159" s="107" t="str">
        <f>IF(G1159="","",_xlfn.IFNA(VLOOKUP(G1159,'سجل المشتريات'!F:N,8,0),"غير مسجلة في المشتريات"))</f>
        <v/>
      </c>
      <c r="J1159" s="26" t="str">
        <f>_xlfn.IFNA(VLOOKUP(F1159,الاوردرات!$B$1:$C$600,2,0),"")</f>
        <v/>
      </c>
      <c r="K1159" s="52"/>
      <c r="M1159" s="105" t="str">
        <f>IF(G1159="","",_xlfn.IFNA((VLOOKUP(G1159,help!L:M,2,0))*H1159,_xlfn.IFNA((VLOOKUP(G1159,help!P:Q,2,0))*H1159,"غير مسجلة في المشتريات")))</f>
        <v/>
      </c>
    </row>
    <row r="1160" spans="2:13" hidden="1" x14ac:dyDescent="0.25">
      <c r="B1160" s="13">
        <f>COUNTIFS($G$3:G1160,'تقرير استهلاك خامات'!$D$4)</f>
        <v>2</v>
      </c>
      <c r="C1160" s="13">
        <f>COUNTIFS($F$3:F1160,'تقرير منتج تام'!$E$4)</f>
        <v>10</v>
      </c>
      <c r="D1160" s="37"/>
      <c r="E1160" s="38"/>
      <c r="F1160" s="37"/>
      <c r="G1160" s="39"/>
      <c r="H1160" s="40"/>
      <c r="I1160" s="107" t="str">
        <f>IF(G1160="","",_xlfn.IFNA(VLOOKUP(G1160,'سجل المشتريات'!F:N,8,0),"غير مسجلة في المشتريات"))</f>
        <v/>
      </c>
      <c r="J1160" s="26" t="str">
        <f>_xlfn.IFNA(VLOOKUP(F1160,الاوردرات!$B$1:$C$600,2,0),"")</f>
        <v/>
      </c>
      <c r="K1160" s="52"/>
      <c r="M1160" s="105" t="str">
        <f>IF(G1160="","",_xlfn.IFNA((VLOOKUP(G1160,help!L:M,2,0))*H1160,_xlfn.IFNA((VLOOKUP(G1160,help!P:Q,2,0))*H1160,"غير مسجلة في المشتريات")))</f>
        <v/>
      </c>
    </row>
    <row r="1161" spans="2:13" hidden="1" x14ac:dyDescent="0.25">
      <c r="B1161" s="13">
        <f>COUNTIFS($G$3:G1161,'تقرير استهلاك خامات'!$D$4)</f>
        <v>2</v>
      </c>
      <c r="C1161" s="13">
        <f>COUNTIFS($F$3:F1161,'تقرير منتج تام'!$E$4)</f>
        <v>10</v>
      </c>
      <c r="D1161" s="37"/>
      <c r="E1161" s="38"/>
      <c r="F1161" s="37"/>
      <c r="G1161" s="39"/>
      <c r="H1161" s="40"/>
      <c r="I1161" s="107" t="str">
        <f>IF(G1161="","",_xlfn.IFNA(VLOOKUP(G1161,'سجل المشتريات'!F:N,8,0),"غير مسجلة في المشتريات"))</f>
        <v/>
      </c>
      <c r="J1161" s="26" t="str">
        <f>_xlfn.IFNA(VLOOKUP(F1161,الاوردرات!$B$1:$C$600,2,0),"")</f>
        <v/>
      </c>
      <c r="K1161" s="52"/>
      <c r="M1161" s="105" t="str">
        <f>IF(G1161="","",_xlfn.IFNA((VLOOKUP(G1161,help!L:M,2,0))*H1161,_xlfn.IFNA((VLOOKUP(G1161,help!P:Q,2,0))*H1161,"غير مسجلة في المشتريات")))</f>
        <v/>
      </c>
    </row>
    <row r="1162" spans="2:13" hidden="1" x14ac:dyDescent="0.25">
      <c r="B1162" s="13">
        <f>COUNTIFS($G$3:G1162,'تقرير استهلاك خامات'!$D$4)</f>
        <v>2</v>
      </c>
      <c r="C1162" s="13">
        <f>COUNTIFS($F$3:F1162,'تقرير منتج تام'!$E$4)</f>
        <v>10</v>
      </c>
      <c r="D1162" s="37"/>
      <c r="E1162" s="38"/>
      <c r="F1162" s="37"/>
      <c r="G1162" s="39"/>
      <c r="H1162" s="40"/>
      <c r="I1162" s="107" t="str">
        <f>IF(G1162="","",_xlfn.IFNA(VLOOKUP(G1162,'سجل المشتريات'!F:N,8,0),"غير مسجلة في المشتريات"))</f>
        <v/>
      </c>
      <c r="J1162" s="26" t="str">
        <f>_xlfn.IFNA(VLOOKUP(F1162,الاوردرات!$B$1:$C$600,2,0),"")</f>
        <v/>
      </c>
      <c r="K1162" s="52"/>
      <c r="M1162" s="105" t="str">
        <f>IF(G1162="","",_xlfn.IFNA((VLOOKUP(G1162,help!L:M,2,0))*H1162,_xlfn.IFNA((VLOOKUP(G1162,help!P:Q,2,0))*H1162,"غير مسجلة في المشتريات")))</f>
        <v/>
      </c>
    </row>
    <row r="1163" spans="2:13" hidden="1" x14ac:dyDescent="0.25">
      <c r="B1163" s="13">
        <f>COUNTIFS($G$3:G1163,'تقرير استهلاك خامات'!$D$4)</f>
        <v>2</v>
      </c>
      <c r="C1163" s="13">
        <f>COUNTIFS($F$3:F1163,'تقرير منتج تام'!$E$4)</f>
        <v>10</v>
      </c>
      <c r="D1163" s="37"/>
      <c r="E1163" s="38"/>
      <c r="F1163" s="37"/>
      <c r="G1163" s="39"/>
      <c r="H1163" s="40"/>
      <c r="I1163" s="107" t="str">
        <f>IF(G1163="","",_xlfn.IFNA(VLOOKUP(G1163,'سجل المشتريات'!F:N,8,0),"غير مسجلة في المشتريات"))</f>
        <v/>
      </c>
      <c r="J1163" s="26" t="str">
        <f>_xlfn.IFNA(VLOOKUP(F1163,الاوردرات!$B$1:$C$600,2,0),"")</f>
        <v/>
      </c>
      <c r="K1163" s="52"/>
      <c r="M1163" s="105" t="str">
        <f>IF(G1163="","",_xlfn.IFNA((VLOOKUP(G1163,help!L:M,2,0))*H1163,_xlfn.IFNA((VLOOKUP(G1163,help!P:Q,2,0))*H1163,"غير مسجلة في المشتريات")))</f>
        <v/>
      </c>
    </row>
    <row r="1164" spans="2:13" hidden="1" x14ac:dyDescent="0.25">
      <c r="B1164" s="13">
        <f>COUNTIFS($G$3:G1164,'تقرير استهلاك خامات'!$D$4)</f>
        <v>2</v>
      </c>
      <c r="C1164" s="13">
        <f>COUNTIFS($F$3:F1164,'تقرير منتج تام'!$E$4)</f>
        <v>10</v>
      </c>
      <c r="D1164" s="37"/>
      <c r="E1164" s="38"/>
      <c r="F1164" s="37"/>
      <c r="G1164" s="39"/>
      <c r="H1164" s="40"/>
      <c r="I1164" s="107" t="str">
        <f>IF(G1164="","",_xlfn.IFNA(VLOOKUP(G1164,'سجل المشتريات'!F:N,8,0),"غير مسجلة في المشتريات"))</f>
        <v/>
      </c>
      <c r="J1164" s="26" t="str">
        <f>_xlfn.IFNA(VLOOKUP(F1164,الاوردرات!$B$1:$C$600,2,0),"")</f>
        <v/>
      </c>
      <c r="K1164" s="52"/>
      <c r="M1164" s="105" t="str">
        <f>IF(G1164="","",_xlfn.IFNA((VLOOKUP(G1164,help!L:M,2,0))*H1164,_xlfn.IFNA((VLOOKUP(G1164,help!P:Q,2,0))*H1164,"غير مسجلة في المشتريات")))</f>
        <v/>
      </c>
    </row>
    <row r="1165" spans="2:13" hidden="1" x14ac:dyDescent="0.25">
      <c r="B1165" s="13">
        <f>COUNTIFS($G$3:G1165,'تقرير استهلاك خامات'!$D$4)</f>
        <v>2</v>
      </c>
      <c r="C1165" s="13">
        <f>COUNTIFS($F$3:F1165,'تقرير منتج تام'!$E$4)</f>
        <v>10</v>
      </c>
      <c r="D1165" s="37"/>
      <c r="E1165" s="38"/>
      <c r="F1165" s="37"/>
      <c r="G1165" s="39"/>
      <c r="H1165" s="40"/>
      <c r="I1165" s="107" t="str">
        <f>IF(G1165="","",_xlfn.IFNA(VLOOKUP(G1165,'سجل المشتريات'!F:N,8,0),"غير مسجلة في المشتريات"))</f>
        <v/>
      </c>
      <c r="J1165" s="26" t="str">
        <f>_xlfn.IFNA(VLOOKUP(F1165,الاوردرات!$B$1:$C$600,2,0),"")</f>
        <v/>
      </c>
      <c r="K1165" s="52"/>
      <c r="M1165" s="105" t="str">
        <f>IF(G1165="","",_xlfn.IFNA((VLOOKUP(G1165,help!L:M,2,0))*H1165,_xlfn.IFNA((VLOOKUP(G1165,help!P:Q,2,0))*H1165,"غير مسجلة في المشتريات")))</f>
        <v/>
      </c>
    </row>
    <row r="1166" spans="2:13" hidden="1" x14ac:dyDescent="0.25">
      <c r="B1166" s="13">
        <f>COUNTIFS($G$3:G1166,'تقرير استهلاك خامات'!$D$4)</f>
        <v>2</v>
      </c>
      <c r="C1166" s="13">
        <f>COUNTIFS($F$3:F1166,'تقرير منتج تام'!$E$4)</f>
        <v>10</v>
      </c>
      <c r="D1166" s="37"/>
      <c r="E1166" s="38"/>
      <c r="F1166" s="37"/>
      <c r="G1166" s="39"/>
      <c r="H1166" s="40"/>
      <c r="I1166" s="107" t="str">
        <f>IF(G1166="","",_xlfn.IFNA(VLOOKUP(G1166,'سجل المشتريات'!F:N,8,0),"غير مسجلة في المشتريات"))</f>
        <v/>
      </c>
      <c r="J1166" s="26" t="str">
        <f>_xlfn.IFNA(VLOOKUP(F1166,الاوردرات!$B$1:$C$600,2,0),"")</f>
        <v/>
      </c>
      <c r="K1166" s="52"/>
      <c r="M1166" s="105" t="str">
        <f>IF(G1166="","",_xlfn.IFNA((VLOOKUP(G1166,help!L:M,2,0))*H1166,_xlfn.IFNA((VLOOKUP(G1166,help!P:Q,2,0))*H1166,"غير مسجلة في المشتريات")))</f>
        <v/>
      </c>
    </row>
    <row r="1167" spans="2:13" hidden="1" x14ac:dyDescent="0.25">
      <c r="B1167" s="13">
        <f>COUNTIFS($G$3:G1167,'تقرير استهلاك خامات'!$D$4)</f>
        <v>2</v>
      </c>
      <c r="C1167" s="13">
        <f>COUNTIFS($F$3:F1167,'تقرير منتج تام'!$E$4)</f>
        <v>10</v>
      </c>
      <c r="D1167" s="37"/>
      <c r="E1167" s="38"/>
      <c r="F1167" s="37"/>
      <c r="G1167" s="39"/>
      <c r="H1167" s="40"/>
      <c r="I1167" s="107" t="str">
        <f>IF(G1167="","",_xlfn.IFNA(VLOOKUP(G1167,'سجل المشتريات'!F:N,8,0),"غير مسجلة في المشتريات"))</f>
        <v/>
      </c>
      <c r="J1167" s="26" t="str">
        <f>_xlfn.IFNA(VLOOKUP(F1167,الاوردرات!$B$1:$C$600,2,0),"")</f>
        <v/>
      </c>
      <c r="K1167" s="52"/>
      <c r="M1167" s="105" t="str">
        <f>IF(G1167="","",_xlfn.IFNA((VLOOKUP(G1167,help!L:M,2,0))*H1167,_xlfn.IFNA((VLOOKUP(G1167,help!P:Q,2,0))*H1167,"غير مسجلة في المشتريات")))</f>
        <v/>
      </c>
    </row>
    <row r="1168" spans="2:13" hidden="1" x14ac:dyDescent="0.25">
      <c r="B1168" s="13">
        <f>COUNTIFS($G$3:G1168,'تقرير استهلاك خامات'!$D$4)</f>
        <v>2</v>
      </c>
      <c r="C1168" s="13">
        <f>COUNTIFS($F$3:F1168,'تقرير منتج تام'!$E$4)</f>
        <v>10</v>
      </c>
      <c r="D1168" s="37"/>
      <c r="E1168" s="38"/>
      <c r="F1168" s="37"/>
      <c r="G1168" s="39"/>
      <c r="H1168" s="40"/>
      <c r="I1168" s="107" t="str">
        <f>IF(G1168="","",_xlfn.IFNA(VLOOKUP(G1168,'سجل المشتريات'!F:N,8,0),"غير مسجلة في المشتريات"))</f>
        <v/>
      </c>
      <c r="J1168" s="26" t="str">
        <f>_xlfn.IFNA(VLOOKUP(F1168,الاوردرات!$B$1:$C$600,2,0),"")</f>
        <v/>
      </c>
      <c r="K1168" s="52"/>
      <c r="M1168" s="105" t="str">
        <f>IF(G1168="","",_xlfn.IFNA((VLOOKUP(G1168,help!L:M,2,0))*H1168,_xlfn.IFNA((VLOOKUP(G1168,help!P:Q,2,0))*H1168,"غير مسجلة في المشتريات")))</f>
        <v/>
      </c>
    </row>
    <row r="1169" spans="2:13" hidden="1" x14ac:dyDescent="0.25">
      <c r="B1169" s="13">
        <f>COUNTIFS($G$3:G1169,'تقرير استهلاك خامات'!$D$4)</f>
        <v>2</v>
      </c>
      <c r="C1169" s="13">
        <f>COUNTIFS($F$3:F1169,'تقرير منتج تام'!$E$4)</f>
        <v>10</v>
      </c>
      <c r="D1169" s="37"/>
      <c r="E1169" s="38"/>
      <c r="F1169" s="37"/>
      <c r="G1169" s="39"/>
      <c r="H1169" s="40"/>
      <c r="I1169" s="107" t="str">
        <f>IF(G1169="","",_xlfn.IFNA(VLOOKUP(G1169,'سجل المشتريات'!F:N,8,0),"غير مسجلة في المشتريات"))</f>
        <v/>
      </c>
      <c r="J1169" s="26" t="str">
        <f>_xlfn.IFNA(VLOOKUP(F1169,الاوردرات!$B$1:$C$600,2,0),"")</f>
        <v/>
      </c>
      <c r="K1169" s="52"/>
      <c r="M1169" s="105" t="str">
        <f>IF(G1169="","",_xlfn.IFNA((VLOOKUP(G1169,help!L:M,2,0))*H1169,_xlfn.IFNA((VLOOKUP(G1169,help!P:Q,2,0))*H1169,"غير مسجلة في المشتريات")))</f>
        <v/>
      </c>
    </row>
    <row r="1170" spans="2:13" hidden="1" x14ac:dyDescent="0.25">
      <c r="B1170" s="13">
        <f>COUNTIFS($G$3:G1170,'تقرير استهلاك خامات'!$D$4)</f>
        <v>2</v>
      </c>
      <c r="C1170" s="13">
        <f>COUNTIFS($F$3:F1170,'تقرير منتج تام'!$E$4)</f>
        <v>10</v>
      </c>
      <c r="D1170" s="37"/>
      <c r="E1170" s="38"/>
      <c r="F1170" s="37"/>
      <c r="G1170" s="39"/>
      <c r="H1170" s="40"/>
      <c r="I1170" s="107" t="str">
        <f>IF(G1170="","",_xlfn.IFNA(VLOOKUP(G1170,'سجل المشتريات'!F:N,8,0),"غير مسجلة في المشتريات"))</f>
        <v/>
      </c>
      <c r="J1170" s="26" t="str">
        <f>_xlfn.IFNA(VLOOKUP(F1170,الاوردرات!$B$1:$C$600,2,0),"")</f>
        <v/>
      </c>
      <c r="K1170" s="52"/>
      <c r="M1170" s="105" t="str">
        <f>IF(G1170="","",_xlfn.IFNA((VLOOKUP(G1170,help!L:M,2,0))*H1170,_xlfn.IFNA((VLOOKUP(G1170,help!P:Q,2,0))*H1170,"غير مسجلة في المشتريات")))</f>
        <v/>
      </c>
    </row>
    <row r="1171" spans="2:13" hidden="1" x14ac:dyDescent="0.25">
      <c r="B1171" s="13">
        <f>COUNTIFS($G$3:G1171,'تقرير استهلاك خامات'!$D$4)</f>
        <v>2</v>
      </c>
      <c r="C1171" s="13">
        <f>COUNTIFS($F$3:F1171,'تقرير منتج تام'!$E$4)</f>
        <v>10</v>
      </c>
      <c r="D1171" s="37"/>
      <c r="E1171" s="38"/>
      <c r="F1171" s="37"/>
      <c r="G1171" s="39"/>
      <c r="H1171" s="40"/>
      <c r="I1171" s="107" t="str">
        <f>IF(G1171="","",_xlfn.IFNA(VLOOKUP(G1171,'سجل المشتريات'!F:N,8,0),"غير مسجلة في المشتريات"))</f>
        <v/>
      </c>
      <c r="J1171" s="26" t="str">
        <f>_xlfn.IFNA(VLOOKUP(F1171,الاوردرات!$B$1:$C$600,2,0),"")</f>
        <v/>
      </c>
      <c r="K1171" s="52"/>
      <c r="M1171" s="105" t="str">
        <f>IF(G1171="","",_xlfn.IFNA((VLOOKUP(G1171,help!L:M,2,0))*H1171,_xlfn.IFNA((VLOOKUP(G1171,help!P:Q,2,0))*H1171,"غير مسجلة في المشتريات")))</f>
        <v/>
      </c>
    </row>
    <row r="1172" spans="2:13" hidden="1" x14ac:dyDescent="0.25">
      <c r="B1172" s="13">
        <f>COUNTIFS($G$3:G1172,'تقرير استهلاك خامات'!$D$4)</f>
        <v>2</v>
      </c>
      <c r="C1172" s="13">
        <f>COUNTIFS($F$3:F1172,'تقرير منتج تام'!$E$4)</f>
        <v>10</v>
      </c>
      <c r="D1172" s="37"/>
      <c r="E1172" s="38"/>
      <c r="F1172" s="37"/>
      <c r="G1172" s="39"/>
      <c r="H1172" s="40"/>
      <c r="I1172" s="107" t="str">
        <f>IF(G1172="","",_xlfn.IFNA(VLOOKUP(G1172,'سجل المشتريات'!F:N,8,0),"غير مسجلة في المشتريات"))</f>
        <v/>
      </c>
      <c r="J1172" s="26" t="str">
        <f>_xlfn.IFNA(VLOOKUP(F1172,الاوردرات!$B$1:$C$600,2,0),"")</f>
        <v/>
      </c>
      <c r="K1172" s="52"/>
      <c r="M1172" s="105" t="str">
        <f>IF(G1172="","",_xlfn.IFNA((VLOOKUP(G1172,help!L:M,2,0))*H1172,_xlfn.IFNA((VLOOKUP(G1172,help!P:Q,2,0))*H1172,"غير مسجلة في المشتريات")))</f>
        <v/>
      </c>
    </row>
    <row r="1173" spans="2:13" hidden="1" x14ac:dyDescent="0.25">
      <c r="B1173" s="13">
        <f>COUNTIFS($G$3:G1173,'تقرير استهلاك خامات'!$D$4)</f>
        <v>2</v>
      </c>
      <c r="C1173" s="13">
        <f>COUNTIFS($F$3:F1173,'تقرير منتج تام'!$E$4)</f>
        <v>10</v>
      </c>
      <c r="D1173" s="37"/>
      <c r="E1173" s="38"/>
      <c r="F1173" s="37"/>
      <c r="G1173" s="39"/>
      <c r="H1173" s="40"/>
      <c r="I1173" s="107" t="str">
        <f>IF(G1173="","",_xlfn.IFNA(VLOOKUP(G1173,'سجل المشتريات'!F:N,8,0),"غير مسجلة في المشتريات"))</f>
        <v/>
      </c>
      <c r="J1173" s="26" t="str">
        <f>_xlfn.IFNA(VLOOKUP(F1173,الاوردرات!$B$1:$C$600,2,0),"")</f>
        <v/>
      </c>
      <c r="K1173" s="52"/>
      <c r="M1173" s="105" t="str">
        <f>IF(G1173="","",_xlfn.IFNA((VLOOKUP(G1173,help!L:M,2,0))*H1173,_xlfn.IFNA((VLOOKUP(G1173,help!P:Q,2,0))*H1173,"غير مسجلة في المشتريات")))</f>
        <v/>
      </c>
    </row>
    <row r="1174" spans="2:13" hidden="1" x14ac:dyDescent="0.25">
      <c r="B1174" s="13">
        <f>COUNTIFS($G$3:G1174,'تقرير استهلاك خامات'!$D$4)</f>
        <v>2</v>
      </c>
      <c r="C1174" s="13">
        <f>COUNTIFS($F$3:F1174,'تقرير منتج تام'!$E$4)</f>
        <v>10</v>
      </c>
      <c r="D1174" s="37"/>
      <c r="E1174" s="38"/>
      <c r="F1174" s="37"/>
      <c r="G1174" s="39"/>
      <c r="H1174" s="40"/>
      <c r="I1174" s="107" t="str">
        <f>IF(G1174="","",_xlfn.IFNA(VLOOKUP(G1174,'سجل المشتريات'!F:N,8,0),"غير مسجلة في المشتريات"))</f>
        <v/>
      </c>
      <c r="J1174" s="26" t="str">
        <f>_xlfn.IFNA(VLOOKUP(F1174,الاوردرات!$B$1:$C$600,2,0),"")</f>
        <v/>
      </c>
      <c r="K1174" s="52"/>
      <c r="M1174" s="105" t="str">
        <f>IF(G1174="","",_xlfn.IFNA((VLOOKUP(G1174,help!L:M,2,0))*H1174,_xlfn.IFNA((VLOOKUP(G1174,help!P:Q,2,0))*H1174,"غير مسجلة في المشتريات")))</f>
        <v/>
      </c>
    </row>
    <row r="1175" spans="2:13" hidden="1" x14ac:dyDescent="0.25">
      <c r="B1175" s="13">
        <f>COUNTIFS($G$3:G1175,'تقرير استهلاك خامات'!$D$4)</f>
        <v>2</v>
      </c>
      <c r="C1175" s="13">
        <f>COUNTIFS($F$3:F1175,'تقرير منتج تام'!$E$4)</f>
        <v>10</v>
      </c>
      <c r="D1175" s="37"/>
      <c r="E1175" s="38"/>
      <c r="F1175" s="37"/>
      <c r="G1175" s="39"/>
      <c r="H1175" s="40"/>
      <c r="I1175" s="107" t="str">
        <f>IF(G1175="","",_xlfn.IFNA(VLOOKUP(G1175,'سجل المشتريات'!F:N,8,0),"غير مسجلة في المشتريات"))</f>
        <v/>
      </c>
      <c r="J1175" s="26" t="str">
        <f>_xlfn.IFNA(VLOOKUP(F1175,الاوردرات!$B$1:$C$600,2,0),"")</f>
        <v/>
      </c>
      <c r="K1175" s="52"/>
      <c r="M1175" s="105" t="str">
        <f>IF(G1175="","",_xlfn.IFNA((VLOOKUP(G1175,help!L:M,2,0))*H1175,_xlfn.IFNA((VLOOKUP(G1175,help!P:Q,2,0))*H1175,"غير مسجلة في المشتريات")))</f>
        <v/>
      </c>
    </row>
    <row r="1176" spans="2:13" hidden="1" x14ac:dyDescent="0.25">
      <c r="B1176" s="13">
        <f>COUNTIFS($G$3:G1176,'تقرير استهلاك خامات'!$D$4)</f>
        <v>2</v>
      </c>
      <c r="C1176" s="13">
        <f>COUNTIFS($F$3:F1176,'تقرير منتج تام'!$E$4)</f>
        <v>10</v>
      </c>
      <c r="D1176" s="37"/>
      <c r="E1176" s="38"/>
      <c r="F1176" s="37"/>
      <c r="G1176" s="39"/>
      <c r="H1176" s="40"/>
      <c r="I1176" s="107" t="str">
        <f>IF(G1176="","",_xlfn.IFNA(VLOOKUP(G1176,'سجل المشتريات'!F:N,8,0),"غير مسجلة في المشتريات"))</f>
        <v/>
      </c>
      <c r="J1176" s="26" t="str">
        <f>_xlfn.IFNA(VLOOKUP(F1176,الاوردرات!$B$1:$C$600,2,0),"")</f>
        <v/>
      </c>
      <c r="K1176" s="52"/>
      <c r="M1176" s="105" t="str">
        <f>IF(G1176="","",_xlfn.IFNA((VLOOKUP(G1176,help!L:M,2,0))*H1176,_xlfn.IFNA((VLOOKUP(G1176,help!P:Q,2,0))*H1176,"غير مسجلة في المشتريات")))</f>
        <v/>
      </c>
    </row>
    <row r="1177" spans="2:13" hidden="1" x14ac:dyDescent="0.25">
      <c r="B1177" s="13">
        <f>COUNTIFS($G$3:G1177,'تقرير استهلاك خامات'!$D$4)</f>
        <v>2</v>
      </c>
      <c r="C1177" s="13">
        <f>COUNTIFS($F$3:F1177,'تقرير منتج تام'!$E$4)</f>
        <v>10</v>
      </c>
      <c r="D1177" s="37"/>
      <c r="E1177" s="38"/>
      <c r="F1177" s="37"/>
      <c r="G1177" s="39"/>
      <c r="H1177" s="40"/>
      <c r="I1177" s="107" t="str">
        <f>IF(G1177="","",_xlfn.IFNA(VLOOKUP(G1177,'سجل المشتريات'!F:N,8,0),"غير مسجلة في المشتريات"))</f>
        <v/>
      </c>
      <c r="J1177" s="26" t="str">
        <f>_xlfn.IFNA(VLOOKUP(F1177,الاوردرات!$B$1:$C$600,2,0),"")</f>
        <v/>
      </c>
      <c r="K1177" s="52"/>
      <c r="M1177" s="105" t="str">
        <f>IF(G1177="","",_xlfn.IFNA((VLOOKUP(G1177,help!L:M,2,0))*H1177,_xlfn.IFNA((VLOOKUP(G1177,help!P:Q,2,0))*H1177,"غير مسجلة في المشتريات")))</f>
        <v/>
      </c>
    </row>
    <row r="1178" spans="2:13" hidden="1" x14ac:dyDescent="0.25">
      <c r="B1178" s="13">
        <f>COUNTIFS($G$3:G1178,'تقرير استهلاك خامات'!$D$4)</f>
        <v>2</v>
      </c>
      <c r="C1178" s="13">
        <f>COUNTIFS($F$3:F1178,'تقرير منتج تام'!$E$4)</f>
        <v>10</v>
      </c>
      <c r="D1178" s="37"/>
      <c r="E1178" s="38"/>
      <c r="F1178" s="37"/>
      <c r="G1178" s="39"/>
      <c r="H1178" s="40"/>
      <c r="I1178" s="107" t="str">
        <f>IF(G1178="","",_xlfn.IFNA(VLOOKUP(G1178,'سجل المشتريات'!F:N,8,0),"غير مسجلة في المشتريات"))</f>
        <v/>
      </c>
      <c r="J1178" s="26" t="str">
        <f>_xlfn.IFNA(VLOOKUP(F1178,الاوردرات!$B$1:$C$600,2,0),"")</f>
        <v/>
      </c>
      <c r="K1178" s="52"/>
      <c r="M1178" s="105" t="str">
        <f>IF(G1178="","",_xlfn.IFNA((VLOOKUP(G1178,help!L:M,2,0))*H1178,_xlfn.IFNA((VLOOKUP(G1178,help!P:Q,2,0))*H1178,"غير مسجلة في المشتريات")))</f>
        <v/>
      </c>
    </row>
    <row r="1179" spans="2:13" hidden="1" x14ac:dyDescent="0.25">
      <c r="B1179" s="13">
        <f>COUNTIFS($G$3:G1179,'تقرير استهلاك خامات'!$D$4)</f>
        <v>2</v>
      </c>
      <c r="C1179" s="13">
        <f>COUNTIFS($F$3:F1179,'تقرير منتج تام'!$E$4)</f>
        <v>10</v>
      </c>
      <c r="D1179" s="37"/>
      <c r="E1179" s="38"/>
      <c r="F1179" s="37"/>
      <c r="G1179" s="39"/>
      <c r="H1179" s="40"/>
      <c r="I1179" s="107" t="str">
        <f>IF(G1179="","",_xlfn.IFNA(VLOOKUP(G1179,'سجل المشتريات'!F:N,8,0),"غير مسجلة في المشتريات"))</f>
        <v/>
      </c>
      <c r="J1179" s="26" t="str">
        <f>_xlfn.IFNA(VLOOKUP(F1179,الاوردرات!$B$1:$C$600,2,0),"")</f>
        <v/>
      </c>
      <c r="K1179" s="52"/>
      <c r="M1179" s="105" t="str">
        <f>IF(G1179="","",_xlfn.IFNA((VLOOKUP(G1179,help!L:M,2,0))*H1179,_xlfn.IFNA((VLOOKUP(G1179,help!P:Q,2,0))*H1179,"غير مسجلة في المشتريات")))</f>
        <v/>
      </c>
    </row>
    <row r="1180" spans="2:13" hidden="1" x14ac:dyDescent="0.25">
      <c r="B1180" s="13">
        <f>COUNTIFS($G$3:G1180,'تقرير استهلاك خامات'!$D$4)</f>
        <v>2</v>
      </c>
      <c r="C1180" s="13">
        <f>COUNTIFS($F$3:F1180,'تقرير منتج تام'!$E$4)</f>
        <v>10</v>
      </c>
      <c r="D1180" s="37"/>
      <c r="E1180" s="38"/>
      <c r="F1180" s="37"/>
      <c r="G1180" s="39"/>
      <c r="H1180" s="40"/>
      <c r="I1180" s="107" t="str">
        <f>IF(G1180="","",_xlfn.IFNA(VLOOKUP(G1180,'سجل المشتريات'!F:N,8,0),"غير مسجلة في المشتريات"))</f>
        <v/>
      </c>
      <c r="J1180" s="26" t="str">
        <f>_xlfn.IFNA(VLOOKUP(F1180,الاوردرات!$B$1:$C$600,2,0),"")</f>
        <v/>
      </c>
      <c r="K1180" s="52"/>
      <c r="M1180" s="105" t="str">
        <f>IF(G1180="","",_xlfn.IFNA((VLOOKUP(G1180,help!L:M,2,0))*H1180,_xlfn.IFNA((VLOOKUP(G1180,help!P:Q,2,0))*H1180,"غير مسجلة في المشتريات")))</f>
        <v/>
      </c>
    </row>
    <row r="1181" spans="2:13" hidden="1" x14ac:dyDescent="0.25">
      <c r="B1181" s="13">
        <f>COUNTIFS($G$3:G1181,'تقرير استهلاك خامات'!$D$4)</f>
        <v>2</v>
      </c>
      <c r="C1181" s="13">
        <f>COUNTIFS($F$3:F1181,'تقرير منتج تام'!$E$4)</f>
        <v>10</v>
      </c>
      <c r="D1181" s="37"/>
      <c r="E1181" s="38"/>
      <c r="F1181" s="37"/>
      <c r="G1181" s="39"/>
      <c r="H1181" s="40"/>
      <c r="I1181" s="107" t="str">
        <f>IF(G1181="","",_xlfn.IFNA(VLOOKUP(G1181,'سجل المشتريات'!F:N,8,0),"غير مسجلة في المشتريات"))</f>
        <v/>
      </c>
      <c r="J1181" s="26" t="str">
        <f>_xlfn.IFNA(VLOOKUP(F1181,الاوردرات!$B$1:$C$600,2,0),"")</f>
        <v/>
      </c>
      <c r="K1181" s="52"/>
      <c r="M1181" s="105" t="str">
        <f>IF(G1181="","",_xlfn.IFNA((VLOOKUP(G1181,help!L:M,2,0))*H1181,_xlfn.IFNA((VLOOKUP(G1181,help!P:Q,2,0))*H1181,"غير مسجلة في المشتريات")))</f>
        <v/>
      </c>
    </row>
    <row r="1182" spans="2:13" hidden="1" x14ac:dyDescent="0.25">
      <c r="B1182" s="13">
        <f>COUNTIFS($G$3:G1182,'تقرير استهلاك خامات'!$D$4)</f>
        <v>2</v>
      </c>
      <c r="C1182" s="13">
        <f>COUNTIFS($F$3:F1182,'تقرير منتج تام'!$E$4)</f>
        <v>10</v>
      </c>
      <c r="D1182" s="37"/>
      <c r="E1182" s="38"/>
      <c r="F1182" s="37"/>
      <c r="G1182" s="39"/>
      <c r="H1182" s="40"/>
      <c r="I1182" s="107" t="str">
        <f>IF(G1182="","",_xlfn.IFNA(VLOOKUP(G1182,'سجل المشتريات'!F:N,8,0),"غير مسجلة في المشتريات"))</f>
        <v/>
      </c>
      <c r="J1182" s="26" t="str">
        <f>_xlfn.IFNA(VLOOKUP(F1182,الاوردرات!$B$1:$C$600,2,0),"")</f>
        <v/>
      </c>
      <c r="K1182" s="52"/>
      <c r="M1182" s="105" t="str">
        <f>IF(G1182="","",_xlfn.IFNA((VLOOKUP(G1182,help!L:M,2,0))*H1182,_xlfn.IFNA((VLOOKUP(G1182,help!P:Q,2,0))*H1182,"غير مسجلة في المشتريات")))</f>
        <v/>
      </c>
    </row>
    <row r="1183" spans="2:13" hidden="1" x14ac:dyDescent="0.25">
      <c r="B1183" s="13">
        <f>COUNTIFS($G$3:G1183,'تقرير استهلاك خامات'!$D$4)</f>
        <v>2</v>
      </c>
      <c r="C1183" s="13">
        <f>COUNTIFS($F$3:F1183,'تقرير منتج تام'!$E$4)</f>
        <v>10</v>
      </c>
      <c r="D1183" s="37"/>
      <c r="E1183" s="38"/>
      <c r="F1183" s="37"/>
      <c r="G1183" s="39"/>
      <c r="H1183" s="40"/>
      <c r="I1183" s="107" t="str">
        <f>IF(G1183="","",_xlfn.IFNA(VLOOKUP(G1183,'سجل المشتريات'!F:N,8,0),"غير مسجلة في المشتريات"))</f>
        <v/>
      </c>
      <c r="J1183" s="26" t="str">
        <f>_xlfn.IFNA(VLOOKUP(F1183,الاوردرات!$B$1:$C$600,2,0),"")</f>
        <v/>
      </c>
      <c r="K1183" s="52"/>
      <c r="M1183" s="105" t="str">
        <f>IF(G1183="","",_xlfn.IFNA((VLOOKUP(G1183,help!L:M,2,0))*H1183,_xlfn.IFNA((VLOOKUP(G1183,help!P:Q,2,0))*H1183,"غير مسجلة في المشتريات")))</f>
        <v/>
      </c>
    </row>
    <row r="1184" spans="2:13" hidden="1" x14ac:dyDescent="0.25">
      <c r="B1184" s="13">
        <f>COUNTIFS($G$3:G1184,'تقرير استهلاك خامات'!$D$4)</f>
        <v>2</v>
      </c>
      <c r="C1184" s="13">
        <f>COUNTIFS($F$3:F1184,'تقرير منتج تام'!$E$4)</f>
        <v>10</v>
      </c>
      <c r="D1184" s="37"/>
      <c r="E1184" s="38"/>
      <c r="F1184" s="37"/>
      <c r="G1184" s="39"/>
      <c r="H1184" s="40"/>
      <c r="I1184" s="107" t="str">
        <f>IF(G1184="","",_xlfn.IFNA(VLOOKUP(G1184,'سجل المشتريات'!F:N,8,0),"غير مسجلة في المشتريات"))</f>
        <v/>
      </c>
      <c r="J1184" s="26" t="str">
        <f>_xlfn.IFNA(VLOOKUP(F1184,الاوردرات!$B$1:$C$600,2,0),"")</f>
        <v/>
      </c>
      <c r="K1184" s="52"/>
      <c r="M1184" s="105" t="str">
        <f>IF(G1184="","",_xlfn.IFNA((VLOOKUP(G1184,help!L:M,2,0))*H1184,_xlfn.IFNA((VLOOKUP(G1184,help!P:Q,2,0))*H1184,"غير مسجلة في المشتريات")))</f>
        <v/>
      </c>
    </row>
    <row r="1185" spans="2:13" hidden="1" x14ac:dyDescent="0.25">
      <c r="B1185" s="13">
        <f>COUNTIFS($G$3:G1185,'تقرير استهلاك خامات'!$D$4)</f>
        <v>2</v>
      </c>
      <c r="C1185" s="13">
        <f>COUNTIFS($F$3:F1185,'تقرير منتج تام'!$E$4)</f>
        <v>10</v>
      </c>
      <c r="D1185" s="37"/>
      <c r="E1185" s="38"/>
      <c r="F1185" s="37"/>
      <c r="G1185" s="39"/>
      <c r="H1185" s="40"/>
      <c r="I1185" s="107" t="str">
        <f>IF(G1185="","",_xlfn.IFNA(VLOOKUP(G1185,'سجل المشتريات'!F:N,8,0),"غير مسجلة في المشتريات"))</f>
        <v/>
      </c>
      <c r="J1185" s="26" t="str">
        <f>_xlfn.IFNA(VLOOKUP(F1185,الاوردرات!$B$1:$C$600,2,0),"")</f>
        <v/>
      </c>
      <c r="K1185" s="52"/>
      <c r="M1185" s="105" t="str">
        <f>IF(G1185="","",_xlfn.IFNA((VLOOKUP(G1185,help!L:M,2,0))*H1185,_xlfn.IFNA((VLOOKUP(G1185,help!P:Q,2,0))*H1185,"غير مسجلة في المشتريات")))</f>
        <v/>
      </c>
    </row>
    <row r="1186" spans="2:13" hidden="1" x14ac:dyDescent="0.25">
      <c r="B1186" s="13">
        <f>COUNTIFS($G$3:G1186,'تقرير استهلاك خامات'!$D$4)</f>
        <v>2</v>
      </c>
      <c r="C1186" s="13">
        <f>COUNTIFS($F$3:F1186,'تقرير منتج تام'!$E$4)</f>
        <v>10</v>
      </c>
      <c r="D1186" s="37"/>
      <c r="E1186" s="38"/>
      <c r="F1186" s="37"/>
      <c r="G1186" s="39"/>
      <c r="H1186" s="40"/>
      <c r="I1186" s="107" t="str">
        <f>IF(G1186="","",_xlfn.IFNA(VLOOKUP(G1186,'سجل المشتريات'!F:N,8,0),"غير مسجلة في المشتريات"))</f>
        <v/>
      </c>
      <c r="J1186" s="26" t="str">
        <f>_xlfn.IFNA(VLOOKUP(F1186,الاوردرات!$B$1:$C$600,2,0),"")</f>
        <v/>
      </c>
      <c r="K1186" s="52"/>
      <c r="M1186" s="105" t="str">
        <f>IF(G1186="","",_xlfn.IFNA((VLOOKUP(G1186,help!L:M,2,0))*H1186,_xlfn.IFNA((VLOOKUP(G1186,help!P:Q,2,0))*H1186,"غير مسجلة في المشتريات")))</f>
        <v/>
      </c>
    </row>
    <row r="1187" spans="2:13" hidden="1" x14ac:dyDescent="0.25">
      <c r="B1187" s="13">
        <f>COUNTIFS($G$3:G1187,'تقرير استهلاك خامات'!$D$4)</f>
        <v>2</v>
      </c>
      <c r="C1187" s="13">
        <f>COUNTIFS($F$3:F1187,'تقرير منتج تام'!$E$4)</f>
        <v>10</v>
      </c>
      <c r="D1187" s="37"/>
      <c r="E1187" s="38"/>
      <c r="F1187" s="37"/>
      <c r="G1187" s="39"/>
      <c r="H1187" s="40"/>
      <c r="I1187" s="107" t="str">
        <f>IF(G1187="","",_xlfn.IFNA(VLOOKUP(G1187,'سجل المشتريات'!F:N,8,0),"غير مسجلة في المشتريات"))</f>
        <v/>
      </c>
      <c r="J1187" s="26" t="str">
        <f>_xlfn.IFNA(VLOOKUP(F1187,الاوردرات!$B$1:$C$600,2,0),"")</f>
        <v/>
      </c>
      <c r="K1187" s="52"/>
      <c r="M1187" s="105" t="str">
        <f>IF(G1187="","",_xlfn.IFNA((VLOOKUP(G1187,help!L:M,2,0))*H1187,_xlfn.IFNA((VLOOKUP(G1187,help!P:Q,2,0))*H1187,"غير مسجلة في المشتريات")))</f>
        <v/>
      </c>
    </row>
    <row r="1188" spans="2:13" hidden="1" x14ac:dyDescent="0.25">
      <c r="B1188" s="13">
        <f>COUNTIFS($G$3:G1188,'تقرير استهلاك خامات'!$D$4)</f>
        <v>2</v>
      </c>
      <c r="C1188" s="13">
        <f>COUNTIFS($F$3:F1188,'تقرير منتج تام'!$E$4)</f>
        <v>10</v>
      </c>
      <c r="D1188" s="37"/>
      <c r="E1188" s="38"/>
      <c r="F1188" s="37"/>
      <c r="G1188" s="39"/>
      <c r="H1188" s="40"/>
      <c r="I1188" s="107" t="str">
        <f>IF(G1188="","",_xlfn.IFNA(VLOOKUP(G1188,'سجل المشتريات'!F:N,8,0),"غير مسجلة في المشتريات"))</f>
        <v/>
      </c>
      <c r="J1188" s="26" t="str">
        <f>_xlfn.IFNA(VLOOKUP(F1188,الاوردرات!$B$1:$C$600,2,0),"")</f>
        <v/>
      </c>
      <c r="K1188" s="52"/>
      <c r="M1188" s="105" t="str">
        <f>IF(G1188="","",_xlfn.IFNA((VLOOKUP(G1188,help!L:M,2,0))*H1188,_xlfn.IFNA((VLOOKUP(G1188,help!P:Q,2,0))*H1188,"غير مسجلة في المشتريات")))</f>
        <v/>
      </c>
    </row>
    <row r="1189" spans="2:13" hidden="1" x14ac:dyDescent="0.25">
      <c r="B1189" s="13">
        <f>COUNTIFS($G$3:G1189,'تقرير استهلاك خامات'!$D$4)</f>
        <v>2</v>
      </c>
      <c r="C1189" s="13">
        <f>COUNTIFS($F$3:F1189,'تقرير منتج تام'!$E$4)</f>
        <v>10</v>
      </c>
      <c r="D1189" s="37"/>
      <c r="E1189" s="38"/>
      <c r="F1189" s="37"/>
      <c r="G1189" s="39"/>
      <c r="H1189" s="40"/>
      <c r="I1189" s="107" t="str">
        <f>IF(G1189="","",_xlfn.IFNA(VLOOKUP(G1189,'سجل المشتريات'!F:N,8,0),"غير مسجلة في المشتريات"))</f>
        <v/>
      </c>
      <c r="J1189" s="26" t="str">
        <f>_xlfn.IFNA(VLOOKUP(F1189,الاوردرات!$B$1:$C$600,2,0),"")</f>
        <v/>
      </c>
      <c r="K1189" s="52"/>
      <c r="M1189" s="105" t="str">
        <f>IF(G1189="","",_xlfn.IFNA((VLOOKUP(G1189,help!L:M,2,0))*H1189,_xlfn.IFNA((VLOOKUP(G1189,help!P:Q,2,0))*H1189,"غير مسجلة في المشتريات")))</f>
        <v/>
      </c>
    </row>
    <row r="1190" spans="2:13" hidden="1" x14ac:dyDescent="0.25">
      <c r="B1190" s="13">
        <f>COUNTIFS($G$3:G1190,'تقرير استهلاك خامات'!$D$4)</f>
        <v>2</v>
      </c>
      <c r="C1190" s="13">
        <f>COUNTIFS($F$3:F1190,'تقرير منتج تام'!$E$4)</f>
        <v>10</v>
      </c>
      <c r="D1190" s="37"/>
      <c r="E1190" s="38"/>
      <c r="F1190" s="37"/>
      <c r="G1190" s="39"/>
      <c r="H1190" s="40"/>
      <c r="I1190" s="107" t="str">
        <f>IF(G1190="","",_xlfn.IFNA(VLOOKUP(G1190,'سجل المشتريات'!F:N,8,0),"غير مسجلة في المشتريات"))</f>
        <v/>
      </c>
      <c r="J1190" s="26" t="str">
        <f>_xlfn.IFNA(VLOOKUP(F1190,الاوردرات!$B$1:$C$600,2,0),"")</f>
        <v/>
      </c>
      <c r="K1190" s="52"/>
      <c r="M1190" s="105" t="str">
        <f>IF(G1190="","",_xlfn.IFNA((VLOOKUP(G1190,help!L:M,2,0))*H1190,_xlfn.IFNA((VLOOKUP(G1190,help!P:Q,2,0))*H1190,"غير مسجلة في المشتريات")))</f>
        <v/>
      </c>
    </row>
    <row r="1191" spans="2:13" hidden="1" x14ac:dyDescent="0.25">
      <c r="B1191" s="13">
        <f>COUNTIFS($G$3:G1191,'تقرير استهلاك خامات'!$D$4)</f>
        <v>2</v>
      </c>
      <c r="C1191" s="13">
        <f>COUNTIFS($F$3:F1191,'تقرير منتج تام'!$E$4)</f>
        <v>10</v>
      </c>
      <c r="D1191" s="37"/>
      <c r="E1191" s="38"/>
      <c r="F1191" s="37"/>
      <c r="G1191" s="39"/>
      <c r="H1191" s="40"/>
      <c r="I1191" s="107" t="str">
        <f>IF(G1191="","",_xlfn.IFNA(VLOOKUP(G1191,'سجل المشتريات'!F:N,8,0),"غير مسجلة في المشتريات"))</f>
        <v/>
      </c>
      <c r="J1191" s="26" t="str">
        <f>_xlfn.IFNA(VLOOKUP(F1191,الاوردرات!$B$1:$C$600,2,0),"")</f>
        <v/>
      </c>
      <c r="K1191" s="52"/>
      <c r="M1191" s="105" t="str">
        <f>IF(G1191="","",_xlfn.IFNA((VLOOKUP(G1191,help!L:M,2,0))*H1191,_xlfn.IFNA((VLOOKUP(G1191,help!P:Q,2,0))*H1191,"غير مسجلة في المشتريات")))</f>
        <v/>
      </c>
    </row>
    <row r="1192" spans="2:13" hidden="1" x14ac:dyDescent="0.25">
      <c r="B1192" s="13">
        <f>COUNTIFS($G$3:G1192,'تقرير استهلاك خامات'!$D$4)</f>
        <v>2</v>
      </c>
      <c r="C1192" s="13">
        <f>COUNTIFS($F$3:F1192,'تقرير منتج تام'!$E$4)</f>
        <v>10</v>
      </c>
      <c r="D1192" s="37"/>
      <c r="E1192" s="38"/>
      <c r="F1192" s="37"/>
      <c r="G1192" s="39"/>
      <c r="H1192" s="40"/>
      <c r="I1192" s="107" t="str">
        <f>IF(G1192="","",_xlfn.IFNA(VLOOKUP(G1192,'سجل المشتريات'!F:N,8,0),"غير مسجلة في المشتريات"))</f>
        <v/>
      </c>
      <c r="J1192" s="26" t="str">
        <f>_xlfn.IFNA(VLOOKUP(F1192,الاوردرات!$B$1:$C$600,2,0),"")</f>
        <v/>
      </c>
      <c r="K1192" s="52"/>
      <c r="M1192" s="105" t="str">
        <f>IF(G1192="","",_xlfn.IFNA((VLOOKUP(G1192,help!L:M,2,0))*H1192,_xlfn.IFNA((VLOOKUP(G1192,help!P:Q,2,0))*H1192,"غير مسجلة في المشتريات")))</f>
        <v/>
      </c>
    </row>
    <row r="1193" spans="2:13" hidden="1" x14ac:dyDescent="0.25">
      <c r="B1193" s="13">
        <f>COUNTIFS($G$3:G1193,'تقرير استهلاك خامات'!$D$4)</f>
        <v>2</v>
      </c>
      <c r="C1193" s="13">
        <f>COUNTIFS($F$3:F1193,'تقرير منتج تام'!$E$4)</f>
        <v>10</v>
      </c>
      <c r="D1193" s="37"/>
      <c r="E1193" s="38"/>
      <c r="F1193" s="37"/>
      <c r="G1193" s="39"/>
      <c r="H1193" s="40"/>
      <c r="I1193" s="107" t="str">
        <f>IF(G1193="","",_xlfn.IFNA(VLOOKUP(G1193,'سجل المشتريات'!F:N,8,0),"غير مسجلة في المشتريات"))</f>
        <v/>
      </c>
      <c r="J1193" s="26" t="str">
        <f>_xlfn.IFNA(VLOOKUP(F1193,الاوردرات!$B$1:$C$600,2,0),"")</f>
        <v/>
      </c>
      <c r="K1193" s="52"/>
      <c r="M1193" s="105" t="str">
        <f>IF(G1193="","",_xlfn.IFNA((VLOOKUP(G1193,help!L:M,2,0))*H1193,_xlfn.IFNA((VLOOKUP(G1193,help!P:Q,2,0))*H1193,"غير مسجلة في المشتريات")))</f>
        <v/>
      </c>
    </row>
    <row r="1194" spans="2:13" hidden="1" x14ac:dyDescent="0.25">
      <c r="B1194" s="13">
        <f>COUNTIFS($G$3:G1194,'تقرير استهلاك خامات'!$D$4)</f>
        <v>2</v>
      </c>
      <c r="C1194" s="13">
        <f>COUNTIFS($F$3:F1194,'تقرير منتج تام'!$E$4)</f>
        <v>10</v>
      </c>
      <c r="D1194" s="37"/>
      <c r="E1194" s="38"/>
      <c r="F1194" s="37"/>
      <c r="G1194" s="39"/>
      <c r="H1194" s="40"/>
      <c r="I1194" s="107" t="str">
        <f>IF(G1194="","",_xlfn.IFNA(VLOOKUP(G1194,'سجل المشتريات'!F:N,8,0),"غير مسجلة في المشتريات"))</f>
        <v/>
      </c>
      <c r="J1194" s="26" t="str">
        <f>_xlfn.IFNA(VLOOKUP(F1194,الاوردرات!$B$1:$C$600,2,0),"")</f>
        <v/>
      </c>
      <c r="K1194" s="52"/>
      <c r="M1194" s="105" t="str">
        <f>IF(G1194="","",_xlfn.IFNA((VLOOKUP(G1194,help!L:M,2,0))*H1194,_xlfn.IFNA((VLOOKUP(G1194,help!P:Q,2,0))*H1194,"غير مسجلة في المشتريات")))</f>
        <v/>
      </c>
    </row>
    <row r="1195" spans="2:13" hidden="1" x14ac:dyDescent="0.25">
      <c r="B1195" s="13">
        <f>COUNTIFS($G$3:G1195,'تقرير استهلاك خامات'!$D$4)</f>
        <v>2</v>
      </c>
      <c r="C1195" s="13">
        <f>COUNTIFS($F$3:F1195,'تقرير منتج تام'!$E$4)</f>
        <v>10</v>
      </c>
      <c r="D1195" s="37"/>
      <c r="E1195" s="38"/>
      <c r="F1195" s="37"/>
      <c r="G1195" s="39"/>
      <c r="H1195" s="40"/>
      <c r="I1195" s="107" t="str">
        <f>IF(G1195="","",_xlfn.IFNA(VLOOKUP(G1195,'سجل المشتريات'!F:N,8,0),"غير مسجلة في المشتريات"))</f>
        <v/>
      </c>
      <c r="J1195" s="26" t="str">
        <f>_xlfn.IFNA(VLOOKUP(F1195,الاوردرات!$B$1:$C$600,2,0),"")</f>
        <v/>
      </c>
      <c r="K1195" s="52"/>
      <c r="M1195" s="105" t="str">
        <f>IF(G1195="","",_xlfn.IFNA((VLOOKUP(G1195,help!L:M,2,0))*H1195,_xlfn.IFNA((VLOOKUP(G1195,help!P:Q,2,0))*H1195,"غير مسجلة في المشتريات")))</f>
        <v/>
      </c>
    </row>
    <row r="1196" spans="2:13" hidden="1" x14ac:dyDescent="0.25">
      <c r="B1196" s="13">
        <f>COUNTIFS($G$3:G1196,'تقرير استهلاك خامات'!$D$4)</f>
        <v>2</v>
      </c>
      <c r="C1196" s="13">
        <f>COUNTIFS($F$3:F1196,'تقرير منتج تام'!$E$4)</f>
        <v>10</v>
      </c>
      <c r="D1196" s="37"/>
      <c r="E1196" s="38"/>
      <c r="F1196" s="37"/>
      <c r="G1196" s="39"/>
      <c r="H1196" s="40"/>
      <c r="I1196" s="107" t="str">
        <f>IF(G1196="","",_xlfn.IFNA(VLOOKUP(G1196,'سجل المشتريات'!F:N,8,0),"غير مسجلة في المشتريات"))</f>
        <v/>
      </c>
      <c r="J1196" s="26" t="str">
        <f>_xlfn.IFNA(VLOOKUP(F1196,الاوردرات!$B$1:$C$600,2,0),"")</f>
        <v/>
      </c>
      <c r="K1196" s="52"/>
      <c r="M1196" s="105" t="str">
        <f>IF(G1196="","",_xlfn.IFNA((VLOOKUP(G1196,help!L:M,2,0))*H1196,_xlfn.IFNA((VLOOKUP(G1196,help!P:Q,2,0))*H1196,"غير مسجلة في المشتريات")))</f>
        <v/>
      </c>
    </row>
    <row r="1197" spans="2:13" hidden="1" x14ac:dyDescent="0.25">
      <c r="B1197" s="13">
        <f>COUNTIFS($G$3:G1197,'تقرير استهلاك خامات'!$D$4)</f>
        <v>2</v>
      </c>
      <c r="C1197" s="13">
        <f>COUNTIFS($F$3:F1197,'تقرير منتج تام'!$E$4)</f>
        <v>10</v>
      </c>
      <c r="D1197" s="37"/>
      <c r="E1197" s="38"/>
      <c r="F1197" s="37"/>
      <c r="G1197" s="39"/>
      <c r="H1197" s="40"/>
      <c r="I1197" s="107" t="str">
        <f>IF(G1197="","",_xlfn.IFNA(VLOOKUP(G1197,'سجل المشتريات'!F:N,8,0),"غير مسجلة في المشتريات"))</f>
        <v/>
      </c>
      <c r="J1197" s="26" t="str">
        <f>_xlfn.IFNA(VLOOKUP(F1197,الاوردرات!$B$1:$C$600,2,0),"")</f>
        <v/>
      </c>
      <c r="K1197" s="52"/>
      <c r="M1197" s="105" t="str">
        <f>IF(G1197="","",_xlfn.IFNA((VLOOKUP(G1197,help!L:M,2,0))*H1197,_xlfn.IFNA((VLOOKUP(G1197,help!P:Q,2,0))*H1197,"غير مسجلة في المشتريات")))</f>
        <v/>
      </c>
    </row>
    <row r="1198" spans="2:13" hidden="1" x14ac:dyDescent="0.25">
      <c r="B1198" s="13">
        <f>COUNTIFS($G$3:G1198,'تقرير استهلاك خامات'!$D$4)</f>
        <v>2</v>
      </c>
      <c r="C1198" s="13">
        <f>COUNTIFS($F$3:F1198,'تقرير منتج تام'!$E$4)</f>
        <v>10</v>
      </c>
      <c r="D1198" s="37"/>
      <c r="E1198" s="38"/>
      <c r="F1198" s="37"/>
      <c r="G1198" s="39"/>
      <c r="H1198" s="40"/>
      <c r="I1198" s="107" t="str">
        <f>IF(G1198="","",_xlfn.IFNA(VLOOKUP(G1198,'سجل المشتريات'!F:N,8,0),"غير مسجلة في المشتريات"))</f>
        <v/>
      </c>
      <c r="J1198" s="26" t="str">
        <f>_xlfn.IFNA(VLOOKUP(F1198,الاوردرات!$B$1:$C$600,2,0),"")</f>
        <v/>
      </c>
      <c r="K1198" s="52"/>
      <c r="M1198" s="105" t="str">
        <f>IF(G1198="","",_xlfn.IFNA((VLOOKUP(G1198,help!L:M,2,0))*H1198,_xlfn.IFNA((VLOOKUP(G1198,help!P:Q,2,0))*H1198,"غير مسجلة في المشتريات")))</f>
        <v/>
      </c>
    </row>
    <row r="1199" spans="2:13" hidden="1" x14ac:dyDescent="0.25">
      <c r="B1199" s="13">
        <f>COUNTIFS($G$3:G1199,'تقرير استهلاك خامات'!$D$4)</f>
        <v>2</v>
      </c>
      <c r="C1199" s="13">
        <f>COUNTIFS($F$3:F1199,'تقرير منتج تام'!$E$4)</f>
        <v>10</v>
      </c>
      <c r="D1199" s="37"/>
      <c r="E1199" s="38"/>
      <c r="F1199" s="37"/>
      <c r="G1199" s="39"/>
      <c r="H1199" s="40"/>
      <c r="I1199" s="107" t="str">
        <f>IF(G1199="","",_xlfn.IFNA(VLOOKUP(G1199,'سجل المشتريات'!F:N,8,0),"غير مسجلة في المشتريات"))</f>
        <v/>
      </c>
      <c r="J1199" s="26" t="str">
        <f>_xlfn.IFNA(VLOOKUP(F1199,الاوردرات!$B$1:$C$600,2,0),"")</f>
        <v/>
      </c>
      <c r="K1199" s="52"/>
      <c r="M1199" s="105" t="str">
        <f>IF(G1199="","",_xlfn.IFNA((VLOOKUP(G1199,help!L:M,2,0))*H1199,_xlfn.IFNA((VLOOKUP(G1199,help!P:Q,2,0))*H1199,"غير مسجلة في المشتريات")))</f>
        <v/>
      </c>
    </row>
    <row r="1200" spans="2:13" hidden="1" x14ac:dyDescent="0.25">
      <c r="B1200" s="13">
        <f>COUNTIFS($G$3:G1200,'تقرير استهلاك خامات'!$D$4)</f>
        <v>2</v>
      </c>
      <c r="C1200" s="13">
        <f>COUNTIFS($F$3:F1200,'تقرير منتج تام'!$E$4)</f>
        <v>10</v>
      </c>
      <c r="D1200" s="37"/>
      <c r="E1200" s="38"/>
      <c r="F1200" s="37"/>
      <c r="G1200" s="39"/>
      <c r="H1200" s="40"/>
      <c r="I1200" s="107" t="str">
        <f>IF(G1200="","",_xlfn.IFNA(VLOOKUP(G1200,'سجل المشتريات'!F:N,8,0),"غير مسجلة في المشتريات"))</f>
        <v/>
      </c>
      <c r="J1200" s="26" t="str">
        <f>_xlfn.IFNA(VLOOKUP(F1200,الاوردرات!$B$1:$C$600,2,0),"")</f>
        <v/>
      </c>
      <c r="K1200" s="52"/>
      <c r="M1200" s="105" t="str">
        <f>IF(G1200="","",_xlfn.IFNA((VLOOKUP(G1200,help!L:M,2,0))*H1200,_xlfn.IFNA((VLOOKUP(G1200,help!P:Q,2,0))*H1200,"غير مسجلة في المشتريات")))</f>
        <v/>
      </c>
    </row>
    <row r="1201" spans="2:13" hidden="1" x14ac:dyDescent="0.25">
      <c r="B1201" s="13">
        <f>COUNTIFS($G$3:G1201,'تقرير استهلاك خامات'!$D$4)</f>
        <v>2</v>
      </c>
      <c r="C1201" s="13">
        <f>COUNTIFS($F$3:F1201,'تقرير منتج تام'!$E$4)</f>
        <v>10</v>
      </c>
      <c r="D1201" s="37"/>
      <c r="E1201" s="38"/>
      <c r="F1201" s="37"/>
      <c r="G1201" s="39"/>
      <c r="H1201" s="40"/>
      <c r="I1201" s="107" t="str">
        <f>IF(G1201="","",_xlfn.IFNA(VLOOKUP(G1201,'سجل المشتريات'!F:N,8,0),"غير مسجلة في المشتريات"))</f>
        <v/>
      </c>
      <c r="J1201" s="26" t="str">
        <f>_xlfn.IFNA(VLOOKUP(F1201,الاوردرات!$B$1:$C$600,2,0),"")</f>
        <v/>
      </c>
      <c r="K1201" s="52"/>
      <c r="M1201" s="105" t="str">
        <f>IF(G1201="","",_xlfn.IFNA((VLOOKUP(G1201,help!L:M,2,0))*H1201,_xlfn.IFNA((VLOOKUP(G1201,help!P:Q,2,0))*H1201,"غير مسجلة في المشتريات")))</f>
        <v/>
      </c>
    </row>
    <row r="1202" spans="2:13" hidden="1" x14ac:dyDescent="0.25">
      <c r="B1202" s="13">
        <f>COUNTIFS($G$3:G1202,'تقرير استهلاك خامات'!$D$4)</f>
        <v>2</v>
      </c>
      <c r="C1202" s="13">
        <f>COUNTIFS($F$3:F1202,'تقرير منتج تام'!$E$4)</f>
        <v>10</v>
      </c>
      <c r="D1202" s="37"/>
      <c r="E1202" s="38"/>
      <c r="F1202" s="37"/>
      <c r="G1202" s="39"/>
      <c r="H1202" s="40"/>
      <c r="I1202" s="107" t="str">
        <f>IF(G1202="","",_xlfn.IFNA(VLOOKUP(G1202,'سجل المشتريات'!F:N,8,0),"غير مسجلة في المشتريات"))</f>
        <v/>
      </c>
      <c r="J1202" s="26" t="str">
        <f>_xlfn.IFNA(VLOOKUP(F1202,الاوردرات!$B$1:$C$600,2,0),"")</f>
        <v/>
      </c>
      <c r="K1202" s="52"/>
      <c r="M1202" s="105" t="str">
        <f>IF(G1202="","",_xlfn.IFNA((VLOOKUP(G1202,help!L:M,2,0))*H1202,_xlfn.IFNA((VLOOKUP(G1202,help!P:Q,2,0))*H1202,"غير مسجلة في المشتريات")))</f>
        <v/>
      </c>
    </row>
    <row r="1203" spans="2:13" hidden="1" x14ac:dyDescent="0.25">
      <c r="B1203" s="13">
        <f>COUNTIFS($G$3:G1203,'تقرير استهلاك خامات'!$D$4)</f>
        <v>2</v>
      </c>
      <c r="C1203" s="13">
        <f>COUNTIFS($F$3:F1203,'تقرير منتج تام'!$E$4)</f>
        <v>10</v>
      </c>
      <c r="D1203" s="37"/>
      <c r="E1203" s="38"/>
      <c r="F1203" s="37"/>
      <c r="G1203" s="39"/>
      <c r="H1203" s="40"/>
      <c r="I1203" s="107" t="str">
        <f>IF(G1203="","",_xlfn.IFNA(VLOOKUP(G1203,'سجل المشتريات'!F:N,8,0),"غير مسجلة في المشتريات"))</f>
        <v/>
      </c>
      <c r="J1203" s="26" t="str">
        <f>_xlfn.IFNA(VLOOKUP(F1203,الاوردرات!$B$1:$C$600,2,0),"")</f>
        <v/>
      </c>
      <c r="K1203" s="52"/>
      <c r="M1203" s="105" t="str">
        <f>IF(G1203="","",_xlfn.IFNA((VLOOKUP(G1203,help!L:M,2,0))*H1203,_xlfn.IFNA((VLOOKUP(G1203,help!P:Q,2,0))*H1203,"غير مسجلة في المشتريات")))</f>
        <v/>
      </c>
    </row>
    <row r="1204" spans="2:13" hidden="1" x14ac:dyDescent="0.25">
      <c r="B1204" s="13">
        <f>COUNTIFS($G$3:G1204,'تقرير استهلاك خامات'!$D$4)</f>
        <v>2</v>
      </c>
      <c r="C1204" s="13">
        <f>COUNTIFS($F$3:F1204,'تقرير منتج تام'!$E$4)</f>
        <v>10</v>
      </c>
      <c r="D1204" s="37"/>
      <c r="E1204" s="38"/>
      <c r="F1204" s="37"/>
      <c r="G1204" s="39"/>
      <c r="H1204" s="40"/>
      <c r="I1204" s="107" t="str">
        <f>IF(G1204="","",_xlfn.IFNA(VLOOKUP(G1204,'سجل المشتريات'!F:N,8,0),"غير مسجلة في المشتريات"))</f>
        <v/>
      </c>
      <c r="J1204" s="26" t="str">
        <f>_xlfn.IFNA(VLOOKUP(F1204,الاوردرات!$B$1:$C$600,2,0),"")</f>
        <v/>
      </c>
      <c r="K1204" s="52"/>
      <c r="M1204" s="105" t="str">
        <f>IF(G1204="","",_xlfn.IFNA((VLOOKUP(G1204,help!L:M,2,0))*H1204,_xlfn.IFNA((VLOOKUP(G1204,help!P:Q,2,0))*H1204,"غير مسجلة في المشتريات")))</f>
        <v/>
      </c>
    </row>
    <row r="1205" spans="2:13" hidden="1" x14ac:dyDescent="0.25">
      <c r="B1205" s="13">
        <f>COUNTIFS($G$3:G1205,'تقرير استهلاك خامات'!$D$4)</f>
        <v>2</v>
      </c>
      <c r="C1205" s="13">
        <f>COUNTIFS($F$3:F1205,'تقرير منتج تام'!$E$4)</f>
        <v>10</v>
      </c>
      <c r="D1205" s="37"/>
      <c r="E1205" s="38"/>
      <c r="F1205" s="37"/>
      <c r="G1205" s="39"/>
      <c r="H1205" s="40"/>
      <c r="I1205" s="107" t="str">
        <f>IF(G1205="","",_xlfn.IFNA(VLOOKUP(G1205,'سجل المشتريات'!F:N,8,0),"غير مسجلة في المشتريات"))</f>
        <v/>
      </c>
      <c r="J1205" s="26" t="str">
        <f>_xlfn.IFNA(VLOOKUP(F1205,الاوردرات!$B$1:$C$600,2,0),"")</f>
        <v/>
      </c>
      <c r="K1205" s="52"/>
      <c r="M1205" s="105" t="str">
        <f>IF(G1205="","",_xlfn.IFNA((VLOOKUP(G1205,help!L:M,2,0))*H1205,_xlfn.IFNA((VLOOKUP(G1205,help!P:Q,2,0))*H1205,"غير مسجلة في المشتريات")))</f>
        <v/>
      </c>
    </row>
    <row r="1206" spans="2:13" hidden="1" x14ac:dyDescent="0.25">
      <c r="B1206" s="13">
        <f>COUNTIFS($G$3:G1206,'تقرير استهلاك خامات'!$D$4)</f>
        <v>2</v>
      </c>
      <c r="C1206" s="13">
        <f>COUNTIFS($F$3:F1206,'تقرير منتج تام'!$E$4)</f>
        <v>10</v>
      </c>
      <c r="D1206" s="37"/>
      <c r="E1206" s="38"/>
      <c r="F1206" s="37"/>
      <c r="G1206" s="39"/>
      <c r="H1206" s="40"/>
      <c r="I1206" s="107" t="str">
        <f>IF(G1206="","",_xlfn.IFNA(VLOOKUP(G1206,'سجل المشتريات'!F:N,8,0),"غير مسجلة في المشتريات"))</f>
        <v/>
      </c>
      <c r="J1206" s="26" t="str">
        <f>_xlfn.IFNA(VLOOKUP(F1206,الاوردرات!$B$1:$C$600,2,0),"")</f>
        <v/>
      </c>
      <c r="K1206" s="52"/>
      <c r="M1206" s="105" t="str">
        <f>IF(G1206="","",_xlfn.IFNA((VLOOKUP(G1206,help!L:M,2,0))*H1206,_xlfn.IFNA((VLOOKUP(G1206,help!P:Q,2,0))*H1206,"غير مسجلة في المشتريات")))</f>
        <v/>
      </c>
    </row>
    <row r="1207" spans="2:13" hidden="1" x14ac:dyDescent="0.25">
      <c r="B1207" s="13">
        <f>COUNTIFS($G$3:G1207,'تقرير استهلاك خامات'!$D$4)</f>
        <v>2</v>
      </c>
      <c r="C1207" s="13">
        <f>COUNTIFS($F$3:F1207,'تقرير منتج تام'!$E$4)</f>
        <v>10</v>
      </c>
      <c r="D1207" s="37"/>
      <c r="E1207" s="38"/>
      <c r="F1207" s="37"/>
      <c r="G1207" s="39"/>
      <c r="H1207" s="40"/>
      <c r="I1207" s="107" t="str">
        <f>IF(G1207="","",_xlfn.IFNA(VLOOKUP(G1207,'سجل المشتريات'!F:N,8,0),"غير مسجلة في المشتريات"))</f>
        <v/>
      </c>
      <c r="J1207" s="26" t="str">
        <f>_xlfn.IFNA(VLOOKUP(F1207,الاوردرات!$B$1:$C$600,2,0),"")</f>
        <v/>
      </c>
      <c r="K1207" s="52"/>
      <c r="M1207" s="105" t="str">
        <f>IF(G1207="","",_xlfn.IFNA((VLOOKUP(G1207,help!L:M,2,0))*H1207,_xlfn.IFNA((VLOOKUP(G1207,help!P:Q,2,0))*H1207,"غير مسجلة في المشتريات")))</f>
        <v/>
      </c>
    </row>
    <row r="1208" spans="2:13" hidden="1" x14ac:dyDescent="0.25">
      <c r="B1208" s="13">
        <f>COUNTIFS($G$3:G1208,'تقرير استهلاك خامات'!$D$4)</f>
        <v>2</v>
      </c>
      <c r="C1208" s="13">
        <f>COUNTIFS($F$3:F1208,'تقرير منتج تام'!$E$4)</f>
        <v>10</v>
      </c>
      <c r="D1208" s="37"/>
      <c r="E1208" s="38"/>
      <c r="F1208" s="37"/>
      <c r="G1208" s="39"/>
      <c r="H1208" s="40"/>
      <c r="I1208" s="107" t="str">
        <f>IF(G1208="","",_xlfn.IFNA(VLOOKUP(G1208,'سجل المشتريات'!F:N,8,0),"غير مسجلة في المشتريات"))</f>
        <v/>
      </c>
      <c r="J1208" s="26" t="str">
        <f>_xlfn.IFNA(VLOOKUP(F1208,الاوردرات!$B$1:$C$600,2,0),"")</f>
        <v/>
      </c>
      <c r="K1208" s="52"/>
      <c r="M1208" s="105" t="str">
        <f>IF(G1208="","",_xlfn.IFNA((VLOOKUP(G1208,help!L:M,2,0))*H1208,_xlfn.IFNA((VLOOKUP(G1208,help!P:Q,2,0))*H1208,"غير مسجلة في المشتريات")))</f>
        <v/>
      </c>
    </row>
    <row r="1209" spans="2:13" hidden="1" x14ac:dyDescent="0.25">
      <c r="B1209" s="13">
        <f>COUNTIFS($G$3:G1209,'تقرير استهلاك خامات'!$D$4)</f>
        <v>2</v>
      </c>
      <c r="C1209" s="13">
        <f>COUNTIFS($F$3:F1209,'تقرير منتج تام'!$E$4)</f>
        <v>10</v>
      </c>
      <c r="D1209" s="37"/>
      <c r="E1209" s="38"/>
      <c r="F1209" s="37"/>
      <c r="G1209" s="39"/>
      <c r="H1209" s="40"/>
      <c r="I1209" s="107" t="str">
        <f>IF(G1209="","",_xlfn.IFNA(VLOOKUP(G1209,'سجل المشتريات'!F:N,8,0),"غير مسجلة في المشتريات"))</f>
        <v/>
      </c>
      <c r="J1209" s="26" t="str">
        <f>_xlfn.IFNA(VLOOKUP(F1209,الاوردرات!$B$1:$C$600,2,0),"")</f>
        <v/>
      </c>
      <c r="K1209" s="52"/>
      <c r="M1209" s="105" t="str">
        <f>IF(G1209="","",_xlfn.IFNA((VLOOKUP(G1209,help!L:M,2,0))*H1209,_xlfn.IFNA((VLOOKUP(G1209,help!P:Q,2,0))*H1209,"غير مسجلة في المشتريات")))</f>
        <v/>
      </c>
    </row>
    <row r="1210" spans="2:13" hidden="1" x14ac:dyDescent="0.25">
      <c r="B1210" s="13">
        <f>COUNTIFS($G$3:G1210,'تقرير استهلاك خامات'!$D$4)</f>
        <v>2</v>
      </c>
      <c r="C1210" s="13">
        <f>COUNTIFS($F$3:F1210,'تقرير منتج تام'!$E$4)</f>
        <v>10</v>
      </c>
      <c r="D1210" s="37"/>
      <c r="E1210" s="38"/>
      <c r="F1210" s="37"/>
      <c r="G1210" s="39"/>
      <c r="H1210" s="40"/>
      <c r="I1210" s="107" t="str">
        <f>IF(G1210="","",_xlfn.IFNA(VLOOKUP(G1210,'سجل المشتريات'!F:N,8,0),"غير مسجلة في المشتريات"))</f>
        <v/>
      </c>
      <c r="J1210" s="26" t="str">
        <f>_xlfn.IFNA(VLOOKUP(F1210,الاوردرات!$B$1:$C$600,2,0),"")</f>
        <v/>
      </c>
      <c r="K1210" s="52"/>
      <c r="M1210" s="105" t="str">
        <f>IF(G1210="","",_xlfn.IFNA((VLOOKUP(G1210,help!L:M,2,0))*H1210,_xlfn.IFNA((VLOOKUP(G1210,help!P:Q,2,0))*H1210,"غير مسجلة في المشتريات")))</f>
        <v/>
      </c>
    </row>
    <row r="1211" spans="2:13" hidden="1" x14ac:dyDescent="0.25">
      <c r="B1211" s="13">
        <f>COUNTIFS($G$3:G1211,'تقرير استهلاك خامات'!$D$4)</f>
        <v>2</v>
      </c>
      <c r="C1211" s="13">
        <f>COUNTIFS($F$3:F1211,'تقرير منتج تام'!$E$4)</f>
        <v>10</v>
      </c>
      <c r="D1211" s="37"/>
      <c r="E1211" s="38"/>
      <c r="F1211" s="37"/>
      <c r="G1211" s="39"/>
      <c r="H1211" s="40"/>
      <c r="I1211" s="107" t="str">
        <f>IF(G1211="","",_xlfn.IFNA(VLOOKUP(G1211,'سجل المشتريات'!F:N,8,0),"غير مسجلة في المشتريات"))</f>
        <v/>
      </c>
      <c r="J1211" s="26" t="str">
        <f>_xlfn.IFNA(VLOOKUP(F1211,الاوردرات!$B$1:$C$600,2,0),"")</f>
        <v/>
      </c>
      <c r="K1211" s="52"/>
      <c r="M1211" s="105" t="str">
        <f>IF(G1211="","",_xlfn.IFNA((VLOOKUP(G1211,help!L:M,2,0))*H1211,_xlfn.IFNA((VLOOKUP(G1211,help!P:Q,2,0))*H1211,"غير مسجلة في المشتريات")))</f>
        <v/>
      </c>
    </row>
    <row r="1212" spans="2:13" hidden="1" x14ac:dyDescent="0.25">
      <c r="B1212" s="13">
        <f>COUNTIFS($G$3:G1212,'تقرير استهلاك خامات'!$D$4)</f>
        <v>2</v>
      </c>
      <c r="C1212" s="13">
        <f>COUNTIFS($F$3:F1212,'تقرير منتج تام'!$E$4)</f>
        <v>10</v>
      </c>
      <c r="D1212" s="37"/>
      <c r="E1212" s="38"/>
      <c r="F1212" s="37"/>
      <c r="G1212" s="39"/>
      <c r="H1212" s="40"/>
      <c r="I1212" s="107" t="str">
        <f>IF(G1212="","",_xlfn.IFNA(VLOOKUP(G1212,'سجل المشتريات'!F:N,8,0),"غير مسجلة في المشتريات"))</f>
        <v/>
      </c>
      <c r="J1212" s="26" t="str">
        <f>_xlfn.IFNA(VLOOKUP(F1212,الاوردرات!$B$1:$C$600,2,0),"")</f>
        <v/>
      </c>
      <c r="K1212" s="52"/>
      <c r="M1212" s="105" t="str">
        <f>IF(G1212="","",_xlfn.IFNA((VLOOKUP(G1212,help!L:M,2,0))*H1212,_xlfn.IFNA((VLOOKUP(G1212,help!P:Q,2,0))*H1212,"غير مسجلة في المشتريات")))</f>
        <v/>
      </c>
    </row>
    <row r="1213" spans="2:13" hidden="1" x14ac:dyDescent="0.25">
      <c r="B1213" s="13">
        <f>COUNTIFS($G$3:G1213,'تقرير استهلاك خامات'!$D$4)</f>
        <v>2</v>
      </c>
      <c r="C1213" s="13">
        <f>COUNTIFS($F$3:F1213,'تقرير منتج تام'!$E$4)</f>
        <v>10</v>
      </c>
      <c r="D1213" s="37"/>
      <c r="E1213" s="38"/>
      <c r="F1213" s="37"/>
      <c r="G1213" s="39"/>
      <c r="H1213" s="40"/>
      <c r="I1213" s="107" t="str">
        <f>IF(G1213="","",_xlfn.IFNA(VLOOKUP(G1213,'سجل المشتريات'!F:N,8,0),"غير مسجلة في المشتريات"))</f>
        <v/>
      </c>
      <c r="J1213" s="26" t="str">
        <f>_xlfn.IFNA(VLOOKUP(F1213,الاوردرات!$B$1:$C$600,2,0),"")</f>
        <v/>
      </c>
      <c r="K1213" s="52"/>
      <c r="M1213" s="105" t="str">
        <f>IF(G1213="","",_xlfn.IFNA((VLOOKUP(G1213,help!L:M,2,0))*H1213,_xlfn.IFNA((VLOOKUP(G1213,help!P:Q,2,0))*H1213,"غير مسجلة في المشتريات")))</f>
        <v/>
      </c>
    </row>
    <row r="1214" spans="2:13" hidden="1" x14ac:dyDescent="0.25">
      <c r="B1214" s="13">
        <f>COUNTIFS($G$3:G1214,'تقرير استهلاك خامات'!$D$4)</f>
        <v>2</v>
      </c>
      <c r="C1214" s="13">
        <f>COUNTIFS($F$3:F1214,'تقرير منتج تام'!$E$4)</f>
        <v>10</v>
      </c>
      <c r="D1214" s="37"/>
      <c r="E1214" s="38"/>
      <c r="F1214" s="37"/>
      <c r="G1214" s="39"/>
      <c r="H1214" s="40"/>
      <c r="I1214" s="107" t="str">
        <f>IF(G1214="","",_xlfn.IFNA(VLOOKUP(G1214,'سجل المشتريات'!F:N,8,0),"غير مسجلة في المشتريات"))</f>
        <v/>
      </c>
      <c r="J1214" s="26" t="str">
        <f>_xlfn.IFNA(VLOOKUP(F1214,الاوردرات!$B$1:$C$600,2,0),"")</f>
        <v/>
      </c>
      <c r="K1214" s="52"/>
      <c r="M1214" s="105" t="str">
        <f>IF(G1214="","",_xlfn.IFNA((VLOOKUP(G1214,help!L:M,2,0))*H1214,_xlfn.IFNA((VLOOKUP(G1214,help!P:Q,2,0))*H1214,"غير مسجلة في المشتريات")))</f>
        <v/>
      </c>
    </row>
    <row r="1215" spans="2:13" hidden="1" x14ac:dyDescent="0.25">
      <c r="B1215" s="13">
        <f>COUNTIFS($G$3:G1215,'تقرير استهلاك خامات'!$D$4)</f>
        <v>2</v>
      </c>
      <c r="C1215" s="13">
        <f>COUNTIFS($F$3:F1215,'تقرير منتج تام'!$E$4)</f>
        <v>10</v>
      </c>
      <c r="D1215" s="37"/>
      <c r="E1215" s="38"/>
      <c r="F1215" s="37"/>
      <c r="G1215" s="39"/>
      <c r="H1215" s="40"/>
      <c r="I1215" s="107" t="str">
        <f>IF(G1215="","",_xlfn.IFNA(VLOOKUP(G1215,'سجل المشتريات'!F:N,8,0),"غير مسجلة في المشتريات"))</f>
        <v/>
      </c>
      <c r="J1215" s="26" t="str">
        <f>_xlfn.IFNA(VLOOKUP(F1215,الاوردرات!$B$1:$C$600,2,0),"")</f>
        <v/>
      </c>
      <c r="K1215" s="52"/>
      <c r="M1215" s="105" t="str">
        <f>IF(G1215="","",_xlfn.IFNA((VLOOKUP(G1215,help!L:M,2,0))*H1215,_xlfn.IFNA((VLOOKUP(G1215,help!P:Q,2,0))*H1215,"غير مسجلة في المشتريات")))</f>
        <v/>
      </c>
    </row>
    <row r="1216" spans="2:13" hidden="1" x14ac:dyDescent="0.25">
      <c r="B1216" s="13">
        <f>COUNTIFS($G$3:G1216,'تقرير استهلاك خامات'!$D$4)</f>
        <v>2</v>
      </c>
      <c r="C1216" s="13">
        <f>COUNTIFS($F$3:F1216,'تقرير منتج تام'!$E$4)</f>
        <v>10</v>
      </c>
      <c r="D1216" s="37"/>
      <c r="E1216" s="38"/>
      <c r="F1216" s="37"/>
      <c r="G1216" s="39"/>
      <c r="H1216" s="40"/>
      <c r="I1216" s="107" t="str">
        <f>IF(G1216="","",_xlfn.IFNA(VLOOKUP(G1216,'سجل المشتريات'!F:N,8,0),"غير مسجلة في المشتريات"))</f>
        <v/>
      </c>
      <c r="J1216" s="26" t="str">
        <f>_xlfn.IFNA(VLOOKUP(F1216,الاوردرات!$B$1:$C$600,2,0),"")</f>
        <v/>
      </c>
      <c r="K1216" s="52"/>
      <c r="M1216" s="105" t="str">
        <f>IF(G1216="","",_xlfn.IFNA((VLOOKUP(G1216,help!L:M,2,0))*H1216,_xlfn.IFNA((VLOOKUP(G1216,help!P:Q,2,0))*H1216,"غير مسجلة في المشتريات")))</f>
        <v/>
      </c>
    </row>
    <row r="1217" spans="2:13" hidden="1" x14ac:dyDescent="0.25">
      <c r="B1217" s="13">
        <f>COUNTIFS($G$3:G1217,'تقرير استهلاك خامات'!$D$4)</f>
        <v>2</v>
      </c>
      <c r="C1217" s="13">
        <f>COUNTIFS($F$3:F1217,'تقرير منتج تام'!$E$4)</f>
        <v>10</v>
      </c>
      <c r="D1217" s="37"/>
      <c r="E1217" s="38"/>
      <c r="F1217" s="37"/>
      <c r="G1217" s="39"/>
      <c r="H1217" s="40"/>
      <c r="I1217" s="107" t="str">
        <f>IF(G1217="","",_xlfn.IFNA(VLOOKUP(G1217,'سجل المشتريات'!F:N,8,0),"غير مسجلة في المشتريات"))</f>
        <v/>
      </c>
      <c r="J1217" s="26" t="str">
        <f>_xlfn.IFNA(VLOOKUP(F1217,الاوردرات!$B$1:$C$600,2,0),"")</f>
        <v/>
      </c>
      <c r="K1217" s="52"/>
      <c r="M1217" s="105" t="str">
        <f>IF(G1217="","",_xlfn.IFNA((VLOOKUP(G1217,help!L:M,2,0))*H1217,_xlfn.IFNA((VLOOKUP(G1217,help!P:Q,2,0))*H1217,"غير مسجلة في المشتريات")))</f>
        <v/>
      </c>
    </row>
    <row r="1218" spans="2:13" hidden="1" x14ac:dyDescent="0.25">
      <c r="B1218" s="13">
        <f>COUNTIFS($G$3:G1218,'تقرير استهلاك خامات'!$D$4)</f>
        <v>2</v>
      </c>
      <c r="C1218" s="13">
        <f>COUNTIFS($F$3:F1218,'تقرير منتج تام'!$E$4)</f>
        <v>10</v>
      </c>
      <c r="D1218" s="37"/>
      <c r="E1218" s="38"/>
      <c r="F1218" s="37"/>
      <c r="G1218" s="39"/>
      <c r="H1218" s="40"/>
      <c r="I1218" s="107" t="str">
        <f>IF(G1218="","",_xlfn.IFNA(VLOOKUP(G1218,'سجل المشتريات'!F:N,8,0),"غير مسجلة في المشتريات"))</f>
        <v/>
      </c>
      <c r="J1218" s="26" t="str">
        <f>_xlfn.IFNA(VLOOKUP(F1218,الاوردرات!$B$1:$C$600,2,0),"")</f>
        <v/>
      </c>
      <c r="K1218" s="52"/>
      <c r="M1218" s="105" t="str">
        <f>IF(G1218="","",_xlfn.IFNA((VLOOKUP(G1218,help!L:M,2,0))*H1218,_xlfn.IFNA((VLOOKUP(G1218,help!P:Q,2,0))*H1218,"غير مسجلة في المشتريات")))</f>
        <v/>
      </c>
    </row>
    <row r="1219" spans="2:13" hidden="1" x14ac:dyDescent="0.25">
      <c r="B1219" s="13">
        <f>COUNTIFS($G$3:G1219,'تقرير استهلاك خامات'!$D$4)</f>
        <v>2</v>
      </c>
      <c r="C1219" s="13">
        <f>COUNTIFS($F$3:F1219,'تقرير منتج تام'!$E$4)</f>
        <v>10</v>
      </c>
      <c r="D1219" s="37"/>
      <c r="E1219" s="38"/>
      <c r="F1219" s="37"/>
      <c r="G1219" s="39"/>
      <c r="H1219" s="40"/>
      <c r="I1219" s="107" t="str">
        <f>IF(G1219="","",_xlfn.IFNA(VLOOKUP(G1219,'سجل المشتريات'!F:N,8,0),"غير مسجلة في المشتريات"))</f>
        <v/>
      </c>
      <c r="J1219" s="26" t="str">
        <f>_xlfn.IFNA(VLOOKUP(F1219,الاوردرات!$B$1:$C$600,2,0),"")</f>
        <v/>
      </c>
      <c r="K1219" s="52"/>
      <c r="M1219" s="105" t="str">
        <f>IF(G1219="","",_xlfn.IFNA((VLOOKUP(G1219,help!L:M,2,0))*H1219,_xlfn.IFNA((VLOOKUP(G1219,help!P:Q,2,0))*H1219,"غير مسجلة في المشتريات")))</f>
        <v/>
      </c>
    </row>
    <row r="1220" spans="2:13" hidden="1" x14ac:dyDescent="0.25">
      <c r="B1220" s="13">
        <f>COUNTIFS($G$3:G1220,'تقرير استهلاك خامات'!$D$4)</f>
        <v>2</v>
      </c>
      <c r="C1220" s="13">
        <f>COUNTIFS($F$3:F1220,'تقرير منتج تام'!$E$4)</f>
        <v>10</v>
      </c>
      <c r="D1220" s="37"/>
      <c r="E1220" s="38"/>
      <c r="F1220" s="37"/>
      <c r="G1220" s="39"/>
      <c r="H1220" s="40"/>
      <c r="I1220" s="107" t="str">
        <f>IF(G1220="","",_xlfn.IFNA(VLOOKUP(G1220,'سجل المشتريات'!F:N,8,0),"غير مسجلة في المشتريات"))</f>
        <v/>
      </c>
      <c r="J1220" s="26" t="str">
        <f>_xlfn.IFNA(VLOOKUP(F1220,الاوردرات!$B$1:$C$600,2,0),"")</f>
        <v/>
      </c>
      <c r="K1220" s="52"/>
      <c r="M1220" s="105" t="str">
        <f>IF(G1220="","",_xlfn.IFNA((VLOOKUP(G1220,help!L:M,2,0))*H1220,_xlfn.IFNA((VLOOKUP(G1220,help!P:Q,2,0))*H1220,"غير مسجلة في المشتريات")))</f>
        <v/>
      </c>
    </row>
    <row r="1221" spans="2:13" hidden="1" x14ac:dyDescent="0.25">
      <c r="B1221" s="13">
        <f>COUNTIFS($G$3:G1221,'تقرير استهلاك خامات'!$D$4)</f>
        <v>2</v>
      </c>
      <c r="C1221" s="13">
        <f>COUNTIFS($F$3:F1221,'تقرير منتج تام'!$E$4)</f>
        <v>10</v>
      </c>
      <c r="D1221" s="37"/>
      <c r="E1221" s="38"/>
      <c r="F1221" s="37"/>
      <c r="G1221" s="39"/>
      <c r="H1221" s="40"/>
      <c r="I1221" s="107" t="str">
        <f>IF(G1221="","",_xlfn.IFNA(VLOOKUP(G1221,'سجل المشتريات'!F:N,8,0),"غير مسجلة في المشتريات"))</f>
        <v/>
      </c>
      <c r="J1221" s="26" t="str">
        <f>_xlfn.IFNA(VLOOKUP(F1221,الاوردرات!$B$1:$C$600,2,0),"")</f>
        <v/>
      </c>
      <c r="K1221" s="52"/>
      <c r="M1221" s="105" t="str">
        <f>IF(G1221="","",_xlfn.IFNA((VLOOKUP(G1221,help!L:M,2,0))*H1221,_xlfn.IFNA((VLOOKUP(G1221,help!P:Q,2,0))*H1221,"غير مسجلة في المشتريات")))</f>
        <v/>
      </c>
    </row>
    <row r="1222" spans="2:13" hidden="1" x14ac:dyDescent="0.25">
      <c r="B1222" s="13">
        <f>COUNTIFS($G$3:G1222,'تقرير استهلاك خامات'!$D$4)</f>
        <v>2</v>
      </c>
      <c r="C1222" s="13">
        <f>COUNTIFS($F$3:F1222,'تقرير منتج تام'!$E$4)</f>
        <v>10</v>
      </c>
      <c r="D1222" s="37"/>
      <c r="E1222" s="38"/>
      <c r="F1222" s="37"/>
      <c r="G1222" s="39"/>
      <c r="H1222" s="40"/>
      <c r="I1222" s="107" t="str">
        <f>IF(G1222="","",_xlfn.IFNA(VLOOKUP(G1222,'سجل المشتريات'!F:N,8,0),"غير مسجلة في المشتريات"))</f>
        <v/>
      </c>
      <c r="J1222" s="26" t="str">
        <f>_xlfn.IFNA(VLOOKUP(F1222,الاوردرات!$B$1:$C$600,2,0),"")</f>
        <v/>
      </c>
      <c r="K1222" s="52"/>
      <c r="M1222" s="105" t="str">
        <f>IF(G1222="","",_xlfn.IFNA((VLOOKUP(G1222,help!L:M,2,0))*H1222,_xlfn.IFNA((VLOOKUP(G1222,help!P:Q,2,0))*H1222,"غير مسجلة في المشتريات")))</f>
        <v/>
      </c>
    </row>
    <row r="1223" spans="2:13" hidden="1" x14ac:dyDescent="0.25">
      <c r="B1223" s="13">
        <f>COUNTIFS($G$3:G1223,'تقرير استهلاك خامات'!$D$4)</f>
        <v>2</v>
      </c>
      <c r="C1223" s="13">
        <f>COUNTIFS($F$3:F1223,'تقرير منتج تام'!$E$4)</f>
        <v>10</v>
      </c>
      <c r="D1223" s="37"/>
      <c r="E1223" s="38"/>
      <c r="F1223" s="37"/>
      <c r="G1223" s="39"/>
      <c r="H1223" s="40"/>
      <c r="I1223" s="107" t="str">
        <f>IF(G1223="","",_xlfn.IFNA(VLOOKUP(G1223,'سجل المشتريات'!F:N,8,0),"غير مسجلة في المشتريات"))</f>
        <v/>
      </c>
      <c r="J1223" s="26" t="str">
        <f>_xlfn.IFNA(VLOOKUP(F1223,الاوردرات!$B$1:$C$600,2,0),"")</f>
        <v/>
      </c>
      <c r="K1223" s="52"/>
      <c r="M1223" s="105" t="str">
        <f>IF(G1223="","",_xlfn.IFNA((VLOOKUP(G1223,help!L:M,2,0))*H1223,_xlfn.IFNA((VLOOKUP(G1223,help!P:Q,2,0))*H1223,"غير مسجلة في المشتريات")))</f>
        <v/>
      </c>
    </row>
    <row r="1224" spans="2:13" hidden="1" x14ac:dyDescent="0.25">
      <c r="B1224" s="13">
        <f>COUNTIFS($G$3:G1224,'تقرير استهلاك خامات'!$D$4)</f>
        <v>2</v>
      </c>
      <c r="C1224" s="13">
        <f>COUNTIFS($F$3:F1224,'تقرير منتج تام'!$E$4)</f>
        <v>10</v>
      </c>
      <c r="D1224" s="37"/>
      <c r="E1224" s="38"/>
      <c r="F1224" s="37"/>
      <c r="G1224" s="39"/>
      <c r="H1224" s="40"/>
      <c r="I1224" s="107" t="str">
        <f>IF(G1224="","",_xlfn.IFNA(VLOOKUP(G1224,'سجل المشتريات'!F:N,8,0),"غير مسجلة في المشتريات"))</f>
        <v/>
      </c>
      <c r="J1224" s="26" t="str">
        <f>_xlfn.IFNA(VLOOKUP(F1224,الاوردرات!$B$1:$C$600,2,0),"")</f>
        <v/>
      </c>
      <c r="K1224" s="52"/>
      <c r="M1224" s="105" t="str">
        <f>IF(G1224="","",_xlfn.IFNA((VLOOKUP(G1224,help!L:M,2,0))*H1224,_xlfn.IFNA((VLOOKUP(G1224,help!P:Q,2,0))*H1224,"غير مسجلة في المشتريات")))</f>
        <v/>
      </c>
    </row>
    <row r="1225" spans="2:13" hidden="1" x14ac:dyDescent="0.25">
      <c r="B1225" s="13">
        <f>COUNTIFS($G$3:G1225,'تقرير استهلاك خامات'!$D$4)</f>
        <v>2</v>
      </c>
      <c r="C1225" s="13">
        <f>COUNTIFS($F$3:F1225,'تقرير منتج تام'!$E$4)</f>
        <v>10</v>
      </c>
      <c r="D1225" s="37"/>
      <c r="E1225" s="38"/>
      <c r="F1225" s="37"/>
      <c r="G1225" s="39"/>
      <c r="H1225" s="40"/>
      <c r="I1225" s="107" t="str">
        <f>IF(G1225="","",_xlfn.IFNA(VLOOKUP(G1225,'سجل المشتريات'!F:N,8,0),"غير مسجلة في المشتريات"))</f>
        <v/>
      </c>
      <c r="J1225" s="26" t="str">
        <f>_xlfn.IFNA(VLOOKUP(F1225,الاوردرات!$B$1:$C$600,2,0),"")</f>
        <v/>
      </c>
      <c r="K1225" s="52"/>
      <c r="M1225" s="105" t="str">
        <f>IF(G1225="","",_xlfn.IFNA((VLOOKUP(G1225,help!L:M,2,0))*H1225,_xlfn.IFNA((VLOOKUP(G1225,help!P:Q,2,0))*H1225,"غير مسجلة في المشتريات")))</f>
        <v/>
      </c>
    </row>
    <row r="1226" spans="2:13" hidden="1" x14ac:dyDescent="0.25">
      <c r="B1226" s="13">
        <f>COUNTIFS($G$3:G1226,'تقرير استهلاك خامات'!$D$4)</f>
        <v>2</v>
      </c>
      <c r="C1226" s="13">
        <f>COUNTIFS($F$3:F1226,'تقرير منتج تام'!$E$4)</f>
        <v>10</v>
      </c>
      <c r="D1226" s="37"/>
      <c r="E1226" s="38"/>
      <c r="F1226" s="37"/>
      <c r="G1226" s="39"/>
      <c r="H1226" s="40"/>
      <c r="I1226" s="107" t="str">
        <f>IF(G1226="","",_xlfn.IFNA(VLOOKUP(G1226,'سجل المشتريات'!F:N,8,0),"غير مسجلة في المشتريات"))</f>
        <v/>
      </c>
      <c r="J1226" s="26" t="str">
        <f>_xlfn.IFNA(VLOOKUP(F1226,الاوردرات!$B$1:$C$600,2,0),"")</f>
        <v/>
      </c>
      <c r="K1226" s="52"/>
      <c r="M1226" s="105" t="str">
        <f>IF(G1226="","",_xlfn.IFNA((VLOOKUP(G1226,help!L:M,2,0))*H1226,_xlfn.IFNA((VLOOKUP(G1226,help!P:Q,2,0))*H1226,"غير مسجلة في المشتريات")))</f>
        <v/>
      </c>
    </row>
    <row r="1227" spans="2:13" hidden="1" x14ac:dyDescent="0.25">
      <c r="B1227" s="13">
        <f>COUNTIFS($G$3:G1227,'تقرير استهلاك خامات'!$D$4)</f>
        <v>2</v>
      </c>
      <c r="C1227" s="13">
        <f>COUNTIFS($F$3:F1227,'تقرير منتج تام'!$E$4)</f>
        <v>10</v>
      </c>
      <c r="D1227" s="37"/>
      <c r="E1227" s="38"/>
      <c r="F1227" s="37"/>
      <c r="G1227" s="39"/>
      <c r="H1227" s="40"/>
      <c r="I1227" s="107" t="str">
        <f>IF(G1227="","",_xlfn.IFNA(VLOOKUP(G1227,'سجل المشتريات'!F:N,8,0),"غير مسجلة في المشتريات"))</f>
        <v/>
      </c>
      <c r="J1227" s="26" t="str">
        <f>_xlfn.IFNA(VLOOKUP(F1227,الاوردرات!$B$1:$C$600,2,0),"")</f>
        <v/>
      </c>
      <c r="K1227" s="52"/>
      <c r="M1227" s="105" t="str">
        <f>IF(G1227="","",_xlfn.IFNA((VLOOKUP(G1227,help!L:M,2,0))*H1227,_xlfn.IFNA((VLOOKUP(G1227,help!P:Q,2,0))*H1227,"غير مسجلة في المشتريات")))</f>
        <v/>
      </c>
    </row>
    <row r="1228" spans="2:13" hidden="1" x14ac:dyDescent="0.25">
      <c r="B1228" s="13">
        <f>COUNTIFS($G$3:G1228,'تقرير استهلاك خامات'!$D$4)</f>
        <v>2</v>
      </c>
      <c r="C1228" s="13">
        <f>COUNTIFS($F$3:F1228,'تقرير منتج تام'!$E$4)</f>
        <v>10</v>
      </c>
      <c r="D1228" s="37"/>
      <c r="E1228" s="38"/>
      <c r="F1228" s="37"/>
      <c r="G1228" s="39"/>
      <c r="H1228" s="40"/>
      <c r="I1228" s="107" t="str">
        <f>IF(G1228="","",_xlfn.IFNA(VLOOKUP(G1228,'سجل المشتريات'!F:N,8,0),"غير مسجلة في المشتريات"))</f>
        <v/>
      </c>
      <c r="J1228" s="26" t="str">
        <f>_xlfn.IFNA(VLOOKUP(F1228,الاوردرات!$B$1:$C$600,2,0),"")</f>
        <v/>
      </c>
      <c r="K1228" s="52"/>
      <c r="M1228" s="105" t="str">
        <f>IF(G1228="","",_xlfn.IFNA((VLOOKUP(G1228,help!L:M,2,0))*H1228,_xlfn.IFNA((VLOOKUP(G1228,help!P:Q,2,0))*H1228,"غير مسجلة في المشتريات")))</f>
        <v/>
      </c>
    </row>
    <row r="1229" spans="2:13" hidden="1" x14ac:dyDescent="0.25">
      <c r="B1229" s="13">
        <f>COUNTIFS($G$3:G1229,'تقرير استهلاك خامات'!$D$4)</f>
        <v>2</v>
      </c>
      <c r="C1229" s="13">
        <f>COUNTIFS($F$3:F1229,'تقرير منتج تام'!$E$4)</f>
        <v>10</v>
      </c>
      <c r="D1229" s="37"/>
      <c r="E1229" s="38"/>
      <c r="F1229" s="37"/>
      <c r="G1229" s="39"/>
      <c r="H1229" s="40"/>
      <c r="I1229" s="107" t="str">
        <f>IF(G1229="","",_xlfn.IFNA(VLOOKUP(G1229,'سجل المشتريات'!F:N,8,0),"غير مسجلة في المشتريات"))</f>
        <v/>
      </c>
      <c r="J1229" s="26" t="str">
        <f>_xlfn.IFNA(VLOOKUP(F1229,الاوردرات!$B$1:$C$600,2,0),"")</f>
        <v/>
      </c>
      <c r="K1229" s="52"/>
      <c r="M1229" s="105" t="str">
        <f>IF(G1229="","",_xlfn.IFNA((VLOOKUP(G1229,help!L:M,2,0))*H1229,_xlfn.IFNA((VLOOKUP(G1229,help!P:Q,2,0))*H1229,"غير مسجلة في المشتريات")))</f>
        <v/>
      </c>
    </row>
    <row r="1230" spans="2:13" hidden="1" x14ac:dyDescent="0.25">
      <c r="B1230" s="13">
        <f>COUNTIFS($G$3:G1230,'تقرير استهلاك خامات'!$D$4)</f>
        <v>2</v>
      </c>
      <c r="C1230" s="13">
        <f>COUNTIFS($F$3:F1230,'تقرير منتج تام'!$E$4)</f>
        <v>10</v>
      </c>
      <c r="D1230" s="37"/>
      <c r="E1230" s="38"/>
      <c r="F1230" s="37"/>
      <c r="G1230" s="39"/>
      <c r="H1230" s="40"/>
      <c r="I1230" s="107" t="str">
        <f>IF(G1230="","",_xlfn.IFNA(VLOOKUP(G1230,'سجل المشتريات'!F:N,8,0),"غير مسجلة في المشتريات"))</f>
        <v/>
      </c>
      <c r="J1230" s="26" t="str">
        <f>_xlfn.IFNA(VLOOKUP(F1230,الاوردرات!$B$1:$C$600,2,0),"")</f>
        <v/>
      </c>
      <c r="K1230" s="52"/>
      <c r="M1230" s="105" t="str">
        <f>IF(G1230="","",_xlfn.IFNA((VLOOKUP(G1230,help!L:M,2,0))*H1230,_xlfn.IFNA((VLOOKUP(G1230,help!P:Q,2,0))*H1230,"غير مسجلة في المشتريات")))</f>
        <v/>
      </c>
    </row>
    <row r="1231" spans="2:13" hidden="1" x14ac:dyDescent="0.25">
      <c r="B1231" s="13">
        <f>COUNTIFS($G$3:G1231,'تقرير استهلاك خامات'!$D$4)</f>
        <v>2</v>
      </c>
      <c r="C1231" s="13">
        <f>COUNTIFS($F$3:F1231,'تقرير منتج تام'!$E$4)</f>
        <v>10</v>
      </c>
      <c r="D1231" s="37"/>
      <c r="E1231" s="38"/>
      <c r="F1231" s="37"/>
      <c r="G1231" s="39"/>
      <c r="H1231" s="40"/>
      <c r="I1231" s="107" t="str">
        <f>IF(G1231="","",_xlfn.IFNA(VLOOKUP(G1231,'سجل المشتريات'!F:N,8,0),"غير مسجلة في المشتريات"))</f>
        <v/>
      </c>
      <c r="J1231" s="26" t="str">
        <f>_xlfn.IFNA(VLOOKUP(F1231,الاوردرات!$B$1:$C$600,2,0),"")</f>
        <v/>
      </c>
      <c r="K1231" s="52"/>
      <c r="M1231" s="105" t="str">
        <f>IF(G1231="","",_xlfn.IFNA((VLOOKUP(G1231,help!L:M,2,0))*H1231,_xlfn.IFNA((VLOOKUP(G1231,help!P:Q,2,0))*H1231,"غير مسجلة في المشتريات")))</f>
        <v/>
      </c>
    </row>
    <row r="1232" spans="2:13" hidden="1" x14ac:dyDescent="0.25">
      <c r="B1232" s="13">
        <f>COUNTIFS($G$3:G1232,'تقرير استهلاك خامات'!$D$4)</f>
        <v>2</v>
      </c>
      <c r="C1232" s="13">
        <f>COUNTIFS($F$3:F1232,'تقرير منتج تام'!$E$4)</f>
        <v>10</v>
      </c>
      <c r="D1232" s="37"/>
      <c r="E1232" s="38"/>
      <c r="F1232" s="37"/>
      <c r="G1232" s="39"/>
      <c r="H1232" s="40"/>
      <c r="I1232" s="107" t="str">
        <f>IF(G1232="","",_xlfn.IFNA(VLOOKUP(G1232,'سجل المشتريات'!F:N,8,0),"غير مسجلة في المشتريات"))</f>
        <v/>
      </c>
      <c r="J1232" s="26" t="str">
        <f>_xlfn.IFNA(VLOOKUP(F1232,الاوردرات!$B$1:$C$600,2,0),"")</f>
        <v/>
      </c>
      <c r="K1232" s="52"/>
      <c r="M1232" s="105" t="str">
        <f>IF(G1232="","",_xlfn.IFNA((VLOOKUP(G1232,help!L:M,2,0))*H1232,_xlfn.IFNA((VLOOKUP(G1232,help!P:Q,2,0))*H1232,"غير مسجلة في المشتريات")))</f>
        <v/>
      </c>
    </row>
    <row r="1233" spans="2:13" hidden="1" x14ac:dyDescent="0.25">
      <c r="B1233" s="13">
        <f>COUNTIFS($G$3:G1233,'تقرير استهلاك خامات'!$D$4)</f>
        <v>2</v>
      </c>
      <c r="C1233" s="13">
        <f>COUNTIFS($F$3:F1233,'تقرير منتج تام'!$E$4)</f>
        <v>10</v>
      </c>
      <c r="D1233" s="37"/>
      <c r="E1233" s="38"/>
      <c r="F1233" s="37"/>
      <c r="G1233" s="39"/>
      <c r="H1233" s="40"/>
      <c r="I1233" s="107" t="str">
        <f>IF(G1233="","",_xlfn.IFNA(VLOOKUP(G1233,'سجل المشتريات'!F:N,8,0),"غير مسجلة في المشتريات"))</f>
        <v/>
      </c>
      <c r="J1233" s="26" t="str">
        <f>_xlfn.IFNA(VLOOKUP(F1233,الاوردرات!$B$1:$C$600,2,0),"")</f>
        <v/>
      </c>
      <c r="K1233" s="52"/>
      <c r="M1233" s="105" t="str">
        <f>IF(G1233="","",_xlfn.IFNA((VLOOKUP(G1233,help!L:M,2,0))*H1233,_xlfn.IFNA((VLOOKUP(G1233,help!P:Q,2,0))*H1233,"غير مسجلة في المشتريات")))</f>
        <v/>
      </c>
    </row>
    <row r="1234" spans="2:13" hidden="1" x14ac:dyDescent="0.25">
      <c r="B1234" s="13">
        <f>COUNTIFS($G$3:G1234,'تقرير استهلاك خامات'!$D$4)</f>
        <v>2</v>
      </c>
      <c r="C1234" s="13">
        <f>COUNTIFS($F$3:F1234,'تقرير منتج تام'!$E$4)</f>
        <v>10</v>
      </c>
      <c r="D1234" s="37"/>
      <c r="E1234" s="38"/>
      <c r="F1234" s="37"/>
      <c r="G1234" s="39"/>
      <c r="H1234" s="40"/>
      <c r="I1234" s="107" t="str">
        <f>IF(G1234="","",_xlfn.IFNA(VLOOKUP(G1234,'سجل المشتريات'!F:N,8,0),"غير مسجلة في المشتريات"))</f>
        <v/>
      </c>
      <c r="J1234" s="26" t="str">
        <f>_xlfn.IFNA(VLOOKUP(F1234,الاوردرات!$B$1:$C$600,2,0),"")</f>
        <v/>
      </c>
      <c r="K1234" s="52"/>
      <c r="M1234" s="105" t="str">
        <f>IF(G1234="","",_xlfn.IFNA((VLOOKUP(G1234,help!L:M,2,0))*H1234,_xlfn.IFNA((VLOOKUP(G1234,help!P:Q,2,0))*H1234,"غير مسجلة في المشتريات")))</f>
        <v/>
      </c>
    </row>
    <row r="1235" spans="2:13" hidden="1" x14ac:dyDescent="0.25">
      <c r="B1235" s="13">
        <f>COUNTIFS($G$3:G1235,'تقرير استهلاك خامات'!$D$4)</f>
        <v>2</v>
      </c>
      <c r="C1235" s="13">
        <f>COUNTIFS($F$3:F1235,'تقرير منتج تام'!$E$4)</f>
        <v>10</v>
      </c>
      <c r="D1235" s="37"/>
      <c r="E1235" s="38"/>
      <c r="F1235" s="37"/>
      <c r="G1235" s="39"/>
      <c r="H1235" s="40"/>
      <c r="I1235" s="107" t="str">
        <f>IF(G1235="","",_xlfn.IFNA(VLOOKUP(G1235,'سجل المشتريات'!F:N,8,0),"غير مسجلة في المشتريات"))</f>
        <v/>
      </c>
      <c r="J1235" s="26" t="str">
        <f>_xlfn.IFNA(VLOOKUP(F1235,الاوردرات!$B$1:$C$600,2,0),"")</f>
        <v/>
      </c>
      <c r="K1235" s="52"/>
      <c r="M1235" s="105" t="str">
        <f>IF(G1235="","",_xlfn.IFNA((VLOOKUP(G1235,help!L:M,2,0))*H1235,_xlfn.IFNA((VLOOKUP(G1235,help!P:Q,2,0))*H1235,"غير مسجلة في المشتريات")))</f>
        <v/>
      </c>
    </row>
    <row r="1236" spans="2:13" hidden="1" x14ac:dyDescent="0.25">
      <c r="B1236" s="13">
        <f>COUNTIFS($G$3:G1236,'تقرير استهلاك خامات'!$D$4)</f>
        <v>2</v>
      </c>
      <c r="C1236" s="13">
        <f>COUNTIFS($F$3:F1236,'تقرير منتج تام'!$E$4)</f>
        <v>10</v>
      </c>
      <c r="D1236" s="37"/>
      <c r="E1236" s="38"/>
      <c r="F1236" s="37"/>
      <c r="G1236" s="39"/>
      <c r="H1236" s="40"/>
      <c r="I1236" s="107" t="str">
        <f>IF(G1236="","",_xlfn.IFNA(VLOOKUP(G1236,'سجل المشتريات'!F:N,8,0),"غير مسجلة في المشتريات"))</f>
        <v/>
      </c>
      <c r="J1236" s="26" t="str">
        <f>_xlfn.IFNA(VLOOKUP(F1236,الاوردرات!$B$1:$C$600,2,0),"")</f>
        <v/>
      </c>
      <c r="K1236" s="52"/>
      <c r="M1236" s="105" t="str">
        <f>IF(G1236="","",_xlfn.IFNA((VLOOKUP(G1236,help!L:M,2,0))*H1236,_xlfn.IFNA((VLOOKUP(G1236,help!P:Q,2,0))*H1236,"غير مسجلة في المشتريات")))</f>
        <v/>
      </c>
    </row>
    <row r="1237" spans="2:13" hidden="1" x14ac:dyDescent="0.25">
      <c r="B1237" s="13">
        <f>COUNTIFS($G$3:G1237,'تقرير استهلاك خامات'!$D$4)</f>
        <v>2</v>
      </c>
      <c r="C1237" s="13">
        <f>COUNTIFS($F$3:F1237,'تقرير منتج تام'!$E$4)</f>
        <v>10</v>
      </c>
      <c r="D1237" s="37"/>
      <c r="E1237" s="38"/>
      <c r="F1237" s="37"/>
      <c r="G1237" s="39"/>
      <c r="H1237" s="40"/>
      <c r="I1237" s="107" t="str">
        <f>IF(G1237="","",_xlfn.IFNA(VLOOKUP(G1237,'سجل المشتريات'!F:N,8,0),"غير مسجلة في المشتريات"))</f>
        <v/>
      </c>
      <c r="J1237" s="26" t="str">
        <f>_xlfn.IFNA(VLOOKUP(F1237,الاوردرات!$B$1:$C$600,2,0),"")</f>
        <v/>
      </c>
      <c r="K1237" s="52"/>
      <c r="M1237" s="105" t="str">
        <f>IF(G1237="","",_xlfn.IFNA((VLOOKUP(G1237,help!L:M,2,0))*H1237,_xlfn.IFNA((VLOOKUP(G1237,help!P:Q,2,0))*H1237,"غير مسجلة في المشتريات")))</f>
        <v/>
      </c>
    </row>
    <row r="1238" spans="2:13" hidden="1" x14ac:dyDescent="0.25">
      <c r="B1238" s="13">
        <f>COUNTIFS($G$3:G1238,'تقرير استهلاك خامات'!$D$4)</f>
        <v>2</v>
      </c>
      <c r="C1238" s="13">
        <f>COUNTIFS($F$3:F1238,'تقرير منتج تام'!$E$4)</f>
        <v>10</v>
      </c>
      <c r="D1238" s="37"/>
      <c r="E1238" s="38"/>
      <c r="F1238" s="37"/>
      <c r="G1238" s="39"/>
      <c r="H1238" s="40"/>
      <c r="I1238" s="107" t="str">
        <f>IF(G1238="","",_xlfn.IFNA(VLOOKUP(G1238,'سجل المشتريات'!F:N,8,0),"غير مسجلة في المشتريات"))</f>
        <v/>
      </c>
      <c r="J1238" s="26" t="str">
        <f>_xlfn.IFNA(VLOOKUP(F1238,الاوردرات!$B$1:$C$600,2,0),"")</f>
        <v/>
      </c>
      <c r="K1238" s="52"/>
      <c r="M1238" s="105" t="str">
        <f>IF(G1238="","",_xlfn.IFNA((VLOOKUP(G1238,help!L:M,2,0))*H1238,_xlfn.IFNA((VLOOKUP(G1238,help!P:Q,2,0))*H1238,"غير مسجلة في المشتريات")))</f>
        <v/>
      </c>
    </row>
    <row r="1239" spans="2:13" hidden="1" x14ac:dyDescent="0.25">
      <c r="B1239" s="13">
        <f>COUNTIFS($G$3:G1239,'تقرير استهلاك خامات'!$D$4)</f>
        <v>2</v>
      </c>
      <c r="C1239" s="13">
        <f>COUNTIFS($F$3:F1239,'تقرير منتج تام'!$E$4)</f>
        <v>10</v>
      </c>
      <c r="D1239" s="37"/>
      <c r="E1239" s="38"/>
      <c r="F1239" s="37"/>
      <c r="G1239" s="39"/>
      <c r="H1239" s="40"/>
      <c r="I1239" s="107" t="str">
        <f>IF(G1239="","",_xlfn.IFNA(VLOOKUP(G1239,'سجل المشتريات'!F:N,8,0),"غير مسجلة في المشتريات"))</f>
        <v/>
      </c>
      <c r="J1239" s="26" t="str">
        <f>_xlfn.IFNA(VLOOKUP(F1239,الاوردرات!$B$1:$C$600,2,0),"")</f>
        <v/>
      </c>
      <c r="K1239" s="52"/>
      <c r="M1239" s="105" t="str">
        <f>IF(G1239="","",_xlfn.IFNA((VLOOKUP(G1239,help!L:M,2,0))*H1239,_xlfn.IFNA((VLOOKUP(G1239,help!P:Q,2,0))*H1239,"غير مسجلة في المشتريات")))</f>
        <v/>
      </c>
    </row>
    <row r="1240" spans="2:13" hidden="1" x14ac:dyDescent="0.25">
      <c r="B1240" s="13">
        <f>COUNTIFS($G$3:G1240,'تقرير استهلاك خامات'!$D$4)</f>
        <v>2</v>
      </c>
      <c r="C1240" s="13">
        <f>COUNTIFS($F$3:F1240,'تقرير منتج تام'!$E$4)</f>
        <v>10</v>
      </c>
      <c r="D1240" s="37"/>
      <c r="E1240" s="38"/>
      <c r="F1240" s="37"/>
      <c r="G1240" s="39"/>
      <c r="H1240" s="40"/>
      <c r="I1240" s="107" t="str">
        <f>IF(G1240="","",_xlfn.IFNA(VLOOKUP(G1240,'سجل المشتريات'!F:N,8,0),"غير مسجلة في المشتريات"))</f>
        <v/>
      </c>
      <c r="J1240" s="26" t="str">
        <f>_xlfn.IFNA(VLOOKUP(F1240,الاوردرات!$B$1:$C$600,2,0),"")</f>
        <v/>
      </c>
      <c r="K1240" s="52"/>
      <c r="M1240" s="105" t="str">
        <f>IF(G1240="","",_xlfn.IFNA((VLOOKUP(G1240,help!L:M,2,0))*H1240,_xlfn.IFNA((VLOOKUP(G1240,help!P:Q,2,0))*H1240,"غير مسجلة في المشتريات")))</f>
        <v/>
      </c>
    </row>
    <row r="1241" spans="2:13" hidden="1" x14ac:dyDescent="0.25">
      <c r="B1241" s="13">
        <f>COUNTIFS($G$3:G1241,'تقرير استهلاك خامات'!$D$4)</f>
        <v>2</v>
      </c>
      <c r="C1241" s="13">
        <f>COUNTIFS($F$3:F1241,'تقرير منتج تام'!$E$4)</f>
        <v>10</v>
      </c>
      <c r="D1241" s="37"/>
      <c r="E1241" s="38"/>
      <c r="F1241" s="37"/>
      <c r="G1241" s="39"/>
      <c r="H1241" s="40"/>
      <c r="I1241" s="107" t="str">
        <f>IF(G1241="","",_xlfn.IFNA(VLOOKUP(G1241,'سجل المشتريات'!F:N,8,0),"غير مسجلة في المشتريات"))</f>
        <v/>
      </c>
      <c r="J1241" s="26" t="str">
        <f>_xlfn.IFNA(VLOOKUP(F1241,الاوردرات!$B$1:$C$600,2,0),"")</f>
        <v/>
      </c>
      <c r="K1241" s="52"/>
      <c r="M1241" s="105" t="str">
        <f>IF(G1241="","",_xlfn.IFNA((VLOOKUP(G1241,help!L:M,2,0))*H1241,_xlfn.IFNA((VLOOKUP(G1241,help!P:Q,2,0))*H1241,"غير مسجلة في المشتريات")))</f>
        <v/>
      </c>
    </row>
    <row r="1242" spans="2:13" hidden="1" x14ac:dyDescent="0.25">
      <c r="B1242" s="13">
        <f>COUNTIFS($G$3:G1242,'تقرير استهلاك خامات'!$D$4)</f>
        <v>2</v>
      </c>
      <c r="C1242" s="13">
        <f>COUNTIFS($F$3:F1242,'تقرير منتج تام'!$E$4)</f>
        <v>10</v>
      </c>
      <c r="D1242" s="37"/>
      <c r="E1242" s="38"/>
      <c r="F1242" s="37"/>
      <c r="G1242" s="39"/>
      <c r="H1242" s="40"/>
      <c r="I1242" s="107" t="str">
        <f>IF(G1242="","",_xlfn.IFNA(VLOOKUP(G1242,'سجل المشتريات'!F:N,8,0),"غير مسجلة في المشتريات"))</f>
        <v/>
      </c>
      <c r="J1242" s="26" t="str">
        <f>_xlfn.IFNA(VLOOKUP(F1242,الاوردرات!$B$1:$C$600,2,0),"")</f>
        <v/>
      </c>
      <c r="K1242" s="52"/>
      <c r="M1242" s="105" t="str">
        <f>IF(G1242="","",_xlfn.IFNA((VLOOKUP(G1242,help!L:M,2,0))*H1242,_xlfn.IFNA((VLOOKUP(G1242,help!P:Q,2,0))*H1242,"غير مسجلة في المشتريات")))</f>
        <v/>
      </c>
    </row>
    <row r="1243" spans="2:13" hidden="1" x14ac:dyDescent="0.25">
      <c r="B1243" s="13">
        <f>COUNTIFS($G$3:G1243,'تقرير استهلاك خامات'!$D$4)</f>
        <v>2</v>
      </c>
      <c r="C1243" s="13">
        <f>COUNTIFS($F$3:F1243,'تقرير منتج تام'!$E$4)</f>
        <v>10</v>
      </c>
      <c r="D1243" s="37"/>
      <c r="E1243" s="38"/>
      <c r="F1243" s="37"/>
      <c r="G1243" s="39"/>
      <c r="H1243" s="40"/>
      <c r="I1243" s="107" t="str">
        <f>IF(G1243="","",_xlfn.IFNA(VLOOKUP(G1243,'سجل المشتريات'!F:N,8,0),"غير مسجلة في المشتريات"))</f>
        <v/>
      </c>
      <c r="J1243" s="26" t="str">
        <f>_xlfn.IFNA(VLOOKUP(F1243,الاوردرات!$B$1:$C$600,2,0),"")</f>
        <v/>
      </c>
      <c r="K1243" s="52"/>
      <c r="M1243" s="105" t="str">
        <f>IF(G1243="","",_xlfn.IFNA((VLOOKUP(G1243,help!L:M,2,0))*H1243,_xlfn.IFNA((VLOOKUP(G1243,help!P:Q,2,0))*H1243,"غير مسجلة في المشتريات")))</f>
        <v/>
      </c>
    </row>
    <row r="1244" spans="2:13" hidden="1" x14ac:dyDescent="0.25">
      <c r="B1244" s="13">
        <f>COUNTIFS($G$3:G1244,'تقرير استهلاك خامات'!$D$4)</f>
        <v>2</v>
      </c>
      <c r="C1244" s="13">
        <f>COUNTIFS($F$3:F1244,'تقرير منتج تام'!$E$4)</f>
        <v>10</v>
      </c>
      <c r="D1244" s="37"/>
      <c r="E1244" s="38"/>
      <c r="F1244" s="37"/>
      <c r="G1244" s="39"/>
      <c r="H1244" s="40"/>
      <c r="I1244" s="107" t="str">
        <f>IF(G1244="","",_xlfn.IFNA(VLOOKUP(G1244,'سجل المشتريات'!F:N,8,0),"غير مسجلة في المشتريات"))</f>
        <v/>
      </c>
      <c r="J1244" s="26" t="str">
        <f>_xlfn.IFNA(VLOOKUP(F1244,الاوردرات!$B$1:$C$600,2,0),"")</f>
        <v/>
      </c>
      <c r="K1244" s="52"/>
      <c r="M1244" s="105" t="str">
        <f>IF(G1244="","",_xlfn.IFNA((VLOOKUP(G1244,help!L:M,2,0))*H1244,_xlfn.IFNA((VLOOKUP(G1244,help!P:Q,2,0))*H1244,"غير مسجلة في المشتريات")))</f>
        <v/>
      </c>
    </row>
    <row r="1245" spans="2:13" hidden="1" x14ac:dyDescent="0.25">
      <c r="B1245" s="13">
        <f>COUNTIFS($G$3:G1245,'تقرير استهلاك خامات'!$D$4)</f>
        <v>2</v>
      </c>
      <c r="C1245" s="13">
        <f>COUNTIFS($F$3:F1245,'تقرير منتج تام'!$E$4)</f>
        <v>10</v>
      </c>
      <c r="D1245" s="37"/>
      <c r="E1245" s="38"/>
      <c r="F1245" s="37"/>
      <c r="G1245" s="39"/>
      <c r="H1245" s="40"/>
      <c r="I1245" s="107" t="str">
        <f>IF(G1245="","",_xlfn.IFNA(VLOOKUP(G1245,'سجل المشتريات'!F:N,8,0),"غير مسجلة في المشتريات"))</f>
        <v/>
      </c>
      <c r="J1245" s="26" t="str">
        <f>_xlfn.IFNA(VLOOKUP(F1245,الاوردرات!$B$1:$C$600,2,0),"")</f>
        <v/>
      </c>
      <c r="K1245" s="52"/>
      <c r="M1245" s="105" t="str">
        <f>IF(G1245="","",_xlfn.IFNA((VLOOKUP(G1245,help!L:M,2,0))*H1245,_xlfn.IFNA((VLOOKUP(G1245,help!P:Q,2,0))*H1245,"غير مسجلة في المشتريات")))</f>
        <v/>
      </c>
    </row>
    <row r="1246" spans="2:13" hidden="1" x14ac:dyDescent="0.25">
      <c r="B1246" s="13">
        <f>COUNTIFS($G$3:G1246,'تقرير استهلاك خامات'!$D$4)</f>
        <v>2</v>
      </c>
      <c r="C1246" s="13">
        <f>COUNTIFS($F$3:F1246,'تقرير منتج تام'!$E$4)</f>
        <v>10</v>
      </c>
      <c r="D1246" s="37"/>
      <c r="E1246" s="38"/>
      <c r="F1246" s="37"/>
      <c r="G1246" s="39"/>
      <c r="H1246" s="40"/>
      <c r="I1246" s="107" t="str">
        <f>IF(G1246="","",_xlfn.IFNA(VLOOKUP(G1246,'سجل المشتريات'!F:N,8,0),"غير مسجلة في المشتريات"))</f>
        <v/>
      </c>
      <c r="J1246" s="26" t="str">
        <f>_xlfn.IFNA(VLOOKUP(F1246,الاوردرات!$B$1:$C$600,2,0),"")</f>
        <v/>
      </c>
      <c r="K1246" s="52"/>
      <c r="M1246" s="105" t="str">
        <f>IF(G1246="","",_xlfn.IFNA((VLOOKUP(G1246,help!L:M,2,0))*H1246,_xlfn.IFNA((VLOOKUP(G1246,help!P:Q,2,0))*H1246,"غير مسجلة في المشتريات")))</f>
        <v/>
      </c>
    </row>
    <row r="1247" spans="2:13" hidden="1" x14ac:dyDescent="0.25">
      <c r="B1247" s="13">
        <f>COUNTIFS($G$3:G1247,'تقرير استهلاك خامات'!$D$4)</f>
        <v>2</v>
      </c>
      <c r="C1247" s="13">
        <f>COUNTIFS($F$3:F1247,'تقرير منتج تام'!$E$4)</f>
        <v>10</v>
      </c>
      <c r="D1247" s="37"/>
      <c r="E1247" s="38"/>
      <c r="F1247" s="37"/>
      <c r="G1247" s="39"/>
      <c r="H1247" s="40"/>
      <c r="I1247" s="107" t="str">
        <f>IF(G1247="","",_xlfn.IFNA(VLOOKUP(G1247,'سجل المشتريات'!F:N,8,0),"غير مسجلة في المشتريات"))</f>
        <v/>
      </c>
      <c r="J1247" s="26" t="str">
        <f>_xlfn.IFNA(VLOOKUP(F1247,الاوردرات!$B$1:$C$600,2,0),"")</f>
        <v/>
      </c>
      <c r="K1247" s="52"/>
      <c r="M1247" s="105" t="str">
        <f>IF(G1247="","",_xlfn.IFNA((VLOOKUP(G1247,help!L:M,2,0))*H1247,_xlfn.IFNA((VLOOKUP(G1247,help!P:Q,2,0))*H1247,"غير مسجلة في المشتريات")))</f>
        <v/>
      </c>
    </row>
    <row r="1248" spans="2:13" hidden="1" x14ac:dyDescent="0.25">
      <c r="B1248" s="13">
        <f>COUNTIFS($G$3:G1248,'تقرير استهلاك خامات'!$D$4)</f>
        <v>2</v>
      </c>
      <c r="C1248" s="13">
        <f>COUNTIFS($F$3:F1248,'تقرير منتج تام'!$E$4)</f>
        <v>10</v>
      </c>
      <c r="D1248" s="37"/>
      <c r="E1248" s="38"/>
      <c r="F1248" s="37"/>
      <c r="G1248" s="39"/>
      <c r="H1248" s="40"/>
      <c r="I1248" s="107" t="str">
        <f>IF(G1248="","",_xlfn.IFNA(VLOOKUP(G1248,'سجل المشتريات'!F:N,8,0),"غير مسجلة في المشتريات"))</f>
        <v/>
      </c>
      <c r="J1248" s="26" t="str">
        <f>_xlfn.IFNA(VLOOKUP(F1248,الاوردرات!$B$1:$C$600,2,0),"")</f>
        <v/>
      </c>
      <c r="K1248" s="52"/>
      <c r="M1248" s="105" t="str">
        <f>IF(G1248="","",_xlfn.IFNA((VLOOKUP(G1248,help!L:M,2,0))*H1248,_xlfn.IFNA((VLOOKUP(G1248,help!P:Q,2,0))*H1248,"غير مسجلة في المشتريات")))</f>
        <v/>
      </c>
    </row>
    <row r="1249" spans="2:13" hidden="1" x14ac:dyDescent="0.25">
      <c r="B1249" s="13">
        <f>COUNTIFS($G$3:G1249,'تقرير استهلاك خامات'!$D$4)</f>
        <v>2</v>
      </c>
      <c r="C1249" s="13">
        <f>COUNTIFS($F$3:F1249,'تقرير منتج تام'!$E$4)</f>
        <v>10</v>
      </c>
      <c r="D1249" s="37"/>
      <c r="E1249" s="38"/>
      <c r="F1249" s="37"/>
      <c r="G1249" s="39"/>
      <c r="H1249" s="40"/>
      <c r="I1249" s="107" t="str">
        <f>IF(G1249="","",_xlfn.IFNA(VLOOKUP(G1249,'سجل المشتريات'!F:N,8,0),"غير مسجلة في المشتريات"))</f>
        <v/>
      </c>
      <c r="J1249" s="26" t="str">
        <f>_xlfn.IFNA(VLOOKUP(F1249,الاوردرات!$B$1:$C$600,2,0),"")</f>
        <v/>
      </c>
      <c r="K1249" s="52"/>
      <c r="M1249" s="105" t="str">
        <f>IF(G1249="","",_xlfn.IFNA((VLOOKUP(G1249,help!L:M,2,0))*H1249,_xlfn.IFNA((VLOOKUP(G1249,help!P:Q,2,0))*H1249,"غير مسجلة في المشتريات")))</f>
        <v/>
      </c>
    </row>
    <row r="1250" spans="2:13" hidden="1" x14ac:dyDescent="0.25">
      <c r="B1250" s="13">
        <f>COUNTIFS($G$3:G1250,'تقرير استهلاك خامات'!$D$4)</f>
        <v>2</v>
      </c>
      <c r="C1250" s="13">
        <f>COUNTIFS($F$3:F1250,'تقرير منتج تام'!$E$4)</f>
        <v>10</v>
      </c>
      <c r="D1250" s="37"/>
      <c r="E1250" s="38"/>
      <c r="F1250" s="37"/>
      <c r="G1250" s="39"/>
      <c r="H1250" s="40"/>
      <c r="I1250" s="107" t="str">
        <f>IF(G1250="","",_xlfn.IFNA(VLOOKUP(G1250,'سجل المشتريات'!F:N,8,0),"غير مسجلة في المشتريات"))</f>
        <v/>
      </c>
      <c r="J1250" s="26" t="str">
        <f>_xlfn.IFNA(VLOOKUP(F1250,الاوردرات!$B$1:$C$600,2,0),"")</f>
        <v/>
      </c>
      <c r="K1250" s="52"/>
      <c r="M1250" s="105" t="str">
        <f>IF(G1250="","",_xlfn.IFNA((VLOOKUP(G1250,help!L:M,2,0))*H1250,_xlfn.IFNA((VLOOKUP(G1250,help!P:Q,2,0))*H1250,"غير مسجلة في المشتريات")))</f>
        <v/>
      </c>
    </row>
    <row r="1251" spans="2:13" hidden="1" x14ac:dyDescent="0.25">
      <c r="B1251" s="13">
        <f>COUNTIFS($G$3:G1251,'تقرير استهلاك خامات'!$D$4)</f>
        <v>2</v>
      </c>
      <c r="C1251" s="13">
        <f>COUNTIFS($F$3:F1251,'تقرير منتج تام'!$E$4)</f>
        <v>10</v>
      </c>
      <c r="D1251" s="37"/>
      <c r="E1251" s="38"/>
      <c r="F1251" s="37"/>
      <c r="G1251" s="39"/>
      <c r="H1251" s="40"/>
      <c r="I1251" s="107" t="str">
        <f>IF(G1251="","",_xlfn.IFNA(VLOOKUP(G1251,'سجل المشتريات'!F:N,8,0),"غير مسجلة في المشتريات"))</f>
        <v/>
      </c>
      <c r="J1251" s="26" t="str">
        <f>_xlfn.IFNA(VLOOKUP(F1251,الاوردرات!$B$1:$C$600,2,0),"")</f>
        <v/>
      </c>
      <c r="K1251" s="52"/>
      <c r="M1251" s="105" t="str">
        <f>IF(G1251="","",_xlfn.IFNA((VLOOKUP(G1251,help!L:M,2,0))*H1251,_xlfn.IFNA((VLOOKUP(G1251,help!P:Q,2,0))*H1251,"غير مسجلة في المشتريات")))</f>
        <v/>
      </c>
    </row>
    <row r="1252" spans="2:13" hidden="1" x14ac:dyDescent="0.25">
      <c r="B1252" s="13">
        <f>COUNTIFS($G$3:G1252,'تقرير استهلاك خامات'!$D$4)</f>
        <v>2</v>
      </c>
      <c r="C1252" s="13">
        <f>COUNTIFS($F$3:F1252,'تقرير منتج تام'!$E$4)</f>
        <v>10</v>
      </c>
      <c r="D1252" s="37"/>
      <c r="E1252" s="38"/>
      <c r="F1252" s="37"/>
      <c r="G1252" s="39"/>
      <c r="H1252" s="40"/>
      <c r="I1252" s="107" t="str">
        <f>IF(G1252="","",_xlfn.IFNA(VLOOKUP(G1252,'سجل المشتريات'!F:N,8,0),"غير مسجلة في المشتريات"))</f>
        <v/>
      </c>
      <c r="J1252" s="26" t="str">
        <f>_xlfn.IFNA(VLOOKUP(F1252,الاوردرات!$B$1:$C$600,2,0),"")</f>
        <v/>
      </c>
      <c r="K1252" s="52"/>
      <c r="M1252" s="105" t="str">
        <f>IF(G1252="","",_xlfn.IFNA((VLOOKUP(G1252,help!L:M,2,0))*H1252,_xlfn.IFNA((VLOOKUP(G1252,help!P:Q,2,0))*H1252,"غير مسجلة في المشتريات")))</f>
        <v/>
      </c>
    </row>
    <row r="1253" spans="2:13" hidden="1" x14ac:dyDescent="0.25">
      <c r="B1253" s="13">
        <f>COUNTIFS($G$3:G1253,'تقرير استهلاك خامات'!$D$4)</f>
        <v>2</v>
      </c>
      <c r="C1253" s="13">
        <f>COUNTIFS($F$3:F1253,'تقرير منتج تام'!$E$4)</f>
        <v>10</v>
      </c>
      <c r="D1253" s="37"/>
      <c r="E1253" s="38"/>
      <c r="F1253" s="37"/>
      <c r="G1253" s="39"/>
      <c r="H1253" s="40"/>
      <c r="I1253" s="107" t="str">
        <f>IF(G1253="","",_xlfn.IFNA(VLOOKUP(G1253,'سجل المشتريات'!F:N,8,0),"غير مسجلة في المشتريات"))</f>
        <v/>
      </c>
      <c r="J1253" s="26" t="str">
        <f>_xlfn.IFNA(VLOOKUP(F1253,الاوردرات!$B$1:$C$600,2,0),"")</f>
        <v/>
      </c>
      <c r="K1253" s="52"/>
      <c r="M1253" s="105" t="str">
        <f>IF(G1253="","",_xlfn.IFNA((VLOOKUP(G1253,help!L:M,2,0))*H1253,_xlfn.IFNA((VLOOKUP(G1253,help!P:Q,2,0))*H1253,"غير مسجلة في المشتريات")))</f>
        <v/>
      </c>
    </row>
    <row r="1254" spans="2:13" hidden="1" x14ac:dyDescent="0.25">
      <c r="B1254" s="13">
        <f>COUNTIFS($G$3:G1254,'تقرير استهلاك خامات'!$D$4)</f>
        <v>2</v>
      </c>
      <c r="C1254" s="13">
        <f>COUNTIFS($F$3:F1254,'تقرير منتج تام'!$E$4)</f>
        <v>10</v>
      </c>
      <c r="D1254" s="37"/>
      <c r="E1254" s="38"/>
      <c r="F1254" s="37"/>
      <c r="G1254" s="39"/>
      <c r="H1254" s="40"/>
      <c r="I1254" s="107" t="str">
        <f>IF(G1254="","",_xlfn.IFNA(VLOOKUP(G1254,'سجل المشتريات'!F:N,8,0),"غير مسجلة في المشتريات"))</f>
        <v/>
      </c>
      <c r="J1254" s="26" t="str">
        <f>_xlfn.IFNA(VLOOKUP(F1254,الاوردرات!$B$1:$C$600,2,0),"")</f>
        <v/>
      </c>
      <c r="K1254" s="52"/>
      <c r="M1254" s="105" t="str">
        <f>IF(G1254="","",_xlfn.IFNA((VLOOKUP(G1254,help!L:M,2,0))*H1254,_xlfn.IFNA((VLOOKUP(G1254,help!P:Q,2,0))*H1254,"غير مسجلة في المشتريات")))</f>
        <v/>
      </c>
    </row>
    <row r="1255" spans="2:13" hidden="1" x14ac:dyDescent="0.25">
      <c r="B1255" s="13">
        <f>COUNTIFS($G$3:G1255,'تقرير استهلاك خامات'!$D$4)</f>
        <v>2</v>
      </c>
      <c r="C1255" s="13">
        <f>COUNTIFS($F$3:F1255,'تقرير منتج تام'!$E$4)</f>
        <v>10</v>
      </c>
      <c r="D1255" s="37"/>
      <c r="E1255" s="38"/>
      <c r="F1255" s="37"/>
      <c r="G1255" s="39"/>
      <c r="H1255" s="40"/>
      <c r="I1255" s="107" t="str">
        <f>IF(G1255="","",_xlfn.IFNA(VLOOKUP(G1255,'سجل المشتريات'!F:N,8,0),"غير مسجلة في المشتريات"))</f>
        <v/>
      </c>
      <c r="J1255" s="26" t="str">
        <f>_xlfn.IFNA(VLOOKUP(F1255,الاوردرات!$B$1:$C$600,2,0),"")</f>
        <v/>
      </c>
      <c r="K1255" s="52"/>
      <c r="M1255" s="105" t="str">
        <f>IF(G1255="","",_xlfn.IFNA((VLOOKUP(G1255,help!L:M,2,0))*H1255,_xlfn.IFNA((VLOOKUP(G1255,help!P:Q,2,0))*H1255,"غير مسجلة في المشتريات")))</f>
        <v/>
      </c>
    </row>
    <row r="1256" spans="2:13" hidden="1" x14ac:dyDescent="0.25">
      <c r="B1256" s="13">
        <f>COUNTIFS($G$3:G1256,'تقرير استهلاك خامات'!$D$4)</f>
        <v>2</v>
      </c>
      <c r="C1256" s="13">
        <f>COUNTIFS($F$3:F1256,'تقرير منتج تام'!$E$4)</f>
        <v>10</v>
      </c>
      <c r="D1256" s="37"/>
      <c r="E1256" s="38"/>
      <c r="F1256" s="37"/>
      <c r="G1256" s="39"/>
      <c r="H1256" s="40"/>
      <c r="I1256" s="107" t="str">
        <f>IF(G1256="","",_xlfn.IFNA(VLOOKUP(G1256,'سجل المشتريات'!F:N,8,0),"غير مسجلة في المشتريات"))</f>
        <v/>
      </c>
      <c r="J1256" s="26" t="str">
        <f>_xlfn.IFNA(VLOOKUP(F1256,الاوردرات!$B$1:$C$600,2,0),"")</f>
        <v/>
      </c>
      <c r="K1256" s="52"/>
      <c r="M1256" s="105" t="str">
        <f>IF(G1256="","",_xlfn.IFNA((VLOOKUP(G1256,help!L:M,2,0))*H1256,_xlfn.IFNA((VLOOKUP(G1256,help!P:Q,2,0))*H1256,"غير مسجلة في المشتريات")))</f>
        <v/>
      </c>
    </row>
    <row r="1257" spans="2:13" hidden="1" x14ac:dyDescent="0.25">
      <c r="B1257" s="13">
        <f>COUNTIFS($G$3:G1257,'تقرير استهلاك خامات'!$D$4)</f>
        <v>2</v>
      </c>
      <c r="C1257" s="13">
        <f>COUNTIFS($F$3:F1257,'تقرير منتج تام'!$E$4)</f>
        <v>10</v>
      </c>
      <c r="D1257" s="37"/>
      <c r="E1257" s="38"/>
      <c r="F1257" s="37"/>
      <c r="G1257" s="39"/>
      <c r="H1257" s="40"/>
      <c r="I1257" s="107" t="str">
        <f>IF(G1257="","",_xlfn.IFNA(VLOOKUP(G1257,'سجل المشتريات'!F:N,8,0),"غير مسجلة في المشتريات"))</f>
        <v/>
      </c>
      <c r="J1257" s="26" t="str">
        <f>_xlfn.IFNA(VLOOKUP(F1257,الاوردرات!$B$1:$C$600,2,0),"")</f>
        <v/>
      </c>
      <c r="K1257" s="52"/>
      <c r="M1257" s="105" t="str">
        <f>IF(G1257="","",_xlfn.IFNA((VLOOKUP(G1257,help!L:M,2,0))*H1257,_xlfn.IFNA((VLOOKUP(G1257,help!P:Q,2,0))*H1257,"غير مسجلة في المشتريات")))</f>
        <v/>
      </c>
    </row>
    <row r="1258" spans="2:13" hidden="1" x14ac:dyDescent="0.25">
      <c r="B1258" s="13">
        <f>COUNTIFS($G$3:G1258,'تقرير استهلاك خامات'!$D$4)</f>
        <v>2</v>
      </c>
      <c r="C1258" s="13">
        <f>COUNTIFS($F$3:F1258,'تقرير منتج تام'!$E$4)</f>
        <v>10</v>
      </c>
      <c r="D1258" s="37"/>
      <c r="E1258" s="38"/>
      <c r="F1258" s="37"/>
      <c r="G1258" s="39"/>
      <c r="H1258" s="40"/>
      <c r="I1258" s="107" t="str">
        <f>IF(G1258="","",_xlfn.IFNA(VLOOKUP(G1258,'سجل المشتريات'!F:N,8,0),"غير مسجلة في المشتريات"))</f>
        <v/>
      </c>
      <c r="J1258" s="26" t="str">
        <f>_xlfn.IFNA(VLOOKUP(F1258,الاوردرات!$B$1:$C$600,2,0),"")</f>
        <v/>
      </c>
      <c r="K1258" s="52"/>
      <c r="M1258" s="105" t="str">
        <f>IF(G1258="","",_xlfn.IFNA((VLOOKUP(G1258,help!L:M,2,0))*H1258,_xlfn.IFNA((VLOOKUP(G1258,help!P:Q,2,0))*H1258,"غير مسجلة في المشتريات")))</f>
        <v/>
      </c>
    </row>
    <row r="1259" spans="2:13" hidden="1" x14ac:dyDescent="0.25">
      <c r="B1259" s="13">
        <f>COUNTIFS($G$3:G1259,'تقرير استهلاك خامات'!$D$4)</f>
        <v>2</v>
      </c>
      <c r="C1259" s="13">
        <f>COUNTIFS($F$3:F1259,'تقرير منتج تام'!$E$4)</f>
        <v>10</v>
      </c>
      <c r="D1259" s="37"/>
      <c r="E1259" s="38"/>
      <c r="F1259" s="37"/>
      <c r="G1259" s="39"/>
      <c r="H1259" s="40"/>
      <c r="I1259" s="107" t="str">
        <f>IF(G1259="","",_xlfn.IFNA(VLOOKUP(G1259,'سجل المشتريات'!F:N,8,0),"غير مسجلة في المشتريات"))</f>
        <v/>
      </c>
      <c r="J1259" s="26" t="str">
        <f>_xlfn.IFNA(VLOOKUP(F1259,الاوردرات!$B$1:$C$600,2,0),"")</f>
        <v/>
      </c>
      <c r="K1259" s="52"/>
      <c r="M1259" s="105" t="str">
        <f>IF(G1259="","",_xlfn.IFNA((VLOOKUP(G1259,help!L:M,2,0))*H1259,_xlfn.IFNA((VLOOKUP(G1259,help!P:Q,2,0))*H1259,"غير مسجلة في المشتريات")))</f>
        <v/>
      </c>
    </row>
    <row r="1260" spans="2:13" hidden="1" x14ac:dyDescent="0.25">
      <c r="B1260" s="13">
        <f>COUNTIFS($G$3:G1260,'تقرير استهلاك خامات'!$D$4)</f>
        <v>2</v>
      </c>
      <c r="C1260" s="13">
        <f>COUNTIFS($F$3:F1260,'تقرير منتج تام'!$E$4)</f>
        <v>10</v>
      </c>
      <c r="D1260" s="37"/>
      <c r="E1260" s="38"/>
      <c r="F1260" s="37"/>
      <c r="G1260" s="39"/>
      <c r="H1260" s="40"/>
      <c r="I1260" s="107" t="str">
        <f>IF(G1260="","",_xlfn.IFNA(VLOOKUP(G1260,'سجل المشتريات'!F:N,8,0),"غير مسجلة في المشتريات"))</f>
        <v/>
      </c>
      <c r="J1260" s="26" t="str">
        <f>_xlfn.IFNA(VLOOKUP(F1260,الاوردرات!$B$1:$C$600,2,0),"")</f>
        <v/>
      </c>
      <c r="K1260" s="52"/>
      <c r="M1260" s="105" t="str">
        <f>IF(G1260="","",_xlfn.IFNA((VLOOKUP(G1260,help!L:M,2,0))*H1260,_xlfn.IFNA((VLOOKUP(G1260,help!P:Q,2,0))*H1260,"غير مسجلة في المشتريات")))</f>
        <v/>
      </c>
    </row>
    <row r="1261" spans="2:13" hidden="1" x14ac:dyDescent="0.25">
      <c r="B1261" s="13">
        <f>COUNTIFS($G$3:G1261,'تقرير استهلاك خامات'!$D$4)</f>
        <v>2</v>
      </c>
      <c r="C1261" s="13">
        <f>COUNTIFS($F$3:F1261,'تقرير منتج تام'!$E$4)</f>
        <v>10</v>
      </c>
      <c r="D1261" s="37"/>
      <c r="E1261" s="38"/>
      <c r="F1261" s="37"/>
      <c r="G1261" s="39"/>
      <c r="H1261" s="40"/>
      <c r="I1261" s="107" t="str">
        <f>IF(G1261="","",_xlfn.IFNA(VLOOKUP(G1261,'سجل المشتريات'!F:N,8,0),"غير مسجلة في المشتريات"))</f>
        <v/>
      </c>
      <c r="J1261" s="26" t="str">
        <f>_xlfn.IFNA(VLOOKUP(F1261,الاوردرات!$B$1:$C$600,2,0),"")</f>
        <v/>
      </c>
      <c r="K1261" s="52"/>
      <c r="M1261" s="105" t="str">
        <f>IF(G1261="","",_xlfn.IFNA((VLOOKUP(G1261,help!L:M,2,0))*H1261,_xlfn.IFNA((VLOOKUP(G1261,help!P:Q,2,0))*H1261,"غير مسجلة في المشتريات")))</f>
        <v/>
      </c>
    </row>
    <row r="1262" spans="2:13" hidden="1" x14ac:dyDescent="0.25">
      <c r="B1262" s="13">
        <f>COUNTIFS($G$3:G1262,'تقرير استهلاك خامات'!$D$4)</f>
        <v>2</v>
      </c>
      <c r="C1262" s="13">
        <f>COUNTIFS($F$3:F1262,'تقرير منتج تام'!$E$4)</f>
        <v>10</v>
      </c>
      <c r="D1262" s="37"/>
      <c r="E1262" s="38"/>
      <c r="F1262" s="37"/>
      <c r="G1262" s="39"/>
      <c r="H1262" s="40"/>
      <c r="I1262" s="107" t="str">
        <f>IF(G1262="","",_xlfn.IFNA(VLOOKUP(G1262,'سجل المشتريات'!F:N,8,0),"غير مسجلة في المشتريات"))</f>
        <v/>
      </c>
      <c r="J1262" s="26" t="str">
        <f>_xlfn.IFNA(VLOOKUP(F1262,الاوردرات!$B$1:$C$600,2,0),"")</f>
        <v/>
      </c>
      <c r="K1262" s="52"/>
      <c r="M1262" s="105" t="str">
        <f>IF(G1262="","",_xlfn.IFNA((VLOOKUP(G1262,help!L:M,2,0))*H1262,_xlfn.IFNA((VLOOKUP(G1262,help!P:Q,2,0))*H1262,"غير مسجلة في المشتريات")))</f>
        <v/>
      </c>
    </row>
    <row r="1263" spans="2:13" hidden="1" x14ac:dyDescent="0.25">
      <c r="B1263" s="13">
        <f>COUNTIFS($G$3:G1263,'تقرير استهلاك خامات'!$D$4)</f>
        <v>2</v>
      </c>
      <c r="C1263" s="13">
        <f>COUNTIFS($F$3:F1263,'تقرير منتج تام'!$E$4)</f>
        <v>10</v>
      </c>
      <c r="D1263" s="37"/>
      <c r="E1263" s="38"/>
      <c r="F1263" s="37"/>
      <c r="G1263" s="39"/>
      <c r="H1263" s="40"/>
      <c r="I1263" s="107" t="str">
        <f>IF(G1263="","",_xlfn.IFNA(VLOOKUP(G1263,'سجل المشتريات'!F:N,8,0),"غير مسجلة في المشتريات"))</f>
        <v/>
      </c>
      <c r="J1263" s="26" t="str">
        <f>_xlfn.IFNA(VLOOKUP(F1263,الاوردرات!$B$1:$C$600,2,0),"")</f>
        <v/>
      </c>
      <c r="K1263" s="52"/>
      <c r="M1263" s="105" t="str">
        <f>IF(G1263="","",_xlfn.IFNA((VLOOKUP(G1263,help!L:M,2,0))*H1263,_xlfn.IFNA((VLOOKUP(G1263,help!P:Q,2,0))*H1263,"غير مسجلة في المشتريات")))</f>
        <v/>
      </c>
    </row>
    <row r="1264" spans="2:13" hidden="1" x14ac:dyDescent="0.25">
      <c r="B1264" s="13">
        <f>COUNTIFS($G$3:G1264,'تقرير استهلاك خامات'!$D$4)</f>
        <v>2</v>
      </c>
      <c r="C1264" s="13">
        <f>COUNTIFS($F$3:F1264,'تقرير منتج تام'!$E$4)</f>
        <v>10</v>
      </c>
      <c r="D1264" s="37"/>
      <c r="E1264" s="38"/>
      <c r="F1264" s="37"/>
      <c r="G1264" s="39"/>
      <c r="H1264" s="40"/>
      <c r="I1264" s="107" t="str">
        <f>IF(G1264="","",_xlfn.IFNA(VLOOKUP(G1264,'سجل المشتريات'!F:N,8,0),"غير مسجلة في المشتريات"))</f>
        <v/>
      </c>
      <c r="J1264" s="26" t="str">
        <f>_xlfn.IFNA(VLOOKUP(F1264,الاوردرات!$B$1:$C$600,2,0),"")</f>
        <v/>
      </c>
      <c r="K1264" s="52"/>
      <c r="M1264" s="105" t="str">
        <f>IF(G1264="","",_xlfn.IFNA((VLOOKUP(G1264,help!L:M,2,0))*H1264,_xlfn.IFNA((VLOOKUP(G1264,help!P:Q,2,0))*H1264,"غير مسجلة في المشتريات")))</f>
        <v/>
      </c>
    </row>
    <row r="1265" spans="2:13" hidden="1" x14ac:dyDescent="0.25">
      <c r="B1265" s="13">
        <f>COUNTIFS($G$3:G1265,'تقرير استهلاك خامات'!$D$4)</f>
        <v>2</v>
      </c>
      <c r="C1265" s="13">
        <f>COUNTIFS($F$3:F1265,'تقرير منتج تام'!$E$4)</f>
        <v>10</v>
      </c>
      <c r="D1265" s="37"/>
      <c r="E1265" s="38"/>
      <c r="F1265" s="37"/>
      <c r="G1265" s="39"/>
      <c r="H1265" s="40"/>
      <c r="I1265" s="107" t="str">
        <f>IF(G1265="","",_xlfn.IFNA(VLOOKUP(G1265,'سجل المشتريات'!F:N,8,0),"غير مسجلة في المشتريات"))</f>
        <v/>
      </c>
      <c r="J1265" s="26" t="str">
        <f>_xlfn.IFNA(VLOOKUP(F1265,الاوردرات!$B$1:$C$600,2,0),"")</f>
        <v/>
      </c>
      <c r="K1265" s="52"/>
      <c r="M1265" s="105" t="str">
        <f>IF(G1265="","",_xlfn.IFNA((VLOOKUP(G1265,help!L:M,2,0))*H1265,_xlfn.IFNA((VLOOKUP(G1265,help!P:Q,2,0))*H1265,"غير مسجلة في المشتريات")))</f>
        <v/>
      </c>
    </row>
    <row r="1266" spans="2:13" hidden="1" x14ac:dyDescent="0.25">
      <c r="B1266" s="13">
        <f>COUNTIFS($G$3:G1266,'تقرير استهلاك خامات'!$D$4)</f>
        <v>2</v>
      </c>
      <c r="C1266" s="13">
        <f>COUNTIFS($F$3:F1266,'تقرير منتج تام'!$E$4)</f>
        <v>10</v>
      </c>
      <c r="D1266" s="37"/>
      <c r="E1266" s="38"/>
      <c r="F1266" s="37"/>
      <c r="G1266" s="39"/>
      <c r="H1266" s="40"/>
      <c r="I1266" s="107" t="str">
        <f>IF(G1266="","",_xlfn.IFNA(VLOOKUP(G1266,'سجل المشتريات'!F:N,8,0),"غير مسجلة في المشتريات"))</f>
        <v/>
      </c>
      <c r="J1266" s="26" t="str">
        <f>_xlfn.IFNA(VLOOKUP(F1266,الاوردرات!$B$1:$C$600,2,0),"")</f>
        <v/>
      </c>
      <c r="K1266" s="52"/>
      <c r="M1266" s="105" t="str">
        <f>IF(G1266="","",_xlfn.IFNA((VLOOKUP(G1266,help!L:M,2,0))*H1266,_xlfn.IFNA((VLOOKUP(G1266,help!P:Q,2,0))*H1266,"غير مسجلة في المشتريات")))</f>
        <v/>
      </c>
    </row>
    <row r="1267" spans="2:13" hidden="1" x14ac:dyDescent="0.25">
      <c r="B1267" s="13">
        <f>COUNTIFS($G$3:G1267,'تقرير استهلاك خامات'!$D$4)</f>
        <v>2</v>
      </c>
      <c r="C1267" s="13">
        <f>COUNTIFS($F$3:F1267,'تقرير منتج تام'!$E$4)</f>
        <v>10</v>
      </c>
      <c r="D1267" s="37"/>
      <c r="E1267" s="38"/>
      <c r="F1267" s="37"/>
      <c r="G1267" s="39"/>
      <c r="H1267" s="40"/>
      <c r="I1267" s="107" t="str">
        <f>IF(G1267="","",_xlfn.IFNA(VLOOKUP(G1267,'سجل المشتريات'!F:N,8,0),"غير مسجلة في المشتريات"))</f>
        <v/>
      </c>
      <c r="J1267" s="26" t="str">
        <f>_xlfn.IFNA(VLOOKUP(F1267,الاوردرات!$B$1:$C$600,2,0),"")</f>
        <v/>
      </c>
      <c r="K1267" s="52"/>
      <c r="M1267" s="105" t="str">
        <f>IF(G1267="","",_xlfn.IFNA((VLOOKUP(G1267,help!L:M,2,0))*H1267,_xlfn.IFNA((VLOOKUP(G1267,help!P:Q,2,0))*H1267,"غير مسجلة في المشتريات")))</f>
        <v/>
      </c>
    </row>
    <row r="1268" spans="2:13" hidden="1" x14ac:dyDescent="0.25">
      <c r="B1268" s="13">
        <f>COUNTIFS($G$3:G1268,'تقرير استهلاك خامات'!$D$4)</f>
        <v>2</v>
      </c>
      <c r="C1268" s="13">
        <f>COUNTIFS($F$3:F1268,'تقرير منتج تام'!$E$4)</f>
        <v>10</v>
      </c>
      <c r="D1268" s="37"/>
      <c r="E1268" s="38"/>
      <c r="F1268" s="37"/>
      <c r="G1268" s="39"/>
      <c r="H1268" s="40"/>
      <c r="I1268" s="107" t="str">
        <f>IF(G1268="","",_xlfn.IFNA(VLOOKUP(G1268,'سجل المشتريات'!F:N,8,0),"غير مسجلة في المشتريات"))</f>
        <v/>
      </c>
      <c r="J1268" s="26" t="str">
        <f>_xlfn.IFNA(VLOOKUP(F1268,الاوردرات!$B$1:$C$600,2,0),"")</f>
        <v/>
      </c>
      <c r="K1268" s="52"/>
      <c r="M1268" s="105" t="str">
        <f>IF(G1268="","",_xlfn.IFNA((VLOOKUP(G1268,help!L:M,2,0))*H1268,_xlfn.IFNA((VLOOKUP(G1268,help!P:Q,2,0))*H1268,"غير مسجلة في المشتريات")))</f>
        <v/>
      </c>
    </row>
    <row r="1269" spans="2:13" hidden="1" x14ac:dyDescent="0.25">
      <c r="B1269" s="13">
        <f>COUNTIFS($G$3:G1269,'تقرير استهلاك خامات'!$D$4)</f>
        <v>2</v>
      </c>
      <c r="C1269" s="13">
        <f>COUNTIFS($F$3:F1269,'تقرير منتج تام'!$E$4)</f>
        <v>10</v>
      </c>
      <c r="D1269" s="37"/>
      <c r="E1269" s="38"/>
      <c r="F1269" s="37"/>
      <c r="G1269" s="39"/>
      <c r="H1269" s="40"/>
      <c r="I1269" s="107" t="str">
        <f>IF(G1269="","",_xlfn.IFNA(VLOOKUP(G1269,'سجل المشتريات'!F:N,8,0),"غير مسجلة في المشتريات"))</f>
        <v/>
      </c>
      <c r="J1269" s="26" t="str">
        <f>_xlfn.IFNA(VLOOKUP(F1269,الاوردرات!$B$1:$C$600,2,0),"")</f>
        <v/>
      </c>
      <c r="K1269" s="52"/>
      <c r="M1269" s="105" t="str">
        <f>IF(G1269="","",_xlfn.IFNA((VLOOKUP(G1269,help!L:M,2,0))*H1269,_xlfn.IFNA((VLOOKUP(G1269,help!P:Q,2,0))*H1269,"غير مسجلة في المشتريات")))</f>
        <v/>
      </c>
    </row>
    <row r="1270" spans="2:13" hidden="1" x14ac:dyDescent="0.25">
      <c r="B1270" s="13">
        <f>COUNTIFS($G$3:G1270,'تقرير استهلاك خامات'!$D$4)</f>
        <v>2</v>
      </c>
      <c r="C1270" s="13">
        <f>COUNTIFS($F$3:F1270,'تقرير منتج تام'!$E$4)</f>
        <v>10</v>
      </c>
      <c r="D1270" s="37"/>
      <c r="E1270" s="38"/>
      <c r="F1270" s="37"/>
      <c r="G1270" s="39"/>
      <c r="H1270" s="40"/>
      <c r="I1270" s="107" t="str">
        <f>IF(G1270="","",_xlfn.IFNA(VLOOKUP(G1270,'سجل المشتريات'!F:N,8,0),"غير مسجلة في المشتريات"))</f>
        <v/>
      </c>
      <c r="J1270" s="26" t="str">
        <f>_xlfn.IFNA(VLOOKUP(F1270,الاوردرات!$B$1:$C$600,2,0),"")</f>
        <v/>
      </c>
      <c r="K1270" s="52"/>
      <c r="M1270" s="105" t="str">
        <f>IF(G1270="","",_xlfn.IFNA((VLOOKUP(G1270,help!L:M,2,0))*H1270,_xlfn.IFNA((VLOOKUP(G1270,help!P:Q,2,0))*H1270,"غير مسجلة في المشتريات")))</f>
        <v/>
      </c>
    </row>
    <row r="1271" spans="2:13" hidden="1" x14ac:dyDescent="0.25">
      <c r="B1271" s="13">
        <f>COUNTIFS($G$3:G1271,'تقرير استهلاك خامات'!$D$4)</f>
        <v>2</v>
      </c>
      <c r="C1271" s="13">
        <f>COUNTIFS($F$3:F1271,'تقرير منتج تام'!$E$4)</f>
        <v>10</v>
      </c>
      <c r="D1271" s="37"/>
      <c r="E1271" s="38"/>
      <c r="F1271" s="37"/>
      <c r="G1271" s="39"/>
      <c r="H1271" s="40"/>
      <c r="I1271" s="107" t="str">
        <f>IF(G1271="","",_xlfn.IFNA(VLOOKUP(G1271,'سجل المشتريات'!F:N,8,0),"غير مسجلة في المشتريات"))</f>
        <v/>
      </c>
      <c r="J1271" s="26" t="str">
        <f>_xlfn.IFNA(VLOOKUP(F1271,الاوردرات!$B$1:$C$600,2,0),"")</f>
        <v/>
      </c>
      <c r="K1271" s="52"/>
      <c r="M1271" s="105" t="str">
        <f>IF(G1271="","",_xlfn.IFNA((VLOOKUP(G1271,help!L:M,2,0))*H1271,_xlfn.IFNA((VLOOKUP(G1271,help!P:Q,2,0))*H1271,"غير مسجلة في المشتريات")))</f>
        <v/>
      </c>
    </row>
    <row r="1272" spans="2:13" hidden="1" x14ac:dyDescent="0.25">
      <c r="B1272" s="13">
        <f>COUNTIFS($G$3:G1272,'تقرير استهلاك خامات'!$D$4)</f>
        <v>2</v>
      </c>
      <c r="C1272" s="13">
        <f>COUNTIFS($F$3:F1272,'تقرير منتج تام'!$E$4)</f>
        <v>10</v>
      </c>
      <c r="D1272" s="37"/>
      <c r="E1272" s="38"/>
      <c r="F1272" s="37"/>
      <c r="G1272" s="39"/>
      <c r="H1272" s="40"/>
      <c r="I1272" s="107" t="str">
        <f>IF(G1272="","",_xlfn.IFNA(VLOOKUP(G1272,'سجل المشتريات'!F:N,8,0),"غير مسجلة في المشتريات"))</f>
        <v/>
      </c>
      <c r="J1272" s="26" t="str">
        <f>_xlfn.IFNA(VLOOKUP(F1272,الاوردرات!$B$1:$C$600,2,0),"")</f>
        <v/>
      </c>
      <c r="K1272" s="52"/>
      <c r="M1272" s="105" t="str">
        <f>IF(G1272="","",_xlfn.IFNA((VLOOKUP(G1272,help!L:M,2,0))*H1272,_xlfn.IFNA((VLOOKUP(G1272,help!P:Q,2,0))*H1272,"غير مسجلة في المشتريات")))</f>
        <v/>
      </c>
    </row>
    <row r="1273" spans="2:13" hidden="1" x14ac:dyDescent="0.25">
      <c r="B1273" s="13">
        <f>COUNTIFS($G$3:G1273,'تقرير استهلاك خامات'!$D$4)</f>
        <v>2</v>
      </c>
      <c r="C1273" s="13">
        <f>COUNTIFS($F$3:F1273,'تقرير منتج تام'!$E$4)</f>
        <v>10</v>
      </c>
      <c r="D1273" s="37"/>
      <c r="E1273" s="38"/>
      <c r="F1273" s="37"/>
      <c r="G1273" s="39"/>
      <c r="H1273" s="40"/>
      <c r="I1273" s="107" t="str">
        <f>IF(G1273="","",_xlfn.IFNA(VLOOKUP(G1273,'سجل المشتريات'!F:N,8,0),"غير مسجلة في المشتريات"))</f>
        <v/>
      </c>
      <c r="J1273" s="26" t="str">
        <f>_xlfn.IFNA(VLOOKUP(F1273,الاوردرات!$B$1:$C$600,2,0),"")</f>
        <v/>
      </c>
      <c r="K1273" s="52"/>
      <c r="M1273" s="105" t="str">
        <f>IF(G1273="","",_xlfn.IFNA((VLOOKUP(G1273,help!L:M,2,0))*H1273,_xlfn.IFNA((VLOOKUP(G1273,help!P:Q,2,0))*H1273,"غير مسجلة في المشتريات")))</f>
        <v/>
      </c>
    </row>
    <row r="1274" spans="2:13" hidden="1" x14ac:dyDescent="0.25">
      <c r="B1274" s="13">
        <f>COUNTIFS($G$3:G1274,'تقرير استهلاك خامات'!$D$4)</f>
        <v>2</v>
      </c>
      <c r="C1274" s="13">
        <f>COUNTIFS($F$3:F1274,'تقرير منتج تام'!$E$4)</f>
        <v>10</v>
      </c>
      <c r="D1274" s="37"/>
      <c r="E1274" s="38"/>
      <c r="F1274" s="37"/>
      <c r="G1274" s="39"/>
      <c r="H1274" s="40"/>
      <c r="I1274" s="107" t="str">
        <f>IF(G1274="","",_xlfn.IFNA(VLOOKUP(G1274,'سجل المشتريات'!F:N,8,0),"غير مسجلة في المشتريات"))</f>
        <v/>
      </c>
      <c r="J1274" s="26" t="str">
        <f>_xlfn.IFNA(VLOOKUP(F1274,الاوردرات!$B$1:$C$600,2,0),"")</f>
        <v/>
      </c>
      <c r="K1274" s="52"/>
      <c r="M1274" s="105" t="str">
        <f>IF(G1274="","",_xlfn.IFNA((VLOOKUP(G1274,help!L:M,2,0))*H1274,_xlfn.IFNA((VLOOKUP(G1274,help!P:Q,2,0))*H1274,"غير مسجلة في المشتريات")))</f>
        <v/>
      </c>
    </row>
    <row r="1275" spans="2:13" hidden="1" x14ac:dyDescent="0.25">
      <c r="B1275" s="13">
        <f>COUNTIFS($G$3:G1275,'تقرير استهلاك خامات'!$D$4)</f>
        <v>2</v>
      </c>
      <c r="C1275" s="13">
        <f>COUNTIFS($F$3:F1275,'تقرير منتج تام'!$E$4)</f>
        <v>10</v>
      </c>
      <c r="D1275" s="37"/>
      <c r="E1275" s="38"/>
      <c r="F1275" s="37"/>
      <c r="G1275" s="39"/>
      <c r="H1275" s="40"/>
      <c r="I1275" s="107" t="str">
        <f>IF(G1275="","",_xlfn.IFNA(VLOOKUP(G1275,'سجل المشتريات'!F:N,8,0),"غير مسجلة في المشتريات"))</f>
        <v/>
      </c>
      <c r="J1275" s="26" t="str">
        <f>_xlfn.IFNA(VLOOKUP(F1275,الاوردرات!$B$1:$C$600,2,0),"")</f>
        <v/>
      </c>
      <c r="K1275" s="52"/>
      <c r="M1275" s="105" t="str">
        <f>IF(G1275="","",_xlfn.IFNA((VLOOKUP(G1275,help!L:M,2,0))*H1275,_xlfn.IFNA((VLOOKUP(G1275,help!P:Q,2,0))*H1275,"غير مسجلة في المشتريات")))</f>
        <v/>
      </c>
    </row>
    <row r="1276" spans="2:13" hidden="1" x14ac:dyDescent="0.25">
      <c r="B1276" s="13">
        <f>COUNTIFS($G$3:G1276,'تقرير استهلاك خامات'!$D$4)</f>
        <v>2</v>
      </c>
      <c r="C1276" s="13">
        <f>COUNTIFS($F$3:F1276,'تقرير منتج تام'!$E$4)</f>
        <v>10</v>
      </c>
      <c r="D1276" s="37"/>
      <c r="E1276" s="38"/>
      <c r="F1276" s="37"/>
      <c r="G1276" s="39"/>
      <c r="H1276" s="40"/>
      <c r="I1276" s="107" t="str">
        <f>IF(G1276="","",_xlfn.IFNA(VLOOKUP(G1276,'سجل المشتريات'!F:N,8,0),"غير مسجلة في المشتريات"))</f>
        <v/>
      </c>
      <c r="J1276" s="26" t="str">
        <f>_xlfn.IFNA(VLOOKUP(F1276,الاوردرات!$B$1:$C$600,2,0),"")</f>
        <v/>
      </c>
      <c r="K1276" s="52"/>
      <c r="M1276" s="105" t="str">
        <f>IF(G1276="","",_xlfn.IFNA((VLOOKUP(G1276,help!L:M,2,0))*H1276,_xlfn.IFNA((VLOOKUP(G1276,help!P:Q,2,0))*H1276,"غير مسجلة في المشتريات")))</f>
        <v/>
      </c>
    </row>
    <row r="1277" spans="2:13" hidden="1" x14ac:dyDescent="0.25">
      <c r="B1277" s="13">
        <f>COUNTIFS($G$3:G1277,'تقرير استهلاك خامات'!$D$4)</f>
        <v>2</v>
      </c>
      <c r="C1277" s="13">
        <f>COUNTIFS($F$3:F1277,'تقرير منتج تام'!$E$4)</f>
        <v>10</v>
      </c>
      <c r="D1277" s="37"/>
      <c r="E1277" s="38"/>
      <c r="F1277" s="37"/>
      <c r="G1277" s="39"/>
      <c r="H1277" s="40"/>
      <c r="I1277" s="107" t="str">
        <f>IF(G1277="","",_xlfn.IFNA(VLOOKUP(G1277,'سجل المشتريات'!F:N,8,0),"غير مسجلة في المشتريات"))</f>
        <v/>
      </c>
      <c r="J1277" s="26" t="str">
        <f>_xlfn.IFNA(VLOOKUP(F1277,الاوردرات!$B$1:$C$600,2,0),"")</f>
        <v/>
      </c>
      <c r="K1277" s="52"/>
      <c r="M1277" s="105" t="str">
        <f>IF(G1277="","",_xlfn.IFNA((VLOOKUP(G1277,help!L:M,2,0))*H1277,_xlfn.IFNA((VLOOKUP(G1277,help!P:Q,2,0))*H1277,"غير مسجلة في المشتريات")))</f>
        <v/>
      </c>
    </row>
    <row r="1278" spans="2:13" hidden="1" x14ac:dyDescent="0.25">
      <c r="B1278" s="13">
        <f>COUNTIFS($G$3:G1278,'تقرير استهلاك خامات'!$D$4)</f>
        <v>2</v>
      </c>
      <c r="C1278" s="13">
        <f>COUNTIFS($F$3:F1278,'تقرير منتج تام'!$E$4)</f>
        <v>10</v>
      </c>
      <c r="D1278" s="37"/>
      <c r="E1278" s="38"/>
      <c r="F1278" s="37"/>
      <c r="G1278" s="39"/>
      <c r="H1278" s="40"/>
      <c r="I1278" s="107" t="str">
        <f>IF(G1278="","",_xlfn.IFNA(VLOOKUP(G1278,'سجل المشتريات'!F:N,8,0),"غير مسجلة في المشتريات"))</f>
        <v/>
      </c>
      <c r="J1278" s="26" t="str">
        <f>_xlfn.IFNA(VLOOKUP(F1278,الاوردرات!$B$1:$C$600,2,0),"")</f>
        <v/>
      </c>
      <c r="K1278" s="52"/>
      <c r="M1278" s="105" t="str">
        <f>IF(G1278="","",_xlfn.IFNA((VLOOKUP(G1278,help!L:M,2,0))*H1278,_xlfn.IFNA((VLOOKUP(G1278,help!P:Q,2,0))*H1278,"غير مسجلة في المشتريات")))</f>
        <v/>
      </c>
    </row>
    <row r="1279" spans="2:13" hidden="1" x14ac:dyDescent="0.25">
      <c r="B1279" s="13">
        <f>COUNTIFS($G$3:G1279,'تقرير استهلاك خامات'!$D$4)</f>
        <v>2</v>
      </c>
      <c r="C1279" s="13">
        <f>COUNTIFS($F$3:F1279,'تقرير منتج تام'!$E$4)</f>
        <v>10</v>
      </c>
      <c r="D1279" s="37"/>
      <c r="E1279" s="38"/>
      <c r="F1279" s="37"/>
      <c r="G1279" s="39"/>
      <c r="H1279" s="40"/>
      <c r="I1279" s="107" t="str">
        <f>IF(G1279="","",_xlfn.IFNA(VLOOKUP(G1279,'سجل المشتريات'!F:N,8,0),"غير مسجلة في المشتريات"))</f>
        <v/>
      </c>
      <c r="J1279" s="26" t="str">
        <f>_xlfn.IFNA(VLOOKUP(F1279,الاوردرات!$B$1:$C$600,2,0),"")</f>
        <v/>
      </c>
      <c r="K1279" s="52"/>
      <c r="M1279" s="105" t="str">
        <f>IF(G1279="","",_xlfn.IFNA((VLOOKUP(G1279,help!L:M,2,0))*H1279,_xlfn.IFNA((VLOOKUP(G1279,help!P:Q,2,0))*H1279,"غير مسجلة في المشتريات")))</f>
        <v/>
      </c>
    </row>
    <row r="1280" spans="2:13" hidden="1" x14ac:dyDescent="0.25">
      <c r="B1280" s="13">
        <f>COUNTIFS($G$3:G1280,'تقرير استهلاك خامات'!$D$4)</f>
        <v>2</v>
      </c>
      <c r="C1280" s="13">
        <f>COUNTIFS($F$3:F1280,'تقرير منتج تام'!$E$4)</f>
        <v>10</v>
      </c>
      <c r="D1280" s="37"/>
      <c r="E1280" s="38"/>
      <c r="F1280" s="37"/>
      <c r="G1280" s="39"/>
      <c r="H1280" s="40"/>
      <c r="I1280" s="107" t="str">
        <f>IF(G1280="","",_xlfn.IFNA(VLOOKUP(G1280,'سجل المشتريات'!F:N,8,0),"غير مسجلة في المشتريات"))</f>
        <v/>
      </c>
      <c r="J1280" s="26" t="str">
        <f>_xlfn.IFNA(VLOOKUP(F1280,الاوردرات!$B$1:$C$600,2,0),"")</f>
        <v/>
      </c>
      <c r="K1280" s="52"/>
      <c r="M1280" s="105" t="str">
        <f>IF(G1280="","",_xlfn.IFNA((VLOOKUP(G1280,help!L:M,2,0))*H1280,_xlfn.IFNA((VLOOKUP(G1280,help!P:Q,2,0))*H1280,"غير مسجلة في المشتريات")))</f>
        <v/>
      </c>
    </row>
    <row r="1281" spans="2:13" hidden="1" x14ac:dyDescent="0.25">
      <c r="B1281" s="13">
        <f>COUNTIFS($G$3:G1281,'تقرير استهلاك خامات'!$D$4)</f>
        <v>2</v>
      </c>
      <c r="C1281" s="13">
        <f>COUNTIFS($F$3:F1281,'تقرير منتج تام'!$E$4)</f>
        <v>10</v>
      </c>
      <c r="D1281" s="37"/>
      <c r="E1281" s="38"/>
      <c r="F1281" s="37"/>
      <c r="G1281" s="39"/>
      <c r="H1281" s="40"/>
      <c r="I1281" s="107" t="str">
        <f>IF(G1281="","",_xlfn.IFNA(VLOOKUP(G1281,'سجل المشتريات'!F:N,8,0),"غير مسجلة في المشتريات"))</f>
        <v/>
      </c>
      <c r="J1281" s="26" t="str">
        <f>_xlfn.IFNA(VLOOKUP(F1281,الاوردرات!$B$1:$C$600,2,0),"")</f>
        <v/>
      </c>
      <c r="K1281" s="52"/>
      <c r="M1281" s="105" t="str">
        <f>IF(G1281="","",_xlfn.IFNA((VLOOKUP(G1281,help!L:M,2,0))*H1281,_xlfn.IFNA((VLOOKUP(G1281,help!P:Q,2,0))*H1281,"غير مسجلة في المشتريات")))</f>
        <v/>
      </c>
    </row>
    <row r="1282" spans="2:13" hidden="1" x14ac:dyDescent="0.25">
      <c r="B1282" s="13">
        <f>COUNTIFS($G$3:G1282,'تقرير استهلاك خامات'!$D$4)</f>
        <v>2</v>
      </c>
      <c r="C1282" s="13">
        <f>COUNTIFS($F$3:F1282,'تقرير منتج تام'!$E$4)</f>
        <v>10</v>
      </c>
      <c r="D1282" s="37"/>
      <c r="E1282" s="38"/>
      <c r="F1282" s="37"/>
      <c r="G1282" s="39"/>
      <c r="H1282" s="40"/>
      <c r="I1282" s="107" t="str">
        <f>IF(G1282="","",_xlfn.IFNA(VLOOKUP(G1282,'سجل المشتريات'!F:N,8,0),"غير مسجلة في المشتريات"))</f>
        <v/>
      </c>
      <c r="J1282" s="26" t="str">
        <f>_xlfn.IFNA(VLOOKUP(F1282,الاوردرات!$B$1:$C$600,2,0),"")</f>
        <v/>
      </c>
      <c r="K1282" s="52"/>
      <c r="M1282" s="105" t="str">
        <f>IF(G1282="","",_xlfn.IFNA((VLOOKUP(G1282,help!L:M,2,0))*H1282,_xlfn.IFNA((VLOOKUP(G1282,help!P:Q,2,0))*H1282,"غير مسجلة في المشتريات")))</f>
        <v/>
      </c>
    </row>
    <row r="1283" spans="2:13" hidden="1" x14ac:dyDescent="0.25">
      <c r="B1283" s="13">
        <f>COUNTIFS($G$3:G1283,'تقرير استهلاك خامات'!$D$4)</f>
        <v>2</v>
      </c>
      <c r="C1283" s="13">
        <f>COUNTIFS($F$3:F1283,'تقرير منتج تام'!$E$4)</f>
        <v>10</v>
      </c>
      <c r="D1283" s="37"/>
      <c r="E1283" s="38"/>
      <c r="F1283" s="37"/>
      <c r="G1283" s="39"/>
      <c r="H1283" s="40"/>
      <c r="I1283" s="107" t="str">
        <f>IF(G1283="","",_xlfn.IFNA(VLOOKUP(G1283,'سجل المشتريات'!F:N,8,0),"غير مسجلة في المشتريات"))</f>
        <v/>
      </c>
      <c r="J1283" s="26" t="str">
        <f>_xlfn.IFNA(VLOOKUP(F1283,الاوردرات!$B$1:$C$600,2,0),"")</f>
        <v/>
      </c>
      <c r="K1283" s="52"/>
      <c r="M1283" s="105" t="str">
        <f>IF(G1283="","",_xlfn.IFNA((VLOOKUP(G1283,help!L:M,2,0))*H1283,_xlfn.IFNA((VLOOKUP(G1283,help!P:Q,2,0))*H1283,"غير مسجلة في المشتريات")))</f>
        <v/>
      </c>
    </row>
    <row r="1284" spans="2:13" hidden="1" x14ac:dyDescent="0.25">
      <c r="B1284" s="13">
        <f>COUNTIFS($G$3:G1284,'تقرير استهلاك خامات'!$D$4)</f>
        <v>2</v>
      </c>
      <c r="C1284" s="13">
        <f>COUNTIFS($F$3:F1284,'تقرير منتج تام'!$E$4)</f>
        <v>10</v>
      </c>
      <c r="D1284" s="37"/>
      <c r="E1284" s="38"/>
      <c r="F1284" s="37"/>
      <c r="G1284" s="39"/>
      <c r="H1284" s="40"/>
      <c r="I1284" s="107" t="str">
        <f>IF(G1284="","",_xlfn.IFNA(VLOOKUP(G1284,'سجل المشتريات'!F:N,8,0),"غير مسجلة في المشتريات"))</f>
        <v/>
      </c>
      <c r="J1284" s="26" t="str">
        <f>_xlfn.IFNA(VLOOKUP(F1284,الاوردرات!$B$1:$C$600,2,0),"")</f>
        <v/>
      </c>
      <c r="K1284" s="52"/>
      <c r="M1284" s="105" t="str">
        <f>IF(G1284="","",_xlfn.IFNA((VLOOKUP(G1284,help!L:M,2,0))*H1284,_xlfn.IFNA((VLOOKUP(G1284,help!P:Q,2,0))*H1284,"غير مسجلة في المشتريات")))</f>
        <v/>
      </c>
    </row>
    <row r="1285" spans="2:13" hidden="1" x14ac:dyDescent="0.25">
      <c r="B1285" s="13">
        <f>COUNTIFS($G$3:G1285,'تقرير استهلاك خامات'!$D$4)</f>
        <v>2</v>
      </c>
      <c r="C1285" s="13">
        <f>COUNTIFS($F$3:F1285,'تقرير منتج تام'!$E$4)</f>
        <v>10</v>
      </c>
      <c r="D1285" s="37"/>
      <c r="E1285" s="38"/>
      <c r="F1285" s="37"/>
      <c r="G1285" s="39"/>
      <c r="H1285" s="40"/>
      <c r="I1285" s="107" t="str">
        <f>IF(G1285="","",_xlfn.IFNA(VLOOKUP(G1285,'سجل المشتريات'!F:N,8,0),"غير مسجلة في المشتريات"))</f>
        <v/>
      </c>
      <c r="J1285" s="26" t="str">
        <f>_xlfn.IFNA(VLOOKUP(F1285,الاوردرات!$B$1:$C$600,2,0),"")</f>
        <v/>
      </c>
      <c r="K1285" s="52"/>
      <c r="M1285" s="105" t="str">
        <f>IF(G1285="","",_xlfn.IFNA((VLOOKUP(G1285,help!L:M,2,0))*H1285,_xlfn.IFNA((VLOOKUP(G1285,help!P:Q,2,0))*H1285,"غير مسجلة في المشتريات")))</f>
        <v/>
      </c>
    </row>
    <row r="1286" spans="2:13" hidden="1" x14ac:dyDescent="0.25">
      <c r="B1286" s="13">
        <f>COUNTIFS($G$3:G1286,'تقرير استهلاك خامات'!$D$4)</f>
        <v>2</v>
      </c>
      <c r="C1286" s="13">
        <f>COUNTIFS($F$3:F1286,'تقرير منتج تام'!$E$4)</f>
        <v>10</v>
      </c>
      <c r="D1286" s="37"/>
      <c r="E1286" s="38"/>
      <c r="F1286" s="37"/>
      <c r="G1286" s="39"/>
      <c r="H1286" s="40"/>
      <c r="I1286" s="107" t="str">
        <f>IF(G1286="","",_xlfn.IFNA(VLOOKUP(G1286,'سجل المشتريات'!F:N,8,0),"غير مسجلة في المشتريات"))</f>
        <v/>
      </c>
      <c r="J1286" s="26" t="str">
        <f>_xlfn.IFNA(VLOOKUP(F1286,الاوردرات!$B$1:$C$600,2,0),"")</f>
        <v/>
      </c>
      <c r="K1286" s="52"/>
      <c r="M1286" s="105" t="str">
        <f>IF(G1286="","",_xlfn.IFNA((VLOOKUP(G1286,help!L:M,2,0))*H1286,_xlfn.IFNA((VLOOKUP(G1286,help!P:Q,2,0))*H1286,"غير مسجلة في المشتريات")))</f>
        <v/>
      </c>
    </row>
    <row r="1287" spans="2:13" hidden="1" x14ac:dyDescent="0.25">
      <c r="B1287" s="13">
        <f>COUNTIFS($G$3:G1287,'تقرير استهلاك خامات'!$D$4)</f>
        <v>2</v>
      </c>
      <c r="C1287" s="13">
        <f>COUNTIFS($F$3:F1287,'تقرير منتج تام'!$E$4)</f>
        <v>10</v>
      </c>
      <c r="D1287" s="37"/>
      <c r="E1287" s="38"/>
      <c r="F1287" s="37"/>
      <c r="G1287" s="39"/>
      <c r="H1287" s="40"/>
      <c r="I1287" s="107" t="str">
        <f>IF(G1287="","",_xlfn.IFNA(VLOOKUP(G1287,'سجل المشتريات'!F:N,8,0),"غير مسجلة في المشتريات"))</f>
        <v/>
      </c>
      <c r="J1287" s="26" t="str">
        <f>_xlfn.IFNA(VLOOKUP(F1287,الاوردرات!$B$1:$C$600,2,0),"")</f>
        <v/>
      </c>
      <c r="K1287" s="52"/>
      <c r="M1287" s="105" t="str">
        <f>IF(G1287="","",_xlfn.IFNA((VLOOKUP(G1287,help!L:M,2,0))*H1287,_xlfn.IFNA((VLOOKUP(G1287,help!P:Q,2,0))*H1287,"غير مسجلة في المشتريات")))</f>
        <v/>
      </c>
    </row>
    <row r="1288" spans="2:13" hidden="1" x14ac:dyDescent="0.25">
      <c r="B1288" s="13">
        <f>COUNTIFS($G$3:G1288,'تقرير استهلاك خامات'!$D$4)</f>
        <v>2</v>
      </c>
      <c r="C1288" s="13">
        <f>COUNTIFS($F$3:F1288,'تقرير منتج تام'!$E$4)</f>
        <v>10</v>
      </c>
      <c r="D1288" s="37"/>
      <c r="E1288" s="38"/>
      <c r="F1288" s="37"/>
      <c r="G1288" s="39"/>
      <c r="H1288" s="40"/>
      <c r="I1288" s="107" t="str">
        <f>IF(G1288="","",_xlfn.IFNA(VLOOKUP(G1288,'سجل المشتريات'!F:N,8,0),"غير مسجلة في المشتريات"))</f>
        <v/>
      </c>
      <c r="J1288" s="26" t="str">
        <f>_xlfn.IFNA(VLOOKUP(F1288,الاوردرات!$B$1:$C$600,2,0),"")</f>
        <v/>
      </c>
      <c r="K1288" s="52"/>
      <c r="M1288" s="105" t="str">
        <f>IF(G1288="","",_xlfn.IFNA((VLOOKUP(G1288,help!L:M,2,0))*H1288,_xlfn.IFNA((VLOOKUP(G1288,help!P:Q,2,0))*H1288,"غير مسجلة في المشتريات")))</f>
        <v/>
      </c>
    </row>
    <row r="1289" spans="2:13" hidden="1" x14ac:dyDescent="0.25">
      <c r="B1289" s="13">
        <f>COUNTIFS($G$3:G1289,'تقرير استهلاك خامات'!$D$4)</f>
        <v>2</v>
      </c>
      <c r="C1289" s="13">
        <f>COUNTIFS($F$3:F1289,'تقرير منتج تام'!$E$4)</f>
        <v>10</v>
      </c>
      <c r="D1289" s="37"/>
      <c r="E1289" s="38"/>
      <c r="F1289" s="37"/>
      <c r="G1289" s="39"/>
      <c r="H1289" s="40"/>
      <c r="I1289" s="107" t="str">
        <f>IF(G1289="","",_xlfn.IFNA(VLOOKUP(G1289,'سجل المشتريات'!F:N,8,0),"غير مسجلة في المشتريات"))</f>
        <v/>
      </c>
      <c r="J1289" s="26" t="str">
        <f>_xlfn.IFNA(VLOOKUP(F1289,الاوردرات!$B$1:$C$600,2,0),"")</f>
        <v/>
      </c>
      <c r="K1289" s="52"/>
      <c r="M1289" s="105" t="str">
        <f>IF(G1289="","",_xlfn.IFNA((VLOOKUP(G1289,help!L:M,2,0))*H1289,_xlfn.IFNA((VLOOKUP(G1289,help!P:Q,2,0))*H1289,"غير مسجلة في المشتريات")))</f>
        <v/>
      </c>
    </row>
    <row r="1290" spans="2:13" hidden="1" x14ac:dyDescent="0.25">
      <c r="B1290" s="13">
        <f>COUNTIFS($G$3:G1290,'تقرير استهلاك خامات'!$D$4)</f>
        <v>2</v>
      </c>
      <c r="C1290" s="13">
        <f>COUNTIFS($F$3:F1290,'تقرير منتج تام'!$E$4)</f>
        <v>10</v>
      </c>
      <c r="D1290" s="37"/>
      <c r="E1290" s="38"/>
      <c r="F1290" s="37"/>
      <c r="G1290" s="39"/>
      <c r="H1290" s="40"/>
      <c r="I1290" s="107" t="str">
        <f>IF(G1290="","",_xlfn.IFNA(VLOOKUP(G1290,'سجل المشتريات'!F:N,8,0),"غير مسجلة في المشتريات"))</f>
        <v/>
      </c>
      <c r="J1290" s="26" t="str">
        <f>_xlfn.IFNA(VLOOKUP(F1290,الاوردرات!$B$1:$C$600,2,0),"")</f>
        <v/>
      </c>
      <c r="K1290" s="52"/>
      <c r="M1290" s="105" t="str">
        <f>IF(G1290="","",_xlfn.IFNA((VLOOKUP(G1290,help!L:M,2,0))*H1290,_xlfn.IFNA((VLOOKUP(G1290,help!P:Q,2,0))*H1290,"غير مسجلة في المشتريات")))</f>
        <v/>
      </c>
    </row>
    <row r="1291" spans="2:13" hidden="1" x14ac:dyDescent="0.25">
      <c r="B1291" s="13">
        <f>COUNTIFS($G$3:G1291,'تقرير استهلاك خامات'!$D$4)</f>
        <v>2</v>
      </c>
      <c r="C1291" s="13">
        <f>COUNTIFS($F$3:F1291,'تقرير منتج تام'!$E$4)</f>
        <v>10</v>
      </c>
      <c r="D1291" s="37"/>
      <c r="E1291" s="38"/>
      <c r="F1291" s="37"/>
      <c r="G1291" s="39"/>
      <c r="H1291" s="40"/>
      <c r="I1291" s="107" t="str">
        <f>IF(G1291="","",_xlfn.IFNA(VLOOKUP(G1291,'سجل المشتريات'!F:N,8,0),"غير مسجلة في المشتريات"))</f>
        <v/>
      </c>
      <c r="J1291" s="26" t="str">
        <f>_xlfn.IFNA(VLOOKUP(F1291,الاوردرات!$B$1:$C$600,2,0),"")</f>
        <v/>
      </c>
      <c r="K1291" s="52"/>
      <c r="M1291" s="105" t="str">
        <f>IF(G1291="","",_xlfn.IFNA((VLOOKUP(G1291,help!L:M,2,0))*H1291,_xlfn.IFNA((VLOOKUP(G1291,help!P:Q,2,0))*H1291,"غير مسجلة في المشتريات")))</f>
        <v/>
      </c>
    </row>
    <row r="1292" spans="2:13" hidden="1" x14ac:dyDescent="0.25">
      <c r="B1292" s="13">
        <f>COUNTIFS($G$3:G1292,'تقرير استهلاك خامات'!$D$4)</f>
        <v>2</v>
      </c>
      <c r="C1292" s="13">
        <f>COUNTIFS($F$3:F1292,'تقرير منتج تام'!$E$4)</f>
        <v>10</v>
      </c>
      <c r="D1292" s="37"/>
      <c r="E1292" s="38"/>
      <c r="F1292" s="37"/>
      <c r="G1292" s="39"/>
      <c r="H1292" s="40"/>
      <c r="I1292" s="107" t="str">
        <f>IF(G1292="","",_xlfn.IFNA(VLOOKUP(G1292,'سجل المشتريات'!F:N,8,0),"غير مسجلة في المشتريات"))</f>
        <v/>
      </c>
      <c r="J1292" s="26" t="str">
        <f>_xlfn.IFNA(VLOOKUP(F1292,الاوردرات!$B$1:$C$600,2,0),"")</f>
        <v/>
      </c>
      <c r="K1292" s="52"/>
      <c r="M1292" s="105" t="str">
        <f>IF(G1292="","",_xlfn.IFNA((VLOOKUP(G1292,help!L:M,2,0))*H1292,_xlfn.IFNA((VLOOKUP(G1292,help!P:Q,2,0))*H1292,"غير مسجلة في المشتريات")))</f>
        <v/>
      </c>
    </row>
    <row r="1293" spans="2:13" hidden="1" x14ac:dyDescent="0.25">
      <c r="B1293" s="13">
        <f>COUNTIFS($G$3:G1293,'تقرير استهلاك خامات'!$D$4)</f>
        <v>2</v>
      </c>
      <c r="C1293" s="13">
        <f>COUNTIFS($F$3:F1293,'تقرير منتج تام'!$E$4)</f>
        <v>10</v>
      </c>
      <c r="D1293" s="37"/>
      <c r="E1293" s="38"/>
      <c r="F1293" s="37"/>
      <c r="G1293" s="39"/>
      <c r="H1293" s="40"/>
      <c r="I1293" s="107" t="str">
        <f>IF(G1293="","",_xlfn.IFNA(VLOOKUP(G1293,'سجل المشتريات'!F:N,8,0),"غير مسجلة في المشتريات"))</f>
        <v/>
      </c>
      <c r="J1293" s="26" t="str">
        <f>_xlfn.IFNA(VLOOKUP(F1293,الاوردرات!$B$1:$C$600,2,0),"")</f>
        <v/>
      </c>
      <c r="K1293" s="52"/>
      <c r="M1293" s="105" t="str">
        <f>IF(G1293="","",_xlfn.IFNA((VLOOKUP(G1293,help!L:M,2,0))*H1293,_xlfn.IFNA((VLOOKUP(G1293,help!P:Q,2,0))*H1293,"غير مسجلة في المشتريات")))</f>
        <v/>
      </c>
    </row>
    <row r="1294" spans="2:13" hidden="1" x14ac:dyDescent="0.25">
      <c r="B1294" s="13">
        <f>COUNTIFS($G$3:G1294,'تقرير استهلاك خامات'!$D$4)</f>
        <v>2</v>
      </c>
      <c r="C1294" s="13">
        <f>COUNTIFS($F$3:F1294,'تقرير منتج تام'!$E$4)</f>
        <v>10</v>
      </c>
      <c r="D1294" s="37"/>
      <c r="E1294" s="38"/>
      <c r="F1294" s="37"/>
      <c r="G1294" s="39"/>
      <c r="H1294" s="40"/>
      <c r="I1294" s="107" t="str">
        <f>IF(G1294="","",_xlfn.IFNA(VLOOKUP(G1294,'سجل المشتريات'!F:N,8,0),"غير مسجلة في المشتريات"))</f>
        <v/>
      </c>
      <c r="J1294" s="26" t="str">
        <f>_xlfn.IFNA(VLOOKUP(F1294,الاوردرات!$B$1:$C$600,2,0),"")</f>
        <v/>
      </c>
      <c r="K1294" s="52"/>
      <c r="M1294" s="105" t="str">
        <f>IF(G1294="","",_xlfn.IFNA((VLOOKUP(G1294,help!L:M,2,0))*H1294,_xlfn.IFNA((VLOOKUP(G1294,help!P:Q,2,0))*H1294,"غير مسجلة في المشتريات")))</f>
        <v/>
      </c>
    </row>
    <row r="1295" spans="2:13" hidden="1" x14ac:dyDescent="0.25">
      <c r="B1295" s="13">
        <f>COUNTIFS($G$3:G1295,'تقرير استهلاك خامات'!$D$4)</f>
        <v>2</v>
      </c>
      <c r="C1295" s="13">
        <f>COUNTIFS($F$3:F1295,'تقرير منتج تام'!$E$4)</f>
        <v>10</v>
      </c>
      <c r="D1295" s="37"/>
      <c r="E1295" s="38"/>
      <c r="F1295" s="37"/>
      <c r="G1295" s="39"/>
      <c r="H1295" s="40"/>
      <c r="I1295" s="107" t="str">
        <f>IF(G1295="","",_xlfn.IFNA(VLOOKUP(G1295,'سجل المشتريات'!F:N,8,0),"غير مسجلة في المشتريات"))</f>
        <v/>
      </c>
      <c r="J1295" s="26" t="str">
        <f>_xlfn.IFNA(VLOOKUP(F1295,الاوردرات!$B$1:$C$600,2,0),"")</f>
        <v/>
      </c>
      <c r="K1295" s="52"/>
      <c r="M1295" s="105" t="str">
        <f>IF(G1295="","",_xlfn.IFNA((VLOOKUP(G1295,help!L:M,2,0))*H1295,_xlfn.IFNA((VLOOKUP(G1295,help!P:Q,2,0))*H1295,"غير مسجلة في المشتريات")))</f>
        <v/>
      </c>
    </row>
    <row r="1296" spans="2:13" hidden="1" x14ac:dyDescent="0.25">
      <c r="B1296" s="13">
        <f>COUNTIFS($G$3:G1296,'تقرير استهلاك خامات'!$D$4)</f>
        <v>2</v>
      </c>
      <c r="C1296" s="13">
        <f>COUNTIFS($F$3:F1296,'تقرير منتج تام'!$E$4)</f>
        <v>10</v>
      </c>
      <c r="D1296" s="37"/>
      <c r="E1296" s="38"/>
      <c r="F1296" s="37"/>
      <c r="G1296" s="39"/>
      <c r="H1296" s="40"/>
      <c r="I1296" s="107" t="str">
        <f>IF(G1296="","",_xlfn.IFNA(VLOOKUP(G1296,'سجل المشتريات'!F:N,8,0),"غير مسجلة في المشتريات"))</f>
        <v/>
      </c>
      <c r="J1296" s="26" t="str">
        <f>_xlfn.IFNA(VLOOKUP(F1296,الاوردرات!$B$1:$C$600,2,0),"")</f>
        <v/>
      </c>
      <c r="K1296" s="52"/>
      <c r="M1296" s="105" t="str">
        <f>IF(G1296="","",_xlfn.IFNA((VLOOKUP(G1296,help!L:M,2,0))*H1296,_xlfn.IFNA((VLOOKUP(G1296,help!P:Q,2,0))*H1296,"غير مسجلة في المشتريات")))</f>
        <v/>
      </c>
    </row>
    <row r="1297" spans="2:13" hidden="1" x14ac:dyDescent="0.25">
      <c r="B1297" s="13">
        <f>COUNTIFS($G$3:G1297,'تقرير استهلاك خامات'!$D$4)</f>
        <v>2</v>
      </c>
      <c r="C1297" s="13">
        <f>COUNTIFS($F$3:F1297,'تقرير منتج تام'!$E$4)</f>
        <v>10</v>
      </c>
      <c r="D1297" s="37"/>
      <c r="E1297" s="38"/>
      <c r="F1297" s="37"/>
      <c r="G1297" s="39"/>
      <c r="H1297" s="40"/>
      <c r="I1297" s="107" t="str">
        <f>IF(G1297="","",_xlfn.IFNA(VLOOKUP(G1297,'سجل المشتريات'!F:N,8,0),"غير مسجلة في المشتريات"))</f>
        <v/>
      </c>
      <c r="J1297" s="26" t="str">
        <f>_xlfn.IFNA(VLOOKUP(F1297,الاوردرات!$B$1:$C$600,2,0),"")</f>
        <v/>
      </c>
      <c r="K1297" s="52"/>
      <c r="M1297" s="105" t="str">
        <f>IF(G1297="","",_xlfn.IFNA((VLOOKUP(G1297,help!L:M,2,0))*H1297,_xlfn.IFNA((VLOOKUP(G1297,help!P:Q,2,0))*H1297,"غير مسجلة في المشتريات")))</f>
        <v/>
      </c>
    </row>
    <row r="1298" spans="2:13" hidden="1" x14ac:dyDescent="0.25">
      <c r="B1298" s="13">
        <f>COUNTIFS($G$3:G1298,'تقرير استهلاك خامات'!$D$4)</f>
        <v>2</v>
      </c>
      <c r="C1298" s="13">
        <f>COUNTIFS($F$3:F1298,'تقرير منتج تام'!$E$4)</f>
        <v>10</v>
      </c>
      <c r="D1298" s="37"/>
      <c r="E1298" s="38"/>
      <c r="F1298" s="37"/>
      <c r="G1298" s="39"/>
      <c r="H1298" s="40"/>
      <c r="I1298" s="107" t="str">
        <f>IF(G1298="","",_xlfn.IFNA(VLOOKUP(G1298,'سجل المشتريات'!F:N,8,0),"غير مسجلة في المشتريات"))</f>
        <v/>
      </c>
      <c r="J1298" s="26" t="str">
        <f>_xlfn.IFNA(VLOOKUP(F1298,الاوردرات!$B$1:$C$600,2,0),"")</f>
        <v/>
      </c>
      <c r="K1298" s="52"/>
      <c r="M1298" s="105" t="str">
        <f>IF(G1298="","",_xlfn.IFNA((VLOOKUP(G1298,help!L:M,2,0))*H1298,_xlfn.IFNA((VLOOKUP(G1298,help!P:Q,2,0))*H1298,"غير مسجلة في المشتريات")))</f>
        <v/>
      </c>
    </row>
    <row r="1299" spans="2:13" hidden="1" x14ac:dyDescent="0.25">
      <c r="B1299" s="13">
        <f>COUNTIFS($G$3:G1299,'تقرير استهلاك خامات'!$D$4)</f>
        <v>2</v>
      </c>
      <c r="C1299" s="13">
        <f>COUNTIFS($F$3:F1299,'تقرير منتج تام'!$E$4)</f>
        <v>10</v>
      </c>
      <c r="D1299" s="37"/>
      <c r="E1299" s="38"/>
      <c r="F1299" s="37"/>
      <c r="G1299" s="39"/>
      <c r="H1299" s="40"/>
      <c r="I1299" s="107" t="str">
        <f>IF(G1299="","",_xlfn.IFNA(VLOOKUP(G1299,'سجل المشتريات'!F:N,8,0),"غير مسجلة في المشتريات"))</f>
        <v/>
      </c>
      <c r="J1299" s="26" t="str">
        <f>_xlfn.IFNA(VLOOKUP(F1299,الاوردرات!$B$1:$C$600,2,0),"")</f>
        <v/>
      </c>
      <c r="K1299" s="52"/>
      <c r="M1299" s="105" t="str">
        <f>IF(G1299="","",_xlfn.IFNA((VLOOKUP(G1299,help!L:M,2,0))*H1299,_xlfn.IFNA((VLOOKUP(G1299,help!P:Q,2,0))*H1299,"غير مسجلة في المشتريات")))</f>
        <v/>
      </c>
    </row>
    <row r="1300" spans="2:13" hidden="1" x14ac:dyDescent="0.25">
      <c r="B1300" s="13">
        <f>COUNTIFS($G$3:G1300,'تقرير استهلاك خامات'!$D$4)</f>
        <v>2</v>
      </c>
      <c r="C1300" s="13">
        <f>COUNTIFS($F$3:F1300,'تقرير منتج تام'!$E$4)</f>
        <v>10</v>
      </c>
      <c r="D1300" s="37"/>
      <c r="E1300" s="38"/>
      <c r="F1300" s="37"/>
      <c r="G1300" s="39"/>
      <c r="H1300" s="40"/>
      <c r="I1300" s="107" t="str">
        <f>IF(G1300="","",_xlfn.IFNA(VLOOKUP(G1300,'سجل المشتريات'!F:N,8,0),"غير مسجلة في المشتريات"))</f>
        <v/>
      </c>
      <c r="J1300" s="26" t="str">
        <f>_xlfn.IFNA(VLOOKUP(F1300,الاوردرات!$B$1:$C$600,2,0),"")</f>
        <v/>
      </c>
      <c r="K1300" s="52"/>
      <c r="M1300" s="105" t="str">
        <f>IF(G1300="","",_xlfn.IFNA((VLOOKUP(G1300,help!L:M,2,0))*H1300,_xlfn.IFNA((VLOOKUP(G1300,help!P:Q,2,0))*H1300,"غير مسجلة في المشتريات")))</f>
        <v/>
      </c>
    </row>
    <row r="1301" spans="2:13" hidden="1" x14ac:dyDescent="0.25">
      <c r="B1301" s="13">
        <f>COUNTIFS($G$3:G1301,'تقرير استهلاك خامات'!$D$4)</f>
        <v>2</v>
      </c>
      <c r="C1301" s="13">
        <f>COUNTIFS($F$3:F1301,'تقرير منتج تام'!$E$4)</f>
        <v>10</v>
      </c>
      <c r="D1301" s="37"/>
      <c r="E1301" s="38"/>
      <c r="F1301" s="37"/>
      <c r="G1301" s="39"/>
      <c r="H1301" s="40"/>
      <c r="I1301" s="107" t="str">
        <f>IF(G1301="","",_xlfn.IFNA(VLOOKUP(G1301,'سجل المشتريات'!F:N,8,0),"غير مسجلة في المشتريات"))</f>
        <v/>
      </c>
      <c r="J1301" s="26" t="str">
        <f>_xlfn.IFNA(VLOOKUP(F1301,الاوردرات!$B$1:$C$600,2,0),"")</f>
        <v/>
      </c>
      <c r="K1301" s="52"/>
      <c r="M1301" s="105" t="str">
        <f>IF(G1301="","",_xlfn.IFNA((VLOOKUP(G1301,help!L:M,2,0))*H1301,_xlfn.IFNA((VLOOKUP(G1301,help!P:Q,2,0))*H1301,"غير مسجلة في المشتريات")))</f>
        <v/>
      </c>
    </row>
    <row r="1302" spans="2:13" hidden="1" x14ac:dyDescent="0.25">
      <c r="B1302" s="13">
        <f>COUNTIFS($G$3:G1302,'تقرير استهلاك خامات'!$D$4)</f>
        <v>2</v>
      </c>
      <c r="C1302" s="13">
        <f>COUNTIFS($F$3:F1302,'تقرير منتج تام'!$E$4)</f>
        <v>10</v>
      </c>
      <c r="D1302" s="37"/>
      <c r="E1302" s="38"/>
      <c r="F1302" s="37"/>
      <c r="G1302" s="39"/>
      <c r="H1302" s="40"/>
      <c r="I1302" s="107" t="str">
        <f>IF(G1302="","",_xlfn.IFNA(VLOOKUP(G1302,'سجل المشتريات'!F:N,8,0),"غير مسجلة في المشتريات"))</f>
        <v/>
      </c>
      <c r="J1302" s="26" t="str">
        <f>_xlfn.IFNA(VLOOKUP(F1302,الاوردرات!$B$1:$C$600,2,0),"")</f>
        <v/>
      </c>
      <c r="K1302" s="52"/>
      <c r="M1302" s="105" t="str">
        <f>IF(G1302="","",_xlfn.IFNA((VLOOKUP(G1302,help!L:M,2,0))*H1302,_xlfn.IFNA((VLOOKUP(G1302,help!P:Q,2,0))*H1302,"غير مسجلة في المشتريات")))</f>
        <v/>
      </c>
    </row>
    <row r="1303" spans="2:13" hidden="1" x14ac:dyDescent="0.25">
      <c r="B1303" s="13">
        <f>COUNTIFS($G$3:G1303,'تقرير استهلاك خامات'!$D$4)</f>
        <v>2</v>
      </c>
      <c r="C1303" s="13">
        <f>COUNTIFS($F$3:F1303,'تقرير منتج تام'!$E$4)</f>
        <v>10</v>
      </c>
      <c r="D1303" s="37"/>
      <c r="E1303" s="38"/>
      <c r="F1303" s="37"/>
      <c r="G1303" s="39"/>
      <c r="H1303" s="40"/>
      <c r="I1303" s="107" t="str">
        <f>IF(G1303="","",_xlfn.IFNA(VLOOKUP(G1303,'سجل المشتريات'!F:N,8,0),"غير مسجلة في المشتريات"))</f>
        <v/>
      </c>
      <c r="J1303" s="26" t="str">
        <f>_xlfn.IFNA(VLOOKUP(F1303,الاوردرات!$B$1:$C$600,2,0),"")</f>
        <v/>
      </c>
      <c r="K1303" s="52"/>
      <c r="M1303" s="105" t="str">
        <f>IF(G1303="","",_xlfn.IFNA((VLOOKUP(G1303,help!L:M,2,0))*H1303,_xlfn.IFNA((VLOOKUP(G1303,help!P:Q,2,0))*H1303,"غير مسجلة في المشتريات")))</f>
        <v/>
      </c>
    </row>
    <row r="1304" spans="2:13" hidden="1" x14ac:dyDescent="0.25">
      <c r="B1304" s="13">
        <f>COUNTIFS($G$3:G1304,'تقرير استهلاك خامات'!$D$4)</f>
        <v>2</v>
      </c>
      <c r="C1304" s="13">
        <f>COUNTIFS($F$3:F1304,'تقرير منتج تام'!$E$4)</f>
        <v>10</v>
      </c>
      <c r="D1304" s="37"/>
      <c r="E1304" s="38"/>
      <c r="F1304" s="37"/>
      <c r="G1304" s="39"/>
      <c r="H1304" s="40"/>
      <c r="I1304" s="107" t="str">
        <f>IF(G1304="","",_xlfn.IFNA(VLOOKUP(G1304,'سجل المشتريات'!F:N,8,0),"غير مسجلة في المشتريات"))</f>
        <v/>
      </c>
      <c r="J1304" s="26" t="str">
        <f>_xlfn.IFNA(VLOOKUP(F1304,الاوردرات!$B$1:$C$600,2,0),"")</f>
        <v/>
      </c>
      <c r="K1304" s="52"/>
      <c r="M1304" s="105" t="str">
        <f>IF(G1304="","",_xlfn.IFNA((VLOOKUP(G1304,help!L:M,2,0))*H1304,_xlfn.IFNA((VLOOKUP(G1304,help!P:Q,2,0))*H1304,"غير مسجلة في المشتريات")))</f>
        <v/>
      </c>
    </row>
    <row r="1305" spans="2:13" hidden="1" x14ac:dyDescent="0.25">
      <c r="B1305" s="13">
        <f>COUNTIFS($G$3:G1305,'تقرير استهلاك خامات'!$D$4)</f>
        <v>2</v>
      </c>
      <c r="C1305" s="13">
        <f>COUNTIFS($F$3:F1305,'تقرير منتج تام'!$E$4)</f>
        <v>10</v>
      </c>
      <c r="D1305" s="37"/>
      <c r="E1305" s="38"/>
      <c r="F1305" s="37"/>
      <c r="G1305" s="39"/>
      <c r="H1305" s="40"/>
      <c r="I1305" s="107" t="str">
        <f>IF(G1305="","",_xlfn.IFNA(VLOOKUP(G1305,'سجل المشتريات'!F:N,8,0),"غير مسجلة في المشتريات"))</f>
        <v/>
      </c>
      <c r="J1305" s="26" t="str">
        <f>_xlfn.IFNA(VLOOKUP(F1305,الاوردرات!$B$1:$C$600,2,0),"")</f>
        <v/>
      </c>
      <c r="K1305" s="52"/>
      <c r="M1305" s="105" t="str">
        <f>IF(G1305="","",_xlfn.IFNA((VLOOKUP(G1305,help!L:M,2,0))*H1305,_xlfn.IFNA((VLOOKUP(G1305,help!P:Q,2,0))*H1305,"غير مسجلة في المشتريات")))</f>
        <v/>
      </c>
    </row>
    <row r="1306" spans="2:13" hidden="1" x14ac:dyDescent="0.25">
      <c r="B1306" s="13">
        <f>COUNTIFS($G$3:G1306,'تقرير استهلاك خامات'!$D$4)</f>
        <v>2</v>
      </c>
      <c r="C1306" s="13">
        <f>COUNTIFS($F$3:F1306,'تقرير منتج تام'!$E$4)</f>
        <v>10</v>
      </c>
      <c r="D1306" s="37"/>
      <c r="E1306" s="38"/>
      <c r="F1306" s="37"/>
      <c r="G1306" s="39"/>
      <c r="H1306" s="40"/>
      <c r="I1306" s="107" t="str">
        <f>IF(G1306="","",_xlfn.IFNA(VLOOKUP(G1306,'سجل المشتريات'!F:N,8,0),"غير مسجلة في المشتريات"))</f>
        <v/>
      </c>
      <c r="J1306" s="26" t="str">
        <f>_xlfn.IFNA(VLOOKUP(F1306,الاوردرات!$B$1:$C$600,2,0),"")</f>
        <v/>
      </c>
      <c r="K1306" s="52"/>
      <c r="M1306" s="105" t="str">
        <f>IF(G1306="","",_xlfn.IFNA((VLOOKUP(G1306,help!L:M,2,0))*H1306,_xlfn.IFNA((VLOOKUP(G1306,help!P:Q,2,0))*H1306,"غير مسجلة في المشتريات")))</f>
        <v/>
      </c>
    </row>
    <row r="1307" spans="2:13" hidden="1" x14ac:dyDescent="0.25">
      <c r="B1307" s="13">
        <f>COUNTIFS($G$3:G1307,'تقرير استهلاك خامات'!$D$4)</f>
        <v>2</v>
      </c>
      <c r="C1307" s="13">
        <f>COUNTIFS($F$3:F1307,'تقرير منتج تام'!$E$4)</f>
        <v>10</v>
      </c>
      <c r="D1307" s="37"/>
      <c r="E1307" s="38"/>
      <c r="F1307" s="37"/>
      <c r="G1307" s="39"/>
      <c r="H1307" s="40"/>
      <c r="I1307" s="107" t="str">
        <f>IF(G1307="","",_xlfn.IFNA(VLOOKUP(G1307,'سجل المشتريات'!F:N,8,0),"غير مسجلة في المشتريات"))</f>
        <v/>
      </c>
      <c r="J1307" s="26" t="str">
        <f>_xlfn.IFNA(VLOOKUP(F1307,الاوردرات!$B$1:$C$600,2,0),"")</f>
        <v/>
      </c>
      <c r="K1307" s="52"/>
      <c r="M1307" s="105" t="str">
        <f>IF(G1307="","",_xlfn.IFNA((VLOOKUP(G1307,help!L:M,2,0))*H1307,_xlfn.IFNA((VLOOKUP(G1307,help!P:Q,2,0))*H1307,"غير مسجلة في المشتريات")))</f>
        <v/>
      </c>
    </row>
    <row r="1308" spans="2:13" hidden="1" x14ac:dyDescent="0.25">
      <c r="B1308" s="13">
        <f>COUNTIFS($G$3:G1308,'تقرير استهلاك خامات'!$D$4)</f>
        <v>2</v>
      </c>
      <c r="C1308" s="13">
        <f>COUNTIFS($F$3:F1308,'تقرير منتج تام'!$E$4)</f>
        <v>10</v>
      </c>
      <c r="D1308" s="37"/>
      <c r="E1308" s="38"/>
      <c r="F1308" s="37"/>
      <c r="G1308" s="39"/>
      <c r="H1308" s="40"/>
      <c r="I1308" s="107" t="str">
        <f>IF(G1308="","",_xlfn.IFNA(VLOOKUP(G1308,'سجل المشتريات'!F:N,8,0),"غير مسجلة في المشتريات"))</f>
        <v/>
      </c>
      <c r="J1308" s="26" t="str">
        <f>_xlfn.IFNA(VLOOKUP(F1308,الاوردرات!$B$1:$C$600,2,0),"")</f>
        <v/>
      </c>
      <c r="K1308" s="52"/>
      <c r="M1308" s="105" t="str">
        <f>IF(G1308="","",_xlfn.IFNA((VLOOKUP(G1308,help!L:M,2,0))*H1308,_xlfn.IFNA((VLOOKUP(G1308,help!P:Q,2,0))*H1308,"غير مسجلة في المشتريات")))</f>
        <v/>
      </c>
    </row>
    <row r="1309" spans="2:13" hidden="1" x14ac:dyDescent="0.25">
      <c r="B1309" s="13">
        <f>COUNTIFS($G$3:G1309,'تقرير استهلاك خامات'!$D$4)</f>
        <v>2</v>
      </c>
      <c r="C1309" s="13">
        <f>COUNTIFS($F$3:F1309,'تقرير منتج تام'!$E$4)</f>
        <v>10</v>
      </c>
      <c r="D1309" s="37"/>
      <c r="E1309" s="38"/>
      <c r="F1309" s="37"/>
      <c r="G1309" s="39"/>
      <c r="H1309" s="40"/>
      <c r="I1309" s="107" t="str">
        <f>IF(G1309="","",_xlfn.IFNA(VLOOKUP(G1309,'سجل المشتريات'!F:N,8,0),"غير مسجلة في المشتريات"))</f>
        <v/>
      </c>
      <c r="J1309" s="26" t="str">
        <f>_xlfn.IFNA(VLOOKUP(F1309,الاوردرات!$B$1:$C$600,2,0),"")</f>
        <v/>
      </c>
      <c r="K1309" s="52"/>
      <c r="M1309" s="105" t="str">
        <f>IF(G1309="","",_xlfn.IFNA((VLOOKUP(G1309,help!L:M,2,0))*H1309,_xlfn.IFNA((VLOOKUP(G1309,help!P:Q,2,0))*H1309,"غير مسجلة في المشتريات")))</f>
        <v/>
      </c>
    </row>
    <row r="1310" spans="2:13" hidden="1" x14ac:dyDescent="0.25">
      <c r="B1310" s="13">
        <f>COUNTIFS($G$3:G1310,'تقرير استهلاك خامات'!$D$4)</f>
        <v>2</v>
      </c>
      <c r="C1310" s="13">
        <f>COUNTIFS($F$3:F1310,'تقرير منتج تام'!$E$4)</f>
        <v>10</v>
      </c>
      <c r="D1310" s="37"/>
      <c r="E1310" s="38"/>
      <c r="F1310" s="37"/>
      <c r="G1310" s="39"/>
      <c r="H1310" s="40"/>
      <c r="I1310" s="107" t="str">
        <f>IF(G1310="","",_xlfn.IFNA(VLOOKUP(G1310,'سجل المشتريات'!F:N,8,0),"غير مسجلة في المشتريات"))</f>
        <v/>
      </c>
      <c r="J1310" s="26" t="str">
        <f>_xlfn.IFNA(VLOOKUP(F1310,الاوردرات!$B$1:$C$600,2,0),"")</f>
        <v/>
      </c>
      <c r="K1310" s="52"/>
      <c r="M1310" s="105" t="str">
        <f>IF(G1310="","",_xlfn.IFNA((VLOOKUP(G1310,help!L:M,2,0))*H1310,_xlfn.IFNA((VLOOKUP(G1310,help!P:Q,2,0))*H1310,"غير مسجلة في المشتريات")))</f>
        <v/>
      </c>
    </row>
    <row r="1311" spans="2:13" hidden="1" x14ac:dyDescent="0.25">
      <c r="B1311" s="13">
        <f>COUNTIFS($G$3:G1311,'تقرير استهلاك خامات'!$D$4)</f>
        <v>2</v>
      </c>
      <c r="C1311" s="13">
        <f>COUNTIFS($F$3:F1311,'تقرير منتج تام'!$E$4)</f>
        <v>10</v>
      </c>
      <c r="D1311" s="37"/>
      <c r="E1311" s="38"/>
      <c r="F1311" s="37"/>
      <c r="G1311" s="39"/>
      <c r="H1311" s="40"/>
      <c r="I1311" s="107" t="str">
        <f>IF(G1311="","",_xlfn.IFNA(VLOOKUP(G1311,'سجل المشتريات'!F:N,8,0),"غير مسجلة في المشتريات"))</f>
        <v/>
      </c>
      <c r="J1311" s="26" t="str">
        <f>_xlfn.IFNA(VLOOKUP(F1311,الاوردرات!$B$1:$C$600,2,0),"")</f>
        <v/>
      </c>
      <c r="K1311" s="52"/>
      <c r="M1311" s="105" t="str">
        <f>IF(G1311="","",_xlfn.IFNA((VLOOKUP(G1311,help!L:M,2,0))*H1311,_xlfn.IFNA((VLOOKUP(G1311,help!P:Q,2,0))*H1311,"غير مسجلة في المشتريات")))</f>
        <v/>
      </c>
    </row>
    <row r="1312" spans="2:13" hidden="1" x14ac:dyDescent="0.25">
      <c r="B1312" s="13">
        <f>COUNTIFS($G$3:G1312,'تقرير استهلاك خامات'!$D$4)</f>
        <v>2</v>
      </c>
      <c r="C1312" s="13">
        <f>COUNTIFS($F$3:F1312,'تقرير منتج تام'!$E$4)</f>
        <v>10</v>
      </c>
      <c r="D1312" s="37"/>
      <c r="E1312" s="38"/>
      <c r="F1312" s="37"/>
      <c r="G1312" s="39"/>
      <c r="H1312" s="40"/>
      <c r="I1312" s="107" t="str">
        <f>IF(G1312="","",_xlfn.IFNA(VLOOKUP(G1312,'سجل المشتريات'!F:N,8,0),"غير مسجلة في المشتريات"))</f>
        <v/>
      </c>
      <c r="J1312" s="26" t="str">
        <f>_xlfn.IFNA(VLOOKUP(F1312,الاوردرات!$B$1:$C$600,2,0),"")</f>
        <v/>
      </c>
      <c r="K1312" s="52"/>
      <c r="M1312" s="105" t="str">
        <f>IF(G1312="","",_xlfn.IFNA((VLOOKUP(G1312,help!L:M,2,0))*H1312,_xlfn.IFNA((VLOOKUP(G1312,help!P:Q,2,0))*H1312,"غير مسجلة في المشتريات")))</f>
        <v/>
      </c>
    </row>
    <row r="1313" spans="2:13" hidden="1" x14ac:dyDescent="0.25">
      <c r="B1313" s="13">
        <f>COUNTIFS($G$3:G1313,'تقرير استهلاك خامات'!$D$4)</f>
        <v>2</v>
      </c>
      <c r="C1313" s="13">
        <f>COUNTIFS($F$3:F1313,'تقرير منتج تام'!$E$4)</f>
        <v>10</v>
      </c>
      <c r="D1313" s="37"/>
      <c r="E1313" s="38"/>
      <c r="F1313" s="37"/>
      <c r="G1313" s="39"/>
      <c r="H1313" s="40"/>
      <c r="I1313" s="107" t="str">
        <f>IF(G1313="","",_xlfn.IFNA(VLOOKUP(G1313,'سجل المشتريات'!F:N,8,0),"غير مسجلة في المشتريات"))</f>
        <v/>
      </c>
      <c r="J1313" s="26" t="str">
        <f>_xlfn.IFNA(VLOOKUP(F1313,الاوردرات!$B$1:$C$600,2,0),"")</f>
        <v/>
      </c>
      <c r="K1313" s="52"/>
      <c r="M1313" s="105" t="str">
        <f>IF(G1313="","",_xlfn.IFNA((VLOOKUP(G1313,help!L:M,2,0))*H1313,_xlfn.IFNA((VLOOKUP(G1313,help!P:Q,2,0))*H1313,"غير مسجلة في المشتريات")))</f>
        <v/>
      </c>
    </row>
    <row r="1314" spans="2:13" hidden="1" x14ac:dyDescent="0.25">
      <c r="B1314" s="13">
        <f>COUNTIFS($G$3:G1314,'تقرير استهلاك خامات'!$D$4)</f>
        <v>2</v>
      </c>
      <c r="C1314" s="13">
        <f>COUNTIFS($F$3:F1314,'تقرير منتج تام'!$E$4)</f>
        <v>10</v>
      </c>
      <c r="D1314" s="37"/>
      <c r="E1314" s="38"/>
      <c r="F1314" s="37"/>
      <c r="G1314" s="39"/>
      <c r="H1314" s="40"/>
      <c r="I1314" s="107" t="str">
        <f>IF(G1314="","",_xlfn.IFNA(VLOOKUP(G1314,'سجل المشتريات'!F:N,8,0),"غير مسجلة في المشتريات"))</f>
        <v/>
      </c>
      <c r="J1314" s="26" t="str">
        <f>_xlfn.IFNA(VLOOKUP(F1314,الاوردرات!$B$1:$C$600,2,0),"")</f>
        <v/>
      </c>
      <c r="K1314" s="52"/>
      <c r="M1314" s="105" t="str">
        <f>IF(G1314="","",_xlfn.IFNA((VLOOKUP(G1314,help!L:M,2,0))*H1314,_xlfn.IFNA((VLOOKUP(G1314,help!P:Q,2,0))*H1314,"غير مسجلة في المشتريات")))</f>
        <v/>
      </c>
    </row>
    <row r="1315" spans="2:13" hidden="1" x14ac:dyDescent="0.25">
      <c r="B1315" s="13">
        <f>COUNTIFS($G$3:G1315,'تقرير استهلاك خامات'!$D$4)</f>
        <v>2</v>
      </c>
      <c r="C1315" s="13">
        <f>COUNTIFS($F$3:F1315,'تقرير منتج تام'!$E$4)</f>
        <v>10</v>
      </c>
      <c r="D1315" s="37"/>
      <c r="E1315" s="38"/>
      <c r="F1315" s="37"/>
      <c r="G1315" s="39"/>
      <c r="H1315" s="40"/>
      <c r="I1315" s="107" t="str">
        <f>IF(G1315="","",_xlfn.IFNA(VLOOKUP(G1315,'سجل المشتريات'!F:N,8,0),"غير مسجلة في المشتريات"))</f>
        <v/>
      </c>
      <c r="J1315" s="26" t="str">
        <f>_xlfn.IFNA(VLOOKUP(F1315,الاوردرات!$B$1:$C$600,2,0),"")</f>
        <v/>
      </c>
      <c r="K1315" s="52"/>
      <c r="M1315" s="105" t="str">
        <f>IF(G1315="","",_xlfn.IFNA((VLOOKUP(G1315,help!L:M,2,0))*H1315,_xlfn.IFNA((VLOOKUP(G1315,help!P:Q,2,0))*H1315,"غير مسجلة في المشتريات")))</f>
        <v/>
      </c>
    </row>
    <row r="1316" spans="2:13" hidden="1" x14ac:dyDescent="0.25">
      <c r="B1316" s="13">
        <f>COUNTIFS($G$3:G1316,'تقرير استهلاك خامات'!$D$4)</f>
        <v>2</v>
      </c>
      <c r="C1316" s="13">
        <f>COUNTIFS($F$3:F1316,'تقرير منتج تام'!$E$4)</f>
        <v>10</v>
      </c>
      <c r="D1316" s="37"/>
      <c r="E1316" s="38"/>
      <c r="F1316" s="37"/>
      <c r="G1316" s="39"/>
      <c r="H1316" s="40"/>
      <c r="I1316" s="107" t="str">
        <f>IF(G1316="","",_xlfn.IFNA(VLOOKUP(G1316,'سجل المشتريات'!F:N,8,0),"غير مسجلة في المشتريات"))</f>
        <v/>
      </c>
      <c r="J1316" s="26" t="str">
        <f>_xlfn.IFNA(VLOOKUP(F1316,الاوردرات!$B$1:$C$600,2,0),"")</f>
        <v/>
      </c>
      <c r="K1316" s="52"/>
      <c r="M1316" s="105" t="str">
        <f>IF(G1316="","",_xlfn.IFNA((VLOOKUP(G1316,help!L:M,2,0))*H1316,_xlfn.IFNA((VLOOKUP(G1316,help!P:Q,2,0))*H1316,"غير مسجلة في المشتريات")))</f>
        <v/>
      </c>
    </row>
    <row r="1317" spans="2:13" hidden="1" x14ac:dyDescent="0.25">
      <c r="B1317" s="13">
        <f>COUNTIFS($G$3:G1317,'تقرير استهلاك خامات'!$D$4)</f>
        <v>2</v>
      </c>
      <c r="C1317" s="13">
        <f>COUNTIFS($F$3:F1317,'تقرير منتج تام'!$E$4)</f>
        <v>10</v>
      </c>
      <c r="D1317" s="37"/>
      <c r="E1317" s="38"/>
      <c r="F1317" s="37"/>
      <c r="G1317" s="39"/>
      <c r="H1317" s="40"/>
      <c r="I1317" s="107" t="str">
        <f>IF(G1317="","",_xlfn.IFNA(VLOOKUP(G1317,'سجل المشتريات'!F:N,8,0),"غير مسجلة في المشتريات"))</f>
        <v/>
      </c>
      <c r="J1317" s="26" t="str">
        <f>_xlfn.IFNA(VLOOKUP(F1317,الاوردرات!$B$1:$C$600,2,0),"")</f>
        <v/>
      </c>
      <c r="K1317" s="52"/>
      <c r="M1317" s="105" t="str">
        <f>IF(G1317="","",_xlfn.IFNA((VLOOKUP(G1317,help!L:M,2,0))*H1317,_xlfn.IFNA((VLOOKUP(G1317,help!P:Q,2,0))*H1317,"غير مسجلة في المشتريات")))</f>
        <v/>
      </c>
    </row>
    <row r="1318" spans="2:13" hidden="1" x14ac:dyDescent="0.25">
      <c r="B1318" s="13">
        <f>COUNTIFS($G$3:G1318,'تقرير استهلاك خامات'!$D$4)</f>
        <v>2</v>
      </c>
      <c r="C1318" s="13">
        <f>COUNTIFS($F$3:F1318,'تقرير منتج تام'!$E$4)</f>
        <v>10</v>
      </c>
      <c r="D1318" s="37"/>
      <c r="E1318" s="38"/>
      <c r="F1318" s="37"/>
      <c r="G1318" s="39"/>
      <c r="H1318" s="40"/>
      <c r="I1318" s="107" t="str">
        <f>IF(G1318="","",_xlfn.IFNA(VLOOKUP(G1318,'سجل المشتريات'!F:N,8,0),"غير مسجلة في المشتريات"))</f>
        <v/>
      </c>
      <c r="J1318" s="26" t="str">
        <f>_xlfn.IFNA(VLOOKUP(F1318,الاوردرات!$B$1:$C$600,2,0),"")</f>
        <v/>
      </c>
      <c r="K1318" s="52"/>
      <c r="M1318" s="105" t="str">
        <f>IF(G1318="","",_xlfn.IFNA((VLOOKUP(G1318,help!L:M,2,0))*H1318,_xlfn.IFNA((VLOOKUP(G1318,help!P:Q,2,0))*H1318,"غير مسجلة في المشتريات")))</f>
        <v/>
      </c>
    </row>
    <row r="1319" spans="2:13" hidden="1" x14ac:dyDescent="0.25">
      <c r="B1319" s="13">
        <f>COUNTIFS($G$3:G1319,'تقرير استهلاك خامات'!$D$4)</f>
        <v>2</v>
      </c>
      <c r="C1319" s="13">
        <f>COUNTIFS($F$3:F1319,'تقرير منتج تام'!$E$4)</f>
        <v>10</v>
      </c>
      <c r="D1319" s="37"/>
      <c r="E1319" s="38"/>
      <c r="F1319" s="37"/>
      <c r="G1319" s="39"/>
      <c r="H1319" s="40"/>
      <c r="I1319" s="107" t="str">
        <f>IF(G1319="","",_xlfn.IFNA(VLOOKUP(G1319,'سجل المشتريات'!F:N,8,0),"غير مسجلة في المشتريات"))</f>
        <v/>
      </c>
      <c r="J1319" s="26" t="str">
        <f>_xlfn.IFNA(VLOOKUP(F1319,الاوردرات!$B$1:$C$600,2,0),"")</f>
        <v/>
      </c>
      <c r="K1319" s="52"/>
      <c r="M1319" s="105" t="str">
        <f>IF(G1319="","",_xlfn.IFNA((VLOOKUP(G1319,help!L:M,2,0))*H1319,_xlfn.IFNA((VLOOKUP(G1319,help!P:Q,2,0))*H1319,"غير مسجلة في المشتريات")))</f>
        <v/>
      </c>
    </row>
    <row r="1320" spans="2:13" hidden="1" x14ac:dyDescent="0.25">
      <c r="B1320" s="13">
        <f>COUNTIFS($G$3:G1320,'تقرير استهلاك خامات'!$D$4)</f>
        <v>2</v>
      </c>
      <c r="C1320" s="13">
        <f>COUNTIFS($F$3:F1320,'تقرير منتج تام'!$E$4)</f>
        <v>10</v>
      </c>
      <c r="D1320" s="37"/>
      <c r="E1320" s="38"/>
      <c r="F1320" s="37"/>
      <c r="G1320" s="39"/>
      <c r="H1320" s="40"/>
      <c r="I1320" s="107" t="str">
        <f>IF(G1320="","",_xlfn.IFNA(VLOOKUP(G1320,'سجل المشتريات'!F:N,8,0),"غير مسجلة في المشتريات"))</f>
        <v/>
      </c>
      <c r="J1320" s="26" t="str">
        <f>_xlfn.IFNA(VLOOKUP(F1320,الاوردرات!$B$1:$C$600,2,0),"")</f>
        <v/>
      </c>
      <c r="K1320" s="52"/>
      <c r="M1320" s="105" t="str">
        <f>IF(G1320="","",_xlfn.IFNA((VLOOKUP(G1320,help!L:M,2,0))*H1320,_xlfn.IFNA((VLOOKUP(G1320,help!P:Q,2,0))*H1320,"غير مسجلة في المشتريات")))</f>
        <v/>
      </c>
    </row>
    <row r="1321" spans="2:13" hidden="1" x14ac:dyDescent="0.25">
      <c r="B1321" s="13">
        <f>COUNTIFS($G$3:G1321,'تقرير استهلاك خامات'!$D$4)</f>
        <v>2</v>
      </c>
      <c r="C1321" s="13">
        <f>COUNTIFS($F$3:F1321,'تقرير منتج تام'!$E$4)</f>
        <v>10</v>
      </c>
      <c r="D1321" s="37"/>
      <c r="E1321" s="38"/>
      <c r="F1321" s="37"/>
      <c r="G1321" s="39"/>
      <c r="H1321" s="40"/>
      <c r="I1321" s="107" t="str">
        <f>IF(G1321="","",_xlfn.IFNA(VLOOKUP(G1321,'سجل المشتريات'!F:N,8,0),"غير مسجلة في المشتريات"))</f>
        <v/>
      </c>
      <c r="J1321" s="26" t="str">
        <f>_xlfn.IFNA(VLOOKUP(F1321,الاوردرات!$B$1:$C$600,2,0),"")</f>
        <v/>
      </c>
      <c r="K1321" s="52"/>
      <c r="M1321" s="105" t="str">
        <f>IF(G1321="","",_xlfn.IFNA((VLOOKUP(G1321,help!L:M,2,0))*H1321,_xlfn.IFNA((VLOOKUP(G1321,help!P:Q,2,0))*H1321,"غير مسجلة في المشتريات")))</f>
        <v/>
      </c>
    </row>
    <row r="1322" spans="2:13" hidden="1" x14ac:dyDescent="0.25">
      <c r="B1322" s="13">
        <f>COUNTIFS($G$3:G1322,'تقرير استهلاك خامات'!$D$4)</f>
        <v>2</v>
      </c>
      <c r="C1322" s="13">
        <f>COUNTIFS($F$3:F1322,'تقرير منتج تام'!$E$4)</f>
        <v>10</v>
      </c>
      <c r="D1322" s="37"/>
      <c r="E1322" s="38"/>
      <c r="F1322" s="37"/>
      <c r="G1322" s="39"/>
      <c r="H1322" s="40"/>
      <c r="I1322" s="107" t="str">
        <f>IF(G1322="","",_xlfn.IFNA(VLOOKUP(G1322,'سجل المشتريات'!F:N,8,0),"غير مسجلة في المشتريات"))</f>
        <v/>
      </c>
      <c r="J1322" s="26" t="str">
        <f>_xlfn.IFNA(VLOOKUP(F1322,الاوردرات!$B$1:$C$600,2,0),"")</f>
        <v/>
      </c>
      <c r="K1322" s="52"/>
      <c r="M1322" s="105" t="str">
        <f>IF(G1322="","",_xlfn.IFNA((VLOOKUP(G1322,help!L:M,2,0))*H1322,_xlfn.IFNA((VLOOKUP(G1322,help!P:Q,2,0))*H1322,"غير مسجلة في المشتريات")))</f>
        <v/>
      </c>
    </row>
    <row r="1323" spans="2:13" hidden="1" x14ac:dyDescent="0.25">
      <c r="B1323" s="13">
        <f>COUNTIFS($G$3:G1323,'تقرير استهلاك خامات'!$D$4)</f>
        <v>2</v>
      </c>
      <c r="C1323" s="13">
        <f>COUNTIFS($F$3:F1323,'تقرير منتج تام'!$E$4)</f>
        <v>10</v>
      </c>
      <c r="D1323" s="37"/>
      <c r="E1323" s="38"/>
      <c r="F1323" s="37"/>
      <c r="G1323" s="39"/>
      <c r="H1323" s="40"/>
      <c r="I1323" s="107" t="str">
        <f>IF(G1323="","",_xlfn.IFNA(VLOOKUP(G1323,'سجل المشتريات'!F:N,8,0),"غير مسجلة في المشتريات"))</f>
        <v/>
      </c>
      <c r="J1323" s="26" t="str">
        <f>_xlfn.IFNA(VLOOKUP(F1323,الاوردرات!$B$1:$C$600,2,0),"")</f>
        <v/>
      </c>
      <c r="K1323" s="52"/>
      <c r="M1323" s="105" t="str">
        <f>IF(G1323="","",_xlfn.IFNA((VLOOKUP(G1323,help!L:M,2,0))*H1323,_xlfn.IFNA((VLOOKUP(G1323,help!P:Q,2,0))*H1323,"غير مسجلة في المشتريات")))</f>
        <v/>
      </c>
    </row>
    <row r="1324" spans="2:13" hidden="1" x14ac:dyDescent="0.25">
      <c r="B1324" s="13">
        <f>COUNTIFS($G$3:G1324,'تقرير استهلاك خامات'!$D$4)</f>
        <v>2</v>
      </c>
      <c r="C1324" s="13">
        <f>COUNTIFS($F$3:F1324,'تقرير منتج تام'!$E$4)</f>
        <v>10</v>
      </c>
      <c r="D1324" s="37"/>
      <c r="E1324" s="38"/>
      <c r="F1324" s="37"/>
      <c r="G1324" s="39"/>
      <c r="H1324" s="40"/>
      <c r="I1324" s="107" t="str">
        <f>IF(G1324="","",_xlfn.IFNA(VLOOKUP(G1324,'سجل المشتريات'!F:N,8,0),"غير مسجلة في المشتريات"))</f>
        <v/>
      </c>
      <c r="J1324" s="26" t="str">
        <f>_xlfn.IFNA(VLOOKUP(F1324,الاوردرات!$B$1:$C$600,2,0),"")</f>
        <v/>
      </c>
      <c r="K1324" s="52"/>
      <c r="M1324" s="105" t="str">
        <f>IF(G1324="","",_xlfn.IFNA((VLOOKUP(G1324,help!L:M,2,0))*H1324,_xlfn.IFNA((VLOOKUP(G1324,help!P:Q,2,0))*H1324,"غير مسجلة في المشتريات")))</f>
        <v/>
      </c>
    </row>
    <row r="1325" spans="2:13" hidden="1" x14ac:dyDescent="0.25">
      <c r="B1325" s="13">
        <f>COUNTIFS($G$3:G1325,'تقرير استهلاك خامات'!$D$4)</f>
        <v>2</v>
      </c>
      <c r="C1325" s="13">
        <f>COUNTIFS($F$3:F1325,'تقرير منتج تام'!$E$4)</f>
        <v>10</v>
      </c>
      <c r="D1325" s="37"/>
      <c r="E1325" s="38"/>
      <c r="F1325" s="37"/>
      <c r="G1325" s="39"/>
      <c r="H1325" s="40"/>
      <c r="I1325" s="107" t="str">
        <f>IF(G1325="","",_xlfn.IFNA(VLOOKUP(G1325,'سجل المشتريات'!F:N,8,0),"غير مسجلة في المشتريات"))</f>
        <v/>
      </c>
      <c r="J1325" s="26" t="str">
        <f>_xlfn.IFNA(VLOOKUP(F1325,الاوردرات!$B$1:$C$600,2,0),"")</f>
        <v/>
      </c>
      <c r="K1325" s="52"/>
      <c r="M1325" s="105" t="str">
        <f>IF(G1325="","",_xlfn.IFNA((VLOOKUP(G1325,help!L:M,2,0))*H1325,_xlfn.IFNA((VLOOKUP(G1325,help!P:Q,2,0))*H1325,"غير مسجلة في المشتريات")))</f>
        <v/>
      </c>
    </row>
    <row r="1326" spans="2:13" hidden="1" x14ac:dyDescent="0.25">
      <c r="B1326" s="13">
        <f>COUNTIFS($G$3:G1326,'تقرير استهلاك خامات'!$D$4)</f>
        <v>2</v>
      </c>
      <c r="C1326" s="13">
        <f>COUNTIFS($F$3:F1326,'تقرير منتج تام'!$E$4)</f>
        <v>10</v>
      </c>
      <c r="D1326" s="37"/>
      <c r="E1326" s="38"/>
      <c r="F1326" s="37"/>
      <c r="G1326" s="39"/>
      <c r="H1326" s="40"/>
      <c r="I1326" s="107" t="str">
        <f>IF(G1326="","",_xlfn.IFNA(VLOOKUP(G1326,'سجل المشتريات'!F:N,8,0),"غير مسجلة في المشتريات"))</f>
        <v/>
      </c>
      <c r="J1326" s="26" t="str">
        <f>_xlfn.IFNA(VLOOKUP(F1326,الاوردرات!$B$1:$C$600,2,0),"")</f>
        <v/>
      </c>
      <c r="K1326" s="52"/>
      <c r="M1326" s="105" t="str">
        <f>IF(G1326="","",_xlfn.IFNA((VLOOKUP(G1326,help!L:M,2,0))*H1326,_xlfn.IFNA((VLOOKUP(G1326,help!P:Q,2,0))*H1326,"غير مسجلة في المشتريات")))</f>
        <v/>
      </c>
    </row>
    <row r="1327" spans="2:13" hidden="1" x14ac:dyDescent="0.25">
      <c r="B1327" s="13">
        <f>COUNTIFS($G$3:G1327,'تقرير استهلاك خامات'!$D$4)</f>
        <v>2</v>
      </c>
      <c r="C1327" s="13">
        <f>COUNTIFS($F$3:F1327,'تقرير منتج تام'!$E$4)</f>
        <v>10</v>
      </c>
      <c r="D1327" s="37"/>
      <c r="E1327" s="38"/>
      <c r="F1327" s="37"/>
      <c r="G1327" s="39"/>
      <c r="H1327" s="40"/>
      <c r="I1327" s="107" t="str">
        <f>IF(G1327="","",_xlfn.IFNA(VLOOKUP(G1327,'سجل المشتريات'!F:N,8,0),"غير مسجلة في المشتريات"))</f>
        <v/>
      </c>
      <c r="J1327" s="26" t="str">
        <f>_xlfn.IFNA(VLOOKUP(F1327,الاوردرات!$B$1:$C$600,2,0),"")</f>
        <v/>
      </c>
      <c r="K1327" s="52"/>
      <c r="M1327" s="105" t="str">
        <f>IF(G1327="","",_xlfn.IFNA((VLOOKUP(G1327,help!L:M,2,0))*H1327,_xlfn.IFNA((VLOOKUP(G1327,help!P:Q,2,0))*H1327,"غير مسجلة في المشتريات")))</f>
        <v/>
      </c>
    </row>
    <row r="1328" spans="2:13" hidden="1" x14ac:dyDescent="0.25">
      <c r="B1328" s="13">
        <f>COUNTIFS($G$3:G1328,'تقرير استهلاك خامات'!$D$4)</f>
        <v>2</v>
      </c>
      <c r="C1328" s="13">
        <f>COUNTIFS($F$3:F1328,'تقرير منتج تام'!$E$4)</f>
        <v>10</v>
      </c>
      <c r="D1328" s="37"/>
      <c r="E1328" s="38"/>
      <c r="F1328" s="37"/>
      <c r="G1328" s="39"/>
      <c r="H1328" s="40"/>
      <c r="I1328" s="107" t="str">
        <f>IF(G1328="","",_xlfn.IFNA(VLOOKUP(G1328,'سجل المشتريات'!F:N,8,0),"غير مسجلة في المشتريات"))</f>
        <v/>
      </c>
      <c r="J1328" s="26" t="str">
        <f>_xlfn.IFNA(VLOOKUP(F1328,الاوردرات!$B$1:$C$600,2,0),"")</f>
        <v/>
      </c>
      <c r="K1328" s="52"/>
      <c r="M1328" s="105" t="str">
        <f>IF(G1328="","",_xlfn.IFNA((VLOOKUP(G1328,help!L:M,2,0))*H1328,_xlfn.IFNA((VLOOKUP(G1328,help!P:Q,2,0))*H1328,"غير مسجلة في المشتريات")))</f>
        <v/>
      </c>
    </row>
    <row r="1329" spans="2:13" hidden="1" x14ac:dyDescent="0.25">
      <c r="B1329" s="13">
        <f>COUNTIFS($G$3:G1329,'تقرير استهلاك خامات'!$D$4)</f>
        <v>2</v>
      </c>
      <c r="C1329" s="13">
        <f>COUNTIFS($F$3:F1329,'تقرير منتج تام'!$E$4)</f>
        <v>10</v>
      </c>
      <c r="D1329" s="37"/>
      <c r="E1329" s="38"/>
      <c r="F1329" s="37"/>
      <c r="G1329" s="39"/>
      <c r="H1329" s="40"/>
      <c r="I1329" s="107" t="str">
        <f>IF(G1329="","",_xlfn.IFNA(VLOOKUP(G1329,'سجل المشتريات'!F:N,8,0),"غير مسجلة في المشتريات"))</f>
        <v/>
      </c>
      <c r="J1329" s="26" t="str">
        <f>_xlfn.IFNA(VLOOKUP(F1329,الاوردرات!$B$1:$C$600,2,0),"")</f>
        <v/>
      </c>
      <c r="K1329" s="52"/>
      <c r="M1329" s="105" t="str">
        <f>IF(G1329="","",_xlfn.IFNA((VLOOKUP(G1329,help!L:M,2,0))*H1329,_xlfn.IFNA((VLOOKUP(G1329,help!P:Q,2,0))*H1329,"غير مسجلة في المشتريات")))</f>
        <v/>
      </c>
    </row>
    <row r="1330" spans="2:13" hidden="1" x14ac:dyDescent="0.25">
      <c r="B1330" s="13">
        <f>COUNTIFS($G$3:G1330,'تقرير استهلاك خامات'!$D$4)</f>
        <v>2</v>
      </c>
      <c r="C1330" s="13">
        <f>COUNTIFS($F$3:F1330,'تقرير منتج تام'!$E$4)</f>
        <v>10</v>
      </c>
      <c r="D1330" s="37"/>
      <c r="E1330" s="38"/>
      <c r="F1330" s="37"/>
      <c r="G1330" s="39"/>
      <c r="H1330" s="40"/>
      <c r="I1330" s="107" t="str">
        <f>IF(G1330="","",_xlfn.IFNA(VLOOKUP(G1330,'سجل المشتريات'!F:N,8,0),"غير مسجلة في المشتريات"))</f>
        <v/>
      </c>
      <c r="J1330" s="26" t="str">
        <f>_xlfn.IFNA(VLOOKUP(F1330,الاوردرات!$B$1:$C$600,2,0),"")</f>
        <v/>
      </c>
      <c r="K1330" s="52"/>
      <c r="M1330" s="105" t="str">
        <f>IF(G1330="","",_xlfn.IFNA((VLOOKUP(G1330,help!L:M,2,0))*H1330,_xlfn.IFNA((VLOOKUP(G1330,help!P:Q,2,0))*H1330,"غير مسجلة في المشتريات")))</f>
        <v/>
      </c>
    </row>
    <row r="1331" spans="2:13" hidden="1" x14ac:dyDescent="0.25">
      <c r="B1331" s="13">
        <f>COUNTIFS($G$3:G1331,'تقرير استهلاك خامات'!$D$4)</f>
        <v>2</v>
      </c>
      <c r="C1331" s="13">
        <f>COUNTIFS($F$3:F1331,'تقرير منتج تام'!$E$4)</f>
        <v>10</v>
      </c>
      <c r="D1331" s="37"/>
      <c r="E1331" s="38"/>
      <c r="F1331" s="37"/>
      <c r="G1331" s="39"/>
      <c r="H1331" s="40"/>
      <c r="I1331" s="107" t="str">
        <f>IF(G1331="","",_xlfn.IFNA(VLOOKUP(G1331,'سجل المشتريات'!F:N,8,0),"غير مسجلة في المشتريات"))</f>
        <v/>
      </c>
      <c r="J1331" s="26" t="str">
        <f>_xlfn.IFNA(VLOOKUP(F1331,الاوردرات!$B$1:$C$600,2,0),"")</f>
        <v/>
      </c>
      <c r="K1331" s="52"/>
      <c r="M1331" s="105" t="str">
        <f>IF(G1331="","",_xlfn.IFNA((VLOOKUP(G1331,help!L:M,2,0))*H1331,_xlfn.IFNA((VLOOKUP(G1331,help!P:Q,2,0))*H1331,"غير مسجلة في المشتريات")))</f>
        <v/>
      </c>
    </row>
    <row r="1332" spans="2:13" hidden="1" x14ac:dyDescent="0.25">
      <c r="B1332" s="13">
        <f>COUNTIFS($G$3:G1332,'تقرير استهلاك خامات'!$D$4)</f>
        <v>2</v>
      </c>
      <c r="C1332" s="13">
        <f>COUNTIFS($F$3:F1332,'تقرير منتج تام'!$E$4)</f>
        <v>10</v>
      </c>
      <c r="D1332" s="37"/>
      <c r="E1332" s="38"/>
      <c r="F1332" s="37"/>
      <c r="G1332" s="39"/>
      <c r="H1332" s="40"/>
      <c r="I1332" s="107" t="str">
        <f>IF(G1332="","",_xlfn.IFNA(VLOOKUP(G1332,'سجل المشتريات'!F:N,8,0),"غير مسجلة في المشتريات"))</f>
        <v/>
      </c>
      <c r="J1332" s="26" t="str">
        <f>_xlfn.IFNA(VLOOKUP(F1332,الاوردرات!$B$1:$C$600,2,0),"")</f>
        <v/>
      </c>
      <c r="K1332" s="52"/>
      <c r="M1332" s="105" t="str">
        <f>IF(G1332="","",_xlfn.IFNA((VLOOKUP(G1332,help!L:M,2,0))*H1332,_xlfn.IFNA((VLOOKUP(G1332,help!P:Q,2,0))*H1332,"غير مسجلة في المشتريات")))</f>
        <v/>
      </c>
    </row>
    <row r="1333" spans="2:13" hidden="1" x14ac:dyDescent="0.25">
      <c r="B1333" s="13">
        <f>COUNTIFS($G$3:G1333,'تقرير استهلاك خامات'!$D$4)</f>
        <v>2</v>
      </c>
      <c r="C1333" s="13">
        <f>COUNTIFS($F$3:F1333,'تقرير منتج تام'!$E$4)</f>
        <v>10</v>
      </c>
      <c r="D1333" s="37"/>
      <c r="E1333" s="38"/>
      <c r="F1333" s="37"/>
      <c r="G1333" s="39"/>
      <c r="H1333" s="40"/>
      <c r="I1333" s="107" t="str">
        <f>IF(G1333="","",_xlfn.IFNA(VLOOKUP(G1333,'سجل المشتريات'!F:N,8,0),"غير مسجلة في المشتريات"))</f>
        <v/>
      </c>
      <c r="J1333" s="26" t="str">
        <f>_xlfn.IFNA(VLOOKUP(F1333,الاوردرات!$B$1:$C$600,2,0),"")</f>
        <v/>
      </c>
      <c r="K1333" s="52"/>
      <c r="M1333" s="105" t="str">
        <f>IF(G1333="","",_xlfn.IFNA((VLOOKUP(G1333,help!L:M,2,0))*H1333,_xlfn.IFNA((VLOOKUP(G1333,help!P:Q,2,0))*H1333,"غير مسجلة في المشتريات")))</f>
        <v/>
      </c>
    </row>
    <row r="1334" spans="2:13" hidden="1" x14ac:dyDescent="0.25">
      <c r="B1334" s="13">
        <f>COUNTIFS($G$3:G1334,'تقرير استهلاك خامات'!$D$4)</f>
        <v>2</v>
      </c>
      <c r="C1334" s="13">
        <f>COUNTIFS($F$3:F1334,'تقرير منتج تام'!$E$4)</f>
        <v>10</v>
      </c>
      <c r="D1334" s="37"/>
      <c r="E1334" s="38"/>
      <c r="F1334" s="37"/>
      <c r="G1334" s="39"/>
      <c r="H1334" s="40"/>
      <c r="I1334" s="107" t="str">
        <f>IF(G1334="","",_xlfn.IFNA(VLOOKUP(G1334,'سجل المشتريات'!F:N,8,0),"غير مسجلة في المشتريات"))</f>
        <v/>
      </c>
      <c r="J1334" s="26" t="str">
        <f>_xlfn.IFNA(VLOOKUP(F1334,الاوردرات!$B$1:$C$600,2,0),"")</f>
        <v/>
      </c>
      <c r="K1334" s="52"/>
      <c r="M1334" s="105" t="str">
        <f>IF(G1334="","",_xlfn.IFNA((VLOOKUP(G1334,help!L:M,2,0))*H1334,_xlfn.IFNA((VLOOKUP(G1334,help!P:Q,2,0))*H1334,"غير مسجلة في المشتريات")))</f>
        <v/>
      </c>
    </row>
    <row r="1335" spans="2:13" hidden="1" x14ac:dyDescent="0.25">
      <c r="B1335" s="13">
        <f>COUNTIFS($G$3:G1335,'تقرير استهلاك خامات'!$D$4)</f>
        <v>2</v>
      </c>
      <c r="C1335" s="13">
        <f>COUNTIFS($F$3:F1335,'تقرير منتج تام'!$E$4)</f>
        <v>10</v>
      </c>
      <c r="D1335" s="37"/>
      <c r="E1335" s="38"/>
      <c r="F1335" s="37"/>
      <c r="G1335" s="39"/>
      <c r="H1335" s="40"/>
      <c r="I1335" s="107" t="str">
        <f>IF(G1335="","",_xlfn.IFNA(VLOOKUP(G1335,'سجل المشتريات'!F:N,8,0),"غير مسجلة في المشتريات"))</f>
        <v/>
      </c>
      <c r="J1335" s="26" t="str">
        <f>_xlfn.IFNA(VLOOKUP(F1335,الاوردرات!$B$1:$C$600,2,0),"")</f>
        <v/>
      </c>
      <c r="K1335" s="52"/>
      <c r="M1335" s="105" t="str">
        <f>IF(G1335="","",_xlfn.IFNA((VLOOKUP(G1335,help!L:M,2,0))*H1335,_xlfn.IFNA((VLOOKUP(G1335,help!P:Q,2,0))*H1335,"غير مسجلة في المشتريات")))</f>
        <v/>
      </c>
    </row>
    <row r="1336" spans="2:13" hidden="1" x14ac:dyDescent="0.25">
      <c r="B1336" s="13">
        <f>COUNTIFS($G$3:G1336,'تقرير استهلاك خامات'!$D$4)</f>
        <v>2</v>
      </c>
      <c r="C1336" s="13">
        <f>COUNTIFS($F$3:F1336,'تقرير منتج تام'!$E$4)</f>
        <v>10</v>
      </c>
      <c r="D1336" s="37"/>
      <c r="E1336" s="38"/>
      <c r="F1336" s="37"/>
      <c r="G1336" s="39"/>
      <c r="H1336" s="40"/>
      <c r="I1336" s="107" t="str">
        <f>IF(G1336="","",_xlfn.IFNA(VLOOKUP(G1336,'سجل المشتريات'!F:N,8,0),"غير مسجلة في المشتريات"))</f>
        <v/>
      </c>
      <c r="J1336" s="26" t="str">
        <f>_xlfn.IFNA(VLOOKUP(F1336,الاوردرات!$B$1:$C$600,2,0),"")</f>
        <v/>
      </c>
      <c r="K1336" s="52"/>
      <c r="M1336" s="105" t="str">
        <f>IF(G1336="","",_xlfn.IFNA((VLOOKUP(G1336,help!L:M,2,0))*H1336,_xlfn.IFNA((VLOOKUP(G1336,help!P:Q,2,0))*H1336,"غير مسجلة في المشتريات")))</f>
        <v/>
      </c>
    </row>
    <row r="1337" spans="2:13" hidden="1" x14ac:dyDescent="0.25">
      <c r="B1337" s="13">
        <f>COUNTIFS($G$3:G1337,'تقرير استهلاك خامات'!$D$4)</f>
        <v>2</v>
      </c>
      <c r="C1337" s="13">
        <f>COUNTIFS($F$3:F1337,'تقرير منتج تام'!$E$4)</f>
        <v>10</v>
      </c>
      <c r="D1337" s="37"/>
      <c r="E1337" s="38"/>
      <c r="F1337" s="37"/>
      <c r="G1337" s="39"/>
      <c r="H1337" s="40"/>
      <c r="I1337" s="107" t="str">
        <f>IF(G1337="","",_xlfn.IFNA(VLOOKUP(G1337,'سجل المشتريات'!F:N,8,0),"غير مسجلة في المشتريات"))</f>
        <v/>
      </c>
      <c r="J1337" s="26" t="str">
        <f>_xlfn.IFNA(VLOOKUP(F1337,الاوردرات!$B$1:$C$600,2,0),"")</f>
        <v/>
      </c>
      <c r="K1337" s="52"/>
      <c r="M1337" s="105" t="str">
        <f>IF(G1337="","",_xlfn.IFNA((VLOOKUP(G1337,help!L:M,2,0))*H1337,_xlfn.IFNA((VLOOKUP(G1337,help!P:Q,2,0))*H1337,"غير مسجلة في المشتريات")))</f>
        <v/>
      </c>
    </row>
    <row r="1338" spans="2:13" hidden="1" x14ac:dyDescent="0.25">
      <c r="B1338" s="13">
        <f>COUNTIFS($G$3:G1338,'تقرير استهلاك خامات'!$D$4)</f>
        <v>2</v>
      </c>
      <c r="C1338" s="13">
        <f>COUNTIFS($F$3:F1338,'تقرير منتج تام'!$E$4)</f>
        <v>10</v>
      </c>
      <c r="D1338" s="37"/>
      <c r="E1338" s="38"/>
      <c r="F1338" s="37"/>
      <c r="G1338" s="39"/>
      <c r="H1338" s="40"/>
      <c r="I1338" s="107" t="str">
        <f>IF(G1338="","",_xlfn.IFNA(VLOOKUP(G1338,'سجل المشتريات'!F:N,8,0),"غير مسجلة في المشتريات"))</f>
        <v/>
      </c>
      <c r="J1338" s="26" t="str">
        <f>_xlfn.IFNA(VLOOKUP(F1338,الاوردرات!$B$1:$C$600,2,0),"")</f>
        <v/>
      </c>
      <c r="K1338" s="52"/>
      <c r="M1338" s="105" t="str">
        <f>IF(G1338="","",_xlfn.IFNA((VLOOKUP(G1338,help!L:M,2,0))*H1338,_xlfn.IFNA((VLOOKUP(G1338,help!P:Q,2,0))*H1338,"غير مسجلة في المشتريات")))</f>
        <v/>
      </c>
    </row>
    <row r="1339" spans="2:13" hidden="1" x14ac:dyDescent="0.25">
      <c r="B1339" s="13">
        <f>COUNTIFS($G$3:G1339,'تقرير استهلاك خامات'!$D$4)</f>
        <v>2</v>
      </c>
      <c r="C1339" s="13">
        <f>COUNTIFS($F$3:F1339,'تقرير منتج تام'!$E$4)</f>
        <v>10</v>
      </c>
      <c r="D1339" s="37"/>
      <c r="E1339" s="38"/>
      <c r="F1339" s="37"/>
      <c r="G1339" s="39"/>
      <c r="H1339" s="40"/>
      <c r="I1339" s="107" t="str">
        <f>IF(G1339="","",_xlfn.IFNA(VLOOKUP(G1339,'سجل المشتريات'!F:N,8,0),"غير مسجلة في المشتريات"))</f>
        <v/>
      </c>
      <c r="J1339" s="26" t="str">
        <f>_xlfn.IFNA(VLOOKUP(F1339,الاوردرات!$B$1:$C$600,2,0),"")</f>
        <v/>
      </c>
      <c r="K1339" s="52"/>
      <c r="M1339" s="105" t="str">
        <f>IF(G1339="","",_xlfn.IFNA((VLOOKUP(G1339,help!L:M,2,0))*H1339,_xlfn.IFNA((VLOOKUP(G1339,help!P:Q,2,0))*H1339,"غير مسجلة في المشتريات")))</f>
        <v/>
      </c>
    </row>
    <row r="1340" spans="2:13" hidden="1" x14ac:dyDescent="0.25">
      <c r="B1340" s="13">
        <f>COUNTIFS($G$3:G1340,'تقرير استهلاك خامات'!$D$4)</f>
        <v>2</v>
      </c>
      <c r="C1340" s="13">
        <f>COUNTIFS($F$3:F1340,'تقرير منتج تام'!$E$4)</f>
        <v>10</v>
      </c>
      <c r="D1340" s="37"/>
      <c r="E1340" s="38"/>
      <c r="F1340" s="37"/>
      <c r="G1340" s="39"/>
      <c r="H1340" s="40"/>
      <c r="I1340" s="107" t="str">
        <f>IF(G1340="","",_xlfn.IFNA(VLOOKUP(G1340,'سجل المشتريات'!F:N,8,0),"غير مسجلة في المشتريات"))</f>
        <v/>
      </c>
      <c r="J1340" s="26" t="str">
        <f>_xlfn.IFNA(VLOOKUP(F1340,الاوردرات!$B$1:$C$600,2,0),"")</f>
        <v/>
      </c>
      <c r="K1340" s="52"/>
      <c r="M1340" s="105" t="str">
        <f>IF(G1340="","",_xlfn.IFNA((VLOOKUP(G1340,help!L:M,2,0))*H1340,_xlfn.IFNA((VLOOKUP(G1340,help!P:Q,2,0))*H1340,"غير مسجلة في المشتريات")))</f>
        <v/>
      </c>
    </row>
    <row r="1341" spans="2:13" hidden="1" x14ac:dyDescent="0.25">
      <c r="B1341" s="13">
        <f>COUNTIFS($G$3:G1341,'تقرير استهلاك خامات'!$D$4)</f>
        <v>2</v>
      </c>
      <c r="C1341" s="13">
        <f>COUNTIFS($F$3:F1341,'تقرير منتج تام'!$E$4)</f>
        <v>10</v>
      </c>
      <c r="D1341" s="37"/>
      <c r="E1341" s="38"/>
      <c r="F1341" s="37"/>
      <c r="G1341" s="39"/>
      <c r="H1341" s="40"/>
      <c r="I1341" s="107" t="str">
        <f>IF(G1341="","",_xlfn.IFNA(VLOOKUP(G1341,'سجل المشتريات'!F:N,8,0),"غير مسجلة في المشتريات"))</f>
        <v/>
      </c>
      <c r="J1341" s="26" t="str">
        <f>_xlfn.IFNA(VLOOKUP(F1341,الاوردرات!$B$1:$C$600,2,0),"")</f>
        <v/>
      </c>
      <c r="K1341" s="52"/>
      <c r="M1341" s="105" t="str">
        <f>IF(G1341="","",_xlfn.IFNA((VLOOKUP(G1341,help!L:M,2,0))*H1341,_xlfn.IFNA((VLOOKUP(G1341,help!P:Q,2,0))*H1341,"غير مسجلة في المشتريات")))</f>
        <v/>
      </c>
    </row>
    <row r="1342" spans="2:13" hidden="1" x14ac:dyDescent="0.25">
      <c r="B1342" s="13">
        <f>COUNTIFS($G$3:G1342,'تقرير استهلاك خامات'!$D$4)</f>
        <v>2</v>
      </c>
      <c r="C1342" s="13">
        <f>COUNTIFS($F$3:F1342,'تقرير منتج تام'!$E$4)</f>
        <v>10</v>
      </c>
      <c r="D1342" s="37"/>
      <c r="E1342" s="38"/>
      <c r="F1342" s="37"/>
      <c r="G1342" s="39"/>
      <c r="H1342" s="40"/>
      <c r="I1342" s="107" t="str">
        <f>IF(G1342="","",_xlfn.IFNA(VLOOKUP(G1342,'سجل المشتريات'!F:N,8,0),"غير مسجلة في المشتريات"))</f>
        <v/>
      </c>
      <c r="J1342" s="26" t="str">
        <f>_xlfn.IFNA(VLOOKUP(F1342,الاوردرات!$B$1:$C$600,2,0),"")</f>
        <v/>
      </c>
      <c r="K1342" s="52"/>
      <c r="M1342" s="105" t="str">
        <f>IF(G1342="","",_xlfn.IFNA((VLOOKUP(G1342,help!L:M,2,0))*H1342,_xlfn.IFNA((VLOOKUP(G1342,help!P:Q,2,0))*H1342,"غير مسجلة في المشتريات")))</f>
        <v/>
      </c>
    </row>
    <row r="1343" spans="2:13" hidden="1" x14ac:dyDescent="0.25">
      <c r="B1343" s="13">
        <f>COUNTIFS($G$3:G1343,'تقرير استهلاك خامات'!$D$4)</f>
        <v>2</v>
      </c>
      <c r="C1343" s="13">
        <f>COUNTIFS($F$3:F1343,'تقرير منتج تام'!$E$4)</f>
        <v>10</v>
      </c>
      <c r="D1343" s="37"/>
      <c r="E1343" s="38"/>
      <c r="F1343" s="37"/>
      <c r="G1343" s="39"/>
      <c r="H1343" s="40"/>
      <c r="I1343" s="107" t="str">
        <f>IF(G1343="","",_xlfn.IFNA(VLOOKUP(G1343,'سجل المشتريات'!F:N,8,0),"غير مسجلة في المشتريات"))</f>
        <v/>
      </c>
      <c r="J1343" s="26" t="str">
        <f>_xlfn.IFNA(VLOOKUP(F1343,الاوردرات!$B$1:$C$600,2,0),"")</f>
        <v/>
      </c>
      <c r="K1343" s="52"/>
      <c r="M1343" s="105" t="str">
        <f>IF(G1343="","",_xlfn.IFNA((VLOOKUP(G1343,help!L:M,2,0))*H1343,_xlfn.IFNA((VLOOKUP(G1343,help!P:Q,2,0))*H1343,"غير مسجلة في المشتريات")))</f>
        <v/>
      </c>
    </row>
    <row r="1344" spans="2:13" hidden="1" x14ac:dyDescent="0.25">
      <c r="B1344" s="13">
        <f>COUNTIFS($G$3:G1344,'تقرير استهلاك خامات'!$D$4)</f>
        <v>2</v>
      </c>
      <c r="C1344" s="13">
        <f>COUNTIFS($F$3:F1344,'تقرير منتج تام'!$E$4)</f>
        <v>10</v>
      </c>
      <c r="D1344" s="37"/>
      <c r="E1344" s="38"/>
      <c r="F1344" s="37"/>
      <c r="G1344" s="39"/>
      <c r="H1344" s="40"/>
      <c r="I1344" s="107" t="str">
        <f>IF(G1344="","",_xlfn.IFNA(VLOOKUP(G1344,'سجل المشتريات'!F:N,8,0),"غير مسجلة في المشتريات"))</f>
        <v/>
      </c>
      <c r="J1344" s="26" t="str">
        <f>_xlfn.IFNA(VLOOKUP(F1344,الاوردرات!$B$1:$C$600,2,0),"")</f>
        <v/>
      </c>
      <c r="K1344" s="52"/>
      <c r="M1344" s="105" t="str">
        <f>IF(G1344="","",_xlfn.IFNA((VLOOKUP(G1344,help!L:M,2,0))*H1344,_xlfn.IFNA((VLOOKUP(G1344,help!P:Q,2,0))*H1344,"غير مسجلة في المشتريات")))</f>
        <v/>
      </c>
    </row>
    <row r="1345" spans="2:13" hidden="1" x14ac:dyDescent="0.25">
      <c r="B1345" s="13">
        <f>COUNTIFS($G$3:G1345,'تقرير استهلاك خامات'!$D$4)</f>
        <v>2</v>
      </c>
      <c r="C1345" s="13">
        <f>COUNTIFS($F$3:F1345,'تقرير منتج تام'!$E$4)</f>
        <v>10</v>
      </c>
      <c r="D1345" s="37"/>
      <c r="E1345" s="38"/>
      <c r="F1345" s="37"/>
      <c r="G1345" s="39"/>
      <c r="H1345" s="40"/>
      <c r="I1345" s="107" t="str">
        <f>IF(G1345="","",_xlfn.IFNA(VLOOKUP(G1345,'سجل المشتريات'!F:N,8,0),"غير مسجلة في المشتريات"))</f>
        <v/>
      </c>
      <c r="J1345" s="26" t="str">
        <f>_xlfn.IFNA(VLOOKUP(F1345,الاوردرات!$B$1:$C$600,2,0),"")</f>
        <v/>
      </c>
      <c r="K1345" s="52"/>
      <c r="M1345" s="105" t="str">
        <f>IF(G1345="","",_xlfn.IFNA((VLOOKUP(G1345,help!L:M,2,0))*H1345,_xlfn.IFNA((VLOOKUP(G1345,help!P:Q,2,0))*H1345,"غير مسجلة في المشتريات")))</f>
        <v/>
      </c>
    </row>
    <row r="1346" spans="2:13" hidden="1" x14ac:dyDescent="0.25">
      <c r="B1346" s="13">
        <f>COUNTIFS($G$3:G1346,'تقرير استهلاك خامات'!$D$4)</f>
        <v>2</v>
      </c>
      <c r="C1346" s="13">
        <f>COUNTIFS($F$3:F1346,'تقرير منتج تام'!$E$4)</f>
        <v>10</v>
      </c>
      <c r="D1346" s="37"/>
      <c r="E1346" s="38"/>
      <c r="F1346" s="37"/>
      <c r="G1346" s="39"/>
      <c r="H1346" s="40"/>
      <c r="I1346" s="107" t="str">
        <f>IF(G1346="","",_xlfn.IFNA(VLOOKUP(G1346,'سجل المشتريات'!F:N,8,0),"غير مسجلة في المشتريات"))</f>
        <v/>
      </c>
      <c r="J1346" s="26" t="str">
        <f>_xlfn.IFNA(VLOOKUP(F1346,الاوردرات!$B$1:$C$600,2,0),"")</f>
        <v/>
      </c>
      <c r="K1346" s="52"/>
      <c r="M1346" s="105" t="str">
        <f>IF(G1346="","",_xlfn.IFNA((VLOOKUP(G1346,help!L:M,2,0))*H1346,_xlfn.IFNA((VLOOKUP(G1346,help!P:Q,2,0))*H1346,"غير مسجلة في المشتريات")))</f>
        <v/>
      </c>
    </row>
    <row r="1347" spans="2:13" hidden="1" x14ac:dyDescent="0.25">
      <c r="B1347" s="13">
        <f>COUNTIFS($G$3:G1347,'تقرير استهلاك خامات'!$D$4)</f>
        <v>2</v>
      </c>
      <c r="C1347" s="13">
        <f>COUNTIFS($F$3:F1347,'تقرير منتج تام'!$E$4)</f>
        <v>10</v>
      </c>
      <c r="D1347" s="37"/>
      <c r="E1347" s="38"/>
      <c r="F1347" s="37"/>
      <c r="G1347" s="39"/>
      <c r="H1347" s="40"/>
      <c r="I1347" s="107" t="str">
        <f>IF(G1347="","",_xlfn.IFNA(VLOOKUP(G1347,'سجل المشتريات'!F:N,8,0),"غير مسجلة في المشتريات"))</f>
        <v/>
      </c>
      <c r="J1347" s="26" t="str">
        <f>_xlfn.IFNA(VLOOKUP(F1347,الاوردرات!$B$1:$C$600,2,0),"")</f>
        <v/>
      </c>
      <c r="K1347" s="52"/>
      <c r="M1347" s="105" t="str">
        <f>IF(G1347="","",_xlfn.IFNA((VLOOKUP(G1347,help!L:M,2,0))*H1347,_xlfn.IFNA((VLOOKUP(G1347,help!P:Q,2,0))*H1347,"غير مسجلة في المشتريات")))</f>
        <v/>
      </c>
    </row>
    <row r="1348" spans="2:13" hidden="1" x14ac:dyDescent="0.25">
      <c r="B1348" s="13">
        <f>COUNTIFS($G$3:G1348,'تقرير استهلاك خامات'!$D$4)</f>
        <v>2</v>
      </c>
      <c r="C1348" s="13">
        <f>COUNTIFS($F$3:F1348,'تقرير منتج تام'!$E$4)</f>
        <v>10</v>
      </c>
      <c r="D1348" s="37"/>
      <c r="E1348" s="38"/>
      <c r="F1348" s="37"/>
      <c r="G1348" s="39"/>
      <c r="H1348" s="40"/>
      <c r="I1348" s="107" t="str">
        <f>IF(G1348="","",_xlfn.IFNA(VLOOKUP(G1348,'سجل المشتريات'!F:N,8,0),"غير مسجلة في المشتريات"))</f>
        <v/>
      </c>
      <c r="J1348" s="26" t="str">
        <f>_xlfn.IFNA(VLOOKUP(F1348,الاوردرات!$B$1:$C$600,2,0),"")</f>
        <v/>
      </c>
      <c r="K1348" s="52"/>
      <c r="M1348" s="105" t="str">
        <f>IF(G1348="","",_xlfn.IFNA((VLOOKUP(G1348,help!L:M,2,0))*H1348,_xlfn.IFNA((VLOOKUP(G1348,help!P:Q,2,0))*H1348,"غير مسجلة في المشتريات")))</f>
        <v/>
      </c>
    </row>
    <row r="1349" spans="2:13" hidden="1" x14ac:dyDescent="0.25">
      <c r="B1349" s="13">
        <f>COUNTIFS($G$3:G1349,'تقرير استهلاك خامات'!$D$4)</f>
        <v>2</v>
      </c>
      <c r="C1349" s="13">
        <f>COUNTIFS($F$3:F1349,'تقرير منتج تام'!$E$4)</f>
        <v>10</v>
      </c>
      <c r="D1349" s="37"/>
      <c r="E1349" s="38"/>
      <c r="F1349" s="37"/>
      <c r="G1349" s="39"/>
      <c r="H1349" s="40"/>
      <c r="I1349" s="107" t="str">
        <f>IF(G1349="","",_xlfn.IFNA(VLOOKUP(G1349,'سجل المشتريات'!F:N,8,0),"غير مسجلة في المشتريات"))</f>
        <v/>
      </c>
      <c r="J1349" s="26" t="str">
        <f>_xlfn.IFNA(VLOOKUP(F1349,الاوردرات!$B$1:$C$600,2,0),"")</f>
        <v/>
      </c>
      <c r="K1349" s="52"/>
      <c r="M1349" s="105" t="str">
        <f>IF(G1349="","",_xlfn.IFNA((VLOOKUP(G1349,help!L:M,2,0))*H1349,_xlfn.IFNA((VLOOKUP(G1349,help!P:Q,2,0))*H1349,"غير مسجلة في المشتريات")))</f>
        <v/>
      </c>
    </row>
    <row r="1350" spans="2:13" hidden="1" x14ac:dyDescent="0.25">
      <c r="B1350" s="13">
        <f>COUNTIFS($G$3:G1350,'تقرير استهلاك خامات'!$D$4)</f>
        <v>2</v>
      </c>
      <c r="C1350" s="13">
        <f>COUNTIFS($F$3:F1350,'تقرير منتج تام'!$E$4)</f>
        <v>10</v>
      </c>
      <c r="D1350" s="37"/>
      <c r="E1350" s="38"/>
      <c r="F1350" s="37"/>
      <c r="G1350" s="39"/>
      <c r="H1350" s="40"/>
      <c r="I1350" s="107" t="str">
        <f>IF(G1350="","",_xlfn.IFNA(VLOOKUP(G1350,'سجل المشتريات'!F:N,8,0),"غير مسجلة في المشتريات"))</f>
        <v/>
      </c>
      <c r="J1350" s="26" t="str">
        <f>_xlfn.IFNA(VLOOKUP(F1350,الاوردرات!$B$1:$C$600,2,0),"")</f>
        <v/>
      </c>
      <c r="K1350" s="52"/>
      <c r="M1350" s="105" t="str">
        <f>IF(G1350="","",_xlfn.IFNA((VLOOKUP(G1350,help!L:M,2,0))*H1350,_xlfn.IFNA((VLOOKUP(G1350,help!P:Q,2,0))*H1350,"غير مسجلة في المشتريات")))</f>
        <v/>
      </c>
    </row>
    <row r="1351" spans="2:13" hidden="1" x14ac:dyDescent="0.25">
      <c r="B1351" s="13">
        <f>COUNTIFS($G$3:G1351,'تقرير استهلاك خامات'!$D$4)</f>
        <v>2</v>
      </c>
      <c r="C1351" s="13">
        <f>COUNTIFS($F$3:F1351,'تقرير منتج تام'!$E$4)</f>
        <v>10</v>
      </c>
      <c r="D1351" s="37"/>
      <c r="E1351" s="38"/>
      <c r="F1351" s="37"/>
      <c r="G1351" s="39"/>
      <c r="H1351" s="40"/>
      <c r="I1351" s="107" t="str">
        <f>IF(G1351="","",_xlfn.IFNA(VLOOKUP(G1351,'سجل المشتريات'!F:N,8,0),"غير مسجلة في المشتريات"))</f>
        <v/>
      </c>
      <c r="J1351" s="26" t="str">
        <f>_xlfn.IFNA(VLOOKUP(F1351,الاوردرات!$B$1:$C$600,2,0),"")</f>
        <v/>
      </c>
      <c r="K1351" s="52"/>
      <c r="M1351" s="105" t="str">
        <f>IF(G1351="","",_xlfn.IFNA((VLOOKUP(G1351,help!L:M,2,0))*H1351,_xlfn.IFNA((VLOOKUP(G1351,help!P:Q,2,0))*H1351,"غير مسجلة في المشتريات")))</f>
        <v/>
      </c>
    </row>
    <row r="1352" spans="2:13" hidden="1" x14ac:dyDescent="0.25">
      <c r="B1352" s="13">
        <f>COUNTIFS($G$3:G1352,'تقرير استهلاك خامات'!$D$4)</f>
        <v>2</v>
      </c>
      <c r="C1352" s="13">
        <f>COUNTIFS($F$3:F1352,'تقرير منتج تام'!$E$4)</f>
        <v>10</v>
      </c>
      <c r="D1352" s="37"/>
      <c r="E1352" s="38"/>
      <c r="F1352" s="37"/>
      <c r="G1352" s="39"/>
      <c r="H1352" s="40"/>
      <c r="I1352" s="107" t="str">
        <f>IF(G1352="","",_xlfn.IFNA(VLOOKUP(G1352,'سجل المشتريات'!F:N,8,0),"غير مسجلة في المشتريات"))</f>
        <v/>
      </c>
      <c r="J1352" s="26" t="str">
        <f>_xlfn.IFNA(VLOOKUP(F1352,الاوردرات!$B$1:$C$600,2,0),"")</f>
        <v/>
      </c>
      <c r="K1352" s="52"/>
      <c r="M1352" s="105" t="str">
        <f>IF(G1352="","",_xlfn.IFNA((VLOOKUP(G1352,help!L:M,2,0))*H1352,_xlfn.IFNA((VLOOKUP(G1352,help!P:Q,2,0))*H1352,"غير مسجلة في المشتريات")))</f>
        <v/>
      </c>
    </row>
    <row r="1353" spans="2:13" hidden="1" x14ac:dyDescent="0.25">
      <c r="B1353" s="13">
        <f>COUNTIFS($G$3:G1353,'تقرير استهلاك خامات'!$D$4)</f>
        <v>2</v>
      </c>
      <c r="C1353" s="13">
        <f>COUNTIFS($F$3:F1353,'تقرير منتج تام'!$E$4)</f>
        <v>10</v>
      </c>
      <c r="D1353" s="37"/>
      <c r="E1353" s="38"/>
      <c r="F1353" s="37"/>
      <c r="G1353" s="39"/>
      <c r="H1353" s="40"/>
      <c r="I1353" s="107" t="str">
        <f>IF(G1353="","",_xlfn.IFNA(VLOOKUP(G1353,'سجل المشتريات'!F:N,8,0),"غير مسجلة في المشتريات"))</f>
        <v/>
      </c>
      <c r="J1353" s="26" t="str">
        <f>_xlfn.IFNA(VLOOKUP(F1353,الاوردرات!$B$1:$C$600,2,0),"")</f>
        <v/>
      </c>
      <c r="K1353" s="52"/>
      <c r="M1353" s="105" t="str">
        <f>IF(G1353="","",_xlfn.IFNA((VLOOKUP(G1353,help!L:M,2,0))*H1353,_xlfn.IFNA((VLOOKUP(G1353,help!P:Q,2,0))*H1353,"غير مسجلة في المشتريات")))</f>
        <v/>
      </c>
    </row>
    <row r="1354" spans="2:13" hidden="1" x14ac:dyDescent="0.25">
      <c r="B1354" s="13">
        <f>COUNTIFS($G$3:G1354,'تقرير استهلاك خامات'!$D$4)</f>
        <v>2</v>
      </c>
      <c r="C1354" s="13">
        <f>COUNTIFS($F$3:F1354,'تقرير منتج تام'!$E$4)</f>
        <v>10</v>
      </c>
      <c r="D1354" s="37"/>
      <c r="E1354" s="38"/>
      <c r="F1354" s="37"/>
      <c r="G1354" s="39"/>
      <c r="H1354" s="40"/>
      <c r="I1354" s="107" t="str">
        <f>IF(G1354="","",_xlfn.IFNA(VLOOKUP(G1354,'سجل المشتريات'!F:N,8,0),"غير مسجلة في المشتريات"))</f>
        <v/>
      </c>
      <c r="J1354" s="26" t="str">
        <f>_xlfn.IFNA(VLOOKUP(F1354,الاوردرات!$B$1:$C$600,2,0),"")</f>
        <v/>
      </c>
      <c r="K1354" s="52"/>
      <c r="M1354" s="105" t="str">
        <f>IF(G1354="","",_xlfn.IFNA((VLOOKUP(G1354,help!L:M,2,0))*H1354,_xlfn.IFNA((VLOOKUP(G1354,help!P:Q,2,0))*H1354,"غير مسجلة في المشتريات")))</f>
        <v/>
      </c>
    </row>
    <row r="1355" spans="2:13" hidden="1" x14ac:dyDescent="0.25">
      <c r="B1355" s="13">
        <f>COUNTIFS($G$3:G1355,'تقرير استهلاك خامات'!$D$4)</f>
        <v>2</v>
      </c>
      <c r="C1355" s="13">
        <f>COUNTIFS($F$3:F1355,'تقرير منتج تام'!$E$4)</f>
        <v>10</v>
      </c>
      <c r="D1355" s="37"/>
      <c r="E1355" s="38"/>
      <c r="F1355" s="37"/>
      <c r="G1355" s="39"/>
      <c r="H1355" s="40"/>
      <c r="I1355" s="107" t="str">
        <f>IF(G1355="","",_xlfn.IFNA(VLOOKUP(G1355,'سجل المشتريات'!F:N,8,0),"غير مسجلة في المشتريات"))</f>
        <v/>
      </c>
      <c r="J1355" s="26" t="str">
        <f>_xlfn.IFNA(VLOOKUP(F1355,الاوردرات!$B$1:$C$600,2,0),"")</f>
        <v/>
      </c>
      <c r="K1355" s="52"/>
      <c r="M1355" s="105" t="str">
        <f>IF(G1355="","",_xlfn.IFNA((VLOOKUP(G1355,help!L:M,2,0))*H1355,_xlfn.IFNA((VLOOKUP(G1355,help!P:Q,2,0))*H1355,"غير مسجلة في المشتريات")))</f>
        <v/>
      </c>
    </row>
    <row r="1356" spans="2:13" hidden="1" x14ac:dyDescent="0.25">
      <c r="B1356" s="13">
        <f>COUNTIFS($G$3:G1356,'تقرير استهلاك خامات'!$D$4)</f>
        <v>2</v>
      </c>
      <c r="C1356" s="13">
        <f>COUNTIFS($F$3:F1356,'تقرير منتج تام'!$E$4)</f>
        <v>10</v>
      </c>
      <c r="D1356" s="37"/>
      <c r="E1356" s="38"/>
      <c r="F1356" s="37"/>
      <c r="G1356" s="39"/>
      <c r="H1356" s="40"/>
      <c r="I1356" s="107" t="str">
        <f>IF(G1356="","",_xlfn.IFNA(VLOOKUP(G1356,'سجل المشتريات'!F:N,8,0),"غير مسجلة في المشتريات"))</f>
        <v/>
      </c>
      <c r="J1356" s="26" t="str">
        <f>_xlfn.IFNA(VLOOKUP(F1356,الاوردرات!$B$1:$C$600,2,0),"")</f>
        <v/>
      </c>
      <c r="K1356" s="52"/>
      <c r="M1356" s="105" t="str">
        <f>IF(G1356="","",_xlfn.IFNA((VLOOKUP(G1356,help!L:M,2,0))*H1356,_xlfn.IFNA((VLOOKUP(G1356,help!P:Q,2,0))*H1356,"غير مسجلة في المشتريات")))</f>
        <v/>
      </c>
    </row>
    <row r="1357" spans="2:13" hidden="1" x14ac:dyDescent="0.25">
      <c r="B1357" s="13">
        <f>COUNTIFS($G$3:G1357,'تقرير استهلاك خامات'!$D$4)</f>
        <v>2</v>
      </c>
      <c r="C1357" s="13">
        <f>COUNTIFS($F$3:F1357,'تقرير منتج تام'!$E$4)</f>
        <v>10</v>
      </c>
      <c r="D1357" s="37"/>
      <c r="E1357" s="38"/>
      <c r="F1357" s="37"/>
      <c r="G1357" s="39"/>
      <c r="H1357" s="40"/>
      <c r="I1357" s="107" t="str">
        <f>IF(G1357="","",_xlfn.IFNA(VLOOKUP(G1357,'سجل المشتريات'!F:N,8,0),"غير مسجلة في المشتريات"))</f>
        <v/>
      </c>
      <c r="J1357" s="26" t="str">
        <f>_xlfn.IFNA(VLOOKUP(F1357,الاوردرات!$B$1:$C$600,2,0),"")</f>
        <v/>
      </c>
      <c r="K1357" s="52"/>
      <c r="M1357" s="105" t="str">
        <f>IF(G1357="","",_xlfn.IFNA((VLOOKUP(G1357,help!L:M,2,0))*H1357,_xlfn.IFNA((VLOOKUP(G1357,help!P:Q,2,0))*H1357,"غير مسجلة في المشتريات")))</f>
        <v/>
      </c>
    </row>
    <row r="1358" spans="2:13" hidden="1" x14ac:dyDescent="0.25">
      <c r="B1358" s="13">
        <f>COUNTIFS($G$3:G1358,'تقرير استهلاك خامات'!$D$4)</f>
        <v>2</v>
      </c>
      <c r="C1358" s="13">
        <f>COUNTIFS($F$3:F1358,'تقرير منتج تام'!$E$4)</f>
        <v>10</v>
      </c>
      <c r="D1358" s="37"/>
      <c r="E1358" s="38"/>
      <c r="F1358" s="37"/>
      <c r="G1358" s="39"/>
      <c r="H1358" s="40"/>
      <c r="I1358" s="107" t="str">
        <f>IF(G1358="","",_xlfn.IFNA(VLOOKUP(G1358,'سجل المشتريات'!F:N,8,0),"غير مسجلة في المشتريات"))</f>
        <v/>
      </c>
      <c r="J1358" s="26" t="str">
        <f>_xlfn.IFNA(VLOOKUP(F1358,الاوردرات!$B$1:$C$600,2,0),"")</f>
        <v/>
      </c>
      <c r="K1358" s="52"/>
      <c r="M1358" s="105" t="str">
        <f>IF(G1358="","",_xlfn.IFNA((VLOOKUP(G1358,help!L:M,2,0))*H1358,_xlfn.IFNA((VLOOKUP(G1358,help!P:Q,2,0))*H1358,"غير مسجلة في المشتريات")))</f>
        <v/>
      </c>
    </row>
    <row r="1359" spans="2:13" hidden="1" x14ac:dyDescent="0.25">
      <c r="B1359" s="13">
        <f>COUNTIFS($G$3:G1359,'تقرير استهلاك خامات'!$D$4)</f>
        <v>2</v>
      </c>
      <c r="C1359" s="13">
        <f>COUNTIFS($F$3:F1359,'تقرير منتج تام'!$E$4)</f>
        <v>10</v>
      </c>
      <c r="D1359" s="37"/>
      <c r="E1359" s="38"/>
      <c r="F1359" s="37"/>
      <c r="G1359" s="39"/>
      <c r="H1359" s="40"/>
      <c r="I1359" s="107" t="str">
        <f>IF(G1359="","",_xlfn.IFNA(VLOOKUP(G1359,'سجل المشتريات'!F:N,8,0),"غير مسجلة في المشتريات"))</f>
        <v/>
      </c>
      <c r="J1359" s="26" t="str">
        <f>_xlfn.IFNA(VLOOKUP(F1359,الاوردرات!$B$1:$C$600,2,0),"")</f>
        <v/>
      </c>
      <c r="K1359" s="52"/>
      <c r="M1359" s="105" t="str">
        <f>IF(G1359="","",_xlfn.IFNA((VLOOKUP(G1359,help!L:M,2,0))*H1359,_xlfn.IFNA((VLOOKUP(G1359,help!P:Q,2,0))*H1359,"غير مسجلة في المشتريات")))</f>
        <v/>
      </c>
    </row>
    <row r="1360" spans="2:13" hidden="1" x14ac:dyDescent="0.25">
      <c r="B1360" s="13">
        <f>COUNTIFS($G$3:G1360,'تقرير استهلاك خامات'!$D$4)</f>
        <v>2</v>
      </c>
      <c r="C1360" s="13">
        <f>COUNTIFS($F$3:F1360,'تقرير منتج تام'!$E$4)</f>
        <v>10</v>
      </c>
      <c r="D1360" s="37"/>
      <c r="E1360" s="38"/>
      <c r="F1360" s="37"/>
      <c r="G1360" s="39"/>
      <c r="H1360" s="40"/>
      <c r="I1360" s="107" t="str">
        <f>IF(G1360="","",_xlfn.IFNA(VLOOKUP(G1360,'سجل المشتريات'!F:N,8,0),"غير مسجلة في المشتريات"))</f>
        <v/>
      </c>
      <c r="J1360" s="26" t="str">
        <f>_xlfn.IFNA(VLOOKUP(F1360,الاوردرات!$B$1:$C$600,2,0),"")</f>
        <v/>
      </c>
      <c r="K1360" s="52"/>
      <c r="M1360" s="105" t="str">
        <f>IF(G1360="","",_xlfn.IFNA((VLOOKUP(G1360,help!L:M,2,0))*H1360,_xlfn.IFNA((VLOOKUP(G1360,help!P:Q,2,0))*H1360,"غير مسجلة في المشتريات")))</f>
        <v/>
      </c>
    </row>
    <row r="1361" spans="2:13" hidden="1" x14ac:dyDescent="0.25">
      <c r="B1361" s="13">
        <f>COUNTIFS($G$3:G1361,'تقرير استهلاك خامات'!$D$4)</f>
        <v>2</v>
      </c>
      <c r="C1361" s="13">
        <f>COUNTIFS($F$3:F1361,'تقرير منتج تام'!$E$4)</f>
        <v>10</v>
      </c>
      <c r="D1361" s="37"/>
      <c r="E1361" s="38"/>
      <c r="F1361" s="37"/>
      <c r="G1361" s="39"/>
      <c r="H1361" s="40"/>
      <c r="I1361" s="107" t="str">
        <f>IF(G1361="","",_xlfn.IFNA(VLOOKUP(G1361,'سجل المشتريات'!F:N,8,0),"غير مسجلة في المشتريات"))</f>
        <v/>
      </c>
      <c r="J1361" s="26" t="str">
        <f>_xlfn.IFNA(VLOOKUP(F1361,الاوردرات!$B$1:$C$600,2,0),"")</f>
        <v/>
      </c>
      <c r="K1361" s="52"/>
      <c r="M1361" s="105" t="str">
        <f>IF(G1361="","",_xlfn.IFNA((VLOOKUP(G1361,help!L:M,2,0))*H1361,_xlfn.IFNA((VLOOKUP(G1361,help!P:Q,2,0))*H1361,"غير مسجلة في المشتريات")))</f>
        <v/>
      </c>
    </row>
    <row r="1362" spans="2:13" hidden="1" x14ac:dyDescent="0.25">
      <c r="B1362" s="13">
        <f>COUNTIFS($G$3:G1362,'تقرير استهلاك خامات'!$D$4)</f>
        <v>2</v>
      </c>
      <c r="C1362" s="13">
        <f>COUNTIFS($F$3:F1362,'تقرير منتج تام'!$E$4)</f>
        <v>10</v>
      </c>
      <c r="D1362" s="37"/>
      <c r="E1362" s="38"/>
      <c r="F1362" s="37"/>
      <c r="G1362" s="39"/>
      <c r="H1362" s="40"/>
      <c r="I1362" s="107" t="str">
        <f>IF(G1362="","",_xlfn.IFNA(VLOOKUP(G1362,'سجل المشتريات'!F:N,8,0),"غير مسجلة في المشتريات"))</f>
        <v/>
      </c>
      <c r="J1362" s="26" t="str">
        <f>_xlfn.IFNA(VLOOKUP(F1362,الاوردرات!$B$1:$C$600,2,0),"")</f>
        <v/>
      </c>
      <c r="K1362" s="52"/>
      <c r="M1362" s="105" t="str">
        <f>IF(G1362="","",_xlfn.IFNA((VLOOKUP(G1362,help!L:M,2,0))*H1362,_xlfn.IFNA((VLOOKUP(G1362,help!P:Q,2,0))*H1362,"غير مسجلة في المشتريات")))</f>
        <v/>
      </c>
    </row>
    <row r="1363" spans="2:13" hidden="1" x14ac:dyDescent="0.25">
      <c r="B1363" s="13">
        <f>COUNTIFS($G$3:G1363,'تقرير استهلاك خامات'!$D$4)</f>
        <v>2</v>
      </c>
      <c r="C1363" s="13">
        <f>COUNTIFS($F$3:F1363,'تقرير منتج تام'!$E$4)</f>
        <v>10</v>
      </c>
      <c r="D1363" s="37"/>
      <c r="E1363" s="38"/>
      <c r="F1363" s="37"/>
      <c r="G1363" s="39"/>
      <c r="H1363" s="40"/>
      <c r="I1363" s="107" t="str">
        <f>IF(G1363="","",_xlfn.IFNA(VLOOKUP(G1363,'سجل المشتريات'!F:N,8,0),"غير مسجلة في المشتريات"))</f>
        <v/>
      </c>
      <c r="J1363" s="26" t="str">
        <f>_xlfn.IFNA(VLOOKUP(F1363,الاوردرات!$B$1:$C$600,2,0),"")</f>
        <v/>
      </c>
      <c r="K1363" s="52"/>
      <c r="M1363" s="105" t="str">
        <f>IF(G1363="","",_xlfn.IFNA((VLOOKUP(G1363,help!L:M,2,0))*H1363,_xlfn.IFNA((VLOOKUP(G1363,help!P:Q,2,0))*H1363,"غير مسجلة في المشتريات")))</f>
        <v/>
      </c>
    </row>
    <row r="1364" spans="2:13" hidden="1" x14ac:dyDescent="0.25">
      <c r="B1364" s="13">
        <f>COUNTIFS($G$3:G1364,'تقرير استهلاك خامات'!$D$4)</f>
        <v>2</v>
      </c>
      <c r="C1364" s="13">
        <f>COUNTIFS($F$3:F1364,'تقرير منتج تام'!$E$4)</f>
        <v>10</v>
      </c>
      <c r="D1364" s="37"/>
      <c r="E1364" s="38"/>
      <c r="F1364" s="37"/>
      <c r="G1364" s="39"/>
      <c r="H1364" s="40"/>
      <c r="I1364" s="107" t="str">
        <f>IF(G1364="","",_xlfn.IFNA(VLOOKUP(G1364,'سجل المشتريات'!F:N,8,0),"غير مسجلة في المشتريات"))</f>
        <v/>
      </c>
      <c r="J1364" s="26" t="str">
        <f>_xlfn.IFNA(VLOOKUP(F1364,الاوردرات!$B$1:$C$600,2,0),"")</f>
        <v/>
      </c>
      <c r="K1364" s="52"/>
      <c r="M1364" s="105" t="str">
        <f>IF(G1364="","",_xlfn.IFNA((VLOOKUP(G1364,help!L:M,2,0))*H1364,_xlfn.IFNA((VLOOKUP(G1364,help!P:Q,2,0))*H1364,"غير مسجلة في المشتريات")))</f>
        <v/>
      </c>
    </row>
    <row r="1365" spans="2:13" hidden="1" x14ac:dyDescent="0.25">
      <c r="B1365" s="13">
        <f>COUNTIFS($G$3:G1365,'تقرير استهلاك خامات'!$D$4)</f>
        <v>2</v>
      </c>
      <c r="C1365" s="13">
        <f>COUNTIFS($F$3:F1365,'تقرير منتج تام'!$E$4)</f>
        <v>10</v>
      </c>
      <c r="D1365" s="37"/>
      <c r="E1365" s="38"/>
      <c r="F1365" s="37"/>
      <c r="G1365" s="39"/>
      <c r="H1365" s="40"/>
      <c r="I1365" s="107" t="str">
        <f>IF(G1365="","",_xlfn.IFNA(VLOOKUP(G1365,'سجل المشتريات'!F:N,8,0),"غير مسجلة في المشتريات"))</f>
        <v/>
      </c>
      <c r="J1365" s="26" t="str">
        <f>_xlfn.IFNA(VLOOKUP(F1365,الاوردرات!$B$1:$C$600,2,0),"")</f>
        <v/>
      </c>
      <c r="K1365" s="52"/>
      <c r="M1365" s="105" t="str">
        <f>IF(G1365="","",_xlfn.IFNA((VLOOKUP(G1365,help!L:M,2,0))*H1365,_xlfn.IFNA((VLOOKUP(G1365,help!P:Q,2,0))*H1365,"غير مسجلة في المشتريات")))</f>
        <v/>
      </c>
    </row>
    <row r="1366" spans="2:13" hidden="1" x14ac:dyDescent="0.25">
      <c r="B1366" s="13">
        <f>COUNTIFS($G$3:G1366,'تقرير استهلاك خامات'!$D$4)</f>
        <v>2</v>
      </c>
      <c r="C1366" s="13">
        <f>COUNTIFS($F$3:F1366,'تقرير منتج تام'!$E$4)</f>
        <v>10</v>
      </c>
      <c r="D1366" s="37"/>
      <c r="E1366" s="38"/>
      <c r="F1366" s="37"/>
      <c r="G1366" s="39"/>
      <c r="H1366" s="40"/>
      <c r="I1366" s="107" t="str">
        <f>IF(G1366="","",_xlfn.IFNA(VLOOKUP(G1366,'سجل المشتريات'!F:N,8,0),"غير مسجلة في المشتريات"))</f>
        <v/>
      </c>
      <c r="J1366" s="26" t="str">
        <f>_xlfn.IFNA(VLOOKUP(F1366,الاوردرات!$B$1:$C$600,2,0),"")</f>
        <v/>
      </c>
      <c r="K1366" s="52"/>
      <c r="M1366" s="105" t="str">
        <f>IF(G1366="","",_xlfn.IFNA((VLOOKUP(G1366,help!L:M,2,0))*H1366,_xlfn.IFNA((VLOOKUP(G1366,help!P:Q,2,0))*H1366,"غير مسجلة في المشتريات")))</f>
        <v/>
      </c>
    </row>
    <row r="1367" spans="2:13" hidden="1" x14ac:dyDescent="0.25">
      <c r="B1367" s="13">
        <f>COUNTIFS($G$3:G1367,'تقرير استهلاك خامات'!$D$4)</f>
        <v>2</v>
      </c>
      <c r="C1367" s="13">
        <f>COUNTIFS($F$3:F1367,'تقرير منتج تام'!$E$4)</f>
        <v>10</v>
      </c>
      <c r="D1367" s="37"/>
      <c r="E1367" s="38"/>
      <c r="F1367" s="37"/>
      <c r="G1367" s="39"/>
      <c r="H1367" s="40"/>
      <c r="I1367" s="107" t="str">
        <f>IF(G1367="","",_xlfn.IFNA(VLOOKUP(G1367,'سجل المشتريات'!F:N,8,0),"غير مسجلة في المشتريات"))</f>
        <v/>
      </c>
      <c r="J1367" s="26" t="str">
        <f>_xlfn.IFNA(VLOOKUP(F1367,الاوردرات!$B$1:$C$600,2,0),"")</f>
        <v/>
      </c>
      <c r="K1367" s="52"/>
      <c r="M1367" s="105" t="str">
        <f>IF(G1367="","",_xlfn.IFNA((VLOOKUP(G1367,help!L:M,2,0))*H1367,_xlfn.IFNA((VLOOKUP(G1367,help!P:Q,2,0))*H1367,"غير مسجلة في المشتريات")))</f>
        <v/>
      </c>
    </row>
    <row r="1368" spans="2:13" hidden="1" x14ac:dyDescent="0.25">
      <c r="B1368" s="13">
        <f>COUNTIFS($G$3:G1368,'تقرير استهلاك خامات'!$D$4)</f>
        <v>2</v>
      </c>
      <c r="C1368" s="13">
        <f>COUNTIFS($F$3:F1368,'تقرير منتج تام'!$E$4)</f>
        <v>10</v>
      </c>
      <c r="D1368" s="37"/>
      <c r="E1368" s="38"/>
      <c r="F1368" s="37"/>
      <c r="G1368" s="39"/>
      <c r="H1368" s="40"/>
      <c r="I1368" s="107" t="str">
        <f>IF(G1368="","",_xlfn.IFNA(VLOOKUP(G1368,'سجل المشتريات'!F:N,8,0),"غير مسجلة في المشتريات"))</f>
        <v/>
      </c>
      <c r="J1368" s="26" t="str">
        <f>_xlfn.IFNA(VLOOKUP(F1368,الاوردرات!$B$1:$C$600,2,0),"")</f>
        <v/>
      </c>
      <c r="K1368" s="52"/>
      <c r="M1368" s="105" t="str">
        <f>IF(G1368="","",_xlfn.IFNA((VLOOKUP(G1368,help!L:M,2,0))*H1368,_xlfn.IFNA((VLOOKUP(G1368,help!P:Q,2,0))*H1368,"غير مسجلة في المشتريات")))</f>
        <v/>
      </c>
    </row>
    <row r="1369" spans="2:13" hidden="1" x14ac:dyDescent="0.25">
      <c r="B1369" s="13">
        <f>COUNTIFS($G$3:G1369,'تقرير استهلاك خامات'!$D$4)</f>
        <v>2</v>
      </c>
      <c r="C1369" s="13">
        <f>COUNTIFS($F$3:F1369,'تقرير منتج تام'!$E$4)</f>
        <v>10</v>
      </c>
      <c r="D1369" s="37"/>
      <c r="E1369" s="38"/>
      <c r="F1369" s="37"/>
      <c r="G1369" s="39"/>
      <c r="H1369" s="40"/>
      <c r="I1369" s="107" t="str">
        <f>IF(G1369="","",_xlfn.IFNA(VLOOKUP(G1369,'سجل المشتريات'!F:N,8,0),"غير مسجلة في المشتريات"))</f>
        <v/>
      </c>
      <c r="J1369" s="26" t="str">
        <f>_xlfn.IFNA(VLOOKUP(F1369,الاوردرات!$B$1:$C$600,2,0),"")</f>
        <v/>
      </c>
      <c r="K1369" s="52"/>
      <c r="M1369" s="105" t="str">
        <f>IF(G1369="","",_xlfn.IFNA((VLOOKUP(G1369,help!L:M,2,0))*H1369,_xlfn.IFNA((VLOOKUP(G1369,help!P:Q,2,0))*H1369,"غير مسجلة في المشتريات")))</f>
        <v/>
      </c>
    </row>
    <row r="1370" spans="2:13" hidden="1" x14ac:dyDescent="0.25">
      <c r="B1370" s="13">
        <f>COUNTIFS($G$3:G1370,'تقرير استهلاك خامات'!$D$4)</f>
        <v>2</v>
      </c>
      <c r="C1370" s="13">
        <f>COUNTIFS($F$3:F1370,'تقرير منتج تام'!$E$4)</f>
        <v>10</v>
      </c>
      <c r="D1370" s="37"/>
      <c r="E1370" s="38"/>
      <c r="F1370" s="37"/>
      <c r="G1370" s="39"/>
      <c r="H1370" s="40"/>
      <c r="I1370" s="107" t="str">
        <f>IF(G1370="","",_xlfn.IFNA(VLOOKUP(G1370,'سجل المشتريات'!F:N,8,0),"غير مسجلة في المشتريات"))</f>
        <v/>
      </c>
      <c r="J1370" s="26" t="str">
        <f>_xlfn.IFNA(VLOOKUP(F1370,الاوردرات!$B$1:$C$600,2,0),"")</f>
        <v/>
      </c>
      <c r="K1370" s="52"/>
      <c r="M1370" s="105" t="str">
        <f>IF(G1370="","",_xlfn.IFNA((VLOOKUP(G1370,help!L:M,2,0))*H1370,_xlfn.IFNA((VLOOKUP(G1370,help!P:Q,2,0))*H1370,"غير مسجلة في المشتريات")))</f>
        <v/>
      </c>
    </row>
    <row r="1371" spans="2:13" hidden="1" x14ac:dyDescent="0.25">
      <c r="B1371" s="13">
        <f>COUNTIFS($G$3:G1371,'تقرير استهلاك خامات'!$D$4)</f>
        <v>2</v>
      </c>
      <c r="C1371" s="13">
        <f>COUNTIFS($F$3:F1371,'تقرير منتج تام'!$E$4)</f>
        <v>10</v>
      </c>
      <c r="D1371" s="37"/>
      <c r="E1371" s="38"/>
      <c r="F1371" s="37"/>
      <c r="G1371" s="39"/>
      <c r="H1371" s="40"/>
      <c r="I1371" s="107" t="str">
        <f>IF(G1371="","",_xlfn.IFNA(VLOOKUP(G1371,'سجل المشتريات'!F:N,8,0),"غير مسجلة في المشتريات"))</f>
        <v/>
      </c>
      <c r="J1371" s="26" t="str">
        <f>_xlfn.IFNA(VLOOKUP(F1371,الاوردرات!$B$1:$C$600,2,0),"")</f>
        <v/>
      </c>
      <c r="K1371" s="52"/>
      <c r="M1371" s="105" t="str">
        <f>IF(G1371="","",_xlfn.IFNA((VLOOKUP(G1371,help!L:M,2,0))*H1371,_xlfn.IFNA((VLOOKUP(G1371,help!P:Q,2,0))*H1371,"غير مسجلة في المشتريات")))</f>
        <v/>
      </c>
    </row>
    <row r="1372" spans="2:13" hidden="1" x14ac:dyDescent="0.25">
      <c r="B1372" s="13">
        <f>COUNTIFS($G$3:G1372,'تقرير استهلاك خامات'!$D$4)</f>
        <v>2</v>
      </c>
      <c r="C1372" s="13">
        <f>COUNTIFS($F$3:F1372,'تقرير منتج تام'!$E$4)</f>
        <v>10</v>
      </c>
      <c r="D1372" s="37"/>
      <c r="E1372" s="38"/>
      <c r="F1372" s="37"/>
      <c r="G1372" s="39"/>
      <c r="H1372" s="40"/>
      <c r="I1372" s="107" t="str">
        <f>IF(G1372="","",_xlfn.IFNA(VLOOKUP(G1372,'سجل المشتريات'!F:N,8,0),"غير مسجلة في المشتريات"))</f>
        <v/>
      </c>
      <c r="J1372" s="26" t="str">
        <f>_xlfn.IFNA(VLOOKUP(F1372,الاوردرات!$B$1:$C$600,2,0),"")</f>
        <v/>
      </c>
      <c r="K1372" s="52"/>
      <c r="M1372" s="105" t="str">
        <f>IF(G1372="","",_xlfn.IFNA((VLOOKUP(G1372,help!L:M,2,0))*H1372,_xlfn.IFNA((VLOOKUP(G1372,help!P:Q,2,0))*H1372,"غير مسجلة في المشتريات")))</f>
        <v/>
      </c>
    </row>
    <row r="1373" spans="2:13" hidden="1" x14ac:dyDescent="0.25">
      <c r="B1373" s="13">
        <f>COUNTIFS($G$3:G1373,'تقرير استهلاك خامات'!$D$4)</f>
        <v>2</v>
      </c>
      <c r="C1373" s="13">
        <f>COUNTIFS($F$3:F1373,'تقرير منتج تام'!$E$4)</f>
        <v>10</v>
      </c>
      <c r="D1373" s="37"/>
      <c r="E1373" s="38"/>
      <c r="F1373" s="37"/>
      <c r="G1373" s="39"/>
      <c r="H1373" s="40"/>
      <c r="I1373" s="107" t="str">
        <f>IF(G1373="","",_xlfn.IFNA(VLOOKUP(G1373,'سجل المشتريات'!F:N,8,0),"غير مسجلة في المشتريات"))</f>
        <v/>
      </c>
      <c r="J1373" s="26" t="str">
        <f>_xlfn.IFNA(VLOOKUP(F1373,الاوردرات!$B$1:$C$600,2,0),"")</f>
        <v/>
      </c>
      <c r="K1373" s="52"/>
      <c r="M1373" s="105" t="str">
        <f>IF(G1373="","",_xlfn.IFNA((VLOOKUP(G1373,help!L:M,2,0))*H1373,_xlfn.IFNA((VLOOKUP(G1373,help!P:Q,2,0))*H1373,"غير مسجلة في المشتريات")))</f>
        <v/>
      </c>
    </row>
    <row r="1374" spans="2:13" hidden="1" x14ac:dyDescent="0.25">
      <c r="B1374" s="13">
        <f>COUNTIFS($G$3:G1374,'تقرير استهلاك خامات'!$D$4)</f>
        <v>2</v>
      </c>
      <c r="C1374" s="13">
        <f>COUNTIFS($F$3:F1374,'تقرير منتج تام'!$E$4)</f>
        <v>10</v>
      </c>
      <c r="D1374" s="37"/>
      <c r="E1374" s="38"/>
      <c r="F1374" s="37"/>
      <c r="G1374" s="39"/>
      <c r="H1374" s="40"/>
      <c r="I1374" s="107" t="str">
        <f>IF(G1374="","",_xlfn.IFNA(VLOOKUP(G1374,'سجل المشتريات'!F:N,8,0),"غير مسجلة في المشتريات"))</f>
        <v/>
      </c>
      <c r="J1374" s="26" t="str">
        <f>_xlfn.IFNA(VLOOKUP(F1374,الاوردرات!$B$1:$C$600,2,0),"")</f>
        <v/>
      </c>
      <c r="K1374" s="52"/>
      <c r="M1374" s="105" t="str">
        <f>IF(G1374="","",_xlfn.IFNA((VLOOKUP(G1374,help!L:M,2,0))*H1374,_xlfn.IFNA((VLOOKUP(G1374,help!P:Q,2,0))*H1374,"غير مسجلة في المشتريات")))</f>
        <v/>
      </c>
    </row>
    <row r="1375" spans="2:13" hidden="1" x14ac:dyDescent="0.25">
      <c r="B1375" s="13">
        <f>COUNTIFS($G$3:G1375,'تقرير استهلاك خامات'!$D$4)</f>
        <v>2</v>
      </c>
      <c r="C1375" s="13">
        <f>COUNTIFS($F$3:F1375,'تقرير منتج تام'!$E$4)</f>
        <v>10</v>
      </c>
      <c r="D1375" s="37"/>
      <c r="E1375" s="38"/>
      <c r="F1375" s="37"/>
      <c r="G1375" s="39"/>
      <c r="H1375" s="40"/>
      <c r="I1375" s="107" t="str">
        <f>IF(G1375="","",_xlfn.IFNA(VLOOKUP(G1375,'سجل المشتريات'!F:N,8,0),"غير مسجلة في المشتريات"))</f>
        <v/>
      </c>
      <c r="J1375" s="26" t="str">
        <f>_xlfn.IFNA(VLOOKUP(F1375,الاوردرات!$B$1:$C$600,2,0),"")</f>
        <v/>
      </c>
      <c r="K1375" s="52"/>
      <c r="M1375" s="105" t="str">
        <f>IF(G1375="","",_xlfn.IFNA((VLOOKUP(G1375,help!L:M,2,0))*H1375,_xlfn.IFNA((VLOOKUP(G1375,help!P:Q,2,0))*H1375,"غير مسجلة في المشتريات")))</f>
        <v/>
      </c>
    </row>
    <row r="1376" spans="2:13" hidden="1" x14ac:dyDescent="0.25">
      <c r="B1376" s="13">
        <f>COUNTIFS($G$3:G1376,'تقرير استهلاك خامات'!$D$4)</f>
        <v>2</v>
      </c>
      <c r="C1376" s="13">
        <f>COUNTIFS($F$3:F1376,'تقرير منتج تام'!$E$4)</f>
        <v>10</v>
      </c>
      <c r="D1376" s="37"/>
      <c r="E1376" s="38"/>
      <c r="F1376" s="37"/>
      <c r="G1376" s="39"/>
      <c r="H1376" s="40"/>
      <c r="I1376" s="107" t="str">
        <f>IF(G1376="","",_xlfn.IFNA(VLOOKUP(G1376,'سجل المشتريات'!F:N,8,0),"غير مسجلة في المشتريات"))</f>
        <v/>
      </c>
      <c r="J1376" s="26" t="str">
        <f>_xlfn.IFNA(VLOOKUP(F1376,الاوردرات!$B$1:$C$600,2,0),"")</f>
        <v/>
      </c>
      <c r="K1376" s="52"/>
      <c r="M1376" s="105" t="str">
        <f>IF(G1376="","",_xlfn.IFNA((VLOOKUP(G1376,help!L:M,2,0))*H1376,_xlfn.IFNA((VLOOKUP(G1376,help!P:Q,2,0))*H1376,"غير مسجلة في المشتريات")))</f>
        <v/>
      </c>
    </row>
    <row r="1377" spans="2:13" hidden="1" x14ac:dyDescent="0.25">
      <c r="B1377" s="13">
        <f>COUNTIFS($G$3:G1377,'تقرير استهلاك خامات'!$D$4)</f>
        <v>2</v>
      </c>
      <c r="C1377" s="13">
        <f>COUNTIFS($F$3:F1377,'تقرير منتج تام'!$E$4)</f>
        <v>10</v>
      </c>
      <c r="D1377" s="37"/>
      <c r="E1377" s="38"/>
      <c r="F1377" s="37"/>
      <c r="G1377" s="39"/>
      <c r="H1377" s="40"/>
      <c r="I1377" s="107" t="str">
        <f>IF(G1377="","",_xlfn.IFNA(VLOOKUP(G1377,'سجل المشتريات'!F:N,8,0),"غير مسجلة في المشتريات"))</f>
        <v/>
      </c>
      <c r="J1377" s="26" t="str">
        <f>_xlfn.IFNA(VLOOKUP(F1377,الاوردرات!$B$1:$C$600,2,0),"")</f>
        <v/>
      </c>
      <c r="K1377" s="52"/>
      <c r="M1377" s="105" t="str">
        <f>IF(G1377="","",_xlfn.IFNA((VLOOKUP(G1377,help!L:M,2,0))*H1377,_xlfn.IFNA((VLOOKUP(G1377,help!P:Q,2,0))*H1377,"غير مسجلة في المشتريات")))</f>
        <v/>
      </c>
    </row>
    <row r="1378" spans="2:13" hidden="1" x14ac:dyDescent="0.25">
      <c r="B1378" s="13">
        <f>COUNTIFS($G$3:G1378,'تقرير استهلاك خامات'!$D$4)</f>
        <v>2</v>
      </c>
      <c r="C1378" s="13">
        <f>COUNTIFS($F$3:F1378,'تقرير منتج تام'!$E$4)</f>
        <v>10</v>
      </c>
      <c r="D1378" s="37"/>
      <c r="E1378" s="38"/>
      <c r="F1378" s="37"/>
      <c r="G1378" s="39"/>
      <c r="H1378" s="40"/>
      <c r="I1378" s="107" t="str">
        <f>IF(G1378="","",_xlfn.IFNA(VLOOKUP(G1378,'سجل المشتريات'!F:N,8,0),"غير مسجلة في المشتريات"))</f>
        <v/>
      </c>
      <c r="J1378" s="26" t="str">
        <f>_xlfn.IFNA(VLOOKUP(F1378,الاوردرات!$B$1:$C$600,2,0),"")</f>
        <v/>
      </c>
      <c r="K1378" s="52"/>
      <c r="M1378" s="105" t="str">
        <f>IF(G1378="","",_xlfn.IFNA((VLOOKUP(G1378,help!L:M,2,0))*H1378,_xlfn.IFNA((VLOOKUP(G1378,help!P:Q,2,0))*H1378,"غير مسجلة في المشتريات")))</f>
        <v/>
      </c>
    </row>
    <row r="1379" spans="2:13" hidden="1" x14ac:dyDescent="0.25">
      <c r="B1379" s="13">
        <f>COUNTIFS($G$3:G1379,'تقرير استهلاك خامات'!$D$4)</f>
        <v>2</v>
      </c>
      <c r="C1379" s="13">
        <f>COUNTIFS($F$3:F1379,'تقرير منتج تام'!$E$4)</f>
        <v>10</v>
      </c>
      <c r="D1379" s="37"/>
      <c r="E1379" s="38"/>
      <c r="F1379" s="37"/>
      <c r="G1379" s="39"/>
      <c r="H1379" s="40"/>
      <c r="I1379" s="107" t="str">
        <f>IF(G1379="","",_xlfn.IFNA(VLOOKUP(G1379,'سجل المشتريات'!F:N,8,0),"غير مسجلة في المشتريات"))</f>
        <v/>
      </c>
      <c r="J1379" s="26" t="str">
        <f>_xlfn.IFNA(VLOOKUP(F1379,الاوردرات!$B$1:$C$600,2,0),"")</f>
        <v/>
      </c>
      <c r="K1379" s="52"/>
      <c r="M1379" s="105" t="str">
        <f>IF(G1379="","",_xlfn.IFNA((VLOOKUP(G1379,help!L:M,2,0))*H1379,_xlfn.IFNA((VLOOKUP(G1379,help!P:Q,2,0))*H1379,"غير مسجلة في المشتريات")))</f>
        <v/>
      </c>
    </row>
    <row r="1380" spans="2:13" hidden="1" x14ac:dyDescent="0.25">
      <c r="B1380" s="13">
        <f>COUNTIFS($G$3:G1380,'تقرير استهلاك خامات'!$D$4)</f>
        <v>2</v>
      </c>
      <c r="C1380" s="13">
        <f>COUNTIFS($F$3:F1380,'تقرير منتج تام'!$E$4)</f>
        <v>10</v>
      </c>
      <c r="D1380" s="37"/>
      <c r="E1380" s="38"/>
      <c r="F1380" s="37"/>
      <c r="G1380" s="39"/>
      <c r="H1380" s="40"/>
      <c r="I1380" s="107" t="str">
        <f>IF(G1380="","",_xlfn.IFNA(VLOOKUP(G1380,'سجل المشتريات'!F:N,8,0),"غير مسجلة في المشتريات"))</f>
        <v/>
      </c>
      <c r="J1380" s="26" t="str">
        <f>_xlfn.IFNA(VLOOKUP(F1380,الاوردرات!$B$1:$C$600,2,0),"")</f>
        <v/>
      </c>
      <c r="K1380" s="52"/>
      <c r="M1380" s="105" t="str">
        <f>IF(G1380="","",_xlfn.IFNA((VLOOKUP(G1380,help!L:M,2,0))*H1380,_xlfn.IFNA((VLOOKUP(G1380,help!P:Q,2,0))*H1380,"غير مسجلة في المشتريات")))</f>
        <v/>
      </c>
    </row>
    <row r="1381" spans="2:13" hidden="1" x14ac:dyDescent="0.25">
      <c r="B1381" s="13">
        <f>COUNTIFS($G$3:G1381,'تقرير استهلاك خامات'!$D$4)</f>
        <v>2</v>
      </c>
      <c r="C1381" s="13">
        <f>COUNTIFS($F$3:F1381,'تقرير منتج تام'!$E$4)</f>
        <v>10</v>
      </c>
      <c r="D1381" s="37"/>
      <c r="E1381" s="38"/>
      <c r="F1381" s="37"/>
      <c r="G1381" s="39"/>
      <c r="H1381" s="40"/>
      <c r="I1381" s="107" t="str">
        <f>IF(G1381="","",_xlfn.IFNA(VLOOKUP(G1381,'سجل المشتريات'!F:N,8,0),"غير مسجلة في المشتريات"))</f>
        <v/>
      </c>
      <c r="J1381" s="26" t="str">
        <f>_xlfn.IFNA(VLOOKUP(F1381,الاوردرات!$B$1:$C$600,2,0),"")</f>
        <v/>
      </c>
      <c r="K1381" s="52"/>
      <c r="M1381" s="105" t="str">
        <f>IF(G1381="","",_xlfn.IFNA((VLOOKUP(G1381,help!L:M,2,0))*H1381,_xlfn.IFNA((VLOOKUP(G1381,help!P:Q,2,0))*H1381,"غير مسجلة في المشتريات")))</f>
        <v/>
      </c>
    </row>
    <row r="1382" spans="2:13" hidden="1" x14ac:dyDescent="0.25">
      <c r="B1382" s="13">
        <f>COUNTIFS($G$3:G1382,'تقرير استهلاك خامات'!$D$4)</f>
        <v>2</v>
      </c>
      <c r="C1382" s="13">
        <f>COUNTIFS($F$3:F1382,'تقرير منتج تام'!$E$4)</f>
        <v>10</v>
      </c>
      <c r="D1382" s="37"/>
      <c r="E1382" s="38"/>
      <c r="F1382" s="37"/>
      <c r="G1382" s="39"/>
      <c r="H1382" s="40"/>
      <c r="I1382" s="107" t="str">
        <f>IF(G1382="","",_xlfn.IFNA(VLOOKUP(G1382,'سجل المشتريات'!F:N,8,0),"غير مسجلة في المشتريات"))</f>
        <v/>
      </c>
      <c r="J1382" s="26" t="str">
        <f>_xlfn.IFNA(VLOOKUP(F1382,الاوردرات!$B$1:$C$600,2,0),"")</f>
        <v/>
      </c>
      <c r="K1382" s="52"/>
      <c r="M1382" s="105" t="str">
        <f>IF(G1382="","",_xlfn.IFNA((VLOOKUP(G1382,help!L:M,2,0))*H1382,_xlfn.IFNA((VLOOKUP(G1382,help!P:Q,2,0))*H1382,"غير مسجلة في المشتريات")))</f>
        <v/>
      </c>
    </row>
    <row r="1383" spans="2:13" hidden="1" x14ac:dyDescent="0.25">
      <c r="B1383" s="13">
        <f>COUNTIFS($G$3:G1383,'تقرير استهلاك خامات'!$D$4)</f>
        <v>2</v>
      </c>
      <c r="C1383" s="13">
        <f>COUNTIFS($F$3:F1383,'تقرير منتج تام'!$E$4)</f>
        <v>10</v>
      </c>
      <c r="D1383" s="37"/>
      <c r="E1383" s="38"/>
      <c r="F1383" s="37"/>
      <c r="G1383" s="39"/>
      <c r="H1383" s="40"/>
      <c r="I1383" s="107" t="str">
        <f>IF(G1383="","",_xlfn.IFNA(VLOOKUP(G1383,'سجل المشتريات'!F:N,8,0),"غير مسجلة في المشتريات"))</f>
        <v/>
      </c>
      <c r="J1383" s="26" t="str">
        <f>_xlfn.IFNA(VLOOKUP(F1383,الاوردرات!$B$1:$C$600,2,0),"")</f>
        <v/>
      </c>
      <c r="K1383" s="52"/>
      <c r="M1383" s="105" t="str">
        <f>IF(G1383="","",_xlfn.IFNA((VLOOKUP(G1383,help!L:M,2,0))*H1383,_xlfn.IFNA((VLOOKUP(G1383,help!P:Q,2,0))*H1383,"غير مسجلة في المشتريات")))</f>
        <v/>
      </c>
    </row>
    <row r="1384" spans="2:13" hidden="1" x14ac:dyDescent="0.25">
      <c r="B1384" s="13">
        <f>COUNTIFS($G$3:G1384,'تقرير استهلاك خامات'!$D$4)</f>
        <v>2</v>
      </c>
      <c r="C1384" s="13">
        <f>COUNTIFS($F$3:F1384,'تقرير منتج تام'!$E$4)</f>
        <v>10</v>
      </c>
      <c r="D1384" s="37"/>
      <c r="E1384" s="38"/>
      <c r="F1384" s="37"/>
      <c r="G1384" s="39"/>
      <c r="H1384" s="40"/>
      <c r="I1384" s="107" t="str">
        <f>IF(G1384="","",_xlfn.IFNA(VLOOKUP(G1384,'سجل المشتريات'!F:N,8,0),"غير مسجلة في المشتريات"))</f>
        <v/>
      </c>
      <c r="J1384" s="26" t="str">
        <f>_xlfn.IFNA(VLOOKUP(F1384,الاوردرات!$B$1:$C$600,2,0),"")</f>
        <v/>
      </c>
      <c r="K1384" s="52"/>
      <c r="M1384" s="105" t="str">
        <f>IF(G1384="","",_xlfn.IFNA((VLOOKUP(G1384,help!L:M,2,0))*H1384,_xlfn.IFNA((VLOOKUP(G1384,help!P:Q,2,0))*H1384,"غير مسجلة في المشتريات")))</f>
        <v/>
      </c>
    </row>
    <row r="1385" spans="2:13" hidden="1" x14ac:dyDescent="0.25">
      <c r="B1385" s="13">
        <f>COUNTIFS($G$3:G1385,'تقرير استهلاك خامات'!$D$4)</f>
        <v>2</v>
      </c>
      <c r="C1385" s="13">
        <f>COUNTIFS($F$3:F1385,'تقرير منتج تام'!$E$4)</f>
        <v>10</v>
      </c>
      <c r="D1385" s="37"/>
      <c r="E1385" s="38"/>
      <c r="F1385" s="37"/>
      <c r="G1385" s="39"/>
      <c r="H1385" s="40"/>
      <c r="I1385" s="107" t="str">
        <f>IF(G1385="","",_xlfn.IFNA(VLOOKUP(G1385,'سجل المشتريات'!F:N,8,0),"غير مسجلة في المشتريات"))</f>
        <v/>
      </c>
      <c r="J1385" s="26" t="str">
        <f>_xlfn.IFNA(VLOOKUP(F1385,الاوردرات!$B$1:$C$600,2,0),"")</f>
        <v/>
      </c>
      <c r="K1385" s="52"/>
      <c r="M1385" s="105" t="str">
        <f>IF(G1385="","",_xlfn.IFNA((VLOOKUP(G1385,help!L:M,2,0))*H1385,_xlfn.IFNA((VLOOKUP(G1385,help!P:Q,2,0))*H1385,"غير مسجلة في المشتريات")))</f>
        <v/>
      </c>
    </row>
    <row r="1386" spans="2:13" hidden="1" x14ac:dyDescent="0.25">
      <c r="B1386" s="13">
        <f>COUNTIFS($G$3:G1386,'تقرير استهلاك خامات'!$D$4)</f>
        <v>2</v>
      </c>
      <c r="C1386" s="13">
        <f>COUNTIFS($F$3:F1386,'تقرير منتج تام'!$E$4)</f>
        <v>10</v>
      </c>
      <c r="D1386" s="37"/>
      <c r="E1386" s="38"/>
      <c r="F1386" s="37"/>
      <c r="G1386" s="39"/>
      <c r="H1386" s="40"/>
      <c r="I1386" s="107" t="str">
        <f>IF(G1386="","",_xlfn.IFNA(VLOOKUP(G1386,'سجل المشتريات'!F:N,8,0),"غير مسجلة في المشتريات"))</f>
        <v/>
      </c>
      <c r="J1386" s="26" t="str">
        <f>_xlfn.IFNA(VLOOKUP(F1386,الاوردرات!$B$1:$C$600,2,0),"")</f>
        <v/>
      </c>
      <c r="K1386" s="52"/>
      <c r="M1386" s="105" t="str">
        <f>IF(G1386="","",_xlfn.IFNA((VLOOKUP(G1386,help!L:M,2,0))*H1386,_xlfn.IFNA((VLOOKUP(G1386,help!P:Q,2,0))*H1386,"غير مسجلة في المشتريات")))</f>
        <v/>
      </c>
    </row>
    <row r="1387" spans="2:13" hidden="1" x14ac:dyDescent="0.25">
      <c r="B1387" s="13">
        <f>COUNTIFS($G$3:G1387,'تقرير استهلاك خامات'!$D$4)</f>
        <v>2</v>
      </c>
      <c r="C1387" s="13">
        <f>COUNTIFS($F$3:F1387,'تقرير منتج تام'!$E$4)</f>
        <v>10</v>
      </c>
      <c r="D1387" s="37"/>
      <c r="E1387" s="38"/>
      <c r="F1387" s="37"/>
      <c r="G1387" s="39"/>
      <c r="H1387" s="40"/>
      <c r="I1387" s="107" t="str">
        <f>IF(G1387="","",_xlfn.IFNA(VLOOKUP(G1387,'سجل المشتريات'!F:N,8,0),"غير مسجلة في المشتريات"))</f>
        <v/>
      </c>
      <c r="J1387" s="26" t="str">
        <f>_xlfn.IFNA(VLOOKUP(F1387,الاوردرات!$B$1:$C$600,2,0),"")</f>
        <v/>
      </c>
      <c r="K1387" s="52"/>
      <c r="M1387" s="105" t="str">
        <f>IF(G1387="","",_xlfn.IFNA((VLOOKUP(G1387,help!L:M,2,0))*H1387,_xlfn.IFNA((VLOOKUP(G1387,help!P:Q,2,0))*H1387,"غير مسجلة في المشتريات")))</f>
        <v/>
      </c>
    </row>
    <row r="1388" spans="2:13" hidden="1" x14ac:dyDescent="0.25">
      <c r="B1388" s="13">
        <f>COUNTIFS($G$3:G1388,'تقرير استهلاك خامات'!$D$4)</f>
        <v>2</v>
      </c>
      <c r="C1388" s="13">
        <f>COUNTIFS($F$3:F1388,'تقرير منتج تام'!$E$4)</f>
        <v>10</v>
      </c>
      <c r="D1388" s="37"/>
      <c r="E1388" s="38"/>
      <c r="F1388" s="37"/>
      <c r="G1388" s="39"/>
      <c r="H1388" s="40"/>
      <c r="I1388" s="107" t="str">
        <f>IF(G1388="","",_xlfn.IFNA(VLOOKUP(G1388,'سجل المشتريات'!F:N,8,0),"غير مسجلة في المشتريات"))</f>
        <v/>
      </c>
      <c r="J1388" s="26" t="str">
        <f>_xlfn.IFNA(VLOOKUP(F1388,الاوردرات!$B$1:$C$600,2,0),"")</f>
        <v/>
      </c>
      <c r="K1388" s="52"/>
      <c r="M1388" s="105" t="str">
        <f>IF(G1388="","",_xlfn.IFNA((VLOOKUP(G1388,help!L:M,2,0))*H1388,_xlfn.IFNA((VLOOKUP(G1388,help!P:Q,2,0))*H1388,"غير مسجلة في المشتريات")))</f>
        <v/>
      </c>
    </row>
    <row r="1389" spans="2:13" hidden="1" x14ac:dyDescent="0.25">
      <c r="B1389" s="13">
        <f>COUNTIFS($G$3:G1389,'تقرير استهلاك خامات'!$D$4)</f>
        <v>2</v>
      </c>
      <c r="C1389" s="13">
        <f>COUNTIFS($F$3:F1389,'تقرير منتج تام'!$E$4)</f>
        <v>10</v>
      </c>
      <c r="D1389" s="37"/>
      <c r="E1389" s="38"/>
      <c r="F1389" s="37"/>
      <c r="G1389" s="39"/>
      <c r="H1389" s="40"/>
      <c r="I1389" s="107" t="str">
        <f>IF(G1389="","",_xlfn.IFNA(VLOOKUP(G1389,'سجل المشتريات'!F:N,8,0),"غير مسجلة في المشتريات"))</f>
        <v/>
      </c>
      <c r="J1389" s="26" t="str">
        <f>_xlfn.IFNA(VLOOKUP(F1389,الاوردرات!$B$1:$C$600,2,0),"")</f>
        <v/>
      </c>
      <c r="K1389" s="52"/>
      <c r="M1389" s="105" t="str">
        <f>IF(G1389="","",_xlfn.IFNA((VLOOKUP(G1389,help!L:M,2,0))*H1389,_xlfn.IFNA((VLOOKUP(G1389,help!P:Q,2,0))*H1389,"غير مسجلة في المشتريات")))</f>
        <v/>
      </c>
    </row>
    <row r="1390" spans="2:13" hidden="1" x14ac:dyDescent="0.25">
      <c r="B1390" s="13">
        <f>COUNTIFS($G$3:G1390,'تقرير استهلاك خامات'!$D$4)</f>
        <v>2</v>
      </c>
      <c r="C1390" s="13">
        <f>COUNTIFS($F$3:F1390,'تقرير منتج تام'!$E$4)</f>
        <v>10</v>
      </c>
      <c r="D1390" s="37"/>
      <c r="E1390" s="38"/>
      <c r="F1390" s="37"/>
      <c r="G1390" s="39"/>
      <c r="H1390" s="40"/>
      <c r="I1390" s="107" t="str">
        <f>IF(G1390="","",_xlfn.IFNA(VLOOKUP(G1390,'سجل المشتريات'!F:N,8,0),"غير مسجلة في المشتريات"))</f>
        <v/>
      </c>
      <c r="J1390" s="26" t="str">
        <f>_xlfn.IFNA(VLOOKUP(F1390,الاوردرات!$B$1:$C$600,2,0),"")</f>
        <v/>
      </c>
      <c r="K1390" s="52"/>
      <c r="M1390" s="105" t="str">
        <f>IF(G1390="","",_xlfn.IFNA((VLOOKUP(G1390,help!L:M,2,0))*H1390,_xlfn.IFNA((VLOOKUP(G1390,help!P:Q,2,0))*H1390,"غير مسجلة في المشتريات")))</f>
        <v/>
      </c>
    </row>
    <row r="1391" spans="2:13" hidden="1" x14ac:dyDescent="0.25">
      <c r="B1391" s="13">
        <f>COUNTIFS($G$3:G1391,'تقرير استهلاك خامات'!$D$4)</f>
        <v>2</v>
      </c>
      <c r="C1391" s="13">
        <f>COUNTIFS($F$3:F1391,'تقرير منتج تام'!$E$4)</f>
        <v>10</v>
      </c>
      <c r="D1391" s="37"/>
      <c r="E1391" s="38"/>
      <c r="F1391" s="37"/>
      <c r="G1391" s="39"/>
      <c r="H1391" s="40"/>
      <c r="I1391" s="107" t="str">
        <f>IF(G1391="","",_xlfn.IFNA(VLOOKUP(G1391,'سجل المشتريات'!F:N,8,0),"غير مسجلة في المشتريات"))</f>
        <v/>
      </c>
      <c r="J1391" s="26" t="str">
        <f>_xlfn.IFNA(VLOOKUP(F1391,الاوردرات!$B$1:$C$600,2,0),"")</f>
        <v/>
      </c>
      <c r="K1391" s="52"/>
      <c r="M1391" s="105" t="str">
        <f>IF(G1391="","",_xlfn.IFNA((VLOOKUP(G1391,help!L:M,2,0))*H1391,_xlfn.IFNA((VLOOKUP(G1391,help!P:Q,2,0))*H1391,"غير مسجلة في المشتريات")))</f>
        <v/>
      </c>
    </row>
    <row r="1392" spans="2:13" hidden="1" x14ac:dyDescent="0.25">
      <c r="B1392" s="13">
        <f>COUNTIFS($G$3:G1392,'تقرير استهلاك خامات'!$D$4)</f>
        <v>2</v>
      </c>
      <c r="C1392" s="13">
        <f>COUNTIFS($F$3:F1392,'تقرير منتج تام'!$E$4)</f>
        <v>10</v>
      </c>
      <c r="D1392" s="37"/>
      <c r="E1392" s="38"/>
      <c r="F1392" s="37"/>
      <c r="G1392" s="39"/>
      <c r="H1392" s="40"/>
      <c r="I1392" s="107" t="str">
        <f>IF(G1392="","",_xlfn.IFNA(VLOOKUP(G1392,'سجل المشتريات'!F:N,8,0),"غير مسجلة في المشتريات"))</f>
        <v/>
      </c>
      <c r="J1392" s="26" t="str">
        <f>_xlfn.IFNA(VLOOKUP(F1392,الاوردرات!$B$1:$C$600,2,0),"")</f>
        <v/>
      </c>
      <c r="K1392" s="52"/>
      <c r="M1392" s="105" t="str">
        <f>IF(G1392="","",_xlfn.IFNA((VLOOKUP(G1392,help!L:M,2,0))*H1392,_xlfn.IFNA((VLOOKUP(G1392,help!P:Q,2,0))*H1392,"غير مسجلة في المشتريات")))</f>
        <v/>
      </c>
    </row>
    <row r="1393" spans="2:13" hidden="1" x14ac:dyDescent="0.25">
      <c r="B1393" s="13">
        <f>COUNTIFS($G$3:G1393,'تقرير استهلاك خامات'!$D$4)</f>
        <v>2</v>
      </c>
      <c r="C1393" s="13">
        <f>COUNTIFS($F$3:F1393,'تقرير منتج تام'!$E$4)</f>
        <v>10</v>
      </c>
      <c r="D1393" s="37"/>
      <c r="E1393" s="38"/>
      <c r="F1393" s="37"/>
      <c r="G1393" s="39"/>
      <c r="H1393" s="40"/>
      <c r="I1393" s="107" t="str">
        <f>IF(G1393="","",_xlfn.IFNA(VLOOKUP(G1393,'سجل المشتريات'!F:N,8,0),"غير مسجلة في المشتريات"))</f>
        <v/>
      </c>
      <c r="J1393" s="26" t="str">
        <f>_xlfn.IFNA(VLOOKUP(F1393,الاوردرات!$B$1:$C$600,2,0),"")</f>
        <v/>
      </c>
      <c r="K1393" s="52"/>
      <c r="M1393" s="105" t="str">
        <f>IF(G1393="","",_xlfn.IFNA((VLOOKUP(G1393,help!L:M,2,0))*H1393,_xlfn.IFNA((VLOOKUP(G1393,help!P:Q,2,0))*H1393,"غير مسجلة في المشتريات")))</f>
        <v/>
      </c>
    </row>
    <row r="1394" spans="2:13" hidden="1" x14ac:dyDescent="0.25">
      <c r="B1394" s="13">
        <f>COUNTIFS($G$3:G1394,'تقرير استهلاك خامات'!$D$4)</f>
        <v>2</v>
      </c>
      <c r="C1394" s="13">
        <f>COUNTIFS($F$3:F1394,'تقرير منتج تام'!$E$4)</f>
        <v>10</v>
      </c>
      <c r="D1394" s="37"/>
      <c r="E1394" s="38"/>
      <c r="F1394" s="37"/>
      <c r="G1394" s="39"/>
      <c r="H1394" s="40"/>
      <c r="I1394" s="107" t="str">
        <f>IF(G1394="","",_xlfn.IFNA(VLOOKUP(G1394,'سجل المشتريات'!F:N,8,0),"غير مسجلة في المشتريات"))</f>
        <v/>
      </c>
      <c r="J1394" s="26" t="str">
        <f>_xlfn.IFNA(VLOOKUP(F1394,الاوردرات!$B$1:$C$600,2,0),"")</f>
        <v/>
      </c>
      <c r="K1394" s="52"/>
      <c r="M1394" s="105" t="str">
        <f>IF(G1394="","",_xlfn.IFNA((VLOOKUP(G1394,help!L:M,2,0))*H1394,_xlfn.IFNA((VLOOKUP(G1394,help!P:Q,2,0))*H1394,"غير مسجلة في المشتريات")))</f>
        <v/>
      </c>
    </row>
    <row r="1395" spans="2:13" hidden="1" x14ac:dyDescent="0.25">
      <c r="B1395" s="13">
        <f>COUNTIFS($G$3:G1395,'تقرير استهلاك خامات'!$D$4)</f>
        <v>2</v>
      </c>
      <c r="C1395" s="13">
        <f>COUNTIFS($F$3:F1395,'تقرير منتج تام'!$E$4)</f>
        <v>10</v>
      </c>
      <c r="D1395" s="37"/>
      <c r="E1395" s="38"/>
      <c r="F1395" s="37"/>
      <c r="G1395" s="39"/>
      <c r="H1395" s="40"/>
      <c r="I1395" s="107" t="str">
        <f>IF(G1395="","",_xlfn.IFNA(VLOOKUP(G1395,'سجل المشتريات'!F:N,8,0),"غير مسجلة في المشتريات"))</f>
        <v/>
      </c>
      <c r="J1395" s="26" t="str">
        <f>_xlfn.IFNA(VLOOKUP(F1395,الاوردرات!$B$1:$C$600,2,0),"")</f>
        <v/>
      </c>
      <c r="K1395" s="52"/>
      <c r="M1395" s="105" t="str">
        <f>IF(G1395="","",_xlfn.IFNA((VLOOKUP(G1395,help!L:M,2,0))*H1395,_xlfn.IFNA((VLOOKUP(G1395,help!P:Q,2,0))*H1395,"غير مسجلة في المشتريات")))</f>
        <v/>
      </c>
    </row>
    <row r="1396" spans="2:13" hidden="1" x14ac:dyDescent="0.25">
      <c r="B1396" s="13">
        <f>COUNTIFS($G$3:G1396,'تقرير استهلاك خامات'!$D$4)</f>
        <v>2</v>
      </c>
      <c r="C1396" s="13">
        <f>COUNTIFS($F$3:F1396,'تقرير منتج تام'!$E$4)</f>
        <v>10</v>
      </c>
      <c r="D1396" s="37"/>
      <c r="E1396" s="38"/>
      <c r="F1396" s="37"/>
      <c r="G1396" s="39"/>
      <c r="H1396" s="40"/>
      <c r="I1396" s="107" t="str">
        <f>IF(G1396="","",_xlfn.IFNA(VLOOKUP(G1396,'سجل المشتريات'!F:N,8,0),"غير مسجلة في المشتريات"))</f>
        <v/>
      </c>
      <c r="J1396" s="26" t="str">
        <f>_xlfn.IFNA(VLOOKUP(F1396,الاوردرات!$B$1:$C$600,2,0),"")</f>
        <v/>
      </c>
      <c r="K1396" s="52"/>
      <c r="M1396" s="105" t="str">
        <f>IF(G1396="","",_xlfn.IFNA((VLOOKUP(G1396,help!L:M,2,0))*H1396,_xlfn.IFNA((VLOOKUP(G1396,help!P:Q,2,0))*H1396,"غير مسجلة في المشتريات")))</f>
        <v/>
      </c>
    </row>
    <row r="1397" spans="2:13" hidden="1" x14ac:dyDescent="0.25">
      <c r="B1397" s="13">
        <f>COUNTIFS($G$3:G1397,'تقرير استهلاك خامات'!$D$4)</f>
        <v>2</v>
      </c>
      <c r="C1397" s="13">
        <f>COUNTIFS($F$3:F1397,'تقرير منتج تام'!$E$4)</f>
        <v>10</v>
      </c>
      <c r="D1397" s="37"/>
      <c r="E1397" s="38"/>
      <c r="F1397" s="37"/>
      <c r="G1397" s="39"/>
      <c r="H1397" s="40"/>
      <c r="I1397" s="107" t="str">
        <f>IF(G1397="","",_xlfn.IFNA(VLOOKUP(G1397,'سجل المشتريات'!F:N,8,0),"غير مسجلة في المشتريات"))</f>
        <v/>
      </c>
      <c r="J1397" s="26" t="str">
        <f>_xlfn.IFNA(VLOOKUP(F1397,الاوردرات!$B$1:$C$600,2,0),"")</f>
        <v/>
      </c>
      <c r="K1397" s="52"/>
      <c r="M1397" s="105" t="str">
        <f>IF(G1397="","",_xlfn.IFNA((VLOOKUP(G1397,help!L:M,2,0))*H1397,_xlfn.IFNA((VLOOKUP(G1397,help!P:Q,2,0))*H1397,"غير مسجلة في المشتريات")))</f>
        <v/>
      </c>
    </row>
    <row r="1398" spans="2:13" hidden="1" x14ac:dyDescent="0.25">
      <c r="B1398" s="13">
        <f>COUNTIFS($G$3:G1398,'تقرير استهلاك خامات'!$D$4)</f>
        <v>2</v>
      </c>
      <c r="C1398" s="13">
        <f>COUNTIFS($F$3:F1398,'تقرير منتج تام'!$E$4)</f>
        <v>10</v>
      </c>
      <c r="D1398" s="37"/>
      <c r="E1398" s="38"/>
      <c r="F1398" s="37"/>
      <c r="G1398" s="39"/>
      <c r="H1398" s="40"/>
      <c r="I1398" s="107" t="str">
        <f>IF(G1398="","",_xlfn.IFNA(VLOOKUP(G1398,'سجل المشتريات'!F:N,8,0),"غير مسجلة في المشتريات"))</f>
        <v/>
      </c>
      <c r="J1398" s="26" t="str">
        <f>_xlfn.IFNA(VLOOKUP(F1398,الاوردرات!$B$1:$C$600,2,0),"")</f>
        <v/>
      </c>
      <c r="K1398" s="52"/>
      <c r="M1398" s="105" t="str">
        <f>IF(G1398="","",_xlfn.IFNA((VLOOKUP(G1398,help!L:M,2,0))*H1398,_xlfn.IFNA((VLOOKUP(G1398,help!P:Q,2,0))*H1398,"غير مسجلة في المشتريات")))</f>
        <v/>
      </c>
    </row>
    <row r="1399" spans="2:13" hidden="1" x14ac:dyDescent="0.25">
      <c r="B1399" s="13">
        <f>COUNTIFS($G$3:G1399,'تقرير استهلاك خامات'!$D$4)</f>
        <v>2</v>
      </c>
      <c r="C1399" s="13">
        <f>COUNTIFS($F$3:F1399,'تقرير منتج تام'!$E$4)</f>
        <v>10</v>
      </c>
      <c r="D1399" s="37"/>
      <c r="E1399" s="38"/>
      <c r="F1399" s="37"/>
      <c r="G1399" s="39"/>
      <c r="H1399" s="40"/>
      <c r="I1399" s="107" t="str">
        <f>IF(G1399="","",_xlfn.IFNA(VLOOKUP(G1399,'سجل المشتريات'!F:N,8,0),"غير مسجلة في المشتريات"))</f>
        <v/>
      </c>
      <c r="J1399" s="26" t="str">
        <f>_xlfn.IFNA(VLOOKUP(F1399,الاوردرات!$B$1:$C$600,2,0),"")</f>
        <v/>
      </c>
      <c r="K1399" s="52"/>
      <c r="M1399" s="105" t="str">
        <f>IF(G1399="","",_xlfn.IFNA((VLOOKUP(G1399,help!L:M,2,0))*H1399,_xlfn.IFNA((VLOOKUP(G1399,help!P:Q,2,0))*H1399,"غير مسجلة في المشتريات")))</f>
        <v/>
      </c>
    </row>
    <row r="1400" spans="2:13" hidden="1" x14ac:dyDescent="0.25">
      <c r="B1400" s="13">
        <f>COUNTIFS($G$3:G1400,'تقرير استهلاك خامات'!$D$4)</f>
        <v>2</v>
      </c>
      <c r="C1400" s="13">
        <f>COUNTIFS($F$3:F1400,'تقرير منتج تام'!$E$4)</f>
        <v>10</v>
      </c>
      <c r="D1400" s="37"/>
      <c r="E1400" s="38"/>
      <c r="F1400" s="37"/>
      <c r="G1400" s="39"/>
      <c r="H1400" s="40"/>
      <c r="I1400" s="107" t="str">
        <f>IF(G1400="","",_xlfn.IFNA(VLOOKUP(G1400,'سجل المشتريات'!F:N,8,0),"غير مسجلة في المشتريات"))</f>
        <v/>
      </c>
      <c r="J1400" s="26" t="str">
        <f>_xlfn.IFNA(VLOOKUP(F1400,الاوردرات!$B$1:$C$600,2,0),"")</f>
        <v/>
      </c>
      <c r="K1400" s="52"/>
      <c r="M1400" s="105" t="str">
        <f>IF(G1400="","",_xlfn.IFNA((VLOOKUP(G1400,help!L:M,2,0))*H1400,_xlfn.IFNA((VLOOKUP(G1400,help!P:Q,2,0))*H1400,"غير مسجلة في المشتريات")))</f>
        <v/>
      </c>
    </row>
    <row r="1401" spans="2:13" hidden="1" x14ac:dyDescent="0.25">
      <c r="B1401" s="13">
        <f>COUNTIFS($G$3:G1401,'تقرير استهلاك خامات'!$D$4)</f>
        <v>2</v>
      </c>
      <c r="C1401" s="13">
        <f>COUNTIFS($F$3:F1401,'تقرير منتج تام'!$E$4)</f>
        <v>10</v>
      </c>
      <c r="D1401" s="37"/>
      <c r="E1401" s="38"/>
      <c r="F1401" s="37"/>
      <c r="G1401" s="39"/>
      <c r="H1401" s="40"/>
      <c r="I1401" s="107" t="str">
        <f>IF(G1401="","",_xlfn.IFNA(VLOOKUP(G1401,'سجل المشتريات'!F:N,8,0),"غير مسجلة في المشتريات"))</f>
        <v/>
      </c>
      <c r="J1401" s="26" t="str">
        <f>_xlfn.IFNA(VLOOKUP(F1401,الاوردرات!$B$1:$C$600,2,0),"")</f>
        <v/>
      </c>
      <c r="K1401" s="52"/>
      <c r="M1401" s="105" t="str">
        <f>IF(G1401="","",_xlfn.IFNA((VLOOKUP(G1401,help!L:M,2,0))*H1401,_xlfn.IFNA((VLOOKUP(G1401,help!P:Q,2,0))*H1401,"غير مسجلة في المشتريات")))</f>
        <v/>
      </c>
    </row>
    <row r="1402" spans="2:13" hidden="1" x14ac:dyDescent="0.25">
      <c r="B1402" s="13">
        <f>COUNTIFS($G$3:G1402,'تقرير استهلاك خامات'!$D$4)</f>
        <v>2</v>
      </c>
      <c r="C1402" s="13">
        <f>COUNTIFS($F$3:F1402,'تقرير منتج تام'!$E$4)</f>
        <v>10</v>
      </c>
      <c r="D1402" s="37"/>
      <c r="E1402" s="38"/>
      <c r="F1402" s="37"/>
      <c r="G1402" s="39"/>
      <c r="H1402" s="40"/>
      <c r="I1402" s="107" t="str">
        <f>IF(G1402="","",_xlfn.IFNA(VLOOKUP(G1402,'سجل المشتريات'!F:N,8,0),"غير مسجلة في المشتريات"))</f>
        <v/>
      </c>
      <c r="J1402" s="26" t="str">
        <f>_xlfn.IFNA(VLOOKUP(F1402,الاوردرات!$B$1:$C$600,2,0),"")</f>
        <v/>
      </c>
      <c r="K1402" s="52"/>
      <c r="M1402" s="105" t="str">
        <f>IF(G1402="","",_xlfn.IFNA((VLOOKUP(G1402,help!L:M,2,0))*H1402,_xlfn.IFNA((VLOOKUP(G1402,help!P:Q,2,0))*H1402,"غير مسجلة في المشتريات")))</f>
        <v/>
      </c>
    </row>
    <row r="1403" spans="2:13" hidden="1" x14ac:dyDescent="0.25">
      <c r="B1403" s="13">
        <f>COUNTIFS($G$3:G1403,'تقرير استهلاك خامات'!$D$4)</f>
        <v>2</v>
      </c>
      <c r="C1403" s="13">
        <f>COUNTIFS($F$3:F1403,'تقرير منتج تام'!$E$4)</f>
        <v>10</v>
      </c>
      <c r="D1403" s="37"/>
      <c r="E1403" s="38"/>
      <c r="F1403" s="37"/>
      <c r="G1403" s="39"/>
      <c r="H1403" s="40"/>
      <c r="I1403" s="107" t="str">
        <f>IF(G1403="","",_xlfn.IFNA(VLOOKUP(G1403,'سجل المشتريات'!F:N,8,0),"غير مسجلة في المشتريات"))</f>
        <v/>
      </c>
      <c r="J1403" s="26" t="str">
        <f>_xlfn.IFNA(VLOOKUP(F1403,الاوردرات!$B$1:$C$600,2,0),"")</f>
        <v/>
      </c>
      <c r="K1403" s="52"/>
      <c r="M1403" s="105" t="str">
        <f>IF(G1403="","",_xlfn.IFNA((VLOOKUP(G1403,help!L:M,2,0))*H1403,_xlfn.IFNA((VLOOKUP(G1403,help!P:Q,2,0))*H1403,"غير مسجلة في المشتريات")))</f>
        <v/>
      </c>
    </row>
    <row r="1404" spans="2:13" hidden="1" x14ac:dyDescent="0.25">
      <c r="B1404" s="13">
        <f>COUNTIFS($G$3:G1404,'تقرير استهلاك خامات'!$D$4)</f>
        <v>2</v>
      </c>
      <c r="C1404" s="13">
        <f>COUNTIFS($F$3:F1404,'تقرير منتج تام'!$E$4)</f>
        <v>10</v>
      </c>
      <c r="D1404" s="37"/>
      <c r="E1404" s="38"/>
      <c r="F1404" s="37"/>
      <c r="G1404" s="39"/>
      <c r="H1404" s="40"/>
      <c r="I1404" s="107" t="str">
        <f>IF(G1404="","",_xlfn.IFNA(VLOOKUP(G1404,'سجل المشتريات'!F:N,8,0),"غير مسجلة في المشتريات"))</f>
        <v/>
      </c>
      <c r="J1404" s="26" t="str">
        <f>_xlfn.IFNA(VLOOKUP(F1404,الاوردرات!$B$1:$C$600,2,0),"")</f>
        <v/>
      </c>
      <c r="K1404" s="52"/>
      <c r="M1404" s="105" t="str">
        <f>IF(G1404="","",_xlfn.IFNA((VLOOKUP(G1404,help!L:M,2,0))*H1404,_xlfn.IFNA((VLOOKUP(G1404,help!P:Q,2,0))*H1404,"غير مسجلة في المشتريات")))</f>
        <v/>
      </c>
    </row>
    <row r="1405" spans="2:13" hidden="1" x14ac:dyDescent="0.25">
      <c r="B1405" s="13">
        <f>COUNTIFS($G$3:G1405,'تقرير استهلاك خامات'!$D$4)</f>
        <v>2</v>
      </c>
      <c r="C1405" s="13">
        <f>COUNTIFS($F$3:F1405,'تقرير منتج تام'!$E$4)</f>
        <v>10</v>
      </c>
      <c r="D1405" s="37"/>
      <c r="E1405" s="38"/>
      <c r="F1405" s="37"/>
      <c r="G1405" s="39"/>
      <c r="H1405" s="40"/>
      <c r="I1405" s="107" t="str">
        <f>IF(G1405="","",_xlfn.IFNA(VLOOKUP(G1405,'سجل المشتريات'!F:N,8,0),"غير مسجلة في المشتريات"))</f>
        <v/>
      </c>
      <c r="J1405" s="26" t="str">
        <f>_xlfn.IFNA(VLOOKUP(F1405,الاوردرات!$B$1:$C$600,2,0),"")</f>
        <v/>
      </c>
      <c r="K1405" s="52"/>
      <c r="M1405" s="105" t="str">
        <f>IF(G1405="","",_xlfn.IFNA((VLOOKUP(G1405,help!L:M,2,0))*H1405,_xlfn.IFNA((VLOOKUP(G1405,help!P:Q,2,0))*H1405,"غير مسجلة في المشتريات")))</f>
        <v/>
      </c>
    </row>
    <row r="1406" spans="2:13" hidden="1" x14ac:dyDescent="0.25">
      <c r="B1406" s="13">
        <f>COUNTIFS($G$3:G1406,'تقرير استهلاك خامات'!$D$4)</f>
        <v>2</v>
      </c>
      <c r="C1406" s="13">
        <f>COUNTIFS($F$3:F1406,'تقرير منتج تام'!$E$4)</f>
        <v>10</v>
      </c>
      <c r="D1406" s="37"/>
      <c r="E1406" s="38"/>
      <c r="F1406" s="37"/>
      <c r="G1406" s="39"/>
      <c r="H1406" s="40"/>
      <c r="I1406" s="107" t="str">
        <f>IF(G1406="","",_xlfn.IFNA(VLOOKUP(G1406,'سجل المشتريات'!F:N,8,0),"غير مسجلة في المشتريات"))</f>
        <v/>
      </c>
      <c r="J1406" s="26" t="str">
        <f>_xlfn.IFNA(VLOOKUP(F1406,الاوردرات!$B$1:$C$600,2,0),"")</f>
        <v/>
      </c>
      <c r="K1406" s="52"/>
      <c r="M1406" s="105" t="str">
        <f>IF(G1406="","",_xlfn.IFNA((VLOOKUP(G1406,help!L:M,2,0))*H1406,_xlfn.IFNA((VLOOKUP(G1406,help!P:Q,2,0))*H1406,"غير مسجلة في المشتريات")))</f>
        <v/>
      </c>
    </row>
    <row r="1407" spans="2:13" hidden="1" x14ac:dyDescent="0.25">
      <c r="B1407" s="13">
        <f>COUNTIFS($G$3:G1407,'تقرير استهلاك خامات'!$D$4)</f>
        <v>2</v>
      </c>
      <c r="C1407" s="13">
        <f>COUNTIFS($F$3:F1407,'تقرير منتج تام'!$E$4)</f>
        <v>10</v>
      </c>
      <c r="D1407" s="37"/>
      <c r="E1407" s="38"/>
      <c r="F1407" s="37"/>
      <c r="G1407" s="39"/>
      <c r="H1407" s="40"/>
      <c r="I1407" s="107" t="str">
        <f>IF(G1407="","",_xlfn.IFNA(VLOOKUP(G1407,'سجل المشتريات'!F:N,8,0),"غير مسجلة في المشتريات"))</f>
        <v/>
      </c>
      <c r="J1407" s="26" t="str">
        <f>_xlfn.IFNA(VLOOKUP(F1407,الاوردرات!$B$1:$C$600,2,0),"")</f>
        <v/>
      </c>
      <c r="K1407" s="52"/>
      <c r="M1407" s="105" t="str">
        <f>IF(G1407="","",_xlfn.IFNA((VLOOKUP(G1407,help!L:M,2,0))*H1407,_xlfn.IFNA((VLOOKUP(G1407,help!P:Q,2,0))*H1407,"غير مسجلة في المشتريات")))</f>
        <v/>
      </c>
    </row>
    <row r="1408" spans="2:13" hidden="1" x14ac:dyDescent="0.25">
      <c r="B1408" s="13">
        <f>COUNTIFS($G$3:G1408,'تقرير استهلاك خامات'!$D$4)</f>
        <v>2</v>
      </c>
      <c r="C1408" s="13">
        <f>COUNTIFS($F$3:F1408,'تقرير منتج تام'!$E$4)</f>
        <v>10</v>
      </c>
      <c r="D1408" s="37"/>
      <c r="E1408" s="38"/>
      <c r="F1408" s="37"/>
      <c r="G1408" s="39"/>
      <c r="H1408" s="40"/>
      <c r="I1408" s="107" t="str">
        <f>IF(G1408="","",_xlfn.IFNA(VLOOKUP(G1408,'سجل المشتريات'!F:N,8,0),"غير مسجلة في المشتريات"))</f>
        <v/>
      </c>
      <c r="J1408" s="26" t="str">
        <f>_xlfn.IFNA(VLOOKUP(F1408,الاوردرات!$B$1:$C$600,2,0),"")</f>
        <v/>
      </c>
      <c r="K1408" s="52"/>
      <c r="M1408" s="105" t="str">
        <f>IF(G1408="","",_xlfn.IFNA((VLOOKUP(G1408,help!L:M,2,0))*H1408,_xlfn.IFNA((VLOOKUP(G1408,help!P:Q,2,0))*H1408,"غير مسجلة في المشتريات")))</f>
        <v/>
      </c>
    </row>
    <row r="1409" spans="2:13" hidden="1" x14ac:dyDescent="0.25">
      <c r="B1409" s="13">
        <f>COUNTIFS($G$3:G1409,'تقرير استهلاك خامات'!$D$4)</f>
        <v>2</v>
      </c>
      <c r="C1409" s="13">
        <f>COUNTIFS($F$3:F1409,'تقرير منتج تام'!$E$4)</f>
        <v>10</v>
      </c>
      <c r="D1409" s="37"/>
      <c r="E1409" s="38"/>
      <c r="F1409" s="37"/>
      <c r="G1409" s="39"/>
      <c r="H1409" s="40"/>
      <c r="I1409" s="107" t="str">
        <f>IF(G1409="","",_xlfn.IFNA(VLOOKUP(G1409,'سجل المشتريات'!F:N,8,0),"غير مسجلة في المشتريات"))</f>
        <v/>
      </c>
      <c r="J1409" s="26" t="str">
        <f>_xlfn.IFNA(VLOOKUP(F1409,الاوردرات!$B$1:$C$600,2,0),"")</f>
        <v/>
      </c>
      <c r="K1409" s="52"/>
      <c r="M1409" s="105" t="str">
        <f>IF(G1409="","",_xlfn.IFNA((VLOOKUP(G1409,help!L:M,2,0))*H1409,_xlfn.IFNA((VLOOKUP(G1409,help!P:Q,2,0))*H1409,"غير مسجلة في المشتريات")))</f>
        <v/>
      </c>
    </row>
    <row r="1410" spans="2:13" hidden="1" x14ac:dyDescent="0.25">
      <c r="B1410" s="13">
        <f>COUNTIFS($G$3:G1410,'تقرير استهلاك خامات'!$D$4)</f>
        <v>2</v>
      </c>
      <c r="C1410" s="13">
        <f>COUNTIFS($F$3:F1410,'تقرير منتج تام'!$E$4)</f>
        <v>10</v>
      </c>
      <c r="D1410" s="37"/>
      <c r="E1410" s="38"/>
      <c r="F1410" s="37"/>
      <c r="G1410" s="39"/>
      <c r="H1410" s="40"/>
      <c r="I1410" s="107" t="str">
        <f>IF(G1410="","",_xlfn.IFNA(VLOOKUP(G1410,'سجل المشتريات'!F:N,8,0),"غير مسجلة في المشتريات"))</f>
        <v/>
      </c>
      <c r="J1410" s="26" t="str">
        <f>_xlfn.IFNA(VLOOKUP(F1410,الاوردرات!$B$1:$C$600,2,0),"")</f>
        <v/>
      </c>
      <c r="K1410" s="52"/>
      <c r="M1410" s="105" t="str">
        <f>IF(G1410="","",_xlfn.IFNA((VLOOKUP(G1410,help!L:M,2,0))*H1410,_xlfn.IFNA((VLOOKUP(G1410,help!P:Q,2,0))*H1410,"غير مسجلة في المشتريات")))</f>
        <v/>
      </c>
    </row>
    <row r="1411" spans="2:13" hidden="1" x14ac:dyDescent="0.25">
      <c r="B1411" s="13">
        <f>COUNTIFS($G$3:G1411,'تقرير استهلاك خامات'!$D$4)</f>
        <v>2</v>
      </c>
      <c r="C1411" s="13">
        <f>COUNTIFS($F$3:F1411,'تقرير منتج تام'!$E$4)</f>
        <v>10</v>
      </c>
      <c r="D1411" s="37"/>
      <c r="E1411" s="38"/>
      <c r="F1411" s="37"/>
      <c r="G1411" s="39"/>
      <c r="H1411" s="40"/>
      <c r="I1411" s="107" t="str">
        <f>IF(G1411="","",_xlfn.IFNA(VLOOKUP(G1411,'سجل المشتريات'!F:N,8,0),"غير مسجلة في المشتريات"))</f>
        <v/>
      </c>
      <c r="J1411" s="26" t="str">
        <f>_xlfn.IFNA(VLOOKUP(F1411,الاوردرات!$B$1:$C$600,2,0),"")</f>
        <v/>
      </c>
      <c r="K1411" s="52"/>
      <c r="M1411" s="105" t="str">
        <f>IF(G1411="","",_xlfn.IFNA((VLOOKUP(G1411,help!L:M,2,0))*H1411,_xlfn.IFNA((VLOOKUP(G1411,help!P:Q,2,0))*H1411,"غير مسجلة في المشتريات")))</f>
        <v/>
      </c>
    </row>
    <row r="1412" spans="2:13" hidden="1" x14ac:dyDescent="0.25">
      <c r="B1412" s="13">
        <f>COUNTIFS($G$3:G1412,'تقرير استهلاك خامات'!$D$4)</f>
        <v>2</v>
      </c>
      <c r="C1412" s="13">
        <f>COUNTIFS($F$3:F1412,'تقرير منتج تام'!$E$4)</f>
        <v>10</v>
      </c>
      <c r="D1412" s="37"/>
      <c r="E1412" s="38"/>
      <c r="F1412" s="37"/>
      <c r="G1412" s="39"/>
      <c r="H1412" s="40"/>
      <c r="I1412" s="107" t="str">
        <f>IF(G1412="","",_xlfn.IFNA(VLOOKUP(G1412,'سجل المشتريات'!F:N,8,0),"غير مسجلة في المشتريات"))</f>
        <v/>
      </c>
      <c r="J1412" s="26" t="str">
        <f>_xlfn.IFNA(VLOOKUP(F1412,الاوردرات!$B$1:$C$600,2,0),"")</f>
        <v/>
      </c>
      <c r="K1412" s="52"/>
      <c r="M1412" s="105" t="str">
        <f>IF(G1412="","",_xlfn.IFNA((VLOOKUP(G1412,help!L:M,2,0))*H1412,_xlfn.IFNA((VLOOKUP(G1412,help!P:Q,2,0))*H1412,"غير مسجلة في المشتريات")))</f>
        <v/>
      </c>
    </row>
    <row r="1413" spans="2:13" hidden="1" x14ac:dyDescent="0.25">
      <c r="B1413" s="13">
        <f>COUNTIFS($G$3:G1413,'تقرير استهلاك خامات'!$D$4)</f>
        <v>2</v>
      </c>
      <c r="C1413" s="13">
        <f>COUNTIFS($F$3:F1413,'تقرير منتج تام'!$E$4)</f>
        <v>10</v>
      </c>
      <c r="D1413" s="37"/>
      <c r="E1413" s="38"/>
      <c r="F1413" s="37"/>
      <c r="G1413" s="39"/>
      <c r="H1413" s="40"/>
      <c r="I1413" s="107" t="str">
        <f>IF(G1413="","",_xlfn.IFNA(VLOOKUP(G1413,'سجل المشتريات'!F:N,8,0),"غير مسجلة في المشتريات"))</f>
        <v/>
      </c>
      <c r="J1413" s="26" t="str">
        <f>_xlfn.IFNA(VLOOKUP(F1413,الاوردرات!$B$1:$C$600,2,0),"")</f>
        <v/>
      </c>
      <c r="K1413" s="52"/>
      <c r="M1413" s="105" t="str">
        <f>IF(G1413="","",_xlfn.IFNA((VLOOKUP(G1413,help!L:M,2,0))*H1413,_xlfn.IFNA((VLOOKUP(G1413,help!P:Q,2,0))*H1413,"غير مسجلة في المشتريات")))</f>
        <v/>
      </c>
    </row>
    <row r="1414" spans="2:13" hidden="1" x14ac:dyDescent="0.25">
      <c r="B1414" s="13">
        <f>COUNTIFS($G$3:G1414,'تقرير استهلاك خامات'!$D$4)</f>
        <v>2</v>
      </c>
      <c r="C1414" s="13">
        <f>COUNTIFS($F$3:F1414,'تقرير منتج تام'!$E$4)</f>
        <v>10</v>
      </c>
      <c r="D1414" s="37"/>
      <c r="E1414" s="38"/>
      <c r="F1414" s="37"/>
      <c r="G1414" s="39"/>
      <c r="H1414" s="40"/>
      <c r="I1414" s="107" t="str">
        <f>IF(G1414="","",_xlfn.IFNA(VLOOKUP(G1414,'سجل المشتريات'!F:N,8,0),"غير مسجلة في المشتريات"))</f>
        <v/>
      </c>
      <c r="J1414" s="26" t="str">
        <f>_xlfn.IFNA(VLOOKUP(F1414,الاوردرات!$B$1:$C$600,2,0),"")</f>
        <v/>
      </c>
      <c r="K1414" s="52"/>
      <c r="M1414" s="105" t="str">
        <f>IF(G1414="","",_xlfn.IFNA((VLOOKUP(G1414,help!L:M,2,0))*H1414,_xlfn.IFNA((VLOOKUP(G1414,help!P:Q,2,0))*H1414,"غير مسجلة في المشتريات")))</f>
        <v/>
      </c>
    </row>
    <row r="1415" spans="2:13" hidden="1" x14ac:dyDescent="0.25">
      <c r="B1415" s="13">
        <f>COUNTIFS($G$3:G1415,'تقرير استهلاك خامات'!$D$4)</f>
        <v>2</v>
      </c>
      <c r="C1415" s="13">
        <f>COUNTIFS($F$3:F1415,'تقرير منتج تام'!$E$4)</f>
        <v>10</v>
      </c>
      <c r="D1415" s="37"/>
      <c r="E1415" s="38"/>
      <c r="F1415" s="37"/>
      <c r="G1415" s="39"/>
      <c r="H1415" s="40"/>
      <c r="I1415" s="107" t="str">
        <f>IF(G1415="","",_xlfn.IFNA(VLOOKUP(G1415,'سجل المشتريات'!F:N,8,0),"غير مسجلة في المشتريات"))</f>
        <v/>
      </c>
      <c r="J1415" s="26" t="str">
        <f>_xlfn.IFNA(VLOOKUP(F1415,الاوردرات!$B$1:$C$600,2,0),"")</f>
        <v/>
      </c>
      <c r="K1415" s="52"/>
      <c r="M1415" s="105" t="str">
        <f>IF(G1415="","",_xlfn.IFNA((VLOOKUP(G1415,help!L:M,2,0))*H1415,_xlfn.IFNA((VLOOKUP(G1415,help!P:Q,2,0))*H1415,"غير مسجلة في المشتريات")))</f>
        <v/>
      </c>
    </row>
    <row r="1416" spans="2:13" hidden="1" x14ac:dyDescent="0.25">
      <c r="B1416" s="13">
        <f>COUNTIFS($G$3:G1416,'تقرير استهلاك خامات'!$D$4)</f>
        <v>2</v>
      </c>
      <c r="C1416" s="13">
        <f>COUNTIFS($F$3:F1416,'تقرير منتج تام'!$E$4)</f>
        <v>10</v>
      </c>
      <c r="D1416" s="37"/>
      <c r="E1416" s="38"/>
      <c r="F1416" s="37"/>
      <c r="G1416" s="39"/>
      <c r="H1416" s="40"/>
      <c r="I1416" s="107" t="str">
        <f>IF(G1416="","",_xlfn.IFNA(VLOOKUP(G1416,'سجل المشتريات'!F:N,8,0),"غير مسجلة في المشتريات"))</f>
        <v/>
      </c>
      <c r="J1416" s="26" t="str">
        <f>_xlfn.IFNA(VLOOKUP(F1416,الاوردرات!$B$1:$C$600,2,0),"")</f>
        <v/>
      </c>
      <c r="K1416" s="52"/>
      <c r="M1416" s="105" t="str">
        <f>IF(G1416="","",_xlfn.IFNA((VLOOKUP(G1416,help!L:M,2,0))*H1416,_xlfn.IFNA((VLOOKUP(G1416,help!P:Q,2,0))*H1416,"غير مسجلة في المشتريات")))</f>
        <v/>
      </c>
    </row>
    <row r="1417" spans="2:13" hidden="1" x14ac:dyDescent="0.25">
      <c r="B1417" s="13">
        <f>COUNTIFS($G$3:G1417,'تقرير استهلاك خامات'!$D$4)</f>
        <v>2</v>
      </c>
      <c r="C1417" s="13">
        <f>COUNTIFS($F$3:F1417,'تقرير منتج تام'!$E$4)</f>
        <v>10</v>
      </c>
      <c r="D1417" s="37"/>
      <c r="E1417" s="38"/>
      <c r="F1417" s="37"/>
      <c r="G1417" s="39"/>
      <c r="H1417" s="40"/>
      <c r="I1417" s="107" t="str">
        <f>IF(G1417="","",_xlfn.IFNA(VLOOKUP(G1417,'سجل المشتريات'!F:N,8,0),"غير مسجلة في المشتريات"))</f>
        <v/>
      </c>
      <c r="J1417" s="26" t="str">
        <f>_xlfn.IFNA(VLOOKUP(F1417,الاوردرات!$B$1:$C$600,2,0),"")</f>
        <v/>
      </c>
      <c r="K1417" s="52"/>
      <c r="M1417" s="105" t="str">
        <f>IF(G1417="","",_xlfn.IFNA((VLOOKUP(G1417,help!L:M,2,0))*H1417,_xlfn.IFNA((VLOOKUP(G1417,help!P:Q,2,0))*H1417,"غير مسجلة في المشتريات")))</f>
        <v/>
      </c>
    </row>
    <row r="1418" spans="2:13" hidden="1" x14ac:dyDescent="0.25">
      <c r="B1418" s="13">
        <f>COUNTIFS($G$3:G1418,'تقرير استهلاك خامات'!$D$4)</f>
        <v>2</v>
      </c>
      <c r="C1418" s="13">
        <f>COUNTIFS($F$3:F1418,'تقرير منتج تام'!$E$4)</f>
        <v>10</v>
      </c>
      <c r="D1418" s="37"/>
      <c r="E1418" s="38"/>
      <c r="F1418" s="37"/>
      <c r="G1418" s="39"/>
      <c r="H1418" s="40"/>
      <c r="I1418" s="107" t="str">
        <f>IF(G1418="","",_xlfn.IFNA(VLOOKUP(G1418,'سجل المشتريات'!F:N,8,0),"غير مسجلة في المشتريات"))</f>
        <v/>
      </c>
      <c r="J1418" s="26" t="str">
        <f>_xlfn.IFNA(VLOOKUP(F1418,الاوردرات!$B$1:$C$600,2,0),"")</f>
        <v/>
      </c>
      <c r="K1418" s="52"/>
      <c r="M1418" s="105" t="str">
        <f>IF(G1418="","",_xlfn.IFNA((VLOOKUP(G1418,help!L:M,2,0))*H1418,_xlfn.IFNA((VLOOKUP(G1418,help!P:Q,2,0))*H1418,"غير مسجلة في المشتريات")))</f>
        <v/>
      </c>
    </row>
    <row r="1419" spans="2:13" hidden="1" x14ac:dyDescent="0.25">
      <c r="B1419" s="13">
        <f>COUNTIFS($G$3:G1419,'تقرير استهلاك خامات'!$D$4)</f>
        <v>2</v>
      </c>
      <c r="C1419" s="13">
        <f>COUNTIFS($F$3:F1419,'تقرير منتج تام'!$E$4)</f>
        <v>10</v>
      </c>
      <c r="D1419" s="37"/>
      <c r="E1419" s="38"/>
      <c r="F1419" s="37"/>
      <c r="G1419" s="39"/>
      <c r="H1419" s="40"/>
      <c r="I1419" s="107" t="str">
        <f>IF(G1419="","",_xlfn.IFNA(VLOOKUP(G1419,'سجل المشتريات'!F:N,8,0),"غير مسجلة في المشتريات"))</f>
        <v/>
      </c>
      <c r="J1419" s="26" t="str">
        <f>_xlfn.IFNA(VLOOKUP(F1419,الاوردرات!$B$1:$C$600,2,0),"")</f>
        <v/>
      </c>
      <c r="K1419" s="52"/>
      <c r="M1419" s="105" t="str">
        <f>IF(G1419="","",_xlfn.IFNA((VLOOKUP(G1419,help!L:M,2,0))*H1419,_xlfn.IFNA((VLOOKUP(G1419,help!P:Q,2,0))*H1419,"غير مسجلة في المشتريات")))</f>
        <v/>
      </c>
    </row>
    <row r="1420" spans="2:13" hidden="1" x14ac:dyDescent="0.25">
      <c r="B1420" s="13">
        <f>COUNTIFS($G$3:G1420,'تقرير استهلاك خامات'!$D$4)</f>
        <v>2</v>
      </c>
      <c r="C1420" s="13">
        <f>COUNTIFS($F$3:F1420,'تقرير منتج تام'!$E$4)</f>
        <v>10</v>
      </c>
      <c r="D1420" s="37"/>
      <c r="E1420" s="38"/>
      <c r="F1420" s="37"/>
      <c r="G1420" s="39"/>
      <c r="H1420" s="40"/>
      <c r="I1420" s="107" t="str">
        <f>IF(G1420="","",_xlfn.IFNA(VLOOKUP(G1420,'سجل المشتريات'!F:N,8,0),"غير مسجلة في المشتريات"))</f>
        <v/>
      </c>
      <c r="J1420" s="26" t="str">
        <f>_xlfn.IFNA(VLOOKUP(F1420,الاوردرات!$B$1:$C$600,2,0),"")</f>
        <v/>
      </c>
      <c r="K1420" s="52"/>
      <c r="M1420" s="105" t="str">
        <f>IF(G1420="","",_xlfn.IFNA((VLOOKUP(G1420,help!L:M,2,0))*H1420,_xlfn.IFNA((VLOOKUP(G1420,help!P:Q,2,0))*H1420,"غير مسجلة في المشتريات")))</f>
        <v/>
      </c>
    </row>
    <row r="1421" spans="2:13" hidden="1" x14ac:dyDescent="0.25">
      <c r="B1421" s="13">
        <f>COUNTIFS($G$3:G1421,'تقرير استهلاك خامات'!$D$4)</f>
        <v>2</v>
      </c>
      <c r="C1421" s="13">
        <f>COUNTIFS($F$3:F1421,'تقرير منتج تام'!$E$4)</f>
        <v>10</v>
      </c>
      <c r="D1421" s="37"/>
      <c r="E1421" s="38"/>
      <c r="F1421" s="37"/>
      <c r="G1421" s="39"/>
      <c r="H1421" s="40"/>
      <c r="I1421" s="107" t="str">
        <f>IF(G1421="","",_xlfn.IFNA(VLOOKUP(G1421,'سجل المشتريات'!F:N,8,0),"غير مسجلة في المشتريات"))</f>
        <v/>
      </c>
      <c r="J1421" s="26" t="str">
        <f>_xlfn.IFNA(VLOOKUP(F1421,الاوردرات!$B$1:$C$600,2,0),"")</f>
        <v/>
      </c>
      <c r="K1421" s="52"/>
      <c r="M1421" s="105" t="str">
        <f>IF(G1421="","",_xlfn.IFNA((VLOOKUP(G1421,help!L:M,2,0))*H1421,_xlfn.IFNA((VLOOKUP(G1421,help!P:Q,2,0))*H1421,"غير مسجلة في المشتريات")))</f>
        <v/>
      </c>
    </row>
    <row r="1422" spans="2:13" hidden="1" x14ac:dyDescent="0.25">
      <c r="B1422" s="13">
        <f>COUNTIFS($G$3:G1422,'تقرير استهلاك خامات'!$D$4)</f>
        <v>2</v>
      </c>
      <c r="C1422" s="13">
        <f>COUNTIFS($F$3:F1422,'تقرير منتج تام'!$E$4)</f>
        <v>10</v>
      </c>
      <c r="D1422" s="37"/>
      <c r="E1422" s="38"/>
      <c r="F1422" s="37"/>
      <c r="G1422" s="39"/>
      <c r="H1422" s="40"/>
      <c r="I1422" s="107" t="str">
        <f>IF(G1422="","",_xlfn.IFNA(VLOOKUP(G1422,'سجل المشتريات'!F:N,8,0),"غير مسجلة في المشتريات"))</f>
        <v/>
      </c>
      <c r="J1422" s="26" t="str">
        <f>_xlfn.IFNA(VLOOKUP(F1422,الاوردرات!$B$1:$C$600,2,0),"")</f>
        <v/>
      </c>
      <c r="K1422" s="52"/>
      <c r="M1422" s="105" t="str">
        <f>IF(G1422="","",_xlfn.IFNA((VLOOKUP(G1422,help!L:M,2,0))*H1422,_xlfn.IFNA((VLOOKUP(G1422,help!P:Q,2,0))*H1422,"غير مسجلة في المشتريات")))</f>
        <v/>
      </c>
    </row>
    <row r="1423" spans="2:13" hidden="1" x14ac:dyDescent="0.25">
      <c r="B1423" s="13">
        <f>COUNTIFS($G$3:G1423,'تقرير استهلاك خامات'!$D$4)</f>
        <v>2</v>
      </c>
      <c r="C1423" s="13">
        <f>COUNTIFS($F$3:F1423,'تقرير منتج تام'!$E$4)</f>
        <v>10</v>
      </c>
      <c r="D1423" s="37"/>
      <c r="E1423" s="38"/>
      <c r="F1423" s="37"/>
      <c r="G1423" s="39"/>
      <c r="H1423" s="40"/>
      <c r="I1423" s="107" t="str">
        <f>IF(G1423="","",_xlfn.IFNA(VLOOKUP(G1423,'سجل المشتريات'!F:N,8,0),"غير مسجلة في المشتريات"))</f>
        <v/>
      </c>
      <c r="J1423" s="26" t="str">
        <f>_xlfn.IFNA(VLOOKUP(F1423,الاوردرات!$B$1:$C$600,2,0),"")</f>
        <v/>
      </c>
      <c r="K1423" s="52"/>
      <c r="M1423" s="105" t="str">
        <f>IF(G1423="","",_xlfn.IFNA((VLOOKUP(G1423,help!L:M,2,0))*H1423,_xlfn.IFNA((VLOOKUP(G1423,help!P:Q,2,0))*H1423,"غير مسجلة في المشتريات")))</f>
        <v/>
      </c>
    </row>
    <row r="1424" spans="2:13" hidden="1" x14ac:dyDescent="0.25">
      <c r="B1424" s="13">
        <f>COUNTIFS($G$3:G1424,'تقرير استهلاك خامات'!$D$4)</f>
        <v>2</v>
      </c>
      <c r="C1424" s="13">
        <f>COUNTIFS($F$3:F1424,'تقرير منتج تام'!$E$4)</f>
        <v>10</v>
      </c>
      <c r="D1424" s="37"/>
      <c r="E1424" s="38"/>
      <c r="F1424" s="37"/>
      <c r="G1424" s="39"/>
      <c r="H1424" s="40"/>
      <c r="I1424" s="107" t="str">
        <f>IF(G1424="","",_xlfn.IFNA(VLOOKUP(G1424,'سجل المشتريات'!F:N,8,0),"غير مسجلة في المشتريات"))</f>
        <v/>
      </c>
      <c r="J1424" s="26" t="str">
        <f>_xlfn.IFNA(VLOOKUP(F1424,الاوردرات!$B$1:$C$600,2,0),"")</f>
        <v/>
      </c>
      <c r="K1424" s="52"/>
      <c r="M1424" s="105" t="str">
        <f>IF(G1424="","",_xlfn.IFNA((VLOOKUP(G1424,help!L:M,2,0))*H1424,_xlfn.IFNA((VLOOKUP(G1424,help!P:Q,2,0))*H1424,"غير مسجلة في المشتريات")))</f>
        <v/>
      </c>
    </row>
    <row r="1425" spans="2:13" hidden="1" x14ac:dyDescent="0.25">
      <c r="B1425" s="13">
        <f>COUNTIFS($G$3:G1425,'تقرير استهلاك خامات'!$D$4)</f>
        <v>2</v>
      </c>
      <c r="C1425" s="13">
        <f>COUNTIFS($F$3:F1425,'تقرير منتج تام'!$E$4)</f>
        <v>10</v>
      </c>
      <c r="D1425" s="37"/>
      <c r="E1425" s="38"/>
      <c r="F1425" s="37"/>
      <c r="G1425" s="39"/>
      <c r="H1425" s="40"/>
      <c r="I1425" s="107" t="str">
        <f>IF(G1425="","",_xlfn.IFNA(VLOOKUP(G1425,'سجل المشتريات'!F:N,8,0),"غير مسجلة في المشتريات"))</f>
        <v/>
      </c>
      <c r="J1425" s="26" t="str">
        <f>_xlfn.IFNA(VLOOKUP(F1425,الاوردرات!$B$1:$C$600,2,0),"")</f>
        <v/>
      </c>
      <c r="K1425" s="52"/>
      <c r="M1425" s="105" t="str">
        <f>IF(G1425="","",_xlfn.IFNA((VLOOKUP(G1425,help!L:M,2,0))*H1425,_xlfn.IFNA((VLOOKUP(G1425,help!P:Q,2,0))*H1425,"غير مسجلة في المشتريات")))</f>
        <v/>
      </c>
    </row>
    <row r="1426" spans="2:13" hidden="1" x14ac:dyDescent="0.25">
      <c r="B1426" s="13">
        <f>COUNTIFS($G$3:G1426,'تقرير استهلاك خامات'!$D$4)</f>
        <v>2</v>
      </c>
      <c r="C1426" s="13">
        <f>COUNTIFS($F$3:F1426,'تقرير منتج تام'!$E$4)</f>
        <v>10</v>
      </c>
      <c r="D1426" s="37"/>
      <c r="E1426" s="38"/>
      <c r="F1426" s="37"/>
      <c r="G1426" s="39"/>
      <c r="H1426" s="40"/>
      <c r="I1426" s="107" t="str">
        <f>IF(G1426="","",_xlfn.IFNA(VLOOKUP(G1426,'سجل المشتريات'!F:N,8,0),"غير مسجلة في المشتريات"))</f>
        <v/>
      </c>
      <c r="J1426" s="26" t="str">
        <f>_xlfn.IFNA(VLOOKUP(F1426,الاوردرات!$B$1:$C$600,2,0),"")</f>
        <v/>
      </c>
      <c r="K1426" s="52"/>
      <c r="M1426" s="105" t="str">
        <f>IF(G1426="","",_xlfn.IFNA((VLOOKUP(G1426,help!L:M,2,0))*H1426,_xlfn.IFNA((VLOOKUP(G1426,help!P:Q,2,0))*H1426,"غير مسجلة في المشتريات")))</f>
        <v/>
      </c>
    </row>
    <row r="1427" spans="2:13" hidden="1" x14ac:dyDescent="0.25">
      <c r="B1427" s="13">
        <f>COUNTIFS($G$3:G1427,'تقرير استهلاك خامات'!$D$4)</f>
        <v>2</v>
      </c>
      <c r="C1427" s="13">
        <f>COUNTIFS($F$3:F1427,'تقرير منتج تام'!$E$4)</f>
        <v>10</v>
      </c>
      <c r="D1427" s="37"/>
      <c r="E1427" s="38"/>
      <c r="F1427" s="37"/>
      <c r="G1427" s="39"/>
      <c r="H1427" s="40"/>
      <c r="I1427" s="107" t="str">
        <f>IF(G1427="","",_xlfn.IFNA(VLOOKUP(G1427,'سجل المشتريات'!F:N,8,0),"غير مسجلة في المشتريات"))</f>
        <v/>
      </c>
      <c r="J1427" s="26" t="str">
        <f>_xlfn.IFNA(VLOOKUP(F1427,الاوردرات!$B$1:$C$600,2,0),"")</f>
        <v/>
      </c>
      <c r="K1427" s="52"/>
      <c r="M1427" s="105" t="str">
        <f>IF(G1427="","",_xlfn.IFNA((VLOOKUP(G1427,help!L:M,2,0))*H1427,_xlfn.IFNA((VLOOKUP(G1427,help!P:Q,2,0))*H1427,"غير مسجلة في المشتريات")))</f>
        <v/>
      </c>
    </row>
    <row r="1428" spans="2:13" hidden="1" x14ac:dyDescent="0.25">
      <c r="B1428" s="13">
        <f>COUNTIFS($G$3:G1428,'تقرير استهلاك خامات'!$D$4)</f>
        <v>2</v>
      </c>
      <c r="C1428" s="13">
        <f>COUNTIFS($F$3:F1428,'تقرير منتج تام'!$E$4)</f>
        <v>10</v>
      </c>
      <c r="D1428" s="37"/>
      <c r="E1428" s="38"/>
      <c r="F1428" s="37"/>
      <c r="G1428" s="39"/>
      <c r="H1428" s="40"/>
      <c r="I1428" s="107" t="str">
        <f>IF(G1428="","",_xlfn.IFNA(VLOOKUP(G1428,'سجل المشتريات'!F:N,8,0),"غير مسجلة في المشتريات"))</f>
        <v/>
      </c>
      <c r="J1428" s="26" t="str">
        <f>_xlfn.IFNA(VLOOKUP(F1428,الاوردرات!$B$1:$C$600,2,0),"")</f>
        <v/>
      </c>
      <c r="K1428" s="52"/>
      <c r="M1428" s="105" t="str">
        <f>IF(G1428="","",_xlfn.IFNA((VLOOKUP(G1428,help!L:M,2,0))*H1428,_xlfn.IFNA((VLOOKUP(G1428,help!P:Q,2,0))*H1428,"غير مسجلة في المشتريات")))</f>
        <v/>
      </c>
    </row>
    <row r="1429" spans="2:13" hidden="1" x14ac:dyDescent="0.25">
      <c r="B1429" s="13">
        <f>COUNTIFS($G$3:G1429,'تقرير استهلاك خامات'!$D$4)</f>
        <v>2</v>
      </c>
      <c r="C1429" s="13">
        <f>COUNTIFS($F$3:F1429,'تقرير منتج تام'!$E$4)</f>
        <v>10</v>
      </c>
      <c r="D1429" s="37"/>
      <c r="E1429" s="38"/>
      <c r="F1429" s="37"/>
      <c r="G1429" s="39"/>
      <c r="H1429" s="40"/>
      <c r="I1429" s="107" t="str">
        <f>IF(G1429="","",_xlfn.IFNA(VLOOKUP(G1429,'سجل المشتريات'!F:N,8,0),"غير مسجلة في المشتريات"))</f>
        <v/>
      </c>
      <c r="J1429" s="26" t="str">
        <f>_xlfn.IFNA(VLOOKUP(F1429,الاوردرات!$B$1:$C$600,2,0),"")</f>
        <v/>
      </c>
      <c r="K1429" s="52"/>
      <c r="M1429" s="105" t="str">
        <f>IF(G1429="","",_xlfn.IFNA((VLOOKUP(G1429,help!L:M,2,0))*H1429,_xlfn.IFNA((VLOOKUP(G1429,help!P:Q,2,0))*H1429,"غير مسجلة في المشتريات")))</f>
        <v/>
      </c>
    </row>
    <row r="1430" spans="2:13" hidden="1" x14ac:dyDescent="0.25">
      <c r="B1430" s="13">
        <f>COUNTIFS($G$3:G1430,'تقرير استهلاك خامات'!$D$4)</f>
        <v>2</v>
      </c>
      <c r="C1430" s="13">
        <f>COUNTIFS($F$3:F1430,'تقرير منتج تام'!$E$4)</f>
        <v>10</v>
      </c>
      <c r="D1430" s="37"/>
      <c r="E1430" s="38"/>
      <c r="F1430" s="37"/>
      <c r="G1430" s="39"/>
      <c r="H1430" s="40"/>
      <c r="I1430" s="107" t="str">
        <f>IF(G1430="","",_xlfn.IFNA(VLOOKUP(G1430,'سجل المشتريات'!F:N,8,0),"غير مسجلة في المشتريات"))</f>
        <v/>
      </c>
      <c r="J1430" s="26" t="str">
        <f>_xlfn.IFNA(VLOOKUP(F1430,الاوردرات!$B$1:$C$600,2,0),"")</f>
        <v/>
      </c>
      <c r="K1430" s="52"/>
      <c r="M1430" s="105" t="str">
        <f>IF(G1430="","",_xlfn.IFNA((VLOOKUP(G1430,help!L:M,2,0))*H1430,_xlfn.IFNA((VLOOKUP(G1430,help!P:Q,2,0))*H1430,"غير مسجلة في المشتريات")))</f>
        <v/>
      </c>
    </row>
    <row r="1431" spans="2:13" hidden="1" x14ac:dyDescent="0.25">
      <c r="B1431" s="13">
        <f>COUNTIFS($G$3:G1431,'تقرير استهلاك خامات'!$D$4)</f>
        <v>2</v>
      </c>
      <c r="C1431" s="13">
        <f>COUNTIFS($F$3:F1431,'تقرير منتج تام'!$E$4)</f>
        <v>10</v>
      </c>
      <c r="D1431" s="37"/>
      <c r="E1431" s="38"/>
      <c r="F1431" s="37"/>
      <c r="G1431" s="39"/>
      <c r="H1431" s="40"/>
      <c r="I1431" s="107" t="str">
        <f>IF(G1431="","",_xlfn.IFNA(VLOOKUP(G1431,'سجل المشتريات'!F:N,8,0),"غير مسجلة في المشتريات"))</f>
        <v/>
      </c>
      <c r="J1431" s="26" t="str">
        <f>_xlfn.IFNA(VLOOKUP(F1431,الاوردرات!$B$1:$C$600,2,0),"")</f>
        <v/>
      </c>
      <c r="K1431" s="52"/>
      <c r="M1431" s="105" t="str">
        <f>IF(G1431="","",_xlfn.IFNA((VLOOKUP(G1431,help!L:M,2,0))*H1431,_xlfn.IFNA((VLOOKUP(G1431,help!P:Q,2,0))*H1431,"غير مسجلة في المشتريات")))</f>
        <v/>
      </c>
    </row>
    <row r="1432" spans="2:13" hidden="1" x14ac:dyDescent="0.25">
      <c r="B1432" s="13">
        <f>COUNTIFS($G$3:G1432,'تقرير استهلاك خامات'!$D$4)</f>
        <v>2</v>
      </c>
      <c r="C1432" s="13">
        <f>COUNTIFS($F$3:F1432,'تقرير منتج تام'!$E$4)</f>
        <v>10</v>
      </c>
      <c r="D1432" s="37"/>
      <c r="E1432" s="38"/>
      <c r="F1432" s="37"/>
      <c r="G1432" s="39"/>
      <c r="H1432" s="40"/>
      <c r="I1432" s="107" t="str">
        <f>IF(G1432="","",_xlfn.IFNA(VLOOKUP(G1432,'سجل المشتريات'!F:N,8,0),"غير مسجلة في المشتريات"))</f>
        <v/>
      </c>
      <c r="J1432" s="26" t="str">
        <f>_xlfn.IFNA(VLOOKUP(F1432,الاوردرات!$B$1:$C$600,2,0),"")</f>
        <v/>
      </c>
      <c r="K1432" s="52"/>
      <c r="M1432" s="105" t="str">
        <f>IF(G1432="","",_xlfn.IFNA((VLOOKUP(G1432,help!L:M,2,0))*H1432,_xlfn.IFNA((VLOOKUP(G1432,help!P:Q,2,0))*H1432,"غير مسجلة في المشتريات")))</f>
        <v/>
      </c>
    </row>
    <row r="1433" spans="2:13" hidden="1" x14ac:dyDescent="0.25">
      <c r="B1433" s="13">
        <f>COUNTIFS($G$3:G1433,'تقرير استهلاك خامات'!$D$4)</f>
        <v>2</v>
      </c>
      <c r="C1433" s="13">
        <f>COUNTIFS($F$3:F1433,'تقرير منتج تام'!$E$4)</f>
        <v>10</v>
      </c>
      <c r="D1433" s="37"/>
      <c r="E1433" s="38"/>
      <c r="F1433" s="37"/>
      <c r="G1433" s="39"/>
      <c r="H1433" s="40"/>
      <c r="I1433" s="107" t="str">
        <f>IF(G1433="","",_xlfn.IFNA(VLOOKUP(G1433,'سجل المشتريات'!F:N,8,0),"غير مسجلة في المشتريات"))</f>
        <v/>
      </c>
      <c r="J1433" s="26" t="str">
        <f>_xlfn.IFNA(VLOOKUP(F1433,الاوردرات!$B$1:$C$600,2,0),"")</f>
        <v/>
      </c>
      <c r="K1433" s="52"/>
      <c r="M1433" s="105" t="str">
        <f>IF(G1433="","",_xlfn.IFNA((VLOOKUP(G1433,help!L:M,2,0))*H1433,_xlfn.IFNA((VLOOKUP(G1433,help!P:Q,2,0))*H1433,"غير مسجلة في المشتريات")))</f>
        <v/>
      </c>
    </row>
    <row r="1434" spans="2:13" hidden="1" x14ac:dyDescent="0.25">
      <c r="B1434" s="13">
        <f>COUNTIFS($G$3:G1434,'تقرير استهلاك خامات'!$D$4)</f>
        <v>2</v>
      </c>
      <c r="C1434" s="13">
        <f>COUNTIFS($F$3:F1434,'تقرير منتج تام'!$E$4)</f>
        <v>10</v>
      </c>
      <c r="D1434" s="37"/>
      <c r="E1434" s="38"/>
      <c r="F1434" s="37"/>
      <c r="G1434" s="39"/>
      <c r="H1434" s="40"/>
      <c r="I1434" s="107" t="str">
        <f>IF(G1434="","",_xlfn.IFNA(VLOOKUP(G1434,'سجل المشتريات'!F:N,8,0),"غير مسجلة في المشتريات"))</f>
        <v/>
      </c>
      <c r="J1434" s="26" t="str">
        <f>_xlfn.IFNA(VLOOKUP(F1434,الاوردرات!$B$1:$C$600,2,0),"")</f>
        <v/>
      </c>
      <c r="K1434" s="52"/>
      <c r="M1434" s="105" t="str">
        <f>IF(G1434="","",_xlfn.IFNA((VLOOKUP(G1434,help!L:M,2,0))*H1434,_xlfn.IFNA((VLOOKUP(G1434,help!P:Q,2,0))*H1434,"غير مسجلة في المشتريات")))</f>
        <v/>
      </c>
    </row>
    <row r="1435" spans="2:13" hidden="1" x14ac:dyDescent="0.25">
      <c r="B1435" s="13">
        <f>COUNTIFS($G$3:G1435,'تقرير استهلاك خامات'!$D$4)</f>
        <v>2</v>
      </c>
      <c r="C1435" s="13">
        <f>COUNTIFS($F$3:F1435,'تقرير منتج تام'!$E$4)</f>
        <v>10</v>
      </c>
      <c r="D1435" s="37"/>
      <c r="E1435" s="38"/>
      <c r="F1435" s="37"/>
      <c r="G1435" s="39"/>
      <c r="H1435" s="40"/>
      <c r="I1435" s="107" t="str">
        <f>IF(G1435="","",_xlfn.IFNA(VLOOKUP(G1435,'سجل المشتريات'!F:N,8,0),"غير مسجلة في المشتريات"))</f>
        <v/>
      </c>
      <c r="J1435" s="26" t="str">
        <f>_xlfn.IFNA(VLOOKUP(F1435,الاوردرات!$B$1:$C$600,2,0),"")</f>
        <v/>
      </c>
      <c r="K1435" s="52"/>
      <c r="M1435" s="105" t="str">
        <f>IF(G1435="","",_xlfn.IFNA((VLOOKUP(G1435,help!L:M,2,0))*H1435,_xlfn.IFNA((VLOOKUP(G1435,help!P:Q,2,0))*H1435,"غير مسجلة في المشتريات")))</f>
        <v/>
      </c>
    </row>
    <row r="1436" spans="2:13" hidden="1" x14ac:dyDescent="0.25">
      <c r="B1436" s="13">
        <f>COUNTIFS($G$3:G1436,'تقرير استهلاك خامات'!$D$4)</f>
        <v>2</v>
      </c>
      <c r="C1436" s="13">
        <f>COUNTIFS($F$3:F1436,'تقرير منتج تام'!$E$4)</f>
        <v>10</v>
      </c>
      <c r="D1436" s="37"/>
      <c r="E1436" s="38"/>
      <c r="F1436" s="37"/>
      <c r="G1436" s="39"/>
      <c r="H1436" s="40"/>
      <c r="I1436" s="107" t="str">
        <f>IF(G1436="","",_xlfn.IFNA(VLOOKUP(G1436,'سجل المشتريات'!F:N,8,0),"غير مسجلة في المشتريات"))</f>
        <v/>
      </c>
      <c r="J1436" s="26" t="str">
        <f>_xlfn.IFNA(VLOOKUP(F1436,الاوردرات!$B$1:$C$600,2,0),"")</f>
        <v/>
      </c>
      <c r="K1436" s="52"/>
      <c r="M1436" s="105" t="str">
        <f>IF(G1436="","",_xlfn.IFNA((VLOOKUP(G1436,help!L:M,2,0))*H1436,_xlfn.IFNA((VLOOKUP(G1436,help!P:Q,2,0))*H1436,"غير مسجلة في المشتريات")))</f>
        <v/>
      </c>
    </row>
    <row r="1437" spans="2:13" hidden="1" x14ac:dyDescent="0.25">
      <c r="B1437" s="13">
        <f>COUNTIFS($G$3:G1437,'تقرير استهلاك خامات'!$D$4)</f>
        <v>2</v>
      </c>
      <c r="C1437" s="13">
        <f>COUNTIFS($F$3:F1437,'تقرير منتج تام'!$E$4)</f>
        <v>10</v>
      </c>
      <c r="D1437" s="37"/>
      <c r="E1437" s="38"/>
      <c r="F1437" s="37"/>
      <c r="G1437" s="39"/>
      <c r="H1437" s="40"/>
      <c r="I1437" s="107" t="str">
        <f>IF(G1437="","",_xlfn.IFNA(VLOOKUP(G1437,'سجل المشتريات'!F:N,8,0),"غير مسجلة في المشتريات"))</f>
        <v/>
      </c>
      <c r="J1437" s="26" t="str">
        <f>_xlfn.IFNA(VLOOKUP(F1437,الاوردرات!$B$1:$C$600,2,0),"")</f>
        <v/>
      </c>
      <c r="K1437" s="52"/>
      <c r="M1437" s="105" t="str">
        <f>IF(G1437="","",_xlfn.IFNA((VLOOKUP(G1437,help!L:M,2,0))*H1437,_xlfn.IFNA((VLOOKUP(G1437,help!P:Q,2,0))*H1437,"غير مسجلة في المشتريات")))</f>
        <v/>
      </c>
    </row>
    <row r="1438" spans="2:13" hidden="1" x14ac:dyDescent="0.25">
      <c r="B1438" s="13">
        <f>COUNTIFS($G$3:G1438,'تقرير استهلاك خامات'!$D$4)</f>
        <v>2</v>
      </c>
      <c r="C1438" s="13">
        <f>COUNTIFS($F$3:F1438,'تقرير منتج تام'!$E$4)</f>
        <v>10</v>
      </c>
      <c r="D1438" s="37"/>
      <c r="E1438" s="38"/>
      <c r="F1438" s="37"/>
      <c r="G1438" s="39"/>
      <c r="H1438" s="40"/>
      <c r="I1438" s="107" t="str">
        <f>IF(G1438="","",_xlfn.IFNA(VLOOKUP(G1438,'سجل المشتريات'!F:N,8,0),"غير مسجلة في المشتريات"))</f>
        <v/>
      </c>
      <c r="J1438" s="26" t="str">
        <f>_xlfn.IFNA(VLOOKUP(F1438,الاوردرات!$B$1:$C$600,2,0),"")</f>
        <v/>
      </c>
      <c r="K1438" s="52"/>
      <c r="M1438" s="105" t="str">
        <f>IF(G1438="","",_xlfn.IFNA((VLOOKUP(G1438,help!L:M,2,0))*H1438,_xlfn.IFNA((VLOOKUP(G1438,help!P:Q,2,0))*H1438,"غير مسجلة في المشتريات")))</f>
        <v/>
      </c>
    </row>
    <row r="1439" spans="2:13" hidden="1" x14ac:dyDescent="0.25">
      <c r="B1439" s="13">
        <f>COUNTIFS($G$3:G1439,'تقرير استهلاك خامات'!$D$4)</f>
        <v>2</v>
      </c>
      <c r="C1439" s="13">
        <f>COUNTIFS($F$3:F1439,'تقرير منتج تام'!$E$4)</f>
        <v>10</v>
      </c>
      <c r="D1439" s="37"/>
      <c r="E1439" s="38"/>
      <c r="F1439" s="37"/>
      <c r="G1439" s="39"/>
      <c r="H1439" s="40"/>
      <c r="I1439" s="107" t="str">
        <f>IF(G1439="","",_xlfn.IFNA(VLOOKUP(G1439,'سجل المشتريات'!F:N,8,0),"غير مسجلة في المشتريات"))</f>
        <v/>
      </c>
      <c r="J1439" s="26" t="str">
        <f>_xlfn.IFNA(VLOOKUP(F1439,الاوردرات!$B$1:$C$600,2,0),"")</f>
        <v/>
      </c>
      <c r="K1439" s="52"/>
      <c r="M1439" s="105" t="str">
        <f>IF(G1439="","",_xlfn.IFNA((VLOOKUP(G1439,help!L:M,2,0))*H1439,_xlfn.IFNA((VLOOKUP(G1439,help!P:Q,2,0))*H1439,"غير مسجلة في المشتريات")))</f>
        <v/>
      </c>
    </row>
    <row r="1440" spans="2:13" hidden="1" x14ac:dyDescent="0.25">
      <c r="B1440" s="13">
        <f>COUNTIFS($G$3:G1440,'تقرير استهلاك خامات'!$D$4)</f>
        <v>2</v>
      </c>
      <c r="C1440" s="13">
        <f>COUNTIFS($F$3:F1440,'تقرير منتج تام'!$E$4)</f>
        <v>10</v>
      </c>
      <c r="D1440" s="37"/>
      <c r="E1440" s="38"/>
      <c r="F1440" s="37"/>
      <c r="G1440" s="39"/>
      <c r="H1440" s="40"/>
      <c r="I1440" s="107" t="str">
        <f>IF(G1440="","",_xlfn.IFNA(VLOOKUP(G1440,'سجل المشتريات'!F:N,8,0),"غير مسجلة في المشتريات"))</f>
        <v/>
      </c>
      <c r="J1440" s="26" t="str">
        <f>_xlfn.IFNA(VLOOKUP(F1440,الاوردرات!$B$1:$C$600,2,0),"")</f>
        <v/>
      </c>
      <c r="K1440" s="52"/>
      <c r="M1440" s="105" t="str">
        <f>IF(G1440="","",_xlfn.IFNA((VLOOKUP(G1440,help!L:M,2,0))*H1440,_xlfn.IFNA((VLOOKUP(G1440,help!P:Q,2,0))*H1440,"غير مسجلة في المشتريات")))</f>
        <v/>
      </c>
    </row>
    <row r="1441" spans="2:13" hidden="1" x14ac:dyDescent="0.25">
      <c r="B1441" s="13">
        <f>COUNTIFS($G$3:G1441,'تقرير استهلاك خامات'!$D$4)</f>
        <v>2</v>
      </c>
      <c r="C1441" s="13">
        <f>COUNTIFS($F$3:F1441,'تقرير منتج تام'!$E$4)</f>
        <v>10</v>
      </c>
      <c r="D1441" s="37"/>
      <c r="E1441" s="38"/>
      <c r="F1441" s="37"/>
      <c r="G1441" s="39"/>
      <c r="H1441" s="40"/>
      <c r="I1441" s="107" t="str">
        <f>IF(G1441="","",_xlfn.IFNA(VLOOKUP(G1441,'سجل المشتريات'!F:N,8,0),"غير مسجلة في المشتريات"))</f>
        <v/>
      </c>
      <c r="J1441" s="26" t="str">
        <f>_xlfn.IFNA(VLOOKUP(F1441,الاوردرات!$B$1:$C$600,2,0),"")</f>
        <v/>
      </c>
      <c r="K1441" s="52"/>
      <c r="M1441" s="105" t="str">
        <f>IF(G1441="","",_xlfn.IFNA((VLOOKUP(G1441,help!L:M,2,0))*H1441,_xlfn.IFNA((VLOOKUP(G1441,help!P:Q,2,0))*H1441,"غير مسجلة في المشتريات")))</f>
        <v/>
      </c>
    </row>
    <row r="1442" spans="2:13" hidden="1" x14ac:dyDescent="0.25">
      <c r="B1442" s="13">
        <f>COUNTIFS($G$3:G1442,'تقرير استهلاك خامات'!$D$4)</f>
        <v>2</v>
      </c>
      <c r="C1442" s="13">
        <f>COUNTIFS($F$3:F1442,'تقرير منتج تام'!$E$4)</f>
        <v>10</v>
      </c>
      <c r="D1442" s="37"/>
      <c r="E1442" s="38"/>
      <c r="F1442" s="37"/>
      <c r="G1442" s="39"/>
      <c r="H1442" s="40"/>
      <c r="I1442" s="107" t="str">
        <f>IF(G1442="","",_xlfn.IFNA(VLOOKUP(G1442,'سجل المشتريات'!F:N,8,0),"غير مسجلة في المشتريات"))</f>
        <v/>
      </c>
      <c r="J1442" s="26" t="str">
        <f>_xlfn.IFNA(VLOOKUP(F1442,الاوردرات!$B$1:$C$600,2,0),"")</f>
        <v/>
      </c>
      <c r="K1442" s="52"/>
      <c r="M1442" s="105" t="str">
        <f>IF(G1442="","",_xlfn.IFNA((VLOOKUP(G1442,help!L:M,2,0))*H1442,_xlfn.IFNA((VLOOKUP(G1442,help!P:Q,2,0))*H1442,"غير مسجلة في المشتريات")))</f>
        <v/>
      </c>
    </row>
    <row r="1443" spans="2:13" hidden="1" x14ac:dyDescent="0.25">
      <c r="B1443" s="13">
        <f>COUNTIFS($G$3:G1443,'تقرير استهلاك خامات'!$D$4)</f>
        <v>2</v>
      </c>
      <c r="C1443" s="13">
        <f>COUNTIFS($F$3:F1443,'تقرير منتج تام'!$E$4)</f>
        <v>10</v>
      </c>
      <c r="D1443" s="37"/>
      <c r="E1443" s="38"/>
      <c r="F1443" s="37"/>
      <c r="G1443" s="39"/>
      <c r="H1443" s="40"/>
      <c r="I1443" s="107" t="str">
        <f>IF(G1443="","",_xlfn.IFNA(VLOOKUP(G1443,'سجل المشتريات'!F:N,8,0),"غير مسجلة في المشتريات"))</f>
        <v/>
      </c>
      <c r="J1443" s="26" t="str">
        <f>_xlfn.IFNA(VLOOKUP(F1443,الاوردرات!$B$1:$C$600,2,0),"")</f>
        <v/>
      </c>
      <c r="K1443" s="52"/>
      <c r="M1443" s="105" t="str">
        <f>IF(G1443="","",_xlfn.IFNA((VLOOKUP(G1443,help!L:M,2,0))*H1443,_xlfn.IFNA((VLOOKUP(G1443,help!P:Q,2,0))*H1443,"غير مسجلة في المشتريات")))</f>
        <v/>
      </c>
    </row>
    <row r="1444" spans="2:13" hidden="1" x14ac:dyDescent="0.25">
      <c r="B1444" s="13">
        <f>COUNTIFS($G$3:G1444,'تقرير استهلاك خامات'!$D$4)</f>
        <v>2</v>
      </c>
      <c r="C1444" s="13">
        <f>COUNTIFS($F$3:F1444,'تقرير منتج تام'!$E$4)</f>
        <v>10</v>
      </c>
      <c r="D1444" s="37"/>
      <c r="E1444" s="38"/>
      <c r="F1444" s="37"/>
      <c r="G1444" s="39"/>
      <c r="H1444" s="40"/>
      <c r="I1444" s="107" t="str">
        <f>IF(G1444="","",_xlfn.IFNA(VLOOKUP(G1444,'سجل المشتريات'!F:N,8,0),"غير مسجلة في المشتريات"))</f>
        <v/>
      </c>
      <c r="J1444" s="26" t="str">
        <f>_xlfn.IFNA(VLOOKUP(F1444,الاوردرات!$B$1:$C$600,2,0),"")</f>
        <v/>
      </c>
      <c r="K1444" s="52"/>
      <c r="M1444" s="105" t="str">
        <f>IF(G1444="","",_xlfn.IFNA((VLOOKUP(G1444,help!L:M,2,0))*H1444,_xlfn.IFNA((VLOOKUP(G1444,help!P:Q,2,0))*H1444,"غير مسجلة في المشتريات")))</f>
        <v/>
      </c>
    </row>
    <row r="1445" spans="2:13" hidden="1" x14ac:dyDescent="0.25">
      <c r="B1445" s="13">
        <f>COUNTIFS($G$3:G1445,'تقرير استهلاك خامات'!$D$4)</f>
        <v>2</v>
      </c>
      <c r="C1445" s="13">
        <f>COUNTIFS($F$3:F1445,'تقرير منتج تام'!$E$4)</f>
        <v>10</v>
      </c>
      <c r="D1445" s="37"/>
      <c r="E1445" s="38"/>
      <c r="F1445" s="37"/>
      <c r="G1445" s="39"/>
      <c r="H1445" s="40"/>
      <c r="I1445" s="107" t="str">
        <f>IF(G1445="","",_xlfn.IFNA(VLOOKUP(G1445,'سجل المشتريات'!F:N,8,0),"غير مسجلة في المشتريات"))</f>
        <v/>
      </c>
      <c r="J1445" s="26" t="str">
        <f>_xlfn.IFNA(VLOOKUP(F1445,الاوردرات!$B$1:$C$600,2,0),"")</f>
        <v/>
      </c>
      <c r="K1445" s="52"/>
      <c r="M1445" s="105" t="str">
        <f>IF(G1445="","",_xlfn.IFNA((VLOOKUP(G1445,help!L:M,2,0))*H1445,_xlfn.IFNA((VLOOKUP(G1445,help!P:Q,2,0))*H1445,"غير مسجلة في المشتريات")))</f>
        <v/>
      </c>
    </row>
    <row r="1446" spans="2:13" hidden="1" x14ac:dyDescent="0.25">
      <c r="B1446" s="13">
        <f>COUNTIFS($G$3:G1446,'تقرير استهلاك خامات'!$D$4)</f>
        <v>2</v>
      </c>
      <c r="C1446" s="13">
        <f>COUNTIFS($F$3:F1446,'تقرير منتج تام'!$E$4)</f>
        <v>10</v>
      </c>
      <c r="D1446" s="37"/>
      <c r="E1446" s="38"/>
      <c r="F1446" s="37"/>
      <c r="G1446" s="39"/>
      <c r="H1446" s="40"/>
      <c r="I1446" s="107" t="str">
        <f>IF(G1446="","",_xlfn.IFNA(VLOOKUP(G1446,'سجل المشتريات'!F:N,8,0),"غير مسجلة في المشتريات"))</f>
        <v/>
      </c>
      <c r="J1446" s="26" t="str">
        <f>_xlfn.IFNA(VLOOKUP(F1446,الاوردرات!$B$1:$C$600,2,0),"")</f>
        <v/>
      </c>
      <c r="K1446" s="52"/>
      <c r="M1446" s="105" t="str">
        <f>IF(G1446="","",_xlfn.IFNA((VLOOKUP(G1446,help!L:M,2,0))*H1446,_xlfn.IFNA((VLOOKUP(G1446,help!P:Q,2,0))*H1446,"غير مسجلة في المشتريات")))</f>
        <v/>
      </c>
    </row>
    <row r="1447" spans="2:13" hidden="1" x14ac:dyDescent="0.25">
      <c r="B1447" s="13">
        <f>COUNTIFS($G$3:G1447,'تقرير استهلاك خامات'!$D$4)</f>
        <v>2</v>
      </c>
      <c r="C1447" s="13">
        <f>COUNTIFS($F$3:F1447,'تقرير منتج تام'!$E$4)</f>
        <v>10</v>
      </c>
      <c r="D1447" s="37"/>
      <c r="E1447" s="38"/>
      <c r="F1447" s="37"/>
      <c r="G1447" s="39"/>
      <c r="H1447" s="40"/>
      <c r="I1447" s="107" t="str">
        <f>IF(G1447="","",_xlfn.IFNA(VLOOKUP(G1447,'سجل المشتريات'!F:N,8,0),"غير مسجلة في المشتريات"))</f>
        <v/>
      </c>
      <c r="J1447" s="26" t="str">
        <f>_xlfn.IFNA(VLOOKUP(F1447,الاوردرات!$B$1:$C$600,2,0),"")</f>
        <v/>
      </c>
      <c r="K1447" s="52"/>
      <c r="M1447" s="105" t="str">
        <f>IF(G1447="","",_xlfn.IFNA((VLOOKUP(G1447,help!L:M,2,0))*H1447,_xlfn.IFNA((VLOOKUP(G1447,help!P:Q,2,0))*H1447,"غير مسجلة في المشتريات")))</f>
        <v/>
      </c>
    </row>
    <row r="1448" spans="2:13" hidden="1" x14ac:dyDescent="0.25">
      <c r="B1448" s="13">
        <f>COUNTIFS($G$3:G1448,'تقرير استهلاك خامات'!$D$4)</f>
        <v>2</v>
      </c>
      <c r="C1448" s="13">
        <f>COUNTIFS($F$3:F1448,'تقرير منتج تام'!$E$4)</f>
        <v>10</v>
      </c>
      <c r="D1448" s="37"/>
      <c r="E1448" s="38"/>
      <c r="F1448" s="37"/>
      <c r="G1448" s="39"/>
      <c r="H1448" s="40"/>
      <c r="I1448" s="107" t="str">
        <f>IF(G1448="","",_xlfn.IFNA(VLOOKUP(G1448,'سجل المشتريات'!F:N,8,0),"غير مسجلة في المشتريات"))</f>
        <v/>
      </c>
      <c r="J1448" s="26" t="str">
        <f>_xlfn.IFNA(VLOOKUP(F1448,الاوردرات!$B$1:$C$600,2,0),"")</f>
        <v/>
      </c>
      <c r="K1448" s="52"/>
      <c r="M1448" s="105" t="str">
        <f>IF(G1448="","",_xlfn.IFNA((VLOOKUP(G1448,help!L:M,2,0))*H1448,_xlfn.IFNA((VLOOKUP(G1448,help!P:Q,2,0))*H1448,"غير مسجلة في المشتريات")))</f>
        <v/>
      </c>
    </row>
    <row r="1449" spans="2:13" hidden="1" x14ac:dyDescent="0.25">
      <c r="B1449" s="13">
        <f>COUNTIFS($G$3:G1449,'تقرير استهلاك خامات'!$D$4)</f>
        <v>2</v>
      </c>
      <c r="C1449" s="13">
        <f>COUNTIFS($F$3:F1449,'تقرير منتج تام'!$E$4)</f>
        <v>10</v>
      </c>
      <c r="D1449" s="37"/>
      <c r="E1449" s="38"/>
      <c r="F1449" s="37"/>
      <c r="G1449" s="39"/>
      <c r="H1449" s="40"/>
      <c r="I1449" s="107" t="str">
        <f>IF(G1449="","",_xlfn.IFNA(VLOOKUP(G1449,'سجل المشتريات'!F:N,8,0),"غير مسجلة في المشتريات"))</f>
        <v/>
      </c>
      <c r="J1449" s="26" t="str">
        <f>_xlfn.IFNA(VLOOKUP(F1449,الاوردرات!$B$1:$C$600,2,0),"")</f>
        <v/>
      </c>
      <c r="K1449" s="52"/>
      <c r="M1449" s="105" t="str">
        <f>IF(G1449="","",_xlfn.IFNA((VLOOKUP(G1449,help!L:M,2,0))*H1449,_xlfn.IFNA((VLOOKUP(G1449,help!P:Q,2,0))*H1449,"غير مسجلة في المشتريات")))</f>
        <v/>
      </c>
    </row>
    <row r="1450" spans="2:13" hidden="1" x14ac:dyDescent="0.25">
      <c r="B1450" s="13">
        <f>COUNTIFS($G$3:G1450,'تقرير استهلاك خامات'!$D$4)</f>
        <v>2</v>
      </c>
      <c r="C1450" s="13">
        <f>COUNTIFS($F$3:F1450,'تقرير منتج تام'!$E$4)</f>
        <v>10</v>
      </c>
      <c r="D1450" s="37"/>
      <c r="E1450" s="38"/>
      <c r="F1450" s="37"/>
      <c r="G1450" s="39"/>
      <c r="H1450" s="40"/>
      <c r="I1450" s="107" t="str">
        <f>IF(G1450="","",_xlfn.IFNA(VLOOKUP(G1450,'سجل المشتريات'!F:N,8,0),"غير مسجلة في المشتريات"))</f>
        <v/>
      </c>
      <c r="J1450" s="26" t="str">
        <f>_xlfn.IFNA(VLOOKUP(F1450,الاوردرات!$B$1:$C$600,2,0),"")</f>
        <v/>
      </c>
      <c r="K1450" s="52"/>
      <c r="M1450" s="105" t="str">
        <f>IF(G1450="","",_xlfn.IFNA((VLOOKUP(G1450,help!L:M,2,0))*H1450,_xlfn.IFNA((VLOOKUP(G1450,help!P:Q,2,0))*H1450,"غير مسجلة في المشتريات")))</f>
        <v/>
      </c>
    </row>
    <row r="1451" spans="2:13" hidden="1" x14ac:dyDescent="0.25">
      <c r="B1451" s="13">
        <f>COUNTIFS($G$3:G1451,'تقرير استهلاك خامات'!$D$4)</f>
        <v>2</v>
      </c>
      <c r="C1451" s="13">
        <f>COUNTIFS($F$3:F1451,'تقرير منتج تام'!$E$4)</f>
        <v>10</v>
      </c>
      <c r="D1451" s="37"/>
      <c r="E1451" s="38"/>
      <c r="F1451" s="37"/>
      <c r="G1451" s="39"/>
      <c r="H1451" s="40"/>
      <c r="I1451" s="107" t="str">
        <f>IF(G1451="","",_xlfn.IFNA(VLOOKUP(G1451,'سجل المشتريات'!F:N,8,0),"غير مسجلة في المشتريات"))</f>
        <v/>
      </c>
      <c r="J1451" s="26" t="str">
        <f>_xlfn.IFNA(VLOOKUP(F1451,الاوردرات!$B$1:$C$600,2,0),"")</f>
        <v/>
      </c>
      <c r="K1451" s="52"/>
      <c r="M1451" s="105" t="str">
        <f>IF(G1451="","",_xlfn.IFNA((VLOOKUP(G1451,help!L:M,2,0))*H1451,_xlfn.IFNA((VLOOKUP(G1451,help!P:Q,2,0))*H1451,"غير مسجلة في المشتريات")))</f>
        <v/>
      </c>
    </row>
    <row r="1452" spans="2:13" hidden="1" x14ac:dyDescent="0.25">
      <c r="B1452" s="13">
        <f>COUNTIFS($G$3:G1452,'تقرير استهلاك خامات'!$D$4)</f>
        <v>2</v>
      </c>
      <c r="C1452" s="13">
        <f>COUNTIFS($F$3:F1452,'تقرير منتج تام'!$E$4)</f>
        <v>10</v>
      </c>
      <c r="D1452" s="37"/>
      <c r="E1452" s="38"/>
      <c r="F1452" s="37"/>
      <c r="G1452" s="39"/>
      <c r="H1452" s="40"/>
      <c r="I1452" s="107" t="str">
        <f>IF(G1452="","",_xlfn.IFNA(VLOOKUP(G1452,'سجل المشتريات'!F:N,8,0),"غير مسجلة في المشتريات"))</f>
        <v/>
      </c>
      <c r="J1452" s="26" t="str">
        <f>_xlfn.IFNA(VLOOKUP(F1452,الاوردرات!$B$1:$C$600,2,0),"")</f>
        <v/>
      </c>
      <c r="K1452" s="52"/>
      <c r="M1452" s="105" t="str">
        <f>IF(G1452="","",_xlfn.IFNA((VLOOKUP(G1452,help!L:M,2,0))*H1452,_xlfn.IFNA((VLOOKUP(G1452,help!P:Q,2,0))*H1452,"غير مسجلة في المشتريات")))</f>
        <v/>
      </c>
    </row>
    <row r="1453" spans="2:13" hidden="1" x14ac:dyDescent="0.25">
      <c r="B1453" s="13">
        <f>COUNTIFS($G$3:G1453,'تقرير استهلاك خامات'!$D$4)</f>
        <v>2</v>
      </c>
      <c r="C1453" s="13">
        <f>COUNTIFS($F$3:F1453,'تقرير منتج تام'!$E$4)</f>
        <v>10</v>
      </c>
      <c r="D1453" s="37"/>
      <c r="E1453" s="38"/>
      <c r="F1453" s="37"/>
      <c r="G1453" s="39"/>
      <c r="H1453" s="40"/>
      <c r="I1453" s="107" t="str">
        <f>IF(G1453="","",_xlfn.IFNA(VLOOKUP(G1453,'سجل المشتريات'!F:N,8,0),"غير مسجلة في المشتريات"))</f>
        <v/>
      </c>
      <c r="J1453" s="26" t="str">
        <f>_xlfn.IFNA(VLOOKUP(F1453,الاوردرات!$B$1:$C$600,2,0),"")</f>
        <v/>
      </c>
      <c r="K1453" s="52"/>
      <c r="M1453" s="105" t="str">
        <f>IF(G1453="","",_xlfn.IFNA((VLOOKUP(G1453,help!L:M,2,0))*H1453,_xlfn.IFNA((VLOOKUP(G1453,help!P:Q,2,0))*H1453,"غير مسجلة في المشتريات")))</f>
        <v/>
      </c>
    </row>
    <row r="1454" spans="2:13" hidden="1" x14ac:dyDescent="0.25">
      <c r="B1454" s="13">
        <f>COUNTIFS($G$3:G1454,'تقرير استهلاك خامات'!$D$4)</f>
        <v>2</v>
      </c>
      <c r="C1454" s="13">
        <f>COUNTIFS($F$3:F1454,'تقرير منتج تام'!$E$4)</f>
        <v>10</v>
      </c>
      <c r="D1454" s="37"/>
      <c r="E1454" s="38"/>
      <c r="F1454" s="37"/>
      <c r="G1454" s="39"/>
      <c r="H1454" s="40"/>
      <c r="I1454" s="107" t="str">
        <f>IF(G1454="","",_xlfn.IFNA(VLOOKUP(G1454,'سجل المشتريات'!F:N,8,0),"غير مسجلة في المشتريات"))</f>
        <v/>
      </c>
      <c r="J1454" s="26" t="str">
        <f>_xlfn.IFNA(VLOOKUP(F1454,الاوردرات!$B$1:$C$600,2,0),"")</f>
        <v/>
      </c>
      <c r="K1454" s="52"/>
      <c r="M1454" s="105" t="str">
        <f>IF(G1454="","",_xlfn.IFNA((VLOOKUP(G1454,help!L:M,2,0))*H1454,_xlfn.IFNA((VLOOKUP(G1454,help!P:Q,2,0))*H1454,"غير مسجلة في المشتريات")))</f>
        <v/>
      </c>
    </row>
    <row r="1455" spans="2:13" hidden="1" x14ac:dyDescent="0.25">
      <c r="B1455" s="13">
        <f>COUNTIFS($G$3:G1455,'تقرير استهلاك خامات'!$D$4)</f>
        <v>2</v>
      </c>
      <c r="C1455" s="13">
        <f>COUNTIFS($F$3:F1455,'تقرير منتج تام'!$E$4)</f>
        <v>10</v>
      </c>
      <c r="D1455" s="37"/>
      <c r="E1455" s="38"/>
      <c r="F1455" s="37"/>
      <c r="G1455" s="39"/>
      <c r="H1455" s="40"/>
      <c r="I1455" s="107" t="str">
        <f>IF(G1455="","",_xlfn.IFNA(VLOOKUP(G1455,'سجل المشتريات'!F:N,8,0),"غير مسجلة في المشتريات"))</f>
        <v/>
      </c>
      <c r="J1455" s="26" t="str">
        <f>_xlfn.IFNA(VLOOKUP(F1455,الاوردرات!$B$1:$C$600,2,0),"")</f>
        <v/>
      </c>
      <c r="K1455" s="52"/>
      <c r="M1455" s="105" t="str">
        <f>IF(G1455="","",_xlfn.IFNA((VLOOKUP(G1455,help!L:M,2,0))*H1455,_xlfn.IFNA((VLOOKUP(G1455,help!P:Q,2,0))*H1455,"غير مسجلة في المشتريات")))</f>
        <v/>
      </c>
    </row>
    <row r="1456" spans="2:13" hidden="1" x14ac:dyDescent="0.25">
      <c r="B1456" s="13">
        <f>COUNTIFS($G$3:G1456,'تقرير استهلاك خامات'!$D$4)</f>
        <v>2</v>
      </c>
      <c r="C1456" s="13">
        <f>COUNTIFS($F$3:F1456,'تقرير منتج تام'!$E$4)</f>
        <v>10</v>
      </c>
      <c r="D1456" s="37"/>
      <c r="E1456" s="38"/>
      <c r="F1456" s="37"/>
      <c r="G1456" s="39"/>
      <c r="H1456" s="40"/>
      <c r="I1456" s="107" t="str">
        <f>IF(G1456="","",_xlfn.IFNA(VLOOKUP(G1456,'سجل المشتريات'!F:N,8,0),"غير مسجلة في المشتريات"))</f>
        <v/>
      </c>
      <c r="J1456" s="26" t="str">
        <f>_xlfn.IFNA(VLOOKUP(F1456,الاوردرات!$B$1:$C$600,2,0),"")</f>
        <v/>
      </c>
      <c r="K1456" s="52"/>
      <c r="M1456" s="105" t="str">
        <f>IF(G1456="","",_xlfn.IFNA((VLOOKUP(G1456,help!L:M,2,0))*H1456,_xlfn.IFNA((VLOOKUP(G1456,help!P:Q,2,0))*H1456,"غير مسجلة في المشتريات")))</f>
        <v/>
      </c>
    </row>
    <row r="1457" spans="2:13" hidden="1" x14ac:dyDescent="0.25">
      <c r="B1457" s="13">
        <f>COUNTIFS($G$3:G1457,'تقرير استهلاك خامات'!$D$4)</f>
        <v>2</v>
      </c>
      <c r="C1457" s="13">
        <f>COUNTIFS($F$3:F1457,'تقرير منتج تام'!$E$4)</f>
        <v>10</v>
      </c>
      <c r="D1457" s="37"/>
      <c r="E1457" s="38"/>
      <c r="F1457" s="37"/>
      <c r="G1457" s="39"/>
      <c r="H1457" s="40"/>
      <c r="I1457" s="107" t="str">
        <f>IF(G1457="","",_xlfn.IFNA(VLOOKUP(G1457,'سجل المشتريات'!F:N,8,0),"غير مسجلة في المشتريات"))</f>
        <v/>
      </c>
      <c r="J1457" s="26" t="str">
        <f>_xlfn.IFNA(VLOOKUP(F1457,الاوردرات!$B$1:$C$600,2,0),"")</f>
        <v/>
      </c>
      <c r="K1457" s="52"/>
      <c r="M1457" s="105" t="str">
        <f>IF(G1457="","",_xlfn.IFNA((VLOOKUP(G1457,help!L:M,2,0))*H1457,_xlfn.IFNA((VLOOKUP(G1457,help!P:Q,2,0))*H1457,"غير مسجلة في المشتريات")))</f>
        <v/>
      </c>
    </row>
    <row r="1458" spans="2:13" hidden="1" x14ac:dyDescent="0.25">
      <c r="B1458" s="13">
        <f>COUNTIFS($G$3:G1458,'تقرير استهلاك خامات'!$D$4)</f>
        <v>2</v>
      </c>
      <c r="C1458" s="13">
        <f>COUNTIFS($F$3:F1458,'تقرير منتج تام'!$E$4)</f>
        <v>10</v>
      </c>
      <c r="D1458" s="37"/>
      <c r="E1458" s="38"/>
      <c r="F1458" s="37"/>
      <c r="G1458" s="39"/>
      <c r="H1458" s="40"/>
      <c r="I1458" s="107" t="str">
        <f>IF(G1458="","",_xlfn.IFNA(VLOOKUP(G1458,'سجل المشتريات'!F:N,8,0),"غير مسجلة في المشتريات"))</f>
        <v/>
      </c>
      <c r="J1458" s="26" t="str">
        <f>_xlfn.IFNA(VLOOKUP(F1458,الاوردرات!$B$1:$C$600,2,0),"")</f>
        <v/>
      </c>
      <c r="K1458" s="52"/>
      <c r="M1458" s="105" t="str">
        <f>IF(G1458="","",_xlfn.IFNA((VLOOKUP(G1458,help!L:M,2,0))*H1458,_xlfn.IFNA((VLOOKUP(G1458,help!P:Q,2,0))*H1458,"غير مسجلة في المشتريات")))</f>
        <v/>
      </c>
    </row>
    <row r="1459" spans="2:13" hidden="1" x14ac:dyDescent="0.25">
      <c r="B1459" s="13">
        <f>COUNTIFS($G$3:G1459,'تقرير استهلاك خامات'!$D$4)</f>
        <v>2</v>
      </c>
      <c r="C1459" s="13">
        <f>COUNTIFS($F$3:F1459,'تقرير منتج تام'!$E$4)</f>
        <v>10</v>
      </c>
      <c r="D1459" s="37"/>
      <c r="E1459" s="38"/>
      <c r="F1459" s="37"/>
      <c r="G1459" s="39"/>
      <c r="H1459" s="40"/>
      <c r="I1459" s="107" t="str">
        <f>IF(G1459="","",_xlfn.IFNA(VLOOKUP(G1459,'سجل المشتريات'!F:N,8,0),"غير مسجلة في المشتريات"))</f>
        <v/>
      </c>
      <c r="J1459" s="26" t="str">
        <f>_xlfn.IFNA(VLOOKUP(F1459,الاوردرات!$B$1:$C$600,2,0),"")</f>
        <v/>
      </c>
      <c r="K1459" s="52"/>
      <c r="M1459" s="105" t="str">
        <f>IF(G1459="","",_xlfn.IFNA((VLOOKUP(G1459,help!L:M,2,0))*H1459,_xlfn.IFNA((VLOOKUP(G1459,help!P:Q,2,0))*H1459,"غير مسجلة في المشتريات")))</f>
        <v/>
      </c>
    </row>
    <row r="1460" spans="2:13" hidden="1" x14ac:dyDescent="0.25">
      <c r="B1460" s="13">
        <f>COUNTIFS($G$3:G1460,'تقرير استهلاك خامات'!$D$4)</f>
        <v>2</v>
      </c>
      <c r="C1460" s="13">
        <f>COUNTIFS($F$3:F1460,'تقرير منتج تام'!$E$4)</f>
        <v>10</v>
      </c>
      <c r="D1460" s="37"/>
      <c r="E1460" s="38"/>
      <c r="F1460" s="37"/>
      <c r="G1460" s="39"/>
      <c r="H1460" s="40"/>
      <c r="I1460" s="107" t="str">
        <f>IF(G1460="","",_xlfn.IFNA(VLOOKUP(G1460,'سجل المشتريات'!F:N,8,0),"غير مسجلة في المشتريات"))</f>
        <v/>
      </c>
      <c r="J1460" s="26" t="str">
        <f>_xlfn.IFNA(VLOOKUP(F1460,الاوردرات!$B$1:$C$600,2,0),"")</f>
        <v/>
      </c>
      <c r="K1460" s="52"/>
      <c r="M1460" s="105" t="str">
        <f>IF(G1460="","",_xlfn.IFNA((VLOOKUP(G1460,help!L:M,2,0))*H1460,_xlfn.IFNA((VLOOKUP(G1460,help!P:Q,2,0))*H1460,"غير مسجلة في المشتريات")))</f>
        <v/>
      </c>
    </row>
    <row r="1461" spans="2:13" hidden="1" x14ac:dyDescent="0.25">
      <c r="B1461" s="13">
        <f>COUNTIFS($G$3:G1461,'تقرير استهلاك خامات'!$D$4)</f>
        <v>2</v>
      </c>
      <c r="C1461" s="13">
        <f>COUNTIFS($F$3:F1461,'تقرير منتج تام'!$E$4)</f>
        <v>10</v>
      </c>
      <c r="D1461" s="37"/>
      <c r="E1461" s="38"/>
      <c r="F1461" s="37"/>
      <c r="G1461" s="39"/>
      <c r="H1461" s="40"/>
      <c r="I1461" s="107" t="str">
        <f>IF(G1461="","",_xlfn.IFNA(VLOOKUP(G1461,'سجل المشتريات'!F:N,8,0),"غير مسجلة في المشتريات"))</f>
        <v/>
      </c>
      <c r="J1461" s="26" t="str">
        <f>_xlfn.IFNA(VLOOKUP(F1461,الاوردرات!$B$1:$C$600,2,0),"")</f>
        <v/>
      </c>
      <c r="K1461" s="52"/>
      <c r="M1461" s="105" t="str">
        <f>IF(G1461="","",_xlfn.IFNA((VLOOKUP(G1461,help!L:M,2,0))*H1461,_xlfn.IFNA((VLOOKUP(G1461,help!P:Q,2,0))*H1461,"غير مسجلة في المشتريات")))</f>
        <v/>
      </c>
    </row>
    <row r="1462" spans="2:13" hidden="1" x14ac:dyDescent="0.25">
      <c r="B1462" s="13">
        <f>COUNTIFS($G$3:G1462,'تقرير استهلاك خامات'!$D$4)</f>
        <v>2</v>
      </c>
      <c r="C1462" s="13">
        <f>COUNTIFS($F$3:F1462,'تقرير منتج تام'!$E$4)</f>
        <v>10</v>
      </c>
      <c r="D1462" s="37"/>
      <c r="E1462" s="38"/>
      <c r="F1462" s="37"/>
      <c r="G1462" s="39"/>
      <c r="H1462" s="40"/>
      <c r="I1462" s="107" t="str">
        <f>IF(G1462="","",_xlfn.IFNA(VLOOKUP(G1462,'سجل المشتريات'!F:N,8,0),"غير مسجلة في المشتريات"))</f>
        <v/>
      </c>
      <c r="J1462" s="26" t="str">
        <f>_xlfn.IFNA(VLOOKUP(F1462,الاوردرات!$B$1:$C$600,2,0),"")</f>
        <v/>
      </c>
      <c r="K1462" s="52"/>
      <c r="M1462" s="105" t="str">
        <f>IF(G1462="","",_xlfn.IFNA((VLOOKUP(G1462,help!L:M,2,0))*H1462,_xlfn.IFNA((VLOOKUP(G1462,help!P:Q,2,0))*H1462,"غير مسجلة في المشتريات")))</f>
        <v/>
      </c>
    </row>
    <row r="1463" spans="2:13" hidden="1" x14ac:dyDescent="0.25">
      <c r="B1463" s="13">
        <f>COUNTIFS($G$3:G1463,'تقرير استهلاك خامات'!$D$4)</f>
        <v>2</v>
      </c>
      <c r="C1463" s="13">
        <f>COUNTIFS($F$3:F1463,'تقرير منتج تام'!$E$4)</f>
        <v>10</v>
      </c>
      <c r="D1463" s="37"/>
      <c r="E1463" s="38"/>
      <c r="F1463" s="37"/>
      <c r="G1463" s="39"/>
      <c r="H1463" s="40"/>
      <c r="I1463" s="107" t="str">
        <f>IF(G1463="","",_xlfn.IFNA(VLOOKUP(G1463,'سجل المشتريات'!F:N,8,0),"غير مسجلة في المشتريات"))</f>
        <v/>
      </c>
      <c r="J1463" s="26" t="str">
        <f>_xlfn.IFNA(VLOOKUP(F1463,الاوردرات!$B$1:$C$600,2,0),"")</f>
        <v/>
      </c>
      <c r="K1463" s="52"/>
      <c r="M1463" s="105" t="str">
        <f>IF(G1463="","",_xlfn.IFNA((VLOOKUP(G1463,help!L:M,2,0))*H1463,_xlfn.IFNA((VLOOKUP(G1463,help!P:Q,2,0))*H1463,"غير مسجلة في المشتريات")))</f>
        <v/>
      </c>
    </row>
    <row r="1464" spans="2:13" hidden="1" x14ac:dyDescent="0.25">
      <c r="B1464" s="13">
        <f>COUNTIFS($G$3:G1464,'تقرير استهلاك خامات'!$D$4)</f>
        <v>2</v>
      </c>
      <c r="C1464" s="13">
        <f>COUNTIFS($F$3:F1464,'تقرير منتج تام'!$E$4)</f>
        <v>10</v>
      </c>
      <c r="D1464" s="37"/>
      <c r="E1464" s="38"/>
      <c r="F1464" s="42"/>
      <c r="G1464" s="39"/>
      <c r="H1464" s="40"/>
      <c r="I1464" s="107" t="str">
        <f>IF(G1464="","",_xlfn.IFNA(VLOOKUP(G1464,'سجل المشتريات'!F:N,8,0),"غير مسجلة في المشتريات"))</f>
        <v/>
      </c>
      <c r="J1464" s="26" t="str">
        <f>_xlfn.IFNA(VLOOKUP(F1464,الاوردرات!$B$1:$C$600,2,0),"")</f>
        <v/>
      </c>
      <c r="K1464" s="52"/>
      <c r="M1464" s="105" t="str">
        <f>IF(G1464="","",_xlfn.IFNA((VLOOKUP(G1464,help!L:M,2,0))*H1464,_xlfn.IFNA((VLOOKUP(G1464,help!P:Q,2,0))*H1464,"غير مسجلة في المشتريات")))</f>
        <v/>
      </c>
    </row>
    <row r="1465" spans="2:13" hidden="1" x14ac:dyDescent="0.25">
      <c r="B1465" s="13">
        <f>COUNTIFS($G$3:G1465,'تقرير استهلاك خامات'!$D$4)</f>
        <v>2</v>
      </c>
      <c r="C1465" s="13">
        <f>COUNTIFS($F$3:F1465,'تقرير منتج تام'!$E$4)</f>
        <v>10</v>
      </c>
      <c r="D1465" s="37"/>
      <c r="E1465" s="38"/>
      <c r="F1465" s="42"/>
      <c r="G1465" s="39"/>
      <c r="H1465" s="40"/>
      <c r="I1465" s="107" t="str">
        <f>IF(G1465="","",_xlfn.IFNA(VLOOKUP(G1465,'سجل المشتريات'!F:N,8,0),"غير مسجلة في المشتريات"))</f>
        <v/>
      </c>
      <c r="J1465" s="26" t="str">
        <f>_xlfn.IFNA(VLOOKUP(F1465,الاوردرات!$B$1:$C$600,2,0),"")</f>
        <v/>
      </c>
      <c r="K1465" s="52"/>
      <c r="M1465" s="105" t="str">
        <f>IF(G1465="","",_xlfn.IFNA((VLOOKUP(G1465,help!L:M,2,0))*H1465,_xlfn.IFNA((VLOOKUP(G1465,help!P:Q,2,0))*H1465,"غير مسجلة في المشتريات")))</f>
        <v/>
      </c>
    </row>
    <row r="1466" spans="2:13" hidden="1" x14ac:dyDescent="0.25">
      <c r="B1466" s="13">
        <f>COUNTIFS($G$3:G1466,'تقرير استهلاك خامات'!$D$4)</f>
        <v>2</v>
      </c>
      <c r="C1466" s="13">
        <f>COUNTIFS($F$3:F1466,'تقرير منتج تام'!$E$4)</f>
        <v>10</v>
      </c>
      <c r="D1466" s="37"/>
      <c r="E1466" s="38"/>
      <c r="F1466" s="42"/>
      <c r="G1466" s="39"/>
      <c r="H1466" s="40"/>
      <c r="I1466" s="107" t="str">
        <f>IF(G1466="","",_xlfn.IFNA(VLOOKUP(G1466,'سجل المشتريات'!F:N,8,0),"غير مسجلة في المشتريات"))</f>
        <v/>
      </c>
      <c r="J1466" s="26" t="str">
        <f>_xlfn.IFNA(VLOOKUP(F1466,الاوردرات!$B$1:$C$600,2,0),"")</f>
        <v/>
      </c>
      <c r="K1466" s="52"/>
      <c r="M1466" s="105" t="str">
        <f>IF(G1466="","",_xlfn.IFNA((VLOOKUP(G1466,help!L:M,2,0))*H1466,_xlfn.IFNA((VLOOKUP(G1466,help!P:Q,2,0))*H1466,"غير مسجلة في المشتريات")))</f>
        <v/>
      </c>
    </row>
    <row r="1467" spans="2:13" hidden="1" x14ac:dyDescent="0.25">
      <c r="B1467" s="13">
        <f>COUNTIFS($G$3:G1467,'تقرير استهلاك خامات'!$D$4)</f>
        <v>2</v>
      </c>
      <c r="C1467" s="13">
        <f>COUNTIFS($F$3:F1467,'تقرير منتج تام'!$E$4)</f>
        <v>10</v>
      </c>
      <c r="D1467" s="37"/>
      <c r="E1467" s="38"/>
      <c r="F1467" s="42"/>
      <c r="G1467" s="39"/>
      <c r="H1467" s="40"/>
      <c r="I1467" s="107" t="str">
        <f>IF(G1467="","",_xlfn.IFNA(VLOOKUP(G1467,'سجل المشتريات'!F:N,8,0),"غير مسجلة في المشتريات"))</f>
        <v/>
      </c>
      <c r="J1467" s="26" t="str">
        <f>_xlfn.IFNA(VLOOKUP(F1467,الاوردرات!$B$1:$C$600,2,0),"")</f>
        <v/>
      </c>
      <c r="K1467" s="52"/>
      <c r="M1467" s="105" t="str">
        <f>IF(G1467="","",_xlfn.IFNA((VLOOKUP(G1467,help!L:M,2,0))*H1467,_xlfn.IFNA((VLOOKUP(G1467,help!P:Q,2,0))*H1467,"غير مسجلة في المشتريات")))</f>
        <v/>
      </c>
    </row>
    <row r="1468" spans="2:13" hidden="1" x14ac:dyDescent="0.25">
      <c r="B1468" s="13">
        <f>COUNTIFS($G$3:G1468,'تقرير استهلاك خامات'!$D$4)</f>
        <v>2</v>
      </c>
      <c r="C1468" s="13">
        <f>COUNTIFS($F$3:F1468,'تقرير منتج تام'!$E$4)</f>
        <v>10</v>
      </c>
      <c r="D1468" s="37"/>
      <c r="E1468" s="38"/>
      <c r="F1468" s="42"/>
      <c r="G1468" s="39"/>
      <c r="H1468" s="40"/>
      <c r="I1468" s="107" t="str">
        <f>IF(G1468="","",_xlfn.IFNA(VLOOKUP(G1468,'سجل المشتريات'!F:N,8,0),"غير مسجلة في المشتريات"))</f>
        <v/>
      </c>
      <c r="J1468" s="26" t="str">
        <f>_xlfn.IFNA(VLOOKUP(F1468,الاوردرات!$B$1:$C$600,2,0),"")</f>
        <v/>
      </c>
      <c r="K1468" s="52"/>
      <c r="M1468" s="105" t="str">
        <f>IF(G1468="","",_xlfn.IFNA((VLOOKUP(G1468,help!L:M,2,0))*H1468,_xlfn.IFNA((VLOOKUP(G1468,help!P:Q,2,0))*H1468,"غير مسجلة في المشتريات")))</f>
        <v/>
      </c>
    </row>
    <row r="1469" spans="2:13" hidden="1" x14ac:dyDescent="0.25">
      <c r="B1469" s="13">
        <f>COUNTIFS($G$3:G1469,'تقرير استهلاك خامات'!$D$4)</f>
        <v>2</v>
      </c>
      <c r="C1469" s="13">
        <f>COUNTIFS($F$3:F1469,'تقرير منتج تام'!$E$4)</f>
        <v>10</v>
      </c>
      <c r="D1469" s="37"/>
      <c r="E1469" s="38"/>
      <c r="F1469" s="37"/>
      <c r="G1469" s="39"/>
      <c r="H1469" s="40"/>
      <c r="I1469" s="107" t="str">
        <f>IF(G1469="","",_xlfn.IFNA(VLOOKUP(G1469,'سجل المشتريات'!F:N,8,0),"غير مسجلة في المشتريات"))</f>
        <v/>
      </c>
      <c r="J1469" s="26" t="str">
        <f>_xlfn.IFNA(VLOOKUP(F1469,الاوردرات!$B$1:$C$600,2,0),"")</f>
        <v/>
      </c>
      <c r="K1469" s="52"/>
      <c r="M1469" s="105" t="str">
        <f>IF(G1469="","",_xlfn.IFNA((VLOOKUP(G1469,help!L:M,2,0))*H1469,_xlfn.IFNA((VLOOKUP(G1469,help!P:Q,2,0))*H1469,"غير مسجلة في المشتريات")))</f>
        <v/>
      </c>
    </row>
    <row r="1470" spans="2:13" hidden="1" x14ac:dyDescent="0.25">
      <c r="B1470" s="13">
        <f>COUNTIFS($G$3:G1470,'تقرير استهلاك خامات'!$D$4)</f>
        <v>2</v>
      </c>
      <c r="C1470" s="13">
        <f>COUNTIFS($F$3:F1470,'تقرير منتج تام'!$E$4)</f>
        <v>10</v>
      </c>
      <c r="D1470" s="37"/>
      <c r="E1470" s="38"/>
      <c r="F1470" s="37"/>
      <c r="G1470" s="39"/>
      <c r="H1470" s="40"/>
      <c r="I1470" s="107" t="str">
        <f>IF(G1470="","",_xlfn.IFNA(VLOOKUP(G1470,'سجل المشتريات'!F:N,8,0),"غير مسجلة في المشتريات"))</f>
        <v/>
      </c>
      <c r="J1470" s="26" t="str">
        <f>_xlfn.IFNA(VLOOKUP(F1470,الاوردرات!$B$1:$C$600,2,0),"")</f>
        <v/>
      </c>
      <c r="K1470" s="52"/>
      <c r="M1470" s="105" t="str">
        <f>IF(G1470="","",_xlfn.IFNA((VLOOKUP(G1470,help!L:M,2,0))*H1470,_xlfn.IFNA((VLOOKUP(G1470,help!P:Q,2,0))*H1470,"غير مسجلة في المشتريات")))</f>
        <v/>
      </c>
    </row>
    <row r="1471" spans="2:13" hidden="1" x14ac:dyDescent="0.25">
      <c r="B1471" s="13">
        <f>COUNTIFS($G$3:G1471,'تقرير استهلاك خامات'!$D$4)</f>
        <v>2</v>
      </c>
      <c r="C1471" s="13">
        <f>COUNTIFS($F$3:F1471,'تقرير منتج تام'!$E$4)</f>
        <v>10</v>
      </c>
      <c r="D1471" s="37"/>
      <c r="E1471" s="38"/>
      <c r="F1471" s="37"/>
      <c r="G1471" s="39"/>
      <c r="H1471" s="40"/>
      <c r="I1471" s="107" t="str">
        <f>IF(G1471="","",_xlfn.IFNA(VLOOKUP(G1471,'سجل المشتريات'!F:N,8,0),"غير مسجلة في المشتريات"))</f>
        <v/>
      </c>
      <c r="J1471" s="26" t="str">
        <f>_xlfn.IFNA(VLOOKUP(F1471,الاوردرات!$B$1:$C$600,2,0),"")</f>
        <v/>
      </c>
      <c r="K1471" s="52"/>
      <c r="M1471" s="105" t="str">
        <f>IF(G1471="","",_xlfn.IFNA((VLOOKUP(G1471,help!L:M,2,0))*H1471,_xlfn.IFNA((VLOOKUP(G1471,help!P:Q,2,0))*H1471,"غير مسجلة في المشتريات")))</f>
        <v/>
      </c>
    </row>
    <row r="1472" spans="2:13" hidden="1" x14ac:dyDescent="0.25">
      <c r="B1472" s="13">
        <f>COUNTIFS($G$3:G1472,'تقرير استهلاك خامات'!$D$4)</f>
        <v>2</v>
      </c>
      <c r="C1472" s="13">
        <f>COUNTIFS($F$3:F1472,'تقرير منتج تام'!$E$4)</f>
        <v>10</v>
      </c>
      <c r="D1472" s="37"/>
      <c r="E1472" s="38"/>
      <c r="F1472" s="37"/>
      <c r="G1472" s="39"/>
      <c r="H1472" s="40"/>
      <c r="I1472" s="107" t="str">
        <f>IF(G1472="","",_xlfn.IFNA(VLOOKUP(G1472,'سجل المشتريات'!F:N,8,0),"غير مسجلة في المشتريات"))</f>
        <v/>
      </c>
      <c r="J1472" s="26" t="str">
        <f>_xlfn.IFNA(VLOOKUP(F1472,الاوردرات!$B$1:$C$600,2,0),"")</f>
        <v/>
      </c>
      <c r="K1472" s="52"/>
      <c r="M1472" s="105" t="str">
        <f>IF(G1472="","",_xlfn.IFNA((VLOOKUP(G1472,help!L:M,2,0))*H1472,_xlfn.IFNA((VLOOKUP(G1472,help!P:Q,2,0))*H1472,"غير مسجلة في المشتريات")))</f>
        <v/>
      </c>
    </row>
    <row r="1473" spans="2:13" hidden="1" x14ac:dyDescent="0.25">
      <c r="B1473" s="13">
        <f>COUNTIFS($G$3:G1473,'تقرير استهلاك خامات'!$D$4)</f>
        <v>2</v>
      </c>
      <c r="C1473" s="13">
        <f>COUNTIFS($F$3:F1473,'تقرير منتج تام'!$E$4)</f>
        <v>10</v>
      </c>
      <c r="D1473" s="37"/>
      <c r="E1473" s="38"/>
      <c r="F1473" s="37"/>
      <c r="G1473" s="39"/>
      <c r="H1473" s="40"/>
      <c r="I1473" s="107" t="str">
        <f>IF(G1473="","",_xlfn.IFNA(VLOOKUP(G1473,'سجل المشتريات'!F:N,8,0),"غير مسجلة في المشتريات"))</f>
        <v/>
      </c>
      <c r="J1473" s="26" t="str">
        <f>_xlfn.IFNA(VLOOKUP(F1473,الاوردرات!$B$1:$C$600,2,0),"")</f>
        <v/>
      </c>
      <c r="K1473" s="52"/>
      <c r="M1473" s="105" t="str">
        <f>IF(G1473="","",_xlfn.IFNA((VLOOKUP(G1473,help!L:M,2,0))*H1473,_xlfn.IFNA((VLOOKUP(G1473,help!P:Q,2,0))*H1473,"غير مسجلة في المشتريات")))</f>
        <v/>
      </c>
    </row>
    <row r="1474" spans="2:13" hidden="1" x14ac:dyDescent="0.25">
      <c r="B1474" s="13">
        <f>COUNTIFS($G$3:G1474,'تقرير استهلاك خامات'!$D$4)</f>
        <v>2</v>
      </c>
      <c r="C1474" s="13">
        <f>COUNTIFS($F$3:F1474,'تقرير منتج تام'!$E$4)</f>
        <v>10</v>
      </c>
      <c r="D1474" s="37"/>
      <c r="E1474" s="38"/>
      <c r="F1474" s="37"/>
      <c r="G1474" s="39"/>
      <c r="H1474" s="40"/>
      <c r="I1474" s="107" t="str">
        <f>IF(G1474="","",_xlfn.IFNA(VLOOKUP(G1474,'سجل المشتريات'!F:N,8,0),"غير مسجلة في المشتريات"))</f>
        <v/>
      </c>
      <c r="J1474" s="26" t="str">
        <f>_xlfn.IFNA(VLOOKUP(F1474,الاوردرات!$B$1:$C$600,2,0),"")</f>
        <v/>
      </c>
      <c r="K1474" s="52"/>
      <c r="M1474" s="105" t="str">
        <f>IF(G1474="","",_xlfn.IFNA((VLOOKUP(G1474,help!L:M,2,0))*H1474,_xlfn.IFNA((VLOOKUP(G1474,help!P:Q,2,0))*H1474,"غير مسجلة في المشتريات")))</f>
        <v/>
      </c>
    </row>
    <row r="1475" spans="2:13" hidden="1" x14ac:dyDescent="0.25">
      <c r="B1475" s="13">
        <f>COUNTIFS($G$3:G1475,'تقرير استهلاك خامات'!$D$4)</f>
        <v>2</v>
      </c>
      <c r="C1475" s="13">
        <f>COUNTIFS($F$3:F1475,'تقرير منتج تام'!$E$4)</f>
        <v>10</v>
      </c>
      <c r="D1475" s="37"/>
      <c r="E1475" s="38"/>
      <c r="F1475" s="37"/>
      <c r="G1475" s="39"/>
      <c r="H1475" s="40"/>
      <c r="I1475" s="107" t="str">
        <f>IF(G1475="","",_xlfn.IFNA(VLOOKUP(G1475,'سجل المشتريات'!F:N,8,0),"غير مسجلة في المشتريات"))</f>
        <v/>
      </c>
      <c r="J1475" s="26" t="str">
        <f>_xlfn.IFNA(VLOOKUP(F1475,الاوردرات!$B$1:$C$600,2,0),"")</f>
        <v/>
      </c>
      <c r="K1475" s="52"/>
      <c r="M1475" s="105" t="str">
        <f>IF(G1475="","",_xlfn.IFNA((VLOOKUP(G1475,help!L:M,2,0))*H1475,_xlfn.IFNA((VLOOKUP(G1475,help!P:Q,2,0))*H1475,"غير مسجلة في المشتريات")))</f>
        <v/>
      </c>
    </row>
    <row r="1476" spans="2:13" hidden="1" x14ac:dyDescent="0.25">
      <c r="B1476" s="13">
        <f>COUNTIFS($G$3:G1476,'تقرير استهلاك خامات'!$D$4)</f>
        <v>2</v>
      </c>
      <c r="C1476" s="13">
        <f>COUNTIFS($F$3:F1476,'تقرير منتج تام'!$E$4)</f>
        <v>10</v>
      </c>
      <c r="D1476" s="37"/>
      <c r="E1476" s="38"/>
      <c r="F1476" s="37"/>
      <c r="G1476" s="39"/>
      <c r="H1476" s="40"/>
      <c r="I1476" s="107" t="str">
        <f>IF(G1476="","",_xlfn.IFNA(VLOOKUP(G1476,'سجل المشتريات'!F:N,8,0),"غير مسجلة في المشتريات"))</f>
        <v/>
      </c>
      <c r="J1476" s="26" t="str">
        <f>_xlfn.IFNA(VLOOKUP(F1476,الاوردرات!$B$1:$C$600,2,0),"")</f>
        <v/>
      </c>
      <c r="K1476" s="52"/>
      <c r="M1476" s="105" t="str">
        <f>IF(G1476="","",_xlfn.IFNA((VLOOKUP(G1476,help!L:M,2,0))*H1476,_xlfn.IFNA((VLOOKUP(G1476,help!P:Q,2,0))*H1476,"غير مسجلة في المشتريات")))</f>
        <v/>
      </c>
    </row>
    <row r="1477" spans="2:13" hidden="1" x14ac:dyDescent="0.25">
      <c r="B1477" s="13">
        <f>COUNTIFS($G$3:G1477,'تقرير استهلاك خامات'!$D$4)</f>
        <v>2</v>
      </c>
      <c r="C1477" s="13">
        <f>COUNTIFS($F$3:F1477,'تقرير منتج تام'!$E$4)</f>
        <v>10</v>
      </c>
      <c r="D1477" s="37"/>
      <c r="E1477" s="38"/>
      <c r="F1477" s="37"/>
      <c r="G1477" s="39"/>
      <c r="H1477" s="40"/>
      <c r="I1477" s="107" t="str">
        <f>IF(G1477="","",_xlfn.IFNA(VLOOKUP(G1477,'سجل المشتريات'!F:N,8,0),"غير مسجلة في المشتريات"))</f>
        <v/>
      </c>
      <c r="J1477" s="26" t="str">
        <f>_xlfn.IFNA(VLOOKUP(F1477,الاوردرات!$B$1:$C$600,2,0),"")</f>
        <v/>
      </c>
      <c r="K1477" s="52"/>
      <c r="M1477" s="105" t="str">
        <f>IF(G1477="","",_xlfn.IFNA((VLOOKUP(G1477,help!L:M,2,0))*H1477,_xlfn.IFNA((VLOOKUP(G1477,help!P:Q,2,0))*H1477,"غير مسجلة في المشتريات")))</f>
        <v/>
      </c>
    </row>
    <row r="1478" spans="2:13" hidden="1" x14ac:dyDescent="0.25">
      <c r="B1478" s="13">
        <f>COUNTIFS($G$3:G1478,'تقرير استهلاك خامات'!$D$4)</f>
        <v>2</v>
      </c>
      <c r="C1478" s="13">
        <f>COUNTIFS($F$3:F1478,'تقرير منتج تام'!$E$4)</f>
        <v>10</v>
      </c>
      <c r="D1478" s="37"/>
      <c r="E1478" s="38"/>
      <c r="F1478" s="37"/>
      <c r="G1478" s="39"/>
      <c r="H1478" s="40"/>
      <c r="I1478" s="107" t="str">
        <f>IF(G1478="","",_xlfn.IFNA(VLOOKUP(G1478,'سجل المشتريات'!F:N,8,0),"غير مسجلة في المشتريات"))</f>
        <v/>
      </c>
      <c r="J1478" s="26" t="str">
        <f>_xlfn.IFNA(VLOOKUP(F1478,الاوردرات!$B$1:$C$600,2,0),"")</f>
        <v/>
      </c>
      <c r="K1478" s="52"/>
      <c r="M1478" s="105" t="str">
        <f>IF(G1478="","",_xlfn.IFNA((VLOOKUP(G1478,help!L:M,2,0))*H1478,_xlfn.IFNA((VLOOKUP(G1478,help!P:Q,2,0))*H1478,"غير مسجلة في المشتريات")))</f>
        <v/>
      </c>
    </row>
    <row r="1479" spans="2:13" hidden="1" x14ac:dyDescent="0.25">
      <c r="B1479" s="13">
        <f>COUNTIFS($G$3:G1479,'تقرير استهلاك خامات'!$D$4)</f>
        <v>2</v>
      </c>
      <c r="C1479" s="13">
        <f>COUNTIFS($F$3:F1479,'تقرير منتج تام'!$E$4)</f>
        <v>10</v>
      </c>
      <c r="D1479" s="37"/>
      <c r="E1479" s="38"/>
      <c r="F1479" s="37"/>
      <c r="G1479" s="39"/>
      <c r="H1479" s="40"/>
      <c r="I1479" s="107" t="str">
        <f>IF(G1479="","",_xlfn.IFNA(VLOOKUP(G1479,'سجل المشتريات'!F:N,8,0),"غير مسجلة في المشتريات"))</f>
        <v/>
      </c>
      <c r="J1479" s="26" t="str">
        <f>_xlfn.IFNA(VLOOKUP(F1479,الاوردرات!$B$1:$C$600,2,0),"")</f>
        <v/>
      </c>
      <c r="K1479" s="52"/>
      <c r="M1479" s="105" t="str">
        <f>IF(G1479="","",_xlfn.IFNA((VLOOKUP(G1479,help!L:M,2,0))*H1479,_xlfn.IFNA((VLOOKUP(G1479,help!P:Q,2,0))*H1479,"غير مسجلة في المشتريات")))</f>
        <v/>
      </c>
    </row>
    <row r="1480" spans="2:13" hidden="1" x14ac:dyDescent="0.25">
      <c r="B1480" s="13">
        <f>COUNTIFS($G$3:G1480,'تقرير استهلاك خامات'!$D$4)</f>
        <v>2</v>
      </c>
      <c r="C1480" s="13">
        <f>COUNTIFS($F$3:F1480,'تقرير منتج تام'!$E$4)</f>
        <v>10</v>
      </c>
      <c r="D1480" s="37"/>
      <c r="E1480" s="38"/>
      <c r="F1480" s="37"/>
      <c r="G1480" s="39"/>
      <c r="H1480" s="40"/>
      <c r="I1480" s="107" t="str">
        <f>IF(G1480="","",_xlfn.IFNA(VLOOKUP(G1480,'سجل المشتريات'!F:N,8,0),"غير مسجلة في المشتريات"))</f>
        <v/>
      </c>
      <c r="J1480" s="26" t="str">
        <f>_xlfn.IFNA(VLOOKUP(F1480,الاوردرات!$B$1:$C$600,2,0),"")</f>
        <v/>
      </c>
      <c r="K1480" s="52"/>
      <c r="M1480" s="105" t="str">
        <f>IF(G1480="","",_xlfn.IFNA((VLOOKUP(G1480,help!L:M,2,0))*H1480,_xlfn.IFNA((VLOOKUP(G1480,help!P:Q,2,0))*H1480,"غير مسجلة في المشتريات")))</f>
        <v/>
      </c>
    </row>
    <row r="1481" spans="2:13" hidden="1" x14ac:dyDescent="0.25">
      <c r="B1481" s="13">
        <f>COUNTIFS($G$3:G1481,'تقرير استهلاك خامات'!$D$4)</f>
        <v>2</v>
      </c>
      <c r="C1481" s="13">
        <f>COUNTIFS($F$3:F1481,'تقرير منتج تام'!$E$4)</f>
        <v>10</v>
      </c>
      <c r="D1481" s="37"/>
      <c r="E1481" s="38"/>
      <c r="F1481" s="37"/>
      <c r="G1481" s="39"/>
      <c r="H1481" s="40"/>
      <c r="I1481" s="107" t="str">
        <f>IF(G1481="","",_xlfn.IFNA(VLOOKUP(G1481,'سجل المشتريات'!F:N,8,0),"غير مسجلة في المشتريات"))</f>
        <v/>
      </c>
      <c r="J1481" s="26" t="str">
        <f>_xlfn.IFNA(VLOOKUP(F1481,الاوردرات!$B$1:$C$600,2,0),"")</f>
        <v/>
      </c>
      <c r="K1481" s="52"/>
      <c r="M1481" s="105" t="str">
        <f>IF(G1481="","",_xlfn.IFNA((VLOOKUP(G1481,help!L:M,2,0))*H1481,_xlfn.IFNA((VLOOKUP(G1481,help!P:Q,2,0))*H1481,"غير مسجلة في المشتريات")))</f>
        <v/>
      </c>
    </row>
    <row r="1482" spans="2:13" hidden="1" x14ac:dyDescent="0.25">
      <c r="B1482" s="13">
        <f>COUNTIFS($G$3:G1482,'تقرير استهلاك خامات'!$D$4)</f>
        <v>2</v>
      </c>
      <c r="C1482" s="13">
        <f>COUNTIFS($F$3:F1482,'تقرير منتج تام'!$E$4)</f>
        <v>10</v>
      </c>
      <c r="D1482" s="37"/>
      <c r="E1482" s="38"/>
      <c r="F1482" s="37"/>
      <c r="G1482" s="39"/>
      <c r="H1482" s="40"/>
      <c r="I1482" s="107" t="str">
        <f>IF(G1482="","",_xlfn.IFNA(VLOOKUP(G1482,'سجل المشتريات'!F:N,8,0),"غير مسجلة في المشتريات"))</f>
        <v/>
      </c>
      <c r="J1482" s="26" t="str">
        <f>_xlfn.IFNA(VLOOKUP(F1482,الاوردرات!$B$1:$C$600,2,0),"")</f>
        <v/>
      </c>
      <c r="K1482" s="52"/>
      <c r="M1482" s="105" t="str">
        <f>IF(G1482="","",_xlfn.IFNA((VLOOKUP(G1482,help!L:M,2,0))*H1482,_xlfn.IFNA((VLOOKUP(G1482,help!P:Q,2,0))*H1482,"غير مسجلة في المشتريات")))</f>
        <v/>
      </c>
    </row>
    <row r="1483" spans="2:13" hidden="1" x14ac:dyDescent="0.25">
      <c r="B1483" s="13">
        <f>COUNTIFS($G$3:G1483,'تقرير استهلاك خامات'!$D$4)</f>
        <v>2</v>
      </c>
      <c r="C1483" s="13">
        <f>COUNTIFS($F$3:F1483,'تقرير منتج تام'!$E$4)</f>
        <v>10</v>
      </c>
      <c r="D1483" s="37"/>
      <c r="E1483" s="38"/>
      <c r="F1483" s="37"/>
      <c r="G1483" s="39"/>
      <c r="H1483" s="40"/>
      <c r="I1483" s="107" t="str">
        <f>IF(G1483="","",_xlfn.IFNA(VLOOKUP(G1483,'سجل المشتريات'!F:N,8,0),"غير مسجلة في المشتريات"))</f>
        <v/>
      </c>
      <c r="J1483" s="26" t="str">
        <f>_xlfn.IFNA(VLOOKUP(F1483,الاوردرات!$B$1:$C$600,2,0),"")</f>
        <v/>
      </c>
      <c r="K1483" s="52"/>
      <c r="M1483" s="105" t="str">
        <f>IF(G1483="","",_xlfn.IFNA((VLOOKUP(G1483,help!L:M,2,0))*H1483,_xlfn.IFNA((VLOOKUP(G1483,help!P:Q,2,0))*H1483,"غير مسجلة في المشتريات")))</f>
        <v/>
      </c>
    </row>
    <row r="1484" spans="2:13" hidden="1" x14ac:dyDescent="0.25">
      <c r="B1484" s="13">
        <f>COUNTIFS($G$3:G1484,'تقرير استهلاك خامات'!$D$4)</f>
        <v>2</v>
      </c>
      <c r="C1484" s="13">
        <f>COUNTIFS($F$3:F1484,'تقرير منتج تام'!$E$4)</f>
        <v>10</v>
      </c>
      <c r="D1484" s="37"/>
      <c r="E1484" s="38"/>
      <c r="F1484" s="37"/>
      <c r="G1484" s="39"/>
      <c r="H1484" s="40"/>
      <c r="I1484" s="107" t="str">
        <f>IF(G1484="","",_xlfn.IFNA(VLOOKUP(G1484,'سجل المشتريات'!F:N,8,0),"غير مسجلة في المشتريات"))</f>
        <v/>
      </c>
      <c r="J1484" s="26" t="str">
        <f>_xlfn.IFNA(VLOOKUP(F1484,الاوردرات!$B$1:$C$600,2,0),"")</f>
        <v/>
      </c>
      <c r="K1484" s="52"/>
      <c r="M1484" s="105" t="str">
        <f>IF(G1484="","",_xlfn.IFNA((VLOOKUP(G1484,help!L:M,2,0))*H1484,_xlfn.IFNA((VLOOKUP(G1484,help!P:Q,2,0))*H1484,"غير مسجلة في المشتريات")))</f>
        <v/>
      </c>
    </row>
    <row r="1485" spans="2:13" hidden="1" x14ac:dyDescent="0.25">
      <c r="B1485" s="13">
        <f>COUNTIFS($G$3:G1485,'تقرير استهلاك خامات'!$D$4)</f>
        <v>2</v>
      </c>
      <c r="C1485" s="13">
        <f>COUNTIFS($F$3:F1485,'تقرير منتج تام'!$E$4)</f>
        <v>10</v>
      </c>
      <c r="D1485" s="37"/>
      <c r="E1485" s="38"/>
      <c r="F1485" s="37"/>
      <c r="G1485" s="39"/>
      <c r="H1485" s="40"/>
      <c r="I1485" s="107" t="str">
        <f>IF(G1485="","",_xlfn.IFNA(VLOOKUP(G1485,'سجل المشتريات'!F:N,8,0),"غير مسجلة في المشتريات"))</f>
        <v/>
      </c>
      <c r="J1485" s="26" t="str">
        <f>_xlfn.IFNA(VLOOKUP(F1485,الاوردرات!$B$1:$C$600,2,0),"")</f>
        <v/>
      </c>
      <c r="K1485" s="52"/>
      <c r="M1485" s="105" t="str">
        <f>IF(G1485="","",_xlfn.IFNA((VLOOKUP(G1485,help!L:M,2,0))*H1485,_xlfn.IFNA((VLOOKUP(G1485,help!P:Q,2,0))*H1485,"غير مسجلة في المشتريات")))</f>
        <v/>
      </c>
    </row>
    <row r="1486" spans="2:13" hidden="1" x14ac:dyDescent="0.25">
      <c r="B1486" s="13">
        <f>COUNTIFS($G$3:G1486,'تقرير استهلاك خامات'!$D$4)</f>
        <v>2</v>
      </c>
      <c r="C1486" s="13">
        <f>COUNTIFS($F$3:F1486,'تقرير منتج تام'!$E$4)</f>
        <v>10</v>
      </c>
      <c r="D1486" s="37"/>
      <c r="E1486" s="38"/>
      <c r="F1486" s="37"/>
      <c r="G1486" s="39"/>
      <c r="H1486" s="40"/>
      <c r="I1486" s="107" t="str">
        <f>IF(G1486="","",_xlfn.IFNA(VLOOKUP(G1486,'سجل المشتريات'!F:N,8,0),"غير مسجلة في المشتريات"))</f>
        <v/>
      </c>
      <c r="J1486" s="26" t="str">
        <f>_xlfn.IFNA(VLOOKUP(F1486,الاوردرات!$B$1:$C$600,2,0),"")</f>
        <v/>
      </c>
      <c r="K1486" s="52"/>
      <c r="M1486" s="105" t="str">
        <f>IF(G1486="","",_xlfn.IFNA((VLOOKUP(G1486,help!L:M,2,0))*H1486,_xlfn.IFNA((VLOOKUP(G1486,help!P:Q,2,0))*H1486,"غير مسجلة في المشتريات")))</f>
        <v/>
      </c>
    </row>
    <row r="1487" spans="2:13" hidden="1" x14ac:dyDescent="0.25">
      <c r="B1487" s="13">
        <f>COUNTIFS($G$3:G1487,'تقرير استهلاك خامات'!$D$4)</f>
        <v>2</v>
      </c>
      <c r="C1487" s="13">
        <f>COUNTIFS($F$3:F1487,'تقرير منتج تام'!$E$4)</f>
        <v>10</v>
      </c>
      <c r="D1487" s="37"/>
      <c r="E1487" s="38"/>
      <c r="F1487" s="37"/>
      <c r="G1487" s="39"/>
      <c r="H1487" s="40"/>
      <c r="I1487" s="107" t="str">
        <f>IF(G1487="","",_xlfn.IFNA(VLOOKUP(G1487,'سجل المشتريات'!F:N,8,0),"غير مسجلة في المشتريات"))</f>
        <v/>
      </c>
      <c r="J1487" s="26" t="str">
        <f>_xlfn.IFNA(VLOOKUP(F1487,الاوردرات!$B$1:$C$600,2,0),"")</f>
        <v/>
      </c>
      <c r="K1487" s="52"/>
      <c r="M1487" s="105" t="str">
        <f>IF(G1487="","",_xlfn.IFNA((VLOOKUP(G1487,help!L:M,2,0))*H1487,_xlfn.IFNA((VLOOKUP(G1487,help!P:Q,2,0))*H1487,"غير مسجلة في المشتريات")))</f>
        <v/>
      </c>
    </row>
    <row r="1488" spans="2:13" hidden="1" x14ac:dyDescent="0.25">
      <c r="B1488" s="13">
        <f>COUNTIFS($G$3:G1488,'تقرير استهلاك خامات'!$D$4)</f>
        <v>2</v>
      </c>
      <c r="C1488" s="13">
        <f>COUNTIFS($F$3:F1488,'تقرير منتج تام'!$E$4)</f>
        <v>10</v>
      </c>
      <c r="D1488" s="37"/>
      <c r="E1488" s="38"/>
      <c r="F1488" s="37"/>
      <c r="G1488" s="39"/>
      <c r="H1488" s="40"/>
      <c r="I1488" s="107" t="str">
        <f>IF(G1488="","",_xlfn.IFNA(VLOOKUP(G1488,'سجل المشتريات'!F:N,8,0),"غير مسجلة في المشتريات"))</f>
        <v/>
      </c>
      <c r="J1488" s="26" t="str">
        <f>_xlfn.IFNA(VLOOKUP(F1488,الاوردرات!$B$1:$C$600,2,0),"")</f>
        <v/>
      </c>
      <c r="K1488" s="52"/>
      <c r="M1488" s="105" t="str">
        <f>IF(G1488="","",_xlfn.IFNA((VLOOKUP(G1488,help!L:M,2,0))*H1488,_xlfn.IFNA((VLOOKUP(G1488,help!P:Q,2,0))*H1488,"غير مسجلة في المشتريات")))</f>
        <v/>
      </c>
    </row>
    <row r="1489" spans="2:13" hidden="1" x14ac:dyDescent="0.25">
      <c r="B1489" s="13">
        <f>COUNTIFS($G$3:G1489,'تقرير استهلاك خامات'!$D$4)</f>
        <v>2</v>
      </c>
      <c r="C1489" s="13">
        <f>COUNTIFS($F$3:F1489,'تقرير منتج تام'!$E$4)</f>
        <v>10</v>
      </c>
      <c r="D1489" s="37"/>
      <c r="E1489" s="38"/>
      <c r="F1489" s="37"/>
      <c r="G1489" s="39"/>
      <c r="H1489" s="40"/>
      <c r="I1489" s="107" t="str">
        <f>IF(G1489="","",_xlfn.IFNA(VLOOKUP(G1489,'سجل المشتريات'!F:N,8,0),"غير مسجلة في المشتريات"))</f>
        <v/>
      </c>
      <c r="J1489" s="26" t="str">
        <f>_xlfn.IFNA(VLOOKUP(F1489,الاوردرات!$B$1:$C$600,2,0),"")</f>
        <v/>
      </c>
      <c r="K1489" s="52"/>
      <c r="M1489" s="105" t="str">
        <f>IF(G1489="","",_xlfn.IFNA((VLOOKUP(G1489,help!L:M,2,0))*H1489,_xlfn.IFNA((VLOOKUP(G1489,help!P:Q,2,0))*H1489,"غير مسجلة في المشتريات")))</f>
        <v/>
      </c>
    </row>
    <row r="1490" spans="2:13" hidden="1" x14ac:dyDescent="0.25">
      <c r="B1490" s="13">
        <f>COUNTIFS($G$3:G1490,'تقرير استهلاك خامات'!$D$4)</f>
        <v>2</v>
      </c>
      <c r="C1490" s="13">
        <f>COUNTIFS($F$3:F1490,'تقرير منتج تام'!$E$4)</f>
        <v>10</v>
      </c>
      <c r="D1490" s="37"/>
      <c r="E1490" s="38"/>
      <c r="F1490" s="37"/>
      <c r="G1490" s="39"/>
      <c r="H1490" s="40"/>
      <c r="I1490" s="107" t="str">
        <f>IF(G1490="","",_xlfn.IFNA(VLOOKUP(G1490,'سجل المشتريات'!F:N,8,0),"غير مسجلة في المشتريات"))</f>
        <v/>
      </c>
      <c r="J1490" s="26" t="str">
        <f>_xlfn.IFNA(VLOOKUP(F1490,الاوردرات!$B$1:$C$600,2,0),"")</f>
        <v/>
      </c>
      <c r="K1490" s="52"/>
      <c r="M1490" s="105" t="str">
        <f>IF(G1490="","",_xlfn.IFNA((VLOOKUP(G1490,help!L:M,2,0))*H1490,_xlfn.IFNA((VLOOKUP(G1490,help!P:Q,2,0))*H1490,"غير مسجلة في المشتريات")))</f>
        <v/>
      </c>
    </row>
    <row r="1491" spans="2:13" hidden="1" x14ac:dyDescent="0.25">
      <c r="B1491" s="13">
        <f>COUNTIFS($G$3:G1491,'تقرير استهلاك خامات'!$D$4)</f>
        <v>2</v>
      </c>
      <c r="C1491" s="13">
        <f>COUNTIFS($F$3:F1491,'تقرير منتج تام'!$E$4)</f>
        <v>10</v>
      </c>
      <c r="D1491" s="37"/>
      <c r="E1491" s="38"/>
      <c r="F1491" s="37"/>
      <c r="G1491" s="39"/>
      <c r="H1491" s="40"/>
      <c r="I1491" s="107" t="str">
        <f>IF(G1491="","",_xlfn.IFNA(VLOOKUP(G1491,'سجل المشتريات'!F:N,8,0),"غير مسجلة في المشتريات"))</f>
        <v/>
      </c>
      <c r="J1491" s="26" t="str">
        <f>_xlfn.IFNA(VLOOKUP(F1491,الاوردرات!$B$1:$C$600,2,0),"")</f>
        <v/>
      </c>
      <c r="K1491" s="52"/>
      <c r="M1491" s="105" t="str">
        <f>IF(G1491="","",_xlfn.IFNA((VLOOKUP(G1491,help!L:M,2,0))*H1491,_xlfn.IFNA((VLOOKUP(G1491,help!P:Q,2,0))*H1491,"غير مسجلة في المشتريات")))</f>
        <v/>
      </c>
    </row>
    <row r="1492" spans="2:13" hidden="1" x14ac:dyDescent="0.25">
      <c r="B1492" s="13">
        <f>COUNTIFS($G$3:G1492,'تقرير استهلاك خامات'!$D$4)</f>
        <v>2</v>
      </c>
      <c r="C1492" s="13">
        <f>COUNTIFS($F$3:F1492,'تقرير منتج تام'!$E$4)</f>
        <v>10</v>
      </c>
      <c r="D1492" s="37"/>
      <c r="E1492" s="38"/>
      <c r="F1492" s="37"/>
      <c r="G1492" s="39"/>
      <c r="H1492" s="40"/>
      <c r="I1492" s="107" t="str">
        <f>IF(G1492="","",_xlfn.IFNA(VLOOKUP(G1492,'سجل المشتريات'!F:N,8,0),"غير مسجلة في المشتريات"))</f>
        <v/>
      </c>
      <c r="J1492" s="26" t="str">
        <f>_xlfn.IFNA(VLOOKUP(F1492,الاوردرات!$B$1:$C$600,2,0),"")</f>
        <v/>
      </c>
      <c r="K1492" s="52"/>
      <c r="M1492" s="105" t="str">
        <f>IF(G1492="","",_xlfn.IFNA((VLOOKUP(G1492,help!L:M,2,0))*H1492,_xlfn.IFNA((VLOOKUP(G1492,help!P:Q,2,0))*H1492,"غير مسجلة في المشتريات")))</f>
        <v/>
      </c>
    </row>
    <row r="1493" spans="2:13" hidden="1" x14ac:dyDescent="0.25">
      <c r="B1493" s="13">
        <f>COUNTIFS($G$3:G1493,'تقرير استهلاك خامات'!$D$4)</f>
        <v>2</v>
      </c>
      <c r="C1493" s="13">
        <f>COUNTIFS($F$3:F1493,'تقرير منتج تام'!$E$4)</f>
        <v>10</v>
      </c>
      <c r="D1493" s="37"/>
      <c r="E1493" s="38"/>
      <c r="F1493" s="37"/>
      <c r="G1493" s="39"/>
      <c r="H1493" s="40"/>
      <c r="I1493" s="107" t="str">
        <f>IF(G1493="","",_xlfn.IFNA(VLOOKUP(G1493,'سجل المشتريات'!F:N,8,0),"غير مسجلة في المشتريات"))</f>
        <v/>
      </c>
      <c r="J1493" s="26" t="str">
        <f>_xlfn.IFNA(VLOOKUP(F1493,الاوردرات!$B$1:$C$600,2,0),"")</f>
        <v/>
      </c>
      <c r="K1493" s="52"/>
      <c r="M1493" s="105" t="str">
        <f>IF(G1493="","",_xlfn.IFNA((VLOOKUP(G1493,help!L:M,2,0))*H1493,_xlfn.IFNA((VLOOKUP(G1493,help!P:Q,2,0))*H1493,"غير مسجلة في المشتريات")))</f>
        <v/>
      </c>
    </row>
    <row r="1494" spans="2:13" hidden="1" x14ac:dyDescent="0.25">
      <c r="B1494" s="13">
        <f>COUNTIFS($G$3:G1494,'تقرير استهلاك خامات'!$D$4)</f>
        <v>2</v>
      </c>
      <c r="C1494" s="13">
        <f>COUNTIFS($F$3:F1494,'تقرير منتج تام'!$E$4)</f>
        <v>10</v>
      </c>
      <c r="D1494" s="37"/>
      <c r="E1494" s="38"/>
      <c r="F1494" s="37"/>
      <c r="G1494" s="39"/>
      <c r="H1494" s="40"/>
      <c r="I1494" s="107" t="str">
        <f>IF(G1494="","",_xlfn.IFNA(VLOOKUP(G1494,'سجل المشتريات'!F:N,8,0),"غير مسجلة في المشتريات"))</f>
        <v/>
      </c>
      <c r="J1494" s="26" t="str">
        <f>_xlfn.IFNA(VLOOKUP(F1494,الاوردرات!$B$1:$C$600,2,0),"")</f>
        <v/>
      </c>
      <c r="K1494" s="52"/>
      <c r="M1494" s="105" t="str">
        <f>IF(G1494="","",_xlfn.IFNA((VLOOKUP(G1494,help!L:M,2,0))*H1494,_xlfn.IFNA((VLOOKUP(G1494,help!P:Q,2,0))*H1494,"غير مسجلة في المشتريات")))</f>
        <v/>
      </c>
    </row>
    <row r="1495" spans="2:13" hidden="1" x14ac:dyDescent="0.25">
      <c r="B1495" s="13">
        <f>COUNTIFS($G$3:G1495,'تقرير استهلاك خامات'!$D$4)</f>
        <v>2</v>
      </c>
      <c r="C1495" s="13">
        <f>COUNTIFS($F$3:F1495,'تقرير منتج تام'!$E$4)</f>
        <v>10</v>
      </c>
      <c r="D1495" s="37"/>
      <c r="E1495" s="38"/>
      <c r="F1495" s="37"/>
      <c r="G1495" s="39"/>
      <c r="H1495" s="40"/>
      <c r="I1495" s="107" t="str">
        <f>IF(G1495="","",_xlfn.IFNA(VLOOKUP(G1495,'سجل المشتريات'!F:N,8,0),"غير مسجلة في المشتريات"))</f>
        <v/>
      </c>
      <c r="J1495" s="26" t="str">
        <f>_xlfn.IFNA(VLOOKUP(F1495,الاوردرات!$B$1:$C$600,2,0),"")</f>
        <v/>
      </c>
      <c r="K1495" s="52"/>
      <c r="M1495" s="105" t="str">
        <f>IF(G1495="","",_xlfn.IFNA((VLOOKUP(G1495,help!L:M,2,0))*H1495,_xlfn.IFNA((VLOOKUP(G1495,help!P:Q,2,0))*H1495,"غير مسجلة في المشتريات")))</f>
        <v/>
      </c>
    </row>
    <row r="1496" spans="2:13" hidden="1" x14ac:dyDescent="0.25">
      <c r="B1496" s="13">
        <f>COUNTIFS($G$3:G1496,'تقرير استهلاك خامات'!$D$4)</f>
        <v>2</v>
      </c>
      <c r="C1496" s="13">
        <f>COUNTIFS($F$3:F1496,'تقرير منتج تام'!$E$4)</f>
        <v>10</v>
      </c>
      <c r="D1496" s="37"/>
      <c r="E1496" s="38"/>
      <c r="F1496" s="37"/>
      <c r="G1496" s="39"/>
      <c r="H1496" s="40"/>
      <c r="I1496" s="107" t="str">
        <f>IF(G1496="","",_xlfn.IFNA(VLOOKUP(G1496,'سجل المشتريات'!F:N,8,0),"غير مسجلة في المشتريات"))</f>
        <v/>
      </c>
      <c r="J1496" s="26" t="str">
        <f>_xlfn.IFNA(VLOOKUP(F1496,الاوردرات!$B$1:$C$600,2,0),"")</f>
        <v/>
      </c>
      <c r="K1496" s="52"/>
      <c r="M1496" s="105" t="str">
        <f>IF(G1496="","",_xlfn.IFNA((VLOOKUP(G1496,help!L:M,2,0))*H1496,_xlfn.IFNA((VLOOKUP(G1496,help!P:Q,2,0))*H1496,"غير مسجلة في المشتريات")))</f>
        <v/>
      </c>
    </row>
    <row r="1497" spans="2:13" hidden="1" x14ac:dyDescent="0.25">
      <c r="B1497" s="13">
        <f>COUNTIFS($G$3:G1497,'تقرير استهلاك خامات'!$D$4)</f>
        <v>2</v>
      </c>
      <c r="C1497" s="13">
        <f>COUNTIFS($F$3:F1497,'تقرير منتج تام'!$E$4)</f>
        <v>10</v>
      </c>
      <c r="D1497" s="37"/>
      <c r="E1497" s="38"/>
      <c r="F1497" s="37"/>
      <c r="G1497" s="39"/>
      <c r="H1497" s="40"/>
      <c r="I1497" s="107" t="str">
        <f>IF(G1497="","",_xlfn.IFNA(VLOOKUP(G1497,'سجل المشتريات'!F:N,8,0),"غير مسجلة في المشتريات"))</f>
        <v/>
      </c>
      <c r="J1497" s="26" t="str">
        <f>_xlfn.IFNA(VLOOKUP(F1497,الاوردرات!$B$1:$C$600,2,0),"")</f>
        <v/>
      </c>
      <c r="K1497" s="52"/>
      <c r="M1497" s="105" t="str">
        <f>IF(G1497="","",_xlfn.IFNA((VLOOKUP(G1497,help!L:M,2,0))*H1497,_xlfn.IFNA((VLOOKUP(G1497,help!P:Q,2,0))*H1497,"غير مسجلة في المشتريات")))</f>
        <v/>
      </c>
    </row>
    <row r="1498" spans="2:13" hidden="1" x14ac:dyDescent="0.25">
      <c r="B1498" s="13">
        <f>COUNTIFS($G$3:G1498,'تقرير استهلاك خامات'!$D$4)</f>
        <v>2</v>
      </c>
      <c r="C1498" s="13">
        <f>COUNTIFS($F$3:F1498,'تقرير منتج تام'!$E$4)</f>
        <v>10</v>
      </c>
      <c r="D1498" s="37"/>
      <c r="E1498" s="38"/>
      <c r="F1498" s="37"/>
      <c r="G1498" s="39"/>
      <c r="H1498" s="40"/>
      <c r="I1498" s="107" t="str">
        <f>IF(G1498="","",_xlfn.IFNA(VLOOKUP(G1498,'سجل المشتريات'!F:N,8,0),"غير مسجلة في المشتريات"))</f>
        <v/>
      </c>
      <c r="J1498" s="26" t="str">
        <f>_xlfn.IFNA(VLOOKUP(F1498,الاوردرات!$B$1:$C$600,2,0),"")</f>
        <v/>
      </c>
      <c r="K1498" s="52"/>
      <c r="M1498" s="105" t="str">
        <f>IF(G1498="","",_xlfn.IFNA((VLOOKUP(G1498,help!L:M,2,0))*H1498,_xlfn.IFNA((VLOOKUP(G1498,help!P:Q,2,0))*H1498,"غير مسجلة في المشتريات")))</f>
        <v/>
      </c>
    </row>
    <row r="1499" spans="2:13" hidden="1" x14ac:dyDescent="0.25">
      <c r="B1499" s="13">
        <f>COUNTIFS($G$3:G1499,'تقرير استهلاك خامات'!$D$4)</f>
        <v>2</v>
      </c>
      <c r="C1499" s="13">
        <f>COUNTIFS($F$3:F1499,'تقرير منتج تام'!$E$4)</f>
        <v>10</v>
      </c>
      <c r="D1499" s="37"/>
      <c r="E1499" s="38"/>
      <c r="F1499" s="37"/>
      <c r="G1499" s="39"/>
      <c r="H1499" s="40"/>
      <c r="I1499" s="107" t="str">
        <f>IF(G1499="","",_xlfn.IFNA(VLOOKUP(G1499,'سجل المشتريات'!F:N,8,0),"غير مسجلة في المشتريات"))</f>
        <v/>
      </c>
      <c r="J1499" s="26" t="str">
        <f>_xlfn.IFNA(VLOOKUP(F1499,الاوردرات!$B$1:$C$600,2,0),"")</f>
        <v/>
      </c>
      <c r="K1499" s="52"/>
      <c r="M1499" s="105" t="str">
        <f>IF(G1499="","",_xlfn.IFNA((VLOOKUP(G1499,help!L:M,2,0))*H1499,_xlfn.IFNA((VLOOKUP(G1499,help!P:Q,2,0))*H1499,"غير مسجلة في المشتريات")))</f>
        <v/>
      </c>
    </row>
    <row r="1500" spans="2:13" hidden="1" x14ac:dyDescent="0.25">
      <c r="B1500" s="13">
        <f>COUNTIFS($G$3:G1500,'تقرير استهلاك خامات'!$D$4)</f>
        <v>2</v>
      </c>
      <c r="C1500" s="13">
        <f>COUNTIFS($F$3:F1500,'تقرير منتج تام'!$E$4)</f>
        <v>10</v>
      </c>
      <c r="D1500" s="37"/>
      <c r="E1500" s="38"/>
      <c r="F1500" s="37"/>
      <c r="G1500" s="39"/>
      <c r="H1500" s="40"/>
      <c r="I1500" s="107" t="str">
        <f>IF(G1500="","",_xlfn.IFNA(VLOOKUP(G1500,'سجل المشتريات'!F:N,8,0),"غير مسجلة في المشتريات"))</f>
        <v/>
      </c>
      <c r="J1500" s="26" t="str">
        <f>_xlfn.IFNA(VLOOKUP(F1500,الاوردرات!$B$1:$C$600,2,0),"")</f>
        <v/>
      </c>
      <c r="K1500" s="52"/>
      <c r="M1500" s="105" t="str">
        <f>IF(G1500="","",_xlfn.IFNA((VLOOKUP(G1500,help!L:M,2,0))*H1500,_xlfn.IFNA((VLOOKUP(G1500,help!P:Q,2,0))*H1500,"غير مسجلة في المشتريات")))</f>
        <v/>
      </c>
    </row>
    <row r="1501" spans="2:13" hidden="1" x14ac:dyDescent="0.25">
      <c r="B1501" s="13">
        <f>COUNTIFS($G$3:G1501,'تقرير استهلاك خامات'!$D$4)</f>
        <v>2</v>
      </c>
      <c r="C1501" s="13">
        <f>COUNTIFS($F$3:F1501,'تقرير منتج تام'!$E$4)</f>
        <v>10</v>
      </c>
      <c r="D1501" s="37"/>
      <c r="E1501" s="38"/>
      <c r="F1501" s="37"/>
      <c r="G1501" s="39"/>
      <c r="H1501" s="40"/>
      <c r="I1501" s="107" t="str">
        <f>IF(G1501="","",_xlfn.IFNA(VLOOKUP(G1501,'سجل المشتريات'!F:N,8,0),"غير مسجلة في المشتريات"))</f>
        <v/>
      </c>
      <c r="J1501" s="26" t="str">
        <f>_xlfn.IFNA(VLOOKUP(F1501,الاوردرات!$B$1:$C$600,2,0),"")</f>
        <v/>
      </c>
      <c r="K1501" s="52"/>
      <c r="M1501" s="105" t="str">
        <f>IF(G1501="","",_xlfn.IFNA((VLOOKUP(G1501,help!L:M,2,0))*H1501,_xlfn.IFNA((VLOOKUP(G1501,help!P:Q,2,0))*H1501,"غير مسجلة في المشتريات")))</f>
        <v/>
      </c>
    </row>
    <row r="1502" spans="2:13" hidden="1" x14ac:dyDescent="0.25">
      <c r="B1502" s="13">
        <f>COUNTIFS($G$3:G1502,'تقرير استهلاك خامات'!$D$4)</f>
        <v>2</v>
      </c>
      <c r="C1502" s="13">
        <f>COUNTIFS($F$3:F1502,'تقرير منتج تام'!$E$4)</f>
        <v>10</v>
      </c>
      <c r="D1502" s="37"/>
      <c r="E1502" s="38"/>
      <c r="F1502" s="37"/>
      <c r="G1502" s="39"/>
      <c r="H1502" s="40"/>
      <c r="I1502" s="107" t="str">
        <f>IF(G1502="","",_xlfn.IFNA(VLOOKUP(G1502,'سجل المشتريات'!F:N,8,0),"غير مسجلة في المشتريات"))</f>
        <v/>
      </c>
      <c r="J1502" s="26" t="str">
        <f>_xlfn.IFNA(VLOOKUP(F1502,الاوردرات!$B$1:$C$600,2,0),"")</f>
        <v/>
      </c>
      <c r="K1502" s="52"/>
      <c r="M1502" s="105" t="str">
        <f>IF(G1502="","",_xlfn.IFNA((VLOOKUP(G1502,help!L:M,2,0))*H1502,_xlfn.IFNA((VLOOKUP(G1502,help!P:Q,2,0))*H1502,"غير مسجلة في المشتريات")))</f>
        <v/>
      </c>
    </row>
    <row r="1503" spans="2:13" hidden="1" x14ac:dyDescent="0.25">
      <c r="B1503" s="13">
        <f>COUNTIFS($G$3:G1503,'تقرير استهلاك خامات'!$D$4)</f>
        <v>2</v>
      </c>
      <c r="C1503" s="13">
        <f>COUNTIFS($F$3:F1503,'تقرير منتج تام'!$E$4)</f>
        <v>10</v>
      </c>
      <c r="D1503" s="37"/>
      <c r="E1503" s="38"/>
      <c r="F1503" s="37"/>
      <c r="G1503" s="39"/>
      <c r="H1503" s="40"/>
      <c r="I1503" s="107" t="str">
        <f>IF(G1503="","",_xlfn.IFNA(VLOOKUP(G1503,'سجل المشتريات'!F:N,8,0),"غير مسجلة في المشتريات"))</f>
        <v/>
      </c>
      <c r="J1503" s="26" t="str">
        <f>_xlfn.IFNA(VLOOKUP(F1503,الاوردرات!$B$1:$C$600,2,0),"")</f>
        <v/>
      </c>
      <c r="K1503" s="52"/>
      <c r="M1503" s="105" t="str">
        <f>IF(G1503="","",_xlfn.IFNA((VLOOKUP(G1503,help!L:M,2,0))*H1503,_xlfn.IFNA((VLOOKUP(G1503,help!P:Q,2,0))*H1503,"غير مسجلة في المشتريات")))</f>
        <v/>
      </c>
    </row>
    <row r="1504" spans="2:13" hidden="1" x14ac:dyDescent="0.25">
      <c r="B1504" s="13">
        <f>COUNTIFS($G$3:G1504,'تقرير استهلاك خامات'!$D$4)</f>
        <v>2</v>
      </c>
      <c r="C1504" s="13">
        <f>COUNTIFS($F$3:F1504,'تقرير منتج تام'!$E$4)</f>
        <v>10</v>
      </c>
      <c r="D1504" s="37"/>
      <c r="E1504" s="38"/>
      <c r="F1504" s="37"/>
      <c r="G1504" s="39"/>
      <c r="H1504" s="40"/>
      <c r="I1504" s="107" t="str">
        <f>IF(G1504="","",_xlfn.IFNA(VLOOKUP(G1504,'سجل المشتريات'!F:N,8,0),"غير مسجلة في المشتريات"))</f>
        <v/>
      </c>
      <c r="J1504" s="26" t="str">
        <f>_xlfn.IFNA(VLOOKUP(F1504,الاوردرات!$B$1:$C$600,2,0),"")</f>
        <v/>
      </c>
      <c r="K1504" s="52"/>
      <c r="M1504" s="105" t="str">
        <f>IF(G1504="","",_xlfn.IFNA((VLOOKUP(G1504,help!L:M,2,0))*H1504,_xlfn.IFNA((VLOOKUP(G1504,help!P:Q,2,0))*H1504,"غير مسجلة في المشتريات")))</f>
        <v/>
      </c>
    </row>
    <row r="1505" spans="2:13" hidden="1" x14ac:dyDescent="0.25">
      <c r="B1505" s="13">
        <f>COUNTIFS($G$3:G1505,'تقرير استهلاك خامات'!$D$4)</f>
        <v>2</v>
      </c>
      <c r="C1505" s="13">
        <f>COUNTIFS($F$3:F1505,'تقرير منتج تام'!$E$4)</f>
        <v>10</v>
      </c>
      <c r="D1505" s="37"/>
      <c r="E1505" s="38"/>
      <c r="F1505" s="37"/>
      <c r="G1505" s="39"/>
      <c r="H1505" s="40"/>
      <c r="I1505" s="107" t="str">
        <f>IF(G1505="","",_xlfn.IFNA(VLOOKUP(G1505,'سجل المشتريات'!F:N,8,0),"غير مسجلة في المشتريات"))</f>
        <v/>
      </c>
      <c r="J1505" s="26" t="str">
        <f>_xlfn.IFNA(VLOOKUP(F1505,الاوردرات!$B$1:$C$600,2,0),"")</f>
        <v/>
      </c>
      <c r="K1505" s="52"/>
      <c r="M1505" s="105" t="str">
        <f>IF(G1505="","",_xlfn.IFNA((VLOOKUP(G1505,help!L:M,2,0))*H1505,_xlfn.IFNA((VLOOKUP(G1505,help!P:Q,2,0))*H1505,"غير مسجلة في المشتريات")))</f>
        <v/>
      </c>
    </row>
    <row r="1506" spans="2:13" hidden="1" x14ac:dyDescent="0.25">
      <c r="B1506" s="13">
        <f>COUNTIFS($G$3:G1506,'تقرير استهلاك خامات'!$D$4)</f>
        <v>2</v>
      </c>
      <c r="C1506" s="13">
        <f>COUNTIFS($F$3:F1506,'تقرير منتج تام'!$E$4)</f>
        <v>10</v>
      </c>
      <c r="D1506" s="37"/>
      <c r="E1506" s="38"/>
      <c r="F1506" s="37"/>
      <c r="G1506" s="39"/>
      <c r="H1506" s="40"/>
      <c r="I1506" s="107" t="str">
        <f>IF(G1506="","",_xlfn.IFNA(VLOOKUP(G1506,'سجل المشتريات'!F:N,8,0),"غير مسجلة في المشتريات"))</f>
        <v/>
      </c>
      <c r="J1506" s="26" t="str">
        <f>_xlfn.IFNA(VLOOKUP(F1506,الاوردرات!$B$1:$C$600,2,0),"")</f>
        <v/>
      </c>
      <c r="K1506" s="52"/>
      <c r="M1506" s="105" t="str">
        <f>IF(G1506="","",_xlfn.IFNA((VLOOKUP(G1506,help!L:M,2,0))*H1506,_xlfn.IFNA((VLOOKUP(G1506,help!P:Q,2,0))*H1506,"غير مسجلة في المشتريات")))</f>
        <v/>
      </c>
    </row>
    <row r="1507" spans="2:13" hidden="1" x14ac:dyDescent="0.25">
      <c r="B1507" s="13">
        <f>COUNTIFS($G$3:G1507,'تقرير استهلاك خامات'!$D$4)</f>
        <v>2</v>
      </c>
      <c r="C1507" s="13">
        <f>COUNTIFS($F$3:F1507,'تقرير منتج تام'!$E$4)</f>
        <v>10</v>
      </c>
      <c r="D1507" s="37"/>
      <c r="E1507" s="38"/>
      <c r="F1507" s="37"/>
      <c r="G1507" s="39"/>
      <c r="H1507" s="40"/>
      <c r="I1507" s="107" t="str">
        <f>IF(G1507="","",_xlfn.IFNA(VLOOKUP(G1507,'سجل المشتريات'!F:N,8,0),"غير مسجلة في المشتريات"))</f>
        <v/>
      </c>
      <c r="J1507" s="26" t="str">
        <f>_xlfn.IFNA(VLOOKUP(F1507,الاوردرات!$B$1:$C$600,2,0),"")</f>
        <v/>
      </c>
      <c r="K1507" s="52"/>
      <c r="M1507" s="105" t="str">
        <f>IF(G1507="","",_xlfn.IFNA((VLOOKUP(G1507,help!L:M,2,0))*H1507,_xlfn.IFNA((VLOOKUP(G1507,help!P:Q,2,0))*H1507,"غير مسجلة في المشتريات")))</f>
        <v/>
      </c>
    </row>
    <row r="1508" spans="2:13" hidden="1" x14ac:dyDescent="0.25">
      <c r="B1508" s="13">
        <f>COUNTIFS($G$3:G1508,'تقرير استهلاك خامات'!$D$4)</f>
        <v>2</v>
      </c>
      <c r="C1508" s="13">
        <f>COUNTIFS($F$3:F1508,'تقرير منتج تام'!$E$4)</f>
        <v>10</v>
      </c>
      <c r="D1508" s="37"/>
      <c r="E1508" s="38"/>
      <c r="F1508" s="37"/>
      <c r="G1508" s="39"/>
      <c r="H1508" s="40"/>
      <c r="I1508" s="107" t="str">
        <f>IF(G1508="","",_xlfn.IFNA(VLOOKUP(G1508,'سجل المشتريات'!F:N,8,0),"غير مسجلة في المشتريات"))</f>
        <v/>
      </c>
      <c r="J1508" s="26" t="str">
        <f>_xlfn.IFNA(VLOOKUP(F1508,الاوردرات!$B$1:$C$600,2,0),"")</f>
        <v/>
      </c>
      <c r="K1508" s="52"/>
      <c r="M1508" s="105" t="str">
        <f>IF(G1508="","",_xlfn.IFNA((VLOOKUP(G1508,help!L:M,2,0))*H1508,_xlfn.IFNA((VLOOKUP(G1508,help!P:Q,2,0))*H1508,"غير مسجلة في المشتريات")))</f>
        <v/>
      </c>
    </row>
    <row r="1509" spans="2:13" hidden="1" x14ac:dyDescent="0.25">
      <c r="B1509" s="13">
        <f>COUNTIFS($G$3:G1509,'تقرير استهلاك خامات'!$D$4)</f>
        <v>2</v>
      </c>
      <c r="C1509" s="13">
        <f>COUNTIFS($F$3:F1509,'تقرير منتج تام'!$E$4)</f>
        <v>10</v>
      </c>
      <c r="D1509" s="37"/>
      <c r="E1509" s="38"/>
      <c r="F1509" s="37"/>
      <c r="G1509" s="39"/>
      <c r="H1509" s="40"/>
      <c r="I1509" s="107" t="str">
        <f>IF(G1509="","",_xlfn.IFNA(VLOOKUP(G1509,'سجل المشتريات'!F:N,8,0),"غير مسجلة في المشتريات"))</f>
        <v/>
      </c>
      <c r="J1509" s="26" t="str">
        <f>_xlfn.IFNA(VLOOKUP(F1509,الاوردرات!$B$1:$C$600,2,0),"")</f>
        <v/>
      </c>
      <c r="K1509" s="52"/>
      <c r="M1509" s="105" t="str">
        <f>IF(G1509="","",_xlfn.IFNA((VLOOKUP(G1509,help!L:M,2,0))*H1509,_xlfn.IFNA((VLOOKUP(G1509,help!P:Q,2,0))*H1509,"غير مسجلة في المشتريات")))</f>
        <v/>
      </c>
    </row>
    <row r="1510" spans="2:13" hidden="1" x14ac:dyDescent="0.25">
      <c r="B1510" s="13">
        <f>COUNTIFS($G$3:G1510,'تقرير استهلاك خامات'!$D$4)</f>
        <v>2</v>
      </c>
      <c r="C1510" s="13">
        <f>COUNTIFS($F$3:F1510,'تقرير منتج تام'!$E$4)</f>
        <v>10</v>
      </c>
      <c r="D1510" s="37"/>
      <c r="E1510" s="38"/>
      <c r="F1510" s="37"/>
      <c r="G1510" s="39"/>
      <c r="H1510" s="40"/>
      <c r="I1510" s="107" t="str">
        <f>IF(G1510="","",_xlfn.IFNA(VLOOKUP(G1510,'سجل المشتريات'!F:N,8,0),"غير مسجلة في المشتريات"))</f>
        <v/>
      </c>
      <c r="J1510" s="26" t="str">
        <f>_xlfn.IFNA(VLOOKUP(F1510,الاوردرات!$B$1:$C$600,2,0),"")</f>
        <v/>
      </c>
      <c r="K1510" s="52"/>
      <c r="M1510" s="105" t="str">
        <f>IF(G1510="","",_xlfn.IFNA((VLOOKUP(G1510,help!L:M,2,0))*H1510,_xlfn.IFNA((VLOOKUP(G1510,help!P:Q,2,0))*H1510,"غير مسجلة في المشتريات")))</f>
        <v/>
      </c>
    </row>
    <row r="1511" spans="2:13" hidden="1" x14ac:dyDescent="0.25">
      <c r="B1511" s="13">
        <f>COUNTIFS($G$3:G1511,'تقرير استهلاك خامات'!$D$4)</f>
        <v>2</v>
      </c>
      <c r="C1511" s="13">
        <f>COUNTIFS($F$3:F1511,'تقرير منتج تام'!$E$4)</f>
        <v>10</v>
      </c>
      <c r="D1511" s="37"/>
      <c r="E1511" s="38"/>
      <c r="F1511" s="37"/>
      <c r="G1511" s="39"/>
      <c r="H1511" s="40"/>
      <c r="I1511" s="107" t="str">
        <f>IF(G1511="","",_xlfn.IFNA(VLOOKUP(G1511,'سجل المشتريات'!F:N,8,0),"غير مسجلة في المشتريات"))</f>
        <v/>
      </c>
      <c r="J1511" s="26" t="str">
        <f>_xlfn.IFNA(VLOOKUP(F1511,الاوردرات!$B$1:$C$600,2,0),"")</f>
        <v/>
      </c>
      <c r="K1511" s="52"/>
      <c r="M1511" s="105" t="str">
        <f>IF(G1511="","",_xlfn.IFNA((VLOOKUP(G1511,help!L:M,2,0))*H1511,_xlfn.IFNA((VLOOKUP(G1511,help!P:Q,2,0))*H1511,"غير مسجلة في المشتريات")))</f>
        <v/>
      </c>
    </row>
    <row r="1512" spans="2:13" hidden="1" x14ac:dyDescent="0.25">
      <c r="B1512" s="13">
        <f>COUNTIFS($G$3:G1512,'تقرير استهلاك خامات'!$D$4)</f>
        <v>2</v>
      </c>
      <c r="C1512" s="13">
        <f>COUNTIFS($F$3:F1512,'تقرير منتج تام'!$E$4)</f>
        <v>10</v>
      </c>
      <c r="D1512" s="37"/>
      <c r="E1512" s="38"/>
      <c r="F1512" s="37"/>
      <c r="G1512" s="39"/>
      <c r="H1512" s="40"/>
      <c r="I1512" s="107" t="str">
        <f>IF(G1512="","",_xlfn.IFNA(VLOOKUP(G1512,'سجل المشتريات'!F:N,8,0),"غير مسجلة في المشتريات"))</f>
        <v/>
      </c>
      <c r="J1512" s="26" t="str">
        <f>_xlfn.IFNA(VLOOKUP(F1512,الاوردرات!$B$1:$C$600,2,0),"")</f>
        <v/>
      </c>
      <c r="K1512" s="52"/>
      <c r="M1512" s="105" t="str">
        <f>IF(G1512="","",_xlfn.IFNA((VLOOKUP(G1512,help!L:M,2,0))*H1512,_xlfn.IFNA((VLOOKUP(G1512,help!P:Q,2,0))*H1512,"غير مسجلة في المشتريات")))</f>
        <v/>
      </c>
    </row>
    <row r="1513" spans="2:13" hidden="1" x14ac:dyDescent="0.25">
      <c r="B1513" s="13">
        <f>COUNTIFS($G$3:G1513,'تقرير استهلاك خامات'!$D$4)</f>
        <v>2</v>
      </c>
      <c r="C1513" s="13">
        <f>COUNTIFS($F$3:F1513,'تقرير منتج تام'!$E$4)</f>
        <v>10</v>
      </c>
      <c r="D1513" s="37"/>
      <c r="E1513" s="38"/>
      <c r="F1513" s="37"/>
      <c r="G1513" s="39"/>
      <c r="H1513" s="40"/>
      <c r="I1513" s="107" t="str">
        <f>IF(G1513="","",_xlfn.IFNA(VLOOKUP(G1513,'سجل المشتريات'!F:N,8,0),"غير مسجلة في المشتريات"))</f>
        <v/>
      </c>
      <c r="J1513" s="26" t="str">
        <f>_xlfn.IFNA(VLOOKUP(F1513,الاوردرات!$B$1:$C$600,2,0),"")</f>
        <v/>
      </c>
      <c r="K1513" s="52"/>
      <c r="M1513" s="105" t="str">
        <f>IF(G1513="","",_xlfn.IFNA((VLOOKUP(G1513,help!L:M,2,0))*H1513,_xlfn.IFNA((VLOOKUP(G1513,help!P:Q,2,0))*H1513,"غير مسجلة في المشتريات")))</f>
        <v/>
      </c>
    </row>
    <row r="1514" spans="2:13" hidden="1" x14ac:dyDescent="0.25">
      <c r="B1514" s="13">
        <f>COUNTIFS($G$3:G1514,'تقرير استهلاك خامات'!$D$4)</f>
        <v>2</v>
      </c>
      <c r="C1514" s="13">
        <f>COUNTIFS($F$3:F1514,'تقرير منتج تام'!$E$4)</f>
        <v>10</v>
      </c>
      <c r="D1514" s="37"/>
      <c r="E1514" s="38"/>
      <c r="F1514" s="37"/>
      <c r="G1514" s="39"/>
      <c r="H1514" s="40"/>
      <c r="I1514" s="107" t="str">
        <f>IF(G1514="","",_xlfn.IFNA(VLOOKUP(G1514,'سجل المشتريات'!F:N,8,0),"غير مسجلة في المشتريات"))</f>
        <v/>
      </c>
      <c r="J1514" s="26" t="str">
        <f>_xlfn.IFNA(VLOOKUP(F1514,الاوردرات!$B$1:$C$600,2,0),"")</f>
        <v/>
      </c>
      <c r="K1514" s="52"/>
      <c r="M1514" s="105" t="str">
        <f>IF(G1514="","",_xlfn.IFNA((VLOOKUP(G1514,help!L:M,2,0))*H1514,_xlfn.IFNA((VLOOKUP(G1514,help!P:Q,2,0))*H1514,"غير مسجلة في المشتريات")))</f>
        <v/>
      </c>
    </row>
    <row r="1515" spans="2:13" hidden="1" x14ac:dyDescent="0.25">
      <c r="B1515" s="13">
        <f>COUNTIFS($G$3:G1515,'تقرير استهلاك خامات'!$D$4)</f>
        <v>2</v>
      </c>
      <c r="C1515" s="13">
        <f>COUNTIFS($F$3:F1515,'تقرير منتج تام'!$E$4)</f>
        <v>10</v>
      </c>
      <c r="D1515" s="37"/>
      <c r="E1515" s="38"/>
      <c r="F1515" s="37"/>
      <c r="G1515" s="39"/>
      <c r="H1515" s="40"/>
      <c r="I1515" s="107" t="str">
        <f>IF(G1515="","",_xlfn.IFNA(VLOOKUP(G1515,'سجل المشتريات'!F:N,8,0),"غير مسجلة في المشتريات"))</f>
        <v/>
      </c>
      <c r="J1515" s="26" t="str">
        <f>_xlfn.IFNA(VLOOKUP(F1515,الاوردرات!$B$1:$C$600,2,0),"")</f>
        <v/>
      </c>
      <c r="K1515" s="52"/>
      <c r="M1515" s="105" t="str">
        <f>IF(G1515="","",_xlfn.IFNA((VLOOKUP(G1515,help!L:M,2,0))*H1515,_xlfn.IFNA((VLOOKUP(G1515,help!P:Q,2,0))*H1515,"غير مسجلة في المشتريات")))</f>
        <v/>
      </c>
    </row>
    <row r="1516" spans="2:13" hidden="1" x14ac:dyDescent="0.25">
      <c r="B1516" s="13">
        <f>COUNTIFS($G$3:G1516,'تقرير استهلاك خامات'!$D$4)</f>
        <v>2</v>
      </c>
      <c r="C1516" s="13">
        <f>COUNTIFS($F$3:F1516,'تقرير منتج تام'!$E$4)</f>
        <v>10</v>
      </c>
      <c r="D1516" s="37"/>
      <c r="E1516" s="38"/>
      <c r="F1516" s="37"/>
      <c r="G1516" s="39"/>
      <c r="H1516" s="40"/>
      <c r="I1516" s="107" t="str">
        <f>IF(G1516="","",_xlfn.IFNA(VLOOKUP(G1516,'سجل المشتريات'!F:N,8,0),"غير مسجلة في المشتريات"))</f>
        <v/>
      </c>
      <c r="J1516" s="26" t="str">
        <f>_xlfn.IFNA(VLOOKUP(F1516,الاوردرات!$B$1:$C$600,2,0),"")</f>
        <v/>
      </c>
      <c r="K1516" s="52"/>
      <c r="M1516" s="105" t="str">
        <f>IF(G1516="","",_xlfn.IFNA((VLOOKUP(G1516,help!L:M,2,0))*H1516,_xlfn.IFNA((VLOOKUP(G1516,help!P:Q,2,0))*H1516,"غير مسجلة في المشتريات")))</f>
        <v/>
      </c>
    </row>
    <row r="1517" spans="2:13" hidden="1" x14ac:dyDescent="0.25">
      <c r="B1517" s="13">
        <f>COUNTIFS($G$3:G1517,'تقرير استهلاك خامات'!$D$4)</f>
        <v>2</v>
      </c>
      <c r="C1517" s="13">
        <f>COUNTIFS($F$3:F1517,'تقرير منتج تام'!$E$4)</f>
        <v>10</v>
      </c>
      <c r="D1517" s="37"/>
      <c r="E1517" s="38"/>
      <c r="F1517" s="37"/>
      <c r="G1517" s="39"/>
      <c r="H1517" s="40"/>
      <c r="I1517" s="107" t="str">
        <f>IF(G1517="","",_xlfn.IFNA(VLOOKUP(G1517,'سجل المشتريات'!F:N,8,0),"غير مسجلة في المشتريات"))</f>
        <v/>
      </c>
      <c r="J1517" s="26" t="str">
        <f>_xlfn.IFNA(VLOOKUP(F1517,الاوردرات!$B$1:$C$600,2,0),"")</f>
        <v/>
      </c>
      <c r="K1517" s="52"/>
      <c r="M1517" s="105" t="str">
        <f>IF(G1517="","",_xlfn.IFNA((VLOOKUP(G1517,help!L:M,2,0))*H1517,_xlfn.IFNA((VLOOKUP(G1517,help!P:Q,2,0))*H1517,"غير مسجلة في المشتريات")))</f>
        <v/>
      </c>
    </row>
    <row r="1518" spans="2:13" hidden="1" x14ac:dyDescent="0.25">
      <c r="B1518" s="13">
        <f>COUNTIFS($G$3:G1518,'تقرير استهلاك خامات'!$D$4)</f>
        <v>2</v>
      </c>
      <c r="C1518" s="13">
        <f>COUNTIFS($F$3:F1518,'تقرير منتج تام'!$E$4)</f>
        <v>10</v>
      </c>
      <c r="D1518" s="37"/>
      <c r="E1518" s="38"/>
      <c r="F1518" s="37"/>
      <c r="G1518" s="39"/>
      <c r="H1518" s="40"/>
      <c r="I1518" s="107" t="str">
        <f>IF(G1518="","",_xlfn.IFNA(VLOOKUP(G1518,'سجل المشتريات'!F:N,8,0),"غير مسجلة في المشتريات"))</f>
        <v/>
      </c>
      <c r="J1518" s="26" t="str">
        <f>_xlfn.IFNA(VLOOKUP(F1518,الاوردرات!$B$1:$C$600,2,0),"")</f>
        <v/>
      </c>
      <c r="K1518" s="52"/>
      <c r="M1518" s="105" t="str">
        <f>IF(G1518="","",_xlfn.IFNA((VLOOKUP(G1518,help!L:M,2,0))*H1518,_xlfn.IFNA((VLOOKUP(G1518,help!P:Q,2,0))*H1518,"غير مسجلة في المشتريات")))</f>
        <v/>
      </c>
    </row>
    <row r="1519" spans="2:13" hidden="1" x14ac:dyDescent="0.25">
      <c r="B1519" s="13">
        <f>COUNTIFS($G$3:G1519,'تقرير استهلاك خامات'!$D$4)</f>
        <v>2</v>
      </c>
      <c r="C1519" s="13">
        <f>COUNTIFS($F$3:F1519,'تقرير منتج تام'!$E$4)</f>
        <v>10</v>
      </c>
      <c r="D1519" s="37"/>
      <c r="E1519" s="38"/>
      <c r="F1519" s="37"/>
      <c r="G1519" s="39"/>
      <c r="H1519" s="40"/>
      <c r="I1519" s="107" t="str">
        <f>IF(G1519="","",_xlfn.IFNA(VLOOKUP(G1519,'سجل المشتريات'!F:N,8,0),"غير مسجلة في المشتريات"))</f>
        <v/>
      </c>
      <c r="J1519" s="26" t="str">
        <f>_xlfn.IFNA(VLOOKUP(F1519,الاوردرات!$B$1:$C$600,2,0),"")</f>
        <v/>
      </c>
      <c r="K1519" s="52"/>
      <c r="M1519" s="105" t="str">
        <f>IF(G1519="","",_xlfn.IFNA((VLOOKUP(G1519,help!L:M,2,0))*H1519,_xlfn.IFNA((VLOOKUP(G1519,help!P:Q,2,0))*H1519,"غير مسجلة في المشتريات")))</f>
        <v/>
      </c>
    </row>
    <row r="1520" spans="2:13" hidden="1" x14ac:dyDescent="0.25">
      <c r="B1520" s="13">
        <f>COUNTIFS($G$3:G1520,'تقرير استهلاك خامات'!$D$4)</f>
        <v>2</v>
      </c>
      <c r="C1520" s="13">
        <f>COUNTIFS($F$3:F1520,'تقرير منتج تام'!$E$4)</f>
        <v>10</v>
      </c>
      <c r="D1520" s="37"/>
      <c r="E1520" s="38"/>
      <c r="F1520" s="37"/>
      <c r="G1520" s="39"/>
      <c r="H1520" s="40"/>
      <c r="I1520" s="107" t="str">
        <f>IF(G1520="","",_xlfn.IFNA(VLOOKUP(G1520,'سجل المشتريات'!F:N,8,0),"غير مسجلة في المشتريات"))</f>
        <v/>
      </c>
      <c r="J1520" s="26" t="str">
        <f>_xlfn.IFNA(VLOOKUP(F1520,الاوردرات!$B$1:$C$600,2,0),"")</f>
        <v/>
      </c>
      <c r="K1520" s="52"/>
      <c r="M1520" s="105" t="str">
        <f>IF(G1520="","",_xlfn.IFNA((VLOOKUP(G1520,help!L:M,2,0))*H1520,_xlfn.IFNA((VLOOKUP(G1520,help!P:Q,2,0))*H1520,"غير مسجلة في المشتريات")))</f>
        <v/>
      </c>
    </row>
    <row r="1521" spans="2:13" hidden="1" x14ac:dyDescent="0.25">
      <c r="B1521" s="13">
        <f>COUNTIFS($G$3:G1521,'تقرير استهلاك خامات'!$D$4)</f>
        <v>2</v>
      </c>
      <c r="C1521" s="13">
        <f>COUNTIFS($F$3:F1521,'تقرير منتج تام'!$E$4)</f>
        <v>10</v>
      </c>
      <c r="D1521" s="37"/>
      <c r="E1521" s="38"/>
      <c r="F1521" s="37"/>
      <c r="G1521" s="39"/>
      <c r="H1521" s="40"/>
      <c r="I1521" s="107" t="str">
        <f>IF(G1521="","",_xlfn.IFNA(VLOOKUP(G1521,'سجل المشتريات'!F:N,8,0),"غير مسجلة في المشتريات"))</f>
        <v/>
      </c>
      <c r="J1521" s="26" t="str">
        <f>_xlfn.IFNA(VLOOKUP(F1521,الاوردرات!$B$1:$C$600,2,0),"")</f>
        <v/>
      </c>
      <c r="K1521" s="52"/>
      <c r="M1521" s="105" t="str">
        <f>IF(G1521="","",_xlfn.IFNA((VLOOKUP(G1521,help!L:M,2,0))*H1521,_xlfn.IFNA((VLOOKUP(G1521,help!P:Q,2,0))*H1521,"غير مسجلة في المشتريات")))</f>
        <v/>
      </c>
    </row>
    <row r="1522" spans="2:13" hidden="1" x14ac:dyDescent="0.25">
      <c r="B1522" s="13">
        <f>COUNTIFS($G$3:G1522,'تقرير استهلاك خامات'!$D$4)</f>
        <v>2</v>
      </c>
      <c r="C1522" s="13">
        <f>COUNTIFS($F$3:F1522,'تقرير منتج تام'!$E$4)</f>
        <v>10</v>
      </c>
      <c r="D1522" s="37"/>
      <c r="E1522" s="38"/>
      <c r="F1522" s="37"/>
      <c r="G1522" s="39"/>
      <c r="H1522" s="40"/>
      <c r="I1522" s="107" t="str">
        <f>IF(G1522="","",_xlfn.IFNA(VLOOKUP(G1522,'سجل المشتريات'!F:N,8,0),"غير مسجلة في المشتريات"))</f>
        <v/>
      </c>
      <c r="J1522" s="26" t="str">
        <f>_xlfn.IFNA(VLOOKUP(F1522,الاوردرات!$B$1:$C$600,2,0),"")</f>
        <v/>
      </c>
      <c r="K1522" s="52"/>
      <c r="M1522" s="105" t="str">
        <f>IF(G1522="","",_xlfn.IFNA((VLOOKUP(G1522,help!L:M,2,0))*H1522,_xlfn.IFNA((VLOOKUP(G1522,help!P:Q,2,0))*H1522,"غير مسجلة في المشتريات")))</f>
        <v/>
      </c>
    </row>
    <row r="1523" spans="2:13" hidden="1" x14ac:dyDescent="0.25">
      <c r="B1523" s="13">
        <f>COUNTIFS($G$3:G1523,'تقرير استهلاك خامات'!$D$4)</f>
        <v>2</v>
      </c>
      <c r="C1523" s="13">
        <f>COUNTIFS($F$3:F1523,'تقرير منتج تام'!$E$4)</f>
        <v>10</v>
      </c>
      <c r="D1523" s="37"/>
      <c r="E1523" s="38"/>
      <c r="F1523" s="37"/>
      <c r="G1523" s="39"/>
      <c r="H1523" s="40"/>
      <c r="I1523" s="107" t="str">
        <f>IF(G1523="","",_xlfn.IFNA(VLOOKUP(G1523,'سجل المشتريات'!F:N,8,0),"غير مسجلة في المشتريات"))</f>
        <v/>
      </c>
      <c r="J1523" s="26" t="str">
        <f>_xlfn.IFNA(VLOOKUP(F1523,الاوردرات!$B$1:$C$600,2,0),"")</f>
        <v/>
      </c>
      <c r="K1523" s="52"/>
      <c r="M1523" s="105" t="str">
        <f>IF(G1523="","",_xlfn.IFNA((VLOOKUP(G1523,help!L:M,2,0))*H1523,_xlfn.IFNA((VLOOKUP(G1523,help!P:Q,2,0))*H1523,"غير مسجلة في المشتريات")))</f>
        <v/>
      </c>
    </row>
    <row r="1524" spans="2:13" hidden="1" x14ac:dyDescent="0.25">
      <c r="B1524" s="13">
        <f>COUNTIFS($G$3:G1524,'تقرير استهلاك خامات'!$D$4)</f>
        <v>2</v>
      </c>
      <c r="C1524" s="13">
        <f>COUNTIFS($F$3:F1524,'تقرير منتج تام'!$E$4)</f>
        <v>10</v>
      </c>
      <c r="D1524" s="37"/>
      <c r="E1524" s="38"/>
      <c r="F1524" s="37"/>
      <c r="G1524" s="39"/>
      <c r="H1524" s="40"/>
      <c r="I1524" s="107" t="str">
        <f>IF(G1524="","",_xlfn.IFNA(VLOOKUP(G1524,'سجل المشتريات'!F:N,8,0),"غير مسجلة في المشتريات"))</f>
        <v/>
      </c>
      <c r="J1524" s="26" t="str">
        <f>_xlfn.IFNA(VLOOKUP(F1524,الاوردرات!$B$1:$C$600,2,0),"")</f>
        <v/>
      </c>
      <c r="K1524" s="52"/>
      <c r="M1524" s="105" t="str">
        <f>IF(G1524="","",_xlfn.IFNA((VLOOKUP(G1524,help!L:M,2,0))*H1524,_xlfn.IFNA((VLOOKUP(G1524,help!P:Q,2,0))*H1524,"غير مسجلة في المشتريات")))</f>
        <v/>
      </c>
    </row>
    <row r="1525" spans="2:13" hidden="1" x14ac:dyDescent="0.25">
      <c r="B1525" s="13">
        <f>COUNTIFS($G$3:G1525,'تقرير استهلاك خامات'!$D$4)</f>
        <v>2</v>
      </c>
      <c r="C1525" s="13">
        <f>COUNTIFS($F$3:F1525,'تقرير منتج تام'!$E$4)</f>
        <v>10</v>
      </c>
      <c r="D1525" s="37"/>
      <c r="E1525" s="38"/>
      <c r="F1525" s="37"/>
      <c r="G1525" s="39"/>
      <c r="H1525" s="40"/>
      <c r="I1525" s="107" t="str">
        <f>IF(G1525="","",_xlfn.IFNA(VLOOKUP(G1525,'سجل المشتريات'!F:N,8,0),"غير مسجلة في المشتريات"))</f>
        <v/>
      </c>
      <c r="J1525" s="26" t="str">
        <f>_xlfn.IFNA(VLOOKUP(F1525,الاوردرات!$B$1:$C$600,2,0),"")</f>
        <v/>
      </c>
      <c r="K1525" s="52"/>
      <c r="M1525" s="105" t="str">
        <f>IF(G1525="","",_xlfn.IFNA((VLOOKUP(G1525,help!L:M,2,0))*H1525,_xlfn.IFNA((VLOOKUP(G1525,help!P:Q,2,0))*H1525,"غير مسجلة في المشتريات")))</f>
        <v/>
      </c>
    </row>
    <row r="1526" spans="2:13" hidden="1" x14ac:dyDescent="0.25">
      <c r="B1526" s="13">
        <f>COUNTIFS($G$3:G1526,'تقرير استهلاك خامات'!$D$4)</f>
        <v>2</v>
      </c>
      <c r="C1526" s="13">
        <f>COUNTIFS($F$3:F1526,'تقرير منتج تام'!$E$4)</f>
        <v>10</v>
      </c>
      <c r="D1526" s="37"/>
      <c r="E1526" s="38"/>
      <c r="F1526" s="37"/>
      <c r="G1526" s="39"/>
      <c r="H1526" s="40"/>
      <c r="I1526" s="107" t="str">
        <f>IF(G1526="","",_xlfn.IFNA(VLOOKUP(G1526,'سجل المشتريات'!F:N,8,0),"غير مسجلة في المشتريات"))</f>
        <v/>
      </c>
      <c r="J1526" s="26" t="str">
        <f>_xlfn.IFNA(VLOOKUP(F1526,الاوردرات!$B$1:$C$600,2,0),"")</f>
        <v/>
      </c>
      <c r="K1526" s="52"/>
      <c r="M1526" s="105" t="str">
        <f>IF(G1526="","",_xlfn.IFNA((VLOOKUP(G1526,help!L:M,2,0))*H1526,_xlfn.IFNA((VLOOKUP(G1526,help!P:Q,2,0))*H1526,"غير مسجلة في المشتريات")))</f>
        <v/>
      </c>
    </row>
    <row r="1527" spans="2:13" hidden="1" x14ac:dyDescent="0.25">
      <c r="B1527" s="13">
        <f>COUNTIFS($G$3:G1527,'تقرير استهلاك خامات'!$D$4)</f>
        <v>2</v>
      </c>
      <c r="C1527" s="13">
        <f>COUNTIFS($F$3:F1527,'تقرير منتج تام'!$E$4)</f>
        <v>10</v>
      </c>
      <c r="D1527" s="37"/>
      <c r="E1527" s="38"/>
      <c r="F1527" s="37"/>
      <c r="G1527" s="39"/>
      <c r="H1527" s="40"/>
      <c r="I1527" s="107" t="str">
        <f>IF(G1527="","",_xlfn.IFNA(VLOOKUP(G1527,'سجل المشتريات'!F:N,8,0),"غير مسجلة في المشتريات"))</f>
        <v/>
      </c>
      <c r="J1527" s="26" t="str">
        <f>_xlfn.IFNA(VLOOKUP(F1527,الاوردرات!$B$1:$C$600,2,0),"")</f>
        <v/>
      </c>
      <c r="K1527" s="52"/>
      <c r="M1527" s="105" t="str">
        <f>IF(G1527="","",_xlfn.IFNA((VLOOKUP(G1527,help!L:M,2,0))*H1527,_xlfn.IFNA((VLOOKUP(G1527,help!P:Q,2,0))*H1527,"غير مسجلة في المشتريات")))</f>
        <v/>
      </c>
    </row>
    <row r="1528" spans="2:13" hidden="1" x14ac:dyDescent="0.25">
      <c r="B1528" s="13">
        <f>COUNTIFS($G$3:G1528,'تقرير استهلاك خامات'!$D$4)</f>
        <v>2</v>
      </c>
      <c r="C1528" s="13">
        <f>COUNTIFS($F$3:F1528,'تقرير منتج تام'!$E$4)</f>
        <v>10</v>
      </c>
      <c r="D1528" s="37"/>
      <c r="E1528" s="38"/>
      <c r="F1528" s="37"/>
      <c r="G1528" s="39"/>
      <c r="H1528" s="40"/>
      <c r="I1528" s="107" t="str">
        <f>IF(G1528="","",_xlfn.IFNA(VLOOKUP(G1528,'سجل المشتريات'!F:N,8,0),"غير مسجلة في المشتريات"))</f>
        <v/>
      </c>
      <c r="J1528" s="26" t="str">
        <f>_xlfn.IFNA(VLOOKUP(F1528,الاوردرات!$B$1:$C$600,2,0),"")</f>
        <v/>
      </c>
      <c r="K1528" s="52"/>
      <c r="M1528" s="105" t="str">
        <f>IF(G1528="","",_xlfn.IFNA((VLOOKUP(G1528,help!L:M,2,0))*H1528,_xlfn.IFNA((VLOOKUP(G1528,help!P:Q,2,0))*H1528,"غير مسجلة في المشتريات")))</f>
        <v/>
      </c>
    </row>
    <row r="1529" spans="2:13" hidden="1" x14ac:dyDescent="0.25">
      <c r="B1529" s="13">
        <f>COUNTIFS($G$3:G1529,'تقرير استهلاك خامات'!$D$4)</f>
        <v>2</v>
      </c>
      <c r="C1529" s="13">
        <f>COUNTIFS($F$3:F1529,'تقرير منتج تام'!$E$4)</f>
        <v>10</v>
      </c>
      <c r="D1529" s="37"/>
      <c r="E1529" s="38"/>
      <c r="F1529" s="37"/>
      <c r="G1529" s="39"/>
      <c r="H1529" s="40"/>
      <c r="I1529" s="107" t="str">
        <f>IF(G1529="","",_xlfn.IFNA(VLOOKUP(G1529,'سجل المشتريات'!F:N,8,0),"غير مسجلة في المشتريات"))</f>
        <v/>
      </c>
      <c r="J1529" s="26" t="str">
        <f>_xlfn.IFNA(VLOOKUP(F1529,الاوردرات!$B$1:$C$600,2,0),"")</f>
        <v/>
      </c>
      <c r="K1529" s="52"/>
      <c r="M1529" s="105" t="str">
        <f>IF(G1529="","",_xlfn.IFNA((VLOOKUP(G1529,help!L:M,2,0))*H1529,_xlfn.IFNA((VLOOKUP(G1529,help!P:Q,2,0))*H1529,"غير مسجلة في المشتريات")))</f>
        <v/>
      </c>
    </row>
    <row r="1530" spans="2:13" hidden="1" x14ac:dyDescent="0.25">
      <c r="B1530" s="13">
        <f>COUNTIFS($G$3:G1530,'تقرير استهلاك خامات'!$D$4)</f>
        <v>2</v>
      </c>
      <c r="C1530" s="13">
        <f>COUNTIFS($F$3:F1530,'تقرير منتج تام'!$E$4)</f>
        <v>10</v>
      </c>
      <c r="D1530" s="37"/>
      <c r="E1530" s="38"/>
      <c r="F1530" s="37"/>
      <c r="G1530" s="39"/>
      <c r="H1530" s="40"/>
      <c r="I1530" s="107" t="str">
        <f>IF(G1530="","",_xlfn.IFNA(VLOOKUP(G1530,'سجل المشتريات'!F:N,8,0),"غير مسجلة في المشتريات"))</f>
        <v/>
      </c>
      <c r="J1530" s="26" t="str">
        <f>_xlfn.IFNA(VLOOKUP(F1530,الاوردرات!$B$1:$C$600,2,0),"")</f>
        <v/>
      </c>
      <c r="K1530" s="52"/>
      <c r="M1530" s="105" t="str">
        <f>IF(G1530="","",_xlfn.IFNA((VLOOKUP(G1530,help!L:M,2,0))*H1530,_xlfn.IFNA((VLOOKUP(G1530,help!P:Q,2,0))*H1530,"غير مسجلة في المشتريات")))</f>
        <v/>
      </c>
    </row>
    <row r="1531" spans="2:13" hidden="1" x14ac:dyDescent="0.25">
      <c r="B1531" s="13">
        <f>COUNTIFS($G$3:G1531,'تقرير استهلاك خامات'!$D$4)</f>
        <v>2</v>
      </c>
      <c r="C1531" s="13">
        <f>COUNTIFS($F$3:F1531,'تقرير منتج تام'!$E$4)</f>
        <v>10</v>
      </c>
      <c r="D1531" s="37"/>
      <c r="E1531" s="38"/>
      <c r="F1531" s="37"/>
      <c r="G1531" s="39"/>
      <c r="H1531" s="40"/>
      <c r="I1531" s="107" t="str">
        <f>IF(G1531="","",_xlfn.IFNA(VLOOKUP(G1531,'سجل المشتريات'!F:N,8,0),"غير مسجلة في المشتريات"))</f>
        <v/>
      </c>
      <c r="J1531" s="26" t="str">
        <f>_xlfn.IFNA(VLOOKUP(F1531,الاوردرات!$B$1:$C$600,2,0),"")</f>
        <v/>
      </c>
      <c r="K1531" s="52"/>
      <c r="M1531" s="105" t="str">
        <f>IF(G1531="","",_xlfn.IFNA((VLOOKUP(G1531,help!L:M,2,0))*H1531,_xlfn.IFNA((VLOOKUP(G1531,help!P:Q,2,0))*H1531,"غير مسجلة في المشتريات")))</f>
        <v/>
      </c>
    </row>
    <row r="1532" spans="2:13" hidden="1" x14ac:dyDescent="0.25">
      <c r="B1532" s="13">
        <f>COUNTIFS($G$3:G1532,'تقرير استهلاك خامات'!$D$4)</f>
        <v>2</v>
      </c>
      <c r="C1532" s="13">
        <f>COUNTIFS($F$3:F1532,'تقرير منتج تام'!$E$4)</f>
        <v>10</v>
      </c>
      <c r="D1532" s="37"/>
      <c r="E1532" s="38"/>
      <c r="F1532" s="37"/>
      <c r="G1532" s="39"/>
      <c r="H1532" s="40"/>
      <c r="I1532" s="107" t="str">
        <f>IF(G1532="","",_xlfn.IFNA(VLOOKUP(G1532,'سجل المشتريات'!F:N,8,0),"غير مسجلة في المشتريات"))</f>
        <v/>
      </c>
      <c r="J1532" s="26" t="str">
        <f>_xlfn.IFNA(VLOOKUP(F1532,الاوردرات!$B$1:$C$600,2,0),"")</f>
        <v/>
      </c>
      <c r="K1532" s="52"/>
      <c r="M1532" s="105" t="str">
        <f>IF(G1532="","",_xlfn.IFNA((VLOOKUP(G1532,help!L:M,2,0))*H1532,_xlfn.IFNA((VLOOKUP(G1532,help!P:Q,2,0))*H1532,"غير مسجلة في المشتريات")))</f>
        <v/>
      </c>
    </row>
    <row r="1533" spans="2:13" hidden="1" x14ac:dyDescent="0.25">
      <c r="B1533" s="13">
        <f>COUNTIFS($G$3:G1533,'تقرير استهلاك خامات'!$D$4)</f>
        <v>2</v>
      </c>
      <c r="C1533" s="13">
        <f>COUNTIFS($F$3:F1533,'تقرير منتج تام'!$E$4)</f>
        <v>10</v>
      </c>
      <c r="D1533" s="37"/>
      <c r="E1533" s="38"/>
      <c r="F1533" s="37"/>
      <c r="G1533" s="39"/>
      <c r="H1533" s="40"/>
      <c r="I1533" s="107" t="str">
        <f>IF(G1533="","",_xlfn.IFNA(VLOOKUP(G1533,'سجل المشتريات'!F:N,8,0),"غير مسجلة في المشتريات"))</f>
        <v/>
      </c>
      <c r="J1533" s="26" t="str">
        <f>_xlfn.IFNA(VLOOKUP(F1533,الاوردرات!$B$1:$C$600,2,0),"")</f>
        <v/>
      </c>
      <c r="K1533" s="52"/>
      <c r="M1533" s="105" t="str">
        <f>IF(G1533="","",_xlfn.IFNA((VLOOKUP(G1533,help!L:M,2,0))*H1533,_xlfn.IFNA((VLOOKUP(G1533,help!P:Q,2,0))*H1533,"غير مسجلة في المشتريات")))</f>
        <v/>
      </c>
    </row>
    <row r="1534" spans="2:13" hidden="1" x14ac:dyDescent="0.25">
      <c r="B1534" s="13">
        <f>COUNTIFS($G$3:G1534,'تقرير استهلاك خامات'!$D$4)</f>
        <v>2</v>
      </c>
      <c r="C1534" s="13">
        <f>COUNTIFS($F$3:F1534,'تقرير منتج تام'!$E$4)</f>
        <v>10</v>
      </c>
      <c r="D1534" s="37"/>
      <c r="E1534" s="38"/>
      <c r="F1534" s="37"/>
      <c r="G1534" s="39"/>
      <c r="H1534" s="40"/>
      <c r="I1534" s="107" t="str">
        <f>IF(G1534="","",_xlfn.IFNA(VLOOKUP(G1534,'سجل المشتريات'!F:N,8,0),"غير مسجلة في المشتريات"))</f>
        <v/>
      </c>
      <c r="J1534" s="26" t="str">
        <f>_xlfn.IFNA(VLOOKUP(F1534,الاوردرات!$B$1:$C$600,2,0),"")</f>
        <v/>
      </c>
      <c r="K1534" s="52"/>
      <c r="M1534" s="105" t="str">
        <f>IF(G1534="","",_xlfn.IFNA((VLOOKUP(G1534,help!L:M,2,0))*H1534,_xlfn.IFNA((VLOOKUP(G1534,help!P:Q,2,0))*H1534,"غير مسجلة في المشتريات")))</f>
        <v/>
      </c>
    </row>
    <row r="1535" spans="2:13" hidden="1" x14ac:dyDescent="0.25">
      <c r="B1535" s="13">
        <f>COUNTIFS($G$3:G1535,'تقرير استهلاك خامات'!$D$4)</f>
        <v>2</v>
      </c>
      <c r="C1535" s="13">
        <f>COUNTIFS($F$3:F1535,'تقرير منتج تام'!$E$4)</f>
        <v>10</v>
      </c>
      <c r="D1535" s="37"/>
      <c r="E1535" s="38"/>
      <c r="F1535" s="42"/>
      <c r="G1535" s="39"/>
      <c r="H1535" s="40"/>
      <c r="I1535" s="107" t="str">
        <f>IF(G1535="","",_xlfn.IFNA(VLOOKUP(G1535,'سجل المشتريات'!F:N,8,0),"غير مسجلة في المشتريات"))</f>
        <v/>
      </c>
      <c r="J1535" s="26" t="str">
        <f>_xlfn.IFNA(VLOOKUP(F1535,الاوردرات!$B$1:$C$600,2,0),"")</f>
        <v/>
      </c>
      <c r="K1535" s="52"/>
      <c r="M1535" s="105" t="str">
        <f>IF(G1535="","",_xlfn.IFNA((VLOOKUP(G1535,help!L:M,2,0))*H1535,_xlfn.IFNA((VLOOKUP(G1535,help!P:Q,2,0))*H1535,"غير مسجلة في المشتريات")))</f>
        <v/>
      </c>
    </row>
    <row r="1536" spans="2:13" hidden="1" x14ac:dyDescent="0.25">
      <c r="B1536" s="13">
        <f>COUNTIFS($G$3:G1536,'تقرير استهلاك خامات'!$D$4)</f>
        <v>2</v>
      </c>
      <c r="C1536" s="13">
        <f>COUNTIFS($F$3:F1536,'تقرير منتج تام'!$E$4)</f>
        <v>10</v>
      </c>
      <c r="D1536" s="37"/>
      <c r="E1536" s="38"/>
      <c r="F1536" s="42"/>
      <c r="G1536" s="39"/>
      <c r="H1536" s="40"/>
      <c r="I1536" s="107" t="str">
        <f>IF(G1536="","",_xlfn.IFNA(VLOOKUP(G1536,'سجل المشتريات'!F:N,8,0),"غير مسجلة في المشتريات"))</f>
        <v/>
      </c>
      <c r="J1536" s="26" t="str">
        <f>_xlfn.IFNA(VLOOKUP(F1536,الاوردرات!$B$1:$C$600,2,0),"")</f>
        <v/>
      </c>
      <c r="K1536" s="52"/>
      <c r="M1536" s="105" t="str">
        <f>IF(G1536="","",_xlfn.IFNA((VLOOKUP(G1536,help!L:M,2,0))*H1536,_xlfn.IFNA((VLOOKUP(G1536,help!P:Q,2,0))*H1536,"غير مسجلة في المشتريات")))</f>
        <v/>
      </c>
    </row>
    <row r="1537" spans="2:13" hidden="1" x14ac:dyDescent="0.25">
      <c r="B1537" s="13">
        <f>COUNTIFS($G$3:G1537,'تقرير استهلاك خامات'!$D$4)</f>
        <v>2</v>
      </c>
      <c r="C1537" s="13">
        <f>COUNTIFS($F$3:F1537,'تقرير منتج تام'!$E$4)</f>
        <v>10</v>
      </c>
      <c r="D1537" s="37"/>
      <c r="E1537" s="38"/>
      <c r="F1537" s="42"/>
      <c r="G1537" s="39"/>
      <c r="H1537" s="40"/>
      <c r="I1537" s="107" t="str">
        <f>IF(G1537="","",_xlfn.IFNA(VLOOKUP(G1537,'سجل المشتريات'!F:N,8,0),"غير مسجلة في المشتريات"))</f>
        <v/>
      </c>
      <c r="J1537" s="26" t="str">
        <f>_xlfn.IFNA(VLOOKUP(F1537,الاوردرات!$B$1:$C$600,2,0),"")</f>
        <v/>
      </c>
      <c r="K1537" s="52"/>
      <c r="M1537" s="105" t="str">
        <f>IF(G1537="","",_xlfn.IFNA((VLOOKUP(G1537,help!L:M,2,0))*H1537,_xlfn.IFNA((VLOOKUP(G1537,help!P:Q,2,0))*H1537,"غير مسجلة في المشتريات")))</f>
        <v/>
      </c>
    </row>
    <row r="1538" spans="2:13" hidden="1" x14ac:dyDescent="0.25">
      <c r="B1538" s="13">
        <f>COUNTIFS($G$3:G1538,'تقرير استهلاك خامات'!$D$4)</f>
        <v>2</v>
      </c>
      <c r="C1538" s="13">
        <f>COUNTIFS($F$3:F1538,'تقرير منتج تام'!$E$4)</f>
        <v>10</v>
      </c>
      <c r="D1538" s="37"/>
      <c r="E1538" s="38"/>
      <c r="F1538" s="42"/>
      <c r="G1538" s="39"/>
      <c r="H1538" s="40"/>
      <c r="I1538" s="107" t="str">
        <f>IF(G1538="","",_xlfn.IFNA(VLOOKUP(G1538,'سجل المشتريات'!F:N,8,0),"غير مسجلة في المشتريات"))</f>
        <v/>
      </c>
      <c r="J1538" s="26" t="str">
        <f>_xlfn.IFNA(VLOOKUP(F1538,الاوردرات!$B$1:$C$600,2,0),"")</f>
        <v/>
      </c>
      <c r="K1538" s="52"/>
      <c r="M1538" s="105" t="str">
        <f>IF(G1538="","",_xlfn.IFNA((VLOOKUP(G1538,help!L:M,2,0))*H1538,_xlfn.IFNA((VLOOKUP(G1538,help!P:Q,2,0))*H1538,"غير مسجلة في المشتريات")))</f>
        <v/>
      </c>
    </row>
    <row r="1539" spans="2:13" hidden="1" x14ac:dyDescent="0.25">
      <c r="B1539" s="13">
        <f>COUNTIFS($G$3:G1539,'تقرير استهلاك خامات'!$D$4)</f>
        <v>2</v>
      </c>
      <c r="C1539" s="13">
        <f>COUNTIFS($F$3:F1539,'تقرير منتج تام'!$E$4)</f>
        <v>10</v>
      </c>
      <c r="D1539" s="37"/>
      <c r="E1539" s="38"/>
      <c r="F1539" s="37"/>
      <c r="G1539" s="39"/>
      <c r="H1539" s="40"/>
      <c r="I1539" s="107" t="str">
        <f>IF(G1539="","",_xlfn.IFNA(VLOOKUP(G1539,'سجل المشتريات'!F:N,8,0),"غير مسجلة في المشتريات"))</f>
        <v/>
      </c>
      <c r="J1539" s="26" t="str">
        <f>_xlfn.IFNA(VLOOKUP(F1539,الاوردرات!$B$1:$C$600,2,0),"")</f>
        <v/>
      </c>
      <c r="K1539" s="52"/>
      <c r="M1539" s="105" t="str">
        <f>IF(G1539="","",_xlfn.IFNA((VLOOKUP(G1539,help!L:M,2,0))*H1539,_xlfn.IFNA((VLOOKUP(G1539,help!P:Q,2,0))*H1539,"غير مسجلة في المشتريات")))</f>
        <v/>
      </c>
    </row>
    <row r="1540" spans="2:13" hidden="1" x14ac:dyDescent="0.25">
      <c r="B1540" s="13">
        <f>COUNTIFS($G$3:G1540,'تقرير استهلاك خامات'!$D$4)</f>
        <v>2</v>
      </c>
      <c r="C1540" s="13">
        <f>COUNTIFS($F$3:F1540,'تقرير منتج تام'!$E$4)</f>
        <v>10</v>
      </c>
      <c r="D1540" s="37"/>
      <c r="E1540" s="38"/>
      <c r="F1540" s="37"/>
      <c r="G1540" s="39"/>
      <c r="H1540" s="40"/>
      <c r="I1540" s="107" t="str">
        <f>IF(G1540="","",_xlfn.IFNA(VLOOKUP(G1540,'سجل المشتريات'!F:N,8,0),"غير مسجلة في المشتريات"))</f>
        <v/>
      </c>
      <c r="J1540" s="26" t="str">
        <f>_xlfn.IFNA(VLOOKUP(F1540,الاوردرات!$B$1:$C$600,2,0),"")</f>
        <v/>
      </c>
      <c r="K1540" s="52"/>
      <c r="M1540" s="105" t="str">
        <f>IF(G1540="","",_xlfn.IFNA((VLOOKUP(G1540,help!L:M,2,0))*H1540,_xlfn.IFNA((VLOOKUP(G1540,help!P:Q,2,0))*H1540,"غير مسجلة في المشتريات")))</f>
        <v/>
      </c>
    </row>
    <row r="1541" spans="2:13" hidden="1" x14ac:dyDescent="0.25">
      <c r="B1541" s="13">
        <f>COUNTIFS($G$3:G1541,'تقرير استهلاك خامات'!$D$4)</f>
        <v>2</v>
      </c>
      <c r="C1541" s="13">
        <f>COUNTIFS($F$3:F1541,'تقرير منتج تام'!$E$4)</f>
        <v>10</v>
      </c>
      <c r="D1541" s="37"/>
      <c r="E1541" s="38"/>
      <c r="F1541" s="37"/>
      <c r="G1541" s="39"/>
      <c r="H1541" s="40"/>
      <c r="I1541" s="107" t="str">
        <f>IF(G1541="","",_xlfn.IFNA(VLOOKUP(G1541,'سجل المشتريات'!F:N,8,0),"غير مسجلة في المشتريات"))</f>
        <v/>
      </c>
      <c r="J1541" s="26" t="str">
        <f>_xlfn.IFNA(VLOOKUP(F1541,الاوردرات!$B$1:$C$600,2,0),"")</f>
        <v/>
      </c>
      <c r="K1541" s="52"/>
      <c r="M1541" s="105" t="str">
        <f>IF(G1541="","",_xlfn.IFNA((VLOOKUP(G1541,help!L:M,2,0))*H1541,_xlfn.IFNA((VLOOKUP(G1541,help!P:Q,2,0))*H1541,"غير مسجلة في المشتريات")))</f>
        <v/>
      </c>
    </row>
    <row r="1542" spans="2:13" hidden="1" x14ac:dyDescent="0.25">
      <c r="B1542" s="13">
        <f>COUNTIFS($G$3:G1542,'تقرير استهلاك خامات'!$D$4)</f>
        <v>2</v>
      </c>
      <c r="C1542" s="13">
        <f>COUNTIFS($F$3:F1542,'تقرير منتج تام'!$E$4)</f>
        <v>10</v>
      </c>
      <c r="D1542" s="37"/>
      <c r="E1542" s="38"/>
      <c r="F1542" s="37"/>
      <c r="G1542" s="39"/>
      <c r="H1542" s="40"/>
      <c r="I1542" s="107" t="str">
        <f>IF(G1542="","",_xlfn.IFNA(VLOOKUP(G1542,'سجل المشتريات'!F:N,8,0),"غير مسجلة في المشتريات"))</f>
        <v/>
      </c>
      <c r="J1542" s="26" t="str">
        <f>_xlfn.IFNA(VLOOKUP(F1542,الاوردرات!$B$1:$C$600,2,0),"")</f>
        <v/>
      </c>
      <c r="K1542" s="52"/>
      <c r="M1542" s="105" t="str">
        <f>IF(G1542="","",_xlfn.IFNA((VLOOKUP(G1542,help!L:M,2,0))*H1542,_xlfn.IFNA((VLOOKUP(G1542,help!P:Q,2,0))*H1542,"غير مسجلة في المشتريات")))</f>
        <v/>
      </c>
    </row>
    <row r="1543" spans="2:13" hidden="1" x14ac:dyDescent="0.25">
      <c r="B1543" s="13">
        <f>COUNTIFS($G$3:G1543,'تقرير استهلاك خامات'!$D$4)</f>
        <v>2</v>
      </c>
      <c r="C1543" s="13">
        <f>COUNTIFS($F$3:F1543,'تقرير منتج تام'!$E$4)</f>
        <v>10</v>
      </c>
      <c r="D1543" s="37"/>
      <c r="E1543" s="38"/>
      <c r="F1543" s="37"/>
      <c r="G1543" s="39"/>
      <c r="H1543" s="40"/>
      <c r="I1543" s="107" t="str">
        <f>IF(G1543="","",_xlfn.IFNA(VLOOKUP(G1543,'سجل المشتريات'!F:N,8,0),"غير مسجلة في المشتريات"))</f>
        <v/>
      </c>
      <c r="J1543" s="26" t="str">
        <f>_xlfn.IFNA(VLOOKUP(F1543,الاوردرات!$B$1:$C$600,2,0),"")</f>
        <v/>
      </c>
      <c r="K1543" s="52"/>
      <c r="M1543" s="105" t="str">
        <f>IF(G1543="","",_xlfn.IFNA((VLOOKUP(G1543,help!L:M,2,0))*H1543,_xlfn.IFNA((VLOOKUP(G1543,help!P:Q,2,0))*H1543,"غير مسجلة في المشتريات")))</f>
        <v/>
      </c>
    </row>
    <row r="1544" spans="2:13" hidden="1" x14ac:dyDescent="0.25">
      <c r="B1544" s="13">
        <f>COUNTIFS($G$3:G1544,'تقرير استهلاك خامات'!$D$4)</f>
        <v>2</v>
      </c>
      <c r="C1544" s="13">
        <f>COUNTIFS($F$3:F1544,'تقرير منتج تام'!$E$4)</f>
        <v>10</v>
      </c>
      <c r="D1544" s="37"/>
      <c r="E1544" s="38"/>
      <c r="F1544" s="37"/>
      <c r="G1544" s="39"/>
      <c r="H1544" s="40"/>
      <c r="I1544" s="107" t="str">
        <f>IF(G1544="","",_xlfn.IFNA(VLOOKUP(G1544,'سجل المشتريات'!F:N,8,0),"غير مسجلة في المشتريات"))</f>
        <v/>
      </c>
      <c r="J1544" s="26" t="str">
        <f>_xlfn.IFNA(VLOOKUP(F1544,الاوردرات!$B$1:$C$600,2,0),"")</f>
        <v/>
      </c>
      <c r="K1544" s="52"/>
      <c r="M1544" s="105" t="str">
        <f>IF(G1544="","",_xlfn.IFNA((VLOOKUP(G1544,help!L:M,2,0))*H1544,_xlfn.IFNA((VLOOKUP(G1544,help!P:Q,2,0))*H1544,"غير مسجلة في المشتريات")))</f>
        <v/>
      </c>
    </row>
    <row r="1545" spans="2:13" hidden="1" x14ac:dyDescent="0.25">
      <c r="B1545" s="13">
        <f>COUNTIFS($G$3:G1545,'تقرير استهلاك خامات'!$D$4)</f>
        <v>2</v>
      </c>
      <c r="C1545" s="13">
        <f>COUNTIFS($F$3:F1545,'تقرير منتج تام'!$E$4)</f>
        <v>10</v>
      </c>
      <c r="D1545" s="37"/>
      <c r="E1545" s="38"/>
      <c r="F1545" s="37"/>
      <c r="G1545" s="39"/>
      <c r="H1545" s="40"/>
      <c r="I1545" s="107" t="str">
        <f>IF(G1545="","",_xlfn.IFNA(VLOOKUP(G1545,'سجل المشتريات'!F:N,8,0),"غير مسجلة في المشتريات"))</f>
        <v/>
      </c>
      <c r="J1545" s="26" t="str">
        <f>_xlfn.IFNA(VLOOKUP(F1545,الاوردرات!$B$1:$C$600,2,0),"")</f>
        <v/>
      </c>
      <c r="K1545" s="52"/>
      <c r="M1545" s="105" t="str">
        <f>IF(G1545="","",_xlfn.IFNA((VLOOKUP(G1545,help!L:M,2,0))*H1545,_xlfn.IFNA((VLOOKUP(G1545,help!P:Q,2,0))*H1545,"غير مسجلة في المشتريات")))</f>
        <v/>
      </c>
    </row>
    <row r="1546" spans="2:13" hidden="1" x14ac:dyDescent="0.25">
      <c r="B1546" s="13">
        <f>COUNTIFS($G$3:G1546,'تقرير استهلاك خامات'!$D$4)</f>
        <v>2</v>
      </c>
      <c r="C1546" s="13">
        <f>COUNTIFS($F$3:F1546,'تقرير منتج تام'!$E$4)</f>
        <v>10</v>
      </c>
      <c r="D1546" s="37"/>
      <c r="E1546" s="38"/>
      <c r="F1546" s="37"/>
      <c r="G1546" s="39"/>
      <c r="H1546" s="40"/>
      <c r="I1546" s="107" t="str">
        <f>IF(G1546="","",_xlfn.IFNA(VLOOKUP(G1546,'سجل المشتريات'!F:N,8,0),"غير مسجلة في المشتريات"))</f>
        <v/>
      </c>
      <c r="J1546" s="26" t="str">
        <f>_xlfn.IFNA(VLOOKUP(F1546,الاوردرات!$B$1:$C$600,2,0),"")</f>
        <v/>
      </c>
      <c r="K1546" s="52"/>
      <c r="M1546" s="105" t="str">
        <f>IF(G1546="","",_xlfn.IFNA((VLOOKUP(G1546,help!L:M,2,0))*H1546,_xlfn.IFNA((VLOOKUP(G1546,help!P:Q,2,0))*H1546,"غير مسجلة في المشتريات")))</f>
        <v/>
      </c>
    </row>
    <row r="1547" spans="2:13" hidden="1" x14ac:dyDescent="0.25">
      <c r="B1547" s="13">
        <f>COUNTIFS($G$3:G1547,'تقرير استهلاك خامات'!$D$4)</f>
        <v>2</v>
      </c>
      <c r="C1547" s="13">
        <f>COUNTIFS($F$3:F1547,'تقرير منتج تام'!$E$4)</f>
        <v>10</v>
      </c>
      <c r="D1547" s="37"/>
      <c r="E1547" s="38"/>
      <c r="F1547" s="37"/>
      <c r="G1547" s="39"/>
      <c r="H1547" s="40"/>
      <c r="I1547" s="107" t="str">
        <f>IF(G1547="","",_xlfn.IFNA(VLOOKUP(G1547,'سجل المشتريات'!F:N,8,0),"غير مسجلة في المشتريات"))</f>
        <v/>
      </c>
      <c r="J1547" s="26" t="str">
        <f>_xlfn.IFNA(VLOOKUP(F1547,الاوردرات!$B$1:$C$600,2,0),"")</f>
        <v/>
      </c>
      <c r="K1547" s="52"/>
      <c r="M1547" s="105" t="str">
        <f>IF(G1547="","",_xlfn.IFNA((VLOOKUP(G1547,help!L:M,2,0))*H1547,_xlfn.IFNA((VLOOKUP(G1547,help!P:Q,2,0))*H1547,"غير مسجلة في المشتريات")))</f>
        <v/>
      </c>
    </row>
    <row r="1548" spans="2:13" hidden="1" x14ac:dyDescent="0.25">
      <c r="B1548" s="13">
        <f>COUNTIFS($G$3:G1548,'تقرير استهلاك خامات'!$D$4)</f>
        <v>2</v>
      </c>
      <c r="C1548" s="13">
        <f>COUNTIFS($F$3:F1548,'تقرير منتج تام'!$E$4)</f>
        <v>10</v>
      </c>
      <c r="D1548" s="37"/>
      <c r="E1548" s="38"/>
      <c r="F1548" s="37"/>
      <c r="G1548" s="39"/>
      <c r="H1548" s="40"/>
      <c r="I1548" s="107" t="str">
        <f>IF(G1548="","",_xlfn.IFNA(VLOOKUP(G1548,'سجل المشتريات'!F:N,8,0),"غير مسجلة في المشتريات"))</f>
        <v/>
      </c>
      <c r="J1548" s="26" t="str">
        <f>_xlfn.IFNA(VLOOKUP(F1548,الاوردرات!$B$1:$C$600,2,0),"")</f>
        <v/>
      </c>
      <c r="K1548" s="52"/>
      <c r="M1548" s="105" t="str">
        <f>IF(G1548="","",_xlfn.IFNA((VLOOKUP(G1548,help!L:M,2,0))*H1548,_xlfn.IFNA((VLOOKUP(G1548,help!P:Q,2,0))*H1548,"غير مسجلة في المشتريات")))</f>
        <v/>
      </c>
    </row>
    <row r="1549" spans="2:13" hidden="1" x14ac:dyDescent="0.25">
      <c r="B1549" s="13">
        <f>COUNTIFS($G$3:G1549,'تقرير استهلاك خامات'!$D$4)</f>
        <v>2</v>
      </c>
      <c r="C1549" s="13">
        <f>COUNTIFS($F$3:F1549,'تقرير منتج تام'!$E$4)</f>
        <v>10</v>
      </c>
      <c r="D1549" s="37"/>
      <c r="E1549" s="38"/>
      <c r="F1549" s="37"/>
      <c r="G1549" s="39"/>
      <c r="H1549" s="40"/>
      <c r="I1549" s="107" t="str">
        <f>IF(G1549="","",_xlfn.IFNA(VLOOKUP(G1549,'سجل المشتريات'!F:N,8,0),"غير مسجلة في المشتريات"))</f>
        <v/>
      </c>
      <c r="J1549" s="26" t="str">
        <f>_xlfn.IFNA(VLOOKUP(F1549,الاوردرات!$B$1:$C$600,2,0),"")</f>
        <v/>
      </c>
      <c r="K1549" s="52"/>
      <c r="M1549" s="105" t="str">
        <f>IF(G1549="","",_xlfn.IFNA((VLOOKUP(G1549,help!L:M,2,0))*H1549,_xlfn.IFNA((VLOOKUP(G1549,help!P:Q,2,0))*H1549,"غير مسجلة في المشتريات")))</f>
        <v/>
      </c>
    </row>
    <row r="1550" spans="2:13" hidden="1" x14ac:dyDescent="0.25">
      <c r="B1550" s="13">
        <f>COUNTIFS($G$3:G1550,'تقرير استهلاك خامات'!$D$4)</f>
        <v>2</v>
      </c>
      <c r="C1550" s="13">
        <f>COUNTIFS($F$3:F1550,'تقرير منتج تام'!$E$4)</f>
        <v>10</v>
      </c>
      <c r="D1550" s="37"/>
      <c r="E1550" s="38"/>
      <c r="F1550" s="37"/>
      <c r="G1550" s="39"/>
      <c r="H1550" s="40"/>
      <c r="I1550" s="107" t="str">
        <f>IF(G1550="","",_xlfn.IFNA(VLOOKUP(G1550,'سجل المشتريات'!F:N,8,0),"غير مسجلة في المشتريات"))</f>
        <v/>
      </c>
      <c r="J1550" s="26" t="str">
        <f>_xlfn.IFNA(VLOOKUP(F1550,الاوردرات!$B$1:$C$600,2,0),"")</f>
        <v/>
      </c>
      <c r="K1550" s="52"/>
      <c r="M1550" s="105" t="str">
        <f>IF(G1550="","",_xlfn.IFNA((VLOOKUP(G1550,help!L:M,2,0))*H1550,_xlfn.IFNA((VLOOKUP(G1550,help!P:Q,2,0))*H1550,"غير مسجلة في المشتريات")))</f>
        <v/>
      </c>
    </row>
    <row r="1551" spans="2:13" hidden="1" x14ac:dyDescent="0.25">
      <c r="B1551" s="13">
        <f>COUNTIFS($G$3:G1551,'تقرير استهلاك خامات'!$D$4)</f>
        <v>2</v>
      </c>
      <c r="C1551" s="13">
        <f>COUNTIFS($F$3:F1551,'تقرير منتج تام'!$E$4)</f>
        <v>10</v>
      </c>
      <c r="D1551" s="37"/>
      <c r="E1551" s="38"/>
      <c r="F1551" s="37"/>
      <c r="G1551" s="39"/>
      <c r="H1551" s="40"/>
      <c r="I1551" s="107" t="str">
        <f>IF(G1551="","",_xlfn.IFNA(VLOOKUP(G1551,'سجل المشتريات'!F:N,8,0),"غير مسجلة في المشتريات"))</f>
        <v/>
      </c>
      <c r="J1551" s="26" t="str">
        <f>_xlfn.IFNA(VLOOKUP(F1551,الاوردرات!$B$1:$C$600,2,0),"")</f>
        <v/>
      </c>
      <c r="K1551" s="52"/>
      <c r="M1551" s="105" t="str">
        <f>IF(G1551="","",_xlfn.IFNA((VLOOKUP(G1551,help!L:M,2,0))*H1551,_xlfn.IFNA((VLOOKUP(G1551,help!P:Q,2,0))*H1551,"غير مسجلة في المشتريات")))</f>
        <v/>
      </c>
    </row>
    <row r="1552" spans="2:13" hidden="1" x14ac:dyDescent="0.25">
      <c r="B1552" s="13">
        <f>COUNTIFS($G$3:G1552,'تقرير استهلاك خامات'!$D$4)</f>
        <v>2</v>
      </c>
      <c r="C1552" s="13">
        <f>COUNTIFS($F$3:F1552,'تقرير منتج تام'!$E$4)</f>
        <v>10</v>
      </c>
      <c r="D1552" s="37"/>
      <c r="E1552" s="38"/>
      <c r="F1552" s="37"/>
      <c r="G1552" s="39"/>
      <c r="H1552" s="40"/>
      <c r="I1552" s="107" t="str">
        <f>IF(G1552="","",_xlfn.IFNA(VLOOKUP(G1552,'سجل المشتريات'!F:N,8,0),"غير مسجلة في المشتريات"))</f>
        <v/>
      </c>
      <c r="J1552" s="26" t="str">
        <f>_xlfn.IFNA(VLOOKUP(F1552,الاوردرات!$B$1:$C$600,2,0),"")</f>
        <v/>
      </c>
      <c r="K1552" s="52"/>
      <c r="M1552" s="105" t="str">
        <f>IF(G1552="","",_xlfn.IFNA((VLOOKUP(G1552,help!L:M,2,0))*H1552,_xlfn.IFNA((VLOOKUP(G1552,help!P:Q,2,0))*H1552,"غير مسجلة في المشتريات")))</f>
        <v/>
      </c>
    </row>
    <row r="1553" spans="2:13" hidden="1" x14ac:dyDescent="0.25">
      <c r="B1553" s="13">
        <f>COUNTIFS($G$3:G1553,'تقرير استهلاك خامات'!$D$4)</f>
        <v>2</v>
      </c>
      <c r="C1553" s="13">
        <f>COUNTIFS($F$3:F1553,'تقرير منتج تام'!$E$4)</f>
        <v>10</v>
      </c>
      <c r="D1553" s="37"/>
      <c r="E1553" s="38"/>
      <c r="F1553" s="37"/>
      <c r="G1553" s="39"/>
      <c r="H1553" s="40"/>
      <c r="I1553" s="107" t="str">
        <f>IF(G1553="","",_xlfn.IFNA(VLOOKUP(G1553,'سجل المشتريات'!F:N,8,0),"غير مسجلة في المشتريات"))</f>
        <v/>
      </c>
      <c r="J1553" s="26" t="str">
        <f>_xlfn.IFNA(VLOOKUP(F1553,الاوردرات!$B$1:$C$600,2,0),"")</f>
        <v/>
      </c>
      <c r="K1553" s="52"/>
      <c r="M1553" s="105" t="str">
        <f>IF(G1553="","",_xlfn.IFNA((VLOOKUP(G1553,help!L:M,2,0))*H1553,_xlfn.IFNA((VLOOKUP(G1553,help!P:Q,2,0))*H1553,"غير مسجلة في المشتريات")))</f>
        <v/>
      </c>
    </row>
    <row r="1554" spans="2:13" hidden="1" x14ac:dyDescent="0.25">
      <c r="B1554" s="13">
        <f>COUNTIFS($G$3:G1554,'تقرير استهلاك خامات'!$D$4)</f>
        <v>2</v>
      </c>
      <c r="C1554" s="13">
        <f>COUNTIFS($F$3:F1554,'تقرير منتج تام'!$E$4)</f>
        <v>10</v>
      </c>
      <c r="D1554" s="37"/>
      <c r="E1554" s="38"/>
      <c r="F1554" s="37"/>
      <c r="G1554" s="39"/>
      <c r="H1554" s="40"/>
      <c r="I1554" s="107" t="str">
        <f>IF(G1554="","",_xlfn.IFNA(VLOOKUP(G1554,'سجل المشتريات'!F:N,8,0),"غير مسجلة في المشتريات"))</f>
        <v/>
      </c>
      <c r="J1554" s="26" t="str">
        <f>_xlfn.IFNA(VLOOKUP(F1554,الاوردرات!$B$1:$C$600,2,0),"")</f>
        <v/>
      </c>
      <c r="K1554" s="52"/>
      <c r="M1554" s="105" t="str">
        <f>IF(G1554="","",_xlfn.IFNA((VLOOKUP(G1554,help!L:M,2,0))*H1554,_xlfn.IFNA((VLOOKUP(G1554,help!P:Q,2,0))*H1554,"غير مسجلة في المشتريات")))</f>
        <v/>
      </c>
    </row>
    <row r="1555" spans="2:13" hidden="1" x14ac:dyDescent="0.25">
      <c r="B1555" s="13">
        <f>COUNTIFS($G$3:G1555,'تقرير استهلاك خامات'!$D$4)</f>
        <v>2</v>
      </c>
      <c r="C1555" s="13">
        <f>COUNTIFS($F$3:F1555,'تقرير منتج تام'!$E$4)</f>
        <v>10</v>
      </c>
      <c r="D1555" s="37"/>
      <c r="E1555" s="38"/>
      <c r="F1555" s="37"/>
      <c r="G1555" s="39"/>
      <c r="H1555" s="40"/>
      <c r="I1555" s="107" t="str">
        <f>IF(G1555="","",_xlfn.IFNA(VLOOKUP(G1555,'سجل المشتريات'!F:N,8,0),"غير مسجلة في المشتريات"))</f>
        <v/>
      </c>
      <c r="J1555" s="26" t="str">
        <f>_xlfn.IFNA(VLOOKUP(F1555,الاوردرات!$B$1:$C$600,2,0),"")</f>
        <v/>
      </c>
      <c r="K1555" s="52"/>
      <c r="M1555" s="105" t="str">
        <f>IF(G1555="","",_xlfn.IFNA((VLOOKUP(G1555,help!L:M,2,0))*H1555,_xlfn.IFNA((VLOOKUP(G1555,help!P:Q,2,0))*H1555,"غير مسجلة في المشتريات")))</f>
        <v/>
      </c>
    </row>
    <row r="1556" spans="2:13" hidden="1" x14ac:dyDescent="0.25">
      <c r="B1556" s="13">
        <f>COUNTIFS($G$3:G1556,'تقرير استهلاك خامات'!$D$4)</f>
        <v>2</v>
      </c>
      <c r="C1556" s="13">
        <f>COUNTIFS($F$3:F1556,'تقرير منتج تام'!$E$4)</f>
        <v>10</v>
      </c>
      <c r="D1556" s="37"/>
      <c r="E1556" s="38"/>
      <c r="F1556" s="37"/>
      <c r="G1556" s="39"/>
      <c r="H1556" s="40"/>
      <c r="I1556" s="107" t="str">
        <f>IF(G1556="","",_xlfn.IFNA(VLOOKUP(G1556,'سجل المشتريات'!F:N,8,0),"غير مسجلة في المشتريات"))</f>
        <v/>
      </c>
      <c r="J1556" s="26" t="str">
        <f>_xlfn.IFNA(VLOOKUP(F1556,الاوردرات!$B$1:$C$600,2,0),"")</f>
        <v/>
      </c>
      <c r="K1556" s="52"/>
      <c r="M1556" s="105" t="str">
        <f>IF(G1556="","",_xlfn.IFNA((VLOOKUP(G1556,help!L:M,2,0))*H1556,_xlfn.IFNA((VLOOKUP(G1556,help!P:Q,2,0))*H1556,"غير مسجلة في المشتريات")))</f>
        <v/>
      </c>
    </row>
    <row r="1557" spans="2:13" hidden="1" x14ac:dyDescent="0.25">
      <c r="B1557" s="13">
        <f>COUNTIFS($G$3:G1557,'تقرير استهلاك خامات'!$D$4)</f>
        <v>2</v>
      </c>
      <c r="C1557" s="13">
        <f>COUNTIFS($F$3:F1557,'تقرير منتج تام'!$E$4)</f>
        <v>10</v>
      </c>
      <c r="D1557" s="37"/>
      <c r="E1557" s="38"/>
      <c r="F1557" s="37"/>
      <c r="G1557" s="39"/>
      <c r="H1557" s="40"/>
      <c r="I1557" s="107" t="str">
        <f>IF(G1557="","",_xlfn.IFNA(VLOOKUP(G1557,'سجل المشتريات'!F:N,8,0),"غير مسجلة في المشتريات"))</f>
        <v/>
      </c>
      <c r="J1557" s="26" t="str">
        <f>_xlfn.IFNA(VLOOKUP(F1557,الاوردرات!$B$1:$C$600,2,0),"")</f>
        <v/>
      </c>
      <c r="K1557" s="52"/>
      <c r="M1557" s="105" t="str">
        <f>IF(G1557="","",_xlfn.IFNA((VLOOKUP(G1557,help!L:M,2,0))*H1557,_xlfn.IFNA((VLOOKUP(G1557,help!P:Q,2,0))*H1557,"غير مسجلة في المشتريات")))</f>
        <v/>
      </c>
    </row>
    <row r="1558" spans="2:13" hidden="1" x14ac:dyDescent="0.25">
      <c r="B1558" s="13">
        <f>COUNTIFS($G$3:G1558,'تقرير استهلاك خامات'!$D$4)</f>
        <v>2</v>
      </c>
      <c r="C1558" s="13">
        <f>COUNTIFS($F$3:F1558,'تقرير منتج تام'!$E$4)</f>
        <v>10</v>
      </c>
      <c r="D1558" s="37"/>
      <c r="E1558" s="38"/>
      <c r="F1558" s="37"/>
      <c r="G1558" s="39"/>
      <c r="H1558" s="40"/>
      <c r="I1558" s="107" t="str">
        <f>IF(G1558="","",_xlfn.IFNA(VLOOKUP(G1558,'سجل المشتريات'!F:N,8,0),"غير مسجلة في المشتريات"))</f>
        <v/>
      </c>
      <c r="J1558" s="26" t="str">
        <f>_xlfn.IFNA(VLOOKUP(F1558,الاوردرات!$B$1:$C$600,2,0),"")</f>
        <v/>
      </c>
      <c r="K1558" s="52"/>
      <c r="M1558" s="105" t="str">
        <f>IF(G1558="","",_xlfn.IFNA((VLOOKUP(G1558,help!L:M,2,0))*H1558,_xlfn.IFNA((VLOOKUP(G1558,help!P:Q,2,0))*H1558,"غير مسجلة في المشتريات")))</f>
        <v/>
      </c>
    </row>
    <row r="1559" spans="2:13" hidden="1" x14ac:dyDescent="0.25">
      <c r="B1559" s="13">
        <f>COUNTIFS($G$3:G1559,'تقرير استهلاك خامات'!$D$4)</f>
        <v>2</v>
      </c>
      <c r="C1559" s="13">
        <f>COUNTIFS($F$3:F1559,'تقرير منتج تام'!$E$4)</f>
        <v>10</v>
      </c>
      <c r="D1559" s="37"/>
      <c r="E1559" s="38"/>
      <c r="F1559" s="37"/>
      <c r="G1559" s="39"/>
      <c r="H1559" s="40"/>
      <c r="I1559" s="107" t="str">
        <f>IF(G1559="","",_xlfn.IFNA(VLOOKUP(G1559,'سجل المشتريات'!F:N,8,0),"غير مسجلة في المشتريات"))</f>
        <v/>
      </c>
      <c r="J1559" s="26" t="str">
        <f>_xlfn.IFNA(VLOOKUP(F1559,الاوردرات!$B$1:$C$600,2,0),"")</f>
        <v/>
      </c>
      <c r="K1559" s="52"/>
      <c r="M1559" s="105" t="str">
        <f>IF(G1559="","",_xlfn.IFNA((VLOOKUP(G1559,help!L:M,2,0))*H1559,_xlfn.IFNA((VLOOKUP(G1559,help!P:Q,2,0))*H1559,"غير مسجلة في المشتريات")))</f>
        <v/>
      </c>
    </row>
    <row r="1560" spans="2:13" hidden="1" x14ac:dyDescent="0.25">
      <c r="B1560" s="13">
        <f>COUNTIFS($G$3:G1560,'تقرير استهلاك خامات'!$D$4)</f>
        <v>2</v>
      </c>
      <c r="C1560" s="13">
        <f>COUNTIFS($F$3:F1560,'تقرير منتج تام'!$E$4)</f>
        <v>10</v>
      </c>
      <c r="D1560" s="37"/>
      <c r="E1560" s="38"/>
      <c r="F1560" s="37"/>
      <c r="G1560" s="39"/>
      <c r="H1560" s="40"/>
      <c r="I1560" s="107" t="str">
        <f>IF(G1560="","",_xlfn.IFNA(VLOOKUP(G1560,'سجل المشتريات'!F:N,8,0),"غير مسجلة في المشتريات"))</f>
        <v/>
      </c>
      <c r="J1560" s="26" t="str">
        <f>_xlfn.IFNA(VLOOKUP(F1560,الاوردرات!$B$1:$C$600,2,0),"")</f>
        <v/>
      </c>
      <c r="K1560" s="52"/>
      <c r="M1560" s="105" t="str">
        <f>IF(G1560="","",_xlfn.IFNA((VLOOKUP(G1560,help!L:M,2,0))*H1560,_xlfn.IFNA((VLOOKUP(G1560,help!P:Q,2,0))*H1560,"غير مسجلة في المشتريات")))</f>
        <v/>
      </c>
    </row>
    <row r="1561" spans="2:13" hidden="1" x14ac:dyDescent="0.25">
      <c r="B1561" s="13">
        <f>COUNTIFS($G$3:G1561,'تقرير استهلاك خامات'!$D$4)</f>
        <v>2</v>
      </c>
      <c r="C1561" s="13">
        <f>COUNTIFS($F$3:F1561,'تقرير منتج تام'!$E$4)</f>
        <v>10</v>
      </c>
      <c r="D1561" s="37"/>
      <c r="E1561" s="38"/>
      <c r="F1561" s="37"/>
      <c r="G1561" s="39"/>
      <c r="H1561" s="40"/>
      <c r="I1561" s="107" t="str">
        <f>IF(G1561="","",_xlfn.IFNA(VLOOKUP(G1561,'سجل المشتريات'!F:N,8,0),"غير مسجلة في المشتريات"))</f>
        <v/>
      </c>
      <c r="J1561" s="26" t="str">
        <f>_xlfn.IFNA(VLOOKUP(F1561,الاوردرات!$B$1:$C$600,2,0),"")</f>
        <v/>
      </c>
      <c r="K1561" s="52"/>
      <c r="M1561" s="105" t="str">
        <f>IF(G1561="","",_xlfn.IFNA((VLOOKUP(G1561,help!L:M,2,0))*H1561,_xlfn.IFNA((VLOOKUP(G1561,help!P:Q,2,0))*H1561,"غير مسجلة في المشتريات")))</f>
        <v/>
      </c>
    </row>
    <row r="1562" spans="2:13" hidden="1" x14ac:dyDescent="0.25">
      <c r="B1562" s="13">
        <f>COUNTIFS($G$3:G1562,'تقرير استهلاك خامات'!$D$4)</f>
        <v>2</v>
      </c>
      <c r="C1562" s="13">
        <f>COUNTIFS($F$3:F1562,'تقرير منتج تام'!$E$4)</f>
        <v>10</v>
      </c>
      <c r="D1562" s="37"/>
      <c r="E1562" s="38"/>
      <c r="F1562" s="37"/>
      <c r="G1562" s="39"/>
      <c r="H1562" s="40"/>
      <c r="I1562" s="107" t="str">
        <f>IF(G1562="","",_xlfn.IFNA(VLOOKUP(G1562,'سجل المشتريات'!F:N,8,0),"غير مسجلة في المشتريات"))</f>
        <v/>
      </c>
      <c r="J1562" s="26" t="str">
        <f>_xlfn.IFNA(VLOOKUP(F1562,الاوردرات!$B$1:$C$600,2,0),"")</f>
        <v/>
      </c>
      <c r="K1562" s="52"/>
      <c r="M1562" s="105" t="str">
        <f>IF(G1562="","",_xlfn.IFNA((VLOOKUP(G1562,help!L:M,2,0))*H1562,_xlfn.IFNA((VLOOKUP(G1562,help!P:Q,2,0))*H1562,"غير مسجلة في المشتريات")))</f>
        <v/>
      </c>
    </row>
    <row r="1563" spans="2:13" hidden="1" x14ac:dyDescent="0.25">
      <c r="B1563" s="13">
        <f>COUNTIFS($G$3:G1563,'تقرير استهلاك خامات'!$D$4)</f>
        <v>2</v>
      </c>
      <c r="C1563" s="13">
        <f>COUNTIFS($F$3:F1563,'تقرير منتج تام'!$E$4)</f>
        <v>10</v>
      </c>
      <c r="D1563" s="37"/>
      <c r="E1563" s="38"/>
      <c r="F1563" s="37"/>
      <c r="G1563" s="39"/>
      <c r="H1563" s="40"/>
      <c r="I1563" s="107" t="str">
        <f>IF(G1563="","",_xlfn.IFNA(VLOOKUP(G1563,'سجل المشتريات'!F:N,8,0),"غير مسجلة في المشتريات"))</f>
        <v/>
      </c>
      <c r="J1563" s="26" t="str">
        <f>_xlfn.IFNA(VLOOKUP(F1563,الاوردرات!$B$1:$C$600,2,0),"")</f>
        <v/>
      </c>
      <c r="K1563" s="52"/>
      <c r="M1563" s="105" t="str">
        <f>IF(G1563="","",_xlfn.IFNA((VLOOKUP(G1563,help!L:M,2,0))*H1563,_xlfn.IFNA((VLOOKUP(G1563,help!P:Q,2,0))*H1563,"غير مسجلة في المشتريات")))</f>
        <v/>
      </c>
    </row>
    <row r="1564" spans="2:13" hidden="1" x14ac:dyDescent="0.25">
      <c r="B1564" s="13">
        <f>COUNTIFS($G$3:G1564,'تقرير استهلاك خامات'!$D$4)</f>
        <v>2</v>
      </c>
      <c r="C1564" s="13">
        <f>COUNTIFS($F$3:F1564,'تقرير منتج تام'!$E$4)</f>
        <v>10</v>
      </c>
      <c r="D1564" s="37"/>
      <c r="E1564" s="38"/>
      <c r="F1564" s="37"/>
      <c r="G1564" s="39"/>
      <c r="H1564" s="40"/>
      <c r="I1564" s="107" t="str">
        <f>IF(G1564="","",_xlfn.IFNA(VLOOKUP(G1564,'سجل المشتريات'!F:N,8,0),"غير مسجلة في المشتريات"))</f>
        <v/>
      </c>
      <c r="J1564" s="26" t="str">
        <f>_xlfn.IFNA(VLOOKUP(F1564,الاوردرات!$B$1:$C$600,2,0),"")</f>
        <v/>
      </c>
      <c r="K1564" s="52"/>
      <c r="M1564" s="105" t="str">
        <f>IF(G1564="","",_xlfn.IFNA((VLOOKUP(G1564,help!L:M,2,0))*H1564,_xlfn.IFNA((VLOOKUP(G1564,help!P:Q,2,0))*H1564,"غير مسجلة في المشتريات")))</f>
        <v/>
      </c>
    </row>
    <row r="1565" spans="2:13" hidden="1" x14ac:dyDescent="0.25">
      <c r="B1565" s="13">
        <f>COUNTIFS($G$3:G1565,'تقرير استهلاك خامات'!$D$4)</f>
        <v>2</v>
      </c>
      <c r="C1565" s="13">
        <f>COUNTIFS($F$3:F1565,'تقرير منتج تام'!$E$4)</f>
        <v>10</v>
      </c>
      <c r="D1565" s="37"/>
      <c r="E1565" s="38"/>
      <c r="F1565" s="37"/>
      <c r="G1565" s="39"/>
      <c r="H1565" s="40"/>
      <c r="I1565" s="107" t="str">
        <f>IF(G1565="","",_xlfn.IFNA(VLOOKUP(G1565,'سجل المشتريات'!F:N,8,0),"غير مسجلة في المشتريات"))</f>
        <v/>
      </c>
      <c r="J1565" s="26" t="str">
        <f>_xlfn.IFNA(VLOOKUP(F1565,الاوردرات!$B$1:$C$600,2,0),"")</f>
        <v/>
      </c>
      <c r="K1565" s="52"/>
      <c r="M1565" s="105" t="str">
        <f>IF(G1565="","",_xlfn.IFNA((VLOOKUP(G1565,help!L:M,2,0))*H1565,_xlfn.IFNA((VLOOKUP(G1565,help!P:Q,2,0))*H1565,"غير مسجلة في المشتريات")))</f>
        <v/>
      </c>
    </row>
    <row r="1566" spans="2:13" hidden="1" x14ac:dyDescent="0.25">
      <c r="B1566" s="13">
        <f>COUNTIFS($G$3:G1566,'تقرير استهلاك خامات'!$D$4)</f>
        <v>2</v>
      </c>
      <c r="C1566" s="13">
        <f>COUNTIFS($F$3:F1566,'تقرير منتج تام'!$E$4)</f>
        <v>10</v>
      </c>
      <c r="D1566" s="37"/>
      <c r="E1566" s="38"/>
      <c r="F1566" s="37"/>
      <c r="G1566" s="39"/>
      <c r="H1566" s="40"/>
      <c r="I1566" s="107" t="str">
        <f>IF(G1566="","",_xlfn.IFNA(VLOOKUP(G1566,'سجل المشتريات'!F:N,8,0),"غير مسجلة في المشتريات"))</f>
        <v/>
      </c>
      <c r="J1566" s="26" t="str">
        <f>_xlfn.IFNA(VLOOKUP(F1566,الاوردرات!$B$1:$C$600,2,0),"")</f>
        <v/>
      </c>
      <c r="K1566" s="52"/>
      <c r="M1566" s="105" t="str">
        <f>IF(G1566="","",_xlfn.IFNA((VLOOKUP(G1566,help!L:M,2,0))*H1566,_xlfn.IFNA((VLOOKUP(G1566,help!P:Q,2,0))*H1566,"غير مسجلة في المشتريات")))</f>
        <v/>
      </c>
    </row>
    <row r="1567" spans="2:13" hidden="1" x14ac:dyDescent="0.25">
      <c r="B1567" s="13">
        <f>COUNTIFS($G$3:G1567,'تقرير استهلاك خامات'!$D$4)</f>
        <v>2</v>
      </c>
      <c r="C1567" s="13">
        <f>COUNTIFS($F$3:F1567,'تقرير منتج تام'!$E$4)</f>
        <v>10</v>
      </c>
      <c r="D1567" s="37"/>
      <c r="E1567" s="38"/>
      <c r="F1567" s="37"/>
      <c r="G1567" s="39"/>
      <c r="H1567" s="40"/>
      <c r="I1567" s="107" t="str">
        <f>IF(G1567="","",_xlfn.IFNA(VLOOKUP(G1567,'سجل المشتريات'!F:N,8,0),"غير مسجلة في المشتريات"))</f>
        <v/>
      </c>
      <c r="J1567" s="26" t="str">
        <f>_xlfn.IFNA(VLOOKUP(F1567,الاوردرات!$B$1:$C$600,2,0),"")</f>
        <v/>
      </c>
      <c r="K1567" s="52"/>
      <c r="M1567" s="105" t="str">
        <f>IF(G1567="","",_xlfn.IFNA((VLOOKUP(G1567,help!L:M,2,0))*H1567,_xlfn.IFNA((VLOOKUP(G1567,help!P:Q,2,0))*H1567,"غير مسجلة في المشتريات")))</f>
        <v/>
      </c>
    </row>
    <row r="1568" spans="2:13" hidden="1" x14ac:dyDescent="0.25">
      <c r="B1568" s="13">
        <f>COUNTIFS($G$3:G1568,'تقرير استهلاك خامات'!$D$4)</f>
        <v>2</v>
      </c>
      <c r="C1568" s="13">
        <f>COUNTIFS($F$3:F1568,'تقرير منتج تام'!$E$4)</f>
        <v>10</v>
      </c>
      <c r="D1568" s="37"/>
      <c r="E1568" s="38"/>
      <c r="F1568" s="37"/>
      <c r="G1568" s="39"/>
      <c r="H1568" s="40"/>
      <c r="I1568" s="107" t="str">
        <f>IF(G1568="","",_xlfn.IFNA(VLOOKUP(G1568,'سجل المشتريات'!F:N,8,0),"غير مسجلة في المشتريات"))</f>
        <v/>
      </c>
      <c r="J1568" s="26" t="str">
        <f>_xlfn.IFNA(VLOOKUP(F1568,الاوردرات!$B$1:$C$600,2,0),"")</f>
        <v/>
      </c>
      <c r="K1568" s="52"/>
      <c r="M1568" s="105" t="str">
        <f>IF(G1568="","",_xlfn.IFNA((VLOOKUP(G1568,help!L:M,2,0))*H1568,_xlfn.IFNA((VLOOKUP(G1568,help!P:Q,2,0))*H1568,"غير مسجلة في المشتريات")))</f>
        <v/>
      </c>
    </row>
    <row r="1569" spans="2:13" hidden="1" x14ac:dyDescent="0.25">
      <c r="B1569" s="13">
        <f>COUNTIFS($G$3:G1569,'تقرير استهلاك خامات'!$D$4)</f>
        <v>2</v>
      </c>
      <c r="C1569" s="13">
        <f>COUNTIFS($F$3:F1569,'تقرير منتج تام'!$E$4)</f>
        <v>10</v>
      </c>
      <c r="D1569" s="37"/>
      <c r="E1569" s="38"/>
      <c r="F1569" s="37"/>
      <c r="G1569" s="39"/>
      <c r="H1569" s="40"/>
      <c r="I1569" s="107" t="str">
        <f>IF(G1569="","",_xlfn.IFNA(VLOOKUP(G1569,'سجل المشتريات'!F:N,8,0),"غير مسجلة في المشتريات"))</f>
        <v/>
      </c>
      <c r="J1569" s="26" t="str">
        <f>_xlfn.IFNA(VLOOKUP(F1569,الاوردرات!$B$1:$C$600,2,0),"")</f>
        <v/>
      </c>
      <c r="K1569" s="52"/>
      <c r="M1569" s="105" t="str">
        <f>IF(G1569="","",_xlfn.IFNA((VLOOKUP(G1569,help!L:M,2,0))*H1569,_xlfn.IFNA((VLOOKUP(G1569,help!P:Q,2,0))*H1569,"غير مسجلة في المشتريات")))</f>
        <v/>
      </c>
    </row>
    <row r="1570" spans="2:13" hidden="1" x14ac:dyDescent="0.25">
      <c r="B1570" s="13">
        <f>COUNTIFS($G$3:G1570,'تقرير استهلاك خامات'!$D$4)</f>
        <v>2</v>
      </c>
      <c r="C1570" s="13">
        <f>COUNTIFS($F$3:F1570,'تقرير منتج تام'!$E$4)</f>
        <v>10</v>
      </c>
      <c r="D1570" s="37"/>
      <c r="E1570" s="38"/>
      <c r="F1570" s="37"/>
      <c r="G1570" s="39"/>
      <c r="H1570" s="40"/>
      <c r="I1570" s="107" t="str">
        <f>IF(G1570="","",_xlfn.IFNA(VLOOKUP(G1570,'سجل المشتريات'!F:N,8,0),"غير مسجلة في المشتريات"))</f>
        <v/>
      </c>
      <c r="J1570" s="26" t="str">
        <f>_xlfn.IFNA(VLOOKUP(F1570,الاوردرات!$B$1:$C$600,2,0),"")</f>
        <v/>
      </c>
      <c r="K1570" s="52"/>
      <c r="M1570" s="105" t="str">
        <f>IF(G1570="","",_xlfn.IFNA((VLOOKUP(G1570,help!L:M,2,0))*H1570,_xlfn.IFNA((VLOOKUP(G1570,help!P:Q,2,0))*H1570,"غير مسجلة في المشتريات")))</f>
        <v/>
      </c>
    </row>
    <row r="1571" spans="2:13" hidden="1" x14ac:dyDescent="0.25">
      <c r="B1571" s="13">
        <f>COUNTIFS($G$3:G1571,'تقرير استهلاك خامات'!$D$4)</f>
        <v>2</v>
      </c>
      <c r="C1571" s="13">
        <f>COUNTIFS($F$3:F1571,'تقرير منتج تام'!$E$4)</f>
        <v>10</v>
      </c>
      <c r="D1571" s="37"/>
      <c r="E1571" s="38"/>
      <c r="F1571" s="37"/>
      <c r="G1571" s="39"/>
      <c r="H1571" s="40"/>
      <c r="I1571" s="107" t="str">
        <f>IF(G1571="","",_xlfn.IFNA(VLOOKUP(G1571,'سجل المشتريات'!F:N,8,0),"غير مسجلة في المشتريات"))</f>
        <v/>
      </c>
      <c r="J1571" s="26" t="str">
        <f>_xlfn.IFNA(VLOOKUP(F1571,الاوردرات!$B$1:$C$600,2,0),"")</f>
        <v/>
      </c>
      <c r="K1571" s="52"/>
      <c r="M1571" s="105" t="str">
        <f>IF(G1571="","",_xlfn.IFNA((VLOOKUP(G1571,help!L:M,2,0))*H1571,_xlfn.IFNA((VLOOKUP(G1571,help!P:Q,2,0))*H1571,"غير مسجلة في المشتريات")))</f>
        <v/>
      </c>
    </row>
    <row r="1572" spans="2:13" hidden="1" x14ac:dyDescent="0.25">
      <c r="B1572" s="13">
        <f>COUNTIFS($G$3:G1572,'تقرير استهلاك خامات'!$D$4)</f>
        <v>2</v>
      </c>
      <c r="C1572" s="13">
        <f>COUNTIFS($F$3:F1572,'تقرير منتج تام'!$E$4)</f>
        <v>10</v>
      </c>
      <c r="D1572" s="37"/>
      <c r="E1572" s="38"/>
      <c r="F1572" s="37"/>
      <c r="G1572" s="39"/>
      <c r="H1572" s="40"/>
      <c r="I1572" s="107" t="str">
        <f>IF(G1572="","",_xlfn.IFNA(VLOOKUP(G1572,'سجل المشتريات'!F:N,8,0),"غير مسجلة في المشتريات"))</f>
        <v/>
      </c>
      <c r="J1572" s="26" t="str">
        <f>_xlfn.IFNA(VLOOKUP(F1572,الاوردرات!$B$1:$C$600,2,0),"")</f>
        <v/>
      </c>
      <c r="K1572" s="52"/>
      <c r="M1572" s="105" t="str">
        <f>IF(G1572="","",_xlfn.IFNA((VLOOKUP(G1572,help!L:M,2,0))*H1572,_xlfn.IFNA((VLOOKUP(G1572,help!P:Q,2,0))*H1572,"غير مسجلة في المشتريات")))</f>
        <v/>
      </c>
    </row>
    <row r="1573" spans="2:13" hidden="1" x14ac:dyDescent="0.25">
      <c r="B1573" s="13">
        <f>COUNTIFS($G$3:G1573,'تقرير استهلاك خامات'!$D$4)</f>
        <v>2</v>
      </c>
      <c r="C1573" s="13">
        <f>COUNTIFS($F$3:F1573,'تقرير منتج تام'!$E$4)</f>
        <v>10</v>
      </c>
      <c r="D1573" s="37"/>
      <c r="E1573" s="38"/>
      <c r="F1573" s="37"/>
      <c r="G1573" s="39"/>
      <c r="H1573" s="40"/>
      <c r="I1573" s="107" t="str">
        <f>IF(G1573="","",_xlfn.IFNA(VLOOKUP(G1573,'سجل المشتريات'!F:N,8,0),"غير مسجلة في المشتريات"))</f>
        <v/>
      </c>
      <c r="J1573" s="26" t="str">
        <f>_xlfn.IFNA(VLOOKUP(F1573,الاوردرات!$B$1:$C$600,2,0),"")</f>
        <v/>
      </c>
      <c r="K1573" s="52"/>
      <c r="M1573" s="105" t="str">
        <f>IF(G1573="","",_xlfn.IFNA((VLOOKUP(G1573,help!L:M,2,0))*H1573,_xlfn.IFNA((VLOOKUP(G1573,help!P:Q,2,0))*H1573,"غير مسجلة في المشتريات")))</f>
        <v/>
      </c>
    </row>
    <row r="1574" spans="2:13" hidden="1" x14ac:dyDescent="0.25">
      <c r="B1574" s="13">
        <f>COUNTIFS($G$3:G1574,'تقرير استهلاك خامات'!$D$4)</f>
        <v>2</v>
      </c>
      <c r="C1574" s="13">
        <f>COUNTIFS($F$3:F1574,'تقرير منتج تام'!$E$4)</f>
        <v>10</v>
      </c>
      <c r="D1574" s="37"/>
      <c r="E1574" s="38"/>
      <c r="F1574" s="37"/>
      <c r="G1574" s="39"/>
      <c r="H1574" s="40"/>
      <c r="I1574" s="107" t="str">
        <f>IF(G1574="","",_xlfn.IFNA(VLOOKUP(G1574,'سجل المشتريات'!F:N,8,0),"غير مسجلة في المشتريات"))</f>
        <v/>
      </c>
      <c r="J1574" s="26" t="str">
        <f>_xlfn.IFNA(VLOOKUP(F1574,الاوردرات!$B$1:$C$600,2,0),"")</f>
        <v/>
      </c>
      <c r="K1574" s="52"/>
      <c r="M1574" s="105" t="str">
        <f>IF(G1574="","",_xlfn.IFNA((VLOOKUP(G1574,help!L:M,2,0))*H1574,_xlfn.IFNA((VLOOKUP(G1574,help!P:Q,2,0))*H1574,"غير مسجلة في المشتريات")))</f>
        <v/>
      </c>
    </row>
    <row r="1575" spans="2:13" hidden="1" x14ac:dyDescent="0.25">
      <c r="B1575" s="13">
        <f>COUNTIFS($G$3:G1575,'تقرير استهلاك خامات'!$D$4)</f>
        <v>2</v>
      </c>
      <c r="C1575" s="13">
        <f>COUNTIFS($F$3:F1575,'تقرير منتج تام'!$E$4)</f>
        <v>10</v>
      </c>
      <c r="D1575" s="37"/>
      <c r="E1575" s="38"/>
      <c r="F1575" s="37"/>
      <c r="G1575" s="39"/>
      <c r="H1575" s="40"/>
      <c r="I1575" s="107" t="str">
        <f>IF(G1575="","",_xlfn.IFNA(VLOOKUP(G1575,'سجل المشتريات'!F:N,8,0),"غير مسجلة في المشتريات"))</f>
        <v/>
      </c>
      <c r="J1575" s="26" t="str">
        <f>_xlfn.IFNA(VLOOKUP(F1575,الاوردرات!$B$1:$C$600,2,0),"")</f>
        <v/>
      </c>
      <c r="K1575" s="52"/>
      <c r="M1575" s="105" t="str">
        <f>IF(G1575="","",_xlfn.IFNA((VLOOKUP(G1575,help!L:M,2,0))*H1575,_xlfn.IFNA((VLOOKUP(G1575,help!P:Q,2,0))*H1575,"غير مسجلة في المشتريات")))</f>
        <v/>
      </c>
    </row>
    <row r="1576" spans="2:13" hidden="1" x14ac:dyDescent="0.25">
      <c r="B1576" s="13">
        <f>COUNTIFS($G$3:G1576,'تقرير استهلاك خامات'!$D$4)</f>
        <v>2</v>
      </c>
      <c r="C1576" s="13">
        <f>COUNTIFS($F$3:F1576,'تقرير منتج تام'!$E$4)</f>
        <v>10</v>
      </c>
      <c r="D1576" s="37"/>
      <c r="E1576" s="38"/>
      <c r="F1576" s="37"/>
      <c r="G1576" s="39"/>
      <c r="H1576" s="40"/>
      <c r="I1576" s="107" t="str">
        <f>IF(G1576="","",_xlfn.IFNA(VLOOKUP(G1576,'سجل المشتريات'!F:N,8,0),"غير مسجلة في المشتريات"))</f>
        <v/>
      </c>
      <c r="J1576" s="26" t="str">
        <f>_xlfn.IFNA(VLOOKUP(F1576,الاوردرات!$B$1:$C$600,2,0),"")</f>
        <v/>
      </c>
      <c r="K1576" s="52"/>
      <c r="M1576" s="105" t="str">
        <f>IF(G1576="","",_xlfn.IFNA((VLOOKUP(G1576,help!L:M,2,0))*H1576,_xlfn.IFNA((VLOOKUP(G1576,help!P:Q,2,0))*H1576,"غير مسجلة في المشتريات")))</f>
        <v/>
      </c>
    </row>
    <row r="1577" spans="2:13" hidden="1" x14ac:dyDescent="0.25">
      <c r="B1577" s="13">
        <f>COUNTIFS($G$3:G1577,'تقرير استهلاك خامات'!$D$4)</f>
        <v>2</v>
      </c>
      <c r="C1577" s="13">
        <f>COUNTIFS($F$3:F1577,'تقرير منتج تام'!$E$4)</f>
        <v>10</v>
      </c>
      <c r="D1577" s="37"/>
      <c r="E1577" s="38"/>
      <c r="F1577" s="37"/>
      <c r="G1577" s="39"/>
      <c r="H1577" s="40"/>
      <c r="I1577" s="107" t="str">
        <f>IF(G1577="","",_xlfn.IFNA(VLOOKUP(G1577,'سجل المشتريات'!F:N,8,0),"غير مسجلة في المشتريات"))</f>
        <v/>
      </c>
      <c r="J1577" s="26" t="str">
        <f>_xlfn.IFNA(VLOOKUP(F1577,الاوردرات!$B$1:$C$600,2,0),"")</f>
        <v/>
      </c>
      <c r="K1577" s="52"/>
      <c r="M1577" s="105" t="str">
        <f>IF(G1577="","",_xlfn.IFNA((VLOOKUP(G1577,help!L:M,2,0))*H1577,_xlfn.IFNA((VLOOKUP(G1577,help!P:Q,2,0))*H1577,"غير مسجلة في المشتريات")))</f>
        <v/>
      </c>
    </row>
    <row r="1578" spans="2:13" hidden="1" x14ac:dyDescent="0.25">
      <c r="B1578" s="13">
        <f>COUNTIFS($G$3:G1578,'تقرير استهلاك خامات'!$D$4)</f>
        <v>2</v>
      </c>
      <c r="C1578" s="13">
        <f>COUNTIFS($F$3:F1578,'تقرير منتج تام'!$E$4)</f>
        <v>10</v>
      </c>
      <c r="D1578" s="37"/>
      <c r="E1578" s="38"/>
      <c r="F1578" s="37"/>
      <c r="G1578" s="39"/>
      <c r="H1578" s="40"/>
      <c r="I1578" s="107" t="str">
        <f>IF(G1578="","",_xlfn.IFNA(VLOOKUP(G1578,'سجل المشتريات'!F:N,8,0),"غير مسجلة في المشتريات"))</f>
        <v/>
      </c>
      <c r="J1578" s="26" t="str">
        <f>_xlfn.IFNA(VLOOKUP(F1578,الاوردرات!$B$1:$C$600,2,0),"")</f>
        <v/>
      </c>
      <c r="K1578" s="52"/>
      <c r="M1578" s="105" t="str">
        <f>IF(G1578="","",_xlfn.IFNA((VLOOKUP(G1578,help!L:M,2,0))*H1578,_xlfn.IFNA((VLOOKUP(G1578,help!P:Q,2,0))*H1578,"غير مسجلة في المشتريات")))</f>
        <v/>
      </c>
    </row>
    <row r="1579" spans="2:13" hidden="1" x14ac:dyDescent="0.25">
      <c r="B1579" s="13">
        <f>COUNTIFS($G$3:G1579,'تقرير استهلاك خامات'!$D$4)</f>
        <v>2</v>
      </c>
      <c r="C1579" s="13">
        <f>COUNTIFS($F$3:F1579,'تقرير منتج تام'!$E$4)</f>
        <v>10</v>
      </c>
      <c r="D1579" s="37"/>
      <c r="E1579" s="38"/>
      <c r="F1579" s="37"/>
      <c r="G1579" s="39"/>
      <c r="H1579" s="40"/>
      <c r="I1579" s="107" t="str">
        <f>IF(G1579="","",_xlfn.IFNA(VLOOKUP(G1579,'سجل المشتريات'!F:N,8,0),"غير مسجلة في المشتريات"))</f>
        <v/>
      </c>
      <c r="J1579" s="26" t="str">
        <f>_xlfn.IFNA(VLOOKUP(F1579,الاوردرات!$B$1:$C$600,2,0),"")</f>
        <v/>
      </c>
      <c r="K1579" s="52"/>
      <c r="M1579" s="105" t="str">
        <f>IF(G1579="","",_xlfn.IFNA((VLOOKUP(G1579,help!L:M,2,0))*H1579,_xlfn.IFNA((VLOOKUP(G1579,help!P:Q,2,0))*H1579,"غير مسجلة في المشتريات")))</f>
        <v/>
      </c>
    </row>
    <row r="1580" spans="2:13" hidden="1" x14ac:dyDescent="0.25">
      <c r="B1580" s="13">
        <f>COUNTIFS($G$3:G1580,'تقرير استهلاك خامات'!$D$4)</f>
        <v>2</v>
      </c>
      <c r="C1580" s="13">
        <f>COUNTIFS($F$3:F1580,'تقرير منتج تام'!$E$4)</f>
        <v>10</v>
      </c>
      <c r="D1580" s="37"/>
      <c r="E1580" s="38"/>
      <c r="F1580" s="37"/>
      <c r="G1580" s="39"/>
      <c r="H1580" s="40"/>
      <c r="I1580" s="107" t="str">
        <f>IF(G1580="","",_xlfn.IFNA(VLOOKUP(G1580,'سجل المشتريات'!F:N,8,0),"غير مسجلة في المشتريات"))</f>
        <v/>
      </c>
      <c r="J1580" s="26" t="str">
        <f>_xlfn.IFNA(VLOOKUP(F1580,الاوردرات!$B$1:$C$600,2,0),"")</f>
        <v/>
      </c>
      <c r="K1580" s="52"/>
      <c r="M1580" s="105" t="str">
        <f>IF(G1580="","",_xlfn.IFNA((VLOOKUP(G1580,help!L:M,2,0))*H1580,_xlfn.IFNA((VLOOKUP(G1580,help!P:Q,2,0))*H1580,"غير مسجلة في المشتريات")))</f>
        <v/>
      </c>
    </row>
    <row r="1581" spans="2:13" hidden="1" x14ac:dyDescent="0.25">
      <c r="B1581" s="13">
        <f>COUNTIFS($G$3:G1581,'تقرير استهلاك خامات'!$D$4)</f>
        <v>2</v>
      </c>
      <c r="C1581" s="13">
        <f>COUNTIFS($F$3:F1581,'تقرير منتج تام'!$E$4)</f>
        <v>10</v>
      </c>
      <c r="D1581" s="37"/>
      <c r="E1581" s="38"/>
      <c r="F1581" s="37"/>
      <c r="G1581" s="39"/>
      <c r="H1581" s="40"/>
      <c r="I1581" s="107" t="str">
        <f>IF(G1581="","",_xlfn.IFNA(VLOOKUP(G1581,'سجل المشتريات'!F:N,8,0),"غير مسجلة في المشتريات"))</f>
        <v/>
      </c>
      <c r="J1581" s="26" t="str">
        <f>_xlfn.IFNA(VLOOKUP(F1581,الاوردرات!$B$1:$C$600,2,0),"")</f>
        <v/>
      </c>
      <c r="K1581" s="52"/>
      <c r="M1581" s="105" t="str">
        <f>IF(G1581="","",_xlfn.IFNA((VLOOKUP(G1581,help!L:M,2,0))*H1581,_xlfn.IFNA((VLOOKUP(G1581,help!P:Q,2,0))*H1581,"غير مسجلة في المشتريات")))</f>
        <v/>
      </c>
    </row>
    <row r="1582" spans="2:13" hidden="1" x14ac:dyDescent="0.25">
      <c r="B1582" s="13">
        <f>COUNTIFS($G$3:G1582,'تقرير استهلاك خامات'!$D$4)</f>
        <v>2</v>
      </c>
      <c r="C1582" s="13">
        <f>COUNTIFS($F$3:F1582,'تقرير منتج تام'!$E$4)</f>
        <v>10</v>
      </c>
      <c r="D1582" s="37"/>
      <c r="E1582" s="38"/>
      <c r="F1582" s="37"/>
      <c r="G1582" s="39"/>
      <c r="H1582" s="40"/>
      <c r="I1582" s="107" t="str">
        <f>IF(G1582="","",_xlfn.IFNA(VLOOKUP(G1582,'سجل المشتريات'!F:N,8,0),"غير مسجلة في المشتريات"))</f>
        <v/>
      </c>
      <c r="J1582" s="26" t="str">
        <f>_xlfn.IFNA(VLOOKUP(F1582,الاوردرات!$B$1:$C$600,2,0),"")</f>
        <v/>
      </c>
      <c r="K1582" s="52"/>
      <c r="M1582" s="105" t="str">
        <f>IF(G1582="","",_xlfn.IFNA((VLOOKUP(G1582,help!L:M,2,0))*H1582,_xlfn.IFNA((VLOOKUP(G1582,help!P:Q,2,0))*H1582,"غير مسجلة في المشتريات")))</f>
        <v/>
      </c>
    </row>
    <row r="1583" spans="2:13" hidden="1" x14ac:dyDescent="0.25">
      <c r="B1583" s="13">
        <f>COUNTIFS($G$3:G1583,'تقرير استهلاك خامات'!$D$4)</f>
        <v>2</v>
      </c>
      <c r="C1583" s="13">
        <f>COUNTIFS($F$3:F1583,'تقرير منتج تام'!$E$4)</f>
        <v>10</v>
      </c>
      <c r="D1583" s="37"/>
      <c r="E1583" s="38"/>
      <c r="F1583" s="37"/>
      <c r="G1583" s="39"/>
      <c r="H1583" s="40"/>
      <c r="I1583" s="107" t="str">
        <f>IF(G1583="","",_xlfn.IFNA(VLOOKUP(G1583,'سجل المشتريات'!F:N,8,0),"غير مسجلة في المشتريات"))</f>
        <v/>
      </c>
      <c r="J1583" s="26" t="str">
        <f>_xlfn.IFNA(VLOOKUP(F1583,الاوردرات!$B$1:$C$600,2,0),"")</f>
        <v/>
      </c>
      <c r="K1583" s="52"/>
      <c r="M1583" s="105" t="str">
        <f>IF(G1583="","",_xlfn.IFNA((VLOOKUP(G1583,help!L:M,2,0))*H1583,_xlfn.IFNA((VLOOKUP(G1583,help!P:Q,2,0))*H1583,"غير مسجلة في المشتريات")))</f>
        <v/>
      </c>
    </row>
    <row r="1584" spans="2:13" hidden="1" x14ac:dyDescent="0.25">
      <c r="B1584" s="13">
        <f>COUNTIFS($G$3:G1584,'تقرير استهلاك خامات'!$D$4)</f>
        <v>2</v>
      </c>
      <c r="C1584" s="13">
        <f>COUNTIFS($F$3:F1584,'تقرير منتج تام'!$E$4)</f>
        <v>10</v>
      </c>
      <c r="D1584" s="37"/>
      <c r="E1584" s="38"/>
      <c r="F1584" s="37"/>
      <c r="G1584" s="39"/>
      <c r="H1584" s="40"/>
      <c r="I1584" s="107" t="str">
        <f>IF(G1584="","",_xlfn.IFNA(VLOOKUP(G1584,'سجل المشتريات'!F:N,8,0),"غير مسجلة في المشتريات"))</f>
        <v/>
      </c>
      <c r="J1584" s="26" t="str">
        <f>_xlfn.IFNA(VLOOKUP(F1584,الاوردرات!$B$1:$C$600,2,0),"")</f>
        <v/>
      </c>
      <c r="K1584" s="52"/>
      <c r="M1584" s="105" t="str">
        <f>IF(G1584="","",_xlfn.IFNA((VLOOKUP(G1584,help!L:M,2,0))*H1584,_xlfn.IFNA((VLOOKUP(G1584,help!P:Q,2,0))*H1584,"غير مسجلة في المشتريات")))</f>
        <v/>
      </c>
    </row>
    <row r="1585" spans="2:13" hidden="1" x14ac:dyDescent="0.25">
      <c r="B1585" s="13">
        <f>COUNTIFS($G$3:G1585,'تقرير استهلاك خامات'!$D$4)</f>
        <v>2</v>
      </c>
      <c r="C1585" s="13">
        <f>COUNTIFS($F$3:F1585,'تقرير منتج تام'!$E$4)</f>
        <v>10</v>
      </c>
      <c r="D1585" s="37"/>
      <c r="E1585" s="38"/>
      <c r="F1585" s="37"/>
      <c r="G1585" s="39"/>
      <c r="H1585" s="40"/>
      <c r="I1585" s="107" t="str">
        <f>IF(G1585="","",_xlfn.IFNA(VLOOKUP(G1585,'سجل المشتريات'!F:N,8,0),"غير مسجلة في المشتريات"))</f>
        <v/>
      </c>
      <c r="J1585" s="26" t="str">
        <f>_xlfn.IFNA(VLOOKUP(F1585,الاوردرات!$B$1:$C$600,2,0),"")</f>
        <v/>
      </c>
      <c r="K1585" s="52"/>
      <c r="M1585" s="105" t="str">
        <f>IF(G1585="","",_xlfn.IFNA((VLOOKUP(G1585,help!L:M,2,0))*H1585,_xlfn.IFNA((VLOOKUP(G1585,help!P:Q,2,0))*H1585,"غير مسجلة في المشتريات")))</f>
        <v/>
      </c>
    </row>
    <row r="1586" spans="2:13" hidden="1" x14ac:dyDescent="0.25">
      <c r="B1586" s="13">
        <f>COUNTIFS($G$3:G1586,'تقرير استهلاك خامات'!$D$4)</f>
        <v>2</v>
      </c>
      <c r="C1586" s="13">
        <f>COUNTIFS($F$3:F1586,'تقرير منتج تام'!$E$4)</f>
        <v>10</v>
      </c>
      <c r="D1586" s="37"/>
      <c r="E1586" s="38"/>
      <c r="F1586" s="37"/>
      <c r="G1586" s="39"/>
      <c r="H1586" s="40"/>
      <c r="I1586" s="107" t="str">
        <f>IF(G1586="","",_xlfn.IFNA(VLOOKUP(G1586,'سجل المشتريات'!F:N,8,0),"غير مسجلة في المشتريات"))</f>
        <v/>
      </c>
      <c r="J1586" s="26" t="str">
        <f>_xlfn.IFNA(VLOOKUP(F1586,الاوردرات!$B$1:$C$600,2,0),"")</f>
        <v/>
      </c>
      <c r="K1586" s="52"/>
      <c r="M1586" s="105" t="str">
        <f>IF(G1586="","",_xlfn.IFNA((VLOOKUP(G1586,help!L:M,2,0))*H1586,_xlfn.IFNA((VLOOKUP(G1586,help!P:Q,2,0))*H1586,"غير مسجلة في المشتريات")))</f>
        <v/>
      </c>
    </row>
    <row r="1587" spans="2:13" hidden="1" x14ac:dyDescent="0.25">
      <c r="B1587" s="13">
        <f>COUNTIFS($G$3:G1587,'تقرير استهلاك خامات'!$D$4)</f>
        <v>2</v>
      </c>
      <c r="C1587" s="13">
        <f>COUNTIFS($F$3:F1587,'تقرير منتج تام'!$E$4)</f>
        <v>10</v>
      </c>
      <c r="D1587" s="37"/>
      <c r="E1587" s="38"/>
      <c r="F1587" s="37"/>
      <c r="G1587" s="39"/>
      <c r="H1587" s="40"/>
      <c r="I1587" s="107" t="str">
        <f>IF(G1587="","",_xlfn.IFNA(VLOOKUP(G1587,'سجل المشتريات'!F:N,8,0),"غير مسجلة في المشتريات"))</f>
        <v/>
      </c>
      <c r="J1587" s="26" t="str">
        <f>_xlfn.IFNA(VLOOKUP(F1587,الاوردرات!$B$1:$C$600,2,0),"")</f>
        <v/>
      </c>
      <c r="K1587" s="52"/>
      <c r="M1587" s="105" t="str">
        <f>IF(G1587="","",_xlfn.IFNA((VLOOKUP(G1587,help!L:M,2,0))*H1587,_xlfn.IFNA((VLOOKUP(G1587,help!P:Q,2,0))*H1587,"غير مسجلة في المشتريات")))</f>
        <v/>
      </c>
    </row>
    <row r="1588" spans="2:13" hidden="1" x14ac:dyDescent="0.25">
      <c r="B1588" s="13">
        <f>COUNTIFS($G$3:G1588,'تقرير استهلاك خامات'!$D$4)</f>
        <v>2</v>
      </c>
      <c r="C1588" s="13">
        <f>COUNTIFS($F$3:F1588,'تقرير منتج تام'!$E$4)</f>
        <v>10</v>
      </c>
      <c r="D1588" s="37"/>
      <c r="E1588" s="38"/>
      <c r="F1588" s="37"/>
      <c r="G1588" s="39"/>
      <c r="H1588" s="40"/>
      <c r="I1588" s="107" t="str">
        <f>IF(G1588="","",_xlfn.IFNA(VLOOKUP(G1588,'سجل المشتريات'!F:N,8,0),"غير مسجلة في المشتريات"))</f>
        <v/>
      </c>
      <c r="J1588" s="26" t="str">
        <f>_xlfn.IFNA(VLOOKUP(F1588,الاوردرات!$B$1:$C$600,2,0),"")</f>
        <v/>
      </c>
      <c r="K1588" s="52"/>
      <c r="M1588" s="105" t="str">
        <f>IF(G1588="","",_xlfn.IFNA((VLOOKUP(G1588,help!L:M,2,0))*H1588,_xlfn.IFNA((VLOOKUP(G1588,help!P:Q,2,0))*H1588,"غير مسجلة في المشتريات")))</f>
        <v/>
      </c>
    </row>
    <row r="1589" spans="2:13" hidden="1" x14ac:dyDescent="0.25">
      <c r="B1589" s="13">
        <f>COUNTIFS($G$3:G1589,'تقرير استهلاك خامات'!$D$4)</f>
        <v>2</v>
      </c>
      <c r="C1589" s="13">
        <f>COUNTIFS($F$3:F1589,'تقرير منتج تام'!$E$4)</f>
        <v>10</v>
      </c>
      <c r="D1589" s="37"/>
      <c r="E1589" s="38"/>
      <c r="F1589" s="37"/>
      <c r="G1589" s="39"/>
      <c r="H1589" s="40"/>
      <c r="I1589" s="107" t="str">
        <f>IF(G1589="","",_xlfn.IFNA(VLOOKUP(G1589,'سجل المشتريات'!F:N,8,0),"غير مسجلة في المشتريات"))</f>
        <v/>
      </c>
      <c r="J1589" s="26" t="str">
        <f>_xlfn.IFNA(VLOOKUP(F1589,الاوردرات!$B$1:$C$600,2,0),"")</f>
        <v/>
      </c>
      <c r="K1589" s="52"/>
      <c r="M1589" s="105" t="str">
        <f>IF(G1589="","",_xlfn.IFNA((VLOOKUP(G1589,help!L:M,2,0))*H1589,_xlfn.IFNA((VLOOKUP(G1589,help!P:Q,2,0))*H1589,"غير مسجلة في المشتريات")))</f>
        <v/>
      </c>
    </row>
    <row r="1590" spans="2:13" hidden="1" x14ac:dyDescent="0.25">
      <c r="B1590" s="13">
        <f>COUNTIFS($G$3:G1590,'تقرير استهلاك خامات'!$D$4)</f>
        <v>2</v>
      </c>
      <c r="C1590" s="13">
        <f>COUNTIFS($F$3:F1590,'تقرير منتج تام'!$E$4)</f>
        <v>10</v>
      </c>
      <c r="D1590" s="37"/>
      <c r="E1590" s="38"/>
      <c r="F1590" s="37"/>
      <c r="G1590" s="39"/>
      <c r="H1590" s="40"/>
      <c r="I1590" s="107" t="str">
        <f>IF(G1590="","",_xlfn.IFNA(VLOOKUP(G1590,'سجل المشتريات'!F:N,8,0),"غير مسجلة في المشتريات"))</f>
        <v/>
      </c>
      <c r="J1590" s="26" t="str">
        <f>_xlfn.IFNA(VLOOKUP(F1590,الاوردرات!$B$1:$C$600,2,0),"")</f>
        <v/>
      </c>
      <c r="K1590" s="52"/>
      <c r="M1590" s="105" t="str">
        <f>IF(G1590="","",_xlfn.IFNA((VLOOKUP(G1590,help!L:M,2,0))*H1590,_xlfn.IFNA((VLOOKUP(G1590,help!P:Q,2,0))*H1590,"غير مسجلة في المشتريات")))</f>
        <v/>
      </c>
    </row>
    <row r="1591" spans="2:13" hidden="1" x14ac:dyDescent="0.25">
      <c r="B1591" s="13">
        <f>COUNTIFS($G$3:G1591,'تقرير استهلاك خامات'!$D$4)</f>
        <v>2</v>
      </c>
      <c r="C1591" s="13">
        <f>COUNTIFS($F$3:F1591,'تقرير منتج تام'!$E$4)</f>
        <v>10</v>
      </c>
      <c r="D1591" s="37"/>
      <c r="E1591" s="38"/>
      <c r="F1591" s="37"/>
      <c r="G1591" s="39"/>
      <c r="H1591" s="40"/>
      <c r="I1591" s="107" t="str">
        <f>IF(G1591="","",_xlfn.IFNA(VLOOKUP(G1591,'سجل المشتريات'!F:N,8,0),"غير مسجلة في المشتريات"))</f>
        <v/>
      </c>
      <c r="J1591" s="26" t="str">
        <f>_xlfn.IFNA(VLOOKUP(F1591,الاوردرات!$B$1:$C$600,2,0),"")</f>
        <v/>
      </c>
      <c r="K1591" s="52"/>
      <c r="M1591" s="105" t="str">
        <f>IF(G1591="","",_xlfn.IFNA((VLOOKUP(G1591,help!L:M,2,0))*H1591,_xlfn.IFNA((VLOOKUP(G1591,help!P:Q,2,0))*H1591,"غير مسجلة في المشتريات")))</f>
        <v/>
      </c>
    </row>
    <row r="1592" spans="2:13" hidden="1" x14ac:dyDescent="0.25">
      <c r="B1592" s="13">
        <f>COUNTIFS($G$3:G1592,'تقرير استهلاك خامات'!$D$4)</f>
        <v>2</v>
      </c>
      <c r="C1592" s="13">
        <f>COUNTIFS($F$3:F1592,'تقرير منتج تام'!$E$4)</f>
        <v>10</v>
      </c>
      <c r="D1592" s="37"/>
      <c r="E1592" s="38"/>
      <c r="F1592" s="37"/>
      <c r="G1592" s="39"/>
      <c r="H1592" s="40"/>
      <c r="I1592" s="107" t="str">
        <f>IF(G1592="","",_xlfn.IFNA(VLOOKUP(G1592,'سجل المشتريات'!F:N,8,0),"غير مسجلة في المشتريات"))</f>
        <v/>
      </c>
      <c r="J1592" s="26" t="str">
        <f>_xlfn.IFNA(VLOOKUP(F1592,الاوردرات!$B$1:$C$600,2,0),"")</f>
        <v/>
      </c>
      <c r="K1592" s="52"/>
      <c r="M1592" s="105" t="str">
        <f>IF(G1592="","",_xlfn.IFNA((VLOOKUP(G1592,help!L:M,2,0))*H1592,_xlfn.IFNA((VLOOKUP(G1592,help!P:Q,2,0))*H1592,"غير مسجلة في المشتريات")))</f>
        <v/>
      </c>
    </row>
    <row r="1593" spans="2:13" hidden="1" x14ac:dyDescent="0.25">
      <c r="B1593" s="13">
        <f>COUNTIFS($G$3:G1593,'تقرير استهلاك خامات'!$D$4)</f>
        <v>2</v>
      </c>
      <c r="C1593" s="13">
        <f>COUNTIFS($F$3:F1593,'تقرير منتج تام'!$E$4)</f>
        <v>10</v>
      </c>
      <c r="D1593" s="37"/>
      <c r="E1593" s="38"/>
      <c r="F1593" s="37"/>
      <c r="G1593" s="39"/>
      <c r="H1593" s="40"/>
      <c r="I1593" s="107" t="str">
        <f>IF(G1593="","",_xlfn.IFNA(VLOOKUP(G1593,'سجل المشتريات'!F:N,8,0),"غير مسجلة في المشتريات"))</f>
        <v/>
      </c>
      <c r="J1593" s="26" t="str">
        <f>_xlfn.IFNA(VLOOKUP(F1593,الاوردرات!$B$1:$C$600,2,0),"")</f>
        <v/>
      </c>
      <c r="K1593" s="52"/>
      <c r="M1593" s="105" t="str">
        <f>IF(G1593="","",_xlfn.IFNA((VLOOKUP(G1593,help!L:M,2,0))*H1593,_xlfn.IFNA((VLOOKUP(G1593,help!P:Q,2,0))*H1593,"غير مسجلة في المشتريات")))</f>
        <v/>
      </c>
    </row>
    <row r="1594" spans="2:13" hidden="1" x14ac:dyDescent="0.25">
      <c r="B1594" s="13">
        <f>COUNTIFS($G$3:G1594,'تقرير استهلاك خامات'!$D$4)</f>
        <v>2</v>
      </c>
      <c r="C1594" s="13">
        <f>COUNTIFS($F$3:F1594,'تقرير منتج تام'!$E$4)</f>
        <v>10</v>
      </c>
      <c r="D1594" s="37"/>
      <c r="E1594" s="38"/>
      <c r="F1594" s="37"/>
      <c r="G1594" s="39"/>
      <c r="H1594" s="40"/>
      <c r="I1594" s="107" t="str">
        <f>IF(G1594="","",_xlfn.IFNA(VLOOKUP(G1594,'سجل المشتريات'!F:N,8,0),"غير مسجلة في المشتريات"))</f>
        <v/>
      </c>
      <c r="J1594" s="26" t="str">
        <f>_xlfn.IFNA(VLOOKUP(F1594,الاوردرات!$B$1:$C$600,2,0),"")</f>
        <v/>
      </c>
      <c r="K1594" s="52"/>
      <c r="M1594" s="105" t="str">
        <f>IF(G1594="","",_xlfn.IFNA((VLOOKUP(G1594,help!L:M,2,0))*H1594,_xlfn.IFNA((VLOOKUP(G1594,help!P:Q,2,0))*H1594,"غير مسجلة في المشتريات")))</f>
        <v/>
      </c>
    </row>
    <row r="1595" spans="2:13" hidden="1" x14ac:dyDescent="0.25">
      <c r="B1595" s="13">
        <f>COUNTIFS($G$3:G1595,'تقرير استهلاك خامات'!$D$4)</f>
        <v>2</v>
      </c>
      <c r="C1595" s="13">
        <f>COUNTIFS($F$3:F1595,'تقرير منتج تام'!$E$4)</f>
        <v>10</v>
      </c>
      <c r="D1595" s="37"/>
      <c r="E1595" s="38"/>
      <c r="F1595" s="37"/>
      <c r="G1595" s="39"/>
      <c r="H1595" s="40"/>
      <c r="I1595" s="107" t="str">
        <f>IF(G1595="","",_xlfn.IFNA(VLOOKUP(G1595,'سجل المشتريات'!F:N,8,0),"غير مسجلة في المشتريات"))</f>
        <v/>
      </c>
      <c r="J1595" s="26" t="str">
        <f>_xlfn.IFNA(VLOOKUP(F1595,الاوردرات!$B$1:$C$600,2,0),"")</f>
        <v/>
      </c>
      <c r="K1595" s="52"/>
      <c r="M1595" s="105" t="str">
        <f>IF(G1595="","",_xlfn.IFNA((VLOOKUP(G1595,help!L:M,2,0))*H1595,_xlfn.IFNA((VLOOKUP(G1595,help!P:Q,2,0))*H1595,"غير مسجلة في المشتريات")))</f>
        <v/>
      </c>
    </row>
    <row r="1596" spans="2:13" hidden="1" x14ac:dyDescent="0.25">
      <c r="B1596" s="13">
        <f>COUNTIFS($G$3:G1596,'تقرير استهلاك خامات'!$D$4)</f>
        <v>2</v>
      </c>
      <c r="C1596" s="13">
        <f>COUNTIFS($F$3:F1596,'تقرير منتج تام'!$E$4)</f>
        <v>10</v>
      </c>
      <c r="D1596" s="37"/>
      <c r="E1596" s="38"/>
      <c r="F1596" s="37"/>
      <c r="G1596" s="39"/>
      <c r="H1596" s="40"/>
      <c r="I1596" s="107" t="str">
        <f>IF(G1596="","",_xlfn.IFNA(VLOOKUP(G1596,'سجل المشتريات'!F:N,8,0),"غير مسجلة في المشتريات"))</f>
        <v/>
      </c>
      <c r="J1596" s="26" t="str">
        <f>_xlfn.IFNA(VLOOKUP(F1596,الاوردرات!$B$1:$C$600,2,0),"")</f>
        <v/>
      </c>
      <c r="K1596" s="52"/>
      <c r="M1596" s="105" t="str">
        <f>IF(G1596="","",_xlfn.IFNA((VLOOKUP(G1596,help!L:M,2,0))*H1596,_xlfn.IFNA((VLOOKUP(G1596,help!P:Q,2,0))*H1596,"غير مسجلة في المشتريات")))</f>
        <v/>
      </c>
    </row>
    <row r="1597" spans="2:13" hidden="1" x14ac:dyDescent="0.25">
      <c r="B1597" s="13">
        <f>COUNTIFS($G$3:G1597,'تقرير استهلاك خامات'!$D$4)</f>
        <v>2</v>
      </c>
      <c r="C1597" s="13">
        <f>COUNTIFS($F$3:F1597,'تقرير منتج تام'!$E$4)</f>
        <v>10</v>
      </c>
      <c r="D1597" s="37"/>
      <c r="E1597" s="38"/>
      <c r="F1597" s="37"/>
      <c r="G1597" s="39"/>
      <c r="H1597" s="40"/>
      <c r="I1597" s="107" t="str">
        <f>IF(G1597="","",_xlfn.IFNA(VLOOKUP(G1597,'سجل المشتريات'!F:N,8,0),"غير مسجلة في المشتريات"))</f>
        <v/>
      </c>
      <c r="J1597" s="26" t="str">
        <f>_xlfn.IFNA(VLOOKUP(F1597,الاوردرات!$B$1:$C$600,2,0),"")</f>
        <v/>
      </c>
      <c r="K1597" s="52"/>
      <c r="M1597" s="105" t="str">
        <f>IF(G1597="","",_xlfn.IFNA((VLOOKUP(G1597,help!L:M,2,0))*H1597,_xlfn.IFNA((VLOOKUP(G1597,help!P:Q,2,0))*H1597,"غير مسجلة في المشتريات")))</f>
        <v/>
      </c>
    </row>
    <row r="1598" spans="2:13" hidden="1" x14ac:dyDescent="0.25">
      <c r="B1598" s="13">
        <f>COUNTIFS($G$3:G1598,'تقرير استهلاك خامات'!$D$4)</f>
        <v>2</v>
      </c>
      <c r="C1598" s="13">
        <f>COUNTIFS($F$3:F1598,'تقرير منتج تام'!$E$4)</f>
        <v>10</v>
      </c>
      <c r="D1598" s="37"/>
      <c r="E1598" s="38"/>
      <c r="F1598" s="37"/>
      <c r="G1598" s="39"/>
      <c r="H1598" s="40"/>
      <c r="I1598" s="107" t="str">
        <f>IF(G1598="","",_xlfn.IFNA(VLOOKUP(G1598,'سجل المشتريات'!F:N,8,0),"غير مسجلة في المشتريات"))</f>
        <v/>
      </c>
      <c r="J1598" s="26" t="str">
        <f>_xlfn.IFNA(VLOOKUP(F1598,الاوردرات!$B$1:$C$600,2,0),"")</f>
        <v/>
      </c>
      <c r="K1598" s="52"/>
      <c r="M1598" s="105" t="str">
        <f>IF(G1598="","",_xlfn.IFNA((VLOOKUP(G1598,help!L:M,2,0))*H1598,_xlfn.IFNA((VLOOKUP(G1598,help!P:Q,2,0))*H1598,"غير مسجلة في المشتريات")))</f>
        <v/>
      </c>
    </row>
    <row r="1599" spans="2:13" hidden="1" x14ac:dyDescent="0.25">
      <c r="B1599" s="13">
        <f>COUNTIFS($G$3:G1599,'تقرير استهلاك خامات'!$D$4)</f>
        <v>2</v>
      </c>
      <c r="C1599" s="13">
        <f>COUNTIFS($F$3:F1599,'تقرير منتج تام'!$E$4)</f>
        <v>10</v>
      </c>
      <c r="D1599" s="37"/>
      <c r="E1599" s="38"/>
      <c r="F1599" s="37"/>
      <c r="G1599" s="39"/>
      <c r="H1599" s="40"/>
      <c r="I1599" s="107" t="str">
        <f>IF(G1599="","",_xlfn.IFNA(VLOOKUP(G1599,'سجل المشتريات'!F:N,8,0),"غير مسجلة في المشتريات"))</f>
        <v/>
      </c>
      <c r="J1599" s="26" t="str">
        <f>_xlfn.IFNA(VLOOKUP(F1599,الاوردرات!$B$1:$C$600,2,0),"")</f>
        <v/>
      </c>
      <c r="K1599" s="52"/>
      <c r="M1599" s="105" t="str">
        <f>IF(G1599="","",_xlfn.IFNA((VLOOKUP(G1599,help!L:M,2,0))*H1599,_xlfn.IFNA((VLOOKUP(G1599,help!P:Q,2,0))*H1599,"غير مسجلة في المشتريات")))</f>
        <v/>
      </c>
    </row>
    <row r="1600" spans="2:13" hidden="1" x14ac:dyDescent="0.25">
      <c r="B1600" s="13">
        <f>COUNTIFS($G$3:G1600,'تقرير استهلاك خامات'!$D$4)</f>
        <v>2</v>
      </c>
      <c r="C1600" s="13">
        <f>COUNTIFS($F$3:F1600,'تقرير منتج تام'!$E$4)</f>
        <v>10</v>
      </c>
      <c r="D1600" s="37"/>
      <c r="E1600" s="38"/>
      <c r="F1600" s="37"/>
      <c r="G1600" s="39"/>
      <c r="H1600" s="40"/>
      <c r="I1600" s="107" t="str">
        <f>IF(G1600="","",_xlfn.IFNA(VLOOKUP(G1600,'سجل المشتريات'!F:N,8,0),"غير مسجلة في المشتريات"))</f>
        <v/>
      </c>
      <c r="J1600" s="26" t="str">
        <f>_xlfn.IFNA(VLOOKUP(F1600,الاوردرات!$B$1:$C$600,2,0),"")</f>
        <v/>
      </c>
      <c r="K1600" s="52"/>
      <c r="M1600" s="105" t="str">
        <f>IF(G1600="","",_xlfn.IFNA((VLOOKUP(G1600,help!L:M,2,0))*H1600,_xlfn.IFNA((VLOOKUP(G1600,help!P:Q,2,0))*H1600,"غير مسجلة في المشتريات")))</f>
        <v/>
      </c>
    </row>
    <row r="1601" spans="2:13" hidden="1" x14ac:dyDescent="0.25">
      <c r="B1601" s="13">
        <f>COUNTIFS($G$3:G1601,'تقرير استهلاك خامات'!$D$4)</f>
        <v>2</v>
      </c>
      <c r="C1601" s="13">
        <f>COUNTIFS($F$3:F1601,'تقرير منتج تام'!$E$4)</f>
        <v>10</v>
      </c>
      <c r="D1601" s="37"/>
      <c r="E1601" s="38"/>
      <c r="F1601" s="37"/>
      <c r="G1601" s="39"/>
      <c r="H1601" s="40"/>
      <c r="I1601" s="107" t="str">
        <f>IF(G1601="","",_xlfn.IFNA(VLOOKUP(G1601,'سجل المشتريات'!F:N,8,0),"غير مسجلة في المشتريات"))</f>
        <v/>
      </c>
      <c r="J1601" s="26" t="str">
        <f>_xlfn.IFNA(VLOOKUP(F1601,الاوردرات!$B$1:$C$600,2,0),"")</f>
        <v/>
      </c>
      <c r="K1601" s="52"/>
      <c r="M1601" s="105" t="str">
        <f>IF(G1601="","",_xlfn.IFNA((VLOOKUP(G1601,help!L:M,2,0))*H1601,_xlfn.IFNA((VLOOKUP(G1601,help!P:Q,2,0))*H1601,"غير مسجلة في المشتريات")))</f>
        <v/>
      </c>
    </row>
    <row r="1602" spans="2:13" hidden="1" x14ac:dyDescent="0.25">
      <c r="B1602" s="13">
        <f>COUNTIFS($G$3:G1602,'تقرير استهلاك خامات'!$D$4)</f>
        <v>2</v>
      </c>
      <c r="C1602" s="13">
        <f>COUNTIFS($F$3:F1602,'تقرير منتج تام'!$E$4)</f>
        <v>10</v>
      </c>
      <c r="D1602" s="37"/>
      <c r="E1602" s="38"/>
      <c r="F1602" s="37"/>
      <c r="G1602" s="39"/>
      <c r="H1602" s="40"/>
      <c r="I1602" s="107" t="str">
        <f>IF(G1602="","",_xlfn.IFNA(VLOOKUP(G1602,'سجل المشتريات'!F:N,8,0),"غير مسجلة في المشتريات"))</f>
        <v/>
      </c>
      <c r="J1602" s="26" t="str">
        <f>_xlfn.IFNA(VLOOKUP(F1602,الاوردرات!$B$1:$C$600,2,0),"")</f>
        <v/>
      </c>
      <c r="K1602" s="52"/>
      <c r="M1602" s="105" t="str">
        <f>IF(G1602="","",_xlfn.IFNA((VLOOKUP(G1602,help!L:M,2,0))*H1602,_xlfn.IFNA((VLOOKUP(G1602,help!P:Q,2,0))*H1602,"غير مسجلة في المشتريات")))</f>
        <v/>
      </c>
    </row>
    <row r="1603" spans="2:13" hidden="1" x14ac:dyDescent="0.25">
      <c r="B1603" s="13">
        <f>COUNTIFS($G$3:G1603,'تقرير استهلاك خامات'!$D$4)</f>
        <v>2</v>
      </c>
      <c r="C1603" s="13">
        <f>COUNTIFS($F$3:F1603,'تقرير منتج تام'!$E$4)</f>
        <v>10</v>
      </c>
      <c r="D1603" s="37"/>
      <c r="E1603" s="38"/>
      <c r="F1603" s="37"/>
      <c r="G1603" s="39"/>
      <c r="H1603" s="40"/>
      <c r="I1603" s="107" t="str">
        <f>IF(G1603="","",_xlfn.IFNA(VLOOKUP(G1603,'سجل المشتريات'!F:N,8,0),"غير مسجلة في المشتريات"))</f>
        <v/>
      </c>
      <c r="J1603" s="26" t="str">
        <f>_xlfn.IFNA(VLOOKUP(F1603,الاوردرات!$B$1:$C$600,2,0),"")</f>
        <v/>
      </c>
      <c r="K1603" s="52"/>
      <c r="M1603" s="105" t="str">
        <f>IF(G1603="","",_xlfn.IFNA((VLOOKUP(G1603,help!L:M,2,0))*H1603,_xlfn.IFNA((VLOOKUP(G1603,help!P:Q,2,0))*H1603,"غير مسجلة في المشتريات")))</f>
        <v/>
      </c>
    </row>
    <row r="1604" spans="2:13" hidden="1" x14ac:dyDescent="0.25">
      <c r="B1604" s="13">
        <f>COUNTIFS($G$3:G1604,'تقرير استهلاك خامات'!$D$4)</f>
        <v>2</v>
      </c>
      <c r="C1604" s="13">
        <f>COUNTIFS($F$3:F1604,'تقرير منتج تام'!$E$4)</f>
        <v>10</v>
      </c>
      <c r="D1604" s="37"/>
      <c r="E1604" s="38"/>
      <c r="F1604" s="37"/>
      <c r="G1604" s="39"/>
      <c r="H1604" s="40"/>
      <c r="I1604" s="107" t="str">
        <f>IF(G1604="","",_xlfn.IFNA(VLOOKUP(G1604,'سجل المشتريات'!F:N,8,0),"غير مسجلة في المشتريات"))</f>
        <v/>
      </c>
      <c r="J1604" s="26" t="str">
        <f>_xlfn.IFNA(VLOOKUP(F1604,الاوردرات!$B$1:$C$600,2,0),"")</f>
        <v/>
      </c>
      <c r="K1604" s="52"/>
      <c r="M1604" s="105" t="str">
        <f>IF(G1604="","",_xlfn.IFNA((VLOOKUP(G1604,help!L:M,2,0))*H1604,_xlfn.IFNA((VLOOKUP(G1604,help!P:Q,2,0))*H1604,"غير مسجلة في المشتريات")))</f>
        <v/>
      </c>
    </row>
    <row r="1605" spans="2:13" hidden="1" x14ac:dyDescent="0.25">
      <c r="B1605" s="13">
        <f>COUNTIFS($G$3:G1605,'تقرير استهلاك خامات'!$D$4)</f>
        <v>2</v>
      </c>
      <c r="C1605" s="13">
        <f>COUNTIFS($F$3:F1605,'تقرير منتج تام'!$E$4)</f>
        <v>10</v>
      </c>
      <c r="D1605" s="37"/>
      <c r="E1605" s="38"/>
      <c r="F1605" s="37"/>
      <c r="G1605" s="39"/>
      <c r="H1605" s="40"/>
      <c r="I1605" s="107" t="str">
        <f>IF(G1605="","",_xlfn.IFNA(VLOOKUP(G1605,'سجل المشتريات'!F:N,8,0),"غير مسجلة في المشتريات"))</f>
        <v/>
      </c>
      <c r="J1605" s="26" t="str">
        <f>_xlfn.IFNA(VLOOKUP(F1605,الاوردرات!$B$1:$C$600,2,0),"")</f>
        <v/>
      </c>
      <c r="K1605" s="52"/>
      <c r="M1605" s="105" t="str">
        <f>IF(G1605="","",_xlfn.IFNA((VLOOKUP(G1605,help!L:M,2,0))*H1605,_xlfn.IFNA((VLOOKUP(G1605,help!P:Q,2,0))*H1605,"غير مسجلة في المشتريات")))</f>
        <v/>
      </c>
    </row>
    <row r="1606" spans="2:13" hidden="1" x14ac:dyDescent="0.25">
      <c r="B1606" s="13">
        <f>COUNTIFS($G$3:G1606,'تقرير استهلاك خامات'!$D$4)</f>
        <v>2</v>
      </c>
      <c r="C1606" s="13">
        <f>COUNTIFS($F$3:F1606,'تقرير منتج تام'!$E$4)</f>
        <v>10</v>
      </c>
      <c r="D1606" s="37"/>
      <c r="E1606" s="38"/>
      <c r="F1606" s="37"/>
      <c r="G1606" s="39"/>
      <c r="H1606" s="40"/>
      <c r="I1606" s="107" t="str">
        <f>IF(G1606="","",_xlfn.IFNA(VLOOKUP(G1606,'سجل المشتريات'!F:N,8,0),"غير مسجلة في المشتريات"))</f>
        <v/>
      </c>
      <c r="J1606" s="26" t="str">
        <f>_xlfn.IFNA(VLOOKUP(F1606,الاوردرات!$B$1:$C$600,2,0),"")</f>
        <v/>
      </c>
      <c r="K1606" s="52"/>
      <c r="M1606" s="105" t="str">
        <f>IF(G1606="","",_xlfn.IFNA((VLOOKUP(G1606,help!L:M,2,0))*H1606,_xlfn.IFNA((VLOOKUP(G1606,help!P:Q,2,0))*H1606,"غير مسجلة في المشتريات")))</f>
        <v/>
      </c>
    </row>
    <row r="1607" spans="2:13" hidden="1" x14ac:dyDescent="0.25">
      <c r="B1607" s="13">
        <f>COUNTIFS($G$3:G1607,'تقرير استهلاك خامات'!$D$4)</f>
        <v>2</v>
      </c>
      <c r="C1607" s="13">
        <f>COUNTIFS($F$3:F1607,'تقرير منتج تام'!$E$4)</f>
        <v>10</v>
      </c>
      <c r="D1607" s="37"/>
      <c r="E1607" s="38"/>
      <c r="F1607" s="37"/>
      <c r="G1607" s="39"/>
      <c r="H1607" s="40"/>
      <c r="I1607" s="107" t="str">
        <f>IF(G1607="","",_xlfn.IFNA(VLOOKUP(G1607,'سجل المشتريات'!F:N,8,0),"غير مسجلة في المشتريات"))</f>
        <v/>
      </c>
      <c r="J1607" s="26" t="str">
        <f>_xlfn.IFNA(VLOOKUP(F1607,الاوردرات!$B$1:$C$600,2,0),"")</f>
        <v/>
      </c>
      <c r="K1607" s="52"/>
      <c r="M1607" s="105" t="str">
        <f>IF(G1607="","",_xlfn.IFNA((VLOOKUP(G1607,help!L:M,2,0))*H1607,_xlfn.IFNA((VLOOKUP(G1607,help!P:Q,2,0))*H1607,"غير مسجلة في المشتريات")))</f>
        <v/>
      </c>
    </row>
    <row r="1608" spans="2:13" hidden="1" x14ac:dyDescent="0.25">
      <c r="B1608" s="13">
        <f>COUNTIFS($G$3:G1608,'تقرير استهلاك خامات'!$D$4)</f>
        <v>2</v>
      </c>
      <c r="C1608" s="13">
        <f>COUNTIFS($F$3:F1608,'تقرير منتج تام'!$E$4)</f>
        <v>10</v>
      </c>
      <c r="D1608" s="37"/>
      <c r="E1608" s="38"/>
      <c r="F1608" s="37"/>
      <c r="G1608" s="39"/>
      <c r="H1608" s="40"/>
      <c r="I1608" s="107" t="str">
        <f>IF(G1608="","",_xlfn.IFNA(VLOOKUP(G1608,'سجل المشتريات'!F:N,8,0),"غير مسجلة في المشتريات"))</f>
        <v/>
      </c>
      <c r="J1608" s="26" t="str">
        <f>_xlfn.IFNA(VLOOKUP(F1608,الاوردرات!$B$1:$C$600,2,0),"")</f>
        <v/>
      </c>
      <c r="K1608" s="52"/>
      <c r="M1608" s="105" t="str">
        <f>IF(G1608="","",_xlfn.IFNA((VLOOKUP(G1608,help!L:M,2,0))*H1608,_xlfn.IFNA((VLOOKUP(G1608,help!P:Q,2,0))*H1608,"غير مسجلة في المشتريات")))</f>
        <v/>
      </c>
    </row>
    <row r="1609" spans="2:13" hidden="1" x14ac:dyDescent="0.25">
      <c r="B1609" s="13">
        <f>COUNTIFS($G$3:G1609,'تقرير استهلاك خامات'!$D$4)</f>
        <v>2</v>
      </c>
      <c r="C1609" s="13">
        <f>COUNTIFS($F$3:F1609,'تقرير منتج تام'!$E$4)</f>
        <v>10</v>
      </c>
      <c r="D1609" s="37"/>
      <c r="E1609" s="38"/>
      <c r="F1609" s="37"/>
      <c r="G1609" s="39"/>
      <c r="H1609" s="40"/>
      <c r="I1609" s="107" t="str">
        <f>IF(G1609="","",_xlfn.IFNA(VLOOKUP(G1609,'سجل المشتريات'!F:N,8,0),"غير مسجلة في المشتريات"))</f>
        <v/>
      </c>
      <c r="J1609" s="26" t="str">
        <f>_xlfn.IFNA(VLOOKUP(F1609,الاوردرات!$B$1:$C$600,2,0),"")</f>
        <v/>
      </c>
      <c r="K1609" s="52"/>
      <c r="M1609" s="105" t="str">
        <f>IF(G1609="","",_xlfn.IFNA((VLOOKUP(G1609,help!L:M,2,0))*H1609,_xlfn.IFNA((VLOOKUP(G1609,help!P:Q,2,0))*H1609,"غير مسجلة في المشتريات")))</f>
        <v/>
      </c>
    </row>
    <row r="1610" spans="2:13" hidden="1" x14ac:dyDescent="0.25">
      <c r="B1610" s="13">
        <f>COUNTIFS($G$3:G1610,'تقرير استهلاك خامات'!$D$4)</f>
        <v>2</v>
      </c>
      <c r="C1610" s="13">
        <f>COUNTIFS($F$3:F1610,'تقرير منتج تام'!$E$4)</f>
        <v>10</v>
      </c>
      <c r="D1610" s="37"/>
      <c r="E1610" s="38"/>
      <c r="F1610" s="37"/>
      <c r="G1610" s="39"/>
      <c r="H1610" s="40"/>
      <c r="I1610" s="107" t="str">
        <f>IF(G1610="","",_xlfn.IFNA(VLOOKUP(G1610,'سجل المشتريات'!F:N,8,0),"غير مسجلة في المشتريات"))</f>
        <v/>
      </c>
      <c r="J1610" s="26" t="str">
        <f>_xlfn.IFNA(VLOOKUP(F1610,الاوردرات!$B$1:$C$600,2,0),"")</f>
        <v/>
      </c>
      <c r="K1610" s="52"/>
      <c r="M1610" s="105" t="str">
        <f>IF(G1610="","",_xlfn.IFNA((VLOOKUP(G1610,help!L:M,2,0))*H1610,_xlfn.IFNA((VLOOKUP(G1610,help!P:Q,2,0))*H1610,"غير مسجلة في المشتريات")))</f>
        <v/>
      </c>
    </row>
    <row r="1611" spans="2:13" hidden="1" x14ac:dyDescent="0.25">
      <c r="B1611" s="13">
        <f>COUNTIFS($G$3:G1611,'تقرير استهلاك خامات'!$D$4)</f>
        <v>2</v>
      </c>
      <c r="C1611" s="13">
        <f>COUNTIFS($F$3:F1611,'تقرير منتج تام'!$E$4)</f>
        <v>10</v>
      </c>
      <c r="D1611" s="37"/>
      <c r="E1611" s="38"/>
      <c r="F1611" s="37"/>
      <c r="G1611" s="39"/>
      <c r="H1611" s="40"/>
      <c r="I1611" s="107" t="str">
        <f>IF(G1611="","",_xlfn.IFNA(VLOOKUP(G1611,'سجل المشتريات'!F:N,8,0),"غير مسجلة في المشتريات"))</f>
        <v/>
      </c>
      <c r="J1611" s="26" t="str">
        <f>_xlfn.IFNA(VLOOKUP(F1611,الاوردرات!$B$1:$C$600,2,0),"")</f>
        <v/>
      </c>
      <c r="K1611" s="52"/>
      <c r="M1611" s="105" t="str">
        <f>IF(G1611="","",_xlfn.IFNA((VLOOKUP(G1611,help!L:M,2,0))*H1611,_xlfn.IFNA((VLOOKUP(G1611,help!P:Q,2,0))*H1611,"غير مسجلة في المشتريات")))</f>
        <v/>
      </c>
    </row>
    <row r="1612" spans="2:13" hidden="1" x14ac:dyDescent="0.25">
      <c r="B1612" s="13">
        <f>COUNTIFS($G$3:G1612,'تقرير استهلاك خامات'!$D$4)</f>
        <v>2</v>
      </c>
      <c r="C1612" s="13">
        <f>COUNTIFS($F$3:F1612,'تقرير منتج تام'!$E$4)</f>
        <v>10</v>
      </c>
      <c r="D1612" s="37"/>
      <c r="E1612" s="38"/>
      <c r="F1612" s="37"/>
      <c r="G1612" s="39"/>
      <c r="H1612" s="40"/>
      <c r="I1612" s="107" t="str">
        <f>IF(G1612="","",_xlfn.IFNA(VLOOKUP(G1612,'سجل المشتريات'!F:N,8,0),"غير مسجلة في المشتريات"))</f>
        <v/>
      </c>
      <c r="J1612" s="26" t="str">
        <f>_xlfn.IFNA(VLOOKUP(F1612,الاوردرات!$B$1:$C$600,2,0),"")</f>
        <v/>
      </c>
      <c r="K1612" s="52"/>
      <c r="M1612" s="105" t="str">
        <f>IF(G1612="","",_xlfn.IFNA((VLOOKUP(G1612,help!L:M,2,0))*H1612,_xlfn.IFNA((VLOOKUP(G1612,help!P:Q,2,0))*H1612,"غير مسجلة في المشتريات")))</f>
        <v/>
      </c>
    </row>
    <row r="1613" spans="2:13" hidden="1" x14ac:dyDescent="0.25">
      <c r="B1613" s="13">
        <f>COUNTIFS($G$3:G1613,'تقرير استهلاك خامات'!$D$4)</f>
        <v>2</v>
      </c>
      <c r="C1613" s="13">
        <f>COUNTIFS($F$3:F1613,'تقرير منتج تام'!$E$4)</f>
        <v>10</v>
      </c>
      <c r="D1613" s="37"/>
      <c r="E1613" s="38"/>
      <c r="F1613" s="37"/>
      <c r="G1613" s="39"/>
      <c r="H1613" s="40"/>
      <c r="I1613" s="107" t="str">
        <f>IF(G1613="","",_xlfn.IFNA(VLOOKUP(G1613,'سجل المشتريات'!F:N,8,0),"غير مسجلة في المشتريات"))</f>
        <v/>
      </c>
      <c r="J1613" s="26" t="str">
        <f>_xlfn.IFNA(VLOOKUP(F1613,الاوردرات!$B$1:$C$600,2,0),"")</f>
        <v/>
      </c>
      <c r="K1613" s="52"/>
      <c r="M1613" s="105" t="str">
        <f>IF(G1613="","",_xlfn.IFNA((VLOOKUP(G1613,help!L:M,2,0))*H1613,_xlfn.IFNA((VLOOKUP(G1613,help!P:Q,2,0))*H1613,"غير مسجلة في المشتريات")))</f>
        <v/>
      </c>
    </row>
    <row r="1614" spans="2:13" hidden="1" x14ac:dyDescent="0.25">
      <c r="B1614" s="13">
        <f>COUNTIFS($G$3:G1614,'تقرير استهلاك خامات'!$D$4)</f>
        <v>2</v>
      </c>
      <c r="C1614" s="13">
        <f>COUNTIFS($F$3:F1614,'تقرير منتج تام'!$E$4)</f>
        <v>10</v>
      </c>
      <c r="D1614" s="37"/>
      <c r="E1614" s="38"/>
      <c r="F1614" s="37"/>
      <c r="G1614" s="39"/>
      <c r="H1614" s="40"/>
      <c r="I1614" s="107" t="str">
        <f>IF(G1614="","",_xlfn.IFNA(VLOOKUP(G1614,'سجل المشتريات'!F:N,8,0),"غير مسجلة في المشتريات"))</f>
        <v/>
      </c>
      <c r="J1614" s="26" t="str">
        <f>_xlfn.IFNA(VLOOKUP(F1614,الاوردرات!$B$1:$C$600,2,0),"")</f>
        <v/>
      </c>
      <c r="K1614" s="52"/>
      <c r="M1614" s="105" t="str">
        <f>IF(G1614="","",_xlfn.IFNA((VLOOKUP(G1614,help!L:M,2,0))*H1614,_xlfn.IFNA((VLOOKUP(G1614,help!P:Q,2,0))*H1614,"غير مسجلة في المشتريات")))</f>
        <v/>
      </c>
    </row>
    <row r="1615" spans="2:13" hidden="1" x14ac:dyDescent="0.25">
      <c r="B1615" s="13">
        <f>COUNTIFS($G$3:G1615,'تقرير استهلاك خامات'!$D$4)</f>
        <v>2</v>
      </c>
      <c r="C1615" s="13">
        <f>COUNTIFS($F$3:F1615,'تقرير منتج تام'!$E$4)</f>
        <v>10</v>
      </c>
      <c r="D1615" s="37"/>
      <c r="E1615" s="38"/>
      <c r="F1615" s="37"/>
      <c r="G1615" s="39"/>
      <c r="H1615" s="40"/>
      <c r="I1615" s="107" t="str">
        <f>IF(G1615="","",_xlfn.IFNA(VLOOKUP(G1615,'سجل المشتريات'!F:N,8,0),"غير مسجلة في المشتريات"))</f>
        <v/>
      </c>
      <c r="J1615" s="26" t="str">
        <f>_xlfn.IFNA(VLOOKUP(F1615,الاوردرات!$B$1:$C$600,2,0),"")</f>
        <v/>
      </c>
      <c r="K1615" s="52"/>
      <c r="M1615" s="105" t="str">
        <f>IF(G1615="","",_xlfn.IFNA((VLOOKUP(G1615,help!L:M,2,0))*H1615,_xlfn.IFNA((VLOOKUP(G1615,help!P:Q,2,0))*H1615,"غير مسجلة في المشتريات")))</f>
        <v/>
      </c>
    </row>
    <row r="1616" spans="2:13" hidden="1" x14ac:dyDescent="0.25">
      <c r="B1616" s="13">
        <f>COUNTIFS($G$3:G1616,'تقرير استهلاك خامات'!$D$4)</f>
        <v>2</v>
      </c>
      <c r="C1616" s="13">
        <f>COUNTIFS($F$3:F1616,'تقرير منتج تام'!$E$4)</f>
        <v>10</v>
      </c>
      <c r="D1616" s="37"/>
      <c r="E1616" s="38"/>
      <c r="F1616" s="37"/>
      <c r="G1616" s="39"/>
      <c r="H1616" s="40"/>
      <c r="I1616" s="107" t="str">
        <f>IF(G1616="","",_xlfn.IFNA(VLOOKUP(G1616,'سجل المشتريات'!F:N,8,0),"غير مسجلة في المشتريات"))</f>
        <v/>
      </c>
      <c r="J1616" s="26" t="str">
        <f>_xlfn.IFNA(VLOOKUP(F1616,الاوردرات!$B$1:$C$600,2,0),"")</f>
        <v/>
      </c>
      <c r="K1616" s="52"/>
      <c r="M1616" s="105" t="str">
        <f>IF(G1616="","",_xlfn.IFNA((VLOOKUP(G1616,help!L:M,2,0))*H1616,_xlfn.IFNA((VLOOKUP(G1616,help!P:Q,2,0))*H1616,"غير مسجلة في المشتريات")))</f>
        <v/>
      </c>
    </row>
    <row r="1617" spans="2:13" hidden="1" x14ac:dyDescent="0.25">
      <c r="B1617" s="13">
        <f>COUNTIFS($G$3:G1617,'تقرير استهلاك خامات'!$D$4)</f>
        <v>2</v>
      </c>
      <c r="C1617" s="13">
        <f>COUNTIFS($F$3:F1617,'تقرير منتج تام'!$E$4)</f>
        <v>10</v>
      </c>
      <c r="D1617" s="37"/>
      <c r="E1617" s="38"/>
      <c r="F1617" s="37"/>
      <c r="G1617" s="39"/>
      <c r="H1617" s="40"/>
      <c r="I1617" s="107" t="str">
        <f>IF(G1617="","",_xlfn.IFNA(VLOOKUP(G1617,'سجل المشتريات'!F:N,8,0),"غير مسجلة في المشتريات"))</f>
        <v/>
      </c>
      <c r="J1617" s="26" t="str">
        <f>_xlfn.IFNA(VLOOKUP(F1617,الاوردرات!$B$1:$C$600,2,0),"")</f>
        <v/>
      </c>
      <c r="K1617" s="52"/>
      <c r="M1617" s="105" t="str">
        <f>IF(G1617="","",_xlfn.IFNA((VLOOKUP(G1617,help!L:M,2,0))*H1617,_xlfn.IFNA((VLOOKUP(G1617,help!P:Q,2,0))*H1617,"غير مسجلة في المشتريات")))</f>
        <v/>
      </c>
    </row>
    <row r="1618" spans="2:13" hidden="1" x14ac:dyDescent="0.25">
      <c r="B1618" s="13">
        <f>COUNTIFS($G$3:G1618,'تقرير استهلاك خامات'!$D$4)</f>
        <v>2</v>
      </c>
      <c r="C1618" s="13">
        <f>COUNTIFS($F$3:F1618,'تقرير منتج تام'!$E$4)</f>
        <v>10</v>
      </c>
      <c r="D1618" s="37"/>
      <c r="E1618" s="38"/>
      <c r="F1618" s="37"/>
      <c r="G1618" s="39"/>
      <c r="H1618" s="40"/>
      <c r="I1618" s="107" t="str">
        <f>IF(G1618="","",_xlfn.IFNA(VLOOKUP(G1618,'سجل المشتريات'!F:N,8,0),"غير مسجلة في المشتريات"))</f>
        <v/>
      </c>
      <c r="J1618" s="26" t="str">
        <f>_xlfn.IFNA(VLOOKUP(F1618,الاوردرات!$B$1:$C$600,2,0),"")</f>
        <v/>
      </c>
      <c r="K1618" s="52"/>
      <c r="M1618" s="105" t="str">
        <f>IF(G1618="","",_xlfn.IFNA((VLOOKUP(G1618,help!L:M,2,0))*H1618,_xlfn.IFNA((VLOOKUP(G1618,help!P:Q,2,0))*H1618,"غير مسجلة في المشتريات")))</f>
        <v/>
      </c>
    </row>
    <row r="1619" spans="2:13" hidden="1" x14ac:dyDescent="0.25">
      <c r="B1619" s="13">
        <f>COUNTIFS($G$3:G1619,'تقرير استهلاك خامات'!$D$4)</f>
        <v>2</v>
      </c>
      <c r="C1619" s="13">
        <f>COUNTIFS($F$3:F1619,'تقرير منتج تام'!$E$4)</f>
        <v>10</v>
      </c>
      <c r="D1619" s="37"/>
      <c r="E1619" s="38"/>
      <c r="F1619" s="37"/>
      <c r="G1619" s="39"/>
      <c r="H1619" s="40"/>
      <c r="I1619" s="107" t="str">
        <f>IF(G1619="","",_xlfn.IFNA(VLOOKUP(G1619,'سجل المشتريات'!F:N,8,0),"غير مسجلة في المشتريات"))</f>
        <v/>
      </c>
      <c r="J1619" s="26" t="str">
        <f>_xlfn.IFNA(VLOOKUP(F1619,الاوردرات!$B$1:$C$600,2,0),"")</f>
        <v/>
      </c>
      <c r="K1619" s="52"/>
      <c r="M1619" s="105" t="str">
        <f>IF(G1619="","",_xlfn.IFNA((VLOOKUP(G1619,help!L:M,2,0))*H1619,_xlfn.IFNA((VLOOKUP(G1619,help!P:Q,2,0))*H1619,"غير مسجلة في المشتريات")))</f>
        <v/>
      </c>
    </row>
    <row r="1620" spans="2:13" hidden="1" x14ac:dyDescent="0.25">
      <c r="B1620" s="13">
        <f>COUNTIFS($G$3:G1620,'تقرير استهلاك خامات'!$D$4)</f>
        <v>2</v>
      </c>
      <c r="C1620" s="13">
        <f>COUNTIFS($F$3:F1620,'تقرير منتج تام'!$E$4)</f>
        <v>10</v>
      </c>
      <c r="D1620" s="37"/>
      <c r="E1620" s="38"/>
      <c r="F1620" s="37"/>
      <c r="G1620" s="39"/>
      <c r="H1620" s="40"/>
      <c r="I1620" s="107" t="str">
        <f>IF(G1620="","",_xlfn.IFNA(VLOOKUP(G1620,'سجل المشتريات'!F:N,8,0),"غير مسجلة في المشتريات"))</f>
        <v/>
      </c>
      <c r="J1620" s="26" t="str">
        <f>_xlfn.IFNA(VLOOKUP(F1620,الاوردرات!$B$1:$C$600,2,0),"")</f>
        <v/>
      </c>
      <c r="K1620" s="52"/>
      <c r="M1620" s="105" t="str">
        <f>IF(G1620="","",_xlfn.IFNA((VLOOKUP(G1620,help!L:M,2,0))*H1620,_xlfn.IFNA((VLOOKUP(G1620,help!P:Q,2,0))*H1620,"غير مسجلة في المشتريات")))</f>
        <v/>
      </c>
    </row>
    <row r="1621" spans="2:13" hidden="1" x14ac:dyDescent="0.25">
      <c r="B1621" s="13">
        <f>COUNTIFS($G$3:G1621,'تقرير استهلاك خامات'!$D$4)</f>
        <v>2</v>
      </c>
      <c r="C1621" s="13">
        <f>COUNTIFS($F$3:F1621,'تقرير منتج تام'!$E$4)</f>
        <v>10</v>
      </c>
      <c r="D1621" s="37"/>
      <c r="E1621" s="38"/>
      <c r="F1621" s="37"/>
      <c r="G1621" s="39"/>
      <c r="H1621" s="40"/>
      <c r="I1621" s="107" t="str">
        <f>IF(G1621="","",_xlfn.IFNA(VLOOKUP(G1621,'سجل المشتريات'!F:N,8,0),"غير مسجلة في المشتريات"))</f>
        <v/>
      </c>
      <c r="J1621" s="26" t="str">
        <f>_xlfn.IFNA(VLOOKUP(F1621,الاوردرات!$B$1:$C$600,2,0),"")</f>
        <v/>
      </c>
      <c r="K1621" s="52"/>
      <c r="M1621" s="105" t="str">
        <f>IF(G1621="","",_xlfn.IFNA((VLOOKUP(G1621,help!L:M,2,0))*H1621,_xlfn.IFNA((VLOOKUP(G1621,help!P:Q,2,0))*H1621,"غير مسجلة في المشتريات")))</f>
        <v/>
      </c>
    </row>
    <row r="1622" spans="2:13" hidden="1" x14ac:dyDescent="0.25">
      <c r="B1622" s="13">
        <f>COUNTIFS($G$3:G1622,'تقرير استهلاك خامات'!$D$4)</f>
        <v>2</v>
      </c>
      <c r="C1622" s="13">
        <f>COUNTIFS($F$3:F1622,'تقرير منتج تام'!$E$4)</f>
        <v>10</v>
      </c>
      <c r="D1622" s="37"/>
      <c r="E1622" s="38"/>
      <c r="F1622" s="37"/>
      <c r="G1622" s="39"/>
      <c r="H1622" s="40"/>
      <c r="I1622" s="107" t="str">
        <f>IF(G1622="","",_xlfn.IFNA(VLOOKUP(G1622,'سجل المشتريات'!F:N,8,0),"غير مسجلة في المشتريات"))</f>
        <v/>
      </c>
      <c r="J1622" s="26" t="str">
        <f>_xlfn.IFNA(VLOOKUP(F1622,الاوردرات!$B$1:$C$600,2,0),"")</f>
        <v/>
      </c>
      <c r="K1622" s="52"/>
      <c r="M1622" s="105" t="str">
        <f>IF(G1622="","",_xlfn.IFNA((VLOOKUP(G1622,help!L:M,2,0))*H1622,_xlfn.IFNA((VLOOKUP(G1622,help!P:Q,2,0))*H1622,"غير مسجلة في المشتريات")))</f>
        <v/>
      </c>
    </row>
    <row r="1623" spans="2:13" hidden="1" x14ac:dyDescent="0.25">
      <c r="B1623" s="13">
        <f>COUNTIFS($G$3:G1623,'تقرير استهلاك خامات'!$D$4)</f>
        <v>2</v>
      </c>
      <c r="C1623" s="13">
        <f>COUNTIFS($F$3:F1623,'تقرير منتج تام'!$E$4)</f>
        <v>10</v>
      </c>
      <c r="D1623" s="37"/>
      <c r="E1623" s="38"/>
      <c r="F1623" s="37"/>
      <c r="G1623" s="39"/>
      <c r="H1623" s="40"/>
      <c r="I1623" s="107" t="str">
        <f>IF(G1623="","",_xlfn.IFNA(VLOOKUP(G1623,'سجل المشتريات'!F:N,8,0),"غير مسجلة في المشتريات"))</f>
        <v/>
      </c>
      <c r="J1623" s="26" t="str">
        <f>_xlfn.IFNA(VLOOKUP(F1623,الاوردرات!$B$1:$C$600,2,0),"")</f>
        <v/>
      </c>
      <c r="K1623" s="52"/>
      <c r="M1623" s="105" t="str">
        <f>IF(G1623="","",_xlfn.IFNA((VLOOKUP(G1623,help!L:M,2,0))*H1623,_xlfn.IFNA((VLOOKUP(G1623,help!P:Q,2,0))*H1623,"غير مسجلة في المشتريات")))</f>
        <v/>
      </c>
    </row>
    <row r="1624" spans="2:13" hidden="1" x14ac:dyDescent="0.25">
      <c r="B1624" s="13">
        <f>COUNTIFS($G$3:G1624,'تقرير استهلاك خامات'!$D$4)</f>
        <v>2</v>
      </c>
      <c r="C1624" s="13">
        <f>COUNTIFS($F$3:F1624,'تقرير منتج تام'!$E$4)</f>
        <v>10</v>
      </c>
      <c r="D1624" s="37"/>
      <c r="E1624" s="38"/>
      <c r="F1624" s="37"/>
      <c r="G1624" s="39"/>
      <c r="H1624" s="40"/>
      <c r="I1624" s="107" t="str">
        <f>IF(G1624="","",_xlfn.IFNA(VLOOKUP(G1624,'سجل المشتريات'!F:N,8,0),"غير مسجلة في المشتريات"))</f>
        <v/>
      </c>
      <c r="J1624" s="26" t="str">
        <f>_xlfn.IFNA(VLOOKUP(F1624,الاوردرات!$B$1:$C$600,2,0),"")</f>
        <v/>
      </c>
      <c r="K1624" s="52"/>
      <c r="M1624" s="105" t="str">
        <f>IF(G1624="","",_xlfn.IFNA((VLOOKUP(G1624,help!L:M,2,0))*H1624,_xlfn.IFNA((VLOOKUP(G1624,help!P:Q,2,0))*H1624,"غير مسجلة في المشتريات")))</f>
        <v/>
      </c>
    </row>
    <row r="1625" spans="2:13" hidden="1" x14ac:dyDescent="0.25">
      <c r="B1625" s="13">
        <f>COUNTIFS($G$3:G1625,'تقرير استهلاك خامات'!$D$4)</f>
        <v>2</v>
      </c>
      <c r="C1625" s="13">
        <f>COUNTIFS($F$3:F1625,'تقرير منتج تام'!$E$4)</f>
        <v>10</v>
      </c>
      <c r="D1625" s="37"/>
      <c r="E1625" s="38"/>
      <c r="F1625" s="37"/>
      <c r="G1625" s="39"/>
      <c r="H1625" s="40"/>
      <c r="I1625" s="107" t="str">
        <f>IF(G1625="","",_xlfn.IFNA(VLOOKUP(G1625,'سجل المشتريات'!F:N,8,0),"غير مسجلة في المشتريات"))</f>
        <v/>
      </c>
      <c r="J1625" s="26" t="str">
        <f>_xlfn.IFNA(VLOOKUP(F1625,الاوردرات!$B$1:$C$600,2,0),"")</f>
        <v/>
      </c>
      <c r="K1625" s="52"/>
      <c r="M1625" s="105" t="str">
        <f>IF(G1625="","",_xlfn.IFNA((VLOOKUP(G1625,help!L:M,2,0))*H1625,_xlfn.IFNA((VLOOKUP(G1625,help!P:Q,2,0))*H1625,"غير مسجلة في المشتريات")))</f>
        <v/>
      </c>
    </row>
    <row r="1626" spans="2:13" hidden="1" x14ac:dyDescent="0.25">
      <c r="B1626" s="13">
        <f>COUNTIFS($G$3:G1626,'تقرير استهلاك خامات'!$D$4)</f>
        <v>2</v>
      </c>
      <c r="C1626" s="13">
        <f>COUNTIFS($F$3:F1626,'تقرير منتج تام'!$E$4)</f>
        <v>10</v>
      </c>
      <c r="D1626" s="37"/>
      <c r="E1626" s="38"/>
      <c r="F1626" s="37"/>
      <c r="G1626" s="39"/>
      <c r="H1626" s="40"/>
      <c r="I1626" s="107" t="str">
        <f>IF(G1626="","",_xlfn.IFNA(VLOOKUP(G1626,'سجل المشتريات'!F:N,8,0),"غير مسجلة في المشتريات"))</f>
        <v/>
      </c>
      <c r="J1626" s="26" t="str">
        <f>_xlfn.IFNA(VLOOKUP(F1626,الاوردرات!$B$1:$C$600,2,0),"")</f>
        <v/>
      </c>
      <c r="K1626" s="52"/>
      <c r="M1626" s="105" t="str">
        <f>IF(G1626="","",_xlfn.IFNA((VLOOKUP(G1626,help!L:M,2,0))*H1626,_xlfn.IFNA((VLOOKUP(G1626,help!P:Q,2,0))*H1626,"غير مسجلة في المشتريات")))</f>
        <v/>
      </c>
    </row>
    <row r="1627" spans="2:13" hidden="1" x14ac:dyDescent="0.25">
      <c r="B1627" s="13">
        <f>COUNTIFS($G$3:G1627,'تقرير استهلاك خامات'!$D$4)</f>
        <v>2</v>
      </c>
      <c r="C1627" s="13">
        <f>COUNTIFS($F$3:F1627,'تقرير منتج تام'!$E$4)</f>
        <v>10</v>
      </c>
      <c r="D1627" s="37"/>
      <c r="E1627" s="38"/>
      <c r="F1627" s="37"/>
      <c r="G1627" s="39"/>
      <c r="H1627" s="40"/>
      <c r="I1627" s="107" t="str">
        <f>IF(G1627="","",_xlfn.IFNA(VLOOKUP(G1627,'سجل المشتريات'!F:N,8,0),"غير مسجلة في المشتريات"))</f>
        <v/>
      </c>
      <c r="J1627" s="26" t="str">
        <f>_xlfn.IFNA(VLOOKUP(F1627,الاوردرات!$B$1:$C$600,2,0),"")</f>
        <v/>
      </c>
      <c r="K1627" s="52"/>
      <c r="M1627" s="105" t="str">
        <f>IF(G1627="","",_xlfn.IFNA((VLOOKUP(G1627,help!L:M,2,0))*H1627,_xlfn.IFNA((VLOOKUP(G1627,help!P:Q,2,0))*H1627,"غير مسجلة في المشتريات")))</f>
        <v/>
      </c>
    </row>
    <row r="1628" spans="2:13" hidden="1" x14ac:dyDescent="0.25">
      <c r="B1628" s="13">
        <f>COUNTIFS($G$3:G1628,'تقرير استهلاك خامات'!$D$4)</f>
        <v>2</v>
      </c>
      <c r="C1628" s="13">
        <f>COUNTIFS($F$3:F1628,'تقرير منتج تام'!$E$4)</f>
        <v>10</v>
      </c>
      <c r="D1628" s="37"/>
      <c r="E1628" s="38"/>
      <c r="F1628" s="37"/>
      <c r="G1628" s="39"/>
      <c r="H1628" s="40"/>
      <c r="I1628" s="107" t="str">
        <f>IF(G1628="","",_xlfn.IFNA(VLOOKUP(G1628,'سجل المشتريات'!F:N,8,0),"غير مسجلة في المشتريات"))</f>
        <v/>
      </c>
      <c r="J1628" s="26" t="str">
        <f>_xlfn.IFNA(VLOOKUP(F1628,الاوردرات!$B$1:$C$600,2,0),"")</f>
        <v/>
      </c>
      <c r="K1628" s="52"/>
      <c r="M1628" s="105" t="str">
        <f>IF(G1628="","",_xlfn.IFNA((VLOOKUP(G1628,help!L:M,2,0))*H1628,_xlfn.IFNA((VLOOKUP(G1628,help!P:Q,2,0))*H1628,"غير مسجلة في المشتريات")))</f>
        <v/>
      </c>
    </row>
    <row r="1629" spans="2:13" hidden="1" x14ac:dyDescent="0.25">
      <c r="B1629" s="13">
        <f>COUNTIFS($G$3:G1629,'تقرير استهلاك خامات'!$D$4)</f>
        <v>2</v>
      </c>
      <c r="C1629" s="13">
        <f>COUNTIFS($F$3:F1629,'تقرير منتج تام'!$E$4)</f>
        <v>10</v>
      </c>
      <c r="D1629" s="37"/>
      <c r="E1629" s="38"/>
      <c r="F1629" s="37"/>
      <c r="G1629" s="39"/>
      <c r="H1629" s="40"/>
      <c r="I1629" s="107" t="str">
        <f>IF(G1629="","",_xlfn.IFNA(VLOOKUP(G1629,'سجل المشتريات'!F:N,8,0),"غير مسجلة في المشتريات"))</f>
        <v/>
      </c>
      <c r="J1629" s="26" t="str">
        <f>_xlfn.IFNA(VLOOKUP(F1629,الاوردرات!$B$1:$C$600,2,0),"")</f>
        <v/>
      </c>
      <c r="K1629" s="52"/>
      <c r="M1629" s="105" t="str">
        <f>IF(G1629="","",_xlfn.IFNA((VLOOKUP(G1629,help!L:M,2,0))*H1629,_xlfn.IFNA((VLOOKUP(G1629,help!P:Q,2,0))*H1629,"غير مسجلة في المشتريات")))</f>
        <v/>
      </c>
    </row>
    <row r="1630" spans="2:13" hidden="1" x14ac:dyDescent="0.25">
      <c r="B1630" s="13">
        <f>COUNTIFS($G$3:G1630,'تقرير استهلاك خامات'!$D$4)</f>
        <v>2</v>
      </c>
      <c r="C1630" s="13">
        <f>COUNTIFS($F$3:F1630,'تقرير منتج تام'!$E$4)</f>
        <v>10</v>
      </c>
      <c r="D1630" s="37"/>
      <c r="E1630" s="38"/>
      <c r="F1630" s="37"/>
      <c r="G1630" s="39"/>
      <c r="H1630" s="40"/>
      <c r="I1630" s="107" t="str">
        <f>IF(G1630="","",_xlfn.IFNA(VLOOKUP(G1630,'سجل المشتريات'!F:N,8,0),"غير مسجلة في المشتريات"))</f>
        <v/>
      </c>
      <c r="J1630" s="26" t="str">
        <f>_xlfn.IFNA(VLOOKUP(F1630,الاوردرات!$B$1:$C$600,2,0),"")</f>
        <v/>
      </c>
      <c r="K1630" s="52"/>
      <c r="M1630" s="105" t="str">
        <f>IF(G1630="","",_xlfn.IFNA((VLOOKUP(G1630,help!L:M,2,0))*H1630,_xlfn.IFNA((VLOOKUP(G1630,help!P:Q,2,0))*H1630,"غير مسجلة في المشتريات")))</f>
        <v/>
      </c>
    </row>
    <row r="1631" spans="2:13" hidden="1" x14ac:dyDescent="0.25">
      <c r="B1631" s="13">
        <f>COUNTIFS($G$3:G1631,'تقرير استهلاك خامات'!$D$4)</f>
        <v>2</v>
      </c>
      <c r="C1631" s="13">
        <f>COUNTIFS($F$3:F1631,'تقرير منتج تام'!$E$4)</f>
        <v>10</v>
      </c>
      <c r="D1631" s="37"/>
      <c r="E1631" s="38"/>
      <c r="F1631" s="37"/>
      <c r="G1631" s="39"/>
      <c r="H1631" s="40"/>
      <c r="I1631" s="107" t="str">
        <f>IF(G1631="","",_xlfn.IFNA(VLOOKUP(G1631,'سجل المشتريات'!F:N,8,0),"غير مسجلة في المشتريات"))</f>
        <v/>
      </c>
      <c r="J1631" s="26" t="str">
        <f>_xlfn.IFNA(VLOOKUP(F1631,الاوردرات!$B$1:$C$600,2,0),"")</f>
        <v/>
      </c>
      <c r="K1631" s="52"/>
      <c r="M1631" s="105" t="str">
        <f>IF(G1631="","",_xlfn.IFNA((VLOOKUP(G1631,help!L:M,2,0))*H1631,_xlfn.IFNA((VLOOKUP(G1631,help!P:Q,2,0))*H1631,"غير مسجلة في المشتريات")))</f>
        <v/>
      </c>
    </row>
    <row r="1632" spans="2:13" hidden="1" x14ac:dyDescent="0.25">
      <c r="B1632" s="13">
        <f>COUNTIFS($G$3:G1632,'تقرير استهلاك خامات'!$D$4)</f>
        <v>2</v>
      </c>
      <c r="C1632" s="13">
        <f>COUNTIFS($F$3:F1632,'تقرير منتج تام'!$E$4)</f>
        <v>10</v>
      </c>
      <c r="D1632" s="37"/>
      <c r="E1632" s="38"/>
      <c r="F1632" s="37"/>
      <c r="G1632" s="39"/>
      <c r="H1632" s="40"/>
      <c r="I1632" s="107" t="str">
        <f>IF(G1632="","",_xlfn.IFNA(VLOOKUP(G1632,'سجل المشتريات'!F:N,8,0),"غير مسجلة في المشتريات"))</f>
        <v/>
      </c>
      <c r="J1632" s="26" t="str">
        <f>_xlfn.IFNA(VLOOKUP(F1632,الاوردرات!$B$1:$C$600,2,0),"")</f>
        <v/>
      </c>
      <c r="K1632" s="52"/>
      <c r="M1632" s="105" t="str">
        <f>IF(G1632="","",_xlfn.IFNA((VLOOKUP(G1632,help!L:M,2,0))*H1632,_xlfn.IFNA((VLOOKUP(G1632,help!P:Q,2,0))*H1632,"غير مسجلة في المشتريات")))</f>
        <v/>
      </c>
    </row>
    <row r="1633" spans="2:13" hidden="1" x14ac:dyDescent="0.25">
      <c r="B1633" s="13">
        <f>COUNTIFS($G$3:G1633,'تقرير استهلاك خامات'!$D$4)</f>
        <v>2</v>
      </c>
      <c r="C1633" s="13">
        <f>COUNTIFS($F$3:F1633,'تقرير منتج تام'!$E$4)</f>
        <v>10</v>
      </c>
      <c r="D1633" s="37"/>
      <c r="E1633" s="38"/>
      <c r="F1633" s="37"/>
      <c r="G1633" s="39"/>
      <c r="H1633" s="40"/>
      <c r="I1633" s="107" t="str">
        <f>IF(G1633="","",_xlfn.IFNA(VLOOKUP(G1633,'سجل المشتريات'!F:N,8,0),"غير مسجلة في المشتريات"))</f>
        <v/>
      </c>
      <c r="J1633" s="26" t="str">
        <f>_xlfn.IFNA(VLOOKUP(F1633,الاوردرات!$B$1:$C$600,2,0),"")</f>
        <v/>
      </c>
      <c r="K1633" s="52"/>
      <c r="M1633" s="105" t="str">
        <f>IF(G1633="","",_xlfn.IFNA((VLOOKUP(G1633,help!L:M,2,0))*H1633,_xlfn.IFNA((VLOOKUP(G1633,help!P:Q,2,0))*H1633,"غير مسجلة في المشتريات")))</f>
        <v/>
      </c>
    </row>
    <row r="1634" spans="2:13" hidden="1" x14ac:dyDescent="0.25">
      <c r="B1634" s="13">
        <f>COUNTIFS($G$3:G1634,'تقرير استهلاك خامات'!$D$4)</f>
        <v>2</v>
      </c>
      <c r="C1634" s="13">
        <f>COUNTIFS($F$3:F1634,'تقرير منتج تام'!$E$4)</f>
        <v>10</v>
      </c>
      <c r="D1634" s="37"/>
      <c r="E1634" s="38"/>
      <c r="F1634" s="37"/>
      <c r="G1634" s="39"/>
      <c r="H1634" s="40"/>
      <c r="I1634" s="107" t="str">
        <f>IF(G1634="","",_xlfn.IFNA(VLOOKUP(G1634,'سجل المشتريات'!F:N,8,0),"غير مسجلة في المشتريات"))</f>
        <v/>
      </c>
      <c r="J1634" s="26" t="str">
        <f>_xlfn.IFNA(VLOOKUP(F1634,الاوردرات!$B$1:$C$600,2,0),"")</f>
        <v/>
      </c>
      <c r="K1634" s="52"/>
      <c r="M1634" s="105" t="str">
        <f>IF(G1634="","",_xlfn.IFNA((VLOOKUP(G1634,help!L:M,2,0))*H1634,_xlfn.IFNA((VLOOKUP(G1634,help!P:Q,2,0))*H1634,"غير مسجلة في المشتريات")))</f>
        <v/>
      </c>
    </row>
    <row r="1635" spans="2:13" hidden="1" x14ac:dyDescent="0.25">
      <c r="B1635" s="13">
        <f>COUNTIFS($G$3:G1635,'تقرير استهلاك خامات'!$D$4)</f>
        <v>2</v>
      </c>
      <c r="C1635" s="13">
        <f>COUNTIFS($F$3:F1635,'تقرير منتج تام'!$E$4)</f>
        <v>10</v>
      </c>
      <c r="D1635" s="37"/>
      <c r="E1635" s="38"/>
      <c r="F1635" s="37"/>
      <c r="G1635" s="39"/>
      <c r="H1635" s="40"/>
      <c r="I1635" s="107" t="str">
        <f>IF(G1635="","",_xlfn.IFNA(VLOOKUP(G1635,'سجل المشتريات'!F:N,8,0),"غير مسجلة في المشتريات"))</f>
        <v/>
      </c>
      <c r="J1635" s="26" t="str">
        <f>_xlfn.IFNA(VLOOKUP(F1635,الاوردرات!$B$1:$C$600,2,0),"")</f>
        <v/>
      </c>
      <c r="K1635" s="52"/>
      <c r="M1635" s="105" t="str">
        <f>IF(G1635="","",_xlfn.IFNA((VLOOKUP(G1635,help!L:M,2,0))*H1635,_xlfn.IFNA((VLOOKUP(G1635,help!P:Q,2,0))*H1635,"غير مسجلة في المشتريات")))</f>
        <v/>
      </c>
    </row>
    <row r="1636" spans="2:13" hidden="1" x14ac:dyDescent="0.25">
      <c r="B1636" s="13">
        <f>COUNTIFS($G$3:G1636,'تقرير استهلاك خامات'!$D$4)</f>
        <v>2</v>
      </c>
      <c r="C1636" s="13">
        <f>COUNTIFS($F$3:F1636,'تقرير منتج تام'!$E$4)</f>
        <v>10</v>
      </c>
      <c r="D1636" s="37"/>
      <c r="E1636" s="38"/>
      <c r="F1636" s="37"/>
      <c r="G1636" s="39"/>
      <c r="H1636" s="40"/>
      <c r="I1636" s="107" t="str">
        <f>IF(G1636="","",_xlfn.IFNA(VLOOKUP(G1636,'سجل المشتريات'!F:N,8,0),"غير مسجلة في المشتريات"))</f>
        <v/>
      </c>
      <c r="J1636" s="26" t="str">
        <f>_xlfn.IFNA(VLOOKUP(F1636,الاوردرات!$B$1:$C$600,2,0),"")</f>
        <v/>
      </c>
      <c r="K1636" s="52"/>
      <c r="M1636" s="105" t="str">
        <f>IF(G1636="","",_xlfn.IFNA((VLOOKUP(G1636,help!L:M,2,0))*H1636,_xlfn.IFNA((VLOOKUP(G1636,help!P:Q,2,0))*H1636,"غير مسجلة في المشتريات")))</f>
        <v/>
      </c>
    </row>
    <row r="1637" spans="2:13" hidden="1" x14ac:dyDescent="0.25">
      <c r="B1637" s="13">
        <f>COUNTIFS($G$3:G1637,'تقرير استهلاك خامات'!$D$4)</f>
        <v>2</v>
      </c>
      <c r="C1637" s="13">
        <f>COUNTIFS($F$3:F1637,'تقرير منتج تام'!$E$4)</f>
        <v>10</v>
      </c>
      <c r="D1637" s="37"/>
      <c r="E1637" s="38"/>
      <c r="F1637" s="37"/>
      <c r="G1637" s="39"/>
      <c r="H1637" s="40"/>
      <c r="I1637" s="107" t="str">
        <f>IF(G1637="","",_xlfn.IFNA(VLOOKUP(G1637,'سجل المشتريات'!F:N,8,0),"غير مسجلة في المشتريات"))</f>
        <v/>
      </c>
      <c r="J1637" s="26" t="str">
        <f>_xlfn.IFNA(VLOOKUP(F1637,الاوردرات!$B$1:$C$600,2,0),"")</f>
        <v/>
      </c>
      <c r="K1637" s="52"/>
      <c r="M1637" s="105" t="str">
        <f>IF(G1637="","",_xlfn.IFNA((VLOOKUP(G1637,help!L:M,2,0))*H1637,_xlfn.IFNA((VLOOKUP(G1637,help!P:Q,2,0))*H1637,"غير مسجلة في المشتريات")))</f>
        <v/>
      </c>
    </row>
    <row r="1638" spans="2:13" hidden="1" x14ac:dyDescent="0.25">
      <c r="B1638" s="13">
        <f>COUNTIFS($G$3:G1638,'تقرير استهلاك خامات'!$D$4)</f>
        <v>2</v>
      </c>
      <c r="C1638" s="13">
        <f>COUNTIFS($F$3:F1638,'تقرير منتج تام'!$E$4)</f>
        <v>10</v>
      </c>
      <c r="D1638" s="37"/>
      <c r="E1638" s="38"/>
      <c r="F1638" s="37"/>
      <c r="G1638" s="39"/>
      <c r="H1638" s="40"/>
      <c r="I1638" s="107" t="str">
        <f>IF(G1638="","",_xlfn.IFNA(VLOOKUP(G1638,'سجل المشتريات'!F:N,8,0),"غير مسجلة في المشتريات"))</f>
        <v/>
      </c>
      <c r="J1638" s="26" t="str">
        <f>_xlfn.IFNA(VLOOKUP(F1638,الاوردرات!$B$1:$C$600,2,0),"")</f>
        <v/>
      </c>
      <c r="K1638" s="52"/>
      <c r="M1638" s="105" t="str">
        <f>IF(G1638="","",_xlfn.IFNA((VLOOKUP(G1638,help!L:M,2,0))*H1638,_xlfn.IFNA((VLOOKUP(G1638,help!P:Q,2,0))*H1638,"غير مسجلة في المشتريات")))</f>
        <v/>
      </c>
    </row>
    <row r="1639" spans="2:13" hidden="1" x14ac:dyDescent="0.25">
      <c r="B1639" s="13">
        <f>COUNTIFS($G$3:G1639,'تقرير استهلاك خامات'!$D$4)</f>
        <v>2</v>
      </c>
      <c r="C1639" s="13">
        <f>COUNTIFS($F$3:F1639,'تقرير منتج تام'!$E$4)</f>
        <v>10</v>
      </c>
      <c r="D1639" s="37"/>
      <c r="E1639" s="38"/>
      <c r="F1639" s="37"/>
      <c r="G1639" s="39"/>
      <c r="H1639" s="40"/>
      <c r="I1639" s="107" t="str">
        <f>IF(G1639="","",_xlfn.IFNA(VLOOKUP(G1639,'سجل المشتريات'!F:N,8,0),"غير مسجلة في المشتريات"))</f>
        <v/>
      </c>
      <c r="J1639" s="26" t="str">
        <f>_xlfn.IFNA(VLOOKUP(F1639,الاوردرات!$B$1:$C$600,2,0),"")</f>
        <v/>
      </c>
      <c r="K1639" s="52"/>
      <c r="M1639" s="105" t="str">
        <f>IF(G1639="","",_xlfn.IFNA((VLOOKUP(G1639,help!L:M,2,0))*H1639,_xlfn.IFNA((VLOOKUP(G1639,help!P:Q,2,0))*H1639,"غير مسجلة في المشتريات")))</f>
        <v/>
      </c>
    </row>
    <row r="1640" spans="2:13" hidden="1" x14ac:dyDescent="0.25">
      <c r="B1640" s="13">
        <f>COUNTIFS($G$3:G1640,'تقرير استهلاك خامات'!$D$4)</f>
        <v>2</v>
      </c>
      <c r="C1640" s="13">
        <f>COUNTIFS($F$3:F1640,'تقرير منتج تام'!$E$4)</f>
        <v>10</v>
      </c>
      <c r="D1640" s="37"/>
      <c r="E1640" s="38"/>
      <c r="F1640" s="37"/>
      <c r="G1640" s="39"/>
      <c r="H1640" s="40"/>
      <c r="I1640" s="107" t="str">
        <f>IF(G1640="","",_xlfn.IFNA(VLOOKUP(G1640,'سجل المشتريات'!F:N,8,0),"غير مسجلة في المشتريات"))</f>
        <v/>
      </c>
      <c r="J1640" s="26" t="str">
        <f>_xlfn.IFNA(VLOOKUP(F1640,الاوردرات!$B$1:$C$600,2,0),"")</f>
        <v/>
      </c>
      <c r="K1640" s="52"/>
      <c r="M1640" s="105" t="str">
        <f>IF(G1640="","",_xlfn.IFNA((VLOOKUP(G1640,help!L:M,2,0))*H1640,_xlfn.IFNA((VLOOKUP(G1640,help!P:Q,2,0))*H1640,"غير مسجلة في المشتريات")))</f>
        <v/>
      </c>
    </row>
    <row r="1641" spans="2:13" hidden="1" x14ac:dyDescent="0.25">
      <c r="B1641" s="13">
        <f>COUNTIFS($G$3:G1641,'تقرير استهلاك خامات'!$D$4)</f>
        <v>2</v>
      </c>
      <c r="C1641" s="13">
        <f>COUNTIFS($F$3:F1641,'تقرير منتج تام'!$E$4)</f>
        <v>10</v>
      </c>
      <c r="D1641" s="37"/>
      <c r="E1641" s="38"/>
      <c r="F1641" s="37"/>
      <c r="G1641" s="39"/>
      <c r="H1641" s="40"/>
      <c r="I1641" s="107" t="str">
        <f>IF(G1641="","",_xlfn.IFNA(VLOOKUP(G1641,'سجل المشتريات'!F:N,8,0),"غير مسجلة في المشتريات"))</f>
        <v/>
      </c>
      <c r="J1641" s="26" t="str">
        <f>_xlfn.IFNA(VLOOKUP(F1641,الاوردرات!$B$1:$C$600,2,0),"")</f>
        <v/>
      </c>
      <c r="K1641" s="52"/>
      <c r="M1641" s="105" t="str">
        <f>IF(G1641="","",_xlfn.IFNA((VLOOKUP(G1641,help!L:M,2,0))*H1641,_xlfn.IFNA((VLOOKUP(G1641,help!P:Q,2,0))*H1641,"غير مسجلة في المشتريات")))</f>
        <v/>
      </c>
    </row>
    <row r="1642" spans="2:13" hidden="1" x14ac:dyDescent="0.25">
      <c r="B1642" s="13">
        <f>COUNTIFS($G$3:G1642,'تقرير استهلاك خامات'!$D$4)</f>
        <v>2</v>
      </c>
      <c r="C1642" s="13">
        <f>COUNTIFS($F$3:F1642,'تقرير منتج تام'!$E$4)</f>
        <v>10</v>
      </c>
      <c r="D1642" s="37"/>
      <c r="E1642" s="38"/>
      <c r="F1642" s="37"/>
      <c r="G1642" s="39"/>
      <c r="H1642" s="40"/>
      <c r="I1642" s="107" t="str">
        <f>IF(G1642="","",_xlfn.IFNA(VLOOKUP(G1642,'سجل المشتريات'!F:N,8,0),"غير مسجلة في المشتريات"))</f>
        <v/>
      </c>
      <c r="J1642" s="26" t="str">
        <f>_xlfn.IFNA(VLOOKUP(F1642,الاوردرات!$B$1:$C$600,2,0),"")</f>
        <v/>
      </c>
      <c r="K1642" s="52"/>
      <c r="M1642" s="105" t="str">
        <f>IF(G1642="","",_xlfn.IFNA((VLOOKUP(G1642,help!L:M,2,0))*H1642,_xlfn.IFNA((VLOOKUP(G1642,help!P:Q,2,0))*H1642,"غير مسجلة في المشتريات")))</f>
        <v/>
      </c>
    </row>
    <row r="1643" spans="2:13" hidden="1" x14ac:dyDescent="0.25">
      <c r="B1643" s="13">
        <f>COUNTIFS($G$3:G1643,'تقرير استهلاك خامات'!$D$4)</f>
        <v>2</v>
      </c>
      <c r="C1643" s="13">
        <f>COUNTIFS($F$3:F1643,'تقرير منتج تام'!$E$4)</f>
        <v>10</v>
      </c>
      <c r="D1643" s="37"/>
      <c r="E1643" s="38"/>
      <c r="F1643" s="37"/>
      <c r="G1643" s="39"/>
      <c r="H1643" s="40"/>
      <c r="I1643" s="107" t="str">
        <f>IF(G1643="","",_xlfn.IFNA(VLOOKUP(G1643,'سجل المشتريات'!F:N,8,0),"غير مسجلة في المشتريات"))</f>
        <v/>
      </c>
      <c r="J1643" s="26" t="str">
        <f>_xlfn.IFNA(VLOOKUP(F1643,الاوردرات!$B$1:$C$600,2,0),"")</f>
        <v/>
      </c>
      <c r="K1643" s="52"/>
      <c r="M1643" s="105" t="str">
        <f>IF(G1643="","",_xlfn.IFNA((VLOOKUP(G1643,help!L:M,2,0))*H1643,_xlfn.IFNA((VLOOKUP(G1643,help!P:Q,2,0))*H1643,"غير مسجلة في المشتريات")))</f>
        <v/>
      </c>
    </row>
    <row r="1644" spans="2:13" hidden="1" x14ac:dyDescent="0.25">
      <c r="B1644" s="13">
        <f>COUNTIFS($G$3:G1644,'تقرير استهلاك خامات'!$D$4)</f>
        <v>2</v>
      </c>
      <c r="C1644" s="13">
        <f>COUNTIFS($F$3:F1644,'تقرير منتج تام'!$E$4)</f>
        <v>10</v>
      </c>
      <c r="D1644" s="37"/>
      <c r="E1644" s="38"/>
      <c r="F1644" s="37"/>
      <c r="G1644" s="39"/>
      <c r="H1644" s="40"/>
      <c r="I1644" s="107" t="str">
        <f>IF(G1644="","",_xlfn.IFNA(VLOOKUP(G1644,'سجل المشتريات'!F:N,8,0),"غير مسجلة في المشتريات"))</f>
        <v/>
      </c>
      <c r="J1644" s="26" t="str">
        <f>_xlfn.IFNA(VLOOKUP(F1644,الاوردرات!$B$1:$C$600,2,0),"")</f>
        <v/>
      </c>
      <c r="K1644" s="52"/>
      <c r="M1644" s="105" t="str">
        <f>IF(G1644="","",_xlfn.IFNA((VLOOKUP(G1644,help!L:M,2,0))*H1644,_xlfn.IFNA((VLOOKUP(G1644,help!P:Q,2,0))*H1644,"غير مسجلة في المشتريات")))</f>
        <v/>
      </c>
    </row>
    <row r="1645" spans="2:13" hidden="1" x14ac:dyDescent="0.25">
      <c r="B1645" s="13">
        <f>COUNTIFS($G$3:G1645,'تقرير استهلاك خامات'!$D$4)</f>
        <v>2</v>
      </c>
      <c r="C1645" s="13">
        <f>COUNTIFS($F$3:F1645,'تقرير منتج تام'!$E$4)</f>
        <v>10</v>
      </c>
      <c r="D1645" s="37"/>
      <c r="E1645" s="38"/>
      <c r="F1645" s="37"/>
      <c r="G1645" s="39"/>
      <c r="H1645" s="40"/>
      <c r="I1645" s="107" t="str">
        <f>IF(G1645="","",_xlfn.IFNA(VLOOKUP(G1645,'سجل المشتريات'!F:N,8,0),"غير مسجلة في المشتريات"))</f>
        <v/>
      </c>
      <c r="J1645" s="26" t="str">
        <f>_xlfn.IFNA(VLOOKUP(F1645,الاوردرات!$B$1:$C$600,2,0),"")</f>
        <v/>
      </c>
      <c r="K1645" s="52"/>
      <c r="M1645" s="105" t="str">
        <f>IF(G1645="","",_xlfn.IFNA((VLOOKUP(G1645,help!L:M,2,0))*H1645,_xlfn.IFNA((VLOOKUP(G1645,help!P:Q,2,0))*H1645,"غير مسجلة في المشتريات")))</f>
        <v/>
      </c>
    </row>
    <row r="1646" spans="2:13" hidden="1" x14ac:dyDescent="0.25">
      <c r="B1646" s="13">
        <f>COUNTIFS($G$3:G1646,'تقرير استهلاك خامات'!$D$4)</f>
        <v>2</v>
      </c>
      <c r="C1646" s="13">
        <f>COUNTIFS($F$3:F1646,'تقرير منتج تام'!$E$4)</f>
        <v>10</v>
      </c>
      <c r="D1646" s="37"/>
      <c r="E1646" s="38"/>
      <c r="F1646" s="37"/>
      <c r="G1646" s="39"/>
      <c r="H1646" s="40"/>
      <c r="I1646" s="107" t="str">
        <f>IF(G1646="","",_xlfn.IFNA(VLOOKUP(G1646,'سجل المشتريات'!F:N,8,0),"غير مسجلة في المشتريات"))</f>
        <v/>
      </c>
      <c r="J1646" s="26" t="str">
        <f>_xlfn.IFNA(VLOOKUP(F1646,الاوردرات!$B$1:$C$600,2,0),"")</f>
        <v/>
      </c>
      <c r="K1646" s="52"/>
      <c r="M1646" s="105" t="str">
        <f>IF(G1646="","",_xlfn.IFNA((VLOOKUP(G1646,help!L:M,2,0))*H1646,_xlfn.IFNA((VLOOKUP(G1646,help!P:Q,2,0))*H1646,"غير مسجلة في المشتريات")))</f>
        <v/>
      </c>
    </row>
    <row r="1647" spans="2:13" hidden="1" x14ac:dyDescent="0.25">
      <c r="B1647" s="13">
        <f>COUNTIFS($G$3:G1647,'تقرير استهلاك خامات'!$D$4)</f>
        <v>2</v>
      </c>
      <c r="C1647" s="13">
        <f>COUNTIFS($F$3:F1647,'تقرير منتج تام'!$E$4)</f>
        <v>10</v>
      </c>
      <c r="D1647" s="37"/>
      <c r="E1647" s="38"/>
      <c r="F1647" s="37"/>
      <c r="G1647" s="39"/>
      <c r="H1647" s="40"/>
      <c r="I1647" s="107" t="str">
        <f>IF(G1647="","",_xlfn.IFNA(VLOOKUP(G1647,'سجل المشتريات'!F:N,8,0),"غير مسجلة في المشتريات"))</f>
        <v/>
      </c>
      <c r="J1647" s="26" t="str">
        <f>_xlfn.IFNA(VLOOKUP(F1647,الاوردرات!$B$1:$C$600,2,0),"")</f>
        <v/>
      </c>
      <c r="K1647" s="52"/>
      <c r="M1647" s="105" t="str">
        <f>IF(G1647="","",_xlfn.IFNA((VLOOKUP(G1647,help!L:M,2,0))*H1647,_xlfn.IFNA((VLOOKUP(G1647,help!P:Q,2,0))*H1647,"غير مسجلة في المشتريات")))</f>
        <v/>
      </c>
    </row>
    <row r="1648" spans="2:13" hidden="1" x14ac:dyDescent="0.25">
      <c r="B1648" s="13">
        <f>COUNTIFS($G$3:G1648,'تقرير استهلاك خامات'!$D$4)</f>
        <v>2</v>
      </c>
      <c r="C1648" s="13">
        <f>COUNTIFS($F$3:F1648,'تقرير منتج تام'!$E$4)</f>
        <v>10</v>
      </c>
      <c r="D1648" s="37"/>
      <c r="E1648" s="38"/>
      <c r="F1648" s="37"/>
      <c r="G1648" s="39"/>
      <c r="H1648" s="40"/>
      <c r="I1648" s="107" t="str">
        <f>IF(G1648="","",_xlfn.IFNA(VLOOKUP(G1648,'سجل المشتريات'!F:N,8,0),"غير مسجلة في المشتريات"))</f>
        <v/>
      </c>
      <c r="J1648" s="26" t="str">
        <f>_xlfn.IFNA(VLOOKUP(F1648,الاوردرات!$B$1:$C$600,2,0),"")</f>
        <v/>
      </c>
      <c r="K1648" s="52"/>
      <c r="M1648" s="105" t="str">
        <f>IF(G1648="","",_xlfn.IFNA((VLOOKUP(G1648,help!L:M,2,0))*H1648,_xlfn.IFNA((VLOOKUP(G1648,help!P:Q,2,0))*H1648,"غير مسجلة في المشتريات")))</f>
        <v/>
      </c>
    </row>
    <row r="1649" spans="2:13" hidden="1" x14ac:dyDescent="0.25">
      <c r="B1649" s="13">
        <f>COUNTIFS($G$3:G1649,'تقرير استهلاك خامات'!$D$4)</f>
        <v>2</v>
      </c>
      <c r="C1649" s="13">
        <f>COUNTIFS($F$3:F1649,'تقرير منتج تام'!$E$4)</f>
        <v>10</v>
      </c>
      <c r="D1649" s="37"/>
      <c r="E1649" s="38"/>
      <c r="F1649" s="37"/>
      <c r="G1649" s="39"/>
      <c r="H1649" s="40"/>
      <c r="I1649" s="107" t="str">
        <f>IF(G1649="","",_xlfn.IFNA(VLOOKUP(G1649,'سجل المشتريات'!F:N,8,0),"غير مسجلة في المشتريات"))</f>
        <v/>
      </c>
      <c r="J1649" s="26" t="str">
        <f>_xlfn.IFNA(VLOOKUP(F1649,الاوردرات!$B$1:$C$600,2,0),"")</f>
        <v/>
      </c>
      <c r="K1649" s="52"/>
      <c r="M1649" s="105" t="str">
        <f>IF(G1649="","",_xlfn.IFNA((VLOOKUP(G1649,help!L:M,2,0))*H1649,_xlfn.IFNA((VLOOKUP(G1649,help!P:Q,2,0))*H1649,"غير مسجلة في المشتريات")))</f>
        <v/>
      </c>
    </row>
    <row r="1650" spans="2:13" hidden="1" x14ac:dyDescent="0.25">
      <c r="B1650" s="13">
        <f>COUNTIFS($G$3:G1650,'تقرير استهلاك خامات'!$D$4)</f>
        <v>2</v>
      </c>
      <c r="C1650" s="13">
        <f>COUNTIFS($F$3:F1650,'تقرير منتج تام'!$E$4)</f>
        <v>10</v>
      </c>
      <c r="D1650" s="37"/>
      <c r="E1650" s="38"/>
      <c r="F1650" s="37"/>
      <c r="G1650" s="39"/>
      <c r="H1650" s="40"/>
      <c r="I1650" s="107" t="str">
        <f>IF(G1650="","",_xlfn.IFNA(VLOOKUP(G1650,'سجل المشتريات'!F:N,8,0),"غير مسجلة في المشتريات"))</f>
        <v/>
      </c>
      <c r="J1650" s="26" t="str">
        <f>_xlfn.IFNA(VLOOKUP(F1650,الاوردرات!$B$1:$C$600,2,0),"")</f>
        <v/>
      </c>
      <c r="K1650" s="52"/>
      <c r="M1650" s="105" t="str">
        <f>IF(G1650="","",_xlfn.IFNA((VLOOKUP(G1650,help!L:M,2,0))*H1650,_xlfn.IFNA((VLOOKUP(G1650,help!P:Q,2,0))*H1650,"غير مسجلة في المشتريات")))</f>
        <v/>
      </c>
    </row>
    <row r="1651" spans="2:13" hidden="1" x14ac:dyDescent="0.25">
      <c r="B1651" s="13">
        <f>COUNTIFS($G$3:G1651,'تقرير استهلاك خامات'!$D$4)</f>
        <v>2</v>
      </c>
      <c r="C1651" s="13">
        <f>COUNTIFS($F$3:F1651,'تقرير منتج تام'!$E$4)</f>
        <v>10</v>
      </c>
      <c r="D1651" s="37"/>
      <c r="E1651" s="38"/>
      <c r="F1651" s="37"/>
      <c r="G1651" s="39"/>
      <c r="H1651" s="40"/>
      <c r="I1651" s="107" t="str">
        <f>IF(G1651="","",_xlfn.IFNA(VLOOKUP(G1651,'سجل المشتريات'!F:N,8,0),"غير مسجلة في المشتريات"))</f>
        <v/>
      </c>
      <c r="J1651" s="26" t="str">
        <f>_xlfn.IFNA(VLOOKUP(F1651,الاوردرات!$B$1:$C$600,2,0),"")</f>
        <v/>
      </c>
      <c r="K1651" s="52"/>
      <c r="M1651" s="105" t="str">
        <f>IF(G1651="","",_xlfn.IFNA((VLOOKUP(G1651,help!L:M,2,0))*H1651,_xlfn.IFNA((VLOOKUP(G1651,help!P:Q,2,0))*H1651,"غير مسجلة في المشتريات")))</f>
        <v/>
      </c>
    </row>
    <row r="1652" spans="2:13" hidden="1" x14ac:dyDescent="0.25">
      <c r="B1652" s="13">
        <f>COUNTIFS($G$3:G1652,'تقرير استهلاك خامات'!$D$4)</f>
        <v>2</v>
      </c>
      <c r="C1652" s="13">
        <f>COUNTIFS($F$3:F1652,'تقرير منتج تام'!$E$4)</f>
        <v>10</v>
      </c>
      <c r="D1652" s="37"/>
      <c r="E1652" s="38"/>
      <c r="F1652" s="37"/>
      <c r="G1652" s="39"/>
      <c r="H1652" s="40"/>
      <c r="I1652" s="107" t="str">
        <f>IF(G1652="","",_xlfn.IFNA(VLOOKUP(G1652,'سجل المشتريات'!F:N,8,0),"غير مسجلة في المشتريات"))</f>
        <v/>
      </c>
      <c r="J1652" s="26" t="str">
        <f>_xlfn.IFNA(VLOOKUP(F1652,الاوردرات!$B$1:$C$600,2,0),"")</f>
        <v/>
      </c>
      <c r="K1652" s="52"/>
      <c r="M1652" s="105" t="str">
        <f>IF(G1652="","",_xlfn.IFNA((VLOOKUP(G1652,help!L:M,2,0))*H1652,_xlfn.IFNA((VLOOKUP(G1652,help!P:Q,2,0))*H1652,"غير مسجلة في المشتريات")))</f>
        <v/>
      </c>
    </row>
    <row r="1653" spans="2:13" hidden="1" x14ac:dyDescent="0.25">
      <c r="B1653" s="13">
        <f>COUNTIFS($G$3:G1653,'تقرير استهلاك خامات'!$D$4)</f>
        <v>2</v>
      </c>
      <c r="C1653" s="13">
        <f>COUNTIFS($F$3:F1653,'تقرير منتج تام'!$E$4)</f>
        <v>10</v>
      </c>
      <c r="D1653" s="37"/>
      <c r="E1653" s="38"/>
      <c r="F1653" s="37"/>
      <c r="G1653" s="39"/>
      <c r="H1653" s="40"/>
      <c r="I1653" s="107" t="str">
        <f>IF(G1653="","",_xlfn.IFNA(VLOOKUP(G1653,'سجل المشتريات'!F:N,8,0),"غير مسجلة في المشتريات"))</f>
        <v/>
      </c>
      <c r="J1653" s="26" t="str">
        <f>_xlfn.IFNA(VLOOKUP(F1653,الاوردرات!$B$1:$C$600,2,0),"")</f>
        <v/>
      </c>
      <c r="K1653" s="52"/>
      <c r="M1653" s="105" t="str">
        <f>IF(G1653="","",_xlfn.IFNA((VLOOKUP(G1653,help!L:M,2,0))*H1653,_xlfn.IFNA((VLOOKUP(G1653,help!P:Q,2,0))*H1653,"غير مسجلة في المشتريات")))</f>
        <v/>
      </c>
    </row>
    <row r="1654" spans="2:13" hidden="1" x14ac:dyDescent="0.25">
      <c r="B1654" s="13">
        <f>COUNTIFS($G$3:G1654,'تقرير استهلاك خامات'!$D$4)</f>
        <v>2</v>
      </c>
      <c r="C1654" s="13">
        <f>COUNTIFS($F$3:F1654,'تقرير منتج تام'!$E$4)</f>
        <v>10</v>
      </c>
      <c r="D1654" s="37"/>
      <c r="E1654" s="38"/>
      <c r="F1654" s="37"/>
      <c r="G1654" s="39"/>
      <c r="H1654" s="40"/>
      <c r="I1654" s="107" t="str">
        <f>IF(G1654="","",_xlfn.IFNA(VLOOKUP(G1654,'سجل المشتريات'!F:N,8,0),"غير مسجلة في المشتريات"))</f>
        <v/>
      </c>
      <c r="J1654" s="26" t="str">
        <f>_xlfn.IFNA(VLOOKUP(F1654,الاوردرات!$B$1:$C$600,2,0),"")</f>
        <v/>
      </c>
      <c r="K1654" s="52"/>
      <c r="M1654" s="105" t="str">
        <f>IF(G1654="","",_xlfn.IFNA((VLOOKUP(G1654,help!L:M,2,0))*H1654,_xlfn.IFNA((VLOOKUP(G1654,help!P:Q,2,0))*H1654,"غير مسجلة في المشتريات")))</f>
        <v/>
      </c>
    </row>
    <row r="1655" spans="2:13" hidden="1" x14ac:dyDescent="0.25">
      <c r="B1655" s="13">
        <f>COUNTIFS($G$3:G1655,'تقرير استهلاك خامات'!$D$4)</f>
        <v>2</v>
      </c>
      <c r="C1655" s="13">
        <f>COUNTIFS($F$3:F1655,'تقرير منتج تام'!$E$4)</f>
        <v>10</v>
      </c>
      <c r="D1655" s="37"/>
      <c r="E1655" s="38"/>
      <c r="F1655" s="37"/>
      <c r="G1655" s="39"/>
      <c r="H1655" s="40"/>
      <c r="I1655" s="107" t="str">
        <f>IF(G1655="","",_xlfn.IFNA(VLOOKUP(G1655,'سجل المشتريات'!F:N,8,0),"غير مسجلة في المشتريات"))</f>
        <v/>
      </c>
      <c r="J1655" s="26" t="str">
        <f>_xlfn.IFNA(VLOOKUP(F1655,الاوردرات!$B$1:$C$600,2,0),"")</f>
        <v/>
      </c>
      <c r="K1655" s="52"/>
      <c r="M1655" s="105" t="str">
        <f>IF(G1655="","",_xlfn.IFNA((VLOOKUP(G1655,help!L:M,2,0))*H1655,_xlfn.IFNA((VLOOKUP(G1655,help!P:Q,2,0))*H1655,"غير مسجلة في المشتريات")))</f>
        <v/>
      </c>
    </row>
    <row r="1656" spans="2:13" hidden="1" x14ac:dyDescent="0.25">
      <c r="B1656" s="13">
        <f>COUNTIFS($G$3:G1656,'تقرير استهلاك خامات'!$D$4)</f>
        <v>2</v>
      </c>
      <c r="C1656" s="13">
        <f>COUNTIFS($F$3:F1656,'تقرير منتج تام'!$E$4)</f>
        <v>10</v>
      </c>
      <c r="D1656" s="37"/>
      <c r="E1656" s="38"/>
      <c r="F1656" s="37"/>
      <c r="G1656" s="39"/>
      <c r="H1656" s="40"/>
      <c r="I1656" s="107" t="str">
        <f>IF(G1656="","",_xlfn.IFNA(VLOOKUP(G1656,'سجل المشتريات'!F:N,8,0),"غير مسجلة في المشتريات"))</f>
        <v/>
      </c>
      <c r="J1656" s="26" t="str">
        <f>_xlfn.IFNA(VLOOKUP(F1656,الاوردرات!$B$1:$C$600,2,0),"")</f>
        <v/>
      </c>
      <c r="K1656" s="52"/>
      <c r="M1656" s="105" t="str">
        <f>IF(G1656="","",_xlfn.IFNA((VLOOKUP(G1656,help!L:M,2,0))*H1656,_xlfn.IFNA((VLOOKUP(G1656,help!P:Q,2,0))*H1656,"غير مسجلة في المشتريات")))</f>
        <v/>
      </c>
    </row>
    <row r="1657" spans="2:13" hidden="1" x14ac:dyDescent="0.25">
      <c r="B1657" s="13">
        <f>COUNTIFS($G$3:G1657,'تقرير استهلاك خامات'!$D$4)</f>
        <v>2</v>
      </c>
      <c r="C1657" s="13">
        <f>COUNTIFS($F$3:F1657,'تقرير منتج تام'!$E$4)</f>
        <v>10</v>
      </c>
      <c r="D1657" s="37"/>
      <c r="E1657" s="38"/>
      <c r="F1657" s="37"/>
      <c r="G1657" s="39"/>
      <c r="H1657" s="40"/>
      <c r="I1657" s="107" t="str">
        <f>IF(G1657="","",_xlfn.IFNA(VLOOKUP(G1657,'سجل المشتريات'!F:N,8,0),"غير مسجلة في المشتريات"))</f>
        <v/>
      </c>
      <c r="J1657" s="26" t="str">
        <f>_xlfn.IFNA(VLOOKUP(F1657,الاوردرات!$B$1:$C$600,2,0),"")</f>
        <v/>
      </c>
      <c r="K1657" s="52"/>
      <c r="M1657" s="105" t="str">
        <f>IF(G1657="","",_xlfn.IFNA((VLOOKUP(G1657,help!L:M,2,0))*H1657,_xlfn.IFNA((VLOOKUP(G1657,help!P:Q,2,0))*H1657,"غير مسجلة في المشتريات")))</f>
        <v/>
      </c>
    </row>
    <row r="1658" spans="2:13" hidden="1" x14ac:dyDescent="0.25">
      <c r="B1658" s="13">
        <f>COUNTIFS($G$3:G1658,'تقرير استهلاك خامات'!$D$4)</f>
        <v>2</v>
      </c>
      <c r="C1658" s="13">
        <f>COUNTIFS($F$3:F1658,'تقرير منتج تام'!$E$4)</f>
        <v>10</v>
      </c>
      <c r="D1658" s="37"/>
      <c r="E1658" s="38"/>
      <c r="F1658" s="37"/>
      <c r="G1658" s="39"/>
      <c r="H1658" s="40"/>
      <c r="I1658" s="107" t="str">
        <f>IF(G1658="","",_xlfn.IFNA(VLOOKUP(G1658,'سجل المشتريات'!F:N,8,0),"غير مسجلة في المشتريات"))</f>
        <v/>
      </c>
      <c r="J1658" s="26" t="str">
        <f>_xlfn.IFNA(VLOOKUP(F1658,الاوردرات!$B$1:$C$600,2,0),"")</f>
        <v/>
      </c>
      <c r="K1658" s="52"/>
      <c r="M1658" s="105" t="str">
        <f>IF(G1658="","",_xlfn.IFNA((VLOOKUP(G1658,help!L:M,2,0))*H1658,_xlfn.IFNA((VLOOKUP(G1658,help!P:Q,2,0))*H1658,"غير مسجلة في المشتريات")))</f>
        <v/>
      </c>
    </row>
    <row r="1659" spans="2:13" hidden="1" x14ac:dyDescent="0.25">
      <c r="B1659" s="13">
        <f>COUNTIFS($G$3:G1659,'تقرير استهلاك خامات'!$D$4)</f>
        <v>2</v>
      </c>
      <c r="C1659" s="13">
        <f>COUNTIFS($F$3:F1659,'تقرير منتج تام'!$E$4)</f>
        <v>10</v>
      </c>
      <c r="D1659" s="37"/>
      <c r="E1659" s="38"/>
      <c r="F1659" s="37"/>
      <c r="G1659" s="39"/>
      <c r="H1659" s="40"/>
      <c r="I1659" s="107" t="str">
        <f>IF(G1659="","",_xlfn.IFNA(VLOOKUP(G1659,'سجل المشتريات'!F:N,8,0),"غير مسجلة في المشتريات"))</f>
        <v/>
      </c>
      <c r="J1659" s="26" t="str">
        <f>_xlfn.IFNA(VLOOKUP(F1659,الاوردرات!$B$1:$C$600,2,0),"")</f>
        <v/>
      </c>
      <c r="K1659" s="52"/>
      <c r="M1659" s="105" t="str">
        <f>IF(G1659="","",_xlfn.IFNA((VLOOKUP(G1659,help!L:M,2,0))*H1659,_xlfn.IFNA((VLOOKUP(G1659,help!P:Q,2,0))*H1659,"غير مسجلة في المشتريات")))</f>
        <v/>
      </c>
    </row>
    <row r="1660" spans="2:13" hidden="1" x14ac:dyDescent="0.25">
      <c r="B1660" s="13">
        <f>COUNTIFS($G$3:G1660,'تقرير استهلاك خامات'!$D$4)</f>
        <v>2</v>
      </c>
      <c r="C1660" s="13">
        <f>COUNTIFS($F$3:F1660,'تقرير منتج تام'!$E$4)</f>
        <v>10</v>
      </c>
      <c r="D1660" s="37"/>
      <c r="E1660" s="38"/>
      <c r="F1660" s="37"/>
      <c r="G1660" s="39"/>
      <c r="H1660" s="40"/>
      <c r="I1660" s="107" t="str">
        <f>IF(G1660="","",_xlfn.IFNA(VLOOKUP(G1660,'سجل المشتريات'!F:N,8,0),"غير مسجلة في المشتريات"))</f>
        <v/>
      </c>
      <c r="J1660" s="26" t="str">
        <f>_xlfn.IFNA(VLOOKUP(F1660,الاوردرات!$B$1:$C$600,2,0),"")</f>
        <v/>
      </c>
      <c r="K1660" s="52"/>
      <c r="M1660" s="105" t="str">
        <f>IF(G1660="","",_xlfn.IFNA((VLOOKUP(G1660,help!L:M,2,0))*H1660,_xlfn.IFNA((VLOOKUP(G1660,help!P:Q,2,0))*H1660,"غير مسجلة في المشتريات")))</f>
        <v/>
      </c>
    </row>
    <row r="1661" spans="2:13" hidden="1" x14ac:dyDescent="0.25">
      <c r="B1661" s="13">
        <f>COUNTIFS($G$3:G1661,'تقرير استهلاك خامات'!$D$4)</f>
        <v>2</v>
      </c>
      <c r="C1661" s="13">
        <f>COUNTIFS($F$3:F1661,'تقرير منتج تام'!$E$4)</f>
        <v>10</v>
      </c>
      <c r="D1661" s="37"/>
      <c r="E1661" s="38"/>
      <c r="F1661" s="37"/>
      <c r="G1661" s="39"/>
      <c r="H1661" s="40"/>
      <c r="I1661" s="107" t="str">
        <f>IF(G1661="","",_xlfn.IFNA(VLOOKUP(G1661,'سجل المشتريات'!F:N,8,0),"غير مسجلة في المشتريات"))</f>
        <v/>
      </c>
      <c r="J1661" s="26" t="str">
        <f>_xlfn.IFNA(VLOOKUP(F1661,الاوردرات!$B$1:$C$600,2,0),"")</f>
        <v/>
      </c>
      <c r="K1661" s="52"/>
      <c r="M1661" s="105" t="str">
        <f>IF(G1661="","",_xlfn.IFNA((VLOOKUP(G1661,help!L:M,2,0))*H1661,_xlfn.IFNA((VLOOKUP(G1661,help!P:Q,2,0))*H1661,"غير مسجلة في المشتريات")))</f>
        <v/>
      </c>
    </row>
    <row r="1662" spans="2:13" hidden="1" x14ac:dyDescent="0.25">
      <c r="B1662" s="13">
        <f>COUNTIFS($G$3:G1662,'تقرير استهلاك خامات'!$D$4)</f>
        <v>2</v>
      </c>
      <c r="C1662" s="13">
        <f>COUNTIFS($F$3:F1662,'تقرير منتج تام'!$E$4)</f>
        <v>10</v>
      </c>
      <c r="D1662" s="37"/>
      <c r="E1662" s="38"/>
      <c r="F1662" s="37"/>
      <c r="G1662" s="39"/>
      <c r="H1662" s="40"/>
      <c r="I1662" s="107" t="str">
        <f>IF(G1662="","",_xlfn.IFNA(VLOOKUP(G1662,'سجل المشتريات'!F:N,8,0),"غير مسجلة في المشتريات"))</f>
        <v/>
      </c>
      <c r="J1662" s="26" t="str">
        <f>_xlfn.IFNA(VLOOKUP(F1662,الاوردرات!$B$1:$C$600,2,0),"")</f>
        <v/>
      </c>
      <c r="K1662" s="52"/>
      <c r="M1662" s="105" t="str">
        <f>IF(G1662="","",_xlfn.IFNA((VLOOKUP(G1662,help!L:M,2,0))*H1662,_xlfn.IFNA((VLOOKUP(G1662,help!P:Q,2,0))*H1662,"غير مسجلة في المشتريات")))</f>
        <v/>
      </c>
    </row>
    <row r="1663" spans="2:13" hidden="1" x14ac:dyDescent="0.25">
      <c r="B1663" s="13">
        <f>COUNTIFS($G$3:G1663,'تقرير استهلاك خامات'!$D$4)</f>
        <v>2</v>
      </c>
      <c r="C1663" s="13">
        <f>COUNTIFS($F$3:F1663,'تقرير منتج تام'!$E$4)</f>
        <v>10</v>
      </c>
      <c r="D1663" s="37"/>
      <c r="E1663" s="38"/>
      <c r="F1663" s="37"/>
      <c r="G1663" s="39"/>
      <c r="H1663" s="40"/>
      <c r="I1663" s="107" t="str">
        <f>IF(G1663="","",_xlfn.IFNA(VLOOKUP(G1663,'سجل المشتريات'!F:N,8,0),"غير مسجلة في المشتريات"))</f>
        <v/>
      </c>
      <c r="J1663" s="26" t="str">
        <f>_xlfn.IFNA(VLOOKUP(F1663,الاوردرات!$B$1:$C$600,2,0),"")</f>
        <v/>
      </c>
      <c r="K1663" s="52"/>
      <c r="M1663" s="105" t="str">
        <f>IF(G1663="","",_xlfn.IFNA((VLOOKUP(G1663,help!L:M,2,0))*H1663,_xlfn.IFNA((VLOOKUP(G1663,help!P:Q,2,0))*H1663,"غير مسجلة في المشتريات")))</f>
        <v/>
      </c>
    </row>
    <row r="1664" spans="2:13" hidden="1" x14ac:dyDescent="0.25">
      <c r="B1664" s="13">
        <f>COUNTIFS($G$3:G1664,'تقرير استهلاك خامات'!$D$4)</f>
        <v>2</v>
      </c>
      <c r="C1664" s="13">
        <f>COUNTIFS($F$3:F1664,'تقرير منتج تام'!$E$4)</f>
        <v>10</v>
      </c>
      <c r="D1664" s="37"/>
      <c r="E1664" s="38"/>
      <c r="F1664" s="37"/>
      <c r="G1664" s="39"/>
      <c r="H1664" s="40"/>
      <c r="I1664" s="107" t="str">
        <f>IF(G1664="","",_xlfn.IFNA(VLOOKUP(G1664,'سجل المشتريات'!F:N,8,0),"غير مسجلة في المشتريات"))</f>
        <v/>
      </c>
      <c r="J1664" s="26" t="str">
        <f>_xlfn.IFNA(VLOOKUP(F1664,الاوردرات!$B$1:$C$600,2,0),"")</f>
        <v/>
      </c>
      <c r="K1664" s="52"/>
      <c r="M1664" s="105" t="str">
        <f>IF(G1664="","",_xlfn.IFNA((VLOOKUP(G1664,help!L:M,2,0))*H1664,_xlfn.IFNA((VLOOKUP(G1664,help!P:Q,2,0))*H1664,"غير مسجلة في المشتريات")))</f>
        <v/>
      </c>
    </row>
    <row r="1665" spans="2:13" hidden="1" x14ac:dyDescent="0.25">
      <c r="B1665" s="13">
        <f>COUNTIFS($G$3:G1665,'تقرير استهلاك خامات'!$D$4)</f>
        <v>2</v>
      </c>
      <c r="C1665" s="13">
        <f>COUNTIFS($F$3:F1665,'تقرير منتج تام'!$E$4)</f>
        <v>10</v>
      </c>
      <c r="D1665" s="37"/>
      <c r="E1665" s="38"/>
      <c r="F1665" s="37"/>
      <c r="G1665" s="39"/>
      <c r="H1665" s="40"/>
      <c r="I1665" s="107" t="str">
        <f>IF(G1665="","",_xlfn.IFNA(VLOOKUP(G1665,'سجل المشتريات'!F:N,8,0),"غير مسجلة في المشتريات"))</f>
        <v/>
      </c>
      <c r="J1665" s="26" t="str">
        <f>_xlfn.IFNA(VLOOKUP(F1665,الاوردرات!$B$1:$C$600,2,0),"")</f>
        <v/>
      </c>
      <c r="K1665" s="52"/>
      <c r="M1665" s="105" t="str">
        <f>IF(G1665="","",_xlfn.IFNA((VLOOKUP(G1665,help!L:M,2,0))*H1665,_xlfn.IFNA((VLOOKUP(G1665,help!P:Q,2,0))*H1665,"غير مسجلة في المشتريات")))</f>
        <v/>
      </c>
    </row>
    <row r="1666" spans="2:13" hidden="1" x14ac:dyDescent="0.25">
      <c r="B1666" s="13">
        <f>COUNTIFS($G$3:G1666,'تقرير استهلاك خامات'!$D$4)</f>
        <v>2</v>
      </c>
      <c r="C1666" s="13">
        <f>COUNTIFS($F$3:F1666,'تقرير منتج تام'!$E$4)</f>
        <v>10</v>
      </c>
      <c r="D1666" s="37"/>
      <c r="E1666" s="38"/>
      <c r="F1666" s="37"/>
      <c r="G1666" s="39"/>
      <c r="H1666" s="40"/>
      <c r="I1666" s="107" t="str">
        <f>IF(G1666="","",_xlfn.IFNA(VLOOKUP(G1666,'سجل المشتريات'!F:N,8,0),"غير مسجلة في المشتريات"))</f>
        <v/>
      </c>
      <c r="J1666" s="26" t="str">
        <f>_xlfn.IFNA(VLOOKUP(F1666,الاوردرات!$B$1:$C$600,2,0),"")</f>
        <v/>
      </c>
      <c r="K1666" s="52"/>
      <c r="M1666" s="105" t="str">
        <f>IF(G1666="","",_xlfn.IFNA((VLOOKUP(G1666,help!L:M,2,0))*H1666,_xlfn.IFNA((VLOOKUP(G1666,help!P:Q,2,0))*H1666,"غير مسجلة في المشتريات")))</f>
        <v/>
      </c>
    </row>
    <row r="1667" spans="2:13" hidden="1" x14ac:dyDescent="0.25">
      <c r="B1667" s="13">
        <f>COUNTIFS($G$3:G1667,'تقرير استهلاك خامات'!$D$4)</f>
        <v>2</v>
      </c>
      <c r="C1667" s="13">
        <f>COUNTIFS($F$3:F1667,'تقرير منتج تام'!$E$4)</f>
        <v>10</v>
      </c>
      <c r="D1667" s="37"/>
      <c r="E1667" s="38"/>
      <c r="F1667" s="37"/>
      <c r="G1667" s="39"/>
      <c r="H1667" s="40"/>
      <c r="I1667" s="107" t="str">
        <f>IF(G1667="","",_xlfn.IFNA(VLOOKUP(G1667,'سجل المشتريات'!F:N,8,0),"غير مسجلة في المشتريات"))</f>
        <v/>
      </c>
      <c r="J1667" s="26" t="str">
        <f>_xlfn.IFNA(VLOOKUP(F1667,الاوردرات!$B$1:$C$600,2,0),"")</f>
        <v/>
      </c>
      <c r="K1667" s="52"/>
      <c r="M1667" s="105" t="str">
        <f>IF(G1667="","",_xlfn.IFNA((VLOOKUP(G1667,help!L:M,2,0))*H1667,_xlfn.IFNA((VLOOKUP(G1667,help!P:Q,2,0))*H1667,"غير مسجلة في المشتريات")))</f>
        <v/>
      </c>
    </row>
    <row r="1668" spans="2:13" hidden="1" x14ac:dyDescent="0.25">
      <c r="B1668" s="13">
        <f>COUNTIFS($G$3:G1668,'تقرير استهلاك خامات'!$D$4)</f>
        <v>2</v>
      </c>
      <c r="C1668" s="13">
        <f>COUNTIFS($F$3:F1668,'تقرير منتج تام'!$E$4)</f>
        <v>10</v>
      </c>
      <c r="D1668" s="37"/>
      <c r="E1668" s="38"/>
      <c r="F1668" s="37"/>
      <c r="G1668" s="39"/>
      <c r="H1668" s="40"/>
      <c r="I1668" s="107" t="str">
        <f>IF(G1668="","",_xlfn.IFNA(VLOOKUP(G1668,'سجل المشتريات'!F:N,8,0),"غير مسجلة في المشتريات"))</f>
        <v/>
      </c>
      <c r="J1668" s="26" t="str">
        <f>_xlfn.IFNA(VLOOKUP(F1668,الاوردرات!$B$1:$C$600,2,0),"")</f>
        <v/>
      </c>
      <c r="K1668" s="52"/>
      <c r="M1668" s="105" t="str">
        <f>IF(G1668="","",_xlfn.IFNA((VLOOKUP(G1668,help!L:M,2,0))*H1668,_xlfn.IFNA((VLOOKUP(G1668,help!P:Q,2,0))*H1668,"غير مسجلة في المشتريات")))</f>
        <v/>
      </c>
    </row>
    <row r="1669" spans="2:13" hidden="1" x14ac:dyDescent="0.25">
      <c r="B1669" s="13">
        <f>COUNTIFS($G$3:G1669,'تقرير استهلاك خامات'!$D$4)</f>
        <v>2</v>
      </c>
      <c r="C1669" s="13">
        <f>COUNTIFS($F$3:F1669,'تقرير منتج تام'!$E$4)</f>
        <v>10</v>
      </c>
      <c r="D1669" s="37"/>
      <c r="E1669" s="38"/>
      <c r="F1669" s="37"/>
      <c r="G1669" s="39"/>
      <c r="H1669" s="40"/>
      <c r="I1669" s="107" t="str">
        <f>IF(G1669="","",_xlfn.IFNA(VLOOKUP(G1669,'سجل المشتريات'!F:N,8,0),"غير مسجلة في المشتريات"))</f>
        <v/>
      </c>
      <c r="J1669" s="26" t="str">
        <f>_xlfn.IFNA(VLOOKUP(F1669,الاوردرات!$B$1:$C$600,2,0),"")</f>
        <v/>
      </c>
      <c r="K1669" s="52"/>
      <c r="M1669" s="105" t="str">
        <f>IF(G1669="","",_xlfn.IFNA((VLOOKUP(G1669,help!L:M,2,0))*H1669,_xlfn.IFNA((VLOOKUP(G1669,help!P:Q,2,0))*H1669,"غير مسجلة في المشتريات")))</f>
        <v/>
      </c>
    </row>
    <row r="1670" spans="2:13" hidden="1" x14ac:dyDescent="0.25">
      <c r="B1670" s="13">
        <f>COUNTIFS($G$3:G1670,'تقرير استهلاك خامات'!$D$4)</f>
        <v>2</v>
      </c>
      <c r="C1670" s="13">
        <f>COUNTIFS($F$3:F1670,'تقرير منتج تام'!$E$4)</f>
        <v>10</v>
      </c>
      <c r="D1670" s="37"/>
      <c r="E1670" s="38"/>
      <c r="F1670" s="37"/>
      <c r="G1670" s="39"/>
      <c r="H1670" s="40"/>
      <c r="I1670" s="107" t="str">
        <f>IF(G1670="","",_xlfn.IFNA(VLOOKUP(G1670,'سجل المشتريات'!F:N,8,0),"غير مسجلة في المشتريات"))</f>
        <v/>
      </c>
      <c r="J1670" s="26" t="str">
        <f>_xlfn.IFNA(VLOOKUP(F1670,الاوردرات!$B$1:$C$600,2,0),"")</f>
        <v/>
      </c>
      <c r="K1670" s="52"/>
      <c r="M1670" s="105" t="str">
        <f>IF(G1670="","",_xlfn.IFNA((VLOOKUP(G1670,help!L:M,2,0))*H1670,_xlfn.IFNA((VLOOKUP(G1670,help!P:Q,2,0))*H1670,"غير مسجلة في المشتريات")))</f>
        <v/>
      </c>
    </row>
    <row r="1671" spans="2:13" hidden="1" x14ac:dyDescent="0.25">
      <c r="B1671" s="13">
        <f>COUNTIFS($G$3:G1671,'تقرير استهلاك خامات'!$D$4)</f>
        <v>2</v>
      </c>
      <c r="C1671" s="13">
        <f>COUNTIFS($F$3:F1671,'تقرير منتج تام'!$E$4)</f>
        <v>10</v>
      </c>
      <c r="D1671" s="37"/>
      <c r="E1671" s="38"/>
      <c r="F1671" s="37"/>
      <c r="G1671" s="39"/>
      <c r="H1671" s="40"/>
      <c r="I1671" s="107" t="str">
        <f>IF(G1671="","",_xlfn.IFNA(VLOOKUP(G1671,'سجل المشتريات'!F:N,8,0),"غير مسجلة في المشتريات"))</f>
        <v/>
      </c>
      <c r="J1671" s="26" t="str">
        <f>_xlfn.IFNA(VLOOKUP(F1671,الاوردرات!$B$1:$C$600,2,0),"")</f>
        <v/>
      </c>
      <c r="K1671" s="52"/>
      <c r="M1671" s="105" t="str">
        <f>IF(G1671="","",_xlfn.IFNA((VLOOKUP(G1671,help!L:M,2,0))*H1671,_xlfn.IFNA((VLOOKUP(G1671,help!P:Q,2,0))*H1671,"غير مسجلة في المشتريات")))</f>
        <v/>
      </c>
    </row>
    <row r="1672" spans="2:13" hidden="1" x14ac:dyDescent="0.25">
      <c r="B1672" s="13">
        <f>COUNTIFS($G$3:G1672,'تقرير استهلاك خامات'!$D$4)</f>
        <v>2</v>
      </c>
      <c r="C1672" s="13">
        <f>COUNTIFS($F$3:F1672,'تقرير منتج تام'!$E$4)</f>
        <v>10</v>
      </c>
      <c r="D1672" s="37"/>
      <c r="E1672" s="38"/>
      <c r="F1672" s="37"/>
      <c r="G1672" s="39"/>
      <c r="H1672" s="40"/>
      <c r="I1672" s="107" t="str">
        <f>IF(G1672="","",_xlfn.IFNA(VLOOKUP(G1672,'سجل المشتريات'!F:N,8,0),"غير مسجلة في المشتريات"))</f>
        <v/>
      </c>
      <c r="J1672" s="26" t="str">
        <f>_xlfn.IFNA(VLOOKUP(F1672,الاوردرات!$B$1:$C$600,2,0),"")</f>
        <v/>
      </c>
      <c r="K1672" s="52"/>
      <c r="M1672" s="105" t="str">
        <f>IF(G1672="","",_xlfn.IFNA((VLOOKUP(G1672,help!L:M,2,0))*H1672,_xlfn.IFNA((VLOOKUP(G1672,help!P:Q,2,0))*H1672,"غير مسجلة في المشتريات")))</f>
        <v/>
      </c>
    </row>
    <row r="1673" spans="2:13" hidden="1" x14ac:dyDescent="0.25">
      <c r="B1673" s="13">
        <f>COUNTIFS($G$3:G1673,'تقرير استهلاك خامات'!$D$4)</f>
        <v>2</v>
      </c>
      <c r="C1673" s="13">
        <f>COUNTIFS($F$3:F1673,'تقرير منتج تام'!$E$4)</f>
        <v>10</v>
      </c>
      <c r="D1673" s="37"/>
      <c r="E1673" s="38"/>
      <c r="F1673" s="37"/>
      <c r="G1673" s="39"/>
      <c r="H1673" s="40"/>
      <c r="I1673" s="107" t="str">
        <f>IF(G1673="","",_xlfn.IFNA(VLOOKUP(G1673,'سجل المشتريات'!F:N,8,0),"غير مسجلة في المشتريات"))</f>
        <v/>
      </c>
      <c r="J1673" s="26" t="str">
        <f>_xlfn.IFNA(VLOOKUP(F1673,الاوردرات!$B$1:$C$600,2,0),"")</f>
        <v/>
      </c>
      <c r="K1673" s="52"/>
      <c r="M1673" s="105" t="str">
        <f>IF(G1673="","",_xlfn.IFNA((VLOOKUP(G1673,help!L:M,2,0))*H1673,_xlfn.IFNA((VLOOKUP(G1673,help!P:Q,2,0))*H1673,"غير مسجلة في المشتريات")))</f>
        <v/>
      </c>
    </row>
    <row r="1674" spans="2:13" hidden="1" x14ac:dyDescent="0.25">
      <c r="B1674" s="13">
        <f>COUNTIFS($G$3:G1674,'تقرير استهلاك خامات'!$D$4)</f>
        <v>2</v>
      </c>
      <c r="C1674" s="13">
        <f>COUNTIFS($F$3:F1674,'تقرير منتج تام'!$E$4)</f>
        <v>10</v>
      </c>
      <c r="D1674" s="37"/>
      <c r="E1674" s="38"/>
      <c r="F1674" s="37"/>
      <c r="G1674" s="39"/>
      <c r="H1674" s="40"/>
      <c r="I1674" s="107" t="str">
        <f>IF(G1674="","",_xlfn.IFNA(VLOOKUP(G1674,'سجل المشتريات'!F:N,8,0),"غير مسجلة في المشتريات"))</f>
        <v/>
      </c>
      <c r="J1674" s="26" t="str">
        <f>_xlfn.IFNA(VLOOKUP(F1674,الاوردرات!$B$1:$C$600,2,0),"")</f>
        <v/>
      </c>
      <c r="K1674" s="52"/>
      <c r="M1674" s="105" t="str">
        <f>IF(G1674="","",_xlfn.IFNA((VLOOKUP(G1674,help!L:M,2,0))*H1674,_xlfn.IFNA((VLOOKUP(G1674,help!P:Q,2,0))*H1674,"غير مسجلة في المشتريات")))</f>
        <v/>
      </c>
    </row>
    <row r="1675" spans="2:13" hidden="1" x14ac:dyDescent="0.25">
      <c r="B1675" s="13">
        <f>COUNTIFS($G$3:G1675,'تقرير استهلاك خامات'!$D$4)</f>
        <v>2</v>
      </c>
      <c r="C1675" s="13">
        <f>COUNTIFS($F$3:F1675,'تقرير منتج تام'!$E$4)</f>
        <v>10</v>
      </c>
      <c r="D1675" s="37"/>
      <c r="E1675" s="38"/>
      <c r="F1675" s="37"/>
      <c r="G1675" s="39"/>
      <c r="H1675" s="40"/>
      <c r="I1675" s="107" t="str">
        <f>IF(G1675="","",_xlfn.IFNA(VLOOKUP(G1675,'سجل المشتريات'!F:N,8,0),"غير مسجلة في المشتريات"))</f>
        <v/>
      </c>
      <c r="J1675" s="26" t="str">
        <f>_xlfn.IFNA(VLOOKUP(F1675,الاوردرات!$B$1:$C$600,2,0),"")</f>
        <v/>
      </c>
      <c r="K1675" s="52"/>
      <c r="M1675" s="105" t="str">
        <f>IF(G1675="","",_xlfn.IFNA((VLOOKUP(G1675,help!L:M,2,0))*H1675,_xlfn.IFNA((VLOOKUP(G1675,help!P:Q,2,0))*H1675,"غير مسجلة في المشتريات")))</f>
        <v/>
      </c>
    </row>
    <row r="1676" spans="2:13" hidden="1" x14ac:dyDescent="0.25">
      <c r="B1676" s="13">
        <f>COUNTIFS($G$3:G1676,'تقرير استهلاك خامات'!$D$4)</f>
        <v>2</v>
      </c>
      <c r="C1676" s="13">
        <f>COUNTIFS($F$3:F1676,'تقرير منتج تام'!$E$4)</f>
        <v>10</v>
      </c>
      <c r="D1676" s="37"/>
      <c r="E1676" s="38"/>
      <c r="F1676" s="37"/>
      <c r="G1676" s="39"/>
      <c r="H1676" s="40"/>
      <c r="I1676" s="107" t="str">
        <f>IF(G1676="","",_xlfn.IFNA(VLOOKUP(G1676,'سجل المشتريات'!F:N,8,0),"غير مسجلة في المشتريات"))</f>
        <v/>
      </c>
      <c r="J1676" s="26" t="str">
        <f>_xlfn.IFNA(VLOOKUP(F1676,الاوردرات!$B$1:$C$600,2,0),"")</f>
        <v/>
      </c>
      <c r="K1676" s="52"/>
      <c r="M1676" s="105" t="str">
        <f>IF(G1676="","",_xlfn.IFNA((VLOOKUP(G1676,help!L:M,2,0))*H1676,_xlfn.IFNA((VLOOKUP(G1676,help!P:Q,2,0))*H1676,"غير مسجلة في المشتريات")))</f>
        <v/>
      </c>
    </row>
    <row r="1677" spans="2:13" hidden="1" x14ac:dyDescent="0.25">
      <c r="B1677" s="13">
        <f>COUNTIFS($G$3:G1677,'تقرير استهلاك خامات'!$D$4)</f>
        <v>2</v>
      </c>
      <c r="C1677" s="13">
        <f>COUNTIFS($F$3:F1677,'تقرير منتج تام'!$E$4)</f>
        <v>10</v>
      </c>
      <c r="D1677" s="37"/>
      <c r="E1677" s="38"/>
      <c r="F1677" s="37"/>
      <c r="G1677" s="39"/>
      <c r="H1677" s="40"/>
      <c r="I1677" s="107" t="str">
        <f>IF(G1677="","",_xlfn.IFNA(VLOOKUP(G1677,'سجل المشتريات'!F:N,8,0),"غير مسجلة في المشتريات"))</f>
        <v/>
      </c>
      <c r="J1677" s="26" t="str">
        <f>_xlfn.IFNA(VLOOKUP(F1677,الاوردرات!$B$1:$C$600,2,0),"")</f>
        <v/>
      </c>
      <c r="K1677" s="52"/>
      <c r="M1677" s="105" t="str">
        <f>IF(G1677="","",_xlfn.IFNA((VLOOKUP(G1677,help!L:M,2,0))*H1677,_xlfn.IFNA((VLOOKUP(G1677,help!P:Q,2,0))*H1677,"غير مسجلة في المشتريات")))</f>
        <v/>
      </c>
    </row>
    <row r="1678" spans="2:13" hidden="1" x14ac:dyDescent="0.25">
      <c r="B1678" s="13">
        <f>COUNTIFS($G$3:G1678,'تقرير استهلاك خامات'!$D$4)</f>
        <v>2</v>
      </c>
      <c r="C1678" s="13">
        <f>COUNTIFS($F$3:F1678,'تقرير منتج تام'!$E$4)</f>
        <v>10</v>
      </c>
      <c r="D1678" s="37"/>
      <c r="E1678" s="38"/>
      <c r="F1678" s="37"/>
      <c r="G1678" s="39"/>
      <c r="H1678" s="40"/>
      <c r="I1678" s="107" t="str">
        <f>IF(G1678="","",_xlfn.IFNA(VLOOKUP(G1678,'سجل المشتريات'!F:N,8,0),"غير مسجلة في المشتريات"))</f>
        <v/>
      </c>
      <c r="J1678" s="26" t="str">
        <f>_xlfn.IFNA(VLOOKUP(F1678,الاوردرات!$B$1:$C$600,2,0),"")</f>
        <v/>
      </c>
      <c r="K1678" s="52"/>
      <c r="M1678" s="105" t="str">
        <f>IF(G1678="","",_xlfn.IFNA((VLOOKUP(G1678,help!L:M,2,0))*H1678,_xlfn.IFNA((VLOOKUP(G1678,help!P:Q,2,0))*H1678,"غير مسجلة في المشتريات")))</f>
        <v/>
      </c>
    </row>
    <row r="1679" spans="2:13" hidden="1" x14ac:dyDescent="0.25">
      <c r="B1679" s="13">
        <f>COUNTIFS($G$3:G1679,'تقرير استهلاك خامات'!$D$4)</f>
        <v>2</v>
      </c>
      <c r="C1679" s="13">
        <f>COUNTIFS($F$3:F1679,'تقرير منتج تام'!$E$4)</f>
        <v>10</v>
      </c>
      <c r="D1679" s="37"/>
      <c r="E1679" s="38"/>
      <c r="F1679" s="37"/>
      <c r="G1679" s="39"/>
      <c r="H1679" s="40"/>
      <c r="I1679" s="107" t="str">
        <f>IF(G1679="","",_xlfn.IFNA(VLOOKUP(G1679,'سجل المشتريات'!F:N,8,0),"غير مسجلة في المشتريات"))</f>
        <v/>
      </c>
      <c r="J1679" s="26" t="str">
        <f>_xlfn.IFNA(VLOOKUP(F1679,الاوردرات!$B$1:$C$600,2,0),"")</f>
        <v/>
      </c>
      <c r="K1679" s="52"/>
      <c r="M1679" s="105" t="str">
        <f>IF(G1679="","",_xlfn.IFNA((VLOOKUP(G1679,help!L:M,2,0))*H1679,_xlfn.IFNA((VLOOKUP(G1679,help!P:Q,2,0))*H1679,"غير مسجلة في المشتريات")))</f>
        <v/>
      </c>
    </row>
    <row r="1680" spans="2:13" hidden="1" x14ac:dyDescent="0.25">
      <c r="B1680" s="13">
        <f>COUNTIFS($G$3:G1680,'تقرير استهلاك خامات'!$D$4)</f>
        <v>2</v>
      </c>
      <c r="C1680" s="13">
        <f>COUNTIFS($F$3:F1680,'تقرير منتج تام'!$E$4)</f>
        <v>10</v>
      </c>
      <c r="D1680" s="37"/>
      <c r="E1680" s="38"/>
      <c r="F1680" s="37"/>
      <c r="G1680" s="39"/>
      <c r="H1680" s="40"/>
      <c r="I1680" s="107" t="str">
        <f>IF(G1680="","",_xlfn.IFNA(VLOOKUP(G1680,'سجل المشتريات'!F:N,8,0),"غير مسجلة في المشتريات"))</f>
        <v/>
      </c>
      <c r="J1680" s="26" t="str">
        <f>_xlfn.IFNA(VLOOKUP(F1680,الاوردرات!$B$1:$C$600,2,0),"")</f>
        <v/>
      </c>
      <c r="K1680" s="52"/>
      <c r="M1680" s="105" t="str">
        <f>IF(G1680="","",_xlfn.IFNA((VLOOKUP(G1680,help!L:M,2,0))*H1680,_xlfn.IFNA((VLOOKUP(G1680,help!P:Q,2,0))*H1680,"غير مسجلة في المشتريات")))</f>
        <v/>
      </c>
    </row>
    <row r="1681" spans="2:13" hidden="1" x14ac:dyDescent="0.25">
      <c r="B1681" s="13">
        <f>COUNTIFS($G$3:G1681,'تقرير استهلاك خامات'!$D$4)</f>
        <v>2</v>
      </c>
      <c r="C1681" s="13">
        <f>COUNTIFS($F$3:F1681,'تقرير منتج تام'!$E$4)</f>
        <v>10</v>
      </c>
      <c r="D1681" s="37"/>
      <c r="E1681" s="38"/>
      <c r="F1681" s="37"/>
      <c r="G1681" s="39"/>
      <c r="H1681" s="40"/>
      <c r="I1681" s="107" t="str">
        <f>IF(G1681="","",_xlfn.IFNA(VLOOKUP(G1681,'سجل المشتريات'!F:N,8,0),"غير مسجلة في المشتريات"))</f>
        <v/>
      </c>
      <c r="J1681" s="26" t="str">
        <f>_xlfn.IFNA(VLOOKUP(F1681,الاوردرات!$B$1:$C$600,2,0),"")</f>
        <v/>
      </c>
      <c r="K1681" s="52"/>
      <c r="M1681" s="105" t="str">
        <f>IF(G1681="","",_xlfn.IFNA((VLOOKUP(G1681,help!L:M,2,0))*H1681,_xlfn.IFNA((VLOOKUP(G1681,help!P:Q,2,0))*H1681,"غير مسجلة في المشتريات")))</f>
        <v/>
      </c>
    </row>
    <row r="1682" spans="2:13" hidden="1" x14ac:dyDescent="0.25">
      <c r="B1682" s="13">
        <f>COUNTIFS($G$3:G1682,'تقرير استهلاك خامات'!$D$4)</f>
        <v>2</v>
      </c>
      <c r="C1682" s="13">
        <f>COUNTIFS($F$3:F1682,'تقرير منتج تام'!$E$4)</f>
        <v>10</v>
      </c>
      <c r="D1682" s="37"/>
      <c r="E1682" s="38"/>
      <c r="F1682" s="37"/>
      <c r="G1682" s="39"/>
      <c r="H1682" s="40"/>
      <c r="I1682" s="107" t="str">
        <f>IF(G1682="","",_xlfn.IFNA(VLOOKUP(G1682,'سجل المشتريات'!F:N,8,0),"غير مسجلة في المشتريات"))</f>
        <v/>
      </c>
      <c r="J1682" s="26" t="str">
        <f>_xlfn.IFNA(VLOOKUP(F1682,الاوردرات!$B$1:$C$600,2,0),"")</f>
        <v/>
      </c>
      <c r="K1682" s="52"/>
      <c r="M1682" s="105" t="str">
        <f>IF(G1682="","",_xlfn.IFNA((VLOOKUP(G1682,help!L:M,2,0))*H1682,_xlfn.IFNA((VLOOKUP(G1682,help!P:Q,2,0))*H1682,"غير مسجلة في المشتريات")))</f>
        <v/>
      </c>
    </row>
    <row r="1683" spans="2:13" hidden="1" x14ac:dyDescent="0.25">
      <c r="B1683" s="13">
        <f>COUNTIFS($G$3:G1683,'تقرير استهلاك خامات'!$D$4)</f>
        <v>2</v>
      </c>
      <c r="C1683" s="13">
        <f>COUNTIFS($F$3:F1683,'تقرير منتج تام'!$E$4)</f>
        <v>10</v>
      </c>
      <c r="D1683" s="37"/>
      <c r="E1683" s="38"/>
      <c r="F1683" s="37"/>
      <c r="G1683" s="39"/>
      <c r="H1683" s="40"/>
      <c r="I1683" s="107" t="str">
        <f>IF(G1683="","",_xlfn.IFNA(VLOOKUP(G1683,'سجل المشتريات'!F:N,8,0),"غير مسجلة في المشتريات"))</f>
        <v/>
      </c>
      <c r="J1683" s="26" t="str">
        <f>_xlfn.IFNA(VLOOKUP(F1683,الاوردرات!$B$1:$C$600,2,0),"")</f>
        <v/>
      </c>
      <c r="K1683" s="52"/>
      <c r="M1683" s="105" t="str">
        <f>IF(G1683="","",_xlfn.IFNA((VLOOKUP(G1683,help!L:M,2,0))*H1683,_xlfn.IFNA((VLOOKUP(G1683,help!P:Q,2,0))*H1683,"غير مسجلة في المشتريات")))</f>
        <v/>
      </c>
    </row>
    <row r="1684" spans="2:13" hidden="1" x14ac:dyDescent="0.25">
      <c r="B1684" s="13">
        <f>COUNTIFS($G$3:G1684,'تقرير استهلاك خامات'!$D$4)</f>
        <v>2</v>
      </c>
      <c r="C1684" s="13">
        <f>COUNTIFS($F$3:F1684,'تقرير منتج تام'!$E$4)</f>
        <v>10</v>
      </c>
      <c r="D1684" s="37"/>
      <c r="E1684" s="38"/>
      <c r="F1684" s="37"/>
      <c r="G1684" s="39"/>
      <c r="H1684" s="40"/>
      <c r="I1684" s="107" t="str">
        <f>IF(G1684="","",_xlfn.IFNA(VLOOKUP(G1684,'سجل المشتريات'!F:N,8,0),"غير مسجلة في المشتريات"))</f>
        <v/>
      </c>
      <c r="J1684" s="26" t="str">
        <f>_xlfn.IFNA(VLOOKUP(F1684,الاوردرات!$B$1:$C$600,2,0),"")</f>
        <v/>
      </c>
      <c r="K1684" s="52"/>
      <c r="M1684" s="105" t="str">
        <f>IF(G1684="","",_xlfn.IFNA((VLOOKUP(G1684,help!L:M,2,0))*H1684,_xlfn.IFNA((VLOOKUP(G1684,help!P:Q,2,0))*H1684,"غير مسجلة في المشتريات")))</f>
        <v/>
      </c>
    </row>
    <row r="1685" spans="2:13" hidden="1" x14ac:dyDescent="0.25">
      <c r="B1685" s="13">
        <f>COUNTIFS($G$3:G1685,'تقرير استهلاك خامات'!$D$4)</f>
        <v>2</v>
      </c>
      <c r="C1685" s="13">
        <f>COUNTIFS($F$3:F1685,'تقرير منتج تام'!$E$4)</f>
        <v>10</v>
      </c>
      <c r="D1685" s="37"/>
      <c r="E1685" s="38"/>
      <c r="F1685" s="37"/>
      <c r="G1685" s="39"/>
      <c r="H1685" s="40"/>
      <c r="I1685" s="107" t="str">
        <f>IF(G1685="","",_xlfn.IFNA(VLOOKUP(G1685,'سجل المشتريات'!F:N,8,0),"غير مسجلة في المشتريات"))</f>
        <v/>
      </c>
      <c r="J1685" s="26" t="str">
        <f>_xlfn.IFNA(VLOOKUP(F1685,الاوردرات!$B$1:$C$600,2,0),"")</f>
        <v/>
      </c>
      <c r="K1685" s="52"/>
      <c r="M1685" s="105" t="str">
        <f>IF(G1685="","",_xlfn.IFNA((VLOOKUP(G1685,help!L:M,2,0))*H1685,_xlfn.IFNA((VLOOKUP(G1685,help!P:Q,2,0))*H1685,"غير مسجلة في المشتريات")))</f>
        <v/>
      </c>
    </row>
    <row r="1686" spans="2:13" hidden="1" x14ac:dyDescent="0.25">
      <c r="B1686" s="13">
        <f>COUNTIFS($G$3:G1686,'تقرير استهلاك خامات'!$D$4)</f>
        <v>2</v>
      </c>
      <c r="C1686" s="13">
        <f>COUNTIFS($F$3:F1686,'تقرير منتج تام'!$E$4)</f>
        <v>10</v>
      </c>
      <c r="D1686" s="37"/>
      <c r="E1686" s="38"/>
      <c r="F1686" s="37"/>
      <c r="G1686" s="39"/>
      <c r="H1686" s="40"/>
      <c r="I1686" s="107" t="str">
        <f>IF(G1686="","",_xlfn.IFNA(VLOOKUP(G1686,'سجل المشتريات'!F:N,8,0),"غير مسجلة في المشتريات"))</f>
        <v/>
      </c>
      <c r="J1686" s="26" t="str">
        <f>_xlfn.IFNA(VLOOKUP(F1686,الاوردرات!$B$1:$C$600,2,0),"")</f>
        <v/>
      </c>
      <c r="K1686" s="52"/>
      <c r="M1686" s="105" t="str">
        <f>IF(G1686="","",_xlfn.IFNA((VLOOKUP(G1686,help!L:M,2,0))*H1686,_xlfn.IFNA((VLOOKUP(G1686,help!P:Q,2,0))*H1686,"غير مسجلة في المشتريات")))</f>
        <v/>
      </c>
    </row>
    <row r="1687" spans="2:13" hidden="1" x14ac:dyDescent="0.25">
      <c r="B1687" s="13">
        <f>COUNTIFS($G$3:G1687,'تقرير استهلاك خامات'!$D$4)</f>
        <v>2</v>
      </c>
      <c r="C1687" s="13">
        <f>COUNTIFS($F$3:F1687,'تقرير منتج تام'!$E$4)</f>
        <v>10</v>
      </c>
      <c r="D1687" s="37"/>
      <c r="E1687" s="38"/>
      <c r="F1687" s="37"/>
      <c r="G1687" s="39"/>
      <c r="H1687" s="40"/>
      <c r="I1687" s="107" t="str">
        <f>IF(G1687="","",_xlfn.IFNA(VLOOKUP(G1687,'سجل المشتريات'!F:N,8,0),"غير مسجلة في المشتريات"))</f>
        <v/>
      </c>
      <c r="J1687" s="26" t="str">
        <f>_xlfn.IFNA(VLOOKUP(F1687,الاوردرات!$B$1:$C$600,2,0),"")</f>
        <v/>
      </c>
      <c r="K1687" s="52"/>
      <c r="M1687" s="105" t="str">
        <f>IF(G1687="","",_xlfn.IFNA((VLOOKUP(G1687,help!L:M,2,0))*H1687,_xlfn.IFNA((VLOOKUP(G1687,help!P:Q,2,0))*H1687,"غير مسجلة في المشتريات")))</f>
        <v/>
      </c>
    </row>
    <row r="1688" spans="2:13" hidden="1" x14ac:dyDescent="0.25">
      <c r="B1688" s="13">
        <f>COUNTIFS($G$3:G1688,'تقرير استهلاك خامات'!$D$4)</f>
        <v>2</v>
      </c>
      <c r="C1688" s="13">
        <f>COUNTIFS($F$3:F1688,'تقرير منتج تام'!$E$4)</f>
        <v>10</v>
      </c>
      <c r="D1688" s="37"/>
      <c r="E1688" s="38"/>
      <c r="F1688" s="37"/>
      <c r="G1688" s="39"/>
      <c r="H1688" s="40"/>
      <c r="I1688" s="107" t="str">
        <f>IF(G1688="","",_xlfn.IFNA(VLOOKUP(G1688,'سجل المشتريات'!F:N,8,0),"غير مسجلة في المشتريات"))</f>
        <v/>
      </c>
      <c r="J1688" s="26" t="str">
        <f>_xlfn.IFNA(VLOOKUP(F1688,الاوردرات!$B$1:$C$600,2,0),"")</f>
        <v/>
      </c>
      <c r="K1688" s="52"/>
      <c r="M1688" s="105" t="str">
        <f>IF(G1688="","",_xlfn.IFNA((VLOOKUP(G1688,help!L:M,2,0))*H1688,_xlfn.IFNA((VLOOKUP(G1688,help!P:Q,2,0))*H1688,"غير مسجلة في المشتريات")))</f>
        <v/>
      </c>
    </row>
    <row r="1689" spans="2:13" hidden="1" x14ac:dyDescent="0.25">
      <c r="B1689" s="13">
        <f>COUNTIFS($G$3:G1689,'تقرير استهلاك خامات'!$D$4)</f>
        <v>2</v>
      </c>
      <c r="C1689" s="13">
        <f>COUNTIFS($F$3:F1689,'تقرير منتج تام'!$E$4)</f>
        <v>10</v>
      </c>
      <c r="D1689" s="37"/>
      <c r="E1689" s="38"/>
      <c r="F1689" s="37"/>
      <c r="G1689" s="39"/>
      <c r="H1689" s="40"/>
      <c r="I1689" s="107" t="str">
        <f>IF(G1689="","",_xlfn.IFNA(VLOOKUP(G1689,'سجل المشتريات'!F:N,8,0),"غير مسجلة في المشتريات"))</f>
        <v/>
      </c>
      <c r="J1689" s="26" t="str">
        <f>_xlfn.IFNA(VLOOKUP(F1689,الاوردرات!$B$1:$C$600,2,0),"")</f>
        <v/>
      </c>
      <c r="K1689" s="52"/>
      <c r="M1689" s="105" t="str">
        <f>IF(G1689="","",_xlfn.IFNA((VLOOKUP(G1689,help!L:M,2,0))*H1689,_xlfn.IFNA((VLOOKUP(G1689,help!P:Q,2,0))*H1689,"غير مسجلة في المشتريات")))</f>
        <v/>
      </c>
    </row>
    <row r="1690" spans="2:13" hidden="1" x14ac:dyDescent="0.25">
      <c r="B1690" s="13">
        <f>COUNTIFS($G$3:G1690,'تقرير استهلاك خامات'!$D$4)</f>
        <v>2</v>
      </c>
      <c r="C1690" s="13">
        <f>COUNTIFS($F$3:F1690,'تقرير منتج تام'!$E$4)</f>
        <v>10</v>
      </c>
      <c r="D1690" s="37"/>
      <c r="E1690" s="38"/>
      <c r="F1690" s="37"/>
      <c r="G1690" s="39"/>
      <c r="H1690" s="40"/>
      <c r="I1690" s="107" t="str">
        <f>IF(G1690="","",_xlfn.IFNA(VLOOKUP(G1690,'سجل المشتريات'!F:N,8,0),"غير مسجلة في المشتريات"))</f>
        <v/>
      </c>
      <c r="J1690" s="26" t="str">
        <f>_xlfn.IFNA(VLOOKUP(F1690,الاوردرات!$B$1:$C$600,2,0),"")</f>
        <v/>
      </c>
      <c r="K1690" s="52"/>
      <c r="M1690" s="105" t="str">
        <f>IF(G1690="","",_xlfn.IFNA((VLOOKUP(G1690,help!L:M,2,0))*H1690,_xlfn.IFNA((VLOOKUP(G1690,help!P:Q,2,0))*H1690,"غير مسجلة في المشتريات")))</f>
        <v/>
      </c>
    </row>
    <row r="1691" spans="2:13" hidden="1" x14ac:dyDescent="0.25">
      <c r="B1691" s="13">
        <f>COUNTIFS($G$3:G1691,'تقرير استهلاك خامات'!$D$4)</f>
        <v>2</v>
      </c>
      <c r="C1691" s="13">
        <f>COUNTIFS($F$3:F1691,'تقرير منتج تام'!$E$4)</f>
        <v>10</v>
      </c>
      <c r="D1691" s="37"/>
      <c r="E1691" s="38"/>
      <c r="F1691" s="37"/>
      <c r="G1691" s="39"/>
      <c r="H1691" s="40"/>
      <c r="I1691" s="107" t="str">
        <f>IF(G1691="","",_xlfn.IFNA(VLOOKUP(G1691,'سجل المشتريات'!F:N,8,0),"غير مسجلة في المشتريات"))</f>
        <v/>
      </c>
      <c r="J1691" s="26" t="str">
        <f>_xlfn.IFNA(VLOOKUP(F1691,الاوردرات!$B$1:$C$600,2,0),"")</f>
        <v/>
      </c>
      <c r="K1691" s="52"/>
      <c r="M1691" s="105" t="str">
        <f>IF(G1691="","",_xlfn.IFNA((VLOOKUP(G1691,help!L:M,2,0))*H1691,_xlfn.IFNA((VLOOKUP(G1691,help!P:Q,2,0))*H1691,"غير مسجلة في المشتريات")))</f>
        <v/>
      </c>
    </row>
    <row r="1692" spans="2:13" hidden="1" x14ac:dyDescent="0.25">
      <c r="B1692" s="13">
        <f>COUNTIFS($G$3:G1692,'تقرير استهلاك خامات'!$D$4)</f>
        <v>2</v>
      </c>
      <c r="C1692" s="13">
        <f>COUNTIFS($F$3:F1692,'تقرير منتج تام'!$E$4)</f>
        <v>10</v>
      </c>
      <c r="D1692" s="37"/>
      <c r="E1692" s="38"/>
      <c r="F1692" s="37"/>
      <c r="G1692" s="39"/>
      <c r="H1692" s="40"/>
      <c r="I1692" s="107" t="str">
        <f>IF(G1692="","",_xlfn.IFNA(VLOOKUP(G1692,'سجل المشتريات'!F:N,8,0),"غير مسجلة في المشتريات"))</f>
        <v/>
      </c>
      <c r="J1692" s="26" t="str">
        <f>_xlfn.IFNA(VLOOKUP(F1692,الاوردرات!$B$1:$C$600,2,0),"")</f>
        <v/>
      </c>
      <c r="K1692" s="52"/>
      <c r="M1692" s="105" t="str">
        <f>IF(G1692="","",_xlfn.IFNA((VLOOKUP(G1692,help!L:M,2,0))*H1692,_xlfn.IFNA((VLOOKUP(G1692,help!P:Q,2,0))*H1692,"غير مسجلة في المشتريات")))</f>
        <v/>
      </c>
    </row>
    <row r="1693" spans="2:13" hidden="1" x14ac:dyDescent="0.25">
      <c r="B1693" s="13">
        <f>COUNTIFS($G$3:G1693,'تقرير استهلاك خامات'!$D$4)</f>
        <v>2</v>
      </c>
      <c r="C1693" s="13">
        <f>COUNTIFS($F$3:F1693,'تقرير منتج تام'!$E$4)</f>
        <v>10</v>
      </c>
      <c r="D1693" s="37"/>
      <c r="E1693" s="38"/>
      <c r="F1693" s="37"/>
      <c r="G1693" s="39"/>
      <c r="H1693" s="40"/>
      <c r="I1693" s="107" t="str">
        <f>IF(G1693="","",_xlfn.IFNA(VLOOKUP(G1693,'سجل المشتريات'!F:N,8,0),"غير مسجلة في المشتريات"))</f>
        <v/>
      </c>
      <c r="J1693" s="26" t="str">
        <f>_xlfn.IFNA(VLOOKUP(F1693,الاوردرات!$B$1:$C$600,2,0),"")</f>
        <v/>
      </c>
      <c r="K1693" s="52"/>
      <c r="M1693" s="105" t="str">
        <f>IF(G1693="","",_xlfn.IFNA((VLOOKUP(G1693,help!L:M,2,0))*H1693,_xlfn.IFNA((VLOOKUP(G1693,help!P:Q,2,0))*H1693,"غير مسجلة في المشتريات")))</f>
        <v/>
      </c>
    </row>
    <row r="1694" spans="2:13" hidden="1" x14ac:dyDescent="0.25">
      <c r="B1694" s="13">
        <f>COUNTIFS($G$3:G1694,'تقرير استهلاك خامات'!$D$4)</f>
        <v>2</v>
      </c>
      <c r="C1694" s="13">
        <f>COUNTIFS($F$3:F1694,'تقرير منتج تام'!$E$4)</f>
        <v>10</v>
      </c>
      <c r="D1694" s="37"/>
      <c r="E1694" s="38"/>
      <c r="F1694" s="37"/>
      <c r="G1694" s="39"/>
      <c r="H1694" s="40"/>
      <c r="I1694" s="107" t="str">
        <f>IF(G1694="","",_xlfn.IFNA(VLOOKUP(G1694,'سجل المشتريات'!F:N,8,0),"غير مسجلة في المشتريات"))</f>
        <v/>
      </c>
      <c r="J1694" s="26" t="str">
        <f>_xlfn.IFNA(VLOOKUP(F1694,الاوردرات!$B$1:$C$600,2,0),"")</f>
        <v/>
      </c>
      <c r="K1694" s="52"/>
      <c r="M1694" s="105" t="str">
        <f>IF(G1694="","",_xlfn.IFNA((VLOOKUP(G1694,help!L:M,2,0))*H1694,_xlfn.IFNA((VLOOKUP(G1694,help!P:Q,2,0))*H1694,"غير مسجلة في المشتريات")))</f>
        <v/>
      </c>
    </row>
    <row r="1695" spans="2:13" hidden="1" x14ac:dyDescent="0.25">
      <c r="B1695" s="13">
        <f>COUNTIFS($G$3:G1695,'تقرير استهلاك خامات'!$D$4)</f>
        <v>2</v>
      </c>
      <c r="C1695" s="13">
        <f>COUNTIFS($F$3:F1695,'تقرير منتج تام'!$E$4)</f>
        <v>10</v>
      </c>
      <c r="D1695" s="37"/>
      <c r="E1695" s="38"/>
      <c r="F1695" s="37"/>
      <c r="G1695" s="39"/>
      <c r="H1695" s="40"/>
      <c r="I1695" s="107" t="str">
        <f>IF(G1695="","",_xlfn.IFNA(VLOOKUP(G1695,'سجل المشتريات'!F:N,8,0),"غير مسجلة في المشتريات"))</f>
        <v/>
      </c>
      <c r="J1695" s="26" t="str">
        <f>_xlfn.IFNA(VLOOKUP(F1695,الاوردرات!$B$1:$C$600,2,0),"")</f>
        <v/>
      </c>
      <c r="K1695" s="52"/>
      <c r="M1695" s="105" t="str">
        <f>IF(G1695="","",_xlfn.IFNA((VLOOKUP(G1695,help!L:M,2,0))*H1695,_xlfn.IFNA((VLOOKUP(G1695,help!P:Q,2,0))*H1695,"غير مسجلة في المشتريات")))</f>
        <v/>
      </c>
    </row>
    <row r="1696" spans="2:13" hidden="1" x14ac:dyDescent="0.25">
      <c r="B1696" s="13">
        <f>COUNTIFS($G$3:G1696,'تقرير استهلاك خامات'!$D$4)</f>
        <v>2</v>
      </c>
      <c r="C1696" s="13">
        <f>COUNTIFS($F$3:F1696,'تقرير منتج تام'!$E$4)</f>
        <v>10</v>
      </c>
      <c r="D1696" s="37"/>
      <c r="E1696" s="38"/>
      <c r="F1696" s="37"/>
      <c r="G1696" s="39"/>
      <c r="H1696" s="40"/>
      <c r="I1696" s="107" t="str">
        <f>IF(G1696="","",_xlfn.IFNA(VLOOKUP(G1696,'سجل المشتريات'!F:N,8,0),"غير مسجلة في المشتريات"))</f>
        <v/>
      </c>
      <c r="J1696" s="26" t="str">
        <f>_xlfn.IFNA(VLOOKUP(F1696,الاوردرات!$B$1:$C$600,2,0),"")</f>
        <v/>
      </c>
      <c r="K1696" s="52"/>
      <c r="M1696" s="105" t="str">
        <f>IF(G1696="","",_xlfn.IFNA((VLOOKUP(G1696,help!L:M,2,0))*H1696,_xlfn.IFNA((VLOOKUP(G1696,help!P:Q,2,0))*H1696,"غير مسجلة في المشتريات")))</f>
        <v/>
      </c>
    </row>
    <row r="1697" spans="2:13" hidden="1" x14ac:dyDescent="0.25">
      <c r="B1697" s="13">
        <f>COUNTIFS($G$3:G1697,'تقرير استهلاك خامات'!$D$4)</f>
        <v>2</v>
      </c>
      <c r="C1697" s="13">
        <f>COUNTIFS($F$3:F1697,'تقرير منتج تام'!$E$4)</f>
        <v>10</v>
      </c>
      <c r="D1697" s="37"/>
      <c r="E1697" s="38"/>
      <c r="F1697" s="37"/>
      <c r="G1697" s="39"/>
      <c r="H1697" s="40"/>
      <c r="I1697" s="107" t="str">
        <f>IF(G1697="","",_xlfn.IFNA(VLOOKUP(G1697,'سجل المشتريات'!F:N,8,0),"غير مسجلة في المشتريات"))</f>
        <v/>
      </c>
      <c r="J1697" s="26" t="str">
        <f>_xlfn.IFNA(VLOOKUP(F1697,الاوردرات!$B$1:$C$600,2,0),"")</f>
        <v/>
      </c>
      <c r="K1697" s="52"/>
      <c r="M1697" s="105" t="str">
        <f>IF(G1697="","",_xlfn.IFNA((VLOOKUP(G1697,help!L:M,2,0))*H1697,_xlfn.IFNA((VLOOKUP(G1697,help!P:Q,2,0))*H1697,"غير مسجلة في المشتريات")))</f>
        <v/>
      </c>
    </row>
    <row r="1698" spans="2:13" hidden="1" x14ac:dyDescent="0.25">
      <c r="B1698" s="13">
        <f>COUNTIFS($G$3:G1698,'تقرير استهلاك خامات'!$D$4)</f>
        <v>2</v>
      </c>
      <c r="C1698" s="13">
        <f>COUNTIFS($F$3:F1698,'تقرير منتج تام'!$E$4)</f>
        <v>10</v>
      </c>
      <c r="D1698" s="37"/>
      <c r="E1698" s="38"/>
      <c r="F1698" s="37"/>
      <c r="G1698" s="39"/>
      <c r="H1698" s="40"/>
      <c r="I1698" s="107" t="str">
        <f>IF(G1698="","",_xlfn.IFNA(VLOOKUP(G1698,'سجل المشتريات'!F:N,8,0),"غير مسجلة في المشتريات"))</f>
        <v/>
      </c>
      <c r="J1698" s="26" t="str">
        <f>_xlfn.IFNA(VLOOKUP(F1698,الاوردرات!$B$1:$C$600,2,0),"")</f>
        <v/>
      </c>
      <c r="K1698" s="52"/>
      <c r="M1698" s="105" t="str">
        <f>IF(G1698="","",_xlfn.IFNA((VLOOKUP(G1698,help!L:M,2,0))*H1698,_xlfn.IFNA((VLOOKUP(G1698,help!P:Q,2,0))*H1698,"غير مسجلة في المشتريات")))</f>
        <v/>
      </c>
    </row>
    <row r="1699" spans="2:13" hidden="1" x14ac:dyDescent="0.25">
      <c r="B1699" s="13">
        <f>COUNTIFS($G$3:G1699,'تقرير استهلاك خامات'!$D$4)</f>
        <v>2</v>
      </c>
      <c r="C1699" s="13">
        <f>COUNTIFS($F$3:F1699,'تقرير منتج تام'!$E$4)</f>
        <v>10</v>
      </c>
      <c r="D1699" s="37"/>
      <c r="E1699" s="38"/>
      <c r="F1699" s="37"/>
      <c r="G1699" s="39"/>
      <c r="H1699" s="40"/>
      <c r="I1699" s="107" t="str">
        <f>IF(G1699="","",_xlfn.IFNA(VLOOKUP(G1699,'سجل المشتريات'!F:N,8,0),"غير مسجلة في المشتريات"))</f>
        <v/>
      </c>
      <c r="J1699" s="26" t="str">
        <f>_xlfn.IFNA(VLOOKUP(F1699,الاوردرات!$B$1:$C$600,2,0),"")</f>
        <v/>
      </c>
      <c r="K1699" s="52"/>
      <c r="M1699" s="105" t="str">
        <f>IF(G1699="","",_xlfn.IFNA((VLOOKUP(G1699,help!L:M,2,0))*H1699,_xlfn.IFNA((VLOOKUP(G1699,help!P:Q,2,0))*H1699,"غير مسجلة في المشتريات")))</f>
        <v/>
      </c>
    </row>
    <row r="1700" spans="2:13" hidden="1" x14ac:dyDescent="0.25">
      <c r="B1700" s="13">
        <f>COUNTIFS($G$3:G1700,'تقرير استهلاك خامات'!$D$4)</f>
        <v>2</v>
      </c>
      <c r="C1700" s="13">
        <f>COUNTIFS($F$3:F1700,'تقرير منتج تام'!$E$4)</f>
        <v>10</v>
      </c>
      <c r="D1700" s="37"/>
      <c r="E1700" s="38"/>
      <c r="F1700" s="37"/>
      <c r="G1700" s="39"/>
      <c r="H1700" s="40"/>
      <c r="I1700" s="107" t="str">
        <f>IF(G1700="","",_xlfn.IFNA(VLOOKUP(G1700,'سجل المشتريات'!F:N,8,0),"غير مسجلة في المشتريات"))</f>
        <v/>
      </c>
      <c r="J1700" s="26" t="str">
        <f>_xlfn.IFNA(VLOOKUP(F1700,الاوردرات!$B$1:$C$600,2,0),"")</f>
        <v/>
      </c>
      <c r="K1700" s="52"/>
      <c r="M1700" s="105" t="str">
        <f>IF(G1700="","",_xlfn.IFNA((VLOOKUP(G1700,help!L:M,2,0))*H1700,_xlfn.IFNA((VLOOKUP(G1700,help!P:Q,2,0))*H1700,"غير مسجلة في المشتريات")))</f>
        <v/>
      </c>
    </row>
    <row r="1701" spans="2:13" hidden="1" x14ac:dyDescent="0.25">
      <c r="B1701" s="13">
        <f>COUNTIFS($G$3:G1701,'تقرير استهلاك خامات'!$D$4)</f>
        <v>2</v>
      </c>
      <c r="C1701" s="13">
        <f>COUNTIFS($F$3:F1701,'تقرير منتج تام'!$E$4)</f>
        <v>10</v>
      </c>
      <c r="D1701" s="37"/>
      <c r="E1701" s="38"/>
      <c r="F1701" s="37"/>
      <c r="G1701" s="39"/>
      <c r="H1701" s="40"/>
      <c r="I1701" s="107" t="str">
        <f>IF(G1701="","",_xlfn.IFNA(VLOOKUP(G1701,'سجل المشتريات'!F:N,8,0),"غير مسجلة في المشتريات"))</f>
        <v/>
      </c>
      <c r="J1701" s="26" t="str">
        <f>_xlfn.IFNA(VLOOKUP(F1701,الاوردرات!$B$1:$C$600,2,0),"")</f>
        <v/>
      </c>
      <c r="K1701" s="52"/>
      <c r="M1701" s="105" t="str">
        <f>IF(G1701="","",_xlfn.IFNA((VLOOKUP(G1701,help!L:M,2,0))*H1701,_xlfn.IFNA((VLOOKUP(G1701,help!P:Q,2,0))*H1701,"غير مسجلة في المشتريات")))</f>
        <v/>
      </c>
    </row>
    <row r="1702" spans="2:13" hidden="1" x14ac:dyDescent="0.25">
      <c r="B1702" s="13">
        <f>COUNTIFS($G$3:G1702,'تقرير استهلاك خامات'!$D$4)</f>
        <v>2</v>
      </c>
      <c r="C1702" s="13">
        <f>COUNTIFS($F$3:F1702,'تقرير منتج تام'!$E$4)</f>
        <v>10</v>
      </c>
      <c r="D1702" s="37"/>
      <c r="E1702" s="38"/>
      <c r="F1702" s="37"/>
      <c r="G1702" s="39"/>
      <c r="H1702" s="40"/>
      <c r="I1702" s="107" t="str">
        <f>IF(G1702="","",_xlfn.IFNA(VLOOKUP(G1702,'سجل المشتريات'!F:N,8,0),"غير مسجلة في المشتريات"))</f>
        <v/>
      </c>
      <c r="J1702" s="26" t="str">
        <f>_xlfn.IFNA(VLOOKUP(F1702,الاوردرات!$B$1:$C$600,2,0),"")</f>
        <v/>
      </c>
      <c r="K1702" s="52"/>
      <c r="M1702" s="105" t="str">
        <f>IF(G1702="","",_xlfn.IFNA((VLOOKUP(G1702,help!L:M,2,0))*H1702,_xlfn.IFNA((VLOOKUP(G1702,help!P:Q,2,0))*H1702,"غير مسجلة في المشتريات")))</f>
        <v/>
      </c>
    </row>
    <row r="1703" spans="2:13" hidden="1" x14ac:dyDescent="0.25">
      <c r="B1703" s="13">
        <f>COUNTIFS($G$3:G1703,'تقرير استهلاك خامات'!$D$4)</f>
        <v>2</v>
      </c>
      <c r="C1703" s="13">
        <f>COUNTIFS($F$3:F1703,'تقرير منتج تام'!$E$4)</f>
        <v>10</v>
      </c>
      <c r="D1703" s="37"/>
      <c r="E1703" s="38"/>
      <c r="F1703" s="37"/>
      <c r="G1703" s="39"/>
      <c r="H1703" s="40"/>
      <c r="I1703" s="107" t="str">
        <f>IF(G1703="","",_xlfn.IFNA(VLOOKUP(G1703,'سجل المشتريات'!F:N,8,0),"غير مسجلة في المشتريات"))</f>
        <v/>
      </c>
      <c r="J1703" s="26" t="str">
        <f>_xlfn.IFNA(VLOOKUP(F1703,الاوردرات!$B$1:$C$600,2,0),"")</f>
        <v/>
      </c>
      <c r="K1703" s="52"/>
      <c r="M1703" s="105" t="str">
        <f>IF(G1703="","",_xlfn.IFNA((VLOOKUP(G1703,help!L:M,2,0))*H1703,_xlfn.IFNA((VLOOKUP(G1703,help!P:Q,2,0))*H1703,"غير مسجلة في المشتريات")))</f>
        <v/>
      </c>
    </row>
    <row r="1704" spans="2:13" hidden="1" x14ac:dyDescent="0.25">
      <c r="B1704" s="13">
        <f>COUNTIFS($G$3:G1704,'تقرير استهلاك خامات'!$D$4)</f>
        <v>2</v>
      </c>
      <c r="C1704" s="13">
        <f>COUNTIFS($F$3:F1704,'تقرير منتج تام'!$E$4)</f>
        <v>10</v>
      </c>
      <c r="D1704" s="37"/>
      <c r="E1704" s="38"/>
      <c r="F1704" s="37"/>
      <c r="G1704" s="39"/>
      <c r="H1704" s="40"/>
      <c r="I1704" s="107" t="str">
        <f>IF(G1704="","",_xlfn.IFNA(VLOOKUP(G1704,'سجل المشتريات'!F:N,8,0),"غير مسجلة في المشتريات"))</f>
        <v/>
      </c>
      <c r="J1704" s="26" t="str">
        <f>_xlfn.IFNA(VLOOKUP(F1704,الاوردرات!$B$1:$C$600,2,0),"")</f>
        <v/>
      </c>
      <c r="K1704" s="52"/>
      <c r="M1704" s="105" t="str">
        <f>IF(G1704="","",_xlfn.IFNA((VLOOKUP(G1704,help!L:M,2,0))*H1704,_xlfn.IFNA((VLOOKUP(G1704,help!P:Q,2,0))*H1704,"غير مسجلة في المشتريات")))</f>
        <v/>
      </c>
    </row>
    <row r="1705" spans="2:13" hidden="1" x14ac:dyDescent="0.25">
      <c r="B1705" s="13">
        <f>COUNTIFS($G$3:G1705,'تقرير استهلاك خامات'!$D$4)</f>
        <v>2</v>
      </c>
      <c r="C1705" s="13">
        <f>COUNTIFS($F$3:F1705,'تقرير منتج تام'!$E$4)</f>
        <v>10</v>
      </c>
      <c r="D1705" s="37"/>
      <c r="E1705" s="38"/>
      <c r="F1705" s="37"/>
      <c r="G1705" s="39"/>
      <c r="H1705" s="40"/>
      <c r="I1705" s="107" t="str">
        <f>IF(G1705="","",_xlfn.IFNA(VLOOKUP(G1705,'سجل المشتريات'!F:N,8,0),"غير مسجلة في المشتريات"))</f>
        <v/>
      </c>
      <c r="J1705" s="26" t="str">
        <f>_xlfn.IFNA(VLOOKUP(F1705,الاوردرات!$B$1:$C$600,2,0),"")</f>
        <v/>
      </c>
      <c r="K1705" s="52"/>
      <c r="M1705" s="105" t="str">
        <f>IF(G1705="","",_xlfn.IFNA((VLOOKUP(G1705,help!L:M,2,0))*H1705,_xlfn.IFNA((VLOOKUP(G1705,help!P:Q,2,0))*H1705,"غير مسجلة في المشتريات")))</f>
        <v/>
      </c>
    </row>
    <row r="1706" spans="2:13" hidden="1" x14ac:dyDescent="0.25">
      <c r="B1706" s="13">
        <f>COUNTIFS($G$3:G1706,'تقرير استهلاك خامات'!$D$4)</f>
        <v>2</v>
      </c>
      <c r="C1706" s="13">
        <f>COUNTIFS($F$3:F1706,'تقرير منتج تام'!$E$4)</f>
        <v>10</v>
      </c>
      <c r="D1706" s="37"/>
      <c r="E1706" s="38"/>
      <c r="F1706" s="37"/>
      <c r="G1706" s="39"/>
      <c r="H1706" s="40"/>
      <c r="I1706" s="107" t="str">
        <f>IF(G1706="","",_xlfn.IFNA(VLOOKUP(G1706,'سجل المشتريات'!F:N,8,0),"غير مسجلة في المشتريات"))</f>
        <v/>
      </c>
      <c r="J1706" s="26" t="str">
        <f>_xlfn.IFNA(VLOOKUP(F1706,الاوردرات!$B$1:$C$600,2,0),"")</f>
        <v/>
      </c>
      <c r="K1706" s="52"/>
      <c r="M1706" s="105" t="str">
        <f>IF(G1706="","",_xlfn.IFNA((VLOOKUP(G1706,help!L:M,2,0))*H1706,_xlfn.IFNA((VLOOKUP(G1706,help!P:Q,2,0))*H1706,"غير مسجلة في المشتريات")))</f>
        <v/>
      </c>
    </row>
    <row r="1707" spans="2:13" hidden="1" x14ac:dyDescent="0.25">
      <c r="B1707" s="13">
        <f>COUNTIFS($G$3:G1707,'تقرير استهلاك خامات'!$D$4)</f>
        <v>2</v>
      </c>
      <c r="C1707" s="13">
        <f>COUNTIFS($F$3:F1707,'تقرير منتج تام'!$E$4)</f>
        <v>10</v>
      </c>
      <c r="D1707" s="37"/>
      <c r="E1707" s="38"/>
      <c r="F1707" s="37"/>
      <c r="G1707" s="39"/>
      <c r="H1707" s="40"/>
      <c r="I1707" s="107" t="str">
        <f>IF(G1707="","",_xlfn.IFNA(VLOOKUP(G1707,'سجل المشتريات'!F:N,8,0),"غير مسجلة في المشتريات"))</f>
        <v/>
      </c>
      <c r="J1707" s="26" t="str">
        <f>_xlfn.IFNA(VLOOKUP(F1707,الاوردرات!$B$1:$C$600,2,0),"")</f>
        <v/>
      </c>
      <c r="K1707" s="52"/>
      <c r="M1707" s="105" t="str">
        <f>IF(G1707="","",_xlfn.IFNA((VLOOKUP(G1707,help!L:M,2,0))*H1707,_xlfn.IFNA((VLOOKUP(G1707,help!P:Q,2,0))*H1707,"غير مسجلة في المشتريات")))</f>
        <v/>
      </c>
    </row>
    <row r="1708" spans="2:13" hidden="1" x14ac:dyDescent="0.25">
      <c r="B1708" s="13">
        <f>COUNTIFS($G$3:G1708,'تقرير استهلاك خامات'!$D$4)</f>
        <v>2</v>
      </c>
      <c r="C1708" s="13">
        <f>COUNTIFS($F$3:F1708,'تقرير منتج تام'!$E$4)</f>
        <v>10</v>
      </c>
      <c r="D1708" s="37"/>
      <c r="E1708" s="38"/>
      <c r="F1708" s="37"/>
      <c r="G1708" s="39"/>
      <c r="H1708" s="40"/>
      <c r="I1708" s="107" t="str">
        <f>IF(G1708="","",_xlfn.IFNA(VLOOKUP(G1708,'سجل المشتريات'!F:N,8,0),"غير مسجلة في المشتريات"))</f>
        <v/>
      </c>
      <c r="J1708" s="26" t="str">
        <f>_xlfn.IFNA(VLOOKUP(F1708,الاوردرات!$B$1:$C$600,2,0),"")</f>
        <v/>
      </c>
      <c r="K1708" s="52"/>
      <c r="M1708" s="105" t="str">
        <f>IF(G1708="","",_xlfn.IFNA((VLOOKUP(G1708,help!L:M,2,0))*H1708,_xlfn.IFNA((VLOOKUP(G1708,help!P:Q,2,0))*H1708,"غير مسجلة في المشتريات")))</f>
        <v/>
      </c>
    </row>
    <row r="1709" spans="2:13" hidden="1" x14ac:dyDescent="0.25">
      <c r="B1709" s="13">
        <f>COUNTIFS($G$3:G1709,'تقرير استهلاك خامات'!$D$4)</f>
        <v>2</v>
      </c>
      <c r="C1709" s="13">
        <f>COUNTIFS($F$3:F1709,'تقرير منتج تام'!$E$4)</f>
        <v>10</v>
      </c>
      <c r="D1709" s="37"/>
      <c r="E1709" s="38"/>
      <c r="F1709" s="37"/>
      <c r="G1709" s="39"/>
      <c r="H1709" s="40"/>
      <c r="I1709" s="107" t="str">
        <f>IF(G1709="","",_xlfn.IFNA(VLOOKUP(G1709,'سجل المشتريات'!F:N,8,0),"غير مسجلة في المشتريات"))</f>
        <v/>
      </c>
      <c r="J1709" s="26" t="str">
        <f>_xlfn.IFNA(VLOOKUP(F1709,الاوردرات!$B$1:$C$600,2,0),"")</f>
        <v/>
      </c>
      <c r="K1709" s="52"/>
      <c r="M1709" s="105" t="str">
        <f>IF(G1709="","",_xlfn.IFNA((VLOOKUP(G1709,help!L:M,2,0))*H1709,_xlfn.IFNA((VLOOKUP(G1709,help!P:Q,2,0))*H1709,"غير مسجلة في المشتريات")))</f>
        <v/>
      </c>
    </row>
    <row r="1710" spans="2:13" hidden="1" x14ac:dyDescent="0.25">
      <c r="B1710" s="13">
        <f>COUNTIFS($G$3:G1710,'تقرير استهلاك خامات'!$D$4)</f>
        <v>2</v>
      </c>
      <c r="C1710" s="13">
        <f>COUNTIFS($F$3:F1710,'تقرير منتج تام'!$E$4)</f>
        <v>10</v>
      </c>
      <c r="D1710" s="37"/>
      <c r="E1710" s="38"/>
      <c r="F1710" s="37"/>
      <c r="G1710" s="39"/>
      <c r="H1710" s="40"/>
      <c r="I1710" s="107" t="str">
        <f>IF(G1710="","",_xlfn.IFNA(VLOOKUP(G1710,'سجل المشتريات'!F:N,8,0),"غير مسجلة في المشتريات"))</f>
        <v/>
      </c>
      <c r="J1710" s="26" t="str">
        <f>_xlfn.IFNA(VLOOKUP(F1710,الاوردرات!$B$1:$C$600,2,0),"")</f>
        <v/>
      </c>
      <c r="K1710" s="52"/>
      <c r="M1710" s="105" t="str">
        <f>IF(G1710="","",_xlfn.IFNA((VLOOKUP(G1710,help!L:M,2,0))*H1710,_xlfn.IFNA((VLOOKUP(G1710,help!P:Q,2,0))*H1710,"غير مسجلة في المشتريات")))</f>
        <v/>
      </c>
    </row>
    <row r="1711" spans="2:13" hidden="1" x14ac:dyDescent="0.25">
      <c r="B1711" s="13">
        <f>COUNTIFS($G$3:G1711,'تقرير استهلاك خامات'!$D$4)</f>
        <v>2</v>
      </c>
      <c r="C1711" s="13">
        <f>COUNTIFS($F$3:F1711,'تقرير منتج تام'!$E$4)</f>
        <v>10</v>
      </c>
      <c r="D1711" s="37"/>
      <c r="E1711" s="38"/>
      <c r="F1711" s="37"/>
      <c r="G1711" s="39"/>
      <c r="H1711" s="40"/>
      <c r="I1711" s="107" t="str">
        <f>IF(G1711="","",_xlfn.IFNA(VLOOKUP(G1711,'سجل المشتريات'!F:N,8,0),"غير مسجلة في المشتريات"))</f>
        <v/>
      </c>
      <c r="J1711" s="26" t="str">
        <f>_xlfn.IFNA(VLOOKUP(F1711,الاوردرات!$B$1:$C$600,2,0),"")</f>
        <v/>
      </c>
      <c r="K1711" s="52"/>
      <c r="M1711" s="105" t="str">
        <f>IF(G1711="","",_xlfn.IFNA((VLOOKUP(G1711,help!L:M,2,0))*H1711,_xlfn.IFNA((VLOOKUP(G1711,help!P:Q,2,0))*H1711,"غير مسجلة في المشتريات")))</f>
        <v/>
      </c>
    </row>
    <row r="1712" spans="2:13" hidden="1" x14ac:dyDescent="0.25">
      <c r="B1712" s="13">
        <f>COUNTIFS($G$3:G1712,'تقرير استهلاك خامات'!$D$4)</f>
        <v>2</v>
      </c>
      <c r="C1712" s="13">
        <f>COUNTIFS($F$3:F1712,'تقرير منتج تام'!$E$4)</f>
        <v>10</v>
      </c>
      <c r="D1712" s="37"/>
      <c r="E1712" s="38"/>
      <c r="F1712" s="37"/>
      <c r="G1712" s="39"/>
      <c r="H1712" s="40"/>
      <c r="I1712" s="107" t="str">
        <f>IF(G1712="","",_xlfn.IFNA(VLOOKUP(G1712,'سجل المشتريات'!F:N,8,0),"غير مسجلة في المشتريات"))</f>
        <v/>
      </c>
      <c r="J1712" s="26" t="str">
        <f>_xlfn.IFNA(VLOOKUP(F1712,الاوردرات!$B$1:$C$600,2,0),"")</f>
        <v/>
      </c>
      <c r="K1712" s="52"/>
      <c r="M1712" s="105" t="str">
        <f>IF(G1712="","",_xlfn.IFNA((VLOOKUP(G1712,help!L:M,2,0))*H1712,_xlfn.IFNA((VLOOKUP(G1712,help!P:Q,2,0))*H1712,"غير مسجلة في المشتريات")))</f>
        <v/>
      </c>
    </row>
    <row r="1713" spans="2:13" hidden="1" x14ac:dyDescent="0.25">
      <c r="B1713" s="13">
        <f>COUNTIFS($G$3:G1713,'تقرير استهلاك خامات'!$D$4)</f>
        <v>2</v>
      </c>
      <c r="C1713" s="13">
        <f>COUNTIFS($F$3:F1713,'تقرير منتج تام'!$E$4)</f>
        <v>10</v>
      </c>
      <c r="D1713" s="37"/>
      <c r="E1713" s="38"/>
      <c r="F1713" s="37"/>
      <c r="G1713" s="39"/>
      <c r="H1713" s="40"/>
      <c r="I1713" s="107" t="str">
        <f>IF(G1713="","",_xlfn.IFNA(VLOOKUP(G1713,'سجل المشتريات'!F:N,8,0),"غير مسجلة في المشتريات"))</f>
        <v/>
      </c>
      <c r="J1713" s="26" t="str">
        <f>_xlfn.IFNA(VLOOKUP(F1713,الاوردرات!$B$1:$C$600,2,0),"")</f>
        <v/>
      </c>
      <c r="K1713" s="52"/>
      <c r="M1713" s="105" t="str">
        <f>IF(G1713="","",_xlfn.IFNA((VLOOKUP(G1713,help!L:M,2,0))*H1713,_xlfn.IFNA((VLOOKUP(G1713,help!P:Q,2,0))*H1713,"غير مسجلة في المشتريات")))</f>
        <v/>
      </c>
    </row>
    <row r="1714" spans="2:13" hidden="1" x14ac:dyDescent="0.25">
      <c r="B1714" s="13">
        <f>COUNTIFS($G$3:G1714,'تقرير استهلاك خامات'!$D$4)</f>
        <v>2</v>
      </c>
      <c r="C1714" s="13">
        <f>COUNTIFS($F$3:F1714,'تقرير منتج تام'!$E$4)</f>
        <v>10</v>
      </c>
      <c r="D1714" s="37"/>
      <c r="E1714" s="38"/>
      <c r="F1714" s="37"/>
      <c r="G1714" s="39"/>
      <c r="H1714" s="40"/>
      <c r="I1714" s="107" t="str">
        <f>IF(G1714="","",_xlfn.IFNA(VLOOKUP(G1714,'سجل المشتريات'!F:N,8,0),"غير مسجلة في المشتريات"))</f>
        <v/>
      </c>
      <c r="J1714" s="26" t="str">
        <f>_xlfn.IFNA(VLOOKUP(F1714,الاوردرات!$B$1:$C$600,2,0),"")</f>
        <v/>
      </c>
      <c r="K1714" s="52"/>
      <c r="M1714" s="105" t="str">
        <f>IF(G1714="","",_xlfn.IFNA((VLOOKUP(G1714,help!L:M,2,0))*H1714,_xlfn.IFNA((VLOOKUP(G1714,help!P:Q,2,0))*H1714,"غير مسجلة في المشتريات")))</f>
        <v/>
      </c>
    </row>
    <row r="1715" spans="2:13" hidden="1" x14ac:dyDescent="0.25">
      <c r="B1715" s="13">
        <f>COUNTIFS($G$3:G1715,'تقرير استهلاك خامات'!$D$4)</f>
        <v>2</v>
      </c>
      <c r="C1715" s="13">
        <f>COUNTIFS($F$3:F1715,'تقرير منتج تام'!$E$4)</f>
        <v>10</v>
      </c>
      <c r="D1715" s="37"/>
      <c r="E1715" s="38"/>
      <c r="F1715" s="37"/>
      <c r="G1715" s="39"/>
      <c r="H1715" s="40"/>
      <c r="I1715" s="107" t="str">
        <f>IF(G1715="","",_xlfn.IFNA(VLOOKUP(G1715,'سجل المشتريات'!F:N,8,0),"غير مسجلة في المشتريات"))</f>
        <v/>
      </c>
      <c r="J1715" s="26" t="str">
        <f>_xlfn.IFNA(VLOOKUP(F1715,الاوردرات!$B$1:$C$600,2,0),"")</f>
        <v/>
      </c>
      <c r="K1715" s="52"/>
      <c r="M1715" s="105" t="str">
        <f>IF(G1715="","",_xlfn.IFNA((VLOOKUP(G1715,help!L:M,2,0))*H1715,_xlfn.IFNA((VLOOKUP(G1715,help!P:Q,2,0))*H1715,"غير مسجلة في المشتريات")))</f>
        <v/>
      </c>
    </row>
    <row r="1716" spans="2:13" hidden="1" x14ac:dyDescent="0.25">
      <c r="B1716" s="13">
        <f>COUNTIFS($G$3:G1716,'تقرير استهلاك خامات'!$D$4)</f>
        <v>2</v>
      </c>
      <c r="C1716" s="13">
        <f>COUNTIFS($F$3:F1716,'تقرير منتج تام'!$E$4)</f>
        <v>10</v>
      </c>
      <c r="D1716" s="37"/>
      <c r="E1716" s="38"/>
      <c r="F1716" s="37"/>
      <c r="G1716" s="39"/>
      <c r="H1716" s="40"/>
      <c r="I1716" s="107" t="str">
        <f>IF(G1716="","",_xlfn.IFNA(VLOOKUP(G1716,'سجل المشتريات'!F:N,8,0),"غير مسجلة في المشتريات"))</f>
        <v/>
      </c>
      <c r="J1716" s="26" t="str">
        <f>_xlfn.IFNA(VLOOKUP(F1716,الاوردرات!$B$1:$C$600,2,0),"")</f>
        <v/>
      </c>
      <c r="K1716" s="52"/>
      <c r="M1716" s="105" t="str">
        <f>IF(G1716="","",_xlfn.IFNA((VLOOKUP(G1716,help!L:M,2,0))*H1716,_xlfn.IFNA((VLOOKUP(G1716,help!P:Q,2,0))*H1716,"غير مسجلة في المشتريات")))</f>
        <v/>
      </c>
    </row>
    <row r="1717" spans="2:13" hidden="1" x14ac:dyDescent="0.25">
      <c r="B1717" s="13">
        <f>COUNTIFS($G$3:G1717,'تقرير استهلاك خامات'!$D$4)</f>
        <v>2</v>
      </c>
      <c r="C1717" s="13">
        <f>COUNTIFS($F$3:F1717,'تقرير منتج تام'!$E$4)</f>
        <v>10</v>
      </c>
      <c r="D1717" s="37"/>
      <c r="E1717" s="38"/>
      <c r="F1717" s="37"/>
      <c r="G1717" s="39"/>
      <c r="H1717" s="40"/>
      <c r="I1717" s="107" t="str">
        <f>IF(G1717="","",_xlfn.IFNA(VLOOKUP(G1717,'سجل المشتريات'!F:N,8,0),"غير مسجلة في المشتريات"))</f>
        <v/>
      </c>
      <c r="J1717" s="26" t="str">
        <f>_xlfn.IFNA(VLOOKUP(F1717,الاوردرات!$B$1:$C$600,2,0),"")</f>
        <v/>
      </c>
      <c r="K1717" s="52"/>
      <c r="M1717" s="105" t="str">
        <f>IF(G1717="","",_xlfn.IFNA((VLOOKUP(G1717,help!L:M,2,0))*H1717,_xlfn.IFNA((VLOOKUP(G1717,help!P:Q,2,0))*H1717,"غير مسجلة في المشتريات")))</f>
        <v/>
      </c>
    </row>
    <row r="1718" spans="2:13" hidden="1" x14ac:dyDescent="0.25">
      <c r="B1718" s="13">
        <f>COUNTIFS($G$3:G1718,'تقرير استهلاك خامات'!$D$4)</f>
        <v>2</v>
      </c>
      <c r="C1718" s="13">
        <f>COUNTIFS($F$3:F1718,'تقرير منتج تام'!$E$4)</f>
        <v>10</v>
      </c>
      <c r="D1718" s="37"/>
      <c r="E1718" s="38"/>
      <c r="F1718" s="37"/>
      <c r="G1718" s="39"/>
      <c r="H1718" s="40"/>
      <c r="I1718" s="107" t="str">
        <f>IF(G1718="","",_xlfn.IFNA(VLOOKUP(G1718,'سجل المشتريات'!F:N,8,0),"غير مسجلة في المشتريات"))</f>
        <v/>
      </c>
      <c r="J1718" s="26" t="str">
        <f>_xlfn.IFNA(VLOOKUP(F1718,الاوردرات!$B$1:$C$600,2,0),"")</f>
        <v/>
      </c>
      <c r="K1718" s="52"/>
      <c r="M1718" s="105" t="str">
        <f>IF(G1718="","",_xlfn.IFNA((VLOOKUP(G1718,help!L:M,2,0))*H1718,_xlfn.IFNA((VLOOKUP(G1718,help!P:Q,2,0))*H1718,"غير مسجلة في المشتريات")))</f>
        <v/>
      </c>
    </row>
    <row r="1719" spans="2:13" hidden="1" x14ac:dyDescent="0.25">
      <c r="B1719" s="13">
        <f>COUNTIFS($G$3:G1719,'تقرير استهلاك خامات'!$D$4)</f>
        <v>2</v>
      </c>
      <c r="C1719" s="13">
        <f>COUNTIFS($F$3:F1719,'تقرير منتج تام'!$E$4)</f>
        <v>10</v>
      </c>
      <c r="D1719" s="37"/>
      <c r="E1719" s="38"/>
      <c r="F1719" s="37"/>
      <c r="G1719" s="39"/>
      <c r="H1719" s="40"/>
      <c r="I1719" s="107" t="str">
        <f>IF(G1719="","",_xlfn.IFNA(VLOOKUP(G1719,'سجل المشتريات'!F:N,8,0),"غير مسجلة في المشتريات"))</f>
        <v/>
      </c>
      <c r="J1719" s="26" t="str">
        <f>_xlfn.IFNA(VLOOKUP(F1719,الاوردرات!$B$1:$C$600,2,0),"")</f>
        <v/>
      </c>
      <c r="K1719" s="52"/>
      <c r="M1719" s="105" t="str">
        <f>IF(G1719="","",_xlfn.IFNA((VLOOKUP(G1719,help!L:M,2,0))*H1719,_xlfn.IFNA((VLOOKUP(G1719,help!P:Q,2,0))*H1719,"غير مسجلة في المشتريات")))</f>
        <v/>
      </c>
    </row>
    <row r="1720" spans="2:13" hidden="1" x14ac:dyDescent="0.25">
      <c r="B1720" s="13">
        <f>COUNTIFS($G$3:G1720,'تقرير استهلاك خامات'!$D$4)</f>
        <v>2</v>
      </c>
      <c r="C1720" s="13">
        <f>COUNTIFS($F$3:F1720,'تقرير منتج تام'!$E$4)</f>
        <v>10</v>
      </c>
      <c r="D1720" s="37"/>
      <c r="E1720" s="38"/>
      <c r="F1720" s="37"/>
      <c r="G1720" s="39"/>
      <c r="H1720" s="40"/>
      <c r="I1720" s="107" t="str">
        <f>IF(G1720="","",_xlfn.IFNA(VLOOKUP(G1720,'سجل المشتريات'!F:N,8,0),"غير مسجلة في المشتريات"))</f>
        <v/>
      </c>
      <c r="J1720" s="26" t="str">
        <f>_xlfn.IFNA(VLOOKUP(F1720,الاوردرات!$B$1:$C$600,2,0),"")</f>
        <v/>
      </c>
      <c r="K1720" s="52"/>
      <c r="M1720" s="105" t="str">
        <f>IF(G1720="","",_xlfn.IFNA((VLOOKUP(G1720,help!L:M,2,0))*H1720,_xlfn.IFNA((VLOOKUP(G1720,help!P:Q,2,0))*H1720,"غير مسجلة في المشتريات")))</f>
        <v/>
      </c>
    </row>
    <row r="1721" spans="2:13" hidden="1" x14ac:dyDescent="0.25">
      <c r="B1721" s="13">
        <f>COUNTIFS($G$3:G1721,'تقرير استهلاك خامات'!$D$4)</f>
        <v>2</v>
      </c>
      <c r="C1721" s="13">
        <f>COUNTIFS($F$3:F1721,'تقرير منتج تام'!$E$4)</f>
        <v>10</v>
      </c>
      <c r="D1721" s="37"/>
      <c r="E1721" s="38"/>
      <c r="F1721" s="37"/>
      <c r="G1721" s="39"/>
      <c r="H1721" s="40"/>
      <c r="I1721" s="107" t="str">
        <f>IF(G1721="","",_xlfn.IFNA(VLOOKUP(G1721,'سجل المشتريات'!F:N,8,0),"غير مسجلة في المشتريات"))</f>
        <v/>
      </c>
      <c r="J1721" s="26" t="str">
        <f>_xlfn.IFNA(VLOOKUP(F1721,الاوردرات!$B$1:$C$600,2,0),"")</f>
        <v/>
      </c>
      <c r="K1721" s="52"/>
      <c r="M1721" s="105" t="str">
        <f>IF(G1721="","",_xlfn.IFNA((VLOOKUP(G1721,help!L:M,2,0))*H1721,_xlfn.IFNA((VLOOKUP(G1721,help!P:Q,2,0))*H1721,"غير مسجلة في المشتريات")))</f>
        <v/>
      </c>
    </row>
    <row r="1722" spans="2:13" hidden="1" x14ac:dyDescent="0.25">
      <c r="B1722" s="13">
        <f>COUNTIFS($G$3:G1722,'تقرير استهلاك خامات'!$D$4)</f>
        <v>2</v>
      </c>
      <c r="C1722" s="13">
        <f>COUNTIFS($F$3:F1722,'تقرير منتج تام'!$E$4)</f>
        <v>10</v>
      </c>
      <c r="D1722" s="37"/>
      <c r="E1722" s="38"/>
      <c r="F1722" s="37"/>
      <c r="G1722" s="39"/>
      <c r="H1722" s="40"/>
      <c r="I1722" s="107" t="str">
        <f>IF(G1722="","",_xlfn.IFNA(VLOOKUP(G1722,'سجل المشتريات'!F:N,8,0),"غير مسجلة في المشتريات"))</f>
        <v/>
      </c>
      <c r="J1722" s="26" t="str">
        <f>_xlfn.IFNA(VLOOKUP(F1722,الاوردرات!$B$1:$C$600,2,0),"")</f>
        <v/>
      </c>
      <c r="K1722" s="52"/>
      <c r="M1722" s="105" t="str">
        <f>IF(G1722="","",_xlfn.IFNA((VLOOKUP(G1722,help!L:M,2,0))*H1722,_xlfn.IFNA((VLOOKUP(G1722,help!P:Q,2,0))*H1722,"غير مسجلة في المشتريات")))</f>
        <v/>
      </c>
    </row>
    <row r="1723" spans="2:13" hidden="1" x14ac:dyDescent="0.25">
      <c r="B1723" s="13">
        <f>COUNTIFS($G$3:G1723,'تقرير استهلاك خامات'!$D$4)</f>
        <v>2</v>
      </c>
      <c r="C1723" s="13">
        <f>COUNTIFS($F$3:F1723,'تقرير منتج تام'!$E$4)</f>
        <v>10</v>
      </c>
      <c r="D1723" s="37"/>
      <c r="E1723" s="38"/>
      <c r="F1723" s="37"/>
      <c r="G1723" s="39"/>
      <c r="H1723" s="40"/>
      <c r="I1723" s="107" t="str">
        <f>IF(G1723="","",_xlfn.IFNA(VLOOKUP(G1723,'سجل المشتريات'!F:N,8,0),"غير مسجلة في المشتريات"))</f>
        <v/>
      </c>
      <c r="J1723" s="26" t="str">
        <f>_xlfn.IFNA(VLOOKUP(F1723,الاوردرات!$B$1:$C$600,2,0),"")</f>
        <v/>
      </c>
      <c r="K1723" s="52"/>
      <c r="M1723" s="105" t="str">
        <f>IF(G1723="","",_xlfn.IFNA((VLOOKUP(G1723,help!L:M,2,0))*H1723,_xlfn.IFNA((VLOOKUP(G1723,help!P:Q,2,0))*H1723,"غير مسجلة في المشتريات")))</f>
        <v/>
      </c>
    </row>
    <row r="1724" spans="2:13" hidden="1" x14ac:dyDescent="0.25">
      <c r="B1724" s="13">
        <f>COUNTIFS($G$3:G1724,'تقرير استهلاك خامات'!$D$4)</f>
        <v>2</v>
      </c>
      <c r="C1724" s="13">
        <f>COUNTIFS($F$3:F1724,'تقرير منتج تام'!$E$4)</f>
        <v>10</v>
      </c>
      <c r="D1724" s="37"/>
      <c r="E1724" s="38"/>
      <c r="F1724" s="37"/>
      <c r="G1724" s="39"/>
      <c r="H1724" s="40"/>
      <c r="I1724" s="107" t="str">
        <f>IF(G1724="","",_xlfn.IFNA(VLOOKUP(G1724,'سجل المشتريات'!F:N,8,0),"غير مسجلة في المشتريات"))</f>
        <v/>
      </c>
      <c r="J1724" s="26" t="str">
        <f>_xlfn.IFNA(VLOOKUP(F1724,الاوردرات!$B$1:$C$600,2,0),"")</f>
        <v/>
      </c>
      <c r="K1724" s="52"/>
      <c r="M1724" s="105" t="str">
        <f>IF(G1724="","",_xlfn.IFNA((VLOOKUP(G1724,help!L:M,2,0))*H1724,_xlfn.IFNA((VLOOKUP(G1724,help!P:Q,2,0))*H1724,"غير مسجلة في المشتريات")))</f>
        <v/>
      </c>
    </row>
    <row r="1725" spans="2:13" hidden="1" x14ac:dyDescent="0.25">
      <c r="B1725" s="13">
        <f>COUNTIFS($G$3:G1725,'تقرير استهلاك خامات'!$D$4)</f>
        <v>2</v>
      </c>
      <c r="C1725" s="13">
        <f>COUNTIFS($F$3:F1725,'تقرير منتج تام'!$E$4)</f>
        <v>10</v>
      </c>
      <c r="D1725" s="37"/>
      <c r="E1725" s="38"/>
      <c r="F1725" s="37"/>
      <c r="G1725" s="39"/>
      <c r="H1725" s="40"/>
      <c r="I1725" s="107" t="str">
        <f>IF(G1725="","",_xlfn.IFNA(VLOOKUP(G1725,'سجل المشتريات'!F:N,8,0),"غير مسجلة في المشتريات"))</f>
        <v/>
      </c>
      <c r="J1725" s="26" t="str">
        <f>_xlfn.IFNA(VLOOKUP(F1725,الاوردرات!$B$1:$C$600,2,0),"")</f>
        <v/>
      </c>
      <c r="K1725" s="52"/>
      <c r="M1725" s="105" t="str">
        <f>IF(G1725="","",_xlfn.IFNA((VLOOKUP(G1725,help!L:M,2,0))*H1725,_xlfn.IFNA((VLOOKUP(G1725,help!P:Q,2,0))*H1725,"غير مسجلة في المشتريات")))</f>
        <v/>
      </c>
    </row>
    <row r="1726" spans="2:13" hidden="1" x14ac:dyDescent="0.25">
      <c r="B1726" s="13">
        <f>COUNTIFS($G$3:G1726,'تقرير استهلاك خامات'!$D$4)</f>
        <v>2</v>
      </c>
      <c r="C1726" s="13">
        <f>COUNTIFS($F$3:F1726,'تقرير منتج تام'!$E$4)</f>
        <v>10</v>
      </c>
      <c r="D1726" s="37"/>
      <c r="E1726" s="38"/>
      <c r="F1726" s="37"/>
      <c r="G1726" s="39"/>
      <c r="H1726" s="40"/>
      <c r="I1726" s="107" t="str">
        <f>IF(G1726="","",_xlfn.IFNA(VLOOKUP(G1726,'سجل المشتريات'!F:N,8,0),"غير مسجلة في المشتريات"))</f>
        <v/>
      </c>
      <c r="J1726" s="26" t="str">
        <f>_xlfn.IFNA(VLOOKUP(F1726,الاوردرات!$B$1:$C$600,2,0),"")</f>
        <v/>
      </c>
      <c r="K1726" s="52"/>
      <c r="M1726" s="105" t="str">
        <f>IF(G1726="","",_xlfn.IFNA((VLOOKUP(G1726,help!L:M,2,0))*H1726,_xlfn.IFNA((VLOOKUP(G1726,help!P:Q,2,0))*H1726,"غير مسجلة في المشتريات")))</f>
        <v/>
      </c>
    </row>
    <row r="1727" spans="2:13" hidden="1" x14ac:dyDescent="0.25">
      <c r="B1727" s="13">
        <f>COUNTIFS($G$3:G1727,'تقرير استهلاك خامات'!$D$4)</f>
        <v>2</v>
      </c>
      <c r="C1727" s="13">
        <f>COUNTIFS($F$3:F1727,'تقرير منتج تام'!$E$4)</f>
        <v>10</v>
      </c>
      <c r="D1727" s="37"/>
      <c r="E1727" s="38"/>
      <c r="F1727" s="37"/>
      <c r="G1727" s="39"/>
      <c r="H1727" s="40"/>
      <c r="I1727" s="107" t="str">
        <f>IF(G1727="","",_xlfn.IFNA(VLOOKUP(G1727,'سجل المشتريات'!F:N,8,0),"غير مسجلة في المشتريات"))</f>
        <v/>
      </c>
      <c r="J1727" s="26" t="str">
        <f>_xlfn.IFNA(VLOOKUP(F1727,الاوردرات!$B$1:$C$600,2,0),"")</f>
        <v/>
      </c>
      <c r="K1727" s="52"/>
      <c r="M1727" s="105" t="str">
        <f>IF(G1727="","",_xlfn.IFNA((VLOOKUP(G1727,help!L:M,2,0))*H1727,_xlfn.IFNA((VLOOKUP(G1727,help!P:Q,2,0))*H1727,"غير مسجلة في المشتريات")))</f>
        <v/>
      </c>
    </row>
    <row r="1728" spans="2:13" hidden="1" x14ac:dyDescent="0.25">
      <c r="B1728" s="13">
        <f>COUNTIFS($G$3:G1728,'تقرير استهلاك خامات'!$D$4)</f>
        <v>2</v>
      </c>
      <c r="C1728" s="13">
        <f>COUNTIFS($F$3:F1728,'تقرير منتج تام'!$E$4)</f>
        <v>10</v>
      </c>
      <c r="D1728" s="37"/>
      <c r="E1728" s="38"/>
      <c r="F1728" s="37"/>
      <c r="G1728" s="39"/>
      <c r="H1728" s="40"/>
      <c r="I1728" s="107" t="str">
        <f>IF(G1728="","",_xlfn.IFNA(VLOOKUP(G1728,'سجل المشتريات'!F:N,8,0),"غير مسجلة في المشتريات"))</f>
        <v/>
      </c>
      <c r="J1728" s="26" t="str">
        <f>_xlfn.IFNA(VLOOKUP(F1728,الاوردرات!$B$1:$C$600,2,0),"")</f>
        <v/>
      </c>
      <c r="K1728" s="52"/>
      <c r="M1728" s="105" t="str">
        <f>IF(G1728="","",_xlfn.IFNA((VLOOKUP(G1728,help!L:M,2,0))*H1728,_xlfn.IFNA((VLOOKUP(G1728,help!P:Q,2,0))*H1728,"غير مسجلة في المشتريات")))</f>
        <v/>
      </c>
    </row>
    <row r="1729" spans="2:13" hidden="1" x14ac:dyDescent="0.25">
      <c r="B1729" s="13">
        <f>COUNTIFS($G$3:G1729,'تقرير استهلاك خامات'!$D$4)</f>
        <v>2</v>
      </c>
      <c r="C1729" s="13">
        <f>COUNTIFS($F$3:F1729,'تقرير منتج تام'!$E$4)</f>
        <v>10</v>
      </c>
      <c r="D1729" s="37"/>
      <c r="E1729" s="38"/>
      <c r="F1729" s="37"/>
      <c r="G1729" s="39"/>
      <c r="H1729" s="40"/>
      <c r="I1729" s="107" t="str">
        <f>IF(G1729="","",_xlfn.IFNA(VLOOKUP(G1729,'سجل المشتريات'!F:N,8,0),"غير مسجلة في المشتريات"))</f>
        <v/>
      </c>
      <c r="J1729" s="26" t="str">
        <f>_xlfn.IFNA(VLOOKUP(F1729,الاوردرات!$B$1:$C$600,2,0),"")</f>
        <v/>
      </c>
      <c r="K1729" s="52"/>
      <c r="M1729" s="105" t="str">
        <f>IF(G1729="","",_xlfn.IFNA((VLOOKUP(G1729,help!L:M,2,0))*H1729,_xlfn.IFNA((VLOOKUP(G1729,help!P:Q,2,0))*H1729,"غير مسجلة في المشتريات")))</f>
        <v/>
      </c>
    </row>
    <row r="1730" spans="2:13" hidden="1" x14ac:dyDescent="0.25">
      <c r="B1730" s="13">
        <f>COUNTIFS($G$3:G1730,'تقرير استهلاك خامات'!$D$4)</f>
        <v>2</v>
      </c>
      <c r="C1730" s="13">
        <f>COUNTIFS($F$3:F1730,'تقرير منتج تام'!$E$4)</f>
        <v>10</v>
      </c>
      <c r="D1730" s="37"/>
      <c r="E1730" s="38"/>
      <c r="F1730" s="37"/>
      <c r="G1730" s="39"/>
      <c r="H1730" s="40"/>
      <c r="I1730" s="107" t="str">
        <f>IF(G1730="","",_xlfn.IFNA(VLOOKUP(G1730,'سجل المشتريات'!F:N,8,0),"غير مسجلة في المشتريات"))</f>
        <v/>
      </c>
      <c r="J1730" s="26" t="str">
        <f>_xlfn.IFNA(VLOOKUP(F1730,الاوردرات!$B$1:$C$600,2,0),"")</f>
        <v/>
      </c>
      <c r="K1730" s="52"/>
      <c r="M1730" s="105" t="str">
        <f>IF(G1730="","",_xlfn.IFNA((VLOOKUP(G1730,help!L:M,2,0))*H1730,_xlfn.IFNA((VLOOKUP(G1730,help!P:Q,2,0))*H1730,"غير مسجلة في المشتريات")))</f>
        <v/>
      </c>
    </row>
    <row r="1731" spans="2:13" hidden="1" x14ac:dyDescent="0.25">
      <c r="B1731" s="13">
        <f>COUNTIFS($G$3:G1731,'تقرير استهلاك خامات'!$D$4)</f>
        <v>2</v>
      </c>
      <c r="C1731" s="13">
        <f>COUNTIFS($F$3:F1731,'تقرير منتج تام'!$E$4)</f>
        <v>10</v>
      </c>
      <c r="D1731" s="37"/>
      <c r="E1731" s="38"/>
      <c r="F1731" s="37"/>
      <c r="G1731" s="39"/>
      <c r="H1731" s="40"/>
      <c r="I1731" s="107" t="str">
        <f>IF(G1731="","",_xlfn.IFNA(VLOOKUP(G1731,'سجل المشتريات'!F:N,8,0),"غير مسجلة في المشتريات"))</f>
        <v/>
      </c>
      <c r="J1731" s="26" t="str">
        <f>_xlfn.IFNA(VLOOKUP(F1731,الاوردرات!$B$1:$C$600,2,0),"")</f>
        <v/>
      </c>
      <c r="K1731" s="52"/>
      <c r="M1731" s="105" t="str">
        <f>IF(G1731="","",_xlfn.IFNA((VLOOKUP(G1731,help!L:M,2,0))*H1731,_xlfn.IFNA((VLOOKUP(G1731,help!P:Q,2,0))*H1731,"غير مسجلة في المشتريات")))</f>
        <v/>
      </c>
    </row>
    <row r="1732" spans="2:13" hidden="1" x14ac:dyDescent="0.25">
      <c r="B1732" s="13">
        <f>COUNTIFS($G$3:G1732,'تقرير استهلاك خامات'!$D$4)</f>
        <v>2</v>
      </c>
      <c r="C1732" s="13">
        <f>COUNTIFS($F$3:F1732,'تقرير منتج تام'!$E$4)</f>
        <v>10</v>
      </c>
      <c r="D1732" s="37"/>
      <c r="E1732" s="38"/>
      <c r="F1732" s="37"/>
      <c r="G1732" s="39"/>
      <c r="H1732" s="40"/>
      <c r="I1732" s="107" t="str">
        <f>IF(G1732="","",_xlfn.IFNA(VLOOKUP(G1732,'سجل المشتريات'!F:N,8,0),"غير مسجلة في المشتريات"))</f>
        <v/>
      </c>
      <c r="J1732" s="26" t="str">
        <f>_xlfn.IFNA(VLOOKUP(F1732,الاوردرات!$B$1:$C$600,2,0),"")</f>
        <v/>
      </c>
      <c r="K1732" s="52"/>
      <c r="M1732" s="105" t="str">
        <f>IF(G1732="","",_xlfn.IFNA((VLOOKUP(G1732,help!L:M,2,0))*H1732,_xlfn.IFNA((VLOOKUP(G1732,help!P:Q,2,0))*H1732,"غير مسجلة في المشتريات")))</f>
        <v/>
      </c>
    </row>
    <row r="1733" spans="2:13" hidden="1" x14ac:dyDescent="0.25">
      <c r="B1733" s="13">
        <f>COUNTIFS($G$3:G1733,'تقرير استهلاك خامات'!$D$4)</f>
        <v>2</v>
      </c>
      <c r="C1733" s="13">
        <f>COUNTIFS($F$3:F1733,'تقرير منتج تام'!$E$4)</f>
        <v>10</v>
      </c>
      <c r="D1733" s="37"/>
      <c r="E1733" s="38"/>
      <c r="F1733" s="37"/>
      <c r="G1733" s="39"/>
      <c r="H1733" s="40"/>
      <c r="I1733" s="107" t="str">
        <f>IF(G1733="","",_xlfn.IFNA(VLOOKUP(G1733,'سجل المشتريات'!F:N,8,0),"غير مسجلة في المشتريات"))</f>
        <v/>
      </c>
      <c r="J1733" s="26" t="str">
        <f>_xlfn.IFNA(VLOOKUP(F1733,الاوردرات!$B$1:$C$600,2,0),"")</f>
        <v/>
      </c>
      <c r="K1733" s="52"/>
      <c r="M1733" s="105" t="str">
        <f>IF(G1733="","",_xlfn.IFNA((VLOOKUP(G1733,help!L:M,2,0))*H1733,_xlfn.IFNA((VLOOKUP(G1733,help!P:Q,2,0))*H1733,"غير مسجلة في المشتريات")))</f>
        <v/>
      </c>
    </row>
    <row r="1734" spans="2:13" hidden="1" x14ac:dyDescent="0.25">
      <c r="B1734" s="13">
        <f>COUNTIFS($G$3:G1734,'تقرير استهلاك خامات'!$D$4)</f>
        <v>2</v>
      </c>
      <c r="C1734" s="13">
        <f>COUNTIFS($F$3:F1734,'تقرير منتج تام'!$E$4)</f>
        <v>10</v>
      </c>
      <c r="D1734" s="37"/>
      <c r="E1734" s="38"/>
      <c r="F1734" s="37"/>
      <c r="G1734" s="39"/>
      <c r="H1734" s="40"/>
      <c r="I1734" s="107" t="str">
        <f>IF(G1734="","",_xlfn.IFNA(VLOOKUP(G1734,'سجل المشتريات'!F:N,8,0),"غير مسجلة في المشتريات"))</f>
        <v/>
      </c>
      <c r="J1734" s="26" t="str">
        <f>_xlfn.IFNA(VLOOKUP(F1734,الاوردرات!$B$1:$C$600,2,0),"")</f>
        <v/>
      </c>
      <c r="K1734" s="52"/>
      <c r="M1734" s="105" t="str">
        <f>IF(G1734="","",_xlfn.IFNA((VLOOKUP(G1734,help!L:M,2,0))*H1734,_xlfn.IFNA((VLOOKUP(G1734,help!P:Q,2,0))*H1734,"غير مسجلة في المشتريات")))</f>
        <v/>
      </c>
    </row>
    <row r="1735" spans="2:13" hidden="1" x14ac:dyDescent="0.25">
      <c r="B1735" s="13">
        <f>COUNTIFS($G$3:G1735,'تقرير استهلاك خامات'!$D$4)</f>
        <v>2</v>
      </c>
      <c r="C1735" s="13">
        <f>COUNTIFS($F$3:F1735,'تقرير منتج تام'!$E$4)</f>
        <v>10</v>
      </c>
      <c r="D1735" s="37"/>
      <c r="E1735" s="38"/>
      <c r="F1735" s="37"/>
      <c r="G1735" s="39"/>
      <c r="H1735" s="40"/>
      <c r="I1735" s="107" t="str">
        <f>IF(G1735="","",_xlfn.IFNA(VLOOKUP(G1735,'سجل المشتريات'!F:N,8,0),"غير مسجلة في المشتريات"))</f>
        <v/>
      </c>
      <c r="J1735" s="26" t="str">
        <f>_xlfn.IFNA(VLOOKUP(F1735,الاوردرات!$B$1:$C$600,2,0),"")</f>
        <v/>
      </c>
      <c r="K1735" s="52"/>
      <c r="M1735" s="105" t="str">
        <f>IF(G1735="","",_xlfn.IFNA((VLOOKUP(G1735,help!L:M,2,0))*H1735,_xlfn.IFNA((VLOOKUP(G1735,help!P:Q,2,0))*H1735,"غير مسجلة في المشتريات")))</f>
        <v/>
      </c>
    </row>
    <row r="1736" spans="2:13" hidden="1" x14ac:dyDescent="0.25">
      <c r="B1736" s="13">
        <f>COUNTIFS($G$3:G1736,'تقرير استهلاك خامات'!$D$4)</f>
        <v>2</v>
      </c>
      <c r="C1736" s="13">
        <f>COUNTIFS($F$3:F1736,'تقرير منتج تام'!$E$4)</f>
        <v>10</v>
      </c>
      <c r="D1736" s="37"/>
      <c r="E1736" s="38"/>
      <c r="F1736" s="37"/>
      <c r="G1736" s="39"/>
      <c r="H1736" s="40"/>
      <c r="I1736" s="107" t="str">
        <f>IF(G1736="","",_xlfn.IFNA(VLOOKUP(G1736,'سجل المشتريات'!F:N,8,0),"غير مسجلة في المشتريات"))</f>
        <v/>
      </c>
      <c r="J1736" s="26" t="str">
        <f>_xlfn.IFNA(VLOOKUP(F1736,الاوردرات!$B$1:$C$600,2,0),"")</f>
        <v/>
      </c>
      <c r="K1736" s="52"/>
      <c r="M1736" s="105" t="str">
        <f>IF(G1736="","",_xlfn.IFNA((VLOOKUP(G1736,help!L:M,2,0))*H1736,_xlfn.IFNA((VLOOKUP(G1736,help!P:Q,2,0))*H1736,"غير مسجلة في المشتريات")))</f>
        <v/>
      </c>
    </row>
    <row r="1737" spans="2:13" hidden="1" x14ac:dyDescent="0.25">
      <c r="B1737" s="13">
        <f>COUNTIFS($G$3:G1737,'تقرير استهلاك خامات'!$D$4)</f>
        <v>2</v>
      </c>
      <c r="C1737" s="13">
        <f>COUNTIFS($F$3:F1737,'تقرير منتج تام'!$E$4)</f>
        <v>10</v>
      </c>
      <c r="D1737" s="37"/>
      <c r="E1737" s="38"/>
      <c r="F1737" s="37"/>
      <c r="G1737" s="39"/>
      <c r="H1737" s="40"/>
      <c r="I1737" s="107" t="str">
        <f>IF(G1737="","",_xlfn.IFNA(VLOOKUP(G1737,'سجل المشتريات'!F:N,8,0),"غير مسجلة في المشتريات"))</f>
        <v/>
      </c>
      <c r="J1737" s="26" t="str">
        <f>_xlfn.IFNA(VLOOKUP(F1737,الاوردرات!$B$1:$C$600,2,0),"")</f>
        <v/>
      </c>
      <c r="K1737" s="52"/>
      <c r="M1737" s="105" t="str">
        <f>IF(G1737="","",_xlfn.IFNA((VLOOKUP(G1737,help!L:M,2,0))*H1737,_xlfn.IFNA((VLOOKUP(G1737,help!P:Q,2,0))*H1737,"غير مسجلة في المشتريات")))</f>
        <v/>
      </c>
    </row>
    <row r="1738" spans="2:13" hidden="1" x14ac:dyDescent="0.25">
      <c r="B1738" s="13">
        <f>COUNTIFS($G$3:G1738,'تقرير استهلاك خامات'!$D$4)</f>
        <v>2</v>
      </c>
      <c r="C1738" s="13">
        <f>COUNTIFS($F$3:F1738,'تقرير منتج تام'!$E$4)</f>
        <v>10</v>
      </c>
      <c r="D1738" s="37"/>
      <c r="E1738" s="38"/>
      <c r="F1738" s="37"/>
      <c r="G1738" s="39"/>
      <c r="H1738" s="40"/>
      <c r="I1738" s="107" t="str">
        <f>IF(G1738="","",_xlfn.IFNA(VLOOKUP(G1738,'سجل المشتريات'!F:N,8,0),"غير مسجلة في المشتريات"))</f>
        <v/>
      </c>
      <c r="J1738" s="26" t="str">
        <f>_xlfn.IFNA(VLOOKUP(F1738,الاوردرات!$B$1:$C$600,2,0),"")</f>
        <v/>
      </c>
      <c r="K1738" s="52"/>
      <c r="M1738" s="105" t="str">
        <f>IF(G1738="","",_xlfn.IFNA((VLOOKUP(G1738,help!L:M,2,0))*H1738,_xlfn.IFNA((VLOOKUP(G1738,help!P:Q,2,0))*H1738,"غير مسجلة في المشتريات")))</f>
        <v/>
      </c>
    </row>
    <row r="1739" spans="2:13" hidden="1" x14ac:dyDescent="0.25">
      <c r="B1739" s="13">
        <f>COUNTIFS($G$3:G1739,'تقرير استهلاك خامات'!$D$4)</f>
        <v>2</v>
      </c>
      <c r="C1739" s="13">
        <f>COUNTIFS($F$3:F1739,'تقرير منتج تام'!$E$4)</f>
        <v>10</v>
      </c>
      <c r="D1739" s="37"/>
      <c r="E1739" s="38"/>
      <c r="F1739" s="37"/>
      <c r="G1739" s="39"/>
      <c r="H1739" s="40"/>
      <c r="I1739" s="107" t="str">
        <f>IF(G1739="","",_xlfn.IFNA(VLOOKUP(G1739,'سجل المشتريات'!F:N,8,0),"غير مسجلة في المشتريات"))</f>
        <v/>
      </c>
      <c r="J1739" s="26" t="str">
        <f>_xlfn.IFNA(VLOOKUP(F1739,الاوردرات!$B$1:$C$600,2,0),"")</f>
        <v/>
      </c>
      <c r="K1739" s="52"/>
      <c r="M1739" s="105" t="str">
        <f>IF(G1739="","",_xlfn.IFNA((VLOOKUP(G1739,help!L:M,2,0))*H1739,_xlfn.IFNA((VLOOKUP(G1739,help!P:Q,2,0))*H1739,"غير مسجلة في المشتريات")))</f>
        <v/>
      </c>
    </row>
    <row r="1740" spans="2:13" hidden="1" x14ac:dyDescent="0.25">
      <c r="B1740" s="13">
        <f>COUNTIFS($G$3:G1740,'تقرير استهلاك خامات'!$D$4)</f>
        <v>2</v>
      </c>
      <c r="C1740" s="13">
        <f>COUNTIFS($F$3:F1740,'تقرير منتج تام'!$E$4)</f>
        <v>10</v>
      </c>
      <c r="D1740" s="37"/>
      <c r="E1740" s="38"/>
      <c r="F1740" s="37"/>
      <c r="G1740" s="39"/>
      <c r="H1740" s="40"/>
      <c r="I1740" s="107" t="str">
        <f>IF(G1740="","",_xlfn.IFNA(VLOOKUP(G1740,'سجل المشتريات'!F:N,8,0),"غير مسجلة في المشتريات"))</f>
        <v/>
      </c>
      <c r="J1740" s="26" t="str">
        <f>_xlfn.IFNA(VLOOKUP(F1740,الاوردرات!$B$1:$C$600,2,0),"")</f>
        <v/>
      </c>
      <c r="K1740" s="52"/>
      <c r="M1740" s="105" t="str">
        <f>IF(G1740="","",_xlfn.IFNA((VLOOKUP(G1740,help!L:M,2,0))*H1740,_xlfn.IFNA((VLOOKUP(G1740,help!P:Q,2,0))*H1740,"غير مسجلة في المشتريات")))</f>
        <v/>
      </c>
    </row>
    <row r="1741" spans="2:13" hidden="1" x14ac:dyDescent="0.25">
      <c r="B1741" s="13">
        <f>COUNTIFS($G$3:G1741,'تقرير استهلاك خامات'!$D$4)</f>
        <v>2</v>
      </c>
      <c r="C1741" s="13">
        <f>COUNTIFS($F$3:F1741,'تقرير منتج تام'!$E$4)</f>
        <v>10</v>
      </c>
      <c r="D1741" s="37"/>
      <c r="E1741" s="38"/>
      <c r="F1741" s="37"/>
      <c r="G1741" s="39"/>
      <c r="H1741" s="40"/>
      <c r="I1741" s="107" t="str">
        <f>IF(G1741="","",_xlfn.IFNA(VLOOKUP(G1741,'سجل المشتريات'!F:N,8,0),"غير مسجلة في المشتريات"))</f>
        <v/>
      </c>
      <c r="J1741" s="26" t="str">
        <f>_xlfn.IFNA(VLOOKUP(F1741,الاوردرات!$B$1:$C$600,2,0),"")</f>
        <v/>
      </c>
      <c r="K1741" s="52"/>
      <c r="M1741" s="105" t="str">
        <f>IF(G1741="","",_xlfn.IFNA((VLOOKUP(G1741,help!L:M,2,0))*H1741,_xlfn.IFNA((VLOOKUP(G1741,help!P:Q,2,0))*H1741,"غير مسجلة في المشتريات")))</f>
        <v/>
      </c>
    </row>
    <row r="1742" spans="2:13" hidden="1" x14ac:dyDescent="0.25">
      <c r="B1742" s="13">
        <f>COUNTIFS($G$3:G1742,'تقرير استهلاك خامات'!$D$4)</f>
        <v>2</v>
      </c>
      <c r="C1742" s="13">
        <f>COUNTIFS($F$3:F1742,'تقرير منتج تام'!$E$4)</f>
        <v>10</v>
      </c>
      <c r="D1742" s="37"/>
      <c r="E1742" s="38"/>
      <c r="F1742" s="37"/>
      <c r="G1742" s="39"/>
      <c r="H1742" s="40"/>
      <c r="I1742" s="107" t="str">
        <f>IF(G1742="","",_xlfn.IFNA(VLOOKUP(G1742,'سجل المشتريات'!F:N,8,0),"غير مسجلة في المشتريات"))</f>
        <v/>
      </c>
      <c r="J1742" s="26" t="str">
        <f>_xlfn.IFNA(VLOOKUP(F1742,الاوردرات!$B$1:$C$600,2,0),"")</f>
        <v/>
      </c>
      <c r="K1742" s="52"/>
      <c r="M1742" s="105" t="str">
        <f>IF(G1742="","",_xlfn.IFNA((VLOOKUP(G1742,help!L:M,2,0))*H1742,_xlfn.IFNA((VLOOKUP(G1742,help!P:Q,2,0))*H1742,"غير مسجلة في المشتريات")))</f>
        <v/>
      </c>
    </row>
    <row r="1743" spans="2:13" hidden="1" x14ac:dyDescent="0.25">
      <c r="B1743" s="13">
        <f>COUNTIFS($G$3:G1743,'تقرير استهلاك خامات'!$D$4)</f>
        <v>2</v>
      </c>
      <c r="C1743" s="13">
        <f>COUNTIFS($F$3:F1743,'تقرير منتج تام'!$E$4)</f>
        <v>10</v>
      </c>
      <c r="D1743" s="37"/>
      <c r="E1743" s="38"/>
      <c r="F1743" s="37"/>
      <c r="G1743" s="39"/>
      <c r="H1743" s="40"/>
      <c r="I1743" s="107" t="str">
        <f>IF(G1743="","",_xlfn.IFNA(VLOOKUP(G1743,'سجل المشتريات'!F:N,8,0),"غير مسجلة في المشتريات"))</f>
        <v/>
      </c>
      <c r="J1743" s="26" t="str">
        <f>_xlfn.IFNA(VLOOKUP(F1743,الاوردرات!$B$1:$C$600,2,0),"")</f>
        <v/>
      </c>
      <c r="K1743" s="52"/>
      <c r="M1743" s="105" t="str">
        <f>IF(G1743="","",_xlfn.IFNA((VLOOKUP(G1743,help!L:M,2,0))*H1743,_xlfn.IFNA((VLOOKUP(G1743,help!P:Q,2,0))*H1743,"غير مسجلة في المشتريات")))</f>
        <v/>
      </c>
    </row>
    <row r="1744" spans="2:13" hidden="1" x14ac:dyDescent="0.25">
      <c r="B1744" s="13">
        <f>COUNTIFS($G$3:G1744,'تقرير استهلاك خامات'!$D$4)</f>
        <v>2</v>
      </c>
      <c r="C1744" s="13">
        <f>COUNTIFS($F$3:F1744,'تقرير منتج تام'!$E$4)</f>
        <v>10</v>
      </c>
      <c r="D1744" s="37"/>
      <c r="E1744" s="38"/>
      <c r="F1744" s="37"/>
      <c r="G1744" s="39"/>
      <c r="H1744" s="40"/>
      <c r="I1744" s="107" t="str">
        <f>IF(G1744="","",_xlfn.IFNA(VLOOKUP(G1744,'سجل المشتريات'!F:N,8,0),"غير مسجلة في المشتريات"))</f>
        <v/>
      </c>
      <c r="J1744" s="26" t="str">
        <f>_xlfn.IFNA(VLOOKUP(F1744,الاوردرات!$B$1:$C$600,2,0),"")</f>
        <v/>
      </c>
      <c r="K1744" s="52"/>
      <c r="M1744" s="105" t="str">
        <f>IF(G1744="","",_xlfn.IFNA((VLOOKUP(G1744,help!L:M,2,0))*H1744,_xlfn.IFNA((VLOOKUP(G1744,help!P:Q,2,0))*H1744,"غير مسجلة في المشتريات")))</f>
        <v/>
      </c>
    </row>
    <row r="1745" spans="2:13" hidden="1" x14ac:dyDescent="0.25">
      <c r="B1745" s="13">
        <f>COUNTIFS($G$3:G1745,'تقرير استهلاك خامات'!$D$4)</f>
        <v>2</v>
      </c>
      <c r="C1745" s="13">
        <f>COUNTIFS($F$3:F1745,'تقرير منتج تام'!$E$4)</f>
        <v>10</v>
      </c>
      <c r="D1745" s="37"/>
      <c r="E1745" s="38"/>
      <c r="F1745" s="37"/>
      <c r="G1745" s="39"/>
      <c r="H1745" s="40"/>
      <c r="I1745" s="107" t="str">
        <f>IF(G1745="","",_xlfn.IFNA(VLOOKUP(G1745,'سجل المشتريات'!F:N,8,0),"غير مسجلة في المشتريات"))</f>
        <v/>
      </c>
      <c r="J1745" s="26" t="str">
        <f>_xlfn.IFNA(VLOOKUP(F1745,الاوردرات!$B$1:$C$600,2,0),"")</f>
        <v/>
      </c>
      <c r="K1745" s="52"/>
      <c r="M1745" s="105" t="str">
        <f>IF(G1745="","",_xlfn.IFNA((VLOOKUP(G1745,help!L:M,2,0))*H1745,_xlfn.IFNA((VLOOKUP(G1745,help!P:Q,2,0))*H1745,"غير مسجلة في المشتريات")))</f>
        <v/>
      </c>
    </row>
    <row r="1746" spans="2:13" hidden="1" x14ac:dyDescent="0.25">
      <c r="B1746" s="13">
        <f>COUNTIFS($G$3:G1746,'تقرير استهلاك خامات'!$D$4)</f>
        <v>2</v>
      </c>
      <c r="C1746" s="13">
        <f>COUNTIFS($F$3:F1746,'تقرير منتج تام'!$E$4)</f>
        <v>10</v>
      </c>
      <c r="D1746" s="37"/>
      <c r="E1746" s="38"/>
      <c r="F1746" s="37"/>
      <c r="G1746" s="39"/>
      <c r="H1746" s="40"/>
      <c r="I1746" s="107" t="str">
        <f>IF(G1746="","",_xlfn.IFNA(VLOOKUP(G1746,'سجل المشتريات'!F:N,8,0),"غير مسجلة في المشتريات"))</f>
        <v/>
      </c>
      <c r="J1746" s="26" t="str">
        <f>_xlfn.IFNA(VLOOKUP(F1746,الاوردرات!$B$1:$C$600,2,0),"")</f>
        <v/>
      </c>
      <c r="K1746" s="52"/>
      <c r="M1746" s="105" t="str">
        <f>IF(G1746="","",_xlfn.IFNA((VLOOKUP(G1746,help!L:M,2,0))*H1746,_xlfn.IFNA((VLOOKUP(G1746,help!P:Q,2,0))*H1746,"غير مسجلة في المشتريات")))</f>
        <v/>
      </c>
    </row>
    <row r="1747" spans="2:13" hidden="1" x14ac:dyDescent="0.25">
      <c r="B1747" s="13">
        <f>COUNTIFS($G$3:G1747,'تقرير استهلاك خامات'!$D$4)</f>
        <v>2</v>
      </c>
      <c r="C1747" s="13">
        <f>COUNTIFS($F$3:F1747,'تقرير منتج تام'!$E$4)</f>
        <v>10</v>
      </c>
      <c r="D1747" s="37"/>
      <c r="E1747" s="38"/>
      <c r="F1747" s="37"/>
      <c r="G1747" s="39"/>
      <c r="H1747" s="40"/>
      <c r="I1747" s="107" t="str">
        <f>IF(G1747="","",_xlfn.IFNA(VLOOKUP(G1747,'سجل المشتريات'!F:N,8,0),"غير مسجلة في المشتريات"))</f>
        <v/>
      </c>
      <c r="J1747" s="26" t="str">
        <f>_xlfn.IFNA(VLOOKUP(F1747,الاوردرات!$B$1:$C$600,2,0),"")</f>
        <v/>
      </c>
      <c r="K1747" s="52"/>
      <c r="M1747" s="105" t="str">
        <f>IF(G1747="","",_xlfn.IFNA((VLOOKUP(G1747,help!L:M,2,0))*H1747,_xlfn.IFNA((VLOOKUP(G1747,help!P:Q,2,0))*H1747,"غير مسجلة في المشتريات")))</f>
        <v/>
      </c>
    </row>
    <row r="1748" spans="2:13" hidden="1" x14ac:dyDescent="0.25">
      <c r="B1748" s="13">
        <f>COUNTIFS($G$3:G1748,'تقرير استهلاك خامات'!$D$4)</f>
        <v>2</v>
      </c>
      <c r="C1748" s="13">
        <f>COUNTIFS($F$3:F1748,'تقرير منتج تام'!$E$4)</f>
        <v>10</v>
      </c>
      <c r="D1748" s="37"/>
      <c r="E1748" s="38"/>
      <c r="F1748" s="37"/>
      <c r="G1748" s="39"/>
      <c r="H1748" s="40"/>
      <c r="I1748" s="107" t="str">
        <f>IF(G1748="","",_xlfn.IFNA(VLOOKUP(G1748,'سجل المشتريات'!F:N,8,0),"غير مسجلة في المشتريات"))</f>
        <v/>
      </c>
      <c r="J1748" s="26" t="str">
        <f>_xlfn.IFNA(VLOOKUP(F1748,الاوردرات!$B$1:$C$600,2,0),"")</f>
        <v/>
      </c>
      <c r="K1748" s="52"/>
      <c r="M1748" s="105" t="str">
        <f>IF(G1748="","",_xlfn.IFNA((VLOOKUP(G1748,help!L:M,2,0))*H1748,_xlfn.IFNA((VLOOKUP(G1748,help!P:Q,2,0))*H1748,"غير مسجلة في المشتريات")))</f>
        <v/>
      </c>
    </row>
    <row r="1749" spans="2:13" hidden="1" x14ac:dyDescent="0.25">
      <c r="B1749" s="13">
        <f>COUNTIFS($G$3:G1749,'تقرير استهلاك خامات'!$D$4)</f>
        <v>2</v>
      </c>
      <c r="C1749" s="13">
        <f>COUNTIFS($F$3:F1749,'تقرير منتج تام'!$E$4)</f>
        <v>10</v>
      </c>
      <c r="D1749" s="37"/>
      <c r="E1749" s="38"/>
      <c r="F1749" s="37"/>
      <c r="G1749" s="39"/>
      <c r="H1749" s="40"/>
      <c r="I1749" s="107" t="str">
        <f>IF(G1749="","",_xlfn.IFNA(VLOOKUP(G1749,'سجل المشتريات'!F:N,8,0),"غير مسجلة في المشتريات"))</f>
        <v/>
      </c>
      <c r="J1749" s="26" t="str">
        <f>_xlfn.IFNA(VLOOKUP(F1749,الاوردرات!$B$1:$C$600,2,0),"")</f>
        <v/>
      </c>
      <c r="K1749" s="52"/>
      <c r="M1749" s="105" t="str">
        <f>IF(G1749="","",_xlfn.IFNA((VLOOKUP(G1749,help!L:M,2,0))*H1749,_xlfn.IFNA((VLOOKUP(G1749,help!P:Q,2,0))*H1749,"غير مسجلة في المشتريات")))</f>
        <v/>
      </c>
    </row>
    <row r="1750" spans="2:13" hidden="1" x14ac:dyDescent="0.25">
      <c r="B1750" s="13">
        <f>COUNTIFS($G$3:G1750,'تقرير استهلاك خامات'!$D$4)</f>
        <v>2</v>
      </c>
      <c r="C1750" s="13">
        <f>COUNTIFS($F$3:F1750,'تقرير منتج تام'!$E$4)</f>
        <v>10</v>
      </c>
      <c r="D1750" s="37"/>
      <c r="E1750" s="38"/>
      <c r="F1750" s="37"/>
      <c r="G1750" s="39"/>
      <c r="H1750" s="40"/>
      <c r="I1750" s="107" t="str">
        <f>IF(G1750="","",_xlfn.IFNA(VLOOKUP(G1750,'سجل المشتريات'!F:N,8,0),"غير مسجلة في المشتريات"))</f>
        <v/>
      </c>
      <c r="J1750" s="26" t="str">
        <f>_xlfn.IFNA(VLOOKUP(F1750,الاوردرات!$B$1:$C$600,2,0),"")</f>
        <v/>
      </c>
      <c r="K1750" s="52"/>
      <c r="M1750" s="105" t="str">
        <f>IF(G1750="","",_xlfn.IFNA((VLOOKUP(G1750,help!L:M,2,0))*H1750,_xlfn.IFNA((VLOOKUP(G1750,help!P:Q,2,0))*H1750,"غير مسجلة في المشتريات")))</f>
        <v/>
      </c>
    </row>
    <row r="1751" spans="2:13" hidden="1" x14ac:dyDescent="0.25">
      <c r="B1751" s="13">
        <f>COUNTIFS($G$3:G1751,'تقرير استهلاك خامات'!$D$4)</f>
        <v>2</v>
      </c>
      <c r="C1751" s="13">
        <f>COUNTIFS($F$3:F1751,'تقرير منتج تام'!$E$4)</f>
        <v>10</v>
      </c>
      <c r="D1751" s="37"/>
      <c r="E1751" s="38"/>
      <c r="F1751" s="37"/>
      <c r="G1751" s="39"/>
      <c r="H1751" s="40"/>
      <c r="I1751" s="107" t="str">
        <f>IF(G1751="","",_xlfn.IFNA(VLOOKUP(G1751,'سجل المشتريات'!F:N,8,0),"غير مسجلة في المشتريات"))</f>
        <v/>
      </c>
      <c r="J1751" s="26" t="str">
        <f>_xlfn.IFNA(VLOOKUP(F1751,الاوردرات!$B$1:$C$600,2,0),"")</f>
        <v/>
      </c>
      <c r="K1751" s="52"/>
      <c r="M1751" s="105" t="str">
        <f>IF(G1751="","",_xlfn.IFNA((VLOOKUP(G1751,help!L:M,2,0))*H1751,_xlfn.IFNA((VLOOKUP(G1751,help!P:Q,2,0))*H1751,"غير مسجلة في المشتريات")))</f>
        <v/>
      </c>
    </row>
    <row r="1752" spans="2:13" hidden="1" x14ac:dyDescent="0.25">
      <c r="B1752" s="13">
        <f>COUNTIFS($G$3:G1752,'تقرير استهلاك خامات'!$D$4)</f>
        <v>2</v>
      </c>
      <c r="C1752" s="13">
        <f>COUNTIFS($F$3:F1752,'تقرير منتج تام'!$E$4)</f>
        <v>10</v>
      </c>
      <c r="D1752" s="37"/>
      <c r="E1752" s="38"/>
      <c r="F1752" s="37"/>
      <c r="G1752" s="39"/>
      <c r="H1752" s="40"/>
      <c r="I1752" s="107" t="str">
        <f>IF(G1752="","",_xlfn.IFNA(VLOOKUP(G1752,'سجل المشتريات'!F:N,8,0),"غير مسجلة في المشتريات"))</f>
        <v/>
      </c>
      <c r="J1752" s="26" t="str">
        <f>_xlfn.IFNA(VLOOKUP(F1752,الاوردرات!$B$1:$C$600,2,0),"")</f>
        <v/>
      </c>
      <c r="K1752" s="52"/>
      <c r="M1752" s="105" t="str">
        <f>IF(G1752="","",_xlfn.IFNA((VLOOKUP(G1752,help!L:M,2,0))*H1752,_xlfn.IFNA((VLOOKUP(G1752,help!P:Q,2,0))*H1752,"غير مسجلة في المشتريات")))</f>
        <v/>
      </c>
    </row>
    <row r="1753" spans="2:13" hidden="1" x14ac:dyDescent="0.25">
      <c r="B1753" s="13">
        <f>COUNTIFS($G$3:G1753,'تقرير استهلاك خامات'!$D$4)</f>
        <v>2</v>
      </c>
      <c r="C1753" s="13">
        <f>COUNTIFS($F$3:F1753,'تقرير منتج تام'!$E$4)</f>
        <v>10</v>
      </c>
      <c r="D1753" s="37"/>
      <c r="E1753" s="38"/>
      <c r="F1753" s="37"/>
      <c r="G1753" s="39"/>
      <c r="H1753" s="40"/>
      <c r="I1753" s="107" t="str">
        <f>IF(G1753="","",_xlfn.IFNA(VLOOKUP(G1753,'سجل المشتريات'!F:N,8,0),"غير مسجلة في المشتريات"))</f>
        <v/>
      </c>
      <c r="J1753" s="26" t="str">
        <f>_xlfn.IFNA(VLOOKUP(F1753,الاوردرات!$B$1:$C$600,2,0),"")</f>
        <v/>
      </c>
      <c r="K1753" s="52"/>
      <c r="M1753" s="105" t="str">
        <f>IF(G1753="","",_xlfn.IFNA((VLOOKUP(G1753,help!L:M,2,0))*H1753,_xlfn.IFNA((VLOOKUP(G1753,help!P:Q,2,0))*H1753,"غير مسجلة في المشتريات")))</f>
        <v/>
      </c>
    </row>
    <row r="1754" spans="2:13" hidden="1" x14ac:dyDescent="0.25">
      <c r="B1754" s="13">
        <f>COUNTIFS($G$3:G1754,'تقرير استهلاك خامات'!$D$4)</f>
        <v>2</v>
      </c>
      <c r="C1754" s="13">
        <f>COUNTIFS($F$3:F1754,'تقرير منتج تام'!$E$4)</f>
        <v>10</v>
      </c>
      <c r="D1754" s="37"/>
      <c r="E1754" s="38"/>
      <c r="F1754" s="37"/>
      <c r="G1754" s="39"/>
      <c r="H1754" s="40"/>
      <c r="I1754" s="107" t="str">
        <f>IF(G1754="","",_xlfn.IFNA(VLOOKUP(G1754,'سجل المشتريات'!F:N,8,0),"غير مسجلة في المشتريات"))</f>
        <v/>
      </c>
      <c r="J1754" s="26" t="str">
        <f>_xlfn.IFNA(VLOOKUP(F1754,الاوردرات!$B$1:$C$600,2,0),"")</f>
        <v/>
      </c>
      <c r="K1754" s="52"/>
      <c r="M1754" s="105" t="str">
        <f>IF(G1754="","",_xlfn.IFNA((VLOOKUP(G1754,help!L:M,2,0))*H1754,_xlfn.IFNA((VLOOKUP(G1754,help!P:Q,2,0))*H1754,"غير مسجلة في المشتريات")))</f>
        <v/>
      </c>
    </row>
    <row r="1755" spans="2:13" hidden="1" x14ac:dyDescent="0.25">
      <c r="B1755" s="13">
        <f>COUNTIFS($G$3:G1755,'تقرير استهلاك خامات'!$D$4)</f>
        <v>2</v>
      </c>
      <c r="C1755" s="13">
        <f>COUNTIFS($F$3:F1755,'تقرير منتج تام'!$E$4)</f>
        <v>10</v>
      </c>
      <c r="D1755" s="37"/>
      <c r="E1755" s="38"/>
      <c r="F1755" s="37"/>
      <c r="G1755" s="39"/>
      <c r="H1755" s="40"/>
      <c r="I1755" s="107" t="str">
        <f>IF(G1755="","",_xlfn.IFNA(VLOOKUP(G1755,'سجل المشتريات'!F:N,8,0),"غير مسجلة في المشتريات"))</f>
        <v/>
      </c>
      <c r="J1755" s="26" t="str">
        <f>_xlfn.IFNA(VLOOKUP(F1755,الاوردرات!$B$1:$C$600,2,0),"")</f>
        <v/>
      </c>
      <c r="K1755" s="52"/>
      <c r="M1755" s="105" t="str">
        <f>IF(G1755="","",_xlfn.IFNA((VLOOKUP(G1755,help!L:M,2,0))*H1755,_xlfn.IFNA((VLOOKUP(G1755,help!P:Q,2,0))*H1755,"غير مسجلة في المشتريات")))</f>
        <v/>
      </c>
    </row>
    <row r="1756" spans="2:13" hidden="1" x14ac:dyDescent="0.25">
      <c r="B1756" s="13">
        <f>COUNTIFS($G$3:G1756,'تقرير استهلاك خامات'!$D$4)</f>
        <v>2</v>
      </c>
      <c r="C1756" s="13">
        <f>COUNTIFS($F$3:F1756,'تقرير منتج تام'!$E$4)</f>
        <v>10</v>
      </c>
      <c r="D1756" s="37"/>
      <c r="E1756" s="38"/>
      <c r="F1756" s="37"/>
      <c r="G1756" s="39"/>
      <c r="H1756" s="40"/>
      <c r="I1756" s="107" t="str">
        <f>IF(G1756="","",_xlfn.IFNA(VLOOKUP(G1756,'سجل المشتريات'!F:N,8,0),"غير مسجلة في المشتريات"))</f>
        <v/>
      </c>
      <c r="J1756" s="26" t="str">
        <f>_xlfn.IFNA(VLOOKUP(F1756,الاوردرات!$B$1:$C$600,2,0),"")</f>
        <v/>
      </c>
      <c r="K1756" s="52"/>
      <c r="M1756" s="105" t="str">
        <f>IF(G1756="","",_xlfn.IFNA((VLOOKUP(G1756,help!L:M,2,0))*H1756,_xlfn.IFNA((VLOOKUP(G1756,help!P:Q,2,0))*H1756,"غير مسجلة في المشتريات")))</f>
        <v/>
      </c>
    </row>
    <row r="1757" spans="2:13" hidden="1" x14ac:dyDescent="0.25">
      <c r="B1757" s="13">
        <f>COUNTIFS($G$3:G1757,'تقرير استهلاك خامات'!$D$4)</f>
        <v>2</v>
      </c>
      <c r="C1757" s="13">
        <f>COUNTIFS($F$3:F1757,'تقرير منتج تام'!$E$4)</f>
        <v>10</v>
      </c>
      <c r="D1757" s="37"/>
      <c r="E1757" s="38"/>
      <c r="F1757" s="37"/>
      <c r="G1757" s="39"/>
      <c r="H1757" s="40"/>
      <c r="I1757" s="107" t="str">
        <f>IF(G1757="","",_xlfn.IFNA(VLOOKUP(G1757,'سجل المشتريات'!F:N,8,0),"غير مسجلة في المشتريات"))</f>
        <v/>
      </c>
      <c r="J1757" s="26" t="str">
        <f>_xlfn.IFNA(VLOOKUP(F1757,الاوردرات!$B$1:$C$600,2,0),"")</f>
        <v/>
      </c>
      <c r="K1757" s="52"/>
      <c r="M1757" s="105" t="str">
        <f>IF(G1757="","",_xlfn.IFNA((VLOOKUP(G1757,help!L:M,2,0))*H1757,_xlfn.IFNA((VLOOKUP(G1757,help!P:Q,2,0))*H1757,"غير مسجلة في المشتريات")))</f>
        <v/>
      </c>
    </row>
    <row r="1758" spans="2:13" hidden="1" x14ac:dyDescent="0.25">
      <c r="B1758" s="13">
        <f>COUNTIFS($G$3:G1758,'تقرير استهلاك خامات'!$D$4)</f>
        <v>2</v>
      </c>
      <c r="C1758" s="13">
        <f>COUNTIFS($F$3:F1758,'تقرير منتج تام'!$E$4)</f>
        <v>10</v>
      </c>
      <c r="D1758" s="37"/>
      <c r="E1758" s="38"/>
      <c r="F1758" s="37"/>
      <c r="G1758" s="39"/>
      <c r="H1758" s="40"/>
      <c r="I1758" s="107" t="str">
        <f>IF(G1758="","",_xlfn.IFNA(VLOOKUP(G1758,'سجل المشتريات'!F:N,8,0),"غير مسجلة في المشتريات"))</f>
        <v/>
      </c>
      <c r="J1758" s="26" t="str">
        <f>_xlfn.IFNA(VLOOKUP(F1758,الاوردرات!$B$1:$C$600,2,0),"")</f>
        <v/>
      </c>
      <c r="K1758" s="52"/>
      <c r="M1758" s="105" t="str">
        <f>IF(G1758="","",_xlfn.IFNA((VLOOKUP(G1758,help!L:M,2,0))*H1758,_xlfn.IFNA((VLOOKUP(G1758,help!P:Q,2,0))*H1758,"غير مسجلة في المشتريات")))</f>
        <v/>
      </c>
    </row>
    <row r="1759" spans="2:13" hidden="1" x14ac:dyDescent="0.25">
      <c r="B1759" s="13">
        <f>COUNTIFS($G$3:G1759,'تقرير استهلاك خامات'!$D$4)</f>
        <v>2</v>
      </c>
      <c r="C1759" s="13">
        <f>COUNTIFS($F$3:F1759,'تقرير منتج تام'!$E$4)</f>
        <v>10</v>
      </c>
      <c r="D1759" s="37"/>
      <c r="E1759" s="38"/>
      <c r="F1759" s="37"/>
      <c r="G1759" s="39"/>
      <c r="H1759" s="40"/>
      <c r="I1759" s="107" t="str">
        <f>IF(G1759="","",_xlfn.IFNA(VLOOKUP(G1759,'سجل المشتريات'!F:N,8,0),"غير مسجلة في المشتريات"))</f>
        <v/>
      </c>
      <c r="J1759" s="26" t="str">
        <f>_xlfn.IFNA(VLOOKUP(F1759,الاوردرات!$B$1:$C$600,2,0),"")</f>
        <v/>
      </c>
      <c r="K1759" s="52"/>
      <c r="M1759" s="105" t="str">
        <f>IF(G1759="","",_xlfn.IFNA((VLOOKUP(G1759,help!L:M,2,0))*H1759,_xlfn.IFNA((VLOOKUP(G1759,help!P:Q,2,0))*H1759,"غير مسجلة في المشتريات")))</f>
        <v/>
      </c>
    </row>
    <row r="1760" spans="2:13" hidden="1" x14ac:dyDescent="0.25">
      <c r="B1760" s="13">
        <f>COUNTIFS($G$3:G1760,'تقرير استهلاك خامات'!$D$4)</f>
        <v>2</v>
      </c>
      <c r="C1760" s="13">
        <f>COUNTIFS($F$3:F1760,'تقرير منتج تام'!$E$4)</f>
        <v>10</v>
      </c>
      <c r="D1760" s="37"/>
      <c r="E1760" s="38"/>
      <c r="F1760" s="37"/>
      <c r="G1760" s="39"/>
      <c r="H1760" s="40"/>
      <c r="I1760" s="107" t="str">
        <f>IF(G1760="","",_xlfn.IFNA(VLOOKUP(G1760,'سجل المشتريات'!F:N,8,0),"غير مسجلة في المشتريات"))</f>
        <v/>
      </c>
      <c r="J1760" s="26" t="str">
        <f>_xlfn.IFNA(VLOOKUP(F1760,الاوردرات!$B$1:$C$600,2,0),"")</f>
        <v/>
      </c>
      <c r="K1760" s="52"/>
      <c r="M1760" s="105" t="str">
        <f>IF(G1760="","",_xlfn.IFNA((VLOOKUP(G1760,help!L:M,2,0))*H1760,_xlfn.IFNA((VLOOKUP(G1760,help!P:Q,2,0))*H1760,"غير مسجلة في المشتريات")))</f>
        <v/>
      </c>
    </row>
    <row r="1761" spans="2:13" hidden="1" x14ac:dyDescent="0.25">
      <c r="B1761" s="13">
        <f>COUNTIFS($G$3:G1761,'تقرير استهلاك خامات'!$D$4)</f>
        <v>2</v>
      </c>
      <c r="C1761" s="13">
        <f>COUNTIFS($F$3:F1761,'تقرير منتج تام'!$E$4)</f>
        <v>10</v>
      </c>
      <c r="D1761" s="37"/>
      <c r="E1761" s="38"/>
      <c r="F1761" s="37"/>
      <c r="G1761" s="39"/>
      <c r="H1761" s="40"/>
      <c r="I1761" s="107" t="str">
        <f>IF(G1761="","",_xlfn.IFNA(VLOOKUP(G1761,'سجل المشتريات'!F:N,8,0),"غير مسجلة في المشتريات"))</f>
        <v/>
      </c>
      <c r="J1761" s="26" t="str">
        <f>_xlfn.IFNA(VLOOKUP(F1761,الاوردرات!$B$1:$C$600,2,0),"")</f>
        <v/>
      </c>
      <c r="K1761" s="52"/>
      <c r="M1761" s="105" t="str">
        <f>IF(G1761="","",_xlfn.IFNA((VLOOKUP(G1761,help!L:M,2,0))*H1761,_xlfn.IFNA((VLOOKUP(G1761,help!P:Q,2,0))*H1761,"غير مسجلة في المشتريات")))</f>
        <v/>
      </c>
    </row>
    <row r="1762" spans="2:13" hidden="1" x14ac:dyDescent="0.25">
      <c r="B1762" s="13">
        <f>COUNTIFS($G$3:G1762,'تقرير استهلاك خامات'!$D$4)</f>
        <v>2</v>
      </c>
      <c r="C1762" s="13">
        <f>COUNTIFS($F$3:F1762,'تقرير منتج تام'!$E$4)</f>
        <v>10</v>
      </c>
      <c r="D1762" s="37"/>
      <c r="E1762" s="38"/>
      <c r="F1762" s="37"/>
      <c r="G1762" s="39"/>
      <c r="H1762" s="40"/>
      <c r="I1762" s="107" t="str">
        <f>IF(G1762="","",_xlfn.IFNA(VLOOKUP(G1762,'سجل المشتريات'!F:N,8,0),"غير مسجلة في المشتريات"))</f>
        <v/>
      </c>
      <c r="J1762" s="26" t="str">
        <f>_xlfn.IFNA(VLOOKUP(F1762,الاوردرات!$B$1:$C$600,2,0),"")</f>
        <v/>
      </c>
      <c r="K1762" s="52"/>
      <c r="M1762" s="105" t="str">
        <f>IF(G1762="","",_xlfn.IFNA((VLOOKUP(G1762,help!L:M,2,0))*H1762,_xlfn.IFNA((VLOOKUP(G1762,help!P:Q,2,0))*H1762,"غير مسجلة في المشتريات")))</f>
        <v/>
      </c>
    </row>
    <row r="1763" spans="2:13" hidden="1" x14ac:dyDescent="0.25">
      <c r="B1763" s="13">
        <f>COUNTIFS($G$3:G1763,'تقرير استهلاك خامات'!$D$4)</f>
        <v>2</v>
      </c>
      <c r="C1763" s="13">
        <f>COUNTIFS($F$3:F1763,'تقرير منتج تام'!$E$4)</f>
        <v>10</v>
      </c>
      <c r="D1763" s="37"/>
      <c r="E1763" s="38"/>
      <c r="F1763" s="37"/>
      <c r="G1763" s="39"/>
      <c r="H1763" s="40"/>
      <c r="I1763" s="107" t="str">
        <f>IF(G1763="","",_xlfn.IFNA(VLOOKUP(G1763,'سجل المشتريات'!F:N,8,0),"غير مسجلة في المشتريات"))</f>
        <v/>
      </c>
      <c r="J1763" s="26" t="str">
        <f>_xlfn.IFNA(VLOOKUP(F1763,الاوردرات!$B$1:$C$600,2,0),"")</f>
        <v/>
      </c>
      <c r="K1763" s="52"/>
      <c r="M1763" s="105" t="str">
        <f>IF(G1763="","",_xlfn.IFNA((VLOOKUP(G1763,help!L:M,2,0))*H1763,_xlfn.IFNA((VLOOKUP(G1763,help!P:Q,2,0))*H1763,"غير مسجلة في المشتريات")))</f>
        <v/>
      </c>
    </row>
    <row r="1764" spans="2:13" hidden="1" x14ac:dyDescent="0.25">
      <c r="B1764" s="13">
        <f>COUNTIFS($G$3:G1764,'تقرير استهلاك خامات'!$D$4)</f>
        <v>2</v>
      </c>
      <c r="C1764" s="13">
        <f>COUNTIFS($F$3:F1764,'تقرير منتج تام'!$E$4)</f>
        <v>10</v>
      </c>
      <c r="D1764" s="37"/>
      <c r="E1764" s="38"/>
      <c r="F1764" s="37"/>
      <c r="G1764" s="39"/>
      <c r="H1764" s="40"/>
      <c r="I1764" s="107" t="str">
        <f>IF(G1764="","",_xlfn.IFNA(VLOOKUP(G1764,'سجل المشتريات'!F:N,8,0),"غير مسجلة في المشتريات"))</f>
        <v/>
      </c>
      <c r="J1764" s="26" t="str">
        <f>_xlfn.IFNA(VLOOKUP(F1764,الاوردرات!$B$1:$C$600,2,0),"")</f>
        <v/>
      </c>
      <c r="K1764" s="52"/>
      <c r="M1764" s="105" t="str">
        <f>IF(G1764="","",_xlfn.IFNA((VLOOKUP(G1764,help!L:M,2,0))*H1764,_xlfn.IFNA((VLOOKUP(G1764,help!P:Q,2,0))*H1764,"غير مسجلة في المشتريات")))</f>
        <v/>
      </c>
    </row>
    <row r="1765" spans="2:13" hidden="1" x14ac:dyDescent="0.25">
      <c r="B1765" s="13">
        <f>COUNTIFS($G$3:G1765,'تقرير استهلاك خامات'!$D$4)</f>
        <v>2</v>
      </c>
      <c r="C1765" s="13">
        <f>COUNTIFS($F$3:F1765,'تقرير منتج تام'!$E$4)</f>
        <v>10</v>
      </c>
      <c r="D1765" s="37"/>
      <c r="E1765" s="38"/>
      <c r="F1765" s="37"/>
      <c r="G1765" s="39"/>
      <c r="H1765" s="40"/>
      <c r="I1765" s="107" t="str">
        <f>IF(G1765="","",_xlfn.IFNA(VLOOKUP(G1765,'سجل المشتريات'!F:N,8,0),"غير مسجلة في المشتريات"))</f>
        <v/>
      </c>
      <c r="J1765" s="26" t="str">
        <f>_xlfn.IFNA(VLOOKUP(F1765,الاوردرات!$B$1:$C$600,2,0),"")</f>
        <v/>
      </c>
      <c r="K1765" s="52"/>
      <c r="M1765" s="105" t="str">
        <f>IF(G1765="","",_xlfn.IFNA((VLOOKUP(G1765,help!L:M,2,0))*H1765,_xlfn.IFNA((VLOOKUP(G1765,help!P:Q,2,0))*H1765,"غير مسجلة في المشتريات")))</f>
        <v/>
      </c>
    </row>
    <row r="1766" spans="2:13" hidden="1" x14ac:dyDescent="0.25">
      <c r="B1766" s="13">
        <f>COUNTIFS($G$3:G1766,'تقرير استهلاك خامات'!$D$4)</f>
        <v>2</v>
      </c>
      <c r="C1766" s="13">
        <f>COUNTIFS($F$3:F1766,'تقرير منتج تام'!$E$4)</f>
        <v>10</v>
      </c>
      <c r="D1766" s="37"/>
      <c r="E1766" s="38"/>
      <c r="F1766" s="37"/>
      <c r="G1766" s="39"/>
      <c r="H1766" s="40"/>
      <c r="I1766" s="107" t="str">
        <f>IF(G1766="","",_xlfn.IFNA(VLOOKUP(G1766,'سجل المشتريات'!F:N,8,0),"غير مسجلة في المشتريات"))</f>
        <v/>
      </c>
      <c r="J1766" s="26" t="str">
        <f>_xlfn.IFNA(VLOOKUP(F1766,الاوردرات!$B$1:$C$600,2,0),"")</f>
        <v/>
      </c>
      <c r="K1766" s="52"/>
      <c r="M1766" s="105" t="str">
        <f>IF(G1766="","",_xlfn.IFNA((VLOOKUP(G1766,help!L:M,2,0))*H1766,_xlfn.IFNA((VLOOKUP(G1766,help!P:Q,2,0))*H1766,"غير مسجلة في المشتريات")))</f>
        <v/>
      </c>
    </row>
    <row r="1767" spans="2:13" hidden="1" x14ac:dyDescent="0.25">
      <c r="B1767" s="13">
        <f>COUNTIFS($G$3:G1767,'تقرير استهلاك خامات'!$D$4)</f>
        <v>2</v>
      </c>
      <c r="C1767" s="13">
        <f>COUNTIFS($F$3:F1767,'تقرير منتج تام'!$E$4)</f>
        <v>10</v>
      </c>
      <c r="D1767" s="37"/>
      <c r="E1767" s="38"/>
      <c r="F1767" s="37"/>
      <c r="G1767" s="39"/>
      <c r="H1767" s="40"/>
      <c r="I1767" s="107" t="str">
        <f>IF(G1767="","",_xlfn.IFNA(VLOOKUP(G1767,'سجل المشتريات'!F:N,8,0),"غير مسجلة في المشتريات"))</f>
        <v/>
      </c>
      <c r="J1767" s="26" t="str">
        <f>_xlfn.IFNA(VLOOKUP(F1767,الاوردرات!$B$1:$C$600,2,0),"")</f>
        <v/>
      </c>
      <c r="K1767" s="52"/>
      <c r="M1767" s="105" t="str">
        <f>IF(G1767="","",_xlfn.IFNA((VLOOKUP(G1767,help!L:M,2,0))*H1767,_xlfn.IFNA((VLOOKUP(G1767,help!P:Q,2,0))*H1767,"غير مسجلة في المشتريات")))</f>
        <v/>
      </c>
    </row>
    <row r="1768" spans="2:13" hidden="1" x14ac:dyDescent="0.25">
      <c r="B1768" s="13">
        <f>COUNTIFS($G$3:G1768,'تقرير استهلاك خامات'!$D$4)</f>
        <v>2</v>
      </c>
      <c r="C1768" s="13">
        <f>COUNTIFS($F$3:F1768,'تقرير منتج تام'!$E$4)</f>
        <v>10</v>
      </c>
      <c r="D1768" s="37"/>
      <c r="E1768" s="38"/>
      <c r="F1768" s="37"/>
      <c r="G1768" s="39"/>
      <c r="H1768" s="40"/>
      <c r="I1768" s="107" t="str">
        <f>IF(G1768="","",_xlfn.IFNA(VLOOKUP(G1768,'سجل المشتريات'!F:N,8,0),"غير مسجلة في المشتريات"))</f>
        <v/>
      </c>
      <c r="J1768" s="26" t="str">
        <f>_xlfn.IFNA(VLOOKUP(F1768,الاوردرات!$B$1:$C$600,2,0),"")</f>
        <v/>
      </c>
      <c r="K1768" s="52"/>
      <c r="M1768" s="105" t="str">
        <f>IF(G1768="","",_xlfn.IFNA((VLOOKUP(G1768,help!L:M,2,0))*H1768,_xlfn.IFNA((VLOOKUP(G1768,help!P:Q,2,0))*H1768,"غير مسجلة في المشتريات")))</f>
        <v/>
      </c>
    </row>
    <row r="1769" spans="2:13" hidden="1" x14ac:dyDescent="0.25">
      <c r="B1769" s="13">
        <f>COUNTIFS($G$3:G1769,'تقرير استهلاك خامات'!$D$4)</f>
        <v>2</v>
      </c>
      <c r="C1769" s="13">
        <f>COUNTIFS($F$3:F1769,'تقرير منتج تام'!$E$4)</f>
        <v>10</v>
      </c>
      <c r="D1769" s="37"/>
      <c r="E1769" s="38"/>
      <c r="F1769" s="37"/>
      <c r="G1769" s="39"/>
      <c r="H1769" s="40"/>
      <c r="I1769" s="107" t="str">
        <f>IF(G1769="","",_xlfn.IFNA(VLOOKUP(G1769,'سجل المشتريات'!F:N,8,0),"غير مسجلة في المشتريات"))</f>
        <v/>
      </c>
      <c r="J1769" s="26" t="str">
        <f>_xlfn.IFNA(VLOOKUP(F1769,الاوردرات!$B$1:$C$600,2,0),"")</f>
        <v/>
      </c>
      <c r="K1769" s="52"/>
      <c r="M1769" s="105" t="str">
        <f>IF(G1769="","",_xlfn.IFNA((VLOOKUP(G1769,help!L:M,2,0))*H1769,_xlfn.IFNA((VLOOKUP(G1769,help!P:Q,2,0))*H1769,"غير مسجلة في المشتريات")))</f>
        <v/>
      </c>
    </row>
    <row r="1770" spans="2:13" hidden="1" x14ac:dyDescent="0.25">
      <c r="B1770" s="13">
        <f>COUNTIFS($G$3:G1770,'تقرير استهلاك خامات'!$D$4)</f>
        <v>2</v>
      </c>
      <c r="C1770" s="13">
        <f>COUNTIFS($F$3:F1770,'تقرير منتج تام'!$E$4)</f>
        <v>10</v>
      </c>
      <c r="D1770" s="37"/>
      <c r="E1770" s="38"/>
      <c r="F1770" s="37"/>
      <c r="G1770" s="39"/>
      <c r="H1770" s="40"/>
      <c r="I1770" s="107" t="str">
        <f>IF(G1770="","",_xlfn.IFNA(VLOOKUP(G1770,'سجل المشتريات'!F:N,8,0),"غير مسجلة في المشتريات"))</f>
        <v/>
      </c>
      <c r="J1770" s="26" t="str">
        <f>_xlfn.IFNA(VLOOKUP(F1770,الاوردرات!$B$1:$C$600,2,0),"")</f>
        <v/>
      </c>
      <c r="K1770" s="52"/>
      <c r="M1770" s="105" t="str">
        <f>IF(G1770="","",_xlfn.IFNA((VLOOKUP(G1770,help!L:M,2,0))*H1770,_xlfn.IFNA((VLOOKUP(G1770,help!P:Q,2,0))*H1770,"غير مسجلة في المشتريات")))</f>
        <v/>
      </c>
    </row>
    <row r="1771" spans="2:13" hidden="1" x14ac:dyDescent="0.25">
      <c r="B1771" s="13">
        <f>COUNTIFS($G$3:G1771,'تقرير استهلاك خامات'!$D$4)</f>
        <v>2</v>
      </c>
      <c r="C1771" s="13">
        <f>COUNTIFS($F$3:F1771,'تقرير منتج تام'!$E$4)</f>
        <v>10</v>
      </c>
      <c r="D1771" s="37"/>
      <c r="E1771" s="38"/>
      <c r="F1771" s="37"/>
      <c r="G1771" s="39"/>
      <c r="H1771" s="40"/>
      <c r="I1771" s="107" t="str">
        <f>IF(G1771="","",_xlfn.IFNA(VLOOKUP(G1771,'سجل المشتريات'!F:N,8,0),"غير مسجلة في المشتريات"))</f>
        <v/>
      </c>
      <c r="J1771" s="26" t="str">
        <f>_xlfn.IFNA(VLOOKUP(F1771,الاوردرات!$B$1:$C$600,2,0),"")</f>
        <v/>
      </c>
      <c r="K1771" s="52"/>
      <c r="M1771" s="105" t="str">
        <f>IF(G1771="","",_xlfn.IFNA((VLOOKUP(G1771,help!L:M,2,0))*H1771,_xlfn.IFNA((VLOOKUP(G1771,help!P:Q,2,0))*H1771,"غير مسجلة في المشتريات")))</f>
        <v/>
      </c>
    </row>
    <row r="1772" spans="2:13" hidden="1" x14ac:dyDescent="0.25">
      <c r="B1772" s="13">
        <f>COUNTIFS($G$3:G1772,'تقرير استهلاك خامات'!$D$4)</f>
        <v>2</v>
      </c>
      <c r="C1772" s="13">
        <f>COUNTIFS($F$3:F1772,'تقرير منتج تام'!$E$4)</f>
        <v>10</v>
      </c>
      <c r="D1772" s="37"/>
      <c r="E1772" s="38"/>
      <c r="F1772" s="37"/>
      <c r="G1772" s="39"/>
      <c r="H1772" s="40"/>
      <c r="I1772" s="107" t="str">
        <f>IF(G1772="","",_xlfn.IFNA(VLOOKUP(G1772,'سجل المشتريات'!F:N,8,0),"غير مسجلة في المشتريات"))</f>
        <v/>
      </c>
      <c r="J1772" s="26" t="str">
        <f>_xlfn.IFNA(VLOOKUP(F1772,الاوردرات!$B$1:$C$600,2,0),"")</f>
        <v/>
      </c>
      <c r="K1772" s="52"/>
      <c r="M1772" s="105" t="str">
        <f>IF(G1772="","",_xlfn.IFNA((VLOOKUP(G1772,help!L:M,2,0))*H1772,_xlfn.IFNA((VLOOKUP(G1772,help!P:Q,2,0))*H1772,"غير مسجلة في المشتريات")))</f>
        <v/>
      </c>
    </row>
    <row r="1773" spans="2:13" hidden="1" x14ac:dyDescent="0.25">
      <c r="B1773" s="13">
        <f>COUNTIFS($G$3:G1773,'تقرير استهلاك خامات'!$D$4)</f>
        <v>2</v>
      </c>
      <c r="C1773" s="13">
        <f>COUNTIFS($F$3:F1773,'تقرير منتج تام'!$E$4)</f>
        <v>10</v>
      </c>
      <c r="D1773" s="37"/>
      <c r="E1773" s="38"/>
      <c r="F1773" s="37"/>
      <c r="G1773" s="39"/>
      <c r="H1773" s="40"/>
      <c r="I1773" s="107" t="str">
        <f>IF(G1773="","",_xlfn.IFNA(VLOOKUP(G1773,'سجل المشتريات'!F:N,8,0),"غير مسجلة في المشتريات"))</f>
        <v/>
      </c>
      <c r="J1773" s="26" t="str">
        <f>_xlfn.IFNA(VLOOKUP(F1773,الاوردرات!$B$1:$C$600,2,0),"")</f>
        <v/>
      </c>
      <c r="K1773" s="52"/>
      <c r="M1773" s="105" t="str">
        <f>IF(G1773="","",_xlfn.IFNA((VLOOKUP(G1773,help!L:M,2,0))*H1773,_xlfn.IFNA((VLOOKUP(G1773,help!P:Q,2,0))*H1773,"غير مسجلة في المشتريات")))</f>
        <v/>
      </c>
    </row>
    <row r="1774" spans="2:13" hidden="1" x14ac:dyDescent="0.25">
      <c r="B1774" s="13">
        <f>COUNTIFS($G$3:G1774,'تقرير استهلاك خامات'!$D$4)</f>
        <v>2</v>
      </c>
      <c r="C1774" s="13">
        <f>COUNTIFS($F$3:F1774,'تقرير منتج تام'!$E$4)</f>
        <v>10</v>
      </c>
      <c r="D1774" s="37"/>
      <c r="E1774" s="38"/>
      <c r="F1774" s="37"/>
      <c r="G1774" s="39"/>
      <c r="H1774" s="40"/>
      <c r="I1774" s="107" t="str">
        <f>IF(G1774="","",_xlfn.IFNA(VLOOKUP(G1774,'سجل المشتريات'!F:N,8,0),"غير مسجلة في المشتريات"))</f>
        <v/>
      </c>
      <c r="J1774" s="26" t="str">
        <f>_xlfn.IFNA(VLOOKUP(F1774,الاوردرات!$B$1:$C$600,2,0),"")</f>
        <v/>
      </c>
      <c r="K1774" s="52"/>
      <c r="M1774" s="105" t="str">
        <f>IF(G1774="","",_xlfn.IFNA((VLOOKUP(G1774,help!L:M,2,0))*H1774,_xlfn.IFNA((VLOOKUP(G1774,help!P:Q,2,0))*H1774,"غير مسجلة في المشتريات")))</f>
        <v/>
      </c>
    </row>
    <row r="1775" spans="2:13" hidden="1" x14ac:dyDescent="0.25">
      <c r="B1775" s="13">
        <f>COUNTIFS($G$3:G1775,'تقرير استهلاك خامات'!$D$4)</f>
        <v>2</v>
      </c>
      <c r="C1775" s="13">
        <f>COUNTIFS($F$3:F1775,'تقرير منتج تام'!$E$4)</f>
        <v>10</v>
      </c>
      <c r="D1775" s="37"/>
      <c r="E1775" s="38"/>
      <c r="F1775" s="37"/>
      <c r="G1775" s="39"/>
      <c r="H1775" s="40"/>
      <c r="I1775" s="107" t="str">
        <f>IF(G1775="","",_xlfn.IFNA(VLOOKUP(G1775,'سجل المشتريات'!F:N,8,0),"غير مسجلة في المشتريات"))</f>
        <v/>
      </c>
      <c r="J1775" s="26" t="str">
        <f>_xlfn.IFNA(VLOOKUP(F1775,الاوردرات!$B$1:$C$600,2,0),"")</f>
        <v/>
      </c>
      <c r="K1775" s="52"/>
      <c r="M1775" s="105" t="str">
        <f>IF(G1775="","",_xlfn.IFNA((VLOOKUP(G1775,help!L:M,2,0))*H1775,_xlfn.IFNA((VLOOKUP(G1775,help!P:Q,2,0))*H1775,"غير مسجلة في المشتريات")))</f>
        <v/>
      </c>
    </row>
    <row r="1776" spans="2:13" hidden="1" x14ac:dyDescent="0.25">
      <c r="B1776" s="13">
        <f>COUNTIFS($G$3:G1776,'تقرير استهلاك خامات'!$D$4)</f>
        <v>2</v>
      </c>
      <c r="C1776" s="13">
        <f>COUNTIFS($F$3:F1776,'تقرير منتج تام'!$E$4)</f>
        <v>10</v>
      </c>
      <c r="D1776" s="37"/>
      <c r="E1776" s="38"/>
      <c r="F1776" s="37"/>
      <c r="G1776" s="39"/>
      <c r="H1776" s="40"/>
      <c r="I1776" s="107" t="str">
        <f>IF(G1776="","",_xlfn.IFNA(VLOOKUP(G1776,'سجل المشتريات'!F:N,8,0),"غير مسجلة في المشتريات"))</f>
        <v/>
      </c>
      <c r="J1776" s="26" t="str">
        <f>_xlfn.IFNA(VLOOKUP(F1776,الاوردرات!$B$1:$C$600,2,0),"")</f>
        <v/>
      </c>
      <c r="K1776" s="52"/>
      <c r="M1776" s="105" t="str">
        <f>IF(G1776="","",_xlfn.IFNA((VLOOKUP(G1776,help!L:M,2,0))*H1776,_xlfn.IFNA((VLOOKUP(G1776,help!P:Q,2,0))*H1776,"غير مسجلة في المشتريات")))</f>
        <v/>
      </c>
    </row>
    <row r="1777" spans="2:13" hidden="1" x14ac:dyDescent="0.25">
      <c r="B1777" s="13">
        <f>COUNTIFS($G$3:G1777,'تقرير استهلاك خامات'!$D$4)</f>
        <v>2</v>
      </c>
      <c r="C1777" s="13">
        <f>COUNTIFS($F$3:F1777,'تقرير منتج تام'!$E$4)</f>
        <v>10</v>
      </c>
      <c r="D1777" s="37"/>
      <c r="E1777" s="38"/>
      <c r="F1777" s="37"/>
      <c r="G1777" s="39"/>
      <c r="H1777" s="40"/>
      <c r="I1777" s="107" t="str">
        <f>IF(G1777="","",_xlfn.IFNA(VLOOKUP(G1777,'سجل المشتريات'!F:N,8,0),"غير مسجلة في المشتريات"))</f>
        <v/>
      </c>
      <c r="J1777" s="26" t="str">
        <f>_xlfn.IFNA(VLOOKUP(F1777,الاوردرات!$B$1:$C$600,2,0),"")</f>
        <v/>
      </c>
      <c r="K1777" s="52"/>
      <c r="M1777" s="105" t="str">
        <f>IF(G1777="","",_xlfn.IFNA((VLOOKUP(G1777,help!L:M,2,0))*H1777,_xlfn.IFNA((VLOOKUP(G1777,help!P:Q,2,0))*H1777,"غير مسجلة في المشتريات")))</f>
        <v/>
      </c>
    </row>
    <row r="1778" spans="2:13" hidden="1" x14ac:dyDescent="0.25">
      <c r="B1778" s="13">
        <f>COUNTIFS($G$3:G1778,'تقرير استهلاك خامات'!$D$4)</f>
        <v>2</v>
      </c>
      <c r="C1778" s="13">
        <f>COUNTIFS($F$3:F1778,'تقرير منتج تام'!$E$4)</f>
        <v>10</v>
      </c>
      <c r="D1778" s="37"/>
      <c r="E1778" s="38"/>
      <c r="F1778" s="37"/>
      <c r="G1778" s="39"/>
      <c r="H1778" s="40"/>
      <c r="I1778" s="107" t="str">
        <f>IF(G1778="","",_xlfn.IFNA(VLOOKUP(G1778,'سجل المشتريات'!F:N,8,0),"غير مسجلة في المشتريات"))</f>
        <v/>
      </c>
      <c r="J1778" s="26" t="str">
        <f>_xlfn.IFNA(VLOOKUP(F1778,الاوردرات!$B$1:$C$600,2,0),"")</f>
        <v/>
      </c>
      <c r="K1778" s="52"/>
      <c r="M1778" s="105" t="str">
        <f>IF(G1778="","",_xlfn.IFNA((VLOOKUP(G1778,help!L:M,2,0))*H1778,_xlfn.IFNA((VLOOKUP(G1778,help!P:Q,2,0))*H1778,"غير مسجلة في المشتريات")))</f>
        <v/>
      </c>
    </row>
    <row r="1779" spans="2:13" hidden="1" x14ac:dyDescent="0.25">
      <c r="B1779" s="13">
        <f>COUNTIFS($G$3:G1779,'تقرير استهلاك خامات'!$D$4)</f>
        <v>2</v>
      </c>
      <c r="C1779" s="13">
        <f>COUNTIFS($F$3:F1779,'تقرير منتج تام'!$E$4)</f>
        <v>10</v>
      </c>
      <c r="D1779" s="37"/>
      <c r="E1779" s="38"/>
      <c r="F1779" s="37"/>
      <c r="G1779" s="39"/>
      <c r="H1779" s="40"/>
      <c r="I1779" s="107" t="str">
        <f>IF(G1779="","",_xlfn.IFNA(VLOOKUP(G1779,'سجل المشتريات'!F:N,8,0),"غير مسجلة في المشتريات"))</f>
        <v/>
      </c>
      <c r="J1779" s="26" t="str">
        <f>_xlfn.IFNA(VLOOKUP(F1779,الاوردرات!$B$1:$C$600,2,0),"")</f>
        <v/>
      </c>
      <c r="K1779" s="52"/>
      <c r="M1779" s="105" t="str">
        <f>IF(G1779="","",_xlfn.IFNA((VLOOKUP(G1779,help!L:M,2,0))*H1779,_xlfn.IFNA((VLOOKUP(G1779,help!P:Q,2,0))*H1779,"غير مسجلة في المشتريات")))</f>
        <v/>
      </c>
    </row>
    <row r="1780" spans="2:13" hidden="1" x14ac:dyDescent="0.25">
      <c r="B1780" s="13">
        <f>COUNTIFS($G$3:G1780,'تقرير استهلاك خامات'!$D$4)</f>
        <v>2</v>
      </c>
      <c r="C1780" s="13">
        <f>COUNTIFS($F$3:F1780,'تقرير منتج تام'!$E$4)</f>
        <v>10</v>
      </c>
      <c r="D1780" s="37"/>
      <c r="E1780" s="38"/>
      <c r="F1780" s="37"/>
      <c r="G1780" s="39"/>
      <c r="H1780" s="40"/>
      <c r="I1780" s="107" t="str">
        <f>IF(G1780="","",_xlfn.IFNA(VLOOKUP(G1780,'سجل المشتريات'!F:N,8,0),"غير مسجلة في المشتريات"))</f>
        <v/>
      </c>
      <c r="J1780" s="26" t="str">
        <f>_xlfn.IFNA(VLOOKUP(F1780,الاوردرات!$B$1:$C$600,2,0),"")</f>
        <v/>
      </c>
      <c r="K1780" s="52"/>
      <c r="M1780" s="105" t="str">
        <f>IF(G1780="","",_xlfn.IFNA((VLOOKUP(G1780,help!L:M,2,0))*H1780,_xlfn.IFNA((VLOOKUP(G1780,help!P:Q,2,0))*H1780,"غير مسجلة في المشتريات")))</f>
        <v/>
      </c>
    </row>
    <row r="1781" spans="2:13" hidden="1" x14ac:dyDescent="0.25">
      <c r="B1781" s="13">
        <f>COUNTIFS($G$3:G1781,'تقرير استهلاك خامات'!$D$4)</f>
        <v>2</v>
      </c>
      <c r="C1781" s="13">
        <f>COUNTIFS($F$3:F1781,'تقرير منتج تام'!$E$4)</f>
        <v>10</v>
      </c>
      <c r="D1781" s="37"/>
      <c r="E1781" s="38"/>
      <c r="F1781" s="37"/>
      <c r="G1781" s="39"/>
      <c r="H1781" s="40"/>
      <c r="I1781" s="107" t="str">
        <f>IF(G1781="","",_xlfn.IFNA(VLOOKUP(G1781,'سجل المشتريات'!F:N,8,0),"غير مسجلة في المشتريات"))</f>
        <v/>
      </c>
      <c r="J1781" s="26" t="str">
        <f>_xlfn.IFNA(VLOOKUP(F1781,الاوردرات!$B$1:$C$600,2,0),"")</f>
        <v/>
      </c>
      <c r="K1781" s="52"/>
      <c r="M1781" s="105" t="str">
        <f>IF(G1781="","",_xlfn.IFNA((VLOOKUP(G1781,help!L:M,2,0))*H1781,_xlfn.IFNA((VLOOKUP(G1781,help!P:Q,2,0))*H1781,"غير مسجلة في المشتريات")))</f>
        <v/>
      </c>
    </row>
    <row r="1782" spans="2:13" hidden="1" x14ac:dyDescent="0.25">
      <c r="B1782" s="13">
        <f>COUNTIFS($G$3:G1782,'تقرير استهلاك خامات'!$D$4)</f>
        <v>2</v>
      </c>
      <c r="C1782" s="13">
        <f>COUNTIFS($F$3:F1782,'تقرير منتج تام'!$E$4)</f>
        <v>10</v>
      </c>
      <c r="D1782" s="37"/>
      <c r="E1782" s="38"/>
      <c r="F1782" s="37"/>
      <c r="G1782" s="39"/>
      <c r="H1782" s="40"/>
      <c r="I1782" s="107" t="str">
        <f>IF(G1782="","",_xlfn.IFNA(VLOOKUP(G1782,'سجل المشتريات'!F:N,8,0),"غير مسجلة في المشتريات"))</f>
        <v/>
      </c>
      <c r="J1782" s="26" t="str">
        <f>_xlfn.IFNA(VLOOKUP(F1782,الاوردرات!$B$1:$C$600,2,0),"")</f>
        <v/>
      </c>
      <c r="K1782" s="52"/>
      <c r="M1782" s="105" t="str">
        <f>IF(G1782="","",_xlfn.IFNA((VLOOKUP(G1782,help!L:M,2,0))*H1782,_xlfn.IFNA((VLOOKUP(G1782,help!P:Q,2,0))*H1782,"غير مسجلة في المشتريات")))</f>
        <v/>
      </c>
    </row>
    <row r="1783" spans="2:13" hidden="1" x14ac:dyDescent="0.25">
      <c r="B1783" s="13">
        <f>COUNTIFS($G$3:G1783,'تقرير استهلاك خامات'!$D$4)</f>
        <v>2</v>
      </c>
      <c r="C1783" s="13">
        <f>COUNTIFS($F$3:F1783,'تقرير منتج تام'!$E$4)</f>
        <v>10</v>
      </c>
      <c r="D1783" s="37"/>
      <c r="E1783" s="38"/>
      <c r="F1783" s="37"/>
      <c r="G1783" s="39"/>
      <c r="H1783" s="40"/>
      <c r="I1783" s="107" t="str">
        <f>IF(G1783="","",_xlfn.IFNA(VLOOKUP(G1783,'سجل المشتريات'!F:N,8,0),"غير مسجلة في المشتريات"))</f>
        <v/>
      </c>
      <c r="J1783" s="26" t="str">
        <f>_xlfn.IFNA(VLOOKUP(F1783,الاوردرات!$B$1:$C$600,2,0),"")</f>
        <v/>
      </c>
      <c r="K1783" s="52"/>
      <c r="M1783" s="105" t="str">
        <f>IF(G1783="","",_xlfn.IFNA((VLOOKUP(G1783,help!L:M,2,0))*H1783,_xlfn.IFNA((VLOOKUP(G1783,help!P:Q,2,0))*H1783,"غير مسجلة في المشتريات")))</f>
        <v/>
      </c>
    </row>
    <row r="1784" spans="2:13" hidden="1" x14ac:dyDescent="0.25">
      <c r="B1784" s="13">
        <f>COUNTIFS($G$3:G1784,'تقرير استهلاك خامات'!$D$4)</f>
        <v>2</v>
      </c>
      <c r="C1784" s="13">
        <f>COUNTIFS($F$3:F1784,'تقرير منتج تام'!$E$4)</f>
        <v>10</v>
      </c>
      <c r="D1784" s="37"/>
      <c r="E1784" s="38"/>
      <c r="F1784" s="37"/>
      <c r="G1784" s="39"/>
      <c r="H1784" s="40"/>
      <c r="I1784" s="107" t="str">
        <f>IF(G1784="","",_xlfn.IFNA(VLOOKUP(G1784,'سجل المشتريات'!F:N,8,0),"غير مسجلة في المشتريات"))</f>
        <v/>
      </c>
      <c r="J1784" s="26" t="str">
        <f>_xlfn.IFNA(VLOOKUP(F1784,الاوردرات!$B$1:$C$600,2,0),"")</f>
        <v/>
      </c>
      <c r="K1784" s="52"/>
      <c r="M1784" s="105" t="str">
        <f>IF(G1784="","",_xlfn.IFNA((VLOOKUP(G1784,help!L:M,2,0))*H1784,_xlfn.IFNA((VLOOKUP(G1784,help!P:Q,2,0))*H1784,"غير مسجلة في المشتريات")))</f>
        <v/>
      </c>
    </row>
    <row r="1785" spans="2:13" hidden="1" x14ac:dyDescent="0.25">
      <c r="B1785" s="13">
        <f>COUNTIFS($G$3:G1785,'تقرير استهلاك خامات'!$D$4)</f>
        <v>2</v>
      </c>
      <c r="C1785" s="13">
        <f>COUNTIFS($F$3:F1785,'تقرير منتج تام'!$E$4)</f>
        <v>10</v>
      </c>
      <c r="D1785" s="37"/>
      <c r="E1785" s="38"/>
      <c r="F1785" s="37"/>
      <c r="G1785" s="39"/>
      <c r="H1785" s="40"/>
      <c r="I1785" s="107" t="str">
        <f>IF(G1785="","",_xlfn.IFNA(VLOOKUP(G1785,'سجل المشتريات'!F:N,8,0),"غير مسجلة في المشتريات"))</f>
        <v/>
      </c>
      <c r="J1785" s="26" t="str">
        <f>_xlfn.IFNA(VLOOKUP(F1785,الاوردرات!$B$1:$C$600,2,0),"")</f>
        <v/>
      </c>
      <c r="K1785" s="52"/>
      <c r="M1785" s="105" t="str">
        <f>IF(G1785="","",_xlfn.IFNA((VLOOKUP(G1785,help!L:M,2,0))*H1785,_xlfn.IFNA((VLOOKUP(G1785,help!P:Q,2,0))*H1785,"غير مسجلة في المشتريات")))</f>
        <v/>
      </c>
    </row>
    <row r="1786" spans="2:13" hidden="1" x14ac:dyDescent="0.25">
      <c r="B1786" s="13">
        <f>COUNTIFS($G$3:G1786,'تقرير استهلاك خامات'!$D$4)</f>
        <v>2</v>
      </c>
      <c r="C1786" s="13">
        <f>COUNTIFS($F$3:F1786,'تقرير منتج تام'!$E$4)</f>
        <v>10</v>
      </c>
      <c r="D1786" s="37"/>
      <c r="E1786" s="38"/>
      <c r="F1786" s="37"/>
      <c r="G1786" s="39"/>
      <c r="H1786" s="40"/>
      <c r="I1786" s="107" t="str">
        <f>IF(G1786="","",_xlfn.IFNA(VLOOKUP(G1786,'سجل المشتريات'!F:N,8,0),"غير مسجلة في المشتريات"))</f>
        <v/>
      </c>
      <c r="J1786" s="26" t="str">
        <f>_xlfn.IFNA(VLOOKUP(F1786,الاوردرات!$B$1:$C$600,2,0),"")</f>
        <v/>
      </c>
      <c r="K1786" s="52"/>
      <c r="M1786" s="105" t="str">
        <f>IF(G1786="","",_xlfn.IFNA((VLOOKUP(G1786,help!L:M,2,0))*H1786,_xlfn.IFNA((VLOOKUP(G1786,help!P:Q,2,0))*H1786,"غير مسجلة في المشتريات")))</f>
        <v/>
      </c>
    </row>
    <row r="1787" spans="2:13" hidden="1" x14ac:dyDescent="0.25">
      <c r="B1787" s="13">
        <f>COUNTIFS($G$3:G1787,'تقرير استهلاك خامات'!$D$4)</f>
        <v>2</v>
      </c>
      <c r="C1787" s="13">
        <f>COUNTIFS($F$3:F1787,'تقرير منتج تام'!$E$4)</f>
        <v>10</v>
      </c>
      <c r="D1787" s="37"/>
      <c r="E1787" s="38"/>
      <c r="F1787" s="37"/>
      <c r="G1787" s="39"/>
      <c r="H1787" s="40"/>
      <c r="I1787" s="107" t="str">
        <f>IF(G1787="","",_xlfn.IFNA(VLOOKUP(G1787,'سجل المشتريات'!F:N,8,0),"غير مسجلة في المشتريات"))</f>
        <v/>
      </c>
      <c r="J1787" s="26" t="str">
        <f>_xlfn.IFNA(VLOOKUP(F1787,الاوردرات!$B$1:$C$600,2,0),"")</f>
        <v/>
      </c>
      <c r="K1787" s="52"/>
      <c r="M1787" s="105" t="str">
        <f>IF(G1787="","",_xlfn.IFNA((VLOOKUP(G1787,help!L:M,2,0))*H1787,_xlfn.IFNA((VLOOKUP(G1787,help!P:Q,2,0))*H1787,"غير مسجلة في المشتريات")))</f>
        <v/>
      </c>
    </row>
    <row r="1788" spans="2:13" hidden="1" x14ac:dyDescent="0.25">
      <c r="B1788" s="13">
        <f>COUNTIFS($G$3:G1788,'تقرير استهلاك خامات'!$D$4)</f>
        <v>2</v>
      </c>
      <c r="C1788" s="13">
        <f>COUNTIFS($F$3:F1788,'تقرير منتج تام'!$E$4)</f>
        <v>10</v>
      </c>
      <c r="D1788" s="37"/>
      <c r="E1788" s="38"/>
      <c r="F1788" s="43"/>
      <c r="G1788" s="39"/>
      <c r="H1788" s="40"/>
      <c r="I1788" s="107" t="str">
        <f>IF(G1788="","",_xlfn.IFNA(VLOOKUP(G1788,'سجل المشتريات'!F:N,8,0),"غير مسجلة في المشتريات"))</f>
        <v/>
      </c>
      <c r="J1788" s="26" t="str">
        <f>_xlfn.IFNA(VLOOKUP(F1788,الاوردرات!$B$1:$C$600,2,0),"")</f>
        <v/>
      </c>
      <c r="K1788" s="52"/>
      <c r="M1788" s="105" t="str">
        <f>IF(G1788="","",_xlfn.IFNA((VLOOKUP(G1788,help!L:M,2,0))*H1788,_xlfn.IFNA((VLOOKUP(G1788,help!P:Q,2,0))*H1788,"غير مسجلة في المشتريات")))</f>
        <v/>
      </c>
    </row>
    <row r="1789" spans="2:13" hidden="1" x14ac:dyDescent="0.25">
      <c r="B1789" s="13">
        <f>COUNTIFS($G$3:G1789,'تقرير استهلاك خامات'!$D$4)</f>
        <v>2</v>
      </c>
      <c r="C1789" s="13">
        <f>COUNTIFS($F$3:F1789,'تقرير منتج تام'!$E$4)</f>
        <v>10</v>
      </c>
      <c r="D1789" s="37"/>
      <c r="E1789" s="38"/>
      <c r="F1789" s="43"/>
      <c r="G1789" s="39"/>
      <c r="H1789" s="40"/>
      <c r="I1789" s="107" t="str">
        <f>IF(G1789="","",_xlfn.IFNA(VLOOKUP(G1789,'سجل المشتريات'!F:N,8,0),"غير مسجلة في المشتريات"))</f>
        <v/>
      </c>
      <c r="J1789" s="26" t="str">
        <f>_xlfn.IFNA(VLOOKUP(F1789,الاوردرات!$B$1:$C$600,2,0),"")</f>
        <v/>
      </c>
      <c r="K1789" s="52"/>
      <c r="M1789" s="105" t="str">
        <f>IF(G1789="","",_xlfn.IFNA((VLOOKUP(G1789,help!L:M,2,0))*H1789,_xlfn.IFNA((VLOOKUP(G1789,help!P:Q,2,0))*H1789,"غير مسجلة في المشتريات")))</f>
        <v/>
      </c>
    </row>
    <row r="1790" spans="2:13" hidden="1" x14ac:dyDescent="0.25">
      <c r="B1790" s="13">
        <f>COUNTIFS($G$3:G1790,'تقرير استهلاك خامات'!$D$4)</f>
        <v>2</v>
      </c>
      <c r="C1790" s="13">
        <f>COUNTIFS($F$3:F1790,'تقرير منتج تام'!$E$4)</f>
        <v>10</v>
      </c>
      <c r="D1790" s="37"/>
      <c r="E1790" s="38"/>
      <c r="F1790" s="43"/>
      <c r="G1790" s="39"/>
      <c r="H1790" s="40"/>
      <c r="I1790" s="107" t="str">
        <f>IF(G1790="","",_xlfn.IFNA(VLOOKUP(G1790,'سجل المشتريات'!F:N,8,0),"غير مسجلة في المشتريات"))</f>
        <v/>
      </c>
      <c r="J1790" s="26" t="str">
        <f>_xlfn.IFNA(VLOOKUP(F1790,الاوردرات!$B$1:$C$600,2,0),"")</f>
        <v/>
      </c>
      <c r="K1790" s="52"/>
      <c r="M1790" s="105" t="str">
        <f>IF(G1790="","",_xlfn.IFNA((VLOOKUP(G1790,help!L:M,2,0))*H1790,_xlfn.IFNA((VLOOKUP(G1790,help!P:Q,2,0))*H1790,"غير مسجلة في المشتريات")))</f>
        <v/>
      </c>
    </row>
    <row r="1791" spans="2:13" hidden="1" x14ac:dyDescent="0.25">
      <c r="B1791" s="13">
        <f>COUNTIFS($G$3:G1791,'تقرير استهلاك خامات'!$D$4)</f>
        <v>2</v>
      </c>
      <c r="C1791" s="13">
        <f>COUNTIFS($F$3:F1791,'تقرير منتج تام'!$E$4)</f>
        <v>10</v>
      </c>
      <c r="D1791" s="37"/>
      <c r="E1791" s="38"/>
      <c r="F1791" s="43"/>
      <c r="G1791" s="39"/>
      <c r="H1791" s="40"/>
      <c r="I1791" s="107" t="str">
        <f>IF(G1791="","",_xlfn.IFNA(VLOOKUP(G1791,'سجل المشتريات'!F:N,8,0),"غير مسجلة في المشتريات"))</f>
        <v/>
      </c>
      <c r="J1791" s="26" t="str">
        <f>_xlfn.IFNA(VLOOKUP(F1791,الاوردرات!$B$1:$C$600,2,0),"")</f>
        <v/>
      </c>
      <c r="K1791" s="52"/>
      <c r="M1791" s="105" t="str">
        <f>IF(G1791="","",_xlfn.IFNA((VLOOKUP(G1791,help!L:M,2,0))*H1791,_xlfn.IFNA((VLOOKUP(G1791,help!P:Q,2,0))*H1791,"غير مسجلة في المشتريات")))</f>
        <v/>
      </c>
    </row>
    <row r="1792" spans="2:13" hidden="1" x14ac:dyDescent="0.25">
      <c r="B1792" s="13">
        <f>COUNTIFS($G$3:G1792,'تقرير استهلاك خامات'!$D$4)</f>
        <v>2</v>
      </c>
      <c r="C1792" s="13">
        <f>COUNTIFS($F$3:F1792,'تقرير منتج تام'!$E$4)</f>
        <v>10</v>
      </c>
      <c r="D1792" s="37"/>
      <c r="E1792" s="38"/>
      <c r="F1792" s="37"/>
      <c r="G1792" s="39"/>
      <c r="H1792" s="40"/>
      <c r="I1792" s="107" t="str">
        <f>IF(G1792="","",_xlfn.IFNA(VLOOKUP(G1792,'سجل المشتريات'!F:N,8,0),"غير مسجلة في المشتريات"))</f>
        <v/>
      </c>
      <c r="J1792" s="26" t="str">
        <f>_xlfn.IFNA(VLOOKUP(F1792,الاوردرات!$B$1:$C$600,2,0),"")</f>
        <v/>
      </c>
      <c r="K1792" s="52"/>
      <c r="M1792" s="105" t="str">
        <f>IF(G1792="","",_xlfn.IFNA((VLOOKUP(G1792,help!L:M,2,0))*H1792,_xlfn.IFNA((VLOOKUP(G1792,help!P:Q,2,0))*H1792,"غير مسجلة في المشتريات")))</f>
        <v/>
      </c>
    </row>
    <row r="1793" spans="2:13" hidden="1" x14ac:dyDescent="0.25">
      <c r="B1793" s="13">
        <f>COUNTIFS($G$3:G1793,'تقرير استهلاك خامات'!$D$4)</f>
        <v>2</v>
      </c>
      <c r="C1793" s="13">
        <f>COUNTIFS($F$3:F1793,'تقرير منتج تام'!$E$4)</f>
        <v>10</v>
      </c>
      <c r="D1793" s="37"/>
      <c r="E1793" s="38"/>
      <c r="F1793" s="37"/>
      <c r="G1793" s="39"/>
      <c r="H1793" s="40"/>
      <c r="I1793" s="107" t="str">
        <f>IF(G1793="","",_xlfn.IFNA(VLOOKUP(G1793,'سجل المشتريات'!F:N,8,0),"غير مسجلة في المشتريات"))</f>
        <v/>
      </c>
      <c r="J1793" s="26" t="str">
        <f>_xlfn.IFNA(VLOOKUP(F1793,الاوردرات!$B$1:$C$600,2,0),"")</f>
        <v/>
      </c>
      <c r="K1793" s="52"/>
      <c r="M1793" s="105" t="str">
        <f>IF(G1793="","",_xlfn.IFNA((VLOOKUP(G1793,help!L:M,2,0))*H1793,_xlfn.IFNA((VLOOKUP(G1793,help!P:Q,2,0))*H1793,"غير مسجلة في المشتريات")))</f>
        <v/>
      </c>
    </row>
    <row r="1794" spans="2:13" hidden="1" x14ac:dyDescent="0.25">
      <c r="B1794" s="13">
        <f>COUNTIFS($G$3:G1794,'تقرير استهلاك خامات'!$D$4)</f>
        <v>2</v>
      </c>
      <c r="C1794" s="13">
        <f>COUNTIFS($F$3:F1794,'تقرير منتج تام'!$E$4)</f>
        <v>10</v>
      </c>
      <c r="D1794" s="37"/>
      <c r="E1794" s="38"/>
      <c r="F1794" s="37"/>
      <c r="G1794" s="39"/>
      <c r="H1794" s="40"/>
      <c r="I1794" s="107" t="str">
        <f>IF(G1794="","",_xlfn.IFNA(VLOOKUP(G1794,'سجل المشتريات'!F:N,8,0),"غير مسجلة في المشتريات"))</f>
        <v/>
      </c>
      <c r="J1794" s="26" t="str">
        <f>_xlfn.IFNA(VLOOKUP(F1794,الاوردرات!$B$1:$C$600,2,0),"")</f>
        <v/>
      </c>
      <c r="K1794" s="52"/>
      <c r="M1794" s="105" t="str">
        <f>IF(G1794="","",_xlfn.IFNA((VLOOKUP(G1794,help!L:M,2,0))*H1794,_xlfn.IFNA((VLOOKUP(G1794,help!P:Q,2,0))*H1794,"غير مسجلة في المشتريات")))</f>
        <v/>
      </c>
    </row>
    <row r="1795" spans="2:13" hidden="1" x14ac:dyDescent="0.25">
      <c r="B1795" s="13">
        <f>COUNTIFS($G$3:G1795,'تقرير استهلاك خامات'!$D$4)</f>
        <v>2</v>
      </c>
      <c r="C1795" s="13">
        <f>COUNTIFS($F$3:F1795,'تقرير منتج تام'!$E$4)</f>
        <v>10</v>
      </c>
      <c r="D1795" s="37"/>
      <c r="E1795" s="38"/>
      <c r="F1795" s="37"/>
      <c r="G1795" s="39"/>
      <c r="H1795" s="40"/>
      <c r="I1795" s="107" t="str">
        <f>IF(G1795="","",_xlfn.IFNA(VLOOKUP(G1795,'سجل المشتريات'!F:N,8,0),"غير مسجلة في المشتريات"))</f>
        <v/>
      </c>
      <c r="J1795" s="26" t="str">
        <f>_xlfn.IFNA(VLOOKUP(F1795,الاوردرات!$B$1:$C$600,2,0),"")</f>
        <v/>
      </c>
      <c r="K1795" s="52"/>
      <c r="M1795" s="105" t="str">
        <f>IF(G1795="","",_xlfn.IFNA((VLOOKUP(G1795,help!L:M,2,0))*H1795,_xlfn.IFNA((VLOOKUP(G1795,help!P:Q,2,0))*H1795,"غير مسجلة في المشتريات")))</f>
        <v/>
      </c>
    </row>
    <row r="1796" spans="2:13" hidden="1" x14ac:dyDescent="0.25">
      <c r="B1796" s="13">
        <f>COUNTIFS($G$3:G1796,'تقرير استهلاك خامات'!$D$4)</f>
        <v>2</v>
      </c>
      <c r="C1796" s="13">
        <f>COUNTIFS($F$3:F1796,'تقرير منتج تام'!$E$4)</f>
        <v>10</v>
      </c>
      <c r="D1796" s="37"/>
      <c r="E1796" s="38"/>
      <c r="F1796" s="37"/>
      <c r="G1796" s="39"/>
      <c r="H1796" s="40"/>
      <c r="I1796" s="107" t="str">
        <f>IF(G1796="","",_xlfn.IFNA(VLOOKUP(G1796,'سجل المشتريات'!F:N,8,0),"غير مسجلة في المشتريات"))</f>
        <v/>
      </c>
      <c r="J1796" s="26" t="str">
        <f>_xlfn.IFNA(VLOOKUP(F1796,الاوردرات!$B$1:$C$600,2,0),"")</f>
        <v/>
      </c>
      <c r="K1796" s="52"/>
      <c r="M1796" s="105" t="str">
        <f>IF(G1796="","",_xlfn.IFNA((VLOOKUP(G1796,help!L:M,2,0))*H1796,_xlfn.IFNA((VLOOKUP(G1796,help!P:Q,2,0))*H1796,"غير مسجلة في المشتريات")))</f>
        <v/>
      </c>
    </row>
    <row r="1797" spans="2:13" hidden="1" x14ac:dyDescent="0.25">
      <c r="B1797" s="13">
        <f>COUNTIFS($G$3:G1797,'تقرير استهلاك خامات'!$D$4)</f>
        <v>2</v>
      </c>
      <c r="C1797" s="13">
        <f>COUNTIFS($F$3:F1797,'تقرير منتج تام'!$E$4)</f>
        <v>10</v>
      </c>
      <c r="D1797" s="37"/>
      <c r="E1797" s="38"/>
      <c r="F1797" s="37"/>
      <c r="G1797" s="39"/>
      <c r="H1797" s="40"/>
      <c r="I1797" s="107" t="str">
        <f>IF(G1797="","",_xlfn.IFNA(VLOOKUP(G1797,'سجل المشتريات'!F:N,8,0),"غير مسجلة في المشتريات"))</f>
        <v/>
      </c>
      <c r="J1797" s="26" t="str">
        <f>_xlfn.IFNA(VLOOKUP(F1797,الاوردرات!$B$1:$C$600,2,0),"")</f>
        <v/>
      </c>
      <c r="K1797" s="52"/>
      <c r="M1797" s="105" t="str">
        <f>IF(G1797="","",_xlfn.IFNA((VLOOKUP(G1797,help!L:M,2,0))*H1797,_xlfn.IFNA((VLOOKUP(G1797,help!P:Q,2,0))*H1797,"غير مسجلة في المشتريات")))</f>
        <v/>
      </c>
    </row>
    <row r="1798" spans="2:13" hidden="1" x14ac:dyDescent="0.25">
      <c r="B1798" s="13">
        <f>COUNTIFS($G$3:G1798,'تقرير استهلاك خامات'!$D$4)</f>
        <v>2</v>
      </c>
      <c r="C1798" s="13">
        <f>COUNTIFS($F$3:F1798,'تقرير منتج تام'!$E$4)</f>
        <v>10</v>
      </c>
      <c r="D1798" s="37"/>
      <c r="E1798" s="38"/>
      <c r="F1798" s="37"/>
      <c r="G1798" s="39"/>
      <c r="H1798" s="40"/>
      <c r="I1798" s="107" t="str">
        <f>IF(G1798="","",_xlfn.IFNA(VLOOKUP(G1798,'سجل المشتريات'!F:N,8,0),"غير مسجلة في المشتريات"))</f>
        <v/>
      </c>
      <c r="J1798" s="26" t="str">
        <f>_xlfn.IFNA(VLOOKUP(F1798,الاوردرات!$B$1:$C$600,2,0),"")</f>
        <v/>
      </c>
      <c r="K1798" s="52"/>
      <c r="M1798" s="105" t="str">
        <f>IF(G1798="","",_xlfn.IFNA((VLOOKUP(G1798,help!L:M,2,0))*H1798,_xlfn.IFNA((VLOOKUP(G1798,help!P:Q,2,0))*H1798,"غير مسجلة في المشتريات")))</f>
        <v/>
      </c>
    </row>
    <row r="1799" spans="2:13" hidden="1" x14ac:dyDescent="0.25">
      <c r="B1799" s="13">
        <f>COUNTIFS($G$3:G1799,'تقرير استهلاك خامات'!$D$4)</f>
        <v>2</v>
      </c>
      <c r="C1799" s="13">
        <f>COUNTIFS($F$3:F1799,'تقرير منتج تام'!$E$4)</f>
        <v>10</v>
      </c>
      <c r="D1799" s="37"/>
      <c r="E1799" s="38"/>
      <c r="F1799" s="37"/>
      <c r="G1799" s="39"/>
      <c r="H1799" s="40"/>
      <c r="I1799" s="107" t="str">
        <f>IF(G1799="","",_xlfn.IFNA(VLOOKUP(G1799,'سجل المشتريات'!F:N,8,0),"غير مسجلة في المشتريات"))</f>
        <v/>
      </c>
      <c r="J1799" s="26" t="str">
        <f>_xlfn.IFNA(VLOOKUP(F1799,الاوردرات!$B$1:$C$600,2,0),"")</f>
        <v/>
      </c>
      <c r="K1799" s="52"/>
      <c r="M1799" s="105" t="str">
        <f>IF(G1799="","",_xlfn.IFNA((VLOOKUP(G1799,help!L:M,2,0))*H1799,_xlfn.IFNA((VLOOKUP(G1799,help!P:Q,2,0))*H1799,"غير مسجلة في المشتريات")))</f>
        <v/>
      </c>
    </row>
    <row r="1800" spans="2:13" hidden="1" x14ac:dyDescent="0.25">
      <c r="B1800" s="13">
        <f>COUNTIFS($G$3:G1800,'تقرير استهلاك خامات'!$D$4)</f>
        <v>2</v>
      </c>
      <c r="C1800" s="13">
        <f>COUNTIFS($F$3:F1800,'تقرير منتج تام'!$E$4)</f>
        <v>10</v>
      </c>
      <c r="D1800" s="37"/>
      <c r="E1800" s="38"/>
      <c r="F1800" s="37"/>
      <c r="G1800" s="39"/>
      <c r="H1800" s="40"/>
      <c r="I1800" s="107" t="str">
        <f>IF(G1800="","",_xlfn.IFNA(VLOOKUP(G1800,'سجل المشتريات'!F:N,8,0),"غير مسجلة في المشتريات"))</f>
        <v/>
      </c>
      <c r="J1800" s="26" t="str">
        <f>_xlfn.IFNA(VLOOKUP(F1800,الاوردرات!$B$1:$C$600,2,0),"")</f>
        <v/>
      </c>
      <c r="K1800" s="52"/>
      <c r="M1800" s="105" t="str">
        <f>IF(G1800="","",_xlfn.IFNA((VLOOKUP(G1800,help!L:M,2,0))*H1800,_xlfn.IFNA((VLOOKUP(G1800,help!P:Q,2,0))*H1800,"غير مسجلة في المشتريات")))</f>
        <v/>
      </c>
    </row>
    <row r="1801" spans="2:13" hidden="1" x14ac:dyDescent="0.25">
      <c r="B1801" s="13">
        <f>COUNTIFS($G$3:G1801,'تقرير استهلاك خامات'!$D$4)</f>
        <v>2</v>
      </c>
      <c r="C1801" s="13">
        <f>COUNTIFS($F$3:F1801,'تقرير منتج تام'!$E$4)</f>
        <v>10</v>
      </c>
      <c r="D1801" s="37"/>
      <c r="E1801" s="38"/>
      <c r="F1801" s="37"/>
      <c r="G1801" s="39"/>
      <c r="H1801" s="40"/>
      <c r="I1801" s="107" t="str">
        <f>IF(G1801="","",_xlfn.IFNA(VLOOKUP(G1801,'سجل المشتريات'!F:N,8,0),"غير مسجلة في المشتريات"))</f>
        <v/>
      </c>
      <c r="J1801" s="26" t="str">
        <f>_xlfn.IFNA(VLOOKUP(F1801,الاوردرات!$B$1:$C$600,2,0),"")</f>
        <v/>
      </c>
      <c r="K1801" s="52"/>
      <c r="M1801" s="105" t="str">
        <f>IF(G1801="","",_xlfn.IFNA((VLOOKUP(G1801,help!L:M,2,0))*H1801,_xlfn.IFNA((VLOOKUP(G1801,help!P:Q,2,0))*H1801,"غير مسجلة في المشتريات")))</f>
        <v/>
      </c>
    </row>
    <row r="1802" spans="2:13" hidden="1" x14ac:dyDescent="0.25">
      <c r="B1802" s="13">
        <f>COUNTIFS($G$3:G1802,'تقرير استهلاك خامات'!$D$4)</f>
        <v>2</v>
      </c>
      <c r="C1802" s="13">
        <f>COUNTIFS($F$3:F1802,'تقرير منتج تام'!$E$4)</f>
        <v>10</v>
      </c>
      <c r="D1802" s="37"/>
      <c r="E1802" s="38"/>
      <c r="F1802" s="37"/>
      <c r="G1802" s="39"/>
      <c r="H1802" s="40"/>
      <c r="I1802" s="107" t="str">
        <f>IF(G1802="","",_xlfn.IFNA(VLOOKUP(G1802,'سجل المشتريات'!F:N,8,0),"غير مسجلة في المشتريات"))</f>
        <v/>
      </c>
      <c r="J1802" s="26" t="str">
        <f>_xlfn.IFNA(VLOOKUP(F1802,الاوردرات!$B$1:$C$600,2,0),"")</f>
        <v/>
      </c>
      <c r="K1802" s="52"/>
      <c r="M1802" s="105" t="str">
        <f>IF(G1802="","",_xlfn.IFNA((VLOOKUP(G1802,help!L:M,2,0))*H1802,_xlfn.IFNA((VLOOKUP(G1802,help!P:Q,2,0))*H1802,"غير مسجلة في المشتريات")))</f>
        <v/>
      </c>
    </row>
    <row r="1803" spans="2:13" hidden="1" x14ac:dyDescent="0.25">
      <c r="B1803" s="13">
        <f>COUNTIFS($G$3:G1803,'تقرير استهلاك خامات'!$D$4)</f>
        <v>2</v>
      </c>
      <c r="C1803" s="13">
        <f>COUNTIFS($F$3:F1803,'تقرير منتج تام'!$E$4)</f>
        <v>10</v>
      </c>
      <c r="D1803" s="37"/>
      <c r="E1803" s="38"/>
      <c r="F1803" s="37"/>
      <c r="G1803" s="39"/>
      <c r="H1803" s="40"/>
      <c r="I1803" s="107" t="str">
        <f>IF(G1803="","",_xlfn.IFNA(VLOOKUP(G1803,'سجل المشتريات'!F:N,8,0),"غير مسجلة في المشتريات"))</f>
        <v/>
      </c>
      <c r="J1803" s="26" t="str">
        <f>_xlfn.IFNA(VLOOKUP(F1803,الاوردرات!$B$1:$C$600,2,0),"")</f>
        <v/>
      </c>
      <c r="K1803" s="52"/>
      <c r="M1803" s="105" t="str">
        <f>IF(G1803="","",_xlfn.IFNA((VLOOKUP(G1803,help!L:M,2,0))*H1803,_xlfn.IFNA((VLOOKUP(G1803,help!P:Q,2,0))*H1803,"غير مسجلة في المشتريات")))</f>
        <v/>
      </c>
    </row>
    <row r="1804" spans="2:13" hidden="1" x14ac:dyDescent="0.25">
      <c r="B1804" s="13">
        <f>COUNTIFS($G$3:G1804,'تقرير استهلاك خامات'!$D$4)</f>
        <v>2</v>
      </c>
      <c r="C1804" s="13">
        <f>COUNTIFS($F$3:F1804,'تقرير منتج تام'!$E$4)</f>
        <v>10</v>
      </c>
      <c r="D1804" s="37"/>
      <c r="E1804" s="38"/>
      <c r="F1804" s="37"/>
      <c r="G1804" s="39"/>
      <c r="H1804" s="40"/>
      <c r="I1804" s="107" t="str">
        <f>IF(G1804="","",_xlfn.IFNA(VLOOKUP(G1804,'سجل المشتريات'!F:N,8,0),"غير مسجلة في المشتريات"))</f>
        <v/>
      </c>
      <c r="J1804" s="26" t="str">
        <f>_xlfn.IFNA(VLOOKUP(F1804,الاوردرات!$B$1:$C$600,2,0),"")</f>
        <v/>
      </c>
      <c r="K1804" s="52"/>
      <c r="M1804" s="105" t="str">
        <f>IF(G1804="","",_xlfn.IFNA((VLOOKUP(G1804,help!L:M,2,0))*H1804,_xlfn.IFNA((VLOOKUP(G1804,help!P:Q,2,0))*H1804,"غير مسجلة في المشتريات")))</f>
        <v/>
      </c>
    </row>
    <row r="1805" spans="2:13" hidden="1" x14ac:dyDescent="0.25">
      <c r="B1805" s="13">
        <f>COUNTIFS($G$3:G1805,'تقرير استهلاك خامات'!$D$4)</f>
        <v>2</v>
      </c>
      <c r="C1805" s="13">
        <f>COUNTIFS($F$3:F1805,'تقرير منتج تام'!$E$4)</f>
        <v>10</v>
      </c>
      <c r="D1805" s="37"/>
      <c r="E1805" s="38"/>
      <c r="F1805" s="37"/>
      <c r="G1805" s="39"/>
      <c r="H1805" s="40"/>
      <c r="I1805" s="107" t="str">
        <f>IF(G1805="","",_xlfn.IFNA(VLOOKUP(G1805,'سجل المشتريات'!F:N,8,0),"غير مسجلة في المشتريات"))</f>
        <v/>
      </c>
      <c r="J1805" s="26" t="str">
        <f>_xlfn.IFNA(VLOOKUP(F1805,الاوردرات!$B$1:$C$600,2,0),"")</f>
        <v/>
      </c>
      <c r="K1805" s="52"/>
      <c r="M1805" s="105" t="str">
        <f>IF(G1805="","",_xlfn.IFNA((VLOOKUP(G1805,help!L:M,2,0))*H1805,_xlfn.IFNA((VLOOKUP(G1805,help!P:Q,2,0))*H1805,"غير مسجلة في المشتريات")))</f>
        <v/>
      </c>
    </row>
    <row r="1806" spans="2:13" hidden="1" x14ac:dyDescent="0.25">
      <c r="B1806" s="13">
        <f>COUNTIFS($G$3:G1806,'تقرير استهلاك خامات'!$D$4)</f>
        <v>2</v>
      </c>
      <c r="C1806" s="13">
        <f>COUNTIFS($F$3:F1806,'تقرير منتج تام'!$E$4)</f>
        <v>10</v>
      </c>
      <c r="D1806" s="37"/>
      <c r="E1806" s="38"/>
      <c r="F1806" s="37"/>
      <c r="G1806" s="39"/>
      <c r="H1806" s="40"/>
      <c r="I1806" s="107" t="str">
        <f>IF(G1806="","",_xlfn.IFNA(VLOOKUP(G1806,'سجل المشتريات'!F:N,8,0),"غير مسجلة في المشتريات"))</f>
        <v/>
      </c>
      <c r="J1806" s="26" t="str">
        <f>_xlfn.IFNA(VLOOKUP(F1806,الاوردرات!$B$1:$C$600,2,0),"")</f>
        <v/>
      </c>
      <c r="K1806" s="52"/>
      <c r="M1806" s="105" t="str">
        <f>IF(G1806="","",_xlfn.IFNA((VLOOKUP(G1806,help!L:M,2,0))*H1806,_xlfn.IFNA((VLOOKUP(G1806,help!P:Q,2,0))*H1806,"غير مسجلة في المشتريات")))</f>
        <v/>
      </c>
    </row>
    <row r="1807" spans="2:13" hidden="1" x14ac:dyDescent="0.25">
      <c r="B1807" s="13">
        <f>COUNTIFS($G$3:G1807,'تقرير استهلاك خامات'!$D$4)</f>
        <v>2</v>
      </c>
      <c r="C1807" s="13">
        <f>COUNTIFS($F$3:F1807,'تقرير منتج تام'!$E$4)</f>
        <v>10</v>
      </c>
      <c r="D1807" s="37"/>
      <c r="E1807" s="38"/>
      <c r="F1807" s="37"/>
      <c r="G1807" s="39"/>
      <c r="H1807" s="40"/>
      <c r="I1807" s="107" t="str">
        <f>IF(G1807="","",_xlfn.IFNA(VLOOKUP(G1807,'سجل المشتريات'!F:N,8,0),"غير مسجلة في المشتريات"))</f>
        <v/>
      </c>
      <c r="J1807" s="26" t="str">
        <f>_xlfn.IFNA(VLOOKUP(F1807,الاوردرات!$B$1:$C$600,2,0),"")</f>
        <v/>
      </c>
      <c r="K1807" s="52"/>
      <c r="M1807" s="105" t="str">
        <f>IF(G1807="","",_xlfn.IFNA((VLOOKUP(G1807,help!L:M,2,0))*H1807,_xlfn.IFNA((VLOOKUP(G1807,help!P:Q,2,0))*H1807,"غير مسجلة في المشتريات")))</f>
        <v/>
      </c>
    </row>
    <row r="1808" spans="2:13" hidden="1" x14ac:dyDescent="0.25">
      <c r="B1808" s="13">
        <f>COUNTIFS($G$3:G1808,'تقرير استهلاك خامات'!$D$4)</f>
        <v>2</v>
      </c>
      <c r="C1808" s="13">
        <f>COUNTIFS($F$3:F1808,'تقرير منتج تام'!$E$4)</f>
        <v>10</v>
      </c>
      <c r="D1808" s="37"/>
      <c r="E1808" s="38"/>
      <c r="F1808" s="37"/>
      <c r="G1808" s="39"/>
      <c r="H1808" s="40"/>
      <c r="I1808" s="107" t="str">
        <f>IF(G1808="","",_xlfn.IFNA(VLOOKUP(G1808,'سجل المشتريات'!F:N,8,0),"غير مسجلة في المشتريات"))</f>
        <v/>
      </c>
      <c r="J1808" s="26" t="str">
        <f>_xlfn.IFNA(VLOOKUP(F1808,الاوردرات!$B$1:$C$600,2,0),"")</f>
        <v/>
      </c>
      <c r="K1808" s="52"/>
      <c r="M1808" s="105" t="str">
        <f>IF(G1808="","",_xlfn.IFNA((VLOOKUP(G1808,help!L:M,2,0))*H1808,_xlfn.IFNA((VLOOKUP(G1808,help!P:Q,2,0))*H1808,"غير مسجلة في المشتريات")))</f>
        <v/>
      </c>
    </row>
    <row r="1809" spans="2:13" hidden="1" x14ac:dyDescent="0.25">
      <c r="B1809" s="13">
        <f>COUNTIFS($G$3:G1809,'تقرير استهلاك خامات'!$D$4)</f>
        <v>2</v>
      </c>
      <c r="C1809" s="13">
        <f>COUNTIFS($F$3:F1809,'تقرير منتج تام'!$E$4)</f>
        <v>10</v>
      </c>
      <c r="D1809" s="37"/>
      <c r="E1809" s="38"/>
      <c r="F1809" s="37"/>
      <c r="G1809" s="39"/>
      <c r="H1809" s="40"/>
      <c r="I1809" s="107" t="str">
        <f>IF(G1809="","",_xlfn.IFNA(VLOOKUP(G1809,'سجل المشتريات'!F:N,8,0),"غير مسجلة في المشتريات"))</f>
        <v/>
      </c>
      <c r="J1809" s="26" t="str">
        <f>_xlfn.IFNA(VLOOKUP(F1809,الاوردرات!$B$1:$C$600,2,0),"")</f>
        <v/>
      </c>
      <c r="K1809" s="52"/>
      <c r="M1809" s="105" t="str">
        <f>IF(G1809="","",_xlfn.IFNA((VLOOKUP(G1809,help!L:M,2,0))*H1809,_xlfn.IFNA((VLOOKUP(G1809,help!P:Q,2,0))*H1809,"غير مسجلة في المشتريات")))</f>
        <v/>
      </c>
    </row>
    <row r="1810" spans="2:13" hidden="1" x14ac:dyDescent="0.25">
      <c r="B1810" s="13">
        <f>COUNTIFS($G$3:G1810,'تقرير استهلاك خامات'!$D$4)</f>
        <v>2</v>
      </c>
      <c r="C1810" s="13">
        <f>COUNTIFS($F$3:F1810,'تقرير منتج تام'!$E$4)</f>
        <v>10</v>
      </c>
      <c r="D1810" s="37"/>
      <c r="E1810" s="38"/>
      <c r="F1810" s="42"/>
      <c r="G1810" s="39"/>
      <c r="H1810" s="40"/>
      <c r="I1810" s="107" t="str">
        <f>IF(G1810="","",_xlfn.IFNA(VLOOKUP(G1810,'سجل المشتريات'!F:N,8,0),"غير مسجلة في المشتريات"))</f>
        <v/>
      </c>
      <c r="J1810" s="26" t="str">
        <f>_xlfn.IFNA(VLOOKUP(F1810,الاوردرات!$B$1:$C$600,2,0),"")</f>
        <v/>
      </c>
      <c r="K1810" s="52"/>
      <c r="M1810" s="105" t="str">
        <f>IF(G1810="","",_xlfn.IFNA((VLOOKUP(G1810,help!L:M,2,0))*H1810,_xlfn.IFNA((VLOOKUP(G1810,help!P:Q,2,0))*H1810,"غير مسجلة في المشتريات")))</f>
        <v/>
      </c>
    </row>
    <row r="1811" spans="2:13" hidden="1" x14ac:dyDescent="0.25">
      <c r="B1811" s="13">
        <f>COUNTIFS($G$3:G1811,'تقرير استهلاك خامات'!$D$4)</f>
        <v>2</v>
      </c>
      <c r="C1811" s="13">
        <f>COUNTIFS($F$3:F1811,'تقرير منتج تام'!$E$4)</f>
        <v>10</v>
      </c>
      <c r="D1811" s="37"/>
      <c r="E1811" s="38"/>
      <c r="F1811" s="42"/>
      <c r="G1811" s="39"/>
      <c r="H1811" s="40"/>
      <c r="I1811" s="107" t="str">
        <f>IF(G1811="","",_xlfn.IFNA(VLOOKUP(G1811,'سجل المشتريات'!F:N,8,0),"غير مسجلة في المشتريات"))</f>
        <v/>
      </c>
      <c r="J1811" s="26" t="str">
        <f>_xlfn.IFNA(VLOOKUP(F1811,الاوردرات!$B$1:$C$600,2,0),"")</f>
        <v/>
      </c>
      <c r="K1811" s="52"/>
      <c r="M1811" s="105" t="str">
        <f>IF(G1811="","",_xlfn.IFNA((VLOOKUP(G1811,help!L:M,2,0))*H1811,_xlfn.IFNA((VLOOKUP(G1811,help!P:Q,2,0))*H1811,"غير مسجلة في المشتريات")))</f>
        <v/>
      </c>
    </row>
    <row r="1812" spans="2:13" hidden="1" x14ac:dyDescent="0.25">
      <c r="B1812" s="13">
        <f>COUNTIFS($G$3:G1812,'تقرير استهلاك خامات'!$D$4)</f>
        <v>2</v>
      </c>
      <c r="C1812" s="13">
        <f>COUNTIFS($F$3:F1812,'تقرير منتج تام'!$E$4)</f>
        <v>10</v>
      </c>
      <c r="D1812" s="37"/>
      <c r="E1812" s="38"/>
      <c r="F1812" s="42"/>
      <c r="G1812" s="39"/>
      <c r="H1812" s="40"/>
      <c r="I1812" s="107" t="str">
        <f>IF(G1812="","",_xlfn.IFNA(VLOOKUP(G1812,'سجل المشتريات'!F:N,8,0),"غير مسجلة في المشتريات"))</f>
        <v/>
      </c>
      <c r="J1812" s="26" t="str">
        <f>_xlfn.IFNA(VLOOKUP(F1812,الاوردرات!$B$1:$C$600,2,0),"")</f>
        <v/>
      </c>
      <c r="K1812" s="52"/>
      <c r="M1812" s="105" t="str">
        <f>IF(G1812="","",_xlfn.IFNA((VLOOKUP(G1812,help!L:M,2,0))*H1812,_xlfn.IFNA((VLOOKUP(G1812,help!P:Q,2,0))*H1812,"غير مسجلة في المشتريات")))</f>
        <v/>
      </c>
    </row>
    <row r="1813" spans="2:13" hidden="1" x14ac:dyDescent="0.25">
      <c r="B1813" s="13">
        <f>COUNTIFS($G$3:G1813,'تقرير استهلاك خامات'!$D$4)</f>
        <v>2</v>
      </c>
      <c r="C1813" s="13">
        <f>COUNTIFS($F$3:F1813,'تقرير منتج تام'!$E$4)</f>
        <v>10</v>
      </c>
      <c r="D1813" s="37"/>
      <c r="E1813" s="38"/>
      <c r="F1813" s="42"/>
      <c r="G1813" s="39"/>
      <c r="H1813" s="40"/>
      <c r="I1813" s="107" t="str">
        <f>IF(G1813="","",_xlfn.IFNA(VLOOKUP(G1813,'سجل المشتريات'!F:N,8,0),"غير مسجلة في المشتريات"))</f>
        <v/>
      </c>
      <c r="J1813" s="26" t="str">
        <f>_xlfn.IFNA(VLOOKUP(F1813,الاوردرات!$B$1:$C$600,2,0),"")</f>
        <v/>
      </c>
      <c r="K1813" s="52"/>
      <c r="M1813" s="105" t="str">
        <f>IF(G1813="","",_xlfn.IFNA((VLOOKUP(G1813,help!L:M,2,0))*H1813,_xlfn.IFNA((VLOOKUP(G1813,help!P:Q,2,0))*H1813,"غير مسجلة في المشتريات")))</f>
        <v/>
      </c>
    </row>
    <row r="1814" spans="2:13" hidden="1" x14ac:dyDescent="0.25">
      <c r="B1814" s="13">
        <f>COUNTIFS($G$3:G1814,'تقرير استهلاك خامات'!$D$4)</f>
        <v>2</v>
      </c>
      <c r="C1814" s="13">
        <f>COUNTIFS($F$3:F1814,'تقرير منتج تام'!$E$4)</f>
        <v>10</v>
      </c>
      <c r="D1814" s="37"/>
      <c r="E1814" s="38"/>
      <c r="F1814" s="42"/>
      <c r="G1814" s="39"/>
      <c r="H1814" s="40"/>
      <c r="I1814" s="107" t="str">
        <f>IF(G1814="","",_xlfn.IFNA(VLOOKUP(G1814,'سجل المشتريات'!F:N,8,0),"غير مسجلة في المشتريات"))</f>
        <v/>
      </c>
      <c r="J1814" s="26" t="str">
        <f>_xlfn.IFNA(VLOOKUP(F1814,الاوردرات!$B$1:$C$600,2,0),"")</f>
        <v/>
      </c>
      <c r="K1814" s="52"/>
      <c r="M1814" s="105" t="str">
        <f>IF(G1814="","",_xlfn.IFNA((VLOOKUP(G1814,help!L:M,2,0))*H1814,_xlfn.IFNA((VLOOKUP(G1814,help!P:Q,2,0))*H1814,"غير مسجلة في المشتريات")))</f>
        <v/>
      </c>
    </row>
    <row r="1815" spans="2:13" hidden="1" x14ac:dyDescent="0.25">
      <c r="B1815" s="13">
        <f>COUNTIFS($G$3:G1815,'تقرير استهلاك خامات'!$D$4)</f>
        <v>2</v>
      </c>
      <c r="C1815" s="13">
        <f>COUNTIFS($F$3:F1815,'تقرير منتج تام'!$E$4)</f>
        <v>10</v>
      </c>
      <c r="D1815" s="37"/>
      <c r="E1815" s="38"/>
      <c r="F1815" s="42"/>
      <c r="G1815" s="39"/>
      <c r="H1815" s="40"/>
      <c r="I1815" s="107" t="str">
        <f>IF(G1815="","",_xlfn.IFNA(VLOOKUP(G1815,'سجل المشتريات'!F:N,8,0),"غير مسجلة في المشتريات"))</f>
        <v/>
      </c>
      <c r="J1815" s="26" t="str">
        <f>_xlfn.IFNA(VLOOKUP(F1815,الاوردرات!$B$1:$C$600,2,0),"")</f>
        <v/>
      </c>
      <c r="K1815" s="52"/>
      <c r="M1815" s="105" t="str">
        <f>IF(G1815="","",_xlfn.IFNA((VLOOKUP(G1815,help!L:M,2,0))*H1815,_xlfn.IFNA((VLOOKUP(G1815,help!P:Q,2,0))*H1815,"غير مسجلة في المشتريات")))</f>
        <v/>
      </c>
    </row>
    <row r="1816" spans="2:13" hidden="1" x14ac:dyDescent="0.25">
      <c r="B1816" s="13">
        <f>COUNTIFS($G$3:G1816,'تقرير استهلاك خامات'!$D$4)</f>
        <v>2</v>
      </c>
      <c r="C1816" s="13">
        <f>COUNTIFS($F$3:F1816,'تقرير منتج تام'!$E$4)</f>
        <v>10</v>
      </c>
      <c r="D1816" s="37"/>
      <c r="E1816" s="38"/>
      <c r="F1816" s="42"/>
      <c r="G1816" s="39"/>
      <c r="H1816" s="40"/>
      <c r="I1816" s="107" t="str">
        <f>IF(G1816="","",_xlfn.IFNA(VLOOKUP(G1816,'سجل المشتريات'!F:N,8,0),"غير مسجلة في المشتريات"))</f>
        <v/>
      </c>
      <c r="J1816" s="26" t="str">
        <f>_xlfn.IFNA(VLOOKUP(F1816,الاوردرات!$B$1:$C$600,2,0),"")</f>
        <v/>
      </c>
      <c r="K1816" s="52"/>
      <c r="M1816" s="105" t="str">
        <f>IF(G1816="","",_xlfn.IFNA((VLOOKUP(G1816,help!L:M,2,0))*H1816,_xlfn.IFNA((VLOOKUP(G1816,help!P:Q,2,0))*H1816,"غير مسجلة في المشتريات")))</f>
        <v/>
      </c>
    </row>
    <row r="1817" spans="2:13" hidden="1" x14ac:dyDescent="0.25">
      <c r="B1817" s="13">
        <f>COUNTIFS($G$3:G1817,'تقرير استهلاك خامات'!$D$4)</f>
        <v>2</v>
      </c>
      <c r="C1817" s="13">
        <f>COUNTIFS($F$3:F1817,'تقرير منتج تام'!$E$4)</f>
        <v>10</v>
      </c>
      <c r="D1817" s="37"/>
      <c r="E1817" s="38"/>
      <c r="F1817" s="42"/>
      <c r="G1817" s="39"/>
      <c r="H1817" s="40"/>
      <c r="I1817" s="107" t="str">
        <f>IF(G1817="","",_xlfn.IFNA(VLOOKUP(G1817,'سجل المشتريات'!F:N,8,0),"غير مسجلة في المشتريات"))</f>
        <v/>
      </c>
      <c r="J1817" s="26" t="str">
        <f>_xlfn.IFNA(VLOOKUP(F1817,الاوردرات!$B$1:$C$600,2,0),"")</f>
        <v/>
      </c>
      <c r="K1817" s="52"/>
      <c r="M1817" s="105" t="str">
        <f>IF(G1817="","",_xlfn.IFNA((VLOOKUP(G1817,help!L:M,2,0))*H1817,_xlfn.IFNA((VLOOKUP(G1817,help!P:Q,2,0))*H1817,"غير مسجلة في المشتريات")))</f>
        <v/>
      </c>
    </row>
    <row r="1818" spans="2:13" hidden="1" x14ac:dyDescent="0.25">
      <c r="B1818" s="13">
        <f>COUNTIFS($G$3:G1818,'تقرير استهلاك خامات'!$D$4)</f>
        <v>2</v>
      </c>
      <c r="C1818" s="13">
        <f>COUNTIFS($F$3:F1818,'تقرير منتج تام'!$E$4)</f>
        <v>10</v>
      </c>
      <c r="D1818" s="37"/>
      <c r="E1818" s="38"/>
      <c r="F1818" s="42"/>
      <c r="G1818" s="39"/>
      <c r="H1818" s="40"/>
      <c r="I1818" s="107" t="str">
        <f>IF(G1818="","",_xlfn.IFNA(VLOOKUP(G1818,'سجل المشتريات'!F:N,8,0),"غير مسجلة في المشتريات"))</f>
        <v/>
      </c>
      <c r="J1818" s="26" t="str">
        <f>_xlfn.IFNA(VLOOKUP(F1818,الاوردرات!$B$1:$C$600,2,0),"")</f>
        <v/>
      </c>
      <c r="K1818" s="52"/>
      <c r="M1818" s="105" t="str">
        <f>IF(G1818="","",_xlfn.IFNA((VLOOKUP(G1818,help!L:M,2,0))*H1818,_xlfn.IFNA((VLOOKUP(G1818,help!P:Q,2,0))*H1818,"غير مسجلة في المشتريات")))</f>
        <v/>
      </c>
    </row>
    <row r="1819" spans="2:13" hidden="1" x14ac:dyDescent="0.25">
      <c r="B1819" s="13">
        <f>COUNTIFS($G$3:G1819,'تقرير استهلاك خامات'!$D$4)</f>
        <v>2</v>
      </c>
      <c r="C1819" s="13">
        <f>COUNTIFS($F$3:F1819,'تقرير منتج تام'!$E$4)</f>
        <v>10</v>
      </c>
      <c r="D1819" s="37"/>
      <c r="E1819" s="38"/>
      <c r="F1819" s="42"/>
      <c r="G1819" s="39"/>
      <c r="H1819" s="40"/>
      <c r="I1819" s="107" t="str">
        <f>IF(G1819="","",_xlfn.IFNA(VLOOKUP(G1819,'سجل المشتريات'!F:N,8,0),"غير مسجلة في المشتريات"))</f>
        <v/>
      </c>
      <c r="J1819" s="26" t="str">
        <f>_xlfn.IFNA(VLOOKUP(F1819,الاوردرات!$B$1:$C$600,2,0),"")</f>
        <v/>
      </c>
      <c r="K1819" s="52"/>
      <c r="M1819" s="105" t="str">
        <f>IF(G1819="","",_xlfn.IFNA((VLOOKUP(G1819,help!L:M,2,0))*H1819,_xlfn.IFNA((VLOOKUP(G1819,help!P:Q,2,0))*H1819,"غير مسجلة في المشتريات")))</f>
        <v/>
      </c>
    </row>
    <row r="1820" spans="2:13" hidden="1" x14ac:dyDescent="0.25">
      <c r="B1820" s="13">
        <f>COUNTIFS($G$3:G1820,'تقرير استهلاك خامات'!$D$4)</f>
        <v>2</v>
      </c>
      <c r="C1820" s="13">
        <f>COUNTIFS($F$3:F1820,'تقرير منتج تام'!$E$4)</f>
        <v>10</v>
      </c>
      <c r="D1820" s="37"/>
      <c r="E1820" s="38"/>
      <c r="F1820" s="42"/>
      <c r="G1820" s="39"/>
      <c r="H1820" s="40"/>
      <c r="I1820" s="107" t="str">
        <f>IF(G1820="","",_xlfn.IFNA(VLOOKUP(G1820,'سجل المشتريات'!F:N,8,0),"غير مسجلة في المشتريات"))</f>
        <v/>
      </c>
      <c r="J1820" s="26" t="str">
        <f>_xlfn.IFNA(VLOOKUP(F1820,الاوردرات!$B$1:$C$600,2,0),"")</f>
        <v/>
      </c>
      <c r="K1820" s="52"/>
      <c r="M1820" s="105" t="str">
        <f>IF(G1820="","",_xlfn.IFNA((VLOOKUP(G1820,help!L:M,2,0))*H1820,_xlfn.IFNA((VLOOKUP(G1820,help!P:Q,2,0))*H1820,"غير مسجلة في المشتريات")))</f>
        <v/>
      </c>
    </row>
    <row r="1821" spans="2:13" hidden="1" x14ac:dyDescent="0.25">
      <c r="B1821" s="13">
        <f>COUNTIFS($G$3:G1821,'تقرير استهلاك خامات'!$D$4)</f>
        <v>2</v>
      </c>
      <c r="C1821" s="13">
        <f>COUNTIFS($F$3:F1821,'تقرير منتج تام'!$E$4)</f>
        <v>10</v>
      </c>
      <c r="D1821" s="37"/>
      <c r="E1821" s="38"/>
      <c r="F1821" s="42"/>
      <c r="G1821" s="39"/>
      <c r="H1821" s="40"/>
      <c r="I1821" s="107" t="str">
        <f>IF(G1821="","",_xlfn.IFNA(VLOOKUP(G1821,'سجل المشتريات'!F:N,8,0),"غير مسجلة في المشتريات"))</f>
        <v/>
      </c>
      <c r="J1821" s="26" t="str">
        <f>_xlfn.IFNA(VLOOKUP(F1821,الاوردرات!$B$1:$C$600,2,0),"")</f>
        <v/>
      </c>
      <c r="K1821" s="52"/>
      <c r="M1821" s="105" t="str">
        <f>IF(G1821="","",_xlfn.IFNA((VLOOKUP(G1821,help!L:M,2,0))*H1821,_xlfn.IFNA((VLOOKUP(G1821,help!P:Q,2,0))*H1821,"غير مسجلة في المشتريات")))</f>
        <v/>
      </c>
    </row>
    <row r="1822" spans="2:13" hidden="1" x14ac:dyDescent="0.25">
      <c r="B1822" s="13">
        <f>COUNTIFS($G$3:G1822,'تقرير استهلاك خامات'!$D$4)</f>
        <v>2</v>
      </c>
      <c r="C1822" s="13">
        <f>COUNTIFS($F$3:F1822,'تقرير منتج تام'!$E$4)</f>
        <v>10</v>
      </c>
      <c r="D1822" s="37"/>
      <c r="E1822" s="37"/>
      <c r="F1822" s="37"/>
      <c r="G1822" s="39"/>
      <c r="H1822" s="40"/>
      <c r="I1822" s="107" t="str">
        <f>IF(G1822="","",_xlfn.IFNA(VLOOKUP(G1822,'سجل المشتريات'!F:N,8,0),"غير مسجلة في المشتريات"))</f>
        <v/>
      </c>
      <c r="J1822" s="26" t="str">
        <f>_xlfn.IFNA(VLOOKUP(F1822,الاوردرات!$B$1:$C$600,2,0),"")</f>
        <v/>
      </c>
      <c r="K1822" s="52"/>
      <c r="M1822" s="105" t="str">
        <f>IF(G1822="","",_xlfn.IFNA((VLOOKUP(G1822,help!L:M,2,0))*H1822,_xlfn.IFNA((VLOOKUP(G1822,help!P:Q,2,0))*H1822,"غير مسجلة في المشتريات")))</f>
        <v/>
      </c>
    </row>
    <row r="1823" spans="2:13" hidden="1" x14ac:dyDescent="0.25">
      <c r="B1823" s="13">
        <f>COUNTIFS($G$3:G1823,'تقرير استهلاك خامات'!$D$4)</f>
        <v>2</v>
      </c>
      <c r="C1823" s="13">
        <f>COUNTIFS($F$3:F1823,'تقرير منتج تام'!$E$4)</f>
        <v>10</v>
      </c>
      <c r="D1823" s="37"/>
      <c r="E1823" s="37"/>
      <c r="F1823" s="37"/>
      <c r="G1823" s="39"/>
      <c r="H1823" s="40"/>
      <c r="I1823" s="107" t="str">
        <f>IF(G1823="","",_xlfn.IFNA(VLOOKUP(G1823,'سجل المشتريات'!F:N,8,0),"غير مسجلة في المشتريات"))</f>
        <v/>
      </c>
      <c r="J1823" s="26" t="str">
        <f>_xlfn.IFNA(VLOOKUP(F1823,الاوردرات!$B$1:$C$600,2,0),"")</f>
        <v/>
      </c>
      <c r="K1823" s="52"/>
      <c r="M1823" s="105" t="str">
        <f>IF(G1823="","",_xlfn.IFNA((VLOOKUP(G1823,help!L:M,2,0))*H1823,_xlfn.IFNA((VLOOKUP(G1823,help!P:Q,2,0))*H1823,"غير مسجلة في المشتريات")))</f>
        <v/>
      </c>
    </row>
    <row r="1824" spans="2:13" hidden="1" x14ac:dyDescent="0.25">
      <c r="B1824" s="13">
        <f>COUNTIFS($G$3:G1824,'تقرير استهلاك خامات'!$D$4)</f>
        <v>2</v>
      </c>
      <c r="C1824" s="13">
        <f>COUNTIFS($F$3:F1824,'تقرير منتج تام'!$E$4)</f>
        <v>10</v>
      </c>
      <c r="D1824" s="37"/>
      <c r="E1824" s="37"/>
      <c r="F1824" s="37"/>
      <c r="G1824" s="39"/>
      <c r="H1824" s="40"/>
      <c r="I1824" s="107" t="str">
        <f>IF(G1824="","",_xlfn.IFNA(VLOOKUP(G1824,'سجل المشتريات'!F:N,8,0),"غير مسجلة في المشتريات"))</f>
        <v/>
      </c>
      <c r="J1824" s="26" t="str">
        <f>_xlfn.IFNA(VLOOKUP(F1824,الاوردرات!$B$1:$C$600,2,0),"")</f>
        <v/>
      </c>
      <c r="K1824" s="52"/>
      <c r="M1824" s="105" t="str">
        <f>IF(G1824="","",_xlfn.IFNA((VLOOKUP(G1824,help!L:M,2,0))*H1824,_xlfn.IFNA((VLOOKUP(G1824,help!P:Q,2,0))*H1824,"غير مسجلة في المشتريات")))</f>
        <v/>
      </c>
    </row>
    <row r="1825" spans="2:13" hidden="1" x14ac:dyDescent="0.25">
      <c r="B1825" s="13">
        <f>COUNTIFS($G$3:G1825,'تقرير استهلاك خامات'!$D$4)</f>
        <v>2</v>
      </c>
      <c r="C1825" s="13">
        <f>COUNTIFS($F$3:F1825,'تقرير منتج تام'!$E$4)</f>
        <v>10</v>
      </c>
      <c r="D1825" s="37"/>
      <c r="E1825" s="37"/>
      <c r="F1825" s="37"/>
      <c r="G1825" s="39"/>
      <c r="H1825" s="40"/>
      <c r="I1825" s="107" t="str">
        <f>IF(G1825="","",_xlfn.IFNA(VLOOKUP(G1825,'سجل المشتريات'!F:N,8,0),"غير مسجلة في المشتريات"))</f>
        <v/>
      </c>
      <c r="J1825" s="26" t="str">
        <f>_xlfn.IFNA(VLOOKUP(F1825,الاوردرات!$B$1:$C$600,2,0),"")</f>
        <v/>
      </c>
      <c r="K1825" s="52"/>
      <c r="M1825" s="105" t="str">
        <f>IF(G1825="","",_xlfn.IFNA((VLOOKUP(G1825,help!L:M,2,0))*H1825,_xlfn.IFNA((VLOOKUP(G1825,help!P:Q,2,0))*H1825,"غير مسجلة في المشتريات")))</f>
        <v/>
      </c>
    </row>
    <row r="1826" spans="2:13" hidden="1" x14ac:dyDescent="0.25">
      <c r="B1826" s="13">
        <f>COUNTIFS($G$3:G1826,'تقرير استهلاك خامات'!$D$4)</f>
        <v>2</v>
      </c>
      <c r="C1826" s="13">
        <f>COUNTIFS($F$3:F1826,'تقرير منتج تام'!$E$4)</f>
        <v>10</v>
      </c>
      <c r="D1826" s="37"/>
      <c r="E1826" s="37"/>
      <c r="F1826" s="37"/>
      <c r="G1826" s="39"/>
      <c r="H1826" s="40"/>
      <c r="I1826" s="107" t="str">
        <f>IF(G1826="","",_xlfn.IFNA(VLOOKUP(G1826,'سجل المشتريات'!F:N,8,0),"غير مسجلة في المشتريات"))</f>
        <v/>
      </c>
      <c r="J1826" s="26" t="str">
        <f>_xlfn.IFNA(VLOOKUP(F1826,الاوردرات!$B$1:$C$600,2,0),"")</f>
        <v/>
      </c>
      <c r="K1826" s="52"/>
      <c r="M1826" s="105" t="str">
        <f>IF(G1826="","",_xlfn.IFNA((VLOOKUP(G1826,help!L:M,2,0))*H1826,_xlfn.IFNA((VLOOKUP(G1826,help!P:Q,2,0))*H1826,"غير مسجلة في المشتريات")))</f>
        <v/>
      </c>
    </row>
    <row r="1827" spans="2:13" hidden="1" x14ac:dyDescent="0.25">
      <c r="B1827" s="13">
        <f>COUNTIFS($G$3:G1827,'تقرير استهلاك خامات'!$D$4)</f>
        <v>2</v>
      </c>
      <c r="C1827" s="13">
        <f>COUNTIFS($F$3:F1827,'تقرير منتج تام'!$E$4)</f>
        <v>10</v>
      </c>
      <c r="D1827" s="37"/>
      <c r="E1827" s="37"/>
      <c r="F1827" s="37"/>
      <c r="G1827" s="39"/>
      <c r="H1827" s="40"/>
      <c r="I1827" s="107" t="str">
        <f>IF(G1827="","",_xlfn.IFNA(VLOOKUP(G1827,'سجل المشتريات'!F:N,8,0),"غير مسجلة في المشتريات"))</f>
        <v/>
      </c>
      <c r="J1827" s="26" t="str">
        <f>_xlfn.IFNA(VLOOKUP(F1827,الاوردرات!$B$1:$C$600,2,0),"")</f>
        <v/>
      </c>
      <c r="K1827" s="52"/>
      <c r="M1827" s="105" t="str">
        <f>IF(G1827="","",_xlfn.IFNA((VLOOKUP(G1827,help!L:M,2,0))*H1827,_xlfn.IFNA((VLOOKUP(G1827,help!P:Q,2,0))*H1827,"غير مسجلة في المشتريات")))</f>
        <v/>
      </c>
    </row>
    <row r="1828" spans="2:13" hidden="1" x14ac:dyDescent="0.25">
      <c r="B1828" s="13">
        <f>COUNTIFS($G$3:G1828,'تقرير استهلاك خامات'!$D$4)</f>
        <v>2</v>
      </c>
      <c r="C1828" s="13">
        <f>COUNTIFS($F$3:F1828,'تقرير منتج تام'!$E$4)</f>
        <v>10</v>
      </c>
      <c r="D1828" s="37"/>
      <c r="E1828" s="37"/>
      <c r="F1828" s="37"/>
      <c r="G1828" s="39"/>
      <c r="H1828" s="40"/>
      <c r="I1828" s="107" t="str">
        <f>IF(G1828="","",_xlfn.IFNA(VLOOKUP(G1828,'سجل المشتريات'!F:N,8,0),"غير مسجلة في المشتريات"))</f>
        <v/>
      </c>
      <c r="J1828" s="26" t="str">
        <f>_xlfn.IFNA(VLOOKUP(F1828,الاوردرات!$B$1:$C$600,2,0),"")</f>
        <v/>
      </c>
      <c r="K1828" s="52"/>
      <c r="M1828" s="105" t="str">
        <f>IF(G1828="","",_xlfn.IFNA((VLOOKUP(G1828,help!L:M,2,0))*H1828,_xlfn.IFNA((VLOOKUP(G1828,help!P:Q,2,0))*H1828,"غير مسجلة في المشتريات")))</f>
        <v/>
      </c>
    </row>
    <row r="1829" spans="2:13" hidden="1" x14ac:dyDescent="0.25">
      <c r="B1829" s="13">
        <f>COUNTIFS($G$3:G1829,'تقرير استهلاك خامات'!$D$4)</f>
        <v>2</v>
      </c>
      <c r="C1829" s="13">
        <f>COUNTIFS($F$3:F1829,'تقرير منتج تام'!$E$4)</f>
        <v>10</v>
      </c>
      <c r="D1829" s="37"/>
      <c r="E1829" s="37"/>
      <c r="F1829" s="37"/>
      <c r="G1829" s="39"/>
      <c r="H1829" s="40"/>
      <c r="I1829" s="107" t="str">
        <f>IF(G1829="","",_xlfn.IFNA(VLOOKUP(G1829,'سجل المشتريات'!F:N,8,0),"غير مسجلة في المشتريات"))</f>
        <v/>
      </c>
      <c r="J1829" s="26" t="str">
        <f>_xlfn.IFNA(VLOOKUP(F1829,الاوردرات!$B$1:$C$600,2,0),"")</f>
        <v/>
      </c>
      <c r="K1829" s="52"/>
      <c r="M1829" s="105" t="str">
        <f>IF(G1829="","",_xlfn.IFNA((VLOOKUP(G1829,help!L:M,2,0))*H1829,_xlfn.IFNA((VLOOKUP(G1829,help!P:Q,2,0))*H1829,"غير مسجلة في المشتريات")))</f>
        <v/>
      </c>
    </row>
    <row r="1830" spans="2:13" hidden="1" x14ac:dyDescent="0.25">
      <c r="B1830" s="13">
        <f>COUNTIFS($G$3:G1830,'تقرير استهلاك خامات'!$D$4)</f>
        <v>2</v>
      </c>
      <c r="C1830" s="13">
        <f>COUNTIFS($F$3:F1830,'تقرير منتج تام'!$E$4)</f>
        <v>10</v>
      </c>
      <c r="D1830" s="37"/>
      <c r="E1830" s="37"/>
      <c r="F1830" s="37"/>
      <c r="G1830" s="39"/>
      <c r="H1830" s="40"/>
      <c r="I1830" s="107" t="str">
        <f>IF(G1830="","",_xlfn.IFNA(VLOOKUP(G1830,'سجل المشتريات'!F:N,8,0),"غير مسجلة في المشتريات"))</f>
        <v/>
      </c>
      <c r="J1830" s="26" t="str">
        <f>_xlfn.IFNA(VLOOKUP(F1830,الاوردرات!$B$1:$C$600,2,0),"")</f>
        <v/>
      </c>
      <c r="K1830" s="52"/>
      <c r="M1830" s="105" t="str">
        <f>IF(G1830="","",_xlfn.IFNA((VLOOKUP(G1830,help!L:M,2,0))*H1830,_xlfn.IFNA((VLOOKUP(G1830,help!P:Q,2,0))*H1830,"غير مسجلة في المشتريات")))</f>
        <v/>
      </c>
    </row>
    <row r="1831" spans="2:13" hidden="1" x14ac:dyDescent="0.25">
      <c r="B1831" s="13">
        <f>COUNTIFS($G$3:G1831,'تقرير استهلاك خامات'!$D$4)</f>
        <v>2</v>
      </c>
      <c r="C1831" s="13">
        <f>COUNTIFS($F$3:F1831,'تقرير منتج تام'!$E$4)</f>
        <v>10</v>
      </c>
      <c r="D1831" s="37"/>
      <c r="E1831" s="37"/>
      <c r="F1831" s="37"/>
      <c r="G1831" s="39"/>
      <c r="H1831" s="40"/>
      <c r="I1831" s="107" t="str">
        <f>IF(G1831="","",_xlfn.IFNA(VLOOKUP(G1831,'سجل المشتريات'!F:N,8,0),"غير مسجلة في المشتريات"))</f>
        <v/>
      </c>
      <c r="J1831" s="26" t="str">
        <f>_xlfn.IFNA(VLOOKUP(F1831,الاوردرات!$B$1:$C$600,2,0),"")</f>
        <v/>
      </c>
      <c r="K1831" s="52"/>
      <c r="M1831" s="105" t="str">
        <f>IF(G1831="","",_xlfn.IFNA((VLOOKUP(G1831,help!L:M,2,0))*H1831,_xlfn.IFNA((VLOOKUP(G1831,help!P:Q,2,0))*H1831,"غير مسجلة في المشتريات")))</f>
        <v/>
      </c>
    </row>
    <row r="1832" spans="2:13" hidden="1" x14ac:dyDescent="0.25">
      <c r="B1832" s="13">
        <f>COUNTIFS($G$3:G1832,'تقرير استهلاك خامات'!$D$4)</f>
        <v>2</v>
      </c>
      <c r="C1832" s="13">
        <f>COUNTIFS($F$3:F1832,'تقرير منتج تام'!$E$4)</f>
        <v>10</v>
      </c>
      <c r="D1832" s="37"/>
      <c r="E1832" s="37"/>
      <c r="F1832" s="37"/>
      <c r="G1832" s="39"/>
      <c r="H1832" s="40"/>
      <c r="I1832" s="107" t="str">
        <f>IF(G1832="","",_xlfn.IFNA(VLOOKUP(G1832,'سجل المشتريات'!F:N,8,0),"غير مسجلة في المشتريات"))</f>
        <v/>
      </c>
      <c r="J1832" s="26" t="str">
        <f>_xlfn.IFNA(VLOOKUP(F1832,الاوردرات!$B$1:$C$600,2,0),"")</f>
        <v/>
      </c>
      <c r="K1832" s="52"/>
      <c r="M1832" s="105" t="str">
        <f>IF(G1832="","",_xlfn.IFNA((VLOOKUP(G1832,help!L:M,2,0))*H1832,_xlfn.IFNA((VLOOKUP(G1832,help!P:Q,2,0))*H1832,"غير مسجلة في المشتريات")))</f>
        <v/>
      </c>
    </row>
    <row r="1833" spans="2:13" hidden="1" x14ac:dyDescent="0.25">
      <c r="B1833" s="13">
        <f>COUNTIFS($G$3:G1833,'تقرير استهلاك خامات'!$D$4)</f>
        <v>2</v>
      </c>
      <c r="C1833" s="13">
        <f>COUNTIFS($F$3:F1833,'تقرير منتج تام'!$E$4)</f>
        <v>10</v>
      </c>
      <c r="D1833" s="37"/>
      <c r="E1833" s="37"/>
      <c r="F1833" s="37"/>
      <c r="G1833" s="39"/>
      <c r="H1833" s="40"/>
      <c r="I1833" s="107" t="str">
        <f>IF(G1833="","",_xlfn.IFNA(VLOOKUP(G1833,'سجل المشتريات'!F:N,8,0),"غير مسجلة في المشتريات"))</f>
        <v/>
      </c>
      <c r="J1833" s="26" t="str">
        <f>_xlfn.IFNA(VLOOKUP(F1833,الاوردرات!$B$1:$C$600,2,0),"")</f>
        <v/>
      </c>
      <c r="K1833" s="52"/>
      <c r="M1833" s="105" t="str">
        <f>IF(G1833="","",_xlfn.IFNA((VLOOKUP(G1833,help!L:M,2,0))*H1833,_xlfn.IFNA((VLOOKUP(G1833,help!P:Q,2,0))*H1833,"غير مسجلة في المشتريات")))</f>
        <v/>
      </c>
    </row>
    <row r="1834" spans="2:13" hidden="1" x14ac:dyDescent="0.25">
      <c r="B1834" s="13">
        <f>COUNTIFS($G$3:G1834,'تقرير استهلاك خامات'!$D$4)</f>
        <v>2</v>
      </c>
      <c r="C1834" s="13">
        <f>COUNTIFS($F$3:F1834,'تقرير منتج تام'!$E$4)</f>
        <v>10</v>
      </c>
      <c r="D1834" s="37"/>
      <c r="E1834" s="37"/>
      <c r="F1834" s="37"/>
      <c r="G1834" s="39"/>
      <c r="H1834" s="40"/>
      <c r="I1834" s="107" t="str">
        <f>IF(G1834="","",_xlfn.IFNA(VLOOKUP(G1834,'سجل المشتريات'!F:N,8,0),"غير مسجلة في المشتريات"))</f>
        <v/>
      </c>
      <c r="J1834" s="26" t="str">
        <f>_xlfn.IFNA(VLOOKUP(F1834,الاوردرات!$B$1:$C$600,2,0),"")</f>
        <v/>
      </c>
      <c r="K1834" s="52"/>
      <c r="M1834" s="105" t="str">
        <f>IF(G1834="","",_xlfn.IFNA((VLOOKUP(G1834,help!L:M,2,0))*H1834,_xlfn.IFNA((VLOOKUP(G1834,help!P:Q,2,0))*H1834,"غير مسجلة في المشتريات")))</f>
        <v/>
      </c>
    </row>
    <row r="1835" spans="2:13" hidden="1" x14ac:dyDescent="0.25">
      <c r="B1835" s="13">
        <f>COUNTIFS($G$3:G1835,'تقرير استهلاك خامات'!$D$4)</f>
        <v>2</v>
      </c>
      <c r="C1835" s="13">
        <f>COUNTIFS($F$3:F1835,'تقرير منتج تام'!$E$4)</f>
        <v>10</v>
      </c>
      <c r="D1835" s="37"/>
      <c r="E1835" s="37"/>
      <c r="F1835" s="37"/>
      <c r="G1835" s="39"/>
      <c r="H1835" s="40"/>
      <c r="I1835" s="107" t="str">
        <f>IF(G1835="","",_xlfn.IFNA(VLOOKUP(G1835,'سجل المشتريات'!F:N,8,0),"غير مسجلة في المشتريات"))</f>
        <v/>
      </c>
      <c r="J1835" s="26" t="str">
        <f>_xlfn.IFNA(VLOOKUP(F1835,الاوردرات!$B$1:$C$600,2,0),"")</f>
        <v/>
      </c>
      <c r="K1835" s="52"/>
      <c r="M1835" s="105" t="str">
        <f>IF(G1835="","",_xlfn.IFNA((VLOOKUP(G1835,help!L:M,2,0))*H1835,_xlfn.IFNA((VLOOKUP(G1835,help!P:Q,2,0))*H1835,"غير مسجلة في المشتريات")))</f>
        <v/>
      </c>
    </row>
    <row r="1836" spans="2:13" hidden="1" x14ac:dyDescent="0.25">
      <c r="B1836" s="13">
        <f>COUNTIFS($G$3:G1836,'تقرير استهلاك خامات'!$D$4)</f>
        <v>2</v>
      </c>
      <c r="C1836" s="13">
        <f>COUNTIFS($F$3:F1836,'تقرير منتج تام'!$E$4)</f>
        <v>10</v>
      </c>
      <c r="D1836" s="37"/>
      <c r="E1836" s="37"/>
      <c r="F1836" s="37"/>
      <c r="G1836" s="39"/>
      <c r="H1836" s="40"/>
      <c r="I1836" s="107" t="str">
        <f>IF(G1836="","",_xlfn.IFNA(VLOOKUP(G1836,'سجل المشتريات'!F:N,8,0),"غير مسجلة في المشتريات"))</f>
        <v/>
      </c>
      <c r="J1836" s="26" t="str">
        <f>_xlfn.IFNA(VLOOKUP(F1836,الاوردرات!$B$1:$C$600,2,0),"")</f>
        <v/>
      </c>
      <c r="K1836" s="52"/>
      <c r="M1836" s="105" t="str">
        <f>IF(G1836="","",_xlfn.IFNA((VLOOKUP(G1836,help!L:M,2,0))*H1836,_xlfn.IFNA((VLOOKUP(G1836,help!P:Q,2,0))*H1836,"غير مسجلة في المشتريات")))</f>
        <v/>
      </c>
    </row>
    <row r="1837" spans="2:13" hidden="1" x14ac:dyDescent="0.25">
      <c r="B1837" s="13">
        <f>COUNTIFS($G$3:G1837,'تقرير استهلاك خامات'!$D$4)</f>
        <v>2</v>
      </c>
      <c r="C1837" s="13">
        <f>COUNTIFS($F$3:F1837,'تقرير منتج تام'!$E$4)</f>
        <v>10</v>
      </c>
      <c r="D1837" s="37"/>
      <c r="E1837" s="37"/>
      <c r="F1837" s="37"/>
      <c r="G1837" s="39"/>
      <c r="H1837" s="40"/>
      <c r="I1837" s="107" t="str">
        <f>IF(G1837="","",_xlfn.IFNA(VLOOKUP(G1837,'سجل المشتريات'!F:N,8,0),"غير مسجلة في المشتريات"))</f>
        <v/>
      </c>
      <c r="J1837" s="26" t="str">
        <f>_xlfn.IFNA(VLOOKUP(F1837,الاوردرات!$B$1:$C$600,2,0),"")</f>
        <v/>
      </c>
      <c r="K1837" s="52"/>
      <c r="M1837" s="105" t="str">
        <f>IF(G1837="","",_xlfn.IFNA((VLOOKUP(G1837,help!L:M,2,0))*H1837,_xlfn.IFNA((VLOOKUP(G1837,help!P:Q,2,0))*H1837,"غير مسجلة في المشتريات")))</f>
        <v/>
      </c>
    </row>
    <row r="1838" spans="2:13" hidden="1" x14ac:dyDescent="0.25">
      <c r="B1838" s="13">
        <f>COUNTIFS($G$3:G1838,'تقرير استهلاك خامات'!$D$4)</f>
        <v>2</v>
      </c>
      <c r="C1838" s="13">
        <f>COUNTIFS($F$3:F1838,'تقرير منتج تام'!$E$4)</f>
        <v>10</v>
      </c>
      <c r="D1838" s="37"/>
      <c r="E1838" s="37"/>
      <c r="F1838" s="37"/>
      <c r="G1838" s="39"/>
      <c r="H1838" s="40"/>
      <c r="I1838" s="107" t="str">
        <f>IF(G1838="","",_xlfn.IFNA(VLOOKUP(G1838,'سجل المشتريات'!F:N,8,0),"غير مسجلة في المشتريات"))</f>
        <v/>
      </c>
      <c r="J1838" s="26" t="str">
        <f>_xlfn.IFNA(VLOOKUP(F1838,الاوردرات!$B$1:$C$600,2,0),"")</f>
        <v/>
      </c>
      <c r="K1838" s="52"/>
      <c r="M1838" s="105" t="str">
        <f>IF(G1838="","",_xlfn.IFNA((VLOOKUP(G1838,help!L:M,2,0))*H1838,_xlfn.IFNA((VLOOKUP(G1838,help!P:Q,2,0))*H1838,"غير مسجلة في المشتريات")))</f>
        <v/>
      </c>
    </row>
    <row r="1839" spans="2:13" hidden="1" x14ac:dyDescent="0.25">
      <c r="B1839" s="13">
        <f>COUNTIFS($G$3:G1839,'تقرير استهلاك خامات'!$D$4)</f>
        <v>2</v>
      </c>
      <c r="C1839" s="13">
        <f>COUNTIFS($F$3:F1839,'تقرير منتج تام'!$E$4)</f>
        <v>10</v>
      </c>
      <c r="D1839" s="37"/>
      <c r="E1839" s="37"/>
      <c r="F1839" s="37"/>
      <c r="G1839" s="39"/>
      <c r="H1839" s="40"/>
      <c r="I1839" s="107" t="str">
        <f>IF(G1839="","",_xlfn.IFNA(VLOOKUP(G1839,'سجل المشتريات'!F:N,8,0),"غير مسجلة في المشتريات"))</f>
        <v/>
      </c>
      <c r="J1839" s="26" t="str">
        <f>_xlfn.IFNA(VLOOKUP(F1839,الاوردرات!$B$1:$C$600,2,0),"")</f>
        <v/>
      </c>
      <c r="K1839" s="52"/>
      <c r="M1839" s="105" t="str">
        <f>IF(G1839="","",_xlfn.IFNA((VLOOKUP(G1839,help!L:M,2,0))*H1839,_xlfn.IFNA((VLOOKUP(G1839,help!P:Q,2,0))*H1839,"غير مسجلة في المشتريات")))</f>
        <v/>
      </c>
    </row>
    <row r="1840" spans="2:13" hidden="1" x14ac:dyDescent="0.25">
      <c r="B1840" s="13">
        <f>COUNTIFS($G$3:G1840,'تقرير استهلاك خامات'!$D$4)</f>
        <v>2</v>
      </c>
      <c r="C1840" s="13">
        <f>COUNTIFS($F$3:F1840,'تقرير منتج تام'!$E$4)</f>
        <v>10</v>
      </c>
      <c r="D1840" s="37"/>
      <c r="E1840" s="37"/>
      <c r="F1840" s="37"/>
      <c r="G1840" s="39"/>
      <c r="H1840" s="40"/>
      <c r="I1840" s="107" t="str">
        <f>IF(G1840="","",_xlfn.IFNA(VLOOKUP(G1840,'سجل المشتريات'!F:N,8,0),"غير مسجلة في المشتريات"))</f>
        <v/>
      </c>
      <c r="J1840" s="26" t="str">
        <f>_xlfn.IFNA(VLOOKUP(F1840,الاوردرات!$B$1:$C$600,2,0),"")</f>
        <v/>
      </c>
      <c r="K1840" s="52"/>
      <c r="M1840" s="105" t="str">
        <f>IF(G1840="","",_xlfn.IFNA((VLOOKUP(G1840,help!L:M,2,0))*H1840,_xlfn.IFNA((VLOOKUP(G1840,help!P:Q,2,0))*H1840,"غير مسجلة في المشتريات")))</f>
        <v/>
      </c>
    </row>
    <row r="1841" spans="2:13" hidden="1" x14ac:dyDescent="0.25">
      <c r="B1841" s="13">
        <f>COUNTIFS($G$3:G1841,'تقرير استهلاك خامات'!$D$4)</f>
        <v>2</v>
      </c>
      <c r="C1841" s="13">
        <f>COUNTIFS($F$3:F1841,'تقرير منتج تام'!$E$4)</f>
        <v>10</v>
      </c>
      <c r="D1841" s="37"/>
      <c r="E1841" s="37"/>
      <c r="F1841" s="37"/>
      <c r="G1841" s="39"/>
      <c r="H1841" s="40"/>
      <c r="I1841" s="107" t="str">
        <f>IF(G1841="","",_xlfn.IFNA(VLOOKUP(G1841,'سجل المشتريات'!F:N,8,0),"غير مسجلة في المشتريات"))</f>
        <v/>
      </c>
      <c r="J1841" s="26" t="str">
        <f>_xlfn.IFNA(VLOOKUP(F1841,الاوردرات!$B$1:$C$600,2,0),"")</f>
        <v/>
      </c>
      <c r="K1841" s="52"/>
      <c r="M1841" s="105" t="str">
        <f>IF(G1841="","",_xlfn.IFNA((VLOOKUP(G1841,help!L:M,2,0))*H1841,_xlfn.IFNA((VLOOKUP(G1841,help!P:Q,2,0))*H1841,"غير مسجلة في المشتريات")))</f>
        <v/>
      </c>
    </row>
    <row r="1842" spans="2:13" hidden="1" x14ac:dyDescent="0.25">
      <c r="B1842" s="13">
        <f>COUNTIFS($G$3:G1842,'تقرير استهلاك خامات'!$D$4)</f>
        <v>2</v>
      </c>
      <c r="C1842" s="13">
        <f>COUNTIFS($F$3:F1842,'تقرير منتج تام'!$E$4)</f>
        <v>10</v>
      </c>
      <c r="D1842" s="37"/>
      <c r="E1842" s="37"/>
      <c r="F1842" s="37"/>
      <c r="G1842" s="39"/>
      <c r="H1842" s="40"/>
      <c r="I1842" s="107" t="str">
        <f>IF(G1842="","",_xlfn.IFNA(VLOOKUP(G1842,'سجل المشتريات'!F:N,8,0),"غير مسجلة في المشتريات"))</f>
        <v/>
      </c>
      <c r="J1842" s="26" t="str">
        <f>_xlfn.IFNA(VLOOKUP(F1842,الاوردرات!$B$1:$C$600,2,0),"")</f>
        <v/>
      </c>
      <c r="K1842" s="52"/>
      <c r="M1842" s="105" t="str">
        <f>IF(G1842="","",_xlfn.IFNA((VLOOKUP(G1842,help!L:M,2,0))*H1842,_xlfn.IFNA((VLOOKUP(G1842,help!P:Q,2,0))*H1842,"غير مسجلة في المشتريات")))</f>
        <v/>
      </c>
    </row>
    <row r="1843" spans="2:13" hidden="1" x14ac:dyDescent="0.25">
      <c r="B1843" s="13">
        <f>COUNTIFS($G$3:G1843,'تقرير استهلاك خامات'!$D$4)</f>
        <v>2</v>
      </c>
      <c r="C1843" s="13">
        <f>COUNTIFS($F$3:F1843,'تقرير منتج تام'!$E$4)</f>
        <v>10</v>
      </c>
      <c r="D1843" s="37"/>
      <c r="E1843" s="37"/>
      <c r="F1843" s="37"/>
      <c r="G1843" s="39"/>
      <c r="H1843" s="40"/>
      <c r="I1843" s="107" t="str">
        <f>IF(G1843="","",_xlfn.IFNA(VLOOKUP(G1843,'سجل المشتريات'!F:N,8,0),"غير مسجلة في المشتريات"))</f>
        <v/>
      </c>
      <c r="J1843" s="26" t="str">
        <f>_xlfn.IFNA(VLOOKUP(F1843,الاوردرات!$B$1:$C$600,2,0),"")</f>
        <v/>
      </c>
      <c r="K1843" s="52"/>
      <c r="M1843" s="105" t="str">
        <f>IF(G1843="","",_xlfn.IFNA((VLOOKUP(G1843,help!L:M,2,0))*H1843,_xlfn.IFNA((VLOOKUP(G1843,help!P:Q,2,0))*H1843,"غير مسجلة في المشتريات")))</f>
        <v/>
      </c>
    </row>
    <row r="1844" spans="2:13" hidden="1" x14ac:dyDescent="0.25">
      <c r="B1844" s="13">
        <f>COUNTIFS($G$3:G1844,'تقرير استهلاك خامات'!$D$4)</f>
        <v>2</v>
      </c>
      <c r="C1844" s="13">
        <f>COUNTIFS($F$3:F1844,'تقرير منتج تام'!$E$4)</f>
        <v>10</v>
      </c>
      <c r="D1844" s="37"/>
      <c r="E1844" s="37"/>
      <c r="F1844" s="37"/>
      <c r="G1844" s="39"/>
      <c r="H1844" s="40"/>
      <c r="I1844" s="107" t="str">
        <f>IF(G1844="","",_xlfn.IFNA(VLOOKUP(G1844,'سجل المشتريات'!F:N,8,0),"غير مسجلة في المشتريات"))</f>
        <v/>
      </c>
      <c r="J1844" s="26" t="str">
        <f>_xlfn.IFNA(VLOOKUP(F1844,الاوردرات!$B$1:$C$600,2,0),"")</f>
        <v/>
      </c>
      <c r="K1844" s="52"/>
      <c r="M1844" s="105" t="str">
        <f>IF(G1844="","",_xlfn.IFNA((VLOOKUP(G1844,help!L:M,2,0))*H1844,_xlfn.IFNA((VLOOKUP(G1844,help!P:Q,2,0))*H1844,"غير مسجلة في المشتريات")))</f>
        <v/>
      </c>
    </row>
    <row r="1845" spans="2:13" hidden="1" x14ac:dyDescent="0.25">
      <c r="B1845" s="13">
        <f>COUNTIFS($G$3:G1845,'تقرير استهلاك خامات'!$D$4)</f>
        <v>2</v>
      </c>
      <c r="C1845" s="13">
        <f>COUNTIFS($F$3:F1845,'تقرير منتج تام'!$E$4)</f>
        <v>10</v>
      </c>
      <c r="D1845" s="37"/>
      <c r="E1845" s="37"/>
      <c r="F1845" s="37"/>
      <c r="G1845" s="39"/>
      <c r="H1845" s="40"/>
      <c r="I1845" s="107" t="str">
        <f>IF(G1845="","",_xlfn.IFNA(VLOOKUP(G1845,'سجل المشتريات'!F:N,8,0),"غير مسجلة في المشتريات"))</f>
        <v/>
      </c>
      <c r="J1845" s="26" t="str">
        <f>_xlfn.IFNA(VLOOKUP(F1845,الاوردرات!$B$1:$C$600,2,0),"")</f>
        <v/>
      </c>
      <c r="K1845" s="52"/>
      <c r="M1845" s="105" t="str">
        <f>IF(G1845="","",_xlfn.IFNA((VLOOKUP(G1845,help!L:M,2,0))*H1845,_xlfn.IFNA((VLOOKUP(G1845,help!P:Q,2,0))*H1845,"غير مسجلة في المشتريات")))</f>
        <v/>
      </c>
    </row>
    <row r="1846" spans="2:13" hidden="1" x14ac:dyDescent="0.25">
      <c r="B1846" s="13">
        <f>COUNTIFS($G$3:G1846,'تقرير استهلاك خامات'!$D$4)</f>
        <v>2</v>
      </c>
      <c r="C1846" s="13">
        <f>COUNTIFS($F$3:F1846,'تقرير منتج تام'!$E$4)</f>
        <v>10</v>
      </c>
      <c r="D1846" s="37"/>
      <c r="E1846" s="37"/>
      <c r="F1846" s="37"/>
      <c r="G1846" s="39"/>
      <c r="H1846" s="40"/>
      <c r="I1846" s="107" t="str">
        <f>IF(G1846="","",_xlfn.IFNA(VLOOKUP(G1846,'سجل المشتريات'!F:N,8,0),"غير مسجلة في المشتريات"))</f>
        <v/>
      </c>
      <c r="J1846" s="26" t="str">
        <f>_xlfn.IFNA(VLOOKUP(F1846,الاوردرات!$B$1:$C$600,2,0),"")</f>
        <v/>
      </c>
      <c r="K1846" s="52"/>
      <c r="M1846" s="105" t="str">
        <f>IF(G1846="","",_xlfn.IFNA((VLOOKUP(G1846,help!L:M,2,0))*H1846,_xlfn.IFNA((VLOOKUP(G1846,help!P:Q,2,0))*H1846,"غير مسجلة في المشتريات")))</f>
        <v/>
      </c>
    </row>
    <row r="1847" spans="2:13" hidden="1" x14ac:dyDescent="0.25">
      <c r="B1847" s="13">
        <f>COUNTIFS($G$3:G1847,'تقرير استهلاك خامات'!$D$4)</f>
        <v>2</v>
      </c>
      <c r="C1847" s="13">
        <f>COUNTIFS($F$3:F1847,'تقرير منتج تام'!$E$4)</f>
        <v>10</v>
      </c>
      <c r="D1847" s="37"/>
      <c r="E1847" s="37"/>
      <c r="F1847" s="37"/>
      <c r="G1847" s="39"/>
      <c r="H1847" s="40"/>
      <c r="I1847" s="107" t="str">
        <f>IF(G1847="","",_xlfn.IFNA(VLOOKUP(G1847,'سجل المشتريات'!F:N,8,0),"غير مسجلة في المشتريات"))</f>
        <v/>
      </c>
      <c r="J1847" s="26" t="str">
        <f>_xlfn.IFNA(VLOOKUP(F1847,الاوردرات!$B$1:$C$600,2,0),"")</f>
        <v/>
      </c>
      <c r="K1847" s="52"/>
      <c r="M1847" s="105" t="str">
        <f>IF(G1847="","",_xlfn.IFNA((VLOOKUP(G1847,help!L:M,2,0))*H1847,_xlfn.IFNA((VLOOKUP(G1847,help!P:Q,2,0))*H1847,"غير مسجلة في المشتريات")))</f>
        <v/>
      </c>
    </row>
    <row r="1848" spans="2:13" hidden="1" x14ac:dyDescent="0.25">
      <c r="B1848" s="13">
        <f>COUNTIFS($G$3:G1848,'تقرير استهلاك خامات'!$D$4)</f>
        <v>2</v>
      </c>
      <c r="C1848" s="13">
        <f>COUNTIFS($F$3:F1848,'تقرير منتج تام'!$E$4)</f>
        <v>10</v>
      </c>
      <c r="D1848" s="37"/>
      <c r="E1848" s="37"/>
      <c r="F1848" s="37"/>
      <c r="G1848" s="39"/>
      <c r="H1848" s="40"/>
      <c r="I1848" s="107" t="str">
        <f>IF(G1848="","",_xlfn.IFNA(VLOOKUP(G1848,'سجل المشتريات'!F:N,8,0),"غير مسجلة في المشتريات"))</f>
        <v/>
      </c>
      <c r="J1848" s="26" t="str">
        <f>_xlfn.IFNA(VLOOKUP(F1848,الاوردرات!$B$1:$C$600,2,0),"")</f>
        <v/>
      </c>
      <c r="K1848" s="52"/>
      <c r="M1848" s="105" t="str">
        <f>IF(G1848="","",_xlfn.IFNA((VLOOKUP(G1848,help!L:M,2,0))*H1848,_xlfn.IFNA((VLOOKUP(G1848,help!P:Q,2,0))*H1848,"غير مسجلة في المشتريات")))</f>
        <v/>
      </c>
    </row>
    <row r="1849" spans="2:13" hidden="1" x14ac:dyDescent="0.25">
      <c r="B1849" s="13">
        <f>COUNTIFS($G$3:G1849,'تقرير استهلاك خامات'!$D$4)</f>
        <v>2</v>
      </c>
      <c r="C1849" s="13">
        <f>COUNTIFS($F$3:F1849,'تقرير منتج تام'!$E$4)</f>
        <v>10</v>
      </c>
      <c r="D1849" s="37"/>
      <c r="E1849" s="37"/>
      <c r="F1849" s="37"/>
      <c r="G1849" s="39"/>
      <c r="H1849" s="40"/>
      <c r="I1849" s="107" t="str">
        <f>IF(G1849="","",_xlfn.IFNA(VLOOKUP(G1849,'سجل المشتريات'!F:N,8,0),"غير مسجلة في المشتريات"))</f>
        <v/>
      </c>
      <c r="J1849" s="26" t="str">
        <f>_xlfn.IFNA(VLOOKUP(F1849,الاوردرات!$B$1:$C$600,2,0),"")</f>
        <v/>
      </c>
      <c r="K1849" s="52"/>
      <c r="M1849" s="105" t="str">
        <f>IF(G1849="","",_xlfn.IFNA((VLOOKUP(G1849,help!L:M,2,0))*H1849,_xlfn.IFNA((VLOOKUP(G1849,help!P:Q,2,0))*H1849,"غير مسجلة في المشتريات")))</f>
        <v/>
      </c>
    </row>
    <row r="1850" spans="2:13" hidden="1" x14ac:dyDescent="0.25">
      <c r="B1850" s="13">
        <f>COUNTIFS($G$3:G1850,'تقرير استهلاك خامات'!$D$4)</f>
        <v>2</v>
      </c>
      <c r="C1850" s="13">
        <f>COUNTIFS($F$3:F1850,'تقرير منتج تام'!$E$4)</f>
        <v>10</v>
      </c>
      <c r="D1850" s="37"/>
      <c r="E1850" s="37"/>
      <c r="F1850" s="37"/>
      <c r="G1850" s="39"/>
      <c r="H1850" s="40"/>
      <c r="I1850" s="107" t="str">
        <f>IF(G1850="","",_xlfn.IFNA(VLOOKUP(G1850,'سجل المشتريات'!F:N,8,0),"غير مسجلة في المشتريات"))</f>
        <v/>
      </c>
      <c r="J1850" s="26" t="str">
        <f>_xlfn.IFNA(VLOOKUP(F1850,الاوردرات!$B$1:$C$600,2,0),"")</f>
        <v/>
      </c>
      <c r="K1850" s="52"/>
      <c r="M1850" s="105" t="str">
        <f>IF(G1850="","",_xlfn.IFNA((VLOOKUP(G1850,help!L:M,2,0))*H1850,_xlfn.IFNA((VLOOKUP(G1850,help!P:Q,2,0))*H1850,"غير مسجلة في المشتريات")))</f>
        <v/>
      </c>
    </row>
    <row r="1851" spans="2:13" hidden="1" x14ac:dyDescent="0.25">
      <c r="B1851" s="13">
        <f>COUNTIFS($G$3:G1851,'تقرير استهلاك خامات'!$D$4)</f>
        <v>2</v>
      </c>
      <c r="C1851" s="13">
        <f>COUNTIFS($F$3:F1851,'تقرير منتج تام'!$E$4)</f>
        <v>10</v>
      </c>
      <c r="D1851" s="37"/>
      <c r="E1851" s="37"/>
      <c r="F1851" s="37"/>
      <c r="G1851" s="39"/>
      <c r="H1851" s="40"/>
      <c r="I1851" s="107" t="str">
        <f>IF(G1851="","",_xlfn.IFNA(VLOOKUP(G1851,'سجل المشتريات'!F:N,8,0),"غير مسجلة في المشتريات"))</f>
        <v/>
      </c>
      <c r="J1851" s="26" t="str">
        <f>_xlfn.IFNA(VLOOKUP(F1851,الاوردرات!$B$1:$C$600,2,0),"")</f>
        <v/>
      </c>
      <c r="K1851" s="52"/>
      <c r="M1851" s="105" t="str">
        <f>IF(G1851="","",_xlfn.IFNA((VLOOKUP(G1851,help!L:M,2,0))*H1851,_xlfn.IFNA((VLOOKUP(G1851,help!P:Q,2,0))*H1851,"غير مسجلة في المشتريات")))</f>
        <v/>
      </c>
    </row>
    <row r="1852" spans="2:13" hidden="1" x14ac:dyDescent="0.25">
      <c r="B1852" s="13">
        <f>COUNTIFS($G$3:G1852,'تقرير استهلاك خامات'!$D$4)</f>
        <v>2</v>
      </c>
      <c r="C1852" s="13">
        <f>COUNTIFS($F$3:F1852,'تقرير منتج تام'!$E$4)</f>
        <v>10</v>
      </c>
      <c r="D1852" s="37"/>
      <c r="E1852" s="37"/>
      <c r="F1852" s="37"/>
      <c r="G1852" s="39"/>
      <c r="H1852" s="40"/>
      <c r="I1852" s="107" t="str">
        <f>IF(G1852="","",_xlfn.IFNA(VLOOKUP(G1852,'سجل المشتريات'!F:N,8,0),"غير مسجلة في المشتريات"))</f>
        <v/>
      </c>
      <c r="J1852" s="26" t="str">
        <f>_xlfn.IFNA(VLOOKUP(F1852,الاوردرات!$B$1:$C$600,2,0),"")</f>
        <v/>
      </c>
      <c r="K1852" s="52"/>
      <c r="M1852" s="105" t="str">
        <f>IF(G1852="","",_xlfn.IFNA((VLOOKUP(G1852,help!L:M,2,0))*H1852,_xlfn.IFNA((VLOOKUP(G1852,help!P:Q,2,0))*H1852,"غير مسجلة في المشتريات")))</f>
        <v/>
      </c>
    </row>
    <row r="1853" spans="2:13" hidden="1" x14ac:dyDescent="0.25">
      <c r="B1853" s="13">
        <f>COUNTIFS($G$3:G1853,'تقرير استهلاك خامات'!$D$4)</f>
        <v>2</v>
      </c>
      <c r="C1853" s="13">
        <f>COUNTIFS($F$3:F1853,'تقرير منتج تام'!$E$4)</f>
        <v>10</v>
      </c>
      <c r="D1853" s="37"/>
      <c r="E1853" s="37"/>
      <c r="F1853" s="37"/>
      <c r="G1853" s="39"/>
      <c r="H1853" s="40"/>
      <c r="I1853" s="107" t="str">
        <f>IF(G1853="","",_xlfn.IFNA(VLOOKUP(G1853,'سجل المشتريات'!F:N,8,0),"غير مسجلة في المشتريات"))</f>
        <v/>
      </c>
      <c r="J1853" s="26" t="str">
        <f>_xlfn.IFNA(VLOOKUP(F1853,الاوردرات!$B$1:$C$600,2,0),"")</f>
        <v/>
      </c>
      <c r="K1853" s="52"/>
      <c r="M1853" s="105" t="str">
        <f>IF(G1853="","",_xlfn.IFNA((VLOOKUP(G1853,help!L:M,2,0))*H1853,_xlfn.IFNA((VLOOKUP(G1853,help!P:Q,2,0))*H1853,"غير مسجلة في المشتريات")))</f>
        <v/>
      </c>
    </row>
    <row r="1854" spans="2:13" hidden="1" x14ac:dyDescent="0.25">
      <c r="B1854" s="13">
        <f>COUNTIFS($G$3:G1854,'تقرير استهلاك خامات'!$D$4)</f>
        <v>2</v>
      </c>
      <c r="C1854" s="13">
        <f>COUNTIFS($F$3:F1854,'تقرير منتج تام'!$E$4)</f>
        <v>10</v>
      </c>
      <c r="D1854" s="37"/>
      <c r="E1854" s="37"/>
      <c r="F1854" s="37"/>
      <c r="G1854" s="39"/>
      <c r="H1854" s="40"/>
      <c r="I1854" s="107" t="str">
        <f>IF(G1854="","",_xlfn.IFNA(VLOOKUP(G1854,'سجل المشتريات'!F:N,8,0),"غير مسجلة في المشتريات"))</f>
        <v/>
      </c>
      <c r="J1854" s="26" t="str">
        <f>_xlfn.IFNA(VLOOKUP(F1854,الاوردرات!$B$1:$C$600,2,0),"")</f>
        <v/>
      </c>
      <c r="K1854" s="52"/>
      <c r="M1854" s="105" t="str">
        <f>IF(G1854="","",_xlfn.IFNA((VLOOKUP(G1854,help!L:M,2,0))*H1854,_xlfn.IFNA((VLOOKUP(G1854,help!P:Q,2,0))*H1854,"غير مسجلة في المشتريات")))</f>
        <v/>
      </c>
    </row>
    <row r="1855" spans="2:13" hidden="1" x14ac:dyDescent="0.25">
      <c r="B1855" s="13">
        <f>COUNTIFS($G$3:G1855,'تقرير استهلاك خامات'!$D$4)</f>
        <v>2</v>
      </c>
      <c r="C1855" s="13">
        <f>COUNTIFS($F$3:F1855,'تقرير منتج تام'!$E$4)</f>
        <v>10</v>
      </c>
      <c r="D1855" s="37"/>
      <c r="E1855" s="37"/>
      <c r="F1855" s="37"/>
      <c r="G1855" s="39"/>
      <c r="H1855" s="40"/>
      <c r="I1855" s="107" t="str">
        <f>IF(G1855="","",_xlfn.IFNA(VLOOKUP(G1855,'سجل المشتريات'!F:N,8,0),"غير مسجلة في المشتريات"))</f>
        <v/>
      </c>
      <c r="J1855" s="26" t="str">
        <f>_xlfn.IFNA(VLOOKUP(F1855,الاوردرات!$B$1:$C$600,2,0),"")</f>
        <v/>
      </c>
      <c r="K1855" s="52"/>
      <c r="M1855" s="105" t="str">
        <f>IF(G1855="","",_xlfn.IFNA((VLOOKUP(G1855,help!L:M,2,0))*H1855,_xlfn.IFNA((VLOOKUP(G1855,help!P:Q,2,0))*H1855,"غير مسجلة في المشتريات")))</f>
        <v/>
      </c>
    </row>
    <row r="1856" spans="2:13" hidden="1" x14ac:dyDescent="0.25">
      <c r="B1856" s="13">
        <f>COUNTIFS($G$3:G1856,'تقرير استهلاك خامات'!$D$4)</f>
        <v>2</v>
      </c>
      <c r="C1856" s="13">
        <f>COUNTIFS($F$3:F1856,'تقرير منتج تام'!$E$4)</f>
        <v>10</v>
      </c>
      <c r="D1856" s="37"/>
      <c r="E1856" s="37"/>
      <c r="F1856" s="37"/>
      <c r="G1856" s="39"/>
      <c r="H1856" s="40"/>
      <c r="I1856" s="107" t="str">
        <f>IF(G1856="","",_xlfn.IFNA(VLOOKUP(G1856,'سجل المشتريات'!F:N,8,0),"غير مسجلة في المشتريات"))</f>
        <v/>
      </c>
      <c r="J1856" s="26" t="str">
        <f>_xlfn.IFNA(VLOOKUP(F1856,الاوردرات!$B$1:$C$600,2,0),"")</f>
        <v/>
      </c>
      <c r="K1856" s="52"/>
      <c r="M1856" s="105" t="str">
        <f>IF(G1856="","",_xlfn.IFNA((VLOOKUP(G1856,help!L:M,2,0))*H1856,_xlfn.IFNA((VLOOKUP(G1856,help!P:Q,2,0))*H1856,"غير مسجلة في المشتريات")))</f>
        <v/>
      </c>
    </row>
    <row r="1857" spans="2:13" hidden="1" x14ac:dyDescent="0.25">
      <c r="B1857" s="13">
        <f>COUNTIFS($G$3:G1857,'تقرير استهلاك خامات'!$D$4)</f>
        <v>2</v>
      </c>
      <c r="C1857" s="13">
        <f>COUNTIFS($F$3:F1857,'تقرير منتج تام'!$E$4)</f>
        <v>10</v>
      </c>
      <c r="D1857" s="37"/>
      <c r="E1857" s="37"/>
      <c r="F1857" s="37"/>
      <c r="G1857" s="39"/>
      <c r="H1857" s="40"/>
      <c r="I1857" s="107" t="str">
        <f>IF(G1857="","",_xlfn.IFNA(VLOOKUP(G1857,'سجل المشتريات'!F:N,8,0),"غير مسجلة في المشتريات"))</f>
        <v/>
      </c>
      <c r="J1857" s="26" t="str">
        <f>_xlfn.IFNA(VLOOKUP(F1857,الاوردرات!$B$1:$C$600,2,0),"")</f>
        <v/>
      </c>
      <c r="K1857" s="52"/>
      <c r="M1857" s="105" t="str">
        <f>IF(G1857="","",_xlfn.IFNA((VLOOKUP(G1857,help!L:M,2,0))*H1857,_xlfn.IFNA((VLOOKUP(G1857,help!P:Q,2,0))*H1857,"غير مسجلة في المشتريات")))</f>
        <v/>
      </c>
    </row>
    <row r="1858" spans="2:13" hidden="1" x14ac:dyDescent="0.25">
      <c r="B1858" s="13">
        <f>COUNTIFS($G$3:G1858,'تقرير استهلاك خامات'!$D$4)</f>
        <v>2</v>
      </c>
      <c r="C1858" s="13">
        <f>COUNTIFS($F$3:F1858,'تقرير منتج تام'!$E$4)</f>
        <v>10</v>
      </c>
      <c r="D1858" s="37"/>
      <c r="E1858" s="37"/>
      <c r="F1858" s="37"/>
      <c r="G1858" s="39"/>
      <c r="H1858" s="40"/>
      <c r="I1858" s="107" t="str">
        <f>IF(G1858="","",_xlfn.IFNA(VLOOKUP(G1858,'سجل المشتريات'!F:N,8,0),"غير مسجلة في المشتريات"))</f>
        <v/>
      </c>
      <c r="J1858" s="26" t="str">
        <f>_xlfn.IFNA(VLOOKUP(F1858,الاوردرات!$B$1:$C$600,2,0),"")</f>
        <v/>
      </c>
      <c r="K1858" s="52"/>
      <c r="M1858" s="105" t="str">
        <f>IF(G1858="","",_xlfn.IFNA((VLOOKUP(G1858,help!L:M,2,0))*H1858,_xlfn.IFNA((VLOOKUP(G1858,help!P:Q,2,0))*H1858,"غير مسجلة في المشتريات")))</f>
        <v/>
      </c>
    </row>
    <row r="1859" spans="2:13" hidden="1" x14ac:dyDescent="0.25">
      <c r="B1859" s="13">
        <f>COUNTIFS($G$3:G1859,'تقرير استهلاك خامات'!$D$4)</f>
        <v>2</v>
      </c>
      <c r="C1859" s="13">
        <f>COUNTIFS($F$3:F1859,'تقرير منتج تام'!$E$4)</f>
        <v>10</v>
      </c>
      <c r="D1859" s="37"/>
      <c r="E1859" s="37"/>
      <c r="F1859" s="37"/>
      <c r="G1859" s="39"/>
      <c r="H1859" s="40"/>
      <c r="I1859" s="107" t="str">
        <f>IF(G1859="","",_xlfn.IFNA(VLOOKUP(G1859,'سجل المشتريات'!F:N,8,0),"غير مسجلة في المشتريات"))</f>
        <v/>
      </c>
      <c r="J1859" s="26" t="str">
        <f>_xlfn.IFNA(VLOOKUP(F1859,الاوردرات!$B$1:$C$600,2,0),"")</f>
        <v/>
      </c>
      <c r="K1859" s="52"/>
      <c r="M1859" s="105" t="str">
        <f>IF(G1859="","",_xlfn.IFNA((VLOOKUP(G1859,help!L:M,2,0))*H1859,_xlfn.IFNA((VLOOKUP(G1859,help!P:Q,2,0))*H1859,"غير مسجلة في المشتريات")))</f>
        <v/>
      </c>
    </row>
    <row r="1860" spans="2:13" hidden="1" x14ac:dyDescent="0.25">
      <c r="B1860" s="13">
        <f>COUNTIFS($G$3:G1860,'تقرير استهلاك خامات'!$D$4)</f>
        <v>2</v>
      </c>
      <c r="C1860" s="13">
        <f>COUNTIFS($F$3:F1860,'تقرير منتج تام'!$E$4)</f>
        <v>10</v>
      </c>
      <c r="D1860" s="37"/>
      <c r="E1860" s="37"/>
      <c r="F1860" s="37"/>
      <c r="G1860" s="39"/>
      <c r="H1860" s="40"/>
      <c r="I1860" s="107" t="str">
        <f>IF(G1860="","",_xlfn.IFNA(VLOOKUP(G1860,'سجل المشتريات'!F:N,8,0),"غير مسجلة في المشتريات"))</f>
        <v/>
      </c>
      <c r="J1860" s="26" t="str">
        <f>_xlfn.IFNA(VLOOKUP(F1860,الاوردرات!$B$1:$C$600,2,0),"")</f>
        <v/>
      </c>
      <c r="K1860" s="52"/>
      <c r="M1860" s="105" t="str">
        <f>IF(G1860="","",_xlfn.IFNA((VLOOKUP(G1860,help!L:M,2,0))*H1860,_xlfn.IFNA((VLOOKUP(G1860,help!P:Q,2,0))*H1860,"غير مسجلة في المشتريات")))</f>
        <v/>
      </c>
    </row>
    <row r="1861" spans="2:13" hidden="1" x14ac:dyDescent="0.25">
      <c r="B1861" s="13">
        <f>COUNTIFS($G$3:G1861,'تقرير استهلاك خامات'!$D$4)</f>
        <v>2</v>
      </c>
      <c r="C1861" s="13">
        <f>COUNTIFS($F$3:F1861,'تقرير منتج تام'!$E$4)</f>
        <v>10</v>
      </c>
      <c r="D1861" s="37"/>
      <c r="E1861" s="37"/>
      <c r="F1861" s="37"/>
      <c r="G1861" s="39"/>
      <c r="H1861" s="40"/>
      <c r="I1861" s="107" t="str">
        <f>IF(G1861="","",_xlfn.IFNA(VLOOKUP(G1861,'سجل المشتريات'!F:N,8,0),"غير مسجلة في المشتريات"))</f>
        <v/>
      </c>
      <c r="J1861" s="26" t="str">
        <f>_xlfn.IFNA(VLOOKUP(F1861,الاوردرات!$B$1:$C$600,2,0),"")</f>
        <v/>
      </c>
      <c r="K1861" s="52"/>
      <c r="M1861" s="105" t="str">
        <f>IF(G1861="","",_xlfn.IFNA((VLOOKUP(G1861,help!L:M,2,0))*H1861,_xlfn.IFNA((VLOOKUP(G1861,help!P:Q,2,0))*H1861,"غير مسجلة في المشتريات")))</f>
        <v/>
      </c>
    </row>
    <row r="1862" spans="2:13" hidden="1" x14ac:dyDescent="0.25">
      <c r="B1862" s="13">
        <f>COUNTIFS($G$3:G1862,'تقرير استهلاك خامات'!$D$4)</f>
        <v>2</v>
      </c>
      <c r="C1862" s="13">
        <f>COUNTIFS($F$3:F1862,'تقرير منتج تام'!$E$4)</f>
        <v>10</v>
      </c>
      <c r="D1862" s="37"/>
      <c r="E1862" s="37"/>
      <c r="F1862" s="37"/>
      <c r="G1862" s="39"/>
      <c r="H1862" s="40"/>
      <c r="I1862" s="107" t="str">
        <f>IF(G1862="","",_xlfn.IFNA(VLOOKUP(G1862,'سجل المشتريات'!F:N,8,0),"غير مسجلة في المشتريات"))</f>
        <v/>
      </c>
      <c r="J1862" s="26" t="str">
        <f>_xlfn.IFNA(VLOOKUP(F1862,الاوردرات!$B$1:$C$600,2,0),"")</f>
        <v/>
      </c>
      <c r="K1862" s="52"/>
      <c r="M1862" s="105" t="str">
        <f>IF(G1862="","",_xlfn.IFNA((VLOOKUP(G1862,help!L:M,2,0))*H1862,_xlfn.IFNA((VLOOKUP(G1862,help!P:Q,2,0))*H1862,"غير مسجلة في المشتريات")))</f>
        <v/>
      </c>
    </row>
    <row r="1863" spans="2:13" hidden="1" x14ac:dyDescent="0.25">
      <c r="B1863" s="13">
        <f>COUNTIFS($G$3:G1863,'تقرير استهلاك خامات'!$D$4)</f>
        <v>2</v>
      </c>
      <c r="C1863" s="13">
        <f>COUNTIFS($F$3:F1863,'تقرير منتج تام'!$E$4)</f>
        <v>10</v>
      </c>
      <c r="D1863" s="37"/>
      <c r="E1863" s="37"/>
      <c r="F1863" s="37"/>
      <c r="G1863" s="39"/>
      <c r="H1863" s="40"/>
      <c r="I1863" s="107" t="str">
        <f>IF(G1863="","",_xlfn.IFNA(VLOOKUP(G1863,'سجل المشتريات'!F:N,8,0),"غير مسجلة في المشتريات"))</f>
        <v/>
      </c>
      <c r="J1863" s="26" t="str">
        <f>_xlfn.IFNA(VLOOKUP(F1863,الاوردرات!$B$1:$C$600,2,0),"")</f>
        <v/>
      </c>
      <c r="K1863" s="52"/>
      <c r="M1863" s="105" t="str">
        <f>IF(G1863="","",_xlfn.IFNA((VLOOKUP(G1863,help!L:M,2,0))*H1863,_xlfn.IFNA((VLOOKUP(G1863,help!P:Q,2,0))*H1863,"غير مسجلة في المشتريات")))</f>
        <v/>
      </c>
    </row>
    <row r="1864" spans="2:13" hidden="1" x14ac:dyDescent="0.25">
      <c r="B1864" s="13">
        <f>COUNTIFS($G$3:G1864,'تقرير استهلاك خامات'!$D$4)</f>
        <v>2</v>
      </c>
      <c r="C1864" s="13">
        <f>COUNTIFS($F$3:F1864,'تقرير منتج تام'!$E$4)</f>
        <v>10</v>
      </c>
      <c r="D1864" s="37"/>
      <c r="E1864" s="37"/>
      <c r="F1864" s="37"/>
      <c r="G1864" s="39"/>
      <c r="H1864" s="40"/>
      <c r="I1864" s="107" t="str">
        <f>IF(G1864="","",_xlfn.IFNA(VLOOKUP(G1864,'سجل المشتريات'!F:N,8,0),"غير مسجلة في المشتريات"))</f>
        <v/>
      </c>
      <c r="J1864" s="26" t="str">
        <f>_xlfn.IFNA(VLOOKUP(F1864,الاوردرات!$B$1:$C$600,2,0),"")</f>
        <v/>
      </c>
      <c r="K1864" s="52"/>
      <c r="M1864" s="105" t="str">
        <f>IF(G1864="","",_xlfn.IFNA((VLOOKUP(G1864,help!L:M,2,0))*H1864,_xlfn.IFNA((VLOOKUP(G1864,help!P:Q,2,0))*H1864,"غير مسجلة في المشتريات")))</f>
        <v/>
      </c>
    </row>
    <row r="1865" spans="2:13" hidden="1" x14ac:dyDescent="0.25">
      <c r="B1865" s="13">
        <f>COUNTIFS($G$3:G1865,'تقرير استهلاك خامات'!$D$4)</f>
        <v>2</v>
      </c>
      <c r="C1865" s="13">
        <f>COUNTIFS($F$3:F1865,'تقرير منتج تام'!$E$4)</f>
        <v>10</v>
      </c>
      <c r="D1865" s="37"/>
      <c r="E1865" s="37"/>
      <c r="F1865" s="37"/>
      <c r="G1865" s="39"/>
      <c r="H1865" s="40"/>
      <c r="I1865" s="107" t="str">
        <f>IF(G1865="","",_xlfn.IFNA(VLOOKUP(G1865,'سجل المشتريات'!F:N,8,0),"غير مسجلة في المشتريات"))</f>
        <v/>
      </c>
      <c r="J1865" s="26" t="str">
        <f>_xlfn.IFNA(VLOOKUP(F1865,الاوردرات!$B$1:$C$600,2,0),"")</f>
        <v/>
      </c>
      <c r="K1865" s="52"/>
      <c r="M1865" s="105" t="str">
        <f>IF(G1865="","",_xlfn.IFNA((VLOOKUP(G1865,help!L:M,2,0))*H1865,_xlfn.IFNA((VLOOKUP(G1865,help!P:Q,2,0))*H1865,"غير مسجلة في المشتريات")))</f>
        <v/>
      </c>
    </row>
    <row r="1866" spans="2:13" hidden="1" x14ac:dyDescent="0.25">
      <c r="B1866" s="13">
        <f>COUNTIFS($G$3:G1866,'تقرير استهلاك خامات'!$D$4)</f>
        <v>2</v>
      </c>
      <c r="C1866" s="13">
        <f>COUNTIFS($F$3:F1866,'تقرير منتج تام'!$E$4)</f>
        <v>10</v>
      </c>
      <c r="D1866" s="37"/>
      <c r="E1866" s="37"/>
      <c r="F1866" s="37"/>
      <c r="G1866" s="39"/>
      <c r="H1866" s="40"/>
      <c r="I1866" s="107" t="str">
        <f>IF(G1866="","",_xlfn.IFNA(VLOOKUP(G1866,'سجل المشتريات'!F:N,8,0),"غير مسجلة في المشتريات"))</f>
        <v/>
      </c>
      <c r="J1866" s="26" t="str">
        <f>_xlfn.IFNA(VLOOKUP(F1866,الاوردرات!$B$1:$C$600,2,0),"")</f>
        <v/>
      </c>
      <c r="K1866" s="52"/>
      <c r="M1866" s="105" t="str">
        <f>IF(G1866="","",_xlfn.IFNA((VLOOKUP(G1866,help!L:M,2,0))*H1866,_xlfn.IFNA((VLOOKUP(G1866,help!P:Q,2,0))*H1866,"غير مسجلة في المشتريات")))</f>
        <v/>
      </c>
    </row>
    <row r="1867" spans="2:13" hidden="1" x14ac:dyDescent="0.25">
      <c r="B1867" s="13">
        <f>COUNTIFS($G$3:G1867,'تقرير استهلاك خامات'!$D$4)</f>
        <v>2</v>
      </c>
      <c r="C1867" s="13">
        <f>COUNTIFS($F$3:F1867,'تقرير منتج تام'!$E$4)</f>
        <v>10</v>
      </c>
      <c r="D1867" s="37"/>
      <c r="E1867" s="37"/>
      <c r="F1867" s="37"/>
      <c r="G1867" s="39"/>
      <c r="H1867" s="40"/>
      <c r="I1867" s="107" t="str">
        <f>IF(G1867="","",_xlfn.IFNA(VLOOKUP(G1867,'سجل المشتريات'!F:N,8,0),"غير مسجلة في المشتريات"))</f>
        <v/>
      </c>
      <c r="J1867" s="26" t="str">
        <f>_xlfn.IFNA(VLOOKUP(F1867,الاوردرات!$B$1:$C$600,2,0),"")</f>
        <v/>
      </c>
      <c r="K1867" s="52"/>
      <c r="M1867" s="105" t="str">
        <f>IF(G1867="","",_xlfn.IFNA((VLOOKUP(G1867,help!L:M,2,0))*H1867,_xlfn.IFNA((VLOOKUP(G1867,help!P:Q,2,0))*H1867,"غير مسجلة في المشتريات")))</f>
        <v/>
      </c>
    </row>
    <row r="1868" spans="2:13" hidden="1" x14ac:dyDescent="0.25">
      <c r="B1868" s="13">
        <f>COUNTIFS($G$3:G1868,'تقرير استهلاك خامات'!$D$4)</f>
        <v>2</v>
      </c>
      <c r="C1868" s="13">
        <f>COUNTIFS($F$3:F1868,'تقرير منتج تام'!$E$4)</f>
        <v>10</v>
      </c>
      <c r="D1868" s="37"/>
      <c r="E1868" s="37"/>
      <c r="F1868" s="37"/>
      <c r="G1868" s="39"/>
      <c r="H1868" s="40"/>
      <c r="I1868" s="107" t="str">
        <f>IF(G1868="","",_xlfn.IFNA(VLOOKUP(G1868,'سجل المشتريات'!F:N,8,0),"غير مسجلة في المشتريات"))</f>
        <v/>
      </c>
      <c r="J1868" s="26" t="str">
        <f>_xlfn.IFNA(VLOOKUP(F1868,الاوردرات!$B$1:$C$600,2,0),"")</f>
        <v/>
      </c>
      <c r="K1868" s="52"/>
      <c r="M1868" s="105" t="str">
        <f>IF(G1868="","",_xlfn.IFNA((VLOOKUP(G1868,help!L:M,2,0))*H1868,_xlfn.IFNA((VLOOKUP(G1868,help!P:Q,2,0))*H1868,"غير مسجلة في المشتريات")))</f>
        <v/>
      </c>
    </row>
    <row r="1869" spans="2:13" hidden="1" x14ac:dyDescent="0.25">
      <c r="B1869" s="13">
        <f>COUNTIFS($G$3:G1869,'تقرير استهلاك خامات'!$D$4)</f>
        <v>2</v>
      </c>
      <c r="C1869" s="13">
        <f>COUNTIFS($F$3:F1869,'تقرير منتج تام'!$E$4)</f>
        <v>10</v>
      </c>
      <c r="D1869" s="37"/>
      <c r="E1869" s="37"/>
      <c r="F1869" s="37"/>
      <c r="G1869" s="39"/>
      <c r="H1869" s="40"/>
      <c r="I1869" s="107" t="str">
        <f>IF(G1869="","",_xlfn.IFNA(VLOOKUP(G1869,'سجل المشتريات'!F:N,8,0),"غير مسجلة في المشتريات"))</f>
        <v/>
      </c>
      <c r="J1869" s="26" t="str">
        <f>_xlfn.IFNA(VLOOKUP(F1869,الاوردرات!$B$1:$C$600,2,0),"")</f>
        <v/>
      </c>
      <c r="K1869" s="52"/>
      <c r="M1869" s="105" t="str">
        <f>IF(G1869="","",_xlfn.IFNA((VLOOKUP(G1869,help!L:M,2,0))*H1869,_xlfn.IFNA((VLOOKUP(G1869,help!P:Q,2,0))*H1869,"غير مسجلة في المشتريات")))</f>
        <v/>
      </c>
    </row>
    <row r="1870" spans="2:13" hidden="1" x14ac:dyDescent="0.25">
      <c r="B1870" s="13">
        <f>COUNTIFS($G$3:G1870,'تقرير استهلاك خامات'!$D$4)</f>
        <v>2</v>
      </c>
      <c r="C1870" s="13">
        <f>COUNTIFS($F$3:F1870,'تقرير منتج تام'!$E$4)</f>
        <v>10</v>
      </c>
      <c r="D1870" s="37"/>
      <c r="E1870" s="37"/>
      <c r="F1870" s="37"/>
      <c r="G1870" s="39"/>
      <c r="H1870" s="40"/>
      <c r="I1870" s="107" t="str">
        <f>IF(G1870="","",_xlfn.IFNA(VLOOKUP(G1870,'سجل المشتريات'!F:N,8,0),"غير مسجلة في المشتريات"))</f>
        <v/>
      </c>
      <c r="J1870" s="26" t="str">
        <f>_xlfn.IFNA(VLOOKUP(F1870,الاوردرات!$B$1:$C$600,2,0),"")</f>
        <v/>
      </c>
      <c r="K1870" s="52"/>
      <c r="M1870" s="105" t="str">
        <f>IF(G1870="","",_xlfn.IFNA((VLOOKUP(G1870,help!L:M,2,0))*H1870,_xlfn.IFNA((VLOOKUP(G1870,help!P:Q,2,0))*H1870,"غير مسجلة في المشتريات")))</f>
        <v/>
      </c>
    </row>
    <row r="1871" spans="2:13" hidden="1" x14ac:dyDescent="0.25">
      <c r="B1871" s="13">
        <f>COUNTIFS($G$3:G1871,'تقرير استهلاك خامات'!$D$4)</f>
        <v>2</v>
      </c>
      <c r="C1871" s="13">
        <f>COUNTIFS($F$3:F1871,'تقرير منتج تام'!$E$4)</f>
        <v>10</v>
      </c>
      <c r="D1871" s="37"/>
      <c r="E1871" s="37"/>
      <c r="F1871" s="37"/>
      <c r="G1871" s="39"/>
      <c r="H1871" s="40"/>
      <c r="I1871" s="107" t="str">
        <f>IF(G1871="","",_xlfn.IFNA(VLOOKUP(G1871,'سجل المشتريات'!F:N,8,0),"غير مسجلة في المشتريات"))</f>
        <v/>
      </c>
      <c r="J1871" s="26" t="str">
        <f>_xlfn.IFNA(VLOOKUP(F1871,الاوردرات!$B$1:$C$600,2,0),"")</f>
        <v/>
      </c>
      <c r="K1871" s="52"/>
      <c r="M1871" s="105" t="str">
        <f>IF(G1871="","",_xlfn.IFNA((VLOOKUP(G1871,help!L:M,2,0))*H1871,_xlfn.IFNA((VLOOKUP(G1871,help!P:Q,2,0))*H1871,"غير مسجلة في المشتريات")))</f>
        <v/>
      </c>
    </row>
    <row r="1872" spans="2:13" hidden="1" x14ac:dyDescent="0.25">
      <c r="B1872" s="13">
        <f>COUNTIFS($G$3:G1872,'تقرير استهلاك خامات'!$D$4)</f>
        <v>2</v>
      </c>
      <c r="C1872" s="13">
        <f>COUNTIFS($F$3:F1872,'تقرير منتج تام'!$E$4)</f>
        <v>10</v>
      </c>
      <c r="D1872" s="37"/>
      <c r="E1872" s="37"/>
      <c r="F1872" s="37"/>
      <c r="G1872" s="39"/>
      <c r="H1872" s="40"/>
      <c r="I1872" s="107" t="str">
        <f>IF(G1872="","",_xlfn.IFNA(VLOOKUP(G1872,'سجل المشتريات'!F:N,8,0),"غير مسجلة في المشتريات"))</f>
        <v/>
      </c>
      <c r="J1872" s="26" t="str">
        <f>_xlfn.IFNA(VLOOKUP(F1872,الاوردرات!$B$1:$C$600,2,0),"")</f>
        <v/>
      </c>
      <c r="K1872" s="52"/>
      <c r="M1872" s="105" t="str">
        <f>IF(G1872="","",_xlfn.IFNA((VLOOKUP(G1872,help!L:M,2,0))*H1872,_xlfn.IFNA((VLOOKUP(G1872,help!P:Q,2,0))*H1872,"غير مسجلة في المشتريات")))</f>
        <v/>
      </c>
    </row>
    <row r="1873" spans="2:13" hidden="1" x14ac:dyDescent="0.25">
      <c r="B1873" s="13">
        <f>COUNTIFS($G$3:G1873,'تقرير استهلاك خامات'!$D$4)</f>
        <v>2</v>
      </c>
      <c r="C1873" s="13">
        <f>COUNTIFS($F$3:F1873,'تقرير منتج تام'!$E$4)</f>
        <v>10</v>
      </c>
      <c r="D1873" s="37"/>
      <c r="E1873" s="37"/>
      <c r="F1873" s="37"/>
      <c r="G1873" s="39"/>
      <c r="H1873" s="40"/>
      <c r="I1873" s="107" t="str">
        <f>IF(G1873="","",_xlfn.IFNA(VLOOKUP(G1873,'سجل المشتريات'!F:N,8,0),"غير مسجلة في المشتريات"))</f>
        <v/>
      </c>
      <c r="J1873" s="26" t="str">
        <f>_xlfn.IFNA(VLOOKUP(F1873,الاوردرات!$B$1:$C$600,2,0),"")</f>
        <v/>
      </c>
      <c r="K1873" s="52"/>
      <c r="M1873" s="105" t="str">
        <f>IF(G1873="","",_xlfn.IFNA((VLOOKUP(G1873,help!L:M,2,0))*H1873,_xlfn.IFNA((VLOOKUP(G1873,help!P:Q,2,0))*H1873,"غير مسجلة في المشتريات")))</f>
        <v/>
      </c>
    </row>
    <row r="1874" spans="2:13" hidden="1" x14ac:dyDescent="0.25">
      <c r="B1874" s="13">
        <f>COUNTIFS($G$3:G1874,'تقرير استهلاك خامات'!$D$4)</f>
        <v>2</v>
      </c>
      <c r="C1874" s="13">
        <f>COUNTIFS($F$3:F1874,'تقرير منتج تام'!$E$4)</f>
        <v>10</v>
      </c>
      <c r="D1874" s="37"/>
      <c r="E1874" s="37"/>
      <c r="F1874" s="37"/>
      <c r="G1874" s="39"/>
      <c r="H1874" s="40"/>
      <c r="I1874" s="107" t="str">
        <f>IF(G1874="","",_xlfn.IFNA(VLOOKUP(G1874,'سجل المشتريات'!F:N,8,0),"غير مسجلة في المشتريات"))</f>
        <v/>
      </c>
      <c r="J1874" s="26" t="str">
        <f>_xlfn.IFNA(VLOOKUP(F1874,الاوردرات!$B$1:$C$600,2,0),"")</f>
        <v/>
      </c>
      <c r="K1874" s="52"/>
      <c r="M1874" s="105" t="str">
        <f>IF(G1874="","",_xlfn.IFNA((VLOOKUP(G1874,help!L:M,2,0))*H1874,_xlfn.IFNA((VLOOKUP(G1874,help!P:Q,2,0))*H1874,"غير مسجلة في المشتريات")))</f>
        <v/>
      </c>
    </row>
    <row r="1875" spans="2:13" hidden="1" x14ac:dyDescent="0.25">
      <c r="B1875" s="13">
        <f>COUNTIFS($G$3:G1875,'تقرير استهلاك خامات'!$D$4)</f>
        <v>2</v>
      </c>
      <c r="C1875" s="13">
        <f>COUNTIFS($F$3:F1875,'تقرير منتج تام'!$E$4)</f>
        <v>10</v>
      </c>
      <c r="D1875" s="37"/>
      <c r="E1875" s="37"/>
      <c r="F1875" s="37"/>
      <c r="G1875" s="39"/>
      <c r="H1875" s="40"/>
      <c r="I1875" s="107" t="str">
        <f>IF(G1875="","",_xlfn.IFNA(VLOOKUP(G1875,'سجل المشتريات'!F:N,8,0),"غير مسجلة في المشتريات"))</f>
        <v/>
      </c>
      <c r="J1875" s="26" t="str">
        <f>_xlfn.IFNA(VLOOKUP(F1875,الاوردرات!$B$1:$C$600,2,0),"")</f>
        <v/>
      </c>
      <c r="K1875" s="52"/>
      <c r="M1875" s="105" t="str">
        <f>IF(G1875="","",_xlfn.IFNA((VLOOKUP(G1875,help!L:M,2,0))*H1875,_xlfn.IFNA((VLOOKUP(G1875,help!P:Q,2,0))*H1875,"غير مسجلة في المشتريات")))</f>
        <v/>
      </c>
    </row>
    <row r="1876" spans="2:13" hidden="1" x14ac:dyDescent="0.25">
      <c r="B1876" s="13">
        <f>COUNTIFS($G$3:G1876,'تقرير استهلاك خامات'!$D$4)</f>
        <v>2</v>
      </c>
      <c r="C1876" s="13">
        <f>COUNTIFS($F$3:F1876,'تقرير منتج تام'!$E$4)</f>
        <v>10</v>
      </c>
      <c r="D1876" s="37"/>
      <c r="E1876" s="37"/>
      <c r="F1876" s="37"/>
      <c r="G1876" s="39"/>
      <c r="H1876" s="40"/>
      <c r="I1876" s="107" t="str">
        <f>IF(G1876="","",_xlfn.IFNA(VLOOKUP(G1876,'سجل المشتريات'!F:N,8,0),"غير مسجلة في المشتريات"))</f>
        <v/>
      </c>
      <c r="J1876" s="26" t="str">
        <f>_xlfn.IFNA(VLOOKUP(F1876,الاوردرات!$B$1:$C$600,2,0),"")</f>
        <v/>
      </c>
      <c r="K1876" s="52"/>
      <c r="M1876" s="105" t="str">
        <f>IF(G1876="","",_xlfn.IFNA((VLOOKUP(G1876,help!L:M,2,0))*H1876,_xlfn.IFNA((VLOOKUP(G1876,help!P:Q,2,0))*H1876,"غير مسجلة في المشتريات")))</f>
        <v/>
      </c>
    </row>
    <row r="1877" spans="2:13" hidden="1" x14ac:dyDescent="0.25">
      <c r="B1877" s="13">
        <f>COUNTIFS($G$3:G1877,'تقرير استهلاك خامات'!$D$4)</f>
        <v>2</v>
      </c>
      <c r="C1877" s="13">
        <f>COUNTIFS($F$3:F1877,'تقرير منتج تام'!$E$4)</f>
        <v>10</v>
      </c>
      <c r="D1877" s="37"/>
      <c r="E1877" s="37"/>
      <c r="F1877" s="37"/>
      <c r="G1877" s="39"/>
      <c r="H1877" s="40"/>
      <c r="I1877" s="107" t="str">
        <f>IF(G1877="","",_xlfn.IFNA(VLOOKUP(G1877,'سجل المشتريات'!F:N,8,0),"غير مسجلة في المشتريات"))</f>
        <v/>
      </c>
      <c r="J1877" s="26" t="str">
        <f>_xlfn.IFNA(VLOOKUP(F1877,الاوردرات!$B$1:$C$600,2,0),"")</f>
        <v/>
      </c>
      <c r="K1877" s="52"/>
      <c r="M1877" s="105" t="str">
        <f>IF(G1877="","",_xlfn.IFNA((VLOOKUP(G1877,help!L:M,2,0))*H1877,_xlfn.IFNA((VLOOKUP(G1877,help!P:Q,2,0))*H1877,"غير مسجلة في المشتريات")))</f>
        <v/>
      </c>
    </row>
    <row r="1878" spans="2:13" hidden="1" x14ac:dyDescent="0.25">
      <c r="B1878" s="13">
        <f>COUNTIFS($G$3:G1878,'تقرير استهلاك خامات'!$D$4)</f>
        <v>2</v>
      </c>
      <c r="C1878" s="13">
        <f>COUNTIFS($F$3:F1878,'تقرير منتج تام'!$E$4)</f>
        <v>10</v>
      </c>
      <c r="D1878" s="37"/>
      <c r="E1878" s="37"/>
      <c r="F1878" s="37"/>
      <c r="G1878" s="39"/>
      <c r="H1878" s="40"/>
      <c r="I1878" s="107" t="str">
        <f>IF(G1878="","",_xlfn.IFNA(VLOOKUP(G1878,'سجل المشتريات'!F:N,8,0),"غير مسجلة في المشتريات"))</f>
        <v/>
      </c>
      <c r="J1878" s="26" t="str">
        <f>_xlfn.IFNA(VLOOKUP(F1878,الاوردرات!$B$1:$C$600,2,0),"")</f>
        <v/>
      </c>
      <c r="K1878" s="52"/>
      <c r="M1878" s="105" t="str">
        <f>IF(G1878="","",_xlfn.IFNA((VLOOKUP(G1878,help!L:M,2,0))*H1878,_xlfn.IFNA((VLOOKUP(G1878,help!P:Q,2,0))*H1878,"غير مسجلة في المشتريات")))</f>
        <v/>
      </c>
    </row>
    <row r="1879" spans="2:13" hidden="1" x14ac:dyDescent="0.25">
      <c r="B1879" s="13">
        <f>COUNTIFS($G$3:G1879,'تقرير استهلاك خامات'!$D$4)</f>
        <v>2</v>
      </c>
      <c r="C1879" s="13">
        <f>COUNTIFS($F$3:F1879,'تقرير منتج تام'!$E$4)</f>
        <v>10</v>
      </c>
      <c r="D1879" s="37"/>
      <c r="E1879" s="37"/>
      <c r="F1879" s="37"/>
      <c r="G1879" s="39"/>
      <c r="H1879" s="40"/>
      <c r="I1879" s="107" t="str">
        <f>IF(G1879="","",_xlfn.IFNA(VLOOKUP(G1879,'سجل المشتريات'!F:N,8,0),"غير مسجلة في المشتريات"))</f>
        <v/>
      </c>
      <c r="J1879" s="26" t="str">
        <f>_xlfn.IFNA(VLOOKUP(F1879,الاوردرات!$B$1:$C$600,2,0),"")</f>
        <v/>
      </c>
      <c r="K1879" s="52"/>
      <c r="M1879" s="105" t="str">
        <f>IF(G1879="","",_xlfn.IFNA((VLOOKUP(G1879,help!L:M,2,0))*H1879,_xlfn.IFNA((VLOOKUP(G1879,help!P:Q,2,0))*H1879,"غير مسجلة في المشتريات")))</f>
        <v/>
      </c>
    </row>
    <row r="1880" spans="2:13" hidden="1" x14ac:dyDescent="0.25">
      <c r="B1880" s="13">
        <f>COUNTIFS($G$3:G1880,'تقرير استهلاك خامات'!$D$4)</f>
        <v>2</v>
      </c>
      <c r="C1880" s="13">
        <f>COUNTIFS($F$3:F1880,'تقرير منتج تام'!$E$4)</f>
        <v>10</v>
      </c>
      <c r="D1880" s="37"/>
      <c r="E1880" s="37"/>
      <c r="F1880" s="37"/>
      <c r="G1880" s="39"/>
      <c r="H1880" s="40"/>
      <c r="I1880" s="107" t="str">
        <f>IF(G1880="","",_xlfn.IFNA(VLOOKUP(G1880,'سجل المشتريات'!F:N,8,0),"غير مسجلة في المشتريات"))</f>
        <v/>
      </c>
      <c r="J1880" s="26" t="str">
        <f>_xlfn.IFNA(VLOOKUP(F1880,الاوردرات!$B$1:$C$600,2,0),"")</f>
        <v/>
      </c>
      <c r="K1880" s="52"/>
      <c r="M1880" s="105" t="str">
        <f>IF(G1880="","",_xlfn.IFNA((VLOOKUP(G1880,help!L:M,2,0))*H1880,_xlfn.IFNA((VLOOKUP(G1880,help!P:Q,2,0))*H1880,"غير مسجلة في المشتريات")))</f>
        <v/>
      </c>
    </row>
    <row r="1881" spans="2:13" hidden="1" x14ac:dyDescent="0.25">
      <c r="B1881" s="13">
        <f>COUNTIFS($G$3:G1881,'تقرير استهلاك خامات'!$D$4)</f>
        <v>2</v>
      </c>
      <c r="C1881" s="13">
        <f>COUNTIFS($F$3:F1881,'تقرير منتج تام'!$E$4)</f>
        <v>10</v>
      </c>
      <c r="D1881" s="37"/>
      <c r="E1881" s="37"/>
      <c r="F1881" s="37"/>
      <c r="G1881" s="39"/>
      <c r="H1881" s="40"/>
      <c r="I1881" s="107" t="str">
        <f>IF(G1881="","",_xlfn.IFNA(VLOOKUP(G1881,'سجل المشتريات'!F:N,8,0),"غير مسجلة في المشتريات"))</f>
        <v/>
      </c>
      <c r="J1881" s="26" t="str">
        <f>_xlfn.IFNA(VLOOKUP(F1881,الاوردرات!$B$1:$C$600,2,0),"")</f>
        <v/>
      </c>
      <c r="K1881" s="52"/>
      <c r="M1881" s="105" t="str">
        <f>IF(G1881="","",_xlfn.IFNA((VLOOKUP(G1881,help!L:M,2,0))*H1881,_xlfn.IFNA((VLOOKUP(G1881,help!P:Q,2,0))*H1881,"غير مسجلة في المشتريات")))</f>
        <v/>
      </c>
    </row>
    <row r="1882" spans="2:13" hidden="1" x14ac:dyDescent="0.25">
      <c r="B1882" s="13">
        <f>COUNTIFS($G$3:G1882,'تقرير استهلاك خامات'!$D$4)</f>
        <v>2</v>
      </c>
      <c r="C1882" s="13">
        <f>COUNTIFS($F$3:F1882,'تقرير منتج تام'!$E$4)</f>
        <v>10</v>
      </c>
      <c r="D1882" s="37"/>
      <c r="E1882" s="37"/>
      <c r="F1882" s="37"/>
      <c r="G1882" s="39"/>
      <c r="H1882" s="40"/>
      <c r="I1882" s="107" t="str">
        <f>IF(G1882="","",_xlfn.IFNA(VLOOKUP(G1882,'سجل المشتريات'!F:N,8,0),"غير مسجلة في المشتريات"))</f>
        <v/>
      </c>
      <c r="J1882" s="26" t="str">
        <f>_xlfn.IFNA(VLOOKUP(F1882,الاوردرات!$B$1:$C$600,2,0),"")</f>
        <v/>
      </c>
      <c r="K1882" s="52"/>
      <c r="M1882" s="105" t="str">
        <f>IF(G1882="","",_xlfn.IFNA((VLOOKUP(G1882,help!L:M,2,0))*H1882,_xlfn.IFNA((VLOOKUP(G1882,help!P:Q,2,0))*H1882,"غير مسجلة في المشتريات")))</f>
        <v/>
      </c>
    </row>
    <row r="1883" spans="2:13" hidden="1" x14ac:dyDescent="0.25">
      <c r="B1883" s="13">
        <f>COUNTIFS($G$3:G1883,'تقرير استهلاك خامات'!$D$4)</f>
        <v>2</v>
      </c>
      <c r="C1883" s="13">
        <f>COUNTIFS($F$3:F1883,'تقرير منتج تام'!$E$4)</f>
        <v>10</v>
      </c>
      <c r="D1883" s="37"/>
      <c r="E1883" s="37"/>
      <c r="F1883" s="37"/>
      <c r="G1883" s="39"/>
      <c r="H1883" s="40"/>
      <c r="I1883" s="107" t="str">
        <f>IF(G1883="","",_xlfn.IFNA(VLOOKUP(G1883,'سجل المشتريات'!F:N,8,0),"غير مسجلة في المشتريات"))</f>
        <v/>
      </c>
      <c r="J1883" s="26" t="str">
        <f>_xlfn.IFNA(VLOOKUP(F1883,الاوردرات!$B$1:$C$600,2,0),"")</f>
        <v/>
      </c>
      <c r="K1883" s="52"/>
      <c r="M1883" s="105" t="str">
        <f>IF(G1883="","",_xlfn.IFNA((VLOOKUP(G1883,help!L:M,2,0))*H1883,_xlfn.IFNA((VLOOKUP(G1883,help!P:Q,2,0))*H1883,"غير مسجلة في المشتريات")))</f>
        <v/>
      </c>
    </row>
    <row r="1884" spans="2:13" hidden="1" x14ac:dyDescent="0.25">
      <c r="B1884" s="13">
        <f>COUNTIFS($G$3:G1884,'تقرير استهلاك خامات'!$D$4)</f>
        <v>2</v>
      </c>
      <c r="C1884" s="13">
        <f>COUNTIFS($F$3:F1884,'تقرير منتج تام'!$E$4)</f>
        <v>10</v>
      </c>
      <c r="D1884" s="37"/>
      <c r="E1884" s="37"/>
      <c r="F1884" s="37"/>
      <c r="G1884" s="39"/>
      <c r="H1884" s="40"/>
      <c r="I1884" s="107" t="str">
        <f>IF(G1884="","",_xlfn.IFNA(VLOOKUP(G1884,'سجل المشتريات'!F:N,8,0),"غير مسجلة في المشتريات"))</f>
        <v/>
      </c>
      <c r="J1884" s="26" t="str">
        <f>_xlfn.IFNA(VLOOKUP(F1884,الاوردرات!$B$1:$C$600,2,0),"")</f>
        <v/>
      </c>
      <c r="K1884" s="52"/>
      <c r="M1884" s="105" t="str">
        <f>IF(G1884="","",_xlfn.IFNA((VLOOKUP(G1884,help!L:M,2,0))*H1884,_xlfn.IFNA((VLOOKUP(G1884,help!P:Q,2,0))*H1884,"غير مسجلة في المشتريات")))</f>
        <v/>
      </c>
    </row>
    <row r="1885" spans="2:13" hidden="1" x14ac:dyDescent="0.25">
      <c r="B1885" s="13">
        <f>COUNTIFS($G$3:G1885,'تقرير استهلاك خامات'!$D$4)</f>
        <v>2</v>
      </c>
      <c r="C1885" s="13">
        <f>COUNTIFS($F$3:F1885,'تقرير منتج تام'!$E$4)</f>
        <v>10</v>
      </c>
      <c r="D1885" s="37"/>
      <c r="E1885" s="37"/>
      <c r="F1885" s="37"/>
      <c r="G1885" s="39"/>
      <c r="H1885" s="40"/>
      <c r="I1885" s="107" t="str">
        <f>IF(G1885="","",_xlfn.IFNA(VLOOKUP(G1885,'سجل المشتريات'!F:N,8,0),"غير مسجلة في المشتريات"))</f>
        <v/>
      </c>
      <c r="J1885" s="26" t="str">
        <f>_xlfn.IFNA(VLOOKUP(F1885,الاوردرات!$B$1:$C$600,2,0),"")</f>
        <v/>
      </c>
      <c r="K1885" s="52"/>
      <c r="M1885" s="105" t="str">
        <f>IF(G1885="","",_xlfn.IFNA((VLOOKUP(G1885,help!L:M,2,0))*H1885,_xlfn.IFNA((VLOOKUP(G1885,help!P:Q,2,0))*H1885,"غير مسجلة في المشتريات")))</f>
        <v/>
      </c>
    </row>
    <row r="1886" spans="2:13" hidden="1" x14ac:dyDescent="0.25">
      <c r="B1886" s="13">
        <f>COUNTIFS($G$3:G1886,'تقرير استهلاك خامات'!$D$4)</f>
        <v>2</v>
      </c>
      <c r="C1886" s="13">
        <f>COUNTIFS($F$3:F1886,'تقرير منتج تام'!$E$4)</f>
        <v>10</v>
      </c>
      <c r="D1886" s="37"/>
      <c r="E1886" s="37"/>
      <c r="F1886" s="37"/>
      <c r="G1886" s="39"/>
      <c r="H1886" s="40"/>
      <c r="I1886" s="107" t="str">
        <f>IF(G1886="","",_xlfn.IFNA(VLOOKUP(G1886,'سجل المشتريات'!F:N,8,0),"غير مسجلة في المشتريات"))</f>
        <v/>
      </c>
      <c r="J1886" s="26" t="str">
        <f>_xlfn.IFNA(VLOOKUP(F1886,الاوردرات!$B$1:$C$600,2,0),"")</f>
        <v/>
      </c>
      <c r="K1886" s="52"/>
      <c r="M1886" s="105" t="str">
        <f>IF(G1886="","",_xlfn.IFNA((VLOOKUP(G1886,help!L:M,2,0))*H1886,_xlfn.IFNA((VLOOKUP(G1886,help!P:Q,2,0))*H1886,"غير مسجلة في المشتريات")))</f>
        <v/>
      </c>
    </row>
    <row r="1887" spans="2:13" hidden="1" x14ac:dyDescent="0.25">
      <c r="B1887" s="13">
        <f>COUNTIFS($G$3:G1887,'تقرير استهلاك خامات'!$D$4)</f>
        <v>2</v>
      </c>
      <c r="C1887" s="13">
        <f>COUNTIFS($F$3:F1887,'تقرير منتج تام'!$E$4)</f>
        <v>10</v>
      </c>
      <c r="D1887" s="37"/>
      <c r="E1887" s="37"/>
      <c r="F1887" s="37"/>
      <c r="G1887" s="39"/>
      <c r="H1887" s="40"/>
      <c r="I1887" s="107" t="str">
        <f>IF(G1887="","",_xlfn.IFNA(VLOOKUP(G1887,'سجل المشتريات'!F:N,8,0),"غير مسجلة في المشتريات"))</f>
        <v/>
      </c>
      <c r="J1887" s="26" t="str">
        <f>_xlfn.IFNA(VLOOKUP(F1887,الاوردرات!$B$1:$C$600,2,0),"")</f>
        <v/>
      </c>
      <c r="K1887" s="52"/>
      <c r="M1887" s="105" t="str">
        <f>IF(G1887="","",_xlfn.IFNA((VLOOKUP(G1887,help!L:M,2,0))*H1887,_xlfn.IFNA((VLOOKUP(G1887,help!P:Q,2,0))*H1887,"غير مسجلة في المشتريات")))</f>
        <v/>
      </c>
    </row>
    <row r="1888" spans="2:13" hidden="1" x14ac:dyDescent="0.25">
      <c r="B1888" s="13">
        <f>COUNTIFS($G$3:G1888,'تقرير استهلاك خامات'!$D$4)</f>
        <v>2</v>
      </c>
      <c r="C1888" s="13">
        <f>COUNTIFS($F$3:F1888,'تقرير منتج تام'!$E$4)</f>
        <v>10</v>
      </c>
      <c r="D1888" s="37"/>
      <c r="E1888" s="37"/>
      <c r="F1888" s="37"/>
      <c r="G1888" s="39"/>
      <c r="H1888" s="40"/>
      <c r="I1888" s="107" t="str">
        <f>IF(G1888="","",_xlfn.IFNA(VLOOKUP(G1888,'سجل المشتريات'!F:N,8,0),"غير مسجلة في المشتريات"))</f>
        <v/>
      </c>
      <c r="J1888" s="26" t="str">
        <f>_xlfn.IFNA(VLOOKUP(F1888,الاوردرات!$B$1:$C$600,2,0),"")</f>
        <v/>
      </c>
      <c r="K1888" s="52"/>
      <c r="M1888" s="105" t="str">
        <f>IF(G1888="","",_xlfn.IFNA((VLOOKUP(G1888,help!L:M,2,0))*H1888,_xlfn.IFNA((VLOOKUP(G1888,help!P:Q,2,0))*H1888,"غير مسجلة في المشتريات")))</f>
        <v/>
      </c>
    </row>
    <row r="1889" spans="2:13" hidden="1" x14ac:dyDescent="0.25">
      <c r="B1889" s="13">
        <f>COUNTIFS($G$3:G1889,'تقرير استهلاك خامات'!$D$4)</f>
        <v>2</v>
      </c>
      <c r="C1889" s="13">
        <f>COUNTIFS($F$3:F1889,'تقرير منتج تام'!$E$4)</f>
        <v>10</v>
      </c>
      <c r="D1889" s="37"/>
      <c r="E1889" s="37"/>
      <c r="F1889" s="37"/>
      <c r="G1889" s="39"/>
      <c r="H1889" s="40"/>
      <c r="I1889" s="107" t="str">
        <f>IF(G1889="","",_xlfn.IFNA(VLOOKUP(G1889,'سجل المشتريات'!F:N,8,0),"غير مسجلة في المشتريات"))</f>
        <v/>
      </c>
      <c r="J1889" s="26" t="str">
        <f>_xlfn.IFNA(VLOOKUP(F1889,الاوردرات!$B$1:$C$600,2,0),"")</f>
        <v/>
      </c>
      <c r="K1889" s="52"/>
      <c r="M1889" s="105" t="str">
        <f>IF(G1889="","",_xlfn.IFNA((VLOOKUP(G1889,help!L:M,2,0))*H1889,_xlfn.IFNA((VLOOKUP(G1889,help!P:Q,2,0))*H1889,"غير مسجلة في المشتريات")))</f>
        <v/>
      </c>
    </row>
    <row r="1890" spans="2:13" hidden="1" x14ac:dyDescent="0.25">
      <c r="B1890" s="13">
        <f>COUNTIFS($G$3:G1890,'تقرير استهلاك خامات'!$D$4)</f>
        <v>2</v>
      </c>
      <c r="C1890" s="13">
        <f>COUNTIFS($F$3:F1890,'تقرير منتج تام'!$E$4)</f>
        <v>10</v>
      </c>
      <c r="D1890" s="37"/>
      <c r="E1890" s="37"/>
      <c r="F1890" s="37"/>
      <c r="G1890" s="39"/>
      <c r="H1890" s="40"/>
      <c r="I1890" s="107" t="str">
        <f>IF(G1890="","",_xlfn.IFNA(VLOOKUP(G1890,'سجل المشتريات'!F:N,8,0),"غير مسجلة في المشتريات"))</f>
        <v/>
      </c>
      <c r="J1890" s="26" t="str">
        <f>_xlfn.IFNA(VLOOKUP(F1890,الاوردرات!$B$1:$C$600,2,0),"")</f>
        <v/>
      </c>
      <c r="K1890" s="52"/>
      <c r="M1890" s="105" t="str">
        <f>IF(G1890="","",_xlfn.IFNA((VLOOKUP(G1890,help!L:M,2,0))*H1890,_xlfn.IFNA((VLOOKUP(G1890,help!P:Q,2,0))*H1890,"غير مسجلة في المشتريات")))</f>
        <v/>
      </c>
    </row>
    <row r="1891" spans="2:13" hidden="1" x14ac:dyDescent="0.25">
      <c r="B1891" s="13">
        <f>COUNTIFS($G$3:G1891,'تقرير استهلاك خامات'!$D$4)</f>
        <v>2</v>
      </c>
      <c r="C1891" s="13">
        <f>COUNTIFS($F$3:F1891,'تقرير منتج تام'!$E$4)</f>
        <v>10</v>
      </c>
      <c r="D1891" s="37"/>
      <c r="E1891" s="37"/>
      <c r="F1891" s="37"/>
      <c r="G1891" s="39"/>
      <c r="H1891" s="40"/>
      <c r="I1891" s="107" t="str">
        <f>IF(G1891="","",_xlfn.IFNA(VLOOKUP(G1891,'سجل المشتريات'!F:N,8,0),"غير مسجلة في المشتريات"))</f>
        <v/>
      </c>
      <c r="J1891" s="26" t="str">
        <f>_xlfn.IFNA(VLOOKUP(F1891,الاوردرات!$B$1:$C$600,2,0),"")</f>
        <v/>
      </c>
      <c r="K1891" s="52"/>
      <c r="M1891" s="105" t="str">
        <f>IF(G1891="","",_xlfn.IFNA((VLOOKUP(G1891,help!L:M,2,0))*H1891,_xlfn.IFNA((VLOOKUP(G1891,help!P:Q,2,0))*H1891,"غير مسجلة في المشتريات")))</f>
        <v/>
      </c>
    </row>
    <row r="1892" spans="2:13" hidden="1" x14ac:dyDescent="0.25">
      <c r="B1892" s="13">
        <f>COUNTIFS($G$3:G1892,'تقرير استهلاك خامات'!$D$4)</f>
        <v>2</v>
      </c>
      <c r="C1892" s="13">
        <f>COUNTIFS($F$3:F1892,'تقرير منتج تام'!$E$4)</f>
        <v>10</v>
      </c>
      <c r="D1892" s="37"/>
      <c r="E1892" s="37"/>
      <c r="F1892" s="37"/>
      <c r="G1892" s="39"/>
      <c r="H1892" s="40"/>
      <c r="I1892" s="107" t="str">
        <f>IF(G1892="","",_xlfn.IFNA(VLOOKUP(G1892,'سجل المشتريات'!F:N,8,0),"غير مسجلة في المشتريات"))</f>
        <v/>
      </c>
      <c r="J1892" s="26" t="str">
        <f>_xlfn.IFNA(VLOOKUP(F1892,الاوردرات!$B$1:$C$600,2,0),"")</f>
        <v/>
      </c>
      <c r="K1892" s="52"/>
      <c r="M1892" s="105" t="str">
        <f>IF(G1892="","",_xlfn.IFNA((VLOOKUP(G1892,help!L:M,2,0))*H1892,_xlfn.IFNA((VLOOKUP(G1892,help!P:Q,2,0))*H1892,"غير مسجلة في المشتريات")))</f>
        <v/>
      </c>
    </row>
    <row r="1893" spans="2:13" hidden="1" x14ac:dyDescent="0.25">
      <c r="B1893" s="13">
        <f>COUNTIFS($G$3:G1893,'تقرير استهلاك خامات'!$D$4)</f>
        <v>2</v>
      </c>
      <c r="C1893" s="13">
        <f>COUNTIFS($F$3:F1893,'تقرير منتج تام'!$E$4)</f>
        <v>10</v>
      </c>
      <c r="D1893" s="37"/>
      <c r="E1893" s="37"/>
      <c r="F1893" s="37"/>
      <c r="G1893" s="39"/>
      <c r="H1893" s="40"/>
      <c r="I1893" s="107" t="str">
        <f>IF(G1893="","",_xlfn.IFNA(VLOOKUP(G1893,'سجل المشتريات'!F:N,8,0),"غير مسجلة في المشتريات"))</f>
        <v/>
      </c>
      <c r="J1893" s="26" t="str">
        <f>_xlfn.IFNA(VLOOKUP(F1893,الاوردرات!$B$1:$C$600,2,0),"")</f>
        <v/>
      </c>
      <c r="K1893" s="52"/>
      <c r="M1893" s="105" t="str">
        <f>IF(G1893="","",_xlfn.IFNA((VLOOKUP(G1893,help!L:M,2,0))*H1893,_xlfn.IFNA((VLOOKUP(G1893,help!P:Q,2,0))*H1893,"غير مسجلة في المشتريات")))</f>
        <v/>
      </c>
    </row>
    <row r="1894" spans="2:13" hidden="1" x14ac:dyDescent="0.25">
      <c r="B1894" s="13">
        <f>COUNTIFS($G$3:G1894,'تقرير استهلاك خامات'!$D$4)</f>
        <v>2</v>
      </c>
      <c r="C1894" s="13">
        <f>COUNTIFS($F$3:F1894,'تقرير منتج تام'!$E$4)</f>
        <v>10</v>
      </c>
      <c r="D1894" s="37"/>
      <c r="E1894" s="37"/>
      <c r="F1894" s="37"/>
      <c r="G1894" s="39"/>
      <c r="H1894" s="40"/>
      <c r="I1894" s="107" t="str">
        <f>IF(G1894="","",_xlfn.IFNA(VLOOKUP(G1894,'سجل المشتريات'!F:N,8,0),"غير مسجلة في المشتريات"))</f>
        <v/>
      </c>
      <c r="J1894" s="26" t="str">
        <f>_xlfn.IFNA(VLOOKUP(F1894,الاوردرات!$B$1:$C$600,2,0),"")</f>
        <v/>
      </c>
      <c r="K1894" s="52"/>
      <c r="M1894" s="105" t="str">
        <f>IF(G1894="","",_xlfn.IFNA((VLOOKUP(G1894,help!L:M,2,0))*H1894,_xlfn.IFNA((VLOOKUP(G1894,help!P:Q,2,0))*H1894,"غير مسجلة في المشتريات")))</f>
        <v/>
      </c>
    </row>
    <row r="1895" spans="2:13" hidden="1" x14ac:dyDescent="0.25">
      <c r="B1895" s="13">
        <f>COUNTIFS($G$3:G1895,'تقرير استهلاك خامات'!$D$4)</f>
        <v>2</v>
      </c>
      <c r="C1895" s="13">
        <f>COUNTIFS($F$3:F1895,'تقرير منتج تام'!$E$4)</f>
        <v>10</v>
      </c>
      <c r="D1895" s="37"/>
      <c r="E1895" s="37"/>
      <c r="F1895" s="37"/>
      <c r="G1895" s="39"/>
      <c r="H1895" s="40"/>
      <c r="I1895" s="107" t="str">
        <f>IF(G1895="","",_xlfn.IFNA(VLOOKUP(G1895,'سجل المشتريات'!F:N,8,0),"غير مسجلة في المشتريات"))</f>
        <v/>
      </c>
      <c r="J1895" s="26" t="str">
        <f>_xlfn.IFNA(VLOOKUP(F1895,الاوردرات!$B$1:$C$600,2,0),"")</f>
        <v/>
      </c>
      <c r="K1895" s="52"/>
      <c r="M1895" s="105" t="str">
        <f>IF(G1895="","",_xlfn.IFNA((VLOOKUP(G1895,help!L:M,2,0))*H1895,_xlfn.IFNA((VLOOKUP(G1895,help!P:Q,2,0))*H1895,"غير مسجلة في المشتريات")))</f>
        <v/>
      </c>
    </row>
    <row r="1896" spans="2:13" hidden="1" x14ac:dyDescent="0.25">
      <c r="B1896" s="13">
        <f>COUNTIFS($G$3:G1896,'تقرير استهلاك خامات'!$D$4)</f>
        <v>2</v>
      </c>
      <c r="C1896" s="13">
        <f>COUNTIFS($F$3:F1896,'تقرير منتج تام'!$E$4)</f>
        <v>10</v>
      </c>
      <c r="D1896" s="37"/>
      <c r="E1896" s="37"/>
      <c r="F1896" s="37"/>
      <c r="G1896" s="39"/>
      <c r="H1896" s="40"/>
      <c r="I1896" s="107" t="str">
        <f>IF(G1896="","",_xlfn.IFNA(VLOOKUP(G1896,'سجل المشتريات'!F:N,8,0),"غير مسجلة في المشتريات"))</f>
        <v/>
      </c>
      <c r="J1896" s="26" t="str">
        <f>_xlfn.IFNA(VLOOKUP(F1896,الاوردرات!$B$1:$C$600,2,0),"")</f>
        <v/>
      </c>
      <c r="K1896" s="52"/>
      <c r="M1896" s="105" t="str">
        <f>IF(G1896="","",_xlfn.IFNA((VLOOKUP(G1896,help!L:M,2,0))*H1896,_xlfn.IFNA((VLOOKUP(G1896,help!P:Q,2,0))*H1896,"غير مسجلة في المشتريات")))</f>
        <v/>
      </c>
    </row>
    <row r="1897" spans="2:13" hidden="1" x14ac:dyDescent="0.25">
      <c r="B1897" s="13">
        <f>COUNTIFS($G$3:G1897,'تقرير استهلاك خامات'!$D$4)</f>
        <v>2</v>
      </c>
      <c r="C1897" s="13">
        <f>COUNTIFS($F$3:F1897,'تقرير منتج تام'!$E$4)</f>
        <v>10</v>
      </c>
      <c r="D1897" s="37"/>
      <c r="E1897" s="37"/>
      <c r="F1897" s="37"/>
      <c r="G1897" s="39"/>
      <c r="H1897" s="40"/>
      <c r="I1897" s="107" t="str">
        <f>IF(G1897="","",_xlfn.IFNA(VLOOKUP(G1897,'سجل المشتريات'!F:N,8,0),"غير مسجلة في المشتريات"))</f>
        <v/>
      </c>
      <c r="J1897" s="26" t="str">
        <f>_xlfn.IFNA(VLOOKUP(F1897,الاوردرات!$B$1:$C$600,2,0),"")</f>
        <v/>
      </c>
      <c r="K1897" s="52"/>
      <c r="M1897" s="105" t="str">
        <f>IF(G1897="","",_xlfn.IFNA((VLOOKUP(G1897,help!L:M,2,0))*H1897,_xlfn.IFNA((VLOOKUP(G1897,help!P:Q,2,0))*H1897,"غير مسجلة في المشتريات")))</f>
        <v/>
      </c>
    </row>
    <row r="1898" spans="2:13" hidden="1" x14ac:dyDescent="0.25">
      <c r="B1898" s="13">
        <f>COUNTIFS($G$3:G1898,'تقرير استهلاك خامات'!$D$4)</f>
        <v>2</v>
      </c>
      <c r="C1898" s="13">
        <f>COUNTIFS($F$3:F1898,'تقرير منتج تام'!$E$4)</f>
        <v>10</v>
      </c>
      <c r="D1898" s="37"/>
      <c r="E1898" s="37"/>
      <c r="F1898" s="37"/>
      <c r="G1898" s="39"/>
      <c r="H1898" s="40"/>
      <c r="I1898" s="107" t="str">
        <f>IF(G1898="","",_xlfn.IFNA(VLOOKUP(G1898,'سجل المشتريات'!F:N,8,0),"غير مسجلة في المشتريات"))</f>
        <v/>
      </c>
      <c r="J1898" s="26" t="str">
        <f>_xlfn.IFNA(VLOOKUP(F1898,الاوردرات!$B$1:$C$600,2,0),"")</f>
        <v/>
      </c>
      <c r="K1898" s="52"/>
      <c r="M1898" s="105" t="str">
        <f>IF(G1898="","",_xlfn.IFNA((VLOOKUP(G1898,help!L:M,2,0))*H1898,_xlfn.IFNA((VLOOKUP(G1898,help!P:Q,2,0))*H1898,"غير مسجلة في المشتريات")))</f>
        <v/>
      </c>
    </row>
    <row r="1899" spans="2:13" hidden="1" x14ac:dyDescent="0.25">
      <c r="B1899" s="13">
        <f>COUNTIFS($G$3:G1899,'تقرير استهلاك خامات'!$D$4)</f>
        <v>2</v>
      </c>
      <c r="C1899" s="13">
        <f>COUNTIFS($F$3:F1899,'تقرير منتج تام'!$E$4)</f>
        <v>10</v>
      </c>
      <c r="D1899" s="37"/>
      <c r="E1899" s="37"/>
      <c r="F1899" s="37"/>
      <c r="G1899" s="39"/>
      <c r="H1899" s="40"/>
      <c r="I1899" s="107" t="str">
        <f>IF(G1899="","",_xlfn.IFNA(VLOOKUP(G1899,'سجل المشتريات'!F:N,8,0),"غير مسجلة في المشتريات"))</f>
        <v/>
      </c>
      <c r="J1899" s="26" t="str">
        <f>_xlfn.IFNA(VLOOKUP(F1899,الاوردرات!$B$1:$C$600,2,0),"")</f>
        <v/>
      </c>
      <c r="K1899" s="52"/>
      <c r="M1899" s="105" t="str">
        <f>IF(G1899="","",_xlfn.IFNA((VLOOKUP(G1899,help!L:M,2,0))*H1899,_xlfn.IFNA((VLOOKUP(G1899,help!P:Q,2,0))*H1899,"غير مسجلة في المشتريات")))</f>
        <v/>
      </c>
    </row>
    <row r="1900" spans="2:13" hidden="1" x14ac:dyDescent="0.25">
      <c r="B1900" s="13">
        <f>COUNTIFS($G$3:G1900,'تقرير استهلاك خامات'!$D$4)</f>
        <v>2</v>
      </c>
      <c r="C1900" s="13">
        <f>COUNTIFS($F$3:F1900,'تقرير منتج تام'!$E$4)</f>
        <v>10</v>
      </c>
      <c r="D1900" s="37"/>
      <c r="E1900" s="37"/>
      <c r="F1900" s="37"/>
      <c r="G1900" s="39"/>
      <c r="H1900" s="40"/>
      <c r="I1900" s="107" t="str">
        <f>IF(G1900="","",_xlfn.IFNA(VLOOKUP(G1900,'سجل المشتريات'!F:N,8,0),"غير مسجلة في المشتريات"))</f>
        <v/>
      </c>
      <c r="J1900" s="26" t="str">
        <f>_xlfn.IFNA(VLOOKUP(F1900,الاوردرات!$B$1:$C$600,2,0),"")</f>
        <v/>
      </c>
      <c r="K1900" s="52"/>
      <c r="M1900" s="105" t="str">
        <f>IF(G1900="","",_xlfn.IFNA((VLOOKUP(G1900,help!L:M,2,0))*H1900,_xlfn.IFNA((VLOOKUP(G1900,help!P:Q,2,0))*H1900,"غير مسجلة في المشتريات")))</f>
        <v/>
      </c>
    </row>
    <row r="1901" spans="2:13" hidden="1" x14ac:dyDescent="0.25">
      <c r="B1901" s="13">
        <f>COUNTIFS($G$3:G1901,'تقرير استهلاك خامات'!$D$4)</f>
        <v>2</v>
      </c>
      <c r="C1901" s="13">
        <f>COUNTIFS($F$3:F1901,'تقرير منتج تام'!$E$4)</f>
        <v>10</v>
      </c>
      <c r="D1901" s="37"/>
      <c r="E1901" s="37"/>
      <c r="F1901" s="37"/>
      <c r="G1901" s="39"/>
      <c r="H1901" s="40"/>
      <c r="I1901" s="107" t="str">
        <f>IF(G1901="","",_xlfn.IFNA(VLOOKUP(G1901,'سجل المشتريات'!F:N,8,0),"غير مسجلة في المشتريات"))</f>
        <v/>
      </c>
      <c r="J1901" s="26" t="str">
        <f>_xlfn.IFNA(VLOOKUP(F1901,الاوردرات!$B$1:$C$600,2,0),"")</f>
        <v/>
      </c>
      <c r="K1901" s="52"/>
      <c r="M1901" s="105" t="str">
        <f>IF(G1901="","",_xlfn.IFNA((VLOOKUP(G1901,help!L:M,2,0))*H1901,_xlfn.IFNA((VLOOKUP(G1901,help!P:Q,2,0))*H1901,"غير مسجلة في المشتريات")))</f>
        <v/>
      </c>
    </row>
    <row r="1902" spans="2:13" hidden="1" x14ac:dyDescent="0.25">
      <c r="B1902" s="13">
        <f>COUNTIFS($G$3:G1902,'تقرير استهلاك خامات'!$D$4)</f>
        <v>2</v>
      </c>
      <c r="C1902" s="13">
        <f>COUNTIFS($F$3:F1902,'تقرير منتج تام'!$E$4)</f>
        <v>10</v>
      </c>
      <c r="D1902" s="37"/>
      <c r="E1902" s="37"/>
      <c r="F1902" s="37"/>
      <c r="G1902" s="39"/>
      <c r="H1902" s="40"/>
      <c r="I1902" s="107" t="str">
        <f>IF(G1902="","",_xlfn.IFNA(VLOOKUP(G1902,'سجل المشتريات'!F:N,8,0),"غير مسجلة في المشتريات"))</f>
        <v/>
      </c>
      <c r="J1902" s="26" t="str">
        <f>_xlfn.IFNA(VLOOKUP(F1902,الاوردرات!$B$1:$C$600,2,0),"")</f>
        <v/>
      </c>
      <c r="K1902" s="52"/>
      <c r="M1902" s="105" t="str">
        <f>IF(G1902="","",_xlfn.IFNA((VLOOKUP(G1902,help!L:M,2,0))*H1902,_xlfn.IFNA((VLOOKUP(G1902,help!P:Q,2,0))*H1902,"غير مسجلة في المشتريات")))</f>
        <v/>
      </c>
    </row>
    <row r="1903" spans="2:13" hidden="1" x14ac:dyDescent="0.25">
      <c r="B1903" s="13">
        <f>COUNTIFS($G$3:G1903,'تقرير استهلاك خامات'!$D$4)</f>
        <v>2</v>
      </c>
      <c r="C1903" s="13">
        <f>COUNTIFS($F$3:F1903,'تقرير منتج تام'!$E$4)</f>
        <v>10</v>
      </c>
      <c r="D1903" s="37"/>
      <c r="E1903" s="37"/>
      <c r="F1903" s="37"/>
      <c r="G1903" s="39"/>
      <c r="H1903" s="40"/>
      <c r="I1903" s="107" t="str">
        <f>IF(G1903="","",_xlfn.IFNA(VLOOKUP(G1903,'سجل المشتريات'!F:N,8,0),"غير مسجلة في المشتريات"))</f>
        <v/>
      </c>
      <c r="J1903" s="26" t="str">
        <f>_xlfn.IFNA(VLOOKUP(F1903,الاوردرات!$B$1:$C$600,2,0),"")</f>
        <v/>
      </c>
      <c r="K1903" s="52"/>
      <c r="M1903" s="105" t="str">
        <f>IF(G1903="","",_xlfn.IFNA((VLOOKUP(G1903,help!L:M,2,0))*H1903,_xlfn.IFNA((VLOOKUP(G1903,help!P:Q,2,0))*H1903,"غير مسجلة في المشتريات")))</f>
        <v/>
      </c>
    </row>
    <row r="1904" spans="2:13" hidden="1" x14ac:dyDescent="0.25">
      <c r="B1904" s="13">
        <f>COUNTIFS($G$3:G1904,'تقرير استهلاك خامات'!$D$4)</f>
        <v>2</v>
      </c>
      <c r="C1904" s="13">
        <f>COUNTIFS($F$3:F1904,'تقرير منتج تام'!$E$4)</f>
        <v>10</v>
      </c>
      <c r="D1904" s="37"/>
      <c r="E1904" s="37"/>
      <c r="F1904" s="37"/>
      <c r="G1904" s="39"/>
      <c r="H1904" s="40"/>
      <c r="I1904" s="107" t="str">
        <f>IF(G1904="","",_xlfn.IFNA(VLOOKUP(G1904,'سجل المشتريات'!F:N,8,0),"غير مسجلة في المشتريات"))</f>
        <v/>
      </c>
      <c r="J1904" s="26" t="str">
        <f>_xlfn.IFNA(VLOOKUP(F1904,الاوردرات!$B$1:$C$600,2,0),"")</f>
        <v/>
      </c>
      <c r="K1904" s="52"/>
      <c r="M1904" s="105" t="str">
        <f>IF(G1904="","",_xlfn.IFNA((VLOOKUP(G1904,help!L:M,2,0))*H1904,_xlfn.IFNA((VLOOKUP(G1904,help!P:Q,2,0))*H1904,"غير مسجلة في المشتريات")))</f>
        <v/>
      </c>
    </row>
    <row r="1905" spans="2:13" hidden="1" x14ac:dyDescent="0.25">
      <c r="B1905" s="13">
        <f>COUNTIFS($G$3:G1905,'تقرير استهلاك خامات'!$D$4)</f>
        <v>2</v>
      </c>
      <c r="C1905" s="13">
        <f>COUNTIFS($F$3:F1905,'تقرير منتج تام'!$E$4)</f>
        <v>10</v>
      </c>
      <c r="D1905" s="37"/>
      <c r="E1905" s="37"/>
      <c r="F1905" s="37"/>
      <c r="G1905" s="39"/>
      <c r="H1905" s="40"/>
      <c r="I1905" s="107" t="str">
        <f>IF(G1905="","",_xlfn.IFNA(VLOOKUP(G1905,'سجل المشتريات'!F:N,8,0),"غير مسجلة في المشتريات"))</f>
        <v/>
      </c>
      <c r="J1905" s="26" t="str">
        <f>_xlfn.IFNA(VLOOKUP(F1905,الاوردرات!$B$1:$C$600,2,0),"")</f>
        <v/>
      </c>
      <c r="K1905" s="52"/>
      <c r="M1905" s="105" t="str">
        <f>IF(G1905="","",_xlfn.IFNA((VLOOKUP(G1905,help!L:M,2,0))*H1905,_xlfn.IFNA((VLOOKUP(G1905,help!P:Q,2,0))*H1905,"غير مسجلة في المشتريات")))</f>
        <v/>
      </c>
    </row>
    <row r="1906" spans="2:13" hidden="1" x14ac:dyDescent="0.25">
      <c r="B1906" s="13">
        <f>COUNTIFS($G$3:G1906,'تقرير استهلاك خامات'!$D$4)</f>
        <v>2</v>
      </c>
      <c r="C1906" s="13">
        <f>COUNTIFS($F$3:F1906,'تقرير منتج تام'!$E$4)</f>
        <v>10</v>
      </c>
      <c r="D1906" s="37"/>
      <c r="E1906" s="37"/>
      <c r="F1906" s="37"/>
      <c r="G1906" s="39"/>
      <c r="H1906" s="40"/>
      <c r="I1906" s="107" t="str">
        <f>IF(G1906="","",_xlfn.IFNA(VLOOKUP(G1906,'سجل المشتريات'!F:N,8,0),"غير مسجلة في المشتريات"))</f>
        <v/>
      </c>
      <c r="J1906" s="26" t="str">
        <f>_xlfn.IFNA(VLOOKUP(F1906,الاوردرات!$B$1:$C$600,2,0),"")</f>
        <v/>
      </c>
      <c r="K1906" s="52"/>
      <c r="M1906" s="105" t="str">
        <f>IF(G1906="","",_xlfn.IFNA((VLOOKUP(G1906,help!L:M,2,0))*H1906,_xlfn.IFNA((VLOOKUP(G1906,help!P:Q,2,0))*H1906,"غير مسجلة في المشتريات")))</f>
        <v/>
      </c>
    </row>
    <row r="1907" spans="2:13" hidden="1" x14ac:dyDescent="0.25">
      <c r="B1907" s="13">
        <f>COUNTIFS($G$3:G1907,'تقرير استهلاك خامات'!$D$4)</f>
        <v>2</v>
      </c>
      <c r="C1907" s="13">
        <f>COUNTIFS($F$3:F1907,'تقرير منتج تام'!$E$4)</f>
        <v>10</v>
      </c>
      <c r="D1907" s="37"/>
      <c r="E1907" s="37"/>
      <c r="F1907" s="37"/>
      <c r="G1907" s="39"/>
      <c r="H1907" s="40"/>
      <c r="I1907" s="107" t="str">
        <f>IF(G1907="","",_xlfn.IFNA(VLOOKUP(G1907,'سجل المشتريات'!F:N,8,0),"غير مسجلة في المشتريات"))</f>
        <v/>
      </c>
      <c r="J1907" s="26" t="str">
        <f>_xlfn.IFNA(VLOOKUP(F1907,الاوردرات!$B$1:$C$600,2,0),"")</f>
        <v/>
      </c>
      <c r="K1907" s="52"/>
      <c r="M1907" s="105" t="str">
        <f>IF(G1907="","",_xlfn.IFNA((VLOOKUP(G1907,help!L:M,2,0))*H1907,_xlfn.IFNA((VLOOKUP(G1907,help!P:Q,2,0))*H1907,"غير مسجلة في المشتريات")))</f>
        <v/>
      </c>
    </row>
    <row r="1908" spans="2:13" hidden="1" x14ac:dyDescent="0.25">
      <c r="B1908" s="13">
        <f>COUNTIFS($G$3:G1908,'تقرير استهلاك خامات'!$D$4)</f>
        <v>2</v>
      </c>
      <c r="C1908" s="13">
        <f>COUNTIFS($F$3:F1908,'تقرير منتج تام'!$E$4)</f>
        <v>10</v>
      </c>
      <c r="D1908" s="37"/>
      <c r="E1908" s="37"/>
      <c r="F1908" s="37"/>
      <c r="G1908" s="39"/>
      <c r="H1908" s="40"/>
      <c r="I1908" s="107" t="str">
        <f>IF(G1908="","",_xlfn.IFNA(VLOOKUP(G1908,'سجل المشتريات'!F:N,8,0),"غير مسجلة في المشتريات"))</f>
        <v/>
      </c>
      <c r="J1908" s="26" t="str">
        <f>_xlfn.IFNA(VLOOKUP(F1908,الاوردرات!$B$1:$C$600,2,0),"")</f>
        <v/>
      </c>
      <c r="K1908" s="52"/>
      <c r="M1908" s="105" t="str">
        <f>IF(G1908="","",_xlfn.IFNA((VLOOKUP(G1908,help!L:M,2,0))*H1908,_xlfn.IFNA((VLOOKUP(G1908,help!P:Q,2,0))*H1908,"غير مسجلة في المشتريات")))</f>
        <v/>
      </c>
    </row>
    <row r="1909" spans="2:13" hidden="1" x14ac:dyDescent="0.25">
      <c r="B1909" s="13">
        <f>COUNTIFS($G$3:G1909,'تقرير استهلاك خامات'!$D$4)</f>
        <v>2</v>
      </c>
      <c r="C1909" s="13">
        <f>COUNTIFS($F$3:F1909,'تقرير منتج تام'!$E$4)</f>
        <v>10</v>
      </c>
      <c r="D1909" s="37"/>
      <c r="E1909" s="37"/>
      <c r="F1909" s="37"/>
      <c r="G1909" s="39"/>
      <c r="H1909" s="40"/>
      <c r="I1909" s="107" t="str">
        <f>IF(G1909="","",_xlfn.IFNA(VLOOKUP(G1909,'سجل المشتريات'!F:N,8,0),"غير مسجلة في المشتريات"))</f>
        <v/>
      </c>
      <c r="J1909" s="26" t="str">
        <f>_xlfn.IFNA(VLOOKUP(F1909,الاوردرات!$B$1:$C$600,2,0),"")</f>
        <v/>
      </c>
      <c r="K1909" s="52"/>
      <c r="M1909" s="105" t="str">
        <f>IF(G1909="","",_xlfn.IFNA((VLOOKUP(G1909,help!L:M,2,0))*H1909,_xlfn.IFNA((VLOOKUP(G1909,help!P:Q,2,0))*H1909,"غير مسجلة في المشتريات")))</f>
        <v/>
      </c>
    </row>
    <row r="1910" spans="2:13" hidden="1" x14ac:dyDescent="0.25">
      <c r="B1910" s="13">
        <f>COUNTIFS($G$3:G1910,'تقرير استهلاك خامات'!$D$4)</f>
        <v>2</v>
      </c>
      <c r="C1910" s="13">
        <f>COUNTIFS($F$3:F1910,'تقرير منتج تام'!$E$4)</f>
        <v>10</v>
      </c>
      <c r="D1910" s="37"/>
      <c r="E1910" s="37"/>
      <c r="F1910" s="37"/>
      <c r="G1910" s="39"/>
      <c r="H1910" s="40"/>
      <c r="I1910" s="107" t="str">
        <f>IF(G1910="","",_xlfn.IFNA(VLOOKUP(G1910,'سجل المشتريات'!F:N,8,0),"غير مسجلة في المشتريات"))</f>
        <v/>
      </c>
      <c r="J1910" s="26" t="str">
        <f>_xlfn.IFNA(VLOOKUP(F1910,الاوردرات!$B$1:$C$600,2,0),"")</f>
        <v/>
      </c>
      <c r="K1910" s="52"/>
      <c r="M1910" s="105" t="str">
        <f>IF(G1910="","",_xlfn.IFNA((VLOOKUP(G1910,help!L:M,2,0))*H1910,_xlfn.IFNA((VLOOKUP(G1910,help!P:Q,2,0))*H1910,"غير مسجلة في المشتريات")))</f>
        <v/>
      </c>
    </row>
    <row r="1911" spans="2:13" hidden="1" x14ac:dyDescent="0.25">
      <c r="B1911" s="13">
        <f>COUNTIFS($G$3:G1911,'تقرير استهلاك خامات'!$D$4)</f>
        <v>2</v>
      </c>
      <c r="C1911" s="13">
        <f>COUNTIFS($F$3:F1911,'تقرير منتج تام'!$E$4)</f>
        <v>10</v>
      </c>
      <c r="D1911" s="37"/>
      <c r="E1911" s="37"/>
      <c r="F1911" s="37"/>
      <c r="G1911" s="39"/>
      <c r="H1911" s="40"/>
      <c r="I1911" s="107" t="str">
        <f>IF(G1911="","",_xlfn.IFNA(VLOOKUP(G1911,'سجل المشتريات'!F:N,8,0),"غير مسجلة في المشتريات"))</f>
        <v/>
      </c>
      <c r="J1911" s="26" t="str">
        <f>_xlfn.IFNA(VLOOKUP(F1911,الاوردرات!$B$1:$C$600,2,0),"")</f>
        <v/>
      </c>
      <c r="K1911" s="52"/>
      <c r="M1911" s="105" t="str">
        <f>IF(G1911="","",_xlfn.IFNA((VLOOKUP(G1911,help!L:M,2,0))*H1911,_xlfn.IFNA((VLOOKUP(G1911,help!P:Q,2,0))*H1911,"غير مسجلة في المشتريات")))</f>
        <v/>
      </c>
    </row>
    <row r="1912" spans="2:13" hidden="1" x14ac:dyDescent="0.25">
      <c r="B1912" s="13">
        <f>COUNTIFS($G$3:G1912,'تقرير استهلاك خامات'!$D$4)</f>
        <v>2</v>
      </c>
      <c r="C1912" s="13">
        <f>COUNTIFS($F$3:F1912,'تقرير منتج تام'!$E$4)</f>
        <v>10</v>
      </c>
      <c r="D1912" s="37"/>
      <c r="E1912" s="37"/>
      <c r="F1912" s="37"/>
      <c r="G1912" s="39"/>
      <c r="H1912" s="40"/>
      <c r="I1912" s="107" t="str">
        <f>IF(G1912="","",_xlfn.IFNA(VLOOKUP(G1912,'سجل المشتريات'!F:N,8,0),"غير مسجلة في المشتريات"))</f>
        <v/>
      </c>
      <c r="J1912" s="26" t="str">
        <f>_xlfn.IFNA(VLOOKUP(F1912,الاوردرات!$B$1:$C$600,2,0),"")</f>
        <v/>
      </c>
      <c r="K1912" s="52"/>
      <c r="M1912" s="105" t="str">
        <f>IF(G1912="","",_xlfn.IFNA((VLOOKUP(G1912,help!L:M,2,0))*H1912,_xlfn.IFNA((VLOOKUP(G1912,help!P:Q,2,0))*H1912,"غير مسجلة في المشتريات")))</f>
        <v/>
      </c>
    </row>
    <row r="1913" spans="2:13" hidden="1" x14ac:dyDescent="0.25">
      <c r="B1913" s="13">
        <f>COUNTIFS($G$3:G1913,'تقرير استهلاك خامات'!$D$4)</f>
        <v>2</v>
      </c>
      <c r="C1913" s="13">
        <f>COUNTIFS($F$3:F1913,'تقرير منتج تام'!$E$4)</f>
        <v>10</v>
      </c>
      <c r="D1913" s="37"/>
      <c r="E1913" s="37"/>
      <c r="F1913" s="37"/>
      <c r="G1913" s="39"/>
      <c r="H1913" s="40"/>
      <c r="I1913" s="107" t="str">
        <f>IF(G1913="","",_xlfn.IFNA(VLOOKUP(G1913,'سجل المشتريات'!F:N,8,0),"غير مسجلة في المشتريات"))</f>
        <v/>
      </c>
      <c r="J1913" s="26" t="str">
        <f>_xlfn.IFNA(VLOOKUP(F1913,الاوردرات!$B$1:$C$600,2,0),"")</f>
        <v/>
      </c>
      <c r="K1913" s="52"/>
      <c r="M1913" s="105" t="str">
        <f>IF(G1913="","",_xlfn.IFNA((VLOOKUP(G1913,help!L:M,2,0))*H1913,_xlfn.IFNA((VLOOKUP(G1913,help!P:Q,2,0))*H1913,"غير مسجلة في المشتريات")))</f>
        <v/>
      </c>
    </row>
    <row r="1914" spans="2:13" hidden="1" x14ac:dyDescent="0.25">
      <c r="B1914" s="13">
        <f>COUNTIFS($G$3:G1914,'تقرير استهلاك خامات'!$D$4)</f>
        <v>2</v>
      </c>
      <c r="C1914" s="13">
        <f>COUNTIFS($F$3:F1914,'تقرير منتج تام'!$E$4)</f>
        <v>10</v>
      </c>
      <c r="D1914" s="37"/>
      <c r="E1914" s="37"/>
      <c r="F1914" s="37"/>
      <c r="G1914" s="39"/>
      <c r="H1914" s="40"/>
      <c r="I1914" s="107" t="str">
        <f>IF(G1914="","",_xlfn.IFNA(VLOOKUP(G1914,'سجل المشتريات'!F:N,8,0),"غير مسجلة في المشتريات"))</f>
        <v/>
      </c>
      <c r="J1914" s="26" t="str">
        <f>_xlfn.IFNA(VLOOKUP(F1914,الاوردرات!$B$1:$C$600,2,0),"")</f>
        <v/>
      </c>
      <c r="K1914" s="52"/>
      <c r="M1914" s="105" t="str">
        <f>IF(G1914="","",_xlfn.IFNA((VLOOKUP(G1914,help!L:M,2,0))*H1914,_xlfn.IFNA((VLOOKUP(G1914,help!P:Q,2,0))*H1914,"غير مسجلة في المشتريات")))</f>
        <v/>
      </c>
    </row>
    <row r="1915" spans="2:13" hidden="1" x14ac:dyDescent="0.25">
      <c r="B1915" s="13">
        <f>COUNTIFS($G$3:G1915,'تقرير استهلاك خامات'!$D$4)</f>
        <v>2</v>
      </c>
      <c r="C1915" s="13">
        <f>COUNTIFS($F$3:F1915,'تقرير منتج تام'!$E$4)</f>
        <v>10</v>
      </c>
      <c r="D1915" s="37"/>
      <c r="E1915" s="37"/>
      <c r="F1915" s="37"/>
      <c r="G1915" s="39"/>
      <c r="H1915" s="40"/>
      <c r="I1915" s="107" t="str">
        <f>IF(G1915="","",_xlfn.IFNA(VLOOKUP(G1915,'سجل المشتريات'!F:N,8,0),"غير مسجلة في المشتريات"))</f>
        <v/>
      </c>
      <c r="J1915" s="26" t="str">
        <f>_xlfn.IFNA(VLOOKUP(F1915,الاوردرات!$B$1:$C$600,2,0),"")</f>
        <v/>
      </c>
      <c r="K1915" s="52"/>
      <c r="M1915" s="105" t="str">
        <f>IF(G1915="","",_xlfn.IFNA((VLOOKUP(G1915,help!L:M,2,0))*H1915,_xlfn.IFNA((VLOOKUP(G1915,help!P:Q,2,0))*H1915,"غير مسجلة في المشتريات")))</f>
        <v/>
      </c>
    </row>
    <row r="1916" spans="2:13" hidden="1" x14ac:dyDescent="0.25">
      <c r="B1916" s="13">
        <f>COUNTIFS($G$3:G1916,'تقرير استهلاك خامات'!$D$4)</f>
        <v>2</v>
      </c>
      <c r="C1916" s="13">
        <f>COUNTIFS($F$3:F1916,'تقرير منتج تام'!$E$4)</f>
        <v>10</v>
      </c>
      <c r="D1916" s="37"/>
      <c r="E1916" s="37"/>
      <c r="F1916" s="37"/>
      <c r="G1916" s="39"/>
      <c r="H1916" s="40"/>
      <c r="I1916" s="107" t="str">
        <f>IF(G1916="","",_xlfn.IFNA(VLOOKUP(G1916,'سجل المشتريات'!F:N,8,0),"غير مسجلة في المشتريات"))</f>
        <v/>
      </c>
      <c r="J1916" s="26" t="str">
        <f>_xlfn.IFNA(VLOOKUP(F1916,الاوردرات!$B$1:$C$600,2,0),"")</f>
        <v/>
      </c>
      <c r="K1916" s="52"/>
      <c r="M1916" s="105" t="str">
        <f>IF(G1916="","",_xlfn.IFNA((VLOOKUP(G1916,help!L:M,2,0))*H1916,_xlfn.IFNA((VLOOKUP(G1916,help!P:Q,2,0))*H1916,"غير مسجلة في المشتريات")))</f>
        <v/>
      </c>
    </row>
    <row r="1917" spans="2:13" hidden="1" x14ac:dyDescent="0.25">
      <c r="B1917" s="13">
        <f>COUNTIFS($G$3:G1917,'تقرير استهلاك خامات'!$D$4)</f>
        <v>2</v>
      </c>
      <c r="C1917" s="13">
        <f>COUNTIFS($F$3:F1917,'تقرير منتج تام'!$E$4)</f>
        <v>10</v>
      </c>
      <c r="D1917" s="37"/>
      <c r="E1917" s="37"/>
      <c r="F1917" s="37"/>
      <c r="G1917" s="39"/>
      <c r="H1917" s="40"/>
      <c r="I1917" s="107" t="str">
        <f>IF(G1917="","",_xlfn.IFNA(VLOOKUP(G1917,'سجل المشتريات'!F:N,8,0),"غير مسجلة في المشتريات"))</f>
        <v/>
      </c>
      <c r="J1917" s="26" t="str">
        <f>_xlfn.IFNA(VLOOKUP(F1917,الاوردرات!$B$1:$C$600,2,0),"")</f>
        <v/>
      </c>
      <c r="K1917" s="52"/>
      <c r="M1917" s="105" t="str">
        <f>IF(G1917="","",_xlfn.IFNA((VLOOKUP(G1917,help!L:M,2,0))*H1917,_xlfn.IFNA((VLOOKUP(G1917,help!P:Q,2,0))*H1917,"غير مسجلة في المشتريات")))</f>
        <v/>
      </c>
    </row>
    <row r="1918" spans="2:13" hidden="1" x14ac:dyDescent="0.25">
      <c r="B1918" s="13">
        <f>COUNTIFS($G$3:G1918,'تقرير استهلاك خامات'!$D$4)</f>
        <v>2</v>
      </c>
      <c r="C1918" s="13">
        <f>COUNTIFS($F$3:F1918,'تقرير منتج تام'!$E$4)</f>
        <v>10</v>
      </c>
      <c r="D1918" s="37"/>
      <c r="E1918" s="37"/>
      <c r="F1918" s="37"/>
      <c r="G1918" s="39"/>
      <c r="H1918" s="40"/>
      <c r="I1918" s="107" t="str">
        <f>IF(G1918="","",_xlfn.IFNA(VLOOKUP(G1918,'سجل المشتريات'!F:N,8,0),"غير مسجلة في المشتريات"))</f>
        <v/>
      </c>
      <c r="J1918" s="26" t="str">
        <f>_xlfn.IFNA(VLOOKUP(F1918,الاوردرات!$B$1:$C$600,2,0),"")</f>
        <v/>
      </c>
      <c r="K1918" s="52"/>
      <c r="M1918" s="105" t="str">
        <f>IF(G1918="","",_xlfn.IFNA((VLOOKUP(G1918,help!L:M,2,0))*H1918,_xlfn.IFNA((VLOOKUP(G1918,help!P:Q,2,0))*H1918,"غير مسجلة في المشتريات")))</f>
        <v/>
      </c>
    </row>
    <row r="1919" spans="2:13" hidden="1" x14ac:dyDescent="0.25">
      <c r="B1919" s="13">
        <f>COUNTIFS($G$3:G1919,'تقرير استهلاك خامات'!$D$4)</f>
        <v>2</v>
      </c>
      <c r="C1919" s="13">
        <f>COUNTIFS($F$3:F1919,'تقرير منتج تام'!$E$4)</f>
        <v>10</v>
      </c>
      <c r="D1919" s="37"/>
      <c r="E1919" s="37"/>
      <c r="F1919" s="37"/>
      <c r="G1919" s="39"/>
      <c r="H1919" s="40"/>
      <c r="I1919" s="107" t="str">
        <f>IF(G1919="","",_xlfn.IFNA(VLOOKUP(G1919,'سجل المشتريات'!F:N,8,0),"غير مسجلة في المشتريات"))</f>
        <v/>
      </c>
      <c r="J1919" s="26" t="str">
        <f>_xlfn.IFNA(VLOOKUP(F1919,الاوردرات!$B$1:$C$600,2,0),"")</f>
        <v/>
      </c>
      <c r="K1919" s="52"/>
      <c r="M1919" s="105" t="str">
        <f>IF(G1919="","",_xlfn.IFNA((VLOOKUP(G1919,help!L:M,2,0))*H1919,_xlfn.IFNA((VLOOKUP(G1919,help!P:Q,2,0))*H1919,"غير مسجلة في المشتريات")))</f>
        <v/>
      </c>
    </row>
    <row r="1920" spans="2:13" hidden="1" x14ac:dyDescent="0.25">
      <c r="B1920" s="13">
        <f>COUNTIFS($G$3:G1920,'تقرير استهلاك خامات'!$D$4)</f>
        <v>2</v>
      </c>
      <c r="C1920" s="13">
        <f>COUNTIFS($F$3:F1920,'تقرير منتج تام'!$E$4)</f>
        <v>10</v>
      </c>
      <c r="D1920" s="37"/>
      <c r="E1920" s="37"/>
      <c r="F1920" s="37"/>
      <c r="G1920" s="39"/>
      <c r="H1920" s="40"/>
      <c r="I1920" s="107" t="str">
        <f>IF(G1920="","",_xlfn.IFNA(VLOOKUP(G1920,'سجل المشتريات'!F:N,8,0),"غير مسجلة في المشتريات"))</f>
        <v/>
      </c>
      <c r="J1920" s="26" t="str">
        <f>_xlfn.IFNA(VLOOKUP(F1920,الاوردرات!$B$1:$C$600,2,0),"")</f>
        <v/>
      </c>
      <c r="K1920" s="52"/>
      <c r="M1920" s="105" t="str">
        <f>IF(G1920="","",_xlfn.IFNA((VLOOKUP(G1920,help!L:M,2,0))*H1920,_xlfn.IFNA((VLOOKUP(G1920,help!P:Q,2,0))*H1920,"غير مسجلة في المشتريات")))</f>
        <v/>
      </c>
    </row>
    <row r="1921" spans="2:13" hidden="1" x14ac:dyDescent="0.25">
      <c r="B1921" s="13">
        <f>COUNTIFS($G$3:G1921,'تقرير استهلاك خامات'!$D$4)</f>
        <v>2</v>
      </c>
      <c r="C1921" s="13">
        <f>COUNTIFS($F$3:F1921,'تقرير منتج تام'!$E$4)</f>
        <v>10</v>
      </c>
      <c r="D1921" s="37"/>
      <c r="E1921" s="37"/>
      <c r="F1921" s="37"/>
      <c r="G1921" s="39"/>
      <c r="H1921" s="40"/>
      <c r="I1921" s="107" t="str">
        <f>IF(G1921="","",_xlfn.IFNA(VLOOKUP(G1921,'سجل المشتريات'!F:N,8,0),"غير مسجلة في المشتريات"))</f>
        <v/>
      </c>
      <c r="J1921" s="26" t="str">
        <f>_xlfn.IFNA(VLOOKUP(F1921,الاوردرات!$B$1:$C$600,2,0),"")</f>
        <v/>
      </c>
      <c r="K1921" s="52"/>
      <c r="M1921" s="105" t="str">
        <f>IF(G1921="","",_xlfn.IFNA((VLOOKUP(G1921,help!L:M,2,0))*H1921,_xlfn.IFNA((VLOOKUP(G1921,help!P:Q,2,0))*H1921,"غير مسجلة في المشتريات")))</f>
        <v/>
      </c>
    </row>
    <row r="1922" spans="2:13" hidden="1" x14ac:dyDescent="0.25">
      <c r="B1922" s="13">
        <f>COUNTIFS($G$3:G1922,'تقرير استهلاك خامات'!$D$4)</f>
        <v>2</v>
      </c>
      <c r="C1922" s="13">
        <f>COUNTIFS($F$3:F1922,'تقرير منتج تام'!$E$4)</f>
        <v>10</v>
      </c>
      <c r="D1922" s="37"/>
      <c r="E1922" s="37"/>
      <c r="F1922" s="37"/>
      <c r="G1922" s="39"/>
      <c r="H1922" s="40"/>
      <c r="I1922" s="107" t="str">
        <f>IF(G1922="","",_xlfn.IFNA(VLOOKUP(G1922,'سجل المشتريات'!F:N,8,0),"غير مسجلة في المشتريات"))</f>
        <v/>
      </c>
      <c r="J1922" s="26" t="str">
        <f>_xlfn.IFNA(VLOOKUP(F1922,الاوردرات!$B$1:$C$600,2,0),"")</f>
        <v/>
      </c>
      <c r="K1922" s="52"/>
      <c r="M1922" s="105" t="str">
        <f>IF(G1922="","",_xlfn.IFNA((VLOOKUP(G1922,help!L:M,2,0))*H1922,_xlfn.IFNA((VLOOKUP(G1922,help!P:Q,2,0))*H1922,"غير مسجلة في المشتريات")))</f>
        <v/>
      </c>
    </row>
    <row r="1923" spans="2:13" hidden="1" x14ac:dyDescent="0.25">
      <c r="B1923" s="13">
        <f>COUNTIFS($G$3:G1923,'تقرير استهلاك خامات'!$D$4)</f>
        <v>2</v>
      </c>
      <c r="C1923" s="13">
        <f>COUNTIFS($F$3:F1923,'تقرير منتج تام'!$E$4)</f>
        <v>10</v>
      </c>
      <c r="D1923" s="37"/>
      <c r="E1923" s="37"/>
      <c r="F1923" s="37"/>
      <c r="G1923" s="39"/>
      <c r="H1923" s="40"/>
      <c r="I1923" s="107" t="str">
        <f>IF(G1923="","",_xlfn.IFNA(VLOOKUP(G1923,'سجل المشتريات'!F:N,8,0),"غير مسجلة في المشتريات"))</f>
        <v/>
      </c>
      <c r="J1923" s="26" t="str">
        <f>_xlfn.IFNA(VLOOKUP(F1923,الاوردرات!$B$1:$C$600,2,0),"")</f>
        <v/>
      </c>
      <c r="K1923" s="52"/>
      <c r="M1923" s="105" t="str">
        <f>IF(G1923="","",_xlfn.IFNA((VLOOKUP(G1923,help!L:M,2,0))*H1923,_xlfn.IFNA((VLOOKUP(G1923,help!P:Q,2,0))*H1923,"غير مسجلة في المشتريات")))</f>
        <v/>
      </c>
    </row>
    <row r="1924" spans="2:13" hidden="1" x14ac:dyDescent="0.25">
      <c r="B1924" s="13">
        <f>COUNTIFS($G$3:G1924,'تقرير استهلاك خامات'!$D$4)</f>
        <v>2</v>
      </c>
      <c r="C1924" s="13">
        <f>COUNTIFS($F$3:F1924,'تقرير منتج تام'!$E$4)</f>
        <v>10</v>
      </c>
      <c r="D1924" s="37"/>
      <c r="E1924" s="37"/>
      <c r="F1924" s="37"/>
      <c r="G1924" s="39"/>
      <c r="H1924" s="40"/>
      <c r="I1924" s="107" t="str">
        <f>IF(G1924="","",_xlfn.IFNA(VLOOKUP(G1924,'سجل المشتريات'!F:N,8,0),"غير مسجلة في المشتريات"))</f>
        <v/>
      </c>
      <c r="J1924" s="26" t="str">
        <f>_xlfn.IFNA(VLOOKUP(F1924,الاوردرات!$B$1:$C$600,2,0),"")</f>
        <v/>
      </c>
      <c r="K1924" s="52"/>
      <c r="M1924" s="105" t="str">
        <f>IF(G1924="","",_xlfn.IFNA((VLOOKUP(G1924,help!L:M,2,0))*H1924,_xlfn.IFNA((VLOOKUP(G1924,help!P:Q,2,0))*H1924,"غير مسجلة في المشتريات")))</f>
        <v/>
      </c>
    </row>
    <row r="1925" spans="2:13" hidden="1" x14ac:dyDescent="0.25">
      <c r="B1925" s="13">
        <f>COUNTIFS($G$3:G1925,'تقرير استهلاك خامات'!$D$4)</f>
        <v>2</v>
      </c>
      <c r="C1925" s="13">
        <f>COUNTIFS($F$3:F1925,'تقرير منتج تام'!$E$4)</f>
        <v>10</v>
      </c>
      <c r="D1925" s="37"/>
      <c r="E1925" s="37"/>
      <c r="F1925" s="37"/>
      <c r="G1925" s="39"/>
      <c r="H1925" s="40"/>
      <c r="I1925" s="107" t="str">
        <f>IF(G1925="","",_xlfn.IFNA(VLOOKUP(G1925,'سجل المشتريات'!F:N,8,0),"غير مسجلة في المشتريات"))</f>
        <v/>
      </c>
      <c r="J1925" s="26" t="str">
        <f>_xlfn.IFNA(VLOOKUP(F1925,الاوردرات!$B$1:$C$600,2,0),"")</f>
        <v/>
      </c>
      <c r="K1925" s="52"/>
      <c r="M1925" s="105" t="str">
        <f>IF(G1925="","",_xlfn.IFNA((VLOOKUP(G1925,help!L:M,2,0))*H1925,_xlfn.IFNA((VLOOKUP(G1925,help!P:Q,2,0))*H1925,"غير مسجلة في المشتريات")))</f>
        <v/>
      </c>
    </row>
    <row r="1926" spans="2:13" hidden="1" x14ac:dyDescent="0.25">
      <c r="B1926" s="13">
        <f>COUNTIFS($G$3:G1926,'تقرير استهلاك خامات'!$D$4)</f>
        <v>2</v>
      </c>
      <c r="C1926" s="13">
        <f>COUNTIFS($F$3:F1926,'تقرير منتج تام'!$E$4)</f>
        <v>10</v>
      </c>
      <c r="D1926" s="37"/>
      <c r="E1926" s="37"/>
      <c r="F1926" s="37"/>
      <c r="G1926" s="39"/>
      <c r="H1926" s="40"/>
      <c r="I1926" s="107" t="str">
        <f>IF(G1926="","",_xlfn.IFNA(VLOOKUP(G1926,'سجل المشتريات'!F:N,8,0),"غير مسجلة في المشتريات"))</f>
        <v/>
      </c>
      <c r="J1926" s="26" t="str">
        <f>_xlfn.IFNA(VLOOKUP(F1926,الاوردرات!$B$1:$C$600,2,0),"")</f>
        <v/>
      </c>
      <c r="K1926" s="52"/>
      <c r="M1926" s="105" t="str">
        <f>IF(G1926="","",_xlfn.IFNA((VLOOKUP(G1926,help!L:M,2,0))*H1926,_xlfn.IFNA((VLOOKUP(G1926,help!P:Q,2,0))*H1926,"غير مسجلة في المشتريات")))</f>
        <v/>
      </c>
    </row>
    <row r="1927" spans="2:13" hidden="1" x14ac:dyDescent="0.25">
      <c r="B1927" s="13">
        <f>COUNTIFS($G$3:G1927,'تقرير استهلاك خامات'!$D$4)</f>
        <v>2</v>
      </c>
      <c r="C1927" s="13">
        <f>COUNTIFS($F$3:F1927,'تقرير منتج تام'!$E$4)</f>
        <v>10</v>
      </c>
      <c r="D1927" s="37"/>
      <c r="E1927" s="37"/>
      <c r="F1927" s="37"/>
      <c r="G1927" s="39"/>
      <c r="H1927" s="40"/>
      <c r="I1927" s="107" t="str">
        <f>IF(G1927="","",_xlfn.IFNA(VLOOKUP(G1927,'سجل المشتريات'!F:N,8,0),"غير مسجلة في المشتريات"))</f>
        <v/>
      </c>
      <c r="J1927" s="26" t="str">
        <f>_xlfn.IFNA(VLOOKUP(F1927,الاوردرات!$B$1:$C$600,2,0),"")</f>
        <v/>
      </c>
      <c r="K1927" s="52"/>
      <c r="M1927" s="105" t="str">
        <f>IF(G1927="","",_xlfn.IFNA((VLOOKUP(G1927,help!L:M,2,0))*H1927,_xlfn.IFNA((VLOOKUP(G1927,help!P:Q,2,0))*H1927,"غير مسجلة في المشتريات")))</f>
        <v/>
      </c>
    </row>
    <row r="1928" spans="2:13" hidden="1" x14ac:dyDescent="0.25">
      <c r="B1928" s="13">
        <f>COUNTIFS($G$3:G1928,'تقرير استهلاك خامات'!$D$4)</f>
        <v>2</v>
      </c>
      <c r="C1928" s="13">
        <f>COUNTIFS($F$3:F1928,'تقرير منتج تام'!$E$4)</f>
        <v>10</v>
      </c>
      <c r="D1928" s="37"/>
      <c r="E1928" s="37"/>
      <c r="F1928" s="37"/>
      <c r="G1928" s="39"/>
      <c r="H1928" s="40"/>
      <c r="I1928" s="107" t="str">
        <f>IF(G1928="","",_xlfn.IFNA(VLOOKUP(G1928,'سجل المشتريات'!F:N,8,0),"غير مسجلة في المشتريات"))</f>
        <v/>
      </c>
      <c r="J1928" s="26" t="str">
        <f>_xlfn.IFNA(VLOOKUP(F1928,الاوردرات!$B$1:$C$600,2,0),"")</f>
        <v/>
      </c>
      <c r="K1928" s="52"/>
      <c r="M1928" s="105" t="str">
        <f>IF(G1928="","",_xlfn.IFNA((VLOOKUP(G1928,help!L:M,2,0))*H1928,_xlfn.IFNA((VLOOKUP(G1928,help!P:Q,2,0))*H1928,"غير مسجلة في المشتريات")))</f>
        <v/>
      </c>
    </row>
    <row r="1929" spans="2:13" hidden="1" x14ac:dyDescent="0.25">
      <c r="B1929" s="13">
        <f>COUNTIFS($G$3:G1929,'تقرير استهلاك خامات'!$D$4)</f>
        <v>2</v>
      </c>
      <c r="C1929" s="13">
        <f>COUNTIFS($F$3:F1929,'تقرير منتج تام'!$E$4)</f>
        <v>10</v>
      </c>
      <c r="D1929" s="37"/>
      <c r="E1929" s="37"/>
      <c r="F1929" s="37"/>
      <c r="G1929" s="39"/>
      <c r="H1929" s="40"/>
      <c r="I1929" s="107" t="str">
        <f>IF(G1929="","",_xlfn.IFNA(VLOOKUP(G1929,'سجل المشتريات'!F:N,8,0),"غير مسجلة في المشتريات"))</f>
        <v/>
      </c>
      <c r="J1929" s="26" t="str">
        <f>_xlfn.IFNA(VLOOKUP(F1929,الاوردرات!$B$1:$C$600,2,0),"")</f>
        <v/>
      </c>
      <c r="K1929" s="52"/>
      <c r="M1929" s="105" t="str">
        <f>IF(G1929="","",_xlfn.IFNA((VLOOKUP(G1929,help!L:M,2,0))*H1929,_xlfn.IFNA((VLOOKUP(G1929,help!P:Q,2,0))*H1929,"غير مسجلة في المشتريات")))</f>
        <v/>
      </c>
    </row>
    <row r="1930" spans="2:13" hidden="1" x14ac:dyDescent="0.25">
      <c r="B1930" s="13">
        <f>COUNTIFS($G$3:G1930,'تقرير استهلاك خامات'!$D$4)</f>
        <v>2</v>
      </c>
      <c r="C1930" s="13">
        <f>COUNTIFS($F$3:F1930,'تقرير منتج تام'!$E$4)</f>
        <v>10</v>
      </c>
      <c r="D1930" s="37"/>
      <c r="E1930" s="37"/>
      <c r="F1930" s="37"/>
      <c r="G1930" s="39"/>
      <c r="H1930" s="40"/>
      <c r="I1930" s="107" t="str">
        <f>IF(G1930="","",_xlfn.IFNA(VLOOKUP(G1930,'سجل المشتريات'!F:N,8,0),"غير مسجلة في المشتريات"))</f>
        <v/>
      </c>
      <c r="J1930" s="26" t="str">
        <f>_xlfn.IFNA(VLOOKUP(F1930,الاوردرات!$B$1:$C$600,2,0),"")</f>
        <v/>
      </c>
      <c r="K1930" s="52"/>
      <c r="M1930" s="105" t="str">
        <f>IF(G1930="","",_xlfn.IFNA((VLOOKUP(G1930,help!L:M,2,0))*H1930,_xlfn.IFNA((VLOOKUP(G1930,help!P:Q,2,0))*H1930,"غير مسجلة في المشتريات")))</f>
        <v/>
      </c>
    </row>
    <row r="1931" spans="2:13" hidden="1" x14ac:dyDescent="0.25">
      <c r="B1931" s="13">
        <f>COUNTIFS($G$3:G1931,'تقرير استهلاك خامات'!$D$4)</f>
        <v>2</v>
      </c>
      <c r="C1931" s="13">
        <f>COUNTIFS($F$3:F1931,'تقرير منتج تام'!$E$4)</f>
        <v>10</v>
      </c>
      <c r="D1931" s="37"/>
      <c r="E1931" s="37"/>
      <c r="F1931" s="37"/>
      <c r="G1931" s="39"/>
      <c r="H1931" s="40"/>
      <c r="I1931" s="107" t="str">
        <f>IF(G1931="","",_xlfn.IFNA(VLOOKUP(G1931,'سجل المشتريات'!F:N,8,0),"غير مسجلة في المشتريات"))</f>
        <v/>
      </c>
      <c r="J1931" s="26" t="str">
        <f>_xlfn.IFNA(VLOOKUP(F1931,الاوردرات!$B$1:$C$600,2,0),"")</f>
        <v/>
      </c>
      <c r="K1931" s="52"/>
      <c r="M1931" s="105" t="str">
        <f>IF(G1931="","",_xlfn.IFNA((VLOOKUP(G1931,help!L:M,2,0))*H1931,_xlfn.IFNA((VLOOKUP(G1931,help!P:Q,2,0))*H1931,"غير مسجلة في المشتريات")))</f>
        <v/>
      </c>
    </row>
    <row r="1932" spans="2:13" hidden="1" x14ac:dyDescent="0.25">
      <c r="B1932" s="13">
        <f>COUNTIFS($G$3:G1932,'تقرير استهلاك خامات'!$D$4)</f>
        <v>2</v>
      </c>
      <c r="C1932" s="13">
        <f>COUNTIFS($F$3:F1932,'تقرير منتج تام'!$E$4)</f>
        <v>10</v>
      </c>
      <c r="D1932" s="37"/>
      <c r="E1932" s="37"/>
      <c r="F1932" s="37"/>
      <c r="G1932" s="39"/>
      <c r="H1932" s="40"/>
      <c r="I1932" s="107" t="str">
        <f>IF(G1932="","",_xlfn.IFNA(VLOOKUP(G1932,'سجل المشتريات'!F:N,8,0),"غير مسجلة في المشتريات"))</f>
        <v/>
      </c>
      <c r="J1932" s="26" t="str">
        <f>_xlfn.IFNA(VLOOKUP(F1932,الاوردرات!$B$1:$C$600,2,0),"")</f>
        <v/>
      </c>
      <c r="K1932" s="52"/>
      <c r="M1932" s="105" t="str">
        <f>IF(G1932="","",_xlfn.IFNA((VLOOKUP(G1932,help!L:M,2,0))*H1932,_xlfn.IFNA((VLOOKUP(G1932,help!P:Q,2,0))*H1932,"غير مسجلة في المشتريات")))</f>
        <v/>
      </c>
    </row>
    <row r="1933" spans="2:13" hidden="1" x14ac:dyDescent="0.25">
      <c r="B1933" s="13">
        <f>COUNTIFS($G$3:G1933,'تقرير استهلاك خامات'!$D$4)</f>
        <v>2</v>
      </c>
      <c r="C1933" s="13">
        <f>COUNTIFS($F$3:F1933,'تقرير منتج تام'!$E$4)</f>
        <v>10</v>
      </c>
      <c r="D1933" s="37"/>
      <c r="E1933" s="37"/>
      <c r="F1933" s="37"/>
      <c r="G1933" s="39"/>
      <c r="H1933" s="40"/>
      <c r="I1933" s="107" t="str">
        <f>IF(G1933="","",_xlfn.IFNA(VLOOKUP(G1933,'سجل المشتريات'!F:N,8,0),"غير مسجلة في المشتريات"))</f>
        <v/>
      </c>
      <c r="J1933" s="26" t="str">
        <f>_xlfn.IFNA(VLOOKUP(F1933,الاوردرات!$B$1:$C$600,2,0),"")</f>
        <v/>
      </c>
      <c r="K1933" s="52"/>
      <c r="M1933" s="105" t="str">
        <f>IF(G1933="","",_xlfn.IFNA((VLOOKUP(G1933,help!L:M,2,0))*H1933,_xlfn.IFNA((VLOOKUP(G1933,help!P:Q,2,0))*H1933,"غير مسجلة في المشتريات")))</f>
        <v/>
      </c>
    </row>
    <row r="1934" spans="2:13" hidden="1" x14ac:dyDescent="0.25">
      <c r="B1934" s="13">
        <f>COUNTIFS($G$3:G1934,'تقرير استهلاك خامات'!$D$4)</f>
        <v>2</v>
      </c>
      <c r="C1934" s="13">
        <f>COUNTIFS($F$3:F1934,'تقرير منتج تام'!$E$4)</f>
        <v>10</v>
      </c>
      <c r="D1934" s="37"/>
      <c r="E1934" s="37"/>
      <c r="F1934" s="37"/>
      <c r="G1934" s="39"/>
      <c r="H1934" s="40"/>
      <c r="I1934" s="107" t="str">
        <f>IF(G1934="","",_xlfn.IFNA(VLOOKUP(G1934,'سجل المشتريات'!F:N,8,0),"غير مسجلة في المشتريات"))</f>
        <v/>
      </c>
      <c r="J1934" s="26" t="str">
        <f>_xlfn.IFNA(VLOOKUP(F1934,الاوردرات!$B$1:$C$600,2,0),"")</f>
        <v/>
      </c>
      <c r="K1934" s="52"/>
      <c r="M1934" s="105" t="str">
        <f>IF(G1934="","",_xlfn.IFNA((VLOOKUP(G1934,help!L:M,2,0))*H1934,_xlfn.IFNA((VLOOKUP(G1934,help!P:Q,2,0))*H1934,"غير مسجلة في المشتريات")))</f>
        <v/>
      </c>
    </row>
    <row r="1935" spans="2:13" hidden="1" x14ac:dyDescent="0.25">
      <c r="B1935" s="13">
        <f>COUNTIFS($G$3:G1935,'تقرير استهلاك خامات'!$D$4)</f>
        <v>2</v>
      </c>
      <c r="C1935" s="13">
        <f>COUNTIFS($F$3:F1935,'تقرير منتج تام'!$E$4)</f>
        <v>10</v>
      </c>
      <c r="D1935" s="37"/>
      <c r="E1935" s="37"/>
      <c r="F1935" s="37"/>
      <c r="G1935" s="39"/>
      <c r="H1935" s="40"/>
      <c r="I1935" s="107" t="str">
        <f>IF(G1935="","",_xlfn.IFNA(VLOOKUP(G1935,'سجل المشتريات'!F:N,8,0),"غير مسجلة في المشتريات"))</f>
        <v/>
      </c>
      <c r="J1935" s="26" t="str">
        <f>_xlfn.IFNA(VLOOKUP(F1935,الاوردرات!$B$1:$C$600,2,0),"")</f>
        <v/>
      </c>
      <c r="K1935" s="52"/>
      <c r="M1935" s="105" t="str">
        <f>IF(G1935="","",_xlfn.IFNA((VLOOKUP(G1935,help!L:M,2,0))*H1935,_xlfn.IFNA((VLOOKUP(G1935,help!P:Q,2,0))*H1935,"غير مسجلة في المشتريات")))</f>
        <v/>
      </c>
    </row>
    <row r="1936" spans="2:13" hidden="1" x14ac:dyDescent="0.25">
      <c r="B1936" s="13">
        <f>COUNTIFS($G$3:G1936,'تقرير استهلاك خامات'!$D$4)</f>
        <v>2</v>
      </c>
      <c r="C1936" s="13">
        <f>COUNTIFS($F$3:F1936,'تقرير منتج تام'!$E$4)</f>
        <v>10</v>
      </c>
      <c r="D1936" s="37"/>
      <c r="E1936" s="37"/>
      <c r="F1936" s="37"/>
      <c r="G1936" s="39"/>
      <c r="H1936" s="40"/>
      <c r="I1936" s="107" t="str">
        <f>IF(G1936="","",_xlfn.IFNA(VLOOKUP(G1936,'سجل المشتريات'!F:N,8,0),"غير مسجلة في المشتريات"))</f>
        <v/>
      </c>
      <c r="J1936" s="26" t="str">
        <f>_xlfn.IFNA(VLOOKUP(F1936,الاوردرات!$B$1:$C$600,2,0),"")</f>
        <v/>
      </c>
      <c r="K1936" s="52"/>
      <c r="M1936" s="105" t="str">
        <f>IF(G1936="","",_xlfn.IFNA((VLOOKUP(G1936,help!L:M,2,0))*H1936,_xlfn.IFNA((VLOOKUP(G1936,help!P:Q,2,0))*H1936,"غير مسجلة في المشتريات")))</f>
        <v/>
      </c>
    </row>
    <row r="1937" spans="2:13" hidden="1" x14ac:dyDescent="0.25">
      <c r="B1937" s="13">
        <f>COUNTIFS($G$3:G1937,'تقرير استهلاك خامات'!$D$4)</f>
        <v>2</v>
      </c>
      <c r="C1937" s="13">
        <f>COUNTIFS($F$3:F1937,'تقرير منتج تام'!$E$4)</f>
        <v>10</v>
      </c>
      <c r="D1937" s="37"/>
      <c r="E1937" s="37"/>
      <c r="F1937" s="37"/>
      <c r="G1937" s="39"/>
      <c r="H1937" s="40"/>
      <c r="I1937" s="107" t="str">
        <f>IF(G1937="","",_xlfn.IFNA(VLOOKUP(G1937,'سجل المشتريات'!F:N,8,0),"غير مسجلة في المشتريات"))</f>
        <v/>
      </c>
      <c r="J1937" s="26" t="str">
        <f>_xlfn.IFNA(VLOOKUP(F1937,الاوردرات!$B$1:$C$600,2,0),"")</f>
        <v/>
      </c>
      <c r="K1937" s="52"/>
      <c r="M1937" s="105" t="str">
        <f>IF(G1937="","",_xlfn.IFNA((VLOOKUP(G1937,help!L:M,2,0))*H1937,_xlfn.IFNA((VLOOKUP(G1937,help!P:Q,2,0))*H1937,"غير مسجلة في المشتريات")))</f>
        <v/>
      </c>
    </row>
    <row r="1938" spans="2:13" hidden="1" x14ac:dyDescent="0.25">
      <c r="B1938" s="13">
        <f>COUNTIFS($G$3:G1938,'تقرير استهلاك خامات'!$D$4)</f>
        <v>2</v>
      </c>
      <c r="C1938" s="13">
        <f>COUNTIFS($F$3:F1938,'تقرير منتج تام'!$E$4)</f>
        <v>10</v>
      </c>
      <c r="D1938" s="37"/>
      <c r="E1938" s="37"/>
      <c r="F1938" s="37"/>
      <c r="G1938" s="39"/>
      <c r="H1938" s="40"/>
      <c r="I1938" s="107" t="str">
        <f>IF(G1938="","",_xlfn.IFNA(VLOOKUP(G1938,'سجل المشتريات'!F:N,8,0),"غير مسجلة في المشتريات"))</f>
        <v/>
      </c>
      <c r="J1938" s="26" t="str">
        <f>_xlfn.IFNA(VLOOKUP(F1938,الاوردرات!$B$1:$C$600,2,0),"")</f>
        <v/>
      </c>
      <c r="K1938" s="52"/>
      <c r="M1938" s="105" t="str">
        <f>IF(G1938="","",_xlfn.IFNA((VLOOKUP(G1938,help!L:M,2,0))*H1938,_xlfn.IFNA((VLOOKUP(G1938,help!P:Q,2,0))*H1938,"غير مسجلة في المشتريات")))</f>
        <v/>
      </c>
    </row>
    <row r="1939" spans="2:13" hidden="1" x14ac:dyDescent="0.25">
      <c r="B1939" s="13">
        <f>COUNTIFS($G$3:G1939,'تقرير استهلاك خامات'!$D$4)</f>
        <v>2</v>
      </c>
      <c r="C1939" s="13">
        <f>COUNTIFS($F$3:F1939,'تقرير منتج تام'!$E$4)</f>
        <v>10</v>
      </c>
      <c r="D1939" s="37"/>
      <c r="E1939" s="37"/>
      <c r="F1939" s="37"/>
      <c r="G1939" s="39"/>
      <c r="H1939" s="40"/>
      <c r="I1939" s="107" t="str">
        <f>IF(G1939="","",_xlfn.IFNA(VLOOKUP(G1939,'سجل المشتريات'!F:N,8,0),"غير مسجلة في المشتريات"))</f>
        <v/>
      </c>
      <c r="J1939" s="26" t="str">
        <f>_xlfn.IFNA(VLOOKUP(F1939,الاوردرات!$B$1:$C$600,2,0),"")</f>
        <v/>
      </c>
      <c r="K1939" s="52"/>
      <c r="M1939" s="105" t="str">
        <f>IF(G1939="","",_xlfn.IFNA((VLOOKUP(G1939,help!L:M,2,0))*H1939,_xlfn.IFNA((VLOOKUP(G1939,help!P:Q,2,0))*H1939,"غير مسجلة في المشتريات")))</f>
        <v/>
      </c>
    </row>
    <row r="1940" spans="2:13" hidden="1" x14ac:dyDescent="0.25">
      <c r="B1940" s="13">
        <f>COUNTIFS($G$3:G1940,'تقرير استهلاك خامات'!$D$4)</f>
        <v>2</v>
      </c>
      <c r="C1940" s="13">
        <f>COUNTIFS($F$3:F1940,'تقرير منتج تام'!$E$4)</f>
        <v>10</v>
      </c>
      <c r="D1940" s="37"/>
      <c r="E1940" s="37"/>
      <c r="F1940" s="37"/>
      <c r="G1940" s="39"/>
      <c r="H1940" s="40"/>
      <c r="I1940" s="107" t="str">
        <f>IF(G1940="","",_xlfn.IFNA(VLOOKUP(G1940,'سجل المشتريات'!F:N,8,0),"غير مسجلة في المشتريات"))</f>
        <v/>
      </c>
      <c r="J1940" s="26" t="str">
        <f>_xlfn.IFNA(VLOOKUP(F1940,الاوردرات!$B$1:$C$600,2,0),"")</f>
        <v/>
      </c>
      <c r="K1940" s="52"/>
      <c r="M1940" s="105" t="str">
        <f>IF(G1940="","",_xlfn.IFNA((VLOOKUP(G1940,help!L:M,2,0))*H1940,_xlfn.IFNA((VLOOKUP(G1940,help!P:Q,2,0))*H1940,"غير مسجلة في المشتريات")))</f>
        <v/>
      </c>
    </row>
    <row r="1941" spans="2:13" hidden="1" x14ac:dyDescent="0.25">
      <c r="B1941" s="13">
        <f>COUNTIFS($G$3:G1941,'تقرير استهلاك خامات'!$D$4)</f>
        <v>2</v>
      </c>
      <c r="C1941" s="13">
        <f>COUNTIFS($F$3:F1941,'تقرير منتج تام'!$E$4)</f>
        <v>10</v>
      </c>
      <c r="D1941" s="37"/>
      <c r="E1941" s="37"/>
      <c r="F1941" s="37"/>
      <c r="G1941" s="39"/>
      <c r="H1941" s="40"/>
      <c r="I1941" s="107" t="str">
        <f>IF(G1941="","",_xlfn.IFNA(VLOOKUP(G1941,'سجل المشتريات'!F:N,8,0),"غير مسجلة في المشتريات"))</f>
        <v/>
      </c>
      <c r="J1941" s="26" t="str">
        <f>_xlfn.IFNA(VLOOKUP(F1941,الاوردرات!$B$1:$C$600,2,0),"")</f>
        <v/>
      </c>
      <c r="K1941" s="52"/>
      <c r="M1941" s="105" t="str">
        <f>IF(G1941="","",_xlfn.IFNA((VLOOKUP(G1941,help!L:M,2,0))*H1941,_xlfn.IFNA((VLOOKUP(G1941,help!P:Q,2,0))*H1941,"غير مسجلة في المشتريات")))</f>
        <v/>
      </c>
    </row>
    <row r="1942" spans="2:13" hidden="1" x14ac:dyDescent="0.25">
      <c r="B1942" s="13">
        <f>COUNTIFS($G$3:G1942,'تقرير استهلاك خامات'!$D$4)</f>
        <v>2</v>
      </c>
      <c r="C1942" s="13">
        <f>COUNTIFS($F$3:F1942,'تقرير منتج تام'!$E$4)</f>
        <v>10</v>
      </c>
      <c r="D1942" s="37"/>
      <c r="E1942" s="37"/>
      <c r="F1942" s="37"/>
      <c r="G1942" s="39"/>
      <c r="H1942" s="40"/>
      <c r="I1942" s="107" t="str">
        <f>IF(G1942="","",_xlfn.IFNA(VLOOKUP(G1942,'سجل المشتريات'!F:N,8,0),"غير مسجلة في المشتريات"))</f>
        <v/>
      </c>
      <c r="J1942" s="26" t="str">
        <f>_xlfn.IFNA(VLOOKUP(F1942,الاوردرات!$B$1:$C$600,2,0),"")</f>
        <v/>
      </c>
      <c r="K1942" s="52"/>
      <c r="M1942" s="105" t="str">
        <f>IF(G1942="","",_xlfn.IFNA((VLOOKUP(G1942,help!L:M,2,0))*H1942,_xlfn.IFNA((VLOOKUP(G1942,help!P:Q,2,0))*H1942,"غير مسجلة في المشتريات")))</f>
        <v/>
      </c>
    </row>
    <row r="1943" spans="2:13" hidden="1" x14ac:dyDescent="0.25">
      <c r="B1943" s="13">
        <f>COUNTIFS($G$3:G1943,'تقرير استهلاك خامات'!$D$4)</f>
        <v>2</v>
      </c>
      <c r="C1943" s="13">
        <f>COUNTIFS($F$3:F1943,'تقرير منتج تام'!$E$4)</f>
        <v>10</v>
      </c>
      <c r="D1943" s="37"/>
      <c r="E1943" s="37"/>
      <c r="F1943" s="37"/>
      <c r="G1943" s="39"/>
      <c r="H1943" s="40"/>
      <c r="I1943" s="107" t="str">
        <f>IF(G1943="","",_xlfn.IFNA(VLOOKUP(G1943,'سجل المشتريات'!F:N,8,0),"غير مسجلة في المشتريات"))</f>
        <v/>
      </c>
      <c r="J1943" s="26" t="str">
        <f>_xlfn.IFNA(VLOOKUP(F1943,الاوردرات!$B$1:$C$600,2,0),"")</f>
        <v/>
      </c>
      <c r="K1943" s="52"/>
      <c r="M1943" s="105" t="str">
        <f>IF(G1943="","",_xlfn.IFNA((VLOOKUP(G1943,help!L:M,2,0))*H1943,_xlfn.IFNA((VLOOKUP(G1943,help!P:Q,2,0))*H1943,"غير مسجلة في المشتريات")))</f>
        <v/>
      </c>
    </row>
    <row r="1944" spans="2:13" hidden="1" x14ac:dyDescent="0.25">
      <c r="B1944" s="13">
        <f>COUNTIFS($G$3:G1944,'تقرير استهلاك خامات'!$D$4)</f>
        <v>2</v>
      </c>
      <c r="C1944" s="13">
        <f>COUNTIFS($F$3:F1944,'تقرير منتج تام'!$E$4)</f>
        <v>10</v>
      </c>
      <c r="D1944" s="37"/>
      <c r="E1944" s="37"/>
      <c r="F1944" s="37"/>
      <c r="G1944" s="39"/>
      <c r="H1944" s="40"/>
      <c r="I1944" s="107" t="str">
        <f>IF(G1944="","",_xlfn.IFNA(VLOOKUP(G1944,'سجل المشتريات'!F:N,8,0),"غير مسجلة في المشتريات"))</f>
        <v/>
      </c>
      <c r="J1944" s="26" t="str">
        <f>_xlfn.IFNA(VLOOKUP(F1944,الاوردرات!$B$1:$C$600,2,0),"")</f>
        <v/>
      </c>
      <c r="K1944" s="52"/>
      <c r="M1944" s="105" t="str">
        <f>IF(G1944="","",_xlfn.IFNA((VLOOKUP(G1944,help!L:M,2,0))*H1944,_xlfn.IFNA((VLOOKUP(G1944,help!P:Q,2,0))*H1944,"غير مسجلة في المشتريات")))</f>
        <v/>
      </c>
    </row>
    <row r="1945" spans="2:13" hidden="1" x14ac:dyDescent="0.25">
      <c r="B1945" s="13">
        <f>COUNTIFS($G$3:G1945,'تقرير استهلاك خامات'!$D$4)</f>
        <v>2</v>
      </c>
      <c r="C1945" s="13">
        <f>COUNTIFS($F$3:F1945,'تقرير منتج تام'!$E$4)</f>
        <v>10</v>
      </c>
      <c r="D1945" s="37"/>
      <c r="E1945" s="37"/>
      <c r="F1945" s="37"/>
      <c r="G1945" s="39"/>
      <c r="H1945" s="40"/>
      <c r="I1945" s="107" t="str">
        <f>IF(G1945="","",_xlfn.IFNA(VLOOKUP(G1945,'سجل المشتريات'!F:N,8,0),"غير مسجلة في المشتريات"))</f>
        <v/>
      </c>
      <c r="J1945" s="26" t="str">
        <f>_xlfn.IFNA(VLOOKUP(F1945,الاوردرات!$B$1:$C$600,2,0),"")</f>
        <v/>
      </c>
      <c r="K1945" s="52"/>
      <c r="M1945" s="105" t="str">
        <f>IF(G1945="","",_xlfn.IFNA((VLOOKUP(G1945,help!L:M,2,0))*H1945,_xlfn.IFNA((VLOOKUP(G1945,help!P:Q,2,0))*H1945,"غير مسجلة في المشتريات")))</f>
        <v/>
      </c>
    </row>
    <row r="1946" spans="2:13" hidden="1" x14ac:dyDescent="0.25">
      <c r="B1946" s="13">
        <f>COUNTIFS($G$3:G1946,'تقرير استهلاك خامات'!$D$4)</f>
        <v>2</v>
      </c>
      <c r="C1946" s="13">
        <f>COUNTIFS($F$3:F1946,'تقرير منتج تام'!$E$4)</f>
        <v>10</v>
      </c>
      <c r="D1946" s="37"/>
      <c r="E1946" s="37"/>
      <c r="F1946" s="37"/>
      <c r="G1946" s="39"/>
      <c r="H1946" s="40"/>
      <c r="I1946" s="107" t="str">
        <f>IF(G1946="","",_xlfn.IFNA(VLOOKUP(G1946,'سجل المشتريات'!F:N,8,0),"غير مسجلة في المشتريات"))</f>
        <v/>
      </c>
      <c r="J1946" s="26" t="str">
        <f>_xlfn.IFNA(VLOOKUP(F1946,الاوردرات!$B$1:$C$600,2,0),"")</f>
        <v/>
      </c>
      <c r="K1946" s="52"/>
      <c r="M1946" s="105" t="str">
        <f>IF(G1946="","",_xlfn.IFNA((VLOOKUP(G1946,help!L:M,2,0))*H1946,_xlfn.IFNA((VLOOKUP(G1946,help!P:Q,2,0))*H1946,"غير مسجلة في المشتريات")))</f>
        <v/>
      </c>
    </row>
    <row r="1947" spans="2:13" hidden="1" x14ac:dyDescent="0.25">
      <c r="B1947" s="13">
        <f>COUNTIFS($G$3:G1947,'تقرير استهلاك خامات'!$D$4)</f>
        <v>2</v>
      </c>
      <c r="C1947" s="13">
        <f>COUNTIFS($F$3:F1947,'تقرير منتج تام'!$E$4)</f>
        <v>10</v>
      </c>
      <c r="D1947" s="37"/>
      <c r="E1947" s="37"/>
      <c r="F1947" s="37"/>
      <c r="G1947" s="39"/>
      <c r="H1947" s="40"/>
      <c r="I1947" s="107" t="str">
        <f>IF(G1947="","",_xlfn.IFNA(VLOOKUP(G1947,'سجل المشتريات'!F:N,8,0),"غير مسجلة في المشتريات"))</f>
        <v/>
      </c>
      <c r="J1947" s="26" t="str">
        <f>_xlfn.IFNA(VLOOKUP(F1947,الاوردرات!$B$1:$C$600,2,0),"")</f>
        <v/>
      </c>
      <c r="K1947" s="52"/>
      <c r="M1947" s="105" t="str">
        <f>IF(G1947="","",_xlfn.IFNA((VLOOKUP(G1947,help!L:M,2,0))*H1947,_xlfn.IFNA((VLOOKUP(G1947,help!P:Q,2,0))*H1947,"غير مسجلة في المشتريات")))</f>
        <v/>
      </c>
    </row>
    <row r="1948" spans="2:13" hidden="1" x14ac:dyDescent="0.25">
      <c r="B1948" s="13">
        <f>COUNTIFS($G$3:G1948,'تقرير استهلاك خامات'!$D$4)</f>
        <v>2</v>
      </c>
      <c r="C1948" s="13">
        <f>COUNTIFS($F$3:F1948,'تقرير منتج تام'!$E$4)</f>
        <v>10</v>
      </c>
      <c r="D1948" s="37"/>
      <c r="E1948" s="37"/>
      <c r="F1948" s="37"/>
      <c r="G1948" s="39"/>
      <c r="H1948" s="40"/>
      <c r="I1948" s="107" t="str">
        <f>IF(G1948="","",_xlfn.IFNA(VLOOKUP(G1948,'سجل المشتريات'!F:N,8,0),"غير مسجلة في المشتريات"))</f>
        <v/>
      </c>
      <c r="J1948" s="26" t="str">
        <f>_xlfn.IFNA(VLOOKUP(F1948,الاوردرات!$B$1:$C$600,2,0),"")</f>
        <v/>
      </c>
      <c r="K1948" s="52"/>
      <c r="M1948" s="105" t="str">
        <f>IF(G1948="","",_xlfn.IFNA((VLOOKUP(G1948,help!L:M,2,0))*H1948,_xlfn.IFNA((VLOOKUP(G1948,help!P:Q,2,0))*H1948,"غير مسجلة في المشتريات")))</f>
        <v/>
      </c>
    </row>
    <row r="1949" spans="2:13" hidden="1" x14ac:dyDescent="0.25">
      <c r="B1949" s="13">
        <f>COUNTIFS($G$3:G1949,'تقرير استهلاك خامات'!$D$4)</f>
        <v>2</v>
      </c>
      <c r="C1949" s="13">
        <f>COUNTIFS($F$3:F1949,'تقرير منتج تام'!$E$4)</f>
        <v>10</v>
      </c>
      <c r="D1949" s="37"/>
      <c r="E1949" s="37"/>
      <c r="F1949" s="37"/>
      <c r="G1949" s="39"/>
      <c r="H1949" s="40"/>
      <c r="I1949" s="107" t="str">
        <f>IF(G1949="","",_xlfn.IFNA(VLOOKUP(G1949,'سجل المشتريات'!F:N,8,0),"غير مسجلة في المشتريات"))</f>
        <v/>
      </c>
      <c r="J1949" s="26" t="str">
        <f>_xlfn.IFNA(VLOOKUP(F1949,الاوردرات!$B$1:$C$600,2,0),"")</f>
        <v/>
      </c>
      <c r="K1949" s="52"/>
      <c r="M1949" s="105" t="str">
        <f>IF(G1949="","",_xlfn.IFNA((VLOOKUP(G1949,help!L:M,2,0))*H1949,_xlfn.IFNA((VLOOKUP(G1949,help!P:Q,2,0))*H1949,"غير مسجلة في المشتريات")))</f>
        <v/>
      </c>
    </row>
    <row r="1950" spans="2:13" hidden="1" x14ac:dyDescent="0.25">
      <c r="B1950" s="13">
        <f>COUNTIFS($G$3:G1950,'تقرير استهلاك خامات'!$D$4)</f>
        <v>2</v>
      </c>
      <c r="C1950" s="13">
        <f>COUNTIFS($F$3:F1950,'تقرير منتج تام'!$E$4)</f>
        <v>10</v>
      </c>
      <c r="D1950" s="37"/>
      <c r="E1950" s="37"/>
      <c r="F1950" s="37"/>
      <c r="G1950" s="39"/>
      <c r="H1950" s="40"/>
      <c r="I1950" s="107" t="str">
        <f>IF(G1950="","",_xlfn.IFNA(VLOOKUP(G1950,'سجل المشتريات'!F:N,8,0),"غير مسجلة في المشتريات"))</f>
        <v/>
      </c>
      <c r="J1950" s="26" t="str">
        <f>_xlfn.IFNA(VLOOKUP(F1950,الاوردرات!$B$1:$C$600,2,0),"")</f>
        <v/>
      </c>
      <c r="K1950" s="52"/>
      <c r="M1950" s="105" t="str">
        <f>IF(G1950="","",_xlfn.IFNA((VLOOKUP(G1950,help!L:M,2,0))*H1950,_xlfn.IFNA((VLOOKUP(G1950,help!P:Q,2,0))*H1950,"غير مسجلة في المشتريات")))</f>
        <v/>
      </c>
    </row>
    <row r="1951" spans="2:13" hidden="1" x14ac:dyDescent="0.25">
      <c r="B1951" s="13">
        <f>COUNTIFS($G$3:G1951,'تقرير استهلاك خامات'!$D$4)</f>
        <v>2</v>
      </c>
      <c r="C1951" s="13">
        <f>COUNTIFS($F$3:F1951,'تقرير منتج تام'!$E$4)</f>
        <v>10</v>
      </c>
      <c r="D1951" s="37"/>
      <c r="E1951" s="37"/>
      <c r="F1951" s="37"/>
      <c r="G1951" s="39"/>
      <c r="H1951" s="40"/>
      <c r="I1951" s="107" t="str">
        <f>IF(G1951="","",_xlfn.IFNA(VLOOKUP(G1951,'سجل المشتريات'!F:N,8,0),"غير مسجلة في المشتريات"))</f>
        <v/>
      </c>
      <c r="J1951" s="26" t="str">
        <f>_xlfn.IFNA(VLOOKUP(F1951,الاوردرات!$B$1:$C$600,2,0),"")</f>
        <v/>
      </c>
      <c r="K1951" s="52"/>
      <c r="M1951" s="105" t="str">
        <f>IF(G1951="","",_xlfn.IFNA((VLOOKUP(G1951,help!L:M,2,0))*H1951,_xlfn.IFNA((VLOOKUP(G1951,help!P:Q,2,0))*H1951,"غير مسجلة في المشتريات")))</f>
        <v/>
      </c>
    </row>
    <row r="1952" spans="2:13" hidden="1" x14ac:dyDescent="0.25">
      <c r="B1952" s="13">
        <f>COUNTIFS($G$3:G1952,'تقرير استهلاك خامات'!$D$4)</f>
        <v>2</v>
      </c>
      <c r="C1952" s="13">
        <f>COUNTIFS($F$3:F1952,'تقرير منتج تام'!$E$4)</f>
        <v>10</v>
      </c>
      <c r="D1952" s="37"/>
      <c r="E1952" s="37"/>
      <c r="F1952" s="37"/>
      <c r="G1952" s="39"/>
      <c r="H1952" s="40"/>
      <c r="I1952" s="107" t="str">
        <f>IF(G1952="","",_xlfn.IFNA(VLOOKUP(G1952,'سجل المشتريات'!F:N,8,0),"غير مسجلة في المشتريات"))</f>
        <v/>
      </c>
      <c r="J1952" s="26" t="str">
        <f>_xlfn.IFNA(VLOOKUP(F1952,الاوردرات!$B$1:$C$600,2,0),"")</f>
        <v/>
      </c>
      <c r="K1952" s="52"/>
      <c r="M1952" s="105" t="str">
        <f>IF(G1952="","",_xlfn.IFNA((VLOOKUP(G1952,help!L:M,2,0))*H1952,_xlfn.IFNA((VLOOKUP(G1952,help!P:Q,2,0))*H1952,"غير مسجلة في المشتريات")))</f>
        <v/>
      </c>
    </row>
    <row r="1953" spans="2:13" hidden="1" x14ac:dyDescent="0.25">
      <c r="B1953" s="13">
        <f>COUNTIFS($G$3:G1953,'تقرير استهلاك خامات'!$D$4)</f>
        <v>2</v>
      </c>
      <c r="C1953" s="13">
        <f>COUNTIFS($F$3:F1953,'تقرير منتج تام'!$E$4)</f>
        <v>10</v>
      </c>
      <c r="D1953" s="37"/>
      <c r="E1953" s="37"/>
      <c r="F1953" s="37"/>
      <c r="G1953" s="39"/>
      <c r="H1953" s="40"/>
      <c r="I1953" s="107" t="str">
        <f>IF(G1953="","",_xlfn.IFNA(VLOOKUP(G1953,'سجل المشتريات'!F:N,8,0),"غير مسجلة في المشتريات"))</f>
        <v/>
      </c>
      <c r="J1953" s="26" t="str">
        <f>_xlfn.IFNA(VLOOKUP(F1953,الاوردرات!$B$1:$C$600,2,0),"")</f>
        <v/>
      </c>
      <c r="K1953" s="52"/>
      <c r="M1953" s="105" t="str">
        <f>IF(G1953="","",_xlfn.IFNA((VLOOKUP(G1953,help!L:M,2,0))*H1953,_xlfn.IFNA((VLOOKUP(G1953,help!P:Q,2,0))*H1953,"غير مسجلة في المشتريات")))</f>
        <v/>
      </c>
    </row>
    <row r="1954" spans="2:13" hidden="1" x14ac:dyDescent="0.25">
      <c r="B1954" s="13">
        <f>COUNTIFS($G$3:G1954,'تقرير استهلاك خامات'!$D$4)</f>
        <v>2</v>
      </c>
      <c r="C1954" s="13">
        <f>COUNTIFS($F$3:F1954,'تقرير منتج تام'!$E$4)</f>
        <v>10</v>
      </c>
      <c r="D1954" s="37"/>
      <c r="E1954" s="37"/>
      <c r="F1954" s="37"/>
      <c r="G1954" s="39"/>
      <c r="H1954" s="40"/>
      <c r="I1954" s="107" t="str">
        <f>IF(G1954="","",_xlfn.IFNA(VLOOKUP(G1954,'سجل المشتريات'!F:N,8,0),"غير مسجلة في المشتريات"))</f>
        <v/>
      </c>
      <c r="J1954" s="26" t="str">
        <f>_xlfn.IFNA(VLOOKUP(F1954,الاوردرات!$B$1:$C$600,2,0),"")</f>
        <v/>
      </c>
      <c r="K1954" s="52"/>
      <c r="M1954" s="105" t="str">
        <f>IF(G1954="","",_xlfn.IFNA((VLOOKUP(G1954,help!L:M,2,0))*H1954,_xlfn.IFNA((VLOOKUP(G1954,help!P:Q,2,0))*H1954,"غير مسجلة في المشتريات")))</f>
        <v/>
      </c>
    </row>
    <row r="1955" spans="2:13" hidden="1" x14ac:dyDescent="0.25">
      <c r="B1955" s="13">
        <f>COUNTIFS($G$3:G1955,'تقرير استهلاك خامات'!$D$4)</f>
        <v>2</v>
      </c>
      <c r="C1955" s="13">
        <f>COUNTIFS($F$3:F1955,'تقرير منتج تام'!$E$4)</f>
        <v>10</v>
      </c>
      <c r="D1955" s="37"/>
      <c r="E1955" s="37"/>
      <c r="F1955" s="37"/>
      <c r="G1955" s="39"/>
      <c r="H1955" s="40"/>
      <c r="I1955" s="107" t="str">
        <f>IF(G1955="","",_xlfn.IFNA(VLOOKUP(G1955,'سجل المشتريات'!F:N,8,0),"غير مسجلة في المشتريات"))</f>
        <v/>
      </c>
      <c r="J1955" s="26" t="str">
        <f>_xlfn.IFNA(VLOOKUP(F1955,الاوردرات!$B$1:$C$600,2,0),"")</f>
        <v/>
      </c>
      <c r="K1955" s="52"/>
      <c r="M1955" s="105" t="str">
        <f>IF(G1955="","",_xlfn.IFNA((VLOOKUP(G1955,help!L:M,2,0))*H1955,_xlfn.IFNA((VLOOKUP(G1955,help!P:Q,2,0))*H1955,"غير مسجلة في المشتريات")))</f>
        <v/>
      </c>
    </row>
    <row r="1956" spans="2:13" hidden="1" x14ac:dyDescent="0.25">
      <c r="B1956" s="13">
        <f>COUNTIFS($G$3:G1956,'تقرير استهلاك خامات'!$D$4)</f>
        <v>2</v>
      </c>
      <c r="C1956" s="13">
        <f>COUNTIFS($F$3:F1956,'تقرير منتج تام'!$E$4)</f>
        <v>10</v>
      </c>
      <c r="D1956" s="37"/>
      <c r="E1956" s="37"/>
      <c r="F1956" s="37"/>
      <c r="G1956" s="39"/>
      <c r="H1956" s="40"/>
      <c r="I1956" s="107" t="str">
        <f>IF(G1956="","",_xlfn.IFNA(VLOOKUP(G1956,'سجل المشتريات'!F:N,8,0),"غير مسجلة في المشتريات"))</f>
        <v/>
      </c>
      <c r="J1956" s="26" t="str">
        <f>_xlfn.IFNA(VLOOKUP(F1956,الاوردرات!$B$1:$C$600,2,0),"")</f>
        <v/>
      </c>
      <c r="K1956" s="52"/>
      <c r="M1956" s="105" t="str">
        <f>IF(G1956="","",_xlfn.IFNA((VLOOKUP(G1956,help!L:M,2,0))*H1956,_xlfn.IFNA((VLOOKUP(G1956,help!P:Q,2,0))*H1956,"غير مسجلة في المشتريات")))</f>
        <v/>
      </c>
    </row>
    <row r="1957" spans="2:13" hidden="1" x14ac:dyDescent="0.25">
      <c r="B1957" s="13">
        <f>COUNTIFS($G$3:G1957,'تقرير استهلاك خامات'!$D$4)</f>
        <v>2</v>
      </c>
      <c r="C1957" s="13">
        <f>COUNTIFS($F$3:F1957,'تقرير منتج تام'!$E$4)</f>
        <v>10</v>
      </c>
      <c r="D1957" s="37"/>
      <c r="E1957" s="37"/>
      <c r="F1957" s="37"/>
      <c r="G1957" s="39"/>
      <c r="H1957" s="40"/>
      <c r="I1957" s="107" t="str">
        <f>IF(G1957="","",_xlfn.IFNA(VLOOKUP(G1957,'سجل المشتريات'!F:N,8,0),"غير مسجلة في المشتريات"))</f>
        <v/>
      </c>
      <c r="J1957" s="26" t="str">
        <f>_xlfn.IFNA(VLOOKUP(F1957,الاوردرات!$B$1:$C$600,2,0),"")</f>
        <v/>
      </c>
      <c r="K1957" s="52"/>
      <c r="M1957" s="105" t="str">
        <f>IF(G1957="","",_xlfn.IFNA((VLOOKUP(G1957,help!L:M,2,0))*H1957,_xlfn.IFNA((VLOOKUP(G1957,help!P:Q,2,0))*H1957,"غير مسجلة في المشتريات")))</f>
        <v/>
      </c>
    </row>
    <row r="1958" spans="2:13" hidden="1" x14ac:dyDescent="0.25">
      <c r="B1958" s="13">
        <f>COUNTIFS($G$3:G1958,'تقرير استهلاك خامات'!$D$4)</f>
        <v>2</v>
      </c>
      <c r="C1958" s="13">
        <f>COUNTIFS($F$3:F1958,'تقرير منتج تام'!$E$4)</f>
        <v>10</v>
      </c>
      <c r="D1958" s="37"/>
      <c r="E1958" s="37"/>
      <c r="F1958" s="37"/>
      <c r="G1958" s="39"/>
      <c r="H1958" s="40"/>
      <c r="I1958" s="107" t="str">
        <f>IF(G1958="","",_xlfn.IFNA(VLOOKUP(G1958,'سجل المشتريات'!F:N,8,0),"غير مسجلة في المشتريات"))</f>
        <v/>
      </c>
      <c r="J1958" s="26" t="str">
        <f>_xlfn.IFNA(VLOOKUP(F1958,الاوردرات!$B$1:$C$600,2,0),"")</f>
        <v/>
      </c>
      <c r="K1958" s="52"/>
      <c r="M1958" s="105" t="str">
        <f>IF(G1958="","",_xlfn.IFNA((VLOOKUP(G1958,help!L:M,2,0))*H1958,_xlfn.IFNA((VLOOKUP(G1958,help!P:Q,2,0))*H1958,"غير مسجلة في المشتريات")))</f>
        <v/>
      </c>
    </row>
    <row r="1959" spans="2:13" hidden="1" x14ac:dyDescent="0.25">
      <c r="B1959" s="13">
        <f>COUNTIFS($G$3:G1959,'تقرير استهلاك خامات'!$D$4)</f>
        <v>2</v>
      </c>
      <c r="C1959" s="13">
        <f>COUNTIFS($F$3:F1959,'تقرير منتج تام'!$E$4)</f>
        <v>10</v>
      </c>
      <c r="D1959" s="37"/>
      <c r="E1959" s="37"/>
      <c r="F1959" s="37"/>
      <c r="G1959" s="39"/>
      <c r="H1959" s="40"/>
      <c r="I1959" s="107" t="str">
        <f>IF(G1959="","",_xlfn.IFNA(VLOOKUP(G1959,'سجل المشتريات'!F:N,8,0),"غير مسجلة في المشتريات"))</f>
        <v/>
      </c>
      <c r="J1959" s="26" t="str">
        <f>_xlfn.IFNA(VLOOKUP(F1959,الاوردرات!$B$1:$C$600,2,0),"")</f>
        <v/>
      </c>
      <c r="K1959" s="52"/>
      <c r="M1959" s="105" t="str">
        <f>IF(G1959="","",_xlfn.IFNA((VLOOKUP(G1959,help!L:M,2,0))*H1959,_xlfn.IFNA((VLOOKUP(G1959,help!P:Q,2,0))*H1959,"غير مسجلة في المشتريات")))</f>
        <v/>
      </c>
    </row>
    <row r="1960" spans="2:13" hidden="1" x14ac:dyDescent="0.25">
      <c r="B1960" s="13">
        <f>COUNTIFS($G$3:G1960,'تقرير استهلاك خامات'!$D$4)</f>
        <v>2</v>
      </c>
      <c r="C1960" s="13">
        <f>COUNTIFS($F$3:F1960,'تقرير منتج تام'!$E$4)</f>
        <v>10</v>
      </c>
      <c r="D1960" s="37"/>
      <c r="E1960" s="37"/>
      <c r="F1960" s="37"/>
      <c r="G1960" s="39"/>
      <c r="H1960" s="40"/>
      <c r="I1960" s="107" t="str">
        <f>IF(G1960="","",_xlfn.IFNA(VLOOKUP(G1960,'سجل المشتريات'!F:N,8,0),"غير مسجلة في المشتريات"))</f>
        <v/>
      </c>
      <c r="J1960" s="26" t="str">
        <f>_xlfn.IFNA(VLOOKUP(F1960,الاوردرات!$B$1:$C$600,2,0),"")</f>
        <v/>
      </c>
      <c r="K1960" s="52"/>
      <c r="M1960" s="105" t="str">
        <f>IF(G1960="","",_xlfn.IFNA((VLOOKUP(G1960,help!L:M,2,0))*H1960,_xlfn.IFNA((VLOOKUP(G1960,help!P:Q,2,0))*H1960,"غير مسجلة في المشتريات")))</f>
        <v/>
      </c>
    </row>
    <row r="1961" spans="2:13" hidden="1" x14ac:dyDescent="0.25">
      <c r="B1961" s="13">
        <f>COUNTIFS($G$3:G1961,'تقرير استهلاك خامات'!$D$4)</f>
        <v>2</v>
      </c>
      <c r="C1961" s="13">
        <f>COUNTIFS($F$3:F1961,'تقرير منتج تام'!$E$4)</f>
        <v>10</v>
      </c>
      <c r="D1961" s="37"/>
      <c r="E1961" s="37"/>
      <c r="F1961" s="37"/>
      <c r="G1961" s="39"/>
      <c r="H1961" s="40"/>
      <c r="I1961" s="107" t="str">
        <f>IF(G1961="","",_xlfn.IFNA(VLOOKUP(G1961,'سجل المشتريات'!F:N,8,0),"غير مسجلة في المشتريات"))</f>
        <v/>
      </c>
      <c r="J1961" s="26" t="str">
        <f>_xlfn.IFNA(VLOOKUP(F1961,الاوردرات!$B$1:$C$600,2,0),"")</f>
        <v/>
      </c>
      <c r="K1961" s="52"/>
      <c r="M1961" s="105" t="str">
        <f>IF(G1961="","",_xlfn.IFNA((VLOOKUP(G1961,help!L:M,2,0))*H1961,_xlfn.IFNA((VLOOKUP(G1961,help!P:Q,2,0))*H1961,"غير مسجلة في المشتريات")))</f>
        <v/>
      </c>
    </row>
    <row r="1962" spans="2:13" hidden="1" x14ac:dyDescent="0.25">
      <c r="B1962" s="13">
        <f>COUNTIFS($G$3:G1962,'تقرير استهلاك خامات'!$D$4)</f>
        <v>2</v>
      </c>
      <c r="C1962" s="13">
        <f>COUNTIFS($F$3:F1962,'تقرير منتج تام'!$E$4)</f>
        <v>10</v>
      </c>
      <c r="D1962" s="37"/>
      <c r="E1962" s="37"/>
      <c r="F1962" s="37"/>
      <c r="G1962" s="39"/>
      <c r="H1962" s="40"/>
      <c r="I1962" s="107" t="str">
        <f>IF(G1962="","",_xlfn.IFNA(VLOOKUP(G1962,'سجل المشتريات'!F:N,8,0),"غير مسجلة في المشتريات"))</f>
        <v/>
      </c>
      <c r="J1962" s="26" t="str">
        <f>_xlfn.IFNA(VLOOKUP(F1962,الاوردرات!$B$1:$C$600,2,0),"")</f>
        <v/>
      </c>
      <c r="K1962" s="52"/>
      <c r="M1962" s="105" t="str">
        <f>IF(G1962="","",_xlfn.IFNA((VLOOKUP(G1962,help!L:M,2,0))*H1962,_xlfn.IFNA((VLOOKUP(G1962,help!P:Q,2,0))*H1962,"غير مسجلة في المشتريات")))</f>
        <v/>
      </c>
    </row>
    <row r="1963" spans="2:13" hidden="1" x14ac:dyDescent="0.25">
      <c r="B1963" s="13">
        <f>COUNTIFS($G$3:G1963,'تقرير استهلاك خامات'!$D$4)</f>
        <v>2</v>
      </c>
      <c r="C1963" s="13">
        <f>COUNTIFS($F$3:F1963,'تقرير منتج تام'!$E$4)</f>
        <v>10</v>
      </c>
      <c r="D1963" s="37"/>
      <c r="E1963" s="37"/>
      <c r="F1963" s="37"/>
      <c r="G1963" s="39"/>
      <c r="H1963" s="40"/>
      <c r="I1963" s="107" t="str">
        <f>IF(G1963="","",_xlfn.IFNA(VLOOKUP(G1963,'سجل المشتريات'!F:N,8,0),"غير مسجلة في المشتريات"))</f>
        <v/>
      </c>
      <c r="J1963" s="26" t="str">
        <f>_xlfn.IFNA(VLOOKUP(F1963,الاوردرات!$B$1:$C$600,2,0),"")</f>
        <v/>
      </c>
      <c r="K1963" s="52"/>
      <c r="M1963" s="105" t="str">
        <f>IF(G1963="","",_xlfn.IFNA((VLOOKUP(G1963,help!L:M,2,0))*H1963,_xlfn.IFNA((VLOOKUP(G1963,help!P:Q,2,0))*H1963,"غير مسجلة في المشتريات")))</f>
        <v/>
      </c>
    </row>
    <row r="1964" spans="2:13" hidden="1" x14ac:dyDescent="0.25">
      <c r="B1964" s="13">
        <f>COUNTIFS($G$3:G1964,'تقرير استهلاك خامات'!$D$4)</f>
        <v>2</v>
      </c>
      <c r="C1964" s="13">
        <f>COUNTIFS($F$3:F1964,'تقرير منتج تام'!$E$4)</f>
        <v>10</v>
      </c>
      <c r="D1964" s="37"/>
      <c r="E1964" s="37"/>
      <c r="F1964" s="37"/>
      <c r="G1964" s="39"/>
      <c r="H1964" s="40"/>
      <c r="I1964" s="107" t="str">
        <f>IF(G1964="","",_xlfn.IFNA(VLOOKUP(G1964,'سجل المشتريات'!F:N,8,0),"غير مسجلة في المشتريات"))</f>
        <v/>
      </c>
      <c r="J1964" s="26" t="str">
        <f>_xlfn.IFNA(VLOOKUP(F1964,الاوردرات!$B$1:$C$600,2,0),"")</f>
        <v/>
      </c>
      <c r="K1964" s="52"/>
      <c r="M1964" s="105" t="str">
        <f>IF(G1964="","",_xlfn.IFNA((VLOOKUP(G1964,help!L:M,2,0))*H1964,_xlfn.IFNA((VLOOKUP(G1964,help!P:Q,2,0))*H1964,"غير مسجلة في المشتريات")))</f>
        <v/>
      </c>
    </row>
    <row r="1965" spans="2:13" hidden="1" x14ac:dyDescent="0.25">
      <c r="B1965" s="13">
        <f>COUNTIFS($G$3:G1965,'تقرير استهلاك خامات'!$D$4)</f>
        <v>2</v>
      </c>
      <c r="C1965" s="13">
        <f>COUNTIFS($F$3:F1965,'تقرير منتج تام'!$E$4)</f>
        <v>10</v>
      </c>
      <c r="D1965" s="37"/>
      <c r="E1965" s="37"/>
      <c r="F1965" s="37"/>
      <c r="G1965" s="39"/>
      <c r="H1965" s="40"/>
      <c r="I1965" s="107" t="str">
        <f>IF(G1965="","",_xlfn.IFNA(VLOOKUP(G1965,'سجل المشتريات'!F:N,8,0),"غير مسجلة في المشتريات"))</f>
        <v/>
      </c>
      <c r="J1965" s="26" t="str">
        <f>_xlfn.IFNA(VLOOKUP(F1965,الاوردرات!$B$1:$C$600,2,0),"")</f>
        <v/>
      </c>
      <c r="K1965" s="52"/>
      <c r="M1965" s="105" t="str">
        <f>IF(G1965="","",_xlfn.IFNA((VLOOKUP(G1965,help!L:M,2,0))*H1965,_xlfn.IFNA((VLOOKUP(G1965,help!P:Q,2,0))*H1965,"غير مسجلة في المشتريات")))</f>
        <v/>
      </c>
    </row>
    <row r="1966" spans="2:13" hidden="1" x14ac:dyDescent="0.25">
      <c r="B1966" s="13">
        <f>COUNTIFS($G$3:G1966,'تقرير استهلاك خامات'!$D$4)</f>
        <v>2</v>
      </c>
      <c r="C1966" s="13">
        <f>COUNTIFS($F$3:F1966,'تقرير منتج تام'!$E$4)</f>
        <v>10</v>
      </c>
      <c r="D1966" s="37"/>
      <c r="E1966" s="37"/>
      <c r="F1966" s="37"/>
      <c r="G1966" s="39"/>
      <c r="H1966" s="40"/>
      <c r="I1966" s="107" t="str">
        <f>IF(G1966="","",_xlfn.IFNA(VLOOKUP(G1966,'سجل المشتريات'!F:N,8,0),"غير مسجلة في المشتريات"))</f>
        <v/>
      </c>
      <c r="J1966" s="26" t="str">
        <f>_xlfn.IFNA(VLOOKUP(F1966,الاوردرات!$B$1:$C$600,2,0),"")</f>
        <v/>
      </c>
      <c r="K1966" s="52"/>
      <c r="M1966" s="105" t="str">
        <f>IF(G1966="","",_xlfn.IFNA((VLOOKUP(G1966,help!L:M,2,0))*H1966,_xlfn.IFNA((VLOOKUP(G1966,help!P:Q,2,0))*H1966,"غير مسجلة في المشتريات")))</f>
        <v/>
      </c>
    </row>
    <row r="1967" spans="2:13" hidden="1" x14ac:dyDescent="0.25">
      <c r="B1967" s="13">
        <f>COUNTIFS($G$3:G1967,'تقرير استهلاك خامات'!$D$4)</f>
        <v>2</v>
      </c>
      <c r="C1967" s="13">
        <f>COUNTIFS($F$3:F1967,'تقرير منتج تام'!$E$4)</f>
        <v>10</v>
      </c>
      <c r="D1967" s="37"/>
      <c r="E1967" s="37"/>
      <c r="F1967" s="37"/>
      <c r="G1967" s="39"/>
      <c r="H1967" s="40"/>
      <c r="I1967" s="107" t="str">
        <f>IF(G1967="","",_xlfn.IFNA(VLOOKUP(G1967,'سجل المشتريات'!F:N,8,0),"غير مسجلة في المشتريات"))</f>
        <v/>
      </c>
      <c r="J1967" s="26" t="str">
        <f>_xlfn.IFNA(VLOOKUP(F1967,الاوردرات!$B$1:$C$600,2,0),"")</f>
        <v/>
      </c>
      <c r="K1967" s="52"/>
      <c r="M1967" s="105" t="str">
        <f>IF(G1967="","",_xlfn.IFNA((VLOOKUP(G1967,help!L:M,2,0))*H1967,_xlfn.IFNA((VLOOKUP(G1967,help!P:Q,2,0))*H1967,"غير مسجلة في المشتريات")))</f>
        <v/>
      </c>
    </row>
    <row r="1968" spans="2:13" hidden="1" x14ac:dyDescent="0.25">
      <c r="B1968" s="13">
        <f>COUNTIFS($G$3:G1968,'تقرير استهلاك خامات'!$D$4)</f>
        <v>2</v>
      </c>
      <c r="C1968" s="13">
        <f>COUNTIFS($F$3:F1968,'تقرير منتج تام'!$E$4)</f>
        <v>10</v>
      </c>
      <c r="D1968" s="37"/>
      <c r="E1968" s="37"/>
      <c r="F1968" s="37"/>
      <c r="G1968" s="39"/>
      <c r="H1968" s="40"/>
      <c r="I1968" s="107" t="str">
        <f>IF(G1968="","",_xlfn.IFNA(VLOOKUP(G1968,'سجل المشتريات'!F:N,8,0),"غير مسجلة في المشتريات"))</f>
        <v/>
      </c>
      <c r="J1968" s="26" t="str">
        <f>_xlfn.IFNA(VLOOKUP(F1968,الاوردرات!$B$1:$C$600,2,0),"")</f>
        <v/>
      </c>
      <c r="K1968" s="52"/>
      <c r="M1968" s="105" t="str">
        <f>IF(G1968="","",_xlfn.IFNA((VLOOKUP(G1968,help!L:M,2,0))*H1968,_xlfn.IFNA((VLOOKUP(G1968,help!P:Q,2,0))*H1968,"غير مسجلة في المشتريات")))</f>
        <v/>
      </c>
    </row>
    <row r="1969" spans="2:13" hidden="1" x14ac:dyDescent="0.25">
      <c r="B1969" s="13">
        <f>COUNTIFS($G$3:G1969,'تقرير استهلاك خامات'!$D$4)</f>
        <v>2</v>
      </c>
      <c r="C1969" s="13">
        <f>COUNTIFS($F$3:F1969,'تقرير منتج تام'!$E$4)</f>
        <v>10</v>
      </c>
      <c r="D1969" s="37"/>
      <c r="E1969" s="37"/>
      <c r="F1969" s="37"/>
      <c r="G1969" s="39"/>
      <c r="H1969" s="40"/>
      <c r="I1969" s="107" t="str">
        <f>IF(G1969="","",_xlfn.IFNA(VLOOKUP(G1969,'سجل المشتريات'!F:N,8,0),"غير مسجلة في المشتريات"))</f>
        <v/>
      </c>
      <c r="J1969" s="26" t="str">
        <f>_xlfn.IFNA(VLOOKUP(F1969,الاوردرات!$B$1:$C$600,2,0),"")</f>
        <v/>
      </c>
      <c r="K1969" s="52"/>
      <c r="M1969" s="105" t="str">
        <f>IF(G1969="","",_xlfn.IFNA((VLOOKUP(G1969,help!L:M,2,0))*H1969,_xlfn.IFNA((VLOOKUP(G1969,help!P:Q,2,0))*H1969,"غير مسجلة في المشتريات")))</f>
        <v/>
      </c>
    </row>
    <row r="1970" spans="2:13" hidden="1" x14ac:dyDescent="0.25">
      <c r="B1970" s="13">
        <f>COUNTIFS($G$3:G1970,'تقرير استهلاك خامات'!$D$4)</f>
        <v>2</v>
      </c>
      <c r="C1970" s="13">
        <f>COUNTIFS($F$3:F1970,'تقرير منتج تام'!$E$4)</f>
        <v>10</v>
      </c>
      <c r="D1970" s="37"/>
      <c r="E1970" s="37"/>
      <c r="F1970" s="37"/>
      <c r="G1970" s="39"/>
      <c r="H1970" s="40"/>
      <c r="I1970" s="107" t="str">
        <f>IF(G1970="","",_xlfn.IFNA(VLOOKUP(G1970,'سجل المشتريات'!F:N,8,0),"غير مسجلة في المشتريات"))</f>
        <v/>
      </c>
      <c r="J1970" s="26" t="str">
        <f>_xlfn.IFNA(VLOOKUP(F1970,الاوردرات!$B$1:$C$600,2,0),"")</f>
        <v/>
      </c>
      <c r="K1970" s="52"/>
      <c r="M1970" s="105" t="str">
        <f>IF(G1970="","",_xlfn.IFNA((VLOOKUP(G1970,help!L:M,2,0))*H1970,_xlfn.IFNA((VLOOKUP(G1970,help!P:Q,2,0))*H1970,"غير مسجلة في المشتريات")))</f>
        <v/>
      </c>
    </row>
    <row r="1971" spans="2:13" hidden="1" x14ac:dyDescent="0.25">
      <c r="B1971" s="13">
        <f>COUNTIFS($G$3:G1971,'تقرير استهلاك خامات'!$D$4)</f>
        <v>2</v>
      </c>
      <c r="C1971" s="13">
        <f>COUNTIFS($F$3:F1971,'تقرير منتج تام'!$E$4)</f>
        <v>10</v>
      </c>
      <c r="D1971" s="37"/>
      <c r="E1971" s="37"/>
      <c r="F1971" s="37"/>
      <c r="G1971" s="39"/>
      <c r="H1971" s="40"/>
      <c r="I1971" s="107" t="str">
        <f>IF(G1971="","",_xlfn.IFNA(VLOOKUP(G1971,'سجل المشتريات'!F:N,8,0),"غير مسجلة في المشتريات"))</f>
        <v/>
      </c>
      <c r="J1971" s="26" t="str">
        <f>_xlfn.IFNA(VLOOKUP(F1971,الاوردرات!$B$1:$C$600,2,0),"")</f>
        <v/>
      </c>
      <c r="K1971" s="52"/>
      <c r="M1971" s="105" t="str">
        <f>IF(G1971="","",_xlfn.IFNA((VLOOKUP(G1971,help!L:M,2,0))*H1971,_xlfn.IFNA((VLOOKUP(G1971,help!P:Q,2,0))*H1971,"غير مسجلة في المشتريات")))</f>
        <v/>
      </c>
    </row>
    <row r="1972" spans="2:13" hidden="1" x14ac:dyDescent="0.25">
      <c r="B1972" s="13">
        <f>COUNTIFS($G$3:G1972,'تقرير استهلاك خامات'!$D$4)</f>
        <v>2</v>
      </c>
      <c r="C1972" s="13">
        <f>COUNTIFS($F$3:F1972,'تقرير منتج تام'!$E$4)</f>
        <v>10</v>
      </c>
      <c r="D1972" s="37"/>
      <c r="E1972" s="37"/>
      <c r="F1972" s="37"/>
      <c r="G1972" s="39"/>
      <c r="H1972" s="40"/>
      <c r="I1972" s="107" t="str">
        <f>IF(G1972="","",_xlfn.IFNA(VLOOKUP(G1972,'سجل المشتريات'!F:N,8,0),"غير مسجلة في المشتريات"))</f>
        <v/>
      </c>
      <c r="J1972" s="26" t="str">
        <f>_xlfn.IFNA(VLOOKUP(F1972,الاوردرات!$B$1:$C$600,2,0),"")</f>
        <v/>
      </c>
      <c r="K1972" s="52"/>
      <c r="M1972" s="105" t="str">
        <f>IF(G1972="","",_xlfn.IFNA((VLOOKUP(G1972,help!L:M,2,0))*H1972,_xlfn.IFNA((VLOOKUP(G1972,help!P:Q,2,0))*H1972,"غير مسجلة في المشتريات")))</f>
        <v/>
      </c>
    </row>
    <row r="1973" spans="2:13" hidden="1" x14ac:dyDescent="0.25">
      <c r="B1973" s="13">
        <f>COUNTIFS($G$3:G1973,'تقرير استهلاك خامات'!$D$4)</f>
        <v>2</v>
      </c>
      <c r="C1973" s="13">
        <f>COUNTIFS($F$3:F1973,'تقرير منتج تام'!$E$4)</f>
        <v>10</v>
      </c>
      <c r="D1973" s="37"/>
      <c r="E1973" s="37"/>
      <c r="F1973" s="37"/>
      <c r="G1973" s="39"/>
      <c r="H1973" s="40"/>
      <c r="I1973" s="107" t="str">
        <f>IF(G1973="","",_xlfn.IFNA(VLOOKUP(G1973,'سجل المشتريات'!F:N,8,0),"غير مسجلة في المشتريات"))</f>
        <v/>
      </c>
      <c r="J1973" s="26" t="str">
        <f>_xlfn.IFNA(VLOOKUP(F1973,الاوردرات!$B$1:$C$600,2,0),"")</f>
        <v/>
      </c>
      <c r="K1973" s="52"/>
      <c r="M1973" s="105" t="str">
        <f>IF(G1973="","",_xlfn.IFNA((VLOOKUP(G1973,help!L:M,2,0))*H1973,_xlfn.IFNA((VLOOKUP(G1973,help!P:Q,2,0))*H1973,"غير مسجلة في المشتريات")))</f>
        <v/>
      </c>
    </row>
    <row r="1974" spans="2:13" hidden="1" x14ac:dyDescent="0.25">
      <c r="B1974" s="13">
        <f>COUNTIFS($G$3:G1974,'تقرير استهلاك خامات'!$D$4)</f>
        <v>2</v>
      </c>
      <c r="C1974" s="13">
        <f>COUNTIFS($F$3:F1974,'تقرير منتج تام'!$E$4)</f>
        <v>10</v>
      </c>
      <c r="D1974" s="37"/>
      <c r="E1974" s="37"/>
      <c r="F1974" s="37"/>
      <c r="G1974" s="39"/>
      <c r="H1974" s="40"/>
      <c r="I1974" s="107" t="str">
        <f>IF(G1974="","",_xlfn.IFNA(VLOOKUP(G1974,'سجل المشتريات'!F:N,8,0),"غير مسجلة في المشتريات"))</f>
        <v/>
      </c>
      <c r="J1974" s="26" t="str">
        <f>_xlfn.IFNA(VLOOKUP(F1974,الاوردرات!$B$1:$C$600,2,0),"")</f>
        <v/>
      </c>
      <c r="K1974" s="52"/>
      <c r="M1974" s="105" t="str">
        <f>IF(G1974="","",_xlfn.IFNA((VLOOKUP(G1974,help!L:M,2,0))*H1974,_xlfn.IFNA((VLOOKUP(G1974,help!P:Q,2,0))*H1974,"غير مسجلة في المشتريات")))</f>
        <v/>
      </c>
    </row>
    <row r="1975" spans="2:13" hidden="1" x14ac:dyDescent="0.25">
      <c r="B1975" s="13">
        <f>COUNTIFS($G$3:G1975,'تقرير استهلاك خامات'!$D$4)</f>
        <v>2</v>
      </c>
      <c r="C1975" s="13">
        <f>COUNTIFS($F$3:F1975,'تقرير منتج تام'!$E$4)</f>
        <v>10</v>
      </c>
      <c r="D1975" s="37"/>
      <c r="E1975" s="37"/>
      <c r="F1975" s="37"/>
      <c r="G1975" s="39"/>
      <c r="H1975" s="40"/>
      <c r="I1975" s="107" t="str">
        <f>IF(G1975="","",_xlfn.IFNA(VLOOKUP(G1975,'سجل المشتريات'!F:N,8,0),"غير مسجلة في المشتريات"))</f>
        <v/>
      </c>
      <c r="J1975" s="26" t="str">
        <f>_xlfn.IFNA(VLOOKUP(F1975,الاوردرات!$B$1:$C$600,2,0),"")</f>
        <v/>
      </c>
      <c r="K1975" s="52"/>
      <c r="M1975" s="105" t="str">
        <f>IF(G1975="","",_xlfn.IFNA((VLOOKUP(G1975,help!L:M,2,0))*H1975,_xlfn.IFNA((VLOOKUP(G1975,help!P:Q,2,0))*H1975,"غير مسجلة في المشتريات")))</f>
        <v/>
      </c>
    </row>
    <row r="1976" spans="2:13" hidden="1" x14ac:dyDescent="0.25">
      <c r="B1976" s="13">
        <f>COUNTIFS($G$3:G1976,'تقرير استهلاك خامات'!$D$4)</f>
        <v>2</v>
      </c>
      <c r="C1976" s="13">
        <f>COUNTIFS($F$3:F1976,'تقرير منتج تام'!$E$4)</f>
        <v>10</v>
      </c>
      <c r="D1976" s="37"/>
      <c r="E1976" s="37"/>
      <c r="F1976" s="37"/>
      <c r="G1976" s="39"/>
      <c r="H1976" s="40"/>
      <c r="I1976" s="107" t="str">
        <f>IF(G1976="","",_xlfn.IFNA(VLOOKUP(G1976,'سجل المشتريات'!F:N,8,0),"غير مسجلة في المشتريات"))</f>
        <v/>
      </c>
      <c r="J1976" s="26" t="str">
        <f>_xlfn.IFNA(VLOOKUP(F1976,الاوردرات!$B$1:$C$600,2,0),"")</f>
        <v/>
      </c>
      <c r="K1976" s="52"/>
      <c r="M1976" s="105" t="str">
        <f>IF(G1976="","",_xlfn.IFNA((VLOOKUP(G1976,help!L:M,2,0))*H1976,_xlfn.IFNA((VLOOKUP(G1976,help!P:Q,2,0))*H1976,"غير مسجلة في المشتريات")))</f>
        <v/>
      </c>
    </row>
    <row r="1977" spans="2:13" hidden="1" x14ac:dyDescent="0.25">
      <c r="B1977" s="13">
        <f>COUNTIFS($G$3:G1977,'تقرير استهلاك خامات'!$D$4)</f>
        <v>2</v>
      </c>
      <c r="C1977" s="13">
        <f>COUNTIFS($F$3:F1977,'تقرير منتج تام'!$E$4)</f>
        <v>10</v>
      </c>
      <c r="D1977" s="37"/>
      <c r="E1977" s="37"/>
      <c r="F1977" s="37"/>
      <c r="G1977" s="39"/>
      <c r="H1977" s="40"/>
      <c r="I1977" s="107" t="str">
        <f>IF(G1977="","",_xlfn.IFNA(VLOOKUP(G1977,'سجل المشتريات'!F:N,8,0),"غير مسجلة في المشتريات"))</f>
        <v/>
      </c>
      <c r="J1977" s="26" t="str">
        <f>_xlfn.IFNA(VLOOKUP(F1977,الاوردرات!$B$1:$C$600,2,0),"")</f>
        <v/>
      </c>
      <c r="K1977" s="52"/>
      <c r="M1977" s="105" t="str">
        <f>IF(G1977="","",_xlfn.IFNA((VLOOKUP(G1977,help!L:M,2,0))*H1977,_xlfn.IFNA((VLOOKUP(G1977,help!P:Q,2,0))*H1977,"غير مسجلة في المشتريات")))</f>
        <v/>
      </c>
    </row>
    <row r="1978" spans="2:13" hidden="1" x14ac:dyDescent="0.25">
      <c r="B1978" s="13">
        <f>COUNTIFS($G$3:G1978,'تقرير استهلاك خامات'!$D$4)</f>
        <v>2</v>
      </c>
      <c r="C1978" s="13">
        <f>COUNTIFS($F$3:F1978,'تقرير منتج تام'!$E$4)</f>
        <v>10</v>
      </c>
      <c r="D1978" s="37"/>
      <c r="E1978" s="37"/>
      <c r="F1978" s="37"/>
      <c r="G1978" s="39"/>
      <c r="H1978" s="40"/>
      <c r="I1978" s="107" t="str">
        <f>IF(G1978="","",_xlfn.IFNA(VLOOKUP(G1978,'سجل المشتريات'!F:N,8,0),"غير مسجلة في المشتريات"))</f>
        <v/>
      </c>
      <c r="J1978" s="26" t="str">
        <f>_xlfn.IFNA(VLOOKUP(F1978,الاوردرات!$B$1:$C$600,2,0),"")</f>
        <v/>
      </c>
      <c r="K1978" s="52"/>
      <c r="M1978" s="105" t="str">
        <f>IF(G1978="","",_xlfn.IFNA((VLOOKUP(G1978,help!L:M,2,0))*H1978,_xlfn.IFNA((VLOOKUP(G1978,help!P:Q,2,0))*H1978,"غير مسجلة في المشتريات")))</f>
        <v/>
      </c>
    </row>
    <row r="1979" spans="2:13" hidden="1" x14ac:dyDescent="0.25">
      <c r="B1979" s="13">
        <f>COUNTIFS($G$3:G1979,'تقرير استهلاك خامات'!$D$4)</f>
        <v>2</v>
      </c>
      <c r="C1979" s="13">
        <f>COUNTIFS($F$3:F1979,'تقرير منتج تام'!$E$4)</f>
        <v>10</v>
      </c>
      <c r="D1979" s="37"/>
      <c r="E1979" s="37"/>
      <c r="F1979" s="37"/>
      <c r="G1979" s="39"/>
      <c r="H1979" s="40"/>
      <c r="I1979" s="107" t="str">
        <f>IF(G1979="","",_xlfn.IFNA(VLOOKUP(G1979,'سجل المشتريات'!F:N,8,0),"غير مسجلة في المشتريات"))</f>
        <v/>
      </c>
      <c r="J1979" s="26" t="str">
        <f>_xlfn.IFNA(VLOOKUP(F1979,الاوردرات!$B$1:$C$600,2,0),"")</f>
        <v/>
      </c>
      <c r="K1979" s="52"/>
      <c r="M1979" s="105" t="str">
        <f>IF(G1979="","",_xlfn.IFNA((VLOOKUP(G1979,help!L:M,2,0))*H1979,_xlfn.IFNA((VLOOKUP(G1979,help!P:Q,2,0))*H1979,"غير مسجلة في المشتريات")))</f>
        <v/>
      </c>
    </row>
    <row r="1980" spans="2:13" hidden="1" x14ac:dyDescent="0.25">
      <c r="B1980" s="13">
        <f>COUNTIFS($G$3:G1980,'تقرير استهلاك خامات'!$D$4)</f>
        <v>2</v>
      </c>
      <c r="C1980" s="13">
        <f>COUNTIFS($F$3:F1980,'تقرير منتج تام'!$E$4)</f>
        <v>10</v>
      </c>
      <c r="D1980" s="37"/>
      <c r="E1980" s="37"/>
      <c r="F1980" s="37"/>
      <c r="G1980" s="39"/>
      <c r="H1980" s="40"/>
      <c r="I1980" s="107" t="str">
        <f>IF(G1980="","",_xlfn.IFNA(VLOOKUP(G1980,'سجل المشتريات'!F:N,8,0),"غير مسجلة في المشتريات"))</f>
        <v/>
      </c>
      <c r="J1980" s="26" t="str">
        <f>_xlfn.IFNA(VLOOKUP(F1980,الاوردرات!$B$1:$C$600,2,0),"")</f>
        <v/>
      </c>
      <c r="K1980" s="52"/>
      <c r="M1980" s="105" t="str">
        <f>IF(G1980="","",_xlfn.IFNA((VLOOKUP(G1980,help!L:M,2,0))*H1980,_xlfn.IFNA((VLOOKUP(G1980,help!P:Q,2,0))*H1980,"غير مسجلة في المشتريات")))</f>
        <v/>
      </c>
    </row>
    <row r="1981" spans="2:13" hidden="1" x14ac:dyDescent="0.25">
      <c r="B1981" s="13">
        <f>COUNTIFS($G$3:G1981,'تقرير استهلاك خامات'!$D$4)</f>
        <v>2</v>
      </c>
      <c r="C1981" s="13">
        <f>COUNTIFS($F$3:F1981,'تقرير منتج تام'!$E$4)</f>
        <v>10</v>
      </c>
      <c r="D1981" s="37"/>
      <c r="E1981" s="37"/>
      <c r="F1981" s="37"/>
      <c r="G1981" s="39"/>
      <c r="H1981" s="40"/>
      <c r="I1981" s="107" t="str">
        <f>IF(G1981="","",_xlfn.IFNA(VLOOKUP(G1981,'سجل المشتريات'!F:N,8,0),"غير مسجلة في المشتريات"))</f>
        <v/>
      </c>
      <c r="J1981" s="26" t="str">
        <f>_xlfn.IFNA(VLOOKUP(F1981,الاوردرات!$B$1:$C$600,2,0),"")</f>
        <v/>
      </c>
      <c r="K1981" s="52"/>
      <c r="M1981" s="105" t="str">
        <f>IF(G1981="","",_xlfn.IFNA((VLOOKUP(G1981,help!L:M,2,0))*H1981,_xlfn.IFNA((VLOOKUP(G1981,help!P:Q,2,0))*H1981,"غير مسجلة في المشتريات")))</f>
        <v/>
      </c>
    </row>
    <row r="1982" spans="2:13" hidden="1" x14ac:dyDescent="0.25">
      <c r="B1982" s="13">
        <f>COUNTIFS($G$3:G1982,'تقرير استهلاك خامات'!$D$4)</f>
        <v>2</v>
      </c>
      <c r="C1982" s="13">
        <f>COUNTIFS($F$3:F1982,'تقرير منتج تام'!$E$4)</f>
        <v>10</v>
      </c>
      <c r="D1982" s="37"/>
      <c r="E1982" s="37"/>
      <c r="F1982" s="37"/>
      <c r="G1982" s="39"/>
      <c r="H1982" s="40"/>
      <c r="I1982" s="107" t="str">
        <f>IF(G1982="","",_xlfn.IFNA(VLOOKUP(G1982,'سجل المشتريات'!F:N,8,0),"غير مسجلة في المشتريات"))</f>
        <v/>
      </c>
      <c r="J1982" s="26" t="str">
        <f>_xlfn.IFNA(VLOOKUP(F1982,الاوردرات!$B$1:$C$600,2,0),"")</f>
        <v/>
      </c>
      <c r="K1982" s="52"/>
      <c r="M1982" s="105" t="str">
        <f>IF(G1982="","",_xlfn.IFNA((VLOOKUP(G1982,help!L:M,2,0))*H1982,_xlfn.IFNA((VLOOKUP(G1982,help!P:Q,2,0))*H1982,"غير مسجلة في المشتريات")))</f>
        <v/>
      </c>
    </row>
    <row r="1983" spans="2:13" hidden="1" x14ac:dyDescent="0.25">
      <c r="B1983" s="13">
        <f>COUNTIFS($G$3:G1983,'تقرير استهلاك خامات'!$D$4)</f>
        <v>2</v>
      </c>
      <c r="C1983" s="13">
        <f>COUNTIFS($F$3:F1983,'تقرير منتج تام'!$E$4)</f>
        <v>10</v>
      </c>
      <c r="D1983" s="37"/>
      <c r="E1983" s="37"/>
      <c r="F1983" s="37"/>
      <c r="G1983" s="39"/>
      <c r="H1983" s="40"/>
      <c r="I1983" s="107" t="str">
        <f>IF(G1983="","",_xlfn.IFNA(VLOOKUP(G1983,'سجل المشتريات'!F:N,8,0),"غير مسجلة في المشتريات"))</f>
        <v/>
      </c>
      <c r="J1983" s="26" t="str">
        <f>_xlfn.IFNA(VLOOKUP(F1983,الاوردرات!$B$1:$C$600,2,0),"")</f>
        <v/>
      </c>
      <c r="K1983" s="52"/>
      <c r="M1983" s="105" t="str">
        <f>IF(G1983="","",_xlfn.IFNA((VLOOKUP(G1983,help!L:M,2,0))*H1983,_xlfn.IFNA((VLOOKUP(G1983,help!P:Q,2,0))*H1983,"غير مسجلة في المشتريات")))</f>
        <v/>
      </c>
    </row>
    <row r="1984" spans="2:13" hidden="1" x14ac:dyDescent="0.25">
      <c r="B1984" s="13">
        <f>COUNTIFS($G$3:G1984,'تقرير استهلاك خامات'!$D$4)</f>
        <v>2</v>
      </c>
      <c r="C1984" s="13">
        <f>COUNTIFS($F$3:F1984,'تقرير منتج تام'!$E$4)</f>
        <v>10</v>
      </c>
      <c r="D1984" s="37"/>
      <c r="E1984" s="37"/>
      <c r="F1984" s="37"/>
      <c r="G1984" s="39"/>
      <c r="H1984" s="40"/>
      <c r="I1984" s="107" t="str">
        <f>IF(G1984="","",_xlfn.IFNA(VLOOKUP(G1984,'سجل المشتريات'!F:N,8,0),"غير مسجلة في المشتريات"))</f>
        <v/>
      </c>
      <c r="J1984" s="26" t="str">
        <f>_xlfn.IFNA(VLOOKUP(F1984,الاوردرات!$B$1:$C$600,2,0),"")</f>
        <v/>
      </c>
      <c r="K1984" s="52"/>
      <c r="M1984" s="105" t="str">
        <f>IF(G1984="","",_xlfn.IFNA((VLOOKUP(G1984,help!L:M,2,0))*H1984,_xlfn.IFNA((VLOOKUP(G1984,help!P:Q,2,0))*H1984,"غير مسجلة في المشتريات")))</f>
        <v/>
      </c>
    </row>
    <row r="1985" spans="2:13" hidden="1" x14ac:dyDescent="0.25">
      <c r="B1985" s="13">
        <f>COUNTIFS($G$3:G1985,'تقرير استهلاك خامات'!$D$4)</f>
        <v>2</v>
      </c>
      <c r="C1985" s="13">
        <f>COUNTIFS($F$3:F1985,'تقرير منتج تام'!$E$4)</f>
        <v>10</v>
      </c>
      <c r="D1985" s="37"/>
      <c r="E1985" s="37"/>
      <c r="F1985" s="37"/>
      <c r="G1985" s="39"/>
      <c r="H1985" s="40"/>
      <c r="I1985" s="107" t="str">
        <f>IF(G1985="","",_xlfn.IFNA(VLOOKUP(G1985,'سجل المشتريات'!F:N,8,0),"غير مسجلة في المشتريات"))</f>
        <v/>
      </c>
      <c r="J1985" s="26" t="str">
        <f>_xlfn.IFNA(VLOOKUP(F1985,الاوردرات!$B$1:$C$600,2,0),"")</f>
        <v/>
      </c>
      <c r="K1985" s="52"/>
      <c r="M1985" s="105" t="str">
        <f>IF(G1985="","",_xlfn.IFNA((VLOOKUP(G1985,help!L:M,2,0))*H1985,_xlfn.IFNA((VLOOKUP(G1985,help!P:Q,2,0))*H1985,"غير مسجلة في المشتريات")))</f>
        <v/>
      </c>
    </row>
    <row r="1986" spans="2:13" hidden="1" x14ac:dyDescent="0.25">
      <c r="B1986" s="13">
        <f>COUNTIFS($G$3:G1986,'تقرير استهلاك خامات'!$D$4)</f>
        <v>2</v>
      </c>
      <c r="C1986" s="13">
        <f>COUNTIFS($F$3:F1986,'تقرير منتج تام'!$E$4)</f>
        <v>10</v>
      </c>
      <c r="D1986" s="37"/>
      <c r="E1986" s="37"/>
      <c r="F1986" s="37"/>
      <c r="G1986" s="39"/>
      <c r="H1986" s="40"/>
      <c r="I1986" s="107" t="str">
        <f>IF(G1986="","",_xlfn.IFNA(VLOOKUP(G1986,'سجل المشتريات'!F:N,8,0),"غير مسجلة في المشتريات"))</f>
        <v/>
      </c>
      <c r="J1986" s="26" t="str">
        <f>_xlfn.IFNA(VLOOKUP(F1986,الاوردرات!$B$1:$C$600,2,0),"")</f>
        <v/>
      </c>
      <c r="K1986" s="52"/>
      <c r="M1986" s="105" t="str">
        <f>IF(G1986="","",_xlfn.IFNA((VLOOKUP(G1986,help!L:M,2,0))*H1986,_xlfn.IFNA((VLOOKUP(G1986,help!P:Q,2,0))*H1986,"غير مسجلة في المشتريات")))</f>
        <v/>
      </c>
    </row>
    <row r="1987" spans="2:13" hidden="1" x14ac:dyDescent="0.25">
      <c r="B1987" s="13">
        <f>COUNTIFS($G$3:G1987,'تقرير استهلاك خامات'!$D$4)</f>
        <v>2</v>
      </c>
      <c r="C1987" s="13">
        <f>COUNTIFS($F$3:F1987,'تقرير منتج تام'!$E$4)</f>
        <v>10</v>
      </c>
      <c r="D1987" s="37"/>
      <c r="E1987" s="37"/>
      <c r="F1987" s="37"/>
      <c r="G1987" s="39"/>
      <c r="H1987" s="40"/>
      <c r="I1987" s="107" t="str">
        <f>IF(G1987="","",_xlfn.IFNA(VLOOKUP(G1987,'سجل المشتريات'!F:N,8,0),"غير مسجلة في المشتريات"))</f>
        <v/>
      </c>
      <c r="J1987" s="26" t="str">
        <f>_xlfn.IFNA(VLOOKUP(F1987,الاوردرات!$B$1:$C$600,2,0),"")</f>
        <v/>
      </c>
      <c r="K1987" s="52"/>
      <c r="M1987" s="105" t="str">
        <f>IF(G1987="","",_xlfn.IFNA((VLOOKUP(G1987,help!L:M,2,0))*H1987,_xlfn.IFNA((VLOOKUP(G1987,help!P:Q,2,0))*H1987,"غير مسجلة في المشتريات")))</f>
        <v/>
      </c>
    </row>
    <row r="1988" spans="2:13" hidden="1" x14ac:dyDescent="0.25">
      <c r="B1988" s="13">
        <f>COUNTIFS($G$3:G1988,'تقرير استهلاك خامات'!$D$4)</f>
        <v>2</v>
      </c>
      <c r="C1988" s="13">
        <f>COUNTIFS($F$3:F1988,'تقرير منتج تام'!$E$4)</f>
        <v>10</v>
      </c>
      <c r="D1988" s="37"/>
      <c r="E1988" s="37"/>
      <c r="F1988" s="37"/>
      <c r="G1988" s="39"/>
      <c r="H1988" s="40"/>
      <c r="I1988" s="107" t="str">
        <f>IF(G1988="","",_xlfn.IFNA(VLOOKUP(G1988,'سجل المشتريات'!F:N,8,0),"غير مسجلة في المشتريات"))</f>
        <v/>
      </c>
      <c r="J1988" s="26" t="str">
        <f>_xlfn.IFNA(VLOOKUP(F1988,الاوردرات!$B$1:$C$600,2,0),"")</f>
        <v/>
      </c>
      <c r="K1988" s="52"/>
      <c r="M1988" s="105" t="str">
        <f>IF(G1988="","",_xlfn.IFNA((VLOOKUP(G1988,help!L:M,2,0))*H1988,_xlfn.IFNA((VLOOKUP(G1988,help!P:Q,2,0))*H1988,"غير مسجلة في المشتريات")))</f>
        <v/>
      </c>
    </row>
    <row r="1989" spans="2:13" hidden="1" x14ac:dyDescent="0.25">
      <c r="B1989" s="13">
        <f>COUNTIFS($G$3:G1989,'تقرير استهلاك خامات'!$D$4)</f>
        <v>2</v>
      </c>
      <c r="C1989" s="13">
        <f>COUNTIFS($F$3:F1989,'تقرير منتج تام'!$E$4)</f>
        <v>10</v>
      </c>
      <c r="D1989" s="37"/>
      <c r="E1989" s="37"/>
      <c r="F1989" s="37"/>
      <c r="G1989" s="39"/>
      <c r="H1989" s="40"/>
      <c r="I1989" s="107" t="str">
        <f>IF(G1989="","",_xlfn.IFNA(VLOOKUP(G1989,'سجل المشتريات'!F:N,8,0),"غير مسجلة في المشتريات"))</f>
        <v/>
      </c>
      <c r="J1989" s="26" t="str">
        <f>_xlfn.IFNA(VLOOKUP(F1989,الاوردرات!$B$1:$C$600,2,0),"")</f>
        <v/>
      </c>
      <c r="K1989" s="52"/>
      <c r="M1989" s="105" t="str">
        <f>IF(G1989="","",_xlfn.IFNA((VLOOKUP(G1989,help!L:M,2,0))*H1989,_xlfn.IFNA((VLOOKUP(G1989,help!P:Q,2,0))*H1989,"غير مسجلة في المشتريات")))</f>
        <v/>
      </c>
    </row>
    <row r="1990" spans="2:13" hidden="1" x14ac:dyDescent="0.25">
      <c r="B1990" s="13">
        <f>COUNTIFS($G$3:G1990,'تقرير استهلاك خامات'!$D$4)</f>
        <v>2</v>
      </c>
      <c r="C1990" s="13">
        <f>COUNTIFS($F$3:F1990,'تقرير منتج تام'!$E$4)</f>
        <v>10</v>
      </c>
      <c r="D1990" s="37"/>
      <c r="E1990" s="37"/>
      <c r="F1990" s="37"/>
      <c r="G1990" s="39"/>
      <c r="H1990" s="40"/>
      <c r="I1990" s="107" t="str">
        <f>IF(G1990="","",_xlfn.IFNA(VLOOKUP(G1990,'سجل المشتريات'!F:N,8,0),"غير مسجلة في المشتريات"))</f>
        <v/>
      </c>
      <c r="J1990" s="26" t="str">
        <f>_xlfn.IFNA(VLOOKUP(F1990,الاوردرات!$B$1:$C$600,2,0),"")</f>
        <v/>
      </c>
      <c r="K1990" s="52"/>
      <c r="M1990" s="105" t="str">
        <f>IF(G1990="","",_xlfn.IFNA((VLOOKUP(G1990,help!L:M,2,0))*H1990,_xlfn.IFNA((VLOOKUP(G1990,help!P:Q,2,0))*H1990,"غير مسجلة في المشتريات")))</f>
        <v/>
      </c>
    </row>
    <row r="1991" spans="2:13" hidden="1" x14ac:dyDescent="0.25">
      <c r="B1991" s="13">
        <f>COUNTIFS($G$3:G1991,'تقرير استهلاك خامات'!$D$4)</f>
        <v>2</v>
      </c>
      <c r="C1991" s="13">
        <f>COUNTIFS($F$3:F1991,'تقرير منتج تام'!$E$4)</f>
        <v>10</v>
      </c>
      <c r="D1991" s="37"/>
      <c r="E1991" s="37"/>
      <c r="F1991" s="37"/>
      <c r="G1991" s="39"/>
      <c r="H1991" s="40"/>
      <c r="I1991" s="107" t="str">
        <f>IF(G1991="","",_xlfn.IFNA(VLOOKUP(G1991,'سجل المشتريات'!F:N,8,0),"غير مسجلة في المشتريات"))</f>
        <v/>
      </c>
      <c r="J1991" s="26" t="str">
        <f>_xlfn.IFNA(VLOOKUP(F1991,الاوردرات!$B$1:$C$600,2,0),"")</f>
        <v/>
      </c>
      <c r="K1991" s="52"/>
      <c r="M1991" s="105" t="str">
        <f>IF(G1991="","",_xlfn.IFNA((VLOOKUP(G1991,help!L:M,2,0))*H1991,_xlfn.IFNA((VLOOKUP(G1991,help!P:Q,2,0))*H1991,"غير مسجلة في المشتريات")))</f>
        <v/>
      </c>
    </row>
    <row r="1992" spans="2:13" hidden="1" x14ac:dyDescent="0.25">
      <c r="B1992" s="13">
        <f>COUNTIFS($G$3:G1992,'تقرير استهلاك خامات'!$D$4)</f>
        <v>2</v>
      </c>
      <c r="C1992" s="13">
        <f>COUNTIFS($F$3:F1992,'تقرير منتج تام'!$E$4)</f>
        <v>10</v>
      </c>
      <c r="D1992" s="37"/>
      <c r="E1992" s="37"/>
      <c r="F1992" s="37"/>
      <c r="G1992" s="39"/>
      <c r="H1992" s="40"/>
      <c r="I1992" s="107" t="str">
        <f>IF(G1992="","",_xlfn.IFNA(VLOOKUP(G1992,'سجل المشتريات'!F:N,8,0),"غير مسجلة في المشتريات"))</f>
        <v/>
      </c>
      <c r="J1992" s="26" t="str">
        <f>_xlfn.IFNA(VLOOKUP(F1992,الاوردرات!$B$1:$C$600,2,0),"")</f>
        <v/>
      </c>
      <c r="K1992" s="52"/>
      <c r="M1992" s="105" t="str">
        <f>IF(G1992="","",_xlfn.IFNA((VLOOKUP(G1992,help!L:M,2,0))*H1992,_xlfn.IFNA((VLOOKUP(G1992,help!P:Q,2,0))*H1992,"غير مسجلة في المشتريات")))</f>
        <v/>
      </c>
    </row>
    <row r="1993" spans="2:13" hidden="1" x14ac:dyDescent="0.25">
      <c r="B1993" s="13">
        <f>COUNTIFS($G$3:G1993,'تقرير استهلاك خامات'!$D$4)</f>
        <v>2</v>
      </c>
      <c r="C1993" s="13">
        <f>COUNTIFS($F$3:F1993,'تقرير منتج تام'!$E$4)</f>
        <v>10</v>
      </c>
      <c r="D1993" s="37"/>
      <c r="E1993" s="37"/>
      <c r="F1993" s="37"/>
      <c r="G1993" s="39"/>
      <c r="H1993" s="40"/>
      <c r="I1993" s="107" t="str">
        <f>IF(G1993="","",_xlfn.IFNA(VLOOKUP(G1993,'سجل المشتريات'!F:N,8,0),"غير مسجلة في المشتريات"))</f>
        <v/>
      </c>
      <c r="J1993" s="26" t="str">
        <f>_xlfn.IFNA(VLOOKUP(F1993,الاوردرات!$B$1:$C$600,2,0),"")</f>
        <v/>
      </c>
      <c r="K1993" s="52"/>
      <c r="M1993" s="105" t="str">
        <f>IF(G1993="","",_xlfn.IFNA((VLOOKUP(G1993,help!L:M,2,0))*H1993,_xlfn.IFNA((VLOOKUP(G1993,help!P:Q,2,0))*H1993,"غير مسجلة في المشتريات")))</f>
        <v/>
      </c>
    </row>
    <row r="1994" spans="2:13" hidden="1" x14ac:dyDescent="0.25">
      <c r="B1994" s="13">
        <f>COUNTIFS($G$3:G1994,'تقرير استهلاك خامات'!$D$4)</f>
        <v>2</v>
      </c>
      <c r="C1994" s="13">
        <f>COUNTIFS($F$3:F1994,'تقرير منتج تام'!$E$4)</f>
        <v>10</v>
      </c>
      <c r="D1994" s="37"/>
      <c r="E1994" s="37"/>
      <c r="F1994" s="37"/>
      <c r="G1994" s="39"/>
      <c r="H1994" s="40"/>
      <c r="I1994" s="107" t="str">
        <f>IF(G1994="","",_xlfn.IFNA(VLOOKUP(G1994,'سجل المشتريات'!F:N,8,0),"غير مسجلة في المشتريات"))</f>
        <v/>
      </c>
      <c r="J1994" s="26" t="str">
        <f>_xlfn.IFNA(VLOOKUP(F1994,الاوردرات!$B$1:$C$600,2,0),"")</f>
        <v/>
      </c>
      <c r="K1994" s="52"/>
      <c r="M1994" s="105" t="str">
        <f>IF(G1994="","",_xlfn.IFNA((VLOOKUP(G1994,help!L:M,2,0))*H1994,_xlfn.IFNA((VLOOKUP(G1994,help!P:Q,2,0))*H1994,"غير مسجلة في المشتريات")))</f>
        <v/>
      </c>
    </row>
    <row r="1995" spans="2:13" hidden="1" x14ac:dyDescent="0.25">
      <c r="B1995" s="13">
        <f>COUNTIFS($G$3:G1995,'تقرير استهلاك خامات'!$D$4)</f>
        <v>2</v>
      </c>
      <c r="C1995" s="13">
        <f>COUNTIFS($F$3:F1995,'تقرير منتج تام'!$E$4)</f>
        <v>10</v>
      </c>
      <c r="D1995" s="37"/>
      <c r="E1995" s="37"/>
      <c r="F1995" s="37"/>
      <c r="G1995" s="39"/>
      <c r="H1995" s="40"/>
      <c r="I1995" s="107" t="str">
        <f>IF(G1995="","",_xlfn.IFNA(VLOOKUP(G1995,'سجل المشتريات'!F:N,8,0),"غير مسجلة في المشتريات"))</f>
        <v/>
      </c>
      <c r="J1995" s="26" t="str">
        <f>_xlfn.IFNA(VLOOKUP(F1995,الاوردرات!$B$1:$C$600,2,0),"")</f>
        <v/>
      </c>
      <c r="K1995" s="52"/>
      <c r="M1995" s="105" t="str">
        <f>IF(G1995="","",_xlfn.IFNA((VLOOKUP(G1995,help!L:M,2,0))*H1995,_xlfn.IFNA((VLOOKUP(G1995,help!P:Q,2,0))*H1995,"غير مسجلة في المشتريات")))</f>
        <v/>
      </c>
    </row>
    <row r="1996" spans="2:13" hidden="1" x14ac:dyDescent="0.25">
      <c r="B1996" s="13">
        <f>COUNTIFS($G$3:G1996,'تقرير استهلاك خامات'!$D$4)</f>
        <v>2</v>
      </c>
      <c r="C1996" s="13">
        <f>COUNTIFS($F$3:F1996,'تقرير منتج تام'!$E$4)</f>
        <v>10</v>
      </c>
      <c r="D1996" s="37"/>
      <c r="E1996" s="37"/>
      <c r="F1996" s="37"/>
      <c r="G1996" s="39"/>
      <c r="H1996" s="40"/>
      <c r="I1996" s="107" t="str">
        <f>IF(G1996="","",_xlfn.IFNA(VLOOKUP(G1996,'سجل المشتريات'!F:N,8,0),"غير مسجلة في المشتريات"))</f>
        <v/>
      </c>
      <c r="J1996" s="26" t="str">
        <f>_xlfn.IFNA(VLOOKUP(F1996,الاوردرات!$B$1:$C$600,2,0),"")</f>
        <v/>
      </c>
      <c r="K1996" s="52"/>
      <c r="M1996" s="105" t="str">
        <f>IF(G1996="","",_xlfn.IFNA((VLOOKUP(G1996,help!L:M,2,0))*H1996,_xlfn.IFNA((VLOOKUP(G1996,help!P:Q,2,0))*H1996,"غير مسجلة في المشتريات")))</f>
        <v/>
      </c>
    </row>
    <row r="1997" spans="2:13" hidden="1" x14ac:dyDescent="0.25">
      <c r="B1997" s="13">
        <f>COUNTIFS($G$3:G1997,'تقرير استهلاك خامات'!$D$4)</f>
        <v>2</v>
      </c>
      <c r="C1997" s="13">
        <f>COUNTIFS($F$3:F1997,'تقرير منتج تام'!$E$4)</f>
        <v>10</v>
      </c>
      <c r="D1997" s="37"/>
      <c r="E1997" s="37"/>
      <c r="F1997" s="37"/>
      <c r="G1997" s="39"/>
      <c r="H1997" s="40"/>
      <c r="I1997" s="107" t="str">
        <f>IF(G1997="","",_xlfn.IFNA(VLOOKUP(G1997,'سجل المشتريات'!F:N,8,0),"غير مسجلة في المشتريات"))</f>
        <v/>
      </c>
      <c r="J1997" s="26" t="str">
        <f>_xlfn.IFNA(VLOOKUP(F1997,الاوردرات!$B$1:$C$600,2,0),"")</f>
        <v/>
      </c>
      <c r="K1997" s="52"/>
      <c r="M1997" s="105" t="str">
        <f>IF(G1997="","",_xlfn.IFNA((VLOOKUP(G1997,help!L:M,2,0))*H1997,_xlfn.IFNA((VLOOKUP(G1997,help!P:Q,2,0))*H1997,"غير مسجلة في المشتريات")))</f>
        <v/>
      </c>
    </row>
    <row r="1998" spans="2:13" hidden="1" x14ac:dyDescent="0.25">
      <c r="B1998" s="13">
        <f>COUNTIFS($G$3:G1998,'تقرير استهلاك خامات'!$D$4)</f>
        <v>2</v>
      </c>
      <c r="C1998" s="13">
        <f>COUNTIFS($F$3:F1998,'تقرير منتج تام'!$E$4)</f>
        <v>10</v>
      </c>
      <c r="D1998" s="37"/>
      <c r="E1998" s="37"/>
      <c r="F1998" s="37"/>
      <c r="G1998" s="39"/>
      <c r="H1998" s="40"/>
      <c r="I1998" s="107" t="str">
        <f>IF(G1998="","",_xlfn.IFNA(VLOOKUP(G1998,'سجل المشتريات'!F:N,8,0),"غير مسجلة في المشتريات"))</f>
        <v/>
      </c>
      <c r="J1998" s="26" t="str">
        <f>_xlfn.IFNA(VLOOKUP(F1998,الاوردرات!$B$1:$C$600,2,0),"")</f>
        <v/>
      </c>
      <c r="K1998" s="52"/>
      <c r="M1998" s="105" t="str">
        <f>IF(G1998="","",_xlfn.IFNA((VLOOKUP(G1998,help!L:M,2,0))*H1998,_xlfn.IFNA((VLOOKUP(G1998,help!P:Q,2,0))*H1998,"غير مسجلة في المشتريات")))</f>
        <v/>
      </c>
    </row>
    <row r="1999" spans="2:13" hidden="1" x14ac:dyDescent="0.25">
      <c r="B1999" s="13">
        <f>COUNTIFS($G$3:G1999,'تقرير استهلاك خامات'!$D$4)</f>
        <v>2</v>
      </c>
      <c r="C1999" s="13">
        <f>COUNTIFS($F$3:F1999,'تقرير منتج تام'!$E$4)</f>
        <v>10</v>
      </c>
      <c r="D1999" s="37"/>
      <c r="E1999" s="37"/>
      <c r="F1999" s="37"/>
      <c r="G1999" s="39"/>
      <c r="H1999" s="40"/>
      <c r="I1999" s="107" t="str">
        <f>IF(G1999="","",_xlfn.IFNA(VLOOKUP(G1999,'سجل المشتريات'!F:N,8,0),"غير مسجلة في المشتريات"))</f>
        <v/>
      </c>
      <c r="J1999" s="26" t="str">
        <f>_xlfn.IFNA(VLOOKUP(F1999,الاوردرات!$B$1:$C$600,2,0),"")</f>
        <v/>
      </c>
      <c r="K1999" s="52"/>
      <c r="M1999" s="105" t="str">
        <f>IF(G1999="","",_xlfn.IFNA((VLOOKUP(G1999,help!L:M,2,0))*H1999,_xlfn.IFNA((VLOOKUP(G1999,help!P:Q,2,0))*H1999,"غير مسجلة في المشتريات")))</f>
        <v/>
      </c>
    </row>
    <row r="2000" spans="2:13" hidden="1" x14ac:dyDescent="0.25">
      <c r="B2000" s="13">
        <f>COUNTIFS($G$3:G2000,'تقرير استهلاك خامات'!$D$4)</f>
        <v>2</v>
      </c>
      <c r="C2000" s="13">
        <f>COUNTIFS($F$3:F2000,'تقرير منتج تام'!$E$4)</f>
        <v>10</v>
      </c>
      <c r="D2000" s="37"/>
      <c r="E2000" s="37"/>
      <c r="F2000" s="37"/>
      <c r="G2000" s="39"/>
      <c r="H2000" s="40"/>
      <c r="I2000" s="107" t="str">
        <f>IF(G2000="","",_xlfn.IFNA(VLOOKUP(G2000,'سجل المشتريات'!F:N,8,0),"غير مسجلة في المشتريات"))</f>
        <v/>
      </c>
      <c r="J2000" s="26" t="str">
        <f>_xlfn.IFNA(VLOOKUP(F2000,الاوردرات!$B$1:$C$600,2,0),"")</f>
        <v/>
      </c>
      <c r="K2000" s="52"/>
      <c r="M2000" s="105" t="str">
        <f>IF(G2000="","",_xlfn.IFNA((VLOOKUP(G2000,help!L:M,2,0))*H2000,_xlfn.IFNA((VLOOKUP(G2000,help!P:Q,2,0))*H2000,"غير مسجلة في المشتريات")))</f>
        <v/>
      </c>
    </row>
    <row r="2001" spans="2:13" hidden="1" x14ac:dyDescent="0.25">
      <c r="B2001" s="13">
        <f>COUNTIFS($G$3:G2001,'تقرير استهلاك خامات'!$D$4)</f>
        <v>2</v>
      </c>
      <c r="C2001" s="13">
        <f>COUNTIFS($F$3:F2001,'تقرير منتج تام'!$E$4)</f>
        <v>10</v>
      </c>
      <c r="D2001" s="37"/>
      <c r="E2001" s="37"/>
      <c r="F2001" s="37"/>
      <c r="G2001" s="39"/>
      <c r="H2001" s="40"/>
      <c r="I2001" s="107" t="str">
        <f>IF(G2001="","",_xlfn.IFNA(VLOOKUP(G2001,'سجل المشتريات'!F:N,8,0),"غير مسجلة في المشتريات"))</f>
        <v/>
      </c>
      <c r="J2001" s="26" t="str">
        <f>_xlfn.IFNA(VLOOKUP(F2001,الاوردرات!$B$1:$C$600,2,0),"")</f>
        <v/>
      </c>
      <c r="K2001" s="52"/>
      <c r="M2001" s="105" t="str">
        <f>IF(G2001="","",_xlfn.IFNA((VLOOKUP(G2001,help!L:M,2,0))*H2001,_xlfn.IFNA((VLOOKUP(G2001,help!P:Q,2,0))*H2001,"غير مسجلة في المشتريات")))</f>
        <v/>
      </c>
    </row>
    <row r="2002" spans="2:13" hidden="1" x14ac:dyDescent="0.25">
      <c r="B2002" s="13">
        <f>COUNTIFS($G$3:G2002,'تقرير استهلاك خامات'!$D$4)</f>
        <v>2</v>
      </c>
      <c r="C2002" s="13">
        <f>COUNTIFS($F$3:F2002,'تقرير منتج تام'!$E$4)</f>
        <v>10</v>
      </c>
      <c r="D2002" s="37"/>
      <c r="E2002" s="37"/>
      <c r="F2002" s="37"/>
      <c r="G2002" s="39"/>
      <c r="H2002" s="40"/>
      <c r="I2002" s="107" t="str">
        <f>IF(G2002="","",_xlfn.IFNA(VLOOKUP(G2002,'سجل المشتريات'!F:N,8,0),"غير مسجلة في المشتريات"))</f>
        <v/>
      </c>
      <c r="J2002" s="26" t="str">
        <f>_xlfn.IFNA(VLOOKUP(F2002,الاوردرات!$B$1:$C$600,2,0),"")</f>
        <v/>
      </c>
      <c r="K2002" s="52"/>
      <c r="M2002" s="105" t="str">
        <f>IF(G2002="","",_xlfn.IFNA((VLOOKUP(G2002,help!L:M,2,0))*H2002,_xlfn.IFNA((VLOOKUP(G2002,help!P:Q,2,0))*H2002,"غير مسجلة في المشتريات")))</f>
        <v/>
      </c>
    </row>
    <row r="2003" spans="2:13" hidden="1" x14ac:dyDescent="0.25">
      <c r="B2003" s="13">
        <f>COUNTIFS($G$3:G2003,'تقرير استهلاك خامات'!$D$4)</f>
        <v>2</v>
      </c>
      <c r="C2003" s="13">
        <f>COUNTIFS($F$3:F2003,'تقرير منتج تام'!$E$4)</f>
        <v>10</v>
      </c>
      <c r="D2003" s="37"/>
      <c r="E2003" s="37"/>
      <c r="F2003" s="37"/>
      <c r="G2003" s="39"/>
      <c r="H2003" s="40"/>
      <c r="I2003" s="107" t="str">
        <f>IF(G2003="","",_xlfn.IFNA(VLOOKUP(G2003,'سجل المشتريات'!F:N,8,0),"غير مسجلة في المشتريات"))</f>
        <v/>
      </c>
      <c r="J2003" s="26" t="str">
        <f>_xlfn.IFNA(VLOOKUP(F2003,الاوردرات!$B$1:$C$600,2,0),"")</f>
        <v/>
      </c>
      <c r="K2003" s="52"/>
      <c r="M2003" s="105" t="str">
        <f>IF(G2003="","",_xlfn.IFNA((VLOOKUP(G2003,help!L:M,2,0))*H2003,_xlfn.IFNA((VLOOKUP(G2003,help!P:Q,2,0))*H2003,"غير مسجلة في المشتريات")))</f>
        <v/>
      </c>
    </row>
    <row r="2004" spans="2:13" hidden="1" x14ac:dyDescent="0.25">
      <c r="B2004" s="13">
        <f>COUNTIFS($G$3:G2004,'تقرير استهلاك خامات'!$D$4)</f>
        <v>2</v>
      </c>
      <c r="C2004" s="13">
        <f>COUNTIFS($F$3:F2004,'تقرير منتج تام'!$E$4)</f>
        <v>10</v>
      </c>
      <c r="D2004" s="37"/>
      <c r="E2004" s="37"/>
      <c r="F2004" s="37"/>
      <c r="G2004" s="39"/>
      <c r="H2004" s="40"/>
      <c r="I2004" s="107" t="str">
        <f>IF(G2004="","",_xlfn.IFNA(VLOOKUP(G2004,'سجل المشتريات'!F:N,8,0),"غير مسجلة في المشتريات"))</f>
        <v/>
      </c>
      <c r="J2004" s="26" t="str">
        <f>_xlfn.IFNA(VLOOKUP(F2004,الاوردرات!$B$1:$C$600,2,0),"")</f>
        <v/>
      </c>
      <c r="K2004" s="52"/>
      <c r="M2004" s="105" t="str">
        <f>IF(G2004="","",_xlfn.IFNA((VLOOKUP(G2004,help!L:M,2,0))*H2004,_xlfn.IFNA((VLOOKUP(G2004,help!P:Q,2,0))*H2004,"غير مسجلة في المشتريات")))</f>
        <v/>
      </c>
    </row>
    <row r="2005" spans="2:13" hidden="1" x14ac:dyDescent="0.25">
      <c r="B2005" s="13">
        <f>COUNTIFS($G$3:G2005,'تقرير استهلاك خامات'!$D$4)</f>
        <v>2</v>
      </c>
      <c r="C2005" s="13">
        <f>COUNTIFS($F$3:F2005,'تقرير منتج تام'!$E$4)</f>
        <v>10</v>
      </c>
      <c r="D2005" s="37"/>
      <c r="E2005" s="37"/>
      <c r="F2005" s="37"/>
      <c r="G2005" s="39"/>
      <c r="H2005" s="40"/>
      <c r="I2005" s="107" t="str">
        <f>IF(G2005="","",_xlfn.IFNA(VLOOKUP(G2005,'سجل المشتريات'!F:N,8,0),"غير مسجلة في المشتريات"))</f>
        <v/>
      </c>
      <c r="J2005" s="26" t="str">
        <f>_xlfn.IFNA(VLOOKUP(F2005,الاوردرات!$B$1:$C$600,2,0),"")</f>
        <v/>
      </c>
      <c r="K2005" s="52"/>
      <c r="M2005" s="105" t="str">
        <f>IF(G2005="","",_xlfn.IFNA((VLOOKUP(G2005,help!L:M,2,0))*H2005,_xlfn.IFNA((VLOOKUP(G2005,help!P:Q,2,0))*H2005,"غير مسجلة في المشتريات")))</f>
        <v/>
      </c>
    </row>
    <row r="2006" spans="2:13" hidden="1" x14ac:dyDescent="0.25">
      <c r="B2006" s="13">
        <f>COUNTIFS($G$3:G2006,'تقرير استهلاك خامات'!$D$4)</f>
        <v>2</v>
      </c>
      <c r="C2006" s="13">
        <f>COUNTIFS($F$3:F2006,'تقرير منتج تام'!$E$4)</f>
        <v>10</v>
      </c>
      <c r="D2006" s="37"/>
      <c r="E2006" s="37"/>
      <c r="F2006" s="37"/>
      <c r="G2006" s="39"/>
      <c r="H2006" s="40"/>
      <c r="I2006" s="107" t="str">
        <f>IF(G2006="","",_xlfn.IFNA(VLOOKUP(G2006,'سجل المشتريات'!F:N,8,0),"غير مسجلة في المشتريات"))</f>
        <v/>
      </c>
      <c r="J2006" s="26" t="str">
        <f>_xlfn.IFNA(VLOOKUP(F2006,الاوردرات!$B$1:$C$600,2,0),"")</f>
        <v/>
      </c>
      <c r="K2006" s="52"/>
      <c r="M2006" s="105" t="str">
        <f>IF(G2006="","",_xlfn.IFNA((VLOOKUP(G2006,help!L:M,2,0))*H2006,_xlfn.IFNA((VLOOKUP(G2006,help!P:Q,2,0))*H2006,"غير مسجلة في المشتريات")))</f>
        <v/>
      </c>
    </row>
    <row r="2007" spans="2:13" hidden="1" x14ac:dyDescent="0.25">
      <c r="B2007" s="13">
        <f>COUNTIFS($G$3:G2007,'تقرير استهلاك خامات'!$D$4)</f>
        <v>2</v>
      </c>
      <c r="C2007" s="13">
        <f>COUNTIFS($F$3:F2007,'تقرير منتج تام'!$E$4)</f>
        <v>10</v>
      </c>
      <c r="D2007" s="37"/>
      <c r="E2007" s="37"/>
      <c r="F2007" s="37"/>
      <c r="G2007" s="39"/>
      <c r="H2007" s="40"/>
      <c r="I2007" s="107" t="str">
        <f>IF(G2007="","",_xlfn.IFNA(VLOOKUP(G2007,'سجل المشتريات'!F:N,8,0),"غير مسجلة في المشتريات"))</f>
        <v/>
      </c>
      <c r="J2007" s="26" t="str">
        <f>_xlfn.IFNA(VLOOKUP(F2007,الاوردرات!$B$1:$C$600,2,0),"")</f>
        <v/>
      </c>
      <c r="K2007" s="52"/>
      <c r="M2007" s="105" t="str">
        <f>IF(G2007="","",_xlfn.IFNA((VLOOKUP(G2007,help!L:M,2,0))*H2007,_xlfn.IFNA((VLOOKUP(G2007,help!P:Q,2,0))*H2007,"غير مسجلة في المشتريات")))</f>
        <v/>
      </c>
    </row>
    <row r="2008" spans="2:13" hidden="1" x14ac:dyDescent="0.25">
      <c r="B2008" s="13">
        <f>COUNTIFS($G$3:G2008,'تقرير استهلاك خامات'!$D$4)</f>
        <v>2</v>
      </c>
      <c r="C2008" s="13">
        <f>COUNTIFS($F$3:F2008,'تقرير منتج تام'!$E$4)</f>
        <v>10</v>
      </c>
      <c r="D2008" s="37"/>
      <c r="E2008" s="37"/>
      <c r="F2008" s="37"/>
      <c r="G2008" s="39"/>
      <c r="H2008" s="40"/>
      <c r="I2008" s="107" t="str">
        <f>IF(G2008="","",_xlfn.IFNA(VLOOKUP(G2008,'سجل المشتريات'!F:N,8,0),"غير مسجلة في المشتريات"))</f>
        <v/>
      </c>
      <c r="J2008" s="26" t="str">
        <f>_xlfn.IFNA(VLOOKUP(F2008,الاوردرات!$B$1:$C$600,2,0),"")</f>
        <v/>
      </c>
      <c r="K2008" s="52"/>
      <c r="M2008" s="105" t="str">
        <f>IF(G2008="","",_xlfn.IFNA((VLOOKUP(G2008,help!L:M,2,0))*H2008,_xlfn.IFNA((VLOOKUP(G2008,help!P:Q,2,0))*H2008,"غير مسجلة في المشتريات")))</f>
        <v/>
      </c>
    </row>
    <row r="2009" spans="2:13" hidden="1" x14ac:dyDescent="0.25">
      <c r="B2009" s="13">
        <f>COUNTIFS($G$3:G2009,'تقرير استهلاك خامات'!$D$4)</f>
        <v>2</v>
      </c>
      <c r="C2009" s="13">
        <f>COUNTIFS($F$3:F2009,'تقرير منتج تام'!$E$4)</f>
        <v>10</v>
      </c>
      <c r="D2009" s="37"/>
      <c r="E2009" s="37"/>
      <c r="F2009" s="37"/>
      <c r="G2009" s="39"/>
      <c r="H2009" s="40"/>
      <c r="I2009" s="107" t="str">
        <f>IF(G2009="","",_xlfn.IFNA(VLOOKUP(G2009,'سجل المشتريات'!F:N,8,0),"غير مسجلة في المشتريات"))</f>
        <v/>
      </c>
      <c r="J2009" s="26" t="str">
        <f>_xlfn.IFNA(VLOOKUP(F2009,الاوردرات!$B$1:$C$600,2,0),"")</f>
        <v/>
      </c>
      <c r="K2009" s="52"/>
      <c r="M2009" s="105" t="str">
        <f>IF(G2009="","",_xlfn.IFNA((VLOOKUP(G2009,help!L:M,2,0))*H2009,_xlfn.IFNA((VLOOKUP(G2009,help!P:Q,2,0))*H2009,"غير مسجلة في المشتريات")))</f>
        <v/>
      </c>
    </row>
    <row r="2010" spans="2:13" hidden="1" x14ac:dyDescent="0.25">
      <c r="B2010" s="13">
        <f>COUNTIFS($G$3:G2010,'تقرير استهلاك خامات'!$D$4)</f>
        <v>2</v>
      </c>
      <c r="C2010" s="13">
        <f>COUNTIFS($F$3:F2010,'تقرير منتج تام'!$E$4)</f>
        <v>10</v>
      </c>
      <c r="D2010" s="37"/>
      <c r="E2010" s="37"/>
      <c r="F2010" s="37"/>
      <c r="G2010" s="39"/>
      <c r="H2010" s="40"/>
      <c r="I2010" s="107" t="str">
        <f>IF(G2010="","",_xlfn.IFNA(VLOOKUP(G2010,'سجل المشتريات'!F:N,8,0),"غير مسجلة في المشتريات"))</f>
        <v/>
      </c>
      <c r="J2010" s="26" t="str">
        <f>_xlfn.IFNA(VLOOKUP(F2010,الاوردرات!$B$1:$C$600,2,0),"")</f>
        <v/>
      </c>
      <c r="K2010" s="52"/>
      <c r="M2010" s="105" t="str">
        <f>IF(G2010="","",_xlfn.IFNA((VLOOKUP(G2010,help!L:M,2,0))*H2010,_xlfn.IFNA((VLOOKUP(G2010,help!P:Q,2,0))*H2010,"غير مسجلة في المشتريات")))</f>
        <v/>
      </c>
    </row>
    <row r="2011" spans="2:13" hidden="1" x14ac:dyDescent="0.25">
      <c r="B2011" s="13">
        <f>COUNTIFS($G$3:G2011,'تقرير استهلاك خامات'!$D$4)</f>
        <v>2</v>
      </c>
      <c r="C2011" s="13">
        <f>COUNTIFS($F$3:F2011,'تقرير منتج تام'!$E$4)</f>
        <v>10</v>
      </c>
      <c r="D2011" s="37"/>
      <c r="E2011" s="37"/>
      <c r="F2011" s="37"/>
      <c r="G2011" s="39"/>
      <c r="H2011" s="40"/>
      <c r="I2011" s="107" t="str">
        <f>IF(G2011="","",_xlfn.IFNA(VLOOKUP(G2011,'سجل المشتريات'!F:N,8,0),"غير مسجلة في المشتريات"))</f>
        <v/>
      </c>
      <c r="J2011" s="26" t="str">
        <f>_xlfn.IFNA(VLOOKUP(F2011,الاوردرات!$B$1:$C$600,2,0),"")</f>
        <v/>
      </c>
      <c r="K2011" s="52"/>
      <c r="M2011" s="105" t="str">
        <f>IF(G2011="","",_xlfn.IFNA((VLOOKUP(G2011,help!L:M,2,0))*H2011,_xlfn.IFNA((VLOOKUP(G2011,help!P:Q,2,0))*H2011,"غير مسجلة في المشتريات")))</f>
        <v/>
      </c>
    </row>
    <row r="2012" spans="2:13" hidden="1" x14ac:dyDescent="0.25">
      <c r="B2012" s="13">
        <f>COUNTIFS($G$3:G2012,'تقرير استهلاك خامات'!$D$4)</f>
        <v>2</v>
      </c>
      <c r="C2012" s="13">
        <f>COUNTIFS($F$3:F2012,'تقرير منتج تام'!$E$4)</f>
        <v>10</v>
      </c>
      <c r="D2012" s="37"/>
      <c r="E2012" s="37"/>
      <c r="F2012" s="37"/>
      <c r="G2012" s="39"/>
      <c r="H2012" s="40"/>
      <c r="I2012" s="107" t="str">
        <f>IF(G2012="","",_xlfn.IFNA(VLOOKUP(G2012,'سجل المشتريات'!F:N,8,0),"غير مسجلة في المشتريات"))</f>
        <v/>
      </c>
      <c r="J2012" s="26" t="str">
        <f>_xlfn.IFNA(VLOOKUP(F2012,الاوردرات!$B$1:$C$600,2,0),"")</f>
        <v/>
      </c>
      <c r="K2012" s="52"/>
      <c r="M2012" s="105" t="str">
        <f>IF(G2012="","",_xlfn.IFNA((VLOOKUP(G2012,help!L:M,2,0))*H2012,_xlfn.IFNA((VLOOKUP(G2012,help!P:Q,2,0))*H2012,"غير مسجلة في المشتريات")))</f>
        <v/>
      </c>
    </row>
    <row r="2013" spans="2:13" hidden="1" x14ac:dyDescent="0.25">
      <c r="B2013" s="13">
        <f>COUNTIFS($G$3:G2013,'تقرير استهلاك خامات'!$D$4)</f>
        <v>2</v>
      </c>
      <c r="C2013" s="13">
        <f>COUNTIFS($F$3:F2013,'تقرير منتج تام'!$E$4)</f>
        <v>10</v>
      </c>
      <c r="D2013" s="37"/>
      <c r="E2013" s="37"/>
      <c r="F2013" s="37"/>
      <c r="G2013" s="39"/>
      <c r="H2013" s="40"/>
      <c r="I2013" s="107" t="str">
        <f>IF(G2013="","",_xlfn.IFNA(VLOOKUP(G2013,'سجل المشتريات'!F:N,8,0),"غير مسجلة في المشتريات"))</f>
        <v/>
      </c>
      <c r="J2013" s="26" t="str">
        <f>_xlfn.IFNA(VLOOKUP(F2013,الاوردرات!$B$1:$C$600,2,0),"")</f>
        <v/>
      </c>
      <c r="K2013" s="52"/>
      <c r="M2013" s="105" t="str">
        <f>IF(G2013="","",_xlfn.IFNA((VLOOKUP(G2013,help!L:M,2,0))*H2013,_xlfn.IFNA((VLOOKUP(G2013,help!P:Q,2,0))*H2013,"غير مسجلة في المشتريات")))</f>
        <v/>
      </c>
    </row>
    <row r="2014" spans="2:13" hidden="1" x14ac:dyDescent="0.25">
      <c r="B2014" s="13">
        <f>COUNTIFS($G$3:G2014,'تقرير استهلاك خامات'!$D$4)</f>
        <v>2</v>
      </c>
      <c r="C2014" s="13">
        <f>COUNTIFS($F$3:F2014,'تقرير منتج تام'!$E$4)</f>
        <v>10</v>
      </c>
      <c r="D2014" s="37"/>
      <c r="E2014" s="37"/>
      <c r="F2014" s="37"/>
      <c r="G2014" s="39"/>
      <c r="H2014" s="40"/>
      <c r="I2014" s="107" t="str">
        <f>IF(G2014="","",_xlfn.IFNA(VLOOKUP(G2014,'سجل المشتريات'!F:N,8,0),"غير مسجلة في المشتريات"))</f>
        <v/>
      </c>
      <c r="J2014" s="26" t="str">
        <f>_xlfn.IFNA(VLOOKUP(F2014,الاوردرات!$B$1:$C$600,2,0),"")</f>
        <v/>
      </c>
      <c r="K2014" s="52"/>
      <c r="M2014" s="105" t="str">
        <f>IF(G2014="","",_xlfn.IFNA((VLOOKUP(G2014,help!L:M,2,0))*H2014,_xlfn.IFNA((VLOOKUP(G2014,help!P:Q,2,0))*H2014,"غير مسجلة في المشتريات")))</f>
        <v/>
      </c>
    </row>
    <row r="2015" spans="2:13" hidden="1" x14ac:dyDescent="0.25">
      <c r="B2015" s="13">
        <f>COUNTIFS($G$3:G2015,'تقرير استهلاك خامات'!$D$4)</f>
        <v>2</v>
      </c>
      <c r="C2015" s="13">
        <f>COUNTIFS($F$3:F2015,'تقرير منتج تام'!$E$4)</f>
        <v>10</v>
      </c>
      <c r="D2015" s="37"/>
      <c r="E2015" s="37"/>
      <c r="F2015" s="37"/>
      <c r="G2015" s="39"/>
      <c r="H2015" s="40"/>
      <c r="I2015" s="107" t="str">
        <f>IF(G2015="","",_xlfn.IFNA(VLOOKUP(G2015,'سجل المشتريات'!F:N,8,0),"غير مسجلة في المشتريات"))</f>
        <v/>
      </c>
      <c r="J2015" s="26" t="str">
        <f>_xlfn.IFNA(VLOOKUP(F2015,الاوردرات!$B$1:$C$600,2,0),"")</f>
        <v/>
      </c>
      <c r="K2015" s="52"/>
      <c r="M2015" s="105" t="str">
        <f>IF(G2015="","",_xlfn.IFNA((VLOOKUP(G2015,help!L:M,2,0))*H2015,_xlfn.IFNA((VLOOKUP(G2015,help!P:Q,2,0))*H2015,"غير مسجلة في المشتريات")))</f>
        <v/>
      </c>
    </row>
    <row r="2016" spans="2:13" hidden="1" x14ac:dyDescent="0.25">
      <c r="B2016" s="13">
        <f>COUNTIFS($G$3:G2016,'تقرير استهلاك خامات'!$D$4)</f>
        <v>2</v>
      </c>
      <c r="C2016" s="13">
        <f>COUNTIFS($F$3:F2016,'تقرير منتج تام'!$E$4)</f>
        <v>10</v>
      </c>
      <c r="D2016" s="37"/>
      <c r="E2016" s="37"/>
      <c r="F2016" s="37"/>
      <c r="G2016" s="39"/>
      <c r="H2016" s="40"/>
      <c r="I2016" s="107" t="str">
        <f>IF(G2016="","",_xlfn.IFNA(VLOOKUP(G2016,'سجل المشتريات'!F:N,8,0),"غير مسجلة في المشتريات"))</f>
        <v/>
      </c>
      <c r="J2016" s="26" t="str">
        <f>_xlfn.IFNA(VLOOKUP(F2016,الاوردرات!$B$1:$C$600,2,0),"")</f>
        <v/>
      </c>
      <c r="K2016" s="52"/>
      <c r="M2016" s="105" t="str">
        <f>IF(G2016="","",_xlfn.IFNA((VLOOKUP(G2016,help!L:M,2,0))*H2016,_xlfn.IFNA((VLOOKUP(G2016,help!P:Q,2,0))*H2016,"غير مسجلة في المشتريات")))</f>
        <v/>
      </c>
    </row>
    <row r="2017" spans="2:13" hidden="1" x14ac:dyDescent="0.25">
      <c r="B2017" s="13">
        <f>COUNTIFS($G$3:G2017,'تقرير استهلاك خامات'!$D$4)</f>
        <v>2</v>
      </c>
      <c r="C2017" s="13">
        <f>COUNTIFS($F$3:F2017,'تقرير منتج تام'!$E$4)</f>
        <v>10</v>
      </c>
      <c r="D2017" s="37"/>
      <c r="E2017" s="37"/>
      <c r="F2017" s="37"/>
      <c r="G2017" s="39"/>
      <c r="H2017" s="40"/>
      <c r="I2017" s="107" t="str">
        <f>IF(G2017="","",_xlfn.IFNA(VLOOKUP(G2017,'سجل المشتريات'!F:N,8,0),"غير مسجلة في المشتريات"))</f>
        <v/>
      </c>
      <c r="J2017" s="26" t="str">
        <f>_xlfn.IFNA(VLOOKUP(F2017,الاوردرات!$B$1:$C$600,2,0),"")</f>
        <v/>
      </c>
      <c r="K2017" s="52"/>
      <c r="M2017" s="105" t="str">
        <f>IF(G2017="","",_xlfn.IFNA((VLOOKUP(G2017,help!L:M,2,0))*H2017,_xlfn.IFNA((VLOOKUP(G2017,help!P:Q,2,0))*H2017,"غير مسجلة في المشتريات")))</f>
        <v/>
      </c>
    </row>
    <row r="2018" spans="2:13" hidden="1" x14ac:dyDescent="0.25">
      <c r="B2018" s="13">
        <f>COUNTIFS($G$3:G2018,'تقرير استهلاك خامات'!$D$4)</f>
        <v>2</v>
      </c>
      <c r="C2018" s="13">
        <f>COUNTIFS($F$3:F2018,'تقرير منتج تام'!$E$4)</f>
        <v>10</v>
      </c>
      <c r="D2018" s="37"/>
      <c r="E2018" s="37"/>
      <c r="F2018" s="37"/>
      <c r="G2018" s="39"/>
      <c r="H2018" s="40"/>
      <c r="I2018" s="107" t="str">
        <f>IF(G2018="","",_xlfn.IFNA(VLOOKUP(G2018,'سجل المشتريات'!F:N,8,0),"غير مسجلة في المشتريات"))</f>
        <v/>
      </c>
      <c r="J2018" s="26" t="str">
        <f>_xlfn.IFNA(VLOOKUP(F2018,الاوردرات!$B$1:$C$600,2,0),"")</f>
        <v/>
      </c>
      <c r="K2018" s="52"/>
      <c r="M2018" s="105" t="str">
        <f>IF(G2018="","",_xlfn.IFNA((VLOOKUP(G2018,help!L:M,2,0))*H2018,_xlfn.IFNA((VLOOKUP(G2018,help!P:Q,2,0))*H2018,"غير مسجلة في المشتريات")))</f>
        <v/>
      </c>
    </row>
    <row r="2019" spans="2:13" hidden="1" x14ac:dyDescent="0.25">
      <c r="B2019" s="13">
        <f>COUNTIFS($G$3:G2019,'تقرير استهلاك خامات'!$D$4)</f>
        <v>2</v>
      </c>
      <c r="C2019" s="13">
        <f>COUNTIFS($F$3:F2019,'تقرير منتج تام'!$E$4)</f>
        <v>10</v>
      </c>
      <c r="D2019" s="37"/>
      <c r="E2019" s="37"/>
      <c r="F2019" s="37"/>
      <c r="G2019" s="39"/>
      <c r="H2019" s="40"/>
      <c r="I2019" s="107" t="str">
        <f>IF(G2019="","",_xlfn.IFNA(VLOOKUP(G2019,'سجل المشتريات'!F:N,8,0),"غير مسجلة في المشتريات"))</f>
        <v/>
      </c>
      <c r="J2019" s="26" t="str">
        <f>_xlfn.IFNA(VLOOKUP(F2019,الاوردرات!$B$1:$C$600,2,0),"")</f>
        <v/>
      </c>
      <c r="K2019" s="52"/>
      <c r="M2019" s="105" t="str">
        <f>IF(G2019="","",_xlfn.IFNA((VLOOKUP(G2019,help!L:M,2,0))*H2019,_xlfn.IFNA((VLOOKUP(G2019,help!P:Q,2,0))*H2019,"غير مسجلة في المشتريات")))</f>
        <v/>
      </c>
    </row>
    <row r="2020" spans="2:13" hidden="1" x14ac:dyDescent="0.25">
      <c r="B2020" s="13">
        <f>COUNTIFS($G$3:G2020,'تقرير استهلاك خامات'!$D$4)</f>
        <v>2</v>
      </c>
      <c r="C2020" s="13">
        <f>COUNTIFS($F$3:F2020,'تقرير منتج تام'!$E$4)</f>
        <v>10</v>
      </c>
      <c r="D2020" s="37"/>
      <c r="E2020" s="37"/>
      <c r="F2020" s="37"/>
      <c r="G2020" s="39"/>
      <c r="H2020" s="40"/>
      <c r="I2020" s="107" t="str">
        <f>IF(G2020="","",_xlfn.IFNA(VLOOKUP(G2020,'سجل المشتريات'!F:N,8,0),"غير مسجلة في المشتريات"))</f>
        <v/>
      </c>
      <c r="J2020" s="26" t="str">
        <f>_xlfn.IFNA(VLOOKUP(F2020,الاوردرات!$B$1:$C$600,2,0),"")</f>
        <v/>
      </c>
      <c r="K2020" s="52"/>
      <c r="M2020" s="105" t="str">
        <f>IF(G2020="","",_xlfn.IFNA((VLOOKUP(G2020,help!L:M,2,0))*H2020,_xlfn.IFNA((VLOOKUP(G2020,help!P:Q,2,0))*H2020,"غير مسجلة في المشتريات")))</f>
        <v/>
      </c>
    </row>
    <row r="2021" spans="2:13" hidden="1" x14ac:dyDescent="0.25">
      <c r="B2021" s="13">
        <f>COUNTIFS($G$3:G2021,'تقرير استهلاك خامات'!$D$4)</f>
        <v>2</v>
      </c>
      <c r="C2021" s="13">
        <f>COUNTIFS($F$3:F2021,'تقرير منتج تام'!$E$4)</f>
        <v>10</v>
      </c>
      <c r="D2021" s="37"/>
      <c r="E2021" s="37"/>
      <c r="F2021" s="37"/>
      <c r="G2021" s="39"/>
      <c r="H2021" s="40"/>
      <c r="I2021" s="107" t="str">
        <f>IF(G2021="","",_xlfn.IFNA(VLOOKUP(G2021,'سجل المشتريات'!F:N,8,0),"غير مسجلة في المشتريات"))</f>
        <v/>
      </c>
      <c r="J2021" s="26" t="str">
        <f>_xlfn.IFNA(VLOOKUP(F2021,الاوردرات!$B$1:$C$600,2,0),"")</f>
        <v/>
      </c>
      <c r="K2021" s="52"/>
      <c r="M2021" s="105" t="str">
        <f>IF(G2021="","",_xlfn.IFNA((VLOOKUP(G2021,help!L:M,2,0))*H2021,_xlfn.IFNA((VLOOKUP(G2021,help!P:Q,2,0))*H2021,"غير مسجلة في المشتريات")))</f>
        <v/>
      </c>
    </row>
    <row r="2022" spans="2:13" hidden="1" x14ac:dyDescent="0.25">
      <c r="B2022" s="13">
        <f>COUNTIFS($G$3:G2022,'تقرير استهلاك خامات'!$D$4)</f>
        <v>2</v>
      </c>
      <c r="C2022" s="13">
        <f>COUNTIFS($F$3:F2022,'تقرير منتج تام'!$E$4)</f>
        <v>10</v>
      </c>
      <c r="D2022" s="37"/>
      <c r="E2022" s="37"/>
      <c r="F2022" s="37"/>
      <c r="G2022" s="39"/>
      <c r="H2022" s="40"/>
      <c r="I2022" s="107" t="str">
        <f>IF(G2022="","",_xlfn.IFNA(VLOOKUP(G2022,'سجل المشتريات'!F:N,8,0),"غير مسجلة في المشتريات"))</f>
        <v/>
      </c>
      <c r="J2022" s="26" t="str">
        <f>_xlfn.IFNA(VLOOKUP(F2022,الاوردرات!$B$1:$C$600,2,0),"")</f>
        <v/>
      </c>
      <c r="K2022" s="52"/>
      <c r="M2022" s="105" t="str">
        <f>IF(G2022="","",_xlfn.IFNA((VLOOKUP(G2022,help!L:M,2,0))*H2022,_xlfn.IFNA((VLOOKUP(G2022,help!P:Q,2,0))*H2022,"غير مسجلة في المشتريات")))</f>
        <v/>
      </c>
    </row>
    <row r="2023" spans="2:13" hidden="1" x14ac:dyDescent="0.25">
      <c r="B2023" s="13">
        <f>COUNTIFS($G$3:G2023,'تقرير استهلاك خامات'!$D$4)</f>
        <v>2</v>
      </c>
      <c r="C2023" s="13">
        <f>COUNTIFS($F$3:F2023,'تقرير منتج تام'!$E$4)</f>
        <v>10</v>
      </c>
      <c r="D2023" s="37"/>
      <c r="E2023" s="37"/>
      <c r="F2023" s="37"/>
      <c r="G2023" s="39"/>
      <c r="H2023" s="40"/>
      <c r="I2023" s="107" t="str">
        <f>IF(G2023="","",_xlfn.IFNA(VLOOKUP(G2023,'سجل المشتريات'!F:N,8,0),"غير مسجلة في المشتريات"))</f>
        <v/>
      </c>
      <c r="J2023" s="26" t="str">
        <f>_xlfn.IFNA(VLOOKUP(F2023,الاوردرات!$B$1:$C$600,2,0),"")</f>
        <v/>
      </c>
      <c r="K2023" s="52"/>
      <c r="M2023" s="105" t="str">
        <f>IF(G2023="","",_xlfn.IFNA((VLOOKUP(G2023,help!L:M,2,0))*H2023,_xlfn.IFNA((VLOOKUP(G2023,help!P:Q,2,0))*H2023,"غير مسجلة في المشتريات")))</f>
        <v/>
      </c>
    </row>
    <row r="2024" spans="2:13" hidden="1" x14ac:dyDescent="0.25">
      <c r="B2024" s="13">
        <f>COUNTIFS($G$3:G2024,'تقرير استهلاك خامات'!$D$4)</f>
        <v>2</v>
      </c>
      <c r="C2024" s="13">
        <f>COUNTIFS($F$3:F2024,'تقرير منتج تام'!$E$4)</f>
        <v>10</v>
      </c>
      <c r="D2024" s="37"/>
      <c r="E2024" s="37"/>
      <c r="F2024" s="37"/>
      <c r="G2024" s="39"/>
      <c r="H2024" s="40"/>
      <c r="I2024" s="107" t="str">
        <f>IF(G2024="","",_xlfn.IFNA(VLOOKUP(G2024,'سجل المشتريات'!F:N,8,0),"غير مسجلة في المشتريات"))</f>
        <v/>
      </c>
      <c r="J2024" s="26" t="str">
        <f>_xlfn.IFNA(VLOOKUP(F2024,الاوردرات!$B$1:$C$600,2,0),"")</f>
        <v/>
      </c>
      <c r="K2024" s="52"/>
      <c r="M2024" s="105" t="str">
        <f>IF(G2024="","",_xlfn.IFNA((VLOOKUP(G2024,help!L:M,2,0))*H2024,_xlfn.IFNA((VLOOKUP(G2024,help!P:Q,2,0))*H2024,"غير مسجلة في المشتريات")))</f>
        <v/>
      </c>
    </row>
    <row r="2025" spans="2:13" hidden="1" x14ac:dyDescent="0.25">
      <c r="B2025" s="13">
        <f>COUNTIFS($G$3:G2025,'تقرير استهلاك خامات'!$D$4)</f>
        <v>2</v>
      </c>
      <c r="C2025" s="13">
        <f>COUNTIFS($F$3:F2025,'تقرير منتج تام'!$E$4)</f>
        <v>10</v>
      </c>
      <c r="D2025" s="37"/>
      <c r="E2025" s="37"/>
      <c r="F2025" s="37"/>
      <c r="G2025" s="39"/>
      <c r="H2025" s="40"/>
      <c r="I2025" s="107" t="str">
        <f>IF(G2025="","",_xlfn.IFNA(VLOOKUP(G2025,'سجل المشتريات'!F:N,8,0),"غير مسجلة في المشتريات"))</f>
        <v/>
      </c>
      <c r="J2025" s="26" t="str">
        <f>_xlfn.IFNA(VLOOKUP(F2025,الاوردرات!$B$1:$C$600,2,0),"")</f>
        <v/>
      </c>
      <c r="K2025" s="52"/>
      <c r="M2025" s="105" t="str">
        <f>IF(G2025="","",_xlfn.IFNA((VLOOKUP(G2025,help!L:M,2,0))*H2025,_xlfn.IFNA((VLOOKUP(G2025,help!P:Q,2,0))*H2025,"غير مسجلة في المشتريات")))</f>
        <v/>
      </c>
    </row>
    <row r="2026" spans="2:13" hidden="1" x14ac:dyDescent="0.25">
      <c r="B2026" s="13">
        <f>COUNTIFS($G$3:G2026,'تقرير استهلاك خامات'!$D$4)</f>
        <v>2</v>
      </c>
      <c r="C2026" s="13">
        <f>COUNTIFS($F$3:F2026,'تقرير منتج تام'!$E$4)</f>
        <v>10</v>
      </c>
      <c r="D2026" s="37"/>
      <c r="E2026" s="37"/>
      <c r="F2026" s="37"/>
      <c r="G2026" s="39"/>
      <c r="H2026" s="40"/>
      <c r="I2026" s="107" t="str">
        <f>IF(G2026="","",_xlfn.IFNA(VLOOKUP(G2026,'سجل المشتريات'!F:N,8,0),"غير مسجلة في المشتريات"))</f>
        <v/>
      </c>
      <c r="J2026" s="26" t="str">
        <f>_xlfn.IFNA(VLOOKUP(F2026,الاوردرات!$B$1:$C$600,2,0),"")</f>
        <v/>
      </c>
      <c r="K2026" s="52"/>
      <c r="M2026" s="105" t="str">
        <f>IF(G2026="","",_xlfn.IFNA((VLOOKUP(G2026,help!L:M,2,0))*H2026,_xlfn.IFNA((VLOOKUP(G2026,help!P:Q,2,0))*H2026,"غير مسجلة في المشتريات")))</f>
        <v/>
      </c>
    </row>
    <row r="2027" spans="2:13" hidden="1" x14ac:dyDescent="0.25">
      <c r="B2027" s="13">
        <f>COUNTIFS($G$3:G2027,'تقرير استهلاك خامات'!$D$4)</f>
        <v>2</v>
      </c>
      <c r="C2027" s="13">
        <f>COUNTIFS($F$3:F2027,'تقرير منتج تام'!$E$4)</f>
        <v>10</v>
      </c>
      <c r="D2027" s="37"/>
      <c r="E2027" s="37"/>
      <c r="F2027" s="37"/>
      <c r="G2027" s="39"/>
      <c r="H2027" s="40"/>
      <c r="I2027" s="107" t="str">
        <f>IF(G2027="","",_xlfn.IFNA(VLOOKUP(G2027,'سجل المشتريات'!F:N,8,0),"غير مسجلة في المشتريات"))</f>
        <v/>
      </c>
      <c r="J2027" s="26" t="str">
        <f>_xlfn.IFNA(VLOOKUP(F2027,الاوردرات!$B$1:$C$600,2,0),"")</f>
        <v/>
      </c>
      <c r="K2027" s="52"/>
      <c r="M2027" s="105" t="str">
        <f>IF(G2027="","",_xlfn.IFNA((VLOOKUP(G2027,help!L:M,2,0))*H2027,_xlfn.IFNA((VLOOKUP(G2027,help!P:Q,2,0))*H2027,"غير مسجلة في المشتريات")))</f>
        <v/>
      </c>
    </row>
    <row r="2028" spans="2:13" hidden="1" x14ac:dyDescent="0.25">
      <c r="B2028" s="13">
        <f>COUNTIFS($G$3:G2028,'تقرير استهلاك خامات'!$D$4)</f>
        <v>2</v>
      </c>
      <c r="C2028" s="13">
        <f>COUNTIFS($F$3:F2028,'تقرير منتج تام'!$E$4)</f>
        <v>10</v>
      </c>
      <c r="D2028" s="37"/>
      <c r="E2028" s="37"/>
      <c r="F2028" s="37"/>
      <c r="G2028" s="39"/>
      <c r="H2028" s="40"/>
      <c r="I2028" s="107" t="str">
        <f>IF(G2028="","",_xlfn.IFNA(VLOOKUP(G2028,'سجل المشتريات'!F:N,8,0),"غير مسجلة في المشتريات"))</f>
        <v/>
      </c>
      <c r="J2028" s="26" t="str">
        <f>_xlfn.IFNA(VLOOKUP(F2028,الاوردرات!$B$1:$C$600,2,0),"")</f>
        <v/>
      </c>
      <c r="K2028" s="52"/>
      <c r="M2028" s="105" t="str">
        <f>IF(G2028="","",_xlfn.IFNA((VLOOKUP(G2028,help!L:M,2,0))*H2028,_xlfn.IFNA((VLOOKUP(G2028,help!P:Q,2,0))*H2028,"غير مسجلة في المشتريات")))</f>
        <v/>
      </c>
    </row>
    <row r="2029" spans="2:13" hidden="1" x14ac:dyDescent="0.25">
      <c r="B2029" s="13">
        <f>COUNTIFS($G$3:G2029,'تقرير استهلاك خامات'!$D$4)</f>
        <v>2</v>
      </c>
      <c r="C2029" s="13">
        <f>COUNTIFS($F$3:F2029,'تقرير منتج تام'!$E$4)</f>
        <v>10</v>
      </c>
      <c r="D2029" s="37"/>
      <c r="E2029" s="37"/>
      <c r="F2029" s="37"/>
      <c r="G2029" s="39"/>
      <c r="H2029" s="40"/>
      <c r="I2029" s="107" t="str">
        <f>IF(G2029="","",_xlfn.IFNA(VLOOKUP(G2029,'سجل المشتريات'!F:N,8,0),"غير مسجلة في المشتريات"))</f>
        <v/>
      </c>
      <c r="J2029" s="26" t="str">
        <f>_xlfn.IFNA(VLOOKUP(F2029,الاوردرات!$B$1:$C$600,2,0),"")</f>
        <v/>
      </c>
      <c r="K2029" s="52"/>
      <c r="M2029" s="105" t="str">
        <f>IF(G2029="","",_xlfn.IFNA((VLOOKUP(G2029,help!L:M,2,0))*H2029,_xlfn.IFNA((VLOOKUP(G2029,help!P:Q,2,0))*H2029,"غير مسجلة في المشتريات")))</f>
        <v/>
      </c>
    </row>
    <row r="2030" spans="2:13" hidden="1" x14ac:dyDescent="0.25">
      <c r="B2030" s="13">
        <f>COUNTIFS($G$3:G2030,'تقرير استهلاك خامات'!$D$4)</f>
        <v>2</v>
      </c>
      <c r="C2030" s="13">
        <f>COUNTIFS($F$3:F2030,'تقرير منتج تام'!$E$4)</f>
        <v>10</v>
      </c>
      <c r="D2030" s="37"/>
      <c r="E2030" s="37"/>
      <c r="F2030" s="37"/>
      <c r="G2030" s="39"/>
      <c r="H2030" s="40"/>
      <c r="I2030" s="107" t="str">
        <f>IF(G2030="","",_xlfn.IFNA(VLOOKUP(G2030,'سجل المشتريات'!F:N,8,0),"غير مسجلة في المشتريات"))</f>
        <v/>
      </c>
      <c r="J2030" s="26" t="str">
        <f>_xlfn.IFNA(VLOOKUP(F2030,الاوردرات!$B$1:$C$600,2,0),"")</f>
        <v/>
      </c>
      <c r="K2030" s="52"/>
      <c r="M2030" s="105" t="str">
        <f>IF(G2030="","",_xlfn.IFNA((VLOOKUP(G2030,help!L:M,2,0))*H2030,_xlfn.IFNA((VLOOKUP(G2030,help!P:Q,2,0))*H2030,"غير مسجلة في المشتريات")))</f>
        <v/>
      </c>
    </row>
    <row r="2031" spans="2:13" hidden="1" x14ac:dyDescent="0.25">
      <c r="B2031" s="13">
        <f>COUNTIFS($G$3:G2031,'تقرير استهلاك خامات'!$D$4)</f>
        <v>2</v>
      </c>
      <c r="C2031" s="13">
        <f>COUNTIFS($F$3:F2031,'تقرير منتج تام'!$E$4)</f>
        <v>10</v>
      </c>
      <c r="D2031" s="37"/>
      <c r="E2031" s="37"/>
      <c r="F2031" s="37"/>
      <c r="G2031" s="39"/>
      <c r="H2031" s="40"/>
      <c r="I2031" s="107" t="str">
        <f>IF(G2031="","",_xlfn.IFNA(VLOOKUP(G2031,'سجل المشتريات'!F:N,8,0),"غير مسجلة في المشتريات"))</f>
        <v/>
      </c>
      <c r="J2031" s="26" t="str">
        <f>_xlfn.IFNA(VLOOKUP(F2031,الاوردرات!$B$1:$C$600,2,0),"")</f>
        <v/>
      </c>
      <c r="K2031" s="52"/>
      <c r="M2031" s="105" t="str">
        <f>IF(G2031="","",_xlfn.IFNA((VLOOKUP(G2031,help!L:M,2,0))*H2031,_xlfn.IFNA((VLOOKUP(G2031,help!P:Q,2,0))*H2031,"غير مسجلة في المشتريات")))</f>
        <v/>
      </c>
    </row>
    <row r="2032" spans="2:13" hidden="1" x14ac:dyDescent="0.25">
      <c r="B2032" s="13">
        <f>COUNTIFS($G$3:G2032,'تقرير استهلاك خامات'!$D$4)</f>
        <v>2</v>
      </c>
      <c r="C2032" s="13">
        <f>COUNTIFS($F$3:F2032,'تقرير منتج تام'!$E$4)</f>
        <v>10</v>
      </c>
      <c r="D2032" s="37"/>
      <c r="E2032" s="37"/>
      <c r="F2032" s="37"/>
      <c r="G2032" s="39"/>
      <c r="H2032" s="40"/>
      <c r="I2032" s="107" t="str">
        <f>IF(G2032="","",_xlfn.IFNA(VLOOKUP(G2032,'سجل المشتريات'!F:N,8,0),"غير مسجلة في المشتريات"))</f>
        <v/>
      </c>
      <c r="J2032" s="26" t="str">
        <f>_xlfn.IFNA(VLOOKUP(F2032,الاوردرات!$B$1:$C$600,2,0),"")</f>
        <v/>
      </c>
      <c r="K2032" s="52"/>
      <c r="M2032" s="105" t="str">
        <f>IF(G2032="","",_xlfn.IFNA((VLOOKUP(G2032,help!L:M,2,0))*H2032,_xlfn.IFNA((VLOOKUP(G2032,help!P:Q,2,0))*H2032,"غير مسجلة في المشتريات")))</f>
        <v/>
      </c>
    </row>
    <row r="2033" spans="2:13" hidden="1" x14ac:dyDescent="0.25">
      <c r="B2033" s="13">
        <f>COUNTIFS($G$3:G2033,'تقرير استهلاك خامات'!$D$4)</f>
        <v>2</v>
      </c>
      <c r="C2033" s="13">
        <f>COUNTIFS($F$3:F2033,'تقرير منتج تام'!$E$4)</f>
        <v>10</v>
      </c>
      <c r="D2033" s="37"/>
      <c r="E2033" s="37"/>
      <c r="F2033" s="37"/>
      <c r="G2033" s="39"/>
      <c r="H2033" s="40"/>
      <c r="I2033" s="107" t="str">
        <f>IF(G2033="","",_xlfn.IFNA(VLOOKUP(G2033,'سجل المشتريات'!F:N,8,0),"غير مسجلة في المشتريات"))</f>
        <v/>
      </c>
      <c r="J2033" s="26" t="str">
        <f>_xlfn.IFNA(VLOOKUP(F2033,الاوردرات!$B$1:$C$600,2,0),"")</f>
        <v/>
      </c>
      <c r="K2033" s="52"/>
      <c r="M2033" s="105" t="str">
        <f>IF(G2033="","",_xlfn.IFNA((VLOOKUP(G2033,help!L:M,2,0))*H2033,_xlfn.IFNA((VLOOKUP(G2033,help!P:Q,2,0))*H2033,"غير مسجلة في المشتريات")))</f>
        <v/>
      </c>
    </row>
    <row r="2034" spans="2:13" hidden="1" x14ac:dyDescent="0.25">
      <c r="B2034" s="13">
        <f>COUNTIFS($G$3:G2034,'تقرير استهلاك خامات'!$D$4)</f>
        <v>2</v>
      </c>
      <c r="C2034" s="13">
        <f>COUNTIFS($F$3:F2034,'تقرير منتج تام'!$E$4)</f>
        <v>10</v>
      </c>
      <c r="D2034" s="37"/>
      <c r="E2034" s="37"/>
      <c r="F2034" s="37"/>
      <c r="G2034" s="39"/>
      <c r="H2034" s="40"/>
      <c r="I2034" s="107" t="str">
        <f>IF(G2034="","",_xlfn.IFNA(VLOOKUP(G2034,'سجل المشتريات'!F:N,8,0),"غير مسجلة في المشتريات"))</f>
        <v/>
      </c>
      <c r="J2034" s="26" t="str">
        <f>_xlfn.IFNA(VLOOKUP(F2034,الاوردرات!$B$1:$C$600,2,0),"")</f>
        <v/>
      </c>
      <c r="K2034" s="52"/>
      <c r="M2034" s="105" t="str">
        <f>IF(G2034="","",_xlfn.IFNA((VLOOKUP(G2034,help!L:M,2,0))*H2034,_xlfn.IFNA((VLOOKUP(G2034,help!P:Q,2,0))*H2034,"غير مسجلة في المشتريات")))</f>
        <v/>
      </c>
    </row>
    <row r="2035" spans="2:13" hidden="1" x14ac:dyDescent="0.25">
      <c r="B2035" s="13">
        <f>COUNTIFS($G$3:G2035,'تقرير استهلاك خامات'!$D$4)</f>
        <v>2</v>
      </c>
      <c r="C2035" s="13">
        <f>COUNTIFS($F$3:F2035,'تقرير منتج تام'!$E$4)</f>
        <v>10</v>
      </c>
      <c r="D2035" s="37"/>
      <c r="E2035" s="37"/>
      <c r="F2035" s="37"/>
      <c r="G2035" s="39"/>
      <c r="H2035" s="40"/>
      <c r="I2035" s="107" t="str">
        <f>IF(G2035="","",_xlfn.IFNA(VLOOKUP(G2035,'سجل المشتريات'!F:N,8,0),"غير مسجلة في المشتريات"))</f>
        <v/>
      </c>
      <c r="J2035" s="26" t="str">
        <f>_xlfn.IFNA(VLOOKUP(F2035,الاوردرات!$B$1:$C$600,2,0),"")</f>
        <v/>
      </c>
      <c r="K2035" s="52"/>
      <c r="M2035" s="105" t="str">
        <f>IF(G2035="","",_xlfn.IFNA((VLOOKUP(G2035,help!L:M,2,0))*H2035,_xlfn.IFNA((VLOOKUP(G2035,help!P:Q,2,0))*H2035,"غير مسجلة في المشتريات")))</f>
        <v/>
      </c>
    </row>
    <row r="2036" spans="2:13" hidden="1" x14ac:dyDescent="0.25">
      <c r="B2036" s="13">
        <f>COUNTIFS($G$3:G2036,'تقرير استهلاك خامات'!$D$4)</f>
        <v>2</v>
      </c>
      <c r="C2036" s="13">
        <f>COUNTIFS($F$3:F2036,'تقرير منتج تام'!$E$4)</f>
        <v>10</v>
      </c>
      <c r="D2036" s="37"/>
      <c r="E2036" s="37"/>
      <c r="F2036" s="37"/>
      <c r="G2036" s="39"/>
      <c r="H2036" s="40"/>
      <c r="I2036" s="107" t="str">
        <f>IF(G2036="","",_xlfn.IFNA(VLOOKUP(G2036,'سجل المشتريات'!F:N,8,0),"غير مسجلة في المشتريات"))</f>
        <v/>
      </c>
      <c r="J2036" s="26" t="str">
        <f>_xlfn.IFNA(VLOOKUP(F2036,الاوردرات!$B$1:$C$600,2,0),"")</f>
        <v/>
      </c>
      <c r="K2036" s="52"/>
      <c r="M2036" s="105" t="str">
        <f>IF(G2036="","",_xlfn.IFNA((VLOOKUP(G2036,help!L:M,2,0))*H2036,_xlfn.IFNA((VLOOKUP(G2036,help!P:Q,2,0))*H2036,"غير مسجلة في المشتريات")))</f>
        <v/>
      </c>
    </row>
    <row r="2037" spans="2:13" hidden="1" x14ac:dyDescent="0.25">
      <c r="B2037" s="13">
        <f>COUNTIFS($G$3:G2037,'تقرير استهلاك خامات'!$D$4)</f>
        <v>2</v>
      </c>
      <c r="C2037" s="13">
        <f>COUNTIFS($F$3:F2037,'تقرير منتج تام'!$E$4)</f>
        <v>10</v>
      </c>
      <c r="D2037" s="37"/>
      <c r="E2037" s="37"/>
      <c r="F2037" s="37"/>
      <c r="G2037" s="39"/>
      <c r="H2037" s="40"/>
      <c r="I2037" s="107" t="str">
        <f>IF(G2037="","",_xlfn.IFNA(VLOOKUP(G2037,'سجل المشتريات'!F:N,8,0),"غير مسجلة في المشتريات"))</f>
        <v/>
      </c>
      <c r="J2037" s="26" t="str">
        <f>_xlfn.IFNA(VLOOKUP(F2037,الاوردرات!$B$1:$C$600,2,0),"")</f>
        <v/>
      </c>
      <c r="K2037" s="52"/>
      <c r="M2037" s="105" t="str">
        <f>IF(G2037="","",_xlfn.IFNA((VLOOKUP(G2037,help!L:M,2,0))*H2037,_xlfn.IFNA((VLOOKUP(G2037,help!P:Q,2,0))*H2037,"غير مسجلة في المشتريات")))</f>
        <v/>
      </c>
    </row>
    <row r="2038" spans="2:13" hidden="1" x14ac:dyDescent="0.25">
      <c r="B2038" s="13">
        <f>COUNTIFS($G$3:G2038,'تقرير استهلاك خامات'!$D$4)</f>
        <v>2</v>
      </c>
      <c r="C2038" s="13">
        <f>COUNTIFS($F$3:F2038,'تقرير منتج تام'!$E$4)</f>
        <v>10</v>
      </c>
      <c r="D2038" s="37"/>
      <c r="E2038" s="37"/>
      <c r="F2038" s="37"/>
      <c r="G2038" s="39"/>
      <c r="H2038" s="40"/>
      <c r="I2038" s="107" t="str">
        <f>IF(G2038="","",_xlfn.IFNA(VLOOKUP(G2038,'سجل المشتريات'!F:N,8,0),"غير مسجلة في المشتريات"))</f>
        <v/>
      </c>
      <c r="J2038" s="26" t="str">
        <f>_xlfn.IFNA(VLOOKUP(F2038,الاوردرات!$B$1:$C$600,2,0),"")</f>
        <v/>
      </c>
      <c r="K2038" s="52"/>
      <c r="M2038" s="105" t="str">
        <f>IF(G2038="","",_xlfn.IFNA((VLOOKUP(G2038,help!L:M,2,0))*H2038,_xlfn.IFNA((VLOOKUP(G2038,help!P:Q,2,0))*H2038,"غير مسجلة في المشتريات")))</f>
        <v/>
      </c>
    </row>
    <row r="2039" spans="2:13" hidden="1" x14ac:dyDescent="0.25">
      <c r="B2039" s="13">
        <f>COUNTIFS($G$3:G2039,'تقرير استهلاك خامات'!$D$4)</f>
        <v>2</v>
      </c>
      <c r="C2039" s="13">
        <f>COUNTIFS($F$3:F2039,'تقرير منتج تام'!$E$4)</f>
        <v>10</v>
      </c>
      <c r="D2039" s="37"/>
      <c r="E2039" s="37"/>
      <c r="F2039" s="37"/>
      <c r="G2039" s="39"/>
      <c r="H2039" s="40"/>
      <c r="I2039" s="107" t="str">
        <f>IF(G2039="","",_xlfn.IFNA(VLOOKUP(G2039,'سجل المشتريات'!F:N,8,0),"غير مسجلة في المشتريات"))</f>
        <v/>
      </c>
      <c r="J2039" s="26" t="str">
        <f>_xlfn.IFNA(VLOOKUP(F2039,الاوردرات!$B$1:$C$600,2,0),"")</f>
        <v/>
      </c>
      <c r="K2039" s="52"/>
      <c r="M2039" s="105" t="str">
        <f>IF(G2039="","",_xlfn.IFNA((VLOOKUP(G2039,help!L:M,2,0))*H2039,_xlfn.IFNA((VLOOKUP(G2039,help!P:Q,2,0))*H2039,"غير مسجلة في المشتريات")))</f>
        <v/>
      </c>
    </row>
    <row r="2040" spans="2:13" hidden="1" x14ac:dyDescent="0.25">
      <c r="B2040" s="13">
        <f>COUNTIFS($G$3:G2040,'تقرير استهلاك خامات'!$D$4)</f>
        <v>2</v>
      </c>
      <c r="C2040" s="13">
        <f>COUNTIFS($F$3:F2040,'تقرير منتج تام'!$E$4)</f>
        <v>10</v>
      </c>
      <c r="D2040" s="37"/>
      <c r="E2040" s="37"/>
      <c r="F2040" s="37"/>
      <c r="G2040" s="39"/>
      <c r="H2040" s="40"/>
      <c r="I2040" s="107" t="str">
        <f>IF(G2040="","",_xlfn.IFNA(VLOOKUP(G2040,'سجل المشتريات'!F:N,8,0),"غير مسجلة في المشتريات"))</f>
        <v/>
      </c>
      <c r="J2040" s="26" t="str">
        <f>_xlfn.IFNA(VLOOKUP(F2040,الاوردرات!$B$1:$C$600,2,0),"")</f>
        <v/>
      </c>
      <c r="K2040" s="52"/>
      <c r="M2040" s="105" t="str">
        <f>IF(G2040="","",_xlfn.IFNA((VLOOKUP(G2040,help!L:M,2,0))*H2040,_xlfn.IFNA((VLOOKUP(G2040,help!P:Q,2,0))*H2040,"غير مسجلة في المشتريات")))</f>
        <v/>
      </c>
    </row>
    <row r="2041" spans="2:13" hidden="1" x14ac:dyDescent="0.25">
      <c r="B2041" s="13">
        <f>COUNTIFS($G$3:G2041,'تقرير استهلاك خامات'!$D$4)</f>
        <v>2</v>
      </c>
      <c r="C2041" s="13">
        <f>COUNTIFS($F$3:F2041,'تقرير منتج تام'!$E$4)</f>
        <v>10</v>
      </c>
      <c r="D2041" s="37"/>
      <c r="E2041" s="37"/>
      <c r="F2041" s="37"/>
      <c r="G2041" s="39"/>
      <c r="H2041" s="40"/>
      <c r="I2041" s="107" t="str">
        <f>IF(G2041="","",_xlfn.IFNA(VLOOKUP(G2041,'سجل المشتريات'!F:N,8,0),"غير مسجلة في المشتريات"))</f>
        <v/>
      </c>
      <c r="J2041" s="26" t="str">
        <f>_xlfn.IFNA(VLOOKUP(F2041,الاوردرات!$B$1:$C$600,2,0),"")</f>
        <v/>
      </c>
      <c r="K2041" s="52"/>
      <c r="M2041" s="105" t="str">
        <f>IF(G2041="","",_xlfn.IFNA((VLOOKUP(G2041,help!L:M,2,0))*H2041,_xlfn.IFNA((VLOOKUP(G2041,help!P:Q,2,0))*H2041,"غير مسجلة في المشتريات")))</f>
        <v/>
      </c>
    </row>
    <row r="2042" spans="2:13" hidden="1" x14ac:dyDescent="0.25">
      <c r="B2042" s="13">
        <f>COUNTIFS($G$3:G2042,'تقرير استهلاك خامات'!$D$4)</f>
        <v>2</v>
      </c>
      <c r="C2042" s="13">
        <f>COUNTIFS($F$3:F2042,'تقرير منتج تام'!$E$4)</f>
        <v>10</v>
      </c>
      <c r="D2042" s="37"/>
      <c r="E2042" s="37"/>
      <c r="F2042" s="37"/>
      <c r="G2042" s="39"/>
      <c r="H2042" s="40"/>
      <c r="I2042" s="107" t="str">
        <f>IF(G2042="","",_xlfn.IFNA(VLOOKUP(G2042,'سجل المشتريات'!F:N,8,0),"غير مسجلة في المشتريات"))</f>
        <v/>
      </c>
      <c r="J2042" s="26" t="str">
        <f>_xlfn.IFNA(VLOOKUP(F2042,الاوردرات!$B$1:$C$600,2,0),"")</f>
        <v/>
      </c>
      <c r="K2042" s="52"/>
      <c r="M2042" s="105" t="str">
        <f>IF(G2042="","",_xlfn.IFNA((VLOOKUP(G2042,help!L:M,2,0))*H2042,_xlfn.IFNA((VLOOKUP(G2042,help!P:Q,2,0))*H2042,"غير مسجلة في المشتريات")))</f>
        <v/>
      </c>
    </row>
    <row r="2043" spans="2:13" hidden="1" x14ac:dyDescent="0.25">
      <c r="B2043" s="13">
        <f>COUNTIFS($G$3:G2043,'تقرير استهلاك خامات'!$D$4)</f>
        <v>2</v>
      </c>
      <c r="C2043" s="13">
        <f>COUNTIFS($F$3:F2043,'تقرير منتج تام'!$E$4)</f>
        <v>10</v>
      </c>
      <c r="D2043" s="37"/>
      <c r="E2043" s="37"/>
      <c r="F2043" s="37"/>
      <c r="G2043" s="39"/>
      <c r="H2043" s="40"/>
      <c r="I2043" s="107" t="str">
        <f>IF(G2043="","",_xlfn.IFNA(VLOOKUP(G2043,'سجل المشتريات'!F:N,8,0),"غير مسجلة في المشتريات"))</f>
        <v/>
      </c>
      <c r="J2043" s="26" t="str">
        <f>_xlfn.IFNA(VLOOKUP(F2043,الاوردرات!$B$1:$C$600,2,0),"")</f>
        <v/>
      </c>
      <c r="K2043" s="52"/>
      <c r="M2043" s="105" t="str">
        <f>IF(G2043="","",_xlfn.IFNA((VLOOKUP(G2043,help!L:M,2,0))*H2043,_xlfn.IFNA((VLOOKUP(G2043,help!P:Q,2,0))*H2043,"غير مسجلة في المشتريات")))</f>
        <v/>
      </c>
    </row>
    <row r="2044" spans="2:13" hidden="1" x14ac:dyDescent="0.25">
      <c r="B2044" s="13">
        <f>COUNTIFS($G$3:G2044,'تقرير استهلاك خامات'!$D$4)</f>
        <v>2</v>
      </c>
      <c r="C2044" s="13">
        <f>COUNTIFS($F$3:F2044,'تقرير منتج تام'!$E$4)</f>
        <v>10</v>
      </c>
      <c r="D2044" s="37"/>
      <c r="E2044" s="37"/>
      <c r="F2044" s="37"/>
      <c r="G2044" s="39"/>
      <c r="H2044" s="40"/>
      <c r="I2044" s="107" t="str">
        <f>IF(G2044="","",_xlfn.IFNA(VLOOKUP(G2044,'سجل المشتريات'!F:N,8,0),"غير مسجلة في المشتريات"))</f>
        <v/>
      </c>
      <c r="J2044" s="26" t="str">
        <f>_xlfn.IFNA(VLOOKUP(F2044,الاوردرات!$B$1:$C$600,2,0),"")</f>
        <v/>
      </c>
      <c r="K2044" s="52"/>
      <c r="M2044" s="105" t="str">
        <f>IF(G2044="","",_xlfn.IFNA((VLOOKUP(G2044,help!L:M,2,0))*H2044,_xlfn.IFNA((VLOOKUP(G2044,help!P:Q,2,0))*H2044,"غير مسجلة في المشتريات")))</f>
        <v/>
      </c>
    </row>
    <row r="2045" spans="2:13" hidden="1" x14ac:dyDescent="0.25">
      <c r="B2045" s="13">
        <f>COUNTIFS($G$3:G2045,'تقرير استهلاك خامات'!$D$4)</f>
        <v>2</v>
      </c>
      <c r="C2045" s="13">
        <f>COUNTIFS($F$3:F2045,'تقرير منتج تام'!$E$4)</f>
        <v>10</v>
      </c>
      <c r="D2045" s="37"/>
      <c r="E2045" s="37"/>
      <c r="F2045" s="37"/>
      <c r="G2045" s="39"/>
      <c r="H2045" s="40"/>
      <c r="I2045" s="107" t="str">
        <f>IF(G2045="","",_xlfn.IFNA(VLOOKUP(G2045,'سجل المشتريات'!F:N,8,0),"غير مسجلة في المشتريات"))</f>
        <v/>
      </c>
      <c r="J2045" s="26" t="str">
        <f>_xlfn.IFNA(VLOOKUP(F2045,الاوردرات!$B$1:$C$600,2,0),"")</f>
        <v/>
      </c>
      <c r="K2045" s="52"/>
      <c r="M2045" s="105" t="str">
        <f>IF(G2045="","",_xlfn.IFNA((VLOOKUP(G2045,help!L:M,2,0))*H2045,_xlfn.IFNA((VLOOKUP(G2045,help!P:Q,2,0))*H2045,"غير مسجلة في المشتريات")))</f>
        <v/>
      </c>
    </row>
    <row r="2046" spans="2:13" hidden="1" x14ac:dyDescent="0.25">
      <c r="B2046" s="13">
        <f>COUNTIFS($G$3:G2046,'تقرير استهلاك خامات'!$D$4)</f>
        <v>2</v>
      </c>
      <c r="C2046" s="13">
        <f>COUNTIFS($F$3:F2046,'تقرير منتج تام'!$E$4)</f>
        <v>10</v>
      </c>
      <c r="D2046" s="37"/>
      <c r="E2046" s="37"/>
      <c r="F2046" s="37"/>
      <c r="G2046" s="39"/>
      <c r="H2046" s="40"/>
      <c r="I2046" s="107" t="str">
        <f>IF(G2046="","",_xlfn.IFNA(VLOOKUP(G2046,'سجل المشتريات'!F:N,8,0),"غير مسجلة في المشتريات"))</f>
        <v/>
      </c>
      <c r="J2046" s="26" t="str">
        <f>_xlfn.IFNA(VLOOKUP(F2046,الاوردرات!$B$1:$C$600,2,0),"")</f>
        <v/>
      </c>
      <c r="K2046" s="52"/>
      <c r="M2046" s="105" t="str">
        <f>IF(G2046="","",_xlfn.IFNA((VLOOKUP(G2046,help!L:M,2,0))*H2046,_xlfn.IFNA((VLOOKUP(G2046,help!P:Q,2,0))*H2046,"غير مسجلة في المشتريات")))</f>
        <v/>
      </c>
    </row>
    <row r="2047" spans="2:13" hidden="1" x14ac:dyDescent="0.25">
      <c r="B2047" s="13">
        <f>COUNTIFS($G$3:G2047,'تقرير استهلاك خامات'!$D$4)</f>
        <v>2</v>
      </c>
      <c r="C2047" s="13">
        <f>COUNTIFS($F$3:F2047,'تقرير منتج تام'!$E$4)</f>
        <v>10</v>
      </c>
      <c r="D2047" s="37"/>
      <c r="E2047" s="37"/>
      <c r="F2047" s="37"/>
      <c r="G2047" s="39"/>
      <c r="H2047" s="40"/>
      <c r="I2047" s="107" t="str">
        <f>IF(G2047="","",_xlfn.IFNA(VLOOKUP(G2047,'سجل المشتريات'!F:N,8,0),"غير مسجلة في المشتريات"))</f>
        <v/>
      </c>
      <c r="J2047" s="26" t="str">
        <f>_xlfn.IFNA(VLOOKUP(F2047,الاوردرات!$B$1:$C$600,2,0),"")</f>
        <v/>
      </c>
      <c r="K2047" s="52"/>
      <c r="M2047" s="105" t="str">
        <f>IF(G2047="","",_xlfn.IFNA((VLOOKUP(G2047,help!L:M,2,0))*H2047,_xlfn.IFNA((VLOOKUP(G2047,help!P:Q,2,0))*H2047,"غير مسجلة في المشتريات")))</f>
        <v/>
      </c>
    </row>
    <row r="2048" spans="2:13" hidden="1" x14ac:dyDescent="0.25">
      <c r="B2048" s="13">
        <f>COUNTIFS($G$3:G2048,'تقرير استهلاك خامات'!$D$4)</f>
        <v>2</v>
      </c>
      <c r="C2048" s="13">
        <f>COUNTIFS($F$3:F2048,'تقرير منتج تام'!$E$4)</f>
        <v>10</v>
      </c>
      <c r="D2048" s="37"/>
      <c r="E2048" s="37"/>
      <c r="F2048" s="37"/>
      <c r="G2048" s="39"/>
      <c r="H2048" s="40"/>
      <c r="I2048" s="107" t="str">
        <f>IF(G2048="","",_xlfn.IFNA(VLOOKUP(G2048,'سجل المشتريات'!F:N,8,0),"غير مسجلة في المشتريات"))</f>
        <v/>
      </c>
      <c r="J2048" s="26" t="str">
        <f>_xlfn.IFNA(VLOOKUP(F2048,الاوردرات!$B$1:$C$600,2,0),"")</f>
        <v/>
      </c>
      <c r="K2048" s="52"/>
      <c r="M2048" s="105" t="str">
        <f>IF(G2048="","",_xlfn.IFNA((VLOOKUP(G2048,help!L:M,2,0))*H2048,_xlfn.IFNA((VLOOKUP(G2048,help!P:Q,2,0))*H2048,"غير مسجلة في المشتريات")))</f>
        <v/>
      </c>
    </row>
    <row r="2049" spans="2:13" hidden="1" x14ac:dyDescent="0.25">
      <c r="B2049" s="13">
        <f>COUNTIFS($G$3:G2049,'تقرير استهلاك خامات'!$D$4)</f>
        <v>2</v>
      </c>
      <c r="C2049" s="13">
        <f>COUNTIFS($F$3:F2049,'تقرير منتج تام'!$E$4)</f>
        <v>10</v>
      </c>
      <c r="D2049" s="37"/>
      <c r="E2049" s="37"/>
      <c r="F2049" s="37"/>
      <c r="G2049" s="39"/>
      <c r="H2049" s="40"/>
      <c r="I2049" s="107" t="str">
        <f>IF(G2049="","",_xlfn.IFNA(VLOOKUP(G2049,'سجل المشتريات'!F:N,8,0),"غير مسجلة في المشتريات"))</f>
        <v/>
      </c>
      <c r="J2049" s="26" t="str">
        <f>_xlfn.IFNA(VLOOKUP(F2049,الاوردرات!$B$1:$C$600,2,0),"")</f>
        <v/>
      </c>
      <c r="K2049" s="52"/>
      <c r="M2049" s="105" t="str">
        <f>IF(G2049="","",_xlfn.IFNA((VLOOKUP(G2049,help!L:M,2,0))*H2049,_xlfn.IFNA((VLOOKUP(G2049,help!P:Q,2,0))*H2049,"غير مسجلة في المشتريات")))</f>
        <v/>
      </c>
    </row>
    <row r="2050" spans="2:13" hidden="1" x14ac:dyDescent="0.25">
      <c r="B2050" s="13">
        <f>COUNTIFS($G$3:G2050,'تقرير استهلاك خامات'!$D$4)</f>
        <v>2</v>
      </c>
      <c r="C2050" s="13">
        <f>COUNTIFS($F$3:F2050,'تقرير منتج تام'!$E$4)</f>
        <v>10</v>
      </c>
      <c r="D2050" s="37"/>
      <c r="E2050" s="37"/>
      <c r="F2050" s="37"/>
      <c r="G2050" s="39"/>
      <c r="H2050" s="40"/>
      <c r="I2050" s="107" t="str">
        <f>IF(G2050="","",_xlfn.IFNA(VLOOKUP(G2050,'سجل المشتريات'!F:N,8,0),"غير مسجلة في المشتريات"))</f>
        <v/>
      </c>
      <c r="J2050" s="26" t="str">
        <f>_xlfn.IFNA(VLOOKUP(F2050,الاوردرات!$B$1:$C$600,2,0),"")</f>
        <v/>
      </c>
      <c r="K2050" s="52"/>
      <c r="M2050" s="105" t="str">
        <f>IF(G2050="","",_xlfn.IFNA((VLOOKUP(G2050,help!L:M,2,0))*H2050,_xlfn.IFNA((VLOOKUP(G2050,help!P:Q,2,0))*H2050,"غير مسجلة في المشتريات")))</f>
        <v/>
      </c>
    </row>
    <row r="2051" spans="2:13" hidden="1" x14ac:dyDescent="0.25">
      <c r="B2051" s="13">
        <f>COUNTIFS($G$3:G2051,'تقرير استهلاك خامات'!$D$4)</f>
        <v>2</v>
      </c>
      <c r="C2051" s="13">
        <f>COUNTIFS($F$3:F2051,'تقرير منتج تام'!$E$4)</f>
        <v>10</v>
      </c>
      <c r="D2051" s="37"/>
      <c r="E2051" s="37"/>
      <c r="F2051" s="37"/>
      <c r="G2051" s="39"/>
      <c r="H2051" s="40"/>
      <c r="I2051" s="107" t="str">
        <f>IF(G2051="","",_xlfn.IFNA(VLOOKUP(G2051,'سجل المشتريات'!F:N,8,0),"غير مسجلة في المشتريات"))</f>
        <v/>
      </c>
      <c r="J2051" s="26" t="str">
        <f>_xlfn.IFNA(VLOOKUP(F2051,الاوردرات!$B$1:$C$600,2,0),"")</f>
        <v/>
      </c>
      <c r="K2051" s="52"/>
      <c r="M2051" s="105" t="str">
        <f>IF(G2051="","",_xlfn.IFNA((VLOOKUP(G2051,help!L:M,2,0))*H2051,_xlfn.IFNA((VLOOKUP(G2051,help!P:Q,2,0))*H2051,"غير مسجلة في المشتريات")))</f>
        <v/>
      </c>
    </row>
    <row r="2052" spans="2:13" hidden="1" x14ac:dyDescent="0.25">
      <c r="B2052" s="13">
        <f>COUNTIFS($G$3:G2052,'تقرير استهلاك خامات'!$D$4)</f>
        <v>2</v>
      </c>
      <c r="C2052" s="13">
        <f>COUNTIFS($F$3:F2052,'تقرير منتج تام'!$E$4)</f>
        <v>10</v>
      </c>
      <c r="D2052" s="37"/>
      <c r="E2052" s="37"/>
      <c r="F2052" s="37"/>
      <c r="G2052" s="39"/>
      <c r="H2052" s="40"/>
      <c r="I2052" s="107" t="str">
        <f>IF(G2052="","",_xlfn.IFNA(VLOOKUP(G2052,'سجل المشتريات'!F:N,8,0),"غير مسجلة في المشتريات"))</f>
        <v/>
      </c>
      <c r="J2052" s="26" t="str">
        <f>_xlfn.IFNA(VLOOKUP(F2052,الاوردرات!$B$1:$C$600,2,0),"")</f>
        <v/>
      </c>
      <c r="K2052" s="52"/>
      <c r="M2052" s="105" t="str">
        <f>IF(G2052="","",_xlfn.IFNA((VLOOKUP(G2052,help!L:M,2,0))*H2052,_xlfn.IFNA((VLOOKUP(G2052,help!P:Q,2,0))*H2052,"غير مسجلة في المشتريات")))</f>
        <v/>
      </c>
    </row>
    <row r="2053" spans="2:13" hidden="1" x14ac:dyDescent="0.25">
      <c r="B2053" s="13">
        <f>COUNTIFS($G$3:G2053,'تقرير استهلاك خامات'!$D$4)</f>
        <v>2</v>
      </c>
      <c r="C2053" s="13">
        <f>COUNTIFS($F$3:F2053,'تقرير منتج تام'!$E$4)</f>
        <v>10</v>
      </c>
      <c r="D2053" s="37"/>
      <c r="E2053" s="37"/>
      <c r="F2053" s="37"/>
      <c r="G2053" s="39"/>
      <c r="H2053" s="40"/>
      <c r="I2053" s="107" t="str">
        <f>IF(G2053="","",_xlfn.IFNA(VLOOKUP(G2053,'سجل المشتريات'!F:N,8,0),"غير مسجلة في المشتريات"))</f>
        <v/>
      </c>
      <c r="J2053" s="26" t="str">
        <f>_xlfn.IFNA(VLOOKUP(F2053,الاوردرات!$B$1:$C$600,2,0),"")</f>
        <v/>
      </c>
      <c r="K2053" s="52"/>
      <c r="M2053" s="105" t="str">
        <f>IF(G2053="","",_xlfn.IFNA((VLOOKUP(G2053,help!L:M,2,0))*H2053,_xlfn.IFNA((VLOOKUP(G2053,help!P:Q,2,0))*H2053,"غير مسجلة في المشتريات")))</f>
        <v/>
      </c>
    </row>
    <row r="2054" spans="2:13" hidden="1" x14ac:dyDescent="0.25">
      <c r="B2054" s="13">
        <f>COUNTIFS($G$3:G2054,'تقرير استهلاك خامات'!$D$4)</f>
        <v>2</v>
      </c>
      <c r="C2054" s="13">
        <f>COUNTIFS($F$3:F2054,'تقرير منتج تام'!$E$4)</f>
        <v>10</v>
      </c>
      <c r="D2054" s="37"/>
      <c r="E2054" s="37"/>
      <c r="F2054" s="37"/>
      <c r="G2054" s="39"/>
      <c r="H2054" s="40"/>
      <c r="I2054" s="107" t="str">
        <f>IF(G2054="","",_xlfn.IFNA(VLOOKUP(G2054,'سجل المشتريات'!F:N,8,0),"غير مسجلة في المشتريات"))</f>
        <v/>
      </c>
      <c r="J2054" s="26" t="str">
        <f>_xlfn.IFNA(VLOOKUP(F2054,الاوردرات!$B$1:$C$600,2,0),"")</f>
        <v/>
      </c>
      <c r="K2054" s="52"/>
      <c r="M2054" s="105" t="str">
        <f>IF(G2054="","",_xlfn.IFNA((VLOOKUP(G2054,help!L:M,2,0))*H2054,_xlfn.IFNA((VLOOKUP(G2054,help!P:Q,2,0))*H2054,"غير مسجلة في المشتريات")))</f>
        <v/>
      </c>
    </row>
    <row r="2055" spans="2:13" hidden="1" x14ac:dyDescent="0.25">
      <c r="B2055" s="13">
        <f>COUNTIFS($G$3:G2055,'تقرير استهلاك خامات'!$D$4)</f>
        <v>2</v>
      </c>
      <c r="C2055" s="13">
        <f>COUNTIFS($F$3:F2055,'تقرير منتج تام'!$E$4)</f>
        <v>10</v>
      </c>
      <c r="D2055" s="37"/>
      <c r="E2055" s="37"/>
      <c r="F2055" s="37"/>
      <c r="G2055" s="39"/>
      <c r="H2055" s="40"/>
      <c r="I2055" s="107" t="str">
        <f>IF(G2055="","",_xlfn.IFNA(VLOOKUP(G2055,'سجل المشتريات'!F:N,8,0),"غير مسجلة في المشتريات"))</f>
        <v/>
      </c>
      <c r="J2055" s="26" t="str">
        <f>_xlfn.IFNA(VLOOKUP(F2055,الاوردرات!$B$1:$C$600,2,0),"")</f>
        <v/>
      </c>
      <c r="K2055" s="52"/>
      <c r="M2055" s="105" t="str">
        <f>IF(G2055="","",_xlfn.IFNA((VLOOKUP(G2055,help!L:M,2,0))*H2055,_xlfn.IFNA((VLOOKUP(G2055,help!P:Q,2,0))*H2055,"غير مسجلة في المشتريات")))</f>
        <v/>
      </c>
    </row>
    <row r="2056" spans="2:13" hidden="1" x14ac:dyDescent="0.25">
      <c r="B2056" s="13">
        <f>COUNTIFS($G$3:G2056,'تقرير استهلاك خامات'!$D$4)</f>
        <v>2</v>
      </c>
      <c r="C2056" s="13">
        <f>COUNTIFS($F$3:F2056,'تقرير منتج تام'!$E$4)</f>
        <v>10</v>
      </c>
      <c r="D2056" s="37"/>
      <c r="E2056" s="37"/>
      <c r="F2056" s="37"/>
      <c r="G2056" s="39"/>
      <c r="H2056" s="40"/>
      <c r="I2056" s="107" t="str">
        <f>IF(G2056="","",_xlfn.IFNA(VLOOKUP(G2056,'سجل المشتريات'!F:N,8,0),"غير مسجلة في المشتريات"))</f>
        <v/>
      </c>
      <c r="J2056" s="26" t="str">
        <f>_xlfn.IFNA(VLOOKUP(F2056,الاوردرات!$B$1:$C$600,2,0),"")</f>
        <v/>
      </c>
      <c r="K2056" s="52"/>
      <c r="M2056" s="105" t="str">
        <f>IF(G2056="","",_xlfn.IFNA((VLOOKUP(G2056,help!L:M,2,0))*H2056,_xlfn.IFNA((VLOOKUP(G2056,help!P:Q,2,0))*H2056,"غير مسجلة في المشتريات")))</f>
        <v/>
      </c>
    </row>
    <row r="2057" spans="2:13" hidden="1" x14ac:dyDescent="0.25">
      <c r="B2057" s="13">
        <f>COUNTIFS($G$3:G2057,'تقرير استهلاك خامات'!$D$4)</f>
        <v>2</v>
      </c>
      <c r="C2057" s="13">
        <f>COUNTIFS($F$3:F2057,'تقرير منتج تام'!$E$4)</f>
        <v>10</v>
      </c>
      <c r="D2057" s="37"/>
      <c r="E2057" s="37"/>
      <c r="F2057" s="37"/>
      <c r="G2057" s="39"/>
      <c r="H2057" s="40"/>
      <c r="I2057" s="107" t="str">
        <f>IF(G2057="","",_xlfn.IFNA(VLOOKUP(G2057,'سجل المشتريات'!F:N,8,0),"غير مسجلة في المشتريات"))</f>
        <v/>
      </c>
      <c r="J2057" s="26" t="str">
        <f>_xlfn.IFNA(VLOOKUP(F2057,الاوردرات!$B$1:$C$600,2,0),"")</f>
        <v/>
      </c>
      <c r="K2057" s="52"/>
      <c r="M2057" s="105" t="str">
        <f>IF(G2057="","",_xlfn.IFNA((VLOOKUP(G2057,help!L:M,2,0))*H2057,_xlfn.IFNA((VLOOKUP(G2057,help!P:Q,2,0))*H2057,"غير مسجلة في المشتريات")))</f>
        <v/>
      </c>
    </row>
    <row r="2058" spans="2:13" hidden="1" x14ac:dyDescent="0.25">
      <c r="B2058" s="13">
        <f>COUNTIFS($G$3:G2058,'تقرير استهلاك خامات'!$D$4)</f>
        <v>2</v>
      </c>
      <c r="C2058" s="13">
        <f>COUNTIFS($F$3:F2058,'تقرير منتج تام'!$E$4)</f>
        <v>10</v>
      </c>
      <c r="D2058" s="37"/>
      <c r="E2058" s="37"/>
      <c r="F2058" s="37"/>
      <c r="G2058" s="39"/>
      <c r="H2058" s="40"/>
      <c r="I2058" s="107" t="str">
        <f>IF(G2058="","",_xlfn.IFNA(VLOOKUP(G2058,'سجل المشتريات'!F:N,8,0),"غير مسجلة في المشتريات"))</f>
        <v/>
      </c>
      <c r="J2058" s="26" t="str">
        <f>_xlfn.IFNA(VLOOKUP(F2058,الاوردرات!$B$1:$C$600,2,0),"")</f>
        <v/>
      </c>
      <c r="K2058" s="52"/>
      <c r="M2058" s="105" t="str">
        <f>IF(G2058="","",_xlfn.IFNA((VLOOKUP(G2058,help!L:M,2,0))*H2058,_xlfn.IFNA((VLOOKUP(G2058,help!P:Q,2,0))*H2058,"غير مسجلة في المشتريات")))</f>
        <v/>
      </c>
    </row>
    <row r="2059" spans="2:13" hidden="1" x14ac:dyDescent="0.25">
      <c r="B2059" s="13">
        <f>COUNTIFS($G$3:G2059,'تقرير استهلاك خامات'!$D$4)</f>
        <v>2</v>
      </c>
      <c r="C2059" s="13">
        <f>COUNTIFS($F$3:F2059,'تقرير منتج تام'!$E$4)</f>
        <v>10</v>
      </c>
      <c r="D2059" s="37"/>
      <c r="E2059" s="37"/>
      <c r="F2059" s="37"/>
      <c r="G2059" s="39"/>
      <c r="H2059" s="40"/>
      <c r="I2059" s="107" t="str">
        <f>IF(G2059="","",_xlfn.IFNA(VLOOKUP(G2059,'سجل المشتريات'!F:N,8,0),"غير مسجلة في المشتريات"))</f>
        <v/>
      </c>
      <c r="J2059" s="26" t="str">
        <f>_xlfn.IFNA(VLOOKUP(F2059,الاوردرات!$B$1:$C$600,2,0),"")</f>
        <v/>
      </c>
      <c r="K2059" s="52"/>
      <c r="M2059" s="105" t="str">
        <f>IF(G2059="","",_xlfn.IFNA((VLOOKUP(G2059,help!L:M,2,0))*H2059,_xlfn.IFNA((VLOOKUP(G2059,help!P:Q,2,0))*H2059,"غير مسجلة في المشتريات")))</f>
        <v/>
      </c>
    </row>
    <row r="2060" spans="2:13" hidden="1" x14ac:dyDescent="0.25">
      <c r="B2060" s="13">
        <f>COUNTIFS($G$3:G2060,'تقرير استهلاك خامات'!$D$4)</f>
        <v>2</v>
      </c>
      <c r="C2060" s="13">
        <f>COUNTIFS($F$3:F2060,'تقرير منتج تام'!$E$4)</f>
        <v>10</v>
      </c>
      <c r="D2060" s="37"/>
      <c r="E2060" s="37"/>
      <c r="F2060" s="37"/>
      <c r="G2060" s="39"/>
      <c r="H2060" s="40"/>
      <c r="I2060" s="107" t="str">
        <f>IF(G2060="","",_xlfn.IFNA(VLOOKUP(G2060,'سجل المشتريات'!F:N,8,0),"غير مسجلة في المشتريات"))</f>
        <v/>
      </c>
      <c r="J2060" s="26" t="str">
        <f>_xlfn.IFNA(VLOOKUP(F2060,الاوردرات!$B$1:$C$600,2,0),"")</f>
        <v/>
      </c>
      <c r="K2060" s="52"/>
      <c r="M2060" s="105" t="str">
        <f>IF(G2060="","",_xlfn.IFNA((VLOOKUP(G2060,help!L:M,2,0))*H2060,_xlfn.IFNA((VLOOKUP(G2060,help!P:Q,2,0))*H2060,"غير مسجلة في المشتريات")))</f>
        <v/>
      </c>
    </row>
    <row r="2061" spans="2:13" hidden="1" x14ac:dyDescent="0.25">
      <c r="B2061" s="13">
        <f>COUNTIFS($G$3:G2061,'تقرير استهلاك خامات'!$D$4)</f>
        <v>2</v>
      </c>
      <c r="C2061" s="13">
        <f>COUNTIFS($F$3:F2061,'تقرير منتج تام'!$E$4)</f>
        <v>10</v>
      </c>
      <c r="D2061" s="37"/>
      <c r="E2061" s="37"/>
      <c r="F2061" s="37"/>
      <c r="G2061" s="39"/>
      <c r="H2061" s="40"/>
      <c r="I2061" s="107" t="str">
        <f>IF(G2061="","",_xlfn.IFNA(VLOOKUP(G2061,'سجل المشتريات'!F:N,8,0),"غير مسجلة في المشتريات"))</f>
        <v/>
      </c>
      <c r="J2061" s="26" t="str">
        <f>_xlfn.IFNA(VLOOKUP(F2061,الاوردرات!$B$1:$C$600,2,0),"")</f>
        <v/>
      </c>
      <c r="K2061" s="52"/>
      <c r="M2061" s="105" t="str">
        <f>IF(G2061="","",_xlfn.IFNA((VLOOKUP(G2061,help!L:M,2,0))*H2061,_xlfn.IFNA((VLOOKUP(G2061,help!P:Q,2,0))*H2061,"غير مسجلة في المشتريات")))</f>
        <v/>
      </c>
    </row>
    <row r="2062" spans="2:13" hidden="1" x14ac:dyDescent="0.25">
      <c r="B2062" s="13">
        <f>COUNTIFS($G$3:G2062,'تقرير استهلاك خامات'!$D$4)</f>
        <v>2</v>
      </c>
      <c r="C2062" s="13">
        <f>COUNTIFS($F$3:F2062,'تقرير منتج تام'!$E$4)</f>
        <v>10</v>
      </c>
      <c r="D2062" s="37"/>
      <c r="E2062" s="37"/>
      <c r="F2062" s="37"/>
      <c r="G2062" s="39"/>
      <c r="H2062" s="40"/>
      <c r="I2062" s="107" t="str">
        <f>IF(G2062="","",_xlfn.IFNA(VLOOKUP(G2062,'سجل المشتريات'!F:N,8,0),"غير مسجلة في المشتريات"))</f>
        <v/>
      </c>
      <c r="J2062" s="26" t="str">
        <f>_xlfn.IFNA(VLOOKUP(F2062,الاوردرات!$B$1:$C$600,2,0),"")</f>
        <v/>
      </c>
      <c r="K2062" s="52"/>
      <c r="M2062" s="105" t="str">
        <f>IF(G2062="","",_xlfn.IFNA((VLOOKUP(G2062,help!L:M,2,0))*H2062,_xlfn.IFNA((VLOOKUP(G2062,help!P:Q,2,0))*H2062,"غير مسجلة في المشتريات")))</f>
        <v/>
      </c>
    </row>
    <row r="2063" spans="2:13" hidden="1" x14ac:dyDescent="0.25">
      <c r="B2063" s="13">
        <f>COUNTIFS($G$3:G2063,'تقرير استهلاك خامات'!$D$4)</f>
        <v>2</v>
      </c>
      <c r="C2063" s="13">
        <f>COUNTIFS($F$3:F2063,'تقرير منتج تام'!$E$4)</f>
        <v>10</v>
      </c>
      <c r="D2063" s="37"/>
      <c r="E2063" s="37"/>
      <c r="F2063" s="37"/>
      <c r="G2063" s="39"/>
      <c r="H2063" s="40"/>
      <c r="I2063" s="107" t="str">
        <f>IF(G2063="","",_xlfn.IFNA(VLOOKUP(G2063,'سجل المشتريات'!F:N,8,0),"غير مسجلة في المشتريات"))</f>
        <v/>
      </c>
      <c r="J2063" s="26" t="str">
        <f>_xlfn.IFNA(VLOOKUP(F2063,الاوردرات!$B$1:$C$600,2,0),"")</f>
        <v/>
      </c>
      <c r="K2063" s="52"/>
      <c r="M2063" s="105" t="str">
        <f>IF(G2063="","",_xlfn.IFNA((VLOOKUP(G2063,help!L:M,2,0))*H2063,_xlfn.IFNA((VLOOKUP(G2063,help!P:Q,2,0))*H2063,"غير مسجلة في المشتريات")))</f>
        <v/>
      </c>
    </row>
    <row r="2064" spans="2:13" hidden="1" x14ac:dyDescent="0.25">
      <c r="B2064" s="13">
        <f>COUNTIFS($G$3:G2064,'تقرير استهلاك خامات'!$D$4)</f>
        <v>2</v>
      </c>
      <c r="C2064" s="13">
        <f>COUNTIFS($F$3:F2064,'تقرير منتج تام'!$E$4)</f>
        <v>10</v>
      </c>
      <c r="D2064" s="37"/>
      <c r="E2064" s="37"/>
      <c r="F2064" s="37"/>
      <c r="G2064" s="39"/>
      <c r="H2064" s="40"/>
      <c r="I2064" s="107" t="str">
        <f>IF(G2064="","",_xlfn.IFNA(VLOOKUP(G2064,'سجل المشتريات'!F:N,8,0),"غير مسجلة في المشتريات"))</f>
        <v/>
      </c>
      <c r="J2064" s="26" t="str">
        <f>_xlfn.IFNA(VLOOKUP(F2064,الاوردرات!$B$1:$C$600,2,0),"")</f>
        <v/>
      </c>
      <c r="K2064" s="52"/>
      <c r="M2064" s="105" t="str">
        <f>IF(G2064="","",_xlfn.IFNA((VLOOKUP(G2064,help!L:M,2,0))*H2064,_xlfn.IFNA((VLOOKUP(G2064,help!P:Q,2,0))*H2064,"غير مسجلة في المشتريات")))</f>
        <v/>
      </c>
    </row>
    <row r="2065" spans="2:13" hidden="1" x14ac:dyDescent="0.25">
      <c r="B2065" s="13">
        <f>COUNTIFS($G$3:G2065,'تقرير استهلاك خامات'!$D$4)</f>
        <v>2</v>
      </c>
      <c r="C2065" s="13">
        <f>COUNTIFS($F$3:F2065,'تقرير منتج تام'!$E$4)</f>
        <v>10</v>
      </c>
      <c r="D2065" s="37"/>
      <c r="E2065" s="37"/>
      <c r="F2065" s="37"/>
      <c r="G2065" s="39"/>
      <c r="H2065" s="40"/>
      <c r="I2065" s="107" t="str">
        <f>IF(G2065="","",_xlfn.IFNA(VLOOKUP(G2065,'سجل المشتريات'!F:N,8,0),"غير مسجلة في المشتريات"))</f>
        <v/>
      </c>
      <c r="J2065" s="26" t="str">
        <f>_xlfn.IFNA(VLOOKUP(F2065,الاوردرات!$B$1:$C$600,2,0),"")</f>
        <v/>
      </c>
      <c r="K2065" s="52"/>
      <c r="M2065" s="105" t="str">
        <f>IF(G2065="","",_xlfn.IFNA((VLOOKUP(G2065,help!L:M,2,0))*H2065,_xlfn.IFNA((VLOOKUP(G2065,help!P:Q,2,0))*H2065,"غير مسجلة في المشتريات")))</f>
        <v/>
      </c>
    </row>
    <row r="2066" spans="2:13" hidden="1" x14ac:dyDescent="0.25">
      <c r="B2066" s="13">
        <f>COUNTIFS($G$3:G2066,'تقرير استهلاك خامات'!$D$4)</f>
        <v>2</v>
      </c>
      <c r="C2066" s="13">
        <f>COUNTIFS($F$3:F2066,'تقرير منتج تام'!$E$4)</f>
        <v>10</v>
      </c>
      <c r="D2066" s="37"/>
      <c r="E2066" s="37"/>
      <c r="F2066" s="37"/>
      <c r="G2066" s="39"/>
      <c r="H2066" s="40"/>
      <c r="I2066" s="107" t="str">
        <f>IF(G2066="","",_xlfn.IFNA(VLOOKUP(G2066,'سجل المشتريات'!F:N,8,0),"غير مسجلة في المشتريات"))</f>
        <v/>
      </c>
      <c r="J2066" s="26" t="str">
        <f>_xlfn.IFNA(VLOOKUP(F2066,الاوردرات!$B$1:$C$600,2,0),"")</f>
        <v/>
      </c>
      <c r="K2066" s="52"/>
      <c r="M2066" s="105" t="str">
        <f>IF(G2066="","",_xlfn.IFNA((VLOOKUP(G2066,help!L:M,2,0))*H2066,_xlfn.IFNA((VLOOKUP(G2066,help!P:Q,2,0))*H2066,"غير مسجلة في المشتريات")))</f>
        <v/>
      </c>
    </row>
    <row r="2067" spans="2:13" hidden="1" x14ac:dyDescent="0.25">
      <c r="B2067" s="13">
        <f>COUNTIFS($G$3:G2067,'تقرير استهلاك خامات'!$D$4)</f>
        <v>2</v>
      </c>
      <c r="C2067" s="13">
        <f>COUNTIFS($F$3:F2067,'تقرير منتج تام'!$E$4)</f>
        <v>10</v>
      </c>
      <c r="D2067" s="37"/>
      <c r="E2067" s="37"/>
      <c r="F2067" s="37"/>
      <c r="G2067" s="39"/>
      <c r="H2067" s="40"/>
      <c r="I2067" s="107" t="str">
        <f>IF(G2067="","",_xlfn.IFNA(VLOOKUP(G2067,'سجل المشتريات'!F:N,8,0),"غير مسجلة في المشتريات"))</f>
        <v/>
      </c>
      <c r="J2067" s="26" t="str">
        <f>_xlfn.IFNA(VLOOKUP(F2067,الاوردرات!$B$1:$C$600,2,0),"")</f>
        <v/>
      </c>
      <c r="K2067" s="52"/>
      <c r="M2067" s="105" t="str">
        <f>IF(G2067="","",_xlfn.IFNA((VLOOKUP(G2067,help!L:M,2,0))*H2067,_xlfn.IFNA((VLOOKUP(G2067,help!P:Q,2,0))*H2067,"غير مسجلة في المشتريات")))</f>
        <v/>
      </c>
    </row>
    <row r="2068" spans="2:13" hidden="1" x14ac:dyDescent="0.25">
      <c r="B2068" s="13">
        <f>COUNTIFS($G$3:G2068,'تقرير استهلاك خامات'!$D$4)</f>
        <v>2</v>
      </c>
      <c r="C2068" s="13">
        <f>COUNTIFS($F$3:F2068,'تقرير منتج تام'!$E$4)</f>
        <v>10</v>
      </c>
      <c r="D2068" s="37"/>
      <c r="E2068" s="37"/>
      <c r="F2068" s="37"/>
      <c r="G2068" s="39"/>
      <c r="H2068" s="40"/>
      <c r="I2068" s="107" t="str">
        <f>IF(G2068="","",_xlfn.IFNA(VLOOKUP(G2068,'سجل المشتريات'!F:N,8,0),"غير مسجلة في المشتريات"))</f>
        <v/>
      </c>
      <c r="J2068" s="26" t="str">
        <f>_xlfn.IFNA(VLOOKUP(F2068,الاوردرات!$B$1:$C$600,2,0),"")</f>
        <v/>
      </c>
      <c r="K2068" s="52"/>
      <c r="M2068" s="105" t="str">
        <f>IF(G2068="","",_xlfn.IFNA((VLOOKUP(G2068,help!L:M,2,0))*H2068,_xlfn.IFNA((VLOOKUP(G2068,help!P:Q,2,0))*H2068,"غير مسجلة في المشتريات")))</f>
        <v/>
      </c>
    </row>
    <row r="2069" spans="2:13" hidden="1" x14ac:dyDescent="0.25">
      <c r="B2069" s="13">
        <f>COUNTIFS($G$3:G2069,'تقرير استهلاك خامات'!$D$4)</f>
        <v>2</v>
      </c>
      <c r="C2069" s="13">
        <f>COUNTIFS($F$3:F2069,'تقرير منتج تام'!$E$4)</f>
        <v>10</v>
      </c>
      <c r="D2069" s="37"/>
      <c r="E2069" s="37"/>
      <c r="F2069" s="37"/>
      <c r="G2069" s="39"/>
      <c r="H2069" s="40"/>
      <c r="I2069" s="107" t="str">
        <f>IF(G2069="","",_xlfn.IFNA(VLOOKUP(G2069,'سجل المشتريات'!F:N,8,0),"غير مسجلة في المشتريات"))</f>
        <v/>
      </c>
      <c r="J2069" s="26" t="str">
        <f>_xlfn.IFNA(VLOOKUP(F2069,الاوردرات!$B$1:$C$600,2,0),"")</f>
        <v/>
      </c>
      <c r="K2069" s="52"/>
      <c r="M2069" s="105" t="str">
        <f>IF(G2069="","",_xlfn.IFNA((VLOOKUP(G2069,help!L:M,2,0))*H2069,_xlfn.IFNA((VLOOKUP(G2069,help!P:Q,2,0))*H2069,"غير مسجلة في المشتريات")))</f>
        <v/>
      </c>
    </row>
    <row r="2070" spans="2:13" hidden="1" x14ac:dyDescent="0.25">
      <c r="B2070" s="13">
        <f>COUNTIFS($G$3:G2070,'تقرير استهلاك خامات'!$D$4)</f>
        <v>2</v>
      </c>
      <c r="C2070" s="13">
        <f>COUNTIFS($F$3:F2070,'تقرير منتج تام'!$E$4)</f>
        <v>10</v>
      </c>
      <c r="D2070" s="37"/>
      <c r="E2070" s="37"/>
      <c r="F2070" s="37"/>
      <c r="G2070" s="39"/>
      <c r="H2070" s="40"/>
      <c r="I2070" s="107" t="str">
        <f>IF(G2070="","",_xlfn.IFNA(VLOOKUP(G2070,'سجل المشتريات'!F:N,8,0),"غير مسجلة في المشتريات"))</f>
        <v/>
      </c>
      <c r="J2070" s="26" t="str">
        <f>_xlfn.IFNA(VLOOKUP(F2070,الاوردرات!$B$1:$C$600,2,0),"")</f>
        <v/>
      </c>
      <c r="K2070" s="52"/>
      <c r="M2070" s="105" t="str">
        <f>IF(G2070="","",_xlfn.IFNA((VLOOKUP(G2070,help!L:M,2,0))*H2070,_xlfn.IFNA((VLOOKUP(G2070,help!P:Q,2,0))*H2070,"غير مسجلة في المشتريات")))</f>
        <v/>
      </c>
    </row>
    <row r="2071" spans="2:13" hidden="1" x14ac:dyDescent="0.25">
      <c r="B2071" s="13">
        <f>COUNTIFS($G$3:G2071,'تقرير استهلاك خامات'!$D$4)</f>
        <v>2</v>
      </c>
      <c r="C2071" s="13">
        <f>COUNTIFS($F$3:F2071,'تقرير منتج تام'!$E$4)</f>
        <v>10</v>
      </c>
      <c r="D2071" s="37"/>
      <c r="E2071" s="37"/>
      <c r="F2071" s="37"/>
      <c r="G2071" s="39"/>
      <c r="H2071" s="40"/>
      <c r="I2071" s="107" t="str">
        <f>IF(G2071="","",_xlfn.IFNA(VLOOKUP(G2071,'سجل المشتريات'!F:N,8,0),"غير مسجلة في المشتريات"))</f>
        <v/>
      </c>
      <c r="J2071" s="26" t="str">
        <f>_xlfn.IFNA(VLOOKUP(F2071,الاوردرات!$B$1:$C$600,2,0),"")</f>
        <v/>
      </c>
      <c r="K2071" s="52"/>
      <c r="M2071" s="105" t="str">
        <f>IF(G2071="","",_xlfn.IFNA((VLOOKUP(G2071,help!L:M,2,0))*H2071,_xlfn.IFNA((VLOOKUP(G2071,help!P:Q,2,0))*H2071,"غير مسجلة في المشتريات")))</f>
        <v/>
      </c>
    </row>
    <row r="2072" spans="2:13" hidden="1" x14ac:dyDescent="0.25">
      <c r="B2072" s="13">
        <f>COUNTIFS($G$3:G2072,'تقرير استهلاك خامات'!$D$4)</f>
        <v>2</v>
      </c>
      <c r="C2072" s="13">
        <f>COUNTIFS($F$3:F2072,'تقرير منتج تام'!$E$4)</f>
        <v>10</v>
      </c>
      <c r="D2072" s="37"/>
      <c r="E2072" s="37"/>
      <c r="F2072" s="37"/>
      <c r="G2072" s="39"/>
      <c r="H2072" s="40"/>
      <c r="I2072" s="107" t="str">
        <f>IF(G2072="","",_xlfn.IFNA(VLOOKUP(G2072,'سجل المشتريات'!F:N,8,0),"غير مسجلة في المشتريات"))</f>
        <v/>
      </c>
      <c r="J2072" s="26" t="str">
        <f>_xlfn.IFNA(VLOOKUP(F2072,الاوردرات!$B$1:$C$600,2,0),"")</f>
        <v/>
      </c>
      <c r="K2072" s="52"/>
      <c r="M2072" s="105" t="str">
        <f>IF(G2072="","",_xlfn.IFNA((VLOOKUP(G2072,help!L:M,2,0))*H2072,_xlfn.IFNA((VLOOKUP(G2072,help!P:Q,2,0))*H2072,"غير مسجلة في المشتريات")))</f>
        <v/>
      </c>
    </row>
    <row r="2073" spans="2:13" hidden="1" x14ac:dyDescent="0.25">
      <c r="B2073" s="13">
        <f>COUNTIFS($G$3:G2073,'تقرير استهلاك خامات'!$D$4)</f>
        <v>2</v>
      </c>
      <c r="C2073" s="13">
        <f>COUNTIFS($F$3:F2073,'تقرير منتج تام'!$E$4)</f>
        <v>10</v>
      </c>
      <c r="D2073" s="37"/>
      <c r="E2073" s="37"/>
      <c r="F2073" s="37"/>
      <c r="G2073" s="39"/>
      <c r="H2073" s="40"/>
      <c r="I2073" s="107" t="str">
        <f>IF(G2073="","",_xlfn.IFNA(VLOOKUP(G2073,'سجل المشتريات'!F:N,8,0),"غير مسجلة في المشتريات"))</f>
        <v/>
      </c>
      <c r="J2073" s="26" t="str">
        <f>_xlfn.IFNA(VLOOKUP(F2073,الاوردرات!$B$1:$C$600,2,0),"")</f>
        <v/>
      </c>
      <c r="K2073" s="52"/>
      <c r="M2073" s="105" t="str">
        <f>IF(G2073="","",_xlfn.IFNA((VLOOKUP(G2073,help!L:M,2,0))*H2073,_xlfn.IFNA((VLOOKUP(G2073,help!P:Q,2,0))*H2073,"غير مسجلة في المشتريات")))</f>
        <v/>
      </c>
    </row>
    <row r="2074" spans="2:13" hidden="1" x14ac:dyDescent="0.25">
      <c r="B2074" s="13">
        <f>COUNTIFS($G$3:G2074,'تقرير استهلاك خامات'!$D$4)</f>
        <v>2</v>
      </c>
      <c r="C2074" s="13">
        <f>COUNTIFS($F$3:F2074,'تقرير منتج تام'!$E$4)</f>
        <v>10</v>
      </c>
      <c r="D2074" s="37"/>
      <c r="E2074" s="37"/>
      <c r="F2074" s="37"/>
      <c r="G2074" s="39"/>
      <c r="H2074" s="40"/>
      <c r="I2074" s="107" t="str">
        <f>IF(G2074="","",_xlfn.IFNA(VLOOKUP(G2074,'سجل المشتريات'!F:N,8,0),"غير مسجلة في المشتريات"))</f>
        <v/>
      </c>
      <c r="J2074" s="26" t="str">
        <f>_xlfn.IFNA(VLOOKUP(F2074,الاوردرات!$B$1:$C$600,2,0),"")</f>
        <v/>
      </c>
      <c r="K2074" s="52"/>
      <c r="M2074" s="105" t="str">
        <f>IF(G2074="","",_xlfn.IFNA((VLOOKUP(G2074,help!L:M,2,0))*H2074,_xlfn.IFNA((VLOOKUP(G2074,help!P:Q,2,0))*H2074,"غير مسجلة في المشتريات")))</f>
        <v/>
      </c>
    </row>
    <row r="2075" spans="2:13" hidden="1" x14ac:dyDescent="0.25">
      <c r="B2075" s="13">
        <f>COUNTIFS($G$3:G2075,'تقرير استهلاك خامات'!$D$4)</f>
        <v>2</v>
      </c>
      <c r="C2075" s="13">
        <f>COUNTIFS($F$3:F2075,'تقرير منتج تام'!$E$4)</f>
        <v>10</v>
      </c>
      <c r="D2075" s="37"/>
      <c r="E2075" s="37"/>
      <c r="F2075" s="37"/>
      <c r="G2075" s="39"/>
      <c r="H2075" s="40"/>
      <c r="I2075" s="107" t="str">
        <f>IF(G2075="","",_xlfn.IFNA(VLOOKUP(G2075,'سجل المشتريات'!F:N,8,0),"غير مسجلة في المشتريات"))</f>
        <v/>
      </c>
      <c r="J2075" s="26" t="str">
        <f>_xlfn.IFNA(VLOOKUP(F2075,الاوردرات!$B$1:$C$600,2,0),"")</f>
        <v/>
      </c>
      <c r="K2075" s="52"/>
      <c r="M2075" s="105" t="str">
        <f>IF(G2075="","",_xlfn.IFNA((VLOOKUP(G2075,help!L:M,2,0))*H2075,_xlfn.IFNA((VLOOKUP(G2075,help!P:Q,2,0))*H2075,"غير مسجلة في المشتريات")))</f>
        <v/>
      </c>
    </row>
    <row r="2076" spans="2:13" hidden="1" x14ac:dyDescent="0.25">
      <c r="B2076" s="13">
        <f>COUNTIFS($G$3:G2076,'تقرير استهلاك خامات'!$D$4)</f>
        <v>2</v>
      </c>
      <c r="C2076" s="13">
        <f>COUNTIFS($F$3:F2076,'تقرير منتج تام'!$E$4)</f>
        <v>10</v>
      </c>
      <c r="D2076" s="37"/>
      <c r="E2076" s="37"/>
      <c r="F2076" s="37"/>
      <c r="G2076" s="39"/>
      <c r="H2076" s="40"/>
      <c r="I2076" s="107" t="str">
        <f>IF(G2076="","",_xlfn.IFNA(VLOOKUP(G2076,'سجل المشتريات'!F:N,8,0),"غير مسجلة في المشتريات"))</f>
        <v/>
      </c>
      <c r="J2076" s="26" t="str">
        <f>_xlfn.IFNA(VLOOKUP(F2076,الاوردرات!$B$1:$C$600,2,0),"")</f>
        <v/>
      </c>
      <c r="K2076" s="52"/>
      <c r="M2076" s="105" t="str">
        <f>IF(G2076="","",_xlfn.IFNA((VLOOKUP(G2076,help!L:M,2,0))*H2076,_xlfn.IFNA((VLOOKUP(G2076,help!P:Q,2,0))*H2076,"غير مسجلة في المشتريات")))</f>
        <v/>
      </c>
    </row>
    <row r="2077" spans="2:13" hidden="1" x14ac:dyDescent="0.25">
      <c r="B2077" s="13">
        <f>COUNTIFS($G$3:G2077,'تقرير استهلاك خامات'!$D$4)</f>
        <v>2</v>
      </c>
      <c r="C2077" s="13">
        <f>COUNTIFS($F$3:F2077,'تقرير منتج تام'!$E$4)</f>
        <v>10</v>
      </c>
      <c r="D2077" s="37"/>
      <c r="E2077" s="37"/>
      <c r="F2077" s="37"/>
      <c r="G2077" s="39"/>
      <c r="H2077" s="40"/>
      <c r="I2077" s="107" t="str">
        <f>IF(G2077="","",_xlfn.IFNA(VLOOKUP(G2077,'سجل المشتريات'!F:N,8,0),"غير مسجلة في المشتريات"))</f>
        <v/>
      </c>
      <c r="J2077" s="26" t="str">
        <f>_xlfn.IFNA(VLOOKUP(F2077,الاوردرات!$B$1:$C$600,2,0),"")</f>
        <v/>
      </c>
      <c r="K2077" s="52"/>
      <c r="M2077" s="105" t="str">
        <f>IF(G2077="","",_xlfn.IFNA((VLOOKUP(G2077,help!L:M,2,0))*H2077,_xlfn.IFNA((VLOOKUP(G2077,help!P:Q,2,0))*H2077,"غير مسجلة في المشتريات")))</f>
        <v/>
      </c>
    </row>
    <row r="2078" spans="2:13" hidden="1" x14ac:dyDescent="0.25">
      <c r="B2078" s="13">
        <f>COUNTIFS($G$3:G2078,'تقرير استهلاك خامات'!$D$4)</f>
        <v>2</v>
      </c>
      <c r="C2078" s="13">
        <f>COUNTIFS($F$3:F2078,'تقرير منتج تام'!$E$4)</f>
        <v>10</v>
      </c>
      <c r="D2078" s="37"/>
      <c r="E2078" s="37"/>
      <c r="F2078" s="37"/>
      <c r="G2078" s="39"/>
      <c r="H2078" s="40"/>
      <c r="I2078" s="107" t="str">
        <f>IF(G2078="","",_xlfn.IFNA(VLOOKUP(G2078,'سجل المشتريات'!F:N,8,0),"غير مسجلة في المشتريات"))</f>
        <v/>
      </c>
      <c r="J2078" s="26" t="str">
        <f>_xlfn.IFNA(VLOOKUP(F2078,الاوردرات!$B$1:$C$600,2,0),"")</f>
        <v/>
      </c>
      <c r="K2078" s="52"/>
      <c r="M2078" s="105" t="str">
        <f>IF(G2078="","",_xlfn.IFNA((VLOOKUP(G2078,help!L:M,2,0))*H2078,_xlfn.IFNA((VLOOKUP(G2078,help!P:Q,2,0))*H2078,"غير مسجلة في المشتريات")))</f>
        <v/>
      </c>
    </row>
    <row r="2079" spans="2:13" hidden="1" x14ac:dyDescent="0.25">
      <c r="B2079" s="13">
        <f>COUNTIFS($G$3:G2079,'تقرير استهلاك خامات'!$D$4)</f>
        <v>2</v>
      </c>
      <c r="C2079" s="13">
        <f>COUNTIFS($F$3:F2079,'تقرير منتج تام'!$E$4)</f>
        <v>10</v>
      </c>
      <c r="D2079" s="37"/>
      <c r="E2079" s="37"/>
      <c r="F2079" s="37"/>
      <c r="G2079" s="39"/>
      <c r="H2079" s="40"/>
      <c r="I2079" s="107" t="str">
        <f>IF(G2079="","",_xlfn.IFNA(VLOOKUP(G2079,'سجل المشتريات'!F:N,8,0),"غير مسجلة في المشتريات"))</f>
        <v/>
      </c>
      <c r="J2079" s="26" t="str">
        <f>_xlfn.IFNA(VLOOKUP(F2079,الاوردرات!$B$1:$C$600,2,0),"")</f>
        <v/>
      </c>
      <c r="K2079" s="52"/>
      <c r="M2079" s="105" t="str">
        <f>IF(G2079="","",_xlfn.IFNA((VLOOKUP(G2079,help!L:M,2,0))*H2079,_xlfn.IFNA((VLOOKUP(G2079,help!P:Q,2,0))*H2079,"غير مسجلة في المشتريات")))</f>
        <v/>
      </c>
    </row>
    <row r="2080" spans="2:13" hidden="1" x14ac:dyDescent="0.25">
      <c r="B2080" s="13">
        <f>COUNTIFS($G$3:G2080,'تقرير استهلاك خامات'!$D$4)</f>
        <v>2</v>
      </c>
      <c r="C2080" s="13">
        <f>COUNTIFS($F$3:F2080,'تقرير منتج تام'!$E$4)</f>
        <v>10</v>
      </c>
      <c r="D2080" s="37"/>
      <c r="E2080" s="37"/>
      <c r="F2080" s="37"/>
      <c r="G2080" s="39"/>
      <c r="H2080" s="40"/>
      <c r="I2080" s="107" t="str">
        <f>IF(G2080="","",_xlfn.IFNA(VLOOKUP(G2080,'سجل المشتريات'!F:N,8,0),"غير مسجلة في المشتريات"))</f>
        <v/>
      </c>
      <c r="J2080" s="26" t="str">
        <f>_xlfn.IFNA(VLOOKUP(F2080,الاوردرات!$B$1:$C$600,2,0),"")</f>
        <v/>
      </c>
      <c r="K2080" s="52"/>
      <c r="M2080" s="105" t="str">
        <f>IF(G2080="","",_xlfn.IFNA((VLOOKUP(G2080,help!L:M,2,0))*H2080,_xlfn.IFNA((VLOOKUP(G2080,help!P:Q,2,0))*H2080,"غير مسجلة في المشتريات")))</f>
        <v/>
      </c>
    </row>
    <row r="2081" spans="2:13" hidden="1" x14ac:dyDescent="0.25">
      <c r="B2081" s="13">
        <f>COUNTIFS($G$3:G2081,'تقرير استهلاك خامات'!$D$4)</f>
        <v>2</v>
      </c>
      <c r="C2081" s="13">
        <f>COUNTIFS($F$3:F2081,'تقرير منتج تام'!$E$4)</f>
        <v>10</v>
      </c>
      <c r="D2081" s="37"/>
      <c r="E2081" s="37"/>
      <c r="F2081" s="37"/>
      <c r="G2081" s="39"/>
      <c r="H2081" s="40"/>
      <c r="I2081" s="107" t="str">
        <f>IF(G2081="","",_xlfn.IFNA(VLOOKUP(G2081,'سجل المشتريات'!F:N,8,0),"غير مسجلة في المشتريات"))</f>
        <v/>
      </c>
      <c r="J2081" s="26" t="str">
        <f>_xlfn.IFNA(VLOOKUP(F2081,الاوردرات!$B$1:$C$600,2,0),"")</f>
        <v/>
      </c>
      <c r="K2081" s="52"/>
      <c r="M2081" s="105" t="str">
        <f>IF(G2081="","",_xlfn.IFNA((VLOOKUP(G2081,help!L:M,2,0))*H2081,_xlfn.IFNA((VLOOKUP(G2081,help!P:Q,2,0))*H2081,"غير مسجلة في المشتريات")))</f>
        <v/>
      </c>
    </row>
    <row r="2082" spans="2:13" hidden="1" x14ac:dyDescent="0.25">
      <c r="B2082" s="13">
        <f>COUNTIFS($G$3:G2082,'تقرير استهلاك خامات'!$D$4)</f>
        <v>2</v>
      </c>
      <c r="C2082" s="13">
        <f>COUNTIFS($F$3:F2082,'تقرير منتج تام'!$E$4)</f>
        <v>10</v>
      </c>
      <c r="D2082" s="37"/>
      <c r="E2082" s="37"/>
      <c r="F2082" s="37"/>
      <c r="G2082" s="39"/>
      <c r="H2082" s="40"/>
      <c r="I2082" s="107" t="str">
        <f>IF(G2082="","",_xlfn.IFNA(VLOOKUP(G2082,'سجل المشتريات'!F:N,8,0),"غير مسجلة في المشتريات"))</f>
        <v/>
      </c>
      <c r="J2082" s="26" t="str">
        <f>_xlfn.IFNA(VLOOKUP(F2082,الاوردرات!$B$1:$C$600,2,0),"")</f>
        <v/>
      </c>
      <c r="K2082" s="52"/>
      <c r="M2082" s="105" t="str">
        <f>IF(G2082="","",_xlfn.IFNA((VLOOKUP(G2082,help!L:M,2,0))*H2082,_xlfn.IFNA((VLOOKUP(G2082,help!P:Q,2,0))*H2082,"غير مسجلة في المشتريات")))</f>
        <v/>
      </c>
    </row>
    <row r="2083" spans="2:13" hidden="1" x14ac:dyDescent="0.25">
      <c r="B2083" s="13">
        <f>COUNTIFS($G$3:G2083,'تقرير استهلاك خامات'!$D$4)</f>
        <v>2</v>
      </c>
      <c r="C2083" s="13">
        <f>COUNTIFS($F$3:F2083,'تقرير منتج تام'!$E$4)</f>
        <v>10</v>
      </c>
      <c r="D2083" s="37"/>
      <c r="E2083" s="37"/>
      <c r="F2083" s="37"/>
      <c r="G2083" s="39"/>
      <c r="H2083" s="40"/>
      <c r="I2083" s="107" t="str">
        <f>IF(G2083="","",_xlfn.IFNA(VLOOKUP(G2083,'سجل المشتريات'!F:N,8,0),"غير مسجلة في المشتريات"))</f>
        <v/>
      </c>
      <c r="J2083" s="26" t="str">
        <f>_xlfn.IFNA(VLOOKUP(F2083,الاوردرات!$B$1:$C$600,2,0),"")</f>
        <v/>
      </c>
      <c r="K2083" s="52"/>
      <c r="M2083" s="105" t="str">
        <f>IF(G2083="","",_xlfn.IFNA((VLOOKUP(G2083,help!L:M,2,0))*H2083,_xlfn.IFNA((VLOOKUP(G2083,help!P:Q,2,0))*H2083,"غير مسجلة في المشتريات")))</f>
        <v/>
      </c>
    </row>
    <row r="2084" spans="2:13" hidden="1" x14ac:dyDescent="0.25">
      <c r="B2084" s="13">
        <f>COUNTIFS($G$3:G2084,'تقرير استهلاك خامات'!$D$4)</f>
        <v>2</v>
      </c>
      <c r="C2084" s="13">
        <f>COUNTIFS($F$3:F2084,'تقرير منتج تام'!$E$4)</f>
        <v>10</v>
      </c>
      <c r="D2084" s="37"/>
      <c r="E2084" s="37"/>
      <c r="F2084" s="37"/>
      <c r="G2084" s="39"/>
      <c r="H2084" s="40"/>
      <c r="I2084" s="107" t="str">
        <f>IF(G2084="","",_xlfn.IFNA(VLOOKUP(G2084,'سجل المشتريات'!F:N,8,0),"غير مسجلة في المشتريات"))</f>
        <v/>
      </c>
      <c r="J2084" s="26" t="str">
        <f>_xlfn.IFNA(VLOOKUP(F2084,الاوردرات!$B$1:$C$600,2,0),"")</f>
        <v/>
      </c>
      <c r="K2084" s="52"/>
      <c r="M2084" s="105" t="str">
        <f>IF(G2084="","",_xlfn.IFNA((VLOOKUP(G2084,help!L:M,2,0))*H2084,_xlfn.IFNA((VLOOKUP(G2084,help!P:Q,2,0))*H2084,"غير مسجلة في المشتريات")))</f>
        <v/>
      </c>
    </row>
    <row r="2085" spans="2:13" hidden="1" x14ac:dyDescent="0.25">
      <c r="B2085" s="13">
        <f>COUNTIFS($G$3:G2085,'تقرير استهلاك خامات'!$D$4)</f>
        <v>2</v>
      </c>
      <c r="C2085" s="13">
        <f>COUNTIFS($F$3:F2085,'تقرير منتج تام'!$E$4)</f>
        <v>10</v>
      </c>
      <c r="D2085" s="37"/>
      <c r="E2085" s="37"/>
      <c r="F2085" s="37"/>
      <c r="G2085" s="39"/>
      <c r="H2085" s="40"/>
      <c r="I2085" s="107" t="str">
        <f>IF(G2085="","",_xlfn.IFNA(VLOOKUP(G2085,'سجل المشتريات'!F:N,8,0),"غير مسجلة في المشتريات"))</f>
        <v/>
      </c>
      <c r="J2085" s="26" t="str">
        <f>_xlfn.IFNA(VLOOKUP(F2085,الاوردرات!$B$1:$C$600,2,0),"")</f>
        <v/>
      </c>
      <c r="K2085" s="52"/>
      <c r="M2085" s="105" t="str">
        <f>IF(G2085="","",_xlfn.IFNA((VLOOKUP(G2085,help!L:M,2,0))*H2085,_xlfn.IFNA((VLOOKUP(G2085,help!P:Q,2,0))*H2085,"غير مسجلة في المشتريات")))</f>
        <v/>
      </c>
    </row>
    <row r="2086" spans="2:13" hidden="1" x14ac:dyDescent="0.25">
      <c r="B2086" s="13">
        <f>COUNTIFS($G$3:G2086,'تقرير استهلاك خامات'!$D$4)</f>
        <v>2</v>
      </c>
      <c r="C2086" s="13">
        <f>COUNTIFS($F$3:F2086,'تقرير منتج تام'!$E$4)</f>
        <v>10</v>
      </c>
      <c r="D2086" s="37"/>
      <c r="E2086" s="37"/>
      <c r="F2086" s="37"/>
      <c r="G2086" s="39"/>
      <c r="H2086" s="40"/>
      <c r="I2086" s="107" t="str">
        <f>IF(G2086="","",_xlfn.IFNA(VLOOKUP(G2086,'سجل المشتريات'!F:N,8,0),"غير مسجلة في المشتريات"))</f>
        <v/>
      </c>
      <c r="J2086" s="26" t="str">
        <f>_xlfn.IFNA(VLOOKUP(F2086,الاوردرات!$B$1:$C$600,2,0),"")</f>
        <v/>
      </c>
      <c r="K2086" s="52"/>
      <c r="M2086" s="105" t="str">
        <f>IF(G2086="","",_xlfn.IFNA((VLOOKUP(G2086,help!L:M,2,0))*H2086,_xlfn.IFNA((VLOOKUP(G2086,help!P:Q,2,0))*H2086,"غير مسجلة في المشتريات")))</f>
        <v/>
      </c>
    </row>
    <row r="2087" spans="2:13" hidden="1" x14ac:dyDescent="0.25">
      <c r="B2087" s="13">
        <f>COUNTIFS($G$3:G2087,'تقرير استهلاك خامات'!$D$4)</f>
        <v>2</v>
      </c>
      <c r="C2087" s="13">
        <f>COUNTIFS($F$3:F2087,'تقرير منتج تام'!$E$4)</f>
        <v>10</v>
      </c>
      <c r="D2087" s="37"/>
      <c r="E2087" s="37"/>
      <c r="F2087" s="37"/>
      <c r="G2087" s="39"/>
      <c r="H2087" s="40"/>
      <c r="I2087" s="107" t="str">
        <f>IF(G2087="","",_xlfn.IFNA(VLOOKUP(G2087,'سجل المشتريات'!F:N,8,0),"غير مسجلة في المشتريات"))</f>
        <v/>
      </c>
      <c r="J2087" s="26" t="str">
        <f>_xlfn.IFNA(VLOOKUP(F2087,الاوردرات!$B$1:$C$600,2,0),"")</f>
        <v/>
      </c>
      <c r="K2087" s="52"/>
      <c r="M2087" s="105" t="str">
        <f>IF(G2087="","",_xlfn.IFNA((VLOOKUP(G2087,help!L:M,2,0))*H2087,_xlfn.IFNA((VLOOKUP(G2087,help!P:Q,2,0))*H2087,"غير مسجلة في المشتريات")))</f>
        <v/>
      </c>
    </row>
    <row r="2088" spans="2:13" hidden="1" x14ac:dyDescent="0.25">
      <c r="B2088" s="13">
        <f>COUNTIFS($G$3:G2088,'تقرير استهلاك خامات'!$D$4)</f>
        <v>2</v>
      </c>
      <c r="C2088" s="13">
        <f>COUNTIFS($F$3:F2088,'تقرير منتج تام'!$E$4)</f>
        <v>10</v>
      </c>
      <c r="D2088" s="37"/>
      <c r="E2088" s="37"/>
      <c r="F2088" s="37"/>
      <c r="G2088" s="39"/>
      <c r="H2088" s="40"/>
      <c r="I2088" s="107" t="str">
        <f>IF(G2088="","",_xlfn.IFNA(VLOOKUP(G2088,'سجل المشتريات'!F:N,8,0),"غير مسجلة في المشتريات"))</f>
        <v/>
      </c>
      <c r="J2088" s="26" t="str">
        <f>_xlfn.IFNA(VLOOKUP(F2088,الاوردرات!$B$1:$C$600,2,0),"")</f>
        <v/>
      </c>
      <c r="K2088" s="52"/>
      <c r="M2088" s="105" t="str">
        <f>IF(G2088="","",_xlfn.IFNA((VLOOKUP(G2088,help!L:M,2,0))*H2088,_xlfn.IFNA((VLOOKUP(G2088,help!P:Q,2,0))*H2088,"غير مسجلة في المشتريات")))</f>
        <v/>
      </c>
    </row>
    <row r="2089" spans="2:13" hidden="1" x14ac:dyDescent="0.25">
      <c r="B2089" s="13">
        <f>COUNTIFS($G$3:G2089,'تقرير استهلاك خامات'!$D$4)</f>
        <v>2</v>
      </c>
      <c r="C2089" s="13">
        <f>COUNTIFS($F$3:F2089,'تقرير منتج تام'!$E$4)</f>
        <v>10</v>
      </c>
      <c r="D2089" s="37"/>
      <c r="E2089" s="37"/>
      <c r="F2089" s="37"/>
      <c r="G2089" s="39"/>
      <c r="H2089" s="40"/>
      <c r="I2089" s="107" t="str">
        <f>IF(G2089="","",_xlfn.IFNA(VLOOKUP(G2089,'سجل المشتريات'!F:N,8,0),"غير مسجلة في المشتريات"))</f>
        <v/>
      </c>
      <c r="J2089" s="26" t="str">
        <f>_xlfn.IFNA(VLOOKUP(F2089,الاوردرات!$B$1:$C$600,2,0),"")</f>
        <v/>
      </c>
      <c r="K2089" s="52"/>
      <c r="M2089" s="105" t="str">
        <f>IF(G2089="","",_xlfn.IFNA((VLOOKUP(G2089,help!L:M,2,0))*H2089,_xlfn.IFNA((VLOOKUP(G2089,help!P:Q,2,0))*H2089,"غير مسجلة في المشتريات")))</f>
        <v/>
      </c>
    </row>
    <row r="2090" spans="2:13" hidden="1" x14ac:dyDescent="0.25">
      <c r="B2090" s="13">
        <f>COUNTIFS($G$3:G2090,'تقرير استهلاك خامات'!$D$4)</f>
        <v>2</v>
      </c>
      <c r="C2090" s="13">
        <f>COUNTIFS($F$3:F2090,'تقرير منتج تام'!$E$4)</f>
        <v>10</v>
      </c>
      <c r="D2090" s="37"/>
      <c r="E2090" s="37"/>
      <c r="F2090" s="37"/>
      <c r="G2090" s="39"/>
      <c r="H2090" s="40"/>
      <c r="I2090" s="107" t="str">
        <f>IF(G2090="","",_xlfn.IFNA(VLOOKUP(G2090,'سجل المشتريات'!F:N,8,0),"غير مسجلة في المشتريات"))</f>
        <v/>
      </c>
      <c r="J2090" s="26" t="str">
        <f>_xlfn.IFNA(VLOOKUP(F2090,الاوردرات!$B$1:$C$600,2,0),"")</f>
        <v/>
      </c>
      <c r="K2090" s="52"/>
      <c r="M2090" s="105" t="str">
        <f>IF(G2090="","",_xlfn.IFNA((VLOOKUP(G2090,help!L:M,2,0))*H2090,_xlfn.IFNA((VLOOKUP(G2090,help!P:Q,2,0))*H2090,"غير مسجلة في المشتريات")))</f>
        <v/>
      </c>
    </row>
    <row r="2091" spans="2:13" hidden="1" x14ac:dyDescent="0.25">
      <c r="B2091" s="13">
        <f>COUNTIFS($G$3:G2091,'تقرير استهلاك خامات'!$D$4)</f>
        <v>2</v>
      </c>
      <c r="C2091" s="13">
        <f>COUNTIFS($F$3:F2091,'تقرير منتج تام'!$E$4)</f>
        <v>10</v>
      </c>
      <c r="D2091" s="37"/>
      <c r="E2091" s="37"/>
      <c r="F2091" s="37"/>
      <c r="G2091" s="39"/>
      <c r="H2091" s="40"/>
      <c r="I2091" s="107" t="str">
        <f>IF(G2091="","",_xlfn.IFNA(VLOOKUP(G2091,'سجل المشتريات'!F:N,8,0),"غير مسجلة في المشتريات"))</f>
        <v/>
      </c>
      <c r="J2091" s="26" t="str">
        <f>_xlfn.IFNA(VLOOKUP(F2091,الاوردرات!$B$1:$C$600,2,0),"")</f>
        <v/>
      </c>
      <c r="K2091" s="52"/>
      <c r="M2091" s="105" t="str">
        <f>IF(G2091="","",_xlfn.IFNA((VLOOKUP(G2091,help!L:M,2,0))*H2091,_xlfn.IFNA((VLOOKUP(G2091,help!P:Q,2,0))*H2091,"غير مسجلة في المشتريات")))</f>
        <v/>
      </c>
    </row>
    <row r="2092" spans="2:13" hidden="1" x14ac:dyDescent="0.25">
      <c r="B2092" s="13">
        <f>COUNTIFS($G$3:G2092,'تقرير استهلاك خامات'!$D$4)</f>
        <v>2</v>
      </c>
      <c r="C2092" s="13">
        <f>COUNTIFS($F$3:F2092,'تقرير منتج تام'!$E$4)</f>
        <v>10</v>
      </c>
      <c r="D2092" s="37"/>
      <c r="E2092" s="37"/>
      <c r="F2092" s="37"/>
      <c r="G2092" s="39"/>
      <c r="H2092" s="40"/>
      <c r="I2092" s="107" t="str">
        <f>IF(G2092="","",_xlfn.IFNA(VLOOKUP(G2092,'سجل المشتريات'!F:N,8,0),"غير مسجلة في المشتريات"))</f>
        <v/>
      </c>
      <c r="J2092" s="26" t="str">
        <f>_xlfn.IFNA(VLOOKUP(F2092,الاوردرات!$B$1:$C$600,2,0),"")</f>
        <v/>
      </c>
      <c r="K2092" s="52"/>
      <c r="M2092" s="105" t="str">
        <f>IF(G2092="","",_xlfn.IFNA((VLOOKUP(G2092,help!L:M,2,0))*H2092,_xlfn.IFNA((VLOOKUP(G2092,help!P:Q,2,0))*H2092,"غير مسجلة في المشتريات")))</f>
        <v/>
      </c>
    </row>
    <row r="2093" spans="2:13" hidden="1" x14ac:dyDescent="0.25">
      <c r="B2093" s="13">
        <f>COUNTIFS($G$3:G2093,'تقرير استهلاك خامات'!$D$4)</f>
        <v>2</v>
      </c>
      <c r="C2093" s="13">
        <f>COUNTIFS($F$3:F2093,'تقرير منتج تام'!$E$4)</f>
        <v>10</v>
      </c>
      <c r="D2093" s="37"/>
      <c r="E2093" s="37"/>
      <c r="F2093" s="37"/>
      <c r="G2093" s="39"/>
      <c r="H2093" s="40"/>
      <c r="I2093" s="107" t="str">
        <f>IF(G2093="","",_xlfn.IFNA(VLOOKUP(G2093,'سجل المشتريات'!F:N,8,0),"غير مسجلة في المشتريات"))</f>
        <v/>
      </c>
      <c r="J2093" s="26" t="str">
        <f>_xlfn.IFNA(VLOOKUP(F2093,الاوردرات!$B$1:$C$600,2,0),"")</f>
        <v/>
      </c>
      <c r="K2093" s="52"/>
      <c r="M2093" s="105" t="str">
        <f>IF(G2093="","",_xlfn.IFNA((VLOOKUP(G2093,help!L:M,2,0))*H2093,_xlfn.IFNA((VLOOKUP(G2093,help!P:Q,2,0))*H2093,"غير مسجلة في المشتريات")))</f>
        <v/>
      </c>
    </row>
    <row r="2094" spans="2:13" hidden="1" x14ac:dyDescent="0.25">
      <c r="B2094" s="13">
        <f>COUNTIFS($G$3:G2094,'تقرير استهلاك خامات'!$D$4)</f>
        <v>2</v>
      </c>
      <c r="C2094" s="13">
        <f>COUNTIFS($F$3:F2094,'تقرير منتج تام'!$E$4)</f>
        <v>10</v>
      </c>
      <c r="D2094" s="37"/>
      <c r="E2094" s="37"/>
      <c r="F2094" s="37"/>
      <c r="G2094" s="39"/>
      <c r="H2094" s="40"/>
      <c r="I2094" s="107" t="str">
        <f>IF(G2094="","",_xlfn.IFNA(VLOOKUP(G2094,'سجل المشتريات'!F:N,8,0),"غير مسجلة في المشتريات"))</f>
        <v/>
      </c>
      <c r="J2094" s="26" t="str">
        <f>_xlfn.IFNA(VLOOKUP(F2094,الاوردرات!$B$1:$C$600,2,0),"")</f>
        <v/>
      </c>
      <c r="K2094" s="52"/>
      <c r="M2094" s="105" t="str">
        <f>IF(G2094="","",_xlfn.IFNA((VLOOKUP(G2094,help!L:M,2,0))*H2094,_xlfn.IFNA((VLOOKUP(G2094,help!P:Q,2,0))*H2094,"غير مسجلة في المشتريات")))</f>
        <v/>
      </c>
    </row>
    <row r="2095" spans="2:13" hidden="1" x14ac:dyDescent="0.25">
      <c r="B2095" s="13">
        <f>COUNTIFS($G$3:G2095,'تقرير استهلاك خامات'!$D$4)</f>
        <v>2</v>
      </c>
      <c r="C2095" s="13">
        <f>COUNTIFS($F$3:F2095,'تقرير منتج تام'!$E$4)</f>
        <v>10</v>
      </c>
      <c r="D2095" s="37"/>
      <c r="E2095" s="37"/>
      <c r="F2095" s="37"/>
      <c r="G2095" s="39"/>
      <c r="H2095" s="40"/>
      <c r="I2095" s="107" t="str">
        <f>IF(G2095="","",_xlfn.IFNA(VLOOKUP(G2095,'سجل المشتريات'!F:N,8,0),"غير مسجلة في المشتريات"))</f>
        <v/>
      </c>
      <c r="J2095" s="26" t="str">
        <f>_xlfn.IFNA(VLOOKUP(F2095,الاوردرات!$B$1:$C$600,2,0),"")</f>
        <v/>
      </c>
      <c r="K2095" s="52"/>
      <c r="M2095" s="105" t="str">
        <f>IF(G2095="","",_xlfn.IFNA((VLOOKUP(G2095,help!L:M,2,0))*H2095,_xlfn.IFNA((VLOOKUP(G2095,help!P:Q,2,0))*H2095,"غير مسجلة في المشتريات")))</f>
        <v/>
      </c>
    </row>
    <row r="2096" spans="2:13" hidden="1" x14ac:dyDescent="0.25">
      <c r="B2096" s="13">
        <f>COUNTIFS($G$3:G2096,'تقرير استهلاك خامات'!$D$4)</f>
        <v>2</v>
      </c>
      <c r="C2096" s="13">
        <f>COUNTIFS($F$3:F2096,'تقرير منتج تام'!$E$4)</f>
        <v>10</v>
      </c>
      <c r="D2096" s="37"/>
      <c r="E2096" s="37"/>
      <c r="F2096" s="37"/>
      <c r="G2096" s="39"/>
      <c r="H2096" s="40"/>
      <c r="I2096" s="107" t="str">
        <f>IF(G2096="","",_xlfn.IFNA(VLOOKUP(G2096,'سجل المشتريات'!F:N,8,0),"غير مسجلة في المشتريات"))</f>
        <v/>
      </c>
      <c r="J2096" s="26" t="str">
        <f>_xlfn.IFNA(VLOOKUP(F2096,الاوردرات!$B$1:$C$600,2,0),"")</f>
        <v/>
      </c>
      <c r="K2096" s="52"/>
      <c r="M2096" s="105" t="str">
        <f>IF(G2096="","",_xlfn.IFNA((VLOOKUP(G2096,help!L:M,2,0))*H2096,_xlfn.IFNA((VLOOKUP(G2096,help!P:Q,2,0))*H2096,"غير مسجلة في المشتريات")))</f>
        <v/>
      </c>
    </row>
    <row r="2097" spans="2:13" hidden="1" x14ac:dyDescent="0.25">
      <c r="B2097" s="13">
        <f>COUNTIFS($G$3:G2097,'تقرير استهلاك خامات'!$D$4)</f>
        <v>2</v>
      </c>
      <c r="C2097" s="13">
        <f>COUNTIFS($F$3:F2097,'تقرير منتج تام'!$E$4)</f>
        <v>10</v>
      </c>
      <c r="D2097" s="37"/>
      <c r="E2097" s="37"/>
      <c r="F2097" s="37"/>
      <c r="G2097" s="39"/>
      <c r="H2097" s="40"/>
      <c r="I2097" s="107" t="str">
        <f>IF(G2097="","",_xlfn.IFNA(VLOOKUP(G2097,'سجل المشتريات'!F:N,8,0),"غير مسجلة في المشتريات"))</f>
        <v/>
      </c>
      <c r="J2097" s="26" t="str">
        <f>_xlfn.IFNA(VLOOKUP(F2097,الاوردرات!$B$1:$C$600,2,0),"")</f>
        <v/>
      </c>
      <c r="K2097" s="52"/>
      <c r="M2097" s="105" t="str">
        <f>IF(G2097="","",_xlfn.IFNA((VLOOKUP(G2097,help!L:M,2,0))*H2097,_xlfn.IFNA((VLOOKUP(G2097,help!P:Q,2,0))*H2097,"غير مسجلة في المشتريات")))</f>
        <v/>
      </c>
    </row>
    <row r="2098" spans="2:13" hidden="1" x14ac:dyDescent="0.25">
      <c r="B2098" s="13">
        <f>COUNTIFS($G$3:G2098,'تقرير استهلاك خامات'!$D$4)</f>
        <v>2</v>
      </c>
      <c r="C2098" s="13">
        <f>COUNTIFS($F$3:F2098,'تقرير منتج تام'!$E$4)</f>
        <v>10</v>
      </c>
      <c r="D2098" s="37"/>
      <c r="E2098" s="37"/>
      <c r="F2098" s="37"/>
      <c r="G2098" s="39"/>
      <c r="H2098" s="40"/>
      <c r="I2098" s="107" t="str">
        <f>IF(G2098="","",_xlfn.IFNA(VLOOKUP(G2098,'سجل المشتريات'!F:N,8,0),"غير مسجلة في المشتريات"))</f>
        <v/>
      </c>
      <c r="J2098" s="26" t="str">
        <f>_xlfn.IFNA(VLOOKUP(F2098,الاوردرات!$B$1:$C$600,2,0),"")</f>
        <v/>
      </c>
      <c r="K2098" s="52"/>
      <c r="M2098" s="105" t="str">
        <f>IF(G2098="","",_xlfn.IFNA((VLOOKUP(G2098,help!L:M,2,0))*H2098,_xlfn.IFNA((VLOOKUP(G2098,help!P:Q,2,0))*H2098,"غير مسجلة في المشتريات")))</f>
        <v/>
      </c>
    </row>
    <row r="2099" spans="2:13" hidden="1" x14ac:dyDescent="0.25">
      <c r="B2099" s="13">
        <f>COUNTIFS($G$3:G2099,'تقرير استهلاك خامات'!$D$4)</f>
        <v>2</v>
      </c>
      <c r="C2099" s="13">
        <f>COUNTIFS($F$3:F2099,'تقرير منتج تام'!$E$4)</f>
        <v>10</v>
      </c>
      <c r="D2099" s="37"/>
      <c r="E2099" s="37"/>
      <c r="F2099" s="37"/>
      <c r="G2099" s="39"/>
      <c r="H2099" s="40"/>
      <c r="I2099" s="107" t="str">
        <f>IF(G2099="","",_xlfn.IFNA(VLOOKUP(G2099,'سجل المشتريات'!F:N,8,0),"غير مسجلة في المشتريات"))</f>
        <v/>
      </c>
      <c r="J2099" s="26" t="str">
        <f>_xlfn.IFNA(VLOOKUP(F2099,الاوردرات!$B$1:$C$600,2,0),"")</f>
        <v/>
      </c>
      <c r="K2099" s="52"/>
      <c r="M2099" s="105" t="str">
        <f>IF(G2099="","",_xlfn.IFNA((VLOOKUP(G2099,help!L:M,2,0))*H2099,_xlfn.IFNA((VLOOKUP(G2099,help!P:Q,2,0))*H2099,"غير مسجلة في المشتريات")))</f>
        <v/>
      </c>
    </row>
    <row r="2100" spans="2:13" hidden="1" x14ac:dyDescent="0.25">
      <c r="B2100" s="13">
        <f>COUNTIFS($G$3:G2100,'تقرير استهلاك خامات'!$D$4)</f>
        <v>2</v>
      </c>
      <c r="C2100" s="13">
        <f>COUNTIFS($F$3:F2100,'تقرير منتج تام'!$E$4)</f>
        <v>10</v>
      </c>
      <c r="D2100" s="37"/>
      <c r="E2100" s="37"/>
      <c r="F2100" s="37"/>
      <c r="G2100" s="39"/>
      <c r="H2100" s="40"/>
      <c r="I2100" s="107" t="str">
        <f>IF(G2100="","",_xlfn.IFNA(VLOOKUP(G2100,'سجل المشتريات'!F:N,8,0),"غير مسجلة في المشتريات"))</f>
        <v/>
      </c>
      <c r="J2100" s="26" t="str">
        <f>_xlfn.IFNA(VLOOKUP(F2100,الاوردرات!$B$1:$C$600,2,0),"")</f>
        <v/>
      </c>
      <c r="K2100" s="52"/>
      <c r="M2100" s="105" t="str">
        <f>IF(G2100="","",_xlfn.IFNA((VLOOKUP(G2100,help!L:M,2,0))*H2100,_xlfn.IFNA((VLOOKUP(G2100,help!P:Q,2,0))*H2100,"غير مسجلة في المشتريات")))</f>
        <v/>
      </c>
    </row>
    <row r="2101" spans="2:13" hidden="1" x14ac:dyDescent="0.25">
      <c r="B2101" s="13">
        <f>COUNTIFS($G$3:G2101,'تقرير استهلاك خامات'!$D$4)</f>
        <v>2</v>
      </c>
      <c r="C2101" s="13">
        <f>COUNTIFS($F$3:F2101,'تقرير منتج تام'!$E$4)</f>
        <v>10</v>
      </c>
      <c r="D2101" s="37"/>
      <c r="E2101" s="37"/>
      <c r="F2101" s="37"/>
      <c r="G2101" s="39"/>
      <c r="H2101" s="40"/>
      <c r="I2101" s="107" t="str">
        <f>IF(G2101="","",_xlfn.IFNA(VLOOKUP(G2101,'سجل المشتريات'!F:N,8,0),"غير مسجلة في المشتريات"))</f>
        <v/>
      </c>
      <c r="J2101" s="26" t="str">
        <f>_xlfn.IFNA(VLOOKUP(F2101,الاوردرات!$B$1:$C$600,2,0),"")</f>
        <v/>
      </c>
      <c r="K2101" s="52"/>
      <c r="M2101" s="105" t="str">
        <f>IF(G2101="","",_xlfn.IFNA((VLOOKUP(G2101,help!L:M,2,0))*H2101,_xlfn.IFNA((VLOOKUP(G2101,help!P:Q,2,0))*H2101,"غير مسجلة في المشتريات")))</f>
        <v/>
      </c>
    </row>
    <row r="2102" spans="2:13" hidden="1" x14ac:dyDescent="0.25">
      <c r="B2102" s="13">
        <f>COUNTIFS($G$3:G2102,'تقرير استهلاك خامات'!$D$4)</f>
        <v>2</v>
      </c>
      <c r="C2102" s="13">
        <f>COUNTIFS($F$3:F2102,'تقرير منتج تام'!$E$4)</f>
        <v>10</v>
      </c>
      <c r="D2102" s="37"/>
      <c r="E2102" s="37"/>
      <c r="F2102" s="37"/>
      <c r="G2102" s="39"/>
      <c r="H2102" s="40"/>
      <c r="I2102" s="107" t="str">
        <f>IF(G2102="","",_xlfn.IFNA(VLOOKUP(G2102,'سجل المشتريات'!F:N,8,0),"غير مسجلة في المشتريات"))</f>
        <v/>
      </c>
      <c r="J2102" s="26" t="str">
        <f>_xlfn.IFNA(VLOOKUP(F2102,الاوردرات!$B$1:$C$600,2,0),"")</f>
        <v/>
      </c>
      <c r="K2102" s="52"/>
      <c r="M2102" s="105" t="str">
        <f>IF(G2102="","",_xlfn.IFNA((VLOOKUP(G2102,help!L:M,2,0))*H2102,_xlfn.IFNA((VLOOKUP(G2102,help!P:Q,2,0))*H2102,"غير مسجلة في المشتريات")))</f>
        <v/>
      </c>
    </row>
    <row r="2103" spans="2:13" hidden="1" x14ac:dyDescent="0.25">
      <c r="B2103" s="13">
        <f>COUNTIFS($G$3:G2103,'تقرير استهلاك خامات'!$D$4)</f>
        <v>2</v>
      </c>
      <c r="C2103" s="13">
        <f>COUNTIFS($F$3:F2103,'تقرير منتج تام'!$E$4)</f>
        <v>10</v>
      </c>
      <c r="D2103" s="37"/>
      <c r="E2103" s="37"/>
      <c r="F2103" s="37"/>
      <c r="G2103" s="39"/>
      <c r="H2103" s="40"/>
      <c r="I2103" s="107" t="str">
        <f>IF(G2103="","",_xlfn.IFNA(VLOOKUP(G2103,'سجل المشتريات'!F:N,8,0),"غير مسجلة في المشتريات"))</f>
        <v/>
      </c>
      <c r="J2103" s="26" t="str">
        <f>_xlfn.IFNA(VLOOKUP(F2103,الاوردرات!$B$1:$C$600,2,0),"")</f>
        <v/>
      </c>
      <c r="K2103" s="52"/>
      <c r="M2103" s="105" t="str">
        <f>IF(G2103="","",_xlfn.IFNA((VLOOKUP(G2103,help!L:M,2,0))*H2103,_xlfn.IFNA((VLOOKUP(G2103,help!P:Q,2,0))*H2103,"غير مسجلة في المشتريات")))</f>
        <v/>
      </c>
    </row>
    <row r="2104" spans="2:13" hidden="1" x14ac:dyDescent="0.25">
      <c r="B2104" s="13">
        <f>COUNTIFS($G$3:G2104,'تقرير استهلاك خامات'!$D$4)</f>
        <v>2</v>
      </c>
      <c r="C2104" s="13">
        <f>COUNTIFS($F$3:F2104,'تقرير منتج تام'!$E$4)</f>
        <v>10</v>
      </c>
      <c r="D2104" s="37"/>
      <c r="E2104" s="37"/>
      <c r="F2104" s="37"/>
      <c r="G2104" s="39"/>
      <c r="H2104" s="40"/>
      <c r="I2104" s="107" t="str">
        <f>IF(G2104="","",_xlfn.IFNA(VLOOKUP(G2104,'سجل المشتريات'!F:N,8,0),"غير مسجلة في المشتريات"))</f>
        <v/>
      </c>
      <c r="J2104" s="26" t="str">
        <f>_xlfn.IFNA(VLOOKUP(F2104,الاوردرات!$B$1:$C$600,2,0),"")</f>
        <v/>
      </c>
      <c r="K2104" s="52"/>
      <c r="M2104" s="105" t="str">
        <f>IF(G2104="","",_xlfn.IFNA((VLOOKUP(G2104,help!L:M,2,0))*H2104,_xlfn.IFNA((VLOOKUP(G2104,help!P:Q,2,0))*H2104,"غير مسجلة في المشتريات")))</f>
        <v/>
      </c>
    </row>
    <row r="2105" spans="2:13" hidden="1" x14ac:dyDescent="0.25">
      <c r="B2105" s="13">
        <f>COUNTIFS($G$3:G2105,'تقرير استهلاك خامات'!$D$4)</f>
        <v>2</v>
      </c>
      <c r="C2105" s="13">
        <f>COUNTIFS($F$3:F2105,'تقرير منتج تام'!$E$4)</f>
        <v>10</v>
      </c>
      <c r="D2105" s="37"/>
      <c r="E2105" s="37"/>
      <c r="F2105" s="37"/>
      <c r="G2105" s="39"/>
      <c r="H2105" s="40"/>
      <c r="I2105" s="107" t="str">
        <f>IF(G2105="","",_xlfn.IFNA(VLOOKUP(G2105,'سجل المشتريات'!F:N,8,0),"غير مسجلة في المشتريات"))</f>
        <v/>
      </c>
      <c r="J2105" s="26" t="str">
        <f>_xlfn.IFNA(VLOOKUP(F2105,الاوردرات!$B$1:$C$600,2,0),"")</f>
        <v/>
      </c>
      <c r="K2105" s="52"/>
      <c r="M2105" s="105" t="str">
        <f>IF(G2105="","",_xlfn.IFNA((VLOOKUP(G2105,help!L:M,2,0))*H2105,_xlfn.IFNA((VLOOKUP(G2105,help!P:Q,2,0))*H2105,"غير مسجلة في المشتريات")))</f>
        <v/>
      </c>
    </row>
    <row r="2106" spans="2:13" hidden="1" x14ac:dyDescent="0.25">
      <c r="B2106" s="13">
        <f>COUNTIFS($G$3:G2106,'تقرير استهلاك خامات'!$D$4)</f>
        <v>2</v>
      </c>
      <c r="C2106" s="13">
        <f>COUNTIFS($F$3:F2106,'تقرير منتج تام'!$E$4)</f>
        <v>10</v>
      </c>
      <c r="D2106" s="37"/>
      <c r="E2106" s="37"/>
      <c r="F2106" s="37"/>
      <c r="G2106" s="39"/>
      <c r="H2106" s="40"/>
      <c r="I2106" s="107" t="str">
        <f>IF(G2106="","",_xlfn.IFNA(VLOOKUP(G2106,'سجل المشتريات'!F:N,8,0),"غير مسجلة في المشتريات"))</f>
        <v/>
      </c>
      <c r="J2106" s="26" t="str">
        <f>_xlfn.IFNA(VLOOKUP(F2106,الاوردرات!$B$1:$C$600,2,0),"")</f>
        <v/>
      </c>
      <c r="K2106" s="52"/>
      <c r="M2106" s="105" t="str">
        <f>IF(G2106="","",_xlfn.IFNA((VLOOKUP(G2106,help!L:M,2,0))*H2106,_xlfn.IFNA((VLOOKUP(G2106,help!P:Q,2,0))*H2106,"غير مسجلة في المشتريات")))</f>
        <v/>
      </c>
    </row>
    <row r="2107" spans="2:13" hidden="1" x14ac:dyDescent="0.25">
      <c r="B2107" s="13">
        <f>COUNTIFS($G$3:G2107,'تقرير استهلاك خامات'!$D$4)</f>
        <v>2</v>
      </c>
      <c r="C2107" s="13">
        <f>COUNTIFS($F$3:F2107,'تقرير منتج تام'!$E$4)</f>
        <v>10</v>
      </c>
      <c r="D2107" s="37"/>
      <c r="E2107" s="37"/>
      <c r="F2107" s="37"/>
      <c r="G2107" s="39"/>
      <c r="H2107" s="40"/>
      <c r="I2107" s="107" t="str">
        <f>IF(G2107="","",_xlfn.IFNA(VLOOKUP(G2107,'سجل المشتريات'!F:N,8,0),"غير مسجلة في المشتريات"))</f>
        <v/>
      </c>
      <c r="J2107" s="26" t="str">
        <f>_xlfn.IFNA(VLOOKUP(F2107,الاوردرات!$B$1:$C$600,2,0),"")</f>
        <v/>
      </c>
      <c r="K2107" s="52"/>
      <c r="M2107" s="105" t="str">
        <f>IF(G2107="","",_xlfn.IFNA((VLOOKUP(G2107,help!L:M,2,0))*H2107,_xlfn.IFNA((VLOOKUP(G2107,help!P:Q,2,0))*H2107,"غير مسجلة في المشتريات")))</f>
        <v/>
      </c>
    </row>
    <row r="2108" spans="2:13" hidden="1" x14ac:dyDescent="0.25">
      <c r="B2108" s="13">
        <f>COUNTIFS($G$3:G2108,'تقرير استهلاك خامات'!$D$4)</f>
        <v>2</v>
      </c>
      <c r="C2108" s="13">
        <f>COUNTIFS($F$3:F2108,'تقرير منتج تام'!$E$4)</f>
        <v>10</v>
      </c>
      <c r="D2108" s="37"/>
      <c r="E2108" s="37"/>
      <c r="F2108" s="37"/>
      <c r="G2108" s="39"/>
      <c r="H2108" s="40"/>
      <c r="I2108" s="107" t="str">
        <f>IF(G2108="","",_xlfn.IFNA(VLOOKUP(G2108,'سجل المشتريات'!F:N,8,0),"غير مسجلة في المشتريات"))</f>
        <v/>
      </c>
      <c r="J2108" s="26" t="str">
        <f>_xlfn.IFNA(VLOOKUP(F2108,الاوردرات!$B$1:$C$600,2,0),"")</f>
        <v/>
      </c>
      <c r="K2108" s="52"/>
      <c r="M2108" s="105" t="str">
        <f>IF(G2108="","",_xlfn.IFNA((VLOOKUP(G2108,help!L:M,2,0))*H2108,_xlfn.IFNA((VLOOKUP(G2108,help!P:Q,2,0))*H2108,"غير مسجلة في المشتريات")))</f>
        <v/>
      </c>
    </row>
    <row r="2109" spans="2:13" hidden="1" x14ac:dyDescent="0.25">
      <c r="B2109" s="13">
        <f>COUNTIFS($G$3:G2109,'تقرير استهلاك خامات'!$D$4)</f>
        <v>2</v>
      </c>
      <c r="C2109" s="13">
        <f>COUNTIFS($F$3:F2109,'تقرير منتج تام'!$E$4)</f>
        <v>10</v>
      </c>
      <c r="D2109" s="37"/>
      <c r="E2109" s="37"/>
      <c r="F2109" s="37"/>
      <c r="G2109" s="39"/>
      <c r="H2109" s="40"/>
      <c r="I2109" s="107" t="str">
        <f>IF(G2109="","",_xlfn.IFNA(VLOOKUP(G2109,'سجل المشتريات'!F:N,8,0),"غير مسجلة في المشتريات"))</f>
        <v/>
      </c>
      <c r="J2109" s="26" t="str">
        <f>_xlfn.IFNA(VLOOKUP(F2109,الاوردرات!$B$1:$C$600,2,0),"")</f>
        <v/>
      </c>
      <c r="K2109" s="52"/>
      <c r="M2109" s="105" t="str">
        <f>IF(G2109="","",_xlfn.IFNA((VLOOKUP(G2109,help!L:M,2,0))*H2109,_xlfn.IFNA((VLOOKUP(G2109,help!P:Q,2,0))*H2109,"غير مسجلة في المشتريات")))</f>
        <v/>
      </c>
    </row>
    <row r="2110" spans="2:13" hidden="1" x14ac:dyDescent="0.25">
      <c r="B2110" s="13">
        <f>COUNTIFS($G$3:G2110,'تقرير استهلاك خامات'!$D$4)</f>
        <v>2</v>
      </c>
      <c r="C2110" s="13">
        <f>COUNTIFS($F$3:F2110,'تقرير منتج تام'!$E$4)</f>
        <v>10</v>
      </c>
      <c r="D2110" s="37"/>
      <c r="E2110" s="37"/>
      <c r="F2110" s="37"/>
      <c r="G2110" s="39"/>
      <c r="H2110" s="40"/>
      <c r="I2110" s="107" t="str">
        <f>IF(G2110="","",_xlfn.IFNA(VLOOKUP(G2110,'سجل المشتريات'!F:N,8,0),"غير مسجلة في المشتريات"))</f>
        <v/>
      </c>
      <c r="J2110" s="26" t="str">
        <f>_xlfn.IFNA(VLOOKUP(F2110,الاوردرات!$B$1:$C$600,2,0),"")</f>
        <v/>
      </c>
      <c r="K2110" s="52"/>
      <c r="M2110" s="105" t="str">
        <f>IF(G2110="","",_xlfn.IFNA((VLOOKUP(G2110,help!L:M,2,0))*H2110,_xlfn.IFNA((VLOOKUP(G2110,help!P:Q,2,0))*H2110,"غير مسجلة في المشتريات")))</f>
        <v/>
      </c>
    </row>
    <row r="2111" spans="2:13" hidden="1" x14ac:dyDescent="0.25">
      <c r="B2111" s="13">
        <f>COUNTIFS($G$3:G2111,'تقرير استهلاك خامات'!$D$4)</f>
        <v>2</v>
      </c>
      <c r="C2111" s="13">
        <f>COUNTIFS($F$3:F2111,'تقرير منتج تام'!$E$4)</f>
        <v>10</v>
      </c>
      <c r="D2111" s="37"/>
      <c r="E2111" s="37"/>
      <c r="F2111" s="37"/>
      <c r="G2111" s="39"/>
      <c r="H2111" s="40"/>
      <c r="I2111" s="107" t="str">
        <f>IF(G2111="","",_xlfn.IFNA(VLOOKUP(G2111,'سجل المشتريات'!F:N,8,0),"غير مسجلة في المشتريات"))</f>
        <v/>
      </c>
      <c r="J2111" s="26" t="str">
        <f>_xlfn.IFNA(VLOOKUP(F2111,الاوردرات!$B$1:$C$600,2,0),"")</f>
        <v/>
      </c>
      <c r="K2111" s="52"/>
      <c r="M2111" s="105" t="str">
        <f>IF(G2111="","",_xlfn.IFNA((VLOOKUP(G2111,help!L:M,2,0))*H2111,_xlfn.IFNA((VLOOKUP(G2111,help!P:Q,2,0))*H2111,"غير مسجلة في المشتريات")))</f>
        <v/>
      </c>
    </row>
    <row r="2112" spans="2:13" hidden="1" x14ac:dyDescent="0.25">
      <c r="B2112" s="13">
        <f>COUNTIFS($G$3:G2112,'تقرير استهلاك خامات'!$D$4)</f>
        <v>2</v>
      </c>
      <c r="C2112" s="13">
        <f>COUNTIFS($F$3:F2112,'تقرير منتج تام'!$E$4)</f>
        <v>10</v>
      </c>
      <c r="D2112" s="37"/>
      <c r="E2112" s="37"/>
      <c r="F2112" s="37"/>
      <c r="G2112" s="39"/>
      <c r="H2112" s="40"/>
      <c r="I2112" s="107" t="str">
        <f>IF(G2112="","",_xlfn.IFNA(VLOOKUP(G2112,'سجل المشتريات'!F:N,8,0),"غير مسجلة في المشتريات"))</f>
        <v/>
      </c>
      <c r="J2112" s="26" t="str">
        <f>_xlfn.IFNA(VLOOKUP(F2112,الاوردرات!$B$1:$C$600,2,0),"")</f>
        <v/>
      </c>
      <c r="K2112" s="52"/>
      <c r="M2112" s="105" t="str">
        <f>IF(G2112="","",_xlfn.IFNA((VLOOKUP(G2112,help!L:M,2,0))*H2112,_xlfn.IFNA((VLOOKUP(G2112,help!P:Q,2,0))*H2112,"غير مسجلة في المشتريات")))</f>
        <v/>
      </c>
    </row>
    <row r="2113" spans="2:13" hidden="1" x14ac:dyDescent="0.25">
      <c r="B2113" s="13">
        <f>COUNTIFS($G$3:G2113,'تقرير استهلاك خامات'!$D$4)</f>
        <v>2</v>
      </c>
      <c r="C2113" s="13">
        <f>COUNTIFS($F$3:F2113,'تقرير منتج تام'!$E$4)</f>
        <v>10</v>
      </c>
      <c r="D2113" s="37"/>
      <c r="E2113" s="37"/>
      <c r="F2113" s="37"/>
      <c r="G2113" s="39"/>
      <c r="H2113" s="40"/>
      <c r="I2113" s="107" t="str">
        <f>IF(G2113="","",_xlfn.IFNA(VLOOKUP(G2113,'سجل المشتريات'!F:N,8,0),"غير مسجلة في المشتريات"))</f>
        <v/>
      </c>
      <c r="J2113" s="26" t="str">
        <f>_xlfn.IFNA(VLOOKUP(F2113,الاوردرات!$B$1:$C$600,2,0),"")</f>
        <v/>
      </c>
      <c r="K2113" s="52"/>
      <c r="M2113" s="105" t="str">
        <f>IF(G2113="","",_xlfn.IFNA((VLOOKUP(G2113,help!L:M,2,0))*H2113,_xlfn.IFNA((VLOOKUP(G2113,help!P:Q,2,0))*H2113,"غير مسجلة في المشتريات")))</f>
        <v/>
      </c>
    </row>
    <row r="2114" spans="2:13" hidden="1" x14ac:dyDescent="0.25">
      <c r="B2114" s="13">
        <f>COUNTIFS($G$3:G2114,'تقرير استهلاك خامات'!$D$4)</f>
        <v>2</v>
      </c>
      <c r="C2114" s="13">
        <f>COUNTIFS($F$3:F2114,'تقرير منتج تام'!$E$4)</f>
        <v>10</v>
      </c>
      <c r="D2114" s="37"/>
      <c r="E2114" s="37"/>
      <c r="F2114" s="37"/>
      <c r="G2114" s="39"/>
      <c r="H2114" s="40"/>
      <c r="I2114" s="107" t="str">
        <f>IF(G2114="","",_xlfn.IFNA(VLOOKUP(G2114,'سجل المشتريات'!F:N,8,0),"غير مسجلة في المشتريات"))</f>
        <v/>
      </c>
      <c r="J2114" s="26" t="str">
        <f>_xlfn.IFNA(VLOOKUP(F2114,الاوردرات!$B$1:$C$600,2,0),"")</f>
        <v/>
      </c>
      <c r="K2114" s="52"/>
      <c r="M2114" s="105" t="str">
        <f>IF(G2114="","",_xlfn.IFNA((VLOOKUP(G2114,help!L:M,2,0))*H2114,_xlfn.IFNA((VLOOKUP(G2114,help!P:Q,2,0))*H2114,"غير مسجلة في المشتريات")))</f>
        <v/>
      </c>
    </row>
    <row r="2115" spans="2:13" hidden="1" x14ac:dyDescent="0.25">
      <c r="B2115" s="13">
        <f>COUNTIFS($G$3:G2115,'تقرير استهلاك خامات'!$D$4)</f>
        <v>2</v>
      </c>
      <c r="C2115" s="13">
        <f>COUNTIFS($F$3:F2115,'تقرير منتج تام'!$E$4)</f>
        <v>10</v>
      </c>
      <c r="D2115" s="37"/>
      <c r="E2115" s="37"/>
      <c r="F2115" s="37"/>
      <c r="G2115" s="39"/>
      <c r="H2115" s="40"/>
      <c r="I2115" s="107" t="str">
        <f>IF(G2115="","",_xlfn.IFNA(VLOOKUP(G2115,'سجل المشتريات'!F:N,8,0),"غير مسجلة في المشتريات"))</f>
        <v/>
      </c>
      <c r="J2115" s="26" t="str">
        <f>_xlfn.IFNA(VLOOKUP(F2115,الاوردرات!$B$1:$C$600,2,0),"")</f>
        <v/>
      </c>
      <c r="K2115" s="52"/>
      <c r="M2115" s="105" t="str">
        <f>IF(G2115="","",_xlfn.IFNA((VLOOKUP(G2115,help!L:M,2,0))*H2115,_xlfn.IFNA((VLOOKUP(G2115,help!P:Q,2,0))*H2115,"غير مسجلة في المشتريات")))</f>
        <v/>
      </c>
    </row>
    <row r="2116" spans="2:13" hidden="1" x14ac:dyDescent="0.25">
      <c r="B2116" s="13">
        <f>COUNTIFS($G$3:G2116,'تقرير استهلاك خامات'!$D$4)</f>
        <v>2</v>
      </c>
      <c r="C2116" s="13">
        <f>COUNTIFS($F$3:F2116,'تقرير منتج تام'!$E$4)</f>
        <v>10</v>
      </c>
      <c r="D2116" s="37"/>
      <c r="E2116" s="37"/>
      <c r="F2116" s="37"/>
      <c r="G2116" s="39"/>
      <c r="H2116" s="40"/>
      <c r="I2116" s="107" t="str">
        <f>IF(G2116="","",_xlfn.IFNA(VLOOKUP(G2116,'سجل المشتريات'!F:N,8,0),"غير مسجلة في المشتريات"))</f>
        <v/>
      </c>
      <c r="J2116" s="26" t="str">
        <f>_xlfn.IFNA(VLOOKUP(F2116,الاوردرات!$B$1:$C$600,2,0),"")</f>
        <v/>
      </c>
      <c r="K2116" s="52"/>
      <c r="M2116" s="105" t="str">
        <f>IF(G2116="","",_xlfn.IFNA((VLOOKUP(G2116,help!L:M,2,0))*H2116,_xlfn.IFNA((VLOOKUP(G2116,help!P:Q,2,0))*H2116,"غير مسجلة في المشتريات")))</f>
        <v/>
      </c>
    </row>
    <row r="2117" spans="2:13" hidden="1" x14ac:dyDescent="0.25">
      <c r="B2117" s="13">
        <f>COUNTIFS($G$3:G2117,'تقرير استهلاك خامات'!$D$4)</f>
        <v>2</v>
      </c>
      <c r="C2117" s="13">
        <f>COUNTIFS($F$3:F2117,'تقرير منتج تام'!$E$4)</f>
        <v>10</v>
      </c>
      <c r="D2117" s="37"/>
      <c r="E2117" s="37"/>
      <c r="F2117" s="37"/>
      <c r="G2117" s="39"/>
      <c r="H2117" s="40"/>
      <c r="I2117" s="107" t="str">
        <f>IF(G2117="","",_xlfn.IFNA(VLOOKUP(G2117,'سجل المشتريات'!F:N,8,0),"غير مسجلة في المشتريات"))</f>
        <v/>
      </c>
      <c r="J2117" s="26" t="str">
        <f>_xlfn.IFNA(VLOOKUP(F2117,الاوردرات!$B$1:$C$600,2,0),"")</f>
        <v/>
      </c>
      <c r="K2117" s="52"/>
      <c r="M2117" s="105" t="str">
        <f>IF(G2117="","",_xlfn.IFNA((VLOOKUP(G2117,help!L:M,2,0))*H2117,_xlfn.IFNA((VLOOKUP(G2117,help!P:Q,2,0))*H2117,"غير مسجلة في المشتريات")))</f>
        <v/>
      </c>
    </row>
    <row r="2118" spans="2:13" hidden="1" x14ac:dyDescent="0.25">
      <c r="B2118" s="13">
        <f>COUNTIFS($G$3:G2118,'تقرير استهلاك خامات'!$D$4)</f>
        <v>2</v>
      </c>
      <c r="C2118" s="13">
        <f>COUNTIFS($F$3:F2118,'تقرير منتج تام'!$E$4)</f>
        <v>10</v>
      </c>
      <c r="D2118" s="37"/>
      <c r="E2118" s="37"/>
      <c r="F2118" s="37"/>
      <c r="G2118" s="39"/>
      <c r="H2118" s="40"/>
      <c r="I2118" s="107" t="str">
        <f>IF(G2118="","",_xlfn.IFNA(VLOOKUP(G2118,'سجل المشتريات'!F:N,8,0),"غير مسجلة في المشتريات"))</f>
        <v/>
      </c>
      <c r="J2118" s="26" t="str">
        <f>_xlfn.IFNA(VLOOKUP(F2118,الاوردرات!$B$1:$C$600,2,0),"")</f>
        <v/>
      </c>
      <c r="K2118" s="52"/>
      <c r="M2118" s="105" t="str">
        <f>IF(G2118="","",_xlfn.IFNA((VLOOKUP(G2118,help!L:M,2,0))*H2118,_xlfn.IFNA((VLOOKUP(G2118,help!P:Q,2,0))*H2118,"غير مسجلة في المشتريات")))</f>
        <v/>
      </c>
    </row>
    <row r="2119" spans="2:13" hidden="1" x14ac:dyDescent="0.25">
      <c r="B2119" s="13">
        <f>COUNTIFS($G$3:G2119,'تقرير استهلاك خامات'!$D$4)</f>
        <v>2</v>
      </c>
      <c r="C2119" s="13">
        <f>COUNTIFS($F$3:F2119,'تقرير منتج تام'!$E$4)</f>
        <v>10</v>
      </c>
      <c r="D2119" s="37"/>
      <c r="E2119" s="37"/>
      <c r="F2119" s="37"/>
      <c r="G2119" s="39"/>
      <c r="H2119" s="40"/>
      <c r="I2119" s="107" t="str">
        <f>IF(G2119="","",_xlfn.IFNA(VLOOKUP(G2119,'سجل المشتريات'!F:N,8,0),"غير مسجلة في المشتريات"))</f>
        <v/>
      </c>
      <c r="J2119" s="26" t="str">
        <f>_xlfn.IFNA(VLOOKUP(F2119,الاوردرات!$B$1:$C$600,2,0),"")</f>
        <v/>
      </c>
      <c r="K2119" s="52"/>
      <c r="M2119" s="105" t="str">
        <f>IF(G2119="","",_xlfn.IFNA((VLOOKUP(G2119,help!L:M,2,0))*H2119,_xlfn.IFNA((VLOOKUP(G2119,help!P:Q,2,0))*H2119,"غير مسجلة في المشتريات")))</f>
        <v/>
      </c>
    </row>
    <row r="2120" spans="2:13" hidden="1" x14ac:dyDescent="0.25">
      <c r="B2120" s="13">
        <f>COUNTIFS($G$3:G2120,'تقرير استهلاك خامات'!$D$4)</f>
        <v>2</v>
      </c>
      <c r="C2120" s="13">
        <f>COUNTIFS($F$3:F2120,'تقرير منتج تام'!$E$4)</f>
        <v>10</v>
      </c>
      <c r="D2120" s="37"/>
      <c r="E2120" s="37"/>
      <c r="F2120" s="37"/>
      <c r="G2120" s="39"/>
      <c r="H2120" s="40"/>
      <c r="I2120" s="107" t="str">
        <f>IF(G2120="","",_xlfn.IFNA(VLOOKUP(G2120,'سجل المشتريات'!F:N,8,0),"غير مسجلة في المشتريات"))</f>
        <v/>
      </c>
      <c r="J2120" s="26" t="str">
        <f>_xlfn.IFNA(VLOOKUP(F2120,الاوردرات!$B$1:$C$600,2,0),"")</f>
        <v/>
      </c>
      <c r="K2120" s="52"/>
      <c r="M2120" s="105" t="str">
        <f>IF(G2120="","",_xlfn.IFNA((VLOOKUP(G2120,help!L:M,2,0))*H2120,_xlfn.IFNA((VLOOKUP(G2120,help!P:Q,2,0))*H2120,"غير مسجلة في المشتريات")))</f>
        <v/>
      </c>
    </row>
    <row r="2121" spans="2:13" hidden="1" x14ac:dyDescent="0.25">
      <c r="B2121" s="13">
        <f>COUNTIFS($G$3:G2121,'تقرير استهلاك خامات'!$D$4)</f>
        <v>2</v>
      </c>
      <c r="C2121" s="13">
        <f>COUNTIFS($F$3:F2121,'تقرير منتج تام'!$E$4)</f>
        <v>10</v>
      </c>
      <c r="D2121" s="37"/>
      <c r="E2121" s="37"/>
      <c r="F2121" s="37"/>
      <c r="G2121" s="39"/>
      <c r="H2121" s="40"/>
      <c r="I2121" s="107" t="str">
        <f>IF(G2121="","",_xlfn.IFNA(VLOOKUP(G2121,'سجل المشتريات'!F:N,8,0),"غير مسجلة في المشتريات"))</f>
        <v/>
      </c>
      <c r="J2121" s="26" t="str">
        <f>_xlfn.IFNA(VLOOKUP(F2121,الاوردرات!$B$1:$C$600,2,0),"")</f>
        <v/>
      </c>
      <c r="K2121" s="52"/>
      <c r="M2121" s="105" t="str">
        <f>IF(G2121="","",_xlfn.IFNA((VLOOKUP(G2121,help!L:M,2,0))*H2121,_xlfn.IFNA((VLOOKUP(G2121,help!P:Q,2,0))*H2121,"غير مسجلة في المشتريات")))</f>
        <v/>
      </c>
    </row>
    <row r="2122" spans="2:13" hidden="1" x14ac:dyDescent="0.25">
      <c r="B2122" s="13">
        <f>COUNTIFS($G$3:G2122,'تقرير استهلاك خامات'!$D$4)</f>
        <v>2</v>
      </c>
      <c r="C2122" s="13">
        <f>COUNTIFS($F$3:F2122,'تقرير منتج تام'!$E$4)</f>
        <v>10</v>
      </c>
      <c r="D2122" s="37"/>
      <c r="E2122" s="37"/>
      <c r="F2122" s="37"/>
      <c r="G2122" s="39"/>
      <c r="H2122" s="40"/>
      <c r="I2122" s="107" t="str">
        <f>IF(G2122="","",_xlfn.IFNA(VLOOKUP(G2122,'سجل المشتريات'!F:N,8,0),"غير مسجلة في المشتريات"))</f>
        <v/>
      </c>
      <c r="J2122" s="26" t="str">
        <f>_xlfn.IFNA(VLOOKUP(F2122,الاوردرات!$B$1:$C$600,2,0),"")</f>
        <v/>
      </c>
      <c r="K2122" s="52"/>
      <c r="M2122" s="105" t="str">
        <f>IF(G2122="","",_xlfn.IFNA((VLOOKUP(G2122,help!L:M,2,0))*H2122,_xlfn.IFNA((VLOOKUP(G2122,help!P:Q,2,0))*H2122,"غير مسجلة في المشتريات")))</f>
        <v/>
      </c>
    </row>
    <row r="2123" spans="2:13" hidden="1" x14ac:dyDescent="0.25">
      <c r="B2123" s="13">
        <f>COUNTIFS($G$3:G2123,'تقرير استهلاك خامات'!$D$4)</f>
        <v>2</v>
      </c>
      <c r="C2123" s="13">
        <f>COUNTIFS($F$3:F2123,'تقرير منتج تام'!$E$4)</f>
        <v>10</v>
      </c>
      <c r="D2123" s="37"/>
      <c r="E2123" s="37"/>
      <c r="F2123" s="37"/>
      <c r="G2123" s="39"/>
      <c r="H2123" s="40"/>
      <c r="I2123" s="107" t="str">
        <f>IF(G2123="","",_xlfn.IFNA(VLOOKUP(G2123,'سجل المشتريات'!F:N,8,0),"غير مسجلة في المشتريات"))</f>
        <v/>
      </c>
      <c r="J2123" s="26" t="str">
        <f>_xlfn.IFNA(VLOOKUP(F2123,الاوردرات!$B$1:$C$600,2,0),"")</f>
        <v/>
      </c>
      <c r="K2123" s="52"/>
      <c r="M2123" s="105" t="str">
        <f>IF(G2123="","",_xlfn.IFNA((VLOOKUP(G2123,help!L:M,2,0))*H2123,_xlfn.IFNA((VLOOKUP(G2123,help!P:Q,2,0))*H2123,"غير مسجلة في المشتريات")))</f>
        <v/>
      </c>
    </row>
    <row r="2124" spans="2:13" hidden="1" x14ac:dyDescent="0.25">
      <c r="B2124" s="13">
        <f>COUNTIFS($G$3:G2124,'تقرير استهلاك خامات'!$D$4)</f>
        <v>2</v>
      </c>
      <c r="C2124" s="13">
        <f>COUNTIFS($F$3:F2124,'تقرير منتج تام'!$E$4)</f>
        <v>10</v>
      </c>
      <c r="D2124" s="37"/>
      <c r="E2124" s="37"/>
      <c r="F2124" s="37"/>
      <c r="G2124" s="39"/>
      <c r="H2124" s="40"/>
      <c r="I2124" s="107" t="str">
        <f>IF(G2124="","",_xlfn.IFNA(VLOOKUP(G2124,'سجل المشتريات'!F:N,8,0),"غير مسجلة في المشتريات"))</f>
        <v/>
      </c>
      <c r="J2124" s="26" t="str">
        <f>_xlfn.IFNA(VLOOKUP(F2124,الاوردرات!$B$1:$C$600,2,0),"")</f>
        <v/>
      </c>
      <c r="K2124" s="52"/>
      <c r="M2124" s="105" t="str">
        <f>IF(G2124="","",_xlfn.IFNA((VLOOKUP(G2124,help!L:M,2,0))*H2124,_xlfn.IFNA((VLOOKUP(G2124,help!P:Q,2,0))*H2124,"غير مسجلة في المشتريات")))</f>
        <v/>
      </c>
    </row>
    <row r="2125" spans="2:13" hidden="1" x14ac:dyDescent="0.25">
      <c r="B2125" s="13">
        <f>COUNTIFS($G$3:G2125,'تقرير استهلاك خامات'!$D$4)</f>
        <v>2</v>
      </c>
      <c r="C2125" s="13">
        <f>COUNTIFS($F$3:F2125,'تقرير منتج تام'!$E$4)</f>
        <v>10</v>
      </c>
      <c r="D2125" s="37"/>
      <c r="E2125" s="37"/>
      <c r="F2125" s="37"/>
      <c r="G2125" s="39"/>
      <c r="H2125" s="40"/>
      <c r="I2125" s="107" t="str">
        <f>IF(G2125="","",_xlfn.IFNA(VLOOKUP(G2125,'سجل المشتريات'!F:N,8,0),"غير مسجلة في المشتريات"))</f>
        <v/>
      </c>
      <c r="J2125" s="26" t="str">
        <f>_xlfn.IFNA(VLOOKUP(F2125,الاوردرات!$B$1:$C$600,2,0),"")</f>
        <v/>
      </c>
      <c r="K2125" s="52"/>
      <c r="M2125" s="105" t="str">
        <f>IF(G2125="","",_xlfn.IFNA((VLOOKUP(G2125,help!L:M,2,0))*H2125,_xlfn.IFNA((VLOOKUP(G2125,help!P:Q,2,0))*H2125,"غير مسجلة في المشتريات")))</f>
        <v/>
      </c>
    </row>
    <row r="2126" spans="2:13" hidden="1" x14ac:dyDescent="0.25">
      <c r="B2126" s="13">
        <f>COUNTIFS($G$3:G2126,'تقرير استهلاك خامات'!$D$4)</f>
        <v>2</v>
      </c>
      <c r="C2126" s="13">
        <f>COUNTIFS($F$3:F2126,'تقرير منتج تام'!$E$4)</f>
        <v>10</v>
      </c>
      <c r="D2126" s="37"/>
      <c r="E2126" s="37"/>
      <c r="F2126" s="37"/>
      <c r="G2126" s="39"/>
      <c r="H2126" s="40"/>
      <c r="I2126" s="107" t="str">
        <f>IF(G2126="","",_xlfn.IFNA(VLOOKUP(G2126,'سجل المشتريات'!F:N,8,0),"غير مسجلة في المشتريات"))</f>
        <v/>
      </c>
      <c r="J2126" s="26" t="str">
        <f>_xlfn.IFNA(VLOOKUP(F2126,الاوردرات!$B$1:$C$600,2,0),"")</f>
        <v/>
      </c>
      <c r="K2126" s="52"/>
      <c r="M2126" s="105" t="str">
        <f>IF(G2126="","",_xlfn.IFNA((VLOOKUP(G2126,help!L:M,2,0))*H2126,_xlfn.IFNA((VLOOKUP(G2126,help!P:Q,2,0))*H2126,"غير مسجلة في المشتريات")))</f>
        <v/>
      </c>
    </row>
    <row r="2127" spans="2:13" hidden="1" x14ac:dyDescent="0.25">
      <c r="B2127" s="13">
        <f>COUNTIFS($G$3:G2127,'تقرير استهلاك خامات'!$D$4)</f>
        <v>2</v>
      </c>
      <c r="C2127" s="13">
        <f>COUNTIFS($F$3:F2127,'تقرير منتج تام'!$E$4)</f>
        <v>10</v>
      </c>
      <c r="D2127" s="37"/>
      <c r="E2127" s="37"/>
      <c r="F2127" s="37"/>
      <c r="G2127" s="39"/>
      <c r="H2127" s="40"/>
      <c r="I2127" s="107" t="str">
        <f>IF(G2127="","",_xlfn.IFNA(VLOOKUP(G2127,'سجل المشتريات'!F:N,8,0),"غير مسجلة في المشتريات"))</f>
        <v/>
      </c>
      <c r="J2127" s="26" t="str">
        <f>_xlfn.IFNA(VLOOKUP(F2127,الاوردرات!$B$1:$C$600,2,0),"")</f>
        <v/>
      </c>
      <c r="K2127" s="52"/>
      <c r="M2127" s="105" t="str">
        <f>IF(G2127="","",_xlfn.IFNA((VLOOKUP(G2127,help!L:M,2,0))*H2127,_xlfn.IFNA((VLOOKUP(G2127,help!P:Q,2,0))*H2127,"غير مسجلة في المشتريات")))</f>
        <v/>
      </c>
    </row>
    <row r="2128" spans="2:13" hidden="1" x14ac:dyDescent="0.25">
      <c r="B2128" s="13">
        <f>COUNTIFS($G$3:G2128,'تقرير استهلاك خامات'!$D$4)</f>
        <v>2</v>
      </c>
      <c r="C2128" s="13">
        <f>COUNTIFS($F$3:F2128,'تقرير منتج تام'!$E$4)</f>
        <v>10</v>
      </c>
      <c r="D2128" s="37"/>
      <c r="E2128" s="37"/>
      <c r="F2128" s="37"/>
      <c r="G2128" s="39"/>
      <c r="H2128" s="40"/>
      <c r="I2128" s="107" t="str">
        <f>IF(G2128="","",_xlfn.IFNA(VLOOKUP(G2128,'سجل المشتريات'!F:N,8,0),"غير مسجلة في المشتريات"))</f>
        <v/>
      </c>
      <c r="J2128" s="26" t="str">
        <f>_xlfn.IFNA(VLOOKUP(F2128,الاوردرات!$B$1:$C$600,2,0),"")</f>
        <v/>
      </c>
      <c r="K2128" s="52"/>
      <c r="M2128" s="105" t="str">
        <f>IF(G2128="","",_xlfn.IFNA((VLOOKUP(G2128,help!L:M,2,0))*H2128,_xlfn.IFNA((VLOOKUP(G2128,help!P:Q,2,0))*H2128,"غير مسجلة في المشتريات")))</f>
        <v/>
      </c>
    </row>
    <row r="2129" spans="2:13" hidden="1" x14ac:dyDescent="0.25">
      <c r="B2129" s="13">
        <f>COUNTIFS($G$3:G2129,'تقرير استهلاك خامات'!$D$4)</f>
        <v>2</v>
      </c>
      <c r="C2129" s="13">
        <f>COUNTIFS($F$3:F2129,'تقرير منتج تام'!$E$4)</f>
        <v>10</v>
      </c>
      <c r="D2129" s="37"/>
      <c r="E2129" s="37"/>
      <c r="F2129" s="37"/>
      <c r="G2129" s="39"/>
      <c r="H2129" s="40"/>
      <c r="I2129" s="107" t="str">
        <f>IF(G2129="","",_xlfn.IFNA(VLOOKUP(G2129,'سجل المشتريات'!F:N,8,0),"غير مسجلة في المشتريات"))</f>
        <v/>
      </c>
      <c r="J2129" s="26" t="str">
        <f>_xlfn.IFNA(VLOOKUP(F2129,الاوردرات!$B$1:$C$600,2,0),"")</f>
        <v/>
      </c>
      <c r="K2129" s="52"/>
      <c r="M2129" s="105" t="str">
        <f>IF(G2129="","",_xlfn.IFNA((VLOOKUP(G2129,help!L:M,2,0))*H2129,_xlfn.IFNA((VLOOKUP(G2129,help!P:Q,2,0))*H2129,"غير مسجلة في المشتريات")))</f>
        <v/>
      </c>
    </row>
    <row r="2130" spans="2:13" hidden="1" x14ac:dyDescent="0.25">
      <c r="B2130" s="13">
        <f>COUNTIFS($G$3:G2130,'تقرير استهلاك خامات'!$D$4)</f>
        <v>2</v>
      </c>
      <c r="C2130" s="13">
        <f>COUNTIFS($F$3:F2130,'تقرير منتج تام'!$E$4)</f>
        <v>10</v>
      </c>
      <c r="D2130" s="37"/>
      <c r="E2130" s="37"/>
      <c r="F2130" s="37"/>
      <c r="G2130" s="39"/>
      <c r="H2130" s="40"/>
      <c r="I2130" s="107" t="str">
        <f>IF(G2130="","",_xlfn.IFNA(VLOOKUP(G2130,'سجل المشتريات'!F:N,8,0),"غير مسجلة في المشتريات"))</f>
        <v/>
      </c>
      <c r="J2130" s="26" t="str">
        <f>_xlfn.IFNA(VLOOKUP(F2130,الاوردرات!$B$1:$C$600,2,0),"")</f>
        <v/>
      </c>
      <c r="K2130" s="52"/>
      <c r="M2130" s="105" t="str">
        <f>IF(G2130="","",_xlfn.IFNA((VLOOKUP(G2130,help!L:M,2,0))*H2130,_xlfn.IFNA((VLOOKUP(G2130,help!P:Q,2,0))*H2130,"غير مسجلة في المشتريات")))</f>
        <v/>
      </c>
    </row>
    <row r="2131" spans="2:13" hidden="1" x14ac:dyDescent="0.25">
      <c r="B2131" s="13">
        <f>COUNTIFS($G$3:G2131,'تقرير استهلاك خامات'!$D$4)</f>
        <v>2</v>
      </c>
      <c r="C2131" s="13">
        <f>COUNTIFS($F$3:F2131,'تقرير منتج تام'!$E$4)</f>
        <v>10</v>
      </c>
      <c r="D2131" s="37"/>
      <c r="E2131" s="37"/>
      <c r="F2131" s="37"/>
      <c r="G2131" s="39"/>
      <c r="H2131" s="40"/>
      <c r="I2131" s="107" t="str">
        <f>IF(G2131="","",_xlfn.IFNA(VLOOKUP(G2131,'سجل المشتريات'!F:N,8,0),"غير مسجلة في المشتريات"))</f>
        <v/>
      </c>
      <c r="J2131" s="26" t="str">
        <f>_xlfn.IFNA(VLOOKUP(F2131,الاوردرات!$B$1:$C$600,2,0),"")</f>
        <v/>
      </c>
      <c r="K2131" s="52"/>
      <c r="M2131" s="105" t="str">
        <f>IF(G2131="","",_xlfn.IFNA((VLOOKUP(G2131,help!L:M,2,0))*H2131,_xlfn.IFNA((VLOOKUP(G2131,help!P:Q,2,0))*H2131,"غير مسجلة في المشتريات")))</f>
        <v/>
      </c>
    </row>
    <row r="2132" spans="2:13" hidden="1" x14ac:dyDescent="0.25">
      <c r="B2132" s="13">
        <f>COUNTIFS($G$3:G2132,'تقرير استهلاك خامات'!$D$4)</f>
        <v>2</v>
      </c>
      <c r="C2132" s="13">
        <f>COUNTIFS($F$3:F2132,'تقرير منتج تام'!$E$4)</f>
        <v>10</v>
      </c>
      <c r="D2132" s="37"/>
      <c r="E2132" s="37"/>
      <c r="F2132" s="37"/>
      <c r="G2132" s="39"/>
      <c r="H2132" s="40"/>
      <c r="I2132" s="107" t="str">
        <f>IF(G2132="","",_xlfn.IFNA(VLOOKUP(G2132,'سجل المشتريات'!F:N,8,0),"غير مسجلة في المشتريات"))</f>
        <v/>
      </c>
      <c r="J2132" s="26" t="str">
        <f>_xlfn.IFNA(VLOOKUP(F2132,الاوردرات!$B$1:$C$600,2,0),"")</f>
        <v/>
      </c>
      <c r="K2132" s="52"/>
      <c r="M2132" s="105" t="str">
        <f>IF(G2132="","",_xlfn.IFNA((VLOOKUP(G2132,help!L:M,2,0))*H2132,_xlfn.IFNA((VLOOKUP(G2132,help!P:Q,2,0))*H2132,"غير مسجلة في المشتريات")))</f>
        <v/>
      </c>
    </row>
    <row r="2133" spans="2:13" hidden="1" x14ac:dyDescent="0.25">
      <c r="B2133" s="13">
        <f>COUNTIFS($G$3:G2133,'تقرير استهلاك خامات'!$D$4)</f>
        <v>2</v>
      </c>
      <c r="C2133" s="13">
        <f>COUNTIFS($F$3:F2133,'تقرير منتج تام'!$E$4)</f>
        <v>10</v>
      </c>
      <c r="D2133" s="37"/>
      <c r="E2133" s="37"/>
      <c r="F2133" s="37"/>
      <c r="G2133" s="39"/>
      <c r="H2133" s="40"/>
      <c r="I2133" s="107" t="str">
        <f>IF(G2133="","",_xlfn.IFNA(VLOOKUP(G2133,'سجل المشتريات'!F:N,8,0),"غير مسجلة في المشتريات"))</f>
        <v/>
      </c>
      <c r="J2133" s="26" t="str">
        <f>_xlfn.IFNA(VLOOKUP(F2133,الاوردرات!$B$1:$C$600,2,0),"")</f>
        <v/>
      </c>
      <c r="K2133" s="52"/>
      <c r="M2133" s="105" t="str">
        <f>IF(G2133="","",_xlfn.IFNA((VLOOKUP(G2133,help!L:M,2,0))*H2133,_xlfn.IFNA((VLOOKUP(G2133,help!P:Q,2,0))*H2133,"غير مسجلة في المشتريات")))</f>
        <v/>
      </c>
    </row>
    <row r="2134" spans="2:13" hidden="1" x14ac:dyDescent="0.25">
      <c r="B2134" s="13">
        <f>COUNTIFS($G$3:G2134,'تقرير استهلاك خامات'!$D$4)</f>
        <v>2</v>
      </c>
      <c r="C2134" s="13">
        <f>COUNTIFS($F$3:F2134,'تقرير منتج تام'!$E$4)</f>
        <v>10</v>
      </c>
      <c r="D2134" s="37"/>
      <c r="E2134" s="37"/>
      <c r="F2134" s="37"/>
      <c r="G2134" s="39"/>
      <c r="H2134" s="40"/>
      <c r="I2134" s="107" t="str">
        <f>IF(G2134="","",_xlfn.IFNA(VLOOKUP(G2134,'سجل المشتريات'!F:N,8,0),"غير مسجلة في المشتريات"))</f>
        <v/>
      </c>
      <c r="J2134" s="26" t="str">
        <f>_xlfn.IFNA(VLOOKUP(F2134,الاوردرات!$B$1:$C$600,2,0),"")</f>
        <v/>
      </c>
      <c r="K2134" s="52"/>
      <c r="M2134" s="105" t="str">
        <f>IF(G2134="","",_xlfn.IFNA((VLOOKUP(G2134,help!L:M,2,0))*H2134,_xlfn.IFNA((VLOOKUP(G2134,help!P:Q,2,0))*H2134,"غير مسجلة في المشتريات")))</f>
        <v/>
      </c>
    </row>
    <row r="2135" spans="2:13" hidden="1" x14ac:dyDescent="0.25">
      <c r="B2135" s="13">
        <f>COUNTIFS($G$3:G2135,'تقرير استهلاك خامات'!$D$4)</f>
        <v>2</v>
      </c>
      <c r="C2135" s="13">
        <f>COUNTIFS($F$3:F2135,'تقرير منتج تام'!$E$4)</f>
        <v>10</v>
      </c>
      <c r="D2135" s="37"/>
      <c r="E2135" s="37"/>
      <c r="F2135" s="37"/>
      <c r="G2135" s="39"/>
      <c r="H2135" s="40"/>
      <c r="I2135" s="107" t="str">
        <f>IF(G2135="","",_xlfn.IFNA(VLOOKUP(G2135,'سجل المشتريات'!F:N,8,0),"غير مسجلة في المشتريات"))</f>
        <v/>
      </c>
      <c r="J2135" s="26" t="str">
        <f>_xlfn.IFNA(VLOOKUP(F2135,الاوردرات!$B$1:$C$600,2,0),"")</f>
        <v/>
      </c>
      <c r="K2135" s="52"/>
      <c r="M2135" s="105" t="str">
        <f>IF(G2135="","",_xlfn.IFNA((VLOOKUP(G2135,help!L:M,2,0))*H2135,_xlfn.IFNA((VLOOKUP(G2135,help!P:Q,2,0))*H2135,"غير مسجلة في المشتريات")))</f>
        <v/>
      </c>
    </row>
    <row r="2136" spans="2:13" hidden="1" x14ac:dyDescent="0.25">
      <c r="B2136" s="13">
        <f>COUNTIFS($G$3:G2136,'تقرير استهلاك خامات'!$D$4)</f>
        <v>2</v>
      </c>
      <c r="C2136" s="13">
        <f>COUNTIFS($F$3:F2136,'تقرير منتج تام'!$E$4)</f>
        <v>10</v>
      </c>
      <c r="D2136" s="37"/>
      <c r="E2136" s="37"/>
      <c r="F2136" s="37"/>
      <c r="G2136" s="39"/>
      <c r="H2136" s="40"/>
      <c r="I2136" s="107" t="str">
        <f>IF(G2136="","",_xlfn.IFNA(VLOOKUP(G2136,'سجل المشتريات'!F:N,8,0),"غير مسجلة في المشتريات"))</f>
        <v/>
      </c>
      <c r="J2136" s="26" t="str">
        <f>_xlfn.IFNA(VLOOKUP(F2136,الاوردرات!$B$1:$C$600,2,0),"")</f>
        <v/>
      </c>
      <c r="K2136" s="52"/>
      <c r="M2136" s="105" t="str">
        <f>IF(G2136="","",_xlfn.IFNA((VLOOKUP(G2136,help!L:M,2,0))*H2136,_xlfn.IFNA((VLOOKUP(G2136,help!P:Q,2,0))*H2136,"غير مسجلة في المشتريات")))</f>
        <v/>
      </c>
    </row>
    <row r="2137" spans="2:13" hidden="1" x14ac:dyDescent="0.25">
      <c r="B2137" s="13">
        <f>COUNTIFS($G$3:G2137,'تقرير استهلاك خامات'!$D$4)</f>
        <v>2</v>
      </c>
      <c r="C2137" s="13">
        <f>COUNTIFS($F$3:F2137,'تقرير منتج تام'!$E$4)</f>
        <v>10</v>
      </c>
      <c r="D2137" s="37"/>
      <c r="E2137" s="37"/>
      <c r="F2137" s="37"/>
      <c r="G2137" s="39"/>
      <c r="H2137" s="40"/>
      <c r="I2137" s="107" t="str">
        <f>IF(G2137="","",_xlfn.IFNA(VLOOKUP(G2137,'سجل المشتريات'!F:N,8,0),"غير مسجلة في المشتريات"))</f>
        <v/>
      </c>
      <c r="J2137" s="26" t="str">
        <f>_xlfn.IFNA(VLOOKUP(F2137,الاوردرات!$B$1:$C$600,2,0),"")</f>
        <v/>
      </c>
      <c r="K2137" s="52"/>
      <c r="M2137" s="105" t="str">
        <f>IF(G2137="","",_xlfn.IFNA((VLOOKUP(G2137,help!L:M,2,0))*H2137,_xlfn.IFNA((VLOOKUP(G2137,help!P:Q,2,0))*H2137,"غير مسجلة في المشتريات")))</f>
        <v/>
      </c>
    </row>
    <row r="2138" spans="2:13" hidden="1" x14ac:dyDescent="0.25">
      <c r="B2138" s="13">
        <f>COUNTIFS($G$3:G2138,'تقرير استهلاك خامات'!$D$4)</f>
        <v>2</v>
      </c>
      <c r="C2138" s="13">
        <f>COUNTIFS($F$3:F2138,'تقرير منتج تام'!$E$4)</f>
        <v>10</v>
      </c>
      <c r="D2138" s="37"/>
      <c r="E2138" s="37"/>
      <c r="F2138" s="37"/>
      <c r="G2138" s="39"/>
      <c r="H2138" s="40"/>
      <c r="I2138" s="107" t="str">
        <f>IF(G2138="","",_xlfn.IFNA(VLOOKUP(G2138,'سجل المشتريات'!F:N,8,0),"غير مسجلة في المشتريات"))</f>
        <v/>
      </c>
      <c r="J2138" s="26" t="str">
        <f>_xlfn.IFNA(VLOOKUP(F2138,الاوردرات!$B$1:$C$600,2,0),"")</f>
        <v/>
      </c>
      <c r="K2138" s="52"/>
      <c r="M2138" s="105" t="str">
        <f>IF(G2138="","",_xlfn.IFNA((VLOOKUP(G2138,help!L:M,2,0))*H2138,_xlfn.IFNA((VLOOKUP(G2138,help!P:Q,2,0))*H2138,"غير مسجلة في المشتريات")))</f>
        <v/>
      </c>
    </row>
    <row r="2139" spans="2:13" hidden="1" x14ac:dyDescent="0.25">
      <c r="B2139" s="13">
        <f>COUNTIFS($G$3:G2139,'تقرير استهلاك خامات'!$D$4)</f>
        <v>2</v>
      </c>
      <c r="C2139" s="13">
        <f>COUNTIFS($F$3:F2139,'تقرير منتج تام'!$E$4)</f>
        <v>10</v>
      </c>
      <c r="D2139" s="37"/>
      <c r="E2139" s="37"/>
      <c r="F2139" s="37"/>
      <c r="G2139" s="39"/>
      <c r="H2139" s="40"/>
      <c r="I2139" s="107" t="str">
        <f>IF(G2139="","",_xlfn.IFNA(VLOOKUP(G2139,'سجل المشتريات'!F:N,8,0),"غير مسجلة في المشتريات"))</f>
        <v/>
      </c>
      <c r="J2139" s="26" t="str">
        <f>_xlfn.IFNA(VLOOKUP(F2139,الاوردرات!$B$1:$C$600,2,0),"")</f>
        <v/>
      </c>
      <c r="K2139" s="52"/>
      <c r="M2139" s="105" t="str">
        <f>IF(G2139="","",_xlfn.IFNA((VLOOKUP(G2139,help!L:M,2,0))*H2139,_xlfn.IFNA((VLOOKUP(G2139,help!P:Q,2,0))*H2139,"غير مسجلة في المشتريات")))</f>
        <v/>
      </c>
    </row>
    <row r="2140" spans="2:13" hidden="1" x14ac:dyDescent="0.25">
      <c r="B2140" s="13">
        <f>COUNTIFS($G$3:G2140,'تقرير استهلاك خامات'!$D$4)</f>
        <v>2</v>
      </c>
      <c r="C2140" s="13">
        <f>COUNTIFS($F$3:F2140,'تقرير منتج تام'!$E$4)</f>
        <v>10</v>
      </c>
      <c r="D2140" s="37"/>
      <c r="E2140" s="37"/>
      <c r="F2140" s="37"/>
      <c r="G2140" s="39"/>
      <c r="H2140" s="40"/>
      <c r="I2140" s="107" t="str">
        <f>IF(G2140="","",_xlfn.IFNA(VLOOKUP(G2140,'سجل المشتريات'!F:N,8,0),"غير مسجلة في المشتريات"))</f>
        <v/>
      </c>
      <c r="J2140" s="26" t="str">
        <f>_xlfn.IFNA(VLOOKUP(F2140,الاوردرات!$B$1:$C$600,2,0),"")</f>
        <v/>
      </c>
      <c r="K2140" s="52"/>
      <c r="M2140" s="105" t="str">
        <f>IF(G2140="","",_xlfn.IFNA((VLOOKUP(G2140,help!L:M,2,0))*H2140,_xlfn.IFNA((VLOOKUP(G2140,help!P:Q,2,0))*H2140,"غير مسجلة في المشتريات")))</f>
        <v/>
      </c>
    </row>
    <row r="2141" spans="2:13" hidden="1" x14ac:dyDescent="0.25">
      <c r="B2141" s="13">
        <f>COUNTIFS($G$3:G2141,'تقرير استهلاك خامات'!$D$4)</f>
        <v>2</v>
      </c>
      <c r="C2141" s="13">
        <f>COUNTIFS($F$3:F2141,'تقرير منتج تام'!$E$4)</f>
        <v>10</v>
      </c>
      <c r="D2141" s="37"/>
      <c r="E2141" s="37"/>
      <c r="F2141" s="37"/>
      <c r="G2141" s="39"/>
      <c r="H2141" s="40"/>
      <c r="I2141" s="107" t="str">
        <f>IF(G2141="","",_xlfn.IFNA(VLOOKUP(G2141,'سجل المشتريات'!F:N,8,0),"غير مسجلة في المشتريات"))</f>
        <v/>
      </c>
      <c r="J2141" s="26" t="str">
        <f>_xlfn.IFNA(VLOOKUP(F2141,الاوردرات!$B$1:$C$600,2,0),"")</f>
        <v/>
      </c>
      <c r="K2141" s="52"/>
      <c r="M2141" s="105" t="str">
        <f>IF(G2141="","",_xlfn.IFNA((VLOOKUP(G2141,help!L:M,2,0))*H2141,_xlfn.IFNA((VLOOKUP(G2141,help!P:Q,2,0))*H2141,"غير مسجلة في المشتريات")))</f>
        <v/>
      </c>
    </row>
    <row r="2142" spans="2:13" hidden="1" x14ac:dyDescent="0.25">
      <c r="B2142" s="13">
        <f>COUNTIFS($G$3:G2142,'تقرير استهلاك خامات'!$D$4)</f>
        <v>2</v>
      </c>
      <c r="C2142" s="13">
        <f>COUNTIFS($F$3:F2142,'تقرير منتج تام'!$E$4)</f>
        <v>10</v>
      </c>
      <c r="D2142" s="37"/>
      <c r="E2142" s="37"/>
      <c r="F2142" s="37"/>
      <c r="G2142" s="39"/>
      <c r="H2142" s="40"/>
      <c r="I2142" s="107" t="str">
        <f>IF(G2142="","",_xlfn.IFNA(VLOOKUP(G2142,'سجل المشتريات'!F:N,8,0),"غير مسجلة في المشتريات"))</f>
        <v/>
      </c>
      <c r="J2142" s="26" t="str">
        <f>_xlfn.IFNA(VLOOKUP(F2142,الاوردرات!$B$1:$C$600,2,0),"")</f>
        <v/>
      </c>
      <c r="K2142" s="52"/>
      <c r="M2142" s="105" t="str">
        <f>IF(G2142="","",_xlfn.IFNA((VLOOKUP(G2142,help!L:M,2,0))*H2142,_xlfn.IFNA((VLOOKUP(G2142,help!P:Q,2,0))*H2142,"غير مسجلة في المشتريات")))</f>
        <v/>
      </c>
    </row>
    <row r="2143" spans="2:13" hidden="1" x14ac:dyDescent="0.25">
      <c r="B2143" s="13">
        <f>COUNTIFS($G$3:G2143,'تقرير استهلاك خامات'!$D$4)</f>
        <v>2</v>
      </c>
      <c r="C2143" s="13">
        <f>COUNTIFS($F$3:F2143,'تقرير منتج تام'!$E$4)</f>
        <v>10</v>
      </c>
      <c r="D2143" s="37"/>
      <c r="E2143" s="37"/>
      <c r="F2143" s="37"/>
      <c r="G2143" s="39"/>
      <c r="H2143" s="40"/>
      <c r="I2143" s="107" t="str">
        <f>IF(G2143="","",_xlfn.IFNA(VLOOKUP(G2143,'سجل المشتريات'!F:N,8,0),"غير مسجلة في المشتريات"))</f>
        <v/>
      </c>
      <c r="J2143" s="26" t="str">
        <f>_xlfn.IFNA(VLOOKUP(F2143,الاوردرات!$B$1:$C$600,2,0),"")</f>
        <v/>
      </c>
      <c r="K2143" s="52"/>
      <c r="M2143" s="105" t="str">
        <f>IF(G2143="","",_xlfn.IFNA((VLOOKUP(G2143,help!L:M,2,0))*H2143,_xlfn.IFNA((VLOOKUP(G2143,help!P:Q,2,0))*H2143,"غير مسجلة في المشتريات")))</f>
        <v/>
      </c>
    </row>
    <row r="2144" spans="2:13" hidden="1" x14ac:dyDescent="0.25">
      <c r="B2144" s="13">
        <f>COUNTIFS($G$3:G2144,'تقرير استهلاك خامات'!$D$4)</f>
        <v>2</v>
      </c>
      <c r="C2144" s="13">
        <f>COUNTIFS($F$3:F2144,'تقرير منتج تام'!$E$4)</f>
        <v>10</v>
      </c>
      <c r="D2144" s="37"/>
      <c r="E2144" s="37"/>
      <c r="F2144" s="37"/>
      <c r="G2144" s="39"/>
      <c r="H2144" s="40"/>
      <c r="I2144" s="107" t="str">
        <f>IF(G2144="","",_xlfn.IFNA(VLOOKUP(G2144,'سجل المشتريات'!F:N,8,0),"غير مسجلة في المشتريات"))</f>
        <v/>
      </c>
      <c r="J2144" s="26" t="str">
        <f>_xlfn.IFNA(VLOOKUP(F2144,الاوردرات!$B$1:$C$600,2,0),"")</f>
        <v/>
      </c>
      <c r="K2144" s="52"/>
      <c r="M2144" s="105" t="str">
        <f>IF(G2144="","",_xlfn.IFNA((VLOOKUP(G2144,help!L:M,2,0))*H2144,_xlfn.IFNA((VLOOKUP(G2144,help!P:Q,2,0))*H2144,"غير مسجلة في المشتريات")))</f>
        <v/>
      </c>
    </row>
    <row r="2145" spans="2:13" hidden="1" x14ac:dyDescent="0.25">
      <c r="B2145" s="13">
        <f>COUNTIFS($G$3:G2145,'تقرير استهلاك خامات'!$D$4)</f>
        <v>2</v>
      </c>
      <c r="C2145" s="13">
        <f>COUNTIFS($F$3:F2145,'تقرير منتج تام'!$E$4)</f>
        <v>10</v>
      </c>
      <c r="D2145" s="37"/>
      <c r="E2145" s="37"/>
      <c r="F2145" s="37"/>
      <c r="G2145" s="39"/>
      <c r="H2145" s="40"/>
      <c r="I2145" s="107" t="str">
        <f>IF(G2145="","",_xlfn.IFNA(VLOOKUP(G2145,'سجل المشتريات'!F:N,8,0),"غير مسجلة في المشتريات"))</f>
        <v/>
      </c>
      <c r="J2145" s="26" t="str">
        <f>_xlfn.IFNA(VLOOKUP(F2145,الاوردرات!$B$1:$C$600,2,0),"")</f>
        <v/>
      </c>
      <c r="K2145" s="52"/>
      <c r="M2145" s="105" t="str">
        <f>IF(G2145="","",_xlfn.IFNA((VLOOKUP(G2145,help!L:M,2,0))*H2145,_xlfn.IFNA((VLOOKUP(G2145,help!P:Q,2,0))*H2145,"غير مسجلة في المشتريات")))</f>
        <v/>
      </c>
    </row>
    <row r="2146" spans="2:13" hidden="1" x14ac:dyDescent="0.25">
      <c r="B2146" s="13">
        <f>COUNTIFS($G$3:G2146,'تقرير استهلاك خامات'!$D$4)</f>
        <v>2</v>
      </c>
      <c r="C2146" s="13">
        <f>COUNTIFS($F$3:F2146,'تقرير منتج تام'!$E$4)</f>
        <v>10</v>
      </c>
      <c r="D2146" s="37"/>
      <c r="E2146" s="37"/>
      <c r="F2146" s="37"/>
      <c r="G2146" s="39"/>
      <c r="H2146" s="40"/>
      <c r="I2146" s="107" t="str">
        <f>IF(G2146="","",_xlfn.IFNA(VLOOKUP(G2146,'سجل المشتريات'!F:N,8,0),"غير مسجلة في المشتريات"))</f>
        <v/>
      </c>
      <c r="J2146" s="26" t="str">
        <f>_xlfn.IFNA(VLOOKUP(F2146,الاوردرات!$B$1:$C$600,2,0),"")</f>
        <v/>
      </c>
      <c r="K2146" s="52"/>
      <c r="M2146" s="105" t="str">
        <f>IF(G2146="","",_xlfn.IFNA((VLOOKUP(G2146,help!L:M,2,0))*H2146,_xlfn.IFNA((VLOOKUP(G2146,help!P:Q,2,0))*H2146,"غير مسجلة في المشتريات")))</f>
        <v/>
      </c>
    </row>
    <row r="2147" spans="2:13" hidden="1" x14ac:dyDescent="0.25">
      <c r="B2147" s="13">
        <f>COUNTIFS($G$3:G2147,'تقرير استهلاك خامات'!$D$4)</f>
        <v>2</v>
      </c>
      <c r="C2147" s="13">
        <f>COUNTIFS($F$3:F2147,'تقرير منتج تام'!$E$4)</f>
        <v>10</v>
      </c>
      <c r="D2147" s="37"/>
      <c r="E2147" s="37"/>
      <c r="F2147" s="37"/>
      <c r="G2147" s="39"/>
      <c r="H2147" s="40"/>
      <c r="I2147" s="107" t="str">
        <f>IF(G2147="","",_xlfn.IFNA(VLOOKUP(G2147,'سجل المشتريات'!F:N,8,0),"غير مسجلة في المشتريات"))</f>
        <v/>
      </c>
      <c r="J2147" s="26" t="str">
        <f>_xlfn.IFNA(VLOOKUP(F2147,الاوردرات!$B$1:$C$600,2,0),"")</f>
        <v/>
      </c>
      <c r="K2147" s="52"/>
      <c r="M2147" s="105" t="str">
        <f>IF(G2147="","",_xlfn.IFNA((VLOOKUP(G2147,help!L:M,2,0))*H2147,_xlfn.IFNA((VLOOKUP(G2147,help!P:Q,2,0))*H2147,"غير مسجلة في المشتريات")))</f>
        <v/>
      </c>
    </row>
    <row r="2148" spans="2:13" hidden="1" x14ac:dyDescent="0.25">
      <c r="B2148" s="13">
        <f>COUNTIFS($G$3:G2148,'تقرير استهلاك خامات'!$D$4)</f>
        <v>2</v>
      </c>
      <c r="C2148" s="13">
        <f>COUNTIFS($F$3:F2148,'تقرير منتج تام'!$E$4)</f>
        <v>10</v>
      </c>
      <c r="D2148" s="37"/>
      <c r="E2148" s="37"/>
      <c r="F2148" s="37"/>
      <c r="G2148" s="39"/>
      <c r="H2148" s="40"/>
      <c r="I2148" s="107" t="str">
        <f>IF(G2148="","",_xlfn.IFNA(VLOOKUP(G2148,'سجل المشتريات'!F:N,8,0),"غير مسجلة في المشتريات"))</f>
        <v/>
      </c>
      <c r="J2148" s="26" t="str">
        <f>_xlfn.IFNA(VLOOKUP(F2148,الاوردرات!$B$1:$C$600,2,0),"")</f>
        <v/>
      </c>
      <c r="K2148" s="52"/>
      <c r="M2148" s="105" t="str">
        <f>IF(G2148="","",_xlfn.IFNA((VLOOKUP(G2148,help!L:M,2,0))*H2148,_xlfn.IFNA((VLOOKUP(G2148,help!P:Q,2,0))*H2148,"غير مسجلة في المشتريات")))</f>
        <v/>
      </c>
    </row>
    <row r="2149" spans="2:13" hidden="1" x14ac:dyDescent="0.25">
      <c r="B2149" s="13">
        <f>COUNTIFS($G$3:G2149,'تقرير استهلاك خامات'!$D$4)</f>
        <v>2</v>
      </c>
      <c r="C2149" s="13">
        <f>COUNTIFS($F$3:F2149,'تقرير منتج تام'!$E$4)</f>
        <v>10</v>
      </c>
      <c r="D2149" s="37"/>
      <c r="E2149" s="37"/>
      <c r="F2149" s="37"/>
      <c r="G2149" s="39"/>
      <c r="H2149" s="40"/>
      <c r="I2149" s="107" t="str">
        <f>IF(G2149="","",_xlfn.IFNA(VLOOKUP(G2149,'سجل المشتريات'!F:N,8,0),"غير مسجلة في المشتريات"))</f>
        <v/>
      </c>
      <c r="J2149" s="26" t="str">
        <f>_xlfn.IFNA(VLOOKUP(F2149,الاوردرات!$B$1:$C$600,2,0),"")</f>
        <v/>
      </c>
      <c r="K2149" s="52"/>
      <c r="M2149" s="105" t="str">
        <f>IF(G2149="","",_xlfn.IFNA((VLOOKUP(G2149,help!L:M,2,0))*H2149,_xlfn.IFNA((VLOOKUP(G2149,help!P:Q,2,0))*H2149,"غير مسجلة في المشتريات")))</f>
        <v/>
      </c>
    </row>
    <row r="2150" spans="2:13" hidden="1" x14ac:dyDescent="0.25">
      <c r="B2150" s="13">
        <f>COUNTIFS($G$3:G2150,'تقرير استهلاك خامات'!$D$4)</f>
        <v>2</v>
      </c>
      <c r="C2150" s="13">
        <f>COUNTIFS($F$3:F2150,'تقرير منتج تام'!$E$4)</f>
        <v>10</v>
      </c>
      <c r="D2150" s="37"/>
      <c r="E2150" s="37"/>
      <c r="F2150" s="37"/>
      <c r="G2150" s="39"/>
      <c r="H2150" s="40"/>
      <c r="I2150" s="107" t="str">
        <f>IF(G2150="","",_xlfn.IFNA(VLOOKUP(G2150,'سجل المشتريات'!F:N,8,0),"غير مسجلة في المشتريات"))</f>
        <v/>
      </c>
      <c r="J2150" s="26" t="str">
        <f>_xlfn.IFNA(VLOOKUP(F2150,الاوردرات!$B$1:$C$600,2,0),"")</f>
        <v/>
      </c>
      <c r="K2150" s="52"/>
      <c r="M2150" s="105" t="str">
        <f>IF(G2150="","",_xlfn.IFNA((VLOOKUP(G2150,help!L:M,2,0))*H2150,_xlfn.IFNA((VLOOKUP(G2150,help!P:Q,2,0))*H2150,"غير مسجلة في المشتريات")))</f>
        <v/>
      </c>
    </row>
    <row r="2151" spans="2:13" hidden="1" x14ac:dyDescent="0.25">
      <c r="B2151" s="13">
        <f>COUNTIFS($G$3:G2151,'تقرير استهلاك خامات'!$D$4)</f>
        <v>2</v>
      </c>
      <c r="C2151" s="13">
        <f>COUNTIFS($F$3:F2151,'تقرير منتج تام'!$E$4)</f>
        <v>10</v>
      </c>
      <c r="D2151" s="37"/>
      <c r="E2151" s="37"/>
      <c r="F2151" s="37"/>
      <c r="G2151" s="39"/>
      <c r="H2151" s="40"/>
      <c r="I2151" s="107" t="str">
        <f>IF(G2151="","",_xlfn.IFNA(VLOOKUP(G2151,'سجل المشتريات'!F:N,8,0),"غير مسجلة في المشتريات"))</f>
        <v/>
      </c>
      <c r="J2151" s="26" t="str">
        <f>_xlfn.IFNA(VLOOKUP(F2151,الاوردرات!$B$1:$C$600,2,0),"")</f>
        <v/>
      </c>
      <c r="K2151" s="52"/>
      <c r="M2151" s="105" t="str">
        <f>IF(G2151="","",_xlfn.IFNA((VLOOKUP(G2151,help!L:M,2,0))*H2151,_xlfn.IFNA((VLOOKUP(G2151,help!P:Q,2,0))*H2151,"غير مسجلة في المشتريات")))</f>
        <v/>
      </c>
    </row>
    <row r="2152" spans="2:13" hidden="1" x14ac:dyDescent="0.25">
      <c r="B2152" s="13">
        <f>COUNTIFS($G$3:G2152,'تقرير استهلاك خامات'!$D$4)</f>
        <v>2</v>
      </c>
      <c r="C2152" s="13">
        <f>COUNTIFS($F$3:F2152,'تقرير منتج تام'!$E$4)</f>
        <v>10</v>
      </c>
      <c r="D2152" s="37"/>
      <c r="E2152" s="37"/>
      <c r="F2152" s="37"/>
      <c r="G2152" s="39"/>
      <c r="H2152" s="40"/>
      <c r="I2152" s="107" t="str">
        <f>IF(G2152="","",_xlfn.IFNA(VLOOKUP(G2152,'سجل المشتريات'!F:N,8,0),"غير مسجلة في المشتريات"))</f>
        <v/>
      </c>
      <c r="J2152" s="26" t="str">
        <f>_xlfn.IFNA(VLOOKUP(F2152,الاوردرات!$B$1:$C$600,2,0),"")</f>
        <v/>
      </c>
      <c r="K2152" s="52"/>
      <c r="M2152" s="105" t="str">
        <f>IF(G2152="","",_xlfn.IFNA((VLOOKUP(G2152,help!L:M,2,0))*H2152,_xlfn.IFNA((VLOOKUP(G2152,help!P:Q,2,0))*H2152,"غير مسجلة في المشتريات")))</f>
        <v/>
      </c>
    </row>
    <row r="2153" spans="2:13" hidden="1" x14ac:dyDescent="0.25">
      <c r="B2153" s="13">
        <f>COUNTIFS($G$3:G2153,'تقرير استهلاك خامات'!$D$4)</f>
        <v>2</v>
      </c>
      <c r="C2153" s="13">
        <f>COUNTIFS($F$3:F2153,'تقرير منتج تام'!$E$4)</f>
        <v>10</v>
      </c>
      <c r="D2153" s="37"/>
      <c r="E2153" s="37"/>
      <c r="F2153" s="37"/>
      <c r="G2153" s="39"/>
      <c r="H2153" s="40"/>
      <c r="I2153" s="107" t="str">
        <f>IF(G2153="","",_xlfn.IFNA(VLOOKUP(G2153,'سجل المشتريات'!F:N,8,0),"غير مسجلة في المشتريات"))</f>
        <v/>
      </c>
      <c r="J2153" s="26" t="str">
        <f>_xlfn.IFNA(VLOOKUP(F2153,الاوردرات!$B$1:$C$600,2,0),"")</f>
        <v/>
      </c>
      <c r="K2153" s="52"/>
      <c r="M2153" s="105" t="str">
        <f>IF(G2153="","",_xlfn.IFNA((VLOOKUP(G2153,help!L:M,2,0))*H2153,_xlfn.IFNA((VLOOKUP(G2153,help!P:Q,2,0))*H2153,"غير مسجلة في المشتريات")))</f>
        <v/>
      </c>
    </row>
    <row r="2154" spans="2:13" hidden="1" x14ac:dyDescent="0.25">
      <c r="B2154" s="13">
        <f>COUNTIFS($G$3:G2154,'تقرير استهلاك خامات'!$D$4)</f>
        <v>2</v>
      </c>
      <c r="C2154" s="13">
        <f>COUNTIFS($F$3:F2154,'تقرير منتج تام'!$E$4)</f>
        <v>10</v>
      </c>
      <c r="D2154" s="37"/>
      <c r="E2154" s="37"/>
      <c r="F2154" s="37"/>
      <c r="G2154" s="39"/>
      <c r="H2154" s="40"/>
      <c r="I2154" s="107" t="str">
        <f>IF(G2154="","",_xlfn.IFNA(VLOOKUP(G2154,'سجل المشتريات'!F:N,8,0),"غير مسجلة في المشتريات"))</f>
        <v/>
      </c>
      <c r="J2154" s="26" t="str">
        <f>_xlfn.IFNA(VLOOKUP(F2154,الاوردرات!$B$1:$C$600,2,0),"")</f>
        <v/>
      </c>
      <c r="K2154" s="52"/>
      <c r="M2154" s="105" t="str">
        <f>IF(G2154="","",_xlfn.IFNA((VLOOKUP(G2154,help!L:M,2,0))*H2154,_xlfn.IFNA((VLOOKUP(G2154,help!P:Q,2,0))*H2154,"غير مسجلة في المشتريات")))</f>
        <v/>
      </c>
    </row>
    <row r="2155" spans="2:13" hidden="1" x14ac:dyDescent="0.25">
      <c r="B2155" s="13">
        <f>COUNTIFS($G$3:G2155,'تقرير استهلاك خامات'!$D$4)</f>
        <v>2</v>
      </c>
      <c r="C2155" s="13">
        <f>COUNTIFS($F$3:F2155,'تقرير منتج تام'!$E$4)</f>
        <v>10</v>
      </c>
      <c r="D2155" s="37"/>
      <c r="E2155" s="37"/>
      <c r="F2155" s="37"/>
      <c r="G2155" s="39"/>
      <c r="H2155" s="40"/>
      <c r="I2155" s="107" t="str">
        <f>IF(G2155="","",_xlfn.IFNA(VLOOKUP(G2155,'سجل المشتريات'!F:N,8,0),"غير مسجلة في المشتريات"))</f>
        <v/>
      </c>
      <c r="J2155" s="26" t="str">
        <f>_xlfn.IFNA(VLOOKUP(F2155,الاوردرات!$B$1:$C$600,2,0),"")</f>
        <v/>
      </c>
      <c r="K2155" s="52"/>
      <c r="M2155" s="105" t="str">
        <f>IF(G2155="","",_xlfn.IFNA((VLOOKUP(G2155,help!L:M,2,0))*H2155,_xlfn.IFNA((VLOOKUP(G2155,help!P:Q,2,0))*H2155,"غير مسجلة في المشتريات")))</f>
        <v/>
      </c>
    </row>
    <row r="2156" spans="2:13" hidden="1" x14ac:dyDescent="0.25">
      <c r="B2156" s="13">
        <f>COUNTIFS($G$3:G2156,'تقرير استهلاك خامات'!$D$4)</f>
        <v>2</v>
      </c>
      <c r="C2156" s="13">
        <f>COUNTIFS($F$3:F2156,'تقرير منتج تام'!$E$4)</f>
        <v>10</v>
      </c>
      <c r="D2156" s="37"/>
      <c r="E2156" s="37"/>
      <c r="F2156" s="37"/>
      <c r="G2156" s="39"/>
      <c r="H2156" s="40"/>
      <c r="I2156" s="107" t="str">
        <f>IF(G2156="","",_xlfn.IFNA(VLOOKUP(G2156,'سجل المشتريات'!F:N,8,0),"غير مسجلة في المشتريات"))</f>
        <v/>
      </c>
      <c r="J2156" s="26" t="str">
        <f>_xlfn.IFNA(VLOOKUP(F2156,الاوردرات!$B$1:$C$600,2,0),"")</f>
        <v/>
      </c>
      <c r="K2156" s="52"/>
      <c r="M2156" s="105" t="str">
        <f>IF(G2156="","",_xlfn.IFNA((VLOOKUP(G2156,help!L:M,2,0))*H2156,_xlfn.IFNA((VLOOKUP(G2156,help!P:Q,2,0))*H2156,"غير مسجلة في المشتريات")))</f>
        <v/>
      </c>
    </row>
    <row r="2157" spans="2:13" hidden="1" x14ac:dyDescent="0.25">
      <c r="B2157" s="13">
        <f>COUNTIFS($G$3:G2157,'تقرير استهلاك خامات'!$D$4)</f>
        <v>2</v>
      </c>
      <c r="C2157" s="13">
        <f>COUNTIFS($F$3:F2157,'تقرير منتج تام'!$E$4)</f>
        <v>10</v>
      </c>
      <c r="D2157" s="37"/>
      <c r="E2157" s="37"/>
      <c r="F2157" s="37"/>
      <c r="G2157" s="39"/>
      <c r="H2157" s="40"/>
      <c r="I2157" s="107" t="str">
        <f>IF(G2157="","",_xlfn.IFNA(VLOOKUP(G2157,'سجل المشتريات'!F:N,8,0),"غير مسجلة في المشتريات"))</f>
        <v/>
      </c>
      <c r="J2157" s="26" t="str">
        <f>_xlfn.IFNA(VLOOKUP(F2157,الاوردرات!$B$1:$C$600,2,0),"")</f>
        <v/>
      </c>
      <c r="K2157" s="52"/>
      <c r="M2157" s="105" t="str">
        <f>IF(G2157="","",_xlfn.IFNA((VLOOKUP(G2157,help!L:M,2,0))*H2157,_xlfn.IFNA((VLOOKUP(G2157,help!P:Q,2,0))*H2157,"غير مسجلة في المشتريات")))</f>
        <v/>
      </c>
    </row>
    <row r="2158" spans="2:13" hidden="1" x14ac:dyDescent="0.25">
      <c r="B2158" s="13">
        <f>COUNTIFS($G$3:G2158,'تقرير استهلاك خامات'!$D$4)</f>
        <v>2</v>
      </c>
      <c r="C2158" s="13">
        <f>COUNTIFS($F$3:F2158,'تقرير منتج تام'!$E$4)</f>
        <v>10</v>
      </c>
      <c r="D2158" s="37"/>
      <c r="E2158" s="37"/>
      <c r="F2158" s="37"/>
      <c r="G2158" s="39"/>
      <c r="H2158" s="40"/>
      <c r="I2158" s="107" t="str">
        <f>IF(G2158="","",_xlfn.IFNA(VLOOKUP(G2158,'سجل المشتريات'!F:N,8,0),"غير مسجلة في المشتريات"))</f>
        <v/>
      </c>
      <c r="J2158" s="26" t="str">
        <f>_xlfn.IFNA(VLOOKUP(F2158,الاوردرات!$B$1:$C$600,2,0),"")</f>
        <v/>
      </c>
      <c r="K2158" s="52"/>
      <c r="M2158" s="105" t="str">
        <f>IF(G2158="","",_xlfn.IFNA((VLOOKUP(G2158,help!L:M,2,0))*H2158,_xlfn.IFNA((VLOOKUP(G2158,help!P:Q,2,0))*H2158,"غير مسجلة في المشتريات")))</f>
        <v/>
      </c>
    </row>
    <row r="2159" spans="2:13" hidden="1" x14ac:dyDescent="0.25">
      <c r="B2159" s="13">
        <f>COUNTIFS($G$3:G2159,'تقرير استهلاك خامات'!$D$4)</f>
        <v>2</v>
      </c>
      <c r="C2159" s="13">
        <f>COUNTIFS($F$3:F2159,'تقرير منتج تام'!$E$4)</f>
        <v>10</v>
      </c>
      <c r="D2159" s="37"/>
      <c r="E2159" s="37"/>
      <c r="F2159" s="37"/>
      <c r="G2159" s="39"/>
      <c r="H2159" s="40"/>
      <c r="I2159" s="107" t="str">
        <f>IF(G2159="","",_xlfn.IFNA(VLOOKUP(G2159,'سجل المشتريات'!F:N,8,0),"غير مسجلة في المشتريات"))</f>
        <v/>
      </c>
      <c r="J2159" s="26" t="str">
        <f>_xlfn.IFNA(VLOOKUP(F2159,الاوردرات!$B$1:$C$600,2,0),"")</f>
        <v/>
      </c>
      <c r="K2159" s="52"/>
      <c r="M2159" s="105" t="str">
        <f>IF(G2159="","",_xlfn.IFNA((VLOOKUP(G2159,help!L:M,2,0))*H2159,_xlfn.IFNA((VLOOKUP(G2159,help!P:Q,2,0))*H2159,"غير مسجلة في المشتريات")))</f>
        <v/>
      </c>
    </row>
    <row r="2160" spans="2:13" hidden="1" x14ac:dyDescent="0.25">
      <c r="B2160" s="13">
        <f>COUNTIFS($G$3:G2160,'تقرير استهلاك خامات'!$D$4)</f>
        <v>2</v>
      </c>
      <c r="C2160" s="13">
        <f>COUNTIFS($F$3:F2160,'تقرير منتج تام'!$E$4)</f>
        <v>10</v>
      </c>
      <c r="D2160" s="37"/>
      <c r="E2160" s="37"/>
      <c r="F2160" s="37"/>
      <c r="G2160" s="39"/>
      <c r="H2160" s="40"/>
      <c r="I2160" s="107" t="str">
        <f>IF(G2160="","",_xlfn.IFNA(VLOOKUP(G2160,'سجل المشتريات'!F:N,8,0),"غير مسجلة في المشتريات"))</f>
        <v/>
      </c>
      <c r="J2160" s="26" t="str">
        <f>_xlfn.IFNA(VLOOKUP(F2160,الاوردرات!$B$1:$C$600,2,0),"")</f>
        <v/>
      </c>
      <c r="K2160" s="52"/>
      <c r="M2160" s="105" t="str">
        <f>IF(G2160="","",_xlfn.IFNA((VLOOKUP(G2160,help!L:M,2,0))*H2160,_xlfn.IFNA((VLOOKUP(G2160,help!P:Q,2,0))*H2160,"غير مسجلة في المشتريات")))</f>
        <v/>
      </c>
    </row>
    <row r="2161" spans="2:13" hidden="1" x14ac:dyDescent="0.25">
      <c r="B2161" s="13">
        <f>COUNTIFS($G$3:G2161,'تقرير استهلاك خامات'!$D$4)</f>
        <v>2</v>
      </c>
      <c r="C2161" s="13">
        <f>COUNTIFS($F$3:F2161,'تقرير منتج تام'!$E$4)</f>
        <v>10</v>
      </c>
      <c r="D2161" s="37"/>
      <c r="E2161" s="37"/>
      <c r="F2161" s="37"/>
      <c r="G2161" s="39"/>
      <c r="H2161" s="40"/>
      <c r="I2161" s="107" t="str">
        <f>IF(G2161="","",_xlfn.IFNA(VLOOKUP(G2161,'سجل المشتريات'!F:N,8,0),"غير مسجلة في المشتريات"))</f>
        <v/>
      </c>
      <c r="J2161" s="26" t="str">
        <f>_xlfn.IFNA(VLOOKUP(F2161,الاوردرات!$B$1:$C$600,2,0),"")</f>
        <v/>
      </c>
      <c r="K2161" s="52"/>
      <c r="M2161" s="105" t="str">
        <f>IF(G2161="","",_xlfn.IFNA((VLOOKUP(G2161,help!L:M,2,0))*H2161,_xlfn.IFNA((VLOOKUP(G2161,help!P:Q,2,0))*H2161,"غير مسجلة في المشتريات")))</f>
        <v/>
      </c>
    </row>
    <row r="2162" spans="2:13" hidden="1" x14ac:dyDescent="0.25">
      <c r="B2162" s="13">
        <f>COUNTIFS($G$3:G2162,'تقرير استهلاك خامات'!$D$4)</f>
        <v>2</v>
      </c>
      <c r="C2162" s="13">
        <f>COUNTIFS($F$3:F2162,'تقرير منتج تام'!$E$4)</f>
        <v>10</v>
      </c>
      <c r="D2162" s="37"/>
      <c r="E2162" s="37"/>
      <c r="F2162" s="37"/>
      <c r="G2162" s="39"/>
      <c r="H2162" s="40"/>
      <c r="I2162" s="107" t="str">
        <f>IF(G2162="","",_xlfn.IFNA(VLOOKUP(G2162,'سجل المشتريات'!F:N,8,0),"غير مسجلة في المشتريات"))</f>
        <v/>
      </c>
      <c r="J2162" s="26" t="str">
        <f>_xlfn.IFNA(VLOOKUP(F2162,الاوردرات!$B$1:$C$600,2,0),"")</f>
        <v/>
      </c>
      <c r="K2162" s="52"/>
      <c r="M2162" s="105" t="str">
        <f>IF(G2162="","",_xlfn.IFNA((VLOOKUP(G2162,help!L:M,2,0))*H2162,_xlfn.IFNA((VLOOKUP(G2162,help!P:Q,2,0))*H2162,"غير مسجلة في المشتريات")))</f>
        <v/>
      </c>
    </row>
    <row r="2163" spans="2:13" hidden="1" x14ac:dyDescent="0.25">
      <c r="B2163" s="13">
        <f>COUNTIFS($G$3:G2163,'تقرير استهلاك خامات'!$D$4)</f>
        <v>2</v>
      </c>
      <c r="C2163" s="13">
        <f>COUNTIFS($F$3:F2163,'تقرير منتج تام'!$E$4)</f>
        <v>10</v>
      </c>
      <c r="D2163" s="37"/>
      <c r="E2163" s="37"/>
      <c r="F2163" s="37"/>
      <c r="G2163" s="39"/>
      <c r="H2163" s="40"/>
      <c r="I2163" s="107" t="str">
        <f>IF(G2163="","",_xlfn.IFNA(VLOOKUP(G2163,'سجل المشتريات'!F:N,8,0),"غير مسجلة في المشتريات"))</f>
        <v/>
      </c>
      <c r="J2163" s="26" t="str">
        <f>_xlfn.IFNA(VLOOKUP(F2163,الاوردرات!$B$1:$C$600,2,0),"")</f>
        <v/>
      </c>
      <c r="K2163" s="52"/>
      <c r="M2163" s="105" t="str">
        <f>IF(G2163="","",_xlfn.IFNA((VLOOKUP(G2163,help!L:M,2,0))*H2163,_xlfn.IFNA((VLOOKUP(G2163,help!P:Q,2,0))*H2163,"غير مسجلة في المشتريات")))</f>
        <v/>
      </c>
    </row>
    <row r="2164" spans="2:13" hidden="1" x14ac:dyDescent="0.25">
      <c r="B2164" s="13">
        <f>COUNTIFS($G$3:G2164,'تقرير استهلاك خامات'!$D$4)</f>
        <v>2</v>
      </c>
      <c r="C2164" s="13">
        <f>COUNTIFS($F$3:F2164,'تقرير منتج تام'!$E$4)</f>
        <v>10</v>
      </c>
      <c r="D2164" s="37"/>
      <c r="E2164" s="37"/>
      <c r="F2164" s="37"/>
      <c r="G2164" s="39"/>
      <c r="H2164" s="40"/>
      <c r="I2164" s="107" t="str">
        <f>IF(G2164="","",_xlfn.IFNA(VLOOKUP(G2164,'سجل المشتريات'!F:N,8,0),"غير مسجلة في المشتريات"))</f>
        <v/>
      </c>
      <c r="J2164" s="26" t="str">
        <f>_xlfn.IFNA(VLOOKUP(F2164,الاوردرات!$B$1:$C$600,2,0),"")</f>
        <v/>
      </c>
      <c r="K2164" s="52"/>
      <c r="M2164" s="105" t="str">
        <f>IF(G2164="","",_xlfn.IFNA((VLOOKUP(G2164,help!L:M,2,0))*H2164,_xlfn.IFNA((VLOOKUP(G2164,help!P:Q,2,0))*H2164,"غير مسجلة في المشتريات")))</f>
        <v/>
      </c>
    </row>
    <row r="2165" spans="2:13" hidden="1" x14ac:dyDescent="0.25">
      <c r="B2165" s="13">
        <f>COUNTIFS($G$3:G2165,'تقرير استهلاك خامات'!$D$4)</f>
        <v>2</v>
      </c>
      <c r="C2165" s="13">
        <f>COUNTIFS($F$3:F2165,'تقرير منتج تام'!$E$4)</f>
        <v>10</v>
      </c>
      <c r="D2165" s="37"/>
      <c r="E2165" s="37"/>
      <c r="F2165" s="37"/>
      <c r="G2165" s="39"/>
      <c r="H2165" s="40"/>
      <c r="I2165" s="107" t="str">
        <f>IF(G2165="","",_xlfn.IFNA(VLOOKUP(G2165,'سجل المشتريات'!F:N,8,0),"غير مسجلة في المشتريات"))</f>
        <v/>
      </c>
      <c r="J2165" s="26" t="str">
        <f>_xlfn.IFNA(VLOOKUP(F2165,الاوردرات!$B$1:$C$600,2,0),"")</f>
        <v/>
      </c>
      <c r="K2165" s="52"/>
      <c r="M2165" s="105" t="str">
        <f>IF(G2165="","",_xlfn.IFNA((VLOOKUP(G2165,help!L:M,2,0))*H2165,_xlfn.IFNA((VLOOKUP(G2165,help!P:Q,2,0))*H2165,"غير مسجلة في المشتريات")))</f>
        <v/>
      </c>
    </row>
    <row r="2166" spans="2:13" hidden="1" x14ac:dyDescent="0.25">
      <c r="B2166" s="13">
        <f>COUNTIFS($G$3:G2166,'تقرير استهلاك خامات'!$D$4)</f>
        <v>2</v>
      </c>
      <c r="C2166" s="13">
        <f>COUNTIFS($F$3:F2166,'تقرير منتج تام'!$E$4)</f>
        <v>10</v>
      </c>
      <c r="D2166" s="37"/>
      <c r="E2166" s="37"/>
      <c r="F2166" s="37"/>
      <c r="G2166" s="39"/>
      <c r="H2166" s="40"/>
      <c r="I2166" s="107" t="str">
        <f>IF(G2166="","",_xlfn.IFNA(VLOOKUP(G2166,'سجل المشتريات'!F:N,8,0),"غير مسجلة في المشتريات"))</f>
        <v/>
      </c>
      <c r="J2166" s="26" t="str">
        <f>_xlfn.IFNA(VLOOKUP(F2166,الاوردرات!$B$1:$C$600,2,0),"")</f>
        <v/>
      </c>
      <c r="K2166" s="52"/>
      <c r="M2166" s="105" t="str">
        <f>IF(G2166="","",_xlfn.IFNA((VLOOKUP(G2166,help!L:M,2,0))*H2166,_xlfn.IFNA((VLOOKUP(G2166,help!P:Q,2,0))*H2166,"غير مسجلة في المشتريات")))</f>
        <v/>
      </c>
    </row>
    <row r="2167" spans="2:13" hidden="1" x14ac:dyDescent="0.25">
      <c r="B2167" s="13">
        <f>COUNTIFS($G$3:G2167,'تقرير استهلاك خامات'!$D$4)</f>
        <v>2</v>
      </c>
      <c r="C2167" s="13">
        <f>COUNTIFS($F$3:F2167,'تقرير منتج تام'!$E$4)</f>
        <v>10</v>
      </c>
      <c r="D2167" s="37"/>
      <c r="E2167" s="37"/>
      <c r="F2167" s="37"/>
      <c r="G2167" s="39"/>
      <c r="H2167" s="40"/>
      <c r="I2167" s="107" t="str">
        <f>IF(G2167="","",_xlfn.IFNA(VLOOKUP(G2167,'سجل المشتريات'!F:N,8,0),"غير مسجلة في المشتريات"))</f>
        <v/>
      </c>
      <c r="J2167" s="26" t="str">
        <f>_xlfn.IFNA(VLOOKUP(F2167,الاوردرات!$B$1:$C$600,2,0),"")</f>
        <v/>
      </c>
      <c r="K2167" s="52"/>
      <c r="M2167" s="105" t="str">
        <f>IF(G2167="","",_xlfn.IFNA((VLOOKUP(G2167,help!L:M,2,0))*H2167,_xlfn.IFNA((VLOOKUP(G2167,help!P:Q,2,0))*H2167,"غير مسجلة في المشتريات")))</f>
        <v/>
      </c>
    </row>
    <row r="2168" spans="2:13" hidden="1" x14ac:dyDescent="0.25">
      <c r="B2168" s="13">
        <f>COUNTIFS($G$3:G2168,'تقرير استهلاك خامات'!$D$4)</f>
        <v>2</v>
      </c>
      <c r="C2168" s="13">
        <f>COUNTIFS($F$3:F2168,'تقرير منتج تام'!$E$4)</f>
        <v>10</v>
      </c>
      <c r="D2168" s="37"/>
      <c r="E2168" s="37"/>
      <c r="F2168" s="37"/>
      <c r="G2168" s="39"/>
      <c r="H2168" s="40"/>
      <c r="I2168" s="107" t="str">
        <f>IF(G2168="","",_xlfn.IFNA(VLOOKUP(G2168,'سجل المشتريات'!F:N,8,0),"غير مسجلة في المشتريات"))</f>
        <v/>
      </c>
      <c r="J2168" s="26" t="str">
        <f>_xlfn.IFNA(VLOOKUP(F2168,الاوردرات!$B$1:$C$600,2,0),"")</f>
        <v/>
      </c>
      <c r="K2168" s="52"/>
      <c r="M2168" s="105" t="str">
        <f>IF(G2168="","",_xlfn.IFNA((VLOOKUP(G2168,help!L:M,2,0))*H2168,_xlfn.IFNA((VLOOKUP(G2168,help!P:Q,2,0))*H2168,"غير مسجلة في المشتريات")))</f>
        <v/>
      </c>
    </row>
    <row r="2169" spans="2:13" hidden="1" x14ac:dyDescent="0.25">
      <c r="B2169" s="13">
        <f>COUNTIFS($G$3:G2169,'تقرير استهلاك خامات'!$D$4)</f>
        <v>2</v>
      </c>
      <c r="C2169" s="13">
        <f>COUNTIFS($F$3:F2169,'تقرير منتج تام'!$E$4)</f>
        <v>10</v>
      </c>
      <c r="D2169" s="37"/>
      <c r="E2169" s="37"/>
      <c r="F2169" s="37"/>
      <c r="G2169" s="39"/>
      <c r="H2169" s="40"/>
      <c r="I2169" s="107" t="str">
        <f>IF(G2169="","",_xlfn.IFNA(VLOOKUP(G2169,'سجل المشتريات'!F:N,8,0),"غير مسجلة في المشتريات"))</f>
        <v/>
      </c>
      <c r="J2169" s="26" t="str">
        <f>_xlfn.IFNA(VLOOKUP(F2169,الاوردرات!$B$1:$C$600,2,0),"")</f>
        <v/>
      </c>
      <c r="K2169" s="52"/>
      <c r="M2169" s="105" t="str">
        <f>IF(G2169="","",_xlfn.IFNA((VLOOKUP(G2169,help!L:M,2,0))*H2169,_xlfn.IFNA((VLOOKUP(G2169,help!P:Q,2,0))*H2169,"غير مسجلة في المشتريات")))</f>
        <v/>
      </c>
    </row>
    <row r="2170" spans="2:13" hidden="1" x14ac:dyDescent="0.25">
      <c r="B2170" s="13">
        <f>COUNTIFS($G$3:G2170,'تقرير استهلاك خامات'!$D$4)</f>
        <v>2</v>
      </c>
      <c r="C2170" s="13">
        <f>COUNTIFS($F$3:F2170,'تقرير منتج تام'!$E$4)</f>
        <v>10</v>
      </c>
      <c r="D2170" s="37"/>
      <c r="E2170" s="37"/>
      <c r="F2170" s="37"/>
      <c r="G2170" s="39"/>
      <c r="H2170" s="40"/>
      <c r="I2170" s="107" t="str">
        <f>IF(G2170="","",_xlfn.IFNA(VLOOKUP(G2170,'سجل المشتريات'!F:N,8,0),"غير مسجلة في المشتريات"))</f>
        <v/>
      </c>
      <c r="J2170" s="26" t="str">
        <f>_xlfn.IFNA(VLOOKUP(F2170,الاوردرات!$B$1:$C$600,2,0),"")</f>
        <v/>
      </c>
      <c r="K2170" s="52"/>
      <c r="M2170" s="105" t="str">
        <f>IF(G2170="","",_xlfn.IFNA((VLOOKUP(G2170,help!L:M,2,0))*H2170,_xlfn.IFNA((VLOOKUP(G2170,help!P:Q,2,0))*H2170,"غير مسجلة في المشتريات")))</f>
        <v/>
      </c>
    </row>
    <row r="2171" spans="2:13" hidden="1" x14ac:dyDescent="0.25">
      <c r="B2171" s="13">
        <f>COUNTIFS($G$3:G2171,'تقرير استهلاك خامات'!$D$4)</f>
        <v>2</v>
      </c>
      <c r="C2171" s="13">
        <f>COUNTIFS($F$3:F2171,'تقرير منتج تام'!$E$4)</f>
        <v>10</v>
      </c>
      <c r="D2171" s="37"/>
      <c r="E2171" s="37"/>
      <c r="F2171" s="37"/>
      <c r="G2171" s="39"/>
      <c r="H2171" s="40"/>
      <c r="I2171" s="107" t="str">
        <f>IF(G2171="","",_xlfn.IFNA(VLOOKUP(G2171,'سجل المشتريات'!F:N,8,0),"غير مسجلة في المشتريات"))</f>
        <v/>
      </c>
      <c r="J2171" s="26" t="str">
        <f>_xlfn.IFNA(VLOOKUP(F2171,الاوردرات!$B$1:$C$600,2,0),"")</f>
        <v/>
      </c>
      <c r="K2171" s="52"/>
      <c r="M2171" s="105" t="str">
        <f>IF(G2171="","",_xlfn.IFNA((VLOOKUP(G2171,help!L:M,2,0))*H2171,_xlfn.IFNA((VLOOKUP(G2171,help!P:Q,2,0))*H2171,"غير مسجلة في المشتريات")))</f>
        <v/>
      </c>
    </row>
    <row r="2172" spans="2:13" hidden="1" x14ac:dyDescent="0.25">
      <c r="B2172" s="13">
        <f>COUNTIFS($G$3:G2172,'تقرير استهلاك خامات'!$D$4)</f>
        <v>2</v>
      </c>
      <c r="C2172" s="13">
        <f>COUNTIFS($F$3:F2172,'تقرير منتج تام'!$E$4)</f>
        <v>10</v>
      </c>
      <c r="D2172" s="37"/>
      <c r="E2172" s="37"/>
      <c r="F2172" s="37"/>
      <c r="G2172" s="39"/>
      <c r="H2172" s="40"/>
      <c r="I2172" s="107" t="str">
        <f>IF(G2172="","",_xlfn.IFNA(VLOOKUP(G2172,'سجل المشتريات'!F:N,8,0),"غير مسجلة في المشتريات"))</f>
        <v/>
      </c>
      <c r="J2172" s="26" t="str">
        <f>_xlfn.IFNA(VLOOKUP(F2172,الاوردرات!$B$1:$C$600,2,0),"")</f>
        <v/>
      </c>
      <c r="K2172" s="52"/>
      <c r="M2172" s="105" t="str">
        <f>IF(G2172="","",_xlfn.IFNA((VLOOKUP(G2172,help!L:M,2,0))*H2172,_xlfn.IFNA((VLOOKUP(G2172,help!P:Q,2,0))*H2172,"غير مسجلة في المشتريات")))</f>
        <v/>
      </c>
    </row>
    <row r="2173" spans="2:13" hidden="1" x14ac:dyDescent="0.25">
      <c r="B2173" s="13">
        <f>COUNTIFS($G$3:G2173,'تقرير استهلاك خامات'!$D$4)</f>
        <v>2</v>
      </c>
      <c r="C2173" s="13">
        <f>COUNTIFS($F$3:F2173,'تقرير منتج تام'!$E$4)</f>
        <v>10</v>
      </c>
      <c r="D2173" s="37"/>
      <c r="E2173" s="37"/>
      <c r="F2173" s="37"/>
      <c r="G2173" s="39"/>
      <c r="H2173" s="40"/>
      <c r="I2173" s="107" t="str">
        <f>IF(G2173="","",_xlfn.IFNA(VLOOKUP(G2173,'سجل المشتريات'!F:N,8,0),"غير مسجلة في المشتريات"))</f>
        <v/>
      </c>
      <c r="J2173" s="26" t="str">
        <f>_xlfn.IFNA(VLOOKUP(F2173,الاوردرات!$B$1:$C$600,2,0),"")</f>
        <v/>
      </c>
      <c r="K2173" s="52"/>
      <c r="M2173" s="105" t="str">
        <f>IF(G2173="","",_xlfn.IFNA((VLOOKUP(G2173,help!L:M,2,0))*H2173,_xlfn.IFNA((VLOOKUP(G2173,help!P:Q,2,0))*H2173,"غير مسجلة في المشتريات")))</f>
        <v/>
      </c>
    </row>
    <row r="2174" spans="2:13" hidden="1" x14ac:dyDescent="0.25">
      <c r="B2174" s="13">
        <f>COUNTIFS($G$3:G2174,'تقرير استهلاك خامات'!$D$4)</f>
        <v>2</v>
      </c>
      <c r="C2174" s="13">
        <f>COUNTIFS($F$3:F2174,'تقرير منتج تام'!$E$4)</f>
        <v>10</v>
      </c>
      <c r="D2174" s="37"/>
      <c r="E2174" s="37"/>
      <c r="F2174" s="37"/>
      <c r="G2174" s="39"/>
      <c r="H2174" s="40"/>
      <c r="I2174" s="107" t="str">
        <f>IF(G2174="","",_xlfn.IFNA(VLOOKUP(G2174,'سجل المشتريات'!F:N,8,0),"غير مسجلة في المشتريات"))</f>
        <v/>
      </c>
      <c r="J2174" s="26" t="str">
        <f>_xlfn.IFNA(VLOOKUP(F2174,الاوردرات!$B$1:$C$600,2,0),"")</f>
        <v/>
      </c>
      <c r="K2174" s="52"/>
      <c r="M2174" s="105" t="str">
        <f>IF(G2174="","",_xlfn.IFNA((VLOOKUP(G2174,help!L:M,2,0))*H2174,_xlfn.IFNA((VLOOKUP(G2174,help!P:Q,2,0))*H2174,"غير مسجلة في المشتريات")))</f>
        <v/>
      </c>
    </row>
    <row r="2175" spans="2:13" hidden="1" x14ac:dyDescent="0.25">
      <c r="B2175" s="13">
        <f>COUNTIFS($G$3:G2175,'تقرير استهلاك خامات'!$D$4)</f>
        <v>2</v>
      </c>
      <c r="C2175" s="13">
        <f>COUNTIFS($F$3:F2175,'تقرير منتج تام'!$E$4)</f>
        <v>10</v>
      </c>
      <c r="D2175" s="37"/>
      <c r="E2175" s="37"/>
      <c r="F2175" s="37"/>
      <c r="G2175" s="39"/>
      <c r="H2175" s="40"/>
      <c r="I2175" s="107" t="str">
        <f>IF(G2175="","",_xlfn.IFNA(VLOOKUP(G2175,'سجل المشتريات'!F:N,8,0),"غير مسجلة في المشتريات"))</f>
        <v/>
      </c>
      <c r="J2175" s="26" t="str">
        <f>_xlfn.IFNA(VLOOKUP(F2175,الاوردرات!$B$1:$C$600,2,0),"")</f>
        <v/>
      </c>
      <c r="K2175" s="52"/>
      <c r="M2175" s="105" t="str">
        <f>IF(G2175="","",_xlfn.IFNA((VLOOKUP(G2175,help!L:M,2,0))*H2175,_xlfn.IFNA((VLOOKUP(G2175,help!P:Q,2,0))*H2175,"غير مسجلة في المشتريات")))</f>
        <v/>
      </c>
    </row>
    <row r="2176" spans="2:13" hidden="1" x14ac:dyDescent="0.25">
      <c r="B2176" s="13">
        <f>COUNTIFS($G$3:G2176,'تقرير استهلاك خامات'!$D$4)</f>
        <v>2</v>
      </c>
      <c r="C2176" s="13">
        <f>COUNTIFS($F$3:F2176,'تقرير منتج تام'!$E$4)</f>
        <v>10</v>
      </c>
      <c r="D2176" s="37"/>
      <c r="E2176" s="37"/>
      <c r="F2176" s="37"/>
      <c r="G2176" s="39"/>
      <c r="H2176" s="40"/>
      <c r="I2176" s="107" t="str">
        <f>IF(G2176="","",_xlfn.IFNA(VLOOKUP(G2176,'سجل المشتريات'!F:N,8,0),"غير مسجلة في المشتريات"))</f>
        <v/>
      </c>
      <c r="J2176" s="26" t="str">
        <f>_xlfn.IFNA(VLOOKUP(F2176,الاوردرات!$B$1:$C$600,2,0),"")</f>
        <v/>
      </c>
      <c r="K2176" s="52"/>
      <c r="M2176" s="105" t="str">
        <f>IF(G2176="","",_xlfn.IFNA((VLOOKUP(G2176,help!L:M,2,0))*H2176,_xlfn.IFNA((VLOOKUP(G2176,help!P:Q,2,0))*H2176,"غير مسجلة في المشتريات")))</f>
        <v/>
      </c>
    </row>
    <row r="2177" spans="2:13" hidden="1" x14ac:dyDescent="0.25">
      <c r="B2177" s="13">
        <f>COUNTIFS($G$3:G2177,'تقرير استهلاك خامات'!$D$4)</f>
        <v>2</v>
      </c>
      <c r="C2177" s="13">
        <f>COUNTIFS($F$3:F2177,'تقرير منتج تام'!$E$4)</f>
        <v>10</v>
      </c>
      <c r="D2177" s="37"/>
      <c r="E2177" s="37"/>
      <c r="F2177" s="37"/>
      <c r="G2177" s="39"/>
      <c r="H2177" s="40"/>
      <c r="I2177" s="107" t="str">
        <f>IF(G2177="","",_xlfn.IFNA(VLOOKUP(G2177,'سجل المشتريات'!F:N,8,0),"غير مسجلة في المشتريات"))</f>
        <v/>
      </c>
      <c r="J2177" s="26" t="str">
        <f>_xlfn.IFNA(VLOOKUP(F2177,الاوردرات!$B$1:$C$600,2,0),"")</f>
        <v/>
      </c>
      <c r="K2177" s="52"/>
      <c r="M2177" s="105" t="str">
        <f>IF(G2177="","",_xlfn.IFNA((VLOOKUP(G2177,help!L:M,2,0))*H2177,_xlfn.IFNA((VLOOKUP(G2177,help!P:Q,2,0))*H2177,"غير مسجلة في المشتريات")))</f>
        <v/>
      </c>
    </row>
    <row r="2178" spans="2:13" hidden="1" x14ac:dyDescent="0.25">
      <c r="B2178" s="13">
        <f>COUNTIFS($G$3:G2178,'تقرير استهلاك خامات'!$D$4)</f>
        <v>2</v>
      </c>
      <c r="C2178" s="13">
        <f>COUNTIFS($F$3:F2178,'تقرير منتج تام'!$E$4)</f>
        <v>10</v>
      </c>
      <c r="D2178" s="37"/>
      <c r="E2178" s="37"/>
      <c r="F2178" s="37"/>
      <c r="G2178" s="39"/>
      <c r="H2178" s="40"/>
      <c r="I2178" s="107" t="str">
        <f>IF(G2178="","",_xlfn.IFNA(VLOOKUP(G2178,'سجل المشتريات'!F:N,8,0),"غير مسجلة في المشتريات"))</f>
        <v/>
      </c>
      <c r="J2178" s="26" t="str">
        <f>_xlfn.IFNA(VLOOKUP(F2178,الاوردرات!$B$1:$C$600,2,0),"")</f>
        <v/>
      </c>
      <c r="K2178" s="52"/>
      <c r="M2178" s="105" t="str">
        <f>IF(G2178="","",_xlfn.IFNA((VLOOKUP(G2178,help!L:M,2,0))*H2178,_xlfn.IFNA((VLOOKUP(G2178,help!P:Q,2,0))*H2178,"غير مسجلة في المشتريات")))</f>
        <v/>
      </c>
    </row>
    <row r="2179" spans="2:13" hidden="1" x14ac:dyDescent="0.25">
      <c r="B2179" s="13">
        <f>COUNTIFS($G$3:G2179,'تقرير استهلاك خامات'!$D$4)</f>
        <v>2</v>
      </c>
      <c r="C2179" s="13">
        <f>COUNTIFS($F$3:F2179,'تقرير منتج تام'!$E$4)</f>
        <v>10</v>
      </c>
      <c r="D2179" s="37"/>
      <c r="E2179" s="37"/>
      <c r="F2179" s="37"/>
      <c r="G2179" s="39"/>
      <c r="H2179" s="40"/>
      <c r="I2179" s="107" t="str">
        <f>IF(G2179="","",_xlfn.IFNA(VLOOKUP(G2179,'سجل المشتريات'!F:N,8,0),"غير مسجلة في المشتريات"))</f>
        <v/>
      </c>
      <c r="J2179" s="26" t="str">
        <f>_xlfn.IFNA(VLOOKUP(F2179,الاوردرات!$B$1:$C$600,2,0),"")</f>
        <v/>
      </c>
      <c r="K2179" s="52"/>
      <c r="M2179" s="105" t="str">
        <f>IF(G2179="","",_xlfn.IFNA((VLOOKUP(G2179,help!L:M,2,0))*H2179,_xlfn.IFNA((VLOOKUP(G2179,help!P:Q,2,0))*H2179,"غير مسجلة في المشتريات")))</f>
        <v/>
      </c>
    </row>
    <row r="2180" spans="2:13" hidden="1" x14ac:dyDescent="0.25">
      <c r="B2180" s="13">
        <f>COUNTIFS($G$3:G2180,'تقرير استهلاك خامات'!$D$4)</f>
        <v>2</v>
      </c>
      <c r="C2180" s="13">
        <f>COUNTIFS($F$3:F2180,'تقرير منتج تام'!$E$4)</f>
        <v>10</v>
      </c>
      <c r="D2180" s="37"/>
      <c r="E2180" s="37"/>
      <c r="F2180" s="37"/>
      <c r="G2180" s="39"/>
      <c r="H2180" s="40"/>
      <c r="I2180" s="107" t="str">
        <f>IF(G2180="","",_xlfn.IFNA(VLOOKUP(G2180,'سجل المشتريات'!F:N,8,0),"غير مسجلة في المشتريات"))</f>
        <v/>
      </c>
      <c r="J2180" s="26" t="str">
        <f>_xlfn.IFNA(VLOOKUP(F2180,الاوردرات!$B$1:$C$600,2,0),"")</f>
        <v/>
      </c>
      <c r="K2180" s="52"/>
      <c r="M2180" s="105" t="str">
        <f>IF(G2180="","",_xlfn.IFNA((VLOOKUP(G2180,help!L:M,2,0))*H2180,_xlfn.IFNA((VLOOKUP(G2180,help!P:Q,2,0))*H2180,"غير مسجلة في المشتريات")))</f>
        <v/>
      </c>
    </row>
    <row r="2181" spans="2:13" hidden="1" x14ac:dyDescent="0.25">
      <c r="B2181" s="13">
        <f>COUNTIFS($G$3:G2181,'تقرير استهلاك خامات'!$D$4)</f>
        <v>2</v>
      </c>
      <c r="C2181" s="13">
        <f>COUNTIFS($F$3:F2181,'تقرير منتج تام'!$E$4)</f>
        <v>10</v>
      </c>
      <c r="D2181" s="37"/>
      <c r="E2181" s="37"/>
      <c r="F2181" s="37"/>
      <c r="G2181" s="39"/>
      <c r="H2181" s="40"/>
      <c r="I2181" s="107" t="str">
        <f>IF(G2181="","",_xlfn.IFNA(VLOOKUP(G2181,'سجل المشتريات'!F:N,8,0),"غير مسجلة في المشتريات"))</f>
        <v/>
      </c>
      <c r="J2181" s="26" t="str">
        <f>_xlfn.IFNA(VLOOKUP(F2181,الاوردرات!$B$1:$C$600,2,0),"")</f>
        <v/>
      </c>
      <c r="K2181" s="52"/>
      <c r="M2181" s="105" t="str">
        <f>IF(G2181="","",_xlfn.IFNA((VLOOKUP(G2181,help!L:M,2,0))*H2181,_xlfn.IFNA((VLOOKUP(G2181,help!P:Q,2,0))*H2181,"غير مسجلة في المشتريات")))</f>
        <v/>
      </c>
    </row>
    <row r="2182" spans="2:13" hidden="1" x14ac:dyDescent="0.25">
      <c r="B2182" s="13">
        <f>COUNTIFS($G$3:G2182,'تقرير استهلاك خامات'!$D$4)</f>
        <v>2</v>
      </c>
      <c r="C2182" s="13">
        <f>COUNTIFS($F$3:F2182,'تقرير منتج تام'!$E$4)</f>
        <v>10</v>
      </c>
      <c r="D2182" s="37"/>
      <c r="E2182" s="37"/>
      <c r="F2182" s="37"/>
      <c r="G2182" s="39"/>
      <c r="H2182" s="40"/>
      <c r="I2182" s="107" t="str">
        <f>IF(G2182="","",_xlfn.IFNA(VLOOKUP(G2182,'سجل المشتريات'!F:N,8,0),"غير مسجلة في المشتريات"))</f>
        <v/>
      </c>
      <c r="J2182" s="26" t="str">
        <f>_xlfn.IFNA(VLOOKUP(F2182,الاوردرات!$B$1:$C$600,2,0),"")</f>
        <v/>
      </c>
      <c r="K2182" s="52"/>
      <c r="M2182" s="105" t="str">
        <f>IF(G2182="","",_xlfn.IFNA((VLOOKUP(G2182,help!L:M,2,0))*H2182,_xlfn.IFNA((VLOOKUP(G2182,help!P:Q,2,0))*H2182,"غير مسجلة في المشتريات")))</f>
        <v/>
      </c>
    </row>
    <row r="2183" spans="2:13" hidden="1" x14ac:dyDescent="0.25">
      <c r="B2183" s="13">
        <f>COUNTIFS($G$3:G2183,'تقرير استهلاك خامات'!$D$4)</f>
        <v>2</v>
      </c>
      <c r="C2183" s="13">
        <f>COUNTIFS($F$3:F2183,'تقرير منتج تام'!$E$4)</f>
        <v>10</v>
      </c>
      <c r="D2183" s="37"/>
      <c r="E2183" s="37"/>
      <c r="F2183" s="37"/>
      <c r="G2183" s="39"/>
      <c r="H2183" s="40"/>
      <c r="I2183" s="107" t="str">
        <f>IF(G2183="","",_xlfn.IFNA(VLOOKUP(G2183,'سجل المشتريات'!F:N,8,0),"غير مسجلة في المشتريات"))</f>
        <v/>
      </c>
      <c r="J2183" s="26" t="str">
        <f>_xlfn.IFNA(VLOOKUP(F2183,الاوردرات!$B$1:$C$600,2,0),"")</f>
        <v/>
      </c>
      <c r="K2183" s="52"/>
      <c r="M2183" s="105" t="str">
        <f>IF(G2183="","",_xlfn.IFNA((VLOOKUP(G2183,help!L:M,2,0))*H2183,_xlfn.IFNA((VLOOKUP(G2183,help!P:Q,2,0))*H2183,"غير مسجلة في المشتريات")))</f>
        <v/>
      </c>
    </row>
    <row r="2184" spans="2:13" hidden="1" x14ac:dyDescent="0.25">
      <c r="B2184" s="13">
        <f>COUNTIFS($G$3:G2184,'تقرير استهلاك خامات'!$D$4)</f>
        <v>2</v>
      </c>
      <c r="C2184" s="13">
        <f>COUNTIFS($F$3:F2184,'تقرير منتج تام'!$E$4)</f>
        <v>10</v>
      </c>
      <c r="D2184" s="37"/>
      <c r="E2184" s="37"/>
      <c r="F2184" s="37"/>
      <c r="G2184" s="39"/>
      <c r="H2184" s="40"/>
      <c r="I2184" s="107" t="str">
        <f>IF(G2184="","",_xlfn.IFNA(VLOOKUP(G2184,'سجل المشتريات'!F:N,8,0),"غير مسجلة في المشتريات"))</f>
        <v/>
      </c>
      <c r="J2184" s="26" t="str">
        <f>_xlfn.IFNA(VLOOKUP(F2184,الاوردرات!$B$1:$C$600,2,0),"")</f>
        <v/>
      </c>
      <c r="K2184" s="52"/>
      <c r="M2184" s="105" t="str">
        <f>IF(G2184="","",_xlfn.IFNA((VLOOKUP(G2184,help!L:M,2,0))*H2184,_xlfn.IFNA((VLOOKUP(G2184,help!P:Q,2,0))*H2184,"غير مسجلة في المشتريات")))</f>
        <v/>
      </c>
    </row>
    <row r="2185" spans="2:13" hidden="1" x14ac:dyDescent="0.25">
      <c r="B2185" s="13">
        <f>COUNTIFS($G$3:G2185,'تقرير استهلاك خامات'!$D$4)</f>
        <v>2</v>
      </c>
      <c r="C2185" s="13">
        <f>COUNTIFS($F$3:F2185,'تقرير منتج تام'!$E$4)</f>
        <v>10</v>
      </c>
      <c r="D2185" s="37"/>
      <c r="E2185" s="37"/>
      <c r="F2185" s="37"/>
      <c r="G2185" s="39"/>
      <c r="H2185" s="40"/>
      <c r="I2185" s="107" t="str">
        <f>IF(G2185="","",_xlfn.IFNA(VLOOKUP(G2185,'سجل المشتريات'!F:N,8,0),"غير مسجلة في المشتريات"))</f>
        <v/>
      </c>
      <c r="J2185" s="26" t="str">
        <f>_xlfn.IFNA(VLOOKUP(F2185,الاوردرات!$B$1:$C$600,2,0),"")</f>
        <v/>
      </c>
      <c r="K2185" s="52"/>
      <c r="M2185" s="105" t="str">
        <f>IF(G2185="","",_xlfn.IFNA((VLOOKUP(G2185,help!L:M,2,0))*H2185,_xlfn.IFNA((VLOOKUP(G2185,help!P:Q,2,0))*H2185,"غير مسجلة في المشتريات")))</f>
        <v/>
      </c>
    </row>
    <row r="2186" spans="2:13" hidden="1" x14ac:dyDescent="0.25">
      <c r="B2186" s="13">
        <f>COUNTIFS($G$3:G2186,'تقرير استهلاك خامات'!$D$4)</f>
        <v>2</v>
      </c>
      <c r="C2186" s="13">
        <f>COUNTIFS($F$3:F2186,'تقرير منتج تام'!$E$4)</f>
        <v>10</v>
      </c>
      <c r="D2186" s="37"/>
      <c r="E2186" s="37"/>
      <c r="F2186" s="37"/>
      <c r="G2186" s="39"/>
      <c r="H2186" s="40"/>
      <c r="I2186" s="107" t="str">
        <f>IF(G2186="","",_xlfn.IFNA(VLOOKUP(G2186,'سجل المشتريات'!F:N,8,0),"غير مسجلة في المشتريات"))</f>
        <v/>
      </c>
      <c r="J2186" s="26" t="str">
        <f>_xlfn.IFNA(VLOOKUP(F2186,الاوردرات!$B$1:$C$600,2,0),"")</f>
        <v/>
      </c>
      <c r="K2186" s="52"/>
      <c r="M2186" s="105" t="str">
        <f>IF(G2186="","",_xlfn.IFNA((VLOOKUP(G2186,help!L:M,2,0))*H2186,_xlfn.IFNA((VLOOKUP(G2186,help!P:Q,2,0))*H2186,"غير مسجلة في المشتريات")))</f>
        <v/>
      </c>
    </row>
    <row r="2187" spans="2:13" hidden="1" x14ac:dyDescent="0.25">
      <c r="B2187" s="13">
        <f>COUNTIFS($G$3:G2187,'تقرير استهلاك خامات'!$D$4)</f>
        <v>2</v>
      </c>
      <c r="C2187" s="13">
        <f>COUNTIFS($F$3:F2187,'تقرير منتج تام'!$E$4)</f>
        <v>10</v>
      </c>
      <c r="D2187" s="37"/>
      <c r="E2187" s="37"/>
      <c r="F2187" s="37"/>
      <c r="G2187" s="39"/>
      <c r="H2187" s="40"/>
      <c r="I2187" s="107" t="str">
        <f>IF(G2187="","",_xlfn.IFNA(VLOOKUP(G2187,'سجل المشتريات'!F:N,8,0),"غير مسجلة في المشتريات"))</f>
        <v/>
      </c>
      <c r="J2187" s="26" t="str">
        <f>_xlfn.IFNA(VLOOKUP(F2187,الاوردرات!$B$1:$C$600,2,0),"")</f>
        <v/>
      </c>
      <c r="K2187" s="52"/>
      <c r="M2187" s="105" t="str">
        <f>IF(G2187="","",_xlfn.IFNA((VLOOKUP(G2187,help!L:M,2,0))*H2187,_xlfn.IFNA((VLOOKUP(G2187,help!P:Q,2,0))*H2187,"غير مسجلة في المشتريات")))</f>
        <v/>
      </c>
    </row>
    <row r="2188" spans="2:13" hidden="1" x14ac:dyDescent="0.25">
      <c r="B2188" s="13">
        <f>COUNTIFS($G$3:G2188,'تقرير استهلاك خامات'!$D$4)</f>
        <v>2</v>
      </c>
      <c r="C2188" s="13">
        <f>COUNTIFS($F$3:F2188,'تقرير منتج تام'!$E$4)</f>
        <v>10</v>
      </c>
      <c r="D2188" s="37"/>
      <c r="E2188" s="37"/>
      <c r="F2188" s="37"/>
      <c r="G2188" s="39"/>
      <c r="H2188" s="40"/>
      <c r="I2188" s="107" t="str">
        <f>IF(G2188="","",_xlfn.IFNA(VLOOKUP(G2188,'سجل المشتريات'!F:N,8,0),"غير مسجلة في المشتريات"))</f>
        <v/>
      </c>
      <c r="J2188" s="26" t="str">
        <f>_xlfn.IFNA(VLOOKUP(F2188,الاوردرات!$B$1:$C$600,2,0),"")</f>
        <v/>
      </c>
      <c r="K2188" s="52"/>
      <c r="M2188" s="105" t="str">
        <f>IF(G2188="","",_xlfn.IFNA((VLOOKUP(G2188,help!L:M,2,0))*H2188,_xlfn.IFNA((VLOOKUP(G2188,help!P:Q,2,0))*H2188,"غير مسجلة في المشتريات")))</f>
        <v/>
      </c>
    </row>
    <row r="2189" spans="2:13" hidden="1" x14ac:dyDescent="0.25">
      <c r="B2189" s="13">
        <f>COUNTIFS($G$3:G2189,'تقرير استهلاك خامات'!$D$4)</f>
        <v>2</v>
      </c>
      <c r="C2189" s="13">
        <f>COUNTIFS($F$3:F2189,'تقرير منتج تام'!$E$4)</f>
        <v>10</v>
      </c>
      <c r="D2189" s="37"/>
      <c r="E2189" s="37"/>
      <c r="F2189" s="37"/>
      <c r="G2189" s="39"/>
      <c r="H2189" s="40"/>
      <c r="I2189" s="107" t="str">
        <f>IF(G2189="","",_xlfn.IFNA(VLOOKUP(G2189,'سجل المشتريات'!F:N,8,0),"غير مسجلة في المشتريات"))</f>
        <v/>
      </c>
      <c r="J2189" s="26" t="str">
        <f>_xlfn.IFNA(VLOOKUP(F2189,الاوردرات!$B$1:$C$600,2,0),"")</f>
        <v/>
      </c>
      <c r="K2189" s="52"/>
      <c r="M2189" s="105" t="str">
        <f>IF(G2189="","",_xlfn.IFNA((VLOOKUP(G2189,help!L:M,2,0))*H2189,_xlfn.IFNA((VLOOKUP(G2189,help!P:Q,2,0))*H2189,"غير مسجلة في المشتريات")))</f>
        <v/>
      </c>
    </row>
    <row r="2190" spans="2:13" hidden="1" x14ac:dyDescent="0.25">
      <c r="B2190" s="13">
        <f>COUNTIFS($G$3:G2190,'تقرير استهلاك خامات'!$D$4)</f>
        <v>2</v>
      </c>
      <c r="C2190" s="13">
        <f>COUNTIFS($F$3:F2190,'تقرير منتج تام'!$E$4)</f>
        <v>10</v>
      </c>
      <c r="D2190" s="37"/>
      <c r="E2190" s="37"/>
      <c r="F2190" s="37"/>
      <c r="G2190" s="39"/>
      <c r="H2190" s="40"/>
      <c r="I2190" s="107" t="str">
        <f>IF(G2190="","",_xlfn.IFNA(VLOOKUP(G2190,'سجل المشتريات'!F:N,8,0),"غير مسجلة في المشتريات"))</f>
        <v/>
      </c>
      <c r="J2190" s="26" t="str">
        <f>_xlfn.IFNA(VLOOKUP(F2190,الاوردرات!$B$1:$C$600,2,0),"")</f>
        <v/>
      </c>
      <c r="K2190" s="52"/>
      <c r="M2190" s="105" t="str">
        <f>IF(G2190="","",_xlfn.IFNA((VLOOKUP(G2190,help!L:M,2,0))*H2190,_xlfn.IFNA((VLOOKUP(G2190,help!P:Q,2,0))*H2190,"غير مسجلة في المشتريات")))</f>
        <v/>
      </c>
    </row>
    <row r="2191" spans="2:13" hidden="1" x14ac:dyDescent="0.25">
      <c r="B2191" s="13">
        <f>COUNTIFS($G$3:G2191,'تقرير استهلاك خامات'!$D$4)</f>
        <v>2</v>
      </c>
      <c r="C2191" s="13">
        <f>COUNTIFS($F$3:F2191,'تقرير منتج تام'!$E$4)</f>
        <v>10</v>
      </c>
      <c r="D2191" s="37"/>
      <c r="E2191" s="37"/>
      <c r="F2191" s="37"/>
      <c r="G2191" s="39"/>
      <c r="H2191" s="40"/>
      <c r="I2191" s="107" t="str">
        <f>IF(G2191="","",_xlfn.IFNA(VLOOKUP(G2191,'سجل المشتريات'!F:N,8,0),"غير مسجلة في المشتريات"))</f>
        <v/>
      </c>
      <c r="J2191" s="26" t="str">
        <f>_xlfn.IFNA(VLOOKUP(F2191,الاوردرات!$B$1:$C$600,2,0),"")</f>
        <v/>
      </c>
      <c r="K2191" s="52"/>
      <c r="M2191" s="105" t="str">
        <f>IF(G2191="","",_xlfn.IFNA((VLOOKUP(G2191,help!L:M,2,0))*H2191,_xlfn.IFNA((VLOOKUP(G2191,help!P:Q,2,0))*H2191,"غير مسجلة في المشتريات")))</f>
        <v/>
      </c>
    </row>
    <row r="2192" spans="2:13" hidden="1" x14ac:dyDescent="0.25">
      <c r="B2192" s="13">
        <f>COUNTIFS($G$3:G2192,'تقرير استهلاك خامات'!$D$4)</f>
        <v>2</v>
      </c>
      <c r="C2192" s="13">
        <f>COUNTIFS($F$3:F2192,'تقرير منتج تام'!$E$4)</f>
        <v>10</v>
      </c>
      <c r="D2192" s="37"/>
      <c r="E2192" s="37"/>
      <c r="F2192" s="37"/>
      <c r="G2192" s="39"/>
      <c r="H2192" s="40"/>
      <c r="I2192" s="107" t="str">
        <f>IF(G2192="","",_xlfn.IFNA(VLOOKUP(G2192,'سجل المشتريات'!F:N,8,0),"غير مسجلة في المشتريات"))</f>
        <v/>
      </c>
      <c r="J2192" s="26" t="str">
        <f>_xlfn.IFNA(VLOOKUP(F2192,الاوردرات!$B$1:$C$600,2,0),"")</f>
        <v/>
      </c>
      <c r="K2192" s="52"/>
      <c r="M2192" s="105" t="str">
        <f>IF(G2192="","",_xlfn.IFNA((VLOOKUP(G2192,help!L:M,2,0))*H2192,_xlfn.IFNA((VLOOKUP(G2192,help!P:Q,2,0))*H2192,"غير مسجلة في المشتريات")))</f>
        <v/>
      </c>
    </row>
    <row r="2193" spans="2:13" hidden="1" x14ac:dyDescent="0.25">
      <c r="B2193" s="13">
        <f>COUNTIFS($G$3:G2193,'تقرير استهلاك خامات'!$D$4)</f>
        <v>2</v>
      </c>
      <c r="C2193" s="13">
        <f>COUNTIFS($F$3:F2193,'تقرير منتج تام'!$E$4)</f>
        <v>10</v>
      </c>
      <c r="D2193" s="37"/>
      <c r="E2193" s="37"/>
      <c r="F2193" s="37"/>
      <c r="G2193" s="39"/>
      <c r="H2193" s="40"/>
      <c r="I2193" s="107" t="str">
        <f>IF(G2193="","",_xlfn.IFNA(VLOOKUP(G2193,'سجل المشتريات'!F:N,8,0),"غير مسجلة في المشتريات"))</f>
        <v/>
      </c>
      <c r="J2193" s="26" t="str">
        <f>_xlfn.IFNA(VLOOKUP(F2193,الاوردرات!$B$1:$C$600,2,0),"")</f>
        <v/>
      </c>
      <c r="K2193" s="52"/>
      <c r="M2193" s="105" t="str">
        <f>IF(G2193="","",_xlfn.IFNA((VLOOKUP(G2193,help!L:M,2,0))*H2193,_xlfn.IFNA((VLOOKUP(G2193,help!P:Q,2,0))*H2193,"غير مسجلة في المشتريات")))</f>
        <v/>
      </c>
    </row>
    <row r="2194" spans="2:13" hidden="1" x14ac:dyDescent="0.25">
      <c r="B2194" s="13">
        <f>COUNTIFS($G$3:G2194,'تقرير استهلاك خامات'!$D$4)</f>
        <v>2</v>
      </c>
      <c r="C2194" s="13">
        <f>COUNTIFS($F$3:F2194,'تقرير منتج تام'!$E$4)</f>
        <v>10</v>
      </c>
      <c r="D2194" s="37"/>
      <c r="E2194" s="37"/>
      <c r="F2194" s="37"/>
      <c r="G2194" s="39"/>
      <c r="H2194" s="40"/>
      <c r="I2194" s="107" t="str">
        <f>IF(G2194="","",_xlfn.IFNA(VLOOKUP(G2194,'سجل المشتريات'!F:N,8,0),"غير مسجلة في المشتريات"))</f>
        <v/>
      </c>
      <c r="J2194" s="26" t="str">
        <f>_xlfn.IFNA(VLOOKUP(F2194,الاوردرات!$B$1:$C$600,2,0),"")</f>
        <v/>
      </c>
      <c r="K2194" s="52"/>
      <c r="M2194" s="105" t="str">
        <f>IF(G2194="","",_xlfn.IFNA((VLOOKUP(G2194,help!L:M,2,0))*H2194,_xlfn.IFNA((VLOOKUP(G2194,help!P:Q,2,0))*H2194,"غير مسجلة في المشتريات")))</f>
        <v/>
      </c>
    </row>
    <row r="2195" spans="2:13" hidden="1" x14ac:dyDescent="0.25">
      <c r="B2195" s="13">
        <f>COUNTIFS($G$3:G2195,'تقرير استهلاك خامات'!$D$4)</f>
        <v>2</v>
      </c>
      <c r="C2195" s="13">
        <f>COUNTIFS($F$3:F2195,'تقرير منتج تام'!$E$4)</f>
        <v>10</v>
      </c>
      <c r="D2195" s="37"/>
      <c r="E2195" s="37"/>
      <c r="F2195" s="37"/>
      <c r="G2195" s="39"/>
      <c r="H2195" s="40"/>
      <c r="I2195" s="107" t="str">
        <f>IF(G2195="","",_xlfn.IFNA(VLOOKUP(G2195,'سجل المشتريات'!F:N,8,0),"غير مسجلة في المشتريات"))</f>
        <v/>
      </c>
      <c r="J2195" s="26" t="str">
        <f>_xlfn.IFNA(VLOOKUP(F2195,الاوردرات!$B$1:$C$600,2,0),"")</f>
        <v/>
      </c>
      <c r="K2195" s="52"/>
      <c r="M2195" s="105" t="str">
        <f>IF(G2195="","",_xlfn.IFNA((VLOOKUP(G2195,help!L:M,2,0))*H2195,_xlfn.IFNA((VLOOKUP(G2195,help!P:Q,2,0))*H2195,"غير مسجلة في المشتريات")))</f>
        <v/>
      </c>
    </row>
    <row r="2196" spans="2:13" hidden="1" x14ac:dyDescent="0.25">
      <c r="B2196" s="13">
        <f>COUNTIFS($G$3:G2196,'تقرير استهلاك خامات'!$D$4)</f>
        <v>2</v>
      </c>
      <c r="C2196" s="13">
        <f>COUNTIFS($F$3:F2196,'تقرير منتج تام'!$E$4)</f>
        <v>10</v>
      </c>
      <c r="D2196" s="37"/>
      <c r="E2196" s="37"/>
      <c r="F2196" s="37"/>
      <c r="G2196" s="39"/>
      <c r="H2196" s="40"/>
      <c r="I2196" s="107" t="str">
        <f>IF(G2196="","",_xlfn.IFNA(VLOOKUP(G2196,'سجل المشتريات'!F:N,8,0),"غير مسجلة في المشتريات"))</f>
        <v/>
      </c>
      <c r="J2196" s="26" t="str">
        <f>_xlfn.IFNA(VLOOKUP(F2196,الاوردرات!$B$1:$C$600,2,0),"")</f>
        <v/>
      </c>
      <c r="K2196" s="52"/>
      <c r="M2196" s="105" t="str">
        <f>IF(G2196="","",_xlfn.IFNA((VLOOKUP(G2196,help!L:M,2,0))*H2196,_xlfn.IFNA((VLOOKUP(G2196,help!P:Q,2,0))*H2196,"غير مسجلة في المشتريات")))</f>
        <v/>
      </c>
    </row>
    <row r="2197" spans="2:13" hidden="1" x14ac:dyDescent="0.25">
      <c r="B2197" s="13">
        <f>COUNTIFS($G$3:G2197,'تقرير استهلاك خامات'!$D$4)</f>
        <v>2</v>
      </c>
      <c r="C2197" s="13">
        <f>COUNTIFS($F$3:F2197,'تقرير منتج تام'!$E$4)</f>
        <v>10</v>
      </c>
      <c r="D2197" s="37"/>
      <c r="E2197" s="37"/>
      <c r="F2197" s="37"/>
      <c r="G2197" s="39"/>
      <c r="H2197" s="40"/>
      <c r="I2197" s="107" t="str">
        <f>IF(G2197="","",_xlfn.IFNA(VLOOKUP(G2197,'سجل المشتريات'!F:N,8,0),"غير مسجلة في المشتريات"))</f>
        <v/>
      </c>
      <c r="J2197" s="26" t="str">
        <f>_xlfn.IFNA(VLOOKUP(F2197,الاوردرات!$B$1:$C$600,2,0),"")</f>
        <v/>
      </c>
      <c r="K2197" s="52"/>
      <c r="M2197" s="105" t="str">
        <f>IF(G2197="","",_xlfn.IFNA((VLOOKUP(G2197,help!L:M,2,0))*H2197,_xlfn.IFNA((VLOOKUP(G2197,help!P:Q,2,0))*H2197,"غير مسجلة في المشتريات")))</f>
        <v/>
      </c>
    </row>
    <row r="2198" spans="2:13" hidden="1" x14ac:dyDescent="0.25">
      <c r="B2198" s="13">
        <f>COUNTIFS($G$3:G2198,'تقرير استهلاك خامات'!$D$4)</f>
        <v>2</v>
      </c>
      <c r="C2198" s="13">
        <f>COUNTIFS($F$3:F2198,'تقرير منتج تام'!$E$4)</f>
        <v>10</v>
      </c>
      <c r="D2198" s="37"/>
      <c r="E2198" s="37"/>
      <c r="F2198" s="37"/>
      <c r="G2198" s="39"/>
      <c r="H2198" s="40"/>
      <c r="I2198" s="107" t="str">
        <f>IF(G2198="","",_xlfn.IFNA(VLOOKUP(G2198,'سجل المشتريات'!F:N,8,0),"غير مسجلة في المشتريات"))</f>
        <v/>
      </c>
      <c r="J2198" s="26" t="str">
        <f>_xlfn.IFNA(VLOOKUP(F2198,الاوردرات!$B$1:$C$600,2,0),"")</f>
        <v/>
      </c>
      <c r="K2198" s="52"/>
      <c r="M2198" s="105" t="str">
        <f>IF(G2198="","",_xlfn.IFNA((VLOOKUP(G2198,help!L:M,2,0))*H2198,_xlfn.IFNA((VLOOKUP(G2198,help!P:Q,2,0))*H2198,"غير مسجلة في المشتريات")))</f>
        <v/>
      </c>
    </row>
    <row r="2199" spans="2:13" hidden="1" x14ac:dyDescent="0.25">
      <c r="B2199" s="13">
        <f>COUNTIFS($G$3:G2199,'تقرير استهلاك خامات'!$D$4)</f>
        <v>2</v>
      </c>
      <c r="C2199" s="13">
        <f>COUNTIFS($F$3:F2199,'تقرير منتج تام'!$E$4)</f>
        <v>10</v>
      </c>
      <c r="D2199" s="37"/>
      <c r="E2199" s="37"/>
      <c r="F2199" s="37"/>
      <c r="G2199" s="39"/>
      <c r="H2199" s="40"/>
      <c r="I2199" s="107" t="str">
        <f>IF(G2199="","",_xlfn.IFNA(VLOOKUP(G2199,'سجل المشتريات'!F:N,8,0),"غير مسجلة في المشتريات"))</f>
        <v/>
      </c>
      <c r="J2199" s="26" t="str">
        <f>_xlfn.IFNA(VLOOKUP(F2199,الاوردرات!$B$1:$C$600,2,0),"")</f>
        <v/>
      </c>
      <c r="K2199" s="52"/>
      <c r="M2199" s="105" t="str">
        <f>IF(G2199="","",_xlfn.IFNA((VLOOKUP(G2199,help!L:M,2,0))*H2199,_xlfn.IFNA((VLOOKUP(G2199,help!P:Q,2,0))*H2199,"غير مسجلة في المشتريات")))</f>
        <v/>
      </c>
    </row>
    <row r="2200" spans="2:13" hidden="1" x14ac:dyDescent="0.25">
      <c r="B2200" s="13">
        <f>COUNTIFS($G$3:G2200,'تقرير استهلاك خامات'!$D$4)</f>
        <v>2</v>
      </c>
      <c r="C2200" s="13">
        <f>COUNTIFS($F$3:F2200,'تقرير منتج تام'!$E$4)</f>
        <v>10</v>
      </c>
      <c r="D2200" s="37"/>
      <c r="E2200" s="37"/>
      <c r="F2200" s="37"/>
      <c r="G2200" s="39"/>
      <c r="H2200" s="40"/>
      <c r="I2200" s="107" t="str">
        <f>IF(G2200="","",_xlfn.IFNA(VLOOKUP(G2200,'سجل المشتريات'!F:N,8,0),"غير مسجلة في المشتريات"))</f>
        <v/>
      </c>
      <c r="J2200" s="26" t="str">
        <f>_xlfn.IFNA(VLOOKUP(F2200,الاوردرات!$B$1:$C$600,2,0),"")</f>
        <v/>
      </c>
      <c r="K2200" s="52"/>
      <c r="M2200" s="105" t="str">
        <f>IF(G2200="","",_xlfn.IFNA((VLOOKUP(G2200,help!L:M,2,0))*H2200,_xlfn.IFNA((VLOOKUP(G2200,help!P:Q,2,0))*H2200,"غير مسجلة في المشتريات")))</f>
        <v/>
      </c>
    </row>
    <row r="2201" spans="2:13" hidden="1" x14ac:dyDescent="0.25">
      <c r="B2201" s="13">
        <f>COUNTIFS($G$3:G2201,'تقرير استهلاك خامات'!$D$4)</f>
        <v>2</v>
      </c>
      <c r="C2201" s="13">
        <f>COUNTIFS($F$3:F2201,'تقرير منتج تام'!$E$4)</f>
        <v>10</v>
      </c>
      <c r="D2201" s="37"/>
      <c r="E2201" s="37"/>
      <c r="F2201" s="37"/>
      <c r="G2201" s="39"/>
      <c r="H2201" s="40"/>
      <c r="I2201" s="107" t="str">
        <f>IF(G2201="","",_xlfn.IFNA(VLOOKUP(G2201,'سجل المشتريات'!F:N,8,0),"غير مسجلة في المشتريات"))</f>
        <v/>
      </c>
      <c r="J2201" s="26" t="str">
        <f>_xlfn.IFNA(VLOOKUP(F2201,الاوردرات!$B$1:$C$600,2,0),"")</f>
        <v/>
      </c>
      <c r="K2201" s="52"/>
      <c r="M2201" s="105" t="str">
        <f>IF(G2201="","",_xlfn.IFNA((VLOOKUP(G2201,help!L:M,2,0))*H2201,_xlfn.IFNA((VLOOKUP(G2201,help!P:Q,2,0))*H2201,"غير مسجلة في المشتريات")))</f>
        <v/>
      </c>
    </row>
    <row r="2202" spans="2:13" hidden="1" x14ac:dyDescent="0.25">
      <c r="B2202" s="13">
        <f>COUNTIFS($G$3:G2202,'تقرير استهلاك خامات'!$D$4)</f>
        <v>2</v>
      </c>
      <c r="C2202" s="13">
        <f>COUNTIFS($F$3:F2202,'تقرير منتج تام'!$E$4)</f>
        <v>10</v>
      </c>
      <c r="D2202" s="37"/>
      <c r="E2202" s="37"/>
      <c r="F2202" s="37"/>
      <c r="G2202" s="39"/>
      <c r="H2202" s="40"/>
      <c r="I2202" s="107" t="str">
        <f>IF(G2202="","",_xlfn.IFNA(VLOOKUP(G2202,'سجل المشتريات'!F:N,8,0),"غير مسجلة في المشتريات"))</f>
        <v/>
      </c>
      <c r="J2202" s="26" t="str">
        <f>_xlfn.IFNA(VLOOKUP(F2202,الاوردرات!$B$1:$C$600,2,0),"")</f>
        <v/>
      </c>
      <c r="K2202" s="52"/>
      <c r="M2202" s="105" t="str">
        <f>IF(G2202="","",_xlfn.IFNA((VLOOKUP(G2202,help!L:M,2,0))*H2202,_xlfn.IFNA((VLOOKUP(G2202,help!P:Q,2,0))*H2202,"غير مسجلة في المشتريات")))</f>
        <v/>
      </c>
    </row>
    <row r="2203" spans="2:13" hidden="1" x14ac:dyDescent="0.25">
      <c r="B2203" s="13">
        <f>COUNTIFS($G$3:G2203,'تقرير استهلاك خامات'!$D$4)</f>
        <v>2</v>
      </c>
      <c r="C2203" s="13">
        <f>COUNTIFS($F$3:F2203,'تقرير منتج تام'!$E$4)</f>
        <v>10</v>
      </c>
      <c r="D2203" s="37"/>
      <c r="E2203" s="37"/>
      <c r="F2203" s="37"/>
      <c r="G2203" s="39"/>
      <c r="H2203" s="40"/>
      <c r="I2203" s="107" t="str">
        <f>IF(G2203="","",_xlfn.IFNA(VLOOKUP(G2203,'سجل المشتريات'!F:N,8,0),"غير مسجلة في المشتريات"))</f>
        <v/>
      </c>
      <c r="J2203" s="26" t="str">
        <f>_xlfn.IFNA(VLOOKUP(F2203,الاوردرات!$B$1:$C$600,2,0),"")</f>
        <v/>
      </c>
      <c r="K2203" s="52"/>
      <c r="M2203" s="105" t="str">
        <f>IF(G2203="","",_xlfn.IFNA((VLOOKUP(G2203,help!L:M,2,0))*H2203,_xlfn.IFNA((VLOOKUP(G2203,help!P:Q,2,0))*H2203,"غير مسجلة في المشتريات")))</f>
        <v/>
      </c>
    </row>
    <row r="2204" spans="2:13" hidden="1" x14ac:dyDescent="0.25">
      <c r="B2204" s="13">
        <f>COUNTIFS($G$3:G2204,'تقرير استهلاك خامات'!$D$4)</f>
        <v>2</v>
      </c>
      <c r="C2204" s="13">
        <f>COUNTIFS($F$3:F2204,'تقرير منتج تام'!$E$4)</f>
        <v>10</v>
      </c>
      <c r="D2204" s="37"/>
      <c r="E2204" s="37"/>
      <c r="F2204" s="37"/>
      <c r="G2204" s="39"/>
      <c r="H2204" s="40"/>
      <c r="I2204" s="107" t="str">
        <f>IF(G2204="","",_xlfn.IFNA(VLOOKUP(G2204,'سجل المشتريات'!F:N,8,0),"غير مسجلة في المشتريات"))</f>
        <v/>
      </c>
      <c r="J2204" s="26" t="str">
        <f>_xlfn.IFNA(VLOOKUP(F2204,الاوردرات!$B$1:$C$600,2,0),"")</f>
        <v/>
      </c>
      <c r="K2204" s="52"/>
      <c r="M2204" s="105" t="str">
        <f>IF(G2204="","",_xlfn.IFNA((VLOOKUP(G2204,help!L:M,2,0))*H2204,_xlfn.IFNA((VLOOKUP(G2204,help!P:Q,2,0))*H2204,"غير مسجلة في المشتريات")))</f>
        <v/>
      </c>
    </row>
    <row r="2205" spans="2:13" hidden="1" x14ac:dyDescent="0.25">
      <c r="B2205" s="13">
        <f>COUNTIFS($G$3:G2205,'تقرير استهلاك خامات'!$D$4)</f>
        <v>2</v>
      </c>
      <c r="C2205" s="13">
        <f>COUNTIFS($F$3:F2205,'تقرير منتج تام'!$E$4)</f>
        <v>10</v>
      </c>
      <c r="D2205" s="37"/>
      <c r="E2205" s="37"/>
      <c r="F2205" s="37"/>
      <c r="G2205" s="39"/>
      <c r="H2205" s="40"/>
      <c r="I2205" s="107" t="str">
        <f>IF(G2205="","",_xlfn.IFNA(VLOOKUP(G2205,'سجل المشتريات'!F:N,8,0),"غير مسجلة في المشتريات"))</f>
        <v/>
      </c>
      <c r="J2205" s="26" t="str">
        <f>_xlfn.IFNA(VLOOKUP(F2205,الاوردرات!$B$1:$C$600,2,0),"")</f>
        <v/>
      </c>
      <c r="K2205" s="52"/>
      <c r="M2205" s="105" t="str">
        <f>IF(G2205="","",_xlfn.IFNA((VLOOKUP(G2205,help!L:M,2,0))*H2205,_xlfn.IFNA((VLOOKUP(G2205,help!P:Q,2,0))*H2205,"غير مسجلة في المشتريات")))</f>
        <v/>
      </c>
    </row>
    <row r="2206" spans="2:13" hidden="1" x14ac:dyDescent="0.25">
      <c r="B2206" s="13">
        <f>COUNTIFS($G$3:G2206,'تقرير استهلاك خامات'!$D$4)</f>
        <v>2</v>
      </c>
      <c r="C2206" s="13">
        <f>COUNTIFS($F$3:F2206,'تقرير منتج تام'!$E$4)</f>
        <v>10</v>
      </c>
      <c r="D2206" s="37"/>
      <c r="E2206" s="37"/>
      <c r="F2206" s="37"/>
      <c r="G2206" s="39"/>
      <c r="H2206" s="40"/>
      <c r="I2206" s="107" t="str">
        <f>IF(G2206="","",_xlfn.IFNA(VLOOKUP(G2206,'سجل المشتريات'!F:N,8,0),"غير مسجلة في المشتريات"))</f>
        <v/>
      </c>
      <c r="J2206" s="26" t="str">
        <f>_xlfn.IFNA(VLOOKUP(F2206,الاوردرات!$B$1:$C$600,2,0),"")</f>
        <v/>
      </c>
      <c r="K2206" s="52"/>
      <c r="M2206" s="105" t="str">
        <f>IF(G2206="","",_xlfn.IFNA((VLOOKUP(G2206,help!L:M,2,0))*H2206,_xlfn.IFNA((VLOOKUP(G2206,help!P:Q,2,0))*H2206,"غير مسجلة في المشتريات")))</f>
        <v/>
      </c>
    </row>
    <row r="2207" spans="2:13" hidden="1" x14ac:dyDescent="0.25">
      <c r="B2207" s="13">
        <f>COUNTIFS($G$3:G2207,'تقرير استهلاك خامات'!$D$4)</f>
        <v>2</v>
      </c>
      <c r="C2207" s="13">
        <f>COUNTIFS($F$3:F2207,'تقرير منتج تام'!$E$4)</f>
        <v>10</v>
      </c>
      <c r="D2207" s="37"/>
      <c r="E2207" s="37"/>
      <c r="F2207" s="37"/>
      <c r="G2207" s="39"/>
      <c r="H2207" s="40"/>
      <c r="I2207" s="107" t="str">
        <f>IF(G2207="","",_xlfn.IFNA(VLOOKUP(G2207,'سجل المشتريات'!F:N,8,0),"غير مسجلة في المشتريات"))</f>
        <v/>
      </c>
      <c r="J2207" s="26" t="str">
        <f>_xlfn.IFNA(VLOOKUP(F2207,الاوردرات!$B$1:$C$600,2,0),"")</f>
        <v/>
      </c>
      <c r="K2207" s="52"/>
      <c r="M2207" s="105" t="str">
        <f>IF(G2207="","",_xlfn.IFNA((VLOOKUP(G2207,help!L:M,2,0))*H2207,_xlfn.IFNA((VLOOKUP(G2207,help!P:Q,2,0))*H2207,"غير مسجلة في المشتريات")))</f>
        <v/>
      </c>
    </row>
    <row r="2208" spans="2:13" hidden="1" x14ac:dyDescent="0.25">
      <c r="B2208" s="13">
        <f>COUNTIFS($G$3:G2208,'تقرير استهلاك خامات'!$D$4)</f>
        <v>2</v>
      </c>
      <c r="C2208" s="13">
        <f>COUNTIFS($F$3:F2208,'تقرير منتج تام'!$E$4)</f>
        <v>10</v>
      </c>
      <c r="D2208" s="37"/>
      <c r="E2208" s="37"/>
      <c r="F2208" s="37"/>
      <c r="G2208" s="39"/>
      <c r="H2208" s="40"/>
      <c r="I2208" s="107" t="str">
        <f>IF(G2208="","",_xlfn.IFNA(VLOOKUP(G2208,'سجل المشتريات'!F:N,8,0),"غير مسجلة في المشتريات"))</f>
        <v/>
      </c>
      <c r="J2208" s="26" t="str">
        <f>_xlfn.IFNA(VLOOKUP(F2208,الاوردرات!$B$1:$C$600,2,0),"")</f>
        <v/>
      </c>
      <c r="K2208" s="52"/>
      <c r="M2208" s="105" t="str">
        <f>IF(G2208="","",_xlfn.IFNA((VLOOKUP(G2208,help!L:M,2,0))*H2208,_xlfn.IFNA((VLOOKUP(G2208,help!P:Q,2,0))*H2208,"غير مسجلة في المشتريات")))</f>
        <v/>
      </c>
    </row>
    <row r="2209" spans="2:13" hidden="1" x14ac:dyDescent="0.25">
      <c r="B2209" s="13">
        <f>COUNTIFS($G$3:G2209,'تقرير استهلاك خامات'!$D$4)</f>
        <v>2</v>
      </c>
      <c r="C2209" s="13">
        <f>COUNTIFS($F$3:F2209,'تقرير منتج تام'!$E$4)</f>
        <v>10</v>
      </c>
      <c r="D2209" s="37"/>
      <c r="E2209" s="37"/>
      <c r="F2209" s="37"/>
      <c r="G2209" s="39"/>
      <c r="H2209" s="40"/>
      <c r="I2209" s="107" t="str">
        <f>IF(G2209="","",_xlfn.IFNA(VLOOKUP(G2209,'سجل المشتريات'!F:N,8,0),"غير مسجلة في المشتريات"))</f>
        <v/>
      </c>
      <c r="J2209" s="26" t="str">
        <f>_xlfn.IFNA(VLOOKUP(F2209,الاوردرات!$B$1:$C$600,2,0),"")</f>
        <v/>
      </c>
      <c r="K2209" s="52"/>
      <c r="M2209" s="105" t="str">
        <f>IF(G2209="","",_xlfn.IFNA((VLOOKUP(G2209,help!L:M,2,0))*H2209,_xlfn.IFNA((VLOOKUP(G2209,help!P:Q,2,0))*H2209,"غير مسجلة في المشتريات")))</f>
        <v/>
      </c>
    </row>
    <row r="2210" spans="2:13" hidden="1" x14ac:dyDescent="0.25">
      <c r="B2210" s="13">
        <f>COUNTIFS($G$3:G2210,'تقرير استهلاك خامات'!$D$4)</f>
        <v>2</v>
      </c>
      <c r="C2210" s="13">
        <f>COUNTIFS($F$3:F2210,'تقرير منتج تام'!$E$4)</f>
        <v>10</v>
      </c>
      <c r="D2210" s="37"/>
      <c r="E2210" s="37"/>
      <c r="F2210" s="37"/>
      <c r="G2210" s="39"/>
      <c r="H2210" s="40"/>
      <c r="I2210" s="107" t="str">
        <f>IF(G2210="","",_xlfn.IFNA(VLOOKUP(G2210,'سجل المشتريات'!F:N,8,0),"غير مسجلة في المشتريات"))</f>
        <v/>
      </c>
      <c r="J2210" s="26" t="str">
        <f>_xlfn.IFNA(VLOOKUP(F2210,الاوردرات!$B$1:$C$600,2,0),"")</f>
        <v/>
      </c>
      <c r="K2210" s="52"/>
      <c r="M2210" s="105" t="str">
        <f>IF(G2210="","",_xlfn.IFNA((VLOOKUP(G2210,help!L:M,2,0))*H2210,_xlfn.IFNA((VLOOKUP(G2210,help!P:Q,2,0))*H2210,"غير مسجلة في المشتريات")))</f>
        <v/>
      </c>
    </row>
    <row r="2211" spans="2:13" hidden="1" x14ac:dyDescent="0.25">
      <c r="B2211" s="13">
        <f>COUNTIFS($G$3:G2211,'تقرير استهلاك خامات'!$D$4)</f>
        <v>2</v>
      </c>
      <c r="C2211" s="13">
        <f>COUNTIFS($F$3:F2211,'تقرير منتج تام'!$E$4)</f>
        <v>10</v>
      </c>
      <c r="D2211" s="37"/>
      <c r="E2211" s="37"/>
      <c r="F2211" s="37"/>
      <c r="G2211" s="39"/>
      <c r="H2211" s="40"/>
      <c r="I2211" s="107" t="str">
        <f>IF(G2211="","",_xlfn.IFNA(VLOOKUP(G2211,'سجل المشتريات'!F:N,8,0),"غير مسجلة في المشتريات"))</f>
        <v/>
      </c>
      <c r="J2211" s="26" t="str">
        <f>_xlfn.IFNA(VLOOKUP(F2211,الاوردرات!$B$1:$C$600,2,0),"")</f>
        <v/>
      </c>
      <c r="K2211" s="52"/>
      <c r="M2211" s="105" t="str">
        <f>IF(G2211="","",_xlfn.IFNA((VLOOKUP(G2211,help!L:M,2,0))*H2211,_xlfn.IFNA((VLOOKUP(G2211,help!P:Q,2,0))*H2211,"غير مسجلة في المشتريات")))</f>
        <v/>
      </c>
    </row>
    <row r="2212" spans="2:13" hidden="1" x14ac:dyDescent="0.25">
      <c r="B2212" s="13">
        <f>COUNTIFS($G$3:G2212,'تقرير استهلاك خامات'!$D$4)</f>
        <v>2</v>
      </c>
      <c r="C2212" s="13">
        <f>COUNTIFS($F$3:F2212,'تقرير منتج تام'!$E$4)</f>
        <v>10</v>
      </c>
      <c r="D2212" s="37"/>
      <c r="E2212" s="37"/>
      <c r="F2212" s="37"/>
      <c r="G2212" s="39"/>
      <c r="H2212" s="40"/>
      <c r="I2212" s="107" t="str">
        <f>IF(G2212="","",_xlfn.IFNA(VLOOKUP(G2212,'سجل المشتريات'!F:N,8,0),"غير مسجلة في المشتريات"))</f>
        <v/>
      </c>
      <c r="J2212" s="26" t="str">
        <f>_xlfn.IFNA(VLOOKUP(F2212,الاوردرات!$B$1:$C$600,2,0),"")</f>
        <v/>
      </c>
      <c r="K2212" s="52"/>
      <c r="M2212" s="105" t="str">
        <f>IF(G2212="","",_xlfn.IFNA((VLOOKUP(G2212,help!L:M,2,0))*H2212,_xlfn.IFNA((VLOOKUP(G2212,help!P:Q,2,0))*H2212,"غير مسجلة في المشتريات")))</f>
        <v/>
      </c>
    </row>
    <row r="2213" spans="2:13" hidden="1" x14ac:dyDescent="0.25">
      <c r="B2213" s="13">
        <f>COUNTIFS($G$3:G2213,'تقرير استهلاك خامات'!$D$4)</f>
        <v>2</v>
      </c>
      <c r="C2213" s="13">
        <f>COUNTIFS($F$3:F2213,'تقرير منتج تام'!$E$4)</f>
        <v>10</v>
      </c>
      <c r="D2213" s="37"/>
      <c r="E2213" s="37"/>
      <c r="F2213" s="37"/>
      <c r="G2213" s="39"/>
      <c r="H2213" s="40"/>
      <c r="I2213" s="107" t="str">
        <f>IF(G2213="","",_xlfn.IFNA(VLOOKUP(G2213,'سجل المشتريات'!F:N,8,0),"غير مسجلة في المشتريات"))</f>
        <v/>
      </c>
      <c r="J2213" s="26" t="str">
        <f>_xlfn.IFNA(VLOOKUP(F2213,الاوردرات!$B$1:$C$600,2,0),"")</f>
        <v/>
      </c>
      <c r="K2213" s="52"/>
      <c r="M2213" s="105" t="str">
        <f>IF(G2213="","",_xlfn.IFNA((VLOOKUP(G2213,help!L:M,2,0))*H2213,_xlfn.IFNA((VLOOKUP(G2213,help!P:Q,2,0))*H2213,"غير مسجلة في المشتريات")))</f>
        <v/>
      </c>
    </row>
    <row r="2214" spans="2:13" hidden="1" x14ac:dyDescent="0.25">
      <c r="B2214" s="13">
        <f>COUNTIFS($G$3:G2214,'تقرير استهلاك خامات'!$D$4)</f>
        <v>2</v>
      </c>
      <c r="C2214" s="13">
        <f>COUNTIFS($F$3:F2214,'تقرير منتج تام'!$E$4)</f>
        <v>10</v>
      </c>
      <c r="D2214" s="37"/>
      <c r="E2214" s="37"/>
      <c r="F2214" s="37"/>
      <c r="G2214" s="39"/>
      <c r="H2214" s="40"/>
      <c r="I2214" s="107" t="str">
        <f>IF(G2214="","",_xlfn.IFNA(VLOOKUP(G2214,'سجل المشتريات'!F:N,8,0),"غير مسجلة في المشتريات"))</f>
        <v/>
      </c>
      <c r="J2214" s="26" t="str">
        <f>_xlfn.IFNA(VLOOKUP(F2214,الاوردرات!$B$1:$C$600,2,0),"")</f>
        <v/>
      </c>
      <c r="K2214" s="52"/>
      <c r="M2214" s="105" t="str">
        <f>IF(G2214="","",_xlfn.IFNA((VLOOKUP(G2214,help!L:M,2,0))*H2214,_xlfn.IFNA((VLOOKUP(G2214,help!P:Q,2,0))*H2214,"غير مسجلة في المشتريات")))</f>
        <v/>
      </c>
    </row>
    <row r="2215" spans="2:13" hidden="1" x14ac:dyDescent="0.25">
      <c r="B2215" s="13">
        <f>COUNTIFS($G$3:G2215,'تقرير استهلاك خامات'!$D$4)</f>
        <v>2</v>
      </c>
      <c r="C2215" s="13">
        <f>COUNTIFS($F$3:F2215,'تقرير منتج تام'!$E$4)</f>
        <v>10</v>
      </c>
      <c r="D2215" s="37"/>
      <c r="E2215" s="37"/>
      <c r="F2215" s="37"/>
      <c r="G2215" s="39"/>
      <c r="H2215" s="40"/>
      <c r="I2215" s="107" t="str">
        <f>IF(G2215="","",_xlfn.IFNA(VLOOKUP(G2215,'سجل المشتريات'!F:N,8,0),"غير مسجلة في المشتريات"))</f>
        <v/>
      </c>
      <c r="J2215" s="26" t="str">
        <f>_xlfn.IFNA(VLOOKUP(F2215,الاوردرات!$B$1:$C$600,2,0),"")</f>
        <v/>
      </c>
      <c r="K2215" s="52"/>
      <c r="M2215" s="105" t="str">
        <f>IF(G2215="","",_xlfn.IFNA((VLOOKUP(G2215,help!L:M,2,0))*H2215,_xlfn.IFNA((VLOOKUP(G2215,help!P:Q,2,0))*H2215,"غير مسجلة في المشتريات")))</f>
        <v/>
      </c>
    </row>
    <row r="2216" spans="2:13" hidden="1" x14ac:dyDescent="0.25">
      <c r="B2216" s="13">
        <f>COUNTIFS($G$3:G2216,'تقرير استهلاك خامات'!$D$4)</f>
        <v>2</v>
      </c>
      <c r="C2216" s="13">
        <f>COUNTIFS($F$3:F2216,'تقرير منتج تام'!$E$4)</f>
        <v>10</v>
      </c>
      <c r="D2216" s="37"/>
      <c r="E2216" s="37"/>
      <c r="F2216" s="37"/>
      <c r="G2216" s="39"/>
      <c r="H2216" s="40"/>
      <c r="I2216" s="107" t="str">
        <f>IF(G2216="","",_xlfn.IFNA(VLOOKUP(G2216,'سجل المشتريات'!F:N,8,0),"غير مسجلة في المشتريات"))</f>
        <v/>
      </c>
      <c r="J2216" s="26" t="str">
        <f>_xlfn.IFNA(VLOOKUP(F2216,الاوردرات!$B$1:$C$600,2,0),"")</f>
        <v/>
      </c>
      <c r="K2216" s="52"/>
      <c r="M2216" s="105" t="str">
        <f>IF(G2216="","",_xlfn.IFNA((VLOOKUP(G2216,help!L:M,2,0))*H2216,_xlfn.IFNA((VLOOKUP(G2216,help!P:Q,2,0))*H2216,"غير مسجلة في المشتريات")))</f>
        <v/>
      </c>
    </row>
    <row r="2217" spans="2:13" hidden="1" x14ac:dyDescent="0.25">
      <c r="B2217" s="13">
        <f>COUNTIFS($G$3:G2217,'تقرير استهلاك خامات'!$D$4)</f>
        <v>2</v>
      </c>
      <c r="C2217" s="13">
        <f>COUNTIFS($F$3:F2217,'تقرير منتج تام'!$E$4)</f>
        <v>10</v>
      </c>
      <c r="D2217" s="37"/>
      <c r="E2217" s="37"/>
      <c r="F2217" s="37"/>
      <c r="G2217" s="39"/>
      <c r="H2217" s="40"/>
      <c r="I2217" s="107" t="str">
        <f>IF(G2217="","",_xlfn.IFNA(VLOOKUP(G2217,'سجل المشتريات'!F:N,8,0),"غير مسجلة في المشتريات"))</f>
        <v/>
      </c>
      <c r="J2217" s="26" t="str">
        <f>_xlfn.IFNA(VLOOKUP(F2217,الاوردرات!$B$1:$C$600,2,0),"")</f>
        <v/>
      </c>
      <c r="K2217" s="52"/>
      <c r="M2217" s="105" t="str">
        <f>IF(G2217="","",_xlfn.IFNA((VLOOKUP(G2217,help!L:M,2,0))*H2217,_xlfn.IFNA((VLOOKUP(G2217,help!P:Q,2,0))*H2217,"غير مسجلة في المشتريات")))</f>
        <v/>
      </c>
    </row>
    <row r="2218" spans="2:13" hidden="1" x14ac:dyDescent="0.25">
      <c r="B2218" s="13">
        <f>COUNTIFS($G$3:G2218,'تقرير استهلاك خامات'!$D$4)</f>
        <v>2</v>
      </c>
      <c r="C2218" s="13">
        <f>COUNTIFS($F$3:F2218,'تقرير منتج تام'!$E$4)</f>
        <v>10</v>
      </c>
      <c r="D2218" s="37"/>
      <c r="E2218" s="37"/>
      <c r="F2218" s="37"/>
      <c r="G2218" s="39"/>
      <c r="H2218" s="40"/>
      <c r="I2218" s="107" t="str">
        <f>IF(G2218="","",_xlfn.IFNA(VLOOKUP(G2218,'سجل المشتريات'!F:N,8,0),"غير مسجلة في المشتريات"))</f>
        <v/>
      </c>
      <c r="J2218" s="26" t="str">
        <f>_xlfn.IFNA(VLOOKUP(F2218,الاوردرات!$B$1:$C$600,2,0),"")</f>
        <v/>
      </c>
      <c r="K2218" s="52"/>
      <c r="M2218" s="105" t="str">
        <f>IF(G2218="","",_xlfn.IFNA((VLOOKUP(G2218,help!L:M,2,0))*H2218,_xlfn.IFNA((VLOOKUP(G2218,help!P:Q,2,0))*H2218,"غير مسجلة في المشتريات")))</f>
        <v/>
      </c>
    </row>
    <row r="2219" spans="2:13" hidden="1" x14ac:dyDescent="0.25">
      <c r="B2219" s="13">
        <f>COUNTIFS($G$3:G2219,'تقرير استهلاك خامات'!$D$4)</f>
        <v>2</v>
      </c>
      <c r="C2219" s="13">
        <f>COUNTIFS($F$3:F2219,'تقرير منتج تام'!$E$4)</f>
        <v>10</v>
      </c>
      <c r="D2219" s="37"/>
      <c r="E2219" s="37"/>
      <c r="F2219" s="37"/>
      <c r="G2219" s="39"/>
      <c r="H2219" s="40"/>
      <c r="I2219" s="107" t="str">
        <f>IF(G2219="","",_xlfn.IFNA(VLOOKUP(G2219,'سجل المشتريات'!F:N,8,0),"غير مسجلة في المشتريات"))</f>
        <v/>
      </c>
      <c r="J2219" s="26" t="str">
        <f>_xlfn.IFNA(VLOOKUP(F2219,الاوردرات!$B$1:$C$600,2,0),"")</f>
        <v/>
      </c>
      <c r="K2219" s="52"/>
      <c r="M2219" s="105" t="str">
        <f>IF(G2219="","",_xlfn.IFNA((VLOOKUP(G2219,help!L:M,2,0))*H2219,_xlfn.IFNA((VLOOKUP(G2219,help!P:Q,2,0))*H2219,"غير مسجلة في المشتريات")))</f>
        <v/>
      </c>
    </row>
    <row r="2220" spans="2:13" hidden="1" x14ac:dyDescent="0.25">
      <c r="B2220" s="13">
        <f>COUNTIFS($G$3:G2220,'تقرير استهلاك خامات'!$D$4)</f>
        <v>2</v>
      </c>
      <c r="C2220" s="13">
        <f>COUNTIFS($F$3:F2220,'تقرير منتج تام'!$E$4)</f>
        <v>10</v>
      </c>
      <c r="D2220" s="37"/>
      <c r="E2220" s="37"/>
      <c r="F2220" s="37"/>
      <c r="G2220" s="39"/>
      <c r="H2220" s="40"/>
      <c r="I2220" s="107" t="str">
        <f>IF(G2220="","",_xlfn.IFNA(VLOOKUP(G2220,'سجل المشتريات'!F:N,8,0),"غير مسجلة في المشتريات"))</f>
        <v/>
      </c>
      <c r="J2220" s="26" t="str">
        <f>_xlfn.IFNA(VLOOKUP(F2220,الاوردرات!$B$1:$C$600,2,0),"")</f>
        <v/>
      </c>
      <c r="K2220" s="52"/>
      <c r="M2220" s="105" t="str">
        <f>IF(G2220="","",_xlfn.IFNA((VLOOKUP(G2220,help!L:M,2,0))*H2220,_xlfn.IFNA((VLOOKUP(G2220,help!P:Q,2,0))*H2220,"غير مسجلة في المشتريات")))</f>
        <v/>
      </c>
    </row>
    <row r="2221" spans="2:13" hidden="1" x14ac:dyDescent="0.25">
      <c r="B2221" s="13">
        <f>COUNTIFS($G$3:G2221,'تقرير استهلاك خامات'!$D$4)</f>
        <v>2</v>
      </c>
      <c r="C2221" s="13">
        <f>COUNTIFS($F$3:F2221,'تقرير منتج تام'!$E$4)</f>
        <v>10</v>
      </c>
      <c r="D2221" s="37"/>
      <c r="E2221" s="37"/>
      <c r="F2221" s="37"/>
      <c r="G2221" s="39"/>
      <c r="H2221" s="40"/>
      <c r="I2221" s="107" t="str">
        <f>IF(G2221="","",_xlfn.IFNA(VLOOKUP(G2221,'سجل المشتريات'!F:N,8,0),"غير مسجلة في المشتريات"))</f>
        <v/>
      </c>
      <c r="J2221" s="26" t="str">
        <f>_xlfn.IFNA(VLOOKUP(F2221,الاوردرات!$B$1:$C$600,2,0),"")</f>
        <v/>
      </c>
      <c r="K2221" s="52"/>
      <c r="M2221" s="105" t="str">
        <f>IF(G2221="","",_xlfn.IFNA((VLOOKUP(G2221,help!L:M,2,0))*H2221,_xlfn.IFNA((VLOOKUP(G2221,help!P:Q,2,0))*H2221,"غير مسجلة في المشتريات")))</f>
        <v/>
      </c>
    </row>
    <row r="2222" spans="2:13" hidden="1" x14ac:dyDescent="0.25">
      <c r="B2222" s="13">
        <f>COUNTIFS($G$3:G2222,'تقرير استهلاك خامات'!$D$4)</f>
        <v>2</v>
      </c>
      <c r="C2222" s="13">
        <f>COUNTIFS($F$3:F2222,'تقرير منتج تام'!$E$4)</f>
        <v>10</v>
      </c>
      <c r="D2222" s="37"/>
      <c r="E2222" s="37"/>
      <c r="F2222" s="37"/>
      <c r="G2222" s="39"/>
      <c r="H2222" s="40"/>
      <c r="I2222" s="107" t="str">
        <f>IF(G2222="","",_xlfn.IFNA(VLOOKUP(G2222,'سجل المشتريات'!F:N,8,0),"غير مسجلة في المشتريات"))</f>
        <v/>
      </c>
      <c r="J2222" s="26" t="str">
        <f>_xlfn.IFNA(VLOOKUP(F2222,الاوردرات!$B$1:$C$600,2,0),"")</f>
        <v/>
      </c>
      <c r="K2222" s="52"/>
      <c r="M2222" s="105" t="str">
        <f>IF(G2222="","",_xlfn.IFNA((VLOOKUP(G2222,help!L:M,2,0))*H2222,_xlfn.IFNA((VLOOKUP(G2222,help!P:Q,2,0))*H2222,"غير مسجلة في المشتريات")))</f>
        <v/>
      </c>
    </row>
    <row r="2223" spans="2:13" hidden="1" x14ac:dyDescent="0.25">
      <c r="B2223" s="13">
        <f>COUNTIFS($G$3:G2223,'تقرير استهلاك خامات'!$D$4)</f>
        <v>2</v>
      </c>
      <c r="C2223" s="13">
        <f>COUNTIFS($F$3:F2223,'تقرير منتج تام'!$E$4)</f>
        <v>10</v>
      </c>
      <c r="D2223" s="37"/>
      <c r="E2223" s="37"/>
      <c r="F2223" s="37"/>
      <c r="G2223" s="39"/>
      <c r="H2223" s="40"/>
      <c r="I2223" s="107" t="str">
        <f>IF(G2223="","",_xlfn.IFNA(VLOOKUP(G2223,'سجل المشتريات'!F:N,8,0),"غير مسجلة في المشتريات"))</f>
        <v/>
      </c>
      <c r="J2223" s="26" t="str">
        <f>_xlfn.IFNA(VLOOKUP(F2223,الاوردرات!$B$1:$C$600,2,0),"")</f>
        <v/>
      </c>
      <c r="K2223" s="52"/>
      <c r="M2223" s="105" t="str">
        <f>IF(G2223="","",_xlfn.IFNA((VLOOKUP(G2223,help!L:M,2,0))*H2223,_xlfn.IFNA((VLOOKUP(G2223,help!P:Q,2,0))*H2223,"غير مسجلة في المشتريات")))</f>
        <v/>
      </c>
    </row>
    <row r="2224" spans="2:13" hidden="1" x14ac:dyDescent="0.25">
      <c r="B2224" s="13">
        <f>COUNTIFS($G$3:G2224,'تقرير استهلاك خامات'!$D$4)</f>
        <v>2</v>
      </c>
      <c r="C2224" s="13">
        <f>COUNTIFS($F$3:F2224,'تقرير منتج تام'!$E$4)</f>
        <v>10</v>
      </c>
      <c r="D2224" s="37"/>
      <c r="E2224" s="37"/>
      <c r="F2224" s="37"/>
      <c r="G2224" s="39"/>
      <c r="H2224" s="40"/>
      <c r="I2224" s="107" t="str">
        <f>IF(G2224="","",_xlfn.IFNA(VLOOKUP(G2224,'سجل المشتريات'!F:N,8,0),"غير مسجلة في المشتريات"))</f>
        <v/>
      </c>
      <c r="J2224" s="26" t="str">
        <f>_xlfn.IFNA(VLOOKUP(F2224,الاوردرات!$B$1:$C$600,2,0),"")</f>
        <v/>
      </c>
      <c r="K2224" s="52"/>
      <c r="M2224" s="105" t="str">
        <f>IF(G2224="","",_xlfn.IFNA((VLOOKUP(G2224,help!L:M,2,0))*H2224,_xlfn.IFNA((VLOOKUP(G2224,help!P:Q,2,0))*H2224,"غير مسجلة في المشتريات")))</f>
        <v/>
      </c>
    </row>
    <row r="2225" spans="2:13" hidden="1" x14ac:dyDescent="0.25">
      <c r="B2225" s="13">
        <f>COUNTIFS($G$3:G2225,'تقرير استهلاك خامات'!$D$4)</f>
        <v>2</v>
      </c>
      <c r="C2225" s="13">
        <f>COUNTIFS($F$3:F2225,'تقرير منتج تام'!$E$4)</f>
        <v>10</v>
      </c>
      <c r="D2225" s="37"/>
      <c r="E2225" s="37"/>
      <c r="F2225" s="37"/>
      <c r="G2225" s="39"/>
      <c r="H2225" s="40"/>
      <c r="I2225" s="107" t="str">
        <f>IF(G2225="","",_xlfn.IFNA(VLOOKUP(G2225,'سجل المشتريات'!F:N,8,0),"غير مسجلة في المشتريات"))</f>
        <v/>
      </c>
      <c r="J2225" s="26" t="str">
        <f>_xlfn.IFNA(VLOOKUP(F2225,الاوردرات!$B$1:$C$600,2,0),"")</f>
        <v/>
      </c>
      <c r="K2225" s="52"/>
      <c r="M2225" s="105" t="str">
        <f>IF(G2225="","",_xlfn.IFNA((VLOOKUP(G2225,help!L:M,2,0))*H2225,_xlfn.IFNA((VLOOKUP(G2225,help!P:Q,2,0))*H2225,"غير مسجلة في المشتريات")))</f>
        <v/>
      </c>
    </row>
    <row r="2226" spans="2:13" hidden="1" x14ac:dyDescent="0.25">
      <c r="B2226" s="13">
        <f>COUNTIFS($G$3:G2226,'تقرير استهلاك خامات'!$D$4)</f>
        <v>2</v>
      </c>
      <c r="C2226" s="13">
        <f>COUNTIFS($F$3:F2226,'تقرير منتج تام'!$E$4)</f>
        <v>10</v>
      </c>
      <c r="D2226" s="37"/>
      <c r="E2226" s="37"/>
      <c r="F2226" s="37"/>
      <c r="G2226" s="39"/>
      <c r="H2226" s="40"/>
      <c r="I2226" s="107" t="str">
        <f>IF(G2226="","",_xlfn.IFNA(VLOOKUP(G2226,'سجل المشتريات'!F:N,8,0),"غير مسجلة في المشتريات"))</f>
        <v/>
      </c>
      <c r="J2226" s="26" t="str">
        <f>_xlfn.IFNA(VLOOKUP(F2226,الاوردرات!$B$1:$C$600,2,0),"")</f>
        <v/>
      </c>
      <c r="K2226" s="52"/>
      <c r="M2226" s="105" t="str">
        <f>IF(G2226="","",_xlfn.IFNA((VLOOKUP(G2226,help!L:M,2,0))*H2226,_xlfn.IFNA((VLOOKUP(G2226,help!P:Q,2,0))*H2226,"غير مسجلة في المشتريات")))</f>
        <v/>
      </c>
    </row>
    <row r="2227" spans="2:13" hidden="1" x14ac:dyDescent="0.25">
      <c r="B2227" s="13">
        <f>COUNTIFS($G$3:G2227,'تقرير استهلاك خامات'!$D$4)</f>
        <v>2</v>
      </c>
      <c r="C2227" s="13">
        <f>COUNTIFS($F$3:F2227,'تقرير منتج تام'!$E$4)</f>
        <v>10</v>
      </c>
      <c r="D2227" s="37"/>
      <c r="E2227" s="37"/>
      <c r="F2227" s="37"/>
      <c r="G2227" s="39"/>
      <c r="H2227" s="40"/>
      <c r="I2227" s="107" t="str">
        <f>IF(G2227="","",_xlfn.IFNA(VLOOKUP(G2227,'سجل المشتريات'!F:N,8,0),"غير مسجلة في المشتريات"))</f>
        <v/>
      </c>
      <c r="J2227" s="26" t="str">
        <f>_xlfn.IFNA(VLOOKUP(F2227,الاوردرات!$B$1:$C$600,2,0),"")</f>
        <v/>
      </c>
      <c r="K2227" s="52"/>
      <c r="M2227" s="105" t="str">
        <f>IF(G2227="","",_xlfn.IFNA((VLOOKUP(G2227,help!L:M,2,0))*H2227,_xlfn.IFNA((VLOOKUP(G2227,help!P:Q,2,0))*H2227,"غير مسجلة في المشتريات")))</f>
        <v/>
      </c>
    </row>
    <row r="2228" spans="2:13" hidden="1" x14ac:dyDescent="0.25">
      <c r="B2228" s="13">
        <f>COUNTIFS($G$3:G2228,'تقرير استهلاك خامات'!$D$4)</f>
        <v>2</v>
      </c>
      <c r="C2228" s="13">
        <f>COUNTIFS($F$3:F2228,'تقرير منتج تام'!$E$4)</f>
        <v>10</v>
      </c>
      <c r="D2228" s="37"/>
      <c r="E2228" s="37"/>
      <c r="F2228" s="37"/>
      <c r="G2228" s="39"/>
      <c r="H2228" s="40"/>
      <c r="I2228" s="107" t="str">
        <f>IF(G2228="","",_xlfn.IFNA(VLOOKUP(G2228,'سجل المشتريات'!F:N,8,0),"غير مسجلة في المشتريات"))</f>
        <v/>
      </c>
      <c r="J2228" s="26" t="str">
        <f>_xlfn.IFNA(VLOOKUP(F2228,الاوردرات!$B$1:$C$600,2,0),"")</f>
        <v/>
      </c>
      <c r="K2228" s="52"/>
      <c r="M2228" s="105" t="str">
        <f>IF(G2228="","",_xlfn.IFNA((VLOOKUP(G2228,help!L:M,2,0))*H2228,_xlfn.IFNA((VLOOKUP(G2228,help!P:Q,2,0))*H2228,"غير مسجلة في المشتريات")))</f>
        <v/>
      </c>
    </row>
    <row r="2229" spans="2:13" hidden="1" x14ac:dyDescent="0.25">
      <c r="B2229" s="13">
        <f>COUNTIFS($G$3:G2229,'تقرير استهلاك خامات'!$D$4)</f>
        <v>2</v>
      </c>
      <c r="C2229" s="13">
        <f>COUNTIFS($F$3:F2229,'تقرير منتج تام'!$E$4)</f>
        <v>10</v>
      </c>
      <c r="D2229" s="37"/>
      <c r="E2229" s="37"/>
      <c r="F2229" s="37"/>
      <c r="G2229" s="39"/>
      <c r="H2229" s="40"/>
      <c r="I2229" s="107" t="str">
        <f>IF(G2229="","",_xlfn.IFNA(VLOOKUP(G2229,'سجل المشتريات'!F:N,8,0),"غير مسجلة في المشتريات"))</f>
        <v/>
      </c>
      <c r="J2229" s="26" t="str">
        <f>_xlfn.IFNA(VLOOKUP(F2229,الاوردرات!$B$1:$C$600,2,0),"")</f>
        <v/>
      </c>
      <c r="K2229" s="52"/>
      <c r="M2229" s="105" t="str">
        <f>IF(G2229="","",_xlfn.IFNA((VLOOKUP(G2229,help!L:M,2,0))*H2229,_xlfn.IFNA((VLOOKUP(G2229,help!P:Q,2,0))*H2229,"غير مسجلة في المشتريات")))</f>
        <v/>
      </c>
    </row>
    <row r="2230" spans="2:13" hidden="1" x14ac:dyDescent="0.25">
      <c r="B2230" s="13">
        <f>COUNTIFS($G$3:G2230,'تقرير استهلاك خامات'!$D$4)</f>
        <v>2</v>
      </c>
      <c r="C2230" s="13">
        <f>COUNTIFS($F$3:F2230,'تقرير منتج تام'!$E$4)</f>
        <v>10</v>
      </c>
      <c r="D2230" s="37"/>
      <c r="E2230" s="37"/>
      <c r="F2230" s="37"/>
      <c r="G2230" s="39"/>
      <c r="H2230" s="40"/>
      <c r="I2230" s="107" t="str">
        <f>IF(G2230="","",_xlfn.IFNA(VLOOKUP(G2230,'سجل المشتريات'!F:N,8,0),"غير مسجلة في المشتريات"))</f>
        <v/>
      </c>
      <c r="J2230" s="26" t="str">
        <f>_xlfn.IFNA(VLOOKUP(F2230,الاوردرات!$B$1:$C$600,2,0),"")</f>
        <v/>
      </c>
      <c r="K2230" s="52"/>
      <c r="M2230" s="105" t="str">
        <f>IF(G2230="","",_xlfn.IFNA((VLOOKUP(G2230,help!L:M,2,0))*H2230,_xlfn.IFNA((VLOOKUP(G2230,help!P:Q,2,0))*H2230,"غير مسجلة في المشتريات")))</f>
        <v/>
      </c>
    </row>
    <row r="2231" spans="2:13" hidden="1" x14ac:dyDescent="0.25">
      <c r="B2231" s="13">
        <f>COUNTIFS($G$3:G2231,'تقرير استهلاك خامات'!$D$4)</f>
        <v>2</v>
      </c>
      <c r="C2231" s="13">
        <f>COUNTIFS($F$3:F2231,'تقرير منتج تام'!$E$4)</f>
        <v>10</v>
      </c>
      <c r="D2231" s="37"/>
      <c r="E2231" s="37"/>
      <c r="F2231" s="37"/>
      <c r="G2231" s="39"/>
      <c r="H2231" s="40"/>
      <c r="I2231" s="107" t="str">
        <f>IF(G2231="","",_xlfn.IFNA(VLOOKUP(G2231,'سجل المشتريات'!F:N,8,0),"غير مسجلة في المشتريات"))</f>
        <v/>
      </c>
      <c r="J2231" s="26" t="str">
        <f>_xlfn.IFNA(VLOOKUP(F2231,الاوردرات!$B$1:$C$600,2,0),"")</f>
        <v/>
      </c>
      <c r="K2231" s="52"/>
      <c r="M2231" s="105" t="str">
        <f>IF(G2231="","",_xlfn.IFNA((VLOOKUP(G2231,help!L:M,2,0))*H2231,_xlfn.IFNA((VLOOKUP(G2231,help!P:Q,2,0))*H2231,"غير مسجلة في المشتريات")))</f>
        <v/>
      </c>
    </row>
    <row r="2232" spans="2:13" hidden="1" x14ac:dyDescent="0.25">
      <c r="B2232" s="13">
        <f>COUNTIFS($G$3:G2232,'تقرير استهلاك خامات'!$D$4)</f>
        <v>2</v>
      </c>
      <c r="C2232" s="13">
        <f>COUNTIFS($F$3:F2232,'تقرير منتج تام'!$E$4)</f>
        <v>10</v>
      </c>
      <c r="D2232" s="37"/>
      <c r="E2232" s="37"/>
      <c r="F2232" s="37"/>
      <c r="G2232" s="39"/>
      <c r="H2232" s="40"/>
      <c r="I2232" s="107" t="str">
        <f>IF(G2232="","",_xlfn.IFNA(VLOOKUP(G2232,'سجل المشتريات'!F:N,8,0),"غير مسجلة في المشتريات"))</f>
        <v/>
      </c>
      <c r="J2232" s="26" t="str">
        <f>_xlfn.IFNA(VLOOKUP(F2232,الاوردرات!$B$1:$C$600,2,0),"")</f>
        <v/>
      </c>
      <c r="K2232" s="52"/>
      <c r="M2232" s="105" t="str">
        <f>IF(G2232="","",_xlfn.IFNA((VLOOKUP(G2232,help!L:M,2,0))*H2232,_xlfn.IFNA((VLOOKUP(G2232,help!P:Q,2,0))*H2232,"غير مسجلة في المشتريات")))</f>
        <v/>
      </c>
    </row>
    <row r="2233" spans="2:13" hidden="1" x14ac:dyDescent="0.25">
      <c r="B2233" s="13">
        <f>COUNTIFS($G$3:G2233,'تقرير استهلاك خامات'!$D$4)</f>
        <v>2</v>
      </c>
      <c r="C2233" s="13">
        <f>COUNTIFS($F$3:F2233,'تقرير منتج تام'!$E$4)</f>
        <v>10</v>
      </c>
      <c r="D2233" s="37"/>
      <c r="E2233" s="37"/>
      <c r="F2233" s="37"/>
      <c r="G2233" s="39"/>
      <c r="H2233" s="40"/>
      <c r="I2233" s="107" t="str">
        <f>IF(G2233="","",_xlfn.IFNA(VLOOKUP(G2233,'سجل المشتريات'!F:N,8,0),"غير مسجلة في المشتريات"))</f>
        <v/>
      </c>
      <c r="J2233" s="26" t="str">
        <f>_xlfn.IFNA(VLOOKUP(F2233,الاوردرات!$B$1:$C$600,2,0),"")</f>
        <v/>
      </c>
      <c r="K2233" s="52"/>
      <c r="M2233" s="105" t="str">
        <f>IF(G2233="","",_xlfn.IFNA((VLOOKUP(G2233,help!L:M,2,0))*H2233,_xlfn.IFNA((VLOOKUP(G2233,help!P:Q,2,0))*H2233,"غير مسجلة في المشتريات")))</f>
        <v/>
      </c>
    </row>
    <row r="2234" spans="2:13" hidden="1" x14ac:dyDescent="0.25">
      <c r="B2234" s="13">
        <f>COUNTIFS($G$3:G2234,'تقرير استهلاك خامات'!$D$4)</f>
        <v>2</v>
      </c>
      <c r="C2234" s="13">
        <f>COUNTIFS($F$3:F2234,'تقرير منتج تام'!$E$4)</f>
        <v>10</v>
      </c>
      <c r="D2234" s="37"/>
      <c r="E2234" s="37"/>
      <c r="F2234" s="37"/>
      <c r="G2234" s="39"/>
      <c r="H2234" s="40"/>
      <c r="I2234" s="107" t="str">
        <f>IF(G2234="","",_xlfn.IFNA(VLOOKUP(G2234,'سجل المشتريات'!F:N,8,0),"غير مسجلة في المشتريات"))</f>
        <v/>
      </c>
      <c r="J2234" s="26" t="str">
        <f>_xlfn.IFNA(VLOOKUP(F2234,الاوردرات!$B$1:$C$600,2,0),"")</f>
        <v/>
      </c>
      <c r="K2234" s="52"/>
      <c r="M2234" s="105" t="str">
        <f>IF(G2234="","",_xlfn.IFNA((VLOOKUP(G2234,help!L:M,2,0))*H2234,_xlfn.IFNA((VLOOKUP(G2234,help!P:Q,2,0))*H2234,"غير مسجلة في المشتريات")))</f>
        <v/>
      </c>
    </row>
    <row r="2235" spans="2:13" hidden="1" x14ac:dyDescent="0.25">
      <c r="B2235" s="13">
        <f>COUNTIFS($G$3:G2235,'تقرير استهلاك خامات'!$D$4)</f>
        <v>2</v>
      </c>
      <c r="C2235" s="13">
        <f>COUNTIFS($F$3:F2235,'تقرير منتج تام'!$E$4)</f>
        <v>10</v>
      </c>
      <c r="D2235" s="37"/>
      <c r="E2235" s="37"/>
      <c r="F2235" s="37"/>
      <c r="G2235" s="39"/>
      <c r="H2235" s="40"/>
      <c r="I2235" s="107" t="str">
        <f>IF(G2235="","",_xlfn.IFNA(VLOOKUP(G2235,'سجل المشتريات'!F:N,8,0),"غير مسجلة في المشتريات"))</f>
        <v/>
      </c>
      <c r="J2235" s="26" t="str">
        <f>_xlfn.IFNA(VLOOKUP(F2235,الاوردرات!$B$1:$C$600,2,0),"")</f>
        <v/>
      </c>
      <c r="K2235" s="52"/>
      <c r="M2235" s="105" t="str">
        <f>IF(G2235="","",_xlfn.IFNA((VLOOKUP(G2235,help!L:M,2,0))*H2235,_xlfn.IFNA((VLOOKUP(G2235,help!P:Q,2,0))*H2235,"غير مسجلة في المشتريات")))</f>
        <v/>
      </c>
    </row>
    <row r="2236" spans="2:13" hidden="1" x14ac:dyDescent="0.25">
      <c r="B2236" s="13">
        <f>COUNTIFS($G$3:G2236,'تقرير استهلاك خامات'!$D$4)</f>
        <v>2</v>
      </c>
      <c r="C2236" s="13">
        <f>COUNTIFS($F$3:F2236,'تقرير منتج تام'!$E$4)</f>
        <v>10</v>
      </c>
      <c r="D2236" s="37"/>
      <c r="E2236" s="37"/>
      <c r="F2236" s="37"/>
      <c r="G2236" s="39"/>
      <c r="H2236" s="40"/>
      <c r="I2236" s="107" t="str">
        <f>IF(G2236="","",_xlfn.IFNA(VLOOKUP(G2236,'سجل المشتريات'!F:N,8,0),"غير مسجلة في المشتريات"))</f>
        <v/>
      </c>
      <c r="J2236" s="26" t="str">
        <f>_xlfn.IFNA(VLOOKUP(F2236,الاوردرات!$B$1:$C$600,2,0),"")</f>
        <v/>
      </c>
      <c r="K2236" s="52"/>
      <c r="M2236" s="105" t="str">
        <f>IF(G2236="","",_xlfn.IFNA((VLOOKUP(G2236,help!L:M,2,0))*H2236,_xlfn.IFNA((VLOOKUP(G2236,help!P:Q,2,0))*H2236,"غير مسجلة في المشتريات")))</f>
        <v/>
      </c>
    </row>
    <row r="2237" spans="2:13" hidden="1" x14ac:dyDescent="0.25">
      <c r="B2237" s="13">
        <f>COUNTIFS($G$3:G2237,'تقرير استهلاك خامات'!$D$4)</f>
        <v>2</v>
      </c>
      <c r="C2237" s="13">
        <f>COUNTIFS($F$3:F2237,'تقرير منتج تام'!$E$4)</f>
        <v>10</v>
      </c>
      <c r="D2237" s="37"/>
      <c r="E2237" s="37"/>
      <c r="F2237" s="37"/>
      <c r="G2237" s="39"/>
      <c r="H2237" s="40"/>
      <c r="I2237" s="107" t="str">
        <f>IF(G2237="","",_xlfn.IFNA(VLOOKUP(G2237,'سجل المشتريات'!F:N,8,0),"غير مسجلة في المشتريات"))</f>
        <v/>
      </c>
      <c r="J2237" s="26" t="str">
        <f>_xlfn.IFNA(VLOOKUP(F2237,الاوردرات!$B$1:$C$600,2,0),"")</f>
        <v/>
      </c>
      <c r="K2237" s="52"/>
      <c r="M2237" s="105" t="str">
        <f>IF(G2237="","",_xlfn.IFNA((VLOOKUP(G2237,help!L:M,2,0))*H2237,_xlfn.IFNA((VLOOKUP(G2237,help!P:Q,2,0))*H2237,"غير مسجلة في المشتريات")))</f>
        <v/>
      </c>
    </row>
    <row r="2238" spans="2:13" hidden="1" x14ac:dyDescent="0.25">
      <c r="B2238" s="13">
        <f>COUNTIFS($G$3:G2238,'تقرير استهلاك خامات'!$D$4)</f>
        <v>2</v>
      </c>
      <c r="C2238" s="13">
        <f>COUNTIFS($F$3:F2238,'تقرير منتج تام'!$E$4)</f>
        <v>10</v>
      </c>
      <c r="D2238" s="37"/>
      <c r="E2238" s="37"/>
      <c r="F2238" s="37"/>
      <c r="G2238" s="39"/>
      <c r="H2238" s="40"/>
      <c r="I2238" s="107" t="str">
        <f>IF(G2238="","",_xlfn.IFNA(VLOOKUP(G2238,'سجل المشتريات'!F:N,8,0),"غير مسجلة في المشتريات"))</f>
        <v/>
      </c>
      <c r="J2238" s="26" t="str">
        <f>_xlfn.IFNA(VLOOKUP(F2238,الاوردرات!$B$1:$C$600,2,0),"")</f>
        <v/>
      </c>
      <c r="K2238" s="52"/>
      <c r="M2238" s="105" t="str">
        <f>IF(G2238="","",_xlfn.IFNA((VLOOKUP(G2238,help!L:M,2,0))*H2238,_xlfn.IFNA((VLOOKUP(G2238,help!P:Q,2,0))*H2238,"غير مسجلة في المشتريات")))</f>
        <v/>
      </c>
    </row>
    <row r="2239" spans="2:13" hidden="1" x14ac:dyDescent="0.25">
      <c r="B2239" s="13">
        <f>COUNTIFS($G$3:G2239,'تقرير استهلاك خامات'!$D$4)</f>
        <v>2</v>
      </c>
      <c r="C2239" s="13">
        <f>COUNTIFS($F$3:F2239,'تقرير منتج تام'!$E$4)</f>
        <v>10</v>
      </c>
      <c r="D2239" s="37"/>
      <c r="E2239" s="37"/>
      <c r="F2239" s="37"/>
      <c r="G2239" s="39"/>
      <c r="H2239" s="40"/>
      <c r="I2239" s="107" t="str">
        <f>IF(G2239="","",_xlfn.IFNA(VLOOKUP(G2239,'سجل المشتريات'!F:N,8,0),"غير مسجلة في المشتريات"))</f>
        <v/>
      </c>
      <c r="J2239" s="26" t="str">
        <f>_xlfn.IFNA(VLOOKUP(F2239,الاوردرات!$B$1:$C$600,2,0),"")</f>
        <v/>
      </c>
      <c r="K2239" s="52"/>
      <c r="M2239" s="105" t="str">
        <f>IF(G2239="","",_xlfn.IFNA((VLOOKUP(G2239,help!L:M,2,0))*H2239,_xlfn.IFNA((VLOOKUP(G2239,help!P:Q,2,0))*H2239,"غير مسجلة في المشتريات")))</f>
        <v/>
      </c>
    </row>
    <row r="2240" spans="2:13" hidden="1" x14ac:dyDescent="0.25">
      <c r="B2240" s="13">
        <f>COUNTIFS($G$3:G2240,'تقرير استهلاك خامات'!$D$4)</f>
        <v>2</v>
      </c>
      <c r="C2240" s="13">
        <f>COUNTIFS($F$3:F2240,'تقرير منتج تام'!$E$4)</f>
        <v>10</v>
      </c>
      <c r="D2240" s="37"/>
      <c r="E2240" s="37"/>
      <c r="F2240" s="37"/>
      <c r="G2240" s="39"/>
      <c r="H2240" s="40"/>
      <c r="I2240" s="107" t="str">
        <f>IF(G2240="","",_xlfn.IFNA(VLOOKUP(G2240,'سجل المشتريات'!F:N,8,0),"غير مسجلة في المشتريات"))</f>
        <v/>
      </c>
      <c r="J2240" s="26" t="str">
        <f>_xlfn.IFNA(VLOOKUP(F2240,الاوردرات!$B$1:$C$600,2,0),"")</f>
        <v/>
      </c>
      <c r="K2240" s="52"/>
      <c r="M2240" s="105" t="str">
        <f>IF(G2240="","",_xlfn.IFNA((VLOOKUP(G2240,help!L:M,2,0))*H2240,_xlfn.IFNA((VLOOKUP(G2240,help!P:Q,2,0))*H2240,"غير مسجلة في المشتريات")))</f>
        <v/>
      </c>
    </row>
    <row r="2241" spans="2:13" hidden="1" x14ac:dyDescent="0.25">
      <c r="B2241" s="13">
        <f>COUNTIFS($G$3:G2241,'تقرير استهلاك خامات'!$D$4)</f>
        <v>2</v>
      </c>
      <c r="C2241" s="13">
        <f>COUNTIFS($F$3:F2241,'تقرير منتج تام'!$E$4)</f>
        <v>10</v>
      </c>
      <c r="D2241" s="37"/>
      <c r="E2241" s="37"/>
      <c r="F2241" s="37"/>
      <c r="G2241" s="39"/>
      <c r="H2241" s="40"/>
      <c r="I2241" s="107" t="str">
        <f>IF(G2241="","",_xlfn.IFNA(VLOOKUP(G2241,'سجل المشتريات'!F:N,8,0),"غير مسجلة في المشتريات"))</f>
        <v/>
      </c>
      <c r="J2241" s="26" t="str">
        <f>_xlfn.IFNA(VLOOKUP(F2241,الاوردرات!$B$1:$C$600,2,0),"")</f>
        <v/>
      </c>
      <c r="K2241" s="52"/>
      <c r="M2241" s="105" t="str">
        <f>IF(G2241="","",_xlfn.IFNA((VLOOKUP(G2241,help!L:M,2,0))*H2241,_xlfn.IFNA((VLOOKUP(G2241,help!P:Q,2,0))*H2241,"غير مسجلة في المشتريات")))</f>
        <v/>
      </c>
    </row>
    <row r="2242" spans="2:13" hidden="1" x14ac:dyDescent="0.25">
      <c r="B2242" s="13">
        <f>COUNTIFS($G$3:G2242,'تقرير استهلاك خامات'!$D$4)</f>
        <v>2</v>
      </c>
      <c r="C2242" s="13">
        <f>COUNTIFS($F$3:F2242,'تقرير منتج تام'!$E$4)</f>
        <v>10</v>
      </c>
      <c r="D2242" s="37"/>
      <c r="E2242" s="37"/>
      <c r="F2242" s="37"/>
      <c r="G2242" s="39"/>
      <c r="H2242" s="40"/>
      <c r="I2242" s="107" t="str">
        <f>IF(G2242="","",_xlfn.IFNA(VLOOKUP(G2242,'سجل المشتريات'!F:N,8,0),"غير مسجلة في المشتريات"))</f>
        <v/>
      </c>
      <c r="J2242" s="26" t="str">
        <f>_xlfn.IFNA(VLOOKUP(F2242,الاوردرات!$B$1:$C$600,2,0),"")</f>
        <v/>
      </c>
      <c r="K2242" s="52"/>
      <c r="M2242" s="105" t="str">
        <f>IF(G2242="","",_xlfn.IFNA((VLOOKUP(G2242,help!L:M,2,0))*H2242,_xlfn.IFNA((VLOOKUP(G2242,help!P:Q,2,0))*H2242,"غير مسجلة في المشتريات")))</f>
        <v/>
      </c>
    </row>
    <row r="2243" spans="2:13" hidden="1" x14ac:dyDescent="0.25">
      <c r="B2243" s="13">
        <f>COUNTIFS($G$3:G2243,'تقرير استهلاك خامات'!$D$4)</f>
        <v>2</v>
      </c>
      <c r="C2243" s="13">
        <f>COUNTIFS($F$3:F2243,'تقرير منتج تام'!$E$4)</f>
        <v>10</v>
      </c>
      <c r="D2243" s="37"/>
      <c r="E2243" s="37"/>
      <c r="F2243" s="37"/>
      <c r="G2243" s="39"/>
      <c r="H2243" s="40"/>
      <c r="I2243" s="107" t="str">
        <f>IF(G2243="","",_xlfn.IFNA(VLOOKUP(G2243,'سجل المشتريات'!F:N,8,0),"غير مسجلة في المشتريات"))</f>
        <v/>
      </c>
      <c r="J2243" s="26" t="str">
        <f>_xlfn.IFNA(VLOOKUP(F2243,الاوردرات!$B$1:$C$600,2,0),"")</f>
        <v/>
      </c>
      <c r="K2243" s="52"/>
      <c r="M2243" s="105" t="str">
        <f>IF(G2243="","",_xlfn.IFNA((VLOOKUP(G2243,help!L:M,2,0))*H2243,_xlfn.IFNA((VLOOKUP(G2243,help!P:Q,2,0))*H2243,"غير مسجلة في المشتريات")))</f>
        <v/>
      </c>
    </row>
    <row r="2244" spans="2:13" hidden="1" x14ac:dyDescent="0.25">
      <c r="B2244" s="13">
        <f>COUNTIFS($G$3:G2244,'تقرير استهلاك خامات'!$D$4)</f>
        <v>2</v>
      </c>
      <c r="C2244" s="13">
        <f>COUNTIFS($F$3:F2244,'تقرير منتج تام'!$E$4)</f>
        <v>10</v>
      </c>
      <c r="D2244" s="37"/>
      <c r="E2244" s="37"/>
      <c r="F2244" s="37"/>
      <c r="G2244" s="39"/>
      <c r="H2244" s="40"/>
      <c r="I2244" s="107" t="str">
        <f>IF(G2244="","",_xlfn.IFNA(VLOOKUP(G2244,'سجل المشتريات'!F:N,8,0),"غير مسجلة في المشتريات"))</f>
        <v/>
      </c>
      <c r="J2244" s="26" t="str">
        <f>_xlfn.IFNA(VLOOKUP(F2244,الاوردرات!$B$1:$C$600,2,0),"")</f>
        <v/>
      </c>
      <c r="K2244" s="52"/>
      <c r="M2244" s="105" t="str">
        <f>IF(G2244="","",_xlfn.IFNA((VLOOKUP(G2244,help!L:M,2,0))*H2244,_xlfn.IFNA((VLOOKUP(G2244,help!P:Q,2,0))*H2244,"غير مسجلة في المشتريات")))</f>
        <v/>
      </c>
    </row>
    <row r="2245" spans="2:13" hidden="1" x14ac:dyDescent="0.25">
      <c r="B2245" s="13">
        <f>COUNTIFS($G$3:G2245,'تقرير استهلاك خامات'!$D$4)</f>
        <v>2</v>
      </c>
      <c r="C2245" s="13">
        <f>COUNTIFS($F$3:F2245,'تقرير منتج تام'!$E$4)</f>
        <v>10</v>
      </c>
      <c r="D2245" s="37"/>
      <c r="E2245" s="37"/>
      <c r="F2245" s="37"/>
      <c r="G2245" s="39"/>
      <c r="H2245" s="40"/>
      <c r="I2245" s="107" t="str">
        <f>IF(G2245="","",_xlfn.IFNA(VLOOKUP(G2245,'سجل المشتريات'!F:N,8,0),"غير مسجلة في المشتريات"))</f>
        <v/>
      </c>
      <c r="J2245" s="26" t="str">
        <f>_xlfn.IFNA(VLOOKUP(F2245,الاوردرات!$B$1:$C$600,2,0),"")</f>
        <v/>
      </c>
      <c r="K2245" s="52"/>
      <c r="M2245" s="105" t="str">
        <f>IF(G2245="","",_xlfn.IFNA((VLOOKUP(G2245,help!L:M,2,0))*H2245,_xlfn.IFNA((VLOOKUP(G2245,help!P:Q,2,0))*H2245,"غير مسجلة في المشتريات")))</f>
        <v/>
      </c>
    </row>
    <row r="2246" spans="2:13" hidden="1" x14ac:dyDescent="0.25">
      <c r="B2246" s="13">
        <f>COUNTIFS($G$3:G2246,'تقرير استهلاك خامات'!$D$4)</f>
        <v>2</v>
      </c>
      <c r="C2246" s="13">
        <f>COUNTIFS($F$3:F2246,'تقرير منتج تام'!$E$4)</f>
        <v>10</v>
      </c>
      <c r="D2246" s="37"/>
      <c r="E2246" s="37"/>
      <c r="F2246" s="37"/>
      <c r="G2246" s="39"/>
      <c r="H2246" s="40"/>
      <c r="I2246" s="107" t="str">
        <f>IF(G2246="","",_xlfn.IFNA(VLOOKUP(G2246,'سجل المشتريات'!F:N,8,0),"غير مسجلة في المشتريات"))</f>
        <v/>
      </c>
      <c r="J2246" s="26" t="str">
        <f>_xlfn.IFNA(VLOOKUP(F2246,الاوردرات!$B$1:$C$600,2,0),"")</f>
        <v/>
      </c>
      <c r="K2246" s="52"/>
      <c r="M2246" s="105" t="str">
        <f>IF(G2246="","",_xlfn.IFNA((VLOOKUP(G2246,help!L:M,2,0))*H2246,_xlfn.IFNA((VLOOKUP(G2246,help!P:Q,2,0))*H2246,"غير مسجلة في المشتريات")))</f>
        <v/>
      </c>
    </row>
    <row r="2247" spans="2:13" hidden="1" x14ac:dyDescent="0.25">
      <c r="B2247" s="13">
        <f>COUNTIFS($G$3:G2247,'تقرير استهلاك خامات'!$D$4)</f>
        <v>2</v>
      </c>
      <c r="C2247" s="13">
        <f>COUNTIFS($F$3:F2247,'تقرير منتج تام'!$E$4)</f>
        <v>10</v>
      </c>
      <c r="D2247" s="37"/>
      <c r="E2247" s="37"/>
      <c r="F2247" s="37"/>
      <c r="G2247" s="39"/>
      <c r="H2247" s="40"/>
      <c r="I2247" s="107" t="str">
        <f>IF(G2247="","",_xlfn.IFNA(VLOOKUP(G2247,'سجل المشتريات'!F:N,8,0),"غير مسجلة في المشتريات"))</f>
        <v/>
      </c>
      <c r="J2247" s="26" t="str">
        <f>_xlfn.IFNA(VLOOKUP(F2247,الاوردرات!$B$1:$C$600,2,0),"")</f>
        <v/>
      </c>
      <c r="K2247" s="52"/>
      <c r="M2247" s="105" t="str">
        <f>IF(G2247="","",_xlfn.IFNA((VLOOKUP(G2247,help!L:M,2,0))*H2247,_xlfn.IFNA((VLOOKUP(G2247,help!P:Q,2,0))*H2247,"غير مسجلة في المشتريات")))</f>
        <v/>
      </c>
    </row>
    <row r="2248" spans="2:13" hidden="1" x14ac:dyDescent="0.25">
      <c r="B2248" s="13">
        <f>COUNTIFS($G$3:G2248,'تقرير استهلاك خامات'!$D$4)</f>
        <v>2</v>
      </c>
      <c r="C2248" s="13">
        <f>COUNTIFS($F$3:F2248,'تقرير منتج تام'!$E$4)</f>
        <v>10</v>
      </c>
      <c r="D2248" s="37"/>
      <c r="E2248" s="37"/>
      <c r="F2248" s="37"/>
      <c r="G2248" s="39"/>
      <c r="H2248" s="40"/>
      <c r="I2248" s="107" t="str">
        <f>IF(G2248="","",_xlfn.IFNA(VLOOKUP(G2248,'سجل المشتريات'!F:N,8,0),"غير مسجلة في المشتريات"))</f>
        <v/>
      </c>
      <c r="J2248" s="26" t="str">
        <f>_xlfn.IFNA(VLOOKUP(F2248,الاوردرات!$B$1:$C$600,2,0),"")</f>
        <v/>
      </c>
      <c r="K2248" s="52"/>
      <c r="M2248" s="105" t="str">
        <f>IF(G2248="","",_xlfn.IFNA((VLOOKUP(G2248,help!L:M,2,0))*H2248,_xlfn.IFNA((VLOOKUP(G2248,help!P:Q,2,0))*H2248,"غير مسجلة في المشتريات")))</f>
        <v/>
      </c>
    </row>
    <row r="2249" spans="2:13" hidden="1" x14ac:dyDescent="0.25">
      <c r="B2249" s="13">
        <f>COUNTIFS($G$3:G2249,'تقرير استهلاك خامات'!$D$4)</f>
        <v>2</v>
      </c>
      <c r="C2249" s="13">
        <f>COUNTIFS($F$3:F2249,'تقرير منتج تام'!$E$4)</f>
        <v>10</v>
      </c>
      <c r="D2249" s="37"/>
      <c r="E2249" s="37"/>
      <c r="F2249" s="37"/>
      <c r="G2249" s="39"/>
      <c r="H2249" s="40"/>
      <c r="I2249" s="107" t="str">
        <f>IF(G2249="","",_xlfn.IFNA(VLOOKUP(G2249,'سجل المشتريات'!F:N,8,0),"غير مسجلة في المشتريات"))</f>
        <v/>
      </c>
      <c r="J2249" s="26" t="str">
        <f>_xlfn.IFNA(VLOOKUP(F2249,الاوردرات!$B$1:$C$600,2,0),"")</f>
        <v/>
      </c>
      <c r="K2249" s="52"/>
      <c r="M2249" s="105" t="str">
        <f>IF(G2249="","",_xlfn.IFNA((VLOOKUP(G2249,help!L:M,2,0))*H2249,_xlfn.IFNA((VLOOKUP(G2249,help!P:Q,2,0))*H2249,"غير مسجلة في المشتريات")))</f>
        <v/>
      </c>
    </row>
    <row r="2250" spans="2:13" hidden="1" x14ac:dyDescent="0.25">
      <c r="B2250" s="13">
        <f>COUNTIFS($G$3:G2250,'تقرير استهلاك خامات'!$D$4)</f>
        <v>2</v>
      </c>
      <c r="C2250" s="13">
        <f>COUNTIFS($F$3:F2250,'تقرير منتج تام'!$E$4)</f>
        <v>10</v>
      </c>
      <c r="D2250" s="37"/>
      <c r="E2250" s="37"/>
      <c r="F2250" s="37"/>
      <c r="G2250" s="39"/>
      <c r="H2250" s="40"/>
      <c r="I2250" s="107" t="str">
        <f>IF(G2250="","",_xlfn.IFNA(VLOOKUP(G2250,'سجل المشتريات'!F:N,8,0),"غير مسجلة في المشتريات"))</f>
        <v/>
      </c>
      <c r="J2250" s="26" t="str">
        <f>_xlfn.IFNA(VLOOKUP(F2250,الاوردرات!$B$1:$C$600,2,0),"")</f>
        <v/>
      </c>
      <c r="K2250" s="52"/>
      <c r="M2250" s="105" t="str">
        <f>IF(G2250="","",_xlfn.IFNA((VLOOKUP(G2250,help!L:M,2,0))*H2250,_xlfn.IFNA((VLOOKUP(G2250,help!P:Q,2,0))*H2250,"غير مسجلة في المشتريات")))</f>
        <v/>
      </c>
    </row>
    <row r="2251" spans="2:13" hidden="1" x14ac:dyDescent="0.25">
      <c r="B2251" s="13">
        <f>COUNTIFS($G$3:G2251,'تقرير استهلاك خامات'!$D$4)</f>
        <v>2</v>
      </c>
      <c r="C2251" s="13">
        <f>COUNTIFS($F$3:F2251,'تقرير منتج تام'!$E$4)</f>
        <v>10</v>
      </c>
      <c r="D2251" s="37"/>
      <c r="E2251" s="37"/>
      <c r="F2251" s="37"/>
      <c r="G2251" s="39"/>
      <c r="H2251" s="40"/>
      <c r="I2251" s="107" t="str">
        <f>IF(G2251="","",_xlfn.IFNA(VLOOKUP(G2251,'سجل المشتريات'!F:N,8,0),"غير مسجلة في المشتريات"))</f>
        <v/>
      </c>
      <c r="J2251" s="26" t="str">
        <f>_xlfn.IFNA(VLOOKUP(F2251,الاوردرات!$B$1:$C$600,2,0),"")</f>
        <v/>
      </c>
      <c r="K2251" s="52"/>
      <c r="M2251" s="105" t="str">
        <f>IF(G2251="","",_xlfn.IFNA((VLOOKUP(G2251,help!L:M,2,0))*H2251,_xlfn.IFNA((VLOOKUP(G2251,help!P:Q,2,0))*H2251,"غير مسجلة في المشتريات")))</f>
        <v/>
      </c>
    </row>
    <row r="2252" spans="2:13" hidden="1" x14ac:dyDescent="0.25">
      <c r="B2252" s="13">
        <f>COUNTIFS($G$3:G2252,'تقرير استهلاك خامات'!$D$4)</f>
        <v>2</v>
      </c>
      <c r="C2252" s="13">
        <f>COUNTIFS($F$3:F2252,'تقرير منتج تام'!$E$4)</f>
        <v>10</v>
      </c>
      <c r="D2252" s="37"/>
      <c r="E2252" s="37"/>
      <c r="F2252" s="37"/>
      <c r="G2252" s="39"/>
      <c r="H2252" s="40"/>
      <c r="I2252" s="107" t="str">
        <f>IF(G2252="","",_xlfn.IFNA(VLOOKUP(G2252,'سجل المشتريات'!F:N,8,0),"غير مسجلة في المشتريات"))</f>
        <v/>
      </c>
      <c r="J2252" s="26" t="str">
        <f>_xlfn.IFNA(VLOOKUP(F2252,الاوردرات!$B$1:$C$600,2,0),"")</f>
        <v/>
      </c>
      <c r="K2252" s="52"/>
      <c r="M2252" s="105" t="str">
        <f>IF(G2252="","",_xlfn.IFNA((VLOOKUP(G2252,help!L:M,2,0))*H2252,_xlfn.IFNA((VLOOKUP(G2252,help!P:Q,2,0))*H2252,"غير مسجلة في المشتريات")))</f>
        <v/>
      </c>
    </row>
    <row r="2253" spans="2:13" hidden="1" x14ac:dyDescent="0.25">
      <c r="B2253" s="13">
        <f>COUNTIFS($G$3:G2253,'تقرير استهلاك خامات'!$D$4)</f>
        <v>2</v>
      </c>
      <c r="C2253" s="13">
        <f>COUNTIFS($F$3:F2253,'تقرير منتج تام'!$E$4)</f>
        <v>10</v>
      </c>
      <c r="D2253" s="37"/>
      <c r="E2253" s="37"/>
      <c r="F2253" s="37"/>
      <c r="G2253" s="39"/>
      <c r="H2253" s="40"/>
      <c r="I2253" s="107" t="str">
        <f>IF(G2253="","",_xlfn.IFNA(VLOOKUP(G2253,'سجل المشتريات'!F:N,8,0),"غير مسجلة في المشتريات"))</f>
        <v/>
      </c>
      <c r="J2253" s="26" t="str">
        <f>_xlfn.IFNA(VLOOKUP(F2253,الاوردرات!$B$1:$C$600,2,0),"")</f>
        <v/>
      </c>
      <c r="K2253" s="52"/>
      <c r="M2253" s="105" t="str">
        <f>IF(G2253="","",_xlfn.IFNA((VLOOKUP(G2253,help!L:M,2,0))*H2253,_xlfn.IFNA((VLOOKUP(G2253,help!P:Q,2,0))*H2253,"غير مسجلة في المشتريات")))</f>
        <v/>
      </c>
    </row>
    <row r="2254" spans="2:13" hidden="1" x14ac:dyDescent="0.25">
      <c r="B2254" s="13">
        <f>COUNTIFS($G$3:G2254,'تقرير استهلاك خامات'!$D$4)</f>
        <v>2</v>
      </c>
      <c r="C2254" s="13">
        <f>COUNTIFS($F$3:F2254,'تقرير منتج تام'!$E$4)</f>
        <v>10</v>
      </c>
      <c r="D2254" s="37"/>
      <c r="E2254" s="37"/>
      <c r="F2254" s="37"/>
      <c r="G2254" s="39"/>
      <c r="H2254" s="40"/>
      <c r="I2254" s="107" t="str">
        <f>IF(G2254="","",_xlfn.IFNA(VLOOKUP(G2254,'سجل المشتريات'!F:N,8,0),"غير مسجلة في المشتريات"))</f>
        <v/>
      </c>
      <c r="J2254" s="26" t="str">
        <f>_xlfn.IFNA(VLOOKUP(F2254,الاوردرات!$B$1:$C$600,2,0),"")</f>
        <v/>
      </c>
      <c r="K2254" s="52"/>
      <c r="M2254" s="105" t="str">
        <f>IF(G2254="","",_xlfn.IFNA((VLOOKUP(G2254,help!L:M,2,0))*H2254,_xlfn.IFNA((VLOOKUP(G2254,help!P:Q,2,0))*H2254,"غير مسجلة في المشتريات")))</f>
        <v/>
      </c>
    </row>
    <row r="2255" spans="2:13" hidden="1" x14ac:dyDescent="0.25">
      <c r="B2255" s="13">
        <f>COUNTIFS($G$3:G2255,'تقرير استهلاك خامات'!$D$4)</f>
        <v>2</v>
      </c>
      <c r="C2255" s="13">
        <f>COUNTIFS($F$3:F2255,'تقرير منتج تام'!$E$4)</f>
        <v>10</v>
      </c>
      <c r="D2255" s="37"/>
      <c r="E2255" s="37"/>
      <c r="F2255" s="37"/>
      <c r="G2255" s="39"/>
      <c r="H2255" s="40"/>
      <c r="I2255" s="107" t="str">
        <f>IF(G2255="","",_xlfn.IFNA(VLOOKUP(G2255,'سجل المشتريات'!F:N,8,0),"غير مسجلة في المشتريات"))</f>
        <v/>
      </c>
      <c r="J2255" s="26" t="str">
        <f>_xlfn.IFNA(VLOOKUP(F2255,الاوردرات!$B$1:$C$600,2,0),"")</f>
        <v/>
      </c>
      <c r="K2255" s="52"/>
      <c r="M2255" s="105" t="str">
        <f>IF(G2255="","",_xlfn.IFNA((VLOOKUP(G2255,help!L:M,2,0))*H2255,_xlfn.IFNA((VLOOKUP(G2255,help!P:Q,2,0))*H2255,"غير مسجلة في المشتريات")))</f>
        <v/>
      </c>
    </row>
    <row r="2256" spans="2:13" hidden="1" x14ac:dyDescent="0.25">
      <c r="B2256" s="13">
        <f>COUNTIFS($G$3:G2256,'تقرير استهلاك خامات'!$D$4)</f>
        <v>2</v>
      </c>
      <c r="C2256" s="13">
        <f>COUNTIFS($F$3:F2256,'تقرير منتج تام'!$E$4)</f>
        <v>10</v>
      </c>
      <c r="D2256" s="37"/>
      <c r="E2256" s="37"/>
      <c r="F2256" s="37"/>
      <c r="G2256" s="39"/>
      <c r="H2256" s="40"/>
      <c r="I2256" s="107" t="str">
        <f>IF(G2256="","",_xlfn.IFNA(VLOOKUP(G2256,'سجل المشتريات'!F:N,8,0),"غير مسجلة في المشتريات"))</f>
        <v/>
      </c>
      <c r="J2256" s="26" t="str">
        <f>_xlfn.IFNA(VLOOKUP(F2256,الاوردرات!$B$1:$C$600,2,0),"")</f>
        <v/>
      </c>
      <c r="K2256" s="52"/>
      <c r="M2256" s="105" t="str">
        <f>IF(G2256="","",_xlfn.IFNA((VLOOKUP(G2256,help!L:M,2,0))*H2256,_xlfn.IFNA((VLOOKUP(G2256,help!P:Q,2,0))*H2256,"غير مسجلة في المشتريات")))</f>
        <v/>
      </c>
    </row>
    <row r="2257" spans="2:13" hidden="1" x14ac:dyDescent="0.25">
      <c r="B2257" s="13">
        <f>COUNTIFS($G$3:G2257,'تقرير استهلاك خامات'!$D$4)</f>
        <v>2</v>
      </c>
      <c r="C2257" s="13">
        <f>COUNTIFS($F$3:F2257,'تقرير منتج تام'!$E$4)</f>
        <v>10</v>
      </c>
      <c r="D2257" s="37"/>
      <c r="E2257" s="37"/>
      <c r="F2257" s="37"/>
      <c r="G2257" s="39"/>
      <c r="H2257" s="40"/>
      <c r="I2257" s="107" t="str">
        <f>IF(G2257="","",_xlfn.IFNA(VLOOKUP(G2257,'سجل المشتريات'!F:N,8,0),"غير مسجلة في المشتريات"))</f>
        <v/>
      </c>
      <c r="J2257" s="26" t="str">
        <f>_xlfn.IFNA(VLOOKUP(F2257,الاوردرات!$B$1:$C$600,2,0),"")</f>
        <v/>
      </c>
      <c r="K2257" s="52"/>
      <c r="M2257" s="105" t="str">
        <f>IF(G2257="","",_xlfn.IFNA((VLOOKUP(G2257,help!L:M,2,0))*H2257,_xlfn.IFNA((VLOOKUP(G2257,help!P:Q,2,0))*H2257,"غير مسجلة في المشتريات")))</f>
        <v/>
      </c>
    </row>
    <row r="2258" spans="2:13" hidden="1" x14ac:dyDescent="0.25">
      <c r="B2258" s="13">
        <f>COUNTIFS($G$3:G2258,'تقرير استهلاك خامات'!$D$4)</f>
        <v>2</v>
      </c>
      <c r="C2258" s="13">
        <f>COUNTIFS($F$3:F2258,'تقرير منتج تام'!$E$4)</f>
        <v>10</v>
      </c>
      <c r="D2258" s="37"/>
      <c r="E2258" s="37"/>
      <c r="F2258" s="37"/>
      <c r="G2258" s="39"/>
      <c r="H2258" s="40"/>
      <c r="I2258" s="107" t="str">
        <f>IF(G2258="","",_xlfn.IFNA(VLOOKUP(G2258,'سجل المشتريات'!F:N,8,0),"غير مسجلة في المشتريات"))</f>
        <v/>
      </c>
      <c r="J2258" s="26" t="str">
        <f>_xlfn.IFNA(VLOOKUP(F2258,الاوردرات!$B$1:$C$600,2,0),"")</f>
        <v/>
      </c>
      <c r="K2258" s="52"/>
      <c r="M2258" s="105" t="str">
        <f>IF(G2258="","",_xlfn.IFNA((VLOOKUP(G2258,help!L:M,2,0))*H2258,_xlfn.IFNA((VLOOKUP(G2258,help!P:Q,2,0))*H2258,"غير مسجلة في المشتريات")))</f>
        <v/>
      </c>
    </row>
    <row r="2259" spans="2:13" hidden="1" x14ac:dyDescent="0.25">
      <c r="B2259" s="13">
        <f>COUNTIFS($G$3:G2259,'تقرير استهلاك خامات'!$D$4)</f>
        <v>2</v>
      </c>
      <c r="C2259" s="13">
        <f>COUNTIFS($F$3:F2259,'تقرير منتج تام'!$E$4)</f>
        <v>10</v>
      </c>
      <c r="D2259" s="37"/>
      <c r="E2259" s="37"/>
      <c r="F2259" s="37"/>
      <c r="G2259" s="39"/>
      <c r="H2259" s="40"/>
      <c r="I2259" s="107" t="str">
        <f>IF(G2259="","",_xlfn.IFNA(VLOOKUP(G2259,'سجل المشتريات'!F:N,8,0),"غير مسجلة في المشتريات"))</f>
        <v/>
      </c>
      <c r="J2259" s="26" t="str">
        <f>_xlfn.IFNA(VLOOKUP(F2259,الاوردرات!$B$1:$C$600,2,0),"")</f>
        <v/>
      </c>
      <c r="K2259" s="52"/>
      <c r="M2259" s="105" t="str">
        <f>IF(G2259="","",_xlfn.IFNA((VLOOKUP(G2259,help!L:M,2,0))*H2259,_xlfn.IFNA((VLOOKUP(G2259,help!P:Q,2,0))*H2259,"غير مسجلة في المشتريات")))</f>
        <v/>
      </c>
    </row>
    <row r="2260" spans="2:13" hidden="1" x14ac:dyDescent="0.25">
      <c r="B2260" s="13">
        <f>COUNTIFS($G$3:G2260,'تقرير استهلاك خامات'!$D$4)</f>
        <v>2</v>
      </c>
      <c r="C2260" s="13">
        <f>COUNTIFS($F$3:F2260,'تقرير منتج تام'!$E$4)</f>
        <v>10</v>
      </c>
      <c r="D2260" s="37"/>
      <c r="E2260" s="37"/>
      <c r="F2260" s="37"/>
      <c r="G2260" s="39"/>
      <c r="H2260" s="40"/>
      <c r="I2260" s="107" t="str">
        <f>IF(G2260="","",_xlfn.IFNA(VLOOKUP(G2260,'سجل المشتريات'!F:N,8,0),"غير مسجلة في المشتريات"))</f>
        <v/>
      </c>
      <c r="J2260" s="26" t="str">
        <f>_xlfn.IFNA(VLOOKUP(F2260,الاوردرات!$B$1:$C$600,2,0),"")</f>
        <v/>
      </c>
      <c r="K2260" s="52"/>
      <c r="M2260" s="105" t="str">
        <f>IF(G2260="","",_xlfn.IFNA((VLOOKUP(G2260,help!L:M,2,0))*H2260,_xlfn.IFNA((VLOOKUP(G2260,help!P:Q,2,0))*H2260,"غير مسجلة في المشتريات")))</f>
        <v/>
      </c>
    </row>
    <row r="2261" spans="2:13" hidden="1" x14ac:dyDescent="0.25">
      <c r="B2261" s="13">
        <f>COUNTIFS($G$3:G2261,'تقرير استهلاك خامات'!$D$4)</f>
        <v>2</v>
      </c>
      <c r="C2261" s="13">
        <f>COUNTIFS($F$3:F2261,'تقرير منتج تام'!$E$4)</f>
        <v>10</v>
      </c>
      <c r="D2261" s="37"/>
      <c r="E2261" s="37"/>
      <c r="F2261" s="37"/>
      <c r="G2261" s="39"/>
      <c r="H2261" s="40"/>
      <c r="I2261" s="107" t="str">
        <f>IF(G2261="","",_xlfn.IFNA(VLOOKUP(G2261,'سجل المشتريات'!F:N,8,0),"غير مسجلة في المشتريات"))</f>
        <v/>
      </c>
      <c r="J2261" s="26" t="str">
        <f>_xlfn.IFNA(VLOOKUP(F2261,الاوردرات!$B$1:$C$600,2,0),"")</f>
        <v/>
      </c>
      <c r="K2261" s="52"/>
      <c r="M2261" s="105" t="str">
        <f>IF(G2261="","",_xlfn.IFNA((VLOOKUP(G2261,help!L:M,2,0))*H2261,_xlfn.IFNA((VLOOKUP(G2261,help!P:Q,2,0))*H2261,"غير مسجلة في المشتريات")))</f>
        <v/>
      </c>
    </row>
    <row r="2262" spans="2:13" hidden="1" x14ac:dyDescent="0.25">
      <c r="B2262" s="13">
        <f>COUNTIFS($G$3:G2262,'تقرير استهلاك خامات'!$D$4)</f>
        <v>2</v>
      </c>
      <c r="C2262" s="13">
        <f>COUNTIFS($F$3:F2262,'تقرير منتج تام'!$E$4)</f>
        <v>10</v>
      </c>
      <c r="D2262" s="37"/>
      <c r="E2262" s="37"/>
      <c r="F2262" s="37"/>
      <c r="G2262" s="39"/>
      <c r="H2262" s="40"/>
      <c r="I2262" s="107" t="str">
        <f>IF(G2262="","",_xlfn.IFNA(VLOOKUP(G2262,'سجل المشتريات'!F:N,8,0),"غير مسجلة في المشتريات"))</f>
        <v/>
      </c>
      <c r="J2262" s="26" t="str">
        <f>_xlfn.IFNA(VLOOKUP(F2262,الاوردرات!$B$1:$C$600,2,0),"")</f>
        <v/>
      </c>
      <c r="K2262" s="52"/>
      <c r="M2262" s="105" t="str">
        <f>IF(G2262="","",_xlfn.IFNA((VLOOKUP(G2262,help!L:M,2,0))*H2262,_xlfn.IFNA((VLOOKUP(G2262,help!P:Q,2,0))*H2262,"غير مسجلة في المشتريات")))</f>
        <v/>
      </c>
    </row>
    <row r="2263" spans="2:13" hidden="1" x14ac:dyDescent="0.25">
      <c r="B2263" s="13">
        <f>COUNTIFS($G$3:G2263,'تقرير استهلاك خامات'!$D$4)</f>
        <v>2</v>
      </c>
      <c r="C2263" s="13">
        <f>COUNTIFS($F$3:F2263,'تقرير منتج تام'!$E$4)</f>
        <v>10</v>
      </c>
      <c r="D2263" s="37"/>
      <c r="E2263" s="37"/>
      <c r="F2263" s="37"/>
      <c r="G2263" s="39"/>
      <c r="H2263" s="40"/>
      <c r="I2263" s="107" t="str">
        <f>IF(G2263="","",_xlfn.IFNA(VLOOKUP(G2263,'سجل المشتريات'!F:N,8,0),"غير مسجلة في المشتريات"))</f>
        <v/>
      </c>
      <c r="J2263" s="26" t="str">
        <f>_xlfn.IFNA(VLOOKUP(F2263,الاوردرات!$B$1:$C$600,2,0),"")</f>
        <v/>
      </c>
      <c r="K2263" s="52"/>
      <c r="M2263" s="105" t="str">
        <f>IF(G2263="","",_xlfn.IFNA((VLOOKUP(G2263,help!L:M,2,0))*H2263,_xlfn.IFNA((VLOOKUP(G2263,help!P:Q,2,0))*H2263,"غير مسجلة في المشتريات")))</f>
        <v/>
      </c>
    </row>
    <row r="2264" spans="2:13" hidden="1" x14ac:dyDescent="0.25">
      <c r="B2264" s="13">
        <f>COUNTIFS($G$3:G2264,'تقرير استهلاك خامات'!$D$4)</f>
        <v>2</v>
      </c>
      <c r="C2264" s="13">
        <f>COUNTIFS($F$3:F2264,'تقرير منتج تام'!$E$4)</f>
        <v>10</v>
      </c>
      <c r="D2264" s="37"/>
      <c r="E2264" s="37"/>
      <c r="F2264" s="37"/>
      <c r="G2264" s="39"/>
      <c r="H2264" s="40"/>
      <c r="I2264" s="107" t="str">
        <f>IF(G2264="","",_xlfn.IFNA(VLOOKUP(G2264,'سجل المشتريات'!F:N,8,0),"غير مسجلة في المشتريات"))</f>
        <v/>
      </c>
      <c r="J2264" s="26" t="str">
        <f>_xlfn.IFNA(VLOOKUP(F2264,الاوردرات!$B$1:$C$600,2,0),"")</f>
        <v/>
      </c>
      <c r="K2264" s="52"/>
      <c r="M2264" s="105" t="str">
        <f>IF(G2264="","",_xlfn.IFNA((VLOOKUP(G2264,help!L:M,2,0))*H2264,_xlfn.IFNA((VLOOKUP(G2264,help!P:Q,2,0))*H2264,"غير مسجلة في المشتريات")))</f>
        <v/>
      </c>
    </row>
    <row r="2265" spans="2:13" hidden="1" x14ac:dyDescent="0.25">
      <c r="B2265" s="13">
        <f>COUNTIFS($G$3:G2265,'تقرير استهلاك خامات'!$D$4)</f>
        <v>2</v>
      </c>
      <c r="C2265" s="13">
        <f>COUNTIFS($F$3:F2265,'تقرير منتج تام'!$E$4)</f>
        <v>10</v>
      </c>
      <c r="D2265" s="37"/>
      <c r="E2265" s="37"/>
      <c r="F2265" s="37"/>
      <c r="G2265" s="39"/>
      <c r="H2265" s="40"/>
      <c r="I2265" s="107" t="str">
        <f>IF(G2265="","",_xlfn.IFNA(VLOOKUP(G2265,'سجل المشتريات'!F:N,8,0),"غير مسجلة في المشتريات"))</f>
        <v/>
      </c>
      <c r="J2265" s="26" t="str">
        <f>_xlfn.IFNA(VLOOKUP(F2265,الاوردرات!$B$1:$C$600,2,0),"")</f>
        <v/>
      </c>
      <c r="K2265" s="52"/>
      <c r="M2265" s="105" t="str">
        <f>IF(G2265="","",_xlfn.IFNA((VLOOKUP(G2265,help!L:M,2,0))*H2265,_xlfn.IFNA((VLOOKUP(G2265,help!P:Q,2,0))*H2265,"غير مسجلة في المشتريات")))</f>
        <v/>
      </c>
    </row>
    <row r="2266" spans="2:13" hidden="1" x14ac:dyDescent="0.25">
      <c r="B2266" s="13">
        <f>COUNTIFS($G$3:G2266,'تقرير استهلاك خامات'!$D$4)</f>
        <v>2</v>
      </c>
      <c r="C2266" s="13">
        <f>COUNTIFS($F$3:F2266,'تقرير منتج تام'!$E$4)</f>
        <v>10</v>
      </c>
      <c r="D2266" s="37"/>
      <c r="E2266" s="37"/>
      <c r="F2266" s="37"/>
      <c r="G2266" s="39"/>
      <c r="H2266" s="40"/>
      <c r="I2266" s="107" t="str">
        <f>IF(G2266="","",_xlfn.IFNA(VLOOKUP(G2266,'سجل المشتريات'!F:N,8,0),"غير مسجلة في المشتريات"))</f>
        <v/>
      </c>
      <c r="J2266" s="26" t="str">
        <f>_xlfn.IFNA(VLOOKUP(F2266,الاوردرات!$B$1:$C$600,2,0),"")</f>
        <v/>
      </c>
      <c r="K2266" s="52"/>
      <c r="M2266" s="105" t="str">
        <f>IF(G2266="","",_xlfn.IFNA((VLOOKUP(G2266,help!L:M,2,0))*H2266,_xlfn.IFNA((VLOOKUP(G2266,help!P:Q,2,0))*H2266,"غير مسجلة في المشتريات")))</f>
        <v/>
      </c>
    </row>
    <row r="2267" spans="2:13" hidden="1" x14ac:dyDescent="0.25">
      <c r="B2267" s="13">
        <f>COUNTIFS($G$3:G2267,'تقرير استهلاك خامات'!$D$4)</f>
        <v>2</v>
      </c>
      <c r="C2267" s="13">
        <f>COUNTIFS($F$3:F2267,'تقرير منتج تام'!$E$4)</f>
        <v>10</v>
      </c>
      <c r="D2267" s="37"/>
      <c r="E2267" s="37"/>
      <c r="F2267" s="37"/>
      <c r="G2267" s="39"/>
      <c r="H2267" s="40"/>
      <c r="I2267" s="107" t="str">
        <f>IF(G2267="","",_xlfn.IFNA(VLOOKUP(G2267,'سجل المشتريات'!F:N,8,0),"غير مسجلة في المشتريات"))</f>
        <v/>
      </c>
      <c r="J2267" s="26" t="str">
        <f>_xlfn.IFNA(VLOOKUP(F2267,الاوردرات!$B$1:$C$600,2,0),"")</f>
        <v/>
      </c>
      <c r="K2267" s="52"/>
      <c r="M2267" s="105" t="str">
        <f>IF(G2267="","",_xlfn.IFNA((VLOOKUP(G2267,help!L:M,2,0))*H2267,_xlfn.IFNA((VLOOKUP(G2267,help!P:Q,2,0))*H2267,"غير مسجلة في المشتريات")))</f>
        <v/>
      </c>
    </row>
    <row r="2268" spans="2:13" hidden="1" x14ac:dyDescent="0.25">
      <c r="B2268" s="13">
        <f>COUNTIFS($G$3:G2268,'تقرير استهلاك خامات'!$D$4)</f>
        <v>2</v>
      </c>
      <c r="C2268" s="13">
        <f>COUNTIFS($F$3:F2268,'تقرير منتج تام'!$E$4)</f>
        <v>10</v>
      </c>
      <c r="D2268" s="37"/>
      <c r="E2268" s="37"/>
      <c r="F2268" s="37"/>
      <c r="G2268" s="39"/>
      <c r="H2268" s="40"/>
      <c r="I2268" s="107" t="str">
        <f>IF(G2268="","",_xlfn.IFNA(VLOOKUP(G2268,'سجل المشتريات'!F:N,8,0),"غير مسجلة في المشتريات"))</f>
        <v/>
      </c>
      <c r="J2268" s="26" t="str">
        <f>_xlfn.IFNA(VLOOKUP(F2268,الاوردرات!$B$1:$C$600,2,0),"")</f>
        <v/>
      </c>
      <c r="K2268" s="52"/>
      <c r="M2268" s="105" t="str">
        <f>IF(G2268="","",_xlfn.IFNA((VLOOKUP(G2268,help!L:M,2,0))*H2268,_xlfn.IFNA((VLOOKUP(G2268,help!P:Q,2,0))*H2268,"غير مسجلة في المشتريات")))</f>
        <v/>
      </c>
    </row>
    <row r="2269" spans="2:13" hidden="1" x14ac:dyDescent="0.25">
      <c r="B2269" s="13">
        <f>COUNTIFS($G$3:G2269,'تقرير استهلاك خامات'!$D$4)</f>
        <v>2</v>
      </c>
      <c r="C2269" s="13">
        <f>COUNTIFS($F$3:F2269,'تقرير منتج تام'!$E$4)</f>
        <v>10</v>
      </c>
      <c r="D2269" s="37"/>
      <c r="E2269" s="37"/>
      <c r="F2269" s="37"/>
      <c r="G2269" s="39"/>
      <c r="H2269" s="40"/>
      <c r="I2269" s="107" t="str">
        <f>IF(G2269="","",_xlfn.IFNA(VLOOKUP(G2269,'سجل المشتريات'!F:N,8,0),"غير مسجلة في المشتريات"))</f>
        <v/>
      </c>
      <c r="J2269" s="26" t="str">
        <f>_xlfn.IFNA(VLOOKUP(F2269,الاوردرات!$B$1:$C$600,2,0),"")</f>
        <v/>
      </c>
      <c r="K2269" s="52"/>
      <c r="M2269" s="105" t="str">
        <f>IF(G2269="","",_xlfn.IFNA((VLOOKUP(G2269,help!L:M,2,0))*H2269,_xlfn.IFNA((VLOOKUP(G2269,help!P:Q,2,0))*H2269,"غير مسجلة في المشتريات")))</f>
        <v/>
      </c>
    </row>
    <row r="2270" spans="2:13" hidden="1" x14ac:dyDescent="0.25">
      <c r="B2270" s="13">
        <f>COUNTIFS($G$3:G2270,'تقرير استهلاك خامات'!$D$4)</f>
        <v>2</v>
      </c>
      <c r="C2270" s="13">
        <f>COUNTIFS($F$3:F2270,'تقرير منتج تام'!$E$4)</f>
        <v>10</v>
      </c>
      <c r="D2270" s="37"/>
      <c r="E2270" s="37"/>
      <c r="F2270" s="37"/>
      <c r="G2270" s="39"/>
      <c r="H2270" s="40"/>
      <c r="I2270" s="107" t="str">
        <f>IF(G2270="","",_xlfn.IFNA(VLOOKUP(G2270,'سجل المشتريات'!F:N,8,0),"غير مسجلة في المشتريات"))</f>
        <v/>
      </c>
      <c r="J2270" s="26" t="str">
        <f>_xlfn.IFNA(VLOOKUP(F2270,الاوردرات!$B$1:$C$600,2,0),"")</f>
        <v/>
      </c>
      <c r="K2270" s="52"/>
      <c r="M2270" s="105" t="str">
        <f>IF(G2270="","",_xlfn.IFNA((VLOOKUP(G2270,help!L:M,2,0))*H2270,_xlfn.IFNA((VLOOKUP(G2270,help!P:Q,2,0))*H2270,"غير مسجلة في المشتريات")))</f>
        <v/>
      </c>
    </row>
    <row r="2271" spans="2:13" hidden="1" x14ac:dyDescent="0.25">
      <c r="B2271" s="13">
        <f>COUNTIFS($G$3:G2271,'تقرير استهلاك خامات'!$D$4)</f>
        <v>2</v>
      </c>
      <c r="C2271" s="13">
        <f>COUNTIFS($F$3:F2271,'تقرير منتج تام'!$E$4)</f>
        <v>10</v>
      </c>
      <c r="D2271" s="37"/>
      <c r="E2271" s="37"/>
      <c r="F2271" s="37"/>
      <c r="G2271" s="39"/>
      <c r="H2271" s="40"/>
      <c r="I2271" s="107" t="str">
        <f>IF(G2271="","",_xlfn.IFNA(VLOOKUP(G2271,'سجل المشتريات'!F:N,8,0),"غير مسجلة في المشتريات"))</f>
        <v/>
      </c>
      <c r="J2271" s="26" t="str">
        <f>_xlfn.IFNA(VLOOKUP(F2271,الاوردرات!$B$1:$C$600,2,0),"")</f>
        <v/>
      </c>
      <c r="K2271" s="52"/>
      <c r="M2271" s="105" t="str">
        <f>IF(G2271="","",_xlfn.IFNA((VLOOKUP(G2271,help!L:M,2,0))*H2271,_xlfn.IFNA((VLOOKUP(G2271,help!P:Q,2,0))*H2271,"غير مسجلة في المشتريات")))</f>
        <v/>
      </c>
    </row>
    <row r="2272" spans="2:13" hidden="1" x14ac:dyDescent="0.25">
      <c r="B2272" s="13">
        <f>COUNTIFS($G$3:G2272,'تقرير استهلاك خامات'!$D$4)</f>
        <v>2</v>
      </c>
      <c r="C2272" s="13">
        <f>COUNTIFS($F$3:F2272,'تقرير منتج تام'!$E$4)</f>
        <v>10</v>
      </c>
      <c r="D2272" s="37"/>
      <c r="E2272" s="37"/>
      <c r="F2272" s="37"/>
      <c r="G2272" s="39"/>
      <c r="H2272" s="40"/>
      <c r="I2272" s="107" t="str">
        <f>IF(G2272="","",_xlfn.IFNA(VLOOKUP(G2272,'سجل المشتريات'!F:N,8,0),"غير مسجلة في المشتريات"))</f>
        <v/>
      </c>
      <c r="J2272" s="26" t="str">
        <f>_xlfn.IFNA(VLOOKUP(F2272,الاوردرات!$B$1:$C$600,2,0),"")</f>
        <v/>
      </c>
      <c r="K2272" s="52"/>
      <c r="M2272" s="105" t="str">
        <f>IF(G2272="","",_xlfn.IFNA((VLOOKUP(G2272,help!L:M,2,0))*H2272,_xlfn.IFNA((VLOOKUP(G2272,help!P:Q,2,0))*H2272,"غير مسجلة في المشتريات")))</f>
        <v/>
      </c>
    </row>
    <row r="2273" spans="2:13" hidden="1" x14ac:dyDescent="0.25">
      <c r="B2273" s="13">
        <f>COUNTIFS($G$3:G2273,'تقرير استهلاك خامات'!$D$4)</f>
        <v>2</v>
      </c>
      <c r="C2273" s="13">
        <f>COUNTIFS($F$3:F2273,'تقرير منتج تام'!$E$4)</f>
        <v>10</v>
      </c>
      <c r="D2273" s="37"/>
      <c r="E2273" s="37"/>
      <c r="F2273" s="37"/>
      <c r="G2273" s="39"/>
      <c r="H2273" s="40"/>
      <c r="I2273" s="107" t="str">
        <f>IF(G2273="","",_xlfn.IFNA(VLOOKUP(G2273,'سجل المشتريات'!F:N,8,0),"غير مسجلة في المشتريات"))</f>
        <v/>
      </c>
      <c r="J2273" s="26" t="str">
        <f>_xlfn.IFNA(VLOOKUP(F2273,الاوردرات!$B$1:$C$600,2,0),"")</f>
        <v/>
      </c>
      <c r="K2273" s="52"/>
      <c r="M2273" s="105" t="str">
        <f>IF(G2273="","",_xlfn.IFNA((VLOOKUP(G2273,help!L:M,2,0))*H2273,_xlfn.IFNA((VLOOKUP(G2273,help!P:Q,2,0))*H2273,"غير مسجلة في المشتريات")))</f>
        <v/>
      </c>
    </row>
    <row r="2274" spans="2:13" hidden="1" x14ac:dyDescent="0.25">
      <c r="B2274" s="13">
        <f>COUNTIFS($G$3:G2274,'تقرير استهلاك خامات'!$D$4)</f>
        <v>2</v>
      </c>
      <c r="C2274" s="13">
        <f>COUNTIFS($F$3:F2274,'تقرير منتج تام'!$E$4)</f>
        <v>10</v>
      </c>
      <c r="D2274" s="37"/>
      <c r="E2274" s="37"/>
      <c r="F2274" s="37"/>
      <c r="G2274" s="39"/>
      <c r="H2274" s="40"/>
      <c r="I2274" s="107" t="str">
        <f>IF(G2274="","",_xlfn.IFNA(VLOOKUP(G2274,'سجل المشتريات'!F:N,8,0),"غير مسجلة في المشتريات"))</f>
        <v/>
      </c>
      <c r="J2274" s="26" t="str">
        <f>_xlfn.IFNA(VLOOKUP(F2274,الاوردرات!$B$1:$C$600,2,0),"")</f>
        <v/>
      </c>
      <c r="K2274" s="52"/>
      <c r="M2274" s="105" t="str">
        <f>IF(G2274="","",_xlfn.IFNA((VLOOKUP(G2274,help!L:M,2,0))*H2274,_xlfn.IFNA((VLOOKUP(G2274,help!P:Q,2,0))*H2274,"غير مسجلة في المشتريات")))</f>
        <v/>
      </c>
    </row>
    <row r="2275" spans="2:13" hidden="1" x14ac:dyDescent="0.25">
      <c r="B2275" s="13">
        <f>COUNTIFS($G$3:G2275,'تقرير استهلاك خامات'!$D$4)</f>
        <v>2</v>
      </c>
      <c r="C2275" s="13">
        <f>COUNTIFS($F$3:F2275,'تقرير منتج تام'!$E$4)</f>
        <v>10</v>
      </c>
      <c r="D2275" s="37"/>
      <c r="E2275" s="37"/>
      <c r="F2275" s="37"/>
      <c r="G2275" s="39"/>
      <c r="H2275" s="40"/>
      <c r="I2275" s="107" t="str">
        <f>IF(G2275="","",_xlfn.IFNA(VLOOKUP(G2275,'سجل المشتريات'!F:N,8,0),"غير مسجلة في المشتريات"))</f>
        <v/>
      </c>
      <c r="J2275" s="26" t="str">
        <f>_xlfn.IFNA(VLOOKUP(F2275,الاوردرات!$B$1:$C$600,2,0),"")</f>
        <v/>
      </c>
      <c r="K2275" s="52"/>
      <c r="M2275" s="105" t="str">
        <f>IF(G2275="","",_xlfn.IFNA((VLOOKUP(G2275,help!L:M,2,0))*H2275,_xlfn.IFNA((VLOOKUP(G2275,help!P:Q,2,0))*H2275,"غير مسجلة في المشتريات")))</f>
        <v/>
      </c>
    </row>
    <row r="2276" spans="2:13" hidden="1" x14ac:dyDescent="0.25">
      <c r="B2276" s="13">
        <f>COUNTIFS($G$3:G2276,'تقرير استهلاك خامات'!$D$4)</f>
        <v>2</v>
      </c>
      <c r="C2276" s="13">
        <f>COUNTIFS($F$3:F2276,'تقرير منتج تام'!$E$4)</f>
        <v>10</v>
      </c>
      <c r="D2276" s="37"/>
      <c r="E2276" s="37"/>
      <c r="F2276" s="37"/>
      <c r="G2276" s="39"/>
      <c r="H2276" s="40"/>
      <c r="I2276" s="107" t="str">
        <f>IF(G2276="","",_xlfn.IFNA(VLOOKUP(G2276,'سجل المشتريات'!F:N,8,0),"غير مسجلة في المشتريات"))</f>
        <v/>
      </c>
      <c r="J2276" s="26" t="str">
        <f>_xlfn.IFNA(VLOOKUP(F2276,الاوردرات!$B$1:$C$600,2,0),"")</f>
        <v/>
      </c>
      <c r="K2276" s="52"/>
      <c r="M2276" s="105" t="str">
        <f>IF(G2276="","",_xlfn.IFNA((VLOOKUP(G2276,help!L:M,2,0))*H2276,_xlfn.IFNA((VLOOKUP(G2276,help!P:Q,2,0))*H2276,"غير مسجلة في المشتريات")))</f>
        <v/>
      </c>
    </row>
    <row r="2277" spans="2:13" hidden="1" x14ac:dyDescent="0.25">
      <c r="B2277" s="13">
        <f>COUNTIFS($G$3:G2277,'تقرير استهلاك خامات'!$D$4)</f>
        <v>2</v>
      </c>
      <c r="C2277" s="13">
        <f>COUNTIFS($F$3:F2277,'تقرير منتج تام'!$E$4)</f>
        <v>10</v>
      </c>
      <c r="D2277" s="37"/>
      <c r="E2277" s="37"/>
      <c r="F2277" s="37"/>
      <c r="G2277" s="39"/>
      <c r="H2277" s="40"/>
      <c r="I2277" s="107" t="str">
        <f>IF(G2277="","",_xlfn.IFNA(VLOOKUP(G2277,'سجل المشتريات'!F:N,8,0),"غير مسجلة في المشتريات"))</f>
        <v/>
      </c>
      <c r="J2277" s="26" t="str">
        <f>_xlfn.IFNA(VLOOKUP(F2277,الاوردرات!$B$1:$C$600,2,0),"")</f>
        <v/>
      </c>
      <c r="K2277" s="52"/>
      <c r="M2277" s="105" t="str">
        <f>IF(G2277="","",_xlfn.IFNA((VLOOKUP(G2277,help!L:M,2,0))*H2277,_xlfn.IFNA((VLOOKUP(G2277,help!P:Q,2,0))*H2277,"غير مسجلة في المشتريات")))</f>
        <v/>
      </c>
    </row>
    <row r="2278" spans="2:13" hidden="1" x14ac:dyDescent="0.25">
      <c r="B2278" s="13">
        <f>COUNTIFS($G$3:G2278,'تقرير استهلاك خامات'!$D$4)</f>
        <v>2</v>
      </c>
      <c r="C2278" s="13">
        <f>COUNTIFS($F$3:F2278,'تقرير منتج تام'!$E$4)</f>
        <v>10</v>
      </c>
      <c r="D2278" s="37"/>
      <c r="E2278" s="37"/>
      <c r="F2278" s="37"/>
      <c r="G2278" s="39"/>
      <c r="H2278" s="40"/>
      <c r="I2278" s="107" t="str">
        <f>IF(G2278="","",_xlfn.IFNA(VLOOKUP(G2278,'سجل المشتريات'!F:N,8,0),"غير مسجلة في المشتريات"))</f>
        <v/>
      </c>
      <c r="J2278" s="26" t="str">
        <f>_xlfn.IFNA(VLOOKUP(F2278,الاوردرات!$B$1:$C$600,2,0),"")</f>
        <v/>
      </c>
      <c r="K2278" s="52"/>
      <c r="M2278" s="105" t="str">
        <f>IF(G2278="","",_xlfn.IFNA((VLOOKUP(G2278,help!L:M,2,0))*H2278,_xlfn.IFNA((VLOOKUP(G2278,help!P:Q,2,0))*H2278,"غير مسجلة في المشتريات")))</f>
        <v/>
      </c>
    </row>
    <row r="2279" spans="2:13" hidden="1" x14ac:dyDescent="0.25">
      <c r="B2279" s="13">
        <f>COUNTIFS($G$3:G2279,'تقرير استهلاك خامات'!$D$4)</f>
        <v>2</v>
      </c>
      <c r="C2279" s="13">
        <f>COUNTIFS($F$3:F2279,'تقرير منتج تام'!$E$4)</f>
        <v>10</v>
      </c>
      <c r="D2279" s="37"/>
      <c r="E2279" s="37"/>
      <c r="F2279" s="37"/>
      <c r="G2279" s="39"/>
      <c r="H2279" s="40"/>
      <c r="I2279" s="107" t="str">
        <f>IF(G2279="","",_xlfn.IFNA(VLOOKUP(G2279,'سجل المشتريات'!F:N,8,0),"غير مسجلة في المشتريات"))</f>
        <v/>
      </c>
      <c r="J2279" s="26" t="str">
        <f>_xlfn.IFNA(VLOOKUP(F2279,الاوردرات!$B$1:$C$600,2,0),"")</f>
        <v/>
      </c>
      <c r="K2279" s="52"/>
      <c r="M2279" s="105" t="str">
        <f>IF(G2279="","",_xlfn.IFNA((VLOOKUP(G2279,help!L:M,2,0))*H2279,_xlfn.IFNA((VLOOKUP(G2279,help!P:Q,2,0))*H2279,"غير مسجلة في المشتريات")))</f>
        <v/>
      </c>
    </row>
    <row r="2280" spans="2:13" hidden="1" x14ac:dyDescent="0.25">
      <c r="B2280" s="13">
        <f>COUNTIFS($G$3:G2280,'تقرير استهلاك خامات'!$D$4)</f>
        <v>2</v>
      </c>
      <c r="C2280" s="13">
        <f>COUNTIFS($F$3:F2280,'تقرير منتج تام'!$E$4)</f>
        <v>10</v>
      </c>
      <c r="D2280" s="37"/>
      <c r="E2280" s="37"/>
      <c r="F2280" s="37"/>
      <c r="G2280" s="39"/>
      <c r="H2280" s="40"/>
      <c r="I2280" s="107" t="str">
        <f>IF(G2280="","",_xlfn.IFNA(VLOOKUP(G2280,'سجل المشتريات'!F:N,8,0),"غير مسجلة في المشتريات"))</f>
        <v/>
      </c>
      <c r="J2280" s="26" t="str">
        <f>_xlfn.IFNA(VLOOKUP(F2280,الاوردرات!$B$1:$C$600,2,0),"")</f>
        <v/>
      </c>
      <c r="K2280" s="52"/>
      <c r="M2280" s="105" t="str">
        <f>IF(G2280="","",_xlfn.IFNA((VLOOKUP(G2280,help!L:M,2,0))*H2280,_xlfn.IFNA((VLOOKUP(G2280,help!P:Q,2,0))*H2280,"غير مسجلة في المشتريات")))</f>
        <v/>
      </c>
    </row>
    <row r="2281" spans="2:13" hidden="1" x14ac:dyDescent="0.25">
      <c r="B2281" s="13">
        <f>COUNTIFS($G$3:G2281,'تقرير استهلاك خامات'!$D$4)</f>
        <v>2</v>
      </c>
      <c r="C2281" s="13">
        <f>COUNTIFS($F$3:F2281,'تقرير منتج تام'!$E$4)</f>
        <v>10</v>
      </c>
      <c r="D2281" s="37"/>
      <c r="E2281" s="37"/>
      <c r="F2281" s="37"/>
      <c r="G2281" s="39"/>
      <c r="H2281" s="40"/>
      <c r="I2281" s="107" t="str">
        <f>IF(G2281="","",_xlfn.IFNA(VLOOKUP(G2281,'سجل المشتريات'!F:N,8,0),"غير مسجلة في المشتريات"))</f>
        <v/>
      </c>
      <c r="J2281" s="26" t="str">
        <f>_xlfn.IFNA(VLOOKUP(F2281,الاوردرات!$B$1:$C$600,2,0),"")</f>
        <v/>
      </c>
      <c r="K2281" s="52"/>
      <c r="M2281" s="105" t="str">
        <f>IF(G2281="","",_xlfn.IFNA((VLOOKUP(G2281,help!L:M,2,0))*H2281,_xlfn.IFNA((VLOOKUP(G2281,help!P:Q,2,0))*H2281,"غير مسجلة في المشتريات")))</f>
        <v/>
      </c>
    </row>
    <row r="2282" spans="2:13" hidden="1" x14ac:dyDescent="0.25">
      <c r="B2282" s="13">
        <f>COUNTIFS($G$3:G2282,'تقرير استهلاك خامات'!$D$4)</f>
        <v>2</v>
      </c>
      <c r="C2282" s="13">
        <f>COUNTIFS($F$3:F2282,'تقرير منتج تام'!$E$4)</f>
        <v>10</v>
      </c>
      <c r="D2282" s="37"/>
      <c r="E2282" s="37"/>
      <c r="F2282" s="37"/>
      <c r="G2282" s="39"/>
      <c r="H2282" s="40"/>
      <c r="I2282" s="107" t="str">
        <f>IF(G2282="","",_xlfn.IFNA(VLOOKUP(G2282,'سجل المشتريات'!F:N,8,0),"غير مسجلة في المشتريات"))</f>
        <v/>
      </c>
      <c r="J2282" s="26" t="str">
        <f>_xlfn.IFNA(VLOOKUP(F2282,الاوردرات!$B$1:$C$600,2,0),"")</f>
        <v/>
      </c>
      <c r="K2282" s="52"/>
      <c r="M2282" s="105" t="str">
        <f>IF(G2282="","",_xlfn.IFNA((VLOOKUP(G2282,help!L:M,2,0))*H2282,_xlfn.IFNA((VLOOKUP(G2282,help!P:Q,2,0))*H2282,"غير مسجلة في المشتريات")))</f>
        <v/>
      </c>
    </row>
    <row r="2283" spans="2:13" hidden="1" x14ac:dyDescent="0.25">
      <c r="B2283" s="13">
        <f>COUNTIFS($G$3:G2283,'تقرير استهلاك خامات'!$D$4)</f>
        <v>2</v>
      </c>
      <c r="C2283" s="13">
        <f>COUNTIFS($F$3:F2283,'تقرير منتج تام'!$E$4)</f>
        <v>10</v>
      </c>
      <c r="D2283" s="37"/>
      <c r="E2283" s="37"/>
      <c r="F2283" s="37"/>
      <c r="G2283" s="39"/>
      <c r="H2283" s="40"/>
      <c r="I2283" s="107" t="str">
        <f>IF(G2283="","",_xlfn.IFNA(VLOOKUP(G2283,'سجل المشتريات'!F:N,8,0),"غير مسجلة في المشتريات"))</f>
        <v/>
      </c>
      <c r="J2283" s="26" t="str">
        <f>_xlfn.IFNA(VLOOKUP(F2283,الاوردرات!$B$1:$C$600,2,0),"")</f>
        <v/>
      </c>
      <c r="K2283" s="52"/>
      <c r="M2283" s="105" t="str">
        <f>IF(G2283="","",_xlfn.IFNA((VLOOKUP(G2283,help!L:M,2,0))*H2283,_xlfn.IFNA((VLOOKUP(G2283,help!P:Q,2,0))*H2283,"غير مسجلة في المشتريات")))</f>
        <v/>
      </c>
    </row>
    <row r="2284" spans="2:13" hidden="1" x14ac:dyDescent="0.25">
      <c r="B2284" s="13">
        <f>COUNTIFS($G$3:G2284,'تقرير استهلاك خامات'!$D$4)</f>
        <v>2</v>
      </c>
      <c r="C2284" s="13">
        <f>COUNTIFS($F$3:F2284,'تقرير منتج تام'!$E$4)</f>
        <v>10</v>
      </c>
      <c r="D2284" s="37"/>
      <c r="E2284" s="37"/>
      <c r="F2284" s="37"/>
      <c r="G2284" s="39"/>
      <c r="H2284" s="40"/>
      <c r="I2284" s="107" t="str">
        <f>IF(G2284="","",_xlfn.IFNA(VLOOKUP(G2284,'سجل المشتريات'!F:N,8,0),"غير مسجلة في المشتريات"))</f>
        <v/>
      </c>
      <c r="J2284" s="26" t="str">
        <f>_xlfn.IFNA(VLOOKUP(F2284,الاوردرات!$B$1:$C$600,2,0),"")</f>
        <v/>
      </c>
      <c r="K2284" s="52"/>
      <c r="M2284" s="105" t="str">
        <f>IF(G2284="","",_xlfn.IFNA((VLOOKUP(G2284,help!L:M,2,0))*H2284,_xlfn.IFNA((VLOOKUP(G2284,help!P:Q,2,0))*H2284,"غير مسجلة في المشتريات")))</f>
        <v/>
      </c>
    </row>
    <row r="2285" spans="2:13" hidden="1" x14ac:dyDescent="0.25">
      <c r="B2285" s="13">
        <f>COUNTIFS($G$3:G2285,'تقرير استهلاك خامات'!$D$4)</f>
        <v>2</v>
      </c>
      <c r="C2285" s="13">
        <f>COUNTIFS($F$3:F2285,'تقرير منتج تام'!$E$4)</f>
        <v>10</v>
      </c>
      <c r="D2285" s="37"/>
      <c r="E2285" s="37"/>
      <c r="F2285" s="37"/>
      <c r="G2285" s="39"/>
      <c r="H2285" s="40"/>
      <c r="I2285" s="107" t="str">
        <f>IF(G2285="","",_xlfn.IFNA(VLOOKUP(G2285,'سجل المشتريات'!F:N,8,0),"غير مسجلة في المشتريات"))</f>
        <v/>
      </c>
      <c r="J2285" s="26" t="str">
        <f>_xlfn.IFNA(VLOOKUP(F2285,الاوردرات!$B$1:$C$600,2,0),"")</f>
        <v/>
      </c>
      <c r="K2285" s="52"/>
      <c r="M2285" s="105" t="str">
        <f>IF(G2285="","",_xlfn.IFNA((VLOOKUP(G2285,help!L:M,2,0))*H2285,_xlfn.IFNA((VLOOKUP(G2285,help!P:Q,2,0))*H2285,"غير مسجلة في المشتريات")))</f>
        <v/>
      </c>
    </row>
    <row r="2286" spans="2:13" hidden="1" x14ac:dyDescent="0.25">
      <c r="B2286" s="13">
        <f>COUNTIFS($G$3:G2286,'تقرير استهلاك خامات'!$D$4)</f>
        <v>2</v>
      </c>
      <c r="C2286" s="13">
        <f>COUNTIFS($F$3:F2286,'تقرير منتج تام'!$E$4)</f>
        <v>10</v>
      </c>
      <c r="D2286" s="37"/>
      <c r="E2286" s="37"/>
      <c r="F2286" s="37"/>
      <c r="G2286" s="39"/>
      <c r="H2286" s="40"/>
      <c r="I2286" s="107" t="str">
        <f>IF(G2286="","",_xlfn.IFNA(VLOOKUP(G2286,'سجل المشتريات'!F:N,8,0),"غير مسجلة في المشتريات"))</f>
        <v/>
      </c>
      <c r="J2286" s="26" t="str">
        <f>_xlfn.IFNA(VLOOKUP(F2286,الاوردرات!$B$1:$C$600,2,0),"")</f>
        <v/>
      </c>
      <c r="K2286" s="52"/>
      <c r="M2286" s="105" t="str">
        <f>IF(G2286="","",_xlfn.IFNA((VLOOKUP(G2286,help!L:M,2,0))*H2286,_xlfn.IFNA((VLOOKUP(G2286,help!P:Q,2,0))*H2286,"غير مسجلة في المشتريات")))</f>
        <v/>
      </c>
    </row>
    <row r="2287" spans="2:13" hidden="1" x14ac:dyDescent="0.25">
      <c r="B2287" s="13">
        <f>COUNTIFS($G$3:G2287,'تقرير استهلاك خامات'!$D$4)</f>
        <v>2</v>
      </c>
      <c r="C2287" s="13">
        <f>COUNTIFS($F$3:F2287,'تقرير منتج تام'!$E$4)</f>
        <v>10</v>
      </c>
      <c r="D2287" s="37"/>
      <c r="E2287" s="37"/>
      <c r="F2287" s="37"/>
      <c r="G2287" s="39"/>
      <c r="H2287" s="40"/>
      <c r="I2287" s="107" t="str">
        <f>IF(G2287="","",_xlfn.IFNA(VLOOKUP(G2287,'سجل المشتريات'!F:N,8,0),"غير مسجلة في المشتريات"))</f>
        <v/>
      </c>
      <c r="J2287" s="26" t="str">
        <f>_xlfn.IFNA(VLOOKUP(F2287,الاوردرات!$B$1:$C$600,2,0),"")</f>
        <v/>
      </c>
      <c r="K2287" s="52"/>
      <c r="M2287" s="105" t="str">
        <f>IF(G2287="","",_xlfn.IFNA((VLOOKUP(G2287,help!L:M,2,0))*H2287,_xlfn.IFNA((VLOOKUP(G2287,help!P:Q,2,0))*H2287,"غير مسجلة في المشتريات")))</f>
        <v/>
      </c>
    </row>
    <row r="2288" spans="2:13" hidden="1" x14ac:dyDescent="0.25">
      <c r="B2288" s="13">
        <f>COUNTIFS($G$3:G2288,'تقرير استهلاك خامات'!$D$4)</f>
        <v>2</v>
      </c>
      <c r="C2288" s="13">
        <f>COUNTIFS($F$3:F2288,'تقرير منتج تام'!$E$4)</f>
        <v>10</v>
      </c>
      <c r="D2288" s="37"/>
      <c r="E2288" s="37"/>
      <c r="F2288" s="37"/>
      <c r="G2288" s="39"/>
      <c r="H2288" s="40"/>
      <c r="I2288" s="107" t="str">
        <f>IF(G2288="","",_xlfn.IFNA(VLOOKUP(G2288,'سجل المشتريات'!F:N,8,0),"غير مسجلة في المشتريات"))</f>
        <v/>
      </c>
      <c r="J2288" s="26" t="str">
        <f>_xlfn.IFNA(VLOOKUP(F2288,الاوردرات!$B$1:$C$600,2,0),"")</f>
        <v/>
      </c>
      <c r="K2288" s="52"/>
      <c r="M2288" s="105" t="str">
        <f>IF(G2288="","",_xlfn.IFNA((VLOOKUP(G2288,help!L:M,2,0))*H2288,_xlfn.IFNA((VLOOKUP(G2288,help!P:Q,2,0))*H2288,"غير مسجلة في المشتريات")))</f>
        <v/>
      </c>
    </row>
    <row r="2289" spans="2:13" hidden="1" x14ac:dyDescent="0.25">
      <c r="B2289" s="13">
        <f>COUNTIFS($G$3:G2289,'تقرير استهلاك خامات'!$D$4)</f>
        <v>2</v>
      </c>
      <c r="C2289" s="13">
        <f>COUNTIFS($F$3:F2289,'تقرير منتج تام'!$E$4)</f>
        <v>10</v>
      </c>
      <c r="D2289" s="37"/>
      <c r="E2289" s="37"/>
      <c r="F2289" s="37"/>
      <c r="G2289" s="39"/>
      <c r="H2289" s="40"/>
      <c r="I2289" s="107" t="str">
        <f>IF(G2289="","",_xlfn.IFNA(VLOOKUP(G2289,'سجل المشتريات'!F:N,8,0),"غير مسجلة في المشتريات"))</f>
        <v/>
      </c>
      <c r="J2289" s="26" t="str">
        <f>_xlfn.IFNA(VLOOKUP(F2289,الاوردرات!$B$1:$C$600,2,0),"")</f>
        <v/>
      </c>
      <c r="K2289" s="52"/>
      <c r="M2289" s="105" t="str">
        <f>IF(G2289="","",_xlfn.IFNA((VLOOKUP(G2289,help!L:M,2,0))*H2289,_xlfn.IFNA((VLOOKUP(G2289,help!P:Q,2,0))*H2289,"غير مسجلة في المشتريات")))</f>
        <v/>
      </c>
    </row>
    <row r="2290" spans="2:13" hidden="1" x14ac:dyDescent="0.25">
      <c r="B2290" s="13">
        <f>COUNTIFS($G$3:G2290,'تقرير استهلاك خامات'!$D$4)</f>
        <v>2</v>
      </c>
      <c r="C2290" s="13">
        <f>COUNTIFS($F$3:F2290,'تقرير منتج تام'!$E$4)</f>
        <v>10</v>
      </c>
      <c r="D2290" s="37"/>
      <c r="E2290" s="37"/>
      <c r="F2290" s="37"/>
      <c r="G2290" s="39"/>
      <c r="H2290" s="40"/>
      <c r="I2290" s="107" t="str">
        <f>IF(G2290="","",_xlfn.IFNA(VLOOKUP(G2290,'سجل المشتريات'!F:N,8,0),"غير مسجلة في المشتريات"))</f>
        <v/>
      </c>
      <c r="J2290" s="26" t="str">
        <f>_xlfn.IFNA(VLOOKUP(F2290,الاوردرات!$B$1:$C$600,2,0),"")</f>
        <v/>
      </c>
      <c r="K2290" s="52"/>
      <c r="M2290" s="105" t="str">
        <f>IF(G2290="","",_xlfn.IFNA((VLOOKUP(G2290,help!L:M,2,0))*H2290,_xlfn.IFNA((VLOOKUP(G2290,help!P:Q,2,0))*H2290,"غير مسجلة في المشتريات")))</f>
        <v/>
      </c>
    </row>
    <row r="2291" spans="2:13" hidden="1" x14ac:dyDescent="0.25">
      <c r="B2291" s="13">
        <f>COUNTIFS($G$3:G2291,'تقرير استهلاك خامات'!$D$4)</f>
        <v>2</v>
      </c>
      <c r="C2291" s="13">
        <f>COUNTIFS($F$3:F2291,'تقرير منتج تام'!$E$4)</f>
        <v>10</v>
      </c>
      <c r="D2291" s="37"/>
      <c r="E2291" s="37"/>
      <c r="F2291" s="37"/>
      <c r="G2291" s="39"/>
      <c r="H2291" s="40"/>
      <c r="I2291" s="107" t="str">
        <f>IF(G2291="","",_xlfn.IFNA(VLOOKUP(G2291,'سجل المشتريات'!F:N,8,0),"غير مسجلة في المشتريات"))</f>
        <v/>
      </c>
      <c r="J2291" s="26" t="str">
        <f>_xlfn.IFNA(VLOOKUP(F2291,الاوردرات!$B$1:$C$600,2,0),"")</f>
        <v/>
      </c>
      <c r="K2291" s="52"/>
      <c r="M2291" s="105" t="str">
        <f>IF(G2291="","",_xlfn.IFNA((VLOOKUP(G2291,help!L:M,2,0))*H2291,_xlfn.IFNA((VLOOKUP(G2291,help!P:Q,2,0))*H2291,"غير مسجلة في المشتريات")))</f>
        <v/>
      </c>
    </row>
    <row r="2292" spans="2:13" hidden="1" x14ac:dyDescent="0.25">
      <c r="B2292" s="13">
        <f>COUNTIFS($G$3:G2292,'تقرير استهلاك خامات'!$D$4)</f>
        <v>2</v>
      </c>
      <c r="C2292" s="13">
        <f>COUNTIFS($F$3:F2292,'تقرير منتج تام'!$E$4)</f>
        <v>10</v>
      </c>
      <c r="D2292" s="37"/>
      <c r="E2292" s="37"/>
      <c r="F2292" s="37"/>
      <c r="G2292" s="39"/>
      <c r="H2292" s="40"/>
      <c r="I2292" s="107" t="str">
        <f>IF(G2292="","",_xlfn.IFNA(VLOOKUP(G2292,'سجل المشتريات'!F:N,8,0),"غير مسجلة في المشتريات"))</f>
        <v/>
      </c>
      <c r="J2292" s="26" t="str">
        <f>_xlfn.IFNA(VLOOKUP(F2292,الاوردرات!$B$1:$C$600,2,0),"")</f>
        <v/>
      </c>
      <c r="K2292" s="52"/>
      <c r="M2292" s="105" t="str">
        <f>IF(G2292="","",_xlfn.IFNA((VLOOKUP(G2292,help!L:M,2,0))*H2292,_xlfn.IFNA((VLOOKUP(G2292,help!P:Q,2,0))*H2292,"غير مسجلة في المشتريات")))</f>
        <v/>
      </c>
    </row>
    <row r="2293" spans="2:13" hidden="1" x14ac:dyDescent="0.25">
      <c r="B2293" s="13">
        <f>COUNTIFS($G$3:G2293,'تقرير استهلاك خامات'!$D$4)</f>
        <v>2</v>
      </c>
      <c r="C2293" s="13">
        <f>COUNTIFS($F$3:F2293,'تقرير منتج تام'!$E$4)</f>
        <v>10</v>
      </c>
      <c r="D2293" s="37"/>
      <c r="E2293" s="37"/>
      <c r="F2293" s="37"/>
      <c r="G2293" s="39"/>
      <c r="H2293" s="40"/>
      <c r="I2293" s="107" t="str">
        <f>IF(G2293="","",_xlfn.IFNA(VLOOKUP(G2293,'سجل المشتريات'!F:N,8,0),"غير مسجلة في المشتريات"))</f>
        <v/>
      </c>
      <c r="J2293" s="26" t="str">
        <f>_xlfn.IFNA(VLOOKUP(F2293,الاوردرات!$B$1:$C$600,2,0),"")</f>
        <v/>
      </c>
      <c r="K2293" s="52"/>
      <c r="M2293" s="105" t="str">
        <f>IF(G2293="","",_xlfn.IFNA((VLOOKUP(G2293,help!L:M,2,0))*H2293,_xlfn.IFNA((VLOOKUP(G2293,help!P:Q,2,0))*H2293,"غير مسجلة في المشتريات")))</f>
        <v/>
      </c>
    </row>
    <row r="2294" spans="2:13" hidden="1" x14ac:dyDescent="0.25">
      <c r="B2294" s="13">
        <f>COUNTIFS($G$3:G2294,'تقرير استهلاك خامات'!$D$4)</f>
        <v>2</v>
      </c>
      <c r="C2294" s="13">
        <f>COUNTIFS($F$3:F2294,'تقرير منتج تام'!$E$4)</f>
        <v>10</v>
      </c>
      <c r="D2294" s="37"/>
      <c r="E2294" s="37"/>
      <c r="F2294" s="37"/>
      <c r="G2294" s="39"/>
      <c r="H2294" s="40"/>
      <c r="I2294" s="107" t="str">
        <f>IF(G2294="","",_xlfn.IFNA(VLOOKUP(G2294,'سجل المشتريات'!F:N,8,0),"غير مسجلة في المشتريات"))</f>
        <v/>
      </c>
      <c r="J2294" s="26" t="str">
        <f>_xlfn.IFNA(VLOOKUP(F2294,الاوردرات!$B$1:$C$600,2,0),"")</f>
        <v/>
      </c>
      <c r="K2294" s="52"/>
      <c r="M2294" s="105" t="str">
        <f>IF(G2294="","",_xlfn.IFNA((VLOOKUP(G2294,help!L:M,2,0))*H2294,_xlfn.IFNA((VLOOKUP(G2294,help!P:Q,2,0))*H2294,"غير مسجلة في المشتريات")))</f>
        <v/>
      </c>
    </row>
    <row r="2295" spans="2:13" hidden="1" x14ac:dyDescent="0.25">
      <c r="B2295" s="13">
        <f>COUNTIFS($G$3:G2295,'تقرير استهلاك خامات'!$D$4)</f>
        <v>2</v>
      </c>
      <c r="C2295" s="13">
        <f>COUNTIFS($F$3:F2295,'تقرير منتج تام'!$E$4)</f>
        <v>10</v>
      </c>
      <c r="D2295" s="37"/>
      <c r="E2295" s="37"/>
      <c r="F2295" s="37"/>
      <c r="G2295" s="39"/>
      <c r="H2295" s="40"/>
      <c r="I2295" s="107" t="str">
        <f>IF(G2295="","",_xlfn.IFNA(VLOOKUP(G2295,'سجل المشتريات'!F:N,8,0),"غير مسجلة في المشتريات"))</f>
        <v/>
      </c>
      <c r="J2295" s="26" t="str">
        <f>_xlfn.IFNA(VLOOKUP(F2295,الاوردرات!$B$1:$C$600,2,0),"")</f>
        <v/>
      </c>
      <c r="K2295" s="52"/>
      <c r="M2295" s="105" t="str">
        <f>IF(G2295="","",_xlfn.IFNA((VLOOKUP(G2295,help!L:M,2,0))*H2295,_xlfn.IFNA((VLOOKUP(G2295,help!P:Q,2,0))*H2295,"غير مسجلة في المشتريات")))</f>
        <v/>
      </c>
    </row>
    <row r="2296" spans="2:13" hidden="1" x14ac:dyDescent="0.25">
      <c r="B2296" s="13">
        <f>COUNTIFS($G$3:G2296,'تقرير استهلاك خامات'!$D$4)</f>
        <v>2</v>
      </c>
      <c r="C2296" s="13">
        <f>COUNTIFS($F$3:F2296,'تقرير منتج تام'!$E$4)</f>
        <v>10</v>
      </c>
      <c r="D2296" s="37"/>
      <c r="E2296" s="37"/>
      <c r="F2296" s="37"/>
      <c r="G2296" s="39"/>
      <c r="H2296" s="40"/>
      <c r="I2296" s="107" t="str">
        <f>IF(G2296="","",_xlfn.IFNA(VLOOKUP(G2296,'سجل المشتريات'!F:N,8,0),"غير مسجلة في المشتريات"))</f>
        <v/>
      </c>
      <c r="J2296" s="26" t="str">
        <f>_xlfn.IFNA(VLOOKUP(F2296,الاوردرات!$B$1:$C$600,2,0),"")</f>
        <v/>
      </c>
      <c r="K2296" s="52"/>
      <c r="M2296" s="105" t="str">
        <f>IF(G2296="","",_xlfn.IFNA((VLOOKUP(G2296,help!L:M,2,0))*H2296,_xlfn.IFNA((VLOOKUP(G2296,help!P:Q,2,0))*H2296,"غير مسجلة في المشتريات")))</f>
        <v/>
      </c>
    </row>
    <row r="2297" spans="2:13" hidden="1" x14ac:dyDescent="0.25">
      <c r="B2297" s="13">
        <f>COUNTIFS($G$3:G2297,'تقرير استهلاك خامات'!$D$4)</f>
        <v>2</v>
      </c>
      <c r="C2297" s="13">
        <f>COUNTIFS($F$3:F2297,'تقرير منتج تام'!$E$4)</f>
        <v>10</v>
      </c>
      <c r="D2297" s="37"/>
      <c r="E2297" s="37"/>
      <c r="F2297" s="37"/>
      <c r="G2297" s="39"/>
      <c r="H2297" s="40"/>
      <c r="I2297" s="107" t="str">
        <f>IF(G2297="","",_xlfn.IFNA(VLOOKUP(G2297,'سجل المشتريات'!F:N,8,0),"غير مسجلة في المشتريات"))</f>
        <v/>
      </c>
      <c r="J2297" s="26" t="str">
        <f>_xlfn.IFNA(VLOOKUP(F2297,الاوردرات!$B$1:$C$600,2,0),"")</f>
        <v/>
      </c>
      <c r="K2297" s="52"/>
      <c r="M2297" s="105" t="str">
        <f>IF(G2297="","",_xlfn.IFNA((VLOOKUP(G2297,help!L:M,2,0))*H2297,_xlfn.IFNA((VLOOKUP(G2297,help!P:Q,2,0))*H2297,"غير مسجلة في المشتريات")))</f>
        <v/>
      </c>
    </row>
    <row r="2298" spans="2:13" hidden="1" x14ac:dyDescent="0.25">
      <c r="B2298" s="13">
        <f>COUNTIFS($G$3:G2298,'تقرير استهلاك خامات'!$D$4)</f>
        <v>2</v>
      </c>
      <c r="C2298" s="13">
        <f>COUNTIFS($F$3:F2298,'تقرير منتج تام'!$E$4)</f>
        <v>10</v>
      </c>
      <c r="D2298" s="37"/>
      <c r="E2298" s="37"/>
      <c r="F2298" s="37"/>
      <c r="G2298" s="39"/>
      <c r="H2298" s="40"/>
      <c r="I2298" s="107" t="str">
        <f>IF(G2298="","",_xlfn.IFNA(VLOOKUP(G2298,'سجل المشتريات'!F:N,8,0),"غير مسجلة في المشتريات"))</f>
        <v/>
      </c>
      <c r="J2298" s="26" t="str">
        <f>_xlfn.IFNA(VLOOKUP(F2298,الاوردرات!$B$1:$C$600,2,0),"")</f>
        <v/>
      </c>
      <c r="K2298" s="52"/>
      <c r="M2298" s="105" t="str">
        <f>IF(G2298="","",_xlfn.IFNA((VLOOKUP(G2298,help!L:M,2,0))*H2298,_xlfn.IFNA((VLOOKUP(G2298,help!P:Q,2,0))*H2298,"غير مسجلة في المشتريات")))</f>
        <v/>
      </c>
    </row>
    <row r="2299" spans="2:13" hidden="1" x14ac:dyDescent="0.25">
      <c r="B2299" s="13">
        <f>COUNTIFS($G$3:G2299,'تقرير استهلاك خامات'!$D$4)</f>
        <v>2</v>
      </c>
      <c r="C2299" s="13">
        <f>COUNTIFS($F$3:F2299,'تقرير منتج تام'!$E$4)</f>
        <v>10</v>
      </c>
      <c r="D2299" s="37"/>
      <c r="E2299" s="37"/>
      <c r="F2299" s="37"/>
      <c r="G2299" s="39"/>
      <c r="H2299" s="40"/>
      <c r="I2299" s="107" t="str">
        <f>IF(G2299="","",_xlfn.IFNA(VLOOKUP(G2299,'سجل المشتريات'!F:N,8,0),"غير مسجلة في المشتريات"))</f>
        <v/>
      </c>
      <c r="J2299" s="26" t="str">
        <f>_xlfn.IFNA(VLOOKUP(F2299,الاوردرات!$B$1:$C$600,2,0),"")</f>
        <v/>
      </c>
      <c r="K2299" s="52"/>
      <c r="M2299" s="105" t="str">
        <f>IF(G2299="","",_xlfn.IFNA((VLOOKUP(G2299,help!L:M,2,0))*H2299,_xlfn.IFNA((VLOOKUP(G2299,help!P:Q,2,0))*H2299,"غير مسجلة في المشتريات")))</f>
        <v/>
      </c>
    </row>
    <row r="2300" spans="2:13" hidden="1" x14ac:dyDescent="0.25">
      <c r="B2300" s="13">
        <f>COUNTIFS($G$3:G2300,'تقرير استهلاك خامات'!$D$4)</f>
        <v>2</v>
      </c>
      <c r="C2300" s="13">
        <f>COUNTIFS($F$3:F2300,'تقرير منتج تام'!$E$4)</f>
        <v>10</v>
      </c>
      <c r="D2300" s="37"/>
      <c r="E2300" s="37"/>
      <c r="F2300" s="37"/>
      <c r="G2300" s="39"/>
      <c r="H2300" s="40"/>
      <c r="I2300" s="107" t="str">
        <f>IF(G2300="","",_xlfn.IFNA(VLOOKUP(G2300,'سجل المشتريات'!F:N,8,0),"غير مسجلة في المشتريات"))</f>
        <v/>
      </c>
      <c r="J2300" s="26" t="str">
        <f>_xlfn.IFNA(VLOOKUP(F2300,الاوردرات!$B$1:$C$600,2,0),"")</f>
        <v/>
      </c>
      <c r="K2300" s="52"/>
      <c r="M2300" s="105" t="str">
        <f>IF(G2300="","",_xlfn.IFNA((VLOOKUP(G2300,help!L:M,2,0))*H2300,_xlfn.IFNA((VLOOKUP(G2300,help!P:Q,2,0))*H2300,"غير مسجلة في المشتريات")))</f>
        <v/>
      </c>
    </row>
    <row r="2301" spans="2:13" hidden="1" x14ac:dyDescent="0.25">
      <c r="B2301" s="13">
        <f>COUNTIFS($G$3:G2301,'تقرير استهلاك خامات'!$D$4)</f>
        <v>2</v>
      </c>
      <c r="C2301" s="13">
        <f>COUNTIFS($F$3:F2301,'تقرير منتج تام'!$E$4)</f>
        <v>10</v>
      </c>
      <c r="D2301" s="37"/>
      <c r="E2301" s="37"/>
      <c r="F2301" s="37"/>
      <c r="G2301" s="39"/>
      <c r="H2301" s="40"/>
      <c r="I2301" s="107" t="str">
        <f>IF(G2301="","",_xlfn.IFNA(VLOOKUP(G2301,'سجل المشتريات'!F:N,8,0),"غير مسجلة في المشتريات"))</f>
        <v/>
      </c>
      <c r="J2301" s="26" t="str">
        <f>_xlfn.IFNA(VLOOKUP(F2301,الاوردرات!$B$1:$C$600,2,0),"")</f>
        <v/>
      </c>
      <c r="K2301" s="52"/>
      <c r="M2301" s="105" t="str">
        <f>IF(G2301="","",_xlfn.IFNA((VLOOKUP(G2301,help!L:M,2,0))*H2301,_xlfn.IFNA((VLOOKUP(G2301,help!P:Q,2,0))*H2301,"غير مسجلة في المشتريات")))</f>
        <v/>
      </c>
    </row>
    <row r="2302" spans="2:13" hidden="1" x14ac:dyDescent="0.25">
      <c r="B2302" s="13">
        <f>COUNTIFS($G$3:G2302,'تقرير استهلاك خامات'!$D$4)</f>
        <v>2</v>
      </c>
      <c r="C2302" s="13">
        <f>COUNTIFS($F$3:F2302,'تقرير منتج تام'!$E$4)</f>
        <v>10</v>
      </c>
      <c r="D2302" s="37"/>
      <c r="E2302" s="37"/>
      <c r="F2302" s="37"/>
      <c r="G2302" s="39"/>
      <c r="H2302" s="40"/>
      <c r="I2302" s="107" t="str">
        <f>IF(G2302="","",_xlfn.IFNA(VLOOKUP(G2302,'سجل المشتريات'!F:N,8,0),"غير مسجلة في المشتريات"))</f>
        <v/>
      </c>
      <c r="J2302" s="26" t="str">
        <f>_xlfn.IFNA(VLOOKUP(F2302,الاوردرات!$B$1:$C$600,2,0),"")</f>
        <v/>
      </c>
      <c r="K2302" s="52"/>
      <c r="M2302" s="105" t="str">
        <f>IF(G2302="","",_xlfn.IFNA((VLOOKUP(G2302,help!L:M,2,0))*H2302,_xlfn.IFNA((VLOOKUP(G2302,help!P:Q,2,0))*H2302,"غير مسجلة في المشتريات")))</f>
        <v/>
      </c>
    </row>
    <row r="2303" spans="2:13" hidden="1" x14ac:dyDescent="0.25">
      <c r="B2303" s="13">
        <f>COUNTIFS($G$3:G2303,'تقرير استهلاك خامات'!$D$4)</f>
        <v>2</v>
      </c>
      <c r="C2303" s="13">
        <f>COUNTIFS($F$3:F2303,'تقرير منتج تام'!$E$4)</f>
        <v>10</v>
      </c>
      <c r="D2303" s="37"/>
      <c r="E2303" s="37"/>
      <c r="F2303" s="37"/>
      <c r="G2303" s="39"/>
      <c r="H2303" s="40"/>
      <c r="I2303" s="107" t="str">
        <f>IF(G2303="","",_xlfn.IFNA(VLOOKUP(G2303,'سجل المشتريات'!F:N,8,0),"غير مسجلة في المشتريات"))</f>
        <v/>
      </c>
      <c r="J2303" s="26" t="str">
        <f>_xlfn.IFNA(VLOOKUP(F2303,الاوردرات!$B$1:$C$600,2,0),"")</f>
        <v/>
      </c>
      <c r="K2303" s="52"/>
      <c r="M2303" s="105" t="str">
        <f>IF(G2303="","",_xlfn.IFNA((VLOOKUP(G2303,help!L:M,2,0))*H2303,_xlfn.IFNA((VLOOKUP(G2303,help!P:Q,2,0))*H2303,"غير مسجلة في المشتريات")))</f>
        <v/>
      </c>
    </row>
    <row r="2304" spans="2:13" hidden="1" x14ac:dyDescent="0.25">
      <c r="B2304" s="13">
        <f>COUNTIFS($G$3:G2304,'تقرير استهلاك خامات'!$D$4)</f>
        <v>2</v>
      </c>
      <c r="C2304" s="13">
        <f>COUNTIFS($F$3:F2304,'تقرير منتج تام'!$E$4)</f>
        <v>10</v>
      </c>
      <c r="D2304" s="37"/>
      <c r="E2304" s="37"/>
      <c r="F2304" s="37"/>
      <c r="G2304" s="39"/>
      <c r="H2304" s="40"/>
      <c r="I2304" s="107" t="str">
        <f>IF(G2304="","",_xlfn.IFNA(VLOOKUP(G2304,'سجل المشتريات'!F:N,8,0),"غير مسجلة في المشتريات"))</f>
        <v/>
      </c>
      <c r="J2304" s="26" t="str">
        <f>_xlfn.IFNA(VLOOKUP(F2304,الاوردرات!$B$1:$C$600,2,0),"")</f>
        <v/>
      </c>
      <c r="K2304" s="52"/>
      <c r="M2304" s="105" t="str">
        <f>IF(G2304="","",_xlfn.IFNA((VLOOKUP(G2304,help!L:M,2,0))*H2304,_xlfn.IFNA((VLOOKUP(G2304,help!P:Q,2,0))*H2304,"غير مسجلة في المشتريات")))</f>
        <v/>
      </c>
    </row>
    <row r="2305" spans="2:13" hidden="1" x14ac:dyDescent="0.25">
      <c r="B2305" s="13">
        <f>COUNTIFS($G$3:G2305,'تقرير استهلاك خامات'!$D$4)</f>
        <v>2</v>
      </c>
      <c r="C2305" s="13">
        <f>COUNTIFS($F$3:F2305,'تقرير منتج تام'!$E$4)</f>
        <v>10</v>
      </c>
      <c r="D2305" s="37"/>
      <c r="E2305" s="37"/>
      <c r="F2305" s="37"/>
      <c r="G2305" s="39"/>
      <c r="H2305" s="40"/>
      <c r="I2305" s="107" t="str">
        <f>IF(G2305="","",_xlfn.IFNA(VLOOKUP(G2305,'سجل المشتريات'!F:N,8,0),"غير مسجلة في المشتريات"))</f>
        <v/>
      </c>
      <c r="J2305" s="26" t="str">
        <f>_xlfn.IFNA(VLOOKUP(F2305,الاوردرات!$B$1:$C$600,2,0),"")</f>
        <v/>
      </c>
      <c r="K2305" s="52"/>
      <c r="M2305" s="105" t="str">
        <f>IF(G2305="","",_xlfn.IFNA((VLOOKUP(G2305,help!L:M,2,0))*H2305,_xlfn.IFNA((VLOOKUP(G2305,help!P:Q,2,0))*H2305,"غير مسجلة في المشتريات")))</f>
        <v/>
      </c>
    </row>
    <row r="2306" spans="2:13" hidden="1" x14ac:dyDescent="0.25">
      <c r="B2306" s="13">
        <f>COUNTIFS($G$3:G2306,'تقرير استهلاك خامات'!$D$4)</f>
        <v>2</v>
      </c>
      <c r="C2306" s="13">
        <f>COUNTIFS($F$3:F2306,'تقرير منتج تام'!$E$4)</f>
        <v>10</v>
      </c>
      <c r="D2306" s="37"/>
      <c r="E2306" s="37"/>
      <c r="F2306" s="37"/>
      <c r="G2306" s="39"/>
      <c r="H2306" s="40"/>
      <c r="I2306" s="107" t="str">
        <f>IF(G2306="","",_xlfn.IFNA(VLOOKUP(G2306,'سجل المشتريات'!F:N,8,0),"غير مسجلة في المشتريات"))</f>
        <v/>
      </c>
      <c r="J2306" s="26" t="str">
        <f>_xlfn.IFNA(VLOOKUP(F2306,الاوردرات!$B$1:$C$600,2,0),"")</f>
        <v/>
      </c>
      <c r="K2306" s="52"/>
      <c r="M2306" s="105" t="str">
        <f>IF(G2306="","",_xlfn.IFNA((VLOOKUP(G2306,help!L:M,2,0))*H2306,_xlfn.IFNA((VLOOKUP(G2306,help!P:Q,2,0))*H2306,"غير مسجلة في المشتريات")))</f>
        <v/>
      </c>
    </row>
    <row r="2307" spans="2:13" hidden="1" x14ac:dyDescent="0.25">
      <c r="B2307" s="13">
        <f>COUNTIFS($G$3:G2307,'تقرير استهلاك خامات'!$D$4)</f>
        <v>2</v>
      </c>
      <c r="C2307" s="13">
        <f>COUNTIFS($F$3:F2307,'تقرير منتج تام'!$E$4)</f>
        <v>10</v>
      </c>
      <c r="D2307" s="37"/>
      <c r="E2307" s="37"/>
      <c r="F2307" s="37"/>
      <c r="G2307" s="39"/>
      <c r="H2307" s="40"/>
      <c r="I2307" s="107" t="str">
        <f>IF(G2307="","",_xlfn.IFNA(VLOOKUP(G2307,'سجل المشتريات'!F:N,8,0),"غير مسجلة في المشتريات"))</f>
        <v/>
      </c>
      <c r="J2307" s="26" t="str">
        <f>_xlfn.IFNA(VLOOKUP(F2307,الاوردرات!$B$1:$C$600,2,0),"")</f>
        <v/>
      </c>
      <c r="K2307" s="52"/>
      <c r="M2307" s="105" t="str">
        <f>IF(G2307="","",_xlfn.IFNA((VLOOKUP(G2307,help!L:M,2,0))*H2307,_xlfn.IFNA((VLOOKUP(G2307,help!P:Q,2,0))*H2307,"غير مسجلة في المشتريات")))</f>
        <v/>
      </c>
    </row>
    <row r="2308" spans="2:13" hidden="1" x14ac:dyDescent="0.25">
      <c r="B2308" s="13">
        <f>COUNTIFS($G$3:G2308,'تقرير استهلاك خامات'!$D$4)</f>
        <v>2</v>
      </c>
      <c r="C2308" s="13">
        <f>COUNTIFS($F$3:F2308,'تقرير منتج تام'!$E$4)</f>
        <v>10</v>
      </c>
      <c r="D2308" s="37"/>
      <c r="E2308" s="37"/>
      <c r="F2308" s="37"/>
      <c r="G2308" s="39"/>
      <c r="H2308" s="40"/>
      <c r="I2308" s="107" t="str">
        <f>IF(G2308="","",_xlfn.IFNA(VLOOKUP(G2308,'سجل المشتريات'!F:N,8,0),"غير مسجلة في المشتريات"))</f>
        <v/>
      </c>
      <c r="J2308" s="26" t="str">
        <f>_xlfn.IFNA(VLOOKUP(F2308,الاوردرات!$B$1:$C$600,2,0),"")</f>
        <v/>
      </c>
      <c r="K2308" s="52"/>
      <c r="M2308" s="105" t="str">
        <f>IF(G2308="","",_xlfn.IFNA((VLOOKUP(G2308,help!L:M,2,0))*H2308,_xlfn.IFNA((VLOOKUP(G2308,help!P:Q,2,0))*H2308,"غير مسجلة في المشتريات")))</f>
        <v/>
      </c>
    </row>
    <row r="2309" spans="2:13" hidden="1" x14ac:dyDescent="0.25">
      <c r="B2309" s="13">
        <f>COUNTIFS($G$3:G2309,'تقرير استهلاك خامات'!$D$4)</f>
        <v>2</v>
      </c>
      <c r="C2309" s="13">
        <f>COUNTIFS($F$3:F2309,'تقرير منتج تام'!$E$4)</f>
        <v>10</v>
      </c>
      <c r="D2309" s="37"/>
      <c r="E2309" s="37"/>
      <c r="F2309" s="37"/>
      <c r="G2309" s="39"/>
      <c r="H2309" s="40"/>
      <c r="I2309" s="107" t="str">
        <f>IF(G2309="","",_xlfn.IFNA(VLOOKUP(G2309,'سجل المشتريات'!F:N,8,0),"غير مسجلة في المشتريات"))</f>
        <v/>
      </c>
      <c r="J2309" s="26" t="str">
        <f>_xlfn.IFNA(VLOOKUP(F2309,الاوردرات!$B$1:$C$600,2,0),"")</f>
        <v/>
      </c>
      <c r="K2309" s="52"/>
      <c r="M2309" s="105" t="str">
        <f>IF(G2309="","",_xlfn.IFNA((VLOOKUP(G2309,help!L:M,2,0))*H2309,_xlfn.IFNA((VLOOKUP(G2309,help!P:Q,2,0))*H2309,"غير مسجلة في المشتريات")))</f>
        <v/>
      </c>
    </row>
    <row r="2310" spans="2:13" hidden="1" x14ac:dyDescent="0.25">
      <c r="B2310" s="13">
        <f>COUNTIFS($G$3:G2310,'تقرير استهلاك خامات'!$D$4)</f>
        <v>2</v>
      </c>
      <c r="C2310" s="13">
        <f>COUNTIFS($F$3:F2310,'تقرير منتج تام'!$E$4)</f>
        <v>10</v>
      </c>
      <c r="D2310" s="37"/>
      <c r="E2310" s="37"/>
      <c r="F2310" s="37"/>
      <c r="G2310" s="39"/>
      <c r="H2310" s="40"/>
      <c r="I2310" s="107" t="str">
        <f>IF(G2310="","",_xlfn.IFNA(VLOOKUP(G2310,'سجل المشتريات'!F:N,8,0),"غير مسجلة في المشتريات"))</f>
        <v/>
      </c>
      <c r="J2310" s="26" t="str">
        <f>_xlfn.IFNA(VLOOKUP(F2310,الاوردرات!$B$1:$C$600,2,0),"")</f>
        <v/>
      </c>
      <c r="K2310" s="52"/>
      <c r="M2310" s="105" t="str">
        <f>IF(G2310="","",_xlfn.IFNA((VLOOKUP(G2310,help!L:M,2,0))*H2310,_xlfn.IFNA((VLOOKUP(G2310,help!P:Q,2,0))*H2310,"غير مسجلة في المشتريات")))</f>
        <v/>
      </c>
    </row>
    <row r="2311" spans="2:13" hidden="1" x14ac:dyDescent="0.25">
      <c r="B2311" s="13">
        <f>COUNTIFS($G$3:G2311,'تقرير استهلاك خامات'!$D$4)</f>
        <v>2</v>
      </c>
      <c r="C2311" s="13">
        <f>COUNTIFS($F$3:F2311,'تقرير منتج تام'!$E$4)</f>
        <v>10</v>
      </c>
      <c r="D2311" s="37"/>
      <c r="E2311" s="37"/>
      <c r="F2311" s="37"/>
      <c r="G2311" s="39"/>
      <c r="H2311" s="40"/>
      <c r="I2311" s="107" t="str">
        <f>IF(G2311="","",_xlfn.IFNA(VLOOKUP(G2311,'سجل المشتريات'!F:N,8,0),"غير مسجلة في المشتريات"))</f>
        <v/>
      </c>
      <c r="J2311" s="26" t="str">
        <f>_xlfn.IFNA(VLOOKUP(F2311,الاوردرات!$B$1:$C$600,2,0),"")</f>
        <v/>
      </c>
      <c r="K2311" s="52"/>
      <c r="M2311" s="105" t="str">
        <f>IF(G2311="","",_xlfn.IFNA((VLOOKUP(G2311,help!L:M,2,0))*H2311,_xlfn.IFNA((VLOOKUP(G2311,help!P:Q,2,0))*H2311,"غير مسجلة في المشتريات")))</f>
        <v/>
      </c>
    </row>
    <row r="2312" spans="2:13" hidden="1" x14ac:dyDescent="0.25">
      <c r="B2312" s="13">
        <f>COUNTIFS($G$3:G2312,'تقرير استهلاك خامات'!$D$4)</f>
        <v>2</v>
      </c>
      <c r="C2312" s="13">
        <f>COUNTIFS($F$3:F2312,'تقرير منتج تام'!$E$4)</f>
        <v>10</v>
      </c>
      <c r="D2312" s="37"/>
      <c r="E2312" s="37"/>
      <c r="F2312" s="37"/>
      <c r="G2312" s="39"/>
      <c r="H2312" s="40"/>
      <c r="I2312" s="107" t="str">
        <f>IF(G2312="","",_xlfn.IFNA(VLOOKUP(G2312,'سجل المشتريات'!F:N,8,0),"غير مسجلة في المشتريات"))</f>
        <v/>
      </c>
      <c r="J2312" s="26" t="str">
        <f>_xlfn.IFNA(VLOOKUP(F2312,الاوردرات!$B$1:$C$600,2,0),"")</f>
        <v/>
      </c>
      <c r="K2312" s="52"/>
      <c r="M2312" s="105" t="str">
        <f>IF(G2312="","",_xlfn.IFNA((VLOOKUP(G2312,help!L:M,2,0))*H2312,_xlfn.IFNA((VLOOKUP(G2312,help!P:Q,2,0))*H2312,"غير مسجلة في المشتريات")))</f>
        <v/>
      </c>
    </row>
    <row r="2313" spans="2:13" hidden="1" x14ac:dyDescent="0.25">
      <c r="B2313" s="13">
        <f>COUNTIFS($G$3:G2313,'تقرير استهلاك خامات'!$D$4)</f>
        <v>2</v>
      </c>
      <c r="C2313" s="13">
        <f>COUNTIFS($F$3:F2313,'تقرير منتج تام'!$E$4)</f>
        <v>10</v>
      </c>
      <c r="D2313" s="37"/>
      <c r="E2313" s="37"/>
      <c r="F2313" s="37"/>
      <c r="G2313" s="39"/>
      <c r="H2313" s="40"/>
      <c r="I2313" s="107" t="str">
        <f>IF(G2313="","",_xlfn.IFNA(VLOOKUP(G2313,'سجل المشتريات'!F:N,8,0),"غير مسجلة في المشتريات"))</f>
        <v/>
      </c>
      <c r="J2313" s="26" t="str">
        <f>_xlfn.IFNA(VLOOKUP(F2313,الاوردرات!$B$1:$C$600,2,0),"")</f>
        <v/>
      </c>
      <c r="K2313" s="52"/>
      <c r="M2313" s="105" t="str">
        <f>IF(G2313="","",_xlfn.IFNA((VLOOKUP(G2313,help!L:M,2,0))*H2313,_xlfn.IFNA((VLOOKUP(G2313,help!P:Q,2,0))*H2313,"غير مسجلة في المشتريات")))</f>
        <v/>
      </c>
    </row>
    <row r="2314" spans="2:13" hidden="1" x14ac:dyDescent="0.25">
      <c r="B2314" s="13">
        <f>COUNTIFS($G$3:G2314,'تقرير استهلاك خامات'!$D$4)</f>
        <v>2</v>
      </c>
      <c r="C2314" s="13">
        <f>COUNTIFS($F$3:F2314,'تقرير منتج تام'!$E$4)</f>
        <v>10</v>
      </c>
      <c r="D2314" s="37"/>
      <c r="E2314" s="37"/>
      <c r="F2314" s="37"/>
      <c r="G2314" s="39"/>
      <c r="H2314" s="40"/>
      <c r="I2314" s="107" t="str">
        <f>IF(G2314="","",_xlfn.IFNA(VLOOKUP(G2314,'سجل المشتريات'!F:N,8,0),"غير مسجلة في المشتريات"))</f>
        <v/>
      </c>
      <c r="J2314" s="26" t="str">
        <f>_xlfn.IFNA(VLOOKUP(F2314,الاوردرات!$B$1:$C$600,2,0),"")</f>
        <v/>
      </c>
      <c r="K2314" s="52"/>
      <c r="M2314" s="105" t="str">
        <f>IF(G2314="","",_xlfn.IFNA((VLOOKUP(G2314,help!L:M,2,0))*H2314,_xlfn.IFNA((VLOOKUP(G2314,help!P:Q,2,0))*H2314,"غير مسجلة في المشتريات")))</f>
        <v/>
      </c>
    </row>
    <row r="2315" spans="2:13" hidden="1" x14ac:dyDescent="0.25">
      <c r="B2315" s="13">
        <f>COUNTIFS($G$3:G2315,'تقرير استهلاك خامات'!$D$4)</f>
        <v>2</v>
      </c>
      <c r="C2315" s="13">
        <f>COUNTIFS($F$3:F2315,'تقرير منتج تام'!$E$4)</f>
        <v>10</v>
      </c>
      <c r="D2315" s="37"/>
      <c r="E2315" s="37"/>
      <c r="F2315" s="37"/>
      <c r="G2315" s="39"/>
      <c r="H2315" s="40"/>
      <c r="I2315" s="107" t="str">
        <f>IF(G2315="","",_xlfn.IFNA(VLOOKUP(G2315,'سجل المشتريات'!F:N,8,0),"غير مسجلة في المشتريات"))</f>
        <v/>
      </c>
      <c r="J2315" s="26" t="str">
        <f>_xlfn.IFNA(VLOOKUP(F2315,الاوردرات!$B$1:$C$600,2,0),"")</f>
        <v/>
      </c>
      <c r="K2315" s="52"/>
      <c r="M2315" s="105" t="str">
        <f>IF(G2315="","",_xlfn.IFNA((VLOOKUP(G2315,help!L:M,2,0))*H2315,_xlfn.IFNA((VLOOKUP(G2315,help!P:Q,2,0))*H2315,"غير مسجلة في المشتريات")))</f>
        <v/>
      </c>
    </row>
    <row r="2316" spans="2:13" hidden="1" x14ac:dyDescent="0.25">
      <c r="B2316" s="13">
        <f>COUNTIFS($G$3:G2316,'تقرير استهلاك خامات'!$D$4)</f>
        <v>2</v>
      </c>
      <c r="C2316" s="13">
        <f>COUNTIFS($F$3:F2316,'تقرير منتج تام'!$E$4)</f>
        <v>10</v>
      </c>
      <c r="D2316" s="37"/>
      <c r="E2316" s="37"/>
      <c r="F2316" s="37"/>
      <c r="G2316" s="39"/>
      <c r="H2316" s="40"/>
      <c r="I2316" s="107" t="str">
        <f>IF(G2316="","",_xlfn.IFNA(VLOOKUP(G2316,'سجل المشتريات'!F:N,8,0),"غير مسجلة في المشتريات"))</f>
        <v/>
      </c>
      <c r="J2316" s="26" t="str">
        <f>_xlfn.IFNA(VLOOKUP(F2316,الاوردرات!$B$1:$C$600,2,0),"")</f>
        <v/>
      </c>
      <c r="K2316" s="52"/>
      <c r="M2316" s="105" t="str">
        <f>IF(G2316="","",_xlfn.IFNA((VLOOKUP(G2316,help!L:M,2,0))*H2316,_xlfn.IFNA((VLOOKUP(G2316,help!P:Q,2,0))*H2316,"غير مسجلة في المشتريات")))</f>
        <v/>
      </c>
    </row>
    <row r="2317" spans="2:13" hidden="1" x14ac:dyDescent="0.25">
      <c r="B2317" s="13">
        <f>COUNTIFS($G$3:G2317,'تقرير استهلاك خامات'!$D$4)</f>
        <v>2</v>
      </c>
      <c r="C2317" s="13">
        <f>COUNTIFS($F$3:F2317,'تقرير منتج تام'!$E$4)</f>
        <v>10</v>
      </c>
      <c r="D2317" s="37"/>
      <c r="E2317" s="37"/>
      <c r="F2317" s="37"/>
      <c r="G2317" s="39"/>
      <c r="H2317" s="40"/>
      <c r="I2317" s="107" t="str">
        <f>IF(G2317="","",_xlfn.IFNA(VLOOKUP(G2317,'سجل المشتريات'!F:N,8,0),"غير مسجلة في المشتريات"))</f>
        <v/>
      </c>
      <c r="J2317" s="26" t="str">
        <f>_xlfn.IFNA(VLOOKUP(F2317,الاوردرات!$B$1:$C$600,2,0),"")</f>
        <v/>
      </c>
      <c r="K2317" s="52"/>
      <c r="M2317" s="105" t="str">
        <f>IF(G2317="","",_xlfn.IFNA((VLOOKUP(G2317,help!L:M,2,0))*H2317,_xlfn.IFNA((VLOOKUP(G2317,help!P:Q,2,0))*H2317,"غير مسجلة في المشتريات")))</f>
        <v/>
      </c>
    </row>
    <row r="2318" spans="2:13" hidden="1" x14ac:dyDescent="0.25">
      <c r="B2318" s="13">
        <f>COUNTIFS($G$3:G2318,'تقرير استهلاك خامات'!$D$4)</f>
        <v>2</v>
      </c>
      <c r="C2318" s="13">
        <f>COUNTIFS($F$3:F2318,'تقرير منتج تام'!$E$4)</f>
        <v>10</v>
      </c>
      <c r="D2318" s="37"/>
      <c r="E2318" s="37"/>
      <c r="F2318" s="37"/>
      <c r="G2318" s="39"/>
      <c r="H2318" s="40"/>
      <c r="I2318" s="107" t="str">
        <f>IF(G2318="","",_xlfn.IFNA(VLOOKUP(G2318,'سجل المشتريات'!F:N,8,0),"غير مسجلة في المشتريات"))</f>
        <v/>
      </c>
      <c r="J2318" s="26" t="str">
        <f>_xlfn.IFNA(VLOOKUP(F2318,الاوردرات!$B$1:$C$600,2,0),"")</f>
        <v/>
      </c>
      <c r="K2318" s="52"/>
      <c r="M2318" s="105" t="str">
        <f>IF(G2318="","",_xlfn.IFNA((VLOOKUP(G2318,help!L:M,2,0))*H2318,_xlfn.IFNA((VLOOKUP(G2318,help!P:Q,2,0))*H2318,"غير مسجلة في المشتريات")))</f>
        <v/>
      </c>
    </row>
    <row r="2319" spans="2:13" hidden="1" x14ac:dyDescent="0.25">
      <c r="B2319" s="13">
        <f>COUNTIFS($G$3:G2319,'تقرير استهلاك خامات'!$D$4)</f>
        <v>2</v>
      </c>
      <c r="C2319" s="13">
        <f>COUNTIFS($F$3:F2319,'تقرير منتج تام'!$E$4)</f>
        <v>10</v>
      </c>
      <c r="D2319" s="37"/>
      <c r="E2319" s="37"/>
      <c r="F2319" s="37"/>
      <c r="G2319" s="39"/>
      <c r="H2319" s="40"/>
      <c r="I2319" s="107" t="str">
        <f>IF(G2319="","",_xlfn.IFNA(VLOOKUP(G2319,'سجل المشتريات'!F:N,8,0),"غير مسجلة في المشتريات"))</f>
        <v/>
      </c>
      <c r="J2319" s="26" t="str">
        <f>_xlfn.IFNA(VLOOKUP(F2319,الاوردرات!$B$1:$C$600,2,0),"")</f>
        <v/>
      </c>
      <c r="K2319" s="52"/>
      <c r="M2319" s="105" t="str">
        <f>IF(G2319="","",_xlfn.IFNA((VLOOKUP(G2319,help!L:M,2,0))*H2319,_xlfn.IFNA((VLOOKUP(G2319,help!P:Q,2,0))*H2319,"غير مسجلة في المشتريات")))</f>
        <v/>
      </c>
    </row>
    <row r="2320" spans="2:13" hidden="1" x14ac:dyDescent="0.25">
      <c r="B2320" s="13">
        <f>COUNTIFS($G$3:G2320,'تقرير استهلاك خامات'!$D$4)</f>
        <v>2</v>
      </c>
      <c r="C2320" s="13">
        <f>COUNTIFS($F$3:F2320,'تقرير منتج تام'!$E$4)</f>
        <v>10</v>
      </c>
      <c r="D2320" s="37"/>
      <c r="E2320" s="37"/>
      <c r="F2320" s="37"/>
      <c r="G2320" s="39"/>
      <c r="H2320" s="40"/>
      <c r="I2320" s="107" t="str">
        <f>IF(G2320="","",_xlfn.IFNA(VLOOKUP(G2320,'سجل المشتريات'!F:N,8,0),"غير مسجلة في المشتريات"))</f>
        <v/>
      </c>
      <c r="J2320" s="26" t="str">
        <f>_xlfn.IFNA(VLOOKUP(F2320,الاوردرات!$B$1:$C$600,2,0),"")</f>
        <v/>
      </c>
      <c r="K2320" s="52"/>
      <c r="M2320" s="105" t="str">
        <f>IF(G2320="","",_xlfn.IFNA((VLOOKUP(G2320,help!L:M,2,0))*H2320,_xlfn.IFNA((VLOOKUP(G2320,help!P:Q,2,0))*H2320,"غير مسجلة في المشتريات")))</f>
        <v/>
      </c>
    </row>
    <row r="2321" spans="2:13" hidden="1" x14ac:dyDescent="0.25">
      <c r="B2321" s="13">
        <f>COUNTIFS($G$3:G2321,'تقرير استهلاك خامات'!$D$4)</f>
        <v>2</v>
      </c>
      <c r="C2321" s="13">
        <f>COUNTIFS($F$3:F2321,'تقرير منتج تام'!$E$4)</f>
        <v>10</v>
      </c>
      <c r="D2321" s="37"/>
      <c r="E2321" s="37"/>
      <c r="F2321" s="37"/>
      <c r="G2321" s="39"/>
      <c r="H2321" s="40"/>
      <c r="I2321" s="107" t="str">
        <f>IF(G2321="","",_xlfn.IFNA(VLOOKUP(G2321,'سجل المشتريات'!F:N,8,0),"غير مسجلة في المشتريات"))</f>
        <v/>
      </c>
      <c r="J2321" s="26" t="str">
        <f>_xlfn.IFNA(VLOOKUP(F2321,الاوردرات!$B$1:$C$600,2,0),"")</f>
        <v/>
      </c>
      <c r="K2321" s="52"/>
      <c r="M2321" s="105" t="str">
        <f>IF(G2321="","",_xlfn.IFNA((VLOOKUP(G2321,help!L:M,2,0))*H2321,_xlfn.IFNA((VLOOKUP(G2321,help!P:Q,2,0))*H2321,"غير مسجلة في المشتريات")))</f>
        <v/>
      </c>
    </row>
    <row r="2322" spans="2:13" hidden="1" x14ac:dyDescent="0.25">
      <c r="B2322" s="13">
        <f>COUNTIFS($G$3:G2322,'تقرير استهلاك خامات'!$D$4)</f>
        <v>2</v>
      </c>
      <c r="C2322" s="13">
        <f>COUNTIFS($F$3:F2322,'تقرير منتج تام'!$E$4)</f>
        <v>10</v>
      </c>
      <c r="D2322" s="37"/>
      <c r="E2322" s="37"/>
      <c r="F2322" s="37"/>
      <c r="G2322" s="39"/>
      <c r="H2322" s="40"/>
      <c r="I2322" s="107" t="str">
        <f>IF(G2322="","",_xlfn.IFNA(VLOOKUP(G2322,'سجل المشتريات'!F:N,8,0),"غير مسجلة في المشتريات"))</f>
        <v/>
      </c>
      <c r="J2322" s="26" t="str">
        <f>_xlfn.IFNA(VLOOKUP(F2322,الاوردرات!$B$1:$C$600,2,0),"")</f>
        <v/>
      </c>
      <c r="K2322" s="52"/>
      <c r="M2322" s="105" t="str">
        <f>IF(G2322="","",_xlfn.IFNA((VLOOKUP(G2322,help!L:M,2,0))*H2322,_xlfn.IFNA((VLOOKUP(G2322,help!P:Q,2,0))*H2322,"غير مسجلة في المشتريات")))</f>
        <v/>
      </c>
    </row>
    <row r="2323" spans="2:13" hidden="1" x14ac:dyDescent="0.25">
      <c r="B2323" s="13">
        <f>COUNTIFS($G$3:G2323,'تقرير استهلاك خامات'!$D$4)</f>
        <v>2</v>
      </c>
      <c r="C2323" s="13">
        <f>COUNTIFS($F$3:F2323,'تقرير منتج تام'!$E$4)</f>
        <v>10</v>
      </c>
      <c r="D2323" s="37"/>
      <c r="E2323" s="37"/>
      <c r="F2323" s="37"/>
      <c r="G2323" s="39"/>
      <c r="H2323" s="40"/>
      <c r="I2323" s="107" t="str">
        <f>IF(G2323="","",_xlfn.IFNA(VLOOKUP(G2323,'سجل المشتريات'!F:N,8,0),"غير مسجلة في المشتريات"))</f>
        <v/>
      </c>
      <c r="J2323" s="26" t="str">
        <f>_xlfn.IFNA(VLOOKUP(F2323,الاوردرات!$B$1:$C$600,2,0),"")</f>
        <v/>
      </c>
      <c r="K2323" s="52"/>
      <c r="M2323" s="105" t="str">
        <f>IF(G2323="","",_xlfn.IFNA((VLOOKUP(G2323,help!L:M,2,0))*H2323,_xlfn.IFNA((VLOOKUP(G2323,help!P:Q,2,0))*H2323,"غير مسجلة في المشتريات")))</f>
        <v/>
      </c>
    </row>
    <row r="2324" spans="2:13" hidden="1" x14ac:dyDescent="0.25">
      <c r="B2324" s="13">
        <f>COUNTIFS($G$3:G2324,'تقرير استهلاك خامات'!$D$4)</f>
        <v>2</v>
      </c>
      <c r="C2324" s="13">
        <f>COUNTIFS($F$3:F2324,'تقرير منتج تام'!$E$4)</f>
        <v>10</v>
      </c>
      <c r="D2324" s="37"/>
      <c r="E2324" s="37"/>
      <c r="F2324" s="37"/>
      <c r="G2324" s="39"/>
      <c r="H2324" s="40"/>
      <c r="I2324" s="107" t="str">
        <f>IF(G2324="","",_xlfn.IFNA(VLOOKUP(G2324,'سجل المشتريات'!F:N,8,0),"غير مسجلة في المشتريات"))</f>
        <v/>
      </c>
      <c r="J2324" s="26" t="str">
        <f>_xlfn.IFNA(VLOOKUP(F2324,الاوردرات!$B$1:$C$600,2,0),"")</f>
        <v/>
      </c>
      <c r="K2324" s="52"/>
      <c r="M2324" s="105" t="str">
        <f>IF(G2324="","",_xlfn.IFNA((VLOOKUP(G2324,help!L:M,2,0))*H2324,_xlfn.IFNA((VLOOKUP(G2324,help!P:Q,2,0))*H2324,"غير مسجلة في المشتريات")))</f>
        <v/>
      </c>
    </row>
    <row r="2325" spans="2:13" hidden="1" x14ac:dyDescent="0.25">
      <c r="B2325" s="13">
        <f>COUNTIFS($G$3:G2325,'تقرير استهلاك خامات'!$D$4)</f>
        <v>2</v>
      </c>
      <c r="C2325" s="13">
        <f>COUNTIFS($F$3:F2325,'تقرير منتج تام'!$E$4)</f>
        <v>10</v>
      </c>
      <c r="D2325" s="37"/>
      <c r="E2325" s="37"/>
      <c r="F2325" s="37"/>
      <c r="G2325" s="39"/>
      <c r="H2325" s="40"/>
      <c r="I2325" s="107" t="str">
        <f>IF(G2325="","",_xlfn.IFNA(VLOOKUP(G2325,'سجل المشتريات'!F:N,8,0),"غير مسجلة في المشتريات"))</f>
        <v/>
      </c>
      <c r="J2325" s="26" t="str">
        <f>_xlfn.IFNA(VLOOKUP(F2325,الاوردرات!$B$1:$C$600,2,0),"")</f>
        <v/>
      </c>
      <c r="K2325" s="52"/>
      <c r="M2325" s="105" t="str">
        <f>IF(G2325="","",_xlfn.IFNA((VLOOKUP(G2325,help!L:M,2,0))*H2325,_xlfn.IFNA((VLOOKUP(G2325,help!P:Q,2,0))*H2325,"غير مسجلة في المشتريات")))</f>
        <v/>
      </c>
    </row>
    <row r="2326" spans="2:13" hidden="1" x14ac:dyDescent="0.25">
      <c r="B2326" s="13">
        <f>COUNTIFS($G$3:G2326,'تقرير استهلاك خامات'!$D$4)</f>
        <v>2</v>
      </c>
      <c r="C2326" s="13">
        <f>COUNTIFS($F$3:F2326,'تقرير منتج تام'!$E$4)</f>
        <v>10</v>
      </c>
      <c r="D2326" s="37"/>
      <c r="E2326" s="37"/>
      <c r="F2326" s="37"/>
      <c r="G2326" s="39"/>
      <c r="H2326" s="40"/>
      <c r="I2326" s="107" t="str">
        <f>IF(G2326="","",_xlfn.IFNA(VLOOKUP(G2326,'سجل المشتريات'!F:N,8,0),"غير مسجلة في المشتريات"))</f>
        <v/>
      </c>
      <c r="J2326" s="26" t="str">
        <f>_xlfn.IFNA(VLOOKUP(F2326,الاوردرات!$B$1:$C$600,2,0),"")</f>
        <v/>
      </c>
      <c r="K2326" s="52"/>
      <c r="M2326" s="105" t="str">
        <f>IF(G2326="","",_xlfn.IFNA((VLOOKUP(G2326,help!L:M,2,0))*H2326,_xlfn.IFNA((VLOOKUP(G2326,help!P:Q,2,0))*H2326,"غير مسجلة في المشتريات")))</f>
        <v/>
      </c>
    </row>
    <row r="2327" spans="2:13" hidden="1" x14ac:dyDescent="0.25">
      <c r="B2327" s="13">
        <f>COUNTIFS($G$3:G2327,'تقرير استهلاك خامات'!$D$4)</f>
        <v>2</v>
      </c>
      <c r="C2327" s="13">
        <f>COUNTIFS($F$3:F2327,'تقرير منتج تام'!$E$4)</f>
        <v>10</v>
      </c>
      <c r="D2327" s="37"/>
      <c r="E2327" s="37"/>
      <c r="F2327" s="37"/>
      <c r="G2327" s="39"/>
      <c r="H2327" s="40"/>
      <c r="I2327" s="107" t="str">
        <f>IF(G2327="","",_xlfn.IFNA(VLOOKUP(G2327,'سجل المشتريات'!F:N,8,0),"غير مسجلة في المشتريات"))</f>
        <v/>
      </c>
      <c r="J2327" s="26" t="str">
        <f>_xlfn.IFNA(VLOOKUP(F2327,الاوردرات!$B$1:$C$600,2,0),"")</f>
        <v/>
      </c>
      <c r="K2327" s="52"/>
      <c r="M2327" s="105" t="str">
        <f>IF(G2327="","",_xlfn.IFNA((VLOOKUP(G2327,help!L:M,2,0))*H2327,_xlfn.IFNA((VLOOKUP(G2327,help!P:Q,2,0))*H2327,"غير مسجلة في المشتريات")))</f>
        <v/>
      </c>
    </row>
    <row r="2328" spans="2:13" hidden="1" x14ac:dyDescent="0.25">
      <c r="B2328" s="13">
        <f>COUNTIFS($G$3:G2328,'تقرير استهلاك خامات'!$D$4)</f>
        <v>2</v>
      </c>
      <c r="C2328" s="13">
        <f>COUNTIFS($F$3:F2328,'تقرير منتج تام'!$E$4)</f>
        <v>10</v>
      </c>
      <c r="D2328" s="37"/>
      <c r="E2328" s="37"/>
      <c r="F2328" s="37"/>
      <c r="G2328" s="39"/>
      <c r="H2328" s="40"/>
      <c r="I2328" s="107" t="str">
        <f>IF(G2328="","",_xlfn.IFNA(VLOOKUP(G2328,'سجل المشتريات'!F:N,8,0),"غير مسجلة في المشتريات"))</f>
        <v/>
      </c>
      <c r="J2328" s="26" t="str">
        <f>_xlfn.IFNA(VLOOKUP(F2328,الاوردرات!$B$1:$C$600,2,0),"")</f>
        <v/>
      </c>
      <c r="K2328" s="52"/>
      <c r="M2328" s="105" t="str">
        <f>IF(G2328="","",_xlfn.IFNA((VLOOKUP(G2328,help!L:M,2,0))*H2328,_xlfn.IFNA((VLOOKUP(G2328,help!P:Q,2,0))*H2328,"غير مسجلة في المشتريات")))</f>
        <v/>
      </c>
    </row>
    <row r="2329" spans="2:13" hidden="1" x14ac:dyDescent="0.25">
      <c r="B2329" s="13">
        <f>COUNTIFS($G$3:G2329,'تقرير استهلاك خامات'!$D$4)</f>
        <v>2</v>
      </c>
      <c r="C2329" s="13">
        <f>COUNTIFS($F$3:F2329,'تقرير منتج تام'!$E$4)</f>
        <v>10</v>
      </c>
      <c r="D2329" s="37"/>
      <c r="E2329" s="37"/>
      <c r="F2329" s="37"/>
      <c r="G2329" s="39"/>
      <c r="H2329" s="40"/>
      <c r="I2329" s="107" t="str">
        <f>IF(G2329="","",_xlfn.IFNA(VLOOKUP(G2329,'سجل المشتريات'!F:N,8,0),"غير مسجلة في المشتريات"))</f>
        <v/>
      </c>
      <c r="J2329" s="26" t="str">
        <f>_xlfn.IFNA(VLOOKUP(F2329,الاوردرات!$B$1:$C$600,2,0),"")</f>
        <v/>
      </c>
      <c r="K2329" s="52"/>
      <c r="M2329" s="105" t="str">
        <f>IF(G2329="","",_xlfn.IFNA((VLOOKUP(G2329,help!L:M,2,0))*H2329,_xlfn.IFNA((VLOOKUP(G2329,help!P:Q,2,0))*H2329,"غير مسجلة في المشتريات")))</f>
        <v/>
      </c>
    </row>
    <row r="2330" spans="2:13" hidden="1" x14ac:dyDescent="0.25">
      <c r="B2330" s="13">
        <f>COUNTIFS($G$3:G2330,'تقرير استهلاك خامات'!$D$4)</f>
        <v>2</v>
      </c>
      <c r="C2330" s="13">
        <f>COUNTIFS($F$3:F2330,'تقرير منتج تام'!$E$4)</f>
        <v>10</v>
      </c>
      <c r="D2330" s="37"/>
      <c r="E2330" s="37"/>
      <c r="F2330" s="37"/>
      <c r="G2330" s="39"/>
      <c r="H2330" s="40"/>
      <c r="I2330" s="107" t="str">
        <f>IF(G2330="","",_xlfn.IFNA(VLOOKUP(G2330,'سجل المشتريات'!F:N,8,0),"غير مسجلة في المشتريات"))</f>
        <v/>
      </c>
      <c r="J2330" s="26" t="str">
        <f>_xlfn.IFNA(VLOOKUP(F2330,الاوردرات!$B$1:$C$600,2,0),"")</f>
        <v/>
      </c>
      <c r="K2330" s="52"/>
      <c r="M2330" s="105" t="str">
        <f>IF(G2330="","",_xlfn.IFNA((VLOOKUP(G2330,help!L:M,2,0))*H2330,_xlfn.IFNA((VLOOKUP(G2330,help!P:Q,2,0))*H2330,"غير مسجلة في المشتريات")))</f>
        <v/>
      </c>
    </row>
    <row r="2331" spans="2:13" hidden="1" x14ac:dyDescent="0.25">
      <c r="B2331" s="13">
        <f>COUNTIFS($G$3:G2331,'تقرير استهلاك خامات'!$D$4)</f>
        <v>2</v>
      </c>
      <c r="C2331" s="13">
        <f>COUNTIFS($F$3:F2331,'تقرير منتج تام'!$E$4)</f>
        <v>10</v>
      </c>
      <c r="D2331" s="37"/>
      <c r="E2331" s="37"/>
      <c r="F2331" s="37"/>
      <c r="G2331" s="39"/>
      <c r="H2331" s="40"/>
      <c r="I2331" s="107" t="str">
        <f>IF(G2331="","",_xlfn.IFNA(VLOOKUP(G2331,'سجل المشتريات'!F:N,8,0),"غير مسجلة في المشتريات"))</f>
        <v/>
      </c>
      <c r="J2331" s="26" t="str">
        <f>_xlfn.IFNA(VLOOKUP(F2331,الاوردرات!$B$1:$C$600,2,0),"")</f>
        <v/>
      </c>
      <c r="K2331" s="52"/>
      <c r="M2331" s="105" t="str">
        <f>IF(G2331="","",_xlfn.IFNA((VLOOKUP(G2331,help!L:M,2,0))*H2331,_xlfn.IFNA((VLOOKUP(G2331,help!P:Q,2,0))*H2331,"غير مسجلة في المشتريات")))</f>
        <v/>
      </c>
    </row>
    <row r="2332" spans="2:13" hidden="1" x14ac:dyDescent="0.25">
      <c r="B2332" s="13">
        <f>COUNTIFS($G$3:G2332,'تقرير استهلاك خامات'!$D$4)</f>
        <v>2</v>
      </c>
      <c r="C2332" s="13">
        <f>COUNTIFS($F$3:F2332,'تقرير منتج تام'!$E$4)</f>
        <v>10</v>
      </c>
      <c r="D2332" s="37"/>
      <c r="E2332" s="37"/>
      <c r="F2332" s="37"/>
      <c r="G2332" s="39"/>
      <c r="H2332" s="40"/>
      <c r="I2332" s="107" t="str">
        <f>IF(G2332="","",_xlfn.IFNA(VLOOKUP(G2332,'سجل المشتريات'!F:N,8,0),"غير مسجلة في المشتريات"))</f>
        <v/>
      </c>
      <c r="J2332" s="26" t="str">
        <f>_xlfn.IFNA(VLOOKUP(F2332,الاوردرات!$B$1:$C$600,2,0),"")</f>
        <v/>
      </c>
      <c r="K2332" s="52"/>
      <c r="M2332" s="105" t="str">
        <f>IF(G2332="","",_xlfn.IFNA((VLOOKUP(G2332,help!L:M,2,0))*H2332,_xlfn.IFNA((VLOOKUP(G2332,help!P:Q,2,0))*H2332,"غير مسجلة في المشتريات")))</f>
        <v/>
      </c>
    </row>
    <row r="2333" spans="2:13" hidden="1" x14ac:dyDescent="0.25">
      <c r="B2333" s="13">
        <f>COUNTIFS($G$3:G2333,'تقرير استهلاك خامات'!$D$4)</f>
        <v>2</v>
      </c>
      <c r="C2333" s="13">
        <f>COUNTIFS($F$3:F2333,'تقرير منتج تام'!$E$4)</f>
        <v>10</v>
      </c>
      <c r="D2333" s="37"/>
      <c r="E2333" s="37"/>
      <c r="F2333" s="37"/>
      <c r="G2333" s="39"/>
      <c r="H2333" s="40"/>
      <c r="I2333" s="107" t="str">
        <f>IF(G2333="","",_xlfn.IFNA(VLOOKUP(G2333,'سجل المشتريات'!F:N,8,0),"غير مسجلة في المشتريات"))</f>
        <v/>
      </c>
      <c r="J2333" s="26" t="str">
        <f>_xlfn.IFNA(VLOOKUP(F2333,الاوردرات!$B$1:$C$600,2,0),"")</f>
        <v/>
      </c>
      <c r="K2333" s="52"/>
      <c r="M2333" s="105" t="str">
        <f>IF(G2333="","",_xlfn.IFNA((VLOOKUP(G2333,help!L:M,2,0))*H2333,_xlfn.IFNA((VLOOKUP(G2333,help!P:Q,2,0))*H2333,"غير مسجلة في المشتريات")))</f>
        <v/>
      </c>
    </row>
    <row r="2334" spans="2:13" hidden="1" x14ac:dyDescent="0.25">
      <c r="B2334" s="13">
        <f>COUNTIFS($G$3:G2334,'تقرير استهلاك خامات'!$D$4)</f>
        <v>2</v>
      </c>
      <c r="C2334" s="13">
        <f>COUNTIFS($F$3:F2334,'تقرير منتج تام'!$E$4)</f>
        <v>10</v>
      </c>
      <c r="D2334" s="37"/>
      <c r="E2334" s="37"/>
      <c r="F2334" s="37"/>
      <c r="G2334" s="39"/>
      <c r="H2334" s="40"/>
      <c r="I2334" s="107" t="str">
        <f>IF(G2334="","",_xlfn.IFNA(VLOOKUP(G2334,'سجل المشتريات'!F:N,8,0),"غير مسجلة في المشتريات"))</f>
        <v/>
      </c>
      <c r="J2334" s="26" t="str">
        <f>_xlfn.IFNA(VLOOKUP(F2334,الاوردرات!$B$1:$C$600,2,0),"")</f>
        <v/>
      </c>
      <c r="K2334" s="52"/>
      <c r="M2334" s="105" t="str">
        <f>IF(G2334="","",_xlfn.IFNA((VLOOKUP(G2334,help!L:M,2,0))*H2334,_xlfn.IFNA((VLOOKUP(G2334,help!P:Q,2,0))*H2334,"غير مسجلة في المشتريات")))</f>
        <v/>
      </c>
    </row>
    <row r="2335" spans="2:13" hidden="1" x14ac:dyDescent="0.25">
      <c r="B2335" s="13">
        <f>COUNTIFS($G$3:G2335,'تقرير استهلاك خامات'!$D$4)</f>
        <v>2</v>
      </c>
      <c r="C2335" s="13">
        <f>COUNTIFS($F$3:F2335,'تقرير منتج تام'!$E$4)</f>
        <v>10</v>
      </c>
      <c r="D2335" s="37"/>
      <c r="E2335" s="37"/>
      <c r="F2335" s="37"/>
      <c r="G2335" s="39"/>
      <c r="H2335" s="40"/>
      <c r="I2335" s="107" t="str">
        <f>IF(G2335="","",_xlfn.IFNA(VLOOKUP(G2335,'سجل المشتريات'!F:N,8,0),"غير مسجلة في المشتريات"))</f>
        <v/>
      </c>
      <c r="J2335" s="26" t="str">
        <f>_xlfn.IFNA(VLOOKUP(F2335,الاوردرات!$B$1:$C$600,2,0),"")</f>
        <v/>
      </c>
      <c r="K2335" s="52"/>
      <c r="M2335" s="105" t="str">
        <f>IF(G2335="","",_xlfn.IFNA((VLOOKUP(G2335,help!L:M,2,0))*H2335,_xlfn.IFNA((VLOOKUP(G2335,help!P:Q,2,0))*H2335,"غير مسجلة في المشتريات")))</f>
        <v/>
      </c>
    </row>
    <row r="2336" spans="2:13" hidden="1" x14ac:dyDescent="0.25">
      <c r="B2336" s="13">
        <f>COUNTIFS($G$3:G2336,'تقرير استهلاك خامات'!$D$4)</f>
        <v>2</v>
      </c>
      <c r="C2336" s="13">
        <f>COUNTIFS($F$3:F2336,'تقرير منتج تام'!$E$4)</f>
        <v>10</v>
      </c>
      <c r="D2336" s="37"/>
      <c r="E2336" s="37"/>
      <c r="F2336" s="37"/>
      <c r="G2336" s="39"/>
      <c r="H2336" s="40"/>
      <c r="I2336" s="107" t="str">
        <f>IF(G2336="","",_xlfn.IFNA(VLOOKUP(G2336,'سجل المشتريات'!F:N,8,0),"غير مسجلة في المشتريات"))</f>
        <v/>
      </c>
      <c r="J2336" s="26" t="str">
        <f>_xlfn.IFNA(VLOOKUP(F2336,الاوردرات!$B$1:$C$600,2,0),"")</f>
        <v/>
      </c>
      <c r="K2336" s="52"/>
      <c r="M2336" s="105" t="str">
        <f>IF(G2336="","",_xlfn.IFNA((VLOOKUP(G2336,help!L:M,2,0))*H2336,_xlfn.IFNA((VLOOKUP(G2336,help!P:Q,2,0))*H2336,"غير مسجلة في المشتريات")))</f>
        <v/>
      </c>
    </row>
    <row r="2337" spans="2:13" hidden="1" x14ac:dyDescent="0.25">
      <c r="B2337" s="13">
        <f>COUNTIFS($G$3:G2337,'تقرير استهلاك خامات'!$D$4)</f>
        <v>2</v>
      </c>
      <c r="C2337" s="13">
        <f>COUNTIFS($F$3:F2337,'تقرير منتج تام'!$E$4)</f>
        <v>10</v>
      </c>
      <c r="D2337" s="37"/>
      <c r="E2337" s="37"/>
      <c r="F2337" s="37"/>
      <c r="G2337" s="39"/>
      <c r="H2337" s="40"/>
      <c r="I2337" s="107" t="str">
        <f>IF(G2337="","",_xlfn.IFNA(VLOOKUP(G2337,'سجل المشتريات'!F:N,8,0),"غير مسجلة في المشتريات"))</f>
        <v/>
      </c>
      <c r="J2337" s="26" t="str">
        <f>_xlfn.IFNA(VLOOKUP(F2337,الاوردرات!$B$1:$C$600,2,0),"")</f>
        <v/>
      </c>
      <c r="K2337" s="52"/>
      <c r="M2337" s="105" t="str">
        <f>IF(G2337="","",_xlfn.IFNA((VLOOKUP(G2337,help!L:M,2,0))*H2337,_xlfn.IFNA((VLOOKUP(G2337,help!P:Q,2,0))*H2337,"غير مسجلة في المشتريات")))</f>
        <v/>
      </c>
    </row>
    <row r="2338" spans="2:13" hidden="1" x14ac:dyDescent="0.25">
      <c r="B2338" s="13">
        <f>COUNTIFS($G$3:G2338,'تقرير استهلاك خامات'!$D$4)</f>
        <v>2</v>
      </c>
      <c r="C2338" s="13">
        <f>COUNTIFS($F$3:F2338,'تقرير منتج تام'!$E$4)</f>
        <v>10</v>
      </c>
      <c r="D2338" s="37"/>
      <c r="E2338" s="37"/>
      <c r="F2338" s="37"/>
      <c r="G2338" s="39"/>
      <c r="H2338" s="40"/>
      <c r="I2338" s="107" t="str">
        <f>IF(G2338="","",_xlfn.IFNA(VLOOKUP(G2338,'سجل المشتريات'!F:N,8,0),"غير مسجلة في المشتريات"))</f>
        <v/>
      </c>
      <c r="J2338" s="26" t="str">
        <f>_xlfn.IFNA(VLOOKUP(F2338,الاوردرات!$B$1:$C$600,2,0),"")</f>
        <v/>
      </c>
      <c r="K2338" s="52"/>
      <c r="M2338" s="105" t="str">
        <f>IF(G2338="","",_xlfn.IFNA((VLOOKUP(G2338,help!L:M,2,0))*H2338,_xlfn.IFNA((VLOOKUP(G2338,help!P:Q,2,0))*H2338,"غير مسجلة في المشتريات")))</f>
        <v/>
      </c>
    </row>
    <row r="2339" spans="2:13" hidden="1" x14ac:dyDescent="0.25">
      <c r="B2339" s="13">
        <f>COUNTIFS($G$3:G2339,'تقرير استهلاك خامات'!$D$4)</f>
        <v>2</v>
      </c>
      <c r="C2339" s="13">
        <f>COUNTIFS($F$3:F2339,'تقرير منتج تام'!$E$4)</f>
        <v>10</v>
      </c>
      <c r="D2339" s="37"/>
      <c r="E2339" s="37"/>
      <c r="F2339" s="37"/>
      <c r="G2339" s="39"/>
      <c r="H2339" s="40"/>
      <c r="I2339" s="107" t="str">
        <f>IF(G2339="","",_xlfn.IFNA(VLOOKUP(G2339,'سجل المشتريات'!F:N,8,0),"غير مسجلة في المشتريات"))</f>
        <v/>
      </c>
      <c r="J2339" s="26" t="str">
        <f>_xlfn.IFNA(VLOOKUP(F2339,الاوردرات!$B$1:$C$600,2,0),"")</f>
        <v/>
      </c>
      <c r="K2339" s="52"/>
      <c r="M2339" s="105" t="str">
        <f>IF(G2339="","",_xlfn.IFNA((VLOOKUP(G2339,help!L:M,2,0))*H2339,_xlfn.IFNA((VLOOKUP(G2339,help!P:Q,2,0))*H2339,"غير مسجلة في المشتريات")))</f>
        <v/>
      </c>
    </row>
    <row r="2340" spans="2:13" hidden="1" x14ac:dyDescent="0.25">
      <c r="B2340" s="13">
        <f>COUNTIFS($G$3:G2340,'تقرير استهلاك خامات'!$D$4)</f>
        <v>2</v>
      </c>
      <c r="C2340" s="13">
        <f>COUNTIFS($F$3:F2340,'تقرير منتج تام'!$E$4)</f>
        <v>10</v>
      </c>
      <c r="D2340" s="37"/>
      <c r="E2340" s="37"/>
      <c r="F2340" s="37"/>
      <c r="G2340" s="39"/>
      <c r="H2340" s="40"/>
      <c r="I2340" s="107" t="str">
        <f>IF(G2340="","",_xlfn.IFNA(VLOOKUP(G2340,'سجل المشتريات'!F:N,8,0),"غير مسجلة في المشتريات"))</f>
        <v/>
      </c>
      <c r="J2340" s="26" t="str">
        <f>_xlfn.IFNA(VLOOKUP(F2340,الاوردرات!$B$1:$C$600,2,0),"")</f>
        <v/>
      </c>
      <c r="K2340" s="52"/>
      <c r="M2340" s="105" t="str">
        <f>IF(G2340="","",_xlfn.IFNA((VLOOKUP(G2340,help!L:M,2,0))*H2340,_xlfn.IFNA((VLOOKUP(G2340,help!P:Q,2,0))*H2340,"غير مسجلة في المشتريات")))</f>
        <v/>
      </c>
    </row>
    <row r="2341" spans="2:13" hidden="1" x14ac:dyDescent="0.25">
      <c r="B2341" s="13">
        <f>COUNTIFS($G$3:G2341,'تقرير استهلاك خامات'!$D$4)</f>
        <v>2</v>
      </c>
      <c r="C2341" s="13">
        <f>COUNTIFS($F$3:F2341,'تقرير منتج تام'!$E$4)</f>
        <v>10</v>
      </c>
      <c r="D2341" s="37"/>
      <c r="E2341" s="37"/>
      <c r="F2341" s="37"/>
      <c r="G2341" s="39"/>
      <c r="H2341" s="40"/>
      <c r="I2341" s="107" t="str">
        <f>IF(G2341="","",_xlfn.IFNA(VLOOKUP(G2341,'سجل المشتريات'!F:N,8,0),"غير مسجلة في المشتريات"))</f>
        <v/>
      </c>
      <c r="J2341" s="26" t="str">
        <f>_xlfn.IFNA(VLOOKUP(F2341,الاوردرات!$B$1:$C$600,2,0),"")</f>
        <v/>
      </c>
      <c r="K2341" s="52"/>
      <c r="M2341" s="105" t="str">
        <f>IF(G2341="","",_xlfn.IFNA((VLOOKUP(G2341,help!L:M,2,0))*H2341,_xlfn.IFNA((VLOOKUP(G2341,help!P:Q,2,0))*H2341,"غير مسجلة في المشتريات")))</f>
        <v/>
      </c>
    </row>
    <row r="2342" spans="2:13" hidden="1" x14ac:dyDescent="0.25">
      <c r="B2342" s="13">
        <f>COUNTIFS($G$3:G2342,'تقرير استهلاك خامات'!$D$4)</f>
        <v>2</v>
      </c>
      <c r="C2342" s="13">
        <f>COUNTIFS($F$3:F2342,'تقرير منتج تام'!$E$4)</f>
        <v>10</v>
      </c>
      <c r="D2342" s="37"/>
      <c r="E2342" s="37"/>
      <c r="F2342" s="37"/>
      <c r="G2342" s="39"/>
      <c r="H2342" s="40"/>
      <c r="I2342" s="107" t="str">
        <f>IF(G2342="","",_xlfn.IFNA(VLOOKUP(G2342,'سجل المشتريات'!F:N,8,0),"غير مسجلة في المشتريات"))</f>
        <v/>
      </c>
      <c r="J2342" s="26" t="str">
        <f>_xlfn.IFNA(VLOOKUP(F2342,الاوردرات!$B$1:$C$600,2,0),"")</f>
        <v/>
      </c>
      <c r="K2342" s="52"/>
      <c r="M2342" s="105" t="str">
        <f>IF(G2342="","",_xlfn.IFNA((VLOOKUP(G2342,help!L:M,2,0))*H2342,_xlfn.IFNA((VLOOKUP(G2342,help!P:Q,2,0))*H2342,"غير مسجلة في المشتريات")))</f>
        <v/>
      </c>
    </row>
    <row r="2343" spans="2:13" hidden="1" x14ac:dyDescent="0.25">
      <c r="B2343" s="13">
        <f>COUNTIFS($G$3:G2343,'تقرير استهلاك خامات'!$D$4)</f>
        <v>2</v>
      </c>
      <c r="C2343" s="13">
        <f>COUNTIFS($F$3:F2343,'تقرير منتج تام'!$E$4)</f>
        <v>10</v>
      </c>
      <c r="D2343" s="37"/>
      <c r="E2343" s="37"/>
      <c r="F2343" s="37"/>
      <c r="G2343" s="39"/>
      <c r="H2343" s="40"/>
      <c r="I2343" s="107" t="str">
        <f>IF(G2343="","",_xlfn.IFNA(VLOOKUP(G2343,'سجل المشتريات'!F:N,8,0),"غير مسجلة في المشتريات"))</f>
        <v/>
      </c>
      <c r="J2343" s="26" t="str">
        <f>_xlfn.IFNA(VLOOKUP(F2343,الاوردرات!$B$1:$C$600,2,0),"")</f>
        <v/>
      </c>
      <c r="K2343" s="52"/>
      <c r="M2343" s="105" t="str">
        <f>IF(G2343="","",_xlfn.IFNA((VLOOKUP(G2343,help!L:M,2,0))*H2343,_xlfn.IFNA((VLOOKUP(G2343,help!P:Q,2,0))*H2343,"غير مسجلة في المشتريات")))</f>
        <v/>
      </c>
    </row>
    <row r="2344" spans="2:13" hidden="1" x14ac:dyDescent="0.25">
      <c r="B2344" s="13">
        <f>COUNTIFS($G$3:G2344,'تقرير استهلاك خامات'!$D$4)</f>
        <v>2</v>
      </c>
      <c r="C2344" s="13">
        <f>COUNTIFS($F$3:F2344,'تقرير منتج تام'!$E$4)</f>
        <v>10</v>
      </c>
      <c r="D2344" s="37"/>
      <c r="E2344" s="37"/>
      <c r="F2344" s="37"/>
      <c r="G2344" s="39"/>
      <c r="H2344" s="40"/>
      <c r="I2344" s="107" t="str">
        <f>IF(G2344="","",_xlfn.IFNA(VLOOKUP(G2344,'سجل المشتريات'!F:N,8,0),"غير مسجلة في المشتريات"))</f>
        <v/>
      </c>
      <c r="J2344" s="26" t="str">
        <f>_xlfn.IFNA(VLOOKUP(F2344,الاوردرات!$B$1:$C$600,2,0),"")</f>
        <v/>
      </c>
      <c r="K2344" s="52"/>
      <c r="M2344" s="105" t="str">
        <f>IF(G2344="","",_xlfn.IFNA((VLOOKUP(G2344,help!L:M,2,0))*H2344,_xlfn.IFNA((VLOOKUP(G2344,help!P:Q,2,0))*H2344,"غير مسجلة في المشتريات")))</f>
        <v/>
      </c>
    </row>
    <row r="2345" spans="2:13" hidden="1" x14ac:dyDescent="0.25">
      <c r="B2345" s="13">
        <f>COUNTIFS($G$3:G2345,'تقرير استهلاك خامات'!$D$4)</f>
        <v>2</v>
      </c>
      <c r="C2345" s="13">
        <f>COUNTIFS($F$3:F2345,'تقرير منتج تام'!$E$4)</f>
        <v>10</v>
      </c>
      <c r="D2345" s="37"/>
      <c r="E2345" s="37"/>
      <c r="F2345" s="37"/>
      <c r="G2345" s="39"/>
      <c r="H2345" s="40"/>
      <c r="I2345" s="107" t="str">
        <f>IF(G2345="","",_xlfn.IFNA(VLOOKUP(G2345,'سجل المشتريات'!F:N,8,0),"غير مسجلة في المشتريات"))</f>
        <v/>
      </c>
      <c r="J2345" s="26" t="str">
        <f>_xlfn.IFNA(VLOOKUP(F2345,الاوردرات!$B$1:$C$600,2,0),"")</f>
        <v/>
      </c>
      <c r="K2345" s="52"/>
      <c r="M2345" s="105" t="str">
        <f>IF(G2345="","",_xlfn.IFNA((VLOOKUP(G2345,help!L:M,2,0))*H2345,_xlfn.IFNA((VLOOKUP(G2345,help!P:Q,2,0))*H2345,"غير مسجلة في المشتريات")))</f>
        <v/>
      </c>
    </row>
    <row r="2346" spans="2:13" hidden="1" x14ac:dyDescent="0.25">
      <c r="B2346" s="13">
        <f>COUNTIFS($G$3:G2346,'تقرير استهلاك خامات'!$D$4)</f>
        <v>2</v>
      </c>
      <c r="C2346" s="13">
        <f>COUNTIFS($F$3:F2346,'تقرير منتج تام'!$E$4)</f>
        <v>10</v>
      </c>
      <c r="D2346" s="37"/>
      <c r="E2346" s="37"/>
      <c r="F2346" s="37"/>
      <c r="G2346" s="39"/>
      <c r="H2346" s="40"/>
      <c r="I2346" s="107" t="str">
        <f>IF(G2346="","",_xlfn.IFNA(VLOOKUP(G2346,'سجل المشتريات'!F:N,8,0),"غير مسجلة في المشتريات"))</f>
        <v/>
      </c>
      <c r="J2346" s="26" t="str">
        <f>_xlfn.IFNA(VLOOKUP(F2346,الاوردرات!$B$1:$C$600,2,0),"")</f>
        <v/>
      </c>
      <c r="K2346" s="52"/>
      <c r="M2346" s="105" t="str">
        <f>IF(G2346="","",_xlfn.IFNA((VLOOKUP(G2346,help!L:M,2,0))*H2346,_xlfn.IFNA((VLOOKUP(G2346,help!P:Q,2,0))*H2346,"غير مسجلة في المشتريات")))</f>
        <v/>
      </c>
    </row>
    <row r="2347" spans="2:13" hidden="1" x14ac:dyDescent="0.25">
      <c r="B2347" s="13">
        <f>COUNTIFS($G$3:G2347,'تقرير استهلاك خامات'!$D$4)</f>
        <v>2</v>
      </c>
      <c r="C2347" s="13">
        <f>COUNTIFS($F$3:F2347,'تقرير منتج تام'!$E$4)</f>
        <v>10</v>
      </c>
      <c r="D2347" s="37"/>
      <c r="E2347" s="37"/>
      <c r="F2347" s="37"/>
      <c r="G2347" s="39"/>
      <c r="H2347" s="40"/>
      <c r="I2347" s="107" t="str">
        <f>IF(G2347="","",_xlfn.IFNA(VLOOKUP(G2347,'سجل المشتريات'!F:N,8,0),"غير مسجلة في المشتريات"))</f>
        <v/>
      </c>
      <c r="J2347" s="26" t="str">
        <f>_xlfn.IFNA(VLOOKUP(F2347,الاوردرات!$B$1:$C$600,2,0),"")</f>
        <v/>
      </c>
      <c r="K2347" s="52"/>
      <c r="M2347" s="105" t="str">
        <f>IF(G2347="","",_xlfn.IFNA((VLOOKUP(G2347,help!L:M,2,0))*H2347,_xlfn.IFNA((VLOOKUP(G2347,help!P:Q,2,0))*H2347,"غير مسجلة في المشتريات")))</f>
        <v/>
      </c>
    </row>
    <row r="2348" spans="2:13" hidden="1" x14ac:dyDescent="0.25">
      <c r="B2348" s="13">
        <f>COUNTIFS($G$3:G2348,'تقرير استهلاك خامات'!$D$4)</f>
        <v>2</v>
      </c>
      <c r="C2348" s="13">
        <f>COUNTIFS($F$3:F2348,'تقرير منتج تام'!$E$4)</f>
        <v>10</v>
      </c>
      <c r="D2348" s="37"/>
      <c r="E2348" s="37"/>
      <c r="F2348" s="37"/>
      <c r="G2348" s="39"/>
      <c r="H2348" s="40"/>
      <c r="I2348" s="107" t="str">
        <f>IF(G2348="","",_xlfn.IFNA(VLOOKUP(G2348,'سجل المشتريات'!F:N,8,0),"غير مسجلة في المشتريات"))</f>
        <v/>
      </c>
      <c r="J2348" s="26" t="str">
        <f>_xlfn.IFNA(VLOOKUP(F2348,الاوردرات!$B$1:$C$600,2,0),"")</f>
        <v/>
      </c>
      <c r="K2348" s="52"/>
      <c r="M2348" s="105" t="str">
        <f>IF(G2348="","",_xlfn.IFNA((VLOOKUP(G2348,help!L:M,2,0))*H2348,_xlfn.IFNA((VLOOKUP(G2348,help!P:Q,2,0))*H2348,"غير مسجلة في المشتريات")))</f>
        <v/>
      </c>
    </row>
    <row r="2349" spans="2:13" hidden="1" x14ac:dyDescent="0.25">
      <c r="B2349" s="13">
        <f>COUNTIFS($G$3:G2349,'تقرير استهلاك خامات'!$D$4)</f>
        <v>2</v>
      </c>
      <c r="C2349" s="13">
        <f>COUNTIFS($F$3:F2349,'تقرير منتج تام'!$E$4)</f>
        <v>10</v>
      </c>
      <c r="D2349" s="37"/>
      <c r="E2349" s="37"/>
      <c r="F2349" s="37"/>
      <c r="G2349" s="39"/>
      <c r="H2349" s="40"/>
      <c r="I2349" s="107" t="str">
        <f>IF(G2349="","",_xlfn.IFNA(VLOOKUP(G2349,'سجل المشتريات'!F:N,8,0),"غير مسجلة في المشتريات"))</f>
        <v/>
      </c>
      <c r="J2349" s="26" t="str">
        <f>_xlfn.IFNA(VLOOKUP(F2349,الاوردرات!$B$1:$C$600,2,0),"")</f>
        <v/>
      </c>
      <c r="K2349" s="52"/>
      <c r="M2349" s="105" t="str">
        <f>IF(G2349="","",_xlfn.IFNA((VLOOKUP(G2349,help!L:M,2,0))*H2349,_xlfn.IFNA((VLOOKUP(G2349,help!P:Q,2,0))*H2349,"غير مسجلة في المشتريات")))</f>
        <v/>
      </c>
    </row>
    <row r="2350" spans="2:13" hidden="1" x14ac:dyDescent="0.25">
      <c r="B2350" s="13">
        <f>COUNTIFS($G$3:G2350,'تقرير استهلاك خامات'!$D$4)</f>
        <v>2</v>
      </c>
      <c r="C2350" s="13">
        <f>COUNTIFS($F$3:F2350,'تقرير منتج تام'!$E$4)</f>
        <v>10</v>
      </c>
      <c r="D2350" s="37"/>
      <c r="E2350" s="37"/>
      <c r="F2350" s="37"/>
      <c r="G2350" s="39"/>
      <c r="H2350" s="40"/>
      <c r="I2350" s="107" t="str">
        <f>IF(G2350="","",_xlfn.IFNA(VLOOKUP(G2350,'سجل المشتريات'!F:N,8,0),"غير مسجلة في المشتريات"))</f>
        <v/>
      </c>
      <c r="J2350" s="26" t="str">
        <f>_xlfn.IFNA(VLOOKUP(F2350,الاوردرات!$B$1:$C$600,2,0),"")</f>
        <v/>
      </c>
      <c r="K2350" s="52"/>
      <c r="M2350" s="105" t="str">
        <f>IF(G2350="","",_xlfn.IFNA((VLOOKUP(G2350,help!L:M,2,0))*H2350,_xlfn.IFNA((VLOOKUP(G2350,help!P:Q,2,0))*H2350,"غير مسجلة في المشتريات")))</f>
        <v/>
      </c>
    </row>
    <row r="2351" spans="2:13" hidden="1" x14ac:dyDescent="0.25">
      <c r="B2351" s="13">
        <f>COUNTIFS($G$3:G2351,'تقرير استهلاك خامات'!$D$4)</f>
        <v>2</v>
      </c>
      <c r="C2351" s="13">
        <f>COUNTIFS($F$3:F2351,'تقرير منتج تام'!$E$4)</f>
        <v>10</v>
      </c>
      <c r="D2351" s="37"/>
      <c r="E2351" s="37"/>
      <c r="F2351" s="37"/>
      <c r="G2351" s="39"/>
      <c r="H2351" s="40"/>
      <c r="I2351" s="107" t="str">
        <f>IF(G2351="","",_xlfn.IFNA(VLOOKUP(G2351,'سجل المشتريات'!F:N,8,0),"غير مسجلة في المشتريات"))</f>
        <v/>
      </c>
      <c r="J2351" s="26" t="str">
        <f>_xlfn.IFNA(VLOOKUP(F2351,الاوردرات!$B$1:$C$600,2,0),"")</f>
        <v/>
      </c>
      <c r="K2351" s="52"/>
      <c r="M2351" s="105" t="str">
        <f>IF(G2351="","",_xlfn.IFNA((VLOOKUP(G2351,help!L:M,2,0))*H2351,_xlfn.IFNA((VLOOKUP(G2351,help!P:Q,2,0))*H2351,"غير مسجلة في المشتريات")))</f>
        <v/>
      </c>
    </row>
    <row r="2352" spans="2:13" hidden="1" x14ac:dyDescent="0.25">
      <c r="B2352" s="13">
        <f>COUNTIFS($G$3:G2352,'تقرير استهلاك خامات'!$D$4)</f>
        <v>2</v>
      </c>
      <c r="C2352" s="13">
        <f>COUNTIFS($F$3:F2352,'تقرير منتج تام'!$E$4)</f>
        <v>10</v>
      </c>
      <c r="D2352" s="37"/>
      <c r="E2352" s="37"/>
      <c r="F2352" s="37"/>
      <c r="G2352" s="39"/>
      <c r="H2352" s="40"/>
      <c r="I2352" s="107" t="str">
        <f>IF(G2352="","",_xlfn.IFNA(VLOOKUP(G2352,'سجل المشتريات'!F:N,8,0),"غير مسجلة في المشتريات"))</f>
        <v/>
      </c>
      <c r="J2352" s="26" t="str">
        <f>_xlfn.IFNA(VLOOKUP(F2352,الاوردرات!$B$1:$C$600,2,0),"")</f>
        <v/>
      </c>
      <c r="K2352" s="52"/>
      <c r="M2352" s="105" t="str">
        <f>IF(G2352="","",_xlfn.IFNA((VLOOKUP(G2352,help!L:M,2,0))*H2352,_xlfn.IFNA((VLOOKUP(G2352,help!P:Q,2,0))*H2352,"غير مسجلة في المشتريات")))</f>
        <v/>
      </c>
    </row>
    <row r="2353" spans="2:13" hidden="1" x14ac:dyDescent="0.25">
      <c r="B2353" s="13">
        <f>COUNTIFS($G$3:G2353,'تقرير استهلاك خامات'!$D$4)</f>
        <v>2</v>
      </c>
      <c r="C2353" s="13">
        <f>COUNTIFS($F$3:F2353,'تقرير منتج تام'!$E$4)</f>
        <v>10</v>
      </c>
      <c r="D2353" s="37"/>
      <c r="E2353" s="37"/>
      <c r="F2353" s="37"/>
      <c r="G2353" s="39"/>
      <c r="H2353" s="40"/>
      <c r="I2353" s="107" t="str">
        <f>IF(G2353="","",_xlfn.IFNA(VLOOKUP(G2353,'سجل المشتريات'!F:N,8,0),"غير مسجلة في المشتريات"))</f>
        <v/>
      </c>
      <c r="J2353" s="26" t="str">
        <f>_xlfn.IFNA(VLOOKUP(F2353,الاوردرات!$B$1:$C$600,2,0),"")</f>
        <v/>
      </c>
      <c r="K2353" s="52"/>
      <c r="M2353" s="105" t="str">
        <f>IF(G2353="","",_xlfn.IFNA((VLOOKUP(G2353,help!L:M,2,0))*H2353,_xlfn.IFNA((VLOOKUP(G2353,help!P:Q,2,0))*H2353,"غير مسجلة في المشتريات")))</f>
        <v/>
      </c>
    </row>
    <row r="2354" spans="2:13" hidden="1" x14ac:dyDescent="0.25">
      <c r="B2354" s="13">
        <f>COUNTIFS($G$3:G2354,'تقرير استهلاك خامات'!$D$4)</f>
        <v>2</v>
      </c>
      <c r="C2354" s="13">
        <f>COUNTIFS($F$3:F2354,'تقرير منتج تام'!$E$4)</f>
        <v>10</v>
      </c>
      <c r="D2354" s="37"/>
      <c r="E2354" s="37"/>
      <c r="F2354" s="37"/>
      <c r="G2354" s="39"/>
      <c r="H2354" s="40"/>
      <c r="I2354" s="107" t="str">
        <f>IF(G2354="","",_xlfn.IFNA(VLOOKUP(G2354,'سجل المشتريات'!F:N,8,0),"غير مسجلة في المشتريات"))</f>
        <v/>
      </c>
      <c r="J2354" s="26" t="str">
        <f>_xlfn.IFNA(VLOOKUP(F2354,الاوردرات!$B$1:$C$600,2,0),"")</f>
        <v/>
      </c>
      <c r="K2354" s="52"/>
      <c r="M2354" s="105" t="str">
        <f>IF(G2354="","",_xlfn.IFNA((VLOOKUP(G2354,help!L:M,2,0))*H2354,_xlfn.IFNA((VLOOKUP(G2354,help!P:Q,2,0))*H2354,"غير مسجلة في المشتريات")))</f>
        <v/>
      </c>
    </row>
    <row r="2355" spans="2:13" hidden="1" x14ac:dyDescent="0.25">
      <c r="B2355" s="13">
        <f>COUNTIFS($G$3:G2355,'تقرير استهلاك خامات'!$D$4)</f>
        <v>2</v>
      </c>
      <c r="C2355" s="13">
        <f>COUNTIFS($F$3:F2355,'تقرير منتج تام'!$E$4)</f>
        <v>10</v>
      </c>
      <c r="D2355" s="37"/>
      <c r="E2355" s="37"/>
      <c r="F2355" s="37"/>
      <c r="G2355" s="39"/>
      <c r="H2355" s="40"/>
      <c r="I2355" s="107" t="str">
        <f>IF(G2355="","",_xlfn.IFNA(VLOOKUP(G2355,'سجل المشتريات'!F:N,8,0),"غير مسجلة في المشتريات"))</f>
        <v/>
      </c>
      <c r="J2355" s="26" t="str">
        <f>_xlfn.IFNA(VLOOKUP(F2355,الاوردرات!$B$1:$C$600,2,0),"")</f>
        <v/>
      </c>
      <c r="K2355" s="52"/>
      <c r="M2355" s="105" t="str">
        <f>IF(G2355="","",_xlfn.IFNA((VLOOKUP(G2355,help!L:M,2,0))*H2355,_xlfn.IFNA((VLOOKUP(G2355,help!P:Q,2,0))*H2355,"غير مسجلة في المشتريات")))</f>
        <v/>
      </c>
    </row>
    <row r="2356" spans="2:13" hidden="1" x14ac:dyDescent="0.25">
      <c r="B2356" s="13">
        <f>COUNTIFS($G$3:G2356,'تقرير استهلاك خامات'!$D$4)</f>
        <v>2</v>
      </c>
      <c r="C2356" s="13">
        <f>COUNTIFS($F$3:F2356,'تقرير منتج تام'!$E$4)</f>
        <v>10</v>
      </c>
      <c r="D2356" s="37"/>
      <c r="E2356" s="37"/>
      <c r="F2356" s="37"/>
      <c r="G2356" s="39"/>
      <c r="H2356" s="40"/>
      <c r="I2356" s="107" t="str">
        <f>IF(G2356="","",_xlfn.IFNA(VLOOKUP(G2356,'سجل المشتريات'!F:N,8,0),"غير مسجلة في المشتريات"))</f>
        <v/>
      </c>
      <c r="J2356" s="26" t="str">
        <f>_xlfn.IFNA(VLOOKUP(F2356,الاوردرات!$B$1:$C$600,2,0),"")</f>
        <v/>
      </c>
      <c r="K2356" s="52"/>
      <c r="M2356" s="105" t="str">
        <f>IF(G2356="","",_xlfn.IFNA((VLOOKUP(G2356,help!L:M,2,0))*H2356,_xlfn.IFNA((VLOOKUP(G2356,help!P:Q,2,0))*H2356,"غير مسجلة في المشتريات")))</f>
        <v/>
      </c>
    </row>
    <row r="2357" spans="2:13" hidden="1" x14ac:dyDescent="0.25">
      <c r="B2357" s="13">
        <f>COUNTIFS($G$3:G2357,'تقرير استهلاك خامات'!$D$4)</f>
        <v>2</v>
      </c>
      <c r="C2357" s="13">
        <f>COUNTIFS($F$3:F2357,'تقرير منتج تام'!$E$4)</f>
        <v>10</v>
      </c>
      <c r="D2357" s="37"/>
      <c r="E2357" s="37"/>
      <c r="F2357" s="37"/>
      <c r="G2357" s="39"/>
      <c r="H2357" s="40"/>
      <c r="I2357" s="107" t="str">
        <f>IF(G2357="","",_xlfn.IFNA(VLOOKUP(G2357,'سجل المشتريات'!F:N,8,0),"غير مسجلة في المشتريات"))</f>
        <v/>
      </c>
      <c r="J2357" s="26" t="str">
        <f>_xlfn.IFNA(VLOOKUP(F2357,الاوردرات!$B$1:$C$600,2,0),"")</f>
        <v/>
      </c>
      <c r="K2357" s="52"/>
      <c r="M2357" s="105" t="str">
        <f>IF(G2357="","",_xlfn.IFNA((VLOOKUP(G2357,help!L:M,2,0))*H2357,_xlfn.IFNA((VLOOKUP(G2357,help!P:Q,2,0))*H2357,"غير مسجلة في المشتريات")))</f>
        <v/>
      </c>
    </row>
    <row r="2358" spans="2:13" hidden="1" x14ac:dyDescent="0.25">
      <c r="B2358" s="13">
        <f>COUNTIFS($G$3:G2358,'تقرير استهلاك خامات'!$D$4)</f>
        <v>2</v>
      </c>
      <c r="C2358" s="13">
        <f>COUNTIFS($F$3:F2358,'تقرير منتج تام'!$E$4)</f>
        <v>10</v>
      </c>
      <c r="D2358" s="37"/>
      <c r="E2358" s="37"/>
      <c r="F2358" s="37"/>
      <c r="G2358" s="39"/>
      <c r="H2358" s="40"/>
      <c r="I2358" s="107" t="str">
        <f>IF(G2358="","",_xlfn.IFNA(VLOOKUP(G2358,'سجل المشتريات'!F:N,8,0),"غير مسجلة في المشتريات"))</f>
        <v/>
      </c>
      <c r="J2358" s="26" t="str">
        <f>_xlfn.IFNA(VLOOKUP(F2358,الاوردرات!$B$1:$C$600,2,0),"")</f>
        <v/>
      </c>
      <c r="K2358" s="52"/>
      <c r="M2358" s="105" t="str">
        <f>IF(G2358="","",_xlfn.IFNA((VLOOKUP(G2358,help!L:M,2,0))*H2358,_xlfn.IFNA((VLOOKUP(G2358,help!P:Q,2,0))*H2358,"غير مسجلة في المشتريات")))</f>
        <v/>
      </c>
    </row>
    <row r="2359" spans="2:13" hidden="1" x14ac:dyDescent="0.25">
      <c r="B2359" s="13">
        <f>COUNTIFS($G$3:G2359,'تقرير استهلاك خامات'!$D$4)</f>
        <v>2</v>
      </c>
      <c r="C2359" s="13">
        <f>COUNTIFS($F$3:F2359,'تقرير منتج تام'!$E$4)</f>
        <v>10</v>
      </c>
      <c r="D2359" s="37"/>
      <c r="E2359" s="37"/>
      <c r="F2359" s="37"/>
      <c r="G2359" s="39"/>
      <c r="H2359" s="40"/>
      <c r="I2359" s="107" t="str">
        <f>IF(G2359="","",_xlfn.IFNA(VLOOKUP(G2359,'سجل المشتريات'!F:N,8,0),"غير مسجلة في المشتريات"))</f>
        <v/>
      </c>
      <c r="J2359" s="26" t="str">
        <f>_xlfn.IFNA(VLOOKUP(F2359,الاوردرات!$B$1:$C$600,2,0),"")</f>
        <v/>
      </c>
      <c r="K2359" s="52"/>
      <c r="M2359" s="105" t="str">
        <f>IF(G2359="","",_xlfn.IFNA((VLOOKUP(G2359,help!L:M,2,0))*H2359,_xlfn.IFNA((VLOOKUP(G2359,help!P:Q,2,0))*H2359,"غير مسجلة في المشتريات")))</f>
        <v/>
      </c>
    </row>
    <row r="2360" spans="2:13" hidden="1" x14ac:dyDescent="0.25">
      <c r="B2360" s="13">
        <f>COUNTIFS($G$3:G2360,'تقرير استهلاك خامات'!$D$4)</f>
        <v>2</v>
      </c>
      <c r="C2360" s="13">
        <f>COUNTIFS($F$3:F2360,'تقرير منتج تام'!$E$4)</f>
        <v>10</v>
      </c>
      <c r="D2360" s="37"/>
      <c r="E2360" s="37"/>
      <c r="F2360" s="37"/>
      <c r="G2360" s="39"/>
      <c r="H2360" s="40"/>
      <c r="I2360" s="107" t="str">
        <f>IF(G2360="","",_xlfn.IFNA(VLOOKUP(G2360,'سجل المشتريات'!F:N,8,0),"غير مسجلة في المشتريات"))</f>
        <v/>
      </c>
      <c r="J2360" s="26" t="str">
        <f>_xlfn.IFNA(VLOOKUP(F2360,الاوردرات!$B$1:$C$600,2,0),"")</f>
        <v/>
      </c>
      <c r="K2360" s="52"/>
      <c r="M2360" s="105" t="str">
        <f>IF(G2360="","",_xlfn.IFNA((VLOOKUP(G2360,help!L:M,2,0))*H2360,_xlfn.IFNA((VLOOKUP(G2360,help!P:Q,2,0))*H2360,"غير مسجلة في المشتريات")))</f>
        <v/>
      </c>
    </row>
    <row r="2361" spans="2:13" hidden="1" x14ac:dyDescent="0.25">
      <c r="B2361" s="13">
        <f>COUNTIFS($G$3:G2361,'تقرير استهلاك خامات'!$D$4)</f>
        <v>2</v>
      </c>
      <c r="C2361" s="13">
        <f>COUNTIFS($F$3:F2361,'تقرير منتج تام'!$E$4)</f>
        <v>10</v>
      </c>
      <c r="D2361" s="37"/>
      <c r="E2361" s="37"/>
      <c r="F2361" s="37"/>
      <c r="G2361" s="39"/>
      <c r="H2361" s="40"/>
      <c r="I2361" s="107" t="str">
        <f>IF(G2361="","",_xlfn.IFNA(VLOOKUP(G2361,'سجل المشتريات'!F:N,8,0),"غير مسجلة في المشتريات"))</f>
        <v/>
      </c>
      <c r="J2361" s="26" t="str">
        <f>_xlfn.IFNA(VLOOKUP(F2361,الاوردرات!$B$1:$C$600,2,0),"")</f>
        <v/>
      </c>
      <c r="K2361" s="52"/>
      <c r="M2361" s="105" t="str">
        <f>IF(G2361="","",_xlfn.IFNA((VLOOKUP(G2361,help!L:M,2,0))*H2361,_xlfn.IFNA((VLOOKUP(G2361,help!P:Q,2,0))*H2361,"غير مسجلة في المشتريات")))</f>
        <v/>
      </c>
    </row>
    <row r="2362" spans="2:13" hidden="1" x14ac:dyDescent="0.25">
      <c r="B2362" s="13">
        <f>COUNTIFS($G$3:G2362,'تقرير استهلاك خامات'!$D$4)</f>
        <v>2</v>
      </c>
      <c r="C2362" s="13">
        <f>COUNTIFS($F$3:F2362,'تقرير منتج تام'!$E$4)</f>
        <v>10</v>
      </c>
      <c r="D2362" s="37"/>
      <c r="E2362" s="37"/>
      <c r="F2362" s="37"/>
      <c r="G2362" s="39"/>
      <c r="H2362" s="40"/>
      <c r="I2362" s="107" t="str">
        <f>IF(G2362="","",_xlfn.IFNA(VLOOKUP(G2362,'سجل المشتريات'!F:N,8,0),"غير مسجلة في المشتريات"))</f>
        <v/>
      </c>
      <c r="J2362" s="26" t="str">
        <f>_xlfn.IFNA(VLOOKUP(F2362,الاوردرات!$B$1:$C$600,2,0),"")</f>
        <v/>
      </c>
      <c r="K2362" s="52"/>
      <c r="M2362" s="105" t="str">
        <f>IF(G2362="","",_xlfn.IFNA((VLOOKUP(G2362,help!L:M,2,0))*H2362,_xlfn.IFNA((VLOOKUP(G2362,help!P:Q,2,0))*H2362,"غير مسجلة في المشتريات")))</f>
        <v/>
      </c>
    </row>
    <row r="2363" spans="2:13" hidden="1" x14ac:dyDescent="0.25">
      <c r="B2363" s="13">
        <f>COUNTIFS($G$3:G2363,'تقرير استهلاك خامات'!$D$4)</f>
        <v>2</v>
      </c>
      <c r="C2363" s="13">
        <f>COUNTIFS($F$3:F2363,'تقرير منتج تام'!$E$4)</f>
        <v>10</v>
      </c>
      <c r="D2363" s="37"/>
      <c r="E2363" s="37"/>
      <c r="F2363" s="37"/>
      <c r="G2363" s="39"/>
      <c r="H2363" s="40"/>
      <c r="I2363" s="107" t="str">
        <f>IF(G2363="","",_xlfn.IFNA(VLOOKUP(G2363,'سجل المشتريات'!F:N,8,0),"غير مسجلة في المشتريات"))</f>
        <v/>
      </c>
      <c r="J2363" s="26" t="str">
        <f>_xlfn.IFNA(VLOOKUP(F2363,الاوردرات!$B$1:$C$600,2,0),"")</f>
        <v/>
      </c>
      <c r="K2363" s="52"/>
      <c r="M2363" s="105" t="str">
        <f>IF(G2363="","",_xlfn.IFNA((VLOOKUP(G2363,help!L:M,2,0))*H2363,_xlfn.IFNA((VLOOKUP(G2363,help!P:Q,2,0))*H2363,"غير مسجلة في المشتريات")))</f>
        <v/>
      </c>
    </row>
    <row r="2364" spans="2:13" hidden="1" x14ac:dyDescent="0.25">
      <c r="B2364" s="13">
        <f>COUNTIFS($G$3:G2364,'تقرير استهلاك خامات'!$D$4)</f>
        <v>2</v>
      </c>
      <c r="C2364" s="13">
        <f>COUNTIFS($F$3:F2364,'تقرير منتج تام'!$E$4)</f>
        <v>10</v>
      </c>
      <c r="D2364" s="37"/>
      <c r="E2364" s="37"/>
      <c r="F2364" s="37"/>
      <c r="G2364" s="39"/>
      <c r="H2364" s="40"/>
      <c r="I2364" s="107" t="str">
        <f>IF(G2364="","",_xlfn.IFNA(VLOOKUP(G2364,'سجل المشتريات'!F:N,8,0),"غير مسجلة في المشتريات"))</f>
        <v/>
      </c>
      <c r="J2364" s="26" t="str">
        <f>_xlfn.IFNA(VLOOKUP(F2364,الاوردرات!$B$1:$C$600,2,0),"")</f>
        <v/>
      </c>
      <c r="K2364" s="52"/>
      <c r="M2364" s="105" t="str">
        <f>IF(G2364="","",_xlfn.IFNA((VLOOKUP(G2364,help!L:M,2,0))*H2364,_xlfn.IFNA((VLOOKUP(G2364,help!P:Q,2,0))*H2364,"غير مسجلة في المشتريات")))</f>
        <v/>
      </c>
    </row>
    <row r="2365" spans="2:13" hidden="1" x14ac:dyDescent="0.25">
      <c r="B2365" s="13">
        <f>COUNTIFS($G$3:G2365,'تقرير استهلاك خامات'!$D$4)</f>
        <v>2</v>
      </c>
      <c r="C2365" s="13">
        <f>COUNTIFS($F$3:F2365,'تقرير منتج تام'!$E$4)</f>
        <v>10</v>
      </c>
      <c r="D2365" s="37"/>
      <c r="E2365" s="37"/>
      <c r="F2365" s="37"/>
      <c r="G2365" s="39"/>
      <c r="H2365" s="40"/>
      <c r="I2365" s="107" t="str">
        <f>IF(G2365="","",_xlfn.IFNA(VLOOKUP(G2365,'سجل المشتريات'!F:N,8,0),"غير مسجلة في المشتريات"))</f>
        <v/>
      </c>
      <c r="J2365" s="26" t="str">
        <f>_xlfn.IFNA(VLOOKUP(F2365,الاوردرات!$B$1:$C$600,2,0),"")</f>
        <v/>
      </c>
      <c r="K2365" s="52"/>
      <c r="M2365" s="105" t="str">
        <f>IF(G2365="","",_xlfn.IFNA((VLOOKUP(G2365,help!L:M,2,0))*H2365,_xlfn.IFNA((VLOOKUP(G2365,help!P:Q,2,0))*H2365,"غير مسجلة في المشتريات")))</f>
        <v/>
      </c>
    </row>
    <row r="2366" spans="2:13" hidden="1" x14ac:dyDescent="0.25">
      <c r="B2366" s="13">
        <f>COUNTIFS($G$3:G2366,'تقرير استهلاك خامات'!$D$4)</f>
        <v>2</v>
      </c>
      <c r="C2366" s="13">
        <f>COUNTIFS($F$3:F2366,'تقرير منتج تام'!$E$4)</f>
        <v>10</v>
      </c>
      <c r="D2366" s="37"/>
      <c r="E2366" s="37"/>
      <c r="F2366" s="37"/>
      <c r="G2366" s="39"/>
      <c r="H2366" s="40"/>
      <c r="I2366" s="107" t="str">
        <f>IF(G2366="","",_xlfn.IFNA(VLOOKUP(G2366,'سجل المشتريات'!F:N,8,0),"غير مسجلة في المشتريات"))</f>
        <v/>
      </c>
      <c r="J2366" s="26" t="str">
        <f>_xlfn.IFNA(VLOOKUP(F2366,الاوردرات!$B$1:$C$600,2,0),"")</f>
        <v/>
      </c>
      <c r="K2366" s="52"/>
      <c r="M2366" s="105" t="str">
        <f>IF(G2366="","",_xlfn.IFNA((VLOOKUP(G2366,help!L:M,2,0))*H2366,_xlfn.IFNA((VLOOKUP(G2366,help!P:Q,2,0))*H2366,"غير مسجلة في المشتريات")))</f>
        <v/>
      </c>
    </row>
    <row r="2367" spans="2:13" hidden="1" x14ac:dyDescent="0.25">
      <c r="B2367" s="13">
        <f>COUNTIFS($G$3:G2367,'تقرير استهلاك خامات'!$D$4)</f>
        <v>2</v>
      </c>
      <c r="C2367" s="13">
        <f>COUNTIFS($F$3:F2367,'تقرير منتج تام'!$E$4)</f>
        <v>10</v>
      </c>
      <c r="D2367" s="37"/>
      <c r="E2367" s="37"/>
      <c r="F2367" s="37"/>
      <c r="G2367" s="39"/>
      <c r="H2367" s="40"/>
      <c r="I2367" s="107" t="str">
        <f>IF(G2367="","",_xlfn.IFNA(VLOOKUP(G2367,'سجل المشتريات'!F:N,8,0),"غير مسجلة في المشتريات"))</f>
        <v/>
      </c>
      <c r="J2367" s="26" t="str">
        <f>_xlfn.IFNA(VLOOKUP(F2367,الاوردرات!$B$1:$C$600,2,0),"")</f>
        <v/>
      </c>
      <c r="K2367" s="52"/>
      <c r="M2367" s="105" t="str">
        <f>IF(G2367="","",_xlfn.IFNA((VLOOKUP(G2367,help!L:M,2,0))*H2367,_xlfn.IFNA((VLOOKUP(G2367,help!P:Q,2,0))*H2367,"غير مسجلة في المشتريات")))</f>
        <v/>
      </c>
    </row>
    <row r="2368" spans="2:13" hidden="1" x14ac:dyDescent="0.25">
      <c r="B2368" s="13">
        <f>COUNTIFS($G$3:G2368,'تقرير استهلاك خامات'!$D$4)</f>
        <v>2</v>
      </c>
      <c r="C2368" s="13">
        <f>COUNTIFS($F$3:F2368,'تقرير منتج تام'!$E$4)</f>
        <v>10</v>
      </c>
      <c r="D2368" s="37"/>
      <c r="E2368" s="37"/>
      <c r="F2368" s="37"/>
      <c r="G2368" s="39"/>
      <c r="H2368" s="40"/>
      <c r="I2368" s="107" t="str">
        <f>IF(G2368="","",_xlfn.IFNA(VLOOKUP(G2368,'سجل المشتريات'!F:N,8,0),"غير مسجلة في المشتريات"))</f>
        <v/>
      </c>
      <c r="J2368" s="26" t="str">
        <f>_xlfn.IFNA(VLOOKUP(F2368,الاوردرات!$B$1:$C$600,2,0),"")</f>
        <v/>
      </c>
      <c r="K2368" s="52"/>
      <c r="M2368" s="105" t="str">
        <f>IF(G2368="","",_xlfn.IFNA((VLOOKUP(G2368,help!L:M,2,0))*H2368,_xlfn.IFNA((VLOOKUP(G2368,help!P:Q,2,0))*H2368,"غير مسجلة في المشتريات")))</f>
        <v/>
      </c>
    </row>
    <row r="2369" spans="2:13" hidden="1" x14ac:dyDescent="0.25">
      <c r="B2369" s="13">
        <f>COUNTIFS($G$3:G2369,'تقرير استهلاك خامات'!$D$4)</f>
        <v>2</v>
      </c>
      <c r="C2369" s="13">
        <f>COUNTIFS($F$3:F2369,'تقرير منتج تام'!$E$4)</f>
        <v>10</v>
      </c>
      <c r="D2369" s="37"/>
      <c r="E2369" s="37"/>
      <c r="F2369" s="37"/>
      <c r="G2369" s="39"/>
      <c r="H2369" s="40"/>
      <c r="I2369" s="107" t="str">
        <f>IF(G2369="","",_xlfn.IFNA(VLOOKUP(G2369,'سجل المشتريات'!F:N,8,0),"غير مسجلة في المشتريات"))</f>
        <v/>
      </c>
      <c r="J2369" s="26" t="str">
        <f>_xlfn.IFNA(VLOOKUP(F2369,الاوردرات!$B$1:$C$600,2,0),"")</f>
        <v/>
      </c>
      <c r="K2369" s="52"/>
      <c r="M2369" s="105" t="str">
        <f>IF(G2369="","",_xlfn.IFNA((VLOOKUP(G2369,help!L:M,2,0))*H2369,_xlfn.IFNA((VLOOKUP(G2369,help!P:Q,2,0))*H2369,"غير مسجلة في المشتريات")))</f>
        <v/>
      </c>
    </row>
    <row r="2370" spans="2:13" hidden="1" x14ac:dyDescent="0.25">
      <c r="B2370" s="13">
        <f>COUNTIFS($G$3:G2370,'تقرير استهلاك خامات'!$D$4)</f>
        <v>2</v>
      </c>
      <c r="C2370" s="13">
        <f>COUNTIFS($F$3:F2370,'تقرير منتج تام'!$E$4)</f>
        <v>10</v>
      </c>
      <c r="D2370" s="37"/>
      <c r="E2370" s="37"/>
      <c r="F2370" s="37"/>
      <c r="G2370" s="39"/>
      <c r="H2370" s="40"/>
      <c r="I2370" s="107" t="str">
        <f>IF(G2370="","",_xlfn.IFNA(VLOOKUP(G2370,'سجل المشتريات'!F:N,8,0),"غير مسجلة في المشتريات"))</f>
        <v/>
      </c>
      <c r="J2370" s="26" t="str">
        <f>_xlfn.IFNA(VLOOKUP(F2370,الاوردرات!$B$1:$C$600,2,0),"")</f>
        <v/>
      </c>
      <c r="K2370" s="52"/>
      <c r="M2370" s="105" t="str">
        <f>IF(G2370="","",_xlfn.IFNA((VLOOKUP(G2370,help!L:M,2,0))*H2370,_xlfn.IFNA((VLOOKUP(G2370,help!P:Q,2,0))*H2370,"غير مسجلة في المشتريات")))</f>
        <v/>
      </c>
    </row>
    <row r="2371" spans="2:13" hidden="1" x14ac:dyDescent="0.25">
      <c r="B2371" s="13">
        <f>COUNTIFS($G$3:G2371,'تقرير استهلاك خامات'!$D$4)</f>
        <v>2</v>
      </c>
      <c r="C2371" s="13">
        <f>COUNTIFS($F$3:F2371,'تقرير منتج تام'!$E$4)</f>
        <v>10</v>
      </c>
      <c r="D2371" s="37"/>
      <c r="E2371" s="37"/>
      <c r="F2371" s="37"/>
      <c r="G2371" s="39"/>
      <c r="H2371" s="40"/>
      <c r="I2371" s="107" t="str">
        <f>IF(G2371="","",_xlfn.IFNA(VLOOKUP(G2371,'سجل المشتريات'!F:N,8,0),"غير مسجلة في المشتريات"))</f>
        <v/>
      </c>
      <c r="J2371" s="26" t="str">
        <f>_xlfn.IFNA(VLOOKUP(F2371,الاوردرات!$B$1:$C$600,2,0),"")</f>
        <v/>
      </c>
      <c r="K2371" s="52"/>
      <c r="M2371" s="105" t="str">
        <f>IF(G2371="","",_xlfn.IFNA((VLOOKUP(G2371,help!L:M,2,0))*H2371,_xlfn.IFNA((VLOOKUP(G2371,help!P:Q,2,0))*H2371,"غير مسجلة في المشتريات")))</f>
        <v/>
      </c>
    </row>
    <row r="2372" spans="2:13" hidden="1" x14ac:dyDescent="0.25">
      <c r="B2372" s="13">
        <f>COUNTIFS($G$3:G2372,'تقرير استهلاك خامات'!$D$4)</f>
        <v>2</v>
      </c>
      <c r="C2372" s="13">
        <f>COUNTIFS($F$3:F2372,'تقرير منتج تام'!$E$4)</f>
        <v>10</v>
      </c>
      <c r="D2372" s="37"/>
      <c r="E2372" s="37"/>
      <c r="F2372" s="37"/>
      <c r="G2372" s="39"/>
      <c r="H2372" s="40"/>
      <c r="I2372" s="107" t="str">
        <f>IF(G2372="","",_xlfn.IFNA(VLOOKUP(G2372,'سجل المشتريات'!F:N,8,0),"غير مسجلة في المشتريات"))</f>
        <v/>
      </c>
      <c r="J2372" s="26" t="str">
        <f>_xlfn.IFNA(VLOOKUP(F2372,الاوردرات!$B$1:$C$600,2,0),"")</f>
        <v/>
      </c>
      <c r="K2372" s="52"/>
      <c r="M2372" s="105" t="str">
        <f>IF(G2372="","",_xlfn.IFNA((VLOOKUP(G2372,help!L:M,2,0))*H2372,_xlfn.IFNA((VLOOKUP(G2372,help!P:Q,2,0))*H2372,"غير مسجلة في المشتريات")))</f>
        <v/>
      </c>
    </row>
    <row r="2373" spans="2:13" hidden="1" x14ac:dyDescent="0.25">
      <c r="B2373" s="13">
        <f>COUNTIFS($G$3:G2373,'تقرير استهلاك خامات'!$D$4)</f>
        <v>2</v>
      </c>
      <c r="C2373" s="13">
        <f>COUNTIFS($F$3:F2373,'تقرير منتج تام'!$E$4)</f>
        <v>10</v>
      </c>
      <c r="D2373" s="37"/>
      <c r="E2373" s="37"/>
      <c r="F2373" s="37"/>
      <c r="G2373" s="39"/>
      <c r="H2373" s="40"/>
      <c r="I2373" s="107" t="str">
        <f>IF(G2373="","",_xlfn.IFNA(VLOOKUP(G2373,'سجل المشتريات'!F:N,8,0),"غير مسجلة في المشتريات"))</f>
        <v/>
      </c>
      <c r="J2373" s="26" t="str">
        <f>_xlfn.IFNA(VLOOKUP(F2373,الاوردرات!$B$1:$C$600,2,0),"")</f>
        <v/>
      </c>
      <c r="K2373" s="52"/>
      <c r="M2373" s="105" t="str">
        <f>IF(G2373="","",_xlfn.IFNA((VLOOKUP(G2373,help!L:M,2,0))*H2373,_xlfn.IFNA((VLOOKUP(G2373,help!P:Q,2,0))*H2373,"غير مسجلة في المشتريات")))</f>
        <v/>
      </c>
    </row>
    <row r="2374" spans="2:13" hidden="1" x14ac:dyDescent="0.25">
      <c r="B2374" s="13">
        <f>COUNTIFS($G$3:G2374,'تقرير استهلاك خامات'!$D$4)</f>
        <v>2</v>
      </c>
      <c r="C2374" s="13">
        <f>COUNTIFS($F$3:F2374,'تقرير منتج تام'!$E$4)</f>
        <v>10</v>
      </c>
      <c r="D2374" s="37"/>
      <c r="E2374" s="37"/>
      <c r="F2374" s="37"/>
      <c r="G2374" s="39"/>
      <c r="H2374" s="40"/>
      <c r="I2374" s="107" t="str">
        <f>IF(G2374="","",_xlfn.IFNA(VLOOKUP(G2374,'سجل المشتريات'!F:N,8,0),"غير مسجلة في المشتريات"))</f>
        <v/>
      </c>
      <c r="J2374" s="26" t="str">
        <f>_xlfn.IFNA(VLOOKUP(F2374,الاوردرات!$B$1:$C$600,2,0),"")</f>
        <v/>
      </c>
      <c r="K2374" s="52"/>
      <c r="M2374" s="105" t="str">
        <f>IF(G2374="","",_xlfn.IFNA((VLOOKUP(G2374,help!L:M,2,0))*H2374,_xlfn.IFNA((VLOOKUP(G2374,help!P:Q,2,0))*H2374,"غير مسجلة في المشتريات")))</f>
        <v/>
      </c>
    </row>
    <row r="2375" spans="2:13" hidden="1" x14ac:dyDescent="0.25">
      <c r="B2375" s="13">
        <f>COUNTIFS($G$3:G2375,'تقرير استهلاك خامات'!$D$4)</f>
        <v>2</v>
      </c>
      <c r="C2375" s="13">
        <f>COUNTIFS($F$3:F2375,'تقرير منتج تام'!$E$4)</f>
        <v>10</v>
      </c>
      <c r="D2375" s="37"/>
      <c r="E2375" s="37"/>
      <c r="F2375" s="37"/>
      <c r="G2375" s="39"/>
      <c r="H2375" s="40"/>
      <c r="I2375" s="107" t="str">
        <f>IF(G2375="","",_xlfn.IFNA(VLOOKUP(G2375,'سجل المشتريات'!F:N,8,0),"غير مسجلة في المشتريات"))</f>
        <v/>
      </c>
      <c r="J2375" s="26" t="str">
        <f>_xlfn.IFNA(VLOOKUP(F2375,الاوردرات!$B$1:$C$600,2,0),"")</f>
        <v/>
      </c>
      <c r="K2375" s="52"/>
      <c r="M2375" s="105" t="str">
        <f>IF(G2375="","",_xlfn.IFNA((VLOOKUP(G2375,help!L:M,2,0))*H2375,_xlfn.IFNA((VLOOKUP(G2375,help!P:Q,2,0))*H2375,"غير مسجلة في المشتريات")))</f>
        <v/>
      </c>
    </row>
    <row r="2376" spans="2:13" hidden="1" x14ac:dyDescent="0.25">
      <c r="B2376" s="13">
        <f>COUNTIFS($G$3:G2376,'تقرير استهلاك خامات'!$D$4)</f>
        <v>2</v>
      </c>
      <c r="C2376" s="13">
        <f>COUNTIFS($F$3:F2376,'تقرير منتج تام'!$E$4)</f>
        <v>10</v>
      </c>
      <c r="D2376" s="37"/>
      <c r="E2376" s="37"/>
      <c r="F2376" s="37"/>
      <c r="G2376" s="39"/>
      <c r="H2376" s="40"/>
      <c r="I2376" s="107" t="str">
        <f>IF(G2376="","",_xlfn.IFNA(VLOOKUP(G2376,'سجل المشتريات'!F:N,8,0),"غير مسجلة في المشتريات"))</f>
        <v/>
      </c>
      <c r="J2376" s="26" t="str">
        <f>_xlfn.IFNA(VLOOKUP(F2376,الاوردرات!$B$1:$C$600,2,0),"")</f>
        <v/>
      </c>
      <c r="K2376" s="52"/>
      <c r="M2376" s="105" t="str">
        <f>IF(G2376="","",_xlfn.IFNA((VLOOKUP(G2376,help!L:M,2,0))*H2376,_xlfn.IFNA((VLOOKUP(G2376,help!P:Q,2,0))*H2376,"غير مسجلة في المشتريات")))</f>
        <v/>
      </c>
    </row>
    <row r="2377" spans="2:13" hidden="1" x14ac:dyDescent="0.25">
      <c r="B2377" s="13">
        <f>COUNTIFS($G$3:G2377,'تقرير استهلاك خامات'!$D$4)</f>
        <v>2</v>
      </c>
      <c r="C2377" s="13">
        <f>COUNTIFS($F$3:F2377,'تقرير منتج تام'!$E$4)</f>
        <v>10</v>
      </c>
      <c r="D2377" s="37"/>
      <c r="E2377" s="37"/>
      <c r="F2377" s="37"/>
      <c r="G2377" s="39"/>
      <c r="H2377" s="40"/>
      <c r="I2377" s="107" t="str">
        <f>IF(G2377="","",_xlfn.IFNA(VLOOKUP(G2377,'سجل المشتريات'!F:N,8,0),"غير مسجلة في المشتريات"))</f>
        <v/>
      </c>
      <c r="J2377" s="26" t="str">
        <f>_xlfn.IFNA(VLOOKUP(F2377,الاوردرات!$B$1:$C$600,2,0),"")</f>
        <v/>
      </c>
      <c r="K2377" s="52"/>
      <c r="M2377" s="105" t="str">
        <f>IF(G2377="","",_xlfn.IFNA((VLOOKUP(G2377,help!L:M,2,0))*H2377,_xlfn.IFNA((VLOOKUP(G2377,help!P:Q,2,0))*H2377,"غير مسجلة في المشتريات")))</f>
        <v/>
      </c>
    </row>
    <row r="2378" spans="2:13" hidden="1" x14ac:dyDescent="0.25">
      <c r="B2378" s="13">
        <f>COUNTIFS($G$3:G2378,'تقرير استهلاك خامات'!$D$4)</f>
        <v>2</v>
      </c>
      <c r="C2378" s="13">
        <f>COUNTIFS($F$3:F2378,'تقرير منتج تام'!$E$4)</f>
        <v>10</v>
      </c>
      <c r="D2378" s="37"/>
      <c r="E2378" s="37"/>
      <c r="F2378" s="37"/>
      <c r="G2378" s="39"/>
      <c r="H2378" s="40"/>
      <c r="I2378" s="107" t="str">
        <f>IF(G2378="","",_xlfn.IFNA(VLOOKUP(G2378,'سجل المشتريات'!F:N,8,0),"غير مسجلة في المشتريات"))</f>
        <v/>
      </c>
      <c r="J2378" s="26" t="str">
        <f>_xlfn.IFNA(VLOOKUP(F2378,الاوردرات!$B$1:$C$600,2,0),"")</f>
        <v/>
      </c>
      <c r="K2378" s="52"/>
      <c r="M2378" s="105" t="str">
        <f>IF(G2378="","",_xlfn.IFNA((VLOOKUP(G2378,help!L:M,2,0))*H2378,_xlfn.IFNA((VLOOKUP(G2378,help!P:Q,2,0))*H2378,"غير مسجلة في المشتريات")))</f>
        <v/>
      </c>
    </row>
    <row r="2379" spans="2:13" hidden="1" x14ac:dyDescent="0.25">
      <c r="B2379" s="13">
        <f>COUNTIFS($G$3:G2379,'تقرير استهلاك خامات'!$D$4)</f>
        <v>2</v>
      </c>
      <c r="C2379" s="13">
        <f>COUNTIFS($F$3:F2379,'تقرير منتج تام'!$E$4)</f>
        <v>10</v>
      </c>
      <c r="D2379" s="37"/>
      <c r="E2379" s="37"/>
      <c r="F2379" s="37"/>
      <c r="G2379" s="39"/>
      <c r="H2379" s="40"/>
      <c r="I2379" s="107" t="str">
        <f>IF(G2379="","",_xlfn.IFNA(VLOOKUP(G2379,'سجل المشتريات'!F:N,8,0),"غير مسجلة في المشتريات"))</f>
        <v/>
      </c>
      <c r="J2379" s="26" t="str">
        <f>_xlfn.IFNA(VLOOKUP(F2379,الاوردرات!$B$1:$C$600,2,0),"")</f>
        <v/>
      </c>
      <c r="K2379" s="52"/>
      <c r="M2379" s="105" t="str">
        <f>IF(G2379="","",_xlfn.IFNA((VLOOKUP(G2379,help!L:M,2,0))*H2379,_xlfn.IFNA((VLOOKUP(G2379,help!P:Q,2,0))*H2379,"غير مسجلة في المشتريات")))</f>
        <v/>
      </c>
    </row>
    <row r="2380" spans="2:13" hidden="1" x14ac:dyDescent="0.25">
      <c r="B2380" s="13">
        <f>COUNTIFS($G$3:G2380,'تقرير استهلاك خامات'!$D$4)</f>
        <v>2</v>
      </c>
      <c r="C2380" s="13">
        <f>COUNTIFS($F$3:F2380,'تقرير منتج تام'!$E$4)</f>
        <v>10</v>
      </c>
      <c r="D2380" s="37"/>
      <c r="E2380" s="37"/>
      <c r="F2380" s="37"/>
      <c r="G2380" s="39"/>
      <c r="H2380" s="40"/>
      <c r="I2380" s="107" t="str">
        <f>IF(G2380="","",_xlfn.IFNA(VLOOKUP(G2380,'سجل المشتريات'!F:N,8,0),"غير مسجلة في المشتريات"))</f>
        <v/>
      </c>
      <c r="J2380" s="26" t="str">
        <f>_xlfn.IFNA(VLOOKUP(F2380,الاوردرات!$B$1:$C$600,2,0),"")</f>
        <v/>
      </c>
      <c r="K2380" s="52"/>
      <c r="M2380" s="105" t="str">
        <f>IF(G2380="","",_xlfn.IFNA((VLOOKUP(G2380,help!L:M,2,0))*H2380,_xlfn.IFNA((VLOOKUP(G2380,help!P:Q,2,0))*H2380,"غير مسجلة في المشتريات")))</f>
        <v/>
      </c>
    </row>
    <row r="2381" spans="2:13" hidden="1" x14ac:dyDescent="0.25">
      <c r="B2381" s="13">
        <f>COUNTIFS($G$3:G2381,'تقرير استهلاك خامات'!$D$4)</f>
        <v>2</v>
      </c>
      <c r="C2381" s="13">
        <f>COUNTIFS($F$3:F2381,'تقرير منتج تام'!$E$4)</f>
        <v>10</v>
      </c>
      <c r="D2381" s="37"/>
      <c r="E2381" s="37"/>
      <c r="F2381" s="37"/>
      <c r="G2381" s="39"/>
      <c r="H2381" s="40"/>
      <c r="I2381" s="107" t="str">
        <f>IF(G2381="","",_xlfn.IFNA(VLOOKUP(G2381,'سجل المشتريات'!F:N,8,0),"غير مسجلة في المشتريات"))</f>
        <v/>
      </c>
      <c r="J2381" s="26" t="str">
        <f>_xlfn.IFNA(VLOOKUP(F2381,الاوردرات!$B$1:$C$600,2,0),"")</f>
        <v/>
      </c>
      <c r="K2381" s="52"/>
      <c r="M2381" s="105" t="str">
        <f>IF(G2381="","",_xlfn.IFNA((VLOOKUP(G2381,help!L:M,2,0))*H2381,_xlfn.IFNA((VLOOKUP(G2381,help!P:Q,2,0))*H2381,"غير مسجلة في المشتريات")))</f>
        <v/>
      </c>
    </row>
    <row r="2382" spans="2:13" hidden="1" x14ac:dyDescent="0.25">
      <c r="B2382" s="13">
        <f>COUNTIFS($G$3:G2382,'تقرير استهلاك خامات'!$D$4)</f>
        <v>2</v>
      </c>
      <c r="C2382" s="13">
        <f>COUNTIFS($F$3:F2382,'تقرير منتج تام'!$E$4)</f>
        <v>10</v>
      </c>
      <c r="D2382" s="37"/>
      <c r="E2382" s="37"/>
      <c r="F2382" s="37"/>
      <c r="G2382" s="39"/>
      <c r="H2382" s="40"/>
      <c r="I2382" s="107" t="str">
        <f>IF(G2382="","",_xlfn.IFNA(VLOOKUP(G2382,'سجل المشتريات'!F:N,8,0),"غير مسجلة في المشتريات"))</f>
        <v/>
      </c>
      <c r="J2382" s="26" t="str">
        <f>_xlfn.IFNA(VLOOKUP(F2382,الاوردرات!$B$1:$C$600,2,0),"")</f>
        <v/>
      </c>
      <c r="K2382" s="52"/>
      <c r="M2382" s="105" t="str">
        <f>IF(G2382="","",_xlfn.IFNA((VLOOKUP(G2382,help!L:M,2,0))*H2382,_xlfn.IFNA((VLOOKUP(G2382,help!P:Q,2,0))*H2382,"غير مسجلة في المشتريات")))</f>
        <v/>
      </c>
    </row>
    <row r="2383" spans="2:13" hidden="1" x14ac:dyDescent="0.25">
      <c r="B2383" s="13">
        <f>COUNTIFS($G$3:G2383,'تقرير استهلاك خامات'!$D$4)</f>
        <v>2</v>
      </c>
      <c r="C2383" s="13">
        <f>COUNTIFS($F$3:F2383,'تقرير منتج تام'!$E$4)</f>
        <v>10</v>
      </c>
      <c r="D2383" s="37"/>
      <c r="E2383" s="37"/>
      <c r="F2383" s="37"/>
      <c r="G2383" s="39"/>
      <c r="H2383" s="40"/>
      <c r="I2383" s="107" t="str">
        <f>IF(G2383="","",_xlfn.IFNA(VLOOKUP(G2383,'سجل المشتريات'!F:N,8,0),"غير مسجلة في المشتريات"))</f>
        <v/>
      </c>
      <c r="J2383" s="26" t="str">
        <f>_xlfn.IFNA(VLOOKUP(F2383,الاوردرات!$B$1:$C$600,2,0),"")</f>
        <v/>
      </c>
      <c r="K2383" s="52"/>
      <c r="M2383" s="105" t="str">
        <f>IF(G2383="","",_xlfn.IFNA((VLOOKUP(G2383,help!L:M,2,0))*H2383,_xlfn.IFNA((VLOOKUP(G2383,help!P:Q,2,0))*H2383,"غير مسجلة في المشتريات")))</f>
        <v/>
      </c>
    </row>
    <row r="2384" spans="2:13" hidden="1" x14ac:dyDescent="0.25">
      <c r="B2384" s="13">
        <f>COUNTIFS($G$3:G2384,'تقرير استهلاك خامات'!$D$4)</f>
        <v>2</v>
      </c>
      <c r="C2384" s="13">
        <f>COUNTIFS($F$3:F2384,'تقرير منتج تام'!$E$4)</f>
        <v>10</v>
      </c>
      <c r="D2384" s="37"/>
      <c r="E2384" s="37"/>
      <c r="F2384" s="37"/>
      <c r="G2384" s="39"/>
      <c r="H2384" s="40"/>
      <c r="I2384" s="107" t="str">
        <f>IF(G2384="","",_xlfn.IFNA(VLOOKUP(G2384,'سجل المشتريات'!F:N,8,0),"غير مسجلة في المشتريات"))</f>
        <v/>
      </c>
      <c r="J2384" s="26" t="str">
        <f>_xlfn.IFNA(VLOOKUP(F2384,الاوردرات!$B$1:$C$600,2,0),"")</f>
        <v/>
      </c>
      <c r="K2384" s="52"/>
      <c r="M2384" s="105" t="str">
        <f>IF(G2384="","",_xlfn.IFNA((VLOOKUP(G2384,help!L:M,2,0))*H2384,_xlfn.IFNA((VLOOKUP(G2384,help!P:Q,2,0))*H2384,"غير مسجلة في المشتريات")))</f>
        <v/>
      </c>
    </row>
    <row r="2385" spans="2:13" hidden="1" x14ac:dyDescent="0.25">
      <c r="B2385" s="13">
        <f>COUNTIFS($G$3:G2385,'تقرير استهلاك خامات'!$D$4)</f>
        <v>2</v>
      </c>
      <c r="C2385" s="13">
        <f>COUNTIFS($F$3:F2385,'تقرير منتج تام'!$E$4)</f>
        <v>10</v>
      </c>
      <c r="D2385" s="37"/>
      <c r="E2385" s="37"/>
      <c r="F2385" s="37"/>
      <c r="G2385" s="39"/>
      <c r="H2385" s="40"/>
      <c r="I2385" s="107" t="str">
        <f>IF(G2385="","",_xlfn.IFNA(VLOOKUP(G2385,'سجل المشتريات'!F:N,8,0),"غير مسجلة في المشتريات"))</f>
        <v/>
      </c>
      <c r="J2385" s="26" t="str">
        <f>_xlfn.IFNA(VLOOKUP(F2385,الاوردرات!$B$1:$C$600,2,0),"")</f>
        <v/>
      </c>
      <c r="K2385" s="52"/>
      <c r="M2385" s="105" t="str">
        <f>IF(G2385="","",_xlfn.IFNA((VLOOKUP(G2385,help!L:M,2,0))*H2385,_xlfn.IFNA((VLOOKUP(G2385,help!P:Q,2,0))*H2385,"غير مسجلة في المشتريات")))</f>
        <v/>
      </c>
    </row>
    <row r="2386" spans="2:13" hidden="1" x14ac:dyDescent="0.25">
      <c r="B2386" s="13">
        <f>COUNTIFS($G$3:G2386,'تقرير استهلاك خامات'!$D$4)</f>
        <v>2</v>
      </c>
      <c r="C2386" s="13">
        <f>COUNTIFS($F$3:F2386,'تقرير منتج تام'!$E$4)</f>
        <v>10</v>
      </c>
      <c r="D2386" s="37"/>
      <c r="E2386" s="37"/>
      <c r="F2386" s="37"/>
      <c r="G2386" s="39"/>
      <c r="H2386" s="40"/>
      <c r="I2386" s="107" t="str">
        <f>IF(G2386="","",_xlfn.IFNA(VLOOKUP(G2386,'سجل المشتريات'!F:N,8,0),"غير مسجلة في المشتريات"))</f>
        <v/>
      </c>
      <c r="J2386" s="26" t="str">
        <f>_xlfn.IFNA(VLOOKUP(F2386,الاوردرات!$B$1:$C$600,2,0),"")</f>
        <v/>
      </c>
      <c r="K2386" s="52"/>
      <c r="M2386" s="105" t="str">
        <f>IF(G2386="","",_xlfn.IFNA((VLOOKUP(G2386,help!L:M,2,0))*H2386,_xlfn.IFNA((VLOOKUP(G2386,help!P:Q,2,0))*H2386,"غير مسجلة في المشتريات")))</f>
        <v/>
      </c>
    </row>
    <row r="2387" spans="2:13" hidden="1" x14ac:dyDescent="0.25">
      <c r="B2387" s="13">
        <f>COUNTIFS($G$3:G2387,'تقرير استهلاك خامات'!$D$4)</f>
        <v>2</v>
      </c>
      <c r="C2387" s="13">
        <f>COUNTIFS($F$3:F2387,'تقرير منتج تام'!$E$4)</f>
        <v>10</v>
      </c>
      <c r="D2387" s="37"/>
      <c r="E2387" s="37"/>
      <c r="F2387" s="37"/>
      <c r="G2387" s="39"/>
      <c r="H2387" s="40"/>
      <c r="I2387" s="107" t="str">
        <f>IF(G2387="","",_xlfn.IFNA(VLOOKUP(G2387,'سجل المشتريات'!F:N,8,0),"غير مسجلة في المشتريات"))</f>
        <v/>
      </c>
      <c r="J2387" s="26" t="str">
        <f>_xlfn.IFNA(VLOOKUP(F2387,الاوردرات!$B$1:$C$600,2,0),"")</f>
        <v/>
      </c>
      <c r="K2387" s="52"/>
      <c r="M2387" s="105" t="str">
        <f>IF(G2387="","",_xlfn.IFNA((VLOOKUP(G2387,help!L:M,2,0))*H2387,_xlfn.IFNA((VLOOKUP(G2387,help!P:Q,2,0))*H2387,"غير مسجلة في المشتريات")))</f>
        <v/>
      </c>
    </row>
    <row r="2388" spans="2:13" hidden="1" x14ac:dyDescent="0.25">
      <c r="B2388" s="13">
        <f>COUNTIFS($G$3:G2388,'تقرير استهلاك خامات'!$D$4)</f>
        <v>2</v>
      </c>
      <c r="C2388" s="13">
        <f>COUNTIFS($F$3:F2388,'تقرير منتج تام'!$E$4)</f>
        <v>10</v>
      </c>
      <c r="D2388" s="37"/>
      <c r="E2388" s="37"/>
      <c r="F2388" s="37"/>
      <c r="G2388" s="39"/>
      <c r="H2388" s="40"/>
      <c r="I2388" s="107" t="str">
        <f>IF(G2388="","",_xlfn.IFNA(VLOOKUP(G2388,'سجل المشتريات'!F:N,8,0),"غير مسجلة في المشتريات"))</f>
        <v/>
      </c>
      <c r="J2388" s="26" t="str">
        <f>_xlfn.IFNA(VLOOKUP(F2388,الاوردرات!$B$1:$C$600,2,0),"")</f>
        <v/>
      </c>
      <c r="K2388" s="52"/>
      <c r="M2388" s="105" t="str">
        <f>IF(G2388="","",_xlfn.IFNA((VLOOKUP(G2388,help!L:M,2,0))*H2388,_xlfn.IFNA((VLOOKUP(G2388,help!P:Q,2,0))*H2388,"غير مسجلة في المشتريات")))</f>
        <v/>
      </c>
    </row>
    <row r="2389" spans="2:13" hidden="1" x14ac:dyDescent="0.25">
      <c r="B2389" s="13">
        <f>COUNTIFS($G$3:G2389,'تقرير استهلاك خامات'!$D$4)</f>
        <v>2</v>
      </c>
      <c r="C2389" s="13">
        <f>COUNTIFS($F$3:F2389,'تقرير منتج تام'!$E$4)</f>
        <v>10</v>
      </c>
      <c r="D2389" s="37"/>
      <c r="E2389" s="37"/>
      <c r="F2389" s="37"/>
      <c r="G2389" s="39"/>
      <c r="H2389" s="40"/>
      <c r="I2389" s="107" t="str">
        <f>IF(G2389="","",_xlfn.IFNA(VLOOKUP(G2389,'سجل المشتريات'!F:N,8,0),"غير مسجلة في المشتريات"))</f>
        <v/>
      </c>
      <c r="J2389" s="26" t="str">
        <f>_xlfn.IFNA(VLOOKUP(F2389,الاوردرات!$B$1:$C$600,2,0),"")</f>
        <v/>
      </c>
      <c r="K2389" s="52"/>
      <c r="M2389" s="105" t="str">
        <f>IF(G2389="","",_xlfn.IFNA((VLOOKUP(G2389,help!L:M,2,0))*H2389,_xlfn.IFNA((VLOOKUP(G2389,help!P:Q,2,0))*H2389,"غير مسجلة في المشتريات")))</f>
        <v/>
      </c>
    </row>
    <row r="2390" spans="2:13" hidden="1" x14ac:dyDescent="0.25">
      <c r="B2390" s="13">
        <f>COUNTIFS($G$3:G2390,'تقرير استهلاك خامات'!$D$4)</f>
        <v>2</v>
      </c>
      <c r="C2390" s="13">
        <f>COUNTIFS($F$3:F2390,'تقرير منتج تام'!$E$4)</f>
        <v>10</v>
      </c>
      <c r="D2390" s="37"/>
      <c r="E2390" s="37"/>
      <c r="F2390" s="37"/>
      <c r="G2390" s="39"/>
      <c r="H2390" s="40"/>
      <c r="I2390" s="107" t="str">
        <f>IF(G2390="","",_xlfn.IFNA(VLOOKUP(G2390,'سجل المشتريات'!F:N,8,0),"غير مسجلة في المشتريات"))</f>
        <v/>
      </c>
      <c r="J2390" s="26" t="str">
        <f>_xlfn.IFNA(VLOOKUP(F2390,الاوردرات!$B$1:$C$600,2,0),"")</f>
        <v/>
      </c>
      <c r="K2390" s="52"/>
      <c r="M2390" s="105" t="str">
        <f>IF(G2390="","",_xlfn.IFNA((VLOOKUP(G2390,help!L:M,2,0))*H2390,_xlfn.IFNA((VLOOKUP(G2390,help!P:Q,2,0))*H2390,"غير مسجلة في المشتريات")))</f>
        <v/>
      </c>
    </row>
    <row r="2391" spans="2:13" hidden="1" x14ac:dyDescent="0.25">
      <c r="B2391" s="13">
        <f>COUNTIFS($G$3:G2391,'تقرير استهلاك خامات'!$D$4)</f>
        <v>2</v>
      </c>
      <c r="C2391" s="13">
        <f>COUNTIFS($F$3:F2391,'تقرير منتج تام'!$E$4)</f>
        <v>10</v>
      </c>
      <c r="D2391" s="37"/>
      <c r="E2391" s="37"/>
      <c r="F2391" s="37"/>
      <c r="G2391" s="39"/>
      <c r="H2391" s="40"/>
      <c r="I2391" s="107" t="str">
        <f>IF(G2391="","",_xlfn.IFNA(VLOOKUP(G2391,'سجل المشتريات'!F:N,8,0),"غير مسجلة في المشتريات"))</f>
        <v/>
      </c>
      <c r="J2391" s="26" t="str">
        <f>_xlfn.IFNA(VLOOKUP(F2391,الاوردرات!$B$1:$C$600,2,0),"")</f>
        <v/>
      </c>
      <c r="K2391" s="52"/>
      <c r="M2391" s="105" t="str">
        <f>IF(G2391="","",_xlfn.IFNA((VLOOKUP(G2391,help!L:M,2,0))*H2391,_xlfn.IFNA((VLOOKUP(G2391,help!P:Q,2,0))*H2391,"غير مسجلة في المشتريات")))</f>
        <v/>
      </c>
    </row>
    <row r="2392" spans="2:13" hidden="1" x14ac:dyDescent="0.25">
      <c r="B2392" s="13">
        <f>COUNTIFS($G$3:G2392,'تقرير استهلاك خامات'!$D$4)</f>
        <v>2</v>
      </c>
      <c r="C2392" s="13">
        <f>COUNTIFS($F$3:F2392,'تقرير منتج تام'!$E$4)</f>
        <v>10</v>
      </c>
      <c r="D2392" s="37"/>
      <c r="E2392" s="37"/>
      <c r="F2392" s="37"/>
      <c r="G2392" s="39"/>
      <c r="H2392" s="40"/>
      <c r="I2392" s="107" t="str">
        <f>IF(G2392="","",_xlfn.IFNA(VLOOKUP(G2392,'سجل المشتريات'!F:N,8,0),"غير مسجلة في المشتريات"))</f>
        <v/>
      </c>
      <c r="J2392" s="26" t="str">
        <f>_xlfn.IFNA(VLOOKUP(F2392,الاوردرات!$B$1:$C$600,2,0),"")</f>
        <v/>
      </c>
      <c r="K2392" s="52"/>
      <c r="M2392" s="105" t="str">
        <f>IF(G2392="","",_xlfn.IFNA((VLOOKUP(G2392,help!L:M,2,0))*H2392,_xlfn.IFNA((VLOOKUP(G2392,help!P:Q,2,0))*H2392,"غير مسجلة في المشتريات")))</f>
        <v/>
      </c>
    </row>
    <row r="2393" spans="2:13" hidden="1" x14ac:dyDescent="0.25">
      <c r="B2393" s="13">
        <f>COUNTIFS($G$3:G2393,'تقرير استهلاك خامات'!$D$4)</f>
        <v>2</v>
      </c>
      <c r="C2393" s="13">
        <f>COUNTIFS($F$3:F2393,'تقرير منتج تام'!$E$4)</f>
        <v>10</v>
      </c>
      <c r="D2393" s="37"/>
      <c r="E2393" s="37"/>
      <c r="F2393" s="37"/>
      <c r="G2393" s="39"/>
      <c r="H2393" s="40"/>
      <c r="I2393" s="107" t="str">
        <f>IF(G2393="","",_xlfn.IFNA(VLOOKUP(G2393,'سجل المشتريات'!F:N,8,0),"غير مسجلة في المشتريات"))</f>
        <v/>
      </c>
      <c r="J2393" s="26" t="str">
        <f>_xlfn.IFNA(VLOOKUP(F2393,الاوردرات!$B$1:$C$600,2,0),"")</f>
        <v/>
      </c>
      <c r="K2393" s="52"/>
      <c r="M2393" s="105" t="str">
        <f>IF(G2393="","",_xlfn.IFNA((VLOOKUP(G2393,help!L:M,2,0))*H2393,_xlfn.IFNA((VLOOKUP(G2393,help!P:Q,2,0))*H2393,"غير مسجلة في المشتريات")))</f>
        <v/>
      </c>
    </row>
    <row r="2394" spans="2:13" hidden="1" x14ac:dyDescent="0.25">
      <c r="B2394" s="13">
        <f>COUNTIFS($G$3:G2394,'تقرير استهلاك خامات'!$D$4)</f>
        <v>2</v>
      </c>
      <c r="C2394" s="13">
        <f>COUNTIFS($F$3:F2394,'تقرير منتج تام'!$E$4)</f>
        <v>10</v>
      </c>
      <c r="D2394" s="37"/>
      <c r="E2394" s="37"/>
      <c r="F2394" s="37"/>
      <c r="G2394" s="39"/>
      <c r="H2394" s="40"/>
      <c r="I2394" s="107" t="str">
        <f>IF(G2394="","",_xlfn.IFNA(VLOOKUP(G2394,'سجل المشتريات'!F:N,8,0),"غير مسجلة في المشتريات"))</f>
        <v/>
      </c>
      <c r="J2394" s="26" t="str">
        <f>_xlfn.IFNA(VLOOKUP(F2394,الاوردرات!$B$1:$C$600,2,0),"")</f>
        <v/>
      </c>
      <c r="K2394" s="52"/>
      <c r="M2394" s="105" t="str">
        <f>IF(G2394="","",_xlfn.IFNA((VLOOKUP(G2394,help!L:M,2,0))*H2394,_xlfn.IFNA((VLOOKUP(G2394,help!P:Q,2,0))*H2394,"غير مسجلة في المشتريات")))</f>
        <v/>
      </c>
    </row>
    <row r="2395" spans="2:13" hidden="1" x14ac:dyDescent="0.25">
      <c r="B2395" s="13">
        <f>COUNTIFS($G$3:G2395,'تقرير استهلاك خامات'!$D$4)</f>
        <v>2</v>
      </c>
      <c r="C2395" s="13">
        <f>COUNTIFS($F$3:F2395,'تقرير منتج تام'!$E$4)</f>
        <v>10</v>
      </c>
      <c r="D2395" s="37"/>
      <c r="E2395" s="37"/>
      <c r="F2395" s="37"/>
      <c r="G2395" s="39"/>
      <c r="H2395" s="40"/>
      <c r="I2395" s="107" t="str">
        <f>IF(G2395="","",_xlfn.IFNA(VLOOKUP(G2395,'سجل المشتريات'!F:N,8,0),"غير مسجلة في المشتريات"))</f>
        <v/>
      </c>
      <c r="J2395" s="26" t="str">
        <f>_xlfn.IFNA(VLOOKUP(F2395,الاوردرات!$B$1:$C$600,2,0),"")</f>
        <v/>
      </c>
      <c r="K2395" s="52"/>
      <c r="M2395" s="105" t="str">
        <f>IF(G2395="","",_xlfn.IFNA((VLOOKUP(G2395,help!L:M,2,0))*H2395,_xlfn.IFNA((VLOOKUP(G2395,help!P:Q,2,0))*H2395,"غير مسجلة في المشتريات")))</f>
        <v/>
      </c>
    </row>
    <row r="2396" spans="2:13" hidden="1" x14ac:dyDescent="0.25">
      <c r="B2396" s="13">
        <f>COUNTIFS($G$3:G2396,'تقرير استهلاك خامات'!$D$4)</f>
        <v>2</v>
      </c>
      <c r="C2396" s="13">
        <f>COUNTIFS($F$3:F2396,'تقرير منتج تام'!$E$4)</f>
        <v>10</v>
      </c>
      <c r="D2396" s="37"/>
      <c r="E2396" s="37"/>
      <c r="F2396" s="37"/>
      <c r="G2396" s="39"/>
      <c r="H2396" s="40"/>
      <c r="I2396" s="107" t="str">
        <f>IF(G2396="","",_xlfn.IFNA(VLOOKUP(G2396,'سجل المشتريات'!F:N,8,0),"غير مسجلة في المشتريات"))</f>
        <v/>
      </c>
      <c r="J2396" s="26" t="str">
        <f>_xlfn.IFNA(VLOOKUP(F2396,الاوردرات!$B$1:$C$600,2,0),"")</f>
        <v/>
      </c>
      <c r="K2396" s="52"/>
      <c r="M2396" s="105" t="str">
        <f>IF(G2396="","",_xlfn.IFNA((VLOOKUP(G2396,help!L:M,2,0))*H2396,_xlfn.IFNA((VLOOKUP(G2396,help!P:Q,2,0))*H2396,"غير مسجلة في المشتريات")))</f>
        <v/>
      </c>
    </row>
    <row r="2397" spans="2:13" hidden="1" x14ac:dyDescent="0.25">
      <c r="B2397" s="13">
        <f>COUNTIFS($G$3:G2397,'تقرير استهلاك خامات'!$D$4)</f>
        <v>2</v>
      </c>
      <c r="C2397" s="13">
        <f>COUNTIFS($F$3:F2397,'تقرير منتج تام'!$E$4)</f>
        <v>10</v>
      </c>
      <c r="D2397" s="37"/>
      <c r="E2397" s="37"/>
      <c r="F2397" s="37"/>
      <c r="G2397" s="39"/>
      <c r="H2397" s="40"/>
      <c r="I2397" s="107" t="str">
        <f>IF(G2397="","",_xlfn.IFNA(VLOOKUP(G2397,'سجل المشتريات'!F:N,8,0),"غير مسجلة في المشتريات"))</f>
        <v/>
      </c>
      <c r="J2397" s="26" t="str">
        <f>_xlfn.IFNA(VLOOKUP(F2397,الاوردرات!$B$1:$C$600,2,0),"")</f>
        <v/>
      </c>
      <c r="K2397" s="52"/>
      <c r="M2397" s="105" t="str">
        <f>IF(G2397="","",_xlfn.IFNA((VLOOKUP(G2397,help!L:M,2,0))*H2397,_xlfn.IFNA((VLOOKUP(G2397,help!P:Q,2,0))*H2397,"غير مسجلة في المشتريات")))</f>
        <v/>
      </c>
    </row>
    <row r="2398" spans="2:13" hidden="1" x14ac:dyDescent="0.25">
      <c r="B2398" s="13">
        <f>COUNTIFS($G$3:G2398,'تقرير استهلاك خامات'!$D$4)</f>
        <v>2</v>
      </c>
      <c r="C2398" s="13">
        <f>COUNTIFS($F$3:F2398,'تقرير منتج تام'!$E$4)</f>
        <v>10</v>
      </c>
      <c r="D2398" s="37"/>
      <c r="E2398" s="37"/>
      <c r="F2398" s="37"/>
      <c r="G2398" s="39"/>
      <c r="H2398" s="40"/>
      <c r="I2398" s="107" t="str">
        <f>IF(G2398="","",_xlfn.IFNA(VLOOKUP(G2398,'سجل المشتريات'!F:N,8,0),"غير مسجلة في المشتريات"))</f>
        <v/>
      </c>
      <c r="J2398" s="26" t="str">
        <f>_xlfn.IFNA(VLOOKUP(F2398,الاوردرات!$B$1:$C$600,2,0),"")</f>
        <v/>
      </c>
      <c r="K2398" s="52"/>
      <c r="M2398" s="105" t="str">
        <f>IF(G2398="","",_xlfn.IFNA((VLOOKUP(G2398,help!L:M,2,0))*H2398,_xlfn.IFNA((VLOOKUP(G2398,help!P:Q,2,0))*H2398,"غير مسجلة في المشتريات")))</f>
        <v/>
      </c>
    </row>
    <row r="2399" spans="2:13" hidden="1" x14ac:dyDescent="0.25">
      <c r="B2399" s="13">
        <f>COUNTIFS($G$3:G2399,'تقرير استهلاك خامات'!$D$4)</f>
        <v>2</v>
      </c>
      <c r="C2399" s="13">
        <f>COUNTIFS($F$3:F2399,'تقرير منتج تام'!$E$4)</f>
        <v>10</v>
      </c>
      <c r="D2399" s="37"/>
      <c r="E2399" s="37"/>
      <c r="F2399" s="37"/>
      <c r="G2399" s="39"/>
      <c r="H2399" s="40"/>
      <c r="I2399" s="107" t="str">
        <f>IF(G2399="","",_xlfn.IFNA(VLOOKUP(G2399,'سجل المشتريات'!F:N,8,0),"غير مسجلة في المشتريات"))</f>
        <v/>
      </c>
      <c r="J2399" s="26" t="str">
        <f>_xlfn.IFNA(VLOOKUP(F2399,الاوردرات!$B$1:$C$600,2,0),"")</f>
        <v/>
      </c>
      <c r="K2399" s="52"/>
      <c r="M2399" s="105" t="str">
        <f>IF(G2399="","",_xlfn.IFNA((VLOOKUP(G2399,help!L:M,2,0))*H2399,_xlfn.IFNA((VLOOKUP(G2399,help!P:Q,2,0))*H2399,"غير مسجلة في المشتريات")))</f>
        <v/>
      </c>
    </row>
    <row r="2400" spans="2:13" hidden="1" x14ac:dyDescent="0.25">
      <c r="B2400" s="13">
        <f>COUNTIFS($G$3:G2400,'تقرير استهلاك خامات'!$D$4)</f>
        <v>2</v>
      </c>
      <c r="C2400" s="13">
        <f>COUNTIFS($F$3:F2400,'تقرير منتج تام'!$E$4)</f>
        <v>10</v>
      </c>
      <c r="D2400" s="37"/>
      <c r="E2400" s="37"/>
      <c r="F2400" s="37"/>
      <c r="G2400" s="39"/>
      <c r="H2400" s="40"/>
      <c r="I2400" s="107" t="str">
        <f>IF(G2400="","",_xlfn.IFNA(VLOOKUP(G2400,'سجل المشتريات'!F:N,8,0),"غير مسجلة في المشتريات"))</f>
        <v/>
      </c>
      <c r="J2400" s="26" t="str">
        <f>_xlfn.IFNA(VLOOKUP(F2400,الاوردرات!$B$1:$C$600,2,0),"")</f>
        <v/>
      </c>
      <c r="K2400" s="52"/>
      <c r="M2400" s="105" t="str">
        <f>IF(G2400="","",_xlfn.IFNA((VLOOKUP(G2400,help!L:M,2,0))*H2400,_xlfn.IFNA((VLOOKUP(G2400,help!P:Q,2,0))*H2400,"غير مسجلة في المشتريات")))</f>
        <v/>
      </c>
    </row>
    <row r="2401" spans="2:13" hidden="1" x14ac:dyDescent="0.25">
      <c r="B2401" s="13">
        <f>COUNTIFS($G$3:G2401,'تقرير استهلاك خامات'!$D$4)</f>
        <v>2</v>
      </c>
      <c r="C2401" s="13">
        <f>COUNTIFS($F$3:F2401,'تقرير منتج تام'!$E$4)</f>
        <v>10</v>
      </c>
      <c r="D2401" s="37"/>
      <c r="E2401" s="37"/>
      <c r="F2401" s="37"/>
      <c r="G2401" s="39"/>
      <c r="H2401" s="40"/>
      <c r="I2401" s="107" t="str">
        <f>IF(G2401="","",_xlfn.IFNA(VLOOKUP(G2401,'سجل المشتريات'!F:N,8,0),"غير مسجلة في المشتريات"))</f>
        <v/>
      </c>
      <c r="J2401" s="26" t="str">
        <f>_xlfn.IFNA(VLOOKUP(F2401,الاوردرات!$B$1:$C$600,2,0),"")</f>
        <v/>
      </c>
      <c r="K2401" s="52"/>
      <c r="M2401" s="105" t="str">
        <f>IF(G2401="","",_xlfn.IFNA((VLOOKUP(G2401,help!L:M,2,0))*H2401,_xlfn.IFNA((VLOOKUP(G2401,help!P:Q,2,0))*H2401,"غير مسجلة في المشتريات")))</f>
        <v/>
      </c>
    </row>
    <row r="2402" spans="2:13" hidden="1" x14ac:dyDescent="0.25">
      <c r="B2402" s="13">
        <f>COUNTIFS($G$3:G2402,'تقرير استهلاك خامات'!$D$4)</f>
        <v>2</v>
      </c>
      <c r="C2402" s="13">
        <f>COUNTIFS($F$3:F2402,'تقرير منتج تام'!$E$4)</f>
        <v>10</v>
      </c>
      <c r="D2402" s="37"/>
      <c r="E2402" s="37"/>
      <c r="F2402" s="37"/>
      <c r="G2402" s="39"/>
      <c r="H2402" s="40"/>
      <c r="I2402" s="107" t="str">
        <f>IF(G2402="","",_xlfn.IFNA(VLOOKUP(G2402,'سجل المشتريات'!F:N,8,0),"غير مسجلة في المشتريات"))</f>
        <v/>
      </c>
      <c r="J2402" s="26" t="str">
        <f>_xlfn.IFNA(VLOOKUP(F2402,الاوردرات!$B$1:$C$600,2,0),"")</f>
        <v/>
      </c>
      <c r="K2402" s="52"/>
      <c r="M2402" s="105" t="str">
        <f>IF(G2402="","",_xlfn.IFNA((VLOOKUP(G2402,help!L:M,2,0))*H2402,_xlfn.IFNA((VLOOKUP(G2402,help!P:Q,2,0))*H2402,"غير مسجلة في المشتريات")))</f>
        <v/>
      </c>
    </row>
    <row r="2403" spans="2:13" hidden="1" x14ac:dyDescent="0.25">
      <c r="B2403" s="13">
        <f>COUNTIFS($G$3:G2403,'تقرير استهلاك خامات'!$D$4)</f>
        <v>2</v>
      </c>
      <c r="C2403" s="13">
        <f>COUNTIFS($F$3:F2403,'تقرير منتج تام'!$E$4)</f>
        <v>10</v>
      </c>
      <c r="D2403" s="37"/>
      <c r="E2403" s="37"/>
      <c r="F2403" s="37"/>
      <c r="G2403" s="39"/>
      <c r="H2403" s="40"/>
      <c r="I2403" s="107" t="str">
        <f>IF(G2403="","",_xlfn.IFNA(VLOOKUP(G2403,'سجل المشتريات'!F:N,8,0),"غير مسجلة في المشتريات"))</f>
        <v/>
      </c>
      <c r="J2403" s="26" t="str">
        <f>_xlfn.IFNA(VLOOKUP(F2403,الاوردرات!$B$1:$C$600,2,0),"")</f>
        <v/>
      </c>
      <c r="K2403" s="52"/>
      <c r="M2403" s="105" t="str">
        <f>IF(G2403="","",_xlfn.IFNA((VLOOKUP(G2403,help!L:M,2,0))*H2403,_xlfn.IFNA((VLOOKUP(G2403,help!P:Q,2,0))*H2403,"غير مسجلة في المشتريات")))</f>
        <v/>
      </c>
    </row>
    <row r="2404" spans="2:13" hidden="1" x14ac:dyDescent="0.25">
      <c r="B2404" s="13">
        <f>COUNTIFS($G$3:G2404,'تقرير استهلاك خامات'!$D$4)</f>
        <v>2</v>
      </c>
      <c r="C2404" s="13">
        <f>COUNTIFS($F$3:F2404,'تقرير منتج تام'!$E$4)</f>
        <v>10</v>
      </c>
      <c r="D2404" s="37"/>
      <c r="E2404" s="37"/>
      <c r="F2404" s="37"/>
      <c r="G2404" s="39"/>
      <c r="H2404" s="40"/>
      <c r="I2404" s="107" t="str">
        <f>IF(G2404="","",_xlfn.IFNA(VLOOKUP(G2404,'سجل المشتريات'!F:N,8,0),"غير مسجلة في المشتريات"))</f>
        <v/>
      </c>
      <c r="J2404" s="26" t="str">
        <f>_xlfn.IFNA(VLOOKUP(F2404,الاوردرات!$B$1:$C$600,2,0),"")</f>
        <v/>
      </c>
      <c r="K2404" s="52"/>
      <c r="M2404" s="105" t="str">
        <f>IF(G2404="","",_xlfn.IFNA((VLOOKUP(G2404,help!L:M,2,0))*H2404,_xlfn.IFNA((VLOOKUP(G2404,help!P:Q,2,0))*H2404,"غير مسجلة في المشتريات")))</f>
        <v/>
      </c>
    </row>
    <row r="2405" spans="2:13" hidden="1" x14ac:dyDescent="0.25">
      <c r="B2405" s="13">
        <f>COUNTIFS($G$3:G2405,'تقرير استهلاك خامات'!$D$4)</f>
        <v>2</v>
      </c>
      <c r="C2405" s="13">
        <f>COUNTIFS($F$3:F2405,'تقرير منتج تام'!$E$4)</f>
        <v>10</v>
      </c>
      <c r="D2405" s="37"/>
      <c r="E2405" s="37"/>
      <c r="F2405" s="37"/>
      <c r="G2405" s="39"/>
      <c r="H2405" s="40"/>
      <c r="I2405" s="107" t="str">
        <f>IF(G2405="","",_xlfn.IFNA(VLOOKUP(G2405,'سجل المشتريات'!F:N,8,0),"غير مسجلة في المشتريات"))</f>
        <v/>
      </c>
      <c r="J2405" s="26" t="str">
        <f>_xlfn.IFNA(VLOOKUP(F2405,الاوردرات!$B$1:$C$600,2,0),"")</f>
        <v/>
      </c>
      <c r="K2405" s="52"/>
      <c r="M2405" s="105" t="str">
        <f>IF(G2405="","",_xlfn.IFNA((VLOOKUP(G2405,help!L:M,2,0))*H2405,_xlfn.IFNA((VLOOKUP(G2405,help!P:Q,2,0))*H2405,"غير مسجلة في المشتريات")))</f>
        <v/>
      </c>
    </row>
    <row r="2406" spans="2:13" hidden="1" x14ac:dyDescent="0.25">
      <c r="B2406" s="13">
        <f>COUNTIFS($G$3:G2406,'تقرير استهلاك خامات'!$D$4)</f>
        <v>2</v>
      </c>
      <c r="C2406" s="13">
        <f>COUNTIFS($F$3:F2406,'تقرير منتج تام'!$E$4)</f>
        <v>10</v>
      </c>
      <c r="D2406" s="37"/>
      <c r="E2406" s="37"/>
      <c r="F2406" s="37"/>
      <c r="G2406" s="39"/>
      <c r="H2406" s="40"/>
      <c r="I2406" s="107" t="str">
        <f>IF(G2406="","",_xlfn.IFNA(VLOOKUP(G2406,'سجل المشتريات'!F:N,8,0),"غير مسجلة في المشتريات"))</f>
        <v/>
      </c>
      <c r="J2406" s="26" t="str">
        <f>_xlfn.IFNA(VLOOKUP(F2406,الاوردرات!$B$1:$C$600,2,0),"")</f>
        <v/>
      </c>
      <c r="K2406" s="52"/>
      <c r="M2406" s="105" t="str">
        <f>IF(G2406="","",_xlfn.IFNA((VLOOKUP(G2406,help!L:M,2,0))*H2406,_xlfn.IFNA((VLOOKUP(G2406,help!P:Q,2,0))*H2406,"غير مسجلة في المشتريات")))</f>
        <v/>
      </c>
    </row>
    <row r="2407" spans="2:13" hidden="1" x14ac:dyDescent="0.25">
      <c r="B2407" s="13">
        <f>COUNTIFS($G$3:G2407,'تقرير استهلاك خامات'!$D$4)</f>
        <v>2</v>
      </c>
      <c r="C2407" s="13">
        <f>COUNTIFS($F$3:F2407,'تقرير منتج تام'!$E$4)</f>
        <v>10</v>
      </c>
      <c r="D2407" s="37"/>
      <c r="E2407" s="37"/>
      <c r="F2407" s="37"/>
      <c r="G2407" s="39"/>
      <c r="H2407" s="40"/>
      <c r="I2407" s="107" t="str">
        <f>IF(G2407="","",_xlfn.IFNA(VLOOKUP(G2407,'سجل المشتريات'!F:N,8,0),"غير مسجلة في المشتريات"))</f>
        <v/>
      </c>
      <c r="J2407" s="26" t="str">
        <f>_xlfn.IFNA(VLOOKUP(F2407,الاوردرات!$B$1:$C$600,2,0),"")</f>
        <v/>
      </c>
      <c r="K2407" s="52"/>
      <c r="M2407" s="105" t="str">
        <f>IF(G2407="","",_xlfn.IFNA((VLOOKUP(G2407,help!L:M,2,0))*H2407,_xlfn.IFNA((VLOOKUP(G2407,help!P:Q,2,0))*H2407,"غير مسجلة في المشتريات")))</f>
        <v/>
      </c>
    </row>
    <row r="2408" spans="2:13" hidden="1" x14ac:dyDescent="0.25">
      <c r="B2408" s="13">
        <f>COUNTIFS($G$3:G2408,'تقرير استهلاك خامات'!$D$4)</f>
        <v>2</v>
      </c>
      <c r="C2408" s="13">
        <f>COUNTIFS($F$3:F2408,'تقرير منتج تام'!$E$4)</f>
        <v>10</v>
      </c>
      <c r="D2408" s="37"/>
      <c r="E2408" s="37"/>
      <c r="F2408" s="37"/>
      <c r="G2408" s="39"/>
      <c r="H2408" s="40"/>
      <c r="I2408" s="107" t="str">
        <f>IF(G2408="","",_xlfn.IFNA(VLOOKUP(G2408,'سجل المشتريات'!F:N,8,0),"غير مسجلة في المشتريات"))</f>
        <v/>
      </c>
      <c r="J2408" s="26" t="str">
        <f>_xlfn.IFNA(VLOOKUP(F2408,الاوردرات!$B$1:$C$600,2,0),"")</f>
        <v/>
      </c>
      <c r="K2408" s="52"/>
      <c r="M2408" s="105" t="str">
        <f>IF(G2408="","",_xlfn.IFNA((VLOOKUP(G2408,help!L:M,2,0))*H2408,_xlfn.IFNA((VLOOKUP(G2408,help!P:Q,2,0))*H2408,"غير مسجلة في المشتريات")))</f>
        <v/>
      </c>
    </row>
    <row r="2409" spans="2:13" hidden="1" x14ac:dyDescent="0.25">
      <c r="B2409" s="13">
        <f>COUNTIFS($G$3:G2409,'تقرير استهلاك خامات'!$D$4)</f>
        <v>2</v>
      </c>
      <c r="C2409" s="13">
        <f>COUNTIFS($F$3:F2409,'تقرير منتج تام'!$E$4)</f>
        <v>10</v>
      </c>
      <c r="D2409" s="37"/>
      <c r="E2409" s="37"/>
      <c r="F2409" s="37"/>
      <c r="G2409" s="39"/>
      <c r="H2409" s="40"/>
      <c r="I2409" s="107" t="str">
        <f>IF(G2409="","",_xlfn.IFNA(VLOOKUP(G2409,'سجل المشتريات'!F:N,8,0),"غير مسجلة في المشتريات"))</f>
        <v/>
      </c>
      <c r="J2409" s="26" t="str">
        <f>_xlfn.IFNA(VLOOKUP(F2409,الاوردرات!$B$1:$C$600,2,0),"")</f>
        <v/>
      </c>
      <c r="K2409" s="52"/>
      <c r="M2409" s="105" t="str">
        <f>IF(G2409="","",_xlfn.IFNA((VLOOKUP(G2409,help!L:M,2,0))*H2409,_xlfn.IFNA((VLOOKUP(G2409,help!P:Q,2,0))*H2409,"غير مسجلة في المشتريات")))</f>
        <v/>
      </c>
    </row>
    <row r="2410" spans="2:13" hidden="1" x14ac:dyDescent="0.25">
      <c r="B2410" s="13">
        <f>COUNTIFS($G$3:G2410,'تقرير استهلاك خامات'!$D$4)</f>
        <v>2</v>
      </c>
      <c r="C2410" s="13">
        <f>COUNTIFS($F$3:F2410,'تقرير منتج تام'!$E$4)</f>
        <v>10</v>
      </c>
      <c r="D2410" s="37"/>
      <c r="E2410" s="37"/>
      <c r="F2410" s="37"/>
      <c r="G2410" s="39"/>
      <c r="H2410" s="40"/>
      <c r="I2410" s="107" t="str">
        <f>IF(G2410="","",_xlfn.IFNA(VLOOKUP(G2410,'سجل المشتريات'!F:N,8,0),"غير مسجلة في المشتريات"))</f>
        <v/>
      </c>
      <c r="J2410" s="26" t="str">
        <f>_xlfn.IFNA(VLOOKUP(F2410,الاوردرات!$B$1:$C$600,2,0),"")</f>
        <v/>
      </c>
      <c r="K2410" s="52"/>
      <c r="M2410" s="105" t="str">
        <f>IF(G2410="","",_xlfn.IFNA((VLOOKUP(G2410,help!L:M,2,0))*H2410,_xlfn.IFNA((VLOOKUP(G2410,help!P:Q,2,0))*H2410,"غير مسجلة في المشتريات")))</f>
        <v/>
      </c>
    </row>
    <row r="2411" spans="2:13" hidden="1" x14ac:dyDescent="0.25">
      <c r="B2411" s="13">
        <f>COUNTIFS($G$3:G2411,'تقرير استهلاك خامات'!$D$4)</f>
        <v>2</v>
      </c>
      <c r="C2411" s="13">
        <f>COUNTIFS($F$3:F2411,'تقرير منتج تام'!$E$4)</f>
        <v>10</v>
      </c>
      <c r="D2411" s="37"/>
      <c r="E2411" s="37"/>
      <c r="F2411" s="37"/>
      <c r="G2411" s="39"/>
      <c r="H2411" s="40"/>
      <c r="I2411" s="107" t="str">
        <f>IF(G2411="","",_xlfn.IFNA(VLOOKUP(G2411,'سجل المشتريات'!F:N,8,0),"غير مسجلة في المشتريات"))</f>
        <v/>
      </c>
      <c r="J2411" s="26" t="str">
        <f>_xlfn.IFNA(VLOOKUP(F2411,الاوردرات!$B$1:$C$600,2,0),"")</f>
        <v/>
      </c>
      <c r="K2411" s="52"/>
      <c r="M2411" s="105" t="str">
        <f>IF(G2411="","",_xlfn.IFNA((VLOOKUP(G2411,help!L:M,2,0))*H2411,_xlfn.IFNA((VLOOKUP(G2411,help!P:Q,2,0))*H2411,"غير مسجلة في المشتريات")))</f>
        <v/>
      </c>
    </row>
    <row r="2412" spans="2:13" hidden="1" x14ac:dyDescent="0.25">
      <c r="B2412" s="13">
        <f>COUNTIFS($G$3:G2412,'تقرير استهلاك خامات'!$D$4)</f>
        <v>2</v>
      </c>
      <c r="C2412" s="13">
        <f>COUNTIFS($F$3:F2412,'تقرير منتج تام'!$E$4)</f>
        <v>10</v>
      </c>
      <c r="D2412" s="37"/>
      <c r="E2412" s="37"/>
      <c r="F2412" s="37"/>
      <c r="G2412" s="39"/>
      <c r="H2412" s="40"/>
      <c r="I2412" s="107" t="str">
        <f>IF(G2412="","",_xlfn.IFNA(VLOOKUP(G2412,'سجل المشتريات'!F:N,8,0),"غير مسجلة في المشتريات"))</f>
        <v/>
      </c>
      <c r="J2412" s="26" t="str">
        <f>_xlfn.IFNA(VLOOKUP(F2412,الاوردرات!$B$1:$C$600,2,0),"")</f>
        <v/>
      </c>
      <c r="K2412" s="52"/>
      <c r="M2412" s="105" t="str">
        <f>IF(G2412="","",_xlfn.IFNA((VLOOKUP(G2412,help!L:M,2,0))*H2412,_xlfn.IFNA((VLOOKUP(G2412,help!P:Q,2,0))*H2412,"غير مسجلة في المشتريات")))</f>
        <v/>
      </c>
    </row>
    <row r="2413" spans="2:13" hidden="1" x14ac:dyDescent="0.25">
      <c r="B2413" s="13">
        <f>COUNTIFS($G$3:G2413,'تقرير استهلاك خامات'!$D$4)</f>
        <v>2</v>
      </c>
      <c r="C2413" s="13">
        <f>COUNTIFS($F$3:F2413,'تقرير منتج تام'!$E$4)</f>
        <v>10</v>
      </c>
      <c r="D2413" s="37"/>
      <c r="E2413" s="37"/>
      <c r="F2413" s="37"/>
      <c r="G2413" s="39"/>
      <c r="H2413" s="40"/>
      <c r="I2413" s="107" t="str">
        <f>IF(G2413="","",_xlfn.IFNA(VLOOKUP(G2413,'سجل المشتريات'!F:N,8,0),"غير مسجلة في المشتريات"))</f>
        <v/>
      </c>
      <c r="J2413" s="26" t="str">
        <f>_xlfn.IFNA(VLOOKUP(F2413,الاوردرات!$B$1:$C$600,2,0),"")</f>
        <v/>
      </c>
      <c r="K2413" s="52"/>
      <c r="M2413" s="105" t="str">
        <f>IF(G2413="","",_xlfn.IFNA((VLOOKUP(G2413,help!L:M,2,0))*H2413,_xlfn.IFNA((VLOOKUP(G2413,help!P:Q,2,0))*H2413,"غير مسجلة في المشتريات")))</f>
        <v/>
      </c>
    </row>
    <row r="2414" spans="2:13" hidden="1" x14ac:dyDescent="0.25">
      <c r="B2414" s="13">
        <f>COUNTIFS($G$3:G2414,'تقرير استهلاك خامات'!$D$4)</f>
        <v>2</v>
      </c>
      <c r="C2414" s="13">
        <f>COUNTIFS($F$3:F2414,'تقرير منتج تام'!$E$4)</f>
        <v>10</v>
      </c>
      <c r="D2414" s="37"/>
      <c r="E2414" s="37"/>
      <c r="F2414" s="37"/>
      <c r="G2414" s="39"/>
      <c r="H2414" s="40"/>
      <c r="I2414" s="107" t="str">
        <f>IF(G2414="","",_xlfn.IFNA(VLOOKUP(G2414,'سجل المشتريات'!F:N,8,0),"غير مسجلة في المشتريات"))</f>
        <v/>
      </c>
      <c r="J2414" s="26" t="str">
        <f>_xlfn.IFNA(VLOOKUP(F2414,الاوردرات!$B$1:$C$600,2,0),"")</f>
        <v/>
      </c>
      <c r="K2414" s="52"/>
      <c r="M2414" s="105" t="str">
        <f>IF(G2414="","",_xlfn.IFNA((VLOOKUP(G2414,help!L:M,2,0))*H2414,_xlfn.IFNA((VLOOKUP(G2414,help!P:Q,2,0))*H2414,"غير مسجلة في المشتريات")))</f>
        <v/>
      </c>
    </row>
    <row r="2415" spans="2:13" hidden="1" x14ac:dyDescent="0.25">
      <c r="B2415" s="13">
        <f>COUNTIFS($G$3:G2415,'تقرير استهلاك خامات'!$D$4)</f>
        <v>2</v>
      </c>
      <c r="C2415" s="13">
        <f>COUNTIFS($F$3:F2415,'تقرير منتج تام'!$E$4)</f>
        <v>10</v>
      </c>
      <c r="D2415" s="37"/>
      <c r="E2415" s="37"/>
      <c r="F2415" s="37"/>
      <c r="G2415" s="39"/>
      <c r="H2415" s="40"/>
      <c r="I2415" s="107" t="str">
        <f>IF(G2415="","",_xlfn.IFNA(VLOOKUP(G2415,'سجل المشتريات'!F:N,8,0),"غير مسجلة في المشتريات"))</f>
        <v/>
      </c>
      <c r="J2415" s="26" t="str">
        <f>_xlfn.IFNA(VLOOKUP(F2415,الاوردرات!$B$1:$C$600,2,0),"")</f>
        <v/>
      </c>
      <c r="K2415" s="52"/>
      <c r="M2415" s="105" t="str">
        <f>IF(G2415="","",_xlfn.IFNA((VLOOKUP(G2415,help!L:M,2,0))*H2415,_xlfn.IFNA((VLOOKUP(G2415,help!P:Q,2,0))*H2415,"غير مسجلة في المشتريات")))</f>
        <v/>
      </c>
    </row>
    <row r="2416" spans="2:13" hidden="1" x14ac:dyDescent="0.25">
      <c r="B2416" s="13">
        <f>COUNTIFS($G$3:G2416,'تقرير استهلاك خامات'!$D$4)</f>
        <v>2</v>
      </c>
      <c r="C2416" s="13">
        <f>COUNTIFS($F$3:F2416,'تقرير منتج تام'!$E$4)</f>
        <v>10</v>
      </c>
      <c r="D2416" s="37"/>
      <c r="E2416" s="37"/>
      <c r="F2416" s="37"/>
      <c r="G2416" s="39"/>
      <c r="H2416" s="40"/>
      <c r="I2416" s="107" t="str">
        <f>IF(G2416="","",_xlfn.IFNA(VLOOKUP(G2416,'سجل المشتريات'!F:N,8,0),"غير مسجلة في المشتريات"))</f>
        <v/>
      </c>
      <c r="J2416" s="26" t="str">
        <f>_xlfn.IFNA(VLOOKUP(F2416,الاوردرات!$B$1:$C$600,2,0),"")</f>
        <v/>
      </c>
      <c r="K2416" s="52"/>
      <c r="M2416" s="105" t="str">
        <f>IF(G2416="","",_xlfn.IFNA((VLOOKUP(G2416,help!L:M,2,0))*H2416,_xlfn.IFNA((VLOOKUP(G2416,help!P:Q,2,0))*H2416,"غير مسجلة في المشتريات")))</f>
        <v/>
      </c>
    </row>
    <row r="2417" spans="2:13" hidden="1" x14ac:dyDescent="0.25">
      <c r="B2417" s="13">
        <f>COUNTIFS($G$3:G2417,'تقرير استهلاك خامات'!$D$4)</f>
        <v>2</v>
      </c>
      <c r="C2417" s="13">
        <f>COUNTIFS($F$3:F2417,'تقرير منتج تام'!$E$4)</f>
        <v>10</v>
      </c>
      <c r="D2417" s="37"/>
      <c r="E2417" s="37"/>
      <c r="F2417" s="37"/>
      <c r="G2417" s="39"/>
      <c r="H2417" s="40"/>
      <c r="I2417" s="107" t="str">
        <f>IF(G2417="","",_xlfn.IFNA(VLOOKUP(G2417,'سجل المشتريات'!F:N,8,0),"غير مسجلة في المشتريات"))</f>
        <v/>
      </c>
      <c r="J2417" s="26" t="str">
        <f>_xlfn.IFNA(VLOOKUP(F2417,الاوردرات!$B$1:$C$600,2,0),"")</f>
        <v/>
      </c>
      <c r="K2417" s="52"/>
      <c r="M2417" s="105" t="str">
        <f>IF(G2417="","",_xlfn.IFNA((VLOOKUP(G2417,help!L:M,2,0))*H2417,_xlfn.IFNA((VLOOKUP(G2417,help!P:Q,2,0))*H2417,"غير مسجلة في المشتريات")))</f>
        <v/>
      </c>
    </row>
    <row r="2418" spans="2:13" hidden="1" x14ac:dyDescent="0.25">
      <c r="B2418" s="13">
        <f>COUNTIFS($G$3:G2418,'تقرير استهلاك خامات'!$D$4)</f>
        <v>2</v>
      </c>
      <c r="C2418" s="13">
        <f>COUNTIFS($F$3:F2418,'تقرير منتج تام'!$E$4)</f>
        <v>10</v>
      </c>
      <c r="D2418" s="37"/>
      <c r="E2418" s="37"/>
      <c r="F2418" s="37"/>
      <c r="G2418" s="39"/>
      <c r="H2418" s="40"/>
      <c r="I2418" s="107" t="str">
        <f>IF(G2418="","",_xlfn.IFNA(VLOOKUP(G2418,'سجل المشتريات'!F:N,8,0),"غير مسجلة في المشتريات"))</f>
        <v/>
      </c>
      <c r="J2418" s="26" t="str">
        <f>_xlfn.IFNA(VLOOKUP(F2418,الاوردرات!$B$1:$C$600,2,0),"")</f>
        <v/>
      </c>
      <c r="K2418" s="52"/>
      <c r="M2418" s="105" t="str">
        <f>IF(G2418="","",_xlfn.IFNA((VLOOKUP(G2418,help!L:M,2,0))*H2418,_xlfn.IFNA((VLOOKUP(G2418,help!P:Q,2,0))*H2418,"غير مسجلة في المشتريات")))</f>
        <v/>
      </c>
    </row>
    <row r="2419" spans="2:13" hidden="1" x14ac:dyDescent="0.25">
      <c r="B2419" s="13">
        <f>COUNTIFS($G$3:G2419,'تقرير استهلاك خامات'!$D$4)</f>
        <v>2</v>
      </c>
      <c r="C2419" s="13">
        <f>COUNTIFS($F$3:F2419,'تقرير منتج تام'!$E$4)</f>
        <v>10</v>
      </c>
      <c r="D2419" s="37"/>
      <c r="E2419" s="37"/>
      <c r="F2419" s="37"/>
      <c r="G2419" s="39"/>
      <c r="H2419" s="40"/>
      <c r="I2419" s="107" t="str">
        <f>IF(G2419="","",_xlfn.IFNA(VLOOKUP(G2419,'سجل المشتريات'!F:N,8,0),"غير مسجلة في المشتريات"))</f>
        <v/>
      </c>
      <c r="J2419" s="26" t="str">
        <f>_xlfn.IFNA(VLOOKUP(F2419,الاوردرات!$B$1:$C$600,2,0),"")</f>
        <v/>
      </c>
      <c r="K2419" s="52"/>
      <c r="M2419" s="105" t="str">
        <f>IF(G2419="","",_xlfn.IFNA((VLOOKUP(G2419,help!L:M,2,0))*H2419,_xlfn.IFNA((VLOOKUP(G2419,help!P:Q,2,0))*H2419,"غير مسجلة في المشتريات")))</f>
        <v/>
      </c>
    </row>
    <row r="2420" spans="2:13" hidden="1" x14ac:dyDescent="0.25">
      <c r="B2420" s="13">
        <f>COUNTIFS($G$3:G2420,'تقرير استهلاك خامات'!$D$4)</f>
        <v>2</v>
      </c>
      <c r="C2420" s="13">
        <f>COUNTIFS($F$3:F2420,'تقرير منتج تام'!$E$4)</f>
        <v>10</v>
      </c>
      <c r="D2420" s="37"/>
      <c r="E2420" s="37"/>
      <c r="F2420" s="37"/>
      <c r="G2420" s="39"/>
      <c r="H2420" s="40"/>
      <c r="I2420" s="107" t="str">
        <f>IF(G2420="","",_xlfn.IFNA(VLOOKUP(G2420,'سجل المشتريات'!F:N,8,0),"غير مسجلة في المشتريات"))</f>
        <v/>
      </c>
      <c r="J2420" s="26" t="str">
        <f>_xlfn.IFNA(VLOOKUP(F2420,الاوردرات!$B$1:$C$600,2,0),"")</f>
        <v/>
      </c>
      <c r="K2420" s="52"/>
      <c r="M2420" s="105" t="str">
        <f>IF(G2420="","",_xlfn.IFNA((VLOOKUP(G2420,help!L:M,2,0))*H2420,_xlfn.IFNA((VLOOKUP(G2420,help!P:Q,2,0))*H2420,"غير مسجلة في المشتريات")))</f>
        <v/>
      </c>
    </row>
    <row r="2421" spans="2:13" hidden="1" x14ac:dyDescent="0.25">
      <c r="B2421" s="13">
        <f>COUNTIFS($G$3:G2421,'تقرير استهلاك خامات'!$D$4)</f>
        <v>2</v>
      </c>
      <c r="C2421" s="13">
        <f>COUNTIFS($F$3:F2421,'تقرير منتج تام'!$E$4)</f>
        <v>10</v>
      </c>
      <c r="D2421" s="37"/>
      <c r="E2421" s="37"/>
      <c r="F2421" s="37"/>
      <c r="G2421" s="39"/>
      <c r="H2421" s="40"/>
      <c r="I2421" s="107" t="str">
        <f>IF(G2421="","",_xlfn.IFNA(VLOOKUP(G2421,'سجل المشتريات'!F:N,8,0),"غير مسجلة في المشتريات"))</f>
        <v/>
      </c>
      <c r="J2421" s="26" t="str">
        <f>_xlfn.IFNA(VLOOKUP(F2421,الاوردرات!$B$1:$C$600,2,0),"")</f>
        <v/>
      </c>
      <c r="K2421" s="52"/>
      <c r="M2421" s="105" t="str">
        <f>IF(G2421="","",_xlfn.IFNA((VLOOKUP(G2421,help!L:M,2,0))*H2421,_xlfn.IFNA((VLOOKUP(G2421,help!P:Q,2,0))*H2421,"غير مسجلة في المشتريات")))</f>
        <v/>
      </c>
    </row>
    <row r="2422" spans="2:13" hidden="1" x14ac:dyDescent="0.25">
      <c r="B2422" s="13">
        <f>COUNTIFS($G$3:G2422,'تقرير استهلاك خامات'!$D$4)</f>
        <v>2</v>
      </c>
      <c r="C2422" s="13">
        <f>COUNTIFS($F$3:F2422,'تقرير منتج تام'!$E$4)</f>
        <v>10</v>
      </c>
      <c r="D2422" s="37"/>
      <c r="E2422" s="37"/>
      <c r="F2422" s="37"/>
      <c r="G2422" s="39"/>
      <c r="H2422" s="40"/>
      <c r="I2422" s="107" t="str">
        <f>IF(G2422="","",_xlfn.IFNA(VLOOKUP(G2422,'سجل المشتريات'!F:N,8,0),"غير مسجلة في المشتريات"))</f>
        <v/>
      </c>
      <c r="J2422" s="26" t="str">
        <f>_xlfn.IFNA(VLOOKUP(F2422,الاوردرات!$B$1:$C$600,2,0),"")</f>
        <v/>
      </c>
      <c r="K2422" s="52"/>
      <c r="M2422" s="105" t="str">
        <f>IF(G2422="","",_xlfn.IFNA((VLOOKUP(G2422,help!L:M,2,0))*H2422,_xlfn.IFNA((VLOOKUP(G2422,help!P:Q,2,0))*H2422,"غير مسجلة في المشتريات")))</f>
        <v/>
      </c>
    </row>
    <row r="2423" spans="2:13" hidden="1" x14ac:dyDescent="0.25">
      <c r="B2423" s="13">
        <f>COUNTIFS($G$3:G2423,'تقرير استهلاك خامات'!$D$4)</f>
        <v>2</v>
      </c>
      <c r="C2423" s="13">
        <f>COUNTIFS($F$3:F2423,'تقرير منتج تام'!$E$4)</f>
        <v>10</v>
      </c>
      <c r="D2423" s="37"/>
      <c r="E2423" s="37"/>
      <c r="F2423" s="37"/>
      <c r="G2423" s="39"/>
      <c r="H2423" s="40"/>
      <c r="I2423" s="107" t="str">
        <f>IF(G2423="","",_xlfn.IFNA(VLOOKUP(G2423,'سجل المشتريات'!F:N,8,0),"غير مسجلة في المشتريات"))</f>
        <v/>
      </c>
      <c r="J2423" s="26" t="str">
        <f>_xlfn.IFNA(VLOOKUP(F2423,الاوردرات!$B$1:$C$600,2,0),"")</f>
        <v/>
      </c>
      <c r="K2423" s="52"/>
      <c r="M2423" s="105" t="str">
        <f>IF(G2423="","",_xlfn.IFNA((VLOOKUP(G2423,help!L:M,2,0))*H2423,_xlfn.IFNA((VLOOKUP(G2423,help!P:Q,2,0))*H2423,"غير مسجلة في المشتريات")))</f>
        <v/>
      </c>
    </row>
    <row r="2424" spans="2:13" hidden="1" x14ac:dyDescent="0.25">
      <c r="B2424" s="13">
        <f>COUNTIFS($G$3:G2424,'تقرير استهلاك خامات'!$D$4)</f>
        <v>2</v>
      </c>
      <c r="C2424" s="13">
        <f>COUNTIFS($F$3:F2424,'تقرير منتج تام'!$E$4)</f>
        <v>10</v>
      </c>
      <c r="D2424" s="37"/>
      <c r="E2424" s="37"/>
      <c r="F2424" s="37"/>
      <c r="G2424" s="39"/>
      <c r="H2424" s="40"/>
      <c r="I2424" s="107" t="str">
        <f>IF(G2424="","",_xlfn.IFNA(VLOOKUP(G2424,'سجل المشتريات'!F:N,8,0),"غير مسجلة في المشتريات"))</f>
        <v/>
      </c>
      <c r="J2424" s="26" t="str">
        <f>_xlfn.IFNA(VLOOKUP(F2424,الاوردرات!$B$1:$C$600,2,0),"")</f>
        <v/>
      </c>
      <c r="K2424" s="52"/>
      <c r="M2424" s="105" t="str">
        <f>IF(G2424="","",_xlfn.IFNA((VLOOKUP(G2424,help!L:M,2,0))*H2424,_xlfn.IFNA((VLOOKUP(G2424,help!P:Q,2,0))*H2424,"غير مسجلة في المشتريات")))</f>
        <v/>
      </c>
    </row>
    <row r="2425" spans="2:13" hidden="1" x14ac:dyDescent="0.25">
      <c r="B2425" s="13">
        <f>COUNTIFS($G$3:G2425,'تقرير استهلاك خامات'!$D$4)</f>
        <v>2</v>
      </c>
      <c r="C2425" s="13">
        <f>COUNTIFS($F$3:F2425,'تقرير منتج تام'!$E$4)</f>
        <v>10</v>
      </c>
      <c r="D2425" s="37"/>
      <c r="E2425" s="37"/>
      <c r="F2425" s="37"/>
      <c r="G2425" s="39"/>
      <c r="H2425" s="40"/>
      <c r="I2425" s="107" t="str">
        <f>IF(G2425="","",_xlfn.IFNA(VLOOKUP(G2425,'سجل المشتريات'!F:N,8,0),"غير مسجلة في المشتريات"))</f>
        <v/>
      </c>
      <c r="J2425" s="26" t="str">
        <f>_xlfn.IFNA(VLOOKUP(F2425,الاوردرات!$B$1:$C$600,2,0),"")</f>
        <v/>
      </c>
      <c r="K2425" s="52"/>
      <c r="M2425" s="105" t="str">
        <f>IF(G2425="","",_xlfn.IFNA((VLOOKUP(G2425,help!L:M,2,0))*H2425,_xlfn.IFNA((VLOOKUP(G2425,help!P:Q,2,0))*H2425,"غير مسجلة في المشتريات")))</f>
        <v/>
      </c>
    </row>
    <row r="2426" spans="2:13" hidden="1" x14ac:dyDescent="0.25">
      <c r="B2426" s="13">
        <f>COUNTIFS($G$3:G2426,'تقرير استهلاك خامات'!$D$4)</f>
        <v>2</v>
      </c>
      <c r="C2426" s="13">
        <f>COUNTIFS($F$3:F2426,'تقرير منتج تام'!$E$4)</f>
        <v>10</v>
      </c>
      <c r="D2426" s="37"/>
      <c r="E2426" s="37"/>
      <c r="F2426" s="37"/>
      <c r="G2426" s="39"/>
      <c r="H2426" s="40"/>
      <c r="I2426" s="107" t="str">
        <f>IF(G2426="","",_xlfn.IFNA(VLOOKUP(G2426,'سجل المشتريات'!F:N,8,0),"غير مسجلة في المشتريات"))</f>
        <v/>
      </c>
      <c r="J2426" s="26" t="str">
        <f>_xlfn.IFNA(VLOOKUP(F2426,الاوردرات!$B$1:$C$600,2,0),"")</f>
        <v/>
      </c>
      <c r="K2426" s="52"/>
      <c r="M2426" s="105" t="str">
        <f>IF(G2426="","",_xlfn.IFNA((VLOOKUP(G2426,help!L:M,2,0))*H2426,_xlfn.IFNA((VLOOKUP(G2426,help!P:Q,2,0))*H2426,"غير مسجلة في المشتريات")))</f>
        <v/>
      </c>
    </row>
    <row r="2427" spans="2:13" hidden="1" x14ac:dyDescent="0.25">
      <c r="B2427" s="13">
        <f>COUNTIFS($G$3:G2427,'تقرير استهلاك خامات'!$D$4)</f>
        <v>2</v>
      </c>
      <c r="C2427" s="13">
        <f>COUNTIFS($F$3:F2427,'تقرير منتج تام'!$E$4)</f>
        <v>10</v>
      </c>
      <c r="D2427" s="37"/>
      <c r="E2427" s="37"/>
      <c r="F2427" s="37"/>
      <c r="G2427" s="39"/>
      <c r="H2427" s="40"/>
      <c r="I2427" s="107" t="str">
        <f>IF(G2427="","",_xlfn.IFNA(VLOOKUP(G2427,'سجل المشتريات'!F:N,8,0),"غير مسجلة في المشتريات"))</f>
        <v/>
      </c>
      <c r="J2427" s="26" t="str">
        <f>_xlfn.IFNA(VLOOKUP(F2427,الاوردرات!$B$1:$C$600,2,0),"")</f>
        <v/>
      </c>
      <c r="K2427" s="52"/>
      <c r="M2427" s="105" t="str">
        <f>IF(G2427="","",_xlfn.IFNA((VLOOKUP(G2427,help!L:M,2,0))*H2427,_xlfn.IFNA((VLOOKUP(G2427,help!P:Q,2,0))*H2427,"غير مسجلة في المشتريات")))</f>
        <v/>
      </c>
    </row>
    <row r="2428" spans="2:13" hidden="1" x14ac:dyDescent="0.25">
      <c r="B2428" s="13">
        <f>COUNTIFS($G$3:G2428,'تقرير استهلاك خامات'!$D$4)</f>
        <v>2</v>
      </c>
      <c r="C2428" s="13">
        <f>COUNTIFS($F$3:F2428,'تقرير منتج تام'!$E$4)</f>
        <v>10</v>
      </c>
      <c r="D2428" s="37"/>
      <c r="E2428" s="37"/>
      <c r="F2428" s="37"/>
      <c r="G2428" s="39"/>
      <c r="H2428" s="40"/>
      <c r="I2428" s="107" t="str">
        <f>IF(G2428="","",_xlfn.IFNA(VLOOKUP(G2428,'سجل المشتريات'!F:N,8,0),"غير مسجلة في المشتريات"))</f>
        <v/>
      </c>
      <c r="J2428" s="26" t="str">
        <f>_xlfn.IFNA(VLOOKUP(F2428,الاوردرات!$B$1:$C$600,2,0),"")</f>
        <v/>
      </c>
      <c r="K2428" s="52"/>
      <c r="M2428" s="105" t="str">
        <f>IF(G2428="","",_xlfn.IFNA((VLOOKUP(G2428,help!L:M,2,0))*H2428,_xlfn.IFNA((VLOOKUP(G2428,help!P:Q,2,0))*H2428,"غير مسجلة في المشتريات")))</f>
        <v/>
      </c>
    </row>
    <row r="2429" spans="2:13" hidden="1" x14ac:dyDescent="0.25">
      <c r="B2429" s="13">
        <f>COUNTIFS($G$3:G2429,'تقرير استهلاك خامات'!$D$4)</f>
        <v>2</v>
      </c>
      <c r="C2429" s="13">
        <f>COUNTIFS($F$3:F2429,'تقرير منتج تام'!$E$4)</f>
        <v>10</v>
      </c>
      <c r="D2429" s="37"/>
      <c r="E2429" s="37"/>
      <c r="F2429" s="37"/>
      <c r="G2429" s="39"/>
      <c r="H2429" s="40"/>
      <c r="I2429" s="107" t="str">
        <f>IF(G2429="","",_xlfn.IFNA(VLOOKUP(G2429,'سجل المشتريات'!F:N,8,0),"غير مسجلة في المشتريات"))</f>
        <v/>
      </c>
      <c r="J2429" s="26" t="str">
        <f>_xlfn.IFNA(VLOOKUP(F2429,الاوردرات!$B$1:$C$600,2,0),"")</f>
        <v/>
      </c>
      <c r="K2429" s="52"/>
      <c r="M2429" s="105" t="str">
        <f>IF(G2429="","",_xlfn.IFNA((VLOOKUP(G2429,help!L:M,2,0))*H2429,_xlfn.IFNA((VLOOKUP(G2429,help!P:Q,2,0))*H2429,"غير مسجلة في المشتريات")))</f>
        <v/>
      </c>
    </row>
    <row r="2430" spans="2:13" hidden="1" x14ac:dyDescent="0.25">
      <c r="B2430" s="13">
        <f>COUNTIFS($G$3:G2430,'تقرير استهلاك خامات'!$D$4)</f>
        <v>2</v>
      </c>
      <c r="C2430" s="13">
        <f>COUNTIFS($F$3:F2430,'تقرير منتج تام'!$E$4)</f>
        <v>10</v>
      </c>
      <c r="D2430" s="37"/>
      <c r="E2430" s="37"/>
      <c r="F2430" s="37"/>
      <c r="G2430" s="39"/>
      <c r="H2430" s="40"/>
      <c r="I2430" s="107" t="str">
        <f>IF(G2430="","",_xlfn.IFNA(VLOOKUP(G2430,'سجل المشتريات'!F:N,8,0),"غير مسجلة في المشتريات"))</f>
        <v/>
      </c>
      <c r="J2430" s="26" t="str">
        <f>_xlfn.IFNA(VLOOKUP(F2430,الاوردرات!$B$1:$C$600,2,0),"")</f>
        <v/>
      </c>
      <c r="K2430" s="52"/>
      <c r="M2430" s="105" t="str">
        <f>IF(G2430="","",_xlfn.IFNA((VLOOKUP(G2430,help!L:M,2,0))*H2430,_xlfn.IFNA((VLOOKUP(G2430,help!P:Q,2,0))*H2430,"غير مسجلة في المشتريات")))</f>
        <v/>
      </c>
    </row>
    <row r="2431" spans="2:13" hidden="1" x14ac:dyDescent="0.25">
      <c r="B2431" s="13">
        <f>COUNTIFS($G$3:G2431,'تقرير استهلاك خامات'!$D$4)</f>
        <v>2</v>
      </c>
      <c r="C2431" s="13">
        <f>COUNTIFS($F$3:F2431,'تقرير منتج تام'!$E$4)</f>
        <v>10</v>
      </c>
      <c r="D2431" s="37"/>
      <c r="E2431" s="37"/>
      <c r="F2431" s="37"/>
      <c r="G2431" s="39"/>
      <c r="H2431" s="40"/>
      <c r="I2431" s="107" t="str">
        <f>IF(G2431="","",_xlfn.IFNA(VLOOKUP(G2431,'سجل المشتريات'!F:N,8,0),"غير مسجلة في المشتريات"))</f>
        <v/>
      </c>
      <c r="J2431" s="26" t="str">
        <f>_xlfn.IFNA(VLOOKUP(F2431,الاوردرات!$B$1:$C$600,2,0),"")</f>
        <v/>
      </c>
      <c r="K2431" s="52"/>
      <c r="M2431" s="105" t="str">
        <f>IF(G2431="","",_xlfn.IFNA((VLOOKUP(G2431,help!L:M,2,0))*H2431,_xlfn.IFNA((VLOOKUP(G2431,help!P:Q,2,0))*H2431,"غير مسجلة في المشتريات")))</f>
        <v/>
      </c>
    </row>
    <row r="2432" spans="2:13" hidden="1" x14ac:dyDescent="0.25">
      <c r="B2432" s="13">
        <f>COUNTIFS($G$3:G2432,'تقرير استهلاك خامات'!$D$4)</f>
        <v>2</v>
      </c>
      <c r="C2432" s="13">
        <f>COUNTIFS($F$3:F2432,'تقرير منتج تام'!$E$4)</f>
        <v>10</v>
      </c>
      <c r="D2432" s="37"/>
      <c r="E2432" s="37"/>
      <c r="F2432" s="37"/>
      <c r="G2432" s="39"/>
      <c r="H2432" s="40"/>
      <c r="I2432" s="107" t="str">
        <f>IF(G2432="","",_xlfn.IFNA(VLOOKUP(G2432,'سجل المشتريات'!F:N,8,0),"غير مسجلة في المشتريات"))</f>
        <v/>
      </c>
      <c r="J2432" s="26" t="str">
        <f>_xlfn.IFNA(VLOOKUP(F2432,الاوردرات!$B$1:$C$600,2,0),"")</f>
        <v/>
      </c>
      <c r="K2432" s="52"/>
      <c r="M2432" s="105" t="str">
        <f>IF(G2432="","",_xlfn.IFNA((VLOOKUP(G2432,help!L:M,2,0))*H2432,_xlfn.IFNA((VLOOKUP(G2432,help!P:Q,2,0))*H2432,"غير مسجلة في المشتريات")))</f>
        <v/>
      </c>
    </row>
    <row r="2433" spans="2:13" hidden="1" x14ac:dyDescent="0.25">
      <c r="B2433" s="13">
        <f>COUNTIFS($G$3:G2433,'تقرير استهلاك خامات'!$D$4)</f>
        <v>2</v>
      </c>
      <c r="C2433" s="13">
        <f>COUNTIFS($F$3:F2433,'تقرير منتج تام'!$E$4)</f>
        <v>10</v>
      </c>
      <c r="D2433" s="37"/>
      <c r="E2433" s="37"/>
      <c r="F2433" s="37"/>
      <c r="G2433" s="39"/>
      <c r="H2433" s="40"/>
      <c r="I2433" s="107" t="str">
        <f>IF(G2433="","",_xlfn.IFNA(VLOOKUP(G2433,'سجل المشتريات'!F:N,8,0),"غير مسجلة في المشتريات"))</f>
        <v/>
      </c>
      <c r="J2433" s="26" t="str">
        <f>_xlfn.IFNA(VLOOKUP(F2433,الاوردرات!$B$1:$C$600,2,0),"")</f>
        <v/>
      </c>
      <c r="K2433" s="52"/>
      <c r="M2433" s="105" t="str">
        <f>IF(G2433="","",_xlfn.IFNA((VLOOKUP(G2433,help!L:M,2,0))*H2433,_xlfn.IFNA((VLOOKUP(G2433,help!P:Q,2,0))*H2433,"غير مسجلة في المشتريات")))</f>
        <v/>
      </c>
    </row>
    <row r="2434" spans="2:13" hidden="1" x14ac:dyDescent="0.25">
      <c r="B2434" s="13">
        <f>COUNTIFS($G$3:G2434,'تقرير استهلاك خامات'!$D$4)</f>
        <v>2</v>
      </c>
      <c r="C2434" s="13">
        <f>COUNTIFS($F$3:F2434,'تقرير منتج تام'!$E$4)</f>
        <v>10</v>
      </c>
      <c r="D2434" s="37"/>
      <c r="E2434" s="37"/>
      <c r="F2434" s="37"/>
      <c r="G2434" s="39"/>
      <c r="H2434" s="40"/>
      <c r="I2434" s="107" t="str">
        <f>IF(G2434="","",_xlfn.IFNA(VLOOKUP(G2434,'سجل المشتريات'!F:N,8,0),"غير مسجلة في المشتريات"))</f>
        <v/>
      </c>
      <c r="J2434" s="26" t="str">
        <f>_xlfn.IFNA(VLOOKUP(F2434,الاوردرات!$B$1:$C$600,2,0),"")</f>
        <v/>
      </c>
      <c r="K2434" s="52"/>
      <c r="M2434" s="105" t="str">
        <f>IF(G2434="","",_xlfn.IFNA((VLOOKUP(G2434,help!L:M,2,0))*H2434,_xlfn.IFNA((VLOOKUP(G2434,help!P:Q,2,0))*H2434,"غير مسجلة في المشتريات")))</f>
        <v/>
      </c>
    </row>
    <row r="2435" spans="2:13" hidden="1" x14ac:dyDescent="0.25">
      <c r="B2435" s="13">
        <f>COUNTIFS($G$3:G2435,'تقرير استهلاك خامات'!$D$4)</f>
        <v>2</v>
      </c>
      <c r="C2435" s="13">
        <f>COUNTIFS($F$3:F2435,'تقرير منتج تام'!$E$4)</f>
        <v>10</v>
      </c>
      <c r="D2435" s="37"/>
      <c r="E2435" s="37"/>
      <c r="F2435" s="37"/>
      <c r="G2435" s="39"/>
      <c r="H2435" s="40"/>
      <c r="I2435" s="107" t="str">
        <f>IF(G2435="","",_xlfn.IFNA(VLOOKUP(G2435,'سجل المشتريات'!F:N,8,0),"غير مسجلة في المشتريات"))</f>
        <v/>
      </c>
      <c r="J2435" s="26" t="str">
        <f>_xlfn.IFNA(VLOOKUP(F2435,الاوردرات!$B$1:$C$600,2,0),"")</f>
        <v/>
      </c>
      <c r="K2435" s="52"/>
      <c r="M2435" s="105" t="str">
        <f>IF(G2435="","",_xlfn.IFNA((VLOOKUP(G2435,help!L:M,2,0))*H2435,_xlfn.IFNA((VLOOKUP(G2435,help!P:Q,2,0))*H2435,"غير مسجلة في المشتريات")))</f>
        <v/>
      </c>
    </row>
    <row r="2436" spans="2:13" hidden="1" x14ac:dyDescent="0.25">
      <c r="B2436" s="13">
        <f>COUNTIFS($G$3:G2436,'تقرير استهلاك خامات'!$D$4)</f>
        <v>2</v>
      </c>
      <c r="C2436" s="13">
        <f>COUNTIFS($F$3:F2436,'تقرير منتج تام'!$E$4)</f>
        <v>10</v>
      </c>
      <c r="D2436" s="37"/>
      <c r="E2436" s="37"/>
      <c r="F2436" s="37"/>
      <c r="G2436" s="39"/>
      <c r="H2436" s="40"/>
      <c r="I2436" s="107" t="str">
        <f>IF(G2436="","",_xlfn.IFNA(VLOOKUP(G2436,'سجل المشتريات'!F:N,8,0),"غير مسجلة في المشتريات"))</f>
        <v/>
      </c>
      <c r="J2436" s="26" t="str">
        <f>_xlfn.IFNA(VLOOKUP(F2436,الاوردرات!$B$1:$C$600,2,0),"")</f>
        <v/>
      </c>
      <c r="K2436" s="52"/>
      <c r="M2436" s="105" t="str">
        <f>IF(G2436="","",_xlfn.IFNA((VLOOKUP(G2436,help!L:M,2,0))*H2436,_xlfn.IFNA((VLOOKUP(G2436,help!P:Q,2,0))*H2436,"غير مسجلة في المشتريات")))</f>
        <v/>
      </c>
    </row>
    <row r="2437" spans="2:13" hidden="1" x14ac:dyDescent="0.25">
      <c r="B2437" s="13">
        <f>COUNTIFS($G$3:G2437,'تقرير استهلاك خامات'!$D$4)</f>
        <v>2</v>
      </c>
      <c r="C2437" s="13">
        <f>COUNTIFS($F$3:F2437,'تقرير منتج تام'!$E$4)</f>
        <v>10</v>
      </c>
      <c r="D2437" s="37"/>
      <c r="E2437" s="37"/>
      <c r="F2437" s="37"/>
      <c r="G2437" s="39"/>
      <c r="H2437" s="40"/>
      <c r="I2437" s="107" t="str">
        <f>IF(G2437="","",_xlfn.IFNA(VLOOKUP(G2437,'سجل المشتريات'!F:N,8,0),"غير مسجلة في المشتريات"))</f>
        <v/>
      </c>
      <c r="J2437" s="26" t="str">
        <f>_xlfn.IFNA(VLOOKUP(F2437,الاوردرات!$B$1:$C$600,2,0),"")</f>
        <v/>
      </c>
      <c r="K2437" s="52"/>
      <c r="M2437" s="105" t="str">
        <f>IF(G2437="","",_xlfn.IFNA((VLOOKUP(G2437,help!L:M,2,0))*H2437,_xlfn.IFNA((VLOOKUP(G2437,help!P:Q,2,0))*H2437,"غير مسجلة في المشتريات")))</f>
        <v/>
      </c>
    </row>
    <row r="2438" spans="2:13" hidden="1" x14ac:dyDescent="0.25">
      <c r="B2438" s="13">
        <f>COUNTIFS($G$3:G2438,'تقرير استهلاك خامات'!$D$4)</f>
        <v>2</v>
      </c>
      <c r="C2438" s="13">
        <f>COUNTIFS($F$3:F2438,'تقرير منتج تام'!$E$4)</f>
        <v>10</v>
      </c>
      <c r="D2438" s="37"/>
      <c r="E2438" s="37"/>
      <c r="F2438" s="37"/>
      <c r="G2438" s="39"/>
      <c r="H2438" s="40"/>
      <c r="I2438" s="107" t="str">
        <f>IF(G2438="","",_xlfn.IFNA(VLOOKUP(G2438,'سجل المشتريات'!F:N,8,0),"غير مسجلة في المشتريات"))</f>
        <v/>
      </c>
      <c r="J2438" s="26" t="str">
        <f>_xlfn.IFNA(VLOOKUP(F2438,الاوردرات!$B$1:$C$600,2,0),"")</f>
        <v/>
      </c>
      <c r="K2438" s="52"/>
      <c r="M2438" s="105" t="str">
        <f>IF(G2438="","",_xlfn.IFNA((VLOOKUP(G2438,help!L:M,2,0))*H2438,_xlfn.IFNA((VLOOKUP(G2438,help!P:Q,2,0))*H2438,"غير مسجلة في المشتريات")))</f>
        <v/>
      </c>
    </row>
    <row r="2439" spans="2:13" hidden="1" x14ac:dyDescent="0.25">
      <c r="B2439" s="13">
        <f>COUNTIFS($G$3:G2439,'تقرير استهلاك خامات'!$D$4)</f>
        <v>2</v>
      </c>
      <c r="C2439" s="13">
        <f>COUNTIFS($F$3:F2439,'تقرير منتج تام'!$E$4)</f>
        <v>10</v>
      </c>
      <c r="D2439" s="37"/>
      <c r="E2439" s="37"/>
      <c r="F2439" s="37"/>
      <c r="G2439" s="39"/>
      <c r="H2439" s="40"/>
      <c r="I2439" s="107" t="str">
        <f>IF(G2439="","",_xlfn.IFNA(VLOOKUP(G2439,'سجل المشتريات'!F:N,8,0),"غير مسجلة في المشتريات"))</f>
        <v/>
      </c>
      <c r="J2439" s="26" t="str">
        <f>_xlfn.IFNA(VLOOKUP(F2439,الاوردرات!$B$1:$C$600,2,0),"")</f>
        <v/>
      </c>
      <c r="K2439" s="52"/>
      <c r="M2439" s="105" t="str">
        <f>IF(G2439="","",_xlfn.IFNA((VLOOKUP(G2439,help!L:M,2,0))*H2439,_xlfn.IFNA((VLOOKUP(G2439,help!P:Q,2,0))*H2439,"غير مسجلة في المشتريات")))</f>
        <v/>
      </c>
    </row>
    <row r="2440" spans="2:13" hidden="1" x14ac:dyDescent="0.25">
      <c r="B2440" s="13">
        <f>COUNTIFS($G$3:G2440,'تقرير استهلاك خامات'!$D$4)</f>
        <v>2</v>
      </c>
      <c r="C2440" s="13">
        <f>COUNTIFS($F$3:F2440,'تقرير منتج تام'!$E$4)</f>
        <v>10</v>
      </c>
      <c r="D2440" s="37"/>
      <c r="E2440" s="37"/>
      <c r="F2440" s="37"/>
      <c r="G2440" s="39"/>
      <c r="H2440" s="40"/>
      <c r="I2440" s="107" t="str">
        <f>IF(G2440="","",_xlfn.IFNA(VLOOKUP(G2440,'سجل المشتريات'!F:N,8,0),"غير مسجلة في المشتريات"))</f>
        <v/>
      </c>
      <c r="J2440" s="26" t="str">
        <f>_xlfn.IFNA(VLOOKUP(F2440,الاوردرات!$B$1:$C$600,2,0),"")</f>
        <v/>
      </c>
      <c r="K2440" s="52"/>
      <c r="M2440" s="105" t="str">
        <f>IF(G2440="","",_xlfn.IFNA((VLOOKUP(G2440,help!L:M,2,0))*H2440,_xlfn.IFNA((VLOOKUP(G2440,help!P:Q,2,0))*H2440,"غير مسجلة في المشتريات")))</f>
        <v/>
      </c>
    </row>
    <row r="2441" spans="2:13" hidden="1" x14ac:dyDescent="0.25">
      <c r="B2441" s="13">
        <f>COUNTIFS($G$3:G2441,'تقرير استهلاك خامات'!$D$4)</f>
        <v>2</v>
      </c>
      <c r="C2441" s="13">
        <f>COUNTIFS($F$3:F2441,'تقرير منتج تام'!$E$4)</f>
        <v>10</v>
      </c>
      <c r="D2441" s="37"/>
      <c r="E2441" s="37"/>
      <c r="F2441" s="37"/>
      <c r="G2441" s="39"/>
      <c r="H2441" s="40"/>
      <c r="I2441" s="107" t="str">
        <f>IF(G2441="","",_xlfn.IFNA(VLOOKUP(G2441,'سجل المشتريات'!F:N,8,0),"غير مسجلة في المشتريات"))</f>
        <v/>
      </c>
      <c r="J2441" s="26" t="str">
        <f>_xlfn.IFNA(VLOOKUP(F2441,الاوردرات!$B$1:$C$600,2,0),"")</f>
        <v/>
      </c>
      <c r="K2441" s="52"/>
      <c r="M2441" s="105" t="str">
        <f>IF(G2441="","",_xlfn.IFNA((VLOOKUP(G2441,help!L:M,2,0))*H2441,_xlfn.IFNA((VLOOKUP(G2441,help!P:Q,2,0))*H2441,"غير مسجلة في المشتريات")))</f>
        <v/>
      </c>
    </row>
    <row r="2442" spans="2:13" hidden="1" x14ac:dyDescent="0.25">
      <c r="B2442" s="13">
        <f>COUNTIFS($G$3:G2442,'تقرير استهلاك خامات'!$D$4)</f>
        <v>2</v>
      </c>
      <c r="C2442" s="13">
        <f>COUNTIFS($F$3:F2442,'تقرير منتج تام'!$E$4)</f>
        <v>10</v>
      </c>
      <c r="D2442" s="37"/>
      <c r="E2442" s="37"/>
      <c r="F2442" s="37"/>
      <c r="G2442" s="39"/>
      <c r="H2442" s="40"/>
      <c r="I2442" s="107" t="str">
        <f>IF(G2442="","",_xlfn.IFNA(VLOOKUP(G2442,'سجل المشتريات'!F:N,8,0),"غير مسجلة في المشتريات"))</f>
        <v/>
      </c>
      <c r="J2442" s="26" t="str">
        <f>_xlfn.IFNA(VLOOKUP(F2442,الاوردرات!$B$1:$C$600,2,0),"")</f>
        <v/>
      </c>
      <c r="K2442" s="52"/>
      <c r="M2442" s="105" t="str">
        <f>IF(G2442="","",_xlfn.IFNA((VLOOKUP(G2442,help!L:M,2,0))*H2442,_xlfn.IFNA((VLOOKUP(G2442,help!P:Q,2,0))*H2442,"غير مسجلة في المشتريات")))</f>
        <v/>
      </c>
    </row>
    <row r="2443" spans="2:13" hidden="1" x14ac:dyDescent="0.25">
      <c r="B2443" s="13">
        <f>COUNTIFS($G$3:G2443,'تقرير استهلاك خامات'!$D$4)</f>
        <v>2</v>
      </c>
      <c r="C2443" s="13">
        <f>COUNTIFS($F$3:F2443,'تقرير منتج تام'!$E$4)</f>
        <v>10</v>
      </c>
      <c r="D2443" s="37"/>
      <c r="E2443" s="37"/>
      <c r="F2443" s="37"/>
      <c r="G2443" s="39"/>
      <c r="H2443" s="40"/>
      <c r="I2443" s="107" t="str">
        <f>IF(G2443="","",_xlfn.IFNA(VLOOKUP(G2443,'سجل المشتريات'!F:N,8,0),"غير مسجلة في المشتريات"))</f>
        <v/>
      </c>
      <c r="J2443" s="26" t="str">
        <f>_xlfn.IFNA(VLOOKUP(F2443,الاوردرات!$B$1:$C$600,2,0),"")</f>
        <v/>
      </c>
      <c r="K2443" s="52"/>
      <c r="M2443" s="105" t="str">
        <f>IF(G2443="","",_xlfn.IFNA((VLOOKUP(G2443,help!L:M,2,0))*H2443,_xlfn.IFNA((VLOOKUP(G2443,help!P:Q,2,0))*H2443,"غير مسجلة في المشتريات")))</f>
        <v/>
      </c>
    </row>
    <row r="2444" spans="2:13" hidden="1" x14ac:dyDescent="0.25">
      <c r="B2444" s="13">
        <f>COUNTIFS($G$3:G2444,'تقرير استهلاك خامات'!$D$4)</f>
        <v>2</v>
      </c>
      <c r="C2444" s="13">
        <f>COUNTIFS($F$3:F2444,'تقرير منتج تام'!$E$4)</f>
        <v>10</v>
      </c>
      <c r="D2444" s="37"/>
      <c r="E2444" s="37"/>
      <c r="F2444" s="37"/>
      <c r="G2444" s="39"/>
      <c r="H2444" s="40"/>
      <c r="I2444" s="107" t="str">
        <f>IF(G2444="","",_xlfn.IFNA(VLOOKUP(G2444,'سجل المشتريات'!F:N,8,0),"غير مسجلة في المشتريات"))</f>
        <v/>
      </c>
      <c r="J2444" s="26" t="str">
        <f>_xlfn.IFNA(VLOOKUP(F2444,الاوردرات!$B$1:$C$600,2,0),"")</f>
        <v/>
      </c>
      <c r="K2444" s="52"/>
      <c r="M2444" s="105" t="str">
        <f>IF(G2444="","",_xlfn.IFNA((VLOOKUP(G2444,help!L:M,2,0))*H2444,_xlfn.IFNA((VLOOKUP(G2444,help!P:Q,2,0))*H2444,"غير مسجلة في المشتريات")))</f>
        <v/>
      </c>
    </row>
    <row r="2445" spans="2:13" hidden="1" x14ac:dyDescent="0.25">
      <c r="B2445" s="13">
        <f>COUNTIFS($G$3:G2445,'تقرير استهلاك خامات'!$D$4)</f>
        <v>2</v>
      </c>
      <c r="C2445" s="13">
        <f>COUNTIFS($F$3:F2445,'تقرير منتج تام'!$E$4)</f>
        <v>10</v>
      </c>
      <c r="D2445" s="37"/>
      <c r="E2445" s="37"/>
      <c r="F2445" s="37"/>
      <c r="G2445" s="39"/>
      <c r="H2445" s="40"/>
      <c r="I2445" s="107" t="str">
        <f>IF(G2445="","",_xlfn.IFNA(VLOOKUP(G2445,'سجل المشتريات'!F:N,8,0),"غير مسجلة في المشتريات"))</f>
        <v/>
      </c>
      <c r="J2445" s="26" t="str">
        <f>_xlfn.IFNA(VLOOKUP(F2445,الاوردرات!$B$1:$C$600,2,0),"")</f>
        <v/>
      </c>
      <c r="K2445" s="52"/>
      <c r="M2445" s="105" t="str">
        <f>IF(G2445="","",_xlfn.IFNA((VLOOKUP(G2445,help!L:M,2,0))*H2445,_xlfn.IFNA((VLOOKUP(G2445,help!P:Q,2,0))*H2445,"غير مسجلة في المشتريات")))</f>
        <v/>
      </c>
    </row>
    <row r="2446" spans="2:13" hidden="1" x14ac:dyDescent="0.25">
      <c r="B2446" s="13">
        <f>COUNTIFS($G$3:G2446,'تقرير استهلاك خامات'!$D$4)</f>
        <v>2</v>
      </c>
      <c r="C2446" s="13">
        <f>COUNTIFS($F$3:F2446,'تقرير منتج تام'!$E$4)</f>
        <v>10</v>
      </c>
      <c r="D2446" s="37"/>
      <c r="E2446" s="37"/>
      <c r="F2446" s="37"/>
      <c r="G2446" s="39"/>
      <c r="H2446" s="40"/>
      <c r="I2446" s="107" t="str">
        <f>IF(G2446="","",_xlfn.IFNA(VLOOKUP(G2446,'سجل المشتريات'!F:N,8,0),"غير مسجلة في المشتريات"))</f>
        <v/>
      </c>
      <c r="J2446" s="26" t="str">
        <f>_xlfn.IFNA(VLOOKUP(F2446,الاوردرات!$B$1:$C$600,2,0),"")</f>
        <v/>
      </c>
      <c r="K2446" s="52"/>
      <c r="M2446" s="105" t="str">
        <f>IF(G2446="","",_xlfn.IFNA((VLOOKUP(G2446,help!L:M,2,0))*H2446,_xlfn.IFNA((VLOOKUP(G2446,help!P:Q,2,0))*H2446,"غير مسجلة في المشتريات")))</f>
        <v/>
      </c>
    </row>
    <row r="2447" spans="2:13" hidden="1" x14ac:dyDescent="0.25">
      <c r="B2447" s="13">
        <f>COUNTIFS($G$3:G2447,'تقرير استهلاك خامات'!$D$4)</f>
        <v>2</v>
      </c>
      <c r="C2447" s="13">
        <f>COUNTIFS($F$3:F2447,'تقرير منتج تام'!$E$4)</f>
        <v>10</v>
      </c>
      <c r="D2447" s="37"/>
      <c r="E2447" s="37"/>
      <c r="F2447" s="37"/>
      <c r="G2447" s="39"/>
      <c r="H2447" s="40"/>
      <c r="I2447" s="107" t="str">
        <f>IF(G2447="","",_xlfn.IFNA(VLOOKUP(G2447,'سجل المشتريات'!F:N,8,0),"غير مسجلة في المشتريات"))</f>
        <v/>
      </c>
      <c r="J2447" s="26" t="str">
        <f>_xlfn.IFNA(VLOOKUP(F2447,الاوردرات!$B$1:$C$600,2,0),"")</f>
        <v/>
      </c>
      <c r="K2447" s="52"/>
      <c r="M2447" s="105" t="str">
        <f>IF(G2447="","",_xlfn.IFNA((VLOOKUP(G2447,help!L:M,2,0))*H2447,_xlfn.IFNA((VLOOKUP(G2447,help!P:Q,2,0))*H2447,"غير مسجلة في المشتريات")))</f>
        <v/>
      </c>
    </row>
    <row r="2448" spans="2:13" hidden="1" x14ac:dyDescent="0.25">
      <c r="B2448" s="13">
        <f>COUNTIFS($G$3:G2448,'تقرير استهلاك خامات'!$D$4)</f>
        <v>2</v>
      </c>
      <c r="C2448" s="13">
        <f>COUNTIFS($F$3:F2448,'تقرير منتج تام'!$E$4)</f>
        <v>10</v>
      </c>
      <c r="D2448" s="37"/>
      <c r="E2448" s="37"/>
      <c r="F2448" s="37"/>
      <c r="G2448" s="39"/>
      <c r="H2448" s="40"/>
      <c r="I2448" s="107" t="str">
        <f>IF(G2448="","",_xlfn.IFNA(VLOOKUP(G2448,'سجل المشتريات'!F:N,8,0),"غير مسجلة في المشتريات"))</f>
        <v/>
      </c>
      <c r="J2448" s="26" t="str">
        <f>_xlfn.IFNA(VLOOKUP(F2448,الاوردرات!$B$1:$C$600,2,0),"")</f>
        <v/>
      </c>
      <c r="K2448" s="52"/>
      <c r="M2448" s="105" t="str">
        <f>IF(G2448="","",_xlfn.IFNA((VLOOKUP(G2448,help!L:M,2,0))*H2448,_xlfn.IFNA((VLOOKUP(G2448,help!P:Q,2,0))*H2448,"غير مسجلة في المشتريات")))</f>
        <v/>
      </c>
    </row>
    <row r="2449" spans="2:13" hidden="1" x14ac:dyDescent="0.25">
      <c r="B2449" s="13">
        <f>COUNTIFS($G$3:G2449,'تقرير استهلاك خامات'!$D$4)</f>
        <v>2</v>
      </c>
      <c r="C2449" s="13">
        <f>COUNTIFS($F$3:F2449,'تقرير منتج تام'!$E$4)</f>
        <v>10</v>
      </c>
      <c r="D2449" s="37"/>
      <c r="E2449" s="37"/>
      <c r="F2449" s="37"/>
      <c r="G2449" s="39"/>
      <c r="H2449" s="40"/>
      <c r="I2449" s="107" t="str">
        <f>IF(G2449="","",_xlfn.IFNA(VLOOKUP(G2449,'سجل المشتريات'!F:N,8,0),"غير مسجلة في المشتريات"))</f>
        <v/>
      </c>
      <c r="J2449" s="26" t="str">
        <f>_xlfn.IFNA(VLOOKUP(F2449,الاوردرات!$B$1:$C$600,2,0),"")</f>
        <v/>
      </c>
      <c r="K2449" s="52"/>
      <c r="M2449" s="105" t="str">
        <f>IF(G2449="","",_xlfn.IFNA((VLOOKUP(G2449,help!L:M,2,0))*H2449,_xlfn.IFNA((VLOOKUP(G2449,help!P:Q,2,0))*H2449,"غير مسجلة في المشتريات")))</f>
        <v/>
      </c>
    </row>
    <row r="2450" spans="2:13" hidden="1" x14ac:dyDescent="0.25">
      <c r="B2450" s="13">
        <f>COUNTIFS($G$3:G2450,'تقرير استهلاك خامات'!$D$4)</f>
        <v>2</v>
      </c>
      <c r="C2450" s="13">
        <f>COUNTIFS($F$3:F2450,'تقرير منتج تام'!$E$4)</f>
        <v>10</v>
      </c>
      <c r="D2450" s="37"/>
      <c r="E2450" s="37"/>
      <c r="F2450" s="37"/>
      <c r="G2450" s="39"/>
      <c r="H2450" s="40"/>
      <c r="I2450" s="107" t="str">
        <f>IF(G2450="","",_xlfn.IFNA(VLOOKUP(G2450,'سجل المشتريات'!F:N,8,0),"غير مسجلة في المشتريات"))</f>
        <v/>
      </c>
      <c r="J2450" s="26" t="str">
        <f>_xlfn.IFNA(VLOOKUP(F2450,الاوردرات!$B$1:$C$600,2,0),"")</f>
        <v/>
      </c>
      <c r="K2450" s="52"/>
      <c r="M2450" s="105" t="str">
        <f>IF(G2450="","",_xlfn.IFNA((VLOOKUP(G2450,help!L:M,2,0))*H2450,_xlfn.IFNA((VLOOKUP(G2450,help!P:Q,2,0))*H2450,"غير مسجلة في المشتريات")))</f>
        <v/>
      </c>
    </row>
    <row r="2451" spans="2:13" hidden="1" x14ac:dyDescent="0.25">
      <c r="B2451" s="13">
        <f>COUNTIFS($G$3:G2451,'تقرير استهلاك خامات'!$D$4)</f>
        <v>2</v>
      </c>
      <c r="C2451" s="13">
        <f>COUNTIFS($F$3:F2451,'تقرير منتج تام'!$E$4)</f>
        <v>10</v>
      </c>
      <c r="D2451" s="37"/>
      <c r="E2451" s="37"/>
      <c r="F2451" s="37"/>
      <c r="G2451" s="39"/>
      <c r="H2451" s="40"/>
      <c r="I2451" s="107" t="str">
        <f>IF(G2451="","",_xlfn.IFNA(VLOOKUP(G2451,'سجل المشتريات'!F:N,8,0),"غير مسجلة في المشتريات"))</f>
        <v/>
      </c>
      <c r="J2451" s="26" t="str">
        <f>_xlfn.IFNA(VLOOKUP(F2451,الاوردرات!$B$1:$C$600,2,0),"")</f>
        <v/>
      </c>
      <c r="K2451" s="52"/>
      <c r="M2451" s="105" t="str">
        <f>IF(G2451="","",_xlfn.IFNA((VLOOKUP(G2451,help!L:M,2,0))*H2451,_xlfn.IFNA((VLOOKUP(G2451,help!P:Q,2,0))*H2451,"غير مسجلة في المشتريات")))</f>
        <v/>
      </c>
    </row>
    <row r="2452" spans="2:13" hidden="1" x14ac:dyDescent="0.25">
      <c r="B2452" s="13">
        <f>COUNTIFS($G$3:G2452,'تقرير استهلاك خامات'!$D$4)</f>
        <v>2</v>
      </c>
      <c r="C2452" s="13">
        <f>COUNTIFS($F$3:F2452,'تقرير منتج تام'!$E$4)</f>
        <v>10</v>
      </c>
      <c r="D2452" s="37"/>
      <c r="E2452" s="37"/>
      <c r="F2452" s="37"/>
      <c r="G2452" s="39"/>
      <c r="H2452" s="40"/>
      <c r="I2452" s="107" t="str">
        <f>IF(G2452="","",_xlfn.IFNA(VLOOKUP(G2452,'سجل المشتريات'!F:N,8,0),"غير مسجلة في المشتريات"))</f>
        <v/>
      </c>
      <c r="J2452" s="26" t="str">
        <f>_xlfn.IFNA(VLOOKUP(F2452,الاوردرات!$B$1:$C$600,2,0),"")</f>
        <v/>
      </c>
      <c r="K2452" s="52"/>
      <c r="M2452" s="105" t="str">
        <f>IF(G2452="","",_xlfn.IFNA((VLOOKUP(G2452,help!L:M,2,0))*H2452,_xlfn.IFNA((VLOOKUP(G2452,help!P:Q,2,0))*H2452,"غير مسجلة في المشتريات")))</f>
        <v/>
      </c>
    </row>
    <row r="2453" spans="2:13" hidden="1" x14ac:dyDescent="0.25">
      <c r="B2453" s="13">
        <f>COUNTIFS($G$3:G2453,'تقرير استهلاك خامات'!$D$4)</f>
        <v>2</v>
      </c>
      <c r="C2453" s="13">
        <f>COUNTIFS($F$3:F2453,'تقرير منتج تام'!$E$4)</f>
        <v>10</v>
      </c>
      <c r="D2453" s="37"/>
      <c r="E2453" s="37"/>
      <c r="F2453" s="37"/>
      <c r="G2453" s="39"/>
      <c r="H2453" s="40"/>
      <c r="I2453" s="107" t="str">
        <f>IF(G2453="","",_xlfn.IFNA(VLOOKUP(G2453,'سجل المشتريات'!F:N,8,0),"غير مسجلة في المشتريات"))</f>
        <v/>
      </c>
      <c r="J2453" s="26" t="str">
        <f>_xlfn.IFNA(VLOOKUP(F2453,الاوردرات!$B$1:$C$600,2,0),"")</f>
        <v/>
      </c>
      <c r="K2453" s="52"/>
      <c r="M2453" s="105" t="str">
        <f>IF(G2453="","",_xlfn.IFNA((VLOOKUP(G2453,help!L:M,2,0))*H2453,_xlfn.IFNA((VLOOKUP(G2453,help!P:Q,2,0))*H2453,"غير مسجلة في المشتريات")))</f>
        <v/>
      </c>
    </row>
    <row r="2454" spans="2:13" hidden="1" x14ac:dyDescent="0.25">
      <c r="B2454" s="13">
        <f>COUNTIFS($G$3:G2454,'تقرير استهلاك خامات'!$D$4)</f>
        <v>2</v>
      </c>
      <c r="C2454" s="13">
        <f>COUNTIFS($F$3:F2454,'تقرير منتج تام'!$E$4)</f>
        <v>10</v>
      </c>
      <c r="D2454" s="37"/>
      <c r="E2454" s="37"/>
      <c r="F2454" s="37"/>
      <c r="G2454" s="39"/>
      <c r="H2454" s="40"/>
      <c r="I2454" s="107" t="str">
        <f>IF(G2454="","",_xlfn.IFNA(VLOOKUP(G2454,'سجل المشتريات'!F:N,8,0),"غير مسجلة في المشتريات"))</f>
        <v/>
      </c>
      <c r="J2454" s="26" t="str">
        <f>_xlfn.IFNA(VLOOKUP(F2454,الاوردرات!$B$1:$C$600,2,0),"")</f>
        <v/>
      </c>
      <c r="K2454" s="52"/>
      <c r="M2454" s="105" t="str">
        <f>IF(G2454="","",_xlfn.IFNA((VLOOKUP(G2454,help!L:M,2,0))*H2454,_xlfn.IFNA((VLOOKUP(G2454,help!P:Q,2,0))*H2454,"غير مسجلة في المشتريات")))</f>
        <v/>
      </c>
    </row>
    <row r="2455" spans="2:13" hidden="1" x14ac:dyDescent="0.25">
      <c r="B2455" s="13">
        <f>COUNTIFS($G$3:G2455,'تقرير استهلاك خامات'!$D$4)</f>
        <v>2</v>
      </c>
      <c r="C2455" s="13">
        <f>COUNTIFS($F$3:F2455,'تقرير منتج تام'!$E$4)</f>
        <v>10</v>
      </c>
      <c r="D2455" s="37"/>
      <c r="E2455" s="37"/>
      <c r="F2455" s="37"/>
      <c r="G2455" s="39"/>
      <c r="H2455" s="40"/>
      <c r="I2455" s="107" t="str">
        <f>IF(G2455="","",_xlfn.IFNA(VLOOKUP(G2455,'سجل المشتريات'!F:N,8,0),"غير مسجلة في المشتريات"))</f>
        <v/>
      </c>
      <c r="J2455" s="26" t="str">
        <f>_xlfn.IFNA(VLOOKUP(F2455,الاوردرات!$B$1:$C$600,2,0),"")</f>
        <v/>
      </c>
      <c r="K2455" s="52"/>
      <c r="M2455" s="105" t="str">
        <f>IF(G2455="","",_xlfn.IFNA((VLOOKUP(G2455,help!L:M,2,0))*H2455,_xlfn.IFNA((VLOOKUP(G2455,help!P:Q,2,0))*H2455,"غير مسجلة في المشتريات")))</f>
        <v/>
      </c>
    </row>
    <row r="2456" spans="2:13" hidden="1" x14ac:dyDescent="0.25">
      <c r="B2456" s="13">
        <f>COUNTIFS($G$3:G2456,'تقرير استهلاك خامات'!$D$4)</f>
        <v>2</v>
      </c>
      <c r="C2456" s="13">
        <f>COUNTIFS($F$3:F2456,'تقرير منتج تام'!$E$4)</f>
        <v>10</v>
      </c>
      <c r="D2456" s="37"/>
      <c r="E2456" s="37"/>
      <c r="F2456" s="37"/>
      <c r="G2456" s="39"/>
      <c r="H2456" s="40"/>
      <c r="I2456" s="107" t="str">
        <f>IF(G2456="","",_xlfn.IFNA(VLOOKUP(G2456,'سجل المشتريات'!F:N,8,0),"غير مسجلة في المشتريات"))</f>
        <v/>
      </c>
      <c r="J2456" s="26" t="str">
        <f>_xlfn.IFNA(VLOOKUP(F2456,الاوردرات!$B$1:$C$600,2,0),"")</f>
        <v/>
      </c>
      <c r="K2456" s="52"/>
      <c r="M2456" s="105" t="str">
        <f>IF(G2456="","",_xlfn.IFNA((VLOOKUP(G2456,help!L:M,2,0))*H2456,_xlfn.IFNA((VLOOKUP(G2456,help!P:Q,2,0))*H2456,"غير مسجلة في المشتريات")))</f>
        <v/>
      </c>
    </row>
    <row r="2457" spans="2:13" hidden="1" x14ac:dyDescent="0.25">
      <c r="B2457" s="13">
        <f>COUNTIFS($G$3:G2457,'تقرير استهلاك خامات'!$D$4)</f>
        <v>2</v>
      </c>
      <c r="C2457" s="13">
        <f>COUNTIFS($F$3:F2457,'تقرير منتج تام'!$E$4)</f>
        <v>10</v>
      </c>
      <c r="D2457" s="37"/>
      <c r="E2457" s="37"/>
      <c r="F2457" s="37"/>
      <c r="G2457" s="39"/>
      <c r="H2457" s="40"/>
      <c r="I2457" s="107" t="str">
        <f>IF(G2457="","",_xlfn.IFNA(VLOOKUP(G2457,'سجل المشتريات'!F:N,8,0),"غير مسجلة في المشتريات"))</f>
        <v/>
      </c>
      <c r="J2457" s="26" t="str">
        <f>_xlfn.IFNA(VLOOKUP(F2457,الاوردرات!$B$1:$C$600,2,0),"")</f>
        <v/>
      </c>
      <c r="K2457" s="52"/>
      <c r="M2457" s="105" t="str">
        <f>IF(G2457="","",_xlfn.IFNA((VLOOKUP(G2457,help!L:M,2,0))*H2457,_xlfn.IFNA((VLOOKUP(G2457,help!P:Q,2,0))*H2457,"غير مسجلة في المشتريات")))</f>
        <v/>
      </c>
    </row>
    <row r="2458" spans="2:13" hidden="1" x14ac:dyDescent="0.25">
      <c r="B2458" s="13">
        <f>COUNTIFS($G$3:G2458,'تقرير استهلاك خامات'!$D$4)</f>
        <v>2</v>
      </c>
      <c r="C2458" s="13">
        <f>COUNTIFS($F$3:F2458,'تقرير منتج تام'!$E$4)</f>
        <v>10</v>
      </c>
      <c r="D2458" s="37"/>
      <c r="E2458" s="37"/>
      <c r="F2458" s="37"/>
      <c r="G2458" s="39"/>
      <c r="H2458" s="40"/>
      <c r="I2458" s="107" t="str">
        <f>IF(G2458="","",_xlfn.IFNA(VLOOKUP(G2458,'سجل المشتريات'!F:N,8,0),"غير مسجلة في المشتريات"))</f>
        <v/>
      </c>
      <c r="J2458" s="26" t="str">
        <f>_xlfn.IFNA(VLOOKUP(F2458,الاوردرات!$B$1:$C$600,2,0),"")</f>
        <v/>
      </c>
      <c r="K2458" s="52"/>
      <c r="M2458" s="105" t="str">
        <f>IF(G2458="","",_xlfn.IFNA((VLOOKUP(G2458,help!L:M,2,0))*H2458,_xlfn.IFNA((VLOOKUP(G2458,help!P:Q,2,0))*H2458,"غير مسجلة في المشتريات")))</f>
        <v/>
      </c>
    </row>
    <row r="2459" spans="2:13" hidden="1" x14ac:dyDescent="0.25">
      <c r="B2459" s="13">
        <f>COUNTIFS($G$3:G2459,'تقرير استهلاك خامات'!$D$4)</f>
        <v>2</v>
      </c>
      <c r="C2459" s="13">
        <f>COUNTIFS($F$3:F2459,'تقرير منتج تام'!$E$4)</f>
        <v>10</v>
      </c>
      <c r="D2459" s="37"/>
      <c r="E2459" s="37"/>
      <c r="F2459" s="37"/>
      <c r="G2459" s="39"/>
      <c r="H2459" s="40"/>
      <c r="I2459" s="107" t="str">
        <f>IF(G2459="","",_xlfn.IFNA(VLOOKUP(G2459,'سجل المشتريات'!F:N,8,0),"غير مسجلة في المشتريات"))</f>
        <v/>
      </c>
      <c r="J2459" s="26" t="str">
        <f>_xlfn.IFNA(VLOOKUP(F2459,الاوردرات!$B$1:$C$600,2,0),"")</f>
        <v/>
      </c>
      <c r="K2459" s="52"/>
      <c r="M2459" s="105" t="str">
        <f>IF(G2459="","",_xlfn.IFNA((VLOOKUP(G2459,help!L:M,2,0))*H2459,_xlfn.IFNA((VLOOKUP(G2459,help!P:Q,2,0))*H2459,"غير مسجلة في المشتريات")))</f>
        <v/>
      </c>
    </row>
    <row r="2460" spans="2:13" hidden="1" x14ac:dyDescent="0.25">
      <c r="B2460" s="13">
        <f>COUNTIFS($G$3:G2460,'تقرير استهلاك خامات'!$D$4)</f>
        <v>2</v>
      </c>
      <c r="C2460" s="13">
        <f>COUNTIFS($F$3:F2460,'تقرير منتج تام'!$E$4)</f>
        <v>10</v>
      </c>
      <c r="D2460" s="37"/>
      <c r="E2460" s="37"/>
      <c r="F2460" s="37"/>
      <c r="G2460" s="39"/>
      <c r="H2460" s="40"/>
      <c r="I2460" s="107" t="str">
        <f>IF(G2460="","",_xlfn.IFNA(VLOOKUP(G2460,'سجل المشتريات'!F:N,8,0),"غير مسجلة في المشتريات"))</f>
        <v/>
      </c>
      <c r="J2460" s="26" t="str">
        <f>_xlfn.IFNA(VLOOKUP(F2460,الاوردرات!$B$1:$C$600,2,0),"")</f>
        <v/>
      </c>
      <c r="K2460" s="52"/>
      <c r="M2460" s="105" t="str">
        <f>IF(G2460="","",_xlfn.IFNA((VLOOKUP(G2460,help!L:M,2,0))*H2460,_xlfn.IFNA((VLOOKUP(G2460,help!P:Q,2,0))*H2460,"غير مسجلة في المشتريات")))</f>
        <v/>
      </c>
    </row>
    <row r="2461" spans="2:13" hidden="1" x14ac:dyDescent="0.25">
      <c r="B2461" s="13">
        <f>COUNTIFS($G$3:G2461,'تقرير استهلاك خامات'!$D$4)</f>
        <v>2</v>
      </c>
      <c r="C2461" s="13">
        <f>COUNTIFS($F$3:F2461,'تقرير منتج تام'!$E$4)</f>
        <v>10</v>
      </c>
      <c r="D2461" s="37"/>
      <c r="E2461" s="37"/>
      <c r="F2461" s="37"/>
      <c r="G2461" s="39"/>
      <c r="H2461" s="40"/>
      <c r="I2461" s="107" t="str">
        <f>IF(G2461="","",_xlfn.IFNA(VLOOKUP(G2461,'سجل المشتريات'!F:N,8,0),"غير مسجلة في المشتريات"))</f>
        <v/>
      </c>
      <c r="J2461" s="26" t="str">
        <f>_xlfn.IFNA(VLOOKUP(F2461,الاوردرات!$B$1:$C$600,2,0),"")</f>
        <v/>
      </c>
      <c r="K2461" s="52"/>
      <c r="M2461" s="105" t="str">
        <f>IF(G2461="","",_xlfn.IFNA((VLOOKUP(G2461,help!L:M,2,0))*H2461,_xlfn.IFNA((VLOOKUP(G2461,help!P:Q,2,0))*H2461,"غير مسجلة في المشتريات")))</f>
        <v/>
      </c>
    </row>
    <row r="2462" spans="2:13" hidden="1" x14ac:dyDescent="0.25">
      <c r="B2462" s="13">
        <f>COUNTIFS($G$3:G2462,'تقرير استهلاك خامات'!$D$4)</f>
        <v>2</v>
      </c>
      <c r="C2462" s="13">
        <f>COUNTIFS($F$3:F2462,'تقرير منتج تام'!$E$4)</f>
        <v>10</v>
      </c>
      <c r="D2462" s="37"/>
      <c r="E2462" s="37"/>
      <c r="F2462" s="37"/>
      <c r="G2462" s="39"/>
      <c r="H2462" s="40"/>
      <c r="I2462" s="107" t="str">
        <f>IF(G2462="","",_xlfn.IFNA(VLOOKUP(G2462,'سجل المشتريات'!F:N,8,0),"غير مسجلة في المشتريات"))</f>
        <v/>
      </c>
      <c r="J2462" s="26" t="str">
        <f>_xlfn.IFNA(VLOOKUP(F2462,الاوردرات!$B$1:$C$600,2,0),"")</f>
        <v/>
      </c>
      <c r="K2462" s="52"/>
      <c r="M2462" s="105" t="str">
        <f>IF(G2462="","",_xlfn.IFNA((VLOOKUP(G2462,help!L:M,2,0))*H2462,_xlfn.IFNA((VLOOKUP(G2462,help!P:Q,2,0))*H2462,"غير مسجلة في المشتريات")))</f>
        <v/>
      </c>
    </row>
    <row r="2463" spans="2:13" hidden="1" x14ac:dyDescent="0.25">
      <c r="B2463" s="13">
        <f>COUNTIFS($G$3:G2463,'تقرير استهلاك خامات'!$D$4)</f>
        <v>2</v>
      </c>
      <c r="C2463" s="13">
        <f>COUNTIFS($F$3:F2463,'تقرير منتج تام'!$E$4)</f>
        <v>10</v>
      </c>
      <c r="D2463" s="37"/>
      <c r="E2463" s="37"/>
      <c r="F2463" s="37"/>
      <c r="G2463" s="39"/>
      <c r="H2463" s="40"/>
      <c r="I2463" s="107" t="str">
        <f>IF(G2463="","",_xlfn.IFNA(VLOOKUP(G2463,'سجل المشتريات'!F:N,8,0),"غير مسجلة في المشتريات"))</f>
        <v/>
      </c>
      <c r="J2463" s="26" t="str">
        <f>_xlfn.IFNA(VLOOKUP(F2463,الاوردرات!$B$1:$C$600,2,0),"")</f>
        <v/>
      </c>
      <c r="K2463" s="52"/>
      <c r="M2463" s="105" t="str">
        <f>IF(G2463="","",_xlfn.IFNA((VLOOKUP(G2463,help!L:M,2,0))*H2463,_xlfn.IFNA((VLOOKUP(G2463,help!P:Q,2,0))*H2463,"غير مسجلة في المشتريات")))</f>
        <v/>
      </c>
    </row>
    <row r="2464" spans="2:13" hidden="1" x14ac:dyDescent="0.25">
      <c r="B2464" s="13">
        <f>COUNTIFS($G$3:G2464,'تقرير استهلاك خامات'!$D$4)</f>
        <v>2</v>
      </c>
      <c r="C2464" s="13">
        <f>COUNTIFS($F$3:F2464,'تقرير منتج تام'!$E$4)</f>
        <v>10</v>
      </c>
      <c r="D2464" s="37"/>
      <c r="E2464" s="37"/>
      <c r="F2464" s="37"/>
      <c r="G2464" s="39"/>
      <c r="H2464" s="40"/>
      <c r="I2464" s="107" t="str">
        <f>IF(G2464="","",_xlfn.IFNA(VLOOKUP(G2464,'سجل المشتريات'!F:N,8,0),"غير مسجلة في المشتريات"))</f>
        <v/>
      </c>
      <c r="J2464" s="26" t="str">
        <f>_xlfn.IFNA(VLOOKUP(F2464,الاوردرات!$B$1:$C$600,2,0),"")</f>
        <v/>
      </c>
      <c r="K2464" s="52"/>
      <c r="M2464" s="105" t="str">
        <f>IF(G2464="","",_xlfn.IFNA((VLOOKUP(G2464,help!L:M,2,0))*H2464,_xlfn.IFNA((VLOOKUP(G2464,help!P:Q,2,0))*H2464,"غير مسجلة في المشتريات")))</f>
        <v/>
      </c>
    </row>
    <row r="2465" spans="2:13" hidden="1" x14ac:dyDescent="0.25">
      <c r="B2465" s="13">
        <f>COUNTIFS($G$3:G2465,'تقرير استهلاك خامات'!$D$4)</f>
        <v>2</v>
      </c>
      <c r="C2465" s="13">
        <f>COUNTIFS($F$3:F2465,'تقرير منتج تام'!$E$4)</f>
        <v>10</v>
      </c>
      <c r="D2465" s="37"/>
      <c r="E2465" s="37"/>
      <c r="F2465" s="37"/>
      <c r="G2465" s="39"/>
      <c r="H2465" s="40"/>
      <c r="I2465" s="107" t="str">
        <f>IF(G2465="","",_xlfn.IFNA(VLOOKUP(G2465,'سجل المشتريات'!F:N,8,0),"غير مسجلة في المشتريات"))</f>
        <v/>
      </c>
      <c r="J2465" s="26" t="str">
        <f>_xlfn.IFNA(VLOOKUP(F2465,الاوردرات!$B$1:$C$600,2,0),"")</f>
        <v/>
      </c>
      <c r="K2465" s="52"/>
      <c r="M2465" s="105" t="str">
        <f>IF(G2465="","",_xlfn.IFNA((VLOOKUP(G2465,help!L:M,2,0))*H2465,_xlfn.IFNA((VLOOKUP(G2465,help!P:Q,2,0))*H2465,"غير مسجلة في المشتريات")))</f>
        <v/>
      </c>
    </row>
    <row r="2466" spans="2:13" hidden="1" x14ac:dyDescent="0.25">
      <c r="B2466" s="13">
        <f>COUNTIFS($G$3:G2466,'تقرير استهلاك خامات'!$D$4)</f>
        <v>2</v>
      </c>
      <c r="C2466" s="13">
        <f>COUNTIFS($F$3:F2466,'تقرير منتج تام'!$E$4)</f>
        <v>10</v>
      </c>
      <c r="D2466" s="37"/>
      <c r="E2466" s="37"/>
      <c r="F2466" s="37"/>
      <c r="G2466" s="39"/>
      <c r="H2466" s="40"/>
      <c r="I2466" s="107" t="str">
        <f>IF(G2466="","",_xlfn.IFNA(VLOOKUP(G2466,'سجل المشتريات'!F:N,8,0),"غير مسجلة في المشتريات"))</f>
        <v/>
      </c>
      <c r="J2466" s="26" t="str">
        <f>_xlfn.IFNA(VLOOKUP(F2466,الاوردرات!$B$1:$C$600,2,0),"")</f>
        <v/>
      </c>
      <c r="K2466" s="52"/>
      <c r="M2466" s="105" t="str">
        <f>IF(G2466="","",_xlfn.IFNA((VLOOKUP(G2466,help!L:M,2,0))*H2466,_xlfn.IFNA((VLOOKUP(G2466,help!P:Q,2,0))*H2466,"غير مسجلة في المشتريات")))</f>
        <v/>
      </c>
    </row>
    <row r="2467" spans="2:13" hidden="1" x14ac:dyDescent="0.25">
      <c r="B2467" s="13">
        <f>COUNTIFS($G$3:G2467,'تقرير استهلاك خامات'!$D$4)</f>
        <v>2</v>
      </c>
      <c r="C2467" s="13">
        <f>COUNTIFS($F$3:F2467,'تقرير منتج تام'!$E$4)</f>
        <v>10</v>
      </c>
      <c r="D2467" s="37"/>
      <c r="E2467" s="37"/>
      <c r="F2467" s="37"/>
      <c r="G2467" s="39"/>
      <c r="H2467" s="40"/>
      <c r="I2467" s="107" t="str">
        <f>IF(G2467="","",_xlfn.IFNA(VLOOKUP(G2467,'سجل المشتريات'!F:N,8,0),"غير مسجلة في المشتريات"))</f>
        <v/>
      </c>
      <c r="J2467" s="26" t="str">
        <f>_xlfn.IFNA(VLOOKUP(F2467,الاوردرات!$B$1:$C$600,2,0),"")</f>
        <v/>
      </c>
      <c r="K2467" s="52"/>
      <c r="M2467" s="105" t="str">
        <f>IF(G2467="","",_xlfn.IFNA((VLOOKUP(G2467,help!L:M,2,0))*H2467,_xlfn.IFNA((VLOOKUP(G2467,help!P:Q,2,0))*H2467,"غير مسجلة في المشتريات")))</f>
        <v/>
      </c>
    </row>
    <row r="2468" spans="2:13" hidden="1" x14ac:dyDescent="0.25">
      <c r="B2468" s="13">
        <f>COUNTIFS($G$3:G2468,'تقرير استهلاك خامات'!$D$4)</f>
        <v>2</v>
      </c>
      <c r="C2468" s="13">
        <f>COUNTIFS($F$3:F2468,'تقرير منتج تام'!$E$4)</f>
        <v>10</v>
      </c>
      <c r="D2468" s="37"/>
      <c r="E2468" s="37"/>
      <c r="F2468" s="37"/>
      <c r="G2468" s="39"/>
      <c r="H2468" s="40"/>
      <c r="I2468" s="107" t="str">
        <f>IF(G2468="","",_xlfn.IFNA(VLOOKUP(G2468,'سجل المشتريات'!F:N,8,0),"غير مسجلة في المشتريات"))</f>
        <v/>
      </c>
      <c r="J2468" s="26" t="str">
        <f>_xlfn.IFNA(VLOOKUP(F2468,الاوردرات!$B$1:$C$600,2,0),"")</f>
        <v/>
      </c>
      <c r="K2468" s="52"/>
      <c r="M2468" s="105" t="str">
        <f>IF(G2468="","",_xlfn.IFNA((VLOOKUP(G2468,help!L:M,2,0))*H2468,_xlfn.IFNA((VLOOKUP(G2468,help!P:Q,2,0))*H2468,"غير مسجلة في المشتريات")))</f>
        <v/>
      </c>
    </row>
    <row r="2469" spans="2:13" hidden="1" x14ac:dyDescent="0.25">
      <c r="B2469" s="13">
        <f>COUNTIFS($G$3:G2469,'تقرير استهلاك خامات'!$D$4)</f>
        <v>2</v>
      </c>
      <c r="C2469" s="13">
        <f>COUNTIFS($F$3:F2469,'تقرير منتج تام'!$E$4)</f>
        <v>10</v>
      </c>
      <c r="D2469" s="37"/>
      <c r="E2469" s="37"/>
      <c r="F2469" s="37"/>
      <c r="G2469" s="39"/>
      <c r="H2469" s="40"/>
      <c r="I2469" s="107" t="str">
        <f>IF(G2469="","",_xlfn.IFNA(VLOOKUP(G2469,'سجل المشتريات'!F:N,8,0),"غير مسجلة في المشتريات"))</f>
        <v/>
      </c>
      <c r="J2469" s="26" t="str">
        <f>_xlfn.IFNA(VLOOKUP(F2469,الاوردرات!$B$1:$C$600,2,0),"")</f>
        <v/>
      </c>
      <c r="K2469" s="52"/>
      <c r="M2469" s="105" t="str">
        <f>IF(G2469="","",_xlfn.IFNA((VLOOKUP(G2469,help!L:M,2,0))*H2469,_xlfn.IFNA((VLOOKUP(G2469,help!P:Q,2,0))*H2469,"غير مسجلة في المشتريات")))</f>
        <v/>
      </c>
    </row>
    <row r="2470" spans="2:13" hidden="1" x14ac:dyDescent="0.25">
      <c r="B2470" s="13">
        <f>COUNTIFS($G$3:G2470,'تقرير استهلاك خامات'!$D$4)</f>
        <v>2</v>
      </c>
      <c r="C2470" s="13">
        <f>COUNTIFS($F$3:F2470,'تقرير منتج تام'!$E$4)</f>
        <v>10</v>
      </c>
      <c r="D2470" s="37"/>
      <c r="E2470" s="37"/>
      <c r="F2470" s="37"/>
      <c r="G2470" s="39"/>
      <c r="H2470" s="40"/>
      <c r="I2470" s="107" t="str">
        <f>IF(G2470="","",_xlfn.IFNA(VLOOKUP(G2470,'سجل المشتريات'!F:N,8,0),"غير مسجلة في المشتريات"))</f>
        <v/>
      </c>
      <c r="J2470" s="26" t="str">
        <f>_xlfn.IFNA(VLOOKUP(F2470,الاوردرات!$B$1:$C$600,2,0),"")</f>
        <v/>
      </c>
      <c r="K2470" s="52"/>
      <c r="M2470" s="105" t="str">
        <f>IF(G2470="","",_xlfn.IFNA((VLOOKUP(G2470,help!L:M,2,0))*H2470,_xlfn.IFNA((VLOOKUP(G2470,help!P:Q,2,0))*H2470,"غير مسجلة في المشتريات")))</f>
        <v/>
      </c>
    </row>
    <row r="2471" spans="2:13" hidden="1" x14ac:dyDescent="0.25">
      <c r="B2471" s="13">
        <f>COUNTIFS($G$3:G2471,'تقرير استهلاك خامات'!$D$4)</f>
        <v>2</v>
      </c>
      <c r="C2471" s="13">
        <f>COUNTIFS($F$3:F2471,'تقرير منتج تام'!$E$4)</f>
        <v>10</v>
      </c>
      <c r="D2471" s="37"/>
      <c r="E2471" s="37"/>
      <c r="F2471" s="37"/>
      <c r="G2471" s="39"/>
      <c r="H2471" s="40"/>
      <c r="I2471" s="107" t="str">
        <f>IF(G2471="","",_xlfn.IFNA(VLOOKUP(G2471,'سجل المشتريات'!F:N,8,0),"غير مسجلة في المشتريات"))</f>
        <v/>
      </c>
      <c r="J2471" s="26" t="str">
        <f>_xlfn.IFNA(VLOOKUP(F2471,الاوردرات!$B$1:$C$600,2,0),"")</f>
        <v/>
      </c>
      <c r="K2471" s="52"/>
      <c r="M2471" s="105" t="str">
        <f>IF(G2471="","",_xlfn.IFNA((VLOOKUP(G2471,help!L:M,2,0))*H2471,_xlfn.IFNA((VLOOKUP(G2471,help!P:Q,2,0))*H2471,"غير مسجلة في المشتريات")))</f>
        <v/>
      </c>
    </row>
    <row r="2472" spans="2:13" hidden="1" x14ac:dyDescent="0.25">
      <c r="B2472" s="13">
        <f>COUNTIFS($G$3:G2472,'تقرير استهلاك خامات'!$D$4)</f>
        <v>2</v>
      </c>
      <c r="C2472" s="13">
        <f>COUNTIFS($F$3:F2472,'تقرير منتج تام'!$E$4)</f>
        <v>10</v>
      </c>
      <c r="D2472" s="37"/>
      <c r="E2472" s="37"/>
      <c r="F2472" s="37"/>
      <c r="G2472" s="39"/>
      <c r="H2472" s="40"/>
      <c r="I2472" s="107" t="str">
        <f>IF(G2472="","",_xlfn.IFNA(VLOOKUP(G2472,'سجل المشتريات'!F:N,8,0),"غير مسجلة في المشتريات"))</f>
        <v/>
      </c>
      <c r="J2472" s="26" t="str">
        <f>_xlfn.IFNA(VLOOKUP(F2472,الاوردرات!$B$1:$C$600,2,0),"")</f>
        <v/>
      </c>
      <c r="K2472" s="52"/>
      <c r="M2472" s="105" t="str">
        <f>IF(G2472="","",_xlfn.IFNA((VLOOKUP(G2472,help!L:M,2,0))*H2472,_xlfn.IFNA((VLOOKUP(G2472,help!P:Q,2,0))*H2472,"غير مسجلة في المشتريات")))</f>
        <v/>
      </c>
    </row>
    <row r="2473" spans="2:13" hidden="1" x14ac:dyDescent="0.25">
      <c r="B2473" s="13">
        <f>COUNTIFS($G$3:G2473,'تقرير استهلاك خامات'!$D$4)</f>
        <v>2</v>
      </c>
      <c r="C2473" s="13">
        <f>COUNTIFS($F$3:F2473,'تقرير منتج تام'!$E$4)</f>
        <v>10</v>
      </c>
      <c r="D2473" s="37"/>
      <c r="E2473" s="37"/>
      <c r="F2473" s="37"/>
      <c r="G2473" s="39"/>
      <c r="H2473" s="40"/>
      <c r="I2473" s="107" t="str">
        <f>IF(G2473="","",_xlfn.IFNA(VLOOKUP(G2473,'سجل المشتريات'!F:N,8,0),"غير مسجلة في المشتريات"))</f>
        <v/>
      </c>
      <c r="J2473" s="26" t="str">
        <f>_xlfn.IFNA(VLOOKUP(F2473,الاوردرات!$B$1:$C$600,2,0),"")</f>
        <v/>
      </c>
      <c r="K2473" s="52"/>
      <c r="M2473" s="105" t="str">
        <f>IF(G2473="","",_xlfn.IFNA((VLOOKUP(G2473,help!L:M,2,0))*H2473,_xlfn.IFNA((VLOOKUP(G2473,help!P:Q,2,0))*H2473,"غير مسجلة في المشتريات")))</f>
        <v/>
      </c>
    </row>
    <row r="2474" spans="2:13" hidden="1" x14ac:dyDescent="0.25">
      <c r="B2474" s="13">
        <f>COUNTIFS($G$3:G2474,'تقرير استهلاك خامات'!$D$4)</f>
        <v>2</v>
      </c>
      <c r="C2474" s="13">
        <f>COUNTIFS($F$3:F2474,'تقرير منتج تام'!$E$4)</f>
        <v>10</v>
      </c>
      <c r="D2474" s="37"/>
      <c r="E2474" s="37"/>
      <c r="F2474" s="37"/>
      <c r="G2474" s="39"/>
      <c r="H2474" s="40"/>
      <c r="I2474" s="107" t="str">
        <f>IF(G2474="","",_xlfn.IFNA(VLOOKUP(G2474,'سجل المشتريات'!F:N,8,0),"غير مسجلة في المشتريات"))</f>
        <v/>
      </c>
      <c r="J2474" s="26" t="str">
        <f>_xlfn.IFNA(VLOOKUP(F2474,الاوردرات!$B$1:$C$600,2,0),"")</f>
        <v/>
      </c>
      <c r="K2474" s="52"/>
      <c r="M2474" s="105" t="str">
        <f>IF(G2474="","",_xlfn.IFNA((VLOOKUP(G2474,help!L:M,2,0))*H2474,_xlfn.IFNA((VLOOKUP(G2474,help!P:Q,2,0))*H2474,"غير مسجلة في المشتريات")))</f>
        <v/>
      </c>
    </row>
    <row r="2475" spans="2:13" hidden="1" x14ac:dyDescent="0.25">
      <c r="B2475" s="13">
        <f>COUNTIFS($G$3:G2475,'تقرير استهلاك خامات'!$D$4)</f>
        <v>2</v>
      </c>
      <c r="C2475" s="13">
        <f>COUNTIFS($F$3:F2475,'تقرير منتج تام'!$E$4)</f>
        <v>10</v>
      </c>
      <c r="D2475" s="37"/>
      <c r="E2475" s="37"/>
      <c r="F2475" s="37"/>
      <c r="G2475" s="39"/>
      <c r="H2475" s="40"/>
      <c r="I2475" s="107" t="str">
        <f>IF(G2475="","",_xlfn.IFNA(VLOOKUP(G2475,'سجل المشتريات'!F:N,8,0),"غير مسجلة في المشتريات"))</f>
        <v/>
      </c>
      <c r="J2475" s="26" t="str">
        <f>_xlfn.IFNA(VLOOKUP(F2475,الاوردرات!$B$1:$C$600,2,0),"")</f>
        <v/>
      </c>
      <c r="K2475" s="52"/>
      <c r="M2475" s="105" t="str">
        <f>IF(G2475="","",_xlfn.IFNA((VLOOKUP(G2475,help!L:M,2,0))*H2475,_xlfn.IFNA((VLOOKUP(G2475,help!P:Q,2,0))*H2475,"غير مسجلة في المشتريات")))</f>
        <v/>
      </c>
    </row>
    <row r="2476" spans="2:13" hidden="1" x14ac:dyDescent="0.25">
      <c r="B2476" s="13">
        <f>COUNTIFS($G$3:G2476,'تقرير استهلاك خامات'!$D$4)</f>
        <v>2</v>
      </c>
      <c r="C2476" s="13">
        <f>COUNTIFS($F$3:F2476,'تقرير منتج تام'!$E$4)</f>
        <v>10</v>
      </c>
      <c r="D2476" s="37"/>
      <c r="E2476" s="37"/>
      <c r="F2476" s="37"/>
      <c r="G2476" s="39"/>
      <c r="H2476" s="40"/>
      <c r="I2476" s="107" t="str">
        <f>IF(G2476="","",_xlfn.IFNA(VLOOKUP(G2476,'سجل المشتريات'!F:N,8,0),"غير مسجلة في المشتريات"))</f>
        <v/>
      </c>
      <c r="J2476" s="26" t="str">
        <f>_xlfn.IFNA(VLOOKUP(F2476,الاوردرات!$B$1:$C$600,2,0),"")</f>
        <v/>
      </c>
      <c r="K2476" s="52"/>
      <c r="M2476" s="105" t="str">
        <f>IF(G2476="","",_xlfn.IFNA((VLOOKUP(G2476,help!L:M,2,0))*H2476,_xlfn.IFNA((VLOOKUP(G2476,help!P:Q,2,0))*H2476,"غير مسجلة في المشتريات")))</f>
        <v/>
      </c>
    </row>
    <row r="2477" spans="2:13" hidden="1" x14ac:dyDescent="0.25">
      <c r="B2477" s="13">
        <f>COUNTIFS($G$3:G2477,'تقرير استهلاك خامات'!$D$4)</f>
        <v>2</v>
      </c>
      <c r="C2477" s="13">
        <f>COUNTIFS($F$3:F2477,'تقرير منتج تام'!$E$4)</f>
        <v>10</v>
      </c>
      <c r="D2477" s="37"/>
      <c r="E2477" s="37"/>
      <c r="F2477" s="37"/>
      <c r="G2477" s="39"/>
      <c r="H2477" s="40"/>
      <c r="I2477" s="107" t="str">
        <f>IF(G2477="","",_xlfn.IFNA(VLOOKUP(G2477,'سجل المشتريات'!F:N,8,0),"غير مسجلة في المشتريات"))</f>
        <v/>
      </c>
      <c r="J2477" s="26" t="str">
        <f>_xlfn.IFNA(VLOOKUP(F2477,الاوردرات!$B$1:$C$600,2,0),"")</f>
        <v/>
      </c>
      <c r="K2477" s="52"/>
      <c r="M2477" s="105" t="str">
        <f>IF(G2477="","",_xlfn.IFNA((VLOOKUP(G2477,help!L:M,2,0))*H2477,_xlfn.IFNA((VLOOKUP(G2477,help!P:Q,2,0))*H2477,"غير مسجلة في المشتريات")))</f>
        <v/>
      </c>
    </row>
    <row r="2478" spans="2:13" hidden="1" x14ac:dyDescent="0.25">
      <c r="B2478" s="13">
        <f>COUNTIFS($G$3:G2478,'تقرير استهلاك خامات'!$D$4)</f>
        <v>2</v>
      </c>
      <c r="C2478" s="13">
        <f>COUNTIFS($F$3:F2478,'تقرير منتج تام'!$E$4)</f>
        <v>10</v>
      </c>
      <c r="D2478" s="37"/>
      <c r="E2478" s="37"/>
      <c r="F2478" s="37"/>
      <c r="G2478" s="39"/>
      <c r="H2478" s="40"/>
      <c r="I2478" s="107" t="str">
        <f>IF(G2478="","",_xlfn.IFNA(VLOOKUP(G2478,'سجل المشتريات'!F:N,8,0),"غير مسجلة في المشتريات"))</f>
        <v/>
      </c>
      <c r="J2478" s="26" t="str">
        <f>_xlfn.IFNA(VLOOKUP(F2478,الاوردرات!$B$1:$C$600,2,0),"")</f>
        <v/>
      </c>
      <c r="K2478" s="52"/>
      <c r="M2478" s="105" t="str">
        <f>IF(G2478="","",_xlfn.IFNA((VLOOKUP(G2478,help!L:M,2,0))*H2478,_xlfn.IFNA((VLOOKUP(G2478,help!P:Q,2,0))*H2478,"غير مسجلة في المشتريات")))</f>
        <v/>
      </c>
    </row>
    <row r="2479" spans="2:13" hidden="1" x14ac:dyDescent="0.25">
      <c r="B2479" s="13">
        <f>COUNTIFS($G$3:G2479,'تقرير استهلاك خامات'!$D$4)</f>
        <v>2</v>
      </c>
      <c r="C2479" s="13">
        <f>COUNTIFS($F$3:F2479,'تقرير منتج تام'!$E$4)</f>
        <v>10</v>
      </c>
      <c r="D2479" s="37"/>
      <c r="E2479" s="37"/>
      <c r="F2479" s="37"/>
      <c r="G2479" s="39"/>
      <c r="H2479" s="40"/>
      <c r="I2479" s="107" t="str">
        <f>IF(G2479="","",_xlfn.IFNA(VLOOKUP(G2479,'سجل المشتريات'!F:N,8,0),"غير مسجلة في المشتريات"))</f>
        <v/>
      </c>
      <c r="J2479" s="26" t="str">
        <f>_xlfn.IFNA(VLOOKUP(F2479,الاوردرات!$B$1:$C$600,2,0),"")</f>
        <v/>
      </c>
      <c r="K2479" s="52"/>
      <c r="M2479" s="105" t="str">
        <f>IF(G2479="","",_xlfn.IFNA((VLOOKUP(G2479,help!L:M,2,0))*H2479,_xlfn.IFNA((VLOOKUP(G2479,help!P:Q,2,0))*H2479,"غير مسجلة في المشتريات")))</f>
        <v/>
      </c>
    </row>
    <row r="2480" spans="2:13" hidden="1" x14ac:dyDescent="0.25">
      <c r="B2480" s="13">
        <f>COUNTIFS($G$3:G2480,'تقرير استهلاك خامات'!$D$4)</f>
        <v>2</v>
      </c>
      <c r="C2480" s="13">
        <f>COUNTIFS($F$3:F2480,'تقرير منتج تام'!$E$4)</f>
        <v>10</v>
      </c>
      <c r="D2480" s="37"/>
      <c r="E2480" s="37"/>
      <c r="F2480" s="37"/>
      <c r="G2480" s="39"/>
      <c r="H2480" s="40"/>
      <c r="I2480" s="107" t="str">
        <f>IF(G2480="","",_xlfn.IFNA(VLOOKUP(G2480,'سجل المشتريات'!F:N,8,0),"غير مسجلة في المشتريات"))</f>
        <v/>
      </c>
      <c r="J2480" s="26" t="str">
        <f>_xlfn.IFNA(VLOOKUP(F2480,الاوردرات!$B$1:$C$600,2,0),"")</f>
        <v/>
      </c>
      <c r="K2480" s="52"/>
      <c r="M2480" s="105" t="str">
        <f>IF(G2480="","",_xlfn.IFNA((VLOOKUP(G2480,help!L:M,2,0))*H2480,_xlfn.IFNA((VLOOKUP(G2480,help!P:Q,2,0))*H2480,"غير مسجلة في المشتريات")))</f>
        <v/>
      </c>
    </row>
    <row r="2481" spans="2:13" hidden="1" x14ac:dyDescent="0.25">
      <c r="B2481" s="13">
        <f>COUNTIFS($G$3:G2481,'تقرير استهلاك خامات'!$D$4)</f>
        <v>2</v>
      </c>
      <c r="C2481" s="13">
        <f>COUNTIFS($F$3:F2481,'تقرير منتج تام'!$E$4)</f>
        <v>10</v>
      </c>
      <c r="D2481" s="37"/>
      <c r="E2481" s="37"/>
      <c r="F2481" s="37"/>
      <c r="G2481" s="39"/>
      <c r="H2481" s="40"/>
      <c r="I2481" s="107" t="str">
        <f>IF(G2481="","",_xlfn.IFNA(VLOOKUP(G2481,'سجل المشتريات'!F:N,8,0),"غير مسجلة في المشتريات"))</f>
        <v/>
      </c>
      <c r="J2481" s="26" t="str">
        <f>_xlfn.IFNA(VLOOKUP(F2481,الاوردرات!$B$1:$C$600,2,0),"")</f>
        <v/>
      </c>
      <c r="K2481" s="52"/>
      <c r="M2481" s="105" t="str">
        <f>IF(G2481="","",_xlfn.IFNA((VLOOKUP(G2481,help!L:M,2,0))*H2481,_xlfn.IFNA((VLOOKUP(G2481,help!P:Q,2,0))*H2481,"غير مسجلة في المشتريات")))</f>
        <v/>
      </c>
    </row>
    <row r="2482" spans="2:13" hidden="1" x14ac:dyDescent="0.25">
      <c r="B2482" s="13">
        <f>COUNTIFS($G$3:G2482,'تقرير استهلاك خامات'!$D$4)</f>
        <v>2</v>
      </c>
      <c r="C2482" s="13">
        <f>COUNTIFS($F$3:F2482,'تقرير منتج تام'!$E$4)</f>
        <v>10</v>
      </c>
      <c r="D2482" s="37"/>
      <c r="E2482" s="37"/>
      <c r="F2482" s="37"/>
      <c r="G2482" s="39"/>
      <c r="H2482" s="40"/>
      <c r="I2482" s="107" t="str">
        <f>IF(G2482="","",_xlfn.IFNA(VLOOKUP(G2482,'سجل المشتريات'!F:N,8,0),"غير مسجلة في المشتريات"))</f>
        <v/>
      </c>
      <c r="J2482" s="26" t="str">
        <f>_xlfn.IFNA(VLOOKUP(F2482,الاوردرات!$B$1:$C$600,2,0),"")</f>
        <v/>
      </c>
      <c r="K2482" s="52"/>
      <c r="M2482" s="105" t="str">
        <f>IF(G2482="","",_xlfn.IFNA((VLOOKUP(G2482,help!L:M,2,0))*H2482,_xlfn.IFNA((VLOOKUP(G2482,help!P:Q,2,0))*H2482,"غير مسجلة في المشتريات")))</f>
        <v/>
      </c>
    </row>
    <row r="2483" spans="2:13" hidden="1" x14ac:dyDescent="0.25">
      <c r="B2483" s="13">
        <f>COUNTIFS($G$3:G2483,'تقرير استهلاك خامات'!$D$4)</f>
        <v>2</v>
      </c>
      <c r="C2483" s="13">
        <f>COUNTIFS($F$3:F2483,'تقرير منتج تام'!$E$4)</f>
        <v>10</v>
      </c>
      <c r="D2483" s="37"/>
      <c r="E2483" s="37"/>
      <c r="F2483" s="37"/>
      <c r="G2483" s="39"/>
      <c r="H2483" s="40"/>
      <c r="I2483" s="107" t="str">
        <f>IF(G2483="","",_xlfn.IFNA(VLOOKUP(G2483,'سجل المشتريات'!F:N,8,0),"غير مسجلة في المشتريات"))</f>
        <v/>
      </c>
      <c r="J2483" s="26" t="str">
        <f>_xlfn.IFNA(VLOOKUP(F2483,الاوردرات!$B$1:$C$600,2,0),"")</f>
        <v/>
      </c>
      <c r="K2483" s="52"/>
      <c r="M2483" s="105" t="str">
        <f>IF(G2483="","",_xlfn.IFNA((VLOOKUP(G2483,help!L:M,2,0))*H2483,_xlfn.IFNA((VLOOKUP(G2483,help!P:Q,2,0))*H2483,"غير مسجلة في المشتريات")))</f>
        <v/>
      </c>
    </row>
    <row r="2484" spans="2:13" hidden="1" x14ac:dyDescent="0.25">
      <c r="B2484" s="13">
        <f>COUNTIFS($G$3:G2484,'تقرير استهلاك خامات'!$D$4)</f>
        <v>2</v>
      </c>
      <c r="C2484" s="13">
        <f>COUNTIFS($F$3:F2484,'تقرير منتج تام'!$E$4)</f>
        <v>10</v>
      </c>
      <c r="D2484" s="37"/>
      <c r="E2484" s="37"/>
      <c r="F2484" s="37"/>
      <c r="G2484" s="39"/>
      <c r="H2484" s="40"/>
      <c r="I2484" s="107" t="str">
        <f>IF(G2484="","",_xlfn.IFNA(VLOOKUP(G2484,'سجل المشتريات'!F:N,8,0),"غير مسجلة في المشتريات"))</f>
        <v/>
      </c>
      <c r="J2484" s="26" t="str">
        <f>_xlfn.IFNA(VLOOKUP(F2484,الاوردرات!$B$1:$C$600,2,0),"")</f>
        <v/>
      </c>
      <c r="K2484" s="52"/>
      <c r="M2484" s="105" t="str">
        <f>IF(G2484="","",_xlfn.IFNA((VLOOKUP(G2484,help!L:M,2,0))*H2484,_xlfn.IFNA((VLOOKUP(G2484,help!P:Q,2,0))*H2484,"غير مسجلة في المشتريات")))</f>
        <v/>
      </c>
    </row>
    <row r="2485" spans="2:13" hidden="1" x14ac:dyDescent="0.25">
      <c r="B2485" s="13">
        <f>COUNTIFS($G$3:G2485,'تقرير استهلاك خامات'!$D$4)</f>
        <v>2</v>
      </c>
      <c r="C2485" s="13">
        <f>COUNTIFS($F$3:F2485,'تقرير منتج تام'!$E$4)</f>
        <v>10</v>
      </c>
      <c r="D2485" s="37"/>
      <c r="E2485" s="37"/>
      <c r="F2485" s="37"/>
      <c r="G2485" s="39"/>
      <c r="H2485" s="40"/>
      <c r="I2485" s="107" t="str">
        <f>IF(G2485="","",_xlfn.IFNA(VLOOKUP(G2485,'سجل المشتريات'!F:N,8,0),"غير مسجلة في المشتريات"))</f>
        <v/>
      </c>
      <c r="J2485" s="26" t="str">
        <f>_xlfn.IFNA(VLOOKUP(F2485,الاوردرات!$B$1:$C$600,2,0),"")</f>
        <v/>
      </c>
      <c r="K2485" s="52"/>
      <c r="M2485" s="105" t="str">
        <f>IF(G2485="","",_xlfn.IFNA((VLOOKUP(G2485,help!L:M,2,0))*H2485,_xlfn.IFNA((VLOOKUP(G2485,help!P:Q,2,0))*H2485,"غير مسجلة في المشتريات")))</f>
        <v/>
      </c>
    </row>
    <row r="2486" spans="2:13" hidden="1" x14ac:dyDescent="0.25">
      <c r="B2486" s="13">
        <f>COUNTIFS($G$3:G2486,'تقرير استهلاك خامات'!$D$4)</f>
        <v>2</v>
      </c>
      <c r="C2486" s="13">
        <f>COUNTIFS($F$3:F2486,'تقرير منتج تام'!$E$4)</f>
        <v>10</v>
      </c>
      <c r="D2486" s="37"/>
      <c r="E2486" s="37"/>
      <c r="F2486" s="37"/>
      <c r="G2486" s="39"/>
      <c r="H2486" s="40"/>
      <c r="I2486" s="107" t="str">
        <f>IF(G2486="","",_xlfn.IFNA(VLOOKUP(G2486,'سجل المشتريات'!F:N,8,0),"غير مسجلة في المشتريات"))</f>
        <v/>
      </c>
      <c r="J2486" s="26" t="str">
        <f>_xlfn.IFNA(VLOOKUP(F2486,الاوردرات!$B$1:$C$600,2,0),"")</f>
        <v/>
      </c>
      <c r="K2486" s="52"/>
      <c r="M2486" s="105" t="str">
        <f>IF(G2486="","",_xlfn.IFNA((VLOOKUP(G2486,help!L:M,2,0))*H2486,_xlfn.IFNA((VLOOKUP(G2486,help!P:Q,2,0))*H2486,"غير مسجلة في المشتريات")))</f>
        <v/>
      </c>
    </row>
    <row r="2487" spans="2:13" hidden="1" x14ac:dyDescent="0.25">
      <c r="B2487" s="13">
        <f>COUNTIFS($G$3:G2487,'تقرير استهلاك خامات'!$D$4)</f>
        <v>2</v>
      </c>
      <c r="C2487" s="13">
        <f>COUNTIFS($F$3:F2487,'تقرير منتج تام'!$E$4)</f>
        <v>10</v>
      </c>
      <c r="D2487" s="37"/>
      <c r="E2487" s="37"/>
      <c r="F2487" s="37"/>
      <c r="G2487" s="39"/>
      <c r="H2487" s="40"/>
      <c r="I2487" s="107" t="str">
        <f>IF(G2487="","",_xlfn.IFNA(VLOOKUP(G2487,'سجل المشتريات'!F:N,8,0),"غير مسجلة في المشتريات"))</f>
        <v/>
      </c>
      <c r="J2487" s="26" t="str">
        <f>_xlfn.IFNA(VLOOKUP(F2487,الاوردرات!$B$1:$C$600,2,0),"")</f>
        <v/>
      </c>
      <c r="K2487" s="52"/>
      <c r="M2487" s="105" t="str">
        <f>IF(G2487="","",_xlfn.IFNA((VLOOKUP(G2487,help!L:M,2,0))*H2487,_xlfn.IFNA((VLOOKUP(G2487,help!P:Q,2,0))*H2487,"غير مسجلة في المشتريات")))</f>
        <v/>
      </c>
    </row>
    <row r="2488" spans="2:13" hidden="1" x14ac:dyDescent="0.25">
      <c r="B2488" s="13">
        <f>COUNTIFS($G$3:G2488,'تقرير استهلاك خامات'!$D$4)</f>
        <v>2</v>
      </c>
      <c r="C2488" s="13">
        <f>COUNTIFS($F$3:F2488,'تقرير منتج تام'!$E$4)</f>
        <v>10</v>
      </c>
      <c r="D2488" s="37"/>
      <c r="E2488" s="37"/>
      <c r="F2488" s="37"/>
      <c r="G2488" s="39"/>
      <c r="H2488" s="40"/>
      <c r="I2488" s="107" t="str">
        <f>IF(G2488="","",_xlfn.IFNA(VLOOKUP(G2488,'سجل المشتريات'!F:N,8,0),"غير مسجلة في المشتريات"))</f>
        <v/>
      </c>
      <c r="J2488" s="26" t="str">
        <f>_xlfn.IFNA(VLOOKUP(F2488,الاوردرات!$B$1:$C$600,2,0),"")</f>
        <v/>
      </c>
      <c r="K2488" s="52"/>
      <c r="M2488" s="105" t="str">
        <f>IF(G2488="","",_xlfn.IFNA((VLOOKUP(G2488,help!L:M,2,0))*H2488,_xlfn.IFNA((VLOOKUP(G2488,help!P:Q,2,0))*H2488,"غير مسجلة في المشتريات")))</f>
        <v/>
      </c>
    </row>
    <row r="2489" spans="2:13" hidden="1" x14ac:dyDescent="0.25">
      <c r="B2489" s="13">
        <f>COUNTIFS($G$3:G2489,'تقرير استهلاك خامات'!$D$4)</f>
        <v>2</v>
      </c>
      <c r="C2489" s="13">
        <f>COUNTIFS($F$3:F2489,'تقرير منتج تام'!$E$4)</f>
        <v>10</v>
      </c>
      <c r="D2489" s="37"/>
      <c r="E2489" s="37"/>
      <c r="F2489" s="37"/>
      <c r="G2489" s="39"/>
      <c r="H2489" s="40"/>
      <c r="I2489" s="107" t="str">
        <f>IF(G2489="","",_xlfn.IFNA(VLOOKUP(G2489,'سجل المشتريات'!F:N,8,0),"غير مسجلة في المشتريات"))</f>
        <v/>
      </c>
      <c r="J2489" s="26" t="str">
        <f>_xlfn.IFNA(VLOOKUP(F2489,الاوردرات!$B$1:$C$600,2,0),"")</f>
        <v/>
      </c>
      <c r="K2489" s="52"/>
      <c r="M2489" s="105" t="str">
        <f>IF(G2489="","",_xlfn.IFNA((VLOOKUP(G2489,help!L:M,2,0))*H2489,_xlfn.IFNA((VLOOKUP(G2489,help!P:Q,2,0))*H2489,"غير مسجلة في المشتريات")))</f>
        <v/>
      </c>
    </row>
    <row r="2490" spans="2:13" hidden="1" x14ac:dyDescent="0.25">
      <c r="B2490" s="13">
        <f>COUNTIFS($G$3:G2490,'تقرير استهلاك خامات'!$D$4)</f>
        <v>2</v>
      </c>
      <c r="C2490" s="13">
        <f>COUNTIFS($F$3:F2490,'تقرير منتج تام'!$E$4)</f>
        <v>10</v>
      </c>
      <c r="D2490" s="37"/>
      <c r="E2490" s="37"/>
      <c r="F2490" s="37"/>
      <c r="G2490" s="39"/>
      <c r="H2490" s="40"/>
      <c r="I2490" s="107" t="str">
        <f>IF(G2490="","",_xlfn.IFNA(VLOOKUP(G2490,'سجل المشتريات'!F:N,8,0),"غير مسجلة في المشتريات"))</f>
        <v/>
      </c>
      <c r="J2490" s="26" t="str">
        <f>_xlfn.IFNA(VLOOKUP(F2490,الاوردرات!$B$1:$C$600,2,0),"")</f>
        <v/>
      </c>
      <c r="K2490" s="52"/>
      <c r="M2490" s="105" t="str">
        <f>IF(G2490="","",_xlfn.IFNA((VLOOKUP(G2490,help!L:M,2,0))*H2490,_xlfn.IFNA((VLOOKUP(G2490,help!P:Q,2,0))*H2490,"غير مسجلة في المشتريات")))</f>
        <v/>
      </c>
    </row>
    <row r="2491" spans="2:13" hidden="1" x14ac:dyDescent="0.25">
      <c r="B2491" s="13">
        <f>COUNTIFS($G$3:G2491,'تقرير استهلاك خامات'!$D$4)</f>
        <v>2</v>
      </c>
      <c r="C2491" s="13">
        <f>COUNTIFS($F$3:F2491,'تقرير منتج تام'!$E$4)</f>
        <v>10</v>
      </c>
      <c r="D2491" s="37"/>
      <c r="E2491" s="37"/>
      <c r="F2491" s="37"/>
      <c r="G2491" s="39"/>
      <c r="H2491" s="40"/>
      <c r="I2491" s="107" t="str">
        <f>IF(G2491="","",_xlfn.IFNA(VLOOKUP(G2491,'سجل المشتريات'!F:N,8,0),"غير مسجلة في المشتريات"))</f>
        <v/>
      </c>
      <c r="J2491" s="26" t="str">
        <f>_xlfn.IFNA(VLOOKUP(F2491,الاوردرات!$B$1:$C$600,2,0),"")</f>
        <v/>
      </c>
      <c r="K2491" s="52"/>
      <c r="M2491" s="105" t="str">
        <f>IF(G2491="","",_xlfn.IFNA((VLOOKUP(G2491,help!L:M,2,0))*H2491,_xlfn.IFNA((VLOOKUP(G2491,help!P:Q,2,0))*H2491,"غير مسجلة في المشتريات")))</f>
        <v/>
      </c>
    </row>
    <row r="2492" spans="2:13" hidden="1" x14ac:dyDescent="0.25">
      <c r="B2492" s="13">
        <f>COUNTIFS($G$3:G2492,'تقرير استهلاك خامات'!$D$4)</f>
        <v>2</v>
      </c>
      <c r="C2492" s="13">
        <f>COUNTIFS($F$3:F2492,'تقرير منتج تام'!$E$4)</f>
        <v>10</v>
      </c>
      <c r="D2492" s="37"/>
      <c r="E2492" s="37"/>
      <c r="F2492" s="37"/>
      <c r="G2492" s="39"/>
      <c r="H2492" s="40"/>
      <c r="I2492" s="107" t="str">
        <f>IF(G2492="","",_xlfn.IFNA(VLOOKUP(G2492,'سجل المشتريات'!F:N,8,0),"غير مسجلة في المشتريات"))</f>
        <v/>
      </c>
      <c r="J2492" s="26" t="str">
        <f>_xlfn.IFNA(VLOOKUP(F2492,الاوردرات!$B$1:$C$600,2,0),"")</f>
        <v/>
      </c>
      <c r="K2492" s="52"/>
      <c r="M2492" s="105" t="str">
        <f>IF(G2492="","",_xlfn.IFNA((VLOOKUP(G2492,help!L:M,2,0))*H2492,_xlfn.IFNA((VLOOKUP(G2492,help!P:Q,2,0))*H2492,"غير مسجلة في المشتريات")))</f>
        <v/>
      </c>
    </row>
    <row r="2493" spans="2:13" hidden="1" x14ac:dyDescent="0.25">
      <c r="B2493" s="13">
        <f>COUNTIFS($G$3:G2493,'تقرير استهلاك خامات'!$D$4)</f>
        <v>2</v>
      </c>
      <c r="C2493" s="13">
        <f>COUNTIFS($F$3:F2493,'تقرير منتج تام'!$E$4)</f>
        <v>10</v>
      </c>
      <c r="D2493" s="37"/>
      <c r="E2493" s="37"/>
      <c r="F2493" s="37"/>
      <c r="G2493" s="39"/>
      <c r="H2493" s="40"/>
      <c r="I2493" s="107" t="str">
        <f>IF(G2493="","",_xlfn.IFNA(VLOOKUP(G2493,'سجل المشتريات'!F:N,8,0),"غير مسجلة في المشتريات"))</f>
        <v/>
      </c>
      <c r="J2493" s="26" t="str">
        <f>_xlfn.IFNA(VLOOKUP(F2493,الاوردرات!$B$1:$C$600,2,0),"")</f>
        <v/>
      </c>
      <c r="K2493" s="52"/>
      <c r="M2493" s="105" t="str">
        <f>IF(G2493="","",_xlfn.IFNA((VLOOKUP(G2493,help!L:M,2,0))*H2493,_xlfn.IFNA((VLOOKUP(G2493,help!P:Q,2,0))*H2493,"غير مسجلة في المشتريات")))</f>
        <v/>
      </c>
    </row>
    <row r="2494" spans="2:13" hidden="1" x14ac:dyDescent="0.25">
      <c r="B2494" s="13">
        <f>COUNTIFS($G$3:G2494,'تقرير استهلاك خامات'!$D$4)</f>
        <v>2</v>
      </c>
      <c r="C2494" s="13">
        <f>COUNTIFS($F$3:F2494,'تقرير منتج تام'!$E$4)</f>
        <v>10</v>
      </c>
      <c r="D2494" s="37"/>
      <c r="E2494" s="37"/>
      <c r="F2494" s="37"/>
      <c r="G2494" s="39"/>
      <c r="H2494" s="40"/>
      <c r="I2494" s="107" t="str">
        <f>IF(G2494="","",_xlfn.IFNA(VLOOKUP(G2494,'سجل المشتريات'!F:N,8,0),"غير مسجلة في المشتريات"))</f>
        <v/>
      </c>
      <c r="J2494" s="26" t="str">
        <f>_xlfn.IFNA(VLOOKUP(F2494,الاوردرات!$B$1:$C$600,2,0),"")</f>
        <v/>
      </c>
      <c r="K2494" s="52"/>
      <c r="M2494" s="105" t="str">
        <f>IF(G2494="","",_xlfn.IFNA((VLOOKUP(G2494,help!L:M,2,0))*H2494,_xlfn.IFNA((VLOOKUP(G2494,help!P:Q,2,0))*H2494,"غير مسجلة في المشتريات")))</f>
        <v/>
      </c>
    </row>
    <row r="2495" spans="2:13" hidden="1" x14ac:dyDescent="0.25">
      <c r="B2495" s="13">
        <f>COUNTIFS($G$3:G2495,'تقرير استهلاك خامات'!$D$4)</f>
        <v>2</v>
      </c>
      <c r="C2495" s="13">
        <f>COUNTIFS($F$3:F2495,'تقرير منتج تام'!$E$4)</f>
        <v>10</v>
      </c>
      <c r="D2495" s="37"/>
      <c r="E2495" s="37"/>
      <c r="F2495" s="37"/>
      <c r="G2495" s="39"/>
      <c r="H2495" s="40"/>
      <c r="I2495" s="107" t="str">
        <f>IF(G2495="","",_xlfn.IFNA(VLOOKUP(G2495,'سجل المشتريات'!F:N,8,0),"غير مسجلة في المشتريات"))</f>
        <v/>
      </c>
      <c r="J2495" s="26" t="str">
        <f>_xlfn.IFNA(VLOOKUP(F2495,الاوردرات!$B$1:$C$600,2,0),"")</f>
        <v/>
      </c>
      <c r="K2495" s="52"/>
      <c r="M2495" s="105" t="str">
        <f>IF(G2495="","",_xlfn.IFNA((VLOOKUP(G2495,help!L:M,2,0))*H2495,_xlfn.IFNA((VLOOKUP(G2495,help!P:Q,2,0))*H2495,"غير مسجلة في المشتريات")))</f>
        <v/>
      </c>
    </row>
    <row r="2496" spans="2:13" hidden="1" x14ac:dyDescent="0.25">
      <c r="B2496" s="13">
        <f>COUNTIFS($G$3:G2496,'تقرير استهلاك خامات'!$D$4)</f>
        <v>2</v>
      </c>
      <c r="C2496" s="13">
        <f>COUNTIFS($F$3:F2496,'تقرير منتج تام'!$E$4)</f>
        <v>10</v>
      </c>
      <c r="D2496" s="37"/>
      <c r="E2496" s="37"/>
      <c r="F2496" s="37"/>
      <c r="G2496" s="39"/>
      <c r="H2496" s="40"/>
      <c r="I2496" s="107" t="str">
        <f>IF(G2496="","",_xlfn.IFNA(VLOOKUP(G2496,'سجل المشتريات'!F:N,8,0),"غير مسجلة في المشتريات"))</f>
        <v/>
      </c>
      <c r="J2496" s="26" t="str">
        <f>_xlfn.IFNA(VLOOKUP(F2496,الاوردرات!$B$1:$C$600,2,0),"")</f>
        <v/>
      </c>
      <c r="K2496" s="52"/>
      <c r="M2496" s="105" t="str">
        <f>IF(G2496="","",_xlfn.IFNA((VLOOKUP(G2496,help!L:M,2,0))*H2496,_xlfn.IFNA((VLOOKUP(G2496,help!P:Q,2,0))*H2496,"غير مسجلة في المشتريات")))</f>
        <v/>
      </c>
    </row>
    <row r="2497" spans="2:13" hidden="1" x14ac:dyDescent="0.25">
      <c r="B2497" s="13">
        <f>COUNTIFS($G$3:G2497,'تقرير استهلاك خامات'!$D$4)</f>
        <v>2</v>
      </c>
      <c r="C2497" s="13">
        <f>COUNTIFS($F$3:F2497,'تقرير منتج تام'!$E$4)</f>
        <v>10</v>
      </c>
      <c r="D2497" s="37"/>
      <c r="E2497" s="37"/>
      <c r="F2497" s="37"/>
      <c r="G2497" s="39"/>
      <c r="H2497" s="40"/>
      <c r="I2497" s="107" t="str">
        <f>IF(G2497="","",_xlfn.IFNA(VLOOKUP(G2497,'سجل المشتريات'!F:N,8,0),"غير مسجلة في المشتريات"))</f>
        <v/>
      </c>
      <c r="J2497" s="26" t="str">
        <f>_xlfn.IFNA(VLOOKUP(F2497,الاوردرات!$B$1:$C$600,2,0),"")</f>
        <v/>
      </c>
      <c r="K2497" s="52"/>
      <c r="M2497" s="105" t="str">
        <f>IF(G2497="","",_xlfn.IFNA((VLOOKUP(G2497,help!L:M,2,0))*H2497,_xlfn.IFNA((VLOOKUP(G2497,help!P:Q,2,0))*H2497,"غير مسجلة في المشتريات")))</f>
        <v/>
      </c>
    </row>
    <row r="2498" spans="2:13" hidden="1" x14ac:dyDescent="0.25">
      <c r="B2498" s="13">
        <f>COUNTIFS($G$3:G2498,'تقرير استهلاك خامات'!$D$4)</f>
        <v>2</v>
      </c>
      <c r="C2498" s="13">
        <f>COUNTIFS($F$3:F2498,'تقرير منتج تام'!$E$4)</f>
        <v>10</v>
      </c>
      <c r="D2498" s="37"/>
      <c r="E2498" s="37"/>
      <c r="F2498" s="37"/>
      <c r="G2498" s="39"/>
      <c r="H2498" s="40"/>
      <c r="I2498" s="107" t="str">
        <f>IF(G2498="","",_xlfn.IFNA(VLOOKUP(G2498,'سجل المشتريات'!F:N,8,0),"غير مسجلة في المشتريات"))</f>
        <v/>
      </c>
      <c r="J2498" s="26" t="str">
        <f>_xlfn.IFNA(VLOOKUP(F2498,الاوردرات!$B$1:$C$600,2,0),"")</f>
        <v/>
      </c>
      <c r="K2498" s="52"/>
      <c r="M2498" s="105" t="str">
        <f>IF(G2498="","",_xlfn.IFNA((VLOOKUP(G2498,help!L:M,2,0))*H2498,_xlfn.IFNA((VLOOKUP(G2498,help!P:Q,2,0))*H2498,"غير مسجلة في المشتريات")))</f>
        <v/>
      </c>
    </row>
    <row r="2499" spans="2:13" hidden="1" x14ac:dyDescent="0.25">
      <c r="B2499" s="13">
        <f>COUNTIFS($G$3:G2499,'تقرير استهلاك خامات'!$D$4)</f>
        <v>2</v>
      </c>
      <c r="C2499" s="13">
        <f>COUNTIFS($F$3:F2499,'تقرير منتج تام'!$E$4)</f>
        <v>10</v>
      </c>
      <c r="D2499" s="37"/>
      <c r="E2499" s="37"/>
      <c r="F2499" s="37"/>
      <c r="G2499" s="39"/>
      <c r="H2499" s="40"/>
      <c r="I2499" s="107" t="str">
        <f>IF(G2499="","",_xlfn.IFNA(VLOOKUP(G2499,'سجل المشتريات'!F:N,8,0),"غير مسجلة في المشتريات"))</f>
        <v/>
      </c>
      <c r="J2499" s="26" t="str">
        <f>_xlfn.IFNA(VLOOKUP(F2499,الاوردرات!$B$1:$C$600,2,0),"")</f>
        <v/>
      </c>
      <c r="K2499" s="52"/>
      <c r="M2499" s="105" t="str">
        <f>IF(G2499="","",_xlfn.IFNA((VLOOKUP(G2499,help!L:M,2,0))*H2499,_xlfn.IFNA((VLOOKUP(G2499,help!P:Q,2,0))*H2499,"غير مسجلة في المشتريات")))</f>
        <v/>
      </c>
    </row>
    <row r="2500" spans="2:13" hidden="1" x14ac:dyDescent="0.25">
      <c r="B2500" s="13">
        <f>COUNTIFS($G$3:G2500,'تقرير استهلاك خامات'!$D$4)</f>
        <v>2</v>
      </c>
      <c r="C2500" s="13">
        <f>COUNTIFS($F$3:F2500,'تقرير منتج تام'!$E$4)</f>
        <v>10</v>
      </c>
      <c r="D2500" s="37"/>
      <c r="E2500" s="37"/>
      <c r="F2500" s="37"/>
      <c r="G2500" s="39"/>
      <c r="H2500" s="40"/>
      <c r="I2500" s="107" t="str">
        <f>IF(G2500="","",_xlfn.IFNA(VLOOKUP(G2500,'سجل المشتريات'!F:N,8,0),"غير مسجلة في المشتريات"))</f>
        <v/>
      </c>
      <c r="J2500" s="26" t="str">
        <f>_xlfn.IFNA(VLOOKUP(F2500,الاوردرات!$B$1:$C$600,2,0),"")</f>
        <v/>
      </c>
      <c r="K2500" s="52"/>
      <c r="M2500" s="105" t="str">
        <f>IF(G2500="","",_xlfn.IFNA((VLOOKUP(G2500,help!L:M,2,0))*H2500,_xlfn.IFNA((VLOOKUP(G2500,help!P:Q,2,0))*H2500,"غير مسجلة في المشتريات")))</f>
        <v/>
      </c>
    </row>
    <row r="2501" spans="2:13" hidden="1" x14ac:dyDescent="0.25">
      <c r="B2501" s="13">
        <f>COUNTIFS($G$3:G2501,'تقرير استهلاك خامات'!$D$4)</f>
        <v>2</v>
      </c>
      <c r="C2501" s="13">
        <f>COUNTIFS($F$3:F2501,'تقرير منتج تام'!$E$4)</f>
        <v>10</v>
      </c>
      <c r="D2501" s="37"/>
      <c r="E2501" s="37"/>
      <c r="F2501" s="37"/>
      <c r="G2501" s="39"/>
      <c r="H2501" s="40"/>
      <c r="I2501" s="107" t="str">
        <f>IF(G2501="","",_xlfn.IFNA(VLOOKUP(G2501,'سجل المشتريات'!F:N,8,0),"غير مسجلة في المشتريات"))</f>
        <v/>
      </c>
      <c r="J2501" s="26" t="str">
        <f>_xlfn.IFNA(VLOOKUP(F2501,الاوردرات!$B$1:$C$600,2,0),"")</f>
        <v/>
      </c>
      <c r="K2501" s="52"/>
      <c r="M2501" s="105" t="str">
        <f>IF(G2501="","",_xlfn.IFNA((VLOOKUP(G2501,help!L:M,2,0))*H2501,_xlfn.IFNA((VLOOKUP(G2501,help!P:Q,2,0))*H2501,"غير مسجلة في المشتريات")))</f>
        <v/>
      </c>
    </row>
    <row r="2502" spans="2:13" hidden="1" x14ac:dyDescent="0.25">
      <c r="B2502" s="13">
        <f>COUNTIFS($G$3:G2502,'تقرير استهلاك خامات'!$D$4)</f>
        <v>2</v>
      </c>
      <c r="C2502" s="13">
        <f>COUNTIFS($F$3:F2502,'تقرير منتج تام'!$E$4)</f>
        <v>10</v>
      </c>
      <c r="D2502" s="37"/>
      <c r="E2502" s="37"/>
      <c r="F2502" s="37"/>
      <c r="G2502" s="39"/>
      <c r="H2502" s="40"/>
      <c r="I2502" s="107" t="str">
        <f>IF(G2502="","",_xlfn.IFNA(VLOOKUP(G2502,'سجل المشتريات'!F:N,8,0),"غير مسجلة في المشتريات"))</f>
        <v/>
      </c>
      <c r="J2502" s="26" t="str">
        <f>_xlfn.IFNA(VLOOKUP(F2502,الاوردرات!$B$1:$C$600,2,0),"")</f>
        <v/>
      </c>
      <c r="K2502" s="52"/>
      <c r="M2502" s="105" t="str">
        <f>IF(G2502="","",_xlfn.IFNA((VLOOKUP(G2502,help!L:M,2,0))*H2502,_xlfn.IFNA((VLOOKUP(G2502,help!P:Q,2,0))*H2502,"غير مسجلة في المشتريات")))</f>
        <v/>
      </c>
    </row>
    <row r="2503" spans="2:13" hidden="1" x14ac:dyDescent="0.25">
      <c r="B2503" s="13">
        <f>COUNTIFS($G$3:G2503,'تقرير استهلاك خامات'!$D$4)</f>
        <v>2</v>
      </c>
      <c r="C2503" s="13">
        <f>COUNTIFS($F$3:F2503,'تقرير منتج تام'!$E$4)</f>
        <v>10</v>
      </c>
      <c r="D2503" s="37"/>
      <c r="E2503" s="37"/>
      <c r="F2503" s="37"/>
      <c r="G2503" s="39"/>
      <c r="H2503" s="40"/>
      <c r="I2503" s="107" t="str">
        <f>IF(G2503="","",_xlfn.IFNA(VLOOKUP(G2503,'سجل المشتريات'!F:N,8,0),"غير مسجلة في المشتريات"))</f>
        <v/>
      </c>
      <c r="J2503" s="26" t="str">
        <f>_xlfn.IFNA(VLOOKUP(F2503,الاوردرات!$B$1:$C$600,2,0),"")</f>
        <v/>
      </c>
      <c r="K2503" s="52"/>
      <c r="M2503" s="105" t="str">
        <f>IF(G2503="","",_xlfn.IFNA((VLOOKUP(G2503,help!L:M,2,0))*H2503,_xlfn.IFNA((VLOOKUP(G2503,help!P:Q,2,0))*H2503,"غير مسجلة في المشتريات")))</f>
        <v/>
      </c>
    </row>
    <row r="2504" spans="2:13" hidden="1" x14ac:dyDescent="0.25">
      <c r="B2504" s="13">
        <f>COUNTIFS($G$3:G2504,'تقرير استهلاك خامات'!$D$4)</f>
        <v>2</v>
      </c>
      <c r="C2504" s="13">
        <f>COUNTIFS($F$3:F2504,'تقرير منتج تام'!$E$4)</f>
        <v>10</v>
      </c>
      <c r="D2504" s="37"/>
      <c r="E2504" s="37"/>
      <c r="F2504" s="37"/>
      <c r="G2504" s="39"/>
      <c r="H2504" s="40"/>
      <c r="I2504" s="107" t="str">
        <f>IF(G2504="","",_xlfn.IFNA(VLOOKUP(G2504,'سجل المشتريات'!F:N,8,0),"غير مسجلة في المشتريات"))</f>
        <v/>
      </c>
      <c r="J2504" s="26" t="str">
        <f>_xlfn.IFNA(VLOOKUP(F2504,الاوردرات!$B$1:$C$600,2,0),"")</f>
        <v/>
      </c>
      <c r="K2504" s="52"/>
      <c r="M2504" s="105" t="str">
        <f>IF(G2504="","",_xlfn.IFNA((VLOOKUP(G2504,help!L:M,2,0))*H2504,_xlfn.IFNA((VLOOKUP(G2504,help!P:Q,2,0))*H2504,"غير مسجلة في المشتريات")))</f>
        <v/>
      </c>
    </row>
    <row r="2505" spans="2:13" hidden="1" x14ac:dyDescent="0.25">
      <c r="B2505" s="13">
        <f>COUNTIFS($G$3:G2505,'تقرير استهلاك خامات'!$D$4)</f>
        <v>2</v>
      </c>
      <c r="C2505" s="13">
        <f>COUNTIFS($F$3:F2505,'تقرير منتج تام'!$E$4)</f>
        <v>10</v>
      </c>
      <c r="D2505" s="37"/>
      <c r="E2505" s="37"/>
      <c r="F2505" s="37"/>
      <c r="G2505" s="39"/>
      <c r="H2505" s="40"/>
      <c r="I2505" s="107" t="str">
        <f>IF(G2505="","",_xlfn.IFNA(VLOOKUP(G2505,'سجل المشتريات'!F:N,8,0),"غير مسجلة في المشتريات"))</f>
        <v/>
      </c>
      <c r="J2505" s="26" t="str">
        <f>_xlfn.IFNA(VLOOKUP(F2505,الاوردرات!$B$1:$C$600,2,0),"")</f>
        <v/>
      </c>
      <c r="K2505" s="52"/>
      <c r="M2505" s="105" t="str">
        <f>IF(G2505="","",_xlfn.IFNA((VLOOKUP(G2505,help!L:M,2,0))*H2505,_xlfn.IFNA((VLOOKUP(G2505,help!P:Q,2,0))*H2505,"غير مسجلة في المشتريات")))</f>
        <v/>
      </c>
    </row>
    <row r="2506" spans="2:13" hidden="1" x14ac:dyDescent="0.25">
      <c r="B2506" s="13">
        <f>COUNTIFS($G$3:G2506,'تقرير استهلاك خامات'!$D$4)</f>
        <v>2</v>
      </c>
      <c r="C2506" s="13">
        <f>COUNTIFS($F$3:F2506,'تقرير منتج تام'!$E$4)</f>
        <v>10</v>
      </c>
      <c r="D2506" s="37"/>
      <c r="E2506" s="37"/>
      <c r="F2506" s="37"/>
      <c r="G2506" s="39"/>
      <c r="H2506" s="40"/>
      <c r="I2506" s="107" t="str">
        <f>IF(G2506="","",_xlfn.IFNA(VLOOKUP(G2506,'سجل المشتريات'!F:N,8,0),"غير مسجلة في المشتريات"))</f>
        <v/>
      </c>
      <c r="J2506" s="26" t="str">
        <f>_xlfn.IFNA(VLOOKUP(F2506,الاوردرات!$B$1:$C$600,2,0),"")</f>
        <v/>
      </c>
      <c r="K2506" s="52"/>
      <c r="M2506" s="105" t="str">
        <f>IF(G2506="","",_xlfn.IFNA((VLOOKUP(G2506,help!L:M,2,0))*H2506,_xlfn.IFNA((VLOOKUP(G2506,help!P:Q,2,0))*H2506,"غير مسجلة في المشتريات")))</f>
        <v/>
      </c>
    </row>
    <row r="2507" spans="2:13" hidden="1" x14ac:dyDescent="0.25">
      <c r="B2507" s="13">
        <f>COUNTIFS($G$3:G2507,'تقرير استهلاك خامات'!$D$4)</f>
        <v>2</v>
      </c>
      <c r="C2507" s="13">
        <f>COUNTIFS($F$3:F2507,'تقرير منتج تام'!$E$4)</f>
        <v>10</v>
      </c>
      <c r="D2507" s="37"/>
      <c r="E2507" s="37"/>
      <c r="F2507" s="37"/>
      <c r="G2507" s="39"/>
      <c r="H2507" s="40"/>
      <c r="I2507" s="107" t="str">
        <f>IF(G2507="","",_xlfn.IFNA(VLOOKUP(G2507,'سجل المشتريات'!F:N,8,0),"غير مسجلة في المشتريات"))</f>
        <v/>
      </c>
      <c r="J2507" s="26" t="str">
        <f>_xlfn.IFNA(VLOOKUP(F2507,الاوردرات!$B$1:$C$600,2,0),"")</f>
        <v/>
      </c>
      <c r="K2507" s="52"/>
      <c r="M2507" s="105" t="str">
        <f>IF(G2507="","",_xlfn.IFNA((VLOOKUP(G2507,help!L:M,2,0))*H2507,_xlfn.IFNA((VLOOKUP(G2507,help!P:Q,2,0))*H2507,"غير مسجلة في المشتريات")))</f>
        <v/>
      </c>
    </row>
    <row r="2508" spans="2:13" hidden="1" x14ac:dyDescent="0.25">
      <c r="B2508" s="13">
        <f>COUNTIFS($G$3:G2508,'تقرير استهلاك خامات'!$D$4)</f>
        <v>2</v>
      </c>
      <c r="C2508" s="13">
        <f>COUNTIFS($F$3:F2508,'تقرير منتج تام'!$E$4)</f>
        <v>10</v>
      </c>
      <c r="D2508" s="37"/>
      <c r="E2508" s="37"/>
      <c r="F2508" s="37"/>
      <c r="G2508" s="39"/>
      <c r="H2508" s="40"/>
      <c r="I2508" s="107" t="str">
        <f>IF(G2508="","",_xlfn.IFNA(VLOOKUP(G2508,'سجل المشتريات'!F:N,8,0),"غير مسجلة في المشتريات"))</f>
        <v/>
      </c>
      <c r="J2508" s="26" t="str">
        <f>_xlfn.IFNA(VLOOKUP(F2508,الاوردرات!$B$1:$C$600,2,0),"")</f>
        <v/>
      </c>
      <c r="K2508" s="52"/>
      <c r="M2508" s="105" t="str">
        <f>IF(G2508="","",_xlfn.IFNA((VLOOKUP(G2508,help!L:M,2,0))*H2508,_xlfn.IFNA((VLOOKUP(G2508,help!P:Q,2,0))*H2508,"غير مسجلة في المشتريات")))</f>
        <v/>
      </c>
    </row>
    <row r="2509" spans="2:13" hidden="1" x14ac:dyDescent="0.25">
      <c r="B2509" s="13">
        <f>COUNTIFS($G$3:G2509,'تقرير استهلاك خامات'!$D$4)</f>
        <v>2</v>
      </c>
      <c r="C2509" s="13">
        <f>COUNTIFS($F$3:F2509,'تقرير منتج تام'!$E$4)</f>
        <v>10</v>
      </c>
      <c r="D2509" s="37"/>
      <c r="E2509" s="37"/>
      <c r="F2509" s="37"/>
      <c r="G2509" s="39"/>
      <c r="H2509" s="40"/>
      <c r="I2509" s="107" t="str">
        <f>IF(G2509="","",_xlfn.IFNA(VLOOKUP(G2509,'سجل المشتريات'!F:N,8,0),"غير مسجلة في المشتريات"))</f>
        <v/>
      </c>
      <c r="J2509" s="26" t="str">
        <f>_xlfn.IFNA(VLOOKUP(F2509,الاوردرات!$B$1:$C$600,2,0),"")</f>
        <v/>
      </c>
      <c r="K2509" s="52"/>
      <c r="M2509" s="105" t="str">
        <f>IF(G2509="","",_xlfn.IFNA((VLOOKUP(G2509,help!L:M,2,0))*H2509,_xlfn.IFNA((VLOOKUP(G2509,help!P:Q,2,0))*H2509,"غير مسجلة في المشتريات")))</f>
        <v/>
      </c>
    </row>
    <row r="2510" spans="2:13" hidden="1" x14ac:dyDescent="0.25">
      <c r="B2510" s="13">
        <f>COUNTIFS($G$3:G2510,'تقرير استهلاك خامات'!$D$4)</f>
        <v>2</v>
      </c>
      <c r="C2510" s="13">
        <f>COUNTIFS($F$3:F2510,'تقرير منتج تام'!$E$4)</f>
        <v>10</v>
      </c>
      <c r="D2510" s="37"/>
      <c r="E2510" s="37"/>
      <c r="F2510" s="37"/>
      <c r="G2510" s="39"/>
      <c r="H2510" s="40"/>
      <c r="I2510" s="107" t="str">
        <f>IF(G2510="","",_xlfn.IFNA(VLOOKUP(G2510,'سجل المشتريات'!F:N,8,0),"غير مسجلة في المشتريات"))</f>
        <v/>
      </c>
      <c r="J2510" s="26" t="str">
        <f>_xlfn.IFNA(VLOOKUP(F2510,الاوردرات!$B$1:$C$600,2,0),"")</f>
        <v/>
      </c>
      <c r="K2510" s="52"/>
      <c r="M2510" s="105" t="str">
        <f>IF(G2510="","",_xlfn.IFNA((VLOOKUP(G2510,help!L:M,2,0))*H2510,_xlfn.IFNA((VLOOKUP(G2510,help!P:Q,2,0))*H2510,"غير مسجلة في المشتريات")))</f>
        <v/>
      </c>
    </row>
    <row r="2511" spans="2:13" hidden="1" x14ac:dyDescent="0.25">
      <c r="B2511" s="13">
        <f>COUNTIFS($G$3:G2511,'تقرير استهلاك خامات'!$D$4)</f>
        <v>2</v>
      </c>
      <c r="C2511" s="13">
        <f>COUNTIFS($F$3:F2511,'تقرير منتج تام'!$E$4)</f>
        <v>10</v>
      </c>
      <c r="D2511" s="37"/>
      <c r="E2511" s="37"/>
      <c r="F2511" s="37"/>
      <c r="G2511" s="39"/>
      <c r="H2511" s="40"/>
      <c r="I2511" s="107" t="str">
        <f>IF(G2511="","",_xlfn.IFNA(VLOOKUP(G2511,'سجل المشتريات'!F:N,8,0),"غير مسجلة في المشتريات"))</f>
        <v/>
      </c>
      <c r="J2511" s="26" t="str">
        <f>_xlfn.IFNA(VLOOKUP(F2511,الاوردرات!$B$1:$C$600,2,0),"")</f>
        <v/>
      </c>
      <c r="K2511" s="52"/>
      <c r="M2511" s="105" t="str">
        <f>IF(G2511="","",_xlfn.IFNA((VLOOKUP(G2511,help!L:M,2,0))*H2511,_xlfn.IFNA((VLOOKUP(G2511,help!P:Q,2,0))*H2511,"غير مسجلة في المشتريات")))</f>
        <v/>
      </c>
    </row>
    <row r="2512" spans="2:13" hidden="1" x14ac:dyDescent="0.25">
      <c r="B2512" s="13">
        <f>COUNTIFS($G$3:G2512,'تقرير استهلاك خامات'!$D$4)</f>
        <v>2</v>
      </c>
      <c r="C2512" s="13">
        <f>COUNTIFS($F$3:F2512,'تقرير منتج تام'!$E$4)</f>
        <v>10</v>
      </c>
      <c r="D2512" s="37"/>
      <c r="E2512" s="37"/>
      <c r="F2512" s="37"/>
      <c r="G2512" s="39"/>
      <c r="H2512" s="40"/>
      <c r="I2512" s="107" t="str">
        <f>IF(G2512="","",_xlfn.IFNA(VLOOKUP(G2512,'سجل المشتريات'!F:N,8,0),"غير مسجلة في المشتريات"))</f>
        <v/>
      </c>
      <c r="J2512" s="26" t="str">
        <f>_xlfn.IFNA(VLOOKUP(F2512,الاوردرات!$B$1:$C$600,2,0),"")</f>
        <v/>
      </c>
      <c r="K2512" s="52"/>
      <c r="M2512" s="105" t="str">
        <f>IF(G2512="","",_xlfn.IFNA((VLOOKUP(G2512,help!L:M,2,0))*H2512,_xlfn.IFNA((VLOOKUP(G2512,help!P:Q,2,0))*H2512,"غير مسجلة في المشتريات")))</f>
        <v/>
      </c>
    </row>
    <row r="2513" spans="2:13" hidden="1" x14ac:dyDescent="0.25">
      <c r="B2513" s="13">
        <f>COUNTIFS($G$3:G2513,'تقرير استهلاك خامات'!$D$4)</f>
        <v>2</v>
      </c>
      <c r="C2513" s="13">
        <f>COUNTIFS($F$3:F2513,'تقرير منتج تام'!$E$4)</f>
        <v>10</v>
      </c>
      <c r="D2513" s="37"/>
      <c r="E2513" s="37"/>
      <c r="F2513" s="37"/>
      <c r="G2513" s="39"/>
      <c r="H2513" s="40"/>
      <c r="I2513" s="107" t="str">
        <f>IF(G2513="","",_xlfn.IFNA(VLOOKUP(G2513,'سجل المشتريات'!F:N,8,0),"غير مسجلة في المشتريات"))</f>
        <v/>
      </c>
      <c r="J2513" s="26" t="str">
        <f>_xlfn.IFNA(VLOOKUP(F2513,الاوردرات!$B$1:$C$600,2,0),"")</f>
        <v/>
      </c>
      <c r="K2513" s="52"/>
      <c r="M2513" s="105" t="str">
        <f>IF(G2513="","",_xlfn.IFNA((VLOOKUP(G2513,help!L:M,2,0))*H2513,_xlfn.IFNA((VLOOKUP(G2513,help!P:Q,2,0))*H2513,"غير مسجلة في المشتريات")))</f>
        <v/>
      </c>
    </row>
    <row r="2514" spans="2:13" hidden="1" x14ac:dyDescent="0.25">
      <c r="B2514" s="13">
        <f>COUNTIFS($G$3:G2514,'تقرير استهلاك خامات'!$D$4)</f>
        <v>2</v>
      </c>
      <c r="C2514" s="13">
        <f>COUNTIFS($F$3:F2514,'تقرير منتج تام'!$E$4)</f>
        <v>10</v>
      </c>
      <c r="D2514" s="37"/>
      <c r="E2514" s="37"/>
      <c r="F2514" s="37"/>
      <c r="G2514" s="39"/>
      <c r="H2514" s="40"/>
      <c r="I2514" s="107" t="str">
        <f>IF(G2514="","",_xlfn.IFNA(VLOOKUP(G2514,'سجل المشتريات'!F:N,8,0),"غير مسجلة في المشتريات"))</f>
        <v/>
      </c>
      <c r="J2514" s="26" t="str">
        <f>_xlfn.IFNA(VLOOKUP(F2514,الاوردرات!$B$1:$C$600,2,0),"")</f>
        <v/>
      </c>
      <c r="K2514" s="52"/>
      <c r="M2514" s="105" t="str">
        <f>IF(G2514="","",_xlfn.IFNA((VLOOKUP(G2514,help!L:M,2,0))*H2514,_xlfn.IFNA((VLOOKUP(G2514,help!P:Q,2,0))*H2514,"غير مسجلة في المشتريات")))</f>
        <v/>
      </c>
    </row>
    <row r="2515" spans="2:13" hidden="1" x14ac:dyDescent="0.25">
      <c r="B2515" s="13">
        <f>COUNTIFS($G$3:G2515,'تقرير استهلاك خامات'!$D$4)</f>
        <v>2</v>
      </c>
      <c r="C2515" s="13">
        <f>COUNTIFS($F$3:F2515,'تقرير منتج تام'!$E$4)</f>
        <v>10</v>
      </c>
      <c r="D2515" s="37"/>
      <c r="E2515" s="37"/>
      <c r="F2515" s="37"/>
      <c r="G2515" s="39"/>
      <c r="H2515" s="40"/>
      <c r="I2515" s="107" t="str">
        <f>IF(G2515="","",_xlfn.IFNA(VLOOKUP(G2515,'سجل المشتريات'!F:N,8,0),"غير مسجلة في المشتريات"))</f>
        <v/>
      </c>
      <c r="J2515" s="26" t="str">
        <f>_xlfn.IFNA(VLOOKUP(F2515,الاوردرات!$B$1:$C$600,2,0),"")</f>
        <v/>
      </c>
      <c r="K2515" s="52"/>
      <c r="M2515" s="105" t="str">
        <f>IF(G2515="","",_xlfn.IFNA((VLOOKUP(G2515,help!L:M,2,0))*H2515,_xlfn.IFNA((VLOOKUP(G2515,help!P:Q,2,0))*H2515,"غير مسجلة في المشتريات")))</f>
        <v/>
      </c>
    </row>
    <row r="2516" spans="2:13" hidden="1" x14ac:dyDescent="0.25">
      <c r="B2516" s="13">
        <f>COUNTIFS($G$3:G2516,'تقرير استهلاك خامات'!$D$4)</f>
        <v>2</v>
      </c>
      <c r="C2516" s="13">
        <f>COUNTIFS($F$3:F2516,'تقرير منتج تام'!$E$4)</f>
        <v>10</v>
      </c>
      <c r="D2516" s="37"/>
      <c r="E2516" s="37"/>
      <c r="F2516" s="37"/>
      <c r="G2516" s="39"/>
      <c r="H2516" s="40"/>
      <c r="I2516" s="107" t="str">
        <f>IF(G2516="","",_xlfn.IFNA(VLOOKUP(G2516,'سجل المشتريات'!F:N,8,0),"غير مسجلة في المشتريات"))</f>
        <v/>
      </c>
      <c r="J2516" s="26" t="str">
        <f>_xlfn.IFNA(VLOOKUP(F2516,الاوردرات!$B$1:$C$600,2,0),"")</f>
        <v/>
      </c>
      <c r="K2516" s="52"/>
      <c r="M2516" s="105" t="str">
        <f>IF(G2516="","",_xlfn.IFNA((VLOOKUP(G2516,help!L:M,2,0))*H2516,_xlfn.IFNA((VLOOKUP(G2516,help!P:Q,2,0))*H2516,"غير مسجلة في المشتريات")))</f>
        <v/>
      </c>
    </row>
    <row r="2517" spans="2:13" hidden="1" x14ac:dyDescent="0.25">
      <c r="B2517" s="13">
        <f>COUNTIFS($G$3:G2517,'تقرير استهلاك خامات'!$D$4)</f>
        <v>2</v>
      </c>
      <c r="C2517" s="13">
        <f>COUNTIFS($F$3:F2517,'تقرير منتج تام'!$E$4)</f>
        <v>10</v>
      </c>
      <c r="D2517" s="37"/>
      <c r="E2517" s="37"/>
      <c r="F2517" s="37"/>
      <c r="G2517" s="39"/>
      <c r="H2517" s="40"/>
      <c r="I2517" s="107" t="str">
        <f>IF(G2517="","",_xlfn.IFNA(VLOOKUP(G2517,'سجل المشتريات'!F:N,8,0),"غير مسجلة في المشتريات"))</f>
        <v/>
      </c>
      <c r="J2517" s="26" t="str">
        <f>_xlfn.IFNA(VLOOKUP(F2517,الاوردرات!$B$1:$C$600,2,0),"")</f>
        <v/>
      </c>
      <c r="K2517" s="52"/>
      <c r="M2517" s="105" t="str">
        <f>IF(G2517="","",_xlfn.IFNA((VLOOKUP(G2517,help!L:M,2,0))*H2517,_xlfn.IFNA((VLOOKUP(G2517,help!P:Q,2,0))*H2517,"غير مسجلة في المشتريات")))</f>
        <v/>
      </c>
    </row>
    <row r="2518" spans="2:13" hidden="1" x14ac:dyDescent="0.25">
      <c r="B2518" s="13">
        <f>COUNTIFS($G$3:G2518,'تقرير استهلاك خامات'!$D$4)</f>
        <v>2</v>
      </c>
      <c r="C2518" s="13">
        <f>COUNTIFS($F$3:F2518,'تقرير منتج تام'!$E$4)</f>
        <v>10</v>
      </c>
      <c r="D2518" s="37"/>
      <c r="E2518" s="37"/>
      <c r="F2518" s="37"/>
      <c r="G2518" s="39"/>
      <c r="H2518" s="40"/>
      <c r="I2518" s="107" t="str">
        <f>IF(G2518="","",_xlfn.IFNA(VLOOKUP(G2518,'سجل المشتريات'!F:N,8,0),"غير مسجلة في المشتريات"))</f>
        <v/>
      </c>
      <c r="J2518" s="26" t="str">
        <f>_xlfn.IFNA(VLOOKUP(F2518,الاوردرات!$B$1:$C$600,2,0),"")</f>
        <v/>
      </c>
      <c r="K2518" s="52"/>
      <c r="M2518" s="105" t="str">
        <f>IF(G2518="","",_xlfn.IFNA((VLOOKUP(G2518,help!L:M,2,0))*H2518,_xlfn.IFNA((VLOOKUP(G2518,help!P:Q,2,0))*H2518,"غير مسجلة في المشتريات")))</f>
        <v/>
      </c>
    </row>
    <row r="2519" spans="2:13" hidden="1" x14ac:dyDescent="0.25">
      <c r="B2519" s="13">
        <f>COUNTIFS($G$3:G2519,'تقرير استهلاك خامات'!$D$4)</f>
        <v>2</v>
      </c>
      <c r="C2519" s="13">
        <f>COUNTIFS($F$3:F2519,'تقرير منتج تام'!$E$4)</f>
        <v>10</v>
      </c>
      <c r="D2519" s="37"/>
      <c r="E2519" s="37"/>
      <c r="F2519" s="37"/>
      <c r="G2519" s="39"/>
      <c r="H2519" s="40"/>
      <c r="I2519" s="107" t="str">
        <f>IF(G2519="","",_xlfn.IFNA(VLOOKUP(G2519,'سجل المشتريات'!F:N,8,0),"غير مسجلة في المشتريات"))</f>
        <v/>
      </c>
      <c r="J2519" s="26" t="str">
        <f>_xlfn.IFNA(VLOOKUP(F2519,الاوردرات!$B$1:$C$600,2,0),"")</f>
        <v/>
      </c>
      <c r="K2519" s="52"/>
      <c r="M2519" s="105" t="str">
        <f>IF(G2519="","",_xlfn.IFNA((VLOOKUP(G2519,help!L:M,2,0))*H2519,_xlfn.IFNA((VLOOKUP(G2519,help!P:Q,2,0))*H2519,"غير مسجلة في المشتريات")))</f>
        <v/>
      </c>
    </row>
    <row r="2520" spans="2:13" hidden="1" x14ac:dyDescent="0.25">
      <c r="B2520" s="13">
        <f>COUNTIFS($G$3:G2520,'تقرير استهلاك خامات'!$D$4)</f>
        <v>2</v>
      </c>
      <c r="C2520" s="13">
        <f>COUNTIFS($F$3:F2520,'تقرير منتج تام'!$E$4)</f>
        <v>10</v>
      </c>
      <c r="D2520" s="37"/>
      <c r="E2520" s="37"/>
      <c r="F2520" s="37"/>
      <c r="G2520" s="39"/>
      <c r="H2520" s="40"/>
      <c r="I2520" s="107" t="str">
        <f>IF(G2520="","",_xlfn.IFNA(VLOOKUP(G2520,'سجل المشتريات'!F:N,8,0),"غير مسجلة في المشتريات"))</f>
        <v/>
      </c>
      <c r="J2520" s="26" t="str">
        <f>_xlfn.IFNA(VLOOKUP(F2520,الاوردرات!$B$1:$C$600,2,0),"")</f>
        <v/>
      </c>
      <c r="K2520" s="52"/>
      <c r="M2520" s="105" t="str">
        <f>IF(G2520="","",_xlfn.IFNA((VLOOKUP(G2520,help!L:M,2,0))*H2520,_xlfn.IFNA((VLOOKUP(G2520,help!P:Q,2,0))*H2520,"غير مسجلة في المشتريات")))</f>
        <v/>
      </c>
    </row>
    <row r="2521" spans="2:13" hidden="1" x14ac:dyDescent="0.25">
      <c r="B2521" s="13">
        <f>COUNTIFS($G$3:G2521,'تقرير استهلاك خامات'!$D$4)</f>
        <v>2</v>
      </c>
      <c r="C2521" s="13">
        <f>COUNTIFS($F$3:F2521,'تقرير منتج تام'!$E$4)</f>
        <v>10</v>
      </c>
      <c r="D2521" s="37"/>
      <c r="E2521" s="37"/>
      <c r="F2521" s="37"/>
      <c r="G2521" s="39"/>
      <c r="H2521" s="40"/>
      <c r="I2521" s="107" t="str">
        <f>IF(G2521="","",_xlfn.IFNA(VLOOKUP(G2521,'سجل المشتريات'!F:N,8,0),"غير مسجلة في المشتريات"))</f>
        <v/>
      </c>
      <c r="J2521" s="26" t="str">
        <f>_xlfn.IFNA(VLOOKUP(F2521,الاوردرات!$B$1:$C$600,2,0),"")</f>
        <v/>
      </c>
      <c r="K2521" s="52"/>
      <c r="M2521" s="105" t="str">
        <f>IF(G2521="","",_xlfn.IFNA((VLOOKUP(G2521,help!L:M,2,0))*H2521,_xlfn.IFNA((VLOOKUP(G2521,help!P:Q,2,0))*H2521,"غير مسجلة في المشتريات")))</f>
        <v/>
      </c>
    </row>
    <row r="2522" spans="2:13" hidden="1" x14ac:dyDescent="0.25">
      <c r="B2522" s="13">
        <f>COUNTIFS($G$3:G2522,'تقرير استهلاك خامات'!$D$4)</f>
        <v>2</v>
      </c>
      <c r="C2522" s="13">
        <f>COUNTIFS($F$3:F2522,'تقرير منتج تام'!$E$4)</f>
        <v>10</v>
      </c>
      <c r="D2522" s="37"/>
      <c r="E2522" s="37"/>
      <c r="F2522" s="37"/>
      <c r="G2522" s="39"/>
      <c r="H2522" s="40"/>
      <c r="I2522" s="107" t="str">
        <f>IF(G2522="","",_xlfn.IFNA(VLOOKUP(G2522,'سجل المشتريات'!F:N,8,0),"غير مسجلة في المشتريات"))</f>
        <v/>
      </c>
      <c r="J2522" s="26" t="str">
        <f>_xlfn.IFNA(VLOOKUP(F2522,الاوردرات!$B$1:$C$600,2,0),"")</f>
        <v/>
      </c>
      <c r="K2522" s="52"/>
      <c r="M2522" s="105" t="str">
        <f>IF(G2522="","",_xlfn.IFNA((VLOOKUP(G2522,help!L:M,2,0))*H2522,_xlfn.IFNA((VLOOKUP(G2522,help!P:Q,2,0))*H2522,"غير مسجلة في المشتريات")))</f>
        <v/>
      </c>
    </row>
    <row r="2523" spans="2:13" hidden="1" x14ac:dyDescent="0.25">
      <c r="B2523" s="13">
        <f>COUNTIFS($G$3:G2523,'تقرير استهلاك خامات'!$D$4)</f>
        <v>2</v>
      </c>
      <c r="C2523" s="13">
        <f>COUNTIFS($F$3:F2523,'تقرير منتج تام'!$E$4)</f>
        <v>10</v>
      </c>
      <c r="D2523" s="37"/>
      <c r="E2523" s="37"/>
      <c r="F2523" s="37"/>
      <c r="G2523" s="39"/>
      <c r="H2523" s="40"/>
      <c r="I2523" s="107" t="str">
        <f>IF(G2523="","",_xlfn.IFNA(VLOOKUP(G2523,'سجل المشتريات'!F:N,8,0),"غير مسجلة في المشتريات"))</f>
        <v/>
      </c>
      <c r="J2523" s="26" t="str">
        <f>_xlfn.IFNA(VLOOKUP(F2523,الاوردرات!$B$1:$C$600,2,0),"")</f>
        <v/>
      </c>
      <c r="K2523" s="52"/>
      <c r="M2523" s="105" t="str">
        <f>IF(G2523="","",_xlfn.IFNA((VLOOKUP(G2523,help!L:M,2,0))*H2523,_xlfn.IFNA((VLOOKUP(G2523,help!P:Q,2,0))*H2523,"غير مسجلة في المشتريات")))</f>
        <v/>
      </c>
    </row>
    <row r="2524" spans="2:13" hidden="1" x14ac:dyDescent="0.25">
      <c r="B2524" s="13">
        <f>COUNTIFS($G$3:G2524,'تقرير استهلاك خامات'!$D$4)</f>
        <v>2</v>
      </c>
      <c r="C2524" s="13">
        <f>COUNTIFS($F$3:F2524,'تقرير منتج تام'!$E$4)</f>
        <v>10</v>
      </c>
      <c r="D2524" s="37"/>
      <c r="E2524" s="37"/>
      <c r="F2524" s="37"/>
      <c r="G2524" s="39"/>
      <c r="H2524" s="40"/>
      <c r="I2524" s="107" t="str">
        <f>IF(G2524="","",_xlfn.IFNA(VLOOKUP(G2524,'سجل المشتريات'!F:N,8,0),"غير مسجلة في المشتريات"))</f>
        <v/>
      </c>
      <c r="J2524" s="26" t="str">
        <f>_xlfn.IFNA(VLOOKUP(F2524,الاوردرات!$B$1:$C$600,2,0),"")</f>
        <v/>
      </c>
      <c r="K2524" s="52"/>
      <c r="M2524" s="105" t="str">
        <f>IF(G2524="","",_xlfn.IFNA((VLOOKUP(G2524,help!L:M,2,0))*H2524,_xlfn.IFNA((VLOOKUP(G2524,help!P:Q,2,0))*H2524,"غير مسجلة في المشتريات")))</f>
        <v/>
      </c>
    </row>
    <row r="2525" spans="2:13" hidden="1" x14ac:dyDescent="0.25">
      <c r="B2525" s="13">
        <f>COUNTIFS($G$3:G2525,'تقرير استهلاك خامات'!$D$4)</f>
        <v>2</v>
      </c>
      <c r="C2525" s="13">
        <f>COUNTIFS($F$3:F2525,'تقرير منتج تام'!$E$4)</f>
        <v>10</v>
      </c>
      <c r="D2525" s="37"/>
      <c r="E2525" s="37"/>
      <c r="F2525" s="37"/>
      <c r="G2525" s="39"/>
      <c r="H2525" s="40"/>
      <c r="I2525" s="107" t="str">
        <f>IF(G2525="","",_xlfn.IFNA(VLOOKUP(G2525,'سجل المشتريات'!F:N,8,0),"غير مسجلة في المشتريات"))</f>
        <v/>
      </c>
      <c r="J2525" s="26" t="str">
        <f>_xlfn.IFNA(VLOOKUP(F2525,الاوردرات!$B$1:$C$600,2,0),"")</f>
        <v/>
      </c>
      <c r="K2525" s="52"/>
      <c r="M2525" s="105" t="str">
        <f>IF(G2525="","",_xlfn.IFNA((VLOOKUP(G2525,help!L:M,2,0))*H2525,_xlfn.IFNA((VLOOKUP(G2525,help!P:Q,2,0))*H2525,"غير مسجلة في المشتريات")))</f>
        <v/>
      </c>
    </row>
    <row r="2526" spans="2:13" hidden="1" x14ac:dyDescent="0.25">
      <c r="B2526" s="13">
        <f>COUNTIFS($G$3:G2526,'تقرير استهلاك خامات'!$D$4)</f>
        <v>2</v>
      </c>
      <c r="C2526" s="13">
        <f>COUNTIFS($F$3:F2526,'تقرير منتج تام'!$E$4)</f>
        <v>10</v>
      </c>
      <c r="D2526" s="37"/>
      <c r="E2526" s="37"/>
      <c r="F2526" s="37"/>
      <c r="G2526" s="39"/>
      <c r="H2526" s="40"/>
      <c r="I2526" s="107" t="str">
        <f>IF(G2526="","",_xlfn.IFNA(VLOOKUP(G2526,'سجل المشتريات'!F:N,8,0),"غير مسجلة في المشتريات"))</f>
        <v/>
      </c>
      <c r="J2526" s="26" t="str">
        <f>_xlfn.IFNA(VLOOKUP(F2526,الاوردرات!$B$1:$C$600,2,0),"")</f>
        <v/>
      </c>
      <c r="K2526" s="52"/>
      <c r="M2526" s="105" t="str">
        <f>IF(G2526="","",_xlfn.IFNA((VLOOKUP(G2526,help!L:M,2,0))*H2526,_xlfn.IFNA((VLOOKUP(G2526,help!P:Q,2,0))*H2526,"غير مسجلة في المشتريات")))</f>
        <v/>
      </c>
    </row>
    <row r="2527" spans="2:13" hidden="1" x14ac:dyDescent="0.25">
      <c r="B2527" s="13">
        <f>COUNTIFS($G$3:G2527,'تقرير استهلاك خامات'!$D$4)</f>
        <v>2</v>
      </c>
      <c r="C2527" s="13">
        <f>COUNTIFS($F$3:F2527,'تقرير منتج تام'!$E$4)</f>
        <v>10</v>
      </c>
      <c r="D2527" s="37"/>
      <c r="E2527" s="37"/>
      <c r="F2527" s="37"/>
      <c r="G2527" s="39"/>
      <c r="H2527" s="40"/>
      <c r="I2527" s="107" t="str">
        <f>IF(G2527="","",_xlfn.IFNA(VLOOKUP(G2527,'سجل المشتريات'!F:N,8,0),"غير مسجلة في المشتريات"))</f>
        <v/>
      </c>
      <c r="J2527" s="26" t="str">
        <f>_xlfn.IFNA(VLOOKUP(F2527,الاوردرات!$B$1:$C$600,2,0),"")</f>
        <v/>
      </c>
      <c r="K2527" s="52"/>
      <c r="M2527" s="105" t="str">
        <f>IF(G2527="","",_xlfn.IFNA((VLOOKUP(G2527,help!L:M,2,0))*H2527,_xlfn.IFNA((VLOOKUP(G2527,help!P:Q,2,0))*H2527,"غير مسجلة في المشتريات")))</f>
        <v/>
      </c>
    </row>
    <row r="2528" spans="2:13" hidden="1" x14ac:dyDescent="0.25">
      <c r="B2528" s="13">
        <f>COUNTIFS($G$3:G2528,'تقرير استهلاك خامات'!$D$4)</f>
        <v>2</v>
      </c>
      <c r="C2528" s="13">
        <f>COUNTIFS($F$3:F2528,'تقرير منتج تام'!$E$4)</f>
        <v>10</v>
      </c>
      <c r="D2528" s="37"/>
      <c r="E2528" s="37"/>
      <c r="F2528" s="37"/>
      <c r="G2528" s="39"/>
      <c r="H2528" s="40"/>
      <c r="I2528" s="107" t="str">
        <f>IF(G2528="","",_xlfn.IFNA(VLOOKUP(G2528,'سجل المشتريات'!F:N,8,0),"غير مسجلة في المشتريات"))</f>
        <v/>
      </c>
      <c r="J2528" s="26" t="str">
        <f>_xlfn.IFNA(VLOOKUP(F2528,الاوردرات!$B$1:$C$600,2,0),"")</f>
        <v/>
      </c>
      <c r="K2528" s="52"/>
      <c r="M2528" s="105" t="str">
        <f>IF(G2528="","",_xlfn.IFNA((VLOOKUP(G2528,help!L:M,2,0))*H2528,_xlfn.IFNA((VLOOKUP(G2528,help!P:Q,2,0))*H2528,"غير مسجلة في المشتريات")))</f>
        <v/>
      </c>
    </row>
    <row r="2529" spans="2:13" hidden="1" x14ac:dyDescent="0.25">
      <c r="B2529" s="13">
        <f>COUNTIFS($G$3:G2529,'تقرير استهلاك خامات'!$D$4)</f>
        <v>2</v>
      </c>
      <c r="C2529" s="13">
        <f>COUNTIFS($F$3:F2529,'تقرير منتج تام'!$E$4)</f>
        <v>10</v>
      </c>
      <c r="D2529" s="37"/>
      <c r="E2529" s="37"/>
      <c r="F2529" s="37"/>
      <c r="G2529" s="39"/>
      <c r="H2529" s="40"/>
      <c r="I2529" s="107" t="str">
        <f>IF(G2529="","",_xlfn.IFNA(VLOOKUP(G2529,'سجل المشتريات'!F:N,8,0),"غير مسجلة في المشتريات"))</f>
        <v/>
      </c>
      <c r="J2529" s="26" t="str">
        <f>_xlfn.IFNA(VLOOKUP(F2529,الاوردرات!$B$1:$C$600,2,0),"")</f>
        <v/>
      </c>
      <c r="K2529" s="52"/>
      <c r="M2529" s="105" t="str">
        <f>IF(G2529="","",_xlfn.IFNA((VLOOKUP(G2529,help!L:M,2,0))*H2529,_xlfn.IFNA((VLOOKUP(G2529,help!P:Q,2,0))*H2529,"غير مسجلة في المشتريات")))</f>
        <v/>
      </c>
    </row>
    <row r="2530" spans="2:13" hidden="1" x14ac:dyDescent="0.25">
      <c r="B2530" s="13">
        <f>COUNTIFS($G$3:G2530,'تقرير استهلاك خامات'!$D$4)</f>
        <v>2</v>
      </c>
      <c r="C2530" s="13">
        <f>COUNTIFS($F$3:F2530,'تقرير منتج تام'!$E$4)</f>
        <v>10</v>
      </c>
      <c r="D2530" s="37"/>
      <c r="E2530" s="37"/>
      <c r="F2530" s="37"/>
      <c r="G2530" s="39"/>
      <c r="H2530" s="40"/>
      <c r="I2530" s="107" t="str">
        <f>IF(G2530="","",_xlfn.IFNA(VLOOKUP(G2530,'سجل المشتريات'!F:N,8,0),"غير مسجلة في المشتريات"))</f>
        <v/>
      </c>
      <c r="J2530" s="26" t="str">
        <f>_xlfn.IFNA(VLOOKUP(F2530,الاوردرات!$B$1:$C$600,2,0),"")</f>
        <v/>
      </c>
      <c r="K2530" s="52"/>
      <c r="M2530" s="105" t="str">
        <f>IF(G2530="","",_xlfn.IFNA((VLOOKUP(G2530,help!L:M,2,0))*H2530,_xlfn.IFNA((VLOOKUP(G2530,help!P:Q,2,0))*H2530,"غير مسجلة في المشتريات")))</f>
        <v/>
      </c>
    </row>
    <row r="2531" spans="2:13" hidden="1" x14ac:dyDescent="0.25">
      <c r="B2531" s="13">
        <f>COUNTIFS($G$3:G2531,'تقرير استهلاك خامات'!$D$4)</f>
        <v>2</v>
      </c>
      <c r="C2531" s="13">
        <f>COUNTIFS($F$3:F2531,'تقرير منتج تام'!$E$4)</f>
        <v>10</v>
      </c>
      <c r="D2531" s="37"/>
      <c r="E2531" s="37"/>
      <c r="F2531" s="37"/>
      <c r="G2531" s="39"/>
      <c r="H2531" s="40"/>
      <c r="I2531" s="107" t="str">
        <f>IF(G2531="","",_xlfn.IFNA(VLOOKUP(G2531,'سجل المشتريات'!F:N,8,0),"غير مسجلة في المشتريات"))</f>
        <v/>
      </c>
      <c r="J2531" s="26" t="str">
        <f>_xlfn.IFNA(VLOOKUP(F2531,الاوردرات!$B$1:$C$600,2,0),"")</f>
        <v/>
      </c>
      <c r="K2531" s="52"/>
      <c r="M2531" s="105" t="str">
        <f>IF(G2531="","",_xlfn.IFNA((VLOOKUP(G2531,help!L:M,2,0))*H2531,_xlfn.IFNA((VLOOKUP(G2531,help!P:Q,2,0))*H2531,"غير مسجلة في المشتريات")))</f>
        <v/>
      </c>
    </row>
    <row r="2532" spans="2:13" hidden="1" x14ac:dyDescent="0.25">
      <c r="B2532" s="13">
        <f>COUNTIFS($G$3:G2532,'تقرير استهلاك خامات'!$D$4)</f>
        <v>2</v>
      </c>
      <c r="C2532" s="13">
        <f>COUNTIFS($F$3:F2532,'تقرير منتج تام'!$E$4)</f>
        <v>10</v>
      </c>
      <c r="D2532" s="37"/>
      <c r="E2532" s="37"/>
      <c r="F2532" s="37"/>
      <c r="G2532" s="39"/>
      <c r="H2532" s="40"/>
      <c r="I2532" s="107" t="str">
        <f>IF(G2532="","",_xlfn.IFNA(VLOOKUP(G2532,'سجل المشتريات'!F:N,8,0),"غير مسجلة في المشتريات"))</f>
        <v/>
      </c>
      <c r="J2532" s="26" t="str">
        <f>_xlfn.IFNA(VLOOKUP(F2532,الاوردرات!$B$1:$C$600,2,0),"")</f>
        <v/>
      </c>
      <c r="K2532" s="52"/>
      <c r="M2532" s="105" t="str">
        <f>IF(G2532="","",_xlfn.IFNA((VLOOKUP(G2532,help!L:M,2,0))*H2532,_xlfn.IFNA((VLOOKUP(G2532,help!P:Q,2,0))*H2532,"غير مسجلة في المشتريات")))</f>
        <v/>
      </c>
    </row>
    <row r="2533" spans="2:13" hidden="1" x14ac:dyDescent="0.25">
      <c r="B2533" s="13">
        <f>COUNTIFS($G$3:G2533,'تقرير استهلاك خامات'!$D$4)</f>
        <v>2</v>
      </c>
      <c r="C2533" s="13">
        <f>COUNTIFS($F$3:F2533,'تقرير منتج تام'!$E$4)</f>
        <v>10</v>
      </c>
      <c r="D2533" s="37"/>
      <c r="E2533" s="37"/>
      <c r="F2533" s="37"/>
      <c r="G2533" s="39"/>
      <c r="H2533" s="40"/>
      <c r="I2533" s="107" t="str">
        <f>IF(G2533="","",_xlfn.IFNA(VLOOKUP(G2533,'سجل المشتريات'!F:N,8,0),"غير مسجلة في المشتريات"))</f>
        <v/>
      </c>
      <c r="J2533" s="26" t="str">
        <f>_xlfn.IFNA(VLOOKUP(F2533,الاوردرات!$B$1:$C$600,2,0),"")</f>
        <v/>
      </c>
      <c r="K2533" s="52"/>
      <c r="M2533" s="105" t="str">
        <f>IF(G2533="","",_xlfn.IFNA((VLOOKUP(G2533,help!L:M,2,0))*H2533,_xlfn.IFNA((VLOOKUP(G2533,help!P:Q,2,0))*H2533,"غير مسجلة في المشتريات")))</f>
        <v/>
      </c>
    </row>
    <row r="2534" spans="2:13" hidden="1" x14ac:dyDescent="0.25">
      <c r="B2534" s="13">
        <f>COUNTIFS($G$3:G2534,'تقرير استهلاك خامات'!$D$4)</f>
        <v>2</v>
      </c>
      <c r="C2534" s="13">
        <f>COUNTIFS($F$3:F2534,'تقرير منتج تام'!$E$4)</f>
        <v>10</v>
      </c>
      <c r="D2534" s="37"/>
      <c r="E2534" s="37"/>
      <c r="F2534" s="37"/>
      <c r="G2534" s="39"/>
      <c r="H2534" s="40"/>
      <c r="I2534" s="107" t="str">
        <f>IF(G2534="","",_xlfn.IFNA(VLOOKUP(G2534,'سجل المشتريات'!F:N,8,0),"غير مسجلة في المشتريات"))</f>
        <v/>
      </c>
      <c r="J2534" s="26" t="str">
        <f>_xlfn.IFNA(VLOOKUP(F2534,الاوردرات!$B$1:$C$600,2,0),"")</f>
        <v/>
      </c>
      <c r="K2534" s="52"/>
      <c r="M2534" s="105" t="str">
        <f>IF(G2534="","",_xlfn.IFNA((VLOOKUP(G2534,help!L:M,2,0))*H2534,_xlfn.IFNA((VLOOKUP(G2534,help!P:Q,2,0))*H2534,"غير مسجلة في المشتريات")))</f>
        <v/>
      </c>
    </row>
    <row r="2535" spans="2:13" hidden="1" x14ac:dyDescent="0.25">
      <c r="B2535" s="13">
        <f>COUNTIFS($G$3:G2535,'تقرير استهلاك خامات'!$D$4)</f>
        <v>2</v>
      </c>
      <c r="C2535" s="13">
        <f>COUNTIFS($F$3:F2535,'تقرير منتج تام'!$E$4)</f>
        <v>10</v>
      </c>
      <c r="D2535" s="37"/>
      <c r="E2535" s="37"/>
      <c r="F2535" s="37"/>
      <c r="G2535" s="39"/>
      <c r="H2535" s="40"/>
      <c r="I2535" s="107" t="str">
        <f>IF(G2535="","",_xlfn.IFNA(VLOOKUP(G2535,'سجل المشتريات'!F:N,8,0),"غير مسجلة في المشتريات"))</f>
        <v/>
      </c>
      <c r="J2535" s="26" t="str">
        <f>_xlfn.IFNA(VLOOKUP(F2535,الاوردرات!$B$1:$C$600,2,0),"")</f>
        <v/>
      </c>
      <c r="K2535" s="52"/>
      <c r="M2535" s="105" t="str">
        <f>IF(G2535="","",_xlfn.IFNA((VLOOKUP(G2535,help!L:M,2,0))*H2535,_xlfn.IFNA((VLOOKUP(G2535,help!P:Q,2,0))*H2535,"غير مسجلة في المشتريات")))</f>
        <v/>
      </c>
    </row>
    <row r="2536" spans="2:13" hidden="1" x14ac:dyDescent="0.25">
      <c r="B2536" s="13">
        <f>COUNTIFS($G$3:G2536,'تقرير استهلاك خامات'!$D$4)</f>
        <v>2</v>
      </c>
      <c r="C2536" s="13">
        <f>COUNTIFS($F$3:F2536,'تقرير منتج تام'!$E$4)</f>
        <v>10</v>
      </c>
      <c r="D2536" s="37"/>
      <c r="E2536" s="37"/>
      <c r="F2536" s="37"/>
      <c r="G2536" s="39"/>
      <c r="H2536" s="40"/>
      <c r="I2536" s="107" t="str">
        <f>IF(G2536="","",_xlfn.IFNA(VLOOKUP(G2536,'سجل المشتريات'!F:N,8,0),"غير مسجلة في المشتريات"))</f>
        <v/>
      </c>
      <c r="J2536" s="26" t="str">
        <f>_xlfn.IFNA(VLOOKUP(F2536,الاوردرات!$B$1:$C$600,2,0),"")</f>
        <v/>
      </c>
      <c r="K2536" s="52"/>
      <c r="M2536" s="105" t="str">
        <f>IF(G2536="","",_xlfn.IFNA((VLOOKUP(G2536,help!L:M,2,0))*H2536,_xlfn.IFNA((VLOOKUP(G2536,help!P:Q,2,0))*H2536,"غير مسجلة في المشتريات")))</f>
        <v/>
      </c>
    </row>
    <row r="2537" spans="2:13" hidden="1" x14ac:dyDescent="0.25">
      <c r="B2537" s="13">
        <f>COUNTIFS($G$3:G2537,'تقرير استهلاك خامات'!$D$4)</f>
        <v>2</v>
      </c>
      <c r="C2537" s="13">
        <f>COUNTIFS($F$3:F2537,'تقرير منتج تام'!$E$4)</f>
        <v>10</v>
      </c>
      <c r="D2537" s="37"/>
      <c r="E2537" s="37"/>
      <c r="F2537" s="37"/>
      <c r="G2537" s="39"/>
      <c r="H2537" s="40"/>
      <c r="I2537" s="107" t="str">
        <f>IF(G2537="","",_xlfn.IFNA(VLOOKUP(G2537,'سجل المشتريات'!F:N,8,0),"غير مسجلة في المشتريات"))</f>
        <v/>
      </c>
      <c r="J2537" s="26" t="str">
        <f>_xlfn.IFNA(VLOOKUP(F2537,الاوردرات!$B$1:$C$600,2,0),"")</f>
        <v/>
      </c>
      <c r="K2537" s="52"/>
      <c r="M2537" s="105" t="str">
        <f>IF(G2537="","",_xlfn.IFNA((VLOOKUP(G2537,help!L:M,2,0))*H2537,_xlfn.IFNA((VLOOKUP(G2537,help!P:Q,2,0))*H2537,"غير مسجلة في المشتريات")))</f>
        <v/>
      </c>
    </row>
    <row r="2538" spans="2:13" hidden="1" x14ac:dyDescent="0.25">
      <c r="B2538" s="13">
        <f>COUNTIFS($G$3:G2538,'تقرير استهلاك خامات'!$D$4)</f>
        <v>2</v>
      </c>
      <c r="C2538" s="13">
        <f>COUNTIFS($F$3:F2538,'تقرير منتج تام'!$E$4)</f>
        <v>10</v>
      </c>
      <c r="D2538" s="37"/>
      <c r="E2538" s="37"/>
      <c r="F2538" s="37"/>
      <c r="G2538" s="39"/>
      <c r="H2538" s="40"/>
      <c r="I2538" s="107" t="str">
        <f>IF(G2538="","",_xlfn.IFNA(VLOOKUP(G2538,'سجل المشتريات'!F:N,8,0),"غير مسجلة في المشتريات"))</f>
        <v/>
      </c>
      <c r="J2538" s="26" t="str">
        <f>_xlfn.IFNA(VLOOKUP(F2538,الاوردرات!$B$1:$C$600,2,0),"")</f>
        <v/>
      </c>
      <c r="K2538" s="52"/>
      <c r="M2538" s="105" t="str">
        <f>IF(G2538="","",_xlfn.IFNA((VLOOKUP(G2538,help!L:M,2,0))*H2538,_xlfn.IFNA((VLOOKUP(G2538,help!P:Q,2,0))*H2538,"غير مسجلة في المشتريات")))</f>
        <v/>
      </c>
    </row>
    <row r="2539" spans="2:13" hidden="1" x14ac:dyDescent="0.25">
      <c r="B2539" s="13">
        <f>COUNTIFS($G$3:G2539,'تقرير استهلاك خامات'!$D$4)</f>
        <v>2</v>
      </c>
      <c r="C2539" s="13">
        <f>COUNTIFS($F$3:F2539,'تقرير منتج تام'!$E$4)</f>
        <v>10</v>
      </c>
      <c r="D2539" s="37"/>
      <c r="E2539" s="37"/>
      <c r="F2539" s="37"/>
      <c r="G2539" s="39"/>
      <c r="H2539" s="40"/>
      <c r="I2539" s="107" t="str">
        <f>IF(G2539="","",_xlfn.IFNA(VLOOKUP(G2539,'سجل المشتريات'!F:N,8,0),"غير مسجلة في المشتريات"))</f>
        <v/>
      </c>
      <c r="J2539" s="26" t="str">
        <f>_xlfn.IFNA(VLOOKUP(F2539,الاوردرات!$B$1:$C$600,2,0),"")</f>
        <v/>
      </c>
      <c r="K2539" s="52"/>
      <c r="M2539" s="105" t="str">
        <f>IF(G2539="","",_xlfn.IFNA((VLOOKUP(G2539,help!L:M,2,0))*H2539,_xlfn.IFNA((VLOOKUP(G2539,help!P:Q,2,0))*H2539,"غير مسجلة في المشتريات")))</f>
        <v/>
      </c>
    </row>
    <row r="2540" spans="2:13" hidden="1" x14ac:dyDescent="0.25">
      <c r="B2540" s="13">
        <f>COUNTIFS($G$3:G2540,'تقرير استهلاك خامات'!$D$4)</f>
        <v>2</v>
      </c>
      <c r="C2540" s="13">
        <f>COUNTIFS($F$3:F2540,'تقرير منتج تام'!$E$4)</f>
        <v>10</v>
      </c>
      <c r="D2540" s="37"/>
      <c r="E2540" s="37"/>
      <c r="F2540" s="37"/>
      <c r="G2540" s="39"/>
      <c r="H2540" s="40"/>
      <c r="I2540" s="107" t="str">
        <f>IF(G2540="","",_xlfn.IFNA(VLOOKUP(G2540,'سجل المشتريات'!F:N,8,0),"غير مسجلة في المشتريات"))</f>
        <v/>
      </c>
      <c r="J2540" s="26" t="str">
        <f>_xlfn.IFNA(VLOOKUP(F2540,الاوردرات!$B$1:$C$600,2,0),"")</f>
        <v/>
      </c>
      <c r="K2540" s="52"/>
      <c r="M2540" s="105" t="str">
        <f>IF(G2540="","",_xlfn.IFNA((VLOOKUP(G2540,help!L:M,2,0))*H2540,_xlfn.IFNA((VLOOKUP(G2540,help!P:Q,2,0))*H2540,"غير مسجلة في المشتريات")))</f>
        <v/>
      </c>
    </row>
    <row r="2541" spans="2:13" hidden="1" x14ac:dyDescent="0.25">
      <c r="B2541" s="13">
        <f>COUNTIFS($G$3:G2541,'تقرير استهلاك خامات'!$D$4)</f>
        <v>2</v>
      </c>
      <c r="C2541" s="13">
        <f>COUNTIFS($F$3:F2541,'تقرير منتج تام'!$E$4)</f>
        <v>10</v>
      </c>
      <c r="D2541" s="37"/>
      <c r="E2541" s="37"/>
      <c r="F2541" s="37"/>
      <c r="G2541" s="39"/>
      <c r="H2541" s="40"/>
      <c r="I2541" s="107" t="str">
        <f>IF(G2541="","",_xlfn.IFNA(VLOOKUP(G2541,'سجل المشتريات'!F:N,8,0),"غير مسجلة في المشتريات"))</f>
        <v/>
      </c>
      <c r="J2541" s="26" t="str">
        <f>_xlfn.IFNA(VLOOKUP(F2541,الاوردرات!$B$1:$C$600,2,0),"")</f>
        <v/>
      </c>
      <c r="K2541" s="52"/>
      <c r="M2541" s="105" t="str">
        <f>IF(G2541="","",_xlfn.IFNA((VLOOKUP(G2541,help!L:M,2,0))*H2541,_xlfn.IFNA((VLOOKUP(G2541,help!P:Q,2,0))*H2541,"غير مسجلة في المشتريات")))</f>
        <v/>
      </c>
    </row>
    <row r="2542" spans="2:13" hidden="1" x14ac:dyDescent="0.25">
      <c r="B2542" s="13">
        <f>COUNTIFS($G$3:G2542,'تقرير استهلاك خامات'!$D$4)</f>
        <v>2</v>
      </c>
      <c r="C2542" s="13">
        <f>COUNTIFS($F$3:F2542,'تقرير منتج تام'!$E$4)</f>
        <v>10</v>
      </c>
      <c r="D2542" s="37"/>
      <c r="E2542" s="37"/>
      <c r="F2542" s="37"/>
      <c r="G2542" s="39"/>
      <c r="H2542" s="40"/>
      <c r="I2542" s="107" t="str">
        <f>IF(G2542="","",_xlfn.IFNA(VLOOKUP(G2542,'سجل المشتريات'!F:N,8,0),"غير مسجلة في المشتريات"))</f>
        <v/>
      </c>
      <c r="J2542" s="26" t="str">
        <f>_xlfn.IFNA(VLOOKUP(F2542,الاوردرات!$B$1:$C$600,2,0),"")</f>
        <v/>
      </c>
      <c r="K2542" s="52"/>
      <c r="M2542" s="105" t="str">
        <f>IF(G2542="","",_xlfn.IFNA((VLOOKUP(G2542,help!L:M,2,0))*H2542,_xlfn.IFNA((VLOOKUP(G2542,help!P:Q,2,0))*H2542,"غير مسجلة في المشتريات")))</f>
        <v/>
      </c>
    </row>
    <row r="2543" spans="2:13" hidden="1" x14ac:dyDescent="0.25">
      <c r="B2543" s="13">
        <f>COUNTIFS($G$3:G2543,'تقرير استهلاك خامات'!$D$4)</f>
        <v>2</v>
      </c>
      <c r="C2543" s="13">
        <f>COUNTIFS($F$3:F2543,'تقرير منتج تام'!$E$4)</f>
        <v>10</v>
      </c>
      <c r="D2543" s="37"/>
      <c r="E2543" s="37"/>
      <c r="F2543" s="37"/>
      <c r="G2543" s="39"/>
      <c r="H2543" s="40"/>
      <c r="I2543" s="107" t="str">
        <f>IF(G2543="","",_xlfn.IFNA(VLOOKUP(G2543,'سجل المشتريات'!F:N,8,0),"غير مسجلة في المشتريات"))</f>
        <v/>
      </c>
      <c r="J2543" s="26" t="str">
        <f>_xlfn.IFNA(VLOOKUP(F2543,الاوردرات!$B$1:$C$600,2,0),"")</f>
        <v/>
      </c>
      <c r="K2543" s="52"/>
      <c r="M2543" s="105" t="str">
        <f>IF(G2543="","",_xlfn.IFNA((VLOOKUP(G2543,help!L:M,2,0))*H2543,_xlfn.IFNA((VLOOKUP(G2543,help!P:Q,2,0))*H2543,"غير مسجلة في المشتريات")))</f>
        <v/>
      </c>
    </row>
    <row r="2544" spans="2:13" hidden="1" x14ac:dyDescent="0.25">
      <c r="B2544" s="13">
        <f>COUNTIFS($G$3:G2544,'تقرير استهلاك خامات'!$D$4)</f>
        <v>2</v>
      </c>
      <c r="C2544" s="13">
        <f>COUNTIFS($F$3:F2544,'تقرير منتج تام'!$E$4)</f>
        <v>10</v>
      </c>
      <c r="D2544" s="37"/>
      <c r="E2544" s="37"/>
      <c r="F2544" s="37"/>
      <c r="G2544" s="39"/>
      <c r="H2544" s="40"/>
      <c r="I2544" s="107" t="str">
        <f>IF(G2544="","",_xlfn.IFNA(VLOOKUP(G2544,'سجل المشتريات'!F:N,8,0),"غير مسجلة في المشتريات"))</f>
        <v/>
      </c>
      <c r="J2544" s="26" t="str">
        <f>_xlfn.IFNA(VLOOKUP(F2544,الاوردرات!$B$1:$C$600,2,0),"")</f>
        <v/>
      </c>
      <c r="K2544" s="52"/>
      <c r="M2544" s="105" t="str">
        <f>IF(G2544="","",_xlfn.IFNA((VLOOKUP(G2544,help!L:M,2,0))*H2544,_xlfn.IFNA((VLOOKUP(G2544,help!P:Q,2,0))*H2544,"غير مسجلة في المشتريات")))</f>
        <v/>
      </c>
    </row>
    <row r="2545" spans="2:13" hidden="1" x14ac:dyDescent="0.25">
      <c r="B2545" s="13">
        <f>COUNTIFS($G$3:G2545,'تقرير استهلاك خامات'!$D$4)</f>
        <v>2</v>
      </c>
      <c r="C2545" s="13">
        <f>COUNTIFS($F$3:F2545,'تقرير منتج تام'!$E$4)</f>
        <v>10</v>
      </c>
      <c r="D2545" s="37"/>
      <c r="E2545" s="37"/>
      <c r="F2545" s="37"/>
      <c r="G2545" s="39"/>
      <c r="H2545" s="40"/>
      <c r="I2545" s="107" t="str">
        <f>IF(G2545="","",_xlfn.IFNA(VLOOKUP(G2545,'سجل المشتريات'!F:N,8,0),"غير مسجلة في المشتريات"))</f>
        <v/>
      </c>
      <c r="J2545" s="26" t="str">
        <f>_xlfn.IFNA(VLOOKUP(F2545,الاوردرات!$B$1:$C$600,2,0),"")</f>
        <v/>
      </c>
      <c r="K2545" s="52"/>
      <c r="M2545" s="105" t="str">
        <f>IF(G2545="","",_xlfn.IFNA((VLOOKUP(G2545,help!L:M,2,0))*H2545,_xlfn.IFNA((VLOOKUP(G2545,help!P:Q,2,0))*H2545,"غير مسجلة في المشتريات")))</f>
        <v/>
      </c>
    </row>
    <row r="2546" spans="2:13" hidden="1" x14ac:dyDescent="0.25">
      <c r="B2546" s="13">
        <f>COUNTIFS($G$3:G2546,'تقرير استهلاك خامات'!$D$4)</f>
        <v>2</v>
      </c>
      <c r="C2546" s="13">
        <f>COUNTIFS($F$3:F2546,'تقرير منتج تام'!$E$4)</f>
        <v>10</v>
      </c>
      <c r="D2546" s="37"/>
      <c r="E2546" s="37"/>
      <c r="F2546" s="37"/>
      <c r="G2546" s="39"/>
      <c r="H2546" s="40"/>
      <c r="I2546" s="107" t="str">
        <f>IF(G2546="","",_xlfn.IFNA(VLOOKUP(G2546,'سجل المشتريات'!F:N,8,0),"غير مسجلة في المشتريات"))</f>
        <v/>
      </c>
      <c r="J2546" s="26" t="str">
        <f>_xlfn.IFNA(VLOOKUP(F2546,الاوردرات!$B$1:$C$600,2,0),"")</f>
        <v/>
      </c>
      <c r="K2546" s="52"/>
      <c r="M2546" s="105" t="str">
        <f>IF(G2546="","",_xlfn.IFNA((VLOOKUP(G2546,help!L:M,2,0))*H2546,_xlfn.IFNA((VLOOKUP(G2546,help!P:Q,2,0))*H2546,"غير مسجلة في المشتريات")))</f>
        <v/>
      </c>
    </row>
    <row r="2547" spans="2:13" hidden="1" x14ac:dyDescent="0.25">
      <c r="B2547" s="13">
        <f>COUNTIFS($G$3:G2547,'تقرير استهلاك خامات'!$D$4)</f>
        <v>2</v>
      </c>
      <c r="C2547" s="13">
        <f>COUNTIFS($F$3:F2547,'تقرير منتج تام'!$E$4)</f>
        <v>10</v>
      </c>
      <c r="D2547" s="37"/>
      <c r="E2547" s="37"/>
      <c r="F2547" s="37"/>
      <c r="G2547" s="39"/>
      <c r="H2547" s="40"/>
      <c r="I2547" s="107" t="str">
        <f>IF(G2547="","",_xlfn.IFNA(VLOOKUP(G2547,'سجل المشتريات'!F:N,8,0),"غير مسجلة في المشتريات"))</f>
        <v/>
      </c>
      <c r="J2547" s="26" t="str">
        <f>_xlfn.IFNA(VLOOKUP(F2547,الاوردرات!$B$1:$C$600,2,0),"")</f>
        <v/>
      </c>
      <c r="K2547" s="52"/>
      <c r="M2547" s="105" t="str">
        <f>IF(G2547="","",_xlfn.IFNA((VLOOKUP(G2547,help!L:M,2,0))*H2547,_xlfn.IFNA((VLOOKUP(G2547,help!P:Q,2,0))*H2547,"غير مسجلة في المشتريات")))</f>
        <v/>
      </c>
    </row>
    <row r="2548" spans="2:13" hidden="1" x14ac:dyDescent="0.25">
      <c r="B2548" s="13">
        <f>COUNTIFS($G$3:G2548,'تقرير استهلاك خامات'!$D$4)</f>
        <v>2</v>
      </c>
      <c r="C2548" s="13">
        <f>COUNTIFS($F$3:F2548,'تقرير منتج تام'!$E$4)</f>
        <v>10</v>
      </c>
      <c r="D2548" s="37"/>
      <c r="E2548" s="37"/>
      <c r="F2548" s="37"/>
      <c r="G2548" s="39"/>
      <c r="H2548" s="40"/>
      <c r="I2548" s="107" t="str">
        <f>IF(G2548="","",_xlfn.IFNA(VLOOKUP(G2548,'سجل المشتريات'!F:N,8,0),"غير مسجلة في المشتريات"))</f>
        <v/>
      </c>
      <c r="J2548" s="26" t="str">
        <f>_xlfn.IFNA(VLOOKUP(F2548,الاوردرات!$B$1:$C$600,2,0),"")</f>
        <v/>
      </c>
      <c r="K2548" s="52"/>
      <c r="M2548" s="105" t="str">
        <f>IF(G2548="","",_xlfn.IFNA((VLOOKUP(G2548,help!L:M,2,0))*H2548,_xlfn.IFNA((VLOOKUP(G2548,help!P:Q,2,0))*H2548,"غير مسجلة في المشتريات")))</f>
        <v/>
      </c>
    </row>
    <row r="2549" spans="2:13" hidden="1" x14ac:dyDescent="0.25">
      <c r="B2549" s="13">
        <f>COUNTIFS($G$3:G2549,'تقرير استهلاك خامات'!$D$4)</f>
        <v>2</v>
      </c>
      <c r="C2549" s="13">
        <f>COUNTIFS($F$3:F2549,'تقرير منتج تام'!$E$4)</f>
        <v>10</v>
      </c>
      <c r="D2549" s="37"/>
      <c r="E2549" s="37"/>
      <c r="F2549" s="37"/>
      <c r="G2549" s="39"/>
      <c r="H2549" s="40"/>
      <c r="I2549" s="107" t="str">
        <f>IF(G2549="","",_xlfn.IFNA(VLOOKUP(G2549,'سجل المشتريات'!F:N,8,0),"غير مسجلة في المشتريات"))</f>
        <v/>
      </c>
      <c r="J2549" s="26" t="str">
        <f>_xlfn.IFNA(VLOOKUP(F2549,الاوردرات!$B$1:$C$600,2,0),"")</f>
        <v/>
      </c>
      <c r="K2549" s="52"/>
      <c r="M2549" s="105" t="str">
        <f>IF(G2549="","",_xlfn.IFNA((VLOOKUP(G2549,help!L:M,2,0))*H2549,_xlfn.IFNA((VLOOKUP(G2549,help!P:Q,2,0))*H2549,"غير مسجلة في المشتريات")))</f>
        <v/>
      </c>
    </row>
    <row r="2550" spans="2:13" hidden="1" x14ac:dyDescent="0.25">
      <c r="B2550" s="13">
        <f>COUNTIFS($G$3:G2550,'تقرير استهلاك خامات'!$D$4)</f>
        <v>2</v>
      </c>
      <c r="C2550" s="13">
        <f>COUNTIFS($F$3:F2550,'تقرير منتج تام'!$E$4)</f>
        <v>10</v>
      </c>
      <c r="D2550" s="37"/>
      <c r="E2550" s="37"/>
      <c r="F2550" s="37"/>
      <c r="G2550" s="39"/>
      <c r="H2550" s="40"/>
      <c r="I2550" s="107" t="str">
        <f>IF(G2550="","",_xlfn.IFNA(VLOOKUP(G2550,'سجل المشتريات'!F:N,8,0),"غير مسجلة في المشتريات"))</f>
        <v/>
      </c>
      <c r="J2550" s="26" t="str">
        <f>_xlfn.IFNA(VLOOKUP(F2550,الاوردرات!$B$1:$C$600,2,0),"")</f>
        <v/>
      </c>
      <c r="K2550" s="52"/>
      <c r="M2550" s="105" t="str">
        <f>IF(G2550="","",_xlfn.IFNA((VLOOKUP(G2550,help!L:M,2,0))*H2550,_xlfn.IFNA((VLOOKUP(G2550,help!P:Q,2,0))*H2550,"غير مسجلة في المشتريات")))</f>
        <v/>
      </c>
    </row>
    <row r="2551" spans="2:13" hidden="1" x14ac:dyDescent="0.25">
      <c r="B2551" s="13">
        <f>COUNTIFS($G$3:G2551,'تقرير استهلاك خامات'!$D$4)</f>
        <v>2</v>
      </c>
      <c r="C2551" s="13">
        <f>COUNTIFS($F$3:F2551,'تقرير منتج تام'!$E$4)</f>
        <v>10</v>
      </c>
      <c r="D2551" s="37"/>
      <c r="E2551" s="37"/>
      <c r="F2551" s="37"/>
      <c r="G2551" s="39"/>
      <c r="H2551" s="40"/>
      <c r="I2551" s="107" t="str">
        <f>IF(G2551="","",_xlfn.IFNA(VLOOKUP(G2551,'سجل المشتريات'!F:N,8,0),"غير مسجلة في المشتريات"))</f>
        <v/>
      </c>
      <c r="J2551" s="26" t="str">
        <f>_xlfn.IFNA(VLOOKUP(F2551,الاوردرات!$B$1:$C$600,2,0),"")</f>
        <v/>
      </c>
      <c r="K2551" s="52"/>
      <c r="M2551" s="105" t="str">
        <f>IF(G2551="","",_xlfn.IFNA((VLOOKUP(G2551,help!L:M,2,0))*H2551,_xlfn.IFNA((VLOOKUP(G2551,help!P:Q,2,0))*H2551,"غير مسجلة في المشتريات")))</f>
        <v/>
      </c>
    </row>
    <row r="2552" spans="2:13" hidden="1" x14ac:dyDescent="0.25">
      <c r="B2552" s="13">
        <f>COUNTIFS($G$3:G2552,'تقرير استهلاك خامات'!$D$4)</f>
        <v>2</v>
      </c>
      <c r="C2552" s="13">
        <f>COUNTIFS($F$3:F2552,'تقرير منتج تام'!$E$4)</f>
        <v>10</v>
      </c>
      <c r="D2552" s="37"/>
      <c r="E2552" s="37"/>
      <c r="F2552" s="37"/>
      <c r="G2552" s="39"/>
      <c r="H2552" s="40"/>
      <c r="I2552" s="107" t="str">
        <f>IF(G2552="","",_xlfn.IFNA(VLOOKUP(G2552,'سجل المشتريات'!F:N,8,0),"غير مسجلة في المشتريات"))</f>
        <v/>
      </c>
      <c r="J2552" s="26" t="str">
        <f>_xlfn.IFNA(VLOOKUP(F2552,الاوردرات!$B$1:$C$600,2,0),"")</f>
        <v/>
      </c>
      <c r="K2552" s="52"/>
      <c r="M2552" s="105" t="str">
        <f>IF(G2552="","",_xlfn.IFNA((VLOOKUP(G2552,help!L:M,2,0))*H2552,_xlfn.IFNA((VLOOKUP(G2552,help!P:Q,2,0))*H2552,"غير مسجلة في المشتريات")))</f>
        <v/>
      </c>
    </row>
    <row r="2553" spans="2:13" hidden="1" x14ac:dyDescent="0.25">
      <c r="B2553" s="13">
        <f>COUNTIFS($G$3:G2553,'تقرير استهلاك خامات'!$D$4)</f>
        <v>2</v>
      </c>
      <c r="C2553" s="13">
        <f>COUNTIFS($F$3:F2553,'تقرير منتج تام'!$E$4)</f>
        <v>10</v>
      </c>
      <c r="D2553" s="37"/>
      <c r="E2553" s="37"/>
      <c r="F2553" s="37"/>
      <c r="G2553" s="39"/>
      <c r="H2553" s="40"/>
      <c r="I2553" s="107" t="str">
        <f>IF(G2553="","",_xlfn.IFNA(VLOOKUP(G2553,'سجل المشتريات'!F:N,8,0),"غير مسجلة في المشتريات"))</f>
        <v/>
      </c>
      <c r="J2553" s="26" t="str">
        <f>_xlfn.IFNA(VLOOKUP(F2553,الاوردرات!$B$1:$C$600,2,0),"")</f>
        <v/>
      </c>
      <c r="K2553" s="52"/>
      <c r="M2553" s="105" t="str">
        <f>IF(G2553="","",_xlfn.IFNA((VLOOKUP(G2553,help!L:M,2,0))*H2553,_xlfn.IFNA((VLOOKUP(G2553,help!P:Q,2,0))*H2553,"غير مسجلة في المشتريات")))</f>
        <v/>
      </c>
    </row>
    <row r="2554" spans="2:13" hidden="1" x14ac:dyDescent="0.25">
      <c r="B2554" s="13">
        <f>COUNTIFS($G$3:G2554,'تقرير استهلاك خامات'!$D$4)</f>
        <v>2</v>
      </c>
      <c r="C2554" s="13">
        <f>COUNTIFS($F$3:F2554,'تقرير منتج تام'!$E$4)</f>
        <v>10</v>
      </c>
      <c r="D2554" s="37"/>
      <c r="E2554" s="37"/>
      <c r="F2554" s="37"/>
      <c r="G2554" s="39"/>
      <c r="H2554" s="40"/>
      <c r="I2554" s="107" t="str">
        <f>IF(G2554="","",_xlfn.IFNA(VLOOKUP(G2554,'سجل المشتريات'!F:N,8,0),"غير مسجلة في المشتريات"))</f>
        <v/>
      </c>
      <c r="J2554" s="26" t="str">
        <f>_xlfn.IFNA(VLOOKUP(F2554,الاوردرات!$B$1:$C$600,2,0),"")</f>
        <v/>
      </c>
      <c r="K2554" s="52"/>
      <c r="M2554" s="105" t="str">
        <f>IF(G2554="","",_xlfn.IFNA((VLOOKUP(G2554,help!L:M,2,0))*H2554,_xlfn.IFNA((VLOOKUP(G2554,help!P:Q,2,0))*H2554,"غير مسجلة في المشتريات")))</f>
        <v/>
      </c>
    </row>
    <row r="2555" spans="2:13" hidden="1" x14ac:dyDescent="0.25">
      <c r="B2555" s="13">
        <f>COUNTIFS($G$3:G2555,'تقرير استهلاك خامات'!$D$4)</f>
        <v>2</v>
      </c>
      <c r="C2555" s="13">
        <f>COUNTIFS($F$3:F2555,'تقرير منتج تام'!$E$4)</f>
        <v>10</v>
      </c>
      <c r="D2555" s="37"/>
      <c r="E2555" s="37"/>
      <c r="F2555" s="37"/>
      <c r="G2555" s="39"/>
      <c r="H2555" s="40"/>
      <c r="I2555" s="107" t="str">
        <f>IF(G2555="","",_xlfn.IFNA(VLOOKUP(G2555,'سجل المشتريات'!F:N,8,0),"غير مسجلة في المشتريات"))</f>
        <v/>
      </c>
      <c r="J2555" s="26" t="str">
        <f>_xlfn.IFNA(VLOOKUP(F2555,الاوردرات!$B$1:$C$600,2,0),"")</f>
        <v/>
      </c>
      <c r="K2555" s="52"/>
      <c r="M2555" s="105" t="str">
        <f>IF(G2555="","",_xlfn.IFNA((VLOOKUP(G2555,help!L:M,2,0))*H2555,_xlfn.IFNA((VLOOKUP(G2555,help!P:Q,2,0))*H2555,"غير مسجلة في المشتريات")))</f>
        <v/>
      </c>
    </row>
    <row r="2556" spans="2:13" hidden="1" x14ac:dyDescent="0.25">
      <c r="B2556" s="13">
        <f>COUNTIFS($G$3:G2556,'تقرير استهلاك خامات'!$D$4)</f>
        <v>2</v>
      </c>
      <c r="C2556" s="13">
        <f>COUNTIFS($F$3:F2556,'تقرير منتج تام'!$E$4)</f>
        <v>10</v>
      </c>
      <c r="D2556" s="37"/>
      <c r="E2556" s="37"/>
      <c r="F2556" s="37"/>
      <c r="G2556" s="39"/>
      <c r="H2556" s="40"/>
      <c r="I2556" s="107" t="str">
        <f>IF(G2556="","",_xlfn.IFNA(VLOOKUP(G2556,'سجل المشتريات'!F:N,8,0),"غير مسجلة في المشتريات"))</f>
        <v/>
      </c>
      <c r="J2556" s="26" t="str">
        <f>_xlfn.IFNA(VLOOKUP(F2556,الاوردرات!$B$1:$C$600,2,0),"")</f>
        <v/>
      </c>
      <c r="K2556" s="52"/>
      <c r="M2556" s="105" t="str">
        <f>IF(G2556="","",_xlfn.IFNA((VLOOKUP(G2556,help!L:M,2,0))*H2556,_xlfn.IFNA((VLOOKUP(G2556,help!P:Q,2,0))*H2556,"غير مسجلة في المشتريات")))</f>
        <v/>
      </c>
    </row>
    <row r="2557" spans="2:13" hidden="1" x14ac:dyDescent="0.25">
      <c r="B2557" s="13">
        <f>COUNTIFS($G$3:G2557,'تقرير استهلاك خامات'!$D$4)</f>
        <v>2</v>
      </c>
      <c r="C2557" s="13">
        <f>COUNTIFS($F$3:F2557,'تقرير منتج تام'!$E$4)</f>
        <v>10</v>
      </c>
      <c r="D2557" s="37"/>
      <c r="E2557" s="37"/>
      <c r="F2557" s="37"/>
      <c r="G2557" s="39"/>
      <c r="H2557" s="40"/>
      <c r="I2557" s="107" t="str">
        <f>IF(G2557="","",_xlfn.IFNA(VLOOKUP(G2557,'سجل المشتريات'!F:N,8,0),"غير مسجلة في المشتريات"))</f>
        <v/>
      </c>
      <c r="J2557" s="26" t="str">
        <f>_xlfn.IFNA(VLOOKUP(F2557,الاوردرات!$B$1:$C$600,2,0),"")</f>
        <v/>
      </c>
      <c r="K2557" s="52"/>
      <c r="M2557" s="105" t="str">
        <f>IF(G2557="","",_xlfn.IFNA((VLOOKUP(G2557,help!L:M,2,0))*H2557,_xlfn.IFNA((VLOOKUP(G2557,help!P:Q,2,0))*H2557,"غير مسجلة في المشتريات")))</f>
        <v/>
      </c>
    </row>
    <row r="2558" spans="2:13" hidden="1" x14ac:dyDescent="0.25">
      <c r="B2558" s="13">
        <f>COUNTIFS($G$3:G2558,'تقرير استهلاك خامات'!$D$4)</f>
        <v>2</v>
      </c>
      <c r="C2558" s="13">
        <f>COUNTIFS($F$3:F2558,'تقرير منتج تام'!$E$4)</f>
        <v>10</v>
      </c>
      <c r="D2558" s="37"/>
      <c r="E2558" s="37"/>
      <c r="F2558" s="37"/>
      <c r="G2558" s="39"/>
      <c r="H2558" s="40"/>
      <c r="I2558" s="107" t="str">
        <f>IF(G2558="","",_xlfn.IFNA(VLOOKUP(G2558,'سجل المشتريات'!F:N,8,0),"غير مسجلة في المشتريات"))</f>
        <v/>
      </c>
      <c r="J2558" s="26" t="str">
        <f>_xlfn.IFNA(VLOOKUP(F2558,الاوردرات!$B$1:$C$600,2,0),"")</f>
        <v/>
      </c>
      <c r="K2558" s="52"/>
      <c r="M2558" s="105" t="str">
        <f>IF(G2558="","",_xlfn.IFNA((VLOOKUP(G2558,help!L:M,2,0))*H2558,_xlfn.IFNA((VLOOKUP(G2558,help!P:Q,2,0))*H2558,"غير مسجلة في المشتريات")))</f>
        <v/>
      </c>
    </row>
    <row r="2559" spans="2:13" hidden="1" x14ac:dyDescent="0.25">
      <c r="B2559" s="13">
        <f>COUNTIFS($G$3:G2559,'تقرير استهلاك خامات'!$D$4)</f>
        <v>2</v>
      </c>
      <c r="C2559" s="13">
        <f>COUNTIFS($F$3:F2559,'تقرير منتج تام'!$E$4)</f>
        <v>10</v>
      </c>
      <c r="D2559" s="37"/>
      <c r="E2559" s="37"/>
      <c r="F2559" s="37"/>
      <c r="G2559" s="39"/>
      <c r="H2559" s="40"/>
      <c r="I2559" s="107" t="str">
        <f>IF(G2559="","",_xlfn.IFNA(VLOOKUP(G2559,'سجل المشتريات'!F:N,8,0),"غير مسجلة في المشتريات"))</f>
        <v/>
      </c>
      <c r="J2559" s="26" t="str">
        <f>_xlfn.IFNA(VLOOKUP(F2559,الاوردرات!$B$1:$C$600,2,0),"")</f>
        <v/>
      </c>
      <c r="K2559" s="52"/>
      <c r="M2559" s="105" t="str">
        <f>IF(G2559="","",_xlfn.IFNA((VLOOKUP(G2559,help!L:M,2,0))*H2559,_xlfn.IFNA((VLOOKUP(G2559,help!P:Q,2,0))*H2559,"غير مسجلة في المشتريات")))</f>
        <v/>
      </c>
    </row>
    <row r="2560" spans="2:13" hidden="1" x14ac:dyDescent="0.25">
      <c r="B2560" s="13">
        <f>COUNTIFS($G$3:G2560,'تقرير استهلاك خامات'!$D$4)</f>
        <v>2</v>
      </c>
      <c r="C2560" s="13">
        <f>COUNTIFS($F$3:F2560,'تقرير منتج تام'!$E$4)</f>
        <v>10</v>
      </c>
      <c r="D2560" s="37"/>
      <c r="E2560" s="37"/>
      <c r="F2560" s="37"/>
      <c r="G2560" s="39"/>
      <c r="H2560" s="40"/>
      <c r="I2560" s="107" t="str">
        <f>IF(G2560="","",_xlfn.IFNA(VLOOKUP(G2560,'سجل المشتريات'!F:N,8,0),"غير مسجلة في المشتريات"))</f>
        <v/>
      </c>
      <c r="J2560" s="26" t="str">
        <f>_xlfn.IFNA(VLOOKUP(F2560,الاوردرات!$B$1:$C$600,2,0),"")</f>
        <v/>
      </c>
      <c r="K2560" s="52"/>
      <c r="M2560" s="105" t="str">
        <f>IF(G2560="","",_xlfn.IFNA((VLOOKUP(G2560,help!L:M,2,0))*H2560,_xlfn.IFNA((VLOOKUP(G2560,help!P:Q,2,0))*H2560,"غير مسجلة في المشتريات")))</f>
        <v/>
      </c>
    </row>
    <row r="2561" spans="2:13" hidden="1" x14ac:dyDescent="0.25">
      <c r="B2561" s="13">
        <f>COUNTIFS($G$3:G2561,'تقرير استهلاك خامات'!$D$4)</f>
        <v>2</v>
      </c>
      <c r="C2561" s="13">
        <f>COUNTIFS($F$3:F2561,'تقرير منتج تام'!$E$4)</f>
        <v>10</v>
      </c>
      <c r="D2561" s="37"/>
      <c r="E2561" s="37"/>
      <c r="F2561" s="37"/>
      <c r="G2561" s="39"/>
      <c r="H2561" s="40"/>
      <c r="I2561" s="107" t="str">
        <f>IF(G2561="","",_xlfn.IFNA(VLOOKUP(G2561,'سجل المشتريات'!F:N,8,0),"غير مسجلة في المشتريات"))</f>
        <v/>
      </c>
      <c r="J2561" s="26" t="str">
        <f>_xlfn.IFNA(VLOOKUP(F2561,الاوردرات!$B$1:$C$600,2,0),"")</f>
        <v/>
      </c>
      <c r="K2561" s="52"/>
      <c r="M2561" s="105" t="str">
        <f>IF(G2561="","",_xlfn.IFNA((VLOOKUP(G2561,help!L:M,2,0))*H2561,_xlfn.IFNA((VLOOKUP(G2561,help!P:Q,2,0))*H2561,"غير مسجلة في المشتريات")))</f>
        <v/>
      </c>
    </row>
    <row r="2562" spans="2:13" hidden="1" x14ac:dyDescent="0.25">
      <c r="B2562" s="13">
        <f>COUNTIFS($G$3:G2562,'تقرير استهلاك خامات'!$D$4)</f>
        <v>2</v>
      </c>
      <c r="C2562" s="13">
        <f>COUNTIFS($F$3:F2562,'تقرير منتج تام'!$E$4)</f>
        <v>10</v>
      </c>
      <c r="D2562" s="37"/>
      <c r="E2562" s="37"/>
      <c r="F2562" s="37"/>
      <c r="G2562" s="39"/>
      <c r="H2562" s="40"/>
      <c r="I2562" s="107" t="str">
        <f>IF(G2562="","",_xlfn.IFNA(VLOOKUP(G2562,'سجل المشتريات'!F:N,8,0),"غير مسجلة في المشتريات"))</f>
        <v/>
      </c>
      <c r="J2562" s="26" t="str">
        <f>_xlfn.IFNA(VLOOKUP(F2562,الاوردرات!$B$1:$C$600,2,0),"")</f>
        <v/>
      </c>
      <c r="K2562" s="52"/>
      <c r="M2562" s="105" t="str">
        <f>IF(G2562="","",_xlfn.IFNA((VLOOKUP(G2562,help!L:M,2,0))*H2562,_xlfn.IFNA((VLOOKUP(G2562,help!P:Q,2,0))*H2562,"غير مسجلة في المشتريات")))</f>
        <v/>
      </c>
    </row>
    <row r="2563" spans="2:13" hidden="1" x14ac:dyDescent="0.25">
      <c r="B2563" s="13">
        <f>COUNTIFS($G$3:G2563,'تقرير استهلاك خامات'!$D$4)</f>
        <v>2</v>
      </c>
      <c r="C2563" s="13">
        <f>COUNTIFS($F$3:F2563,'تقرير منتج تام'!$E$4)</f>
        <v>10</v>
      </c>
      <c r="D2563" s="37"/>
      <c r="E2563" s="37"/>
      <c r="F2563" s="37"/>
      <c r="G2563" s="39"/>
      <c r="H2563" s="40"/>
      <c r="I2563" s="107" t="str">
        <f>IF(G2563="","",_xlfn.IFNA(VLOOKUP(G2563,'سجل المشتريات'!F:N,8,0),"غير مسجلة في المشتريات"))</f>
        <v/>
      </c>
      <c r="J2563" s="26" t="str">
        <f>_xlfn.IFNA(VLOOKUP(F2563,الاوردرات!$B$1:$C$600,2,0),"")</f>
        <v/>
      </c>
      <c r="K2563" s="52"/>
      <c r="M2563" s="105" t="str">
        <f>IF(G2563="","",_xlfn.IFNA((VLOOKUP(G2563,help!L:M,2,0))*H2563,_xlfn.IFNA((VLOOKUP(G2563,help!P:Q,2,0))*H2563,"غير مسجلة في المشتريات")))</f>
        <v/>
      </c>
    </row>
    <row r="2564" spans="2:13" hidden="1" x14ac:dyDescent="0.25">
      <c r="B2564" s="13">
        <f>COUNTIFS($G$3:G2564,'تقرير استهلاك خامات'!$D$4)</f>
        <v>2</v>
      </c>
      <c r="C2564" s="13">
        <f>COUNTIFS($F$3:F2564,'تقرير منتج تام'!$E$4)</f>
        <v>10</v>
      </c>
      <c r="D2564" s="37"/>
      <c r="E2564" s="37"/>
      <c r="F2564" s="37"/>
      <c r="G2564" s="39"/>
      <c r="H2564" s="40"/>
      <c r="I2564" s="107" t="str">
        <f>IF(G2564="","",_xlfn.IFNA(VLOOKUP(G2564,'سجل المشتريات'!F:N,8,0),"غير مسجلة في المشتريات"))</f>
        <v/>
      </c>
      <c r="J2564" s="26" t="str">
        <f>_xlfn.IFNA(VLOOKUP(F2564,الاوردرات!$B$1:$C$600,2,0),"")</f>
        <v/>
      </c>
      <c r="K2564" s="52"/>
      <c r="M2564" s="105" t="str">
        <f>IF(G2564="","",_xlfn.IFNA((VLOOKUP(G2564,help!L:M,2,0))*H2564,_xlfn.IFNA((VLOOKUP(G2564,help!P:Q,2,0))*H2564,"غير مسجلة في المشتريات")))</f>
        <v/>
      </c>
    </row>
    <row r="2565" spans="2:13" hidden="1" x14ac:dyDescent="0.25">
      <c r="B2565" s="13">
        <f>COUNTIFS($G$3:G2565,'تقرير استهلاك خامات'!$D$4)</f>
        <v>2</v>
      </c>
      <c r="C2565" s="13">
        <f>COUNTIFS($F$3:F2565,'تقرير منتج تام'!$E$4)</f>
        <v>10</v>
      </c>
      <c r="D2565" s="37"/>
      <c r="E2565" s="37"/>
      <c r="F2565" s="37"/>
      <c r="G2565" s="39"/>
      <c r="H2565" s="40"/>
      <c r="I2565" s="107" t="str">
        <f>IF(G2565="","",_xlfn.IFNA(VLOOKUP(G2565,'سجل المشتريات'!F:N,8,0),"غير مسجلة في المشتريات"))</f>
        <v/>
      </c>
      <c r="J2565" s="26" t="str">
        <f>_xlfn.IFNA(VLOOKUP(F2565,الاوردرات!$B$1:$C$600,2,0),"")</f>
        <v/>
      </c>
      <c r="K2565" s="52"/>
      <c r="M2565" s="105" t="str">
        <f>IF(G2565="","",_xlfn.IFNA((VLOOKUP(G2565,help!L:M,2,0))*H2565,_xlfn.IFNA((VLOOKUP(G2565,help!P:Q,2,0))*H2565,"غير مسجلة في المشتريات")))</f>
        <v/>
      </c>
    </row>
    <row r="2566" spans="2:13" hidden="1" x14ac:dyDescent="0.25">
      <c r="B2566" s="13">
        <f>COUNTIFS($G$3:G2566,'تقرير استهلاك خامات'!$D$4)</f>
        <v>2</v>
      </c>
      <c r="C2566" s="13">
        <f>COUNTIFS($F$3:F2566,'تقرير منتج تام'!$E$4)</f>
        <v>10</v>
      </c>
      <c r="D2566" s="37"/>
      <c r="E2566" s="37"/>
      <c r="F2566" s="37"/>
      <c r="G2566" s="39"/>
      <c r="H2566" s="40"/>
      <c r="I2566" s="107" t="str">
        <f>IF(G2566="","",_xlfn.IFNA(VLOOKUP(G2566,'سجل المشتريات'!F:N,8,0),"غير مسجلة في المشتريات"))</f>
        <v/>
      </c>
      <c r="J2566" s="26" t="str">
        <f>_xlfn.IFNA(VLOOKUP(F2566,الاوردرات!$B$1:$C$600,2,0),"")</f>
        <v/>
      </c>
      <c r="K2566" s="52"/>
      <c r="M2566" s="105" t="str">
        <f>IF(G2566="","",_xlfn.IFNA((VLOOKUP(G2566,help!L:M,2,0))*H2566,_xlfn.IFNA((VLOOKUP(G2566,help!P:Q,2,0))*H2566,"غير مسجلة في المشتريات")))</f>
        <v/>
      </c>
    </row>
    <row r="2567" spans="2:13" hidden="1" x14ac:dyDescent="0.25">
      <c r="B2567" s="13">
        <f>COUNTIFS($G$3:G2567,'تقرير استهلاك خامات'!$D$4)</f>
        <v>2</v>
      </c>
      <c r="C2567" s="13">
        <f>COUNTIFS($F$3:F2567,'تقرير منتج تام'!$E$4)</f>
        <v>10</v>
      </c>
      <c r="D2567" s="37"/>
      <c r="E2567" s="37"/>
      <c r="F2567" s="37"/>
      <c r="G2567" s="39"/>
      <c r="H2567" s="40"/>
      <c r="I2567" s="107" t="str">
        <f>IF(G2567="","",_xlfn.IFNA(VLOOKUP(G2567,'سجل المشتريات'!F:N,8,0),"غير مسجلة في المشتريات"))</f>
        <v/>
      </c>
      <c r="J2567" s="26" t="str">
        <f>_xlfn.IFNA(VLOOKUP(F2567,الاوردرات!$B$1:$C$600,2,0),"")</f>
        <v/>
      </c>
      <c r="K2567" s="52"/>
      <c r="M2567" s="105" t="str">
        <f>IF(G2567="","",_xlfn.IFNA((VLOOKUP(G2567,help!L:M,2,0))*H2567,_xlfn.IFNA((VLOOKUP(G2567,help!P:Q,2,0))*H2567,"غير مسجلة في المشتريات")))</f>
        <v/>
      </c>
    </row>
    <row r="2568" spans="2:13" hidden="1" x14ac:dyDescent="0.25">
      <c r="B2568" s="13">
        <f>COUNTIFS($G$3:G2568,'تقرير استهلاك خامات'!$D$4)</f>
        <v>2</v>
      </c>
      <c r="C2568" s="13">
        <f>COUNTIFS($F$3:F2568,'تقرير منتج تام'!$E$4)</f>
        <v>10</v>
      </c>
      <c r="D2568" s="37"/>
      <c r="E2568" s="37"/>
      <c r="F2568" s="37"/>
      <c r="G2568" s="39"/>
      <c r="H2568" s="40"/>
      <c r="I2568" s="107" t="str">
        <f>IF(G2568="","",_xlfn.IFNA(VLOOKUP(G2568,'سجل المشتريات'!F:N,8,0),"غير مسجلة في المشتريات"))</f>
        <v/>
      </c>
      <c r="J2568" s="26" t="str">
        <f>_xlfn.IFNA(VLOOKUP(F2568,الاوردرات!$B$1:$C$600,2,0),"")</f>
        <v/>
      </c>
      <c r="K2568" s="52"/>
      <c r="M2568" s="105" t="str">
        <f>IF(G2568="","",_xlfn.IFNA((VLOOKUP(G2568,help!L:M,2,0))*H2568,_xlfn.IFNA((VLOOKUP(G2568,help!P:Q,2,0))*H2568,"غير مسجلة في المشتريات")))</f>
        <v/>
      </c>
    </row>
    <row r="2569" spans="2:13" hidden="1" x14ac:dyDescent="0.25">
      <c r="B2569" s="13">
        <f>COUNTIFS($G$3:G2569,'تقرير استهلاك خامات'!$D$4)</f>
        <v>2</v>
      </c>
      <c r="C2569" s="13">
        <f>COUNTIFS($F$3:F2569,'تقرير منتج تام'!$E$4)</f>
        <v>10</v>
      </c>
      <c r="D2569" s="37"/>
      <c r="E2569" s="37"/>
      <c r="F2569" s="37"/>
      <c r="G2569" s="39"/>
      <c r="H2569" s="40"/>
      <c r="I2569" s="107" t="str">
        <f>IF(G2569="","",_xlfn.IFNA(VLOOKUP(G2569,'سجل المشتريات'!F:N,8,0),"غير مسجلة في المشتريات"))</f>
        <v/>
      </c>
      <c r="J2569" s="26" t="str">
        <f>_xlfn.IFNA(VLOOKUP(F2569,الاوردرات!$B$1:$C$600,2,0),"")</f>
        <v/>
      </c>
      <c r="K2569" s="52"/>
      <c r="M2569" s="105" t="str">
        <f>IF(G2569="","",_xlfn.IFNA((VLOOKUP(G2569,help!L:M,2,0))*H2569,_xlfn.IFNA((VLOOKUP(G2569,help!P:Q,2,0))*H2569,"غير مسجلة في المشتريات")))</f>
        <v/>
      </c>
    </row>
    <row r="2570" spans="2:13" hidden="1" x14ac:dyDescent="0.25">
      <c r="B2570" s="13">
        <f>COUNTIFS($G$3:G2570,'تقرير استهلاك خامات'!$D$4)</f>
        <v>2</v>
      </c>
      <c r="C2570" s="13">
        <f>COUNTIFS($F$3:F2570,'تقرير منتج تام'!$E$4)</f>
        <v>10</v>
      </c>
      <c r="D2570" s="37"/>
      <c r="E2570" s="37"/>
      <c r="F2570" s="37"/>
      <c r="G2570" s="39"/>
      <c r="H2570" s="40"/>
      <c r="I2570" s="107" t="str">
        <f>IF(G2570="","",_xlfn.IFNA(VLOOKUP(G2570,'سجل المشتريات'!F:N,8,0),"غير مسجلة في المشتريات"))</f>
        <v/>
      </c>
      <c r="J2570" s="26" t="str">
        <f>_xlfn.IFNA(VLOOKUP(F2570,الاوردرات!$B$1:$C$600,2,0),"")</f>
        <v/>
      </c>
      <c r="K2570" s="52"/>
      <c r="M2570" s="105" t="str">
        <f>IF(G2570="","",_xlfn.IFNA((VLOOKUP(G2570,help!L:M,2,0))*H2570,_xlfn.IFNA((VLOOKUP(G2570,help!P:Q,2,0))*H2570,"غير مسجلة في المشتريات")))</f>
        <v/>
      </c>
    </row>
    <row r="2571" spans="2:13" hidden="1" x14ac:dyDescent="0.25">
      <c r="B2571" s="13">
        <f>COUNTIFS($G$3:G2571,'تقرير استهلاك خامات'!$D$4)</f>
        <v>2</v>
      </c>
      <c r="C2571" s="13">
        <f>COUNTIFS($F$3:F2571,'تقرير منتج تام'!$E$4)</f>
        <v>10</v>
      </c>
      <c r="D2571" s="37"/>
      <c r="E2571" s="37"/>
      <c r="F2571" s="37"/>
      <c r="G2571" s="39"/>
      <c r="H2571" s="40"/>
      <c r="I2571" s="107" t="str">
        <f>IF(G2571="","",_xlfn.IFNA(VLOOKUP(G2571,'سجل المشتريات'!F:N,8,0),"غير مسجلة في المشتريات"))</f>
        <v/>
      </c>
      <c r="J2571" s="26" t="str">
        <f>_xlfn.IFNA(VLOOKUP(F2571,الاوردرات!$B$1:$C$600,2,0),"")</f>
        <v/>
      </c>
      <c r="K2571" s="52"/>
      <c r="M2571" s="105" t="str">
        <f>IF(G2571="","",_xlfn.IFNA((VLOOKUP(G2571,help!L:M,2,0))*H2571,_xlfn.IFNA((VLOOKUP(G2571,help!P:Q,2,0))*H2571,"غير مسجلة في المشتريات")))</f>
        <v/>
      </c>
    </row>
    <row r="2572" spans="2:13" hidden="1" x14ac:dyDescent="0.25">
      <c r="B2572" s="13">
        <f>COUNTIFS($G$3:G2572,'تقرير استهلاك خامات'!$D$4)</f>
        <v>2</v>
      </c>
      <c r="C2572" s="13">
        <f>COUNTIFS($F$3:F2572,'تقرير منتج تام'!$E$4)</f>
        <v>10</v>
      </c>
      <c r="D2572" s="37"/>
      <c r="E2572" s="37"/>
      <c r="F2572" s="37"/>
      <c r="G2572" s="39"/>
      <c r="H2572" s="40"/>
      <c r="I2572" s="107" t="str">
        <f>IF(G2572="","",_xlfn.IFNA(VLOOKUP(G2572,'سجل المشتريات'!F:N,8,0),"غير مسجلة في المشتريات"))</f>
        <v/>
      </c>
      <c r="J2572" s="26" t="str">
        <f>_xlfn.IFNA(VLOOKUP(F2572,الاوردرات!$B$1:$C$600,2,0),"")</f>
        <v/>
      </c>
      <c r="K2572" s="52"/>
      <c r="M2572" s="105" t="str">
        <f>IF(G2572="","",_xlfn.IFNA((VLOOKUP(G2572,help!L:M,2,0))*H2572,_xlfn.IFNA((VLOOKUP(G2572,help!P:Q,2,0))*H2572,"غير مسجلة في المشتريات")))</f>
        <v/>
      </c>
    </row>
    <row r="2573" spans="2:13" hidden="1" x14ac:dyDescent="0.25">
      <c r="B2573" s="13">
        <f>COUNTIFS($G$3:G2573,'تقرير استهلاك خامات'!$D$4)</f>
        <v>2</v>
      </c>
      <c r="C2573" s="13">
        <f>COUNTIFS($F$3:F2573,'تقرير منتج تام'!$E$4)</f>
        <v>10</v>
      </c>
      <c r="D2573" s="37"/>
      <c r="E2573" s="37"/>
      <c r="F2573" s="37"/>
      <c r="G2573" s="39"/>
      <c r="H2573" s="40"/>
      <c r="I2573" s="107" t="str">
        <f>IF(G2573="","",_xlfn.IFNA(VLOOKUP(G2573,'سجل المشتريات'!F:N,8,0),"غير مسجلة في المشتريات"))</f>
        <v/>
      </c>
      <c r="J2573" s="26" t="str">
        <f>_xlfn.IFNA(VLOOKUP(F2573,الاوردرات!$B$1:$C$600,2,0),"")</f>
        <v/>
      </c>
      <c r="K2573" s="52"/>
      <c r="M2573" s="105" t="str">
        <f>IF(G2573="","",_xlfn.IFNA((VLOOKUP(G2573,help!L:M,2,0))*H2573,_xlfn.IFNA((VLOOKUP(G2573,help!P:Q,2,0))*H2573,"غير مسجلة في المشتريات")))</f>
        <v/>
      </c>
    </row>
    <row r="2574" spans="2:13" hidden="1" x14ac:dyDescent="0.25">
      <c r="B2574" s="13">
        <f>COUNTIFS($G$3:G2574,'تقرير استهلاك خامات'!$D$4)</f>
        <v>2</v>
      </c>
      <c r="C2574" s="13">
        <f>COUNTIFS($F$3:F2574,'تقرير منتج تام'!$E$4)</f>
        <v>10</v>
      </c>
      <c r="D2574" s="37"/>
      <c r="E2574" s="37"/>
      <c r="F2574" s="37"/>
      <c r="G2574" s="39"/>
      <c r="H2574" s="40"/>
      <c r="I2574" s="107" t="str">
        <f>IF(G2574="","",_xlfn.IFNA(VLOOKUP(G2574,'سجل المشتريات'!F:N,8,0),"غير مسجلة في المشتريات"))</f>
        <v/>
      </c>
      <c r="J2574" s="26" t="str">
        <f>_xlfn.IFNA(VLOOKUP(F2574,الاوردرات!$B$1:$C$600,2,0),"")</f>
        <v/>
      </c>
      <c r="K2574" s="52"/>
      <c r="M2574" s="105" t="str">
        <f>IF(G2574="","",_xlfn.IFNA((VLOOKUP(G2574,help!L:M,2,0))*H2574,_xlfn.IFNA((VLOOKUP(G2574,help!P:Q,2,0))*H2574,"غير مسجلة في المشتريات")))</f>
        <v/>
      </c>
    </row>
    <row r="2575" spans="2:13" hidden="1" x14ac:dyDescent="0.25">
      <c r="B2575" s="13">
        <f>COUNTIFS($G$3:G2575,'تقرير استهلاك خامات'!$D$4)</f>
        <v>2</v>
      </c>
      <c r="C2575" s="13">
        <f>COUNTIFS($F$3:F2575,'تقرير منتج تام'!$E$4)</f>
        <v>10</v>
      </c>
      <c r="D2575" s="37"/>
      <c r="E2575" s="37"/>
      <c r="F2575" s="37"/>
      <c r="G2575" s="39"/>
      <c r="H2575" s="40"/>
      <c r="I2575" s="107" t="str">
        <f>IF(G2575="","",_xlfn.IFNA(VLOOKUP(G2575,'سجل المشتريات'!F:N,8,0),"غير مسجلة في المشتريات"))</f>
        <v/>
      </c>
      <c r="J2575" s="26" t="str">
        <f>_xlfn.IFNA(VLOOKUP(F2575,الاوردرات!$B$1:$C$600,2,0),"")</f>
        <v/>
      </c>
      <c r="K2575" s="52"/>
      <c r="M2575" s="105" t="str">
        <f>IF(G2575="","",_xlfn.IFNA((VLOOKUP(G2575,help!L:M,2,0))*H2575,_xlfn.IFNA((VLOOKUP(G2575,help!P:Q,2,0))*H2575,"غير مسجلة في المشتريات")))</f>
        <v/>
      </c>
    </row>
    <row r="2576" spans="2:13" hidden="1" x14ac:dyDescent="0.25">
      <c r="B2576" s="13">
        <f>COUNTIFS($G$3:G2576,'تقرير استهلاك خامات'!$D$4)</f>
        <v>2</v>
      </c>
      <c r="C2576" s="13">
        <f>COUNTIFS($F$3:F2576,'تقرير منتج تام'!$E$4)</f>
        <v>10</v>
      </c>
      <c r="D2576" s="37"/>
      <c r="E2576" s="37"/>
      <c r="F2576" s="37"/>
      <c r="G2576" s="39"/>
      <c r="H2576" s="40"/>
      <c r="I2576" s="107" t="str">
        <f>IF(G2576="","",_xlfn.IFNA(VLOOKUP(G2576,'سجل المشتريات'!F:N,8,0),"غير مسجلة في المشتريات"))</f>
        <v/>
      </c>
      <c r="J2576" s="26" t="str">
        <f>_xlfn.IFNA(VLOOKUP(F2576,الاوردرات!$B$1:$C$600,2,0),"")</f>
        <v/>
      </c>
      <c r="K2576" s="52"/>
      <c r="M2576" s="105" t="str">
        <f>IF(G2576="","",_xlfn.IFNA((VLOOKUP(G2576,help!L:M,2,0))*H2576,_xlfn.IFNA((VLOOKUP(G2576,help!P:Q,2,0))*H2576,"غير مسجلة في المشتريات")))</f>
        <v/>
      </c>
    </row>
    <row r="2577" spans="2:13" hidden="1" x14ac:dyDescent="0.25">
      <c r="B2577" s="13">
        <f>COUNTIFS($G$3:G2577,'تقرير استهلاك خامات'!$D$4)</f>
        <v>2</v>
      </c>
      <c r="C2577" s="13">
        <f>COUNTIFS($F$3:F2577,'تقرير منتج تام'!$E$4)</f>
        <v>10</v>
      </c>
      <c r="D2577" s="37"/>
      <c r="E2577" s="37"/>
      <c r="F2577" s="37"/>
      <c r="G2577" s="39"/>
      <c r="H2577" s="40"/>
      <c r="I2577" s="107" t="str">
        <f>IF(G2577="","",_xlfn.IFNA(VLOOKUP(G2577,'سجل المشتريات'!F:N,8,0),"غير مسجلة في المشتريات"))</f>
        <v/>
      </c>
      <c r="J2577" s="26" t="str">
        <f>_xlfn.IFNA(VLOOKUP(F2577,الاوردرات!$B$1:$C$600,2,0),"")</f>
        <v/>
      </c>
      <c r="K2577" s="52"/>
      <c r="M2577" s="105" t="str">
        <f>IF(G2577="","",_xlfn.IFNA((VLOOKUP(G2577,help!L:M,2,0))*H2577,_xlfn.IFNA((VLOOKUP(G2577,help!P:Q,2,0))*H2577,"غير مسجلة في المشتريات")))</f>
        <v/>
      </c>
    </row>
    <row r="2578" spans="2:13" hidden="1" x14ac:dyDescent="0.25">
      <c r="B2578" s="13">
        <f>COUNTIFS($G$3:G2578,'تقرير استهلاك خامات'!$D$4)</f>
        <v>2</v>
      </c>
      <c r="C2578" s="13">
        <f>COUNTIFS($F$3:F2578,'تقرير منتج تام'!$E$4)</f>
        <v>10</v>
      </c>
      <c r="D2578" s="37"/>
      <c r="E2578" s="37"/>
      <c r="F2578" s="37"/>
      <c r="G2578" s="39"/>
      <c r="H2578" s="40"/>
      <c r="I2578" s="107" t="str">
        <f>IF(G2578="","",_xlfn.IFNA(VLOOKUP(G2578,'سجل المشتريات'!F:N,8,0),"غير مسجلة في المشتريات"))</f>
        <v/>
      </c>
      <c r="J2578" s="26" t="str">
        <f>_xlfn.IFNA(VLOOKUP(F2578,الاوردرات!$B$1:$C$600,2,0),"")</f>
        <v/>
      </c>
      <c r="K2578" s="52"/>
      <c r="M2578" s="105" t="str">
        <f>IF(G2578="","",_xlfn.IFNA((VLOOKUP(G2578,help!L:M,2,0))*H2578,_xlfn.IFNA((VLOOKUP(G2578,help!P:Q,2,0))*H2578,"غير مسجلة في المشتريات")))</f>
        <v/>
      </c>
    </row>
    <row r="2579" spans="2:13" hidden="1" x14ac:dyDescent="0.25">
      <c r="B2579" s="13">
        <f>COUNTIFS($G$3:G2579,'تقرير استهلاك خامات'!$D$4)</f>
        <v>2</v>
      </c>
      <c r="C2579" s="13">
        <f>COUNTIFS($F$3:F2579,'تقرير منتج تام'!$E$4)</f>
        <v>10</v>
      </c>
      <c r="D2579" s="37"/>
      <c r="E2579" s="37"/>
      <c r="F2579" s="37"/>
      <c r="G2579" s="39"/>
      <c r="H2579" s="40"/>
      <c r="I2579" s="107" t="str">
        <f>IF(G2579="","",_xlfn.IFNA(VLOOKUP(G2579,'سجل المشتريات'!F:N,8,0),"غير مسجلة في المشتريات"))</f>
        <v/>
      </c>
      <c r="J2579" s="26" t="str">
        <f>_xlfn.IFNA(VLOOKUP(F2579,الاوردرات!$B$1:$C$600,2,0),"")</f>
        <v/>
      </c>
      <c r="K2579" s="52"/>
      <c r="M2579" s="105" t="str">
        <f>IF(G2579="","",_xlfn.IFNA((VLOOKUP(G2579,help!L:M,2,0))*H2579,_xlfn.IFNA((VLOOKUP(G2579,help!P:Q,2,0))*H2579,"غير مسجلة في المشتريات")))</f>
        <v/>
      </c>
    </row>
    <row r="2580" spans="2:13" hidden="1" x14ac:dyDescent="0.25">
      <c r="B2580" s="13">
        <f>COUNTIFS($G$3:G2580,'تقرير استهلاك خامات'!$D$4)</f>
        <v>2</v>
      </c>
      <c r="C2580" s="13">
        <f>COUNTIFS($F$3:F2580,'تقرير منتج تام'!$E$4)</f>
        <v>10</v>
      </c>
      <c r="D2580" s="37"/>
      <c r="E2580" s="37"/>
      <c r="F2580" s="37"/>
      <c r="G2580" s="39"/>
      <c r="H2580" s="40"/>
      <c r="I2580" s="107" t="str">
        <f>IF(G2580="","",_xlfn.IFNA(VLOOKUP(G2580,'سجل المشتريات'!F:N,8,0),"غير مسجلة في المشتريات"))</f>
        <v/>
      </c>
      <c r="J2580" s="26" t="str">
        <f>_xlfn.IFNA(VLOOKUP(F2580,الاوردرات!$B$1:$C$600,2,0),"")</f>
        <v/>
      </c>
      <c r="K2580" s="52"/>
      <c r="M2580" s="105" t="str">
        <f>IF(G2580="","",_xlfn.IFNA((VLOOKUP(G2580,help!L:M,2,0))*H2580,_xlfn.IFNA((VLOOKUP(G2580,help!P:Q,2,0))*H2580,"غير مسجلة في المشتريات")))</f>
        <v/>
      </c>
    </row>
    <row r="2581" spans="2:13" hidden="1" x14ac:dyDescent="0.25">
      <c r="B2581" s="13">
        <f>COUNTIFS($G$3:G2581,'تقرير استهلاك خامات'!$D$4)</f>
        <v>2</v>
      </c>
      <c r="C2581" s="13">
        <f>COUNTIFS($F$3:F2581,'تقرير منتج تام'!$E$4)</f>
        <v>10</v>
      </c>
      <c r="D2581" s="37"/>
      <c r="E2581" s="37"/>
      <c r="F2581" s="37"/>
      <c r="G2581" s="39"/>
      <c r="H2581" s="40"/>
      <c r="I2581" s="107" t="str">
        <f>IF(G2581="","",_xlfn.IFNA(VLOOKUP(G2581,'سجل المشتريات'!F:N,8,0),"غير مسجلة في المشتريات"))</f>
        <v/>
      </c>
      <c r="J2581" s="26" t="str">
        <f>_xlfn.IFNA(VLOOKUP(F2581,الاوردرات!$B$1:$C$600,2,0),"")</f>
        <v/>
      </c>
      <c r="K2581" s="52"/>
      <c r="M2581" s="105" t="str">
        <f>IF(G2581="","",_xlfn.IFNA((VLOOKUP(G2581,help!L:M,2,0))*H2581,_xlfn.IFNA((VLOOKUP(G2581,help!P:Q,2,0))*H2581,"غير مسجلة في المشتريات")))</f>
        <v/>
      </c>
    </row>
    <row r="2582" spans="2:13" hidden="1" x14ac:dyDescent="0.25">
      <c r="B2582" s="13">
        <f>COUNTIFS($G$3:G2582,'تقرير استهلاك خامات'!$D$4)</f>
        <v>2</v>
      </c>
      <c r="C2582" s="13">
        <f>COUNTIFS($F$3:F2582,'تقرير منتج تام'!$E$4)</f>
        <v>10</v>
      </c>
      <c r="D2582" s="37"/>
      <c r="E2582" s="37"/>
      <c r="F2582" s="37"/>
      <c r="G2582" s="39"/>
      <c r="H2582" s="40"/>
      <c r="I2582" s="107" t="str">
        <f>IF(G2582="","",_xlfn.IFNA(VLOOKUP(G2582,'سجل المشتريات'!F:N,8,0),"غير مسجلة في المشتريات"))</f>
        <v/>
      </c>
      <c r="J2582" s="26" t="str">
        <f>_xlfn.IFNA(VLOOKUP(F2582,الاوردرات!$B$1:$C$600,2,0),"")</f>
        <v/>
      </c>
      <c r="K2582" s="52"/>
      <c r="M2582" s="105" t="str">
        <f>IF(G2582="","",_xlfn.IFNA((VLOOKUP(G2582,help!L:M,2,0))*H2582,_xlfn.IFNA((VLOOKUP(G2582,help!P:Q,2,0))*H2582,"غير مسجلة في المشتريات")))</f>
        <v/>
      </c>
    </row>
    <row r="2583" spans="2:13" hidden="1" x14ac:dyDescent="0.25">
      <c r="B2583" s="13">
        <f>COUNTIFS($G$3:G2583,'تقرير استهلاك خامات'!$D$4)</f>
        <v>2</v>
      </c>
      <c r="C2583" s="13">
        <f>COUNTIFS($F$3:F2583,'تقرير منتج تام'!$E$4)</f>
        <v>10</v>
      </c>
      <c r="D2583" s="37"/>
      <c r="E2583" s="37"/>
      <c r="F2583" s="37"/>
      <c r="G2583" s="39"/>
      <c r="H2583" s="40"/>
      <c r="I2583" s="107" t="str">
        <f>IF(G2583="","",_xlfn.IFNA(VLOOKUP(G2583,'سجل المشتريات'!F:N,8,0),"غير مسجلة في المشتريات"))</f>
        <v/>
      </c>
      <c r="J2583" s="26" t="str">
        <f>_xlfn.IFNA(VLOOKUP(F2583,الاوردرات!$B$1:$C$600,2,0),"")</f>
        <v/>
      </c>
      <c r="K2583" s="52"/>
      <c r="M2583" s="105" t="str">
        <f>IF(G2583="","",_xlfn.IFNA((VLOOKUP(G2583,help!L:M,2,0))*H2583,_xlfn.IFNA((VLOOKUP(G2583,help!P:Q,2,0))*H2583,"غير مسجلة في المشتريات")))</f>
        <v/>
      </c>
    </row>
    <row r="2584" spans="2:13" hidden="1" x14ac:dyDescent="0.25">
      <c r="B2584" s="13">
        <f>COUNTIFS($G$3:G2584,'تقرير استهلاك خامات'!$D$4)</f>
        <v>2</v>
      </c>
      <c r="C2584" s="13">
        <f>COUNTIFS($F$3:F2584,'تقرير منتج تام'!$E$4)</f>
        <v>10</v>
      </c>
      <c r="D2584" s="37"/>
      <c r="E2584" s="37"/>
      <c r="F2584" s="37"/>
      <c r="G2584" s="39"/>
      <c r="H2584" s="40"/>
      <c r="I2584" s="107" t="str">
        <f>IF(G2584="","",_xlfn.IFNA(VLOOKUP(G2584,'سجل المشتريات'!F:N,8,0),"غير مسجلة في المشتريات"))</f>
        <v/>
      </c>
      <c r="J2584" s="26" t="str">
        <f>_xlfn.IFNA(VLOOKUP(F2584,الاوردرات!$B$1:$C$600,2,0),"")</f>
        <v/>
      </c>
      <c r="K2584" s="52"/>
      <c r="M2584" s="105" t="str">
        <f>IF(G2584="","",_xlfn.IFNA((VLOOKUP(G2584,help!L:M,2,0))*H2584,_xlfn.IFNA((VLOOKUP(G2584,help!P:Q,2,0))*H2584,"غير مسجلة في المشتريات")))</f>
        <v/>
      </c>
    </row>
    <row r="2585" spans="2:13" hidden="1" x14ac:dyDescent="0.25">
      <c r="B2585" s="13">
        <f>COUNTIFS($G$3:G2585,'تقرير استهلاك خامات'!$D$4)</f>
        <v>2</v>
      </c>
      <c r="C2585" s="13">
        <f>COUNTIFS($F$3:F2585,'تقرير منتج تام'!$E$4)</f>
        <v>10</v>
      </c>
      <c r="D2585" s="37"/>
      <c r="E2585" s="37"/>
      <c r="F2585" s="37"/>
      <c r="G2585" s="39"/>
      <c r="H2585" s="40"/>
      <c r="I2585" s="107" t="str">
        <f>IF(G2585="","",_xlfn.IFNA(VLOOKUP(G2585,'سجل المشتريات'!F:N,8,0),"غير مسجلة في المشتريات"))</f>
        <v/>
      </c>
      <c r="J2585" s="26" t="str">
        <f>_xlfn.IFNA(VLOOKUP(F2585,الاوردرات!$B$1:$C$600,2,0),"")</f>
        <v/>
      </c>
      <c r="K2585" s="52"/>
      <c r="M2585" s="105" t="str">
        <f>IF(G2585="","",_xlfn.IFNA((VLOOKUP(G2585,help!L:M,2,0))*H2585,_xlfn.IFNA((VLOOKUP(G2585,help!P:Q,2,0))*H2585,"غير مسجلة في المشتريات")))</f>
        <v/>
      </c>
    </row>
    <row r="2586" spans="2:13" hidden="1" x14ac:dyDescent="0.25">
      <c r="B2586" s="13">
        <f>COUNTIFS($G$3:G2586,'تقرير استهلاك خامات'!$D$4)</f>
        <v>2</v>
      </c>
      <c r="C2586" s="13">
        <f>COUNTIFS($F$3:F2586,'تقرير منتج تام'!$E$4)</f>
        <v>10</v>
      </c>
      <c r="D2586" s="37"/>
      <c r="E2586" s="37"/>
      <c r="F2586" s="37"/>
      <c r="G2586" s="39"/>
      <c r="H2586" s="40"/>
      <c r="I2586" s="107" t="str">
        <f>IF(G2586="","",_xlfn.IFNA(VLOOKUP(G2586,'سجل المشتريات'!F:N,8,0),"غير مسجلة في المشتريات"))</f>
        <v/>
      </c>
      <c r="J2586" s="26" t="str">
        <f>_xlfn.IFNA(VLOOKUP(F2586,الاوردرات!$B$1:$C$600,2,0),"")</f>
        <v/>
      </c>
      <c r="K2586" s="52"/>
      <c r="M2586" s="105" t="str">
        <f>IF(G2586="","",_xlfn.IFNA((VLOOKUP(G2586,help!L:M,2,0))*H2586,_xlfn.IFNA((VLOOKUP(G2586,help!P:Q,2,0))*H2586,"غير مسجلة في المشتريات")))</f>
        <v/>
      </c>
    </row>
    <row r="2587" spans="2:13" hidden="1" x14ac:dyDescent="0.25">
      <c r="B2587" s="13">
        <f>COUNTIFS($G$3:G2587,'تقرير استهلاك خامات'!$D$4)</f>
        <v>2</v>
      </c>
      <c r="C2587" s="13">
        <f>COUNTIFS($F$3:F2587,'تقرير منتج تام'!$E$4)</f>
        <v>10</v>
      </c>
      <c r="D2587" s="37"/>
      <c r="E2587" s="37"/>
      <c r="F2587" s="37"/>
      <c r="G2587" s="39"/>
      <c r="H2587" s="40"/>
      <c r="I2587" s="107" t="str">
        <f>IF(G2587="","",_xlfn.IFNA(VLOOKUP(G2587,'سجل المشتريات'!F:N,8,0),"غير مسجلة في المشتريات"))</f>
        <v/>
      </c>
      <c r="J2587" s="26" t="str">
        <f>_xlfn.IFNA(VLOOKUP(F2587,الاوردرات!$B$1:$C$600,2,0),"")</f>
        <v/>
      </c>
      <c r="K2587" s="52"/>
      <c r="M2587" s="105" t="str">
        <f>IF(G2587="","",_xlfn.IFNA((VLOOKUP(G2587,help!L:M,2,0))*H2587,_xlfn.IFNA((VLOOKUP(G2587,help!P:Q,2,0))*H2587,"غير مسجلة في المشتريات")))</f>
        <v/>
      </c>
    </row>
    <row r="2588" spans="2:13" hidden="1" x14ac:dyDescent="0.25">
      <c r="B2588" s="13">
        <f>COUNTIFS($G$3:G2588,'تقرير استهلاك خامات'!$D$4)</f>
        <v>2</v>
      </c>
      <c r="C2588" s="13">
        <f>COUNTIFS($F$3:F2588,'تقرير منتج تام'!$E$4)</f>
        <v>10</v>
      </c>
      <c r="D2588" s="37"/>
      <c r="E2588" s="37"/>
      <c r="F2588" s="37"/>
      <c r="G2588" s="39"/>
      <c r="H2588" s="40"/>
      <c r="I2588" s="107" t="str">
        <f>IF(G2588="","",_xlfn.IFNA(VLOOKUP(G2588,'سجل المشتريات'!F:N,8,0),"غير مسجلة في المشتريات"))</f>
        <v/>
      </c>
      <c r="J2588" s="26" t="str">
        <f>_xlfn.IFNA(VLOOKUP(F2588,الاوردرات!$B$1:$C$600,2,0),"")</f>
        <v/>
      </c>
      <c r="K2588" s="52"/>
      <c r="M2588" s="105" t="str">
        <f>IF(G2588="","",_xlfn.IFNA((VLOOKUP(G2588,help!L:M,2,0))*H2588,_xlfn.IFNA((VLOOKUP(G2588,help!P:Q,2,0))*H2588,"غير مسجلة في المشتريات")))</f>
        <v/>
      </c>
    </row>
    <row r="2589" spans="2:13" hidden="1" x14ac:dyDescent="0.25">
      <c r="B2589" s="13">
        <f>COUNTIFS($G$3:G2589,'تقرير استهلاك خامات'!$D$4)</f>
        <v>2</v>
      </c>
      <c r="C2589" s="13">
        <f>COUNTIFS($F$3:F2589,'تقرير منتج تام'!$E$4)</f>
        <v>10</v>
      </c>
      <c r="D2589" s="37"/>
      <c r="E2589" s="37"/>
      <c r="F2589" s="37"/>
      <c r="G2589" s="39"/>
      <c r="H2589" s="40"/>
      <c r="I2589" s="107" t="str">
        <f>IF(G2589="","",_xlfn.IFNA(VLOOKUP(G2589,'سجل المشتريات'!F:N,8,0),"غير مسجلة في المشتريات"))</f>
        <v/>
      </c>
      <c r="J2589" s="26" t="str">
        <f>_xlfn.IFNA(VLOOKUP(F2589,الاوردرات!$B$1:$C$600,2,0),"")</f>
        <v/>
      </c>
      <c r="K2589" s="52"/>
      <c r="M2589" s="105" t="str">
        <f>IF(G2589="","",_xlfn.IFNA((VLOOKUP(G2589,help!L:M,2,0))*H2589,_xlfn.IFNA((VLOOKUP(G2589,help!P:Q,2,0))*H2589,"غير مسجلة في المشتريات")))</f>
        <v/>
      </c>
    </row>
    <row r="2590" spans="2:13" hidden="1" x14ac:dyDescent="0.25">
      <c r="B2590" s="13">
        <f>COUNTIFS($G$3:G2590,'تقرير استهلاك خامات'!$D$4)</f>
        <v>2</v>
      </c>
      <c r="C2590" s="13">
        <f>COUNTIFS($F$3:F2590,'تقرير منتج تام'!$E$4)</f>
        <v>10</v>
      </c>
      <c r="D2590" s="37"/>
      <c r="E2590" s="37"/>
      <c r="F2590" s="37"/>
      <c r="G2590" s="39"/>
      <c r="H2590" s="40"/>
      <c r="I2590" s="107" t="str">
        <f>IF(G2590="","",_xlfn.IFNA(VLOOKUP(G2590,'سجل المشتريات'!F:N,8,0),"غير مسجلة في المشتريات"))</f>
        <v/>
      </c>
      <c r="J2590" s="26" t="str">
        <f>_xlfn.IFNA(VLOOKUP(F2590,الاوردرات!$B$1:$C$600,2,0),"")</f>
        <v/>
      </c>
      <c r="K2590" s="52"/>
      <c r="M2590" s="105" t="str">
        <f>IF(G2590="","",_xlfn.IFNA((VLOOKUP(G2590,help!L:M,2,0))*H2590,_xlfn.IFNA((VLOOKUP(G2590,help!P:Q,2,0))*H2590,"غير مسجلة في المشتريات")))</f>
        <v/>
      </c>
    </row>
    <row r="2591" spans="2:13" hidden="1" x14ac:dyDescent="0.25">
      <c r="B2591" s="13">
        <f>COUNTIFS($G$3:G2591,'تقرير استهلاك خامات'!$D$4)</f>
        <v>2</v>
      </c>
      <c r="C2591" s="13">
        <f>COUNTIFS($F$3:F2591,'تقرير منتج تام'!$E$4)</f>
        <v>10</v>
      </c>
      <c r="D2591" s="37"/>
      <c r="E2591" s="37"/>
      <c r="F2591" s="37"/>
      <c r="G2591" s="39"/>
      <c r="H2591" s="40"/>
      <c r="I2591" s="107" t="str">
        <f>IF(G2591="","",_xlfn.IFNA(VLOOKUP(G2591,'سجل المشتريات'!F:N,8,0),"غير مسجلة في المشتريات"))</f>
        <v/>
      </c>
      <c r="J2591" s="26" t="str">
        <f>_xlfn.IFNA(VLOOKUP(F2591,الاوردرات!$B$1:$C$600,2,0),"")</f>
        <v/>
      </c>
      <c r="K2591" s="52"/>
      <c r="M2591" s="105" t="str">
        <f>IF(G2591="","",_xlfn.IFNA((VLOOKUP(G2591,help!L:M,2,0))*H2591,_xlfn.IFNA((VLOOKUP(G2591,help!P:Q,2,0))*H2591,"غير مسجلة في المشتريات")))</f>
        <v/>
      </c>
    </row>
    <row r="2592" spans="2:13" hidden="1" x14ac:dyDescent="0.25">
      <c r="B2592" s="13">
        <f>COUNTIFS($G$3:G2592,'تقرير استهلاك خامات'!$D$4)</f>
        <v>2</v>
      </c>
      <c r="C2592" s="13">
        <f>COUNTIFS($F$3:F2592,'تقرير منتج تام'!$E$4)</f>
        <v>10</v>
      </c>
      <c r="D2592" s="37"/>
      <c r="E2592" s="37"/>
      <c r="F2592" s="37"/>
      <c r="G2592" s="39"/>
      <c r="H2592" s="40"/>
      <c r="I2592" s="107" t="str">
        <f>IF(G2592="","",_xlfn.IFNA(VLOOKUP(G2592,'سجل المشتريات'!F:N,8,0),"غير مسجلة في المشتريات"))</f>
        <v/>
      </c>
      <c r="J2592" s="26" t="str">
        <f>_xlfn.IFNA(VLOOKUP(F2592,الاوردرات!$B$1:$C$600,2,0),"")</f>
        <v/>
      </c>
      <c r="K2592" s="52"/>
      <c r="M2592" s="105" t="str">
        <f>IF(G2592="","",_xlfn.IFNA((VLOOKUP(G2592,help!L:M,2,0))*H2592,_xlfn.IFNA((VLOOKUP(G2592,help!P:Q,2,0))*H2592,"غير مسجلة في المشتريات")))</f>
        <v/>
      </c>
    </row>
    <row r="2593" spans="2:13" hidden="1" x14ac:dyDescent="0.25">
      <c r="B2593" s="13">
        <f>COUNTIFS($G$3:G2593,'تقرير استهلاك خامات'!$D$4)</f>
        <v>2</v>
      </c>
      <c r="C2593" s="13">
        <f>COUNTIFS($F$3:F2593,'تقرير منتج تام'!$E$4)</f>
        <v>10</v>
      </c>
      <c r="D2593" s="37"/>
      <c r="E2593" s="37"/>
      <c r="F2593" s="37"/>
      <c r="G2593" s="39"/>
      <c r="H2593" s="40"/>
      <c r="I2593" s="107" t="str">
        <f>IF(G2593="","",_xlfn.IFNA(VLOOKUP(G2593,'سجل المشتريات'!F:N,8,0),"غير مسجلة في المشتريات"))</f>
        <v/>
      </c>
      <c r="J2593" s="26" t="str">
        <f>_xlfn.IFNA(VLOOKUP(F2593,الاوردرات!$B$1:$C$600,2,0),"")</f>
        <v/>
      </c>
      <c r="K2593" s="52"/>
      <c r="M2593" s="105" t="str">
        <f>IF(G2593="","",_xlfn.IFNA((VLOOKUP(G2593,help!L:M,2,0))*H2593,_xlfn.IFNA((VLOOKUP(G2593,help!P:Q,2,0))*H2593,"غير مسجلة في المشتريات")))</f>
        <v/>
      </c>
    </row>
    <row r="2594" spans="2:13" hidden="1" x14ac:dyDescent="0.25">
      <c r="B2594" s="13">
        <f>COUNTIFS($G$3:G2594,'تقرير استهلاك خامات'!$D$4)</f>
        <v>2</v>
      </c>
      <c r="C2594" s="13">
        <f>COUNTIFS($F$3:F2594,'تقرير منتج تام'!$E$4)</f>
        <v>10</v>
      </c>
      <c r="D2594" s="37"/>
      <c r="E2594" s="37"/>
      <c r="F2594" s="37"/>
      <c r="G2594" s="39"/>
      <c r="H2594" s="40"/>
      <c r="I2594" s="107" t="str">
        <f>IF(G2594="","",_xlfn.IFNA(VLOOKUP(G2594,'سجل المشتريات'!F:N,8,0),"غير مسجلة في المشتريات"))</f>
        <v/>
      </c>
      <c r="J2594" s="26" t="str">
        <f>_xlfn.IFNA(VLOOKUP(F2594,الاوردرات!$B$1:$C$600,2,0),"")</f>
        <v/>
      </c>
      <c r="K2594" s="52"/>
      <c r="M2594" s="105" t="str">
        <f>IF(G2594="","",_xlfn.IFNA((VLOOKUP(G2594,help!L:M,2,0))*H2594,_xlfn.IFNA((VLOOKUP(G2594,help!P:Q,2,0))*H2594,"غير مسجلة في المشتريات")))</f>
        <v/>
      </c>
    </row>
    <row r="2595" spans="2:13" hidden="1" x14ac:dyDescent="0.25">
      <c r="B2595" s="13">
        <f>COUNTIFS($G$3:G2595,'تقرير استهلاك خامات'!$D$4)</f>
        <v>2</v>
      </c>
      <c r="C2595" s="13">
        <f>COUNTIFS($F$3:F2595,'تقرير منتج تام'!$E$4)</f>
        <v>10</v>
      </c>
      <c r="D2595" s="37"/>
      <c r="E2595" s="37"/>
      <c r="F2595" s="37"/>
      <c r="G2595" s="39"/>
      <c r="H2595" s="40"/>
      <c r="I2595" s="107" t="str">
        <f>IF(G2595="","",_xlfn.IFNA(VLOOKUP(G2595,'سجل المشتريات'!F:N,8,0),"غير مسجلة في المشتريات"))</f>
        <v/>
      </c>
      <c r="J2595" s="26" t="str">
        <f>_xlfn.IFNA(VLOOKUP(F2595,الاوردرات!$B$1:$C$600,2,0),"")</f>
        <v/>
      </c>
      <c r="K2595" s="52"/>
      <c r="M2595" s="105" t="str">
        <f>IF(G2595="","",_xlfn.IFNA((VLOOKUP(G2595,help!L:M,2,0))*H2595,_xlfn.IFNA((VLOOKUP(G2595,help!P:Q,2,0))*H2595,"غير مسجلة في المشتريات")))</f>
        <v/>
      </c>
    </row>
    <row r="2596" spans="2:13" hidden="1" x14ac:dyDescent="0.25">
      <c r="B2596" s="13">
        <f>COUNTIFS($G$3:G2596,'تقرير استهلاك خامات'!$D$4)</f>
        <v>2</v>
      </c>
      <c r="C2596" s="13">
        <f>COUNTIFS($F$3:F2596,'تقرير منتج تام'!$E$4)</f>
        <v>10</v>
      </c>
      <c r="D2596" s="37"/>
      <c r="E2596" s="37"/>
      <c r="F2596" s="37"/>
      <c r="G2596" s="39"/>
      <c r="H2596" s="40"/>
      <c r="I2596" s="107" t="str">
        <f>IF(G2596="","",_xlfn.IFNA(VLOOKUP(G2596,'سجل المشتريات'!F:N,8,0),"غير مسجلة في المشتريات"))</f>
        <v/>
      </c>
      <c r="J2596" s="26" t="str">
        <f>_xlfn.IFNA(VLOOKUP(F2596,الاوردرات!$B$1:$C$600,2,0),"")</f>
        <v/>
      </c>
      <c r="K2596" s="52"/>
      <c r="M2596" s="105" t="str">
        <f>IF(G2596="","",_xlfn.IFNA((VLOOKUP(G2596,help!L:M,2,0))*H2596,_xlfn.IFNA((VLOOKUP(G2596,help!P:Q,2,0))*H2596,"غير مسجلة في المشتريات")))</f>
        <v/>
      </c>
    </row>
    <row r="2597" spans="2:13" hidden="1" x14ac:dyDescent="0.25">
      <c r="B2597" s="13">
        <f>COUNTIFS($G$3:G2597,'تقرير استهلاك خامات'!$D$4)</f>
        <v>2</v>
      </c>
      <c r="C2597" s="13">
        <f>COUNTIFS($F$3:F2597,'تقرير منتج تام'!$E$4)</f>
        <v>10</v>
      </c>
      <c r="D2597" s="37"/>
      <c r="E2597" s="37"/>
      <c r="F2597" s="37"/>
      <c r="G2597" s="39"/>
      <c r="H2597" s="40"/>
      <c r="I2597" s="107" t="str">
        <f>IF(G2597="","",_xlfn.IFNA(VLOOKUP(G2597,'سجل المشتريات'!F:N,8,0),"غير مسجلة في المشتريات"))</f>
        <v/>
      </c>
      <c r="J2597" s="26" t="str">
        <f>_xlfn.IFNA(VLOOKUP(F2597,الاوردرات!$B$1:$C$600,2,0),"")</f>
        <v/>
      </c>
      <c r="K2597" s="52"/>
      <c r="M2597" s="105" t="str">
        <f>IF(G2597="","",_xlfn.IFNA((VLOOKUP(G2597,help!L:M,2,0))*H2597,_xlfn.IFNA((VLOOKUP(G2597,help!P:Q,2,0))*H2597,"غير مسجلة في المشتريات")))</f>
        <v/>
      </c>
    </row>
    <row r="2598" spans="2:13" hidden="1" x14ac:dyDescent="0.25">
      <c r="B2598" s="13">
        <f>COUNTIFS($G$3:G2598,'تقرير استهلاك خامات'!$D$4)</f>
        <v>2</v>
      </c>
      <c r="C2598" s="13">
        <f>COUNTIFS($F$3:F2598,'تقرير منتج تام'!$E$4)</f>
        <v>10</v>
      </c>
      <c r="D2598" s="37"/>
      <c r="E2598" s="37"/>
      <c r="F2598" s="37"/>
      <c r="G2598" s="39"/>
      <c r="H2598" s="40"/>
      <c r="I2598" s="107" t="str">
        <f>IF(G2598="","",_xlfn.IFNA(VLOOKUP(G2598,'سجل المشتريات'!F:N,8,0),"غير مسجلة في المشتريات"))</f>
        <v/>
      </c>
      <c r="J2598" s="26" t="str">
        <f>_xlfn.IFNA(VLOOKUP(F2598,الاوردرات!$B$1:$C$600,2,0),"")</f>
        <v/>
      </c>
      <c r="K2598" s="52"/>
      <c r="M2598" s="105" t="str">
        <f>IF(G2598="","",_xlfn.IFNA((VLOOKUP(G2598,help!L:M,2,0))*H2598,_xlfn.IFNA((VLOOKUP(G2598,help!P:Q,2,0))*H2598,"غير مسجلة في المشتريات")))</f>
        <v/>
      </c>
    </row>
    <row r="2599" spans="2:13" hidden="1" x14ac:dyDescent="0.25">
      <c r="B2599" s="13">
        <f>COUNTIFS($G$3:G2599,'تقرير استهلاك خامات'!$D$4)</f>
        <v>2</v>
      </c>
      <c r="C2599" s="13">
        <f>COUNTIFS($F$3:F2599,'تقرير منتج تام'!$E$4)</f>
        <v>10</v>
      </c>
      <c r="D2599" s="37"/>
      <c r="E2599" s="37"/>
      <c r="F2599" s="37"/>
      <c r="G2599" s="39"/>
      <c r="H2599" s="40"/>
      <c r="I2599" s="107" t="str">
        <f>IF(G2599="","",_xlfn.IFNA(VLOOKUP(G2599,'سجل المشتريات'!F:N,8,0),"غير مسجلة في المشتريات"))</f>
        <v/>
      </c>
      <c r="J2599" s="26" t="str">
        <f>_xlfn.IFNA(VLOOKUP(F2599,الاوردرات!$B$1:$C$600,2,0),"")</f>
        <v/>
      </c>
      <c r="K2599" s="52"/>
      <c r="M2599" s="105" t="str">
        <f>IF(G2599="","",_xlfn.IFNA((VLOOKUP(G2599,help!L:M,2,0))*H2599,_xlfn.IFNA((VLOOKUP(G2599,help!P:Q,2,0))*H2599,"غير مسجلة في المشتريات")))</f>
        <v/>
      </c>
    </row>
    <row r="2600" spans="2:13" hidden="1" x14ac:dyDescent="0.25">
      <c r="B2600" s="13">
        <f>COUNTIFS($G$3:G2600,'تقرير استهلاك خامات'!$D$4)</f>
        <v>2</v>
      </c>
      <c r="C2600" s="13">
        <f>COUNTIFS($F$3:F2600,'تقرير منتج تام'!$E$4)</f>
        <v>10</v>
      </c>
      <c r="D2600" s="37"/>
      <c r="E2600" s="37"/>
      <c r="F2600" s="37"/>
      <c r="G2600" s="39"/>
      <c r="H2600" s="40"/>
      <c r="I2600" s="107" t="str">
        <f>IF(G2600="","",_xlfn.IFNA(VLOOKUP(G2600,'سجل المشتريات'!F:N,8,0),"غير مسجلة في المشتريات"))</f>
        <v/>
      </c>
      <c r="J2600" s="26" t="str">
        <f>_xlfn.IFNA(VLOOKUP(F2600,الاوردرات!$B$1:$C$600,2,0),"")</f>
        <v/>
      </c>
      <c r="K2600" s="52"/>
      <c r="M2600" s="105" t="str">
        <f>IF(G2600="","",_xlfn.IFNA((VLOOKUP(G2600,help!L:M,2,0))*H2600,_xlfn.IFNA((VLOOKUP(G2600,help!P:Q,2,0))*H2600,"غير مسجلة في المشتريات")))</f>
        <v/>
      </c>
    </row>
    <row r="2601" spans="2:13" hidden="1" x14ac:dyDescent="0.25">
      <c r="B2601" s="13">
        <f>COUNTIFS($G$3:G2601,'تقرير استهلاك خامات'!$D$4)</f>
        <v>2</v>
      </c>
      <c r="C2601" s="13">
        <f>COUNTIFS($F$3:F2601,'تقرير منتج تام'!$E$4)</f>
        <v>10</v>
      </c>
      <c r="D2601" s="37"/>
      <c r="E2601" s="37"/>
      <c r="F2601" s="37"/>
      <c r="G2601" s="39"/>
      <c r="H2601" s="40"/>
      <c r="I2601" s="107" t="str">
        <f>IF(G2601="","",_xlfn.IFNA(VLOOKUP(G2601,'سجل المشتريات'!F:N,8,0),"غير مسجلة في المشتريات"))</f>
        <v/>
      </c>
      <c r="J2601" s="26" t="str">
        <f>_xlfn.IFNA(VLOOKUP(F2601,الاوردرات!$B$1:$C$600,2,0),"")</f>
        <v/>
      </c>
      <c r="K2601" s="52"/>
      <c r="M2601" s="105" t="str">
        <f>IF(G2601="","",_xlfn.IFNA((VLOOKUP(G2601,help!L:M,2,0))*H2601,_xlfn.IFNA((VLOOKUP(G2601,help!P:Q,2,0))*H2601,"غير مسجلة في المشتريات")))</f>
        <v/>
      </c>
    </row>
    <row r="2602" spans="2:13" hidden="1" x14ac:dyDescent="0.25">
      <c r="B2602" s="13">
        <f>COUNTIFS($G$3:G2602,'تقرير استهلاك خامات'!$D$4)</f>
        <v>2</v>
      </c>
      <c r="C2602" s="13">
        <f>COUNTIFS($F$3:F2602,'تقرير منتج تام'!$E$4)</f>
        <v>10</v>
      </c>
      <c r="D2602" s="37"/>
      <c r="E2602" s="37"/>
      <c r="F2602" s="37"/>
      <c r="G2602" s="39"/>
      <c r="H2602" s="40"/>
      <c r="I2602" s="107" t="str">
        <f>IF(G2602="","",_xlfn.IFNA(VLOOKUP(G2602,'سجل المشتريات'!F:N,8,0),"غير مسجلة في المشتريات"))</f>
        <v/>
      </c>
      <c r="J2602" s="26" t="str">
        <f>_xlfn.IFNA(VLOOKUP(F2602,الاوردرات!$B$1:$C$600,2,0),"")</f>
        <v/>
      </c>
      <c r="K2602" s="52"/>
      <c r="M2602" s="105" t="str">
        <f>IF(G2602="","",_xlfn.IFNA((VLOOKUP(G2602,help!L:M,2,0))*H2602,_xlfn.IFNA((VLOOKUP(G2602,help!P:Q,2,0))*H2602,"غير مسجلة في المشتريات")))</f>
        <v/>
      </c>
    </row>
    <row r="2603" spans="2:13" hidden="1" x14ac:dyDescent="0.25">
      <c r="B2603" s="13">
        <f>COUNTIFS($G$3:G2603,'تقرير استهلاك خامات'!$D$4)</f>
        <v>2</v>
      </c>
      <c r="C2603" s="13">
        <f>COUNTIFS($F$3:F2603,'تقرير منتج تام'!$E$4)</f>
        <v>10</v>
      </c>
      <c r="D2603" s="37"/>
      <c r="E2603" s="37"/>
      <c r="F2603" s="37"/>
      <c r="G2603" s="39"/>
      <c r="H2603" s="40"/>
      <c r="I2603" s="107" t="str">
        <f>IF(G2603="","",_xlfn.IFNA(VLOOKUP(G2603,'سجل المشتريات'!F:N,8,0),"غير مسجلة في المشتريات"))</f>
        <v/>
      </c>
      <c r="J2603" s="26" t="str">
        <f>_xlfn.IFNA(VLOOKUP(F2603,الاوردرات!$B$1:$C$600,2,0),"")</f>
        <v/>
      </c>
      <c r="K2603" s="52"/>
      <c r="M2603" s="105" t="str">
        <f>IF(G2603="","",_xlfn.IFNA((VLOOKUP(G2603,help!L:M,2,0))*H2603,_xlfn.IFNA((VLOOKUP(G2603,help!P:Q,2,0))*H2603,"غير مسجلة في المشتريات")))</f>
        <v/>
      </c>
    </row>
    <row r="2604" spans="2:13" hidden="1" x14ac:dyDescent="0.25">
      <c r="B2604" s="13">
        <f>COUNTIFS($G$3:G2604,'تقرير استهلاك خامات'!$D$4)</f>
        <v>2</v>
      </c>
      <c r="C2604" s="13">
        <f>COUNTIFS($F$3:F2604,'تقرير منتج تام'!$E$4)</f>
        <v>10</v>
      </c>
      <c r="D2604" s="37"/>
      <c r="E2604" s="37"/>
      <c r="F2604" s="37"/>
      <c r="G2604" s="39"/>
      <c r="H2604" s="40"/>
      <c r="I2604" s="107" t="str">
        <f>IF(G2604="","",_xlfn.IFNA(VLOOKUP(G2604,'سجل المشتريات'!F:N,8,0),"غير مسجلة في المشتريات"))</f>
        <v/>
      </c>
      <c r="J2604" s="26" t="str">
        <f>_xlfn.IFNA(VLOOKUP(F2604,الاوردرات!$B$1:$C$600,2,0),"")</f>
        <v/>
      </c>
      <c r="K2604" s="52"/>
      <c r="M2604" s="105" t="str">
        <f>IF(G2604="","",_xlfn.IFNA((VLOOKUP(G2604,help!L:M,2,0))*H2604,_xlfn.IFNA((VLOOKUP(G2604,help!P:Q,2,0))*H2604,"غير مسجلة في المشتريات")))</f>
        <v/>
      </c>
    </row>
    <row r="2605" spans="2:13" hidden="1" x14ac:dyDescent="0.25">
      <c r="B2605" s="13">
        <f>COUNTIFS($G$3:G2605,'تقرير استهلاك خامات'!$D$4)</f>
        <v>2</v>
      </c>
      <c r="C2605" s="13">
        <f>COUNTIFS($F$3:F2605,'تقرير منتج تام'!$E$4)</f>
        <v>10</v>
      </c>
      <c r="D2605" s="37"/>
      <c r="E2605" s="37"/>
      <c r="F2605" s="37"/>
      <c r="G2605" s="39"/>
      <c r="H2605" s="40"/>
      <c r="I2605" s="107" t="str">
        <f>IF(G2605="","",_xlfn.IFNA(VLOOKUP(G2605,'سجل المشتريات'!F:N,8,0),"غير مسجلة في المشتريات"))</f>
        <v/>
      </c>
      <c r="J2605" s="26" t="str">
        <f>_xlfn.IFNA(VLOOKUP(F2605,الاوردرات!$B$1:$C$600,2,0),"")</f>
        <v/>
      </c>
      <c r="K2605" s="52"/>
      <c r="M2605" s="105" t="str">
        <f>IF(G2605="","",_xlfn.IFNA((VLOOKUP(G2605,help!L:M,2,0))*H2605,_xlfn.IFNA((VLOOKUP(G2605,help!P:Q,2,0))*H2605,"غير مسجلة في المشتريات")))</f>
        <v/>
      </c>
    </row>
    <row r="2606" spans="2:13" hidden="1" x14ac:dyDescent="0.25">
      <c r="B2606" s="13">
        <f>COUNTIFS($G$3:G2606,'تقرير استهلاك خامات'!$D$4)</f>
        <v>2</v>
      </c>
      <c r="C2606" s="13">
        <f>COUNTIFS($F$3:F2606,'تقرير منتج تام'!$E$4)</f>
        <v>10</v>
      </c>
      <c r="D2606" s="37"/>
      <c r="E2606" s="37"/>
      <c r="F2606" s="37"/>
      <c r="G2606" s="39"/>
      <c r="H2606" s="40"/>
      <c r="I2606" s="107" t="str">
        <f>IF(G2606="","",_xlfn.IFNA(VLOOKUP(G2606,'سجل المشتريات'!F:N,8,0),"غير مسجلة في المشتريات"))</f>
        <v/>
      </c>
      <c r="J2606" s="26" t="str">
        <f>_xlfn.IFNA(VLOOKUP(F2606,الاوردرات!$B$1:$C$600,2,0),"")</f>
        <v/>
      </c>
      <c r="K2606" s="52"/>
      <c r="M2606" s="105" t="str">
        <f>IF(G2606="","",_xlfn.IFNA((VLOOKUP(G2606,help!L:M,2,0))*H2606,_xlfn.IFNA((VLOOKUP(G2606,help!P:Q,2,0))*H2606,"غير مسجلة في المشتريات")))</f>
        <v/>
      </c>
    </row>
    <row r="2607" spans="2:13" hidden="1" x14ac:dyDescent="0.25">
      <c r="B2607" s="13">
        <f>COUNTIFS($G$3:G2607,'تقرير استهلاك خامات'!$D$4)</f>
        <v>2</v>
      </c>
      <c r="C2607" s="13">
        <f>COUNTIFS($F$3:F2607,'تقرير منتج تام'!$E$4)</f>
        <v>10</v>
      </c>
      <c r="D2607" s="37"/>
      <c r="E2607" s="37"/>
      <c r="F2607" s="37"/>
      <c r="G2607" s="39"/>
      <c r="H2607" s="40"/>
      <c r="I2607" s="107" t="str">
        <f>IF(G2607="","",_xlfn.IFNA(VLOOKUP(G2607,'سجل المشتريات'!F:N,8,0),"غير مسجلة في المشتريات"))</f>
        <v/>
      </c>
      <c r="J2607" s="26" t="str">
        <f>_xlfn.IFNA(VLOOKUP(F2607,الاوردرات!$B$1:$C$600,2,0),"")</f>
        <v/>
      </c>
      <c r="K2607" s="52"/>
      <c r="M2607" s="105" t="str">
        <f>IF(G2607="","",_xlfn.IFNA((VLOOKUP(G2607,help!L:M,2,0))*H2607,_xlfn.IFNA((VLOOKUP(G2607,help!P:Q,2,0))*H2607,"غير مسجلة في المشتريات")))</f>
        <v/>
      </c>
    </row>
    <row r="2608" spans="2:13" hidden="1" x14ac:dyDescent="0.25">
      <c r="B2608" s="13">
        <f>COUNTIFS($G$3:G2608,'تقرير استهلاك خامات'!$D$4)</f>
        <v>2</v>
      </c>
      <c r="C2608" s="13">
        <f>COUNTIFS($F$3:F2608,'تقرير منتج تام'!$E$4)</f>
        <v>10</v>
      </c>
      <c r="D2608" s="37"/>
      <c r="E2608" s="37"/>
      <c r="F2608" s="37"/>
      <c r="G2608" s="39"/>
      <c r="H2608" s="40"/>
      <c r="I2608" s="107" t="str">
        <f>IF(G2608="","",_xlfn.IFNA(VLOOKUP(G2608,'سجل المشتريات'!F:N,8,0),"غير مسجلة في المشتريات"))</f>
        <v/>
      </c>
      <c r="J2608" s="26" t="str">
        <f>_xlfn.IFNA(VLOOKUP(F2608,الاوردرات!$B$1:$C$600,2,0),"")</f>
        <v/>
      </c>
      <c r="K2608" s="52"/>
      <c r="M2608" s="105" t="str">
        <f>IF(G2608="","",_xlfn.IFNA((VLOOKUP(G2608,help!L:M,2,0))*H2608,_xlfn.IFNA((VLOOKUP(G2608,help!P:Q,2,0))*H2608,"غير مسجلة في المشتريات")))</f>
        <v/>
      </c>
    </row>
    <row r="2609" spans="2:13" hidden="1" x14ac:dyDescent="0.25">
      <c r="B2609" s="13">
        <f>COUNTIFS($G$3:G2609,'تقرير استهلاك خامات'!$D$4)</f>
        <v>2</v>
      </c>
      <c r="C2609" s="13">
        <f>COUNTIFS($F$3:F2609,'تقرير منتج تام'!$E$4)</f>
        <v>10</v>
      </c>
      <c r="D2609" s="37"/>
      <c r="E2609" s="37"/>
      <c r="F2609" s="37"/>
      <c r="G2609" s="39"/>
      <c r="H2609" s="40"/>
      <c r="I2609" s="107" t="str">
        <f>IF(G2609="","",_xlfn.IFNA(VLOOKUP(G2609,'سجل المشتريات'!F:N,8,0),"غير مسجلة في المشتريات"))</f>
        <v/>
      </c>
      <c r="J2609" s="26" t="str">
        <f>_xlfn.IFNA(VLOOKUP(F2609,الاوردرات!$B$1:$C$600,2,0),"")</f>
        <v/>
      </c>
      <c r="K2609" s="52"/>
      <c r="M2609" s="105" t="str">
        <f>IF(G2609="","",_xlfn.IFNA((VLOOKUP(G2609,help!L:M,2,0))*H2609,_xlfn.IFNA((VLOOKUP(G2609,help!P:Q,2,0))*H2609,"غير مسجلة في المشتريات")))</f>
        <v/>
      </c>
    </row>
    <row r="2610" spans="2:13" hidden="1" x14ac:dyDescent="0.25">
      <c r="B2610" s="13">
        <f>COUNTIFS($G$3:G2610,'تقرير استهلاك خامات'!$D$4)</f>
        <v>2</v>
      </c>
      <c r="C2610" s="13">
        <f>COUNTIFS($F$3:F2610,'تقرير منتج تام'!$E$4)</f>
        <v>10</v>
      </c>
      <c r="D2610" s="37"/>
      <c r="E2610" s="37"/>
      <c r="F2610" s="37"/>
      <c r="G2610" s="39"/>
      <c r="H2610" s="40"/>
      <c r="I2610" s="107" t="str">
        <f>IF(G2610="","",_xlfn.IFNA(VLOOKUP(G2610,'سجل المشتريات'!F:N,8,0),"غير مسجلة في المشتريات"))</f>
        <v/>
      </c>
      <c r="J2610" s="26" t="str">
        <f>_xlfn.IFNA(VLOOKUP(F2610,الاوردرات!$B$1:$C$600,2,0),"")</f>
        <v/>
      </c>
      <c r="K2610" s="52"/>
      <c r="M2610" s="105" t="str">
        <f>IF(G2610="","",_xlfn.IFNA((VLOOKUP(G2610,help!L:M,2,0))*H2610,_xlfn.IFNA((VLOOKUP(G2610,help!P:Q,2,0))*H2610,"غير مسجلة في المشتريات")))</f>
        <v/>
      </c>
    </row>
    <row r="2611" spans="2:13" hidden="1" x14ac:dyDescent="0.25">
      <c r="B2611" s="13">
        <f>COUNTIFS($G$3:G2611,'تقرير استهلاك خامات'!$D$4)</f>
        <v>2</v>
      </c>
      <c r="C2611" s="13">
        <f>COUNTIFS($F$3:F2611,'تقرير منتج تام'!$E$4)</f>
        <v>10</v>
      </c>
      <c r="D2611" s="37"/>
      <c r="E2611" s="37"/>
      <c r="F2611" s="37"/>
      <c r="G2611" s="39"/>
      <c r="H2611" s="40"/>
      <c r="I2611" s="107" t="str">
        <f>IF(G2611="","",_xlfn.IFNA(VLOOKUP(G2611,'سجل المشتريات'!F:N,8,0),"غير مسجلة في المشتريات"))</f>
        <v/>
      </c>
      <c r="J2611" s="26" t="str">
        <f>_xlfn.IFNA(VLOOKUP(F2611,الاوردرات!$B$1:$C$600,2,0),"")</f>
        <v/>
      </c>
      <c r="K2611" s="52"/>
      <c r="M2611" s="105" t="str">
        <f>IF(G2611="","",_xlfn.IFNA((VLOOKUP(G2611,help!L:M,2,0))*H2611,_xlfn.IFNA((VLOOKUP(G2611,help!P:Q,2,0))*H2611,"غير مسجلة في المشتريات")))</f>
        <v/>
      </c>
    </row>
    <row r="2612" spans="2:13" hidden="1" x14ac:dyDescent="0.25">
      <c r="B2612" s="13">
        <f>COUNTIFS($G$3:G2612,'تقرير استهلاك خامات'!$D$4)</f>
        <v>2</v>
      </c>
      <c r="C2612" s="13">
        <f>COUNTIFS($F$3:F2612,'تقرير منتج تام'!$E$4)</f>
        <v>10</v>
      </c>
      <c r="D2612" s="37"/>
      <c r="E2612" s="37"/>
      <c r="F2612" s="37"/>
      <c r="G2612" s="39"/>
      <c r="H2612" s="40"/>
      <c r="I2612" s="107" t="str">
        <f>IF(G2612="","",_xlfn.IFNA(VLOOKUP(G2612,'سجل المشتريات'!F:N,8,0),"غير مسجلة في المشتريات"))</f>
        <v/>
      </c>
      <c r="J2612" s="26" t="str">
        <f>_xlfn.IFNA(VLOOKUP(F2612,الاوردرات!$B$1:$C$600,2,0),"")</f>
        <v/>
      </c>
      <c r="K2612" s="52"/>
      <c r="M2612" s="105" t="str">
        <f>IF(G2612="","",_xlfn.IFNA((VLOOKUP(G2612,help!L:M,2,0))*H2612,_xlfn.IFNA((VLOOKUP(G2612,help!P:Q,2,0))*H2612,"غير مسجلة في المشتريات")))</f>
        <v/>
      </c>
    </row>
    <row r="2613" spans="2:13" hidden="1" x14ac:dyDescent="0.25">
      <c r="B2613" s="13">
        <f>COUNTIFS($G$3:G2613,'تقرير استهلاك خامات'!$D$4)</f>
        <v>2</v>
      </c>
      <c r="C2613" s="13">
        <f>COUNTIFS($F$3:F2613,'تقرير منتج تام'!$E$4)</f>
        <v>10</v>
      </c>
      <c r="D2613" s="37"/>
      <c r="E2613" s="37"/>
      <c r="F2613" s="37"/>
      <c r="G2613" s="39"/>
      <c r="H2613" s="40"/>
      <c r="I2613" s="107" t="str">
        <f>IF(G2613="","",_xlfn.IFNA(VLOOKUP(G2613,'سجل المشتريات'!F:N,8,0),"غير مسجلة في المشتريات"))</f>
        <v/>
      </c>
      <c r="J2613" s="26" t="str">
        <f>_xlfn.IFNA(VLOOKUP(F2613,الاوردرات!$B$1:$C$600,2,0),"")</f>
        <v/>
      </c>
      <c r="K2613" s="52"/>
      <c r="M2613" s="105" t="str">
        <f>IF(G2613="","",_xlfn.IFNA((VLOOKUP(G2613,help!L:M,2,0))*H2613,_xlfn.IFNA((VLOOKUP(G2613,help!P:Q,2,0))*H2613,"غير مسجلة في المشتريات")))</f>
        <v/>
      </c>
    </row>
    <row r="2614" spans="2:13" hidden="1" x14ac:dyDescent="0.25">
      <c r="B2614" s="13">
        <f>COUNTIFS($G$3:G2614,'تقرير استهلاك خامات'!$D$4)</f>
        <v>2</v>
      </c>
      <c r="C2614" s="13">
        <f>COUNTIFS($F$3:F2614,'تقرير منتج تام'!$E$4)</f>
        <v>10</v>
      </c>
      <c r="D2614" s="37"/>
      <c r="E2614" s="37"/>
      <c r="F2614" s="37"/>
      <c r="G2614" s="39"/>
      <c r="H2614" s="40"/>
      <c r="I2614" s="107" t="str">
        <f>IF(G2614="","",_xlfn.IFNA(VLOOKUP(G2614,'سجل المشتريات'!F:N,8,0),"غير مسجلة في المشتريات"))</f>
        <v/>
      </c>
      <c r="J2614" s="26" t="str">
        <f>_xlfn.IFNA(VLOOKUP(F2614,الاوردرات!$B$1:$C$600,2,0),"")</f>
        <v/>
      </c>
      <c r="K2614" s="52"/>
      <c r="M2614" s="105" t="str">
        <f>IF(G2614="","",_xlfn.IFNA((VLOOKUP(G2614,help!L:M,2,0))*H2614,_xlfn.IFNA((VLOOKUP(G2614,help!P:Q,2,0))*H2614,"غير مسجلة في المشتريات")))</f>
        <v/>
      </c>
    </row>
    <row r="2615" spans="2:13" hidden="1" x14ac:dyDescent="0.25">
      <c r="B2615" s="13">
        <f>COUNTIFS($G$3:G2615,'تقرير استهلاك خامات'!$D$4)</f>
        <v>2</v>
      </c>
      <c r="C2615" s="13">
        <f>COUNTIFS($F$3:F2615,'تقرير منتج تام'!$E$4)</f>
        <v>10</v>
      </c>
      <c r="D2615" s="37"/>
      <c r="E2615" s="37"/>
      <c r="F2615" s="37"/>
      <c r="G2615" s="39"/>
      <c r="H2615" s="40"/>
      <c r="I2615" s="107" t="str">
        <f>IF(G2615="","",_xlfn.IFNA(VLOOKUP(G2615,'سجل المشتريات'!F:N,8,0),"غير مسجلة في المشتريات"))</f>
        <v/>
      </c>
      <c r="J2615" s="26" t="str">
        <f>_xlfn.IFNA(VLOOKUP(F2615,الاوردرات!$B$1:$C$600,2,0),"")</f>
        <v/>
      </c>
      <c r="K2615" s="52"/>
      <c r="M2615" s="105" t="str">
        <f>IF(G2615="","",_xlfn.IFNA((VLOOKUP(G2615,help!L:M,2,0))*H2615,_xlfn.IFNA((VLOOKUP(G2615,help!P:Q,2,0))*H2615,"غير مسجلة في المشتريات")))</f>
        <v/>
      </c>
    </row>
    <row r="2616" spans="2:13" hidden="1" x14ac:dyDescent="0.25">
      <c r="B2616" s="13">
        <f>COUNTIFS($G$3:G2616,'تقرير استهلاك خامات'!$D$4)</f>
        <v>2</v>
      </c>
      <c r="C2616" s="13">
        <f>COUNTIFS($F$3:F2616,'تقرير منتج تام'!$E$4)</f>
        <v>10</v>
      </c>
      <c r="D2616" s="37"/>
      <c r="E2616" s="37"/>
      <c r="F2616" s="37"/>
      <c r="G2616" s="39"/>
      <c r="H2616" s="40"/>
      <c r="I2616" s="107" t="str">
        <f>IF(G2616="","",_xlfn.IFNA(VLOOKUP(G2616,'سجل المشتريات'!F:N,8,0),"غير مسجلة في المشتريات"))</f>
        <v/>
      </c>
      <c r="J2616" s="26" t="str">
        <f>_xlfn.IFNA(VLOOKUP(F2616,الاوردرات!$B$1:$C$600,2,0),"")</f>
        <v/>
      </c>
      <c r="K2616" s="52"/>
      <c r="M2616" s="105" t="str">
        <f>IF(G2616="","",_xlfn.IFNA((VLOOKUP(G2616,help!L:M,2,0))*H2616,_xlfn.IFNA((VLOOKUP(G2616,help!P:Q,2,0))*H2616,"غير مسجلة في المشتريات")))</f>
        <v/>
      </c>
    </row>
    <row r="2617" spans="2:13" hidden="1" x14ac:dyDescent="0.25">
      <c r="B2617" s="13">
        <f>COUNTIFS($G$3:G2617,'تقرير استهلاك خامات'!$D$4)</f>
        <v>2</v>
      </c>
      <c r="C2617" s="13">
        <f>COUNTIFS($F$3:F2617,'تقرير منتج تام'!$E$4)</f>
        <v>10</v>
      </c>
      <c r="D2617" s="37"/>
      <c r="E2617" s="37"/>
      <c r="F2617" s="37"/>
      <c r="G2617" s="39"/>
      <c r="H2617" s="40"/>
      <c r="I2617" s="107" t="str">
        <f>IF(G2617="","",_xlfn.IFNA(VLOOKUP(G2617,'سجل المشتريات'!F:N,8,0),"غير مسجلة في المشتريات"))</f>
        <v/>
      </c>
      <c r="J2617" s="26" t="str">
        <f>_xlfn.IFNA(VLOOKUP(F2617,الاوردرات!$B$1:$C$600,2,0),"")</f>
        <v/>
      </c>
      <c r="K2617" s="52"/>
      <c r="M2617" s="105" t="str">
        <f>IF(G2617="","",_xlfn.IFNA((VLOOKUP(G2617,help!L:M,2,0))*H2617,_xlfn.IFNA((VLOOKUP(G2617,help!P:Q,2,0))*H2617,"غير مسجلة في المشتريات")))</f>
        <v/>
      </c>
    </row>
    <row r="2618" spans="2:13" hidden="1" x14ac:dyDescent="0.25">
      <c r="B2618" s="13">
        <f>COUNTIFS($G$3:G2618,'تقرير استهلاك خامات'!$D$4)</f>
        <v>2</v>
      </c>
      <c r="C2618" s="13">
        <f>COUNTIFS($F$3:F2618,'تقرير منتج تام'!$E$4)</f>
        <v>10</v>
      </c>
      <c r="D2618" s="37"/>
      <c r="E2618" s="37"/>
      <c r="F2618" s="37"/>
      <c r="G2618" s="39"/>
      <c r="H2618" s="40"/>
      <c r="I2618" s="107" t="str">
        <f>IF(G2618="","",_xlfn.IFNA(VLOOKUP(G2618,'سجل المشتريات'!F:N,8,0),"غير مسجلة في المشتريات"))</f>
        <v/>
      </c>
      <c r="J2618" s="26" t="str">
        <f>_xlfn.IFNA(VLOOKUP(F2618,الاوردرات!$B$1:$C$600,2,0),"")</f>
        <v/>
      </c>
      <c r="K2618" s="52"/>
      <c r="M2618" s="105" t="str">
        <f>IF(G2618="","",_xlfn.IFNA((VLOOKUP(G2618,help!L:M,2,0))*H2618,_xlfn.IFNA((VLOOKUP(G2618,help!P:Q,2,0))*H2618,"غير مسجلة في المشتريات")))</f>
        <v/>
      </c>
    </row>
    <row r="2619" spans="2:13" hidden="1" x14ac:dyDescent="0.25">
      <c r="B2619" s="13">
        <f>COUNTIFS($G$3:G2619,'تقرير استهلاك خامات'!$D$4)</f>
        <v>2</v>
      </c>
      <c r="C2619" s="13">
        <f>COUNTIFS($F$3:F2619,'تقرير منتج تام'!$E$4)</f>
        <v>10</v>
      </c>
      <c r="D2619" s="37"/>
      <c r="E2619" s="37"/>
      <c r="F2619" s="37"/>
      <c r="G2619" s="39"/>
      <c r="H2619" s="40"/>
      <c r="I2619" s="107" t="str">
        <f>IF(G2619="","",_xlfn.IFNA(VLOOKUP(G2619,'سجل المشتريات'!F:N,8,0),"غير مسجلة في المشتريات"))</f>
        <v/>
      </c>
      <c r="J2619" s="26" t="str">
        <f>_xlfn.IFNA(VLOOKUP(F2619,الاوردرات!$B$1:$C$600,2,0),"")</f>
        <v/>
      </c>
      <c r="K2619" s="52"/>
      <c r="M2619" s="105" t="str">
        <f>IF(G2619="","",_xlfn.IFNA((VLOOKUP(G2619,help!L:M,2,0))*H2619,_xlfn.IFNA((VLOOKUP(G2619,help!P:Q,2,0))*H2619,"غير مسجلة في المشتريات")))</f>
        <v/>
      </c>
    </row>
    <row r="2620" spans="2:13" hidden="1" x14ac:dyDescent="0.25">
      <c r="B2620" s="13">
        <f>COUNTIFS($G$3:G2620,'تقرير استهلاك خامات'!$D$4)</f>
        <v>2</v>
      </c>
      <c r="C2620" s="13">
        <f>COUNTIFS($F$3:F2620,'تقرير منتج تام'!$E$4)</f>
        <v>10</v>
      </c>
      <c r="D2620" s="37"/>
      <c r="E2620" s="37"/>
      <c r="F2620" s="37"/>
      <c r="G2620" s="39"/>
      <c r="H2620" s="40"/>
      <c r="I2620" s="107" t="str">
        <f>IF(G2620="","",_xlfn.IFNA(VLOOKUP(G2620,'سجل المشتريات'!F:N,8,0),"غير مسجلة في المشتريات"))</f>
        <v/>
      </c>
      <c r="J2620" s="26" t="str">
        <f>_xlfn.IFNA(VLOOKUP(F2620,الاوردرات!$B$1:$C$600,2,0),"")</f>
        <v/>
      </c>
      <c r="K2620" s="52"/>
      <c r="M2620" s="105" t="str">
        <f>IF(G2620="","",_xlfn.IFNA((VLOOKUP(G2620,help!L:M,2,0))*H2620,_xlfn.IFNA((VLOOKUP(G2620,help!P:Q,2,0))*H2620,"غير مسجلة في المشتريات")))</f>
        <v/>
      </c>
    </row>
    <row r="2621" spans="2:13" hidden="1" x14ac:dyDescent="0.25">
      <c r="B2621" s="13">
        <f>COUNTIFS($G$3:G2621,'تقرير استهلاك خامات'!$D$4)</f>
        <v>2</v>
      </c>
      <c r="C2621" s="13">
        <f>COUNTIFS($F$3:F2621,'تقرير منتج تام'!$E$4)</f>
        <v>10</v>
      </c>
      <c r="D2621" s="37"/>
      <c r="E2621" s="37"/>
      <c r="F2621" s="37"/>
      <c r="G2621" s="39"/>
      <c r="H2621" s="40"/>
      <c r="I2621" s="107" t="str">
        <f>IF(G2621="","",_xlfn.IFNA(VLOOKUP(G2621,'سجل المشتريات'!F:N,8,0),"غير مسجلة في المشتريات"))</f>
        <v/>
      </c>
      <c r="J2621" s="26" t="str">
        <f>_xlfn.IFNA(VLOOKUP(F2621,الاوردرات!$B$1:$C$600,2,0),"")</f>
        <v/>
      </c>
      <c r="K2621" s="52"/>
      <c r="M2621" s="105" t="str">
        <f>IF(G2621="","",_xlfn.IFNA((VLOOKUP(G2621,help!L:M,2,0))*H2621,_xlfn.IFNA((VLOOKUP(G2621,help!P:Q,2,0))*H2621,"غير مسجلة في المشتريات")))</f>
        <v/>
      </c>
    </row>
    <row r="2622" spans="2:13" hidden="1" x14ac:dyDescent="0.25">
      <c r="B2622" s="13">
        <f>COUNTIFS($G$3:G2622,'تقرير استهلاك خامات'!$D$4)</f>
        <v>2</v>
      </c>
      <c r="C2622" s="13">
        <f>COUNTIFS($F$3:F2622,'تقرير منتج تام'!$E$4)</f>
        <v>10</v>
      </c>
      <c r="D2622" s="37"/>
      <c r="E2622" s="37"/>
      <c r="F2622" s="37"/>
      <c r="G2622" s="39"/>
      <c r="H2622" s="40"/>
      <c r="I2622" s="107" t="str">
        <f>IF(G2622="","",_xlfn.IFNA(VLOOKUP(G2622,'سجل المشتريات'!F:N,8,0),"غير مسجلة في المشتريات"))</f>
        <v/>
      </c>
      <c r="J2622" s="26" t="str">
        <f>_xlfn.IFNA(VLOOKUP(F2622,الاوردرات!$B$1:$C$600,2,0),"")</f>
        <v/>
      </c>
      <c r="K2622" s="52"/>
      <c r="M2622" s="105" t="str">
        <f>IF(G2622="","",_xlfn.IFNA((VLOOKUP(G2622,help!L:M,2,0))*H2622,_xlfn.IFNA((VLOOKUP(G2622,help!P:Q,2,0))*H2622,"غير مسجلة في المشتريات")))</f>
        <v/>
      </c>
    </row>
    <row r="2623" spans="2:13" hidden="1" x14ac:dyDescent="0.25">
      <c r="B2623" s="13">
        <f>COUNTIFS($G$3:G2623,'تقرير استهلاك خامات'!$D$4)</f>
        <v>2</v>
      </c>
      <c r="C2623" s="13">
        <f>COUNTIFS($F$3:F2623,'تقرير منتج تام'!$E$4)</f>
        <v>10</v>
      </c>
      <c r="D2623" s="37"/>
      <c r="E2623" s="37"/>
      <c r="F2623" s="37"/>
      <c r="G2623" s="39"/>
      <c r="H2623" s="40"/>
      <c r="I2623" s="107" t="str">
        <f>IF(G2623="","",_xlfn.IFNA(VLOOKUP(G2623,'سجل المشتريات'!F:N,8,0),"غير مسجلة في المشتريات"))</f>
        <v/>
      </c>
      <c r="J2623" s="26" t="str">
        <f>_xlfn.IFNA(VLOOKUP(F2623,الاوردرات!$B$1:$C$600,2,0),"")</f>
        <v/>
      </c>
      <c r="K2623" s="52"/>
      <c r="M2623" s="105" t="str">
        <f>IF(G2623="","",_xlfn.IFNA((VLOOKUP(G2623,help!L:M,2,0))*H2623,_xlfn.IFNA((VLOOKUP(G2623,help!P:Q,2,0))*H2623,"غير مسجلة في المشتريات")))</f>
        <v/>
      </c>
    </row>
    <row r="2624" spans="2:13" hidden="1" x14ac:dyDescent="0.25">
      <c r="B2624" s="13">
        <f>COUNTIFS($G$3:G2624,'تقرير استهلاك خامات'!$D$4)</f>
        <v>2</v>
      </c>
      <c r="C2624" s="13">
        <f>COUNTIFS($F$3:F2624,'تقرير منتج تام'!$E$4)</f>
        <v>10</v>
      </c>
      <c r="D2624" s="37"/>
      <c r="E2624" s="37"/>
      <c r="F2624" s="37"/>
      <c r="G2624" s="39"/>
      <c r="H2624" s="40"/>
      <c r="I2624" s="107" t="str">
        <f>IF(G2624="","",_xlfn.IFNA(VLOOKUP(G2624,'سجل المشتريات'!F:N,8,0),"غير مسجلة في المشتريات"))</f>
        <v/>
      </c>
      <c r="J2624" s="26" t="str">
        <f>_xlfn.IFNA(VLOOKUP(F2624,الاوردرات!$B$1:$C$600,2,0),"")</f>
        <v/>
      </c>
      <c r="K2624" s="52"/>
      <c r="M2624" s="105" t="str">
        <f>IF(G2624="","",_xlfn.IFNA((VLOOKUP(G2624,help!L:M,2,0))*H2624,_xlfn.IFNA((VLOOKUP(G2624,help!P:Q,2,0))*H2624,"غير مسجلة في المشتريات")))</f>
        <v/>
      </c>
    </row>
    <row r="2625" spans="2:13" hidden="1" x14ac:dyDescent="0.25">
      <c r="B2625" s="13">
        <f>COUNTIFS($G$3:G2625,'تقرير استهلاك خامات'!$D$4)</f>
        <v>2</v>
      </c>
      <c r="C2625" s="13">
        <f>COUNTIFS($F$3:F2625,'تقرير منتج تام'!$E$4)</f>
        <v>10</v>
      </c>
      <c r="D2625" s="37"/>
      <c r="E2625" s="37"/>
      <c r="F2625" s="37"/>
      <c r="G2625" s="39"/>
      <c r="H2625" s="40"/>
      <c r="I2625" s="107" t="str">
        <f>IF(G2625="","",_xlfn.IFNA(VLOOKUP(G2625,'سجل المشتريات'!F:N,8,0),"غير مسجلة في المشتريات"))</f>
        <v/>
      </c>
      <c r="J2625" s="26" t="str">
        <f>_xlfn.IFNA(VLOOKUP(F2625,الاوردرات!$B$1:$C$600,2,0),"")</f>
        <v/>
      </c>
      <c r="K2625" s="52"/>
      <c r="M2625" s="105" t="str">
        <f>IF(G2625="","",_xlfn.IFNA((VLOOKUP(G2625,help!L:M,2,0))*H2625,_xlfn.IFNA((VLOOKUP(G2625,help!P:Q,2,0))*H2625,"غير مسجلة في المشتريات")))</f>
        <v/>
      </c>
    </row>
    <row r="2626" spans="2:13" hidden="1" x14ac:dyDescent="0.25">
      <c r="B2626" s="13">
        <f>COUNTIFS($G$3:G2626,'تقرير استهلاك خامات'!$D$4)</f>
        <v>2</v>
      </c>
      <c r="C2626" s="13">
        <f>COUNTIFS($F$3:F2626,'تقرير منتج تام'!$E$4)</f>
        <v>10</v>
      </c>
      <c r="D2626" s="37"/>
      <c r="E2626" s="37"/>
      <c r="F2626" s="37"/>
      <c r="G2626" s="39"/>
      <c r="H2626" s="40"/>
      <c r="I2626" s="107" t="str">
        <f>IF(G2626="","",_xlfn.IFNA(VLOOKUP(G2626,'سجل المشتريات'!F:N,8,0),"غير مسجلة في المشتريات"))</f>
        <v/>
      </c>
      <c r="J2626" s="26" t="str">
        <f>_xlfn.IFNA(VLOOKUP(F2626,الاوردرات!$B$1:$C$600,2,0),"")</f>
        <v/>
      </c>
      <c r="K2626" s="52"/>
      <c r="M2626" s="105" t="str">
        <f>IF(G2626="","",_xlfn.IFNA((VLOOKUP(G2626,help!L:M,2,0))*H2626,_xlfn.IFNA((VLOOKUP(G2626,help!P:Q,2,0))*H2626,"غير مسجلة في المشتريات")))</f>
        <v/>
      </c>
    </row>
    <row r="2627" spans="2:13" hidden="1" x14ac:dyDescent="0.25">
      <c r="B2627" s="13">
        <f>COUNTIFS($G$3:G2627,'تقرير استهلاك خامات'!$D$4)</f>
        <v>2</v>
      </c>
      <c r="C2627" s="13">
        <f>COUNTIFS($F$3:F2627,'تقرير منتج تام'!$E$4)</f>
        <v>10</v>
      </c>
      <c r="D2627" s="37"/>
      <c r="E2627" s="37"/>
      <c r="F2627" s="37"/>
      <c r="G2627" s="39"/>
      <c r="H2627" s="40"/>
      <c r="I2627" s="107" t="str">
        <f>IF(G2627="","",_xlfn.IFNA(VLOOKUP(G2627,'سجل المشتريات'!F:N,8,0),"غير مسجلة في المشتريات"))</f>
        <v/>
      </c>
      <c r="J2627" s="26" t="str">
        <f>_xlfn.IFNA(VLOOKUP(F2627,الاوردرات!$B$1:$C$600,2,0),"")</f>
        <v/>
      </c>
      <c r="K2627" s="52"/>
      <c r="M2627" s="105" t="str">
        <f>IF(G2627="","",_xlfn.IFNA((VLOOKUP(G2627,help!L:M,2,0))*H2627,_xlfn.IFNA((VLOOKUP(G2627,help!P:Q,2,0))*H2627,"غير مسجلة في المشتريات")))</f>
        <v/>
      </c>
    </row>
    <row r="2628" spans="2:13" hidden="1" x14ac:dyDescent="0.25">
      <c r="B2628" s="13">
        <f>COUNTIFS($G$3:G2628,'تقرير استهلاك خامات'!$D$4)</f>
        <v>2</v>
      </c>
      <c r="C2628" s="13">
        <f>COUNTIFS($F$3:F2628,'تقرير منتج تام'!$E$4)</f>
        <v>10</v>
      </c>
      <c r="D2628" s="37"/>
      <c r="E2628" s="37"/>
      <c r="F2628" s="37"/>
      <c r="G2628" s="39"/>
      <c r="H2628" s="40"/>
      <c r="I2628" s="107" t="str">
        <f>IF(G2628="","",_xlfn.IFNA(VLOOKUP(G2628,'سجل المشتريات'!F:N,8,0),"غير مسجلة في المشتريات"))</f>
        <v/>
      </c>
      <c r="J2628" s="26" t="str">
        <f>_xlfn.IFNA(VLOOKUP(F2628,الاوردرات!$B$1:$C$600,2,0),"")</f>
        <v/>
      </c>
      <c r="K2628" s="52"/>
      <c r="M2628" s="105" t="str">
        <f>IF(G2628="","",_xlfn.IFNA((VLOOKUP(G2628,help!L:M,2,0))*H2628,_xlfn.IFNA((VLOOKUP(G2628,help!P:Q,2,0))*H2628,"غير مسجلة في المشتريات")))</f>
        <v/>
      </c>
    </row>
    <row r="2629" spans="2:13" hidden="1" x14ac:dyDescent="0.25">
      <c r="B2629" s="13">
        <f>COUNTIFS($G$3:G2629,'تقرير استهلاك خامات'!$D$4)</f>
        <v>2</v>
      </c>
      <c r="C2629" s="13">
        <f>COUNTIFS($F$3:F2629,'تقرير منتج تام'!$E$4)</f>
        <v>10</v>
      </c>
      <c r="D2629" s="37"/>
      <c r="E2629" s="37"/>
      <c r="F2629" s="37"/>
      <c r="G2629" s="39"/>
      <c r="H2629" s="40"/>
      <c r="I2629" s="107" t="str">
        <f>IF(G2629="","",_xlfn.IFNA(VLOOKUP(G2629,'سجل المشتريات'!F:N,8,0),"غير مسجلة في المشتريات"))</f>
        <v/>
      </c>
      <c r="J2629" s="26" t="str">
        <f>_xlfn.IFNA(VLOOKUP(F2629,الاوردرات!$B$1:$C$600,2,0),"")</f>
        <v/>
      </c>
      <c r="K2629" s="52"/>
      <c r="M2629" s="105" t="str">
        <f>IF(G2629="","",_xlfn.IFNA((VLOOKUP(G2629,help!L:M,2,0))*H2629,_xlfn.IFNA((VLOOKUP(G2629,help!P:Q,2,0))*H2629,"غير مسجلة في المشتريات")))</f>
        <v/>
      </c>
    </row>
    <row r="2630" spans="2:13" hidden="1" x14ac:dyDescent="0.25">
      <c r="B2630" s="13">
        <f>COUNTIFS($G$3:G2630,'تقرير استهلاك خامات'!$D$4)</f>
        <v>2</v>
      </c>
      <c r="C2630" s="13">
        <f>COUNTIFS($F$3:F2630,'تقرير منتج تام'!$E$4)</f>
        <v>10</v>
      </c>
      <c r="D2630" s="37"/>
      <c r="E2630" s="37"/>
      <c r="F2630" s="37"/>
      <c r="G2630" s="39"/>
      <c r="H2630" s="40"/>
      <c r="I2630" s="107" t="str">
        <f>IF(G2630="","",_xlfn.IFNA(VLOOKUP(G2630,'سجل المشتريات'!F:N,8,0),"غير مسجلة في المشتريات"))</f>
        <v/>
      </c>
      <c r="J2630" s="26" t="str">
        <f>_xlfn.IFNA(VLOOKUP(F2630,الاوردرات!$B$1:$C$600,2,0),"")</f>
        <v/>
      </c>
      <c r="K2630" s="52"/>
      <c r="M2630" s="105" t="str">
        <f>IF(G2630="","",_xlfn.IFNA((VLOOKUP(G2630,help!L:M,2,0))*H2630,_xlfn.IFNA((VLOOKUP(G2630,help!P:Q,2,0))*H2630,"غير مسجلة في المشتريات")))</f>
        <v/>
      </c>
    </row>
    <row r="2631" spans="2:13" hidden="1" x14ac:dyDescent="0.25">
      <c r="B2631" s="13">
        <f>COUNTIFS($G$3:G2631,'تقرير استهلاك خامات'!$D$4)</f>
        <v>2</v>
      </c>
      <c r="C2631" s="13">
        <f>COUNTIFS($F$3:F2631,'تقرير منتج تام'!$E$4)</f>
        <v>10</v>
      </c>
      <c r="D2631" s="37"/>
      <c r="E2631" s="37"/>
      <c r="F2631" s="37"/>
      <c r="G2631" s="39"/>
      <c r="H2631" s="40"/>
      <c r="I2631" s="107" t="str">
        <f>IF(G2631="","",_xlfn.IFNA(VLOOKUP(G2631,'سجل المشتريات'!F:N,8,0),"غير مسجلة في المشتريات"))</f>
        <v/>
      </c>
      <c r="J2631" s="26" t="str">
        <f>_xlfn.IFNA(VLOOKUP(F2631,الاوردرات!$B$1:$C$600,2,0),"")</f>
        <v/>
      </c>
      <c r="K2631" s="52"/>
      <c r="M2631" s="105" t="str">
        <f>IF(G2631="","",_xlfn.IFNA((VLOOKUP(G2631,help!L:M,2,0))*H2631,_xlfn.IFNA((VLOOKUP(G2631,help!P:Q,2,0))*H2631,"غير مسجلة في المشتريات")))</f>
        <v/>
      </c>
    </row>
    <row r="2632" spans="2:13" hidden="1" x14ac:dyDescent="0.25">
      <c r="B2632" s="13">
        <f>COUNTIFS($G$3:G2632,'تقرير استهلاك خامات'!$D$4)</f>
        <v>2</v>
      </c>
      <c r="C2632" s="13">
        <f>COUNTIFS($F$3:F2632,'تقرير منتج تام'!$E$4)</f>
        <v>10</v>
      </c>
      <c r="D2632" s="37"/>
      <c r="E2632" s="37"/>
      <c r="F2632" s="37"/>
      <c r="G2632" s="39"/>
      <c r="H2632" s="40"/>
      <c r="I2632" s="107" t="str">
        <f>IF(G2632="","",_xlfn.IFNA(VLOOKUP(G2632,'سجل المشتريات'!F:N,8,0),"غير مسجلة في المشتريات"))</f>
        <v/>
      </c>
      <c r="J2632" s="26" t="str">
        <f>_xlfn.IFNA(VLOOKUP(F2632,الاوردرات!$B$1:$C$600,2,0),"")</f>
        <v/>
      </c>
      <c r="K2632" s="52"/>
      <c r="M2632" s="105" t="str">
        <f>IF(G2632="","",_xlfn.IFNA((VLOOKUP(G2632,help!L:M,2,0))*H2632,_xlfn.IFNA((VLOOKUP(G2632,help!P:Q,2,0))*H2632,"غير مسجلة في المشتريات")))</f>
        <v/>
      </c>
    </row>
    <row r="2633" spans="2:13" hidden="1" x14ac:dyDescent="0.25">
      <c r="B2633" s="13">
        <f>COUNTIFS($G$3:G2633,'تقرير استهلاك خامات'!$D$4)</f>
        <v>2</v>
      </c>
      <c r="C2633" s="13">
        <f>COUNTIFS($F$3:F2633,'تقرير منتج تام'!$E$4)</f>
        <v>10</v>
      </c>
      <c r="D2633" s="37"/>
      <c r="E2633" s="37"/>
      <c r="F2633" s="37"/>
      <c r="G2633" s="39"/>
      <c r="H2633" s="40"/>
      <c r="I2633" s="107" t="str">
        <f>IF(G2633="","",_xlfn.IFNA(VLOOKUP(G2633,'سجل المشتريات'!F:N,8,0),"غير مسجلة في المشتريات"))</f>
        <v/>
      </c>
      <c r="J2633" s="26" t="str">
        <f>_xlfn.IFNA(VLOOKUP(F2633,الاوردرات!$B$1:$C$600,2,0),"")</f>
        <v/>
      </c>
      <c r="K2633" s="52"/>
      <c r="M2633" s="105" t="str">
        <f>IF(G2633="","",_xlfn.IFNA((VLOOKUP(G2633,help!L:M,2,0))*H2633,_xlfn.IFNA((VLOOKUP(G2633,help!P:Q,2,0))*H2633,"غير مسجلة في المشتريات")))</f>
        <v/>
      </c>
    </row>
    <row r="2634" spans="2:13" hidden="1" x14ac:dyDescent="0.25">
      <c r="B2634" s="13">
        <f>COUNTIFS($G$3:G2634,'تقرير استهلاك خامات'!$D$4)</f>
        <v>2</v>
      </c>
      <c r="C2634" s="13">
        <f>COUNTIFS($F$3:F2634,'تقرير منتج تام'!$E$4)</f>
        <v>10</v>
      </c>
      <c r="D2634" s="37"/>
      <c r="E2634" s="37"/>
      <c r="F2634" s="37"/>
      <c r="G2634" s="39"/>
      <c r="H2634" s="40"/>
      <c r="I2634" s="107" t="str">
        <f>IF(G2634="","",_xlfn.IFNA(VLOOKUP(G2634,'سجل المشتريات'!F:N,8,0),"غير مسجلة في المشتريات"))</f>
        <v/>
      </c>
      <c r="J2634" s="26" t="str">
        <f>_xlfn.IFNA(VLOOKUP(F2634,الاوردرات!$B$1:$C$600,2,0),"")</f>
        <v/>
      </c>
      <c r="K2634" s="52"/>
      <c r="M2634" s="105" t="str">
        <f>IF(G2634="","",_xlfn.IFNA((VLOOKUP(G2634,help!L:M,2,0))*H2634,_xlfn.IFNA((VLOOKUP(G2634,help!P:Q,2,0))*H2634,"غير مسجلة في المشتريات")))</f>
        <v/>
      </c>
    </row>
    <row r="2635" spans="2:13" hidden="1" x14ac:dyDescent="0.25">
      <c r="B2635" s="13">
        <f>COUNTIFS($G$3:G2635,'تقرير استهلاك خامات'!$D$4)</f>
        <v>2</v>
      </c>
      <c r="C2635" s="13">
        <f>COUNTIFS($F$3:F2635,'تقرير منتج تام'!$E$4)</f>
        <v>10</v>
      </c>
      <c r="D2635" s="37"/>
      <c r="E2635" s="37"/>
      <c r="F2635" s="37"/>
      <c r="G2635" s="39"/>
      <c r="H2635" s="40"/>
      <c r="I2635" s="107" t="str">
        <f>IF(G2635="","",_xlfn.IFNA(VLOOKUP(G2635,'سجل المشتريات'!F:N,8,0),"غير مسجلة في المشتريات"))</f>
        <v/>
      </c>
      <c r="J2635" s="26" t="str">
        <f>_xlfn.IFNA(VLOOKUP(F2635,الاوردرات!$B$1:$C$600,2,0),"")</f>
        <v/>
      </c>
      <c r="K2635" s="52"/>
      <c r="M2635" s="105" t="str">
        <f>IF(G2635="","",_xlfn.IFNA((VLOOKUP(G2635,help!L:M,2,0))*H2635,_xlfn.IFNA((VLOOKUP(G2635,help!P:Q,2,0))*H2635,"غير مسجلة في المشتريات")))</f>
        <v/>
      </c>
    </row>
    <row r="2636" spans="2:13" hidden="1" x14ac:dyDescent="0.25">
      <c r="B2636" s="13">
        <f>COUNTIFS($G$3:G2636,'تقرير استهلاك خامات'!$D$4)</f>
        <v>2</v>
      </c>
      <c r="C2636" s="13">
        <f>COUNTIFS($F$3:F2636,'تقرير منتج تام'!$E$4)</f>
        <v>10</v>
      </c>
      <c r="D2636" s="37"/>
      <c r="E2636" s="37"/>
      <c r="F2636" s="37"/>
      <c r="G2636" s="39"/>
      <c r="H2636" s="40"/>
      <c r="I2636" s="107" t="str">
        <f>IF(G2636="","",_xlfn.IFNA(VLOOKUP(G2636,'سجل المشتريات'!F:N,8,0),"غير مسجلة في المشتريات"))</f>
        <v/>
      </c>
      <c r="J2636" s="26" t="str">
        <f>_xlfn.IFNA(VLOOKUP(F2636,الاوردرات!$B$1:$C$600,2,0),"")</f>
        <v/>
      </c>
      <c r="K2636" s="52"/>
      <c r="M2636" s="105" t="str">
        <f>IF(G2636="","",_xlfn.IFNA((VLOOKUP(G2636,help!L:M,2,0))*H2636,_xlfn.IFNA((VLOOKUP(G2636,help!P:Q,2,0))*H2636,"غير مسجلة في المشتريات")))</f>
        <v/>
      </c>
    </row>
    <row r="2637" spans="2:13" hidden="1" x14ac:dyDescent="0.25">
      <c r="B2637" s="13">
        <f>COUNTIFS($G$3:G2637,'تقرير استهلاك خامات'!$D$4)</f>
        <v>2</v>
      </c>
      <c r="C2637" s="13">
        <f>COUNTIFS($F$3:F2637,'تقرير منتج تام'!$E$4)</f>
        <v>10</v>
      </c>
      <c r="D2637" s="37"/>
      <c r="E2637" s="37"/>
      <c r="F2637" s="37"/>
      <c r="G2637" s="39"/>
      <c r="H2637" s="40"/>
      <c r="I2637" s="107" t="str">
        <f>IF(G2637="","",_xlfn.IFNA(VLOOKUP(G2637,'سجل المشتريات'!F:N,8,0),"غير مسجلة في المشتريات"))</f>
        <v/>
      </c>
      <c r="J2637" s="26" t="str">
        <f>_xlfn.IFNA(VLOOKUP(F2637,الاوردرات!$B$1:$C$600,2,0),"")</f>
        <v/>
      </c>
      <c r="K2637" s="52"/>
      <c r="M2637" s="105" t="str">
        <f>IF(G2637="","",_xlfn.IFNA((VLOOKUP(G2637,help!L:M,2,0))*H2637,_xlfn.IFNA((VLOOKUP(G2637,help!P:Q,2,0))*H2637,"غير مسجلة في المشتريات")))</f>
        <v/>
      </c>
    </row>
    <row r="2638" spans="2:13" hidden="1" x14ac:dyDescent="0.25">
      <c r="B2638" s="13">
        <f>COUNTIFS($G$3:G2638,'تقرير استهلاك خامات'!$D$4)</f>
        <v>2</v>
      </c>
      <c r="C2638" s="13">
        <f>COUNTIFS($F$3:F2638,'تقرير منتج تام'!$E$4)</f>
        <v>10</v>
      </c>
      <c r="D2638" s="37"/>
      <c r="E2638" s="37"/>
      <c r="F2638" s="37"/>
      <c r="G2638" s="39"/>
      <c r="H2638" s="40"/>
      <c r="I2638" s="107" t="str">
        <f>IF(G2638="","",_xlfn.IFNA(VLOOKUP(G2638,'سجل المشتريات'!F:N,8,0),"غير مسجلة في المشتريات"))</f>
        <v/>
      </c>
      <c r="J2638" s="26" t="str">
        <f>_xlfn.IFNA(VLOOKUP(F2638,الاوردرات!$B$1:$C$600,2,0),"")</f>
        <v/>
      </c>
      <c r="K2638" s="52"/>
      <c r="M2638" s="105" t="str">
        <f>IF(G2638="","",_xlfn.IFNA((VLOOKUP(G2638,help!L:M,2,0))*H2638,_xlfn.IFNA((VLOOKUP(G2638,help!P:Q,2,0))*H2638,"غير مسجلة في المشتريات")))</f>
        <v/>
      </c>
    </row>
    <row r="2639" spans="2:13" hidden="1" x14ac:dyDescent="0.25">
      <c r="B2639" s="13">
        <f>COUNTIFS($G$3:G2639,'تقرير استهلاك خامات'!$D$4)</f>
        <v>2</v>
      </c>
      <c r="C2639" s="13">
        <f>COUNTIFS($F$3:F2639,'تقرير منتج تام'!$E$4)</f>
        <v>10</v>
      </c>
      <c r="D2639" s="37"/>
      <c r="E2639" s="37"/>
      <c r="F2639" s="37"/>
      <c r="G2639" s="39"/>
      <c r="H2639" s="40"/>
      <c r="I2639" s="107" t="str">
        <f>IF(G2639="","",_xlfn.IFNA(VLOOKUP(G2639,'سجل المشتريات'!F:N,8,0),"غير مسجلة في المشتريات"))</f>
        <v/>
      </c>
      <c r="J2639" s="26" t="str">
        <f>_xlfn.IFNA(VLOOKUP(F2639,الاوردرات!$B$1:$C$600,2,0),"")</f>
        <v/>
      </c>
      <c r="K2639" s="52"/>
      <c r="M2639" s="105" t="str">
        <f>IF(G2639="","",_xlfn.IFNA((VLOOKUP(G2639,help!L:M,2,0))*H2639,_xlfn.IFNA((VLOOKUP(G2639,help!P:Q,2,0))*H2639,"غير مسجلة في المشتريات")))</f>
        <v/>
      </c>
    </row>
    <row r="2640" spans="2:13" hidden="1" x14ac:dyDescent="0.25">
      <c r="B2640" s="13">
        <f>COUNTIFS($G$3:G2640,'تقرير استهلاك خامات'!$D$4)</f>
        <v>2</v>
      </c>
      <c r="C2640" s="13">
        <f>COUNTIFS($F$3:F2640,'تقرير منتج تام'!$E$4)</f>
        <v>10</v>
      </c>
      <c r="D2640" s="37"/>
      <c r="E2640" s="37"/>
      <c r="F2640" s="37"/>
      <c r="G2640" s="39"/>
      <c r="H2640" s="40"/>
      <c r="I2640" s="107" t="str">
        <f>IF(G2640="","",_xlfn.IFNA(VLOOKUP(G2640,'سجل المشتريات'!F:N,8,0),"غير مسجلة في المشتريات"))</f>
        <v/>
      </c>
      <c r="J2640" s="26" t="str">
        <f>_xlfn.IFNA(VLOOKUP(F2640,الاوردرات!$B$1:$C$600,2,0),"")</f>
        <v/>
      </c>
      <c r="K2640" s="52"/>
      <c r="M2640" s="105" t="str">
        <f>IF(G2640="","",_xlfn.IFNA((VLOOKUP(G2640,help!L:M,2,0))*H2640,_xlfn.IFNA((VLOOKUP(G2640,help!P:Q,2,0))*H2640,"غير مسجلة في المشتريات")))</f>
        <v/>
      </c>
    </row>
    <row r="2641" spans="2:13" hidden="1" x14ac:dyDescent="0.25">
      <c r="B2641" s="13">
        <f>COUNTIFS($G$3:G2641,'تقرير استهلاك خامات'!$D$4)</f>
        <v>2</v>
      </c>
      <c r="C2641" s="13">
        <f>COUNTIFS($F$3:F2641,'تقرير منتج تام'!$E$4)</f>
        <v>10</v>
      </c>
      <c r="D2641" s="37"/>
      <c r="E2641" s="37"/>
      <c r="F2641" s="37"/>
      <c r="G2641" s="39"/>
      <c r="H2641" s="40"/>
      <c r="I2641" s="107" t="str">
        <f>IF(G2641="","",_xlfn.IFNA(VLOOKUP(G2641,'سجل المشتريات'!F:N,8,0),"غير مسجلة في المشتريات"))</f>
        <v/>
      </c>
      <c r="J2641" s="26" t="str">
        <f>_xlfn.IFNA(VLOOKUP(F2641,الاوردرات!$B$1:$C$600,2,0),"")</f>
        <v/>
      </c>
      <c r="K2641" s="52"/>
      <c r="M2641" s="105" t="str">
        <f>IF(G2641="","",_xlfn.IFNA((VLOOKUP(G2641,help!L:M,2,0))*H2641,_xlfn.IFNA((VLOOKUP(G2641,help!P:Q,2,0))*H2641,"غير مسجلة في المشتريات")))</f>
        <v/>
      </c>
    </row>
    <row r="2642" spans="2:13" hidden="1" x14ac:dyDescent="0.25">
      <c r="B2642" s="13">
        <f>COUNTIFS($G$3:G2642,'تقرير استهلاك خامات'!$D$4)</f>
        <v>2</v>
      </c>
      <c r="C2642" s="13">
        <f>COUNTIFS($F$3:F2642,'تقرير منتج تام'!$E$4)</f>
        <v>10</v>
      </c>
      <c r="D2642" s="37"/>
      <c r="E2642" s="37"/>
      <c r="F2642" s="37"/>
      <c r="G2642" s="39"/>
      <c r="H2642" s="40"/>
      <c r="I2642" s="107" t="str">
        <f>IF(G2642="","",_xlfn.IFNA(VLOOKUP(G2642,'سجل المشتريات'!F:N,8,0),"غير مسجلة في المشتريات"))</f>
        <v/>
      </c>
      <c r="J2642" s="26" t="str">
        <f>_xlfn.IFNA(VLOOKUP(F2642,الاوردرات!$B$1:$C$600,2,0),"")</f>
        <v/>
      </c>
      <c r="K2642" s="52"/>
      <c r="M2642" s="105" t="str">
        <f>IF(G2642="","",_xlfn.IFNA((VLOOKUP(G2642,help!L:M,2,0))*H2642,_xlfn.IFNA((VLOOKUP(G2642,help!P:Q,2,0))*H2642,"غير مسجلة في المشتريات")))</f>
        <v/>
      </c>
    </row>
    <row r="2643" spans="2:13" hidden="1" x14ac:dyDescent="0.25">
      <c r="B2643" s="13">
        <f>COUNTIFS($G$3:G2643,'تقرير استهلاك خامات'!$D$4)</f>
        <v>2</v>
      </c>
      <c r="C2643" s="13">
        <f>COUNTIFS($F$3:F2643,'تقرير منتج تام'!$E$4)</f>
        <v>10</v>
      </c>
      <c r="D2643" s="37"/>
      <c r="E2643" s="37"/>
      <c r="F2643" s="37"/>
      <c r="G2643" s="39"/>
      <c r="H2643" s="40"/>
      <c r="I2643" s="107" t="str">
        <f>IF(G2643="","",_xlfn.IFNA(VLOOKUP(G2643,'سجل المشتريات'!F:N,8,0),"غير مسجلة في المشتريات"))</f>
        <v/>
      </c>
      <c r="J2643" s="26" t="str">
        <f>_xlfn.IFNA(VLOOKUP(F2643,الاوردرات!$B$1:$C$600,2,0),"")</f>
        <v/>
      </c>
      <c r="K2643" s="52"/>
      <c r="M2643" s="105" t="str">
        <f>IF(G2643="","",_xlfn.IFNA((VLOOKUP(G2643,help!L:M,2,0))*H2643,_xlfn.IFNA((VLOOKUP(G2643,help!P:Q,2,0))*H2643,"غير مسجلة في المشتريات")))</f>
        <v/>
      </c>
    </row>
    <row r="2644" spans="2:13" hidden="1" x14ac:dyDescent="0.25">
      <c r="B2644" s="13">
        <f>COUNTIFS($G$3:G2644,'تقرير استهلاك خامات'!$D$4)</f>
        <v>2</v>
      </c>
      <c r="C2644" s="13">
        <f>COUNTIFS($F$3:F2644,'تقرير منتج تام'!$E$4)</f>
        <v>10</v>
      </c>
      <c r="D2644" s="37"/>
      <c r="E2644" s="37"/>
      <c r="F2644" s="37"/>
      <c r="G2644" s="39"/>
      <c r="H2644" s="40"/>
      <c r="I2644" s="107" t="str">
        <f>IF(G2644="","",_xlfn.IFNA(VLOOKUP(G2644,'سجل المشتريات'!F:N,8,0),"غير مسجلة في المشتريات"))</f>
        <v/>
      </c>
      <c r="J2644" s="26" t="str">
        <f>_xlfn.IFNA(VLOOKUP(F2644,الاوردرات!$B$1:$C$600,2,0),"")</f>
        <v/>
      </c>
      <c r="K2644" s="52"/>
      <c r="M2644" s="105" t="str">
        <f>IF(G2644="","",_xlfn.IFNA((VLOOKUP(G2644,help!L:M,2,0))*H2644,_xlfn.IFNA((VLOOKUP(G2644,help!P:Q,2,0))*H2644,"غير مسجلة في المشتريات")))</f>
        <v/>
      </c>
    </row>
    <row r="2645" spans="2:13" hidden="1" x14ac:dyDescent="0.25">
      <c r="B2645" s="13">
        <f>COUNTIFS($G$3:G2645,'تقرير استهلاك خامات'!$D$4)</f>
        <v>2</v>
      </c>
      <c r="C2645" s="13">
        <f>COUNTIFS($F$3:F2645,'تقرير منتج تام'!$E$4)</f>
        <v>10</v>
      </c>
      <c r="D2645" s="37"/>
      <c r="E2645" s="37"/>
      <c r="F2645" s="37"/>
      <c r="G2645" s="39"/>
      <c r="H2645" s="40"/>
      <c r="I2645" s="107" t="str">
        <f>IF(G2645="","",_xlfn.IFNA(VLOOKUP(G2645,'سجل المشتريات'!F:N,8,0),"غير مسجلة في المشتريات"))</f>
        <v/>
      </c>
      <c r="J2645" s="26" t="str">
        <f>_xlfn.IFNA(VLOOKUP(F2645,الاوردرات!$B$1:$C$600,2,0),"")</f>
        <v/>
      </c>
      <c r="K2645" s="52"/>
      <c r="M2645" s="105" t="str">
        <f>IF(G2645="","",_xlfn.IFNA((VLOOKUP(G2645,help!L:M,2,0))*H2645,_xlfn.IFNA((VLOOKUP(G2645,help!P:Q,2,0))*H2645,"غير مسجلة في المشتريات")))</f>
        <v/>
      </c>
    </row>
    <row r="2646" spans="2:13" hidden="1" x14ac:dyDescent="0.25">
      <c r="B2646" s="13">
        <f>COUNTIFS($G$3:G2646,'تقرير استهلاك خامات'!$D$4)</f>
        <v>2</v>
      </c>
      <c r="C2646" s="13">
        <f>COUNTIFS($F$3:F2646,'تقرير منتج تام'!$E$4)</f>
        <v>10</v>
      </c>
      <c r="D2646" s="37"/>
      <c r="E2646" s="37"/>
      <c r="F2646" s="37"/>
      <c r="G2646" s="39"/>
      <c r="H2646" s="40"/>
      <c r="I2646" s="107" t="str">
        <f>IF(G2646="","",_xlfn.IFNA(VLOOKUP(G2646,'سجل المشتريات'!F:N,8,0),"غير مسجلة في المشتريات"))</f>
        <v/>
      </c>
      <c r="J2646" s="26" t="str">
        <f>_xlfn.IFNA(VLOOKUP(F2646,الاوردرات!$B$1:$C$600,2,0),"")</f>
        <v/>
      </c>
      <c r="K2646" s="52"/>
      <c r="M2646" s="105" t="str">
        <f>IF(G2646="","",_xlfn.IFNA((VLOOKUP(G2646,help!L:M,2,0))*H2646,_xlfn.IFNA((VLOOKUP(G2646,help!P:Q,2,0))*H2646,"غير مسجلة في المشتريات")))</f>
        <v/>
      </c>
    </row>
    <row r="2647" spans="2:13" hidden="1" x14ac:dyDescent="0.25">
      <c r="B2647" s="13">
        <f>COUNTIFS($G$3:G2647,'تقرير استهلاك خامات'!$D$4)</f>
        <v>2</v>
      </c>
      <c r="C2647" s="13">
        <f>COUNTIFS($F$3:F2647,'تقرير منتج تام'!$E$4)</f>
        <v>10</v>
      </c>
      <c r="D2647" s="37"/>
      <c r="E2647" s="37"/>
      <c r="F2647" s="37"/>
      <c r="G2647" s="39"/>
      <c r="H2647" s="40"/>
      <c r="I2647" s="107" t="str">
        <f>IF(G2647="","",_xlfn.IFNA(VLOOKUP(G2647,'سجل المشتريات'!F:N,8,0),"غير مسجلة في المشتريات"))</f>
        <v/>
      </c>
      <c r="J2647" s="26" t="str">
        <f>_xlfn.IFNA(VLOOKUP(F2647,الاوردرات!$B$1:$C$600,2,0),"")</f>
        <v/>
      </c>
      <c r="K2647" s="52"/>
      <c r="M2647" s="105" t="str">
        <f>IF(G2647="","",_xlfn.IFNA((VLOOKUP(G2647,help!L:M,2,0))*H2647,_xlfn.IFNA((VLOOKUP(G2647,help!P:Q,2,0))*H2647,"غير مسجلة في المشتريات")))</f>
        <v/>
      </c>
    </row>
    <row r="2648" spans="2:13" hidden="1" x14ac:dyDescent="0.25">
      <c r="B2648" s="13">
        <f>COUNTIFS($G$3:G2648,'تقرير استهلاك خامات'!$D$4)</f>
        <v>2</v>
      </c>
      <c r="C2648" s="13">
        <f>COUNTIFS($F$3:F2648,'تقرير منتج تام'!$E$4)</f>
        <v>10</v>
      </c>
      <c r="D2648" s="37"/>
      <c r="E2648" s="37"/>
      <c r="F2648" s="37"/>
      <c r="G2648" s="39"/>
      <c r="H2648" s="40"/>
      <c r="I2648" s="107" t="str">
        <f>IF(G2648="","",_xlfn.IFNA(VLOOKUP(G2648,'سجل المشتريات'!F:N,8,0),"غير مسجلة في المشتريات"))</f>
        <v/>
      </c>
      <c r="J2648" s="26" t="str">
        <f>_xlfn.IFNA(VLOOKUP(F2648,الاوردرات!$B$1:$C$600,2,0),"")</f>
        <v/>
      </c>
      <c r="K2648" s="52"/>
      <c r="M2648" s="105" t="str">
        <f>IF(G2648="","",_xlfn.IFNA((VLOOKUP(G2648,help!L:M,2,0))*H2648,_xlfn.IFNA((VLOOKUP(G2648,help!P:Q,2,0))*H2648,"غير مسجلة في المشتريات")))</f>
        <v/>
      </c>
    </row>
    <row r="2649" spans="2:13" hidden="1" x14ac:dyDescent="0.25">
      <c r="B2649" s="13">
        <f>COUNTIFS($G$3:G2649,'تقرير استهلاك خامات'!$D$4)</f>
        <v>2</v>
      </c>
      <c r="C2649" s="13">
        <f>COUNTIFS($F$3:F2649,'تقرير منتج تام'!$E$4)</f>
        <v>10</v>
      </c>
      <c r="D2649" s="37"/>
      <c r="E2649" s="37"/>
      <c r="F2649" s="37"/>
      <c r="G2649" s="39"/>
      <c r="H2649" s="40"/>
      <c r="I2649" s="107" t="str">
        <f>IF(G2649="","",_xlfn.IFNA(VLOOKUP(G2649,'سجل المشتريات'!F:N,8,0),"غير مسجلة في المشتريات"))</f>
        <v/>
      </c>
      <c r="J2649" s="26" t="str">
        <f>_xlfn.IFNA(VLOOKUP(F2649,الاوردرات!$B$1:$C$600,2,0),"")</f>
        <v/>
      </c>
      <c r="K2649" s="52"/>
      <c r="M2649" s="105" t="str">
        <f>IF(G2649="","",_xlfn.IFNA((VLOOKUP(G2649,help!L:M,2,0))*H2649,_xlfn.IFNA((VLOOKUP(G2649,help!P:Q,2,0))*H2649,"غير مسجلة في المشتريات")))</f>
        <v/>
      </c>
    </row>
    <row r="2650" spans="2:13" hidden="1" x14ac:dyDescent="0.25">
      <c r="B2650" s="13">
        <f>COUNTIFS($G$3:G2650,'تقرير استهلاك خامات'!$D$4)</f>
        <v>2</v>
      </c>
      <c r="C2650" s="13">
        <f>COUNTIFS($F$3:F2650,'تقرير منتج تام'!$E$4)</f>
        <v>10</v>
      </c>
      <c r="D2650" s="37"/>
      <c r="E2650" s="37"/>
      <c r="F2650" s="37"/>
      <c r="G2650" s="39"/>
      <c r="H2650" s="40"/>
      <c r="I2650" s="107" t="str">
        <f>IF(G2650="","",_xlfn.IFNA(VLOOKUP(G2650,'سجل المشتريات'!F:N,8,0),"غير مسجلة في المشتريات"))</f>
        <v/>
      </c>
      <c r="J2650" s="26" t="str">
        <f>_xlfn.IFNA(VLOOKUP(F2650,الاوردرات!$B$1:$C$600,2,0),"")</f>
        <v/>
      </c>
      <c r="K2650" s="52"/>
      <c r="M2650" s="105" t="str">
        <f>IF(G2650="","",_xlfn.IFNA((VLOOKUP(G2650,help!L:M,2,0))*H2650,_xlfn.IFNA((VLOOKUP(G2650,help!P:Q,2,0))*H2650,"غير مسجلة في المشتريات")))</f>
        <v/>
      </c>
    </row>
    <row r="2651" spans="2:13" hidden="1" x14ac:dyDescent="0.25">
      <c r="B2651" s="13">
        <f>COUNTIFS($G$3:G2651,'تقرير استهلاك خامات'!$D$4)</f>
        <v>2</v>
      </c>
      <c r="C2651" s="13">
        <f>COUNTIFS($F$3:F2651,'تقرير منتج تام'!$E$4)</f>
        <v>10</v>
      </c>
      <c r="D2651" s="37"/>
      <c r="E2651" s="37"/>
      <c r="F2651" s="37"/>
      <c r="G2651" s="39"/>
      <c r="H2651" s="40"/>
      <c r="I2651" s="107" t="str">
        <f>IF(G2651="","",_xlfn.IFNA(VLOOKUP(G2651,'سجل المشتريات'!F:N,8,0),"غير مسجلة في المشتريات"))</f>
        <v/>
      </c>
      <c r="J2651" s="26" t="str">
        <f>_xlfn.IFNA(VLOOKUP(F2651,الاوردرات!$B$1:$C$600,2,0),"")</f>
        <v/>
      </c>
      <c r="K2651" s="52"/>
      <c r="M2651" s="105" t="str">
        <f>IF(G2651="","",_xlfn.IFNA((VLOOKUP(G2651,help!L:M,2,0))*H2651,_xlfn.IFNA((VLOOKUP(G2651,help!P:Q,2,0))*H2651,"غير مسجلة في المشتريات")))</f>
        <v/>
      </c>
    </row>
    <row r="2652" spans="2:13" hidden="1" x14ac:dyDescent="0.25">
      <c r="B2652" s="13">
        <f>COUNTIFS($G$3:G2652,'تقرير استهلاك خامات'!$D$4)</f>
        <v>2</v>
      </c>
      <c r="C2652" s="13">
        <f>COUNTIFS($F$3:F2652,'تقرير منتج تام'!$E$4)</f>
        <v>10</v>
      </c>
      <c r="D2652" s="37"/>
      <c r="E2652" s="37"/>
      <c r="F2652" s="37"/>
      <c r="G2652" s="39"/>
      <c r="H2652" s="40"/>
      <c r="I2652" s="107" t="str">
        <f>IF(G2652="","",_xlfn.IFNA(VLOOKUP(G2652,'سجل المشتريات'!F:N,8,0),"غير مسجلة في المشتريات"))</f>
        <v/>
      </c>
      <c r="J2652" s="26" t="str">
        <f>_xlfn.IFNA(VLOOKUP(F2652,الاوردرات!$B$1:$C$600,2,0),"")</f>
        <v/>
      </c>
      <c r="K2652" s="52"/>
      <c r="M2652" s="105" t="str">
        <f>IF(G2652="","",_xlfn.IFNA((VLOOKUP(G2652,help!L:M,2,0))*H2652,_xlfn.IFNA((VLOOKUP(G2652,help!P:Q,2,0))*H2652,"غير مسجلة في المشتريات")))</f>
        <v/>
      </c>
    </row>
    <row r="2653" spans="2:13" hidden="1" x14ac:dyDescent="0.25">
      <c r="B2653" s="13">
        <f>COUNTIFS($G$3:G2653,'تقرير استهلاك خامات'!$D$4)</f>
        <v>2</v>
      </c>
      <c r="C2653" s="13">
        <f>COUNTIFS($F$3:F2653,'تقرير منتج تام'!$E$4)</f>
        <v>10</v>
      </c>
      <c r="D2653" s="37"/>
      <c r="E2653" s="37"/>
      <c r="F2653" s="37"/>
      <c r="G2653" s="39"/>
      <c r="H2653" s="40"/>
      <c r="I2653" s="107" t="str">
        <f>IF(G2653="","",_xlfn.IFNA(VLOOKUP(G2653,'سجل المشتريات'!F:N,8,0),"غير مسجلة في المشتريات"))</f>
        <v/>
      </c>
      <c r="J2653" s="26" t="str">
        <f>_xlfn.IFNA(VLOOKUP(F2653,الاوردرات!$B$1:$C$600,2,0),"")</f>
        <v/>
      </c>
      <c r="K2653" s="52"/>
      <c r="M2653" s="105" t="str">
        <f>IF(G2653="","",_xlfn.IFNA((VLOOKUP(G2653,help!L:M,2,0))*H2653,_xlfn.IFNA((VLOOKUP(G2653,help!P:Q,2,0))*H2653,"غير مسجلة في المشتريات")))</f>
        <v/>
      </c>
    </row>
    <row r="2654" spans="2:13" hidden="1" x14ac:dyDescent="0.25">
      <c r="B2654" s="13">
        <f>COUNTIFS($G$3:G2654,'تقرير استهلاك خامات'!$D$4)</f>
        <v>2</v>
      </c>
      <c r="C2654" s="13">
        <f>COUNTIFS($F$3:F2654,'تقرير منتج تام'!$E$4)</f>
        <v>10</v>
      </c>
      <c r="D2654" s="37"/>
      <c r="E2654" s="37"/>
      <c r="F2654" s="37"/>
      <c r="G2654" s="39"/>
      <c r="H2654" s="40"/>
      <c r="I2654" s="107" t="str">
        <f>IF(G2654="","",_xlfn.IFNA(VLOOKUP(G2654,'سجل المشتريات'!F:N,8,0),"غير مسجلة في المشتريات"))</f>
        <v/>
      </c>
      <c r="J2654" s="26" t="str">
        <f>_xlfn.IFNA(VLOOKUP(F2654,الاوردرات!$B$1:$C$600,2,0),"")</f>
        <v/>
      </c>
      <c r="K2654" s="52"/>
      <c r="M2654" s="105" t="str">
        <f>IF(G2654="","",_xlfn.IFNA((VLOOKUP(G2654,help!L:M,2,0))*H2654,_xlfn.IFNA((VLOOKUP(G2654,help!P:Q,2,0))*H2654,"غير مسجلة في المشتريات")))</f>
        <v/>
      </c>
    </row>
    <row r="2655" spans="2:13" hidden="1" x14ac:dyDescent="0.25">
      <c r="B2655" s="13">
        <f>COUNTIFS($G$3:G2655,'تقرير استهلاك خامات'!$D$4)</f>
        <v>2</v>
      </c>
      <c r="C2655" s="13">
        <f>COUNTIFS($F$3:F2655,'تقرير منتج تام'!$E$4)</f>
        <v>10</v>
      </c>
      <c r="D2655" s="37"/>
      <c r="E2655" s="37"/>
      <c r="F2655" s="37"/>
      <c r="G2655" s="39"/>
      <c r="H2655" s="40"/>
      <c r="I2655" s="107" t="str">
        <f>IF(G2655="","",_xlfn.IFNA(VLOOKUP(G2655,'سجل المشتريات'!F:N,8,0),"غير مسجلة في المشتريات"))</f>
        <v/>
      </c>
      <c r="J2655" s="26" t="str">
        <f>_xlfn.IFNA(VLOOKUP(F2655,الاوردرات!$B$1:$C$600,2,0),"")</f>
        <v/>
      </c>
      <c r="K2655" s="52"/>
      <c r="M2655" s="105" t="str">
        <f>IF(G2655="","",_xlfn.IFNA((VLOOKUP(G2655,help!L:M,2,0))*H2655,_xlfn.IFNA((VLOOKUP(G2655,help!P:Q,2,0))*H2655,"غير مسجلة في المشتريات")))</f>
        <v/>
      </c>
    </row>
    <row r="2656" spans="2:13" hidden="1" x14ac:dyDescent="0.25">
      <c r="B2656" s="13">
        <f>COUNTIFS($G$3:G2656,'تقرير استهلاك خامات'!$D$4)</f>
        <v>2</v>
      </c>
      <c r="C2656" s="13">
        <f>COUNTIFS($F$3:F2656,'تقرير منتج تام'!$E$4)</f>
        <v>10</v>
      </c>
      <c r="D2656" s="37"/>
      <c r="E2656" s="37"/>
      <c r="F2656" s="37"/>
      <c r="G2656" s="39"/>
      <c r="H2656" s="40"/>
      <c r="I2656" s="107" t="str">
        <f>IF(G2656="","",_xlfn.IFNA(VLOOKUP(G2656,'سجل المشتريات'!F:N,8,0),"غير مسجلة في المشتريات"))</f>
        <v/>
      </c>
      <c r="J2656" s="26" t="str">
        <f>_xlfn.IFNA(VLOOKUP(F2656,الاوردرات!$B$1:$C$600,2,0),"")</f>
        <v/>
      </c>
      <c r="K2656" s="52"/>
      <c r="M2656" s="105" t="str">
        <f>IF(G2656="","",_xlfn.IFNA((VLOOKUP(G2656,help!L:M,2,0))*H2656,_xlfn.IFNA((VLOOKUP(G2656,help!P:Q,2,0))*H2656,"غير مسجلة في المشتريات")))</f>
        <v/>
      </c>
    </row>
    <row r="2657" spans="2:13" hidden="1" x14ac:dyDescent="0.25">
      <c r="B2657" s="13">
        <f>COUNTIFS($G$3:G2657,'تقرير استهلاك خامات'!$D$4)</f>
        <v>2</v>
      </c>
      <c r="C2657" s="13">
        <f>COUNTIFS($F$3:F2657,'تقرير منتج تام'!$E$4)</f>
        <v>10</v>
      </c>
      <c r="D2657" s="37"/>
      <c r="E2657" s="37"/>
      <c r="F2657" s="37"/>
      <c r="G2657" s="39"/>
      <c r="H2657" s="40"/>
      <c r="I2657" s="107" t="str">
        <f>IF(G2657="","",_xlfn.IFNA(VLOOKUP(G2657,'سجل المشتريات'!F:N,8,0),"غير مسجلة في المشتريات"))</f>
        <v/>
      </c>
      <c r="J2657" s="26" t="str">
        <f>_xlfn.IFNA(VLOOKUP(F2657,الاوردرات!$B$1:$C$600,2,0),"")</f>
        <v/>
      </c>
      <c r="K2657" s="52"/>
      <c r="M2657" s="105" t="str">
        <f>IF(G2657="","",_xlfn.IFNA((VLOOKUP(G2657,help!L:M,2,0))*H2657,_xlfn.IFNA((VLOOKUP(G2657,help!P:Q,2,0))*H2657,"غير مسجلة في المشتريات")))</f>
        <v/>
      </c>
    </row>
    <row r="2658" spans="2:13" hidden="1" x14ac:dyDescent="0.25">
      <c r="B2658" s="13">
        <f>COUNTIFS($G$3:G2658,'تقرير استهلاك خامات'!$D$4)</f>
        <v>2</v>
      </c>
      <c r="C2658" s="13">
        <f>COUNTIFS($F$3:F2658,'تقرير منتج تام'!$E$4)</f>
        <v>10</v>
      </c>
      <c r="D2658" s="37"/>
      <c r="E2658" s="37"/>
      <c r="F2658" s="37"/>
      <c r="G2658" s="39"/>
      <c r="H2658" s="40"/>
      <c r="I2658" s="107" t="str">
        <f>IF(G2658="","",_xlfn.IFNA(VLOOKUP(G2658,'سجل المشتريات'!F:N,8,0),"غير مسجلة في المشتريات"))</f>
        <v/>
      </c>
      <c r="J2658" s="26" t="str">
        <f>_xlfn.IFNA(VLOOKUP(F2658,الاوردرات!$B$1:$C$600,2,0),"")</f>
        <v/>
      </c>
      <c r="K2658" s="52"/>
      <c r="M2658" s="105" t="str">
        <f>IF(G2658="","",_xlfn.IFNA((VLOOKUP(G2658,help!L:M,2,0))*H2658,_xlfn.IFNA((VLOOKUP(G2658,help!P:Q,2,0))*H2658,"غير مسجلة في المشتريات")))</f>
        <v/>
      </c>
    </row>
    <row r="2659" spans="2:13" hidden="1" x14ac:dyDescent="0.25">
      <c r="B2659" s="13">
        <f>COUNTIFS($G$3:G2659,'تقرير استهلاك خامات'!$D$4)</f>
        <v>2</v>
      </c>
      <c r="C2659" s="13">
        <f>COUNTIFS($F$3:F2659,'تقرير منتج تام'!$E$4)</f>
        <v>10</v>
      </c>
      <c r="D2659" s="37"/>
      <c r="E2659" s="37"/>
      <c r="F2659" s="37"/>
      <c r="G2659" s="39"/>
      <c r="H2659" s="40"/>
      <c r="I2659" s="107" t="str">
        <f>IF(G2659="","",_xlfn.IFNA(VLOOKUP(G2659,'سجل المشتريات'!F:N,8,0),"غير مسجلة في المشتريات"))</f>
        <v/>
      </c>
      <c r="J2659" s="26" t="str">
        <f>_xlfn.IFNA(VLOOKUP(F2659,الاوردرات!$B$1:$C$600,2,0),"")</f>
        <v/>
      </c>
      <c r="K2659" s="52"/>
      <c r="M2659" s="105" t="str">
        <f>IF(G2659="","",_xlfn.IFNA((VLOOKUP(G2659,help!L:M,2,0))*H2659,_xlfn.IFNA((VLOOKUP(G2659,help!P:Q,2,0))*H2659,"غير مسجلة في المشتريات")))</f>
        <v/>
      </c>
    </row>
    <row r="2660" spans="2:13" hidden="1" x14ac:dyDescent="0.25">
      <c r="B2660" s="13">
        <f>COUNTIFS($G$3:G2660,'تقرير استهلاك خامات'!$D$4)</f>
        <v>2</v>
      </c>
      <c r="C2660" s="13">
        <f>COUNTIFS($F$3:F2660,'تقرير منتج تام'!$E$4)</f>
        <v>10</v>
      </c>
      <c r="D2660" s="37"/>
      <c r="E2660" s="37"/>
      <c r="F2660" s="37"/>
      <c r="G2660" s="39"/>
      <c r="H2660" s="40"/>
      <c r="I2660" s="107" t="str">
        <f>IF(G2660="","",_xlfn.IFNA(VLOOKUP(G2660,'سجل المشتريات'!F:N,8,0),"غير مسجلة في المشتريات"))</f>
        <v/>
      </c>
      <c r="J2660" s="26" t="str">
        <f>_xlfn.IFNA(VLOOKUP(F2660,الاوردرات!$B$1:$C$600,2,0),"")</f>
        <v/>
      </c>
      <c r="K2660" s="52"/>
      <c r="M2660" s="105" t="str">
        <f>IF(G2660="","",_xlfn.IFNA((VLOOKUP(G2660,help!L:M,2,0))*H2660,_xlfn.IFNA((VLOOKUP(G2660,help!P:Q,2,0))*H2660,"غير مسجلة في المشتريات")))</f>
        <v/>
      </c>
    </row>
    <row r="2661" spans="2:13" hidden="1" x14ac:dyDescent="0.25">
      <c r="B2661" s="13">
        <f>COUNTIFS($G$3:G2661,'تقرير استهلاك خامات'!$D$4)</f>
        <v>2</v>
      </c>
      <c r="C2661" s="13">
        <f>COUNTIFS($F$3:F2661,'تقرير منتج تام'!$E$4)</f>
        <v>10</v>
      </c>
      <c r="D2661" s="37"/>
      <c r="E2661" s="37"/>
      <c r="F2661" s="37"/>
      <c r="G2661" s="39"/>
      <c r="H2661" s="40"/>
      <c r="I2661" s="107" t="str">
        <f>IF(G2661="","",_xlfn.IFNA(VLOOKUP(G2661,'سجل المشتريات'!F:N,8,0),"غير مسجلة في المشتريات"))</f>
        <v/>
      </c>
      <c r="J2661" s="26" t="str">
        <f>_xlfn.IFNA(VLOOKUP(F2661,الاوردرات!$B$1:$C$600,2,0),"")</f>
        <v/>
      </c>
      <c r="K2661" s="52"/>
      <c r="M2661" s="105" t="str">
        <f>IF(G2661="","",_xlfn.IFNA((VLOOKUP(G2661,help!L:M,2,0))*H2661,_xlfn.IFNA((VLOOKUP(G2661,help!P:Q,2,0))*H2661,"غير مسجلة في المشتريات")))</f>
        <v/>
      </c>
    </row>
    <row r="2662" spans="2:13" hidden="1" x14ac:dyDescent="0.25">
      <c r="B2662" s="13">
        <f>COUNTIFS($G$3:G2662,'تقرير استهلاك خامات'!$D$4)</f>
        <v>2</v>
      </c>
      <c r="C2662" s="13">
        <f>COUNTIFS($F$3:F2662,'تقرير منتج تام'!$E$4)</f>
        <v>10</v>
      </c>
      <c r="D2662" s="37"/>
      <c r="E2662" s="37"/>
      <c r="F2662" s="37"/>
      <c r="G2662" s="39"/>
      <c r="H2662" s="40"/>
      <c r="I2662" s="107" t="str">
        <f>IF(G2662="","",_xlfn.IFNA(VLOOKUP(G2662,'سجل المشتريات'!F:N,8,0),"غير مسجلة في المشتريات"))</f>
        <v/>
      </c>
      <c r="J2662" s="26" t="str">
        <f>_xlfn.IFNA(VLOOKUP(F2662,الاوردرات!$B$1:$C$600,2,0),"")</f>
        <v/>
      </c>
      <c r="K2662" s="52"/>
      <c r="M2662" s="105" t="str">
        <f>IF(G2662="","",_xlfn.IFNA((VLOOKUP(G2662,help!L:M,2,0))*H2662,_xlfn.IFNA((VLOOKUP(G2662,help!P:Q,2,0))*H2662,"غير مسجلة في المشتريات")))</f>
        <v/>
      </c>
    </row>
    <row r="2663" spans="2:13" hidden="1" x14ac:dyDescent="0.25">
      <c r="B2663" s="13">
        <f>COUNTIFS($G$3:G2663,'تقرير استهلاك خامات'!$D$4)</f>
        <v>2</v>
      </c>
      <c r="C2663" s="13">
        <f>COUNTIFS($F$3:F2663,'تقرير منتج تام'!$E$4)</f>
        <v>10</v>
      </c>
      <c r="D2663" s="37"/>
      <c r="E2663" s="37"/>
      <c r="F2663" s="37"/>
      <c r="G2663" s="39"/>
      <c r="H2663" s="40"/>
      <c r="I2663" s="107" t="str">
        <f>IF(G2663="","",_xlfn.IFNA(VLOOKUP(G2663,'سجل المشتريات'!F:N,8,0),"غير مسجلة في المشتريات"))</f>
        <v/>
      </c>
      <c r="J2663" s="26" t="str">
        <f>_xlfn.IFNA(VLOOKUP(F2663,الاوردرات!$B$1:$C$600,2,0),"")</f>
        <v/>
      </c>
      <c r="K2663" s="52"/>
      <c r="M2663" s="105" t="str">
        <f>IF(G2663="","",_xlfn.IFNA((VLOOKUP(G2663,help!L:M,2,0))*H2663,_xlfn.IFNA((VLOOKUP(G2663,help!P:Q,2,0))*H2663,"غير مسجلة في المشتريات")))</f>
        <v/>
      </c>
    </row>
    <row r="2664" spans="2:13" hidden="1" x14ac:dyDescent="0.25">
      <c r="B2664" s="13">
        <f>COUNTIFS($G$3:G2664,'تقرير استهلاك خامات'!$D$4)</f>
        <v>2</v>
      </c>
      <c r="C2664" s="13">
        <f>COUNTIFS($F$3:F2664,'تقرير منتج تام'!$E$4)</f>
        <v>10</v>
      </c>
      <c r="D2664" s="37"/>
      <c r="E2664" s="37"/>
      <c r="F2664" s="37"/>
      <c r="G2664" s="39"/>
      <c r="H2664" s="40"/>
      <c r="I2664" s="107" t="str">
        <f>IF(G2664="","",_xlfn.IFNA(VLOOKUP(G2664,'سجل المشتريات'!F:N,8,0),"غير مسجلة في المشتريات"))</f>
        <v/>
      </c>
      <c r="J2664" s="26" t="str">
        <f>_xlfn.IFNA(VLOOKUP(F2664,الاوردرات!$B$1:$C$600,2,0),"")</f>
        <v/>
      </c>
      <c r="K2664" s="52"/>
      <c r="M2664" s="105" t="str">
        <f>IF(G2664="","",_xlfn.IFNA((VLOOKUP(G2664,help!L:M,2,0))*H2664,_xlfn.IFNA((VLOOKUP(G2664,help!P:Q,2,0))*H2664,"غير مسجلة في المشتريات")))</f>
        <v/>
      </c>
    </row>
    <row r="2665" spans="2:13" hidden="1" x14ac:dyDescent="0.25">
      <c r="B2665" s="13">
        <f>COUNTIFS($G$3:G2665,'تقرير استهلاك خامات'!$D$4)</f>
        <v>2</v>
      </c>
      <c r="C2665" s="13">
        <f>COUNTIFS($F$3:F2665,'تقرير منتج تام'!$E$4)</f>
        <v>10</v>
      </c>
      <c r="D2665" s="37"/>
      <c r="E2665" s="37"/>
      <c r="F2665" s="37"/>
      <c r="G2665" s="39"/>
      <c r="H2665" s="40"/>
      <c r="I2665" s="107" t="str">
        <f>IF(G2665="","",_xlfn.IFNA(VLOOKUP(G2665,'سجل المشتريات'!F:N,8,0),"غير مسجلة في المشتريات"))</f>
        <v/>
      </c>
      <c r="J2665" s="26" t="str">
        <f>_xlfn.IFNA(VLOOKUP(F2665,الاوردرات!$B$1:$C$600,2,0),"")</f>
        <v/>
      </c>
      <c r="K2665" s="52"/>
      <c r="M2665" s="105" t="str">
        <f>IF(G2665="","",_xlfn.IFNA((VLOOKUP(G2665,help!L:M,2,0))*H2665,_xlfn.IFNA((VLOOKUP(G2665,help!P:Q,2,0))*H2665,"غير مسجلة في المشتريات")))</f>
        <v/>
      </c>
    </row>
    <row r="2666" spans="2:13" hidden="1" x14ac:dyDescent="0.25">
      <c r="B2666" s="13">
        <f>COUNTIFS($G$3:G2666,'تقرير استهلاك خامات'!$D$4)</f>
        <v>2</v>
      </c>
      <c r="C2666" s="13">
        <f>COUNTIFS($F$3:F2666,'تقرير منتج تام'!$E$4)</f>
        <v>10</v>
      </c>
      <c r="D2666" s="37"/>
      <c r="E2666" s="37"/>
      <c r="F2666" s="37"/>
      <c r="G2666" s="39"/>
      <c r="H2666" s="40"/>
      <c r="I2666" s="107" t="str">
        <f>IF(G2666="","",_xlfn.IFNA(VLOOKUP(G2666,'سجل المشتريات'!F:N,8,0),"غير مسجلة في المشتريات"))</f>
        <v/>
      </c>
      <c r="J2666" s="26" t="str">
        <f>_xlfn.IFNA(VLOOKUP(F2666,الاوردرات!$B$1:$C$600,2,0),"")</f>
        <v/>
      </c>
      <c r="K2666" s="52"/>
      <c r="M2666" s="105" t="str">
        <f>IF(G2666="","",_xlfn.IFNA((VLOOKUP(G2666,help!L:M,2,0))*H2666,_xlfn.IFNA((VLOOKUP(G2666,help!P:Q,2,0))*H2666,"غير مسجلة في المشتريات")))</f>
        <v/>
      </c>
    </row>
    <row r="2667" spans="2:13" hidden="1" x14ac:dyDescent="0.25">
      <c r="B2667" s="13">
        <f>COUNTIFS($G$3:G2667,'تقرير استهلاك خامات'!$D$4)</f>
        <v>2</v>
      </c>
      <c r="C2667" s="13">
        <f>COUNTIFS($F$3:F2667,'تقرير منتج تام'!$E$4)</f>
        <v>10</v>
      </c>
      <c r="D2667" s="37"/>
      <c r="E2667" s="37"/>
      <c r="F2667" s="37"/>
      <c r="G2667" s="39"/>
      <c r="H2667" s="40"/>
      <c r="I2667" s="107" t="str">
        <f>IF(G2667="","",_xlfn.IFNA(VLOOKUP(G2667,'سجل المشتريات'!F:N,8,0),"غير مسجلة في المشتريات"))</f>
        <v/>
      </c>
      <c r="J2667" s="26" t="str">
        <f>_xlfn.IFNA(VLOOKUP(F2667,الاوردرات!$B$1:$C$600,2,0),"")</f>
        <v/>
      </c>
      <c r="K2667" s="52"/>
      <c r="M2667" s="105" t="str">
        <f>IF(G2667="","",_xlfn.IFNA((VLOOKUP(G2667,help!L:M,2,0))*H2667,_xlfn.IFNA((VLOOKUP(G2667,help!P:Q,2,0))*H2667,"غير مسجلة في المشتريات")))</f>
        <v/>
      </c>
    </row>
    <row r="2668" spans="2:13" hidden="1" x14ac:dyDescent="0.25">
      <c r="B2668" s="13">
        <f>COUNTIFS($G$3:G2668,'تقرير استهلاك خامات'!$D$4)</f>
        <v>2</v>
      </c>
      <c r="C2668" s="13">
        <f>COUNTIFS($F$3:F2668,'تقرير منتج تام'!$E$4)</f>
        <v>10</v>
      </c>
      <c r="D2668" s="37"/>
      <c r="E2668" s="37"/>
      <c r="F2668" s="37"/>
      <c r="G2668" s="39"/>
      <c r="H2668" s="40"/>
      <c r="I2668" s="107" t="str">
        <f>IF(G2668="","",_xlfn.IFNA(VLOOKUP(G2668,'سجل المشتريات'!F:N,8,0),"غير مسجلة في المشتريات"))</f>
        <v/>
      </c>
      <c r="J2668" s="26" t="str">
        <f>_xlfn.IFNA(VLOOKUP(F2668,الاوردرات!$B$1:$C$600,2,0),"")</f>
        <v/>
      </c>
      <c r="K2668" s="52"/>
      <c r="M2668" s="105" t="str">
        <f>IF(G2668="","",_xlfn.IFNA((VLOOKUP(G2668,help!L:M,2,0))*H2668,_xlfn.IFNA((VLOOKUP(G2668,help!P:Q,2,0))*H2668,"غير مسجلة في المشتريات")))</f>
        <v/>
      </c>
    </row>
    <row r="2669" spans="2:13" hidden="1" x14ac:dyDescent="0.25">
      <c r="B2669" s="13">
        <f>COUNTIFS($G$3:G2669,'تقرير استهلاك خامات'!$D$4)</f>
        <v>2</v>
      </c>
      <c r="C2669" s="13">
        <f>COUNTIFS($F$3:F2669,'تقرير منتج تام'!$E$4)</f>
        <v>10</v>
      </c>
      <c r="D2669" s="37"/>
      <c r="E2669" s="37"/>
      <c r="F2669" s="37"/>
      <c r="G2669" s="39"/>
      <c r="H2669" s="40"/>
      <c r="I2669" s="107" t="str">
        <f>IF(G2669="","",_xlfn.IFNA(VLOOKUP(G2669,'سجل المشتريات'!F:N,8,0),"غير مسجلة في المشتريات"))</f>
        <v/>
      </c>
      <c r="J2669" s="26" t="str">
        <f>_xlfn.IFNA(VLOOKUP(F2669,الاوردرات!$B$1:$C$600,2,0),"")</f>
        <v/>
      </c>
      <c r="K2669" s="52"/>
      <c r="M2669" s="105" t="str">
        <f>IF(G2669="","",_xlfn.IFNA((VLOOKUP(G2669,help!L:M,2,0))*H2669,_xlfn.IFNA((VLOOKUP(G2669,help!P:Q,2,0))*H2669,"غير مسجلة في المشتريات")))</f>
        <v/>
      </c>
    </row>
    <row r="2670" spans="2:13" hidden="1" x14ac:dyDescent="0.25">
      <c r="B2670" s="13">
        <f>COUNTIFS($G$3:G2670,'تقرير استهلاك خامات'!$D$4)</f>
        <v>2</v>
      </c>
      <c r="C2670" s="13">
        <f>COUNTIFS($F$3:F2670,'تقرير منتج تام'!$E$4)</f>
        <v>10</v>
      </c>
      <c r="D2670" s="37"/>
      <c r="E2670" s="37"/>
      <c r="F2670" s="37"/>
      <c r="G2670" s="39"/>
      <c r="H2670" s="40"/>
      <c r="I2670" s="107" t="str">
        <f>IF(G2670="","",_xlfn.IFNA(VLOOKUP(G2670,'سجل المشتريات'!F:N,8,0),"غير مسجلة في المشتريات"))</f>
        <v/>
      </c>
      <c r="J2670" s="26" t="str">
        <f>_xlfn.IFNA(VLOOKUP(F2670,الاوردرات!$B$1:$C$600,2,0),"")</f>
        <v/>
      </c>
      <c r="K2670" s="52"/>
      <c r="M2670" s="105" t="str">
        <f>IF(G2670="","",_xlfn.IFNA((VLOOKUP(G2670,help!L:M,2,0))*H2670,_xlfn.IFNA((VLOOKUP(G2670,help!P:Q,2,0))*H2670,"غير مسجلة في المشتريات")))</f>
        <v/>
      </c>
    </row>
    <row r="2671" spans="2:13" hidden="1" x14ac:dyDescent="0.25">
      <c r="B2671" s="13">
        <f>COUNTIFS($G$3:G2671,'تقرير استهلاك خامات'!$D$4)</f>
        <v>2</v>
      </c>
      <c r="C2671" s="13">
        <f>COUNTIFS($F$3:F2671,'تقرير منتج تام'!$E$4)</f>
        <v>10</v>
      </c>
      <c r="D2671" s="37"/>
      <c r="E2671" s="37"/>
      <c r="F2671" s="37"/>
      <c r="G2671" s="39"/>
      <c r="H2671" s="40"/>
      <c r="I2671" s="107" t="str">
        <f>IF(G2671="","",_xlfn.IFNA(VLOOKUP(G2671,'سجل المشتريات'!F:N,8,0),"غير مسجلة في المشتريات"))</f>
        <v/>
      </c>
      <c r="J2671" s="26" t="str">
        <f>_xlfn.IFNA(VLOOKUP(F2671,الاوردرات!$B$1:$C$600,2,0),"")</f>
        <v/>
      </c>
      <c r="K2671" s="52"/>
      <c r="M2671" s="105" t="str">
        <f>IF(G2671="","",_xlfn.IFNA((VLOOKUP(G2671,help!L:M,2,0))*H2671,_xlfn.IFNA((VLOOKUP(G2671,help!P:Q,2,0))*H2671,"غير مسجلة في المشتريات")))</f>
        <v/>
      </c>
    </row>
    <row r="2672" spans="2:13" hidden="1" x14ac:dyDescent="0.25">
      <c r="B2672" s="13">
        <f>COUNTIFS($G$3:G2672,'تقرير استهلاك خامات'!$D$4)</f>
        <v>2</v>
      </c>
      <c r="C2672" s="13">
        <f>COUNTIFS($F$3:F2672,'تقرير منتج تام'!$E$4)</f>
        <v>10</v>
      </c>
      <c r="D2672" s="37"/>
      <c r="E2672" s="37"/>
      <c r="F2672" s="37"/>
      <c r="G2672" s="39"/>
      <c r="H2672" s="40"/>
      <c r="I2672" s="107" t="str">
        <f>IF(G2672="","",_xlfn.IFNA(VLOOKUP(G2672,'سجل المشتريات'!F:N,8,0),"غير مسجلة في المشتريات"))</f>
        <v/>
      </c>
      <c r="J2672" s="26" t="str">
        <f>_xlfn.IFNA(VLOOKUP(F2672,الاوردرات!$B$1:$C$600,2,0),"")</f>
        <v/>
      </c>
      <c r="K2672" s="52"/>
      <c r="M2672" s="105" t="str">
        <f>IF(G2672="","",_xlfn.IFNA((VLOOKUP(G2672,help!L:M,2,0))*H2672,_xlfn.IFNA((VLOOKUP(G2672,help!P:Q,2,0))*H2672,"غير مسجلة في المشتريات")))</f>
        <v/>
      </c>
    </row>
    <row r="2673" spans="2:13" hidden="1" x14ac:dyDescent="0.25">
      <c r="B2673" s="13">
        <f>COUNTIFS($G$3:G2673,'تقرير استهلاك خامات'!$D$4)</f>
        <v>2</v>
      </c>
      <c r="C2673" s="13">
        <f>COUNTIFS($F$3:F2673,'تقرير منتج تام'!$E$4)</f>
        <v>10</v>
      </c>
      <c r="D2673" s="37"/>
      <c r="E2673" s="37"/>
      <c r="F2673" s="37"/>
      <c r="G2673" s="39"/>
      <c r="H2673" s="40"/>
      <c r="I2673" s="107" t="str">
        <f>IF(G2673="","",_xlfn.IFNA(VLOOKUP(G2673,'سجل المشتريات'!F:N,8,0),"غير مسجلة في المشتريات"))</f>
        <v/>
      </c>
      <c r="J2673" s="26" t="str">
        <f>_xlfn.IFNA(VLOOKUP(F2673,الاوردرات!$B$1:$C$600,2,0),"")</f>
        <v/>
      </c>
      <c r="K2673" s="52"/>
      <c r="M2673" s="105" t="str">
        <f>IF(G2673="","",_xlfn.IFNA((VLOOKUP(G2673,help!L:M,2,0))*H2673,_xlfn.IFNA((VLOOKUP(G2673,help!P:Q,2,0))*H2673,"غير مسجلة في المشتريات")))</f>
        <v/>
      </c>
    </row>
    <row r="2674" spans="2:13" hidden="1" x14ac:dyDescent="0.25">
      <c r="B2674" s="13">
        <f>COUNTIFS($G$3:G2674,'تقرير استهلاك خامات'!$D$4)</f>
        <v>2</v>
      </c>
      <c r="C2674" s="13">
        <f>COUNTIFS($F$3:F2674,'تقرير منتج تام'!$E$4)</f>
        <v>10</v>
      </c>
      <c r="D2674" s="37"/>
      <c r="E2674" s="37"/>
      <c r="F2674" s="37"/>
      <c r="G2674" s="39"/>
      <c r="H2674" s="40"/>
      <c r="I2674" s="107" t="str">
        <f>IF(G2674="","",_xlfn.IFNA(VLOOKUP(G2674,'سجل المشتريات'!F:N,8,0),"غير مسجلة في المشتريات"))</f>
        <v/>
      </c>
      <c r="J2674" s="26" t="str">
        <f>_xlfn.IFNA(VLOOKUP(F2674,الاوردرات!$B$1:$C$600,2,0),"")</f>
        <v/>
      </c>
      <c r="K2674" s="52"/>
      <c r="M2674" s="105" t="str">
        <f>IF(G2674="","",_xlfn.IFNA((VLOOKUP(G2674,help!L:M,2,0))*H2674,_xlfn.IFNA((VLOOKUP(G2674,help!P:Q,2,0))*H2674,"غير مسجلة في المشتريات")))</f>
        <v/>
      </c>
    </row>
    <row r="2675" spans="2:13" hidden="1" x14ac:dyDescent="0.25">
      <c r="B2675" s="13">
        <f>COUNTIFS($G$3:G2675,'تقرير استهلاك خامات'!$D$4)</f>
        <v>2</v>
      </c>
      <c r="C2675" s="13">
        <f>COUNTIFS($F$3:F2675,'تقرير منتج تام'!$E$4)</f>
        <v>10</v>
      </c>
      <c r="D2675" s="37"/>
      <c r="E2675" s="37"/>
      <c r="F2675" s="37"/>
      <c r="G2675" s="39"/>
      <c r="H2675" s="40"/>
      <c r="I2675" s="107" t="str">
        <f>IF(G2675="","",_xlfn.IFNA(VLOOKUP(G2675,'سجل المشتريات'!F:N,8,0),"غير مسجلة في المشتريات"))</f>
        <v/>
      </c>
      <c r="J2675" s="26" t="str">
        <f>_xlfn.IFNA(VLOOKUP(F2675,الاوردرات!$B$1:$C$600,2,0),"")</f>
        <v/>
      </c>
      <c r="K2675" s="52"/>
      <c r="M2675" s="105" t="str">
        <f>IF(G2675="","",_xlfn.IFNA((VLOOKUP(G2675,help!L:M,2,0))*H2675,_xlfn.IFNA((VLOOKUP(G2675,help!P:Q,2,0))*H2675,"غير مسجلة في المشتريات")))</f>
        <v/>
      </c>
    </row>
    <row r="2676" spans="2:13" hidden="1" x14ac:dyDescent="0.25">
      <c r="B2676" s="13">
        <f>COUNTIFS($G$3:G2676,'تقرير استهلاك خامات'!$D$4)</f>
        <v>2</v>
      </c>
      <c r="C2676" s="13">
        <f>COUNTIFS($F$3:F2676,'تقرير منتج تام'!$E$4)</f>
        <v>10</v>
      </c>
      <c r="D2676" s="37"/>
      <c r="E2676" s="37"/>
      <c r="F2676" s="37"/>
      <c r="G2676" s="39"/>
      <c r="H2676" s="40"/>
      <c r="I2676" s="107" t="str">
        <f>IF(G2676="","",_xlfn.IFNA(VLOOKUP(G2676,'سجل المشتريات'!F:N,8,0),"غير مسجلة في المشتريات"))</f>
        <v/>
      </c>
      <c r="J2676" s="26" t="str">
        <f>_xlfn.IFNA(VLOOKUP(F2676,الاوردرات!$B$1:$C$600,2,0),"")</f>
        <v/>
      </c>
      <c r="K2676" s="52"/>
      <c r="M2676" s="105" t="str">
        <f>IF(G2676="","",_xlfn.IFNA((VLOOKUP(G2676,help!L:M,2,0))*H2676,_xlfn.IFNA((VLOOKUP(G2676,help!P:Q,2,0))*H2676,"غير مسجلة في المشتريات")))</f>
        <v/>
      </c>
    </row>
    <row r="2677" spans="2:13" hidden="1" x14ac:dyDescent="0.25">
      <c r="B2677" s="13">
        <f>COUNTIFS($G$3:G2677,'تقرير استهلاك خامات'!$D$4)</f>
        <v>2</v>
      </c>
      <c r="C2677" s="13">
        <f>COUNTIFS($F$3:F2677,'تقرير منتج تام'!$E$4)</f>
        <v>10</v>
      </c>
      <c r="D2677" s="37"/>
      <c r="E2677" s="37"/>
      <c r="F2677" s="37"/>
      <c r="G2677" s="39"/>
      <c r="H2677" s="40"/>
      <c r="I2677" s="107" t="str">
        <f>IF(G2677="","",_xlfn.IFNA(VLOOKUP(G2677,'سجل المشتريات'!F:N,8,0),"غير مسجلة في المشتريات"))</f>
        <v/>
      </c>
      <c r="J2677" s="26" t="str">
        <f>_xlfn.IFNA(VLOOKUP(F2677,الاوردرات!$B$1:$C$600,2,0),"")</f>
        <v/>
      </c>
      <c r="K2677" s="52"/>
      <c r="M2677" s="105" t="str">
        <f>IF(G2677="","",_xlfn.IFNA((VLOOKUP(G2677,help!L:M,2,0))*H2677,_xlfn.IFNA((VLOOKUP(G2677,help!P:Q,2,0))*H2677,"غير مسجلة في المشتريات")))</f>
        <v/>
      </c>
    </row>
    <row r="2678" spans="2:13" hidden="1" x14ac:dyDescent="0.25">
      <c r="B2678" s="13">
        <f>COUNTIFS($G$3:G2678,'تقرير استهلاك خامات'!$D$4)</f>
        <v>2</v>
      </c>
      <c r="C2678" s="13">
        <f>COUNTIFS($F$3:F2678,'تقرير منتج تام'!$E$4)</f>
        <v>10</v>
      </c>
      <c r="D2678" s="37"/>
      <c r="E2678" s="37"/>
      <c r="F2678" s="37"/>
      <c r="G2678" s="39"/>
      <c r="H2678" s="40"/>
      <c r="I2678" s="107" t="str">
        <f>IF(G2678="","",_xlfn.IFNA(VLOOKUP(G2678,'سجل المشتريات'!F:N,8,0),"غير مسجلة في المشتريات"))</f>
        <v/>
      </c>
      <c r="J2678" s="26" t="str">
        <f>_xlfn.IFNA(VLOOKUP(F2678,الاوردرات!$B$1:$C$600,2,0),"")</f>
        <v/>
      </c>
      <c r="K2678" s="52"/>
      <c r="M2678" s="105" t="str">
        <f>IF(G2678="","",_xlfn.IFNA((VLOOKUP(G2678,help!L:M,2,0))*H2678,_xlfn.IFNA((VLOOKUP(G2678,help!P:Q,2,0))*H2678,"غير مسجلة في المشتريات")))</f>
        <v/>
      </c>
    </row>
    <row r="2679" spans="2:13" hidden="1" x14ac:dyDescent="0.25">
      <c r="B2679" s="13">
        <f>COUNTIFS($G$3:G2679,'تقرير استهلاك خامات'!$D$4)</f>
        <v>2</v>
      </c>
      <c r="C2679" s="13">
        <f>COUNTIFS($F$3:F2679,'تقرير منتج تام'!$E$4)</f>
        <v>10</v>
      </c>
      <c r="D2679" s="37"/>
      <c r="E2679" s="37"/>
      <c r="F2679" s="37"/>
      <c r="G2679" s="39"/>
      <c r="H2679" s="40"/>
      <c r="I2679" s="107" t="str">
        <f>IF(G2679="","",_xlfn.IFNA(VLOOKUP(G2679,'سجل المشتريات'!F:N,8,0),"غير مسجلة في المشتريات"))</f>
        <v/>
      </c>
      <c r="J2679" s="26" t="str">
        <f>_xlfn.IFNA(VLOOKUP(F2679,الاوردرات!$B$1:$C$600,2,0),"")</f>
        <v/>
      </c>
      <c r="K2679" s="52"/>
      <c r="M2679" s="105" t="str">
        <f>IF(G2679="","",_xlfn.IFNA((VLOOKUP(G2679,help!L:M,2,0))*H2679,_xlfn.IFNA((VLOOKUP(G2679,help!P:Q,2,0))*H2679,"غير مسجلة في المشتريات")))</f>
        <v/>
      </c>
    </row>
    <row r="2680" spans="2:13" hidden="1" x14ac:dyDescent="0.25">
      <c r="B2680" s="13">
        <f>COUNTIFS($G$3:G2680,'تقرير استهلاك خامات'!$D$4)</f>
        <v>2</v>
      </c>
      <c r="C2680" s="13">
        <f>COUNTIFS($F$3:F2680,'تقرير منتج تام'!$E$4)</f>
        <v>10</v>
      </c>
      <c r="D2680" s="37"/>
      <c r="E2680" s="37"/>
      <c r="F2680" s="37"/>
      <c r="G2680" s="39"/>
      <c r="H2680" s="40"/>
      <c r="I2680" s="107" t="str">
        <f>IF(G2680="","",_xlfn.IFNA(VLOOKUP(G2680,'سجل المشتريات'!F:N,8,0),"غير مسجلة في المشتريات"))</f>
        <v/>
      </c>
      <c r="J2680" s="26" t="str">
        <f>_xlfn.IFNA(VLOOKUP(F2680,الاوردرات!$B$1:$C$600,2,0),"")</f>
        <v/>
      </c>
      <c r="K2680" s="52"/>
      <c r="M2680" s="105" t="str">
        <f>IF(G2680="","",_xlfn.IFNA((VLOOKUP(G2680,help!L:M,2,0))*H2680,_xlfn.IFNA((VLOOKUP(G2680,help!P:Q,2,0))*H2680,"غير مسجلة في المشتريات")))</f>
        <v/>
      </c>
    </row>
    <row r="2681" spans="2:13" hidden="1" x14ac:dyDescent="0.25">
      <c r="B2681" s="13">
        <f>COUNTIFS($G$3:G2681,'تقرير استهلاك خامات'!$D$4)</f>
        <v>2</v>
      </c>
      <c r="C2681" s="13">
        <f>COUNTIFS($F$3:F2681,'تقرير منتج تام'!$E$4)</f>
        <v>10</v>
      </c>
      <c r="D2681" s="37"/>
      <c r="E2681" s="37"/>
      <c r="F2681" s="37"/>
      <c r="G2681" s="39"/>
      <c r="H2681" s="40"/>
      <c r="I2681" s="107" t="str">
        <f>IF(G2681="","",_xlfn.IFNA(VLOOKUP(G2681,'سجل المشتريات'!F:N,8,0),"غير مسجلة في المشتريات"))</f>
        <v/>
      </c>
      <c r="J2681" s="26" t="str">
        <f>_xlfn.IFNA(VLOOKUP(F2681,الاوردرات!$B$1:$C$600,2,0),"")</f>
        <v/>
      </c>
      <c r="K2681" s="52"/>
      <c r="M2681" s="105" t="str">
        <f>IF(G2681="","",_xlfn.IFNA((VLOOKUP(G2681,help!L:M,2,0))*H2681,_xlfn.IFNA((VLOOKUP(G2681,help!P:Q,2,0))*H2681,"غير مسجلة في المشتريات")))</f>
        <v/>
      </c>
    </row>
    <row r="2682" spans="2:13" hidden="1" x14ac:dyDescent="0.25">
      <c r="B2682" s="13">
        <f>COUNTIFS($G$3:G2682,'تقرير استهلاك خامات'!$D$4)</f>
        <v>2</v>
      </c>
      <c r="C2682" s="13">
        <f>COUNTIFS($F$3:F2682,'تقرير منتج تام'!$E$4)</f>
        <v>10</v>
      </c>
      <c r="D2682" s="37"/>
      <c r="E2682" s="37"/>
      <c r="F2682" s="37"/>
      <c r="G2682" s="39"/>
      <c r="H2682" s="40"/>
      <c r="I2682" s="107" t="str">
        <f>IF(G2682="","",_xlfn.IFNA(VLOOKUP(G2682,'سجل المشتريات'!F:N,8,0),"غير مسجلة في المشتريات"))</f>
        <v/>
      </c>
      <c r="J2682" s="26" t="str">
        <f>_xlfn.IFNA(VLOOKUP(F2682,الاوردرات!$B$1:$C$600,2,0),"")</f>
        <v/>
      </c>
      <c r="K2682" s="52"/>
      <c r="M2682" s="105" t="str">
        <f>IF(G2682="","",_xlfn.IFNA((VLOOKUP(G2682,help!L:M,2,0))*H2682,_xlfn.IFNA((VLOOKUP(G2682,help!P:Q,2,0))*H2682,"غير مسجلة في المشتريات")))</f>
        <v/>
      </c>
    </row>
    <row r="2683" spans="2:13" hidden="1" x14ac:dyDescent="0.25">
      <c r="B2683" s="13">
        <f>COUNTIFS($G$3:G2683,'تقرير استهلاك خامات'!$D$4)</f>
        <v>2</v>
      </c>
      <c r="C2683" s="13">
        <f>COUNTIFS($F$3:F2683,'تقرير منتج تام'!$E$4)</f>
        <v>10</v>
      </c>
      <c r="D2683" s="37"/>
      <c r="E2683" s="37"/>
      <c r="F2683" s="37"/>
      <c r="G2683" s="39"/>
      <c r="H2683" s="40"/>
      <c r="I2683" s="107" t="str">
        <f>IF(G2683="","",_xlfn.IFNA(VLOOKUP(G2683,'سجل المشتريات'!F:N,8,0),"غير مسجلة في المشتريات"))</f>
        <v/>
      </c>
      <c r="J2683" s="26" t="str">
        <f>_xlfn.IFNA(VLOOKUP(F2683,الاوردرات!$B$1:$C$600,2,0),"")</f>
        <v/>
      </c>
      <c r="K2683" s="52"/>
      <c r="M2683" s="105" t="str">
        <f>IF(G2683="","",_xlfn.IFNA((VLOOKUP(G2683,help!L:M,2,0))*H2683,_xlfn.IFNA((VLOOKUP(G2683,help!P:Q,2,0))*H2683,"غير مسجلة في المشتريات")))</f>
        <v/>
      </c>
    </row>
    <row r="2684" spans="2:13" hidden="1" x14ac:dyDescent="0.25">
      <c r="B2684" s="13">
        <f>COUNTIFS($G$3:G2684,'تقرير استهلاك خامات'!$D$4)</f>
        <v>2</v>
      </c>
      <c r="C2684" s="13">
        <f>COUNTIFS($F$3:F2684,'تقرير منتج تام'!$E$4)</f>
        <v>10</v>
      </c>
      <c r="D2684" s="37"/>
      <c r="E2684" s="37"/>
      <c r="F2684" s="37"/>
      <c r="G2684" s="39"/>
      <c r="H2684" s="40"/>
      <c r="I2684" s="107" t="str">
        <f>IF(G2684="","",_xlfn.IFNA(VLOOKUP(G2684,'سجل المشتريات'!F:N,8,0),"غير مسجلة في المشتريات"))</f>
        <v/>
      </c>
      <c r="J2684" s="26" t="str">
        <f>_xlfn.IFNA(VLOOKUP(F2684,الاوردرات!$B$1:$C$600,2,0),"")</f>
        <v/>
      </c>
      <c r="K2684" s="52"/>
      <c r="M2684" s="105" t="str">
        <f>IF(G2684="","",_xlfn.IFNA((VLOOKUP(G2684,help!L:M,2,0))*H2684,_xlfn.IFNA((VLOOKUP(G2684,help!P:Q,2,0))*H2684,"غير مسجلة في المشتريات")))</f>
        <v/>
      </c>
    </row>
    <row r="2685" spans="2:13" hidden="1" x14ac:dyDescent="0.25">
      <c r="B2685" s="13">
        <f>COUNTIFS($G$3:G2685,'تقرير استهلاك خامات'!$D$4)</f>
        <v>2</v>
      </c>
      <c r="C2685" s="13">
        <f>COUNTIFS($F$3:F2685,'تقرير منتج تام'!$E$4)</f>
        <v>10</v>
      </c>
      <c r="D2685" s="37"/>
      <c r="E2685" s="37"/>
      <c r="F2685" s="37"/>
      <c r="G2685" s="39"/>
      <c r="H2685" s="40"/>
      <c r="I2685" s="107" t="str">
        <f>IF(G2685="","",_xlfn.IFNA(VLOOKUP(G2685,'سجل المشتريات'!F:N,8,0),"غير مسجلة في المشتريات"))</f>
        <v/>
      </c>
      <c r="J2685" s="26" t="str">
        <f>_xlfn.IFNA(VLOOKUP(F2685,الاوردرات!$B$1:$C$600,2,0),"")</f>
        <v/>
      </c>
      <c r="K2685" s="52"/>
      <c r="M2685" s="105" t="str">
        <f>IF(G2685="","",_xlfn.IFNA((VLOOKUP(G2685,help!L:M,2,0))*H2685,_xlfn.IFNA((VLOOKUP(G2685,help!P:Q,2,0))*H2685,"غير مسجلة في المشتريات")))</f>
        <v/>
      </c>
    </row>
    <row r="2686" spans="2:13" hidden="1" x14ac:dyDescent="0.25">
      <c r="B2686" s="13">
        <f>COUNTIFS($G$3:G2686,'تقرير استهلاك خامات'!$D$4)</f>
        <v>2</v>
      </c>
      <c r="C2686" s="13">
        <f>COUNTIFS($F$3:F2686,'تقرير منتج تام'!$E$4)</f>
        <v>10</v>
      </c>
      <c r="D2686" s="37"/>
      <c r="E2686" s="37"/>
      <c r="F2686" s="37"/>
      <c r="G2686" s="39"/>
      <c r="H2686" s="40"/>
      <c r="I2686" s="107" t="str">
        <f>IF(G2686="","",_xlfn.IFNA(VLOOKUP(G2686,'سجل المشتريات'!F:N,8,0),"غير مسجلة في المشتريات"))</f>
        <v/>
      </c>
      <c r="J2686" s="26" t="str">
        <f>_xlfn.IFNA(VLOOKUP(F2686,الاوردرات!$B$1:$C$600,2,0),"")</f>
        <v/>
      </c>
      <c r="K2686" s="52"/>
      <c r="M2686" s="105" t="str">
        <f>IF(G2686="","",_xlfn.IFNA((VLOOKUP(G2686,help!L:M,2,0))*H2686,_xlfn.IFNA((VLOOKUP(G2686,help!P:Q,2,0))*H2686,"غير مسجلة في المشتريات")))</f>
        <v/>
      </c>
    </row>
    <row r="2687" spans="2:13" hidden="1" x14ac:dyDescent="0.25">
      <c r="B2687" s="13">
        <f>COUNTIFS($G$3:G2687,'تقرير استهلاك خامات'!$D$4)</f>
        <v>2</v>
      </c>
      <c r="C2687" s="13">
        <f>COUNTIFS($F$3:F2687,'تقرير منتج تام'!$E$4)</f>
        <v>10</v>
      </c>
      <c r="D2687" s="37"/>
      <c r="E2687" s="37"/>
      <c r="F2687" s="37"/>
      <c r="G2687" s="39"/>
      <c r="H2687" s="40"/>
      <c r="I2687" s="107" t="str">
        <f>IF(G2687="","",_xlfn.IFNA(VLOOKUP(G2687,'سجل المشتريات'!F:N,8,0),"غير مسجلة في المشتريات"))</f>
        <v/>
      </c>
      <c r="J2687" s="26" t="str">
        <f>_xlfn.IFNA(VLOOKUP(F2687,الاوردرات!$B$1:$C$600,2,0),"")</f>
        <v/>
      </c>
      <c r="K2687" s="52"/>
      <c r="M2687" s="105" t="str">
        <f>IF(G2687="","",_xlfn.IFNA((VLOOKUP(G2687,help!L:M,2,0))*H2687,_xlfn.IFNA((VLOOKUP(G2687,help!P:Q,2,0))*H2687,"غير مسجلة في المشتريات")))</f>
        <v/>
      </c>
    </row>
    <row r="2688" spans="2:13" hidden="1" x14ac:dyDescent="0.25">
      <c r="B2688" s="13">
        <f>COUNTIFS($G$3:G2688,'تقرير استهلاك خامات'!$D$4)</f>
        <v>2</v>
      </c>
      <c r="C2688" s="13">
        <f>COUNTIFS($F$3:F2688,'تقرير منتج تام'!$E$4)</f>
        <v>10</v>
      </c>
      <c r="D2688" s="37"/>
      <c r="E2688" s="37"/>
      <c r="F2688" s="37"/>
      <c r="G2688" s="39"/>
      <c r="H2688" s="40"/>
      <c r="I2688" s="107" t="str">
        <f>IF(G2688="","",_xlfn.IFNA(VLOOKUP(G2688,'سجل المشتريات'!F:N,8,0),"غير مسجلة في المشتريات"))</f>
        <v/>
      </c>
      <c r="J2688" s="26" t="str">
        <f>_xlfn.IFNA(VLOOKUP(F2688,الاوردرات!$B$1:$C$600,2,0),"")</f>
        <v/>
      </c>
      <c r="K2688" s="52"/>
      <c r="M2688" s="105" t="str">
        <f>IF(G2688="","",_xlfn.IFNA((VLOOKUP(G2688,help!L:M,2,0))*H2688,_xlfn.IFNA((VLOOKUP(G2688,help!P:Q,2,0))*H2688,"غير مسجلة في المشتريات")))</f>
        <v/>
      </c>
    </row>
    <row r="2689" spans="2:13" hidden="1" x14ac:dyDescent="0.25">
      <c r="B2689" s="13">
        <f>COUNTIFS($G$3:G2689,'تقرير استهلاك خامات'!$D$4)</f>
        <v>2</v>
      </c>
      <c r="C2689" s="13">
        <f>COUNTIFS($F$3:F2689,'تقرير منتج تام'!$E$4)</f>
        <v>10</v>
      </c>
      <c r="D2689" s="37"/>
      <c r="E2689" s="37"/>
      <c r="F2689" s="37"/>
      <c r="G2689" s="39"/>
      <c r="H2689" s="40"/>
      <c r="I2689" s="107" t="str">
        <f>IF(G2689="","",_xlfn.IFNA(VLOOKUP(G2689,'سجل المشتريات'!F:N,8,0),"غير مسجلة في المشتريات"))</f>
        <v/>
      </c>
      <c r="J2689" s="26" t="str">
        <f>_xlfn.IFNA(VLOOKUP(F2689,الاوردرات!$B$1:$C$600,2,0),"")</f>
        <v/>
      </c>
      <c r="K2689" s="52"/>
      <c r="M2689" s="105" t="str">
        <f>IF(G2689="","",_xlfn.IFNA((VLOOKUP(G2689,help!L:M,2,0))*H2689,_xlfn.IFNA((VLOOKUP(G2689,help!P:Q,2,0))*H2689,"غير مسجلة في المشتريات")))</f>
        <v/>
      </c>
    </row>
    <row r="2690" spans="2:13" hidden="1" x14ac:dyDescent="0.25">
      <c r="B2690" s="13">
        <f>COUNTIFS($G$3:G2690,'تقرير استهلاك خامات'!$D$4)</f>
        <v>2</v>
      </c>
      <c r="C2690" s="13">
        <f>COUNTIFS($F$3:F2690,'تقرير منتج تام'!$E$4)</f>
        <v>10</v>
      </c>
      <c r="D2690" s="37"/>
      <c r="E2690" s="37"/>
      <c r="F2690" s="37"/>
      <c r="G2690" s="39"/>
      <c r="H2690" s="40"/>
      <c r="I2690" s="107" t="str">
        <f>IF(G2690="","",_xlfn.IFNA(VLOOKUP(G2690,'سجل المشتريات'!F:N,8,0),"غير مسجلة في المشتريات"))</f>
        <v/>
      </c>
      <c r="J2690" s="26" t="str">
        <f>_xlfn.IFNA(VLOOKUP(F2690,الاوردرات!$B$1:$C$600,2,0),"")</f>
        <v/>
      </c>
      <c r="K2690" s="52"/>
      <c r="M2690" s="105" t="str">
        <f>IF(G2690="","",_xlfn.IFNA((VLOOKUP(G2690,help!L:M,2,0))*H2690,_xlfn.IFNA((VLOOKUP(G2690,help!P:Q,2,0))*H2690,"غير مسجلة في المشتريات")))</f>
        <v/>
      </c>
    </row>
    <row r="2691" spans="2:13" hidden="1" x14ac:dyDescent="0.25">
      <c r="B2691" s="13">
        <f>COUNTIFS($G$3:G2691,'تقرير استهلاك خامات'!$D$4)</f>
        <v>2</v>
      </c>
      <c r="C2691" s="13">
        <f>COUNTIFS($F$3:F2691,'تقرير منتج تام'!$E$4)</f>
        <v>10</v>
      </c>
      <c r="D2691" s="37"/>
      <c r="E2691" s="37"/>
      <c r="F2691" s="37"/>
      <c r="G2691" s="39"/>
      <c r="H2691" s="40"/>
      <c r="I2691" s="107" t="str">
        <f>IF(G2691="","",_xlfn.IFNA(VLOOKUP(G2691,'سجل المشتريات'!F:N,8,0),"غير مسجلة في المشتريات"))</f>
        <v/>
      </c>
      <c r="J2691" s="26" t="str">
        <f>_xlfn.IFNA(VLOOKUP(F2691,الاوردرات!$B$1:$C$600,2,0),"")</f>
        <v/>
      </c>
      <c r="K2691" s="52"/>
      <c r="M2691" s="105" t="str">
        <f>IF(G2691="","",_xlfn.IFNA((VLOOKUP(G2691,help!L:M,2,0))*H2691,_xlfn.IFNA((VLOOKUP(G2691,help!P:Q,2,0))*H2691,"غير مسجلة في المشتريات")))</f>
        <v/>
      </c>
    </row>
    <row r="2692" spans="2:13" hidden="1" x14ac:dyDescent="0.25">
      <c r="B2692" s="13">
        <f>COUNTIFS($G$3:G2692,'تقرير استهلاك خامات'!$D$4)</f>
        <v>2</v>
      </c>
      <c r="C2692" s="13">
        <f>COUNTIFS($F$3:F2692,'تقرير منتج تام'!$E$4)</f>
        <v>10</v>
      </c>
      <c r="D2692" s="37"/>
      <c r="E2692" s="37"/>
      <c r="F2692" s="37"/>
      <c r="G2692" s="39"/>
      <c r="H2692" s="40"/>
      <c r="I2692" s="107" t="str">
        <f>IF(G2692="","",_xlfn.IFNA(VLOOKUP(G2692,'سجل المشتريات'!F:N,8,0),"غير مسجلة في المشتريات"))</f>
        <v/>
      </c>
      <c r="J2692" s="26" t="str">
        <f>_xlfn.IFNA(VLOOKUP(F2692,الاوردرات!$B$1:$C$600,2,0),"")</f>
        <v/>
      </c>
      <c r="K2692" s="52"/>
      <c r="M2692" s="105" t="str">
        <f>IF(G2692="","",_xlfn.IFNA((VLOOKUP(G2692,help!L:M,2,0))*H2692,_xlfn.IFNA((VLOOKUP(G2692,help!P:Q,2,0))*H2692,"غير مسجلة في المشتريات")))</f>
        <v/>
      </c>
    </row>
    <row r="2693" spans="2:13" hidden="1" x14ac:dyDescent="0.25">
      <c r="B2693" s="13">
        <f>COUNTIFS($G$3:G2693,'تقرير استهلاك خامات'!$D$4)</f>
        <v>2</v>
      </c>
      <c r="C2693" s="13">
        <f>COUNTIFS($F$3:F2693,'تقرير منتج تام'!$E$4)</f>
        <v>10</v>
      </c>
      <c r="D2693" s="37"/>
      <c r="E2693" s="37"/>
      <c r="F2693" s="37"/>
      <c r="G2693" s="39"/>
      <c r="H2693" s="40"/>
      <c r="I2693" s="107" t="str">
        <f>IF(G2693="","",_xlfn.IFNA(VLOOKUP(G2693,'سجل المشتريات'!F:N,8,0),"غير مسجلة في المشتريات"))</f>
        <v/>
      </c>
      <c r="J2693" s="26" t="str">
        <f>_xlfn.IFNA(VLOOKUP(F2693,الاوردرات!$B$1:$C$600,2,0),"")</f>
        <v/>
      </c>
      <c r="K2693" s="52"/>
      <c r="M2693" s="105" t="str">
        <f>IF(G2693="","",_xlfn.IFNA((VLOOKUP(G2693,help!L:M,2,0))*H2693,_xlfn.IFNA((VLOOKUP(G2693,help!P:Q,2,0))*H2693,"غير مسجلة في المشتريات")))</f>
        <v/>
      </c>
    </row>
    <row r="2694" spans="2:13" hidden="1" x14ac:dyDescent="0.25">
      <c r="B2694" s="13">
        <f>COUNTIFS($G$3:G2694,'تقرير استهلاك خامات'!$D$4)</f>
        <v>2</v>
      </c>
      <c r="C2694" s="13">
        <f>COUNTIFS($F$3:F2694,'تقرير منتج تام'!$E$4)</f>
        <v>10</v>
      </c>
      <c r="D2694" s="37"/>
      <c r="E2694" s="37"/>
      <c r="F2694" s="37"/>
      <c r="G2694" s="39"/>
      <c r="H2694" s="40"/>
      <c r="I2694" s="107" t="str">
        <f>IF(G2694="","",_xlfn.IFNA(VLOOKUP(G2694,'سجل المشتريات'!F:N,8,0),"غير مسجلة في المشتريات"))</f>
        <v/>
      </c>
      <c r="J2694" s="26" t="str">
        <f>_xlfn.IFNA(VLOOKUP(F2694,الاوردرات!$B$1:$C$600,2,0),"")</f>
        <v/>
      </c>
      <c r="K2694" s="52"/>
      <c r="M2694" s="105" t="str">
        <f>IF(G2694="","",_xlfn.IFNA((VLOOKUP(G2694,help!L:M,2,0))*H2694,_xlfn.IFNA((VLOOKUP(G2694,help!P:Q,2,0))*H2694,"غير مسجلة في المشتريات")))</f>
        <v/>
      </c>
    </row>
    <row r="2695" spans="2:13" hidden="1" x14ac:dyDescent="0.25">
      <c r="B2695" s="13">
        <f>COUNTIFS($G$3:G2695,'تقرير استهلاك خامات'!$D$4)</f>
        <v>2</v>
      </c>
      <c r="C2695" s="13">
        <f>COUNTIFS($F$3:F2695,'تقرير منتج تام'!$E$4)</f>
        <v>10</v>
      </c>
      <c r="D2695" s="37"/>
      <c r="E2695" s="37"/>
      <c r="F2695" s="37"/>
      <c r="G2695" s="39"/>
      <c r="H2695" s="40"/>
      <c r="I2695" s="107" t="str">
        <f>IF(G2695="","",_xlfn.IFNA(VLOOKUP(G2695,'سجل المشتريات'!F:N,8,0),"غير مسجلة في المشتريات"))</f>
        <v/>
      </c>
      <c r="J2695" s="26" t="str">
        <f>_xlfn.IFNA(VLOOKUP(F2695,الاوردرات!$B$1:$C$600,2,0),"")</f>
        <v/>
      </c>
      <c r="K2695" s="52"/>
      <c r="M2695" s="105" t="str">
        <f>IF(G2695="","",_xlfn.IFNA((VLOOKUP(G2695,help!L:M,2,0))*H2695,_xlfn.IFNA((VLOOKUP(G2695,help!P:Q,2,0))*H2695,"غير مسجلة في المشتريات")))</f>
        <v/>
      </c>
    </row>
    <row r="2696" spans="2:13" hidden="1" x14ac:dyDescent="0.25">
      <c r="B2696" s="13">
        <f>COUNTIFS($G$3:G2696,'تقرير استهلاك خامات'!$D$4)</f>
        <v>2</v>
      </c>
      <c r="C2696" s="13">
        <f>COUNTIFS($F$3:F2696,'تقرير منتج تام'!$E$4)</f>
        <v>10</v>
      </c>
      <c r="D2696" s="37"/>
      <c r="E2696" s="37"/>
      <c r="F2696" s="37"/>
      <c r="G2696" s="39"/>
      <c r="H2696" s="40"/>
      <c r="I2696" s="107" t="str">
        <f>IF(G2696="","",_xlfn.IFNA(VLOOKUP(G2696,'سجل المشتريات'!F:N,8,0),"غير مسجلة في المشتريات"))</f>
        <v/>
      </c>
      <c r="J2696" s="26" t="str">
        <f>_xlfn.IFNA(VLOOKUP(F2696,الاوردرات!$B$1:$C$600,2,0),"")</f>
        <v/>
      </c>
      <c r="K2696" s="52"/>
      <c r="M2696" s="105" t="str">
        <f>IF(G2696="","",_xlfn.IFNA((VLOOKUP(G2696,help!L:M,2,0))*H2696,_xlfn.IFNA((VLOOKUP(G2696,help!P:Q,2,0))*H2696,"غير مسجلة في المشتريات")))</f>
        <v/>
      </c>
    </row>
    <row r="2697" spans="2:13" hidden="1" x14ac:dyDescent="0.25">
      <c r="B2697" s="13">
        <f>COUNTIFS($G$3:G2697,'تقرير استهلاك خامات'!$D$4)</f>
        <v>2</v>
      </c>
      <c r="C2697" s="13">
        <f>COUNTIFS($F$3:F2697,'تقرير منتج تام'!$E$4)</f>
        <v>10</v>
      </c>
      <c r="D2697" s="37"/>
      <c r="E2697" s="37"/>
      <c r="F2697" s="37"/>
      <c r="G2697" s="39"/>
      <c r="H2697" s="40"/>
      <c r="I2697" s="107" t="str">
        <f>IF(G2697="","",_xlfn.IFNA(VLOOKUP(G2697,'سجل المشتريات'!F:N,8,0),"غير مسجلة في المشتريات"))</f>
        <v/>
      </c>
      <c r="J2697" s="26" t="str">
        <f>_xlfn.IFNA(VLOOKUP(F2697,الاوردرات!$B$1:$C$600,2,0),"")</f>
        <v/>
      </c>
      <c r="K2697" s="52"/>
      <c r="M2697" s="105" t="str">
        <f>IF(G2697="","",_xlfn.IFNA((VLOOKUP(G2697,help!L:M,2,0))*H2697,_xlfn.IFNA((VLOOKUP(G2697,help!P:Q,2,0))*H2697,"غير مسجلة في المشتريات")))</f>
        <v/>
      </c>
    </row>
    <row r="2698" spans="2:13" hidden="1" x14ac:dyDescent="0.25">
      <c r="B2698" s="13">
        <f>COUNTIFS($G$3:G2698,'تقرير استهلاك خامات'!$D$4)</f>
        <v>2</v>
      </c>
      <c r="C2698" s="13">
        <f>COUNTIFS($F$3:F2698,'تقرير منتج تام'!$E$4)</f>
        <v>10</v>
      </c>
      <c r="D2698" s="37"/>
      <c r="E2698" s="37"/>
      <c r="F2698" s="37"/>
      <c r="G2698" s="39"/>
      <c r="H2698" s="40"/>
      <c r="I2698" s="107" t="str">
        <f>IF(G2698="","",_xlfn.IFNA(VLOOKUP(G2698,'سجل المشتريات'!F:N,8,0),"غير مسجلة في المشتريات"))</f>
        <v/>
      </c>
      <c r="J2698" s="26" t="str">
        <f>_xlfn.IFNA(VLOOKUP(F2698,الاوردرات!$B$1:$C$600,2,0),"")</f>
        <v/>
      </c>
      <c r="K2698" s="52"/>
      <c r="M2698" s="105" t="str">
        <f>IF(G2698="","",_xlfn.IFNA((VLOOKUP(G2698,help!L:M,2,0))*H2698,_xlfn.IFNA((VLOOKUP(G2698,help!P:Q,2,0))*H2698,"غير مسجلة في المشتريات")))</f>
        <v/>
      </c>
    </row>
    <row r="2699" spans="2:13" hidden="1" x14ac:dyDescent="0.25">
      <c r="B2699" s="13">
        <f>COUNTIFS($G$3:G2699,'تقرير استهلاك خامات'!$D$4)</f>
        <v>2</v>
      </c>
      <c r="C2699" s="13">
        <f>COUNTIFS($F$3:F2699,'تقرير منتج تام'!$E$4)</f>
        <v>10</v>
      </c>
      <c r="D2699" s="37"/>
      <c r="E2699" s="37"/>
      <c r="F2699" s="37"/>
      <c r="G2699" s="39"/>
      <c r="H2699" s="40"/>
      <c r="I2699" s="107" t="str">
        <f>IF(G2699="","",_xlfn.IFNA(VLOOKUP(G2699,'سجل المشتريات'!F:N,8,0),"غير مسجلة في المشتريات"))</f>
        <v/>
      </c>
      <c r="J2699" s="26" t="str">
        <f>_xlfn.IFNA(VLOOKUP(F2699,الاوردرات!$B$1:$C$600,2,0),"")</f>
        <v/>
      </c>
      <c r="K2699" s="52"/>
      <c r="M2699" s="105" t="str">
        <f>IF(G2699="","",_xlfn.IFNA((VLOOKUP(G2699,help!L:M,2,0))*H2699,_xlfn.IFNA((VLOOKUP(G2699,help!P:Q,2,0))*H2699,"غير مسجلة في المشتريات")))</f>
        <v/>
      </c>
    </row>
    <row r="2700" spans="2:13" hidden="1" x14ac:dyDescent="0.25">
      <c r="B2700" s="13">
        <f>COUNTIFS($G$3:G2700,'تقرير استهلاك خامات'!$D$4)</f>
        <v>2</v>
      </c>
      <c r="C2700" s="13">
        <f>COUNTIFS($F$3:F2700,'تقرير منتج تام'!$E$4)</f>
        <v>10</v>
      </c>
      <c r="D2700" s="37"/>
      <c r="E2700" s="37"/>
      <c r="F2700" s="37"/>
      <c r="G2700" s="39"/>
      <c r="H2700" s="40"/>
      <c r="I2700" s="107" t="str">
        <f>IF(G2700="","",_xlfn.IFNA(VLOOKUP(G2700,'سجل المشتريات'!F:N,8,0),"غير مسجلة في المشتريات"))</f>
        <v/>
      </c>
      <c r="J2700" s="26" t="str">
        <f>_xlfn.IFNA(VLOOKUP(F2700,الاوردرات!$B$1:$C$600,2,0),"")</f>
        <v/>
      </c>
      <c r="K2700" s="52"/>
      <c r="M2700" s="105" t="str">
        <f>IF(G2700="","",_xlfn.IFNA((VLOOKUP(G2700,help!L:M,2,0))*H2700,_xlfn.IFNA((VLOOKUP(G2700,help!P:Q,2,0))*H2700,"غير مسجلة في المشتريات")))</f>
        <v/>
      </c>
    </row>
    <row r="2701" spans="2:13" hidden="1" x14ac:dyDescent="0.25">
      <c r="B2701" s="13">
        <f>COUNTIFS($G$3:G2701,'تقرير استهلاك خامات'!$D$4)</f>
        <v>2</v>
      </c>
      <c r="C2701" s="13">
        <f>COUNTIFS($F$3:F2701,'تقرير منتج تام'!$E$4)</f>
        <v>10</v>
      </c>
      <c r="D2701" s="37"/>
      <c r="E2701" s="37"/>
      <c r="F2701" s="37"/>
      <c r="G2701" s="39"/>
      <c r="H2701" s="40"/>
      <c r="I2701" s="107" t="str">
        <f>IF(G2701="","",_xlfn.IFNA(VLOOKUP(G2701,'سجل المشتريات'!F:N,8,0),"غير مسجلة في المشتريات"))</f>
        <v/>
      </c>
      <c r="J2701" s="26" t="str">
        <f>_xlfn.IFNA(VLOOKUP(F2701,الاوردرات!$B$1:$C$600,2,0),"")</f>
        <v/>
      </c>
      <c r="K2701" s="52"/>
      <c r="M2701" s="105" t="str">
        <f>IF(G2701="","",_xlfn.IFNA((VLOOKUP(G2701,help!L:M,2,0))*H2701,_xlfn.IFNA((VLOOKUP(G2701,help!P:Q,2,0))*H2701,"غير مسجلة في المشتريات")))</f>
        <v/>
      </c>
    </row>
    <row r="2702" spans="2:13" hidden="1" x14ac:dyDescent="0.25">
      <c r="B2702" s="13">
        <f>COUNTIFS($G$3:G2702,'تقرير استهلاك خامات'!$D$4)</f>
        <v>2</v>
      </c>
      <c r="C2702" s="13">
        <f>COUNTIFS($F$3:F2702,'تقرير منتج تام'!$E$4)</f>
        <v>10</v>
      </c>
      <c r="D2702" s="37"/>
      <c r="E2702" s="37"/>
      <c r="F2702" s="37"/>
      <c r="G2702" s="39"/>
      <c r="H2702" s="40"/>
      <c r="I2702" s="107" t="str">
        <f>IF(G2702="","",_xlfn.IFNA(VLOOKUP(G2702,'سجل المشتريات'!F:N,8,0),"غير مسجلة في المشتريات"))</f>
        <v/>
      </c>
      <c r="J2702" s="26" t="str">
        <f>_xlfn.IFNA(VLOOKUP(F2702,الاوردرات!$B$1:$C$600,2,0),"")</f>
        <v/>
      </c>
      <c r="K2702" s="52"/>
      <c r="M2702" s="105" t="str">
        <f>IF(G2702="","",_xlfn.IFNA((VLOOKUP(G2702,help!L:M,2,0))*H2702,_xlfn.IFNA((VLOOKUP(G2702,help!P:Q,2,0))*H2702,"غير مسجلة في المشتريات")))</f>
        <v/>
      </c>
    </row>
    <row r="2703" spans="2:13" hidden="1" x14ac:dyDescent="0.25">
      <c r="B2703" s="13">
        <f>COUNTIFS($G$3:G2703,'تقرير استهلاك خامات'!$D$4)</f>
        <v>2</v>
      </c>
      <c r="C2703" s="13">
        <f>COUNTIFS($F$3:F2703,'تقرير منتج تام'!$E$4)</f>
        <v>10</v>
      </c>
      <c r="D2703" s="37"/>
      <c r="E2703" s="37"/>
      <c r="F2703" s="37"/>
      <c r="G2703" s="39"/>
      <c r="H2703" s="40"/>
      <c r="I2703" s="107" t="str">
        <f>IF(G2703="","",_xlfn.IFNA(VLOOKUP(G2703,'سجل المشتريات'!F:N,8,0),"غير مسجلة في المشتريات"))</f>
        <v/>
      </c>
      <c r="J2703" s="26" t="str">
        <f>_xlfn.IFNA(VLOOKUP(F2703,الاوردرات!$B$1:$C$600,2,0),"")</f>
        <v/>
      </c>
      <c r="K2703" s="52"/>
      <c r="M2703" s="105" t="str">
        <f>IF(G2703="","",_xlfn.IFNA((VLOOKUP(G2703,help!L:M,2,0))*H2703,_xlfn.IFNA((VLOOKUP(G2703,help!P:Q,2,0))*H2703,"غير مسجلة في المشتريات")))</f>
        <v/>
      </c>
    </row>
    <row r="2704" spans="2:13" hidden="1" x14ac:dyDescent="0.25">
      <c r="B2704" s="13">
        <f>COUNTIFS($G$3:G2704,'تقرير استهلاك خامات'!$D$4)</f>
        <v>2</v>
      </c>
      <c r="C2704" s="13">
        <f>COUNTIFS($F$3:F2704,'تقرير منتج تام'!$E$4)</f>
        <v>10</v>
      </c>
      <c r="D2704" s="37"/>
      <c r="E2704" s="37"/>
      <c r="F2704" s="37"/>
      <c r="G2704" s="39"/>
      <c r="H2704" s="40"/>
      <c r="I2704" s="107" t="str">
        <f>IF(G2704="","",_xlfn.IFNA(VLOOKUP(G2704,'سجل المشتريات'!F:N,8,0),"غير مسجلة في المشتريات"))</f>
        <v/>
      </c>
      <c r="J2704" s="26" t="str">
        <f>_xlfn.IFNA(VLOOKUP(F2704,الاوردرات!$B$1:$C$600,2,0),"")</f>
        <v/>
      </c>
      <c r="K2704" s="52"/>
      <c r="M2704" s="105" t="str">
        <f>IF(G2704="","",_xlfn.IFNA((VLOOKUP(G2704,help!L:M,2,0))*H2704,_xlfn.IFNA((VLOOKUP(G2704,help!P:Q,2,0))*H2704,"غير مسجلة في المشتريات")))</f>
        <v/>
      </c>
    </row>
    <row r="2705" spans="2:13" hidden="1" x14ac:dyDescent="0.25">
      <c r="B2705" s="13">
        <f>COUNTIFS($G$3:G2705,'تقرير استهلاك خامات'!$D$4)</f>
        <v>2</v>
      </c>
      <c r="C2705" s="13">
        <f>COUNTIFS($F$3:F2705,'تقرير منتج تام'!$E$4)</f>
        <v>10</v>
      </c>
      <c r="D2705" s="37"/>
      <c r="E2705" s="37"/>
      <c r="F2705" s="37"/>
      <c r="G2705" s="39"/>
      <c r="H2705" s="40"/>
      <c r="I2705" s="107" t="str">
        <f>IF(G2705="","",_xlfn.IFNA(VLOOKUP(G2705,'سجل المشتريات'!F:N,8,0),"غير مسجلة في المشتريات"))</f>
        <v/>
      </c>
      <c r="J2705" s="26" t="str">
        <f>_xlfn.IFNA(VLOOKUP(F2705,الاوردرات!$B$1:$C$600,2,0),"")</f>
        <v/>
      </c>
      <c r="K2705" s="52"/>
      <c r="M2705" s="105" t="str">
        <f>IF(G2705="","",_xlfn.IFNA((VLOOKUP(G2705,help!L:M,2,0))*H2705,_xlfn.IFNA((VLOOKUP(G2705,help!P:Q,2,0))*H2705,"غير مسجلة في المشتريات")))</f>
        <v/>
      </c>
    </row>
    <row r="2706" spans="2:13" hidden="1" x14ac:dyDescent="0.25">
      <c r="B2706" s="13">
        <f>COUNTIFS($G$3:G2706,'تقرير استهلاك خامات'!$D$4)</f>
        <v>2</v>
      </c>
      <c r="C2706" s="13">
        <f>COUNTIFS($F$3:F2706,'تقرير منتج تام'!$E$4)</f>
        <v>10</v>
      </c>
      <c r="D2706" s="37"/>
      <c r="E2706" s="37"/>
      <c r="F2706" s="37"/>
      <c r="G2706" s="39"/>
      <c r="H2706" s="40"/>
      <c r="I2706" s="107" t="str">
        <f>IF(G2706="","",_xlfn.IFNA(VLOOKUP(G2706,'سجل المشتريات'!F:N,8,0),"غير مسجلة في المشتريات"))</f>
        <v/>
      </c>
      <c r="J2706" s="26" t="str">
        <f>_xlfn.IFNA(VLOOKUP(F2706,الاوردرات!$B$1:$C$600,2,0),"")</f>
        <v/>
      </c>
      <c r="K2706" s="52"/>
      <c r="M2706" s="105" t="str">
        <f>IF(G2706="","",_xlfn.IFNA((VLOOKUP(G2706,help!L:M,2,0))*H2706,_xlfn.IFNA((VLOOKUP(G2706,help!P:Q,2,0))*H2706,"غير مسجلة في المشتريات")))</f>
        <v/>
      </c>
    </row>
    <row r="2707" spans="2:13" hidden="1" x14ac:dyDescent="0.25">
      <c r="B2707" s="13">
        <f>COUNTIFS($G$3:G2707,'تقرير استهلاك خامات'!$D$4)</f>
        <v>2</v>
      </c>
      <c r="C2707" s="13">
        <f>COUNTIFS($F$3:F2707,'تقرير منتج تام'!$E$4)</f>
        <v>10</v>
      </c>
      <c r="D2707" s="37"/>
      <c r="E2707" s="37"/>
      <c r="F2707" s="37"/>
      <c r="G2707" s="39"/>
      <c r="H2707" s="40"/>
      <c r="I2707" s="107" t="str">
        <f>IF(G2707="","",_xlfn.IFNA(VLOOKUP(G2707,'سجل المشتريات'!F:N,8,0),"غير مسجلة في المشتريات"))</f>
        <v/>
      </c>
      <c r="J2707" s="26" t="str">
        <f>_xlfn.IFNA(VLOOKUP(F2707,الاوردرات!$B$1:$C$600,2,0),"")</f>
        <v/>
      </c>
      <c r="K2707" s="52"/>
      <c r="M2707" s="105" t="str">
        <f>IF(G2707="","",_xlfn.IFNA((VLOOKUP(G2707,help!L:M,2,0))*H2707,_xlfn.IFNA((VLOOKUP(G2707,help!P:Q,2,0))*H2707,"غير مسجلة في المشتريات")))</f>
        <v/>
      </c>
    </row>
    <row r="2708" spans="2:13" hidden="1" x14ac:dyDescent="0.25">
      <c r="B2708" s="13">
        <f>COUNTIFS($G$3:G2708,'تقرير استهلاك خامات'!$D$4)</f>
        <v>2</v>
      </c>
      <c r="C2708" s="13">
        <f>COUNTIFS($F$3:F2708,'تقرير منتج تام'!$E$4)</f>
        <v>10</v>
      </c>
      <c r="D2708" s="37"/>
      <c r="E2708" s="37"/>
      <c r="F2708" s="37"/>
      <c r="G2708" s="39"/>
      <c r="H2708" s="40"/>
      <c r="I2708" s="107" t="str">
        <f>IF(G2708="","",_xlfn.IFNA(VLOOKUP(G2708,'سجل المشتريات'!F:N,8,0),"غير مسجلة في المشتريات"))</f>
        <v/>
      </c>
      <c r="J2708" s="26" t="str">
        <f>_xlfn.IFNA(VLOOKUP(F2708,الاوردرات!$B$1:$C$600,2,0),"")</f>
        <v/>
      </c>
      <c r="K2708" s="52"/>
      <c r="M2708" s="105" t="str">
        <f>IF(G2708="","",_xlfn.IFNA((VLOOKUP(G2708,help!L:M,2,0))*H2708,_xlfn.IFNA((VLOOKUP(G2708,help!P:Q,2,0))*H2708,"غير مسجلة في المشتريات")))</f>
        <v/>
      </c>
    </row>
    <row r="2709" spans="2:13" hidden="1" x14ac:dyDescent="0.25">
      <c r="B2709" s="13">
        <f>COUNTIFS($G$3:G2709,'تقرير استهلاك خامات'!$D$4)</f>
        <v>2</v>
      </c>
      <c r="C2709" s="13">
        <f>COUNTIFS($F$3:F2709,'تقرير منتج تام'!$E$4)</f>
        <v>10</v>
      </c>
      <c r="D2709" s="37"/>
      <c r="E2709" s="37"/>
      <c r="F2709" s="37"/>
      <c r="G2709" s="39"/>
      <c r="H2709" s="40"/>
      <c r="I2709" s="107" t="str">
        <f>IF(G2709="","",_xlfn.IFNA(VLOOKUP(G2709,'سجل المشتريات'!F:N,8,0),"غير مسجلة في المشتريات"))</f>
        <v/>
      </c>
      <c r="J2709" s="26" t="str">
        <f>_xlfn.IFNA(VLOOKUP(F2709,الاوردرات!$B$1:$C$600,2,0),"")</f>
        <v/>
      </c>
      <c r="K2709" s="52"/>
      <c r="M2709" s="105" t="str">
        <f>IF(G2709="","",_xlfn.IFNA((VLOOKUP(G2709,help!L:M,2,0))*H2709,_xlfn.IFNA((VLOOKUP(G2709,help!P:Q,2,0))*H2709,"غير مسجلة في المشتريات")))</f>
        <v/>
      </c>
    </row>
    <row r="2710" spans="2:13" hidden="1" x14ac:dyDescent="0.25">
      <c r="B2710" s="13">
        <f>COUNTIFS($G$3:G2710,'تقرير استهلاك خامات'!$D$4)</f>
        <v>2</v>
      </c>
      <c r="C2710" s="13">
        <f>COUNTIFS($F$3:F2710,'تقرير منتج تام'!$E$4)</f>
        <v>10</v>
      </c>
      <c r="D2710" s="37"/>
      <c r="E2710" s="37"/>
      <c r="F2710" s="37"/>
      <c r="G2710" s="39"/>
      <c r="H2710" s="40"/>
      <c r="I2710" s="107" t="str">
        <f>IF(G2710="","",_xlfn.IFNA(VLOOKUP(G2710,'سجل المشتريات'!F:N,8,0),"غير مسجلة في المشتريات"))</f>
        <v/>
      </c>
      <c r="J2710" s="26" t="str">
        <f>_xlfn.IFNA(VLOOKUP(F2710,الاوردرات!$B$1:$C$600,2,0),"")</f>
        <v/>
      </c>
      <c r="K2710" s="52"/>
      <c r="M2710" s="105" t="str">
        <f>IF(G2710="","",_xlfn.IFNA((VLOOKUP(G2710,help!L:M,2,0))*H2710,_xlfn.IFNA((VLOOKUP(G2710,help!P:Q,2,0))*H2710,"غير مسجلة في المشتريات")))</f>
        <v/>
      </c>
    </row>
    <row r="2711" spans="2:13" hidden="1" x14ac:dyDescent="0.25">
      <c r="B2711" s="13">
        <f>COUNTIFS($G$3:G2711,'تقرير استهلاك خامات'!$D$4)</f>
        <v>2</v>
      </c>
      <c r="C2711" s="13">
        <f>COUNTIFS($F$3:F2711,'تقرير منتج تام'!$E$4)</f>
        <v>10</v>
      </c>
      <c r="D2711" s="37"/>
      <c r="E2711" s="37"/>
      <c r="F2711" s="37"/>
      <c r="G2711" s="39"/>
      <c r="H2711" s="40"/>
      <c r="I2711" s="107" t="str">
        <f>IF(G2711="","",_xlfn.IFNA(VLOOKUP(G2711,'سجل المشتريات'!F:N,8,0),"غير مسجلة في المشتريات"))</f>
        <v/>
      </c>
      <c r="J2711" s="26" t="str">
        <f>_xlfn.IFNA(VLOOKUP(F2711,الاوردرات!$B$1:$C$600,2,0),"")</f>
        <v/>
      </c>
      <c r="K2711" s="52"/>
      <c r="M2711" s="105" t="str">
        <f>IF(G2711="","",_xlfn.IFNA((VLOOKUP(G2711,help!L:M,2,0))*H2711,_xlfn.IFNA((VLOOKUP(G2711,help!P:Q,2,0))*H2711,"غير مسجلة في المشتريات")))</f>
        <v/>
      </c>
    </row>
    <row r="2712" spans="2:13" hidden="1" x14ac:dyDescent="0.25">
      <c r="B2712" s="13">
        <f>COUNTIFS($G$3:G2712,'تقرير استهلاك خامات'!$D$4)</f>
        <v>2</v>
      </c>
      <c r="C2712" s="13">
        <f>COUNTIFS($F$3:F2712,'تقرير منتج تام'!$E$4)</f>
        <v>10</v>
      </c>
      <c r="D2712" s="37"/>
      <c r="E2712" s="37"/>
      <c r="F2712" s="37"/>
      <c r="G2712" s="39"/>
      <c r="H2712" s="40"/>
      <c r="I2712" s="107" t="str">
        <f>IF(G2712="","",_xlfn.IFNA(VLOOKUP(G2712,'سجل المشتريات'!F:N,8,0),"غير مسجلة في المشتريات"))</f>
        <v/>
      </c>
      <c r="J2712" s="26" t="str">
        <f>_xlfn.IFNA(VLOOKUP(F2712,الاوردرات!$B$1:$C$600,2,0),"")</f>
        <v/>
      </c>
      <c r="K2712" s="52"/>
      <c r="M2712" s="105" t="str">
        <f>IF(G2712="","",_xlfn.IFNA((VLOOKUP(G2712,help!L:M,2,0))*H2712,_xlfn.IFNA((VLOOKUP(G2712,help!P:Q,2,0))*H2712,"غير مسجلة في المشتريات")))</f>
        <v/>
      </c>
    </row>
    <row r="2713" spans="2:13" hidden="1" x14ac:dyDescent="0.25">
      <c r="B2713" s="13">
        <f>COUNTIFS($G$3:G2713,'تقرير استهلاك خامات'!$D$4)</f>
        <v>2</v>
      </c>
      <c r="C2713" s="13">
        <f>COUNTIFS($F$3:F2713,'تقرير منتج تام'!$E$4)</f>
        <v>10</v>
      </c>
      <c r="D2713" s="37"/>
      <c r="E2713" s="37"/>
      <c r="F2713" s="37"/>
      <c r="G2713" s="39"/>
      <c r="H2713" s="40"/>
      <c r="I2713" s="107" t="str">
        <f>IF(G2713="","",_xlfn.IFNA(VLOOKUP(G2713,'سجل المشتريات'!F:N,8,0),"غير مسجلة في المشتريات"))</f>
        <v/>
      </c>
      <c r="J2713" s="26" t="str">
        <f>_xlfn.IFNA(VLOOKUP(F2713,الاوردرات!$B$1:$C$600,2,0),"")</f>
        <v/>
      </c>
      <c r="K2713" s="52"/>
      <c r="M2713" s="105" t="str">
        <f>IF(G2713="","",_xlfn.IFNA((VLOOKUP(G2713,help!L:M,2,0))*H2713,_xlfn.IFNA((VLOOKUP(G2713,help!P:Q,2,0))*H2713,"غير مسجلة في المشتريات")))</f>
        <v/>
      </c>
    </row>
    <row r="2714" spans="2:13" hidden="1" x14ac:dyDescent="0.25">
      <c r="B2714" s="13">
        <f>COUNTIFS($G$3:G2714,'تقرير استهلاك خامات'!$D$4)</f>
        <v>2</v>
      </c>
      <c r="C2714" s="13">
        <f>COUNTIFS($F$3:F2714,'تقرير منتج تام'!$E$4)</f>
        <v>10</v>
      </c>
      <c r="D2714" s="37"/>
      <c r="E2714" s="37"/>
      <c r="F2714" s="37"/>
      <c r="G2714" s="39"/>
      <c r="H2714" s="40"/>
      <c r="I2714" s="107" t="str">
        <f>IF(G2714="","",_xlfn.IFNA(VLOOKUP(G2714,'سجل المشتريات'!F:N,8,0),"غير مسجلة في المشتريات"))</f>
        <v/>
      </c>
      <c r="J2714" s="26" t="str">
        <f>_xlfn.IFNA(VLOOKUP(F2714,الاوردرات!$B$1:$C$600,2,0),"")</f>
        <v/>
      </c>
      <c r="K2714" s="52"/>
      <c r="M2714" s="105" t="str">
        <f>IF(G2714="","",_xlfn.IFNA((VLOOKUP(G2714,help!L:M,2,0))*H2714,_xlfn.IFNA((VLOOKUP(G2714,help!P:Q,2,0))*H2714,"غير مسجلة في المشتريات")))</f>
        <v/>
      </c>
    </row>
    <row r="2715" spans="2:13" hidden="1" x14ac:dyDescent="0.25">
      <c r="B2715" s="13">
        <f>COUNTIFS($G$3:G2715,'تقرير استهلاك خامات'!$D$4)</f>
        <v>2</v>
      </c>
      <c r="C2715" s="13">
        <f>COUNTIFS($F$3:F2715,'تقرير منتج تام'!$E$4)</f>
        <v>10</v>
      </c>
      <c r="D2715" s="37"/>
      <c r="E2715" s="37"/>
      <c r="F2715" s="37"/>
      <c r="G2715" s="39"/>
      <c r="H2715" s="40"/>
      <c r="I2715" s="107" t="str">
        <f>IF(G2715="","",_xlfn.IFNA(VLOOKUP(G2715,'سجل المشتريات'!F:N,8,0),"غير مسجلة في المشتريات"))</f>
        <v/>
      </c>
      <c r="J2715" s="26" t="str">
        <f>_xlfn.IFNA(VLOOKUP(F2715,الاوردرات!$B$1:$C$600,2,0),"")</f>
        <v/>
      </c>
      <c r="K2715" s="52"/>
      <c r="M2715" s="105" t="str">
        <f>IF(G2715="","",_xlfn.IFNA((VLOOKUP(G2715,help!L:M,2,0))*H2715,_xlfn.IFNA((VLOOKUP(G2715,help!P:Q,2,0))*H2715,"غير مسجلة في المشتريات")))</f>
        <v/>
      </c>
    </row>
    <row r="2716" spans="2:13" hidden="1" x14ac:dyDescent="0.25">
      <c r="B2716" s="13">
        <f>COUNTIFS($G$3:G2716,'تقرير استهلاك خامات'!$D$4)</f>
        <v>2</v>
      </c>
      <c r="C2716" s="13">
        <f>COUNTIFS($F$3:F2716,'تقرير منتج تام'!$E$4)</f>
        <v>10</v>
      </c>
      <c r="D2716" s="37"/>
      <c r="E2716" s="37"/>
      <c r="F2716" s="37"/>
      <c r="G2716" s="39"/>
      <c r="H2716" s="40"/>
      <c r="I2716" s="107" t="str">
        <f>IF(G2716="","",_xlfn.IFNA(VLOOKUP(G2716,'سجل المشتريات'!F:N,8,0),"غير مسجلة في المشتريات"))</f>
        <v/>
      </c>
      <c r="J2716" s="26" t="str">
        <f>_xlfn.IFNA(VLOOKUP(F2716,الاوردرات!$B$1:$C$600,2,0),"")</f>
        <v/>
      </c>
      <c r="K2716" s="52"/>
      <c r="M2716" s="105" t="str">
        <f>IF(G2716="","",_xlfn.IFNA((VLOOKUP(G2716,help!L:M,2,0))*H2716,_xlfn.IFNA((VLOOKUP(G2716,help!P:Q,2,0))*H2716,"غير مسجلة في المشتريات")))</f>
        <v/>
      </c>
    </row>
    <row r="2717" spans="2:13" hidden="1" x14ac:dyDescent="0.25">
      <c r="B2717" s="13">
        <f>COUNTIFS($G$3:G2717,'تقرير استهلاك خامات'!$D$4)</f>
        <v>2</v>
      </c>
      <c r="C2717" s="13">
        <f>COUNTIFS($F$3:F2717,'تقرير منتج تام'!$E$4)</f>
        <v>10</v>
      </c>
      <c r="D2717" s="37"/>
      <c r="E2717" s="37"/>
      <c r="F2717" s="37"/>
      <c r="G2717" s="39"/>
      <c r="H2717" s="40"/>
      <c r="I2717" s="107" t="str">
        <f>IF(G2717="","",_xlfn.IFNA(VLOOKUP(G2717,'سجل المشتريات'!F:N,8,0),"غير مسجلة في المشتريات"))</f>
        <v/>
      </c>
      <c r="J2717" s="26" t="str">
        <f>_xlfn.IFNA(VLOOKUP(F2717,الاوردرات!$B$1:$C$600,2,0),"")</f>
        <v/>
      </c>
      <c r="K2717" s="52"/>
      <c r="M2717" s="105" t="str">
        <f>IF(G2717="","",_xlfn.IFNA((VLOOKUP(G2717,help!L:M,2,0))*H2717,_xlfn.IFNA((VLOOKUP(G2717,help!P:Q,2,0))*H2717,"غير مسجلة في المشتريات")))</f>
        <v/>
      </c>
    </row>
    <row r="2718" spans="2:13" hidden="1" x14ac:dyDescent="0.25">
      <c r="B2718" s="13">
        <f>COUNTIFS($G$3:G2718,'تقرير استهلاك خامات'!$D$4)</f>
        <v>2</v>
      </c>
      <c r="C2718" s="13">
        <f>COUNTIFS($F$3:F2718,'تقرير منتج تام'!$E$4)</f>
        <v>10</v>
      </c>
      <c r="D2718" s="37"/>
      <c r="E2718" s="37"/>
      <c r="F2718" s="37"/>
      <c r="G2718" s="39"/>
      <c r="H2718" s="40"/>
      <c r="I2718" s="107" t="str">
        <f>IF(G2718="","",_xlfn.IFNA(VLOOKUP(G2718,'سجل المشتريات'!F:N,8,0),"غير مسجلة في المشتريات"))</f>
        <v/>
      </c>
      <c r="J2718" s="26" t="str">
        <f>_xlfn.IFNA(VLOOKUP(F2718,الاوردرات!$B$1:$C$600,2,0),"")</f>
        <v/>
      </c>
      <c r="K2718" s="52"/>
      <c r="M2718" s="105" t="str">
        <f>IF(G2718="","",_xlfn.IFNA((VLOOKUP(G2718,help!L:M,2,0))*H2718,_xlfn.IFNA((VLOOKUP(G2718,help!P:Q,2,0))*H2718,"غير مسجلة في المشتريات")))</f>
        <v/>
      </c>
    </row>
    <row r="2719" spans="2:13" hidden="1" x14ac:dyDescent="0.25">
      <c r="B2719" s="13">
        <f>COUNTIFS($G$3:G2719,'تقرير استهلاك خامات'!$D$4)</f>
        <v>2</v>
      </c>
      <c r="C2719" s="13">
        <f>COUNTIFS($F$3:F2719,'تقرير منتج تام'!$E$4)</f>
        <v>10</v>
      </c>
      <c r="D2719" s="37"/>
      <c r="E2719" s="37"/>
      <c r="F2719" s="37"/>
      <c r="G2719" s="39"/>
      <c r="H2719" s="40"/>
      <c r="I2719" s="107" t="str">
        <f>IF(G2719="","",_xlfn.IFNA(VLOOKUP(G2719,'سجل المشتريات'!F:N,8,0),"غير مسجلة في المشتريات"))</f>
        <v/>
      </c>
      <c r="J2719" s="26" t="str">
        <f>_xlfn.IFNA(VLOOKUP(F2719,الاوردرات!$B$1:$C$600,2,0),"")</f>
        <v/>
      </c>
      <c r="K2719" s="52"/>
      <c r="M2719" s="105" t="str">
        <f>IF(G2719="","",_xlfn.IFNA((VLOOKUP(G2719,help!L:M,2,0))*H2719,_xlfn.IFNA((VLOOKUP(G2719,help!P:Q,2,0))*H2719,"غير مسجلة في المشتريات")))</f>
        <v/>
      </c>
    </row>
    <row r="2720" spans="2:13" hidden="1" x14ac:dyDescent="0.25">
      <c r="B2720" s="13">
        <f>COUNTIFS($G$3:G2720,'تقرير استهلاك خامات'!$D$4)</f>
        <v>2</v>
      </c>
      <c r="C2720" s="13">
        <f>COUNTIFS($F$3:F2720,'تقرير منتج تام'!$E$4)</f>
        <v>10</v>
      </c>
      <c r="D2720" s="37"/>
      <c r="E2720" s="37"/>
      <c r="F2720" s="37"/>
      <c r="G2720" s="39"/>
      <c r="H2720" s="40"/>
      <c r="I2720" s="107" t="str">
        <f>IF(G2720="","",_xlfn.IFNA(VLOOKUP(G2720,'سجل المشتريات'!F:N,8,0),"غير مسجلة في المشتريات"))</f>
        <v/>
      </c>
      <c r="J2720" s="26" t="str">
        <f>_xlfn.IFNA(VLOOKUP(F2720,الاوردرات!$B$1:$C$600,2,0),"")</f>
        <v/>
      </c>
      <c r="K2720" s="52"/>
      <c r="M2720" s="105" t="str">
        <f>IF(G2720="","",_xlfn.IFNA((VLOOKUP(G2720,help!L:M,2,0))*H2720,_xlfn.IFNA((VLOOKUP(G2720,help!P:Q,2,0))*H2720,"غير مسجلة في المشتريات")))</f>
        <v/>
      </c>
    </row>
    <row r="2721" spans="2:13" hidden="1" x14ac:dyDescent="0.25">
      <c r="B2721" s="13">
        <f>COUNTIFS($G$3:G2721,'تقرير استهلاك خامات'!$D$4)</f>
        <v>2</v>
      </c>
      <c r="C2721" s="13">
        <f>COUNTIFS($F$3:F2721,'تقرير منتج تام'!$E$4)</f>
        <v>10</v>
      </c>
      <c r="D2721" s="37"/>
      <c r="E2721" s="37"/>
      <c r="F2721" s="37"/>
      <c r="G2721" s="39"/>
      <c r="H2721" s="40"/>
      <c r="I2721" s="107" t="str">
        <f>IF(G2721="","",_xlfn.IFNA(VLOOKUP(G2721,'سجل المشتريات'!F:N,8,0),"غير مسجلة في المشتريات"))</f>
        <v/>
      </c>
      <c r="J2721" s="26" t="str">
        <f>_xlfn.IFNA(VLOOKUP(F2721,الاوردرات!$B$1:$C$600,2,0),"")</f>
        <v/>
      </c>
      <c r="K2721" s="52"/>
      <c r="M2721" s="105" t="str">
        <f>IF(G2721="","",_xlfn.IFNA((VLOOKUP(G2721,help!L:M,2,0))*H2721,_xlfn.IFNA((VLOOKUP(G2721,help!P:Q,2,0))*H2721,"غير مسجلة في المشتريات")))</f>
        <v/>
      </c>
    </row>
    <row r="2722" spans="2:13" hidden="1" x14ac:dyDescent="0.25">
      <c r="B2722" s="13">
        <f>COUNTIFS($G$3:G2722,'تقرير استهلاك خامات'!$D$4)</f>
        <v>2</v>
      </c>
      <c r="C2722" s="13">
        <f>COUNTIFS($F$3:F2722,'تقرير منتج تام'!$E$4)</f>
        <v>10</v>
      </c>
      <c r="D2722" s="37"/>
      <c r="E2722" s="37"/>
      <c r="F2722" s="37"/>
      <c r="G2722" s="39"/>
      <c r="H2722" s="40"/>
      <c r="I2722" s="107" t="str">
        <f>IF(G2722="","",_xlfn.IFNA(VLOOKUP(G2722,'سجل المشتريات'!F:N,8,0),"غير مسجلة في المشتريات"))</f>
        <v/>
      </c>
      <c r="J2722" s="26" t="str">
        <f>_xlfn.IFNA(VLOOKUP(F2722,الاوردرات!$B$1:$C$600,2,0),"")</f>
        <v/>
      </c>
      <c r="K2722" s="52"/>
      <c r="M2722" s="105" t="str">
        <f>IF(G2722="","",_xlfn.IFNA((VLOOKUP(G2722,help!L:M,2,0))*H2722,_xlfn.IFNA((VLOOKUP(G2722,help!P:Q,2,0))*H2722,"غير مسجلة في المشتريات")))</f>
        <v/>
      </c>
    </row>
    <row r="2723" spans="2:13" hidden="1" x14ac:dyDescent="0.25">
      <c r="B2723" s="13">
        <f>COUNTIFS($G$3:G2723,'تقرير استهلاك خامات'!$D$4)</f>
        <v>2</v>
      </c>
      <c r="C2723" s="13">
        <f>COUNTIFS($F$3:F2723,'تقرير منتج تام'!$E$4)</f>
        <v>10</v>
      </c>
      <c r="D2723" s="37"/>
      <c r="E2723" s="37"/>
      <c r="F2723" s="37"/>
      <c r="G2723" s="39"/>
      <c r="H2723" s="40"/>
      <c r="I2723" s="107" t="str">
        <f>IF(G2723="","",_xlfn.IFNA(VLOOKUP(G2723,'سجل المشتريات'!F:N,8,0),"غير مسجلة في المشتريات"))</f>
        <v/>
      </c>
      <c r="J2723" s="26" t="str">
        <f>_xlfn.IFNA(VLOOKUP(F2723,الاوردرات!$B$1:$C$600,2,0),"")</f>
        <v/>
      </c>
      <c r="K2723" s="52"/>
      <c r="M2723" s="105" t="str">
        <f>IF(G2723="","",_xlfn.IFNA((VLOOKUP(G2723,help!L:M,2,0))*H2723,_xlfn.IFNA((VLOOKUP(G2723,help!P:Q,2,0))*H2723,"غير مسجلة في المشتريات")))</f>
        <v/>
      </c>
    </row>
    <row r="2724" spans="2:13" hidden="1" x14ac:dyDescent="0.25">
      <c r="B2724" s="13">
        <f>COUNTIFS($G$3:G2724,'تقرير استهلاك خامات'!$D$4)</f>
        <v>2</v>
      </c>
      <c r="C2724" s="13">
        <f>COUNTIFS($F$3:F2724,'تقرير منتج تام'!$E$4)</f>
        <v>10</v>
      </c>
      <c r="D2724" s="37"/>
      <c r="E2724" s="37"/>
      <c r="F2724" s="37"/>
      <c r="G2724" s="39"/>
      <c r="H2724" s="40"/>
      <c r="I2724" s="107" t="str">
        <f>IF(G2724="","",_xlfn.IFNA(VLOOKUP(G2724,'سجل المشتريات'!F:N,8,0),"غير مسجلة في المشتريات"))</f>
        <v/>
      </c>
      <c r="J2724" s="26" t="str">
        <f>_xlfn.IFNA(VLOOKUP(F2724,الاوردرات!$B$1:$C$600,2,0),"")</f>
        <v/>
      </c>
      <c r="K2724" s="52"/>
      <c r="M2724" s="105" t="str">
        <f>IF(G2724="","",_xlfn.IFNA((VLOOKUP(G2724,help!L:M,2,0))*H2724,_xlfn.IFNA((VLOOKUP(G2724,help!P:Q,2,0))*H2724,"غير مسجلة في المشتريات")))</f>
        <v/>
      </c>
    </row>
    <row r="2725" spans="2:13" hidden="1" x14ac:dyDescent="0.25">
      <c r="B2725" s="13">
        <f>COUNTIFS($G$3:G2725,'تقرير استهلاك خامات'!$D$4)</f>
        <v>2</v>
      </c>
      <c r="C2725" s="13">
        <f>COUNTIFS($F$3:F2725,'تقرير منتج تام'!$E$4)</f>
        <v>10</v>
      </c>
      <c r="D2725" s="37"/>
      <c r="E2725" s="37"/>
      <c r="F2725" s="37"/>
      <c r="G2725" s="39"/>
      <c r="H2725" s="40"/>
      <c r="I2725" s="107" t="str">
        <f>IF(G2725="","",_xlfn.IFNA(VLOOKUP(G2725,'سجل المشتريات'!F:N,8,0),"غير مسجلة في المشتريات"))</f>
        <v/>
      </c>
      <c r="J2725" s="26" t="str">
        <f>_xlfn.IFNA(VLOOKUP(F2725,الاوردرات!$B$1:$C$600,2,0),"")</f>
        <v/>
      </c>
      <c r="K2725" s="52"/>
      <c r="M2725" s="105" t="str">
        <f>IF(G2725="","",_xlfn.IFNA((VLOOKUP(G2725,help!L:M,2,0))*H2725,_xlfn.IFNA((VLOOKUP(G2725,help!P:Q,2,0))*H2725,"غير مسجلة في المشتريات")))</f>
        <v/>
      </c>
    </row>
    <row r="2726" spans="2:13" hidden="1" x14ac:dyDescent="0.25">
      <c r="B2726" s="13">
        <f>COUNTIFS($G$3:G2726,'تقرير استهلاك خامات'!$D$4)</f>
        <v>2</v>
      </c>
      <c r="C2726" s="13">
        <f>COUNTIFS($F$3:F2726,'تقرير منتج تام'!$E$4)</f>
        <v>10</v>
      </c>
      <c r="D2726" s="37"/>
      <c r="E2726" s="37"/>
      <c r="F2726" s="37"/>
      <c r="G2726" s="39"/>
      <c r="H2726" s="40"/>
      <c r="I2726" s="107" t="str">
        <f>IF(G2726="","",_xlfn.IFNA(VLOOKUP(G2726,'سجل المشتريات'!F:N,8,0),"غير مسجلة في المشتريات"))</f>
        <v/>
      </c>
      <c r="J2726" s="26" t="str">
        <f>_xlfn.IFNA(VLOOKUP(F2726,الاوردرات!$B$1:$C$600,2,0),"")</f>
        <v/>
      </c>
      <c r="K2726" s="52"/>
      <c r="M2726" s="105" t="str">
        <f>IF(G2726="","",_xlfn.IFNA((VLOOKUP(G2726,help!L:M,2,0))*H2726,_xlfn.IFNA((VLOOKUP(G2726,help!P:Q,2,0))*H2726,"غير مسجلة في المشتريات")))</f>
        <v/>
      </c>
    </row>
    <row r="2727" spans="2:13" hidden="1" x14ac:dyDescent="0.25">
      <c r="B2727" s="13">
        <f>COUNTIFS($G$3:G2727,'تقرير استهلاك خامات'!$D$4)</f>
        <v>2</v>
      </c>
      <c r="C2727" s="13">
        <f>COUNTIFS($F$3:F2727,'تقرير منتج تام'!$E$4)</f>
        <v>10</v>
      </c>
      <c r="D2727" s="37"/>
      <c r="E2727" s="37"/>
      <c r="F2727" s="37"/>
      <c r="G2727" s="39"/>
      <c r="H2727" s="40"/>
      <c r="I2727" s="107" t="str">
        <f>IF(G2727="","",_xlfn.IFNA(VLOOKUP(G2727,'سجل المشتريات'!F:N,8,0),"غير مسجلة في المشتريات"))</f>
        <v/>
      </c>
      <c r="J2727" s="26" t="str">
        <f>_xlfn.IFNA(VLOOKUP(F2727,الاوردرات!$B$1:$C$600,2,0),"")</f>
        <v/>
      </c>
      <c r="K2727" s="52"/>
      <c r="M2727" s="105" t="str">
        <f>IF(G2727="","",_xlfn.IFNA((VLOOKUP(G2727,help!L:M,2,0))*H2727,_xlfn.IFNA((VLOOKUP(G2727,help!P:Q,2,0))*H2727,"غير مسجلة في المشتريات")))</f>
        <v/>
      </c>
    </row>
    <row r="2728" spans="2:13" hidden="1" x14ac:dyDescent="0.25">
      <c r="B2728" s="13">
        <f>COUNTIFS($G$3:G2728,'تقرير استهلاك خامات'!$D$4)</f>
        <v>2</v>
      </c>
      <c r="C2728" s="13">
        <f>COUNTIFS($F$3:F2728,'تقرير منتج تام'!$E$4)</f>
        <v>10</v>
      </c>
      <c r="D2728" s="37"/>
      <c r="E2728" s="37"/>
      <c r="F2728" s="37"/>
      <c r="G2728" s="39"/>
      <c r="H2728" s="40"/>
      <c r="I2728" s="107" t="str">
        <f>IF(G2728="","",_xlfn.IFNA(VLOOKUP(G2728,'سجل المشتريات'!F:N,8,0),"غير مسجلة في المشتريات"))</f>
        <v/>
      </c>
      <c r="J2728" s="26" t="str">
        <f>_xlfn.IFNA(VLOOKUP(F2728,الاوردرات!$B$1:$C$600,2,0),"")</f>
        <v/>
      </c>
      <c r="K2728" s="52"/>
      <c r="M2728" s="105" t="str">
        <f>IF(G2728="","",_xlfn.IFNA((VLOOKUP(G2728,help!L:M,2,0))*H2728,_xlfn.IFNA((VLOOKUP(G2728,help!P:Q,2,0))*H2728,"غير مسجلة في المشتريات")))</f>
        <v/>
      </c>
    </row>
    <row r="2729" spans="2:13" hidden="1" x14ac:dyDescent="0.25">
      <c r="B2729" s="13">
        <f>COUNTIFS($G$3:G2729,'تقرير استهلاك خامات'!$D$4)</f>
        <v>2</v>
      </c>
      <c r="C2729" s="13">
        <f>COUNTIFS($F$3:F2729,'تقرير منتج تام'!$E$4)</f>
        <v>10</v>
      </c>
      <c r="D2729" s="37"/>
      <c r="E2729" s="37"/>
      <c r="F2729" s="37"/>
      <c r="G2729" s="39"/>
      <c r="H2729" s="40"/>
      <c r="I2729" s="107" t="str">
        <f>IF(G2729="","",_xlfn.IFNA(VLOOKUP(G2729,'سجل المشتريات'!F:N,8,0),"غير مسجلة في المشتريات"))</f>
        <v/>
      </c>
      <c r="J2729" s="26" t="str">
        <f>_xlfn.IFNA(VLOOKUP(F2729,الاوردرات!$B$1:$C$600,2,0),"")</f>
        <v/>
      </c>
      <c r="K2729" s="52"/>
      <c r="M2729" s="105" t="str">
        <f>IF(G2729="","",_xlfn.IFNA((VLOOKUP(G2729,help!L:M,2,0))*H2729,_xlfn.IFNA((VLOOKUP(G2729,help!P:Q,2,0))*H2729,"غير مسجلة في المشتريات")))</f>
        <v/>
      </c>
    </row>
    <row r="2730" spans="2:13" hidden="1" x14ac:dyDescent="0.25">
      <c r="B2730" s="13">
        <f>COUNTIFS($G$3:G2730,'تقرير استهلاك خامات'!$D$4)</f>
        <v>2</v>
      </c>
      <c r="C2730" s="13">
        <f>COUNTIFS($F$3:F2730,'تقرير منتج تام'!$E$4)</f>
        <v>10</v>
      </c>
      <c r="D2730" s="37"/>
      <c r="E2730" s="37"/>
      <c r="F2730" s="37"/>
      <c r="G2730" s="39"/>
      <c r="H2730" s="40"/>
      <c r="I2730" s="107" t="str">
        <f>IF(G2730="","",_xlfn.IFNA(VLOOKUP(G2730,'سجل المشتريات'!F:N,8,0),"غير مسجلة في المشتريات"))</f>
        <v/>
      </c>
      <c r="J2730" s="26" t="str">
        <f>_xlfn.IFNA(VLOOKUP(F2730,الاوردرات!$B$1:$C$600,2,0),"")</f>
        <v/>
      </c>
      <c r="K2730" s="52"/>
      <c r="M2730" s="105" t="str">
        <f>IF(G2730="","",_xlfn.IFNA((VLOOKUP(G2730,help!L:M,2,0))*H2730,_xlfn.IFNA((VLOOKUP(G2730,help!P:Q,2,0))*H2730,"غير مسجلة في المشتريات")))</f>
        <v/>
      </c>
    </row>
    <row r="2731" spans="2:13" hidden="1" x14ac:dyDescent="0.25">
      <c r="B2731" s="13">
        <f>COUNTIFS($G$3:G2731,'تقرير استهلاك خامات'!$D$4)</f>
        <v>2</v>
      </c>
      <c r="C2731" s="13">
        <f>COUNTIFS($F$3:F2731,'تقرير منتج تام'!$E$4)</f>
        <v>10</v>
      </c>
      <c r="D2731" s="37"/>
      <c r="E2731" s="37"/>
      <c r="F2731" s="37"/>
      <c r="G2731" s="39"/>
      <c r="H2731" s="40"/>
      <c r="I2731" s="107" t="str">
        <f>IF(G2731="","",_xlfn.IFNA(VLOOKUP(G2731,'سجل المشتريات'!F:N,8,0),"غير مسجلة في المشتريات"))</f>
        <v/>
      </c>
      <c r="J2731" s="26" t="str">
        <f>_xlfn.IFNA(VLOOKUP(F2731,الاوردرات!$B$1:$C$600,2,0),"")</f>
        <v/>
      </c>
      <c r="K2731" s="52"/>
      <c r="M2731" s="105" t="str">
        <f>IF(G2731="","",_xlfn.IFNA((VLOOKUP(G2731,help!L:M,2,0))*H2731,_xlfn.IFNA((VLOOKUP(G2731,help!P:Q,2,0))*H2731,"غير مسجلة في المشتريات")))</f>
        <v/>
      </c>
    </row>
    <row r="2732" spans="2:13" hidden="1" x14ac:dyDescent="0.25">
      <c r="B2732" s="13">
        <f>COUNTIFS($G$3:G2732,'تقرير استهلاك خامات'!$D$4)</f>
        <v>2</v>
      </c>
      <c r="C2732" s="13">
        <f>COUNTIFS($F$3:F2732,'تقرير منتج تام'!$E$4)</f>
        <v>10</v>
      </c>
      <c r="D2732" s="37"/>
      <c r="E2732" s="37"/>
      <c r="F2732" s="37"/>
      <c r="G2732" s="39"/>
      <c r="H2732" s="40"/>
      <c r="I2732" s="107" t="str">
        <f>IF(G2732="","",_xlfn.IFNA(VLOOKUP(G2732,'سجل المشتريات'!F:N,8,0),"غير مسجلة في المشتريات"))</f>
        <v/>
      </c>
      <c r="J2732" s="26" t="str">
        <f>_xlfn.IFNA(VLOOKUP(F2732,الاوردرات!$B$1:$C$600,2,0),"")</f>
        <v/>
      </c>
      <c r="K2732" s="52"/>
      <c r="M2732" s="105" t="str">
        <f>IF(G2732="","",_xlfn.IFNA((VLOOKUP(G2732,help!L:M,2,0))*H2732,_xlfn.IFNA((VLOOKUP(G2732,help!P:Q,2,0))*H2732,"غير مسجلة في المشتريات")))</f>
        <v/>
      </c>
    </row>
    <row r="2733" spans="2:13" hidden="1" x14ac:dyDescent="0.25">
      <c r="B2733" s="13">
        <f>COUNTIFS($G$3:G2733,'تقرير استهلاك خامات'!$D$4)</f>
        <v>2</v>
      </c>
      <c r="C2733" s="13">
        <f>COUNTIFS($F$3:F2733,'تقرير منتج تام'!$E$4)</f>
        <v>10</v>
      </c>
      <c r="D2733" s="37"/>
      <c r="E2733" s="37"/>
      <c r="F2733" s="37"/>
      <c r="G2733" s="39"/>
      <c r="H2733" s="40"/>
      <c r="I2733" s="107" t="str">
        <f>IF(G2733="","",_xlfn.IFNA(VLOOKUP(G2733,'سجل المشتريات'!F:N,8,0),"غير مسجلة في المشتريات"))</f>
        <v/>
      </c>
      <c r="J2733" s="26" t="str">
        <f>_xlfn.IFNA(VLOOKUP(F2733,الاوردرات!$B$1:$C$600,2,0),"")</f>
        <v/>
      </c>
      <c r="K2733" s="52"/>
      <c r="M2733" s="105" t="str">
        <f>IF(G2733="","",_xlfn.IFNA((VLOOKUP(G2733,help!L:M,2,0))*H2733,_xlfn.IFNA((VLOOKUP(G2733,help!P:Q,2,0))*H2733,"غير مسجلة في المشتريات")))</f>
        <v/>
      </c>
    </row>
    <row r="2734" spans="2:13" hidden="1" x14ac:dyDescent="0.25">
      <c r="B2734" s="13">
        <f>COUNTIFS($G$3:G2734,'تقرير استهلاك خامات'!$D$4)</f>
        <v>2</v>
      </c>
      <c r="C2734" s="13">
        <f>COUNTIFS($F$3:F2734,'تقرير منتج تام'!$E$4)</f>
        <v>10</v>
      </c>
      <c r="D2734" s="37"/>
      <c r="E2734" s="37"/>
      <c r="F2734" s="37"/>
      <c r="G2734" s="39"/>
      <c r="H2734" s="40"/>
      <c r="I2734" s="107" t="str">
        <f>IF(G2734="","",_xlfn.IFNA(VLOOKUP(G2734,'سجل المشتريات'!F:N,8,0),"غير مسجلة في المشتريات"))</f>
        <v/>
      </c>
      <c r="J2734" s="26" t="str">
        <f>_xlfn.IFNA(VLOOKUP(F2734,الاوردرات!$B$1:$C$600,2,0),"")</f>
        <v/>
      </c>
      <c r="K2734" s="52"/>
      <c r="M2734" s="105" t="str">
        <f>IF(G2734="","",_xlfn.IFNA((VLOOKUP(G2734,help!L:M,2,0))*H2734,_xlfn.IFNA((VLOOKUP(G2734,help!P:Q,2,0))*H2734,"غير مسجلة في المشتريات")))</f>
        <v/>
      </c>
    </row>
    <row r="2735" spans="2:13" hidden="1" x14ac:dyDescent="0.25">
      <c r="B2735" s="13">
        <f>COUNTIFS($G$3:G2735,'تقرير استهلاك خامات'!$D$4)</f>
        <v>2</v>
      </c>
      <c r="C2735" s="13">
        <f>COUNTIFS($F$3:F2735,'تقرير منتج تام'!$E$4)</f>
        <v>10</v>
      </c>
      <c r="D2735" s="37"/>
      <c r="E2735" s="37"/>
      <c r="F2735" s="37"/>
      <c r="G2735" s="39"/>
      <c r="H2735" s="40"/>
      <c r="I2735" s="107" t="str">
        <f>IF(G2735="","",_xlfn.IFNA(VLOOKUP(G2735,'سجل المشتريات'!F:N,8,0),"غير مسجلة في المشتريات"))</f>
        <v/>
      </c>
      <c r="J2735" s="26" t="str">
        <f>_xlfn.IFNA(VLOOKUP(F2735,الاوردرات!$B$1:$C$600,2,0),"")</f>
        <v/>
      </c>
      <c r="K2735" s="52"/>
      <c r="M2735" s="105" t="str">
        <f>IF(G2735="","",_xlfn.IFNA((VLOOKUP(G2735,help!L:M,2,0))*H2735,_xlfn.IFNA((VLOOKUP(G2735,help!P:Q,2,0))*H2735,"غير مسجلة في المشتريات")))</f>
        <v/>
      </c>
    </row>
    <row r="2736" spans="2:13" hidden="1" x14ac:dyDescent="0.25">
      <c r="B2736" s="13">
        <f>COUNTIFS($G$3:G2736,'تقرير استهلاك خامات'!$D$4)</f>
        <v>2</v>
      </c>
      <c r="C2736" s="13">
        <f>COUNTIFS($F$3:F2736,'تقرير منتج تام'!$E$4)</f>
        <v>10</v>
      </c>
      <c r="D2736" s="37"/>
      <c r="E2736" s="37"/>
      <c r="F2736" s="37"/>
      <c r="G2736" s="39"/>
      <c r="H2736" s="40"/>
      <c r="I2736" s="107" t="str">
        <f>IF(G2736="","",_xlfn.IFNA(VLOOKUP(G2736,'سجل المشتريات'!F:N,8,0),"غير مسجلة في المشتريات"))</f>
        <v/>
      </c>
      <c r="J2736" s="26" t="str">
        <f>_xlfn.IFNA(VLOOKUP(F2736,الاوردرات!$B$1:$C$600,2,0),"")</f>
        <v/>
      </c>
      <c r="K2736" s="52"/>
      <c r="M2736" s="105" t="str">
        <f>IF(G2736="","",_xlfn.IFNA((VLOOKUP(G2736,help!L:M,2,0))*H2736,_xlfn.IFNA((VLOOKUP(G2736,help!P:Q,2,0))*H2736,"غير مسجلة في المشتريات")))</f>
        <v/>
      </c>
    </row>
    <row r="2737" spans="2:13" hidden="1" x14ac:dyDescent="0.25">
      <c r="B2737" s="13">
        <f>COUNTIFS($G$3:G2737,'تقرير استهلاك خامات'!$D$4)</f>
        <v>2</v>
      </c>
      <c r="C2737" s="13">
        <f>COUNTIFS($F$3:F2737,'تقرير منتج تام'!$E$4)</f>
        <v>10</v>
      </c>
      <c r="D2737" s="37"/>
      <c r="E2737" s="37"/>
      <c r="F2737" s="37"/>
      <c r="G2737" s="39"/>
      <c r="H2737" s="40"/>
      <c r="I2737" s="107" t="str">
        <f>IF(G2737="","",_xlfn.IFNA(VLOOKUP(G2737,'سجل المشتريات'!F:N,8,0),"غير مسجلة في المشتريات"))</f>
        <v/>
      </c>
      <c r="J2737" s="26" t="str">
        <f>_xlfn.IFNA(VLOOKUP(F2737,الاوردرات!$B$1:$C$600,2,0),"")</f>
        <v/>
      </c>
      <c r="K2737" s="52"/>
      <c r="M2737" s="105" t="str">
        <f>IF(G2737="","",_xlfn.IFNA((VLOOKUP(G2737,help!L:M,2,0))*H2737,_xlfn.IFNA((VLOOKUP(G2737,help!P:Q,2,0))*H2737,"غير مسجلة في المشتريات")))</f>
        <v/>
      </c>
    </row>
    <row r="2738" spans="2:13" hidden="1" x14ac:dyDescent="0.25">
      <c r="B2738" s="13">
        <f>COUNTIFS($G$3:G2738,'تقرير استهلاك خامات'!$D$4)</f>
        <v>2</v>
      </c>
      <c r="C2738" s="13">
        <f>COUNTIFS($F$3:F2738,'تقرير منتج تام'!$E$4)</f>
        <v>10</v>
      </c>
      <c r="D2738" s="37"/>
      <c r="E2738" s="37"/>
      <c r="F2738" s="37"/>
      <c r="G2738" s="39"/>
      <c r="H2738" s="40"/>
      <c r="I2738" s="107" t="str">
        <f>IF(G2738="","",_xlfn.IFNA(VLOOKUP(G2738,'سجل المشتريات'!F:N,8,0),"غير مسجلة في المشتريات"))</f>
        <v/>
      </c>
      <c r="J2738" s="26" t="str">
        <f>_xlfn.IFNA(VLOOKUP(F2738,الاوردرات!$B$1:$C$600,2,0),"")</f>
        <v/>
      </c>
      <c r="K2738" s="52"/>
      <c r="M2738" s="105" t="str">
        <f>IF(G2738="","",_xlfn.IFNA((VLOOKUP(G2738,help!L:M,2,0))*H2738,_xlfn.IFNA((VLOOKUP(G2738,help!P:Q,2,0))*H2738,"غير مسجلة في المشتريات")))</f>
        <v/>
      </c>
    </row>
    <row r="2739" spans="2:13" hidden="1" x14ac:dyDescent="0.25">
      <c r="B2739" s="13">
        <f>COUNTIFS($G$3:G2739,'تقرير استهلاك خامات'!$D$4)</f>
        <v>2</v>
      </c>
      <c r="C2739" s="13">
        <f>COUNTIFS($F$3:F2739,'تقرير منتج تام'!$E$4)</f>
        <v>10</v>
      </c>
      <c r="D2739" s="37"/>
      <c r="E2739" s="37"/>
      <c r="F2739" s="37"/>
      <c r="G2739" s="39"/>
      <c r="H2739" s="40"/>
      <c r="I2739" s="107" t="str">
        <f>IF(G2739="","",_xlfn.IFNA(VLOOKUP(G2739,'سجل المشتريات'!F:N,8,0),"غير مسجلة في المشتريات"))</f>
        <v/>
      </c>
      <c r="J2739" s="26" t="str">
        <f>_xlfn.IFNA(VLOOKUP(F2739,الاوردرات!$B$1:$C$600,2,0),"")</f>
        <v/>
      </c>
      <c r="K2739" s="52"/>
      <c r="M2739" s="105" t="str">
        <f>IF(G2739="","",_xlfn.IFNA((VLOOKUP(G2739,help!L:M,2,0))*H2739,_xlfn.IFNA((VLOOKUP(G2739,help!P:Q,2,0))*H2739,"غير مسجلة في المشتريات")))</f>
        <v/>
      </c>
    </row>
    <row r="2740" spans="2:13" hidden="1" x14ac:dyDescent="0.25">
      <c r="B2740" s="13">
        <f>COUNTIFS($G$3:G2740,'تقرير استهلاك خامات'!$D$4)</f>
        <v>2</v>
      </c>
      <c r="C2740" s="13">
        <f>COUNTIFS($F$3:F2740,'تقرير منتج تام'!$E$4)</f>
        <v>10</v>
      </c>
      <c r="D2740" s="37"/>
      <c r="E2740" s="37"/>
      <c r="F2740" s="37"/>
      <c r="G2740" s="39"/>
      <c r="H2740" s="40"/>
      <c r="I2740" s="107" t="str">
        <f>IF(G2740="","",_xlfn.IFNA(VLOOKUP(G2740,'سجل المشتريات'!F:N,8,0),"غير مسجلة في المشتريات"))</f>
        <v/>
      </c>
      <c r="J2740" s="26" t="str">
        <f>_xlfn.IFNA(VLOOKUP(F2740,الاوردرات!$B$1:$C$600,2,0),"")</f>
        <v/>
      </c>
      <c r="K2740" s="52"/>
      <c r="M2740" s="105" t="str">
        <f>IF(G2740="","",_xlfn.IFNA((VLOOKUP(G2740,help!L:M,2,0))*H2740,_xlfn.IFNA((VLOOKUP(G2740,help!P:Q,2,0))*H2740,"غير مسجلة في المشتريات")))</f>
        <v/>
      </c>
    </row>
    <row r="2741" spans="2:13" hidden="1" x14ac:dyDescent="0.25">
      <c r="B2741" s="13">
        <f>COUNTIFS($G$3:G2741,'تقرير استهلاك خامات'!$D$4)</f>
        <v>2</v>
      </c>
      <c r="C2741" s="13">
        <f>COUNTIFS($F$3:F2741,'تقرير منتج تام'!$E$4)</f>
        <v>10</v>
      </c>
      <c r="D2741" s="37"/>
      <c r="E2741" s="37"/>
      <c r="F2741" s="37"/>
      <c r="G2741" s="39"/>
      <c r="H2741" s="40"/>
      <c r="I2741" s="107" t="str">
        <f>IF(G2741="","",_xlfn.IFNA(VLOOKUP(G2741,'سجل المشتريات'!F:N,8,0),"غير مسجلة في المشتريات"))</f>
        <v/>
      </c>
      <c r="J2741" s="26" t="str">
        <f>_xlfn.IFNA(VLOOKUP(F2741,الاوردرات!$B$1:$C$600,2,0),"")</f>
        <v/>
      </c>
      <c r="K2741" s="52"/>
      <c r="M2741" s="105" t="str">
        <f>IF(G2741="","",_xlfn.IFNA((VLOOKUP(G2741,help!L:M,2,0))*H2741,_xlfn.IFNA((VLOOKUP(G2741,help!P:Q,2,0))*H2741,"غير مسجلة في المشتريات")))</f>
        <v/>
      </c>
    </row>
    <row r="2742" spans="2:13" hidden="1" x14ac:dyDescent="0.25">
      <c r="B2742" s="13">
        <f>COUNTIFS($G$3:G2742,'تقرير استهلاك خامات'!$D$4)</f>
        <v>2</v>
      </c>
      <c r="C2742" s="13">
        <f>COUNTIFS($F$3:F2742,'تقرير منتج تام'!$E$4)</f>
        <v>10</v>
      </c>
      <c r="D2742" s="37"/>
      <c r="E2742" s="37"/>
      <c r="F2742" s="37"/>
      <c r="G2742" s="39"/>
      <c r="H2742" s="40"/>
      <c r="I2742" s="107" t="str">
        <f>IF(G2742="","",_xlfn.IFNA(VLOOKUP(G2742,'سجل المشتريات'!F:N,8,0),"غير مسجلة في المشتريات"))</f>
        <v/>
      </c>
      <c r="J2742" s="26" t="str">
        <f>_xlfn.IFNA(VLOOKUP(F2742,الاوردرات!$B$1:$C$600,2,0),"")</f>
        <v/>
      </c>
      <c r="K2742" s="52"/>
      <c r="M2742" s="105" t="str">
        <f>IF(G2742="","",_xlfn.IFNA((VLOOKUP(G2742,help!L:M,2,0))*H2742,_xlfn.IFNA((VLOOKUP(G2742,help!P:Q,2,0))*H2742,"غير مسجلة في المشتريات")))</f>
        <v/>
      </c>
    </row>
    <row r="2743" spans="2:13" hidden="1" x14ac:dyDescent="0.25">
      <c r="B2743" s="13">
        <f>COUNTIFS($G$3:G2743,'تقرير استهلاك خامات'!$D$4)</f>
        <v>2</v>
      </c>
      <c r="C2743" s="13">
        <f>COUNTIFS($F$3:F2743,'تقرير منتج تام'!$E$4)</f>
        <v>10</v>
      </c>
      <c r="D2743" s="37"/>
      <c r="E2743" s="37"/>
      <c r="F2743" s="37"/>
      <c r="G2743" s="39"/>
      <c r="H2743" s="40"/>
      <c r="I2743" s="107" t="str">
        <f>IF(G2743="","",_xlfn.IFNA(VLOOKUP(G2743,'سجل المشتريات'!F:N,8,0),"غير مسجلة في المشتريات"))</f>
        <v/>
      </c>
      <c r="J2743" s="26" t="str">
        <f>_xlfn.IFNA(VLOOKUP(F2743,الاوردرات!$B$1:$C$600,2,0),"")</f>
        <v/>
      </c>
      <c r="K2743" s="52"/>
      <c r="M2743" s="105" t="str">
        <f>IF(G2743="","",_xlfn.IFNA((VLOOKUP(G2743,help!L:M,2,0))*H2743,_xlfn.IFNA((VLOOKUP(G2743,help!P:Q,2,0))*H2743,"غير مسجلة في المشتريات")))</f>
        <v/>
      </c>
    </row>
    <row r="2744" spans="2:13" hidden="1" x14ac:dyDescent="0.25">
      <c r="B2744" s="13">
        <f>COUNTIFS($G$3:G2744,'تقرير استهلاك خامات'!$D$4)</f>
        <v>2</v>
      </c>
      <c r="C2744" s="13">
        <f>COUNTIFS($F$3:F2744,'تقرير منتج تام'!$E$4)</f>
        <v>10</v>
      </c>
      <c r="D2744" s="37"/>
      <c r="E2744" s="37"/>
      <c r="F2744" s="37"/>
      <c r="G2744" s="39"/>
      <c r="H2744" s="40"/>
      <c r="I2744" s="107" t="str">
        <f>IF(G2744="","",_xlfn.IFNA(VLOOKUP(G2744,'سجل المشتريات'!F:N,8,0),"غير مسجلة في المشتريات"))</f>
        <v/>
      </c>
      <c r="J2744" s="26" t="str">
        <f>_xlfn.IFNA(VLOOKUP(F2744,الاوردرات!$B$1:$C$600,2,0),"")</f>
        <v/>
      </c>
      <c r="K2744" s="52"/>
      <c r="M2744" s="105" t="str">
        <f>IF(G2744="","",_xlfn.IFNA((VLOOKUP(G2744,help!L:M,2,0))*H2744,_xlfn.IFNA((VLOOKUP(G2744,help!P:Q,2,0))*H2744,"غير مسجلة في المشتريات")))</f>
        <v/>
      </c>
    </row>
    <row r="2745" spans="2:13" hidden="1" x14ac:dyDescent="0.25">
      <c r="B2745" s="13">
        <f>COUNTIFS($G$3:G2745,'تقرير استهلاك خامات'!$D$4)</f>
        <v>2</v>
      </c>
      <c r="C2745" s="13">
        <f>COUNTIFS($F$3:F2745,'تقرير منتج تام'!$E$4)</f>
        <v>10</v>
      </c>
      <c r="D2745" s="37"/>
      <c r="E2745" s="37"/>
      <c r="F2745" s="37"/>
      <c r="G2745" s="39"/>
      <c r="H2745" s="40"/>
      <c r="I2745" s="107" t="str">
        <f>IF(G2745="","",_xlfn.IFNA(VLOOKUP(G2745,'سجل المشتريات'!F:N,8,0),"غير مسجلة في المشتريات"))</f>
        <v/>
      </c>
      <c r="J2745" s="26" t="str">
        <f>_xlfn.IFNA(VLOOKUP(F2745,الاوردرات!$B$1:$C$600,2,0),"")</f>
        <v/>
      </c>
      <c r="K2745" s="52"/>
      <c r="M2745" s="105" t="str">
        <f>IF(G2745="","",_xlfn.IFNA((VLOOKUP(G2745,help!L:M,2,0))*H2745,_xlfn.IFNA((VLOOKUP(G2745,help!P:Q,2,0))*H2745,"غير مسجلة في المشتريات")))</f>
        <v/>
      </c>
    </row>
    <row r="2746" spans="2:13" hidden="1" x14ac:dyDescent="0.25">
      <c r="B2746" s="13">
        <f>COUNTIFS($G$3:G2746,'تقرير استهلاك خامات'!$D$4)</f>
        <v>2</v>
      </c>
      <c r="C2746" s="13">
        <f>COUNTIFS($F$3:F2746,'تقرير منتج تام'!$E$4)</f>
        <v>10</v>
      </c>
      <c r="D2746" s="37"/>
      <c r="E2746" s="37"/>
      <c r="F2746" s="37"/>
      <c r="G2746" s="39"/>
      <c r="H2746" s="40"/>
      <c r="I2746" s="107" t="str">
        <f>IF(G2746="","",_xlfn.IFNA(VLOOKUP(G2746,'سجل المشتريات'!F:N,8,0),"غير مسجلة في المشتريات"))</f>
        <v/>
      </c>
      <c r="J2746" s="26" t="str">
        <f>_xlfn.IFNA(VLOOKUP(F2746,الاوردرات!$B$1:$C$600,2,0),"")</f>
        <v/>
      </c>
      <c r="K2746" s="52"/>
      <c r="M2746" s="105" t="str">
        <f>IF(G2746="","",_xlfn.IFNA((VLOOKUP(G2746,help!L:M,2,0))*H2746,_xlfn.IFNA((VLOOKUP(G2746,help!P:Q,2,0))*H2746,"غير مسجلة في المشتريات")))</f>
        <v/>
      </c>
    </row>
    <row r="2747" spans="2:13" hidden="1" x14ac:dyDescent="0.25">
      <c r="B2747" s="13">
        <f>COUNTIFS($G$3:G2747,'تقرير استهلاك خامات'!$D$4)</f>
        <v>2</v>
      </c>
      <c r="C2747" s="13">
        <f>COUNTIFS($F$3:F2747,'تقرير منتج تام'!$E$4)</f>
        <v>10</v>
      </c>
      <c r="D2747" s="37"/>
      <c r="E2747" s="37"/>
      <c r="F2747" s="37"/>
      <c r="G2747" s="39"/>
      <c r="H2747" s="40"/>
      <c r="I2747" s="107" t="str">
        <f>IF(G2747="","",_xlfn.IFNA(VLOOKUP(G2747,'سجل المشتريات'!F:N,8,0),"غير مسجلة في المشتريات"))</f>
        <v/>
      </c>
      <c r="J2747" s="26" t="str">
        <f>_xlfn.IFNA(VLOOKUP(F2747,الاوردرات!$B$1:$C$600,2,0),"")</f>
        <v/>
      </c>
      <c r="K2747" s="52"/>
      <c r="M2747" s="105" t="str">
        <f>IF(G2747="","",_xlfn.IFNA((VLOOKUP(G2747,help!L:M,2,0))*H2747,_xlfn.IFNA((VLOOKUP(G2747,help!P:Q,2,0))*H2747,"غير مسجلة في المشتريات")))</f>
        <v/>
      </c>
    </row>
    <row r="2748" spans="2:13" hidden="1" x14ac:dyDescent="0.25">
      <c r="B2748" s="13">
        <f>COUNTIFS($G$3:G2748,'تقرير استهلاك خامات'!$D$4)</f>
        <v>2</v>
      </c>
      <c r="C2748" s="13">
        <f>COUNTIFS($F$3:F2748,'تقرير منتج تام'!$E$4)</f>
        <v>10</v>
      </c>
      <c r="D2748" s="37"/>
      <c r="E2748" s="37"/>
      <c r="F2748" s="37"/>
      <c r="G2748" s="39"/>
      <c r="H2748" s="40"/>
      <c r="I2748" s="107" t="str">
        <f>IF(G2748="","",_xlfn.IFNA(VLOOKUP(G2748,'سجل المشتريات'!F:N,8,0),"غير مسجلة في المشتريات"))</f>
        <v/>
      </c>
      <c r="J2748" s="26" t="str">
        <f>_xlfn.IFNA(VLOOKUP(F2748,الاوردرات!$B$1:$C$600,2,0),"")</f>
        <v/>
      </c>
      <c r="K2748" s="52"/>
      <c r="M2748" s="105" t="str">
        <f>IF(G2748="","",_xlfn.IFNA((VLOOKUP(G2748,help!L:M,2,0))*H2748,_xlfn.IFNA((VLOOKUP(G2748,help!P:Q,2,0))*H2748,"غير مسجلة في المشتريات")))</f>
        <v/>
      </c>
    </row>
    <row r="2749" spans="2:13" hidden="1" x14ac:dyDescent="0.25">
      <c r="B2749" s="13">
        <f>COUNTIFS($G$3:G2749,'تقرير استهلاك خامات'!$D$4)</f>
        <v>2</v>
      </c>
      <c r="C2749" s="13">
        <f>COUNTIFS($F$3:F2749,'تقرير منتج تام'!$E$4)</f>
        <v>10</v>
      </c>
      <c r="D2749" s="37"/>
      <c r="E2749" s="37"/>
      <c r="F2749" s="37"/>
      <c r="G2749" s="39"/>
      <c r="H2749" s="40"/>
      <c r="I2749" s="107" t="str">
        <f>IF(G2749="","",_xlfn.IFNA(VLOOKUP(G2749,'سجل المشتريات'!F:N,8,0),"غير مسجلة في المشتريات"))</f>
        <v/>
      </c>
      <c r="J2749" s="26" t="str">
        <f>_xlfn.IFNA(VLOOKUP(F2749,الاوردرات!$B$1:$C$600,2,0),"")</f>
        <v/>
      </c>
      <c r="K2749" s="52"/>
      <c r="M2749" s="105" t="str">
        <f>IF(G2749="","",_xlfn.IFNA((VLOOKUP(G2749,help!L:M,2,0))*H2749,_xlfn.IFNA((VLOOKUP(G2749,help!P:Q,2,0))*H2749,"غير مسجلة في المشتريات")))</f>
        <v/>
      </c>
    </row>
    <row r="2750" spans="2:13" hidden="1" x14ac:dyDescent="0.25">
      <c r="B2750" s="13">
        <f>COUNTIFS($G$3:G2750,'تقرير استهلاك خامات'!$D$4)</f>
        <v>2</v>
      </c>
      <c r="C2750" s="13">
        <f>COUNTIFS($F$3:F2750,'تقرير منتج تام'!$E$4)</f>
        <v>10</v>
      </c>
      <c r="D2750" s="37"/>
      <c r="E2750" s="37"/>
      <c r="F2750" s="37"/>
      <c r="G2750" s="39"/>
      <c r="H2750" s="40"/>
      <c r="I2750" s="107" t="str">
        <f>IF(G2750="","",_xlfn.IFNA(VLOOKUP(G2750,'سجل المشتريات'!F:N,8,0),"غير مسجلة في المشتريات"))</f>
        <v/>
      </c>
      <c r="J2750" s="26" t="str">
        <f>_xlfn.IFNA(VLOOKUP(F2750,الاوردرات!$B$1:$C$600,2,0),"")</f>
        <v/>
      </c>
      <c r="K2750" s="52"/>
      <c r="M2750" s="105" t="str">
        <f>IF(G2750="","",_xlfn.IFNA((VLOOKUP(G2750,help!L:M,2,0))*H2750,_xlfn.IFNA((VLOOKUP(G2750,help!P:Q,2,0))*H2750,"غير مسجلة في المشتريات")))</f>
        <v/>
      </c>
    </row>
    <row r="2751" spans="2:13" hidden="1" x14ac:dyDescent="0.25">
      <c r="B2751" s="13">
        <f>COUNTIFS($G$3:G2751,'تقرير استهلاك خامات'!$D$4)</f>
        <v>2</v>
      </c>
      <c r="C2751" s="13">
        <f>COUNTIFS($F$3:F2751,'تقرير منتج تام'!$E$4)</f>
        <v>10</v>
      </c>
      <c r="D2751" s="37"/>
      <c r="E2751" s="37"/>
      <c r="F2751" s="37"/>
      <c r="G2751" s="39"/>
      <c r="H2751" s="40"/>
      <c r="I2751" s="107" t="str">
        <f>IF(G2751="","",_xlfn.IFNA(VLOOKUP(G2751,'سجل المشتريات'!F:N,8,0),"غير مسجلة في المشتريات"))</f>
        <v/>
      </c>
      <c r="J2751" s="26" t="str">
        <f>_xlfn.IFNA(VLOOKUP(F2751,الاوردرات!$B$1:$C$600,2,0),"")</f>
        <v/>
      </c>
      <c r="K2751" s="52"/>
      <c r="M2751" s="105" t="str">
        <f>IF(G2751="","",_xlfn.IFNA((VLOOKUP(G2751,help!L:M,2,0))*H2751,_xlfn.IFNA((VLOOKUP(G2751,help!P:Q,2,0))*H2751,"غير مسجلة في المشتريات")))</f>
        <v/>
      </c>
    </row>
    <row r="2752" spans="2:13" hidden="1" x14ac:dyDescent="0.25">
      <c r="B2752" s="13">
        <f>COUNTIFS($G$3:G2752,'تقرير استهلاك خامات'!$D$4)</f>
        <v>2</v>
      </c>
      <c r="C2752" s="13">
        <f>COUNTIFS($F$3:F2752,'تقرير منتج تام'!$E$4)</f>
        <v>10</v>
      </c>
      <c r="D2752" s="37"/>
      <c r="E2752" s="37"/>
      <c r="F2752" s="37"/>
      <c r="G2752" s="39"/>
      <c r="H2752" s="40"/>
      <c r="I2752" s="107" t="str">
        <f>IF(G2752="","",_xlfn.IFNA(VLOOKUP(G2752,'سجل المشتريات'!F:N,8,0),"غير مسجلة في المشتريات"))</f>
        <v/>
      </c>
      <c r="J2752" s="26" t="str">
        <f>_xlfn.IFNA(VLOOKUP(F2752,الاوردرات!$B$1:$C$600,2,0),"")</f>
        <v/>
      </c>
      <c r="K2752" s="52"/>
      <c r="M2752" s="105" t="str">
        <f>IF(G2752="","",_xlfn.IFNA((VLOOKUP(G2752,help!L:M,2,0))*H2752,_xlfn.IFNA((VLOOKUP(G2752,help!P:Q,2,0))*H2752,"غير مسجلة في المشتريات")))</f>
        <v/>
      </c>
    </row>
    <row r="2753" spans="2:13" hidden="1" x14ac:dyDescent="0.25">
      <c r="B2753" s="13">
        <f>COUNTIFS($G$3:G2753,'تقرير استهلاك خامات'!$D$4)</f>
        <v>2</v>
      </c>
      <c r="C2753" s="13">
        <f>COUNTIFS($F$3:F2753,'تقرير منتج تام'!$E$4)</f>
        <v>10</v>
      </c>
      <c r="D2753" s="37"/>
      <c r="E2753" s="37"/>
      <c r="F2753" s="37"/>
      <c r="G2753" s="39"/>
      <c r="H2753" s="40"/>
      <c r="I2753" s="107" t="str">
        <f>IF(G2753="","",_xlfn.IFNA(VLOOKUP(G2753,'سجل المشتريات'!F:N,8,0),"غير مسجلة في المشتريات"))</f>
        <v/>
      </c>
      <c r="J2753" s="26" t="str">
        <f>_xlfn.IFNA(VLOOKUP(F2753,الاوردرات!$B$1:$C$600,2,0),"")</f>
        <v/>
      </c>
      <c r="K2753" s="52"/>
      <c r="M2753" s="105" t="str">
        <f>IF(G2753="","",_xlfn.IFNA((VLOOKUP(G2753,help!L:M,2,0))*H2753,_xlfn.IFNA((VLOOKUP(G2753,help!P:Q,2,0))*H2753,"غير مسجلة في المشتريات")))</f>
        <v/>
      </c>
    </row>
    <row r="2754" spans="2:13" hidden="1" x14ac:dyDescent="0.25">
      <c r="B2754" s="13">
        <f>COUNTIFS($G$3:G2754,'تقرير استهلاك خامات'!$D$4)</f>
        <v>2</v>
      </c>
      <c r="C2754" s="13">
        <f>COUNTIFS($F$3:F2754,'تقرير منتج تام'!$E$4)</f>
        <v>10</v>
      </c>
      <c r="D2754" s="37"/>
      <c r="E2754" s="37"/>
      <c r="F2754" s="37"/>
      <c r="G2754" s="39"/>
      <c r="H2754" s="40"/>
      <c r="I2754" s="107" t="str">
        <f>IF(G2754="","",_xlfn.IFNA(VLOOKUP(G2754,'سجل المشتريات'!F:N,8,0),"غير مسجلة في المشتريات"))</f>
        <v/>
      </c>
      <c r="J2754" s="26" t="str">
        <f>_xlfn.IFNA(VLOOKUP(F2754,الاوردرات!$B$1:$C$600,2,0),"")</f>
        <v/>
      </c>
      <c r="K2754" s="52"/>
      <c r="M2754" s="105" t="str">
        <f>IF(G2754="","",_xlfn.IFNA((VLOOKUP(G2754,help!L:M,2,0))*H2754,_xlfn.IFNA((VLOOKUP(G2754,help!P:Q,2,0))*H2754,"غير مسجلة في المشتريات")))</f>
        <v/>
      </c>
    </row>
    <row r="2755" spans="2:13" hidden="1" x14ac:dyDescent="0.25">
      <c r="B2755" s="13">
        <f>COUNTIFS($G$3:G2755,'تقرير استهلاك خامات'!$D$4)</f>
        <v>2</v>
      </c>
      <c r="C2755" s="13">
        <f>COUNTIFS($F$3:F2755,'تقرير منتج تام'!$E$4)</f>
        <v>10</v>
      </c>
      <c r="D2755" s="37"/>
      <c r="E2755" s="37"/>
      <c r="F2755" s="37"/>
      <c r="G2755" s="39"/>
      <c r="H2755" s="40"/>
      <c r="I2755" s="107" t="str">
        <f>IF(G2755="","",_xlfn.IFNA(VLOOKUP(G2755,'سجل المشتريات'!F:N,8,0),"غير مسجلة في المشتريات"))</f>
        <v/>
      </c>
      <c r="J2755" s="26" t="str">
        <f>_xlfn.IFNA(VLOOKUP(F2755,الاوردرات!$B$1:$C$600,2,0),"")</f>
        <v/>
      </c>
      <c r="K2755" s="52"/>
      <c r="M2755" s="105" t="str">
        <f>IF(G2755="","",_xlfn.IFNA((VLOOKUP(G2755,help!L:M,2,0))*H2755,_xlfn.IFNA((VLOOKUP(G2755,help!P:Q,2,0))*H2755,"غير مسجلة في المشتريات")))</f>
        <v/>
      </c>
    </row>
    <row r="2756" spans="2:13" hidden="1" x14ac:dyDescent="0.25">
      <c r="B2756" s="13">
        <f>COUNTIFS($G$3:G2756,'تقرير استهلاك خامات'!$D$4)</f>
        <v>2</v>
      </c>
      <c r="C2756" s="13">
        <f>COUNTIFS($F$3:F2756,'تقرير منتج تام'!$E$4)</f>
        <v>10</v>
      </c>
      <c r="D2756" s="37"/>
      <c r="E2756" s="37"/>
      <c r="F2756" s="37"/>
      <c r="G2756" s="39"/>
      <c r="H2756" s="40"/>
      <c r="I2756" s="107" t="str">
        <f>IF(G2756="","",_xlfn.IFNA(VLOOKUP(G2756,'سجل المشتريات'!F:N,8,0),"غير مسجلة في المشتريات"))</f>
        <v/>
      </c>
      <c r="J2756" s="26" t="str">
        <f>_xlfn.IFNA(VLOOKUP(F2756,الاوردرات!$B$1:$C$600,2,0),"")</f>
        <v/>
      </c>
      <c r="K2756" s="52"/>
      <c r="M2756" s="105" t="str">
        <f>IF(G2756="","",_xlfn.IFNA((VLOOKUP(G2756,help!L:M,2,0))*H2756,_xlfn.IFNA((VLOOKUP(G2756,help!P:Q,2,0))*H2756,"غير مسجلة في المشتريات")))</f>
        <v/>
      </c>
    </row>
    <row r="2757" spans="2:13" hidden="1" x14ac:dyDescent="0.25">
      <c r="B2757" s="13">
        <f>COUNTIFS($G$3:G2757,'تقرير استهلاك خامات'!$D$4)</f>
        <v>2</v>
      </c>
      <c r="C2757" s="13">
        <f>COUNTIFS($F$3:F2757,'تقرير منتج تام'!$E$4)</f>
        <v>10</v>
      </c>
      <c r="D2757" s="37"/>
      <c r="E2757" s="37"/>
      <c r="F2757" s="37"/>
      <c r="G2757" s="39"/>
      <c r="H2757" s="40"/>
      <c r="I2757" s="107" t="str">
        <f>IF(G2757="","",_xlfn.IFNA(VLOOKUP(G2757,'سجل المشتريات'!F:N,8,0),"غير مسجلة في المشتريات"))</f>
        <v/>
      </c>
      <c r="J2757" s="26" t="str">
        <f>_xlfn.IFNA(VLOOKUP(F2757,الاوردرات!$B$1:$C$600,2,0),"")</f>
        <v/>
      </c>
      <c r="K2757" s="52"/>
      <c r="M2757" s="105" t="str">
        <f>IF(G2757="","",_xlfn.IFNA((VLOOKUP(G2757,help!L:M,2,0))*H2757,_xlfn.IFNA((VLOOKUP(G2757,help!P:Q,2,0))*H2757,"غير مسجلة في المشتريات")))</f>
        <v/>
      </c>
    </row>
    <row r="2758" spans="2:13" hidden="1" x14ac:dyDescent="0.25">
      <c r="B2758" s="13">
        <f>COUNTIFS($G$3:G2758,'تقرير استهلاك خامات'!$D$4)</f>
        <v>2</v>
      </c>
      <c r="C2758" s="13">
        <f>COUNTIFS($F$3:F2758,'تقرير منتج تام'!$E$4)</f>
        <v>10</v>
      </c>
      <c r="D2758" s="37"/>
      <c r="E2758" s="37"/>
      <c r="F2758" s="37"/>
      <c r="G2758" s="39"/>
      <c r="H2758" s="40"/>
      <c r="I2758" s="107" t="str">
        <f>IF(G2758="","",_xlfn.IFNA(VLOOKUP(G2758,'سجل المشتريات'!F:N,8,0),"غير مسجلة في المشتريات"))</f>
        <v/>
      </c>
      <c r="J2758" s="26" t="str">
        <f>_xlfn.IFNA(VLOOKUP(F2758,الاوردرات!$B$1:$C$600,2,0),"")</f>
        <v/>
      </c>
      <c r="K2758" s="52"/>
      <c r="M2758" s="105" t="str">
        <f>IF(G2758="","",_xlfn.IFNA((VLOOKUP(G2758,help!L:M,2,0))*H2758,_xlfn.IFNA((VLOOKUP(G2758,help!P:Q,2,0))*H2758,"غير مسجلة في المشتريات")))</f>
        <v/>
      </c>
    </row>
    <row r="2759" spans="2:13" hidden="1" x14ac:dyDescent="0.25">
      <c r="B2759" s="13">
        <f>COUNTIFS($G$3:G2759,'تقرير استهلاك خامات'!$D$4)</f>
        <v>2</v>
      </c>
      <c r="C2759" s="13">
        <f>COUNTIFS($F$3:F2759,'تقرير منتج تام'!$E$4)</f>
        <v>10</v>
      </c>
      <c r="D2759" s="37"/>
      <c r="E2759" s="37"/>
      <c r="F2759" s="37"/>
      <c r="G2759" s="39"/>
      <c r="H2759" s="40"/>
      <c r="I2759" s="107" t="str">
        <f>IF(G2759="","",_xlfn.IFNA(VLOOKUP(G2759,'سجل المشتريات'!F:N,8,0),"غير مسجلة في المشتريات"))</f>
        <v/>
      </c>
      <c r="J2759" s="26" t="str">
        <f>_xlfn.IFNA(VLOOKUP(F2759,الاوردرات!$B$1:$C$600,2,0),"")</f>
        <v/>
      </c>
      <c r="K2759" s="52"/>
      <c r="M2759" s="105" t="str">
        <f>IF(G2759="","",_xlfn.IFNA((VLOOKUP(G2759,help!L:M,2,0))*H2759,_xlfn.IFNA((VLOOKUP(G2759,help!P:Q,2,0))*H2759,"غير مسجلة في المشتريات")))</f>
        <v/>
      </c>
    </row>
    <row r="2760" spans="2:13" hidden="1" x14ac:dyDescent="0.25">
      <c r="B2760" s="13">
        <f>COUNTIFS($G$3:G2760,'تقرير استهلاك خامات'!$D$4)</f>
        <v>2</v>
      </c>
      <c r="C2760" s="13">
        <f>COUNTIFS($F$3:F2760,'تقرير منتج تام'!$E$4)</f>
        <v>10</v>
      </c>
      <c r="D2760" s="37"/>
      <c r="E2760" s="37"/>
      <c r="F2760" s="37"/>
      <c r="G2760" s="39"/>
      <c r="H2760" s="40"/>
      <c r="I2760" s="107" t="str">
        <f>IF(G2760="","",_xlfn.IFNA(VLOOKUP(G2760,'سجل المشتريات'!F:N,8,0),"غير مسجلة في المشتريات"))</f>
        <v/>
      </c>
      <c r="J2760" s="26" t="str">
        <f>_xlfn.IFNA(VLOOKUP(F2760,الاوردرات!$B$1:$C$600,2,0),"")</f>
        <v/>
      </c>
      <c r="K2760" s="52"/>
      <c r="M2760" s="105" t="str">
        <f>IF(G2760="","",_xlfn.IFNA((VLOOKUP(G2760,help!L:M,2,0))*H2760,_xlfn.IFNA((VLOOKUP(G2760,help!P:Q,2,0))*H2760,"غير مسجلة في المشتريات")))</f>
        <v/>
      </c>
    </row>
    <row r="2761" spans="2:13" hidden="1" x14ac:dyDescent="0.25">
      <c r="B2761" s="13">
        <f>COUNTIFS($G$3:G2761,'تقرير استهلاك خامات'!$D$4)</f>
        <v>2</v>
      </c>
      <c r="C2761" s="13">
        <f>COUNTIFS($F$3:F2761,'تقرير منتج تام'!$E$4)</f>
        <v>10</v>
      </c>
      <c r="D2761" s="37"/>
      <c r="E2761" s="37"/>
      <c r="F2761" s="37"/>
      <c r="G2761" s="39"/>
      <c r="H2761" s="40"/>
      <c r="I2761" s="107" t="str">
        <f>IF(G2761="","",_xlfn.IFNA(VLOOKUP(G2761,'سجل المشتريات'!F:N,8,0),"غير مسجلة في المشتريات"))</f>
        <v/>
      </c>
      <c r="J2761" s="26" t="str">
        <f>_xlfn.IFNA(VLOOKUP(F2761,الاوردرات!$B$1:$C$600,2,0),"")</f>
        <v/>
      </c>
      <c r="K2761" s="52"/>
      <c r="M2761" s="105" t="str">
        <f>IF(G2761="","",_xlfn.IFNA((VLOOKUP(G2761,help!L:M,2,0))*H2761,_xlfn.IFNA((VLOOKUP(G2761,help!P:Q,2,0))*H2761,"غير مسجلة في المشتريات")))</f>
        <v/>
      </c>
    </row>
    <row r="2762" spans="2:13" hidden="1" x14ac:dyDescent="0.25">
      <c r="B2762" s="13">
        <f>COUNTIFS($G$3:G2762,'تقرير استهلاك خامات'!$D$4)</f>
        <v>2</v>
      </c>
      <c r="C2762" s="13">
        <f>COUNTIFS($F$3:F2762,'تقرير منتج تام'!$E$4)</f>
        <v>10</v>
      </c>
      <c r="D2762" s="37"/>
      <c r="E2762" s="37"/>
      <c r="F2762" s="37"/>
      <c r="G2762" s="39"/>
      <c r="H2762" s="40"/>
      <c r="I2762" s="107" t="str">
        <f>IF(G2762="","",_xlfn.IFNA(VLOOKUP(G2762,'سجل المشتريات'!F:N,8,0),"غير مسجلة في المشتريات"))</f>
        <v/>
      </c>
      <c r="J2762" s="26" t="str">
        <f>_xlfn.IFNA(VLOOKUP(F2762,الاوردرات!$B$1:$C$600,2,0),"")</f>
        <v/>
      </c>
      <c r="K2762" s="52"/>
      <c r="M2762" s="105" t="str">
        <f>IF(G2762="","",_xlfn.IFNA((VLOOKUP(G2762,help!L:M,2,0))*H2762,_xlfn.IFNA((VLOOKUP(G2762,help!P:Q,2,0))*H2762,"غير مسجلة في المشتريات")))</f>
        <v/>
      </c>
    </row>
    <row r="2763" spans="2:13" hidden="1" x14ac:dyDescent="0.25">
      <c r="B2763" s="13">
        <f>COUNTIFS($G$3:G2763,'تقرير استهلاك خامات'!$D$4)</f>
        <v>2</v>
      </c>
      <c r="C2763" s="13">
        <f>COUNTIFS($F$3:F2763,'تقرير منتج تام'!$E$4)</f>
        <v>10</v>
      </c>
      <c r="D2763" s="37"/>
      <c r="E2763" s="37"/>
      <c r="F2763" s="37"/>
      <c r="G2763" s="39"/>
      <c r="H2763" s="40"/>
      <c r="I2763" s="107" t="str">
        <f>IF(G2763="","",_xlfn.IFNA(VLOOKUP(G2763,'سجل المشتريات'!F:N,8,0),"غير مسجلة في المشتريات"))</f>
        <v/>
      </c>
      <c r="J2763" s="26" t="str">
        <f>_xlfn.IFNA(VLOOKUP(F2763,الاوردرات!$B$1:$C$600,2,0),"")</f>
        <v/>
      </c>
      <c r="K2763" s="52"/>
      <c r="M2763" s="105" t="str">
        <f>IF(G2763="","",_xlfn.IFNA((VLOOKUP(G2763,help!L:M,2,0))*H2763,_xlfn.IFNA((VLOOKUP(G2763,help!P:Q,2,0))*H2763,"غير مسجلة في المشتريات")))</f>
        <v/>
      </c>
    </row>
    <row r="2764" spans="2:13" hidden="1" x14ac:dyDescent="0.25">
      <c r="B2764" s="13">
        <f>COUNTIFS($G$3:G2764,'تقرير استهلاك خامات'!$D$4)</f>
        <v>2</v>
      </c>
      <c r="C2764" s="13">
        <f>COUNTIFS($F$3:F2764,'تقرير منتج تام'!$E$4)</f>
        <v>10</v>
      </c>
      <c r="D2764" s="37"/>
      <c r="E2764" s="37"/>
      <c r="F2764" s="37"/>
      <c r="G2764" s="39"/>
      <c r="H2764" s="40"/>
      <c r="I2764" s="107" t="str">
        <f>IF(G2764="","",_xlfn.IFNA(VLOOKUP(G2764,'سجل المشتريات'!F:N,8,0),"غير مسجلة في المشتريات"))</f>
        <v/>
      </c>
      <c r="J2764" s="26" t="str">
        <f>_xlfn.IFNA(VLOOKUP(F2764,الاوردرات!$B$1:$C$600,2,0),"")</f>
        <v/>
      </c>
      <c r="K2764" s="52"/>
      <c r="M2764" s="105" t="str">
        <f>IF(G2764="","",_xlfn.IFNA((VLOOKUP(G2764,help!L:M,2,0))*H2764,_xlfn.IFNA((VLOOKUP(G2764,help!P:Q,2,0))*H2764,"غير مسجلة في المشتريات")))</f>
        <v/>
      </c>
    </row>
    <row r="2765" spans="2:13" hidden="1" x14ac:dyDescent="0.25">
      <c r="B2765" s="13">
        <f>COUNTIFS($G$3:G2765,'تقرير استهلاك خامات'!$D$4)</f>
        <v>2</v>
      </c>
      <c r="C2765" s="13">
        <f>COUNTIFS($F$3:F2765,'تقرير منتج تام'!$E$4)</f>
        <v>10</v>
      </c>
      <c r="D2765" s="37"/>
      <c r="E2765" s="37"/>
      <c r="F2765" s="37"/>
      <c r="G2765" s="39"/>
      <c r="H2765" s="40"/>
      <c r="I2765" s="107" t="str">
        <f>IF(G2765="","",_xlfn.IFNA(VLOOKUP(G2765,'سجل المشتريات'!F:N,8,0),"غير مسجلة في المشتريات"))</f>
        <v/>
      </c>
      <c r="J2765" s="26" t="str">
        <f>_xlfn.IFNA(VLOOKUP(F2765,الاوردرات!$B$1:$C$600,2,0),"")</f>
        <v/>
      </c>
      <c r="K2765" s="52"/>
      <c r="M2765" s="105" t="str">
        <f>IF(G2765="","",_xlfn.IFNA((VLOOKUP(G2765,help!L:M,2,0))*H2765,_xlfn.IFNA((VLOOKUP(G2765,help!P:Q,2,0))*H2765,"غير مسجلة في المشتريات")))</f>
        <v/>
      </c>
    </row>
    <row r="2766" spans="2:13" hidden="1" x14ac:dyDescent="0.25">
      <c r="B2766" s="13">
        <f>COUNTIFS($G$3:G2766,'تقرير استهلاك خامات'!$D$4)</f>
        <v>2</v>
      </c>
      <c r="C2766" s="13">
        <f>COUNTIFS($F$3:F2766,'تقرير منتج تام'!$E$4)</f>
        <v>10</v>
      </c>
      <c r="D2766" s="37"/>
      <c r="E2766" s="37"/>
      <c r="F2766" s="37"/>
      <c r="G2766" s="39"/>
      <c r="H2766" s="40"/>
      <c r="I2766" s="107" t="str">
        <f>IF(G2766="","",_xlfn.IFNA(VLOOKUP(G2766,'سجل المشتريات'!F:N,8,0),"غير مسجلة في المشتريات"))</f>
        <v/>
      </c>
      <c r="J2766" s="26" t="str">
        <f>_xlfn.IFNA(VLOOKUP(F2766,الاوردرات!$B$1:$C$600,2,0),"")</f>
        <v/>
      </c>
      <c r="K2766" s="52"/>
      <c r="M2766" s="105" t="str">
        <f>IF(G2766="","",_xlfn.IFNA((VLOOKUP(G2766,help!L:M,2,0))*H2766,_xlfn.IFNA((VLOOKUP(G2766,help!P:Q,2,0))*H2766,"غير مسجلة في المشتريات")))</f>
        <v/>
      </c>
    </row>
    <row r="2767" spans="2:13" hidden="1" x14ac:dyDescent="0.25">
      <c r="B2767" s="13">
        <f>COUNTIFS($G$3:G2767,'تقرير استهلاك خامات'!$D$4)</f>
        <v>2</v>
      </c>
      <c r="C2767" s="13">
        <f>COUNTIFS($F$3:F2767,'تقرير منتج تام'!$E$4)</f>
        <v>10</v>
      </c>
      <c r="D2767" s="37"/>
      <c r="E2767" s="37"/>
      <c r="F2767" s="37"/>
      <c r="G2767" s="39"/>
      <c r="H2767" s="40"/>
      <c r="I2767" s="107" t="str">
        <f>IF(G2767="","",_xlfn.IFNA(VLOOKUP(G2767,'سجل المشتريات'!F:N,8,0),"غير مسجلة في المشتريات"))</f>
        <v/>
      </c>
      <c r="J2767" s="26" t="str">
        <f>_xlfn.IFNA(VLOOKUP(F2767,الاوردرات!$B$1:$C$600,2,0),"")</f>
        <v/>
      </c>
      <c r="K2767" s="52"/>
      <c r="M2767" s="105" t="str">
        <f>IF(G2767="","",_xlfn.IFNA((VLOOKUP(G2767,help!L:M,2,0))*H2767,_xlfn.IFNA((VLOOKUP(G2767,help!P:Q,2,0))*H2767,"غير مسجلة في المشتريات")))</f>
        <v/>
      </c>
    </row>
    <row r="2768" spans="2:13" hidden="1" x14ac:dyDescent="0.25">
      <c r="B2768" s="13">
        <f>COUNTIFS($G$3:G2768,'تقرير استهلاك خامات'!$D$4)</f>
        <v>2</v>
      </c>
      <c r="C2768" s="13">
        <f>COUNTIFS($F$3:F2768,'تقرير منتج تام'!$E$4)</f>
        <v>10</v>
      </c>
      <c r="D2768" s="37"/>
      <c r="E2768" s="37"/>
      <c r="F2768" s="37"/>
      <c r="G2768" s="39"/>
      <c r="H2768" s="40"/>
      <c r="I2768" s="107" t="str">
        <f>IF(G2768="","",_xlfn.IFNA(VLOOKUP(G2768,'سجل المشتريات'!F:N,8,0),"غير مسجلة في المشتريات"))</f>
        <v/>
      </c>
      <c r="J2768" s="26" t="str">
        <f>_xlfn.IFNA(VLOOKUP(F2768,الاوردرات!$B$1:$C$600,2,0),"")</f>
        <v/>
      </c>
      <c r="K2768" s="52"/>
      <c r="M2768" s="105" t="str">
        <f>IF(G2768="","",_xlfn.IFNA((VLOOKUP(G2768,help!L:M,2,0))*H2768,_xlfn.IFNA((VLOOKUP(G2768,help!P:Q,2,0))*H2768,"غير مسجلة في المشتريات")))</f>
        <v/>
      </c>
    </row>
    <row r="2769" spans="2:13" hidden="1" x14ac:dyDescent="0.25">
      <c r="B2769" s="13">
        <f>COUNTIFS($G$3:G2769,'تقرير استهلاك خامات'!$D$4)</f>
        <v>2</v>
      </c>
      <c r="C2769" s="13">
        <f>COUNTIFS($F$3:F2769,'تقرير منتج تام'!$E$4)</f>
        <v>10</v>
      </c>
      <c r="D2769" s="37"/>
      <c r="E2769" s="37"/>
      <c r="F2769" s="37"/>
      <c r="G2769" s="39"/>
      <c r="H2769" s="40"/>
      <c r="I2769" s="107" t="str">
        <f>IF(G2769="","",_xlfn.IFNA(VLOOKUP(G2769,'سجل المشتريات'!F:N,8,0),"غير مسجلة في المشتريات"))</f>
        <v/>
      </c>
      <c r="J2769" s="26" t="str">
        <f>_xlfn.IFNA(VLOOKUP(F2769,الاوردرات!$B$1:$C$600,2,0),"")</f>
        <v/>
      </c>
      <c r="K2769" s="52"/>
      <c r="M2769" s="105" t="str">
        <f>IF(G2769="","",_xlfn.IFNA((VLOOKUP(G2769,help!L:M,2,0))*H2769,_xlfn.IFNA((VLOOKUP(G2769,help!P:Q,2,0))*H2769,"غير مسجلة في المشتريات")))</f>
        <v/>
      </c>
    </row>
    <row r="2770" spans="2:13" hidden="1" x14ac:dyDescent="0.25">
      <c r="B2770" s="13">
        <f>COUNTIFS($G$3:G2770,'تقرير استهلاك خامات'!$D$4)</f>
        <v>2</v>
      </c>
      <c r="C2770" s="13">
        <f>COUNTIFS($F$3:F2770,'تقرير منتج تام'!$E$4)</f>
        <v>10</v>
      </c>
      <c r="D2770" s="37"/>
      <c r="E2770" s="37"/>
      <c r="F2770" s="37"/>
      <c r="G2770" s="39"/>
      <c r="H2770" s="40"/>
      <c r="I2770" s="107" t="str">
        <f>IF(G2770="","",_xlfn.IFNA(VLOOKUP(G2770,'سجل المشتريات'!F:N,8,0),"غير مسجلة في المشتريات"))</f>
        <v/>
      </c>
      <c r="J2770" s="26" t="str">
        <f>_xlfn.IFNA(VLOOKUP(F2770,الاوردرات!$B$1:$C$600,2,0),"")</f>
        <v/>
      </c>
      <c r="K2770" s="52"/>
      <c r="M2770" s="105" t="str">
        <f>IF(G2770="","",_xlfn.IFNA((VLOOKUP(G2770,help!L:M,2,0))*H2770,_xlfn.IFNA((VLOOKUP(G2770,help!P:Q,2,0))*H2770,"غير مسجلة في المشتريات")))</f>
        <v/>
      </c>
    </row>
    <row r="2771" spans="2:13" hidden="1" x14ac:dyDescent="0.25">
      <c r="B2771" s="13">
        <f>COUNTIFS($G$3:G2771,'تقرير استهلاك خامات'!$D$4)</f>
        <v>2</v>
      </c>
      <c r="C2771" s="13">
        <f>COUNTIFS($F$3:F2771,'تقرير منتج تام'!$E$4)</f>
        <v>10</v>
      </c>
      <c r="D2771" s="37"/>
      <c r="E2771" s="37"/>
      <c r="F2771" s="37"/>
      <c r="G2771" s="39"/>
      <c r="H2771" s="40"/>
      <c r="I2771" s="107" t="str">
        <f>IF(G2771="","",_xlfn.IFNA(VLOOKUP(G2771,'سجل المشتريات'!F:N,8,0),"غير مسجلة في المشتريات"))</f>
        <v/>
      </c>
      <c r="J2771" s="26" t="str">
        <f>_xlfn.IFNA(VLOOKUP(F2771,الاوردرات!$B$1:$C$600,2,0),"")</f>
        <v/>
      </c>
      <c r="K2771" s="52"/>
      <c r="M2771" s="105" t="str">
        <f>IF(G2771="","",_xlfn.IFNA((VLOOKUP(G2771,help!L:M,2,0))*H2771,_xlfn.IFNA((VLOOKUP(G2771,help!P:Q,2,0))*H2771,"غير مسجلة في المشتريات")))</f>
        <v/>
      </c>
    </row>
    <row r="2772" spans="2:13" hidden="1" x14ac:dyDescent="0.25">
      <c r="B2772" s="13">
        <f>COUNTIFS($G$3:G2772,'تقرير استهلاك خامات'!$D$4)</f>
        <v>2</v>
      </c>
      <c r="C2772" s="13">
        <f>COUNTIFS($F$3:F2772,'تقرير منتج تام'!$E$4)</f>
        <v>10</v>
      </c>
      <c r="D2772" s="37"/>
      <c r="E2772" s="37"/>
      <c r="F2772" s="37"/>
      <c r="G2772" s="39"/>
      <c r="H2772" s="40"/>
      <c r="I2772" s="107" t="str">
        <f>IF(G2772="","",_xlfn.IFNA(VLOOKUP(G2772,'سجل المشتريات'!F:N,8,0),"غير مسجلة في المشتريات"))</f>
        <v/>
      </c>
      <c r="J2772" s="26" t="str">
        <f>_xlfn.IFNA(VLOOKUP(F2772,الاوردرات!$B$1:$C$600,2,0),"")</f>
        <v/>
      </c>
      <c r="K2772" s="52"/>
      <c r="M2772" s="105" t="str">
        <f>IF(G2772="","",_xlfn.IFNA((VLOOKUP(G2772,help!L:M,2,0))*H2772,_xlfn.IFNA((VLOOKUP(G2772,help!P:Q,2,0))*H2772,"غير مسجلة في المشتريات")))</f>
        <v/>
      </c>
    </row>
    <row r="2773" spans="2:13" hidden="1" x14ac:dyDescent="0.25">
      <c r="B2773" s="13">
        <f>COUNTIFS($G$3:G2773,'تقرير استهلاك خامات'!$D$4)</f>
        <v>2</v>
      </c>
      <c r="C2773" s="13">
        <f>COUNTIFS($F$3:F2773,'تقرير منتج تام'!$E$4)</f>
        <v>10</v>
      </c>
      <c r="D2773" s="37"/>
      <c r="E2773" s="37"/>
      <c r="F2773" s="37"/>
      <c r="G2773" s="39"/>
      <c r="H2773" s="40"/>
      <c r="I2773" s="107" t="str">
        <f>IF(G2773="","",_xlfn.IFNA(VLOOKUP(G2773,'سجل المشتريات'!F:N,8,0),"غير مسجلة في المشتريات"))</f>
        <v/>
      </c>
      <c r="J2773" s="26" t="str">
        <f>_xlfn.IFNA(VLOOKUP(F2773,الاوردرات!$B$1:$C$600,2,0),"")</f>
        <v/>
      </c>
      <c r="K2773" s="52"/>
      <c r="M2773" s="105" t="str">
        <f>IF(G2773="","",_xlfn.IFNA((VLOOKUP(G2773,help!L:M,2,0))*H2773,_xlfn.IFNA((VLOOKUP(G2773,help!P:Q,2,0))*H2773,"غير مسجلة في المشتريات")))</f>
        <v/>
      </c>
    </row>
    <row r="2774" spans="2:13" hidden="1" x14ac:dyDescent="0.25">
      <c r="B2774" s="13">
        <f>COUNTIFS($G$3:G2774,'تقرير استهلاك خامات'!$D$4)</f>
        <v>2</v>
      </c>
      <c r="C2774" s="13">
        <f>COUNTIFS($F$3:F2774,'تقرير منتج تام'!$E$4)</f>
        <v>10</v>
      </c>
      <c r="D2774" s="37"/>
      <c r="E2774" s="37"/>
      <c r="F2774" s="37"/>
      <c r="G2774" s="39"/>
      <c r="H2774" s="40"/>
      <c r="I2774" s="107" t="str">
        <f>IF(G2774="","",_xlfn.IFNA(VLOOKUP(G2774,'سجل المشتريات'!F:N,8,0),"غير مسجلة في المشتريات"))</f>
        <v/>
      </c>
      <c r="J2774" s="26" t="str">
        <f>_xlfn.IFNA(VLOOKUP(F2774,الاوردرات!$B$1:$C$600,2,0),"")</f>
        <v/>
      </c>
      <c r="K2774" s="52"/>
      <c r="M2774" s="105" t="str">
        <f>IF(G2774="","",_xlfn.IFNA((VLOOKUP(G2774,help!L:M,2,0))*H2774,_xlfn.IFNA((VLOOKUP(G2774,help!P:Q,2,0))*H2774,"غير مسجلة في المشتريات")))</f>
        <v/>
      </c>
    </row>
    <row r="2775" spans="2:13" hidden="1" x14ac:dyDescent="0.25">
      <c r="B2775" s="13">
        <f>COUNTIFS($G$3:G2775,'تقرير استهلاك خامات'!$D$4)</f>
        <v>2</v>
      </c>
      <c r="C2775" s="13">
        <f>COUNTIFS($F$3:F2775,'تقرير منتج تام'!$E$4)</f>
        <v>10</v>
      </c>
      <c r="D2775" s="37"/>
      <c r="E2775" s="37"/>
      <c r="F2775" s="37"/>
      <c r="G2775" s="39"/>
      <c r="H2775" s="40"/>
      <c r="I2775" s="107" t="str">
        <f>IF(G2775="","",_xlfn.IFNA(VLOOKUP(G2775,'سجل المشتريات'!F:N,8,0),"غير مسجلة في المشتريات"))</f>
        <v/>
      </c>
      <c r="J2775" s="26" t="str">
        <f>_xlfn.IFNA(VLOOKUP(F2775,الاوردرات!$B$1:$C$600,2,0),"")</f>
        <v/>
      </c>
      <c r="K2775" s="52"/>
      <c r="M2775" s="105" t="str">
        <f>IF(G2775="","",_xlfn.IFNA((VLOOKUP(G2775,help!L:M,2,0))*H2775,_xlfn.IFNA((VLOOKUP(G2775,help!P:Q,2,0))*H2775,"غير مسجلة في المشتريات")))</f>
        <v/>
      </c>
    </row>
    <row r="2776" spans="2:13" hidden="1" x14ac:dyDescent="0.25">
      <c r="B2776" s="13">
        <f>COUNTIFS($G$3:G2776,'تقرير استهلاك خامات'!$D$4)</f>
        <v>2</v>
      </c>
      <c r="C2776" s="13">
        <f>COUNTIFS($F$3:F2776,'تقرير منتج تام'!$E$4)</f>
        <v>10</v>
      </c>
      <c r="D2776" s="37"/>
      <c r="E2776" s="37"/>
      <c r="F2776" s="37"/>
      <c r="G2776" s="39"/>
      <c r="H2776" s="40"/>
      <c r="I2776" s="107" t="str">
        <f>IF(G2776="","",_xlfn.IFNA(VLOOKUP(G2776,'سجل المشتريات'!F:N,8,0),"غير مسجلة في المشتريات"))</f>
        <v/>
      </c>
      <c r="J2776" s="26" t="str">
        <f>_xlfn.IFNA(VLOOKUP(F2776,الاوردرات!$B$1:$C$600,2,0),"")</f>
        <v/>
      </c>
      <c r="K2776" s="52"/>
      <c r="M2776" s="105" t="str">
        <f>IF(G2776="","",_xlfn.IFNA((VLOOKUP(G2776,help!L:M,2,0))*H2776,_xlfn.IFNA((VLOOKUP(G2776,help!P:Q,2,0))*H2776,"غير مسجلة في المشتريات")))</f>
        <v/>
      </c>
    </row>
    <row r="2777" spans="2:13" hidden="1" x14ac:dyDescent="0.25">
      <c r="B2777" s="13">
        <f>COUNTIFS($G$3:G2777,'تقرير استهلاك خامات'!$D$4)</f>
        <v>2</v>
      </c>
      <c r="C2777" s="13">
        <f>COUNTIFS($F$3:F2777,'تقرير منتج تام'!$E$4)</f>
        <v>10</v>
      </c>
      <c r="D2777" s="37"/>
      <c r="E2777" s="37"/>
      <c r="F2777" s="37"/>
      <c r="G2777" s="39"/>
      <c r="H2777" s="40"/>
      <c r="I2777" s="107" t="str">
        <f>IF(G2777="","",_xlfn.IFNA(VLOOKUP(G2777,'سجل المشتريات'!F:N,8,0),"غير مسجلة في المشتريات"))</f>
        <v/>
      </c>
      <c r="J2777" s="26" t="str">
        <f>_xlfn.IFNA(VLOOKUP(F2777,الاوردرات!$B$1:$C$600,2,0),"")</f>
        <v/>
      </c>
      <c r="K2777" s="52"/>
      <c r="M2777" s="105" t="str">
        <f>IF(G2777="","",_xlfn.IFNA((VLOOKUP(G2777,help!L:M,2,0))*H2777,_xlfn.IFNA((VLOOKUP(G2777,help!P:Q,2,0))*H2777,"غير مسجلة في المشتريات")))</f>
        <v/>
      </c>
    </row>
    <row r="2778" spans="2:13" hidden="1" x14ac:dyDescent="0.25">
      <c r="B2778" s="13">
        <f>COUNTIFS($G$3:G2778,'تقرير استهلاك خامات'!$D$4)</f>
        <v>2</v>
      </c>
      <c r="C2778" s="13">
        <f>COUNTIFS($F$3:F2778,'تقرير منتج تام'!$E$4)</f>
        <v>10</v>
      </c>
      <c r="D2778" s="37"/>
      <c r="E2778" s="37"/>
      <c r="F2778" s="37"/>
      <c r="G2778" s="39"/>
      <c r="H2778" s="40"/>
      <c r="I2778" s="107" t="str">
        <f>IF(G2778="","",_xlfn.IFNA(VLOOKUP(G2778,'سجل المشتريات'!F:N,8,0),"غير مسجلة في المشتريات"))</f>
        <v/>
      </c>
      <c r="J2778" s="26" t="str">
        <f>_xlfn.IFNA(VLOOKUP(F2778,الاوردرات!$B$1:$C$600,2,0),"")</f>
        <v/>
      </c>
      <c r="K2778" s="52"/>
      <c r="M2778" s="105" t="str">
        <f>IF(G2778="","",_xlfn.IFNA((VLOOKUP(G2778,help!L:M,2,0))*H2778,_xlfn.IFNA((VLOOKUP(G2778,help!P:Q,2,0))*H2778,"غير مسجلة في المشتريات")))</f>
        <v/>
      </c>
    </row>
    <row r="2779" spans="2:13" hidden="1" x14ac:dyDescent="0.25">
      <c r="B2779" s="13">
        <f>COUNTIFS($G$3:G2779,'تقرير استهلاك خامات'!$D$4)</f>
        <v>2</v>
      </c>
      <c r="C2779" s="13">
        <f>COUNTIFS($F$3:F2779,'تقرير منتج تام'!$E$4)</f>
        <v>10</v>
      </c>
      <c r="D2779" s="37"/>
      <c r="E2779" s="37"/>
      <c r="F2779" s="37"/>
      <c r="G2779" s="39"/>
      <c r="H2779" s="40"/>
      <c r="I2779" s="107" t="str">
        <f>IF(G2779="","",_xlfn.IFNA(VLOOKUP(G2779,'سجل المشتريات'!F:N,8,0),"غير مسجلة في المشتريات"))</f>
        <v/>
      </c>
      <c r="J2779" s="26" t="str">
        <f>_xlfn.IFNA(VLOOKUP(F2779,الاوردرات!$B$1:$C$600,2,0),"")</f>
        <v/>
      </c>
      <c r="K2779" s="52"/>
      <c r="M2779" s="105" t="str">
        <f>IF(G2779="","",_xlfn.IFNA((VLOOKUP(G2779,help!L:M,2,0))*H2779,_xlfn.IFNA((VLOOKUP(G2779,help!P:Q,2,0))*H2779,"غير مسجلة في المشتريات")))</f>
        <v/>
      </c>
    </row>
    <row r="2780" spans="2:13" hidden="1" x14ac:dyDescent="0.25">
      <c r="B2780" s="13">
        <f>COUNTIFS($G$3:G2780,'تقرير استهلاك خامات'!$D$4)</f>
        <v>2</v>
      </c>
      <c r="C2780" s="13">
        <f>COUNTIFS($F$3:F2780,'تقرير منتج تام'!$E$4)</f>
        <v>10</v>
      </c>
      <c r="D2780" s="37"/>
      <c r="E2780" s="37"/>
      <c r="F2780" s="37"/>
      <c r="G2780" s="39"/>
      <c r="H2780" s="40"/>
      <c r="I2780" s="107" t="str">
        <f>IF(G2780="","",_xlfn.IFNA(VLOOKUP(G2780,'سجل المشتريات'!F:N,8,0),"غير مسجلة في المشتريات"))</f>
        <v/>
      </c>
      <c r="J2780" s="26" t="str">
        <f>_xlfn.IFNA(VLOOKUP(F2780,الاوردرات!$B$1:$C$600,2,0),"")</f>
        <v/>
      </c>
      <c r="K2780" s="52"/>
      <c r="M2780" s="105" t="str">
        <f>IF(G2780="","",_xlfn.IFNA((VLOOKUP(G2780,help!L:M,2,0))*H2780,_xlfn.IFNA((VLOOKUP(G2780,help!P:Q,2,0))*H2780,"غير مسجلة في المشتريات")))</f>
        <v/>
      </c>
    </row>
    <row r="2781" spans="2:13" hidden="1" x14ac:dyDescent="0.25">
      <c r="B2781" s="13">
        <f>COUNTIFS($G$3:G2781,'تقرير استهلاك خامات'!$D$4)</f>
        <v>2</v>
      </c>
      <c r="C2781" s="13">
        <f>COUNTIFS($F$3:F2781,'تقرير منتج تام'!$E$4)</f>
        <v>10</v>
      </c>
      <c r="D2781" s="37"/>
      <c r="E2781" s="37"/>
      <c r="F2781" s="37"/>
      <c r="G2781" s="39"/>
      <c r="H2781" s="40"/>
      <c r="I2781" s="107" t="str">
        <f>IF(G2781="","",_xlfn.IFNA(VLOOKUP(G2781,'سجل المشتريات'!F:N,8,0),"غير مسجلة في المشتريات"))</f>
        <v/>
      </c>
      <c r="J2781" s="26" t="str">
        <f>_xlfn.IFNA(VLOOKUP(F2781,الاوردرات!$B$1:$C$600,2,0),"")</f>
        <v/>
      </c>
      <c r="K2781" s="52"/>
      <c r="M2781" s="105" t="str">
        <f>IF(G2781="","",_xlfn.IFNA((VLOOKUP(G2781,help!L:M,2,0))*H2781,_xlfn.IFNA((VLOOKUP(G2781,help!P:Q,2,0))*H2781,"غير مسجلة في المشتريات")))</f>
        <v/>
      </c>
    </row>
    <row r="2782" spans="2:13" hidden="1" x14ac:dyDescent="0.25">
      <c r="B2782" s="13">
        <f>COUNTIFS($G$3:G2782,'تقرير استهلاك خامات'!$D$4)</f>
        <v>2</v>
      </c>
      <c r="C2782" s="13">
        <f>COUNTIFS($F$3:F2782,'تقرير منتج تام'!$E$4)</f>
        <v>10</v>
      </c>
      <c r="D2782" s="37"/>
      <c r="E2782" s="37"/>
      <c r="F2782" s="37"/>
      <c r="G2782" s="39"/>
      <c r="H2782" s="40"/>
      <c r="I2782" s="107" t="str">
        <f>IF(G2782="","",_xlfn.IFNA(VLOOKUP(G2782,'سجل المشتريات'!F:N,8,0),"غير مسجلة في المشتريات"))</f>
        <v/>
      </c>
      <c r="J2782" s="26" t="str">
        <f>_xlfn.IFNA(VLOOKUP(F2782,الاوردرات!$B$1:$C$600,2,0),"")</f>
        <v/>
      </c>
      <c r="K2782" s="52"/>
      <c r="M2782" s="105" t="str">
        <f>IF(G2782="","",_xlfn.IFNA((VLOOKUP(G2782,help!L:M,2,0))*H2782,_xlfn.IFNA((VLOOKUP(G2782,help!P:Q,2,0))*H2782,"غير مسجلة في المشتريات")))</f>
        <v/>
      </c>
    </row>
    <row r="2783" spans="2:13" hidden="1" x14ac:dyDescent="0.25">
      <c r="B2783" s="13">
        <f>COUNTIFS($G$3:G2783,'تقرير استهلاك خامات'!$D$4)</f>
        <v>2</v>
      </c>
      <c r="C2783" s="13">
        <f>COUNTIFS($F$3:F2783,'تقرير منتج تام'!$E$4)</f>
        <v>10</v>
      </c>
      <c r="D2783" s="37"/>
      <c r="E2783" s="37"/>
      <c r="F2783" s="37"/>
      <c r="G2783" s="39"/>
      <c r="H2783" s="40"/>
      <c r="I2783" s="107" t="str">
        <f>IF(G2783="","",_xlfn.IFNA(VLOOKUP(G2783,'سجل المشتريات'!F:N,8,0),"غير مسجلة في المشتريات"))</f>
        <v/>
      </c>
      <c r="J2783" s="26" t="str">
        <f>_xlfn.IFNA(VLOOKUP(F2783,الاوردرات!$B$1:$C$600,2,0),"")</f>
        <v/>
      </c>
      <c r="K2783" s="52"/>
      <c r="M2783" s="105" t="str">
        <f>IF(G2783="","",_xlfn.IFNA((VLOOKUP(G2783,help!L:M,2,0))*H2783,_xlfn.IFNA((VLOOKUP(G2783,help!P:Q,2,0))*H2783,"غير مسجلة في المشتريات")))</f>
        <v/>
      </c>
    </row>
    <row r="2784" spans="2:13" hidden="1" x14ac:dyDescent="0.25">
      <c r="B2784" s="13">
        <f>COUNTIFS($G$3:G2784,'تقرير استهلاك خامات'!$D$4)</f>
        <v>2</v>
      </c>
      <c r="C2784" s="13">
        <f>COUNTIFS($F$3:F2784,'تقرير منتج تام'!$E$4)</f>
        <v>10</v>
      </c>
      <c r="D2784" s="37"/>
      <c r="E2784" s="37"/>
      <c r="F2784" s="37"/>
      <c r="G2784" s="39"/>
      <c r="H2784" s="40"/>
      <c r="I2784" s="107" t="str">
        <f>IF(G2784="","",_xlfn.IFNA(VLOOKUP(G2784,'سجل المشتريات'!F:N,8,0),"غير مسجلة في المشتريات"))</f>
        <v/>
      </c>
      <c r="J2784" s="26" t="str">
        <f>_xlfn.IFNA(VLOOKUP(F2784,الاوردرات!$B$1:$C$600,2,0),"")</f>
        <v/>
      </c>
      <c r="K2784" s="52"/>
      <c r="M2784" s="105" t="str">
        <f>IF(G2784="","",_xlfn.IFNA((VLOOKUP(G2784,help!L:M,2,0))*H2784,_xlfn.IFNA((VLOOKUP(G2784,help!P:Q,2,0))*H2784,"غير مسجلة في المشتريات")))</f>
        <v/>
      </c>
    </row>
    <row r="2785" spans="2:13" hidden="1" x14ac:dyDescent="0.25">
      <c r="B2785" s="13">
        <f>COUNTIFS($G$3:G2785,'تقرير استهلاك خامات'!$D$4)</f>
        <v>2</v>
      </c>
      <c r="C2785" s="13">
        <f>COUNTIFS($F$3:F2785,'تقرير منتج تام'!$E$4)</f>
        <v>10</v>
      </c>
      <c r="D2785" s="37"/>
      <c r="E2785" s="37"/>
      <c r="F2785" s="37"/>
      <c r="G2785" s="39"/>
      <c r="H2785" s="40"/>
      <c r="I2785" s="107" t="str">
        <f>IF(G2785="","",_xlfn.IFNA(VLOOKUP(G2785,'سجل المشتريات'!F:N,8,0),"غير مسجلة في المشتريات"))</f>
        <v/>
      </c>
      <c r="J2785" s="26" t="str">
        <f>_xlfn.IFNA(VLOOKUP(F2785,الاوردرات!$B$1:$C$600,2,0),"")</f>
        <v/>
      </c>
      <c r="K2785" s="52"/>
      <c r="M2785" s="105" t="str">
        <f>IF(G2785="","",_xlfn.IFNA((VLOOKUP(G2785,help!L:M,2,0))*H2785,_xlfn.IFNA((VLOOKUP(G2785,help!P:Q,2,0))*H2785,"غير مسجلة في المشتريات")))</f>
        <v/>
      </c>
    </row>
    <row r="2786" spans="2:13" hidden="1" x14ac:dyDescent="0.25">
      <c r="B2786" s="13">
        <f>COUNTIFS($G$3:G2786,'تقرير استهلاك خامات'!$D$4)</f>
        <v>2</v>
      </c>
      <c r="C2786" s="13">
        <f>COUNTIFS($F$3:F2786,'تقرير منتج تام'!$E$4)</f>
        <v>10</v>
      </c>
      <c r="D2786" s="37"/>
      <c r="E2786" s="37"/>
      <c r="F2786" s="37"/>
      <c r="G2786" s="39"/>
      <c r="H2786" s="40"/>
      <c r="I2786" s="107" t="str">
        <f>IF(G2786="","",_xlfn.IFNA(VLOOKUP(G2786,'سجل المشتريات'!F:N,8,0),"غير مسجلة في المشتريات"))</f>
        <v/>
      </c>
      <c r="J2786" s="26" t="str">
        <f>_xlfn.IFNA(VLOOKUP(F2786,الاوردرات!$B$1:$C$600,2,0),"")</f>
        <v/>
      </c>
      <c r="K2786" s="52"/>
      <c r="M2786" s="105" t="str">
        <f>IF(G2786="","",_xlfn.IFNA((VLOOKUP(G2786,help!L:M,2,0))*H2786,_xlfn.IFNA((VLOOKUP(G2786,help!P:Q,2,0))*H2786,"غير مسجلة في المشتريات")))</f>
        <v/>
      </c>
    </row>
    <row r="2787" spans="2:13" hidden="1" x14ac:dyDescent="0.25">
      <c r="B2787" s="13">
        <f>COUNTIFS($G$3:G2787,'تقرير استهلاك خامات'!$D$4)</f>
        <v>2</v>
      </c>
      <c r="C2787" s="13">
        <f>COUNTIFS($F$3:F2787,'تقرير منتج تام'!$E$4)</f>
        <v>10</v>
      </c>
      <c r="D2787" s="37"/>
      <c r="E2787" s="37"/>
      <c r="F2787" s="37"/>
      <c r="G2787" s="39"/>
      <c r="H2787" s="40"/>
      <c r="I2787" s="107" t="str">
        <f>IF(G2787="","",_xlfn.IFNA(VLOOKUP(G2787,'سجل المشتريات'!F:N,8,0),"غير مسجلة في المشتريات"))</f>
        <v/>
      </c>
      <c r="J2787" s="26" t="str">
        <f>_xlfn.IFNA(VLOOKUP(F2787,الاوردرات!$B$1:$C$600,2,0),"")</f>
        <v/>
      </c>
      <c r="K2787" s="52"/>
      <c r="M2787" s="105" t="str">
        <f>IF(G2787="","",_xlfn.IFNA((VLOOKUP(G2787,help!L:M,2,0))*H2787,_xlfn.IFNA((VLOOKUP(G2787,help!P:Q,2,0))*H2787,"غير مسجلة في المشتريات")))</f>
        <v/>
      </c>
    </row>
    <row r="2788" spans="2:13" hidden="1" x14ac:dyDescent="0.25">
      <c r="B2788" s="13">
        <f>COUNTIFS($G$3:G2788,'تقرير استهلاك خامات'!$D$4)</f>
        <v>2</v>
      </c>
      <c r="C2788" s="13">
        <f>COUNTIFS($F$3:F2788,'تقرير منتج تام'!$E$4)</f>
        <v>10</v>
      </c>
      <c r="D2788" s="37"/>
      <c r="E2788" s="37"/>
      <c r="F2788" s="37"/>
      <c r="G2788" s="39"/>
      <c r="H2788" s="40"/>
      <c r="I2788" s="107" t="str">
        <f>IF(G2788="","",_xlfn.IFNA(VLOOKUP(G2788,'سجل المشتريات'!F:N,8,0),"غير مسجلة في المشتريات"))</f>
        <v/>
      </c>
      <c r="J2788" s="26" t="str">
        <f>_xlfn.IFNA(VLOOKUP(F2788,الاوردرات!$B$1:$C$600,2,0),"")</f>
        <v/>
      </c>
      <c r="K2788" s="52"/>
      <c r="M2788" s="105" t="str">
        <f>IF(G2788="","",_xlfn.IFNA((VLOOKUP(G2788,help!L:M,2,0))*H2788,_xlfn.IFNA((VLOOKUP(G2788,help!P:Q,2,0))*H2788,"غير مسجلة في المشتريات")))</f>
        <v/>
      </c>
    </row>
    <row r="2789" spans="2:13" hidden="1" x14ac:dyDescent="0.25">
      <c r="B2789" s="13">
        <f>COUNTIFS($G$3:G2789,'تقرير استهلاك خامات'!$D$4)</f>
        <v>2</v>
      </c>
      <c r="C2789" s="13">
        <f>COUNTIFS($F$3:F2789,'تقرير منتج تام'!$E$4)</f>
        <v>10</v>
      </c>
      <c r="D2789" s="37"/>
      <c r="E2789" s="37"/>
      <c r="F2789" s="37"/>
      <c r="G2789" s="39"/>
      <c r="H2789" s="40"/>
      <c r="I2789" s="107" t="str">
        <f>IF(G2789="","",_xlfn.IFNA(VLOOKUP(G2789,'سجل المشتريات'!F:N,8,0),"غير مسجلة في المشتريات"))</f>
        <v/>
      </c>
      <c r="J2789" s="26" t="str">
        <f>_xlfn.IFNA(VLOOKUP(F2789,الاوردرات!$B$1:$C$600,2,0),"")</f>
        <v/>
      </c>
      <c r="K2789" s="52"/>
      <c r="M2789" s="105" t="str">
        <f>IF(G2789="","",_xlfn.IFNA((VLOOKUP(G2789,help!L:M,2,0))*H2789,_xlfn.IFNA((VLOOKUP(G2789,help!P:Q,2,0))*H2789,"غير مسجلة في المشتريات")))</f>
        <v/>
      </c>
    </row>
    <row r="2790" spans="2:13" hidden="1" x14ac:dyDescent="0.25">
      <c r="B2790" s="13">
        <f>COUNTIFS($G$3:G2790,'تقرير استهلاك خامات'!$D$4)</f>
        <v>2</v>
      </c>
      <c r="C2790" s="13">
        <f>COUNTIFS($F$3:F2790,'تقرير منتج تام'!$E$4)</f>
        <v>10</v>
      </c>
      <c r="D2790" s="37"/>
      <c r="E2790" s="37"/>
      <c r="F2790" s="37"/>
      <c r="G2790" s="39"/>
      <c r="H2790" s="40"/>
      <c r="I2790" s="107" t="str">
        <f>IF(G2790="","",_xlfn.IFNA(VLOOKUP(G2790,'سجل المشتريات'!F:N,8,0),"غير مسجلة في المشتريات"))</f>
        <v/>
      </c>
      <c r="J2790" s="26" t="str">
        <f>_xlfn.IFNA(VLOOKUP(F2790,الاوردرات!$B$1:$C$600,2,0),"")</f>
        <v/>
      </c>
      <c r="K2790" s="52"/>
      <c r="M2790" s="105" t="str">
        <f>IF(G2790="","",_xlfn.IFNA((VLOOKUP(G2790,help!L:M,2,0))*H2790,_xlfn.IFNA((VLOOKUP(G2790,help!P:Q,2,0))*H2790,"غير مسجلة في المشتريات")))</f>
        <v/>
      </c>
    </row>
    <row r="2791" spans="2:13" hidden="1" x14ac:dyDescent="0.25">
      <c r="B2791" s="13">
        <f>COUNTIFS($G$3:G2791,'تقرير استهلاك خامات'!$D$4)</f>
        <v>2</v>
      </c>
      <c r="C2791" s="13">
        <f>COUNTIFS($F$3:F2791,'تقرير منتج تام'!$E$4)</f>
        <v>10</v>
      </c>
      <c r="D2791" s="37"/>
      <c r="E2791" s="37"/>
      <c r="F2791" s="37"/>
      <c r="G2791" s="39"/>
      <c r="H2791" s="40"/>
      <c r="I2791" s="107" t="str">
        <f>IF(G2791="","",_xlfn.IFNA(VLOOKUP(G2791,'سجل المشتريات'!F:N,8,0),"غير مسجلة في المشتريات"))</f>
        <v/>
      </c>
      <c r="J2791" s="26" t="str">
        <f>_xlfn.IFNA(VLOOKUP(F2791,الاوردرات!$B$1:$C$600,2,0),"")</f>
        <v/>
      </c>
      <c r="K2791" s="52"/>
      <c r="M2791" s="105" t="str">
        <f>IF(G2791="","",_xlfn.IFNA((VLOOKUP(G2791,help!L:M,2,0))*H2791,_xlfn.IFNA((VLOOKUP(G2791,help!P:Q,2,0))*H2791,"غير مسجلة في المشتريات")))</f>
        <v/>
      </c>
    </row>
    <row r="2792" spans="2:13" hidden="1" x14ac:dyDescent="0.25">
      <c r="B2792" s="13">
        <f>COUNTIFS($G$3:G2792,'تقرير استهلاك خامات'!$D$4)</f>
        <v>2</v>
      </c>
      <c r="C2792" s="13">
        <f>COUNTIFS($F$3:F2792,'تقرير منتج تام'!$E$4)</f>
        <v>10</v>
      </c>
      <c r="D2792" s="37"/>
      <c r="E2792" s="37"/>
      <c r="F2792" s="37"/>
      <c r="G2792" s="39"/>
      <c r="H2792" s="40"/>
      <c r="I2792" s="107" t="str">
        <f>IF(G2792="","",_xlfn.IFNA(VLOOKUP(G2792,'سجل المشتريات'!F:N,8,0),"غير مسجلة في المشتريات"))</f>
        <v/>
      </c>
      <c r="J2792" s="26" t="str">
        <f>_xlfn.IFNA(VLOOKUP(F2792,الاوردرات!$B$1:$C$600,2,0),"")</f>
        <v/>
      </c>
      <c r="K2792" s="52"/>
      <c r="M2792" s="105" t="str">
        <f>IF(G2792="","",_xlfn.IFNA((VLOOKUP(G2792,help!L:M,2,0))*H2792,_xlfn.IFNA((VLOOKUP(G2792,help!P:Q,2,0))*H2792,"غير مسجلة في المشتريات")))</f>
        <v/>
      </c>
    </row>
    <row r="2793" spans="2:13" hidden="1" x14ac:dyDescent="0.25">
      <c r="B2793" s="13">
        <f>COUNTIFS($G$3:G2793,'تقرير استهلاك خامات'!$D$4)</f>
        <v>2</v>
      </c>
      <c r="C2793" s="13">
        <f>COUNTIFS($F$3:F2793,'تقرير منتج تام'!$E$4)</f>
        <v>10</v>
      </c>
      <c r="D2793" s="37"/>
      <c r="E2793" s="37"/>
      <c r="F2793" s="37"/>
      <c r="G2793" s="39"/>
      <c r="H2793" s="40"/>
      <c r="I2793" s="107" t="str">
        <f>IF(G2793="","",_xlfn.IFNA(VLOOKUP(G2793,'سجل المشتريات'!F:N,8,0),"غير مسجلة في المشتريات"))</f>
        <v/>
      </c>
      <c r="J2793" s="26" t="str">
        <f>_xlfn.IFNA(VLOOKUP(F2793,الاوردرات!$B$1:$C$600,2,0),"")</f>
        <v/>
      </c>
      <c r="K2793" s="52"/>
      <c r="M2793" s="105" t="str">
        <f>IF(G2793="","",_xlfn.IFNA((VLOOKUP(G2793,help!L:M,2,0))*H2793,_xlfn.IFNA((VLOOKUP(G2793,help!P:Q,2,0))*H2793,"غير مسجلة في المشتريات")))</f>
        <v/>
      </c>
    </row>
    <row r="2794" spans="2:13" hidden="1" x14ac:dyDescent="0.25">
      <c r="B2794" s="13">
        <f>COUNTIFS($G$3:G2794,'تقرير استهلاك خامات'!$D$4)</f>
        <v>2</v>
      </c>
      <c r="C2794" s="13">
        <f>COUNTIFS($F$3:F2794,'تقرير منتج تام'!$E$4)</f>
        <v>10</v>
      </c>
      <c r="D2794" s="37"/>
      <c r="E2794" s="37"/>
      <c r="F2794" s="37"/>
      <c r="G2794" s="39"/>
      <c r="H2794" s="40"/>
      <c r="I2794" s="107" t="str">
        <f>IF(G2794="","",_xlfn.IFNA(VLOOKUP(G2794,'سجل المشتريات'!F:N,8,0),"غير مسجلة في المشتريات"))</f>
        <v/>
      </c>
      <c r="J2794" s="26" t="str">
        <f>_xlfn.IFNA(VLOOKUP(F2794,الاوردرات!$B$1:$C$600,2,0),"")</f>
        <v/>
      </c>
      <c r="K2794" s="52"/>
      <c r="M2794" s="105" t="str">
        <f>IF(G2794="","",_xlfn.IFNA((VLOOKUP(G2794,help!L:M,2,0))*H2794,_xlfn.IFNA((VLOOKUP(G2794,help!P:Q,2,0))*H2794,"غير مسجلة في المشتريات")))</f>
        <v/>
      </c>
    </row>
    <row r="2795" spans="2:13" hidden="1" x14ac:dyDescent="0.25">
      <c r="B2795" s="13">
        <f>COUNTIFS($G$3:G2795,'تقرير استهلاك خامات'!$D$4)</f>
        <v>2</v>
      </c>
      <c r="C2795" s="13">
        <f>COUNTIFS($F$3:F2795,'تقرير منتج تام'!$E$4)</f>
        <v>10</v>
      </c>
      <c r="D2795" s="37"/>
      <c r="E2795" s="37"/>
      <c r="F2795" s="37"/>
      <c r="G2795" s="39"/>
      <c r="H2795" s="40"/>
      <c r="I2795" s="107" t="str">
        <f>IF(G2795="","",_xlfn.IFNA(VLOOKUP(G2795,'سجل المشتريات'!F:N,8,0),"غير مسجلة في المشتريات"))</f>
        <v/>
      </c>
      <c r="J2795" s="26" t="str">
        <f>_xlfn.IFNA(VLOOKUP(F2795,الاوردرات!$B$1:$C$600,2,0),"")</f>
        <v/>
      </c>
      <c r="K2795" s="52"/>
      <c r="M2795" s="105" t="str">
        <f>IF(G2795="","",_xlfn.IFNA((VLOOKUP(G2795,help!L:M,2,0))*H2795,_xlfn.IFNA((VLOOKUP(G2795,help!P:Q,2,0))*H2795,"غير مسجلة في المشتريات")))</f>
        <v/>
      </c>
    </row>
    <row r="2796" spans="2:13" hidden="1" x14ac:dyDescent="0.25">
      <c r="B2796" s="13">
        <f>COUNTIFS($G$3:G2796,'تقرير استهلاك خامات'!$D$4)</f>
        <v>2</v>
      </c>
      <c r="C2796" s="13">
        <f>COUNTIFS($F$3:F2796,'تقرير منتج تام'!$E$4)</f>
        <v>10</v>
      </c>
      <c r="D2796" s="37"/>
      <c r="E2796" s="37"/>
      <c r="F2796" s="37"/>
      <c r="G2796" s="39"/>
      <c r="H2796" s="40"/>
      <c r="I2796" s="107" t="str">
        <f>IF(G2796="","",_xlfn.IFNA(VLOOKUP(G2796,'سجل المشتريات'!F:N,8,0),"غير مسجلة في المشتريات"))</f>
        <v/>
      </c>
      <c r="J2796" s="26" t="str">
        <f>_xlfn.IFNA(VLOOKUP(F2796,الاوردرات!$B$1:$C$600,2,0),"")</f>
        <v/>
      </c>
      <c r="K2796" s="52"/>
      <c r="M2796" s="105" t="str">
        <f>IF(G2796="","",_xlfn.IFNA((VLOOKUP(G2796,help!L:M,2,0))*H2796,_xlfn.IFNA((VLOOKUP(G2796,help!P:Q,2,0))*H2796,"غير مسجلة في المشتريات")))</f>
        <v/>
      </c>
    </row>
    <row r="2797" spans="2:13" hidden="1" x14ac:dyDescent="0.25">
      <c r="B2797" s="13">
        <f>COUNTIFS($G$3:G2797,'تقرير استهلاك خامات'!$D$4)</f>
        <v>2</v>
      </c>
      <c r="C2797" s="13">
        <f>COUNTIFS($F$3:F2797,'تقرير منتج تام'!$E$4)</f>
        <v>10</v>
      </c>
      <c r="D2797" s="37"/>
      <c r="E2797" s="37"/>
      <c r="F2797" s="37"/>
      <c r="G2797" s="39"/>
      <c r="H2797" s="40"/>
      <c r="I2797" s="107" t="str">
        <f>IF(G2797="","",_xlfn.IFNA(VLOOKUP(G2797,'سجل المشتريات'!F:N,8,0),"غير مسجلة في المشتريات"))</f>
        <v/>
      </c>
      <c r="J2797" s="26" t="str">
        <f>_xlfn.IFNA(VLOOKUP(F2797,الاوردرات!$B$1:$C$600,2,0),"")</f>
        <v/>
      </c>
      <c r="K2797" s="52"/>
      <c r="M2797" s="105" t="str">
        <f>IF(G2797="","",_xlfn.IFNA((VLOOKUP(G2797,help!L:M,2,0))*H2797,_xlfn.IFNA((VLOOKUP(G2797,help!P:Q,2,0))*H2797,"غير مسجلة في المشتريات")))</f>
        <v/>
      </c>
    </row>
    <row r="2798" spans="2:13" hidden="1" x14ac:dyDescent="0.25">
      <c r="B2798" s="13">
        <f>COUNTIFS($G$3:G2798,'تقرير استهلاك خامات'!$D$4)</f>
        <v>2</v>
      </c>
      <c r="C2798" s="13">
        <f>COUNTIFS($F$3:F2798,'تقرير منتج تام'!$E$4)</f>
        <v>10</v>
      </c>
      <c r="D2798" s="37"/>
      <c r="E2798" s="37"/>
      <c r="F2798" s="37"/>
      <c r="G2798" s="39"/>
      <c r="H2798" s="40"/>
      <c r="I2798" s="107" t="str">
        <f>IF(G2798="","",_xlfn.IFNA(VLOOKUP(G2798,'سجل المشتريات'!F:N,8,0),"غير مسجلة في المشتريات"))</f>
        <v/>
      </c>
      <c r="J2798" s="26" t="str">
        <f>_xlfn.IFNA(VLOOKUP(F2798,الاوردرات!$B$1:$C$600,2,0),"")</f>
        <v/>
      </c>
      <c r="K2798" s="52"/>
      <c r="M2798" s="105" t="str">
        <f>IF(G2798="","",_xlfn.IFNA((VLOOKUP(G2798,help!L:M,2,0))*H2798,_xlfn.IFNA((VLOOKUP(G2798,help!P:Q,2,0))*H2798,"غير مسجلة في المشتريات")))</f>
        <v/>
      </c>
    </row>
    <row r="2799" spans="2:13" hidden="1" x14ac:dyDescent="0.25">
      <c r="B2799" s="13">
        <f>COUNTIFS($G$3:G2799,'تقرير استهلاك خامات'!$D$4)</f>
        <v>2</v>
      </c>
      <c r="C2799" s="13">
        <f>COUNTIFS($F$3:F2799,'تقرير منتج تام'!$E$4)</f>
        <v>10</v>
      </c>
      <c r="D2799" s="37"/>
      <c r="E2799" s="37"/>
      <c r="F2799" s="37"/>
      <c r="G2799" s="39"/>
      <c r="H2799" s="40"/>
      <c r="I2799" s="107" t="str">
        <f>IF(G2799="","",_xlfn.IFNA(VLOOKUP(G2799,'سجل المشتريات'!F:N,8,0),"غير مسجلة في المشتريات"))</f>
        <v/>
      </c>
      <c r="J2799" s="26" t="str">
        <f>_xlfn.IFNA(VLOOKUP(F2799,الاوردرات!$B$1:$C$600,2,0),"")</f>
        <v/>
      </c>
      <c r="K2799" s="52"/>
      <c r="M2799" s="105" t="str">
        <f>IF(G2799="","",_xlfn.IFNA((VLOOKUP(G2799,help!L:M,2,0))*H2799,_xlfn.IFNA((VLOOKUP(G2799,help!P:Q,2,0))*H2799,"غير مسجلة في المشتريات")))</f>
        <v/>
      </c>
    </row>
    <row r="2800" spans="2:13" hidden="1" x14ac:dyDescent="0.25">
      <c r="B2800" s="13">
        <f>COUNTIFS($G$3:G2800,'تقرير استهلاك خامات'!$D$4)</f>
        <v>2</v>
      </c>
      <c r="C2800" s="13">
        <f>COUNTIFS($F$3:F2800,'تقرير منتج تام'!$E$4)</f>
        <v>10</v>
      </c>
      <c r="D2800" s="37"/>
      <c r="E2800" s="37"/>
      <c r="F2800" s="37"/>
      <c r="G2800" s="39"/>
      <c r="H2800" s="40"/>
      <c r="I2800" s="107" t="str">
        <f>IF(G2800="","",_xlfn.IFNA(VLOOKUP(G2800,'سجل المشتريات'!F:N,8,0),"غير مسجلة في المشتريات"))</f>
        <v/>
      </c>
      <c r="J2800" s="26" t="str">
        <f>_xlfn.IFNA(VLOOKUP(F2800,الاوردرات!$B$1:$C$600,2,0),"")</f>
        <v/>
      </c>
      <c r="K2800" s="52"/>
      <c r="M2800" s="105" t="str">
        <f>IF(G2800="","",_xlfn.IFNA((VLOOKUP(G2800,help!L:M,2,0))*H2800,_xlfn.IFNA((VLOOKUP(G2800,help!P:Q,2,0))*H2800,"غير مسجلة في المشتريات")))</f>
        <v/>
      </c>
    </row>
    <row r="2801" spans="2:13" hidden="1" x14ac:dyDescent="0.25">
      <c r="B2801" s="13">
        <f>COUNTIFS($G$3:G2801,'تقرير استهلاك خامات'!$D$4)</f>
        <v>2</v>
      </c>
      <c r="C2801" s="13">
        <f>COUNTIFS($F$3:F2801,'تقرير منتج تام'!$E$4)</f>
        <v>10</v>
      </c>
      <c r="D2801" s="37"/>
      <c r="E2801" s="37"/>
      <c r="F2801" s="37"/>
      <c r="G2801" s="39"/>
      <c r="H2801" s="40"/>
      <c r="I2801" s="107" t="str">
        <f>IF(G2801="","",_xlfn.IFNA(VLOOKUP(G2801,'سجل المشتريات'!F:N,8,0),"غير مسجلة في المشتريات"))</f>
        <v/>
      </c>
      <c r="J2801" s="26" t="str">
        <f>_xlfn.IFNA(VLOOKUP(F2801,الاوردرات!$B$1:$C$600,2,0),"")</f>
        <v/>
      </c>
      <c r="K2801" s="52"/>
      <c r="M2801" s="105" t="str">
        <f>IF(G2801="","",_xlfn.IFNA((VLOOKUP(G2801,help!L:M,2,0))*H2801,_xlfn.IFNA((VLOOKUP(G2801,help!P:Q,2,0))*H2801,"غير مسجلة في المشتريات")))</f>
        <v/>
      </c>
    </row>
    <row r="2802" spans="2:13" hidden="1" x14ac:dyDescent="0.25">
      <c r="B2802" s="13">
        <f>COUNTIFS($G$3:G2802,'تقرير استهلاك خامات'!$D$4)</f>
        <v>2</v>
      </c>
      <c r="C2802" s="13">
        <f>COUNTIFS($F$3:F2802,'تقرير منتج تام'!$E$4)</f>
        <v>10</v>
      </c>
      <c r="D2802" s="37"/>
      <c r="E2802" s="37"/>
      <c r="F2802" s="37"/>
      <c r="G2802" s="39"/>
      <c r="H2802" s="40"/>
      <c r="I2802" s="107" t="str">
        <f>IF(G2802="","",_xlfn.IFNA(VLOOKUP(G2802,'سجل المشتريات'!F:N,8,0),"غير مسجلة في المشتريات"))</f>
        <v/>
      </c>
      <c r="J2802" s="26" t="str">
        <f>_xlfn.IFNA(VLOOKUP(F2802,الاوردرات!$B$1:$C$600,2,0),"")</f>
        <v/>
      </c>
      <c r="K2802" s="52"/>
      <c r="M2802" s="105" t="str">
        <f>IF(G2802="","",_xlfn.IFNA((VLOOKUP(G2802,help!L:M,2,0))*H2802,_xlfn.IFNA((VLOOKUP(G2802,help!P:Q,2,0))*H2802,"غير مسجلة في المشتريات")))</f>
        <v/>
      </c>
    </row>
    <row r="2803" spans="2:13" hidden="1" x14ac:dyDescent="0.25">
      <c r="B2803" s="13">
        <f>COUNTIFS($G$3:G2803,'تقرير استهلاك خامات'!$D$4)</f>
        <v>2</v>
      </c>
      <c r="C2803" s="13">
        <f>COUNTIFS($F$3:F2803,'تقرير منتج تام'!$E$4)</f>
        <v>10</v>
      </c>
      <c r="D2803" s="37"/>
      <c r="E2803" s="37"/>
      <c r="F2803" s="37"/>
      <c r="G2803" s="39"/>
      <c r="H2803" s="40"/>
      <c r="I2803" s="107" t="str">
        <f>IF(G2803="","",_xlfn.IFNA(VLOOKUP(G2803,'سجل المشتريات'!F:N,8,0),"غير مسجلة في المشتريات"))</f>
        <v/>
      </c>
      <c r="J2803" s="26" t="str">
        <f>_xlfn.IFNA(VLOOKUP(F2803,الاوردرات!$B$1:$C$600,2,0),"")</f>
        <v/>
      </c>
      <c r="K2803" s="52"/>
      <c r="M2803" s="105" t="str">
        <f>IF(G2803="","",_xlfn.IFNA((VLOOKUP(G2803,help!L:M,2,0))*H2803,_xlfn.IFNA((VLOOKUP(G2803,help!P:Q,2,0))*H2803,"غير مسجلة في المشتريات")))</f>
        <v/>
      </c>
    </row>
    <row r="2804" spans="2:13" hidden="1" x14ac:dyDescent="0.25">
      <c r="B2804" s="13">
        <f>COUNTIFS($G$3:G2804,'تقرير استهلاك خامات'!$D$4)</f>
        <v>2</v>
      </c>
      <c r="C2804" s="13">
        <f>COUNTIFS($F$3:F2804,'تقرير منتج تام'!$E$4)</f>
        <v>10</v>
      </c>
      <c r="D2804" s="37"/>
      <c r="E2804" s="37"/>
      <c r="F2804" s="37"/>
      <c r="G2804" s="39"/>
      <c r="H2804" s="40"/>
      <c r="I2804" s="107" t="str">
        <f>IF(G2804="","",_xlfn.IFNA(VLOOKUP(G2804,'سجل المشتريات'!F:N,8,0),"غير مسجلة في المشتريات"))</f>
        <v/>
      </c>
      <c r="J2804" s="26" t="str">
        <f>_xlfn.IFNA(VLOOKUP(F2804,الاوردرات!$B$1:$C$600,2,0),"")</f>
        <v/>
      </c>
      <c r="K2804" s="52"/>
      <c r="M2804" s="105" t="str">
        <f>IF(G2804="","",_xlfn.IFNA((VLOOKUP(G2804,help!L:M,2,0))*H2804,_xlfn.IFNA((VLOOKUP(G2804,help!P:Q,2,0))*H2804,"غير مسجلة في المشتريات")))</f>
        <v/>
      </c>
    </row>
    <row r="2805" spans="2:13" hidden="1" x14ac:dyDescent="0.25">
      <c r="B2805" s="13">
        <f>COUNTIFS($G$3:G2805,'تقرير استهلاك خامات'!$D$4)</f>
        <v>2</v>
      </c>
      <c r="C2805" s="13">
        <f>COUNTIFS($F$3:F2805,'تقرير منتج تام'!$E$4)</f>
        <v>10</v>
      </c>
      <c r="D2805" s="37"/>
      <c r="E2805" s="37"/>
      <c r="F2805" s="37"/>
      <c r="G2805" s="39"/>
      <c r="H2805" s="40"/>
      <c r="I2805" s="107" t="str">
        <f>IF(G2805="","",_xlfn.IFNA(VLOOKUP(G2805,'سجل المشتريات'!F:N,8,0),"غير مسجلة في المشتريات"))</f>
        <v/>
      </c>
      <c r="J2805" s="26" t="str">
        <f>_xlfn.IFNA(VLOOKUP(F2805,الاوردرات!$B$1:$C$600,2,0),"")</f>
        <v/>
      </c>
      <c r="K2805" s="52"/>
      <c r="M2805" s="105" t="str">
        <f>IF(G2805="","",_xlfn.IFNA((VLOOKUP(G2805,help!L:M,2,0))*H2805,_xlfn.IFNA((VLOOKUP(G2805,help!P:Q,2,0))*H2805,"غير مسجلة في المشتريات")))</f>
        <v/>
      </c>
    </row>
    <row r="2806" spans="2:13" hidden="1" x14ac:dyDescent="0.25">
      <c r="B2806" s="13">
        <f>COUNTIFS($G$3:G2806,'تقرير استهلاك خامات'!$D$4)</f>
        <v>2</v>
      </c>
      <c r="C2806" s="13">
        <f>COUNTIFS($F$3:F2806,'تقرير منتج تام'!$E$4)</f>
        <v>10</v>
      </c>
      <c r="D2806" s="37"/>
      <c r="E2806" s="37"/>
      <c r="F2806" s="37"/>
      <c r="G2806" s="39"/>
      <c r="H2806" s="40"/>
      <c r="I2806" s="107" t="str">
        <f>IF(G2806="","",_xlfn.IFNA(VLOOKUP(G2806,'سجل المشتريات'!F:N,8,0),"غير مسجلة في المشتريات"))</f>
        <v/>
      </c>
      <c r="J2806" s="26" t="str">
        <f>_xlfn.IFNA(VLOOKUP(F2806,الاوردرات!$B$1:$C$600,2,0),"")</f>
        <v/>
      </c>
      <c r="K2806" s="52"/>
      <c r="M2806" s="105" t="str">
        <f>IF(G2806="","",_xlfn.IFNA((VLOOKUP(G2806,help!L:M,2,0))*H2806,_xlfn.IFNA((VLOOKUP(G2806,help!P:Q,2,0))*H2806,"غير مسجلة في المشتريات")))</f>
        <v/>
      </c>
    </row>
    <row r="2807" spans="2:13" hidden="1" x14ac:dyDescent="0.25">
      <c r="B2807" s="13">
        <f>COUNTIFS($G$3:G2807,'تقرير استهلاك خامات'!$D$4)</f>
        <v>2</v>
      </c>
      <c r="C2807" s="13">
        <f>COUNTIFS($F$3:F2807,'تقرير منتج تام'!$E$4)</f>
        <v>10</v>
      </c>
      <c r="D2807" s="37"/>
      <c r="E2807" s="37"/>
      <c r="F2807" s="37"/>
      <c r="G2807" s="39"/>
      <c r="H2807" s="40"/>
      <c r="I2807" s="107" t="str">
        <f>IF(G2807="","",_xlfn.IFNA(VLOOKUP(G2807,'سجل المشتريات'!F:N,8,0),"غير مسجلة في المشتريات"))</f>
        <v/>
      </c>
      <c r="J2807" s="26" t="str">
        <f>_xlfn.IFNA(VLOOKUP(F2807,الاوردرات!$B$1:$C$600,2,0),"")</f>
        <v/>
      </c>
      <c r="K2807" s="52"/>
      <c r="M2807" s="105" t="str">
        <f>IF(G2807="","",_xlfn.IFNA((VLOOKUP(G2807,help!L:M,2,0))*H2807,_xlfn.IFNA((VLOOKUP(G2807,help!P:Q,2,0))*H2807,"غير مسجلة في المشتريات")))</f>
        <v/>
      </c>
    </row>
    <row r="2808" spans="2:13" hidden="1" x14ac:dyDescent="0.25">
      <c r="B2808" s="13">
        <f>COUNTIFS($G$3:G2808,'تقرير استهلاك خامات'!$D$4)</f>
        <v>2</v>
      </c>
      <c r="C2808" s="13">
        <f>COUNTIFS($F$3:F2808,'تقرير منتج تام'!$E$4)</f>
        <v>10</v>
      </c>
      <c r="D2808" s="37"/>
      <c r="E2808" s="37"/>
      <c r="F2808" s="37"/>
      <c r="G2808" s="39"/>
      <c r="H2808" s="40"/>
      <c r="I2808" s="107" t="str">
        <f>IF(G2808="","",_xlfn.IFNA(VLOOKUP(G2808,'سجل المشتريات'!F:N,8,0),"غير مسجلة في المشتريات"))</f>
        <v/>
      </c>
      <c r="J2808" s="26" t="str">
        <f>_xlfn.IFNA(VLOOKUP(F2808,الاوردرات!$B$1:$C$600,2,0),"")</f>
        <v/>
      </c>
      <c r="K2808" s="52"/>
      <c r="M2808" s="105" t="str">
        <f>IF(G2808="","",_xlfn.IFNA((VLOOKUP(G2808,help!L:M,2,0))*H2808,_xlfn.IFNA((VLOOKUP(G2808,help!P:Q,2,0))*H2808,"غير مسجلة في المشتريات")))</f>
        <v/>
      </c>
    </row>
    <row r="2809" spans="2:13" hidden="1" x14ac:dyDescent="0.25">
      <c r="B2809" s="13">
        <f>COUNTIFS($G$3:G2809,'تقرير استهلاك خامات'!$D$4)</f>
        <v>2</v>
      </c>
      <c r="C2809" s="13">
        <f>COUNTIFS($F$3:F2809,'تقرير منتج تام'!$E$4)</f>
        <v>10</v>
      </c>
      <c r="D2809" s="37"/>
      <c r="E2809" s="37"/>
      <c r="F2809" s="37"/>
      <c r="G2809" s="39"/>
      <c r="H2809" s="40"/>
      <c r="I2809" s="107" t="str">
        <f>IF(G2809="","",_xlfn.IFNA(VLOOKUP(G2809,'سجل المشتريات'!F:N,8,0),"غير مسجلة في المشتريات"))</f>
        <v/>
      </c>
      <c r="J2809" s="26" t="str">
        <f>_xlfn.IFNA(VLOOKUP(F2809,الاوردرات!$B$1:$C$600,2,0),"")</f>
        <v/>
      </c>
      <c r="K2809" s="52"/>
      <c r="M2809" s="105" t="str">
        <f>IF(G2809="","",_xlfn.IFNA((VLOOKUP(G2809,help!L:M,2,0))*H2809,_xlfn.IFNA((VLOOKUP(G2809,help!P:Q,2,0))*H2809,"غير مسجلة في المشتريات")))</f>
        <v/>
      </c>
    </row>
    <row r="2810" spans="2:13" hidden="1" x14ac:dyDescent="0.25">
      <c r="B2810" s="13">
        <f>COUNTIFS($G$3:G2810,'تقرير استهلاك خامات'!$D$4)</f>
        <v>2</v>
      </c>
      <c r="C2810" s="13">
        <f>COUNTIFS($F$3:F2810,'تقرير منتج تام'!$E$4)</f>
        <v>10</v>
      </c>
      <c r="D2810" s="37"/>
      <c r="E2810" s="37"/>
      <c r="F2810" s="37"/>
      <c r="G2810" s="39"/>
      <c r="H2810" s="40"/>
      <c r="I2810" s="107" t="str">
        <f>IF(G2810="","",_xlfn.IFNA(VLOOKUP(G2810,'سجل المشتريات'!F:N,8,0),"غير مسجلة في المشتريات"))</f>
        <v/>
      </c>
      <c r="J2810" s="26" t="str">
        <f>_xlfn.IFNA(VLOOKUP(F2810,الاوردرات!$B$1:$C$600,2,0),"")</f>
        <v/>
      </c>
      <c r="K2810" s="52"/>
      <c r="M2810" s="105" t="str">
        <f>IF(G2810="","",_xlfn.IFNA((VLOOKUP(G2810,help!L:M,2,0))*H2810,_xlfn.IFNA((VLOOKUP(G2810,help!P:Q,2,0))*H2810,"غير مسجلة في المشتريات")))</f>
        <v/>
      </c>
    </row>
    <row r="2811" spans="2:13" hidden="1" x14ac:dyDescent="0.25">
      <c r="B2811" s="13">
        <f>COUNTIFS($G$3:G2811,'تقرير استهلاك خامات'!$D$4)</f>
        <v>2</v>
      </c>
      <c r="C2811" s="13">
        <f>COUNTIFS($F$3:F2811,'تقرير منتج تام'!$E$4)</f>
        <v>10</v>
      </c>
      <c r="D2811" s="37"/>
      <c r="E2811" s="37"/>
      <c r="F2811" s="37"/>
      <c r="G2811" s="39"/>
      <c r="H2811" s="40"/>
      <c r="I2811" s="107" t="str">
        <f>IF(G2811="","",_xlfn.IFNA(VLOOKUP(G2811,'سجل المشتريات'!F:N,8,0),"غير مسجلة في المشتريات"))</f>
        <v/>
      </c>
      <c r="J2811" s="26" t="str">
        <f>_xlfn.IFNA(VLOOKUP(F2811,الاوردرات!$B$1:$C$600,2,0),"")</f>
        <v/>
      </c>
      <c r="K2811" s="52"/>
      <c r="M2811" s="105" t="str">
        <f>IF(G2811="","",_xlfn.IFNA((VLOOKUP(G2811,help!L:M,2,0))*H2811,_xlfn.IFNA((VLOOKUP(G2811,help!P:Q,2,0))*H2811,"غير مسجلة في المشتريات")))</f>
        <v/>
      </c>
    </row>
    <row r="2812" spans="2:13" hidden="1" x14ac:dyDescent="0.25">
      <c r="B2812" s="13">
        <f>COUNTIFS($G$3:G2812,'تقرير استهلاك خامات'!$D$4)</f>
        <v>2</v>
      </c>
      <c r="C2812" s="13">
        <f>COUNTIFS($F$3:F2812,'تقرير منتج تام'!$E$4)</f>
        <v>10</v>
      </c>
      <c r="D2812" s="37"/>
      <c r="E2812" s="37"/>
      <c r="F2812" s="37"/>
      <c r="G2812" s="39"/>
      <c r="H2812" s="40"/>
      <c r="I2812" s="107" t="str">
        <f>IF(G2812="","",_xlfn.IFNA(VLOOKUP(G2812,'سجل المشتريات'!F:N,8,0),"غير مسجلة في المشتريات"))</f>
        <v/>
      </c>
      <c r="J2812" s="26" t="str">
        <f>_xlfn.IFNA(VLOOKUP(F2812,الاوردرات!$B$1:$C$600,2,0),"")</f>
        <v/>
      </c>
      <c r="K2812" s="52"/>
      <c r="M2812" s="105" t="str">
        <f>IF(G2812="","",_xlfn.IFNA((VLOOKUP(G2812,help!L:M,2,0))*H2812,_xlfn.IFNA((VLOOKUP(G2812,help!P:Q,2,0))*H2812,"غير مسجلة في المشتريات")))</f>
        <v/>
      </c>
    </row>
    <row r="2813" spans="2:13" hidden="1" x14ac:dyDescent="0.25">
      <c r="B2813" s="13">
        <f>COUNTIFS($G$3:G2813,'تقرير استهلاك خامات'!$D$4)</f>
        <v>2</v>
      </c>
      <c r="C2813" s="13">
        <f>COUNTIFS($F$3:F2813,'تقرير منتج تام'!$E$4)</f>
        <v>10</v>
      </c>
      <c r="D2813" s="37"/>
      <c r="E2813" s="37"/>
      <c r="F2813" s="37"/>
      <c r="G2813" s="39"/>
      <c r="H2813" s="40"/>
      <c r="I2813" s="107" t="str">
        <f>IF(G2813="","",_xlfn.IFNA(VLOOKUP(G2813,'سجل المشتريات'!F:N,8,0),"غير مسجلة في المشتريات"))</f>
        <v/>
      </c>
      <c r="J2813" s="26" t="str">
        <f>_xlfn.IFNA(VLOOKUP(F2813,الاوردرات!$B$1:$C$600,2,0),"")</f>
        <v/>
      </c>
      <c r="K2813" s="52"/>
      <c r="M2813" s="105" t="str">
        <f>IF(G2813="","",_xlfn.IFNA((VLOOKUP(G2813,help!L:M,2,0))*H2813,_xlfn.IFNA((VLOOKUP(G2813,help!P:Q,2,0))*H2813,"غير مسجلة في المشتريات")))</f>
        <v/>
      </c>
    </row>
    <row r="2814" spans="2:13" hidden="1" x14ac:dyDescent="0.25">
      <c r="B2814" s="13">
        <f>COUNTIFS($G$3:G2814,'تقرير استهلاك خامات'!$D$4)</f>
        <v>2</v>
      </c>
      <c r="C2814" s="13">
        <f>COUNTIFS($F$3:F2814,'تقرير منتج تام'!$E$4)</f>
        <v>10</v>
      </c>
      <c r="D2814" s="37"/>
      <c r="E2814" s="37"/>
      <c r="F2814" s="37"/>
      <c r="G2814" s="39"/>
      <c r="H2814" s="40"/>
      <c r="I2814" s="107" t="str">
        <f>IF(G2814="","",_xlfn.IFNA(VLOOKUP(G2814,'سجل المشتريات'!F:N,8,0),"غير مسجلة في المشتريات"))</f>
        <v/>
      </c>
      <c r="J2814" s="26" t="str">
        <f>_xlfn.IFNA(VLOOKUP(F2814,الاوردرات!$B$1:$C$600,2,0),"")</f>
        <v/>
      </c>
      <c r="K2814" s="52"/>
      <c r="M2814" s="105" t="str">
        <f>IF(G2814="","",_xlfn.IFNA((VLOOKUP(G2814,help!L:M,2,0))*H2814,_xlfn.IFNA((VLOOKUP(G2814,help!P:Q,2,0))*H2814,"غير مسجلة في المشتريات")))</f>
        <v/>
      </c>
    </row>
    <row r="2815" spans="2:13" hidden="1" x14ac:dyDescent="0.25">
      <c r="B2815" s="13">
        <f>COUNTIFS($G$3:G2815,'تقرير استهلاك خامات'!$D$4)</f>
        <v>2</v>
      </c>
      <c r="C2815" s="13">
        <f>COUNTIFS($F$3:F2815,'تقرير منتج تام'!$E$4)</f>
        <v>10</v>
      </c>
      <c r="D2815" s="37"/>
      <c r="E2815" s="37"/>
      <c r="F2815" s="37"/>
      <c r="G2815" s="39"/>
      <c r="H2815" s="40"/>
      <c r="I2815" s="107" t="str">
        <f>IF(G2815="","",_xlfn.IFNA(VLOOKUP(G2815,'سجل المشتريات'!F:N,8,0),"غير مسجلة في المشتريات"))</f>
        <v/>
      </c>
      <c r="J2815" s="26" t="str">
        <f>_xlfn.IFNA(VLOOKUP(F2815,الاوردرات!$B$1:$C$600,2,0),"")</f>
        <v/>
      </c>
      <c r="K2815" s="52"/>
      <c r="M2815" s="105" t="str">
        <f>IF(G2815="","",_xlfn.IFNA((VLOOKUP(G2815,help!L:M,2,0))*H2815,_xlfn.IFNA((VLOOKUP(G2815,help!P:Q,2,0))*H2815,"غير مسجلة في المشتريات")))</f>
        <v/>
      </c>
    </row>
    <row r="2816" spans="2:13" hidden="1" x14ac:dyDescent="0.25">
      <c r="B2816" s="13">
        <f>COUNTIFS($G$3:G2816,'تقرير استهلاك خامات'!$D$4)</f>
        <v>2</v>
      </c>
      <c r="C2816" s="13">
        <f>COUNTIFS($F$3:F2816,'تقرير منتج تام'!$E$4)</f>
        <v>10</v>
      </c>
      <c r="D2816" s="37"/>
      <c r="E2816" s="37"/>
      <c r="F2816" s="37"/>
      <c r="G2816" s="39"/>
      <c r="H2816" s="40"/>
      <c r="I2816" s="107" t="str">
        <f>IF(G2816="","",_xlfn.IFNA(VLOOKUP(G2816,'سجل المشتريات'!F:N,8,0),"غير مسجلة في المشتريات"))</f>
        <v/>
      </c>
      <c r="J2816" s="26" t="str">
        <f>_xlfn.IFNA(VLOOKUP(F2816,الاوردرات!$B$1:$C$600,2,0),"")</f>
        <v/>
      </c>
      <c r="K2816" s="52"/>
      <c r="M2816" s="105" t="str">
        <f>IF(G2816="","",_xlfn.IFNA((VLOOKUP(G2816,help!L:M,2,0))*H2816,_xlfn.IFNA((VLOOKUP(G2816,help!P:Q,2,0))*H2816,"غير مسجلة في المشتريات")))</f>
        <v/>
      </c>
    </row>
    <row r="2817" spans="2:13" hidden="1" x14ac:dyDescent="0.25">
      <c r="B2817" s="13">
        <f>COUNTIFS($G$3:G2817,'تقرير استهلاك خامات'!$D$4)</f>
        <v>2</v>
      </c>
      <c r="C2817" s="13">
        <f>COUNTIFS($F$3:F2817,'تقرير منتج تام'!$E$4)</f>
        <v>10</v>
      </c>
      <c r="D2817" s="37"/>
      <c r="E2817" s="37"/>
      <c r="F2817" s="37"/>
      <c r="G2817" s="39"/>
      <c r="H2817" s="40"/>
      <c r="I2817" s="107" t="str">
        <f>IF(G2817="","",_xlfn.IFNA(VLOOKUP(G2817,'سجل المشتريات'!F:N,8,0),"غير مسجلة في المشتريات"))</f>
        <v/>
      </c>
      <c r="J2817" s="26" t="str">
        <f>_xlfn.IFNA(VLOOKUP(F2817,الاوردرات!$B$1:$C$600,2,0),"")</f>
        <v/>
      </c>
      <c r="K2817" s="52"/>
      <c r="M2817" s="105" t="str">
        <f>IF(G2817="","",_xlfn.IFNA((VLOOKUP(G2817,help!L:M,2,0))*H2817,_xlfn.IFNA((VLOOKUP(G2817,help!P:Q,2,0))*H2817,"غير مسجلة في المشتريات")))</f>
        <v/>
      </c>
    </row>
    <row r="2818" spans="2:13" hidden="1" x14ac:dyDescent="0.25">
      <c r="B2818" s="13">
        <f>COUNTIFS($G$3:G2818,'تقرير استهلاك خامات'!$D$4)</f>
        <v>2</v>
      </c>
      <c r="C2818" s="13">
        <f>COUNTIFS($F$3:F2818,'تقرير منتج تام'!$E$4)</f>
        <v>10</v>
      </c>
      <c r="D2818" s="37"/>
      <c r="E2818" s="37"/>
      <c r="F2818" s="37"/>
      <c r="G2818" s="39"/>
      <c r="H2818" s="40"/>
      <c r="I2818" s="107" t="str">
        <f>IF(G2818="","",_xlfn.IFNA(VLOOKUP(G2818,'سجل المشتريات'!F:N,8,0),"غير مسجلة في المشتريات"))</f>
        <v/>
      </c>
      <c r="J2818" s="26" t="str">
        <f>_xlfn.IFNA(VLOOKUP(F2818,الاوردرات!$B$1:$C$600,2,0),"")</f>
        <v/>
      </c>
      <c r="K2818" s="52"/>
      <c r="M2818" s="105" t="str">
        <f>IF(G2818="","",_xlfn.IFNA((VLOOKUP(G2818,help!L:M,2,0))*H2818,_xlfn.IFNA((VLOOKUP(G2818,help!P:Q,2,0))*H2818,"غير مسجلة في المشتريات")))</f>
        <v/>
      </c>
    </row>
    <row r="2819" spans="2:13" hidden="1" x14ac:dyDescent="0.25">
      <c r="B2819" s="13">
        <f>COUNTIFS($G$3:G2819,'تقرير استهلاك خامات'!$D$4)</f>
        <v>2</v>
      </c>
      <c r="C2819" s="13">
        <f>COUNTIFS($F$3:F2819,'تقرير منتج تام'!$E$4)</f>
        <v>10</v>
      </c>
      <c r="D2819" s="37"/>
      <c r="E2819" s="37"/>
      <c r="F2819" s="37"/>
      <c r="G2819" s="39"/>
      <c r="H2819" s="40"/>
      <c r="I2819" s="107" t="str">
        <f>IF(G2819="","",_xlfn.IFNA(VLOOKUP(G2819,'سجل المشتريات'!F:N,8,0),"غير مسجلة في المشتريات"))</f>
        <v/>
      </c>
      <c r="J2819" s="26" t="str">
        <f>_xlfn.IFNA(VLOOKUP(F2819,الاوردرات!$B$1:$C$600,2,0),"")</f>
        <v/>
      </c>
      <c r="K2819" s="52"/>
      <c r="M2819" s="105" t="str">
        <f>IF(G2819="","",_xlfn.IFNA((VLOOKUP(G2819,help!L:M,2,0))*H2819,_xlfn.IFNA((VLOOKUP(G2819,help!P:Q,2,0))*H2819,"غير مسجلة في المشتريات")))</f>
        <v/>
      </c>
    </row>
    <row r="2820" spans="2:13" hidden="1" x14ac:dyDescent="0.25">
      <c r="B2820" s="13">
        <f>COUNTIFS($G$3:G2820,'تقرير استهلاك خامات'!$D$4)</f>
        <v>2</v>
      </c>
      <c r="C2820" s="13">
        <f>COUNTIFS($F$3:F2820,'تقرير منتج تام'!$E$4)</f>
        <v>10</v>
      </c>
      <c r="D2820" s="37"/>
      <c r="E2820" s="37"/>
      <c r="F2820" s="37"/>
      <c r="G2820" s="39"/>
      <c r="H2820" s="40"/>
      <c r="I2820" s="107" t="str">
        <f>IF(G2820="","",_xlfn.IFNA(VLOOKUP(G2820,'سجل المشتريات'!F:N,8,0),"غير مسجلة في المشتريات"))</f>
        <v/>
      </c>
      <c r="J2820" s="26" t="str">
        <f>_xlfn.IFNA(VLOOKUP(F2820,الاوردرات!$B$1:$C$600,2,0),"")</f>
        <v/>
      </c>
      <c r="K2820" s="52"/>
      <c r="M2820" s="105" t="str">
        <f>IF(G2820="","",_xlfn.IFNA((VLOOKUP(G2820,help!L:M,2,0))*H2820,_xlfn.IFNA((VLOOKUP(G2820,help!P:Q,2,0))*H2820,"غير مسجلة في المشتريات")))</f>
        <v/>
      </c>
    </row>
    <row r="2821" spans="2:13" hidden="1" x14ac:dyDescent="0.25">
      <c r="B2821" s="13">
        <f>COUNTIFS($G$3:G2821,'تقرير استهلاك خامات'!$D$4)</f>
        <v>2</v>
      </c>
      <c r="C2821" s="13">
        <f>COUNTIFS($F$3:F2821,'تقرير منتج تام'!$E$4)</f>
        <v>10</v>
      </c>
      <c r="D2821" s="37"/>
      <c r="E2821" s="37"/>
      <c r="F2821" s="37"/>
      <c r="G2821" s="39"/>
      <c r="H2821" s="40"/>
      <c r="I2821" s="107" t="str">
        <f>IF(G2821="","",_xlfn.IFNA(VLOOKUP(G2821,'سجل المشتريات'!F:N,8,0),"غير مسجلة في المشتريات"))</f>
        <v/>
      </c>
      <c r="J2821" s="26" t="str">
        <f>_xlfn.IFNA(VLOOKUP(F2821,الاوردرات!$B$1:$C$600,2,0),"")</f>
        <v/>
      </c>
      <c r="K2821" s="52"/>
      <c r="M2821" s="105" t="str">
        <f>IF(G2821="","",_xlfn.IFNA((VLOOKUP(G2821,help!L:M,2,0))*H2821,_xlfn.IFNA((VLOOKUP(G2821,help!P:Q,2,0))*H2821,"غير مسجلة في المشتريات")))</f>
        <v/>
      </c>
    </row>
    <row r="2822" spans="2:13" hidden="1" x14ac:dyDescent="0.25">
      <c r="B2822" s="13">
        <f>COUNTIFS($G$3:G2822,'تقرير استهلاك خامات'!$D$4)</f>
        <v>2</v>
      </c>
      <c r="C2822" s="13">
        <f>COUNTIFS($F$3:F2822,'تقرير منتج تام'!$E$4)</f>
        <v>10</v>
      </c>
      <c r="D2822" s="37"/>
      <c r="E2822" s="37"/>
      <c r="F2822" s="37"/>
      <c r="G2822" s="39"/>
      <c r="H2822" s="40"/>
      <c r="I2822" s="107" t="str">
        <f>IF(G2822="","",_xlfn.IFNA(VLOOKUP(G2822,'سجل المشتريات'!F:N,8,0),"غير مسجلة في المشتريات"))</f>
        <v/>
      </c>
      <c r="J2822" s="26" t="str">
        <f>_xlfn.IFNA(VLOOKUP(F2822,الاوردرات!$B$1:$C$600,2,0),"")</f>
        <v/>
      </c>
      <c r="K2822" s="52"/>
      <c r="M2822" s="105" t="str">
        <f>IF(G2822="","",_xlfn.IFNA((VLOOKUP(G2822,help!L:M,2,0))*H2822,_xlfn.IFNA((VLOOKUP(G2822,help!P:Q,2,0))*H2822,"غير مسجلة في المشتريات")))</f>
        <v/>
      </c>
    </row>
    <row r="2823" spans="2:13" hidden="1" x14ac:dyDescent="0.25">
      <c r="B2823" s="13">
        <f>COUNTIFS($G$3:G2823,'تقرير استهلاك خامات'!$D$4)</f>
        <v>2</v>
      </c>
      <c r="C2823" s="13">
        <f>COUNTIFS($F$3:F2823,'تقرير منتج تام'!$E$4)</f>
        <v>10</v>
      </c>
      <c r="D2823" s="37"/>
      <c r="E2823" s="37"/>
      <c r="F2823" s="37"/>
      <c r="G2823" s="39"/>
      <c r="H2823" s="40"/>
      <c r="I2823" s="107" t="str">
        <f>IF(G2823="","",_xlfn.IFNA(VLOOKUP(G2823,'سجل المشتريات'!F:N,8,0),"غير مسجلة في المشتريات"))</f>
        <v/>
      </c>
      <c r="J2823" s="26" t="str">
        <f>_xlfn.IFNA(VLOOKUP(F2823,الاوردرات!$B$1:$C$600,2,0),"")</f>
        <v/>
      </c>
      <c r="K2823" s="52"/>
      <c r="M2823" s="105" t="str">
        <f>IF(G2823="","",_xlfn.IFNA((VLOOKUP(G2823,help!L:M,2,0))*H2823,_xlfn.IFNA((VLOOKUP(G2823,help!P:Q,2,0))*H2823,"غير مسجلة في المشتريات")))</f>
        <v/>
      </c>
    </row>
    <row r="2824" spans="2:13" hidden="1" x14ac:dyDescent="0.25">
      <c r="B2824" s="13">
        <f>COUNTIFS($G$3:G2824,'تقرير استهلاك خامات'!$D$4)</f>
        <v>2</v>
      </c>
      <c r="C2824" s="13">
        <f>COUNTIFS($F$3:F2824,'تقرير منتج تام'!$E$4)</f>
        <v>10</v>
      </c>
      <c r="D2824" s="37"/>
      <c r="E2824" s="37"/>
      <c r="F2824" s="37"/>
      <c r="G2824" s="39"/>
      <c r="H2824" s="40"/>
      <c r="I2824" s="107" t="str">
        <f>IF(G2824="","",_xlfn.IFNA(VLOOKUP(G2824,'سجل المشتريات'!F:N,8,0),"غير مسجلة في المشتريات"))</f>
        <v/>
      </c>
      <c r="J2824" s="26" t="str">
        <f>_xlfn.IFNA(VLOOKUP(F2824,الاوردرات!$B$1:$C$600,2,0),"")</f>
        <v/>
      </c>
      <c r="K2824" s="52"/>
      <c r="M2824" s="105" t="str">
        <f>IF(G2824="","",_xlfn.IFNA((VLOOKUP(G2824,help!L:M,2,0))*H2824,_xlfn.IFNA((VLOOKUP(G2824,help!P:Q,2,0))*H2824,"غير مسجلة في المشتريات")))</f>
        <v/>
      </c>
    </row>
    <row r="2825" spans="2:13" hidden="1" x14ac:dyDescent="0.25">
      <c r="B2825" s="13">
        <f>COUNTIFS($G$3:G2825,'تقرير استهلاك خامات'!$D$4)</f>
        <v>2</v>
      </c>
      <c r="C2825" s="13">
        <f>COUNTIFS($F$3:F2825,'تقرير منتج تام'!$E$4)</f>
        <v>10</v>
      </c>
      <c r="D2825" s="37"/>
      <c r="E2825" s="37"/>
      <c r="F2825" s="37"/>
      <c r="G2825" s="39"/>
      <c r="H2825" s="40"/>
      <c r="I2825" s="107" t="str">
        <f>IF(G2825="","",_xlfn.IFNA(VLOOKUP(G2825,'سجل المشتريات'!F:N,8,0),"غير مسجلة في المشتريات"))</f>
        <v/>
      </c>
      <c r="J2825" s="26" t="str">
        <f>_xlfn.IFNA(VLOOKUP(F2825,الاوردرات!$B$1:$C$600,2,0),"")</f>
        <v/>
      </c>
      <c r="K2825" s="52"/>
      <c r="M2825" s="105" t="str">
        <f>IF(G2825="","",_xlfn.IFNA((VLOOKUP(G2825,help!L:M,2,0))*H2825,_xlfn.IFNA((VLOOKUP(G2825,help!P:Q,2,0))*H2825,"غير مسجلة في المشتريات")))</f>
        <v/>
      </c>
    </row>
    <row r="2826" spans="2:13" hidden="1" x14ac:dyDescent="0.25">
      <c r="B2826" s="13">
        <f>COUNTIFS($G$3:G2826,'تقرير استهلاك خامات'!$D$4)</f>
        <v>2</v>
      </c>
      <c r="C2826" s="13">
        <f>COUNTIFS($F$3:F2826,'تقرير منتج تام'!$E$4)</f>
        <v>10</v>
      </c>
      <c r="D2826" s="37"/>
      <c r="E2826" s="37"/>
      <c r="F2826" s="37"/>
      <c r="G2826" s="39"/>
      <c r="H2826" s="40"/>
      <c r="I2826" s="107" t="str">
        <f>IF(G2826="","",_xlfn.IFNA(VLOOKUP(G2826,'سجل المشتريات'!F:N,8,0),"غير مسجلة في المشتريات"))</f>
        <v/>
      </c>
      <c r="J2826" s="26" t="str">
        <f>_xlfn.IFNA(VLOOKUP(F2826,الاوردرات!$B$1:$C$600,2,0),"")</f>
        <v/>
      </c>
      <c r="K2826" s="52"/>
      <c r="M2826" s="105" t="str">
        <f>IF(G2826="","",_xlfn.IFNA((VLOOKUP(G2826,help!L:M,2,0))*H2826,_xlfn.IFNA((VLOOKUP(G2826,help!P:Q,2,0))*H2826,"غير مسجلة في المشتريات")))</f>
        <v/>
      </c>
    </row>
    <row r="2827" spans="2:13" hidden="1" x14ac:dyDescent="0.25">
      <c r="B2827" s="13">
        <f>COUNTIFS($G$3:G2827,'تقرير استهلاك خامات'!$D$4)</f>
        <v>2</v>
      </c>
      <c r="C2827" s="13">
        <f>COUNTIFS($F$3:F2827,'تقرير منتج تام'!$E$4)</f>
        <v>10</v>
      </c>
      <c r="D2827" s="37"/>
      <c r="E2827" s="37"/>
      <c r="F2827" s="37"/>
      <c r="G2827" s="39"/>
      <c r="H2827" s="40"/>
      <c r="I2827" s="107" t="str">
        <f>IF(G2827="","",_xlfn.IFNA(VLOOKUP(G2827,'سجل المشتريات'!F:N,8,0),"غير مسجلة في المشتريات"))</f>
        <v/>
      </c>
      <c r="J2827" s="26" t="str">
        <f>_xlfn.IFNA(VLOOKUP(F2827,الاوردرات!$B$1:$C$600,2,0),"")</f>
        <v/>
      </c>
      <c r="K2827" s="52"/>
      <c r="M2827" s="105" t="str">
        <f>IF(G2827="","",_xlfn.IFNA((VLOOKUP(G2827,help!L:M,2,0))*H2827,_xlfn.IFNA((VLOOKUP(G2827,help!P:Q,2,0))*H2827,"غير مسجلة في المشتريات")))</f>
        <v/>
      </c>
    </row>
    <row r="2828" spans="2:13" hidden="1" x14ac:dyDescent="0.25">
      <c r="B2828" s="13">
        <f>COUNTIFS($G$3:G2828,'تقرير استهلاك خامات'!$D$4)</f>
        <v>2</v>
      </c>
      <c r="C2828" s="13">
        <f>COUNTIFS($F$3:F2828,'تقرير منتج تام'!$E$4)</f>
        <v>10</v>
      </c>
      <c r="D2828" s="37"/>
      <c r="E2828" s="37"/>
      <c r="F2828" s="37"/>
      <c r="G2828" s="39"/>
      <c r="H2828" s="40"/>
      <c r="I2828" s="107" t="str">
        <f>IF(G2828="","",_xlfn.IFNA(VLOOKUP(G2828,'سجل المشتريات'!F:N,8,0),"غير مسجلة في المشتريات"))</f>
        <v/>
      </c>
      <c r="J2828" s="26" t="str">
        <f>_xlfn.IFNA(VLOOKUP(F2828,الاوردرات!$B$1:$C$600,2,0),"")</f>
        <v/>
      </c>
      <c r="K2828" s="52"/>
      <c r="M2828" s="105" t="str">
        <f>IF(G2828="","",_xlfn.IFNA((VLOOKUP(G2828,help!L:M,2,0))*H2828,_xlfn.IFNA((VLOOKUP(G2828,help!P:Q,2,0))*H2828,"غير مسجلة في المشتريات")))</f>
        <v/>
      </c>
    </row>
    <row r="2829" spans="2:13" hidden="1" x14ac:dyDescent="0.25">
      <c r="B2829" s="13">
        <f>COUNTIFS($G$3:G2829,'تقرير استهلاك خامات'!$D$4)</f>
        <v>2</v>
      </c>
      <c r="C2829" s="13">
        <f>COUNTIFS($F$3:F2829,'تقرير منتج تام'!$E$4)</f>
        <v>10</v>
      </c>
      <c r="D2829" s="37"/>
      <c r="E2829" s="37"/>
      <c r="F2829" s="37"/>
      <c r="G2829" s="39"/>
      <c r="H2829" s="40"/>
      <c r="I2829" s="107" t="str">
        <f>IF(G2829="","",_xlfn.IFNA(VLOOKUP(G2829,'سجل المشتريات'!F:N,8,0),"غير مسجلة في المشتريات"))</f>
        <v/>
      </c>
      <c r="J2829" s="26" t="str">
        <f>_xlfn.IFNA(VLOOKUP(F2829,الاوردرات!$B$1:$C$600,2,0),"")</f>
        <v/>
      </c>
      <c r="K2829" s="52"/>
      <c r="M2829" s="105" t="str">
        <f>IF(G2829="","",_xlfn.IFNA((VLOOKUP(G2829,help!L:M,2,0))*H2829,_xlfn.IFNA((VLOOKUP(G2829,help!P:Q,2,0))*H2829,"غير مسجلة في المشتريات")))</f>
        <v/>
      </c>
    </row>
    <row r="2830" spans="2:13" hidden="1" x14ac:dyDescent="0.25">
      <c r="B2830" s="13">
        <f>COUNTIFS($G$3:G2830,'تقرير استهلاك خامات'!$D$4)</f>
        <v>2</v>
      </c>
      <c r="C2830" s="13">
        <f>COUNTIFS($F$3:F2830,'تقرير منتج تام'!$E$4)</f>
        <v>10</v>
      </c>
      <c r="D2830" s="37"/>
      <c r="E2830" s="37"/>
      <c r="F2830" s="37"/>
      <c r="G2830" s="39"/>
      <c r="H2830" s="40"/>
      <c r="I2830" s="107" t="str">
        <f>IF(G2830="","",_xlfn.IFNA(VLOOKUP(G2830,'سجل المشتريات'!F:N,8,0),"غير مسجلة في المشتريات"))</f>
        <v/>
      </c>
      <c r="J2830" s="26" t="str">
        <f>_xlfn.IFNA(VLOOKUP(F2830,الاوردرات!$B$1:$C$600,2,0),"")</f>
        <v/>
      </c>
      <c r="K2830" s="52"/>
      <c r="M2830" s="105" t="str">
        <f>IF(G2830="","",_xlfn.IFNA((VLOOKUP(G2830,help!L:M,2,0))*H2830,_xlfn.IFNA((VLOOKUP(G2830,help!P:Q,2,0))*H2830,"غير مسجلة في المشتريات")))</f>
        <v/>
      </c>
    </row>
    <row r="2831" spans="2:13" hidden="1" x14ac:dyDescent="0.25">
      <c r="B2831" s="13">
        <f>COUNTIFS($G$3:G2831,'تقرير استهلاك خامات'!$D$4)</f>
        <v>2</v>
      </c>
      <c r="C2831" s="13">
        <f>COUNTIFS($F$3:F2831,'تقرير منتج تام'!$E$4)</f>
        <v>10</v>
      </c>
      <c r="D2831" s="37"/>
      <c r="E2831" s="37"/>
      <c r="F2831" s="37"/>
      <c r="G2831" s="39"/>
      <c r="H2831" s="40"/>
      <c r="I2831" s="107" t="str">
        <f>IF(G2831="","",_xlfn.IFNA(VLOOKUP(G2831,'سجل المشتريات'!F:N,8,0),"غير مسجلة في المشتريات"))</f>
        <v/>
      </c>
      <c r="J2831" s="26" t="str">
        <f>_xlfn.IFNA(VLOOKUP(F2831,الاوردرات!$B$1:$C$600,2,0),"")</f>
        <v/>
      </c>
      <c r="K2831" s="52"/>
      <c r="M2831" s="105" t="str">
        <f>IF(G2831="","",_xlfn.IFNA((VLOOKUP(G2831,help!L:M,2,0))*H2831,_xlfn.IFNA((VLOOKUP(G2831,help!P:Q,2,0))*H2831,"غير مسجلة في المشتريات")))</f>
        <v/>
      </c>
    </row>
    <row r="2832" spans="2:13" hidden="1" x14ac:dyDescent="0.25">
      <c r="B2832" s="13">
        <f>COUNTIFS($G$3:G2832,'تقرير استهلاك خامات'!$D$4)</f>
        <v>2</v>
      </c>
      <c r="C2832" s="13">
        <f>COUNTIFS($F$3:F2832,'تقرير منتج تام'!$E$4)</f>
        <v>10</v>
      </c>
      <c r="D2832" s="37"/>
      <c r="E2832" s="37"/>
      <c r="F2832" s="37"/>
      <c r="G2832" s="39"/>
      <c r="H2832" s="40"/>
      <c r="I2832" s="107" t="str">
        <f>IF(G2832="","",_xlfn.IFNA(VLOOKUP(G2832,'سجل المشتريات'!F:N,8,0),"غير مسجلة في المشتريات"))</f>
        <v/>
      </c>
      <c r="J2832" s="26" t="str">
        <f>_xlfn.IFNA(VLOOKUP(F2832,الاوردرات!$B$1:$C$600,2,0),"")</f>
        <v/>
      </c>
      <c r="K2832" s="52"/>
      <c r="M2832" s="105" t="str">
        <f>IF(G2832="","",_xlfn.IFNA((VLOOKUP(G2832,help!L:M,2,0))*H2832,_xlfn.IFNA((VLOOKUP(G2832,help!P:Q,2,0))*H2832,"غير مسجلة في المشتريات")))</f>
        <v/>
      </c>
    </row>
    <row r="2833" spans="2:13" hidden="1" x14ac:dyDescent="0.25">
      <c r="B2833" s="13">
        <f>COUNTIFS($G$3:G2833,'تقرير استهلاك خامات'!$D$4)</f>
        <v>2</v>
      </c>
      <c r="C2833" s="13">
        <f>COUNTIFS($F$3:F2833,'تقرير منتج تام'!$E$4)</f>
        <v>10</v>
      </c>
      <c r="D2833" s="37"/>
      <c r="E2833" s="37"/>
      <c r="F2833" s="37"/>
      <c r="G2833" s="39"/>
      <c r="H2833" s="40"/>
      <c r="I2833" s="107" t="str">
        <f>IF(G2833="","",_xlfn.IFNA(VLOOKUP(G2833,'سجل المشتريات'!F:N,8,0),"غير مسجلة في المشتريات"))</f>
        <v/>
      </c>
      <c r="J2833" s="26" t="str">
        <f>_xlfn.IFNA(VLOOKUP(F2833,الاوردرات!$B$1:$C$600,2,0),"")</f>
        <v/>
      </c>
      <c r="K2833" s="52"/>
      <c r="M2833" s="105" t="str">
        <f>IF(G2833="","",_xlfn.IFNA((VLOOKUP(G2833,help!L:M,2,0))*H2833,_xlfn.IFNA((VLOOKUP(G2833,help!P:Q,2,0))*H2833,"غير مسجلة في المشتريات")))</f>
        <v/>
      </c>
    </row>
    <row r="2834" spans="2:13" hidden="1" x14ac:dyDescent="0.25">
      <c r="B2834" s="13">
        <f>COUNTIFS($G$3:G2834,'تقرير استهلاك خامات'!$D$4)</f>
        <v>2</v>
      </c>
      <c r="C2834" s="13">
        <f>COUNTIFS($F$3:F2834,'تقرير منتج تام'!$E$4)</f>
        <v>10</v>
      </c>
      <c r="D2834" s="37"/>
      <c r="E2834" s="37"/>
      <c r="F2834" s="37"/>
      <c r="G2834" s="39"/>
      <c r="H2834" s="40"/>
      <c r="I2834" s="107" t="str">
        <f>IF(G2834="","",_xlfn.IFNA(VLOOKUP(G2834,'سجل المشتريات'!F:N,8,0),"غير مسجلة في المشتريات"))</f>
        <v/>
      </c>
      <c r="J2834" s="26" t="str">
        <f>_xlfn.IFNA(VLOOKUP(F2834,الاوردرات!$B$1:$C$600,2,0),"")</f>
        <v/>
      </c>
      <c r="K2834" s="52"/>
      <c r="M2834" s="105" t="str">
        <f>IF(G2834="","",_xlfn.IFNA((VLOOKUP(G2834,help!L:M,2,0))*H2834,_xlfn.IFNA((VLOOKUP(G2834,help!P:Q,2,0))*H2834,"غير مسجلة في المشتريات")))</f>
        <v/>
      </c>
    </row>
    <row r="2835" spans="2:13" hidden="1" x14ac:dyDescent="0.25">
      <c r="B2835" s="13">
        <f>COUNTIFS($G$3:G2835,'تقرير استهلاك خامات'!$D$4)</f>
        <v>2</v>
      </c>
      <c r="C2835" s="13">
        <f>COUNTIFS($F$3:F2835,'تقرير منتج تام'!$E$4)</f>
        <v>10</v>
      </c>
      <c r="D2835" s="37"/>
      <c r="E2835" s="37"/>
      <c r="F2835" s="37"/>
      <c r="G2835" s="39"/>
      <c r="H2835" s="40"/>
      <c r="I2835" s="107" t="str">
        <f>IF(G2835="","",_xlfn.IFNA(VLOOKUP(G2835,'سجل المشتريات'!F:N,8,0),"غير مسجلة في المشتريات"))</f>
        <v/>
      </c>
      <c r="J2835" s="26" t="str">
        <f>_xlfn.IFNA(VLOOKUP(F2835,الاوردرات!$B$1:$C$600,2,0),"")</f>
        <v/>
      </c>
      <c r="K2835" s="52"/>
      <c r="M2835" s="105" t="str">
        <f>IF(G2835="","",_xlfn.IFNA((VLOOKUP(G2835,help!L:M,2,0))*H2835,_xlfn.IFNA((VLOOKUP(G2835,help!P:Q,2,0))*H2835,"غير مسجلة في المشتريات")))</f>
        <v/>
      </c>
    </row>
    <row r="2836" spans="2:13" hidden="1" x14ac:dyDescent="0.25">
      <c r="B2836" s="13">
        <f>COUNTIFS($G$3:G2836,'تقرير استهلاك خامات'!$D$4)</f>
        <v>2</v>
      </c>
      <c r="C2836" s="13">
        <f>COUNTIFS($F$3:F2836,'تقرير منتج تام'!$E$4)</f>
        <v>10</v>
      </c>
      <c r="D2836" s="37"/>
      <c r="E2836" s="37"/>
      <c r="F2836" s="37"/>
      <c r="G2836" s="39"/>
      <c r="H2836" s="40"/>
      <c r="I2836" s="107" t="str">
        <f>IF(G2836="","",_xlfn.IFNA(VLOOKUP(G2836,'سجل المشتريات'!F:N,8,0),"غير مسجلة في المشتريات"))</f>
        <v/>
      </c>
      <c r="J2836" s="26" t="str">
        <f>_xlfn.IFNA(VLOOKUP(F2836,الاوردرات!$B$1:$C$600,2,0),"")</f>
        <v/>
      </c>
      <c r="K2836" s="52"/>
      <c r="M2836" s="105" t="str">
        <f>IF(G2836="","",_xlfn.IFNA((VLOOKUP(G2836,help!L:M,2,0))*H2836,_xlfn.IFNA((VLOOKUP(G2836,help!P:Q,2,0))*H2836,"غير مسجلة في المشتريات")))</f>
        <v/>
      </c>
    </row>
    <row r="2837" spans="2:13" hidden="1" x14ac:dyDescent="0.25">
      <c r="B2837" s="13">
        <f>COUNTIFS($G$3:G2837,'تقرير استهلاك خامات'!$D$4)</f>
        <v>2</v>
      </c>
      <c r="C2837" s="13">
        <f>COUNTIFS($F$3:F2837,'تقرير منتج تام'!$E$4)</f>
        <v>10</v>
      </c>
      <c r="D2837" s="37"/>
      <c r="E2837" s="37"/>
      <c r="F2837" s="37"/>
      <c r="G2837" s="39"/>
      <c r="H2837" s="40"/>
      <c r="I2837" s="107" t="str">
        <f>IF(G2837="","",_xlfn.IFNA(VLOOKUP(G2837,'سجل المشتريات'!F:N,8,0),"غير مسجلة في المشتريات"))</f>
        <v/>
      </c>
      <c r="J2837" s="26" t="str">
        <f>_xlfn.IFNA(VLOOKUP(F2837,الاوردرات!$B$1:$C$600,2,0),"")</f>
        <v/>
      </c>
      <c r="K2837" s="52"/>
      <c r="M2837" s="105" t="str">
        <f>IF(G2837="","",_xlfn.IFNA((VLOOKUP(G2837,help!L:M,2,0))*H2837,_xlfn.IFNA((VLOOKUP(G2837,help!P:Q,2,0))*H2837,"غير مسجلة في المشتريات")))</f>
        <v/>
      </c>
    </row>
    <row r="2838" spans="2:13" hidden="1" x14ac:dyDescent="0.25">
      <c r="B2838" s="13">
        <f>COUNTIFS($G$3:G2838,'تقرير استهلاك خامات'!$D$4)</f>
        <v>2</v>
      </c>
      <c r="C2838" s="13">
        <f>COUNTIFS($F$3:F2838,'تقرير منتج تام'!$E$4)</f>
        <v>10</v>
      </c>
      <c r="D2838" s="37"/>
      <c r="E2838" s="37"/>
      <c r="F2838" s="37"/>
      <c r="G2838" s="39"/>
      <c r="H2838" s="40"/>
      <c r="I2838" s="107" t="str">
        <f>IF(G2838="","",_xlfn.IFNA(VLOOKUP(G2838,'سجل المشتريات'!F:N,8,0),"غير مسجلة في المشتريات"))</f>
        <v/>
      </c>
      <c r="J2838" s="26" t="str">
        <f>_xlfn.IFNA(VLOOKUP(F2838,الاوردرات!$B$1:$C$600,2,0),"")</f>
        <v/>
      </c>
      <c r="K2838" s="52"/>
      <c r="M2838" s="105" t="str">
        <f>IF(G2838="","",_xlfn.IFNA((VLOOKUP(G2838,help!L:M,2,0))*H2838,_xlfn.IFNA((VLOOKUP(G2838,help!P:Q,2,0))*H2838,"غير مسجلة في المشتريات")))</f>
        <v/>
      </c>
    </row>
    <row r="2839" spans="2:13" hidden="1" x14ac:dyDescent="0.25">
      <c r="B2839" s="13">
        <f>COUNTIFS($G$3:G2839,'تقرير استهلاك خامات'!$D$4)</f>
        <v>2</v>
      </c>
      <c r="C2839" s="13">
        <f>COUNTIFS($F$3:F2839,'تقرير منتج تام'!$E$4)</f>
        <v>10</v>
      </c>
      <c r="D2839" s="37"/>
      <c r="E2839" s="37"/>
      <c r="F2839" s="37"/>
      <c r="G2839" s="39"/>
      <c r="H2839" s="40"/>
      <c r="I2839" s="107" t="str">
        <f>IF(G2839="","",_xlfn.IFNA(VLOOKUP(G2839,'سجل المشتريات'!F:N,8,0),"غير مسجلة في المشتريات"))</f>
        <v/>
      </c>
      <c r="J2839" s="26" t="str">
        <f>_xlfn.IFNA(VLOOKUP(F2839,الاوردرات!$B$1:$C$600,2,0),"")</f>
        <v/>
      </c>
      <c r="K2839" s="52"/>
      <c r="M2839" s="105" t="str">
        <f>IF(G2839="","",_xlfn.IFNA((VLOOKUP(G2839,help!L:M,2,0))*H2839,_xlfn.IFNA((VLOOKUP(G2839,help!P:Q,2,0))*H2839,"غير مسجلة في المشتريات")))</f>
        <v/>
      </c>
    </row>
    <row r="2840" spans="2:13" hidden="1" x14ac:dyDescent="0.25">
      <c r="B2840" s="13">
        <f>COUNTIFS($G$3:G2840,'تقرير استهلاك خامات'!$D$4)</f>
        <v>2</v>
      </c>
      <c r="C2840" s="13">
        <f>COUNTIFS($F$3:F2840,'تقرير منتج تام'!$E$4)</f>
        <v>10</v>
      </c>
      <c r="D2840" s="37"/>
      <c r="E2840" s="37"/>
      <c r="F2840" s="37"/>
      <c r="G2840" s="39"/>
      <c r="H2840" s="40"/>
      <c r="I2840" s="107" t="str">
        <f>IF(G2840="","",_xlfn.IFNA(VLOOKUP(G2840,'سجل المشتريات'!F:N,8,0),"غير مسجلة في المشتريات"))</f>
        <v/>
      </c>
      <c r="J2840" s="26" t="str">
        <f>_xlfn.IFNA(VLOOKUP(F2840,الاوردرات!$B$1:$C$600,2,0),"")</f>
        <v/>
      </c>
      <c r="K2840" s="52"/>
      <c r="M2840" s="105" t="str">
        <f>IF(G2840="","",_xlfn.IFNA((VLOOKUP(G2840,help!L:M,2,0))*H2840,_xlfn.IFNA((VLOOKUP(G2840,help!P:Q,2,0))*H2840,"غير مسجلة في المشتريات")))</f>
        <v/>
      </c>
    </row>
    <row r="2841" spans="2:13" hidden="1" x14ac:dyDescent="0.25">
      <c r="B2841" s="13">
        <f>COUNTIFS($G$3:G2841,'تقرير استهلاك خامات'!$D$4)</f>
        <v>2</v>
      </c>
      <c r="C2841" s="13">
        <f>COUNTIFS($F$3:F2841,'تقرير منتج تام'!$E$4)</f>
        <v>10</v>
      </c>
      <c r="D2841" s="37"/>
      <c r="E2841" s="37"/>
      <c r="F2841" s="37"/>
      <c r="G2841" s="39"/>
      <c r="H2841" s="40"/>
      <c r="I2841" s="107" t="str">
        <f>IF(G2841="","",_xlfn.IFNA(VLOOKUP(G2841,'سجل المشتريات'!F:N,8,0),"غير مسجلة في المشتريات"))</f>
        <v/>
      </c>
      <c r="J2841" s="26" t="str">
        <f>_xlfn.IFNA(VLOOKUP(F2841,الاوردرات!$B$1:$C$600,2,0),"")</f>
        <v/>
      </c>
      <c r="K2841" s="52"/>
      <c r="M2841" s="105" t="str">
        <f>IF(G2841="","",_xlfn.IFNA((VLOOKUP(G2841,help!L:M,2,0))*H2841,_xlfn.IFNA((VLOOKUP(G2841,help!P:Q,2,0))*H2841,"غير مسجلة في المشتريات")))</f>
        <v/>
      </c>
    </row>
    <row r="2842" spans="2:13" hidden="1" x14ac:dyDescent="0.25">
      <c r="B2842" s="13">
        <f>COUNTIFS($G$3:G2842,'تقرير استهلاك خامات'!$D$4)</f>
        <v>2</v>
      </c>
      <c r="C2842" s="13">
        <f>COUNTIFS($F$3:F2842,'تقرير منتج تام'!$E$4)</f>
        <v>10</v>
      </c>
      <c r="D2842" s="37"/>
      <c r="E2842" s="37"/>
      <c r="F2842" s="37"/>
      <c r="G2842" s="39"/>
      <c r="H2842" s="40"/>
      <c r="I2842" s="107" t="str">
        <f>IF(G2842="","",_xlfn.IFNA(VLOOKUP(G2842,'سجل المشتريات'!F:N,8,0),"غير مسجلة في المشتريات"))</f>
        <v/>
      </c>
      <c r="J2842" s="26" t="str">
        <f>_xlfn.IFNA(VLOOKUP(F2842,الاوردرات!$B$1:$C$600,2,0),"")</f>
        <v/>
      </c>
      <c r="K2842" s="52"/>
      <c r="M2842" s="105" t="str">
        <f>IF(G2842="","",_xlfn.IFNA((VLOOKUP(G2842,help!L:M,2,0))*H2842,_xlfn.IFNA((VLOOKUP(G2842,help!P:Q,2,0))*H2842,"غير مسجلة في المشتريات")))</f>
        <v/>
      </c>
    </row>
    <row r="2843" spans="2:13" hidden="1" x14ac:dyDescent="0.25">
      <c r="B2843" s="13">
        <f>COUNTIFS($G$3:G2843,'تقرير استهلاك خامات'!$D$4)</f>
        <v>2</v>
      </c>
      <c r="C2843" s="13">
        <f>COUNTIFS($F$3:F2843,'تقرير منتج تام'!$E$4)</f>
        <v>10</v>
      </c>
      <c r="D2843" s="37"/>
      <c r="E2843" s="37"/>
      <c r="F2843" s="37"/>
      <c r="G2843" s="39"/>
      <c r="H2843" s="40"/>
      <c r="I2843" s="107" t="str">
        <f>IF(G2843="","",_xlfn.IFNA(VLOOKUP(G2843,'سجل المشتريات'!F:N,8,0),"غير مسجلة في المشتريات"))</f>
        <v/>
      </c>
      <c r="J2843" s="26" t="str">
        <f>_xlfn.IFNA(VLOOKUP(F2843,الاوردرات!$B$1:$C$600,2,0),"")</f>
        <v/>
      </c>
      <c r="K2843" s="52"/>
      <c r="M2843" s="105" t="str">
        <f>IF(G2843="","",_xlfn.IFNA((VLOOKUP(G2843,help!L:M,2,0))*H2843,_xlfn.IFNA((VLOOKUP(G2843,help!P:Q,2,0))*H2843,"غير مسجلة في المشتريات")))</f>
        <v/>
      </c>
    </row>
    <row r="2844" spans="2:13" hidden="1" x14ac:dyDescent="0.25">
      <c r="B2844" s="13">
        <f>COUNTIFS($G$3:G2844,'تقرير استهلاك خامات'!$D$4)</f>
        <v>2</v>
      </c>
      <c r="C2844" s="13">
        <f>COUNTIFS($F$3:F2844,'تقرير منتج تام'!$E$4)</f>
        <v>10</v>
      </c>
      <c r="D2844" s="37"/>
      <c r="E2844" s="37"/>
      <c r="F2844" s="37"/>
      <c r="G2844" s="39"/>
      <c r="H2844" s="40"/>
      <c r="I2844" s="107" t="str">
        <f>IF(G2844="","",_xlfn.IFNA(VLOOKUP(G2844,'سجل المشتريات'!F:N,8,0),"غير مسجلة في المشتريات"))</f>
        <v/>
      </c>
      <c r="J2844" s="26" t="str">
        <f>_xlfn.IFNA(VLOOKUP(F2844,الاوردرات!$B$1:$C$600,2,0),"")</f>
        <v/>
      </c>
      <c r="K2844" s="52"/>
      <c r="M2844" s="105" t="str">
        <f>IF(G2844="","",_xlfn.IFNA((VLOOKUP(G2844,help!L:M,2,0))*H2844,_xlfn.IFNA((VLOOKUP(G2844,help!P:Q,2,0))*H2844,"غير مسجلة في المشتريات")))</f>
        <v/>
      </c>
    </row>
    <row r="2845" spans="2:13" hidden="1" x14ac:dyDescent="0.25">
      <c r="B2845" s="13">
        <f>COUNTIFS($G$3:G2845,'تقرير استهلاك خامات'!$D$4)</f>
        <v>2</v>
      </c>
      <c r="C2845" s="13">
        <f>COUNTIFS($F$3:F2845,'تقرير منتج تام'!$E$4)</f>
        <v>10</v>
      </c>
      <c r="D2845" s="37"/>
      <c r="E2845" s="37"/>
      <c r="F2845" s="37"/>
      <c r="G2845" s="39"/>
      <c r="H2845" s="40"/>
      <c r="I2845" s="107" t="str">
        <f>IF(G2845="","",_xlfn.IFNA(VLOOKUP(G2845,'سجل المشتريات'!F:N,8,0),"غير مسجلة في المشتريات"))</f>
        <v/>
      </c>
      <c r="J2845" s="26" t="str">
        <f>_xlfn.IFNA(VLOOKUP(F2845,الاوردرات!$B$1:$C$600,2,0),"")</f>
        <v/>
      </c>
      <c r="K2845" s="52"/>
      <c r="M2845" s="105" t="str">
        <f>IF(G2845="","",_xlfn.IFNA((VLOOKUP(G2845,help!L:M,2,0))*H2845,_xlfn.IFNA((VLOOKUP(G2845,help!P:Q,2,0))*H2845,"غير مسجلة في المشتريات")))</f>
        <v/>
      </c>
    </row>
    <row r="2846" spans="2:13" hidden="1" x14ac:dyDescent="0.25">
      <c r="B2846" s="13">
        <f>COUNTIFS($G$3:G2846,'تقرير استهلاك خامات'!$D$4)</f>
        <v>2</v>
      </c>
      <c r="C2846" s="13">
        <f>COUNTIFS($F$3:F2846,'تقرير منتج تام'!$E$4)</f>
        <v>10</v>
      </c>
      <c r="D2846" s="37"/>
      <c r="E2846" s="37"/>
      <c r="F2846" s="37"/>
      <c r="G2846" s="39"/>
      <c r="H2846" s="40"/>
      <c r="I2846" s="107" t="str">
        <f>IF(G2846="","",_xlfn.IFNA(VLOOKUP(G2846,'سجل المشتريات'!F:N,8,0),"غير مسجلة في المشتريات"))</f>
        <v/>
      </c>
      <c r="J2846" s="26" t="str">
        <f>_xlfn.IFNA(VLOOKUP(F2846,الاوردرات!$B$1:$C$600,2,0),"")</f>
        <v/>
      </c>
      <c r="K2846" s="52"/>
      <c r="M2846" s="105" t="str">
        <f>IF(G2846="","",_xlfn.IFNA((VLOOKUP(G2846,help!L:M,2,0))*H2846,_xlfn.IFNA((VLOOKUP(G2846,help!P:Q,2,0))*H2846,"غير مسجلة في المشتريات")))</f>
        <v/>
      </c>
    </row>
    <row r="2847" spans="2:13" hidden="1" x14ac:dyDescent="0.25">
      <c r="B2847" s="13">
        <f>COUNTIFS($G$3:G2847,'تقرير استهلاك خامات'!$D$4)</f>
        <v>2</v>
      </c>
      <c r="C2847" s="13">
        <f>COUNTIFS($F$3:F2847,'تقرير منتج تام'!$E$4)</f>
        <v>10</v>
      </c>
      <c r="D2847" s="37"/>
      <c r="E2847" s="37"/>
      <c r="F2847" s="37"/>
      <c r="G2847" s="39"/>
      <c r="H2847" s="40"/>
      <c r="I2847" s="107" t="str">
        <f>IF(G2847="","",_xlfn.IFNA(VLOOKUP(G2847,'سجل المشتريات'!F:N,8,0),"غير مسجلة في المشتريات"))</f>
        <v/>
      </c>
      <c r="J2847" s="26" t="str">
        <f>_xlfn.IFNA(VLOOKUP(F2847,الاوردرات!$B$1:$C$600,2,0),"")</f>
        <v/>
      </c>
      <c r="K2847" s="52"/>
      <c r="M2847" s="105" t="str">
        <f>IF(G2847="","",_xlfn.IFNA((VLOOKUP(G2847,help!L:M,2,0))*H2847,_xlfn.IFNA((VLOOKUP(G2847,help!P:Q,2,0))*H2847,"غير مسجلة في المشتريات")))</f>
        <v/>
      </c>
    </row>
    <row r="2848" spans="2:13" hidden="1" x14ac:dyDescent="0.25">
      <c r="B2848" s="13">
        <f>COUNTIFS($G$3:G2848,'تقرير استهلاك خامات'!$D$4)</f>
        <v>2</v>
      </c>
      <c r="C2848" s="13">
        <f>COUNTIFS($F$3:F2848,'تقرير منتج تام'!$E$4)</f>
        <v>10</v>
      </c>
      <c r="D2848" s="37"/>
      <c r="E2848" s="37"/>
      <c r="F2848" s="37"/>
      <c r="G2848" s="39"/>
      <c r="H2848" s="40"/>
      <c r="I2848" s="107" t="str">
        <f>IF(G2848="","",_xlfn.IFNA(VLOOKUP(G2848,'سجل المشتريات'!F:N,8,0),"غير مسجلة في المشتريات"))</f>
        <v/>
      </c>
      <c r="J2848" s="26" t="str">
        <f>_xlfn.IFNA(VLOOKUP(F2848,الاوردرات!$B$1:$C$600,2,0),"")</f>
        <v/>
      </c>
      <c r="K2848" s="52"/>
      <c r="M2848" s="105" t="str">
        <f>IF(G2848="","",_xlfn.IFNA((VLOOKUP(G2848,help!L:M,2,0))*H2848,_xlfn.IFNA((VLOOKUP(G2848,help!P:Q,2,0))*H2848,"غير مسجلة في المشتريات")))</f>
        <v/>
      </c>
    </row>
    <row r="2849" spans="2:13" hidden="1" x14ac:dyDescent="0.25">
      <c r="B2849" s="13">
        <f>COUNTIFS($G$3:G2849,'تقرير استهلاك خامات'!$D$4)</f>
        <v>2</v>
      </c>
      <c r="C2849" s="13">
        <f>COUNTIFS($F$3:F2849,'تقرير منتج تام'!$E$4)</f>
        <v>10</v>
      </c>
      <c r="D2849" s="37"/>
      <c r="E2849" s="37"/>
      <c r="F2849" s="37"/>
      <c r="G2849" s="39"/>
      <c r="H2849" s="40"/>
      <c r="I2849" s="107" t="str">
        <f>IF(G2849="","",_xlfn.IFNA(VLOOKUP(G2849,'سجل المشتريات'!F:N,8,0),"غير مسجلة في المشتريات"))</f>
        <v/>
      </c>
      <c r="J2849" s="26" t="str">
        <f>_xlfn.IFNA(VLOOKUP(F2849,الاوردرات!$B$1:$C$600,2,0),"")</f>
        <v/>
      </c>
      <c r="K2849" s="52"/>
      <c r="M2849" s="105" t="str">
        <f>IF(G2849="","",_xlfn.IFNA((VLOOKUP(G2849,help!L:M,2,0))*H2849,_xlfn.IFNA((VLOOKUP(G2849,help!P:Q,2,0))*H2849,"غير مسجلة في المشتريات")))</f>
        <v/>
      </c>
    </row>
    <row r="2850" spans="2:13" hidden="1" x14ac:dyDescent="0.25">
      <c r="B2850" s="13">
        <f>COUNTIFS($G$3:G2850,'تقرير استهلاك خامات'!$D$4)</f>
        <v>2</v>
      </c>
      <c r="C2850" s="13">
        <f>COUNTIFS($F$3:F2850,'تقرير منتج تام'!$E$4)</f>
        <v>10</v>
      </c>
      <c r="D2850" s="37"/>
      <c r="E2850" s="37"/>
      <c r="F2850" s="37"/>
      <c r="G2850" s="39"/>
      <c r="H2850" s="40"/>
      <c r="I2850" s="107" t="str">
        <f>IF(G2850="","",_xlfn.IFNA(VLOOKUP(G2850,'سجل المشتريات'!F:N,8,0),"غير مسجلة في المشتريات"))</f>
        <v/>
      </c>
      <c r="J2850" s="26" t="str">
        <f>_xlfn.IFNA(VLOOKUP(F2850,الاوردرات!$B$1:$C$600,2,0),"")</f>
        <v/>
      </c>
      <c r="K2850" s="52"/>
      <c r="M2850" s="105" t="str">
        <f>IF(G2850="","",_xlfn.IFNA((VLOOKUP(G2850,help!L:M,2,0))*H2850,_xlfn.IFNA((VLOOKUP(G2850,help!P:Q,2,0))*H2850,"غير مسجلة في المشتريات")))</f>
        <v/>
      </c>
    </row>
    <row r="2851" spans="2:13" hidden="1" x14ac:dyDescent="0.25">
      <c r="B2851" s="13">
        <f>COUNTIFS($G$3:G2851,'تقرير استهلاك خامات'!$D$4)</f>
        <v>2</v>
      </c>
      <c r="C2851" s="13">
        <f>COUNTIFS($F$3:F2851,'تقرير منتج تام'!$E$4)</f>
        <v>10</v>
      </c>
      <c r="D2851" s="37"/>
      <c r="E2851" s="37"/>
      <c r="F2851" s="37"/>
      <c r="G2851" s="39"/>
      <c r="H2851" s="40"/>
      <c r="I2851" s="107" t="str">
        <f>IF(G2851="","",_xlfn.IFNA(VLOOKUP(G2851,'سجل المشتريات'!F:N,8,0),"غير مسجلة في المشتريات"))</f>
        <v/>
      </c>
      <c r="J2851" s="26" t="str">
        <f>_xlfn.IFNA(VLOOKUP(F2851,الاوردرات!$B$1:$C$600,2,0),"")</f>
        <v/>
      </c>
      <c r="K2851" s="52"/>
      <c r="M2851" s="105" t="str">
        <f>IF(G2851="","",_xlfn.IFNA((VLOOKUP(G2851,help!L:M,2,0))*H2851,_xlfn.IFNA((VLOOKUP(G2851,help!P:Q,2,0))*H2851,"غير مسجلة في المشتريات")))</f>
        <v/>
      </c>
    </row>
    <row r="2852" spans="2:13" hidden="1" x14ac:dyDescent="0.25">
      <c r="B2852" s="13">
        <f>COUNTIFS($G$3:G2852,'تقرير استهلاك خامات'!$D$4)</f>
        <v>2</v>
      </c>
      <c r="C2852" s="13">
        <f>COUNTIFS($F$3:F2852,'تقرير منتج تام'!$E$4)</f>
        <v>10</v>
      </c>
      <c r="D2852" s="37"/>
      <c r="E2852" s="37"/>
      <c r="F2852" s="37"/>
      <c r="G2852" s="39"/>
      <c r="H2852" s="40"/>
      <c r="I2852" s="107" t="str">
        <f>IF(G2852="","",_xlfn.IFNA(VLOOKUP(G2852,'سجل المشتريات'!F:N,8,0),"غير مسجلة في المشتريات"))</f>
        <v/>
      </c>
      <c r="J2852" s="26" t="str">
        <f>_xlfn.IFNA(VLOOKUP(F2852,الاوردرات!$B$1:$C$600,2,0),"")</f>
        <v/>
      </c>
      <c r="K2852" s="52"/>
      <c r="M2852" s="105" t="str">
        <f>IF(G2852="","",_xlfn.IFNA((VLOOKUP(G2852,help!L:M,2,0))*H2852,_xlfn.IFNA((VLOOKUP(G2852,help!P:Q,2,0))*H2852,"غير مسجلة في المشتريات")))</f>
        <v/>
      </c>
    </row>
    <row r="2853" spans="2:13" hidden="1" x14ac:dyDescent="0.25">
      <c r="B2853" s="13">
        <f>COUNTIFS($G$3:G2853,'تقرير استهلاك خامات'!$D$4)</f>
        <v>2</v>
      </c>
      <c r="C2853" s="13">
        <f>COUNTIFS($F$3:F2853,'تقرير منتج تام'!$E$4)</f>
        <v>10</v>
      </c>
      <c r="D2853" s="37"/>
      <c r="E2853" s="37"/>
      <c r="F2853" s="37"/>
      <c r="G2853" s="39"/>
      <c r="H2853" s="40"/>
      <c r="I2853" s="107" t="str">
        <f>IF(G2853="","",_xlfn.IFNA(VLOOKUP(G2853,'سجل المشتريات'!F:N,8,0),"غير مسجلة في المشتريات"))</f>
        <v/>
      </c>
      <c r="J2853" s="26" t="str">
        <f>_xlfn.IFNA(VLOOKUP(F2853,الاوردرات!$B$1:$C$600,2,0),"")</f>
        <v/>
      </c>
      <c r="K2853" s="52"/>
      <c r="M2853" s="105" t="str">
        <f>IF(G2853="","",_xlfn.IFNA((VLOOKUP(G2853,help!L:M,2,0))*H2853,_xlfn.IFNA((VLOOKUP(G2853,help!P:Q,2,0))*H2853,"غير مسجلة في المشتريات")))</f>
        <v/>
      </c>
    </row>
    <row r="2854" spans="2:13" hidden="1" x14ac:dyDescent="0.25">
      <c r="B2854" s="13">
        <f>COUNTIFS($G$3:G2854,'تقرير استهلاك خامات'!$D$4)</f>
        <v>2</v>
      </c>
      <c r="C2854" s="13">
        <f>COUNTIFS($F$3:F2854,'تقرير منتج تام'!$E$4)</f>
        <v>10</v>
      </c>
      <c r="D2854" s="37"/>
      <c r="E2854" s="37"/>
      <c r="F2854" s="37"/>
      <c r="G2854" s="39"/>
      <c r="H2854" s="40"/>
      <c r="I2854" s="107" t="str">
        <f>IF(G2854="","",_xlfn.IFNA(VLOOKUP(G2854,'سجل المشتريات'!F:N,8,0),"غير مسجلة في المشتريات"))</f>
        <v/>
      </c>
      <c r="J2854" s="26" t="str">
        <f>_xlfn.IFNA(VLOOKUP(F2854,الاوردرات!$B$1:$C$600,2,0),"")</f>
        <v/>
      </c>
      <c r="K2854" s="52"/>
      <c r="M2854" s="105" t="str">
        <f>IF(G2854="","",_xlfn.IFNA((VLOOKUP(G2854,help!L:M,2,0))*H2854,_xlfn.IFNA((VLOOKUP(G2854,help!P:Q,2,0))*H2854,"غير مسجلة في المشتريات")))</f>
        <v/>
      </c>
    </row>
    <row r="2855" spans="2:13" hidden="1" x14ac:dyDescent="0.25">
      <c r="B2855" s="13">
        <f>COUNTIFS($G$3:G2855,'تقرير استهلاك خامات'!$D$4)</f>
        <v>2</v>
      </c>
      <c r="C2855" s="13">
        <f>COUNTIFS($F$3:F2855,'تقرير منتج تام'!$E$4)</f>
        <v>10</v>
      </c>
      <c r="D2855" s="37"/>
      <c r="E2855" s="37"/>
      <c r="F2855" s="37"/>
      <c r="G2855" s="39"/>
      <c r="H2855" s="40"/>
      <c r="I2855" s="107" t="str">
        <f>IF(G2855="","",_xlfn.IFNA(VLOOKUP(G2855,'سجل المشتريات'!F:N,8,0),"غير مسجلة في المشتريات"))</f>
        <v/>
      </c>
      <c r="J2855" s="26" t="str">
        <f>_xlfn.IFNA(VLOOKUP(F2855,الاوردرات!$B$1:$C$600,2,0),"")</f>
        <v/>
      </c>
      <c r="K2855" s="52"/>
      <c r="M2855" s="105" t="str">
        <f>IF(G2855="","",_xlfn.IFNA((VLOOKUP(G2855,help!L:M,2,0))*H2855,_xlfn.IFNA((VLOOKUP(G2855,help!P:Q,2,0))*H2855,"غير مسجلة في المشتريات")))</f>
        <v/>
      </c>
    </row>
    <row r="2856" spans="2:13" hidden="1" x14ac:dyDescent="0.25">
      <c r="B2856" s="13">
        <f>COUNTIFS($G$3:G2856,'تقرير استهلاك خامات'!$D$4)</f>
        <v>2</v>
      </c>
      <c r="C2856" s="13">
        <f>COUNTIFS($F$3:F2856,'تقرير منتج تام'!$E$4)</f>
        <v>10</v>
      </c>
      <c r="D2856" s="37"/>
      <c r="E2856" s="37"/>
      <c r="F2856" s="37"/>
      <c r="G2856" s="39"/>
      <c r="H2856" s="40"/>
      <c r="I2856" s="107" t="str">
        <f>IF(G2856="","",_xlfn.IFNA(VLOOKUP(G2856,'سجل المشتريات'!F:N,8,0),"غير مسجلة في المشتريات"))</f>
        <v/>
      </c>
      <c r="J2856" s="26" t="str">
        <f>_xlfn.IFNA(VLOOKUP(F2856,الاوردرات!$B$1:$C$600,2,0),"")</f>
        <v/>
      </c>
      <c r="K2856" s="52"/>
      <c r="M2856" s="105" t="str">
        <f>IF(G2856="","",_xlfn.IFNA((VLOOKUP(G2856,help!L:M,2,0))*H2856,_xlfn.IFNA((VLOOKUP(G2856,help!P:Q,2,0))*H2856,"غير مسجلة في المشتريات")))</f>
        <v/>
      </c>
    </row>
    <row r="2857" spans="2:13" hidden="1" x14ac:dyDescent="0.25">
      <c r="B2857" s="13">
        <f>COUNTIFS($G$3:G2857,'تقرير استهلاك خامات'!$D$4)</f>
        <v>2</v>
      </c>
      <c r="C2857" s="13">
        <f>COUNTIFS($F$3:F2857,'تقرير منتج تام'!$E$4)</f>
        <v>10</v>
      </c>
      <c r="D2857" s="37"/>
      <c r="E2857" s="37"/>
      <c r="F2857" s="37"/>
      <c r="G2857" s="39"/>
      <c r="H2857" s="40"/>
      <c r="I2857" s="107" t="str">
        <f>IF(G2857="","",_xlfn.IFNA(VLOOKUP(G2857,'سجل المشتريات'!F:N,8,0),"غير مسجلة في المشتريات"))</f>
        <v/>
      </c>
      <c r="J2857" s="26" t="str">
        <f>_xlfn.IFNA(VLOOKUP(F2857,الاوردرات!$B$1:$C$600,2,0),"")</f>
        <v/>
      </c>
      <c r="K2857" s="52"/>
      <c r="M2857" s="105" t="str">
        <f>IF(G2857="","",_xlfn.IFNA((VLOOKUP(G2857,help!L:M,2,0))*H2857,_xlfn.IFNA((VLOOKUP(G2857,help!P:Q,2,0))*H2857,"غير مسجلة في المشتريات")))</f>
        <v/>
      </c>
    </row>
    <row r="2858" spans="2:13" hidden="1" x14ac:dyDescent="0.25">
      <c r="B2858" s="13">
        <f>COUNTIFS($G$3:G2858,'تقرير استهلاك خامات'!$D$4)</f>
        <v>2</v>
      </c>
      <c r="C2858" s="13">
        <f>COUNTIFS($F$3:F2858,'تقرير منتج تام'!$E$4)</f>
        <v>10</v>
      </c>
      <c r="D2858" s="37"/>
      <c r="E2858" s="37"/>
      <c r="F2858" s="37"/>
      <c r="G2858" s="39"/>
      <c r="H2858" s="40"/>
      <c r="I2858" s="107" t="str">
        <f>IF(G2858="","",_xlfn.IFNA(VLOOKUP(G2858,'سجل المشتريات'!F:N,8,0),"غير مسجلة في المشتريات"))</f>
        <v/>
      </c>
      <c r="J2858" s="26" t="str">
        <f>_xlfn.IFNA(VLOOKUP(F2858,الاوردرات!$B$1:$C$600,2,0),"")</f>
        <v/>
      </c>
      <c r="K2858" s="52"/>
      <c r="M2858" s="105" t="str">
        <f>IF(G2858="","",_xlfn.IFNA((VLOOKUP(G2858,help!L:M,2,0))*H2858,_xlfn.IFNA((VLOOKUP(G2858,help!P:Q,2,0))*H2858,"غير مسجلة في المشتريات")))</f>
        <v/>
      </c>
    </row>
    <row r="2859" spans="2:13" hidden="1" x14ac:dyDescent="0.25">
      <c r="B2859" s="13">
        <f>COUNTIFS($G$3:G2859,'تقرير استهلاك خامات'!$D$4)</f>
        <v>2</v>
      </c>
      <c r="C2859" s="13">
        <f>COUNTIFS($F$3:F2859,'تقرير منتج تام'!$E$4)</f>
        <v>10</v>
      </c>
      <c r="D2859" s="37"/>
      <c r="E2859" s="37"/>
      <c r="F2859" s="37"/>
      <c r="G2859" s="39"/>
      <c r="H2859" s="40"/>
      <c r="I2859" s="107" t="str">
        <f>IF(G2859="","",_xlfn.IFNA(VLOOKUP(G2859,'سجل المشتريات'!F:N,8,0),"غير مسجلة في المشتريات"))</f>
        <v/>
      </c>
      <c r="J2859" s="26" t="str">
        <f>_xlfn.IFNA(VLOOKUP(F2859,الاوردرات!$B$1:$C$600,2,0),"")</f>
        <v/>
      </c>
      <c r="K2859" s="52"/>
      <c r="M2859" s="105" t="str">
        <f>IF(G2859="","",_xlfn.IFNA((VLOOKUP(G2859,help!L:M,2,0))*H2859,_xlfn.IFNA((VLOOKUP(G2859,help!P:Q,2,0))*H2859,"غير مسجلة في المشتريات")))</f>
        <v/>
      </c>
    </row>
    <row r="2860" spans="2:13" hidden="1" x14ac:dyDescent="0.25">
      <c r="B2860" s="13">
        <f>COUNTIFS($G$3:G2860,'تقرير استهلاك خامات'!$D$4)</f>
        <v>2</v>
      </c>
      <c r="C2860" s="13">
        <f>COUNTIFS($F$3:F2860,'تقرير منتج تام'!$E$4)</f>
        <v>10</v>
      </c>
      <c r="D2860" s="37"/>
      <c r="E2860" s="37"/>
      <c r="F2860" s="37"/>
      <c r="G2860" s="39"/>
      <c r="H2860" s="40"/>
      <c r="I2860" s="107" t="str">
        <f>IF(G2860="","",_xlfn.IFNA(VLOOKUP(G2860,'سجل المشتريات'!F:N,8,0),"غير مسجلة في المشتريات"))</f>
        <v/>
      </c>
      <c r="J2860" s="26" t="str">
        <f>_xlfn.IFNA(VLOOKUP(F2860,الاوردرات!$B$1:$C$600,2,0),"")</f>
        <v/>
      </c>
      <c r="K2860" s="52"/>
      <c r="M2860" s="105" t="str">
        <f>IF(G2860="","",_xlfn.IFNA((VLOOKUP(G2860,help!L:M,2,0))*H2860,_xlfn.IFNA((VLOOKUP(G2860,help!P:Q,2,0))*H2860,"غير مسجلة في المشتريات")))</f>
        <v/>
      </c>
    </row>
    <row r="2861" spans="2:13" hidden="1" x14ac:dyDescent="0.25">
      <c r="B2861" s="13">
        <f>COUNTIFS($G$3:G2861,'تقرير استهلاك خامات'!$D$4)</f>
        <v>2</v>
      </c>
      <c r="C2861" s="13">
        <f>COUNTIFS($F$3:F2861,'تقرير منتج تام'!$E$4)</f>
        <v>10</v>
      </c>
      <c r="D2861" s="37"/>
      <c r="E2861" s="37"/>
      <c r="F2861" s="37"/>
      <c r="G2861" s="39"/>
      <c r="H2861" s="40"/>
      <c r="I2861" s="107" t="str">
        <f>IF(G2861="","",_xlfn.IFNA(VLOOKUP(G2861,'سجل المشتريات'!F:N,8,0),"غير مسجلة في المشتريات"))</f>
        <v/>
      </c>
      <c r="J2861" s="26" t="str">
        <f>_xlfn.IFNA(VLOOKUP(F2861,الاوردرات!$B$1:$C$600,2,0),"")</f>
        <v/>
      </c>
      <c r="K2861" s="52"/>
      <c r="M2861" s="105" t="str">
        <f>IF(G2861="","",_xlfn.IFNA((VLOOKUP(G2861,help!L:M,2,0))*H2861,_xlfn.IFNA((VLOOKUP(G2861,help!P:Q,2,0))*H2861,"غير مسجلة في المشتريات")))</f>
        <v/>
      </c>
    </row>
    <row r="2862" spans="2:13" hidden="1" x14ac:dyDescent="0.25">
      <c r="B2862" s="13">
        <f>COUNTIFS($G$3:G2862,'تقرير استهلاك خامات'!$D$4)</f>
        <v>2</v>
      </c>
      <c r="C2862" s="13">
        <f>COUNTIFS($F$3:F2862,'تقرير منتج تام'!$E$4)</f>
        <v>10</v>
      </c>
      <c r="D2862" s="37"/>
      <c r="E2862" s="37"/>
      <c r="F2862" s="37"/>
      <c r="G2862" s="39"/>
      <c r="H2862" s="40"/>
      <c r="I2862" s="107" t="str">
        <f>IF(G2862="","",_xlfn.IFNA(VLOOKUP(G2862,'سجل المشتريات'!F:N,8,0),"غير مسجلة في المشتريات"))</f>
        <v/>
      </c>
      <c r="J2862" s="26" t="str">
        <f>_xlfn.IFNA(VLOOKUP(F2862,الاوردرات!$B$1:$C$600,2,0),"")</f>
        <v/>
      </c>
      <c r="K2862" s="52"/>
      <c r="M2862" s="105" t="str">
        <f>IF(G2862="","",_xlfn.IFNA((VLOOKUP(G2862,help!L:M,2,0))*H2862,_xlfn.IFNA((VLOOKUP(G2862,help!P:Q,2,0))*H2862,"غير مسجلة في المشتريات")))</f>
        <v/>
      </c>
    </row>
    <row r="2863" spans="2:13" hidden="1" x14ac:dyDescent="0.25">
      <c r="B2863" s="13">
        <f>COUNTIFS($G$3:G2863,'تقرير استهلاك خامات'!$D$4)</f>
        <v>2</v>
      </c>
      <c r="C2863" s="13">
        <f>COUNTIFS($F$3:F2863,'تقرير منتج تام'!$E$4)</f>
        <v>10</v>
      </c>
      <c r="D2863" s="37"/>
      <c r="E2863" s="37"/>
      <c r="F2863" s="37"/>
      <c r="G2863" s="39"/>
      <c r="H2863" s="40"/>
      <c r="I2863" s="107" t="str">
        <f>IF(G2863="","",_xlfn.IFNA(VLOOKUP(G2863,'سجل المشتريات'!F:N,8,0),"غير مسجلة في المشتريات"))</f>
        <v/>
      </c>
      <c r="J2863" s="26" t="str">
        <f>_xlfn.IFNA(VLOOKUP(F2863,الاوردرات!$B$1:$C$600,2,0),"")</f>
        <v/>
      </c>
      <c r="K2863" s="52"/>
      <c r="M2863" s="105" t="str">
        <f>IF(G2863="","",_xlfn.IFNA((VLOOKUP(G2863,help!L:M,2,0))*H2863,_xlfn.IFNA((VLOOKUP(G2863,help!P:Q,2,0))*H2863,"غير مسجلة في المشتريات")))</f>
        <v/>
      </c>
    </row>
    <row r="2864" spans="2:13" hidden="1" x14ac:dyDescent="0.25">
      <c r="B2864" s="13">
        <f>COUNTIFS($G$3:G2864,'تقرير استهلاك خامات'!$D$4)</f>
        <v>2</v>
      </c>
      <c r="C2864" s="13">
        <f>COUNTIFS($F$3:F2864,'تقرير منتج تام'!$E$4)</f>
        <v>10</v>
      </c>
      <c r="D2864" s="37"/>
      <c r="E2864" s="37"/>
      <c r="F2864" s="37"/>
      <c r="G2864" s="39"/>
      <c r="H2864" s="40"/>
      <c r="I2864" s="107" t="str">
        <f>IF(G2864="","",_xlfn.IFNA(VLOOKUP(G2864,'سجل المشتريات'!F:N,8,0),"غير مسجلة في المشتريات"))</f>
        <v/>
      </c>
      <c r="J2864" s="26" t="str">
        <f>_xlfn.IFNA(VLOOKUP(F2864,الاوردرات!$B$1:$C$600,2,0),"")</f>
        <v/>
      </c>
      <c r="K2864" s="52"/>
      <c r="M2864" s="105" t="str">
        <f>IF(G2864="","",_xlfn.IFNA((VLOOKUP(G2864,help!L:M,2,0))*H2864,_xlfn.IFNA((VLOOKUP(G2864,help!P:Q,2,0))*H2864,"غير مسجلة في المشتريات")))</f>
        <v/>
      </c>
    </row>
    <row r="2865" spans="2:13" hidden="1" x14ac:dyDescent="0.25">
      <c r="B2865" s="13">
        <f>COUNTIFS($G$3:G2865,'تقرير استهلاك خامات'!$D$4)</f>
        <v>2</v>
      </c>
      <c r="C2865" s="13">
        <f>COUNTIFS($F$3:F2865,'تقرير منتج تام'!$E$4)</f>
        <v>10</v>
      </c>
      <c r="D2865" s="37"/>
      <c r="E2865" s="37"/>
      <c r="F2865" s="37"/>
      <c r="G2865" s="39"/>
      <c r="H2865" s="40"/>
      <c r="I2865" s="107" t="str">
        <f>IF(G2865="","",_xlfn.IFNA(VLOOKUP(G2865,'سجل المشتريات'!F:N,8,0),"غير مسجلة في المشتريات"))</f>
        <v/>
      </c>
      <c r="J2865" s="26" t="str">
        <f>_xlfn.IFNA(VLOOKUP(F2865,الاوردرات!$B$1:$C$600,2,0),"")</f>
        <v/>
      </c>
      <c r="K2865" s="52"/>
      <c r="M2865" s="105" t="str">
        <f>IF(G2865="","",_xlfn.IFNA((VLOOKUP(G2865,help!L:M,2,0))*H2865,_xlfn.IFNA((VLOOKUP(G2865,help!P:Q,2,0))*H2865,"غير مسجلة في المشتريات")))</f>
        <v/>
      </c>
    </row>
    <row r="2866" spans="2:13" hidden="1" x14ac:dyDescent="0.25">
      <c r="B2866" s="13">
        <f>COUNTIFS($G$3:G2866,'تقرير استهلاك خامات'!$D$4)</f>
        <v>2</v>
      </c>
      <c r="C2866" s="13">
        <f>COUNTIFS($F$3:F2866,'تقرير منتج تام'!$E$4)</f>
        <v>10</v>
      </c>
      <c r="D2866" s="37"/>
      <c r="E2866" s="37"/>
      <c r="F2866" s="37"/>
      <c r="G2866" s="39"/>
      <c r="H2866" s="40"/>
      <c r="I2866" s="107" t="str">
        <f>IF(G2866="","",_xlfn.IFNA(VLOOKUP(G2866,'سجل المشتريات'!F:N,8,0),"غير مسجلة في المشتريات"))</f>
        <v/>
      </c>
      <c r="J2866" s="26" t="str">
        <f>_xlfn.IFNA(VLOOKUP(F2866,الاوردرات!$B$1:$C$600,2,0),"")</f>
        <v/>
      </c>
      <c r="K2866" s="52"/>
      <c r="M2866" s="105" t="str">
        <f>IF(G2866="","",_xlfn.IFNA((VLOOKUP(G2866,help!L:M,2,0))*H2866,_xlfn.IFNA((VLOOKUP(G2866,help!P:Q,2,0))*H2866,"غير مسجلة في المشتريات")))</f>
        <v/>
      </c>
    </row>
    <row r="2867" spans="2:13" hidden="1" x14ac:dyDescent="0.25">
      <c r="B2867" s="13">
        <f>COUNTIFS($G$3:G2867,'تقرير استهلاك خامات'!$D$4)</f>
        <v>2</v>
      </c>
      <c r="C2867" s="13">
        <f>COUNTIFS($F$3:F2867,'تقرير منتج تام'!$E$4)</f>
        <v>10</v>
      </c>
      <c r="D2867" s="37"/>
      <c r="E2867" s="37"/>
      <c r="F2867" s="37"/>
      <c r="G2867" s="39"/>
      <c r="H2867" s="40"/>
      <c r="I2867" s="107" t="str">
        <f>IF(G2867="","",_xlfn.IFNA(VLOOKUP(G2867,'سجل المشتريات'!F:N,8,0),"غير مسجلة في المشتريات"))</f>
        <v/>
      </c>
      <c r="J2867" s="26" t="str">
        <f>_xlfn.IFNA(VLOOKUP(F2867,الاوردرات!$B$1:$C$600,2,0),"")</f>
        <v/>
      </c>
      <c r="K2867" s="52"/>
      <c r="M2867" s="105" t="str">
        <f>IF(G2867="","",_xlfn.IFNA((VLOOKUP(G2867,help!L:M,2,0))*H2867,_xlfn.IFNA((VLOOKUP(G2867,help!P:Q,2,0))*H2867,"غير مسجلة في المشتريات")))</f>
        <v/>
      </c>
    </row>
    <row r="2868" spans="2:13" hidden="1" x14ac:dyDescent="0.25">
      <c r="B2868" s="13">
        <f>COUNTIFS($G$3:G2868,'تقرير استهلاك خامات'!$D$4)</f>
        <v>2</v>
      </c>
      <c r="C2868" s="13">
        <f>COUNTIFS($F$3:F2868,'تقرير منتج تام'!$E$4)</f>
        <v>10</v>
      </c>
      <c r="D2868" s="37"/>
      <c r="E2868" s="37"/>
      <c r="F2868" s="37"/>
      <c r="G2868" s="39"/>
      <c r="H2868" s="40"/>
      <c r="I2868" s="107" t="str">
        <f>IF(G2868="","",_xlfn.IFNA(VLOOKUP(G2868,'سجل المشتريات'!F:N,8,0),"غير مسجلة في المشتريات"))</f>
        <v/>
      </c>
      <c r="J2868" s="26" t="str">
        <f>_xlfn.IFNA(VLOOKUP(F2868,الاوردرات!$B$1:$C$600,2,0),"")</f>
        <v/>
      </c>
      <c r="K2868" s="52"/>
      <c r="M2868" s="105" t="str">
        <f>IF(G2868="","",_xlfn.IFNA((VLOOKUP(G2868,help!L:M,2,0))*H2868,_xlfn.IFNA((VLOOKUP(G2868,help!P:Q,2,0))*H2868,"غير مسجلة في المشتريات")))</f>
        <v/>
      </c>
    </row>
    <row r="2869" spans="2:13" hidden="1" x14ac:dyDescent="0.25">
      <c r="B2869" s="13">
        <f>COUNTIFS($G$3:G2869,'تقرير استهلاك خامات'!$D$4)</f>
        <v>2</v>
      </c>
      <c r="C2869" s="13">
        <f>COUNTIFS($F$3:F2869,'تقرير منتج تام'!$E$4)</f>
        <v>10</v>
      </c>
      <c r="D2869" s="37"/>
      <c r="E2869" s="37"/>
      <c r="F2869" s="37"/>
      <c r="G2869" s="39"/>
      <c r="H2869" s="40"/>
      <c r="I2869" s="107" t="str">
        <f>IF(G2869="","",_xlfn.IFNA(VLOOKUP(G2869,'سجل المشتريات'!F:N,8,0),"غير مسجلة في المشتريات"))</f>
        <v/>
      </c>
      <c r="J2869" s="26" t="str">
        <f>_xlfn.IFNA(VLOOKUP(F2869,الاوردرات!$B$1:$C$600,2,0),"")</f>
        <v/>
      </c>
      <c r="K2869" s="52"/>
      <c r="M2869" s="105" t="str">
        <f>IF(G2869="","",_xlfn.IFNA((VLOOKUP(G2869,help!L:M,2,0))*H2869,_xlfn.IFNA((VLOOKUP(G2869,help!P:Q,2,0))*H2869,"غير مسجلة في المشتريات")))</f>
        <v/>
      </c>
    </row>
    <row r="2870" spans="2:13" hidden="1" x14ac:dyDescent="0.25">
      <c r="B2870" s="13">
        <f>COUNTIFS($G$3:G2870,'تقرير استهلاك خامات'!$D$4)</f>
        <v>2</v>
      </c>
      <c r="C2870" s="13">
        <f>COUNTIFS($F$3:F2870,'تقرير منتج تام'!$E$4)</f>
        <v>10</v>
      </c>
      <c r="D2870" s="37"/>
      <c r="E2870" s="37"/>
      <c r="F2870" s="37"/>
      <c r="G2870" s="39"/>
      <c r="H2870" s="40"/>
      <c r="I2870" s="107" t="str">
        <f>IF(G2870="","",_xlfn.IFNA(VLOOKUP(G2870,'سجل المشتريات'!F:N,8,0),"غير مسجلة في المشتريات"))</f>
        <v/>
      </c>
      <c r="J2870" s="26" t="str">
        <f>_xlfn.IFNA(VLOOKUP(F2870,الاوردرات!$B$1:$C$600,2,0),"")</f>
        <v/>
      </c>
      <c r="K2870" s="52"/>
      <c r="M2870" s="105" t="str">
        <f>IF(G2870="","",_xlfn.IFNA((VLOOKUP(G2870,help!L:M,2,0))*H2870,_xlfn.IFNA((VLOOKUP(G2870,help!P:Q,2,0))*H2870,"غير مسجلة في المشتريات")))</f>
        <v/>
      </c>
    </row>
    <row r="2871" spans="2:13" hidden="1" x14ac:dyDescent="0.25">
      <c r="B2871" s="13">
        <f>COUNTIFS($G$3:G2871,'تقرير استهلاك خامات'!$D$4)</f>
        <v>2</v>
      </c>
      <c r="C2871" s="13">
        <f>COUNTIFS($F$3:F2871,'تقرير منتج تام'!$E$4)</f>
        <v>10</v>
      </c>
      <c r="D2871" s="37"/>
      <c r="E2871" s="37"/>
      <c r="F2871" s="37"/>
      <c r="G2871" s="39"/>
      <c r="H2871" s="40"/>
      <c r="I2871" s="107" t="str">
        <f>IF(G2871="","",_xlfn.IFNA(VLOOKUP(G2871,'سجل المشتريات'!F:N,8,0),"غير مسجلة في المشتريات"))</f>
        <v/>
      </c>
      <c r="J2871" s="26" t="str">
        <f>_xlfn.IFNA(VLOOKUP(F2871,الاوردرات!$B$1:$C$600,2,0),"")</f>
        <v/>
      </c>
      <c r="K2871" s="52"/>
      <c r="M2871" s="105" t="str">
        <f>IF(G2871="","",_xlfn.IFNA((VLOOKUP(G2871,help!L:M,2,0))*H2871,_xlfn.IFNA((VLOOKUP(G2871,help!P:Q,2,0))*H2871,"غير مسجلة في المشتريات")))</f>
        <v/>
      </c>
    </row>
    <row r="2872" spans="2:13" hidden="1" x14ac:dyDescent="0.25">
      <c r="B2872" s="13">
        <f>COUNTIFS($G$3:G2872,'تقرير استهلاك خامات'!$D$4)</f>
        <v>2</v>
      </c>
      <c r="C2872" s="13">
        <f>COUNTIFS($F$3:F2872,'تقرير منتج تام'!$E$4)</f>
        <v>10</v>
      </c>
      <c r="D2872" s="37"/>
      <c r="E2872" s="37"/>
      <c r="F2872" s="37"/>
      <c r="G2872" s="39"/>
      <c r="H2872" s="40"/>
      <c r="I2872" s="107" t="str">
        <f>IF(G2872="","",_xlfn.IFNA(VLOOKUP(G2872,'سجل المشتريات'!F:N,8,0),"غير مسجلة في المشتريات"))</f>
        <v/>
      </c>
      <c r="J2872" s="26" t="str">
        <f>_xlfn.IFNA(VLOOKUP(F2872,الاوردرات!$B$1:$C$600,2,0),"")</f>
        <v/>
      </c>
      <c r="K2872" s="52"/>
      <c r="M2872" s="105" t="str">
        <f>IF(G2872="","",_xlfn.IFNA((VLOOKUP(G2872,help!L:M,2,0))*H2872,_xlfn.IFNA((VLOOKUP(G2872,help!P:Q,2,0))*H2872,"غير مسجلة في المشتريات")))</f>
        <v/>
      </c>
    </row>
    <row r="2873" spans="2:13" hidden="1" x14ac:dyDescent="0.25">
      <c r="B2873" s="13">
        <f>COUNTIFS($G$3:G2873,'تقرير استهلاك خامات'!$D$4)</f>
        <v>2</v>
      </c>
      <c r="C2873" s="13">
        <f>COUNTIFS($F$3:F2873,'تقرير منتج تام'!$E$4)</f>
        <v>10</v>
      </c>
      <c r="D2873" s="37"/>
      <c r="E2873" s="37"/>
      <c r="F2873" s="37"/>
      <c r="G2873" s="39"/>
      <c r="H2873" s="40"/>
      <c r="I2873" s="107" t="str">
        <f>IF(G2873="","",_xlfn.IFNA(VLOOKUP(G2873,'سجل المشتريات'!F:N,8,0),"غير مسجلة في المشتريات"))</f>
        <v/>
      </c>
      <c r="J2873" s="26" t="str">
        <f>_xlfn.IFNA(VLOOKUP(F2873,الاوردرات!$B$1:$C$600,2,0),"")</f>
        <v/>
      </c>
      <c r="K2873" s="52"/>
      <c r="M2873" s="105" t="str">
        <f>IF(G2873="","",_xlfn.IFNA((VLOOKUP(G2873,help!L:M,2,0))*H2873,_xlfn.IFNA((VLOOKUP(G2873,help!P:Q,2,0))*H2873,"غير مسجلة في المشتريات")))</f>
        <v/>
      </c>
    </row>
    <row r="2874" spans="2:13" hidden="1" x14ac:dyDescent="0.25">
      <c r="B2874" s="13">
        <f>COUNTIFS($G$3:G2874,'تقرير استهلاك خامات'!$D$4)</f>
        <v>2</v>
      </c>
      <c r="C2874" s="13">
        <f>COUNTIFS($F$3:F2874,'تقرير منتج تام'!$E$4)</f>
        <v>10</v>
      </c>
      <c r="D2874" s="37"/>
      <c r="E2874" s="37"/>
      <c r="F2874" s="37"/>
      <c r="G2874" s="39"/>
      <c r="H2874" s="40"/>
      <c r="I2874" s="107" t="str">
        <f>IF(G2874="","",_xlfn.IFNA(VLOOKUP(G2874,'سجل المشتريات'!F:N,8,0),"غير مسجلة في المشتريات"))</f>
        <v/>
      </c>
      <c r="J2874" s="26" t="str">
        <f>_xlfn.IFNA(VLOOKUP(F2874,الاوردرات!$B$1:$C$600,2,0),"")</f>
        <v/>
      </c>
      <c r="K2874" s="52"/>
      <c r="M2874" s="105" t="str">
        <f>IF(G2874="","",_xlfn.IFNA((VLOOKUP(G2874,help!L:M,2,0))*H2874,_xlfn.IFNA((VLOOKUP(G2874,help!P:Q,2,0))*H2874,"غير مسجلة في المشتريات")))</f>
        <v/>
      </c>
    </row>
    <row r="2875" spans="2:13" hidden="1" x14ac:dyDescent="0.25">
      <c r="B2875" s="13">
        <f>COUNTIFS($G$3:G2875,'تقرير استهلاك خامات'!$D$4)</f>
        <v>2</v>
      </c>
      <c r="C2875" s="13">
        <f>COUNTIFS($F$3:F2875,'تقرير منتج تام'!$E$4)</f>
        <v>10</v>
      </c>
      <c r="D2875" s="37"/>
      <c r="E2875" s="37"/>
      <c r="F2875" s="37"/>
      <c r="G2875" s="39"/>
      <c r="H2875" s="40"/>
      <c r="I2875" s="107" t="str">
        <f>IF(G2875="","",_xlfn.IFNA(VLOOKUP(G2875,'سجل المشتريات'!F:N,8,0),"غير مسجلة في المشتريات"))</f>
        <v/>
      </c>
      <c r="J2875" s="26" t="str">
        <f>_xlfn.IFNA(VLOOKUP(F2875,الاوردرات!$B$1:$C$600,2,0),"")</f>
        <v/>
      </c>
      <c r="K2875" s="52"/>
      <c r="M2875" s="105" t="str">
        <f>IF(G2875="","",_xlfn.IFNA((VLOOKUP(G2875,help!L:M,2,0))*H2875,_xlfn.IFNA((VLOOKUP(G2875,help!P:Q,2,0))*H2875,"غير مسجلة في المشتريات")))</f>
        <v/>
      </c>
    </row>
    <row r="2876" spans="2:13" hidden="1" x14ac:dyDescent="0.25">
      <c r="B2876" s="13">
        <f>COUNTIFS($G$3:G2876,'تقرير استهلاك خامات'!$D$4)</f>
        <v>2</v>
      </c>
      <c r="C2876" s="13">
        <f>COUNTIFS($F$3:F2876,'تقرير منتج تام'!$E$4)</f>
        <v>10</v>
      </c>
      <c r="D2876" s="37"/>
      <c r="E2876" s="37"/>
      <c r="F2876" s="37"/>
      <c r="G2876" s="39"/>
      <c r="H2876" s="40"/>
      <c r="I2876" s="107" t="str">
        <f>IF(G2876="","",_xlfn.IFNA(VLOOKUP(G2876,'سجل المشتريات'!F:N,8,0),"غير مسجلة في المشتريات"))</f>
        <v/>
      </c>
      <c r="J2876" s="26" t="str">
        <f>_xlfn.IFNA(VLOOKUP(F2876,الاوردرات!$B$1:$C$600,2,0),"")</f>
        <v/>
      </c>
      <c r="K2876" s="52"/>
      <c r="M2876" s="105" t="str">
        <f>IF(G2876="","",_xlfn.IFNA((VLOOKUP(G2876,help!L:M,2,0))*H2876,_xlfn.IFNA((VLOOKUP(G2876,help!P:Q,2,0))*H2876,"غير مسجلة في المشتريات")))</f>
        <v/>
      </c>
    </row>
    <row r="2877" spans="2:13" hidden="1" x14ac:dyDescent="0.25">
      <c r="B2877" s="13">
        <f>COUNTIFS($G$3:G2877,'تقرير استهلاك خامات'!$D$4)</f>
        <v>2</v>
      </c>
      <c r="C2877" s="13">
        <f>COUNTIFS($F$3:F2877,'تقرير منتج تام'!$E$4)</f>
        <v>10</v>
      </c>
      <c r="D2877" s="37"/>
      <c r="E2877" s="37"/>
      <c r="F2877" s="37"/>
      <c r="G2877" s="39"/>
      <c r="H2877" s="40"/>
      <c r="I2877" s="107" t="str">
        <f>IF(G2877="","",_xlfn.IFNA(VLOOKUP(G2877,'سجل المشتريات'!F:N,8,0),"غير مسجلة في المشتريات"))</f>
        <v/>
      </c>
      <c r="J2877" s="26" t="str">
        <f>_xlfn.IFNA(VLOOKUP(F2877,الاوردرات!$B$1:$C$600,2,0),"")</f>
        <v/>
      </c>
      <c r="K2877" s="52"/>
      <c r="M2877" s="105" t="str">
        <f>IF(G2877="","",_xlfn.IFNA((VLOOKUP(G2877,help!L:M,2,0))*H2877,_xlfn.IFNA((VLOOKUP(G2877,help!P:Q,2,0))*H2877,"غير مسجلة في المشتريات")))</f>
        <v/>
      </c>
    </row>
    <row r="2878" spans="2:13" hidden="1" x14ac:dyDescent="0.25">
      <c r="B2878" s="13">
        <f>COUNTIFS($G$3:G2878,'تقرير استهلاك خامات'!$D$4)</f>
        <v>2</v>
      </c>
      <c r="C2878" s="13">
        <f>COUNTIFS($F$3:F2878,'تقرير منتج تام'!$E$4)</f>
        <v>10</v>
      </c>
      <c r="D2878" s="37"/>
      <c r="E2878" s="37"/>
      <c r="F2878" s="37"/>
      <c r="G2878" s="39"/>
      <c r="H2878" s="40"/>
      <c r="I2878" s="107" t="str">
        <f>IF(G2878="","",_xlfn.IFNA(VLOOKUP(G2878,'سجل المشتريات'!F:N,8,0),"غير مسجلة في المشتريات"))</f>
        <v/>
      </c>
      <c r="J2878" s="26" t="str">
        <f>_xlfn.IFNA(VLOOKUP(F2878,الاوردرات!$B$1:$C$600,2,0),"")</f>
        <v/>
      </c>
      <c r="K2878" s="52"/>
      <c r="M2878" s="105" t="str">
        <f>IF(G2878="","",_xlfn.IFNA((VLOOKUP(G2878,help!L:M,2,0))*H2878,_xlfn.IFNA((VLOOKUP(G2878,help!P:Q,2,0))*H2878,"غير مسجلة في المشتريات")))</f>
        <v/>
      </c>
    </row>
    <row r="2879" spans="2:13" hidden="1" x14ac:dyDescent="0.25">
      <c r="B2879" s="13">
        <f>COUNTIFS($G$3:G2879,'تقرير استهلاك خامات'!$D$4)</f>
        <v>2</v>
      </c>
      <c r="C2879" s="13">
        <f>COUNTIFS($F$3:F2879,'تقرير منتج تام'!$E$4)</f>
        <v>10</v>
      </c>
      <c r="D2879" s="37"/>
      <c r="E2879" s="37"/>
      <c r="F2879" s="37"/>
      <c r="G2879" s="39"/>
      <c r="H2879" s="40"/>
      <c r="I2879" s="107" t="str">
        <f>IF(G2879="","",_xlfn.IFNA(VLOOKUP(G2879,'سجل المشتريات'!F:N,8,0),"غير مسجلة في المشتريات"))</f>
        <v/>
      </c>
      <c r="J2879" s="26" t="str">
        <f>_xlfn.IFNA(VLOOKUP(F2879,الاوردرات!$B$1:$C$600,2,0),"")</f>
        <v/>
      </c>
      <c r="K2879" s="52"/>
      <c r="M2879" s="105" t="str">
        <f>IF(G2879="","",_xlfn.IFNA((VLOOKUP(G2879,help!L:M,2,0))*H2879,_xlfn.IFNA((VLOOKUP(G2879,help!P:Q,2,0))*H2879,"غير مسجلة في المشتريات")))</f>
        <v/>
      </c>
    </row>
    <row r="2880" spans="2:13" hidden="1" x14ac:dyDescent="0.25">
      <c r="B2880" s="13">
        <f>COUNTIFS($G$3:G2880,'تقرير استهلاك خامات'!$D$4)</f>
        <v>2</v>
      </c>
      <c r="C2880" s="13">
        <f>COUNTIFS($F$3:F2880,'تقرير منتج تام'!$E$4)</f>
        <v>10</v>
      </c>
      <c r="D2880" s="37"/>
      <c r="E2880" s="37"/>
      <c r="F2880" s="37"/>
      <c r="G2880" s="39"/>
      <c r="H2880" s="40"/>
      <c r="I2880" s="107" t="str">
        <f>IF(G2880="","",_xlfn.IFNA(VLOOKUP(G2880,'سجل المشتريات'!F:N,8,0),"غير مسجلة في المشتريات"))</f>
        <v/>
      </c>
      <c r="J2880" s="26" t="str">
        <f>_xlfn.IFNA(VLOOKUP(F2880,الاوردرات!$B$1:$C$600,2,0),"")</f>
        <v/>
      </c>
      <c r="K2880" s="52"/>
      <c r="M2880" s="105" t="str">
        <f>IF(G2880="","",_xlfn.IFNA((VLOOKUP(G2880,help!L:M,2,0))*H2880,_xlfn.IFNA((VLOOKUP(G2880,help!P:Q,2,0))*H2880,"غير مسجلة في المشتريات")))</f>
        <v/>
      </c>
    </row>
    <row r="2881" spans="2:13" hidden="1" x14ac:dyDescent="0.25">
      <c r="B2881" s="13">
        <f>COUNTIFS($G$3:G2881,'تقرير استهلاك خامات'!$D$4)</f>
        <v>2</v>
      </c>
      <c r="C2881" s="13">
        <f>COUNTIFS($F$3:F2881,'تقرير منتج تام'!$E$4)</f>
        <v>10</v>
      </c>
      <c r="D2881" s="37"/>
      <c r="E2881" s="37"/>
      <c r="F2881" s="37"/>
      <c r="G2881" s="39"/>
      <c r="H2881" s="40"/>
      <c r="I2881" s="107" t="str">
        <f>IF(G2881="","",_xlfn.IFNA(VLOOKUP(G2881,'سجل المشتريات'!F:N,8,0),"غير مسجلة في المشتريات"))</f>
        <v/>
      </c>
      <c r="J2881" s="26" t="str">
        <f>_xlfn.IFNA(VLOOKUP(F2881,الاوردرات!$B$1:$C$600,2,0),"")</f>
        <v/>
      </c>
      <c r="K2881" s="52"/>
      <c r="M2881" s="105" t="str">
        <f>IF(G2881="","",_xlfn.IFNA((VLOOKUP(G2881,help!L:M,2,0))*H2881,_xlfn.IFNA((VLOOKUP(G2881,help!P:Q,2,0))*H2881,"غير مسجلة في المشتريات")))</f>
        <v/>
      </c>
    </row>
    <row r="2882" spans="2:13" hidden="1" x14ac:dyDescent="0.25">
      <c r="B2882" s="13">
        <f>COUNTIFS($G$3:G2882,'تقرير استهلاك خامات'!$D$4)</f>
        <v>2</v>
      </c>
      <c r="C2882" s="13">
        <f>COUNTIFS($F$3:F2882,'تقرير منتج تام'!$E$4)</f>
        <v>10</v>
      </c>
      <c r="D2882" s="37"/>
      <c r="E2882" s="37"/>
      <c r="F2882" s="37"/>
      <c r="G2882" s="39"/>
      <c r="H2882" s="40"/>
      <c r="I2882" s="107" t="str">
        <f>IF(G2882="","",_xlfn.IFNA(VLOOKUP(G2882,'سجل المشتريات'!F:N,8,0),"غير مسجلة في المشتريات"))</f>
        <v/>
      </c>
      <c r="J2882" s="26" t="str">
        <f>_xlfn.IFNA(VLOOKUP(F2882,الاوردرات!$B$1:$C$600,2,0),"")</f>
        <v/>
      </c>
      <c r="K2882" s="52"/>
      <c r="M2882" s="105" t="str">
        <f>IF(G2882="","",_xlfn.IFNA((VLOOKUP(G2882,help!L:M,2,0))*H2882,_xlfn.IFNA((VLOOKUP(G2882,help!P:Q,2,0))*H2882,"غير مسجلة في المشتريات")))</f>
        <v/>
      </c>
    </row>
    <row r="2883" spans="2:13" hidden="1" x14ac:dyDescent="0.25">
      <c r="B2883" s="13">
        <f>COUNTIFS($G$3:G2883,'تقرير استهلاك خامات'!$D$4)</f>
        <v>2</v>
      </c>
      <c r="C2883" s="13">
        <f>COUNTIFS($F$3:F2883,'تقرير منتج تام'!$E$4)</f>
        <v>10</v>
      </c>
      <c r="D2883" s="37"/>
      <c r="E2883" s="37"/>
      <c r="F2883" s="37"/>
      <c r="G2883" s="39"/>
      <c r="H2883" s="40"/>
      <c r="I2883" s="107" t="str">
        <f>IF(G2883="","",_xlfn.IFNA(VLOOKUP(G2883,'سجل المشتريات'!F:N,8,0),"غير مسجلة في المشتريات"))</f>
        <v/>
      </c>
      <c r="J2883" s="26" t="str">
        <f>_xlfn.IFNA(VLOOKUP(F2883,الاوردرات!$B$1:$C$600,2,0),"")</f>
        <v/>
      </c>
      <c r="K2883" s="52"/>
      <c r="M2883" s="105" t="str">
        <f>IF(G2883="","",_xlfn.IFNA((VLOOKUP(G2883,help!L:M,2,0))*H2883,_xlfn.IFNA((VLOOKUP(G2883,help!P:Q,2,0))*H2883,"غير مسجلة في المشتريات")))</f>
        <v/>
      </c>
    </row>
    <row r="2884" spans="2:13" hidden="1" x14ac:dyDescent="0.25">
      <c r="B2884" s="13">
        <f>COUNTIFS($G$3:G2884,'تقرير استهلاك خامات'!$D$4)</f>
        <v>2</v>
      </c>
      <c r="C2884" s="13">
        <f>COUNTIFS($F$3:F2884,'تقرير منتج تام'!$E$4)</f>
        <v>10</v>
      </c>
      <c r="D2884" s="37"/>
      <c r="E2884" s="37"/>
      <c r="F2884" s="37"/>
      <c r="G2884" s="39"/>
      <c r="H2884" s="40"/>
      <c r="I2884" s="107" t="str">
        <f>IF(G2884="","",_xlfn.IFNA(VLOOKUP(G2884,'سجل المشتريات'!F:N,8,0),"غير مسجلة في المشتريات"))</f>
        <v/>
      </c>
      <c r="J2884" s="26" t="str">
        <f>_xlfn.IFNA(VLOOKUP(F2884,الاوردرات!$B$1:$C$600,2,0),"")</f>
        <v/>
      </c>
      <c r="K2884" s="52"/>
      <c r="M2884" s="105" t="str">
        <f>IF(G2884="","",_xlfn.IFNA((VLOOKUP(G2884,help!L:M,2,0))*H2884,_xlfn.IFNA((VLOOKUP(G2884,help!P:Q,2,0))*H2884,"غير مسجلة في المشتريات")))</f>
        <v/>
      </c>
    </row>
    <row r="2885" spans="2:13" hidden="1" x14ac:dyDescent="0.25">
      <c r="B2885" s="13">
        <f>COUNTIFS($G$3:G2885,'تقرير استهلاك خامات'!$D$4)</f>
        <v>2</v>
      </c>
      <c r="C2885" s="13">
        <f>COUNTIFS($F$3:F2885,'تقرير منتج تام'!$E$4)</f>
        <v>10</v>
      </c>
      <c r="D2885" s="37"/>
      <c r="E2885" s="37"/>
      <c r="F2885" s="37"/>
      <c r="G2885" s="39"/>
      <c r="H2885" s="40"/>
      <c r="I2885" s="107" t="str">
        <f>IF(G2885="","",_xlfn.IFNA(VLOOKUP(G2885,'سجل المشتريات'!F:N,8,0),"غير مسجلة في المشتريات"))</f>
        <v/>
      </c>
      <c r="J2885" s="26" t="str">
        <f>_xlfn.IFNA(VLOOKUP(F2885,الاوردرات!$B$1:$C$600,2,0),"")</f>
        <v/>
      </c>
      <c r="K2885" s="52"/>
      <c r="M2885" s="105" t="str">
        <f>IF(G2885="","",_xlfn.IFNA((VLOOKUP(G2885,help!L:M,2,0))*H2885,_xlfn.IFNA((VLOOKUP(G2885,help!P:Q,2,0))*H2885,"غير مسجلة في المشتريات")))</f>
        <v/>
      </c>
    </row>
    <row r="2886" spans="2:13" hidden="1" x14ac:dyDescent="0.25">
      <c r="B2886" s="13">
        <f>COUNTIFS($G$3:G2886,'تقرير استهلاك خامات'!$D$4)</f>
        <v>2</v>
      </c>
      <c r="C2886" s="13">
        <f>COUNTIFS($F$3:F2886,'تقرير منتج تام'!$E$4)</f>
        <v>10</v>
      </c>
      <c r="D2886" s="37"/>
      <c r="E2886" s="37"/>
      <c r="F2886" s="37"/>
      <c r="G2886" s="39"/>
      <c r="H2886" s="40"/>
      <c r="I2886" s="107" t="str">
        <f>IF(G2886="","",_xlfn.IFNA(VLOOKUP(G2886,'سجل المشتريات'!F:N,8,0),"غير مسجلة في المشتريات"))</f>
        <v/>
      </c>
      <c r="J2886" s="26" t="str">
        <f>_xlfn.IFNA(VLOOKUP(F2886,الاوردرات!$B$1:$C$600,2,0),"")</f>
        <v/>
      </c>
      <c r="K2886" s="52"/>
      <c r="M2886" s="105" t="str">
        <f>IF(G2886="","",_xlfn.IFNA((VLOOKUP(G2886,help!L:M,2,0))*H2886,_xlfn.IFNA((VLOOKUP(G2886,help!P:Q,2,0))*H2886,"غير مسجلة في المشتريات")))</f>
        <v/>
      </c>
    </row>
    <row r="2887" spans="2:13" hidden="1" x14ac:dyDescent="0.25">
      <c r="B2887" s="13">
        <f>COUNTIFS($G$3:G2887,'تقرير استهلاك خامات'!$D$4)</f>
        <v>2</v>
      </c>
      <c r="C2887" s="13">
        <f>COUNTIFS($F$3:F2887,'تقرير منتج تام'!$E$4)</f>
        <v>10</v>
      </c>
      <c r="D2887" s="37"/>
      <c r="E2887" s="37"/>
      <c r="F2887" s="37"/>
      <c r="G2887" s="39"/>
      <c r="H2887" s="40"/>
      <c r="I2887" s="107" t="str">
        <f>IF(G2887="","",_xlfn.IFNA(VLOOKUP(G2887,'سجل المشتريات'!F:N,8,0),"غير مسجلة في المشتريات"))</f>
        <v/>
      </c>
      <c r="J2887" s="26" t="str">
        <f>_xlfn.IFNA(VLOOKUP(F2887,الاوردرات!$B$1:$C$600,2,0),"")</f>
        <v/>
      </c>
      <c r="K2887" s="52"/>
      <c r="M2887" s="105" t="str">
        <f>IF(G2887="","",_xlfn.IFNA((VLOOKUP(G2887,help!L:M,2,0))*H2887,_xlfn.IFNA((VLOOKUP(G2887,help!P:Q,2,0))*H2887,"غير مسجلة في المشتريات")))</f>
        <v/>
      </c>
    </row>
    <row r="2888" spans="2:13" hidden="1" x14ac:dyDescent="0.25">
      <c r="B2888" s="13">
        <f>COUNTIFS($G$3:G2888,'تقرير استهلاك خامات'!$D$4)</f>
        <v>2</v>
      </c>
      <c r="C2888" s="13">
        <f>COUNTIFS($F$3:F2888,'تقرير منتج تام'!$E$4)</f>
        <v>10</v>
      </c>
      <c r="D2888" s="37"/>
      <c r="E2888" s="37"/>
      <c r="F2888" s="37"/>
      <c r="G2888" s="39"/>
      <c r="H2888" s="40"/>
      <c r="I2888" s="107" t="str">
        <f>IF(G2888="","",_xlfn.IFNA(VLOOKUP(G2888,'سجل المشتريات'!F:N,8,0),"غير مسجلة في المشتريات"))</f>
        <v/>
      </c>
      <c r="J2888" s="26" t="str">
        <f>_xlfn.IFNA(VLOOKUP(F2888,الاوردرات!$B$1:$C$600,2,0),"")</f>
        <v/>
      </c>
      <c r="K2888" s="52"/>
      <c r="M2888" s="105" t="str">
        <f>IF(G2888="","",_xlfn.IFNA((VLOOKUP(G2888,help!L:M,2,0))*H2888,_xlfn.IFNA((VLOOKUP(G2888,help!P:Q,2,0))*H2888,"غير مسجلة في المشتريات")))</f>
        <v/>
      </c>
    </row>
    <row r="2889" spans="2:13" hidden="1" x14ac:dyDescent="0.25">
      <c r="B2889" s="13">
        <f>COUNTIFS($G$3:G2889,'تقرير استهلاك خامات'!$D$4)</f>
        <v>2</v>
      </c>
      <c r="C2889" s="13">
        <f>COUNTIFS($F$3:F2889,'تقرير منتج تام'!$E$4)</f>
        <v>10</v>
      </c>
      <c r="D2889" s="37"/>
      <c r="E2889" s="37"/>
      <c r="F2889" s="37"/>
      <c r="G2889" s="39"/>
      <c r="H2889" s="40"/>
      <c r="I2889" s="107" t="str">
        <f>IF(G2889="","",_xlfn.IFNA(VLOOKUP(G2889,'سجل المشتريات'!F:N,8,0),"غير مسجلة في المشتريات"))</f>
        <v/>
      </c>
      <c r="J2889" s="26" t="str">
        <f>_xlfn.IFNA(VLOOKUP(F2889,الاوردرات!$B$1:$C$600,2,0),"")</f>
        <v/>
      </c>
      <c r="K2889" s="52"/>
      <c r="M2889" s="105" t="str">
        <f>IF(G2889="","",_xlfn.IFNA((VLOOKUP(G2889,help!L:M,2,0))*H2889,_xlfn.IFNA((VLOOKUP(G2889,help!P:Q,2,0))*H2889,"غير مسجلة في المشتريات")))</f>
        <v/>
      </c>
    </row>
    <row r="2890" spans="2:13" hidden="1" x14ac:dyDescent="0.25">
      <c r="B2890" s="13">
        <f>COUNTIFS($G$3:G2890,'تقرير استهلاك خامات'!$D$4)</f>
        <v>2</v>
      </c>
      <c r="C2890" s="13">
        <f>COUNTIFS($F$3:F2890,'تقرير منتج تام'!$E$4)</f>
        <v>10</v>
      </c>
      <c r="D2890" s="37"/>
      <c r="E2890" s="37"/>
      <c r="F2890" s="37"/>
      <c r="G2890" s="39"/>
      <c r="H2890" s="40"/>
      <c r="I2890" s="107" t="str">
        <f>IF(G2890="","",_xlfn.IFNA(VLOOKUP(G2890,'سجل المشتريات'!F:N,8,0),"غير مسجلة في المشتريات"))</f>
        <v/>
      </c>
      <c r="J2890" s="26" t="str">
        <f>_xlfn.IFNA(VLOOKUP(F2890,الاوردرات!$B$1:$C$600,2,0),"")</f>
        <v/>
      </c>
      <c r="K2890" s="52"/>
      <c r="M2890" s="105" t="str">
        <f>IF(G2890="","",_xlfn.IFNA((VLOOKUP(G2890,help!L:M,2,0))*H2890,_xlfn.IFNA((VLOOKUP(G2890,help!P:Q,2,0))*H2890,"غير مسجلة في المشتريات")))</f>
        <v/>
      </c>
    </row>
    <row r="2891" spans="2:13" hidden="1" x14ac:dyDescent="0.25">
      <c r="B2891" s="13">
        <f>COUNTIFS($G$3:G2891,'تقرير استهلاك خامات'!$D$4)</f>
        <v>2</v>
      </c>
      <c r="C2891" s="13">
        <f>COUNTIFS($F$3:F2891,'تقرير منتج تام'!$E$4)</f>
        <v>10</v>
      </c>
      <c r="D2891" s="37"/>
      <c r="E2891" s="37"/>
      <c r="F2891" s="37"/>
      <c r="G2891" s="39"/>
      <c r="H2891" s="40"/>
      <c r="I2891" s="107" t="str">
        <f>IF(G2891="","",_xlfn.IFNA(VLOOKUP(G2891,'سجل المشتريات'!F:N,8,0),"غير مسجلة في المشتريات"))</f>
        <v/>
      </c>
      <c r="J2891" s="26" t="str">
        <f>_xlfn.IFNA(VLOOKUP(F2891,الاوردرات!$B$1:$C$600,2,0),"")</f>
        <v/>
      </c>
      <c r="K2891" s="52"/>
      <c r="M2891" s="105" t="str">
        <f>IF(G2891="","",_xlfn.IFNA((VLOOKUP(G2891,help!L:M,2,0))*H2891,_xlfn.IFNA((VLOOKUP(G2891,help!P:Q,2,0))*H2891,"غير مسجلة في المشتريات")))</f>
        <v/>
      </c>
    </row>
    <row r="2892" spans="2:13" hidden="1" x14ac:dyDescent="0.25">
      <c r="B2892" s="13">
        <f>COUNTIFS($G$3:G2892,'تقرير استهلاك خامات'!$D$4)</f>
        <v>2</v>
      </c>
      <c r="C2892" s="13">
        <f>COUNTIFS($F$3:F2892,'تقرير منتج تام'!$E$4)</f>
        <v>10</v>
      </c>
      <c r="D2892" s="37"/>
      <c r="E2892" s="37"/>
      <c r="F2892" s="37"/>
      <c r="G2892" s="39"/>
      <c r="H2892" s="40"/>
      <c r="I2892" s="107" t="str">
        <f>IF(G2892="","",_xlfn.IFNA(VLOOKUP(G2892,'سجل المشتريات'!F:N,8,0),"غير مسجلة في المشتريات"))</f>
        <v/>
      </c>
      <c r="J2892" s="26" t="str">
        <f>_xlfn.IFNA(VLOOKUP(F2892,الاوردرات!$B$1:$C$600,2,0),"")</f>
        <v/>
      </c>
      <c r="K2892" s="52"/>
      <c r="M2892" s="105" t="str">
        <f>IF(G2892="","",_xlfn.IFNA((VLOOKUP(G2892,help!L:M,2,0))*H2892,_xlfn.IFNA((VLOOKUP(G2892,help!P:Q,2,0))*H2892,"غير مسجلة في المشتريات")))</f>
        <v/>
      </c>
    </row>
    <row r="2893" spans="2:13" hidden="1" x14ac:dyDescent="0.25">
      <c r="B2893" s="13">
        <f>COUNTIFS($G$3:G2893,'تقرير استهلاك خامات'!$D$4)</f>
        <v>2</v>
      </c>
      <c r="C2893" s="13">
        <f>COUNTIFS($F$3:F2893,'تقرير منتج تام'!$E$4)</f>
        <v>10</v>
      </c>
      <c r="D2893" s="37"/>
      <c r="E2893" s="37"/>
      <c r="F2893" s="37"/>
      <c r="G2893" s="39"/>
      <c r="H2893" s="40"/>
      <c r="I2893" s="107" t="str">
        <f>IF(G2893="","",_xlfn.IFNA(VLOOKUP(G2893,'سجل المشتريات'!F:N,8,0),"غير مسجلة في المشتريات"))</f>
        <v/>
      </c>
      <c r="J2893" s="26" t="str">
        <f>_xlfn.IFNA(VLOOKUP(F2893,الاوردرات!$B$1:$C$600,2,0),"")</f>
        <v/>
      </c>
      <c r="K2893" s="52"/>
      <c r="M2893" s="105" t="str">
        <f>IF(G2893="","",_xlfn.IFNA((VLOOKUP(G2893,help!L:M,2,0))*H2893,_xlfn.IFNA((VLOOKUP(G2893,help!P:Q,2,0))*H2893,"غير مسجلة في المشتريات")))</f>
        <v/>
      </c>
    </row>
    <row r="2894" spans="2:13" hidden="1" x14ac:dyDescent="0.25">
      <c r="B2894" s="13">
        <f>COUNTIFS($G$3:G2894,'تقرير استهلاك خامات'!$D$4)</f>
        <v>2</v>
      </c>
      <c r="C2894" s="13">
        <f>COUNTIFS($F$3:F2894,'تقرير منتج تام'!$E$4)</f>
        <v>10</v>
      </c>
      <c r="D2894" s="37"/>
      <c r="E2894" s="37"/>
      <c r="F2894" s="37"/>
      <c r="G2894" s="39"/>
      <c r="H2894" s="40"/>
      <c r="I2894" s="107" t="str">
        <f>IF(G2894="","",_xlfn.IFNA(VLOOKUP(G2894,'سجل المشتريات'!F:N,8,0),"غير مسجلة في المشتريات"))</f>
        <v/>
      </c>
      <c r="J2894" s="26" t="str">
        <f>_xlfn.IFNA(VLOOKUP(F2894,الاوردرات!$B$1:$C$600,2,0),"")</f>
        <v/>
      </c>
      <c r="K2894" s="52"/>
      <c r="M2894" s="105" t="str">
        <f>IF(G2894="","",_xlfn.IFNA((VLOOKUP(G2894,help!L:M,2,0))*H2894,_xlfn.IFNA((VLOOKUP(G2894,help!P:Q,2,0))*H2894,"غير مسجلة في المشتريات")))</f>
        <v/>
      </c>
    </row>
    <row r="2895" spans="2:13" hidden="1" x14ac:dyDescent="0.25">
      <c r="B2895" s="13">
        <f>COUNTIFS($G$3:G2895,'تقرير استهلاك خامات'!$D$4)</f>
        <v>2</v>
      </c>
      <c r="C2895" s="13">
        <f>COUNTIFS($F$3:F2895,'تقرير منتج تام'!$E$4)</f>
        <v>10</v>
      </c>
      <c r="D2895" s="37"/>
      <c r="E2895" s="37"/>
      <c r="F2895" s="37"/>
      <c r="G2895" s="39"/>
      <c r="H2895" s="40"/>
      <c r="I2895" s="107" t="str">
        <f>IF(G2895="","",_xlfn.IFNA(VLOOKUP(G2895,'سجل المشتريات'!F:N,8,0),"غير مسجلة في المشتريات"))</f>
        <v/>
      </c>
      <c r="J2895" s="26" t="str">
        <f>_xlfn.IFNA(VLOOKUP(F2895,الاوردرات!$B$1:$C$600,2,0),"")</f>
        <v/>
      </c>
      <c r="K2895" s="52"/>
      <c r="M2895" s="105" t="str">
        <f>IF(G2895="","",_xlfn.IFNA((VLOOKUP(G2895,help!L:M,2,0))*H2895,_xlfn.IFNA((VLOOKUP(G2895,help!P:Q,2,0))*H2895,"غير مسجلة في المشتريات")))</f>
        <v/>
      </c>
    </row>
    <row r="2896" spans="2:13" hidden="1" x14ac:dyDescent="0.25">
      <c r="B2896" s="13">
        <f>COUNTIFS($G$3:G2896,'تقرير استهلاك خامات'!$D$4)</f>
        <v>2</v>
      </c>
      <c r="C2896" s="13">
        <f>COUNTIFS($F$3:F2896,'تقرير منتج تام'!$E$4)</f>
        <v>10</v>
      </c>
      <c r="D2896" s="37"/>
      <c r="E2896" s="37"/>
      <c r="F2896" s="37"/>
      <c r="G2896" s="39"/>
      <c r="H2896" s="40"/>
      <c r="I2896" s="107" t="str">
        <f>IF(G2896="","",_xlfn.IFNA(VLOOKUP(G2896,'سجل المشتريات'!F:N,8,0),"غير مسجلة في المشتريات"))</f>
        <v/>
      </c>
      <c r="J2896" s="26" t="str">
        <f>_xlfn.IFNA(VLOOKUP(F2896,الاوردرات!$B$1:$C$600,2,0),"")</f>
        <v/>
      </c>
      <c r="K2896" s="52"/>
      <c r="M2896" s="105" t="str">
        <f>IF(G2896="","",_xlfn.IFNA((VLOOKUP(G2896,help!L:M,2,0))*H2896,_xlfn.IFNA((VLOOKUP(G2896,help!P:Q,2,0))*H2896,"غير مسجلة في المشتريات")))</f>
        <v/>
      </c>
    </row>
    <row r="2897" spans="2:13" hidden="1" x14ac:dyDescent="0.25">
      <c r="B2897" s="13">
        <f>COUNTIFS($G$3:G2897,'تقرير استهلاك خامات'!$D$4)</f>
        <v>2</v>
      </c>
      <c r="C2897" s="13">
        <f>COUNTIFS($F$3:F2897,'تقرير منتج تام'!$E$4)</f>
        <v>10</v>
      </c>
      <c r="D2897" s="37"/>
      <c r="E2897" s="37"/>
      <c r="F2897" s="37"/>
      <c r="G2897" s="39"/>
      <c r="H2897" s="40"/>
      <c r="I2897" s="107" t="str">
        <f>IF(G2897="","",_xlfn.IFNA(VLOOKUP(G2897,'سجل المشتريات'!F:N,8,0),"غير مسجلة في المشتريات"))</f>
        <v/>
      </c>
      <c r="J2897" s="26" t="str">
        <f>_xlfn.IFNA(VLOOKUP(F2897,الاوردرات!$B$1:$C$600,2,0),"")</f>
        <v/>
      </c>
      <c r="K2897" s="52"/>
      <c r="M2897" s="105" t="str">
        <f>IF(G2897="","",_xlfn.IFNA((VLOOKUP(G2897,help!L:M,2,0))*H2897,_xlfn.IFNA((VLOOKUP(G2897,help!P:Q,2,0))*H2897,"غير مسجلة في المشتريات")))</f>
        <v/>
      </c>
    </row>
    <row r="2898" spans="2:13" hidden="1" x14ac:dyDescent="0.25">
      <c r="B2898" s="13">
        <f>COUNTIFS($G$3:G2898,'تقرير استهلاك خامات'!$D$4)</f>
        <v>2</v>
      </c>
      <c r="C2898" s="13">
        <f>COUNTIFS($F$3:F2898,'تقرير منتج تام'!$E$4)</f>
        <v>10</v>
      </c>
      <c r="D2898" s="37"/>
      <c r="E2898" s="37"/>
      <c r="F2898" s="37"/>
      <c r="G2898" s="39"/>
      <c r="H2898" s="40"/>
      <c r="I2898" s="107" t="str">
        <f>IF(G2898="","",_xlfn.IFNA(VLOOKUP(G2898,'سجل المشتريات'!F:N,8,0),"غير مسجلة في المشتريات"))</f>
        <v/>
      </c>
      <c r="J2898" s="26" t="str">
        <f>_xlfn.IFNA(VLOOKUP(F2898,الاوردرات!$B$1:$C$600,2,0),"")</f>
        <v/>
      </c>
      <c r="K2898" s="52"/>
      <c r="M2898" s="105" t="str">
        <f>IF(G2898="","",_xlfn.IFNA((VLOOKUP(G2898,help!L:M,2,0))*H2898,_xlfn.IFNA((VLOOKUP(G2898,help!P:Q,2,0))*H2898,"غير مسجلة في المشتريات")))</f>
        <v/>
      </c>
    </row>
    <row r="2899" spans="2:13" hidden="1" x14ac:dyDescent="0.25">
      <c r="B2899" s="13">
        <f>COUNTIFS($G$3:G2899,'تقرير استهلاك خامات'!$D$4)</f>
        <v>2</v>
      </c>
      <c r="C2899" s="13">
        <f>COUNTIFS($F$3:F2899,'تقرير منتج تام'!$E$4)</f>
        <v>10</v>
      </c>
      <c r="D2899" s="37"/>
      <c r="E2899" s="37"/>
      <c r="F2899" s="37"/>
      <c r="G2899" s="39"/>
      <c r="H2899" s="40"/>
      <c r="I2899" s="107" t="str">
        <f>IF(G2899="","",_xlfn.IFNA(VLOOKUP(G2899,'سجل المشتريات'!F:N,8,0),"غير مسجلة في المشتريات"))</f>
        <v/>
      </c>
      <c r="J2899" s="26" t="str">
        <f>_xlfn.IFNA(VLOOKUP(F2899,الاوردرات!$B$1:$C$600,2,0),"")</f>
        <v/>
      </c>
      <c r="K2899" s="52"/>
      <c r="M2899" s="105" t="str">
        <f>IF(G2899="","",_xlfn.IFNA((VLOOKUP(G2899,help!L:M,2,0))*H2899,_xlfn.IFNA((VLOOKUP(G2899,help!P:Q,2,0))*H2899,"غير مسجلة في المشتريات")))</f>
        <v/>
      </c>
    </row>
    <row r="2900" spans="2:13" hidden="1" x14ac:dyDescent="0.25">
      <c r="B2900" s="13">
        <f>COUNTIFS($G$3:G2900,'تقرير استهلاك خامات'!$D$4)</f>
        <v>2</v>
      </c>
      <c r="C2900" s="13">
        <f>COUNTIFS($F$3:F2900,'تقرير منتج تام'!$E$4)</f>
        <v>10</v>
      </c>
      <c r="D2900" s="37"/>
      <c r="E2900" s="37"/>
      <c r="F2900" s="37"/>
      <c r="G2900" s="39"/>
      <c r="H2900" s="40"/>
      <c r="I2900" s="107" t="str">
        <f>IF(G2900="","",_xlfn.IFNA(VLOOKUP(G2900,'سجل المشتريات'!F:N,8,0),"غير مسجلة في المشتريات"))</f>
        <v/>
      </c>
      <c r="J2900" s="26" t="str">
        <f>_xlfn.IFNA(VLOOKUP(F2900,الاوردرات!$B$1:$C$600,2,0),"")</f>
        <v/>
      </c>
      <c r="K2900" s="52"/>
      <c r="M2900" s="105" t="str">
        <f>IF(G2900="","",_xlfn.IFNA((VLOOKUP(G2900,help!L:M,2,0))*H2900,_xlfn.IFNA((VLOOKUP(G2900,help!P:Q,2,0))*H2900,"غير مسجلة في المشتريات")))</f>
        <v/>
      </c>
    </row>
    <row r="2901" spans="2:13" hidden="1" x14ac:dyDescent="0.25">
      <c r="B2901" s="13">
        <f>COUNTIFS($G$3:G2901,'تقرير استهلاك خامات'!$D$4)</f>
        <v>2</v>
      </c>
      <c r="C2901" s="13">
        <f>COUNTIFS($F$3:F2901,'تقرير منتج تام'!$E$4)</f>
        <v>10</v>
      </c>
      <c r="D2901" s="37"/>
      <c r="E2901" s="37"/>
      <c r="F2901" s="37"/>
      <c r="G2901" s="39"/>
      <c r="H2901" s="40"/>
      <c r="I2901" s="107" t="str">
        <f>IF(G2901="","",_xlfn.IFNA(VLOOKUP(G2901,'سجل المشتريات'!F:N,8,0),"غير مسجلة في المشتريات"))</f>
        <v/>
      </c>
      <c r="J2901" s="26" t="str">
        <f>_xlfn.IFNA(VLOOKUP(F2901,الاوردرات!$B$1:$C$600,2,0),"")</f>
        <v/>
      </c>
      <c r="K2901" s="52"/>
      <c r="M2901" s="105" t="str">
        <f>IF(G2901="","",_xlfn.IFNA((VLOOKUP(G2901,help!L:M,2,0))*H2901,_xlfn.IFNA((VLOOKUP(G2901,help!P:Q,2,0))*H2901,"غير مسجلة في المشتريات")))</f>
        <v/>
      </c>
    </row>
    <row r="2902" spans="2:13" hidden="1" x14ac:dyDescent="0.25">
      <c r="B2902" s="13">
        <f>COUNTIFS($G$3:G2902,'تقرير استهلاك خامات'!$D$4)</f>
        <v>2</v>
      </c>
      <c r="C2902" s="13">
        <f>COUNTIFS($F$3:F2902,'تقرير منتج تام'!$E$4)</f>
        <v>10</v>
      </c>
      <c r="D2902" s="37"/>
      <c r="E2902" s="37"/>
      <c r="F2902" s="37"/>
      <c r="G2902" s="39"/>
      <c r="H2902" s="40"/>
      <c r="I2902" s="107" t="str">
        <f>IF(G2902="","",_xlfn.IFNA(VLOOKUP(G2902,'سجل المشتريات'!F:N,8,0),"غير مسجلة في المشتريات"))</f>
        <v/>
      </c>
      <c r="J2902" s="26" t="str">
        <f>_xlfn.IFNA(VLOOKUP(F2902,الاوردرات!$B$1:$C$600,2,0),"")</f>
        <v/>
      </c>
      <c r="K2902" s="52"/>
      <c r="M2902" s="105" t="str">
        <f>IF(G2902="","",_xlfn.IFNA((VLOOKUP(G2902,help!L:M,2,0))*H2902,_xlfn.IFNA((VLOOKUP(G2902,help!P:Q,2,0))*H2902,"غير مسجلة في المشتريات")))</f>
        <v/>
      </c>
    </row>
    <row r="2903" spans="2:13" hidden="1" x14ac:dyDescent="0.25">
      <c r="B2903" s="13">
        <f>COUNTIFS($G$3:G2903,'تقرير استهلاك خامات'!$D$4)</f>
        <v>2</v>
      </c>
      <c r="C2903" s="13">
        <f>COUNTIFS($F$3:F2903,'تقرير منتج تام'!$E$4)</f>
        <v>10</v>
      </c>
      <c r="D2903" s="37"/>
      <c r="E2903" s="37"/>
      <c r="F2903" s="37"/>
      <c r="G2903" s="39"/>
      <c r="H2903" s="40"/>
      <c r="I2903" s="107" t="str">
        <f>IF(G2903="","",_xlfn.IFNA(VLOOKUP(G2903,'سجل المشتريات'!F:N,8,0),"غير مسجلة في المشتريات"))</f>
        <v/>
      </c>
      <c r="J2903" s="26" t="str">
        <f>_xlfn.IFNA(VLOOKUP(F2903,الاوردرات!$B$1:$C$600,2,0),"")</f>
        <v/>
      </c>
      <c r="K2903" s="52"/>
      <c r="M2903" s="105" t="str">
        <f>IF(G2903="","",_xlfn.IFNA((VLOOKUP(G2903,help!L:M,2,0))*H2903,_xlfn.IFNA((VLOOKUP(G2903,help!P:Q,2,0))*H2903,"غير مسجلة في المشتريات")))</f>
        <v/>
      </c>
    </row>
    <row r="2904" spans="2:13" hidden="1" x14ac:dyDescent="0.25">
      <c r="B2904" s="13">
        <f>COUNTIFS($G$3:G2904,'تقرير استهلاك خامات'!$D$4)</f>
        <v>2</v>
      </c>
      <c r="C2904" s="13">
        <f>COUNTIFS($F$3:F2904,'تقرير منتج تام'!$E$4)</f>
        <v>10</v>
      </c>
      <c r="D2904" s="37"/>
      <c r="E2904" s="37"/>
      <c r="F2904" s="37"/>
      <c r="G2904" s="39"/>
      <c r="H2904" s="40"/>
      <c r="I2904" s="107" t="str">
        <f>IF(G2904="","",_xlfn.IFNA(VLOOKUP(G2904,'سجل المشتريات'!F:N,8,0),"غير مسجلة في المشتريات"))</f>
        <v/>
      </c>
      <c r="J2904" s="26" t="str">
        <f>_xlfn.IFNA(VLOOKUP(F2904,الاوردرات!$B$1:$C$600,2,0),"")</f>
        <v/>
      </c>
      <c r="K2904" s="52"/>
      <c r="M2904" s="105" t="str">
        <f>IF(G2904="","",_xlfn.IFNA((VLOOKUP(G2904,help!L:M,2,0))*H2904,_xlfn.IFNA((VLOOKUP(G2904,help!P:Q,2,0))*H2904,"غير مسجلة في المشتريات")))</f>
        <v/>
      </c>
    </row>
    <row r="2905" spans="2:13" hidden="1" x14ac:dyDescent="0.25">
      <c r="B2905" s="13">
        <f>COUNTIFS($G$3:G2905,'تقرير استهلاك خامات'!$D$4)</f>
        <v>2</v>
      </c>
      <c r="C2905" s="13">
        <f>COUNTIFS($F$3:F2905,'تقرير منتج تام'!$E$4)</f>
        <v>10</v>
      </c>
      <c r="D2905" s="37"/>
      <c r="E2905" s="37"/>
      <c r="F2905" s="37"/>
      <c r="G2905" s="39"/>
      <c r="H2905" s="40"/>
      <c r="I2905" s="107" t="str">
        <f>IF(G2905="","",_xlfn.IFNA(VLOOKUP(G2905,'سجل المشتريات'!F:N,8,0),"غير مسجلة في المشتريات"))</f>
        <v/>
      </c>
      <c r="J2905" s="26" t="str">
        <f>_xlfn.IFNA(VLOOKUP(F2905,الاوردرات!$B$1:$C$600,2,0),"")</f>
        <v/>
      </c>
      <c r="K2905" s="52"/>
      <c r="M2905" s="105" t="str">
        <f>IF(G2905="","",_xlfn.IFNA((VLOOKUP(G2905,help!L:M,2,0))*H2905,_xlfn.IFNA((VLOOKUP(G2905,help!P:Q,2,0))*H2905,"غير مسجلة في المشتريات")))</f>
        <v/>
      </c>
    </row>
    <row r="2906" spans="2:13" hidden="1" x14ac:dyDescent="0.25">
      <c r="B2906" s="13">
        <f>COUNTIFS($G$3:G2906,'تقرير استهلاك خامات'!$D$4)</f>
        <v>2</v>
      </c>
      <c r="C2906" s="13">
        <f>COUNTIFS($F$3:F2906,'تقرير منتج تام'!$E$4)</f>
        <v>10</v>
      </c>
      <c r="D2906" s="37"/>
      <c r="E2906" s="37"/>
      <c r="F2906" s="37"/>
      <c r="G2906" s="39"/>
      <c r="H2906" s="40"/>
      <c r="I2906" s="107" t="str">
        <f>IF(G2906="","",_xlfn.IFNA(VLOOKUP(G2906,'سجل المشتريات'!F:N,8,0),"غير مسجلة في المشتريات"))</f>
        <v/>
      </c>
      <c r="J2906" s="26" t="str">
        <f>_xlfn.IFNA(VLOOKUP(F2906,الاوردرات!$B$1:$C$600,2,0),"")</f>
        <v/>
      </c>
      <c r="K2906" s="52"/>
      <c r="M2906" s="105" t="str">
        <f>IF(G2906="","",_xlfn.IFNA((VLOOKUP(G2906,help!L:M,2,0))*H2906,_xlfn.IFNA((VLOOKUP(G2906,help!P:Q,2,0))*H2906,"غير مسجلة في المشتريات")))</f>
        <v/>
      </c>
    </row>
    <row r="2907" spans="2:13" hidden="1" x14ac:dyDescent="0.25">
      <c r="B2907" s="13">
        <f>COUNTIFS($G$3:G2907,'تقرير استهلاك خامات'!$D$4)</f>
        <v>2</v>
      </c>
      <c r="C2907" s="13">
        <f>COUNTIFS($F$3:F2907,'تقرير منتج تام'!$E$4)</f>
        <v>10</v>
      </c>
      <c r="D2907" s="37"/>
      <c r="E2907" s="37"/>
      <c r="F2907" s="37"/>
      <c r="G2907" s="39"/>
      <c r="H2907" s="40"/>
      <c r="I2907" s="107" t="str">
        <f>IF(G2907="","",_xlfn.IFNA(VLOOKUP(G2907,'سجل المشتريات'!F:N,8,0),"غير مسجلة في المشتريات"))</f>
        <v/>
      </c>
      <c r="J2907" s="26" t="str">
        <f>_xlfn.IFNA(VLOOKUP(F2907,الاوردرات!$B$1:$C$600,2,0),"")</f>
        <v/>
      </c>
      <c r="K2907" s="52"/>
      <c r="M2907" s="105" t="str">
        <f>IF(G2907="","",_xlfn.IFNA((VLOOKUP(G2907,help!L:M,2,0))*H2907,_xlfn.IFNA((VLOOKUP(G2907,help!P:Q,2,0))*H2907,"غير مسجلة في المشتريات")))</f>
        <v/>
      </c>
    </row>
    <row r="2908" spans="2:13" hidden="1" x14ac:dyDescent="0.25">
      <c r="B2908" s="13">
        <f>COUNTIFS($G$3:G2908,'تقرير استهلاك خامات'!$D$4)</f>
        <v>2</v>
      </c>
      <c r="C2908" s="13">
        <f>COUNTIFS($F$3:F2908,'تقرير منتج تام'!$E$4)</f>
        <v>10</v>
      </c>
      <c r="D2908" s="37"/>
      <c r="E2908" s="37"/>
      <c r="F2908" s="37"/>
      <c r="G2908" s="39"/>
      <c r="H2908" s="40"/>
      <c r="I2908" s="107" t="str">
        <f>IF(G2908="","",_xlfn.IFNA(VLOOKUP(G2908,'سجل المشتريات'!F:N,8,0),"غير مسجلة في المشتريات"))</f>
        <v/>
      </c>
      <c r="J2908" s="26" t="str">
        <f>_xlfn.IFNA(VLOOKUP(F2908,الاوردرات!$B$1:$C$600,2,0),"")</f>
        <v/>
      </c>
      <c r="K2908" s="52"/>
      <c r="M2908" s="105" t="str">
        <f>IF(G2908="","",_xlfn.IFNA((VLOOKUP(G2908,help!L:M,2,0))*H2908,_xlfn.IFNA((VLOOKUP(G2908,help!P:Q,2,0))*H2908,"غير مسجلة في المشتريات")))</f>
        <v/>
      </c>
    </row>
    <row r="2909" spans="2:13" hidden="1" x14ac:dyDescent="0.25">
      <c r="B2909" s="13">
        <f>COUNTIFS($G$3:G2909,'تقرير استهلاك خامات'!$D$4)</f>
        <v>2</v>
      </c>
      <c r="C2909" s="13">
        <f>COUNTIFS($F$3:F2909,'تقرير منتج تام'!$E$4)</f>
        <v>10</v>
      </c>
      <c r="D2909" s="37"/>
      <c r="E2909" s="37"/>
      <c r="F2909" s="37"/>
      <c r="G2909" s="39"/>
      <c r="H2909" s="40"/>
      <c r="I2909" s="107" t="str">
        <f>IF(G2909="","",_xlfn.IFNA(VLOOKUP(G2909,'سجل المشتريات'!F:N,8,0),"غير مسجلة في المشتريات"))</f>
        <v/>
      </c>
      <c r="J2909" s="26" t="str">
        <f>_xlfn.IFNA(VLOOKUP(F2909,الاوردرات!$B$1:$C$600,2,0),"")</f>
        <v/>
      </c>
      <c r="K2909" s="52"/>
      <c r="M2909" s="105" t="str">
        <f>IF(G2909="","",_xlfn.IFNA((VLOOKUP(G2909,help!L:M,2,0))*H2909,_xlfn.IFNA((VLOOKUP(G2909,help!P:Q,2,0))*H2909,"غير مسجلة في المشتريات")))</f>
        <v/>
      </c>
    </row>
    <row r="2910" spans="2:13" hidden="1" x14ac:dyDescent="0.25">
      <c r="B2910" s="13">
        <f>COUNTIFS($G$3:G2910,'تقرير استهلاك خامات'!$D$4)</f>
        <v>2</v>
      </c>
      <c r="C2910" s="13">
        <f>COUNTIFS($F$3:F2910,'تقرير منتج تام'!$E$4)</f>
        <v>10</v>
      </c>
      <c r="D2910" s="37"/>
      <c r="E2910" s="37"/>
      <c r="F2910" s="37"/>
      <c r="G2910" s="39"/>
      <c r="H2910" s="40"/>
      <c r="I2910" s="107" t="str">
        <f>IF(G2910="","",_xlfn.IFNA(VLOOKUP(G2910,'سجل المشتريات'!F:N,8,0),"غير مسجلة في المشتريات"))</f>
        <v/>
      </c>
      <c r="J2910" s="26" t="str">
        <f>_xlfn.IFNA(VLOOKUP(F2910,الاوردرات!$B$1:$C$600,2,0),"")</f>
        <v/>
      </c>
      <c r="K2910" s="52"/>
      <c r="M2910" s="105" t="str">
        <f>IF(G2910="","",_xlfn.IFNA((VLOOKUP(G2910,help!L:M,2,0))*H2910,_xlfn.IFNA((VLOOKUP(G2910,help!P:Q,2,0))*H2910,"غير مسجلة في المشتريات")))</f>
        <v/>
      </c>
    </row>
    <row r="2911" spans="2:13" hidden="1" x14ac:dyDescent="0.25">
      <c r="B2911" s="13">
        <f>COUNTIFS($G$3:G2911,'تقرير استهلاك خامات'!$D$4)</f>
        <v>2</v>
      </c>
      <c r="C2911" s="13">
        <f>COUNTIFS($F$3:F2911,'تقرير منتج تام'!$E$4)</f>
        <v>10</v>
      </c>
      <c r="D2911" s="37"/>
      <c r="E2911" s="37"/>
      <c r="F2911" s="37"/>
      <c r="G2911" s="39"/>
      <c r="H2911" s="40"/>
      <c r="I2911" s="107" t="str">
        <f>IF(G2911="","",_xlfn.IFNA(VLOOKUP(G2911,'سجل المشتريات'!F:N,8,0),"غير مسجلة في المشتريات"))</f>
        <v/>
      </c>
      <c r="J2911" s="26" t="str">
        <f>_xlfn.IFNA(VLOOKUP(F2911,الاوردرات!$B$1:$C$600,2,0),"")</f>
        <v/>
      </c>
      <c r="K2911" s="52"/>
      <c r="M2911" s="105" t="str">
        <f>IF(G2911="","",_xlfn.IFNA((VLOOKUP(G2911,help!L:M,2,0))*H2911,_xlfn.IFNA((VLOOKUP(G2911,help!P:Q,2,0))*H2911,"غير مسجلة في المشتريات")))</f>
        <v/>
      </c>
    </row>
    <row r="2912" spans="2:13" hidden="1" x14ac:dyDescent="0.25">
      <c r="B2912" s="13">
        <f>COUNTIFS($G$3:G2912,'تقرير استهلاك خامات'!$D$4)</f>
        <v>2</v>
      </c>
      <c r="C2912" s="13">
        <f>COUNTIFS($F$3:F2912,'تقرير منتج تام'!$E$4)</f>
        <v>10</v>
      </c>
      <c r="D2912" s="37"/>
      <c r="E2912" s="37"/>
      <c r="F2912" s="37"/>
      <c r="G2912" s="39"/>
      <c r="H2912" s="40"/>
      <c r="I2912" s="107" t="str">
        <f>IF(G2912="","",_xlfn.IFNA(VLOOKUP(G2912,'سجل المشتريات'!F:N,8,0),"غير مسجلة في المشتريات"))</f>
        <v/>
      </c>
      <c r="J2912" s="26" t="str">
        <f>_xlfn.IFNA(VLOOKUP(F2912,الاوردرات!$B$1:$C$600,2,0),"")</f>
        <v/>
      </c>
      <c r="K2912" s="52"/>
      <c r="M2912" s="105" t="str">
        <f>IF(G2912="","",_xlfn.IFNA((VLOOKUP(G2912,help!L:M,2,0))*H2912,_xlfn.IFNA((VLOOKUP(G2912,help!P:Q,2,0))*H2912,"غير مسجلة في المشتريات")))</f>
        <v/>
      </c>
    </row>
    <row r="2913" spans="2:13" hidden="1" x14ac:dyDescent="0.25">
      <c r="B2913" s="13">
        <f>COUNTIFS($G$3:G2913,'تقرير استهلاك خامات'!$D$4)</f>
        <v>2</v>
      </c>
      <c r="C2913" s="13">
        <f>COUNTIFS($F$3:F2913,'تقرير منتج تام'!$E$4)</f>
        <v>10</v>
      </c>
      <c r="D2913" s="37"/>
      <c r="E2913" s="37"/>
      <c r="F2913" s="37"/>
      <c r="G2913" s="39"/>
      <c r="H2913" s="40"/>
      <c r="I2913" s="107" t="str">
        <f>IF(G2913="","",_xlfn.IFNA(VLOOKUP(G2913,'سجل المشتريات'!F:N,8,0),"غير مسجلة في المشتريات"))</f>
        <v/>
      </c>
      <c r="J2913" s="26" t="str">
        <f>_xlfn.IFNA(VLOOKUP(F2913,الاوردرات!$B$1:$C$600,2,0),"")</f>
        <v/>
      </c>
      <c r="K2913" s="52"/>
      <c r="M2913" s="105" t="str">
        <f>IF(G2913="","",_xlfn.IFNA((VLOOKUP(G2913,help!L:M,2,0))*H2913,_xlfn.IFNA((VLOOKUP(G2913,help!P:Q,2,0))*H2913,"غير مسجلة في المشتريات")))</f>
        <v/>
      </c>
    </row>
    <row r="2914" spans="2:13" hidden="1" x14ac:dyDescent="0.25">
      <c r="B2914" s="13">
        <f>COUNTIFS($G$3:G2914,'تقرير استهلاك خامات'!$D$4)</f>
        <v>2</v>
      </c>
      <c r="C2914" s="13">
        <f>COUNTIFS($F$3:F2914,'تقرير منتج تام'!$E$4)</f>
        <v>10</v>
      </c>
      <c r="D2914" s="37"/>
      <c r="E2914" s="37"/>
      <c r="F2914" s="37"/>
      <c r="G2914" s="39"/>
      <c r="H2914" s="40"/>
      <c r="I2914" s="107" t="str">
        <f>IF(G2914="","",_xlfn.IFNA(VLOOKUP(G2914,'سجل المشتريات'!F:N,8,0),"غير مسجلة في المشتريات"))</f>
        <v/>
      </c>
      <c r="J2914" s="26" t="str">
        <f>_xlfn.IFNA(VLOOKUP(F2914,الاوردرات!$B$1:$C$600,2,0),"")</f>
        <v/>
      </c>
      <c r="K2914" s="52"/>
      <c r="M2914" s="105" t="str">
        <f>IF(G2914="","",_xlfn.IFNA((VLOOKUP(G2914,help!L:M,2,0))*H2914,_xlfn.IFNA((VLOOKUP(G2914,help!P:Q,2,0))*H2914,"غير مسجلة في المشتريات")))</f>
        <v/>
      </c>
    </row>
    <row r="2915" spans="2:13" hidden="1" x14ac:dyDescent="0.25">
      <c r="B2915" s="13">
        <f>COUNTIFS($G$3:G2915,'تقرير استهلاك خامات'!$D$4)</f>
        <v>2</v>
      </c>
      <c r="C2915" s="13">
        <f>COUNTIFS($F$3:F2915,'تقرير منتج تام'!$E$4)</f>
        <v>10</v>
      </c>
      <c r="D2915" s="37"/>
      <c r="E2915" s="37"/>
      <c r="F2915" s="37"/>
      <c r="G2915" s="39"/>
      <c r="H2915" s="40"/>
      <c r="I2915" s="107" t="str">
        <f>IF(G2915="","",_xlfn.IFNA(VLOOKUP(G2915,'سجل المشتريات'!F:N,8,0),"غير مسجلة في المشتريات"))</f>
        <v/>
      </c>
      <c r="J2915" s="26" t="str">
        <f>_xlfn.IFNA(VLOOKUP(F2915,الاوردرات!$B$1:$C$600,2,0),"")</f>
        <v/>
      </c>
      <c r="K2915" s="52"/>
      <c r="M2915" s="105" t="str">
        <f>IF(G2915="","",_xlfn.IFNA((VLOOKUP(G2915,help!L:M,2,0))*H2915,_xlfn.IFNA((VLOOKUP(G2915,help!P:Q,2,0))*H2915,"غير مسجلة في المشتريات")))</f>
        <v/>
      </c>
    </row>
    <row r="2916" spans="2:13" hidden="1" x14ac:dyDescent="0.25">
      <c r="B2916" s="13">
        <f>COUNTIFS($G$3:G2916,'تقرير استهلاك خامات'!$D$4)</f>
        <v>2</v>
      </c>
      <c r="C2916" s="13">
        <f>COUNTIFS($F$3:F2916,'تقرير منتج تام'!$E$4)</f>
        <v>10</v>
      </c>
      <c r="D2916" s="37"/>
      <c r="E2916" s="37"/>
      <c r="F2916" s="37"/>
      <c r="G2916" s="39"/>
      <c r="H2916" s="40"/>
      <c r="I2916" s="107" t="str">
        <f>IF(G2916="","",_xlfn.IFNA(VLOOKUP(G2916,'سجل المشتريات'!F:N,8,0),"غير مسجلة في المشتريات"))</f>
        <v/>
      </c>
      <c r="J2916" s="26" t="str">
        <f>_xlfn.IFNA(VLOOKUP(F2916,الاوردرات!$B$1:$C$600,2,0),"")</f>
        <v/>
      </c>
      <c r="K2916" s="52"/>
      <c r="M2916" s="105" t="str">
        <f>IF(G2916="","",_xlfn.IFNA((VLOOKUP(G2916,help!L:M,2,0))*H2916,_xlfn.IFNA((VLOOKUP(G2916,help!P:Q,2,0))*H2916,"غير مسجلة في المشتريات")))</f>
        <v/>
      </c>
    </row>
    <row r="2917" spans="2:13" hidden="1" x14ac:dyDescent="0.25">
      <c r="B2917" s="13">
        <f>COUNTIFS($G$3:G2917,'تقرير استهلاك خامات'!$D$4)</f>
        <v>2</v>
      </c>
      <c r="C2917" s="13">
        <f>COUNTIFS($F$3:F2917,'تقرير منتج تام'!$E$4)</f>
        <v>10</v>
      </c>
      <c r="D2917" s="37"/>
      <c r="E2917" s="37"/>
      <c r="F2917" s="37"/>
      <c r="G2917" s="39"/>
      <c r="H2917" s="40"/>
      <c r="I2917" s="107" t="str">
        <f>IF(G2917="","",_xlfn.IFNA(VLOOKUP(G2917,'سجل المشتريات'!F:N,8,0),"غير مسجلة في المشتريات"))</f>
        <v/>
      </c>
      <c r="J2917" s="26" t="str">
        <f>_xlfn.IFNA(VLOOKUP(F2917,الاوردرات!$B$1:$C$600,2,0),"")</f>
        <v/>
      </c>
      <c r="K2917" s="52"/>
      <c r="M2917" s="105" t="str">
        <f>IF(G2917="","",_xlfn.IFNA((VLOOKUP(G2917,help!L:M,2,0))*H2917,_xlfn.IFNA((VLOOKUP(G2917,help!P:Q,2,0))*H2917,"غير مسجلة في المشتريات")))</f>
        <v/>
      </c>
    </row>
    <row r="2918" spans="2:13" hidden="1" x14ac:dyDescent="0.25">
      <c r="B2918" s="13">
        <f>COUNTIFS($G$3:G2918,'تقرير استهلاك خامات'!$D$4)</f>
        <v>2</v>
      </c>
      <c r="C2918" s="13">
        <f>COUNTIFS($F$3:F2918,'تقرير منتج تام'!$E$4)</f>
        <v>10</v>
      </c>
      <c r="D2918" s="37"/>
      <c r="E2918" s="37"/>
      <c r="F2918" s="37"/>
      <c r="G2918" s="39"/>
      <c r="H2918" s="40"/>
      <c r="I2918" s="107" t="str">
        <f>IF(G2918="","",_xlfn.IFNA(VLOOKUP(G2918,'سجل المشتريات'!F:N,8,0),"غير مسجلة في المشتريات"))</f>
        <v/>
      </c>
      <c r="J2918" s="26" t="str">
        <f>_xlfn.IFNA(VLOOKUP(F2918,الاوردرات!$B$1:$C$600,2,0),"")</f>
        <v/>
      </c>
      <c r="K2918" s="52"/>
      <c r="M2918" s="105" t="str">
        <f>IF(G2918="","",_xlfn.IFNA((VLOOKUP(G2918,help!L:M,2,0))*H2918,_xlfn.IFNA((VLOOKUP(G2918,help!P:Q,2,0))*H2918,"غير مسجلة في المشتريات")))</f>
        <v/>
      </c>
    </row>
    <row r="2919" spans="2:13" hidden="1" x14ac:dyDescent="0.25">
      <c r="B2919" s="13">
        <f>COUNTIFS($G$3:G2919,'تقرير استهلاك خامات'!$D$4)</f>
        <v>2</v>
      </c>
      <c r="C2919" s="13">
        <f>COUNTIFS($F$3:F2919,'تقرير منتج تام'!$E$4)</f>
        <v>10</v>
      </c>
      <c r="D2919" s="37"/>
      <c r="E2919" s="37"/>
      <c r="F2919" s="37"/>
      <c r="G2919" s="39"/>
      <c r="H2919" s="40"/>
      <c r="I2919" s="107" t="str">
        <f>IF(G2919="","",_xlfn.IFNA(VLOOKUP(G2919,'سجل المشتريات'!F:N,8,0),"غير مسجلة في المشتريات"))</f>
        <v/>
      </c>
      <c r="J2919" s="26" t="str">
        <f>_xlfn.IFNA(VLOOKUP(F2919,الاوردرات!$B$1:$C$600,2,0),"")</f>
        <v/>
      </c>
      <c r="K2919" s="52"/>
      <c r="M2919" s="105" t="str">
        <f>IF(G2919="","",_xlfn.IFNA((VLOOKUP(G2919,help!L:M,2,0))*H2919,_xlfn.IFNA((VLOOKUP(G2919,help!P:Q,2,0))*H2919,"غير مسجلة في المشتريات")))</f>
        <v/>
      </c>
    </row>
    <row r="2920" spans="2:13" hidden="1" x14ac:dyDescent="0.25">
      <c r="B2920" s="13">
        <f>COUNTIFS($G$3:G2920,'تقرير استهلاك خامات'!$D$4)</f>
        <v>2</v>
      </c>
      <c r="C2920" s="13">
        <f>COUNTIFS($F$3:F2920,'تقرير منتج تام'!$E$4)</f>
        <v>10</v>
      </c>
      <c r="D2920" s="37"/>
      <c r="E2920" s="37"/>
      <c r="F2920" s="37"/>
      <c r="G2920" s="39"/>
      <c r="H2920" s="40"/>
      <c r="I2920" s="107" t="str">
        <f>IF(G2920="","",_xlfn.IFNA(VLOOKUP(G2920,'سجل المشتريات'!F:N,8,0),"غير مسجلة في المشتريات"))</f>
        <v/>
      </c>
      <c r="J2920" s="26" t="str">
        <f>_xlfn.IFNA(VLOOKUP(F2920,الاوردرات!$B$1:$C$600,2,0),"")</f>
        <v/>
      </c>
      <c r="K2920" s="52"/>
      <c r="M2920" s="105" t="str">
        <f>IF(G2920="","",_xlfn.IFNA((VLOOKUP(G2920,help!L:M,2,0))*H2920,_xlfn.IFNA((VLOOKUP(G2920,help!P:Q,2,0))*H2920,"غير مسجلة في المشتريات")))</f>
        <v/>
      </c>
    </row>
    <row r="2921" spans="2:13" hidden="1" x14ac:dyDescent="0.25">
      <c r="B2921" s="13">
        <f>COUNTIFS($G$3:G2921,'تقرير استهلاك خامات'!$D$4)</f>
        <v>2</v>
      </c>
      <c r="C2921" s="13">
        <f>COUNTIFS($F$3:F2921,'تقرير منتج تام'!$E$4)</f>
        <v>10</v>
      </c>
      <c r="D2921" s="37"/>
      <c r="E2921" s="37"/>
      <c r="F2921" s="37"/>
      <c r="G2921" s="39"/>
      <c r="H2921" s="40"/>
      <c r="I2921" s="107" t="str">
        <f>IF(G2921="","",_xlfn.IFNA(VLOOKUP(G2921,'سجل المشتريات'!F:N,8,0),"غير مسجلة في المشتريات"))</f>
        <v/>
      </c>
      <c r="J2921" s="26" t="str">
        <f>_xlfn.IFNA(VLOOKUP(F2921,الاوردرات!$B$1:$C$600,2,0),"")</f>
        <v/>
      </c>
      <c r="K2921" s="52"/>
      <c r="M2921" s="105" t="str">
        <f>IF(G2921="","",_xlfn.IFNA((VLOOKUP(G2921,help!L:M,2,0))*H2921,_xlfn.IFNA((VLOOKUP(G2921,help!P:Q,2,0))*H2921,"غير مسجلة في المشتريات")))</f>
        <v/>
      </c>
    </row>
    <row r="2922" spans="2:13" hidden="1" x14ac:dyDescent="0.25">
      <c r="B2922" s="13">
        <f>COUNTIFS($G$3:G2922,'تقرير استهلاك خامات'!$D$4)</f>
        <v>2</v>
      </c>
      <c r="C2922" s="13">
        <f>COUNTIFS($F$3:F2922,'تقرير منتج تام'!$E$4)</f>
        <v>10</v>
      </c>
      <c r="D2922" s="37"/>
      <c r="E2922" s="37"/>
      <c r="F2922" s="37"/>
      <c r="G2922" s="39"/>
      <c r="H2922" s="40"/>
      <c r="I2922" s="107" t="str">
        <f>IF(G2922="","",_xlfn.IFNA(VLOOKUP(G2922,'سجل المشتريات'!F:N,8,0),"غير مسجلة في المشتريات"))</f>
        <v/>
      </c>
      <c r="J2922" s="26" t="str">
        <f>_xlfn.IFNA(VLOOKUP(F2922,الاوردرات!$B$1:$C$600,2,0),"")</f>
        <v/>
      </c>
      <c r="K2922" s="52"/>
      <c r="M2922" s="105" t="str">
        <f>IF(G2922="","",_xlfn.IFNA((VLOOKUP(G2922,help!L:M,2,0))*H2922,_xlfn.IFNA((VLOOKUP(G2922,help!P:Q,2,0))*H2922,"غير مسجلة في المشتريات")))</f>
        <v/>
      </c>
    </row>
    <row r="2923" spans="2:13" hidden="1" x14ac:dyDescent="0.25">
      <c r="B2923" s="13">
        <f>COUNTIFS($G$3:G2923,'تقرير استهلاك خامات'!$D$4)</f>
        <v>2</v>
      </c>
      <c r="C2923" s="13">
        <f>COUNTIFS($F$3:F2923,'تقرير منتج تام'!$E$4)</f>
        <v>10</v>
      </c>
      <c r="D2923" s="37"/>
      <c r="E2923" s="37"/>
      <c r="F2923" s="37"/>
      <c r="G2923" s="39"/>
      <c r="H2923" s="40"/>
      <c r="I2923" s="107" t="str">
        <f>IF(G2923="","",_xlfn.IFNA(VLOOKUP(G2923,'سجل المشتريات'!F:N,8,0),"غير مسجلة في المشتريات"))</f>
        <v/>
      </c>
      <c r="J2923" s="26" t="str">
        <f>_xlfn.IFNA(VLOOKUP(F2923,الاوردرات!$B$1:$C$600,2,0),"")</f>
        <v/>
      </c>
      <c r="K2923" s="52"/>
      <c r="M2923" s="105" t="str">
        <f>IF(G2923="","",_xlfn.IFNA((VLOOKUP(G2923,help!L:M,2,0))*H2923,_xlfn.IFNA((VLOOKUP(G2923,help!P:Q,2,0))*H2923,"غير مسجلة في المشتريات")))</f>
        <v/>
      </c>
    </row>
    <row r="2924" spans="2:13" hidden="1" x14ac:dyDescent="0.25">
      <c r="B2924" s="13">
        <f>COUNTIFS($G$3:G2924,'تقرير استهلاك خامات'!$D$4)</f>
        <v>2</v>
      </c>
      <c r="C2924" s="13">
        <f>COUNTIFS($F$3:F2924,'تقرير منتج تام'!$E$4)</f>
        <v>10</v>
      </c>
      <c r="D2924" s="37"/>
      <c r="E2924" s="37"/>
      <c r="F2924" s="37"/>
      <c r="G2924" s="39"/>
      <c r="H2924" s="40"/>
      <c r="I2924" s="107" t="str">
        <f>IF(G2924="","",_xlfn.IFNA(VLOOKUP(G2924,'سجل المشتريات'!F:N,8,0),"غير مسجلة في المشتريات"))</f>
        <v/>
      </c>
      <c r="J2924" s="26" t="str">
        <f>_xlfn.IFNA(VLOOKUP(F2924,الاوردرات!$B$1:$C$600,2,0),"")</f>
        <v/>
      </c>
      <c r="K2924" s="52"/>
      <c r="M2924" s="105" t="str">
        <f>IF(G2924="","",_xlfn.IFNA((VLOOKUP(G2924,help!L:M,2,0))*H2924,_xlfn.IFNA((VLOOKUP(G2924,help!P:Q,2,0))*H2924,"غير مسجلة في المشتريات")))</f>
        <v/>
      </c>
    </row>
    <row r="2925" spans="2:13" hidden="1" x14ac:dyDescent="0.25">
      <c r="B2925" s="13">
        <f>COUNTIFS($G$3:G2925,'تقرير استهلاك خامات'!$D$4)</f>
        <v>2</v>
      </c>
      <c r="C2925" s="13">
        <f>COUNTIFS($F$3:F2925,'تقرير منتج تام'!$E$4)</f>
        <v>10</v>
      </c>
      <c r="D2925" s="37"/>
      <c r="E2925" s="37"/>
      <c r="F2925" s="37"/>
      <c r="G2925" s="39"/>
      <c r="H2925" s="40"/>
      <c r="I2925" s="107" t="str">
        <f>IF(G2925="","",_xlfn.IFNA(VLOOKUP(G2925,'سجل المشتريات'!F:N,8,0),"غير مسجلة في المشتريات"))</f>
        <v/>
      </c>
      <c r="J2925" s="26" t="str">
        <f>_xlfn.IFNA(VLOOKUP(F2925,الاوردرات!$B$1:$C$600,2,0),"")</f>
        <v/>
      </c>
      <c r="K2925" s="52"/>
      <c r="M2925" s="105" t="str">
        <f>IF(G2925="","",_xlfn.IFNA((VLOOKUP(G2925,help!L:M,2,0))*H2925,_xlfn.IFNA((VLOOKUP(G2925,help!P:Q,2,0))*H2925,"غير مسجلة في المشتريات")))</f>
        <v/>
      </c>
    </row>
    <row r="2926" spans="2:13" hidden="1" x14ac:dyDescent="0.25">
      <c r="B2926" s="13">
        <f>COUNTIFS($G$3:G2926,'تقرير استهلاك خامات'!$D$4)</f>
        <v>2</v>
      </c>
      <c r="C2926" s="13">
        <f>COUNTIFS($F$3:F2926,'تقرير منتج تام'!$E$4)</f>
        <v>10</v>
      </c>
      <c r="D2926" s="37"/>
      <c r="E2926" s="37"/>
      <c r="F2926" s="37"/>
      <c r="G2926" s="39"/>
      <c r="H2926" s="40"/>
      <c r="I2926" s="107" t="str">
        <f>IF(G2926="","",_xlfn.IFNA(VLOOKUP(G2926,'سجل المشتريات'!F:N,8,0),"غير مسجلة في المشتريات"))</f>
        <v/>
      </c>
      <c r="J2926" s="26" t="str">
        <f>_xlfn.IFNA(VLOOKUP(F2926,الاوردرات!$B$1:$C$600,2,0),"")</f>
        <v/>
      </c>
      <c r="K2926" s="52"/>
      <c r="M2926" s="105" t="str">
        <f>IF(G2926="","",_xlfn.IFNA((VLOOKUP(G2926,help!L:M,2,0))*H2926,_xlfn.IFNA((VLOOKUP(G2926,help!P:Q,2,0))*H2926,"غير مسجلة في المشتريات")))</f>
        <v/>
      </c>
    </row>
    <row r="2927" spans="2:13" hidden="1" x14ac:dyDescent="0.25">
      <c r="B2927" s="13">
        <f>COUNTIFS($G$3:G2927,'تقرير استهلاك خامات'!$D$4)</f>
        <v>2</v>
      </c>
      <c r="C2927" s="13">
        <f>COUNTIFS($F$3:F2927,'تقرير منتج تام'!$E$4)</f>
        <v>10</v>
      </c>
      <c r="D2927" s="37"/>
      <c r="E2927" s="37"/>
      <c r="F2927" s="37"/>
      <c r="G2927" s="39"/>
      <c r="H2927" s="40"/>
      <c r="I2927" s="107" t="str">
        <f>IF(G2927="","",_xlfn.IFNA(VLOOKUP(G2927,'سجل المشتريات'!F:N,8,0),"غير مسجلة في المشتريات"))</f>
        <v/>
      </c>
      <c r="J2927" s="26" t="str">
        <f>_xlfn.IFNA(VLOOKUP(F2927,الاوردرات!$B$1:$C$600,2,0),"")</f>
        <v/>
      </c>
      <c r="K2927" s="52"/>
      <c r="M2927" s="105" t="str">
        <f>IF(G2927="","",_xlfn.IFNA((VLOOKUP(G2927,help!L:M,2,0))*H2927,_xlfn.IFNA((VLOOKUP(G2927,help!P:Q,2,0))*H2927,"غير مسجلة في المشتريات")))</f>
        <v/>
      </c>
    </row>
    <row r="2928" spans="2:13" hidden="1" x14ac:dyDescent="0.25">
      <c r="B2928" s="13">
        <f>COUNTIFS($G$3:G2928,'تقرير استهلاك خامات'!$D$4)</f>
        <v>2</v>
      </c>
      <c r="C2928" s="13">
        <f>COUNTIFS($F$3:F2928,'تقرير منتج تام'!$E$4)</f>
        <v>10</v>
      </c>
      <c r="D2928" s="37"/>
      <c r="E2928" s="37"/>
      <c r="F2928" s="37"/>
      <c r="G2928" s="39"/>
      <c r="H2928" s="40"/>
      <c r="I2928" s="107" t="str">
        <f>IF(G2928="","",_xlfn.IFNA(VLOOKUP(G2928,'سجل المشتريات'!F:N,8,0),"غير مسجلة في المشتريات"))</f>
        <v/>
      </c>
      <c r="J2928" s="26" t="str">
        <f>_xlfn.IFNA(VLOOKUP(F2928,الاوردرات!$B$1:$C$600,2,0),"")</f>
        <v/>
      </c>
      <c r="K2928" s="52"/>
      <c r="M2928" s="105" t="str">
        <f>IF(G2928="","",_xlfn.IFNA((VLOOKUP(G2928,help!L:M,2,0))*H2928,_xlfn.IFNA((VLOOKUP(G2928,help!P:Q,2,0))*H2928,"غير مسجلة في المشتريات")))</f>
        <v/>
      </c>
    </row>
    <row r="2929" spans="2:13" hidden="1" x14ac:dyDescent="0.25">
      <c r="B2929" s="13">
        <f>COUNTIFS($G$3:G2929,'تقرير استهلاك خامات'!$D$4)</f>
        <v>2</v>
      </c>
      <c r="C2929" s="13">
        <f>COUNTIFS($F$3:F2929,'تقرير منتج تام'!$E$4)</f>
        <v>10</v>
      </c>
      <c r="D2929" s="37"/>
      <c r="E2929" s="37"/>
      <c r="F2929" s="37"/>
      <c r="G2929" s="39"/>
      <c r="H2929" s="40"/>
      <c r="I2929" s="107" t="str">
        <f>IF(G2929="","",_xlfn.IFNA(VLOOKUP(G2929,'سجل المشتريات'!F:N,8,0),"غير مسجلة في المشتريات"))</f>
        <v/>
      </c>
      <c r="J2929" s="26" t="str">
        <f>_xlfn.IFNA(VLOOKUP(F2929,الاوردرات!$B$1:$C$600,2,0),"")</f>
        <v/>
      </c>
      <c r="K2929" s="52"/>
      <c r="M2929" s="105" t="str">
        <f>IF(G2929="","",_xlfn.IFNA((VLOOKUP(G2929,help!L:M,2,0))*H2929,_xlfn.IFNA((VLOOKUP(G2929,help!P:Q,2,0))*H2929,"غير مسجلة في المشتريات")))</f>
        <v/>
      </c>
    </row>
    <row r="2930" spans="2:13" hidden="1" x14ac:dyDescent="0.25">
      <c r="B2930" s="13">
        <f>COUNTIFS($G$3:G2930,'تقرير استهلاك خامات'!$D$4)</f>
        <v>2</v>
      </c>
      <c r="C2930" s="13">
        <f>COUNTIFS($F$3:F2930,'تقرير منتج تام'!$E$4)</f>
        <v>10</v>
      </c>
      <c r="D2930" s="37"/>
      <c r="E2930" s="37"/>
      <c r="F2930" s="37"/>
      <c r="G2930" s="39"/>
      <c r="H2930" s="40"/>
      <c r="I2930" s="107" t="str">
        <f>IF(G2930="","",_xlfn.IFNA(VLOOKUP(G2930,'سجل المشتريات'!F:N,8,0),"غير مسجلة في المشتريات"))</f>
        <v/>
      </c>
      <c r="J2930" s="26" t="str">
        <f>_xlfn.IFNA(VLOOKUP(F2930,الاوردرات!$B$1:$C$600,2,0),"")</f>
        <v/>
      </c>
      <c r="K2930" s="52"/>
      <c r="M2930" s="105" t="str">
        <f>IF(G2930="","",_xlfn.IFNA((VLOOKUP(G2930,help!L:M,2,0))*H2930,_xlfn.IFNA((VLOOKUP(G2930,help!P:Q,2,0))*H2930,"غير مسجلة في المشتريات")))</f>
        <v/>
      </c>
    </row>
    <row r="2931" spans="2:13" hidden="1" x14ac:dyDescent="0.25">
      <c r="B2931" s="13">
        <f>COUNTIFS($G$3:G2931,'تقرير استهلاك خامات'!$D$4)</f>
        <v>2</v>
      </c>
      <c r="C2931" s="13">
        <f>COUNTIFS($F$3:F2931,'تقرير منتج تام'!$E$4)</f>
        <v>10</v>
      </c>
      <c r="D2931" s="37"/>
      <c r="E2931" s="37"/>
      <c r="F2931" s="37"/>
      <c r="G2931" s="39"/>
      <c r="H2931" s="40"/>
      <c r="I2931" s="107" t="str">
        <f>IF(G2931="","",_xlfn.IFNA(VLOOKUP(G2931,'سجل المشتريات'!F:N,8,0),"غير مسجلة في المشتريات"))</f>
        <v/>
      </c>
      <c r="J2931" s="26" t="str">
        <f>_xlfn.IFNA(VLOOKUP(F2931,الاوردرات!$B$1:$C$600,2,0),"")</f>
        <v/>
      </c>
      <c r="K2931" s="52"/>
      <c r="M2931" s="105" t="str">
        <f>IF(G2931="","",_xlfn.IFNA((VLOOKUP(G2931,help!L:M,2,0))*H2931,_xlfn.IFNA((VLOOKUP(G2931,help!P:Q,2,0))*H2931,"غير مسجلة في المشتريات")))</f>
        <v/>
      </c>
    </row>
    <row r="2932" spans="2:13" hidden="1" x14ac:dyDescent="0.25">
      <c r="B2932" s="13">
        <f>COUNTIFS($G$3:G2932,'تقرير استهلاك خامات'!$D$4)</f>
        <v>2</v>
      </c>
      <c r="C2932" s="13">
        <f>COUNTIFS($F$3:F2932,'تقرير منتج تام'!$E$4)</f>
        <v>10</v>
      </c>
      <c r="D2932" s="37"/>
      <c r="E2932" s="37"/>
      <c r="F2932" s="37"/>
      <c r="G2932" s="39"/>
      <c r="H2932" s="40"/>
      <c r="I2932" s="107" t="str">
        <f>IF(G2932="","",_xlfn.IFNA(VLOOKUP(G2932,'سجل المشتريات'!F:N,8,0),"غير مسجلة في المشتريات"))</f>
        <v/>
      </c>
      <c r="J2932" s="26" t="str">
        <f>_xlfn.IFNA(VLOOKUP(F2932,الاوردرات!$B$1:$C$600,2,0),"")</f>
        <v/>
      </c>
      <c r="K2932" s="52"/>
      <c r="M2932" s="105" t="str">
        <f>IF(G2932="","",_xlfn.IFNA((VLOOKUP(G2932,help!L:M,2,0))*H2932,_xlfn.IFNA((VLOOKUP(G2932,help!P:Q,2,0))*H2932,"غير مسجلة في المشتريات")))</f>
        <v/>
      </c>
    </row>
    <row r="2933" spans="2:13" hidden="1" x14ac:dyDescent="0.25">
      <c r="B2933" s="13">
        <f>COUNTIFS($G$3:G2933,'تقرير استهلاك خامات'!$D$4)</f>
        <v>2</v>
      </c>
      <c r="C2933" s="13">
        <f>COUNTIFS($F$3:F2933,'تقرير منتج تام'!$E$4)</f>
        <v>10</v>
      </c>
      <c r="D2933" s="37"/>
      <c r="E2933" s="37"/>
      <c r="F2933" s="37"/>
      <c r="G2933" s="39"/>
      <c r="H2933" s="40"/>
      <c r="I2933" s="107" t="str">
        <f>IF(G2933="","",_xlfn.IFNA(VLOOKUP(G2933,'سجل المشتريات'!F:N,8,0),"غير مسجلة في المشتريات"))</f>
        <v/>
      </c>
      <c r="J2933" s="26" t="str">
        <f>_xlfn.IFNA(VLOOKUP(F2933,الاوردرات!$B$1:$C$600,2,0),"")</f>
        <v/>
      </c>
      <c r="K2933" s="52"/>
      <c r="M2933" s="105" t="str">
        <f>IF(G2933="","",_xlfn.IFNA((VLOOKUP(G2933,help!L:M,2,0))*H2933,_xlfn.IFNA((VLOOKUP(G2933,help!P:Q,2,0))*H2933,"غير مسجلة في المشتريات")))</f>
        <v/>
      </c>
    </row>
    <row r="2934" spans="2:13" hidden="1" x14ac:dyDescent="0.25">
      <c r="B2934" s="13">
        <f>COUNTIFS($G$3:G2934,'تقرير استهلاك خامات'!$D$4)</f>
        <v>2</v>
      </c>
      <c r="C2934" s="13">
        <f>COUNTIFS($F$3:F2934,'تقرير منتج تام'!$E$4)</f>
        <v>10</v>
      </c>
      <c r="D2934" s="37"/>
      <c r="E2934" s="37"/>
      <c r="F2934" s="37"/>
      <c r="G2934" s="39"/>
      <c r="H2934" s="40"/>
      <c r="I2934" s="107" t="str">
        <f>IF(G2934="","",_xlfn.IFNA(VLOOKUP(G2934,'سجل المشتريات'!F:N,8,0),"غير مسجلة في المشتريات"))</f>
        <v/>
      </c>
      <c r="J2934" s="26" t="str">
        <f>_xlfn.IFNA(VLOOKUP(F2934,الاوردرات!$B$1:$C$600,2,0),"")</f>
        <v/>
      </c>
      <c r="K2934" s="52"/>
      <c r="M2934" s="105" t="str">
        <f>IF(G2934="","",_xlfn.IFNA((VLOOKUP(G2934,help!L:M,2,0))*H2934,_xlfn.IFNA((VLOOKUP(G2934,help!P:Q,2,0))*H2934,"غير مسجلة في المشتريات")))</f>
        <v/>
      </c>
    </row>
    <row r="2935" spans="2:13" hidden="1" x14ac:dyDescent="0.25">
      <c r="B2935" s="13">
        <f>COUNTIFS($G$3:G2935,'تقرير استهلاك خامات'!$D$4)</f>
        <v>2</v>
      </c>
      <c r="C2935" s="13">
        <f>COUNTIFS($F$3:F2935,'تقرير منتج تام'!$E$4)</f>
        <v>10</v>
      </c>
      <c r="D2935" s="37"/>
      <c r="E2935" s="37"/>
      <c r="F2935" s="37"/>
      <c r="G2935" s="39"/>
      <c r="H2935" s="40"/>
      <c r="I2935" s="107" t="str">
        <f>IF(G2935="","",_xlfn.IFNA(VLOOKUP(G2935,'سجل المشتريات'!F:N,8,0),"غير مسجلة في المشتريات"))</f>
        <v/>
      </c>
      <c r="J2935" s="26" t="str">
        <f>_xlfn.IFNA(VLOOKUP(F2935,الاوردرات!$B$1:$C$600,2,0),"")</f>
        <v/>
      </c>
      <c r="K2935" s="52"/>
      <c r="M2935" s="105" t="str">
        <f>IF(G2935="","",_xlfn.IFNA((VLOOKUP(G2935,help!L:M,2,0))*H2935,_xlfn.IFNA((VLOOKUP(G2935,help!P:Q,2,0))*H2935,"غير مسجلة في المشتريات")))</f>
        <v/>
      </c>
    </row>
    <row r="2936" spans="2:13" hidden="1" x14ac:dyDescent="0.25">
      <c r="B2936" s="13">
        <f>COUNTIFS($G$3:G2936,'تقرير استهلاك خامات'!$D$4)</f>
        <v>2</v>
      </c>
      <c r="C2936" s="13">
        <f>COUNTIFS($F$3:F2936,'تقرير منتج تام'!$E$4)</f>
        <v>10</v>
      </c>
      <c r="D2936" s="37"/>
      <c r="E2936" s="37"/>
      <c r="F2936" s="37"/>
      <c r="G2936" s="39"/>
      <c r="H2936" s="40"/>
      <c r="I2936" s="107" t="str">
        <f>IF(G2936="","",_xlfn.IFNA(VLOOKUP(G2936,'سجل المشتريات'!F:N,8,0),"غير مسجلة في المشتريات"))</f>
        <v/>
      </c>
      <c r="J2936" s="26" t="str">
        <f>_xlfn.IFNA(VLOOKUP(F2936,الاوردرات!$B$1:$C$600,2,0),"")</f>
        <v/>
      </c>
      <c r="K2936" s="52"/>
      <c r="M2936" s="105" t="str">
        <f>IF(G2936="","",_xlfn.IFNA((VLOOKUP(G2936,help!L:M,2,0))*H2936,_xlfn.IFNA((VLOOKUP(G2936,help!P:Q,2,0))*H2936,"غير مسجلة في المشتريات")))</f>
        <v/>
      </c>
    </row>
    <row r="2937" spans="2:13" hidden="1" x14ac:dyDescent="0.25">
      <c r="B2937" s="13">
        <f>COUNTIFS($G$3:G2937,'تقرير استهلاك خامات'!$D$4)</f>
        <v>2</v>
      </c>
      <c r="C2937" s="13">
        <f>COUNTIFS($F$3:F2937,'تقرير منتج تام'!$E$4)</f>
        <v>10</v>
      </c>
      <c r="D2937" s="37"/>
      <c r="E2937" s="37"/>
      <c r="F2937" s="37"/>
      <c r="G2937" s="39"/>
      <c r="H2937" s="40"/>
      <c r="I2937" s="107" t="str">
        <f>IF(G2937="","",_xlfn.IFNA(VLOOKUP(G2937,'سجل المشتريات'!F:N,8,0),"غير مسجلة في المشتريات"))</f>
        <v/>
      </c>
      <c r="J2937" s="26" t="str">
        <f>_xlfn.IFNA(VLOOKUP(F2937,الاوردرات!$B$1:$C$600,2,0),"")</f>
        <v/>
      </c>
      <c r="K2937" s="52"/>
      <c r="M2937" s="105" t="str">
        <f>IF(G2937="","",_xlfn.IFNA((VLOOKUP(G2937,help!L:M,2,0))*H2937,_xlfn.IFNA((VLOOKUP(G2937,help!P:Q,2,0))*H2937,"غير مسجلة في المشتريات")))</f>
        <v/>
      </c>
    </row>
    <row r="2938" spans="2:13" hidden="1" x14ac:dyDescent="0.25">
      <c r="B2938" s="13">
        <f>COUNTIFS($G$3:G2938,'تقرير استهلاك خامات'!$D$4)</f>
        <v>2</v>
      </c>
      <c r="C2938" s="13">
        <f>COUNTIFS($F$3:F2938,'تقرير منتج تام'!$E$4)</f>
        <v>10</v>
      </c>
      <c r="D2938" s="37"/>
      <c r="E2938" s="37"/>
      <c r="F2938" s="37"/>
      <c r="G2938" s="39"/>
      <c r="H2938" s="40"/>
      <c r="I2938" s="107" t="str">
        <f>IF(G2938="","",_xlfn.IFNA(VLOOKUP(G2938,'سجل المشتريات'!F:N,8,0),"غير مسجلة في المشتريات"))</f>
        <v/>
      </c>
      <c r="J2938" s="26" t="str">
        <f>_xlfn.IFNA(VLOOKUP(F2938,الاوردرات!$B$1:$C$600,2,0),"")</f>
        <v/>
      </c>
      <c r="K2938" s="52"/>
      <c r="M2938" s="105" t="str">
        <f>IF(G2938="","",_xlfn.IFNA((VLOOKUP(G2938,help!L:M,2,0))*H2938,_xlfn.IFNA((VLOOKUP(G2938,help!P:Q,2,0))*H2938,"غير مسجلة في المشتريات")))</f>
        <v/>
      </c>
    </row>
    <row r="2939" spans="2:13" hidden="1" x14ac:dyDescent="0.25">
      <c r="B2939" s="13">
        <f>COUNTIFS($G$3:G2939,'تقرير استهلاك خامات'!$D$4)</f>
        <v>2</v>
      </c>
      <c r="C2939" s="13">
        <f>COUNTIFS($F$3:F2939,'تقرير منتج تام'!$E$4)</f>
        <v>10</v>
      </c>
      <c r="D2939" s="37"/>
      <c r="E2939" s="37"/>
      <c r="F2939" s="37"/>
      <c r="G2939" s="39"/>
      <c r="H2939" s="40"/>
      <c r="I2939" s="107" t="str">
        <f>IF(G2939="","",_xlfn.IFNA(VLOOKUP(G2939,'سجل المشتريات'!F:N,8,0),"غير مسجلة في المشتريات"))</f>
        <v/>
      </c>
      <c r="J2939" s="26" t="str">
        <f>_xlfn.IFNA(VLOOKUP(F2939,الاوردرات!$B$1:$C$600,2,0),"")</f>
        <v/>
      </c>
      <c r="K2939" s="52"/>
      <c r="M2939" s="105" t="str">
        <f>IF(G2939="","",_xlfn.IFNA((VLOOKUP(G2939,help!L:M,2,0))*H2939,_xlfn.IFNA((VLOOKUP(G2939,help!P:Q,2,0))*H2939,"غير مسجلة في المشتريات")))</f>
        <v/>
      </c>
    </row>
    <row r="2940" spans="2:13" hidden="1" x14ac:dyDescent="0.25">
      <c r="B2940" s="13">
        <f>COUNTIFS($G$3:G2940,'تقرير استهلاك خامات'!$D$4)</f>
        <v>2</v>
      </c>
      <c r="C2940" s="13">
        <f>COUNTIFS($F$3:F2940,'تقرير منتج تام'!$E$4)</f>
        <v>10</v>
      </c>
      <c r="D2940" s="37"/>
      <c r="E2940" s="37"/>
      <c r="F2940" s="37"/>
      <c r="G2940" s="39"/>
      <c r="H2940" s="40"/>
      <c r="I2940" s="107" t="str">
        <f>IF(G2940="","",_xlfn.IFNA(VLOOKUP(G2940,'سجل المشتريات'!F:N,8,0),"غير مسجلة في المشتريات"))</f>
        <v/>
      </c>
      <c r="J2940" s="26" t="str">
        <f>_xlfn.IFNA(VLOOKUP(F2940,الاوردرات!$B$1:$C$600,2,0),"")</f>
        <v/>
      </c>
      <c r="K2940" s="52"/>
      <c r="M2940" s="105" t="str">
        <f>IF(G2940="","",_xlfn.IFNA((VLOOKUP(G2940,help!L:M,2,0))*H2940,_xlfn.IFNA((VLOOKUP(G2940,help!P:Q,2,0))*H2940,"غير مسجلة في المشتريات")))</f>
        <v/>
      </c>
    </row>
    <row r="2941" spans="2:13" hidden="1" x14ac:dyDescent="0.25">
      <c r="B2941" s="13">
        <f>COUNTIFS($G$3:G2941,'تقرير استهلاك خامات'!$D$4)</f>
        <v>2</v>
      </c>
      <c r="C2941" s="13">
        <f>COUNTIFS($F$3:F2941,'تقرير منتج تام'!$E$4)</f>
        <v>10</v>
      </c>
      <c r="D2941" s="37"/>
      <c r="E2941" s="37"/>
      <c r="F2941" s="37"/>
      <c r="G2941" s="39"/>
      <c r="H2941" s="40"/>
      <c r="I2941" s="107" t="str">
        <f>IF(G2941="","",_xlfn.IFNA(VLOOKUP(G2941,'سجل المشتريات'!F:N,8,0),"غير مسجلة في المشتريات"))</f>
        <v/>
      </c>
      <c r="J2941" s="26" t="str">
        <f>_xlfn.IFNA(VLOOKUP(F2941,الاوردرات!$B$1:$C$600,2,0),"")</f>
        <v/>
      </c>
      <c r="K2941" s="52"/>
      <c r="M2941" s="105" t="str">
        <f>IF(G2941="","",_xlfn.IFNA((VLOOKUP(G2941,help!L:M,2,0))*H2941,_xlfn.IFNA((VLOOKUP(G2941,help!P:Q,2,0))*H2941,"غير مسجلة في المشتريات")))</f>
        <v/>
      </c>
    </row>
    <row r="2942" spans="2:13" hidden="1" x14ac:dyDescent="0.25">
      <c r="B2942" s="13">
        <f>COUNTIFS($G$3:G2942,'تقرير استهلاك خامات'!$D$4)</f>
        <v>2</v>
      </c>
      <c r="C2942" s="13">
        <f>COUNTIFS($F$3:F2942,'تقرير منتج تام'!$E$4)</f>
        <v>10</v>
      </c>
      <c r="D2942" s="37"/>
      <c r="E2942" s="37"/>
      <c r="F2942" s="37"/>
      <c r="G2942" s="39"/>
      <c r="H2942" s="40"/>
      <c r="I2942" s="107" t="str">
        <f>IF(G2942="","",_xlfn.IFNA(VLOOKUP(G2942,'سجل المشتريات'!F:N,8,0),"غير مسجلة في المشتريات"))</f>
        <v/>
      </c>
      <c r="J2942" s="26" t="str">
        <f>_xlfn.IFNA(VLOOKUP(F2942,الاوردرات!$B$1:$C$600,2,0),"")</f>
        <v/>
      </c>
      <c r="K2942" s="52"/>
      <c r="M2942" s="105" t="str">
        <f>IF(G2942="","",_xlfn.IFNA((VLOOKUP(G2942,help!L:M,2,0))*H2942,_xlfn.IFNA((VLOOKUP(G2942,help!P:Q,2,0))*H2942,"غير مسجلة في المشتريات")))</f>
        <v/>
      </c>
    </row>
    <row r="2943" spans="2:13" hidden="1" x14ac:dyDescent="0.25">
      <c r="B2943" s="13">
        <f>COUNTIFS($G$3:G2943,'تقرير استهلاك خامات'!$D$4)</f>
        <v>2</v>
      </c>
      <c r="C2943" s="13">
        <f>COUNTIFS($F$3:F2943,'تقرير منتج تام'!$E$4)</f>
        <v>10</v>
      </c>
      <c r="D2943" s="37"/>
      <c r="E2943" s="37"/>
      <c r="F2943" s="37"/>
      <c r="G2943" s="39"/>
      <c r="H2943" s="40"/>
      <c r="I2943" s="107" t="str">
        <f>IF(G2943="","",_xlfn.IFNA(VLOOKUP(G2943,'سجل المشتريات'!F:N,8,0),"غير مسجلة في المشتريات"))</f>
        <v/>
      </c>
      <c r="J2943" s="26" t="str">
        <f>_xlfn.IFNA(VLOOKUP(F2943,الاوردرات!$B$1:$C$600,2,0),"")</f>
        <v/>
      </c>
      <c r="K2943" s="52"/>
      <c r="M2943" s="105" t="str">
        <f>IF(G2943="","",_xlfn.IFNA((VLOOKUP(G2943,help!L:M,2,0))*H2943,_xlfn.IFNA((VLOOKUP(G2943,help!P:Q,2,0))*H2943,"غير مسجلة في المشتريات")))</f>
        <v/>
      </c>
    </row>
    <row r="2944" spans="2:13" hidden="1" x14ac:dyDescent="0.25">
      <c r="B2944" s="13">
        <f>COUNTIFS($G$3:G2944,'تقرير استهلاك خامات'!$D$4)</f>
        <v>2</v>
      </c>
      <c r="C2944" s="13">
        <f>COUNTIFS($F$3:F2944,'تقرير منتج تام'!$E$4)</f>
        <v>10</v>
      </c>
      <c r="D2944" s="37"/>
      <c r="E2944" s="37"/>
      <c r="F2944" s="37"/>
      <c r="G2944" s="39"/>
      <c r="H2944" s="40"/>
      <c r="I2944" s="107" t="str">
        <f>IF(G2944="","",_xlfn.IFNA(VLOOKUP(G2944,'سجل المشتريات'!F:N,8,0),"غير مسجلة في المشتريات"))</f>
        <v/>
      </c>
      <c r="J2944" s="26" t="str">
        <f>_xlfn.IFNA(VLOOKUP(F2944,الاوردرات!$B$1:$C$600,2,0),"")</f>
        <v/>
      </c>
      <c r="K2944" s="52"/>
      <c r="M2944" s="105" t="str">
        <f>IF(G2944="","",_xlfn.IFNA((VLOOKUP(G2944,help!L:M,2,0))*H2944,_xlfn.IFNA((VLOOKUP(G2944,help!P:Q,2,0))*H2944,"غير مسجلة في المشتريات")))</f>
        <v/>
      </c>
    </row>
    <row r="2945" spans="2:13" hidden="1" x14ac:dyDescent="0.25">
      <c r="B2945" s="13">
        <f>COUNTIFS($G$3:G2945,'تقرير استهلاك خامات'!$D$4)</f>
        <v>2</v>
      </c>
      <c r="C2945" s="13">
        <f>COUNTIFS($F$3:F2945,'تقرير منتج تام'!$E$4)</f>
        <v>10</v>
      </c>
      <c r="D2945" s="37"/>
      <c r="E2945" s="37"/>
      <c r="F2945" s="37"/>
      <c r="G2945" s="39"/>
      <c r="H2945" s="40"/>
      <c r="I2945" s="107" t="str">
        <f>IF(G2945="","",_xlfn.IFNA(VLOOKUP(G2945,'سجل المشتريات'!F:N,8,0),"غير مسجلة في المشتريات"))</f>
        <v/>
      </c>
      <c r="J2945" s="26" t="str">
        <f>_xlfn.IFNA(VLOOKUP(F2945,الاوردرات!$B$1:$C$600,2,0),"")</f>
        <v/>
      </c>
      <c r="K2945" s="52"/>
      <c r="M2945" s="105" t="str">
        <f>IF(G2945="","",_xlfn.IFNA((VLOOKUP(G2945,help!L:M,2,0))*H2945,_xlfn.IFNA((VLOOKUP(G2945,help!P:Q,2,0))*H2945,"غير مسجلة في المشتريات")))</f>
        <v/>
      </c>
    </row>
    <row r="2946" spans="2:13" hidden="1" x14ac:dyDescent="0.25">
      <c r="B2946" s="13">
        <f>COUNTIFS($G$3:G2946,'تقرير استهلاك خامات'!$D$4)</f>
        <v>2</v>
      </c>
      <c r="C2946" s="13">
        <f>COUNTIFS($F$3:F2946,'تقرير منتج تام'!$E$4)</f>
        <v>10</v>
      </c>
      <c r="D2946" s="37"/>
      <c r="E2946" s="37"/>
      <c r="F2946" s="37"/>
      <c r="G2946" s="39"/>
      <c r="H2946" s="40"/>
      <c r="I2946" s="107" t="str">
        <f>IF(G2946="","",_xlfn.IFNA(VLOOKUP(G2946,'سجل المشتريات'!F:N,8,0),"غير مسجلة في المشتريات"))</f>
        <v/>
      </c>
      <c r="J2946" s="26" t="str">
        <f>_xlfn.IFNA(VLOOKUP(F2946,الاوردرات!$B$1:$C$600,2,0),"")</f>
        <v/>
      </c>
      <c r="K2946" s="52"/>
      <c r="M2946" s="105" t="str">
        <f>IF(G2946="","",_xlfn.IFNA((VLOOKUP(G2946,help!L:M,2,0))*H2946,_xlfn.IFNA((VLOOKUP(G2946,help!P:Q,2,0))*H2946,"غير مسجلة في المشتريات")))</f>
        <v/>
      </c>
    </row>
    <row r="2947" spans="2:13" hidden="1" x14ac:dyDescent="0.25">
      <c r="B2947" s="13">
        <f>COUNTIFS($G$3:G2947,'تقرير استهلاك خامات'!$D$4)</f>
        <v>2</v>
      </c>
      <c r="C2947" s="13">
        <f>COUNTIFS($F$3:F2947,'تقرير منتج تام'!$E$4)</f>
        <v>10</v>
      </c>
      <c r="D2947" s="37"/>
      <c r="E2947" s="37"/>
      <c r="F2947" s="37"/>
      <c r="G2947" s="39"/>
      <c r="H2947" s="40"/>
      <c r="I2947" s="107" t="str">
        <f>IF(G2947="","",_xlfn.IFNA(VLOOKUP(G2947,'سجل المشتريات'!F:N,8,0),"غير مسجلة في المشتريات"))</f>
        <v/>
      </c>
      <c r="J2947" s="26" t="str">
        <f>_xlfn.IFNA(VLOOKUP(F2947,الاوردرات!$B$1:$C$600,2,0),"")</f>
        <v/>
      </c>
      <c r="K2947" s="52"/>
      <c r="M2947" s="105" t="str">
        <f>IF(G2947="","",_xlfn.IFNA((VLOOKUP(G2947,help!L:M,2,0))*H2947,_xlfn.IFNA((VLOOKUP(G2947,help!P:Q,2,0))*H2947,"غير مسجلة في المشتريات")))</f>
        <v/>
      </c>
    </row>
    <row r="2948" spans="2:13" hidden="1" x14ac:dyDescent="0.25">
      <c r="B2948" s="13">
        <f>COUNTIFS($G$3:G2948,'تقرير استهلاك خامات'!$D$4)</f>
        <v>2</v>
      </c>
      <c r="C2948" s="13">
        <f>COUNTIFS($F$3:F2948,'تقرير منتج تام'!$E$4)</f>
        <v>10</v>
      </c>
      <c r="D2948" s="37"/>
      <c r="E2948" s="37"/>
      <c r="F2948" s="37"/>
      <c r="G2948" s="39"/>
      <c r="H2948" s="40"/>
      <c r="I2948" s="107" t="str">
        <f>IF(G2948="","",_xlfn.IFNA(VLOOKUP(G2948,'سجل المشتريات'!F:N,8,0),"غير مسجلة في المشتريات"))</f>
        <v/>
      </c>
      <c r="J2948" s="26" t="str">
        <f>_xlfn.IFNA(VLOOKUP(F2948,الاوردرات!$B$1:$C$600,2,0),"")</f>
        <v/>
      </c>
      <c r="K2948" s="52"/>
      <c r="M2948" s="105" t="str">
        <f>IF(G2948="","",_xlfn.IFNA((VLOOKUP(G2948,help!L:M,2,0))*H2948,_xlfn.IFNA((VLOOKUP(G2948,help!P:Q,2,0))*H2948,"غير مسجلة في المشتريات")))</f>
        <v/>
      </c>
    </row>
    <row r="2949" spans="2:13" hidden="1" x14ac:dyDescent="0.25">
      <c r="B2949" s="13">
        <f>COUNTIFS($G$3:G2949,'تقرير استهلاك خامات'!$D$4)</f>
        <v>2</v>
      </c>
      <c r="C2949" s="13">
        <f>COUNTIFS($F$3:F2949,'تقرير منتج تام'!$E$4)</f>
        <v>10</v>
      </c>
      <c r="D2949" s="37"/>
      <c r="E2949" s="37"/>
      <c r="F2949" s="37"/>
      <c r="G2949" s="39"/>
      <c r="H2949" s="40"/>
      <c r="I2949" s="107" t="str">
        <f>IF(G2949="","",_xlfn.IFNA(VLOOKUP(G2949,'سجل المشتريات'!F:N,8,0),"غير مسجلة في المشتريات"))</f>
        <v/>
      </c>
      <c r="J2949" s="26" t="str">
        <f>_xlfn.IFNA(VLOOKUP(F2949,الاوردرات!$B$1:$C$600,2,0),"")</f>
        <v/>
      </c>
      <c r="K2949" s="52"/>
      <c r="M2949" s="105" t="str">
        <f>IF(G2949="","",_xlfn.IFNA((VLOOKUP(G2949,help!L:M,2,0))*H2949,_xlfn.IFNA((VLOOKUP(G2949,help!P:Q,2,0))*H2949,"غير مسجلة في المشتريات")))</f>
        <v/>
      </c>
    </row>
    <row r="2950" spans="2:13" hidden="1" x14ac:dyDescent="0.25">
      <c r="B2950" s="13">
        <f>COUNTIFS($G$3:G2950,'تقرير استهلاك خامات'!$D$4)</f>
        <v>2</v>
      </c>
      <c r="C2950" s="13">
        <f>COUNTIFS($F$3:F2950,'تقرير منتج تام'!$E$4)</f>
        <v>10</v>
      </c>
      <c r="D2950" s="37"/>
      <c r="E2950" s="37"/>
      <c r="F2950" s="37"/>
      <c r="G2950" s="39"/>
      <c r="H2950" s="40"/>
      <c r="I2950" s="107" t="str">
        <f>IF(G2950="","",_xlfn.IFNA(VLOOKUP(G2950,'سجل المشتريات'!F:N,8,0),"غير مسجلة في المشتريات"))</f>
        <v/>
      </c>
      <c r="J2950" s="26" t="str">
        <f>_xlfn.IFNA(VLOOKUP(F2950,الاوردرات!$B$1:$C$600,2,0),"")</f>
        <v/>
      </c>
      <c r="K2950" s="52"/>
      <c r="M2950" s="105" t="str">
        <f>IF(G2950="","",_xlfn.IFNA((VLOOKUP(G2950,help!L:M,2,0))*H2950,_xlfn.IFNA((VLOOKUP(G2950,help!P:Q,2,0))*H2950,"غير مسجلة في المشتريات")))</f>
        <v/>
      </c>
    </row>
    <row r="2951" spans="2:13" hidden="1" x14ac:dyDescent="0.25">
      <c r="B2951" s="13">
        <f>COUNTIFS($G$3:G2951,'تقرير استهلاك خامات'!$D$4)</f>
        <v>2</v>
      </c>
      <c r="C2951" s="13">
        <f>COUNTIFS($F$3:F2951,'تقرير منتج تام'!$E$4)</f>
        <v>10</v>
      </c>
      <c r="D2951" s="37"/>
      <c r="E2951" s="37"/>
      <c r="F2951" s="37"/>
      <c r="G2951" s="39"/>
      <c r="H2951" s="40"/>
      <c r="I2951" s="107" t="str">
        <f>IF(G2951="","",_xlfn.IFNA(VLOOKUP(G2951,'سجل المشتريات'!F:N,8,0),"غير مسجلة في المشتريات"))</f>
        <v/>
      </c>
      <c r="J2951" s="26" t="str">
        <f>_xlfn.IFNA(VLOOKUP(F2951,الاوردرات!$B$1:$C$600,2,0),"")</f>
        <v/>
      </c>
      <c r="K2951" s="52"/>
      <c r="M2951" s="105" t="str">
        <f>IF(G2951="","",_xlfn.IFNA((VLOOKUP(G2951,help!L:M,2,0))*H2951,_xlfn.IFNA((VLOOKUP(G2951,help!P:Q,2,0))*H2951,"غير مسجلة في المشتريات")))</f>
        <v/>
      </c>
    </row>
    <row r="2952" spans="2:13" hidden="1" x14ac:dyDescent="0.25">
      <c r="B2952" s="13">
        <f>COUNTIFS($G$3:G2952,'تقرير استهلاك خامات'!$D$4)</f>
        <v>2</v>
      </c>
      <c r="C2952" s="13">
        <f>COUNTIFS($F$3:F2952,'تقرير منتج تام'!$E$4)</f>
        <v>10</v>
      </c>
      <c r="D2952" s="37"/>
      <c r="E2952" s="37"/>
      <c r="F2952" s="37"/>
      <c r="G2952" s="39"/>
      <c r="H2952" s="40"/>
      <c r="I2952" s="107" t="str">
        <f>IF(G2952="","",_xlfn.IFNA(VLOOKUP(G2952,'سجل المشتريات'!F:N,8,0),"غير مسجلة في المشتريات"))</f>
        <v/>
      </c>
      <c r="J2952" s="26" t="str">
        <f>_xlfn.IFNA(VLOOKUP(F2952,الاوردرات!$B$1:$C$600,2,0),"")</f>
        <v/>
      </c>
      <c r="K2952" s="52"/>
      <c r="M2952" s="105" t="str">
        <f>IF(G2952="","",_xlfn.IFNA((VLOOKUP(G2952,help!L:M,2,0))*H2952,_xlfn.IFNA((VLOOKUP(G2952,help!P:Q,2,0))*H2952,"غير مسجلة في المشتريات")))</f>
        <v/>
      </c>
    </row>
    <row r="2953" spans="2:13" hidden="1" x14ac:dyDescent="0.25">
      <c r="B2953" s="13">
        <f>COUNTIFS($G$3:G2953,'تقرير استهلاك خامات'!$D$4)</f>
        <v>2</v>
      </c>
      <c r="C2953" s="13">
        <f>COUNTIFS($F$3:F2953,'تقرير منتج تام'!$E$4)</f>
        <v>10</v>
      </c>
      <c r="D2953" s="37"/>
      <c r="E2953" s="37"/>
      <c r="F2953" s="37"/>
      <c r="G2953" s="39"/>
      <c r="H2953" s="40"/>
      <c r="I2953" s="107" t="str">
        <f>IF(G2953="","",_xlfn.IFNA(VLOOKUP(G2953,'سجل المشتريات'!F:N,8,0),"غير مسجلة في المشتريات"))</f>
        <v/>
      </c>
      <c r="J2953" s="26" t="str">
        <f>_xlfn.IFNA(VLOOKUP(F2953,الاوردرات!$B$1:$C$600,2,0),"")</f>
        <v/>
      </c>
      <c r="K2953" s="52"/>
      <c r="M2953" s="105" t="str">
        <f>IF(G2953="","",_xlfn.IFNA((VLOOKUP(G2953,help!L:M,2,0))*H2953,_xlfn.IFNA((VLOOKUP(G2953,help!P:Q,2,0))*H2953,"غير مسجلة في المشتريات")))</f>
        <v/>
      </c>
    </row>
    <row r="2954" spans="2:13" hidden="1" x14ac:dyDescent="0.25">
      <c r="B2954" s="13">
        <f>COUNTIFS($G$3:G2954,'تقرير استهلاك خامات'!$D$4)</f>
        <v>2</v>
      </c>
      <c r="C2954" s="13">
        <f>COUNTIFS($F$3:F2954,'تقرير منتج تام'!$E$4)</f>
        <v>10</v>
      </c>
      <c r="D2954" s="37"/>
      <c r="E2954" s="37"/>
      <c r="F2954" s="37"/>
      <c r="G2954" s="39"/>
      <c r="H2954" s="40"/>
      <c r="I2954" s="107" t="str">
        <f>IF(G2954="","",_xlfn.IFNA(VLOOKUP(G2954,'سجل المشتريات'!F:N,8,0),"غير مسجلة في المشتريات"))</f>
        <v/>
      </c>
      <c r="J2954" s="26" t="str">
        <f>_xlfn.IFNA(VLOOKUP(F2954,الاوردرات!$B$1:$C$600,2,0),"")</f>
        <v/>
      </c>
      <c r="K2954" s="52"/>
      <c r="M2954" s="105" t="str">
        <f>IF(G2954="","",_xlfn.IFNA((VLOOKUP(G2954,help!L:M,2,0))*H2954,_xlfn.IFNA((VLOOKUP(G2954,help!P:Q,2,0))*H2954,"غير مسجلة في المشتريات")))</f>
        <v/>
      </c>
    </row>
    <row r="2955" spans="2:13" hidden="1" x14ac:dyDescent="0.25">
      <c r="B2955" s="13">
        <f>COUNTIFS($G$3:G2955,'تقرير استهلاك خامات'!$D$4)</f>
        <v>2</v>
      </c>
      <c r="C2955" s="13">
        <f>COUNTIFS($F$3:F2955,'تقرير منتج تام'!$E$4)</f>
        <v>10</v>
      </c>
      <c r="D2955" s="37"/>
      <c r="E2955" s="37"/>
      <c r="F2955" s="37"/>
      <c r="G2955" s="39"/>
      <c r="H2955" s="40"/>
      <c r="I2955" s="107" t="str">
        <f>IF(G2955="","",_xlfn.IFNA(VLOOKUP(G2955,'سجل المشتريات'!F:N,8,0),"غير مسجلة في المشتريات"))</f>
        <v/>
      </c>
      <c r="J2955" s="26" t="str">
        <f>_xlfn.IFNA(VLOOKUP(F2955,الاوردرات!$B$1:$C$600,2,0),"")</f>
        <v/>
      </c>
      <c r="K2955" s="52"/>
      <c r="M2955" s="105" t="str">
        <f>IF(G2955="","",_xlfn.IFNA((VLOOKUP(G2955,help!L:M,2,0))*H2955,_xlfn.IFNA((VLOOKUP(G2955,help!P:Q,2,0))*H2955,"غير مسجلة في المشتريات")))</f>
        <v/>
      </c>
    </row>
    <row r="2956" spans="2:13" hidden="1" x14ac:dyDescent="0.25">
      <c r="B2956" s="13">
        <f>COUNTIFS($G$3:G2956,'تقرير استهلاك خامات'!$D$4)</f>
        <v>2</v>
      </c>
      <c r="C2956" s="13">
        <f>COUNTIFS($F$3:F2956,'تقرير منتج تام'!$E$4)</f>
        <v>10</v>
      </c>
      <c r="D2956" s="37"/>
      <c r="E2956" s="37"/>
      <c r="F2956" s="37"/>
      <c r="G2956" s="39"/>
      <c r="H2956" s="40"/>
      <c r="I2956" s="107" t="str">
        <f>IF(G2956="","",_xlfn.IFNA(VLOOKUP(G2956,'سجل المشتريات'!F:N,8,0),"غير مسجلة في المشتريات"))</f>
        <v/>
      </c>
      <c r="J2956" s="26" t="str">
        <f>_xlfn.IFNA(VLOOKUP(F2956,الاوردرات!$B$1:$C$600,2,0),"")</f>
        <v/>
      </c>
      <c r="K2956" s="52"/>
      <c r="M2956" s="105" t="str">
        <f>IF(G2956="","",_xlfn.IFNA((VLOOKUP(G2956,help!L:M,2,0))*H2956,_xlfn.IFNA((VLOOKUP(G2956,help!P:Q,2,0))*H2956,"غير مسجلة في المشتريات")))</f>
        <v/>
      </c>
    </row>
    <row r="2957" spans="2:13" hidden="1" x14ac:dyDescent="0.25">
      <c r="B2957" s="13">
        <f>COUNTIFS($G$3:G2957,'تقرير استهلاك خامات'!$D$4)</f>
        <v>2</v>
      </c>
      <c r="C2957" s="13">
        <f>COUNTIFS($F$3:F2957,'تقرير منتج تام'!$E$4)</f>
        <v>10</v>
      </c>
      <c r="D2957" s="37"/>
      <c r="E2957" s="37"/>
      <c r="F2957" s="37"/>
      <c r="G2957" s="39"/>
      <c r="H2957" s="40"/>
      <c r="I2957" s="107" t="str">
        <f>IF(G2957="","",_xlfn.IFNA(VLOOKUP(G2957,'سجل المشتريات'!F:N,8,0),"غير مسجلة في المشتريات"))</f>
        <v/>
      </c>
      <c r="J2957" s="26" t="str">
        <f>_xlfn.IFNA(VLOOKUP(F2957,الاوردرات!$B$1:$C$600,2,0),"")</f>
        <v/>
      </c>
      <c r="K2957" s="52"/>
      <c r="M2957" s="105" t="str">
        <f>IF(G2957="","",_xlfn.IFNA((VLOOKUP(G2957,help!L:M,2,0))*H2957,_xlfn.IFNA((VLOOKUP(G2957,help!P:Q,2,0))*H2957,"غير مسجلة في المشتريات")))</f>
        <v/>
      </c>
    </row>
    <row r="2958" spans="2:13" hidden="1" x14ac:dyDescent="0.25">
      <c r="B2958" s="13">
        <f>COUNTIFS($G$3:G2958,'تقرير استهلاك خامات'!$D$4)</f>
        <v>2</v>
      </c>
      <c r="C2958" s="13">
        <f>COUNTIFS($F$3:F2958,'تقرير منتج تام'!$E$4)</f>
        <v>10</v>
      </c>
      <c r="D2958" s="37"/>
      <c r="E2958" s="37"/>
      <c r="F2958" s="37"/>
      <c r="G2958" s="39"/>
      <c r="H2958" s="40"/>
      <c r="I2958" s="107" t="str">
        <f>IF(G2958="","",_xlfn.IFNA(VLOOKUP(G2958,'سجل المشتريات'!F:N,8,0),"غير مسجلة في المشتريات"))</f>
        <v/>
      </c>
      <c r="J2958" s="26" t="str">
        <f>_xlfn.IFNA(VLOOKUP(F2958,الاوردرات!$B$1:$C$600,2,0),"")</f>
        <v/>
      </c>
      <c r="K2958" s="52"/>
      <c r="M2958" s="105" t="str">
        <f>IF(G2958="","",_xlfn.IFNA((VLOOKUP(G2958,help!L:M,2,0))*H2958,_xlfn.IFNA((VLOOKUP(G2958,help!P:Q,2,0))*H2958,"غير مسجلة في المشتريات")))</f>
        <v/>
      </c>
    </row>
    <row r="2959" spans="2:13" hidden="1" x14ac:dyDescent="0.25">
      <c r="B2959" s="13">
        <f>COUNTIFS($G$3:G2959,'تقرير استهلاك خامات'!$D$4)</f>
        <v>2</v>
      </c>
      <c r="C2959" s="13">
        <f>COUNTIFS($F$3:F2959,'تقرير منتج تام'!$E$4)</f>
        <v>10</v>
      </c>
      <c r="D2959" s="37"/>
      <c r="E2959" s="37"/>
      <c r="F2959" s="37"/>
      <c r="G2959" s="39"/>
      <c r="H2959" s="40"/>
      <c r="I2959" s="107" t="str">
        <f>IF(G2959="","",_xlfn.IFNA(VLOOKUP(G2959,'سجل المشتريات'!F:N,8,0),"غير مسجلة في المشتريات"))</f>
        <v/>
      </c>
      <c r="J2959" s="26" t="str">
        <f>_xlfn.IFNA(VLOOKUP(F2959,الاوردرات!$B$1:$C$600,2,0),"")</f>
        <v/>
      </c>
      <c r="K2959" s="52"/>
      <c r="M2959" s="105" t="str">
        <f>IF(G2959="","",_xlfn.IFNA((VLOOKUP(G2959,help!L:M,2,0))*H2959,_xlfn.IFNA((VLOOKUP(G2959,help!P:Q,2,0))*H2959,"غير مسجلة في المشتريات")))</f>
        <v/>
      </c>
    </row>
    <row r="2960" spans="2:13" hidden="1" x14ac:dyDescent="0.25">
      <c r="B2960" s="13">
        <f>COUNTIFS($G$3:G2960,'تقرير استهلاك خامات'!$D$4)</f>
        <v>2</v>
      </c>
      <c r="C2960" s="13">
        <f>COUNTIFS($F$3:F2960,'تقرير منتج تام'!$E$4)</f>
        <v>10</v>
      </c>
      <c r="D2960" s="37"/>
      <c r="E2960" s="37"/>
      <c r="F2960" s="37"/>
      <c r="G2960" s="39"/>
      <c r="H2960" s="40"/>
      <c r="I2960" s="107" t="str">
        <f>IF(G2960="","",_xlfn.IFNA(VLOOKUP(G2960,'سجل المشتريات'!F:N,8,0),"غير مسجلة في المشتريات"))</f>
        <v/>
      </c>
      <c r="J2960" s="26" t="str">
        <f>_xlfn.IFNA(VLOOKUP(F2960,الاوردرات!$B$1:$C$600,2,0),"")</f>
        <v/>
      </c>
      <c r="K2960" s="52"/>
      <c r="M2960" s="105" t="str">
        <f>IF(G2960="","",_xlfn.IFNA((VLOOKUP(G2960,help!L:M,2,0))*H2960,_xlfn.IFNA((VLOOKUP(G2960,help!P:Q,2,0))*H2960,"غير مسجلة في المشتريات")))</f>
        <v/>
      </c>
    </row>
    <row r="2961" spans="2:13" hidden="1" x14ac:dyDescent="0.25">
      <c r="B2961" s="13">
        <f>COUNTIFS($G$3:G2961,'تقرير استهلاك خامات'!$D$4)</f>
        <v>2</v>
      </c>
      <c r="C2961" s="13">
        <f>COUNTIFS($F$3:F2961,'تقرير منتج تام'!$E$4)</f>
        <v>10</v>
      </c>
      <c r="D2961" s="37"/>
      <c r="E2961" s="37"/>
      <c r="F2961" s="37"/>
      <c r="G2961" s="39"/>
      <c r="H2961" s="40"/>
      <c r="I2961" s="107" t="str">
        <f>IF(G2961="","",_xlfn.IFNA(VLOOKUP(G2961,'سجل المشتريات'!F:N,8,0),"غير مسجلة في المشتريات"))</f>
        <v/>
      </c>
      <c r="J2961" s="26" t="str">
        <f>_xlfn.IFNA(VLOOKUP(F2961,الاوردرات!$B$1:$C$600,2,0),"")</f>
        <v/>
      </c>
      <c r="K2961" s="52"/>
      <c r="M2961" s="105" t="str">
        <f>IF(G2961="","",_xlfn.IFNA((VLOOKUP(G2961,help!L:M,2,0))*H2961,_xlfn.IFNA((VLOOKUP(G2961,help!P:Q,2,0))*H2961,"غير مسجلة في المشتريات")))</f>
        <v/>
      </c>
    </row>
    <row r="2962" spans="2:13" hidden="1" x14ac:dyDescent="0.25">
      <c r="B2962" s="13">
        <f>COUNTIFS($G$3:G2962,'تقرير استهلاك خامات'!$D$4)</f>
        <v>2</v>
      </c>
      <c r="C2962" s="13">
        <f>COUNTIFS($F$3:F2962,'تقرير منتج تام'!$E$4)</f>
        <v>10</v>
      </c>
      <c r="D2962" s="37"/>
      <c r="E2962" s="37"/>
      <c r="F2962" s="37"/>
      <c r="G2962" s="39"/>
      <c r="H2962" s="40"/>
      <c r="I2962" s="107" t="str">
        <f>IF(G2962="","",_xlfn.IFNA(VLOOKUP(G2962,'سجل المشتريات'!F:N,8,0),"غير مسجلة في المشتريات"))</f>
        <v/>
      </c>
      <c r="J2962" s="26" t="str">
        <f>_xlfn.IFNA(VLOOKUP(F2962,الاوردرات!$B$1:$C$600,2,0),"")</f>
        <v/>
      </c>
      <c r="K2962" s="52"/>
      <c r="M2962" s="105" t="str">
        <f>IF(G2962="","",_xlfn.IFNA((VLOOKUP(G2962,help!L:M,2,0))*H2962,_xlfn.IFNA((VLOOKUP(G2962,help!P:Q,2,0))*H2962,"غير مسجلة في المشتريات")))</f>
        <v/>
      </c>
    </row>
    <row r="2963" spans="2:13" hidden="1" x14ac:dyDescent="0.25">
      <c r="B2963" s="13">
        <f>COUNTIFS($G$3:G2963,'تقرير استهلاك خامات'!$D$4)</f>
        <v>2</v>
      </c>
      <c r="C2963" s="13">
        <f>COUNTIFS($F$3:F2963,'تقرير منتج تام'!$E$4)</f>
        <v>10</v>
      </c>
      <c r="D2963" s="37"/>
      <c r="E2963" s="37"/>
      <c r="F2963" s="37"/>
      <c r="G2963" s="39"/>
      <c r="H2963" s="40"/>
      <c r="I2963" s="107" t="str">
        <f>IF(G2963="","",_xlfn.IFNA(VLOOKUP(G2963,'سجل المشتريات'!F:N,8,0),"غير مسجلة في المشتريات"))</f>
        <v/>
      </c>
      <c r="J2963" s="26" t="str">
        <f>_xlfn.IFNA(VLOOKUP(F2963,الاوردرات!$B$1:$C$600,2,0),"")</f>
        <v/>
      </c>
      <c r="K2963" s="52"/>
      <c r="M2963" s="105" t="str">
        <f>IF(G2963="","",_xlfn.IFNA((VLOOKUP(G2963,help!L:M,2,0))*H2963,_xlfn.IFNA((VLOOKUP(G2963,help!P:Q,2,0))*H2963,"غير مسجلة في المشتريات")))</f>
        <v/>
      </c>
    </row>
    <row r="2964" spans="2:13" hidden="1" x14ac:dyDescent="0.25">
      <c r="B2964" s="13">
        <f>COUNTIFS($G$3:G2964,'تقرير استهلاك خامات'!$D$4)</f>
        <v>2</v>
      </c>
      <c r="C2964" s="13">
        <f>COUNTIFS($F$3:F2964,'تقرير منتج تام'!$E$4)</f>
        <v>10</v>
      </c>
      <c r="D2964" s="37"/>
      <c r="E2964" s="37"/>
      <c r="F2964" s="37"/>
      <c r="G2964" s="39"/>
      <c r="H2964" s="40"/>
      <c r="I2964" s="107" t="str">
        <f>IF(G2964="","",_xlfn.IFNA(VLOOKUP(G2964,'سجل المشتريات'!F:N,8,0),"غير مسجلة في المشتريات"))</f>
        <v/>
      </c>
      <c r="J2964" s="26" t="str">
        <f>_xlfn.IFNA(VLOOKUP(F2964,الاوردرات!$B$1:$C$600,2,0),"")</f>
        <v/>
      </c>
      <c r="K2964" s="52"/>
      <c r="M2964" s="105" t="str">
        <f>IF(G2964="","",_xlfn.IFNA((VLOOKUP(G2964,help!L:M,2,0))*H2964,_xlfn.IFNA((VLOOKUP(G2964,help!P:Q,2,0))*H2964,"غير مسجلة في المشتريات")))</f>
        <v/>
      </c>
    </row>
    <row r="2965" spans="2:13" hidden="1" x14ac:dyDescent="0.25">
      <c r="B2965" s="13">
        <f>COUNTIFS($G$3:G2965,'تقرير استهلاك خامات'!$D$4)</f>
        <v>2</v>
      </c>
      <c r="C2965" s="13">
        <f>COUNTIFS($F$3:F2965,'تقرير منتج تام'!$E$4)</f>
        <v>10</v>
      </c>
      <c r="D2965" s="37"/>
      <c r="E2965" s="37"/>
      <c r="F2965" s="37"/>
      <c r="G2965" s="39"/>
      <c r="H2965" s="40"/>
      <c r="I2965" s="107" t="str">
        <f>IF(G2965="","",_xlfn.IFNA(VLOOKUP(G2965,'سجل المشتريات'!F:N,8,0),"غير مسجلة في المشتريات"))</f>
        <v/>
      </c>
      <c r="J2965" s="26" t="str">
        <f>_xlfn.IFNA(VLOOKUP(F2965,الاوردرات!$B$1:$C$600,2,0),"")</f>
        <v/>
      </c>
      <c r="K2965" s="52"/>
      <c r="M2965" s="105" t="str">
        <f>IF(G2965="","",_xlfn.IFNA((VLOOKUP(G2965,help!L:M,2,0))*H2965,_xlfn.IFNA((VLOOKUP(G2965,help!P:Q,2,0))*H2965,"غير مسجلة في المشتريات")))</f>
        <v/>
      </c>
    </row>
    <row r="2966" spans="2:13" hidden="1" x14ac:dyDescent="0.25">
      <c r="B2966" s="13">
        <f>COUNTIFS($G$3:G2966,'تقرير استهلاك خامات'!$D$4)</f>
        <v>2</v>
      </c>
      <c r="C2966" s="13">
        <f>COUNTIFS($F$3:F2966,'تقرير منتج تام'!$E$4)</f>
        <v>10</v>
      </c>
      <c r="D2966" s="37"/>
      <c r="E2966" s="37"/>
      <c r="F2966" s="37"/>
      <c r="G2966" s="39"/>
      <c r="H2966" s="40"/>
      <c r="I2966" s="107" t="str">
        <f>IF(G2966="","",_xlfn.IFNA(VLOOKUP(G2966,'سجل المشتريات'!F:N,8,0),"غير مسجلة في المشتريات"))</f>
        <v/>
      </c>
      <c r="J2966" s="26" t="str">
        <f>_xlfn.IFNA(VLOOKUP(F2966,الاوردرات!$B$1:$C$600,2,0),"")</f>
        <v/>
      </c>
      <c r="K2966" s="52"/>
      <c r="M2966" s="105" t="str">
        <f>IF(G2966="","",_xlfn.IFNA((VLOOKUP(G2966,help!L:M,2,0))*H2966,_xlfn.IFNA((VLOOKUP(G2966,help!P:Q,2,0))*H2966,"غير مسجلة في المشتريات")))</f>
        <v/>
      </c>
    </row>
    <row r="2967" spans="2:13" hidden="1" x14ac:dyDescent="0.25">
      <c r="B2967" s="13">
        <f>COUNTIFS($G$3:G2967,'تقرير استهلاك خامات'!$D$4)</f>
        <v>2</v>
      </c>
      <c r="C2967" s="13">
        <f>COUNTIFS($F$3:F2967,'تقرير منتج تام'!$E$4)</f>
        <v>10</v>
      </c>
      <c r="D2967" s="37"/>
      <c r="E2967" s="37"/>
      <c r="F2967" s="37"/>
      <c r="G2967" s="39"/>
      <c r="H2967" s="40"/>
      <c r="I2967" s="107" t="str">
        <f>IF(G2967="","",_xlfn.IFNA(VLOOKUP(G2967,'سجل المشتريات'!F:N,8,0),"غير مسجلة في المشتريات"))</f>
        <v/>
      </c>
      <c r="J2967" s="26" t="str">
        <f>_xlfn.IFNA(VLOOKUP(F2967,الاوردرات!$B$1:$C$600,2,0),"")</f>
        <v/>
      </c>
      <c r="K2967" s="52"/>
      <c r="M2967" s="105" t="str">
        <f>IF(G2967="","",_xlfn.IFNA((VLOOKUP(G2967,help!L:M,2,0))*H2967,_xlfn.IFNA((VLOOKUP(G2967,help!P:Q,2,0))*H2967,"غير مسجلة في المشتريات")))</f>
        <v/>
      </c>
    </row>
    <row r="2968" spans="2:13" hidden="1" x14ac:dyDescent="0.25">
      <c r="B2968" s="13">
        <f>COUNTIFS($G$3:G2968,'تقرير استهلاك خامات'!$D$4)</f>
        <v>2</v>
      </c>
      <c r="C2968" s="13">
        <f>COUNTIFS($F$3:F2968,'تقرير منتج تام'!$E$4)</f>
        <v>10</v>
      </c>
      <c r="D2968" s="37"/>
      <c r="E2968" s="37"/>
      <c r="F2968" s="37"/>
      <c r="G2968" s="39"/>
      <c r="H2968" s="40"/>
      <c r="I2968" s="107" t="str">
        <f>IF(G2968="","",_xlfn.IFNA(VLOOKUP(G2968,'سجل المشتريات'!F:N,8,0),"غير مسجلة في المشتريات"))</f>
        <v/>
      </c>
      <c r="J2968" s="26" t="str">
        <f>_xlfn.IFNA(VLOOKUP(F2968,الاوردرات!$B$1:$C$600,2,0),"")</f>
        <v/>
      </c>
      <c r="K2968" s="52"/>
      <c r="M2968" s="105" t="str">
        <f>IF(G2968="","",_xlfn.IFNA((VLOOKUP(G2968,help!L:M,2,0))*H2968,_xlfn.IFNA((VLOOKUP(G2968,help!P:Q,2,0))*H2968,"غير مسجلة في المشتريات")))</f>
        <v/>
      </c>
    </row>
    <row r="2969" spans="2:13" hidden="1" x14ac:dyDescent="0.25">
      <c r="B2969" s="13">
        <f>COUNTIFS($G$3:G2969,'تقرير استهلاك خامات'!$D$4)</f>
        <v>2</v>
      </c>
      <c r="C2969" s="13">
        <f>COUNTIFS($F$3:F2969,'تقرير منتج تام'!$E$4)</f>
        <v>10</v>
      </c>
      <c r="D2969" s="37"/>
      <c r="E2969" s="37"/>
      <c r="F2969" s="37"/>
      <c r="G2969" s="39"/>
      <c r="H2969" s="40"/>
      <c r="I2969" s="107" t="str">
        <f>IF(G2969="","",_xlfn.IFNA(VLOOKUP(G2969,'سجل المشتريات'!F:N,8,0),"غير مسجلة في المشتريات"))</f>
        <v/>
      </c>
      <c r="J2969" s="26" t="str">
        <f>_xlfn.IFNA(VLOOKUP(F2969,الاوردرات!$B$1:$C$600,2,0),"")</f>
        <v/>
      </c>
      <c r="K2969" s="52"/>
      <c r="M2969" s="105" t="str">
        <f>IF(G2969="","",_xlfn.IFNA((VLOOKUP(G2969,help!L:M,2,0))*H2969,_xlfn.IFNA((VLOOKUP(G2969,help!P:Q,2,0))*H2969,"غير مسجلة في المشتريات")))</f>
        <v/>
      </c>
    </row>
    <row r="2970" spans="2:13" hidden="1" x14ac:dyDescent="0.25">
      <c r="B2970" s="13">
        <f>COUNTIFS($G$3:G2970,'تقرير استهلاك خامات'!$D$4)</f>
        <v>2</v>
      </c>
      <c r="C2970" s="13">
        <f>COUNTIFS($F$3:F2970,'تقرير منتج تام'!$E$4)</f>
        <v>10</v>
      </c>
      <c r="D2970" s="37"/>
      <c r="E2970" s="37"/>
      <c r="F2970" s="37"/>
      <c r="G2970" s="39"/>
      <c r="H2970" s="40"/>
      <c r="I2970" s="107" t="str">
        <f>IF(G2970="","",_xlfn.IFNA(VLOOKUP(G2970,'سجل المشتريات'!F:N,8,0),"غير مسجلة في المشتريات"))</f>
        <v/>
      </c>
      <c r="J2970" s="26" t="str">
        <f>_xlfn.IFNA(VLOOKUP(F2970,الاوردرات!$B$1:$C$600,2,0),"")</f>
        <v/>
      </c>
      <c r="K2970" s="52"/>
      <c r="M2970" s="105" t="str">
        <f>IF(G2970="","",_xlfn.IFNA((VLOOKUP(G2970,help!L:M,2,0))*H2970,_xlfn.IFNA((VLOOKUP(G2970,help!P:Q,2,0))*H2970,"غير مسجلة في المشتريات")))</f>
        <v/>
      </c>
    </row>
    <row r="2971" spans="2:13" hidden="1" x14ac:dyDescent="0.25">
      <c r="B2971" s="13">
        <f>COUNTIFS($G$3:G2971,'تقرير استهلاك خامات'!$D$4)</f>
        <v>2</v>
      </c>
      <c r="C2971" s="13">
        <f>COUNTIFS($F$3:F2971,'تقرير منتج تام'!$E$4)</f>
        <v>10</v>
      </c>
      <c r="D2971" s="37"/>
      <c r="E2971" s="37"/>
      <c r="F2971" s="37"/>
      <c r="G2971" s="39"/>
      <c r="H2971" s="40"/>
      <c r="I2971" s="107" t="str">
        <f>IF(G2971="","",_xlfn.IFNA(VLOOKUP(G2971,'سجل المشتريات'!F:N,8,0),"غير مسجلة في المشتريات"))</f>
        <v/>
      </c>
      <c r="J2971" s="26" t="str">
        <f>_xlfn.IFNA(VLOOKUP(F2971,الاوردرات!$B$1:$C$600,2,0),"")</f>
        <v/>
      </c>
      <c r="K2971" s="52"/>
      <c r="M2971" s="105" t="str">
        <f>IF(G2971="","",_xlfn.IFNA((VLOOKUP(G2971,help!L:M,2,0))*H2971,_xlfn.IFNA((VLOOKUP(G2971,help!P:Q,2,0))*H2971,"غير مسجلة في المشتريات")))</f>
        <v/>
      </c>
    </row>
    <row r="2972" spans="2:13" hidden="1" x14ac:dyDescent="0.25">
      <c r="B2972" s="13">
        <f>COUNTIFS($G$3:G2972,'تقرير استهلاك خامات'!$D$4)</f>
        <v>2</v>
      </c>
      <c r="C2972" s="13">
        <f>COUNTIFS($F$3:F2972,'تقرير منتج تام'!$E$4)</f>
        <v>10</v>
      </c>
      <c r="D2972" s="37"/>
      <c r="E2972" s="37"/>
      <c r="F2972" s="37"/>
      <c r="G2972" s="39"/>
      <c r="H2972" s="40"/>
      <c r="I2972" s="107" t="str">
        <f>IF(G2972="","",_xlfn.IFNA(VLOOKUP(G2972,'سجل المشتريات'!F:N,8,0),"غير مسجلة في المشتريات"))</f>
        <v/>
      </c>
      <c r="J2972" s="26" t="str">
        <f>_xlfn.IFNA(VLOOKUP(F2972,الاوردرات!$B$1:$C$600,2,0),"")</f>
        <v/>
      </c>
      <c r="K2972" s="52"/>
      <c r="M2972" s="105" t="str">
        <f>IF(G2972="","",_xlfn.IFNA((VLOOKUP(G2972,help!L:M,2,0))*H2972,_xlfn.IFNA((VLOOKUP(G2972,help!P:Q,2,0))*H2972,"غير مسجلة في المشتريات")))</f>
        <v/>
      </c>
    </row>
    <row r="2973" spans="2:13" hidden="1" x14ac:dyDescent="0.25">
      <c r="B2973" s="13">
        <f>COUNTIFS($G$3:G2973,'تقرير استهلاك خامات'!$D$4)</f>
        <v>2</v>
      </c>
      <c r="C2973" s="13">
        <f>COUNTIFS($F$3:F2973,'تقرير منتج تام'!$E$4)</f>
        <v>10</v>
      </c>
      <c r="D2973" s="37"/>
      <c r="E2973" s="37"/>
      <c r="F2973" s="37"/>
      <c r="G2973" s="39"/>
      <c r="H2973" s="40"/>
      <c r="I2973" s="107" t="str">
        <f>IF(G2973="","",_xlfn.IFNA(VLOOKUP(G2973,'سجل المشتريات'!F:N,8,0),"غير مسجلة في المشتريات"))</f>
        <v/>
      </c>
      <c r="J2973" s="26" t="str">
        <f>_xlfn.IFNA(VLOOKUP(F2973,الاوردرات!$B$1:$C$600,2,0),"")</f>
        <v/>
      </c>
      <c r="K2973" s="52"/>
      <c r="M2973" s="105" t="str">
        <f>IF(G2973="","",_xlfn.IFNA((VLOOKUP(G2973,help!L:M,2,0))*H2973,_xlfn.IFNA((VLOOKUP(G2973,help!P:Q,2,0))*H2973,"غير مسجلة في المشتريات")))</f>
        <v/>
      </c>
    </row>
    <row r="2974" spans="2:13" hidden="1" x14ac:dyDescent="0.25">
      <c r="B2974" s="13">
        <f>COUNTIFS($G$3:G2974,'تقرير استهلاك خامات'!$D$4)</f>
        <v>2</v>
      </c>
      <c r="C2974" s="13">
        <f>COUNTIFS($F$3:F2974,'تقرير منتج تام'!$E$4)</f>
        <v>10</v>
      </c>
      <c r="D2974" s="37"/>
      <c r="E2974" s="37"/>
      <c r="F2974" s="37"/>
      <c r="G2974" s="39"/>
      <c r="H2974" s="40"/>
      <c r="I2974" s="107" t="str">
        <f>IF(G2974="","",_xlfn.IFNA(VLOOKUP(G2974,'سجل المشتريات'!F:N,8,0),"غير مسجلة في المشتريات"))</f>
        <v/>
      </c>
      <c r="J2974" s="26" t="str">
        <f>_xlfn.IFNA(VLOOKUP(F2974,الاوردرات!$B$1:$C$600,2,0),"")</f>
        <v/>
      </c>
      <c r="K2974" s="52"/>
      <c r="M2974" s="105" t="str">
        <f>IF(G2974="","",_xlfn.IFNA((VLOOKUP(G2974,help!L:M,2,0))*H2974,_xlfn.IFNA((VLOOKUP(G2974,help!P:Q,2,0))*H2974,"غير مسجلة في المشتريات")))</f>
        <v/>
      </c>
    </row>
    <row r="2975" spans="2:13" hidden="1" x14ac:dyDescent="0.25">
      <c r="B2975" s="13">
        <f>COUNTIFS($G$3:G2975,'تقرير استهلاك خامات'!$D$4)</f>
        <v>2</v>
      </c>
      <c r="C2975" s="13">
        <f>COUNTIFS($F$3:F2975,'تقرير منتج تام'!$E$4)</f>
        <v>10</v>
      </c>
      <c r="D2975" s="37"/>
      <c r="E2975" s="37"/>
      <c r="F2975" s="37"/>
      <c r="G2975" s="39"/>
      <c r="H2975" s="40"/>
      <c r="I2975" s="107" t="str">
        <f>IF(G2975="","",_xlfn.IFNA(VLOOKUP(G2975,'سجل المشتريات'!F:N,8,0),"غير مسجلة في المشتريات"))</f>
        <v/>
      </c>
      <c r="J2975" s="26" t="str">
        <f>_xlfn.IFNA(VLOOKUP(F2975,الاوردرات!$B$1:$C$600,2,0),"")</f>
        <v/>
      </c>
      <c r="K2975" s="52"/>
      <c r="M2975" s="105" t="str">
        <f>IF(G2975="","",_xlfn.IFNA((VLOOKUP(G2975,help!L:M,2,0))*H2975,_xlfn.IFNA((VLOOKUP(G2975,help!P:Q,2,0))*H2975,"غير مسجلة في المشتريات")))</f>
        <v/>
      </c>
    </row>
    <row r="2976" spans="2:13" hidden="1" x14ac:dyDescent="0.25">
      <c r="B2976" s="13">
        <f>COUNTIFS($G$3:G2976,'تقرير استهلاك خامات'!$D$4)</f>
        <v>2</v>
      </c>
      <c r="C2976" s="13">
        <f>COUNTIFS($F$3:F2976,'تقرير منتج تام'!$E$4)</f>
        <v>10</v>
      </c>
      <c r="D2976" s="37"/>
      <c r="E2976" s="37"/>
      <c r="F2976" s="37"/>
      <c r="G2976" s="39"/>
      <c r="H2976" s="40"/>
      <c r="I2976" s="107" t="str">
        <f>IF(G2976="","",_xlfn.IFNA(VLOOKUP(G2976,'سجل المشتريات'!F:N,8,0),"غير مسجلة في المشتريات"))</f>
        <v/>
      </c>
      <c r="J2976" s="26" t="str">
        <f>_xlfn.IFNA(VLOOKUP(F2976,الاوردرات!$B$1:$C$600,2,0),"")</f>
        <v/>
      </c>
      <c r="K2976" s="52"/>
      <c r="M2976" s="105" t="str">
        <f>IF(G2976="","",_xlfn.IFNA((VLOOKUP(G2976,help!L:M,2,0))*H2976,_xlfn.IFNA((VLOOKUP(G2976,help!P:Q,2,0))*H2976,"غير مسجلة في المشتريات")))</f>
        <v/>
      </c>
    </row>
    <row r="2977" spans="2:13" hidden="1" x14ac:dyDescent="0.25">
      <c r="B2977" s="13">
        <f>COUNTIFS($G$3:G2977,'تقرير استهلاك خامات'!$D$4)</f>
        <v>2</v>
      </c>
      <c r="C2977" s="13">
        <f>COUNTIFS($F$3:F2977,'تقرير منتج تام'!$E$4)</f>
        <v>10</v>
      </c>
      <c r="D2977" s="37"/>
      <c r="E2977" s="37"/>
      <c r="F2977" s="37"/>
      <c r="G2977" s="39"/>
      <c r="H2977" s="40"/>
      <c r="I2977" s="107" t="str">
        <f>IF(G2977="","",_xlfn.IFNA(VLOOKUP(G2977,'سجل المشتريات'!F:N,8,0),"غير مسجلة في المشتريات"))</f>
        <v/>
      </c>
      <c r="J2977" s="26" t="str">
        <f>_xlfn.IFNA(VLOOKUP(F2977,الاوردرات!$B$1:$C$600,2,0),"")</f>
        <v/>
      </c>
      <c r="K2977" s="52"/>
      <c r="M2977" s="105" t="str">
        <f>IF(G2977="","",_xlfn.IFNA((VLOOKUP(G2977,help!L:M,2,0))*H2977,_xlfn.IFNA((VLOOKUP(G2977,help!P:Q,2,0))*H2977,"غير مسجلة في المشتريات")))</f>
        <v/>
      </c>
    </row>
    <row r="2978" spans="2:13" hidden="1" x14ac:dyDescent="0.25">
      <c r="B2978" s="13">
        <f>COUNTIFS($G$3:G2978,'تقرير استهلاك خامات'!$D$4)</f>
        <v>2</v>
      </c>
      <c r="C2978" s="13">
        <f>COUNTIFS($F$3:F2978,'تقرير منتج تام'!$E$4)</f>
        <v>10</v>
      </c>
      <c r="D2978" s="37"/>
      <c r="E2978" s="37"/>
      <c r="F2978" s="37"/>
      <c r="G2978" s="39"/>
      <c r="H2978" s="40"/>
      <c r="I2978" s="107" t="str">
        <f>IF(G2978="","",_xlfn.IFNA(VLOOKUP(G2978,'سجل المشتريات'!F:N,8,0),"غير مسجلة في المشتريات"))</f>
        <v/>
      </c>
      <c r="J2978" s="26" t="str">
        <f>_xlfn.IFNA(VLOOKUP(F2978,الاوردرات!$B$1:$C$600,2,0),"")</f>
        <v/>
      </c>
      <c r="K2978" s="52"/>
      <c r="M2978" s="105" t="str">
        <f>IF(G2978="","",_xlfn.IFNA((VLOOKUP(G2978,help!L:M,2,0))*H2978,_xlfn.IFNA((VLOOKUP(G2978,help!P:Q,2,0))*H2978,"غير مسجلة في المشتريات")))</f>
        <v/>
      </c>
    </row>
    <row r="2979" spans="2:13" hidden="1" x14ac:dyDescent="0.25">
      <c r="B2979" s="13">
        <f>COUNTIFS($G$3:G2979,'تقرير استهلاك خامات'!$D$4)</f>
        <v>2</v>
      </c>
      <c r="C2979" s="13">
        <f>COUNTIFS($F$3:F2979,'تقرير منتج تام'!$E$4)</f>
        <v>10</v>
      </c>
      <c r="D2979" s="37"/>
      <c r="E2979" s="37"/>
      <c r="F2979" s="37"/>
      <c r="G2979" s="39"/>
      <c r="H2979" s="40"/>
      <c r="I2979" s="107" t="str">
        <f>IF(G2979="","",_xlfn.IFNA(VLOOKUP(G2979,'سجل المشتريات'!F:N,8,0),"غير مسجلة في المشتريات"))</f>
        <v/>
      </c>
      <c r="J2979" s="26" t="str">
        <f>_xlfn.IFNA(VLOOKUP(F2979,الاوردرات!$B$1:$C$600,2,0),"")</f>
        <v/>
      </c>
      <c r="K2979" s="52"/>
      <c r="M2979" s="105" t="str">
        <f>IF(G2979="","",_xlfn.IFNA((VLOOKUP(G2979,help!L:M,2,0))*H2979,_xlfn.IFNA((VLOOKUP(G2979,help!P:Q,2,0))*H2979,"غير مسجلة في المشتريات")))</f>
        <v/>
      </c>
    </row>
    <row r="2980" spans="2:13" hidden="1" x14ac:dyDescent="0.25">
      <c r="B2980" s="13">
        <f>COUNTIFS($G$3:G2980,'تقرير استهلاك خامات'!$D$4)</f>
        <v>2</v>
      </c>
      <c r="C2980" s="13">
        <f>COUNTIFS($F$3:F2980,'تقرير منتج تام'!$E$4)</f>
        <v>10</v>
      </c>
      <c r="D2980" s="37"/>
      <c r="E2980" s="37"/>
      <c r="F2980" s="37"/>
      <c r="G2980" s="39"/>
      <c r="H2980" s="40"/>
      <c r="I2980" s="107" t="str">
        <f>IF(G2980="","",_xlfn.IFNA(VLOOKUP(G2980,'سجل المشتريات'!F:N,8,0),"غير مسجلة في المشتريات"))</f>
        <v/>
      </c>
      <c r="J2980" s="26" t="str">
        <f>_xlfn.IFNA(VLOOKUP(F2980,الاوردرات!$B$1:$C$600,2,0),"")</f>
        <v/>
      </c>
      <c r="K2980" s="52"/>
      <c r="M2980" s="105" t="str">
        <f>IF(G2980="","",_xlfn.IFNA((VLOOKUP(G2980,help!L:M,2,0))*H2980,_xlfn.IFNA((VLOOKUP(G2980,help!P:Q,2,0))*H2980,"غير مسجلة في المشتريات")))</f>
        <v/>
      </c>
    </row>
    <row r="2981" spans="2:13" hidden="1" x14ac:dyDescent="0.25">
      <c r="B2981" s="13">
        <f>COUNTIFS($G$3:G2981,'تقرير استهلاك خامات'!$D$4)</f>
        <v>2</v>
      </c>
      <c r="C2981" s="13">
        <f>COUNTIFS($F$3:F2981,'تقرير منتج تام'!$E$4)</f>
        <v>10</v>
      </c>
      <c r="D2981" s="37"/>
      <c r="E2981" s="37"/>
      <c r="F2981" s="37"/>
      <c r="G2981" s="39"/>
      <c r="H2981" s="40"/>
      <c r="I2981" s="107" t="str">
        <f>IF(G2981="","",_xlfn.IFNA(VLOOKUP(G2981,'سجل المشتريات'!F:N,8,0),"غير مسجلة في المشتريات"))</f>
        <v/>
      </c>
      <c r="J2981" s="26" t="str">
        <f>_xlfn.IFNA(VLOOKUP(F2981,الاوردرات!$B$1:$C$600,2,0),"")</f>
        <v/>
      </c>
      <c r="K2981" s="52"/>
      <c r="M2981" s="105" t="str">
        <f>IF(G2981="","",_xlfn.IFNA((VLOOKUP(G2981,help!L:M,2,0))*H2981,_xlfn.IFNA((VLOOKUP(G2981,help!P:Q,2,0))*H2981,"غير مسجلة في المشتريات")))</f>
        <v/>
      </c>
    </row>
    <row r="2982" spans="2:13" hidden="1" x14ac:dyDescent="0.25">
      <c r="B2982" s="13">
        <f>COUNTIFS($G$3:G2982,'تقرير استهلاك خامات'!$D$4)</f>
        <v>2</v>
      </c>
      <c r="C2982" s="13">
        <f>COUNTIFS($F$3:F2982,'تقرير منتج تام'!$E$4)</f>
        <v>10</v>
      </c>
      <c r="D2982" s="37"/>
      <c r="E2982" s="37"/>
      <c r="F2982" s="37"/>
      <c r="G2982" s="39"/>
      <c r="H2982" s="40"/>
      <c r="I2982" s="107" t="str">
        <f>IF(G2982="","",_xlfn.IFNA(VLOOKUP(G2982,'سجل المشتريات'!F:N,8,0),"غير مسجلة في المشتريات"))</f>
        <v/>
      </c>
      <c r="J2982" s="26" t="str">
        <f>_xlfn.IFNA(VLOOKUP(F2982,الاوردرات!$B$1:$C$600,2,0),"")</f>
        <v/>
      </c>
      <c r="K2982" s="52"/>
      <c r="M2982" s="105" t="str">
        <f>IF(G2982="","",_xlfn.IFNA((VLOOKUP(G2982,help!L:M,2,0))*H2982,_xlfn.IFNA((VLOOKUP(G2982,help!P:Q,2,0))*H2982,"غير مسجلة في المشتريات")))</f>
        <v/>
      </c>
    </row>
    <row r="2983" spans="2:13" hidden="1" x14ac:dyDescent="0.25">
      <c r="B2983" s="13">
        <f>COUNTIFS($G$3:G2983,'تقرير استهلاك خامات'!$D$4)</f>
        <v>2</v>
      </c>
      <c r="C2983" s="13">
        <f>COUNTIFS($F$3:F2983,'تقرير منتج تام'!$E$4)</f>
        <v>10</v>
      </c>
      <c r="D2983" s="37"/>
      <c r="E2983" s="37"/>
      <c r="F2983" s="37"/>
      <c r="G2983" s="39"/>
      <c r="H2983" s="40"/>
      <c r="I2983" s="107" t="str">
        <f>IF(G2983="","",_xlfn.IFNA(VLOOKUP(G2983,'سجل المشتريات'!F:N,8,0),"غير مسجلة في المشتريات"))</f>
        <v/>
      </c>
      <c r="J2983" s="26" t="str">
        <f>_xlfn.IFNA(VLOOKUP(F2983,الاوردرات!$B$1:$C$600,2,0),"")</f>
        <v/>
      </c>
      <c r="K2983" s="52"/>
      <c r="M2983" s="105" t="str">
        <f>IF(G2983="","",_xlfn.IFNA((VLOOKUP(G2983,help!L:M,2,0))*H2983,_xlfn.IFNA((VLOOKUP(G2983,help!P:Q,2,0))*H2983,"غير مسجلة في المشتريات")))</f>
        <v/>
      </c>
    </row>
    <row r="2984" spans="2:13" hidden="1" x14ac:dyDescent="0.25">
      <c r="B2984" s="13">
        <f>COUNTIFS($G$3:G2984,'تقرير استهلاك خامات'!$D$4)</f>
        <v>2</v>
      </c>
      <c r="C2984" s="13">
        <f>COUNTIFS($F$3:F2984,'تقرير منتج تام'!$E$4)</f>
        <v>10</v>
      </c>
      <c r="D2984" s="37"/>
      <c r="E2984" s="37"/>
      <c r="F2984" s="37"/>
      <c r="G2984" s="39"/>
      <c r="H2984" s="40"/>
      <c r="I2984" s="107" t="str">
        <f>IF(G2984="","",_xlfn.IFNA(VLOOKUP(G2984,'سجل المشتريات'!F:N,8,0),"غير مسجلة في المشتريات"))</f>
        <v/>
      </c>
      <c r="J2984" s="26" t="str">
        <f>_xlfn.IFNA(VLOOKUP(F2984,الاوردرات!$B$1:$C$600,2,0),"")</f>
        <v/>
      </c>
      <c r="K2984" s="52"/>
      <c r="M2984" s="105" t="str">
        <f>IF(G2984="","",_xlfn.IFNA((VLOOKUP(G2984,help!L:M,2,0))*H2984,_xlfn.IFNA((VLOOKUP(G2984,help!P:Q,2,0))*H2984,"غير مسجلة في المشتريات")))</f>
        <v/>
      </c>
    </row>
    <row r="2985" spans="2:13" hidden="1" x14ac:dyDescent="0.25">
      <c r="B2985" s="13">
        <f>COUNTIFS($G$3:G2985,'تقرير استهلاك خامات'!$D$4)</f>
        <v>2</v>
      </c>
      <c r="C2985" s="13">
        <f>COUNTIFS($F$3:F2985,'تقرير منتج تام'!$E$4)</f>
        <v>10</v>
      </c>
      <c r="D2985" s="37"/>
      <c r="E2985" s="37"/>
      <c r="F2985" s="37"/>
      <c r="G2985" s="39"/>
      <c r="H2985" s="40"/>
      <c r="I2985" s="107" t="str">
        <f>IF(G2985="","",_xlfn.IFNA(VLOOKUP(G2985,'سجل المشتريات'!F:N,8,0),"غير مسجلة في المشتريات"))</f>
        <v/>
      </c>
      <c r="J2985" s="26" t="str">
        <f>_xlfn.IFNA(VLOOKUP(F2985,الاوردرات!$B$1:$C$600,2,0),"")</f>
        <v/>
      </c>
      <c r="K2985" s="52"/>
      <c r="M2985" s="105" t="str">
        <f>IF(G2985="","",_xlfn.IFNA((VLOOKUP(G2985,help!L:M,2,0))*H2985,_xlfn.IFNA((VLOOKUP(G2985,help!P:Q,2,0))*H2985,"غير مسجلة في المشتريات")))</f>
        <v/>
      </c>
    </row>
    <row r="2986" spans="2:13" hidden="1" x14ac:dyDescent="0.25">
      <c r="B2986" s="13">
        <f>COUNTIFS($G$3:G2986,'تقرير استهلاك خامات'!$D$4)</f>
        <v>2</v>
      </c>
      <c r="C2986" s="13">
        <f>COUNTIFS($F$3:F2986,'تقرير منتج تام'!$E$4)</f>
        <v>10</v>
      </c>
      <c r="D2986" s="37"/>
      <c r="E2986" s="37"/>
      <c r="F2986" s="37"/>
      <c r="G2986" s="39"/>
      <c r="H2986" s="40"/>
      <c r="I2986" s="107" t="str">
        <f>IF(G2986="","",_xlfn.IFNA(VLOOKUP(G2986,'سجل المشتريات'!F:N,8,0),"غير مسجلة في المشتريات"))</f>
        <v/>
      </c>
      <c r="J2986" s="26" t="str">
        <f>_xlfn.IFNA(VLOOKUP(F2986,الاوردرات!$B$1:$C$600,2,0),"")</f>
        <v/>
      </c>
      <c r="K2986" s="52"/>
      <c r="M2986" s="105" t="str">
        <f>IF(G2986="","",_xlfn.IFNA((VLOOKUP(G2986,help!L:M,2,0))*H2986,_xlfn.IFNA((VLOOKUP(G2986,help!P:Q,2,0))*H2986,"غير مسجلة في المشتريات")))</f>
        <v/>
      </c>
    </row>
    <row r="2987" spans="2:13" hidden="1" x14ac:dyDescent="0.25">
      <c r="B2987" s="13">
        <f>COUNTIFS($G$3:G2987,'تقرير استهلاك خامات'!$D$4)</f>
        <v>2</v>
      </c>
      <c r="C2987" s="13">
        <f>COUNTIFS($F$3:F2987,'تقرير منتج تام'!$E$4)</f>
        <v>10</v>
      </c>
      <c r="D2987" s="37"/>
      <c r="E2987" s="37"/>
      <c r="F2987" s="37"/>
      <c r="G2987" s="39"/>
      <c r="H2987" s="40"/>
      <c r="I2987" s="107" t="str">
        <f>IF(G2987="","",_xlfn.IFNA(VLOOKUP(G2987,'سجل المشتريات'!F:N,8,0),"غير مسجلة في المشتريات"))</f>
        <v/>
      </c>
      <c r="J2987" s="26" t="str">
        <f>_xlfn.IFNA(VLOOKUP(F2987,الاوردرات!$B$1:$C$600,2,0),"")</f>
        <v/>
      </c>
      <c r="K2987" s="52"/>
      <c r="M2987" s="105" t="str">
        <f>IF(G2987="","",_xlfn.IFNA((VLOOKUP(G2987,help!L:M,2,0))*H2987,_xlfn.IFNA((VLOOKUP(G2987,help!P:Q,2,0))*H2987,"غير مسجلة في المشتريات")))</f>
        <v/>
      </c>
    </row>
    <row r="2988" spans="2:13" hidden="1" x14ac:dyDescent="0.25">
      <c r="B2988" s="13">
        <f>COUNTIFS($G$3:G2988,'تقرير استهلاك خامات'!$D$4)</f>
        <v>2</v>
      </c>
      <c r="C2988" s="13">
        <f>COUNTIFS($F$3:F2988,'تقرير منتج تام'!$E$4)</f>
        <v>10</v>
      </c>
      <c r="D2988" s="37"/>
      <c r="E2988" s="37"/>
      <c r="F2988" s="37"/>
      <c r="G2988" s="39"/>
      <c r="H2988" s="40"/>
      <c r="I2988" s="107" t="str">
        <f>IF(G2988="","",_xlfn.IFNA(VLOOKUP(G2988,'سجل المشتريات'!F:N,8,0),"غير مسجلة في المشتريات"))</f>
        <v/>
      </c>
      <c r="J2988" s="26" t="str">
        <f>_xlfn.IFNA(VLOOKUP(F2988,الاوردرات!$B$1:$C$600,2,0),"")</f>
        <v/>
      </c>
      <c r="K2988" s="52"/>
      <c r="M2988" s="105" t="str">
        <f>IF(G2988="","",_xlfn.IFNA((VLOOKUP(G2988,help!L:M,2,0))*H2988,_xlfn.IFNA((VLOOKUP(G2988,help!P:Q,2,0))*H2988,"غير مسجلة في المشتريات")))</f>
        <v/>
      </c>
    </row>
    <row r="2989" spans="2:13" hidden="1" x14ac:dyDescent="0.25">
      <c r="B2989" s="13">
        <f>COUNTIFS($G$3:G2989,'تقرير استهلاك خامات'!$D$4)</f>
        <v>2</v>
      </c>
      <c r="C2989" s="13">
        <f>COUNTIFS($F$3:F2989,'تقرير منتج تام'!$E$4)</f>
        <v>10</v>
      </c>
      <c r="D2989" s="37"/>
      <c r="E2989" s="37"/>
      <c r="F2989" s="37"/>
      <c r="G2989" s="39"/>
      <c r="H2989" s="40"/>
      <c r="I2989" s="107" t="str">
        <f>IF(G2989="","",_xlfn.IFNA(VLOOKUP(G2989,'سجل المشتريات'!F:N,8,0),"غير مسجلة في المشتريات"))</f>
        <v/>
      </c>
      <c r="J2989" s="26" t="str">
        <f>_xlfn.IFNA(VLOOKUP(F2989,الاوردرات!$B$1:$C$600,2,0),"")</f>
        <v/>
      </c>
      <c r="K2989" s="52"/>
      <c r="M2989" s="105" t="str">
        <f>IF(G2989="","",_xlfn.IFNA((VLOOKUP(G2989,help!L:M,2,0))*H2989,_xlfn.IFNA((VLOOKUP(G2989,help!P:Q,2,0))*H2989,"غير مسجلة في المشتريات")))</f>
        <v/>
      </c>
    </row>
    <row r="2990" spans="2:13" hidden="1" x14ac:dyDescent="0.25">
      <c r="B2990" s="13">
        <f>COUNTIFS($G$3:G2990,'تقرير استهلاك خامات'!$D$4)</f>
        <v>2</v>
      </c>
      <c r="C2990" s="13">
        <f>COUNTIFS($F$3:F2990,'تقرير منتج تام'!$E$4)</f>
        <v>10</v>
      </c>
      <c r="D2990" s="37"/>
      <c r="E2990" s="37"/>
      <c r="F2990" s="37"/>
      <c r="G2990" s="39"/>
      <c r="H2990" s="40"/>
      <c r="I2990" s="107" t="str">
        <f>IF(G2990="","",_xlfn.IFNA(VLOOKUP(G2990,'سجل المشتريات'!F:N,8,0),"غير مسجلة في المشتريات"))</f>
        <v/>
      </c>
      <c r="J2990" s="26" t="str">
        <f>_xlfn.IFNA(VLOOKUP(F2990,الاوردرات!$B$1:$C$600,2,0),"")</f>
        <v/>
      </c>
      <c r="K2990" s="52"/>
      <c r="M2990" s="105" t="str">
        <f>IF(G2990="","",_xlfn.IFNA((VLOOKUP(G2990,help!L:M,2,0))*H2990,_xlfn.IFNA((VLOOKUP(G2990,help!P:Q,2,0))*H2990,"غير مسجلة في المشتريات")))</f>
        <v/>
      </c>
    </row>
    <row r="2991" spans="2:13" hidden="1" x14ac:dyDescent="0.25">
      <c r="B2991" s="13">
        <f>COUNTIFS($G$3:G2991,'تقرير استهلاك خامات'!$D$4)</f>
        <v>2</v>
      </c>
      <c r="C2991" s="13">
        <f>COUNTIFS($F$3:F2991,'تقرير منتج تام'!$E$4)</f>
        <v>10</v>
      </c>
      <c r="D2991" s="37"/>
      <c r="E2991" s="37"/>
      <c r="F2991" s="37"/>
      <c r="G2991" s="39"/>
      <c r="H2991" s="40"/>
      <c r="I2991" s="107" t="str">
        <f>IF(G2991="","",_xlfn.IFNA(VLOOKUP(G2991,'سجل المشتريات'!F:N,8,0),"غير مسجلة في المشتريات"))</f>
        <v/>
      </c>
      <c r="J2991" s="26" t="str">
        <f>_xlfn.IFNA(VLOOKUP(F2991,الاوردرات!$B$1:$C$600,2,0),"")</f>
        <v/>
      </c>
      <c r="K2991" s="52"/>
      <c r="M2991" s="105" t="str">
        <f>IF(G2991="","",_xlfn.IFNA((VLOOKUP(G2991,help!L:M,2,0))*H2991,_xlfn.IFNA((VLOOKUP(G2991,help!P:Q,2,0))*H2991,"غير مسجلة في المشتريات")))</f>
        <v/>
      </c>
    </row>
    <row r="2992" spans="2:13" hidden="1" x14ac:dyDescent="0.25">
      <c r="B2992" s="13">
        <f>COUNTIFS($G$3:G2992,'تقرير استهلاك خامات'!$D$4)</f>
        <v>2</v>
      </c>
      <c r="C2992" s="13">
        <f>COUNTIFS($F$3:F2992,'تقرير منتج تام'!$E$4)</f>
        <v>10</v>
      </c>
      <c r="D2992" s="37"/>
      <c r="E2992" s="37"/>
      <c r="F2992" s="37"/>
      <c r="G2992" s="39"/>
      <c r="H2992" s="40"/>
      <c r="I2992" s="107" t="str">
        <f>IF(G2992="","",_xlfn.IFNA(VLOOKUP(G2992,'سجل المشتريات'!F:N,8,0),"غير مسجلة في المشتريات"))</f>
        <v/>
      </c>
      <c r="J2992" s="26" t="str">
        <f>_xlfn.IFNA(VLOOKUP(F2992,الاوردرات!$B$1:$C$600,2,0),"")</f>
        <v/>
      </c>
      <c r="K2992" s="52"/>
      <c r="M2992" s="105" t="str">
        <f>IF(G2992="","",_xlfn.IFNA((VLOOKUP(G2992,help!L:M,2,0))*H2992,_xlfn.IFNA((VLOOKUP(G2992,help!P:Q,2,0))*H2992,"غير مسجلة في المشتريات")))</f>
        <v/>
      </c>
    </row>
    <row r="2993" spans="2:13" hidden="1" x14ac:dyDescent="0.25">
      <c r="B2993" s="13">
        <f>COUNTIFS($G$3:G2993,'تقرير استهلاك خامات'!$D$4)</f>
        <v>2</v>
      </c>
      <c r="C2993" s="13">
        <f>COUNTIFS($F$3:F2993,'تقرير منتج تام'!$E$4)</f>
        <v>10</v>
      </c>
      <c r="D2993" s="37"/>
      <c r="E2993" s="37"/>
      <c r="F2993" s="37"/>
      <c r="G2993" s="39"/>
      <c r="H2993" s="40"/>
      <c r="I2993" s="107" t="str">
        <f>IF(G2993="","",_xlfn.IFNA(VLOOKUP(G2993,'سجل المشتريات'!F:N,8,0),"غير مسجلة في المشتريات"))</f>
        <v/>
      </c>
      <c r="J2993" s="26" t="str">
        <f>_xlfn.IFNA(VLOOKUP(F2993,الاوردرات!$B$1:$C$600,2,0),"")</f>
        <v/>
      </c>
      <c r="K2993" s="52"/>
      <c r="M2993" s="105" t="str">
        <f>IF(G2993="","",_xlfn.IFNA((VLOOKUP(G2993,help!L:M,2,0))*H2993,_xlfn.IFNA((VLOOKUP(G2993,help!P:Q,2,0))*H2993,"غير مسجلة في المشتريات")))</f>
        <v/>
      </c>
    </row>
    <row r="2994" spans="2:13" hidden="1" x14ac:dyDescent="0.25">
      <c r="B2994" s="13">
        <f>COUNTIFS($G$3:G2994,'تقرير استهلاك خامات'!$D$4)</f>
        <v>2</v>
      </c>
      <c r="C2994" s="13">
        <f>COUNTIFS($F$3:F2994,'تقرير منتج تام'!$E$4)</f>
        <v>10</v>
      </c>
      <c r="D2994" s="37"/>
      <c r="E2994" s="37"/>
      <c r="F2994" s="37"/>
      <c r="G2994" s="39"/>
      <c r="H2994" s="40"/>
      <c r="I2994" s="107" t="str">
        <f>IF(G2994="","",_xlfn.IFNA(VLOOKUP(G2994,'سجل المشتريات'!F:N,8,0),"غير مسجلة في المشتريات"))</f>
        <v/>
      </c>
      <c r="J2994" s="26" t="str">
        <f>_xlfn.IFNA(VLOOKUP(F2994,الاوردرات!$B$1:$C$600,2,0),"")</f>
        <v/>
      </c>
      <c r="K2994" s="52"/>
      <c r="M2994" s="105" t="str">
        <f>IF(G2994="","",_xlfn.IFNA((VLOOKUP(G2994,help!L:M,2,0))*H2994,_xlfn.IFNA((VLOOKUP(G2994,help!P:Q,2,0))*H2994,"غير مسجلة في المشتريات")))</f>
        <v/>
      </c>
    </row>
    <row r="2995" spans="2:13" hidden="1" x14ac:dyDescent="0.25">
      <c r="B2995" s="13">
        <f>COUNTIFS($G$3:G2995,'تقرير استهلاك خامات'!$D$4)</f>
        <v>2</v>
      </c>
      <c r="C2995" s="13">
        <f>COUNTIFS($F$3:F2995,'تقرير منتج تام'!$E$4)</f>
        <v>10</v>
      </c>
      <c r="D2995" s="37"/>
      <c r="E2995" s="37"/>
      <c r="F2995" s="37"/>
      <c r="G2995" s="39"/>
      <c r="H2995" s="40"/>
      <c r="I2995" s="107" t="str">
        <f>IF(G2995="","",_xlfn.IFNA(VLOOKUP(G2995,'سجل المشتريات'!F:N,8,0),"غير مسجلة في المشتريات"))</f>
        <v/>
      </c>
      <c r="J2995" s="26" t="str">
        <f>_xlfn.IFNA(VLOOKUP(F2995,الاوردرات!$B$1:$C$600,2,0),"")</f>
        <v/>
      </c>
      <c r="K2995" s="52"/>
      <c r="M2995" s="105" t="str">
        <f>IF(G2995="","",_xlfn.IFNA((VLOOKUP(G2995,help!L:M,2,0))*H2995,_xlfn.IFNA((VLOOKUP(G2995,help!P:Q,2,0))*H2995,"غير مسجلة في المشتريات")))</f>
        <v/>
      </c>
    </row>
    <row r="2996" spans="2:13" hidden="1" x14ac:dyDescent="0.25">
      <c r="B2996" s="13">
        <f>COUNTIFS($G$3:G2996,'تقرير استهلاك خامات'!$D$4)</f>
        <v>2</v>
      </c>
      <c r="C2996" s="13">
        <f>COUNTIFS($F$3:F2996,'تقرير منتج تام'!$E$4)</f>
        <v>10</v>
      </c>
      <c r="D2996" s="37"/>
      <c r="E2996" s="37"/>
      <c r="F2996" s="37"/>
      <c r="G2996" s="39"/>
      <c r="H2996" s="40"/>
      <c r="I2996" s="107" t="str">
        <f>IF(G2996="","",_xlfn.IFNA(VLOOKUP(G2996,'سجل المشتريات'!F:N,8,0),"غير مسجلة في المشتريات"))</f>
        <v/>
      </c>
      <c r="J2996" s="26" t="str">
        <f>_xlfn.IFNA(VLOOKUP(F2996,الاوردرات!$B$1:$C$600,2,0),"")</f>
        <v/>
      </c>
      <c r="K2996" s="52"/>
      <c r="M2996" s="105" t="str">
        <f>IF(G2996="","",_xlfn.IFNA((VLOOKUP(G2996,help!L:M,2,0))*H2996,_xlfn.IFNA((VLOOKUP(G2996,help!P:Q,2,0))*H2996,"غير مسجلة في المشتريات")))</f>
        <v/>
      </c>
    </row>
    <row r="2997" spans="2:13" hidden="1" x14ac:dyDescent="0.25">
      <c r="B2997" s="13">
        <f>COUNTIFS($G$3:G2997,'تقرير استهلاك خامات'!$D$4)</f>
        <v>2</v>
      </c>
      <c r="C2997" s="13">
        <f>COUNTIFS($F$3:F2997,'تقرير منتج تام'!$E$4)</f>
        <v>10</v>
      </c>
      <c r="D2997" s="37"/>
      <c r="E2997" s="37"/>
      <c r="F2997" s="37"/>
      <c r="G2997" s="39"/>
      <c r="H2997" s="40"/>
      <c r="I2997" s="107" t="str">
        <f>IF(G2997="","",_xlfn.IFNA(VLOOKUP(G2997,'سجل المشتريات'!F:N,8,0),"غير مسجلة في المشتريات"))</f>
        <v/>
      </c>
      <c r="J2997" s="26" t="str">
        <f>_xlfn.IFNA(VLOOKUP(F2997,الاوردرات!$B$1:$C$600,2,0),"")</f>
        <v/>
      </c>
      <c r="K2997" s="52"/>
      <c r="M2997" s="105" t="str">
        <f>IF(G2997="","",_xlfn.IFNA((VLOOKUP(G2997,help!L:M,2,0))*H2997,_xlfn.IFNA((VLOOKUP(G2997,help!P:Q,2,0))*H2997,"غير مسجلة في المشتريات")))</f>
        <v/>
      </c>
    </row>
    <row r="2998" spans="2:13" hidden="1" x14ac:dyDescent="0.25">
      <c r="B2998" s="13">
        <f>COUNTIFS($G$3:G2998,'تقرير استهلاك خامات'!$D$4)</f>
        <v>2</v>
      </c>
      <c r="C2998" s="13">
        <f>COUNTIFS($F$3:F2998,'تقرير منتج تام'!$E$4)</f>
        <v>10</v>
      </c>
      <c r="D2998" s="37"/>
      <c r="E2998" s="37"/>
      <c r="F2998" s="37"/>
      <c r="G2998" s="39"/>
      <c r="H2998" s="40"/>
      <c r="I2998" s="107" t="str">
        <f>IF(G2998="","",_xlfn.IFNA(VLOOKUP(G2998,'سجل المشتريات'!F:N,8,0),"غير مسجلة في المشتريات"))</f>
        <v/>
      </c>
      <c r="J2998" s="26" t="str">
        <f>_xlfn.IFNA(VLOOKUP(F2998,الاوردرات!$B$1:$C$600,2,0),"")</f>
        <v/>
      </c>
      <c r="K2998" s="52"/>
      <c r="M2998" s="105" t="str">
        <f>IF(G2998="","",_xlfn.IFNA((VLOOKUP(G2998,help!L:M,2,0))*H2998,_xlfn.IFNA((VLOOKUP(G2998,help!P:Q,2,0))*H2998,"غير مسجلة في المشتريات")))</f>
        <v/>
      </c>
    </row>
    <row r="2999" spans="2:13" hidden="1" x14ac:dyDescent="0.25">
      <c r="B2999" s="13">
        <f>COUNTIFS($G$3:G2999,'تقرير استهلاك خامات'!$D$4)</f>
        <v>2</v>
      </c>
      <c r="C2999" s="13">
        <f>COUNTIFS($F$3:F2999,'تقرير منتج تام'!$E$4)</f>
        <v>10</v>
      </c>
      <c r="D2999" s="37"/>
      <c r="E2999" s="37"/>
      <c r="F2999" s="37"/>
      <c r="G2999" s="39"/>
      <c r="H2999" s="40"/>
      <c r="I2999" s="107" t="str">
        <f>IF(G2999="","",_xlfn.IFNA(VLOOKUP(G2999,'سجل المشتريات'!F:N,8,0),"غير مسجلة في المشتريات"))</f>
        <v/>
      </c>
      <c r="J2999" s="26" t="str">
        <f>_xlfn.IFNA(VLOOKUP(F2999,الاوردرات!$B$1:$C$600,2,0),"")</f>
        <v/>
      </c>
      <c r="K2999" s="52"/>
      <c r="M2999" s="105" t="str">
        <f>IF(G2999="","",_xlfn.IFNA((VLOOKUP(G2999,help!L:M,2,0))*H2999,_xlfn.IFNA((VLOOKUP(G2999,help!P:Q,2,0))*H2999,"غير مسجلة في المشتريات")))</f>
        <v/>
      </c>
    </row>
    <row r="3000" spans="2:13" hidden="1" x14ac:dyDescent="0.25">
      <c r="B3000" s="13">
        <f>COUNTIFS($G$3:G3000,'تقرير استهلاك خامات'!$D$4)</f>
        <v>2</v>
      </c>
      <c r="C3000" s="13">
        <f>COUNTIFS($F$3:F3000,'تقرير منتج تام'!$E$4)</f>
        <v>10</v>
      </c>
      <c r="D3000" s="37"/>
      <c r="E3000" s="37"/>
      <c r="F3000" s="37"/>
      <c r="G3000" s="39"/>
      <c r="H3000" s="40"/>
      <c r="I3000" s="107" t="str">
        <f>IF(G3000="","",_xlfn.IFNA(VLOOKUP(G3000,'سجل المشتريات'!F:N,8,0),"غير مسجلة في المشتريات"))</f>
        <v/>
      </c>
      <c r="J3000" s="26" t="str">
        <f>_xlfn.IFNA(VLOOKUP(F3000,الاوردرات!$B$1:$C$600,2,0),"")</f>
        <v/>
      </c>
      <c r="K3000" s="52"/>
      <c r="M3000" s="105" t="str">
        <f>IF(G3000="","",_xlfn.IFNA((VLOOKUP(G3000,help!L:M,2,0))*H3000,_xlfn.IFNA((VLOOKUP(G3000,help!P:Q,2,0))*H3000,"غير مسجلة في المشتريات")))</f>
        <v/>
      </c>
    </row>
    <row r="3001" spans="2:13" hidden="1" x14ac:dyDescent="0.25">
      <c r="B3001" s="13">
        <f>COUNTIFS($G$3:G3001,'تقرير استهلاك خامات'!$D$4)</f>
        <v>2</v>
      </c>
      <c r="C3001" s="13">
        <f>COUNTIFS($F$3:F3001,'تقرير منتج تام'!$E$4)</f>
        <v>10</v>
      </c>
      <c r="D3001" s="37"/>
      <c r="E3001" s="37"/>
      <c r="F3001" s="37"/>
      <c r="G3001" s="39"/>
      <c r="H3001" s="40"/>
      <c r="I3001" s="107" t="str">
        <f>IF(G3001="","",_xlfn.IFNA(VLOOKUP(G3001,'سجل المشتريات'!F:N,8,0),"غير مسجلة في المشتريات"))</f>
        <v/>
      </c>
      <c r="J3001" s="26" t="str">
        <f>_xlfn.IFNA(VLOOKUP(F3001,الاوردرات!$B$1:$C$600,2,0),"")</f>
        <v/>
      </c>
      <c r="K3001" s="52"/>
      <c r="M3001" s="105" t="str">
        <f>IF(G3001="","",_xlfn.IFNA((VLOOKUP(G3001,help!L:M,2,0))*H3001,_xlfn.IFNA((VLOOKUP(G3001,help!P:Q,2,0))*H3001,"غير مسجلة في المشتريات")))</f>
        <v/>
      </c>
    </row>
    <row r="3002" spans="2:13" hidden="1" x14ac:dyDescent="0.25">
      <c r="B3002" s="13">
        <f>COUNTIFS($G$3:G3002,'تقرير استهلاك خامات'!$D$4)</f>
        <v>2</v>
      </c>
      <c r="C3002" s="13">
        <f>COUNTIFS($F$3:F3002,'تقرير منتج تام'!$E$4)</f>
        <v>10</v>
      </c>
      <c r="D3002" s="37"/>
      <c r="E3002" s="37"/>
      <c r="F3002" s="37"/>
      <c r="G3002" s="39"/>
      <c r="H3002" s="40"/>
      <c r="I3002" s="107" t="str">
        <f>IF(G3002="","",_xlfn.IFNA(VLOOKUP(G3002,'سجل المشتريات'!F:N,8,0),"غير مسجلة في المشتريات"))</f>
        <v/>
      </c>
      <c r="J3002" s="26" t="str">
        <f>_xlfn.IFNA(VLOOKUP(F3002,الاوردرات!$B$1:$C$600,2,0),"")</f>
        <v/>
      </c>
      <c r="K3002" s="52"/>
      <c r="M3002" s="105" t="str">
        <f>IF(G3002="","",_xlfn.IFNA((VLOOKUP(G3002,help!L:M,2,0))*H3002,_xlfn.IFNA((VLOOKUP(G3002,help!P:Q,2,0))*H3002,"غير مسجلة في المشتريات")))</f>
        <v/>
      </c>
    </row>
    <row r="3003" spans="2:13" hidden="1" x14ac:dyDescent="0.25">
      <c r="B3003" s="13">
        <f>COUNTIFS($G$3:G3003,'تقرير استهلاك خامات'!$D$4)</f>
        <v>2</v>
      </c>
      <c r="C3003" s="13">
        <f>COUNTIFS($F$3:F3003,'تقرير منتج تام'!$E$4)</f>
        <v>10</v>
      </c>
      <c r="D3003" s="37"/>
      <c r="E3003" s="37"/>
      <c r="F3003" s="37"/>
      <c r="G3003" s="39"/>
      <c r="H3003" s="40"/>
      <c r="I3003" s="107" t="str">
        <f>IF(G3003="","",_xlfn.IFNA(VLOOKUP(G3003,'سجل المشتريات'!F:N,8,0),"غير مسجلة في المشتريات"))</f>
        <v/>
      </c>
      <c r="J3003" s="26" t="str">
        <f>_xlfn.IFNA(VLOOKUP(F3003,الاوردرات!$B$1:$C$600,2,0),"")</f>
        <v/>
      </c>
      <c r="K3003" s="52"/>
      <c r="M3003" s="105" t="str">
        <f>IF(G3003="","",_xlfn.IFNA((VLOOKUP(G3003,help!L:M,2,0))*H3003,_xlfn.IFNA((VLOOKUP(G3003,help!P:Q,2,0))*H3003,"غير مسجلة في المشتريات")))</f>
        <v/>
      </c>
    </row>
    <row r="3004" spans="2:13" hidden="1" x14ac:dyDescent="0.25">
      <c r="B3004" s="13">
        <f>COUNTIFS($G$3:G3004,'تقرير استهلاك خامات'!$D$4)</f>
        <v>2</v>
      </c>
      <c r="C3004" s="13">
        <f>COUNTIFS($F$3:F3004,'تقرير منتج تام'!$E$4)</f>
        <v>10</v>
      </c>
      <c r="D3004" s="37"/>
      <c r="E3004" s="37"/>
      <c r="F3004" s="37"/>
      <c r="G3004" s="39"/>
      <c r="H3004" s="40"/>
      <c r="I3004" s="107" t="str">
        <f>IF(G3004="","",_xlfn.IFNA(VLOOKUP(G3004,'سجل المشتريات'!F:N,8,0),"غير مسجلة في المشتريات"))</f>
        <v/>
      </c>
      <c r="J3004" s="26" t="str">
        <f>_xlfn.IFNA(VLOOKUP(F3004,الاوردرات!$B$1:$C$600,2,0),"")</f>
        <v/>
      </c>
      <c r="K3004" s="52"/>
      <c r="M3004" s="105" t="str">
        <f>IF(G3004="","",_xlfn.IFNA((VLOOKUP(G3004,help!L:M,2,0))*H3004,_xlfn.IFNA((VLOOKUP(G3004,help!P:Q,2,0))*H3004,"غير مسجلة في المشتريات")))</f>
        <v/>
      </c>
    </row>
    <row r="3005" spans="2:13" hidden="1" x14ac:dyDescent="0.25">
      <c r="B3005" s="13">
        <f>COUNTIFS($G$3:G3005,'تقرير استهلاك خامات'!$D$4)</f>
        <v>2</v>
      </c>
      <c r="C3005" s="13">
        <f>COUNTIFS($F$3:F3005,'تقرير منتج تام'!$E$4)</f>
        <v>10</v>
      </c>
      <c r="D3005" s="37"/>
      <c r="E3005" s="37"/>
      <c r="F3005" s="37"/>
      <c r="G3005" s="39"/>
      <c r="H3005" s="40"/>
      <c r="I3005" s="107" t="str">
        <f>IF(G3005="","",_xlfn.IFNA(VLOOKUP(G3005,'سجل المشتريات'!F:N,8,0),"غير مسجلة في المشتريات"))</f>
        <v/>
      </c>
      <c r="J3005" s="26" t="str">
        <f>_xlfn.IFNA(VLOOKUP(F3005,الاوردرات!$B$1:$C$600,2,0),"")</f>
        <v/>
      </c>
      <c r="K3005" s="52"/>
      <c r="M3005" s="105" t="str">
        <f>IF(G3005="","",_xlfn.IFNA((VLOOKUP(G3005,help!L:M,2,0))*H3005,_xlfn.IFNA((VLOOKUP(G3005,help!P:Q,2,0))*H3005,"غير مسجلة في المشتريات")))</f>
        <v/>
      </c>
    </row>
    <row r="3006" spans="2:13" hidden="1" x14ac:dyDescent="0.25">
      <c r="B3006" s="13">
        <f>COUNTIFS($G$3:G3006,'تقرير استهلاك خامات'!$D$4)</f>
        <v>2</v>
      </c>
      <c r="C3006" s="13">
        <f>COUNTIFS($F$3:F3006,'تقرير منتج تام'!$E$4)</f>
        <v>10</v>
      </c>
      <c r="D3006" s="37"/>
      <c r="E3006" s="37"/>
      <c r="F3006" s="37"/>
      <c r="G3006" s="39"/>
      <c r="H3006" s="40"/>
      <c r="I3006" s="107" t="str">
        <f>IF(G3006="","",_xlfn.IFNA(VLOOKUP(G3006,'سجل المشتريات'!F:N,8,0),"غير مسجلة في المشتريات"))</f>
        <v/>
      </c>
      <c r="J3006" s="26" t="str">
        <f>_xlfn.IFNA(VLOOKUP(F3006,الاوردرات!$B$1:$C$600,2,0),"")</f>
        <v/>
      </c>
      <c r="K3006" s="52"/>
      <c r="M3006" s="105" t="str">
        <f>IF(G3006="","",_xlfn.IFNA((VLOOKUP(G3006,help!L:M,2,0))*H3006,_xlfn.IFNA((VLOOKUP(G3006,help!P:Q,2,0))*H3006,"غير مسجلة في المشتريات")))</f>
        <v/>
      </c>
    </row>
    <row r="3007" spans="2:13" hidden="1" x14ac:dyDescent="0.25">
      <c r="B3007" s="13">
        <f>COUNTIFS($G$3:G3007,'تقرير استهلاك خامات'!$D$4)</f>
        <v>2</v>
      </c>
      <c r="C3007" s="13">
        <f>COUNTIFS($F$3:F3007,'تقرير منتج تام'!$E$4)</f>
        <v>10</v>
      </c>
      <c r="D3007" s="37"/>
      <c r="E3007" s="37"/>
      <c r="F3007" s="37"/>
      <c r="G3007" s="39"/>
      <c r="H3007" s="40"/>
      <c r="I3007" s="107" t="str">
        <f>IF(G3007="","",_xlfn.IFNA(VLOOKUP(G3007,'سجل المشتريات'!F:N,8,0),"غير مسجلة في المشتريات"))</f>
        <v/>
      </c>
      <c r="J3007" s="26" t="str">
        <f>_xlfn.IFNA(VLOOKUP(F3007,الاوردرات!$B$1:$C$600,2,0),"")</f>
        <v/>
      </c>
      <c r="K3007" s="52"/>
      <c r="M3007" s="105" t="str">
        <f>IF(G3007="","",_xlfn.IFNA((VLOOKUP(G3007,help!L:M,2,0))*H3007,_xlfn.IFNA((VLOOKUP(G3007,help!P:Q,2,0))*H3007,"غير مسجلة في المشتريات")))</f>
        <v/>
      </c>
    </row>
    <row r="3008" spans="2:13" hidden="1" x14ac:dyDescent="0.25">
      <c r="B3008" s="13">
        <f>COUNTIFS($G$3:G3008,'تقرير استهلاك خامات'!$D$4)</f>
        <v>2</v>
      </c>
      <c r="C3008" s="13">
        <f>COUNTIFS($F$3:F3008,'تقرير منتج تام'!$E$4)</f>
        <v>10</v>
      </c>
      <c r="D3008" s="37"/>
      <c r="E3008" s="37"/>
      <c r="F3008" s="37"/>
      <c r="G3008" s="39"/>
      <c r="H3008" s="40"/>
      <c r="I3008" s="107" t="str">
        <f>IF(G3008="","",_xlfn.IFNA(VLOOKUP(G3008,'سجل المشتريات'!F:N,8,0),"غير مسجلة في المشتريات"))</f>
        <v/>
      </c>
      <c r="J3008" s="26" t="str">
        <f>_xlfn.IFNA(VLOOKUP(F3008,الاوردرات!$B$1:$C$600,2,0),"")</f>
        <v/>
      </c>
      <c r="K3008" s="52"/>
      <c r="M3008" s="105" t="str">
        <f>IF(G3008="","",_xlfn.IFNA((VLOOKUP(G3008,help!L:M,2,0))*H3008,_xlfn.IFNA((VLOOKUP(G3008,help!P:Q,2,0))*H3008,"غير مسجلة في المشتريات")))</f>
        <v/>
      </c>
    </row>
    <row r="3009" spans="2:13" hidden="1" x14ac:dyDescent="0.25">
      <c r="B3009" s="13">
        <f>COUNTIFS($G$3:G3009,'تقرير استهلاك خامات'!$D$4)</f>
        <v>2</v>
      </c>
      <c r="C3009" s="13">
        <f>COUNTIFS($F$3:F3009,'تقرير منتج تام'!$E$4)</f>
        <v>10</v>
      </c>
      <c r="D3009" s="37"/>
      <c r="E3009" s="37"/>
      <c r="F3009" s="37"/>
      <c r="G3009" s="39"/>
      <c r="H3009" s="40"/>
      <c r="I3009" s="107" t="str">
        <f>IF(G3009="","",_xlfn.IFNA(VLOOKUP(G3009,'سجل المشتريات'!F:N,8,0),"غير مسجلة في المشتريات"))</f>
        <v/>
      </c>
      <c r="J3009" s="26" t="str">
        <f>_xlfn.IFNA(VLOOKUP(F3009,الاوردرات!$B$1:$C$600,2,0),"")</f>
        <v/>
      </c>
      <c r="K3009" s="52"/>
      <c r="M3009" s="105" t="str">
        <f>IF(G3009="","",_xlfn.IFNA((VLOOKUP(G3009,help!L:M,2,0))*H3009,_xlfn.IFNA((VLOOKUP(G3009,help!P:Q,2,0))*H3009,"غير مسجلة في المشتريات")))</f>
        <v/>
      </c>
    </row>
    <row r="3010" spans="2:13" hidden="1" x14ac:dyDescent="0.25">
      <c r="B3010" s="13">
        <f>COUNTIFS($G$3:G3010,'تقرير استهلاك خامات'!$D$4)</f>
        <v>2</v>
      </c>
      <c r="C3010" s="13">
        <f>COUNTIFS($F$3:F3010,'تقرير منتج تام'!$E$4)</f>
        <v>10</v>
      </c>
      <c r="D3010" s="37"/>
      <c r="E3010" s="37"/>
      <c r="F3010" s="37"/>
      <c r="G3010" s="39"/>
      <c r="H3010" s="40"/>
      <c r="I3010" s="107" t="str">
        <f>IF(G3010="","",_xlfn.IFNA(VLOOKUP(G3010,'سجل المشتريات'!F:N,8,0),"غير مسجلة في المشتريات"))</f>
        <v/>
      </c>
      <c r="J3010" s="26" t="str">
        <f>_xlfn.IFNA(VLOOKUP(F3010,الاوردرات!$B$1:$C$600,2,0),"")</f>
        <v/>
      </c>
      <c r="K3010" s="52"/>
      <c r="M3010" s="105" t="str">
        <f>IF(G3010="","",_xlfn.IFNA((VLOOKUP(G3010,help!L:M,2,0))*H3010,_xlfn.IFNA((VLOOKUP(G3010,help!P:Q,2,0))*H3010,"غير مسجلة في المشتريات")))</f>
        <v/>
      </c>
    </row>
    <row r="3011" spans="2:13" hidden="1" x14ac:dyDescent="0.25">
      <c r="B3011" s="13">
        <f>COUNTIFS($G$3:G3011,'تقرير استهلاك خامات'!$D$4)</f>
        <v>2</v>
      </c>
      <c r="C3011" s="13">
        <f>COUNTIFS($F$3:F3011,'تقرير منتج تام'!$E$4)</f>
        <v>10</v>
      </c>
      <c r="D3011" s="37"/>
      <c r="E3011" s="37"/>
      <c r="F3011" s="37"/>
      <c r="G3011" s="39"/>
      <c r="H3011" s="40"/>
      <c r="I3011" s="107" t="str">
        <f>IF(G3011="","",_xlfn.IFNA(VLOOKUP(G3011,'سجل المشتريات'!F:N,8,0),"غير مسجلة في المشتريات"))</f>
        <v/>
      </c>
      <c r="J3011" s="26" t="str">
        <f>_xlfn.IFNA(VLOOKUP(F3011,الاوردرات!$B$1:$C$600,2,0),"")</f>
        <v/>
      </c>
      <c r="K3011" s="52"/>
      <c r="M3011" s="105" t="str">
        <f>IF(G3011="","",_xlfn.IFNA((VLOOKUP(G3011,help!L:M,2,0))*H3011,_xlfn.IFNA((VLOOKUP(G3011,help!P:Q,2,0))*H3011,"غير مسجلة في المشتريات")))</f>
        <v/>
      </c>
    </row>
    <row r="3012" spans="2:13" hidden="1" x14ac:dyDescent="0.25">
      <c r="B3012" s="13">
        <f>COUNTIFS($G$3:G3012,'تقرير استهلاك خامات'!$D$4)</f>
        <v>2</v>
      </c>
      <c r="C3012" s="13">
        <f>COUNTIFS($F$3:F3012,'تقرير منتج تام'!$E$4)</f>
        <v>10</v>
      </c>
      <c r="D3012" s="37"/>
      <c r="E3012" s="37"/>
      <c r="F3012" s="37"/>
      <c r="G3012" s="39"/>
      <c r="H3012" s="40"/>
      <c r="I3012" s="107" t="str">
        <f>IF(G3012="","",_xlfn.IFNA(VLOOKUP(G3012,'سجل المشتريات'!F:N,8,0),"غير مسجلة في المشتريات"))</f>
        <v/>
      </c>
      <c r="J3012" s="26" t="str">
        <f>_xlfn.IFNA(VLOOKUP(F3012,الاوردرات!$B$1:$C$600,2,0),"")</f>
        <v/>
      </c>
      <c r="K3012" s="52"/>
      <c r="M3012" s="105" t="str">
        <f>IF(G3012="","",_xlfn.IFNA((VLOOKUP(G3012,help!L:M,2,0))*H3012,_xlfn.IFNA((VLOOKUP(G3012,help!P:Q,2,0))*H3012,"غير مسجلة في المشتريات")))</f>
        <v/>
      </c>
    </row>
    <row r="3013" spans="2:13" hidden="1" x14ac:dyDescent="0.25">
      <c r="B3013" s="13">
        <f>COUNTIFS($G$3:G3013,'تقرير استهلاك خامات'!$D$4)</f>
        <v>2</v>
      </c>
      <c r="C3013" s="13">
        <f>COUNTIFS($F$3:F3013,'تقرير منتج تام'!$E$4)</f>
        <v>10</v>
      </c>
      <c r="D3013" s="37"/>
      <c r="E3013" s="37"/>
      <c r="F3013" s="37"/>
      <c r="G3013" s="39"/>
      <c r="H3013" s="40"/>
      <c r="I3013" s="107" t="str">
        <f>IF(G3013="","",_xlfn.IFNA(VLOOKUP(G3013,'سجل المشتريات'!F:N,8,0),"غير مسجلة في المشتريات"))</f>
        <v/>
      </c>
      <c r="J3013" s="26" t="str">
        <f>_xlfn.IFNA(VLOOKUP(F3013,الاوردرات!$B$1:$C$600,2,0),"")</f>
        <v/>
      </c>
      <c r="K3013" s="52"/>
      <c r="M3013" s="105" t="str">
        <f>IF(G3013="","",_xlfn.IFNA((VLOOKUP(G3013,help!L:M,2,0))*H3013,_xlfn.IFNA((VLOOKUP(G3013,help!P:Q,2,0))*H3013,"غير مسجلة في المشتريات")))</f>
        <v/>
      </c>
    </row>
    <row r="3014" spans="2:13" hidden="1" x14ac:dyDescent="0.25">
      <c r="B3014" s="13">
        <f>COUNTIFS($G$3:G3014,'تقرير استهلاك خامات'!$D$4)</f>
        <v>2</v>
      </c>
      <c r="C3014" s="13">
        <f>COUNTIFS($F$3:F3014,'تقرير منتج تام'!$E$4)</f>
        <v>10</v>
      </c>
      <c r="D3014" s="37"/>
      <c r="E3014" s="37"/>
      <c r="F3014" s="37"/>
      <c r="G3014" s="39"/>
      <c r="H3014" s="40"/>
      <c r="I3014" s="107" t="str">
        <f>IF(G3014="","",_xlfn.IFNA(VLOOKUP(G3014,'سجل المشتريات'!F:N,8,0),"غير مسجلة في المشتريات"))</f>
        <v/>
      </c>
      <c r="J3014" s="26" t="str">
        <f>_xlfn.IFNA(VLOOKUP(F3014,الاوردرات!$B$1:$C$600,2,0),"")</f>
        <v/>
      </c>
      <c r="K3014" s="52"/>
      <c r="M3014" s="105" t="str">
        <f>IF(G3014="","",_xlfn.IFNA((VLOOKUP(G3014,help!L:M,2,0))*H3014,_xlfn.IFNA((VLOOKUP(G3014,help!P:Q,2,0))*H3014,"غير مسجلة في المشتريات")))</f>
        <v/>
      </c>
    </row>
    <row r="3015" spans="2:13" hidden="1" x14ac:dyDescent="0.25">
      <c r="B3015" s="13">
        <f>COUNTIFS($G$3:G3015,'تقرير استهلاك خامات'!$D$4)</f>
        <v>2</v>
      </c>
      <c r="C3015" s="13">
        <f>COUNTIFS($F$3:F3015,'تقرير منتج تام'!$E$4)</f>
        <v>10</v>
      </c>
      <c r="D3015" s="37"/>
      <c r="E3015" s="37"/>
      <c r="F3015" s="37"/>
      <c r="G3015" s="39"/>
      <c r="H3015" s="40"/>
      <c r="I3015" s="107" t="str">
        <f>IF(G3015="","",_xlfn.IFNA(VLOOKUP(G3015,'سجل المشتريات'!F:N,8,0),"غير مسجلة في المشتريات"))</f>
        <v/>
      </c>
      <c r="J3015" s="26" t="str">
        <f>_xlfn.IFNA(VLOOKUP(F3015,الاوردرات!$B$1:$C$600,2,0),"")</f>
        <v/>
      </c>
      <c r="K3015" s="52"/>
      <c r="M3015" s="105" t="str">
        <f>IF(G3015="","",_xlfn.IFNA((VLOOKUP(G3015,help!L:M,2,0))*H3015,_xlfn.IFNA((VLOOKUP(G3015,help!P:Q,2,0))*H3015,"غير مسجلة في المشتريات")))</f>
        <v/>
      </c>
    </row>
    <row r="3016" spans="2:13" hidden="1" x14ac:dyDescent="0.25">
      <c r="B3016" s="13">
        <f>COUNTIFS($G$3:G3016,'تقرير استهلاك خامات'!$D$4)</f>
        <v>2</v>
      </c>
      <c r="C3016" s="13">
        <f>COUNTIFS($F$3:F3016,'تقرير منتج تام'!$E$4)</f>
        <v>10</v>
      </c>
      <c r="D3016" s="37"/>
      <c r="E3016" s="37"/>
      <c r="F3016" s="37"/>
      <c r="G3016" s="39"/>
      <c r="H3016" s="40"/>
      <c r="I3016" s="107" t="str">
        <f>IF(G3016="","",_xlfn.IFNA(VLOOKUP(G3016,'سجل المشتريات'!F:N,8,0),"غير مسجلة في المشتريات"))</f>
        <v/>
      </c>
      <c r="J3016" s="26" t="str">
        <f>_xlfn.IFNA(VLOOKUP(F3016,الاوردرات!$B$1:$C$600,2,0),"")</f>
        <v/>
      </c>
      <c r="K3016" s="52"/>
      <c r="M3016" s="105" t="str">
        <f>IF(G3016="","",_xlfn.IFNA((VLOOKUP(G3016,help!L:M,2,0))*H3016,_xlfn.IFNA((VLOOKUP(G3016,help!P:Q,2,0))*H3016,"غير مسجلة في المشتريات")))</f>
        <v/>
      </c>
    </row>
    <row r="3017" spans="2:13" hidden="1" x14ac:dyDescent="0.25">
      <c r="B3017" s="13">
        <f>COUNTIFS($G$3:G3017,'تقرير استهلاك خامات'!$D$4)</f>
        <v>2</v>
      </c>
      <c r="C3017" s="13">
        <f>COUNTIFS($F$3:F3017,'تقرير منتج تام'!$E$4)</f>
        <v>10</v>
      </c>
      <c r="D3017" s="37"/>
      <c r="E3017" s="37"/>
      <c r="F3017" s="37"/>
      <c r="G3017" s="39"/>
      <c r="H3017" s="40"/>
      <c r="I3017" s="107" t="str">
        <f>IF(G3017="","",_xlfn.IFNA(VLOOKUP(G3017,'سجل المشتريات'!F:N,8,0),"غير مسجلة في المشتريات"))</f>
        <v/>
      </c>
      <c r="J3017" s="26" t="str">
        <f>_xlfn.IFNA(VLOOKUP(F3017,الاوردرات!$B$1:$C$600,2,0),"")</f>
        <v/>
      </c>
      <c r="K3017" s="52"/>
      <c r="M3017" s="105" t="str">
        <f>IF(G3017="","",_xlfn.IFNA((VLOOKUP(G3017,help!L:M,2,0))*H3017,_xlfn.IFNA((VLOOKUP(G3017,help!P:Q,2,0))*H3017,"غير مسجلة في المشتريات")))</f>
        <v/>
      </c>
    </row>
    <row r="3018" spans="2:13" hidden="1" x14ac:dyDescent="0.25">
      <c r="B3018" s="13">
        <f>COUNTIFS($G$3:G3018,'تقرير استهلاك خامات'!$D$4)</f>
        <v>2</v>
      </c>
      <c r="C3018" s="13">
        <f>COUNTIFS($F$3:F3018,'تقرير منتج تام'!$E$4)</f>
        <v>10</v>
      </c>
      <c r="D3018" s="37"/>
      <c r="E3018" s="37"/>
      <c r="F3018" s="37"/>
      <c r="G3018" s="39"/>
      <c r="H3018" s="40"/>
      <c r="I3018" s="107" t="str">
        <f>IF(G3018="","",_xlfn.IFNA(VLOOKUP(G3018,'سجل المشتريات'!F:N,8,0),"غير مسجلة في المشتريات"))</f>
        <v/>
      </c>
      <c r="J3018" s="26" t="str">
        <f>_xlfn.IFNA(VLOOKUP(F3018,الاوردرات!$B$1:$C$600,2,0),"")</f>
        <v/>
      </c>
      <c r="K3018" s="52"/>
      <c r="M3018" s="105" t="str">
        <f>IF(G3018="","",_xlfn.IFNA((VLOOKUP(G3018,help!L:M,2,0))*H3018,_xlfn.IFNA((VLOOKUP(G3018,help!P:Q,2,0))*H3018,"غير مسجلة في المشتريات")))</f>
        <v/>
      </c>
    </row>
    <row r="3019" spans="2:13" hidden="1" x14ac:dyDescent="0.25">
      <c r="B3019" s="13">
        <f>COUNTIFS($G$3:G3019,'تقرير استهلاك خامات'!$D$4)</f>
        <v>2</v>
      </c>
      <c r="C3019" s="13">
        <f>COUNTIFS($F$3:F3019,'تقرير منتج تام'!$E$4)</f>
        <v>10</v>
      </c>
      <c r="D3019" s="37"/>
      <c r="E3019" s="37"/>
      <c r="F3019" s="37"/>
      <c r="G3019" s="39"/>
      <c r="H3019" s="40"/>
      <c r="I3019" s="107" t="str">
        <f>IF(G3019="","",_xlfn.IFNA(VLOOKUP(G3019,'سجل المشتريات'!F:N,8,0),"غير مسجلة في المشتريات"))</f>
        <v/>
      </c>
      <c r="J3019" s="26" t="str">
        <f>_xlfn.IFNA(VLOOKUP(F3019,الاوردرات!$B$1:$C$600,2,0),"")</f>
        <v/>
      </c>
      <c r="K3019" s="52"/>
      <c r="M3019" s="105" t="str">
        <f>IF(G3019="","",_xlfn.IFNA((VLOOKUP(G3019,help!L:M,2,0))*H3019,_xlfn.IFNA((VLOOKUP(G3019,help!P:Q,2,0))*H3019,"غير مسجلة في المشتريات")))</f>
        <v/>
      </c>
    </row>
    <row r="3020" spans="2:13" hidden="1" x14ac:dyDescent="0.25">
      <c r="B3020" s="13">
        <f>COUNTIFS($G$3:G3020,'تقرير استهلاك خامات'!$D$4)</f>
        <v>2</v>
      </c>
      <c r="C3020" s="13">
        <f>COUNTIFS($F$3:F3020,'تقرير منتج تام'!$E$4)</f>
        <v>10</v>
      </c>
      <c r="D3020" s="37"/>
      <c r="E3020" s="37"/>
      <c r="F3020" s="37"/>
      <c r="G3020" s="39"/>
      <c r="H3020" s="40"/>
      <c r="I3020" s="107" t="str">
        <f>IF(G3020="","",_xlfn.IFNA(VLOOKUP(G3020,'سجل المشتريات'!F:N,8,0),"غير مسجلة في المشتريات"))</f>
        <v/>
      </c>
      <c r="J3020" s="26" t="str">
        <f>_xlfn.IFNA(VLOOKUP(F3020,الاوردرات!$B$1:$C$600,2,0),"")</f>
        <v/>
      </c>
      <c r="K3020" s="52"/>
      <c r="M3020" s="105" t="str">
        <f>IF(G3020="","",_xlfn.IFNA((VLOOKUP(G3020,help!L:M,2,0))*H3020,_xlfn.IFNA((VLOOKUP(G3020,help!P:Q,2,0))*H3020,"غير مسجلة في المشتريات")))</f>
        <v/>
      </c>
    </row>
    <row r="3021" spans="2:13" hidden="1" x14ac:dyDescent="0.25">
      <c r="B3021" s="13">
        <f>COUNTIFS($G$3:G3021,'تقرير استهلاك خامات'!$D$4)</f>
        <v>2</v>
      </c>
      <c r="C3021" s="13">
        <f>COUNTIFS($F$3:F3021,'تقرير منتج تام'!$E$4)</f>
        <v>10</v>
      </c>
      <c r="D3021" s="37"/>
      <c r="E3021" s="37"/>
      <c r="F3021" s="37"/>
      <c r="G3021" s="39"/>
      <c r="H3021" s="40"/>
      <c r="I3021" s="107" t="str">
        <f>IF(G3021="","",_xlfn.IFNA(VLOOKUP(G3021,'سجل المشتريات'!F:N,8,0),"غير مسجلة في المشتريات"))</f>
        <v/>
      </c>
      <c r="J3021" s="26" t="str">
        <f>_xlfn.IFNA(VLOOKUP(F3021,الاوردرات!$B$1:$C$600,2,0),"")</f>
        <v/>
      </c>
      <c r="K3021" s="52"/>
      <c r="M3021" s="105" t="str">
        <f>IF(G3021="","",_xlfn.IFNA((VLOOKUP(G3021,help!L:M,2,0))*H3021,_xlfn.IFNA((VLOOKUP(G3021,help!P:Q,2,0))*H3021,"غير مسجلة في المشتريات")))</f>
        <v/>
      </c>
    </row>
    <row r="3022" spans="2:13" hidden="1" x14ac:dyDescent="0.25">
      <c r="B3022" s="13">
        <f>COUNTIFS($G$3:G3022,'تقرير استهلاك خامات'!$D$4)</f>
        <v>2</v>
      </c>
      <c r="C3022" s="13">
        <f>COUNTIFS($F$3:F3022,'تقرير منتج تام'!$E$4)</f>
        <v>10</v>
      </c>
      <c r="D3022" s="37"/>
      <c r="E3022" s="37"/>
      <c r="F3022" s="37"/>
      <c r="G3022" s="39"/>
      <c r="H3022" s="40"/>
      <c r="I3022" s="107" t="str">
        <f>IF(G3022="","",_xlfn.IFNA(VLOOKUP(G3022,'سجل المشتريات'!F:N,8,0),"غير مسجلة في المشتريات"))</f>
        <v/>
      </c>
      <c r="J3022" s="26" t="str">
        <f>_xlfn.IFNA(VLOOKUP(F3022,الاوردرات!$B$1:$C$600,2,0),"")</f>
        <v/>
      </c>
      <c r="K3022" s="52"/>
      <c r="M3022" s="105" t="str">
        <f>IF(G3022="","",_xlfn.IFNA((VLOOKUP(G3022,help!L:M,2,0))*H3022,_xlfn.IFNA((VLOOKUP(G3022,help!P:Q,2,0))*H3022,"غير مسجلة في المشتريات")))</f>
        <v/>
      </c>
    </row>
    <row r="3023" spans="2:13" hidden="1" x14ac:dyDescent="0.25">
      <c r="B3023" s="13">
        <f>COUNTIFS($G$3:G3023,'تقرير استهلاك خامات'!$D$4)</f>
        <v>2</v>
      </c>
      <c r="C3023" s="13">
        <f>COUNTIFS($F$3:F3023,'تقرير منتج تام'!$E$4)</f>
        <v>10</v>
      </c>
      <c r="D3023" s="37"/>
      <c r="E3023" s="37"/>
      <c r="F3023" s="37"/>
      <c r="G3023" s="39"/>
      <c r="H3023" s="40"/>
      <c r="I3023" s="107" t="str">
        <f>IF(G3023="","",_xlfn.IFNA(VLOOKUP(G3023,'سجل المشتريات'!F:N,8,0),"غير مسجلة في المشتريات"))</f>
        <v/>
      </c>
      <c r="J3023" s="26" t="str">
        <f>_xlfn.IFNA(VLOOKUP(F3023,الاوردرات!$B$1:$C$600,2,0),"")</f>
        <v/>
      </c>
      <c r="K3023" s="52"/>
      <c r="M3023" s="105" t="str">
        <f>IF(G3023="","",_xlfn.IFNA((VLOOKUP(G3023,help!L:M,2,0))*H3023,_xlfn.IFNA((VLOOKUP(G3023,help!P:Q,2,0))*H3023,"غير مسجلة في المشتريات")))</f>
        <v/>
      </c>
    </row>
    <row r="3024" spans="2:13" hidden="1" x14ac:dyDescent="0.25">
      <c r="B3024" s="13">
        <f>COUNTIFS($G$3:G3024,'تقرير استهلاك خامات'!$D$4)</f>
        <v>2</v>
      </c>
      <c r="C3024" s="13">
        <f>COUNTIFS($F$3:F3024,'تقرير منتج تام'!$E$4)</f>
        <v>10</v>
      </c>
      <c r="D3024" s="37"/>
      <c r="E3024" s="37"/>
      <c r="F3024" s="37"/>
      <c r="G3024" s="39"/>
      <c r="H3024" s="40"/>
      <c r="I3024" s="107" t="str">
        <f>IF(G3024="","",_xlfn.IFNA(VLOOKUP(G3024,'سجل المشتريات'!F:N,8,0),"غير مسجلة في المشتريات"))</f>
        <v/>
      </c>
      <c r="J3024" s="26" t="str">
        <f>_xlfn.IFNA(VLOOKUP(F3024,الاوردرات!$B$1:$C$600,2,0),"")</f>
        <v/>
      </c>
      <c r="K3024" s="52"/>
      <c r="M3024" s="105" t="str">
        <f>IF(G3024="","",_xlfn.IFNA((VLOOKUP(G3024,help!L:M,2,0))*H3024,_xlfn.IFNA((VLOOKUP(G3024,help!P:Q,2,0))*H3024,"غير مسجلة في المشتريات")))</f>
        <v/>
      </c>
    </row>
    <row r="3025" spans="2:13" hidden="1" x14ac:dyDescent="0.25">
      <c r="B3025" s="13">
        <f>COUNTIFS($G$3:G3025,'تقرير استهلاك خامات'!$D$4)</f>
        <v>2</v>
      </c>
      <c r="C3025" s="13">
        <f>COUNTIFS($F$3:F3025,'تقرير منتج تام'!$E$4)</f>
        <v>10</v>
      </c>
      <c r="D3025" s="37"/>
      <c r="E3025" s="37"/>
      <c r="F3025" s="37"/>
      <c r="G3025" s="39"/>
      <c r="H3025" s="40"/>
      <c r="I3025" s="107" t="str">
        <f>IF(G3025="","",_xlfn.IFNA(VLOOKUP(G3025,'سجل المشتريات'!F:N,8,0),"غير مسجلة في المشتريات"))</f>
        <v/>
      </c>
      <c r="J3025" s="26" t="str">
        <f>_xlfn.IFNA(VLOOKUP(F3025,الاوردرات!$B$1:$C$600,2,0),"")</f>
        <v/>
      </c>
      <c r="K3025" s="52"/>
      <c r="M3025" s="105" t="str">
        <f>IF(G3025="","",_xlfn.IFNA((VLOOKUP(G3025,help!L:M,2,0))*H3025,_xlfn.IFNA((VLOOKUP(G3025,help!P:Q,2,0))*H3025,"غير مسجلة في المشتريات")))</f>
        <v/>
      </c>
    </row>
    <row r="3026" spans="2:13" hidden="1" x14ac:dyDescent="0.25">
      <c r="B3026" s="13">
        <f>COUNTIFS($G$3:G3026,'تقرير استهلاك خامات'!$D$4)</f>
        <v>2</v>
      </c>
      <c r="C3026" s="13">
        <f>COUNTIFS($F$3:F3026,'تقرير منتج تام'!$E$4)</f>
        <v>10</v>
      </c>
      <c r="D3026" s="37"/>
      <c r="E3026" s="37"/>
      <c r="F3026" s="37"/>
      <c r="G3026" s="39"/>
      <c r="H3026" s="40"/>
      <c r="I3026" s="107" t="str">
        <f>IF(G3026="","",_xlfn.IFNA(VLOOKUP(G3026,'سجل المشتريات'!F:N,8,0),"غير مسجلة في المشتريات"))</f>
        <v/>
      </c>
      <c r="J3026" s="26" t="str">
        <f>_xlfn.IFNA(VLOOKUP(F3026,الاوردرات!$B$1:$C$600,2,0),"")</f>
        <v/>
      </c>
      <c r="K3026" s="52"/>
      <c r="M3026" s="105" t="str">
        <f>IF(G3026="","",_xlfn.IFNA((VLOOKUP(G3026,help!L:M,2,0))*H3026,_xlfn.IFNA((VLOOKUP(G3026,help!P:Q,2,0))*H3026,"غير مسجلة في المشتريات")))</f>
        <v/>
      </c>
    </row>
    <row r="3027" spans="2:13" hidden="1" x14ac:dyDescent="0.25">
      <c r="B3027" s="13">
        <f>COUNTIFS($G$3:G3027,'تقرير استهلاك خامات'!$D$4)</f>
        <v>2</v>
      </c>
      <c r="C3027" s="13">
        <f>COUNTIFS($F$3:F3027,'تقرير منتج تام'!$E$4)</f>
        <v>10</v>
      </c>
      <c r="D3027" s="37"/>
      <c r="E3027" s="37"/>
      <c r="F3027" s="37"/>
      <c r="G3027" s="39"/>
      <c r="H3027" s="40"/>
      <c r="I3027" s="107" t="str">
        <f>IF(G3027="","",_xlfn.IFNA(VLOOKUP(G3027,'سجل المشتريات'!F:N,8,0),"غير مسجلة في المشتريات"))</f>
        <v/>
      </c>
      <c r="J3027" s="26" t="str">
        <f>_xlfn.IFNA(VLOOKUP(F3027,الاوردرات!$B$1:$C$600,2,0),"")</f>
        <v/>
      </c>
      <c r="K3027" s="52"/>
      <c r="M3027" s="105" t="str">
        <f>IF(G3027="","",_xlfn.IFNA((VLOOKUP(G3027,help!L:M,2,0))*H3027,_xlfn.IFNA((VLOOKUP(G3027,help!P:Q,2,0))*H3027,"غير مسجلة في المشتريات")))</f>
        <v/>
      </c>
    </row>
    <row r="3028" spans="2:13" hidden="1" x14ac:dyDescent="0.25">
      <c r="B3028" s="13">
        <f>COUNTIFS($G$3:G3028,'تقرير استهلاك خامات'!$D$4)</f>
        <v>2</v>
      </c>
      <c r="C3028" s="13">
        <f>COUNTIFS($F$3:F3028,'تقرير منتج تام'!$E$4)</f>
        <v>10</v>
      </c>
      <c r="D3028" s="37"/>
      <c r="E3028" s="37"/>
      <c r="F3028" s="37"/>
      <c r="G3028" s="39"/>
      <c r="H3028" s="40"/>
      <c r="I3028" s="107" t="str">
        <f>IF(G3028="","",_xlfn.IFNA(VLOOKUP(G3028,'سجل المشتريات'!F:N,8,0),"غير مسجلة في المشتريات"))</f>
        <v/>
      </c>
      <c r="J3028" s="26" t="str">
        <f>_xlfn.IFNA(VLOOKUP(F3028,الاوردرات!$B$1:$C$600,2,0),"")</f>
        <v/>
      </c>
      <c r="K3028" s="52"/>
      <c r="M3028" s="105" t="str">
        <f>IF(G3028="","",_xlfn.IFNA((VLOOKUP(G3028,help!L:M,2,0))*H3028,_xlfn.IFNA((VLOOKUP(G3028,help!P:Q,2,0))*H3028,"غير مسجلة في المشتريات")))</f>
        <v/>
      </c>
    </row>
    <row r="3029" spans="2:13" hidden="1" x14ac:dyDescent="0.25">
      <c r="B3029" s="13">
        <f>COUNTIFS($G$3:G3029,'تقرير استهلاك خامات'!$D$4)</f>
        <v>2</v>
      </c>
      <c r="C3029" s="13">
        <f>COUNTIFS($F$3:F3029,'تقرير منتج تام'!$E$4)</f>
        <v>10</v>
      </c>
      <c r="D3029" s="37"/>
      <c r="E3029" s="37"/>
      <c r="F3029" s="37"/>
      <c r="G3029" s="39"/>
      <c r="H3029" s="40"/>
      <c r="I3029" s="107" t="str">
        <f>IF(G3029="","",_xlfn.IFNA(VLOOKUP(G3029,'سجل المشتريات'!F:N,8,0),"غير مسجلة في المشتريات"))</f>
        <v/>
      </c>
      <c r="J3029" s="26" t="str">
        <f>_xlfn.IFNA(VLOOKUP(F3029,الاوردرات!$B$1:$C$600,2,0),"")</f>
        <v/>
      </c>
      <c r="K3029" s="52"/>
      <c r="M3029" s="105" t="str">
        <f>IF(G3029="","",_xlfn.IFNA((VLOOKUP(G3029,help!L:M,2,0))*H3029,_xlfn.IFNA((VLOOKUP(G3029,help!P:Q,2,0))*H3029,"غير مسجلة في المشتريات")))</f>
        <v/>
      </c>
    </row>
    <row r="3030" spans="2:13" hidden="1" x14ac:dyDescent="0.25">
      <c r="B3030" s="13">
        <f>COUNTIFS($G$3:G3030,'تقرير استهلاك خامات'!$D$4)</f>
        <v>2</v>
      </c>
      <c r="C3030" s="13">
        <f>COUNTIFS($F$3:F3030,'تقرير منتج تام'!$E$4)</f>
        <v>10</v>
      </c>
      <c r="D3030" s="37"/>
      <c r="E3030" s="37"/>
      <c r="F3030" s="37"/>
      <c r="G3030" s="39"/>
      <c r="H3030" s="40"/>
      <c r="I3030" s="107" t="str">
        <f>IF(G3030="","",_xlfn.IFNA(VLOOKUP(G3030,'سجل المشتريات'!F:N,8,0),"غير مسجلة في المشتريات"))</f>
        <v/>
      </c>
      <c r="J3030" s="26" t="str">
        <f>_xlfn.IFNA(VLOOKUP(F3030,الاوردرات!$B$1:$C$600,2,0),"")</f>
        <v/>
      </c>
      <c r="K3030" s="52"/>
      <c r="M3030" s="105" t="str">
        <f>IF(G3030="","",_xlfn.IFNA((VLOOKUP(G3030,help!L:M,2,0))*H3030,_xlfn.IFNA((VLOOKUP(G3030,help!P:Q,2,0))*H3030,"غير مسجلة في المشتريات")))</f>
        <v/>
      </c>
    </row>
    <row r="3031" spans="2:13" hidden="1" x14ac:dyDescent="0.25">
      <c r="B3031" s="13">
        <f>COUNTIFS($G$3:G3031,'تقرير استهلاك خامات'!$D$4)</f>
        <v>2</v>
      </c>
      <c r="C3031" s="13">
        <f>COUNTIFS($F$3:F3031,'تقرير منتج تام'!$E$4)</f>
        <v>10</v>
      </c>
      <c r="D3031" s="37"/>
      <c r="E3031" s="37"/>
      <c r="F3031" s="37"/>
      <c r="G3031" s="39"/>
      <c r="H3031" s="40"/>
      <c r="I3031" s="107" t="str">
        <f>IF(G3031="","",_xlfn.IFNA(VLOOKUP(G3031,'سجل المشتريات'!F:N,8,0),"غير مسجلة في المشتريات"))</f>
        <v/>
      </c>
      <c r="J3031" s="26" t="str">
        <f>_xlfn.IFNA(VLOOKUP(F3031,الاوردرات!$B$1:$C$600,2,0),"")</f>
        <v/>
      </c>
      <c r="K3031" s="52"/>
      <c r="M3031" s="105" t="str">
        <f>IF(G3031="","",_xlfn.IFNA((VLOOKUP(G3031,help!L:M,2,0))*H3031,_xlfn.IFNA((VLOOKUP(G3031,help!P:Q,2,0))*H3031,"غير مسجلة في المشتريات")))</f>
        <v/>
      </c>
    </row>
    <row r="3032" spans="2:13" hidden="1" x14ac:dyDescent="0.25">
      <c r="B3032" s="13">
        <f>COUNTIFS($G$3:G3032,'تقرير استهلاك خامات'!$D$4)</f>
        <v>2</v>
      </c>
      <c r="C3032" s="13">
        <f>COUNTIFS($F$3:F3032,'تقرير منتج تام'!$E$4)</f>
        <v>10</v>
      </c>
      <c r="D3032" s="37"/>
      <c r="E3032" s="37"/>
      <c r="F3032" s="37"/>
      <c r="G3032" s="39"/>
      <c r="H3032" s="40"/>
      <c r="I3032" s="107" t="str">
        <f>IF(G3032="","",_xlfn.IFNA(VLOOKUP(G3032,'سجل المشتريات'!F:N,8,0),"غير مسجلة في المشتريات"))</f>
        <v/>
      </c>
      <c r="J3032" s="26" t="str">
        <f>_xlfn.IFNA(VLOOKUP(F3032,الاوردرات!$B$1:$C$600,2,0),"")</f>
        <v/>
      </c>
      <c r="K3032" s="52"/>
      <c r="M3032" s="105" t="str">
        <f>IF(G3032="","",_xlfn.IFNA((VLOOKUP(G3032,help!L:M,2,0))*H3032,_xlfn.IFNA((VLOOKUP(G3032,help!P:Q,2,0))*H3032,"غير مسجلة في المشتريات")))</f>
        <v/>
      </c>
    </row>
    <row r="3033" spans="2:13" hidden="1" x14ac:dyDescent="0.25">
      <c r="B3033" s="13">
        <f>COUNTIFS($G$3:G3033,'تقرير استهلاك خامات'!$D$4)</f>
        <v>2</v>
      </c>
      <c r="C3033" s="13">
        <f>COUNTIFS($F$3:F3033,'تقرير منتج تام'!$E$4)</f>
        <v>10</v>
      </c>
      <c r="D3033" s="37"/>
      <c r="E3033" s="37"/>
      <c r="F3033" s="37"/>
      <c r="G3033" s="39"/>
      <c r="H3033" s="40"/>
      <c r="I3033" s="107" t="str">
        <f>IF(G3033="","",_xlfn.IFNA(VLOOKUP(G3033,'سجل المشتريات'!F:N,8,0),"غير مسجلة في المشتريات"))</f>
        <v/>
      </c>
      <c r="J3033" s="26" t="str">
        <f>_xlfn.IFNA(VLOOKUP(F3033,الاوردرات!$B$1:$C$600,2,0),"")</f>
        <v/>
      </c>
      <c r="K3033" s="52"/>
      <c r="M3033" s="105" t="str">
        <f>IF(G3033="","",_xlfn.IFNA((VLOOKUP(G3033,help!L:M,2,0))*H3033,_xlfn.IFNA((VLOOKUP(G3033,help!P:Q,2,0))*H3033,"غير مسجلة في المشتريات")))</f>
        <v/>
      </c>
    </row>
    <row r="3034" spans="2:13" hidden="1" x14ac:dyDescent="0.25">
      <c r="B3034" s="13">
        <f>COUNTIFS($G$3:G3034,'تقرير استهلاك خامات'!$D$4)</f>
        <v>2</v>
      </c>
      <c r="C3034" s="13">
        <f>COUNTIFS($F$3:F3034,'تقرير منتج تام'!$E$4)</f>
        <v>10</v>
      </c>
      <c r="D3034" s="37"/>
      <c r="E3034" s="37"/>
      <c r="F3034" s="37"/>
      <c r="G3034" s="39"/>
      <c r="H3034" s="40"/>
      <c r="I3034" s="107" t="str">
        <f>IF(G3034="","",_xlfn.IFNA(VLOOKUP(G3034,'سجل المشتريات'!F:N,8,0),"غير مسجلة في المشتريات"))</f>
        <v/>
      </c>
      <c r="J3034" s="26" t="str">
        <f>_xlfn.IFNA(VLOOKUP(F3034,الاوردرات!$B$1:$C$600,2,0),"")</f>
        <v/>
      </c>
      <c r="K3034" s="52"/>
      <c r="M3034" s="105" t="str">
        <f>IF(G3034="","",_xlfn.IFNA((VLOOKUP(G3034,help!L:M,2,0))*H3034,_xlfn.IFNA((VLOOKUP(G3034,help!P:Q,2,0))*H3034,"غير مسجلة في المشتريات")))</f>
        <v/>
      </c>
    </row>
    <row r="3035" spans="2:13" hidden="1" x14ac:dyDescent="0.25">
      <c r="B3035" s="13">
        <f>COUNTIFS($G$3:G3035,'تقرير استهلاك خامات'!$D$4)</f>
        <v>2</v>
      </c>
      <c r="C3035" s="13">
        <f>COUNTIFS($F$3:F3035,'تقرير منتج تام'!$E$4)</f>
        <v>10</v>
      </c>
      <c r="D3035" s="37"/>
      <c r="E3035" s="37"/>
      <c r="F3035" s="37"/>
      <c r="G3035" s="39"/>
      <c r="H3035" s="40"/>
      <c r="I3035" s="107" t="str">
        <f>IF(G3035="","",_xlfn.IFNA(VLOOKUP(G3035,'سجل المشتريات'!F:N,8,0),"غير مسجلة في المشتريات"))</f>
        <v/>
      </c>
      <c r="J3035" s="26" t="str">
        <f>_xlfn.IFNA(VLOOKUP(F3035,الاوردرات!$B$1:$C$600,2,0),"")</f>
        <v/>
      </c>
      <c r="K3035" s="52"/>
      <c r="M3035" s="105" t="str">
        <f>IF(G3035="","",_xlfn.IFNA((VLOOKUP(G3035,help!L:M,2,0))*H3035,_xlfn.IFNA((VLOOKUP(G3035,help!P:Q,2,0))*H3035,"غير مسجلة في المشتريات")))</f>
        <v/>
      </c>
    </row>
    <row r="3036" spans="2:13" hidden="1" x14ac:dyDescent="0.25">
      <c r="B3036" s="13">
        <f>COUNTIFS($G$3:G3036,'تقرير استهلاك خامات'!$D$4)</f>
        <v>2</v>
      </c>
      <c r="C3036" s="13">
        <f>COUNTIFS($F$3:F3036,'تقرير منتج تام'!$E$4)</f>
        <v>10</v>
      </c>
      <c r="D3036" s="37"/>
      <c r="E3036" s="37"/>
      <c r="F3036" s="37"/>
      <c r="G3036" s="39"/>
      <c r="H3036" s="40"/>
      <c r="I3036" s="107" t="str">
        <f>IF(G3036="","",_xlfn.IFNA(VLOOKUP(G3036,'سجل المشتريات'!F:N,8,0),"غير مسجلة في المشتريات"))</f>
        <v/>
      </c>
      <c r="J3036" s="26" t="str">
        <f>_xlfn.IFNA(VLOOKUP(F3036,الاوردرات!$B$1:$C$600,2,0),"")</f>
        <v/>
      </c>
      <c r="K3036" s="52"/>
      <c r="M3036" s="105" t="str">
        <f>IF(G3036="","",_xlfn.IFNA((VLOOKUP(G3036,help!L:M,2,0))*H3036,_xlfn.IFNA((VLOOKUP(G3036,help!P:Q,2,0))*H3036,"غير مسجلة في المشتريات")))</f>
        <v/>
      </c>
    </row>
    <row r="3037" spans="2:13" hidden="1" x14ac:dyDescent="0.25">
      <c r="B3037" s="13">
        <f>COUNTIFS($G$3:G3037,'تقرير استهلاك خامات'!$D$4)</f>
        <v>2</v>
      </c>
      <c r="C3037" s="13">
        <f>COUNTIFS($F$3:F3037,'تقرير منتج تام'!$E$4)</f>
        <v>10</v>
      </c>
      <c r="D3037" s="37"/>
      <c r="E3037" s="37"/>
      <c r="F3037" s="37"/>
      <c r="G3037" s="39"/>
      <c r="H3037" s="40"/>
      <c r="I3037" s="107" t="str">
        <f>IF(G3037="","",_xlfn.IFNA(VLOOKUP(G3037,'سجل المشتريات'!F:N,8,0),"غير مسجلة في المشتريات"))</f>
        <v/>
      </c>
      <c r="J3037" s="26" t="str">
        <f>_xlfn.IFNA(VLOOKUP(F3037,الاوردرات!$B$1:$C$600,2,0),"")</f>
        <v/>
      </c>
      <c r="K3037" s="52"/>
      <c r="M3037" s="105" t="str">
        <f>IF(G3037="","",_xlfn.IFNA((VLOOKUP(G3037,help!L:M,2,0))*H3037,_xlfn.IFNA((VLOOKUP(G3037,help!P:Q,2,0))*H3037,"غير مسجلة في المشتريات")))</f>
        <v/>
      </c>
    </row>
    <row r="3038" spans="2:13" hidden="1" x14ac:dyDescent="0.25">
      <c r="B3038" s="13">
        <f>COUNTIFS($G$3:G3038,'تقرير استهلاك خامات'!$D$4)</f>
        <v>2</v>
      </c>
      <c r="C3038" s="13">
        <f>COUNTIFS($F$3:F3038,'تقرير منتج تام'!$E$4)</f>
        <v>10</v>
      </c>
      <c r="D3038" s="37"/>
      <c r="E3038" s="37"/>
      <c r="F3038" s="37"/>
      <c r="G3038" s="39"/>
      <c r="H3038" s="40"/>
      <c r="I3038" s="107" t="str">
        <f>IF(G3038="","",_xlfn.IFNA(VLOOKUP(G3038,'سجل المشتريات'!F:N,8,0),"غير مسجلة في المشتريات"))</f>
        <v/>
      </c>
      <c r="J3038" s="26" t="str">
        <f>_xlfn.IFNA(VLOOKUP(F3038,الاوردرات!$B$1:$C$600,2,0),"")</f>
        <v/>
      </c>
      <c r="K3038" s="52"/>
      <c r="M3038" s="105" t="str">
        <f>IF(G3038="","",_xlfn.IFNA((VLOOKUP(G3038,help!L:M,2,0))*H3038,_xlfn.IFNA((VLOOKUP(G3038,help!P:Q,2,0))*H3038,"غير مسجلة في المشتريات")))</f>
        <v/>
      </c>
    </row>
    <row r="3039" spans="2:13" hidden="1" x14ac:dyDescent="0.25">
      <c r="B3039" s="13">
        <f>COUNTIFS($G$3:G3039,'تقرير استهلاك خامات'!$D$4)</f>
        <v>2</v>
      </c>
      <c r="C3039" s="13">
        <f>COUNTIFS($F$3:F3039,'تقرير منتج تام'!$E$4)</f>
        <v>10</v>
      </c>
      <c r="D3039" s="37"/>
      <c r="E3039" s="37"/>
      <c r="F3039" s="37"/>
      <c r="G3039" s="39"/>
      <c r="H3039" s="40"/>
      <c r="I3039" s="107" t="str">
        <f>IF(G3039="","",_xlfn.IFNA(VLOOKUP(G3039,'سجل المشتريات'!F:N,8,0),"غير مسجلة في المشتريات"))</f>
        <v/>
      </c>
      <c r="J3039" s="26" t="str">
        <f>_xlfn.IFNA(VLOOKUP(F3039,الاوردرات!$B$1:$C$600,2,0),"")</f>
        <v/>
      </c>
      <c r="K3039" s="52"/>
      <c r="M3039" s="105" t="str">
        <f>IF(G3039="","",_xlfn.IFNA((VLOOKUP(G3039,help!L:M,2,0))*H3039,_xlfn.IFNA((VLOOKUP(G3039,help!P:Q,2,0))*H3039,"غير مسجلة في المشتريات")))</f>
        <v/>
      </c>
    </row>
    <row r="3040" spans="2:13" hidden="1" x14ac:dyDescent="0.25">
      <c r="B3040" s="13">
        <f>COUNTIFS($G$3:G3040,'تقرير استهلاك خامات'!$D$4)</f>
        <v>2</v>
      </c>
      <c r="C3040" s="13">
        <f>COUNTIFS($F$3:F3040,'تقرير منتج تام'!$E$4)</f>
        <v>10</v>
      </c>
      <c r="D3040" s="37"/>
      <c r="E3040" s="37"/>
      <c r="F3040" s="37"/>
      <c r="G3040" s="39"/>
      <c r="H3040" s="40"/>
      <c r="I3040" s="107" t="str">
        <f>IF(G3040="","",_xlfn.IFNA(VLOOKUP(G3040,'سجل المشتريات'!F:N,8,0),"غير مسجلة في المشتريات"))</f>
        <v/>
      </c>
      <c r="J3040" s="26" t="str">
        <f>_xlfn.IFNA(VLOOKUP(F3040,الاوردرات!$B$1:$C$600,2,0),"")</f>
        <v/>
      </c>
      <c r="K3040" s="52"/>
      <c r="M3040" s="105" t="str">
        <f>IF(G3040="","",_xlfn.IFNA((VLOOKUP(G3040,help!L:M,2,0))*H3040,_xlfn.IFNA((VLOOKUP(G3040,help!P:Q,2,0))*H3040,"غير مسجلة في المشتريات")))</f>
        <v/>
      </c>
    </row>
    <row r="3041" spans="2:13" hidden="1" x14ac:dyDescent="0.25">
      <c r="B3041" s="13">
        <f>COUNTIFS($G$3:G3041,'تقرير استهلاك خامات'!$D$4)</f>
        <v>2</v>
      </c>
      <c r="C3041" s="13">
        <f>COUNTIFS($F$3:F3041,'تقرير منتج تام'!$E$4)</f>
        <v>10</v>
      </c>
      <c r="D3041" s="37"/>
      <c r="E3041" s="37"/>
      <c r="F3041" s="37"/>
      <c r="G3041" s="39"/>
      <c r="H3041" s="40"/>
      <c r="I3041" s="107" t="str">
        <f>IF(G3041="","",_xlfn.IFNA(VLOOKUP(G3041,'سجل المشتريات'!F:N,8,0),"غير مسجلة في المشتريات"))</f>
        <v/>
      </c>
      <c r="J3041" s="26" t="str">
        <f>_xlfn.IFNA(VLOOKUP(F3041,الاوردرات!$B$1:$C$600,2,0),"")</f>
        <v/>
      </c>
      <c r="K3041" s="52"/>
      <c r="M3041" s="105" t="str">
        <f>IF(G3041="","",_xlfn.IFNA((VLOOKUP(G3041,help!L:M,2,0))*H3041,_xlfn.IFNA((VLOOKUP(G3041,help!P:Q,2,0))*H3041,"غير مسجلة في المشتريات")))</f>
        <v/>
      </c>
    </row>
    <row r="3042" spans="2:13" hidden="1" x14ac:dyDescent="0.25">
      <c r="B3042" s="13">
        <f>COUNTIFS($G$3:G3042,'تقرير استهلاك خامات'!$D$4)</f>
        <v>2</v>
      </c>
      <c r="C3042" s="13">
        <f>COUNTIFS($F$3:F3042,'تقرير منتج تام'!$E$4)</f>
        <v>10</v>
      </c>
      <c r="D3042" s="37"/>
      <c r="E3042" s="37"/>
      <c r="F3042" s="37"/>
      <c r="G3042" s="39"/>
      <c r="H3042" s="40"/>
      <c r="I3042" s="107" t="str">
        <f>IF(G3042="","",_xlfn.IFNA(VLOOKUP(G3042,'سجل المشتريات'!F:N,8,0),"غير مسجلة في المشتريات"))</f>
        <v/>
      </c>
      <c r="J3042" s="26" t="str">
        <f>_xlfn.IFNA(VLOOKUP(F3042,الاوردرات!$B$1:$C$600,2,0),"")</f>
        <v/>
      </c>
      <c r="K3042" s="52"/>
      <c r="M3042" s="105" t="str">
        <f>IF(G3042="","",_xlfn.IFNA((VLOOKUP(G3042,help!L:M,2,0))*H3042,_xlfn.IFNA((VLOOKUP(G3042,help!P:Q,2,0))*H3042,"غير مسجلة في المشتريات")))</f>
        <v/>
      </c>
    </row>
    <row r="3043" spans="2:13" hidden="1" x14ac:dyDescent="0.25">
      <c r="B3043" s="13">
        <f>COUNTIFS($G$3:G3043,'تقرير استهلاك خامات'!$D$4)</f>
        <v>2</v>
      </c>
      <c r="C3043" s="13">
        <f>COUNTIFS($F$3:F3043,'تقرير منتج تام'!$E$4)</f>
        <v>10</v>
      </c>
      <c r="D3043" s="37"/>
      <c r="E3043" s="37"/>
      <c r="F3043" s="37"/>
      <c r="G3043" s="39"/>
      <c r="H3043" s="40"/>
      <c r="I3043" s="107" t="str">
        <f>IF(G3043="","",_xlfn.IFNA(VLOOKUP(G3043,'سجل المشتريات'!F:N,8,0),"غير مسجلة في المشتريات"))</f>
        <v/>
      </c>
      <c r="J3043" s="26" t="str">
        <f>_xlfn.IFNA(VLOOKUP(F3043,الاوردرات!$B$1:$C$600,2,0),"")</f>
        <v/>
      </c>
      <c r="K3043" s="52"/>
      <c r="M3043" s="105" t="str">
        <f>IF(G3043="","",_xlfn.IFNA((VLOOKUP(G3043,help!L:M,2,0))*H3043,_xlfn.IFNA((VLOOKUP(G3043,help!P:Q,2,0))*H3043,"غير مسجلة في المشتريات")))</f>
        <v/>
      </c>
    </row>
    <row r="3044" spans="2:13" hidden="1" x14ac:dyDescent="0.25">
      <c r="B3044" s="13">
        <f>COUNTIFS($G$3:G3044,'تقرير استهلاك خامات'!$D$4)</f>
        <v>2</v>
      </c>
      <c r="C3044" s="13">
        <f>COUNTIFS($F$3:F3044,'تقرير منتج تام'!$E$4)</f>
        <v>10</v>
      </c>
      <c r="D3044" s="37"/>
      <c r="E3044" s="37"/>
      <c r="F3044" s="37"/>
      <c r="G3044" s="39"/>
      <c r="H3044" s="40"/>
      <c r="I3044" s="107" t="str">
        <f>IF(G3044="","",_xlfn.IFNA(VLOOKUP(G3044,'سجل المشتريات'!F:N,8,0),"غير مسجلة في المشتريات"))</f>
        <v/>
      </c>
      <c r="J3044" s="26" t="str">
        <f>_xlfn.IFNA(VLOOKUP(F3044,الاوردرات!$B$1:$C$600,2,0),"")</f>
        <v/>
      </c>
      <c r="K3044" s="52"/>
      <c r="M3044" s="105" t="str">
        <f>IF(G3044="","",_xlfn.IFNA((VLOOKUP(G3044,help!L:M,2,0))*H3044,_xlfn.IFNA((VLOOKUP(G3044,help!P:Q,2,0))*H3044,"غير مسجلة في المشتريات")))</f>
        <v/>
      </c>
    </row>
    <row r="3045" spans="2:13" hidden="1" x14ac:dyDescent="0.25">
      <c r="B3045" s="13">
        <f>COUNTIFS($G$3:G3045,'تقرير استهلاك خامات'!$D$4)</f>
        <v>2</v>
      </c>
      <c r="C3045" s="13">
        <f>COUNTIFS($F$3:F3045,'تقرير منتج تام'!$E$4)</f>
        <v>10</v>
      </c>
      <c r="D3045" s="37"/>
      <c r="E3045" s="37"/>
      <c r="F3045" s="37"/>
      <c r="G3045" s="39"/>
      <c r="H3045" s="40"/>
      <c r="I3045" s="107" t="str">
        <f>IF(G3045="","",_xlfn.IFNA(VLOOKUP(G3045,'سجل المشتريات'!F:N,8,0),"غير مسجلة في المشتريات"))</f>
        <v/>
      </c>
      <c r="J3045" s="26" t="str">
        <f>_xlfn.IFNA(VLOOKUP(F3045,الاوردرات!$B$1:$C$600,2,0),"")</f>
        <v/>
      </c>
      <c r="K3045" s="52"/>
      <c r="M3045" s="105" t="str">
        <f>IF(G3045="","",_xlfn.IFNA((VLOOKUP(G3045,help!L:M,2,0))*H3045,_xlfn.IFNA((VLOOKUP(G3045,help!P:Q,2,0))*H3045,"غير مسجلة في المشتريات")))</f>
        <v/>
      </c>
    </row>
    <row r="3046" spans="2:13" hidden="1" x14ac:dyDescent="0.25">
      <c r="B3046" s="13">
        <f>COUNTIFS($G$3:G3046,'تقرير استهلاك خامات'!$D$4)</f>
        <v>2</v>
      </c>
      <c r="C3046" s="13">
        <f>COUNTIFS($F$3:F3046,'تقرير منتج تام'!$E$4)</f>
        <v>10</v>
      </c>
      <c r="D3046" s="37"/>
      <c r="E3046" s="37"/>
      <c r="F3046" s="37"/>
      <c r="G3046" s="39"/>
      <c r="H3046" s="40"/>
      <c r="I3046" s="107" t="str">
        <f>IF(G3046="","",_xlfn.IFNA(VLOOKUP(G3046,'سجل المشتريات'!F:N,8,0),"غير مسجلة في المشتريات"))</f>
        <v/>
      </c>
      <c r="J3046" s="26" t="str">
        <f>_xlfn.IFNA(VLOOKUP(F3046,الاوردرات!$B$1:$C$600,2,0),"")</f>
        <v/>
      </c>
      <c r="K3046" s="52"/>
      <c r="M3046" s="105" t="str">
        <f>IF(G3046="","",_xlfn.IFNA((VLOOKUP(G3046,help!L:M,2,0))*H3046,_xlfn.IFNA((VLOOKUP(G3046,help!P:Q,2,0))*H3046,"غير مسجلة في المشتريات")))</f>
        <v/>
      </c>
    </row>
    <row r="3047" spans="2:13" hidden="1" x14ac:dyDescent="0.25">
      <c r="B3047" s="13">
        <f>COUNTIFS($G$3:G3047,'تقرير استهلاك خامات'!$D$4)</f>
        <v>2</v>
      </c>
      <c r="C3047" s="13">
        <f>COUNTIFS($F$3:F3047,'تقرير منتج تام'!$E$4)</f>
        <v>10</v>
      </c>
      <c r="D3047" s="37"/>
      <c r="E3047" s="37"/>
      <c r="F3047" s="37"/>
      <c r="G3047" s="39"/>
      <c r="H3047" s="40"/>
      <c r="I3047" s="107" t="str">
        <f>IF(G3047="","",_xlfn.IFNA(VLOOKUP(G3047,'سجل المشتريات'!F:N,8,0),"غير مسجلة في المشتريات"))</f>
        <v/>
      </c>
      <c r="J3047" s="26" t="str">
        <f>_xlfn.IFNA(VLOOKUP(F3047,الاوردرات!$B$1:$C$600,2,0),"")</f>
        <v/>
      </c>
      <c r="K3047" s="52"/>
      <c r="M3047" s="105" t="str">
        <f>IF(G3047="","",_xlfn.IFNA((VLOOKUP(G3047,help!L:M,2,0))*H3047,_xlfn.IFNA((VLOOKUP(G3047,help!P:Q,2,0))*H3047,"غير مسجلة في المشتريات")))</f>
        <v/>
      </c>
    </row>
    <row r="3048" spans="2:13" hidden="1" x14ac:dyDescent="0.25">
      <c r="B3048" s="13">
        <f>COUNTIFS($G$3:G3048,'تقرير استهلاك خامات'!$D$4)</f>
        <v>2</v>
      </c>
      <c r="C3048" s="13">
        <f>COUNTIFS($F$3:F3048,'تقرير منتج تام'!$E$4)</f>
        <v>10</v>
      </c>
      <c r="D3048" s="37"/>
      <c r="E3048" s="37"/>
      <c r="F3048" s="37"/>
      <c r="G3048" s="39"/>
      <c r="H3048" s="40"/>
      <c r="I3048" s="107" t="str">
        <f>IF(G3048="","",_xlfn.IFNA(VLOOKUP(G3048,'سجل المشتريات'!F:N,8,0),"غير مسجلة في المشتريات"))</f>
        <v/>
      </c>
      <c r="J3048" s="26" t="str">
        <f>_xlfn.IFNA(VLOOKUP(F3048,الاوردرات!$B$1:$C$600,2,0),"")</f>
        <v/>
      </c>
      <c r="K3048" s="52"/>
      <c r="M3048" s="105" t="str">
        <f>IF(G3048="","",_xlfn.IFNA((VLOOKUP(G3048,help!L:M,2,0))*H3048,_xlfn.IFNA((VLOOKUP(G3048,help!P:Q,2,0))*H3048,"غير مسجلة في المشتريات")))</f>
        <v/>
      </c>
    </row>
    <row r="3049" spans="2:13" hidden="1" x14ac:dyDescent="0.25">
      <c r="B3049" s="13">
        <f>COUNTIFS($G$3:G3049,'تقرير استهلاك خامات'!$D$4)</f>
        <v>2</v>
      </c>
      <c r="C3049" s="13">
        <f>COUNTIFS($F$3:F3049,'تقرير منتج تام'!$E$4)</f>
        <v>10</v>
      </c>
      <c r="D3049" s="37"/>
      <c r="E3049" s="37"/>
      <c r="F3049" s="37"/>
      <c r="G3049" s="39"/>
      <c r="H3049" s="40"/>
      <c r="I3049" s="107" t="str">
        <f>IF(G3049="","",_xlfn.IFNA(VLOOKUP(G3049,'سجل المشتريات'!F:N,8,0),"غير مسجلة في المشتريات"))</f>
        <v/>
      </c>
      <c r="J3049" s="26" t="str">
        <f>_xlfn.IFNA(VLOOKUP(F3049,الاوردرات!$B$1:$C$600,2,0),"")</f>
        <v/>
      </c>
      <c r="K3049" s="52"/>
      <c r="M3049" s="105" t="str">
        <f>IF(G3049="","",_xlfn.IFNA((VLOOKUP(G3049,help!L:M,2,0))*H3049,_xlfn.IFNA((VLOOKUP(G3049,help!P:Q,2,0))*H3049,"غير مسجلة في المشتريات")))</f>
        <v/>
      </c>
    </row>
    <row r="3050" spans="2:13" hidden="1" x14ac:dyDescent="0.25">
      <c r="B3050" s="13">
        <f>COUNTIFS($G$3:G3050,'تقرير استهلاك خامات'!$D$4)</f>
        <v>2</v>
      </c>
      <c r="C3050" s="13">
        <f>COUNTIFS($F$3:F3050,'تقرير منتج تام'!$E$4)</f>
        <v>10</v>
      </c>
      <c r="D3050" s="37"/>
      <c r="E3050" s="37"/>
      <c r="F3050" s="37"/>
      <c r="G3050" s="39"/>
      <c r="H3050" s="40"/>
      <c r="I3050" s="107" t="str">
        <f>IF(G3050="","",_xlfn.IFNA(VLOOKUP(G3050,'سجل المشتريات'!F:N,8,0),"غير مسجلة في المشتريات"))</f>
        <v/>
      </c>
      <c r="J3050" s="26" t="str">
        <f>_xlfn.IFNA(VLOOKUP(F3050,الاوردرات!$B$1:$C$600,2,0),"")</f>
        <v/>
      </c>
      <c r="K3050" s="52"/>
      <c r="M3050" s="105" t="str">
        <f>IF(G3050="","",_xlfn.IFNA((VLOOKUP(G3050,help!L:M,2,0))*H3050,_xlfn.IFNA((VLOOKUP(G3050,help!P:Q,2,0))*H3050,"غير مسجلة في المشتريات")))</f>
        <v/>
      </c>
    </row>
    <row r="3051" spans="2:13" hidden="1" x14ac:dyDescent="0.25">
      <c r="B3051" s="13">
        <f>COUNTIFS($G$3:G3051,'تقرير استهلاك خامات'!$D$4)</f>
        <v>2</v>
      </c>
      <c r="C3051" s="13">
        <f>COUNTIFS($F$3:F3051,'تقرير منتج تام'!$E$4)</f>
        <v>10</v>
      </c>
      <c r="D3051" s="37"/>
      <c r="E3051" s="37"/>
      <c r="F3051" s="37"/>
      <c r="G3051" s="39"/>
      <c r="H3051" s="40"/>
      <c r="I3051" s="107" t="str">
        <f>IF(G3051="","",_xlfn.IFNA(VLOOKUP(G3051,'سجل المشتريات'!F:N,8,0),"غير مسجلة في المشتريات"))</f>
        <v/>
      </c>
      <c r="J3051" s="26" t="str">
        <f>_xlfn.IFNA(VLOOKUP(F3051,الاوردرات!$B$1:$C$600,2,0),"")</f>
        <v/>
      </c>
      <c r="K3051" s="52"/>
      <c r="M3051" s="105" t="str">
        <f>IF(G3051="","",_xlfn.IFNA((VLOOKUP(G3051,help!L:M,2,0))*H3051,_xlfn.IFNA((VLOOKUP(G3051,help!P:Q,2,0))*H3051,"غير مسجلة في المشتريات")))</f>
        <v/>
      </c>
    </row>
    <row r="3052" spans="2:13" hidden="1" x14ac:dyDescent="0.25">
      <c r="B3052" s="13">
        <f>COUNTIFS($G$3:G3052,'تقرير استهلاك خامات'!$D$4)</f>
        <v>2</v>
      </c>
      <c r="C3052" s="13">
        <f>COUNTIFS($F$3:F3052,'تقرير منتج تام'!$E$4)</f>
        <v>10</v>
      </c>
      <c r="D3052" s="37"/>
      <c r="E3052" s="37"/>
      <c r="F3052" s="37"/>
      <c r="G3052" s="39"/>
      <c r="H3052" s="40"/>
      <c r="I3052" s="107" t="str">
        <f>IF(G3052="","",_xlfn.IFNA(VLOOKUP(G3052,'سجل المشتريات'!F:N,8,0),"غير مسجلة في المشتريات"))</f>
        <v/>
      </c>
      <c r="J3052" s="26" t="str">
        <f>_xlfn.IFNA(VLOOKUP(F3052,الاوردرات!$B$1:$C$600,2,0),"")</f>
        <v/>
      </c>
      <c r="K3052" s="52"/>
      <c r="M3052" s="105" t="str">
        <f>IF(G3052="","",_xlfn.IFNA((VLOOKUP(G3052,help!L:M,2,0))*H3052,_xlfn.IFNA((VLOOKUP(G3052,help!P:Q,2,0))*H3052,"غير مسجلة في المشتريات")))</f>
        <v/>
      </c>
    </row>
    <row r="3053" spans="2:13" hidden="1" x14ac:dyDescent="0.25">
      <c r="B3053" s="13">
        <f>COUNTIFS($G$3:G3053,'تقرير استهلاك خامات'!$D$4)</f>
        <v>2</v>
      </c>
      <c r="C3053" s="13">
        <f>COUNTIFS($F$3:F3053,'تقرير منتج تام'!$E$4)</f>
        <v>10</v>
      </c>
      <c r="D3053" s="37"/>
      <c r="E3053" s="37"/>
      <c r="F3053" s="37"/>
      <c r="G3053" s="39"/>
      <c r="H3053" s="40"/>
      <c r="I3053" s="107" t="str">
        <f>IF(G3053="","",_xlfn.IFNA(VLOOKUP(G3053,'سجل المشتريات'!F:N,8,0),"غير مسجلة في المشتريات"))</f>
        <v/>
      </c>
      <c r="J3053" s="26" t="str">
        <f>_xlfn.IFNA(VLOOKUP(F3053,الاوردرات!$B$1:$C$600,2,0),"")</f>
        <v/>
      </c>
      <c r="K3053" s="52"/>
      <c r="M3053" s="105" t="str">
        <f>IF(G3053="","",_xlfn.IFNA((VLOOKUP(G3053,help!L:M,2,0))*H3053,_xlfn.IFNA((VLOOKUP(G3053,help!P:Q,2,0))*H3053,"غير مسجلة في المشتريات")))</f>
        <v/>
      </c>
    </row>
    <row r="3054" spans="2:13" hidden="1" x14ac:dyDescent="0.25">
      <c r="B3054" s="13">
        <f>COUNTIFS($G$3:G3054,'تقرير استهلاك خامات'!$D$4)</f>
        <v>2</v>
      </c>
      <c r="C3054" s="13">
        <f>COUNTIFS($F$3:F3054,'تقرير منتج تام'!$E$4)</f>
        <v>10</v>
      </c>
      <c r="D3054" s="37"/>
      <c r="E3054" s="37"/>
      <c r="F3054" s="37"/>
      <c r="G3054" s="39"/>
      <c r="H3054" s="40"/>
      <c r="I3054" s="107" t="str">
        <f>IF(G3054="","",_xlfn.IFNA(VLOOKUP(G3054,'سجل المشتريات'!F:N,8,0),"غير مسجلة في المشتريات"))</f>
        <v/>
      </c>
      <c r="J3054" s="26" t="str">
        <f>_xlfn.IFNA(VLOOKUP(F3054,الاوردرات!$B$1:$C$600,2,0),"")</f>
        <v/>
      </c>
      <c r="K3054" s="52"/>
      <c r="M3054" s="105" t="str">
        <f>IF(G3054="","",_xlfn.IFNA((VLOOKUP(G3054,help!L:M,2,0))*H3054,_xlfn.IFNA((VLOOKUP(G3054,help!P:Q,2,0))*H3054,"غير مسجلة في المشتريات")))</f>
        <v/>
      </c>
    </row>
    <row r="3055" spans="2:13" hidden="1" x14ac:dyDescent="0.25">
      <c r="B3055" s="13">
        <f>COUNTIFS($G$3:G3055,'تقرير استهلاك خامات'!$D$4)</f>
        <v>2</v>
      </c>
      <c r="C3055" s="13">
        <f>COUNTIFS($F$3:F3055,'تقرير منتج تام'!$E$4)</f>
        <v>10</v>
      </c>
      <c r="D3055" s="37"/>
      <c r="E3055" s="37"/>
      <c r="F3055" s="37"/>
      <c r="G3055" s="39"/>
      <c r="H3055" s="40"/>
      <c r="I3055" s="107" t="str">
        <f>IF(G3055="","",_xlfn.IFNA(VLOOKUP(G3055,'سجل المشتريات'!F:N,8,0),"غير مسجلة في المشتريات"))</f>
        <v/>
      </c>
      <c r="J3055" s="26" t="str">
        <f>_xlfn.IFNA(VLOOKUP(F3055,الاوردرات!$B$1:$C$600,2,0),"")</f>
        <v/>
      </c>
      <c r="K3055" s="52"/>
      <c r="M3055" s="105" t="str">
        <f>IF(G3055="","",_xlfn.IFNA((VLOOKUP(G3055,help!L:M,2,0))*H3055,_xlfn.IFNA((VLOOKUP(G3055,help!P:Q,2,0))*H3055,"غير مسجلة في المشتريات")))</f>
        <v/>
      </c>
    </row>
    <row r="3056" spans="2:13" hidden="1" x14ac:dyDescent="0.25">
      <c r="B3056" s="13">
        <f>COUNTIFS($G$3:G3056,'تقرير استهلاك خامات'!$D$4)</f>
        <v>2</v>
      </c>
      <c r="C3056" s="13">
        <f>COUNTIFS($F$3:F3056,'تقرير منتج تام'!$E$4)</f>
        <v>10</v>
      </c>
      <c r="D3056" s="37"/>
      <c r="E3056" s="37"/>
      <c r="F3056" s="37"/>
      <c r="G3056" s="39"/>
      <c r="H3056" s="40"/>
      <c r="I3056" s="107" t="str">
        <f>IF(G3056="","",_xlfn.IFNA(VLOOKUP(G3056,'سجل المشتريات'!F:N,8,0),"غير مسجلة في المشتريات"))</f>
        <v/>
      </c>
      <c r="J3056" s="26" t="str">
        <f>_xlfn.IFNA(VLOOKUP(F3056,الاوردرات!$B$1:$C$600,2,0),"")</f>
        <v/>
      </c>
      <c r="K3056" s="52"/>
      <c r="M3056" s="105" t="str">
        <f>IF(G3056="","",_xlfn.IFNA((VLOOKUP(G3056,help!L:M,2,0))*H3056,_xlfn.IFNA((VLOOKUP(G3056,help!P:Q,2,0))*H3056,"غير مسجلة في المشتريات")))</f>
        <v/>
      </c>
    </row>
    <row r="3057" spans="2:13" hidden="1" x14ac:dyDescent="0.25">
      <c r="B3057" s="13">
        <f>COUNTIFS($G$3:G3057,'تقرير استهلاك خامات'!$D$4)</f>
        <v>2</v>
      </c>
      <c r="C3057" s="13">
        <f>COUNTIFS($F$3:F3057,'تقرير منتج تام'!$E$4)</f>
        <v>10</v>
      </c>
      <c r="D3057" s="37"/>
      <c r="E3057" s="37"/>
      <c r="F3057" s="37"/>
      <c r="G3057" s="39"/>
      <c r="H3057" s="40"/>
      <c r="I3057" s="107" t="str">
        <f>IF(G3057="","",_xlfn.IFNA(VLOOKUP(G3057,'سجل المشتريات'!F:N,8,0),"غير مسجلة في المشتريات"))</f>
        <v/>
      </c>
      <c r="J3057" s="26" t="str">
        <f>_xlfn.IFNA(VLOOKUP(F3057,الاوردرات!$B$1:$C$600,2,0),"")</f>
        <v/>
      </c>
      <c r="K3057" s="52"/>
      <c r="M3057" s="105" t="str">
        <f>IF(G3057="","",_xlfn.IFNA((VLOOKUP(G3057,help!L:M,2,0))*H3057,_xlfn.IFNA((VLOOKUP(G3057,help!P:Q,2,0))*H3057,"غير مسجلة في المشتريات")))</f>
        <v/>
      </c>
    </row>
    <row r="3058" spans="2:13" hidden="1" x14ac:dyDescent="0.25">
      <c r="B3058" s="13">
        <f>COUNTIFS($G$3:G3058,'تقرير استهلاك خامات'!$D$4)</f>
        <v>2</v>
      </c>
      <c r="C3058" s="13">
        <f>COUNTIFS($F$3:F3058,'تقرير منتج تام'!$E$4)</f>
        <v>10</v>
      </c>
      <c r="D3058" s="37"/>
      <c r="E3058" s="37"/>
      <c r="F3058" s="37"/>
      <c r="G3058" s="39"/>
      <c r="H3058" s="40"/>
      <c r="I3058" s="107" t="str">
        <f>IF(G3058="","",_xlfn.IFNA(VLOOKUP(G3058,'سجل المشتريات'!F:N,8,0),"غير مسجلة في المشتريات"))</f>
        <v/>
      </c>
      <c r="J3058" s="26" t="str">
        <f>_xlfn.IFNA(VLOOKUP(F3058,الاوردرات!$B$1:$C$600,2,0),"")</f>
        <v/>
      </c>
      <c r="K3058" s="52"/>
      <c r="M3058" s="105" t="str">
        <f>IF(G3058="","",_xlfn.IFNA((VLOOKUP(G3058,help!L:M,2,0))*H3058,_xlfn.IFNA((VLOOKUP(G3058,help!P:Q,2,0))*H3058,"غير مسجلة في المشتريات")))</f>
        <v/>
      </c>
    </row>
    <row r="3059" spans="2:13" hidden="1" x14ac:dyDescent="0.25">
      <c r="B3059" s="13">
        <f>COUNTIFS($G$3:G3059,'تقرير استهلاك خامات'!$D$4)</f>
        <v>2</v>
      </c>
      <c r="C3059" s="13">
        <f>COUNTIFS($F$3:F3059,'تقرير منتج تام'!$E$4)</f>
        <v>10</v>
      </c>
      <c r="D3059" s="37"/>
      <c r="E3059" s="37"/>
      <c r="F3059" s="37"/>
      <c r="G3059" s="39"/>
      <c r="H3059" s="40"/>
      <c r="I3059" s="107" t="str">
        <f>IF(G3059="","",_xlfn.IFNA(VLOOKUP(G3059,'سجل المشتريات'!F:N,8,0),"غير مسجلة في المشتريات"))</f>
        <v/>
      </c>
      <c r="J3059" s="26" t="str">
        <f>_xlfn.IFNA(VLOOKUP(F3059,الاوردرات!$B$1:$C$600,2,0),"")</f>
        <v/>
      </c>
      <c r="K3059" s="52"/>
      <c r="M3059" s="105" t="str">
        <f>IF(G3059="","",_xlfn.IFNA((VLOOKUP(G3059,help!L:M,2,0))*H3059,_xlfn.IFNA((VLOOKUP(G3059,help!P:Q,2,0))*H3059,"غير مسجلة في المشتريات")))</f>
        <v/>
      </c>
    </row>
    <row r="3060" spans="2:13" hidden="1" x14ac:dyDescent="0.25">
      <c r="B3060" s="13">
        <f>COUNTIFS($G$3:G3060,'تقرير استهلاك خامات'!$D$4)</f>
        <v>2</v>
      </c>
      <c r="C3060" s="13">
        <f>COUNTIFS($F$3:F3060,'تقرير منتج تام'!$E$4)</f>
        <v>10</v>
      </c>
      <c r="D3060" s="37"/>
      <c r="E3060" s="37"/>
      <c r="F3060" s="37"/>
      <c r="G3060" s="39"/>
      <c r="H3060" s="40"/>
      <c r="I3060" s="107" t="str">
        <f>IF(G3060="","",_xlfn.IFNA(VLOOKUP(G3060,'سجل المشتريات'!F:N,8,0),"غير مسجلة في المشتريات"))</f>
        <v/>
      </c>
      <c r="J3060" s="26" t="str">
        <f>_xlfn.IFNA(VLOOKUP(F3060,الاوردرات!$B$1:$C$600,2,0),"")</f>
        <v/>
      </c>
      <c r="K3060" s="52"/>
      <c r="M3060" s="105" t="str">
        <f>IF(G3060="","",_xlfn.IFNA((VLOOKUP(G3060,help!L:M,2,0))*H3060,_xlfn.IFNA((VLOOKUP(G3060,help!P:Q,2,0))*H3060,"غير مسجلة في المشتريات")))</f>
        <v/>
      </c>
    </row>
    <row r="3061" spans="2:13" hidden="1" x14ac:dyDescent="0.25">
      <c r="B3061" s="13">
        <f>COUNTIFS($G$3:G3061,'تقرير استهلاك خامات'!$D$4)</f>
        <v>2</v>
      </c>
      <c r="C3061" s="13">
        <f>COUNTIFS($F$3:F3061,'تقرير منتج تام'!$E$4)</f>
        <v>10</v>
      </c>
      <c r="D3061" s="37"/>
      <c r="E3061" s="37"/>
      <c r="F3061" s="37"/>
      <c r="G3061" s="39"/>
      <c r="H3061" s="40"/>
      <c r="I3061" s="107" t="str">
        <f>IF(G3061="","",_xlfn.IFNA(VLOOKUP(G3061,'سجل المشتريات'!F:N,8,0),"غير مسجلة في المشتريات"))</f>
        <v/>
      </c>
      <c r="J3061" s="26" t="str">
        <f>_xlfn.IFNA(VLOOKUP(F3061,الاوردرات!$B$1:$C$600,2,0),"")</f>
        <v/>
      </c>
      <c r="K3061" s="52"/>
      <c r="M3061" s="105" t="str">
        <f>IF(G3061="","",_xlfn.IFNA((VLOOKUP(G3061,help!L:M,2,0))*H3061,_xlfn.IFNA((VLOOKUP(G3061,help!P:Q,2,0))*H3061,"غير مسجلة في المشتريات")))</f>
        <v/>
      </c>
    </row>
    <row r="3062" spans="2:13" hidden="1" x14ac:dyDescent="0.25">
      <c r="B3062" s="13">
        <f>COUNTIFS($G$3:G3062,'تقرير استهلاك خامات'!$D$4)</f>
        <v>2</v>
      </c>
      <c r="C3062" s="13">
        <f>COUNTIFS($F$3:F3062,'تقرير منتج تام'!$E$4)</f>
        <v>10</v>
      </c>
      <c r="D3062" s="37"/>
      <c r="E3062" s="37"/>
      <c r="F3062" s="37"/>
      <c r="G3062" s="39"/>
      <c r="H3062" s="40"/>
      <c r="I3062" s="107" t="str">
        <f>IF(G3062="","",_xlfn.IFNA(VLOOKUP(G3062,'سجل المشتريات'!F:N,8,0),"غير مسجلة في المشتريات"))</f>
        <v/>
      </c>
      <c r="J3062" s="26" t="str">
        <f>_xlfn.IFNA(VLOOKUP(F3062,الاوردرات!$B$1:$C$600,2,0),"")</f>
        <v/>
      </c>
      <c r="K3062" s="52"/>
      <c r="M3062" s="105" t="str">
        <f>IF(G3062="","",_xlfn.IFNA((VLOOKUP(G3062,help!L:M,2,0))*H3062,_xlfn.IFNA((VLOOKUP(G3062,help!P:Q,2,0))*H3062,"غير مسجلة في المشتريات")))</f>
        <v/>
      </c>
    </row>
    <row r="3063" spans="2:13" hidden="1" x14ac:dyDescent="0.25">
      <c r="B3063" s="13">
        <f>COUNTIFS($G$3:G3063,'تقرير استهلاك خامات'!$D$4)</f>
        <v>2</v>
      </c>
      <c r="C3063" s="13">
        <f>COUNTIFS($F$3:F3063,'تقرير منتج تام'!$E$4)</f>
        <v>10</v>
      </c>
      <c r="D3063" s="37"/>
      <c r="E3063" s="37"/>
      <c r="F3063" s="37"/>
      <c r="G3063" s="39"/>
      <c r="H3063" s="40"/>
      <c r="I3063" s="107" t="str">
        <f>IF(G3063="","",_xlfn.IFNA(VLOOKUP(G3063,'سجل المشتريات'!F:N,8,0),"غير مسجلة في المشتريات"))</f>
        <v/>
      </c>
      <c r="J3063" s="26" t="str">
        <f>_xlfn.IFNA(VLOOKUP(F3063,الاوردرات!$B$1:$C$600,2,0),"")</f>
        <v/>
      </c>
      <c r="K3063" s="52"/>
      <c r="M3063" s="105" t="str">
        <f>IF(G3063="","",_xlfn.IFNA((VLOOKUP(G3063,help!L:M,2,0))*H3063,_xlfn.IFNA((VLOOKUP(G3063,help!P:Q,2,0))*H3063,"غير مسجلة في المشتريات")))</f>
        <v/>
      </c>
    </row>
    <row r="3064" spans="2:13" hidden="1" x14ac:dyDescent="0.25">
      <c r="B3064" s="13">
        <f>COUNTIFS($G$3:G3064,'تقرير استهلاك خامات'!$D$4)</f>
        <v>2</v>
      </c>
      <c r="C3064" s="13">
        <f>COUNTIFS($F$3:F3064,'تقرير منتج تام'!$E$4)</f>
        <v>10</v>
      </c>
      <c r="D3064" s="37"/>
      <c r="E3064" s="37"/>
      <c r="F3064" s="37"/>
      <c r="G3064" s="39"/>
      <c r="H3064" s="40"/>
      <c r="I3064" s="107" t="str">
        <f>IF(G3064="","",_xlfn.IFNA(VLOOKUP(G3064,'سجل المشتريات'!F:N,8,0),"غير مسجلة في المشتريات"))</f>
        <v/>
      </c>
      <c r="J3064" s="26" t="str">
        <f>_xlfn.IFNA(VLOOKUP(F3064,الاوردرات!$B$1:$C$600,2,0),"")</f>
        <v/>
      </c>
      <c r="K3064" s="52"/>
      <c r="M3064" s="105" t="str">
        <f>IF(G3064="","",_xlfn.IFNA((VLOOKUP(G3064,help!L:M,2,0))*H3064,_xlfn.IFNA((VLOOKUP(G3064,help!P:Q,2,0))*H3064,"غير مسجلة في المشتريات")))</f>
        <v/>
      </c>
    </row>
    <row r="3065" spans="2:13" hidden="1" x14ac:dyDescent="0.25">
      <c r="B3065" s="13">
        <f>COUNTIFS($G$3:G3065,'تقرير استهلاك خامات'!$D$4)</f>
        <v>2</v>
      </c>
      <c r="C3065" s="13">
        <f>COUNTIFS($F$3:F3065,'تقرير منتج تام'!$E$4)</f>
        <v>10</v>
      </c>
      <c r="D3065" s="37"/>
      <c r="E3065" s="37"/>
      <c r="F3065" s="37"/>
      <c r="G3065" s="39"/>
      <c r="H3065" s="40"/>
      <c r="I3065" s="107" t="str">
        <f>IF(G3065="","",_xlfn.IFNA(VLOOKUP(G3065,'سجل المشتريات'!F:N,8,0),"غير مسجلة في المشتريات"))</f>
        <v/>
      </c>
      <c r="J3065" s="26" t="str">
        <f>_xlfn.IFNA(VLOOKUP(F3065,الاوردرات!$B$1:$C$600,2,0),"")</f>
        <v/>
      </c>
      <c r="K3065" s="52"/>
      <c r="M3065" s="105" t="str">
        <f>IF(G3065="","",_xlfn.IFNA((VLOOKUP(G3065,help!L:M,2,0))*H3065,_xlfn.IFNA((VLOOKUP(G3065,help!P:Q,2,0))*H3065,"غير مسجلة في المشتريات")))</f>
        <v/>
      </c>
    </row>
    <row r="3066" spans="2:13" hidden="1" x14ac:dyDescent="0.25">
      <c r="B3066" s="13">
        <f>COUNTIFS($G$3:G3066,'تقرير استهلاك خامات'!$D$4)</f>
        <v>2</v>
      </c>
      <c r="C3066" s="13">
        <f>COUNTIFS($F$3:F3066,'تقرير منتج تام'!$E$4)</f>
        <v>10</v>
      </c>
      <c r="D3066" s="37"/>
      <c r="E3066" s="37"/>
      <c r="F3066" s="37"/>
      <c r="G3066" s="39"/>
      <c r="H3066" s="40"/>
      <c r="I3066" s="107" t="str">
        <f>IF(G3066="","",_xlfn.IFNA(VLOOKUP(G3066,'سجل المشتريات'!F:N,8,0),"غير مسجلة في المشتريات"))</f>
        <v/>
      </c>
      <c r="J3066" s="26" t="str">
        <f>_xlfn.IFNA(VLOOKUP(F3066,الاوردرات!$B$1:$C$600,2,0),"")</f>
        <v/>
      </c>
      <c r="K3066" s="52"/>
      <c r="M3066" s="105" t="str">
        <f>IF(G3066="","",_xlfn.IFNA((VLOOKUP(G3066,help!L:M,2,0))*H3066,_xlfn.IFNA((VLOOKUP(G3066,help!P:Q,2,0))*H3066,"غير مسجلة في المشتريات")))</f>
        <v/>
      </c>
    </row>
    <row r="3067" spans="2:13" hidden="1" x14ac:dyDescent="0.25">
      <c r="B3067" s="13">
        <f>COUNTIFS($G$3:G3067,'تقرير استهلاك خامات'!$D$4)</f>
        <v>2</v>
      </c>
      <c r="C3067" s="13">
        <f>COUNTIFS($F$3:F3067,'تقرير منتج تام'!$E$4)</f>
        <v>10</v>
      </c>
      <c r="D3067" s="37"/>
      <c r="E3067" s="37"/>
      <c r="F3067" s="37"/>
      <c r="G3067" s="39"/>
      <c r="H3067" s="40"/>
      <c r="I3067" s="107" t="str">
        <f>IF(G3067="","",_xlfn.IFNA(VLOOKUP(G3067,'سجل المشتريات'!F:N,8,0),"غير مسجلة في المشتريات"))</f>
        <v/>
      </c>
      <c r="J3067" s="26" t="str">
        <f>_xlfn.IFNA(VLOOKUP(F3067,الاوردرات!$B$1:$C$600,2,0),"")</f>
        <v/>
      </c>
      <c r="K3067" s="52"/>
      <c r="M3067" s="105" t="str">
        <f>IF(G3067="","",_xlfn.IFNA((VLOOKUP(G3067,help!L:M,2,0))*H3067,_xlfn.IFNA((VLOOKUP(G3067,help!P:Q,2,0))*H3067,"غير مسجلة في المشتريات")))</f>
        <v/>
      </c>
    </row>
    <row r="3068" spans="2:13" hidden="1" x14ac:dyDescent="0.25">
      <c r="B3068" s="13">
        <f>COUNTIFS($G$3:G3068,'تقرير استهلاك خامات'!$D$4)</f>
        <v>2</v>
      </c>
      <c r="C3068" s="13">
        <f>COUNTIFS($F$3:F3068,'تقرير منتج تام'!$E$4)</f>
        <v>10</v>
      </c>
      <c r="D3068" s="37"/>
      <c r="E3068" s="37"/>
      <c r="F3068" s="37"/>
      <c r="G3068" s="39"/>
      <c r="H3068" s="40"/>
      <c r="I3068" s="107" t="str">
        <f>IF(G3068="","",_xlfn.IFNA(VLOOKUP(G3068,'سجل المشتريات'!F:N,8,0),"غير مسجلة في المشتريات"))</f>
        <v/>
      </c>
      <c r="J3068" s="26" t="str">
        <f>_xlfn.IFNA(VLOOKUP(F3068,الاوردرات!$B$1:$C$600,2,0),"")</f>
        <v/>
      </c>
      <c r="K3068" s="52"/>
      <c r="M3068" s="105" t="str">
        <f>IF(G3068="","",_xlfn.IFNA((VLOOKUP(G3068,help!L:M,2,0))*H3068,_xlfn.IFNA((VLOOKUP(G3068,help!P:Q,2,0))*H3068,"غير مسجلة في المشتريات")))</f>
        <v/>
      </c>
    </row>
    <row r="3069" spans="2:13" hidden="1" x14ac:dyDescent="0.25">
      <c r="B3069" s="13">
        <f>COUNTIFS($G$3:G3069,'تقرير استهلاك خامات'!$D$4)</f>
        <v>2</v>
      </c>
      <c r="C3069" s="13">
        <f>COUNTIFS($F$3:F3069,'تقرير منتج تام'!$E$4)</f>
        <v>10</v>
      </c>
      <c r="D3069" s="37"/>
      <c r="E3069" s="37"/>
      <c r="F3069" s="37"/>
      <c r="G3069" s="39"/>
      <c r="H3069" s="40"/>
      <c r="I3069" s="107" t="str">
        <f>IF(G3069="","",_xlfn.IFNA(VLOOKUP(G3069,'سجل المشتريات'!F:N,8,0),"غير مسجلة في المشتريات"))</f>
        <v/>
      </c>
      <c r="J3069" s="26" t="str">
        <f>_xlfn.IFNA(VLOOKUP(F3069,الاوردرات!$B$1:$C$600,2,0),"")</f>
        <v/>
      </c>
      <c r="K3069" s="52"/>
      <c r="M3069" s="105" t="str">
        <f>IF(G3069="","",_xlfn.IFNA((VLOOKUP(G3069,help!L:M,2,0))*H3069,_xlfn.IFNA((VLOOKUP(G3069,help!P:Q,2,0))*H3069,"غير مسجلة في المشتريات")))</f>
        <v/>
      </c>
    </row>
    <row r="3070" spans="2:13" hidden="1" x14ac:dyDescent="0.25">
      <c r="B3070" s="13">
        <f>COUNTIFS($G$3:G3070,'تقرير استهلاك خامات'!$D$4)</f>
        <v>2</v>
      </c>
      <c r="C3070" s="13">
        <f>COUNTIFS($F$3:F3070,'تقرير منتج تام'!$E$4)</f>
        <v>10</v>
      </c>
      <c r="D3070" s="37"/>
      <c r="E3070" s="37"/>
      <c r="F3070" s="37"/>
      <c r="G3070" s="39"/>
      <c r="H3070" s="40"/>
      <c r="I3070" s="107" t="str">
        <f>IF(G3070="","",_xlfn.IFNA(VLOOKUP(G3070,'سجل المشتريات'!F:N,8,0),"غير مسجلة في المشتريات"))</f>
        <v/>
      </c>
      <c r="J3070" s="26" t="str">
        <f>_xlfn.IFNA(VLOOKUP(F3070,الاوردرات!$B$1:$C$600,2,0),"")</f>
        <v/>
      </c>
      <c r="K3070" s="52"/>
      <c r="M3070" s="105" t="str">
        <f>IF(G3070="","",_xlfn.IFNA((VLOOKUP(G3070,help!L:M,2,0))*H3070,_xlfn.IFNA((VLOOKUP(G3070,help!P:Q,2,0))*H3070,"غير مسجلة في المشتريات")))</f>
        <v/>
      </c>
    </row>
    <row r="3071" spans="2:13" hidden="1" x14ac:dyDescent="0.25">
      <c r="B3071" s="13">
        <f>COUNTIFS($G$3:G3071,'تقرير استهلاك خامات'!$D$4)</f>
        <v>2</v>
      </c>
      <c r="C3071" s="13">
        <f>COUNTIFS($F$3:F3071,'تقرير منتج تام'!$E$4)</f>
        <v>10</v>
      </c>
      <c r="D3071" s="37"/>
      <c r="E3071" s="37"/>
      <c r="F3071" s="37"/>
      <c r="G3071" s="39"/>
      <c r="H3071" s="40"/>
      <c r="I3071" s="107" t="str">
        <f>IF(G3071="","",_xlfn.IFNA(VLOOKUP(G3071,'سجل المشتريات'!F:N,8,0),"غير مسجلة في المشتريات"))</f>
        <v/>
      </c>
      <c r="J3071" s="26" t="str">
        <f>_xlfn.IFNA(VLOOKUP(F3071,الاوردرات!$B$1:$C$600,2,0),"")</f>
        <v/>
      </c>
      <c r="K3071" s="52"/>
      <c r="M3071" s="105" t="str">
        <f>IF(G3071="","",_xlfn.IFNA((VLOOKUP(G3071,help!L:M,2,0))*H3071,_xlfn.IFNA((VLOOKUP(G3071,help!P:Q,2,0))*H3071,"غير مسجلة في المشتريات")))</f>
        <v/>
      </c>
    </row>
    <row r="3072" spans="2:13" hidden="1" x14ac:dyDescent="0.25">
      <c r="B3072" s="13">
        <f>COUNTIFS($G$3:G3072,'تقرير استهلاك خامات'!$D$4)</f>
        <v>2</v>
      </c>
      <c r="C3072" s="13">
        <f>COUNTIFS($F$3:F3072,'تقرير منتج تام'!$E$4)</f>
        <v>10</v>
      </c>
      <c r="D3072" s="37"/>
      <c r="E3072" s="37"/>
      <c r="F3072" s="37"/>
      <c r="G3072" s="39"/>
      <c r="H3072" s="40"/>
      <c r="I3072" s="107" t="str">
        <f>IF(G3072="","",_xlfn.IFNA(VLOOKUP(G3072,'سجل المشتريات'!F:N,8,0),"غير مسجلة في المشتريات"))</f>
        <v/>
      </c>
      <c r="J3072" s="26" t="str">
        <f>_xlfn.IFNA(VLOOKUP(F3072,الاوردرات!$B$1:$C$600,2,0),"")</f>
        <v/>
      </c>
      <c r="K3072" s="52"/>
      <c r="M3072" s="105" t="str">
        <f>IF(G3072="","",_xlfn.IFNA((VLOOKUP(G3072,help!L:M,2,0))*H3072,_xlfn.IFNA((VLOOKUP(G3072,help!P:Q,2,0))*H3072,"غير مسجلة في المشتريات")))</f>
        <v/>
      </c>
    </row>
    <row r="3073" spans="2:13" hidden="1" x14ac:dyDescent="0.25">
      <c r="B3073" s="13">
        <f>COUNTIFS($G$3:G3073,'تقرير استهلاك خامات'!$D$4)</f>
        <v>2</v>
      </c>
      <c r="C3073" s="13">
        <f>COUNTIFS($F$3:F3073,'تقرير منتج تام'!$E$4)</f>
        <v>10</v>
      </c>
      <c r="D3073" s="37"/>
      <c r="E3073" s="37"/>
      <c r="F3073" s="37"/>
      <c r="G3073" s="39"/>
      <c r="H3073" s="40"/>
      <c r="I3073" s="107" t="str">
        <f>IF(G3073="","",_xlfn.IFNA(VLOOKUP(G3073,'سجل المشتريات'!F:N,8,0),"غير مسجلة في المشتريات"))</f>
        <v/>
      </c>
      <c r="J3073" s="26" t="str">
        <f>_xlfn.IFNA(VLOOKUP(F3073,الاوردرات!$B$1:$C$600,2,0),"")</f>
        <v/>
      </c>
      <c r="K3073" s="52"/>
      <c r="M3073" s="105" t="str">
        <f>IF(G3073="","",_xlfn.IFNA((VLOOKUP(G3073,help!L:M,2,0))*H3073,_xlfn.IFNA((VLOOKUP(G3073,help!P:Q,2,0))*H3073,"غير مسجلة في المشتريات")))</f>
        <v/>
      </c>
    </row>
    <row r="3074" spans="2:13" hidden="1" x14ac:dyDescent="0.25">
      <c r="B3074" s="13">
        <f>COUNTIFS($G$3:G3074,'تقرير استهلاك خامات'!$D$4)</f>
        <v>2</v>
      </c>
      <c r="C3074" s="13">
        <f>COUNTIFS($F$3:F3074,'تقرير منتج تام'!$E$4)</f>
        <v>10</v>
      </c>
      <c r="D3074" s="37"/>
      <c r="E3074" s="37"/>
      <c r="F3074" s="37"/>
      <c r="G3074" s="39"/>
      <c r="H3074" s="40"/>
      <c r="I3074" s="107" t="str">
        <f>IF(G3074="","",_xlfn.IFNA(VLOOKUP(G3074,'سجل المشتريات'!F:N,8,0),"غير مسجلة في المشتريات"))</f>
        <v/>
      </c>
      <c r="J3074" s="26" t="str">
        <f>_xlfn.IFNA(VLOOKUP(F3074,الاوردرات!$B$1:$C$600,2,0),"")</f>
        <v/>
      </c>
      <c r="K3074" s="52"/>
      <c r="M3074" s="105" t="str">
        <f>IF(G3074="","",_xlfn.IFNA((VLOOKUP(G3074,help!L:M,2,0))*H3074,_xlfn.IFNA((VLOOKUP(G3074,help!P:Q,2,0))*H3074,"غير مسجلة في المشتريات")))</f>
        <v/>
      </c>
    </row>
    <row r="3075" spans="2:13" hidden="1" x14ac:dyDescent="0.25">
      <c r="B3075" s="13">
        <f>COUNTIFS($G$3:G3075,'تقرير استهلاك خامات'!$D$4)</f>
        <v>2</v>
      </c>
      <c r="C3075" s="13">
        <f>COUNTIFS($F$3:F3075,'تقرير منتج تام'!$E$4)</f>
        <v>10</v>
      </c>
      <c r="D3075" s="37"/>
      <c r="E3075" s="37"/>
      <c r="F3075" s="37"/>
      <c r="G3075" s="39"/>
      <c r="H3075" s="40"/>
      <c r="I3075" s="107" t="str">
        <f>IF(G3075="","",_xlfn.IFNA(VLOOKUP(G3075,'سجل المشتريات'!F:N,8,0),"غير مسجلة في المشتريات"))</f>
        <v/>
      </c>
      <c r="J3075" s="26" t="str">
        <f>_xlfn.IFNA(VLOOKUP(F3075,الاوردرات!$B$1:$C$600,2,0),"")</f>
        <v/>
      </c>
      <c r="K3075" s="52"/>
      <c r="M3075" s="105" t="str">
        <f>IF(G3075="","",_xlfn.IFNA((VLOOKUP(G3075,help!L:M,2,0))*H3075,_xlfn.IFNA((VLOOKUP(G3075,help!P:Q,2,0))*H3075,"غير مسجلة في المشتريات")))</f>
        <v/>
      </c>
    </row>
    <row r="3076" spans="2:13" hidden="1" x14ac:dyDescent="0.25">
      <c r="B3076" s="13">
        <f>COUNTIFS($G$3:G3076,'تقرير استهلاك خامات'!$D$4)</f>
        <v>2</v>
      </c>
      <c r="C3076" s="13">
        <f>COUNTIFS($F$3:F3076,'تقرير منتج تام'!$E$4)</f>
        <v>10</v>
      </c>
      <c r="D3076" s="37"/>
      <c r="E3076" s="37"/>
      <c r="F3076" s="37"/>
      <c r="G3076" s="39"/>
      <c r="H3076" s="40"/>
      <c r="I3076" s="107" t="str">
        <f>IF(G3076="","",_xlfn.IFNA(VLOOKUP(G3076,'سجل المشتريات'!F:N,8,0),"غير مسجلة في المشتريات"))</f>
        <v/>
      </c>
      <c r="J3076" s="26" t="str">
        <f>_xlfn.IFNA(VLOOKUP(F3076,الاوردرات!$B$1:$C$600,2,0),"")</f>
        <v/>
      </c>
      <c r="K3076" s="52"/>
      <c r="M3076" s="105" t="str">
        <f>IF(G3076="","",_xlfn.IFNA((VLOOKUP(G3076,help!L:M,2,0))*H3076,_xlfn.IFNA((VLOOKUP(G3076,help!P:Q,2,0))*H3076,"غير مسجلة في المشتريات")))</f>
        <v/>
      </c>
    </row>
    <row r="3077" spans="2:13" hidden="1" x14ac:dyDescent="0.25">
      <c r="B3077" s="13">
        <f>COUNTIFS($G$3:G3077,'تقرير استهلاك خامات'!$D$4)</f>
        <v>2</v>
      </c>
      <c r="C3077" s="13">
        <f>COUNTIFS($F$3:F3077,'تقرير منتج تام'!$E$4)</f>
        <v>10</v>
      </c>
      <c r="D3077" s="37"/>
      <c r="E3077" s="37"/>
      <c r="F3077" s="37"/>
      <c r="G3077" s="39"/>
      <c r="H3077" s="40"/>
      <c r="I3077" s="107" t="str">
        <f>IF(G3077="","",_xlfn.IFNA(VLOOKUP(G3077,'سجل المشتريات'!F:N,8,0),"غير مسجلة في المشتريات"))</f>
        <v/>
      </c>
      <c r="J3077" s="26" t="str">
        <f>_xlfn.IFNA(VLOOKUP(F3077,الاوردرات!$B$1:$C$600,2,0),"")</f>
        <v/>
      </c>
      <c r="K3077" s="52"/>
      <c r="M3077" s="105" t="str">
        <f>IF(G3077="","",_xlfn.IFNA((VLOOKUP(G3077,help!L:M,2,0))*H3077,_xlfn.IFNA((VLOOKUP(G3077,help!P:Q,2,0))*H3077,"غير مسجلة في المشتريات")))</f>
        <v/>
      </c>
    </row>
    <row r="3078" spans="2:13" hidden="1" x14ac:dyDescent="0.25">
      <c r="B3078" s="13">
        <f>COUNTIFS($G$3:G3078,'تقرير استهلاك خامات'!$D$4)</f>
        <v>2</v>
      </c>
      <c r="C3078" s="13">
        <f>COUNTIFS($F$3:F3078,'تقرير منتج تام'!$E$4)</f>
        <v>10</v>
      </c>
      <c r="D3078" s="37"/>
      <c r="E3078" s="37"/>
      <c r="F3078" s="37"/>
      <c r="G3078" s="39"/>
      <c r="H3078" s="40"/>
      <c r="I3078" s="107" t="str">
        <f>IF(G3078="","",_xlfn.IFNA(VLOOKUP(G3078,'سجل المشتريات'!F:N,8,0),"غير مسجلة في المشتريات"))</f>
        <v/>
      </c>
      <c r="J3078" s="26" t="str">
        <f>_xlfn.IFNA(VLOOKUP(F3078,الاوردرات!$B$1:$C$600,2,0),"")</f>
        <v/>
      </c>
      <c r="K3078" s="52"/>
      <c r="M3078" s="105" t="str">
        <f>IF(G3078="","",_xlfn.IFNA((VLOOKUP(G3078,help!L:M,2,0))*H3078,_xlfn.IFNA((VLOOKUP(G3078,help!P:Q,2,0))*H3078,"غير مسجلة في المشتريات")))</f>
        <v/>
      </c>
    </row>
    <row r="3079" spans="2:13" hidden="1" x14ac:dyDescent="0.25">
      <c r="B3079" s="13">
        <f>COUNTIFS($G$3:G3079,'تقرير استهلاك خامات'!$D$4)</f>
        <v>2</v>
      </c>
      <c r="C3079" s="13">
        <f>COUNTIFS($F$3:F3079,'تقرير منتج تام'!$E$4)</f>
        <v>10</v>
      </c>
      <c r="D3079" s="37"/>
      <c r="E3079" s="37"/>
      <c r="F3079" s="37"/>
      <c r="G3079" s="39"/>
      <c r="H3079" s="40"/>
      <c r="I3079" s="107" t="str">
        <f>IF(G3079="","",_xlfn.IFNA(VLOOKUP(G3079,'سجل المشتريات'!F:N,8,0),"غير مسجلة في المشتريات"))</f>
        <v/>
      </c>
      <c r="J3079" s="26" t="str">
        <f>_xlfn.IFNA(VLOOKUP(F3079,الاوردرات!$B$1:$C$600,2,0),"")</f>
        <v/>
      </c>
      <c r="K3079" s="52"/>
      <c r="M3079" s="105" t="str">
        <f>IF(G3079="","",_xlfn.IFNA((VLOOKUP(G3079,help!L:M,2,0))*H3079,_xlfn.IFNA((VLOOKUP(G3079,help!P:Q,2,0))*H3079,"غير مسجلة في المشتريات")))</f>
        <v/>
      </c>
    </row>
    <row r="3080" spans="2:13" hidden="1" x14ac:dyDescent="0.25">
      <c r="B3080" s="13">
        <f>COUNTIFS($G$3:G3080,'تقرير استهلاك خامات'!$D$4)</f>
        <v>2</v>
      </c>
      <c r="C3080" s="13">
        <f>COUNTIFS($F$3:F3080,'تقرير منتج تام'!$E$4)</f>
        <v>10</v>
      </c>
      <c r="D3080" s="37"/>
      <c r="E3080" s="37"/>
      <c r="F3080" s="37"/>
      <c r="G3080" s="39"/>
      <c r="H3080" s="40"/>
      <c r="I3080" s="107" t="str">
        <f>IF(G3080="","",_xlfn.IFNA(VLOOKUP(G3080,'سجل المشتريات'!F:N,8,0),"غير مسجلة في المشتريات"))</f>
        <v/>
      </c>
      <c r="J3080" s="26" t="str">
        <f>_xlfn.IFNA(VLOOKUP(F3080,الاوردرات!$B$1:$C$600,2,0),"")</f>
        <v/>
      </c>
      <c r="K3080" s="52"/>
      <c r="M3080" s="105" t="str">
        <f>IF(G3080="","",_xlfn.IFNA((VLOOKUP(G3080,help!L:M,2,0))*H3080,_xlfn.IFNA((VLOOKUP(G3080,help!P:Q,2,0))*H3080,"غير مسجلة في المشتريات")))</f>
        <v/>
      </c>
    </row>
    <row r="3081" spans="2:13" hidden="1" x14ac:dyDescent="0.25">
      <c r="B3081" s="13">
        <f>COUNTIFS($G$3:G3081,'تقرير استهلاك خامات'!$D$4)</f>
        <v>2</v>
      </c>
      <c r="C3081" s="13">
        <f>COUNTIFS($F$3:F3081,'تقرير منتج تام'!$E$4)</f>
        <v>10</v>
      </c>
      <c r="D3081" s="37"/>
      <c r="E3081" s="37"/>
      <c r="F3081" s="37"/>
      <c r="G3081" s="39"/>
      <c r="H3081" s="40"/>
      <c r="I3081" s="107" t="str">
        <f>IF(G3081="","",_xlfn.IFNA(VLOOKUP(G3081,'سجل المشتريات'!F:N,8,0),"غير مسجلة في المشتريات"))</f>
        <v/>
      </c>
      <c r="J3081" s="26" t="str">
        <f>_xlfn.IFNA(VLOOKUP(F3081,الاوردرات!$B$1:$C$600,2,0),"")</f>
        <v/>
      </c>
      <c r="K3081" s="52"/>
      <c r="M3081" s="105" t="str">
        <f>IF(G3081="","",_xlfn.IFNA((VLOOKUP(G3081,help!L:M,2,0))*H3081,_xlfn.IFNA((VLOOKUP(G3081,help!P:Q,2,0))*H3081,"غير مسجلة في المشتريات")))</f>
        <v/>
      </c>
    </row>
    <row r="3082" spans="2:13" hidden="1" x14ac:dyDescent="0.25">
      <c r="B3082" s="13">
        <f>COUNTIFS($G$3:G3082,'تقرير استهلاك خامات'!$D$4)</f>
        <v>2</v>
      </c>
      <c r="C3082" s="13">
        <f>COUNTIFS($F$3:F3082,'تقرير منتج تام'!$E$4)</f>
        <v>10</v>
      </c>
      <c r="D3082" s="37"/>
      <c r="E3082" s="37"/>
      <c r="F3082" s="37"/>
      <c r="G3082" s="39"/>
      <c r="H3082" s="40"/>
      <c r="I3082" s="107" t="str">
        <f>IF(G3082="","",_xlfn.IFNA(VLOOKUP(G3082,'سجل المشتريات'!F:N,8,0),"غير مسجلة في المشتريات"))</f>
        <v/>
      </c>
      <c r="J3082" s="26" t="str">
        <f>_xlfn.IFNA(VLOOKUP(F3082,الاوردرات!$B$1:$C$600,2,0),"")</f>
        <v/>
      </c>
      <c r="K3082" s="52"/>
      <c r="M3082" s="105" t="str">
        <f>IF(G3082="","",_xlfn.IFNA((VLOOKUP(G3082,help!L:M,2,0))*H3082,_xlfn.IFNA((VLOOKUP(G3082,help!P:Q,2,0))*H3082,"غير مسجلة في المشتريات")))</f>
        <v/>
      </c>
    </row>
    <row r="3083" spans="2:13" hidden="1" x14ac:dyDescent="0.25">
      <c r="B3083" s="13">
        <f>COUNTIFS($G$3:G3083,'تقرير استهلاك خامات'!$D$4)</f>
        <v>2</v>
      </c>
      <c r="C3083" s="13">
        <f>COUNTIFS($F$3:F3083,'تقرير منتج تام'!$E$4)</f>
        <v>10</v>
      </c>
      <c r="D3083" s="37"/>
      <c r="E3083" s="37"/>
      <c r="F3083" s="37"/>
      <c r="G3083" s="39"/>
      <c r="H3083" s="40"/>
      <c r="I3083" s="107" t="str">
        <f>IF(G3083="","",_xlfn.IFNA(VLOOKUP(G3083,'سجل المشتريات'!F:N,8,0),"غير مسجلة في المشتريات"))</f>
        <v/>
      </c>
      <c r="J3083" s="26" t="str">
        <f>_xlfn.IFNA(VLOOKUP(F3083,الاوردرات!$B$1:$C$600,2,0),"")</f>
        <v/>
      </c>
      <c r="K3083" s="52"/>
      <c r="M3083" s="105" t="str">
        <f>IF(G3083="","",_xlfn.IFNA((VLOOKUP(G3083,help!L:M,2,0))*H3083,_xlfn.IFNA((VLOOKUP(G3083,help!P:Q,2,0))*H3083,"غير مسجلة في المشتريات")))</f>
        <v/>
      </c>
    </row>
    <row r="3084" spans="2:13" hidden="1" x14ac:dyDescent="0.25">
      <c r="B3084" s="13">
        <f>COUNTIFS($G$3:G3084,'تقرير استهلاك خامات'!$D$4)</f>
        <v>2</v>
      </c>
      <c r="C3084" s="13">
        <f>COUNTIFS($F$3:F3084,'تقرير منتج تام'!$E$4)</f>
        <v>10</v>
      </c>
      <c r="D3084" s="37"/>
      <c r="E3084" s="37"/>
      <c r="F3084" s="37"/>
      <c r="G3084" s="39"/>
      <c r="H3084" s="40"/>
      <c r="I3084" s="107" t="str">
        <f>IF(G3084="","",_xlfn.IFNA(VLOOKUP(G3084,'سجل المشتريات'!F:N,8,0),"غير مسجلة في المشتريات"))</f>
        <v/>
      </c>
      <c r="J3084" s="26" t="str">
        <f>_xlfn.IFNA(VLOOKUP(F3084,الاوردرات!$B$1:$C$600,2,0),"")</f>
        <v/>
      </c>
      <c r="K3084" s="52"/>
      <c r="M3084" s="105" t="str">
        <f>IF(G3084="","",_xlfn.IFNA((VLOOKUP(G3084,help!L:M,2,0))*H3084,_xlfn.IFNA((VLOOKUP(G3084,help!P:Q,2,0))*H3084,"غير مسجلة في المشتريات")))</f>
        <v/>
      </c>
    </row>
    <row r="3085" spans="2:13" hidden="1" x14ac:dyDescent="0.25">
      <c r="B3085" s="13">
        <f>COUNTIFS($G$3:G3085,'تقرير استهلاك خامات'!$D$4)</f>
        <v>2</v>
      </c>
      <c r="C3085" s="13">
        <f>COUNTIFS($F$3:F3085,'تقرير منتج تام'!$E$4)</f>
        <v>10</v>
      </c>
      <c r="D3085" s="37"/>
      <c r="E3085" s="37"/>
      <c r="F3085" s="37"/>
      <c r="G3085" s="39"/>
      <c r="H3085" s="40"/>
      <c r="I3085" s="107" t="str">
        <f>IF(G3085="","",_xlfn.IFNA(VLOOKUP(G3085,'سجل المشتريات'!F:N,8,0),"غير مسجلة في المشتريات"))</f>
        <v/>
      </c>
      <c r="J3085" s="26" t="str">
        <f>_xlfn.IFNA(VLOOKUP(F3085,الاوردرات!$B$1:$C$600,2,0),"")</f>
        <v/>
      </c>
      <c r="K3085" s="52"/>
      <c r="M3085" s="105" t="str">
        <f>IF(G3085="","",_xlfn.IFNA((VLOOKUP(G3085,help!L:M,2,0))*H3085,_xlfn.IFNA((VLOOKUP(G3085,help!P:Q,2,0))*H3085,"غير مسجلة في المشتريات")))</f>
        <v/>
      </c>
    </row>
    <row r="3086" spans="2:13" hidden="1" x14ac:dyDescent="0.25">
      <c r="B3086" s="13">
        <f>COUNTIFS($G$3:G3086,'تقرير استهلاك خامات'!$D$4)</f>
        <v>2</v>
      </c>
      <c r="C3086" s="13">
        <f>COUNTIFS($F$3:F3086,'تقرير منتج تام'!$E$4)</f>
        <v>10</v>
      </c>
      <c r="D3086" s="37"/>
      <c r="E3086" s="37"/>
      <c r="F3086" s="37"/>
      <c r="G3086" s="39"/>
      <c r="H3086" s="40"/>
      <c r="I3086" s="107" t="str">
        <f>IF(G3086="","",_xlfn.IFNA(VLOOKUP(G3086,'سجل المشتريات'!F:N,8,0),"غير مسجلة في المشتريات"))</f>
        <v/>
      </c>
      <c r="J3086" s="26" t="str">
        <f>_xlfn.IFNA(VLOOKUP(F3086,الاوردرات!$B$1:$C$600,2,0),"")</f>
        <v/>
      </c>
      <c r="K3086" s="52"/>
      <c r="M3086" s="105" t="str">
        <f>IF(G3086="","",_xlfn.IFNA((VLOOKUP(G3086,help!L:M,2,0))*H3086,_xlfn.IFNA((VLOOKUP(G3086,help!P:Q,2,0))*H3086,"غير مسجلة في المشتريات")))</f>
        <v/>
      </c>
    </row>
    <row r="3087" spans="2:13" hidden="1" x14ac:dyDescent="0.25">
      <c r="B3087" s="13">
        <f>COUNTIFS($G$3:G3087,'تقرير استهلاك خامات'!$D$4)</f>
        <v>2</v>
      </c>
      <c r="C3087" s="13">
        <f>COUNTIFS($F$3:F3087,'تقرير منتج تام'!$E$4)</f>
        <v>10</v>
      </c>
      <c r="D3087" s="37"/>
      <c r="E3087" s="37"/>
      <c r="F3087" s="37"/>
      <c r="G3087" s="39"/>
      <c r="H3087" s="40"/>
      <c r="I3087" s="107" t="str">
        <f>IF(G3087="","",_xlfn.IFNA(VLOOKUP(G3087,'سجل المشتريات'!F:N,8,0),"غير مسجلة في المشتريات"))</f>
        <v/>
      </c>
      <c r="J3087" s="26" t="str">
        <f>_xlfn.IFNA(VLOOKUP(F3087,الاوردرات!$B$1:$C$600,2,0),"")</f>
        <v/>
      </c>
      <c r="K3087" s="52"/>
      <c r="M3087" s="105" t="str">
        <f>IF(G3087="","",_xlfn.IFNA((VLOOKUP(G3087,help!L:M,2,0))*H3087,_xlfn.IFNA((VLOOKUP(G3087,help!P:Q,2,0))*H3087,"غير مسجلة في المشتريات")))</f>
        <v/>
      </c>
    </row>
    <row r="3088" spans="2:13" hidden="1" x14ac:dyDescent="0.25">
      <c r="B3088" s="13">
        <f>COUNTIFS($G$3:G3088,'تقرير استهلاك خامات'!$D$4)</f>
        <v>2</v>
      </c>
      <c r="C3088" s="13">
        <f>COUNTIFS($F$3:F3088,'تقرير منتج تام'!$E$4)</f>
        <v>10</v>
      </c>
      <c r="D3088" s="37"/>
      <c r="E3088" s="37"/>
      <c r="F3088" s="37"/>
      <c r="G3088" s="39"/>
      <c r="H3088" s="40"/>
      <c r="I3088" s="107" t="str">
        <f>IF(G3088="","",_xlfn.IFNA(VLOOKUP(G3088,'سجل المشتريات'!F:N,8,0),"غير مسجلة في المشتريات"))</f>
        <v/>
      </c>
      <c r="J3088" s="26" t="str">
        <f>_xlfn.IFNA(VLOOKUP(F3088,الاوردرات!$B$1:$C$600,2,0),"")</f>
        <v/>
      </c>
      <c r="K3088" s="52"/>
      <c r="M3088" s="105" t="str">
        <f>IF(G3088="","",_xlfn.IFNA((VLOOKUP(G3088,help!L:M,2,0))*H3088,_xlfn.IFNA((VLOOKUP(G3088,help!P:Q,2,0))*H3088,"غير مسجلة في المشتريات")))</f>
        <v/>
      </c>
    </row>
    <row r="3089" spans="2:13" hidden="1" x14ac:dyDescent="0.25">
      <c r="B3089" s="13">
        <f>COUNTIFS($G$3:G3089,'تقرير استهلاك خامات'!$D$4)</f>
        <v>2</v>
      </c>
      <c r="C3089" s="13">
        <f>COUNTIFS($F$3:F3089,'تقرير منتج تام'!$E$4)</f>
        <v>10</v>
      </c>
      <c r="D3089" s="37"/>
      <c r="E3089" s="37"/>
      <c r="F3089" s="37"/>
      <c r="G3089" s="39"/>
      <c r="H3089" s="40"/>
      <c r="I3089" s="107" t="str">
        <f>IF(G3089="","",_xlfn.IFNA(VLOOKUP(G3089,'سجل المشتريات'!F:N,8,0),"غير مسجلة في المشتريات"))</f>
        <v/>
      </c>
      <c r="J3089" s="26" t="str">
        <f>_xlfn.IFNA(VLOOKUP(F3089,الاوردرات!$B$1:$C$600,2,0),"")</f>
        <v/>
      </c>
      <c r="K3089" s="52"/>
      <c r="M3089" s="105" t="str">
        <f>IF(G3089="","",_xlfn.IFNA((VLOOKUP(G3089,help!L:M,2,0))*H3089,_xlfn.IFNA((VLOOKUP(G3089,help!P:Q,2,0))*H3089,"غير مسجلة في المشتريات")))</f>
        <v/>
      </c>
    </row>
    <row r="3090" spans="2:13" hidden="1" x14ac:dyDescent="0.25">
      <c r="B3090" s="13">
        <f>COUNTIFS($G$3:G3090,'تقرير استهلاك خامات'!$D$4)</f>
        <v>2</v>
      </c>
      <c r="C3090" s="13">
        <f>COUNTIFS($F$3:F3090,'تقرير منتج تام'!$E$4)</f>
        <v>10</v>
      </c>
      <c r="D3090" s="37"/>
      <c r="E3090" s="37"/>
      <c r="F3090" s="37"/>
      <c r="G3090" s="39"/>
      <c r="H3090" s="40"/>
      <c r="I3090" s="107" t="str">
        <f>IF(G3090="","",_xlfn.IFNA(VLOOKUP(G3090,'سجل المشتريات'!F:N,8,0),"غير مسجلة في المشتريات"))</f>
        <v/>
      </c>
      <c r="J3090" s="26" t="str">
        <f>_xlfn.IFNA(VLOOKUP(F3090,الاوردرات!$B$1:$C$600,2,0),"")</f>
        <v/>
      </c>
      <c r="K3090" s="52"/>
      <c r="M3090" s="105" t="str">
        <f>IF(G3090="","",_xlfn.IFNA((VLOOKUP(G3090,help!L:M,2,0))*H3090,_xlfn.IFNA((VLOOKUP(G3090,help!P:Q,2,0))*H3090,"غير مسجلة في المشتريات")))</f>
        <v/>
      </c>
    </row>
    <row r="3091" spans="2:13" hidden="1" x14ac:dyDescent="0.25">
      <c r="B3091" s="13">
        <f>COUNTIFS($G$3:G3091,'تقرير استهلاك خامات'!$D$4)</f>
        <v>2</v>
      </c>
      <c r="C3091" s="13">
        <f>COUNTIFS($F$3:F3091,'تقرير منتج تام'!$E$4)</f>
        <v>10</v>
      </c>
      <c r="D3091" s="37"/>
      <c r="E3091" s="37"/>
      <c r="F3091" s="37"/>
      <c r="G3091" s="39"/>
      <c r="H3091" s="40"/>
      <c r="I3091" s="107" t="str">
        <f>IF(G3091="","",_xlfn.IFNA(VLOOKUP(G3091,'سجل المشتريات'!F:N,8,0),"غير مسجلة في المشتريات"))</f>
        <v/>
      </c>
      <c r="J3091" s="26" t="str">
        <f>_xlfn.IFNA(VLOOKUP(F3091,الاوردرات!$B$1:$C$600,2,0),"")</f>
        <v/>
      </c>
      <c r="K3091" s="52"/>
      <c r="M3091" s="105" t="str">
        <f>IF(G3091="","",_xlfn.IFNA((VLOOKUP(G3091,help!L:M,2,0))*H3091,_xlfn.IFNA((VLOOKUP(G3091,help!P:Q,2,0))*H3091,"غير مسجلة في المشتريات")))</f>
        <v/>
      </c>
    </row>
    <row r="3092" spans="2:13" hidden="1" x14ac:dyDescent="0.25">
      <c r="B3092" s="13">
        <f>COUNTIFS($G$3:G3092,'تقرير استهلاك خامات'!$D$4)</f>
        <v>2</v>
      </c>
      <c r="C3092" s="13">
        <f>COUNTIFS($F$3:F3092,'تقرير منتج تام'!$E$4)</f>
        <v>10</v>
      </c>
      <c r="D3092" s="37"/>
      <c r="E3092" s="37"/>
      <c r="F3092" s="37"/>
      <c r="G3092" s="39"/>
      <c r="H3092" s="40"/>
      <c r="I3092" s="107" t="str">
        <f>IF(G3092="","",_xlfn.IFNA(VLOOKUP(G3092,'سجل المشتريات'!F:N,8,0),"غير مسجلة في المشتريات"))</f>
        <v/>
      </c>
      <c r="J3092" s="26" t="str">
        <f>_xlfn.IFNA(VLOOKUP(F3092,الاوردرات!$B$1:$C$600,2,0),"")</f>
        <v/>
      </c>
      <c r="K3092" s="52"/>
      <c r="M3092" s="105" t="str">
        <f>IF(G3092="","",_xlfn.IFNA((VLOOKUP(G3092,help!L:M,2,0))*H3092,_xlfn.IFNA((VLOOKUP(G3092,help!P:Q,2,0))*H3092,"غير مسجلة في المشتريات")))</f>
        <v/>
      </c>
    </row>
    <row r="3093" spans="2:13" hidden="1" x14ac:dyDescent="0.25">
      <c r="B3093" s="13">
        <f>COUNTIFS($G$3:G3093,'تقرير استهلاك خامات'!$D$4)</f>
        <v>2</v>
      </c>
      <c r="C3093" s="13">
        <f>COUNTIFS($F$3:F3093,'تقرير منتج تام'!$E$4)</f>
        <v>10</v>
      </c>
      <c r="D3093" s="37"/>
      <c r="E3093" s="37"/>
      <c r="F3093" s="37"/>
      <c r="G3093" s="39"/>
      <c r="H3093" s="40"/>
      <c r="I3093" s="107" t="str">
        <f>IF(G3093="","",_xlfn.IFNA(VLOOKUP(G3093,'سجل المشتريات'!F:N,8,0),"غير مسجلة في المشتريات"))</f>
        <v/>
      </c>
      <c r="J3093" s="26" t="str">
        <f>_xlfn.IFNA(VLOOKUP(F3093,الاوردرات!$B$1:$C$600,2,0),"")</f>
        <v/>
      </c>
      <c r="K3093" s="52"/>
      <c r="M3093" s="105" t="str">
        <f>IF(G3093="","",_xlfn.IFNA((VLOOKUP(G3093,help!L:M,2,0))*H3093,_xlfn.IFNA((VLOOKUP(G3093,help!P:Q,2,0))*H3093,"غير مسجلة في المشتريات")))</f>
        <v/>
      </c>
    </row>
    <row r="3094" spans="2:13" hidden="1" x14ac:dyDescent="0.25">
      <c r="B3094" s="13">
        <f>COUNTIFS($G$3:G3094,'تقرير استهلاك خامات'!$D$4)</f>
        <v>2</v>
      </c>
      <c r="C3094" s="13">
        <f>COUNTIFS($F$3:F3094,'تقرير منتج تام'!$E$4)</f>
        <v>10</v>
      </c>
      <c r="D3094" s="37"/>
      <c r="E3094" s="37"/>
      <c r="F3094" s="37"/>
      <c r="G3094" s="39"/>
      <c r="H3094" s="40"/>
      <c r="I3094" s="107" t="str">
        <f>IF(G3094="","",_xlfn.IFNA(VLOOKUP(G3094,'سجل المشتريات'!F:N,8,0),"غير مسجلة في المشتريات"))</f>
        <v/>
      </c>
      <c r="J3094" s="26" t="str">
        <f>_xlfn.IFNA(VLOOKUP(F3094,الاوردرات!$B$1:$C$600,2,0),"")</f>
        <v/>
      </c>
      <c r="K3094" s="52"/>
      <c r="M3094" s="105" t="str">
        <f>IF(G3094="","",_xlfn.IFNA((VLOOKUP(G3094,help!L:M,2,0))*H3094,_xlfn.IFNA((VLOOKUP(G3094,help!P:Q,2,0))*H3094,"غير مسجلة في المشتريات")))</f>
        <v/>
      </c>
    </row>
    <row r="3095" spans="2:13" hidden="1" x14ac:dyDescent="0.25">
      <c r="B3095" s="13">
        <f>COUNTIFS($G$3:G3095,'تقرير استهلاك خامات'!$D$4)</f>
        <v>2</v>
      </c>
      <c r="C3095" s="13">
        <f>COUNTIFS($F$3:F3095,'تقرير منتج تام'!$E$4)</f>
        <v>10</v>
      </c>
      <c r="D3095" s="37"/>
      <c r="E3095" s="37"/>
      <c r="F3095" s="37"/>
      <c r="G3095" s="39"/>
      <c r="H3095" s="40"/>
      <c r="I3095" s="107" t="str">
        <f>IF(G3095="","",_xlfn.IFNA(VLOOKUP(G3095,'سجل المشتريات'!F:N,8,0),"غير مسجلة في المشتريات"))</f>
        <v/>
      </c>
      <c r="J3095" s="26" t="str">
        <f>_xlfn.IFNA(VLOOKUP(F3095,الاوردرات!$B$1:$C$600,2,0),"")</f>
        <v/>
      </c>
      <c r="K3095" s="52"/>
      <c r="M3095" s="105" t="str">
        <f>IF(G3095="","",_xlfn.IFNA((VLOOKUP(G3095,help!L:M,2,0))*H3095,_xlfn.IFNA((VLOOKUP(G3095,help!P:Q,2,0))*H3095,"غير مسجلة في المشتريات")))</f>
        <v/>
      </c>
    </row>
    <row r="3096" spans="2:13" hidden="1" x14ac:dyDescent="0.25">
      <c r="B3096" s="13">
        <f>COUNTIFS($G$3:G3096,'تقرير استهلاك خامات'!$D$4)</f>
        <v>2</v>
      </c>
      <c r="C3096" s="13">
        <f>COUNTIFS($F$3:F3096,'تقرير منتج تام'!$E$4)</f>
        <v>10</v>
      </c>
      <c r="D3096" s="37"/>
      <c r="E3096" s="37"/>
      <c r="F3096" s="37"/>
      <c r="G3096" s="39"/>
      <c r="H3096" s="40"/>
      <c r="I3096" s="107" t="str">
        <f>IF(G3096="","",_xlfn.IFNA(VLOOKUP(G3096,'سجل المشتريات'!F:N,8,0),"غير مسجلة في المشتريات"))</f>
        <v/>
      </c>
      <c r="J3096" s="26" t="str">
        <f>_xlfn.IFNA(VLOOKUP(F3096,الاوردرات!$B$1:$C$600,2,0),"")</f>
        <v/>
      </c>
      <c r="K3096" s="52"/>
      <c r="M3096" s="105" t="str">
        <f>IF(G3096="","",_xlfn.IFNA((VLOOKUP(G3096,help!L:M,2,0))*H3096,_xlfn.IFNA((VLOOKUP(G3096,help!P:Q,2,0))*H3096,"غير مسجلة في المشتريات")))</f>
        <v/>
      </c>
    </row>
    <row r="3097" spans="2:13" hidden="1" x14ac:dyDescent="0.25">
      <c r="B3097" s="13">
        <f>COUNTIFS($G$3:G3097,'تقرير استهلاك خامات'!$D$4)</f>
        <v>2</v>
      </c>
      <c r="C3097" s="13">
        <f>COUNTIFS($F$3:F3097,'تقرير منتج تام'!$E$4)</f>
        <v>10</v>
      </c>
      <c r="D3097" s="37"/>
      <c r="E3097" s="37"/>
      <c r="F3097" s="37"/>
      <c r="G3097" s="39"/>
      <c r="H3097" s="40"/>
      <c r="I3097" s="107" t="str">
        <f>IF(G3097="","",_xlfn.IFNA(VLOOKUP(G3097,'سجل المشتريات'!F:N,8,0),"غير مسجلة في المشتريات"))</f>
        <v/>
      </c>
      <c r="J3097" s="26" t="str">
        <f>_xlfn.IFNA(VLOOKUP(F3097,الاوردرات!$B$1:$C$600,2,0),"")</f>
        <v/>
      </c>
      <c r="K3097" s="52"/>
      <c r="M3097" s="105" t="str">
        <f>IF(G3097="","",_xlfn.IFNA((VLOOKUP(G3097,help!L:M,2,0))*H3097,_xlfn.IFNA((VLOOKUP(G3097,help!P:Q,2,0))*H3097,"غير مسجلة في المشتريات")))</f>
        <v/>
      </c>
    </row>
    <row r="3098" spans="2:13" hidden="1" x14ac:dyDescent="0.25">
      <c r="B3098" s="13">
        <f>COUNTIFS($G$3:G3098,'تقرير استهلاك خامات'!$D$4)</f>
        <v>2</v>
      </c>
      <c r="C3098" s="13">
        <f>COUNTIFS($F$3:F3098,'تقرير منتج تام'!$E$4)</f>
        <v>10</v>
      </c>
      <c r="D3098" s="37"/>
      <c r="E3098" s="37"/>
      <c r="F3098" s="37"/>
      <c r="G3098" s="39"/>
      <c r="H3098" s="40"/>
      <c r="I3098" s="107" t="str">
        <f>IF(G3098="","",_xlfn.IFNA(VLOOKUP(G3098,'سجل المشتريات'!F:N,8,0),"غير مسجلة في المشتريات"))</f>
        <v/>
      </c>
      <c r="J3098" s="26" t="str">
        <f>_xlfn.IFNA(VLOOKUP(F3098,الاوردرات!$B$1:$C$600,2,0),"")</f>
        <v/>
      </c>
      <c r="K3098" s="52"/>
      <c r="M3098" s="105" t="str">
        <f>IF(G3098="","",_xlfn.IFNA((VLOOKUP(G3098,help!L:M,2,0))*H3098,_xlfn.IFNA((VLOOKUP(G3098,help!P:Q,2,0))*H3098,"غير مسجلة في المشتريات")))</f>
        <v/>
      </c>
    </row>
    <row r="3099" spans="2:13" hidden="1" x14ac:dyDescent="0.25">
      <c r="B3099" s="13">
        <f>COUNTIFS($G$3:G3099,'تقرير استهلاك خامات'!$D$4)</f>
        <v>2</v>
      </c>
      <c r="C3099" s="13">
        <f>COUNTIFS($F$3:F3099,'تقرير منتج تام'!$E$4)</f>
        <v>10</v>
      </c>
      <c r="D3099" s="37"/>
      <c r="E3099" s="37"/>
      <c r="F3099" s="37"/>
      <c r="G3099" s="39"/>
      <c r="H3099" s="40"/>
      <c r="I3099" s="107" t="str">
        <f>IF(G3099="","",_xlfn.IFNA(VLOOKUP(G3099,'سجل المشتريات'!F:N,8,0),"غير مسجلة في المشتريات"))</f>
        <v/>
      </c>
      <c r="J3099" s="26" t="str">
        <f>_xlfn.IFNA(VLOOKUP(F3099,الاوردرات!$B$1:$C$600,2,0),"")</f>
        <v/>
      </c>
      <c r="K3099" s="52"/>
      <c r="M3099" s="105" t="str">
        <f>IF(G3099="","",_xlfn.IFNA((VLOOKUP(G3099,help!L:M,2,0))*H3099,_xlfn.IFNA((VLOOKUP(G3099,help!P:Q,2,0))*H3099,"غير مسجلة في المشتريات")))</f>
        <v/>
      </c>
    </row>
    <row r="3100" spans="2:13" hidden="1" x14ac:dyDescent="0.25">
      <c r="B3100" s="13">
        <f>COUNTIFS($G$3:G3100,'تقرير استهلاك خامات'!$D$4)</f>
        <v>2</v>
      </c>
      <c r="C3100" s="13">
        <f>COUNTIFS($F$3:F3100,'تقرير منتج تام'!$E$4)</f>
        <v>10</v>
      </c>
      <c r="D3100" s="37"/>
      <c r="E3100" s="37"/>
      <c r="F3100" s="37"/>
      <c r="G3100" s="39"/>
      <c r="H3100" s="40"/>
      <c r="I3100" s="107" t="str">
        <f>IF(G3100="","",_xlfn.IFNA(VLOOKUP(G3100,'سجل المشتريات'!F:N,8,0),"غير مسجلة في المشتريات"))</f>
        <v/>
      </c>
      <c r="J3100" s="26" t="str">
        <f>_xlfn.IFNA(VLOOKUP(F3100,الاوردرات!$B$1:$C$600,2,0),"")</f>
        <v/>
      </c>
      <c r="K3100" s="52"/>
      <c r="M3100" s="105" t="str">
        <f>IF(G3100="","",_xlfn.IFNA((VLOOKUP(G3100,help!L:M,2,0))*H3100,_xlfn.IFNA((VLOOKUP(G3100,help!P:Q,2,0))*H3100,"غير مسجلة في المشتريات")))</f>
        <v/>
      </c>
    </row>
    <row r="3101" spans="2:13" hidden="1" x14ac:dyDescent="0.25">
      <c r="B3101" s="13">
        <f>COUNTIFS($G$3:G3101,'تقرير استهلاك خامات'!$D$4)</f>
        <v>2</v>
      </c>
      <c r="C3101" s="13">
        <f>COUNTIFS($F$3:F3101,'تقرير منتج تام'!$E$4)</f>
        <v>10</v>
      </c>
      <c r="D3101" s="37"/>
      <c r="E3101" s="37"/>
      <c r="F3101" s="37"/>
      <c r="G3101" s="39"/>
      <c r="H3101" s="40"/>
      <c r="I3101" s="107" t="str">
        <f>IF(G3101="","",_xlfn.IFNA(VLOOKUP(G3101,'سجل المشتريات'!F:N,8,0),"غير مسجلة في المشتريات"))</f>
        <v/>
      </c>
      <c r="J3101" s="26" t="str">
        <f>_xlfn.IFNA(VLOOKUP(F3101,الاوردرات!$B$1:$C$600,2,0),"")</f>
        <v/>
      </c>
      <c r="K3101" s="52"/>
      <c r="M3101" s="105" t="str">
        <f>IF(G3101="","",_xlfn.IFNA((VLOOKUP(G3101,help!L:M,2,0))*H3101,_xlfn.IFNA((VLOOKUP(G3101,help!P:Q,2,0))*H3101,"غير مسجلة في المشتريات")))</f>
        <v/>
      </c>
    </row>
    <row r="3102" spans="2:13" hidden="1" x14ac:dyDescent="0.25">
      <c r="B3102" s="13">
        <f>COUNTIFS($G$3:G3102,'تقرير استهلاك خامات'!$D$4)</f>
        <v>2</v>
      </c>
      <c r="C3102" s="13">
        <f>COUNTIFS($F$3:F3102,'تقرير منتج تام'!$E$4)</f>
        <v>10</v>
      </c>
      <c r="D3102" s="37"/>
      <c r="E3102" s="37"/>
      <c r="F3102" s="37"/>
      <c r="G3102" s="39"/>
      <c r="H3102" s="40"/>
      <c r="I3102" s="107" t="str">
        <f>IF(G3102="","",_xlfn.IFNA(VLOOKUP(G3102,'سجل المشتريات'!F:N,8,0),"غير مسجلة في المشتريات"))</f>
        <v/>
      </c>
      <c r="J3102" s="26" t="str">
        <f>_xlfn.IFNA(VLOOKUP(F3102,الاوردرات!$B$1:$C$600,2,0),"")</f>
        <v/>
      </c>
      <c r="K3102" s="52"/>
      <c r="M3102" s="105" t="str">
        <f>IF(G3102="","",_xlfn.IFNA((VLOOKUP(G3102,help!L:M,2,0))*H3102,_xlfn.IFNA((VLOOKUP(G3102,help!P:Q,2,0))*H3102,"غير مسجلة في المشتريات")))</f>
        <v/>
      </c>
    </row>
    <row r="3103" spans="2:13" hidden="1" x14ac:dyDescent="0.25">
      <c r="B3103" s="13">
        <f>COUNTIFS($G$3:G3103,'تقرير استهلاك خامات'!$D$4)</f>
        <v>2</v>
      </c>
      <c r="C3103" s="13">
        <f>COUNTIFS($F$3:F3103,'تقرير منتج تام'!$E$4)</f>
        <v>10</v>
      </c>
      <c r="D3103" s="37"/>
      <c r="E3103" s="37"/>
      <c r="F3103" s="37"/>
      <c r="G3103" s="39"/>
      <c r="H3103" s="40"/>
      <c r="I3103" s="107" t="str">
        <f>IF(G3103="","",_xlfn.IFNA(VLOOKUP(G3103,'سجل المشتريات'!F:N,8,0),"غير مسجلة في المشتريات"))</f>
        <v/>
      </c>
      <c r="J3103" s="26" t="str">
        <f>_xlfn.IFNA(VLOOKUP(F3103,الاوردرات!$B$1:$C$600,2,0),"")</f>
        <v/>
      </c>
      <c r="K3103" s="52"/>
      <c r="M3103" s="105" t="str">
        <f>IF(G3103="","",_xlfn.IFNA((VLOOKUP(G3103,help!L:M,2,0))*H3103,_xlfn.IFNA((VLOOKUP(G3103,help!P:Q,2,0))*H3103,"غير مسجلة في المشتريات")))</f>
        <v/>
      </c>
    </row>
    <row r="3104" spans="2:13" hidden="1" x14ac:dyDescent="0.25">
      <c r="B3104" s="13">
        <f>COUNTIFS($G$3:G3104,'تقرير استهلاك خامات'!$D$4)</f>
        <v>2</v>
      </c>
      <c r="C3104" s="13">
        <f>COUNTIFS($F$3:F3104,'تقرير منتج تام'!$E$4)</f>
        <v>10</v>
      </c>
      <c r="D3104" s="37"/>
      <c r="E3104" s="37"/>
      <c r="F3104" s="37"/>
      <c r="G3104" s="39"/>
      <c r="H3104" s="40"/>
      <c r="I3104" s="107" t="str">
        <f>IF(G3104="","",_xlfn.IFNA(VLOOKUP(G3104,'سجل المشتريات'!F:N,8,0),"غير مسجلة في المشتريات"))</f>
        <v/>
      </c>
      <c r="J3104" s="26" t="str">
        <f>_xlfn.IFNA(VLOOKUP(F3104,الاوردرات!$B$1:$C$600,2,0),"")</f>
        <v/>
      </c>
      <c r="K3104" s="52"/>
      <c r="M3104" s="105" t="str">
        <f>IF(G3104="","",_xlfn.IFNA((VLOOKUP(G3104,help!L:M,2,0))*H3104,_xlfn.IFNA((VLOOKUP(G3104,help!P:Q,2,0))*H3104,"غير مسجلة في المشتريات")))</f>
        <v/>
      </c>
    </row>
    <row r="3105" spans="2:13" hidden="1" x14ac:dyDescent="0.25">
      <c r="B3105" s="13">
        <f>COUNTIFS($G$3:G3105,'تقرير استهلاك خامات'!$D$4)</f>
        <v>2</v>
      </c>
      <c r="C3105" s="13">
        <f>COUNTIFS($F$3:F3105,'تقرير منتج تام'!$E$4)</f>
        <v>10</v>
      </c>
      <c r="D3105" s="37"/>
      <c r="E3105" s="37"/>
      <c r="F3105" s="37"/>
      <c r="G3105" s="39"/>
      <c r="H3105" s="40"/>
      <c r="I3105" s="107" t="str">
        <f>IF(G3105="","",_xlfn.IFNA(VLOOKUP(G3105,'سجل المشتريات'!F:N,8,0),"غير مسجلة في المشتريات"))</f>
        <v/>
      </c>
      <c r="J3105" s="26" t="str">
        <f>_xlfn.IFNA(VLOOKUP(F3105,الاوردرات!$B$1:$C$600,2,0),"")</f>
        <v/>
      </c>
      <c r="K3105" s="52"/>
      <c r="M3105" s="105" t="str">
        <f>IF(G3105="","",_xlfn.IFNA((VLOOKUP(G3105,help!L:M,2,0))*H3105,_xlfn.IFNA((VLOOKUP(G3105,help!P:Q,2,0))*H3105,"غير مسجلة في المشتريات")))</f>
        <v/>
      </c>
    </row>
    <row r="3106" spans="2:13" hidden="1" x14ac:dyDescent="0.25">
      <c r="B3106" s="13">
        <f>COUNTIFS($G$3:G3106,'تقرير استهلاك خامات'!$D$4)</f>
        <v>2</v>
      </c>
      <c r="C3106" s="13">
        <f>COUNTIFS($F$3:F3106,'تقرير منتج تام'!$E$4)</f>
        <v>10</v>
      </c>
      <c r="D3106" s="37"/>
      <c r="E3106" s="37"/>
      <c r="F3106" s="37"/>
      <c r="G3106" s="39"/>
      <c r="H3106" s="40"/>
      <c r="I3106" s="107" t="str">
        <f>IF(G3106="","",_xlfn.IFNA(VLOOKUP(G3106,'سجل المشتريات'!F:N,8,0),"غير مسجلة في المشتريات"))</f>
        <v/>
      </c>
      <c r="J3106" s="26" t="str">
        <f>_xlfn.IFNA(VLOOKUP(F3106,الاوردرات!$B$1:$C$600,2,0),"")</f>
        <v/>
      </c>
      <c r="K3106" s="52"/>
      <c r="M3106" s="105" t="str">
        <f>IF(G3106="","",_xlfn.IFNA((VLOOKUP(G3106,help!L:M,2,0))*H3106,_xlfn.IFNA((VLOOKUP(G3106,help!P:Q,2,0))*H3106,"غير مسجلة في المشتريات")))</f>
        <v/>
      </c>
    </row>
    <row r="3107" spans="2:13" hidden="1" x14ac:dyDescent="0.25">
      <c r="B3107" s="13">
        <f>COUNTIFS($G$3:G3107,'تقرير استهلاك خامات'!$D$4)</f>
        <v>2</v>
      </c>
      <c r="C3107" s="13">
        <f>COUNTIFS($F$3:F3107,'تقرير منتج تام'!$E$4)</f>
        <v>10</v>
      </c>
      <c r="D3107" s="37"/>
      <c r="E3107" s="37"/>
      <c r="F3107" s="37"/>
      <c r="G3107" s="39"/>
      <c r="H3107" s="40"/>
      <c r="I3107" s="107" t="str">
        <f>IF(G3107="","",_xlfn.IFNA(VLOOKUP(G3107,'سجل المشتريات'!F:N,8,0),"غير مسجلة في المشتريات"))</f>
        <v/>
      </c>
      <c r="J3107" s="26" t="str">
        <f>_xlfn.IFNA(VLOOKUP(F3107,الاوردرات!$B$1:$C$600,2,0),"")</f>
        <v/>
      </c>
      <c r="K3107" s="52"/>
      <c r="M3107" s="105" t="str">
        <f>IF(G3107="","",_xlfn.IFNA((VLOOKUP(G3107,help!L:M,2,0))*H3107,_xlfn.IFNA((VLOOKUP(G3107,help!P:Q,2,0))*H3107,"غير مسجلة في المشتريات")))</f>
        <v/>
      </c>
    </row>
    <row r="3108" spans="2:13" hidden="1" x14ac:dyDescent="0.25">
      <c r="B3108" s="13">
        <f>COUNTIFS($G$3:G3108,'تقرير استهلاك خامات'!$D$4)</f>
        <v>2</v>
      </c>
      <c r="C3108" s="13">
        <f>COUNTIFS($F$3:F3108,'تقرير منتج تام'!$E$4)</f>
        <v>10</v>
      </c>
      <c r="D3108" s="37"/>
      <c r="E3108" s="37"/>
      <c r="F3108" s="37"/>
      <c r="G3108" s="39"/>
      <c r="H3108" s="40"/>
      <c r="I3108" s="107" t="str">
        <f>IF(G3108="","",_xlfn.IFNA(VLOOKUP(G3108,'سجل المشتريات'!F:N,8,0),"غير مسجلة في المشتريات"))</f>
        <v/>
      </c>
      <c r="J3108" s="26" t="str">
        <f>_xlfn.IFNA(VLOOKUP(F3108,الاوردرات!$B$1:$C$600,2,0),"")</f>
        <v/>
      </c>
      <c r="K3108" s="52"/>
      <c r="M3108" s="105" t="str">
        <f>IF(G3108="","",_xlfn.IFNA((VLOOKUP(G3108,help!L:M,2,0))*H3108,_xlfn.IFNA((VLOOKUP(G3108,help!P:Q,2,0))*H3108,"غير مسجلة في المشتريات")))</f>
        <v/>
      </c>
    </row>
    <row r="3109" spans="2:13" hidden="1" x14ac:dyDescent="0.25">
      <c r="B3109" s="13">
        <f>COUNTIFS($G$3:G3109,'تقرير استهلاك خامات'!$D$4)</f>
        <v>2</v>
      </c>
      <c r="C3109" s="13">
        <f>COUNTIFS($F$3:F3109,'تقرير منتج تام'!$E$4)</f>
        <v>10</v>
      </c>
      <c r="D3109" s="37"/>
      <c r="E3109" s="37"/>
      <c r="F3109" s="37"/>
      <c r="G3109" s="39"/>
      <c r="H3109" s="40"/>
      <c r="I3109" s="107" t="str">
        <f>IF(G3109="","",_xlfn.IFNA(VLOOKUP(G3109,'سجل المشتريات'!F:N,8,0),"غير مسجلة في المشتريات"))</f>
        <v/>
      </c>
      <c r="J3109" s="26" t="str">
        <f>_xlfn.IFNA(VLOOKUP(F3109,الاوردرات!$B$1:$C$600,2,0),"")</f>
        <v/>
      </c>
      <c r="K3109" s="52"/>
      <c r="M3109" s="105" t="str">
        <f>IF(G3109="","",_xlfn.IFNA((VLOOKUP(G3109,help!L:M,2,0))*H3109,_xlfn.IFNA((VLOOKUP(G3109,help!P:Q,2,0))*H3109,"غير مسجلة في المشتريات")))</f>
        <v/>
      </c>
    </row>
    <row r="3110" spans="2:13" hidden="1" x14ac:dyDescent="0.25">
      <c r="B3110" s="13">
        <f>COUNTIFS($G$3:G3110,'تقرير استهلاك خامات'!$D$4)</f>
        <v>2</v>
      </c>
      <c r="C3110" s="13">
        <f>COUNTIFS($F$3:F3110,'تقرير منتج تام'!$E$4)</f>
        <v>10</v>
      </c>
      <c r="D3110" s="37"/>
      <c r="E3110" s="37"/>
      <c r="F3110" s="37"/>
      <c r="G3110" s="39"/>
      <c r="H3110" s="40"/>
      <c r="I3110" s="107" t="str">
        <f>IF(G3110="","",_xlfn.IFNA(VLOOKUP(G3110,'سجل المشتريات'!F:N,8,0),"غير مسجلة في المشتريات"))</f>
        <v/>
      </c>
      <c r="J3110" s="26" t="str">
        <f>_xlfn.IFNA(VLOOKUP(F3110,الاوردرات!$B$1:$C$600,2,0),"")</f>
        <v/>
      </c>
      <c r="K3110" s="52"/>
      <c r="M3110" s="105" t="str">
        <f>IF(G3110="","",_xlfn.IFNA((VLOOKUP(G3110,help!L:M,2,0))*H3110,_xlfn.IFNA((VLOOKUP(G3110,help!P:Q,2,0))*H3110,"غير مسجلة في المشتريات")))</f>
        <v/>
      </c>
    </row>
    <row r="3111" spans="2:13" hidden="1" x14ac:dyDescent="0.25">
      <c r="B3111" s="13">
        <f>COUNTIFS($G$3:G3111,'تقرير استهلاك خامات'!$D$4)</f>
        <v>2</v>
      </c>
      <c r="C3111" s="13">
        <f>COUNTIFS($F$3:F3111,'تقرير منتج تام'!$E$4)</f>
        <v>10</v>
      </c>
      <c r="D3111" s="37"/>
      <c r="E3111" s="37"/>
      <c r="F3111" s="37"/>
      <c r="G3111" s="39"/>
      <c r="H3111" s="40"/>
      <c r="I3111" s="107" t="str">
        <f>IF(G3111="","",_xlfn.IFNA(VLOOKUP(G3111,'سجل المشتريات'!F:N,8,0),"غير مسجلة في المشتريات"))</f>
        <v/>
      </c>
      <c r="J3111" s="26" t="str">
        <f>_xlfn.IFNA(VLOOKUP(F3111,الاوردرات!$B$1:$C$600,2,0),"")</f>
        <v/>
      </c>
      <c r="K3111" s="52"/>
      <c r="M3111" s="105" t="str">
        <f>IF(G3111="","",_xlfn.IFNA((VLOOKUP(G3111,help!L:M,2,0))*H3111,_xlfn.IFNA((VLOOKUP(G3111,help!P:Q,2,0))*H3111,"غير مسجلة في المشتريات")))</f>
        <v/>
      </c>
    </row>
    <row r="3112" spans="2:13" hidden="1" x14ac:dyDescent="0.25">
      <c r="B3112" s="13">
        <f>COUNTIFS($G$3:G3112,'تقرير استهلاك خامات'!$D$4)</f>
        <v>2</v>
      </c>
      <c r="C3112" s="13">
        <f>COUNTIFS($F$3:F3112,'تقرير منتج تام'!$E$4)</f>
        <v>10</v>
      </c>
      <c r="D3112" s="37"/>
      <c r="E3112" s="37"/>
      <c r="F3112" s="37"/>
      <c r="G3112" s="39"/>
      <c r="H3112" s="40"/>
      <c r="I3112" s="107" t="str">
        <f>IF(G3112="","",_xlfn.IFNA(VLOOKUP(G3112,'سجل المشتريات'!F:N,8,0),"غير مسجلة في المشتريات"))</f>
        <v/>
      </c>
      <c r="J3112" s="26" t="str">
        <f>_xlfn.IFNA(VLOOKUP(F3112,الاوردرات!$B$1:$C$600,2,0),"")</f>
        <v/>
      </c>
      <c r="K3112" s="52"/>
      <c r="M3112" s="105" t="str">
        <f>IF(G3112="","",_xlfn.IFNA((VLOOKUP(G3112,help!L:M,2,0))*H3112,_xlfn.IFNA((VLOOKUP(G3112,help!P:Q,2,0))*H3112,"غير مسجلة في المشتريات")))</f>
        <v/>
      </c>
    </row>
    <row r="3113" spans="2:13" hidden="1" x14ac:dyDescent="0.25">
      <c r="B3113" s="13">
        <f>COUNTIFS($G$3:G3113,'تقرير استهلاك خامات'!$D$4)</f>
        <v>2</v>
      </c>
      <c r="C3113" s="13">
        <f>COUNTIFS($F$3:F3113,'تقرير منتج تام'!$E$4)</f>
        <v>10</v>
      </c>
      <c r="D3113" s="37"/>
      <c r="E3113" s="37"/>
      <c r="F3113" s="37"/>
      <c r="G3113" s="39"/>
      <c r="H3113" s="40"/>
      <c r="I3113" s="107" t="str">
        <f>IF(G3113="","",_xlfn.IFNA(VLOOKUP(G3113,'سجل المشتريات'!F:N,8,0),"غير مسجلة في المشتريات"))</f>
        <v/>
      </c>
      <c r="J3113" s="26" t="str">
        <f>_xlfn.IFNA(VLOOKUP(F3113,الاوردرات!$B$1:$C$600,2,0),"")</f>
        <v/>
      </c>
      <c r="K3113" s="52"/>
      <c r="M3113" s="105" t="str">
        <f>IF(G3113="","",_xlfn.IFNA((VLOOKUP(G3113,help!L:M,2,0))*H3113,_xlfn.IFNA((VLOOKUP(G3113,help!P:Q,2,0))*H3113,"غير مسجلة في المشتريات")))</f>
        <v/>
      </c>
    </row>
    <row r="3114" spans="2:13" hidden="1" x14ac:dyDescent="0.25">
      <c r="B3114" s="13">
        <f>COUNTIFS($G$3:G3114,'تقرير استهلاك خامات'!$D$4)</f>
        <v>2</v>
      </c>
      <c r="C3114" s="13">
        <f>COUNTIFS($F$3:F3114,'تقرير منتج تام'!$E$4)</f>
        <v>10</v>
      </c>
      <c r="D3114" s="37"/>
      <c r="E3114" s="37"/>
      <c r="F3114" s="37"/>
      <c r="G3114" s="39"/>
      <c r="H3114" s="40"/>
      <c r="I3114" s="107" t="str">
        <f>IF(G3114="","",_xlfn.IFNA(VLOOKUP(G3114,'سجل المشتريات'!F:N,8,0),"غير مسجلة في المشتريات"))</f>
        <v/>
      </c>
      <c r="J3114" s="26" t="str">
        <f>_xlfn.IFNA(VLOOKUP(F3114,الاوردرات!$B$1:$C$600,2,0),"")</f>
        <v/>
      </c>
      <c r="K3114" s="52"/>
      <c r="M3114" s="105" t="str">
        <f>IF(G3114="","",_xlfn.IFNA((VLOOKUP(G3114,help!L:M,2,0))*H3114,_xlfn.IFNA((VLOOKUP(G3114,help!P:Q,2,0))*H3114,"غير مسجلة في المشتريات")))</f>
        <v/>
      </c>
    </row>
    <row r="3115" spans="2:13" hidden="1" x14ac:dyDescent="0.25">
      <c r="B3115" s="13">
        <f>COUNTIFS($G$3:G3115,'تقرير استهلاك خامات'!$D$4)</f>
        <v>2</v>
      </c>
      <c r="C3115" s="13">
        <f>COUNTIFS($F$3:F3115,'تقرير منتج تام'!$E$4)</f>
        <v>10</v>
      </c>
      <c r="D3115" s="37"/>
      <c r="E3115" s="37"/>
      <c r="F3115" s="37"/>
      <c r="G3115" s="39"/>
      <c r="H3115" s="40"/>
      <c r="I3115" s="107" t="str">
        <f>IF(G3115="","",_xlfn.IFNA(VLOOKUP(G3115,'سجل المشتريات'!F:N,8,0),"غير مسجلة في المشتريات"))</f>
        <v/>
      </c>
      <c r="J3115" s="26" t="str">
        <f>_xlfn.IFNA(VLOOKUP(F3115,الاوردرات!$B$1:$C$600,2,0),"")</f>
        <v/>
      </c>
      <c r="K3115" s="52"/>
      <c r="M3115" s="105" t="str">
        <f>IF(G3115="","",_xlfn.IFNA((VLOOKUP(G3115,help!L:M,2,0))*H3115,_xlfn.IFNA((VLOOKUP(G3115,help!P:Q,2,0))*H3115,"غير مسجلة في المشتريات")))</f>
        <v/>
      </c>
    </row>
    <row r="3116" spans="2:13" hidden="1" x14ac:dyDescent="0.25">
      <c r="B3116" s="13">
        <f>COUNTIFS($G$3:G3116,'تقرير استهلاك خامات'!$D$4)</f>
        <v>2</v>
      </c>
      <c r="C3116" s="13">
        <f>COUNTIFS($F$3:F3116,'تقرير منتج تام'!$E$4)</f>
        <v>10</v>
      </c>
      <c r="D3116" s="37"/>
      <c r="E3116" s="37"/>
      <c r="F3116" s="37"/>
      <c r="G3116" s="39"/>
      <c r="H3116" s="40"/>
      <c r="I3116" s="107" t="str">
        <f>IF(G3116="","",_xlfn.IFNA(VLOOKUP(G3116,'سجل المشتريات'!F:N,8,0),"غير مسجلة في المشتريات"))</f>
        <v/>
      </c>
      <c r="J3116" s="26" t="str">
        <f>_xlfn.IFNA(VLOOKUP(F3116,الاوردرات!$B$1:$C$600,2,0),"")</f>
        <v/>
      </c>
      <c r="K3116" s="52"/>
      <c r="M3116" s="105" t="str">
        <f>IF(G3116="","",_xlfn.IFNA((VLOOKUP(G3116,help!L:M,2,0))*H3116,_xlfn.IFNA((VLOOKUP(G3116,help!P:Q,2,0))*H3116,"غير مسجلة في المشتريات")))</f>
        <v/>
      </c>
    </row>
    <row r="3117" spans="2:13" hidden="1" x14ac:dyDescent="0.25">
      <c r="B3117" s="13">
        <f>COUNTIFS($G$3:G3117,'تقرير استهلاك خامات'!$D$4)</f>
        <v>2</v>
      </c>
      <c r="C3117" s="13">
        <f>COUNTIFS($F$3:F3117,'تقرير منتج تام'!$E$4)</f>
        <v>10</v>
      </c>
      <c r="D3117" s="37"/>
      <c r="E3117" s="37"/>
      <c r="F3117" s="37"/>
      <c r="G3117" s="39"/>
      <c r="H3117" s="40"/>
      <c r="I3117" s="107" t="str">
        <f>IF(G3117="","",_xlfn.IFNA(VLOOKUP(G3117,'سجل المشتريات'!F:N,8,0),"غير مسجلة في المشتريات"))</f>
        <v/>
      </c>
      <c r="J3117" s="26" t="str">
        <f>_xlfn.IFNA(VLOOKUP(F3117,الاوردرات!$B$1:$C$600,2,0),"")</f>
        <v/>
      </c>
      <c r="K3117" s="52"/>
      <c r="M3117" s="105" t="str">
        <f>IF(G3117="","",_xlfn.IFNA((VLOOKUP(G3117,help!L:M,2,0))*H3117,_xlfn.IFNA((VLOOKUP(G3117,help!P:Q,2,0))*H3117,"غير مسجلة في المشتريات")))</f>
        <v/>
      </c>
    </row>
    <row r="3118" spans="2:13" hidden="1" x14ac:dyDescent="0.25">
      <c r="B3118" s="13">
        <f>COUNTIFS($G$3:G3118,'تقرير استهلاك خامات'!$D$4)</f>
        <v>2</v>
      </c>
      <c r="C3118" s="13">
        <f>COUNTIFS($F$3:F3118,'تقرير منتج تام'!$E$4)</f>
        <v>10</v>
      </c>
      <c r="D3118" s="37"/>
      <c r="E3118" s="37"/>
      <c r="F3118" s="37"/>
      <c r="G3118" s="39"/>
      <c r="H3118" s="40"/>
      <c r="I3118" s="107" t="str">
        <f>IF(G3118="","",_xlfn.IFNA(VLOOKUP(G3118,'سجل المشتريات'!F:N,8,0),"غير مسجلة في المشتريات"))</f>
        <v/>
      </c>
      <c r="J3118" s="26" t="str">
        <f>_xlfn.IFNA(VLOOKUP(F3118,الاوردرات!$B$1:$C$600,2,0),"")</f>
        <v/>
      </c>
      <c r="K3118" s="52"/>
      <c r="M3118" s="105" t="str">
        <f>IF(G3118="","",_xlfn.IFNA((VLOOKUP(G3118,help!L:M,2,0))*H3118,_xlfn.IFNA((VLOOKUP(G3118,help!P:Q,2,0))*H3118,"غير مسجلة في المشتريات")))</f>
        <v/>
      </c>
    </row>
    <row r="3119" spans="2:13" hidden="1" x14ac:dyDescent="0.25">
      <c r="B3119" s="13">
        <f>COUNTIFS($G$3:G3119,'تقرير استهلاك خامات'!$D$4)</f>
        <v>2</v>
      </c>
      <c r="C3119" s="13">
        <f>COUNTIFS($F$3:F3119,'تقرير منتج تام'!$E$4)</f>
        <v>10</v>
      </c>
      <c r="D3119" s="37"/>
      <c r="E3119" s="37"/>
      <c r="F3119" s="37"/>
      <c r="G3119" s="39"/>
      <c r="H3119" s="40"/>
      <c r="I3119" s="107" t="str">
        <f>IF(G3119="","",_xlfn.IFNA(VLOOKUP(G3119,'سجل المشتريات'!F:N,8,0),"غير مسجلة في المشتريات"))</f>
        <v/>
      </c>
      <c r="J3119" s="26" t="str">
        <f>_xlfn.IFNA(VLOOKUP(F3119,الاوردرات!$B$1:$C$600,2,0),"")</f>
        <v/>
      </c>
      <c r="K3119" s="52"/>
      <c r="M3119" s="105" t="str">
        <f>IF(G3119="","",_xlfn.IFNA((VLOOKUP(G3119,help!L:M,2,0))*H3119,_xlfn.IFNA((VLOOKUP(G3119,help!P:Q,2,0))*H3119,"غير مسجلة في المشتريات")))</f>
        <v/>
      </c>
    </row>
    <row r="3120" spans="2:13" hidden="1" x14ac:dyDescent="0.25">
      <c r="B3120" s="13">
        <f>COUNTIFS($G$3:G3120,'تقرير استهلاك خامات'!$D$4)</f>
        <v>2</v>
      </c>
      <c r="C3120" s="13">
        <f>COUNTIFS($F$3:F3120,'تقرير منتج تام'!$E$4)</f>
        <v>10</v>
      </c>
      <c r="D3120" s="37"/>
      <c r="E3120" s="37"/>
      <c r="F3120" s="37"/>
      <c r="G3120" s="39"/>
      <c r="H3120" s="40"/>
      <c r="I3120" s="107" t="str">
        <f>IF(G3120="","",_xlfn.IFNA(VLOOKUP(G3120,'سجل المشتريات'!F:N,8,0),"غير مسجلة في المشتريات"))</f>
        <v/>
      </c>
      <c r="J3120" s="26" t="str">
        <f>_xlfn.IFNA(VLOOKUP(F3120,الاوردرات!$B$1:$C$600,2,0),"")</f>
        <v/>
      </c>
      <c r="K3120" s="52"/>
      <c r="M3120" s="105" t="str">
        <f>IF(G3120="","",_xlfn.IFNA((VLOOKUP(G3120,help!L:M,2,0))*H3120,_xlfn.IFNA((VLOOKUP(G3120,help!P:Q,2,0))*H3120,"غير مسجلة في المشتريات")))</f>
        <v/>
      </c>
    </row>
    <row r="3121" spans="2:13" hidden="1" x14ac:dyDescent="0.25">
      <c r="B3121" s="13">
        <f>COUNTIFS($G$3:G3121,'تقرير استهلاك خامات'!$D$4)</f>
        <v>2</v>
      </c>
      <c r="C3121" s="13">
        <f>COUNTIFS($F$3:F3121,'تقرير منتج تام'!$E$4)</f>
        <v>10</v>
      </c>
      <c r="D3121" s="37"/>
      <c r="E3121" s="37"/>
      <c r="F3121" s="37"/>
      <c r="G3121" s="39"/>
      <c r="H3121" s="40"/>
      <c r="I3121" s="107" t="str">
        <f>IF(G3121="","",_xlfn.IFNA(VLOOKUP(G3121,'سجل المشتريات'!F:N,8,0),"غير مسجلة في المشتريات"))</f>
        <v/>
      </c>
      <c r="J3121" s="26" t="str">
        <f>_xlfn.IFNA(VLOOKUP(F3121,الاوردرات!$B$1:$C$600,2,0),"")</f>
        <v/>
      </c>
      <c r="K3121" s="52"/>
      <c r="M3121" s="105" t="str">
        <f>IF(G3121="","",_xlfn.IFNA((VLOOKUP(G3121,help!L:M,2,0))*H3121,_xlfn.IFNA((VLOOKUP(G3121,help!P:Q,2,0))*H3121,"غير مسجلة في المشتريات")))</f>
        <v/>
      </c>
    </row>
    <row r="3122" spans="2:13" hidden="1" x14ac:dyDescent="0.25">
      <c r="B3122" s="13">
        <f>COUNTIFS($G$3:G3122,'تقرير استهلاك خامات'!$D$4)</f>
        <v>2</v>
      </c>
      <c r="C3122" s="13">
        <f>COUNTIFS($F$3:F3122,'تقرير منتج تام'!$E$4)</f>
        <v>10</v>
      </c>
      <c r="D3122" s="37"/>
      <c r="E3122" s="37"/>
      <c r="F3122" s="37"/>
      <c r="G3122" s="39"/>
      <c r="H3122" s="40"/>
      <c r="I3122" s="107" t="str">
        <f>IF(G3122="","",_xlfn.IFNA(VLOOKUP(G3122,'سجل المشتريات'!F:N,8,0),"غير مسجلة في المشتريات"))</f>
        <v/>
      </c>
      <c r="J3122" s="26" t="str">
        <f>_xlfn.IFNA(VLOOKUP(F3122,الاوردرات!$B$1:$C$600,2,0),"")</f>
        <v/>
      </c>
      <c r="K3122" s="52"/>
      <c r="M3122" s="105" t="str">
        <f>IF(G3122="","",_xlfn.IFNA((VLOOKUP(G3122,help!L:M,2,0))*H3122,_xlfn.IFNA((VLOOKUP(G3122,help!P:Q,2,0))*H3122,"غير مسجلة في المشتريات")))</f>
        <v/>
      </c>
    </row>
    <row r="3123" spans="2:13" hidden="1" x14ac:dyDescent="0.25">
      <c r="B3123" s="13">
        <f>COUNTIFS($G$3:G3123,'تقرير استهلاك خامات'!$D$4)</f>
        <v>2</v>
      </c>
      <c r="C3123" s="13">
        <f>COUNTIFS($F$3:F3123,'تقرير منتج تام'!$E$4)</f>
        <v>10</v>
      </c>
      <c r="D3123" s="37"/>
      <c r="E3123" s="37"/>
      <c r="F3123" s="37"/>
      <c r="G3123" s="39"/>
      <c r="H3123" s="40"/>
      <c r="I3123" s="107" t="str">
        <f>IF(G3123="","",_xlfn.IFNA(VLOOKUP(G3123,'سجل المشتريات'!F:N,8,0),"غير مسجلة في المشتريات"))</f>
        <v/>
      </c>
      <c r="J3123" s="26" t="str">
        <f>_xlfn.IFNA(VLOOKUP(F3123,الاوردرات!$B$1:$C$600,2,0),"")</f>
        <v/>
      </c>
      <c r="K3123" s="52"/>
      <c r="M3123" s="105" t="str">
        <f>IF(G3123="","",_xlfn.IFNA((VLOOKUP(G3123,help!L:M,2,0))*H3123,_xlfn.IFNA((VLOOKUP(G3123,help!P:Q,2,0))*H3123,"غير مسجلة في المشتريات")))</f>
        <v/>
      </c>
    </row>
    <row r="3124" spans="2:13" hidden="1" x14ac:dyDescent="0.25">
      <c r="B3124" s="13">
        <f>COUNTIFS($G$3:G3124,'تقرير استهلاك خامات'!$D$4)</f>
        <v>2</v>
      </c>
      <c r="C3124" s="13">
        <f>COUNTIFS($F$3:F3124,'تقرير منتج تام'!$E$4)</f>
        <v>10</v>
      </c>
      <c r="D3124" s="37"/>
      <c r="E3124" s="37"/>
      <c r="F3124" s="37"/>
      <c r="G3124" s="39"/>
      <c r="H3124" s="40"/>
      <c r="I3124" s="107" t="str">
        <f>IF(G3124="","",_xlfn.IFNA(VLOOKUP(G3124,'سجل المشتريات'!F:N,8,0),"غير مسجلة في المشتريات"))</f>
        <v/>
      </c>
      <c r="J3124" s="26" t="str">
        <f>_xlfn.IFNA(VLOOKUP(F3124,الاوردرات!$B$1:$C$600,2,0),"")</f>
        <v/>
      </c>
      <c r="K3124" s="52"/>
      <c r="M3124" s="105" t="str">
        <f>IF(G3124="","",_xlfn.IFNA((VLOOKUP(G3124,help!L:M,2,0))*H3124,_xlfn.IFNA((VLOOKUP(G3124,help!P:Q,2,0))*H3124,"غير مسجلة في المشتريات")))</f>
        <v/>
      </c>
    </row>
    <row r="3125" spans="2:13" hidden="1" x14ac:dyDescent="0.25">
      <c r="B3125" s="13">
        <f>COUNTIFS($G$3:G3125,'تقرير استهلاك خامات'!$D$4)</f>
        <v>2</v>
      </c>
      <c r="C3125" s="13">
        <f>COUNTIFS($F$3:F3125,'تقرير منتج تام'!$E$4)</f>
        <v>10</v>
      </c>
      <c r="D3125" s="37"/>
      <c r="E3125" s="37"/>
      <c r="F3125" s="37"/>
      <c r="G3125" s="39"/>
      <c r="H3125" s="40"/>
      <c r="I3125" s="107" t="str">
        <f>IF(G3125="","",_xlfn.IFNA(VLOOKUP(G3125,'سجل المشتريات'!F:N,8,0),"غير مسجلة في المشتريات"))</f>
        <v/>
      </c>
      <c r="J3125" s="26" t="str">
        <f>_xlfn.IFNA(VLOOKUP(F3125,الاوردرات!$B$1:$C$600,2,0),"")</f>
        <v/>
      </c>
      <c r="K3125" s="52"/>
      <c r="M3125" s="105" t="str">
        <f>IF(G3125="","",_xlfn.IFNA((VLOOKUP(G3125,help!L:M,2,0))*H3125,_xlfn.IFNA((VLOOKUP(G3125,help!P:Q,2,0))*H3125,"غير مسجلة في المشتريات")))</f>
        <v/>
      </c>
    </row>
    <row r="3126" spans="2:13" hidden="1" x14ac:dyDescent="0.25">
      <c r="B3126" s="13">
        <f>COUNTIFS($G$3:G3126,'تقرير استهلاك خامات'!$D$4)</f>
        <v>2</v>
      </c>
      <c r="C3126" s="13">
        <f>COUNTIFS($F$3:F3126,'تقرير منتج تام'!$E$4)</f>
        <v>10</v>
      </c>
      <c r="D3126" s="37"/>
      <c r="E3126" s="37"/>
      <c r="F3126" s="37"/>
      <c r="G3126" s="39"/>
      <c r="H3126" s="40"/>
      <c r="I3126" s="107" t="str">
        <f>IF(G3126="","",_xlfn.IFNA(VLOOKUP(G3126,'سجل المشتريات'!F:N,8,0),"غير مسجلة في المشتريات"))</f>
        <v/>
      </c>
      <c r="J3126" s="26" t="str">
        <f>_xlfn.IFNA(VLOOKUP(F3126,الاوردرات!$B$1:$C$600,2,0),"")</f>
        <v/>
      </c>
      <c r="K3126" s="52"/>
      <c r="M3126" s="105" t="str">
        <f>IF(G3126="","",_xlfn.IFNA((VLOOKUP(G3126,help!L:M,2,0))*H3126,_xlfn.IFNA((VLOOKUP(G3126,help!P:Q,2,0))*H3126,"غير مسجلة في المشتريات")))</f>
        <v/>
      </c>
    </row>
    <row r="3127" spans="2:13" hidden="1" x14ac:dyDescent="0.25">
      <c r="B3127" s="13">
        <f>COUNTIFS($G$3:G3127,'تقرير استهلاك خامات'!$D$4)</f>
        <v>2</v>
      </c>
      <c r="C3127" s="13">
        <f>COUNTIFS($F$3:F3127,'تقرير منتج تام'!$E$4)</f>
        <v>10</v>
      </c>
      <c r="D3127" s="37"/>
      <c r="E3127" s="37"/>
      <c r="F3127" s="37"/>
      <c r="G3127" s="39"/>
      <c r="H3127" s="40"/>
      <c r="I3127" s="107" t="str">
        <f>IF(G3127="","",_xlfn.IFNA(VLOOKUP(G3127,'سجل المشتريات'!F:N,8,0),"غير مسجلة في المشتريات"))</f>
        <v/>
      </c>
      <c r="J3127" s="26" t="str">
        <f>_xlfn.IFNA(VLOOKUP(F3127,الاوردرات!$B$1:$C$600,2,0),"")</f>
        <v/>
      </c>
      <c r="K3127" s="52"/>
      <c r="M3127" s="105" t="str">
        <f>IF(G3127="","",_xlfn.IFNA((VLOOKUP(G3127,help!L:M,2,0))*H3127,_xlfn.IFNA((VLOOKUP(G3127,help!P:Q,2,0))*H3127,"غير مسجلة في المشتريات")))</f>
        <v/>
      </c>
    </row>
    <row r="3128" spans="2:13" hidden="1" x14ac:dyDescent="0.25">
      <c r="B3128" s="13">
        <f>COUNTIFS($G$3:G3128,'تقرير استهلاك خامات'!$D$4)</f>
        <v>2</v>
      </c>
      <c r="C3128" s="13">
        <f>COUNTIFS($F$3:F3128,'تقرير منتج تام'!$E$4)</f>
        <v>10</v>
      </c>
      <c r="D3128" s="37"/>
      <c r="E3128" s="37"/>
      <c r="F3128" s="37"/>
      <c r="G3128" s="39"/>
      <c r="H3128" s="40"/>
      <c r="I3128" s="107" t="str">
        <f>IF(G3128="","",_xlfn.IFNA(VLOOKUP(G3128,'سجل المشتريات'!F:N,8,0),"غير مسجلة في المشتريات"))</f>
        <v/>
      </c>
      <c r="J3128" s="26" t="str">
        <f>_xlfn.IFNA(VLOOKUP(F3128,الاوردرات!$B$1:$C$600,2,0),"")</f>
        <v/>
      </c>
      <c r="K3128" s="52"/>
      <c r="M3128" s="105" t="str">
        <f>IF(G3128="","",_xlfn.IFNA((VLOOKUP(G3128,help!L:M,2,0))*H3128,_xlfn.IFNA((VLOOKUP(G3128,help!P:Q,2,0))*H3128,"غير مسجلة في المشتريات")))</f>
        <v/>
      </c>
    </row>
    <row r="3129" spans="2:13" hidden="1" x14ac:dyDescent="0.25">
      <c r="B3129" s="13">
        <f>COUNTIFS($G$3:G3129,'تقرير استهلاك خامات'!$D$4)</f>
        <v>2</v>
      </c>
      <c r="C3129" s="13">
        <f>COUNTIFS($F$3:F3129,'تقرير منتج تام'!$E$4)</f>
        <v>10</v>
      </c>
      <c r="D3129" s="37"/>
      <c r="E3129" s="37"/>
      <c r="F3129" s="37"/>
      <c r="G3129" s="39"/>
      <c r="H3129" s="40"/>
      <c r="I3129" s="107" t="str">
        <f>IF(G3129="","",_xlfn.IFNA(VLOOKUP(G3129,'سجل المشتريات'!F:N,8,0),"غير مسجلة في المشتريات"))</f>
        <v/>
      </c>
      <c r="J3129" s="26" t="str">
        <f>_xlfn.IFNA(VLOOKUP(F3129,الاوردرات!$B$1:$C$600,2,0),"")</f>
        <v/>
      </c>
      <c r="K3129" s="52"/>
      <c r="M3129" s="105" t="str">
        <f>IF(G3129="","",_xlfn.IFNA((VLOOKUP(G3129,help!L:M,2,0))*H3129,_xlfn.IFNA((VLOOKUP(G3129,help!P:Q,2,0))*H3129,"غير مسجلة في المشتريات")))</f>
        <v/>
      </c>
    </row>
    <row r="3130" spans="2:13" hidden="1" x14ac:dyDescent="0.25">
      <c r="B3130" s="13">
        <f>COUNTIFS($G$3:G3130,'تقرير استهلاك خامات'!$D$4)</f>
        <v>2</v>
      </c>
      <c r="C3130" s="13">
        <f>COUNTIFS($F$3:F3130,'تقرير منتج تام'!$E$4)</f>
        <v>10</v>
      </c>
      <c r="D3130" s="37"/>
      <c r="E3130" s="37"/>
      <c r="F3130" s="37"/>
      <c r="G3130" s="39"/>
      <c r="H3130" s="40"/>
      <c r="I3130" s="107" t="str">
        <f>IF(G3130="","",_xlfn.IFNA(VLOOKUP(G3130,'سجل المشتريات'!F:N,8,0),"غير مسجلة في المشتريات"))</f>
        <v/>
      </c>
      <c r="J3130" s="26" t="str">
        <f>_xlfn.IFNA(VLOOKUP(F3130,الاوردرات!$B$1:$C$600,2,0),"")</f>
        <v/>
      </c>
      <c r="K3130" s="52"/>
      <c r="M3130" s="105" t="str">
        <f>IF(G3130="","",_xlfn.IFNA((VLOOKUP(G3130,help!L:M,2,0))*H3130,_xlfn.IFNA((VLOOKUP(G3130,help!P:Q,2,0))*H3130,"غير مسجلة في المشتريات")))</f>
        <v/>
      </c>
    </row>
    <row r="3131" spans="2:13" hidden="1" x14ac:dyDescent="0.25">
      <c r="B3131" s="13">
        <f>COUNTIFS($G$3:G3131,'تقرير استهلاك خامات'!$D$4)</f>
        <v>2</v>
      </c>
      <c r="C3131" s="13">
        <f>COUNTIFS($F$3:F3131,'تقرير منتج تام'!$E$4)</f>
        <v>10</v>
      </c>
      <c r="D3131" s="37"/>
      <c r="E3131" s="37"/>
      <c r="F3131" s="37"/>
      <c r="G3131" s="39"/>
      <c r="H3131" s="40"/>
      <c r="I3131" s="107" t="str">
        <f>IF(G3131="","",_xlfn.IFNA(VLOOKUP(G3131,'سجل المشتريات'!F:N,8,0),"غير مسجلة في المشتريات"))</f>
        <v/>
      </c>
      <c r="J3131" s="26" t="str">
        <f>_xlfn.IFNA(VLOOKUP(F3131,الاوردرات!$B$1:$C$600,2,0),"")</f>
        <v/>
      </c>
      <c r="K3131" s="52"/>
      <c r="M3131" s="105" t="str">
        <f>IF(G3131="","",_xlfn.IFNA((VLOOKUP(G3131,help!L:M,2,0))*H3131,_xlfn.IFNA((VLOOKUP(G3131,help!P:Q,2,0))*H3131,"غير مسجلة في المشتريات")))</f>
        <v/>
      </c>
    </row>
    <row r="3132" spans="2:13" hidden="1" x14ac:dyDescent="0.25">
      <c r="B3132" s="13">
        <f>COUNTIFS($G$3:G3132,'تقرير استهلاك خامات'!$D$4)</f>
        <v>2</v>
      </c>
      <c r="C3132" s="13">
        <f>COUNTIFS($F$3:F3132,'تقرير منتج تام'!$E$4)</f>
        <v>10</v>
      </c>
      <c r="D3132" s="37"/>
      <c r="E3132" s="37"/>
      <c r="F3132" s="37"/>
      <c r="G3132" s="39"/>
      <c r="H3132" s="40"/>
      <c r="I3132" s="107" t="str">
        <f>IF(G3132="","",_xlfn.IFNA(VLOOKUP(G3132,'سجل المشتريات'!F:N,8,0),"غير مسجلة في المشتريات"))</f>
        <v/>
      </c>
      <c r="J3132" s="26" t="str">
        <f>_xlfn.IFNA(VLOOKUP(F3132,الاوردرات!$B$1:$C$600,2,0),"")</f>
        <v/>
      </c>
      <c r="K3132" s="52"/>
      <c r="M3132" s="105" t="str">
        <f>IF(G3132="","",_xlfn.IFNA((VLOOKUP(G3132,help!L:M,2,0))*H3132,_xlfn.IFNA((VLOOKUP(G3132,help!P:Q,2,0))*H3132,"غير مسجلة في المشتريات")))</f>
        <v/>
      </c>
    </row>
    <row r="3133" spans="2:13" hidden="1" x14ac:dyDescent="0.25">
      <c r="B3133" s="13">
        <f>COUNTIFS($G$3:G3133,'تقرير استهلاك خامات'!$D$4)</f>
        <v>2</v>
      </c>
      <c r="C3133" s="13">
        <f>COUNTIFS($F$3:F3133,'تقرير منتج تام'!$E$4)</f>
        <v>10</v>
      </c>
      <c r="D3133" s="37"/>
      <c r="E3133" s="37"/>
      <c r="F3133" s="37"/>
      <c r="G3133" s="39"/>
      <c r="H3133" s="40"/>
      <c r="I3133" s="107" t="str">
        <f>IF(G3133="","",_xlfn.IFNA(VLOOKUP(G3133,'سجل المشتريات'!F:N,8,0),"غير مسجلة في المشتريات"))</f>
        <v/>
      </c>
      <c r="J3133" s="26" t="str">
        <f>_xlfn.IFNA(VLOOKUP(F3133,الاوردرات!$B$1:$C$600,2,0),"")</f>
        <v/>
      </c>
      <c r="K3133" s="52"/>
      <c r="M3133" s="105" t="str">
        <f>IF(G3133="","",_xlfn.IFNA((VLOOKUP(G3133,help!L:M,2,0))*H3133,_xlfn.IFNA((VLOOKUP(G3133,help!P:Q,2,0))*H3133,"غير مسجلة في المشتريات")))</f>
        <v/>
      </c>
    </row>
    <row r="3134" spans="2:13" hidden="1" x14ac:dyDescent="0.25">
      <c r="B3134" s="13">
        <f>COUNTIFS($G$3:G3134,'تقرير استهلاك خامات'!$D$4)</f>
        <v>2</v>
      </c>
      <c r="C3134" s="13">
        <f>COUNTIFS($F$3:F3134,'تقرير منتج تام'!$E$4)</f>
        <v>10</v>
      </c>
      <c r="D3134" s="37"/>
      <c r="E3134" s="37"/>
      <c r="F3134" s="37"/>
      <c r="G3134" s="39"/>
      <c r="H3134" s="40"/>
      <c r="I3134" s="107" t="str">
        <f>IF(G3134="","",_xlfn.IFNA(VLOOKUP(G3134,'سجل المشتريات'!F:N,8,0),"غير مسجلة في المشتريات"))</f>
        <v/>
      </c>
      <c r="J3134" s="26" t="str">
        <f>_xlfn.IFNA(VLOOKUP(F3134,الاوردرات!$B$1:$C$600,2,0),"")</f>
        <v/>
      </c>
      <c r="K3134" s="52"/>
      <c r="M3134" s="105" t="str">
        <f>IF(G3134="","",_xlfn.IFNA((VLOOKUP(G3134,help!L:M,2,0))*H3134,_xlfn.IFNA((VLOOKUP(G3134,help!P:Q,2,0))*H3134,"غير مسجلة في المشتريات")))</f>
        <v/>
      </c>
    </row>
    <row r="3135" spans="2:13" hidden="1" x14ac:dyDescent="0.25">
      <c r="B3135" s="13">
        <f>COUNTIFS($G$3:G3135,'تقرير استهلاك خامات'!$D$4)</f>
        <v>2</v>
      </c>
      <c r="C3135" s="13">
        <f>COUNTIFS($F$3:F3135,'تقرير منتج تام'!$E$4)</f>
        <v>10</v>
      </c>
      <c r="D3135" s="37"/>
      <c r="E3135" s="37"/>
      <c r="F3135" s="37"/>
      <c r="G3135" s="39"/>
      <c r="H3135" s="40"/>
      <c r="I3135" s="107" t="str">
        <f>IF(G3135="","",_xlfn.IFNA(VLOOKUP(G3135,'سجل المشتريات'!F:N,8,0),"غير مسجلة في المشتريات"))</f>
        <v/>
      </c>
      <c r="J3135" s="26" t="str">
        <f>_xlfn.IFNA(VLOOKUP(F3135,الاوردرات!$B$1:$C$600,2,0),"")</f>
        <v/>
      </c>
      <c r="K3135" s="52"/>
      <c r="M3135" s="105" t="str">
        <f>IF(G3135="","",_xlfn.IFNA((VLOOKUP(G3135,help!L:M,2,0))*H3135,_xlfn.IFNA((VLOOKUP(G3135,help!P:Q,2,0))*H3135,"غير مسجلة في المشتريات")))</f>
        <v/>
      </c>
    </row>
    <row r="3136" spans="2:13" hidden="1" x14ac:dyDescent="0.25">
      <c r="B3136" s="13">
        <f>COUNTIFS($G$3:G3136,'تقرير استهلاك خامات'!$D$4)</f>
        <v>2</v>
      </c>
      <c r="C3136" s="13">
        <f>COUNTIFS($F$3:F3136,'تقرير منتج تام'!$E$4)</f>
        <v>10</v>
      </c>
      <c r="D3136" s="37"/>
      <c r="E3136" s="37"/>
      <c r="F3136" s="37"/>
      <c r="G3136" s="39"/>
      <c r="H3136" s="40"/>
      <c r="I3136" s="107" t="str">
        <f>IF(G3136="","",_xlfn.IFNA(VLOOKUP(G3136,'سجل المشتريات'!F:N,8,0),"غير مسجلة في المشتريات"))</f>
        <v/>
      </c>
      <c r="J3136" s="26" t="str">
        <f>_xlfn.IFNA(VLOOKUP(F3136,الاوردرات!$B$1:$C$600,2,0),"")</f>
        <v/>
      </c>
      <c r="K3136" s="52"/>
      <c r="M3136" s="105" t="str">
        <f>IF(G3136="","",_xlfn.IFNA((VLOOKUP(G3136,help!L:M,2,0))*H3136,_xlfn.IFNA((VLOOKUP(G3136,help!P:Q,2,0))*H3136,"غير مسجلة في المشتريات")))</f>
        <v/>
      </c>
    </row>
    <row r="3137" spans="2:13" hidden="1" x14ac:dyDescent="0.25">
      <c r="B3137" s="13">
        <f>COUNTIFS($G$3:G3137,'تقرير استهلاك خامات'!$D$4)</f>
        <v>2</v>
      </c>
      <c r="C3137" s="13">
        <f>COUNTIFS($F$3:F3137,'تقرير منتج تام'!$E$4)</f>
        <v>10</v>
      </c>
      <c r="D3137" s="37"/>
      <c r="E3137" s="37"/>
      <c r="F3137" s="37"/>
      <c r="G3137" s="39"/>
      <c r="H3137" s="40"/>
      <c r="I3137" s="107" t="str">
        <f>IF(G3137="","",_xlfn.IFNA(VLOOKUP(G3137,'سجل المشتريات'!F:N,8,0),"غير مسجلة في المشتريات"))</f>
        <v/>
      </c>
      <c r="J3137" s="26" t="str">
        <f>_xlfn.IFNA(VLOOKUP(F3137,الاوردرات!$B$1:$C$600,2,0),"")</f>
        <v/>
      </c>
      <c r="K3137" s="52"/>
      <c r="M3137" s="105" t="str">
        <f>IF(G3137="","",_xlfn.IFNA((VLOOKUP(G3137,help!L:M,2,0))*H3137,_xlfn.IFNA((VLOOKUP(G3137,help!P:Q,2,0))*H3137,"غير مسجلة في المشتريات")))</f>
        <v/>
      </c>
    </row>
    <row r="3138" spans="2:13" hidden="1" x14ac:dyDescent="0.25">
      <c r="B3138" s="13">
        <f>COUNTIFS($G$3:G3138,'تقرير استهلاك خامات'!$D$4)</f>
        <v>2</v>
      </c>
      <c r="C3138" s="13">
        <f>COUNTIFS($F$3:F3138,'تقرير منتج تام'!$E$4)</f>
        <v>10</v>
      </c>
      <c r="D3138" s="37"/>
      <c r="E3138" s="37"/>
      <c r="F3138" s="37"/>
      <c r="G3138" s="39"/>
      <c r="H3138" s="40"/>
      <c r="I3138" s="107" t="str">
        <f>IF(G3138="","",_xlfn.IFNA(VLOOKUP(G3138,'سجل المشتريات'!F:N,8,0),"غير مسجلة في المشتريات"))</f>
        <v/>
      </c>
      <c r="J3138" s="26" t="str">
        <f>_xlfn.IFNA(VLOOKUP(F3138,الاوردرات!$B$1:$C$600,2,0),"")</f>
        <v/>
      </c>
      <c r="K3138" s="52"/>
      <c r="M3138" s="105" t="str">
        <f>IF(G3138="","",_xlfn.IFNA((VLOOKUP(G3138,help!L:M,2,0))*H3138,_xlfn.IFNA((VLOOKUP(G3138,help!P:Q,2,0))*H3138,"غير مسجلة في المشتريات")))</f>
        <v/>
      </c>
    </row>
    <row r="3139" spans="2:13" hidden="1" x14ac:dyDescent="0.25">
      <c r="B3139" s="13">
        <f>COUNTIFS($G$3:G3139,'تقرير استهلاك خامات'!$D$4)</f>
        <v>2</v>
      </c>
      <c r="C3139" s="13">
        <f>COUNTIFS($F$3:F3139,'تقرير منتج تام'!$E$4)</f>
        <v>10</v>
      </c>
      <c r="D3139" s="37"/>
      <c r="E3139" s="37"/>
      <c r="F3139" s="37"/>
      <c r="G3139" s="39"/>
      <c r="H3139" s="40"/>
      <c r="I3139" s="107" t="str">
        <f>IF(G3139="","",_xlfn.IFNA(VLOOKUP(G3139,'سجل المشتريات'!F:N,8,0),"غير مسجلة في المشتريات"))</f>
        <v/>
      </c>
      <c r="J3139" s="26" t="str">
        <f>_xlfn.IFNA(VLOOKUP(F3139,الاوردرات!$B$1:$C$600,2,0),"")</f>
        <v/>
      </c>
      <c r="K3139" s="52"/>
      <c r="M3139" s="105" t="str">
        <f>IF(G3139="","",_xlfn.IFNA((VLOOKUP(G3139,help!L:M,2,0))*H3139,_xlfn.IFNA((VLOOKUP(G3139,help!P:Q,2,0))*H3139,"غير مسجلة في المشتريات")))</f>
        <v/>
      </c>
    </row>
    <row r="3140" spans="2:13" hidden="1" x14ac:dyDescent="0.25">
      <c r="B3140" s="13">
        <f>COUNTIFS($G$3:G3140,'تقرير استهلاك خامات'!$D$4)</f>
        <v>2</v>
      </c>
      <c r="C3140" s="13">
        <f>COUNTIFS($F$3:F3140,'تقرير منتج تام'!$E$4)</f>
        <v>10</v>
      </c>
      <c r="D3140" s="37"/>
      <c r="E3140" s="37"/>
      <c r="F3140" s="37"/>
      <c r="G3140" s="39"/>
      <c r="H3140" s="40"/>
      <c r="I3140" s="107" t="str">
        <f>IF(G3140="","",_xlfn.IFNA(VLOOKUP(G3140,'سجل المشتريات'!F:N,8,0),"غير مسجلة في المشتريات"))</f>
        <v/>
      </c>
      <c r="J3140" s="26" t="str">
        <f>_xlfn.IFNA(VLOOKUP(F3140,الاوردرات!$B$1:$C$600,2,0),"")</f>
        <v/>
      </c>
      <c r="K3140" s="52"/>
      <c r="M3140" s="105" t="str">
        <f>IF(G3140="","",_xlfn.IFNA((VLOOKUP(G3140,help!L:M,2,0))*H3140,_xlfn.IFNA((VLOOKUP(G3140,help!P:Q,2,0))*H3140,"غير مسجلة في المشتريات")))</f>
        <v/>
      </c>
    </row>
    <row r="3141" spans="2:13" hidden="1" x14ac:dyDescent="0.25">
      <c r="B3141" s="13">
        <f>COUNTIFS($G$3:G3141,'تقرير استهلاك خامات'!$D$4)</f>
        <v>2</v>
      </c>
      <c r="C3141" s="13">
        <f>COUNTIFS($F$3:F3141,'تقرير منتج تام'!$E$4)</f>
        <v>10</v>
      </c>
      <c r="D3141" s="37"/>
      <c r="E3141" s="37"/>
      <c r="F3141" s="37"/>
      <c r="G3141" s="39"/>
      <c r="H3141" s="40"/>
      <c r="I3141" s="107" t="str">
        <f>IF(G3141="","",_xlfn.IFNA(VLOOKUP(G3141,'سجل المشتريات'!F:N,8,0),"غير مسجلة في المشتريات"))</f>
        <v/>
      </c>
      <c r="J3141" s="26" t="str">
        <f>_xlfn.IFNA(VLOOKUP(F3141,الاوردرات!$B$1:$C$600,2,0),"")</f>
        <v/>
      </c>
      <c r="K3141" s="52"/>
      <c r="M3141" s="105" t="str">
        <f>IF(G3141="","",_xlfn.IFNA((VLOOKUP(G3141,help!L:M,2,0))*H3141,_xlfn.IFNA((VLOOKUP(G3141,help!P:Q,2,0))*H3141,"غير مسجلة في المشتريات")))</f>
        <v/>
      </c>
    </row>
    <row r="3142" spans="2:13" hidden="1" x14ac:dyDescent="0.25">
      <c r="B3142" s="13">
        <f>COUNTIFS($G$3:G3142,'تقرير استهلاك خامات'!$D$4)</f>
        <v>2</v>
      </c>
      <c r="C3142" s="13">
        <f>COUNTIFS($F$3:F3142,'تقرير منتج تام'!$E$4)</f>
        <v>10</v>
      </c>
      <c r="D3142" s="37"/>
      <c r="E3142" s="37"/>
      <c r="F3142" s="37"/>
      <c r="G3142" s="39"/>
      <c r="H3142" s="40"/>
      <c r="I3142" s="107" t="str">
        <f>IF(G3142="","",_xlfn.IFNA(VLOOKUP(G3142,'سجل المشتريات'!F:N,8,0),"غير مسجلة في المشتريات"))</f>
        <v/>
      </c>
      <c r="J3142" s="26" t="str">
        <f>_xlfn.IFNA(VLOOKUP(F3142,الاوردرات!$B$1:$C$600,2,0),"")</f>
        <v/>
      </c>
      <c r="K3142" s="52"/>
      <c r="M3142" s="105" t="str">
        <f>IF(G3142="","",_xlfn.IFNA((VLOOKUP(G3142,help!L:M,2,0))*H3142,_xlfn.IFNA((VLOOKUP(G3142,help!P:Q,2,0))*H3142,"غير مسجلة في المشتريات")))</f>
        <v/>
      </c>
    </row>
    <row r="3143" spans="2:13" hidden="1" x14ac:dyDescent="0.25">
      <c r="B3143" s="13">
        <f>COUNTIFS($G$3:G3143,'تقرير استهلاك خامات'!$D$4)</f>
        <v>2</v>
      </c>
      <c r="C3143" s="13">
        <f>COUNTIFS($F$3:F3143,'تقرير منتج تام'!$E$4)</f>
        <v>10</v>
      </c>
      <c r="D3143" s="37"/>
      <c r="E3143" s="37"/>
      <c r="F3143" s="37"/>
      <c r="G3143" s="39"/>
      <c r="H3143" s="40"/>
      <c r="I3143" s="107" t="str">
        <f>IF(G3143="","",_xlfn.IFNA(VLOOKUP(G3143,'سجل المشتريات'!F:N,8,0),"غير مسجلة في المشتريات"))</f>
        <v/>
      </c>
      <c r="J3143" s="26" t="str">
        <f>_xlfn.IFNA(VLOOKUP(F3143,الاوردرات!$B$1:$C$600,2,0),"")</f>
        <v/>
      </c>
      <c r="K3143" s="52"/>
      <c r="M3143" s="105" t="str">
        <f>IF(G3143="","",_xlfn.IFNA((VLOOKUP(G3143,help!L:M,2,0))*H3143,_xlfn.IFNA((VLOOKUP(G3143,help!P:Q,2,0))*H3143,"غير مسجلة في المشتريات")))</f>
        <v/>
      </c>
    </row>
    <row r="3144" spans="2:13" hidden="1" x14ac:dyDescent="0.25">
      <c r="B3144" s="13">
        <f>COUNTIFS($G$3:G3144,'تقرير استهلاك خامات'!$D$4)</f>
        <v>2</v>
      </c>
      <c r="C3144" s="13">
        <f>COUNTIFS($F$3:F3144,'تقرير منتج تام'!$E$4)</f>
        <v>10</v>
      </c>
      <c r="D3144" s="37"/>
      <c r="E3144" s="37"/>
      <c r="F3144" s="37"/>
      <c r="G3144" s="39"/>
      <c r="H3144" s="40"/>
      <c r="I3144" s="107" t="str">
        <f>IF(G3144="","",_xlfn.IFNA(VLOOKUP(G3144,'سجل المشتريات'!F:N,8,0),"غير مسجلة في المشتريات"))</f>
        <v/>
      </c>
      <c r="J3144" s="26" t="str">
        <f>_xlfn.IFNA(VLOOKUP(F3144,الاوردرات!$B$1:$C$600,2,0),"")</f>
        <v/>
      </c>
      <c r="K3144" s="52"/>
      <c r="M3144" s="105" t="str">
        <f>IF(G3144="","",_xlfn.IFNA((VLOOKUP(G3144,help!L:M,2,0))*H3144,_xlfn.IFNA((VLOOKUP(G3144,help!P:Q,2,0))*H3144,"غير مسجلة في المشتريات")))</f>
        <v/>
      </c>
    </row>
    <row r="3145" spans="2:13" hidden="1" x14ac:dyDescent="0.25">
      <c r="B3145" s="13">
        <f>COUNTIFS($G$3:G3145,'تقرير استهلاك خامات'!$D$4)</f>
        <v>2</v>
      </c>
      <c r="C3145" s="13">
        <f>COUNTIFS($F$3:F3145,'تقرير منتج تام'!$E$4)</f>
        <v>10</v>
      </c>
      <c r="D3145" s="37"/>
      <c r="E3145" s="37"/>
      <c r="F3145" s="37"/>
      <c r="G3145" s="39"/>
      <c r="H3145" s="40"/>
      <c r="I3145" s="107" t="str">
        <f>IF(G3145="","",_xlfn.IFNA(VLOOKUP(G3145,'سجل المشتريات'!F:N,8,0),"غير مسجلة في المشتريات"))</f>
        <v/>
      </c>
      <c r="J3145" s="26" t="str">
        <f>_xlfn.IFNA(VLOOKUP(F3145,الاوردرات!$B$1:$C$600,2,0),"")</f>
        <v/>
      </c>
      <c r="K3145" s="52"/>
      <c r="M3145" s="105" t="str">
        <f>IF(G3145="","",_xlfn.IFNA((VLOOKUP(G3145,help!L:M,2,0))*H3145,_xlfn.IFNA((VLOOKUP(G3145,help!P:Q,2,0))*H3145,"غير مسجلة في المشتريات")))</f>
        <v/>
      </c>
    </row>
    <row r="3146" spans="2:13" hidden="1" x14ac:dyDescent="0.25">
      <c r="B3146" s="13">
        <f>COUNTIFS($G$3:G3146,'تقرير استهلاك خامات'!$D$4)</f>
        <v>2</v>
      </c>
      <c r="C3146" s="13">
        <f>COUNTIFS($F$3:F3146,'تقرير منتج تام'!$E$4)</f>
        <v>10</v>
      </c>
      <c r="D3146" s="37"/>
      <c r="E3146" s="37"/>
      <c r="F3146" s="37"/>
      <c r="G3146" s="39"/>
      <c r="H3146" s="40"/>
      <c r="I3146" s="107" t="str">
        <f>IF(G3146="","",_xlfn.IFNA(VLOOKUP(G3146,'سجل المشتريات'!F:N,8,0),"غير مسجلة في المشتريات"))</f>
        <v/>
      </c>
      <c r="J3146" s="26" t="str">
        <f>_xlfn.IFNA(VLOOKUP(F3146,الاوردرات!$B$1:$C$600,2,0),"")</f>
        <v/>
      </c>
      <c r="K3146" s="52"/>
      <c r="M3146" s="105" t="str">
        <f>IF(G3146="","",_xlfn.IFNA((VLOOKUP(G3146,help!L:M,2,0))*H3146,_xlfn.IFNA((VLOOKUP(G3146,help!P:Q,2,0))*H3146,"غير مسجلة في المشتريات")))</f>
        <v/>
      </c>
    </row>
    <row r="3147" spans="2:13" hidden="1" x14ac:dyDescent="0.25">
      <c r="B3147" s="13">
        <f>COUNTIFS($G$3:G3147,'تقرير استهلاك خامات'!$D$4)</f>
        <v>2</v>
      </c>
      <c r="C3147" s="13">
        <f>COUNTIFS($F$3:F3147,'تقرير منتج تام'!$E$4)</f>
        <v>10</v>
      </c>
      <c r="D3147" s="37"/>
      <c r="E3147" s="37"/>
      <c r="F3147" s="37"/>
      <c r="G3147" s="39"/>
      <c r="H3147" s="40"/>
      <c r="I3147" s="107" t="str">
        <f>IF(G3147="","",_xlfn.IFNA(VLOOKUP(G3147,'سجل المشتريات'!F:N,8,0),"غير مسجلة في المشتريات"))</f>
        <v/>
      </c>
      <c r="J3147" s="26" t="str">
        <f>_xlfn.IFNA(VLOOKUP(F3147,الاوردرات!$B$1:$C$600,2,0),"")</f>
        <v/>
      </c>
      <c r="K3147" s="52"/>
      <c r="M3147" s="105" t="str">
        <f>IF(G3147="","",_xlfn.IFNA((VLOOKUP(G3147,help!L:M,2,0))*H3147,_xlfn.IFNA((VLOOKUP(G3147,help!P:Q,2,0))*H3147,"غير مسجلة في المشتريات")))</f>
        <v/>
      </c>
    </row>
    <row r="3148" spans="2:13" hidden="1" x14ac:dyDescent="0.25">
      <c r="B3148" s="13">
        <f>COUNTIFS($G$3:G3148,'تقرير استهلاك خامات'!$D$4)</f>
        <v>2</v>
      </c>
      <c r="C3148" s="13">
        <f>COUNTIFS($F$3:F3148,'تقرير منتج تام'!$E$4)</f>
        <v>10</v>
      </c>
      <c r="D3148" s="37"/>
      <c r="E3148" s="37"/>
      <c r="F3148" s="37"/>
      <c r="G3148" s="39"/>
      <c r="H3148" s="40"/>
      <c r="I3148" s="107" t="str">
        <f>IF(G3148="","",_xlfn.IFNA(VLOOKUP(G3148,'سجل المشتريات'!F:N,8,0),"غير مسجلة في المشتريات"))</f>
        <v/>
      </c>
      <c r="J3148" s="26" t="str">
        <f>_xlfn.IFNA(VLOOKUP(F3148,الاوردرات!$B$1:$C$600,2,0),"")</f>
        <v/>
      </c>
      <c r="K3148" s="52"/>
      <c r="M3148" s="105" t="str">
        <f>IF(G3148="","",_xlfn.IFNA((VLOOKUP(G3148,help!L:M,2,0))*H3148,_xlfn.IFNA((VLOOKUP(G3148,help!P:Q,2,0))*H3148,"غير مسجلة في المشتريات")))</f>
        <v/>
      </c>
    </row>
    <row r="3149" spans="2:13" hidden="1" x14ac:dyDescent="0.25">
      <c r="B3149" s="13">
        <f>COUNTIFS($G$3:G3149,'تقرير استهلاك خامات'!$D$4)</f>
        <v>2</v>
      </c>
      <c r="C3149" s="13">
        <f>COUNTIFS($F$3:F3149,'تقرير منتج تام'!$E$4)</f>
        <v>10</v>
      </c>
      <c r="D3149" s="37"/>
      <c r="E3149" s="37"/>
      <c r="F3149" s="37"/>
      <c r="G3149" s="39"/>
      <c r="H3149" s="40"/>
      <c r="I3149" s="107" t="str">
        <f>IF(G3149="","",_xlfn.IFNA(VLOOKUP(G3149,'سجل المشتريات'!F:N,8,0),"غير مسجلة في المشتريات"))</f>
        <v/>
      </c>
      <c r="J3149" s="26" t="str">
        <f>_xlfn.IFNA(VLOOKUP(F3149,الاوردرات!$B$1:$C$600,2,0),"")</f>
        <v/>
      </c>
      <c r="K3149" s="52"/>
      <c r="M3149" s="105" t="str">
        <f>IF(G3149="","",_xlfn.IFNA((VLOOKUP(G3149,help!L:M,2,0))*H3149,_xlfn.IFNA((VLOOKUP(G3149,help!P:Q,2,0))*H3149,"غير مسجلة في المشتريات")))</f>
        <v/>
      </c>
    </row>
    <row r="3150" spans="2:13" hidden="1" x14ac:dyDescent="0.25">
      <c r="B3150" s="13">
        <f>COUNTIFS($G$3:G3150,'تقرير استهلاك خامات'!$D$4)</f>
        <v>2</v>
      </c>
      <c r="C3150" s="13">
        <f>COUNTIFS($F$3:F3150,'تقرير منتج تام'!$E$4)</f>
        <v>10</v>
      </c>
      <c r="D3150" s="37"/>
      <c r="E3150" s="37"/>
      <c r="F3150" s="37"/>
      <c r="G3150" s="39"/>
      <c r="H3150" s="40"/>
      <c r="I3150" s="107" t="str">
        <f>IF(G3150="","",_xlfn.IFNA(VLOOKUP(G3150,'سجل المشتريات'!F:N,8,0),"غير مسجلة في المشتريات"))</f>
        <v/>
      </c>
      <c r="J3150" s="26" t="str">
        <f>_xlfn.IFNA(VLOOKUP(F3150,الاوردرات!$B$1:$C$600,2,0),"")</f>
        <v/>
      </c>
      <c r="K3150" s="52"/>
      <c r="M3150" s="105" t="str">
        <f>IF(G3150="","",_xlfn.IFNA((VLOOKUP(G3150,help!L:M,2,0))*H3150,_xlfn.IFNA((VLOOKUP(G3150,help!P:Q,2,0))*H3150,"غير مسجلة في المشتريات")))</f>
        <v/>
      </c>
    </row>
    <row r="3151" spans="2:13" hidden="1" x14ac:dyDescent="0.25">
      <c r="B3151" s="13">
        <f>COUNTIFS($G$3:G3151,'تقرير استهلاك خامات'!$D$4)</f>
        <v>2</v>
      </c>
      <c r="C3151" s="13">
        <f>COUNTIFS($F$3:F3151,'تقرير منتج تام'!$E$4)</f>
        <v>10</v>
      </c>
      <c r="D3151" s="37"/>
      <c r="E3151" s="37"/>
      <c r="F3151" s="37"/>
      <c r="G3151" s="39"/>
      <c r="H3151" s="40"/>
      <c r="I3151" s="107" t="str">
        <f>IF(G3151="","",_xlfn.IFNA(VLOOKUP(G3151,'سجل المشتريات'!F:N,8,0),"غير مسجلة في المشتريات"))</f>
        <v/>
      </c>
      <c r="J3151" s="26" t="str">
        <f>_xlfn.IFNA(VLOOKUP(F3151,الاوردرات!$B$1:$C$600,2,0),"")</f>
        <v/>
      </c>
      <c r="K3151" s="52"/>
      <c r="M3151" s="105" t="str">
        <f>IF(G3151="","",_xlfn.IFNA((VLOOKUP(G3151,help!L:M,2,0))*H3151,_xlfn.IFNA((VLOOKUP(G3151,help!P:Q,2,0))*H3151,"غير مسجلة في المشتريات")))</f>
        <v/>
      </c>
    </row>
    <row r="3152" spans="2:13" hidden="1" x14ac:dyDescent="0.25">
      <c r="B3152" s="13">
        <f>COUNTIFS($G$3:G3152,'تقرير استهلاك خامات'!$D$4)</f>
        <v>2</v>
      </c>
      <c r="C3152" s="13">
        <f>COUNTIFS($F$3:F3152,'تقرير منتج تام'!$E$4)</f>
        <v>10</v>
      </c>
      <c r="D3152" s="37"/>
      <c r="E3152" s="37"/>
      <c r="F3152" s="37"/>
      <c r="G3152" s="39"/>
      <c r="H3152" s="40"/>
      <c r="I3152" s="107" t="str">
        <f>IF(G3152="","",_xlfn.IFNA(VLOOKUP(G3152,'سجل المشتريات'!F:N,8,0),"غير مسجلة في المشتريات"))</f>
        <v/>
      </c>
      <c r="J3152" s="26" t="str">
        <f>_xlfn.IFNA(VLOOKUP(F3152,الاوردرات!$B$1:$C$600,2,0),"")</f>
        <v/>
      </c>
      <c r="K3152" s="52"/>
      <c r="M3152" s="105" t="str">
        <f>IF(G3152="","",_xlfn.IFNA((VLOOKUP(G3152,help!L:M,2,0))*H3152,_xlfn.IFNA((VLOOKUP(G3152,help!P:Q,2,0))*H3152,"غير مسجلة في المشتريات")))</f>
        <v/>
      </c>
    </row>
    <row r="3153" spans="2:13" hidden="1" x14ac:dyDescent="0.25">
      <c r="B3153" s="13">
        <f>COUNTIFS($G$3:G3153,'تقرير استهلاك خامات'!$D$4)</f>
        <v>2</v>
      </c>
      <c r="C3153" s="13">
        <f>COUNTIFS($F$3:F3153,'تقرير منتج تام'!$E$4)</f>
        <v>10</v>
      </c>
      <c r="D3153" s="37"/>
      <c r="E3153" s="37"/>
      <c r="F3153" s="37"/>
      <c r="G3153" s="39"/>
      <c r="H3153" s="40"/>
      <c r="I3153" s="107" t="str">
        <f>IF(G3153="","",_xlfn.IFNA(VLOOKUP(G3153,'سجل المشتريات'!F:N,8,0),"غير مسجلة في المشتريات"))</f>
        <v/>
      </c>
      <c r="J3153" s="26" t="str">
        <f>_xlfn.IFNA(VLOOKUP(F3153,الاوردرات!$B$1:$C$600,2,0),"")</f>
        <v/>
      </c>
      <c r="K3153" s="52"/>
      <c r="M3153" s="105" t="str">
        <f>IF(G3153="","",_xlfn.IFNA((VLOOKUP(G3153,help!L:M,2,0))*H3153,_xlfn.IFNA((VLOOKUP(G3153,help!P:Q,2,0))*H3153,"غير مسجلة في المشتريات")))</f>
        <v/>
      </c>
    </row>
    <row r="3154" spans="2:13" hidden="1" x14ac:dyDescent="0.25">
      <c r="B3154" s="13">
        <f>COUNTIFS($G$3:G3154,'تقرير استهلاك خامات'!$D$4)</f>
        <v>2</v>
      </c>
      <c r="C3154" s="13">
        <f>COUNTIFS($F$3:F3154,'تقرير منتج تام'!$E$4)</f>
        <v>10</v>
      </c>
      <c r="D3154" s="37"/>
      <c r="E3154" s="37"/>
      <c r="F3154" s="37"/>
      <c r="G3154" s="39"/>
      <c r="H3154" s="40"/>
      <c r="I3154" s="107" t="str">
        <f>IF(G3154="","",_xlfn.IFNA(VLOOKUP(G3154,'سجل المشتريات'!F:N,8,0),"غير مسجلة في المشتريات"))</f>
        <v/>
      </c>
      <c r="J3154" s="26" t="str">
        <f>_xlfn.IFNA(VLOOKUP(F3154,الاوردرات!$B$1:$C$600,2,0),"")</f>
        <v/>
      </c>
      <c r="K3154" s="52"/>
      <c r="M3154" s="105" t="str">
        <f>IF(G3154="","",_xlfn.IFNA((VLOOKUP(G3154,help!L:M,2,0))*H3154,_xlfn.IFNA((VLOOKUP(G3154,help!P:Q,2,0))*H3154,"غير مسجلة في المشتريات")))</f>
        <v/>
      </c>
    </row>
    <row r="3155" spans="2:13" hidden="1" x14ac:dyDescent="0.25">
      <c r="B3155" s="13">
        <f>COUNTIFS($G$3:G3155,'تقرير استهلاك خامات'!$D$4)</f>
        <v>2</v>
      </c>
      <c r="C3155" s="13">
        <f>COUNTIFS($F$3:F3155,'تقرير منتج تام'!$E$4)</f>
        <v>10</v>
      </c>
      <c r="D3155" s="37"/>
      <c r="E3155" s="37"/>
      <c r="F3155" s="37"/>
      <c r="G3155" s="39"/>
      <c r="H3155" s="40"/>
      <c r="I3155" s="107" t="str">
        <f>IF(G3155="","",_xlfn.IFNA(VLOOKUP(G3155,'سجل المشتريات'!F:N,8,0),"غير مسجلة في المشتريات"))</f>
        <v/>
      </c>
      <c r="J3155" s="26" t="str">
        <f>_xlfn.IFNA(VLOOKUP(F3155,الاوردرات!$B$1:$C$600,2,0),"")</f>
        <v/>
      </c>
      <c r="K3155" s="52"/>
      <c r="M3155" s="105" t="str">
        <f>IF(G3155="","",_xlfn.IFNA((VLOOKUP(G3155,help!L:M,2,0))*H3155,_xlfn.IFNA((VLOOKUP(G3155,help!P:Q,2,0))*H3155,"غير مسجلة في المشتريات")))</f>
        <v/>
      </c>
    </row>
    <row r="3156" spans="2:13" hidden="1" x14ac:dyDescent="0.25">
      <c r="B3156" s="13">
        <f>COUNTIFS($G$3:G3156,'تقرير استهلاك خامات'!$D$4)</f>
        <v>2</v>
      </c>
      <c r="C3156" s="13">
        <f>COUNTIFS($F$3:F3156,'تقرير منتج تام'!$E$4)</f>
        <v>10</v>
      </c>
      <c r="D3156" s="37"/>
      <c r="E3156" s="37"/>
      <c r="F3156" s="37"/>
      <c r="G3156" s="39"/>
      <c r="H3156" s="40"/>
      <c r="I3156" s="107" t="str">
        <f>IF(G3156="","",_xlfn.IFNA(VLOOKUP(G3156,'سجل المشتريات'!F:N,8,0),"غير مسجلة في المشتريات"))</f>
        <v/>
      </c>
      <c r="J3156" s="26" t="str">
        <f>_xlfn.IFNA(VLOOKUP(F3156,الاوردرات!$B$1:$C$600,2,0),"")</f>
        <v/>
      </c>
      <c r="K3156" s="52"/>
      <c r="M3156" s="105" t="str">
        <f>IF(G3156="","",_xlfn.IFNA((VLOOKUP(G3156,help!L:M,2,0))*H3156,_xlfn.IFNA((VLOOKUP(G3156,help!P:Q,2,0))*H3156,"غير مسجلة في المشتريات")))</f>
        <v/>
      </c>
    </row>
    <row r="3157" spans="2:13" hidden="1" x14ac:dyDescent="0.25">
      <c r="B3157" s="13">
        <f>COUNTIFS($G$3:G3157,'تقرير استهلاك خامات'!$D$4)</f>
        <v>2</v>
      </c>
      <c r="C3157" s="13">
        <f>COUNTIFS($F$3:F3157,'تقرير منتج تام'!$E$4)</f>
        <v>10</v>
      </c>
      <c r="D3157" s="37"/>
      <c r="E3157" s="37"/>
      <c r="F3157" s="37"/>
      <c r="G3157" s="39"/>
      <c r="H3157" s="40"/>
      <c r="I3157" s="107" t="str">
        <f>IF(G3157="","",_xlfn.IFNA(VLOOKUP(G3157,'سجل المشتريات'!F:N,8,0),"غير مسجلة في المشتريات"))</f>
        <v/>
      </c>
      <c r="J3157" s="26" t="str">
        <f>_xlfn.IFNA(VLOOKUP(F3157,الاوردرات!$B$1:$C$600,2,0),"")</f>
        <v/>
      </c>
      <c r="K3157" s="52"/>
      <c r="M3157" s="105" t="str">
        <f>IF(G3157="","",_xlfn.IFNA((VLOOKUP(G3157,help!L:M,2,0))*H3157,_xlfn.IFNA((VLOOKUP(G3157,help!P:Q,2,0))*H3157,"غير مسجلة في المشتريات")))</f>
        <v/>
      </c>
    </row>
    <row r="3158" spans="2:13" hidden="1" x14ac:dyDescent="0.25">
      <c r="B3158" s="13">
        <f>COUNTIFS($G$3:G3158,'تقرير استهلاك خامات'!$D$4)</f>
        <v>2</v>
      </c>
      <c r="C3158" s="13">
        <f>COUNTIFS($F$3:F3158,'تقرير منتج تام'!$E$4)</f>
        <v>10</v>
      </c>
      <c r="D3158" s="37"/>
      <c r="E3158" s="37"/>
      <c r="F3158" s="37"/>
      <c r="G3158" s="39"/>
      <c r="H3158" s="40"/>
      <c r="I3158" s="107" t="str">
        <f>IF(G3158="","",_xlfn.IFNA(VLOOKUP(G3158,'سجل المشتريات'!F:N,8,0),"غير مسجلة في المشتريات"))</f>
        <v/>
      </c>
      <c r="J3158" s="26" t="str">
        <f>_xlfn.IFNA(VLOOKUP(F3158,الاوردرات!$B$1:$C$600,2,0),"")</f>
        <v/>
      </c>
      <c r="K3158" s="52"/>
      <c r="M3158" s="105" t="str">
        <f>IF(G3158="","",_xlfn.IFNA((VLOOKUP(G3158,help!L:M,2,0))*H3158,_xlfn.IFNA((VLOOKUP(G3158,help!P:Q,2,0))*H3158,"غير مسجلة في المشتريات")))</f>
        <v/>
      </c>
    </row>
    <row r="3159" spans="2:13" hidden="1" x14ac:dyDescent="0.25">
      <c r="B3159" s="13">
        <f>COUNTIFS($G$3:G3159,'تقرير استهلاك خامات'!$D$4)</f>
        <v>2</v>
      </c>
      <c r="C3159" s="13">
        <f>COUNTIFS($F$3:F3159,'تقرير منتج تام'!$E$4)</f>
        <v>10</v>
      </c>
      <c r="D3159" s="37"/>
      <c r="E3159" s="37"/>
      <c r="F3159" s="37"/>
      <c r="G3159" s="39"/>
      <c r="H3159" s="40"/>
      <c r="I3159" s="107" t="str">
        <f>IF(G3159="","",_xlfn.IFNA(VLOOKUP(G3159,'سجل المشتريات'!F:N,8,0),"غير مسجلة في المشتريات"))</f>
        <v/>
      </c>
      <c r="J3159" s="26" t="str">
        <f>_xlfn.IFNA(VLOOKUP(F3159,الاوردرات!$B$1:$C$600,2,0),"")</f>
        <v/>
      </c>
      <c r="K3159" s="52"/>
      <c r="M3159" s="105" t="str">
        <f>IF(G3159="","",_xlfn.IFNA((VLOOKUP(G3159,help!L:M,2,0))*H3159,_xlfn.IFNA((VLOOKUP(G3159,help!P:Q,2,0))*H3159,"غير مسجلة في المشتريات")))</f>
        <v/>
      </c>
    </row>
    <row r="3160" spans="2:13" hidden="1" x14ac:dyDescent="0.25">
      <c r="B3160" s="13">
        <f>COUNTIFS($G$3:G3160,'تقرير استهلاك خامات'!$D$4)</f>
        <v>2</v>
      </c>
      <c r="C3160" s="13">
        <f>COUNTIFS($F$3:F3160,'تقرير منتج تام'!$E$4)</f>
        <v>10</v>
      </c>
      <c r="D3160" s="37"/>
      <c r="E3160" s="37"/>
      <c r="F3160" s="37"/>
      <c r="G3160" s="39"/>
      <c r="H3160" s="40"/>
      <c r="I3160" s="107" t="str">
        <f>IF(G3160="","",_xlfn.IFNA(VLOOKUP(G3160,'سجل المشتريات'!F:N,8,0),"غير مسجلة في المشتريات"))</f>
        <v/>
      </c>
      <c r="J3160" s="26" t="str">
        <f>_xlfn.IFNA(VLOOKUP(F3160,الاوردرات!$B$1:$C$600,2,0),"")</f>
        <v/>
      </c>
      <c r="K3160" s="52"/>
      <c r="M3160" s="105" t="str">
        <f>IF(G3160="","",_xlfn.IFNA((VLOOKUP(G3160,help!L:M,2,0))*H3160,_xlfn.IFNA((VLOOKUP(G3160,help!P:Q,2,0))*H3160,"غير مسجلة في المشتريات")))</f>
        <v/>
      </c>
    </row>
    <row r="3161" spans="2:13" hidden="1" x14ac:dyDescent="0.25">
      <c r="B3161" s="13">
        <f>COUNTIFS($G$3:G3161,'تقرير استهلاك خامات'!$D$4)</f>
        <v>2</v>
      </c>
      <c r="C3161" s="13">
        <f>COUNTIFS($F$3:F3161,'تقرير منتج تام'!$E$4)</f>
        <v>10</v>
      </c>
      <c r="D3161" s="37"/>
      <c r="E3161" s="37"/>
      <c r="F3161" s="37"/>
      <c r="G3161" s="39"/>
      <c r="H3161" s="40"/>
      <c r="I3161" s="107" t="str">
        <f>IF(G3161="","",_xlfn.IFNA(VLOOKUP(G3161,'سجل المشتريات'!F:N,8,0),"غير مسجلة في المشتريات"))</f>
        <v/>
      </c>
      <c r="J3161" s="26" t="str">
        <f>_xlfn.IFNA(VLOOKUP(F3161,الاوردرات!$B$1:$C$600,2,0),"")</f>
        <v/>
      </c>
      <c r="K3161" s="52"/>
      <c r="M3161" s="105" t="str">
        <f>IF(G3161="","",_xlfn.IFNA((VLOOKUP(G3161,help!L:M,2,0))*H3161,_xlfn.IFNA((VLOOKUP(G3161,help!P:Q,2,0))*H3161,"غير مسجلة في المشتريات")))</f>
        <v/>
      </c>
    </row>
    <row r="3162" spans="2:13" hidden="1" x14ac:dyDescent="0.25">
      <c r="B3162" s="13">
        <f>COUNTIFS($G$3:G3162,'تقرير استهلاك خامات'!$D$4)</f>
        <v>2</v>
      </c>
      <c r="C3162" s="13">
        <f>COUNTIFS($F$3:F3162,'تقرير منتج تام'!$E$4)</f>
        <v>10</v>
      </c>
      <c r="D3162" s="37"/>
      <c r="E3162" s="37"/>
      <c r="F3162" s="37"/>
      <c r="G3162" s="39"/>
      <c r="H3162" s="40"/>
      <c r="I3162" s="107" t="str">
        <f>IF(G3162="","",_xlfn.IFNA(VLOOKUP(G3162,'سجل المشتريات'!F:N,8,0),"غير مسجلة في المشتريات"))</f>
        <v/>
      </c>
      <c r="J3162" s="26" t="str">
        <f>_xlfn.IFNA(VLOOKUP(F3162,الاوردرات!$B$1:$C$600,2,0),"")</f>
        <v/>
      </c>
      <c r="K3162" s="52"/>
      <c r="M3162" s="105" t="str">
        <f>IF(G3162="","",_xlfn.IFNA((VLOOKUP(G3162,help!L:M,2,0))*H3162,_xlfn.IFNA((VLOOKUP(G3162,help!P:Q,2,0))*H3162,"غير مسجلة في المشتريات")))</f>
        <v/>
      </c>
    </row>
    <row r="3163" spans="2:13" hidden="1" x14ac:dyDescent="0.25">
      <c r="B3163" s="13">
        <f>COUNTIFS($G$3:G3163,'تقرير استهلاك خامات'!$D$4)</f>
        <v>2</v>
      </c>
      <c r="C3163" s="13">
        <f>COUNTIFS($F$3:F3163,'تقرير منتج تام'!$E$4)</f>
        <v>10</v>
      </c>
      <c r="D3163" s="37"/>
      <c r="E3163" s="37"/>
      <c r="F3163" s="37"/>
      <c r="G3163" s="39"/>
      <c r="H3163" s="40"/>
      <c r="I3163" s="107" t="str">
        <f>IF(G3163="","",_xlfn.IFNA(VLOOKUP(G3163,'سجل المشتريات'!F:N,8,0),"غير مسجلة في المشتريات"))</f>
        <v/>
      </c>
      <c r="J3163" s="26" t="str">
        <f>_xlfn.IFNA(VLOOKUP(F3163,الاوردرات!$B$1:$C$600,2,0),"")</f>
        <v/>
      </c>
      <c r="K3163" s="52"/>
      <c r="M3163" s="105" t="str">
        <f>IF(G3163="","",_xlfn.IFNA((VLOOKUP(G3163,help!L:M,2,0))*H3163,_xlfn.IFNA((VLOOKUP(G3163,help!P:Q,2,0))*H3163,"غير مسجلة في المشتريات")))</f>
        <v/>
      </c>
    </row>
    <row r="3164" spans="2:13" hidden="1" x14ac:dyDescent="0.25">
      <c r="B3164" s="13">
        <f>COUNTIFS($G$3:G3164,'تقرير استهلاك خامات'!$D$4)</f>
        <v>2</v>
      </c>
      <c r="C3164" s="13">
        <f>COUNTIFS($F$3:F3164,'تقرير منتج تام'!$E$4)</f>
        <v>10</v>
      </c>
      <c r="D3164" s="37"/>
      <c r="E3164" s="37"/>
      <c r="F3164" s="37"/>
      <c r="G3164" s="39"/>
      <c r="H3164" s="40"/>
      <c r="I3164" s="107" t="str">
        <f>IF(G3164="","",_xlfn.IFNA(VLOOKUP(G3164,'سجل المشتريات'!F:N,8,0),"غير مسجلة في المشتريات"))</f>
        <v/>
      </c>
      <c r="J3164" s="26" t="str">
        <f>_xlfn.IFNA(VLOOKUP(F3164,الاوردرات!$B$1:$C$600,2,0),"")</f>
        <v/>
      </c>
      <c r="K3164" s="52"/>
      <c r="M3164" s="105" t="str">
        <f>IF(G3164="","",_xlfn.IFNA((VLOOKUP(G3164,help!L:M,2,0))*H3164,_xlfn.IFNA((VLOOKUP(G3164,help!P:Q,2,0))*H3164,"غير مسجلة في المشتريات")))</f>
        <v/>
      </c>
    </row>
    <row r="3165" spans="2:13" hidden="1" x14ac:dyDescent="0.25">
      <c r="B3165" s="13">
        <f>COUNTIFS($G$3:G3165,'تقرير استهلاك خامات'!$D$4)</f>
        <v>2</v>
      </c>
      <c r="C3165" s="13">
        <f>COUNTIFS($F$3:F3165,'تقرير منتج تام'!$E$4)</f>
        <v>10</v>
      </c>
      <c r="D3165" s="37"/>
      <c r="E3165" s="37"/>
      <c r="F3165" s="37"/>
      <c r="G3165" s="39"/>
      <c r="H3165" s="40"/>
      <c r="I3165" s="107" t="str">
        <f>IF(G3165="","",_xlfn.IFNA(VLOOKUP(G3165,'سجل المشتريات'!F:N,8,0),"غير مسجلة في المشتريات"))</f>
        <v/>
      </c>
      <c r="J3165" s="26" t="str">
        <f>_xlfn.IFNA(VLOOKUP(F3165,الاوردرات!$B$1:$C$600,2,0),"")</f>
        <v/>
      </c>
      <c r="K3165" s="52"/>
      <c r="M3165" s="105" t="str">
        <f>IF(G3165="","",_xlfn.IFNA((VLOOKUP(G3165,help!L:M,2,0))*H3165,_xlfn.IFNA((VLOOKUP(G3165,help!P:Q,2,0))*H3165,"غير مسجلة في المشتريات")))</f>
        <v/>
      </c>
    </row>
    <row r="3166" spans="2:13" hidden="1" x14ac:dyDescent="0.25">
      <c r="B3166" s="13">
        <f>COUNTIFS($G$3:G3166,'تقرير استهلاك خامات'!$D$4)</f>
        <v>2</v>
      </c>
      <c r="C3166" s="13">
        <f>COUNTIFS($F$3:F3166,'تقرير منتج تام'!$E$4)</f>
        <v>10</v>
      </c>
      <c r="D3166" s="37"/>
      <c r="E3166" s="37"/>
      <c r="F3166" s="37"/>
      <c r="G3166" s="39"/>
      <c r="H3166" s="40"/>
      <c r="I3166" s="107" t="str">
        <f>IF(G3166="","",_xlfn.IFNA(VLOOKUP(G3166,'سجل المشتريات'!F:N,8,0),"غير مسجلة في المشتريات"))</f>
        <v/>
      </c>
      <c r="J3166" s="26" t="str">
        <f>_xlfn.IFNA(VLOOKUP(F3166,الاوردرات!$B$1:$C$600,2,0),"")</f>
        <v/>
      </c>
      <c r="K3166" s="52"/>
      <c r="M3166" s="105" t="str">
        <f>IF(G3166="","",_xlfn.IFNA((VLOOKUP(G3166,help!L:M,2,0))*H3166,_xlfn.IFNA((VLOOKUP(G3166,help!P:Q,2,0))*H3166,"غير مسجلة في المشتريات")))</f>
        <v/>
      </c>
    </row>
    <row r="3167" spans="2:13" hidden="1" x14ac:dyDescent="0.25">
      <c r="B3167" s="13">
        <f>COUNTIFS($G$3:G3167,'تقرير استهلاك خامات'!$D$4)</f>
        <v>2</v>
      </c>
      <c r="C3167" s="13">
        <f>COUNTIFS($F$3:F3167,'تقرير منتج تام'!$E$4)</f>
        <v>10</v>
      </c>
      <c r="D3167" s="37"/>
      <c r="E3167" s="37"/>
      <c r="F3167" s="37"/>
      <c r="G3167" s="39"/>
      <c r="H3167" s="40"/>
      <c r="I3167" s="107" t="str">
        <f>IF(G3167="","",_xlfn.IFNA(VLOOKUP(G3167,'سجل المشتريات'!F:N,8,0),"غير مسجلة في المشتريات"))</f>
        <v/>
      </c>
      <c r="J3167" s="26" t="str">
        <f>_xlfn.IFNA(VLOOKUP(F3167,الاوردرات!$B$1:$C$600,2,0),"")</f>
        <v/>
      </c>
      <c r="K3167" s="52"/>
      <c r="M3167" s="105" t="str">
        <f>IF(G3167="","",_xlfn.IFNA((VLOOKUP(G3167,help!L:M,2,0))*H3167,_xlfn.IFNA((VLOOKUP(G3167,help!P:Q,2,0))*H3167,"غير مسجلة في المشتريات")))</f>
        <v/>
      </c>
    </row>
    <row r="3168" spans="2:13" hidden="1" x14ac:dyDescent="0.25">
      <c r="B3168" s="13">
        <f>COUNTIFS($G$3:G3168,'تقرير استهلاك خامات'!$D$4)</f>
        <v>2</v>
      </c>
      <c r="C3168" s="13">
        <f>COUNTIFS($F$3:F3168,'تقرير منتج تام'!$E$4)</f>
        <v>10</v>
      </c>
      <c r="D3168" s="37"/>
      <c r="E3168" s="37"/>
      <c r="F3168" s="37"/>
      <c r="G3168" s="39"/>
      <c r="H3168" s="40"/>
      <c r="I3168" s="107" t="str">
        <f>IF(G3168="","",_xlfn.IFNA(VLOOKUP(G3168,'سجل المشتريات'!F:N,8,0),"غير مسجلة في المشتريات"))</f>
        <v/>
      </c>
      <c r="J3168" s="26" t="str">
        <f>_xlfn.IFNA(VLOOKUP(F3168,الاوردرات!$B$1:$C$600,2,0),"")</f>
        <v/>
      </c>
      <c r="K3168" s="52"/>
      <c r="M3168" s="105" t="str">
        <f>IF(G3168="","",_xlfn.IFNA((VLOOKUP(G3168,help!L:M,2,0))*H3168,_xlfn.IFNA((VLOOKUP(G3168,help!P:Q,2,0))*H3168,"غير مسجلة في المشتريات")))</f>
        <v/>
      </c>
    </row>
    <row r="3169" spans="2:13" hidden="1" x14ac:dyDescent="0.25">
      <c r="B3169" s="13">
        <f>COUNTIFS($G$3:G3169,'تقرير استهلاك خامات'!$D$4)</f>
        <v>2</v>
      </c>
      <c r="C3169" s="13">
        <f>COUNTIFS($F$3:F3169,'تقرير منتج تام'!$E$4)</f>
        <v>10</v>
      </c>
      <c r="D3169" s="37"/>
      <c r="E3169" s="37"/>
      <c r="F3169" s="37"/>
      <c r="G3169" s="39"/>
      <c r="H3169" s="40"/>
      <c r="I3169" s="107" t="str">
        <f>IF(G3169="","",_xlfn.IFNA(VLOOKUP(G3169,'سجل المشتريات'!F:N,8,0),"غير مسجلة في المشتريات"))</f>
        <v/>
      </c>
      <c r="J3169" s="26" t="str">
        <f>_xlfn.IFNA(VLOOKUP(F3169,الاوردرات!$B$1:$C$600,2,0),"")</f>
        <v/>
      </c>
      <c r="K3169" s="52"/>
      <c r="M3169" s="105" t="str">
        <f>IF(G3169="","",_xlfn.IFNA((VLOOKUP(G3169,help!L:M,2,0))*H3169,_xlfn.IFNA((VLOOKUP(G3169,help!P:Q,2,0))*H3169,"غير مسجلة في المشتريات")))</f>
        <v/>
      </c>
    </row>
    <row r="3170" spans="2:13" hidden="1" x14ac:dyDescent="0.25">
      <c r="B3170" s="13">
        <f>COUNTIFS($G$3:G3170,'تقرير استهلاك خامات'!$D$4)</f>
        <v>2</v>
      </c>
      <c r="C3170" s="13">
        <f>COUNTIFS($F$3:F3170,'تقرير منتج تام'!$E$4)</f>
        <v>10</v>
      </c>
      <c r="D3170" s="37"/>
      <c r="E3170" s="37"/>
      <c r="F3170" s="37"/>
      <c r="G3170" s="39"/>
      <c r="H3170" s="40"/>
      <c r="I3170" s="107" t="str">
        <f>IF(G3170="","",_xlfn.IFNA(VLOOKUP(G3170,'سجل المشتريات'!F:N,8,0),"غير مسجلة في المشتريات"))</f>
        <v/>
      </c>
      <c r="J3170" s="26" t="str">
        <f>_xlfn.IFNA(VLOOKUP(F3170,الاوردرات!$B$1:$C$600,2,0),"")</f>
        <v/>
      </c>
      <c r="K3170" s="52"/>
      <c r="M3170" s="105" t="str">
        <f>IF(G3170="","",_xlfn.IFNA((VLOOKUP(G3170,help!L:M,2,0))*H3170,_xlfn.IFNA((VLOOKUP(G3170,help!P:Q,2,0))*H3170,"غير مسجلة في المشتريات")))</f>
        <v/>
      </c>
    </row>
    <row r="3171" spans="2:13" hidden="1" x14ac:dyDescent="0.25">
      <c r="B3171" s="13">
        <f>COUNTIFS($G$3:G3171,'تقرير استهلاك خامات'!$D$4)</f>
        <v>2</v>
      </c>
      <c r="C3171" s="13">
        <f>COUNTIFS($F$3:F3171,'تقرير منتج تام'!$E$4)</f>
        <v>10</v>
      </c>
      <c r="D3171" s="37"/>
      <c r="E3171" s="37"/>
      <c r="F3171" s="37"/>
      <c r="G3171" s="39"/>
      <c r="H3171" s="40"/>
      <c r="I3171" s="107" t="str">
        <f>IF(G3171="","",_xlfn.IFNA(VLOOKUP(G3171,'سجل المشتريات'!F:N,8,0),"غير مسجلة في المشتريات"))</f>
        <v/>
      </c>
      <c r="J3171" s="26" t="str">
        <f>_xlfn.IFNA(VLOOKUP(F3171,الاوردرات!$B$1:$C$600,2,0),"")</f>
        <v/>
      </c>
      <c r="K3171" s="52"/>
      <c r="M3171" s="105" t="str">
        <f>IF(G3171="","",_xlfn.IFNA((VLOOKUP(G3171,help!L:M,2,0))*H3171,_xlfn.IFNA((VLOOKUP(G3171,help!P:Q,2,0))*H3171,"غير مسجلة في المشتريات")))</f>
        <v/>
      </c>
    </row>
    <row r="3172" spans="2:13" hidden="1" x14ac:dyDescent="0.25">
      <c r="B3172" s="13">
        <f>COUNTIFS($G$3:G3172,'تقرير استهلاك خامات'!$D$4)</f>
        <v>2</v>
      </c>
      <c r="C3172" s="13">
        <f>COUNTIFS($F$3:F3172,'تقرير منتج تام'!$E$4)</f>
        <v>10</v>
      </c>
      <c r="D3172" s="37"/>
      <c r="E3172" s="37"/>
      <c r="F3172" s="37"/>
      <c r="G3172" s="39"/>
      <c r="H3172" s="40"/>
      <c r="I3172" s="107" t="str">
        <f>IF(G3172="","",_xlfn.IFNA(VLOOKUP(G3172,'سجل المشتريات'!F:N,8,0),"غير مسجلة في المشتريات"))</f>
        <v/>
      </c>
      <c r="J3172" s="26" t="str">
        <f>_xlfn.IFNA(VLOOKUP(F3172,الاوردرات!$B$1:$C$600,2,0),"")</f>
        <v/>
      </c>
      <c r="K3172" s="52"/>
      <c r="M3172" s="105" t="str">
        <f>IF(G3172="","",_xlfn.IFNA((VLOOKUP(G3172,help!L:M,2,0))*H3172,_xlfn.IFNA((VLOOKUP(G3172,help!P:Q,2,0))*H3172,"غير مسجلة في المشتريات")))</f>
        <v/>
      </c>
    </row>
    <row r="3173" spans="2:13" hidden="1" x14ac:dyDescent="0.25">
      <c r="B3173" s="13">
        <f>COUNTIFS($G$3:G3173,'تقرير استهلاك خامات'!$D$4)</f>
        <v>2</v>
      </c>
      <c r="C3173" s="13">
        <f>COUNTIFS($F$3:F3173,'تقرير منتج تام'!$E$4)</f>
        <v>10</v>
      </c>
      <c r="D3173" s="37"/>
      <c r="E3173" s="37"/>
      <c r="F3173" s="37"/>
      <c r="G3173" s="39"/>
      <c r="H3173" s="40"/>
      <c r="I3173" s="107" t="str">
        <f>IF(G3173="","",_xlfn.IFNA(VLOOKUP(G3173,'سجل المشتريات'!F:N,8,0),"غير مسجلة في المشتريات"))</f>
        <v/>
      </c>
      <c r="J3173" s="26" t="str">
        <f>_xlfn.IFNA(VLOOKUP(F3173,الاوردرات!$B$1:$C$600,2,0),"")</f>
        <v/>
      </c>
      <c r="K3173" s="52"/>
      <c r="M3173" s="105" t="str">
        <f>IF(G3173="","",_xlfn.IFNA((VLOOKUP(G3173,help!L:M,2,0))*H3173,_xlfn.IFNA((VLOOKUP(G3173,help!P:Q,2,0))*H3173,"غير مسجلة في المشتريات")))</f>
        <v/>
      </c>
    </row>
    <row r="3174" spans="2:13" hidden="1" x14ac:dyDescent="0.25">
      <c r="B3174" s="13">
        <f>COUNTIFS($G$3:G3174,'تقرير استهلاك خامات'!$D$4)</f>
        <v>2</v>
      </c>
      <c r="C3174" s="13">
        <f>COUNTIFS($F$3:F3174,'تقرير منتج تام'!$E$4)</f>
        <v>10</v>
      </c>
      <c r="D3174" s="37"/>
      <c r="E3174" s="37"/>
      <c r="F3174" s="37"/>
      <c r="G3174" s="39"/>
      <c r="H3174" s="40"/>
      <c r="I3174" s="107" t="str">
        <f>IF(G3174="","",_xlfn.IFNA(VLOOKUP(G3174,'سجل المشتريات'!F:N,8,0),"غير مسجلة في المشتريات"))</f>
        <v/>
      </c>
      <c r="J3174" s="26" t="str">
        <f>_xlfn.IFNA(VLOOKUP(F3174,الاوردرات!$B$1:$C$600,2,0),"")</f>
        <v/>
      </c>
      <c r="K3174" s="52"/>
      <c r="M3174" s="105" t="str">
        <f>IF(G3174="","",_xlfn.IFNA((VLOOKUP(G3174,help!L:M,2,0))*H3174,_xlfn.IFNA((VLOOKUP(G3174,help!P:Q,2,0))*H3174,"غير مسجلة في المشتريات")))</f>
        <v/>
      </c>
    </row>
    <row r="3175" spans="2:13" hidden="1" x14ac:dyDescent="0.25">
      <c r="B3175" s="13">
        <f>COUNTIFS($G$3:G3175,'تقرير استهلاك خامات'!$D$4)</f>
        <v>2</v>
      </c>
      <c r="C3175" s="13">
        <f>COUNTIFS($F$3:F3175,'تقرير منتج تام'!$E$4)</f>
        <v>10</v>
      </c>
      <c r="D3175" s="37"/>
      <c r="E3175" s="37"/>
      <c r="F3175" s="37"/>
      <c r="G3175" s="39"/>
      <c r="H3175" s="40"/>
      <c r="I3175" s="107" t="str">
        <f>IF(G3175="","",_xlfn.IFNA(VLOOKUP(G3175,'سجل المشتريات'!F:N,8,0),"غير مسجلة في المشتريات"))</f>
        <v/>
      </c>
      <c r="J3175" s="26" t="str">
        <f>_xlfn.IFNA(VLOOKUP(F3175,الاوردرات!$B$1:$C$600,2,0),"")</f>
        <v/>
      </c>
      <c r="K3175" s="52"/>
      <c r="M3175" s="105" t="str">
        <f>IF(G3175="","",_xlfn.IFNA((VLOOKUP(G3175,help!L:M,2,0))*H3175,_xlfn.IFNA((VLOOKUP(G3175,help!P:Q,2,0))*H3175,"غير مسجلة في المشتريات")))</f>
        <v/>
      </c>
    </row>
    <row r="3176" spans="2:13" hidden="1" x14ac:dyDescent="0.25">
      <c r="B3176" s="13">
        <f>COUNTIFS($G$3:G3176,'تقرير استهلاك خامات'!$D$4)</f>
        <v>2</v>
      </c>
      <c r="C3176" s="13">
        <f>COUNTIFS($F$3:F3176,'تقرير منتج تام'!$E$4)</f>
        <v>10</v>
      </c>
      <c r="D3176" s="37"/>
      <c r="E3176" s="37"/>
      <c r="F3176" s="37"/>
      <c r="G3176" s="39"/>
      <c r="H3176" s="40"/>
      <c r="I3176" s="107" t="str">
        <f>IF(G3176="","",_xlfn.IFNA(VLOOKUP(G3176,'سجل المشتريات'!F:N,8,0),"غير مسجلة في المشتريات"))</f>
        <v/>
      </c>
      <c r="J3176" s="26" t="str">
        <f>_xlfn.IFNA(VLOOKUP(F3176,الاوردرات!$B$1:$C$600,2,0),"")</f>
        <v/>
      </c>
      <c r="K3176" s="52"/>
      <c r="M3176" s="105" t="str">
        <f>IF(G3176="","",_xlfn.IFNA((VLOOKUP(G3176,help!L:M,2,0))*H3176,_xlfn.IFNA((VLOOKUP(G3176,help!P:Q,2,0))*H3176,"غير مسجلة في المشتريات")))</f>
        <v/>
      </c>
    </row>
    <row r="3177" spans="2:13" hidden="1" x14ac:dyDescent="0.25">
      <c r="B3177" s="13">
        <f>COUNTIFS($G$3:G3177,'تقرير استهلاك خامات'!$D$4)</f>
        <v>2</v>
      </c>
      <c r="C3177" s="13">
        <f>COUNTIFS($F$3:F3177,'تقرير منتج تام'!$E$4)</f>
        <v>10</v>
      </c>
      <c r="D3177" s="37"/>
      <c r="E3177" s="37"/>
      <c r="F3177" s="37"/>
      <c r="G3177" s="39"/>
      <c r="H3177" s="40"/>
      <c r="I3177" s="107" t="str">
        <f>IF(G3177="","",_xlfn.IFNA(VLOOKUP(G3177,'سجل المشتريات'!F:N,8,0),"غير مسجلة في المشتريات"))</f>
        <v/>
      </c>
      <c r="J3177" s="26" t="str">
        <f>_xlfn.IFNA(VLOOKUP(F3177,الاوردرات!$B$1:$C$600,2,0),"")</f>
        <v/>
      </c>
      <c r="K3177" s="52"/>
      <c r="M3177" s="105" t="str">
        <f>IF(G3177="","",_xlfn.IFNA((VLOOKUP(G3177,help!L:M,2,0))*H3177,_xlfn.IFNA((VLOOKUP(G3177,help!P:Q,2,0))*H3177,"غير مسجلة في المشتريات")))</f>
        <v/>
      </c>
    </row>
    <row r="3178" spans="2:13" hidden="1" x14ac:dyDescent="0.25">
      <c r="B3178" s="13">
        <f>COUNTIFS($G$3:G3178,'تقرير استهلاك خامات'!$D$4)</f>
        <v>2</v>
      </c>
      <c r="C3178" s="13">
        <f>COUNTIFS($F$3:F3178,'تقرير منتج تام'!$E$4)</f>
        <v>10</v>
      </c>
      <c r="D3178" s="37"/>
      <c r="E3178" s="37"/>
      <c r="F3178" s="37"/>
      <c r="G3178" s="39"/>
      <c r="H3178" s="40"/>
      <c r="I3178" s="107" t="str">
        <f>IF(G3178="","",_xlfn.IFNA(VLOOKUP(G3178,'سجل المشتريات'!F:N,8,0),"غير مسجلة في المشتريات"))</f>
        <v/>
      </c>
      <c r="J3178" s="26" t="str">
        <f>_xlfn.IFNA(VLOOKUP(F3178,الاوردرات!$B$1:$C$600,2,0),"")</f>
        <v/>
      </c>
      <c r="K3178" s="52"/>
      <c r="M3178" s="105" t="str">
        <f>IF(G3178="","",_xlfn.IFNA((VLOOKUP(G3178,help!L:M,2,0))*H3178,_xlfn.IFNA((VLOOKUP(G3178,help!P:Q,2,0))*H3178,"غير مسجلة في المشتريات")))</f>
        <v/>
      </c>
    </row>
    <row r="3179" spans="2:13" hidden="1" x14ac:dyDescent="0.25">
      <c r="B3179" s="13">
        <f>COUNTIFS($G$3:G3179,'تقرير استهلاك خامات'!$D$4)</f>
        <v>2</v>
      </c>
      <c r="C3179" s="13">
        <f>COUNTIFS($F$3:F3179,'تقرير منتج تام'!$E$4)</f>
        <v>10</v>
      </c>
      <c r="D3179" s="37"/>
      <c r="E3179" s="37"/>
      <c r="F3179" s="37"/>
      <c r="G3179" s="39"/>
      <c r="H3179" s="40"/>
      <c r="I3179" s="107" t="str">
        <f>IF(G3179="","",_xlfn.IFNA(VLOOKUP(G3179,'سجل المشتريات'!F:N,8,0),"غير مسجلة في المشتريات"))</f>
        <v/>
      </c>
      <c r="J3179" s="26" t="str">
        <f>_xlfn.IFNA(VLOOKUP(F3179,الاوردرات!$B$1:$C$600,2,0),"")</f>
        <v/>
      </c>
      <c r="K3179" s="52"/>
      <c r="M3179" s="105" t="str">
        <f>IF(G3179="","",_xlfn.IFNA((VLOOKUP(G3179,help!L:M,2,0))*H3179,_xlfn.IFNA((VLOOKUP(G3179,help!P:Q,2,0))*H3179,"غير مسجلة في المشتريات")))</f>
        <v/>
      </c>
    </row>
    <row r="3180" spans="2:13" hidden="1" x14ac:dyDescent="0.25">
      <c r="B3180" s="13">
        <f>COUNTIFS($G$3:G3180,'تقرير استهلاك خامات'!$D$4)</f>
        <v>2</v>
      </c>
      <c r="C3180" s="13">
        <f>COUNTIFS($F$3:F3180,'تقرير منتج تام'!$E$4)</f>
        <v>10</v>
      </c>
      <c r="D3180" s="37"/>
      <c r="E3180" s="37"/>
      <c r="F3180" s="37"/>
      <c r="G3180" s="39"/>
      <c r="H3180" s="40"/>
      <c r="I3180" s="107" t="str">
        <f>IF(G3180="","",_xlfn.IFNA(VLOOKUP(G3180,'سجل المشتريات'!F:N,8,0),"غير مسجلة في المشتريات"))</f>
        <v/>
      </c>
      <c r="J3180" s="26" t="str">
        <f>_xlfn.IFNA(VLOOKUP(F3180,الاوردرات!$B$1:$C$600,2,0),"")</f>
        <v/>
      </c>
      <c r="K3180" s="52"/>
      <c r="M3180" s="105" t="str">
        <f>IF(G3180="","",_xlfn.IFNA((VLOOKUP(G3180,help!L:M,2,0))*H3180,_xlfn.IFNA((VLOOKUP(G3180,help!P:Q,2,0))*H3180,"غير مسجلة في المشتريات")))</f>
        <v/>
      </c>
    </row>
    <row r="3181" spans="2:13" hidden="1" x14ac:dyDescent="0.25">
      <c r="B3181" s="13">
        <f>COUNTIFS($G$3:G3181,'تقرير استهلاك خامات'!$D$4)</f>
        <v>2</v>
      </c>
      <c r="C3181" s="13">
        <f>COUNTIFS($F$3:F3181,'تقرير منتج تام'!$E$4)</f>
        <v>10</v>
      </c>
      <c r="D3181" s="37"/>
      <c r="E3181" s="37"/>
      <c r="F3181" s="37"/>
      <c r="G3181" s="39"/>
      <c r="H3181" s="40"/>
      <c r="I3181" s="107" t="str">
        <f>IF(G3181="","",_xlfn.IFNA(VLOOKUP(G3181,'سجل المشتريات'!F:N,8,0),"غير مسجلة في المشتريات"))</f>
        <v/>
      </c>
      <c r="J3181" s="26" t="str">
        <f>_xlfn.IFNA(VLOOKUP(F3181,الاوردرات!$B$1:$C$600,2,0),"")</f>
        <v/>
      </c>
      <c r="K3181" s="52"/>
      <c r="M3181" s="105" t="str">
        <f>IF(G3181="","",_xlfn.IFNA((VLOOKUP(G3181,help!L:M,2,0))*H3181,_xlfn.IFNA((VLOOKUP(G3181,help!P:Q,2,0))*H3181,"غير مسجلة في المشتريات")))</f>
        <v/>
      </c>
    </row>
    <row r="3182" spans="2:13" hidden="1" x14ac:dyDescent="0.25">
      <c r="B3182" s="13">
        <f>COUNTIFS($G$3:G3182,'تقرير استهلاك خامات'!$D$4)</f>
        <v>2</v>
      </c>
      <c r="C3182" s="13">
        <f>COUNTIFS($F$3:F3182,'تقرير منتج تام'!$E$4)</f>
        <v>10</v>
      </c>
      <c r="D3182" s="37"/>
      <c r="E3182" s="37"/>
      <c r="F3182" s="37"/>
      <c r="G3182" s="39"/>
      <c r="H3182" s="40"/>
      <c r="I3182" s="107" t="str">
        <f>IF(G3182="","",_xlfn.IFNA(VLOOKUP(G3182,'سجل المشتريات'!F:N,8,0),"غير مسجلة في المشتريات"))</f>
        <v/>
      </c>
      <c r="J3182" s="26" t="str">
        <f>_xlfn.IFNA(VLOOKUP(F3182,الاوردرات!$B$1:$C$600,2,0),"")</f>
        <v/>
      </c>
      <c r="K3182" s="52"/>
      <c r="M3182" s="105" t="str">
        <f>IF(G3182="","",_xlfn.IFNA((VLOOKUP(G3182,help!L:M,2,0))*H3182,_xlfn.IFNA((VLOOKUP(G3182,help!P:Q,2,0))*H3182,"غير مسجلة في المشتريات")))</f>
        <v/>
      </c>
    </row>
    <row r="3183" spans="2:13" hidden="1" x14ac:dyDescent="0.25">
      <c r="B3183" s="13">
        <f>COUNTIFS($G$3:G3183,'تقرير استهلاك خامات'!$D$4)</f>
        <v>2</v>
      </c>
      <c r="C3183" s="13">
        <f>COUNTIFS($F$3:F3183,'تقرير منتج تام'!$E$4)</f>
        <v>10</v>
      </c>
      <c r="D3183" s="37"/>
      <c r="E3183" s="37"/>
      <c r="F3183" s="37"/>
      <c r="G3183" s="39"/>
      <c r="H3183" s="40"/>
      <c r="I3183" s="107" t="str">
        <f>IF(G3183="","",_xlfn.IFNA(VLOOKUP(G3183,'سجل المشتريات'!F:N,8,0),"غير مسجلة في المشتريات"))</f>
        <v/>
      </c>
      <c r="J3183" s="26" t="str">
        <f>_xlfn.IFNA(VLOOKUP(F3183,الاوردرات!$B$1:$C$600,2,0),"")</f>
        <v/>
      </c>
      <c r="K3183" s="52"/>
      <c r="M3183" s="105" t="str">
        <f>IF(G3183="","",_xlfn.IFNA((VLOOKUP(G3183,help!L:M,2,0))*H3183,_xlfn.IFNA((VLOOKUP(G3183,help!P:Q,2,0))*H3183,"غير مسجلة في المشتريات")))</f>
        <v/>
      </c>
    </row>
    <row r="3184" spans="2:13" hidden="1" x14ac:dyDescent="0.25">
      <c r="B3184" s="13">
        <f>COUNTIFS($G$3:G3184,'تقرير استهلاك خامات'!$D$4)</f>
        <v>2</v>
      </c>
      <c r="C3184" s="13">
        <f>COUNTIFS($F$3:F3184,'تقرير منتج تام'!$E$4)</f>
        <v>10</v>
      </c>
      <c r="D3184" s="37"/>
      <c r="E3184" s="37"/>
      <c r="F3184" s="37"/>
      <c r="G3184" s="39"/>
      <c r="H3184" s="40"/>
      <c r="I3184" s="107" t="str">
        <f>IF(G3184="","",_xlfn.IFNA(VLOOKUP(G3184,'سجل المشتريات'!F:N,8,0),"غير مسجلة في المشتريات"))</f>
        <v/>
      </c>
      <c r="J3184" s="26" t="str">
        <f>_xlfn.IFNA(VLOOKUP(F3184,الاوردرات!$B$1:$C$600,2,0),"")</f>
        <v/>
      </c>
      <c r="K3184" s="52"/>
      <c r="M3184" s="105" t="str">
        <f>IF(G3184="","",_xlfn.IFNA((VLOOKUP(G3184,help!L:M,2,0))*H3184,_xlfn.IFNA((VLOOKUP(G3184,help!P:Q,2,0))*H3184,"غير مسجلة في المشتريات")))</f>
        <v/>
      </c>
    </row>
    <row r="3185" spans="2:13" hidden="1" x14ac:dyDescent="0.25">
      <c r="B3185" s="13">
        <f>COUNTIFS($G$3:G3185,'تقرير استهلاك خامات'!$D$4)</f>
        <v>2</v>
      </c>
      <c r="C3185" s="13">
        <f>COUNTIFS($F$3:F3185,'تقرير منتج تام'!$E$4)</f>
        <v>10</v>
      </c>
      <c r="D3185" s="37"/>
      <c r="E3185" s="37"/>
      <c r="F3185" s="37"/>
      <c r="G3185" s="39"/>
      <c r="H3185" s="40"/>
      <c r="I3185" s="107" t="str">
        <f>IF(G3185="","",_xlfn.IFNA(VLOOKUP(G3185,'سجل المشتريات'!F:N,8,0),"غير مسجلة في المشتريات"))</f>
        <v/>
      </c>
      <c r="J3185" s="26" t="str">
        <f>_xlfn.IFNA(VLOOKUP(F3185,الاوردرات!$B$1:$C$600,2,0),"")</f>
        <v/>
      </c>
      <c r="K3185" s="52"/>
      <c r="M3185" s="105" t="str">
        <f>IF(G3185="","",_xlfn.IFNA((VLOOKUP(G3185,help!L:M,2,0))*H3185,_xlfn.IFNA((VLOOKUP(G3185,help!P:Q,2,0))*H3185,"غير مسجلة في المشتريات")))</f>
        <v/>
      </c>
    </row>
    <row r="3186" spans="2:13" hidden="1" x14ac:dyDescent="0.25">
      <c r="B3186" s="13">
        <f>COUNTIFS($G$3:G3186,'تقرير استهلاك خامات'!$D$4)</f>
        <v>2</v>
      </c>
      <c r="C3186" s="13">
        <f>COUNTIFS($F$3:F3186,'تقرير منتج تام'!$E$4)</f>
        <v>10</v>
      </c>
      <c r="D3186" s="37"/>
      <c r="E3186" s="37"/>
      <c r="F3186" s="37"/>
      <c r="G3186" s="39"/>
      <c r="H3186" s="40"/>
      <c r="I3186" s="107" t="str">
        <f>IF(G3186="","",_xlfn.IFNA(VLOOKUP(G3186,'سجل المشتريات'!F:N,8,0),"غير مسجلة في المشتريات"))</f>
        <v/>
      </c>
      <c r="J3186" s="26" t="str">
        <f>_xlfn.IFNA(VLOOKUP(F3186,الاوردرات!$B$1:$C$600,2,0),"")</f>
        <v/>
      </c>
      <c r="K3186" s="52"/>
      <c r="M3186" s="105" t="str">
        <f>IF(G3186="","",_xlfn.IFNA((VLOOKUP(G3186,help!L:M,2,0))*H3186,_xlfn.IFNA((VLOOKUP(G3186,help!P:Q,2,0))*H3186,"غير مسجلة في المشتريات")))</f>
        <v/>
      </c>
    </row>
    <row r="3187" spans="2:13" hidden="1" x14ac:dyDescent="0.25">
      <c r="B3187" s="13">
        <f>COUNTIFS($G$3:G3187,'تقرير استهلاك خامات'!$D$4)</f>
        <v>2</v>
      </c>
      <c r="C3187" s="13">
        <f>COUNTIFS($F$3:F3187,'تقرير منتج تام'!$E$4)</f>
        <v>10</v>
      </c>
      <c r="D3187" s="37"/>
      <c r="E3187" s="37"/>
      <c r="F3187" s="37"/>
      <c r="G3187" s="39"/>
      <c r="H3187" s="40"/>
      <c r="I3187" s="107" t="str">
        <f>IF(G3187="","",_xlfn.IFNA(VLOOKUP(G3187,'سجل المشتريات'!F:N,8,0),"غير مسجلة في المشتريات"))</f>
        <v/>
      </c>
      <c r="J3187" s="26" t="str">
        <f>_xlfn.IFNA(VLOOKUP(F3187,الاوردرات!$B$1:$C$600,2,0),"")</f>
        <v/>
      </c>
      <c r="K3187" s="52"/>
      <c r="M3187" s="105" t="str">
        <f>IF(G3187="","",_xlfn.IFNA((VLOOKUP(G3187,help!L:M,2,0))*H3187,_xlfn.IFNA((VLOOKUP(G3187,help!P:Q,2,0))*H3187,"غير مسجلة في المشتريات")))</f>
        <v/>
      </c>
    </row>
    <row r="3188" spans="2:13" hidden="1" x14ac:dyDescent="0.25">
      <c r="B3188" s="13">
        <f>COUNTIFS($G$3:G3188,'تقرير استهلاك خامات'!$D$4)</f>
        <v>2</v>
      </c>
      <c r="C3188" s="13">
        <f>COUNTIFS($F$3:F3188,'تقرير منتج تام'!$E$4)</f>
        <v>10</v>
      </c>
      <c r="D3188" s="37"/>
      <c r="E3188" s="37"/>
      <c r="F3188" s="37"/>
      <c r="G3188" s="39"/>
      <c r="H3188" s="40"/>
      <c r="I3188" s="107" t="str">
        <f>IF(G3188="","",_xlfn.IFNA(VLOOKUP(G3188,'سجل المشتريات'!F:N,8,0),"غير مسجلة في المشتريات"))</f>
        <v/>
      </c>
      <c r="J3188" s="26" t="str">
        <f>_xlfn.IFNA(VLOOKUP(F3188,الاوردرات!$B$1:$C$600,2,0),"")</f>
        <v/>
      </c>
      <c r="K3188" s="52"/>
      <c r="M3188" s="105" t="str">
        <f>IF(G3188="","",_xlfn.IFNA((VLOOKUP(G3188,help!L:M,2,0))*H3188,_xlfn.IFNA((VLOOKUP(G3188,help!P:Q,2,0))*H3188,"غير مسجلة في المشتريات")))</f>
        <v/>
      </c>
    </row>
    <row r="3189" spans="2:13" hidden="1" x14ac:dyDescent="0.25">
      <c r="B3189" s="13">
        <f>COUNTIFS($G$3:G3189,'تقرير استهلاك خامات'!$D$4)</f>
        <v>2</v>
      </c>
      <c r="C3189" s="13">
        <f>COUNTIFS($F$3:F3189,'تقرير منتج تام'!$E$4)</f>
        <v>10</v>
      </c>
      <c r="D3189" s="37"/>
      <c r="E3189" s="37"/>
      <c r="F3189" s="37"/>
      <c r="G3189" s="39"/>
      <c r="H3189" s="40"/>
      <c r="I3189" s="107" t="str">
        <f>IF(G3189="","",_xlfn.IFNA(VLOOKUP(G3189,'سجل المشتريات'!F:N,8,0),"غير مسجلة في المشتريات"))</f>
        <v/>
      </c>
      <c r="J3189" s="26" t="str">
        <f>_xlfn.IFNA(VLOOKUP(F3189,الاوردرات!$B$1:$C$600,2,0),"")</f>
        <v/>
      </c>
      <c r="K3189" s="52"/>
      <c r="M3189" s="105" t="str">
        <f>IF(G3189="","",_xlfn.IFNA((VLOOKUP(G3189,help!L:M,2,0))*H3189,_xlfn.IFNA((VLOOKUP(G3189,help!P:Q,2,0))*H3189,"غير مسجلة في المشتريات")))</f>
        <v/>
      </c>
    </row>
    <row r="3190" spans="2:13" hidden="1" x14ac:dyDescent="0.25">
      <c r="B3190" s="13">
        <f>COUNTIFS($G$3:G3190,'تقرير استهلاك خامات'!$D$4)</f>
        <v>2</v>
      </c>
      <c r="C3190" s="13">
        <f>COUNTIFS($F$3:F3190,'تقرير منتج تام'!$E$4)</f>
        <v>10</v>
      </c>
      <c r="D3190" s="37"/>
      <c r="E3190" s="37"/>
      <c r="F3190" s="37"/>
      <c r="G3190" s="39"/>
      <c r="H3190" s="40"/>
      <c r="I3190" s="107" t="str">
        <f>IF(G3190="","",_xlfn.IFNA(VLOOKUP(G3190,'سجل المشتريات'!F:N,8,0),"غير مسجلة في المشتريات"))</f>
        <v/>
      </c>
      <c r="J3190" s="26" t="str">
        <f>_xlfn.IFNA(VLOOKUP(F3190,الاوردرات!$B$1:$C$600,2,0),"")</f>
        <v/>
      </c>
      <c r="K3190" s="52"/>
      <c r="M3190" s="105" t="str">
        <f>IF(G3190="","",_xlfn.IFNA((VLOOKUP(G3190,help!L:M,2,0))*H3190,_xlfn.IFNA((VLOOKUP(G3190,help!P:Q,2,0))*H3190,"غير مسجلة في المشتريات")))</f>
        <v/>
      </c>
    </row>
    <row r="3191" spans="2:13" hidden="1" x14ac:dyDescent="0.25">
      <c r="B3191" s="13">
        <f>COUNTIFS($G$3:G3191,'تقرير استهلاك خامات'!$D$4)</f>
        <v>2</v>
      </c>
      <c r="C3191" s="13">
        <f>COUNTIFS($F$3:F3191,'تقرير منتج تام'!$E$4)</f>
        <v>10</v>
      </c>
      <c r="D3191" s="37"/>
      <c r="E3191" s="37"/>
      <c r="F3191" s="37"/>
      <c r="G3191" s="39"/>
      <c r="H3191" s="40"/>
      <c r="I3191" s="107" t="str">
        <f>IF(G3191="","",_xlfn.IFNA(VLOOKUP(G3191,'سجل المشتريات'!F:N,8,0),"غير مسجلة في المشتريات"))</f>
        <v/>
      </c>
      <c r="J3191" s="26" t="str">
        <f>_xlfn.IFNA(VLOOKUP(F3191,الاوردرات!$B$1:$C$600,2,0),"")</f>
        <v/>
      </c>
      <c r="K3191" s="52"/>
      <c r="M3191" s="105" t="str">
        <f>IF(G3191="","",_xlfn.IFNA((VLOOKUP(G3191,help!L:M,2,0))*H3191,_xlfn.IFNA((VLOOKUP(G3191,help!P:Q,2,0))*H3191,"غير مسجلة في المشتريات")))</f>
        <v/>
      </c>
    </row>
    <row r="3192" spans="2:13" hidden="1" x14ac:dyDescent="0.25">
      <c r="B3192" s="13">
        <f>COUNTIFS($G$3:G3192,'تقرير استهلاك خامات'!$D$4)</f>
        <v>2</v>
      </c>
      <c r="C3192" s="13">
        <f>COUNTIFS($F$3:F3192,'تقرير منتج تام'!$E$4)</f>
        <v>10</v>
      </c>
      <c r="D3192" s="37"/>
      <c r="E3192" s="37"/>
      <c r="F3192" s="37"/>
      <c r="G3192" s="39"/>
      <c r="H3192" s="40"/>
      <c r="I3192" s="107" t="str">
        <f>IF(G3192="","",_xlfn.IFNA(VLOOKUP(G3192,'سجل المشتريات'!F:N,8,0),"غير مسجلة في المشتريات"))</f>
        <v/>
      </c>
      <c r="J3192" s="26" t="str">
        <f>_xlfn.IFNA(VLOOKUP(F3192,الاوردرات!$B$1:$C$600,2,0),"")</f>
        <v/>
      </c>
      <c r="K3192" s="52"/>
      <c r="M3192" s="105" t="str">
        <f>IF(G3192="","",_xlfn.IFNA((VLOOKUP(G3192,help!L:M,2,0))*H3192,_xlfn.IFNA((VLOOKUP(G3192,help!P:Q,2,0))*H3192,"غير مسجلة في المشتريات")))</f>
        <v/>
      </c>
    </row>
    <row r="3193" spans="2:13" hidden="1" x14ac:dyDescent="0.25">
      <c r="B3193" s="13">
        <f>COUNTIFS($G$3:G3193,'تقرير استهلاك خامات'!$D$4)</f>
        <v>2</v>
      </c>
      <c r="C3193" s="13">
        <f>COUNTIFS($F$3:F3193,'تقرير منتج تام'!$E$4)</f>
        <v>10</v>
      </c>
      <c r="D3193" s="37"/>
      <c r="E3193" s="37"/>
      <c r="F3193" s="37"/>
      <c r="G3193" s="39"/>
      <c r="H3193" s="40"/>
      <c r="I3193" s="107" t="str">
        <f>IF(G3193="","",_xlfn.IFNA(VLOOKUP(G3193,'سجل المشتريات'!F:N,8,0),"غير مسجلة في المشتريات"))</f>
        <v/>
      </c>
      <c r="J3193" s="26" t="str">
        <f>_xlfn.IFNA(VLOOKUP(F3193,الاوردرات!$B$1:$C$600,2,0),"")</f>
        <v/>
      </c>
      <c r="K3193" s="52"/>
      <c r="M3193" s="105" t="str">
        <f>IF(G3193="","",_xlfn.IFNA((VLOOKUP(G3193,help!L:M,2,0))*H3193,_xlfn.IFNA((VLOOKUP(G3193,help!P:Q,2,0))*H3193,"غير مسجلة في المشتريات")))</f>
        <v/>
      </c>
    </row>
    <row r="3194" spans="2:13" hidden="1" x14ac:dyDescent="0.25">
      <c r="B3194" s="13">
        <f>COUNTIFS($G$3:G3194,'تقرير استهلاك خامات'!$D$4)</f>
        <v>2</v>
      </c>
      <c r="C3194" s="13">
        <f>COUNTIFS($F$3:F3194,'تقرير منتج تام'!$E$4)</f>
        <v>10</v>
      </c>
      <c r="D3194" s="37"/>
      <c r="E3194" s="37"/>
      <c r="F3194" s="37"/>
      <c r="G3194" s="39"/>
      <c r="H3194" s="40"/>
      <c r="I3194" s="107" t="str">
        <f>IF(G3194="","",_xlfn.IFNA(VLOOKUP(G3194,'سجل المشتريات'!F:N,8,0),"غير مسجلة في المشتريات"))</f>
        <v/>
      </c>
      <c r="J3194" s="26" t="str">
        <f>_xlfn.IFNA(VLOOKUP(F3194,الاوردرات!$B$1:$C$600,2,0),"")</f>
        <v/>
      </c>
      <c r="K3194" s="52"/>
      <c r="M3194" s="105" t="str">
        <f>IF(G3194="","",_xlfn.IFNA((VLOOKUP(G3194,help!L:M,2,0))*H3194,_xlfn.IFNA((VLOOKUP(G3194,help!P:Q,2,0))*H3194,"غير مسجلة في المشتريات")))</f>
        <v/>
      </c>
    </row>
    <row r="3195" spans="2:13" hidden="1" x14ac:dyDescent="0.25">
      <c r="B3195" s="13">
        <f>COUNTIFS($G$3:G3195,'تقرير استهلاك خامات'!$D$4)</f>
        <v>2</v>
      </c>
      <c r="C3195" s="13">
        <f>COUNTIFS($F$3:F3195,'تقرير منتج تام'!$E$4)</f>
        <v>10</v>
      </c>
      <c r="D3195" s="37"/>
      <c r="E3195" s="37"/>
      <c r="F3195" s="37"/>
      <c r="G3195" s="39"/>
      <c r="H3195" s="40"/>
      <c r="I3195" s="107" t="str">
        <f>IF(G3195="","",_xlfn.IFNA(VLOOKUP(G3195,'سجل المشتريات'!F:N,8,0),"غير مسجلة في المشتريات"))</f>
        <v/>
      </c>
      <c r="J3195" s="26" t="str">
        <f>_xlfn.IFNA(VLOOKUP(F3195,الاوردرات!$B$1:$C$600,2,0),"")</f>
        <v/>
      </c>
      <c r="K3195" s="52"/>
      <c r="M3195" s="105" t="str">
        <f>IF(G3195="","",_xlfn.IFNA((VLOOKUP(G3195,help!L:M,2,0))*H3195,_xlfn.IFNA((VLOOKUP(G3195,help!P:Q,2,0))*H3195,"غير مسجلة في المشتريات")))</f>
        <v/>
      </c>
    </row>
    <row r="3196" spans="2:13" hidden="1" x14ac:dyDescent="0.25">
      <c r="B3196" s="13">
        <f>COUNTIFS($G$3:G3196,'تقرير استهلاك خامات'!$D$4)</f>
        <v>2</v>
      </c>
      <c r="C3196" s="13">
        <f>COUNTIFS($F$3:F3196,'تقرير منتج تام'!$E$4)</f>
        <v>10</v>
      </c>
      <c r="D3196" s="37"/>
      <c r="E3196" s="37"/>
      <c r="F3196" s="37"/>
      <c r="G3196" s="39"/>
      <c r="H3196" s="40"/>
      <c r="I3196" s="107" t="str">
        <f>IF(G3196="","",_xlfn.IFNA(VLOOKUP(G3196,'سجل المشتريات'!F:N,8,0),"غير مسجلة في المشتريات"))</f>
        <v/>
      </c>
      <c r="J3196" s="26" t="str">
        <f>_xlfn.IFNA(VLOOKUP(F3196,الاوردرات!$B$1:$C$600,2,0),"")</f>
        <v/>
      </c>
      <c r="K3196" s="52"/>
      <c r="M3196" s="105" t="str">
        <f>IF(G3196="","",_xlfn.IFNA((VLOOKUP(G3196,help!L:M,2,0))*H3196,_xlfn.IFNA((VLOOKUP(G3196,help!P:Q,2,0))*H3196,"غير مسجلة في المشتريات")))</f>
        <v/>
      </c>
    </row>
    <row r="3197" spans="2:13" hidden="1" x14ac:dyDescent="0.25">
      <c r="B3197" s="13">
        <f>COUNTIFS($G$3:G3197,'تقرير استهلاك خامات'!$D$4)</f>
        <v>2</v>
      </c>
      <c r="C3197" s="13">
        <f>COUNTIFS($F$3:F3197,'تقرير منتج تام'!$E$4)</f>
        <v>10</v>
      </c>
      <c r="D3197" s="37"/>
      <c r="E3197" s="37"/>
      <c r="F3197" s="37"/>
      <c r="G3197" s="39"/>
      <c r="H3197" s="40"/>
      <c r="I3197" s="107" t="str">
        <f>IF(G3197="","",_xlfn.IFNA(VLOOKUP(G3197,'سجل المشتريات'!F:N,8,0),"غير مسجلة في المشتريات"))</f>
        <v/>
      </c>
      <c r="J3197" s="26" t="str">
        <f>_xlfn.IFNA(VLOOKUP(F3197,الاوردرات!$B$1:$C$600,2,0),"")</f>
        <v/>
      </c>
      <c r="K3197" s="52"/>
      <c r="M3197" s="105" t="str">
        <f>IF(G3197="","",_xlfn.IFNA((VLOOKUP(G3197,help!L:M,2,0))*H3197,_xlfn.IFNA((VLOOKUP(G3197,help!P:Q,2,0))*H3197,"غير مسجلة في المشتريات")))</f>
        <v/>
      </c>
    </row>
    <row r="3198" spans="2:13" hidden="1" x14ac:dyDescent="0.25">
      <c r="B3198" s="13">
        <f>COUNTIFS($G$3:G3198,'تقرير استهلاك خامات'!$D$4)</f>
        <v>2</v>
      </c>
      <c r="C3198" s="13">
        <f>COUNTIFS($F$3:F3198,'تقرير منتج تام'!$E$4)</f>
        <v>10</v>
      </c>
      <c r="D3198" s="37"/>
      <c r="E3198" s="37"/>
      <c r="F3198" s="37"/>
      <c r="G3198" s="39"/>
      <c r="H3198" s="40"/>
      <c r="I3198" s="107" t="str">
        <f>IF(G3198="","",_xlfn.IFNA(VLOOKUP(G3198,'سجل المشتريات'!F:N,8,0),"غير مسجلة في المشتريات"))</f>
        <v/>
      </c>
      <c r="J3198" s="26" t="str">
        <f>_xlfn.IFNA(VLOOKUP(F3198,الاوردرات!$B$1:$C$600,2,0),"")</f>
        <v/>
      </c>
      <c r="K3198" s="52"/>
      <c r="M3198" s="105" t="str">
        <f>IF(G3198="","",_xlfn.IFNA((VLOOKUP(G3198,help!L:M,2,0))*H3198,_xlfn.IFNA((VLOOKUP(G3198,help!P:Q,2,0))*H3198,"غير مسجلة في المشتريات")))</f>
        <v/>
      </c>
    </row>
    <row r="3199" spans="2:13" hidden="1" x14ac:dyDescent="0.25">
      <c r="B3199" s="13">
        <f>COUNTIFS($G$3:G3199,'تقرير استهلاك خامات'!$D$4)</f>
        <v>2</v>
      </c>
      <c r="C3199" s="13">
        <f>COUNTIFS($F$3:F3199,'تقرير منتج تام'!$E$4)</f>
        <v>10</v>
      </c>
      <c r="D3199" s="37"/>
      <c r="E3199" s="37"/>
      <c r="F3199" s="37"/>
      <c r="G3199" s="39"/>
      <c r="H3199" s="40"/>
      <c r="I3199" s="107" t="str">
        <f>IF(G3199="","",_xlfn.IFNA(VLOOKUP(G3199,'سجل المشتريات'!F:N,8,0),"غير مسجلة في المشتريات"))</f>
        <v/>
      </c>
      <c r="J3199" s="26" t="str">
        <f>_xlfn.IFNA(VLOOKUP(F3199,الاوردرات!$B$1:$C$600,2,0),"")</f>
        <v/>
      </c>
      <c r="K3199" s="52"/>
      <c r="M3199" s="105" t="str">
        <f>IF(G3199="","",_xlfn.IFNA((VLOOKUP(G3199,help!L:M,2,0))*H3199,_xlfn.IFNA((VLOOKUP(G3199,help!P:Q,2,0))*H3199,"غير مسجلة في المشتريات")))</f>
        <v/>
      </c>
    </row>
    <row r="3200" spans="2:13" hidden="1" x14ac:dyDescent="0.25">
      <c r="B3200" s="13">
        <f>COUNTIFS($G$3:G3200,'تقرير استهلاك خامات'!$D$4)</f>
        <v>2</v>
      </c>
      <c r="C3200" s="13">
        <f>COUNTIFS($F$3:F3200,'تقرير منتج تام'!$E$4)</f>
        <v>10</v>
      </c>
      <c r="D3200" s="37"/>
      <c r="E3200" s="37"/>
      <c r="F3200" s="37"/>
      <c r="G3200" s="39"/>
      <c r="H3200" s="40"/>
      <c r="I3200" s="107" t="str">
        <f>IF(G3200="","",_xlfn.IFNA(VLOOKUP(G3200,'سجل المشتريات'!F:N,8,0),"غير مسجلة في المشتريات"))</f>
        <v/>
      </c>
      <c r="J3200" s="26" t="str">
        <f>_xlfn.IFNA(VLOOKUP(F3200,الاوردرات!$B$1:$C$600,2,0),"")</f>
        <v/>
      </c>
      <c r="K3200" s="52"/>
      <c r="M3200" s="105" t="str">
        <f>IF(G3200="","",_xlfn.IFNA((VLOOKUP(G3200,help!L:M,2,0))*H3200,_xlfn.IFNA((VLOOKUP(G3200,help!P:Q,2,0))*H3200,"غير مسجلة في المشتريات")))</f>
        <v/>
      </c>
    </row>
    <row r="3201" spans="2:13" hidden="1" x14ac:dyDescent="0.25">
      <c r="B3201" s="13">
        <f>COUNTIFS($G$3:G3201,'تقرير استهلاك خامات'!$D$4)</f>
        <v>2</v>
      </c>
      <c r="C3201" s="13">
        <f>COUNTIFS($F$3:F3201,'تقرير منتج تام'!$E$4)</f>
        <v>10</v>
      </c>
      <c r="D3201" s="37"/>
      <c r="E3201" s="37"/>
      <c r="F3201" s="37"/>
      <c r="G3201" s="39"/>
      <c r="H3201" s="40"/>
      <c r="I3201" s="107" t="str">
        <f>IF(G3201="","",_xlfn.IFNA(VLOOKUP(G3201,'سجل المشتريات'!F:N,8,0),"غير مسجلة في المشتريات"))</f>
        <v/>
      </c>
      <c r="J3201" s="26" t="str">
        <f>_xlfn.IFNA(VLOOKUP(F3201,الاوردرات!$B$1:$C$600,2,0),"")</f>
        <v/>
      </c>
      <c r="K3201" s="52"/>
      <c r="M3201" s="105" t="str">
        <f>IF(G3201="","",_xlfn.IFNA((VLOOKUP(G3201,help!L:M,2,0))*H3201,_xlfn.IFNA((VLOOKUP(G3201,help!P:Q,2,0))*H3201,"غير مسجلة في المشتريات")))</f>
        <v/>
      </c>
    </row>
    <row r="3202" spans="2:13" hidden="1" x14ac:dyDescent="0.25">
      <c r="B3202" s="13">
        <f>COUNTIFS($G$3:G3202,'تقرير استهلاك خامات'!$D$4)</f>
        <v>2</v>
      </c>
      <c r="C3202" s="13">
        <f>COUNTIFS($F$3:F3202,'تقرير منتج تام'!$E$4)</f>
        <v>10</v>
      </c>
      <c r="D3202" s="37"/>
      <c r="E3202" s="37"/>
      <c r="F3202" s="37"/>
      <c r="G3202" s="39"/>
      <c r="H3202" s="40"/>
      <c r="I3202" s="107" t="str">
        <f>IF(G3202="","",_xlfn.IFNA(VLOOKUP(G3202,'سجل المشتريات'!F:N,8,0),"غير مسجلة في المشتريات"))</f>
        <v/>
      </c>
      <c r="J3202" s="26" t="str">
        <f>_xlfn.IFNA(VLOOKUP(F3202,الاوردرات!$B$1:$C$600,2,0),"")</f>
        <v/>
      </c>
      <c r="K3202" s="52"/>
      <c r="M3202" s="105" t="str">
        <f>IF(G3202="","",_xlfn.IFNA((VLOOKUP(G3202,help!L:M,2,0))*H3202,_xlfn.IFNA((VLOOKUP(G3202,help!P:Q,2,0))*H3202,"غير مسجلة في المشتريات")))</f>
        <v/>
      </c>
    </row>
    <row r="3203" spans="2:13" hidden="1" x14ac:dyDescent="0.25">
      <c r="B3203" s="13">
        <f>COUNTIFS($G$3:G3203,'تقرير استهلاك خامات'!$D$4)</f>
        <v>2</v>
      </c>
      <c r="C3203" s="13">
        <f>COUNTIFS($F$3:F3203,'تقرير منتج تام'!$E$4)</f>
        <v>10</v>
      </c>
      <c r="D3203" s="37"/>
      <c r="E3203" s="37"/>
      <c r="F3203" s="37"/>
      <c r="G3203" s="39"/>
      <c r="H3203" s="40"/>
      <c r="I3203" s="107" t="str">
        <f>IF(G3203="","",_xlfn.IFNA(VLOOKUP(G3203,'سجل المشتريات'!F:N,8,0),"غير مسجلة في المشتريات"))</f>
        <v/>
      </c>
      <c r="J3203" s="26" t="str">
        <f>_xlfn.IFNA(VLOOKUP(F3203,الاوردرات!$B$1:$C$600,2,0),"")</f>
        <v/>
      </c>
      <c r="K3203" s="52"/>
      <c r="M3203" s="105" t="str">
        <f>IF(G3203="","",_xlfn.IFNA((VLOOKUP(G3203,help!L:M,2,0))*H3203,_xlfn.IFNA((VLOOKUP(G3203,help!P:Q,2,0))*H3203,"غير مسجلة في المشتريات")))</f>
        <v/>
      </c>
    </row>
    <row r="3204" spans="2:13" hidden="1" x14ac:dyDescent="0.25">
      <c r="B3204" s="13">
        <f>COUNTIFS($G$3:G3204,'تقرير استهلاك خامات'!$D$4)</f>
        <v>2</v>
      </c>
      <c r="C3204" s="13">
        <f>COUNTIFS($F$3:F3204,'تقرير منتج تام'!$E$4)</f>
        <v>10</v>
      </c>
      <c r="D3204" s="37"/>
      <c r="E3204" s="37"/>
      <c r="F3204" s="37"/>
      <c r="G3204" s="39"/>
      <c r="H3204" s="40"/>
      <c r="I3204" s="107" t="str">
        <f>IF(G3204="","",_xlfn.IFNA(VLOOKUP(G3204,'سجل المشتريات'!F:N,8,0),"غير مسجلة في المشتريات"))</f>
        <v/>
      </c>
      <c r="J3204" s="26" t="str">
        <f>_xlfn.IFNA(VLOOKUP(F3204,الاوردرات!$B$1:$C$600,2,0),"")</f>
        <v/>
      </c>
      <c r="K3204" s="52"/>
      <c r="M3204" s="105" t="str">
        <f>IF(G3204="","",_xlfn.IFNA((VLOOKUP(G3204,help!L:M,2,0))*H3204,_xlfn.IFNA((VLOOKUP(G3204,help!P:Q,2,0))*H3204,"غير مسجلة في المشتريات")))</f>
        <v/>
      </c>
    </row>
    <row r="3205" spans="2:13" hidden="1" x14ac:dyDescent="0.25">
      <c r="B3205" s="13">
        <f>COUNTIFS($G$3:G3205,'تقرير استهلاك خامات'!$D$4)</f>
        <v>2</v>
      </c>
      <c r="C3205" s="13">
        <f>COUNTIFS($F$3:F3205,'تقرير منتج تام'!$E$4)</f>
        <v>10</v>
      </c>
      <c r="D3205" s="37"/>
      <c r="E3205" s="37"/>
      <c r="F3205" s="37"/>
      <c r="G3205" s="39"/>
      <c r="H3205" s="40"/>
      <c r="I3205" s="107" t="str">
        <f>IF(G3205="","",_xlfn.IFNA(VLOOKUP(G3205,'سجل المشتريات'!F:N,8,0),"غير مسجلة في المشتريات"))</f>
        <v/>
      </c>
      <c r="J3205" s="26" t="str">
        <f>_xlfn.IFNA(VLOOKUP(F3205,الاوردرات!$B$1:$C$600,2,0),"")</f>
        <v/>
      </c>
      <c r="K3205" s="52"/>
      <c r="M3205" s="105" t="str">
        <f>IF(G3205="","",_xlfn.IFNA((VLOOKUP(G3205,help!L:M,2,0))*H3205,_xlfn.IFNA((VLOOKUP(G3205,help!P:Q,2,0))*H3205,"غير مسجلة في المشتريات")))</f>
        <v/>
      </c>
    </row>
    <row r="3206" spans="2:13" hidden="1" x14ac:dyDescent="0.25">
      <c r="B3206" s="13">
        <f>COUNTIFS($G$3:G3206,'تقرير استهلاك خامات'!$D$4)</f>
        <v>2</v>
      </c>
      <c r="C3206" s="13">
        <f>COUNTIFS($F$3:F3206,'تقرير منتج تام'!$E$4)</f>
        <v>10</v>
      </c>
      <c r="D3206" s="37"/>
      <c r="E3206" s="37"/>
      <c r="F3206" s="37"/>
      <c r="G3206" s="39"/>
      <c r="H3206" s="40"/>
      <c r="I3206" s="107" t="str">
        <f>IF(G3206="","",_xlfn.IFNA(VLOOKUP(G3206,'سجل المشتريات'!F:N,8,0),"غير مسجلة في المشتريات"))</f>
        <v/>
      </c>
      <c r="J3206" s="26" t="str">
        <f>_xlfn.IFNA(VLOOKUP(F3206,الاوردرات!$B$1:$C$600,2,0),"")</f>
        <v/>
      </c>
      <c r="K3206" s="52"/>
      <c r="M3206" s="105" t="str">
        <f>IF(G3206="","",_xlfn.IFNA((VLOOKUP(G3206,help!L:M,2,0))*H3206,_xlfn.IFNA((VLOOKUP(G3206,help!P:Q,2,0))*H3206,"غير مسجلة في المشتريات")))</f>
        <v/>
      </c>
    </row>
    <row r="3207" spans="2:13" hidden="1" x14ac:dyDescent="0.25">
      <c r="B3207" s="13">
        <f>COUNTIFS($G$3:G3207,'تقرير استهلاك خامات'!$D$4)</f>
        <v>2</v>
      </c>
      <c r="C3207" s="13">
        <f>COUNTIFS($F$3:F3207,'تقرير منتج تام'!$E$4)</f>
        <v>10</v>
      </c>
      <c r="D3207" s="37"/>
      <c r="E3207" s="37"/>
      <c r="F3207" s="37"/>
      <c r="G3207" s="39"/>
      <c r="H3207" s="40"/>
      <c r="I3207" s="107" t="str">
        <f>IF(G3207="","",_xlfn.IFNA(VLOOKUP(G3207,'سجل المشتريات'!F:N,8,0),"غير مسجلة في المشتريات"))</f>
        <v/>
      </c>
      <c r="J3207" s="26" t="str">
        <f>_xlfn.IFNA(VLOOKUP(F3207,الاوردرات!$B$1:$C$600,2,0),"")</f>
        <v/>
      </c>
      <c r="K3207" s="52"/>
      <c r="M3207" s="105" t="str">
        <f>IF(G3207="","",_xlfn.IFNA((VLOOKUP(G3207,help!L:M,2,0))*H3207,_xlfn.IFNA((VLOOKUP(G3207,help!P:Q,2,0))*H3207,"غير مسجلة في المشتريات")))</f>
        <v/>
      </c>
    </row>
    <row r="3208" spans="2:13" hidden="1" x14ac:dyDescent="0.25">
      <c r="B3208" s="13">
        <f>COUNTIFS($G$3:G3208,'تقرير استهلاك خامات'!$D$4)</f>
        <v>2</v>
      </c>
      <c r="C3208" s="13">
        <f>COUNTIFS($F$3:F3208,'تقرير منتج تام'!$E$4)</f>
        <v>10</v>
      </c>
      <c r="D3208" s="37"/>
      <c r="E3208" s="37"/>
      <c r="F3208" s="37"/>
      <c r="G3208" s="39"/>
      <c r="H3208" s="40"/>
      <c r="I3208" s="107" t="str">
        <f>IF(G3208="","",_xlfn.IFNA(VLOOKUP(G3208,'سجل المشتريات'!F:N,8,0),"غير مسجلة في المشتريات"))</f>
        <v/>
      </c>
      <c r="J3208" s="26" t="str">
        <f>_xlfn.IFNA(VLOOKUP(F3208,الاوردرات!$B$1:$C$600,2,0),"")</f>
        <v/>
      </c>
      <c r="K3208" s="52"/>
      <c r="M3208" s="105" t="str">
        <f>IF(G3208="","",_xlfn.IFNA((VLOOKUP(G3208,help!L:M,2,0))*H3208,_xlfn.IFNA((VLOOKUP(G3208,help!P:Q,2,0))*H3208,"غير مسجلة في المشتريات")))</f>
        <v/>
      </c>
    </row>
    <row r="3209" spans="2:13" hidden="1" x14ac:dyDescent="0.25">
      <c r="B3209" s="13">
        <f>COUNTIFS($G$3:G3209,'تقرير استهلاك خامات'!$D$4)</f>
        <v>2</v>
      </c>
      <c r="C3209" s="13">
        <f>COUNTIFS($F$3:F3209,'تقرير منتج تام'!$E$4)</f>
        <v>10</v>
      </c>
      <c r="D3209" s="37"/>
      <c r="E3209" s="37"/>
      <c r="F3209" s="37"/>
      <c r="G3209" s="39"/>
      <c r="H3209" s="40"/>
      <c r="I3209" s="107" t="str">
        <f>IF(G3209="","",_xlfn.IFNA(VLOOKUP(G3209,'سجل المشتريات'!F:N,8,0),"غير مسجلة في المشتريات"))</f>
        <v/>
      </c>
      <c r="J3209" s="26" t="str">
        <f>_xlfn.IFNA(VLOOKUP(F3209,الاوردرات!$B$1:$C$600,2,0),"")</f>
        <v/>
      </c>
      <c r="K3209" s="52"/>
      <c r="M3209" s="105" t="str">
        <f>IF(G3209="","",_xlfn.IFNA((VLOOKUP(G3209,help!L:M,2,0))*H3209,_xlfn.IFNA((VLOOKUP(G3209,help!P:Q,2,0))*H3209,"غير مسجلة في المشتريات")))</f>
        <v/>
      </c>
    </row>
    <row r="3210" spans="2:13" hidden="1" x14ac:dyDescent="0.25">
      <c r="B3210" s="13">
        <f>COUNTIFS($G$3:G3210,'تقرير استهلاك خامات'!$D$4)</f>
        <v>2</v>
      </c>
      <c r="C3210" s="13">
        <f>COUNTIFS($F$3:F3210,'تقرير منتج تام'!$E$4)</f>
        <v>10</v>
      </c>
      <c r="D3210" s="37"/>
      <c r="E3210" s="37"/>
      <c r="F3210" s="37"/>
      <c r="G3210" s="39"/>
      <c r="H3210" s="40"/>
      <c r="I3210" s="107" t="str">
        <f>IF(G3210="","",_xlfn.IFNA(VLOOKUP(G3210,'سجل المشتريات'!F:N,8,0),"غير مسجلة في المشتريات"))</f>
        <v/>
      </c>
      <c r="J3210" s="26" t="str">
        <f>_xlfn.IFNA(VLOOKUP(F3210,الاوردرات!$B$1:$C$600,2,0),"")</f>
        <v/>
      </c>
      <c r="K3210" s="52"/>
      <c r="M3210" s="105" t="str">
        <f>IF(G3210="","",_xlfn.IFNA((VLOOKUP(G3210,help!L:M,2,0))*H3210,_xlfn.IFNA((VLOOKUP(G3210,help!P:Q,2,0))*H3210,"غير مسجلة في المشتريات")))</f>
        <v/>
      </c>
    </row>
    <row r="3211" spans="2:13" hidden="1" x14ac:dyDescent="0.25">
      <c r="B3211" s="13">
        <f>COUNTIFS($G$3:G3211,'تقرير استهلاك خامات'!$D$4)</f>
        <v>2</v>
      </c>
      <c r="C3211" s="13">
        <f>COUNTIFS($F$3:F3211,'تقرير منتج تام'!$E$4)</f>
        <v>10</v>
      </c>
      <c r="D3211" s="37"/>
      <c r="E3211" s="37"/>
      <c r="F3211" s="37"/>
      <c r="G3211" s="39"/>
      <c r="H3211" s="40"/>
      <c r="I3211" s="107" t="str">
        <f>IF(G3211="","",_xlfn.IFNA(VLOOKUP(G3211,'سجل المشتريات'!F:N,8,0),"غير مسجلة في المشتريات"))</f>
        <v/>
      </c>
      <c r="J3211" s="26" t="str">
        <f>_xlfn.IFNA(VLOOKUP(F3211,الاوردرات!$B$1:$C$600,2,0),"")</f>
        <v/>
      </c>
      <c r="K3211" s="52"/>
      <c r="M3211" s="105" t="str">
        <f>IF(G3211="","",_xlfn.IFNA((VLOOKUP(G3211,help!L:M,2,0))*H3211,_xlfn.IFNA((VLOOKUP(G3211,help!P:Q,2,0))*H3211,"غير مسجلة في المشتريات")))</f>
        <v/>
      </c>
    </row>
    <row r="3212" spans="2:13" hidden="1" x14ac:dyDescent="0.25">
      <c r="B3212" s="13">
        <f>COUNTIFS($G$3:G3212,'تقرير استهلاك خامات'!$D$4)</f>
        <v>2</v>
      </c>
      <c r="C3212" s="13">
        <f>COUNTIFS($F$3:F3212,'تقرير منتج تام'!$E$4)</f>
        <v>10</v>
      </c>
      <c r="D3212" s="37"/>
      <c r="E3212" s="37"/>
      <c r="F3212" s="37"/>
      <c r="G3212" s="39"/>
      <c r="H3212" s="40"/>
      <c r="I3212" s="107" t="str">
        <f>IF(G3212="","",_xlfn.IFNA(VLOOKUP(G3212,'سجل المشتريات'!F:N,8,0),"غير مسجلة في المشتريات"))</f>
        <v/>
      </c>
      <c r="J3212" s="26" t="str">
        <f>_xlfn.IFNA(VLOOKUP(F3212,الاوردرات!$B$1:$C$600,2,0),"")</f>
        <v/>
      </c>
      <c r="K3212" s="52"/>
      <c r="M3212" s="105" t="str">
        <f>IF(G3212="","",_xlfn.IFNA((VLOOKUP(G3212,help!L:M,2,0))*H3212,_xlfn.IFNA((VLOOKUP(G3212,help!P:Q,2,0))*H3212,"غير مسجلة في المشتريات")))</f>
        <v/>
      </c>
    </row>
    <row r="3213" spans="2:13" hidden="1" x14ac:dyDescent="0.25">
      <c r="B3213" s="13">
        <f>COUNTIFS($G$3:G3213,'تقرير استهلاك خامات'!$D$4)</f>
        <v>2</v>
      </c>
      <c r="C3213" s="13">
        <f>COUNTIFS($F$3:F3213,'تقرير منتج تام'!$E$4)</f>
        <v>10</v>
      </c>
      <c r="D3213" s="37"/>
      <c r="E3213" s="37"/>
      <c r="F3213" s="37"/>
      <c r="G3213" s="39"/>
      <c r="H3213" s="40"/>
      <c r="I3213" s="107" t="str">
        <f>IF(G3213="","",_xlfn.IFNA(VLOOKUP(G3213,'سجل المشتريات'!F:N,8,0),"غير مسجلة في المشتريات"))</f>
        <v/>
      </c>
      <c r="J3213" s="26" t="str">
        <f>_xlfn.IFNA(VLOOKUP(F3213,الاوردرات!$B$1:$C$600,2,0),"")</f>
        <v/>
      </c>
      <c r="K3213" s="52"/>
      <c r="M3213" s="105" t="str">
        <f>IF(G3213="","",_xlfn.IFNA((VLOOKUP(G3213,help!L:M,2,0))*H3213,_xlfn.IFNA((VLOOKUP(G3213,help!P:Q,2,0))*H3213,"غير مسجلة في المشتريات")))</f>
        <v/>
      </c>
    </row>
    <row r="3214" spans="2:13" hidden="1" x14ac:dyDescent="0.25">
      <c r="B3214" s="13">
        <f>COUNTIFS($G$3:G3214,'تقرير استهلاك خامات'!$D$4)</f>
        <v>2</v>
      </c>
      <c r="C3214" s="13">
        <f>COUNTIFS($F$3:F3214,'تقرير منتج تام'!$E$4)</f>
        <v>10</v>
      </c>
      <c r="D3214" s="37"/>
      <c r="E3214" s="37"/>
      <c r="F3214" s="37"/>
      <c r="G3214" s="39"/>
      <c r="H3214" s="40"/>
      <c r="I3214" s="107" t="str">
        <f>IF(G3214="","",_xlfn.IFNA(VLOOKUP(G3214,'سجل المشتريات'!F:N,8,0),"غير مسجلة في المشتريات"))</f>
        <v/>
      </c>
      <c r="J3214" s="26" t="str">
        <f>_xlfn.IFNA(VLOOKUP(F3214,الاوردرات!$B$1:$C$600,2,0),"")</f>
        <v/>
      </c>
      <c r="K3214" s="52"/>
      <c r="M3214" s="105" t="str">
        <f>IF(G3214="","",_xlfn.IFNA((VLOOKUP(G3214,help!L:M,2,0))*H3214,_xlfn.IFNA((VLOOKUP(G3214,help!P:Q,2,0))*H3214,"غير مسجلة في المشتريات")))</f>
        <v/>
      </c>
    </row>
    <row r="3215" spans="2:13" hidden="1" x14ac:dyDescent="0.25">
      <c r="B3215" s="13">
        <f>COUNTIFS($G$3:G3215,'تقرير استهلاك خامات'!$D$4)</f>
        <v>2</v>
      </c>
      <c r="C3215" s="13">
        <f>COUNTIFS($F$3:F3215,'تقرير منتج تام'!$E$4)</f>
        <v>10</v>
      </c>
      <c r="D3215" s="37"/>
      <c r="E3215" s="37"/>
      <c r="F3215" s="37"/>
      <c r="G3215" s="39"/>
      <c r="H3215" s="40"/>
      <c r="I3215" s="107" t="str">
        <f>IF(G3215="","",_xlfn.IFNA(VLOOKUP(G3215,'سجل المشتريات'!F:N,8,0),"غير مسجلة في المشتريات"))</f>
        <v/>
      </c>
      <c r="J3215" s="26" t="str">
        <f>_xlfn.IFNA(VLOOKUP(F3215,الاوردرات!$B$1:$C$600,2,0),"")</f>
        <v/>
      </c>
      <c r="K3215" s="52"/>
      <c r="M3215" s="105" t="str">
        <f>IF(G3215="","",_xlfn.IFNA((VLOOKUP(G3215,help!L:M,2,0))*H3215,_xlfn.IFNA((VLOOKUP(G3215,help!P:Q,2,0))*H3215,"غير مسجلة في المشتريات")))</f>
        <v/>
      </c>
    </row>
    <row r="3216" spans="2:13" hidden="1" x14ac:dyDescent="0.25">
      <c r="B3216" s="13">
        <f>COUNTIFS($G$3:G3216,'تقرير استهلاك خامات'!$D$4)</f>
        <v>2</v>
      </c>
      <c r="C3216" s="13">
        <f>COUNTIFS($F$3:F3216,'تقرير منتج تام'!$E$4)</f>
        <v>10</v>
      </c>
      <c r="D3216" s="37"/>
      <c r="E3216" s="37"/>
      <c r="F3216" s="37"/>
      <c r="G3216" s="39"/>
      <c r="H3216" s="40"/>
      <c r="I3216" s="107" t="str">
        <f>IF(G3216="","",_xlfn.IFNA(VLOOKUP(G3216,'سجل المشتريات'!F:N,8,0),"غير مسجلة في المشتريات"))</f>
        <v/>
      </c>
      <c r="J3216" s="26" t="str">
        <f>_xlfn.IFNA(VLOOKUP(F3216,الاوردرات!$B$1:$C$600,2,0),"")</f>
        <v/>
      </c>
      <c r="K3216" s="52"/>
      <c r="M3216" s="105" t="str">
        <f>IF(G3216="","",_xlfn.IFNA((VLOOKUP(G3216,help!L:M,2,0))*H3216,_xlfn.IFNA((VLOOKUP(G3216,help!P:Q,2,0))*H3216,"غير مسجلة في المشتريات")))</f>
        <v/>
      </c>
    </row>
    <row r="3217" spans="2:13" hidden="1" x14ac:dyDescent="0.25">
      <c r="B3217" s="13">
        <f>COUNTIFS($G$3:G3217,'تقرير استهلاك خامات'!$D$4)</f>
        <v>2</v>
      </c>
      <c r="C3217" s="13">
        <f>COUNTIFS($F$3:F3217,'تقرير منتج تام'!$E$4)</f>
        <v>10</v>
      </c>
      <c r="D3217" s="37"/>
      <c r="E3217" s="37"/>
      <c r="F3217" s="37"/>
      <c r="G3217" s="39"/>
      <c r="H3217" s="40"/>
      <c r="I3217" s="107" t="str">
        <f>IF(G3217="","",_xlfn.IFNA(VLOOKUP(G3217,'سجل المشتريات'!F:N,8,0),"غير مسجلة في المشتريات"))</f>
        <v/>
      </c>
      <c r="J3217" s="26" t="str">
        <f>_xlfn.IFNA(VLOOKUP(F3217,الاوردرات!$B$1:$C$600,2,0),"")</f>
        <v/>
      </c>
      <c r="K3217" s="52"/>
      <c r="M3217" s="105" t="str">
        <f>IF(G3217="","",_xlfn.IFNA((VLOOKUP(G3217,help!L:M,2,0))*H3217,_xlfn.IFNA((VLOOKUP(G3217,help!P:Q,2,0))*H3217,"غير مسجلة في المشتريات")))</f>
        <v/>
      </c>
    </row>
    <row r="3218" spans="2:13" hidden="1" x14ac:dyDescent="0.25">
      <c r="B3218" s="13">
        <f>COUNTIFS($G$3:G3218,'تقرير استهلاك خامات'!$D$4)</f>
        <v>2</v>
      </c>
      <c r="C3218" s="13">
        <f>COUNTIFS($F$3:F3218,'تقرير منتج تام'!$E$4)</f>
        <v>10</v>
      </c>
      <c r="D3218" s="37"/>
      <c r="E3218" s="37"/>
      <c r="F3218" s="37"/>
      <c r="G3218" s="39"/>
      <c r="H3218" s="40"/>
      <c r="I3218" s="107" t="str">
        <f>IF(G3218="","",_xlfn.IFNA(VLOOKUP(G3218,'سجل المشتريات'!F:N,8,0),"غير مسجلة في المشتريات"))</f>
        <v/>
      </c>
      <c r="J3218" s="26" t="str">
        <f>_xlfn.IFNA(VLOOKUP(F3218,الاوردرات!$B$1:$C$600,2,0),"")</f>
        <v/>
      </c>
      <c r="K3218" s="52"/>
      <c r="M3218" s="105" t="str">
        <f>IF(G3218="","",_xlfn.IFNA((VLOOKUP(G3218,help!L:M,2,0))*H3218,_xlfn.IFNA((VLOOKUP(G3218,help!P:Q,2,0))*H3218,"غير مسجلة في المشتريات")))</f>
        <v/>
      </c>
    </row>
    <row r="3219" spans="2:13" hidden="1" x14ac:dyDescent="0.25">
      <c r="B3219" s="13">
        <f>COUNTIFS($G$3:G3219,'تقرير استهلاك خامات'!$D$4)</f>
        <v>2</v>
      </c>
      <c r="C3219" s="13">
        <f>COUNTIFS($F$3:F3219,'تقرير منتج تام'!$E$4)</f>
        <v>10</v>
      </c>
      <c r="D3219" s="37"/>
      <c r="E3219" s="37"/>
      <c r="F3219" s="37"/>
      <c r="G3219" s="39"/>
      <c r="H3219" s="40"/>
      <c r="I3219" s="107" t="str">
        <f>IF(G3219="","",_xlfn.IFNA(VLOOKUP(G3219,'سجل المشتريات'!F:N,8,0),"غير مسجلة في المشتريات"))</f>
        <v/>
      </c>
      <c r="J3219" s="26" t="str">
        <f>_xlfn.IFNA(VLOOKUP(F3219,الاوردرات!$B$1:$C$600,2,0),"")</f>
        <v/>
      </c>
      <c r="K3219" s="52"/>
      <c r="M3219" s="105" t="str">
        <f>IF(G3219="","",_xlfn.IFNA((VLOOKUP(G3219,help!L:M,2,0))*H3219,_xlfn.IFNA((VLOOKUP(G3219,help!P:Q,2,0))*H3219,"غير مسجلة في المشتريات")))</f>
        <v/>
      </c>
    </row>
    <row r="3220" spans="2:13" hidden="1" x14ac:dyDescent="0.25">
      <c r="B3220" s="13">
        <f>COUNTIFS($G$3:G3220,'تقرير استهلاك خامات'!$D$4)</f>
        <v>2</v>
      </c>
      <c r="C3220" s="13">
        <f>COUNTIFS($F$3:F3220,'تقرير منتج تام'!$E$4)</f>
        <v>10</v>
      </c>
      <c r="D3220" s="37"/>
      <c r="E3220" s="37"/>
      <c r="F3220" s="37"/>
      <c r="G3220" s="39"/>
      <c r="H3220" s="40"/>
      <c r="I3220" s="107" t="str">
        <f>IF(G3220="","",_xlfn.IFNA(VLOOKUP(G3220,'سجل المشتريات'!F:N,8,0),"غير مسجلة في المشتريات"))</f>
        <v/>
      </c>
      <c r="J3220" s="26" t="str">
        <f>_xlfn.IFNA(VLOOKUP(F3220,الاوردرات!$B$1:$C$600,2,0),"")</f>
        <v/>
      </c>
      <c r="K3220" s="52"/>
      <c r="M3220" s="105" t="str">
        <f>IF(G3220="","",_xlfn.IFNA((VLOOKUP(G3220,help!L:M,2,0))*H3220,_xlfn.IFNA((VLOOKUP(G3220,help!P:Q,2,0))*H3220,"غير مسجلة في المشتريات")))</f>
        <v/>
      </c>
    </row>
    <row r="3221" spans="2:13" hidden="1" x14ac:dyDescent="0.25">
      <c r="B3221" s="13">
        <f>COUNTIFS($G$3:G3221,'تقرير استهلاك خامات'!$D$4)</f>
        <v>2</v>
      </c>
      <c r="C3221" s="13">
        <f>COUNTIFS($F$3:F3221,'تقرير منتج تام'!$E$4)</f>
        <v>10</v>
      </c>
      <c r="D3221" s="37"/>
      <c r="E3221" s="37"/>
      <c r="F3221" s="37"/>
      <c r="G3221" s="39"/>
      <c r="H3221" s="40"/>
      <c r="I3221" s="107" t="str">
        <f>IF(G3221="","",_xlfn.IFNA(VLOOKUP(G3221,'سجل المشتريات'!F:N,8,0),"غير مسجلة في المشتريات"))</f>
        <v/>
      </c>
      <c r="J3221" s="26" t="str">
        <f>_xlfn.IFNA(VLOOKUP(F3221,الاوردرات!$B$1:$C$600,2,0),"")</f>
        <v/>
      </c>
      <c r="K3221" s="52"/>
      <c r="M3221" s="105" t="str">
        <f>IF(G3221="","",_xlfn.IFNA((VLOOKUP(G3221,help!L:M,2,0))*H3221,_xlfn.IFNA((VLOOKUP(G3221,help!P:Q,2,0))*H3221,"غير مسجلة في المشتريات")))</f>
        <v/>
      </c>
    </row>
    <row r="3222" spans="2:13" hidden="1" x14ac:dyDescent="0.25">
      <c r="B3222" s="13">
        <f>COUNTIFS($G$3:G3222,'تقرير استهلاك خامات'!$D$4)</f>
        <v>2</v>
      </c>
      <c r="C3222" s="13">
        <f>COUNTIFS($F$3:F3222,'تقرير منتج تام'!$E$4)</f>
        <v>10</v>
      </c>
      <c r="D3222" s="37"/>
      <c r="E3222" s="37"/>
      <c r="F3222" s="37"/>
      <c r="G3222" s="39"/>
      <c r="H3222" s="40"/>
      <c r="I3222" s="107" t="str">
        <f>IF(G3222="","",_xlfn.IFNA(VLOOKUP(G3222,'سجل المشتريات'!F:N,8,0),"غير مسجلة في المشتريات"))</f>
        <v/>
      </c>
      <c r="J3222" s="26" t="str">
        <f>_xlfn.IFNA(VLOOKUP(F3222,الاوردرات!$B$1:$C$600,2,0),"")</f>
        <v/>
      </c>
      <c r="K3222" s="52"/>
      <c r="M3222" s="105" t="str">
        <f>IF(G3222="","",_xlfn.IFNA((VLOOKUP(G3222,help!L:M,2,0))*H3222,_xlfn.IFNA((VLOOKUP(G3222,help!P:Q,2,0))*H3222,"غير مسجلة في المشتريات")))</f>
        <v/>
      </c>
    </row>
    <row r="3223" spans="2:13" hidden="1" x14ac:dyDescent="0.25">
      <c r="B3223" s="13">
        <f>COUNTIFS($G$3:G3223,'تقرير استهلاك خامات'!$D$4)</f>
        <v>2</v>
      </c>
      <c r="C3223" s="13">
        <f>COUNTIFS($F$3:F3223,'تقرير منتج تام'!$E$4)</f>
        <v>10</v>
      </c>
      <c r="D3223" s="37"/>
      <c r="E3223" s="37"/>
      <c r="F3223" s="37"/>
      <c r="G3223" s="39"/>
      <c r="H3223" s="40"/>
      <c r="I3223" s="107" t="str">
        <f>IF(G3223="","",_xlfn.IFNA(VLOOKUP(G3223,'سجل المشتريات'!F:N,8,0),"غير مسجلة في المشتريات"))</f>
        <v/>
      </c>
      <c r="J3223" s="26" t="str">
        <f>_xlfn.IFNA(VLOOKUP(F3223,الاوردرات!$B$1:$C$600,2,0),"")</f>
        <v/>
      </c>
      <c r="K3223" s="52"/>
      <c r="M3223" s="105" t="str">
        <f>IF(G3223="","",_xlfn.IFNA((VLOOKUP(G3223,help!L:M,2,0))*H3223,_xlfn.IFNA((VLOOKUP(G3223,help!P:Q,2,0))*H3223,"غير مسجلة في المشتريات")))</f>
        <v/>
      </c>
    </row>
    <row r="3224" spans="2:13" hidden="1" x14ac:dyDescent="0.25">
      <c r="B3224" s="13">
        <f>COUNTIFS($G$3:G3224,'تقرير استهلاك خامات'!$D$4)</f>
        <v>2</v>
      </c>
      <c r="C3224" s="13">
        <f>COUNTIFS($F$3:F3224,'تقرير منتج تام'!$E$4)</f>
        <v>10</v>
      </c>
      <c r="D3224" s="37"/>
      <c r="E3224" s="37"/>
      <c r="F3224" s="37"/>
      <c r="G3224" s="39"/>
      <c r="H3224" s="40"/>
      <c r="I3224" s="107" t="str">
        <f>IF(G3224="","",_xlfn.IFNA(VLOOKUP(G3224,'سجل المشتريات'!F:N,8,0),"غير مسجلة في المشتريات"))</f>
        <v/>
      </c>
      <c r="J3224" s="26" t="str">
        <f>_xlfn.IFNA(VLOOKUP(F3224,الاوردرات!$B$1:$C$600,2,0),"")</f>
        <v/>
      </c>
      <c r="K3224" s="52"/>
      <c r="M3224" s="105" t="str">
        <f>IF(G3224="","",_xlfn.IFNA((VLOOKUP(G3224,help!L:M,2,0))*H3224,_xlfn.IFNA((VLOOKUP(G3224,help!P:Q,2,0))*H3224,"غير مسجلة في المشتريات")))</f>
        <v/>
      </c>
    </row>
    <row r="3225" spans="2:13" hidden="1" x14ac:dyDescent="0.25">
      <c r="B3225" s="13">
        <f>COUNTIFS($G$3:G3225,'تقرير استهلاك خامات'!$D$4)</f>
        <v>2</v>
      </c>
      <c r="C3225" s="13">
        <f>COUNTIFS($F$3:F3225,'تقرير منتج تام'!$E$4)</f>
        <v>10</v>
      </c>
      <c r="D3225" s="37"/>
      <c r="E3225" s="37"/>
      <c r="F3225" s="37"/>
      <c r="G3225" s="39"/>
      <c r="H3225" s="40"/>
      <c r="I3225" s="107" t="str">
        <f>IF(G3225="","",_xlfn.IFNA(VLOOKUP(G3225,'سجل المشتريات'!F:N,8,0),"غير مسجلة في المشتريات"))</f>
        <v/>
      </c>
      <c r="J3225" s="26" t="str">
        <f>_xlfn.IFNA(VLOOKUP(F3225,الاوردرات!$B$1:$C$600,2,0),"")</f>
        <v/>
      </c>
      <c r="K3225" s="52"/>
      <c r="M3225" s="105" t="str">
        <f>IF(G3225="","",_xlfn.IFNA((VLOOKUP(G3225,help!L:M,2,0))*H3225,_xlfn.IFNA((VLOOKUP(G3225,help!P:Q,2,0))*H3225,"غير مسجلة في المشتريات")))</f>
        <v/>
      </c>
    </row>
    <row r="3226" spans="2:13" hidden="1" x14ac:dyDescent="0.25">
      <c r="B3226" s="13">
        <f>COUNTIFS($G$3:G3226,'تقرير استهلاك خامات'!$D$4)</f>
        <v>2</v>
      </c>
      <c r="C3226" s="13">
        <f>COUNTIFS($F$3:F3226,'تقرير منتج تام'!$E$4)</f>
        <v>10</v>
      </c>
      <c r="D3226" s="37"/>
      <c r="E3226" s="37"/>
      <c r="F3226" s="37"/>
      <c r="G3226" s="39"/>
      <c r="H3226" s="40"/>
      <c r="I3226" s="107" t="str">
        <f>IF(G3226="","",_xlfn.IFNA(VLOOKUP(G3226,'سجل المشتريات'!F:N,8,0),"غير مسجلة في المشتريات"))</f>
        <v/>
      </c>
      <c r="J3226" s="26" t="str">
        <f>_xlfn.IFNA(VLOOKUP(F3226,الاوردرات!$B$1:$C$600,2,0),"")</f>
        <v/>
      </c>
      <c r="K3226" s="52"/>
      <c r="M3226" s="105" t="str">
        <f>IF(G3226="","",_xlfn.IFNA((VLOOKUP(G3226,help!L:M,2,0))*H3226,_xlfn.IFNA((VLOOKUP(G3226,help!P:Q,2,0))*H3226,"غير مسجلة في المشتريات")))</f>
        <v/>
      </c>
    </row>
    <row r="3227" spans="2:13" hidden="1" x14ac:dyDescent="0.25">
      <c r="B3227" s="13">
        <f>COUNTIFS($G$3:G3227,'تقرير استهلاك خامات'!$D$4)</f>
        <v>2</v>
      </c>
      <c r="C3227" s="13">
        <f>COUNTIFS($F$3:F3227,'تقرير منتج تام'!$E$4)</f>
        <v>10</v>
      </c>
      <c r="D3227" s="37"/>
      <c r="E3227" s="37"/>
      <c r="F3227" s="37"/>
      <c r="G3227" s="39"/>
      <c r="H3227" s="40"/>
      <c r="I3227" s="107" t="str">
        <f>IF(G3227="","",_xlfn.IFNA(VLOOKUP(G3227,'سجل المشتريات'!F:N,8,0),"غير مسجلة في المشتريات"))</f>
        <v/>
      </c>
      <c r="J3227" s="26" t="str">
        <f>_xlfn.IFNA(VLOOKUP(F3227,الاوردرات!$B$1:$C$600,2,0),"")</f>
        <v/>
      </c>
      <c r="K3227" s="52"/>
      <c r="M3227" s="105" t="str">
        <f>IF(G3227="","",_xlfn.IFNA((VLOOKUP(G3227,help!L:M,2,0))*H3227,_xlfn.IFNA((VLOOKUP(G3227,help!P:Q,2,0))*H3227,"غير مسجلة في المشتريات")))</f>
        <v/>
      </c>
    </row>
    <row r="3228" spans="2:13" hidden="1" x14ac:dyDescent="0.25">
      <c r="B3228" s="13">
        <f>COUNTIFS($G$3:G3228,'تقرير استهلاك خامات'!$D$4)</f>
        <v>2</v>
      </c>
      <c r="C3228" s="13">
        <f>COUNTIFS($F$3:F3228,'تقرير منتج تام'!$E$4)</f>
        <v>10</v>
      </c>
      <c r="D3228" s="37"/>
      <c r="E3228" s="37"/>
      <c r="F3228" s="37"/>
      <c r="G3228" s="39"/>
      <c r="H3228" s="40"/>
      <c r="I3228" s="107" t="str">
        <f>IF(G3228="","",_xlfn.IFNA(VLOOKUP(G3228,'سجل المشتريات'!F:N,8,0),"غير مسجلة في المشتريات"))</f>
        <v/>
      </c>
      <c r="J3228" s="26" t="str">
        <f>_xlfn.IFNA(VLOOKUP(F3228,الاوردرات!$B$1:$C$600,2,0),"")</f>
        <v/>
      </c>
      <c r="K3228" s="52"/>
      <c r="M3228" s="105" t="str">
        <f>IF(G3228="","",_xlfn.IFNA((VLOOKUP(G3228,help!L:M,2,0))*H3228,_xlfn.IFNA((VLOOKUP(G3228,help!P:Q,2,0))*H3228,"غير مسجلة في المشتريات")))</f>
        <v/>
      </c>
    </row>
    <row r="3229" spans="2:13" hidden="1" x14ac:dyDescent="0.25">
      <c r="B3229" s="13">
        <f>COUNTIFS($G$3:G3229,'تقرير استهلاك خامات'!$D$4)</f>
        <v>2</v>
      </c>
      <c r="C3229" s="13">
        <f>COUNTIFS($F$3:F3229,'تقرير منتج تام'!$E$4)</f>
        <v>10</v>
      </c>
      <c r="D3229" s="37"/>
      <c r="E3229" s="37"/>
      <c r="F3229" s="37"/>
      <c r="G3229" s="39"/>
      <c r="H3229" s="40"/>
      <c r="I3229" s="107" t="str">
        <f>IF(G3229="","",_xlfn.IFNA(VLOOKUP(G3229,'سجل المشتريات'!F:N,8,0),"غير مسجلة في المشتريات"))</f>
        <v/>
      </c>
      <c r="J3229" s="26" t="str">
        <f>_xlfn.IFNA(VLOOKUP(F3229,الاوردرات!$B$1:$C$600,2,0),"")</f>
        <v/>
      </c>
      <c r="K3229" s="52"/>
      <c r="M3229" s="105" t="str">
        <f>IF(G3229="","",_xlfn.IFNA((VLOOKUP(G3229,help!L:M,2,0))*H3229,_xlfn.IFNA((VLOOKUP(G3229,help!P:Q,2,0))*H3229,"غير مسجلة في المشتريات")))</f>
        <v/>
      </c>
    </row>
    <row r="3230" spans="2:13" hidden="1" x14ac:dyDescent="0.25">
      <c r="B3230" s="13">
        <f>COUNTIFS($G$3:G3230,'تقرير استهلاك خامات'!$D$4)</f>
        <v>2</v>
      </c>
      <c r="C3230" s="13">
        <f>COUNTIFS($F$3:F3230,'تقرير منتج تام'!$E$4)</f>
        <v>10</v>
      </c>
      <c r="D3230" s="37"/>
      <c r="E3230" s="37"/>
      <c r="F3230" s="37"/>
      <c r="G3230" s="39"/>
      <c r="H3230" s="40"/>
      <c r="I3230" s="107" t="str">
        <f>IF(G3230="","",_xlfn.IFNA(VLOOKUP(G3230,'سجل المشتريات'!F:N,8,0),"غير مسجلة في المشتريات"))</f>
        <v/>
      </c>
      <c r="J3230" s="26" t="str">
        <f>_xlfn.IFNA(VLOOKUP(F3230,الاوردرات!$B$1:$C$600,2,0),"")</f>
        <v/>
      </c>
      <c r="K3230" s="52"/>
      <c r="M3230" s="105" t="str">
        <f>IF(G3230="","",_xlfn.IFNA((VLOOKUP(G3230,help!L:M,2,0))*H3230,_xlfn.IFNA((VLOOKUP(G3230,help!P:Q,2,0))*H3230,"غير مسجلة في المشتريات")))</f>
        <v/>
      </c>
    </row>
    <row r="3231" spans="2:13" hidden="1" x14ac:dyDescent="0.25">
      <c r="B3231" s="13">
        <f>COUNTIFS($G$3:G3231,'تقرير استهلاك خامات'!$D$4)</f>
        <v>2</v>
      </c>
      <c r="C3231" s="13">
        <f>COUNTIFS($F$3:F3231,'تقرير منتج تام'!$E$4)</f>
        <v>10</v>
      </c>
      <c r="D3231" s="37"/>
      <c r="E3231" s="37"/>
      <c r="F3231" s="37"/>
      <c r="G3231" s="39"/>
      <c r="H3231" s="40"/>
      <c r="I3231" s="107" t="str">
        <f>IF(G3231="","",_xlfn.IFNA(VLOOKUP(G3231,'سجل المشتريات'!F:N,8,0),"غير مسجلة في المشتريات"))</f>
        <v/>
      </c>
      <c r="J3231" s="26" t="str">
        <f>_xlfn.IFNA(VLOOKUP(F3231,الاوردرات!$B$1:$C$600,2,0),"")</f>
        <v/>
      </c>
      <c r="K3231" s="52"/>
      <c r="M3231" s="105" t="str">
        <f>IF(G3231="","",_xlfn.IFNA((VLOOKUP(G3231,help!L:M,2,0))*H3231,_xlfn.IFNA((VLOOKUP(G3231,help!P:Q,2,0))*H3231,"غير مسجلة في المشتريات")))</f>
        <v/>
      </c>
    </row>
    <row r="3232" spans="2:13" hidden="1" x14ac:dyDescent="0.25">
      <c r="B3232" s="13">
        <f>COUNTIFS($G$3:G3232,'تقرير استهلاك خامات'!$D$4)</f>
        <v>2</v>
      </c>
      <c r="C3232" s="13">
        <f>COUNTIFS($F$3:F3232,'تقرير منتج تام'!$E$4)</f>
        <v>10</v>
      </c>
      <c r="D3232" s="37"/>
      <c r="E3232" s="37"/>
      <c r="F3232" s="37"/>
      <c r="G3232" s="39"/>
      <c r="H3232" s="40"/>
      <c r="I3232" s="107" t="str">
        <f>IF(G3232="","",_xlfn.IFNA(VLOOKUP(G3232,'سجل المشتريات'!F:N,8,0),"غير مسجلة في المشتريات"))</f>
        <v/>
      </c>
      <c r="J3232" s="26" t="str">
        <f>_xlfn.IFNA(VLOOKUP(F3232,الاوردرات!$B$1:$C$600,2,0),"")</f>
        <v/>
      </c>
      <c r="K3232" s="52"/>
      <c r="M3232" s="105" t="str">
        <f>IF(G3232="","",_xlfn.IFNA((VLOOKUP(G3232,help!L:M,2,0))*H3232,_xlfn.IFNA((VLOOKUP(G3232,help!P:Q,2,0))*H3232,"غير مسجلة في المشتريات")))</f>
        <v/>
      </c>
    </row>
    <row r="3233" spans="2:13" hidden="1" x14ac:dyDescent="0.25">
      <c r="B3233" s="13">
        <f>COUNTIFS($G$3:G3233,'تقرير استهلاك خامات'!$D$4)</f>
        <v>2</v>
      </c>
      <c r="C3233" s="13">
        <f>COUNTIFS($F$3:F3233,'تقرير منتج تام'!$E$4)</f>
        <v>10</v>
      </c>
      <c r="D3233" s="37"/>
      <c r="E3233" s="37"/>
      <c r="F3233" s="37"/>
      <c r="G3233" s="39"/>
      <c r="H3233" s="40"/>
      <c r="I3233" s="107" t="str">
        <f>IF(G3233="","",_xlfn.IFNA(VLOOKUP(G3233,'سجل المشتريات'!F:N,8,0),"غير مسجلة في المشتريات"))</f>
        <v/>
      </c>
      <c r="J3233" s="26" t="str">
        <f>_xlfn.IFNA(VLOOKUP(F3233,الاوردرات!$B$1:$C$600,2,0),"")</f>
        <v/>
      </c>
      <c r="K3233" s="52"/>
      <c r="M3233" s="105" t="str">
        <f>IF(G3233="","",_xlfn.IFNA((VLOOKUP(G3233,help!L:M,2,0))*H3233,_xlfn.IFNA((VLOOKUP(G3233,help!P:Q,2,0))*H3233,"غير مسجلة في المشتريات")))</f>
        <v/>
      </c>
    </row>
    <row r="3234" spans="2:13" hidden="1" x14ac:dyDescent="0.25">
      <c r="B3234" s="13">
        <f>COUNTIFS($G$3:G3234,'تقرير استهلاك خامات'!$D$4)</f>
        <v>2</v>
      </c>
      <c r="C3234" s="13">
        <f>COUNTIFS($F$3:F3234,'تقرير منتج تام'!$E$4)</f>
        <v>10</v>
      </c>
      <c r="D3234" s="37"/>
      <c r="E3234" s="37"/>
      <c r="F3234" s="37"/>
      <c r="G3234" s="39"/>
      <c r="H3234" s="40"/>
      <c r="I3234" s="107" t="str">
        <f>IF(G3234="","",_xlfn.IFNA(VLOOKUP(G3234,'سجل المشتريات'!F:N,8,0),"غير مسجلة في المشتريات"))</f>
        <v/>
      </c>
      <c r="J3234" s="26" t="str">
        <f>_xlfn.IFNA(VLOOKUP(F3234,الاوردرات!$B$1:$C$600,2,0),"")</f>
        <v/>
      </c>
      <c r="K3234" s="52"/>
      <c r="M3234" s="105" t="str">
        <f>IF(G3234="","",_xlfn.IFNA((VLOOKUP(G3234,help!L:M,2,0))*H3234,_xlfn.IFNA((VLOOKUP(G3234,help!P:Q,2,0))*H3234,"غير مسجلة في المشتريات")))</f>
        <v/>
      </c>
    </row>
    <row r="3235" spans="2:13" hidden="1" x14ac:dyDescent="0.25">
      <c r="B3235" s="13">
        <f>COUNTIFS($G$3:G3235,'تقرير استهلاك خامات'!$D$4)</f>
        <v>2</v>
      </c>
      <c r="C3235" s="13">
        <f>COUNTIFS($F$3:F3235,'تقرير منتج تام'!$E$4)</f>
        <v>10</v>
      </c>
      <c r="D3235" s="37"/>
      <c r="E3235" s="37"/>
      <c r="F3235" s="37"/>
      <c r="G3235" s="39"/>
      <c r="H3235" s="40"/>
      <c r="I3235" s="107" t="str">
        <f>IF(G3235="","",_xlfn.IFNA(VLOOKUP(G3235,'سجل المشتريات'!F:N,8,0),"غير مسجلة في المشتريات"))</f>
        <v/>
      </c>
      <c r="J3235" s="26" t="str">
        <f>_xlfn.IFNA(VLOOKUP(F3235,الاوردرات!$B$1:$C$600,2,0),"")</f>
        <v/>
      </c>
      <c r="K3235" s="52"/>
      <c r="M3235" s="105" t="str">
        <f>IF(G3235="","",_xlfn.IFNA((VLOOKUP(G3235,help!L:M,2,0))*H3235,_xlfn.IFNA((VLOOKUP(G3235,help!P:Q,2,0))*H3235,"غير مسجلة في المشتريات")))</f>
        <v/>
      </c>
    </row>
    <row r="3236" spans="2:13" hidden="1" x14ac:dyDescent="0.25">
      <c r="B3236" s="13">
        <f>COUNTIFS($G$3:G3236,'تقرير استهلاك خامات'!$D$4)</f>
        <v>2</v>
      </c>
      <c r="C3236" s="13">
        <f>COUNTIFS($F$3:F3236,'تقرير منتج تام'!$E$4)</f>
        <v>10</v>
      </c>
      <c r="D3236" s="37"/>
      <c r="E3236" s="37"/>
      <c r="F3236" s="37"/>
      <c r="G3236" s="39"/>
      <c r="H3236" s="40"/>
      <c r="I3236" s="107" t="str">
        <f>IF(G3236="","",_xlfn.IFNA(VLOOKUP(G3236,'سجل المشتريات'!F:N,8,0),"غير مسجلة في المشتريات"))</f>
        <v/>
      </c>
      <c r="J3236" s="26" t="str">
        <f>_xlfn.IFNA(VLOOKUP(F3236,الاوردرات!$B$1:$C$600,2,0),"")</f>
        <v/>
      </c>
      <c r="K3236" s="52"/>
      <c r="M3236" s="105" t="str">
        <f>IF(G3236="","",_xlfn.IFNA((VLOOKUP(G3236,help!L:M,2,0))*H3236,_xlfn.IFNA((VLOOKUP(G3236,help!P:Q,2,0))*H3236,"غير مسجلة في المشتريات")))</f>
        <v/>
      </c>
    </row>
    <row r="3237" spans="2:13" hidden="1" x14ac:dyDescent="0.25">
      <c r="B3237" s="13">
        <f>COUNTIFS($G$3:G3237,'تقرير استهلاك خامات'!$D$4)</f>
        <v>2</v>
      </c>
      <c r="C3237" s="13">
        <f>COUNTIFS($F$3:F3237,'تقرير منتج تام'!$E$4)</f>
        <v>10</v>
      </c>
      <c r="D3237" s="37"/>
      <c r="E3237" s="37"/>
      <c r="F3237" s="37"/>
      <c r="G3237" s="39"/>
      <c r="H3237" s="40"/>
      <c r="I3237" s="107" t="str">
        <f>IF(G3237="","",_xlfn.IFNA(VLOOKUP(G3237,'سجل المشتريات'!F:N,8,0),"غير مسجلة في المشتريات"))</f>
        <v/>
      </c>
      <c r="J3237" s="26" t="str">
        <f>_xlfn.IFNA(VLOOKUP(F3237,الاوردرات!$B$1:$C$600,2,0),"")</f>
        <v/>
      </c>
      <c r="K3237" s="52"/>
      <c r="M3237" s="105" t="str">
        <f>IF(G3237="","",_xlfn.IFNA((VLOOKUP(G3237,help!L:M,2,0))*H3237,_xlfn.IFNA((VLOOKUP(G3237,help!P:Q,2,0))*H3237,"غير مسجلة في المشتريات")))</f>
        <v/>
      </c>
    </row>
    <row r="3238" spans="2:13" hidden="1" x14ac:dyDescent="0.25">
      <c r="B3238" s="13">
        <f>COUNTIFS($G$3:G3238,'تقرير استهلاك خامات'!$D$4)</f>
        <v>2</v>
      </c>
      <c r="C3238" s="13">
        <f>COUNTIFS($F$3:F3238,'تقرير منتج تام'!$E$4)</f>
        <v>10</v>
      </c>
      <c r="D3238" s="37"/>
      <c r="E3238" s="37"/>
      <c r="F3238" s="37"/>
      <c r="G3238" s="39"/>
      <c r="H3238" s="40"/>
      <c r="I3238" s="107" t="str">
        <f>IF(G3238="","",_xlfn.IFNA(VLOOKUP(G3238,'سجل المشتريات'!F:N,8,0),"غير مسجلة في المشتريات"))</f>
        <v/>
      </c>
      <c r="J3238" s="26" t="str">
        <f>_xlfn.IFNA(VLOOKUP(F3238,الاوردرات!$B$1:$C$600,2,0),"")</f>
        <v/>
      </c>
      <c r="K3238" s="52"/>
      <c r="M3238" s="105" t="str">
        <f>IF(G3238="","",_xlfn.IFNA((VLOOKUP(G3238,help!L:M,2,0))*H3238,_xlfn.IFNA((VLOOKUP(G3238,help!P:Q,2,0))*H3238,"غير مسجلة في المشتريات")))</f>
        <v/>
      </c>
    </row>
    <row r="3239" spans="2:13" hidden="1" x14ac:dyDescent="0.25">
      <c r="B3239" s="13">
        <f>COUNTIFS($G$3:G3239,'تقرير استهلاك خامات'!$D$4)</f>
        <v>2</v>
      </c>
      <c r="C3239" s="13">
        <f>COUNTIFS($F$3:F3239,'تقرير منتج تام'!$E$4)</f>
        <v>10</v>
      </c>
      <c r="D3239" s="37"/>
      <c r="E3239" s="37"/>
      <c r="F3239" s="37"/>
      <c r="G3239" s="39"/>
      <c r="H3239" s="40"/>
      <c r="I3239" s="107" t="str">
        <f>IF(G3239="","",_xlfn.IFNA(VLOOKUP(G3239,'سجل المشتريات'!F:N,8,0),"غير مسجلة في المشتريات"))</f>
        <v/>
      </c>
      <c r="J3239" s="26" t="str">
        <f>_xlfn.IFNA(VLOOKUP(F3239,الاوردرات!$B$1:$C$600,2,0),"")</f>
        <v/>
      </c>
      <c r="K3239" s="52"/>
      <c r="M3239" s="105" t="str">
        <f>IF(G3239="","",_xlfn.IFNA((VLOOKUP(G3239,help!L:M,2,0))*H3239,_xlfn.IFNA((VLOOKUP(G3239,help!P:Q,2,0))*H3239,"غير مسجلة في المشتريات")))</f>
        <v/>
      </c>
    </row>
    <row r="3240" spans="2:13" hidden="1" x14ac:dyDescent="0.25">
      <c r="B3240" s="13">
        <f>COUNTIFS($G$3:G3240,'تقرير استهلاك خامات'!$D$4)</f>
        <v>2</v>
      </c>
      <c r="C3240" s="13">
        <f>COUNTIFS($F$3:F3240,'تقرير منتج تام'!$E$4)</f>
        <v>10</v>
      </c>
      <c r="D3240" s="37"/>
      <c r="E3240" s="37"/>
      <c r="F3240" s="37"/>
      <c r="G3240" s="39"/>
      <c r="H3240" s="40"/>
      <c r="I3240" s="107" t="str">
        <f>IF(G3240="","",_xlfn.IFNA(VLOOKUP(G3240,'سجل المشتريات'!F:N,8,0),"غير مسجلة في المشتريات"))</f>
        <v/>
      </c>
      <c r="J3240" s="26" t="str">
        <f>_xlfn.IFNA(VLOOKUP(F3240,الاوردرات!$B$1:$C$600,2,0),"")</f>
        <v/>
      </c>
      <c r="K3240" s="52"/>
      <c r="M3240" s="105" t="str">
        <f>IF(G3240="","",_xlfn.IFNA((VLOOKUP(G3240,help!L:M,2,0))*H3240,_xlfn.IFNA((VLOOKUP(G3240,help!P:Q,2,0))*H3240,"غير مسجلة في المشتريات")))</f>
        <v/>
      </c>
    </row>
    <row r="3241" spans="2:13" hidden="1" x14ac:dyDescent="0.25">
      <c r="B3241" s="13">
        <f>COUNTIFS($G$3:G3241,'تقرير استهلاك خامات'!$D$4)</f>
        <v>2</v>
      </c>
      <c r="C3241" s="13">
        <f>COUNTIFS($F$3:F3241,'تقرير منتج تام'!$E$4)</f>
        <v>10</v>
      </c>
      <c r="D3241" s="37"/>
      <c r="E3241" s="37"/>
      <c r="F3241" s="37"/>
      <c r="G3241" s="39"/>
      <c r="H3241" s="40"/>
      <c r="I3241" s="107" t="str">
        <f>IF(G3241="","",_xlfn.IFNA(VLOOKUP(G3241,'سجل المشتريات'!F:N,8,0),"غير مسجلة في المشتريات"))</f>
        <v/>
      </c>
      <c r="J3241" s="26" t="str">
        <f>_xlfn.IFNA(VLOOKUP(F3241,الاوردرات!$B$1:$C$600,2,0),"")</f>
        <v/>
      </c>
      <c r="K3241" s="52"/>
      <c r="M3241" s="105" t="str">
        <f>IF(G3241="","",_xlfn.IFNA((VLOOKUP(G3241,help!L:M,2,0))*H3241,_xlfn.IFNA((VLOOKUP(G3241,help!P:Q,2,0))*H3241,"غير مسجلة في المشتريات")))</f>
        <v/>
      </c>
    </row>
    <row r="3242" spans="2:13" hidden="1" x14ac:dyDescent="0.25">
      <c r="B3242" s="13">
        <f>COUNTIFS($G$3:G3242,'تقرير استهلاك خامات'!$D$4)</f>
        <v>2</v>
      </c>
      <c r="C3242" s="13">
        <f>COUNTIFS($F$3:F3242,'تقرير منتج تام'!$E$4)</f>
        <v>10</v>
      </c>
      <c r="D3242" s="37"/>
      <c r="E3242" s="37"/>
      <c r="F3242" s="37"/>
      <c r="G3242" s="39"/>
      <c r="H3242" s="40"/>
      <c r="I3242" s="107" t="str">
        <f>IF(G3242="","",_xlfn.IFNA(VLOOKUP(G3242,'سجل المشتريات'!F:N,8,0),"غير مسجلة في المشتريات"))</f>
        <v/>
      </c>
      <c r="J3242" s="26" t="str">
        <f>_xlfn.IFNA(VLOOKUP(F3242,الاوردرات!$B$1:$C$600,2,0),"")</f>
        <v/>
      </c>
      <c r="K3242" s="52"/>
      <c r="M3242" s="105" t="str">
        <f>IF(G3242="","",_xlfn.IFNA((VLOOKUP(G3242,help!L:M,2,0))*H3242,_xlfn.IFNA((VLOOKUP(G3242,help!P:Q,2,0))*H3242,"غير مسجلة في المشتريات")))</f>
        <v/>
      </c>
    </row>
    <row r="3243" spans="2:13" hidden="1" x14ac:dyDescent="0.25">
      <c r="B3243" s="13">
        <f>COUNTIFS($G$3:G3243,'تقرير استهلاك خامات'!$D$4)</f>
        <v>2</v>
      </c>
      <c r="C3243" s="13">
        <f>COUNTIFS($F$3:F3243,'تقرير منتج تام'!$E$4)</f>
        <v>10</v>
      </c>
      <c r="D3243" s="37"/>
      <c r="E3243" s="37"/>
      <c r="F3243" s="37"/>
      <c r="G3243" s="39"/>
      <c r="H3243" s="40"/>
      <c r="I3243" s="107" t="str">
        <f>IF(G3243="","",_xlfn.IFNA(VLOOKUP(G3243,'سجل المشتريات'!F:N,8,0),"غير مسجلة في المشتريات"))</f>
        <v/>
      </c>
      <c r="J3243" s="26" t="str">
        <f>_xlfn.IFNA(VLOOKUP(F3243,الاوردرات!$B$1:$C$600,2,0),"")</f>
        <v/>
      </c>
      <c r="K3243" s="52"/>
      <c r="M3243" s="105" t="str">
        <f>IF(G3243="","",_xlfn.IFNA((VLOOKUP(G3243,help!L:M,2,0))*H3243,_xlfn.IFNA((VLOOKUP(G3243,help!P:Q,2,0))*H3243,"غير مسجلة في المشتريات")))</f>
        <v/>
      </c>
    </row>
    <row r="3244" spans="2:13" hidden="1" x14ac:dyDescent="0.25">
      <c r="B3244" s="13">
        <f>COUNTIFS($G$3:G3244,'تقرير استهلاك خامات'!$D$4)</f>
        <v>2</v>
      </c>
      <c r="C3244" s="13">
        <f>COUNTIFS($F$3:F3244,'تقرير منتج تام'!$E$4)</f>
        <v>10</v>
      </c>
      <c r="D3244" s="37"/>
      <c r="E3244" s="37"/>
      <c r="F3244" s="37"/>
      <c r="G3244" s="39"/>
      <c r="H3244" s="40"/>
      <c r="I3244" s="107" t="str">
        <f>IF(G3244="","",_xlfn.IFNA(VLOOKUP(G3244,'سجل المشتريات'!F:N,8,0),"غير مسجلة في المشتريات"))</f>
        <v/>
      </c>
      <c r="J3244" s="26" t="str">
        <f>_xlfn.IFNA(VLOOKUP(F3244,الاوردرات!$B$1:$C$600,2,0),"")</f>
        <v/>
      </c>
      <c r="K3244" s="52"/>
      <c r="M3244" s="105" t="str">
        <f>IF(G3244="","",_xlfn.IFNA((VLOOKUP(G3244,help!L:M,2,0))*H3244,_xlfn.IFNA((VLOOKUP(G3244,help!P:Q,2,0))*H3244,"غير مسجلة في المشتريات")))</f>
        <v/>
      </c>
    </row>
    <row r="3245" spans="2:13" hidden="1" x14ac:dyDescent="0.25">
      <c r="B3245" s="13">
        <f>COUNTIFS($G$3:G3245,'تقرير استهلاك خامات'!$D$4)</f>
        <v>2</v>
      </c>
      <c r="C3245" s="13">
        <f>COUNTIFS($F$3:F3245,'تقرير منتج تام'!$E$4)</f>
        <v>10</v>
      </c>
      <c r="D3245" s="37"/>
      <c r="E3245" s="37"/>
      <c r="F3245" s="37"/>
      <c r="G3245" s="39"/>
      <c r="H3245" s="40"/>
      <c r="I3245" s="107" t="str">
        <f>IF(G3245="","",_xlfn.IFNA(VLOOKUP(G3245,'سجل المشتريات'!F:N,8,0),"غير مسجلة في المشتريات"))</f>
        <v/>
      </c>
      <c r="J3245" s="26" t="str">
        <f>_xlfn.IFNA(VLOOKUP(F3245,الاوردرات!$B$1:$C$600,2,0),"")</f>
        <v/>
      </c>
      <c r="K3245" s="52"/>
      <c r="M3245" s="105" t="str">
        <f>IF(G3245="","",_xlfn.IFNA((VLOOKUP(G3245,help!L:M,2,0))*H3245,_xlfn.IFNA((VLOOKUP(G3245,help!P:Q,2,0))*H3245,"غير مسجلة في المشتريات")))</f>
        <v/>
      </c>
    </row>
    <row r="3246" spans="2:13" hidden="1" x14ac:dyDescent="0.25">
      <c r="B3246" s="13">
        <f>COUNTIFS($G$3:G3246,'تقرير استهلاك خامات'!$D$4)</f>
        <v>2</v>
      </c>
      <c r="C3246" s="13">
        <f>COUNTIFS($F$3:F3246,'تقرير منتج تام'!$E$4)</f>
        <v>10</v>
      </c>
      <c r="D3246" s="37"/>
      <c r="E3246" s="37"/>
      <c r="F3246" s="37"/>
      <c r="G3246" s="39"/>
      <c r="H3246" s="40"/>
      <c r="I3246" s="107" t="str">
        <f>IF(G3246="","",_xlfn.IFNA(VLOOKUP(G3246,'سجل المشتريات'!F:N,8,0),"غير مسجلة في المشتريات"))</f>
        <v/>
      </c>
      <c r="J3246" s="26" t="str">
        <f>_xlfn.IFNA(VLOOKUP(F3246,الاوردرات!$B$1:$C$600,2,0),"")</f>
        <v/>
      </c>
      <c r="K3246" s="52"/>
      <c r="M3246" s="105" t="str">
        <f>IF(G3246="","",_xlfn.IFNA((VLOOKUP(G3246,help!L:M,2,0))*H3246,_xlfn.IFNA((VLOOKUP(G3246,help!P:Q,2,0))*H3246,"غير مسجلة في المشتريات")))</f>
        <v/>
      </c>
    </row>
    <row r="3247" spans="2:13" hidden="1" x14ac:dyDescent="0.25">
      <c r="B3247" s="13">
        <f>COUNTIFS($G$3:G3247,'تقرير استهلاك خامات'!$D$4)</f>
        <v>2</v>
      </c>
      <c r="C3247" s="13">
        <f>COUNTIFS($F$3:F3247,'تقرير منتج تام'!$E$4)</f>
        <v>10</v>
      </c>
      <c r="D3247" s="37"/>
      <c r="E3247" s="37"/>
      <c r="F3247" s="37"/>
      <c r="G3247" s="39"/>
      <c r="H3247" s="40"/>
      <c r="I3247" s="107" t="str">
        <f>IF(G3247="","",_xlfn.IFNA(VLOOKUP(G3247,'سجل المشتريات'!F:N,8,0),"غير مسجلة في المشتريات"))</f>
        <v/>
      </c>
      <c r="J3247" s="26" t="str">
        <f>_xlfn.IFNA(VLOOKUP(F3247,الاوردرات!$B$1:$C$600,2,0),"")</f>
        <v/>
      </c>
      <c r="K3247" s="52"/>
      <c r="M3247" s="105" t="str">
        <f>IF(G3247="","",_xlfn.IFNA((VLOOKUP(G3247,help!L:M,2,0))*H3247,_xlfn.IFNA((VLOOKUP(G3247,help!P:Q,2,0))*H3247,"غير مسجلة في المشتريات")))</f>
        <v/>
      </c>
    </row>
    <row r="3248" spans="2:13" hidden="1" x14ac:dyDescent="0.25">
      <c r="B3248" s="13">
        <f>COUNTIFS($G$3:G3248,'تقرير استهلاك خامات'!$D$4)</f>
        <v>2</v>
      </c>
      <c r="C3248" s="13">
        <f>COUNTIFS($F$3:F3248,'تقرير منتج تام'!$E$4)</f>
        <v>10</v>
      </c>
      <c r="D3248" s="37"/>
      <c r="E3248" s="37"/>
      <c r="F3248" s="37"/>
      <c r="G3248" s="39"/>
      <c r="H3248" s="40"/>
      <c r="I3248" s="107" t="str">
        <f>IF(G3248="","",_xlfn.IFNA(VLOOKUP(G3248,'سجل المشتريات'!F:N,8,0),"غير مسجلة في المشتريات"))</f>
        <v/>
      </c>
      <c r="J3248" s="26" t="str">
        <f>_xlfn.IFNA(VLOOKUP(F3248,الاوردرات!$B$1:$C$600,2,0),"")</f>
        <v/>
      </c>
      <c r="K3248" s="52"/>
      <c r="M3248" s="105" t="str">
        <f>IF(G3248="","",_xlfn.IFNA((VLOOKUP(G3248,help!L:M,2,0))*H3248,_xlfn.IFNA((VLOOKUP(G3248,help!P:Q,2,0))*H3248,"غير مسجلة في المشتريات")))</f>
        <v/>
      </c>
    </row>
    <row r="3249" spans="2:13" hidden="1" x14ac:dyDescent="0.25">
      <c r="B3249" s="13">
        <f>COUNTIFS($G$3:G3249,'تقرير استهلاك خامات'!$D$4)</f>
        <v>2</v>
      </c>
      <c r="C3249" s="13">
        <f>COUNTIFS($F$3:F3249,'تقرير منتج تام'!$E$4)</f>
        <v>10</v>
      </c>
      <c r="D3249" s="37"/>
      <c r="E3249" s="37"/>
      <c r="F3249" s="37"/>
      <c r="G3249" s="39"/>
      <c r="H3249" s="40"/>
      <c r="I3249" s="107" t="str">
        <f>IF(G3249="","",_xlfn.IFNA(VLOOKUP(G3249,'سجل المشتريات'!F:N,8,0),"غير مسجلة في المشتريات"))</f>
        <v/>
      </c>
      <c r="J3249" s="26" t="str">
        <f>_xlfn.IFNA(VLOOKUP(F3249,الاوردرات!$B$1:$C$600,2,0),"")</f>
        <v/>
      </c>
      <c r="K3249" s="52"/>
      <c r="M3249" s="105" t="str">
        <f>IF(G3249="","",_xlfn.IFNA((VLOOKUP(G3249,help!L:M,2,0))*H3249,_xlfn.IFNA((VLOOKUP(G3249,help!P:Q,2,0))*H3249,"غير مسجلة في المشتريات")))</f>
        <v/>
      </c>
    </row>
    <row r="3250" spans="2:13" hidden="1" x14ac:dyDescent="0.25">
      <c r="B3250" s="13">
        <f>COUNTIFS($G$3:G3250,'تقرير استهلاك خامات'!$D$4)</f>
        <v>2</v>
      </c>
      <c r="C3250" s="13">
        <f>COUNTIFS($F$3:F3250,'تقرير منتج تام'!$E$4)</f>
        <v>10</v>
      </c>
      <c r="D3250" s="37"/>
      <c r="E3250" s="37"/>
      <c r="F3250" s="37"/>
      <c r="G3250" s="39"/>
      <c r="H3250" s="40"/>
      <c r="I3250" s="107" t="str">
        <f>IF(G3250="","",_xlfn.IFNA(VLOOKUP(G3250,'سجل المشتريات'!F:N,8,0),"غير مسجلة في المشتريات"))</f>
        <v/>
      </c>
      <c r="J3250" s="26" t="str">
        <f>_xlfn.IFNA(VLOOKUP(F3250,الاوردرات!$B$1:$C$600,2,0),"")</f>
        <v/>
      </c>
      <c r="K3250" s="52"/>
      <c r="M3250" s="105" t="str">
        <f>IF(G3250="","",_xlfn.IFNA((VLOOKUP(G3250,help!L:M,2,0))*H3250,_xlfn.IFNA((VLOOKUP(G3250,help!P:Q,2,0))*H3250,"غير مسجلة في المشتريات")))</f>
        <v/>
      </c>
    </row>
    <row r="3251" spans="2:13" hidden="1" x14ac:dyDescent="0.25">
      <c r="B3251" s="13">
        <f>COUNTIFS($G$3:G3251,'تقرير استهلاك خامات'!$D$4)</f>
        <v>2</v>
      </c>
      <c r="C3251" s="13">
        <f>COUNTIFS($F$3:F3251,'تقرير منتج تام'!$E$4)</f>
        <v>10</v>
      </c>
      <c r="D3251" s="37"/>
      <c r="E3251" s="37"/>
      <c r="F3251" s="37"/>
      <c r="G3251" s="39"/>
      <c r="H3251" s="40"/>
      <c r="I3251" s="107" t="str">
        <f>IF(G3251="","",_xlfn.IFNA(VLOOKUP(G3251,'سجل المشتريات'!F:N,8,0),"غير مسجلة في المشتريات"))</f>
        <v/>
      </c>
      <c r="J3251" s="26" t="str">
        <f>_xlfn.IFNA(VLOOKUP(F3251,الاوردرات!$B$1:$C$600,2,0),"")</f>
        <v/>
      </c>
      <c r="K3251" s="52"/>
      <c r="M3251" s="105" t="str">
        <f>IF(G3251="","",_xlfn.IFNA((VLOOKUP(G3251,help!L:M,2,0))*H3251,_xlfn.IFNA((VLOOKUP(G3251,help!P:Q,2,0))*H3251,"غير مسجلة في المشتريات")))</f>
        <v/>
      </c>
    </row>
    <row r="3252" spans="2:13" hidden="1" x14ac:dyDescent="0.25">
      <c r="B3252" s="13">
        <f>COUNTIFS($G$3:G3252,'تقرير استهلاك خامات'!$D$4)</f>
        <v>2</v>
      </c>
      <c r="C3252" s="13">
        <f>COUNTIFS($F$3:F3252,'تقرير منتج تام'!$E$4)</f>
        <v>10</v>
      </c>
      <c r="D3252" s="37"/>
      <c r="E3252" s="37"/>
      <c r="F3252" s="37"/>
      <c r="G3252" s="39"/>
      <c r="H3252" s="40"/>
      <c r="I3252" s="107" t="str">
        <f>IF(G3252="","",_xlfn.IFNA(VLOOKUP(G3252,'سجل المشتريات'!F:N,8,0),"غير مسجلة في المشتريات"))</f>
        <v/>
      </c>
      <c r="J3252" s="26" t="str">
        <f>_xlfn.IFNA(VLOOKUP(F3252,الاوردرات!$B$1:$C$600,2,0),"")</f>
        <v/>
      </c>
      <c r="K3252" s="52"/>
      <c r="M3252" s="105" t="str">
        <f>IF(G3252="","",_xlfn.IFNA((VLOOKUP(G3252,help!L:M,2,0))*H3252,_xlfn.IFNA((VLOOKUP(G3252,help!P:Q,2,0))*H3252,"غير مسجلة في المشتريات")))</f>
        <v/>
      </c>
    </row>
    <row r="3253" spans="2:13" hidden="1" x14ac:dyDescent="0.25">
      <c r="B3253" s="13">
        <f>COUNTIFS($G$3:G3253,'تقرير استهلاك خامات'!$D$4)</f>
        <v>2</v>
      </c>
      <c r="C3253" s="13">
        <f>COUNTIFS($F$3:F3253,'تقرير منتج تام'!$E$4)</f>
        <v>10</v>
      </c>
      <c r="D3253" s="37"/>
      <c r="E3253" s="37"/>
      <c r="F3253" s="37"/>
      <c r="G3253" s="39"/>
      <c r="H3253" s="40"/>
      <c r="I3253" s="107" t="str">
        <f>IF(G3253="","",_xlfn.IFNA(VLOOKUP(G3253,'سجل المشتريات'!F:N,8,0),"غير مسجلة في المشتريات"))</f>
        <v/>
      </c>
      <c r="J3253" s="26" t="str">
        <f>_xlfn.IFNA(VLOOKUP(F3253,الاوردرات!$B$1:$C$600,2,0),"")</f>
        <v/>
      </c>
      <c r="K3253" s="52"/>
      <c r="M3253" s="105" t="str">
        <f>IF(G3253="","",_xlfn.IFNA((VLOOKUP(G3253,help!L:M,2,0))*H3253,_xlfn.IFNA((VLOOKUP(G3253,help!P:Q,2,0))*H3253,"غير مسجلة في المشتريات")))</f>
        <v/>
      </c>
    </row>
    <row r="3254" spans="2:13" hidden="1" x14ac:dyDescent="0.25">
      <c r="B3254" s="13">
        <f>COUNTIFS($G$3:G3254,'تقرير استهلاك خامات'!$D$4)</f>
        <v>2</v>
      </c>
      <c r="C3254" s="13">
        <f>COUNTIFS($F$3:F3254,'تقرير منتج تام'!$E$4)</f>
        <v>10</v>
      </c>
      <c r="D3254" s="37"/>
      <c r="E3254" s="37"/>
      <c r="F3254" s="37"/>
      <c r="G3254" s="39"/>
      <c r="H3254" s="40"/>
      <c r="I3254" s="107" t="str">
        <f>IF(G3254="","",_xlfn.IFNA(VLOOKUP(G3254,'سجل المشتريات'!F:N,8,0),"غير مسجلة في المشتريات"))</f>
        <v/>
      </c>
      <c r="J3254" s="26" t="str">
        <f>_xlfn.IFNA(VLOOKUP(F3254,الاوردرات!$B$1:$C$600,2,0),"")</f>
        <v/>
      </c>
      <c r="K3254" s="52"/>
      <c r="M3254" s="105" t="str">
        <f>IF(G3254="","",_xlfn.IFNA((VLOOKUP(G3254,help!L:M,2,0))*H3254,_xlfn.IFNA((VLOOKUP(G3254,help!P:Q,2,0))*H3254,"غير مسجلة في المشتريات")))</f>
        <v/>
      </c>
    </row>
    <row r="3255" spans="2:13" hidden="1" x14ac:dyDescent="0.25">
      <c r="B3255" s="13">
        <f>COUNTIFS($G$3:G3255,'تقرير استهلاك خامات'!$D$4)</f>
        <v>2</v>
      </c>
      <c r="C3255" s="13">
        <f>COUNTIFS($F$3:F3255,'تقرير منتج تام'!$E$4)</f>
        <v>10</v>
      </c>
      <c r="D3255" s="37"/>
      <c r="E3255" s="37"/>
      <c r="F3255" s="37"/>
      <c r="G3255" s="39"/>
      <c r="H3255" s="40"/>
      <c r="I3255" s="107" t="str">
        <f>IF(G3255="","",_xlfn.IFNA(VLOOKUP(G3255,'سجل المشتريات'!F:N,8,0),"غير مسجلة في المشتريات"))</f>
        <v/>
      </c>
      <c r="J3255" s="26" t="str">
        <f>_xlfn.IFNA(VLOOKUP(F3255,الاوردرات!$B$1:$C$600,2,0),"")</f>
        <v/>
      </c>
      <c r="K3255" s="52"/>
      <c r="M3255" s="105" t="str">
        <f>IF(G3255="","",_xlfn.IFNA((VLOOKUP(G3255,help!L:M,2,0))*H3255,_xlfn.IFNA((VLOOKUP(G3255,help!P:Q,2,0))*H3255,"غير مسجلة في المشتريات")))</f>
        <v/>
      </c>
    </row>
    <row r="3256" spans="2:13" hidden="1" x14ac:dyDescent="0.25">
      <c r="B3256" s="13">
        <f>COUNTIFS($G$3:G3256,'تقرير استهلاك خامات'!$D$4)</f>
        <v>2</v>
      </c>
      <c r="C3256" s="13">
        <f>COUNTIFS($F$3:F3256,'تقرير منتج تام'!$E$4)</f>
        <v>10</v>
      </c>
      <c r="D3256" s="37"/>
      <c r="E3256" s="37"/>
      <c r="F3256" s="37"/>
      <c r="G3256" s="39"/>
      <c r="H3256" s="40"/>
      <c r="I3256" s="107" t="str">
        <f>IF(G3256="","",_xlfn.IFNA(VLOOKUP(G3256,'سجل المشتريات'!F:N,8,0),"غير مسجلة في المشتريات"))</f>
        <v/>
      </c>
      <c r="J3256" s="26" t="str">
        <f>_xlfn.IFNA(VLOOKUP(F3256,الاوردرات!$B$1:$C$600,2,0),"")</f>
        <v/>
      </c>
      <c r="K3256" s="52"/>
      <c r="M3256" s="105" t="str">
        <f>IF(G3256="","",_xlfn.IFNA((VLOOKUP(G3256,help!L:M,2,0))*H3256,_xlfn.IFNA((VLOOKUP(G3256,help!P:Q,2,0))*H3256,"غير مسجلة في المشتريات")))</f>
        <v/>
      </c>
    </row>
    <row r="3257" spans="2:13" hidden="1" x14ac:dyDescent="0.25">
      <c r="B3257" s="13">
        <f>COUNTIFS($G$3:G3257,'تقرير استهلاك خامات'!$D$4)</f>
        <v>2</v>
      </c>
      <c r="C3257" s="13">
        <f>COUNTIFS($F$3:F3257,'تقرير منتج تام'!$E$4)</f>
        <v>10</v>
      </c>
      <c r="D3257" s="37"/>
      <c r="E3257" s="37"/>
      <c r="F3257" s="37"/>
      <c r="G3257" s="39"/>
      <c r="H3257" s="40"/>
      <c r="I3257" s="107" t="str">
        <f>IF(G3257="","",_xlfn.IFNA(VLOOKUP(G3257,'سجل المشتريات'!F:N,8,0),"غير مسجلة في المشتريات"))</f>
        <v/>
      </c>
      <c r="J3257" s="26" t="str">
        <f>_xlfn.IFNA(VLOOKUP(F3257,الاوردرات!$B$1:$C$600,2,0),"")</f>
        <v/>
      </c>
      <c r="K3257" s="52"/>
      <c r="M3257" s="105" t="str">
        <f>IF(G3257="","",_xlfn.IFNA((VLOOKUP(G3257,help!L:M,2,0))*H3257,_xlfn.IFNA((VLOOKUP(G3257,help!P:Q,2,0))*H3257,"غير مسجلة في المشتريات")))</f>
        <v/>
      </c>
    </row>
    <row r="3258" spans="2:13" hidden="1" x14ac:dyDescent="0.25">
      <c r="B3258" s="13">
        <f>COUNTIFS($G$3:G3258,'تقرير استهلاك خامات'!$D$4)</f>
        <v>2</v>
      </c>
      <c r="C3258" s="13">
        <f>COUNTIFS($F$3:F3258,'تقرير منتج تام'!$E$4)</f>
        <v>10</v>
      </c>
      <c r="D3258" s="37"/>
      <c r="E3258" s="37"/>
      <c r="F3258" s="37"/>
      <c r="G3258" s="39"/>
      <c r="H3258" s="40"/>
      <c r="I3258" s="107" t="str">
        <f>IF(G3258="","",_xlfn.IFNA(VLOOKUP(G3258,'سجل المشتريات'!F:N,8,0),"غير مسجلة في المشتريات"))</f>
        <v/>
      </c>
      <c r="J3258" s="26" t="str">
        <f>_xlfn.IFNA(VLOOKUP(F3258,الاوردرات!$B$1:$C$600,2,0),"")</f>
        <v/>
      </c>
      <c r="K3258" s="52"/>
      <c r="M3258" s="105" t="str">
        <f>IF(G3258="","",_xlfn.IFNA((VLOOKUP(G3258,help!L:M,2,0))*H3258,_xlfn.IFNA((VLOOKUP(G3258,help!P:Q,2,0))*H3258,"غير مسجلة في المشتريات")))</f>
        <v/>
      </c>
    </row>
    <row r="3259" spans="2:13" hidden="1" x14ac:dyDescent="0.25">
      <c r="B3259" s="13">
        <f>COUNTIFS($G$3:G3259,'تقرير استهلاك خامات'!$D$4)</f>
        <v>2</v>
      </c>
      <c r="C3259" s="13">
        <f>COUNTIFS($F$3:F3259,'تقرير منتج تام'!$E$4)</f>
        <v>10</v>
      </c>
      <c r="D3259" s="37"/>
      <c r="E3259" s="37"/>
      <c r="F3259" s="37"/>
      <c r="G3259" s="39"/>
      <c r="H3259" s="40"/>
      <c r="I3259" s="107" t="str">
        <f>IF(G3259="","",_xlfn.IFNA(VLOOKUP(G3259,'سجل المشتريات'!F:N,8,0),"غير مسجلة في المشتريات"))</f>
        <v/>
      </c>
      <c r="J3259" s="26" t="str">
        <f>_xlfn.IFNA(VLOOKUP(F3259,الاوردرات!$B$1:$C$600,2,0),"")</f>
        <v/>
      </c>
      <c r="K3259" s="52"/>
      <c r="M3259" s="105" t="str">
        <f>IF(G3259="","",_xlfn.IFNA((VLOOKUP(G3259,help!L:M,2,0))*H3259,_xlfn.IFNA((VLOOKUP(G3259,help!P:Q,2,0))*H3259,"غير مسجلة في المشتريات")))</f>
        <v/>
      </c>
    </row>
    <row r="3260" spans="2:13" hidden="1" x14ac:dyDescent="0.25">
      <c r="B3260" s="13">
        <f>COUNTIFS($G$3:G3260,'تقرير استهلاك خامات'!$D$4)</f>
        <v>2</v>
      </c>
      <c r="C3260" s="13">
        <f>COUNTIFS($F$3:F3260,'تقرير منتج تام'!$E$4)</f>
        <v>10</v>
      </c>
      <c r="D3260" s="37"/>
      <c r="E3260" s="37"/>
      <c r="F3260" s="37"/>
      <c r="G3260" s="39"/>
      <c r="H3260" s="40"/>
      <c r="I3260" s="107" t="str">
        <f>IF(G3260="","",_xlfn.IFNA(VLOOKUP(G3260,'سجل المشتريات'!F:N,8,0),"غير مسجلة في المشتريات"))</f>
        <v/>
      </c>
      <c r="J3260" s="26" t="str">
        <f>_xlfn.IFNA(VLOOKUP(F3260,الاوردرات!$B$1:$C$600,2,0),"")</f>
        <v/>
      </c>
      <c r="K3260" s="52"/>
      <c r="M3260" s="105" t="str">
        <f>IF(G3260="","",_xlfn.IFNA((VLOOKUP(G3260,help!L:M,2,0))*H3260,_xlfn.IFNA((VLOOKUP(G3260,help!P:Q,2,0))*H3260,"غير مسجلة في المشتريات")))</f>
        <v/>
      </c>
    </row>
    <row r="3261" spans="2:13" hidden="1" x14ac:dyDescent="0.25">
      <c r="B3261" s="13">
        <f>COUNTIFS($G$3:G3261,'تقرير استهلاك خامات'!$D$4)</f>
        <v>2</v>
      </c>
      <c r="C3261" s="13">
        <f>COUNTIFS($F$3:F3261,'تقرير منتج تام'!$E$4)</f>
        <v>10</v>
      </c>
      <c r="D3261" s="37"/>
      <c r="E3261" s="37"/>
      <c r="F3261" s="37"/>
      <c r="G3261" s="39"/>
      <c r="H3261" s="40"/>
      <c r="I3261" s="107" t="str">
        <f>IF(G3261="","",_xlfn.IFNA(VLOOKUP(G3261,'سجل المشتريات'!F:N,8,0),"غير مسجلة في المشتريات"))</f>
        <v/>
      </c>
      <c r="J3261" s="26" t="str">
        <f>_xlfn.IFNA(VLOOKUP(F3261,الاوردرات!$B$1:$C$600,2,0),"")</f>
        <v/>
      </c>
      <c r="K3261" s="52"/>
      <c r="M3261" s="105" t="str">
        <f>IF(G3261="","",_xlfn.IFNA((VLOOKUP(G3261,help!L:M,2,0))*H3261,_xlfn.IFNA((VLOOKUP(G3261,help!P:Q,2,0))*H3261,"غير مسجلة في المشتريات")))</f>
        <v/>
      </c>
    </row>
    <row r="3262" spans="2:13" hidden="1" x14ac:dyDescent="0.25">
      <c r="B3262" s="13">
        <f>COUNTIFS($G$3:G3262,'تقرير استهلاك خامات'!$D$4)</f>
        <v>2</v>
      </c>
      <c r="C3262" s="13">
        <f>COUNTIFS($F$3:F3262,'تقرير منتج تام'!$E$4)</f>
        <v>10</v>
      </c>
      <c r="D3262" s="37"/>
      <c r="E3262" s="37"/>
      <c r="F3262" s="37"/>
      <c r="G3262" s="39"/>
      <c r="H3262" s="40"/>
      <c r="I3262" s="107" t="str">
        <f>IF(G3262="","",_xlfn.IFNA(VLOOKUP(G3262,'سجل المشتريات'!F:N,8,0),"غير مسجلة في المشتريات"))</f>
        <v/>
      </c>
      <c r="J3262" s="26" t="str">
        <f>_xlfn.IFNA(VLOOKUP(F3262,الاوردرات!$B$1:$C$600,2,0),"")</f>
        <v/>
      </c>
      <c r="K3262" s="52"/>
      <c r="M3262" s="105" t="str">
        <f>IF(G3262="","",_xlfn.IFNA((VLOOKUP(G3262,help!L:M,2,0))*H3262,_xlfn.IFNA((VLOOKUP(G3262,help!P:Q,2,0))*H3262,"غير مسجلة في المشتريات")))</f>
        <v/>
      </c>
    </row>
    <row r="3263" spans="2:13" hidden="1" x14ac:dyDescent="0.25">
      <c r="B3263" s="13">
        <f>COUNTIFS($G$3:G3263,'تقرير استهلاك خامات'!$D$4)</f>
        <v>2</v>
      </c>
      <c r="C3263" s="13">
        <f>COUNTIFS($F$3:F3263,'تقرير منتج تام'!$E$4)</f>
        <v>10</v>
      </c>
      <c r="D3263" s="37"/>
      <c r="E3263" s="37"/>
      <c r="F3263" s="37"/>
      <c r="G3263" s="39"/>
      <c r="H3263" s="40"/>
      <c r="I3263" s="107" t="str">
        <f>IF(G3263="","",_xlfn.IFNA(VLOOKUP(G3263,'سجل المشتريات'!F:N,8,0),"غير مسجلة في المشتريات"))</f>
        <v/>
      </c>
      <c r="J3263" s="26" t="str">
        <f>_xlfn.IFNA(VLOOKUP(F3263,الاوردرات!$B$1:$C$600,2,0),"")</f>
        <v/>
      </c>
      <c r="K3263" s="52"/>
      <c r="M3263" s="105" t="str">
        <f>IF(G3263="","",_xlfn.IFNA((VLOOKUP(G3263,help!L:M,2,0))*H3263,_xlfn.IFNA((VLOOKUP(G3263,help!P:Q,2,0))*H3263,"غير مسجلة في المشتريات")))</f>
        <v/>
      </c>
    </row>
    <row r="3264" spans="2:13" hidden="1" x14ac:dyDescent="0.25">
      <c r="B3264" s="13">
        <f>COUNTIFS($G$3:G3264,'تقرير استهلاك خامات'!$D$4)</f>
        <v>2</v>
      </c>
      <c r="C3264" s="13">
        <f>COUNTIFS($F$3:F3264,'تقرير منتج تام'!$E$4)</f>
        <v>10</v>
      </c>
      <c r="D3264" s="37"/>
      <c r="E3264" s="37"/>
      <c r="F3264" s="37"/>
      <c r="G3264" s="39"/>
      <c r="H3264" s="40"/>
      <c r="I3264" s="107" t="str">
        <f>IF(G3264="","",_xlfn.IFNA(VLOOKUP(G3264,'سجل المشتريات'!F:N,8,0),"غير مسجلة في المشتريات"))</f>
        <v/>
      </c>
      <c r="J3264" s="26" t="str">
        <f>_xlfn.IFNA(VLOOKUP(F3264,الاوردرات!$B$1:$C$600,2,0),"")</f>
        <v/>
      </c>
      <c r="K3264" s="52"/>
      <c r="M3264" s="105" t="str">
        <f>IF(G3264="","",_xlfn.IFNA((VLOOKUP(G3264,help!L:M,2,0))*H3264,_xlfn.IFNA((VLOOKUP(G3264,help!P:Q,2,0))*H3264,"غير مسجلة في المشتريات")))</f>
        <v/>
      </c>
    </row>
    <row r="3265" spans="2:13" hidden="1" x14ac:dyDescent="0.25">
      <c r="B3265" s="13">
        <f>COUNTIFS($G$3:G3265,'تقرير استهلاك خامات'!$D$4)</f>
        <v>2</v>
      </c>
      <c r="C3265" s="13">
        <f>COUNTIFS($F$3:F3265,'تقرير منتج تام'!$E$4)</f>
        <v>10</v>
      </c>
      <c r="D3265" s="37"/>
      <c r="E3265" s="37"/>
      <c r="F3265" s="37"/>
      <c r="G3265" s="39"/>
      <c r="H3265" s="40"/>
      <c r="I3265" s="107" t="str">
        <f>IF(G3265="","",_xlfn.IFNA(VLOOKUP(G3265,'سجل المشتريات'!F:N,8,0),"غير مسجلة في المشتريات"))</f>
        <v/>
      </c>
      <c r="J3265" s="26" t="str">
        <f>_xlfn.IFNA(VLOOKUP(F3265,الاوردرات!$B$1:$C$600,2,0),"")</f>
        <v/>
      </c>
      <c r="K3265" s="52"/>
      <c r="M3265" s="105" t="str">
        <f>IF(G3265="","",_xlfn.IFNA((VLOOKUP(G3265,help!L:M,2,0))*H3265,_xlfn.IFNA((VLOOKUP(G3265,help!P:Q,2,0))*H3265,"غير مسجلة في المشتريات")))</f>
        <v/>
      </c>
    </row>
    <row r="3266" spans="2:13" hidden="1" x14ac:dyDescent="0.25">
      <c r="B3266" s="13">
        <f>COUNTIFS($G$3:G3266,'تقرير استهلاك خامات'!$D$4)</f>
        <v>2</v>
      </c>
      <c r="C3266" s="13">
        <f>COUNTIFS($F$3:F3266,'تقرير منتج تام'!$E$4)</f>
        <v>10</v>
      </c>
      <c r="D3266" s="37"/>
      <c r="E3266" s="37"/>
      <c r="F3266" s="37"/>
      <c r="G3266" s="39"/>
      <c r="H3266" s="40"/>
      <c r="I3266" s="107" t="str">
        <f>IF(G3266="","",_xlfn.IFNA(VLOOKUP(G3266,'سجل المشتريات'!F:N,8,0),"غير مسجلة في المشتريات"))</f>
        <v/>
      </c>
      <c r="J3266" s="26" t="str">
        <f>_xlfn.IFNA(VLOOKUP(F3266,الاوردرات!$B$1:$C$600,2,0),"")</f>
        <v/>
      </c>
      <c r="K3266" s="52"/>
      <c r="M3266" s="105" t="str">
        <f>IF(G3266="","",_xlfn.IFNA((VLOOKUP(G3266,help!L:M,2,0))*H3266,_xlfn.IFNA((VLOOKUP(G3266,help!P:Q,2,0))*H3266,"غير مسجلة في المشتريات")))</f>
        <v/>
      </c>
    </row>
    <row r="3267" spans="2:13" hidden="1" x14ac:dyDescent="0.25">
      <c r="B3267" s="13">
        <f>COUNTIFS($G$3:G3267,'تقرير استهلاك خامات'!$D$4)</f>
        <v>2</v>
      </c>
      <c r="C3267" s="13">
        <f>COUNTIFS($F$3:F3267,'تقرير منتج تام'!$E$4)</f>
        <v>10</v>
      </c>
      <c r="D3267" s="37"/>
      <c r="E3267" s="37"/>
      <c r="F3267" s="37"/>
      <c r="G3267" s="39"/>
      <c r="H3267" s="40"/>
      <c r="I3267" s="107" t="str">
        <f>IF(G3267="","",_xlfn.IFNA(VLOOKUP(G3267,'سجل المشتريات'!F:N,8,0),"غير مسجلة في المشتريات"))</f>
        <v/>
      </c>
      <c r="J3267" s="26" t="str">
        <f>_xlfn.IFNA(VLOOKUP(F3267,الاوردرات!$B$1:$C$600,2,0),"")</f>
        <v/>
      </c>
      <c r="K3267" s="52"/>
      <c r="M3267" s="105" t="str">
        <f>IF(G3267="","",_xlfn.IFNA((VLOOKUP(G3267,help!L:M,2,0))*H3267,_xlfn.IFNA((VLOOKUP(G3267,help!P:Q,2,0))*H3267,"غير مسجلة في المشتريات")))</f>
        <v/>
      </c>
    </row>
    <row r="3268" spans="2:13" hidden="1" x14ac:dyDescent="0.25">
      <c r="B3268" s="13">
        <f>COUNTIFS($G$3:G3268,'تقرير استهلاك خامات'!$D$4)</f>
        <v>2</v>
      </c>
      <c r="C3268" s="13">
        <f>COUNTIFS($F$3:F3268,'تقرير منتج تام'!$E$4)</f>
        <v>10</v>
      </c>
      <c r="D3268" s="37"/>
      <c r="E3268" s="37"/>
      <c r="F3268" s="37"/>
      <c r="G3268" s="39"/>
      <c r="H3268" s="40"/>
      <c r="I3268" s="107" t="str">
        <f>IF(G3268="","",_xlfn.IFNA(VLOOKUP(G3268,'سجل المشتريات'!F:N,8,0),"غير مسجلة في المشتريات"))</f>
        <v/>
      </c>
      <c r="J3268" s="26" t="str">
        <f>_xlfn.IFNA(VLOOKUP(F3268,الاوردرات!$B$1:$C$600,2,0),"")</f>
        <v/>
      </c>
      <c r="K3268" s="52"/>
      <c r="M3268" s="105" t="str">
        <f>IF(G3268="","",_xlfn.IFNA((VLOOKUP(G3268,help!L:M,2,0))*H3268,_xlfn.IFNA((VLOOKUP(G3268,help!P:Q,2,0))*H3268,"غير مسجلة في المشتريات")))</f>
        <v/>
      </c>
    </row>
    <row r="3269" spans="2:13" hidden="1" x14ac:dyDescent="0.25">
      <c r="B3269" s="13">
        <f>COUNTIFS($G$3:G3269,'تقرير استهلاك خامات'!$D$4)</f>
        <v>2</v>
      </c>
      <c r="C3269" s="13">
        <f>COUNTIFS($F$3:F3269,'تقرير منتج تام'!$E$4)</f>
        <v>10</v>
      </c>
      <c r="D3269" s="37"/>
      <c r="E3269" s="37"/>
      <c r="F3269" s="37"/>
      <c r="G3269" s="39"/>
      <c r="H3269" s="40"/>
      <c r="I3269" s="107" t="str">
        <f>IF(G3269="","",_xlfn.IFNA(VLOOKUP(G3269,'سجل المشتريات'!F:N,8,0),"غير مسجلة في المشتريات"))</f>
        <v/>
      </c>
      <c r="J3269" s="26" t="str">
        <f>_xlfn.IFNA(VLOOKUP(F3269,الاوردرات!$B$1:$C$600,2,0),"")</f>
        <v/>
      </c>
      <c r="K3269" s="52"/>
      <c r="M3269" s="105" t="str">
        <f>IF(G3269="","",_xlfn.IFNA((VLOOKUP(G3269,help!L:M,2,0))*H3269,_xlfn.IFNA((VLOOKUP(G3269,help!P:Q,2,0))*H3269,"غير مسجلة في المشتريات")))</f>
        <v/>
      </c>
    </row>
    <row r="3270" spans="2:13" hidden="1" x14ac:dyDescent="0.25">
      <c r="B3270" s="13">
        <f>COUNTIFS($G$3:G3270,'تقرير استهلاك خامات'!$D$4)</f>
        <v>2</v>
      </c>
      <c r="C3270" s="13">
        <f>COUNTIFS($F$3:F3270,'تقرير منتج تام'!$E$4)</f>
        <v>10</v>
      </c>
      <c r="D3270" s="37"/>
      <c r="E3270" s="37"/>
      <c r="F3270" s="37"/>
      <c r="G3270" s="39"/>
      <c r="H3270" s="40"/>
      <c r="I3270" s="107" t="str">
        <f>IF(G3270="","",_xlfn.IFNA(VLOOKUP(G3270,'سجل المشتريات'!F:N,8,0),"غير مسجلة في المشتريات"))</f>
        <v/>
      </c>
      <c r="J3270" s="26" t="str">
        <f>_xlfn.IFNA(VLOOKUP(F3270,الاوردرات!$B$1:$C$600,2,0),"")</f>
        <v/>
      </c>
      <c r="K3270" s="52"/>
      <c r="M3270" s="105" t="str">
        <f>IF(G3270="","",_xlfn.IFNA((VLOOKUP(G3270,help!L:M,2,0))*H3270,_xlfn.IFNA((VLOOKUP(G3270,help!P:Q,2,0))*H3270,"غير مسجلة في المشتريات")))</f>
        <v/>
      </c>
    </row>
    <row r="3271" spans="2:13" hidden="1" x14ac:dyDescent="0.25">
      <c r="B3271" s="13">
        <f>COUNTIFS($G$3:G3271,'تقرير استهلاك خامات'!$D$4)</f>
        <v>2</v>
      </c>
      <c r="C3271" s="13">
        <f>COUNTIFS($F$3:F3271,'تقرير منتج تام'!$E$4)</f>
        <v>10</v>
      </c>
      <c r="D3271" s="37"/>
      <c r="E3271" s="37"/>
      <c r="F3271" s="37"/>
      <c r="G3271" s="39"/>
      <c r="H3271" s="40"/>
      <c r="I3271" s="107" t="str">
        <f>IF(G3271="","",_xlfn.IFNA(VLOOKUP(G3271,'سجل المشتريات'!F:N,8,0),"غير مسجلة في المشتريات"))</f>
        <v/>
      </c>
      <c r="J3271" s="26" t="str">
        <f>_xlfn.IFNA(VLOOKUP(F3271,الاوردرات!$B$1:$C$600,2,0),"")</f>
        <v/>
      </c>
      <c r="K3271" s="52"/>
      <c r="M3271" s="105" t="str">
        <f>IF(G3271="","",_xlfn.IFNA((VLOOKUP(G3271,help!L:M,2,0))*H3271,_xlfn.IFNA((VLOOKUP(G3271,help!P:Q,2,0))*H3271,"غير مسجلة في المشتريات")))</f>
        <v/>
      </c>
    </row>
    <row r="3272" spans="2:13" hidden="1" x14ac:dyDescent="0.25">
      <c r="B3272" s="13">
        <f>COUNTIFS($G$3:G3272,'تقرير استهلاك خامات'!$D$4)</f>
        <v>2</v>
      </c>
      <c r="C3272" s="13">
        <f>COUNTIFS($F$3:F3272,'تقرير منتج تام'!$E$4)</f>
        <v>10</v>
      </c>
      <c r="D3272" s="37"/>
      <c r="E3272" s="37"/>
      <c r="F3272" s="37"/>
      <c r="G3272" s="39"/>
      <c r="H3272" s="40"/>
      <c r="I3272" s="107" t="str">
        <f>IF(G3272="","",_xlfn.IFNA(VLOOKUP(G3272,'سجل المشتريات'!F:N,8,0),"غير مسجلة في المشتريات"))</f>
        <v/>
      </c>
      <c r="J3272" s="26" t="str">
        <f>_xlfn.IFNA(VLOOKUP(F3272,الاوردرات!$B$1:$C$600,2,0),"")</f>
        <v/>
      </c>
      <c r="K3272" s="52"/>
      <c r="M3272" s="105" t="str">
        <f>IF(G3272="","",_xlfn.IFNA((VLOOKUP(G3272,help!L:M,2,0))*H3272,_xlfn.IFNA((VLOOKUP(G3272,help!P:Q,2,0))*H3272,"غير مسجلة في المشتريات")))</f>
        <v/>
      </c>
    </row>
    <row r="3273" spans="2:13" hidden="1" x14ac:dyDescent="0.25">
      <c r="B3273" s="13">
        <f>COUNTIFS($G$3:G3273,'تقرير استهلاك خامات'!$D$4)</f>
        <v>2</v>
      </c>
      <c r="C3273" s="13">
        <f>COUNTIFS($F$3:F3273,'تقرير منتج تام'!$E$4)</f>
        <v>10</v>
      </c>
      <c r="D3273" s="37"/>
      <c r="E3273" s="37"/>
      <c r="F3273" s="37"/>
      <c r="G3273" s="39"/>
      <c r="H3273" s="40"/>
      <c r="I3273" s="107" t="str">
        <f>IF(G3273="","",_xlfn.IFNA(VLOOKUP(G3273,'سجل المشتريات'!F:N,8,0),"غير مسجلة في المشتريات"))</f>
        <v/>
      </c>
      <c r="J3273" s="26" t="str">
        <f>_xlfn.IFNA(VLOOKUP(F3273,الاوردرات!$B$1:$C$600,2,0),"")</f>
        <v/>
      </c>
      <c r="K3273" s="52"/>
      <c r="M3273" s="105" t="str">
        <f>IF(G3273="","",_xlfn.IFNA((VLOOKUP(G3273,help!L:M,2,0))*H3273,_xlfn.IFNA((VLOOKUP(G3273,help!P:Q,2,0))*H3273,"غير مسجلة في المشتريات")))</f>
        <v/>
      </c>
    </row>
    <row r="3274" spans="2:13" hidden="1" x14ac:dyDescent="0.25">
      <c r="B3274" s="13">
        <f>COUNTIFS($G$3:G3274,'تقرير استهلاك خامات'!$D$4)</f>
        <v>2</v>
      </c>
      <c r="C3274" s="13">
        <f>COUNTIFS($F$3:F3274,'تقرير منتج تام'!$E$4)</f>
        <v>10</v>
      </c>
      <c r="D3274" s="37"/>
      <c r="E3274" s="37"/>
      <c r="F3274" s="37"/>
      <c r="G3274" s="39"/>
      <c r="H3274" s="40"/>
      <c r="I3274" s="107" t="str">
        <f>IF(G3274="","",_xlfn.IFNA(VLOOKUP(G3274,'سجل المشتريات'!F:N,8,0),"غير مسجلة في المشتريات"))</f>
        <v/>
      </c>
      <c r="J3274" s="26" t="str">
        <f>_xlfn.IFNA(VLOOKUP(F3274,الاوردرات!$B$1:$C$600,2,0),"")</f>
        <v/>
      </c>
      <c r="K3274" s="52"/>
      <c r="M3274" s="105" t="str">
        <f>IF(G3274="","",_xlfn.IFNA((VLOOKUP(G3274,help!L:M,2,0))*H3274,_xlfn.IFNA((VLOOKUP(G3274,help!P:Q,2,0))*H3274,"غير مسجلة في المشتريات")))</f>
        <v/>
      </c>
    </row>
    <row r="3275" spans="2:13" hidden="1" x14ac:dyDescent="0.25">
      <c r="B3275" s="13">
        <f>COUNTIFS($G$3:G3275,'تقرير استهلاك خامات'!$D$4)</f>
        <v>2</v>
      </c>
      <c r="C3275" s="13">
        <f>COUNTIFS($F$3:F3275,'تقرير منتج تام'!$E$4)</f>
        <v>10</v>
      </c>
      <c r="D3275" s="37"/>
      <c r="E3275" s="37"/>
      <c r="F3275" s="37"/>
      <c r="G3275" s="39"/>
      <c r="H3275" s="40"/>
      <c r="I3275" s="107" t="str">
        <f>IF(G3275="","",_xlfn.IFNA(VLOOKUP(G3275,'سجل المشتريات'!F:N,8,0),"غير مسجلة في المشتريات"))</f>
        <v/>
      </c>
      <c r="J3275" s="26" t="str">
        <f>_xlfn.IFNA(VLOOKUP(F3275,الاوردرات!$B$1:$C$600,2,0),"")</f>
        <v/>
      </c>
      <c r="K3275" s="52"/>
      <c r="M3275" s="105" t="str">
        <f>IF(G3275="","",_xlfn.IFNA((VLOOKUP(G3275,help!L:M,2,0))*H3275,_xlfn.IFNA((VLOOKUP(G3275,help!P:Q,2,0))*H3275,"غير مسجلة في المشتريات")))</f>
        <v/>
      </c>
    </row>
    <row r="3276" spans="2:13" hidden="1" x14ac:dyDescent="0.25">
      <c r="B3276" s="13">
        <f>COUNTIFS($G$3:G3276,'تقرير استهلاك خامات'!$D$4)</f>
        <v>2</v>
      </c>
      <c r="C3276" s="13">
        <f>COUNTIFS($F$3:F3276,'تقرير منتج تام'!$E$4)</f>
        <v>10</v>
      </c>
      <c r="D3276" s="37"/>
      <c r="E3276" s="37"/>
      <c r="F3276" s="37"/>
      <c r="G3276" s="39"/>
      <c r="H3276" s="40"/>
      <c r="I3276" s="107" t="str">
        <f>IF(G3276="","",_xlfn.IFNA(VLOOKUP(G3276,'سجل المشتريات'!F:N,8,0),"غير مسجلة في المشتريات"))</f>
        <v/>
      </c>
      <c r="J3276" s="26" t="str">
        <f>_xlfn.IFNA(VLOOKUP(F3276,الاوردرات!$B$1:$C$600,2,0),"")</f>
        <v/>
      </c>
      <c r="K3276" s="52"/>
      <c r="M3276" s="105" t="str">
        <f>IF(G3276="","",_xlfn.IFNA((VLOOKUP(G3276,help!L:M,2,0))*H3276,_xlfn.IFNA((VLOOKUP(G3276,help!P:Q,2,0))*H3276,"غير مسجلة في المشتريات")))</f>
        <v/>
      </c>
    </row>
    <row r="3277" spans="2:13" hidden="1" x14ac:dyDescent="0.25">
      <c r="B3277" s="13">
        <f>COUNTIFS($G$3:G3277,'تقرير استهلاك خامات'!$D$4)</f>
        <v>2</v>
      </c>
      <c r="C3277" s="13">
        <f>COUNTIFS($F$3:F3277,'تقرير منتج تام'!$E$4)</f>
        <v>10</v>
      </c>
      <c r="D3277" s="37"/>
      <c r="E3277" s="37"/>
      <c r="F3277" s="37"/>
      <c r="G3277" s="39"/>
      <c r="H3277" s="40"/>
      <c r="I3277" s="107" t="str">
        <f>IF(G3277="","",_xlfn.IFNA(VLOOKUP(G3277,'سجل المشتريات'!F:N,8,0),"غير مسجلة في المشتريات"))</f>
        <v/>
      </c>
      <c r="J3277" s="26" t="str">
        <f>_xlfn.IFNA(VLOOKUP(F3277,الاوردرات!$B$1:$C$600,2,0),"")</f>
        <v/>
      </c>
      <c r="K3277" s="52"/>
      <c r="M3277" s="105" t="str">
        <f>IF(G3277="","",_xlfn.IFNA((VLOOKUP(G3277,help!L:M,2,0))*H3277,_xlfn.IFNA((VLOOKUP(G3277,help!P:Q,2,0))*H3277,"غير مسجلة في المشتريات")))</f>
        <v/>
      </c>
    </row>
    <row r="3278" spans="2:13" hidden="1" x14ac:dyDescent="0.25">
      <c r="B3278" s="13">
        <f>COUNTIFS($G$3:G3278,'تقرير استهلاك خامات'!$D$4)</f>
        <v>2</v>
      </c>
      <c r="C3278" s="13">
        <f>COUNTIFS($F$3:F3278,'تقرير منتج تام'!$E$4)</f>
        <v>10</v>
      </c>
      <c r="D3278" s="37"/>
      <c r="E3278" s="37"/>
      <c r="F3278" s="37"/>
      <c r="G3278" s="39"/>
      <c r="H3278" s="40"/>
      <c r="I3278" s="107" t="str">
        <f>IF(G3278="","",_xlfn.IFNA(VLOOKUP(G3278,'سجل المشتريات'!F:N,8,0),"غير مسجلة في المشتريات"))</f>
        <v/>
      </c>
      <c r="J3278" s="26" t="str">
        <f>_xlfn.IFNA(VLOOKUP(F3278,الاوردرات!$B$1:$C$600,2,0),"")</f>
        <v/>
      </c>
      <c r="K3278" s="52"/>
      <c r="M3278" s="105" t="str">
        <f>IF(G3278="","",_xlfn.IFNA((VLOOKUP(G3278,help!L:M,2,0))*H3278,_xlfn.IFNA((VLOOKUP(G3278,help!P:Q,2,0))*H3278,"غير مسجلة في المشتريات")))</f>
        <v/>
      </c>
    </row>
    <row r="3279" spans="2:13" hidden="1" x14ac:dyDescent="0.25">
      <c r="B3279" s="13">
        <f>COUNTIFS($G$3:G3279,'تقرير استهلاك خامات'!$D$4)</f>
        <v>2</v>
      </c>
      <c r="C3279" s="13">
        <f>COUNTIFS($F$3:F3279,'تقرير منتج تام'!$E$4)</f>
        <v>10</v>
      </c>
      <c r="D3279" s="37"/>
      <c r="E3279" s="37"/>
      <c r="F3279" s="37"/>
      <c r="G3279" s="39"/>
      <c r="H3279" s="40"/>
      <c r="I3279" s="107" t="str">
        <f>IF(G3279="","",_xlfn.IFNA(VLOOKUP(G3279,'سجل المشتريات'!F:N,8,0),"غير مسجلة في المشتريات"))</f>
        <v/>
      </c>
      <c r="J3279" s="26" t="str">
        <f>_xlfn.IFNA(VLOOKUP(F3279,الاوردرات!$B$1:$C$600,2,0),"")</f>
        <v/>
      </c>
      <c r="K3279" s="52"/>
      <c r="M3279" s="105" t="str">
        <f>IF(G3279="","",_xlfn.IFNA((VLOOKUP(G3279,help!L:M,2,0))*H3279,_xlfn.IFNA((VLOOKUP(G3279,help!P:Q,2,0))*H3279,"غير مسجلة في المشتريات")))</f>
        <v/>
      </c>
    </row>
    <row r="3280" spans="2:13" hidden="1" x14ac:dyDescent="0.25">
      <c r="B3280" s="13">
        <f>COUNTIFS($G$3:G3280,'تقرير استهلاك خامات'!$D$4)</f>
        <v>2</v>
      </c>
      <c r="C3280" s="13">
        <f>COUNTIFS($F$3:F3280,'تقرير منتج تام'!$E$4)</f>
        <v>10</v>
      </c>
      <c r="D3280" s="37"/>
      <c r="E3280" s="37"/>
      <c r="F3280" s="37"/>
      <c r="G3280" s="39"/>
      <c r="H3280" s="40"/>
      <c r="I3280" s="107" t="str">
        <f>IF(G3280="","",_xlfn.IFNA(VLOOKUP(G3280,'سجل المشتريات'!F:N,8,0),"غير مسجلة في المشتريات"))</f>
        <v/>
      </c>
      <c r="J3280" s="26" t="str">
        <f>_xlfn.IFNA(VLOOKUP(F3280,الاوردرات!$B$1:$C$600,2,0),"")</f>
        <v/>
      </c>
      <c r="K3280" s="52"/>
      <c r="M3280" s="105" t="str">
        <f>IF(G3280="","",_xlfn.IFNA((VLOOKUP(G3280,help!L:M,2,0))*H3280,_xlfn.IFNA((VLOOKUP(G3280,help!P:Q,2,0))*H3280,"غير مسجلة في المشتريات")))</f>
        <v/>
      </c>
    </row>
    <row r="3281" spans="2:13" hidden="1" x14ac:dyDescent="0.25">
      <c r="B3281" s="13">
        <f>COUNTIFS($G$3:G3281,'تقرير استهلاك خامات'!$D$4)</f>
        <v>2</v>
      </c>
      <c r="C3281" s="13">
        <f>COUNTIFS($F$3:F3281,'تقرير منتج تام'!$E$4)</f>
        <v>10</v>
      </c>
      <c r="D3281" s="37"/>
      <c r="E3281" s="37"/>
      <c r="F3281" s="37"/>
      <c r="G3281" s="39"/>
      <c r="H3281" s="40"/>
      <c r="I3281" s="107" t="str">
        <f>IF(G3281="","",_xlfn.IFNA(VLOOKUP(G3281,'سجل المشتريات'!F:N,8,0),"غير مسجلة في المشتريات"))</f>
        <v/>
      </c>
      <c r="J3281" s="26" t="str">
        <f>_xlfn.IFNA(VLOOKUP(F3281,الاوردرات!$B$1:$C$600,2,0),"")</f>
        <v/>
      </c>
      <c r="K3281" s="52"/>
      <c r="M3281" s="105" t="str">
        <f>IF(G3281="","",_xlfn.IFNA((VLOOKUP(G3281,help!L:M,2,0))*H3281,_xlfn.IFNA((VLOOKUP(G3281,help!P:Q,2,0))*H3281,"غير مسجلة في المشتريات")))</f>
        <v/>
      </c>
    </row>
    <row r="3282" spans="2:13" hidden="1" x14ac:dyDescent="0.25">
      <c r="B3282" s="13">
        <f>COUNTIFS($G$3:G3282,'تقرير استهلاك خامات'!$D$4)</f>
        <v>2</v>
      </c>
      <c r="C3282" s="13">
        <f>COUNTIFS($F$3:F3282,'تقرير منتج تام'!$E$4)</f>
        <v>10</v>
      </c>
      <c r="D3282" s="37"/>
      <c r="E3282" s="37"/>
      <c r="F3282" s="37"/>
      <c r="G3282" s="39"/>
      <c r="H3282" s="40"/>
      <c r="I3282" s="107" t="str">
        <f>IF(G3282="","",_xlfn.IFNA(VLOOKUP(G3282,'سجل المشتريات'!F:N,8,0),"غير مسجلة في المشتريات"))</f>
        <v/>
      </c>
      <c r="J3282" s="26" t="str">
        <f>_xlfn.IFNA(VLOOKUP(F3282,الاوردرات!$B$1:$C$600,2,0),"")</f>
        <v/>
      </c>
      <c r="K3282" s="52"/>
      <c r="M3282" s="105" t="str">
        <f>IF(G3282="","",_xlfn.IFNA((VLOOKUP(G3282,help!L:M,2,0))*H3282,_xlfn.IFNA((VLOOKUP(G3282,help!P:Q,2,0))*H3282,"غير مسجلة في المشتريات")))</f>
        <v/>
      </c>
    </row>
    <row r="3283" spans="2:13" hidden="1" x14ac:dyDescent="0.25">
      <c r="B3283" s="13">
        <f>COUNTIFS($G$3:G3283,'تقرير استهلاك خامات'!$D$4)</f>
        <v>2</v>
      </c>
      <c r="C3283" s="13">
        <f>COUNTIFS($F$3:F3283,'تقرير منتج تام'!$E$4)</f>
        <v>10</v>
      </c>
      <c r="D3283" s="37"/>
      <c r="E3283" s="37"/>
      <c r="F3283" s="37"/>
      <c r="G3283" s="39"/>
      <c r="H3283" s="40"/>
      <c r="I3283" s="107" t="str">
        <f>IF(G3283="","",_xlfn.IFNA(VLOOKUP(G3283,'سجل المشتريات'!F:N,8,0),"غير مسجلة في المشتريات"))</f>
        <v/>
      </c>
      <c r="J3283" s="26" t="str">
        <f>_xlfn.IFNA(VLOOKUP(F3283,الاوردرات!$B$1:$C$600,2,0),"")</f>
        <v/>
      </c>
      <c r="K3283" s="52"/>
      <c r="M3283" s="105" t="str">
        <f>IF(G3283="","",_xlfn.IFNA((VLOOKUP(G3283,help!L:M,2,0))*H3283,_xlfn.IFNA((VLOOKUP(G3283,help!P:Q,2,0))*H3283,"غير مسجلة في المشتريات")))</f>
        <v/>
      </c>
    </row>
    <row r="3284" spans="2:13" hidden="1" x14ac:dyDescent="0.25">
      <c r="B3284" s="13">
        <f>COUNTIFS($G$3:G3284,'تقرير استهلاك خامات'!$D$4)</f>
        <v>2</v>
      </c>
      <c r="C3284" s="13">
        <f>COUNTIFS($F$3:F3284,'تقرير منتج تام'!$E$4)</f>
        <v>10</v>
      </c>
      <c r="D3284" s="37"/>
      <c r="E3284" s="37"/>
      <c r="F3284" s="37"/>
      <c r="G3284" s="39"/>
      <c r="H3284" s="40"/>
      <c r="I3284" s="107" t="str">
        <f>IF(G3284="","",_xlfn.IFNA(VLOOKUP(G3284,'سجل المشتريات'!F:N,8,0),"غير مسجلة في المشتريات"))</f>
        <v/>
      </c>
      <c r="J3284" s="26" t="str">
        <f>_xlfn.IFNA(VLOOKUP(F3284,الاوردرات!$B$1:$C$600,2,0),"")</f>
        <v/>
      </c>
      <c r="K3284" s="52"/>
      <c r="M3284" s="105" t="str">
        <f>IF(G3284="","",_xlfn.IFNA((VLOOKUP(G3284,help!L:M,2,0))*H3284,_xlfn.IFNA((VLOOKUP(G3284,help!P:Q,2,0))*H3284,"غير مسجلة في المشتريات")))</f>
        <v/>
      </c>
    </row>
    <row r="3285" spans="2:13" hidden="1" x14ac:dyDescent="0.25">
      <c r="B3285" s="13">
        <f>COUNTIFS($G$3:G3285,'تقرير استهلاك خامات'!$D$4)</f>
        <v>2</v>
      </c>
      <c r="C3285" s="13">
        <f>COUNTIFS($F$3:F3285,'تقرير منتج تام'!$E$4)</f>
        <v>10</v>
      </c>
      <c r="D3285" s="37"/>
      <c r="E3285" s="37"/>
      <c r="F3285" s="37"/>
      <c r="G3285" s="39"/>
      <c r="H3285" s="40"/>
      <c r="I3285" s="107" t="str">
        <f>IF(G3285="","",_xlfn.IFNA(VLOOKUP(G3285,'سجل المشتريات'!F:N,8,0),"غير مسجلة في المشتريات"))</f>
        <v/>
      </c>
      <c r="J3285" s="26" t="str">
        <f>_xlfn.IFNA(VLOOKUP(F3285,الاوردرات!$B$1:$C$600,2,0),"")</f>
        <v/>
      </c>
      <c r="K3285" s="52"/>
      <c r="M3285" s="105" t="str">
        <f>IF(G3285="","",_xlfn.IFNA((VLOOKUP(G3285,help!L:M,2,0))*H3285,_xlfn.IFNA((VLOOKUP(G3285,help!P:Q,2,0))*H3285,"غير مسجلة في المشتريات")))</f>
        <v/>
      </c>
    </row>
    <row r="3286" spans="2:13" hidden="1" x14ac:dyDescent="0.25">
      <c r="B3286" s="13">
        <f>COUNTIFS($G$3:G3286,'تقرير استهلاك خامات'!$D$4)</f>
        <v>2</v>
      </c>
      <c r="C3286" s="13">
        <f>COUNTIFS($F$3:F3286,'تقرير منتج تام'!$E$4)</f>
        <v>10</v>
      </c>
      <c r="D3286" s="37"/>
      <c r="E3286" s="37"/>
      <c r="F3286" s="37"/>
      <c r="G3286" s="39"/>
      <c r="H3286" s="40"/>
      <c r="I3286" s="107" t="str">
        <f>IF(G3286="","",_xlfn.IFNA(VLOOKUP(G3286,'سجل المشتريات'!F:N,8,0),"غير مسجلة في المشتريات"))</f>
        <v/>
      </c>
      <c r="J3286" s="26" t="str">
        <f>_xlfn.IFNA(VLOOKUP(F3286,الاوردرات!$B$1:$C$600,2,0),"")</f>
        <v/>
      </c>
      <c r="K3286" s="52"/>
      <c r="M3286" s="105" t="str">
        <f>IF(G3286="","",_xlfn.IFNA((VLOOKUP(G3286,help!L:M,2,0))*H3286,_xlfn.IFNA((VLOOKUP(G3286,help!P:Q,2,0))*H3286,"غير مسجلة في المشتريات")))</f>
        <v/>
      </c>
    </row>
    <row r="3287" spans="2:13" hidden="1" x14ac:dyDescent="0.25">
      <c r="B3287" s="13">
        <f>COUNTIFS($G$3:G3287,'تقرير استهلاك خامات'!$D$4)</f>
        <v>2</v>
      </c>
      <c r="C3287" s="13">
        <f>COUNTIFS($F$3:F3287,'تقرير منتج تام'!$E$4)</f>
        <v>10</v>
      </c>
      <c r="D3287" s="37"/>
      <c r="E3287" s="37"/>
      <c r="F3287" s="37"/>
      <c r="G3287" s="39"/>
      <c r="H3287" s="40"/>
      <c r="I3287" s="107" t="str">
        <f>IF(G3287="","",_xlfn.IFNA(VLOOKUP(G3287,'سجل المشتريات'!F:N,8,0),"غير مسجلة في المشتريات"))</f>
        <v/>
      </c>
      <c r="J3287" s="26" t="str">
        <f>_xlfn.IFNA(VLOOKUP(F3287,الاوردرات!$B$1:$C$600,2,0),"")</f>
        <v/>
      </c>
      <c r="K3287" s="52"/>
      <c r="M3287" s="105" t="str">
        <f>IF(G3287="","",_xlfn.IFNA((VLOOKUP(G3287,help!L:M,2,0))*H3287,_xlfn.IFNA((VLOOKUP(G3287,help!P:Q,2,0))*H3287,"غير مسجلة في المشتريات")))</f>
        <v/>
      </c>
    </row>
    <row r="3288" spans="2:13" hidden="1" x14ac:dyDescent="0.25">
      <c r="B3288" s="13">
        <f>COUNTIFS($G$3:G3288,'تقرير استهلاك خامات'!$D$4)</f>
        <v>2</v>
      </c>
      <c r="C3288" s="13">
        <f>COUNTIFS($F$3:F3288,'تقرير منتج تام'!$E$4)</f>
        <v>10</v>
      </c>
      <c r="D3288" s="37"/>
      <c r="E3288" s="37"/>
      <c r="F3288" s="37"/>
      <c r="G3288" s="39"/>
      <c r="H3288" s="40"/>
      <c r="I3288" s="107" t="str">
        <f>IF(G3288="","",_xlfn.IFNA(VLOOKUP(G3288,'سجل المشتريات'!F:N,8,0),"غير مسجلة في المشتريات"))</f>
        <v/>
      </c>
      <c r="J3288" s="26" t="str">
        <f>_xlfn.IFNA(VLOOKUP(F3288,الاوردرات!$B$1:$C$600,2,0),"")</f>
        <v/>
      </c>
      <c r="K3288" s="52"/>
      <c r="M3288" s="105" t="str">
        <f>IF(G3288="","",_xlfn.IFNA((VLOOKUP(G3288,help!L:M,2,0))*H3288,_xlfn.IFNA((VLOOKUP(G3288,help!P:Q,2,0))*H3288,"غير مسجلة في المشتريات")))</f>
        <v/>
      </c>
    </row>
    <row r="3289" spans="2:13" hidden="1" x14ac:dyDescent="0.25">
      <c r="B3289" s="13">
        <f>COUNTIFS($G$3:G3289,'تقرير استهلاك خامات'!$D$4)</f>
        <v>2</v>
      </c>
      <c r="C3289" s="13">
        <f>COUNTIFS($F$3:F3289,'تقرير منتج تام'!$E$4)</f>
        <v>10</v>
      </c>
      <c r="D3289" s="37"/>
      <c r="E3289" s="37"/>
      <c r="F3289" s="37"/>
      <c r="G3289" s="39"/>
      <c r="H3289" s="40"/>
      <c r="I3289" s="107" t="str">
        <f>IF(G3289="","",_xlfn.IFNA(VLOOKUP(G3289,'سجل المشتريات'!F:N,8,0),"غير مسجلة في المشتريات"))</f>
        <v/>
      </c>
      <c r="J3289" s="26" t="str">
        <f>_xlfn.IFNA(VLOOKUP(F3289,الاوردرات!$B$1:$C$600,2,0),"")</f>
        <v/>
      </c>
      <c r="K3289" s="52"/>
      <c r="M3289" s="105" t="str">
        <f>IF(G3289="","",_xlfn.IFNA((VLOOKUP(G3289,help!L:M,2,0))*H3289,_xlfn.IFNA((VLOOKUP(G3289,help!P:Q,2,0))*H3289,"غير مسجلة في المشتريات")))</f>
        <v/>
      </c>
    </row>
    <row r="3290" spans="2:13" hidden="1" x14ac:dyDescent="0.25">
      <c r="B3290" s="13">
        <f>COUNTIFS($G$3:G3290,'تقرير استهلاك خامات'!$D$4)</f>
        <v>2</v>
      </c>
      <c r="C3290" s="13">
        <f>COUNTIFS($F$3:F3290,'تقرير منتج تام'!$E$4)</f>
        <v>10</v>
      </c>
      <c r="D3290" s="37"/>
      <c r="E3290" s="37"/>
      <c r="F3290" s="37"/>
      <c r="G3290" s="39"/>
      <c r="H3290" s="40"/>
      <c r="I3290" s="107" t="str">
        <f>IF(G3290="","",_xlfn.IFNA(VLOOKUP(G3290,'سجل المشتريات'!F:N,8,0),"غير مسجلة في المشتريات"))</f>
        <v/>
      </c>
      <c r="J3290" s="26" t="str">
        <f>_xlfn.IFNA(VLOOKUP(F3290,الاوردرات!$B$1:$C$600,2,0),"")</f>
        <v/>
      </c>
      <c r="K3290" s="52"/>
      <c r="M3290" s="105" t="str">
        <f>IF(G3290="","",_xlfn.IFNA((VLOOKUP(G3290,help!L:M,2,0))*H3290,_xlfn.IFNA((VLOOKUP(G3290,help!P:Q,2,0))*H3290,"غير مسجلة في المشتريات")))</f>
        <v/>
      </c>
    </row>
    <row r="3291" spans="2:13" hidden="1" x14ac:dyDescent="0.25">
      <c r="B3291" s="13">
        <f>COUNTIFS($G$3:G3291,'تقرير استهلاك خامات'!$D$4)</f>
        <v>2</v>
      </c>
      <c r="C3291" s="13">
        <f>COUNTIFS($F$3:F3291,'تقرير منتج تام'!$E$4)</f>
        <v>10</v>
      </c>
      <c r="D3291" s="37"/>
      <c r="E3291" s="37"/>
      <c r="F3291" s="37"/>
      <c r="G3291" s="39"/>
      <c r="H3291" s="40"/>
      <c r="I3291" s="107" t="str">
        <f>IF(G3291="","",_xlfn.IFNA(VLOOKUP(G3291,'سجل المشتريات'!F:N,8,0),"غير مسجلة في المشتريات"))</f>
        <v/>
      </c>
      <c r="J3291" s="26" t="str">
        <f>_xlfn.IFNA(VLOOKUP(F3291,الاوردرات!$B$1:$C$600,2,0),"")</f>
        <v/>
      </c>
      <c r="K3291" s="52"/>
      <c r="M3291" s="105" t="str">
        <f>IF(G3291="","",_xlfn.IFNA((VLOOKUP(G3291,help!L:M,2,0))*H3291,_xlfn.IFNA((VLOOKUP(G3291,help!P:Q,2,0))*H3291,"غير مسجلة في المشتريات")))</f>
        <v/>
      </c>
    </row>
    <row r="3292" spans="2:13" hidden="1" x14ac:dyDescent="0.25">
      <c r="B3292" s="13">
        <f>COUNTIFS($G$3:G3292,'تقرير استهلاك خامات'!$D$4)</f>
        <v>2</v>
      </c>
      <c r="C3292" s="13">
        <f>COUNTIFS($F$3:F3292,'تقرير منتج تام'!$E$4)</f>
        <v>10</v>
      </c>
      <c r="D3292" s="37"/>
      <c r="E3292" s="37"/>
      <c r="F3292" s="37"/>
      <c r="G3292" s="39"/>
      <c r="H3292" s="40"/>
      <c r="I3292" s="107" t="str">
        <f>IF(G3292="","",_xlfn.IFNA(VLOOKUP(G3292,'سجل المشتريات'!F:N,8,0),"غير مسجلة في المشتريات"))</f>
        <v/>
      </c>
      <c r="J3292" s="26" t="str">
        <f>_xlfn.IFNA(VLOOKUP(F3292,الاوردرات!$B$1:$C$600,2,0),"")</f>
        <v/>
      </c>
      <c r="K3292" s="52"/>
      <c r="M3292" s="105" t="str">
        <f>IF(G3292="","",_xlfn.IFNA((VLOOKUP(G3292,help!L:M,2,0))*H3292,_xlfn.IFNA((VLOOKUP(G3292,help!P:Q,2,0))*H3292,"غير مسجلة في المشتريات")))</f>
        <v/>
      </c>
    </row>
    <row r="3293" spans="2:13" hidden="1" x14ac:dyDescent="0.25">
      <c r="B3293" s="13">
        <f>COUNTIFS($G$3:G3293,'تقرير استهلاك خامات'!$D$4)</f>
        <v>2</v>
      </c>
      <c r="C3293" s="13">
        <f>COUNTIFS($F$3:F3293,'تقرير منتج تام'!$E$4)</f>
        <v>10</v>
      </c>
      <c r="D3293" s="37"/>
      <c r="E3293" s="37"/>
      <c r="F3293" s="37"/>
      <c r="G3293" s="39"/>
      <c r="H3293" s="40"/>
      <c r="I3293" s="107" t="str">
        <f>IF(G3293="","",_xlfn.IFNA(VLOOKUP(G3293,'سجل المشتريات'!F:N,8,0),"غير مسجلة في المشتريات"))</f>
        <v/>
      </c>
      <c r="J3293" s="26" t="str">
        <f>_xlfn.IFNA(VLOOKUP(F3293,الاوردرات!$B$1:$C$600,2,0),"")</f>
        <v/>
      </c>
      <c r="K3293" s="52"/>
      <c r="M3293" s="105" t="str">
        <f>IF(G3293="","",_xlfn.IFNA((VLOOKUP(G3293,help!L:M,2,0))*H3293,_xlfn.IFNA((VLOOKUP(G3293,help!P:Q,2,0))*H3293,"غير مسجلة في المشتريات")))</f>
        <v/>
      </c>
    </row>
    <row r="3294" spans="2:13" hidden="1" x14ac:dyDescent="0.25">
      <c r="B3294" s="13">
        <f>COUNTIFS($G$3:G3294,'تقرير استهلاك خامات'!$D$4)</f>
        <v>2</v>
      </c>
      <c r="C3294" s="13">
        <f>COUNTIFS($F$3:F3294,'تقرير منتج تام'!$E$4)</f>
        <v>10</v>
      </c>
      <c r="D3294" s="37"/>
      <c r="E3294" s="37"/>
      <c r="F3294" s="37"/>
      <c r="G3294" s="39"/>
      <c r="H3294" s="40"/>
      <c r="I3294" s="107" t="str">
        <f>IF(G3294="","",_xlfn.IFNA(VLOOKUP(G3294,'سجل المشتريات'!F:N,8,0),"غير مسجلة في المشتريات"))</f>
        <v/>
      </c>
      <c r="J3294" s="26" t="str">
        <f>_xlfn.IFNA(VLOOKUP(F3294,الاوردرات!$B$1:$C$600,2,0),"")</f>
        <v/>
      </c>
      <c r="K3294" s="52"/>
      <c r="M3294" s="105" t="str">
        <f>IF(G3294="","",_xlfn.IFNA((VLOOKUP(G3294,help!L:M,2,0))*H3294,_xlfn.IFNA((VLOOKUP(G3294,help!P:Q,2,0))*H3294,"غير مسجلة في المشتريات")))</f>
        <v/>
      </c>
    </row>
    <row r="3295" spans="2:13" hidden="1" x14ac:dyDescent="0.25">
      <c r="B3295" s="13">
        <f>COUNTIFS($G$3:G3295,'تقرير استهلاك خامات'!$D$4)</f>
        <v>2</v>
      </c>
      <c r="C3295" s="13">
        <f>COUNTIFS($F$3:F3295,'تقرير منتج تام'!$E$4)</f>
        <v>10</v>
      </c>
      <c r="D3295" s="37"/>
      <c r="E3295" s="37"/>
      <c r="F3295" s="37"/>
      <c r="G3295" s="39"/>
      <c r="H3295" s="40"/>
      <c r="I3295" s="107" t="str">
        <f>IF(G3295="","",_xlfn.IFNA(VLOOKUP(G3295,'سجل المشتريات'!F:N,8,0),"غير مسجلة في المشتريات"))</f>
        <v/>
      </c>
      <c r="J3295" s="26" t="str">
        <f>_xlfn.IFNA(VLOOKUP(F3295,الاوردرات!$B$1:$C$600,2,0),"")</f>
        <v/>
      </c>
      <c r="K3295" s="52"/>
      <c r="M3295" s="105" t="str">
        <f>IF(G3295="","",_xlfn.IFNA((VLOOKUP(G3295,help!L:M,2,0))*H3295,_xlfn.IFNA((VLOOKUP(G3295,help!P:Q,2,0))*H3295,"غير مسجلة في المشتريات")))</f>
        <v/>
      </c>
    </row>
    <row r="3296" spans="2:13" hidden="1" x14ac:dyDescent="0.25">
      <c r="B3296" s="13">
        <f>COUNTIFS($G$3:G3296,'تقرير استهلاك خامات'!$D$4)</f>
        <v>2</v>
      </c>
      <c r="C3296" s="13">
        <f>COUNTIFS($F$3:F3296,'تقرير منتج تام'!$E$4)</f>
        <v>10</v>
      </c>
      <c r="D3296" s="37"/>
      <c r="E3296" s="37"/>
      <c r="F3296" s="37"/>
      <c r="G3296" s="39"/>
      <c r="H3296" s="40"/>
      <c r="I3296" s="107" t="str">
        <f>IF(G3296="","",_xlfn.IFNA(VLOOKUP(G3296,'سجل المشتريات'!F:N,8,0),"غير مسجلة في المشتريات"))</f>
        <v/>
      </c>
      <c r="J3296" s="26" t="str">
        <f>_xlfn.IFNA(VLOOKUP(F3296,الاوردرات!$B$1:$C$600,2,0),"")</f>
        <v/>
      </c>
      <c r="K3296" s="52"/>
      <c r="M3296" s="105" t="str">
        <f>IF(G3296="","",_xlfn.IFNA((VLOOKUP(G3296,help!L:M,2,0))*H3296,_xlfn.IFNA((VLOOKUP(G3296,help!P:Q,2,0))*H3296,"غير مسجلة في المشتريات")))</f>
        <v/>
      </c>
    </row>
    <row r="3297" spans="2:13" hidden="1" x14ac:dyDescent="0.25">
      <c r="B3297" s="13">
        <f>COUNTIFS($G$3:G3297,'تقرير استهلاك خامات'!$D$4)</f>
        <v>2</v>
      </c>
      <c r="C3297" s="13">
        <f>COUNTIFS($F$3:F3297,'تقرير منتج تام'!$E$4)</f>
        <v>10</v>
      </c>
      <c r="D3297" s="37"/>
      <c r="E3297" s="37"/>
      <c r="F3297" s="37"/>
      <c r="G3297" s="39"/>
      <c r="H3297" s="40"/>
      <c r="I3297" s="107" t="str">
        <f>IF(G3297="","",_xlfn.IFNA(VLOOKUP(G3297,'سجل المشتريات'!F:N,8,0),"غير مسجلة في المشتريات"))</f>
        <v/>
      </c>
      <c r="J3297" s="26" t="str">
        <f>_xlfn.IFNA(VLOOKUP(F3297,الاوردرات!$B$1:$C$600,2,0),"")</f>
        <v/>
      </c>
      <c r="K3297" s="52"/>
      <c r="M3297" s="105" t="str">
        <f>IF(G3297="","",_xlfn.IFNA((VLOOKUP(G3297,help!L:M,2,0))*H3297,_xlfn.IFNA((VLOOKUP(G3297,help!P:Q,2,0))*H3297,"غير مسجلة في المشتريات")))</f>
        <v/>
      </c>
    </row>
    <row r="3298" spans="2:13" hidden="1" x14ac:dyDescent="0.25">
      <c r="B3298" s="13">
        <f>COUNTIFS($G$3:G3298,'تقرير استهلاك خامات'!$D$4)</f>
        <v>2</v>
      </c>
      <c r="C3298" s="13">
        <f>COUNTIFS($F$3:F3298,'تقرير منتج تام'!$E$4)</f>
        <v>10</v>
      </c>
      <c r="D3298" s="37"/>
      <c r="E3298" s="37"/>
      <c r="F3298" s="37"/>
      <c r="G3298" s="39"/>
      <c r="H3298" s="40"/>
      <c r="I3298" s="107" t="str">
        <f>IF(G3298="","",_xlfn.IFNA(VLOOKUP(G3298,'سجل المشتريات'!F:N,8,0),"غير مسجلة في المشتريات"))</f>
        <v/>
      </c>
      <c r="J3298" s="26" t="str">
        <f>_xlfn.IFNA(VLOOKUP(F3298,الاوردرات!$B$1:$C$600,2,0),"")</f>
        <v/>
      </c>
      <c r="K3298" s="52"/>
      <c r="M3298" s="105" t="str">
        <f>IF(G3298="","",_xlfn.IFNA((VLOOKUP(G3298,help!L:M,2,0))*H3298,_xlfn.IFNA((VLOOKUP(G3298,help!P:Q,2,0))*H3298,"غير مسجلة في المشتريات")))</f>
        <v/>
      </c>
    </row>
    <row r="3299" spans="2:13" hidden="1" x14ac:dyDescent="0.25">
      <c r="B3299" s="13">
        <f>COUNTIFS($G$3:G3299,'تقرير استهلاك خامات'!$D$4)</f>
        <v>2</v>
      </c>
      <c r="C3299" s="13">
        <f>COUNTIFS($F$3:F3299,'تقرير منتج تام'!$E$4)</f>
        <v>10</v>
      </c>
      <c r="D3299" s="37"/>
      <c r="E3299" s="37"/>
      <c r="F3299" s="37"/>
      <c r="G3299" s="39"/>
      <c r="H3299" s="40"/>
      <c r="I3299" s="107" t="str">
        <f>IF(G3299="","",_xlfn.IFNA(VLOOKUP(G3299,'سجل المشتريات'!F:N,8,0),"غير مسجلة في المشتريات"))</f>
        <v/>
      </c>
      <c r="J3299" s="26" t="str">
        <f>_xlfn.IFNA(VLOOKUP(F3299,الاوردرات!$B$1:$C$600,2,0),"")</f>
        <v/>
      </c>
      <c r="K3299" s="52"/>
      <c r="M3299" s="105" t="str">
        <f>IF(G3299="","",_xlfn.IFNA((VLOOKUP(G3299,help!L:M,2,0))*H3299,_xlfn.IFNA((VLOOKUP(G3299,help!P:Q,2,0))*H3299,"غير مسجلة في المشتريات")))</f>
        <v/>
      </c>
    </row>
    <row r="3300" spans="2:13" hidden="1" x14ac:dyDescent="0.25">
      <c r="B3300" s="13">
        <f>COUNTIFS($G$3:G3300,'تقرير استهلاك خامات'!$D$4)</f>
        <v>2</v>
      </c>
      <c r="C3300" s="13">
        <f>COUNTIFS($F$3:F3300,'تقرير منتج تام'!$E$4)</f>
        <v>10</v>
      </c>
      <c r="D3300" s="37"/>
      <c r="E3300" s="37"/>
      <c r="F3300" s="37"/>
      <c r="G3300" s="39"/>
      <c r="H3300" s="40"/>
      <c r="I3300" s="107" t="str">
        <f>IF(G3300="","",_xlfn.IFNA(VLOOKUP(G3300,'سجل المشتريات'!F:N,8,0),"غير مسجلة في المشتريات"))</f>
        <v/>
      </c>
      <c r="J3300" s="26" t="str">
        <f>_xlfn.IFNA(VLOOKUP(F3300,الاوردرات!$B$1:$C$600,2,0),"")</f>
        <v/>
      </c>
      <c r="K3300" s="52"/>
      <c r="M3300" s="105" t="str">
        <f>IF(G3300="","",_xlfn.IFNA((VLOOKUP(G3300,help!L:M,2,0))*H3300,_xlfn.IFNA((VLOOKUP(G3300,help!P:Q,2,0))*H3300,"غير مسجلة في المشتريات")))</f>
        <v/>
      </c>
    </row>
    <row r="3301" spans="2:13" hidden="1" x14ac:dyDescent="0.25">
      <c r="B3301" s="13">
        <f>COUNTIFS($G$3:G3301,'تقرير استهلاك خامات'!$D$4)</f>
        <v>2</v>
      </c>
      <c r="C3301" s="13">
        <f>COUNTIFS($F$3:F3301,'تقرير منتج تام'!$E$4)</f>
        <v>10</v>
      </c>
      <c r="D3301" s="37"/>
      <c r="E3301" s="37"/>
      <c r="F3301" s="37"/>
      <c r="G3301" s="39"/>
      <c r="H3301" s="40"/>
      <c r="I3301" s="107" t="str">
        <f>IF(G3301="","",_xlfn.IFNA(VLOOKUP(G3301,'سجل المشتريات'!F:N,8,0),"غير مسجلة في المشتريات"))</f>
        <v/>
      </c>
      <c r="J3301" s="26" t="str">
        <f>_xlfn.IFNA(VLOOKUP(F3301,الاوردرات!$B$1:$C$600,2,0),"")</f>
        <v/>
      </c>
      <c r="K3301" s="52"/>
      <c r="M3301" s="105" t="str">
        <f>IF(G3301="","",_xlfn.IFNA((VLOOKUP(G3301,help!L:M,2,0))*H3301,_xlfn.IFNA((VLOOKUP(G3301,help!P:Q,2,0))*H3301,"غير مسجلة في المشتريات")))</f>
        <v/>
      </c>
    </row>
    <row r="3302" spans="2:13" hidden="1" x14ac:dyDescent="0.25">
      <c r="B3302" s="13">
        <f>COUNTIFS($G$3:G3302,'تقرير استهلاك خامات'!$D$4)</f>
        <v>2</v>
      </c>
      <c r="C3302" s="13">
        <f>COUNTIFS($F$3:F3302,'تقرير منتج تام'!$E$4)</f>
        <v>10</v>
      </c>
      <c r="D3302" s="37"/>
      <c r="E3302" s="37"/>
      <c r="F3302" s="37"/>
      <c r="G3302" s="39"/>
      <c r="H3302" s="40"/>
      <c r="I3302" s="107" t="str">
        <f>IF(G3302="","",_xlfn.IFNA(VLOOKUP(G3302,'سجل المشتريات'!F:N,8,0),"غير مسجلة في المشتريات"))</f>
        <v/>
      </c>
      <c r="J3302" s="26" t="str">
        <f>_xlfn.IFNA(VLOOKUP(F3302,الاوردرات!$B$1:$C$600,2,0),"")</f>
        <v/>
      </c>
      <c r="K3302" s="52"/>
      <c r="M3302" s="105" t="str">
        <f>IF(G3302="","",_xlfn.IFNA((VLOOKUP(G3302,help!L:M,2,0))*H3302,_xlfn.IFNA((VLOOKUP(G3302,help!P:Q,2,0))*H3302,"غير مسجلة في المشتريات")))</f>
        <v/>
      </c>
    </row>
    <row r="3303" spans="2:13" hidden="1" x14ac:dyDescent="0.25">
      <c r="B3303" s="13">
        <f>COUNTIFS($G$3:G3303,'تقرير استهلاك خامات'!$D$4)</f>
        <v>2</v>
      </c>
      <c r="C3303" s="13">
        <f>COUNTIFS($F$3:F3303,'تقرير منتج تام'!$E$4)</f>
        <v>10</v>
      </c>
      <c r="D3303" s="37"/>
      <c r="E3303" s="37"/>
      <c r="F3303" s="37"/>
      <c r="G3303" s="39"/>
      <c r="H3303" s="40"/>
      <c r="I3303" s="107" t="str">
        <f>IF(G3303="","",_xlfn.IFNA(VLOOKUP(G3303,'سجل المشتريات'!F:N,8,0),"غير مسجلة في المشتريات"))</f>
        <v/>
      </c>
      <c r="J3303" s="26" t="str">
        <f>_xlfn.IFNA(VLOOKUP(F3303,الاوردرات!$B$1:$C$600,2,0),"")</f>
        <v/>
      </c>
      <c r="K3303" s="52"/>
      <c r="M3303" s="105" t="str">
        <f>IF(G3303="","",_xlfn.IFNA((VLOOKUP(G3303,help!L:M,2,0))*H3303,_xlfn.IFNA((VLOOKUP(G3303,help!P:Q,2,0))*H3303,"غير مسجلة في المشتريات")))</f>
        <v/>
      </c>
    </row>
    <row r="3304" spans="2:13" hidden="1" x14ac:dyDescent="0.25">
      <c r="B3304" s="13">
        <f>COUNTIFS($G$3:G3304,'تقرير استهلاك خامات'!$D$4)</f>
        <v>2</v>
      </c>
      <c r="C3304" s="13">
        <f>COUNTIFS($F$3:F3304,'تقرير منتج تام'!$E$4)</f>
        <v>10</v>
      </c>
      <c r="D3304" s="37"/>
      <c r="E3304" s="37"/>
      <c r="F3304" s="37"/>
      <c r="G3304" s="39"/>
      <c r="H3304" s="40"/>
      <c r="I3304" s="107" t="str">
        <f>IF(G3304="","",_xlfn.IFNA(VLOOKUP(G3304,'سجل المشتريات'!F:N,8,0),"غير مسجلة في المشتريات"))</f>
        <v/>
      </c>
      <c r="J3304" s="26" t="str">
        <f>_xlfn.IFNA(VLOOKUP(F3304,الاوردرات!$B$1:$C$600,2,0),"")</f>
        <v/>
      </c>
      <c r="K3304" s="52"/>
      <c r="M3304" s="105" t="str">
        <f>IF(G3304="","",_xlfn.IFNA((VLOOKUP(G3304,help!L:M,2,0))*H3304,_xlfn.IFNA((VLOOKUP(G3304,help!P:Q,2,0))*H3304,"غير مسجلة في المشتريات")))</f>
        <v/>
      </c>
    </row>
    <row r="3305" spans="2:13" hidden="1" x14ac:dyDescent="0.25">
      <c r="B3305" s="13">
        <f>COUNTIFS($G$3:G3305,'تقرير استهلاك خامات'!$D$4)</f>
        <v>2</v>
      </c>
      <c r="C3305" s="13">
        <f>COUNTIFS($F$3:F3305,'تقرير منتج تام'!$E$4)</f>
        <v>10</v>
      </c>
      <c r="D3305" s="37"/>
      <c r="E3305" s="37"/>
      <c r="F3305" s="37"/>
      <c r="G3305" s="39"/>
      <c r="H3305" s="40"/>
      <c r="I3305" s="107" t="str">
        <f>IF(G3305="","",_xlfn.IFNA(VLOOKUP(G3305,'سجل المشتريات'!F:N,8,0),"غير مسجلة في المشتريات"))</f>
        <v/>
      </c>
      <c r="J3305" s="26" t="str">
        <f>_xlfn.IFNA(VLOOKUP(F3305,الاوردرات!$B$1:$C$600,2,0),"")</f>
        <v/>
      </c>
      <c r="K3305" s="52"/>
      <c r="M3305" s="105" t="str">
        <f>IF(G3305="","",_xlfn.IFNA((VLOOKUP(G3305,help!L:M,2,0))*H3305,_xlfn.IFNA((VLOOKUP(G3305,help!P:Q,2,0))*H3305,"غير مسجلة في المشتريات")))</f>
        <v/>
      </c>
    </row>
    <row r="3306" spans="2:13" hidden="1" x14ac:dyDescent="0.25">
      <c r="B3306" s="13">
        <f>COUNTIFS($G$3:G3306,'تقرير استهلاك خامات'!$D$4)</f>
        <v>2</v>
      </c>
      <c r="C3306" s="13">
        <f>COUNTIFS($F$3:F3306,'تقرير منتج تام'!$E$4)</f>
        <v>10</v>
      </c>
      <c r="D3306" s="37"/>
      <c r="E3306" s="37"/>
      <c r="F3306" s="37"/>
      <c r="G3306" s="39"/>
      <c r="H3306" s="40"/>
      <c r="I3306" s="107" t="str">
        <f>IF(G3306="","",_xlfn.IFNA(VLOOKUP(G3306,'سجل المشتريات'!F:N,8,0),"غير مسجلة في المشتريات"))</f>
        <v/>
      </c>
      <c r="J3306" s="26" t="str">
        <f>_xlfn.IFNA(VLOOKUP(F3306,الاوردرات!$B$1:$C$600,2,0),"")</f>
        <v/>
      </c>
      <c r="K3306" s="52"/>
      <c r="M3306" s="105" t="str">
        <f>IF(G3306="","",_xlfn.IFNA((VLOOKUP(G3306,help!L:M,2,0))*H3306,_xlfn.IFNA((VLOOKUP(G3306,help!P:Q,2,0))*H3306,"غير مسجلة في المشتريات")))</f>
        <v/>
      </c>
    </row>
    <row r="3307" spans="2:13" hidden="1" x14ac:dyDescent="0.25">
      <c r="B3307" s="13">
        <f>COUNTIFS($G$3:G3307,'تقرير استهلاك خامات'!$D$4)</f>
        <v>2</v>
      </c>
      <c r="C3307" s="13">
        <f>COUNTIFS($F$3:F3307,'تقرير منتج تام'!$E$4)</f>
        <v>10</v>
      </c>
      <c r="D3307" s="37"/>
      <c r="E3307" s="37"/>
      <c r="F3307" s="37"/>
      <c r="G3307" s="39"/>
      <c r="H3307" s="40"/>
      <c r="I3307" s="107" t="str">
        <f>IF(G3307="","",_xlfn.IFNA(VLOOKUP(G3307,'سجل المشتريات'!F:N,8,0),"غير مسجلة في المشتريات"))</f>
        <v/>
      </c>
      <c r="J3307" s="26" t="str">
        <f>_xlfn.IFNA(VLOOKUP(F3307,الاوردرات!$B$1:$C$600,2,0),"")</f>
        <v/>
      </c>
      <c r="K3307" s="52"/>
      <c r="M3307" s="105" t="str">
        <f>IF(G3307="","",_xlfn.IFNA((VLOOKUP(G3307,help!L:M,2,0))*H3307,_xlfn.IFNA((VLOOKUP(G3307,help!P:Q,2,0))*H3307,"غير مسجلة في المشتريات")))</f>
        <v/>
      </c>
    </row>
    <row r="3308" spans="2:13" hidden="1" x14ac:dyDescent="0.25">
      <c r="B3308" s="13">
        <f>COUNTIFS($G$3:G3308,'تقرير استهلاك خامات'!$D$4)</f>
        <v>2</v>
      </c>
      <c r="C3308" s="13">
        <f>COUNTIFS($F$3:F3308,'تقرير منتج تام'!$E$4)</f>
        <v>10</v>
      </c>
      <c r="D3308" s="37"/>
      <c r="E3308" s="37"/>
      <c r="F3308" s="37"/>
      <c r="G3308" s="39"/>
      <c r="H3308" s="40"/>
      <c r="I3308" s="107" t="str">
        <f>IF(G3308="","",_xlfn.IFNA(VLOOKUP(G3308,'سجل المشتريات'!F:N,8,0),"غير مسجلة في المشتريات"))</f>
        <v/>
      </c>
      <c r="J3308" s="26" t="str">
        <f>_xlfn.IFNA(VLOOKUP(F3308,الاوردرات!$B$1:$C$600,2,0),"")</f>
        <v/>
      </c>
      <c r="K3308" s="52"/>
      <c r="M3308" s="105" t="str">
        <f>IF(G3308="","",_xlfn.IFNA((VLOOKUP(G3308,help!L:M,2,0))*H3308,_xlfn.IFNA((VLOOKUP(G3308,help!P:Q,2,0))*H3308,"غير مسجلة في المشتريات")))</f>
        <v/>
      </c>
    </row>
    <row r="3309" spans="2:13" hidden="1" x14ac:dyDescent="0.25">
      <c r="B3309" s="13">
        <f>COUNTIFS($G$3:G3309,'تقرير استهلاك خامات'!$D$4)</f>
        <v>2</v>
      </c>
      <c r="C3309" s="13">
        <f>COUNTIFS($F$3:F3309,'تقرير منتج تام'!$E$4)</f>
        <v>10</v>
      </c>
      <c r="D3309" s="37"/>
      <c r="E3309" s="37"/>
      <c r="F3309" s="37"/>
      <c r="G3309" s="39"/>
      <c r="H3309" s="40"/>
      <c r="I3309" s="107" t="str">
        <f>IF(G3309="","",_xlfn.IFNA(VLOOKUP(G3309,'سجل المشتريات'!F:N,8,0),"غير مسجلة في المشتريات"))</f>
        <v/>
      </c>
      <c r="J3309" s="26" t="str">
        <f>_xlfn.IFNA(VLOOKUP(F3309,الاوردرات!$B$1:$C$600,2,0),"")</f>
        <v/>
      </c>
      <c r="K3309" s="52"/>
      <c r="M3309" s="105" t="str">
        <f>IF(G3309="","",_xlfn.IFNA((VLOOKUP(G3309,help!L:M,2,0))*H3309,_xlfn.IFNA((VLOOKUP(G3309,help!P:Q,2,0))*H3309,"غير مسجلة في المشتريات")))</f>
        <v/>
      </c>
    </row>
    <row r="3310" spans="2:13" hidden="1" x14ac:dyDescent="0.25">
      <c r="B3310" s="13">
        <f>COUNTIFS($G$3:G3310,'تقرير استهلاك خامات'!$D$4)</f>
        <v>2</v>
      </c>
      <c r="C3310" s="13">
        <f>COUNTIFS($F$3:F3310,'تقرير منتج تام'!$E$4)</f>
        <v>10</v>
      </c>
      <c r="D3310" s="37"/>
      <c r="E3310" s="37"/>
      <c r="F3310" s="37"/>
      <c r="G3310" s="39"/>
      <c r="H3310" s="40"/>
      <c r="I3310" s="107" t="str">
        <f>IF(G3310="","",_xlfn.IFNA(VLOOKUP(G3310,'سجل المشتريات'!F:N,8,0),"غير مسجلة في المشتريات"))</f>
        <v/>
      </c>
      <c r="J3310" s="26" t="str">
        <f>_xlfn.IFNA(VLOOKUP(F3310,الاوردرات!$B$1:$C$600,2,0),"")</f>
        <v/>
      </c>
      <c r="K3310" s="52"/>
      <c r="M3310" s="105" t="str">
        <f>IF(G3310="","",_xlfn.IFNA((VLOOKUP(G3310,help!L:M,2,0))*H3310,_xlfn.IFNA((VLOOKUP(G3310,help!P:Q,2,0))*H3310,"غير مسجلة في المشتريات")))</f>
        <v/>
      </c>
    </row>
    <row r="3311" spans="2:13" hidden="1" x14ac:dyDescent="0.25">
      <c r="B3311" s="13">
        <f>COUNTIFS($G$3:G3311,'تقرير استهلاك خامات'!$D$4)</f>
        <v>2</v>
      </c>
      <c r="C3311" s="13">
        <f>COUNTIFS($F$3:F3311,'تقرير منتج تام'!$E$4)</f>
        <v>10</v>
      </c>
      <c r="D3311" s="37"/>
      <c r="E3311" s="37"/>
      <c r="F3311" s="37"/>
      <c r="G3311" s="39"/>
      <c r="H3311" s="40"/>
      <c r="I3311" s="107" t="str">
        <f>IF(G3311="","",_xlfn.IFNA(VLOOKUP(G3311,'سجل المشتريات'!F:N,8,0),"غير مسجلة في المشتريات"))</f>
        <v/>
      </c>
      <c r="J3311" s="26" t="str">
        <f>_xlfn.IFNA(VLOOKUP(F3311,الاوردرات!$B$1:$C$600,2,0),"")</f>
        <v/>
      </c>
      <c r="K3311" s="52"/>
      <c r="M3311" s="105" t="str">
        <f>IF(G3311="","",_xlfn.IFNA((VLOOKUP(G3311,help!L:M,2,0))*H3311,_xlfn.IFNA((VLOOKUP(G3311,help!P:Q,2,0))*H3311,"غير مسجلة في المشتريات")))</f>
        <v/>
      </c>
    </row>
    <row r="3312" spans="2:13" hidden="1" x14ac:dyDescent="0.25">
      <c r="B3312" s="13">
        <f>COUNTIFS($G$3:G3312,'تقرير استهلاك خامات'!$D$4)</f>
        <v>2</v>
      </c>
      <c r="C3312" s="13">
        <f>COUNTIFS($F$3:F3312,'تقرير منتج تام'!$E$4)</f>
        <v>10</v>
      </c>
      <c r="D3312" s="37"/>
      <c r="E3312" s="37"/>
      <c r="F3312" s="37"/>
      <c r="G3312" s="39"/>
      <c r="H3312" s="40"/>
      <c r="I3312" s="107" t="str">
        <f>IF(G3312="","",_xlfn.IFNA(VLOOKUP(G3312,'سجل المشتريات'!F:N,8,0),"غير مسجلة في المشتريات"))</f>
        <v/>
      </c>
      <c r="J3312" s="26" t="str">
        <f>_xlfn.IFNA(VLOOKUP(F3312,الاوردرات!$B$1:$C$600,2,0),"")</f>
        <v/>
      </c>
      <c r="K3312" s="52"/>
      <c r="M3312" s="105" t="str">
        <f>IF(G3312="","",_xlfn.IFNA((VLOOKUP(G3312,help!L:M,2,0))*H3312,_xlfn.IFNA((VLOOKUP(G3312,help!P:Q,2,0))*H3312,"غير مسجلة في المشتريات")))</f>
        <v/>
      </c>
    </row>
    <row r="3313" spans="2:13" hidden="1" x14ac:dyDescent="0.25">
      <c r="B3313" s="13">
        <f>COUNTIFS($G$3:G3313,'تقرير استهلاك خامات'!$D$4)</f>
        <v>2</v>
      </c>
      <c r="C3313" s="13">
        <f>COUNTIFS($F$3:F3313,'تقرير منتج تام'!$E$4)</f>
        <v>10</v>
      </c>
      <c r="D3313" s="37"/>
      <c r="E3313" s="37"/>
      <c r="F3313" s="37"/>
      <c r="G3313" s="39"/>
      <c r="H3313" s="40"/>
      <c r="I3313" s="107" t="str">
        <f>IF(G3313="","",_xlfn.IFNA(VLOOKUP(G3313,'سجل المشتريات'!F:N,8,0),"غير مسجلة في المشتريات"))</f>
        <v/>
      </c>
      <c r="J3313" s="26" t="str">
        <f>_xlfn.IFNA(VLOOKUP(F3313,الاوردرات!$B$1:$C$600,2,0),"")</f>
        <v/>
      </c>
      <c r="K3313" s="52"/>
      <c r="M3313" s="105" t="str">
        <f>IF(G3313="","",_xlfn.IFNA((VLOOKUP(G3313,help!L:M,2,0))*H3313,_xlfn.IFNA((VLOOKUP(G3313,help!P:Q,2,0))*H3313,"غير مسجلة في المشتريات")))</f>
        <v/>
      </c>
    </row>
    <row r="3314" spans="2:13" hidden="1" x14ac:dyDescent="0.25">
      <c r="B3314" s="13">
        <f>COUNTIFS($G$3:G3314,'تقرير استهلاك خامات'!$D$4)</f>
        <v>2</v>
      </c>
      <c r="C3314" s="13">
        <f>COUNTIFS($F$3:F3314,'تقرير منتج تام'!$E$4)</f>
        <v>10</v>
      </c>
      <c r="D3314" s="37"/>
      <c r="E3314" s="37"/>
      <c r="F3314" s="37"/>
      <c r="G3314" s="39"/>
      <c r="H3314" s="40"/>
      <c r="I3314" s="107" t="str">
        <f>IF(G3314="","",_xlfn.IFNA(VLOOKUP(G3314,'سجل المشتريات'!F:N,8,0),"غير مسجلة في المشتريات"))</f>
        <v/>
      </c>
      <c r="J3314" s="26" t="str">
        <f>_xlfn.IFNA(VLOOKUP(F3314,الاوردرات!$B$1:$C$600,2,0),"")</f>
        <v/>
      </c>
      <c r="K3314" s="52"/>
      <c r="M3314" s="105" t="str">
        <f>IF(G3314="","",_xlfn.IFNA((VLOOKUP(G3314,help!L:M,2,0))*H3314,_xlfn.IFNA((VLOOKUP(G3314,help!P:Q,2,0))*H3314,"غير مسجلة في المشتريات")))</f>
        <v/>
      </c>
    </row>
    <row r="3315" spans="2:13" hidden="1" x14ac:dyDescent="0.25">
      <c r="B3315" s="13">
        <f>COUNTIFS($G$3:G3315,'تقرير استهلاك خامات'!$D$4)</f>
        <v>2</v>
      </c>
      <c r="C3315" s="13">
        <f>COUNTIFS($F$3:F3315,'تقرير منتج تام'!$E$4)</f>
        <v>10</v>
      </c>
      <c r="D3315" s="37"/>
      <c r="E3315" s="37"/>
      <c r="F3315" s="37"/>
      <c r="G3315" s="39"/>
      <c r="H3315" s="40"/>
      <c r="I3315" s="107" t="str">
        <f>IF(G3315="","",_xlfn.IFNA(VLOOKUP(G3315,'سجل المشتريات'!F:N,8,0),"غير مسجلة في المشتريات"))</f>
        <v/>
      </c>
      <c r="J3315" s="26" t="str">
        <f>_xlfn.IFNA(VLOOKUP(F3315,الاوردرات!$B$1:$C$600,2,0),"")</f>
        <v/>
      </c>
      <c r="K3315" s="52"/>
      <c r="M3315" s="105" t="str">
        <f>IF(G3315="","",_xlfn.IFNA((VLOOKUP(G3315,help!L:M,2,0))*H3315,_xlfn.IFNA((VLOOKUP(G3315,help!P:Q,2,0))*H3315,"غير مسجلة في المشتريات")))</f>
        <v/>
      </c>
    </row>
    <row r="3316" spans="2:13" hidden="1" x14ac:dyDescent="0.25">
      <c r="B3316" s="13">
        <f>COUNTIFS($G$3:G3316,'تقرير استهلاك خامات'!$D$4)</f>
        <v>2</v>
      </c>
      <c r="C3316" s="13">
        <f>COUNTIFS($F$3:F3316,'تقرير منتج تام'!$E$4)</f>
        <v>10</v>
      </c>
      <c r="D3316" s="37"/>
      <c r="E3316" s="37"/>
      <c r="F3316" s="37"/>
      <c r="G3316" s="39"/>
      <c r="H3316" s="40"/>
      <c r="I3316" s="107" t="str">
        <f>IF(G3316="","",_xlfn.IFNA(VLOOKUP(G3316,'سجل المشتريات'!F:N,8,0),"غير مسجلة في المشتريات"))</f>
        <v/>
      </c>
      <c r="J3316" s="26" t="str">
        <f>_xlfn.IFNA(VLOOKUP(F3316,الاوردرات!$B$1:$C$600,2,0),"")</f>
        <v/>
      </c>
      <c r="K3316" s="52"/>
      <c r="M3316" s="105" t="str">
        <f>IF(G3316="","",_xlfn.IFNA((VLOOKUP(G3316,help!L:M,2,0))*H3316,_xlfn.IFNA((VLOOKUP(G3316,help!P:Q,2,0))*H3316,"غير مسجلة في المشتريات")))</f>
        <v/>
      </c>
    </row>
    <row r="3317" spans="2:13" hidden="1" x14ac:dyDescent="0.25">
      <c r="B3317" s="13">
        <f>COUNTIFS($G$3:G3317,'تقرير استهلاك خامات'!$D$4)</f>
        <v>2</v>
      </c>
      <c r="C3317" s="13">
        <f>COUNTIFS($F$3:F3317,'تقرير منتج تام'!$E$4)</f>
        <v>10</v>
      </c>
      <c r="D3317" s="37"/>
      <c r="E3317" s="37"/>
      <c r="F3317" s="37"/>
      <c r="G3317" s="39"/>
      <c r="H3317" s="40"/>
      <c r="I3317" s="107" t="str">
        <f>IF(G3317="","",_xlfn.IFNA(VLOOKUP(G3317,'سجل المشتريات'!F:N,8,0),"غير مسجلة في المشتريات"))</f>
        <v/>
      </c>
      <c r="J3317" s="26" t="str">
        <f>_xlfn.IFNA(VLOOKUP(F3317,الاوردرات!$B$1:$C$600,2,0),"")</f>
        <v/>
      </c>
      <c r="K3317" s="52"/>
      <c r="M3317" s="105" t="str">
        <f>IF(G3317="","",_xlfn.IFNA((VLOOKUP(G3317,help!L:M,2,0))*H3317,_xlfn.IFNA((VLOOKUP(G3317,help!P:Q,2,0))*H3317,"غير مسجلة في المشتريات")))</f>
        <v/>
      </c>
    </row>
    <row r="3318" spans="2:13" hidden="1" x14ac:dyDescent="0.25">
      <c r="B3318" s="13">
        <f>COUNTIFS($G$3:G3318,'تقرير استهلاك خامات'!$D$4)</f>
        <v>2</v>
      </c>
      <c r="C3318" s="13">
        <f>COUNTIFS($F$3:F3318,'تقرير منتج تام'!$E$4)</f>
        <v>10</v>
      </c>
      <c r="D3318" s="37"/>
      <c r="E3318" s="37"/>
      <c r="F3318" s="37"/>
      <c r="G3318" s="39"/>
      <c r="H3318" s="40"/>
      <c r="I3318" s="107" t="str">
        <f>IF(G3318="","",_xlfn.IFNA(VLOOKUP(G3318,'سجل المشتريات'!F:N,8,0),"غير مسجلة في المشتريات"))</f>
        <v/>
      </c>
      <c r="J3318" s="26" t="str">
        <f>_xlfn.IFNA(VLOOKUP(F3318,الاوردرات!$B$1:$C$600,2,0),"")</f>
        <v/>
      </c>
      <c r="K3318" s="52"/>
      <c r="M3318" s="105" t="str">
        <f>IF(G3318="","",_xlfn.IFNA((VLOOKUP(G3318,help!L:M,2,0))*H3318,_xlfn.IFNA((VLOOKUP(G3318,help!P:Q,2,0))*H3318,"غير مسجلة في المشتريات")))</f>
        <v/>
      </c>
    </row>
    <row r="3319" spans="2:13" hidden="1" x14ac:dyDescent="0.25">
      <c r="B3319" s="13">
        <f>COUNTIFS($G$3:G3319,'تقرير استهلاك خامات'!$D$4)</f>
        <v>2</v>
      </c>
      <c r="C3319" s="13">
        <f>COUNTIFS($F$3:F3319,'تقرير منتج تام'!$E$4)</f>
        <v>10</v>
      </c>
      <c r="D3319" s="37"/>
      <c r="E3319" s="37"/>
      <c r="F3319" s="37"/>
      <c r="G3319" s="39"/>
      <c r="H3319" s="40"/>
      <c r="I3319" s="107" t="str">
        <f>IF(G3319="","",_xlfn.IFNA(VLOOKUP(G3319,'سجل المشتريات'!F:N,8,0),"غير مسجلة في المشتريات"))</f>
        <v/>
      </c>
      <c r="J3319" s="26" t="str">
        <f>_xlfn.IFNA(VLOOKUP(F3319,الاوردرات!$B$1:$C$600,2,0),"")</f>
        <v/>
      </c>
      <c r="K3319" s="52"/>
      <c r="M3319" s="105" t="str">
        <f>IF(G3319="","",_xlfn.IFNA((VLOOKUP(G3319,help!L:M,2,0))*H3319,_xlfn.IFNA((VLOOKUP(G3319,help!P:Q,2,0))*H3319,"غير مسجلة في المشتريات")))</f>
        <v/>
      </c>
    </row>
    <row r="3320" spans="2:13" hidden="1" x14ac:dyDescent="0.25">
      <c r="B3320" s="13">
        <f>COUNTIFS($G$3:G3320,'تقرير استهلاك خامات'!$D$4)</f>
        <v>2</v>
      </c>
      <c r="C3320" s="13">
        <f>COUNTIFS($F$3:F3320,'تقرير منتج تام'!$E$4)</f>
        <v>10</v>
      </c>
      <c r="D3320" s="37"/>
      <c r="E3320" s="37"/>
      <c r="F3320" s="37"/>
      <c r="G3320" s="39"/>
      <c r="H3320" s="40"/>
      <c r="I3320" s="107" t="str">
        <f>IF(G3320="","",_xlfn.IFNA(VLOOKUP(G3320,'سجل المشتريات'!F:N,8,0),"غير مسجلة في المشتريات"))</f>
        <v/>
      </c>
      <c r="J3320" s="26" t="str">
        <f>_xlfn.IFNA(VLOOKUP(F3320,الاوردرات!$B$1:$C$600,2,0),"")</f>
        <v/>
      </c>
      <c r="K3320" s="52"/>
      <c r="M3320" s="105" t="str">
        <f>IF(G3320="","",_xlfn.IFNA((VLOOKUP(G3320,help!L:M,2,0))*H3320,_xlfn.IFNA((VLOOKUP(G3320,help!P:Q,2,0))*H3320,"غير مسجلة في المشتريات")))</f>
        <v/>
      </c>
    </row>
    <row r="3321" spans="2:13" hidden="1" x14ac:dyDescent="0.25">
      <c r="B3321" s="13">
        <f>COUNTIFS($G$3:G3321,'تقرير استهلاك خامات'!$D$4)</f>
        <v>2</v>
      </c>
      <c r="C3321" s="13">
        <f>COUNTIFS($F$3:F3321,'تقرير منتج تام'!$E$4)</f>
        <v>10</v>
      </c>
      <c r="D3321" s="37"/>
      <c r="E3321" s="37"/>
      <c r="F3321" s="37"/>
      <c r="G3321" s="39"/>
      <c r="H3321" s="40"/>
      <c r="I3321" s="107" t="str">
        <f>IF(G3321="","",_xlfn.IFNA(VLOOKUP(G3321,'سجل المشتريات'!F:N,8,0),"غير مسجلة في المشتريات"))</f>
        <v/>
      </c>
      <c r="J3321" s="26" t="str">
        <f>_xlfn.IFNA(VLOOKUP(F3321,الاوردرات!$B$1:$C$600,2,0),"")</f>
        <v/>
      </c>
      <c r="K3321" s="52"/>
      <c r="M3321" s="105" t="str">
        <f>IF(G3321="","",_xlfn.IFNA((VLOOKUP(G3321,help!L:M,2,0))*H3321,_xlfn.IFNA((VLOOKUP(G3321,help!P:Q,2,0))*H3321,"غير مسجلة في المشتريات")))</f>
        <v/>
      </c>
    </row>
    <row r="3322" spans="2:13" hidden="1" x14ac:dyDescent="0.25">
      <c r="B3322" s="13">
        <f>COUNTIFS($G$3:G3322,'تقرير استهلاك خامات'!$D$4)</f>
        <v>2</v>
      </c>
      <c r="C3322" s="13">
        <f>COUNTIFS($F$3:F3322,'تقرير منتج تام'!$E$4)</f>
        <v>10</v>
      </c>
      <c r="D3322" s="37"/>
      <c r="E3322" s="37"/>
      <c r="F3322" s="37"/>
      <c r="G3322" s="39"/>
      <c r="H3322" s="40"/>
      <c r="I3322" s="107" t="str">
        <f>IF(G3322="","",_xlfn.IFNA(VLOOKUP(G3322,'سجل المشتريات'!F:N,8,0),"غير مسجلة في المشتريات"))</f>
        <v/>
      </c>
      <c r="J3322" s="26" t="str">
        <f>_xlfn.IFNA(VLOOKUP(F3322,الاوردرات!$B$1:$C$600,2,0),"")</f>
        <v/>
      </c>
      <c r="K3322" s="52"/>
      <c r="M3322" s="105" t="str">
        <f>IF(G3322="","",_xlfn.IFNA((VLOOKUP(G3322,help!L:M,2,0))*H3322,_xlfn.IFNA((VLOOKUP(G3322,help!P:Q,2,0))*H3322,"غير مسجلة في المشتريات")))</f>
        <v/>
      </c>
    </row>
    <row r="3323" spans="2:13" hidden="1" x14ac:dyDescent="0.25">
      <c r="B3323" s="13">
        <f>COUNTIFS($G$3:G3323,'تقرير استهلاك خامات'!$D$4)</f>
        <v>2</v>
      </c>
      <c r="C3323" s="13">
        <f>COUNTIFS($F$3:F3323,'تقرير منتج تام'!$E$4)</f>
        <v>10</v>
      </c>
      <c r="D3323" s="37"/>
      <c r="E3323" s="37"/>
      <c r="F3323" s="37"/>
      <c r="G3323" s="39"/>
      <c r="H3323" s="40"/>
      <c r="I3323" s="107" t="str">
        <f>IF(G3323="","",_xlfn.IFNA(VLOOKUP(G3323,'سجل المشتريات'!F:N,8,0),"غير مسجلة في المشتريات"))</f>
        <v/>
      </c>
      <c r="J3323" s="26" t="str">
        <f>_xlfn.IFNA(VLOOKUP(F3323,الاوردرات!$B$1:$C$600,2,0),"")</f>
        <v/>
      </c>
      <c r="K3323" s="52"/>
      <c r="M3323" s="105" t="str">
        <f>IF(G3323="","",_xlfn.IFNA((VLOOKUP(G3323,help!L:M,2,0))*H3323,_xlfn.IFNA((VLOOKUP(G3323,help!P:Q,2,0))*H3323,"غير مسجلة في المشتريات")))</f>
        <v/>
      </c>
    </row>
    <row r="3324" spans="2:13" hidden="1" x14ac:dyDescent="0.25">
      <c r="B3324" s="13">
        <f>COUNTIFS($G$3:G3324,'تقرير استهلاك خامات'!$D$4)</f>
        <v>2</v>
      </c>
      <c r="C3324" s="13">
        <f>COUNTIFS($F$3:F3324,'تقرير منتج تام'!$E$4)</f>
        <v>10</v>
      </c>
      <c r="D3324" s="37"/>
      <c r="E3324" s="37"/>
      <c r="F3324" s="37"/>
      <c r="G3324" s="39"/>
      <c r="H3324" s="40"/>
      <c r="I3324" s="107" t="str">
        <f>IF(G3324="","",_xlfn.IFNA(VLOOKUP(G3324,'سجل المشتريات'!F:N,8,0),"غير مسجلة في المشتريات"))</f>
        <v/>
      </c>
      <c r="J3324" s="26" t="str">
        <f>_xlfn.IFNA(VLOOKUP(F3324,الاوردرات!$B$1:$C$600,2,0),"")</f>
        <v/>
      </c>
      <c r="K3324" s="52"/>
      <c r="M3324" s="105" t="str">
        <f>IF(G3324="","",_xlfn.IFNA((VLOOKUP(G3324,help!L:M,2,0))*H3324,_xlfn.IFNA((VLOOKUP(G3324,help!P:Q,2,0))*H3324,"غير مسجلة في المشتريات")))</f>
        <v/>
      </c>
    </row>
    <row r="3325" spans="2:13" hidden="1" x14ac:dyDescent="0.25">
      <c r="B3325" s="13">
        <f>COUNTIFS($G$3:G3325,'تقرير استهلاك خامات'!$D$4)</f>
        <v>2</v>
      </c>
      <c r="C3325" s="13">
        <f>COUNTIFS($F$3:F3325,'تقرير منتج تام'!$E$4)</f>
        <v>10</v>
      </c>
      <c r="D3325" s="37"/>
      <c r="E3325" s="37"/>
      <c r="F3325" s="37"/>
      <c r="G3325" s="39"/>
      <c r="H3325" s="40"/>
      <c r="I3325" s="107" t="str">
        <f>IF(G3325="","",_xlfn.IFNA(VLOOKUP(G3325,'سجل المشتريات'!F:N,8,0),"غير مسجلة في المشتريات"))</f>
        <v/>
      </c>
      <c r="J3325" s="26" t="str">
        <f>_xlfn.IFNA(VLOOKUP(F3325,الاوردرات!$B$1:$C$600,2,0),"")</f>
        <v/>
      </c>
      <c r="K3325" s="52"/>
      <c r="M3325" s="105" t="str">
        <f>IF(G3325="","",_xlfn.IFNA((VLOOKUP(G3325,help!L:M,2,0))*H3325,_xlfn.IFNA((VLOOKUP(G3325,help!P:Q,2,0))*H3325,"غير مسجلة في المشتريات")))</f>
        <v/>
      </c>
    </row>
    <row r="3326" spans="2:13" hidden="1" x14ac:dyDescent="0.25">
      <c r="B3326" s="13">
        <f>COUNTIFS($G$3:G3326,'تقرير استهلاك خامات'!$D$4)</f>
        <v>2</v>
      </c>
      <c r="C3326" s="13">
        <f>COUNTIFS($F$3:F3326,'تقرير منتج تام'!$E$4)</f>
        <v>10</v>
      </c>
      <c r="D3326" s="37"/>
      <c r="E3326" s="37"/>
      <c r="F3326" s="37"/>
      <c r="G3326" s="39"/>
      <c r="H3326" s="40"/>
      <c r="I3326" s="107" t="str">
        <f>IF(G3326="","",_xlfn.IFNA(VLOOKUP(G3326,'سجل المشتريات'!F:N,8,0),"غير مسجلة في المشتريات"))</f>
        <v/>
      </c>
      <c r="J3326" s="26" t="str">
        <f>_xlfn.IFNA(VLOOKUP(F3326,الاوردرات!$B$1:$C$600,2,0),"")</f>
        <v/>
      </c>
      <c r="K3326" s="52"/>
      <c r="M3326" s="105" t="str">
        <f>IF(G3326="","",_xlfn.IFNA((VLOOKUP(G3326,help!L:M,2,0))*H3326,_xlfn.IFNA((VLOOKUP(G3326,help!P:Q,2,0))*H3326,"غير مسجلة في المشتريات")))</f>
        <v/>
      </c>
    </row>
    <row r="3327" spans="2:13" hidden="1" x14ac:dyDescent="0.25">
      <c r="B3327" s="13">
        <f>COUNTIFS($G$3:G3327,'تقرير استهلاك خامات'!$D$4)</f>
        <v>2</v>
      </c>
      <c r="C3327" s="13">
        <f>COUNTIFS($F$3:F3327,'تقرير منتج تام'!$E$4)</f>
        <v>10</v>
      </c>
      <c r="D3327" s="37"/>
      <c r="E3327" s="37"/>
      <c r="F3327" s="37"/>
      <c r="G3327" s="39"/>
      <c r="H3327" s="40"/>
      <c r="I3327" s="107" t="str">
        <f>IF(G3327="","",_xlfn.IFNA(VLOOKUP(G3327,'سجل المشتريات'!F:N,8,0),"غير مسجلة في المشتريات"))</f>
        <v/>
      </c>
      <c r="J3327" s="26" t="str">
        <f>_xlfn.IFNA(VLOOKUP(F3327,الاوردرات!$B$1:$C$600,2,0),"")</f>
        <v/>
      </c>
      <c r="K3327" s="52"/>
      <c r="M3327" s="105" t="str">
        <f>IF(G3327="","",_xlfn.IFNA((VLOOKUP(G3327,help!L:M,2,0))*H3327,_xlfn.IFNA((VLOOKUP(G3327,help!P:Q,2,0))*H3327,"غير مسجلة في المشتريات")))</f>
        <v/>
      </c>
    </row>
    <row r="3328" spans="2:13" hidden="1" x14ac:dyDescent="0.25">
      <c r="B3328" s="13">
        <f>COUNTIFS($G$3:G3328,'تقرير استهلاك خامات'!$D$4)</f>
        <v>2</v>
      </c>
      <c r="C3328" s="13">
        <f>COUNTIFS($F$3:F3328,'تقرير منتج تام'!$E$4)</f>
        <v>10</v>
      </c>
      <c r="D3328" s="37"/>
      <c r="E3328" s="37"/>
      <c r="F3328" s="37"/>
      <c r="G3328" s="39"/>
      <c r="H3328" s="40"/>
      <c r="I3328" s="107" t="str">
        <f>IF(G3328="","",_xlfn.IFNA(VLOOKUP(G3328,'سجل المشتريات'!F:N,8,0),"غير مسجلة في المشتريات"))</f>
        <v/>
      </c>
      <c r="J3328" s="26" t="str">
        <f>_xlfn.IFNA(VLOOKUP(F3328,الاوردرات!$B$1:$C$600,2,0),"")</f>
        <v/>
      </c>
      <c r="K3328" s="52"/>
      <c r="M3328" s="105" t="str">
        <f>IF(G3328="","",_xlfn.IFNA((VLOOKUP(G3328,help!L:M,2,0))*H3328,_xlfn.IFNA((VLOOKUP(G3328,help!P:Q,2,0))*H3328,"غير مسجلة في المشتريات")))</f>
        <v/>
      </c>
    </row>
    <row r="3329" spans="2:13" hidden="1" x14ac:dyDescent="0.25">
      <c r="B3329" s="13">
        <f>COUNTIFS($G$3:G3329,'تقرير استهلاك خامات'!$D$4)</f>
        <v>2</v>
      </c>
      <c r="C3329" s="13">
        <f>COUNTIFS($F$3:F3329,'تقرير منتج تام'!$E$4)</f>
        <v>10</v>
      </c>
      <c r="D3329" s="37"/>
      <c r="E3329" s="37"/>
      <c r="F3329" s="37"/>
      <c r="G3329" s="39"/>
      <c r="H3329" s="40"/>
      <c r="I3329" s="107" t="str">
        <f>IF(G3329="","",_xlfn.IFNA(VLOOKUP(G3329,'سجل المشتريات'!F:N,8,0),"غير مسجلة في المشتريات"))</f>
        <v/>
      </c>
      <c r="J3329" s="26" t="str">
        <f>_xlfn.IFNA(VLOOKUP(F3329,الاوردرات!$B$1:$C$600,2,0),"")</f>
        <v/>
      </c>
      <c r="K3329" s="52"/>
      <c r="M3329" s="105" t="str">
        <f>IF(G3329="","",_xlfn.IFNA((VLOOKUP(G3329,help!L:M,2,0))*H3329,_xlfn.IFNA((VLOOKUP(G3329,help!P:Q,2,0))*H3329,"غير مسجلة في المشتريات")))</f>
        <v/>
      </c>
    </row>
    <row r="3330" spans="2:13" hidden="1" x14ac:dyDescent="0.25">
      <c r="B3330" s="13">
        <f>COUNTIFS($G$3:G3330,'تقرير استهلاك خامات'!$D$4)</f>
        <v>2</v>
      </c>
      <c r="C3330" s="13">
        <f>COUNTIFS($F$3:F3330,'تقرير منتج تام'!$E$4)</f>
        <v>10</v>
      </c>
      <c r="D3330" s="37"/>
      <c r="E3330" s="37"/>
      <c r="F3330" s="37"/>
      <c r="G3330" s="39"/>
      <c r="H3330" s="40"/>
      <c r="I3330" s="107" t="str">
        <f>IF(G3330="","",_xlfn.IFNA(VLOOKUP(G3330,'سجل المشتريات'!F:N,8,0),"غير مسجلة في المشتريات"))</f>
        <v/>
      </c>
      <c r="J3330" s="26" t="str">
        <f>_xlfn.IFNA(VLOOKUP(F3330,الاوردرات!$B$1:$C$600,2,0),"")</f>
        <v/>
      </c>
      <c r="K3330" s="52"/>
      <c r="M3330" s="105" t="str">
        <f>IF(G3330="","",_xlfn.IFNA((VLOOKUP(G3330,help!L:M,2,0))*H3330,_xlfn.IFNA((VLOOKUP(G3330,help!P:Q,2,0))*H3330,"غير مسجلة في المشتريات")))</f>
        <v/>
      </c>
    </row>
    <row r="3331" spans="2:13" hidden="1" x14ac:dyDescent="0.25">
      <c r="B3331" s="13">
        <f>COUNTIFS($G$3:G3331,'تقرير استهلاك خامات'!$D$4)</f>
        <v>2</v>
      </c>
      <c r="C3331" s="13">
        <f>COUNTIFS($F$3:F3331,'تقرير منتج تام'!$E$4)</f>
        <v>10</v>
      </c>
      <c r="D3331" s="37"/>
      <c r="E3331" s="37"/>
      <c r="F3331" s="37"/>
      <c r="G3331" s="39"/>
      <c r="H3331" s="40"/>
      <c r="I3331" s="107" t="str">
        <f>IF(G3331="","",_xlfn.IFNA(VLOOKUP(G3331,'سجل المشتريات'!F:N,8,0),"غير مسجلة في المشتريات"))</f>
        <v/>
      </c>
      <c r="J3331" s="26" t="str">
        <f>_xlfn.IFNA(VLOOKUP(F3331,الاوردرات!$B$1:$C$600,2,0),"")</f>
        <v/>
      </c>
      <c r="K3331" s="52"/>
      <c r="M3331" s="105" t="str">
        <f>IF(G3331="","",_xlfn.IFNA((VLOOKUP(G3331,help!L:M,2,0))*H3331,_xlfn.IFNA((VLOOKUP(G3331,help!P:Q,2,0))*H3331,"غير مسجلة في المشتريات")))</f>
        <v/>
      </c>
    </row>
    <row r="3332" spans="2:13" hidden="1" x14ac:dyDescent="0.25">
      <c r="B3332" s="13">
        <f>COUNTIFS($G$3:G3332,'تقرير استهلاك خامات'!$D$4)</f>
        <v>2</v>
      </c>
      <c r="C3332" s="13">
        <f>COUNTIFS($F$3:F3332,'تقرير منتج تام'!$E$4)</f>
        <v>10</v>
      </c>
      <c r="D3332" s="37"/>
      <c r="E3332" s="37"/>
      <c r="F3332" s="37"/>
      <c r="G3332" s="39"/>
      <c r="H3332" s="40"/>
      <c r="I3332" s="107" t="str">
        <f>IF(G3332="","",_xlfn.IFNA(VLOOKUP(G3332,'سجل المشتريات'!F:N,8,0),"غير مسجلة في المشتريات"))</f>
        <v/>
      </c>
      <c r="J3332" s="26" t="str">
        <f>_xlfn.IFNA(VLOOKUP(F3332,الاوردرات!$B$1:$C$600,2,0),"")</f>
        <v/>
      </c>
      <c r="K3332" s="52"/>
      <c r="M3332" s="105" t="str">
        <f>IF(G3332="","",_xlfn.IFNA((VLOOKUP(G3332,help!L:M,2,0))*H3332,_xlfn.IFNA((VLOOKUP(G3332,help!P:Q,2,0))*H3332,"غير مسجلة في المشتريات")))</f>
        <v/>
      </c>
    </row>
    <row r="3333" spans="2:13" hidden="1" x14ac:dyDescent="0.25">
      <c r="B3333" s="13">
        <f>COUNTIFS($G$3:G3333,'تقرير استهلاك خامات'!$D$4)</f>
        <v>2</v>
      </c>
      <c r="C3333" s="13">
        <f>COUNTIFS($F$3:F3333,'تقرير منتج تام'!$E$4)</f>
        <v>10</v>
      </c>
      <c r="D3333" s="37"/>
      <c r="E3333" s="37"/>
      <c r="F3333" s="37"/>
      <c r="G3333" s="39"/>
      <c r="H3333" s="40"/>
      <c r="I3333" s="107" t="str">
        <f>IF(G3333="","",_xlfn.IFNA(VLOOKUP(G3333,'سجل المشتريات'!F:N,8,0),"غير مسجلة في المشتريات"))</f>
        <v/>
      </c>
      <c r="J3333" s="26" t="str">
        <f>_xlfn.IFNA(VLOOKUP(F3333,الاوردرات!$B$1:$C$600,2,0),"")</f>
        <v/>
      </c>
      <c r="K3333" s="52"/>
      <c r="M3333" s="105" t="str">
        <f>IF(G3333="","",_xlfn.IFNA((VLOOKUP(G3333,help!L:M,2,0))*H3333,_xlfn.IFNA((VLOOKUP(G3333,help!P:Q,2,0))*H3333,"غير مسجلة في المشتريات")))</f>
        <v/>
      </c>
    </row>
    <row r="3334" spans="2:13" hidden="1" x14ac:dyDescent="0.25">
      <c r="B3334" s="13">
        <f>COUNTIFS($G$3:G3334,'تقرير استهلاك خامات'!$D$4)</f>
        <v>2</v>
      </c>
      <c r="C3334" s="13">
        <f>COUNTIFS($F$3:F3334,'تقرير منتج تام'!$E$4)</f>
        <v>10</v>
      </c>
      <c r="D3334" s="37"/>
      <c r="E3334" s="37"/>
      <c r="F3334" s="37"/>
      <c r="G3334" s="39"/>
      <c r="H3334" s="40"/>
      <c r="I3334" s="107" t="str">
        <f>IF(G3334="","",_xlfn.IFNA(VLOOKUP(G3334,'سجل المشتريات'!F:N,8,0),"غير مسجلة في المشتريات"))</f>
        <v/>
      </c>
      <c r="J3334" s="26" t="str">
        <f>_xlfn.IFNA(VLOOKUP(F3334,الاوردرات!$B$1:$C$600,2,0),"")</f>
        <v/>
      </c>
      <c r="K3334" s="52"/>
      <c r="M3334" s="105" t="str">
        <f>IF(G3334="","",_xlfn.IFNA((VLOOKUP(G3334,help!L:M,2,0))*H3334,_xlfn.IFNA((VLOOKUP(G3334,help!P:Q,2,0))*H3334,"غير مسجلة في المشتريات")))</f>
        <v/>
      </c>
    </row>
    <row r="3335" spans="2:13" hidden="1" x14ac:dyDescent="0.25">
      <c r="B3335" s="13">
        <f>COUNTIFS($G$3:G3335,'تقرير استهلاك خامات'!$D$4)</f>
        <v>2</v>
      </c>
      <c r="C3335" s="13">
        <f>COUNTIFS($F$3:F3335,'تقرير منتج تام'!$E$4)</f>
        <v>10</v>
      </c>
      <c r="D3335" s="37"/>
      <c r="E3335" s="37"/>
      <c r="F3335" s="37"/>
      <c r="G3335" s="39"/>
      <c r="H3335" s="40"/>
      <c r="I3335" s="107" t="str">
        <f>IF(G3335="","",_xlfn.IFNA(VLOOKUP(G3335,'سجل المشتريات'!F:N,8,0),"غير مسجلة في المشتريات"))</f>
        <v/>
      </c>
      <c r="J3335" s="26" t="str">
        <f>_xlfn.IFNA(VLOOKUP(F3335,الاوردرات!$B$1:$C$600,2,0),"")</f>
        <v/>
      </c>
      <c r="K3335" s="52"/>
      <c r="M3335" s="105" t="str">
        <f>IF(G3335="","",_xlfn.IFNA((VLOOKUP(G3335,help!L:M,2,0))*H3335,_xlfn.IFNA((VLOOKUP(G3335,help!P:Q,2,0))*H3335,"غير مسجلة في المشتريات")))</f>
        <v/>
      </c>
    </row>
    <row r="3336" spans="2:13" hidden="1" x14ac:dyDescent="0.25">
      <c r="B3336" s="13">
        <f>COUNTIFS($G$3:G3336,'تقرير استهلاك خامات'!$D$4)</f>
        <v>2</v>
      </c>
      <c r="C3336" s="13">
        <f>COUNTIFS($F$3:F3336,'تقرير منتج تام'!$E$4)</f>
        <v>10</v>
      </c>
      <c r="D3336" s="37"/>
      <c r="E3336" s="37"/>
      <c r="F3336" s="37"/>
      <c r="G3336" s="39"/>
      <c r="H3336" s="40"/>
      <c r="I3336" s="107" t="str">
        <f>IF(G3336="","",_xlfn.IFNA(VLOOKUP(G3336,'سجل المشتريات'!F:N,8,0),"غير مسجلة في المشتريات"))</f>
        <v/>
      </c>
      <c r="J3336" s="26" t="str">
        <f>_xlfn.IFNA(VLOOKUP(F3336,الاوردرات!$B$1:$C$600,2,0),"")</f>
        <v/>
      </c>
      <c r="K3336" s="52"/>
      <c r="M3336" s="105" t="str">
        <f>IF(G3336="","",_xlfn.IFNA((VLOOKUP(G3336,help!L:M,2,0))*H3336,_xlfn.IFNA((VLOOKUP(G3336,help!P:Q,2,0))*H3336,"غير مسجلة في المشتريات")))</f>
        <v/>
      </c>
    </row>
    <row r="3337" spans="2:13" hidden="1" x14ac:dyDescent="0.25">
      <c r="B3337" s="13">
        <f>COUNTIFS($G$3:G3337,'تقرير استهلاك خامات'!$D$4)</f>
        <v>2</v>
      </c>
      <c r="C3337" s="13">
        <f>COUNTIFS($F$3:F3337,'تقرير منتج تام'!$E$4)</f>
        <v>10</v>
      </c>
      <c r="D3337" s="37"/>
      <c r="E3337" s="37"/>
      <c r="F3337" s="37"/>
      <c r="G3337" s="39"/>
      <c r="H3337" s="40"/>
      <c r="I3337" s="107" t="str">
        <f>IF(G3337="","",_xlfn.IFNA(VLOOKUP(G3337,'سجل المشتريات'!F:N,8,0),"غير مسجلة في المشتريات"))</f>
        <v/>
      </c>
      <c r="J3337" s="26" t="str">
        <f>_xlfn.IFNA(VLOOKUP(F3337,الاوردرات!$B$1:$C$600,2,0),"")</f>
        <v/>
      </c>
      <c r="K3337" s="52"/>
      <c r="M3337" s="105" t="str">
        <f>IF(G3337="","",_xlfn.IFNA((VLOOKUP(G3337,help!L:M,2,0))*H3337,_xlfn.IFNA((VLOOKUP(G3337,help!P:Q,2,0))*H3337,"غير مسجلة في المشتريات")))</f>
        <v/>
      </c>
    </row>
    <row r="3338" spans="2:13" hidden="1" x14ac:dyDescent="0.25">
      <c r="B3338" s="13">
        <f>COUNTIFS($G$3:G3338,'تقرير استهلاك خامات'!$D$4)</f>
        <v>2</v>
      </c>
      <c r="C3338" s="13">
        <f>COUNTIFS($F$3:F3338,'تقرير منتج تام'!$E$4)</f>
        <v>10</v>
      </c>
      <c r="D3338" s="37"/>
      <c r="E3338" s="37"/>
      <c r="F3338" s="37"/>
      <c r="G3338" s="39"/>
      <c r="H3338" s="40"/>
      <c r="I3338" s="107" t="str">
        <f>IF(G3338="","",_xlfn.IFNA(VLOOKUP(G3338,'سجل المشتريات'!F:N,8,0),"غير مسجلة في المشتريات"))</f>
        <v/>
      </c>
      <c r="J3338" s="26" t="str">
        <f>_xlfn.IFNA(VLOOKUP(F3338,الاوردرات!$B$1:$C$600,2,0),"")</f>
        <v/>
      </c>
      <c r="K3338" s="52"/>
      <c r="M3338" s="105" t="str">
        <f>IF(G3338="","",_xlfn.IFNA((VLOOKUP(G3338,help!L:M,2,0))*H3338,_xlfn.IFNA((VLOOKUP(G3338,help!P:Q,2,0))*H3338,"غير مسجلة في المشتريات")))</f>
        <v/>
      </c>
    </row>
    <row r="3339" spans="2:13" hidden="1" x14ac:dyDescent="0.25">
      <c r="B3339" s="13">
        <f>COUNTIFS($G$3:G3339,'تقرير استهلاك خامات'!$D$4)</f>
        <v>2</v>
      </c>
      <c r="C3339" s="13">
        <f>COUNTIFS($F$3:F3339,'تقرير منتج تام'!$E$4)</f>
        <v>10</v>
      </c>
      <c r="D3339" s="37"/>
      <c r="E3339" s="37"/>
      <c r="F3339" s="37"/>
      <c r="G3339" s="39"/>
      <c r="H3339" s="40"/>
      <c r="I3339" s="107" t="str">
        <f>IF(G3339="","",_xlfn.IFNA(VLOOKUP(G3339,'سجل المشتريات'!F:N,8,0),"غير مسجلة في المشتريات"))</f>
        <v/>
      </c>
      <c r="J3339" s="26" t="str">
        <f>_xlfn.IFNA(VLOOKUP(F3339,الاوردرات!$B$1:$C$600,2,0),"")</f>
        <v/>
      </c>
      <c r="K3339" s="52"/>
      <c r="M3339" s="105" t="str">
        <f>IF(G3339="","",_xlfn.IFNA((VLOOKUP(G3339,help!L:M,2,0))*H3339,_xlfn.IFNA((VLOOKUP(G3339,help!P:Q,2,0))*H3339,"غير مسجلة في المشتريات")))</f>
        <v/>
      </c>
    </row>
    <row r="3340" spans="2:13" hidden="1" x14ac:dyDescent="0.25">
      <c r="B3340" s="13">
        <f>COUNTIFS($G$3:G3340,'تقرير استهلاك خامات'!$D$4)</f>
        <v>2</v>
      </c>
      <c r="C3340" s="13">
        <f>COUNTIFS($F$3:F3340,'تقرير منتج تام'!$E$4)</f>
        <v>10</v>
      </c>
      <c r="D3340" s="37"/>
      <c r="E3340" s="37"/>
      <c r="F3340" s="37"/>
      <c r="G3340" s="39"/>
      <c r="H3340" s="40"/>
      <c r="I3340" s="107" t="str">
        <f>IF(G3340="","",_xlfn.IFNA(VLOOKUP(G3340,'سجل المشتريات'!F:N,8,0),"غير مسجلة في المشتريات"))</f>
        <v/>
      </c>
      <c r="J3340" s="26" t="str">
        <f>_xlfn.IFNA(VLOOKUP(F3340,الاوردرات!$B$1:$C$600,2,0),"")</f>
        <v/>
      </c>
      <c r="K3340" s="52"/>
      <c r="M3340" s="105" t="str">
        <f>IF(G3340="","",_xlfn.IFNA((VLOOKUP(G3340,help!L:M,2,0))*H3340,_xlfn.IFNA((VLOOKUP(G3340,help!P:Q,2,0))*H3340,"غير مسجلة في المشتريات")))</f>
        <v/>
      </c>
    </row>
    <row r="3341" spans="2:13" hidden="1" x14ac:dyDescent="0.25">
      <c r="B3341" s="13">
        <f>COUNTIFS($G$3:G3341,'تقرير استهلاك خامات'!$D$4)</f>
        <v>2</v>
      </c>
      <c r="C3341" s="13">
        <f>COUNTIFS($F$3:F3341,'تقرير منتج تام'!$E$4)</f>
        <v>10</v>
      </c>
      <c r="D3341" s="37"/>
      <c r="E3341" s="37"/>
      <c r="F3341" s="37"/>
      <c r="G3341" s="39"/>
      <c r="H3341" s="40"/>
      <c r="I3341" s="107" t="str">
        <f>IF(G3341="","",_xlfn.IFNA(VLOOKUP(G3341,'سجل المشتريات'!F:N,8,0),"غير مسجلة في المشتريات"))</f>
        <v/>
      </c>
      <c r="J3341" s="26" t="str">
        <f>_xlfn.IFNA(VLOOKUP(F3341,الاوردرات!$B$1:$C$600,2,0),"")</f>
        <v/>
      </c>
      <c r="K3341" s="52"/>
      <c r="M3341" s="105" t="str">
        <f>IF(G3341="","",_xlfn.IFNA((VLOOKUP(G3341,help!L:M,2,0))*H3341,_xlfn.IFNA((VLOOKUP(G3341,help!P:Q,2,0))*H3341,"غير مسجلة في المشتريات")))</f>
        <v/>
      </c>
    </row>
    <row r="3342" spans="2:13" hidden="1" x14ac:dyDescent="0.25">
      <c r="B3342" s="13">
        <f>COUNTIFS($G$3:G3342,'تقرير استهلاك خامات'!$D$4)</f>
        <v>2</v>
      </c>
      <c r="C3342" s="13">
        <f>COUNTIFS($F$3:F3342,'تقرير منتج تام'!$E$4)</f>
        <v>10</v>
      </c>
      <c r="D3342" s="37"/>
      <c r="E3342" s="37"/>
      <c r="F3342" s="37"/>
      <c r="G3342" s="39"/>
      <c r="H3342" s="40"/>
      <c r="I3342" s="107" t="str">
        <f>IF(G3342="","",_xlfn.IFNA(VLOOKUP(G3342,'سجل المشتريات'!F:N,8,0),"غير مسجلة في المشتريات"))</f>
        <v/>
      </c>
      <c r="J3342" s="26" t="str">
        <f>_xlfn.IFNA(VLOOKUP(F3342,الاوردرات!$B$1:$C$600,2,0),"")</f>
        <v/>
      </c>
      <c r="K3342" s="52"/>
      <c r="M3342" s="105" t="str">
        <f>IF(G3342="","",_xlfn.IFNA((VLOOKUP(G3342,help!L:M,2,0))*H3342,_xlfn.IFNA((VLOOKUP(G3342,help!P:Q,2,0))*H3342,"غير مسجلة في المشتريات")))</f>
        <v/>
      </c>
    </row>
    <row r="3343" spans="2:13" hidden="1" x14ac:dyDescent="0.25">
      <c r="B3343" s="13">
        <f>COUNTIFS($G$3:G3343,'تقرير استهلاك خامات'!$D$4)</f>
        <v>2</v>
      </c>
      <c r="C3343" s="13">
        <f>COUNTIFS($F$3:F3343,'تقرير منتج تام'!$E$4)</f>
        <v>10</v>
      </c>
      <c r="D3343" s="37"/>
      <c r="E3343" s="37"/>
      <c r="F3343" s="37"/>
      <c r="G3343" s="39"/>
      <c r="H3343" s="40"/>
      <c r="I3343" s="107" t="str">
        <f>IF(G3343="","",_xlfn.IFNA(VLOOKUP(G3343,'سجل المشتريات'!F:N,8,0),"غير مسجلة في المشتريات"))</f>
        <v/>
      </c>
      <c r="J3343" s="26" t="str">
        <f>_xlfn.IFNA(VLOOKUP(F3343,الاوردرات!$B$1:$C$600,2,0),"")</f>
        <v/>
      </c>
      <c r="K3343" s="52"/>
      <c r="M3343" s="105" t="str">
        <f>IF(G3343="","",_xlfn.IFNA((VLOOKUP(G3343,help!L:M,2,0))*H3343,_xlfn.IFNA((VLOOKUP(G3343,help!P:Q,2,0))*H3343,"غير مسجلة في المشتريات")))</f>
        <v/>
      </c>
    </row>
    <row r="3344" spans="2:13" hidden="1" x14ac:dyDescent="0.25">
      <c r="B3344" s="13">
        <f>COUNTIFS($G$3:G3344,'تقرير استهلاك خامات'!$D$4)</f>
        <v>2</v>
      </c>
      <c r="C3344" s="13">
        <f>COUNTIFS($F$3:F3344,'تقرير منتج تام'!$E$4)</f>
        <v>10</v>
      </c>
      <c r="D3344" s="37"/>
      <c r="E3344" s="37"/>
      <c r="F3344" s="37"/>
      <c r="G3344" s="39"/>
      <c r="H3344" s="40"/>
      <c r="I3344" s="107" t="str">
        <f>IF(G3344="","",_xlfn.IFNA(VLOOKUP(G3344,'سجل المشتريات'!F:N,8,0),"غير مسجلة في المشتريات"))</f>
        <v/>
      </c>
      <c r="J3344" s="26" t="str">
        <f>_xlfn.IFNA(VLOOKUP(F3344,الاوردرات!$B$1:$C$600,2,0),"")</f>
        <v/>
      </c>
      <c r="K3344" s="52"/>
      <c r="M3344" s="105" t="str">
        <f>IF(G3344="","",_xlfn.IFNA((VLOOKUP(G3344,help!L:M,2,0))*H3344,_xlfn.IFNA((VLOOKUP(G3344,help!P:Q,2,0))*H3344,"غير مسجلة في المشتريات")))</f>
        <v/>
      </c>
    </row>
    <row r="3345" spans="2:13" hidden="1" x14ac:dyDescent="0.25">
      <c r="B3345" s="13">
        <f>COUNTIFS($G$3:G3345,'تقرير استهلاك خامات'!$D$4)</f>
        <v>2</v>
      </c>
      <c r="C3345" s="13">
        <f>COUNTIFS($F$3:F3345,'تقرير منتج تام'!$E$4)</f>
        <v>10</v>
      </c>
      <c r="D3345" s="37"/>
      <c r="E3345" s="37"/>
      <c r="F3345" s="37"/>
      <c r="G3345" s="39"/>
      <c r="H3345" s="40"/>
      <c r="I3345" s="107" t="str">
        <f>IF(G3345="","",_xlfn.IFNA(VLOOKUP(G3345,'سجل المشتريات'!F:N,8,0),"غير مسجلة في المشتريات"))</f>
        <v/>
      </c>
      <c r="J3345" s="26" t="str">
        <f>_xlfn.IFNA(VLOOKUP(F3345,الاوردرات!$B$1:$C$600,2,0),"")</f>
        <v/>
      </c>
      <c r="K3345" s="52"/>
      <c r="M3345" s="105" t="str">
        <f>IF(G3345="","",_xlfn.IFNA((VLOOKUP(G3345,help!L:M,2,0))*H3345,_xlfn.IFNA((VLOOKUP(G3345,help!P:Q,2,0))*H3345,"غير مسجلة في المشتريات")))</f>
        <v/>
      </c>
    </row>
    <row r="3346" spans="2:13" hidden="1" x14ac:dyDescent="0.25">
      <c r="B3346" s="13">
        <f>COUNTIFS($G$3:G3346,'تقرير استهلاك خامات'!$D$4)</f>
        <v>2</v>
      </c>
      <c r="C3346" s="13">
        <f>COUNTIFS($F$3:F3346,'تقرير منتج تام'!$E$4)</f>
        <v>10</v>
      </c>
      <c r="D3346" s="37"/>
      <c r="E3346" s="37"/>
      <c r="F3346" s="37"/>
      <c r="G3346" s="39"/>
      <c r="H3346" s="40"/>
      <c r="I3346" s="107" t="str">
        <f>IF(G3346="","",_xlfn.IFNA(VLOOKUP(G3346,'سجل المشتريات'!F:N,8,0),"غير مسجلة في المشتريات"))</f>
        <v/>
      </c>
      <c r="J3346" s="26" t="str">
        <f>_xlfn.IFNA(VLOOKUP(F3346,الاوردرات!$B$1:$C$600,2,0),"")</f>
        <v/>
      </c>
      <c r="K3346" s="52"/>
      <c r="M3346" s="105" t="str">
        <f>IF(G3346="","",_xlfn.IFNA((VLOOKUP(G3346,help!L:M,2,0))*H3346,_xlfn.IFNA((VLOOKUP(G3346,help!P:Q,2,0))*H3346,"غير مسجلة في المشتريات")))</f>
        <v/>
      </c>
    </row>
    <row r="3347" spans="2:13" hidden="1" x14ac:dyDescent="0.25">
      <c r="B3347" s="13">
        <f>COUNTIFS($G$3:G3347,'تقرير استهلاك خامات'!$D$4)</f>
        <v>2</v>
      </c>
      <c r="C3347" s="13">
        <f>COUNTIFS($F$3:F3347,'تقرير منتج تام'!$E$4)</f>
        <v>10</v>
      </c>
      <c r="D3347" s="37"/>
      <c r="E3347" s="37"/>
      <c r="F3347" s="37"/>
      <c r="G3347" s="39"/>
      <c r="H3347" s="40"/>
      <c r="I3347" s="107" t="str">
        <f>IF(G3347="","",_xlfn.IFNA(VLOOKUP(G3347,'سجل المشتريات'!F:N,8,0),"غير مسجلة في المشتريات"))</f>
        <v/>
      </c>
      <c r="J3347" s="26" t="str">
        <f>_xlfn.IFNA(VLOOKUP(F3347,الاوردرات!$B$1:$C$600,2,0),"")</f>
        <v/>
      </c>
      <c r="K3347" s="52"/>
      <c r="M3347" s="105" t="str">
        <f>IF(G3347="","",_xlfn.IFNA((VLOOKUP(G3347,help!L:M,2,0))*H3347,_xlfn.IFNA((VLOOKUP(G3347,help!P:Q,2,0))*H3347,"غير مسجلة في المشتريات")))</f>
        <v/>
      </c>
    </row>
    <row r="3348" spans="2:13" hidden="1" x14ac:dyDescent="0.25">
      <c r="B3348" s="13">
        <f>COUNTIFS($G$3:G3348,'تقرير استهلاك خامات'!$D$4)</f>
        <v>2</v>
      </c>
      <c r="C3348" s="13">
        <f>COUNTIFS($F$3:F3348,'تقرير منتج تام'!$E$4)</f>
        <v>10</v>
      </c>
      <c r="D3348" s="37"/>
      <c r="E3348" s="37"/>
      <c r="F3348" s="37"/>
      <c r="G3348" s="39"/>
      <c r="H3348" s="40"/>
      <c r="I3348" s="107" t="str">
        <f>IF(G3348="","",_xlfn.IFNA(VLOOKUP(G3348,'سجل المشتريات'!F:N,8,0),"غير مسجلة في المشتريات"))</f>
        <v/>
      </c>
      <c r="J3348" s="26" t="str">
        <f>_xlfn.IFNA(VLOOKUP(F3348,الاوردرات!$B$1:$C$600,2,0),"")</f>
        <v/>
      </c>
      <c r="K3348" s="52"/>
      <c r="M3348" s="105" t="str">
        <f>IF(G3348="","",_xlfn.IFNA((VLOOKUP(G3348,help!L:M,2,0))*H3348,_xlfn.IFNA((VLOOKUP(G3348,help!P:Q,2,0))*H3348,"غير مسجلة في المشتريات")))</f>
        <v/>
      </c>
    </row>
    <row r="3349" spans="2:13" hidden="1" x14ac:dyDescent="0.25">
      <c r="B3349" s="13">
        <f>COUNTIFS($G$3:G3349,'تقرير استهلاك خامات'!$D$4)</f>
        <v>2</v>
      </c>
      <c r="C3349" s="13">
        <f>COUNTIFS($F$3:F3349,'تقرير منتج تام'!$E$4)</f>
        <v>10</v>
      </c>
      <c r="D3349" s="37"/>
      <c r="E3349" s="37"/>
      <c r="F3349" s="37"/>
      <c r="G3349" s="39"/>
      <c r="H3349" s="40"/>
      <c r="I3349" s="107" t="str">
        <f>IF(G3349="","",_xlfn.IFNA(VLOOKUP(G3349,'سجل المشتريات'!F:N,8,0),"غير مسجلة في المشتريات"))</f>
        <v/>
      </c>
      <c r="J3349" s="26" t="str">
        <f>_xlfn.IFNA(VLOOKUP(F3349,الاوردرات!$B$1:$C$600,2,0),"")</f>
        <v/>
      </c>
      <c r="K3349" s="52"/>
      <c r="M3349" s="105" t="str">
        <f>IF(G3349="","",_xlfn.IFNA((VLOOKUP(G3349,help!L:M,2,0))*H3349,_xlfn.IFNA((VLOOKUP(G3349,help!P:Q,2,0))*H3349,"غير مسجلة في المشتريات")))</f>
        <v/>
      </c>
    </row>
    <row r="3350" spans="2:13" hidden="1" x14ac:dyDescent="0.25">
      <c r="B3350" s="13">
        <f>COUNTIFS($G$3:G3350,'تقرير استهلاك خامات'!$D$4)</f>
        <v>2</v>
      </c>
      <c r="C3350" s="13">
        <f>COUNTIFS($F$3:F3350,'تقرير منتج تام'!$E$4)</f>
        <v>10</v>
      </c>
      <c r="D3350" s="37"/>
      <c r="E3350" s="37"/>
      <c r="F3350" s="37"/>
      <c r="G3350" s="39"/>
      <c r="H3350" s="40"/>
      <c r="I3350" s="107" t="str">
        <f>IF(G3350="","",_xlfn.IFNA(VLOOKUP(G3350,'سجل المشتريات'!F:N,8,0),"غير مسجلة في المشتريات"))</f>
        <v/>
      </c>
      <c r="J3350" s="26" t="str">
        <f>_xlfn.IFNA(VLOOKUP(F3350,الاوردرات!$B$1:$C$600,2,0),"")</f>
        <v/>
      </c>
      <c r="K3350" s="52"/>
      <c r="M3350" s="105" t="str">
        <f>IF(G3350="","",_xlfn.IFNA((VLOOKUP(G3350,help!L:M,2,0))*H3350,_xlfn.IFNA((VLOOKUP(G3350,help!P:Q,2,0))*H3350,"غير مسجلة في المشتريات")))</f>
        <v/>
      </c>
    </row>
    <row r="3351" spans="2:13" hidden="1" x14ac:dyDescent="0.25">
      <c r="B3351" s="13">
        <f>COUNTIFS($G$3:G3351,'تقرير استهلاك خامات'!$D$4)</f>
        <v>2</v>
      </c>
      <c r="C3351" s="13">
        <f>COUNTIFS($F$3:F3351,'تقرير منتج تام'!$E$4)</f>
        <v>10</v>
      </c>
      <c r="D3351" s="37"/>
      <c r="E3351" s="37"/>
      <c r="F3351" s="37"/>
      <c r="G3351" s="39"/>
      <c r="H3351" s="40"/>
      <c r="I3351" s="107" t="str">
        <f>IF(G3351="","",_xlfn.IFNA(VLOOKUP(G3351,'سجل المشتريات'!F:N,8,0),"غير مسجلة في المشتريات"))</f>
        <v/>
      </c>
      <c r="J3351" s="26" t="str">
        <f>_xlfn.IFNA(VLOOKUP(F3351,الاوردرات!$B$1:$C$600,2,0),"")</f>
        <v/>
      </c>
      <c r="K3351" s="52"/>
      <c r="M3351" s="105" t="str">
        <f>IF(G3351="","",_xlfn.IFNA((VLOOKUP(G3351,help!L:M,2,0))*H3351,_xlfn.IFNA((VLOOKUP(G3351,help!P:Q,2,0))*H3351,"غير مسجلة في المشتريات")))</f>
        <v/>
      </c>
    </row>
    <row r="3352" spans="2:13" hidden="1" x14ac:dyDescent="0.25">
      <c r="B3352" s="13">
        <f>COUNTIFS($G$3:G3352,'تقرير استهلاك خامات'!$D$4)</f>
        <v>2</v>
      </c>
      <c r="C3352" s="13">
        <f>COUNTIFS($F$3:F3352,'تقرير منتج تام'!$E$4)</f>
        <v>10</v>
      </c>
      <c r="D3352" s="37"/>
      <c r="E3352" s="37"/>
      <c r="F3352" s="37"/>
      <c r="G3352" s="39"/>
      <c r="H3352" s="40"/>
      <c r="I3352" s="107" t="str">
        <f>IF(G3352="","",_xlfn.IFNA(VLOOKUP(G3352,'سجل المشتريات'!F:N,8,0),"غير مسجلة في المشتريات"))</f>
        <v/>
      </c>
      <c r="J3352" s="26" t="str">
        <f>_xlfn.IFNA(VLOOKUP(F3352,الاوردرات!$B$1:$C$600,2,0),"")</f>
        <v/>
      </c>
      <c r="K3352" s="52"/>
      <c r="M3352" s="105" t="str">
        <f>IF(G3352="","",_xlfn.IFNA((VLOOKUP(G3352,help!L:M,2,0))*H3352,_xlfn.IFNA((VLOOKUP(G3352,help!P:Q,2,0))*H3352,"غير مسجلة في المشتريات")))</f>
        <v/>
      </c>
    </row>
    <row r="3353" spans="2:13" hidden="1" x14ac:dyDescent="0.25">
      <c r="B3353" s="13">
        <f>COUNTIFS($G$3:G3353,'تقرير استهلاك خامات'!$D$4)</f>
        <v>2</v>
      </c>
      <c r="C3353" s="13">
        <f>COUNTIFS($F$3:F3353,'تقرير منتج تام'!$E$4)</f>
        <v>10</v>
      </c>
      <c r="D3353" s="37"/>
      <c r="E3353" s="37"/>
      <c r="F3353" s="37"/>
      <c r="G3353" s="39"/>
      <c r="H3353" s="40"/>
      <c r="I3353" s="107" t="str">
        <f>IF(G3353="","",_xlfn.IFNA(VLOOKUP(G3353,'سجل المشتريات'!F:N,8,0),"غير مسجلة في المشتريات"))</f>
        <v/>
      </c>
      <c r="J3353" s="26" t="str">
        <f>_xlfn.IFNA(VLOOKUP(F3353,الاوردرات!$B$1:$C$600,2,0),"")</f>
        <v/>
      </c>
      <c r="K3353" s="52"/>
      <c r="M3353" s="105" t="str">
        <f>IF(G3353="","",_xlfn.IFNA((VLOOKUP(G3353,help!L:M,2,0))*H3353,_xlfn.IFNA((VLOOKUP(G3353,help!P:Q,2,0))*H3353,"غير مسجلة في المشتريات")))</f>
        <v/>
      </c>
    </row>
    <row r="3354" spans="2:13" hidden="1" x14ac:dyDescent="0.25">
      <c r="B3354" s="13">
        <f>COUNTIFS($G$3:G3354,'تقرير استهلاك خامات'!$D$4)</f>
        <v>2</v>
      </c>
      <c r="C3354" s="13">
        <f>COUNTIFS($F$3:F3354,'تقرير منتج تام'!$E$4)</f>
        <v>10</v>
      </c>
      <c r="D3354" s="37"/>
      <c r="E3354" s="37"/>
      <c r="F3354" s="37"/>
      <c r="G3354" s="39"/>
      <c r="H3354" s="40"/>
      <c r="I3354" s="107" t="str">
        <f>IF(G3354="","",_xlfn.IFNA(VLOOKUP(G3354,'سجل المشتريات'!F:N,8,0),"غير مسجلة في المشتريات"))</f>
        <v/>
      </c>
      <c r="J3354" s="26" t="str">
        <f>_xlfn.IFNA(VLOOKUP(F3354,الاوردرات!$B$1:$C$600,2,0),"")</f>
        <v/>
      </c>
      <c r="K3354" s="52"/>
      <c r="M3354" s="105" t="str">
        <f>IF(G3354="","",_xlfn.IFNA((VLOOKUP(G3354,help!L:M,2,0))*H3354,_xlfn.IFNA((VLOOKUP(G3354,help!P:Q,2,0))*H3354,"غير مسجلة في المشتريات")))</f>
        <v/>
      </c>
    </row>
    <row r="3355" spans="2:13" hidden="1" x14ac:dyDescent="0.25">
      <c r="B3355" s="13">
        <f>COUNTIFS($G$3:G3355,'تقرير استهلاك خامات'!$D$4)</f>
        <v>2</v>
      </c>
      <c r="C3355" s="13">
        <f>COUNTIFS($F$3:F3355,'تقرير منتج تام'!$E$4)</f>
        <v>10</v>
      </c>
      <c r="D3355" s="37"/>
      <c r="E3355" s="37"/>
      <c r="F3355" s="37"/>
      <c r="G3355" s="39"/>
      <c r="H3355" s="40"/>
      <c r="I3355" s="107" t="str">
        <f>IF(G3355="","",_xlfn.IFNA(VLOOKUP(G3355,'سجل المشتريات'!F:N,8,0),"غير مسجلة في المشتريات"))</f>
        <v/>
      </c>
      <c r="J3355" s="26" t="str">
        <f>_xlfn.IFNA(VLOOKUP(F3355,الاوردرات!$B$1:$C$600,2,0),"")</f>
        <v/>
      </c>
      <c r="K3355" s="52"/>
      <c r="M3355" s="105" t="str">
        <f>IF(G3355="","",_xlfn.IFNA((VLOOKUP(G3355,help!L:M,2,0))*H3355,_xlfn.IFNA((VLOOKUP(G3355,help!P:Q,2,0))*H3355,"غير مسجلة في المشتريات")))</f>
        <v/>
      </c>
    </row>
    <row r="3356" spans="2:13" hidden="1" x14ac:dyDescent="0.25">
      <c r="B3356" s="13">
        <f>COUNTIFS($G$3:G3356,'تقرير استهلاك خامات'!$D$4)</f>
        <v>2</v>
      </c>
      <c r="C3356" s="13">
        <f>COUNTIFS($F$3:F3356,'تقرير منتج تام'!$E$4)</f>
        <v>10</v>
      </c>
      <c r="D3356" s="37"/>
      <c r="E3356" s="37"/>
      <c r="F3356" s="37"/>
      <c r="G3356" s="39"/>
      <c r="H3356" s="40"/>
      <c r="I3356" s="107" t="str">
        <f>IF(G3356="","",_xlfn.IFNA(VLOOKUP(G3356,'سجل المشتريات'!F:N,8,0),"غير مسجلة في المشتريات"))</f>
        <v/>
      </c>
      <c r="J3356" s="26" t="str">
        <f>_xlfn.IFNA(VLOOKUP(F3356,الاوردرات!$B$1:$C$600,2,0),"")</f>
        <v/>
      </c>
      <c r="K3356" s="52"/>
      <c r="M3356" s="105" t="str">
        <f>IF(G3356="","",_xlfn.IFNA((VLOOKUP(G3356,help!L:M,2,0))*H3356,_xlfn.IFNA((VLOOKUP(G3356,help!P:Q,2,0))*H3356,"غير مسجلة في المشتريات")))</f>
        <v/>
      </c>
    </row>
    <row r="3357" spans="2:13" hidden="1" x14ac:dyDescent="0.25">
      <c r="B3357" s="13">
        <f>COUNTIFS($G$3:G3357,'تقرير استهلاك خامات'!$D$4)</f>
        <v>2</v>
      </c>
      <c r="C3357" s="13">
        <f>COUNTIFS($F$3:F3357,'تقرير منتج تام'!$E$4)</f>
        <v>10</v>
      </c>
      <c r="D3357" s="37"/>
      <c r="E3357" s="37"/>
      <c r="F3357" s="37"/>
      <c r="G3357" s="39"/>
      <c r="H3357" s="40"/>
      <c r="I3357" s="107" t="str">
        <f>IF(G3357="","",_xlfn.IFNA(VLOOKUP(G3357,'سجل المشتريات'!F:N,8,0),"غير مسجلة في المشتريات"))</f>
        <v/>
      </c>
      <c r="J3357" s="26" t="str">
        <f>_xlfn.IFNA(VLOOKUP(F3357,الاوردرات!$B$1:$C$600,2,0),"")</f>
        <v/>
      </c>
      <c r="K3357" s="52"/>
      <c r="M3357" s="105" t="str">
        <f>IF(G3357="","",_xlfn.IFNA((VLOOKUP(G3357,help!L:M,2,0))*H3357,_xlfn.IFNA((VLOOKUP(G3357,help!P:Q,2,0))*H3357,"غير مسجلة في المشتريات")))</f>
        <v/>
      </c>
    </row>
    <row r="3358" spans="2:13" hidden="1" x14ac:dyDescent="0.25">
      <c r="B3358" s="13">
        <f>COUNTIFS($G$3:G3358,'تقرير استهلاك خامات'!$D$4)</f>
        <v>2</v>
      </c>
      <c r="C3358" s="13">
        <f>COUNTIFS($F$3:F3358,'تقرير منتج تام'!$E$4)</f>
        <v>10</v>
      </c>
      <c r="D3358" s="37"/>
      <c r="E3358" s="37"/>
      <c r="F3358" s="37"/>
      <c r="G3358" s="39"/>
      <c r="H3358" s="40"/>
      <c r="I3358" s="107" t="str">
        <f>IF(G3358="","",_xlfn.IFNA(VLOOKUP(G3358,'سجل المشتريات'!F:N,8,0),"غير مسجلة في المشتريات"))</f>
        <v/>
      </c>
      <c r="J3358" s="26" t="str">
        <f>_xlfn.IFNA(VLOOKUP(F3358,الاوردرات!$B$1:$C$600,2,0),"")</f>
        <v/>
      </c>
      <c r="K3358" s="52"/>
      <c r="M3358" s="105" t="str">
        <f>IF(G3358="","",_xlfn.IFNA((VLOOKUP(G3358,help!L:M,2,0))*H3358,_xlfn.IFNA((VLOOKUP(G3358,help!P:Q,2,0))*H3358,"غير مسجلة في المشتريات")))</f>
        <v/>
      </c>
    </row>
    <row r="3359" spans="2:13" hidden="1" x14ac:dyDescent="0.25">
      <c r="B3359" s="13">
        <f>COUNTIFS($G$3:G3359,'تقرير استهلاك خامات'!$D$4)</f>
        <v>2</v>
      </c>
      <c r="C3359" s="13">
        <f>COUNTIFS($F$3:F3359,'تقرير منتج تام'!$E$4)</f>
        <v>10</v>
      </c>
      <c r="D3359" s="37"/>
      <c r="E3359" s="37"/>
      <c r="F3359" s="37"/>
      <c r="G3359" s="39"/>
      <c r="H3359" s="40"/>
      <c r="I3359" s="107" t="str">
        <f>IF(G3359="","",_xlfn.IFNA(VLOOKUP(G3359,'سجل المشتريات'!F:N,8,0),"غير مسجلة في المشتريات"))</f>
        <v/>
      </c>
      <c r="J3359" s="26" t="str">
        <f>_xlfn.IFNA(VLOOKUP(F3359,الاوردرات!$B$1:$C$600,2,0),"")</f>
        <v/>
      </c>
      <c r="K3359" s="52"/>
      <c r="M3359" s="105" t="str">
        <f>IF(G3359="","",_xlfn.IFNA((VLOOKUP(G3359,help!L:M,2,0))*H3359,_xlfn.IFNA((VLOOKUP(G3359,help!P:Q,2,0))*H3359,"غير مسجلة في المشتريات")))</f>
        <v/>
      </c>
    </row>
    <row r="3360" spans="2:13" hidden="1" x14ac:dyDescent="0.25">
      <c r="B3360" s="13">
        <f>COUNTIFS($G$3:G3360,'تقرير استهلاك خامات'!$D$4)</f>
        <v>2</v>
      </c>
      <c r="C3360" s="13">
        <f>COUNTIFS($F$3:F3360,'تقرير منتج تام'!$E$4)</f>
        <v>10</v>
      </c>
      <c r="D3360" s="37"/>
      <c r="E3360" s="37"/>
      <c r="F3360" s="37"/>
      <c r="G3360" s="39"/>
      <c r="H3360" s="40"/>
      <c r="I3360" s="107" t="str">
        <f>IF(G3360="","",_xlfn.IFNA(VLOOKUP(G3360,'سجل المشتريات'!F:N,8,0),"غير مسجلة في المشتريات"))</f>
        <v/>
      </c>
      <c r="J3360" s="26" t="str">
        <f>_xlfn.IFNA(VLOOKUP(F3360,الاوردرات!$B$1:$C$600,2,0),"")</f>
        <v/>
      </c>
      <c r="K3360" s="52"/>
      <c r="M3360" s="105" t="str">
        <f>IF(G3360="","",_xlfn.IFNA((VLOOKUP(G3360,help!L:M,2,0))*H3360,_xlfn.IFNA((VLOOKUP(G3360,help!P:Q,2,0))*H3360,"غير مسجلة في المشتريات")))</f>
        <v/>
      </c>
    </row>
    <row r="3361" spans="2:13" hidden="1" x14ac:dyDescent="0.25">
      <c r="B3361" s="13">
        <f>COUNTIFS($G$3:G3361,'تقرير استهلاك خامات'!$D$4)</f>
        <v>2</v>
      </c>
      <c r="C3361" s="13">
        <f>COUNTIFS($F$3:F3361,'تقرير منتج تام'!$E$4)</f>
        <v>10</v>
      </c>
      <c r="D3361" s="37"/>
      <c r="E3361" s="37"/>
      <c r="F3361" s="37"/>
      <c r="G3361" s="39"/>
      <c r="H3361" s="40"/>
      <c r="I3361" s="107" t="str">
        <f>IF(G3361="","",_xlfn.IFNA(VLOOKUP(G3361,'سجل المشتريات'!F:N,8,0),"غير مسجلة في المشتريات"))</f>
        <v/>
      </c>
      <c r="J3361" s="26" t="str">
        <f>_xlfn.IFNA(VLOOKUP(F3361,الاوردرات!$B$1:$C$600,2,0),"")</f>
        <v/>
      </c>
      <c r="K3361" s="52"/>
      <c r="M3361" s="105" t="str">
        <f>IF(G3361="","",_xlfn.IFNA((VLOOKUP(G3361,help!L:M,2,0))*H3361,_xlfn.IFNA((VLOOKUP(G3361,help!P:Q,2,0))*H3361,"غير مسجلة في المشتريات")))</f>
        <v/>
      </c>
    </row>
    <row r="3362" spans="2:13" hidden="1" x14ac:dyDescent="0.25">
      <c r="B3362" s="13">
        <f>COUNTIFS($G$3:G3362,'تقرير استهلاك خامات'!$D$4)</f>
        <v>2</v>
      </c>
      <c r="C3362" s="13">
        <f>COUNTIFS($F$3:F3362,'تقرير منتج تام'!$E$4)</f>
        <v>10</v>
      </c>
      <c r="D3362" s="37"/>
      <c r="E3362" s="37"/>
      <c r="F3362" s="37"/>
      <c r="G3362" s="39"/>
      <c r="H3362" s="40"/>
      <c r="I3362" s="107" t="str">
        <f>IF(G3362="","",_xlfn.IFNA(VLOOKUP(G3362,'سجل المشتريات'!F:N,8,0),"غير مسجلة في المشتريات"))</f>
        <v/>
      </c>
      <c r="J3362" s="26" t="str">
        <f>_xlfn.IFNA(VLOOKUP(F3362,الاوردرات!$B$1:$C$600,2,0),"")</f>
        <v/>
      </c>
      <c r="K3362" s="52"/>
      <c r="M3362" s="105" t="str">
        <f>IF(G3362="","",_xlfn.IFNA((VLOOKUP(G3362,help!L:M,2,0))*H3362,_xlfn.IFNA((VLOOKUP(G3362,help!P:Q,2,0))*H3362,"غير مسجلة في المشتريات")))</f>
        <v/>
      </c>
    </row>
    <row r="3363" spans="2:13" hidden="1" x14ac:dyDescent="0.25">
      <c r="B3363" s="13">
        <f>COUNTIFS($G$3:G3363,'تقرير استهلاك خامات'!$D$4)</f>
        <v>2</v>
      </c>
      <c r="C3363" s="13">
        <f>COUNTIFS($F$3:F3363,'تقرير منتج تام'!$E$4)</f>
        <v>10</v>
      </c>
      <c r="D3363" s="37"/>
      <c r="E3363" s="37"/>
      <c r="F3363" s="37"/>
      <c r="G3363" s="39"/>
      <c r="H3363" s="40"/>
      <c r="I3363" s="107" t="str">
        <f>IF(G3363="","",_xlfn.IFNA(VLOOKUP(G3363,'سجل المشتريات'!F:N,8,0),"غير مسجلة في المشتريات"))</f>
        <v/>
      </c>
      <c r="J3363" s="26" t="str">
        <f>_xlfn.IFNA(VLOOKUP(F3363,الاوردرات!$B$1:$C$600,2,0),"")</f>
        <v/>
      </c>
      <c r="K3363" s="52"/>
      <c r="M3363" s="105" t="str">
        <f>IF(G3363="","",_xlfn.IFNA((VLOOKUP(G3363,help!L:M,2,0))*H3363,_xlfn.IFNA((VLOOKUP(G3363,help!P:Q,2,0))*H3363,"غير مسجلة في المشتريات")))</f>
        <v/>
      </c>
    </row>
    <row r="3364" spans="2:13" hidden="1" x14ac:dyDescent="0.25">
      <c r="B3364" s="13">
        <f>COUNTIFS($G$3:G3364,'تقرير استهلاك خامات'!$D$4)</f>
        <v>2</v>
      </c>
      <c r="C3364" s="13">
        <f>COUNTIFS($F$3:F3364,'تقرير منتج تام'!$E$4)</f>
        <v>10</v>
      </c>
      <c r="D3364" s="37"/>
      <c r="E3364" s="37"/>
      <c r="F3364" s="37"/>
      <c r="G3364" s="39"/>
      <c r="H3364" s="40"/>
      <c r="I3364" s="107" t="str">
        <f>IF(G3364="","",_xlfn.IFNA(VLOOKUP(G3364,'سجل المشتريات'!F:N,8,0),"غير مسجلة في المشتريات"))</f>
        <v/>
      </c>
      <c r="J3364" s="26" t="str">
        <f>_xlfn.IFNA(VLOOKUP(F3364,الاوردرات!$B$1:$C$600,2,0),"")</f>
        <v/>
      </c>
      <c r="K3364" s="52"/>
      <c r="M3364" s="105" t="str">
        <f>IF(G3364="","",_xlfn.IFNA((VLOOKUP(G3364,help!L:M,2,0))*H3364,_xlfn.IFNA((VLOOKUP(G3364,help!P:Q,2,0))*H3364,"غير مسجلة في المشتريات")))</f>
        <v/>
      </c>
    </row>
    <row r="3365" spans="2:13" hidden="1" x14ac:dyDescent="0.25">
      <c r="B3365" s="13">
        <f>COUNTIFS($G$3:G3365,'تقرير استهلاك خامات'!$D$4)</f>
        <v>2</v>
      </c>
      <c r="C3365" s="13">
        <f>COUNTIFS($F$3:F3365,'تقرير منتج تام'!$E$4)</f>
        <v>10</v>
      </c>
      <c r="D3365" s="37"/>
      <c r="E3365" s="37"/>
      <c r="F3365" s="37"/>
      <c r="G3365" s="39"/>
      <c r="H3365" s="40"/>
      <c r="I3365" s="107" t="str">
        <f>IF(G3365="","",_xlfn.IFNA(VLOOKUP(G3365,'سجل المشتريات'!F:N,8,0),"غير مسجلة في المشتريات"))</f>
        <v/>
      </c>
      <c r="J3365" s="26" t="str">
        <f>_xlfn.IFNA(VLOOKUP(F3365,الاوردرات!$B$1:$C$600,2,0),"")</f>
        <v/>
      </c>
      <c r="K3365" s="52"/>
      <c r="M3365" s="105" t="str">
        <f>IF(G3365="","",_xlfn.IFNA((VLOOKUP(G3365,help!L:M,2,0))*H3365,_xlfn.IFNA((VLOOKUP(G3365,help!P:Q,2,0))*H3365,"غير مسجلة في المشتريات")))</f>
        <v/>
      </c>
    </row>
    <row r="3366" spans="2:13" hidden="1" x14ac:dyDescent="0.25">
      <c r="B3366" s="13">
        <f>COUNTIFS($G$3:G3366,'تقرير استهلاك خامات'!$D$4)</f>
        <v>2</v>
      </c>
      <c r="C3366" s="13">
        <f>COUNTIFS($F$3:F3366,'تقرير منتج تام'!$E$4)</f>
        <v>10</v>
      </c>
      <c r="D3366" s="37"/>
      <c r="E3366" s="37"/>
      <c r="F3366" s="37"/>
      <c r="G3366" s="39"/>
      <c r="H3366" s="40"/>
      <c r="I3366" s="107" t="str">
        <f>IF(G3366="","",_xlfn.IFNA(VLOOKUP(G3366,'سجل المشتريات'!F:N,8,0),"غير مسجلة في المشتريات"))</f>
        <v/>
      </c>
      <c r="J3366" s="26" t="str">
        <f>_xlfn.IFNA(VLOOKUP(F3366,الاوردرات!$B$1:$C$600,2,0),"")</f>
        <v/>
      </c>
      <c r="K3366" s="52"/>
      <c r="M3366" s="105" t="str">
        <f>IF(G3366="","",_xlfn.IFNA((VLOOKUP(G3366,help!L:M,2,0))*H3366,_xlfn.IFNA((VLOOKUP(G3366,help!P:Q,2,0))*H3366,"غير مسجلة في المشتريات")))</f>
        <v/>
      </c>
    </row>
    <row r="3367" spans="2:13" hidden="1" x14ac:dyDescent="0.25">
      <c r="B3367" s="13">
        <f>COUNTIFS($G$3:G3367,'تقرير استهلاك خامات'!$D$4)</f>
        <v>2</v>
      </c>
      <c r="C3367" s="13">
        <f>COUNTIFS($F$3:F3367,'تقرير منتج تام'!$E$4)</f>
        <v>10</v>
      </c>
      <c r="D3367" s="37"/>
      <c r="E3367" s="37"/>
      <c r="F3367" s="37"/>
      <c r="G3367" s="39"/>
      <c r="H3367" s="40"/>
      <c r="I3367" s="107" t="str">
        <f>IF(G3367="","",_xlfn.IFNA(VLOOKUP(G3367,'سجل المشتريات'!F:N,8,0),"غير مسجلة في المشتريات"))</f>
        <v/>
      </c>
      <c r="J3367" s="26" t="str">
        <f>_xlfn.IFNA(VLOOKUP(F3367,الاوردرات!$B$1:$C$600,2,0),"")</f>
        <v/>
      </c>
      <c r="K3367" s="52"/>
      <c r="M3367" s="105" t="str">
        <f>IF(G3367="","",_xlfn.IFNA((VLOOKUP(G3367,help!L:M,2,0))*H3367,_xlfn.IFNA((VLOOKUP(G3367,help!P:Q,2,0))*H3367,"غير مسجلة في المشتريات")))</f>
        <v/>
      </c>
    </row>
    <row r="3368" spans="2:13" hidden="1" x14ac:dyDescent="0.25">
      <c r="B3368" s="13">
        <f>COUNTIFS($G$3:G3368,'تقرير استهلاك خامات'!$D$4)</f>
        <v>2</v>
      </c>
      <c r="C3368" s="13">
        <f>COUNTIFS($F$3:F3368,'تقرير منتج تام'!$E$4)</f>
        <v>10</v>
      </c>
      <c r="D3368" s="37"/>
      <c r="E3368" s="37"/>
      <c r="F3368" s="37"/>
      <c r="G3368" s="39"/>
      <c r="H3368" s="40"/>
      <c r="I3368" s="107" t="str">
        <f>IF(G3368="","",_xlfn.IFNA(VLOOKUP(G3368,'سجل المشتريات'!F:N,8,0),"غير مسجلة في المشتريات"))</f>
        <v/>
      </c>
      <c r="J3368" s="26" t="str">
        <f>_xlfn.IFNA(VLOOKUP(F3368,الاوردرات!$B$1:$C$600,2,0),"")</f>
        <v/>
      </c>
      <c r="K3368" s="52"/>
      <c r="M3368" s="105" t="str">
        <f>IF(G3368="","",_xlfn.IFNA((VLOOKUP(G3368,help!L:M,2,0))*H3368,_xlfn.IFNA((VLOOKUP(G3368,help!P:Q,2,0))*H3368,"غير مسجلة في المشتريات")))</f>
        <v/>
      </c>
    </row>
    <row r="3369" spans="2:13" hidden="1" x14ac:dyDescent="0.25">
      <c r="B3369" s="13">
        <f>COUNTIFS($G$3:G3369,'تقرير استهلاك خامات'!$D$4)</f>
        <v>2</v>
      </c>
      <c r="C3369" s="13">
        <f>COUNTIFS($F$3:F3369,'تقرير منتج تام'!$E$4)</f>
        <v>10</v>
      </c>
      <c r="D3369" s="37"/>
      <c r="E3369" s="37"/>
      <c r="F3369" s="37"/>
      <c r="G3369" s="39"/>
      <c r="H3369" s="40"/>
      <c r="I3369" s="107" t="str">
        <f>IF(G3369="","",_xlfn.IFNA(VLOOKUP(G3369,'سجل المشتريات'!F:N,8,0),"غير مسجلة في المشتريات"))</f>
        <v/>
      </c>
      <c r="J3369" s="26" t="str">
        <f>_xlfn.IFNA(VLOOKUP(F3369,الاوردرات!$B$1:$C$600,2,0),"")</f>
        <v/>
      </c>
      <c r="K3369" s="52"/>
      <c r="M3369" s="105" t="str">
        <f>IF(G3369="","",_xlfn.IFNA((VLOOKUP(G3369,help!L:M,2,0))*H3369,_xlfn.IFNA((VLOOKUP(G3369,help!P:Q,2,0))*H3369,"غير مسجلة في المشتريات")))</f>
        <v/>
      </c>
    </row>
    <row r="3370" spans="2:13" hidden="1" x14ac:dyDescent="0.25">
      <c r="B3370" s="13">
        <f>COUNTIFS($G$3:G3370,'تقرير استهلاك خامات'!$D$4)</f>
        <v>2</v>
      </c>
      <c r="C3370" s="13">
        <f>COUNTIFS($F$3:F3370,'تقرير منتج تام'!$E$4)</f>
        <v>10</v>
      </c>
      <c r="D3370" s="37"/>
      <c r="E3370" s="37"/>
      <c r="F3370" s="37"/>
      <c r="G3370" s="39"/>
      <c r="H3370" s="40"/>
      <c r="I3370" s="107" t="str">
        <f>IF(G3370="","",_xlfn.IFNA(VLOOKUP(G3370,'سجل المشتريات'!F:N,8,0),"غير مسجلة في المشتريات"))</f>
        <v/>
      </c>
      <c r="J3370" s="26" t="str">
        <f>_xlfn.IFNA(VLOOKUP(F3370,الاوردرات!$B$1:$C$600,2,0),"")</f>
        <v/>
      </c>
      <c r="K3370" s="52"/>
      <c r="M3370" s="105" t="str">
        <f>IF(G3370="","",_xlfn.IFNA((VLOOKUP(G3370,help!L:M,2,0))*H3370,_xlfn.IFNA((VLOOKUP(G3370,help!P:Q,2,0))*H3370,"غير مسجلة في المشتريات")))</f>
        <v/>
      </c>
    </row>
    <row r="3371" spans="2:13" hidden="1" x14ac:dyDescent="0.25">
      <c r="B3371" s="13">
        <f>COUNTIFS($G$3:G3371,'تقرير استهلاك خامات'!$D$4)</f>
        <v>2</v>
      </c>
      <c r="C3371" s="13">
        <f>COUNTIFS($F$3:F3371,'تقرير منتج تام'!$E$4)</f>
        <v>10</v>
      </c>
      <c r="D3371" s="37"/>
      <c r="E3371" s="37"/>
      <c r="F3371" s="37"/>
      <c r="G3371" s="39"/>
      <c r="H3371" s="40"/>
      <c r="I3371" s="107" t="str">
        <f>IF(G3371="","",_xlfn.IFNA(VLOOKUP(G3371,'سجل المشتريات'!F:N,8,0),"غير مسجلة في المشتريات"))</f>
        <v/>
      </c>
      <c r="J3371" s="26" t="str">
        <f>_xlfn.IFNA(VLOOKUP(F3371,الاوردرات!$B$1:$C$600,2,0),"")</f>
        <v/>
      </c>
      <c r="K3371" s="52"/>
      <c r="M3371" s="105" t="str">
        <f>IF(G3371="","",_xlfn.IFNA((VLOOKUP(G3371,help!L:M,2,0))*H3371,_xlfn.IFNA((VLOOKUP(G3371,help!P:Q,2,0))*H3371,"غير مسجلة في المشتريات")))</f>
        <v/>
      </c>
    </row>
    <row r="3372" spans="2:13" hidden="1" x14ac:dyDescent="0.25">
      <c r="B3372" s="13">
        <f>COUNTIFS($G$3:G3372,'تقرير استهلاك خامات'!$D$4)</f>
        <v>2</v>
      </c>
      <c r="C3372" s="13">
        <f>COUNTIFS($F$3:F3372,'تقرير منتج تام'!$E$4)</f>
        <v>10</v>
      </c>
      <c r="D3372" s="37"/>
      <c r="E3372" s="37"/>
      <c r="F3372" s="37"/>
      <c r="G3372" s="39"/>
      <c r="H3372" s="40"/>
      <c r="I3372" s="107" t="str">
        <f>IF(G3372="","",_xlfn.IFNA(VLOOKUP(G3372,'سجل المشتريات'!F:N,8,0),"غير مسجلة في المشتريات"))</f>
        <v/>
      </c>
      <c r="J3372" s="26" t="str">
        <f>_xlfn.IFNA(VLOOKUP(F3372,الاوردرات!$B$1:$C$600,2,0),"")</f>
        <v/>
      </c>
      <c r="K3372" s="52"/>
      <c r="M3372" s="105" t="str">
        <f>IF(G3372="","",_xlfn.IFNA((VLOOKUP(G3372,help!L:M,2,0))*H3372,_xlfn.IFNA((VLOOKUP(G3372,help!P:Q,2,0))*H3372,"غير مسجلة في المشتريات")))</f>
        <v/>
      </c>
    </row>
    <row r="3373" spans="2:13" hidden="1" x14ac:dyDescent="0.25">
      <c r="B3373" s="13">
        <f>COUNTIFS($G$3:G3373,'تقرير استهلاك خامات'!$D$4)</f>
        <v>2</v>
      </c>
      <c r="C3373" s="13">
        <f>COUNTIFS($F$3:F3373,'تقرير منتج تام'!$E$4)</f>
        <v>10</v>
      </c>
      <c r="D3373" s="37"/>
      <c r="E3373" s="37"/>
      <c r="F3373" s="37"/>
      <c r="G3373" s="39"/>
      <c r="H3373" s="40"/>
      <c r="I3373" s="107" t="str">
        <f>IF(G3373="","",_xlfn.IFNA(VLOOKUP(G3373,'سجل المشتريات'!F:N,8,0),"غير مسجلة في المشتريات"))</f>
        <v/>
      </c>
      <c r="J3373" s="26" t="str">
        <f>_xlfn.IFNA(VLOOKUP(F3373,الاوردرات!$B$1:$C$600,2,0),"")</f>
        <v/>
      </c>
      <c r="K3373" s="52"/>
      <c r="M3373" s="105" t="str">
        <f>IF(G3373="","",_xlfn.IFNA((VLOOKUP(G3373,help!L:M,2,0))*H3373,_xlfn.IFNA((VLOOKUP(G3373,help!P:Q,2,0))*H3373,"غير مسجلة في المشتريات")))</f>
        <v/>
      </c>
    </row>
    <row r="3374" spans="2:13" hidden="1" x14ac:dyDescent="0.25">
      <c r="B3374" s="13">
        <f>COUNTIFS($G$3:G3374,'تقرير استهلاك خامات'!$D$4)</f>
        <v>2</v>
      </c>
      <c r="C3374" s="13">
        <f>COUNTIFS($F$3:F3374,'تقرير منتج تام'!$E$4)</f>
        <v>10</v>
      </c>
      <c r="D3374" s="37"/>
      <c r="E3374" s="37"/>
      <c r="F3374" s="37"/>
      <c r="G3374" s="39"/>
      <c r="H3374" s="40"/>
      <c r="I3374" s="107" t="str">
        <f>IF(G3374="","",_xlfn.IFNA(VLOOKUP(G3374,'سجل المشتريات'!F:N,8,0),"غير مسجلة في المشتريات"))</f>
        <v/>
      </c>
      <c r="J3374" s="26" t="str">
        <f>_xlfn.IFNA(VLOOKUP(F3374,الاوردرات!$B$1:$C$600,2,0),"")</f>
        <v/>
      </c>
      <c r="K3374" s="52"/>
      <c r="M3374" s="105" t="str">
        <f>IF(G3374="","",_xlfn.IFNA((VLOOKUP(G3374,help!L:M,2,0))*H3374,_xlfn.IFNA((VLOOKUP(G3374,help!P:Q,2,0))*H3374,"غير مسجلة في المشتريات")))</f>
        <v/>
      </c>
    </row>
    <row r="3375" spans="2:13" hidden="1" x14ac:dyDescent="0.25">
      <c r="B3375" s="13">
        <f>COUNTIFS($G$3:G3375,'تقرير استهلاك خامات'!$D$4)</f>
        <v>2</v>
      </c>
      <c r="C3375" s="13">
        <f>COUNTIFS($F$3:F3375,'تقرير منتج تام'!$E$4)</f>
        <v>10</v>
      </c>
      <c r="D3375" s="37"/>
      <c r="E3375" s="37"/>
      <c r="F3375" s="37"/>
      <c r="G3375" s="39"/>
      <c r="H3375" s="40"/>
      <c r="I3375" s="107" t="str">
        <f>IF(G3375="","",_xlfn.IFNA(VLOOKUP(G3375,'سجل المشتريات'!F:N,8,0),"غير مسجلة في المشتريات"))</f>
        <v/>
      </c>
      <c r="J3375" s="26" t="str">
        <f>_xlfn.IFNA(VLOOKUP(F3375,الاوردرات!$B$1:$C$600,2,0),"")</f>
        <v/>
      </c>
      <c r="K3375" s="52"/>
      <c r="M3375" s="105" t="str">
        <f>IF(G3375="","",_xlfn.IFNA((VLOOKUP(G3375,help!L:M,2,0))*H3375,_xlfn.IFNA((VLOOKUP(G3375,help!P:Q,2,0))*H3375,"غير مسجلة في المشتريات")))</f>
        <v/>
      </c>
    </row>
    <row r="3376" spans="2:13" hidden="1" x14ac:dyDescent="0.25">
      <c r="B3376" s="13">
        <f>COUNTIFS($G$3:G3376,'تقرير استهلاك خامات'!$D$4)</f>
        <v>2</v>
      </c>
      <c r="C3376" s="13">
        <f>COUNTIFS($F$3:F3376,'تقرير منتج تام'!$E$4)</f>
        <v>10</v>
      </c>
      <c r="D3376" s="37"/>
      <c r="E3376" s="37"/>
      <c r="F3376" s="37"/>
      <c r="G3376" s="39"/>
      <c r="H3376" s="40"/>
      <c r="I3376" s="107" t="str">
        <f>IF(G3376="","",_xlfn.IFNA(VLOOKUP(G3376,'سجل المشتريات'!F:N,8,0),"غير مسجلة في المشتريات"))</f>
        <v/>
      </c>
      <c r="J3376" s="26" t="str">
        <f>_xlfn.IFNA(VLOOKUP(F3376,الاوردرات!$B$1:$C$600,2,0),"")</f>
        <v/>
      </c>
      <c r="K3376" s="52"/>
      <c r="M3376" s="105" t="str">
        <f>IF(G3376="","",_xlfn.IFNA((VLOOKUP(G3376,help!L:M,2,0))*H3376,_xlfn.IFNA((VLOOKUP(G3376,help!P:Q,2,0))*H3376,"غير مسجلة في المشتريات")))</f>
        <v/>
      </c>
    </row>
    <row r="3377" spans="2:13" hidden="1" x14ac:dyDescent="0.25">
      <c r="B3377" s="13">
        <f>COUNTIFS($G$3:G3377,'تقرير استهلاك خامات'!$D$4)</f>
        <v>2</v>
      </c>
      <c r="C3377" s="13">
        <f>COUNTIFS($F$3:F3377,'تقرير منتج تام'!$E$4)</f>
        <v>10</v>
      </c>
      <c r="D3377" s="37"/>
      <c r="E3377" s="37"/>
      <c r="F3377" s="37"/>
      <c r="G3377" s="39"/>
      <c r="H3377" s="40"/>
      <c r="I3377" s="107" t="str">
        <f>IF(G3377="","",_xlfn.IFNA(VLOOKUP(G3377,'سجل المشتريات'!F:N,8,0),"غير مسجلة في المشتريات"))</f>
        <v/>
      </c>
      <c r="J3377" s="26" t="str">
        <f>_xlfn.IFNA(VLOOKUP(F3377,الاوردرات!$B$1:$C$600,2,0),"")</f>
        <v/>
      </c>
      <c r="K3377" s="52"/>
      <c r="M3377" s="105" t="str">
        <f>IF(G3377="","",_xlfn.IFNA((VLOOKUP(G3377,help!L:M,2,0))*H3377,_xlfn.IFNA((VLOOKUP(G3377,help!P:Q,2,0))*H3377,"غير مسجلة في المشتريات")))</f>
        <v/>
      </c>
    </row>
    <row r="3378" spans="2:13" hidden="1" x14ac:dyDescent="0.25">
      <c r="B3378" s="13">
        <f>COUNTIFS($G$3:G3378,'تقرير استهلاك خامات'!$D$4)</f>
        <v>2</v>
      </c>
      <c r="C3378" s="13">
        <f>COUNTIFS($F$3:F3378,'تقرير منتج تام'!$E$4)</f>
        <v>10</v>
      </c>
      <c r="D3378" s="37"/>
      <c r="E3378" s="37"/>
      <c r="F3378" s="37"/>
      <c r="G3378" s="39"/>
      <c r="H3378" s="40"/>
      <c r="I3378" s="107" t="str">
        <f>IF(G3378="","",_xlfn.IFNA(VLOOKUP(G3378,'سجل المشتريات'!F:N,8,0),"غير مسجلة في المشتريات"))</f>
        <v/>
      </c>
      <c r="J3378" s="26" t="str">
        <f>_xlfn.IFNA(VLOOKUP(F3378,الاوردرات!$B$1:$C$600,2,0),"")</f>
        <v/>
      </c>
      <c r="K3378" s="52"/>
      <c r="M3378" s="105" t="str">
        <f>IF(G3378="","",_xlfn.IFNA((VLOOKUP(G3378,help!L:M,2,0))*H3378,_xlfn.IFNA((VLOOKUP(G3378,help!P:Q,2,0))*H3378,"غير مسجلة في المشتريات")))</f>
        <v/>
      </c>
    </row>
    <row r="3379" spans="2:13" hidden="1" x14ac:dyDescent="0.25">
      <c r="B3379" s="13">
        <f>COUNTIFS($G$3:G3379,'تقرير استهلاك خامات'!$D$4)</f>
        <v>2</v>
      </c>
      <c r="C3379" s="13">
        <f>COUNTIFS($F$3:F3379,'تقرير منتج تام'!$E$4)</f>
        <v>10</v>
      </c>
      <c r="D3379" s="37"/>
      <c r="E3379" s="37"/>
      <c r="F3379" s="37"/>
      <c r="G3379" s="39"/>
      <c r="H3379" s="40"/>
      <c r="I3379" s="107" t="str">
        <f>IF(G3379="","",_xlfn.IFNA(VLOOKUP(G3379,'سجل المشتريات'!F:N,8,0),"غير مسجلة في المشتريات"))</f>
        <v/>
      </c>
      <c r="J3379" s="26" t="str">
        <f>_xlfn.IFNA(VLOOKUP(F3379,الاوردرات!$B$1:$C$600,2,0),"")</f>
        <v/>
      </c>
      <c r="K3379" s="52"/>
      <c r="M3379" s="105" t="str">
        <f>IF(G3379="","",_xlfn.IFNA((VLOOKUP(G3379,help!L:M,2,0))*H3379,_xlfn.IFNA((VLOOKUP(G3379,help!P:Q,2,0))*H3379,"غير مسجلة في المشتريات")))</f>
        <v/>
      </c>
    </row>
    <row r="3380" spans="2:13" hidden="1" x14ac:dyDescent="0.25">
      <c r="B3380" s="13">
        <f>COUNTIFS($G$3:G3380,'تقرير استهلاك خامات'!$D$4)</f>
        <v>2</v>
      </c>
      <c r="C3380" s="13">
        <f>COUNTIFS($F$3:F3380,'تقرير منتج تام'!$E$4)</f>
        <v>10</v>
      </c>
      <c r="D3380" s="37"/>
      <c r="E3380" s="37"/>
      <c r="F3380" s="37"/>
      <c r="G3380" s="39"/>
      <c r="H3380" s="40"/>
      <c r="I3380" s="107" t="str">
        <f>IF(G3380="","",_xlfn.IFNA(VLOOKUP(G3380,'سجل المشتريات'!F:N,8,0),"غير مسجلة في المشتريات"))</f>
        <v/>
      </c>
      <c r="J3380" s="26" t="str">
        <f>_xlfn.IFNA(VLOOKUP(F3380,الاوردرات!$B$1:$C$600,2,0),"")</f>
        <v/>
      </c>
      <c r="K3380" s="52"/>
      <c r="M3380" s="105" t="str">
        <f>IF(G3380="","",_xlfn.IFNA((VLOOKUP(G3380,help!L:M,2,0))*H3380,_xlfn.IFNA((VLOOKUP(G3380,help!P:Q,2,0))*H3380,"غير مسجلة في المشتريات")))</f>
        <v/>
      </c>
    </row>
    <row r="3381" spans="2:13" hidden="1" x14ac:dyDescent="0.25">
      <c r="B3381" s="13">
        <f>COUNTIFS($G$3:G3381,'تقرير استهلاك خامات'!$D$4)</f>
        <v>2</v>
      </c>
      <c r="C3381" s="13">
        <f>COUNTIFS($F$3:F3381,'تقرير منتج تام'!$E$4)</f>
        <v>10</v>
      </c>
      <c r="D3381" s="37"/>
      <c r="E3381" s="37"/>
      <c r="F3381" s="37"/>
      <c r="G3381" s="39"/>
      <c r="H3381" s="40"/>
      <c r="I3381" s="107" t="str">
        <f>IF(G3381="","",_xlfn.IFNA(VLOOKUP(G3381,'سجل المشتريات'!F:N,8,0),"غير مسجلة في المشتريات"))</f>
        <v/>
      </c>
      <c r="J3381" s="26" t="str">
        <f>_xlfn.IFNA(VLOOKUP(F3381,الاوردرات!$B$1:$C$600,2,0),"")</f>
        <v/>
      </c>
      <c r="K3381" s="52"/>
      <c r="M3381" s="105" t="str">
        <f>IF(G3381="","",_xlfn.IFNA((VLOOKUP(G3381,help!L:M,2,0))*H3381,_xlfn.IFNA((VLOOKUP(G3381,help!P:Q,2,0))*H3381,"غير مسجلة في المشتريات")))</f>
        <v/>
      </c>
    </row>
    <row r="3382" spans="2:13" hidden="1" x14ac:dyDescent="0.25">
      <c r="B3382" s="13">
        <f>COUNTIFS($G$3:G3382,'تقرير استهلاك خامات'!$D$4)</f>
        <v>2</v>
      </c>
      <c r="C3382" s="13">
        <f>COUNTIFS($F$3:F3382,'تقرير منتج تام'!$E$4)</f>
        <v>10</v>
      </c>
      <c r="D3382" s="37"/>
      <c r="E3382" s="37"/>
      <c r="F3382" s="37"/>
      <c r="G3382" s="39"/>
      <c r="H3382" s="40"/>
      <c r="I3382" s="107" t="str">
        <f>IF(G3382="","",_xlfn.IFNA(VLOOKUP(G3382,'سجل المشتريات'!F:N,8,0),"غير مسجلة في المشتريات"))</f>
        <v/>
      </c>
      <c r="J3382" s="26" t="str">
        <f>_xlfn.IFNA(VLOOKUP(F3382,الاوردرات!$B$1:$C$600,2,0),"")</f>
        <v/>
      </c>
      <c r="K3382" s="52"/>
      <c r="M3382" s="105" t="str">
        <f>IF(G3382="","",_xlfn.IFNA((VLOOKUP(G3382,help!L:M,2,0))*H3382,_xlfn.IFNA((VLOOKUP(G3382,help!P:Q,2,0))*H3382,"غير مسجلة في المشتريات")))</f>
        <v/>
      </c>
    </row>
    <row r="3383" spans="2:13" hidden="1" x14ac:dyDescent="0.25">
      <c r="B3383" s="13">
        <f>COUNTIFS($G$3:G3383,'تقرير استهلاك خامات'!$D$4)</f>
        <v>2</v>
      </c>
      <c r="C3383" s="13">
        <f>COUNTIFS($F$3:F3383,'تقرير منتج تام'!$E$4)</f>
        <v>10</v>
      </c>
      <c r="D3383" s="37"/>
      <c r="E3383" s="37"/>
      <c r="F3383" s="37"/>
      <c r="G3383" s="39"/>
      <c r="H3383" s="40"/>
      <c r="I3383" s="107" t="str">
        <f>IF(G3383="","",_xlfn.IFNA(VLOOKUP(G3383,'سجل المشتريات'!F:N,8,0),"غير مسجلة في المشتريات"))</f>
        <v/>
      </c>
      <c r="J3383" s="26" t="str">
        <f>_xlfn.IFNA(VLOOKUP(F3383,الاوردرات!$B$1:$C$600,2,0),"")</f>
        <v/>
      </c>
      <c r="K3383" s="52"/>
      <c r="M3383" s="105" t="str">
        <f>IF(G3383="","",_xlfn.IFNA((VLOOKUP(G3383,help!L:M,2,0))*H3383,_xlfn.IFNA((VLOOKUP(G3383,help!P:Q,2,0))*H3383,"غير مسجلة في المشتريات")))</f>
        <v/>
      </c>
    </row>
    <row r="3384" spans="2:13" hidden="1" x14ac:dyDescent="0.25">
      <c r="B3384" s="13">
        <f>COUNTIFS($G$3:G3384,'تقرير استهلاك خامات'!$D$4)</f>
        <v>2</v>
      </c>
      <c r="C3384" s="13">
        <f>COUNTIFS($F$3:F3384,'تقرير منتج تام'!$E$4)</f>
        <v>10</v>
      </c>
      <c r="D3384" s="37"/>
      <c r="E3384" s="37"/>
      <c r="F3384" s="37"/>
      <c r="G3384" s="39"/>
      <c r="H3384" s="40"/>
      <c r="I3384" s="107" t="str">
        <f>IF(G3384="","",_xlfn.IFNA(VLOOKUP(G3384,'سجل المشتريات'!F:N,8,0),"غير مسجلة في المشتريات"))</f>
        <v/>
      </c>
      <c r="J3384" s="26" t="str">
        <f>_xlfn.IFNA(VLOOKUP(F3384,الاوردرات!$B$1:$C$600,2,0),"")</f>
        <v/>
      </c>
      <c r="K3384" s="52"/>
      <c r="M3384" s="105" t="str">
        <f>IF(G3384="","",_xlfn.IFNA((VLOOKUP(G3384,help!L:M,2,0))*H3384,_xlfn.IFNA((VLOOKUP(G3384,help!P:Q,2,0))*H3384,"غير مسجلة في المشتريات")))</f>
        <v/>
      </c>
    </row>
    <row r="3385" spans="2:13" hidden="1" x14ac:dyDescent="0.25">
      <c r="B3385" s="13">
        <f>COUNTIFS($G$3:G3385,'تقرير استهلاك خامات'!$D$4)</f>
        <v>2</v>
      </c>
      <c r="C3385" s="13">
        <f>COUNTIFS($F$3:F3385,'تقرير منتج تام'!$E$4)</f>
        <v>10</v>
      </c>
      <c r="D3385" s="37"/>
      <c r="E3385" s="37"/>
      <c r="F3385" s="37"/>
      <c r="G3385" s="39"/>
      <c r="H3385" s="40"/>
      <c r="I3385" s="107" t="str">
        <f>IF(G3385="","",_xlfn.IFNA(VLOOKUP(G3385,'سجل المشتريات'!F:N,8,0),"غير مسجلة في المشتريات"))</f>
        <v/>
      </c>
      <c r="J3385" s="26" t="str">
        <f>_xlfn.IFNA(VLOOKUP(F3385,الاوردرات!$B$1:$C$600,2,0),"")</f>
        <v/>
      </c>
      <c r="K3385" s="52"/>
      <c r="M3385" s="105" t="str">
        <f>IF(G3385="","",_xlfn.IFNA((VLOOKUP(G3385,help!L:M,2,0))*H3385,_xlfn.IFNA((VLOOKUP(G3385,help!P:Q,2,0))*H3385,"غير مسجلة في المشتريات")))</f>
        <v/>
      </c>
    </row>
    <row r="3386" spans="2:13" hidden="1" x14ac:dyDescent="0.25">
      <c r="B3386" s="13">
        <f>COUNTIFS($G$3:G3386,'تقرير استهلاك خامات'!$D$4)</f>
        <v>2</v>
      </c>
      <c r="C3386" s="13">
        <f>COUNTIFS($F$3:F3386,'تقرير منتج تام'!$E$4)</f>
        <v>10</v>
      </c>
      <c r="D3386" s="37"/>
      <c r="E3386" s="37"/>
      <c r="F3386" s="37"/>
      <c r="G3386" s="39"/>
      <c r="H3386" s="40"/>
      <c r="I3386" s="107" t="str">
        <f>IF(G3386="","",_xlfn.IFNA(VLOOKUP(G3386,'سجل المشتريات'!F:N,8,0),"غير مسجلة في المشتريات"))</f>
        <v/>
      </c>
      <c r="J3386" s="26" t="str">
        <f>_xlfn.IFNA(VLOOKUP(F3386,الاوردرات!$B$1:$C$600,2,0),"")</f>
        <v/>
      </c>
      <c r="K3386" s="52"/>
      <c r="M3386" s="105" t="str">
        <f>IF(G3386="","",_xlfn.IFNA((VLOOKUP(G3386,help!L:M,2,0))*H3386,_xlfn.IFNA((VLOOKUP(G3386,help!P:Q,2,0))*H3386,"غير مسجلة في المشتريات")))</f>
        <v/>
      </c>
    </row>
    <row r="3387" spans="2:13" hidden="1" x14ac:dyDescent="0.25">
      <c r="B3387" s="13">
        <f>COUNTIFS($G$3:G3387,'تقرير استهلاك خامات'!$D$4)</f>
        <v>2</v>
      </c>
      <c r="C3387" s="13">
        <f>COUNTIFS($F$3:F3387,'تقرير منتج تام'!$E$4)</f>
        <v>10</v>
      </c>
      <c r="D3387" s="37"/>
      <c r="E3387" s="37"/>
      <c r="F3387" s="37"/>
      <c r="G3387" s="39"/>
      <c r="H3387" s="40"/>
      <c r="I3387" s="107" t="str">
        <f>IF(G3387="","",_xlfn.IFNA(VLOOKUP(G3387,'سجل المشتريات'!F:N,8,0),"غير مسجلة في المشتريات"))</f>
        <v/>
      </c>
      <c r="J3387" s="26" t="str">
        <f>_xlfn.IFNA(VLOOKUP(F3387,الاوردرات!$B$1:$C$600,2,0),"")</f>
        <v/>
      </c>
      <c r="K3387" s="52"/>
      <c r="M3387" s="105" t="str">
        <f>IF(G3387="","",_xlfn.IFNA((VLOOKUP(G3387,help!L:M,2,0))*H3387,_xlfn.IFNA((VLOOKUP(G3387,help!P:Q,2,0))*H3387,"غير مسجلة في المشتريات")))</f>
        <v/>
      </c>
    </row>
    <row r="3388" spans="2:13" hidden="1" x14ac:dyDescent="0.25">
      <c r="B3388" s="13">
        <f>COUNTIFS($G$3:G3388,'تقرير استهلاك خامات'!$D$4)</f>
        <v>2</v>
      </c>
      <c r="C3388" s="13">
        <f>COUNTIFS($F$3:F3388,'تقرير منتج تام'!$E$4)</f>
        <v>10</v>
      </c>
      <c r="D3388" s="37"/>
      <c r="E3388" s="37"/>
      <c r="F3388" s="37"/>
      <c r="G3388" s="39"/>
      <c r="H3388" s="40"/>
      <c r="I3388" s="107" t="str">
        <f>IF(G3388="","",_xlfn.IFNA(VLOOKUP(G3388,'سجل المشتريات'!F:N,8,0),"غير مسجلة في المشتريات"))</f>
        <v/>
      </c>
      <c r="J3388" s="26" t="str">
        <f>_xlfn.IFNA(VLOOKUP(F3388,الاوردرات!$B$1:$C$600,2,0),"")</f>
        <v/>
      </c>
      <c r="K3388" s="52"/>
      <c r="M3388" s="105" t="str">
        <f>IF(G3388="","",_xlfn.IFNA((VLOOKUP(G3388,help!L:M,2,0))*H3388,_xlfn.IFNA((VLOOKUP(G3388,help!P:Q,2,0))*H3388,"غير مسجلة في المشتريات")))</f>
        <v/>
      </c>
    </row>
    <row r="3389" spans="2:13" hidden="1" x14ac:dyDescent="0.25">
      <c r="B3389" s="13">
        <f>COUNTIFS($G$3:G3389,'تقرير استهلاك خامات'!$D$4)</f>
        <v>2</v>
      </c>
      <c r="C3389" s="13">
        <f>COUNTIFS($F$3:F3389,'تقرير منتج تام'!$E$4)</f>
        <v>10</v>
      </c>
      <c r="D3389" s="37"/>
      <c r="E3389" s="37"/>
      <c r="F3389" s="37"/>
      <c r="G3389" s="39"/>
      <c r="H3389" s="40"/>
      <c r="I3389" s="107" t="str">
        <f>IF(G3389="","",_xlfn.IFNA(VLOOKUP(G3389,'سجل المشتريات'!F:N,8,0),"غير مسجلة في المشتريات"))</f>
        <v/>
      </c>
      <c r="J3389" s="26" t="str">
        <f>_xlfn.IFNA(VLOOKUP(F3389,الاوردرات!$B$1:$C$600,2,0),"")</f>
        <v/>
      </c>
      <c r="K3389" s="52"/>
      <c r="M3389" s="105" t="str">
        <f>IF(G3389="","",_xlfn.IFNA((VLOOKUP(G3389,help!L:M,2,0))*H3389,_xlfn.IFNA((VLOOKUP(G3389,help!P:Q,2,0))*H3389,"غير مسجلة في المشتريات")))</f>
        <v/>
      </c>
    </row>
    <row r="3390" spans="2:13" hidden="1" x14ac:dyDescent="0.25">
      <c r="B3390" s="13">
        <f>COUNTIFS($G$3:G3390,'تقرير استهلاك خامات'!$D$4)</f>
        <v>2</v>
      </c>
      <c r="C3390" s="13">
        <f>COUNTIFS($F$3:F3390,'تقرير منتج تام'!$E$4)</f>
        <v>10</v>
      </c>
      <c r="D3390" s="37"/>
      <c r="E3390" s="37"/>
      <c r="F3390" s="37"/>
      <c r="G3390" s="39"/>
      <c r="H3390" s="40"/>
      <c r="I3390" s="107" t="str">
        <f>IF(G3390="","",_xlfn.IFNA(VLOOKUP(G3390,'سجل المشتريات'!F:N,8,0),"غير مسجلة في المشتريات"))</f>
        <v/>
      </c>
      <c r="J3390" s="26" t="str">
        <f>_xlfn.IFNA(VLOOKUP(F3390,الاوردرات!$B$1:$C$600,2,0),"")</f>
        <v/>
      </c>
      <c r="K3390" s="52"/>
      <c r="M3390" s="105" t="str">
        <f>IF(G3390="","",_xlfn.IFNA((VLOOKUP(G3390,help!L:M,2,0))*H3390,_xlfn.IFNA((VLOOKUP(G3390,help!P:Q,2,0))*H3390,"غير مسجلة في المشتريات")))</f>
        <v/>
      </c>
    </row>
    <row r="3391" spans="2:13" hidden="1" x14ac:dyDescent="0.25">
      <c r="B3391" s="13">
        <f>COUNTIFS($G$3:G3391,'تقرير استهلاك خامات'!$D$4)</f>
        <v>2</v>
      </c>
      <c r="C3391" s="13">
        <f>COUNTIFS($F$3:F3391,'تقرير منتج تام'!$E$4)</f>
        <v>10</v>
      </c>
      <c r="D3391" s="37"/>
      <c r="E3391" s="37"/>
      <c r="F3391" s="37"/>
      <c r="G3391" s="39"/>
      <c r="H3391" s="40"/>
      <c r="I3391" s="107" t="str">
        <f>IF(G3391="","",_xlfn.IFNA(VLOOKUP(G3391,'سجل المشتريات'!F:N,8,0),"غير مسجلة في المشتريات"))</f>
        <v/>
      </c>
      <c r="J3391" s="26" t="str">
        <f>_xlfn.IFNA(VLOOKUP(F3391,الاوردرات!$B$1:$C$600,2,0),"")</f>
        <v/>
      </c>
      <c r="K3391" s="52"/>
      <c r="M3391" s="105" t="str">
        <f>IF(G3391="","",_xlfn.IFNA((VLOOKUP(G3391,help!L:M,2,0))*H3391,_xlfn.IFNA((VLOOKUP(G3391,help!P:Q,2,0))*H3391,"غير مسجلة في المشتريات")))</f>
        <v/>
      </c>
    </row>
    <row r="3392" spans="2:13" hidden="1" x14ac:dyDescent="0.25">
      <c r="B3392" s="13">
        <f>COUNTIFS($G$3:G3392,'تقرير استهلاك خامات'!$D$4)</f>
        <v>2</v>
      </c>
      <c r="C3392" s="13">
        <f>COUNTIFS($F$3:F3392,'تقرير منتج تام'!$E$4)</f>
        <v>10</v>
      </c>
      <c r="D3392" s="37"/>
      <c r="E3392" s="37"/>
      <c r="F3392" s="37"/>
      <c r="G3392" s="39"/>
      <c r="H3392" s="40"/>
      <c r="I3392" s="107" t="str">
        <f>IF(G3392="","",_xlfn.IFNA(VLOOKUP(G3392,'سجل المشتريات'!F:N,8,0),"غير مسجلة في المشتريات"))</f>
        <v/>
      </c>
      <c r="J3392" s="26" t="str">
        <f>_xlfn.IFNA(VLOOKUP(F3392,الاوردرات!$B$1:$C$600,2,0),"")</f>
        <v/>
      </c>
      <c r="K3392" s="52"/>
      <c r="M3392" s="105" t="str">
        <f>IF(G3392="","",_xlfn.IFNA((VLOOKUP(G3392,help!L:M,2,0))*H3392,_xlfn.IFNA((VLOOKUP(G3392,help!P:Q,2,0))*H3392,"غير مسجلة في المشتريات")))</f>
        <v/>
      </c>
    </row>
    <row r="3393" spans="2:13" hidden="1" x14ac:dyDescent="0.25">
      <c r="B3393" s="13">
        <f>COUNTIFS($G$3:G3393,'تقرير استهلاك خامات'!$D$4)</f>
        <v>2</v>
      </c>
      <c r="C3393" s="13">
        <f>COUNTIFS($F$3:F3393,'تقرير منتج تام'!$E$4)</f>
        <v>10</v>
      </c>
      <c r="D3393" s="37"/>
      <c r="E3393" s="37"/>
      <c r="F3393" s="37"/>
      <c r="G3393" s="39"/>
      <c r="H3393" s="40"/>
      <c r="I3393" s="107" t="str">
        <f>IF(G3393="","",_xlfn.IFNA(VLOOKUP(G3393,'سجل المشتريات'!F:N,8,0),"غير مسجلة في المشتريات"))</f>
        <v/>
      </c>
      <c r="J3393" s="26" t="str">
        <f>_xlfn.IFNA(VLOOKUP(F3393,الاوردرات!$B$1:$C$600,2,0),"")</f>
        <v/>
      </c>
      <c r="K3393" s="52"/>
      <c r="M3393" s="105" t="str">
        <f>IF(G3393="","",_xlfn.IFNA((VLOOKUP(G3393,help!L:M,2,0))*H3393,_xlfn.IFNA((VLOOKUP(G3393,help!P:Q,2,0))*H3393,"غير مسجلة في المشتريات")))</f>
        <v/>
      </c>
    </row>
    <row r="3394" spans="2:13" hidden="1" x14ac:dyDescent="0.25">
      <c r="B3394" s="13">
        <f>COUNTIFS($G$3:G3394,'تقرير استهلاك خامات'!$D$4)</f>
        <v>2</v>
      </c>
      <c r="C3394" s="13">
        <f>COUNTIFS($F$3:F3394,'تقرير منتج تام'!$E$4)</f>
        <v>10</v>
      </c>
      <c r="D3394" s="37"/>
      <c r="E3394" s="37"/>
      <c r="F3394" s="37"/>
      <c r="G3394" s="39"/>
      <c r="H3394" s="40"/>
      <c r="I3394" s="107" t="str">
        <f>IF(G3394="","",_xlfn.IFNA(VLOOKUP(G3394,'سجل المشتريات'!F:N,8,0),"غير مسجلة في المشتريات"))</f>
        <v/>
      </c>
      <c r="J3394" s="26" t="str">
        <f>_xlfn.IFNA(VLOOKUP(F3394,الاوردرات!$B$1:$C$600,2,0),"")</f>
        <v/>
      </c>
      <c r="K3394" s="52"/>
      <c r="M3394" s="105" t="str">
        <f>IF(G3394="","",_xlfn.IFNA((VLOOKUP(G3394,help!L:M,2,0))*H3394,_xlfn.IFNA((VLOOKUP(G3394,help!P:Q,2,0))*H3394,"غير مسجلة في المشتريات")))</f>
        <v/>
      </c>
    </row>
    <row r="3395" spans="2:13" hidden="1" x14ac:dyDescent="0.25">
      <c r="B3395" s="13">
        <f>COUNTIFS($G$3:G3395,'تقرير استهلاك خامات'!$D$4)</f>
        <v>2</v>
      </c>
      <c r="C3395" s="13">
        <f>COUNTIFS($F$3:F3395,'تقرير منتج تام'!$E$4)</f>
        <v>10</v>
      </c>
      <c r="D3395" s="37"/>
      <c r="E3395" s="37"/>
      <c r="F3395" s="37"/>
      <c r="G3395" s="39"/>
      <c r="H3395" s="40"/>
      <c r="I3395" s="107" t="str">
        <f>IF(G3395="","",_xlfn.IFNA(VLOOKUP(G3395,'سجل المشتريات'!F:N,8,0),"غير مسجلة في المشتريات"))</f>
        <v/>
      </c>
      <c r="J3395" s="26" t="str">
        <f>_xlfn.IFNA(VLOOKUP(F3395,الاوردرات!$B$1:$C$600,2,0),"")</f>
        <v/>
      </c>
      <c r="K3395" s="52"/>
      <c r="M3395" s="105" t="str">
        <f>IF(G3395="","",_xlfn.IFNA((VLOOKUP(G3395,help!L:M,2,0))*H3395,_xlfn.IFNA((VLOOKUP(G3395,help!P:Q,2,0))*H3395,"غير مسجلة في المشتريات")))</f>
        <v/>
      </c>
    </row>
    <row r="3396" spans="2:13" hidden="1" x14ac:dyDescent="0.25">
      <c r="B3396" s="13">
        <f>COUNTIFS($G$3:G3396,'تقرير استهلاك خامات'!$D$4)</f>
        <v>2</v>
      </c>
      <c r="C3396" s="13">
        <f>COUNTIFS($F$3:F3396,'تقرير منتج تام'!$E$4)</f>
        <v>10</v>
      </c>
      <c r="D3396" s="37"/>
      <c r="E3396" s="37"/>
      <c r="F3396" s="37"/>
      <c r="G3396" s="39"/>
      <c r="H3396" s="40"/>
      <c r="I3396" s="107" t="str">
        <f>IF(G3396="","",_xlfn.IFNA(VLOOKUP(G3396,'سجل المشتريات'!F:N,8,0),"غير مسجلة في المشتريات"))</f>
        <v/>
      </c>
      <c r="J3396" s="26" t="str">
        <f>_xlfn.IFNA(VLOOKUP(F3396,الاوردرات!$B$1:$C$600,2,0),"")</f>
        <v/>
      </c>
      <c r="K3396" s="52"/>
      <c r="M3396" s="105" t="str">
        <f>IF(G3396="","",_xlfn.IFNA((VLOOKUP(G3396,help!L:M,2,0))*H3396,_xlfn.IFNA((VLOOKUP(G3396,help!P:Q,2,0))*H3396,"غير مسجلة في المشتريات")))</f>
        <v/>
      </c>
    </row>
    <row r="3397" spans="2:13" hidden="1" x14ac:dyDescent="0.25">
      <c r="B3397" s="13">
        <f>COUNTIFS($G$3:G3397,'تقرير استهلاك خامات'!$D$4)</f>
        <v>2</v>
      </c>
      <c r="C3397" s="13">
        <f>COUNTIFS($F$3:F3397,'تقرير منتج تام'!$E$4)</f>
        <v>10</v>
      </c>
      <c r="D3397" s="37"/>
      <c r="E3397" s="37"/>
      <c r="F3397" s="37"/>
      <c r="G3397" s="39"/>
      <c r="H3397" s="40"/>
      <c r="I3397" s="107" t="str">
        <f>IF(G3397="","",_xlfn.IFNA(VLOOKUP(G3397,'سجل المشتريات'!F:N,8,0),"غير مسجلة في المشتريات"))</f>
        <v/>
      </c>
      <c r="J3397" s="26" t="str">
        <f>_xlfn.IFNA(VLOOKUP(F3397,الاوردرات!$B$1:$C$600,2,0),"")</f>
        <v/>
      </c>
      <c r="K3397" s="52"/>
      <c r="M3397" s="105" t="str">
        <f>IF(G3397="","",_xlfn.IFNA((VLOOKUP(G3397,help!L:M,2,0))*H3397,_xlfn.IFNA((VLOOKUP(G3397,help!P:Q,2,0))*H3397,"غير مسجلة في المشتريات")))</f>
        <v/>
      </c>
    </row>
    <row r="3398" spans="2:13" hidden="1" x14ac:dyDescent="0.25">
      <c r="B3398" s="13">
        <f>COUNTIFS($G$3:G3398,'تقرير استهلاك خامات'!$D$4)</f>
        <v>2</v>
      </c>
      <c r="C3398" s="13">
        <f>COUNTIFS($F$3:F3398,'تقرير منتج تام'!$E$4)</f>
        <v>10</v>
      </c>
      <c r="D3398" s="37"/>
      <c r="E3398" s="37"/>
      <c r="F3398" s="37"/>
      <c r="G3398" s="39"/>
      <c r="H3398" s="40"/>
      <c r="I3398" s="107" t="str">
        <f>IF(G3398="","",_xlfn.IFNA(VLOOKUP(G3398,'سجل المشتريات'!F:N,8,0),"غير مسجلة في المشتريات"))</f>
        <v/>
      </c>
      <c r="J3398" s="26" t="str">
        <f>_xlfn.IFNA(VLOOKUP(F3398,الاوردرات!$B$1:$C$600,2,0),"")</f>
        <v/>
      </c>
      <c r="K3398" s="52"/>
      <c r="M3398" s="105" t="str">
        <f>IF(G3398="","",_xlfn.IFNA((VLOOKUP(G3398,help!L:M,2,0))*H3398,_xlfn.IFNA((VLOOKUP(G3398,help!P:Q,2,0))*H3398,"غير مسجلة في المشتريات")))</f>
        <v/>
      </c>
    </row>
    <row r="3399" spans="2:13" hidden="1" x14ac:dyDescent="0.25">
      <c r="B3399" s="13">
        <f>COUNTIFS($G$3:G3399,'تقرير استهلاك خامات'!$D$4)</f>
        <v>2</v>
      </c>
      <c r="C3399" s="13">
        <f>COUNTIFS($F$3:F3399,'تقرير منتج تام'!$E$4)</f>
        <v>10</v>
      </c>
      <c r="D3399" s="37"/>
      <c r="E3399" s="37"/>
      <c r="F3399" s="37"/>
      <c r="G3399" s="39"/>
      <c r="H3399" s="40"/>
      <c r="I3399" s="107" t="str">
        <f>IF(G3399="","",_xlfn.IFNA(VLOOKUP(G3399,'سجل المشتريات'!F:N,8,0),"غير مسجلة في المشتريات"))</f>
        <v/>
      </c>
      <c r="J3399" s="26" t="str">
        <f>_xlfn.IFNA(VLOOKUP(F3399,الاوردرات!$B$1:$C$600,2,0),"")</f>
        <v/>
      </c>
      <c r="K3399" s="52"/>
      <c r="M3399" s="105" t="str">
        <f>IF(G3399="","",_xlfn.IFNA((VLOOKUP(G3399,help!L:M,2,0))*H3399,_xlfn.IFNA((VLOOKUP(G3399,help!P:Q,2,0))*H3399,"غير مسجلة في المشتريات")))</f>
        <v/>
      </c>
    </row>
    <row r="3400" spans="2:13" hidden="1" x14ac:dyDescent="0.25">
      <c r="B3400" s="13">
        <f>COUNTIFS($G$3:G3400,'تقرير استهلاك خامات'!$D$4)</f>
        <v>2</v>
      </c>
      <c r="C3400" s="13">
        <f>COUNTIFS($F$3:F3400,'تقرير منتج تام'!$E$4)</f>
        <v>10</v>
      </c>
      <c r="D3400" s="37"/>
      <c r="E3400" s="37"/>
      <c r="F3400" s="37"/>
      <c r="G3400" s="39"/>
      <c r="H3400" s="40"/>
      <c r="I3400" s="107" t="str">
        <f>IF(G3400="","",_xlfn.IFNA(VLOOKUP(G3400,'سجل المشتريات'!F:N,8,0),"غير مسجلة في المشتريات"))</f>
        <v/>
      </c>
      <c r="J3400" s="26" t="str">
        <f>_xlfn.IFNA(VLOOKUP(F3400,الاوردرات!$B$1:$C$600,2,0),"")</f>
        <v/>
      </c>
      <c r="K3400" s="52"/>
      <c r="M3400" s="105" t="str">
        <f>IF(G3400="","",_xlfn.IFNA((VLOOKUP(G3400,help!L:M,2,0))*H3400,_xlfn.IFNA((VLOOKUP(G3400,help!P:Q,2,0))*H3400,"غير مسجلة في المشتريات")))</f>
        <v/>
      </c>
    </row>
    <row r="3401" spans="2:13" hidden="1" x14ac:dyDescent="0.25">
      <c r="B3401" s="13">
        <f>COUNTIFS($G$3:G3401,'تقرير استهلاك خامات'!$D$4)</f>
        <v>2</v>
      </c>
      <c r="C3401" s="13">
        <f>COUNTIFS($F$3:F3401,'تقرير منتج تام'!$E$4)</f>
        <v>10</v>
      </c>
      <c r="D3401" s="37"/>
      <c r="E3401" s="37"/>
      <c r="F3401" s="37"/>
      <c r="G3401" s="39"/>
      <c r="H3401" s="40"/>
      <c r="I3401" s="107" t="str">
        <f>IF(G3401="","",_xlfn.IFNA(VLOOKUP(G3401,'سجل المشتريات'!F:N,8,0),"غير مسجلة في المشتريات"))</f>
        <v/>
      </c>
      <c r="J3401" s="26" t="str">
        <f>_xlfn.IFNA(VLOOKUP(F3401,الاوردرات!$B$1:$C$600,2,0),"")</f>
        <v/>
      </c>
      <c r="K3401" s="52"/>
      <c r="M3401" s="105" t="str">
        <f>IF(G3401="","",_xlfn.IFNA((VLOOKUP(G3401,help!L:M,2,0))*H3401,_xlfn.IFNA((VLOOKUP(G3401,help!P:Q,2,0))*H3401,"غير مسجلة في المشتريات")))</f>
        <v/>
      </c>
    </row>
    <row r="3402" spans="2:13" hidden="1" x14ac:dyDescent="0.25">
      <c r="B3402" s="13">
        <f>COUNTIFS($G$3:G3402,'تقرير استهلاك خامات'!$D$4)</f>
        <v>2</v>
      </c>
      <c r="C3402" s="13">
        <f>COUNTIFS($F$3:F3402,'تقرير منتج تام'!$E$4)</f>
        <v>10</v>
      </c>
      <c r="D3402" s="37"/>
      <c r="E3402" s="37"/>
      <c r="F3402" s="37"/>
      <c r="G3402" s="39"/>
      <c r="H3402" s="40"/>
      <c r="I3402" s="107" t="str">
        <f>IF(G3402="","",_xlfn.IFNA(VLOOKUP(G3402,'سجل المشتريات'!F:N,8,0),"غير مسجلة في المشتريات"))</f>
        <v/>
      </c>
      <c r="J3402" s="26" t="str">
        <f>_xlfn.IFNA(VLOOKUP(F3402,الاوردرات!$B$1:$C$600,2,0),"")</f>
        <v/>
      </c>
      <c r="K3402" s="52"/>
      <c r="M3402" s="105" t="str">
        <f>IF(G3402="","",_xlfn.IFNA((VLOOKUP(G3402,help!L:M,2,0))*H3402,_xlfn.IFNA((VLOOKUP(G3402,help!P:Q,2,0))*H3402,"غير مسجلة في المشتريات")))</f>
        <v/>
      </c>
    </row>
    <row r="3403" spans="2:13" hidden="1" x14ac:dyDescent="0.25">
      <c r="B3403" s="13">
        <f>COUNTIFS($G$3:G3403,'تقرير استهلاك خامات'!$D$4)</f>
        <v>2</v>
      </c>
      <c r="C3403" s="13">
        <f>COUNTIFS($F$3:F3403,'تقرير منتج تام'!$E$4)</f>
        <v>10</v>
      </c>
      <c r="D3403" s="37"/>
      <c r="E3403" s="37"/>
      <c r="F3403" s="37"/>
      <c r="G3403" s="39"/>
      <c r="H3403" s="40"/>
      <c r="I3403" s="107" t="str">
        <f>IF(G3403="","",_xlfn.IFNA(VLOOKUP(G3403,'سجل المشتريات'!F:N,8,0),"غير مسجلة في المشتريات"))</f>
        <v/>
      </c>
      <c r="J3403" s="26" t="str">
        <f>_xlfn.IFNA(VLOOKUP(F3403,الاوردرات!$B$1:$C$600,2,0),"")</f>
        <v/>
      </c>
      <c r="K3403" s="52"/>
      <c r="M3403" s="105" t="str">
        <f>IF(G3403="","",_xlfn.IFNA((VLOOKUP(G3403,help!L:M,2,0))*H3403,_xlfn.IFNA((VLOOKUP(G3403,help!P:Q,2,0))*H3403,"غير مسجلة في المشتريات")))</f>
        <v/>
      </c>
    </row>
    <row r="3404" spans="2:13" hidden="1" x14ac:dyDescent="0.25">
      <c r="B3404" s="13">
        <f>COUNTIFS($G$3:G3404,'تقرير استهلاك خامات'!$D$4)</f>
        <v>2</v>
      </c>
      <c r="C3404" s="13">
        <f>COUNTIFS($F$3:F3404,'تقرير منتج تام'!$E$4)</f>
        <v>10</v>
      </c>
      <c r="D3404" s="37"/>
      <c r="E3404" s="37"/>
      <c r="F3404" s="37"/>
      <c r="G3404" s="39"/>
      <c r="H3404" s="40"/>
      <c r="I3404" s="107" t="str">
        <f>IF(G3404="","",_xlfn.IFNA(VLOOKUP(G3404,'سجل المشتريات'!F:N,8,0),"غير مسجلة في المشتريات"))</f>
        <v/>
      </c>
      <c r="J3404" s="26" t="str">
        <f>_xlfn.IFNA(VLOOKUP(F3404,الاوردرات!$B$1:$C$600,2,0),"")</f>
        <v/>
      </c>
      <c r="K3404" s="52"/>
      <c r="M3404" s="105" t="str">
        <f>IF(G3404="","",_xlfn.IFNA((VLOOKUP(G3404,help!L:M,2,0))*H3404,_xlfn.IFNA((VLOOKUP(G3404,help!P:Q,2,0))*H3404,"غير مسجلة في المشتريات")))</f>
        <v/>
      </c>
    </row>
    <row r="3405" spans="2:13" hidden="1" x14ac:dyDescent="0.25">
      <c r="B3405" s="13">
        <f>COUNTIFS($G$3:G3405,'تقرير استهلاك خامات'!$D$4)</f>
        <v>2</v>
      </c>
      <c r="C3405" s="13">
        <f>COUNTIFS($F$3:F3405,'تقرير منتج تام'!$E$4)</f>
        <v>10</v>
      </c>
      <c r="D3405" s="37"/>
      <c r="E3405" s="37"/>
      <c r="F3405" s="37"/>
      <c r="G3405" s="39"/>
      <c r="H3405" s="40"/>
      <c r="I3405" s="107" t="str">
        <f>IF(G3405="","",_xlfn.IFNA(VLOOKUP(G3405,'سجل المشتريات'!F:N,8,0),"غير مسجلة في المشتريات"))</f>
        <v/>
      </c>
      <c r="J3405" s="26" t="str">
        <f>_xlfn.IFNA(VLOOKUP(F3405,الاوردرات!$B$1:$C$600,2,0),"")</f>
        <v/>
      </c>
      <c r="K3405" s="52"/>
      <c r="M3405" s="105" t="str">
        <f>IF(G3405="","",_xlfn.IFNA((VLOOKUP(G3405,help!L:M,2,0))*H3405,_xlfn.IFNA((VLOOKUP(G3405,help!P:Q,2,0))*H3405,"غير مسجلة في المشتريات")))</f>
        <v/>
      </c>
    </row>
    <row r="3406" spans="2:13" hidden="1" x14ac:dyDescent="0.25">
      <c r="B3406" s="13">
        <f>COUNTIFS($G$3:G3406,'تقرير استهلاك خامات'!$D$4)</f>
        <v>2</v>
      </c>
      <c r="C3406" s="13">
        <f>COUNTIFS($F$3:F3406,'تقرير منتج تام'!$E$4)</f>
        <v>10</v>
      </c>
      <c r="D3406" s="37"/>
      <c r="E3406" s="37"/>
      <c r="F3406" s="37"/>
      <c r="G3406" s="39"/>
      <c r="H3406" s="40"/>
      <c r="I3406" s="107" t="str">
        <f>IF(G3406="","",_xlfn.IFNA(VLOOKUP(G3406,'سجل المشتريات'!F:N,8,0),"غير مسجلة في المشتريات"))</f>
        <v/>
      </c>
      <c r="J3406" s="26" t="str">
        <f>_xlfn.IFNA(VLOOKUP(F3406,الاوردرات!$B$1:$C$600,2,0),"")</f>
        <v/>
      </c>
      <c r="K3406" s="52"/>
      <c r="M3406" s="105" t="str">
        <f>IF(G3406="","",_xlfn.IFNA((VLOOKUP(G3406,help!L:M,2,0))*H3406,_xlfn.IFNA((VLOOKUP(G3406,help!P:Q,2,0))*H3406,"غير مسجلة في المشتريات")))</f>
        <v/>
      </c>
    </row>
    <row r="3407" spans="2:13" hidden="1" x14ac:dyDescent="0.25">
      <c r="B3407" s="13">
        <f>COUNTIFS($G$3:G3407,'تقرير استهلاك خامات'!$D$4)</f>
        <v>2</v>
      </c>
      <c r="C3407" s="13">
        <f>COUNTIFS($F$3:F3407,'تقرير منتج تام'!$E$4)</f>
        <v>10</v>
      </c>
      <c r="D3407" s="37"/>
      <c r="E3407" s="37"/>
      <c r="F3407" s="37"/>
      <c r="G3407" s="39"/>
      <c r="H3407" s="40"/>
      <c r="I3407" s="107" t="str">
        <f>IF(G3407="","",_xlfn.IFNA(VLOOKUP(G3407,'سجل المشتريات'!F:N,8,0),"غير مسجلة في المشتريات"))</f>
        <v/>
      </c>
      <c r="J3407" s="26" t="str">
        <f>_xlfn.IFNA(VLOOKUP(F3407,الاوردرات!$B$1:$C$600,2,0),"")</f>
        <v/>
      </c>
      <c r="K3407" s="52"/>
      <c r="M3407" s="105" t="str">
        <f>IF(G3407="","",_xlfn.IFNA((VLOOKUP(G3407,help!L:M,2,0))*H3407,_xlfn.IFNA((VLOOKUP(G3407,help!P:Q,2,0))*H3407,"غير مسجلة في المشتريات")))</f>
        <v/>
      </c>
    </row>
    <row r="3408" spans="2:13" hidden="1" x14ac:dyDescent="0.25">
      <c r="B3408" s="13">
        <f>COUNTIFS($G$3:G3408,'تقرير استهلاك خامات'!$D$4)</f>
        <v>2</v>
      </c>
      <c r="C3408" s="13">
        <f>COUNTIFS($F$3:F3408,'تقرير منتج تام'!$E$4)</f>
        <v>10</v>
      </c>
      <c r="D3408" s="37"/>
      <c r="E3408" s="37"/>
      <c r="F3408" s="37"/>
      <c r="G3408" s="39"/>
      <c r="H3408" s="40"/>
      <c r="I3408" s="107" t="str">
        <f>IF(G3408="","",_xlfn.IFNA(VLOOKUP(G3408,'سجل المشتريات'!F:N,8,0),"غير مسجلة في المشتريات"))</f>
        <v/>
      </c>
      <c r="J3408" s="26" t="str">
        <f>_xlfn.IFNA(VLOOKUP(F3408,الاوردرات!$B$1:$C$600,2,0),"")</f>
        <v/>
      </c>
      <c r="K3408" s="52"/>
      <c r="M3408" s="105" t="str">
        <f>IF(G3408="","",_xlfn.IFNA((VLOOKUP(G3408,help!L:M,2,0))*H3408,_xlfn.IFNA((VLOOKUP(G3408,help!P:Q,2,0))*H3408,"غير مسجلة في المشتريات")))</f>
        <v/>
      </c>
    </row>
    <row r="3409" spans="2:13" hidden="1" x14ac:dyDescent="0.25">
      <c r="B3409" s="13">
        <f>COUNTIFS($G$3:G3409,'تقرير استهلاك خامات'!$D$4)</f>
        <v>2</v>
      </c>
      <c r="C3409" s="13">
        <f>COUNTIFS($F$3:F3409,'تقرير منتج تام'!$E$4)</f>
        <v>10</v>
      </c>
      <c r="D3409" s="37"/>
      <c r="E3409" s="37"/>
      <c r="F3409" s="37"/>
      <c r="G3409" s="39"/>
      <c r="H3409" s="40"/>
      <c r="I3409" s="107" t="str">
        <f>IF(G3409="","",_xlfn.IFNA(VLOOKUP(G3409,'سجل المشتريات'!F:N,8,0),"غير مسجلة في المشتريات"))</f>
        <v/>
      </c>
      <c r="J3409" s="26" t="str">
        <f>_xlfn.IFNA(VLOOKUP(F3409,الاوردرات!$B$1:$C$600,2,0),"")</f>
        <v/>
      </c>
      <c r="K3409" s="52"/>
      <c r="M3409" s="105" t="str">
        <f>IF(G3409="","",_xlfn.IFNA((VLOOKUP(G3409,help!L:M,2,0))*H3409,_xlfn.IFNA((VLOOKUP(G3409,help!P:Q,2,0))*H3409,"غير مسجلة في المشتريات")))</f>
        <v/>
      </c>
    </row>
    <row r="3410" spans="2:13" hidden="1" x14ac:dyDescent="0.25">
      <c r="B3410" s="13">
        <f>COUNTIFS($G$3:G3410,'تقرير استهلاك خامات'!$D$4)</f>
        <v>2</v>
      </c>
      <c r="C3410" s="13">
        <f>COUNTIFS($F$3:F3410,'تقرير منتج تام'!$E$4)</f>
        <v>10</v>
      </c>
      <c r="D3410" s="37"/>
      <c r="E3410" s="37"/>
      <c r="F3410" s="37"/>
      <c r="G3410" s="39"/>
      <c r="H3410" s="40"/>
      <c r="I3410" s="107" t="str">
        <f>IF(G3410="","",_xlfn.IFNA(VLOOKUP(G3410,'سجل المشتريات'!F:N,8,0),"غير مسجلة في المشتريات"))</f>
        <v/>
      </c>
      <c r="J3410" s="26" t="str">
        <f>_xlfn.IFNA(VLOOKUP(F3410,الاوردرات!$B$1:$C$600,2,0),"")</f>
        <v/>
      </c>
      <c r="K3410" s="52"/>
      <c r="M3410" s="105" t="str">
        <f>IF(G3410="","",_xlfn.IFNA((VLOOKUP(G3410,help!L:M,2,0))*H3410,_xlfn.IFNA((VLOOKUP(G3410,help!P:Q,2,0))*H3410,"غير مسجلة في المشتريات")))</f>
        <v/>
      </c>
    </row>
    <row r="3411" spans="2:13" hidden="1" x14ac:dyDescent="0.25">
      <c r="B3411" s="13">
        <f>COUNTIFS($G$3:G3411,'تقرير استهلاك خامات'!$D$4)</f>
        <v>2</v>
      </c>
      <c r="C3411" s="13">
        <f>COUNTIFS($F$3:F3411,'تقرير منتج تام'!$E$4)</f>
        <v>10</v>
      </c>
      <c r="D3411" s="37"/>
      <c r="E3411" s="37"/>
      <c r="F3411" s="37"/>
      <c r="G3411" s="39"/>
      <c r="H3411" s="40"/>
      <c r="I3411" s="107" t="str">
        <f>IF(G3411="","",_xlfn.IFNA(VLOOKUP(G3411,'سجل المشتريات'!F:N,8,0),"غير مسجلة في المشتريات"))</f>
        <v/>
      </c>
      <c r="J3411" s="26" t="str">
        <f>_xlfn.IFNA(VLOOKUP(F3411,الاوردرات!$B$1:$C$600,2,0),"")</f>
        <v/>
      </c>
      <c r="K3411" s="52"/>
      <c r="M3411" s="105" t="str">
        <f>IF(G3411="","",_xlfn.IFNA((VLOOKUP(G3411,help!L:M,2,0))*H3411,_xlfn.IFNA((VLOOKUP(G3411,help!P:Q,2,0))*H3411,"غير مسجلة في المشتريات")))</f>
        <v/>
      </c>
    </row>
    <row r="3412" spans="2:13" hidden="1" x14ac:dyDescent="0.25">
      <c r="B3412" s="13">
        <f>COUNTIFS($G$3:G3412,'تقرير استهلاك خامات'!$D$4)</f>
        <v>2</v>
      </c>
      <c r="C3412" s="13">
        <f>COUNTIFS($F$3:F3412,'تقرير منتج تام'!$E$4)</f>
        <v>10</v>
      </c>
      <c r="D3412" s="37"/>
      <c r="E3412" s="37"/>
      <c r="F3412" s="37"/>
      <c r="G3412" s="39"/>
      <c r="H3412" s="40"/>
      <c r="I3412" s="107" t="str">
        <f>IF(G3412="","",_xlfn.IFNA(VLOOKUP(G3412,'سجل المشتريات'!F:N,8,0),"غير مسجلة في المشتريات"))</f>
        <v/>
      </c>
      <c r="J3412" s="26" t="str">
        <f>_xlfn.IFNA(VLOOKUP(F3412,الاوردرات!$B$1:$C$600,2,0),"")</f>
        <v/>
      </c>
      <c r="K3412" s="52"/>
      <c r="M3412" s="105" t="str">
        <f>IF(G3412="","",_xlfn.IFNA((VLOOKUP(G3412,help!L:M,2,0))*H3412,_xlfn.IFNA((VLOOKUP(G3412,help!P:Q,2,0))*H3412,"غير مسجلة في المشتريات")))</f>
        <v/>
      </c>
    </row>
    <row r="3413" spans="2:13" hidden="1" x14ac:dyDescent="0.25">
      <c r="B3413" s="13">
        <f>COUNTIFS($G$3:G3413,'تقرير استهلاك خامات'!$D$4)</f>
        <v>2</v>
      </c>
      <c r="C3413" s="13">
        <f>COUNTIFS($F$3:F3413,'تقرير منتج تام'!$E$4)</f>
        <v>10</v>
      </c>
      <c r="D3413" s="37"/>
      <c r="E3413" s="37"/>
      <c r="F3413" s="37"/>
      <c r="G3413" s="39"/>
      <c r="H3413" s="40"/>
      <c r="I3413" s="107" t="str">
        <f>IF(G3413="","",_xlfn.IFNA(VLOOKUP(G3413,'سجل المشتريات'!F:N,8,0),"غير مسجلة في المشتريات"))</f>
        <v/>
      </c>
      <c r="J3413" s="26" t="str">
        <f>_xlfn.IFNA(VLOOKUP(F3413,الاوردرات!$B$1:$C$600,2,0),"")</f>
        <v/>
      </c>
      <c r="K3413" s="52"/>
      <c r="M3413" s="105" t="str">
        <f>IF(G3413="","",_xlfn.IFNA((VLOOKUP(G3413,help!L:M,2,0))*H3413,_xlfn.IFNA((VLOOKUP(G3413,help!P:Q,2,0))*H3413,"غير مسجلة في المشتريات")))</f>
        <v/>
      </c>
    </row>
    <row r="3414" spans="2:13" hidden="1" x14ac:dyDescent="0.25">
      <c r="B3414" s="13">
        <f>COUNTIFS($G$3:G3414,'تقرير استهلاك خامات'!$D$4)</f>
        <v>2</v>
      </c>
      <c r="C3414" s="13">
        <f>COUNTIFS($F$3:F3414,'تقرير منتج تام'!$E$4)</f>
        <v>10</v>
      </c>
      <c r="D3414" s="37"/>
      <c r="E3414" s="37"/>
      <c r="F3414" s="37"/>
      <c r="G3414" s="39"/>
      <c r="H3414" s="40"/>
      <c r="I3414" s="107" t="str">
        <f>IF(G3414="","",_xlfn.IFNA(VLOOKUP(G3414,'سجل المشتريات'!F:N,8,0),"غير مسجلة في المشتريات"))</f>
        <v/>
      </c>
      <c r="J3414" s="26" t="str">
        <f>_xlfn.IFNA(VLOOKUP(F3414,الاوردرات!$B$1:$C$600,2,0),"")</f>
        <v/>
      </c>
      <c r="K3414" s="52"/>
      <c r="M3414" s="105" t="str">
        <f>IF(G3414="","",_xlfn.IFNA((VLOOKUP(G3414,help!L:M,2,0))*H3414,_xlfn.IFNA((VLOOKUP(G3414,help!P:Q,2,0))*H3414,"غير مسجلة في المشتريات")))</f>
        <v/>
      </c>
    </row>
    <row r="3415" spans="2:13" hidden="1" x14ac:dyDescent="0.25">
      <c r="B3415" s="13">
        <f>COUNTIFS($G$3:G3415,'تقرير استهلاك خامات'!$D$4)</f>
        <v>2</v>
      </c>
      <c r="C3415" s="13">
        <f>COUNTIFS($F$3:F3415,'تقرير منتج تام'!$E$4)</f>
        <v>10</v>
      </c>
      <c r="D3415" s="37"/>
      <c r="E3415" s="37"/>
      <c r="F3415" s="37"/>
      <c r="G3415" s="39"/>
      <c r="H3415" s="40"/>
      <c r="I3415" s="107" t="str">
        <f>IF(G3415="","",_xlfn.IFNA(VLOOKUP(G3415,'سجل المشتريات'!F:N,8,0),"غير مسجلة في المشتريات"))</f>
        <v/>
      </c>
      <c r="J3415" s="26" t="str">
        <f>_xlfn.IFNA(VLOOKUP(F3415,الاوردرات!$B$1:$C$600,2,0),"")</f>
        <v/>
      </c>
      <c r="K3415" s="52"/>
      <c r="M3415" s="105" t="str">
        <f>IF(G3415="","",_xlfn.IFNA((VLOOKUP(G3415,help!L:M,2,0))*H3415,_xlfn.IFNA((VLOOKUP(G3415,help!P:Q,2,0))*H3415,"غير مسجلة في المشتريات")))</f>
        <v/>
      </c>
    </row>
    <row r="3416" spans="2:13" hidden="1" x14ac:dyDescent="0.25">
      <c r="B3416" s="13">
        <f>COUNTIFS($G$3:G3416,'تقرير استهلاك خامات'!$D$4)</f>
        <v>2</v>
      </c>
      <c r="C3416" s="13">
        <f>COUNTIFS($F$3:F3416,'تقرير منتج تام'!$E$4)</f>
        <v>10</v>
      </c>
      <c r="D3416" s="37"/>
      <c r="E3416" s="37"/>
      <c r="F3416" s="37"/>
      <c r="G3416" s="39"/>
      <c r="H3416" s="40"/>
      <c r="I3416" s="107" t="str">
        <f>IF(G3416="","",_xlfn.IFNA(VLOOKUP(G3416,'سجل المشتريات'!F:N,8,0),"غير مسجلة في المشتريات"))</f>
        <v/>
      </c>
      <c r="J3416" s="26" t="str">
        <f>_xlfn.IFNA(VLOOKUP(F3416,الاوردرات!$B$1:$C$600,2,0),"")</f>
        <v/>
      </c>
      <c r="K3416" s="52"/>
      <c r="M3416" s="105" t="str">
        <f>IF(G3416="","",_xlfn.IFNA((VLOOKUP(G3416,help!L:M,2,0))*H3416,_xlfn.IFNA((VLOOKUP(G3416,help!P:Q,2,0))*H3416,"غير مسجلة في المشتريات")))</f>
        <v/>
      </c>
    </row>
    <row r="3417" spans="2:13" hidden="1" x14ac:dyDescent="0.25">
      <c r="B3417" s="13">
        <f>COUNTIFS($G$3:G3417,'تقرير استهلاك خامات'!$D$4)</f>
        <v>2</v>
      </c>
      <c r="C3417" s="13">
        <f>COUNTIFS($F$3:F3417,'تقرير منتج تام'!$E$4)</f>
        <v>10</v>
      </c>
      <c r="D3417" s="37"/>
      <c r="E3417" s="37"/>
      <c r="F3417" s="37"/>
      <c r="G3417" s="39"/>
      <c r="H3417" s="40"/>
      <c r="I3417" s="107" t="str">
        <f>IF(G3417="","",_xlfn.IFNA(VLOOKUP(G3417,'سجل المشتريات'!F:N,8,0),"غير مسجلة في المشتريات"))</f>
        <v/>
      </c>
      <c r="J3417" s="26" t="str">
        <f>_xlfn.IFNA(VLOOKUP(F3417,الاوردرات!$B$1:$C$600,2,0),"")</f>
        <v/>
      </c>
      <c r="K3417" s="52"/>
      <c r="M3417" s="105" t="str">
        <f>IF(G3417="","",_xlfn.IFNA((VLOOKUP(G3417,help!L:M,2,0))*H3417,_xlfn.IFNA((VLOOKUP(G3417,help!P:Q,2,0))*H3417,"غير مسجلة في المشتريات")))</f>
        <v/>
      </c>
    </row>
    <row r="3418" spans="2:13" hidden="1" x14ac:dyDescent="0.25">
      <c r="B3418" s="13">
        <f>COUNTIFS($G$3:G3418,'تقرير استهلاك خامات'!$D$4)</f>
        <v>2</v>
      </c>
      <c r="C3418" s="13">
        <f>COUNTIFS($F$3:F3418,'تقرير منتج تام'!$E$4)</f>
        <v>10</v>
      </c>
      <c r="D3418" s="37"/>
      <c r="E3418" s="37"/>
      <c r="F3418" s="37"/>
      <c r="G3418" s="39"/>
      <c r="H3418" s="40"/>
      <c r="I3418" s="107" t="str">
        <f>IF(G3418="","",_xlfn.IFNA(VLOOKUP(G3418,'سجل المشتريات'!F:N,8,0),"غير مسجلة في المشتريات"))</f>
        <v/>
      </c>
      <c r="J3418" s="26" t="str">
        <f>_xlfn.IFNA(VLOOKUP(F3418,الاوردرات!$B$1:$C$600,2,0),"")</f>
        <v/>
      </c>
      <c r="K3418" s="52"/>
      <c r="M3418" s="105" t="str">
        <f>IF(G3418="","",_xlfn.IFNA((VLOOKUP(G3418,help!L:M,2,0))*H3418,_xlfn.IFNA((VLOOKUP(G3418,help!P:Q,2,0))*H3418,"غير مسجلة في المشتريات")))</f>
        <v/>
      </c>
    </row>
    <row r="3419" spans="2:13" hidden="1" x14ac:dyDescent="0.25">
      <c r="B3419" s="13">
        <f>COUNTIFS($G$3:G3419,'تقرير استهلاك خامات'!$D$4)</f>
        <v>2</v>
      </c>
      <c r="C3419" s="13">
        <f>COUNTIFS($F$3:F3419,'تقرير منتج تام'!$E$4)</f>
        <v>10</v>
      </c>
      <c r="D3419" s="37"/>
      <c r="E3419" s="37"/>
      <c r="F3419" s="37"/>
      <c r="G3419" s="39"/>
      <c r="H3419" s="40"/>
      <c r="I3419" s="107" t="str">
        <f>IF(G3419="","",_xlfn.IFNA(VLOOKUP(G3419,'سجل المشتريات'!F:N,8,0),"غير مسجلة في المشتريات"))</f>
        <v/>
      </c>
      <c r="J3419" s="26" t="str">
        <f>_xlfn.IFNA(VLOOKUP(F3419,الاوردرات!$B$1:$C$600,2,0),"")</f>
        <v/>
      </c>
      <c r="K3419" s="52"/>
      <c r="M3419" s="105" t="str">
        <f>IF(G3419="","",_xlfn.IFNA((VLOOKUP(G3419,help!L:M,2,0))*H3419,_xlfn.IFNA((VLOOKUP(G3419,help!P:Q,2,0))*H3419,"غير مسجلة في المشتريات")))</f>
        <v/>
      </c>
    </row>
    <row r="3420" spans="2:13" hidden="1" x14ac:dyDescent="0.25">
      <c r="B3420" s="13">
        <f>COUNTIFS($G$3:G3420,'تقرير استهلاك خامات'!$D$4)</f>
        <v>2</v>
      </c>
      <c r="C3420" s="13">
        <f>COUNTIFS($F$3:F3420,'تقرير منتج تام'!$E$4)</f>
        <v>10</v>
      </c>
      <c r="D3420" s="37"/>
      <c r="E3420" s="37"/>
      <c r="F3420" s="37"/>
      <c r="G3420" s="39"/>
      <c r="H3420" s="40"/>
      <c r="I3420" s="107" t="str">
        <f>IF(G3420="","",_xlfn.IFNA(VLOOKUP(G3420,'سجل المشتريات'!F:N,8,0),"غير مسجلة في المشتريات"))</f>
        <v/>
      </c>
      <c r="J3420" s="26" t="str">
        <f>_xlfn.IFNA(VLOOKUP(F3420,الاوردرات!$B$1:$C$600,2,0),"")</f>
        <v/>
      </c>
      <c r="K3420" s="52"/>
      <c r="M3420" s="105" t="str">
        <f>IF(G3420="","",_xlfn.IFNA((VLOOKUP(G3420,help!L:M,2,0))*H3420,_xlfn.IFNA((VLOOKUP(G3420,help!P:Q,2,0))*H3420,"غير مسجلة في المشتريات")))</f>
        <v/>
      </c>
    </row>
    <row r="3421" spans="2:13" hidden="1" x14ac:dyDescent="0.25">
      <c r="B3421" s="13">
        <f>COUNTIFS($G$3:G3421,'تقرير استهلاك خامات'!$D$4)</f>
        <v>2</v>
      </c>
      <c r="C3421" s="13">
        <f>COUNTIFS($F$3:F3421,'تقرير منتج تام'!$E$4)</f>
        <v>10</v>
      </c>
      <c r="D3421" s="37"/>
      <c r="E3421" s="37"/>
      <c r="F3421" s="37"/>
      <c r="G3421" s="39"/>
      <c r="H3421" s="40"/>
      <c r="I3421" s="107" t="str">
        <f>IF(G3421="","",_xlfn.IFNA(VLOOKUP(G3421,'سجل المشتريات'!F:N,8,0),"غير مسجلة في المشتريات"))</f>
        <v/>
      </c>
      <c r="J3421" s="26" t="str">
        <f>_xlfn.IFNA(VLOOKUP(F3421,الاوردرات!$B$1:$C$600,2,0),"")</f>
        <v/>
      </c>
      <c r="K3421" s="52"/>
      <c r="M3421" s="105" t="str">
        <f>IF(G3421="","",_xlfn.IFNA((VLOOKUP(G3421,help!L:M,2,0))*H3421,_xlfn.IFNA((VLOOKUP(G3421,help!P:Q,2,0))*H3421,"غير مسجلة في المشتريات")))</f>
        <v/>
      </c>
    </row>
    <row r="3422" spans="2:13" hidden="1" x14ac:dyDescent="0.25">
      <c r="B3422" s="13">
        <f>COUNTIFS($G$3:G3422,'تقرير استهلاك خامات'!$D$4)</f>
        <v>2</v>
      </c>
      <c r="C3422" s="13">
        <f>COUNTIFS($F$3:F3422,'تقرير منتج تام'!$E$4)</f>
        <v>10</v>
      </c>
      <c r="D3422" s="37"/>
      <c r="E3422" s="37"/>
      <c r="F3422" s="37"/>
      <c r="G3422" s="39"/>
      <c r="H3422" s="40"/>
      <c r="I3422" s="107" t="str">
        <f>IF(G3422="","",_xlfn.IFNA(VLOOKUP(G3422,'سجل المشتريات'!F:N,8,0),"غير مسجلة في المشتريات"))</f>
        <v/>
      </c>
      <c r="J3422" s="26" t="str">
        <f>_xlfn.IFNA(VLOOKUP(F3422,الاوردرات!$B$1:$C$600,2,0),"")</f>
        <v/>
      </c>
      <c r="K3422" s="52"/>
      <c r="M3422" s="105" t="str">
        <f>IF(G3422="","",_xlfn.IFNA((VLOOKUP(G3422,help!L:M,2,0))*H3422,_xlfn.IFNA((VLOOKUP(G3422,help!P:Q,2,0))*H3422,"غير مسجلة في المشتريات")))</f>
        <v/>
      </c>
    </row>
    <row r="3423" spans="2:13" hidden="1" x14ac:dyDescent="0.25">
      <c r="B3423" s="13">
        <f>COUNTIFS($G$3:G3423,'تقرير استهلاك خامات'!$D$4)</f>
        <v>2</v>
      </c>
      <c r="C3423" s="13">
        <f>COUNTIFS($F$3:F3423,'تقرير منتج تام'!$E$4)</f>
        <v>10</v>
      </c>
      <c r="D3423" s="37"/>
      <c r="E3423" s="37"/>
      <c r="F3423" s="37"/>
      <c r="G3423" s="39"/>
      <c r="H3423" s="40"/>
      <c r="I3423" s="107" t="str">
        <f>IF(G3423="","",_xlfn.IFNA(VLOOKUP(G3423,'سجل المشتريات'!F:N,8,0),"غير مسجلة في المشتريات"))</f>
        <v/>
      </c>
      <c r="J3423" s="26" t="str">
        <f>_xlfn.IFNA(VLOOKUP(F3423,الاوردرات!$B$1:$C$600,2,0),"")</f>
        <v/>
      </c>
      <c r="K3423" s="52"/>
      <c r="M3423" s="105" t="str">
        <f>IF(G3423="","",_xlfn.IFNA((VLOOKUP(G3423,help!L:M,2,0))*H3423,_xlfn.IFNA((VLOOKUP(G3423,help!P:Q,2,0))*H3423,"غير مسجلة في المشتريات")))</f>
        <v/>
      </c>
    </row>
    <row r="3424" spans="2:13" hidden="1" x14ac:dyDescent="0.25">
      <c r="B3424" s="13">
        <f>COUNTIFS($G$3:G3424,'تقرير استهلاك خامات'!$D$4)</f>
        <v>2</v>
      </c>
      <c r="C3424" s="13">
        <f>COUNTIFS($F$3:F3424,'تقرير منتج تام'!$E$4)</f>
        <v>10</v>
      </c>
      <c r="D3424" s="37"/>
      <c r="E3424" s="37"/>
      <c r="F3424" s="37"/>
      <c r="G3424" s="39"/>
      <c r="H3424" s="40"/>
      <c r="I3424" s="107" t="str">
        <f>IF(G3424="","",_xlfn.IFNA(VLOOKUP(G3424,'سجل المشتريات'!F:N,8,0),"غير مسجلة في المشتريات"))</f>
        <v/>
      </c>
      <c r="J3424" s="26" t="str">
        <f>_xlfn.IFNA(VLOOKUP(F3424,الاوردرات!$B$1:$C$600,2,0),"")</f>
        <v/>
      </c>
      <c r="K3424" s="52"/>
      <c r="M3424" s="105" t="str">
        <f>IF(G3424="","",_xlfn.IFNA((VLOOKUP(G3424,help!L:M,2,0))*H3424,_xlfn.IFNA((VLOOKUP(G3424,help!P:Q,2,0))*H3424,"غير مسجلة في المشتريات")))</f>
        <v/>
      </c>
    </row>
    <row r="3425" spans="2:13" hidden="1" x14ac:dyDescent="0.25">
      <c r="B3425" s="13">
        <f>COUNTIFS($G$3:G3425,'تقرير استهلاك خامات'!$D$4)</f>
        <v>2</v>
      </c>
      <c r="C3425" s="13">
        <f>COUNTIFS($F$3:F3425,'تقرير منتج تام'!$E$4)</f>
        <v>10</v>
      </c>
      <c r="D3425" s="37"/>
      <c r="E3425" s="37"/>
      <c r="F3425" s="37"/>
      <c r="G3425" s="39"/>
      <c r="H3425" s="40"/>
      <c r="I3425" s="107" t="str">
        <f>IF(G3425="","",_xlfn.IFNA(VLOOKUP(G3425,'سجل المشتريات'!F:N,8,0),"غير مسجلة في المشتريات"))</f>
        <v/>
      </c>
      <c r="J3425" s="26" t="str">
        <f>_xlfn.IFNA(VLOOKUP(F3425,الاوردرات!$B$1:$C$600,2,0),"")</f>
        <v/>
      </c>
      <c r="K3425" s="52"/>
      <c r="M3425" s="105" t="str">
        <f>IF(G3425="","",_xlfn.IFNA((VLOOKUP(G3425,help!L:M,2,0))*H3425,_xlfn.IFNA((VLOOKUP(G3425,help!P:Q,2,0))*H3425,"غير مسجلة في المشتريات")))</f>
        <v/>
      </c>
    </row>
    <row r="3426" spans="2:13" hidden="1" x14ac:dyDescent="0.25">
      <c r="B3426" s="13">
        <f>COUNTIFS($G$3:G3426,'تقرير استهلاك خامات'!$D$4)</f>
        <v>2</v>
      </c>
      <c r="C3426" s="13">
        <f>COUNTIFS($F$3:F3426,'تقرير منتج تام'!$E$4)</f>
        <v>10</v>
      </c>
      <c r="D3426" s="37"/>
      <c r="E3426" s="37"/>
      <c r="F3426" s="37"/>
      <c r="G3426" s="39"/>
      <c r="H3426" s="40"/>
      <c r="I3426" s="107" t="str">
        <f>IF(G3426="","",_xlfn.IFNA(VLOOKUP(G3426,'سجل المشتريات'!F:N,8,0),"غير مسجلة في المشتريات"))</f>
        <v/>
      </c>
      <c r="J3426" s="26" t="str">
        <f>_xlfn.IFNA(VLOOKUP(F3426,الاوردرات!$B$1:$C$600,2,0),"")</f>
        <v/>
      </c>
      <c r="K3426" s="52"/>
      <c r="M3426" s="105" t="str">
        <f>IF(G3426="","",_xlfn.IFNA((VLOOKUP(G3426,help!L:M,2,0))*H3426,_xlfn.IFNA((VLOOKUP(G3426,help!P:Q,2,0))*H3426,"غير مسجلة في المشتريات")))</f>
        <v/>
      </c>
    </row>
    <row r="3427" spans="2:13" hidden="1" x14ac:dyDescent="0.25">
      <c r="B3427" s="13">
        <f>COUNTIFS($G$3:G3427,'تقرير استهلاك خامات'!$D$4)</f>
        <v>2</v>
      </c>
      <c r="C3427" s="13">
        <f>COUNTIFS($F$3:F3427,'تقرير منتج تام'!$E$4)</f>
        <v>10</v>
      </c>
      <c r="D3427" s="37"/>
      <c r="E3427" s="37"/>
      <c r="F3427" s="37"/>
      <c r="G3427" s="39"/>
      <c r="H3427" s="40"/>
      <c r="I3427" s="107" t="str">
        <f>IF(G3427="","",_xlfn.IFNA(VLOOKUP(G3427,'سجل المشتريات'!F:N,8,0),"غير مسجلة في المشتريات"))</f>
        <v/>
      </c>
      <c r="J3427" s="26" t="str">
        <f>_xlfn.IFNA(VLOOKUP(F3427,الاوردرات!$B$1:$C$600,2,0),"")</f>
        <v/>
      </c>
      <c r="K3427" s="52"/>
      <c r="M3427" s="105" t="str">
        <f>IF(G3427="","",_xlfn.IFNA((VLOOKUP(G3427,help!L:M,2,0))*H3427,_xlfn.IFNA((VLOOKUP(G3427,help!P:Q,2,0))*H3427,"غير مسجلة في المشتريات")))</f>
        <v/>
      </c>
    </row>
    <row r="3428" spans="2:13" hidden="1" x14ac:dyDescent="0.25">
      <c r="B3428" s="13">
        <f>COUNTIFS($G$3:G3428,'تقرير استهلاك خامات'!$D$4)</f>
        <v>2</v>
      </c>
      <c r="C3428" s="13">
        <f>COUNTIFS($F$3:F3428,'تقرير منتج تام'!$E$4)</f>
        <v>10</v>
      </c>
      <c r="D3428" s="37"/>
      <c r="E3428" s="37"/>
      <c r="F3428" s="37"/>
      <c r="G3428" s="39"/>
      <c r="H3428" s="40"/>
      <c r="I3428" s="107" t="str">
        <f>IF(G3428="","",_xlfn.IFNA(VLOOKUP(G3428,'سجل المشتريات'!F:N,8,0),"غير مسجلة في المشتريات"))</f>
        <v/>
      </c>
      <c r="J3428" s="26" t="str">
        <f>_xlfn.IFNA(VLOOKUP(F3428,الاوردرات!$B$1:$C$600,2,0),"")</f>
        <v/>
      </c>
      <c r="K3428" s="52"/>
      <c r="M3428" s="105" t="str">
        <f>IF(G3428="","",_xlfn.IFNA((VLOOKUP(G3428,help!L:M,2,0))*H3428,_xlfn.IFNA((VLOOKUP(G3428,help!P:Q,2,0))*H3428,"غير مسجلة في المشتريات")))</f>
        <v/>
      </c>
    </row>
    <row r="3429" spans="2:13" hidden="1" x14ac:dyDescent="0.25">
      <c r="B3429" s="13">
        <f>COUNTIFS($G$3:G3429,'تقرير استهلاك خامات'!$D$4)</f>
        <v>2</v>
      </c>
      <c r="C3429" s="13">
        <f>COUNTIFS($F$3:F3429,'تقرير منتج تام'!$E$4)</f>
        <v>10</v>
      </c>
      <c r="D3429" s="37"/>
      <c r="E3429" s="37"/>
      <c r="F3429" s="37"/>
      <c r="G3429" s="39"/>
      <c r="H3429" s="40"/>
      <c r="I3429" s="107" t="str">
        <f>IF(G3429="","",_xlfn.IFNA(VLOOKUP(G3429,'سجل المشتريات'!F:N,8,0),"غير مسجلة في المشتريات"))</f>
        <v/>
      </c>
      <c r="J3429" s="26" t="str">
        <f>_xlfn.IFNA(VLOOKUP(F3429,الاوردرات!$B$1:$C$600,2,0),"")</f>
        <v/>
      </c>
      <c r="K3429" s="52"/>
      <c r="M3429" s="105" t="str">
        <f>IF(G3429="","",_xlfn.IFNA((VLOOKUP(G3429,help!L:M,2,0))*H3429,_xlfn.IFNA((VLOOKUP(G3429,help!P:Q,2,0))*H3429,"غير مسجلة في المشتريات")))</f>
        <v/>
      </c>
    </row>
    <row r="3430" spans="2:13" hidden="1" x14ac:dyDescent="0.25">
      <c r="B3430" s="13">
        <f>COUNTIFS($G$3:G3430,'تقرير استهلاك خامات'!$D$4)</f>
        <v>2</v>
      </c>
      <c r="C3430" s="13">
        <f>COUNTIFS($F$3:F3430,'تقرير منتج تام'!$E$4)</f>
        <v>10</v>
      </c>
      <c r="D3430" s="37"/>
      <c r="E3430" s="37"/>
      <c r="F3430" s="37"/>
      <c r="G3430" s="39"/>
      <c r="H3430" s="40"/>
      <c r="I3430" s="107" t="str">
        <f>IF(G3430="","",_xlfn.IFNA(VLOOKUP(G3430,'سجل المشتريات'!F:N,8,0),"غير مسجلة في المشتريات"))</f>
        <v/>
      </c>
      <c r="J3430" s="26" t="str">
        <f>_xlfn.IFNA(VLOOKUP(F3430,الاوردرات!$B$1:$C$600,2,0),"")</f>
        <v/>
      </c>
      <c r="K3430" s="52"/>
      <c r="M3430" s="105" t="str">
        <f>IF(G3430="","",_xlfn.IFNA((VLOOKUP(G3430,help!L:M,2,0))*H3430,_xlfn.IFNA((VLOOKUP(G3430,help!P:Q,2,0))*H3430,"غير مسجلة في المشتريات")))</f>
        <v/>
      </c>
    </row>
    <row r="3431" spans="2:13" hidden="1" x14ac:dyDescent="0.25">
      <c r="B3431" s="13">
        <f>COUNTIFS($G$3:G3431,'تقرير استهلاك خامات'!$D$4)</f>
        <v>2</v>
      </c>
      <c r="C3431" s="13">
        <f>COUNTIFS($F$3:F3431,'تقرير منتج تام'!$E$4)</f>
        <v>10</v>
      </c>
      <c r="D3431" s="37"/>
      <c r="E3431" s="37"/>
      <c r="F3431" s="37"/>
      <c r="G3431" s="39"/>
      <c r="H3431" s="40"/>
      <c r="I3431" s="107" t="str">
        <f>IF(G3431="","",_xlfn.IFNA(VLOOKUP(G3431,'سجل المشتريات'!F:N,8,0),"غير مسجلة في المشتريات"))</f>
        <v/>
      </c>
      <c r="J3431" s="26" t="str">
        <f>_xlfn.IFNA(VLOOKUP(F3431,الاوردرات!$B$1:$C$600,2,0),"")</f>
        <v/>
      </c>
      <c r="K3431" s="52"/>
      <c r="M3431" s="105" t="str">
        <f>IF(G3431="","",_xlfn.IFNA((VLOOKUP(G3431,help!L:M,2,0))*H3431,_xlfn.IFNA((VLOOKUP(G3431,help!P:Q,2,0))*H3431,"غير مسجلة في المشتريات")))</f>
        <v/>
      </c>
    </row>
    <row r="3432" spans="2:13" hidden="1" x14ac:dyDescent="0.25">
      <c r="B3432" s="13">
        <f>COUNTIFS($G$3:G3432,'تقرير استهلاك خامات'!$D$4)</f>
        <v>2</v>
      </c>
      <c r="C3432" s="13">
        <f>COUNTIFS($F$3:F3432,'تقرير منتج تام'!$E$4)</f>
        <v>10</v>
      </c>
      <c r="D3432" s="37"/>
      <c r="E3432" s="37"/>
      <c r="F3432" s="37"/>
      <c r="G3432" s="39"/>
      <c r="H3432" s="40"/>
      <c r="I3432" s="107" t="str">
        <f>IF(G3432="","",_xlfn.IFNA(VLOOKUP(G3432,'سجل المشتريات'!F:N,8,0),"غير مسجلة في المشتريات"))</f>
        <v/>
      </c>
      <c r="J3432" s="26" t="str">
        <f>_xlfn.IFNA(VLOOKUP(F3432,الاوردرات!$B$1:$C$600,2,0),"")</f>
        <v/>
      </c>
      <c r="K3432" s="52"/>
      <c r="M3432" s="105" t="str">
        <f>IF(G3432="","",_xlfn.IFNA((VLOOKUP(G3432,help!L:M,2,0))*H3432,_xlfn.IFNA((VLOOKUP(G3432,help!P:Q,2,0))*H3432,"غير مسجلة في المشتريات")))</f>
        <v/>
      </c>
    </row>
    <row r="3433" spans="2:13" hidden="1" x14ac:dyDescent="0.25">
      <c r="B3433" s="13">
        <f>COUNTIFS($G$3:G3433,'تقرير استهلاك خامات'!$D$4)</f>
        <v>2</v>
      </c>
      <c r="C3433" s="13">
        <f>COUNTIFS($F$3:F3433,'تقرير منتج تام'!$E$4)</f>
        <v>10</v>
      </c>
      <c r="D3433" s="37"/>
      <c r="E3433" s="37"/>
      <c r="F3433" s="37"/>
      <c r="G3433" s="39"/>
      <c r="H3433" s="40"/>
      <c r="I3433" s="107" t="str">
        <f>IF(G3433="","",_xlfn.IFNA(VLOOKUP(G3433,'سجل المشتريات'!F:N,8,0),"غير مسجلة في المشتريات"))</f>
        <v/>
      </c>
      <c r="J3433" s="26" t="str">
        <f>_xlfn.IFNA(VLOOKUP(F3433,الاوردرات!$B$1:$C$600,2,0),"")</f>
        <v/>
      </c>
      <c r="K3433" s="52"/>
      <c r="M3433" s="105" t="str">
        <f>IF(G3433="","",_xlfn.IFNA((VLOOKUP(G3433,help!L:M,2,0))*H3433,_xlfn.IFNA((VLOOKUP(G3433,help!P:Q,2,0))*H3433,"غير مسجلة في المشتريات")))</f>
        <v/>
      </c>
    </row>
    <row r="3434" spans="2:13" hidden="1" x14ac:dyDescent="0.25">
      <c r="B3434" s="13">
        <f>COUNTIFS($G$3:G3434,'تقرير استهلاك خامات'!$D$4)</f>
        <v>2</v>
      </c>
      <c r="C3434" s="13">
        <f>COUNTIFS($F$3:F3434,'تقرير منتج تام'!$E$4)</f>
        <v>10</v>
      </c>
      <c r="D3434" s="37"/>
      <c r="E3434" s="37"/>
      <c r="F3434" s="37"/>
      <c r="G3434" s="39"/>
      <c r="H3434" s="40"/>
      <c r="I3434" s="107" t="str">
        <f>IF(G3434="","",_xlfn.IFNA(VLOOKUP(G3434,'سجل المشتريات'!F:N,8,0),"غير مسجلة في المشتريات"))</f>
        <v/>
      </c>
      <c r="J3434" s="26" t="str">
        <f>_xlfn.IFNA(VLOOKUP(F3434,الاوردرات!$B$1:$C$600,2,0),"")</f>
        <v/>
      </c>
      <c r="K3434" s="52"/>
      <c r="M3434" s="105" t="str">
        <f>IF(G3434="","",_xlfn.IFNA((VLOOKUP(G3434,help!L:M,2,0))*H3434,_xlfn.IFNA((VLOOKUP(G3434,help!P:Q,2,0))*H3434,"غير مسجلة في المشتريات")))</f>
        <v/>
      </c>
    </row>
    <row r="3435" spans="2:13" hidden="1" x14ac:dyDescent="0.25">
      <c r="B3435" s="13">
        <f>COUNTIFS($G$3:G3435,'تقرير استهلاك خامات'!$D$4)</f>
        <v>2</v>
      </c>
      <c r="C3435" s="13">
        <f>COUNTIFS($F$3:F3435,'تقرير منتج تام'!$E$4)</f>
        <v>10</v>
      </c>
      <c r="D3435" s="37"/>
      <c r="E3435" s="37"/>
      <c r="F3435" s="37"/>
      <c r="G3435" s="39"/>
      <c r="H3435" s="40"/>
      <c r="I3435" s="107" t="str">
        <f>IF(G3435="","",_xlfn.IFNA(VLOOKUP(G3435,'سجل المشتريات'!F:N,8,0),"غير مسجلة في المشتريات"))</f>
        <v/>
      </c>
      <c r="J3435" s="26" t="str">
        <f>_xlfn.IFNA(VLOOKUP(F3435,الاوردرات!$B$1:$C$600,2,0),"")</f>
        <v/>
      </c>
      <c r="K3435" s="52"/>
      <c r="M3435" s="105" t="str">
        <f>IF(G3435="","",_xlfn.IFNA((VLOOKUP(G3435,help!L:M,2,0))*H3435,_xlfn.IFNA((VLOOKUP(G3435,help!P:Q,2,0))*H3435,"غير مسجلة في المشتريات")))</f>
        <v/>
      </c>
    </row>
    <row r="3436" spans="2:13" hidden="1" x14ac:dyDescent="0.25">
      <c r="B3436" s="13">
        <f>COUNTIFS($G$3:G3436,'تقرير استهلاك خامات'!$D$4)</f>
        <v>2</v>
      </c>
      <c r="C3436" s="13">
        <f>COUNTIFS($F$3:F3436,'تقرير منتج تام'!$E$4)</f>
        <v>10</v>
      </c>
      <c r="D3436" s="37"/>
      <c r="E3436" s="37"/>
      <c r="F3436" s="37"/>
      <c r="G3436" s="39"/>
      <c r="H3436" s="40"/>
      <c r="I3436" s="107" t="str">
        <f>IF(G3436="","",_xlfn.IFNA(VLOOKUP(G3436,'سجل المشتريات'!F:N,8,0),"غير مسجلة في المشتريات"))</f>
        <v/>
      </c>
      <c r="J3436" s="26" t="str">
        <f>_xlfn.IFNA(VLOOKUP(F3436,الاوردرات!$B$1:$C$600,2,0),"")</f>
        <v/>
      </c>
      <c r="K3436" s="52"/>
      <c r="M3436" s="105" t="str">
        <f>IF(G3436="","",_xlfn.IFNA((VLOOKUP(G3436,help!L:M,2,0))*H3436,_xlfn.IFNA((VLOOKUP(G3436,help!P:Q,2,0))*H3436,"غير مسجلة في المشتريات")))</f>
        <v/>
      </c>
    </row>
    <row r="3437" spans="2:13" hidden="1" x14ac:dyDescent="0.25">
      <c r="B3437" s="13">
        <f>COUNTIFS($G$3:G3437,'تقرير استهلاك خامات'!$D$4)</f>
        <v>2</v>
      </c>
      <c r="C3437" s="13">
        <f>COUNTIFS($F$3:F3437,'تقرير منتج تام'!$E$4)</f>
        <v>10</v>
      </c>
      <c r="D3437" s="37"/>
      <c r="E3437" s="37"/>
      <c r="F3437" s="37"/>
      <c r="G3437" s="39"/>
      <c r="H3437" s="40"/>
      <c r="I3437" s="107" t="str">
        <f>IF(G3437="","",_xlfn.IFNA(VLOOKUP(G3437,'سجل المشتريات'!F:N,8,0),"غير مسجلة في المشتريات"))</f>
        <v/>
      </c>
      <c r="J3437" s="26" t="str">
        <f>_xlfn.IFNA(VLOOKUP(F3437,الاوردرات!$B$1:$C$600,2,0),"")</f>
        <v/>
      </c>
      <c r="K3437" s="52"/>
      <c r="M3437" s="105" t="str">
        <f>IF(G3437="","",_xlfn.IFNA((VLOOKUP(G3437,help!L:M,2,0))*H3437,_xlfn.IFNA((VLOOKUP(G3437,help!P:Q,2,0))*H3437,"غير مسجلة في المشتريات")))</f>
        <v/>
      </c>
    </row>
    <row r="3438" spans="2:13" hidden="1" x14ac:dyDescent="0.25">
      <c r="B3438" s="13">
        <f>COUNTIFS($G$3:G3438,'تقرير استهلاك خامات'!$D$4)</f>
        <v>2</v>
      </c>
      <c r="C3438" s="13">
        <f>COUNTIFS($F$3:F3438,'تقرير منتج تام'!$E$4)</f>
        <v>10</v>
      </c>
      <c r="D3438" s="37"/>
      <c r="E3438" s="37"/>
      <c r="F3438" s="37"/>
      <c r="G3438" s="39"/>
      <c r="H3438" s="40"/>
      <c r="I3438" s="107" t="str">
        <f>IF(G3438="","",_xlfn.IFNA(VLOOKUP(G3438,'سجل المشتريات'!F:N,8,0),"غير مسجلة في المشتريات"))</f>
        <v/>
      </c>
      <c r="J3438" s="26" t="str">
        <f>_xlfn.IFNA(VLOOKUP(F3438,الاوردرات!$B$1:$C$600,2,0),"")</f>
        <v/>
      </c>
      <c r="K3438" s="52"/>
      <c r="M3438" s="105" t="str">
        <f>IF(G3438="","",_xlfn.IFNA((VLOOKUP(G3438,help!L:M,2,0))*H3438,_xlfn.IFNA((VLOOKUP(G3438,help!P:Q,2,0))*H3438,"غير مسجلة في المشتريات")))</f>
        <v/>
      </c>
    </row>
    <row r="3439" spans="2:13" hidden="1" x14ac:dyDescent="0.25">
      <c r="B3439" s="13">
        <f>COUNTIFS($G$3:G3439,'تقرير استهلاك خامات'!$D$4)</f>
        <v>2</v>
      </c>
      <c r="C3439" s="13">
        <f>COUNTIFS($F$3:F3439,'تقرير منتج تام'!$E$4)</f>
        <v>10</v>
      </c>
      <c r="D3439" s="37"/>
      <c r="E3439" s="37"/>
      <c r="F3439" s="37"/>
      <c r="G3439" s="39"/>
      <c r="H3439" s="40"/>
      <c r="I3439" s="107" t="str">
        <f>IF(G3439="","",_xlfn.IFNA(VLOOKUP(G3439,'سجل المشتريات'!F:N,8,0),"غير مسجلة في المشتريات"))</f>
        <v/>
      </c>
      <c r="J3439" s="26" t="str">
        <f>_xlfn.IFNA(VLOOKUP(F3439,الاوردرات!$B$1:$C$600,2,0),"")</f>
        <v/>
      </c>
      <c r="K3439" s="52"/>
      <c r="M3439" s="105" t="str">
        <f>IF(G3439="","",_xlfn.IFNA((VLOOKUP(G3439,help!L:M,2,0))*H3439,_xlfn.IFNA((VLOOKUP(G3439,help!P:Q,2,0))*H3439,"غير مسجلة في المشتريات")))</f>
        <v/>
      </c>
    </row>
    <row r="3440" spans="2:13" hidden="1" x14ac:dyDescent="0.25">
      <c r="B3440" s="13">
        <f>COUNTIFS($G$3:G3440,'تقرير استهلاك خامات'!$D$4)</f>
        <v>2</v>
      </c>
      <c r="C3440" s="13">
        <f>COUNTIFS($F$3:F3440,'تقرير منتج تام'!$E$4)</f>
        <v>10</v>
      </c>
      <c r="D3440" s="37"/>
      <c r="E3440" s="37"/>
      <c r="F3440" s="37"/>
      <c r="G3440" s="39"/>
      <c r="H3440" s="40"/>
      <c r="I3440" s="107" t="str">
        <f>IF(G3440="","",_xlfn.IFNA(VLOOKUP(G3440,'سجل المشتريات'!F:N,8,0),"غير مسجلة في المشتريات"))</f>
        <v/>
      </c>
      <c r="J3440" s="26" t="str">
        <f>_xlfn.IFNA(VLOOKUP(F3440,الاوردرات!$B$1:$C$600,2,0),"")</f>
        <v/>
      </c>
      <c r="K3440" s="52"/>
      <c r="M3440" s="105" t="str">
        <f>IF(G3440="","",_xlfn.IFNA((VLOOKUP(G3440,help!L:M,2,0))*H3440,_xlfn.IFNA((VLOOKUP(G3440,help!P:Q,2,0))*H3440,"غير مسجلة في المشتريات")))</f>
        <v/>
      </c>
    </row>
    <row r="3441" spans="2:13" hidden="1" x14ac:dyDescent="0.25">
      <c r="B3441" s="13">
        <f>COUNTIFS($G$3:G3441,'تقرير استهلاك خامات'!$D$4)</f>
        <v>2</v>
      </c>
      <c r="C3441" s="13">
        <f>COUNTIFS($F$3:F3441,'تقرير منتج تام'!$E$4)</f>
        <v>10</v>
      </c>
      <c r="D3441" s="37"/>
      <c r="E3441" s="37"/>
      <c r="F3441" s="37"/>
      <c r="G3441" s="39"/>
      <c r="H3441" s="40"/>
      <c r="I3441" s="107" t="str">
        <f>IF(G3441="","",_xlfn.IFNA(VLOOKUP(G3441,'سجل المشتريات'!F:N,8,0),"غير مسجلة في المشتريات"))</f>
        <v/>
      </c>
      <c r="J3441" s="26" t="str">
        <f>_xlfn.IFNA(VLOOKUP(F3441,الاوردرات!$B$1:$C$600,2,0),"")</f>
        <v/>
      </c>
      <c r="K3441" s="52"/>
      <c r="M3441" s="105" t="str">
        <f>IF(G3441="","",_xlfn.IFNA((VLOOKUP(G3441,help!L:M,2,0))*H3441,_xlfn.IFNA((VLOOKUP(G3441,help!P:Q,2,0))*H3441,"غير مسجلة في المشتريات")))</f>
        <v/>
      </c>
    </row>
    <row r="3442" spans="2:13" hidden="1" x14ac:dyDescent="0.25">
      <c r="B3442" s="13">
        <f>COUNTIFS($G$3:G3442,'تقرير استهلاك خامات'!$D$4)</f>
        <v>2</v>
      </c>
      <c r="C3442" s="13">
        <f>COUNTIFS($F$3:F3442,'تقرير منتج تام'!$E$4)</f>
        <v>10</v>
      </c>
      <c r="D3442" s="37"/>
      <c r="E3442" s="37"/>
      <c r="F3442" s="37"/>
      <c r="G3442" s="39"/>
      <c r="H3442" s="40"/>
      <c r="I3442" s="107" t="str">
        <f>IF(G3442="","",_xlfn.IFNA(VLOOKUP(G3442,'سجل المشتريات'!F:N,8,0),"غير مسجلة في المشتريات"))</f>
        <v/>
      </c>
      <c r="J3442" s="26" t="str">
        <f>_xlfn.IFNA(VLOOKUP(F3442,الاوردرات!$B$1:$C$600,2,0),"")</f>
        <v/>
      </c>
      <c r="K3442" s="52"/>
      <c r="M3442" s="105" t="str">
        <f>IF(G3442="","",_xlfn.IFNA((VLOOKUP(G3442,help!L:M,2,0))*H3442,_xlfn.IFNA((VLOOKUP(G3442,help!P:Q,2,0))*H3442,"غير مسجلة في المشتريات")))</f>
        <v/>
      </c>
    </row>
    <row r="3443" spans="2:13" hidden="1" x14ac:dyDescent="0.25">
      <c r="B3443" s="13">
        <f>COUNTIFS($G$3:G3443,'تقرير استهلاك خامات'!$D$4)</f>
        <v>2</v>
      </c>
      <c r="C3443" s="13">
        <f>COUNTIFS($F$3:F3443,'تقرير منتج تام'!$E$4)</f>
        <v>10</v>
      </c>
      <c r="D3443" s="37"/>
      <c r="E3443" s="37"/>
      <c r="F3443" s="37"/>
      <c r="G3443" s="39"/>
      <c r="H3443" s="40"/>
      <c r="I3443" s="107" t="str">
        <f>IF(G3443="","",_xlfn.IFNA(VLOOKUP(G3443,'سجل المشتريات'!F:N,8,0),"غير مسجلة في المشتريات"))</f>
        <v/>
      </c>
      <c r="J3443" s="26" t="str">
        <f>_xlfn.IFNA(VLOOKUP(F3443,الاوردرات!$B$1:$C$600,2,0),"")</f>
        <v/>
      </c>
      <c r="K3443" s="52"/>
      <c r="M3443" s="105" t="str">
        <f>IF(G3443="","",_xlfn.IFNA((VLOOKUP(G3443,help!L:M,2,0))*H3443,_xlfn.IFNA((VLOOKUP(G3443,help!P:Q,2,0))*H3443,"غير مسجلة في المشتريات")))</f>
        <v/>
      </c>
    </row>
    <row r="3444" spans="2:13" hidden="1" x14ac:dyDescent="0.25">
      <c r="B3444" s="13">
        <f>COUNTIFS($G$3:G3444,'تقرير استهلاك خامات'!$D$4)</f>
        <v>2</v>
      </c>
      <c r="C3444" s="13">
        <f>COUNTIFS($F$3:F3444,'تقرير منتج تام'!$E$4)</f>
        <v>10</v>
      </c>
      <c r="D3444" s="37"/>
      <c r="E3444" s="37"/>
      <c r="F3444" s="37"/>
      <c r="G3444" s="39"/>
      <c r="H3444" s="40"/>
      <c r="I3444" s="107" t="str">
        <f>IF(G3444="","",_xlfn.IFNA(VLOOKUP(G3444,'سجل المشتريات'!F:N,8,0),"غير مسجلة في المشتريات"))</f>
        <v/>
      </c>
      <c r="J3444" s="26" t="str">
        <f>_xlfn.IFNA(VLOOKUP(F3444,الاوردرات!$B$1:$C$600,2,0),"")</f>
        <v/>
      </c>
      <c r="K3444" s="52"/>
      <c r="M3444" s="105" t="str">
        <f>IF(G3444="","",_xlfn.IFNA((VLOOKUP(G3444,help!L:M,2,0))*H3444,_xlfn.IFNA((VLOOKUP(G3444,help!P:Q,2,0))*H3444,"غير مسجلة في المشتريات")))</f>
        <v/>
      </c>
    </row>
    <row r="3445" spans="2:13" hidden="1" x14ac:dyDescent="0.25">
      <c r="B3445" s="13">
        <f>COUNTIFS($G$3:G3445,'تقرير استهلاك خامات'!$D$4)</f>
        <v>2</v>
      </c>
      <c r="C3445" s="13">
        <f>COUNTIFS($F$3:F3445,'تقرير منتج تام'!$E$4)</f>
        <v>10</v>
      </c>
      <c r="D3445" s="37"/>
      <c r="E3445" s="37"/>
      <c r="F3445" s="37"/>
      <c r="G3445" s="39"/>
      <c r="H3445" s="40"/>
      <c r="I3445" s="107" t="str">
        <f>IF(G3445="","",_xlfn.IFNA(VLOOKUP(G3445,'سجل المشتريات'!F:N,8,0),"غير مسجلة في المشتريات"))</f>
        <v/>
      </c>
      <c r="J3445" s="26" t="str">
        <f>_xlfn.IFNA(VLOOKUP(F3445,الاوردرات!$B$1:$C$600,2,0),"")</f>
        <v/>
      </c>
      <c r="K3445" s="52"/>
      <c r="M3445" s="105" t="str">
        <f>IF(G3445="","",_xlfn.IFNA((VLOOKUP(G3445,help!L:M,2,0))*H3445,_xlfn.IFNA((VLOOKUP(G3445,help!P:Q,2,0))*H3445,"غير مسجلة في المشتريات")))</f>
        <v/>
      </c>
    </row>
    <row r="3446" spans="2:13" hidden="1" x14ac:dyDescent="0.25">
      <c r="B3446" s="13">
        <f>COUNTIFS($G$3:G3446,'تقرير استهلاك خامات'!$D$4)</f>
        <v>2</v>
      </c>
      <c r="C3446" s="13">
        <f>COUNTIFS($F$3:F3446,'تقرير منتج تام'!$E$4)</f>
        <v>10</v>
      </c>
      <c r="D3446" s="37"/>
      <c r="E3446" s="37"/>
      <c r="F3446" s="37"/>
      <c r="G3446" s="39"/>
      <c r="H3446" s="40"/>
      <c r="I3446" s="107" t="str">
        <f>IF(G3446="","",_xlfn.IFNA(VLOOKUP(G3446,'سجل المشتريات'!F:N,8,0),"غير مسجلة في المشتريات"))</f>
        <v/>
      </c>
      <c r="J3446" s="26" t="str">
        <f>_xlfn.IFNA(VLOOKUP(F3446,الاوردرات!$B$1:$C$600,2,0),"")</f>
        <v/>
      </c>
      <c r="K3446" s="52"/>
      <c r="M3446" s="105" t="str">
        <f>IF(G3446="","",_xlfn.IFNA((VLOOKUP(G3446,help!L:M,2,0))*H3446,_xlfn.IFNA((VLOOKUP(G3446,help!P:Q,2,0))*H3446,"غير مسجلة في المشتريات")))</f>
        <v/>
      </c>
    </row>
    <row r="3447" spans="2:13" hidden="1" x14ac:dyDescent="0.25">
      <c r="B3447" s="13">
        <f>COUNTIFS($G$3:G3447,'تقرير استهلاك خامات'!$D$4)</f>
        <v>2</v>
      </c>
      <c r="C3447" s="13">
        <f>COUNTIFS($F$3:F3447,'تقرير منتج تام'!$E$4)</f>
        <v>10</v>
      </c>
      <c r="D3447" s="37"/>
      <c r="E3447" s="37"/>
      <c r="F3447" s="37"/>
      <c r="G3447" s="39"/>
      <c r="H3447" s="40"/>
      <c r="I3447" s="107" t="str">
        <f>IF(G3447="","",_xlfn.IFNA(VLOOKUP(G3447,'سجل المشتريات'!F:N,8,0),"غير مسجلة في المشتريات"))</f>
        <v/>
      </c>
      <c r="J3447" s="26" t="str">
        <f>_xlfn.IFNA(VLOOKUP(F3447,الاوردرات!$B$1:$C$600,2,0),"")</f>
        <v/>
      </c>
      <c r="K3447" s="52"/>
      <c r="M3447" s="105" t="str">
        <f>IF(G3447="","",_xlfn.IFNA((VLOOKUP(G3447,help!L:M,2,0))*H3447,_xlfn.IFNA((VLOOKUP(G3447,help!P:Q,2,0))*H3447,"غير مسجلة في المشتريات")))</f>
        <v/>
      </c>
    </row>
    <row r="3448" spans="2:13" hidden="1" x14ac:dyDescent="0.25">
      <c r="B3448" s="13">
        <f>COUNTIFS($G$3:G3448,'تقرير استهلاك خامات'!$D$4)</f>
        <v>2</v>
      </c>
      <c r="C3448" s="13">
        <f>COUNTIFS($F$3:F3448,'تقرير منتج تام'!$E$4)</f>
        <v>10</v>
      </c>
      <c r="D3448" s="37"/>
      <c r="E3448" s="37"/>
      <c r="F3448" s="37"/>
      <c r="G3448" s="39"/>
      <c r="H3448" s="40"/>
      <c r="I3448" s="107" t="str">
        <f>IF(G3448="","",_xlfn.IFNA(VLOOKUP(G3448,'سجل المشتريات'!F:N,8,0),"غير مسجلة في المشتريات"))</f>
        <v/>
      </c>
      <c r="J3448" s="26" t="str">
        <f>_xlfn.IFNA(VLOOKUP(F3448,الاوردرات!$B$1:$C$600,2,0),"")</f>
        <v/>
      </c>
      <c r="K3448" s="52"/>
      <c r="M3448" s="105" t="str">
        <f>IF(G3448="","",_xlfn.IFNA((VLOOKUP(G3448,help!L:M,2,0))*H3448,_xlfn.IFNA((VLOOKUP(G3448,help!P:Q,2,0))*H3448,"غير مسجلة في المشتريات")))</f>
        <v/>
      </c>
    </row>
    <row r="3449" spans="2:13" hidden="1" x14ac:dyDescent="0.25">
      <c r="B3449" s="13">
        <f>COUNTIFS($G$3:G3449,'تقرير استهلاك خامات'!$D$4)</f>
        <v>2</v>
      </c>
      <c r="C3449" s="13">
        <f>COUNTIFS($F$3:F3449,'تقرير منتج تام'!$E$4)</f>
        <v>10</v>
      </c>
      <c r="D3449" s="37"/>
      <c r="E3449" s="37"/>
      <c r="F3449" s="37"/>
      <c r="G3449" s="39"/>
      <c r="H3449" s="40"/>
      <c r="I3449" s="107" t="str">
        <f>IF(G3449="","",_xlfn.IFNA(VLOOKUP(G3449,'سجل المشتريات'!F:N,8,0),"غير مسجلة في المشتريات"))</f>
        <v/>
      </c>
      <c r="J3449" s="26" t="str">
        <f>_xlfn.IFNA(VLOOKUP(F3449,الاوردرات!$B$1:$C$600,2,0),"")</f>
        <v/>
      </c>
      <c r="K3449" s="52"/>
      <c r="M3449" s="105" t="str">
        <f>IF(G3449="","",_xlfn.IFNA((VLOOKUP(G3449,help!L:M,2,0))*H3449,_xlfn.IFNA((VLOOKUP(G3449,help!P:Q,2,0))*H3449,"غير مسجلة في المشتريات")))</f>
        <v/>
      </c>
    </row>
    <row r="3450" spans="2:13" hidden="1" x14ac:dyDescent="0.25">
      <c r="B3450" s="13">
        <f>COUNTIFS($G$3:G3450,'تقرير استهلاك خامات'!$D$4)</f>
        <v>2</v>
      </c>
      <c r="C3450" s="13">
        <f>COUNTIFS($F$3:F3450,'تقرير منتج تام'!$E$4)</f>
        <v>10</v>
      </c>
      <c r="D3450" s="37"/>
      <c r="E3450" s="37"/>
      <c r="F3450" s="37"/>
      <c r="G3450" s="39"/>
      <c r="H3450" s="40"/>
      <c r="I3450" s="107" t="str">
        <f>IF(G3450="","",_xlfn.IFNA(VLOOKUP(G3450,'سجل المشتريات'!F:N,8,0),"غير مسجلة في المشتريات"))</f>
        <v/>
      </c>
      <c r="J3450" s="26" t="str">
        <f>_xlfn.IFNA(VLOOKUP(F3450,الاوردرات!$B$1:$C$600,2,0),"")</f>
        <v/>
      </c>
      <c r="K3450" s="52"/>
      <c r="M3450" s="105" t="str">
        <f>IF(G3450="","",_xlfn.IFNA((VLOOKUP(G3450,help!L:M,2,0))*H3450,_xlfn.IFNA((VLOOKUP(G3450,help!P:Q,2,0))*H3450,"غير مسجلة في المشتريات")))</f>
        <v/>
      </c>
    </row>
    <row r="3451" spans="2:13" hidden="1" x14ac:dyDescent="0.25">
      <c r="B3451" s="13">
        <f>COUNTIFS($G$3:G3451,'تقرير استهلاك خامات'!$D$4)</f>
        <v>2</v>
      </c>
      <c r="C3451" s="13">
        <f>COUNTIFS($F$3:F3451,'تقرير منتج تام'!$E$4)</f>
        <v>10</v>
      </c>
      <c r="D3451" s="37"/>
      <c r="E3451" s="37"/>
      <c r="F3451" s="37"/>
      <c r="G3451" s="39"/>
      <c r="H3451" s="40"/>
      <c r="I3451" s="107" t="str">
        <f>IF(G3451="","",_xlfn.IFNA(VLOOKUP(G3451,'سجل المشتريات'!F:N,8,0),"غير مسجلة في المشتريات"))</f>
        <v/>
      </c>
      <c r="J3451" s="26" t="str">
        <f>_xlfn.IFNA(VLOOKUP(F3451,الاوردرات!$B$1:$C$600,2,0),"")</f>
        <v/>
      </c>
      <c r="K3451" s="52"/>
      <c r="M3451" s="105" t="str">
        <f>IF(G3451="","",_xlfn.IFNA((VLOOKUP(G3451,help!L:M,2,0))*H3451,_xlfn.IFNA((VLOOKUP(G3451,help!P:Q,2,0))*H3451,"غير مسجلة في المشتريات")))</f>
        <v/>
      </c>
    </row>
    <row r="3452" spans="2:13" hidden="1" x14ac:dyDescent="0.25">
      <c r="B3452" s="13">
        <f>COUNTIFS($G$3:G3452,'تقرير استهلاك خامات'!$D$4)</f>
        <v>2</v>
      </c>
      <c r="C3452" s="13">
        <f>COUNTIFS($F$3:F3452,'تقرير منتج تام'!$E$4)</f>
        <v>10</v>
      </c>
      <c r="D3452" s="37"/>
      <c r="E3452" s="37"/>
      <c r="F3452" s="37"/>
      <c r="G3452" s="39"/>
      <c r="H3452" s="40"/>
      <c r="I3452" s="107" t="str">
        <f>IF(G3452="","",_xlfn.IFNA(VLOOKUP(G3452,'سجل المشتريات'!F:N,8,0),"غير مسجلة في المشتريات"))</f>
        <v/>
      </c>
      <c r="J3452" s="26" t="str">
        <f>_xlfn.IFNA(VLOOKUP(F3452,الاوردرات!$B$1:$C$600,2,0),"")</f>
        <v/>
      </c>
      <c r="K3452" s="52"/>
      <c r="M3452" s="105" t="str">
        <f>IF(G3452="","",_xlfn.IFNA((VLOOKUP(G3452,help!L:M,2,0))*H3452,_xlfn.IFNA((VLOOKUP(G3452,help!P:Q,2,0))*H3452,"غير مسجلة في المشتريات")))</f>
        <v/>
      </c>
    </row>
    <row r="3453" spans="2:13" hidden="1" x14ac:dyDescent="0.25">
      <c r="B3453" s="13">
        <f>COUNTIFS($G$3:G3453,'تقرير استهلاك خامات'!$D$4)</f>
        <v>2</v>
      </c>
      <c r="C3453" s="13">
        <f>COUNTIFS($F$3:F3453,'تقرير منتج تام'!$E$4)</f>
        <v>10</v>
      </c>
      <c r="D3453" s="37"/>
      <c r="E3453" s="37"/>
      <c r="F3453" s="37"/>
      <c r="G3453" s="39"/>
      <c r="H3453" s="40"/>
      <c r="I3453" s="107" t="str">
        <f>IF(G3453="","",_xlfn.IFNA(VLOOKUP(G3453,'سجل المشتريات'!F:N,8,0),"غير مسجلة في المشتريات"))</f>
        <v/>
      </c>
      <c r="J3453" s="26" t="str">
        <f>_xlfn.IFNA(VLOOKUP(F3453,الاوردرات!$B$1:$C$600,2,0),"")</f>
        <v/>
      </c>
      <c r="K3453" s="52"/>
      <c r="M3453" s="105" t="str">
        <f>IF(G3453="","",_xlfn.IFNA((VLOOKUP(G3453,help!L:M,2,0))*H3453,_xlfn.IFNA((VLOOKUP(G3453,help!P:Q,2,0))*H3453,"غير مسجلة في المشتريات")))</f>
        <v/>
      </c>
    </row>
    <row r="3454" spans="2:13" hidden="1" x14ac:dyDescent="0.25">
      <c r="B3454" s="13">
        <f>COUNTIFS($G$3:G3454,'تقرير استهلاك خامات'!$D$4)</f>
        <v>2</v>
      </c>
      <c r="C3454" s="13">
        <f>COUNTIFS($F$3:F3454,'تقرير منتج تام'!$E$4)</f>
        <v>10</v>
      </c>
      <c r="D3454" s="37"/>
      <c r="E3454" s="37"/>
      <c r="F3454" s="37"/>
      <c r="G3454" s="39"/>
      <c r="H3454" s="40"/>
      <c r="I3454" s="107" t="str">
        <f>IF(G3454="","",_xlfn.IFNA(VLOOKUP(G3454,'سجل المشتريات'!F:N,8,0),"غير مسجلة في المشتريات"))</f>
        <v/>
      </c>
      <c r="J3454" s="26" t="str">
        <f>_xlfn.IFNA(VLOOKUP(F3454,الاوردرات!$B$1:$C$600,2,0),"")</f>
        <v/>
      </c>
      <c r="K3454" s="52"/>
      <c r="M3454" s="105" t="str">
        <f>IF(G3454="","",_xlfn.IFNA((VLOOKUP(G3454,help!L:M,2,0))*H3454,_xlfn.IFNA((VLOOKUP(G3454,help!P:Q,2,0))*H3454,"غير مسجلة في المشتريات")))</f>
        <v/>
      </c>
    </row>
    <row r="3455" spans="2:13" hidden="1" x14ac:dyDescent="0.25">
      <c r="B3455" s="13">
        <f>COUNTIFS($G$3:G3455,'تقرير استهلاك خامات'!$D$4)</f>
        <v>2</v>
      </c>
      <c r="C3455" s="13">
        <f>COUNTIFS($F$3:F3455,'تقرير منتج تام'!$E$4)</f>
        <v>10</v>
      </c>
      <c r="D3455" s="37"/>
      <c r="E3455" s="37"/>
      <c r="F3455" s="37"/>
      <c r="G3455" s="39"/>
      <c r="H3455" s="40"/>
      <c r="I3455" s="107" t="str">
        <f>IF(G3455="","",_xlfn.IFNA(VLOOKUP(G3455,'سجل المشتريات'!F:N,8,0),"غير مسجلة في المشتريات"))</f>
        <v/>
      </c>
      <c r="J3455" s="26" t="str">
        <f>_xlfn.IFNA(VLOOKUP(F3455,الاوردرات!$B$1:$C$600,2,0),"")</f>
        <v/>
      </c>
      <c r="K3455" s="52"/>
      <c r="M3455" s="105" t="str">
        <f>IF(G3455="","",_xlfn.IFNA((VLOOKUP(G3455,help!L:M,2,0))*H3455,_xlfn.IFNA((VLOOKUP(G3455,help!P:Q,2,0))*H3455,"غير مسجلة في المشتريات")))</f>
        <v/>
      </c>
    </row>
    <row r="3456" spans="2:13" hidden="1" x14ac:dyDescent="0.25">
      <c r="B3456" s="13">
        <f>COUNTIFS($G$3:G3456,'تقرير استهلاك خامات'!$D$4)</f>
        <v>2</v>
      </c>
      <c r="C3456" s="13">
        <f>COUNTIFS($F$3:F3456,'تقرير منتج تام'!$E$4)</f>
        <v>10</v>
      </c>
      <c r="D3456" s="37"/>
      <c r="E3456" s="37"/>
      <c r="F3456" s="37"/>
      <c r="G3456" s="39"/>
      <c r="H3456" s="40"/>
      <c r="I3456" s="107" t="str">
        <f>IF(G3456="","",_xlfn.IFNA(VLOOKUP(G3456,'سجل المشتريات'!F:N,8,0),"غير مسجلة في المشتريات"))</f>
        <v/>
      </c>
      <c r="J3456" s="26" t="str">
        <f>_xlfn.IFNA(VLOOKUP(F3456,الاوردرات!$B$1:$C$600,2,0),"")</f>
        <v/>
      </c>
      <c r="K3456" s="52"/>
      <c r="M3456" s="105" t="str">
        <f>IF(G3456="","",_xlfn.IFNA((VLOOKUP(G3456,help!L:M,2,0))*H3456,_xlfn.IFNA((VLOOKUP(G3456,help!P:Q,2,0))*H3456,"غير مسجلة في المشتريات")))</f>
        <v/>
      </c>
    </row>
    <row r="3457" spans="2:13" hidden="1" x14ac:dyDescent="0.25">
      <c r="B3457" s="13">
        <f>COUNTIFS($G$3:G3457,'تقرير استهلاك خامات'!$D$4)</f>
        <v>2</v>
      </c>
      <c r="C3457" s="13">
        <f>COUNTIFS($F$3:F3457,'تقرير منتج تام'!$E$4)</f>
        <v>10</v>
      </c>
      <c r="D3457" s="37"/>
      <c r="E3457" s="37"/>
      <c r="F3457" s="37"/>
      <c r="G3457" s="39"/>
      <c r="H3457" s="40"/>
      <c r="I3457" s="107" t="str">
        <f>IF(G3457="","",_xlfn.IFNA(VLOOKUP(G3457,'سجل المشتريات'!F:N,8,0),"غير مسجلة في المشتريات"))</f>
        <v/>
      </c>
      <c r="J3457" s="26" t="str">
        <f>_xlfn.IFNA(VLOOKUP(F3457,الاوردرات!$B$1:$C$600,2,0),"")</f>
        <v/>
      </c>
      <c r="K3457" s="52"/>
      <c r="M3457" s="105" t="str">
        <f>IF(G3457="","",_xlfn.IFNA((VLOOKUP(G3457,help!L:M,2,0))*H3457,_xlfn.IFNA((VLOOKUP(G3457,help!P:Q,2,0))*H3457,"غير مسجلة في المشتريات")))</f>
        <v/>
      </c>
    </row>
    <row r="3458" spans="2:13" hidden="1" x14ac:dyDescent="0.25">
      <c r="B3458" s="13">
        <f>COUNTIFS($G$3:G3458,'تقرير استهلاك خامات'!$D$4)</f>
        <v>2</v>
      </c>
      <c r="C3458" s="13">
        <f>COUNTIFS($F$3:F3458,'تقرير منتج تام'!$E$4)</f>
        <v>10</v>
      </c>
      <c r="D3458" s="37"/>
      <c r="E3458" s="37"/>
      <c r="F3458" s="37"/>
      <c r="G3458" s="39"/>
      <c r="H3458" s="40"/>
      <c r="I3458" s="107" t="str">
        <f>IF(G3458="","",_xlfn.IFNA(VLOOKUP(G3458,'سجل المشتريات'!F:N,8,0),"غير مسجلة في المشتريات"))</f>
        <v/>
      </c>
      <c r="J3458" s="26" t="str">
        <f>_xlfn.IFNA(VLOOKUP(F3458,الاوردرات!$B$1:$C$600,2,0),"")</f>
        <v/>
      </c>
      <c r="K3458" s="52"/>
      <c r="M3458" s="105" t="str">
        <f>IF(G3458="","",_xlfn.IFNA((VLOOKUP(G3458,help!L:M,2,0))*H3458,_xlfn.IFNA((VLOOKUP(G3458,help!P:Q,2,0))*H3458,"غير مسجلة في المشتريات")))</f>
        <v/>
      </c>
    </row>
    <row r="3459" spans="2:13" hidden="1" x14ac:dyDescent="0.25">
      <c r="B3459" s="13">
        <f>COUNTIFS($G$3:G3459,'تقرير استهلاك خامات'!$D$4)</f>
        <v>2</v>
      </c>
      <c r="C3459" s="13">
        <f>COUNTIFS($F$3:F3459,'تقرير منتج تام'!$E$4)</f>
        <v>10</v>
      </c>
      <c r="D3459" s="37"/>
      <c r="E3459" s="37"/>
      <c r="F3459" s="37"/>
      <c r="G3459" s="39"/>
      <c r="H3459" s="40"/>
      <c r="I3459" s="107" t="str">
        <f>IF(G3459="","",_xlfn.IFNA(VLOOKUP(G3459,'سجل المشتريات'!F:N,8,0),"غير مسجلة في المشتريات"))</f>
        <v/>
      </c>
      <c r="J3459" s="26" t="str">
        <f>_xlfn.IFNA(VLOOKUP(F3459,الاوردرات!$B$1:$C$600,2,0),"")</f>
        <v/>
      </c>
      <c r="K3459" s="52"/>
      <c r="M3459" s="105" t="str">
        <f>IF(G3459="","",_xlfn.IFNA((VLOOKUP(G3459,help!L:M,2,0))*H3459,_xlfn.IFNA((VLOOKUP(G3459,help!P:Q,2,0))*H3459,"غير مسجلة في المشتريات")))</f>
        <v/>
      </c>
    </row>
    <row r="3460" spans="2:13" hidden="1" x14ac:dyDescent="0.25">
      <c r="B3460" s="13">
        <f>COUNTIFS($G$3:G3460,'تقرير استهلاك خامات'!$D$4)</f>
        <v>2</v>
      </c>
      <c r="C3460" s="13">
        <f>COUNTIFS($F$3:F3460,'تقرير منتج تام'!$E$4)</f>
        <v>10</v>
      </c>
      <c r="D3460" s="37"/>
      <c r="E3460" s="37"/>
      <c r="F3460" s="37"/>
      <c r="G3460" s="39"/>
      <c r="H3460" s="40"/>
      <c r="I3460" s="107" t="str">
        <f>IF(G3460="","",_xlfn.IFNA(VLOOKUP(G3460,'سجل المشتريات'!F:N,8,0),"غير مسجلة في المشتريات"))</f>
        <v/>
      </c>
      <c r="J3460" s="26" t="str">
        <f>_xlfn.IFNA(VLOOKUP(F3460,الاوردرات!$B$1:$C$600,2,0),"")</f>
        <v/>
      </c>
      <c r="K3460" s="52"/>
      <c r="M3460" s="105" t="str">
        <f>IF(G3460="","",_xlfn.IFNA((VLOOKUP(G3460,help!L:M,2,0))*H3460,_xlfn.IFNA((VLOOKUP(G3460,help!P:Q,2,0))*H3460,"غير مسجلة في المشتريات")))</f>
        <v/>
      </c>
    </row>
    <row r="3461" spans="2:13" hidden="1" x14ac:dyDescent="0.25">
      <c r="B3461" s="13">
        <f>COUNTIFS($G$3:G3461,'تقرير استهلاك خامات'!$D$4)</f>
        <v>2</v>
      </c>
      <c r="C3461" s="13">
        <f>COUNTIFS($F$3:F3461,'تقرير منتج تام'!$E$4)</f>
        <v>10</v>
      </c>
      <c r="D3461" s="37"/>
      <c r="E3461" s="37"/>
      <c r="F3461" s="37"/>
      <c r="G3461" s="39"/>
      <c r="H3461" s="40"/>
      <c r="I3461" s="107" t="str">
        <f>IF(G3461="","",_xlfn.IFNA(VLOOKUP(G3461,'سجل المشتريات'!F:N,8,0),"غير مسجلة في المشتريات"))</f>
        <v/>
      </c>
      <c r="J3461" s="26" t="str">
        <f>_xlfn.IFNA(VLOOKUP(F3461,الاوردرات!$B$1:$C$600,2,0),"")</f>
        <v/>
      </c>
      <c r="K3461" s="52"/>
      <c r="M3461" s="105" t="str">
        <f>IF(G3461="","",_xlfn.IFNA((VLOOKUP(G3461,help!L:M,2,0))*H3461,_xlfn.IFNA((VLOOKUP(G3461,help!P:Q,2,0))*H3461,"غير مسجلة في المشتريات")))</f>
        <v/>
      </c>
    </row>
    <row r="3462" spans="2:13" hidden="1" x14ac:dyDescent="0.25">
      <c r="B3462" s="13">
        <f>COUNTIFS($G$3:G3462,'تقرير استهلاك خامات'!$D$4)</f>
        <v>2</v>
      </c>
      <c r="C3462" s="13">
        <f>COUNTIFS($F$3:F3462,'تقرير منتج تام'!$E$4)</f>
        <v>10</v>
      </c>
      <c r="D3462" s="37"/>
      <c r="E3462" s="37"/>
      <c r="F3462" s="37"/>
      <c r="G3462" s="39"/>
      <c r="H3462" s="40"/>
      <c r="I3462" s="107" t="str">
        <f>IF(G3462="","",_xlfn.IFNA(VLOOKUP(G3462,'سجل المشتريات'!F:N,8,0),"غير مسجلة في المشتريات"))</f>
        <v/>
      </c>
      <c r="J3462" s="26" t="str">
        <f>_xlfn.IFNA(VLOOKUP(F3462,الاوردرات!$B$1:$C$600,2,0),"")</f>
        <v/>
      </c>
      <c r="K3462" s="52"/>
      <c r="M3462" s="105" t="str">
        <f>IF(G3462="","",_xlfn.IFNA((VLOOKUP(G3462,help!L:M,2,0))*H3462,_xlfn.IFNA((VLOOKUP(G3462,help!P:Q,2,0))*H3462,"غير مسجلة في المشتريات")))</f>
        <v/>
      </c>
    </row>
    <row r="3463" spans="2:13" hidden="1" x14ac:dyDescent="0.25">
      <c r="B3463" s="13">
        <f>COUNTIFS($G$3:G3463,'تقرير استهلاك خامات'!$D$4)</f>
        <v>2</v>
      </c>
      <c r="C3463" s="13">
        <f>COUNTIFS($F$3:F3463,'تقرير منتج تام'!$E$4)</f>
        <v>10</v>
      </c>
      <c r="D3463" s="37"/>
      <c r="E3463" s="37"/>
      <c r="F3463" s="37"/>
      <c r="G3463" s="39"/>
      <c r="H3463" s="40"/>
      <c r="I3463" s="107" t="str">
        <f>IF(G3463="","",_xlfn.IFNA(VLOOKUP(G3463,'سجل المشتريات'!F:N,8,0),"غير مسجلة في المشتريات"))</f>
        <v/>
      </c>
      <c r="J3463" s="26" t="str">
        <f>_xlfn.IFNA(VLOOKUP(F3463,الاوردرات!$B$1:$C$600,2,0),"")</f>
        <v/>
      </c>
      <c r="K3463" s="52"/>
      <c r="M3463" s="105" t="str">
        <f>IF(G3463="","",_xlfn.IFNA((VLOOKUP(G3463,help!L:M,2,0))*H3463,_xlfn.IFNA((VLOOKUP(G3463,help!P:Q,2,0))*H3463,"غير مسجلة في المشتريات")))</f>
        <v/>
      </c>
    </row>
    <row r="3464" spans="2:13" hidden="1" x14ac:dyDescent="0.25">
      <c r="B3464" s="13">
        <f>COUNTIFS($G$3:G3464,'تقرير استهلاك خامات'!$D$4)</f>
        <v>2</v>
      </c>
      <c r="C3464" s="13">
        <f>COUNTIFS($F$3:F3464,'تقرير منتج تام'!$E$4)</f>
        <v>10</v>
      </c>
      <c r="D3464" s="37"/>
      <c r="E3464" s="37"/>
      <c r="F3464" s="37"/>
      <c r="G3464" s="39"/>
      <c r="H3464" s="40"/>
      <c r="I3464" s="107" t="str">
        <f>IF(G3464="","",_xlfn.IFNA(VLOOKUP(G3464,'سجل المشتريات'!F:N,8,0),"غير مسجلة في المشتريات"))</f>
        <v/>
      </c>
      <c r="J3464" s="26" t="str">
        <f>_xlfn.IFNA(VLOOKUP(F3464,الاوردرات!$B$1:$C$600,2,0),"")</f>
        <v/>
      </c>
      <c r="K3464" s="52"/>
      <c r="M3464" s="105" t="str">
        <f>IF(G3464="","",_xlfn.IFNA((VLOOKUP(G3464,help!L:M,2,0))*H3464,_xlfn.IFNA((VLOOKUP(G3464,help!P:Q,2,0))*H3464,"غير مسجلة في المشتريات")))</f>
        <v/>
      </c>
    </row>
    <row r="3465" spans="2:13" hidden="1" x14ac:dyDescent="0.25">
      <c r="B3465" s="13">
        <f>COUNTIFS($G$3:G3465,'تقرير استهلاك خامات'!$D$4)</f>
        <v>2</v>
      </c>
      <c r="C3465" s="13">
        <f>COUNTIFS($F$3:F3465,'تقرير منتج تام'!$E$4)</f>
        <v>10</v>
      </c>
      <c r="D3465" s="37"/>
      <c r="E3465" s="37"/>
      <c r="F3465" s="37"/>
      <c r="G3465" s="39"/>
      <c r="H3465" s="40"/>
      <c r="I3465" s="107" t="str">
        <f>IF(G3465="","",_xlfn.IFNA(VLOOKUP(G3465,'سجل المشتريات'!F:N,8,0),"غير مسجلة في المشتريات"))</f>
        <v/>
      </c>
      <c r="J3465" s="26" t="str">
        <f>_xlfn.IFNA(VLOOKUP(F3465,الاوردرات!$B$1:$C$600,2,0),"")</f>
        <v/>
      </c>
      <c r="K3465" s="52"/>
      <c r="M3465" s="105" t="str">
        <f>IF(G3465="","",_xlfn.IFNA((VLOOKUP(G3465,help!L:M,2,0))*H3465,_xlfn.IFNA((VLOOKUP(G3465,help!P:Q,2,0))*H3465,"غير مسجلة في المشتريات")))</f>
        <v/>
      </c>
    </row>
    <row r="3466" spans="2:13" hidden="1" x14ac:dyDescent="0.25">
      <c r="B3466" s="13">
        <f>COUNTIFS($G$3:G3466,'تقرير استهلاك خامات'!$D$4)</f>
        <v>2</v>
      </c>
      <c r="C3466" s="13">
        <f>COUNTIFS($F$3:F3466,'تقرير منتج تام'!$E$4)</f>
        <v>10</v>
      </c>
      <c r="D3466" s="37"/>
      <c r="E3466" s="37"/>
      <c r="F3466" s="37"/>
      <c r="G3466" s="39"/>
      <c r="H3466" s="40"/>
      <c r="I3466" s="107" t="str">
        <f>IF(G3466="","",_xlfn.IFNA(VLOOKUP(G3466,'سجل المشتريات'!F:N,8,0),"غير مسجلة في المشتريات"))</f>
        <v/>
      </c>
      <c r="J3466" s="26" t="str">
        <f>_xlfn.IFNA(VLOOKUP(F3466,الاوردرات!$B$1:$C$600,2,0),"")</f>
        <v/>
      </c>
      <c r="K3466" s="52"/>
      <c r="M3466" s="105" t="str">
        <f>IF(G3466="","",_xlfn.IFNA((VLOOKUP(G3466,help!L:M,2,0))*H3466,_xlfn.IFNA((VLOOKUP(G3466,help!P:Q,2,0))*H3466,"غير مسجلة في المشتريات")))</f>
        <v/>
      </c>
    </row>
    <row r="3467" spans="2:13" hidden="1" x14ac:dyDescent="0.25">
      <c r="B3467" s="13">
        <f>COUNTIFS($G$3:G3467,'تقرير استهلاك خامات'!$D$4)</f>
        <v>2</v>
      </c>
      <c r="C3467" s="13">
        <f>COUNTIFS($F$3:F3467,'تقرير منتج تام'!$E$4)</f>
        <v>10</v>
      </c>
      <c r="D3467" s="37"/>
      <c r="E3467" s="37"/>
      <c r="F3467" s="37"/>
      <c r="G3467" s="39"/>
      <c r="H3467" s="40"/>
      <c r="I3467" s="107" t="str">
        <f>IF(G3467="","",_xlfn.IFNA(VLOOKUP(G3467,'سجل المشتريات'!F:N,8,0),"غير مسجلة في المشتريات"))</f>
        <v/>
      </c>
      <c r="J3467" s="26" t="str">
        <f>_xlfn.IFNA(VLOOKUP(F3467,الاوردرات!$B$1:$C$600,2,0),"")</f>
        <v/>
      </c>
      <c r="K3467" s="52"/>
      <c r="M3467" s="105" t="str">
        <f>IF(G3467="","",_xlfn.IFNA((VLOOKUP(G3467,help!L:M,2,0))*H3467,_xlfn.IFNA((VLOOKUP(G3467,help!P:Q,2,0))*H3467,"غير مسجلة في المشتريات")))</f>
        <v/>
      </c>
    </row>
    <row r="3468" spans="2:13" hidden="1" x14ac:dyDescent="0.25">
      <c r="B3468" s="13">
        <f>COUNTIFS($G$3:G3468,'تقرير استهلاك خامات'!$D$4)</f>
        <v>2</v>
      </c>
      <c r="C3468" s="13">
        <f>COUNTIFS($F$3:F3468,'تقرير منتج تام'!$E$4)</f>
        <v>10</v>
      </c>
      <c r="D3468" s="37"/>
      <c r="E3468" s="37"/>
      <c r="F3468" s="37"/>
      <c r="G3468" s="39"/>
      <c r="H3468" s="40"/>
      <c r="I3468" s="107" t="str">
        <f>IF(G3468="","",_xlfn.IFNA(VLOOKUP(G3468,'سجل المشتريات'!F:N,8,0),"غير مسجلة في المشتريات"))</f>
        <v/>
      </c>
      <c r="J3468" s="26" t="str">
        <f>_xlfn.IFNA(VLOOKUP(F3468,الاوردرات!$B$1:$C$600,2,0),"")</f>
        <v/>
      </c>
      <c r="K3468" s="52"/>
      <c r="M3468" s="105" t="str">
        <f>IF(G3468="","",_xlfn.IFNA((VLOOKUP(G3468,help!L:M,2,0))*H3468,_xlfn.IFNA((VLOOKUP(G3468,help!P:Q,2,0))*H3468,"غير مسجلة في المشتريات")))</f>
        <v/>
      </c>
    </row>
    <row r="3469" spans="2:13" hidden="1" x14ac:dyDescent="0.25">
      <c r="B3469" s="13">
        <f>COUNTIFS($G$3:G3469,'تقرير استهلاك خامات'!$D$4)</f>
        <v>2</v>
      </c>
      <c r="C3469" s="13">
        <f>COUNTIFS($F$3:F3469,'تقرير منتج تام'!$E$4)</f>
        <v>10</v>
      </c>
      <c r="D3469" s="37"/>
      <c r="E3469" s="37"/>
      <c r="F3469" s="37"/>
      <c r="G3469" s="39"/>
      <c r="H3469" s="40"/>
      <c r="I3469" s="107" t="str">
        <f>IF(G3469="","",_xlfn.IFNA(VLOOKUP(G3469,'سجل المشتريات'!F:N,8,0),"غير مسجلة في المشتريات"))</f>
        <v/>
      </c>
      <c r="J3469" s="26" t="str">
        <f>_xlfn.IFNA(VLOOKUP(F3469,الاوردرات!$B$1:$C$600,2,0),"")</f>
        <v/>
      </c>
      <c r="K3469" s="52"/>
      <c r="M3469" s="105" t="str">
        <f>IF(G3469="","",_xlfn.IFNA((VLOOKUP(G3469,help!L:M,2,0))*H3469,_xlfn.IFNA((VLOOKUP(G3469,help!P:Q,2,0))*H3469,"غير مسجلة في المشتريات")))</f>
        <v/>
      </c>
    </row>
    <row r="3470" spans="2:13" hidden="1" x14ac:dyDescent="0.25">
      <c r="B3470" s="13">
        <f>COUNTIFS($G$3:G3470,'تقرير استهلاك خامات'!$D$4)</f>
        <v>2</v>
      </c>
      <c r="C3470" s="13">
        <f>COUNTIFS($F$3:F3470,'تقرير منتج تام'!$E$4)</f>
        <v>10</v>
      </c>
      <c r="D3470" s="37"/>
      <c r="E3470" s="37"/>
      <c r="F3470" s="37"/>
      <c r="G3470" s="39"/>
      <c r="H3470" s="40"/>
      <c r="I3470" s="107" t="str">
        <f>IF(G3470="","",_xlfn.IFNA(VLOOKUP(G3470,'سجل المشتريات'!F:N,8,0),"غير مسجلة في المشتريات"))</f>
        <v/>
      </c>
      <c r="J3470" s="26" t="str">
        <f>_xlfn.IFNA(VLOOKUP(F3470,الاوردرات!$B$1:$C$600,2,0),"")</f>
        <v/>
      </c>
      <c r="K3470" s="52"/>
      <c r="M3470" s="105" t="str">
        <f>IF(G3470="","",_xlfn.IFNA((VLOOKUP(G3470,help!L:M,2,0))*H3470,_xlfn.IFNA((VLOOKUP(G3470,help!P:Q,2,0))*H3470,"غير مسجلة في المشتريات")))</f>
        <v/>
      </c>
    </row>
    <row r="3471" spans="2:13" hidden="1" x14ac:dyDescent="0.25">
      <c r="B3471" s="13">
        <f>COUNTIFS($G$3:G3471,'تقرير استهلاك خامات'!$D$4)</f>
        <v>2</v>
      </c>
      <c r="C3471" s="13">
        <f>COUNTIFS($F$3:F3471,'تقرير منتج تام'!$E$4)</f>
        <v>10</v>
      </c>
      <c r="D3471" s="37"/>
      <c r="E3471" s="37"/>
      <c r="F3471" s="37"/>
      <c r="G3471" s="39"/>
      <c r="H3471" s="40"/>
      <c r="I3471" s="107" t="str">
        <f>IF(G3471="","",_xlfn.IFNA(VLOOKUP(G3471,'سجل المشتريات'!F:N,8,0),"غير مسجلة في المشتريات"))</f>
        <v/>
      </c>
      <c r="J3471" s="26" t="str">
        <f>_xlfn.IFNA(VLOOKUP(F3471,الاوردرات!$B$1:$C$600,2,0),"")</f>
        <v/>
      </c>
      <c r="K3471" s="52"/>
      <c r="M3471" s="105" t="str">
        <f>IF(G3471="","",_xlfn.IFNA((VLOOKUP(G3471,help!L:M,2,0))*H3471,_xlfn.IFNA((VLOOKUP(G3471,help!P:Q,2,0))*H3471,"غير مسجلة في المشتريات")))</f>
        <v/>
      </c>
    </row>
    <row r="3472" spans="2:13" hidden="1" x14ac:dyDescent="0.25">
      <c r="B3472" s="13">
        <f>COUNTIFS($G$3:G3472,'تقرير استهلاك خامات'!$D$4)</f>
        <v>2</v>
      </c>
      <c r="C3472" s="13">
        <f>COUNTIFS($F$3:F3472,'تقرير منتج تام'!$E$4)</f>
        <v>10</v>
      </c>
      <c r="D3472" s="37"/>
      <c r="E3472" s="37"/>
      <c r="F3472" s="37"/>
      <c r="G3472" s="39"/>
      <c r="H3472" s="40"/>
      <c r="I3472" s="107" t="str">
        <f>IF(G3472="","",_xlfn.IFNA(VLOOKUP(G3472,'سجل المشتريات'!F:N,8,0),"غير مسجلة في المشتريات"))</f>
        <v/>
      </c>
      <c r="J3472" s="26" t="str">
        <f>_xlfn.IFNA(VLOOKUP(F3472,الاوردرات!$B$1:$C$600,2,0),"")</f>
        <v/>
      </c>
      <c r="K3472" s="52"/>
      <c r="M3472" s="105" t="str">
        <f>IF(G3472="","",_xlfn.IFNA((VLOOKUP(G3472,help!L:M,2,0))*H3472,_xlfn.IFNA((VLOOKUP(G3472,help!P:Q,2,0))*H3472,"غير مسجلة في المشتريات")))</f>
        <v/>
      </c>
    </row>
    <row r="3473" spans="2:13" hidden="1" x14ac:dyDescent="0.25">
      <c r="B3473" s="13">
        <f>COUNTIFS($G$3:G3473,'تقرير استهلاك خامات'!$D$4)</f>
        <v>2</v>
      </c>
      <c r="C3473" s="13">
        <f>COUNTIFS($F$3:F3473,'تقرير منتج تام'!$E$4)</f>
        <v>10</v>
      </c>
      <c r="D3473" s="37"/>
      <c r="E3473" s="37"/>
      <c r="F3473" s="37"/>
      <c r="G3473" s="39"/>
      <c r="H3473" s="40"/>
      <c r="I3473" s="107" t="str">
        <f>IF(G3473="","",_xlfn.IFNA(VLOOKUP(G3473,'سجل المشتريات'!F:N,8,0),"غير مسجلة في المشتريات"))</f>
        <v/>
      </c>
      <c r="J3473" s="26" t="str">
        <f>_xlfn.IFNA(VLOOKUP(F3473,الاوردرات!$B$1:$C$600,2,0),"")</f>
        <v/>
      </c>
      <c r="K3473" s="52"/>
      <c r="M3473" s="105" t="str">
        <f>IF(G3473="","",_xlfn.IFNA((VLOOKUP(G3473,help!L:M,2,0))*H3473,_xlfn.IFNA((VLOOKUP(G3473,help!P:Q,2,0))*H3473,"غير مسجلة في المشتريات")))</f>
        <v/>
      </c>
    </row>
    <row r="3474" spans="2:13" hidden="1" x14ac:dyDescent="0.25">
      <c r="B3474" s="13">
        <f>COUNTIFS($G$3:G3474,'تقرير استهلاك خامات'!$D$4)</f>
        <v>2</v>
      </c>
      <c r="C3474" s="13">
        <f>COUNTIFS($F$3:F3474,'تقرير منتج تام'!$E$4)</f>
        <v>10</v>
      </c>
      <c r="D3474" s="37"/>
      <c r="E3474" s="37"/>
      <c r="F3474" s="37"/>
      <c r="G3474" s="39"/>
      <c r="H3474" s="40"/>
      <c r="I3474" s="107" t="str">
        <f>IF(G3474="","",_xlfn.IFNA(VLOOKUP(G3474,'سجل المشتريات'!F:N,8,0),"غير مسجلة في المشتريات"))</f>
        <v/>
      </c>
      <c r="J3474" s="26" t="str">
        <f>_xlfn.IFNA(VLOOKUP(F3474,الاوردرات!$B$1:$C$600,2,0),"")</f>
        <v/>
      </c>
      <c r="K3474" s="52"/>
      <c r="M3474" s="105" t="str">
        <f>IF(G3474="","",_xlfn.IFNA((VLOOKUP(G3474,help!L:M,2,0))*H3474,_xlfn.IFNA((VLOOKUP(G3474,help!P:Q,2,0))*H3474,"غير مسجلة في المشتريات")))</f>
        <v/>
      </c>
    </row>
    <row r="3475" spans="2:13" hidden="1" x14ac:dyDescent="0.25">
      <c r="B3475" s="13">
        <f>COUNTIFS($G$3:G3475,'تقرير استهلاك خامات'!$D$4)</f>
        <v>2</v>
      </c>
      <c r="C3475" s="13">
        <f>COUNTIFS($F$3:F3475,'تقرير منتج تام'!$E$4)</f>
        <v>10</v>
      </c>
      <c r="D3475" s="37"/>
      <c r="E3475" s="37"/>
      <c r="F3475" s="37"/>
      <c r="G3475" s="39"/>
      <c r="H3475" s="40"/>
      <c r="I3475" s="107" t="str">
        <f>IF(G3475="","",_xlfn.IFNA(VLOOKUP(G3475,'سجل المشتريات'!F:N,8,0),"غير مسجلة في المشتريات"))</f>
        <v/>
      </c>
      <c r="J3475" s="26" t="str">
        <f>_xlfn.IFNA(VLOOKUP(F3475,الاوردرات!$B$1:$C$600,2,0),"")</f>
        <v/>
      </c>
      <c r="K3475" s="52"/>
      <c r="M3475" s="105" t="str">
        <f>IF(G3475="","",_xlfn.IFNA((VLOOKUP(G3475,help!L:M,2,0))*H3475,_xlfn.IFNA((VLOOKUP(G3475,help!P:Q,2,0))*H3475,"غير مسجلة في المشتريات")))</f>
        <v/>
      </c>
    </row>
    <row r="3476" spans="2:13" hidden="1" x14ac:dyDescent="0.25">
      <c r="B3476" s="13">
        <f>COUNTIFS($G$3:G3476,'تقرير استهلاك خامات'!$D$4)</f>
        <v>2</v>
      </c>
      <c r="C3476" s="13">
        <f>COUNTIFS($F$3:F3476,'تقرير منتج تام'!$E$4)</f>
        <v>10</v>
      </c>
      <c r="D3476" s="37"/>
      <c r="E3476" s="37"/>
      <c r="F3476" s="37"/>
      <c r="G3476" s="39"/>
      <c r="H3476" s="40"/>
      <c r="I3476" s="107" t="str">
        <f>IF(G3476="","",_xlfn.IFNA(VLOOKUP(G3476,'سجل المشتريات'!F:N,8,0),"غير مسجلة في المشتريات"))</f>
        <v/>
      </c>
      <c r="J3476" s="26" t="str">
        <f>_xlfn.IFNA(VLOOKUP(F3476,الاوردرات!$B$1:$C$600,2,0),"")</f>
        <v/>
      </c>
      <c r="K3476" s="52"/>
      <c r="M3476" s="105" t="str">
        <f>IF(G3476="","",_xlfn.IFNA((VLOOKUP(G3476,help!L:M,2,0))*H3476,_xlfn.IFNA((VLOOKUP(G3476,help!P:Q,2,0))*H3476,"غير مسجلة في المشتريات")))</f>
        <v/>
      </c>
    </row>
    <row r="3477" spans="2:13" hidden="1" x14ac:dyDescent="0.25">
      <c r="B3477" s="13">
        <f>COUNTIFS($G$3:G3477,'تقرير استهلاك خامات'!$D$4)</f>
        <v>2</v>
      </c>
      <c r="C3477" s="13">
        <f>COUNTIFS($F$3:F3477,'تقرير منتج تام'!$E$4)</f>
        <v>10</v>
      </c>
      <c r="D3477" s="37"/>
      <c r="E3477" s="37"/>
      <c r="F3477" s="37"/>
      <c r="G3477" s="39"/>
      <c r="H3477" s="40"/>
      <c r="I3477" s="107" t="str">
        <f>IF(G3477="","",_xlfn.IFNA(VLOOKUP(G3477,'سجل المشتريات'!F:N,8,0),"غير مسجلة في المشتريات"))</f>
        <v/>
      </c>
      <c r="J3477" s="26" t="str">
        <f>_xlfn.IFNA(VLOOKUP(F3477,الاوردرات!$B$1:$C$600,2,0),"")</f>
        <v/>
      </c>
      <c r="K3477" s="52"/>
      <c r="M3477" s="105" t="str">
        <f>IF(G3477="","",_xlfn.IFNA((VLOOKUP(G3477,help!L:M,2,0))*H3477,_xlfn.IFNA((VLOOKUP(G3477,help!P:Q,2,0))*H3477,"غير مسجلة في المشتريات")))</f>
        <v/>
      </c>
    </row>
    <row r="3478" spans="2:13" hidden="1" x14ac:dyDescent="0.25">
      <c r="B3478" s="13">
        <f>COUNTIFS($G$3:G3478,'تقرير استهلاك خامات'!$D$4)</f>
        <v>2</v>
      </c>
      <c r="C3478" s="13">
        <f>COUNTIFS($F$3:F3478,'تقرير منتج تام'!$E$4)</f>
        <v>10</v>
      </c>
      <c r="D3478" s="37"/>
      <c r="E3478" s="37"/>
      <c r="F3478" s="37"/>
      <c r="G3478" s="39"/>
      <c r="H3478" s="40"/>
      <c r="I3478" s="107" t="str">
        <f>IF(G3478="","",_xlfn.IFNA(VLOOKUP(G3478,'سجل المشتريات'!F:N,8,0),"غير مسجلة في المشتريات"))</f>
        <v/>
      </c>
      <c r="J3478" s="26" t="str">
        <f>_xlfn.IFNA(VLOOKUP(F3478,الاوردرات!$B$1:$C$600,2,0),"")</f>
        <v/>
      </c>
      <c r="K3478" s="52"/>
      <c r="M3478" s="105" t="str">
        <f>IF(G3478="","",_xlfn.IFNA((VLOOKUP(G3478,help!L:M,2,0))*H3478,_xlfn.IFNA((VLOOKUP(G3478,help!P:Q,2,0))*H3478,"غير مسجلة في المشتريات")))</f>
        <v/>
      </c>
    </row>
    <row r="3479" spans="2:13" hidden="1" x14ac:dyDescent="0.25">
      <c r="B3479" s="13">
        <f>COUNTIFS($G$3:G3479,'تقرير استهلاك خامات'!$D$4)</f>
        <v>2</v>
      </c>
      <c r="C3479" s="13">
        <f>COUNTIFS($F$3:F3479,'تقرير منتج تام'!$E$4)</f>
        <v>10</v>
      </c>
      <c r="D3479" s="37"/>
      <c r="E3479" s="37"/>
      <c r="F3479" s="37"/>
      <c r="G3479" s="39"/>
      <c r="H3479" s="40"/>
      <c r="I3479" s="107" t="str">
        <f>IF(G3479="","",_xlfn.IFNA(VLOOKUP(G3479,'سجل المشتريات'!F:N,8,0),"غير مسجلة في المشتريات"))</f>
        <v/>
      </c>
      <c r="J3479" s="26" t="str">
        <f>_xlfn.IFNA(VLOOKUP(F3479,الاوردرات!$B$1:$C$600,2,0),"")</f>
        <v/>
      </c>
      <c r="K3479" s="52"/>
      <c r="M3479" s="105" t="str">
        <f>IF(G3479="","",_xlfn.IFNA((VLOOKUP(G3479,help!L:M,2,0))*H3479,_xlfn.IFNA((VLOOKUP(G3479,help!P:Q,2,0))*H3479,"غير مسجلة في المشتريات")))</f>
        <v/>
      </c>
    </row>
    <row r="3480" spans="2:13" hidden="1" x14ac:dyDescent="0.25">
      <c r="B3480" s="13">
        <f>COUNTIFS($G$3:G3480,'تقرير استهلاك خامات'!$D$4)</f>
        <v>2</v>
      </c>
      <c r="C3480" s="13">
        <f>COUNTIFS($F$3:F3480,'تقرير منتج تام'!$E$4)</f>
        <v>10</v>
      </c>
      <c r="D3480" s="37"/>
      <c r="E3480" s="37"/>
      <c r="F3480" s="37"/>
      <c r="G3480" s="39"/>
      <c r="H3480" s="40"/>
      <c r="I3480" s="107" t="str">
        <f>IF(G3480="","",_xlfn.IFNA(VLOOKUP(G3480,'سجل المشتريات'!F:N,8,0),"غير مسجلة في المشتريات"))</f>
        <v/>
      </c>
      <c r="J3480" s="26" t="str">
        <f>_xlfn.IFNA(VLOOKUP(F3480,الاوردرات!$B$1:$C$600,2,0),"")</f>
        <v/>
      </c>
      <c r="K3480" s="52"/>
      <c r="M3480" s="105" t="str">
        <f>IF(G3480="","",_xlfn.IFNA((VLOOKUP(G3480,help!L:M,2,0))*H3480,_xlfn.IFNA((VLOOKUP(G3480,help!P:Q,2,0))*H3480,"غير مسجلة في المشتريات")))</f>
        <v/>
      </c>
    </row>
    <row r="3481" spans="2:13" hidden="1" x14ac:dyDescent="0.25">
      <c r="B3481" s="13">
        <f>COUNTIFS($G$3:G3481,'تقرير استهلاك خامات'!$D$4)</f>
        <v>2</v>
      </c>
      <c r="C3481" s="13">
        <f>COUNTIFS($F$3:F3481,'تقرير منتج تام'!$E$4)</f>
        <v>10</v>
      </c>
      <c r="D3481" s="37"/>
      <c r="E3481" s="37"/>
      <c r="F3481" s="37"/>
      <c r="G3481" s="39"/>
      <c r="H3481" s="40"/>
      <c r="I3481" s="107" t="str">
        <f>IF(G3481="","",_xlfn.IFNA(VLOOKUP(G3481,'سجل المشتريات'!F:N,8,0),"غير مسجلة في المشتريات"))</f>
        <v/>
      </c>
      <c r="J3481" s="26" t="str">
        <f>_xlfn.IFNA(VLOOKUP(F3481,الاوردرات!$B$1:$C$600,2,0),"")</f>
        <v/>
      </c>
      <c r="K3481" s="52"/>
      <c r="M3481" s="105" t="str">
        <f>IF(G3481="","",_xlfn.IFNA((VLOOKUP(G3481,help!L:M,2,0))*H3481,_xlfn.IFNA((VLOOKUP(G3481,help!P:Q,2,0))*H3481,"غير مسجلة في المشتريات")))</f>
        <v/>
      </c>
    </row>
    <row r="3482" spans="2:13" hidden="1" x14ac:dyDescent="0.25">
      <c r="B3482" s="13">
        <f>COUNTIFS($G$3:G3482,'تقرير استهلاك خامات'!$D$4)</f>
        <v>2</v>
      </c>
      <c r="C3482" s="13">
        <f>COUNTIFS($F$3:F3482,'تقرير منتج تام'!$E$4)</f>
        <v>10</v>
      </c>
      <c r="D3482" s="37"/>
      <c r="E3482" s="37"/>
      <c r="F3482" s="37"/>
      <c r="G3482" s="39"/>
      <c r="H3482" s="40"/>
      <c r="I3482" s="107" t="str">
        <f>IF(G3482="","",_xlfn.IFNA(VLOOKUP(G3482,'سجل المشتريات'!F:N,8,0),"غير مسجلة في المشتريات"))</f>
        <v/>
      </c>
      <c r="J3482" s="26" t="str">
        <f>_xlfn.IFNA(VLOOKUP(F3482,الاوردرات!$B$1:$C$600,2,0),"")</f>
        <v/>
      </c>
      <c r="K3482" s="52"/>
      <c r="M3482" s="105" t="str">
        <f>IF(G3482="","",_xlfn.IFNA((VLOOKUP(G3482,help!L:M,2,0))*H3482,_xlfn.IFNA((VLOOKUP(G3482,help!P:Q,2,0))*H3482,"غير مسجلة في المشتريات")))</f>
        <v/>
      </c>
    </row>
    <row r="3483" spans="2:13" hidden="1" x14ac:dyDescent="0.25">
      <c r="B3483" s="13">
        <f>COUNTIFS($G$3:G3483,'تقرير استهلاك خامات'!$D$4)</f>
        <v>2</v>
      </c>
      <c r="C3483" s="13">
        <f>COUNTIFS($F$3:F3483,'تقرير منتج تام'!$E$4)</f>
        <v>10</v>
      </c>
      <c r="D3483" s="37"/>
      <c r="E3483" s="37"/>
      <c r="F3483" s="37"/>
      <c r="G3483" s="39"/>
      <c r="H3483" s="40"/>
      <c r="I3483" s="107" t="str">
        <f>IF(G3483="","",_xlfn.IFNA(VLOOKUP(G3483,'سجل المشتريات'!F:N,8,0),"غير مسجلة في المشتريات"))</f>
        <v/>
      </c>
      <c r="J3483" s="26" t="str">
        <f>_xlfn.IFNA(VLOOKUP(F3483,الاوردرات!$B$1:$C$600,2,0),"")</f>
        <v/>
      </c>
      <c r="K3483" s="52"/>
      <c r="M3483" s="105" t="str">
        <f>IF(G3483="","",_xlfn.IFNA((VLOOKUP(G3483,help!L:M,2,0))*H3483,_xlfn.IFNA((VLOOKUP(G3483,help!P:Q,2,0))*H3483,"غير مسجلة في المشتريات")))</f>
        <v/>
      </c>
    </row>
    <row r="3484" spans="2:13" hidden="1" x14ac:dyDescent="0.25">
      <c r="B3484" s="13">
        <f>COUNTIFS($G$3:G3484,'تقرير استهلاك خامات'!$D$4)</f>
        <v>2</v>
      </c>
      <c r="C3484" s="13">
        <f>COUNTIFS($F$3:F3484,'تقرير منتج تام'!$E$4)</f>
        <v>10</v>
      </c>
      <c r="D3484" s="37"/>
      <c r="E3484" s="37"/>
      <c r="F3484" s="37"/>
      <c r="G3484" s="39"/>
      <c r="H3484" s="40"/>
      <c r="I3484" s="107" t="str">
        <f>IF(G3484="","",_xlfn.IFNA(VLOOKUP(G3484,'سجل المشتريات'!F:N,8,0),"غير مسجلة في المشتريات"))</f>
        <v/>
      </c>
      <c r="J3484" s="26" t="str">
        <f>_xlfn.IFNA(VLOOKUP(F3484,الاوردرات!$B$1:$C$600,2,0),"")</f>
        <v/>
      </c>
      <c r="K3484" s="52"/>
      <c r="M3484" s="105" t="str">
        <f>IF(G3484="","",_xlfn.IFNA((VLOOKUP(G3484,help!L:M,2,0))*H3484,_xlfn.IFNA((VLOOKUP(G3484,help!P:Q,2,0))*H3484,"غير مسجلة في المشتريات")))</f>
        <v/>
      </c>
    </row>
    <row r="3485" spans="2:13" hidden="1" x14ac:dyDescent="0.25">
      <c r="B3485" s="13">
        <f>COUNTIFS($G$3:G3485,'تقرير استهلاك خامات'!$D$4)</f>
        <v>2</v>
      </c>
      <c r="C3485" s="13">
        <f>COUNTIFS($F$3:F3485,'تقرير منتج تام'!$E$4)</f>
        <v>10</v>
      </c>
      <c r="D3485" s="37"/>
      <c r="E3485" s="37"/>
      <c r="F3485" s="37"/>
      <c r="G3485" s="39"/>
      <c r="H3485" s="40"/>
      <c r="I3485" s="107" t="str">
        <f>IF(G3485="","",_xlfn.IFNA(VLOOKUP(G3485,'سجل المشتريات'!F:N,8,0),"غير مسجلة في المشتريات"))</f>
        <v/>
      </c>
      <c r="J3485" s="26" t="str">
        <f>_xlfn.IFNA(VLOOKUP(F3485,الاوردرات!$B$1:$C$600,2,0),"")</f>
        <v/>
      </c>
      <c r="K3485" s="52"/>
      <c r="M3485" s="105" t="str">
        <f>IF(G3485="","",_xlfn.IFNA((VLOOKUP(G3485,help!L:M,2,0))*H3485,_xlfn.IFNA((VLOOKUP(G3485,help!P:Q,2,0))*H3485,"غير مسجلة في المشتريات")))</f>
        <v/>
      </c>
    </row>
    <row r="3486" spans="2:13" hidden="1" x14ac:dyDescent="0.25">
      <c r="B3486" s="13">
        <f>COUNTIFS($G$3:G3486,'تقرير استهلاك خامات'!$D$4)</f>
        <v>2</v>
      </c>
      <c r="C3486" s="13">
        <f>COUNTIFS($F$3:F3486,'تقرير منتج تام'!$E$4)</f>
        <v>10</v>
      </c>
      <c r="D3486" s="37"/>
      <c r="E3486" s="37"/>
      <c r="F3486" s="37"/>
      <c r="G3486" s="39"/>
      <c r="H3486" s="40"/>
      <c r="I3486" s="107" t="str">
        <f>IF(G3486="","",_xlfn.IFNA(VLOOKUP(G3486,'سجل المشتريات'!F:N,8,0),"غير مسجلة في المشتريات"))</f>
        <v/>
      </c>
      <c r="J3486" s="26" t="str">
        <f>_xlfn.IFNA(VLOOKUP(F3486,الاوردرات!$B$1:$C$600,2,0),"")</f>
        <v/>
      </c>
      <c r="K3486" s="52"/>
      <c r="M3486" s="105" t="str">
        <f>IF(G3486="","",_xlfn.IFNA((VLOOKUP(G3486,help!L:M,2,0))*H3486,_xlfn.IFNA((VLOOKUP(G3486,help!P:Q,2,0))*H3486,"غير مسجلة في المشتريات")))</f>
        <v/>
      </c>
    </row>
    <row r="3487" spans="2:13" hidden="1" x14ac:dyDescent="0.25">
      <c r="B3487" s="13">
        <f>COUNTIFS($G$3:G3487,'تقرير استهلاك خامات'!$D$4)</f>
        <v>2</v>
      </c>
      <c r="C3487" s="13">
        <f>COUNTIFS($F$3:F3487,'تقرير منتج تام'!$E$4)</f>
        <v>10</v>
      </c>
      <c r="D3487" s="37"/>
      <c r="E3487" s="37"/>
      <c r="F3487" s="37"/>
      <c r="G3487" s="39"/>
      <c r="H3487" s="40"/>
      <c r="I3487" s="107" t="str">
        <f>IF(G3487="","",_xlfn.IFNA(VLOOKUP(G3487,'سجل المشتريات'!F:N,8,0),"غير مسجلة في المشتريات"))</f>
        <v/>
      </c>
      <c r="J3487" s="26" t="str">
        <f>_xlfn.IFNA(VLOOKUP(F3487,الاوردرات!$B$1:$C$600,2,0),"")</f>
        <v/>
      </c>
      <c r="K3487" s="52"/>
      <c r="M3487" s="105" t="str">
        <f>IF(G3487="","",_xlfn.IFNA((VLOOKUP(G3487,help!L:M,2,0))*H3487,_xlfn.IFNA((VLOOKUP(G3487,help!P:Q,2,0))*H3487,"غير مسجلة في المشتريات")))</f>
        <v/>
      </c>
    </row>
    <row r="3488" spans="2:13" hidden="1" x14ac:dyDescent="0.25">
      <c r="B3488" s="13">
        <f>COUNTIFS($G$3:G3488,'تقرير استهلاك خامات'!$D$4)</f>
        <v>2</v>
      </c>
      <c r="C3488" s="13">
        <f>COUNTIFS($F$3:F3488,'تقرير منتج تام'!$E$4)</f>
        <v>10</v>
      </c>
      <c r="D3488" s="37"/>
      <c r="E3488" s="37"/>
      <c r="F3488" s="37"/>
      <c r="G3488" s="39"/>
      <c r="H3488" s="40"/>
      <c r="I3488" s="107" t="str">
        <f>IF(G3488="","",_xlfn.IFNA(VLOOKUP(G3488,'سجل المشتريات'!F:N,8,0),"غير مسجلة في المشتريات"))</f>
        <v/>
      </c>
      <c r="J3488" s="26" t="str">
        <f>_xlfn.IFNA(VLOOKUP(F3488,الاوردرات!$B$1:$C$600,2,0),"")</f>
        <v/>
      </c>
      <c r="K3488" s="52"/>
      <c r="M3488" s="105" t="str">
        <f>IF(G3488="","",_xlfn.IFNA((VLOOKUP(G3488,help!L:M,2,0))*H3488,_xlfn.IFNA((VLOOKUP(G3488,help!P:Q,2,0))*H3488,"غير مسجلة في المشتريات")))</f>
        <v/>
      </c>
    </row>
    <row r="3489" spans="2:13" hidden="1" x14ac:dyDescent="0.25">
      <c r="B3489" s="13">
        <f>COUNTIFS($G$3:G3489,'تقرير استهلاك خامات'!$D$4)</f>
        <v>2</v>
      </c>
      <c r="C3489" s="13">
        <f>COUNTIFS($F$3:F3489,'تقرير منتج تام'!$E$4)</f>
        <v>10</v>
      </c>
      <c r="D3489" s="37"/>
      <c r="E3489" s="37"/>
      <c r="F3489" s="37"/>
      <c r="G3489" s="39"/>
      <c r="H3489" s="40"/>
      <c r="I3489" s="107" t="str">
        <f>IF(G3489="","",_xlfn.IFNA(VLOOKUP(G3489,'سجل المشتريات'!F:N,8,0),"غير مسجلة في المشتريات"))</f>
        <v/>
      </c>
      <c r="J3489" s="26" t="str">
        <f>_xlfn.IFNA(VLOOKUP(F3489,الاوردرات!$B$1:$C$600,2,0),"")</f>
        <v/>
      </c>
      <c r="K3489" s="52"/>
      <c r="M3489" s="105" t="str">
        <f>IF(G3489="","",_xlfn.IFNA((VLOOKUP(G3489,help!L:M,2,0))*H3489,_xlfn.IFNA((VLOOKUP(G3489,help!P:Q,2,0))*H3489,"غير مسجلة في المشتريات")))</f>
        <v/>
      </c>
    </row>
    <row r="3490" spans="2:13" hidden="1" x14ac:dyDescent="0.25">
      <c r="B3490" s="13">
        <f>COUNTIFS($G$3:G3490,'تقرير استهلاك خامات'!$D$4)</f>
        <v>2</v>
      </c>
      <c r="C3490" s="13">
        <f>COUNTIFS($F$3:F3490,'تقرير منتج تام'!$E$4)</f>
        <v>10</v>
      </c>
      <c r="D3490" s="37"/>
      <c r="E3490" s="37"/>
      <c r="F3490" s="37"/>
      <c r="G3490" s="39"/>
      <c r="H3490" s="40"/>
      <c r="I3490" s="107" t="str">
        <f>IF(G3490="","",_xlfn.IFNA(VLOOKUP(G3490,'سجل المشتريات'!F:N,8,0),"غير مسجلة في المشتريات"))</f>
        <v/>
      </c>
      <c r="J3490" s="26" t="str">
        <f>_xlfn.IFNA(VLOOKUP(F3490,الاوردرات!$B$1:$C$600,2,0),"")</f>
        <v/>
      </c>
      <c r="K3490" s="52"/>
      <c r="M3490" s="105" t="str">
        <f>IF(G3490="","",_xlfn.IFNA((VLOOKUP(G3490,help!L:M,2,0))*H3490,_xlfn.IFNA((VLOOKUP(G3490,help!P:Q,2,0))*H3490,"غير مسجلة في المشتريات")))</f>
        <v/>
      </c>
    </row>
    <row r="3491" spans="2:13" hidden="1" x14ac:dyDescent="0.25">
      <c r="B3491" s="13">
        <f>COUNTIFS($G$3:G3491,'تقرير استهلاك خامات'!$D$4)</f>
        <v>2</v>
      </c>
      <c r="C3491" s="13">
        <f>COUNTIFS($F$3:F3491,'تقرير منتج تام'!$E$4)</f>
        <v>10</v>
      </c>
      <c r="D3491" s="37"/>
      <c r="E3491" s="37"/>
      <c r="F3491" s="37"/>
      <c r="G3491" s="39"/>
      <c r="H3491" s="40"/>
      <c r="I3491" s="107" t="str">
        <f>IF(G3491="","",_xlfn.IFNA(VLOOKUP(G3491,'سجل المشتريات'!F:N,8,0),"غير مسجلة في المشتريات"))</f>
        <v/>
      </c>
      <c r="J3491" s="26" t="str">
        <f>_xlfn.IFNA(VLOOKUP(F3491,الاوردرات!$B$1:$C$600,2,0),"")</f>
        <v/>
      </c>
      <c r="K3491" s="52"/>
      <c r="M3491" s="105" t="str">
        <f>IF(G3491="","",_xlfn.IFNA((VLOOKUP(G3491,help!L:M,2,0))*H3491,_xlfn.IFNA((VLOOKUP(G3491,help!P:Q,2,0))*H3491,"غير مسجلة في المشتريات")))</f>
        <v/>
      </c>
    </row>
    <row r="3492" spans="2:13" hidden="1" x14ac:dyDescent="0.25">
      <c r="B3492" s="13">
        <f>COUNTIFS($G$3:G3492,'تقرير استهلاك خامات'!$D$4)</f>
        <v>2</v>
      </c>
      <c r="C3492" s="13">
        <f>COUNTIFS($F$3:F3492,'تقرير منتج تام'!$E$4)</f>
        <v>10</v>
      </c>
      <c r="D3492" s="37"/>
      <c r="E3492" s="37"/>
      <c r="F3492" s="37"/>
      <c r="G3492" s="39"/>
      <c r="H3492" s="40"/>
      <c r="I3492" s="107" t="str">
        <f>IF(G3492="","",_xlfn.IFNA(VLOOKUP(G3492,'سجل المشتريات'!F:N,8,0),"غير مسجلة في المشتريات"))</f>
        <v/>
      </c>
      <c r="J3492" s="26" t="str">
        <f>_xlfn.IFNA(VLOOKUP(F3492,الاوردرات!$B$1:$C$600,2,0),"")</f>
        <v/>
      </c>
      <c r="K3492" s="52"/>
      <c r="M3492" s="105" t="str">
        <f>IF(G3492="","",_xlfn.IFNA((VLOOKUP(G3492,help!L:M,2,0))*H3492,_xlfn.IFNA((VLOOKUP(G3492,help!P:Q,2,0))*H3492,"غير مسجلة في المشتريات")))</f>
        <v/>
      </c>
    </row>
    <row r="3493" spans="2:13" hidden="1" x14ac:dyDescent="0.25">
      <c r="B3493" s="13">
        <f>COUNTIFS($G$3:G3493,'تقرير استهلاك خامات'!$D$4)</f>
        <v>2</v>
      </c>
      <c r="C3493" s="13">
        <f>COUNTIFS($F$3:F3493,'تقرير منتج تام'!$E$4)</f>
        <v>10</v>
      </c>
      <c r="D3493" s="37"/>
      <c r="E3493" s="37"/>
      <c r="F3493" s="37"/>
      <c r="G3493" s="39"/>
      <c r="H3493" s="40"/>
      <c r="I3493" s="107" t="str">
        <f>IF(G3493="","",_xlfn.IFNA(VLOOKUP(G3493,'سجل المشتريات'!F:N,8,0),"غير مسجلة في المشتريات"))</f>
        <v/>
      </c>
      <c r="J3493" s="26" t="str">
        <f>_xlfn.IFNA(VLOOKUP(F3493,الاوردرات!$B$1:$C$600,2,0),"")</f>
        <v/>
      </c>
      <c r="K3493" s="52"/>
      <c r="M3493" s="105" t="str">
        <f>IF(G3493="","",_xlfn.IFNA((VLOOKUP(G3493,help!L:M,2,0))*H3493,_xlfn.IFNA((VLOOKUP(G3493,help!P:Q,2,0))*H3493,"غير مسجلة في المشتريات")))</f>
        <v/>
      </c>
    </row>
    <row r="3494" spans="2:13" hidden="1" x14ac:dyDescent="0.25">
      <c r="B3494" s="13">
        <f>COUNTIFS($G$3:G3494,'تقرير استهلاك خامات'!$D$4)</f>
        <v>2</v>
      </c>
      <c r="C3494" s="13">
        <f>COUNTIFS($F$3:F3494,'تقرير منتج تام'!$E$4)</f>
        <v>10</v>
      </c>
      <c r="D3494" s="37"/>
      <c r="E3494" s="37"/>
      <c r="F3494" s="37"/>
      <c r="G3494" s="39"/>
      <c r="H3494" s="40"/>
      <c r="I3494" s="107" t="str">
        <f>IF(G3494="","",_xlfn.IFNA(VLOOKUP(G3494,'سجل المشتريات'!F:N,8,0),"غير مسجلة في المشتريات"))</f>
        <v/>
      </c>
      <c r="J3494" s="26" t="str">
        <f>_xlfn.IFNA(VLOOKUP(F3494,الاوردرات!$B$1:$C$600,2,0),"")</f>
        <v/>
      </c>
      <c r="K3494" s="52"/>
      <c r="M3494" s="105" t="str">
        <f>IF(G3494="","",_xlfn.IFNA((VLOOKUP(G3494,help!L:M,2,0))*H3494,_xlfn.IFNA((VLOOKUP(G3494,help!P:Q,2,0))*H3494,"غير مسجلة في المشتريات")))</f>
        <v/>
      </c>
    </row>
    <row r="3495" spans="2:13" hidden="1" x14ac:dyDescent="0.25">
      <c r="B3495" s="13">
        <f>COUNTIFS($G$3:G3495,'تقرير استهلاك خامات'!$D$4)</f>
        <v>2</v>
      </c>
      <c r="C3495" s="13">
        <f>COUNTIFS($F$3:F3495,'تقرير منتج تام'!$E$4)</f>
        <v>10</v>
      </c>
      <c r="D3495" s="37"/>
      <c r="E3495" s="37"/>
      <c r="F3495" s="37"/>
      <c r="G3495" s="39"/>
      <c r="H3495" s="40"/>
      <c r="I3495" s="107" t="str">
        <f>IF(G3495="","",_xlfn.IFNA(VLOOKUP(G3495,'سجل المشتريات'!F:N,8,0),"غير مسجلة في المشتريات"))</f>
        <v/>
      </c>
      <c r="J3495" s="26" t="str">
        <f>_xlfn.IFNA(VLOOKUP(F3495,الاوردرات!$B$1:$C$600,2,0),"")</f>
        <v/>
      </c>
      <c r="K3495" s="52"/>
      <c r="M3495" s="105" t="str">
        <f>IF(G3495="","",_xlfn.IFNA((VLOOKUP(G3495,help!L:M,2,0))*H3495,_xlfn.IFNA((VLOOKUP(G3495,help!P:Q,2,0))*H3495,"غير مسجلة في المشتريات")))</f>
        <v/>
      </c>
    </row>
    <row r="3496" spans="2:13" hidden="1" x14ac:dyDescent="0.25">
      <c r="B3496" s="13">
        <f>COUNTIFS($G$3:G3496,'تقرير استهلاك خامات'!$D$4)</f>
        <v>2</v>
      </c>
      <c r="C3496" s="13">
        <f>COUNTIFS($F$3:F3496,'تقرير منتج تام'!$E$4)</f>
        <v>10</v>
      </c>
      <c r="D3496" s="37"/>
      <c r="E3496" s="37"/>
      <c r="F3496" s="37"/>
      <c r="G3496" s="39"/>
      <c r="H3496" s="40"/>
      <c r="I3496" s="107" t="str">
        <f>IF(G3496="","",_xlfn.IFNA(VLOOKUP(G3496,'سجل المشتريات'!F:N,8,0),"غير مسجلة في المشتريات"))</f>
        <v/>
      </c>
      <c r="J3496" s="26" t="str">
        <f>_xlfn.IFNA(VLOOKUP(F3496,الاوردرات!$B$1:$C$600,2,0),"")</f>
        <v/>
      </c>
      <c r="K3496" s="52"/>
      <c r="M3496" s="105" t="str">
        <f>IF(G3496="","",_xlfn.IFNA((VLOOKUP(G3496,help!L:M,2,0))*H3496,_xlfn.IFNA((VLOOKUP(G3496,help!P:Q,2,0))*H3496,"غير مسجلة في المشتريات")))</f>
        <v/>
      </c>
    </row>
    <row r="3497" spans="2:13" hidden="1" x14ac:dyDescent="0.25">
      <c r="B3497" s="13">
        <f>COUNTIFS($G$3:G3497,'تقرير استهلاك خامات'!$D$4)</f>
        <v>2</v>
      </c>
      <c r="C3497" s="13">
        <f>COUNTIFS($F$3:F3497,'تقرير منتج تام'!$E$4)</f>
        <v>10</v>
      </c>
      <c r="D3497" s="37"/>
      <c r="E3497" s="37"/>
      <c r="F3497" s="37"/>
      <c r="G3497" s="39"/>
      <c r="H3497" s="40"/>
      <c r="I3497" s="107" t="str">
        <f>IF(G3497="","",_xlfn.IFNA(VLOOKUP(G3497,'سجل المشتريات'!F:N,8,0),"غير مسجلة في المشتريات"))</f>
        <v/>
      </c>
      <c r="J3497" s="26" t="str">
        <f>_xlfn.IFNA(VLOOKUP(F3497,الاوردرات!$B$1:$C$600,2,0),"")</f>
        <v/>
      </c>
      <c r="K3497" s="52"/>
      <c r="M3497" s="105" t="str">
        <f>IF(G3497="","",_xlfn.IFNA((VLOOKUP(G3497,help!L:M,2,0))*H3497,_xlfn.IFNA((VLOOKUP(G3497,help!P:Q,2,0))*H3497,"غير مسجلة في المشتريات")))</f>
        <v/>
      </c>
    </row>
    <row r="3498" spans="2:13" hidden="1" x14ac:dyDescent="0.25">
      <c r="B3498" s="13">
        <f>COUNTIFS($G$3:G3498,'تقرير استهلاك خامات'!$D$4)</f>
        <v>2</v>
      </c>
      <c r="C3498" s="13">
        <f>COUNTIFS($F$3:F3498,'تقرير منتج تام'!$E$4)</f>
        <v>10</v>
      </c>
      <c r="D3498" s="37"/>
      <c r="E3498" s="37"/>
      <c r="F3498" s="37"/>
      <c r="G3498" s="39"/>
      <c r="H3498" s="40"/>
      <c r="I3498" s="107" t="str">
        <f>IF(G3498="","",_xlfn.IFNA(VLOOKUP(G3498,'سجل المشتريات'!F:N,8,0),"غير مسجلة في المشتريات"))</f>
        <v/>
      </c>
      <c r="J3498" s="26" t="str">
        <f>_xlfn.IFNA(VLOOKUP(F3498,الاوردرات!$B$1:$C$600,2,0),"")</f>
        <v/>
      </c>
      <c r="K3498" s="52"/>
      <c r="M3498" s="105" t="str">
        <f>IF(G3498="","",_xlfn.IFNA((VLOOKUP(G3498,help!L:M,2,0))*H3498,_xlfn.IFNA((VLOOKUP(G3498,help!P:Q,2,0))*H3498,"غير مسجلة في المشتريات")))</f>
        <v/>
      </c>
    </row>
    <row r="3499" spans="2:13" hidden="1" x14ac:dyDescent="0.25">
      <c r="B3499" s="13">
        <f>COUNTIFS($G$3:G3499,'تقرير استهلاك خامات'!$D$4)</f>
        <v>2</v>
      </c>
      <c r="C3499" s="13">
        <f>COUNTIFS($F$3:F3499,'تقرير منتج تام'!$E$4)</f>
        <v>10</v>
      </c>
      <c r="D3499" s="37"/>
      <c r="E3499" s="37"/>
      <c r="F3499" s="37"/>
      <c r="G3499" s="39"/>
      <c r="H3499" s="40"/>
      <c r="I3499" s="107" t="str">
        <f>IF(G3499="","",_xlfn.IFNA(VLOOKUP(G3499,'سجل المشتريات'!F:N,8,0),"غير مسجلة في المشتريات"))</f>
        <v/>
      </c>
      <c r="J3499" s="26" t="str">
        <f>_xlfn.IFNA(VLOOKUP(F3499,الاوردرات!$B$1:$C$600,2,0),"")</f>
        <v/>
      </c>
      <c r="K3499" s="52"/>
      <c r="M3499" s="105" t="str">
        <f>IF(G3499="","",_xlfn.IFNA((VLOOKUP(G3499,help!L:M,2,0))*H3499,_xlfn.IFNA((VLOOKUP(G3499,help!P:Q,2,0))*H3499,"غير مسجلة في المشتريات")))</f>
        <v/>
      </c>
    </row>
    <row r="3500" spans="2:13" hidden="1" x14ac:dyDescent="0.25">
      <c r="B3500" s="13">
        <f>COUNTIFS($G$3:G3500,'تقرير استهلاك خامات'!$D$4)</f>
        <v>2</v>
      </c>
      <c r="C3500" s="13">
        <f>COUNTIFS($F$3:F3500,'تقرير منتج تام'!$E$4)</f>
        <v>10</v>
      </c>
      <c r="D3500" s="37"/>
      <c r="E3500" s="37"/>
      <c r="F3500" s="37"/>
      <c r="G3500" s="39"/>
      <c r="H3500" s="40"/>
      <c r="I3500" s="107" t="str">
        <f>IF(G3500="","",_xlfn.IFNA(VLOOKUP(G3500,'سجل المشتريات'!F:N,8,0),"غير مسجلة في المشتريات"))</f>
        <v/>
      </c>
      <c r="J3500" s="26" t="str">
        <f>_xlfn.IFNA(VLOOKUP(F3500,الاوردرات!$B$1:$C$600,2,0),"")</f>
        <v/>
      </c>
      <c r="K3500" s="52"/>
      <c r="M3500" s="105" t="str">
        <f>IF(G3500="","",_xlfn.IFNA((VLOOKUP(G3500,help!L:M,2,0))*H3500,_xlfn.IFNA((VLOOKUP(G3500,help!P:Q,2,0))*H3500,"غير مسجلة في المشتريات")))</f>
        <v/>
      </c>
    </row>
    <row r="3501" spans="2:13" hidden="1" x14ac:dyDescent="0.25">
      <c r="B3501" s="13">
        <f>COUNTIFS($G$3:G3501,'تقرير استهلاك خامات'!$D$4)</f>
        <v>2</v>
      </c>
      <c r="C3501" s="13">
        <f>COUNTIFS($F$3:F3501,'تقرير منتج تام'!$E$4)</f>
        <v>10</v>
      </c>
      <c r="D3501" s="37"/>
      <c r="E3501" s="37"/>
      <c r="F3501" s="37"/>
      <c r="G3501" s="39"/>
      <c r="H3501" s="40"/>
      <c r="I3501" s="107" t="str">
        <f>IF(G3501="","",_xlfn.IFNA(VLOOKUP(G3501,'سجل المشتريات'!F:N,8,0),"غير مسجلة في المشتريات"))</f>
        <v/>
      </c>
      <c r="J3501" s="26" t="str">
        <f>_xlfn.IFNA(VLOOKUP(F3501,الاوردرات!$B$1:$C$600,2,0),"")</f>
        <v/>
      </c>
      <c r="K3501" s="52"/>
      <c r="M3501" s="105" t="str">
        <f>IF(G3501="","",_xlfn.IFNA((VLOOKUP(G3501,help!L:M,2,0))*H3501,_xlfn.IFNA((VLOOKUP(G3501,help!P:Q,2,0))*H3501,"غير مسجلة في المشتريات")))</f>
        <v/>
      </c>
    </row>
    <row r="3502" spans="2:13" hidden="1" x14ac:dyDescent="0.25">
      <c r="B3502" s="13">
        <f>COUNTIFS($G$3:G3502,'تقرير استهلاك خامات'!$D$4)</f>
        <v>2</v>
      </c>
      <c r="C3502" s="13">
        <f>COUNTIFS($F$3:F3502,'تقرير منتج تام'!$E$4)</f>
        <v>10</v>
      </c>
      <c r="D3502" s="37"/>
      <c r="E3502" s="37"/>
      <c r="F3502" s="37"/>
      <c r="G3502" s="39"/>
      <c r="H3502" s="40"/>
      <c r="I3502" s="107" t="str">
        <f>IF(G3502="","",_xlfn.IFNA(VLOOKUP(G3502,'سجل المشتريات'!F:N,8,0),"غير مسجلة في المشتريات"))</f>
        <v/>
      </c>
      <c r="J3502" s="26" t="str">
        <f>_xlfn.IFNA(VLOOKUP(F3502,الاوردرات!$B$1:$C$600,2,0),"")</f>
        <v/>
      </c>
      <c r="K3502" s="52"/>
      <c r="M3502" s="105" t="str">
        <f>IF(G3502="","",_xlfn.IFNA((VLOOKUP(G3502,help!L:M,2,0))*H3502,_xlfn.IFNA((VLOOKUP(G3502,help!P:Q,2,0))*H3502,"غير مسجلة في المشتريات")))</f>
        <v/>
      </c>
    </row>
    <row r="3503" spans="2:13" hidden="1" x14ac:dyDescent="0.25">
      <c r="B3503" s="13">
        <f>COUNTIFS($G$3:G3503,'تقرير استهلاك خامات'!$D$4)</f>
        <v>2</v>
      </c>
      <c r="C3503" s="13">
        <f>COUNTIFS($F$3:F3503,'تقرير منتج تام'!$E$4)</f>
        <v>10</v>
      </c>
      <c r="D3503" s="37"/>
      <c r="E3503" s="37"/>
      <c r="F3503" s="37"/>
      <c r="G3503" s="39"/>
      <c r="H3503" s="40"/>
      <c r="I3503" s="107" t="str">
        <f>IF(G3503="","",_xlfn.IFNA(VLOOKUP(G3503,'سجل المشتريات'!F:N,8,0),"غير مسجلة في المشتريات"))</f>
        <v/>
      </c>
      <c r="J3503" s="26" t="str">
        <f>_xlfn.IFNA(VLOOKUP(F3503,الاوردرات!$B$1:$C$600,2,0),"")</f>
        <v/>
      </c>
      <c r="K3503" s="52"/>
      <c r="M3503" s="105" t="str">
        <f>IF(G3503="","",_xlfn.IFNA((VLOOKUP(G3503,help!L:M,2,0))*H3503,_xlfn.IFNA((VLOOKUP(G3503,help!P:Q,2,0))*H3503,"غير مسجلة في المشتريات")))</f>
        <v/>
      </c>
    </row>
    <row r="3504" spans="2:13" hidden="1" x14ac:dyDescent="0.25">
      <c r="B3504" s="13">
        <f>COUNTIFS($G$3:G3504,'تقرير استهلاك خامات'!$D$4)</f>
        <v>2</v>
      </c>
      <c r="C3504" s="13">
        <f>COUNTIFS($F$3:F3504,'تقرير منتج تام'!$E$4)</f>
        <v>10</v>
      </c>
      <c r="D3504" s="37"/>
      <c r="E3504" s="37"/>
      <c r="F3504" s="37"/>
      <c r="G3504" s="39"/>
      <c r="H3504" s="40"/>
      <c r="I3504" s="107" t="str">
        <f>IF(G3504="","",_xlfn.IFNA(VLOOKUP(G3504,'سجل المشتريات'!F:N,8,0),"غير مسجلة في المشتريات"))</f>
        <v/>
      </c>
      <c r="J3504" s="26" t="str">
        <f>_xlfn.IFNA(VLOOKUP(F3504,الاوردرات!$B$1:$C$600,2,0),"")</f>
        <v/>
      </c>
      <c r="K3504" s="52"/>
      <c r="M3504" s="105" t="str">
        <f>IF(G3504="","",_xlfn.IFNA((VLOOKUP(G3504,help!L:M,2,0))*H3504,_xlfn.IFNA((VLOOKUP(G3504,help!P:Q,2,0))*H3504,"غير مسجلة في المشتريات")))</f>
        <v/>
      </c>
    </row>
    <row r="3505" spans="2:13" hidden="1" x14ac:dyDescent="0.25">
      <c r="B3505" s="13">
        <f>COUNTIFS($G$3:G3505,'تقرير استهلاك خامات'!$D$4)</f>
        <v>2</v>
      </c>
      <c r="C3505" s="13">
        <f>COUNTIFS($F$3:F3505,'تقرير منتج تام'!$E$4)</f>
        <v>10</v>
      </c>
      <c r="D3505" s="37"/>
      <c r="E3505" s="37"/>
      <c r="F3505" s="37"/>
      <c r="G3505" s="39"/>
      <c r="H3505" s="40"/>
      <c r="I3505" s="107" t="str">
        <f>IF(G3505="","",_xlfn.IFNA(VLOOKUP(G3505,'سجل المشتريات'!F:N,8,0),"غير مسجلة في المشتريات"))</f>
        <v/>
      </c>
      <c r="J3505" s="26" t="str">
        <f>_xlfn.IFNA(VLOOKUP(F3505,الاوردرات!$B$1:$C$600,2,0),"")</f>
        <v/>
      </c>
      <c r="K3505" s="52"/>
      <c r="M3505" s="105" t="str">
        <f>IF(G3505="","",_xlfn.IFNA((VLOOKUP(G3505,help!L:M,2,0))*H3505,_xlfn.IFNA((VLOOKUP(G3505,help!P:Q,2,0))*H3505,"غير مسجلة في المشتريات")))</f>
        <v/>
      </c>
    </row>
    <row r="3506" spans="2:13" hidden="1" x14ac:dyDescent="0.25">
      <c r="B3506" s="13">
        <f>COUNTIFS($G$3:G3506,'تقرير استهلاك خامات'!$D$4)</f>
        <v>2</v>
      </c>
      <c r="C3506" s="13">
        <f>COUNTIFS($F$3:F3506,'تقرير منتج تام'!$E$4)</f>
        <v>10</v>
      </c>
      <c r="D3506" s="37"/>
      <c r="E3506" s="37"/>
      <c r="F3506" s="37"/>
      <c r="G3506" s="39"/>
      <c r="H3506" s="40"/>
      <c r="I3506" s="107" t="str">
        <f>IF(G3506="","",_xlfn.IFNA(VLOOKUP(G3506,'سجل المشتريات'!F:N,8,0),"غير مسجلة في المشتريات"))</f>
        <v/>
      </c>
      <c r="J3506" s="26" t="str">
        <f>_xlfn.IFNA(VLOOKUP(F3506,الاوردرات!$B$1:$C$600,2,0),"")</f>
        <v/>
      </c>
      <c r="K3506" s="52"/>
      <c r="M3506" s="105" t="str">
        <f>IF(G3506="","",_xlfn.IFNA((VLOOKUP(G3506,help!L:M,2,0))*H3506,_xlfn.IFNA((VLOOKUP(G3506,help!P:Q,2,0))*H3506,"غير مسجلة في المشتريات")))</f>
        <v/>
      </c>
    </row>
    <row r="3507" spans="2:13" hidden="1" x14ac:dyDescent="0.25">
      <c r="B3507" s="13">
        <f>COUNTIFS($G$3:G3507,'تقرير استهلاك خامات'!$D$4)</f>
        <v>2</v>
      </c>
      <c r="C3507" s="13">
        <f>COUNTIFS($F$3:F3507,'تقرير منتج تام'!$E$4)</f>
        <v>10</v>
      </c>
      <c r="D3507" s="37"/>
      <c r="E3507" s="37"/>
      <c r="F3507" s="37"/>
      <c r="G3507" s="39"/>
      <c r="H3507" s="40"/>
      <c r="I3507" s="107" t="str">
        <f>IF(G3507="","",_xlfn.IFNA(VLOOKUP(G3507,'سجل المشتريات'!F:N,8,0),"غير مسجلة في المشتريات"))</f>
        <v/>
      </c>
      <c r="J3507" s="26" t="str">
        <f>_xlfn.IFNA(VLOOKUP(F3507,الاوردرات!$B$1:$C$600,2,0),"")</f>
        <v/>
      </c>
      <c r="K3507" s="52"/>
      <c r="M3507" s="105" t="str">
        <f>IF(G3507="","",_xlfn.IFNA((VLOOKUP(G3507,help!L:M,2,0))*H3507,_xlfn.IFNA((VLOOKUP(G3507,help!P:Q,2,0))*H3507,"غير مسجلة في المشتريات")))</f>
        <v/>
      </c>
    </row>
    <row r="3508" spans="2:13" hidden="1" x14ac:dyDescent="0.25">
      <c r="B3508" s="13">
        <f>COUNTIFS($G$3:G3508,'تقرير استهلاك خامات'!$D$4)</f>
        <v>2</v>
      </c>
      <c r="C3508" s="13">
        <f>COUNTIFS($F$3:F3508,'تقرير منتج تام'!$E$4)</f>
        <v>10</v>
      </c>
      <c r="D3508" s="37"/>
      <c r="E3508" s="37"/>
      <c r="F3508" s="37"/>
      <c r="G3508" s="39"/>
      <c r="H3508" s="40"/>
      <c r="I3508" s="107" t="str">
        <f>IF(G3508="","",_xlfn.IFNA(VLOOKUP(G3508,'سجل المشتريات'!F:N,8,0),"غير مسجلة في المشتريات"))</f>
        <v/>
      </c>
      <c r="J3508" s="26" t="str">
        <f>_xlfn.IFNA(VLOOKUP(F3508,الاوردرات!$B$1:$C$600,2,0),"")</f>
        <v/>
      </c>
      <c r="K3508" s="52"/>
      <c r="M3508" s="105" t="str">
        <f>IF(G3508="","",_xlfn.IFNA((VLOOKUP(G3508,help!L:M,2,0))*H3508,_xlfn.IFNA((VLOOKUP(G3508,help!P:Q,2,0))*H3508,"غير مسجلة في المشتريات")))</f>
        <v/>
      </c>
    </row>
    <row r="3509" spans="2:13" hidden="1" x14ac:dyDescent="0.25">
      <c r="B3509" s="13">
        <f>COUNTIFS($G$3:G3509,'تقرير استهلاك خامات'!$D$4)</f>
        <v>2</v>
      </c>
      <c r="C3509" s="13">
        <f>COUNTIFS($F$3:F3509,'تقرير منتج تام'!$E$4)</f>
        <v>10</v>
      </c>
      <c r="D3509" s="37"/>
      <c r="E3509" s="37"/>
      <c r="F3509" s="37"/>
      <c r="G3509" s="39"/>
      <c r="H3509" s="40"/>
      <c r="I3509" s="107" t="str">
        <f>IF(G3509="","",_xlfn.IFNA(VLOOKUP(G3509,'سجل المشتريات'!F:N,8,0),"غير مسجلة في المشتريات"))</f>
        <v/>
      </c>
      <c r="J3509" s="26" t="str">
        <f>_xlfn.IFNA(VLOOKUP(F3509,الاوردرات!$B$1:$C$600,2,0),"")</f>
        <v/>
      </c>
      <c r="K3509" s="52"/>
      <c r="M3509" s="105" t="str">
        <f>IF(G3509="","",_xlfn.IFNA((VLOOKUP(G3509,help!L:M,2,0))*H3509,_xlfn.IFNA((VLOOKUP(G3509,help!P:Q,2,0))*H3509,"غير مسجلة في المشتريات")))</f>
        <v/>
      </c>
    </row>
    <row r="3510" spans="2:13" hidden="1" x14ac:dyDescent="0.25">
      <c r="B3510" s="13">
        <f>COUNTIFS($G$3:G3510,'تقرير استهلاك خامات'!$D$4)</f>
        <v>2</v>
      </c>
      <c r="C3510" s="13">
        <f>COUNTIFS($F$3:F3510,'تقرير منتج تام'!$E$4)</f>
        <v>10</v>
      </c>
      <c r="D3510" s="37"/>
      <c r="E3510" s="37"/>
      <c r="F3510" s="37"/>
      <c r="G3510" s="39"/>
      <c r="H3510" s="40"/>
      <c r="I3510" s="107" t="str">
        <f>IF(G3510="","",_xlfn.IFNA(VLOOKUP(G3510,'سجل المشتريات'!F:N,8,0),"غير مسجلة في المشتريات"))</f>
        <v/>
      </c>
      <c r="J3510" s="26" t="str">
        <f>_xlfn.IFNA(VLOOKUP(F3510,الاوردرات!$B$1:$C$600,2,0),"")</f>
        <v/>
      </c>
      <c r="K3510" s="52"/>
      <c r="M3510" s="105" t="str">
        <f>IF(G3510="","",_xlfn.IFNA((VLOOKUP(G3510,help!L:M,2,0))*H3510,_xlfn.IFNA((VLOOKUP(G3510,help!P:Q,2,0))*H3510,"غير مسجلة في المشتريات")))</f>
        <v/>
      </c>
    </row>
    <row r="3511" spans="2:13" hidden="1" x14ac:dyDescent="0.25">
      <c r="B3511" s="13">
        <f>COUNTIFS($G$3:G3511,'تقرير استهلاك خامات'!$D$4)</f>
        <v>2</v>
      </c>
      <c r="C3511" s="13">
        <f>COUNTIFS($F$3:F3511,'تقرير منتج تام'!$E$4)</f>
        <v>10</v>
      </c>
      <c r="D3511" s="37"/>
      <c r="E3511" s="37"/>
      <c r="F3511" s="37"/>
      <c r="G3511" s="39"/>
      <c r="H3511" s="40"/>
      <c r="I3511" s="107" t="str">
        <f>IF(G3511="","",_xlfn.IFNA(VLOOKUP(G3511,'سجل المشتريات'!F:N,8,0),"غير مسجلة في المشتريات"))</f>
        <v/>
      </c>
      <c r="J3511" s="26" t="str">
        <f>_xlfn.IFNA(VLOOKUP(F3511,الاوردرات!$B$1:$C$600,2,0),"")</f>
        <v/>
      </c>
      <c r="K3511" s="52"/>
      <c r="M3511" s="105" t="str">
        <f>IF(G3511="","",_xlfn.IFNA((VLOOKUP(G3511,help!L:M,2,0))*H3511,_xlfn.IFNA((VLOOKUP(G3511,help!P:Q,2,0))*H3511,"غير مسجلة في المشتريات")))</f>
        <v/>
      </c>
    </row>
    <row r="3512" spans="2:13" hidden="1" x14ac:dyDescent="0.25">
      <c r="B3512" s="13">
        <f>COUNTIFS($G$3:G3512,'تقرير استهلاك خامات'!$D$4)</f>
        <v>2</v>
      </c>
      <c r="C3512" s="13">
        <f>COUNTIFS($F$3:F3512,'تقرير منتج تام'!$E$4)</f>
        <v>10</v>
      </c>
      <c r="D3512" s="37"/>
      <c r="E3512" s="37"/>
      <c r="F3512" s="37"/>
      <c r="G3512" s="39"/>
      <c r="H3512" s="40"/>
      <c r="I3512" s="107" t="str">
        <f>IF(G3512="","",_xlfn.IFNA(VLOOKUP(G3512,'سجل المشتريات'!F:N,8,0),"غير مسجلة في المشتريات"))</f>
        <v/>
      </c>
      <c r="J3512" s="26" t="str">
        <f>_xlfn.IFNA(VLOOKUP(F3512,الاوردرات!$B$1:$C$600,2,0),"")</f>
        <v/>
      </c>
      <c r="K3512" s="52"/>
      <c r="M3512" s="105" t="str">
        <f>IF(G3512="","",_xlfn.IFNA((VLOOKUP(G3512,help!L:M,2,0))*H3512,_xlfn.IFNA((VLOOKUP(G3512,help!P:Q,2,0))*H3512,"غير مسجلة في المشتريات")))</f>
        <v/>
      </c>
    </row>
    <row r="3513" spans="2:13" hidden="1" x14ac:dyDescent="0.25">
      <c r="B3513" s="13">
        <f>COUNTIFS($G$3:G3513,'تقرير استهلاك خامات'!$D$4)</f>
        <v>2</v>
      </c>
      <c r="C3513" s="13">
        <f>COUNTIFS($F$3:F3513,'تقرير منتج تام'!$E$4)</f>
        <v>10</v>
      </c>
      <c r="D3513" s="37"/>
      <c r="E3513" s="37"/>
      <c r="F3513" s="37"/>
      <c r="G3513" s="39"/>
      <c r="H3513" s="40"/>
      <c r="I3513" s="107" t="str">
        <f>IF(G3513="","",_xlfn.IFNA(VLOOKUP(G3513,'سجل المشتريات'!F:N,8,0),"غير مسجلة في المشتريات"))</f>
        <v/>
      </c>
      <c r="J3513" s="26" t="str">
        <f>_xlfn.IFNA(VLOOKUP(F3513,الاوردرات!$B$1:$C$600,2,0),"")</f>
        <v/>
      </c>
      <c r="K3513" s="52"/>
      <c r="M3513" s="105" t="str">
        <f>IF(G3513="","",_xlfn.IFNA((VLOOKUP(G3513,help!L:M,2,0))*H3513,_xlfn.IFNA((VLOOKUP(G3513,help!P:Q,2,0))*H3513,"غير مسجلة في المشتريات")))</f>
        <v/>
      </c>
    </row>
    <row r="3514" spans="2:13" hidden="1" x14ac:dyDescent="0.25">
      <c r="B3514" s="13">
        <f>COUNTIFS($G$3:G3514,'تقرير استهلاك خامات'!$D$4)</f>
        <v>2</v>
      </c>
      <c r="C3514" s="13">
        <f>COUNTIFS($F$3:F3514,'تقرير منتج تام'!$E$4)</f>
        <v>10</v>
      </c>
      <c r="D3514" s="37"/>
      <c r="E3514" s="37"/>
      <c r="F3514" s="37"/>
      <c r="G3514" s="39"/>
      <c r="H3514" s="40"/>
      <c r="I3514" s="107" t="str">
        <f>IF(G3514="","",_xlfn.IFNA(VLOOKUP(G3514,'سجل المشتريات'!F:N,8,0),"غير مسجلة في المشتريات"))</f>
        <v/>
      </c>
      <c r="J3514" s="26" t="str">
        <f>_xlfn.IFNA(VLOOKUP(F3514,الاوردرات!$B$1:$C$600,2,0),"")</f>
        <v/>
      </c>
      <c r="K3514" s="52"/>
      <c r="M3514" s="105" t="str">
        <f>IF(G3514="","",_xlfn.IFNA((VLOOKUP(G3514,help!L:M,2,0))*H3514,_xlfn.IFNA((VLOOKUP(G3514,help!P:Q,2,0))*H3514,"غير مسجلة في المشتريات")))</f>
        <v/>
      </c>
    </row>
    <row r="3515" spans="2:13" hidden="1" x14ac:dyDescent="0.25">
      <c r="B3515" s="13">
        <f>COUNTIFS($G$3:G3515,'تقرير استهلاك خامات'!$D$4)</f>
        <v>2</v>
      </c>
      <c r="C3515" s="13">
        <f>COUNTIFS($F$3:F3515,'تقرير منتج تام'!$E$4)</f>
        <v>10</v>
      </c>
      <c r="D3515" s="37"/>
      <c r="E3515" s="37"/>
      <c r="F3515" s="37"/>
      <c r="G3515" s="39"/>
      <c r="H3515" s="40"/>
      <c r="I3515" s="107" t="str">
        <f>IF(G3515="","",_xlfn.IFNA(VLOOKUP(G3515,'سجل المشتريات'!F:N,8,0),"غير مسجلة في المشتريات"))</f>
        <v/>
      </c>
      <c r="J3515" s="26" t="str">
        <f>_xlfn.IFNA(VLOOKUP(F3515,الاوردرات!$B$1:$C$600,2,0),"")</f>
        <v/>
      </c>
      <c r="K3515" s="52"/>
      <c r="M3515" s="105" t="str">
        <f>IF(G3515="","",_xlfn.IFNA((VLOOKUP(G3515,help!L:M,2,0))*H3515,_xlfn.IFNA((VLOOKUP(G3515,help!P:Q,2,0))*H3515,"غير مسجلة في المشتريات")))</f>
        <v/>
      </c>
    </row>
    <row r="3516" spans="2:13" hidden="1" x14ac:dyDescent="0.25">
      <c r="B3516" s="13">
        <f>COUNTIFS($G$3:G3516,'تقرير استهلاك خامات'!$D$4)</f>
        <v>2</v>
      </c>
      <c r="C3516" s="13">
        <f>COUNTIFS($F$3:F3516,'تقرير منتج تام'!$E$4)</f>
        <v>10</v>
      </c>
      <c r="D3516" s="37"/>
      <c r="E3516" s="37"/>
      <c r="F3516" s="37"/>
      <c r="G3516" s="39"/>
      <c r="H3516" s="40"/>
      <c r="I3516" s="107" t="str">
        <f>IF(G3516="","",_xlfn.IFNA(VLOOKUP(G3516,'سجل المشتريات'!F:N,8,0),"غير مسجلة في المشتريات"))</f>
        <v/>
      </c>
      <c r="J3516" s="26" t="str">
        <f>_xlfn.IFNA(VLOOKUP(F3516,الاوردرات!$B$1:$C$600,2,0),"")</f>
        <v/>
      </c>
      <c r="K3516" s="52"/>
      <c r="M3516" s="105" t="str">
        <f>IF(G3516="","",_xlfn.IFNA((VLOOKUP(G3516,help!L:M,2,0))*H3516,_xlfn.IFNA((VLOOKUP(G3516,help!P:Q,2,0))*H3516,"غير مسجلة في المشتريات")))</f>
        <v/>
      </c>
    </row>
    <row r="3517" spans="2:13" hidden="1" x14ac:dyDescent="0.25">
      <c r="B3517" s="13">
        <f>COUNTIFS($G$3:G3517,'تقرير استهلاك خامات'!$D$4)</f>
        <v>2</v>
      </c>
      <c r="C3517" s="13">
        <f>COUNTIFS($F$3:F3517,'تقرير منتج تام'!$E$4)</f>
        <v>10</v>
      </c>
      <c r="D3517" s="37"/>
      <c r="E3517" s="37"/>
      <c r="F3517" s="37"/>
      <c r="G3517" s="39"/>
      <c r="H3517" s="40"/>
      <c r="I3517" s="107" t="str">
        <f>IF(G3517="","",_xlfn.IFNA(VLOOKUP(G3517,'سجل المشتريات'!F:N,8,0),"غير مسجلة في المشتريات"))</f>
        <v/>
      </c>
      <c r="J3517" s="26" t="str">
        <f>_xlfn.IFNA(VLOOKUP(F3517,الاوردرات!$B$1:$C$600,2,0),"")</f>
        <v/>
      </c>
      <c r="K3517" s="52"/>
      <c r="M3517" s="105" t="str">
        <f>IF(G3517="","",_xlfn.IFNA((VLOOKUP(G3517,help!L:M,2,0))*H3517,_xlfn.IFNA((VLOOKUP(G3517,help!P:Q,2,0))*H3517,"غير مسجلة في المشتريات")))</f>
        <v/>
      </c>
    </row>
    <row r="3518" spans="2:13" hidden="1" x14ac:dyDescent="0.25">
      <c r="B3518" s="13">
        <f>COUNTIFS($G$3:G3518,'تقرير استهلاك خامات'!$D$4)</f>
        <v>2</v>
      </c>
      <c r="C3518" s="13">
        <f>COUNTIFS($F$3:F3518,'تقرير منتج تام'!$E$4)</f>
        <v>10</v>
      </c>
      <c r="D3518" s="37"/>
      <c r="E3518" s="37"/>
      <c r="F3518" s="37"/>
      <c r="G3518" s="39"/>
      <c r="H3518" s="40"/>
      <c r="I3518" s="107" t="str">
        <f>IF(G3518="","",_xlfn.IFNA(VLOOKUP(G3518,'سجل المشتريات'!F:N,8,0),"غير مسجلة في المشتريات"))</f>
        <v/>
      </c>
      <c r="J3518" s="26" t="str">
        <f>_xlfn.IFNA(VLOOKUP(F3518,الاوردرات!$B$1:$C$600,2,0),"")</f>
        <v/>
      </c>
      <c r="K3518" s="52"/>
      <c r="M3518" s="105" t="str">
        <f>IF(G3518="","",_xlfn.IFNA((VLOOKUP(G3518,help!L:M,2,0))*H3518,_xlfn.IFNA((VLOOKUP(G3518,help!P:Q,2,0))*H3518,"غير مسجلة في المشتريات")))</f>
        <v/>
      </c>
    </row>
    <row r="3519" spans="2:13" hidden="1" x14ac:dyDescent="0.25">
      <c r="B3519" s="13">
        <f>COUNTIFS($G$3:G3519,'تقرير استهلاك خامات'!$D$4)</f>
        <v>2</v>
      </c>
      <c r="C3519" s="13">
        <f>COUNTIFS($F$3:F3519,'تقرير منتج تام'!$E$4)</f>
        <v>10</v>
      </c>
      <c r="D3519" s="37"/>
      <c r="E3519" s="37"/>
      <c r="F3519" s="37"/>
      <c r="G3519" s="39"/>
      <c r="H3519" s="40"/>
      <c r="I3519" s="107" t="str">
        <f>IF(G3519="","",_xlfn.IFNA(VLOOKUP(G3519,'سجل المشتريات'!F:N,8,0),"غير مسجلة في المشتريات"))</f>
        <v/>
      </c>
      <c r="J3519" s="26" t="str">
        <f>_xlfn.IFNA(VLOOKUP(F3519,الاوردرات!$B$1:$C$600,2,0),"")</f>
        <v/>
      </c>
      <c r="K3519" s="52"/>
      <c r="M3519" s="105" t="str">
        <f>IF(G3519="","",_xlfn.IFNA((VLOOKUP(G3519,help!L:M,2,0))*H3519,_xlfn.IFNA((VLOOKUP(G3519,help!P:Q,2,0))*H3519,"غير مسجلة في المشتريات")))</f>
        <v/>
      </c>
    </row>
    <row r="3520" spans="2:13" hidden="1" x14ac:dyDescent="0.25">
      <c r="B3520" s="13">
        <f>COUNTIFS($G$3:G3520,'تقرير استهلاك خامات'!$D$4)</f>
        <v>2</v>
      </c>
      <c r="C3520" s="13">
        <f>COUNTIFS($F$3:F3520,'تقرير منتج تام'!$E$4)</f>
        <v>10</v>
      </c>
      <c r="D3520" s="37"/>
      <c r="E3520" s="37"/>
      <c r="F3520" s="37"/>
      <c r="G3520" s="39"/>
      <c r="H3520" s="40"/>
      <c r="I3520" s="107" t="str">
        <f>IF(G3520="","",_xlfn.IFNA(VLOOKUP(G3520,'سجل المشتريات'!F:N,8,0),"غير مسجلة في المشتريات"))</f>
        <v/>
      </c>
      <c r="J3520" s="26" t="str">
        <f>_xlfn.IFNA(VLOOKUP(F3520,الاوردرات!$B$1:$C$600,2,0),"")</f>
        <v/>
      </c>
      <c r="K3520" s="52"/>
      <c r="M3520" s="105" t="str">
        <f>IF(G3520="","",_xlfn.IFNA((VLOOKUP(G3520,help!L:M,2,0))*H3520,_xlfn.IFNA((VLOOKUP(G3520,help!P:Q,2,0))*H3520,"غير مسجلة في المشتريات")))</f>
        <v/>
      </c>
    </row>
    <row r="3521" spans="2:13" hidden="1" x14ac:dyDescent="0.25">
      <c r="B3521" s="13">
        <f>COUNTIFS($G$3:G3521,'تقرير استهلاك خامات'!$D$4)</f>
        <v>2</v>
      </c>
      <c r="C3521" s="13">
        <f>COUNTIFS($F$3:F3521,'تقرير منتج تام'!$E$4)</f>
        <v>10</v>
      </c>
      <c r="D3521" s="37"/>
      <c r="E3521" s="37"/>
      <c r="F3521" s="37"/>
      <c r="G3521" s="39"/>
      <c r="H3521" s="40"/>
      <c r="I3521" s="107" t="str">
        <f>IF(G3521="","",_xlfn.IFNA(VLOOKUP(G3521,'سجل المشتريات'!F:N,8,0),"غير مسجلة في المشتريات"))</f>
        <v/>
      </c>
      <c r="J3521" s="26" t="str">
        <f>_xlfn.IFNA(VLOOKUP(F3521,الاوردرات!$B$1:$C$600,2,0),"")</f>
        <v/>
      </c>
      <c r="K3521" s="52"/>
      <c r="M3521" s="105" t="str">
        <f>IF(G3521="","",_xlfn.IFNA((VLOOKUP(G3521,help!L:M,2,0))*H3521,_xlfn.IFNA((VLOOKUP(G3521,help!P:Q,2,0))*H3521,"غير مسجلة في المشتريات")))</f>
        <v/>
      </c>
    </row>
    <row r="3522" spans="2:13" hidden="1" x14ac:dyDescent="0.25">
      <c r="B3522" s="13">
        <f>COUNTIFS($G$3:G3522,'تقرير استهلاك خامات'!$D$4)</f>
        <v>2</v>
      </c>
      <c r="C3522" s="13">
        <f>COUNTIFS($F$3:F3522,'تقرير منتج تام'!$E$4)</f>
        <v>10</v>
      </c>
      <c r="D3522" s="37"/>
      <c r="E3522" s="37"/>
      <c r="F3522" s="37"/>
      <c r="G3522" s="39"/>
      <c r="H3522" s="40"/>
      <c r="I3522" s="107" t="str">
        <f>IF(G3522="","",_xlfn.IFNA(VLOOKUP(G3522,'سجل المشتريات'!F:N,8,0),"غير مسجلة في المشتريات"))</f>
        <v/>
      </c>
      <c r="J3522" s="26" t="str">
        <f>_xlfn.IFNA(VLOOKUP(F3522,الاوردرات!$B$1:$C$600,2,0),"")</f>
        <v/>
      </c>
      <c r="K3522" s="52"/>
      <c r="M3522" s="105" t="str">
        <f>IF(G3522="","",_xlfn.IFNA((VLOOKUP(G3522,help!L:M,2,0))*H3522,_xlfn.IFNA((VLOOKUP(G3522,help!P:Q,2,0))*H3522,"غير مسجلة في المشتريات")))</f>
        <v/>
      </c>
    </row>
    <row r="3523" spans="2:13" hidden="1" x14ac:dyDescent="0.25">
      <c r="B3523" s="13">
        <f>COUNTIFS($G$3:G3523,'تقرير استهلاك خامات'!$D$4)</f>
        <v>2</v>
      </c>
      <c r="C3523" s="13">
        <f>COUNTIFS($F$3:F3523,'تقرير منتج تام'!$E$4)</f>
        <v>10</v>
      </c>
      <c r="D3523" s="37"/>
      <c r="E3523" s="37"/>
      <c r="F3523" s="37"/>
      <c r="G3523" s="39"/>
      <c r="H3523" s="40"/>
      <c r="I3523" s="107" t="str">
        <f>IF(G3523="","",_xlfn.IFNA(VLOOKUP(G3523,'سجل المشتريات'!F:N,8,0),"غير مسجلة في المشتريات"))</f>
        <v/>
      </c>
      <c r="J3523" s="26" t="str">
        <f>_xlfn.IFNA(VLOOKUP(F3523,الاوردرات!$B$1:$C$600,2,0),"")</f>
        <v/>
      </c>
      <c r="K3523" s="52"/>
      <c r="M3523" s="105" t="str">
        <f>IF(G3523="","",_xlfn.IFNA((VLOOKUP(G3523,help!L:M,2,0))*H3523,_xlfn.IFNA((VLOOKUP(G3523,help!P:Q,2,0))*H3523,"غير مسجلة في المشتريات")))</f>
        <v/>
      </c>
    </row>
    <row r="3524" spans="2:13" hidden="1" x14ac:dyDescent="0.25">
      <c r="B3524" s="13">
        <f>COUNTIFS($G$3:G3524,'تقرير استهلاك خامات'!$D$4)</f>
        <v>2</v>
      </c>
      <c r="C3524" s="13">
        <f>COUNTIFS($F$3:F3524,'تقرير منتج تام'!$E$4)</f>
        <v>10</v>
      </c>
      <c r="D3524" s="37"/>
      <c r="E3524" s="37"/>
      <c r="F3524" s="37"/>
      <c r="G3524" s="39"/>
      <c r="H3524" s="40"/>
      <c r="I3524" s="107" t="str">
        <f>IF(G3524="","",_xlfn.IFNA(VLOOKUP(G3524,'سجل المشتريات'!F:N,8,0),"غير مسجلة في المشتريات"))</f>
        <v/>
      </c>
      <c r="J3524" s="26" t="str">
        <f>_xlfn.IFNA(VLOOKUP(F3524,الاوردرات!$B$1:$C$600,2,0),"")</f>
        <v/>
      </c>
      <c r="K3524" s="52"/>
      <c r="M3524" s="105" t="str">
        <f>IF(G3524="","",_xlfn.IFNA((VLOOKUP(G3524,help!L:M,2,0))*H3524,_xlfn.IFNA((VLOOKUP(G3524,help!P:Q,2,0))*H3524,"غير مسجلة في المشتريات")))</f>
        <v/>
      </c>
    </row>
    <row r="3525" spans="2:13" hidden="1" x14ac:dyDescent="0.25">
      <c r="B3525" s="13">
        <f>COUNTIFS($G$3:G3525,'تقرير استهلاك خامات'!$D$4)</f>
        <v>2</v>
      </c>
      <c r="C3525" s="13">
        <f>COUNTIFS($F$3:F3525,'تقرير منتج تام'!$E$4)</f>
        <v>10</v>
      </c>
      <c r="D3525" s="37"/>
      <c r="E3525" s="37"/>
      <c r="F3525" s="37"/>
      <c r="G3525" s="39"/>
      <c r="H3525" s="40"/>
      <c r="I3525" s="107" t="str">
        <f>IF(G3525="","",_xlfn.IFNA(VLOOKUP(G3525,'سجل المشتريات'!F:N,8,0),"غير مسجلة في المشتريات"))</f>
        <v/>
      </c>
      <c r="J3525" s="26" t="str">
        <f>_xlfn.IFNA(VLOOKUP(F3525,الاوردرات!$B$1:$C$600,2,0),"")</f>
        <v/>
      </c>
      <c r="K3525" s="52"/>
      <c r="M3525" s="105" t="str">
        <f>IF(G3525="","",_xlfn.IFNA((VLOOKUP(G3525,help!L:M,2,0))*H3525,_xlfn.IFNA((VLOOKUP(G3525,help!P:Q,2,0))*H3525,"غير مسجلة في المشتريات")))</f>
        <v/>
      </c>
    </row>
    <row r="3526" spans="2:13" hidden="1" x14ac:dyDescent="0.25">
      <c r="B3526" s="13">
        <f>COUNTIFS($G$3:G3526,'تقرير استهلاك خامات'!$D$4)</f>
        <v>2</v>
      </c>
      <c r="C3526" s="13">
        <f>COUNTIFS($F$3:F3526,'تقرير منتج تام'!$E$4)</f>
        <v>10</v>
      </c>
      <c r="D3526" s="37"/>
      <c r="E3526" s="37"/>
      <c r="F3526" s="37"/>
      <c r="G3526" s="39"/>
      <c r="H3526" s="40"/>
      <c r="I3526" s="107" t="str">
        <f>IF(G3526="","",_xlfn.IFNA(VLOOKUP(G3526,'سجل المشتريات'!F:N,8,0),"غير مسجلة في المشتريات"))</f>
        <v/>
      </c>
      <c r="J3526" s="26" t="str">
        <f>_xlfn.IFNA(VLOOKUP(F3526,الاوردرات!$B$1:$C$600,2,0),"")</f>
        <v/>
      </c>
      <c r="K3526" s="52"/>
      <c r="M3526" s="105" t="str">
        <f>IF(G3526="","",_xlfn.IFNA((VLOOKUP(G3526,help!L:M,2,0))*H3526,_xlfn.IFNA((VLOOKUP(G3526,help!P:Q,2,0))*H3526,"غير مسجلة في المشتريات")))</f>
        <v/>
      </c>
    </row>
    <row r="3527" spans="2:13" hidden="1" x14ac:dyDescent="0.25">
      <c r="B3527" s="13">
        <f>COUNTIFS($G$3:G3527,'تقرير استهلاك خامات'!$D$4)</f>
        <v>2</v>
      </c>
      <c r="C3527" s="13">
        <f>COUNTIFS($F$3:F3527,'تقرير منتج تام'!$E$4)</f>
        <v>10</v>
      </c>
      <c r="D3527" s="37"/>
      <c r="E3527" s="37"/>
      <c r="F3527" s="37"/>
      <c r="G3527" s="39"/>
      <c r="H3527" s="40"/>
      <c r="I3527" s="107" t="str">
        <f>IF(G3527="","",_xlfn.IFNA(VLOOKUP(G3527,'سجل المشتريات'!F:N,8,0),"غير مسجلة في المشتريات"))</f>
        <v/>
      </c>
      <c r="J3527" s="26" t="str">
        <f>_xlfn.IFNA(VLOOKUP(F3527,الاوردرات!$B$1:$C$600,2,0),"")</f>
        <v/>
      </c>
      <c r="K3527" s="52"/>
      <c r="M3527" s="105" t="str">
        <f>IF(G3527="","",_xlfn.IFNA((VLOOKUP(G3527,help!L:M,2,0))*H3527,_xlfn.IFNA((VLOOKUP(G3527,help!P:Q,2,0))*H3527,"غير مسجلة في المشتريات")))</f>
        <v/>
      </c>
    </row>
    <row r="3528" spans="2:13" hidden="1" x14ac:dyDescent="0.25">
      <c r="B3528" s="13">
        <f>COUNTIFS($G$3:G3528,'تقرير استهلاك خامات'!$D$4)</f>
        <v>2</v>
      </c>
      <c r="C3528" s="13">
        <f>COUNTIFS($F$3:F3528,'تقرير منتج تام'!$E$4)</f>
        <v>10</v>
      </c>
      <c r="D3528" s="37"/>
      <c r="E3528" s="37"/>
      <c r="F3528" s="37"/>
      <c r="G3528" s="39"/>
      <c r="H3528" s="40"/>
      <c r="I3528" s="107" t="str">
        <f>IF(G3528="","",_xlfn.IFNA(VLOOKUP(G3528,'سجل المشتريات'!F:N,8,0),"غير مسجلة في المشتريات"))</f>
        <v/>
      </c>
      <c r="J3528" s="26" t="str">
        <f>_xlfn.IFNA(VLOOKUP(F3528,الاوردرات!$B$1:$C$600,2,0),"")</f>
        <v/>
      </c>
      <c r="K3528" s="52"/>
      <c r="M3528" s="105" t="str">
        <f>IF(G3528="","",_xlfn.IFNA((VLOOKUP(G3528,help!L:M,2,0))*H3528,_xlfn.IFNA((VLOOKUP(G3528,help!P:Q,2,0))*H3528,"غير مسجلة في المشتريات")))</f>
        <v/>
      </c>
    </row>
    <row r="3529" spans="2:13" hidden="1" x14ac:dyDescent="0.25">
      <c r="B3529" s="13">
        <f>COUNTIFS($G$3:G3529,'تقرير استهلاك خامات'!$D$4)</f>
        <v>2</v>
      </c>
      <c r="C3529" s="13">
        <f>COUNTIFS($F$3:F3529,'تقرير منتج تام'!$E$4)</f>
        <v>10</v>
      </c>
      <c r="D3529" s="37"/>
      <c r="E3529" s="37"/>
      <c r="F3529" s="37"/>
      <c r="G3529" s="39"/>
      <c r="H3529" s="40"/>
      <c r="I3529" s="107" t="str">
        <f>IF(G3529="","",_xlfn.IFNA(VLOOKUP(G3529,'سجل المشتريات'!F:N,8,0),"غير مسجلة في المشتريات"))</f>
        <v/>
      </c>
      <c r="J3529" s="26" t="str">
        <f>_xlfn.IFNA(VLOOKUP(F3529,الاوردرات!$B$1:$C$600,2,0),"")</f>
        <v/>
      </c>
      <c r="K3529" s="52"/>
      <c r="M3529" s="105" t="str">
        <f>IF(G3529="","",_xlfn.IFNA((VLOOKUP(G3529,help!L:M,2,0))*H3529,_xlfn.IFNA((VLOOKUP(G3529,help!P:Q,2,0))*H3529,"غير مسجلة في المشتريات")))</f>
        <v/>
      </c>
    </row>
    <row r="3530" spans="2:13" hidden="1" x14ac:dyDescent="0.25">
      <c r="B3530" s="13">
        <f>COUNTIFS($G$3:G3530,'تقرير استهلاك خامات'!$D$4)</f>
        <v>2</v>
      </c>
      <c r="C3530" s="13">
        <f>COUNTIFS($F$3:F3530,'تقرير منتج تام'!$E$4)</f>
        <v>10</v>
      </c>
      <c r="D3530" s="37"/>
      <c r="E3530" s="37"/>
      <c r="F3530" s="37"/>
      <c r="G3530" s="39"/>
      <c r="H3530" s="40"/>
      <c r="I3530" s="107" t="str">
        <f>IF(G3530="","",_xlfn.IFNA(VLOOKUP(G3530,'سجل المشتريات'!F:N,8,0),"غير مسجلة في المشتريات"))</f>
        <v/>
      </c>
      <c r="J3530" s="26" t="str">
        <f>_xlfn.IFNA(VLOOKUP(F3530,الاوردرات!$B$1:$C$600,2,0),"")</f>
        <v/>
      </c>
      <c r="K3530" s="52"/>
      <c r="M3530" s="105" t="str">
        <f>IF(G3530="","",_xlfn.IFNA((VLOOKUP(G3530,help!L:M,2,0))*H3530,_xlfn.IFNA((VLOOKUP(G3530,help!P:Q,2,0))*H3530,"غير مسجلة في المشتريات")))</f>
        <v/>
      </c>
    </row>
    <row r="3531" spans="2:13" hidden="1" x14ac:dyDescent="0.25">
      <c r="B3531" s="13">
        <f>COUNTIFS($G$3:G3531,'تقرير استهلاك خامات'!$D$4)</f>
        <v>2</v>
      </c>
      <c r="C3531" s="13">
        <f>COUNTIFS($F$3:F3531,'تقرير منتج تام'!$E$4)</f>
        <v>10</v>
      </c>
      <c r="D3531" s="37"/>
      <c r="E3531" s="37"/>
      <c r="F3531" s="37"/>
      <c r="G3531" s="39"/>
      <c r="H3531" s="40"/>
      <c r="I3531" s="107" t="str">
        <f>IF(G3531="","",_xlfn.IFNA(VLOOKUP(G3531,'سجل المشتريات'!F:N,8,0),"غير مسجلة في المشتريات"))</f>
        <v/>
      </c>
      <c r="J3531" s="26" t="str">
        <f>_xlfn.IFNA(VLOOKUP(F3531,الاوردرات!$B$1:$C$600,2,0),"")</f>
        <v/>
      </c>
      <c r="K3531" s="52"/>
      <c r="M3531" s="105" t="str">
        <f>IF(G3531="","",_xlfn.IFNA((VLOOKUP(G3531,help!L:M,2,0))*H3531,_xlfn.IFNA((VLOOKUP(G3531,help!P:Q,2,0))*H3531,"غير مسجلة في المشتريات")))</f>
        <v/>
      </c>
    </row>
    <row r="3532" spans="2:13" hidden="1" x14ac:dyDescent="0.25">
      <c r="B3532" s="13">
        <f>COUNTIFS($G$3:G3532,'تقرير استهلاك خامات'!$D$4)</f>
        <v>2</v>
      </c>
      <c r="C3532" s="13">
        <f>COUNTIFS($F$3:F3532,'تقرير منتج تام'!$E$4)</f>
        <v>10</v>
      </c>
      <c r="D3532" s="37"/>
      <c r="E3532" s="37"/>
      <c r="F3532" s="37"/>
      <c r="G3532" s="39"/>
      <c r="H3532" s="40"/>
      <c r="I3532" s="107" t="str">
        <f>IF(G3532="","",_xlfn.IFNA(VLOOKUP(G3532,'سجل المشتريات'!F:N,8,0),"غير مسجلة في المشتريات"))</f>
        <v/>
      </c>
      <c r="J3532" s="26" t="str">
        <f>_xlfn.IFNA(VLOOKUP(F3532,الاوردرات!$B$1:$C$600,2,0),"")</f>
        <v/>
      </c>
      <c r="K3532" s="52"/>
      <c r="M3532" s="105" t="str">
        <f>IF(G3532="","",_xlfn.IFNA((VLOOKUP(G3532,help!L:M,2,0))*H3532,_xlfn.IFNA((VLOOKUP(G3532,help!P:Q,2,0))*H3532,"غير مسجلة في المشتريات")))</f>
        <v/>
      </c>
    </row>
    <row r="3533" spans="2:13" hidden="1" x14ac:dyDescent="0.25">
      <c r="B3533" s="13">
        <f>COUNTIFS($G$3:G3533,'تقرير استهلاك خامات'!$D$4)</f>
        <v>2</v>
      </c>
      <c r="C3533" s="13">
        <f>COUNTIFS($F$3:F3533,'تقرير منتج تام'!$E$4)</f>
        <v>10</v>
      </c>
      <c r="D3533" s="37"/>
      <c r="E3533" s="37"/>
      <c r="F3533" s="37"/>
      <c r="G3533" s="39"/>
      <c r="H3533" s="40"/>
      <c r="I3533" s="107" t="str">
        <f>IF(G3533="","",_xlfn.IFNA(VLOOKUP(G3533,'سجل المشتريات'!F:N,8,0),"غير مسجلة في المشتريات"))</f>
        <v/>
      </c>
      <c r="J3533" s="26" t="str">
        <f>_xlfn.IFNA(VLOOKUP(F3533,الاوردرات!$B$1:$C$600,2,0),"")</f>
        <v/>
      </c>
      <c r="K3533" s="52"/>
      <c r="M3533" s="105" t="str">
        <f>IF(G3533="","",_xlfn.IFNA((VLOOKUP(G3533,help!L:M,2,0))*H3533,_xlfn.IFNA((VLOOKUP(G3533,help!P:Q,2,0))*H3533,"غير مسجلة في المشتريات")))</f>
        <v/>
      </c>
    </row>
    <row r="3534" spans="2:13" hidden="1" x14ac:dyDescent="0.25">
      <c r="B3534" s="13">
        <f>COUNTIFS($G$3:G3534,'تقرير استهلاك خامات'!$D$4)</f>
        <v>2</v>
      </c>
      <c r="C3534" s="13">
        <f>COUNTIFS($F$3:F3534,'تقرير منتج تام'!$E$4)</f>
        <v>10</v>
      </c>
      <c r="D3534" s="37"/>
      <c r="E3534" s="37"/>
      <c r="F3534" s="37"/>
      <c r="G3534" s="39"/>
      <c r="H3534" s="40"/>
      <c r="I3534" s="107" t="str">
        <f>IF(G3534="","",_xlfn.IFNA(VLOOKUP(G3534,'سجل المشتريات'!F:N,8,0),"غير مسجلة في المشتريات"))</f>
        <v/>
      </c>
      <c r="J3534" s="26" t="str">
        <f>_xlfn.IFNA(VLOOKUP(F3534,الاوردرات!$B$1:$C$600,2,0),"")</f>
        <v/>
      </c>
      <c r="K3534" s="52"/>
      <c r="M3534" s="105" t="str">
        <f>IF(G3534="","",_xlfn.IFNA((VLOOKUP(G3534,help!L:M,2,0))*H3534,_xlfn.IFNA((VLOOKUP(G3534,help!P:Q,2,0))*H3534,"غير مسجلة في المشتريات")))</f>
        <v/>
      </c>
    </row>
    <row r="3535" spans="2:13" hidden="1" x14ac:dyDescent="0.25">
      <c r="B3535" s="13">
        <f>COUNTIFS($G$3:G3535,'تقرير استهلاك خامات'!$D$4)</f>
        <v>2</v>
      </c>
      <c r="C3535" s="13">
        <f>COUNTIFS($F$3:F3535,'تقرير منتج تام'!$E$4)</f>
        <v>10</v>
      </c>
      <c r="D3535" s="37"/>
      <c r="E3535" s="37"/>
      <c r="F3535" s="37"/>
      <c r="G3535" s="39"/>
      <c r="H3535" s="40"/>
      <c r="I3535" s="107" t="str">
        <f>IF(G3535="","",_xlfn.IFNA(VLOOKUP(G3535,'سجل المشتريات'!F:N,8,0),"غير مسجلة في المشتريات"))</f>
        <v/>
      </c>
      <c r="J3535" s="26" t="str">
        <f>_xlfn.IFNA(VLOOKUP(F3535,الاوردرات!$B$1:$C$600,2,0),"")</f>
        <v/>
      </c>
      <c r="K3535" s="52"/>
      <c r="M3535" s="105" t="str">
        <f>IF(G3535="","",_xlfn.IFNA((VLOOKUP(G3535,help!L:M,2,0))*H3535,_xlfn.IFNA((VLOOKUP(G3535,help!P:Q,2,0))*H3535,"غير مسجلة في المشتريات")))</f>
        <v/>
      </c>
    </row>
    <row r="3536" spans="2:13" hidden="1" x14ac:dyDescent="0.25">
      <c r="B3536" s="13">
        <f>COUNTIFS($G$3:G3536,'تقرير استهلاك خامات'!$D$4)</f>
        <v>2</v>
      </c>
      <c r="C3536" s="13">
        <f>COUNTIFS($F$3:F3536,'تقرير منتج تام'!$E$4)</f>
        <v>10</v>
      </c>
      <c r="D3536" s="37"/>
      <c r="E3536" s="37"/>
      <c r="F3536" s="37"/>
      <c r="G3536" s="39"/>
      <c r="H3536" s="40"/>
      <c r="I3536" s="107" t="str">
        <f>IF(G3536="","",_xlfn.IFNA(VLOOKUP(G3536,'سجل المشتريات'!F:N,8,0),"غير مسجلة في المشتريات"))</f>
        <v/>
      </c>
      <c r="J3536" s="26" t="str">
        <f>_xlfn.IFNA(VLOOKUP(F3536,الاوردرات!$B$1:$C$600,2,0),"")</f>
        <v/>
      </c>
      <c r="K3536" s="52"/>
      <c r="M3536" s="105" t="str">
        <f>IF(G3536="","",_xlfn.IFNA((VLOOKUP(G3536,help!L:M,2,0))*H3536,_xlfn.IFNA((VLOOKUP(G3536,help!P:Q,2,0))*H3536,"غير مسجلة في المشتريات")))</f>
        <v/>
      </c>
    </row>
    <row r="3537" spans="2:13" hidden="1" x14ac:dyDescent="0.25">
      <c r="B3537" s="13">
        <f>COUNTIFS($G$3:G3537,'تقرير استهلاك خامات'!$D$4)</f>
        <v>2</v>
      </c>
      <c r="C3537" s="13">
        <f>COUNTIFS($F$3:F3537,'تقرير منتج تام'!$E$4)</f>
        <v>10</v>
      </c>
      <c r="D3537" s="37"/>
      <c r="E3537" s="37"/>
      <c r="F3537" s="37"/>
      <c r="G3537" s="39"/>
      <c r="H3537" s="40"/>
      <c r="I3537" s="107" t="str">
        <f>IF(G3537="","",_xlfn.IFNA(VLOOKUP(G3537,'سجل المشتريات'!F:N,8,0),"غير مسجلة في المشتريات"))</f>
        <v/>
      </c>
      <c r="J3537" s="26" t="str">
        <f>_xlfn.IFNA(VLOOKUP(F3537,الاوردرات!$B$1:$C$600,2,0),"")</f>
        <v/>
      </c>
      <c r="K3537" s="52"/>
      <c r="M3537" s="105" t="str">
        <f>IF(G3537="","",_xlfn.IFNA((VLOOKUP(G3537,help!L:M,2,0))*H3537,_xlfn.IFNA((VLOOKUP(G3537,help!P:Q,2,0))*H3537,"غير مسجلة في المشتريات")))</f>
        <v/>
      </c>
    </row>
    <row r="3538" spans="2:13" hidden="1" x14ac:dyDescent="0.25">
      <c r="B3538" s="13">
        <f>COUNTIFS($G$3:G3538,'تقرير استهلاك خامات'!$D$4)</f>
        <v>2</v>
      </c>
      <c r="C3538" s="13">
        <f>COUNTIFS($F$3:F3538,'تقرير منتج تام'!$E$4)</f>
        <v>10</v>
      </c>
      <c r="D3538" s="37"/>
      <c r="E3538" s="37"/>
      <c r="F3538" s="37"/>
      <c r="G3538" s="39"/>
      <c r="H3538" s="40"/>
      <c r="I3538" s="107" t="str">
        <f>IF(G3538="","",_xlfn.IFNA(VLOOKUP(G3538,'سجل المشتريات'!F:N,8,0),"غير مسجلة في المشتريات"))</f>
        <v/>
      </c>
      <c r="J3538" s="26" t="str">
        <f>_xlfn.IFNA(VLOOKUP(F3538,الاوردرات!$B$1:$C$600,2,0),"")</f>
        <v/>
      </c>
      <c r="K3538" s="52"/>
      <c r="M3538" s="105" t="str">
        <f>IF(G3538="","",_xlfn.IFNA((VLOOKUP(G3538,help!L:M,2,0))*H3538,_xlfn.IFNA((VLOOKUP(G3538,help!P:Q,2,0))*H3538,"غير مسجلة في المشتريات")))</f>
        <v/>
      </c>
    </row>
    <row r="3539" spans="2:13" hidden="1" x14ac:dyDescent="0.25">
      <c r="B3539" s="13">
        <f>COUNTIFS($G$3:G3539,'تقرير استهلاك خامات'!$D$4)</f>
        <v>2</v>
      </c>
      <c r="C3539" s="13">
        <f>COUNTIFS($F$3:F3539,'تقرير منتج تام'!$E$4)</f>
        <v>10</v>
      </c>
      <c r="D3539" s="37"/>
      <c r="E3539" s="37"/>
      <c r="F3539" s="37"/>
      <c r="G3539" s="39"/>
      <c r="H3539" s="40"/>
      <c r="I3539" s="107" t="str">
        <f>IF(G3539="","",_xlfn.IFNA(VLOOKUP(G3539,'سجل المشتريات'!F:N,8,0),"غير مسجلة في المشتريات"))</f>
        <v/>
      </c>
      <c r="J3539" s="26" t="str">
        <f>_xlfn.IFNA(VLOOKUP(F3539,الاوردرات!$B$1:$C$600,2,0),"")</f>
        <v/>
      </c>
      <c r="K3539" s="52"/>
      <c r="M3539" s="105" t="str">
        <f>IF(G3539="","",_xlfn.IFNA((VLOOKUP(G3539,help!L:M,2,0))*H3539,_xlfn.IFNA((VLOOKUP(G3539,help!P:Q,2,0))*H3539,"غير مسجلة في المشتريات")))</f>
        <v/>
      </c>
    </row>
    <row r="3540" spans="2:13" hidden="1" x14ac:dyDescent="0.25">
      <c r="B3540" s="13">
        <f>COUNTIFS($G$3:G3540,'تقرير استهلاك خامات'!$D$4)</f>
        <v>2</v>
      </c>
      <c r="C3540" s="13">
        <f>COUNTIFS($F$3:F3540,'تقرير منتج تام'!$E$4)</f>
        <v>10</v>
      </c>
      <c r="D3540" s="37"/>
      <c r="E3540" s="37"/>
      <c r="F3540" s="37"/>
      <c r="G3540" s="39"/>
      <c r="H3540" s="40"/>
      <c r="I3540" s="107" t="str">
        <f>IF(G3540="","",_xlfn.IFNA(VLOOKUP(G3540,'سجل المشتريات'!F:N,8,0),"غير مسجلة في المشتريات"))</f>
        <v/>
      </c>
      <c r="J3540" s="26" t="str">
        <f>_xlfn.IFNA(VLOOKUP(F3540,الاوردرات!$B$1:$C$600,2,0),"")</f>
        <v/>
      </c>
      <c r="K3540" s="52"/>
      <c r="M3540" s="105" t="str">
        <f>IF(G3540="","",_xlfn.IFNA((VLOOKUP(G3540,help!L:M,2,0))*H3540,_xlfn.IFNA((VLOOKUP(G3540,help!P:Q,2,0))*H3540,"غير مسجلة في المشتريات")))</f>
        <v/>
      </c>
    </row>
    <row r="3541" spans="2:13" hidden="1" x14ac:dyDescent="0.25">
      <c r="B3541" s="13">
        <f>COUNTIFS($G$3:G3541,'تقرير استهلاك خامات'!$D$4)</f>
        <v>2</v>
      </c>
      <c r="C3541" s="13">
        <f>COUNTIFS($F$3:F3541,'تقرير منتج تام'!$E$4)</f>
        <v>10</v>
      </c>
      <c r="D3541" s="37"/>
      <c r="E3541" s="37"/>
      <c r="F3541" s="37"/>
      <c r="G3541" s="39"/>
      <c r="H3541" s="40"/>
      <c r="I3541" s="107" t="str">
        <f>IF(G3541="","",_xlfn.IFNA(VLOOKUP(G3541,'سجل المشتريات'!F:N,8,0),"غير مسجلة في المشتريات"))</f>
        <v/>
      </c>
      <c r="J3541" s="26" t="str">
        <f>_xlfn.IFNA(VLOOKUP(F3541,الاوردرات!$B$1:$C$600,2,0),"")</f>
        <v/>
      </c>
      <c r="K3541" s="52"/>
      <c r="M3541" s="105" t="str">
        <f>IF(G3541="","",_xlfn.IFNA((VLOOKUP(G3541,help!L:M,2,0))*H3541,_xlfn.IFNA((VLOOKUP(G3541,help!P:Q,2,0))*H3541,"غير مسجلة في المشتريات")))</f>
        <v/>
      </c>
    </row>
    <row r="3542" spans="2:13" hidden="1" x14ac:dyDescent="0.25">
      <c r="B3542" s="13">
        <f>COUNTIFS($G$3:G3542,'تقرير استهلاك خامات'!$D$4)</f>
        <v>2</v>
      </c>
      <c r="C3542" s="13">
        <f>COUNTIFS($F$3:F3542,'تقرير منتج تام'!$E$4)</f>
        <v>10</v>
      </c>
      <c r="D3542" s="37"/>
      <c r="E3542" s="37"/>
      <c r="F3542" s="37"/>
      <c r="G3542" s="39"/>
      <c r="H3542" s="40"/>
      <c r="I3542" s="107" t="str">
        <f>IF(G3542="","",_xlfn.IFNA(VLOOKUP(G3542,'سجل المشتريات'!F:N,8,0),"غير مسجلة في المشتريات"))</f>
        <v/>
      </c>
      <c r="J3542" s="26" t="str">
        <f>_xlfn.IFNA(VLOOKUP(F3542,الاوردرات!$B$1:$C$600,2,0),"")</f>
        <v/>
      </c>
      <c r="K3542" s="52"/>
      <c r="M3542" s="105" t="str">
        <f>IF(G3542="","",_xlfn.IFNA((VLOOKUP(G3542,help!L:M,2,0))*H3542,_xlfn.IFNA((VLOOKUP(G3542,help!P:Q,2,0))*H3542,"غير مسجلة في المشتريات")))</f>
        <v/>
      </c>
    </row>
    <row r="3543" spans="2:13" hidden="1" x14ac:dyDescent="0.25">
      <c r="B3543" s="13">
        <f>COUNTIFS($G$3:G3543,'تقرير استهلاك خامات'!$D$4)</f>
        <v>2</v>
      </c>
      <c r="C3543" s="13">
        <f>COUNTIFS($F$3:F3543,'تقرير منتج تام'!$E$4)</f>
        <v>10</v>
      </c>
      <c r="D3543" s="37"/>
      <c r="E3543" s="37"/>
      <c r="F3543" s="37"/>
      <c r="G3543" s="39"/>
      <c r="H3543" s="40"/>
      <c r="I3543" s="107" t="str">
        <f>IF(G3543="","",_xlfn.IFNA(VLOOKUP(G3543,'سجل المشتريات'!F:N,8,0),"غير مسجلة في المشتريات"))</f>
        <v/>
      </c>
      <c r="J3543" s="26" t="str">
        <f>_xlfn.IFNA(VLOOKUP(F3543,الاوردرات!$B$1:$C$600,2,0),"")</f>
        <v/>
      </c>
      <c r="K3543" s="52"/>
      <c r="M3543" s="105" t="str">
        <f>IF(G3543="","",_xlfn.IFNA((VLOOKUP(G3543,help!L:M,2,0))*H3543,_xlfn.IFNA((VLOOKUP(G3543,help!P:Q,2,0))*H3543,"غير مسجلة في المشتريات")))</f>
        <v/>
      </c>
    </row>
    <row r="3544" spans="2:13" hidden="1" x14ac:dyDescent="0.25">
      <c r="B3544" s="13">
        <f>COUNTIFS($G$3:G3544,'تقرير استهلاك خامات'!$D$4)</f>
        <v>2</v>
      </c>
      <c r="C3544" s="13">
        <f>COUNTIFS($F$3:F3544,'تقرير منتج تام'!$E$4)</f>
        <v>10</v>
      </c>
      <c r="D3544" s="37"/>
      <c r="E3544" s="37"/>
      <c r="F3544" s="37"/>
      <c r="G3544" s="39"/>
      <c r="H3544" s="40"/>
      <c r="I3544" s="107" t="str">
        <f>IF(G3544="","",_xlfn.IFNA(VLOOKUP(G3544,'سجل المشتريات'!F:N,8,0),"غير مسجلة في المشتريات"))</f>
        <v/>
      </c>
      <c r="J3544" s="26" t="str">
        <f>_xlfn.IFNA(VLOOKUP(F3544,الاوردرات!$B$1:$C$600,2,0),"")</f>
        <v/>
      </c>
      <c r="K3544" s="52"/>
      <c r="M3544" s="105" t="str">
        <f>IF(G3544="","",_xlfn.IFNA((VLOOKUP(G3544,help!L:M,2,0))*H3544,_xlfn.IFNA((VLOOKUP(G3544,help!P:Q,2,0))*H3544,"غير مسجلة في المشتريات")))</f>
        <v/>
      </c>
    </row>
    <row r="3545" spans="2:13" hidden="1" x14ac:dyDescent="0.25">
      <c r="B3545" s="13">
        <f>COUNTIFS($G$3:G3545,'تقرير استهلاك خامات'!$D$4)</f>
        <v>2</v>
      </c>
      <c r="C3545" s="13">
        <f>COUNTIFS($F$3:F3545,'تقرير منتج تام'!$E$4)</f>
        <v>10</v>
      </c>
      <c r="D3545" s="37"/>
      <c r="E3545" s="37"/>
      <c r="F3545" s="37"/>
      <c r="G3545" s="39"/>
      <c r="H3545" s="40"/>
      <c r="I3545" s="107" t="str">
        <f>IF(G3545="","",_xlfn.IFNA(VLOOKUP(G3545,'سجل المشتريات'!F:N,8,0),"غير مسجلة في المشتريات"))</f>
        <v/>
      </c>
      <c r="J3545" s="26" t="str">
        <f>_xlfn.IFNA(VLOOKUP(F3545,الاوردرات!$B$1:$C$600,2,0),"")</f>
        <v/>
      </c>
      <c r="K3545" s="52"/>
      <c r="M3545" s="105" t="str">
        <f>IF(G3545="","",_xlfn.IFNA((VLOOKUP(G3545,help!L:M,2,0))*H3545,_xlfn.IFNA((VLOOKUP(G3545,help!P:Q,2,0))*H3545,"غير مسجلة في المشتريات")))</f>
        <v/>
      </c>
    </row>
    <row r="3546" spans="2:13" hidden="1" x14ac:dyDescent="0.25">
      <c r="B3546" s="13">
        <f>COUNTIFS($G$3:G3546,'تقرير استهلاك خامات'!$D$4)</f>
        <v>2</v>
      </c>
      <c r="C3546" s="13">
        <f>COUNTIFS($F$3:F3546,'تقرير منتج تام'!$E$4)</f>
        <v>10</v>
      </c>
      <c r="D3546" s="37"/>
      <c r="E3546" s="37"/>
      <c r="F3546" s="37"/>
      <c r="G3546" s="39"/>
      <c r="H3546" s="40"/>
      <c r="I3546" s="107" t="str">
        <f>IF(G3546="","",_xlfn.IFNA(VLOOKUP(G3546,'سجل المشتريات'!F:N,8,0),"غير مسجلة في المشتريات"))</f>
        <v/>
      </c>
      <c r="J3546" s="26" t="str">
        <f>_xlfn.IFNA(VLOOKUP(F3546,الاوردرات!$B$1:$C$600,2,0),"")</f>
        <v/>
      </c>
      <c r="K3546" s="52"/>
      <c r="M3546" s="105" t="str">
        <f>IF(G3546="","",_xlfn.IFNA((VLOOKUP(G3546,help!L:M,2,0))*H3546,_xlfn.IFNA((VLOOKUP(G3546,help!P:Q,2,0))*H3546,"غير مسجلة في المشتريات")))</f>
        <v/>
      </c>
    </row>
    <row r="3547" spans="2:13" hidden="1" x14ac:dyDescent="0.25">
      <c r="B3547" s="13">
        <f>COUNTIFS($G$3:G3547,'تقرير استهلاك خامات'!$D$4)</f>
        <v>2</v>
      </c>
      <c r="C3547" s="13">
        <f>COUNTIFS($F$3:F3547,'تقرير منتج تام'!$E$4)</f>
        <v>10</v>
      </c>
      <c r="D3547" s="37"/>
      <c r="E3547" s="37"/>
      <c r="F3547" s="37"/>
      <c r="G3547" s="39"/>
      <c r="H3547" s="40"/>
      <c r="I3547" s="107" t="str">
        <f>IF(G3547="","",_xlfn.IFNA(VLOOKUP(G3547,'سجل المشتريات'!F:N,8,0),"غير مسجلة في المشتريات"))</f>
        <v/>
      </c>
      <c r="J3547" s="26" t="str">
        <f>_xlfn.IFNA(VLOOKUP(F3547,الاوردرات!$B$1:$C$600,2,0),"")</f>
        <v/>
      </c>
      <c r="K3547" s="52"/>
      <c r="M3547" s="105" t="str">
        <f>IF(G3547="","",_xlfn.IFNA((VLOOKUP(G3547,help!L:M,2,0))*H3547,_xlfn.IFNA((VLOOKUP(G3547,help!P:Q,2,0))*H3547,"غير مسجلة في المشتريات")))</f>
        <v/>
      </c>
    </row>
    <row r="3548" spans="2:13" hidden="1" x14ac:dyDescent="0.25">
      <c r="B3548" s="13">
        <f>COUNTIFS($G$3:G3548,'تقرير استهلاك خامات'!$D$4)</f>
        <v>2</v>
      </c>
      <c r="C3548" s="13">
        <f>COUNTIFS($F$3:F3548,'تقرير منتج تام'!$E$4)</f>
        <v>10</v>
      </c>
      <c r="D3548" s="37"/>
      <c r="E3548" s="37"/>
      <c r="F3548" s="37"/>
      <c r="G3548" s="39"/>
      <c r="H3548" s="40"/>
      <c r="I3548" s="107" t="str">
        <f>IF(G3548="","",_xlfn.IFNA(VLOOKUP(G3548,'سجل المشتريات'!F:N,8,0),"غير مسجلة في المشتريات"))</f>
        <v/>
      </c>
      <c r="J3548" s="26" t="str">
        <f>_xlfn.IFNA(VLOOKUP(F3548,الاوردرات!$B$1:$C$600,2,0),"")</f>
        <v/>
      </c>
      <c r="K3548" s="52"/>
      <c r="M3548" s="105" t="str">
        <f>IF(G3548="","",_xlfn.IFNA((VLOOKUP(G3548,help!L:M,2,0))*H3548,_xlfn.IFNA((VLOOKUP(G3548,help!P:Q,2,0))*H3548,"غير مسجلة في المشتريات")))</f>
        <v/>
      </c>
    </row>
    <row r="3549" spans="2:13" hidden="1" x14ac:dyDescent="0.25">
      <c r="B3549" s="13">
        <f>COUNTIFS($G$3:G3549,'تقرير استهلاك خامات'!$D$4)</f>
        <v>2</v>
      </c>
      <c r="C3549" s="13">
        <f>COUNTIFS($F$3:F3549,'تقرير منتج تام'!$E$4)</f>
        <v>10</v>
      </c>
      <c r="D3549" s="37"/>
      <c r="E3549" s="37"/>
      <c r="F3549" s="37"/>
      <c r="G3549" s="39"/>
      <c r="H3549" s="40"/>
      <c r="I3549" s="107" t="str">
        <f>IF(G3549="","",_xlfn.IFNA(VLOOKUP(G3549,'سجل المشتريات'!F:N,8,0),"غير مسجلة في المشتريات"))</f>
        <v/>
      </c>
      <c r="J3549" s="26" t="str">
        <f>_xlfn.IFNA(VLOOKUP(F3549,الاوردرات!$B$1:$C$600,2,0),"")</f>
        <v/>
      </c>
      <c r="K3549" s="52"/>
      <c r="M3549" s="105" t="str">
        <f>IF(G3549="","",_xlfn.IFNA((VLOOKUP(G3549,help!L:M,2,0))*H3549,_xlfn.IFNA((VLOOKUP(G3549,help!P:Q,2,0))*H3549,"غير مسجلة في المشتريات")))</f>
        <v/>
      </c>
    </row>
    <row r="3550" spans="2:13" hidden="1" x14ac:dyDescent="0.25">
      <c r="B3550" s="13">
        <f>COUNTIFS($G$3:G3550,'تقرير استهلاك خامات'!$D$4)</f>
        <v>2</v>
      </c>
      <c r="C3550" s="13">
        <f>COUNTIFS($F$3:F3550,'تقرير منتج تام'!$E$4)</f>
        <v>10</v>
      </c>
      <c r="D3550" s="37"/>
      <c r="E3550" s="37"/>
      <c r="F3550" s="37"/>
      <c r="G3550" s="39"/>
      <c r="H3550" s="40"/>
      <c r="I3550" s="107" t="str">
        <f>IF(G3550="","",_xlfn.IFNA(VLOOKUP(G3550,'سجل المشتريات'!F:N,8,0),"غير مسجلة في المشتريات"))</f>
        <v/>
      </c>
      <c r="J3550" s="26" t="str">
        <f>_xlfn.IFNA(VLOOKUP(F3550,الاوردرات!$B$1:$C$600,2,0),"")</f>
        <v/>
      </c>
      <c r="K3550" s="52"/>
      <c r="M3550" s="105" t="str">
        <f>IF(G3550="","",_xlfn.IFNA((VLOOKUP(G3550,help!L:M,2,0))*H3550,_xlfn.IFNA((VLOOKUP(G3550,help!P:Q,2,0))*H3550,"غير مسجلة في المشتريات")))</f>
        <v/>
      </c>
    </row>
    <row r="3551" spans="2:13" hidden="1" x14ac:dyDescent="0.25">
      <c r="B3551" s="13">
        <f>COUNTIFS($G$3:G3551,'تقرير استهلاك خامات'!$D$4)</f>
        <v>2</v>
      </c>
      <c r="C3551" s="13">
        <f>COUNTIFS($F$3:F3551,'تقرير منتج تام'!$E$4)</f>
        <v>10</v>
      </c>
      <c r="D3551" s="37"/>
      <c r="E3551" s="37"/>
      <c r="F3551" s="37"/>
      <c r="G3551" s="39"/>
      <c r="H3551" s="40"/>
      <c r="I3551" s="107" t="str">
        <f>IF(G3551="","",_xlfn.IFNA(VLOOKUP(G3551,'سجل المشتريات'!F:N,8,0),"غير مسجلة في المشتريات"))</f>
        <v/>
      </c>
      <c r="J3551" s="26" t="str">
        <f>_xlfn.IFNA(VLOOKUP(F3551,الاوردرات!$B$1:$C$600,2,0),"")</f>
        <v/>
      </c>
      <c r="K3551" s="52"/>
      <c r="M3551" s="105" t="str">
        <f>IF(G3551="","",_xlfn.IFNA((VLOOKUP(G3551,help!L:M,2,0))*H3551,_xlfn.IFNA((VLOOKUP(G3551,help!P:Q,2,0))*H3551,"غير مسجلة في المشتريات")))</f>
        <v/>
      </c>
    </row>
    <row r="3552" spans="2:13" hidden="1" x14ac:dyDescent="0.25">
      <c r="B3552" s="13">
        <f>COUNTIFS($G$3:G3552,'تقرير استهلاك خامات'!$D$4)</f>
        <v>2</v>
      </c>
      <c r="C3552" s="13">
        <f>COUNTIFS($F$3:F3552,'تقرير منتج تام'!$E$4)</f>
        <v>10</v>
      </c>
      <c r="D3552" s="37"/>
      <c r="E3552" s="37"/>
      <c r="F3552" s="37"/>
      <c r="G3552" s="39"/>
      <c r="H3552" s="40"/>
      <c r="I3552" s="107" t="str">
        <f>IF(G3552="","",_xlfn.IFNA(VLOOKUP(G3552,'سجل المشتريات'!F:N,8,0),"غير مسجلة في المشتريات"))</f>
        <v/>
      </c>
      <c r="J3552" s="26" t="str">
        <f>_xlfn.IFNA(VLOOKUP(F3552,الاوردرات!$B$1:$C$600,2,0),"")</f>
        <v/>
      </c>
      <c r="K3552" s="52"/>
      <c r="M3552" s="105" t="str">
        <f>IF(G3552="","",_xlfn.IFNA((VLOOKUP(G3552,help!L:M,2,0))*H3552,_xlfn.IFNA((VLOOKUP(G3552,help!P:Q,2,0))*H3552,"غير مسجلة في المشتريات")))</f>
        <v/>
      </c>
    </row>
    <row r="3553" spans="2:13" hidden="1" x14ac:dyDescent="0.25">
      <c r="B3553" s="13">
        <f>COUNTIFS($G$3:G3553,'تقرير استهلاك خامات'!$D$4)</f>
        <v>2</v>
      </c>
      <c r="C3553" s="13">
        <f>COUNTIFS($F$3:F3553,'تقرير منتج تام'!$E$4)</f>
        <v>10</v>
      </c>
      <c r="D3553" s="37"/>
      <c r="E3553" s="37"/>
      <c r="F3553" s="37"/>
      <c r="G3553" s="39"/>
      <c r="H3553" s="40"/>
      <c r="I3553" s="107" t="str">
        <f>IF(G3553="","",_xlfn.IFNA(VLOOKUP(G3553,'سجل المشتريات'!F:N,8,0),"غير مسجلة في المشتريات"))</f>
        <v/>
      </c>
      <c r="J3553" s="26" t="str">
        <f>_xlfn.IFNA(VLOOKUP(F3553,الاوردرات!$B$1:$C$600,2,0),"")</f>
        <v/>
      </c>
      <c r="K3553" s="52"/>
      <c r="M3553" s="105" t="str">
        <f>IF(G3553="","",_xlfn.IFNA((VLOOKUP(G3553,help!L:M,2,0))*H3553,_xlfn.IFNA((VLOOKUP(G3553,help!P:Q,2,0))*H3553,"غير مسجلة في المشتريات")))</f>
        <v/>
      </c>
    </row>
    <row r="3554" spans="2:13" hidden="1" x14ac:dyDescent="0.25">
      <c r="B3554" s="13">
        <f>COUNTIFS($G$3:G3554,'تقرير استهلاك خامات'!$D$4)</f>
        <v>2</v>
      </c>
      <c r="C3554" s="13">
        <f>COUNTIFS($F$3:F3554,'تقرير منتج تام'!$E$4)</f>
        <v>10</v>
      </c>
      <c r="D3554" s="37"/>
      <c r="E3554" s="37"/>
      <c r="F3554" s="37"/>
      <c r="G3554" s="39"/>
      <c r="H3554" s="40"/>
      <c r="I3554" s="107" t="str">
        <f>IF(G3554="","",_xlfn.IFNA(VLOOKUP(G3554,'سجل المشتريات'!F:N,8,0),"غير مسجلة في المشتريات"))</f>
        <v/>
      </c>
      <c r="J3554" s="26" t="str">
        <f>_xlfn.IFNA(VLOOKUP(F3554,الاوردرات!$B$1:$C$600,2,0),"")</f>
        <v/>
      </c>
      <c r="K3554" s="52"/>
      <c r="M3554" s="105" t="str">
        <f>IF(G3554="","",_xlfn.IFNA((VLOOKUP(G3554,help!L:M,2,0))*H3554,_xlfn.IFNA((VLOOKUP(G3554,help!P:Q,2,0))*H3554,"غير مسجلة في المشتريات")))</f>
        <v/>
      </c>
    </row>
    <row r="3555" spans="2:13" hidden="1" x14ac:dyDescent="0.25">
      <c r="B3555" s="13">
        <f>COUNTIFS($G$3:G3555,'تقرير استهلاك خامات'!$D$4)</f>
        <v>2</v>
      </c>
      <c r="C3555" s="13">
        <f>COUNTIFS($F$3:F3555,'تقرير منتج تام'!$E$4)</f>
        <v>10</v>
      </c>
      <c r="D3555" s="37"/>
      <c r="E3555" s="37"/>
      <c r="F3555" s="37"/>
      <c r="G3555" s="39"/>
      <c r="H3555" s="40"/>
      <c r="I3555" s="107" t="str">
        <f>IF(G3555="","",_xlfn.IFNA(VLOOKUP(G3555,'سجل المشتريات'!F:N,8,0),"غير مسجلة في المشتريات"))</f>
        <v/>
      </c>
      <c r="J3555" s="26" t="str">
        <f>_xlfn.IFNA(VLOOKUP(F3555,الاوردرات!$B$1:$C$600,2,0),"")</f>
        <v/>
      </c>
      <c r="K3555" s="52"/>
      <c r="M3555" s="105" t="str">
        <f>IF(G3555="","",_xlfn.IFNA((VLOOKUP(G3555,help!L:M,2,0))*H3555,_xlfn.IFNA((VLOOKUP(G3555,help!P:Q,2,0))*H3555,"غير مسجلة في المشتريات")))</f>
        <v/>
      </c>
    </row>
    <row r="3556" spans="2:13" hidden="1" x14ac:dyDescent="0.25">
      <c r="B3556" s="13">
        <f>COUNTIFS($G$3:G3556,'تقرير استهلاك خامات'!$D$4)</f>
        <v>2</v>
      </c>
      <c r="C3556" s="13">
        <f>COUNTIFS($F$3:F3556,'تقرير منتج تام'!$E$4)</f>
        <v>10</v>
      </c>
      <c r="D3556" s="37"/>
      <c r="E3556" s="37"/>
      <c r="F3556" s="37"/>
      <c r="G3556" s="39"/>
      <c r="H3556" s="40"/>
      <c r="I3556" s="107" t="str">
        <f>IF(G3556="","",_xlfn.IFNA(VLOOKUP(G3556,'سجل المشتريات'!F:N,8,0),"غير مسجلة في المشتريات"))</f>
        <v/>
      </c>
      <c r="J3556" s="26" t="str">
        <f>_xlfn.IFNA(VLOOKUP(F3556,الاوردرات!$B$1:$C$600,2,0),"")</f>
        <v/>
      </c>
      <c r="K3556" s="52"/>
      <c r="M3556" s="105" t="str">
        <f>IF(G3556="","",_xlfn.IFNA((VLOOKUP(G3556,help!L:M,2,0))*H3556,_xlfn.IFNA((VLOOKUP(G3556,help!P:Q,2,0))*H3556,"غير مسجلة في المشتريات")))</f>
        <v/>
      </c>
    </row>
    <row r="3557" spans="2:13" hidden="1" x14ac:dyDescent="0.25">
      <c r="B3557" s="13">
        <f>COUNTIFS($G$3:G3557,'تقرير استهلاك خامات'!$D$4)</f>
        <v>2</v>
      </c>
      <c r="C3557" s="13">
        <f>COUNTIFS($F$3:F3557,'تقرير منتج تام'!$E$4)</f>
        <v>10</v>
      </c>
      <c r="D3557" s="37"/>
      <c r="E3557" s="37"/>
      <c r="F3557" s="37"/>
      <c r="G3557" s="39"/>
      <c r="H3557" s="40"/>
      <c r="I3557" s="107" t="str">
        <f>IF(G3557="","",_xlfn.IFNA(VLOOKUP(G3557,'سجل المشتريات'!F:N,8,0),"غير مسجلة في المشتريات"))</f>
        <v/>
      </c>
      <c r="J3557" s="26" t="str">
        <f>_xlfn.IFNA(VLOOKUP(F3557,الاوردرات!$B$1:$C$600,2,0),"")</f>
        <v/>
      </c>
      <c r="K3557" s="52"/>
      <c r="M3557" s="105" t="str">
        <f>IF(G3557="","",_xlfn.IFNA((VLOOKUP(G3557,help!L:M,2,0))*H3557,_xlfn.IFNA((VLOOKUP(G3557,help!P:Q,2,0))*H3557,"غير مسجلة في المشتريات")))</f>
        <v/>
      </c>
    </row>
    <row r="3558" spans="2:13" hidden="1" x14ac:dyDescent="0.25">
      <c r="B3558" s="13">
        <f>COUNTIFS($G$3:G3558,'تقرير استهلاك خامات'!$D$4)</f>
        <v>2</v>
      </c>
      <c r="C3558" s="13">
        <f>COUNTIFS($F$3:F3558,'تقرير منتج تام'!$E$4)</f>
        <v>10</v>
      </c>
      <c r="D3558" s="37"/>
      <c r="E3558" s="37"/>
      <c r="F3558" s="37"/>
      <c r="G3558" s="39"/>
      <c r="H3558" s="40"/>
      <c r="I3558" s="107" t="str">
        <f>IF(G3558="","",_xlfn.IFNA(VLOOKUP(G3558,'سجل المشتريات'!F:N,8,0),"غير مسجلة في المشتريات"))</f>
        <v/>
      </c>
      <c r="J3558" s="26" t="str">
        <f>_xlfn.IFNA(VLOOKUP(F3558,الاوردرات!$B$1:$C$600,2,0),"")</f>
        <v/>
      </c>
      <c r="K3558" s="52"/>
      <c r="M3558" s="105" t="str">
        <f>IF(G3558="","",_xlfn.IFNA((VLOOKUP(G3558,help!L:M,2,0))*H3558,_xlfn.IFNA((VLOOKUP(G3558,help!P:Q,2,0))*H3558,"غير مسجلة في المشتريات")))</f>
        <v/>
      </c>
    </row>
    <row r="3559" spans="2:13" hidden="1" x14ac:dyDescent="0.25">
      <c r="B3559" s="13">
        <f>COUNTIFS($G$3:G3559,'تقرير استهلاك خامات'!$D$4)</f>
        <v>2</v>
      </c>
      <c r="C3559" s="13">
        <f>COUNTIFS($F$3:F3559,'تقرير منتج تام'!$E$4)</f>
        <v>10</v>
      </c>
      <c r="D3559" s="37"/>
      <c r="E3559" s="37"/>
      <c r="F3559" s="37"/>
      <c r="G3559" s="39"/>
      <c r="H3559" s="40"/>
      <c r="I3559" s="107" t="str">
        <f>IF(G3559="","",_xlfn.IFNA(VLOOKUP(G3559,'سجل المشتريات'!F:N,8,0),"غير مسجلة في المشتريات"))</f>
        <v/>
      </c>
      <c r="J3559" s="26" t="str">
        <f>_xlfn.IFNA(VLOOKUP(F3559,الاوردرات!$B$1:$C$600,2,0),"")</f>
        <v/>
      </c>
      <c r="K3559" s="52"/>
      <c r="M3559" s="105" t="str">
        <f>IF(G3559="","",_xlfn.IFNA((VLOOKUP(G3559,help!L:M,2,0))*H3559,_xlfn.IFNA((VLOOKUP(G3559,help!P:Q,2,0))*H3559,"غير مسجلة في المشتريات")))</f>
        <v/>
      </c>
    </row>
    <row r="3560" spans="2:13" hidden="1" x14ac:dyDescent="0.25">
      <c r="B3560" s="13">
        <f>COUNTIFS($G$3:G3560,'تقرير استهلاك خامات'!$D$4)</f>
        <v>2</v>
      </c>
      <c r="C3560" s="13">
        <f>COUNTIFS($F$3:F3560,'تقرير منتج تام'!$E$4)</f>
        <v>10</v>
      </c>
      <c r="D3560" s="37"/>
      <c r="E3560" s="37"/>
      <c r="F3560" s="37"/>
      <c r="G3560" s="39"/>
      <c r="H3560" s="40"/>
      <c r="I3560" s="107" t="str">
        <f>IF(G3560="","",_xlfn.IFNA(VLOOKUP(G3560,'سجل المشتريات'!F:N,8,0),"غير مسجلة في المشتريات"))</f>
        <v/>
      </c>
      <c r="J3560" s="26" t="str">
        <f>_xlfn.IFNA(VLOOKUP(F3560,الاوردرات!$B$1:$C$600,2,0),"")</f>
        <v/>
      </c>
      <c r="K3560" s="52"/>
      <c r="M3560" s="105" t="str">
        <f>IF(G3560="","",_xlfn.IFNA((VLOOKUP(G3560,help!L:M,2,0))*H3560,_xlfn.IFNA((VLOOKUP(G3560,help!P:Q,2,0))*H3560,"غير مسجلة في المشتريات")))</f>
        <v/>
      </c>
    </row>
    <row r="3561" spans="2:13" hidden="1" x14ac:dyDescent="0.25">
      <c r="B3561" s="13">
        <f>COUNTIFS($G$3:G3561,'تقرير استهلاك خامات'!$D$4)</f>
        <v>2</v>
      </c>
      <c r="C3561" s="13">
        <f>COUNTIFS($F$3:F3561,'تقرير منتج تام'!$E$4)</f>
        <v>10</v>
      </c>
      <c r="D3561" s="37"/>
      <c r="E3561" s="37"/>
      <c r="F3561" s="37"/>
      <c r="G3561" s="39"/>
      <c r="H3561" s="40"/>
      <c r="I3561" s="107" t="str">
        <f>IF(G3561="","",_xlfn.IFNA(VLOOKUP(G3561,'سجل المشتريات'!F:N,8,0),"غير مسجلة في المشتريات"))</f>
        <v/>
      </c>
      <c r="J3561" s="26" t="str">
        <f>_xlfn.IFNA(VLOOKUP(F3561,الاوردرات!$B$1:$C$600,2,0),"")</f>
        <v/>
      </c>
      <c r="K3561" s="52"/>
      <c r="M3561" s="105" t="str">
        <f>IF(G3561="","",_xlfn.IFNA((VLOOKUP(G3561,help!L:M,2,0))*H3561,_xlfn.IFNA((VLOOKUP(G3561,help!P:Q,2,0))*H3561,"غير مسجلة في المشتريات")))</f>
        <v/>
      </c>
    </row>
    <row r="3562" spans="2:13" hidden="1" x14ac:dyDescent="0.25">
      <c r="B3562" s="13">
        <f>COUNTIFS($G$3:G3562,'تقرير استهلاك خامات'!$D$4)</f>
        <v>2</v>
      </c>
      <c r="C3562" s="13">
        <f>COUNTIFS($F$3:F3562,'تقرير منتج تام'!$E$4)</f>
        <v>10</v>
      </c>
      <c r="D3562" s="37"/>
      <c r="E3562" s="37"/>
      <c r="F3562" s="37"/>
      <c r="G3562" s="39"/>
      <c r="H3562" s="40"/>
      <c r="I3562" s="107" t="str">
        <f>IF(G3562="","",_xlfn.IFNA(VLOOKUP(G3562,'سجل المشتريات'!F:N,8,0),"غير مسجلة في المشتريات"))</f>
        <v/>
      </c>
      <c r="J3562" s="26" t="str">
        <f>_xlfn.IFNA(VLOOKUP(F3562,الاوردرات!$B$1:$C$600,2,0),"")</f>
        <v/>
      </c>
      <c r="K3562" s="52"/>
      <c r="M3562" s="105" t="str">
        <f>IF(G3562="","",_xlfn.IFNA((VLOOKUP(G3562,help!L:M,2,0))*H3562,_xlfn.IFNA((VLOOKUP(G3562,help!P:Q,2,0))*H3562,"غير مسجلة في المشتريات")))</f>
        <v/>
      </c>
    </row>
    <row r="3563" spans="2:13" hidden="1" x14ac:dyDescent="0.25">
      <c r="B3563" s="13">
        <f>COUNTIFS($G$3:G3563,'تقرير استهلاك خامات'!$D$4)</f>
        <v>2</v>
      </c>
      <c r="C3563" s="13">
        <f>COUNTIFS($F$3:F3563,'تقرير منتج تام'!$E$4)</f>
        <v>10</v>
      </c>
      <c r="D3563" s="37"/>
      <c r="E3563" s="37"/>
      <c r="F3563" s="37"/>
      <c r="G3563" s="39"/>
      <c r="H3563" s="40"/>
      <c r="I3563" s="107" t="str">
        <f>IF(G3563="","",_xlfn.IFNA(VLOOKUP(G3563,'سجل المشتريات'!F:N,8,0),"غير مسجلة في المشتريات"))</f>
        <v/>
      </c>
      <c r="J3563" s="26" t="str">
        <f>_xlfn.IFNA(VLOOKUP(F3563,الاوردرات!$B$1:$C$600,2,0),"")</f>
        <v/>
      </c>
      <c r="K3563" s="52"/>
      <c r="M3563" s="105" t="str">
        <f>IF(G3563="","",_xlfn.IFNA((VLOOKUP(G3563,help!L:M,2,0))*H3563,_xlfn.IFNA((VLOOKUP(G3563,help!P:Q,2,0))*H3563,"غير مسجلة في المشتريات")))</f>
        <v/>
      </c>
    </row>
    <row r="3564" spans="2:13" hidden="1" x14ac:dyDescent="0.25">
      <c r="B3564" s="13">
        <f>COUNTIFS($G$3:G3564,'تقرير استهلاك خامات'!$D$4)</f>
        <v>2</v>
      </c>
      <c r="C3564" s="13">
        <f>COUNTIFS($F$3:F3564,'تقرير منتج تام'!$E$4)</f>
        <v>10</v>
      </c>
      <c r="D3564" s="37"/>
      <c r="E3564" s="37"/>
      <c r="F3564" s="37"/>
      <c r="G3564" s="39"/>
      <c r="H3564" s="40"/>
      <c r="I3564" s="107" t="str">
        <f>IF(G3564="","",_xlfn.IFNA(VLOOKUP(G3564,'سجل المشتريات'!F:N,8,0),"غير مسجلة في المشتريات"))</f>
        <v/>
      </c>
      <c r="J3564" s="26" t="str">
        <f>_xlfn.IFNA(VLOOKUP(F3564,الاوردرات!$B$1:$C$600,2,0),"")</f>
        <v/>
      </c>
      <c r="K3564" s="52"/>
      <c r="M3564" s="105" t="str">
        <f>IF(G3564="","",_xlfn.IFNA((VLOOKUP(G3564,help!L:M,2,0))*H3564,_xlfn.IFNA((VLOOKUP(G3564,help!P:Q,2,0))*H3564,"غير مسجلة في المشتريات")))</f>
        <v/>
      </c>
    </row>
    <row r="3565" spans="2:13" hidden="1" x14ac:dyDescent="0.25">
      <c r="B3565" s="13">
        <f>COUNTIFS($G$3:G3565,'تقرير استهلاك خامات'!$D$4)</f>
        <v>2</v>
      </c>
      <c r="C3565" s="13">
        <f>COUNTIFS($F$3:F3565,'تقرير منتج تام'!$E$4)</f>
        <v>10</v>
      </c>
      <c r="D3565" s="37"/>
      <c r="E3565" s="37"/>
      <c r="F3565" s="37"/>
      <c r="G3565" s="39"/>
      <c r="H3565" s="40"/>
      <c r="I3565" s="107" t="str">
        <f>IF(G3565="","",_xlfn.IFNA(VLOOKUP(G3565,'سجل المشتريات'!F:N,8,0),"غير مسجلة في المشتريات"))</f>
        <v/>
      </c>
      <c r="J3565" s="26" t="str">
        <f>_xlfn.IFNA(VLOOKUP(F3565,الاوردرات!$B$1:$C$600,2,0),"")</f>
        <v/>
      </c>
      <c r="K3565" s="52"/>
      <c r="M3565" s="105" t="str">
        <f>IF(G3565="","",_xlfn.IFNA((VLOOKUP(G3565,help!L:M,2,0))*H3565,_xlfn.IFNA((VLOOKUP(G3565,help!P:Q,2,0))*H3565,"غير مسجلة في المشتريات")))</f>
        <v/>
      </c>
    </row>
    <row r="3566" spans="2:13" hidden="1" x14ac:dyDescent="0.25">
      <c r="B3566" s="13">
        <f>COUNTIFS($G$3:G3566,'تقرير استهلاك خامات'!$D$4)</f>
        <v>2</v>
      </c>
      <c r="C3566" s="13">
        <f>COUNTIFS($F$3:F3566,'تقرير منتج تام'!$E$4)</f>
        <v>10</v>
      </c>
      <c r="D3566" s="37"/>
      <c r="E3566" s="37"/>
      <c r="F3566" s="37"/>
      <c r="G3566" s="39"/>
      <c r="H3566" s="40"/>
      <c r="I3566" s="107" t="str">
        <f>IF(G3566="","",_xlfn.IFNA(VLOOKUP(G3566,'سجل المشتريات'!F:N,8,0),"غير مسجلة في المشتريات"))</f>
        <v/>
      </c>
      <c r="J3566" s="26" t="str">
        <f>_xlfn.IFNA(VLOOKUP(F3566,الاوردرات!$B$1:$C$600,2,0),"")</f>
        <v/>
      </c>
      <c r="K3566" s="52"/>
      <c r="M3566" s="105" t="str">
        <f>IF(G3566="","",_xlfn.IFNA((VLOOKUP(G3566,help!L:M,2,0))*H3566,_xlfn.IFNA((VLOOKUP(G3566,help!P:Q,2,0))*H3566,"غير مسجلة في المشتريات")))</f>
        <v/>
      </c>
    </row>
    <row r="3567" spans="2:13" hidden="1" x14ac:dyDescent="0.25">
      <c r="B3567" s="13">
        <f>COUNTIFS($G$3:G3567,'تقرير استهلاك خامات'!$D$4)</f>
        <v>2</v>
      </c>
      <c r="C3567" s="13">
        <f>COUNTIFS($F$3:F3567,'تقرير منتج تام'!$E$4)</f>
        <v>10</v>
      </c>
      <c r="D3567" s="37"/>
      <c r="E3567" s="37"/>
      <c r="F3567" s="37"/>
      <c r="G3567" s="39"/>
      <c r="H3567" s="40"/>
      <c r="I3567" s="107" t="str">
        <f>IF(G3567="","",_xlfn.IFNA(VLOOKUP(G3567,'سجل المشتريات'!F:N,8,0),"غير مسجلة في المشتريات"))</f>
        <v/>
      </c>
      <c r="J3567" s="26" t="str">
        <f>_xlfn.IFNA(VLOOKUP(F3567,الاوردرات!$B$1:$C$600,2,0),"")</f>
        <v/>
      </c>
      <c r="K3567" s="52"/>
      <c r="M3567" s="105" t="str">
        <f>IF(G3567="","",_xlfn.IFNA((VLOOKUP(G3567,help!L:M,2,0))*H3567,_xlfn.IFNA((VLOOKUP(G3567,help!P:Q,2,0))*H3567,"غير مسجلة في المشتريات")))</f>
        <v/>
      </c>
    </row>
    <row r="3568" spans="2:13" hidden="1" x14ac:dyDescent="0.25">
      <c r="B3568" s="13">
        <f>COUNTIFS($G$3:G3568,'تقرير استهلاك خامات'!$D$4)</f>
        <v>2</v>
      </c>
      <c r="C3568" s="13">
        <f>COUNTIFS($F$3:F3568,'تقرير منتج تام'!$E$4)</f>
        <v>10</v>
      </c>
      <c r="D3568" s="37"/>
      <c r="E3568" s="37"/>
      <c r="F3568" s="37"/>
      <c r="G3568" s="39"/>
      <c r="H3568" s="40"/>
      <c r="I3568" s="107" t="str">
        <f>IF(G3568="","",_xlfn.IFNA(VLOOKUP(G3568,'سجل المشتريات'!F:N,8,0),"غير مسجلة في المشتريات"))</f>
        <v/>
      </c>
      <c r="J3568" s="26" t="str">
        <f>_xlfn.IFNA(VLOOKUP(F3568,الاوردرات!$B$1:$C$600,2,0),"")</f>
        <v/>
      </c>
      <c r="K3568" s="52"/>
      <c r="M3568" s="105" t="str">
        <f>IF(G3568="","",_xlfn.IFNA((VLOOKUP(G3568,help!L:M,2,0))*H3568,_xlfn.IFNA((VLOOKUP(G3568,help!P:Q,2,0))*H3568,"غير مسجلة في المشتريات")))</f>
        <v/>
      </c>
    </row>
    <row r="3569" spans="2:13" hidden="1" x14ac:dyDescent="0.25">
      <c r="B3569" s="13">
        <f>COUNTIFS($G$3:G3569,'تقرير استهلاك خامات'!$D$4)</f>
        <v>2</v>
      </c>
      <c r="C3569" s="13">
        <f>COUNTIFS($F$3:F3569,'تقرير منتج تام'!$E$4)</f>
        <v>10</v>
      </c>
      <c r="D3569" s="37"/>
      <c r="E3569" s="37"/>
      <c r="F3569" s="37"/>
      <c r="G3569" s="39"/>
      <c r="H3569" s="40"/>
      <c r="I3569" s="107" t="str">
        <f>IF(G3569="","",_xlfn.IFNA(VLOOKUP(G3569,'سجل المشتريات'!F:N,8,0),"غير مسجلة في المشتريات"))</f>
        <v/>
      </c>
      <c r="J3569" s="26" t="str">
        <f>_xlfn.IFNA(VLOOKUP(F3569,الاوردرات!$B$1:$C$600,2,0),"")</f>
        <v/>
      </c>
      <c r="K3569" s="52"/>
      <c r="M3569" s="105" t="str">
        <f>IF(G3569="","",_xlfn.IFNA((VLOOKUP(G3569,help!L:M,2,0))*H3569,_xlfn.IFNA((VLOOKUP(G3569,help!P:Q,2,0))*H3569,"غير مسجلة في المشتريات")))</f>
        <v/>
      </c>
    </row>
    <row r="3570" spans="2:13" hidden="1" x14ac:dyDescent="0.25">
      <c r="B3570" s="13">
        <f>COUNTIFS($G$3:G3570,'تقرير استهلاك خامات'!$D$4)</f>
        <v>2</v>
      </c>
      <c r="C3570" s="13">
        <f>COUNTIFS($F$3:F3570,'تقرير منتج تام'!$E$4)</f>
        <v>10</v>
      </c>
      <c r="D3570" s="37"/>
      <c r="E3570" s="37"/>
      <c r="F3570" s="37"/>
      <c r="G3570" s="39"/>
      <c r="H3570" s="40"/>
      <c r="I3570" s="107" t="str">
        <f>IF(G3570="","",_xlfn.IFNA(VLOOKUP(G3570,'سجل المشتريات'!F:N,8,0),"غير مسجلة في المشتريات"))</f>
        <v/>
      </c>
      <c r="J3570" s="26" t="str">
        <f>_xlfn.IFNA(VLOOKUP(F3570,الاوردرات!$B$1:$C$600,2,0),"")</f>
        <v/>
      </c>
      <c r="K3570" s="52"/>
      <c r="M3570" s="105" t="str">
        <f>IF(G3570="","",_xlfn.IFNA((VLOOKUP(G3570,help!L:M,2,0))*H3570,_xlfn.IFNA((VLOOKUP(G3570,help!P:Q,2,0))*H3570,"غير مسجلة في المشتريات")))</f>
        <v/>
      </c>
    </row>
    <row r="3571" spans="2:13" hidden="1" x14ac:dyDescent="0.25">
      <c r="B3571" s="13">
        <f>COUNTIFS($G$3:G3571,'تقرير استهلاك خامات'!$D$4)</f>
        <v>2</v>
      </c>
      <c r="C3571" s="13">
        <f>COUNTIFS($F$3:F3571,'تقرير منتج تام'!$E$4)</f>
        <v>10</v>
      </c>
      <c r="D3571" s="37"/>
      <c r="E3571" s="37"/>
      <c r="F3571" s="37"/>
      <c r="G3571" s="39"/>
      <c r="H3571" s="40"/>
      <c r="I3571" s="107" t="str">
        <f>IF(G3571="","",_xlfn.IFNA(VLOOKUP(G3571,'سجل المشتريات'!F:N,8,0),"غير مسجلة في المشتريات"))</f>
        <v/>
      </c>
      <c r="J3571" s="26" t="str">
        <f>_xlfn.IFNA(VLOOKUP(F3571,الاوردرات!$B$1:$C$600,2,0),"")</f>
        <v/>
      </c>
      <c r="K3571" s="52"/>
      <c r="M3571" s="105" t="str">
        <f>IF(G3571="","",_xlfn.IFNA((VLOOKUP(G3571,help!L:M,2,0))*H3571,_xlfn.IFNA((VLOOKUP(G3571,help!P:Q,2,0))*H3571,"غير مسجلة في المشتريات")))</f>
        <v/>
      </c>
    </row>
    <row r="3572" spans="2:13" hidden="1" x14ac:dyDescent="0.25">
      <c r="B3572" s="13">
        <f>COUNTIFS($G$3:G3572,'تقرير استهلاك خامات'!$D$4)</f>
        <v>2</v>
      </c>
      <c r="C3572" s="13">
        <f>COUNTIFS($F$3:F3572,'تقرير منتج تام'!$E$4)</f>
        <v>10</v>
      </c>
      <c r="D3572" s="37"/>
      <c r="E3572" s="37"/>
      <c r="F3572" s="37"/>
      <c r="G3572" s="39"/>
      <c r="H3572" s="40"/>
      <c r="I3572" s="107" t="str">
        <f>IF(G3572="","",_xlfn.IFNA(VLOOKUP(G3572,'سجل المشتريات'!F:N,8,0),"غير مسجلة في المشتريات"))</f>
        <v/>
      </c>
      <c r="J3572" s="26" t="str">
        <f>_xlfn.IFNA(VLOOKUP(F3572,الاوردرات!$B$1:$C$600,2,0),"")</f>
        <v/>
      </c>
      <c r="K3572" s="52"/>
      <c r="M3572" s="105" t="str">
        <f>IF(G3572="","",_xlfn.IFNA((VLOOKUP(G3572,help!L:M,2,0))*H3572,_xlfn.IFNA((VLOOKUP(G3572,help!P:Q,2,0))*H3572,"غير مسجلة في المشتريات")))</f>
        <v/>
      </c>
    </row>
    <row r="3573" spans="2:13" hidden="1" x14ac:dyDescent="0.25">
      <c r="B3573" s="13">
        <f>COUNTIFS($G$3:G3573,'تقرير استهلاك خامات'!$D$4)</f>
        <v>2</v>
      </c>
      <c r="C3573" s="13">
        <f>COUNTIFS($F$3:F3573,'تقرير منتج تام'!$E$4)</f>
        <v>10</v>
      </c>
      <c r="D3573" s="37"/>
      <c r="E3573" s="37"/>
      <c r="F3573" s="37"/>
      <c r="G3573" s="39"/>
      <c r="H3573" s="40"/>
      <c r="I3573" s="107" t="str">
        <f>IF(G3573="","",_xlfn.IFNA(VLOOKUP(G3573,'سجل المشتريات'!F:N,8,0),"غير مسجلة في المشتريات"))</f>
        <v/>
      </c>
      <c r="J3573" s="26" t="str">
        <f>_xlfn.IFNA(VLOOKUP(F3573,الاوردرات!$B$1:$C$600,2,0),"")</f>
        <v/>
      </c>
      <c r="K3573" s="52"/>
      <c r="M3573" s="105" t="str">
        <f>IF(G3573="","",_xlfn.IFNA((VLOOKUP(G3573,help!L:M,2,0))*H3573,_xlfn.IFNA((VLOOKUP(G3573,help!P:Q,2,0))*H3573,"غير مسجلة في المشتريات")))</f>
        <v/>
      </c>
    </row>
    <row r="3574" spans="2:13" hidden="1" x14ac:dyDescent="0.25">
      <c r="B3574" s="13">
        <f>COUNTIFS($G$3:G3574,'تقرير استهلاك خامات'!$D$4)</f>
        <v>2</v>
      </c>
      <c r="C3574" s="13">
        <f>COUNTIFS($F$3:F3574,'تقرير منتج تام'!$E$4)</f>
        <v>10</v>
      </c>
      <c r="D3574" s="37"/>
      <c r="E3574" s="37"/>
      <c r="F3574" s="37"/>
      <c r="G3574" s="39"/>
      <c r="H3574" s="40"/>
      <c r="I3574" s="107" t="str">
        <f>IF(G3574="","",_xlfn.IFNA(VLOOKUP(G3574,'سجل المشتريات'!F:N,8,0),"غير مسجلة في المشتريات"))</f>
        <v/>
      </c>
      <c r="J3574" s="26" t="str">
        <f>_xlfn.IFNA(VLOOKUP(F3574,الاوردرات!$B$1:$C$600,2,0),"")</f>
        <v/>
      </c>
      <c r="K3574" s="52"/>
      <c r="M3574" s="105" t="str">
        <f>IF(G3574="","",_xlfn.IFNA((VLOOKUP(G3574,help!L:M,2,0))*H3574,_xlfn.IFNA((VLOOKUP(G3574,help!P:Q,2,0))*H3574,"غير مسجلة في المشتريات")))</f>
        <v/>
      </c>
    </row>
    <row r="3575" spans="2:13" hidden="1" x14ac:dyDescent="0.25">
      <c r="B3575" s="13">
        <f>COUNTIFS($G$3:G3575,'تقرير استهلاك خامات'!$D$4)</f>
        <v>2</v>
      </c>
      <c r="C3575" s="13">
        <f>COUNTIFS($F$3:F3575,'تقرير منتج تام'!$E$4)</f>
        <v>10</v>
      </c>
      <c r="D3575" s="37"/>
      <c r="E3575" s="37"/>
      <c r="F3575" s="37"/>
      <c r="G3575" s="39"/>
      <c r="H3575" s="40"/>
      <c r="I3575" s="107" t="str">
        <f>IF(G3575="","",_xlfn.IFNA(VLOOKUP(G3575,'سجل المشتريات'!F:N,8,0),"غير مسجلة في المشتريات"))</f>
        <v/>
      </c>
      <c r="J3575" s="26" t="str">
        <f>_xlfn.IFNA(VLOOKUP(F3575,الاوردرات!$B$1:$C$600,2,0),"")</f>
        <v/>
      </c>
      <c r="K3575" s="52"/>
      <c r="M3575" s="105" t="str">
        <f>IF(G3575="","",_xlfn.IFNA((VLOOKUP(G3575,help!L:M,2,0))*H3575,_xlfn.IFNA((VLOOKUP(G3575,help!P:Q,2,0))*H3575,"غير مسجلة في المشتريات")))</f>
        <v/>
      </c>
    </row>
    <row r="3576" spans="2:13" hidden="1" x14ac:dyDescent="0.25">
      <c r="B3576" s="13">
        <f>COUNTIFS($G$3:G3576,'تقرير استهلاك خامات'!$D$4)</f>
        <v>2</v>
      </c>
      <c r="C3576" s="13">
        <f>COUNTIFS($F$3:F3576,'تقرير منتج تام'!$E$4)</f>
        <v>10</v>
      </c>
      <c r="D3576" s="37"/>
      <c r="E3576" s="37"/>
      <c r="F3576" s="37"/>
      <c r="G3576" s="39"/>
      <c r="H3576" s="40"/>
      <c r="I3576" s="107" t="str">
        <f>IF(G3576="","",_xlfn.IFNA(VLOOKUP(G3576,'سجل المشتريات'!F:N,8,0),"غير مسجلة في المشتريات"))</f>
        <v/>
      </c>
      <c r="J3576" s="26" t="str">
        <f>_xlfn.IFNA(VLOOKUP(F3576,الاوردرات!$B$1:$C$600,2,0),"")</f>
        <v/>
      </c>
      <c r="K3576" s="52"/>
      <c r="M3576" s="105" t="str">
        <f>IF(G3576="","",_xlfn.IFNA((VLOOKUP(G3576,help!L:M,2,0))*H3576,_xlfn.IFNA((VLOOKUP(G3576,help!P:Q,2,0))*H3576,"غير مسجلة في المشتريات")))</f>
        <v/>
      </c>
    </row>
    <row r="3577" spans="2:13" hidden="1" x14ac:dyDescent="0.25">
      <c r="B3577" s="13">
        <f>COUNTIFS($G$3:G3577,'تقرير استهلاك خامات'!$D$4)</f>
        <v>2</v>
      </c>
      <c r="C3577" s="13">
        <f>COUNTIFS($F$3:F3577,'تقرير منتج تام'!$E$4)</f>
        <v>10</v>
      </c>
      <c r="D3577" s="37"/>
      <c r="E3577" s="37"/>
      <c r="F3577" s="37"/>
      <c r="G3577" s="39"/>
      <c r="H3577" s="40"/>
      <c r="I3577" s="107" t="str">
        <f>IF(G3577="","",_xlfn.IFNA(VLOOKUP(G3577,'سجل المشتريات'!F:N,8,0),"غير مسجلة في المشتريات"))</f>
        <v/>
      </c>
      <c r="J3577" s="26" t="str">
        <f>_xlfn.IFNA(VLOOKUP(F3577,الاوردرات!$B$1:$C$600,2,0),"")</f>
        <v/>
      </c>
      <c r="K3577" s="52"/>
      <c r="M3577" s="105" t="str">
        <f>IF(G3577="","",_xlfn.IFNA((VLOOKUP(G3577,help!L:M,2,0))*H3577,_xlfn.IFNA((VLOOKUP(G3577,help!P:Q,2,0))*H3577,"غير مسجلة في المشتريات")))</f>
        <v/>
      </c>
    </row>
    <row r="3578" spans="2:13" hidden="1" x14ac:dyDescent="0.25">
      <c r="B3578" s="13">
        <f>COUNTIFS($G$3:G3578,'تقرير استهلاك خامات'!$D$4)</f>
        <v>2</v>
      </c>
      <c r="C3578" s="13">
        <f>COUNTIFS($F$3:F3578,'تقرير منتج تام'!$E$4)</f>
        <v>10</v>
      </c>
      <c r="D3578" s="37"/>
      <c r="E3578" s="37"/>
      <c r="F3578" s="37"/>
      <c r="G3578" s="39"/>
      <c r="H3578" s="40"/>
      <c r="I3578" s="107" t="str">
        <f>IF(G3578="","",_xlfn.IFNA(VLOOKUP(G3578,'سجل المشتريات'!F:N,8,0),"غير مسجلة في المشتريات"))</f>
        <v/>
      </c>
      <c r="J3578" s="26" t="str">
        <f>_xlfn.IFNA(VLOOKUP(F3578,الاوردرات!$B$1:$C$600,2,0),"")</f>
        <v/>
      </c>
      <c r="K3578" s="52"/>
      <c r="M3578" s="105" t="str">
        <f>IF(G3578="","",_xlfn.IFNA((VLOOKUP(G3578,help!L:M,2,0))*H3578,_xlfn.IFNA((VLOOKUP(G3578,help!P:Q,2,0))*H3578,"غير مسجلة في المشتريات")))</f>
        <v/>
      </c>
    </row>
    <row r="3579" spans="2:13" hidden="1" x14ac:dyDescent="0.25">
      <c r="B3579" s="13">
        <f>COUNTIFS($G$3:G3579,'تقرير استهلاك خامات'!$D$4)</f>
        <v>2</v>
      </c>
      <c r="C3579" s="13">
        <f>COUNTIFS($F$3:F3579,'تقرير منتج تام'!$E$4)</f>
        <v>10</v>
      </c>
      <c r="D3579" s="37"/>
      <c r="E3579" s="37"/>
      <c r="F3579" s="37"/>
      <c r="G3579" s="39"/>
      <c r="H3579" s="40"/>
      <c r="I3579" s="107" t="str">
        <f>IF(G3579="","",_xlfn.IFNA(VLOOKUP(G3579,'سجل المشتريات'!F:N,8,0),"غير مسجلة في المشتريات"))</f>
        <v/>
      </c>
      <c r="J3579" s="26" t="str">
        <f>_xlfn.IFNA(VLOOKUP(F3579,الاوردرات!$B$1:$C$600,2,0),"")</f>
        <v/>
      </c>
      <c r="K3579" s="52"/>
      <c r="M3579" s="105" t="str">
        <f>IF(G3579="","",_xlfn.IFNA((VLOOKUP(G3579,help!L:M,2,0))*H3579,_xlfn.IFNA((VLOOKUP(G3579,help!P:Q,2,0))*H3579,"غير مسجلة في المشتريات")))</f>
        <v/>
      </c>
    </row>
    <row r="3580" spans="2:13" hidden="1" x14ac:dyDescent="0.25">
      <c r="B3580" s="13">
        <f>COUNTIFS($G$3:G3580,'تقرير استهلاك خامات'!$D$4)</f>
        <v>2</v>
      </c>
      <c r="C3580" s="13">
        <f>COUNTIFS($F$3:F3580,'تقرير منتج تام'!$E$4)</f>
        <v>10</v>
      </c>
      <c r="D3580" s="37"/>
      <c r="E3580" s="37"/>
      <c r="F3580" s="37"/>
      <c r="G3580" s="39"/>
      <c r="H3580" s="40"/>
      <c r="I3580" s="107" t="str">
        <f>IF(G3580="","",_xlfn.IFNA(VLOOKUP(G3580,'سجل المشتريات'!F:N,8,0),"غير مسجلة في المشتريات"))</f>
        <v/>
      </c>
      <c r="J3580" s="26" t="str">
        <f>_xlfn.IFNA(VLOOKUP(F3580,الاوردرات!$B$1:$C$600,2,0),"")</f>
        <v/>
      </c>
      <c r="K3580" s="52"/>
      <c r="M3580" s="105" t="str">
        <f>IF(G3580="","",_xlfn.IFNA((VLOOKUP(G3580,help!L:M,2,0))*H3580,_xlfn.IFNA((VLOOKUP(G3580,help!P:Q,2,0))*H3580,"غير مسجلة في المشتريات")))</f>
        <v/>
      </c>
    </row>
    <row r="3581" spans="2:13" hidden="1" x14ac:dyDescent="0.25">
      <c r="B3581" s="13">
        <f>COUNTIFS($G$3:G3581,'تقرير استهلاك خامات'!$D$4)</f>
        <v>2</v>
      </c>
      <c r="C3581" s="13">
        <f>COUNTIFS($F$3:F3581,'تقرير منتج تام'!$E$4)</f>
        <v>10</v>
      </c>
      <c r="D3581" s="37"/>
      <c r="E3581" s="37"/>
      <c r="F3581" s="37"/>
      <c r="G3581" s="39"/>
      <c r="H3581" s="40"/>
      <c r="I3581" s="107" t="str">
        <f>IF(G3581="","",_xlfn.IFNA(VLOOKUP(G3581,'سجل المشتريات'!F:N,8,0),"غير مسجلة في المشتريات"))</f>
        <v/>
      </c>
      <c r="J3581" s="26" t="str">
        <f>_xlfn.IFNA(VLOOKUP(F3581,الاوردرات!$B$1:$C$600,2,0),"")</f>
        <v/>
      </c>
      <c r="K3581" s="52"/>
      <c r="M3581" s="105" t="str">
        <f>IF(G3581="","",_xlfn.IFNA((VLOOKUP(G3581,help!L:M,2,0))*H3581,_xlfn.IFNA((VLOOKUP(G3581,help!P:Q,2,0))*H3581,"غير مسجلة في المشتريات")))</f>
        <v/>
      </c>
    </row>
    <row r="3582" spans="2:13" hidden="1" x14ac:dyDescent="0.25">
      <c r="B3582" s="13">
        <f>COUNTIFS($G$3:G3582,'تقرير استهلاك خامات'!$D$4)</f>
        <v>2</v>
      </c>
      <c r="C3582" s="13">
        <f>COUNTIFS($F$3:F3582,'تقرير منتج تام'!$E$4)</f>
        <v>10</v>
      </c>
      <c r="D3582" s="37"/>
      <c r="E3582" s="37"/>
      <c r="F3582" s="37"/>
      <c r="G3582" s="39"/>
      <c r="H3582" s="40"/>
      <c r="I3582" s="107" t="str">
        <f>IF(G3582="","",_xlfn.IFNA(VLOOKUP(G3582,'سجل المشتريات'!F:N,8,0),"غير مسجلة في المشتريات"))</f>
        <v/>
      </c>
      <c r="J3582" s="26" t="str">
        <f>_xlfn.IFNA(VLOOKUP(F3582,الاوردرات!$B$1:$C$600,2,0),"")</f>
        <v/>
      </c>
      <c r="K3582" s="52"/>
      <c r="M3582" s="105" t="str">
        <f>IF(G3582="","",_xlfn.IFNA((VLOOKUP(G3582,help!L:M,2,0))*H3582,_xlfn.IFNA((VLOOKUP(G3582,help!P:Q,2,0))*H3582,"غير مسجلة في المشتريات")))</f>
        <v/>
      </c>
    </row>
    <row r="3583" spans="2:13" hidden="1" x14ac:dyDescent="0.25">
      <c r="B3583" s="13">
        <f>COUNTIFS($G$3:G3583,'تقرير استهلاك خامات'!$D$4)</f>
        <v>2</v>
      </c>
      <c r="C3583" s="13">
        <f>COUNTIFS($F$3:F3583,'تقرير منتج تام'!$E$4)</f>
        <v>10</v>
      </c>
      <c r="D3583" s="37"/>
      <c r="E3583" s="37"/>
      <c r="F3583" s="37"/>
      <c r="G3583" s="39"/>
      <c r="H3583" s="40"/>
      <c r="I3583" s="107" t="str">
        <f>IF(G3583="","",_xlfn.IFNA(VLOOKUP(G3583,'سجل المشتريات'!F:N,8,0),"غير مسجلة في المشتريات"))</f>
        <v/>
      </c>
      <c r="J3583" s="26" t="str">
        <f>_xlfn.IFNA(VLOOKUP(F3583,الاوردرات!$B$1:$C$600,2,0),"")</f>
        <v/>
      </c>
      <c r="K3583" s="52"/>
      <c r="M3583" s="105" t="str">
        <f>IF(G3583="","",_xlfn.IFNA((VLOOKUP(G3583,help!L:M,2,0))*H3583,_xlfn.IFNA((VLOOKUP(G3583,help!P:Q,2,0))*H3583,"غير مسجلة في المشتريات")))</f>
        <v/>
      </c>
    </row>
    <row r="3584" spans="2:13" hidden="1" x14ac:dyDescent="0.25">
      <c r="B3584" s="13">
        <f>COUNTIFS($G$3:G3584,'تقرير استهلاك خامات'!$D$4)</f>
        <v>2</v>
      </c>
      <c r="C3584" s="13">
        <f>COUNTIFS($F$3:F3584,'تقرير منتج تام'!$E$4)</f>
        <v>10</v>
      </c>
      <c r="D3584" s="37"/>
      <c r="E3584" s="37"/>
      <c r="F3584" s="37"/>
      <c r="G3584" s="39"/>
      <c r="H3584" s="40"/>
      <c r="I3584" s="107" t="str">
        <f>IF(G3584="","",_xlfn.IFNA(VLOOKUP(G3584,'سجل المشتريات'!F:N,8,0),"غير مسجلة في المشتريات"))</f>
        <v/>
      </c>
      <c r="J3584" s="26" t="str">
        <f>_xlfn.IFNA(VLOOKUP(F3584,الاوردرات!$B$1:$C$600,2,0),"")</f>
        <v/>
      </c>
      <c r="K3584" s="52"/>
      <c r="M3584" s="105" t="str">
        <f>IF(G3584="","",_xlfn.IFNA((VLOOKUP(G3584,help!L:M,2,0))*H3584,_xlfn.IFNA((VLOOKUP(G3584,help!P:Q,2,0))*H3584,"غير مسجلة في المشتريات")))</f>
        <v/>
      </c>
    </row>
    <row r="3585" spans="2:13" hidden="1" x14ac:dyDescent="0.25">
      <c r="B3585" s="13">
        <f>COUNTIFS($G$3:G3585,'تقرير استهلاك خامات'!$D$4)</f>
        <v>2</v>
      </c>
      <c r="C3585" s="13">
        <f>COUNTIFS($F$3:F3585,'تقرير منتج تام'!$E$4)</f>
        <v>10</v>
      </c>
      <c r="D3585" s="37"/>
      <c r="E3585" s="37"/>
      <c r="F3585" s="37"/>
      <c r="G3585" s="39"/>
      <c r="H3585" s="40"/>
      <c r="I3585" s="107" t="str">
        <f>IF(G3585="","",_xlfn.IFNA(VLOOKUP(G3585,'سجل المشتريات'!F:N,8,0),"غير مسجلة في المشتريات"))</f>
        <v/>
      </c>
      <c r="J3585" s="26" t="str">
        <f>_xlfn.IFNA(VLOOKUP(F3585,الاوردرات!$B$1:$C$600,2,0),"")</f>
        <v/>
      </c>
      <c r="K3585" s="52"/>
      <c r="M3585" s="105" t="str">
        <f>IF(G3585="","",_xlfn.IFNA((VLOOKUP(G3585,help!L:M,2,0))*H3585,_xlfn.IFNA((VLOOKUP(G3585,help!P:Q,2,0))*H3585,"غير مسجلة في المشتريات")))</f>
        <v/>
      </c>
    </row>
    <row r="3586" spans="2:13" hidden="1" x14ac:dyDescent="0.25">
      <c r="B3586" s="13">
        <f>COUNTIFS($G$3:G3586,'تقرير استهلاك خامات'!$D$4)</f>
        <v>2</v>
      </c>
      <c r="C3586" s="13">
        <f>COUNTIFS($F$3:F3586,'تقرير منتج تام'!$E$4)</f>
        <v>10</v>
      </c>
      <c r="D3586" s="37"/>
      <c r="E3586" s="37"/>
      <c r="F3586" s="37"/>
      <c r="G3586" s="39"/>
      <c r="H3586" s="40"/>
      <c r="I3586" s="107" t="str">
        <f>IF(G3586="","",_xlfn.IFNA(VLOOKUP(G3586,'سجل المشتريات'!F:N,8,0),"غير مسجلة في المشتريات"))</f>
        <v/>
      </c>
      <c r="J3586" s="26" t="str">
        <f>_xlfn.IFNA(VLOOKUP(F3586,الاوردرات!$B$1:$C$600,2,0),"")</f>
        <v/>
      </c>
      <c r="K3586" s="52"/>
      <c r="M3586" s="105" t="str">
        <f>IF(G3586="","",_xlfn.IFNA((VLOOKUP(G3586,help!L:M,2,0))*H3586,_xlfn.IFNA((VLOOKUP(G3586,help!P:Q,2,0))*H3586,"غير مسجلة في المشتريات")))</f>
        <v/>
      </c>
    </row>
    <row r="3587" spans="2:13" hidden="1" x14ac:dyDescent="0.25">
      <c r="B3587" s="13">
        <f>COUNTIFS($G$3:G3587,'تقرير استهلاك خامات'!$D$4)</f>
        <v>2</v>
      </c>
      <c r="C3587" s="13">
        <f>COUNTIFS($F$3:F3587,'تقرير منتج تام'!$E$4)</f>
        <v>10</v>
      </c>
      <c r="D3587" s="37"/>
      <c r="E3587" s="37"/>
      <c r="F3587" s="37"/>
      <c r="G3587" s="39"/>
      <c r="H3587" s="40"/>
      <c r="I3587" s="107" t="str">
        <f>IF(G3587="","",_xlfn.IFNA(VLOOKUP(G3587,'سجل المشتريات'!F:N,8,0),"غير مسجلة في المشتريات"))</f>
        <v/>
      </c>
      <c r="J3587" s="26" t="str">
        <f>_xlfn.IFNA(VLOOKUP(F3587,الاوردرات!$B$1:$C$600,2,0),"")</f>
        <v/>
      </c>
      <c r="K3587" s="52"/>
      <c r="M3587" s="105" t="str">
        <f>IF(G3587="","",_xlfn.IFNA((VLOOKUP(G3587,help!L:M,2,0))*H3587,_xlfn.IFNA((VLOOKUP(G3587,help!P:Q,2,0))*H3587,"غير مسجلة في المشتريات")))</f>
        <v/>
      </c>
    </row>
    <row r="3588" spans="2:13" hidden="1" x14ac:dyDescent="0.25">
      <c r="B3588" s="13">
        <f>COUNTIFS($G$3:G3588,'تقرير استهلاك خامات'!$D$4)</f>
        <v>2</v>
      </c>
      <c r="C3588" s="13">
        <f>COUNTIFS($F$3:F3588,'تقرير منتج تام'!$E$4)</f>
        <v>10</v>
      </c>
      <c r="D3588" s="37"/>
      <c r="E3588" s="37"/>
      <c r="F3588" s="37"/>
      <c r="G3588" s="39"/>
      <c r="H3588" s="40"/>
      <c r="I3588" s="107" t="str">
        <f>IF(G3588="","",_xlfn.IFNA(VLOOKUP(G3588,'سجل المشتريات'!F:N,8,0),"غير مسجلة في المشتريات"))</f>
        <v/>
      </c>
      <c r="J3588" s="26" t="str">
        <f>_xlfn.IFNA(VLOOKUP(F3588,الاوردرات!$B$1:$C$600,2,0),"")</f>
        <v/>
      </c>
      <c r="K3588" s="52"/>
      <c r="M3588" s="105" t="str">
        <f>IF(G3588="","",_xlfn.IFNA((VLOOKUP(G3588,help!L:M,2,0))*H3588,_xlfn.IFNA((VLOOKUP(G3588,help!P:Q,2,0))*H3588,"غير مسجلة في المشتريات")))</f>
        <v/>
      </c>
    </row>
    <row r="3589" spans="2:13" hidden="1" x14ac:dyDescent="0.25">
      <c r="B3589" s="13">
        <f>COUNTIFS($G$3:G3589,'تقرير استهلاك خامات'!$D$4)</f>
        <v>2</v>
      </c>
      <c r="C3589" s="13">
        <f>COUNTIFS($F$3:F3589,'تقرير منتج تام'!$E$4)</f>
        <v>10</v>
      </c>
      <c r="D3589" s="37"/>
      <c r="E3589" s="37"/>
      <c r="F3589" s="37"/>
      <c r="G3589" s="39"/>
      <c r="H3589" s="40"/>
      <c r="I3589" s="107" t="str">
        <f>IF(G3589="","",_xlfn.IFNA(VLOOKUP(G3589,'سجل المشتريات'!F:N,8,0),"غير مسجلة في المشتريات"))</f>
        <v/>
      </c>
      <c r="J3589" s="26" t="str">
        <f>_xlfn.IFNA(VLOOKUP(F3589,الاوردرات!$B$1:$C$600,2,0),"")</f>
        <v/>
      </c>
      <c r="K3589" s="52"/>
      <c r="M3589" s="105" t="str">
        <f>IF(G3589="","",_xlfn.IFNA((VLOOKUP(G3589,help!L:M,2,0))*H3589,_xlfn.IFNA((VLOOKUP(G3589,help!P:Q,2,0))*H3589,"غير مسجلة في المشتريات")))</f>
        <v/>
      </c>
    </row>
    <row r="3590" spans="2:13" hidden="1" x14ac:dyDescent="0.25">
      <c r="B3590" s="13">
        <f>COUNTIFS($G$3:G3590,'تقرير استهلاك خامات'!$D$4)</f>
        <v>2</v>
      </c>
      <c r="C3590" s="13">
        <f>COUNTIFS($F$3:F3590,'تقرير منتج تام'!$E$4)</f>
        <v>10</v>
      </c>
      <c r="D3590" s="37"/>
      <c r="E3590" s="37"/>
      <c r="F3590" s="37"/>
      <c r="G3590" s="39"/>
      <c r="H3590" s="40"/>
      <c r="I3590" s="107" t="str">
        <f>IF(G3590="","",_xlfn.IFNA(VLOOKUP(G3590,'سجل المشتريات'!F:N,8,0),"غير مسجلة في المشتريات"))</f>
        <v/>
      </c>
      <c r="J3590" s="26" t="str">
        <f>_xlfn.IFNA(VLOOKUP(F3590,الاوردرات!$B$1:$C$600,2,0),"")</f>
        <v/>
      </c>
      <c r="K3590" s="52"/>
      <c r="M3590" s="105" t="str">
        <f>IF(G3590="","",_xlfn.IFNA((VLOOKUP(G3590,help!L:M,2,0))*H3590,_xlfn.IFNA((VLOOKUP(G3590,help!P:Q,2,0))*H3590,"غير مسجلة في المشتريات")))</f>
        <v/>
      </c>
    </row>
    <row r="3591" spans="2:13" hidden="1" x14ac:dyDescent="0.25">
      <c r="B3591" s="13">
        <f>COUNTIFS($G$3:G3591,'تقرير استهلاك خامات'!$D$4)</f>
        <v>2</v>
      </c>
      <c r="C3591" s="13">
        <f>COUNTIFS($F$3:F3591,'تقرير منتج تام'!$E$4)</f>
        <v>10</v>
      </c>
      <c r="D3591" s="37"/>
      <c r="E3591" s="37"/>
      <c r="F3591" s="37"/>
      <c r="G3591" s="39"/>
      <c r="H3591" s="40"/>
      <c r="I3591" s="107" t="str">
        <f>IF(G3591="","",_xlfn.IFNA(VLOOKUP(G3591,'سجل المشتريات'!F:N,8,0),"غير مسجلة في المشتريات"))</f>
        <v/>
      </c>
      <c r="J3591" s="26" t="str">
        <f>_xlfn.IFNA(VLOOKUP(F3591,الاوردرات!$B$1:$C$600,2,0),"")</f>
        <v/>
      </c>
      <c r="K3591" s="52"/>
      <c r="M3591" s="105" t="str">
        <f>IF(G3591="","",_xlfn.IFNA((VLOOKUP(G3591,help!L:M,2,0))*H3591,_xlfn.IFNA((VLOOKUP(G3591,help!P:Q,2,0))*H3591,"غير مسجلة في المشتريات")))</f>
        <v/>
      </c>
    </row>
    <row r="3592" spans="2:13" hidden="1" x14ac:dyDescent="0.25">
      <c r="B3592" s="13">
        <f>COUNTIFS($G$3:G3592,'تقرير استهلاك خامات'!$D$4)</f>
        <v>2</v>
      </c>
      <c r="C3592" s="13">
        <f>COUNTIFS($F$3:F3592,'تقرير منتج تام'!$E$4)</f>
        <v>10</v>
      </c>
      <c r="D3592" s="37"/>
      <c r="E3592" s="37"/>
      <c r="F3592" s="37"/>
      <c r="G3592" s="39"/>
      <c r="H3592" s="40"/>
      <c r="I3592" s="107" t="str">
        <f>IF(G3592="","",_xlfn.IFNA(VLOOKUP(G3592,'سجل المشتريات'!F:N,8,0),"غير مسجلة في المشتريات"))</f>
        <v/>
      </c>
      <c r="J3592" s="26" t="str">
        <f>_xlfn.IFNA(VLOOKUP(F3592,الاوردرات!$B$1:$C$600,2,0),"")</f>
        <v/>
      </c>
      <c r="K3592" s="52"/>
      <c r="M3592" s="105" t="str">
        <f>IF(G3592="","",_xlfn.IFNA((VLOOKUP(G3592,help!L:M,2,0))*H3592,_xlfn.IFNA((VLOOKUP(G3592,help!P:Q,2,0))*H3592,"غير مسجلة في المشتريات")))</f>
        <v/>
      </c>
    </row>
    <row r="3593" spans="2:13" hidden="1" x14ac:dyDescent="0.25">
      <c r="B3593" s="13">
        <f>COUNTIFS($G$3:G3593,'تقرير استهلاك خامات'!$D$4)</f>
        <v>2</v>
      </c>
      <c r="C3593" s="13">
        <f>COUNTIFS($F$3:F3593,'تقرير منتج تام'!$E$4)</f>
        <v>10</v>
      </c>
      <c r="D3593" s="37"/>
      <c r="E3593" s="37"/>
      <c r="F3593" s="37"/>
      <c r="G3593" s="39"/>
      <c r="H3593" s="40"/>
      <c r="I3593" s="107" t="str">
        <f>IF(G3593="","",_xlfn.IFNA(VLOOKUP(G3593,'سجل المشتريات'!F:N,8,0),"غير مسجلة في المشتريات"))</f>
        <v/>
      </c>
      <c r="J3593" s="26" t="str">
        <f>_xlfn.IFNA(VLOOKUP(F3593,الاوردرات!$B$1:$C$600,2,0),"")</f>
        <v/>
      </c>
      <c r="K3593" s="52"/>
      <c r="M3593" s="105" t="str">
        <f>IF(G3593="","",_xlfn.IFNA((VLOOKUP(G3593,help!L:M,2,0))*H3593,_xlfn.IFNA((VLOOKUP(G3593,help!P:Q,2,0))*H3593,"غير مسجلة في المشتريات")))</f>
        <v/>
      </c>
    </row>
    <row r="3594" spans="2:13" hidden="1" x14ac:dyDescent="0.25">
      <c r="B3594" s="13">
        <f>COUNTIFS($G$3:G3594,'تقرير استهلاك خامات'!$D$4)</f>
        <v>2</v>
      </c>
      <c r="C3594" s="13">
        <f>COUNTIFS($F$3:F3594,'تقرير منتج تام'!$E$4)</f>
        <v>10</v>
      </c>
      <c r="D3594" s="37"/>
      <c r="E3594" s="37"/>
      <c r="F3594" s="37"/>
      <c r="G3594" s="39"/>
      <c r="H3594" s="40"/>
      <c r="I3594" s="107" t="str">
        <f>IF(G3594="","",_xlfn.IFNA(VLOOKUP(G3594,'سجل المشتريات'!F:N,8,0),"غير مسجلة في المشتريات"))</f>
        <v/>
      </c>
      <c r="J3594" s="26" t="str">
        <f>_xlfn.IFNA(VLOOKUP(F3594,الاوردرات!$B$1:$C$600,2,0),"")</f>
        <v/>
      </c>
      <c r="K3594" s="52"/>
      <c r="M3594" s="105" t="str">
        <f>IF(G3594="","",_xlfn.IFNA((VLOOKUP(G3594,help!L:M,2,0))*H3594,_xlfn.IFNA((VLOOKUP(G3594,help!P:Q,2,0))*H3594,"غير مسجلة في المشتريات")))</f>
        <v/>
      </c>
    </row>
    <row r="3595" spans="2:13" hidden="1" x14ac:dyDescent="0.25">
      <c r="B3595" s="13">
        <f>COUNTIFS($G$3:G3595,'تقرير استهلاك خامات'!$D$4)</f>
        <v>2</v>
      </c>
      <c r="C3595" s="13">
        <f>COUNTIFS($F$3:F3595,'تقرير منتج تام'!$E$4)</f>
        <v>10</v>
      </c>
      <c r="D3595" s="37"/>
      <c r="E3595" s="37"/>
      <c r="F3595" s="37"/>
      <c r="G3595" s="39"/>
      <c r="H3595" s="40"/>
      <c r="I3595" s="107" t="str">
        <f>IF(G3595="","",_xlfn.IFNA(VLOOKUP(G3595,'سجل المشتريات'!F:N,8,0),"غير مسجلة في المشتريات"))</f>
        <v/>
      </c>
      <c r="J3595" s="26" t="str">
        <f>_xlfn.IFNA(VLOOKUP(F3595,الاوردرات!$B$1:$C$600,2,0),"")</f>
        <v/>
      </c>
      <c r="K3595" s="52"/>
      <c r="M3595" s="105" t="str">
        <f>IF(G3595="","",_xlfn.IFNA((VLOOKUP(G3595,help!L:M,2,0))*H3595,_xlfn.IFNA((VLOOKUP(G3595,help!P:Q,2,0))*H3595,"غير مسجلة في المشتريات")))</f>
        <v/>
      </c>
    </row>
    <row r="3596" spans="2:13" hidden="1" x14ac:dyDescent="0.25">
      <c r="B3596" s="13">
        <f>COUNTIFS($G$3:G3596,'تقرير استهلاك خامات'!$D$4)</f>
        <v>2</v>
      </c>
      <c r="C3596" s="13">
        <f>COUNTIFS($F$3:F3596,'تقرير منتج تام'!$E$4)</f>
        <v>10</v>
      </c>
      <c r="D3596" s="37"/>
      <c r="E3596" s="37"/>
      <c r="F3596" s="37"/>
      <c r="G3596" s="39"/>
      <c r="H3596" s="40"/>
      <c r="I3596" s="107" t="str">
        <f>IF(G3596="","",_xlfn.IFNA(VLOOKUP(G3596,'سجل المشتريات'!F:N,8,0),"غير مسجلة في المشتريات"))</f>
        <v/>
      </c>
      <c r="J3596" s="26" t="str">
        <f>_xlfn.IFNA(VLOOKUP(F3596,الاوردرات!$B$1:$C$600,2,0),"")</f>
        <v/>
      </c>
      <c r="K3596" s="52"/>
      <c r="M3596" s="105" t="str">
        <f>IF(G3596="","",_xlfn.IFNA((VLOOKUP(G3596,help!L:M,2,0))*H3596,_xlfn.IFNA((VLOOKUP(G3596,help!P:Q,2,0))*H3596,"غير مسجلة في المشتريات")))</f>
        <v/>
      </c>
    </row>
    <row r="3597" spans="2:13" hidden="1" x14ac:dyDescent="0.25">
      <c r="B3597" s="13">
        <f>COUNTIFS($G$3:G3597,'تقرير استهلاك خامات'!$D$4)</f>
        <v>2</v>
      </c>
      <c r="C3597" s="13">
        <f>COUNTIFS($F$3:F3597,'تقرير منتج تام'!$E$4)</f>
        <v>10</v>
      </c>
      <c r="D3597" s="37"/>
      <c r="E3597" s="37"/>
      <c r="F3597" s="37"/>
      <c r="G3597" s="39"/>
      <c r="H3597" s="40"/>
      <c r="I3597" s="107" t="str">
        <f>IF(G3597="","",_xlfn.IFNA(VLOOKUP(G3597,'سجل المشتريات'!F:N,8,0),"غير مسجلة في المشتريات"))</f>
        <v/>
      </c>
      <c r="J3597" s="26" t="str">
        <f>_xlfn.IFNA(VLOOKUP(F3597,الاوردرات!$B$1:$C$600,2,0),"")</f>
        <v/>
      </c>
      <c r="K3597" s="52"/>
      <c r="M3597" s="105" t="str">
        <f>IF(G3597="","",_xlfn.IFNA((VLOOKUP(G3597,help!L:M,2,0))*H3597,_xlfn.IFNA((VLOOKUP(G3597,help!P:Q,2,0))*H3597,"غير مسجلة في المشتريات")))</f>
        <v/>
      </c>
    </row>
    <row r="3598" spans="2:13" hidden="1" x14ac:dyDescent="0.25">
      <c r="B3598" s="13">
        <f>COUNTIFS($G$3:G3598,'تقرير استهلاك خامات'!$D$4)</f>
        <v>2</v>
      </c>
      <c r="C3598" s="13">
        <f>COUNTIFS($F$3:F3598,'تقرير منتج تام'!$E$4)</f>
        <v>10</v>
      </c>
      <c r="D3598" s="37"/>
      <c r="E3598" s="37"/>
      <c r="F3598" s="37"/>
      <c r="G3598" s="39"/>
      <c r="H3598" s="40"/>
      <c r="I3598" s="107" t="str">
        <f>IF(G3598="","",_xlfn.IFNA(VLOOKUP(G3598,'سجل المشتريات'!F:N,8,0),"غير مسجلة في المشتريات"))</f>
        <v/>
      </c>
      <c r="J3598" s="26" t="str">
        <f>_xlfn.IFNA(VLOOKUP(F3598,الاوردرات!$B$1:$C$600,2,0),"")</f>
        <v/>
      </c>
      <c r="K3598" s="52"/>
      <c r="M3598" s="105" t="str">
        <f>IF(G3598="","",_xlfn.IFNA((VLOOKUP(G3598,help!L:M,2,0))*H3598,_xlfn.IFNA((VLOOKUP(G3598,help!P:Q,2,0))*H3598,"غير مسجلة في المشتريات")))</f>
        <v/>
      </c>
    </row>
    <row r="3599" spans="2:13" hidden="1" x14ac:dyDescent="0.25">
      <c r="B3599" s="13">
        <f>COUNTIFS($G$3:G3599,'تقرير استهلاك خامات'!$D$4)</f>
        <v>2</v>
      </c>
      <c r="C3599" s="13">
        <f>COUNTIFS($F$3:F3599,'تقرير منتج تام'!$E$4)</f>
        <v>10</v>
      </c>
      <c r="D3599" s="37"/>
      <c r="E3599" s="37"/>
      <c r="F3599" s="37"/>
      <c r="G3599" s="39"/>
      <c r="H3599" s="40"/>
      <c r="I3599" s="107" t="str">
        <f>IF(G3599="","",_xlfn.IFNA(VLOOKUP(G3599,'سجل المشتريات'!F:N,8,0),"غير مسجلة في المشتريات"))</f>
        <v/>
      </c>
      <c r="J3599" s="26" t="str">
        <f>_xlfn.IFNA(VLOOKUP(F3599,الاوردرات!$B$1:$C$600,2,0),"")</f>
        <v/>
      </c>
      <c r="K3599" s="52"/>
      <c r="M3599" s="105" t="str">
        <f>IF(G3599="","",_xlfn.IFNA((VLOOKUP(G3599,help!L:M,2,0))*H3599,_xlfn.IFNA((VLOOKUP(G3599,help!P:Q,2,0))*H3599,"غير مسجلة في المشتريات")))</f>
        <v/>
      </c>
    </row>
    <row r="3600" spans="2:13" hidden="1" x14ac:dyDescent="0.25">
      <c r="B3600" s="13">
        <f>COUNTIFS($G$3:G3600,'تقرير استهلاك خامات'!$D$4)</f>
        <v>2</v>
      </c>
      <c r="C3600" s="13">
        <f>COUNTIFS($F$3:F3600,'تقرير منتج تام'!$E$4)</f>
        <v>10</v>
      </c>
      <c r="D3600" s="37"/>
      <c r="E3600" s="37"/>
      <c r="F3600" s="37"/>
      <c r="G3600" s="39"/>
      <c r="H3600" s="40"/>
      <c r="I3600" s="107" t="str">
        <f>IF(G3600="","",_xlfn.IFNA(VLOOKUP(G3600,'سجل المشتريات'!F:N,8,0),"غير مسجلة في المشتريات"))</f>
        <v/>
      </c>
      <c r="J3600" s="26" t="str">
        <f>_xlfn.IFNA(VLOOKUP(F3600,الاوردرات!$B$1:$C$600,2,0),"")</f>
        <v/>
      </c>
      <c r="K3600" s="52"/>
      <c r="M3600" s="105" t="str">
        <f>IF(G3600="","",_xlfn.IFNA((VLOOKUP(G3600,help!L:M,2,0))*H3600,_xlfn.IFNA((VLOOKUP(G3600,help!P:Q,2,0))*H3600,"غير مسجلة في المشتريات")))</f>
        <v/>
      </c>
    </row>
    <row r="3601" spans="2:13" hidden="1" x14ac:dyDescent="0.25">
      <c r="B3601" s="13">
        <f>COUNTIFS($G$3:G3601,'تقرير استهلاك خامات'!$D$4)</f>
        <v>2</v>
      </c>
      <c r="C3601" s="13">
        <f>COUNTIFS($F$3:F3601,'تقرير منتج تام'!$E$4)</f>
        <v>10</v>
      </c>
      <c r="D3601" s="37"/>
      <c r="E3601" s="37"/>
      <c r="F3601" s="37"/>
      <c r="G3601" s="39"/>
      <c r="H3601" s="40"/>
      <c r="I3601" s="107" t="str">
        <f>IF(G3601="","",_xlfn.IFNA(VLOOKUP(G3601,'سجل المشتريات'!F:N,8,0),"غير مسجلة في المشتريات"))</f>
        <v/>
      </c>
      <c r="J3601" s="26" t="str">
        <f>_xlfn.IFNA(VLOOKUP(F3601,الاوردرات!$B$1:$C$600,2,0),"")</f>
        <v/>
      </c>
      <c r="K3601" s="52"/>
      <c r="M3601" s="105" t="str">
        <f>IF(G3601="","",_xlfn.IFNA((VLOOKUP(G3601,help!L:M,2,0))*H3601,_xlfn.IFNA((VLOOKUP(G3601,help!P:Q,2,0))*H3601,"غير مسجلة في المشتريات")))</f>
        <v/>
      </c>
    </row>
    <row r="3602" spans="2:13" hidden="1" x14ac:dyDescent="0.25">
      <c r="B3602" s="13">
        <f>COUNTIFS($G$3:G3602,'تقرير استهلاك خامات'!$D$4)</f>
        <v>2</v>
      </c>
      <c r="C3602" s="13">
        <f>COUNTIFS($F$3:F3602,'تقرير منتج تام'!$E$4)</f>
        <v>10</v>
      </c>
      <c r="D3602" s="37"/>
      <c r="E3602" s="37"/>
      <c r="F3602" s="37"/>
      <c r="G3602" s="39"/>
      <c r="H3602" s="40"/>
      <c r="I3602" s="107" t="str">
        <f>IF(G3602="","",_xlfn.IFNA(VLOOKUP(G3602,'سجل المشتريات'!F:N,8,0),"غير مسجلة في المشتريات"))</f>
        <v/>
      </c>
      <c r="J3602" s="26" t="str">
        <f>_xlfn.IFNA(VLOOKUP(F3602,الاوردرات!$B$1:$C$600,2,0),"")</f>
        <v/>
      </c>
      <c r="K3602" s="52"/>
      <c r="M3602" s="105" t="str">
        <f>IF(G3602="","",_xlfn.IFNA((VLOOKUP(G3602,help!L:M,2,0))*H3602,_xlfn.IFNA((VLOOKUP(G3602,help!P:Q,2,0))*H3602,"غير مسجلة في المشتريات")))</f>
        <v/>
      </c>
    </row>
    <row r="3603" spans="2:13" hidden="1" x14ac:dyDescent="0.25">
      <c r="B3603" s="13">
        <f>COUNTIFS($G$3:G3603,'تقرير استهلاك خامات'!$D$4)</f>
        <v>2</v>
      </c>
      <c r="C3603" s="13">
        <f>COUNTIFS($F$3:F3603,'تقرير منتج تام'!$E$4)</f>
        <v>10</v>
      </c>
      <c r="D3603" s="37"/>
      <c r="E3603" s="37"/>
      <c r="F3603" s="37"/>
      <c r="G3603" s="39"/>
      <c r="H3603" s="40"/>
      <c r="I3603" s="107" t="str">
        <f>IF(G3603="","",_xlfn.IFNA(VLOOKUP(G3603,'سجل المشتريات'!F:N,8,0),"غير مسجلة في المشتريات"))</f>
        <v/>
      </c>
      <c r="J3603" s="26" t="str">
        <f>_xlfn.IFNA(VLOOKUP(F3603,الاوردرات!$B$1:$C$600,2,0),"")</f>
        <v/>
      </c>
      <c r="K3603" s="52"/>
      <c r="M3603" s="105" t="str">
        <f>IF(G3603="","",_xlfn.IFNA((VLOOKUP(G3603,help!L:M,2,0))*H3603,_xlfn.IFNA((VLOOKUP(G3603,help!P:Q,2,0))*H3603,"غير مسجلة في المشتريات")))</f>
        <v/>
      </c>
    </row>
    <row r="3604" spans="2:13" hidden="1" x14ac:dyDescent="0.25">
      <c r="B3604" s="13">
        <f>COUNTIFS($G$3:G3604,'تقرير استهلاك خامات'!$D$4)</f>
        <v>2</v>
      </c>
      <c r="C3604" s="13">
        <f>COUNTIFS($F$3:F3604,'تقرير منتج تام'!$E$4)</f>
        <v>10</v>
      </c>
      <c r="D3604" s="37"/>
      <c r="E3604" s="37"/>
      <c r="F3604" s="37"/>
      <c r="G3604" s="39"/>
      <c r="H3604" s="40"/>
      <c r="I3604" s="107" t="str">
        <f>IF(G3604="","",_xlfn.IFNA(VLOOKUP(G3604,'سجل المشتريات'!F:N,8,0),"غير مسجلة في المشتريات"))</f>
        <v/>
      </c>
      <c r="J3604" s="26" t="str">
        <f>_xlfn.IFNA(VLOOKUP(F3604,الاوردرات!$B$1:$C$600,2,0),"")</f>
        <v/>
      </c>
      <c r="K3604" s="52"/>
      <c r="M3604" s="105" t="str">
        <f>IF(G3604="","",_xlfn.IFNA((VLOOKUP(G3604,help!L:M,2,0))*H3604,_xlfn.IFNA((VLOOKUP(G3604,help!P:Q,2,0))*H3604,"غير مسجلة في المشتريات")))</f>
        <v/>
      </c>
    </row>
    <row r="3605" spans="2:13" hidden="1" x14ac:dyDescent="0.25">
      <c r="B3605" s="13">
        <f>COUNTIFS($G$3:G3605,'تقرير استهلاك خامات'!$D$4)</f>
        <v>2</v>
      </c>
      <c r="C3605" s="13">
        <f>COUNTIFS($F$3:F3605,'تقرير منتج تام'!$E$4)</f>
        <v>10</v>
      </c>
      <c r="D3605" s="37"/>
      <c r="E3605" s="37"/>
      <c r="F3605" s="37"/>
      <c r="G3605" s="39"/>
      <c r="H3605" s="40"/>
      <c r="I3605" s="107" t="str">
        <f>IF(G3605="","",_xlfn.IFNA(VLOOKUP(G3605,'سجل المشتريات'!F:N,8,0),"غير مسجلة في المشتريات"))</f>
        <v/>
      </c>
      <c r="J3605" s="26" t="str">
        <f>_xlfn.IFNA(VLOOKUP(F3605,الاوردرات!$B$1:$C$600,2,0),"")</f>
        <v/>
      </c>
      <c r="K3605" s="52"/>
      <c r="M3605" s="105" t="str">
        <f>IF(G3605="","",_xlfn.IFNA((VLOOKUP(G3605,help!L:M,2,0))*H3605,_xlfn.IFNA((VLOOKUP(G3605,help!P:Q,2,0))*H3605,"غير مسجلة في المشتريات")))</f>
        <v/>
      </c>
    </row>
    <row r="3606" spans="2:13" hidden="1" x14ac:dyDescent="0.25">
      <c r="B3606" s="13">
        <f>COUNTIFS($G$3:G3606,'تقرير استهلاك خامات'!$D$4)</f>
        <v>2</v>
      </c>
      <c r="C3606" s="13">
        <f>COUNTIFS($F$3:F3606,'تقرير منتج تام'!$E$4)</f>
        <v>10</v>
      </c>
      <c r="D3606" s="37"/>
      <c r="E3606" s="37"/>
      <c r="F3606" s="37"/>
      <c r="G3606" s="39"/>
      <c r="H3606" s="40"/>
      <c r="I3606" s="107" t="str">
        <f>IF(G3606="","",_xlfn.IFNA(VLOOKUP(G3606,'سجل المشتريات'!F:N,8,0),"غير مسجلة في المشتريات"))</f>
        <v/>
      </c>
      <c r="J3606" s="26" t="str">
        <f>_xlfn.IFNA(VLOOKUP(F3606,الاوردرات!$B$1:$C$600,2,0),"")</f>
        <v/>
      </c>
      <c r="K3606" s="52"/>
      <c r="M3606" s="105" t="str">
        <f>IF(G3606="","",_xlfn.IFNA((VLOOKUP(G3606,help!L:M,2,0))*H3606,_xlfn.IFNA((VLOOKUP(G3606,help!P:Q,2,0))*H3606,"غير مسجلة في المشتريات")))</f>
        <v/>
      </c>
    </row>
    <row r="3607" spans="2:13" hidden="1" x14ac:dyDescent="0.25">
      <c r="B3607" s="13">
        <f>COUNTIFS($G$3:G3607,'تقرير استهلاك خامات'!$D$4)</f>
        <v>2</v>
      </c>
      <c r="C3607" s="13">
        <f>COUNTIFS($F$3:F3607,'تقرير منتج تام'!$E$4)</f>
        <v>10</v>
      </c>
      <c r="D3607" s="37"/>
      <c r="E3607" s="37"/>
      <c r="F3607" s="37"/>
      <c r="G3607" s="39"/>
      <c r="H3607" s="40"/>
      <c r="I3607" s="107" t="str">
        <f>IF(G3607="","",_xlfn.IFNA(VLOOKUP(G3607,'سجل المشتريات'!F:N,8,0),"غير مسجلة في المشتريات"))</f>
        <v/>
      </c>
      <c r="J3607" s="26" t="str">
        <f>_xlfn.IFNA(VLOOKUP(F3607,الاوردرات!$B$1:$C$600,2,0),"")</f>
        <v/>
      </c>
      <c r="K3607" s="52"/>
      <c r="M3607" s="105" t="str">
        <f>IF(G3607="","",_xlfn.IFNA((VLOOKUP(G3607,help!L:M,2,0))*H3607,_xlfn.IFNA((VLOOKUP(G3607,help!P:Q,2,0))*H3607,"غير مسجلة في المشتريات")))</f>
        <v/>
      </c>
    </row>
    <row r="3608" spans="2:13" hidden="1" x14ac:dyDescent="0.25">
      <c r="B3608" s="13">
        <f>COUNTIFS($G$3:G3608,'تقرير استهلاك خامات'!$D$4)</f>
        <v>2</v>
      </c>
      <c r="C3608" s="13">
        <f>COUNTIFS($F$3:F3608,'تقرير منتج تام'!$E$4)</f>
        <v>10</v>
      </c>
      <c r="D3608" s="37"/>
      <c r="E3608" s="37"/>
      <c r="F3608" s="37"/>
      <c r="G3608" s="39"/>
      <c r="H3608" s="40"/>
      <c r="I3608" s="107" t="str">
        <f>IF(G3608="","",_xlfn.IFNA(VLOOKUP(G3608,'سجل المشتريات'!F:N,8,0),"غير مسجلة في المشتريات"))</f>
        <v/>
      </c>
      <c r="J3608" s="26" t="str">
        <f>_xlfn.IFNA(VLOOKUP(F3608,الاوردرات!$B$1:$C$600,2,0),"")</f>
        <v/>
      </c>
      <c r="K3608" s="52"/>
      <c r="M3608" s="105" t="str">
        <f>IF(G3608="","",_xlfn.IFNA((VLOOKUP(G3608,help!L:M,2,0))*H3608,_xlfn.IFNA((VLOOKUP(G3608,help!P:Q,2,0))*H3608,"غير مسجلة في المشتريات")))</f>
        <v/>
      </c>
    </row>
    <row r="3609" spans="2:13" hidden="1" x14ac:dyDescent="0.25">
      <c r="B3609" s="13">
        <f>COUNTIFS($G$3:G3609,'تقرير استهلاك خامات'!$D$4)</f>
        <v>2</v>
      </c>
      <c r="C3609" s="13">
        <f>COUNTIFS($F$3:F3609,'تقرير منتج تام'!$E$4)</f>
        <v>10</v>
      </c>
      <c r="D3609" s="37"/>
      <c r="E3609" s="37"/>
      <c r="F3609" s="37"/>
      <c r="G3609" s="39"/>
      <c r="H3609" s="40"/>
      <c r="I3609" s="107" t="str">
        <f>IF(G3609="","",_xlfn.IFNA(VLOOKUP(G3609,'سجل المشتريات'!F:N,8,0),"غير مسجلة في المشتريات"))</f>
        <v/>
      </c>
      <c r="J3609" s="26" t="str">
        <f>_xlfn.IFNA(VLOOKUP(F3609,الاوردرات!$B$1:$C$600,2,0),"")</f>
        <v/>
      </c>
      <c r="K3609" s="52"/>
      <c r="M3609" s="105" t="str">
        <f>IF(G3609="","",_xlfn.IFNA((VLOOKUP(G3609,help!L:M,2,0))*H3609,_xlfn.IFNA((VLOOKUP(G3609,help!P:Q,2,0))*H3609,"غير مسجلة في المشتريات")))</f>
        <v/>
      </c>
    </row>
    <row r="3610" spans="2:13" hidden="1" x14ac:dyDescent="0.25">
      <c r="B3610" s="13">
        <f>COUNTIFS($G$3:G3610,'تقرير استهلاك خامات'!$D$4)</f>
        <v>2</v>
      </c>
      <c r="C3610" s="13">
        <f>COUNTIFS($F$3:F3610,'تقرير منتج تام'!$E$4)</f>
        <v>10</v>
      </c>
      <c r="D3610" s="37"/>
      <c r="E3610" s="37"/>
      <c r="F3610" s="37"/>
      <c r="G3610" s="39"/>
      <c r="H3610" s="40"/>
      <c r="I3610" s="107" t="str">
        <f>IF(G3610="","",_xlfn.IFNA(VLOOKUP(G3610,'سجل المشتريات'!F:N,8,0),"غير مسجلة في المشتريات"))</f>
        <v/>
      </c>
      <c r="J3610" s="26" t="str">
        <f>_xlfn.IFNA(VLOOKUP(F3610,الاوردرات!$B$1:$C$600,2,0),"")</f>
        <v/>
      </c>
      <c r="K3610" s="52"/>
      <c r="M3610" s="105" t="str">
        <f>IF(G3610="","",_xlfn.IFNA((VLOOKUP(G3610,help!L:M,2,0))*H3610,_xlfn.IFNA((VLOOKUP(G3610,help!P:Q,2,0))*H3610,"غير مسجلة في المشتريات")))</f>
        <v/>
      </c>
    </row>
    <row r="3611" spans="2:13" hidden="1" x14ac:dyDescent="0.25">
      <c r="B3611" s="13">
        <f>COUNTIFS($G$3:G3611,'تقرير استهلاك خامات'!$D$4)</f>
        <v>2</v>
      </c>
      <c r="C3611" s="13">
        <f>COUNTIFS($F$3:F3611,'تقرير منتج تام'!$E$4)</f>
        <v>10</v>
      </c>
      <c r="D3611" s="37"/>
      <c r="E3611" s="37"/>
      <c r="F3611" s="37"/>
      <c r="G3611" s="39"/>
      <c r="H3611" s="40"/>
      <c r="I3611" s="107" t="str">
        <f>IF(G3611="","",_xlfn.IFNA(VLOOKUP(G3611,'سجل المشتريات'!F:N,8,0),"غير مسجلة في المشتريات"))</f>
        <v/>
      </c>
      <c r="J3611" s="26" t="str">
        <f>_xlfn.IFNA(VLOOKUP(F3611,الاوردرات!$B$1:$C$600,2,0),"")</f>
        <v/>
      </c>
      <c r="K3611" s="52"/>
      <c r="M3611" s="105" t="str">
        <f>IF(G3611="","",_xlfn.IFNA((VLOOKUP(G3611,help!L:M,2,0))*H3611,_xlfn.IFNA((VLOOKUP(G3611,help!P:Q,2,0))*H3611,"غير مسجلة في المشتريات")))</f>
        <v/>
      </c>
    </row>
    <row r="3612" spans="2:13" hidden="1" x14ac:dyDescent="0.25">
      <c r="B3612" s="13">
        <f>COUNTIFS($G$3:G3612,'تقرير استهلاك خامات'!$D$4)</f>
        <v>2</v>
      </c>
      <c r="C3612" s="13">
        <f>COUNTIFS($F$3:F3612,'تقرير منتج تام'!$E$4)</f>
        <v>10</v>
      </c>
      <c r="D3612" s="37"/>
      <c r="E3612" s="37"/>
      <c r="F3612" s="37"/>
      <c r="G3612" s="39"/>
      <c r="H3612" s="40"/>
      <c r="I3612" s="107" t="str">
        <f>IF(G3612="","",_xlfn.IFNA(VLOOKUP(G3612,'سجل المشتريات'!F:N,8,0),"غير مسجلة في المشتريات"))</f>
        <v/>
      </c>
      <c r="J3612" s="26" t="str">
        <f>_xlfn.IFNA(VLOOKUP(F3612,الاوردرات!$B$1:$C$600,2,0),"")</f>
        <v/>
      </c>
      <c r="K3612" s="52"/>
      <c r="M3612" s="105" t="str">
        <f>IF(G3612="","",_xlfn.IFNA((VLOOKUP(G3612,help!L:M,2,0))*H3612,_xlfn.IFNA((VLOOKUP(G3612,help!P:Q,2,0))*H3612,"غير مسجلة في المشتريات")))</f>
        <v/>
      </c>
    </row>
    <row r="3613" spans="2:13" hidden="1" x14ac:dyDescent="0.25">
      <c r="B3613" s="13">
        <f>COUNTIFS($G$3:G3613,'تقرير استهلاك خامات'!$D$4)</f>
        <v>2</v>
      </c>
      <c r="C3613" s="13">
        <f>COUNTIFS($F$3:F3613,'تقرير منتج تام'!$E$4)</f>
        <v>10</v>
      </c>
      <c r="D3613" s="37"/>
      <c r="E3613" s="37"/>
      <c r="F3613" s="37"/>
      <c r="G3613" s="39"/>
      <c r="H3613" s="40"/>
      <c r="I3613" s="107" t="str">
        <f>IF(G3613="","",_xlfn.IFNA(VLOOKUP(G3613,'سجل المشتريات'!F:N,8,0),"غير مسجلة في المشتريات"))</f>
        <v/>
      </c>
      <c r="J3613" s="26" t="str">
        <f>_xlfn.IFNA(VLOOKUP(F3613,الاوردرات!$B$1:$C$600,2,0),"")</f>
        <v/>
      </c>
      <c r="K3613" s="52"/>
      <c r="M3613" s="105" t="str">
        <f>IF(G3613="","",_xlfn.IFNA((VLOOKUP(G3613,help!L:M,2,0))*H3613,_xlfn.IFNA((VLOOKUP(G3613,help!P:Q,2,0))*H3613,"غير مسجلة في المشتريات")))</f>
        <v/>
      </c>
    </row>
    <row r="3614" spans="2:13" hidden="1" x14ac:dyDescent="0.25">
      <c r="B3614" s="13">
        <f>COUNTIFS($G$3:G3614,'تقرير استهلاك خامات'!$D$4)</f>
        <v>2</v>
      </c>
      <c r="C3614" s="13">
        <f>COUNTIFS($F$3:F3614,'تقرير منتج تام'!$E$4)</f>
        <v>10</v>
      </c>
      <c r="D3614" s="37"/>
      <c r="E3614" s="37"/>
      <c r="F3614" s="37"/>
      <c r="G3614" s="39"/>
      <c r="H3614" s="40"/>
      <c r="I3614" s="107" t="str">
        <f>IF(G3614="","",_xlfn.IFNA(VLOOKUP(G3614,'سجل المشتريات'!F:N,8,0),"غير مسجلة في المشتريات"))</f>
        <v/>
      </c>
      <c r="J3614" s="26" t="str">
        <f>_xlfn.IFNA(VLOOKUP(F3614,الاوردرات!$B$1:$C$600,2,0),"")</f>
        <v/>
      </c>
      <c r="K3614" s="52"/>
      <c r="M3614" s="105" t="str">
        <f>IF(G3614="","",_xlfn.IFNA((VLOOKUP(G3614,help!L:M,2,0))*H3614,_xlfn.IFNA((VLOOKUP(G3614,help!P:Q,2,0))*H3614,"غير مسجلة في المشتريات")))</f>
        <v/>
      </c>
    </row>
    <row r="3615" spans="2:13" hidden="1" x14ac:dyDescent="0.25">
      <c r="B3615" s="13">
        <f>COUNTIFS($G$3:G3615,'تقرير استهلاك خامات'!$D$4)</f>
        <v>2</v>
      </c>
      <c r="C3615" s="13">
        <f>COUNTIFS($F$3:F3615,'تقرير منتج تام'!$E$4)</f>
        <v>10</v>
      </c>
      <c r="D3615" s="37"/>
      <c r="E3615" s="37"/>
      <c r="F3615" s="37"/>
      <c r="G3615" s="39"/>
      <c r="H3615" s="40"/>
      <c r="I3615" s="107" t="str">
        <f>IF(G3615="","",_xlfn.IFNA(VLOOKUP(G3615,'سجل المشتريات'!F:N,8,0),"غير مسجلة في المشتريات"))</f>
        <v/>
      </c>
      <c r="J3615" s="26" t="str">
        <f>_xlfn.IFNA(VLOOKUP(F3615,الاوردرات!$B$1:$C$600,2,0),"")</f>
        <v/>
      </c>
      <c r="K3615" s="52"/>
      <c r="M3615" s="105" t="str">
        <f>IF(G3615="","",_xlfn.IFNA((VLOOKUP(G3615,help!L:M,2,0))*H3615,_xlfn.IFNA((VLOOKUP(G3615,help!P:Q,2,0))*H3615,"غير مسجلة في المشتريات")))</f>
        <v/>
      </c>
    </row>
    <row r="3616" spans="2:13" hidden="1" x14ac:dyDescent="0.25">
      <c r="B3616" s="13">
        <f>COUNTIFS($G$3:G3616,'تقرير استهلاك خامات'!$D$4)</f>
        <v>2</v>
      </c>
      <c r="C3616" s="13">
        <f>COUNTIFS($F$3:F3616,'تقرير منتج تام'!$E$4)</f>
        <v>10</v>
      </c>
      <c r="D3616" s="37"/>
      <c r="E3616" s="37"/>
      <c r="F3616" s="37"/>
      <c r="G3616" s="39"/>
      <c r="H3616" s="40"/>
      <c r="I3616" s="107" t="str">
        <f>IF(G3616="","",_xlfn.IFNA(VLOOKUP(G3616,'سجل المشتريات'!F:N,8,0),"غير مسجلة في المشتريات"))</f>
        <v/>
      </c>
      <c r="J3616" s="26" t="str">
        <f>_xlfn.IFNA(VLOOKUP(F3616,الاوردرات!$B$1:$C$600,2,0),"")</f>
        <v/>
      </c>
      <c r="K3616" s="52"/>
      <c r="M3616" s="105" t="str">
        <f>IF(G3616="","",_xlfn.IFNA((VLOOKUP(G3616,help!L:M,2,0))*H3616,_xlfn.IFNA((VLOOKUP(G3616,help!P:Q,2,0))*H3616,"غير مسجلة في المشتريات")))</f>
        <v/>
      </c>
    </row>
    <row r="3617" spans="2:13" hidden="1" x14ac:dyDescent="0.25">
      <c r="B3617" s="13">
        <f>COUNTIFS($G$3:G3617,'تقرير استهلاك خامات'!$D$4)</f>
        <v>2</v>
      </c>
      <c r="C3617" s="13">
        <f>COUNTIFS($F$3:F3617,'تقرير منتج تام'!$E$4)</f>
        <v>10</v>
      </c>
      <c r="D3617" s="37"/>
      <c r="E3617" s="37"/>
      <c r="F3617" s="37"/>
      <c r="G3617" s="39"/>
      <c r="H3617" s="40"/>
      <c r="I3617" s="107" t="str">
        <f>IF(G3617="","",_xlfn.IFNA(VLOOKUP(G3617,'سجل المشتريات'!F:N,8,0),"غير مسجلة في المشتريات"))</f>
        <v/>
      </c>
      <c r="J3617" s="26" t="str">
        <f>_xlfn.IFNA(VLOOKUP(F3617,الاوردرات!$B$1:$C$600,2,0),"")</f>
        <v/>
      </c>
      <c r="K3617" s="52"/>
      <c r="M3617" s="105" t="str">
        <f>IF(G3617="","",_xlfn.IFNA((VLOOKUP(G3617,help!L:M,2,0))*H3617,_xlfn.IFNA((VLOOKUP(G3617,help!P:Q,2,0))*H3617,"غير مسجلة في المشتريات")))</f>
        <v/>
      </c>
    </row>
    <row r="3618" spans="2:13" hidden="1" x14ac:dyDescent="0.25">
      <c r="B3618" s="13">
        <f>COUNTIFS($G$3:G3618,'تقرير استهلاك خامات'!$D$4)</f>
        <v>2</v>
      </c>
      <c r="C3618" s="13">
        <f>COUNTIFS($F$3:F3618,'تقرير منتج تام'!$E$4)</f>
        <v>10</v>
      </c>
      <c r="D3618" s="37"/>
      <c r="E3618" s="37"/>
      <c r="F3618" s="37"/>
      <c r="G3618" s="39"/>
      <c r="H3618" s="40"/>
      <c r="I3618" s="107" t="str">
        <f>IF(G3618="","",_xlfn.IFNA(VLOOKUP(G3618,'سجل المشتريات'!F:N,8,0),"غير مسجلة في المشتريات"))</f>
        <v/>
      </c>
      <c r="J3618" s="26" t="str">
        <f>_xlfn.IFNA(VLOOKUP(F3618,الاوردرات!$B$1:$C$600,2,0),"")</f>
        <v/>
      </c>
      <c r="K3618" s="52"/>
      <c r="M3618" s="105" t="str">
        <f>IF(G3618="","",_xlfn.IFNA((VLOOKUP(G3618,help!L:M,2,0))*H3618,_xlfn.IFNA((VLOOKUP(G3618,help!P:Q,2,0))*H3618,"غير مسجلة في المشتريات")))</f>
        <v/>
      </c>
    </row>
    <row r="3619" spans="2:13" hidden="1" x14ac:dyDescent="0.25">
      <c r="B3619" s="13">
        <f>COUNTIFS($G$3:G3619,'تقرير استهلاك خامات'!$D$4)</f>
        <v>2</v>
      </c>
      <c r="C3619" s="13">
        <f>COUNTIFS($F$3:F3619,'تقرير منتج تام'!$E$4)</f>
        <v>10</v>
      </c>
      <c r="D3619" s="37"/>
      <c r="E3619" s="37"/>
      <c r="F3619" s="37"/>
      <c r="G3619" s="39"/>
      <c r="H3619" s="40"/>
      <c r="I3619" s="107" t="str">
        <f>IF(G3619="","",_xlfn.IFNA(VLOOKUP(G3619,'سجل المشتريات'!F:N,8,0),"غير مسجلة في المشتريات"))</f>
        <v/>
      </c>
      <c r="J3619" s="26" t="str">
        <f>_xlfn.IFNA(VLOOKUP(F3619,الاوردرات!$B$1:$C$600,2,0),"")</f>
        <v/>
      </c>
      <c r="K3619" s="52"/>
      <c r="M3619" s="105" t="str">
        <f>IF(G3619="","",_xlfn.IFNA((VLOOKUP(G3619,help!L:M,2,0))*H3619,_xlfn.IFNA((VLOOKUP(G3619,help!P:Q,2,0))*H3619,"غير مسجلة في المشتريات")))</f>
        <v/>
      </c>
    </row>
    <row r="3620" spans="2:13" hidden="1" x14ac:dyDescent="0.25">
      <c r="B3620" s="13">
        <f>COUNTIFS($G$3:G3620,'تقرير استهلاك خامات'!$D$4)</f>
        <v>2</v>
      </c>
      <c r="C3620" s="13">
        <f>COUNTIFS($F$3:F3620,'تقرير منتج تام'!$E$4)</f>
        <v>10</v>
      </c>
      <c r="D3620" s="37"/>
      <c r="E3620" s="37"/>
      <c r="F3620" s="37"/>
      <c r="G3620" s="39"/>
      <c r="H3620" s="40"/>
      <c r="I3620" s="107" t="str">
        <f>IF(G3620="","",_xlfn.IFNA(VLOOKUP(G3620,'سجل المشتريات'!F:N,8,0),"غير مسجلة في المشتريات"))</f>
        <v/>
      </c>
      <c r="J3620" s="26" t="str">
        <f>_xlfn.IFNA(VLOOKUP(F3620,الاوردرات!$B$1:$C$600,2,0),"")</f>
        <v/>
      </c>
      <c r="K3620" s="52"/>
      <c r="M3620" s="105" t="str">
        <f>IF(G3620="","",_xlfn.IFNA((VLOOKUP(G3620,help!L:M,2,0))*H3620,_xlfn.IFNA((VLOOKUP(G3620,help!P:Q,2,0))*H3620,"غير مسجلة في المشتريات")))</f>
        <v/>
      </c>
    </row>
    <row r="3621" spans="2:13" hidden="1" x14ac:dyDescent="0.25">
      <c r="B3621" s="13">
        <f>COUNTIFS($G$3:G3621,'تقرير استهلاك خامات'!$D$4)</f>
        <v>2</v>
      </c>
      <c r="C3621" s="13">
        <f>COUNTIFS($F$3:F3621,'تقرير منتج تام'!$E$4)</f>
        <v>10</v>
      </c>
      <c r="D3621" s="37"/>
      <c r="E3621" s="37"/>
      <c r="F3621" s="37"/>
      <c r="G3621" s="39"/>
      <c r="H3621" s="40"/>
      <c r="I3621" s="107" t="str">
        <f>IF(G3621="","",_xlfn.IFNA(VLOOKUP(G3621,'سجل المشتريات'!F:N,8,0),"غير مسجلة في المشتريات"))</f>
        <v/>
      </c>
      <c r="J3621" s="26" t="str">
        <f>_xlfn.IFNA(VLOOKUP(F3621,الاوردرات!$B$1:$C$600,2,0),"")</f>
        <v/>
      </c>
      <c r="K3621" s="52"/>
      <c r="M3621" s="105" t="str">
        <f>IF(G3621="","",_xlfn.IFNA((VLOOKUP(G3621,help!L:M,2,0))*H3621,_xlfn.IFNA((VLOOKUP(G3621,help!P:Q,2,0))*H3621,"غير مسجلة في المشتريات")))</f>
        <v/>
      </c>
    </row>
    <row r="3622" spans="2:13" hidden="1" x14ac:dyDescent="0.25">
      <c r="B3622" s="13">
        <f>COUNTIFS($G$3:G3622,'تقرير استهلاك خامات'!$D$4)</f>
        <v>2</v>
      </c>
      <c r="C3622" s="13">
        <f>COUNTIFS($F$3:F3622,'تقرير منتج تام'!$E$4)</f>
        <v>10</v>
      </c>
      <c r="D3622" s="37"/>
      <c r="E3622" s="37"/>
      <c r="F3622" s="37"/>
      <c r="G3622" s="39"/>
      <c r="H3622" s="40"/>
      <c r="I3622" s="107" t="str">
        <f>IF(G3622="","",_xlfn.IFNA(VLOOKUP(G3622,'سجل المشتريات'!F:N,8,0),"غير مسجلة في المشتريات"))</f>
        <v/>
      </c>
      <c r="J3622" s="26" t="str">
        <f>_xlfn.IFNA(VLOOKUP(F3622,الاوردرات!$B$1:$C$600,2,0),"")</f>
        <v/>
      </c>
      <c r="K3622" s="52"/>
      <c r="M3622" s="105" t="str">
        <f>IF(G3622="","",_xlfn.IFNA((VLOOKUP(G3622,help!L:M,2,0))*H3622,_xlfn.IFNA((VLOOKUP(G3622,help!P:Q,2,0))*H3622,"غير مسجلة في المشتريات")))</f>
        <v/>
      </c>
    </row>
    <row r="3623" spans="2:13" hidden="1" x14ac:dyDescent="0.25">
      <c r="B3623" s="13">
        <f>COUNTIFS($G$3:G3623,'تقرير استهلاك خامات'!$D$4)</f>
        <v>2</v>
      </c>
      <c r="C3623" s="13">
        <f>COUNTIFS($F$3:F3623,'تقرير منتج تام'!$E$4)</f>
        <v>10</v>
      </c>
      <c r="D3623" s="37"/>
      <c r="E3623" s="37"/>
      <c r="F3623" s="37"/>
      <c r="G3623" s="39"/>
      <c r="H3623" s="40"/>
      <c r="I3623" s="107" t="str">
        <f>IF(G3623="","",_xlfn.IFNA(VLOOKUP(G3623,'سجل المشتريات'!F:N,8,0),"غير مسجلة في المشتريات"))</f>
        <v/>
      </c>
      <c r="J3623" s="26" t="str">
        <f>_xlfn.IFNA(VLOOKUP(F3623,الاوردرات!$B$1:$C$600,2,0),"")</f>
        <v/>
      </c>
      <c r="K3623" s="52"/>
      <c r="M3623" s="105" t="str">
        <f>IF(G3623="","",_xlfn.IFNA((VLOOKUP(G3623,help!L:M,2,0))*H3623,_xlfn.IFNA((VLOOKUP(G3623,help!P:Q,2,0))*H3623,"غير مسجلة في المشتريات")))</f>
        <v/>
      </c>
    </row>
    <row r="3624" spans="2:13" hidden="1" x14ac:dyDescent="0.25">
      <c r="B3624" s="13">
        <f>COUNTIFS($G$3:G3624,'تقرير استهلاك خامات'!$D$4)</f>
        <v>2</v>
      </c>
      <c r="C3624" s="13">
        <f>COUNTIFS($F$3:F3624,'تقرير منتج تام'!$E$4)</f>
        <v>10</v>
      </c>
      <c r="D3624" s="37"/>
      <c r="E3624" s="37"/>
      <c r="F3624" s="37"/>
      <c r="G3624" s="39"/>
      <c r="H3624" s="40"/>
      <c r="I3624" s="107" t="str">
        <f>IF(G3624="","",_xlfn.IFNA(VLOOKUP(G3624,'سجل المشتريات'!F:N,8,0),"غير مسجلة في المشتريات"))</f>
        <v/>
      </c>
      <c r="J3624" s="26" t="str">
        <f>_xlfn.IFNA(VLOOKUP(F3624,الاوردرات!$B$1:$C$600,2,0),"")</f>
        <v/>
      </c>
      <c r="K3624" s="52"/>
      <c r="M3624" s="105" t="str">
        <f>IF(G3624="","",_xlfn.IFNA((VLOOKUP(G3624,help!L:M,2,0))*H3624,_xlfn.IFNA((VLOOKUP(G3624,help!P:Q,2,0))*H3624,"غير مسجلة في المشتريات")))</f>
        <v/>
      </c>
    </row>
    <row r="3625" spans="2:13" hidden="1" x14ac:dyDescent="0.25">
      <c r="B3625" s="13">
        <f>COUNTIFS($G$3:G3625,'تقرير استهلاك خامات'!$D$4)</f>
        <v>2</v>
      </c>
      <c r="C3625" s="13">
        <f>COUNTIFS($F$3:F3625,'تقرير منتج تام'!$E$4)</f>
        <v>10</v>
      </c>
      <c r="D3625" s="37"/>
      <c r="E3625" s="37"/>
      <c r="F3625" s="37"/>
      <c r="G3625" s="39"/>
      <c r="H3625" s="40"/>
      <c r="I3625" s="107" t="str">
        <f>IF(G3625="","",_xlfn.IFNA(VLOOKUP(G3625,'سجل المشتريات'!F:N,8,0),"غير مسجلة في المشتريات"))</f>
        <v/>
      </c>
      <c r="J3625" s="26" t="str">
        <f>_xlfn.IFNA(VLOOKUP(F3625,الاوردرات!$B$1:$C$600,2,0),"")</f>
        <v/>
      </c>
      <c r="K3625" s="52"/>
      <c r="M3625" s="105" t="str">
        <f>IF(G3625="","",_xlfn.IFNA((VLOOKUP(G3625,help!L:M,2,0))*H3625,_xlfn.IFNA((VLOOKUP(G3625,help!P:Q,2,0))*H3625,"غير مسجلة في المشتريات")))</f>
        <v/>
      </c>
    </row>
    <row r="3626" spans="2:13" hidden="1" x14ac:dyDescent="0.25">
      <c r="B3626" s="13">
        <f>COUNTIFS($G$3:G3626,'تقرير استهلاك خامات'!$D$4)</f>
        <v>2</v>
      </c>
      <c r="C3626" s="13">
        <f>COUNTIFS($F$3:F3626,'تقرير منتج تام'!$E$4)</f>
        <v>10</v>
      </c>
      <c r="D3626" s="37"/>
      <c r="E3626" s="37"/>
      <c r="F3626" s="37"/>
      <c r="G3626" s="39"/>
      <c r="H3626" s="40"/>
      <c r="I3626" s="107" t="str">
        <f>IF(G3626="","",_xlfn.IFNA(VLOOKUP(G3626,'سجل المشتريات'!F:N,8,0),"غير مسجلة في المشتريات"))</f>
        <v/>
      </c>
      <c r="J3626" s="26" t="str">
        <f>_xlfn.IFNA(VLOOKUP(F3626,الاوردرات!$B$1:$C$600,2,0),"")</f>
        <v/>
      </c>
      <c r="K3626" s="52"/>
      <c r="M3626" s="105" t="str">
        <f>IF(G3626="","",_xlfn.IFNA((VLOOKUP(G3626,help!L:M,2,0))*H3626,_xlfn.IFNA((VLOOKUP(G3626,help!P:Q,2,0))*H3626,"غير مسجلة في المشتريات")))</f>
        <v/>
      </c>
    </row>
    <row r="3627" spans="2:13" hidden="1" x14ac:dyDescent="0.25">
      <c r="B3627" s="13">
        <f>COUNTIFS($G$3:G3627,'تقرير استهلاك خامات'!$D$4)</f>
        <v>2</v>
      </c>
      <c r="C3627" s="13">
        <f>COUNTIFS($F$3:F3627,'تقرير منتج تام'!$E$4)</f>
        <v>10</v>
      </c>
      <c r="D3627" s="37"/>
      <c r="E3627" s="37"/>
      <c r="F3627" s="37"/>
      <c r="G3627" s="39"/>
      <c r="H3627" s="40"/>
      <c r="I3627" s="107" t="str">
        <f>IF(G3627="","",_xlfn.IFNA(VLOOKUP(G3627,'سجل المشتريات'!F:N,8,0),"غير مسجلة في المشتريات"))</f>
        <v/>
      </c>
      <c r="J3627" s="26" t="str">
        <f>_xlfn.IFNA(VLOOKUP(F3627,الاوردرات!$B$1:$C$600,2,0),"")</f>
        <v/>
      </c>
      <c r="K3627" s="52"/>
      <c r="M3627" s="105" t="str">
        <f>IF(G3627="","",_xlfn.IFNA((VLOOKUP(G3627,help!L:M,2,0))*H3627,_xlfn.IFNA((VLOOKUP(G3627,help!P:Q,2,0))*H3627,"غير مسجلة في المشتريات")))</f>
        <v/>
      </c>
    </row>
    <row r="3628" spans="2:13" hidden="1" x14ac:dyDescent="0.25">
      <c r="B3628" s="13">
        <f>COUNTIFS($G$3:G3628,'تقرير استهلاك خامات'!$D$4)</f>
        <v>2</v>
      </c>
      <c r="C3628" s="13">
        <f>COUNTIFS($F$3:F3628,'تقرير منتج تام'!$E$4)</f>
        <v>10</v>
      </c>
      <c r="D3628" s="37"/>
      <c r="E3628" s="37"/>
      <c r="F3628" s="37"/>
      <c r="G3628" s="39"/>
      <c r="H3628" s="40"/>
      <c r="I3628" s="107" t="str">
        <f>IF(G3628="","",_xlfn.IFNA(VLOOKUP(G3628,'سجل المشتريات'!F:N,8,0),"غير مسجلة في المشتريات"))</f>
        <v/>
      </c>
      <c r="J3628" s="26" t="str">
        <f>_xlfn.IFNA(VLOOKUP(F3628,الاوردرات!$B$1:$C$600,2,0),"")</f>
        <v/>
      </c>
      <c r="K3628" s="52"/>
      <c r="M3628" s="105" t="str">
        <f>IF(G3628="","",_xlfn.IFNA((VLOOKUP(G3628,help!L:M,2,0))*H3628,_xlfn.IFNA((VLOOKUP(G3628,help!P:Q,2,0))*H3628,"غير مسجلة في المشتريات")))</f>
        <v/>
      </c>
    </row>
    <row r="3629" spans="2:13" hidden="1" x14ac:dyDescent="0.25">
      <c r="B3629" s="13">
        <f>COUNTIFS($G$3:G3629,'تقرير استهلاك خامات'!$D$4)</f>
        <v>2</v>
      </c>
      <c r="C3629" s="13">
        <f>COUNTIFS($F$3:F3629,'تقرير منتج تام'!$E$4)</f>
        <v>10</v>
      </c>
      <c r="D3629" s="37"/>
      <c r="E3629" s="37"/>
      <c r="F3629" s="37"/>
      <c r="G3629" s="39"/>
      <c r="H3629" s="40"/>
      <c r="I3629" s="107" t="str">
        <f>IF(G3629="","",_xlfn.IFNA(VLOOKUP(G3629,'سجل المشتريات'!F:N,8,0),"غير مسجلة في المشتريات"))</f>
        <v/>
      </c>
      <c r="J3629" s="26" t="str">
        <f>_xlfn.IFNA(VLOOKUP(F3629,الاوردرات!$B$1:$C$600,2,0),"")</f>
        <v/>
      </c>
      <c r="K3629" s="52"/>
      <c r="M3629" s="105" t="str">
        <f>IF(G3629="","",_xlfn.IFNA((VLOOKUP(G3629,help!L:M,2,0))*H3629,_xlfn.IFNA((VLOOKUP(G3629,help!P:Q,2,0))*H3629,"غير مسجلة في المشتريات")))</f>
        <v/>
      </c>
    </row>
    <row r="3630" spans="2:13" hidden="1" x14ac:dyDescent="0.25">
      <c r="B3630" s="13">
        <f>COUNTIFS($G$3:G3630,'تقرير استهلاك خامات'!$D$4)</f>
        <v>2</v>
      </c>
      <c r="C3630" s="13">
        <f>COUNTIFS($F$3:F3630,'تقرير منتج تام'!$E$4)</f>
        <v>10</v>
      </c>
      <c r="D3630" s="37"/>
      <c r="E3630" s="37"/>
      <c r="F3630" s="37"/>
      <c r="G3630" s="39"/>
      <c r="H3630" s="40"/>
      <c r="I3630" s="107" t="str">
        <f>IF(G3630="","",_xlfn.IFNA(VLOOKUP(G3630,'سجل المشتريات'!F:N,8,0),"غير مسجلة في المشتريات"))</f>
        <v/>
      </c>
      <c r="J3630" s="26" t="str">
        <f>_xlfn.IFNA(VLOOKUP(F3630,الاوردرات!$B$1:$C$600,2,0),"")</f>
        <v/>
      </c>
      <c r="K3630" s="52"/>
      <c r="M3630" s="105" t="str">
        <f>IF(G3630="","",_xlfn.IFNA((VLOOKUP(G3630,help!L:M,2,0))*H3630,_xlfn.IFNA((VLOOKUP(G3630,help!P:Q,2,0))*H3630,"غير مسجلة في المشتريات")))</f>
        <v/>
      </c>
    </row>
    <row r="3631" spans="2:13" hidden="1" x14ac:dyDescent="0.25">
      <c r="B3631" s="13">
        <f>COUNTIFS($G$3:G3631,'تقرير استهلاك خامات'!$D$4)</f>
        <v>2</v>
      </c>
      <c r="C3631" s="13">
        <f>COUNTIFS($F$3:F3631,'تقرير منتج تام'!$E$4)</f>
        <v>10</v>
      </c>
      <c r="D3631" s="37"/>
      <c r="E3631" s="37"/>
      <c r="F3631" s="37"/>
      <c r="G3631" s="39"/>
      <c r="H3631" s="40"/>
      <c r="I3631" s="107" t="str">
        <f>IF(G3631="","",_xlfn.IFNA(VLOOKUP(G3631,'سجل المشتريات'!F:N,8,0),"غير مسجلة في المشتريات"))</f>
        <v/>
      </c>
      <c r="J3631" s="26" t="str">
        <f>_xlfn.IFNA(VLOOKUP(F3631,الاوردرات!$B$1:$C$600,2,0),"")</f>
        <v/>
      </c>
      <c r="K3631" s="52"/>
      <c r="M3631" s="105" t="str">
        <f>IF(G3631="","",_xlfn.IFNA((VLOOKUP(G3631,help!L:M,2,0))*H3631,_xlfn.IFNA((VLOOKUP(G3631,help!P:Q,2,0))*H3631,"غير مسجلة في المشتريات")))</f>
        <v/>
      </c>
    </row>
    <row r="3632" spans="2:13" hidden="1" x14ac:dyDescent="0.25">
      <c r="B3632" s="13">
        <f>COUNTIFS($G$3:G3632,'تقرير استهلاك خامات'!$D$4)</f>
        <v>2</v>
      </c>
      <c r="C3632" s="13">
        <f>COUNTIFS($F$3:F3632,'تقرير منتج تام'!$E$4)</f>
        <v>10</v>
      </c>
      <c r="D3632" s="37"/>
      <c r="E3632" s="37"/>
      <c r="F3632" s="37"/>
      <c r="G3632" s="39"/>
      <c r="H3632" s="40"/>
      <c r="I3632" s="107" t="str">
        <f>IF(G3632="","",_xlfn.IFNA(VLOOKUP(G3632,'سجل المشتريات'!F:N,8,0),"غير مسجلة في المشتريات"))</f>
        <v/>
      </c>
      <c r="J3632" s="26" t="str">
        <f>_xlfn.IFNA(VLOOKUP(F3632,الاوردرات!$B$1:$C$600,2,0),"")</f>
        <v/>
      </c>
      <c r="K3632" s="52"/>
      <c r="M3632" s="105" t="str">
        <f>IF(G3632="","",_xlfn.IFNA((VLOOKUP(G3632,help!L:M,2,0))*H3632,_xlfn.IFNA((VLOOKUP(G3632,help!P:Q,2,0))*H3632,"غير مسجلة في المشتريات")))</f>
        <v/>
      </c>
    </row>
    <row r="3633" spans="2:13" hidden="1" x14ac:dyDescent="0.25">
      <c r="B3633" s="13">
        <f>COUNTIFS($G$3:G3633,'تقرير استهلاك خامات'!$D$4)</f>
        <v>2</v>
      </c>
      <c r="C3633" s="13">
        <f>COUNTIFS($F$3:F3633,'تقرير منتج تام'!$E$4)</f>
        <v>10</v>
      </c>
      <c r="D3633" s="37"/>
      <c r="E3633" s="37"/>
      <c r="F3633" s="37"/>
      <c r="G3633" s="39"/>
      <c r="H3633" s="40"/>
      <c r="I3633" s="107" t="str">
        <f>IF(G3633="","",_xlfn.IFNA(VLOOKUP(G3633,'سجل المشتريات'!F:N,8,0),"غير مسجلة في المشتريات"))</f>
        <v/>
      </c>
      <c r="J3633" s="26" t="str">
        <f>_xlfn.IFNA(VLOOKUP(F3633,الاوردرات!$B$1:$C$600,2,0),"")</f>
        <v/>
      </c>
      <c r="K3633" s="52"/>
      <c r="M3633" s="105" t="str">
        <f>IF(G3633="","",_xlfn.IFNA((VLOOKUP(G3633,help!L:M,2,0))*H3633,_xlfn.IFNA((VLOOKUP(G3633,help!P:Q,2,0))*H3633,"غير مسجلة في المشتريات")))</f>
        <v/>
      </c>
    </row>
    <row r="3634" spans="2:13" hidden="1" x14ac:dyDescent="0.25">
      <c r="B3634" s="13">
        <f>COUNTIFS($G$3:G3634,'تقرير استهلاك خامات'!$D$4)</f>
        <v>2</v>
      </c>
      <c r="C3634" s="13">
        <f>COUNTIFS($F$3:F3634,'تقرير منتج تام'!$E$4)</f>
        <v>10</v>
      </c>
      <c r="D3634" s="37"/>
      <c r="E3634" s="37"/>
      <c r="F3634" s="37"/>
      <c r="G3634" s="39"/>
      <c r="H3634" s="40"/>
      <c r="I3634" s="107" t="str">
        <f>IF(G3634="","",_xlfn.IFNA(VLOOKUP(G3634,'سجل المشتريات'!F:N,8,0),"غير مسجلة في المشتريات"))</f>
        <v/>
      </c>
      <c r="J3634" s="26" t="str">
        <f>_xlfn.IFNA(VLOOKUP(F3634,الاوردرات!$B$1:$C$600,2,0),"")</f>
        <v/>
      </c>
      <c r="K3634" s="52"/>
      <c r="M3634" s="105" t="str">
        <f>IF(G3634="","",_xlfn.IFNA((VLOOKUP(G3634,help!L:M,2,0))*H3634,_xlfn.IFNA((VLOOKUP(G3634,help!P:Q,2,0))*H3634,"غير مسجلة في المشتريات")))</f>
        <v/>
      </c>
    </row>
    <row r="3635" spans="2:13" hidden="1" x14ac:dyDescent="0.25">
      <c r="B3635" s="13">
        <f>COUNTIFS($G$3:G3635,'تقرير استهلاك خامات'!$D$4)</f>
        <v>2</v>
      </c>
      <c r="C3635" s="13">
        <f>COUNTIFS($F$3:F3635,'تقرير منتج تام'!$E$4)</f>
        <v>10</v>
      </c>
      <c r="D3635" s="37"/>
      <c r="E3635" s="37"/>
      <c r="F3635" s="37"/>
      <c r="G3635" s="39"/>
      <c r="H3635" s="40"/>
      <c r="I3635" s="107" t="str">
        <f>IF(G3635="","",_xlfn.IFNA(VLOOKUP(G3635,'سجل المشتريات'!F:N,8,0),"غير مسجلة في المشتريات"))</f>
        <v/>
      </c>
      <c r="J3635" s="26" t="str">
        <f>_xlfn.IFNA(VLOOKUP(F3635,الاوردرات!$B$1:$C$600,2,0),"")</f>
        <v/>
      </c>
      <c r="K3635" s="52"/>
      <c r="M3635" s="105" t="str">
        <f>IF(G3635="","",_xlfn.IFNA((VLOOKUP(G3635,help!L:M,2,0))*H3635,_xlfn.IFNA((VLOOKUP(G3635,help!P:Q,2,0))*H3635,"غير مسجلة في المشتريات")))</f>
        <v/>
      </c>
    </row>
    <row r="3636" spans="2:13" hidden="1" x14ac:dyDescent="0.25">
      <c r="B3636" s="13">
        <f>COUNTIFS($G$3:G3636,'تقرير استهلاك خامات'!$D$4)</f>
        <v>2</v>
      </c>
      <c r="C3636" s="13">
        <f>COUNTIFS($F$3:F3636,'تقرير منتج تام'!$E$4)</f>
        <v>10</v>
      </c>
      <c r="D3636" s="37"/>
      <c r="E3636" s="37"/>
      <c r="F3636" s="37"/>
      <c r="G3636" s="39"/>
      <c r="H3636" s="40"/>
      <c r="I3636" s="107" t="str">
        <f>IF(G3636="","",_xlfn.IFNA(VLOOKUP(G3636,'سجل المشتريات'!F:N,8,0),"غير مسجلة في المشتريات"))</f>
        <v/>
      </c>
      <c r="J3636" s="26" t="str">
        <f>_xlfn.IFNA(VLOOKUP(F3636,الاوردرات!$B$1:$C$600,2,0),"")</f>
        <v/>
      </c>
      <c r="K3636" s="52"/>
      <c r="M3636" s="105" t="str">
        <f>IF(G3636="","",_xlfn.IFNA((VLOOKUP(G3636,help!L:M,2,0))*H3636,_xlfn.IFNA((VLOOKUP(G3636,help!P:Q,2,0))*H3636,"غير مسجلة في المشتريات")))</f>
        <v/>
      </c>
    </row>
    <row r="3637" spans="2:13" hidden="1" x14ac:dyDescent="0.25">
      <c r="B3637" s="13">
        <f>COUNTIFS($G$3:G3637,'تقرير استهلاك خامات'!$D$4)</f>
        <v>2</v>
      </c>
      <c r="C3637" s="13">
        <f>COUNTIFS($F$3:F3637,'تقرير منتج تام'!$E$4)</f>
        <v>10</v>
      </c>
      <c r="D3637" s="37"/>
      <c r="E3637" s="37"/>
      <c r="F3637" s="37"/>
      <c r="G3637" s="39"/>
      <c r="H3637" s="40"/>
      <c r="I3637" s="107" t="str">
        <f>IF(G3637="","",_xlfn.IFNA(VLOOKUP(G3637,'سجل المشتريات'!F:N,8,0),"غير مسجلة في المشتريات"))</f>
        <v/>
      </c>
      <c r="J3637" s="26" t="str">
        <f>_xlfn.IFNA(VLOOKUP(F3637,الاوردرات!$B$1:$C$600,2,0),"")</f>
        <v/>
      </c>
      <c r="K3637" s="52"/>
      <c r="M3637" s="105" t="str">
        <f>IF(G3637="","",_xlfn.IFNA((VLOOKUP(G3637,help!L:M,2,0))*H3637,_xlfn.IFNA((VLOOKUP(G3637,help!P:Q,2,0))*H3637,"غير مسجلة في المشتريات")))</f>
        <v/>
      </c>
    </row>
    <row r="3638" spans="2:13" hidden="1" x14ac:dyDescent="0.25">
      <c r="B3638" s="13">
        <f>COUNTIFS($G$3:G3638,'تقرير استهلاك خامات'!$D$4)</f>
        <v>2</v>
      </c>
      <c r="C3638" s="13">
        <f>COUNTIFS($F$3:F3638,'تقرير منتج تام'!$E$4)</f>
        <v>10</v>
      </c>
      <c r="D3638" s="37"/>
      <c r="E3638" s="37"/>
      <c r="F3638" s="37"/>
      <c r="G3638" s="39"/>
      <c r="H3638" s="40"/>
      <c r="I3638" s="107" t="str">
        <f>IF(G3638="","",_xlfn.IFNA(VLOOKUP(G3638,'سجل المشتريات'!F:N,8,0),"غير مسجلة في المشتريات"))</f>
        <v/>
      </c>
      <c r="J3638" s="26" t="str">
        <f>_xlfn.IFNA(VLOOKUP(F3638,الاوردرات!$B$1:$C$600,2,0),"")</f>
        <v/>
      </c>
      <c r="K3638" s="52"/>
      <c r="M3638" s="105" t="str">
        <f>IF(G3638="","",_xlfn.IFNA((VLOOKUP(G3638,help!L:M,2,0))*H3638,_xlfn.IFNA((VLOOKUP(G3638,help!P:Q,2,0))*H3638,"غير مسجلة في المشتريات")))</f>
        <v/>
      </c>
    </row>
    <row r="3639" spans="2:13" hidden="1" x14ac:dyDescent="0.25">
      <c r="B3639" s="13">
        <f>COUNTIFS($G$3:G3639,'تقرير استهلاك خامات'!$D$4)</f>
        <v>2</v>
      </c>
      <c r="C3639" s="13">
        <f>COUNTIFS($F$3:F3639,'تقرير منتج تام'!$E$4)</f>
        <v>10</v>
      </c>
      <c r="D3639" s="37"/>
      <c r="E3639" s="37"/>
      <c r="F3639" s="37"/>
      <c r="G3639" s="39"/>
      <c r="H3639" s="40"/>
      <c r="I3639" s="107" t="str">
        <f>IF(G3639="","",_xlfn.IFNA(VLOOKUP(G3639,'سجل المشتريات'!F:N,8,0),"غير مسجلة في المشتريات"))</f>
        <v/>
      </c>
      <c r="J3639" s="26" t="str">
        <f>_xlfn.IFNA(VLOOKUP(F3639,الاوردرات!$B$1:$C$600,2,0),"")</f>
        <v/>
      </c>
      <c r="K3639" s="52"/>
      <c r="M3639" s="105" t="str">
        <f>IF(G3639="","",_xlfn.IFNA((VLOOKUP(G3639,help!L:M,2,0))*H3639,_xlfn.IFNA((VLOOKUP(G3639,help!P:Q,2,0))*H3639,"غير مسجلة في المشتريات")))</f>
        <v/>
      </c>
    </row>
    <row r="3640" spans="2:13" hidden="1" x14ac:dyDescent="0.25">
      <c r="B3640" s="13">
        <f>COUNTIFS($G$3:G3640,'تقرير استهلاك خامات'!$D$4)</f>
        <v>2</v>
      </c>
      <c r="C3640" s="13">
        <f>COUNTIFS($F$3:F3640,'تقرير منتج تام'!$E$4)</f>
        <v>10</v>
      </c>
      <c r="D3640" s="37"/>
      <c r="E3640" s="37"/>
      <c r="F3640" s="37"/>
      <c r="G3640" s="39"/>
      <c r="H3640" s="40"/>
      <c r="I3640" s="107" t="str">
        <f>IF(G3640="","",_xlfn.IFNA(VLOOKUP(G3640,'سجل المشتريات'!F:N,8,0),"غير مسجلة في المشتريات"))</f>
        <v/>
      </c>
      <c r="J3640" s="26" t="str">
        <f>_xlfn.IFNA(VLOOKUP(F3640,الاوردرات!$B$1:$C$600,2,0),"")</f>
        <v/>
      </c>
      <c r="K3640" s="52"/>
      <c r="M3640" s="105" t="str">
        <f>IF(G3640="","",_xlfn.IFNA((VLOOKUP(G3640,help!L:M,2,0))*H3640,_xlfn.IFNA((VLOOKUP(G3640,help!P:Q,2,0))*H3640,"غير مسجلة في المشتريات")))</f>
        <v/>
      </c>
    </row>
    <row r="3641" spans="2:13" hidden="1" x14ac:dyDescent="0.25">
      <c r="B3641" s="13">
        <f>COUNTIFS($G$3:G3641,'تقرير استهلاك خامات'!$D$4)</f>
        <v>2</v>
      </c>
      <c r="C3641" s="13">
        <f>COUNTIFS($F$3:F3641,'تقرير منتج تام'!$E$4)</f>
        <v>10</v>
      </c>
      <c r="D3641" s="37"/>
      <c r="E3641" s="37"/>
      <c r="F3641" s="37"/>
      <c r="G3641" s="39"/>
      <c r="H3641" s="40"/>
      <c r="I3641" s="107" t="str">
        <f>IF(G3641="","",_xlfn.IFNA(VLOOKUP(G3641,'سجل المشتريات'!F:N,8,0),"غير مسجلة في المشتريات"))</f>
        <v/>
      </c>
      <c r="J3641" s="26" t="str">
        <f>_xlfn.IFNA(VLOOKUP(F3641,الاوردرات!$B$1:$C$600,2,0),"")</f>
        <v/>
      </c>
      <c r="K3641" s="52"/>
      <c r="M3641" s="105" t="str">
        <f>IF(G3641="","",_xlfn.IFNA((VLOOKUP(G3641,help!L:M,2,0))*H3641,_xlfn.IFNA((VLOOKUP(G3641,help!P:Q,2,0))*H3641,"غير مسجلة في المشتريات")))</f>
        <v/>
      </c>
    </row>
    <row r="3642" spans="2:13" hidden="1" x14ac:dyDescent="0.25">
      <c r="B3642" s="13">
        <f>COUNTIFS($G$3:G3642,'تقرير استهلاك خامات'!$D$4)</f>
        <v>2</v>
      </c>
      <c r="C3642" s="13">
        <f>COUNTIFS($F$3:F3642,'تقرير منتج تام'!$E$4)</f>
        <v>10</v>
      </c>
      <c r="D3642" s="37"/>
      <c r="E3642" s="37"/>
      <c r="F3642" s="37"/>
      <c r="G3642" s="39"/>
      <c r="H3642" s="40"/>
      <c r="I3642" s="107" t="str">
        <f>IF(G3642="","",_xlfn.IFNA(VLOOKUP(G3642,'سجل المشتريات'!F:N,8,0),"غير مسجلة في المشتريات"))</f>
        <v/>
      </c>
      <c r="J3642" s="26" t="str">
        <f>_xlfn.IFNA(VLOOKUP(F3642,الاوردرات!$B$1:$C$600,2,0),"")</f>
        <v/>
      </c>
      <c r="K3642" s="52"/>
      <c r="M3642" s="105" t="str">
        <f>IF(G3642="","",_xlfn.IFNA((VLOOKUP(G3642,help!L:M,2,0))*H3642,_xlfn.IFNA((VLOOKUP(G3642,help!P:Q,2,0))*H3642,"غير مسجلة في المشتريات")))</f>
        <v/>
      </c>
    </row>
    <row r="3643" spans="2:13" hidden="1" x14ac:dyDescent="0.25">
      <c r="B3643" s="13">
        <f>COUNTIFS($G$3:G3643,'تقرير استهلاك خامات'!$D$4)</f>
        <v>2</v>
      </c>
      <c r="C3643" s="13">
        <f>COUNTIFS($F$3:F3643,'تقرير منتج تام'!$E$4)</f>
        <v>10</v>
      </c>
      <c r="D3643" s="37"/>
      <c r="E3643" s="37"/>
      <c r="F3643" s="37"/>
      <c r="G3643" s="39"/>
      <c r="H3643" s="40"/>
      <c r="I3643" s="107" t="str">
        <f>IF(G3643="","",_xlfn.IFNA(VLOOKUP(G3643,'سجل المشتريات'!F:N,8,0),"غير مسجلة في المشتريات"))</f>
        <v/>
      </c>
      <c r="J3643" s="26" t="str">
        <f>_xlfn.IFNA(VLOOKUP(F3643,الاوردرات!$B$1:$C$600,2,0),"")</f>
        <v/>
      </c>
      <c r="K3643" s="52"/>
      <c r="M3643" s="105" t="str">
        <f>IF(G3643="","",_xlfn.IFNA((VLOOKUP(G3643,help!L:M,2,0))*H3643,_xlfn.IFNA((VLOOKUP(G3643,help!P:Q,2,0))*H3643,"غير مسجلة في المشتريات")))</f>
        <v/>
      </c>
    </row>
    <row r="3644" spans="2:13" hidden="1" x14ac:dyDescent="0.25">
      <c r="B3644" s="13">
        <f>COUNTIFS($G$3:G3644,'تقرير استهلاك خامات'!$D$4)</f>
        <v>2</v>
      </c>
      <c r="C3644" s="13">
        <f>COUNTIFS($F$3:F3644,'تقرير منتج تام'!$E$4)</f>
        <v>10</v>
      </c>
      <c r="D3644" s="37"/>
      <c r="E3644" s="37"/>
      <c r="F3644" s="37"/>
      <c r="G3644" s="39"/>
      <c r="H3644" s="40"/>
      <c r="I3644" s="107" t="str">
        <f>IF(G3644="","",_xlfn.IFNA(VLOOKUP(G3644,'سجل المشتريات'!F:N,8,0),"غير مسجلة في المشتريات"))</f>
        <v/>
      </c>
      <c r="J3644" s="26" t="str">
        <f>_xlfn.IFNA(VLOOKUP(F3644,الاوردرات!$B$1:$C$600,2,0),"")</f>
        <v/>
      </c>
      <c r="K3644" s="52"/>
      <c r="M3644" s="105" t="str">
        <f>IF(G3644="","",_xlfn.IFNA((VLOOKUP(G3644,help!L:M,2,0))*H3644,_xlfn.IFNA((VLOOKUP(G3644,help!P:Q,2,0))*H3644,"غير مسجلة في المشتريات")))</f>
        <v/>
      </c>
    </row>
    <row r="3645" spans="2:13" hidden="1" x14ac:dyDescent="0.25">
      <c r="B3645" s="13">
        <f>COUNTIFS($G$3:G3645,'تقرير استهلاك خامات'!$D$4)</f>
        <v>2</v>
      </c>
      <c r="C3645" s="13">
        <f>COUNTIFS($F$3:F3645,'تقرير منتج تام'!$E$4)</f>
        <v>10</v>
      </c>
      <c r="D3645" s="37"/>
      <c r="E3645" s="37"/>
      <c r="F3645" s="37"/>
      <c r="G3645" s="39"/>
      <c r="H3645" s="40"/>
      <c r="I3645" s="107" t="str">
        <f>IF(G3645="","",_xlfn.IFNA(VLOOKUP(G3645,'سجل المشتريات'!F:N,8,0),"غير مسجلة في المشتريات"))</f>
        <v/>
      </c>
      <c r="J3645" s="26" t="str">
        <f>_xlfn.IFNA(VLOOKUP(F3645,الاوردرات!$B$1:$C$600,2,0),"")</f>
        <v/>
      </c>
      <c r="K3645" s="52"/>
      <c r="M3645" s="105" t="str">
        <f>IF(G3645="","",_xlfn.IFNA((VLOOKUP(G3645,help!L:M,2,0))*H3645,_xlfn.IFNA((VLOOKUP(G3645,help!P:Q,2,0))*H3645,"غير مسجلة في المشتريات")))</f>
        <v/>
      </c>
    </row>
    <row r="3646" spans="2:13" hidden="1" x14ac:dyDescent="0.25">
      <c r="B3646" s="13">
        <f>COUNTIFS($G$3:G3646,'تقرير استهلاك خامات'!$D$4)</f>
        <v>2</v>
      </c>
      <c r="C3646" s="13">
        <f>COUNTIFS($F$3:F3646,'تقرير منتج تام'!$E$4)</f>
        <v>10</v>
      </c>
      <c r="D3646" s="37"/>
      <c r="E3646" s="37"/>
      <c r="F3646" s="37"/>
      <c r="G3646" s="39"/>
      <c r="H3646" s="40"/>
      <c r="I3646" s="107" t="str">
        <f>IF(G3646="","",_xlfn.IFNA(VLOOKUP(G3646,'سجل المشتريات'!F:N,8,0),"غير مسجلة في المشتريات"))</f>
        <v/>
      </c>
      <c r="J3646" s="26" t="str">
        <f>_xlfn.IFNA(VLOOKUP(F3646,الاوردرات!$B$1:$C$600,2,0),"")</f>
        <v/>
      </c>
      <c r="K3646" s="52"/>
      <c r="M3646" s="105" t="str">
        <f>IF(G3646="","",_xlfn.IFNA((VLOOKUP(G3646,help!L:M,2,0))*H3646,_xlfn.IFNA((VLOOKUP(G3646,help!P:Q,2,0))*H3646,"غير مسجلة في المشتريات")))</f>
        <v/>
      </c>
    </row>
    <row r="3647" spans="2:13" hidden="1" x14ac:dyDescent="0.25">
      <c r="B3647" s="13">
        <f>COUNTIFS($G$3:G3647,'تقرير استهلاك خامات'!$D$4)</f>
        <v>2</v>
      </c>
      <c r="C3647" s="13">
        <f>COUNTIFS($F$3:F3647,'تقرير منتج تام'!$E$4)</f>
        <v>10</v>
      </c>
      <c r="D3647" s="37"/>
      <c r="E3647" s="37"/>
      <c r="F3647" s="37"/>
      <c r="G3647" s="39"/>
      <c r="H3647" s="40"/>
      <c r="I3647" s="107" t="str">
        <f>IF(G3647="","",_xlfn.IFNA(VLOOKUP(G3647,'سجل المشتريات'!F:N,8,0),"غير مسجلة في المشتريات"))</f>
        <v/>
      </c>
      <c r="J3647" s="26" t="str">
        <f>_xlfn.IFNA(VLOOKUP(F3647,الاوردرات!$B$1:$C$600,2,0),"")</f>
        <v/>
      </c>
      <c r="K3647" s="52"/>
      <c r="M3647" s="105" t="str">
        <f>IF(G3647="","",_xlfn.IFNA((VLOOKUP(G3647,help!L:M,2,0))*H3647,_xlfn.IFNA((VLOOKUP(G3647,help!P:Q,2,0))*H3647,"غير مسجلة في المشتريات")))</f>
        <v/>
      </c>
    </row>
    <row r="3648" spans="2:13" hidden="1" x14ac:dyDescent="0.25">
      <c r="B3648" s="13">
        <f>COUNTIFS($G$3:G3648,'تقرير استهلاك خامات'!$D$4)</f>
        <v>2</v>
      </c>
      <c r="C3648" s="13">
        <f>COUNTIFS($F$3:F3648,'تقرير منتج تام'!$E$4)</f>
        <v>10</v>
      </c>
      <c r="D3648" s="37"/>
      <c r="E3648" s="37"/>
      <c r="F3648" s="37"/>
      <c r="G3648" s="39"/>
      <c r="H3648" s="40"/>
      <c r="I3648" s="107" t="str">
        <f>IF(G3648="","",_xlfn.IFNA(VLOOKUP(G3648,'سجل المشتريات'!F:N,8,0),"غير مسجلة في المشتريات"))</f>
        <v/>
      </c>
      <c r="J3648" s="26" t="str">
        <f>_xlfn.IFNA(VLOOKUP(F3648,الاوردرات!$B$1:$C$600,2,0),"")</f>
        <v/>
      </c>
      <c r="K3648" s="52"/>
      <c r="M3648" s="105" t="str">
        <f>IF(G3648="","",_xlfn.IFNA((VLOOKUP(G3648,help!L:M,2,0))*H3648,_xlfn.IFNA((VLOOKUP(G3648,help!P:Q,2,0))*H3648,"غير مسجلة في المشتريات")))</f>
        <v/>
      </c>
    </row>
    <row r="3649" spans="2:13" hidden="1" x14ac:dyDescent="0.25">
      <c r="B3649" s="13">
        <f>COUNTIFS($G$3:G3649,'تقرير استهلاك خامات'!$D$4)</f>
        <v>2</v>
      </c>
      <c r="C3649" s="13">
        <f>COUNTIFS($F$3:F3649,'تقرير منتج تام'!$E$4)</f>
        <v>10</v>
      </c>
      <c r="D3649" s="37"/>
      <c r="E3649" s="37"/>
      <c r="F3649" s="37"/>
      <c r="G3649" s="39"/>
      <c r="H3649" s="40"/>
      <c r="I3649" s="107" t="str">
        <f>IF(G3649="","",_xlfn.IFNA(VLOOKUP(G3649,'سجل المشتريات'!F:N,8,0),"غير مسجلة في المشتريات"))</f>
        <v/>
      </c>
      <c r="J3649" s="26" t="str">
        <f>_xlfn.IFNA(VLOOKUP(F3649,الاوردرات!$B$1:$C$600,2,0),"")</f>
        <v/>
      </c>
      <c r="K3649" s="52"/>
      <c r="M3649" s="105" t="str">
        <f>IF(G3649="","",_xlfn.IFNA((VLOOKUP(G3649,help!L:M,2,0))*H3649,_xlfn.IFNA((VLOOKUP(G3649,help!P:Q,2,0))*H3649,"غير مسجلة في المشتريات")))</f>
        <v/>
      </c>
    </row>
    <row r="3650" spans="2:13" hidden="1" x14ac:dyDescent="0.25">
      <c r="B3650" s="13">
        <f>COUNTIFS($G$3:G3650,'تقرير استهلاك خامات'!$D$4)</f>
        <v>2</v>
      </c>
      <c r="C3650" s="13">
        <f>COUNTIFS($F$3:F3650,'تقرير منتج تام'!$E$4)</f>
        <v>10</v>
      </c>
      <c r="D3650" s="37"/>
      <c r="E3650" s="37"/>
      <c r="F3650" s="37"/>
      <c r="G3650" s="39"/>
      <c r="H3650" s="40"/>
      <c r="I3650" s="107" t="str">
        <f>IF(G3650="","",_xlfn.IFNA(VLOOKUP(G3650,'سجل المشتريات'!F:N,8,0),"غير مسجلة في المشتريات"))</f>
        <v/>
      </c>
      <c r="J3650" s="26" t="str">
        <f>_xlfn.IFNA(VLOOKUP(F3650,الاوردرات!$B$1:$C$600,2,0),"")</f>
        <v/>
      </c>
      <c r="K3650" s="52"/>
      <c r="M3650" s="105" t="str">
        <f>IF(G3650="","",_xlfn.IFNA((VLOOKUP(G3650,help!L:M,2,0))*H3650,_xlfn.IFNA((VLOOKUP(G3650,help!P:Q,2,0))*H3650,"غير مسجلة في المشتريات")))</f>
        <v/>
      </c>
    </row>
    <row r="3651" spans="2:13" hidden="1" x14ac:dyDescent="0.25">
      <c r="B3651" s="13">
        <f>COUNTIFS($G$3:G3651,'تقرير استهلاك خامات'!$D$4)</f>
        <v>2</v>
      </c>
      <c r="C3651" s="13">
        <f>COUNTIFS($F$3:F3651,'تقرير منتج تام'!$E$4)</f>
        <v>10</v>
      </c>
      <c r="D3651" s="37"/>
      <c r="E3651" s="37"/>
      <c r="F3651" s="37"/>
      <c r="G3651" s="39"/>
      <c r="H3651" s="40"/>
      <c r="I3651" s="107" t="str">
        <f>IF(G3651="","",_xlfn.IFNA(VLOOKUP(G3651,'سجل المشتريات'!F:N,8,0),"غير مسجلة في المشتريات"))</f>
        <v/>
      </c>
      <c r="J3651" s="26" t="str">
        <f>_xlfn.IFNA(VLOOKUP(F3651,الاوردرات!$B$1:$C$600,2,0),"")</f>
        <v/>
      </c>
      <c r="K3651" s="52"/>
      <c r="M3651" s="105" t="str">
        <f>IF(G3651="","",_xlfn.IFNA((VLOOKUP(G3651,help!L:M,2,0))*H3651,_xlfn.IFNA((VLOOKUP(G3651,help!P:Q,2,0))*H3651,"غير مسجلة في المشتريات")))</f>
        <v/>
      </c>
    </row>
    <row r="3652" spans="2:13" hidden="1" x14ac:dyDescent="0.25">
      <c r="B3652" s="13">
        <f>COUNTIFS($G$3:G3652,'تقرير استهلاك خامات'!$D$4)</f>
        <v>2</v>
      </c>
      <c r="C3652" s="13">
        <f>COUNTIFS($F$3:F3652,'تقرير منتج تام'!$E$4)</f>
        <v>10</v>
      </c>
      <c r="D3652" s="37"/>
      <c r="E3652" s="37"/>
      <c r="F3652" s="37"/>
      <c r="G3652" s="39"/>
      <c r="H3652" s="40"/>
      <c r="I3652" s="107" t="str">
        <f>IF(G3652="","",_xlfn.IFNA(VLOOKUP(G3652,'سجل المشتريات'!F:N,8,0),"غير مسجلة في المشتريات"))</f>
        <v/>
      </c>
      <c r="J3652" s="26" t="str">
        <f>_xlfn.IFNA(VLOOKUP(F3652,الاوردرات!$B$1:$C$600,2,0),"")</f>
        <v/>
      </c>
      <c r="K3652" s="52"/>
      <c r="M3652" s="105" t="str">
        <f>IF(G3652="","",_xlfn.IFNA((VLOOKUP(G3652,help!L:M,2,0))*H3652,_xlfn.IFNA((VLOOKUP(G3652,help!P:Q,2,0))*H3652,"غير مسجلة في المشتريات")))</f>
        <v/>
      </c>
    </row>
    <row r="3653" spans="2:13" hidden="1" x14ac:dyDescent="0.25">
      <c r="B3653" s="13">
        <f>COUNTIFS($G$3:G3653,'تقرير استهلاك خامات'!$D$4)</f>
        <v>2</v>
      </c>
      <c r="C3653" s="13">
        <f>COUNTIFS($F$3:F3653,'تقرير منتج تام'!$E$4)</f>
        <v>10</v>
      </c>
      <c r="D3653" s="37"/>
      <c r="E3653" s="37"/>
      <c r="F3653" s="37"/>
      <c r="G3653" s="39"/>
      <c r="H3653" s="40"/>
      <c r="I3653" s="107" t="str">
        <f>IF(G3653="","",_xlfn.IFNA(VLOOKUP(G3653,'سجل المشتريات'!F:N,8,0),"غير مسجلة في المشتريات"))</f>
        <v/>
      </c>
      <c r="J3653" s="26" t="str">
        <f>_xlfn.IFNA(VLOOKUP(F3653,الاوردرات!$B$1:$C$600,2,0),"")</f>
        <v/>
      </c>
      <c r="K3653" s="52"/>
      <c r="M3653" s="105" t="str">
        <f>IF(G3653="","",_xlfn.IFNA((VLOOKUP(G3653,help!L:M,2,0))*H3653,_xlfn.IFNA((VLOOKUP(G3653,help!P:Q,2,0))*H3653,"غير مسجلة في المشتريات")))</f>
        <v/>
      </c>
    </row>
    <row r="3654" spans="2:13" hidden="1" x14ac:dyDescent="0.25">
      <c r="B3654" s="13">
        <f>COUNTIFS($G$3:G3654,'تقرير استهلاك خامات'!$D$4)</f>
        <v>2</v>
      </c>
      <c r="C3654" s="13">
        <f>COUNTIFS($F$3:F3654,'تقرير منتج تام'!$E$4)</f>
        <v>10</v>
      </c>
      <c r="D3654" s="37"/>
      <c r="E3654" s="37"/>
      <c r="F3654" s="37"/>
      <c r="G3654" s="39"/>
      <c r="H3654" s="40"/>
      <c r="I3654" s="107" t="str">
        <f>IF(G3654="","",_xlfn.IFNA(VLOOKUP(G3654,'سجل المشتريات'!F:N,8,0),"غير مسجلة في المشتريات"))</f>
        <v/>
      </c>
      <c r="J3654" s="26" t="str">
        <f>_xlfn.IFNA(VLOOKUP(F3654,الاوردرات!$B$1:$C$600,2,0),"")</f>
        <v/>
      </c>
      <c r="K3654" s="52"/>
      <c r="M3654" s="105" t="str">
        <f>IF(G3654="","",_xlfn.IFNA((VLOOKUP(G3654,help!L:M,2,0))*H3654,_xlfn.IFNA((VLOOKUP(G3654,help!P:Q,2,0))*H3654,"غير مسجلة في المشتريات")))</f>
        <v/>
      </c>
    </row>
    <row r="3655" spans="2:13" hidden="1" x14ac:dyDescent="0.25">
      <c r="B3655" s="13">
        <f>COUNTIFS($G$3:G3655,'تقرير استهلاك خامات'!$D$4)</f>
        <v>2</v>
      </c>
      <c r="C3655" s="13">
        <f>COUNTIFS($F$3:F3655,'تقرير منتج تام'!$E$4)</f>
        <v>10</v>
      </c>
      <c r="D3655" s="37"/>
      <c r="E3655" s="37"/>
      <c r="F3655" s="37"/>
      <c r="G3655" s="39"/>
      <c r="H3655" s="40"/>
      <c r="I3655" s="107" t="str">
        <f>IF(G3655="","",_xlfn.IFNA(VLOOKUP(G3655,'سجل المشتريات'!F:N,8,0),"غير مسجلة في المشتريات"))</f>
        <v/>
      </c>
      <c r="J3655" s="26" t="str">
        <f>_xlfn.IFNA(VLOOKUP(F3655,الاوردرات!$B$1:$C$600,2,0),"")</f>
        <v/>
      </c>
      <c r="K3655" s="52"/>
      <c r="M3655" s="105" t="str">
        <f>IF(G3655="","",_xlfn.IFNA((VLOOKUP(G3655,help!L:M,2,0))*H3655,_xlfn.IFNA((VLOOKUP(G3655,help!P:Q,2,0))*H3655,"غير مسجلة في المشتريات")))</f>
        <v/>
      </c>
    </row>
    <row r="3656" spans="2:13" hidden="1" x14ac:dyDescent="0.25">
      <c r="B3656" s="13">
        <f>COUNTIFS($G$3:G3656,'تقرير استهلاك خامات'!$D$4)</f>
        <v>2</v>
      </c>
      <c r="C3656" s="13">
        <f>COUNTIFS($F$3:F3656,'تقرير منتج تام'!$E$4)</f>
        <v>10</v>
      </c>
      <c r="D3656" s="37"/>
      <c r="E3656" s="37"/>
      <c r="F3656" s="37"/>
      <c r="G3656" s="39"/>
      <c r="H3656" s="40"/>
      <c r="I3656" s="107" t="str">
        <f>IF(G3656="","",_xlfn.IFNA(VLOOKUP(G3656,'سجل المشتريات'!F:N,8,0),"غير مسجلة في المشتريات"))</f>
        <v/>
      </c>
      <c r="J3656" s="26" t="str">
        <f>_xlfn.IFNA(VLOOKUP(F3656,الاوردرات!$B$1:$C$600,2,0),"")</f>
        <v/>
      </c>
      <c r="K3656" s="52"/>
      <c r="M3656" s="105" t="str">
        <f>IF(G3656="","",_xlfn.IFNA((VLOOKUP(G3656,help!L:M,2,0))*H3656,_xlfn.IFNA((VLOOKUP(G3656,help!P:Q,2,0))*H3656,"غير مسجلة في المشتريات")))</f>
        <v/>
      </c>
    </row>
    <row r="3657" spans="2:13" hidden="1" x14ac:dyDescent="0.25">
      <c r="B3657" s="13">
        <f>COUNTIFS($G$3:G3657,'تقرير استهلاك خامات'!$D$4)</f>
        <v>2</v>
      </c>
      <c r="C3657" s="13">
        <f>COUNTIFS($F$3:F3657,'تقرير منتج تام'!$E$4)</f>
        <v>10</v>
      </c>
      <c r="D3657" s="37"/>
      <c r="E3657" s="37"/>
      <c r="F3657" s="37"/>
      <c r="G3657" s="39"/>
      <c r="H3657" s="40"/>
      <c r="I3657" s="107" t="str">
        <f>IF(G3657="","",_xlfn.IFNA(VLOOKUP(G3657,'سجل المشتريات'!F:N,8,0),"غير مسجلة في المشتريات"))</f>
        <v/>
      </c>
      <c r="J3657" s="26" t="str">
        <f>_xlfn.IFNA(VLOOKUP(F3657,الاوردرات!$B$1:$C$600,2,0),"")</f>
        <v/>
      </c>
      <c r="K3657" s="52"/>
      <c r="M3657" s="105" t="str">
        <f>IF(G3657="","",_xlfn.IFNA((VLOOKUP(G3657,help!L:M,2,0))*H3657,_xlfn.IFNA((VLOOKUP(G3657,help!P:Q,2,0))*H3657,"غير مسجلة في المشتريات")))</f>
        <v/>
      </c>
    </row>
    <row r="3658" spans="2:13" hidden="1" x14ac:dyDescent="0.25">
      <c r="B3658" s="13">
        <f>COUNTIFS($G$3:G3658,'تقرير استهلاك خامات'!$D$4)</f>
        <v>2</v>
      </c>
      <c r="C3658" s="13">
        <f>COUNTIFS($F$3:F3658,'تقرير منتج تام'!$E$4)</f>
        <v>10</v>
      </c>
      <c r="D3658" s="37"/>
      <c r="E3658" s="37"/>
      <c r="F3658" s="37"/>
      <c r="G3658" s="39"/>
      <c r="H3658" s="40"/>
      <c r="I3658" s="107" t="str">
        <f>IF(G3658="","",_xlfn.IFNA(VLOOKUP(G3658,'سجل المشتريات'!F:N,8,0),"غير مسجلة في المشتريات"))</f>
        <v/>
      </c>
      <c r="J3658" s="26" t="str">
        <f>_xlfn.IFNA(VLOOKUP(F3658,الاوردرات!$B$1:$C$600,2,0),"")</f>
        <v/>
      </c>
      <c r="K3658" s="52"/>
      <c r="M3658" s="105" t="str">
        <f>IF(G3658="","",_xlfn.IFNA((VLOOKUP(G3658,help!L:M,2,0))*H3658,_xlfn.IFNA((VLOOKUP(G3658,help!P:Q,2,0))*H3658,"غير مسجلة في المشتريات")))</f>
        <v/>
      </c>
    </row>
    <row r="3659" spans="2:13" hidden="1" x14ac:dyDescent="0.25">
      <c r="B3659" s="13">
        <f>COUNTIFS($G$3:G3659,'تقرير استهلاك خامات'!$D$4)</f>
        <v>2</v>
      </c>
      <c r="C3659" s="13">
        <f>COUNTIFS($F$3:F3659,'تقرير منتج تام'!$E$4)</f>
        <v>10</v>
      </c>
      <c r="D3659" s="37"/>
      <c r="E3659" s="37"/>
      <c r="F3659" s="37"/>
      <c r="G3659" s="39"/>
      <c r="H3659" s="40"/>
      <c r="I3659" s="107" t="str">
        <f>IF(G3659="","",_xlfn.IFNA(VLOOKUP(G3659,'سجل المشتريات'!F:N,8,0),"غير مسجلة في المشتريات"))</f>
        <v/>
      </c>
      <c r="J3659" s="26" t="str">
        <f>_xlfn.IFNA(VLOOKUP(F3659,الاوردرات!$B$1:$C$600,2,0),"")</f>
        <v/>
      </c>
      <c r="K3659" s="52"/>
      <c r="M3659" s="105" t="str">
        <f>IF(G3659="","",_xlfn.IFNA((VLOOKUP(G3659,help!L:M,2,0))*H3659,_xlfn.IFNA((VLOOKUP(G3659,help!P:Q,2,0))*H3659,"غير مسجلة في المشتريات")))</f>
        <v/>
      </c>
    </row>
    <row r="3660" spans="2:13" hidden="1" x14ac:dyDescent="0.25">
      <c r="B3660" s="13">
        <f>COUNTIFS($G$3:G3660,'تقرير استهلاك خامات'!$D$4)</f>
        <v>2</v>
      </c>
      <c r="C3660" s="13">
        <f>COUNTIFS($F$3:F3660,'تقرير منتج تام'!$E$4)</f>
        <v>10</v>
      </c>
      <c r="D3660" s="37"/>
      <c r="E3660" s="37"/>
      <c r="F3660" s="37"/>
      <c r="G3660" s="39"/>
      <c r="H3660" s="40"/>
      <c r="I3660" s="107" t="str">
        <f>IF(G3660="","",_xlfn.IFNA(VLOOKUP(G3660,'سجل المشتريات'!F:N,8,0),"غير مسجلة في المشتريات"))</f>
        <v/>
      </c>
      <c r="J3660" s="26" t="str">
        <f>_xlfn.IFNA(VLOOKUP(F3660,الاوردرات!$B$1:$C$600,2,0),"")</f>
        <v/>
      </c>
      <c r="K3660" s="52"/>
      <c r="M3660" s="105" t="str">
        <f>IF(G3660="","",_xlfn.IFNA((VLOOKUP(G3660,help!L:M,2,0))*H3660,_xlfn.IFNA((VLOOKUP(G3660,help!P:Q,2,0))*H3660,"غير مسجلة في المشتريات")))</f>
        <v/>
      </c>
    </row>
    <row r="3661" spans="2:13" hidden="1" x14ac:dyDescent="0.25">
      <c r="B3661" s="13">
        <f>COUNTIFS($G$3:G3661,'تقرير استهلاك خامات'!$D$4)</f>
        <v>2</v>
      </c>
      <c r="C3661" s="13">
        <f>COUNTIFS($F$3:F3661,'تقرير منتج تام'!$E$4)</f>
        <v>10</v>
      </c>
      <c r="D3661" s="37"/>
      <c r="E3661" s="37"/>
      <c r="F3661" s="37"/>
      <c r="G3661" s="39"/>
      <c r="H3661" s="40"/>
      <c r="I3661" s="107" t="str">
        <f>IF(G3661="","",_xlfn.IFNA(VLOOKUP(G3661,'سجل المشتريات'!F:N,8,0),"غير مسجلة في المشتريات"))</f>
        <v/>
      </c>
      <c r="J3661" s="26" t="str">
        <f>_xlfn.IFNA(VLOOKUP(F3661,الاوردرات!$B$1:$C$600,2,0),"")</f>
        <v/>
      </c>
      <c r="K3661" s="52"/>
      <c r="M3661" s="105" t="str">
        <f>IF(G3661="","",_xlfn.IFNA((VLOOKUP(G3661,help!L:M,2,0))*H3661,_xlfn.IFNA((VLOOKUP(G3661,help!P:Q,2,0))*H3661,"غير مسجلة في المشتريات")))</f>
        <v/>
      </c>
    </row>
    <row r="3662" spans="2:13" hidden="1" x14ac:dyDescent="0.25">
      <c r="B3662" s="13">
        <f>COUNTIFS($G$3:G3662,'تقرير استهلاك خامات'!$D$4)</f>
        <v>2</v>
      </c>
      <c r="C3662" s="13">
        <f>COUNTIFS($F$3:F3662,'تقرير منتج تام'!$E$4)</f>
        <v>10</v>
      </c>
      <c r="D3662" s="37"/>
      <c r="E3662" s="37"/>
      <c r="F3662" s="37"/>
      <c r="G3662" s="39"/>
      <c r="H3662" s="40"/>
      <c r="I3662" s="107" t="str">
        <f>IF(G3662="","",_xlfn.IFNA(VLOOKUP(G3662,'سجل المشتريات'!F:N,8,0),"غير مسجلة في المشتريات"))</f>
        <v/>
      </c>
      <c r="J3662" s="26" t="str">
        <f>_xlfn.IFNA(VLOOKUP(F3662,الاوردرات!$B$1:$C$600,2,0),"")</f>
        <v/>
      </c>
      <c r="K3662" s="52"/>
      <c r="M3662" s="105" t="str">
        <f>IF(G3662="","",_xlfn.IFNA((VLOOKUP(G3662,help!L:M,2,0))*H3662,_xlfn.IFNA((VLOOKUP(G3662,help!P:Q,2,0))*H3662,"غير مسجلة في المشتريات")))</f>
        <v/>
      </c>
    </row>
    <row r="3663" spans="2:13" hidden="1" x14ac:dyDescent="0.25">
      <c r="B3663" s="13">
        <f>COUNTIFS($G$3:G3663,'تقرير استهلاك خامات'!$D$4)</f>
        <v>2</v>
      </c>
      <c r="C3663" s="13">
        <f>COUNTIFS($F$3:F3663,'تقرير منتج تام'!$E$4)</f>
        <v>10</v>
      </c>
      <c r="D3663" s="37"/>
      <c r="E3663" s="37"/>
      <c r="F3663" s="37"/>
      <c r="G3663" s="39"/>
      <c r="H3663" s="40"/>
      <c r="I3663" s="107" t="str">
        <f>IF(G3663="","",_xlfn.IFNA(VLOOKUP(G3663,'سجل المشتريات'!F:N,8,0),"غير مسجلة في المشتريات"))</f>
        <v/>
      </c>
      <c r="J3663" s="26" t="str">
        <f>_xlfn.IFNA(VLOOKUP(F3663,الاوردرات!$B$1:$C$600,2,0),"")</f>
        <v/>
      </c>
      <c r="K3663" s="52"/>
      <c r="M3663" s="105" t="str">
        <f>IF(G3663="","",_xlfn.IFNA((VLOOKUP(G3663,help!L:M,2,0))*H3663,_xlfn.IFNA((VLOOKUP(G3663,help!P:Q,2,0))*H3663,"غير مسجلة في المشتريات")))</f>
        <v/>
      </c>
    </row>
    <row r="3664" spans="2:13" hidden="1" x14ac:dyDescent="0.25">
      <c r="B3664" s="13">
        <f>COUNTIFS($G$3:G3664,'تقرير استهلاك خامات'!$D$4)</f>
        <v>2</v>
      </c>
      <c r="C3664" s="13">
        <f>COUNTIFS($F$3:F3664,'تقرير منتج تام'!$E$4)</f>
        <v>10</v>
      </c>
      <c r="D3664" s="37"/>
      <c r="E3664" s="37"/>
      <c r="F3664" s="37"/>
      <c r="G3664" s="39"/>
      <c r="H3664" s="40"/>
      <c r="I3664" s="107" t="str">
        <f>IF(G3664="","",_xlfn.IFNA(VLOOKUP(G3664,'سجل المشتريات'!F:N,8,0),"غير مسجلة في المشتريات"))</f>
        <v/>
      </c>
      <c r="J3664" s="26" t="str">
        <f>_xlfn.IFNA(VLOOKUP(F3664,الاوردرات!$B$1:$C$600,2,0),"")</f>
        <v/>
      </c>
      <c r="K3664" s="52"/>
      <c r="M3664" s="105" t="str">
        <f>IF(G3664="","",_xlfn.IFNA((VLOOKUP(G3664,help!L:M,2,0))*H3664,_xlfn.IFNA((VLOOKUP(G3664,help!P:Q,2,0))*H3664,"غير مسجلة في المشتريات")))</f>
        <v/>
      </c>
    </row>
    <row r="3665" spans="2:13" hidden="1" x14ac:dyDescent="0.25">
      <c r="B3665" s="13">
        <f>COUNTIFS($G$3:G3665,'تقرير استهلاك خامات'!$D$4)</f>
        <v>2</v>
      </c>
      <c r="C3665" s="13">
        <f>COUNTIFS($F$3:F3665,'تقرير منتج تام'!$E$4)</f>
        <v>10</v>
      </c>
      <c r="D3665" s="37"/>
      <c r="E3665" s="37"/>
      <c r="F3665" s="37"/>
      <c r="G3665" s="39"/>
      <c r="H3665" s="40"/>
      <c r="I3665" s="107" t="str">
        <f>IF(G3665="","",_xlfn.IFNA(VLOOKUP(G3665,'سجل المشتريات'!F:N,8,0),"غير مسجلة في المشتريات"))</f>
        <v/>
      </c>
      <c r="J3665" s="26" t="str">
        <f>_xlfn.IFNA(VLOOKUP(F3665,الاوردرات!$B$1:$C$600,2,0),"")</f>
        <v/>
      </c>
      <c r="K3665" s="52"/>
      <c r="M3665" s="105" t="str">
        <f>IF(G3665="","",_xlfn.IFNA((VLOOKUP(G3665,help!L:M,2,0))*H3665,_xlfn.IFNA((VLOOKUP(G3665,help!P:Q,2,0))*H3665,"غير مسجلة في المشتريات")))</f>
        <v/>
      </c>
    </row>
    <row r="3666" spans="2:13" hidden="1" x14ac:dyDescent="0.25">
      <c r="B3666" s="13">
        <f>COUNTIFS($G$3:G3666,'تقرير استهلاك خامات'!$D$4)</f>
        <v>2</v>
      </c>
      <c r="C3666" s="13">
        <f>COUNTIFS($F$3:F3666,'تقرير منتج تام'!$E$4)</f>
        <v>10</v>
      </c>
      <c r="D3666" s="37"/>
      <c r="E3666" s="37"/>
      <c r="F3666" s="37"/>
      <c r="G3666" s="39"/>
      <c r="H3666" s="40"/>
      <c r="I3666" s="107" t="str">
        <f>IF(G3666="","",_xlfn.IFNA(VLOOKUP(G3666,'سجل المشتريات'!F:N,8,0),"غير مسجلة في المشتريات"))</f>
        <v/>
      </c>
      <c r="J3666" s="26" t="str">
        <f>_xlfn.IFNA(VLOOKUP(F3666,الاوردرات!$B$1:$C$600,2,0),"")</f>
        <v/>
      </c>
      <c r="K3666" s="52"/>
      <c r="M3666" s="105" t="str">
        <f>IF(G3666="","",_xlfn.IFNA((VLOOKUP(G3666,help!L:M,2,0))*H3666,_xlfn.IFNA((VLOOKUP(G3666,help!P:Q,2,0))*H3666,"غير مسجلة في المشتريات")))</f>
        <v/>
      </c>
    </row>
    <row r="3667" spans="2:13" hidden="1" x14ac:dyDescent="0.25">
      <c r="B3667" s="13">
        <f>COUNTIFS($G$3:G3667,'تقرير استهلاك خامات'!$D$4)</f>
        <v>2</v>
      </c>
      <c r="C3667" s="13">
        <f>COUNTIFS($F$3:F3667,'تقرير منتج تام'!$E$4)</f>
        <v>10</v>
      </c>
      <c r="D3667" s="37"/>
      <c r="E3667" s="37"/>
      <c r="F3667" s="37"/>
      <c r="G3667" s="39"/>
      <c r="H3667" s="40"/>
      <c r="I3667" s="107" t="str">
        <f>IF(G3667="","",_xlfn.IFNA(VLOOKUP(G3667,'سجل المشتريات'!F:N,8,0),"غير مسجلة في المشتريات"))</f>
        <v/>
      </c>
      <c r="J3667" s="26" t="str">
        <f>_xlfn.IFNA(VLOOKUP(F3667,الاوردرات!$B$1:$C$600,2,0),"")</f>
        <v/>
      </c>
      <c r="K3667" s="52"/>
      <c r="M3667" s="105" t="str">
        <f>IF(G3667="","",_xlfn.IFNA((VLOOKUP(G3667,help!L:M,2,0))*H3667,_xlfn.IFNA((VLOOKUP(G3667,help!P:Q,2,0))*H3667,"غير مسجلة في المشتريات")))</f>
        <v/>
      </c>
    </row>
    <row r="3668" spans="2:13" hidden="1" x14ac:dyDescent="0.25">
      <c r="B3668" s="13">
        <f>COUNTIFS($G$3:G3668,'تقرير استهلاك خامات'!$D$4)</f>
        <v>2</v>
      </c>
      <c r="C3668" s="13">
        <f>COUNTIFS($F$3:F3668,'تقرير منتج تام'!$E$4)</f>
        <v>10</v>
      </c>
      <c r="D3668" s="37"/>
      <c r="E3668" s="37"/>
      <c r="F3668" s="37"/>
      <c r="G3668" s="39"/>
      <c r="H3668" s="40"/>
      <c r="I3668" s="107" t="str">
        <f>IF(G3668="","",_xlfn.IFNA(VLOOKUP(G3668,'سجل المشتريات'!F:N,8,0),"غير مسجلة في المشتريات"))</f>
        <v/>
      </c>
      <c r="J3668" s="26" t="str">
        <f>_xlfn.IFNA(VLOOKUP(F3668,الاوردرات!$B$1:$C$600,2,0),"")</f>
        <v/>
      </c>
      <c r="K3668" s="52"/>
      <c r="M3668" s="105" t="str">
        <f>IF(G3668="","",_xlfn.IFNA((VLOOKUP(G3668,help!L:M,2,0))*H3668,_xlfn.IFNA((VLOOKUP(G3668,help!P:Q,2,0))*H3668,"غير مسجلة في المشتريات")))</f>
        <v/>
      </c>
    </row>
    <row r="3669" spans="2:13" hidden="1" x14ac:dyDescent="0.25">
      <c r="B3669" s="13">
        <f>COUNTIFS($G$3:G3669,'تقرير استهلاك خامات'!$D$4)</f>
        <v>2</v>
      </c>
      <c r="C3669" s="13">
        <f>COUNTIFS($F$3:F3669,'تقرير منتج تام'!$E$4)</f>
        <v>10</v>
      </c>
      <c r="D3669" s="37"/>
      <c r="E3669" s="37"/>
      <c r="F3669" s="37"/>
      <c r="G3669" s="39"/>
      <c r="H3669" s="40"/>
      <c r="I3669" s="107" t="str">
        <f>IF(G3669="","",_xlfn.IFNA(VLOOKUP(G3669,'سجل المشتريات'!F:N,8,0),"غير مسجلة في المشتريات"))</f>
        <v/>
      </c>
      <c r="J3669" s="26" t="str">
        <f>_xlfn.IFNA(VLOOKUP(F3669,الاوردرات!$B$1:$C$600,2,0),"")</f>
        <v/>
      </c>
      <c r="K3669" s="52"/>
      <c r="M3669" s="105" t="str">
        <f>IF(G3669="","",_xlfn.IFNA((VLOOKUP(G3669,help!L:M,2,0))*H3669,_xlfn.IFNA((VLOOKUP(G3669,help!P:Q,2,0))*H3669,"غير مسجلة في المشتريات")))</f>
        <v/>
      </c>
    </row>
    <row r="3670" spans="2:13" hidden="1" x14ac:dyDescent="0.25">
      <c r="B3670" s="13">
        <f>COUNTIFS($G$3:G3670,'تقرير استهلاك خامات'!$D$4)</f>
        <v>2</v>
      </c>
      <c r="C3670" s="13">
        <f>COUNTIFS($F$3:F3670,'تقرير منتج تام'!$E$4)</f>
        <v>10</v>
      </c>
      <c r="D3670" s="37"/>
      <c r="E3670" s="37"/>
      <c r="F3670" s="37"/>
      <c r="G3670" s="39"/>
      <c r="H3670" s="40"/>
      <c r="I3670" s="107" t="str">
        <f>IF(G3670="","",_xlfn.IFNA(VLOOKUP(G3670,'سجل المشتريات'!F:N,8,0),"غير مسجلة في المشتريات"))</f>
        <v/>
      </c>
      <c r="J3670" s="26" t="str">
        <f>_xlfn.IFNA(VLOOKUP(F3670,الاوردرات!$B$1:$C$600,2,0),"")</f>
        <v/>
      </c>
      <c r="K3670" s="52"/>
      <c r="M3670" s="105" t="str">
        <f>IF(G3670="","",_xlfn.IFNA((VLOOKUP(G3670,help!L:M,2,0))*H3670,_xlfn.IFNA((VLOOKUP(G3670,help!P:Q,2,0))*H3670,"غير مسجلة في المشتريات")))</f>
        <v/>
      </c>
    </row>
    <row r="3671" spans="2:13" hidden="1" x14ac:dyDescent="0.25">
      <c r="B3671" s="13">
        <f>COUNTIFS($G$3:G3671,'تقرير استهلاك خامات'!$D$4)</f>
        <v>2</v>
      </c>
      <c r="C3671" s="13">
        <f>COUNTIFS($F$3:F3671,'تقرير منتج تام'!$E$4)</f>
        <v>10</v>
      </c>
      <c r="D3671" s="37"/>
      <c r="E3671" s="37"/>
      <c r="F3671" s="37"/>
      <c r="G3671" s="39"/>
      <c r="H3671" s="40"/>
      <c r="I3671" s="107" t="str">
        <f>IF(G3671="","",_xlfn.IFNA(VLOOKUP(G3671,'سجل المشتريات'!F:N,8,0),"غير مسجلة في المشتريات"))</f>
        <v/>
      </c>
      <c r="J3671" s="26" t="str">
        <f>_xlfn.IFNA(VLOOKUP(F3671,الاوردرات!$B$1:$C$600,2,0),"")</f>
        <v/>
      </c>
      <c r="K3671" s="52"/>
      <c r="M3671" s="105" t="str">
        <f>IF(G3671="","",_xlfn.IFNA((VLOOKUP(G3671,help!L:M,2,0))*H3671,_xlfn.IFNA((VLOOKUP(G3671,help!P:Q,2,0))*H3671,"غير مسجلة في المشتريات")))</f>
        <v/>
      </c>
    </row>
    <row r="3672" spans="2:13" hidden="1" x14ac:dyDescent="0.25">
      <c r="B3672" s="13">
        <f>COUNTIFS($G$3:G3672,'تقرير استهلاك خامات'!$D$4)</f>
        <v>2</v>
      </c>
      <c r="C3672" s="13">
        <f>COUNTIFS($F$3:F3672,'تقرير منتج تام'!$E$4)</f>
        <v>10</v>
      </c>
      <c r="D3672" s="37"/>
      <c r="E3672" s="37"/>
      <c r="F3672" s="37"/>
      <c r="G3672" s="39"/>
      <c r="H3672" s="40"/>
      <c r="I3672" s="107" t="str">
        <f>IF(G3672="","",_xlfn.IFNA(VLOOKUP(G3672,'سجل المشتريات'!F:N,8,0),"غير مسجلة في المشتريات"))</f>
        <v/>
      </c>
      <c r="J3672" s="26" t="str">
        <f>_xlfn.IFNA(VLOOKUP(F3672,الاوردرات!$B$1:$C$600,2,0),"")</f>
        <v/>
      </c>
      <c r="K3672" s="52"/>
      <c r="M3672" s="105" t="str">
        <f>IF(G3672="","",_xlfn.IFNA((VLOOKUP(G3672,help!L:M,2,0))*H3672,_xlfn.IFNA((VLOOKUP(G3672,help!P:Q,2,0))*H3672,"غير مسجلة في المشتريات")))</f>
        <v/>
      </c>
    </row>
    <row r="3673" spans="2:13" hidden="1" x14ac:dyDescent="0.25">
      <c r="B3673" s="13">
        <f>COUNTIFS($G$3:G3673,'تقرير استهلاك خامات'!$D$4)</f>
        <v>2</v>
      </c>
      <c r="C3673" s="13">
        <f>COUNTIFS($F$3:F3673,'تقرير منتج تام'!$E$4)</f>
        <v>10</v>
      </c>
      <c r="D3673" s="37"/>
      <c r="E3673" s="37"/>
      <c r="F3673" s="37"/>
      <c r="G3673" s="39"/>
      <c r="H3673" s="40"/>
      <c r="I3673" s="107" t="str">
        <f>IF(G3673="","",_xlfn.IFNA(VLOOKUP(G3673,'سجل المشتريات'!F:N,8,0),"غير مسجلة في المشتريات"))</f>
        <v/>
      </c>
      <c r="J3673" s="26" t="str">
        <f>_xlfn.IFNA(VLOOKUP(F3673,الاوردرات!$B$1:$C$600,2,0),"")</f>
        <v/>
      </c>
      <c r="K3673" s="52"/>
      <c r="M3673" s="105" t="str">
        <f>IF(G3673="","",_xlfn.IFNA((VLOOKUP(G3673,help!L:M,2,0))*H3673,_xlfn.IFNA((VLOOKUP(G3673,help!P:Q,2,0))*H3673,"غير مسجلة في المشتريات")))</f>
        <v/>
      </c>
    </row>
    <row r="3674" spans="2:13" hidden="1" x14ac:dyDescent="0.25">
      <c r="B3674" s="13">
        <f>COUNTIFS($G$3:G3674,'تقرير استهلاك خامات'!$D$4)</f>
        <v>2</v>
      </c>
      <c r="C3674" s="13">
        <f>COUNTIFS($F$3:F3674,'تقرير منتج تام'!$E$4)</f>
        <v>10</v>
      </c>
      <c r="D3674" s="37"/>
      <c r="E3674" s="37"/>
      <c r="F3674" s="37"/>
      <c r="G3674" s="39"/>
      <c r="H3674" s="40"/>
      <c r="I3674" s="107" t="str">
        <f>IF(G3674="","",_xlfn.IFNA(VLOOKUP(G3674,'سجل المشتريات'!F:N,8,0),"غير مسجلة في المشتريات"))</f>
        <v/>
      </c>
      <c r="J3674" s="26" t="str">
        <f>_xlfn.IFNA(VLOOKUP(F3674,الاوردرات!$B$1:$C$600,2,0),"")</f>
        <v/>
      </c>
      <c r="K3674" s="52"/>
      <c r="M3674" s="105" t="str">
        <f>IF(G3674="","",_xlfn.IFNA((VLOOKUP(G3674,help!L:M,2,0))*H3674,_xlfn.IFNA((VLOOKUP(G3674,help!P:Q,2,0))*H3674,"غير مسجلة في المشتريات")))</f>
        <v/>
      </c>
    </row>
    <row r="3675" spans="2:13" hidden="1" x14ac:dyDescent="0.25">
      <c r="B3675" s="13">
        <f>COUNTIFS($G$3:G3675,'تقرير استهلاك خامات'!$D$4)</f>
        <v>2</v>
      </c>
      <c r="C3675" s="13">
        <f>COUNTIFS($F$3:F3675,'تقرير منتج تام'!$E$4)</f>
        <v>10</v>
      </c>
      <c r="D3675" s="37"/>
      <c r="E3675" s="37"/>
      <c r="F3675" s="37"/>
      <c r="G3675" s="39"/>
      <c r="H3675" s="40"/>
      <c r="I3675" s="107" t="str">
        <f>IF(G3675="","",_xlfn.IFNA(VLOOKUP(G3675,'سجل المشتريات'!F:N,8,0),"غير مسجلة في المشتريات"))</f>
        <v/>
      </c>
      <c r="J3675" s="26" t="str">
        <f>_xlfn.IFNA(VLOOKUP(F3675,الاوردرات!$B$1:$C$600,2,0),"")</f>
        <v/>
      </c>
      <c r="K3675" s="52"/>
      <c r="M3675" s="105" t="str">
        <f>IF(G3675="","",_xlfn.IFNA((VLOOKUP(G3675,help!L:M,2,0))*H3675,_xlfn.IFNA((VLOOKUP(G3675,help!P:Q,2,0))*H3675,"غير مسجلة في المشتريات")))</f>
        <v/>
      </c>
    </row>
    <row r="3676" spans="2:13" hidden="1" x14ac:dyDescent="0.25">
      <c r="B3676" s="13">
        <f>COUNTIFS($G$3:G3676,'تقرير استهلاك خامات'!$D$4)</f>
        <v>2</v>
      </c>
      <c r="C3676" s="13">
        <f>COUNTIFS($F$3:F3676,'تقرير منتج تام'!$E$4)</f>
        <v>10</v>
      </c>
      <c r="D3676" s="37"/>
      <c r="E3676" s="37"/>
      <c r="F3676" s="37"/>
      <c r="G3676" s="39"/>
      <c r="H3676" s="40"/>
      <c r="I3676" s="107" t="str">
        <f>IF(G3676="","",_xlfn.IFNA(VLOOKUP(G3676,'سجل المشتريات'!F:N,8,0),"غير مسجلة في المشتريات"))</f>
        <v/>
      </c>
      <c r="J3676" s="26" t="str">
        <f>_xlfn.IFNA(VLOOKUP(F3676,الاوردرات!$B$1:$C$600,2,0),"")</f>
        <v/>
      </c>
      <c r="K3676" s="52"/>
      <c r="M3676" s="105" t="str">
        <f>IF(G3676="","",_xlfn.IFNA((VLOOKUP(G3676,help!L:M,2,0))*H3676,_xlfn.IFNA((VLOOKUP(G3676,help!P:Q,2,0))*H3676,"غير مسجلة في المشتريات")))</f>
        <v/>
      </c>
    </row>
    <row r="3677" spans="2:13" hidden="1" x14ac:dyDescent="0.25">
      <c r="B3677" s="13">
        <f>COUNTIFS($G$3:G3677,'تقرير استهلاك خامات'!$D$4)</f>
        <v>2</v>
      </c>
      <c r="C3677" s="13">
        <f>COUNTIFS($F$3:F3677,'تقرير منتج تام'!$E$4)</f>
        <v>10</v>
      </c>
      <c r="D3677" s="37"/>
      <c r="E3677" s="37"/>
      <c r="F3677" s="37"/>
      <c r="G3677" s="39"/>
      <c r="H3677" s="40"/>
      <c r="I3677" s="107" t="str">
        <f>IF(G3677="","",_xlfn.IFNA(VLOOKUP(G3677,'سجل المشتريات'!F:N,8,0),"غير مسجلة في المشتريات"))</f>
        <v/>
      </c>
      <c r="J3677" s="26" t="str">
        <f>_xlfn.IFNA(VLOOKUP(F3677,الاوردرات!$B$1:$C$600,2,0),"")</f>
        <v/>
      </c>
      <c r="K3677" s="52"/>
      <c r="M3677" s="105" t="str">
        <f>IF(G3677="","",_xlfn.IFNA((VLOOKUP(G3677,help!L:M,2,0))*H3677,_xlfn.IFNA((VLOOKUP(G3677,help!P:Q,2,0))*H3677,"غير مسجلة في المشتريات")))</f>
        <v/>
      </c>
    </row>
    <row r="3678" spans="2:13" hidden="1" x14ac:dyDescent="0.25">
      <c r="B3678" s="13">
        <f>COUNTIFS($G$3:G3678,'تقرير استهلاك خامات'!$D$4)</f>
        <v>2</v>
      </c>
      <c r="C3678" s="13">
        <f>COUNTIFS($F$3:F3678,'تقرير منتج تام'!$E$4)</f>
        <v>10</v>
      </c>
      <c r="D3678" s="37"/>
      <c r="E3678" s="37"/>
      <c r="F3678" s="37"/>
      <c r="G3678" s="39"/>
      <c r="H3678" s="40"/>
      <c r="I3678" s="107" t="str">
        <f>IF(G3678="","",_xlfn.IFNA(VLOOKUP(G3678,'سجل المشتريات'!F:N,8,0),"غير مسجلة في المشتريات"))</f>
        <v/>
      </c>
      <c r="J3678" s="26" t="str">
        <f>_xlfn.IFNA(VLOOKUP(F3678,الاوردرات!$B$1:$C$600,2,0),"")</f>
        <v/>
      </c>
      <c r="K3678" s="52"/>
      <c r="M3678" s="105" t="str">
        <f>IF(G3678="","",_xlfn.IFNA((VLOOKUP(G3678,help!L:M,2,0))*H3678,_xlfn.IFNA((VLOOKUP(G3678,help!P:Q,2,0))*H3678,"غير مسجلة في المشتريات")))</f>
        <v/>
      </c>
    </row>
    <row r="3679" spans="2:13" hidden="1" x14ac:dyDescent="0.25">
      <c r="B3679" s="13">
        <f>COUNTIFS($G$3:G3679,'تقرير استهلاك خامات'!$D$4)</f>
        <v>2</v>
      </c>
      <c r="C3679" s="13">
        <f>COUNTIFS($F$3:F3679,'تقرير منتج تام'!$E$4)</f>
        <v>10</v>
      </c>
      <c r="D3679" s="37"/>
      <c r="E3679" s="37"/>
      <c r="F3679" s="37"/>
      <c r="G3679" s="39"/>
      <c r="H3679" s="40"/>
      <c r="I3679" s="107" t="str">
        <f>IF(G3679="","",_xlfn.IFNA(VLOOKUP(G3679,'سجل المشتريات'!F:N,8,0),"غير مسجلة في المشتريات"))</f>
        <v/>
      </c>
      <c r="J3679" s="26" t="str">
        <f>_xlfn.IFNA(VLOOKUP(F3679,الاوردرات!$B$1:$C$600,2,0),"")</f>
        <v/>
      </c>
      <c r="K3679" s="52"/>
      <c r="M3679" s="105" t="str">
        <f>IF(G3679="","",_xlfn.IFNA((VLOOKUP(G3679,help!L:M,2,0))*H3679,_xlfn.IFNA((VLOOKUP(G3679,help!P:Q,2,0))*H3679,"غير مسجلة في المشتريات")))</f>
        <v/>
      </c>
    </row>
    <row r="3680" spans="2:13" hidden="1" x14ac:dyDescent="0.25">
      <c r="B3680" s="13">
        <f>COUNTIFS($G$3:G3680,'تقرير استهلاك خامات'!$D$4)</f>
        <v>2</v>
      </c>
      <c r="C3680" s="13">
        <f>COUNTIFS($F$3:F3680,'تقرير منتج تام'!$E$4)</f>
        <v>10</v>
      </c>
      <c r="D3680" s="37"/>
      <c r="E3680" s="37"/>
      <c r="F3680" s="37"/>
      <c r="G3680" s="39"/>
      <c r="H3680" s="40"/>
      <c r="I3680" s="107" t="str">
        <f>IF(G3680="","",_xlfn.IFNA(VLOOKUP(G3680,'سجل المشتريات'!F:N,8,0),"غير مسجلة في المشتريات"))</f>
        <v/>
      </c>
      <c r="J3680" s="26" t="str">
        <f>_xlfn.IFNA(VLOOKUP(F3680,الاوردرات!$B$1:$C$600,2,0),"")</f>
        <v/>
      </c>
      <c r="K3680" s="52"/>
      <c r="M3680" s="105" t="str">
        <f>IF(G3680="","",_xlfn.IFNA((VLOOKUP(G3680,help!L:M,2,0))*H3680,_xlfn.IFNA((VLOOKUP(G3680,help!P:Q,2,0))*H3680,"غير مسجلة في المشتريات")))</f>
        <v/>
      </c>
    </row>
    <row r="3681" spans="2:13" hidden="1" x14ac:dyDescent="0.25">
      <c r="B3681" s="13">
        <f>COUNTIFS($G$3:G3681,'تقرير استهلاك خامات'!$D$4)</f>
        <v>2</v>
      </c>
      <c r="C3681" s="13">
        <f>COUNTIFS($F$3:F3681,'تقرير منتج تام'!$E$4)</f>
        <v>10</v>
      </c>
      <c r="D3681" s="37"/>
      <c r="E3681" s="37"/>
      <c r="F3681" s="37"/>
      <c r="G3681" s="39"/>
      <c r="H3681" s="40"/>
      <c r="I3681" s="107" t="str">
        <f>IF(G3681="","",_xlfn.IFNA(VLOOKUP(G3681,'سجل المشتريات'!F:N,8,0),"غير مسجلة في المشتريات"))</f>
        <v/>
      </c>
      <c r="J3681" s="26" t="str">
        <f>_xlfn.IFNA(VLOOKUP(F3681,الاوردرات!$B$1:$C$600,2,0),"")</f>
        <v/>
      </c>
      <c r="K3681" s="52"/>
      <c r="M3681" s="105" t="str">
        <f>IF(G3681="","",_xlfn.IFNA((VLOOKUP(G3681,help!L:M,2,0))*H3681,_xlfn.IFNA((VLOOKUP(G3681,help!P:Q,2,0))*H3681,"غير مسجلة في المشتريات")))</f>
        <v/>
      </c>
    </row>
    <row r="3682" spans="2:13" hidden="1" x14ac:dyDescent="0.25">
      <c r="B3682" s="13">
        <f>COUNTIFS($G$3:G3682,'تقرير استهلاك خامات'!$D$4)</f>
        <v>2</v>
      </c>
      <c r="C3682" s="13">
        <f>COUNTIFS($F$3:F3682,'تقرير منتج تام'!$E$4)</f>
        <v>10</v>
      </c>
      <c r="D3682" s="37"/>
      <c r="E3682" s="37"/>
      <c r="F3682" s="37"/>
      <c r="G3682" s="39"/>
      <c r="H3682" s="40"/>
      <c r="I3682" s="107" t="str">
        <f>IF(G3682="","",_xlfn.IFNA(VLOOKUP(G3682,'سجل المشتريات'!F:N,8,0),"غير مسجلة في المشتريات"))</f>
        <v/>
      </c>
      <c r="J3682" s="26" t="str">
        <f>_xlfn.IFNA(VLOOKUP(F3682,الاوردرات!$B$1:$C$600,2,0),"")</f>
        <v/>
      </c>
      <c r="K3682" s="52"/>
      <c r="M3682" s="105" t="str">
        <f>IF(G3682="","",_xlfn.IFNA((VLOOKUP(G3682,help!L:M,2,0))*H3682,_xlfn.IFNA((VLOOKUP(G3682,help!P:Q,2,0))*H3682,"غير مسجلة في المشتريات")))</f>
        <v/>
      </c>
    </row>
    <row r="3683" spans="2:13" hidden="1" x14ac:dyDescent="0.25">
      <c r="B3683" s="13">
        <f>COUNTIFS($G$3:G3683,'تقرير استهلاك خامات'!$D$4)</f>
        <v>2</v>
      </c>
      <c r="C3683" s="13">
        <f>COUNTIFS($F$3:F3683,'تقرير منتج تام'!$E$4)</f>
        <v>10</v>
      </c>
      <c r="D3683" s="37"/>
      <c r="E3683" s="37"/>
      <c r="F3683" s="37"/>
      <c r="G3683" s="39"/>
      <c r="H3683" s="40"/>
      <c r="I3683" s="107" t="str">
        <f>IF(G3683="","",_xlfn.IFNA(VLOOKUP(G3683,'سجل المشتريات'!F:N,8,0),"غير مسجلة في المشتريات"))</f>
        <v/>
      </c>
      <c r="J3683" s="26" t="str">
        <f>_xlfn.IFNA(VLOOKUP(F3683,الاوردرات!$B$1:$C$600,2,0),"")</f>
        <v/>
      </c>
      <c r="K3683" s="52"/>
      <c r="M3683" s="105" t="str">
        <f>IF(G3683="","",_xlfn.IFNA((VLOOKUP(G3683,help!L:M,2,0))*H3683,_xlfn.IFNA((VLOOKUP(G3683,help!P:Q,2,0))*H3683,"غير مسجلة في المشتريات")))</f>
        <v/>
      </c>
    </row>
    <row r="3684" spans="2:13" hidden="1" x14ac:dyDescent="0.25">
      <c r="B3684" s="13">
        <f>COUNTIFS($G$3:G3684,'تقرير استهلاك خامات'!$D$4)</f>
        <v>2</v>
      </c>
      <c r="C3684" s="13">
        <f>COUNTIFS($F$3:F3684,'تقرير منتج تام'!$E$4)</f>
        <v>10</v>
      </c>
      <c r="D3684" s="37"/>
      <c r="E3684" s="37"/>
      <c r="F3684" s="37"/>
      <c r="G3684" s="39"/>
      <c r="H3684" s="40"/>
      <c r="I3684" s="107" t="str">
        <f>IF(G3684="","",_xlfn.IFNA(VLOOKUP(G3684,'سجل المشتريات'!F:N,8,0),"غير مسجلة في المشتريات"))</f>
        <v/>
      </c>
      <c r="J3684" s="26" t="str">
        <f>_xlfn.IFNA(VLOOKUP(F3684,الاوردرات!$B$1:$C$600,2,0),"")</f>
        <v/>
      </c>
      <c r="K3684" s="52"/>
      <c r="M3684" s="105" t="str">
        <f>IF(G3684="","",_xlfn.IFNA((VLOOKUP(G3684,help!L:M,2,0))*H3684,_xlfn.IFNA((VLOOKUP(G3684,help!P:Q,2,0))*H3684,"غير مسجلة في المشتريات")))</f>
        <v/>
      </c>
    </row>
    <row r="3685" spans="2:13" hidden="1" x14ac:dyDescent="0.25">
      <c r="B3685" s="13">
        <f>COUNTIFS($G$3:G3685,'تقرير استهلاك خامات'!$D$4)</f>
        <v>2</v>
      </c>
      <c r="C3685" s="13">
        <f>COUNTIFS($F$3:F3685,'تقرير منتج تام'!$E$4)</f>
        <v>10</v>
      </c>
      <c r="D3685" s="37"/>
      <c r="E3685" s="37"/>
      <c r="F3685" s="37"/>
      <c r="G3685" s="39"/>
      <c r="H3685" s="40"/>
      <c r="I3685" s="107" t="str">
        <f>IF(G3685="","",_xlfn.IFNA(VLOOKUP(G3685,'سجل المشتريات'!F:N,8,0),"غير مسجلة في المشتريات"))</f>
        <v/>
      </c>
      <c r="J3685" s="26" t="str">
        <f>_xlfn.IFNA(VLOOKUP(F3685,الاوردرات!$B$1:$C$600,2,0),"")</f>
        <v/>
      </c>
      <c r="K3685" s="52"/>
      <c r="M3685" s="105" t="str">
        <f>IF(G3685="","",_xlfn.IFNA((VLOOKUP(G3685,help!L:M,2,0))*H3685,_xlfn.IFNA((VLOOKUP(G3685,help!P:Q,2,0))*H3685,"غير مسجلة في المشتريات")))</f>
        <v/>
      </c>
    </row>
    <row r="3686" spans="2:13" hidden="1" x14ac:dyDescent="0.25">
      <c r="B3686" s="13">
        <f>COUNTIFS($G$3:G3686,'تقرير استهلاك خامات'!$D$4)</f>
        <v>2</v>
      </c>
      <c r="C3686" s="13">
        <f>COUNTIFS($F$3:F3686,'تقرير منتج تام'!$E$4)</f>
        <v>10</v>
      </c>
      <c r="D3686" s="37"/>
      <c r="E3686" s="37"/>
      <c r="F3686" s="37"/>
      <c r="G3686" s="39"/>
      <c r="H3686" s="40"/>
      <c r="I3686" s="107" t="str">
        <f>IF(G3686="","",_xlfn.IFNA(VLOOKUP(G3686,'سجل المشتريات'!F:N,8,0),"غير مسجلة في المشتريات"))</f>
        <v/>
      </c>
      <c r="J3686" s="26" t="str">
        <f>_xlfn.IFNA(VLOOKUP(F3686,الاوردرات!$B$1:$C$600,2,0),"")</f>
        <v/>
      </c>
      <c r="K3686" s="52"/>
      <c r="M3686" s="105" t="str">
        <f>IF(G3686="","",_xlfn.IFNA((VLOOKUP(G3686,help!L:M,2,0))*H3686,_xlfn.IFNA((VLOOKUP(G3686,help!P:Q,2,0))*H3686,"غير مسجلة في المشتريات")))</f>
        <v/>
      </c>
    </row>
    <row r="3687" spans="2:13" hidden="1" x14ac:dyDescent="0.25">
      <c r="B3687" s="13">
        <f>COUNTIFS($G$3:G3687,'تقرير استهلاك خامات'!$D$4)</f>
        <v>2</v>
      </c>
      <c r="C3687" s="13">
        <f>COUNTIFS($F$3:F3687,'تقرير منتج تام'!$E$4)</f>
        <v>10</v>
      </c>
      <c r="D3687" s="37"/>
      <c r="E3687" s="37"/>
      <c r="F3687" s="37"/>
      <c r="G3687" s="39"/>
      <c r="H3687" s="40"/>
      <c r="I3687" s="107" t="str">
        <f>IF(G3687="","",_xlfn.IFNA(VLOOKUP(G3687,'سجل المشتريات'!F:N,8,0),"غير مسجلة في المشتريات"))</f>
        <v/>
      </c>
      <c r="J3687" s="26" t="str">
        <f>_xlfn.IFNA(VLOOKUP(F3687,الاوردرات!$B$1:$C$600,2,0),"")</f>
        <v/>
      </c>
      <c r="K3687" s="52"/>
      <c r="M3687" s="105" t="str">
        <f>IF(G3687="","",_xlfn.IFNA((VLOOKUP(G3687,help!L:M,2,0))*H3687,_xlfn.IFNA((VLOOKUP(G3687,help!P:Q,2,0))*H3687,"غير مسجلة في المشتريات")))</f>
        <v/>
      </c>
    </row>
    <row r="3688" spans="2:13" hidden="1" x14ac:dyDescent="0.25">
      <c r="B3688" s="13">
        <f>COUNTIFS($G$3:G3688,'تقرير استهلاك خامات'!$D$4)</f>
        <v>2</v>
      </c>
      <c r="C3688" s="13">
        <f>COUNTIFS($F$3:F3688,'تقرير منتج تام'!$E$4)</f>
        <v>10</v>
      </c>
      <c r="D3688" s="37"/>
      <c r="E3688" s="37"/>
      <c r="F3688" s="37"/>
      <c r="G3688" s="39"/>
      <c r="H3688" s="40"/>
      <c r="I3688" s="107" t="str">
        <f>IF(G3688="","",_xlfn.IFNA(VLOOKUP(G3688,'سجل المشتريات'!F:N,8,0),"غير مسجلة في المشتريات"))</f>
        <v/>
      </c>
      <c r="J3688" s="26" t="str">
        <f>_xlfn.IFNA(VLOOKUP(F3688,الاوردرات!$B$1:$C$600,2,0),"")</f>
        <v/>
      </c>
      <c r="K3688" s="52"/>
      <c r="M3688" s="105" t="str">
        <f>IF(G3688="","",_xlfn.IFNA((VLOOKUP(G3688,help!L:M,2,0))*H3688,_xlfn.IFNA((VLOOKUP(G3688,help!P:Q,2,0))*H3688,"غير مسجلة في المشتريات")))</f>
        <v/>
      </c>
    </row>
    <row r="3689" spans="2:13" hidden="1" x14ac:dyDescent="0.25">
      <c r="B3689" s="13">
        <f>COUNTIFS($G$3:G3689,'تقرير استهلاك خامات'!$D$4)</f>
        <v>2</v>
      </c>
      <c r="C3689" s="13">
        <f>COUNTIFS($F$3:F3689,'تقرير منتج تام'!$E$4)</f>
        <v>10</v>
      </c>
      <c r="D3689" s="37"/>
      <c r="E3689" s="37"/>
      <c r="F3689" s="37"/>
      <c r="G3689" s="39"/>
      <c r="H3689" s="40"/>
      <c r="I3689" s="107" t="str">
        <f>IF(G3689="","",_xlfn.IFNA(VLOOKUP(G3689,'سجل المشتريات'!F:N,8,0),"غير مسجلة في المشتريات"))</f>
        <v/>
      </c>
      <c r="J3689" s="26" t="str">
        <f>_xlfn.IFNA(VLOOKUP(F3689,الاوردرات!$B$1:$C$600,2,0),"")</f>
        <v/>
      </c>
      <c r="K3689" s="52"/>
      <c r="M3689" s="105" t="str">
        <f>IF(G3689="","",_xlfn.IFNA((VLOOKUP(G3689,help!L:M,2,0))*H3689,_xlfn.IFNA((VLOOKUP(G3689,help!P:Q,2,0))*H3689,"غير مسجلة في المشتريات")))</f>
        <v/>
      </c>
    </row>
    <row r="3690" spans="2:13" hidden="1" x14ac:dyDescent="0.25">
      <c r="B3690" s="13">
        <f>COUNTIFS($G$3:G3690,'تقرير استهلاك خامات'!$D$4)</f>
        <v>2</v>
      </c>
      <c r="C3690" s="13">
        <f>COUNTIFS($F$3:F3690,'تقرير منتج تام'!$E$4)</f>
        <v>10</v>
      </c>
      <c r="D3690" s="37"/>
      <c r="E3690" s="37"/>
      <c r="F3690" s="37"/>
      <c r="G3690" s="39"/>
      <c r="H3690" s="40"/>
      <c r="I3690" s="107" t="str">
        <f>IF(G3690="","",_xlfn.IFNA(VLOOKUP(G3690,'سجل المشتريات'!F:N,8,0),"غير مسجلة في المشتريات"))</f>
        <v/>
      </c>
      <c r="J3690" s="26" t="str">
        <f>_xlfn.IFNA(VLOOKUP(F3690,الاوردرات!$B$1:$C$600,2,0),"")</f>
        <v/>
      </c>
      <c r="K3690" s="52"/>
      <c r="M3690" s="105" t="str">
        <f>IF(G3690="","",_xlfn.IFNA((VLOOKUP(G3690,help!L:M,2,0))*H3690,_xlfn.IFNA((VLOOKUP(G3690,help!P:Q,2,0))*H3690,"غير مسجلة في المشتريات")))</f>
        <v/>
      </c>
    </row>
    <row r="3691" spans="2:13" hidden="1" x14ac:dyDescent="0.25">
      <c r="B3691" s="13">
        <f>COUNTIFS($G$3:G3691,'تقرير استهلاك خامات'!$D$4)</f>
        <v>2</v>
      </c>
      <c r="C3691" s="13">
        <f>COUNTIFS($F$3:F3691,'تقرير منتج تام'!$E$4)</f>
        <v>10</v>
      </c>
      <c r="D3691" s="37"/>
      <c r="E3691" s="37"/>
      <c r="F3691" s="37"/>
      <c r="G3691" s="39"/>
      <c r="H3691" s="40"/>
      <c r="I3691" s="107" t="str">
        <f>IF(G3691="","",_xlfn.IFNA(VLOOKUP(G3691,'سجل المشتريات'!F:N,8,0),"غير مسجلة في المشتريات"))</f>
        <v/>
      </c>
      <c r="J3691" s="26" t="str">
        <f>_xlfn.IFNA(VLOOKUP(F3691,الاوردرات!$B$1:$C$600,2,0),"")</f>
        <v/>
      </c>
      <c r="K3691" s="52"/>
      <c r="M3691" s="105" t="str">
        <f>IF(G3691="","",_xlfn.IFNA((VLOOKUP(G3691,help!L:M,2,0))*H3691,_xlfn.IFNA((VLOOKUP(G3691,help!P:Q,2,0))*H3691,"غير مسجلة في المشتريات")))</f>
        <v/>
      </c>
    </row>
    <row r="3692" spans="2:13" hidden="1" x14ac:dyDescent="0.25">
      <c r="B3692" s="13">
        <f>COUNTIFS($G$3:G3692,'تقرير استهلاك خامات'!$D$4)</f>
        <v>2</v>
      </c>
      <c r="C3692" s="13">
        <f>COUNTIFS($F$3:F3692,'تقرير منتج تام'!$E$4)</f>
        <v>10</v>
      </c>
      <c r="D3692" s="37"/>
      <c r="E3692" s="37"/>
      <c r="F3692" s="37"/>
      <c r="G3692" s="39"/>
      <c r="H3692" s="40"/>
      <c r="I3692" s="107" t="str">
        <f>IF(G3692="","",_xlfn.IFNA(VLOOKUP(G3692,'سجل المشتريات'!F:N,8,0),"غير مسجلة في المشتريات"))</f>
        <v/>
      </c>
      <c r="J3692" s="26" t="str">
        <f>_xlfn.IFNA(VLOOKUP(F3692,الاوردرات!$B$1:$C$600,2,0),"")</f>
        <v/>
      </c>
      <c r="K3692" s="52"/>
      <c r="M3692" s="105" t="str">
        <f>IF(G3692="","",_xlfn.IFNA((VLOOKUP(G3692,help!L:M,2,0))*H3692,_xlfn.IFNA((VLOOKUP(G3692,help!P:Q,2,0))*H3692,"غير مسجلة في المشتريات")))</f>
        <v/>
      </c>
    </row>
    <row r="3693" spans="2:13" hidden="1" x14ac:dyDescent="0.25">
      <c r="B3693" s="13">
        <f>COUNTIFS($G$3:G3693,'تقرير استهلاك خامات'!$D$4)</f>
        <v>2</v>
      </c>
      <c r="C3693" s="13">
        <f>COUNTIFS($F$3:F3693,'تقرير منتج تام'!$E$4)</f>
        <v>10</v>
      </c>
      <c r="D3693" s="37"/>
      <c r="E3693" s="37"/>
      <c r="F3693" s="37"/>
      <c r="G3693" s="39"/>
      <c r="H3693" s="40"/>
      <c r="I3693" s="107" t="str">
        <f>IF(G3693="","",_xlfn.IFNA(VLOOKUP(G3693,'سجل المشتريات'!F:N,8,0),"غير مسجلة في المشتريات"))</f>
        <v/>
      </c>
      <c r="J3693" s="26" t="str">
        <f>_xlfn.IFNA(VLOOKUP(F3693,الاوردرات!$B$1:$C$600,2,0),"")</f>
        <v/>
      </c>
      <c r="K3693" s="52"/>
      <c r="M3693" s="105" t="str">
        <f>IF(G3693="","",_xlfn.IFNA((VLOOKUP(G3693,help!L:M,2,0))*H3693,_xlfn.IFNA((VLOOKUP(G3693,help!P:Q,2,0))*H3693,"غير مسجلة في المشتريات")))</f>
        <v/>
      </c>
    </row>
    <row r="3694" spans="2:13" hidden="1" x14ac:dyDescent="0.25">
      <c r="B3694" s="13">
        <f>COUNTIFS($G$3:G3694,'تقرير استهلاك خامات'!$D$4)</f>
        <v>2</v>
      </c>
      <c r="C3694" s="13">
        <f>COUNTIFS($F$3:F3694,'تقرير منتج تام'!$E$4)</f>
        <v>10</v>
      </c>
      <c r="D3694" s="37"/>
      <c r="E3694" s="37"/>
      <c r="F3694" s="37"/>
      <c r="G3694" s="39"/>
      <c r="H3694" s="40"/>
      <c r="I3694" s="107" t="str">
        <f>IF(G3694="","",_xlfn.IFNA(VLOOKUP(G3694,'سجل المشتريات'!F:N,8,0),"غير مسجلة في المشتريات"))</f>
        <v/>
      </c>
      <c r="J3694" s="26" t="str">
        <f>_xlfn.IFNA(VLOOKUP(F3694,الاوردرات!$B$1:$C$600,2,0),"")</f>
        <v/>
      </c>
      <c r="K3694" s="52"/>
      <c r="M3694" s="105" t="str">
        <f>IF(G3694="","",_xlfn.IFNA((VLOOKUP(G3694,help!L:M,2,0))*H3694,_xlfn.IFNA((VLOOKUP(G3694,help!P:Q,2,0))*H3694,"غير مسجلة في المشتريات")))</f>
        <v/>
      </c>
    </row>
    <row r="3695" spans="2:13" hidden="1" x14ac:dyDescent="0.25">
      <c r="B3695" s="13">
        <f>COUNTIFS($G$3:G3695,'تقرير استهلاك خامات'!$D$4)</f>
        <v>2</v>
      </c>
      <c r="C3695" s="13">
        <f>COUNTIFS($F$3:F3695,'تقرير منتج تام'!$E$4)</f>
        <v>10</v>
      </c>
      <c r="D3695" s="37"/>
      <c r="E3695" s="37"/>
      <c r="F3695" s="37"/>
      <c r="G3695" s="39"/>
      <c r="H3695" s="40"/>
      <c r="I3695" s="107" t="str">
        <f>IF(G3695="","",_xlfn.IFNA(VLOOKUP(G3695,'سجل المشتريات'!F:N,8,0),"غير مسجلة في المشتريات"))</f>
        <v/>
      </c>
      <c r="J3695" s="26" t="str">
        <f>_xlfn.IFNA(VLOOKUP(F3695,الاوردرات!$B$1:$C$600,2,0),"")</f>
        <v/>
      </c>
      <c r="K3695" s="52"/>
      <c r="M3695" s="105" t="str">
        <f>IF(G3695="","",_xlfn.IFNA((VLOOKUP(G3695,help!L:M,2,0))*H3695,_xlfn.IFNA((VLOOKUP(G3695,help!P:Q,2,0))*H3695,"غير مسجلة في المشتريات")))</f>
        <v/>
      </c>
    </row>
    <row r="3696" spans="2:13" hidden="1" x14ac:dyDescent="0.25">
      <c r="B3696" s="13">
        <f>COUNTIFS($G$3:G3696,'تقرير استهلاك خامات'!$D$4)</f>
        <v>2</v>
      </c>
      <c r="C3696" s="13">
        <f>COUNTIFS($F$3:F3696,'تقرير منتج تام'!$E$4)</f>
        <v>10</v>
      </c>
      <c r="D3696" s="37"/>
      <c r="E3696" s="37"/>
      <c r="F3696" s="37"/>
      <c r="G3696" s="39"/>
      <c r="H3696" s="40"/>
      <c r="I3696" s="107" t="str">
        <f>IF(G3696="","",_xlfn.IFNA(VLOOKUP(G3696,'سجل المشتريات'!F:N,8,0),"غير مسجلة في المشتريات"))</f>
        <v/>
      </c>
      <c r="J3696" s="26" t="str">
        <f>_xlfn.IFNA(VLOOKUP(F3696,الاوردرات!$B$1:$C$600,2,0),"")</f>
        <v/>
      </c>
      <c r="K3696" s="52"/>
      <c r="M3696" s="105" t="str">
        <f>IF(G3696="","",_xlfn.IFNA((VLOOKUP(G3696,help!L:M,2,0))*H3696,_xlfn.IFNA((VLOOKUP(G3696,help!P:Q,2,0))*H3696,"غير مسجلة في المشتريات")))</f>
        <v/>
      </c>
    </row>
    <row r="3697" spans="2:13" hidden="1" x14ac:dyDescent="0.25">
      <c r="B3697" s="13">
        <f>COUNTIFS($G$3:G3697,'تقرير استهلاك خامات'!$D$4)</f>
        <v>2</v>
      </c>
      <c r="C3697" s="13">
        <f>COUNTIFS($F$3:F3697,'تقرير منتج تام'!$E$4)</f>
        <v>10</v>
      </c>
      <c r="D3697" s="37"/>
      <c r="E3697" s="37"/>
      <c r="F3697" s="37"/>
      <c r="G3697" s="39"/>
      <c r="H3697" s="40"/>
      <c r="I3697" s="107" t="str">
        <f>IF(G3697="","",_xlfn.IFNA(VLOOKUP(G3697,'سجل المشتريات'!F:N,8,0),"غير مسجلة في المشتريات"))</f>
        <v/>
      </c>
      <c r="J3697" s="26" t="str">
        <f>_xlfn.IFNA(VLOOKUP(F3697,الاوردرات!$B$1:$C$600,2,0),"")</f>
        <v/>
      </c>
      <c r="K3697" s="52"/>
      <c r="M3697" s="105" t="str">
        <f>IF(G3697="","",_xlfn.IFNA((VLOOKUP(G3697,help!L:M,2,0))*H3697,_xlfn.IFNA((VLOOKUP(G3697,help!P:Q,2,0))*H3697,"غير مسجلة في المشتريات")))</f>
        <v/>
      </c>
    </row>
    <row r="3698" spans="2:13" hidden="1" x14ac:dyDescent="0.25">
      <c r="B3698" s="13">
        <f>COUNTIFS($G$3:G3698,'تقرير استهلاك خامات'!$D$4)</f>
        <v>2</v>
      </c>
      <c r="C3698" s="13">
        <f>COUNTIFS($F$3:F3698,'تقرير منتج تام'!$E$4)</f>
        <v>10</v>
      </c>
      <c r="D3698" s="37"/>
      <c r="E3698" s="37"/>
      <c r="F3698" s="37"/>
      <c r="G3698" s="39"/>
      <c r="H3698" s="40"/>
      <c r="I3698" s="107" t="str">
        <f>IF(G3698="","",_xlfn.IFNA(VLOOKUP(G3698,'سجل المشتريات'!F:N,8,0),"غير مسجلة في المشتريات"))</f>
        <v/>
      </c>
      <c r="J3698" s="26" t="str">
        <f>_xlfn.IFNA(VLOOKUP(F3698,الاوردرات!$B$1:$C$600,2,0),"")</f>
        <v/>
      </c>
      <c r="K3698" s="52"/>
      <c r="M3698" s="105" t="str">
        <f>IF(G3698="","",_xlfn.IFNA((VLOOKUP(G3698,help!L:M,2,0))*H3698,_xlfn.IFNA((VLOOKUP(G3698,help!P:Q,2,0))*H3698,"غير مسجلة في المشتريات")))</f>
        <v/>
      </c>
    </row>
    <row r="3699" spans="2:13" hidden="1" x14ac:dyDescent="0.25">
      <c r="B3699" s="13">
        <f>COUNTIFS($G$3:G3699,'تقرير استهلاك خامات'!$D$4)</f>
        <v>2</v>
      </c>
      <c r="C3699" s="13">
        <f>COUNTIFS($F$3:F3699,'تقرير منتج تام'!$E$4)</f>
        <v>10</v>
      </c>
      <c r="D3699" s="37"/>
      <c r="E3699" s="37"/>
      <c r="F3699" s="37"/>
      <c r="G3699" s="39"/>
      <c r="H3699" s="40"/>
      <c r="I3699" s="107" t="str">
        <f>IF(G3699="","",_xlfn.IFNA(VLOOKUP(G3699,'سجل المشتريات'!F:N,8,0),"غير مسجلة في المشتريات"))</f>
        <v/>
      </c>
      <c r="J3699" s="26" t="str">
        <f>_xlfn.IFNA(VLOOKUP(F3699,الاوردرات!$B$1:$C$600,2,0),"")</f>
        <v/>
      </c>
      <c r="K3699" s="52"/>
      <c r="M3699" s="105" t="str">
        <f>IF(G3699="","",_xlfn.IFNA((VLOOKUP(G3699,help!L:M,2,0))*H3699,_xlfn.IFNA((VLOOKUP(G3699,help!P:Q,2,0))*H3699,"غير مسجلة في المشتريات")))</f>
        <v/>
      </c>
    </row>
    <row r="3700" spans="2:13" hidden="1" x14ac:dyDescent="0.25">
      <c r="B3700" s="13">
        <f>COUNTIFS($G$3:G3700,'تقرير استهلاك خامات'!$D$4)</f>
        <v>2</v>
      </c>
      <c r="C3700" s="13">
        <f>COUNTIFS($F$3:F3700,'تقرير منتج تام'!$E$4)</f>
        <v>10</v>
      </c>
      <c r="D3700" s="37"/>
      <c r="E3700" s="37"/>
      <c r="F3700" s="37"/>
      <c r="G3700" s="39"/>
      <c r="H3700" s="40"/>
      <c r="I3700" s="107" t="str">
        <f>IF(G3700="","",_xlfn.IFNA(VLOOKUP(G3700,'سجل المشتريات'!F:N,8,0),"غير مسجلة في المشتريات"))</f>
        <v/>
      </c>
      <c r="J3700" s="26" t="str">
        <f>_xlfn.IFNA(VLOOKUP(F3700,الاوردرات!$B$1:$C$600,2,0),"")</f>
        <v/>
      </c>
      <c r="K3700" s="52"/>
      <c r="M3700" s="105" t="str">
        <f>IF(G3700="","",_xlfn.IFNA((VLOOKUP(G3700,help!L:M,2,0))*H3700,_xlfn.IFNA((VLOOKUP(G3700,help!P:Q,2,0))*H3700,"غير مسجلة في المشتريات")))</f>
        <v/>
      </c>
    </row>
    <row r="3701" spans="2:13" hidden="1" x14ac:dyDescent="0.25">
      <c r="B3701" s="13">
        <f>COUNTIFS($G$3:G3701,'تقرير استهلاك خامات'!$D$4)</f>
        <v>2</v>
      </c>
      <c r="C3701" s="13">
        <f>COUNTIFS($F$3:F3701,'تقرير منتج تام'!$E$4)</f>
        <v>10</v>
      </c>
      <c r="D3701" s="37"/>
      <c r="E3701" s="37"/>
      <c r="F3701" s="37"/>
      <c r="G3701" s="39"/>
      <c r="H3701" s="40"/>
      <c r="I3701" s="107" t="str">
        <f>IF(G3701="","",_xlfn.IFNA(VLOOKUP(G3701,'سجل المشتريات'!F:N,8,0),"غير مسجلة في المشتريات"))</f>
        <v/>
      </c>
      <c r="J3701" s="26" t="str">
        <f>_xlfn.IFNA(VLOOKUP(F3701,الاوردرات!$B$1:$C$600,2,0),"")</f>
        <v/>
      </c>
      <c r="K3701" s="52"/>
      <c r="M3701" s="105" t="str">
        <f>IF(G3701="","",_xlfn.IFNA((VLOOKUP(G3701,help!L:M,2,0))*H3701,_xlfn.IFNA((VLOOKUP(G3701,help!P:Q,2,0))*H3701,"غير مسجلة في المشتريات")))</f>
        <v/>
      </c>
    </row>
    <row r="3702" spans="2:13" hidden="1" x14ac:dyDescent="0.25">
      <c r="B3702" s="13">
        <f>COUNTIFS($G$3:G3702,'تقرير استهلاك خامات'!$D$4)</f>
        <v>2</v>
      </c>
      <c r="C3702" s="13">
        <f>COUNTIFS($F$3:F3702,'تقرير منتج تام'!$E$4)</f>
        <v>10</v>
      </c>
      <c r="D3702" s="37"/>
      <c r="E3702" s="37"/>
      <c r="F3702" s="37"/>
      <c r="G3702" s="39"/>
      <c r="H3702" s="40"/>
      <c r="I3702" s="107" t="str">
        <f>IF(G3702="","",_xlfn.IFNA(VLOOKUP(G3702,'سجل المشتريات'!F:N,8,0),"غير مسجلة في المشتريات"))</f>
        <v/>
      </c>
      <c r="J3702" s="26" t="str">
        <f>_xlfn.IFNA(VLOOKUP(F3702,الاوردرات!$B$1:$C$600,2,0),"")</f>
        <v/>
      </c>
      <c r="K3702" s="52"/>
      <c r="M3702" s="105" t="str">
        <f>IF(G3702="","",_xlfn.IFNA((VLOOKUP(G3702,help!L:M,2,0))*H3702,_xlfn.IFNA((VLOOKUP(G3702,help!P:Q,2,0))*H3702,"غير مسجلة في المشتريات")))</f>
        <v/>
      </c>
    </row>
    <row r="3703" spans="2:13" hidden="1" x14ac:dyDescent="0.25">
      <c r="B3703" s="13">
        <f>COUNTIFS($G$3:G3703,'تقرير استهلاك خامات'!$D$4)</f>
        <v>2</v>
      </c>
      <c r="C3703" s="13">
        <f>COUNTIFS($F$3:F3703,'تقرير منتج تام'!$E$4)</f>
        <v>10</v>
      </c>
      <c r="D3703" s="37"/>
      <c r="E3703" s="37"/>
      <c r="F3703" s="37"/>
      <c r="G3703" s="39"/>
      <c r="H3703" s="40"/>
      <c r="I3703" s="107" t="str">
        <f>IF(G3703="","",_xlfn.IFNA(VLOOKUP(G3703,'سجل المشتريات'!F:N,8,0),"غير مسجلة في المشتريات"))</f>
        <v/>
      </c>
      <c r="J3703" s="26" t="str">
        <f>_xlfn.IFNA(VLOOKUP(F3703,الاوردرات!$B$1:$C$600,2,0),"")</f>
        <v/>
      </c>
      <c r="K3703" s="52"/>
      <c r="M3703" s="105" t="str">
        <f>IF(G3703="","",_xlfn.IFNA((VLOOKUP(G3703,help!L:M,2,0))*H3703,_xlfn.IFNA((VLOOKUP(G3703,help!P:Q,2,0))*H3703,"غير مسجلة في المشتريات")))</f>
        <v/>
      </c>
    </row>
    <row r="3704" spans="2:13" hidden="1" x14ac:dyDescent="0.25">
      <c r="B3704" s="13">
        <f>COUNTIFS($G$3:G3704,'تقرير استهلاك خامات'!$D$4)</f>
        <v>2</v>
      </c>
      <c r="C3704" s="13">
        <f>COUNTIFS($F$3:F3704,'تقرير منتج تام'!$E$4)</f>
        <v>10</v>
      </c>
      <c r="D3704" s="37"/>
      <c r="E3704" s="37"/>
      <c r="F3704" s="37"/>
      <c r="G3704" s="39"/>
      <c r="H3704" s="40"/>
      <c r="I3704" s="107" t="str">
        <f>IF(G3704="","",_xlfn.IFNA(VLOOKUP(G3704,'سجل المشتريات'!F:N,8,0),"غير مسجلة في المشتريات"))</f>
        <v/>
      </c>
      <c r="J3704" s="26" t="str">
        <f>_xlfn.IFNA(VLOOKUP(F3704,الاوردرات!$B$1:$C$600,2,0),"")</f>
        <v/>
      </c>
      <c r="K3704" s="52"/>
      <c r="M3704" s="105" t="str">
        <f>IF(G3704="","",_xlfn.IFNA((VLOOKUP(G3704,help!L:M,2,0))*H3704,_xlfn.IFNA((VLOOKUP(G3704,help!P:Q,2,0))*H3704,"غير مسجلة في المشتريات")))</f>
        <v/>
      </c>
    </row>
    <row r="3705" spans="2:13" hidden="1" x14ac:dyDescent="0.25">
      <c r="B3705" s="13">
        <f>COUNTIFS($G$3:G3705,'تقرير استهلاك خامات'!$D$4)</f>
        <v>2</v>
      </c>
      <c r="C3705" s="13">
        <f>COUNTIFS($F$3:F3705,'تقرير منتج تام'!$E$4)</f>
        <v>10</v>
      </c>
      <c r="D3705" s="37"/>
      <c r="E3705" s="37"/>
      <c r="F3705" s="37"/>
      <c r="G3705" s="39"/>
      <c r="H3705" s="40"/>
      <c r="I3705" s="107" t="str">
        <f>IF(G3705="","",_xlfn.IFNA(VLOOKUP(G3705,'سجل المشتريات'!F:N,8,0),"غير مسجلة في المشتريات"))</f>
        <v/>
      </c>
      <c r="J3705" s="26" t="str">
        <f>_xlfn.IFNA(VLOOKUP(F3705,الاوردرات!$B$1:$C$600,2,0),"")</f>
        <v/>
      </c>
      <c r="K3705" s="52"/>
      <c r="M3705" s="105" t="str">
        <f>IF(G3705="","",_xlfn.IFNA((VLOOKUP(G3705,help!L:M,2,0))*H3705,_xlfn.IFNA((VLOOKUP(G3705,help!P:Q,2,0))*H3705,"غير مسجلة في المشتريات")))</f>
        <v/>
      </c>
    </row>
    <row r="3706" spans="2:13" hidden="1" x14ac:dyDescent="0.25">
      <c r="B3706" s="13">
        <f>COUNTIFS($G$3:G3706,'تقرير استهلاك خامات'!$D$4)</f>
        <v>2</v>
      </c>
      <c r="C3706" s="13">
        <f>COUNTIFS($F$3:F3706,'تقرير منتج تام'!$E$4)</f>
        <v>10</v>
      </c>
      <c r="D3706" s="37"/>
      <c r="E3706" s="37"/>
      <c r="F3706" s="37"/>
      <c r="G3706" s="39"/>
      <c r="H3706" s="40"/>
      <c r="I3706" s="107" t="str">
        <f>IF(G3706="","",_xlfn.IFNA(VLOOKUP(G3706,'سجل المشتريات'!F:N,8,0),"غير مسجلة في المشتريات"))</f>
        <v/>
      </c>
      <c r="J3706" s="26" t="str">
        <f>_xlfn.IFNA(VLOOKUP(F3706,الاوردرات!$B$1:$C$600,2,0),"")</f>
        <v/>
      </c>
      <c r="K3706" s="52"/>
      <c r="M3706" s="105" t="str">
        <f>IF(G3706="","",_xlfn.IFNA((VLOOKUP(G3706,help!L:M,2,0))*H3706,_xlfn.IFNA((VLOOKUP(G3706,help!P:Q,2,0))*H3706,"غير مسجلة في المشتريات")))</f>
        <v/>
      </c>
    </row>
    <row r="3707" spans="2:13" hidden="1" x14ac:dyDescent="0.25">
      <c r="B3707" s="13">
        <f>COUNTIFS($G$3:G3707,'تقرير استهلاك خامات'!$D$4)</f>
        <v>2</v>
      </c>
      <c r="C3707" s="13">
        <f>COUNTIFS($F$3:F3707,'تقرير منتج تام'!$E$4)</f>
        <v>10</v>
      </c>
      <c r="D3707" s="37"/>
      <c r="E3707" s="37"/>
      <c r="F3707" s="37"/>
      <c r="G3707" s="39"/>
      <c r="H3707" s="40"/>
      <c r="I3707" s="107" t="str">
        <f>IF(G3707="","",_xlfn.IFNA(VLOOKUP(G3707,'سجل المشتريات'!F:N,8,0),"غير مسجلة في المشتريات"))</f>
        <v/>
      </c>
      <c r="J3707" s="26" t="str">
        <f>_xlfn.IFNA(VLOOKUP(F3707,الاوردرات!$B$1:$C$600,2,0),"")</f>
        <v/>
      </c>
      <c r="K3707" s="52"/>
      <c r="M3707" s="105" t="str">
        <f>IF(G3707="","",_xlfn.IFNA((VLOOKUP(G3707,help!L:M,2,0))*H3707,_xlfn.IFNA((VLOOKUP(G3707,help!P:Q,2,0))*H3707,"غير مسجلة في المشتريات")))</f>
        <v/>
      </c>
    </row>
    <row r="3708" spans="2:13" hidden="1" x14ac:dyDescent="0.25">
      <c r="B3708" s="13">
        <f>COUNTIFS($G$3:G3708,'تقرير استهلاك خامات'!$D$4)</f>
        <v>2</v>
      </c>
      <c r="C3708" s="13">
        <f>COUNTIFS($F$3:F3708,'تقرير منتج تام'!$E$4)</f>
        <v>10</v>
      </c>
      <c r="D3708" s="37"/>
      <c r="E3708" s="37"/>
      <c r="F3708" s="37"/>
      <c r="G3708" s="39"/>
      <c r="H3708" s="40"/>
      <c r="I3708" s="107" t="str">
        <f>IF(G3708="","",_xlfn.IFNA(VLOOKUP(G3708,'سجل المشتريات'!F:N,8,0),"غير مسجلة في المشتريات"))</f>
        <v/>
      </c>
      <c r="J3708" s="26" t="str">
        <f>_xlfn.IFNA(VLOOKUP(F3708,الاوردرات!$B$1:$C$600,2,0),"")</f>
        <v/>
      </c>
      <c r="K3708" s="52"/>
      <c r="M3708" s="105" t="str">
        <f>IF(G3708="","",_xlfn.IFNA((VLOOKUP(G3708,help!L:M,2,0))*H3708,_xlfn.IFNA((VLOOKUP(G3708,help!P:Q,2,0))*H3708,"غير مسجلة في المشتريات")))</f>
        <v/>
      </c>
    </row>
    <row r="3709" spans="2:13" hidden="1" x14ac:dyDescent="0.25">
      <c r="B3709" s="13">
        <f>COUNTIFS($G$3:G3709,'تقرير استهلاك خامات'!$D$4)</f>
        <v>2</v>
      </c>
      <c r="C3709" s="13">
        <f>COUNTIFS($F$3:F3709,'تقرير منتج تام'!$E$4)</f>
        <v>10</v>
      </c>
      <c r="D3709" s="37"/>
      <c r="E3709" s="37"/>
      <c r="F3709" s="37"/>
      <c r="G3709" s="39"/>
      <c r="H3709" s="40"/>
      <c r="I3709" s="107" t="str">
        <f>IF(G3709="","",_xlfn.IFNA(VLOOKUP(G3709,'سجل المشتريات'!F:N,8,0),"غير مسجلة في المشتريات"))</f>
        <v/>
      </c>
      <c r="J3709" s="26" t="str">
        <f>_xlfn.IFNA(VLOOKUP(F3709,الاوردرات!$B$1:$C$600,2,0),"")</f>
        <v/>
      </c>
      <c r="K3709" s="52"/>
      <c r="M3709" s="105" t="str">
        <f>IF(G3709="","",_xlfn.IFNA((VLOOKUP(G3709,help!L:M,2,0))*H3709,_xlfn.IFNA((VLOOKUP(G3709,help!P:Q,2,0))*H3709,"غير مسجلة في المشتريات")))</f>
        <v/>
      </c>
    </row>
    <row r="3710" spans="2:13" hidden="1" x14ac:dyDescent="0.25">
      <c r="B3710" s="13">
        <f>COUNTIFS($G$3:G3710,'تقرير استهلاك خامات'!$D$4)</f>
        <v>2</v>
      </c>
      <c r="C3710" s="13">
        <f>COUNTIFS($F$3:F3710,'تقرير منتج تام'!$E$4)</f>
        <v>10</v>
      </c>
      <c r="D3710" s="37"/>
      <c r="E3710" s="37"/>
      <c r="F3710" s="37"/>
      <c r="G3710" s="39"/>
      <c r="H3710" s="40"/>
      <c r="I3710" s="107" t="str">
        <f>IF(G3710="","",_xlfn.IFNA(VLOOKUP(G3710,'سجل المشتريات'!F:N,8,0),"غير مسجلة في المشتريات"))</f>
        <v/>
      </c>
      <c r="J3710" s="26" t="str">
        <f>_xlfn.IFNA(VLOOKUP(F3710,الاوردرات!$B$1:$C$600,2,0),"")</f>
        <v/>
      </c>
      <c r="K3710" s="52"/>
      <c r="M3710" s="105" t="str">
        <f>IF(G3710="","",_xlfn.IFNA((VLOOKUP(G3710,help!L:M,2,0))*H3710,_xlfn.IFNA((VLOOKUP(G3710,help!P:Q,2,0))*H3710,"غير مسجلة في المشتريات")))</f>
        <v/>
      </c>
    </row>
    <row r="3711" spans="2:13" hidden="1" x14ac:dyDescent="0.25">
      <c r="B3711" s="13">
        <f>COUNTIFS($G$3:G3711,'تقرير استهلاك خامات'!$D$4)</f>
        <v>2</v>
      </c>
      <c r="C3711" s="13">
        <f>COUNTIFS($F$3:F3711,'تقرير منتج تام'!$E$4)</f>
        <v>10</v>
      </c>
      <c r="D3711" s="37"/>
      <c r="E3711" s="37"/>
      <c r="F3711" s="37"/>
      <c r="G3711" s="39"/>
      <c r="H3711" s="40"/>
      <c r="I3711" s="107" t="str">
        <f>IF(G3711="","",_xlfn.IFNA(VLOOKUP(G3711,'سجل المشتريات'!F:N,8,0),"غير مسجلة في المشتريات"))</f>
        <v/>
      </c>
      <c r="J3711" s="26" t="str">
        <f>_xlfn.IFNA(VLOOKUP(F3711,الاوردرات!$B$1:$C$600,2,0),"")</f>
        <v/>
      </c>
      <c r="K3711" s="52"/>
      <c r="M3711" s="105" t="str">
        <f>IF(G3711="","",_xlfn.IFNA((VLOOKUP(G3711,help!L:M,2,0))*H3711,_xlfn.IFNA((VLOOKUP(G3711,help!P:Q,2,0))*H3711,"غير مسجلة في المشتريات")))</f>
        <v/>
      </c>
    </row>
    <row r="3712" spans="2:13" hidden="1" x14ac:dyDescent="0.25">
      <c r="B3712" s="13">
        <f>COUNTIFS($G$3:G3712,'تقرير استهلاك خامات'!$D$4)</f>
        <v>2</v>
      </c>
      <c r="C3712" s="13">
        <f>COUNTIFS($F$3:F3712,'تقرير منتج تام'!$E$4)</f>
        <v>10</v>
      </c>
      <c r="D3712" s="37"/>
      <c r="E3712" s="37"/>
      <c r="F3712" s="37"/>
      <c r="G3712" s="39"/>
      <c r="H3712" s="40"/>
      <c r="I3712" s="107" t="str">
        <f>IF(G3712="","",_xlfn.IFNA(VLOOKUP(G3712,'سجل المشتريات'!F:N,8,0),"غير مسجلة في المشتريات"))</f>
        <v/>
      </c>
      <c r="J3712" s="26" t="str">
        <f>_xlfn.IFNA(VLOOKUP(F3712,الاوردرات!$B$1:$C$600,2,0),"")</f>
        <v/>
      </c>
      <c r="K3712" s="52"/>
      <c r="M3712" s="105" t="str">
        <f>IF(G3712="","",_xlfn.IFNA((VLOOKUP(G3712,help!L:M,2,0))*H3712,_xlfn.IFNA((VLOOKUP(G3712,help!P:Q,2,0))*H3712,"غير مسجلة في المشتريات")))</f>
        <v/>
      </c>
    </row>
    <row r="3713" spans="2:13" hidden="1" x14ac:dyDescent="0.25">
      <c r="B3713" s="13">
        <f>COUNTIFS($G$3:G3713,'تقرير استهلاك خامات'!$D$4)</f>
        <v>2</v>
      </c>
      <c r="C3713" s="13">
        <f>COUNTIFS($F$3:F3713,'تقرير منتج تام'!$E$4)</f>
        <v>10</v>
      </c>
      <c r="D3713" s="37"/>
      <c r="E3713" s="37"/>
      <c r="F3713" s="37"/>
      <c r="G3713" s="39"/>
      <c r="H3713" s="40"/>
      <c r="I3713" s="107" t="str">
        <f>IF(G3713="","",_xlfn.IFNA(VLOOKUP(G3713,'سجل المشتريات'!F:N,8,0),"غير مسجلة في المشتريات"))</f>
        <v/>
      </c>
      <c r="J3713" s="26" t="str">
        <f>_xlfn.IFNA(VLOOKUP(F3713,الاوردرات!$B$1:$C$600,2,0),"")</f>
        <v/>
      </c>
      <c r="K3713" s="52"/>
      <c r="M3713" s="105" t="str">
        <f>IF(G3713="","",_xlfn.IFNA((VLOOKUP(G3713,help!L:M,2,0))*H3713,_xlfn.IFNA((VLOOKUP(G3713,help!P:Q,2,0))*H3713,"غير مسجلة في المشتريات")))</f>
        <v/>
      </c>
    </row>
    <row r="3714" spans="2:13" hidden="1" x14ac:dyDescent="0.25">
      <c r="B3714" s="13">
        <f>COUNTIFS($G$3:G3714,'تقرير استهلاك خامات'!$D$4)</f>
        <v>2</v>
      </c>
      <c r="C3714" s="13">
        <f>COUNTIFS($F$3:F3714,'تقرير منتج تام'!$E$4)</f>
        <v>10</v>
      </c>
      <c r="D3714" s="37"/>
      <c r="E3714" s="37"/>
      <c r="F3714" s="37"/>
      <c r="G3714" s="39"/>
      <c r="H3714" s="40"/>
      <c r="I3714" s="107" t="str">
        <f>IF(G3714="","",_xlfn.IFNA(VLOOKUP(G3714,'سجل المشتريات'!F:N,8,0),"غير مسجلة في المشتريات"))</f>
        <v/>
      </c>
      <c r="J3714" s="26" t="str">
        <f>_xlfn.IFNA(VLOOKUP(F3714,الاوردرات!$B$1:$C$600,2,0),"")</f>
        <v/>
      </c>
      <c r="K3714" s="52"/>
      <c r="M3714" s="105" t="str">
        <f>IF(G3714="","",_xlfn.IFNA((VLOOKUP(G3714,help!L:M,2,0))*H3714,_xlfn.IFNA((VLOOKUP(G3714,help!P:Q,2,0))*H3714,"غير مسجلة في المشتريات")))</f>
        <v/>
      </c>
    </row>
    <row r="3715" spans="2:13" hidden="1" x14ac:dyDescent="0.25">
      <c r="B3715" s="13">
        <f>COUNTIFS($G$3:G3715,'تقرير استهلاك خامات'!$D$4)</f>
        <v>2</v>
      </c>
      <c r="C3715" s="13">
        <f>COUNTIFS($F$3:F3715,'تقرير منتج تام'!$E$4)</f>
        <v>10</v>
      </c>
      <c r="D3715" s="37"/>
      <c r="E3715" s="37"/>
      <c r="F3715" s="37"/>
      <c r="G3715" s="39"/>
      <c r="H3715" s="40"/>
      <c r="I3715" s="107" t="str">
        <f>IF(G3715="","",_xlfn.IFNA(VLOOKUP(G3715,'سجل المشتريات'!F:N,8,0),"غير مسجلة في المشتريات"))</f>
        <v/>
      </c>
      <c r="J3715" s="26" t="str">
        <f>_xlfn.IFNA(VLOOKUP(F3715,الاوردرات!$B$1:$C$600,2,0),"")</f>
        <v/>
      </c>
      <c r="K3715" s="52"/>
      <c r="M3715" s="105" t="str">
        <f>IF(G3715="","",_xlfn.IFNA((VLOOKUP(G3715,help!L:M,2,0))*H3715,_xlfn.IFNA((VLOOKUP(G3715,help!P:Q,2,0))*H3715,"غير مسجلة في المشتريات")))</f>
        <v/>
      </c>
    </row>
    <row r="3716" spans="2:13" hidden="1" x14ac:dyDescent="0.25">
      <c r="B3716" s="13">
        <f>COUNTIFS($G$3:G3716,'تقرير استهلاك خامات'!$D$4)</f>
        <v>2</v>
      </c>
      <c r="C3716" s="13">
        <f>COUNTIFS($F$3:F3716,'تقرير منتج تام'!$E$4)</f>
        <v>10</v>
      </c>
      <c r="D3716" s="37"/>
      <c r="E3716" s="37"/>
      <c r="F3716" s="37"/>
      <c r="G3716" s="39"/>
      <c r="H3716" s="40"/>
      <c r="I3716" s="107" t="str">
        <f>IF(G3716="","",_xlfn.IFNA(VLOOKUP(G3716,'سجل المشتريات'!F:N,8,0),"غير مسجلة في المشتريات"))</f>
        <v/>
      </c>
      <c r="J3716" s="26" t="str">
        <f>_xlfn.IFNA(VLOOKUP(F3716,الاوردرات!$B$1:$C$600,2,0),"")</f>
        <v/>
      </c>
      <c r="K3716" s="52"/>
      <c r="M3716" s="105" t="str">
        <f>IF(G3716="","",_xlfn.IFNA((VLOOKUP(G3716,help!L:M,2,0))*H3716,_xlfn.IFNA((VLOOKUP(G3716,help!P:Q,2,0))*H3716,"غير مسجلة في المشتريات")))</f>
        <v/>
      </c>
    </row>
    <row r="3717" spans="2:13" hidden="1" x14ac:dyDescent="0.25">
      <c r="B3717" s="13">
        <f>COUNTIFS($G$3:G3717,'تقرير استهلاك خامات'!$D$4)</f>
        <v>2</v>
      </c>
      <c r="C3717" s="13">
        <f>COUNTIFS($F$3:F3717,'تقرير منتج تام'!$E$4)</f>
        <v>10</v>
      </c>
      <c r="D3717" s="37"/>
      <c r="E3717" s="37"/>
      <c r="F3717" s="37"/>
      <c r="G3717" s="39"/>
      <c r="H3717" s="40"/>
      <c r="I3717" s="107" t="str">
        <f>IF(G3717="","",_xlfn.IFNA(VLOOKUP(G3717,'سجل المشتريات'!F:N,8,0),"غير مسجلة في المشتريات"))</f>
        <v/>
      </c>
      <c r="J3717" s="26" t="str">
        <f>_xlfn.IFNA(VLOOKUP(F3717,الاوردرات!$B$1:$C$600,2,0),"")</f>
        <v/>
      </c>
      <c r="K3717" s="52"/>
      <c r="M3717" s="105" t="str">
        <f>IF(G3717="","",_xlfn.IFNA((VLOOKUP(G3717,help!L:M,2,0))*H3717,_xlfn.IFNA((VLOOKUP(G3717,help!P:Q,2,0))*H3717,"غير مسجلة في المشتريات")))</f>
        <v/>
      </c>
    </row>
    <row r="3718" spans="2:13" hidden="1" x14ac:dyDescent="0.25">
      <c r="B3718" s="13">
        <f>COUNTIFS($G$3:G3718,'تقرير استهلاك خامات'!$D$4)</f>
        <v>2</v>
      </c>
      <c r="C3718" s="13">
        <f>COUNTIFS($F$3:F3718,'تقرير منتج تام'!$E$4)</f>
        <v>10</v>
      </c>
      <c r="D3718" s="37"/>
      <c r="E3718" s="37"/>
      <c r="F3718" s="37"/>
      <c r="G3718" s="39"/>
      <c r="H3718" s="40"/>
      <c r="I3718" s="107" t="str">
        <f>IF(G3718="","",_xlfn.IFNA(VLOOKUP(G3718,'سجل المشتريات'!F:N,8,0),"غير مسجلة في المشتريات"))</f>
        <v/>
      </c>
      <c r="J3718" s="26" t="str">
        <f>_xlfn.IFNA(VLOOKUP(F3718,الاوردرات!$B$1:$C$600,2,0),"")</f>
        <v/>
      </c>
      <c r="K3718" s="52"/>
      <c r="M3718" s="105" t="str">
        <f>IF(G3718="","",_xlfn.IFNA((VLOOKUP(G3718,help!L:M,2,0))*H3718,_xlfn.IFNA((VLOOKUP(G3718,help!P:Q,2,0))*H3718,"غير مسجلة في المشتريات")))</f>
        <v/>
      </c>
    </row>
    <row r="3719" spans="2:13" hidden="1" x14ac:dyDescent="0.25">
      <c r="B3719" s="13">
        <f>COUNTIFS($G$3:G3719,'تقرير استهلاك خامات'!$D$4)</f>
        <v>2</v>
      </c>
      <c r="C3719" s="13">
        <f>COUNTIFS($F$3:F3719,'تقرير منتج تام'!$E$4)</f>
        <v>10</v>
      </c>
      <c r="D3719" s="37"/>
      <c r="E3719" s="37"/>
      <c r="F3719" s="37"/>
      <c r="G3719" s="39"/>
      <c r="H3719" s="40"/>
      <c r="I3719" s="107" t="str">
        <f>IF(G3719="","",_xlfn.IFNA(VLOOKUP(G3719,'سجل المشتريات'!F:N,8,0),"غير مسجلة في المشتريات"))</f>
        <v/>
      </c>
      <c r="J3719" s="26" t="str">
        <f>_xlfn.IFNA(VLOOKUP(F3719,الاوردرات!$B$1:$C$600,2,0),"")</f>
        <v/>
      </c>
      <c r="K3719" s="52"/>
      <c r="M3719" s="105" t="str">
        <f>IF(G3719="","",_xlfn.IFNA((VLOOKUP(G3719,help!L:M,2,0))*H3719,_xlfn.IFNA((VLOOKUP(G3719,help!P:Q,2,0))*H3719,"غير مسجلة في المشتريات")))</f>
        <v/>
      </c>
    </row>
    <row r="3720" spans="2:13" hidden="1" x14ac:dyDescent="0.25">
      <c r="B3720" s="13">
        <f>COUNTIFS($G$3:G3720,'تقرير استهلاك خامات'!$D$4)</f>
        <v>2</v>
      </c>
      <c r="C3720" s="13">
        <f>COUNTIFS($F$3:F3720,'تقرير منتج تام'!$E$4)</f>
        <v>10</v>
      </c>
      <c r="D3720" s="37"/>
      <c r="E3720" s="37"/>
      <c r="F3720" s="37"/>
      <c r="G3720" s="39"/>
      <c r="H3720" s="40"/>
      <c r="I3720" s="107" t="str">
        <f>IF(G3720="","",_xlfn.IFNA(VLOOKUP(G3720,'سجل المشتريات'!F:N,8,0),"غير مسجلة في المشتريات"))</f>
        <v/>
      </c>
      <c r="J3720" s="26" t="str">
        <f>_xlfn.IFNA(VLOOKUP(F3720,الاوردرات!$B$1:$C$600,2,0),"")</f>
        <v/>
      </c>
      <c r="K3720" s="52"/>
      <c r="M3720" s="105" t="str">
        <f>IF(G3720="","",_xlfn.IFNA((VLOOKUP(G3720,help!L:M,2,0))*H3720,_xlfn.IFNA((VLOOKUP(G3720,help!P:Q,2,0))*H3720,"غير مسجلة في المشتريات")))</f>
        <v/>
      </c>
    </row>
    <row r="3721" spans="2:13" hidden="1" x14ac:dyDescent="0.25">
      <c r="B3721" s="13">
        <f>COUNTIFS($G$3:G3721,'تقرير استهلاك خامات'!$D$4)</f>
        <v>2</v>
      </c>
      <c r="C3721" s="13">
        <f>COUNTIFS($F$3:F3721,'تقرير منتج تام'!$E$4)</f>
        <v>10</v>
      </c>
      <c r="D3721" s="37"/>
      <c r="E3721" s="37"/>
      <c r="F3721" s="37"/>
      <c r="G3721" s="39"/>
      <c r="H3721" s="40"/>
      <c r="I3721" s="107" t="str">
        <f>IF(G3721="","",_xlfn.IFNA(VLOOKUP(G3721,'سجل المشتريات'!F:N,8,0),"غير مسجلة في المشتريات"))</f>
        <v/>
      </c>
      <c r="J3721" s="26" t="str">
        <f>_xlfn.IFNA(VLOOKUP(F3721,الاوردرات!$B$1:$C$600,2,0),"")</f>
        <v/>
      </c>
      <c r="K3721" s="52"/>
      <c r="M3721" s="105" t="str">
        <f>IF(G3721="","",_xlfn.IFNA((VLOOKUP(G3721,help!L:M,2,0))*H3721,_xlfn.IFNA((VLOOKUP(G3721,help!P:Q,2,0))*H3721,"غير مسجلة في المشتريات")))</f>
        <v/>
      </c>
    </row>
    <row r="3722" spans="2:13" hidden="1" x14ac:dyDescent="0.25">
      <c r="B3722" s="13">
        <f>COUNTIFS($G$3:G3722,'تقرير استهلاك خامات'!$D$4)</f>
        <v>2</v>
      </c>
      <c r="C3722" s="13">
        <f>COUNTIFS($F$3:F3722,'تقرير منتج تام'!$E$4)</f>
        <v>10</v>
      </c>
      <c r="D3722" s="37"/>
      <c r="E3722" s="37"/>
      <c r="F3722" s="37"/>
      <c r="G3722" s="39"/>
      <c r="H3722" s="40"/>
      <c r="I3722" s="107" t="str">
        <f>IF(G3722="","",_xlfn.IFNA(VLOOKUP(G3722,'سجل المشتريات'!F:N,8,0),"غير مسجلة في المشتريات"))</f>
        <v/>
      </c>
      <c r="J3722" s="26" t="str">
        <f>_xlfn.IFNA(VLOOKUP(F3722,الاوردرات!$B$1:$C$600,2,0),"")</f>
        <v/>
      </c>
      <c r="K3722" s="52"/>
      <c r="M3722" s="105" t="str">
        <f>IF(G3722="","",_xlfn.IFNA((VLOOKUP(G3722,help!L:M,2,0))*H3722,_xlfn.IFNA((VLOOKUP(G3722,help!P:Q,2,0))*H3722,"غير مسجلة في المشتريات")))</f>
        <v/>
      </c>
    </row>
    <row r="3723" spans="2:13" hidden="1" x14ac:dyDescent="0.25">
      <c r="B3723" s="13">
        <f>COUNTIFS($G$3:G3723,'تقرير استهلاك خامات'!$D$4)</f>
        <v>2</v>
      </c>
      <c r="C3723" s="13">
        <f>COUNTIFS($F$3:F3723,'تقرير منتج تام'!$E$4)</f>
        <v>10</v>
      </c>
      <c r="D3723" s="37"/>
      <c r="E3723" s="37"/>
      <c r="F3723" s="37"/>
      <c r="G3723" s="39"/>
      <c r="H3723" s="40"/>
      <c r="I3723" s="107" t="str">
        <f>IF(G3723="","",_xlfn.IFNA(VLOOKUP(G3723,'سجل المشتريات'!F:N,8,0),"غير مسجلة في المشتريات"))</f>
        <v/>
      </c>
      <c r="J3723" s="26" t="str">
        <f>_xlfn.IFNA(VLOOKUP(F3723,الاوردرات!$B$1:$C$600,2,0),"")</f>
        <v/>
      </c>
      <c r="K3723" s="52"/>
      <c r="M3723" s="105" t="str">
        <f>IF(G3723="","",_xlfn.IFNA((VLOOKUP(G3723,help!L:M,2,0))*H3723,_xlfn.IFNA((VLOOKUP(G3723,help!P:Q,2,0))*H3723,"غير مسجلة في المشتريات")))</f>
        <v/>
      </c>
    </row>
    <row r="3724" spans="2:13" hidden="1" x14ac:dyDescent="0.25">
      <c r="B3724" s="13">
        <f>COUNTIFS($G$3:G3724,'تقرير استهلاك خامات'!$D$4)</f>
        <v>2</v>
      </c>
      <c r="C3724" s="13">
        <f>COUNTIFS($F$3:F3724,'تقرير منتج تام'!$E$4)</f>
        <v>10</v>
      </c>
      <c r="D3724" s="37"/>
      <c r="E3724" s="37"/>
      <c r="F3724" s="37"/>
      <c r="G3724" s="39"/>
      <c r="H3724" s="40"/>
      <c r="I3724" s="107" t="str">
        <f>IF(G3724="","",_xlfn.IFNA(VLOOKUP(G3724,'سجل المشتريات'!F:N,8,0),"غير مسجلة في المشتريات"))</f>
        <v/>
      </c>
      <c r="J3724" s="26" t="str">
        <f>_xlfn.IFNA(VLOOKUP(F3724,الاوردرات!$B$1:$C$600,2,0),"")</f>
        <v/>
      </c>
      <c r="K3724" s="52"/>
      <c r="M3724" s="105" t="str">
        <f>IF(G3724="","",_xlfn.IFNA((VLOOKUP(G3724,help!L:M,2,0))*H3724,_xlfn.IFNA((VLOOKUP(G3724,help!P:Q,2,0))*H3724,"غير مسجلة في المشتريات")))</f>
        <v/>
      </c>
    </row>
    <row r="3725" spans="2:13" hidden="1" x14ac:dyDescent="0.25">
      <c r="B3725" s="13">
        <f>COUNTIFS($G$3:G3725,'تقرير استهلاك خامات'!$D$4)</f>
        <v>2</v>
      </c>
      <c r="C3725" s="13">
        <f>COUNTIFS($F$3:F3725,'تقرير منتج تام'!$E$4)</f>
        <v>10</v>
      </c>
      <c r="D3725" s="37"/>
      <c r="E3725" s="37"/>
      <c r="F3725" s="37"/>
      <c r="G3725" s="39"/>
      <c r="H3725" s="40"/>
      <c r="I3725" s="107" t="str">
        <f>IF(G3725="","",_xlfn.IFNA(VLOOKUP(G3725,'سجل المشتريات'!F:N,8,0),"غير مسجلة في المشتريات"))</f>
        <v/>
      </c>
      <c r="J3725" s="26" t="str">
        <f>_xlfn.IFNA(VLOOKUP(F3725,الاوردرات!$B$1:$C$600,2,0),"")</f>
        <v/>
      </c>
      <c r="K3725" s="52"/>
      <c r="M3725" s="105" t="str">
        <f>IF(G3725="","",_xlfn.IFNA((VLOOKUP(G3725,help!L:M,2,0))*H3725,_xlfn.IFNA((VLOOKUP(G3725,help!P:Q,2,0))*H3725,"غير مسجلة في المشتريات")))</f>
        <v/>
      </c>
    </row>
    <row r="3726" spans="2:13" hidden="1" x14ac:dyDescent="0.25">
      <c r="B3726" s="13">
        <f>COUNTIFS($G$3:G3726,'تقرير استهلاك خامات'!$D$4)</f>
        <v>2</v>
      </c>
      <c r="C3726" s="13">
        <f>COUNTIFS($F$3:F3726,'تقرير منتج تام'!$E$4)</f>
        <v>10</v>
      </c>
      <c r="D3726" s="37"/>
      <c r="E3726" s="37"/>
      <c r="F3726" s="37"/>
      <c r="G3726" s="39"/>
      <c r="H3726" s="40"/>
      <c r="I3726" s="107" t="str">
        <f>IF(G3726="","",_xlfn.IFNA(VLOOKUP(G3726,'سجل المشتريات'!F:N,8,0),"غير مسجلة في المشتريات"))</f>
        <v/>
      </c>
      <c r="J3726" s="26" t="str">
        <f>_xlfn.IFNA(VLOOKUP(F3726,الاوردرات!$B$1:$C$600,2,0),"")</f>
        <v/>
      </c>
      <c r="K3726" s="52"/>
      <c r="M3726" s="105" t="str">
        <f>IF(G3726="","",_xlfn.IFNA((VLOOKUP(G3726,help!L:M,2,0))*H3726,_xlfn.IFNA((VLOOKUP(G3726,help!P:Q,2,0))*H3726,"غير مسجلة في المشتريات")))</f>
        <v/>
      </c>
    </row>
    <row r="3727" spans="2:13" hidden="1" x14ac:dyDescent="0.25">
      <c r="B3727" s="13">
        <f>COUNTIFS($G$3:G3727,'تقرير استهلاك خامات'!$D$4)</f>
        <v>2</v>
      </c>
      <c r="C3727" s="13">
        <f>COUNTIFS($F$3:F3727,'تقرير منتج تام'!$E$4)</f>
        <v>10</v>
      </c>
      <c r="D3727" s="37"/>
      <c r="E3727" s="37"/>
      <c r="F3727" s="37"/>
      <c r="G3727" s="39"/>
      <c r="H3727" s="40"/>
      <c r="I3727" s="107" t="str">
        <f>IF(G3727="","",_xlfn.IFNA(VLOOKUP(G3727,'سجل المشتريات'!F:N,8,0),"غير مسجلة في المشتريات"))</f>
        <v/>
      </c>
      <c r="J3727" s="26" t="str">
        <f>_xlfn.IFNA(VLOOKUP(F3727,الاوردرات!$B$1:$C$600,2,0),"")</f>
        <v/>
      </c>
      <c r="K3727" s="52"/>
      <c r="M3727" s="105" t="str">
        <f>IF(G3727="","",_xlfn.IFNA((VLOOKUP(G3727,help!L:M,2,0))*H3727,_xlfn.IFNA((VLOOKUP(G3727,help!P:Q,2,0))*H3727,"غير مسجلة في المشتريات")))</f>
        <v/>
      </c>
    </row>
    <row r="3728" spans="2:13" hidden="1" x14ac:dyDescent="0.25">
      <c r="B3728" s="13">
        <f>COUNTIFS($G$3:G3728,'تقرير استهلاك خامات'!$D$4)</f>
        <v>2</v>
      </c>
      <c r="C3728" s="13">
        <f>COUNTIFS($F$3:F3728,'تقرير منتج تام'!$E$4)</f>
        <v>10</v>
      </c>
      <c r="D3728" s="37"/>
      <c r="E3728" s="37"/>
      <c r="F3728" s="37"/>
      <c r="G3728" s="39"/>
      <c r="H3728" s="40"/>
      <c r="I3728" s="107" t="str">
        <f>IF(G3728="","",_xlfn.IFNA(VLOOKUP(G3728,'سجل المشتريات'!F:N,8,0),"غير مسجلة في المشتريات"))</f>
        <v/>
      </c>
      <c r="J3728" s="26" t="str">
        <f>_xlfn.IFNA(VLOOKUP(F3728,الاوردرات!$B$1:$C$600,2,0),"")</f>
        <v/>
      </c>
      <c r="K3728" s="52"/>
      <c r="M3728" s="105" t="str">
        <f>IF(G3728="","",_xlfn.IFNA((VLOOKUP(G3728,help!L:M,2,0))*H3728,_xlfn.IFNA((VLOOKUP(G3728,help!P:Q,2,0))*H3728,"غير مسجلة في المشتريات")))</f>
        <v/>
      </c>
    </row>
    <row r="3729" spans="2:13" hidden="1" x14ac:dyDescent="0.25">
      <c r="B3729" s="13">
        <f>COUNTIFS($G$3:G3729,'تقرير استهلاك خامات'!$D$4)</f>
        <v>2</v>
      </c>
      <c r="C3729" s="13">
        <f>COUNTIFS($F$3:F3729,'تقرير منتج تام'!$E$4)</f>
        <v>10</v>
      </c>
      <c r="D3729" s="37"/>
      <c r="E3729" s="37"/>
      <c r="F3729" s="37"/>
      <c r="G3729" s="39"/>
      <c r="H3729" s="40"/>
      <c r="I3729" s="107" t="str">
        <f>IF(G3729="","",_xlfn.IFNA(VLOOKUP(G3729,'سجل المشتريات'!F:N,8,0),"غير مسجلة في المشتريات"))</f>
        <v/>
      </c>
      <c r="J3729" s="26" t="str">
        <f>_xlfn.IFNA(VLOOKUP(F3729,الاوردرات!$B$1:$C$600,2,0),"")</f>
        <v/>
      </c>
      <c r="K3729" s="52"/>
      <c r="M3729" s="105" t="str">
        <f>IF(G3729="","",_xlfn.IFNA((VLOOKUP(G3729,help!L:M,2,0))*H3729,_xlfn.IFNA((VLOOKUP(G3729,help!P:Q,2,0))*H3729,"غير مسجلة في المشتريات")))</f>
        <v/>
      </c>
    </row>
    <row r="3730" spans="2:13" hidden="1" x14ac:dyDescent="0.25">
      <c r="B3730" s="13">
        <f>COUNTIFS($G$3:G3730,'تقرير استهلاك خامات'!$D$4)</f>
        <v>2</v>
      </c>
      <c r="C3730" s="13">
        <f>COUNTIFS($F$3:F3730,'تقرير منتج تام'!$E$4)</f>
        <v>10</v>
      </c>
      <c r="D3730" s="37"/>
      <c r="E3730" s="37"/>
      <c r="F3730" s="37"/>
      <c r="G3730" s="39"/>
      <c r="H3730" s="40"/>
      <c r="I3730" s="107" t="str">
        <f>IF(G3730="","",_xlfn.IFNA(VLOOKUP(G3730,'سجل المشتريات'!F:N,8,0),"غير مسجلة في المشتريات"))</f>
        <v/>
      </c>
      <c r="J3730" s="26" t="str">
        <f>_xlfn.IFNA(VLOOKUP(F3730,الاوردرات!$B$1:$C$600,2,0),"")</f>
        <v/>
      </c>
      <c r="K3730" s="52"/>
      <c r="M3730" s="105" t="str">
        <f>IF(G3730="","",_xlfn.IFNA((VLOOKUP(G3730,help!L:M,2,0))*H3730,_xlfn.IFNA((VLOOKUP(G3730,help!P:Q,2,0))*H3730,"غير مسجلة في المشتريات")))</f>
        <v/>
      </c>
    </row>
    <row r="3731" spans="2:13" hidden="1" x14ac:dyDescent="0.25">
      <c r="B3731" s="13">
        <f>COUNTIFS($G$3:G3731,'تقرير استهلاك خامات'!$D$4)</f>
        <v>2</v>
      </c>
      <c r="C3731" s="13">
        <f>COUNTIFS($F$3:F3731,'تقرير منتج تام'!$E$4)</f>
        <v>10</v>
      </c>
      <c r="D3731" s="37"/>
      <c r="E3731" s="37"/>
      <c r="F3731" s="37"/>
      <c r="G3731" s="39"/>
      <c r="H3731" s="40"/>
      <c r="I3731" s="107" t="str">
        <f>IF(G3731="","",_xlfn.IFNA(VLOOKUP(G3731,'سجل المشتريات'!F:N,8,0),"غير مسجلة في المشتريات"))</f>
        <v/>
      </c>
      <c r="J3731" s="26" t="str">
        <f>_xlfn.IFNA(VLOOKUP(F3731,الاوردرات!$B$1:$C$600,2,0),"")</f>
        <v/>
      </c>
      <c r="K3731" s="52"/>
      <c r="M3731" s="105" t="str">
        <f>IF(G3731="","",_xlfn.IFNA((VLOOKUP(G3731,help!L:M,2,0))*H3731,_xlfn.IFNA((VLOOKUP(G3731,help!P:Q,2,0))*H3731,"غير مسجلة في المشتريات")))</f>
        <v/>
      </c>
    </row>
    <row r="3732" spans="2:13" hidden="1" x14ac:dyDescent="0.25">
      <c r="B3732" s="13">
        <f>COUNTIFS($G$3:G3732,'تقرير استهلاك خامات'!$D$4)</f>
        <v>2</v>
      </c>
      <c r="C3732" s="13">
        <f>COUNTIFS($F$3:F3732,'تقرير منتج تام'!$E$4)</f>
        <v>10</v>
      </c>
      <c r="D3732" s="37"/>
      <c r="E3732" s="37"/>
      <c r="F3732" s="37"/>
      <c r="G3732" s="39"/>
      <c r="H3732" s="40"/>
      <c r="I3732" s="107" t="str">
        <f>IF(G3732="","",_xlfn.IFNA(VLOOKUP(G3732,'سجل المشتريات'!F:N,8,0),"غير مسجلة في المشتريات"))</f>
        <v/>
      </c>
      <c r="J3732" s="26" t="str">
        <f>_xlfn.IFNA(VLOOKUP(F3732,الاوردرات!$B$1:$C$600,2,0),"")</f>
        <v/>
      </c>
      <c r="K3732" s="52"/>
      <c r="M3732" s="105" t="str">
        <f>IF(G3732="","",_xlfn.IFNA((VLOOKUP(G3732,help!L:M,2,0))*H3732,_xlfn.IFNA((VLOOKUP(G3732,help!P:Q,2,0))*H3732,"غير مسجلة في المشتريات")))</f>
        <v/>
      </c>
    </row>
    <row r="3733" spans="2:13" hidden="1" x14ac:dyDescent="0.25">
      <c r="B3733" s="13">
        <f>COUNTIFS($G$3:G3733,'تقرير استهلاك خامات'!$D$4)</f>
        <v>2</v>
      </c>
      <c r="C3733" s="13">
        <f>COUNTIFS($F$3:F3733,'تقرير منتج تام'!$E$4)</f>
        <v>10</v>
      </c>
      <c r="D3733" s="37"/>
      <c r="E3733" s="37"/>
      <c r="F3733" s="37"/>
      <c r="G3733" s="39"/>
      <c r="H3733" s="40"/>
      <c r="I3733" s="107" t="str">
        <f>IF(G3733="","",_xlfn.IFNA(VLOOKUP(G3733,'سجل المشتريات'!F:N,8,0),"غير مسجلة في المشتريات"))</f>
        <v/>
      </c>
      <c r="J3733" s="26" t="str">
        <f>_xlfn.IFNA(VLOOKUP(F3733,الاوردرات!$B$1:$C$600,2,0),"")</f>
        <v/>
      </c>
      <c r="K3733" s="52"/>
      <c r="M3733" s="105" t="str">
        <f>IF(G3733="","",_xlfn.IFNA((VLOOKUP(G3733,help!L:M,2,0))*H3733,_xlfn.IFNA((VLOOKUP(G3733,help!P:Q,2,0))*H3733,"غير مسجلة في المشتريات")))</f>
        <v/>
      </c>
    </row>
    <row r="3734" spans="2:13" hidden="1" x14ac:dyDescent="0.25">
      <c r="B3734" s="13">
        <f>COUNTIFS($G$3:G3734,'تقرير استهلاك خامات'!$D$4)</f>
        <v>2</v>
      </c>
      <c r="C3734" s="13">
        <f>COUNTIFS($F$3:F3734,'تقرير منتج تام'!$E$4)</f>
        <v>10</v>
      </c>
      <c r="D3734" s="37"/>
      <c r="E3734" s="37"/>
      <c r="F3734" s="37"/>
      <c r="G3734" s="39"/>
      <c r="H3734" s="40"/>
      <c r="I3734" s="107" t="str">
        <f>IF(G3734="","",_xlfn.IFNA(VLOOKUP(G3734,'سجل المشتريات'!F:N,8,0),"غير مسجلة في المشتريات"))</f>
        <v/>
      </c>
      <c r="J3734" s="26" t="str">
        <f>_xlfn.IFNA(VLOOKUP(F3734,الاوردرات!$B$1:$C$600,2,0),"")</f>
        <v/>
      </c>
      <c r="K3734" s="52"/>
      <c r="M3734" s="105" t="str">
        <f>IF(G3734="","",_xlfn.IFNA((VLOOKUP(G3734,help!L:M,2,0))*H3734,_xlfn.IFNA((VLOOKUP(G3734,help!P:Q,2,0))*H3734,"غير مسجلة في المشتريات")))</f>
        <v/>
      </c>
    </row>
    <row r="3735" spans="2:13" hidden="1" x14ac:dyDescent="0.25">
      <c r="B3735" s="13">
        <f>COUNTIFS($G$3:G3735,'تقرير استهلاك خامات'!$D$4)</f>
        <v>2</v>
      </c>
      <c r="C3735" s="13">
        <f>COUNTIFS($F$3:F3735,'تقرير منتج تام'!$E$4)</f>
        <v>10</v>
      </c>
      <c r="D3735" s="37"/>
      <c r="E3735" s="37"/>
      <c r="F3735" s="37"/>
      <c r="G3735" s="39"/>
      <c r="H3735" s="40"/>
      <c r="I3735" s="107" t="str">
        <f>IF(G3735="","",_xlfn.IFNA(VLOOKUP(G3735,'سجل المشتريات'!F:N,8,0),"غير مسجلة في المشتريات"))</f>
        <v/>
      </c>
      <c r="J3735" s="26" t="str">
        <f>_xlfn.IFNA(VLOOKUP(F3735,الاوردرات!$B$1:$C$600,2,0),"")</f>
        <v/>
      </c>
      <c r="K3735" s="52"/>
      <c r="M3735" s="105" t="str">
        <f>IF(G3735="","",_xlfn.IFNA((VLOOKUP(G3735,help!L:M,2,0))*H3735,_xlfn.IFNA((VLOOKUP(G3735,help!P:Q,2,0))*H3735,"غير مسجلة في المشتريات")))</f>
        <v/>
      </c>
    </row>
    <row r="3736" spans="2:13" hidden="1" x14ac:dyDescent="0.25">
      <c r="B3736" s="13">
        <f>COUNTIFS($G$3:G3736,'تقرير استهلاك خامات'!$D$4)</f>
        <v>2</v>
      </c>
      <c r="C3736" s="13">
        <f>COUNTIFS($F$3:F3736,'تقرير منتج تام'!$E$4)</f>
        <v>10</v>
      </c>
      <c r="D3736" s="37"/>
      <c r="E3736" s="37"/>
      <c r="F3736" s="37"/>
      <c r="G3736" s="39"/>
      <c r="H3736" s="40"/>
      <c r="I3736" s="107" t="str">
        <f>IF(G3736="","",_xlfn.IFNA(VLOOKUP(G3736,'سجل المشتريات'!F:N,8,0),"غير مسجلة في المشتريات"))</f>
        <v/>
      </c>
      <c r="J3736" s="26" t="str">
        <f>_xlfn.IFNA(VLOOKUP(F3736,الاوردرات!$B$1:$C$600,2,0),"")</f>
        <v/>
      </c>
      <c r="K3736" s="52"/>
      <c r="M3736" s="105" t="str">
        <f>IF(G3736="","",_xlfn.IFNA((VLOOKUP(G3736,help!L:M,2,0))*H3736,_xlfn.IFNA((VLOOKUP(G3736,help!P:Q,2,0))*H3736,"غير مسجلة في المشتريات")))</f>
        <v/>
      </c>
    </row>
    <row r="3737" spans="2:13" hidden="1" x14ac:dyDescent="0.25">
      <c r="B3737" s="13">
        <f>COUNTIFS($G$3:G3737,'تقرير استهلاك خامات'!$D$4)</f>
        <v>2</v>
      </c>
      <c r="C3737" s="13">
        <f>COUNTIFS($F$3:F3737,'تقرير منتج تام'!$E$4)</f>
        <v>10</v>
      </c>
      <c r="D3737" s="37"/>
      <c r="E3737" s="37"/>
      <c r="F3737" s="37"/>
      <c r="G3737" s="39"/>
      <c r="H3737" s="40"/>
      <c r="I3737" s="107" t="str">
        <f>IF(G3737="","",_xlfn.IFNA(VLOOKUP(G3737,'سجل المشتريات'!F:N,8,0),"غير مسجلة في المشتريات"))</f>
        <v/>
      </c>
      <c r="J3737" s="26" t="str">
        <f>_xlfn.IFNA(VLOOKUP(F3737,الاوردرات!$B$1:$C$600,2,0),"")</f>
        <v/>
      </c>
      <c r="K3737" s="52"/>
      <c r="M3737" s="105" t="str">
        <f>IF(G3737="","",_xlfn.IFNA((VLOOKUP(G3737,help!L:M,2,0))*H3737,_xlfn.IFNA((VLOOKUP(G3737,help!P:Q,2,0))*H3737,"غير مسجلة في المشتريات")))</f>
        <v/>
      </c>
    </row>
    <row r="3738" spans="2:13" hidden="1" x14ac:dyDescent="0.25">
      <c r="B3738" s="13">
        <f>COUNTIFS($G$3:G3738,'تقرير استهلاك خامات'!$D$4)</f>
        <v>2</v>
      </c>
      <c r="C3738" s="13">
        <f>COUNTIFS($F$3:F3738,'تقرير منتج تام'!$E$4)</f>
        <v>10</v>
      </c>
      <c r="D3738" s="37"/>
      <c r="E3738" s="37"/>
      <c r="F3738" s="37"/>
      <c r="G3738" s="39"/>
      <c r="H3738" s="40"/>
      <c r="I3738" s="107" t="str">
        <f>IF(G3738="","",_xlfn.IFNA(VLOOKUP(G3738,'سجل المشتريات'!F:N,8,0),"غير مسجلة في المشتريات"))</f>
        <v/>
      </c>
      <c r="J3738" s="26" t="str">
        <f>_xlfn.IFNA(VLOOKUP(F3738,الاوردرات!$B$1:$C$600,2,0),"")</f>
        <v/>
      </c>
      <c r="K3738" s="52"/>
      <c r="M3738" s="105" t="str">
        <f>IF(G3738="","",_xlfn.IFNA((VLOOKUP(G3738,help!L:M,2,0))*H3738,_xlfn.IFNA((VLOOKUP(G3738,help!P:Q,2,0))*H3738,"غير مسجلة في المشتريات")))</f>
        <v/>
      </c>
    </row>
    <row r="3739" spans="2:13" hidden="1" x14ac:dyDescent="0.25">
      <c r="B3739" s="13">
        <f>COUNTIFS($G$3:G3739,'تقرير استهلاك خامات'!$D$4)</f>
        <v>2</v>
      </c>
      <c r="C3739" s="13">
        <f>COUNTIFS($F$3:F3739,'تقرير منتج تام'!$E$4)</f>
        <v>10</v>
      </c>
      <c r="D3739" s="37"/>
      <c r="E3739" s="37"/>
      <c r="F3739" s="37"/>
      <c r="G3739" s="39"/>
      <c r="H3739" s="40"/>
      <c r="I3739" s="107" t="str">
        <f>IF(G3739="","",_xlfn.IFNA(VLOOKUP(G3739,'سجل المشتريات'!F:N,8,0),"غير مسجلة في المشتريات"))</f>
        <v/>
      </c>
      <c r="J3739" s="26" t="str">
        <f>_xlfn.IFNA(VLOOKUP(F3739,الاوردرات!$B$1:$C$600,2,0),"")</f>
        <v/>
      </c>
      <c r="K3739" s="52"/>
      <c r="M3739" s="105" t="str">
        <f>IF(G3739="","",_xlfn.IFNA((VLOOKUP(G3739,help!L:M,2,0))*H3739,_xlfn.IFNA((VLOOKUP(G3739,help!P:Q,2,0))*H3739,"غير مسجلة في المشتريات")))</f>
        <v/>
      </c>
    </row>
    <row r="3740" spans="2:13" hidden="1" x14ac:dyDescent="0.25">
      <c r="B3740" s="13">
        <f>COUNTIFS($G$3:G3740,'تقرير استهلاك خامات'!$D$4)</f>
        <v>2</v>
      </c>
      <c r="C3740" s="13">
        <f>COUNTIFS($F$3:F3740,'تقرير منتج تام'!$E$4)</f>
        <v>10</v>
      </c>
      <c r="D3740" s="37"/>
      <c r="E3740" s="37"/>
      <c r="F3740" s="37"/>
      <c r="G3740" s="39"/>
      <c r="H3740" s="40"/>
      <c r="I3740" s="107" t="str">
        <f>IF(G3740="","",_xlfn.IFNA(VLOOKUP(G3740,'سجل المشتريات'!F:N,8,0),"غير مسجلة في المشتريات"))</f>
        <v/>
      </c>
      <c r="J3740" s="26" t="str">
        <f>_xlfn.IFNA(VLOOKUP(F3740,الاوردرات!$B$1:$C$600,2,0),"")</f>
        <v/>
      </c>
      <c r="K3740" s="52"/>
      <c r="M3740" s="105" t="str">
        <f>IF(G3740="","",_xlfn.IFNA((VLOOKUP(G3740,help!L:M,2,0))*H3740,_xlfn.IFNA((VLOOKUP(G3740,help!P:Q,2,0))*H3740,"غير مسجلة في المشتريات")))</f>
        <v/>
      </c>
    </row>
    <row r="3741" spans="2:13" hidden="1" x14ac:dyDescent="0.25">
      <c r="B3741" s="13">
        <f>COUNTIFS($G$3:G3741,'تقرير استهلاك خامات'!$D$4)</f>
        <v>2</v>
      </c>
      <c r="C3741" s="13">
        <f>COUNTIFS($F$3:F3741,'تقرير منتج تام'!$E$4)</f>
        <v>10</v>
      </c>
      <c r="D3741" s="37"/>
      <c r="E3741" s="37"/>
      <c r="F3741" s="37"/>
      <c r="G3741" s="39"/>
      <c r="H3741" s="40"/>
      <c r="I3741" s="107" t="str">
        <f>IF(G3741="","",_xlfn.IFNA(VLOOKUP(G3741,'سجل المشتريات'!F:N,8,0),"غير مسجلة في المشتريات"))</f>
        <v/>
      </c>
      <c r="J3741" s="26" t="str">
        <f>_xlfn.IFNA(VLOOKUP(F3741,الاوردرات!$B$1:$C$600,2,0),"")</f>
        <v/>
      </c>
      <c r="K3741" s="52"/>
      <c r="M3741" s="105" t="str">
        <f>IF(G3741="","",_xlfn.IFNA((VLOOKUP(G3741,help!L:M,2,0))*H3741,_xlfn.IFNA((VLOOKUP(G3741,help!P:Q,2,0))*H3741,"غير مسجلة في المشتريات")))</f>
        <v/>
      </c>
    </row>
    <row r="3742" spans="2:13" hidden="1" x14ac:dyDescent="0.25">
      <c r="B3742" s="13">
        <f>COUNTIFS($G$3:G3742,'تقرير استهلاك خامات'!$D$4)</f>
        <v>2</v>
      </c>
      <c r="C3742" s="13">
        <f>COUNTIFS($F$3:F3742,'تقرير منتج تام'!$E$4)</f>
        <v>10</v>
      </c>
      <c r="D3742" s="37"/>
      <c r="E3742" s="37"/>
      <c r="F3742" s="37"/>
      <c r="G3742" s="39"/>
      <c r="H3742" s="40"/>
      <c r="I3742" s="107" t="str">
        <f>IF(G3742="","",_xlfn.IFNA(VLOOKUP(G3742,'سجل المشتريات'!F:N,8,0),"غير مسجلة في المشتريات"))</f>
        <v/>
      </c>
      <c r="J3742" s="26" t="str">
        <f>_xlfn.IFNA(VLOOKUP(F3742,الاوردرات!$B$1:$C$600,2,0),"")</f>
        <v/>
      </c>
      <c r="K3742" s="52"/>
      <c r="M3742" s="105" t="str">
        <f>IF(G3742="","",_xlfn.IFNA((VLOOKUP(G3742,help!L:M,2,0))*H3742,_xlfn.IFNA((VLOOKUP(G3742,help!P:Q,2,0))*H3742,"غير مسجلة في المشتريات")))</f>
        <v/>
      </c>
    </row>
    <row r="3743" spans="2:13" hidden="1" x14ac:dyDescent="0.25">
      <c r="B3743" s="13">
        <f>COUNTIFS($G$3:G3743,'تقرير استهلاك خامات'!$D$4)</f>
        <v>2</v>
      </c>
      <c r="C3743" s="13">
        <f>COUNTIFS($F$3:F3743,'تقرير منتج تام'!$E$4)</f>
        <v>10</v>
      </c>
      <c r="D3743" s="37"/>
      <c r="E3743" s="37"/>
      <c r="F3743" s="37"/>
      <c r="G3743" s="39"/>
      <c r="H3743" s="40"/>
      <c r="I3743" s="107" t="str">
        <f>IF(G3743="","",_xlfn.IFNA(VLOOKUP(G3743,'سجل المشتريات'!F:N,8,0),"غير مسجلة في المشتريات"))</f>
        <v/>
      </c>
      <c r="J3743" s="26" t="str">
        <f>_xlfn.IFNA(VLOOKUP(F3743,الاوردرات!$B$1:$C$600,2,0),"")</f>
        <v/>
      </c>
      <c r="K3743" s="52"/>
      <c r="M3743" s="105" t="str">
        <f>IF(G3743="","",_xlfn.IFNA((VLOOKUP(G3743,help!L:M,2,0))*H3743,_xlfn.IFNA((VLOOKUP(G3743,help!P:Q,2,0))*H3743,"غير مسجلة في المشتريات")))</f>
        <v/>
      </c>
    </row>
    <row r="3744" spans="2:13" hidden="1" x14ac:dyDescent="0.25">
      <c r="B3744" s="13">
        <f>COUNTIFS($G$3:G3744,'تقرير استهلاك خامات'!$D$4)</f>
        <v>2</v>
      </c>
      <c r="C3744" s="13">
        <f>COUNTIFS($F$3:F3744,'تقرير منتج تام'!$E$4)</f>
        <v>10</v>
      </c>
      <c r="D3744" s="37"/>
      <c r="E3744" s="37"/>
      <c r="F3744" s="37"/>
      <c r="G3744" s="39"/>
      <c r="H3744" s="40"/>
      <c r="I3744" s="107" t="str">
        <f>IF(G3744="","",_xlfn.IFNA(VLOOKUP(G3744,'سجل المشتريات'!F:N,8,0),"غير مسجلة في المشتريات"))</f>
        <v/>
      </c>
      <c r="J3744" s="26" t="str">
        <f>_xlfn.IFNA(VLOOKUP(F3744,الاوردرات!$B$1:$C$600,2,0),"")</f>
        <v/>
      </c>
      <c r="K3744" s="52"/>
      <c r="M3744" s="105" t="str">
        <f>IF(G3744="","",_xlfn.IFNA((VLOOKUP(G3744,help!L:M,2,0))*H3744,_xlfn.IFNA((VLOOKUP(G3744,help!P:Q,2,0))*H3744,"غير مسجلة في المشتريات")))</f>
        <v/>
      </c>
    </row>
    <row r="3745" spans="2:13" hidden="1" x14ac:dyDescent="0.25">
      <c r="B3745" s="13">
        <f>COUNTIFS($G$3:G3745,'تقرير استهلاك خامات'!$D$4)</f>
        <v>2</v>
      </c>
      <c r="C3745" s="13">
        <f>COUNTIFS($F$3:F3745,'تقرير منتج تام'!$E$4)</f>
        <v>10</v>
      </c>
      <c r="D3745" s="37"/>
      <c r="E3745" s="37"/>
      <c r="F3745" s="37"/>
      <c r="G3745" s="39"/>
      <c r="H3745" s="40"/>
      <c r="I3745" s="107" t="str">
        <f>IF(G3745="","",_xlfn.IFNA(VLOOKUP(G3745,'سجل المشتريات'!F:N,8,0),"غير مسجلة في المشتريات"))</f>
        <v/>
      </c>
      <c r="J3745" s="26" t="str">
        <f>_xlfn.IFNA(VLOOKUP(F3745,الاوردرات!$B$1:$C$600,2,0),"")</f>
        <v/>
      </c>
      <c r="K3745" s="52"/>
      <c r="M3745" s="105" t="str">
        <f>IF(G3745="","",_xlfn.IFNA((VLOOKUP(G3745,help!L:M,2,0))*H3745,_xlfn.IFNA((VLOOKUP(G3745,help!P:Q,2,0))*H3745,"غير مسجلة في المشتريات")))</f>
        <v/>
      </c>
    </row>
    <row r="3746" spans="2:13" hidden="1" x14ac:dyDescent="0.25">
      <c r="B3746" s="13">
        <f>COUNTIFS($G$3:G3746,'تقرير استهلاك خامات'!$D$4)</f>
        <v>2</v>
      </c>
      <c r="C3746" s="13">
        <f>COUNTIFS($F$3:F3746,'تقرير منتج تام'!$E$4)</f>
        <v>10</v>
      </c>
      <c r="D3746" s="37"/>
      <c r="E3746" s="37"/>
      <c r="F3746" s="37"/>
      <c r="G3746" s="39"/>
      <c r="H3746" s="40"/>
      <c r="I3746" s="107" t="str">
        <f>IF(G3746="","",_xlfn.IFNA(VLOOKUP(G3746,'سجل المشتريات'!F:N,8,0),"غير مسجلة في المشتريات"))</f>
        <v/>
      </c>
      <c r="J3746" s="26" t="str">
        <f>_xlfn.IFNA(VLOOKUP(F3746,الاوردرات!$B$1:$C$600,2,0),"")</f>
        <v/>
      </c>
      <c r="K3746" s="52"/>
      <c r="M3746" s="105" t="str">
        <f>IF(G3746="","",_xlfn.IFNA((VLOOKUP(G3746,help!L:M,2,0))*H3746,_xlfn.IFNA((VLOOKUP(G3746,help!P:Q,2,0))*H3746,"غير مسجلة في المشتريات")))</f>
        <v/>
      </c>
    </row>
    <row r="3747" spans="2:13" hidden="1" x14ac:dyDescent="0.25">
      <c r="B3747" s="13">
        <f>COUNTIFS($G$3:G3747,'تقرير استهلاك خامات'!$D$4)</f>
        <v>2</v>
      </c>
      <c r="C3747" s="13">
        <f>COUNTIFS($F$3:F3747,'تقرير منتج تام'!$E$4)</f>
        <v>10</v>
      </c>
      <c r="D3747" s="37"/>
      <c r="E3747" s="37"/>
      <c r="F3747" s="37"/>
      <c r="G3747" s="39"/>
      <c r="H3747" s="40"/>
      <c r="I3747" s="107" t="str">
        <f>IF(G3747="","",_xlfn.IFNA(VLOOKUP(G3747,'سجل المشتريات'!F:N,8,0),"غير مسجلة في المشتريات"))</f>
        <v/>
      </c>
      <c r="J3747" s="26" t="str">
        <f>_xlfn.IFNA(VLOOKUP(F3747,الاوردرات!$B$1:$C$600,2,0),"")</f>
        <v/>
      </c>
      <c r="K3747" s="52"/>
      <c r="M3747" s="105" t="str">
        <f>IF(G3747="","",_xlfn.IFNA((VLOOKUP(G3747,help!L:M,2,0))*H3747,_xlfn.IFNA((VLOOKUP(G3747,help!P:Q,2,0))*H3747,"غير مسجلة في المشتريات")))</f>
        <v/>
      </c>
    </row>
    <row r="3748" spans="2:13" hidden="1" x14ac:dyDescent="0.25">
      <c r="B3748" s="13">
        <f>COUNTIFS($G$3:G3748,'تقرير استهلاك خامات'!$D$4)</f>
        <v>2</v>
      </c>
      <c r="C3748" s="13">
        <f>COUNTIFS($F$3:F3748,'تقرير منتج تام'!$E$4)</f>
        <v>10</v>
      </c>
      <c r="D3748" s="37"/>
      <c r="E3748" s="37"/>
      <c r="F3748" s="37"/>
      <c r="G3748" s="39"/>
      <c r="H3748" s="40"/>
      <c r="I3748" s="107" t="str">
        <f>IF(G3748="","",_xlfn.IFNA(VLOOKUP(G3748,'سجل المشتريات'!F:N,8,0),"غير مسجلة في المشتريات"))</f>
        <v/>
      </c>
      <c r="J3748" s="26" t="str">
        <f>_xlfn.IFNA(VLOOKUP(F3748,الاوردرات!$B$1:$C$600,2,0),"")</f>
        <v/>
      </c>
      <c r="K3748" s="52"/>
      <c r="M3748" s="105" t="str">
        <f>IF(G3748="","",_xlfn.IFNA((VLOOKUP(G3748,help!L:M,2,0))*H3748,_xlfn.IFNA((VLOOKUP(G3748,help!P:Q,2,0))*H3748,"غير مسجلة في المشتريات")))</f>
        <v/>
      </c>
    </row>
    <row r="3749" spans="2:13" hidden="1" x14ac:dyDescent="0.25">
      <c r="B3749" s="13">
        <f>COUNTIFS($G$3:G3749,'تقرير استهلاك خامات'!$D$4)</f>
        <v>2</v>
      </c>
      <c r="C3749" s="13">
        <f>COUNTIFS($F$3:F3749,'تقرير منتج تام'!$E$4)</f>
        <v>10</v>
      </c>
      <c r="D3749" s="37"/>
      <c r="E3749" s="37"/>
      <c r="F3749" s="37"/>
      <c r="G3749" s="39"/>
      <c r="H3749" s="40"/>
      <c r="I3749" s="107" t="str">
        <f>IF(G3749="","",_xlfn.IFNA(VLOOKUP(G3749,'سجل المشتريات'!F:N,8,0),"غير مسجلة في المشتريات"))</f>
        <v/>
      </c>
      <c r="J3749" s="26" t="str">
        <f>_xlfn.IFNA(VLOOKUP(F3749,الاوردرات!$B$1:$C$600,2,0),"")</f>
        <v/>
      </c>
      <c r="K3749" s="52"/>
      <c r="M3749" s="105" t="str">
        <f>IF(G3749="","",_xlfn.IFNA((VLOOKUP(G3749,help!L:M,2,0))*H3749,_xlfn.IFNA((VLOOKUP(G3749,help!P:Q,2,0))*H3749,"غير مسجلة في المشتريات")))</f>
        <v/>
      </c>
    </row>
    <row r="3750" spans="2:13" hidden="1" x14ac:dyDescent="0.25">
      <c r="B3750" s="13">
        <f>COUNTIFS($G$3:G3750,'تقرير استهلاك خامات'!$D$4)</f>
        <v>2</v>
      </c>
      <c r="C3750" s="13">
        <f>COUNTIFS($F$3:F3750,'تقرير منتج تام'!$E$4)</f>
        <v>10</v>
      </c>
      <c r="D3750" s="37"/>
      <c r="E3750" s="37"/>
      <c r="F3750" s="37"/>
      <c r="G3750" s="39"/>
      <c r="H3750" s="40"/>
      <c r="I3750" s="107" t="str">
        <f>IF(G3750="","",_xlfn.IFNA(VLOOKUP(G3750,'سجل المشتريات'!F:N,8,0),"غير مسجلة في المشتريات"))</f>
        <v/>
      </c>
      <c r="J3750" s="26" t="str">
        <f>_xlfn.IFNA(VLOOKUP(F3750,الاوردرات!$B$1:$C$600,2,0),"")</f>
        <v/>
      </c>
      <c r="K3750" s="52"/>
      <c r="M3750" s="105" t="str">
        <f>IF(G3750="","",_xlfn.IFNA((VLOOKUP(G3750,help!L:M,2,0))*H3750,_xlfn.IFNA((VLOOKUP(G3750,help!P:Q,2,0))*H3750,"غير مسجلة في المشتريات")))</f>
        <v/>
      </c>
    </row>
    <row r="3751" spans="2:13" hidden="1" x14ac:dyDescent="0.25">
      <c r="B3751" s="13">
        <f>COUNTIFS($G$3:G3751,'تقرير استهلاك خامات'!$D$4)</f>
        <v>2</v>
      </c>
      <c r="C3751" s="13">
        <f>COUNTIFS($F$3:F3751,'تقرير منتج تام'!$E$4)</f>
        <v>10</v>
      </c>
      <c r="D3751" s="37"/>
      <c r="E3751" s="37"/>
      <c r="F3751" s="37"/>
      <c r="G3751" s="39"/>
      <c r="H3751" s="40"/>
      <c r="I3751" s="107" t="str">
        <f>IF(G3751="","",_xlfn.IFNA(VLOOKUP(G3751,'سجل المشتريات'!F:N,8,0),"غير مسجلة في المشتريات"))</f>
        <v/>
      </c>
      <c r="J3751" s="26" t="str">
        <f>_xlfn.IFNA(VLOOKUP(F3751,الاوردرات!$B$1:$C$600,2,0),"")</f>
        <v/>
      </c>
      <c r="K3751" s="52"/>
      <c r="M3751" s="105" t="str">
        <f>IF(G3751="","",_xlfn.IFNA((VLOOKUP(G3751,help!L:M,2,0))*H3751,_xlfn.IFNA((VLOOKUP(G3751,help!P:Q,2,0))*H3751,"غير مسجلة في المشتريات")))</f>
        <v/>
      </c>
    </row>
    <row r="3752" spans="2:13" hidden="1" x14ac:dyDescent="0.25">
      <c r="B3752" s="13">
        <f>COUNTIFS($G$3:G3752,'تقرير استهلاك خامات'!$D$4)</f>
        <v>2</v>
      </c>
      <c r="C3752" s="13">
        <f>COUNTIFS($F$3:F3752,'تقرير منتج تام'!$E$4)</f>
        <v>10</v>
      </c>
      <c r="D3752" s="37"/>
      <c r="E3752" s="37"/>
      <c r="F3752" s="37"/>
      <c r="G3752" s="39"/>
      <c r="H3752" s="40"/>
      <c r="I3752" s="107" t="str">
        <f>IF(G3752="","",_xlfn.IFNA(VLOOKUP(G3752,'سجل المشتريات'!F:N,8,0),"غير مسجلة في المشتريات"))</f>
        <v/>
      </c>
      <c r="J3752" s="26" t="str">
        <f>_xlfn.IFNA(VLOOKUP(F3752,الاوردرات!$B$1:$C$600,2,0),"")</f>
        <v/>
      </c>
      <c r="K3752" s="52"/>
      <c r="M3752" s="105" t="str">
        <f>IF(G3752="","",_xlfn.IFNA((VLOOKUP(G3752,help!L:M,2,0))*H3752,_xlfn.IFNA((VLOOKUP(G3752,help!P:Q,2,0))*H3752,"غير مسجلة في المشتريات")))</f>
        <v/>
      </c>
    </row>
    <row r="3753" spans="2:13" hidden="1" x14ac:dyDescent="0.25">
      <c r="B3753" s="13">
        <f>COUNTIFS($G$3:G3753,'تقرير استهلاك خامات'!$D$4)</f>
        <v>2</v>
      </c>
      <c r="C3753" s="13">
        <f>COUNTIFS($F$3:F3753,'تقرير منتج تام'!$E$4)</f>
        <v>10</v>
      </c>
      <c r="D3753" s="37"/>
      <c r="E3753" s="37"/>
      <c r="F3753" s="37"/>
      <c r="G3753" s="39"/>
      <c r="H3753" s="40"/>
      <c r="I3753" s="107" t="str">
        <f>IF(G3753="","",_xlfn.IFNA(VLOOKUP(G3753,'سجل المشتريات'!F:N,8,0),"غير مسجلة في المشتريات"))</f>
        <v/>
      </c>
      <c r="J3753" s="26" t="str">
        <f>_xlfn.IFNA(VLOOKUP(F3753,الاوردرات!$B$1:$C$600,2,0),"")</f>
        <v/>
      </c>
      <c r="K3753" s="52"/>
      <c r="M3753" s="105" t="str">
        <f>IF(G3753="","",_xlfn.IFNA((VLOOKUP(G3753,help!L:M,2,0))*H3753,_xlfn.IFNA((VLOOKUP(G3753,help!P:Q,2,0))*H3753,"غير مسجلة في المشتريات")))</f>
        <v/>
      </c>
    </row>
    <row r="3754" spans="2:13" hidden="1" x14ac:dyDescent="0.25">
      <c r="B3754" s="13">
        <f>COUNTIFS($G$3:G3754,'تقرير استهلاك خامات'!$D$4)</f>
        <v>2</v>
      </c>
      <c r="C3754" s="13">
        <f>COUNTIFS($F$3:F3754,'تقرير منتج تام'!$E$4)</f>
        <v>10</v>
      </c>
      <c r="D3754" s="37"/>
      <c r="E3754" s="37"/>
      <c r="F3754" s="37"/>
      <c r="G3754" s="39"/>
      <c r="H3754" s="40"/>
      <c r="I3754" s="107" t="str">
        <f>IF(G3754="","",_xlfn.IFNA(VLOOKUP(G3754,'سجل المشتريات'!F:N,8,0),"غير مسجلة في المشتريات"))</f>
        <v/>
      </c>
      <c r="J3754" s="26" t="str">
        <f>_xlfn.IFNA(VLOOKUP(F3754,الاوردرات!$B$1:$C$600,2,0),"")</f>
        <v/>
      </c>
      <c r="K3754" s="52"/>
      <c r="M3754" s="105" t="str">
        <f>IF(G3754="","",_xlfn.IFNA((VLOOKUP(G3754,help!L:M,2,0))*H3754,_xlfn.IFNA((VLOOKUP(G3754,help!P:Q,2,0))*H3754,"غير مسجلة في المشتريات")))</f>
        <v/>
      </c>
    </row>
    <row r="3755" spans="2:13" hidden="1" x14ac:dyDescent="0.25">
      <c r="B3755" s="13">
        <f>COUNTIFS($G$3:G3755,'تقرير استهلاك خامات'!$D$4)</f>
        <v>2</v>
      </c>
      <c r="C3755" s="13">
        <f>COUNTIFS($F$3:F3755,'تقرير منتج تام'!$E$4)</f>
        <v>10</v>
      </c>
      <c r="D3755" s="37"/>
      <c r="E3755" s="37"/>
      <c r="F3755" s="37"/>
      <c r="G3755" s="39"/>
      <c r="H3755" s="40"/>
      <c r="I3755" s="107" t="str">
        <f>IF(G3755="","",_xlfn.IFNA(VLOOKUP(G3755,'سجل المشتريات'!F:N,8,0),"غير مسجلة في المشتريات"))</f>
        <v/>
      </c>
      <c r="J3755" s="26" t="str">
        <f>_xlfn.IFNA(VLOOKUP(F3755,الاوردرات!$B$1:$C$600,2,0),"")</f>
        <v/>
      </c>
      <c r="K3755" s="52"/>
      <c r="M3755" s="105" t="str">
        <f>IF(G3755="","",_xlfn.IFNA((VLOOKUP(G3755,help!L:M,2,0))*H3755,_xlfn.IFNA((VLOOKUP(G3755,help!P:Q,2,0))*H3755,"غير مسجلة في المشتريات")))</f>
        <v/>
      </c>
    </row>
    <row r="3756" spans="2:13" hidden="1" x14ac:dyDescent="0.25">
      <c r="B3756" s="13">
        <f>COUNTIFS($G$3:G3756,'تقرير استهلاك خامات'!$D$4)</f>
        <v>2</v>
      </c>
      <c r="C3756" s="13">
        <f>COUNTIFS($F$3:F3756,'تقرير منتج تام'!$E$4)</f>
        <v>10</v>
      </c>
      <c r="D3756" s="37"/>
      <c r="E3756" s="37"/>
      <c r="F3756" s="37"/>
      <c r="G3756" s="39"/>
      <c r="H3756" s="40"/>
      <c r="I3756" s="107" t="str">
        <f>IF(G3756="","",_xlfn.IFNA(VLOOKUP(G3756,'سجل المشتريات'!F:N,8,0),"غير مسجلة في المشتريات"))</f>
        <v/>
      </c>
      <c r="J3756" s="26" t="str">
        <f>_xlfn.IFNA(VLOOKUP(F3756,الاوردرات!$B$1:$C$600,2,0),"")</f>
        <v/>
      </c>
      <c r="K3756" s="52"/>
      <c r="M3756" s="105" t="str">
        <f>IF(G3756="","",_xlfn.IFNA((VLOOKUP(G3756,help!L:M,2,0))*H3756,_xlfn.IFNA((VLOOKUP(G3756,help!P:Q,2,0))*H3756,"غير مسجلة في المشتريات")))</f>
        <v/>
      </c>
    </row>
    <row r="3757" spans="2:13" hidden="1" x14ac:dyDescent="0.25">
      <c r="B3757" s="13">
        <f>COUNTIFS($G$3:G3757,'تقرير استهلاك خامات'!$D$4)</f>
        <v>2</v>
      </c>
      <c r="C3757" s="13">
        <f>COUNTIFS($F$3:F3757,'تقرير منتج تام'!$E$4)</f>
        <v>10</v>
      </c>
      <c r="D3757" s="37"/>
      <c r="E3757" s="37"/>
      <c r="F3757" s="37"/>
      <c r="G3757" s="39"/>
      <c r="H3757" s="40"/>
      <c r="I3757" s="107" t="str">
        <f>IF(G3757="","",_xlfn.IFNA(VLOOKUP(G3757,'سجل المشتريات'!F:N,8,0),"غير مسجلة في المشتريات"))</f>
        <v/>
      </c>
      <c r="J3757" s="26" t="str">
        <f>_xlfn.IFNA(VLOOKUP(F3757,الاوردرات!$B$1:$C$600,2,0),"")</f>
        <v/>
      </c>
      <c r="K3757" s="52"/>
      <c r="M3757" s="105" t="str">
        <f>IF(G3757="","",_xlfn.IFNA((VLOOKUP(G3757,help!L:M,2,0))*H3757,_xlfn.IFNA((VLOOKUP(G3757,help!P:Q,2,0))*H3757,"غير مسجلة في المشتريات")))</f>
        <v/>
      </c>
    </row>
    <row r="3758" spans="2:13" hidden="1" x14ac:dyDescent="0.25">
      <c r="B3758" s="13">
        <f>COUNTIFS($G$3:G3758,'تقرير استهلاك خامات'!$D$4)</f>
        <v>2</v>
      </c>
      <c r="C3758" s="13">
        <f>COUNTIFS($F$3:F3758,'تقرير منتج تام'!$E$4)</f>
        <v>10</v>
      </c>
      <c r="D3758" s="37"/>
      <c r="E3758" s="37"/>
      <c r="F3758" s="37"/>
      <c r="G3758" s="39"/>
      <c r="H3758" s="40"/>
      <c r="I3758" s="107" t="str">
        <f>IF(G3758="","",_xlfn.IFNA(VLOOKUP(G3758,'سجل المشتريات'!F:N,8,0),"غير مسجلة في المشتريات"))</f>
        <v/>
      </c>
      <c r="J3758" s="26" t="str">
        <f>_xlfn.IFNA(VLOOKUP(F3758,الاوردرات!$B$1:$C$600,2,0),"")</f>
        <v/>
      </c>
      <c r="K3758" s="52"/>
      <c r="M3758" s="105" t="str">
        <f>IF(G3758="","",_xlfn.IFNA((VLOOKUP(G3758,help!L:M,2,0))*H3758,_xlfn.IFNA((VLOOKUP(G3758,help!P:Q,2,0))*H3758,"غير مسجلة في المشتريات")))</f>
        <v/>
      </c>
    </row>
    <row r="3759" spans="2:13" hidden="1" x14ac:dyDescent="0.25">
      <c r="B3759" s="13">
        <f>COUNTIFS($G$3:G3759,'تقرير استهلاك خامات'!$D$4)</f>
        <v>2</v>
      </c>
      <c r="C3759" s="13">
        <f>COUNTIFS($F$3:F3759,'تقرير منتج تام'!$E$4)</f>
        <v>10</v>
      </c>
      <c r="D3759" s="37"/>
      <c r="E3759" s="37"/>
      <c r="F3759" s="37"/>
      <c r="G3759" s="39"/>
      <c r="H3759" s="40"/>
      <c r="I3759" s="107" t="str">
        <f>IF(G3759="","",_xlfn.IFNA(VLOOKUP(G3759,'سجل المشتريات'!F:N,8,0),"غير مسجلة في المشتريات"))</f>
        <v/>
      </c>
      <c r="J3759" s="26" t="str">
        <f>_xlfn.IFNA(VLOOKUP(F3759,الاوردرات!$B$1:$C$600,2,0),"")</f>
        <v/>
      </c>
      <c r="K3759" s="52"/>
      <c r="M3759" s="105" t="str">
        <f>IF(G3759="","",_xlfn.IFNA((VLOOKUP(G3759,help!L:M,2,0))*H3759,_xlfn.IFNA((VLOOKUP(G3759,help!P:Q,2,0))*H3759,"غير مسجلة في المشتريات")))</f>
        <v/>
      </c>
    </row>
    <row r="3760" spans="2:13" hidden="1" x14ac:dyDescent="0.25">
      <c r="B3760" s="13">
        <f>COUNTIFS($G$3:G3760,'تقرير استهلاك خامات'!$D$4)</f>
        <v>2</v>
      </c>
      <c r="C3760" s="13">
        <f>COUNTIFS($F$3:F3760,'تقرير منتج تام'!$E$4)</f>
        <v>10</v>
      </c>
      <c r="D3760" s="37"/>
      <c r="E3760" s="37"/>
      <c r="F3760" s="37"/>
      <c r="G3760" s="39"/>
      <c r="H3760" s="40"/>
      <c r="I3760" s="107" t="str">
        <f>IF(G3760="","",_xlfn.IFNA(VLOOKUP(G3760,'سجل المشتريات'!F:N,8,0),"غير مسجلة في المشتريات"))</f>
        <v/>
      </c>
      <c r="J3760" s="26" t="str">
        <f>_xlfn.IFNA(VLOOKUP(F3760,الاوردرات!$B$1:$C$600,2,0),"")</f>
        <v/>
      </c>
      <c r="K3760" s="52"/>
      <c r="M3760" s="105" t="str">
        <f>IF(G3760="","",_xlfn.IFNA((VLOOKUP(G3760,help!L:M,2,0))*H3760,_xlfn.IFNA((VLOOKUP(G3760,help!P:Q,2,0))*H3760,"غير مسجلة في المشتريات")))</f>
        <v/>
      </c>
    </row>
    <row r="3761" spans="2:13" hidden="1" x14ac:dyDescent="0.25">
      <c r="B3761" s="13">
        <f>COUNTIFS($G$3:G3761,'تقرير استهلاك خامات'!$D$4)</f>
        <v>2</v>
      </c>
      <c r="C3761" s="13">
        <f>COUNTIFS($F$3:F3761,'تقرير منتج تام'!$E$4)</f>
        <v>10</v>
      </c>
      <c r="D3761" s="37"/>
      <c r="E3761" s="37"/>
      <c r="F3761" s="37"/>
      <c r="G3761" s="39"/>
      <c r="H3761" s="40"/>
      <c r="I3761" s="107" t="str">
        <f>IF(G3761="","",_xlfn.IFNA(VLOOKUP(G3761,'سجل المشتريات'!F:N,8,0),"غير مسجلة في المشتريات"))</f>
        <v/>
      </c>
      <c r="J3761" s="26" t="str">
        <f>_xlfn.IFNA(VLOOKUP(F3761,الاوردرات!$B$1:$C$600,2,0),"")</f>
        <v/>
      </c>
      <c r="K3761" s="52"/>
      <c r="M3761" s="105" t="str">
        <f>IF(G3761="","",_xlfn.IFNA((VLOOKUP(G3761,help!L:M,2,0))*H3761,_xlfn.IFNA((VLOOKUP(G3761,help!P:Q,2,0))*H3761,"غير مسجلة في المشتريات")))</f>
        <v/>
      </c>
    </row>
    <row r="3762" spans="2:13" hidden="1" x14ac:dyDescent="0.25">
      <c r="B3762" s="13">
        <f>COUNTIFS($G$3:G3762,'تقرير استهلاك خامات'!$D$4)</f>
        <v>2</v>
      </c>
      <c r="C3762" s="13">
        <f>COUNTIFS($F$3:F3762,'تقرير منتج تام'!$E$4)</f>
        <v>10</v>
      </c>
      <c r="D3762" s="37"/>
      <c r="E3762" s="37"/>
      <c r="F3762" s="37"/>
      <c r="G3762" s="39"/>
      <c r="H3762" s="40"/>
      <c r="I3762" s="107" t="str">
        <f>IF(G3762="","",_xlfn.IFNA(VLOOKUP(G3762,'سجل المشتريات'!F:N,8,0),"غير مسجلة في المشتريات"))</f>
        <v/>
      </c>
      <c r="J3762" s="26" t="str">
        <f>_xlfn.IFNA(VLOOKUP(F3762,الاوردرات!$B$1:$C$600,2,0),"")</f>
        <v/>
      </c>
      <c r="K3762" s="52"/>
      <c r="M3762" s="105" t="str">
        <f>IF(G3762="","",_xlfn.IFNA((VLOOKUP(G3762,help!L:M,2,0))*H3762,_xlfn.IFNA((VLOOKUP(G3762,help!P:Q,2,0))*H3762,"غير مسجلة في المشتريات")))</f>
        <v/>
      </c>
    </row>
    <row r="3763" spans="2:13" hidden="1" x14ac:dyDescent="0.25">
      <c r="B3763" s="13">
        <f>COUNTIFS($G$3:G3763,'تقرير استهلاك خامات'!$D$4)</f>
        <v>2</v>
      </c>
      <c r="C3763" s="13">
        <f>COUNTIFS($F$3:F3763,'تقرير منتج تام'!$E$4)</f>
        <v>10</v>
      </c>
      <c r="D3763" s="37"/>
      <c r="E3763" s="37"/>
      <c r="F3763" s="37"/>
      <c r="G3763" s="39"/>
      <c r="H3763" s="40"/>
      <c r="I3763" s="107" t="str">
        <f>IF(G3763="","",_xlfn.IFNA(VLOOKUP(G3763,'سجل المشتريات'!F:N,8,0),"غير مسجلة في المشتريات"))</f>
        <v/>
      </c>
      <c r="J3763" s="26" t="str">
        <f>_xlfn.IFNA(VLOOKUP(F3763,الاوردرات!$B$1:$C$600,2,0),"")</f>
        <v/>
      </c>
      <c r="K3763" s="52"/>
      <c r="M3763" s="105" t="str">
        <f>IF(G3763="","",_xlfn.IFNA((VLOOKUP(G3763,help!L:M,2,0))*H3763,_xlfn.IFNA((VLOOKUP(G3763,help!P:Q,2,0))*H3763,"غير مسجلة في المشتريات")))</f>
        <v/>
      </c>
    </row>
    <row r="3764" spans="2:13" hidden="1" x14ac:dyDescent="0.25">
      <c r="B3764" s="13">
        <f>COUNTIFS($G$3:G3764,'تقرير استهلاك خامات'!$D$4)</f>
        <v>2</v>
      </c>
      <c r="C3764" s="13">
        <f>COUNTIFS($F$3:F3764,'تقرير منتج تام'!$E$4)</f>
        <v>10</v>
      </c>
      <c r="D3764" s="37"/>
      <c r="E3764" s="37"/>
      <c r="F3764" s="37"/>
      <c r="G3764" s="39"/>
      <c r="H3764" s="40"/>
      <c r="I3764" s="107" t="str">
        <f>IF(G3764="","",_xlfn.IFNA(VLOOKUP(G3764,'سجل المشتريات'!F:N,8,0),"غير مسجلة في المشتريات"))</f>
        <v/>
      </c>
      <c r="J3764" s="26" t="str">
        <f>_xlfn.IFNA(VLOOKUP(F3764,الاوردرات!$B$1:$C$600,2,0),"")</f>
        <v/>
      </c>
      <c r="K3764" s="52"/>
      <c r="M3764" s="105" t="str">
        <f>IF(G3764="","",_xlfn.IFNA((VLOOKUP(G3764,help!L:M,2,0))*H3764,_xlfn.IFNA((VLOOKUP(G3764,help!P:Q,2,0))*H3764,"غير مسجلة في المشتريات")))</f>
        <v/>
      </c>
    </row>
    <row r="3765" spans="2:13" hidden="1" x14ac:dyDescent="0.25">
      <c r="B3765" s="13">
        <f>COUNTIFS($G$3:G3765,'تقرير استهلاك خامات'!$D$4)</f>
        <v>2</v>
      </c>
      <c r="C3765" s="13">
        <f>COUNTIFS($F$3:F3765,'تقرير منتج تام'!$E$4)</f>
        <v>10</v>
      </c>
      <c r="D3765" s="37"/>
      <c r="E3765" s="37"/>
      <c r="F3765" s="37"/>
      <c r="G3765" s="39"/>
      <c r="H3765" s="40"/>
      <c r="I3765" s="107" t="str">
        <f>IF(G3765="","",_xlfn.IFNA(VLOOKUP(G3765,'سجل المشتريات'!F:N,8,0),"غير مسجلة في المشتريات"))</f>
        <v/>
      </c>
      <c r="J3765" s="26" t="str">
        <f>_xlfn.IFNA(VLOOKUP(F3765,الاوردرات!$B$1:$C$600,2,0),"")</f>
        <v/>
      </c>
      <c r="K3765" s="52"/>
      <c r="M3765" s="105" t="str">
        <f>IF(G3765="","",_xlfn.IFNA((VLOOKUP(G3765,help!L:M,2,0))*H3765,_xlfn.IFNA((VLOOKUP(G3765,help!P:Q,2,0))*H3765,"غير مسجلة في المشتريات")))</f>
        <v/>
      </c>
    </row>
    <row r="3766" spans="2:13" hidden="1" x14ac:dyDescent="0.25">
      <c r="B3766" s="13">
        <f>COUNTIFS($G$3:G3766,'تقرير استهلاك خامات'!$D$4)</f>
        <v>2</v>
      </c>
      <c r="C3766" s="13">
        <f>COUNTIFS($F$3:F3766,'تقرير منتج تام'!$E$4)</f>
        <v>10</v>
      </c>
      <c r="D3766" s="37"/>
      <c r="E3766" s="37"/>
      <c r="F3766" s="37"/>
      <c r="G3766" s="39"/>
      <c r="H3766" s="40"/>
      <c r="I3766" s="107" t="str">
        <f>IF(G3766="","",_xlfn.IFNA(VLOOKUP(G3766,'سجل المشتريات'!F:N,8,0),"غير مسجلة في المشتريات"))</f>
        <v/>
      </c>
      <c r="J3766" s="26" t="str">
        <f>_xlfn.IFNA(VLOOKUP(F3766,الاوردرات!$B$1:$C$600,2,0),"")</f>
        <v/>
      </c>
      <c r="K3766" s="52"/>
      <c r="M3766" s="105" t="str">
        <f>IF(G3766="","",_xlfn.IFNA((VLOOKUP(G3766,help!L:M,2,0))*H3766,_xlfn.IFNA((VLOOKUP(G3766,help!P:Q,2,0))*H3766,"غير مسجلة في المشتريات")))</f>
        <v/>
      </c>
    </row>
    <row r="3767" spans="2:13" hidden="1" x14ac:dyDescent="0.25">
      <c r="B3767" s="13">
        <f>COUNTIFS($G$3:G3767,'تقرير استهلاك خامات'!$D$4)</f>
        <v>2</v>
      </c>
      <c r="C3767" s="13">
        <f>COUNTIFS($F$3:F3767,'تقرير منتج تام'!$E$4)</f>
        <v>10</v>
      </c>
      <c r="D3767" s="37"/>
      <c r="E3767" s="37"/>
      <c r="F3767" s="37"/>
      <c r="G3767" s="39"/>
      <c r="H3767" s="40"/>
      <c r="I3767" s="107" t="str">
        <f>IF(G3767="","",_xlfn.IFNA(VLOOKUP(G3767,'سجل المشتريات'!F:N,8,0),"غير مسجلة في المشتريات"))</f>
        <v/>
      </c>
      <c r="J3767" s="26" t="str">
        <f>_xlfn.IFNA(VLOOKUP(F3767,الاوردرات!$B$1:$C$600,2,0),"")</f>
        <v/>
      </c>
      <c r="K3767" s="52"/>
      <c r="M3767" s="105" t="str">
        <f>IF(G3767="","",_xlfn.IFNA((VLOOKUP(G3767,help!L:M,2,0))*H3767,_xlfn.IFNA((VLOOKUP(G3767,help!P:Q,2,0))*H3767,"غير مسجلة في المشتريات")))</f>
        <v/>
      </c>
    </row>
    <row r="3768" spans="2:13" hidden="1" x14ac:dyDescent="0.25">
      <c r="B3768" s="13">
        <f>COUNTIFS($G$3:G3768,'تقرير استهلاك خامات'!$D$4)</f>
        <v>2</v>
      </c>
      <c r="C3768" s="13">
        <f>COUNTIFS($F$3:F3768,'تقرير منتج تام'!$E$4)</f>
        <v>10</v>
      </c>
      <c r="D3768" s="37"/>
      <c r="E3768" s="37"/>
      <c r="F3768" s="37"/>
      <c r="G3768" s="39"/>
      <c r="H3768" s="40"/>
      <c r="I3768" s="107" t="str">
        <f>IF(G3768="","",_xlfn.IFNA(VLOOKUP(G3768,'سجل المشتريات'!F:N,8,0),"غير مسجلة في المشتريات"))</f>
        <v/>
      </c>
      <c r="J3768" s="26" t="str">
        <f>_xlfn.IFNA(VLOOKUP(F3768,الاوردرات!$B$1:$C$600,2,0),"")</f>
        <v/>
      </c>
      <c r="K3768" s="52"/>
      <c r="M3768" s="105" t="str">
        <f>IF(G3768="","",_xlfn.IFNA((VLOOKUP(G3768,help!L:M,2,0))*H3768,_xlfn.IFNA((VLOOKUP(G3768,help!P:Q,2,0))*H3768,"غير مسجلة في المشتريات")))</f>
        <v/>
      </c>
    </row>
    <row r="3769" spans="2:13" hidden="1" x14ac:dyDescent="0.25">
      <c r="B3769" s="13">
        <f>COUNTIFS($G$3:G3769,'تقرير استهلاك خامات'!$D$4)</f>
        <v>2</v>
      </c>
      <c r="C3769" s="13">
        <f>COUNTIFS($F$3:F3769,'تقرير منتج تام'!$E$4)</f>
        <v>10</v>
      </c>
      <c r="D3769" s="37"/>
      <c r="E3769" s="37"/>
      <c r="F3769" s="37"/>
      <c r="G3769" s="39"/>
      <c r="H3769" s="40"/>
      <c r="I3769" s="107" t="str">
        <f>IF(G3769="","",_xlfn.IFNA(VLOOKUP(G3769,'سجل المشتريات'!F:N,8,0),"غير مسجلة في المشتريات"))</f>
        <v/>
      </c>
      <c r="J3769" s="26" t="str">
        <f>_xlfn.IFNA(VLOOKUP(F3769,الاوردرات!$B$1:$C$600,2,0),"")</f>
        <v/>
      </c>
      <c r="K3769" s="52"/>
      <c r="M3769" s="105" t="str">
        <f>IF(G3769="","",_xlfn.IFNA((VLOOKUP(G3769,help!L:M,2,0))*H3769,_xlfn.IFNA((VLOOKUP(G3769,help!P:Q,2,0))*H3769,"غير مسجلة في المشتريات")))</f>
        <v/>
      </c>
    </row>
    <row r="3770" spans="2:13" hidden="1" x14ac:dyDescent="0.25">
      <c r="B3770" s="13">
        <f>COUNTIFS($G$3:G3770,'تقرير استهلاك خامات'!$D$4)</f>
        <v>2</v>
      </c>
      <c r="C3770" s="13">
        <f>COUNTIFS($F$3:F3770,'تقرير منتج تام'!$E$4)</f>
        <v>10</v>
      </c>
      <c r="D3770" s="37"/>
      <c r="E3770" s="37"/>
      <c r="F3770" s="37"/>
      <c r="G3770" s="39"/>
      <c r="H3770" s="40"/>
      <c r="I3770" s="107" t="str">
        <f>IF(G3770="","",_xlfn.IFNA(VLOOKUP(G3770,'سجل المشتريات'!F:N,8,0),"غير مسجلة في المشتريات"))</f>
        <v/>
      </c>
      <c r="J3770" s="26" t="str">
        <f>_xlfn.IFNA(VLOOKUP(F3770,الاوردرات!$B$1:$C$600,2,0),"")</f>
        <v/>
      </c>
      <c r="K3770" s="52"/>
      <c r="M3770" s="105" t="str">
        <f>IF(G3770="","",_xlfn.IFNA((VLOOKUP(G3770,help!L:M,2,0))*H3770,_xlfn.IFNA((VLOOKUP(G3770,help!P:Q,2,0))*H3770,"غير مسجلة في المشتريات")))</f>
        <v/>
      </c>
    </row>
    <row r="3771" spans="2:13" hidden="1" x14ac:dyDescent="0.25">
      <c r="B3771" s="13">
        <f>COUNTIFS($G$3:G3771,'تقرير استهلاك خامات'!$D$4)</f>
        <v>2</v>
      </c>
      <c r="C3771" s="13">
        <f>COUNTIFS($F$3:F3771,'تقرير منتج تام'!$E$4)</f>
        <v>10</v>
      </c>
      <c r="D3771" s="37"/>
      <c r="E3771" s="37"/>
      <c r="F3771" s="37"/>
      <c r="G3771" s="39"/>
      <c r="H3771" s="40"/>
      <c r="I3771" s="107" t="str">
        <f>IF(G3771="","",_xlfn.IFNA(VLOOKUP(G3771,'سجل المشتريات'!F:N,8,0),"غير مسجلة في المشتريات"))</f>
        <v/>
      </c>
      <c r="J3771" s="26" t="str">
        <f>_xlfn.IFNA(VLOOKUP(F3771,الاوردرات!$B$1:$C$600,2,0),"")</f>
        <v/>
      </c>
      <c r="K3771" s="52"/>
      <c r="M3771" s="105" t="str">
        <f>IF(G3771="","",_xlfn.IFNA((VLOOKUP(G3771,help!L:M,2,0))*H3771,_xlfn.IFNA((VLOOKUP(G3771,help!P:Q,2,0))*H3771,"غير مسجلة في المشتريات")))</f>
        <v/>
      </c>
    </row>
    <row r="3772" spans="2:13" hidden="1" x14ac:dyDescent="0.25">
      <c r="B3772" s="13">
        <f>COUNTIFS($G$3:G3772,'تقرير استهلاك خامات'!$D$4)</f>
        <v>2</v>
      </c>
      <c r="C3772" s="13">
        <f>COUNTIFS($F$3:F3772,'تقرير منتج تام'!$E$4)</f>
        <v>10</v>
      </c>
      <c r="D3772" s="37"/>
      <c r="E3772" s="37"/>
      <c r="F3772" s="37"/>
      <c r="G3772" s="39"/>
      <c r="H3772" s="40"/>
      <c r="I3772" s="107" t="str">
        <f>IF(G3772="","",_xlfn.IFNA(VLOOKUP(G3772,'سجل المشتريات'!F:N,8,0),"غير مسجلة في المشتريات"))</f>
        <v/>
      </c>
      <c r="J3772" s="26" t="str">
        <f>_xlfn.IFNA(VLOOKUP(F3772,الاوردرات!$B$1:$C$600,2,0),"")</f>
        <v/>
      </c>
      <c r="K3772" s="52"/>
      <c r="M3772" s="105" t="str">
        <f>IF(G3772="","",_xlfn.IFNA((VLOOKUP(G3772,help!L:M,2,0))*H3772,_xlfn.IFNA((VLOOKUP(G3772,help!P:Q,2,0))*H3772,"غير مسجلة في المشتريات")))</f>
        <v/>
      </c>
    </row>
    <row r="3773" spans="2:13" hidden="1" x14ac:dyDescent="0.25">
      <c r="B3773" s="13">
        <f>COUNTIFS($G$3:G3773,'تقرير استهلاك خامات'!$D$4)</f>
        <v>2</v>
      </c>
      <c r="C3773" s="13">
        <f>COUNTIFS($F$3:F3773,'تقرير منتج تام'!$E$4)</f>
        <v>10</v>
      </c>
      <c r="D3773" s="37"/>
      <c r="E3773" s="37"/>
      <c r="F3773" s="37"/>
      <c r="G3773" s="39"/>
      <c r="H3773" s="40"/>
      <c r="I3773" s="107" t="str">
        <f>IF(G3773="","",_xlfn.IFNA(VLOOKUP(G3773,'سجل المشتريات'!F:N,8,0),"غير مسجلة في المشتريات"))</f>
        <v/>
      </c>
      <c r="J3773" s="26" t="str">
        <f>_xlfn.IFNA(VLOOKUP(F3773,الاوردرات!$B$1:$C$600,2,0),"")</f>
        <v/>
      </c>
      <c r="K3773" s="52"/>
      <c r="M3773" s="105" t="str">
        <f>IF(G3773="","",_xlfn.IFNA((VLOOKUP(G3773,help!L:M,2,0))*H3773,_xlfn.IFNA((VLOOKUP(G3773,help!P:Q,2,0))*H3773,"غير مسجلة في المشتريات")))</f>
        <v/>
      </c>
    </row>
    <row r="3774" spans="2:13" hidden="1" x14ac:dyDescent="0.25">
      <c r="B3774" s="13">
        <f>COUNTIFS($G$3:G3774,'تقرير استهلاك خامات'!$D$4)</f>
        <v>2</v>
      </c>
      <c r="C3774" s="13">
        <f>COUNTIFS($F$3:F3774,'تقرير منتج تام'!$E$4)</f>
        <v>10</v>
      </c>
      <c r="D3774" s="37"/>
      <c r="E3774" s="37"/>
      <c r="F3774" s="37"/>
      <c r="G3774" s="39"/>
      <c r="H3774" s="40"/>
      <c r="I3774" s="107" t="str">
        <f>IF(G3774="","",_xlfn.IFNA(VLOOKUP(G3774,'سجل المشتريات'!F:N,8,0),"غير مسجلة في المشتريات"))</f>
        <v/>
      </c>
      <c r="J3774" s="26" t="str">
        <f>_xlfn.IFNA(VLOOKUP(F3774,الاوردرات!$B$1:$C$600,2,0),"")</f>
        <v/>
      </c>
      <c r="K3774" s="52"/>
      <c r="M3774" s="105" t="str">
        <f>IF(G3774="","",_xlfn.IFNA((VLOOKUP(G3774,help!L:M,2,0))*H3774,_xlfn.IFNA((VLOOKUP(G3774,help!P:Q,2,0))*H3774,"غير مسجلة في المشتريات")))</f>
        <v/>
      </c>
    </row>
    <row r="3775" spans="2:13" hidden="1" x14ac:dyDescent="0.25">
      <c r="B3775" s="13">
        <f>COUNTIFS($G$3:G3775,'تقرير استهلاك خامات'!$D$4)</f>
        <v>2</v>
      </c>
      <c r="C3775" s="13">
        <f>COUNTIFS($F$3:F3775,'تقرير منتج تام'!$E$4)</f>
        <v>10</v>
      </c>
      <c r="D3775" s="37"/>
      <c r="E3775" s="37"/>
      <c r="F3775" s="37"/>
      <c r="G3775" s="39"/>
      <c r="H3775" s="40"/>
      <c r="I3775" s="107" t="str">
        <f>IF(G3775="","",_xlfn.IFNA(VLOOKUP(G3775,'سجل المشتريات'!F:N,8,0),"غير مسجلة في المشتريات"))</f>
        <v/>
      </c>
      <c r="J3775" s="26" t="str">
        <f>_xlfn.IFNA(VLOOKUP(F3775,الاوردرات!$B$1:$C$600,2,0),"")</f>
        <v/>
      </c>
      <c r="K3775" s="52"/>
      <c r="M3775" s="105" t="str">
        <f>IF(G3775="","",_xlfn.IFNA((VLOOKUP(G3775,help!L:M,2,0))*H3775,_xlfn.IFNA((VLOOKUP(G3775,help!P:Q,2,0))*H3775,"غير مسجلة في المشتريات")))</f>
        <v/>
      </c>
    </row>
    <row r="3776" spans="2:13" hidden="1" x14ac:dyDescent="0.25">
      <c r="B3776" s="13">
        <f>COUNTIFS($G$3:G3776,'تقرير استهلاك خامات'!$D$4)</f>
        <v>2</v>
      </c>
      <c r="C3776" s="13">
        <f>COUNTIFS($F$3:F3776,'تقرير منتج تام'!$E$4)</f>
        <v>10</v>
      </c>
      <c r="D3776" s="37"/>
      <c r="E3776" s="37"/>
      <c r="F3776" s="37"/>
      <c r="G3776" s="39"/>
      <c r="H3776" s="40"/>
      <c r="I3776" s="107" t="str">
        <f>IF(G3776="","",_xlfn.IFNA(VLOOKUP(G3776,'سجل المشتريات'!F:N,8,0),"غير مسجلة في المشتريات"))</f>
        <v/>
      </c>
      <c r="J3776" s="26" t="str">
        <f>_xlfn.IFNA(VLOOKUP(F3776,الاوردرات!$B$1:$C$600,2,0),"")</f>
        <v/>
      </c>
      <c r="K3776" s="52"/>
      <c r="M3776" s="105" t="str">
        <f>IF(G3776="","",_xlfn.IFNA((VLOOKUP(G3776,help!L:M,2,0))*H3776,_xlfn.IFNA((VLOOKUP(G3776,help!P:Q,2,0))*H3776,"غير مسجلة في المشتريات")))</f>
        <v/>
      </c>
    </row>
    <row r="3777" spans="2:13" hidden="1" x14ac:dyDescent="0.25">
      <c r="B3777" s="13">
        <f>COUNTIFS($G$3:G3777,'تقرير استهلاك خامات'!$D$4)</f>
        <v>2</v>
      </c>
      <c r="C3777" s="13">
        <f>COUNTIFS($F$3:F3777,'تقرير منتج تام'!$E$4)</f>
        <v>10</v>
      </c>
      <c r="D3777" s="37"/>
      <c r="E3777" s="37"/>
      <c r="F3777" s="37"/>
      <c r="G3777" s="39"/>
      <c r="H3777" s="40"/>
      <c r="I3777" s="107" t="str">
        <f>IF(G3777="","",_xlfn.IFNA(VLOOKUP(G3777,'سجل المشتريات'!F:N,8,0),"غير مسجلة في المشتريات"))</f>
        <v/>
      </c>
      <c r="J3777" s="26" t="str">
        <f>_xlfn.IFNA(VLOOKUP(F3777,الاوردرات!$B$1:$C$600,2,0),"")</f>
        <v/>
      </c>
      <c r="K3777" s="52"/>
      <c r="M3777" s="105" t="str">
        <f>IF(G3777="","",_xlfn.IFNA((VLOOKUP(G3777,help!L:M,2,0))*H3777,_xlfn.IFNA((VLOOKUP(G3777,help!P:Q,2,0))*H3777,"غير مسجلة في المشتريات")))</f>
        <v/>
      </c>
    </row>
    <row r="3778" spans="2:13" hidden="1" x14ac:dyDescent="0.25">
      <c r="B3778" s="13">
        <f>COUNTIFS($G$3:G3778,'تقرير استهلاك خامات'!$D$4)</f>
        <v>2</v>
      </c>
      <c r="C3778" s="13">
        <f>COUNTIFS($F$3:F3778,'تقرير منتج تام'!$E$4)</f>
        <v>10</v>
      </c>
      <c r="D3778" s="37"/>
      <c r="E3778" s="37"/>
      <c r="F3778" s="37"/>
      <c r="G3778" s="39"/>
      <c r="H3778" s="40"/>
      <c r="I3778" s="107" t="str">
        <f>IF(G3778="","",_xlfn.IFNA(VLOOKUP(G3778,'سجل المشتريات'!F:N,8,0),"غير مسجلة في المشتريات"))</f>
        <v/>
      </c>
      <c r="J3778" s="26" t="str">
        <f>_xlfn.IFNA(VLOOKUP(F3778,الاوردرات!$B$1:$C$600,2,0),"")</f>
        <v/>
      </c>
      <c r="K3778" s="52"/>
      <c r="M3778" s="105" t="str">
        <f>IF(G3778="","",_xlfn.IFNA((VLOOKUP(G3778,help!L:M,2,0))*H3778,_xlfn.IFNA((VLOOKUP(G3778,help!P:Q,2,0))*H3778,"غير مسجلة في المشتريات")))</f>
        <v/>
      </c>
    </row>
    <row r="3779" spans="2:13" hidden="1" x14ac:dyDescent="0.25">
      <c r="B3779" s="13">
        <f>COUNTIFS($G$3:G3779,'تقرير استهلاك خامات'!$D$4)</f>
        <v>2</v>
      </c>
      <c r="C3779" s="13">
        <f>COUNTIFS($F$3:F3779,'تقرير منتج تام'!$E$4)</f>
        <v>10</v>
      </c>
      <c r="D3779" s="37"/>
      <c r="E3779" s="37"/>
      <c r="F3779" s="37"/>
      <c r="G3779" s="39"/>
      <c r="H3779" s="40"/>
      <c r="I3779" s="107" t="str">
        <f>IF(G3779="","",_xlfn.IFNA(VLOOKUP(G3779,'سجل المشتريات'!F:N,8,0),"غير مسجلة في المشتريات"))</f>
        <v/>
      </c>
      <c r="J3779" s="26" t="str">
        <f>_xlfn.IFNA(VLOOKUP(F3779,الاوردرات!$B$1:$C$600,2,0),"")</f>
        <v/>
      </c>
      <c r="K3779" s="52"/>
      <c r="M3779" s="105" t="str">
        <f>IF(G3779="","",_xlfn.IFNA((VLOOKUP(G3779,help!L:M,2,0))*H3779,_xlfn.IFNA((VLOOKUP(G3779,help!P:Q,2,0))*H3779,"غير مسجلة في المشتريات")))</f>
        <v/>
      </c>
    </row>
    <row r="3780" spans="2:13" hidden="1" x14ac:dyDescent="0.25">
      <c r="B3780" s="13">
        <f>COUNTIFS($G$3:G3780,'تقرير استهلاك خامات'!$D$4)</f>
        <v>2</v>
      </c>
      <c r="C3780" s="13">
        <f>COUNTIFS($F$3:F3780,'تقرير منتج تام'!$E$4)</f>
        <v>10</v>
      </c>
      <c r="D3780" s="37"/>
      <c r="E3780" s="37"/>
      <c r="F3780" s="37"/>
      <c r="G3780" s="39"/>
      <c r="H3780" s="40"/>
      <c r="I3780" s="107" t="str">
        <f>IF(G3780="","",_xlfn.IFNA(VLOOKUP(G3780,'سجل المشتريات'!F:N,8,0),"غير مسجلة في المشتريات"))</f>
        <v/>
      </c>
      <c r="J3780" s="26" t="str">
        <f>_xlfn.IFNA(VLOOKUP(F3780,الاوردرات!$B$1:$C$600,2,0),"")</f>
        <v/>
      </c>
      <c r="K3780" s="52"/>
      <c r="M3780" s="105" t="str">
        <f>IF(G3780="","",_xlfn.IFNA((VLOOKUP(G3780,help!L:M,2,0))*H3780,_xlfn.IFNA((VLOOKUP(G3780,help!P:Q,2,0))*H3780,"غير مسجلة في المشتريات")))</f>
        <v/>
      </c>
    </row>
    <row r="3781" spans="2:13" hidden="1" x14ac:dyDescent="0.25">
      <c r="B3781" s="13">
        <f>COUNTIFS($G$3:G3781,'تقرير استهلاك خامات'!$D$4)</f>
        <v>2</v>
      </c>
      <c r="C3781" s="13">
        <f>COUNTIFS($F$3:F3781,'تقرير منتج تام'!$E$4)</f>
        <v>10</v>
      </c>
      <c r="D3781" s="37"/>
      <c r="E3781" s="37"/>
      <c r="F3781" s="37"/>
      <c r="G3781" s="39"/>
      <c r="H3781" s="40"/>
      <c r="I3781" s="107" t="str">
        <f>IF(G3781="","",_xlfn.IFNA(VLOOKUP(G3781,'سجل المشتريات'!F:N,8,0),"غير مسجلة في المشتريات"))</f>
        <v/>
      </c>
      <c r="J3781" s="26" t="str">
        <f>_xlfn.IFNA(VLOOKUP(F3781,الاوردرات!$B$1:$C$600,2,0),"")</f>
        <v/>
      </c>
      <c r="K3781" s="52"/>
      <c r="M3781" s="105" t="str">
        <f>IF(G3781="","",_xlfn.IFNA((VLOOKUP(G3781,help!L:M,2,0))*H3781,_xlfn.IFNA((VLOOKUP(G3781,help!P:Q,2,0))*H3781,"غير مسجلة في المشتريات")))</f>
        <v/>
      </c>
    </row>
    <row r="3782" spans="2:13" hidden="1" x14ac:dyDescent="0.25">
      <c r="B3782" s="13">
        <f>COUNTIFS($G$3:G3782,'تقرير استهلاك خامات'!$D$4)</f>
        <v>2</v>
      </c>
      <c r="C3782" s="13">
        <f>COUNTIFS($F$3:F3782,'تقرير منتج تام'!$E$4)</f>
        <v>10</v>
      </c>
      <c r="D3782" s="37"/>
      <c r="E3782" s="37"/>
      <c r="F3782" s="37"/>
      <c r="G3782" s="39"/>
      <c r="H3782" s="40"/>
      <c r="I3782" s="107" t="str">
        <f>IF(G3782="","",_xlfn.IFNA(VLOOKUP(G3782,'سجل المشتريات'!F:N,8,0),"غير مسجلة في المشتريات"))</f>
        <v/>
      </c>
      <c r="J3782" s="26" t="str">
        <f>_xlfn.IFNA(VLOOKUP(F3782,الاوردرات!$B$1:$C$600,2,0),"")</f>
        <v/>
      </c>
      <c r="K3782" s="52"/>
      <c r="M3782" s="105" t="str">
        <f>IF(G3782="","",_xlfn.IFNA((VLOOKUP(G3782,help!L:M,2,0))*H3782,_xlfn.IFNA((VLOOKUP(G3782,help!P:Q,2,0))*H3782,"غير مسجلة في المشتريات")))</f>
        <v/>
      </c>
    </row>
    <row r="3783" spans="2:13" hidden="1" x14ac:dyDescent="0.25">
      <c r="B3783" s="13">
        <f>COUNTIFS($G$3:G3783,'تقرير استهلاك خامات'!$D$4)</f>
        <v>2</v>
      </c>
      <c r="C3783" s="13">
        <f>COUNTIFS($F$3:F3783,'تقرير منتج تام'!$E$4)</f>
        <v>10</v>
      </c>
      <c r="D3783" s="37"/>
      <c r="E3783" s="37"/>
      <c r="F3783" s="37"/>
      <c r="G3783" s="39"/>
      <c r="H3783" s="40"/>
      <c r="I3783" s="107" t="str">
        <f>IF(G3783="","",_xlfn.IFNA(VLOOKUP(G3783,'سجل المشتريات'!F:N,8,0),"غير مسجلة في المشتريات"))</f>
        <v/>
      </c>
      <c r="J3783" s="26" t="str">
        <f>_xlfn.IFNA(VLOOKUP(F3783,الاوردرات!$B$1:$C$600,2,0),"")</f>
        <v/>
      </c>
      <c r="K3783" s="52"/>
      <c r="M3783" s="105" t="str">
        <f>IF(G3783="","",_xlfn.IFNA((VLOOKUP(G3783,help!L:M,2,0))*H3783,_xlfn.IFNA((VLOOKUP(G3783,help!P:Q,2,0))*H3783,"غير مسجلة في المشتريات")))</f>
        <v/>
      </c>
    </row>
    <row r="3784" spans="2:13" hidden="1" x14ac:dyDescent="0.25">
      <c r="B3784" s="13">
        <f>COUNTIFS($G$3:G3784,'تقرير استهلاك خامات'!$D$4)</f>
        <v>2</v>
      </c>
      <c r="C3784" s="13">
        <f>COUNTIFS($F$3:F3784,'تقرير منتج تام'!$E$4)</f>
        <v>10</v>
      </c>
      <c r="D3784" s="37"/>
      <c r="E3784" s="37"/>
      <c r="F3784" s="37"/>
      <c r="G3784" s="39"/>
      <c r="H3784" s="40"/>
      <c r="I3784" s="107" t="str">
        <f>IF(G3784="","",_xlfn.IFNA(VLOOKUP(G3784,'سجل المشتريات'!F:N,8,0),"غير مسجلة في المشتريات"))</f>
        <v/>
      </c>
      <c r="J3784" s="26" t="str">
        <f>_xlfn.IFNA(VLOOKUP(F3784,الاوردرات!$B$1:$C$600,2,0),"")</f>
        <v/>
      </c>
      <c r="K3784" s="52"/>
      <c r="M3784" s="105" t="str">
        <f>IF(G3784="","",_xlfn.IFNA((VLOOKUP(G3784,help!L:M,2,0))*H3784,_xlfn.IFNA((VLOOKUP(G3784,help!P:Q,2,0))*H3784,"غير مسجلة في المشتريات")))</f>
        <v/>
      </c>
    </row>
    <row r="3785" spans="2:13" hidden="1" x14ac:dyDescent="0.25">
      <c r="B3785" s="13">
        <f>COUNTIFS($G$3:G3785,'تقرير استهلاك خامات'!$D$4)</f>
        <v>2</v>
      </c>
      <c r="C3785" s="13">
        <f>COUNTIFS($F$3:F3785,'تقرير منتج تام'!$E$4)</f>
        <v>10</v>
      </c>
      <c r="D3785" s="37"/>
      <c r="E3785" s="37"/>
      <c r="F3785" s="37"/>
      <c r="G3785" s="39"/>
      <c r="H3785" s="40"/>
      <c r="I3785" s="107" t="str">
        <f>IF(G3785="","",_xlfn.IFNA(VLOOKUP(G3785,'سجل المشتريات'!F:N,8,0),"غير مسجلة في المشتريات"))</f>
        <v/>
      </c>
      <c r="J3785" s="26" t="str">
        <f>_xlfn.IFNA(VLOOKUP(F3785,الاوردرات!$B$1:$C$600,2,0),"")</f>
        <v/>
      </c>
      <c r="K3785" s="52"/>
      <c r="M3785" s="105" t="str">
        <f>IF(G3785="","",_xlfn.IFNA((VLOOKUP(G3785,help!L:M,2,0))*H3785,_xlfn.IFNA((VLOOKUP(G3785,help!P:Q,2,0))*H3785,"غير مسجلة في المشتريات")))</f>
        <v/>
      </c>
    </row>
    <row r="3786" spans="2:13" hidden="1" x14ac:dyDescent="0.25">
      <c r="B3786" s="13">
        <f>COUNTIFS($G$3:G3786,'تقرير استهلاك خامات'!$D$4)</f>
        <v>2</v>
      </c>
      <c r="C3786" s="13">
        <f>COUNTIFS($F$3:F3786,'تقرير منتج تام'!$E$4)</f>
        <v>10</v>
      </c>
      <c r="D3786" s="37"/>
      <c r="E3786" s="37"/>
      <c r="F3786" s="37"/>
      <c r="G3786" s="39"/>
      <c r="H3786" s="40"/>
      <c r="I3786" s="107" t="str">
        <f>IF(G3786="","",_xlfn.IFNA(VLOOKUP(G3786,'سجل المشتريات'!F:N,8,0),"غير مسجلة في المشتريات"))</f>
        <v/>
      </c>
      <c r="J3786" s="26" t="str">
        <f>_xlfn.IFNA(VLOOKUP(F3786,الاوردرات!$B$1:$C$600,2,0),"")</f>
        <v/>
      </c>
      <c r="K3786" s="52"/>
      <c r="M3786" s="105" t="str">
        <f>IF(G3786="","",_xlfn.IFNA((VLOOKUP(G3786,help!L:M,2,0))*H3786,_xlfn.IFNA((VLOOKUP(G3786,help!P:Q,2,0))*H3786,"غير مسجلة في المشتريات")))</f>
        <v/>
      </c>
    </row>
    <row r="3787" spans="2:13" hidden="1" x14ac:dyDescent="0.25">
      <c r="B3787" s="13">
        <f>COUNTIFS($G$3:G3787,'تقرير استهلاك خامات'!$D$4)</f>
        <v>2</v>
      </c>
      <c r="C3787" s="13">
        <f>COUNTIFS($F$3:F3787,'تقرير منتج تام'!$E$4)</f>
        <v>10</v>
      </c>
      <c r="D3787" s="37"/>
      <c r="E3787" s="37"/>
      <c r="F3787" s="37"/>
      <c r="G3787" s="39"/>
      <c r="H3787" s="40"/>
      <c r="I3787" s="107" t="str">
        <f>IF(G3787="","",_xlfn.IFNA(VLOOKUP(G3787,'سجل المشتريات'!F:N,8,0),"غير مسجلة في المشتريات"))</f>
        <v/>
      </c>
      <c r="J3787" s="26" t="str">
        <f>_xlfn.IFNA(VLOOKUP(F3787,الاوردرات!$B$1:$C$600,2,0),"")</f>
        <v/>
      </c>
      <c r="K3787" s="52"/>
      <c r="M3787" s="105" t="str">
        <f>IF(G3787="","",_xlfn.IFNA((VLOOKUP(G3787,help!L:M,2,0))*H3787,_xlfn.IFNA((VLOOKUP(G3787,help!P:Q,2,0))*H3787,"غير مسجلة في المشتريات")))</f>
        <v/>
      </c>
    </row>
    <row r="3788" spans="2:13" hidden="1" x14ac:dyDescent="0.25">
      <c r="B3788" s="13">
        <f>COUNTIFS($G$3:G3788,'تقرير استهلاك خامات'!$D$4)</f>
        <v>2</v>
      </c>
      <c r="C3788" s="13">
        <f>COUNTIFS($F$3:F3788,'تقرير منتج تام'!$E$4)</f>
        <v>10</v>
      </c>
      <c r="D3788" s="37"/>
      <c r="E3788" s="37"/>
      <c r="F3788" s="37"/>
      <c r="G3788" s="39"/>
      <c r="H3788" s="40"/>
      <c r="I3788" s="107" t="str">
        <f>IF(G3788="","",_xlfn.IFNA(VLOOKUP(G3788,'سجل المشتريات'!F:N,8,0),"غير مسجلة في المشتريات"))</f>
        <v/>
      </c>
      <c r="J3788" s="26" t="str">
        <f>_xlfn.IFNA(VLOOKUP(F3788,الاوردرات!$B$1:$C$600,2,0),"")</f>
        <v/>
      </c>
      <c r="K3788" s="52"/>
      <c r="M3788" s="105" t="str">
        <f>IF(G3788="","",_xlfn.IFNA((VLOOKUP(G3788,help!L:M,2,0))*H3788,_xlfn.IFNA((VLOOKUP(G3788,help!P:Q,2,0))*H3788,"غير مسجلة في المشتريات")))</f>
        <v/>
      </c>
    </row>
    <row r="3789" spans="2:13" hidden="1" x14ac:dyDescent="0.25">
      <c r="B3789" s="13">
        <f>COUNTIFS($G$3:G3789,'تقرير استهلاك خامات'!$D$4)</f>
        <v>2</v>
      </c>
      <c r="C3789" s="13">
        <f>COUNTIFS($F$3:F3789,'تقرير منتج تام'!$E$4)</f>
        <v>10</v>
      </c>
      <c r="D3789" s="37"/>
      <c r="E3789" s="37"/>
      <c r="F3789" s="37"/>
      <c r="G3789" s="39"/>
      <c r="H3789" s="40"/>
      <c r="I3789" s="107" t="str">
        <f>IF(G3789="","",_xlfn.IFNA(VLOOKUP(G3789,'سجل المشتريات'!F:N,8,0),"غير مسجلة في المشتريات"))</f>
        <v/>
      </c>
      <c r="J3789" s="26" t="str">
        <f>_xlfn.IFNA(VLOOKUP(F3789,الاوردرات!$B$1:$C$600,2,0),"")</f>
        <v/>
      </c>
      <c r="K3789" s="52"/>
      <c r="M3789" s="105" t="str">
        <f>IF(G3789="","",_xlfn.IFNA((VLOOKUP(G3789,help!L:M,2,0))*H3789,_xlfn.IFNA((VLOOKUP(G3789,help!P:Q,2,0))*H3789,"غير مسجلة في المشتريات")))</f>
        <v/>
      </c>
    </row>
    <row r="3790" spans="2:13" hidden="1" x14ac:dyDescent="0.25">
      <c r="B3790" s="13">
        <f>COUNTIFS($G$3:G3790,'تقرير استهلاك خامات'!$D$4)</f>
        <v>2</v>
      </c>
      <c r="C3790" s="13">
        <f>COUNTIFS($F$3:F3790,'تقرير منتج تام'!$E$4)</f>
        <v>10</v>
      </c>
      <c r="D3790" s="37"/>
      <c r="E3790" s="37"/>
      <c r="F3790" s="37"/>
      <c r="G3790" s="39"/>
      <c r="H3790" s="40"/>
      <c r="I3790" s="107" t="str">
        <f>IF(G3790="","",_xlfn.IFNA(VLOOKUP(G3790,'سجل المشتريات'!F:N,8,0),"غير مسجلة في المشتريات"))</f>
        <v/>
      </c>
      <c r="J3790" s="26" t="str">
        <f>_xlfn.IFNA(VLOOKUP(F3790,الاوردرات!$B$1:$C$600,2,0),"")</f>
        <v/>
      </c>
      <c r="K3790" s="52"/>
      <c r="M3790" s="105" t="str">
        <f>IF(G3790="","",_xlfn.IFNA((VLOOKUP(G3790,help!L:M,2,0))*H3790,_xlfn.IFNA((VLOOKUP(G3790,help!P:Q,2,0))*H3790,"غير مسجلة في المشتريات")))</f>
        <v/>
      </c>
    </row>
    <row r="3791" spans="2:13" hidden="1" x14ac:dyDescent="0.25">
      <c r="B3791" s="13">
        <f>COUNTIFS($G$3:G3791,'تقرير استهلاك خامات'!$D$4)</f>
        <v>2</v>
      </c>
      <c r="C3791" s="13">
        <f>COUNTIFS($F$3:F3791,'تقرير منتج تام'!$E$4)</f>
        <v>10</v>
      </c>
      <c r="D3791" s="37"/>
      <c r="E3791" s="37"/>
      <c r="F3791" s="37"/>
      <c r="G3791" s="39"/>
      <c r="H3791" s="40"/>
      <c r="I3791" s="107" t="str">
        <f>IF(G3791="","",_xlfn.IFNA(VLOOKUP(G3791,'سجل المشتريات'!F:N,8,0),"غير مسجلة في المشتريات"))</f>
        <v/>
      </c>
      <c r="J3791" s="26" t="str">
        <f>_xlfn.IFNA(VLOOKUP(F3791,الاوردرات!$B$1:$C$600,2,0),"")</f>
        <v/>
      </c>
      <c r="K3791" s="52"/>
      <c r="M3791" s="105" t="str">
        <f>IF(G3791="","",_xlfn.IFNA((VLOOKUP(G3791,help!L:M,2,0))*H3791,_xlfn.IFNA((VLOOKUP(G3791,help!P:Q,2,0))*H3791,"غير مسجلة في المشتريات")))</f>
        <v/>
      </c>
    </row>
    <row r="3792" spans="2:13" hidden="1" x14ac:dyDescent="0.25">
      <c r="B3792" s="13">
        <f>COUNTIFS($G$3:G3792,'تقرير استهلاك خامات'!$D$4)</f>
        <v>2</v>
      </c>
      <c r="C3792" s="13">
        <f>COUNTIFS($F$3:F3792,'تقرير منتج تام'!$E$4)</f>
        <v>10</v>
      </c>
      <c r="D3792" s="37"/>
      <c r="E3792" s="37"/>
      <c r="F3792" s="37"/>
      <c r="G3792" s="39"/>
      <c r="H3792" s="40"/>
      <c r="I3792" s="107" t="str">
        <f>IF(G3792="","",_xlfn.IFNA(VLOOKUP(G3792,'سجل المشتريات'!F:N,8,0),"غير مسجلة في المشتريات"))</f>
        <v/>
      </c>
      <c r="J3792" s="26" t="str">
        <f>_xlfn.IFNA(VLOOKUP(F3792,الاوردرات!$B$1:$C$600,2,0),"")</f>
        <v/>
      </c>
      <c r="K3792" s="52"/>
      <c r="M3792" s="105" t="str">
        <f>IF(G3792="","",_xlfn.IFNA((VLOOKUP(G3792,help!L:M,2,0))*H3792,_xlfn.IFNA((VLOOKUP(G3792,help!P:Q,2,0))*H3792,"غير مسجلة في المشتريات")))</f>
        <v/>
      </c>
    </row>
    <row r="3793" spans="2:13" hidden="1" x14ac:dyDescent="0.25">
      <c r="B3793" s="13">
        <f>COUNTIFS($G$3:G3793,'تقرير استهلاك خامات'!$D$4)</f>
        <v>2</v>
      </c>
      <c r="C3793" s="13">
        <f>COUNTIFS($F$3:F3793,'تقرير منتج تام'!$E$4)</f>
        <v>10</v>
      </c>
      <c r="D3793" s="37"/>
      <c r="E3793" s="37"/>
      <c r="F3793" s="37"/>
      <c r="G3793" s="39"/>
      <c r="H3793" s="40"/>
      <c r="I3793" s="107" t="str">
        <f>IF(G3793="","",_xlfn.IFNA(VLOOKUP(G3793,'سجل المشتريات'!F:N,8,0),"غير مسجلة في المشتريات"))</f>
        <v/>
      </c>
      <c r="J3793" s="26" t="str">
        <f>_xlfn.IFNA(VLOOKUP(F3793,الاوردرات!$B$1:$C$600,2,0),"")</f>
        <v/>
      </c>
      <c r="K3793" s="52"/>
      <c r="M3793" s="105" t="str">
        <f>IF(G3793="","",_xlfn.IFNA((VLOOKUP(G3793,help!L:M,2,0))*H3793,_xlfn.IFNA((VLOOKUP(G3793,help!P:Q,2,0))*H3793,"غير مسجلة في المشتريات")))</f>
        <v/>
      </c>
    </row>
    <row r="3794" spans="2:13" hidden="1" x14ac:dyDescent="0.25">
      <c r="B3794" s="13">
        <f>COUNTIFS($G$3:G3794,'تقرير استهلاك خامات'!$D$4)</f>
        <v>2</v>
      </c>
      <c r="C3794" s="13">
        <f>COUNTIFS($F$3:F3794,'تقرير منتج تام'!$E$4)</f>
        <v>10</v>
      </c>
      <c r="D3794" s="37"/>
      <c r="E3794" s="37"/>
      <c r="F3794" s="37"/>
      <c r="G3794" s="39"/>
      <c r="H3794" s="40"/>
      <c r="I3794" s="107" t="str">
        <f>IF(G3794="","",_xlfn.IFNA(VLOOKUP(G3794,'سجل المشتريات'!F:N,8,0),"غير مسجلة في المشتريات"))</f>
        <v/>
      </c>
      <c r="J3794" s="26" t="str">
        <f>_xlfn.IFNA(VLOOKUP(F3794,الاوردرات!$B$1:$C$600,2,0),"")</f>
        <v/>
      </c>
      <c r="K3794" s="52"/>
      <c r="M3794" s="105" t="str">
        <f>IF(G3794="","",_xlfn.IFNA((VLOOKUP(G3794,help!L:M,2,0))*H3794,_xlfn.IFNA((VLOOKUP(G3794,help!P:Q,2,0))*H3794,"غير مسجلة في المشتريات")))</f>
        <v/>
      </c>
    </row>
    <row r="3795" spans="2:13" hidden="1" x14ac:dyDescent="0.25">
      <c r="B3795" s="13">
        <f>COUNTIFS($G$3:G3795,'تقرير استهلاك خامات'!$D$4)</f>
        <v>2</v>
      </c>
      <c r="C3795" s="13">
        <f>COUNTIFS($F$3:F3795,'تقرير منتج تام'!$E$4)</f>
        <v>10</v>
      </c>
      <c r="D3795" s="37"/>
      <c r="E3795" s="37"/>
      <c r="F3795" s="37"/>
      <c r="G3795" s="39"/>
      <c r="H3795" s="40"/>
      <c r="I3795" s="107" t="str">
        <f>IF(G3795="","",_xlfn.IFNA(VLOOKUP(G3795,'سجل المشتريات'!F:N,8,0),"غير مسجلة في المشتريات"))</f>
        <v/>
      </c>
      <c r="J3795" s="26" t="str">
        <f>_xlfn.IFNA(VLOOKUP(F3795,الاوردرات!$B$1:$C$600,2,0),"")</f>
        <v/>
      </c>
      <c r="K3795" s="52"/>
      <c r="M3795" s="105" t="str">
        <f>IF(G3795="","",_xlfn.IFNA((VLOOKUP(G3795,help!L:M,2,0))*H3795,_xlfn.IFNA((VLOOKUP(G3795,help!P:Q,2,0))*H3795,"غير مسجلة في المشتريات")))</f>
        <v/>
      </c>
    </row>
    <row r="3796" spans="2:13" hidden="1" x14ac:dyDescent="0.25">
      <c r="B3796" s="13">
        <f>COUNTIFS($G$3:G3796,'تقرير استهلاك خامات'!$D$4)</f>
        <v>2</v>
      </c>
      <c r="C3796" s="13">
        <f>COUNTIFS($F$3:F3796,'تقرير منتج تام'!$E$4)</f>
        <v>10</v>
      </c>
      <c r="D3796" s="37"/>
      <c r="E3796" s="37"/>
      <c r="F3796" s="37"/>
      <c r="G3796" s="39"/>
      <c r="H3796" s="40"/>
      <c r="I3796" s="107" t="str">
        <f>IF(G3796="","",_xlfn.IFNA(VLOOKUP(G3796,'سجل المشتريات'!F:N,8,0),"غير مسجلة في المشتريات"))</f>
        <v/>
      </c>
      <c r="J3796" s="26" t="str">
        <f>_xlfn.IFNA(VLOOKUP(F3796,الاوردرات!$B$1:$C$600,2,0),"")</f>
        <v/>
      </c>
      <c r="K3796" s="52"/>
      <c r="M3796" s="105" t="str">
        <f>IF(G3796="","",_xlfn.IFNA((VLOOKUP(G3796,help!L:M,2,0))*H3796,_xlfn.IFNA((VLOOKUP(G3796,help!P:Q,2,0))*H3796,"غير مسجلة في المشتريات")))</f>
        <v/>
      </c>
    </row>
    <row r="3797" spans="2:13" hidden="1" x14ac:dyDescent="0.25">
      <c r="B3797" s="13">
        <f>COUNTIFS($G$3:G3797,'تقرير استهلاك خامات'!$D$4)</f>
        <v>2</v>
      </c>
      <c r="C3797" s="13">
        <f>COUNTIFS($F$3:F3797,'تقرير منتج تام'!$E$4)</f>
        <v>10</v>
      </c>
      <c r="D3797" s="37"/>
      <c r="E3797" s="37"/>
      <c r="F3797" s="37"/>
      <c r="G3797" s="39"/>
      <c r="H3797" s="40"/>
      <c r="I3797" s="107" t="str">
        <f>IF(G3797="","",_xlfn.IFNA(VLOOKUP(G3797,'سجل المشتريات'!F:N,8,0),"غير مسجلة في المشتريات"))</f>
        <v/>
      </c>
      <c r="J3797" s="26" t="str">
        <f>_xlfn.IFNA(VLOOKUP(F3797,الاوردرات!$B$1:$C$600,2,0),"")</f>
        <v/>
      </c>
      <c r="K3797" s="52"/>
      <c r="M3797" s="105" t="str">
        <f>IF(G3797="","",_xlfn.IFNA((VLOOKUP(G3797,help!L:M,2,0))*H3797,_xlfn.IFNA((VLOOKUP(G3797,help!P:Q,2,0))*H3797,"غير مسجلة في المشتريات")))</f>
        <v/>
      </c>
    </row>
    <row r="3798" spans="2:13" hidden="1" x14ac:dyDescent="0.25">
      <c r="B3798" s="13">
        <f>COUNTIFS($G$3:G3798,'تقرير استهلاك خامات'!$D$4)</f>
        <v>2</v>
      </c>
      <c r="C3798" s="13">
        <f>COUNTIFS($F$3:F3798,'تقرير منتج تام'!$E$4)</f>
        <v>10</v>
      </c>
      <c r="D3798" s="37"/>
      <c r="E3798" s="37"/>
      <c r="F3798" s="37"/>
      <c r="G3798" s="39"/>
      <c r="H3798" s="40"/>
      <c r="I3798" s="107" t="str">
        <f>IF(G3798="","",_xlfn.IFNA(VLOOKUP(G3798,'سجل المشتريات'!F:N,8,0),"غير مسجلة في المشتريات"))</f>
        <v/>
      </c>
      <c r="J3798" s="26" t="str">
        <f>_xlfn.IFNA(VLOOKUP(F3798,الاوردرات!$B$1:$C$600,2,0),"")</f>
        <v/>
      </c>
      <c r="K3798" s="52"/>
      <c r="M3798" s="105" t="str">
        <f>IF(G3798="","",_xlfn.IFNA((VLOOKUP(G3798,help!L:M,2,0))*H3798,_xlfn.IFNA((VLOOKUP(G3798,help!P:Q,2,0))*H3798,"غير مسجلة في المشتريات")))</f>
        <v/>
      </c>
    </row>
    <row r="3799" spans="2:13" hidden="1" x14ac:dyDescent="0.25">
      <c r="B3799" s="13">
        <f>COUNTIFS($G$3:G3799,'تقرير استهلاك خامات'!$D$4)</f>
        <v>2</v>
      </c>
      <c r="C3799" s="13">
        <f>COUNTIFS($F$3:F3799,'تقرير منتج تام'!$E$4)</f>
        <v>10</v>
      </c>
      <c r="D3799" s="37"/>
      <c r="E3799" s="37"/>
      <c r="F3799" s="37"/>
      <c r="G3799" s="39"/>
      <c r="H3799" s="40"/>
      <c r="I3799" s="107" t="str">
        <f>IF(G3799="","",_xlfn.IFNA(VLOOKUP(G3799,'سجل المشتريات'!F:N,8,0),"غير مسجلة في المشتريات"))</f>
        <v/>
      </c>
      <c r="J3799" s="26" t="str">
        <f>_xlfn.IFNA(VLOOKUP(F3799,الاوردرات!$B$1:$C$600,2,0),"")</f>
        <v/>
      </c>
      <c r="K3799" s="52"/>
      <c r="M3799" s="105" t="str">
        <f>IF(G3799="","",_xlfn.IFNA((VLOOKUP(G3799,help!L:M,2,0))*H3799,_xlfn.IFNA((VLOOKUP(G3799,help!P:Q,2,0))*H3799,"غير مسجلة في المشتريات")))</f>
        <v/>
      </c>
    </row>
    <row r="3800" spans="2:13" hidden="1" x14ac:dyDescent="0.25">
      <c r="B3800" s="13">
        <f>COUNTIFS($G$3:G3800,'تقرير استهلاك خامات'!$D$4)</f>
        <v>2</v>
      </c>
      <c r="C3800" s="13">
        <f>COUNTIFS($F$3:F3800,'تقرير منتج تام'!$E$4)</f>
        <v>10</v>
      </c>
      <c r="D3800" s="37"/>
      <c r="E3800" s="37"/>
      <c r="F3800" s="37"/>
      <c r="G3800" s="39"/>
      <c r="H3800" s="40"/>
      <c r="I3800" s="107" t="str">
        <f>IF(G3800="","",_xlfn.IFNA(VLOOKUP(G3800,'سجل المشتريات'!F:N,8,0),"غير مسجلة في المشتريات"))</f>
        <v/>
      </c>
      <c r="J3800" s="26" t="str">
        <f>_xlfn.IFNA(VLOOKUP(F3800,الاوردرات!$B$1:$C$600,2,0),"")</f>
        <v/>
      </c>
      <c r="K3800" s="52"/>
      <c r="M3800" s="105" t="str">
        <f>IF(G3800="","",_xlfn.IFNA((VLOOKUP(G3800,help!L:M,2,0))*H3800,_xlfn.IFNA((VLOOKUP(G3800,help!P:Q,2,0))*H3800,"غير مسجلة في المشتريات")))</f>
        <v/>
      </c>
    </row>
    <row r="3801" spans="2:13" hidden="1" x14ac:dyDescent="0.25">
      <c r="B3801" s="13">
        <f>COUNTIFS($G$3:G3801,'تقرير استهلاك خامات'!$D$4)</f>
        <v>2</v>
      </c>
      <c r="C3801" s="13">
        <f>COUNTIFS($F$3:F3801,'تقرير منتج تام'!$E$4)</f>
        <v>10</v>
      </c>
      <c r="D3801" s="37"/>
      <c r="E3801" s="37"/>
      <c r="F3801" s="37"/>
      <c r="G3801" s="39"/>
      <c r="H3801" s="40"/>
      <c r="I3801" s="107" t="str">
        <f>IF(G3801="","",_xlfn.IFNA(VLOOKUP(G3801,'سجل المشتريات'!F:N,8,0),"غير مسجلة في المشتريات"))</f>
        <v/>
      </c>
      <c r="J3801" s="26" t="str">
        <f>_xlfn.IFNA(VLOOKUP(F3801,الاوردرات!$B$1:$C$600,2,0),"")</f>
        <v/>
      </c>
      <c r="K3801" s="52"/>
      <c r="M3801" s="105" t="str">
        <f>IF(G3801="","",_xlfn.IFNA((VLOOKUP(G3801,help!L:M,2,0))*H3801,_xlfn.IFNA((VLOOKUP(G3801,help!P:Q,2,0))*H3801,"غير مسجلة في المشتريات")))</f>
        <v/>
      </c>
    </row>
    <row r="3802" spans="2:13" hidden="1" x14ac:dyDescent="0.25">
      <c r="B3802" s="13">
        <f>COUNTIFS($G$3:G3802,'تقرير استهلاك خامات'!$D$4)</f>
        <v>2</v>
      </c>
      <c r="C3802" s="13">
        <f>COUNTIFS($F$3:F3802,'تقرير منتج تام'!$E$4)</f>
        <v>10</v>
      </c>
      <c r="D3802" s="37"/>
      <c r="E3802" s="37"/>
      <c r="F3802" s="37"/>
      <c r="G3802" s="39"/>
      <c r="H3802" s="40"/>
      <c r="I3802" s="107" t="str">
        <f>IF(G3802="","",_xlfn.IFNA(VLOOKUP(G3802,'سجل المشتريات'!F:N,8,0),"غير مسجلة في المشتريات"))</f>
        <v/>
      </c>
      <c r="J3802" s="26" t="str">
        <f>_xlfn.IFNA(VLOOKUP(F3802,الاوردرات!$B$1:$C$600,2,0),"")</f>
        <v/>
      </c>
      <c r="K3802" s="52"/>
      <c r="M3802" s="105" t="str">
        <f>IF(G3802="","",_xlfn.IFNA((VLOOKUP(G3802,help!L:M,2,0))*H3802,_xlfn.IFNA((VLOOKUP(G3802,help!P:Q,2,0))*H3802,"غير مسجلة في المشتريات")))</f>
        <v/>
      </c>
    </row>
    <row r="3803" spans="2:13" hidden="1" x14ac:dyDescent="0.25">
      <c r="B3803" s="13">
        <f>COUNTIFS($G$3:G3803,'تقرير استهلاك خامات'!$D$4)</f>
        <v>2</v>
      </c>
      <c r="C3803" s="13">
        <f>COUNTIFS($F$3:F3803,'تقرير منتج تام'!$E$4)</f>
        <v>10</v>
      </c>
      <c r="D3803" s="37"/>
      <c r="E3803" s="37"/>
      <c r="F3803" s="37"/>
      <c r="G3803" s="39"/>
      <c r="H3803" s="40"/>
      <c r="I3803" s="107" t="str">
        <f>IF(G3803="","",_xlfn.IFNA(VLOOKUP(G3803,'سجل المشتريات'!F:N,8,0),"غير مسجلة في المشتريات"))</f>
        <v/>
      </c>
      <c r="J3803" s="26" t="str">
        <f>_xlfn.IFNA(VLOOKUP(F3803,الاوردرات!$B$1:$C$600,2,0),"")</f>
        <v/>
      </c>
      <c r="K3803" s="52"/>
      <c r="M3803" s="105" t="str">
        <f>IF(G3803="","",_xlfn.IFNA((VLOOKUP(G3803,help!L:M,2,0))*H3803,_xlfn.IFNA((VLOOKUP(G3803,help!P:Q,2,0))*H3803,"غير مسجلة في المشتريات")))</f>
        <v/>
      </c>
    </row>
    <row r="3804" spans="2:13" hidden="1" x14ac:dyDescent="0.25">
      <c r="B3804" s="13">
        <f>COUNTIFS($G$3:G3804,'تقرير استهلاك خامات'!$D$4)</f>
        <v>2</v>
      </c>
      <c r="C3804" s="13">
        <f>COUNTIFS($F$3:F3804,'تقرير منتج تام'!$E$4)</f>
        <v>10</v>
      </c>
      <c r="D3804" s="37"/>
      <c r="E3804" s="37"/>
      <c r="F3804" s="37"/>
      <c r="G3804" s="39"/>
      <c r="H3804" s="40"/>
      <c r="I3804" s="107" t="str">
        <f>IF(G3804="","",_xlfn.IFNA(VLOOKUP(G3804,'سجل المشتريات'!F:N,8,0),"غير مسجلة في المشتريات"))</f>
        <v/>
      </c>
      <c r="J3804" s="26" t="str">
        <f>_xlfn.IFNA(VLOOKUP(F3804,الاوردرات!$B$1:$C$600,2,0),"")</f>
        <v/>
      </c>
      <c r="K3804" s="52"/>
      <c r="M3804" s="105" t="str">
        <f>IF(G3804="","",_xlfn.IFNA((VLOOKUP(G3804,help!L:M,2,0))*H3804,_xlfn.IFNA((VLOOKUP(G3804,help!P:Q,2,0))*H3804,"غير مسجلة في المشتريات")))</f>
        <v/>
      </c>
    </row>
    <row r="3805" spans="2:13" hidden="1" x14ac:dyDescent="0.25">
      <c r="B3805" s="13">
        <f>COUNTIFS($G$3:G3805,'تقرير استهلاك خامات'!$D$4)</f>
        <v>2</v>
      </c>
      <c r="C3805" s="13">
        <f>COUNTIFS($F$3:F3805,'تقرير منتج تام'!$E$4)</f>
        <v>10</v>
      </c>
      <c r="D3805" s="37"/>
      <c r="E3805" s="37"/>
      <c r="F3805" s="37"/>
      <c r="G3805" s="39"/>
      <c r="H3805" s="40"/>
      <c r="I3805" s="107" t="str">
        <f>IF(G3805="","",_xlfn.IFNA(VLOOKUP(G3805,'سجل المشتريات'!F:N,8,0),"غير مسجلة في المشتريات"))</f>
        <v/>
      </c>
      <c r="J3805" s="26" t="str">
        <f>_xlfn.IFNA(VLOOKUP(F3805,الاوردرات!$B$1:$C$600,2,0),"")</f>
        <v/>
      </c>
      <c r="K3805" s="52"/>
      <c r="M3805" s="105" t="str">
        <f>IF(G3805="","",_xlfn.IFNA((VLOOKUP(G3805,help!L:M,2,0))*H3805,_xlfn.IFNA((VLOOKUP(G3805,help!P:Q,2,0))*H3805,"غير مسجلة في المشتريات")))</f>
        <v/>
      </c>
    </row>
    <row r="3806" spans="2:13" hidden="1" x14ac:dyDescent="0.25">
      <c r="B3806" s="13">
        <f>COUNTIFS($G$3:G3806,'تقرير استهلاك خامات'!$D$4)</f>
        <v>2</v>
      </c>
      <c r="C3806" s="13">
        <f>COUNTIFS($F$3:F3806,'تقرير منتج تام'!$E$4)</f>
        <v>10</v>
      </c>
      <c r="D3806" s="37"/>
      <c r="E3806" s="37"/>
      <c r="F3806" s="37"/>
      <c r="G3806" s="39"/>
      <c r="H3806" s="40"/>
      <c r="I3806" s="107" t="str">
        <f>IF(G3806="","",_xlfn.IFNA(VLOOKUP(G3806,'سجل المشتريات'!F:N,8,0),"غير مسجلة في المشتريات"))</f>
        <v/>
      </c>
      <c r="J3806" s="26" t="str">
        <f>_xlfn.IFNA(VLOOKUP(F3806,الاوردرات!$B$1:$C$600,2,0),"")</f>
        <v/>
      </c>
      <c r="K3806" s="52"/>
      <c r="M3806" s="105" t="str">
        <f>IF(G3806="","",_xlfn.IFNA((VLOOKUP(G3806,help!L:M,2,0))*H3806,_xlfn.IFNA((VLOOKUP(G3806,help!P:Q,2,0))*H3806,"غير مسجلة في المشتريات")))</f>
        <v/>
      </c>
    </row>
    <row r="3807" spans="2:13" hidden="1" x14ac:dyDescent="0.25">
      <c r="B3807" s="13">
        <f>COUNTIFS($G$3:G3807,'تقرير استهلاك خامات'!$D$4)</f>
        <v>2</v>
      </c>
      <c r="C3807" s="13">
        <f>COUNTIFS($F$3:F3807,'تقرير منتج تام'!$E$4)</f>
        <v>10</v>
      </c>
      <c r="D3807" s="37"/>
      <c r="E3807" s="37"/>
      <c r="F3807" s="37"/>
      <c r="G3807" s="39"/>
      <c r="H3807" s="40"/>
      <c r="I3807" s="107" t="str">
        <f>IF(G3807="","",_xlfn.IFNA(VLOOKUP(G3807,'سجل المشتريات'!F:N,8,0),"غير مسجلة في المشتريات"))</f>
        <v/>
      </c>
      <c r="J3807" s="26" t="str">
        <f>_xlfn.IFNA(VLOOKUP(F3807,الاوردرات!$B$1:$C$600,2,0),"")</f>
        <v/>
      </c>
      <c r="K3807" s="52"/>
      <c r="M3807" s="105" t="str">
        <f>IF(G3807="","",_xlfn.IFNA((VLOOKUP(G3807,help!L:M,2,0))*H3807,_xlfn.IFNA((VLOOKUP(G3807,help!P:Q,2,0))*H3807,"غير مسجلة في المشتريات")))</f>
        <v/>
      </c>
    </row>
    <row r="3808" spans="2:13" hidden="1" x14ac:dyDescent="0.25">
      <c r="B3808" s="13">
        <f>COUNTIFS($G$3:G3808,'تقرير استهلاك خامات'!$D$4)</f>
        <v>2</v>
      </c>
      <c r="C3808" s="13">
        <f>COUNTIFS($F$3:F3808,'تقرير منتج تام'!$E$4)</f>
        <v>10</v>
      </c>
      <c r="D3808" s="37"/>
      <c r="E3808" s="37"/>
      <c r="F3808" s="37"/>
      <c r="G3808" s="39"/>
      <c r="H3808" s="40"/>
      <c r="I3808" s="107" t="str">
        <f>IF(G3808="","",_xlfn.IFNA(VLOOKUP(G3808,'سجل المشتريات'!F:N,8,0),"غير مسجلة في المشتريات"))</f>
        <v/>
      </c>
      <c r="J3808" s="26" t="str">
        <f>_xlfn.IFNA(VLOOKUP(F3808,الاوردرات!$B$1:$C$600,2,0),"")</f>
        <v/>
      </c>
      <c r="K3808" s="52"/>
      <c r="M3808" s="105" t="str">
        <f>IF(G3808="","",_xlfn.IFNA((VLOOKUP(G3808,help!L:M,2,0))*H3808,_xlfn.IFNA((VLOOKUP(G3808,help!P:Q,2,0))*H3808,"غير مسجلة في المشتريات")))</f>
        <v/>
      </c>
    </row>
    <row r="3809" spans="2:13" hidden="1" x14ac:dyDescent="0.25">
      <c r="B3809" s="13">
        <f>COUNTIFS($G$3:G3809,'تقرير استهلاك خامات'!$D$4)</f>
        <v>2</v>
      </c>
      <c r="C3809" s="13">
        <f>COUNTIFS($F$3:F3809,'تقرير منتج تام'!$E$4)</f>
        <v>10</v>
      </c>
      <c r="D3809" s="37"/>
      <c r="E3809" s="37"/>
      <c r="F3809" s="37"/>
      <c r="G3809" s="39"/>
      <c r="H3809" s="40"/>
      <c r="I3809" s="107" t="str">
        <f>IF(G3809="","",_xlfn.IFNA(VLOOKUP(G3809,'سجل المشتريات'!F:N,8,0),"غير مسجلة في المشتريات"))</f>
        <v/>
      </c>
      <c r="J3809" s="26" t="str">
        <f>_xlfn.IFNA(VLOOKUP(F3809,الاوردرات!$B$1:$C$600,2,0),"")</f>
        <v/>
      </c>
      <c r="K3809" s="52"/>
      <c r="M3809" s="105" t="str">
        <f>IF(G3809="","",_xlfn.IFNA((VLOOKUP(G3809,help!L:M,2,0))*H3809,_xlfn.IFNA((VLOOKUP(G3809,help!P:Q,2,0))*H3809,"غير مسجلة في المشتريات")))</f>
        <v/>
      </c>
    </row>
    <row r="3810" spans="2:13" hidden="1" x14ac:dyDescent="0.25">
      <c r="B3810" s="13">
        <f>COUNTIFS($G$3:G3810,'تقرير استهلاك خامات'!$D$4)</f>
        <v>2</v>
      </c>
      <c r="C3810" s="13">
        <f>COUNTIFS($F$3:F3810,'تقرير منتج تام'!$E$4)</f>
        <v>10</v>
      </c>
      <c r="D3810" s="37"/>
      <c r="E3810" s="37"/>
      <c r="F3810" s="37"/>
      <c r="G3810" s="39"/>
      <c r="H3810" s="40"/>
      <c r="I3810" s="107" t="str">
        <f>IF(G3810="","",_xlfn.IFNA(VLOOKUP(G3810,'سجل المشتريات'!F:N,8,0),"غير مسجلة في المشتريات"))</f>
        <v/>
      </c>
      <c r="J3810" s="26" t="str">
        <f>_xlfn.IFNA(VLOOKUP(F3810,الاوردرات!$B$1:$C$600,2,0),"")</f>
        <v/>
      </c>
      <c r="K3810" s="52"/>
      <c r="M3810" s="105" t="str">
        <f>IF(G3810="","",_xlfn.IFNA((VLOOKUP(G3810,help!L:M,2,0))*H3810,_xlfn.IFNA((VLOOKUP(G3810,help!P:Q,2,0))*H3810,"غير مسجلة في المشتريات")))</f>
        <v/>
      </c>
    </row>
    <row r="3811" spans="2:13" hidden="1" x14ac:dyDescent="0.25">
      <c r="B3811" s="13">
        <f>COUNTIFS($G$3:G3811,'تقرير استهلاك خامات'!$D$4)</f>
        <v>2</v>
      </c>
      <c r="C3811" s="13">
        <f>COUNTIFS($F$3:F3811,'تقرير منتج تام'!$E$4)</f>
        <v>10</v>
      </c>
      <c r="D3811" s="37"/>
      <c r="E3811" s="37"/>
      <c r="F3811" s="37"/>
      <c r="G3811" s="39"/>
      <c r="H3811" s="40"/>
      <c r="I3811" s="107" t="str">
        <f>IF(G3811="","",_xlfn.IFNA(VLOOKUP(G3811,'سجل المشتريات'!F:N,8,0),"غير مسجلة في المشتريات"))</f>
        <v/>
      </c>
      <c r="J3811" s="26" t="str">
        <f>_xlfn.IFNA(VLOOKUP(F3811,الاوردرات!$B$1:$C$600,2,0),"")</f>
        <v/>
      </c>
      <c r="K3811" s="52"/>
      <c r="M3811" s="105" t="str">
        <f>IF(G3811="","",_xlfn.IFNA((VLOOKUP(G3811,help!L:M,2,0))*H3811,_xlfn.IFNA((VLOOKUP(G3811,help!P:Q,2,0))*H3811,"غير مسجلة في المشتريات")))</f>
        <v/>
      </c>
    </row>
    <row r="3812" spans="2:13" hidden="1" x14ac:dyDescent="0.25">
      <c r="B3812" s="13">
        <f>COUNTIFS($G$3:G3812,'تقرير استهلاك خامات'!$D$4)</f>
        <v>2</v>
      </c>
      <c r="C3812" s="13">
        <f>COUNTIFS($F$3:F3812,'تقرير منتج تام'!$E$4)</f>
        <v>10</v>
      </c>
      <c r="D3812" s="37"/>
      <c r="E3812" s="37"/>
      <c r="F3812" s="37"/>
      <c r="G3812" s="39"/>
      <c r="H3812" s="40"/>
      <c r="I3812" s="107" t="str">
        <f>IF(G3812="","",_xlfn.IFNA(VLOOKUP(G3812,'سجل المشتريات'!F:N,8,0),"غير مسجلة في المشتريات"))</f>
        <v/>
      </c>
      <c r="J3812" s="26" t="str">
        <f>_xlfn.IFNA(VLOOKUP(F3812,الاوردرات!$B$1:$C$600,2,0),"")</f>
        <v/>
      </c>
      <c r="K3812" s="52"/>
      <c r="M3812" s="105" t="str">
        <f>IF(G3812="","",_xlfn.IFNA((VLOOKUP(G3812,help!L:M,2,0))*H3812,_xlfn.IFNA((VLOOKUP(G3812,help!P:Q,2,0))*H3812,"غير مسجلة في المشتريات")))</f>
        <v/>
      </c>
    </row>
    <row r="3813" spans="2:13" hidden="1" x14ac:dyDescent="0.25">
      <c r="B3813" s="13">
        <f>COUNTIFS($G$3:G3813,'تقرير استهلاك خامات'!$D$4)</f>
        <v>2</v>
      </c>
      <c r="C3813" s="13">
        <f>COUNTIFS($F$3:F3813,'تقرير منتج تام'!$E$4)</f>
        <v>10</v>
      </c>
      <c r="D3813" s="37"/>
      <c r="E3813" s="37"/>
      <c r="F3813" s="37"/>
      <c r="G3813" s="39"/>
      <c r="H3813" s="40"/>
      <c r="I3813" s="107" t="str">
        <f>IF(G3813="","",_xlfn.IFNA(VLOOKUP(G3813,'سجل المشتريات'!F:N,8,0),"غير مسجلة في المشتريات"))</f>
        <v/>
      </c>
      <c r="J3813" s="26" t="str">
        <f>_xlfn.IFNA(VLOOKUP(F3813,الاوردرات!$B$1:$C$600,2,0),"")</f>
        <v/>
      </c>
      <c r="K3813" s="52"/>
      <c r="M3813" s="105" t="str">
        <f>IF(G3813="","",_xlfn.IFNA((VLOOKUP(G3813,help!L:M,2,0))*H3813,_xlfn.IFNA((VLOOKUP(G3813,help!P:Q,2,0))*H3813,"غير مسجلة في المشتريات")))</f>
        <v/>
      </c>
    </row>
    <row r="3814" spans="2:13" hidden="1" x14ac:dyDescent="0.25">
      <c r="B3814" s="13">
        <f>COUNTIFS($G$3:G3814,'تقرير استهلاك خامات'!$D$4)</f>
        <v>2</v>
      </c>
      <c r="C3814" s="13">
        <f>COUNTIFS($F$3:F3814,'تقرير منتج تام'!$E$4)</f>
        <v>10</v>
      </c>
      <c r="D3814" s="37"/>
      <c r="E3814" s="37"/>
      <c r="F3814" s="37"/>
      <c r="G3814" s="39"/>
      <c r="H3814" s="40"/>
      <c r="I3814" s="107" t="str">
        <f>IF(G3814="","",_xlfn.IFNA(VLOOKUP(G3814,'سجل المشتريات'!F:N,8,0),"غير مسجلة في المشتريات"))</f>
        <v/>
      </c>
      <c r="J3814" s="26" t="str">
        <f>_xlfn.IFNA(VLOOKUP(F3814,الاوردرات!$B$1:$C$600,2,0),"")</f>
        <v/>
      </c>
      <c r="K3814" s="52"/>
      <c r="M3814" s="105" t="str">
        <f>IF(G3814="","",_xlfn.IFNA((VLOOKUP(G3814,help!L:M,2,0))*H3814,_xlfn.IFNA((VLOOKUP(G3814,help!P:Q,2,0))*H3814,"غير مسجلة في المشتريات")))</f>
        <v/>
      </c>
    </row>
    <row r="3815" spans="2:13" hidden="1" x14ac:dyDescent="0.25">
      <c r="B3815" s="13">
        <f>COUNTIFS($G$3:G3815,'تقرير استهلاك خامات'!$D$4)</f>
        <v>2</v>
      </c>
      <c r="C3815" s="13">
        <f>COUNTIFS($F$3:F3815,'تقرير منتج تام'!$E$4)</f>
        <v>10</v>
      </c>
      <c r="D3815" s="37"/>
      <c r="E3815" s="37"/>
      <c r="F3815" s="37"/>
      <c r="G3815" s="39"/>
      <c r="H3815" s="40"/>
      <c r="I3815" s="107" t="str">
        <f>IF(G3815="","",_xlfn.IFNA(VLOOKUP(G3815,'سجل المشتريات'!F:N,8,0),"غير مسجلة في المشتريات"))</f>
        <v/>
      </c>
      <c r="J3815" s="26" t="str">
        <f>_xlfn.IFNA(VLOOKUP(F3815,الاوردرات!$B$1:$C$600,2,0),"")</f>
        <v/>
      </c>
      <c r="K3815" s="52"/>
      <c r="M3815" s="105" t="str">
        <f>IF(G3815="","",_xlfn.IFNA((VLOOKUP(G3815,help!L:M,2,0))*H3815,_xlfn.IFNA((VLOOKUP(G3815,help!P:Q,2,0))*H3815,"غير مسجلة في المشتريات")))</f>
        <v/>
      </c>
    </row>
    <row r="3816" spans="2:13" hidden="1" x14ac:dyDescent="0.25">
      <c r="B3816" s="13">
        <f>COUNTIFS($G$3:G3816,'تقرير استهلاك خامات'!$D$4)</f>
        <v>2</v>
      </c>
      <c r="C3816" s="13">
        <f>COUNTIFS($F$3:F3816,'تقرير منتج تام'!$E$4)</f>
        <v>10</v>
      </c>
      <c r="D3816" s="37"/>
      <c r="E3816" s="37"/>
      <c r="F3816" s="37"/>
      <c r="G3816" s="39"/>
      <c r="H3816" s="40"/>
      <c r="I3816" s="107" t="str">
        <f>IF(G3816="","",_xlfn.IFNA(VLOOKUP(G3816,'سجل المشتريات'!F:N,8,0),"غير مسجلة في المشتريات"))</f>
        <v/>
      </c>
      <c r="J3816" s="26" t="str">
        <f>_xlfn.IFNA(VLOOKUP(F3816,الاوردرات!$B$1:$C$600,2,0),"")</f>
        <v/>
      </c>
      <c r="K3816" s="52"/>
      <c r="M3816" s="105" t="str">
        <f>IF(G3816="","",_xlfn.IFNA((VLOOKUP(G3816,help!L:M,2,0))*H3816,_xlfn.IFNA((VLOOKUP(G3816,help!P:Q,2,0))*H3816,"غير مسجلة في المشتريات")))</f>
        <v/>
      </c>
    </row>
    <row r="3817" spans="2:13" hidden="1" x14ac:dyDescent="0.25">
      <c r="B3817" s="13">
        <f>COUNTIFS($G$3:G3817,'تقرير استهلاك خامات'!$D$4)</f>
        <v>2</v>
      </c>
      <c r="C3817" s="13">
        <f>COUNTIFS($F$3:F3817,'تقرير منتج تام'!$E$4)</f>
        <v>10</v>
      </c>
      <c r="D3817" s="37"/>
      <c r="E3817" s="37"/>
      <c r="F3817" s="37"/>
      <c r="G3817" s="39"/>
      <c r="H3817" s="40"/>
      <c r="I3817" s="107" t="str">
        <f>IF(G3817="","",_xlfn.IFNA(VLOOKUP(G3817,'سجل المشتريات'!F:N,8,0),"غير مسجلة في المشتريات"))</f>
        <v/>
      </c>
      <c r="J3817" s="26" t="str">
        <f>_xlfn.IFNA(VLOOKUP(F3817,الاوردرات!$B$1:$C$600,2,0),"")</f>
        <v/>
      </c>
      <c r="K3817" s="52"/>
      <c r="M3817" s="105" t="str">
        <f>IF(G3817="","",_xlfn.IFNA((VLOOKUP(G3817,help!L:M,2,0))*H3817,_xlfn.IFNA((VLOOKUP(G3817,help!P:Q,2,0))*H3817,"غير مسجلة في المشتريات")))</f>
        <v/>
      </c>
    </row>
    <row r="3818" spans="2:13" hidden="1" x14ac:dyDescent="0.25">
      <c r="B3818" s="13">
        <f>COUNTIFS($G$3:G3818,'تقرير استهلاك خامات'!$D$4)</f>
        <v>2</v>
      </c>
      <c r="C3818" s="13">
        <f>COUNTIFS($F$3:F3818,'تقرير منتج تام'!$E$4)</f>
        <v>10</v>
      </c>
      <c r="D3818" s="37"/>
      <c r="E3818" s="37"/>
      <c r="F3818" s="37"/>
      <c r="G3818" s="39"/>
      <c r="H3818" s="40"/>
      <c r="I3818" s="107" t="str">
        <f>IF(G3818="","",_xlfn.IFNA(VLOOKUP(G3818,'سجل المشتريات'!F:N,8,0),"غير مسجلة في المشتريات"))</f>
        <v/>
      </c>
      <c r="J3818" s="26" t="str">
        <f>_xlfn.IFNA(VLOOKUP(F3818,الاوردرات!$B$1:$C$600,2,0),"")</f>
        <v/>
      </c>
      <c r="K3818" s="52"/>
      <c r="M3818" s="105" t="str">
        <f>IF(G3818="","",_xlfn.IFNA((VLOOKUP(G3818,help!L:M,2,0))*H3818,_xlfn.IFNA((VLOOKUP(G3818,help!P:Q,2,0))*H3818,"غير مسجلة في المشتريات")))</f>
        <v/>
      </c>
    </row>
    <row r="3819" spans="2:13" hidden="1" x14ac:dyDescent="0.25">
      <c r="B3819" s="13">
        <f>COUNTIFS($G$3:G3819,'تقرير استهلاك خامات'!$D$4)</f>
        <v>2</v>
      </c>
      <c r="C3819" s="13">
        <f>COUNTIFS($F$3:F3819,'تقرير منتج تام'!$E$4)</f>
        <v>10</v>
      </c>
      <c r="D3819" s="37"/>
      <c r="E3819" s="37"/>
      <c r="F3819" s="37"/>
      <c r="G3819" s="39"/>
      <c r="H3819" s="40"/>
      <c r="I3819" s="107" t="str">
        <f>IF(G3819="","",_xlfn.IFNA(VLOOKUP(G3819,'سجل المشتريات'!F:N,8,0),"غير مسجلة في المشتريات"))</f>
        <v/>
      </c>
      <c r="J3819" s="26" t="str">
        <f>_xlfn.IFNA(VLOOKUP(F3819,الاوردرات!$B$1:$C$600,2,0),"")</f>
        <v/>
      </c>
      <c r="K3819" s="52"/>
      <c r="M3819" s="105" t="str">
        <f>IF(G3819="","",_xlfn.IFNA((VLOOKUP(G3819,help!L:M,2,0))*H3819,_xlfn.IFNA((VLOOKUP(G3819,help!P:Q,2,0))*H3819,"غير مسجلة في المشتريات")))</f>
        <v/>
      </c>
    </row>
    <row r="3820" spans="2:13" hidden="1" x14ac:dyDescent="0.25">
      <c r="B3820" s="13">
        <f>COUNTIFS($G$3:G3820,'تقرير استهلاك خامات'!$D$4)</f>
        <v>2</v>
      </c>
      <c r="C3820" s="13">
        <f>COUNTIFS($F$3:F3820,'تقرير منتج تام'!$E$4)</f>
        <v>10</v>
      </c>
      <c r="D3820" s="37"/>
      <c r="E3820" s="37"/>
      <c r="F3820" s="37"/>
      <c r="G3820" s="39"/>
      <c r="H3820" s="40"/>
      <c r="I3820" s="107" t="str">
        <f>IF(G3820="","",_xlfn.IFNA(VLOOKUP(G3820,'سجل المشتريات'!F:N,8,0),"غير مسجلة في المشتريات"))</f>
        <v/>
      </c>
      <c r="J3820" s="26" t="str">
        <f>_xlfn.IFNA(VLOOKUP(F3820,الاوردرات!$B$1:$C$600,2,0),"")</f>
        <v/>
      </c>
      <c r="K3820" s="52"/>
      <c r="M3820" s="105" t="str">
        <f>IF(G3820="","",_xlfn.IFNA((VLOOKUP(G3820,help!L:M,2,0))*H3820,_xlfn.IFNA((VLOOKUP(G3820,help!P:Q,2,0))*H3820,"غير مسجلة في المشتريات")))</f>
        <v/>
      </c>
    </row>
    <row r="3821" spans="2:13" hidden="1" x14ac:dyDescent="0.25">
      <c r="B3821" s="13">
        <f>COUNTIFS($G$3:G3821,'تقرير استهلاك خامات'!$D$4)</f>
        <v>2</v>
      </c>
      <c r="C3821" s="13">
        <f>COUNTIFS($F$3:F3821,'تقرير منتج تام'!$E$4)</f>
        <v>10</v>
      </c>
      <c r="D3821" s="37"/>
      <c r="E3821" s="37"/>
      <c r="F3821" s="37"/>
      <c r="G3821" s="39"/>
      <c r="H3821" s="40"/>
      <c r="I3821" s="107" t="str">
        <f>IF(G3821="","",_xlfn.IFNA(VLOOKUP(G3821,'سجل المشتريات'!F:N,8,0),"غير مسجلة في المشتريات"))</f>
        <v/>
      </c>
      <c r="J3821" s="26" t="str">
        <f>_xlfn.IFNA(VLOOKUP(F3821,الاوردرات!$B$1:$C$600,2,0),"")</f>
        <v/>
      </c>
      <c r="K3821" s="52"/>
      <c r="M3821" s="105" t="str">
        <f>IF(G3821="","",_xlfn.IFNA((VLOOKUP(G3821,help!L:M,2,0))*H3821,_xlfn.IFNA((VLOOKUP(G3821,help!P:Q,2,0))*H3821,"غير مسجلة في المشتريات")))</f>
        <v/>
      </c>
    </row>
    <row r="3822" spans="2:13" hidden="1" x14ac:dyDescent="0.25">
      <c r="B3822" s="13">
        <f>COUNTIFS($G$3:G3822,'تقرير استهلاك خامات'!$D$4)</f>
        <v>2</v>
      </c>
      <c r="C3822" s="13">
        <f>COUNTIFS($F$3:F3822,'تقرير منتج تام'!$E$4)</f>
        <v>10</v>
      </c>
      <c r="D3822" s="37"/>
      <c r="E3822" s="37"/>
      <c r="F3822" s="37"/>
      <c r="G3822" s="39"/>
      <c r="H3822" s="40"/>
      <c r="I3822" s="107" t="str">
        <f>IF(G3822="","",_xlfn.IFNA(VLOOKUP(G3822,'سجل المشتريات'!F:N,8,0),"غير مسجلة في المشتريات"))</f>
        <v/>
      </c>
      <c r="J3822" s="26" t="str">
        <f>_xlfn.IFNA(VLOOKUP(F3822,الاوردرات!$B$1:$C$600,2,0),"")</f>
        <v/>
      </c>
      <c r="K3822" s="52"/>
      <c r="M3822" s="105" t="str">
        <f>IF(G3822="","",_xlfn.IFNA((VLOOKUP(G3822,help!L:M,2,0))*H3822,_xlfn.IFNA((VLOOKUP(G3822,help!P:Q,2,0))*H3822,"غير مسجلة في المشتريات")))</f>
        <v/>
      </c>
    </row>
    <row r="3823" spans="2:13" hidden="1" x14ac:dyDescent="0.25">
      <c r="B3823" s="13">
        <f>COUNTIFS($G$3:G3823,'تقرير استهلاك خامات'!$D$4)</f>
        <v>2</v>
      </c>
      <c r="C3823" s="13">
        <f>COUNTIFS($F$3:F3823,'تقرير منتج تام'!$E$4)</f>
        <v>10</v>
      </c>
      <c r="D3823" s="37"/>
      <c r="E3823" s="37"/>
      <c r="F3823" s="37"/>
      <c r="G3823" s="39"/>
      <c r="H3823" s="40"/>
      <c r="I3823" s="107" t="str">
        <f>IF(G3823="","",_xlfn.IFNA(VLOOKUP(G3823,'سجل المشتريات'!F:N,8,0),"غير مسجلة في المشتريات"))</f>
        <v/>
      </c>
      <c r="J3823" s="26" t="str">
        <f>_xlfn.IFNA(VLOOKUP(F3823,الاوردرات!$B$1:$C$600,2,0),"")</f>
        <v/>
      </c>
      <c r="K3823" s="52"/>
      <c r="M3823" s="105" t="str">
        <f>IF(G3823="","",_xlfn.IFNA((VLOOKUP(G3823,help!L:M,2,0))*H3823,_xlfn.IFNA((VLOOKUP(G3823,help!P:Q,2,0))*H3823,"غير مسجلة في المشتريات")))</f>
        <v/>
      </c>
    </row>
    <row r="3824" spans="2:13" hidden="1" x14ac:dyDescent="0.25">
      <c r="B3824" s="13">
        <f>COUNTIFS($G$3:G3824,'تقرير استهلاك خامات'!$D$4)</f>
        <v>2</v>
      </c>
      <c r="C3824" s="13">
        <f>COUNTIFS($F$3:F3824,'تقرير منتج تام'!$E$4)</f>
        <v>10</v>
      </c>
      <c r="D3824" s="37"/>
      <c r="E3824" s="37"/>
      <c r="F3824" s="37"/>
      <c r="G3824" s="39"/>
      <c r="H3824" s="40"/>
      <c r="I3824" s="107" t="str">
        <f>IF(G3824="","",_xlfn.IFNA(VLOOKUP(G3824,'سجل المشتريات'!F:N,8,0),"غير مسجلة في المشتريات"))</f>
        <v/>
      </c>
      <c r="J3824" s="26" t="str">
        <f>_xlfn.IFNA(VLOOKUP(F3824,الاوردرات!$B$1:$C$600,2,0),"")</f>
        <v/>
      </c>
      <c r="K3824" s="52"/>
      <c r="M3824" s="105" t="str">
        <f>IF(G3824="","",_xlfn.IFNA((VLOOKUP(G3824,help!L:M,2,0))*H3824,_xlfn.IFNA((VLOOKUP(G3824,help!P:Q,2,0))*H3824,"غير مسجلة في المشتريات")))</f>
        <v/>
      </c>
    </row>
    <row r="3825" spans="2:13" hidden="1" x14ac:dyDescent="0.25">
      <c r="B3825" s="13">
        <f>COUNTIFS($G$3:G3825,'تقرير استهلاك خامات'!$D$4)</f>
        <v>2</v>
      </c>
      <c r="C3825" s="13">
        <f>COUNTIFS($F$3:F3825,'تقرير منتج تام'!$E$4)</f>
        <v>10</v>
      </c>
      <c r="D3825" s="37"/>
      <c r="E3825" s="37"/>
      <c r="F3825" s="37"/>
      <c r="G3825" s="39"/>
      <c r="H3825" s="40"/>
      <c r="I3825" s="107" t="str">
        <f>IF(G3825="","",_xlfn.IFNA(VLOOKUP(G3825,'سجل المشتريات'!F:N,8,0),"غير مسجلة في المشتريات"))</f>
        <v/>
      </c>
      <c r="J3825" s="26" t="str">
        <f>_xlfn.IFNA(VLOOKUP(F3825,الاوردرات!$B$1:$C$600,2,0),"")</f>
        <v/>
      </c>
      <c r="K3825" s="52"/>
      <c r="M3825" s="105" t="str">
        <f>IF(G3825="","",_xlfn.IFNA((VLOOKUP(G3825,help!L:M,2,0))*H3825,_xlfn.IFNA((VLOOKUP(G3825,help!P:Q,2,0))*H3825,"غير مسجلة في المشتريات")))</f>
        <v/>
      </c>
    </row>
    <row r="3826" spans="2:13" hidden="1" x14ac:dyDescent="0.25">
      <c r="B3826" s="13">
        <f>COUNTIFS($G$3:G3826,'تقرير استهلاك خامات'!$D$4)</f>
        <v>2</v>
      </c>
      <c r="C3826" s="13">
        <f>COUNTIFS($F$3:F3826,'تقرير منتج تام'!$E$4)</f>
        <v>10</v>
      </c>
      <c r="D3826" s="37"/>
      <c r="E3826" s="37"/>
      <c r="F3826" s="37"/>
      <c r="G3826" s="39"/>
      <c r="H3826" s="40"/>
      <c r="I3826" s="107" t="str">
        <f>IF(G3826="","",_xlfn.IFNA(VLOOKUP(G3826,'سجل المشتريات'!F:N,8,0),"غير مسجلة في المشتريات"))</f>
        <v/>
      </c>
      <c r="J3826" s="26" t="str">
        <f>_xlfn.IFNA(VLOOKUP(F3826,الاوردرات!$B$1:$C$600,2,0),"")</f>
        <v/>
      </c>
      <c r="K3826" s="52"/>
      <c r="M3826" s="105" t="str">
        <f>IF(G3826="","",_xlfn.IFNA((VLOOKUP(G3826,help!L:M,2,0))*H3826,_xlfn.IFNA((VLOOKUP(G3826,help!P:Q,2,0))*H3826,"غير مسجلة في المشتريات")))</f>
        <v/>
      </c>
    </row>
    <row r="3827" spans="2:13" hidden="1" x14ac:dyDescent="0.25">
      <c r="B3827" s="13">
        <f>COUNTIFS($G$3:G3827,'تقرير استهلاك خامات'!$D$4)</f>
        <v>2</v>
      </c>
      <c r="C3827" s="13">
        <f>COUNTIFS($F$3:F3827,'تقرير منتج تام'!$E$4)</f>
        <v>10</v>
      </c>
      <c r="D3827" s="37"/>
      <c r="E3827" s="37"/>
      <c r="F3827" s="37"/>
      <c r="G3827" s="39"/>
      <c r="H3827" s="40"/>
      <c r="I3827" s="107" t="str">
        <f>IF(G3827="","",_xlfn.IFNA(VLOOKUP(G3827,'سجل المشتريات'!F:N,8,0),"غير مسجلة في المشتريات"))</f>
        <v/>
      </c>
      <c r="J3827" s="26" t="str">
        <f>_xlfn.IFNA(VLOOKUP(F3827,الاوردرات!$B$1:$C$600,2,0),"")</f>
        <v/>
      </c>
      <c r="K3827" s="52"/>
      <c r="M3827" s="105" t="str">
        <f>IF(G3827="","",_xlfn.IFNA((VLOOKUP(G3827,help!L:M,2,0))*H3827,_xlfn.IFNA((VLOOKUP(G3827,help!P:Q,2,0))*H3827,"غير مسجلة في المشتريات")))</f>
        <v/>
      </c>
    </row>
    <row r="3828" spans="2:13" hidden="1" x14ac:dyDescent="0.25">
      <c r="B3828" s="13">
        <f>COUNTIFS($G$3:G3828,'تقرير استهلاك خامات'!$D$4)</f>
        <v>2</v>
      </c>
      <c r="C3828" s="13">
        <f>COUNTIFS($F$3:F3828,'تقرير منتج تام'!$E$4)</f>
        <v>10</v>
      </c>
      <c r="D3828" s="37"/>
      <c r="E3828" s="37"/>
      <c r="F3828" s="37"/>
      <c r="G3828" s="39"/>
      <c r="H3828" s="40"/>
      <c r="I3828" s="107" t="str">
        <f>IF(G3828="","",_xlfn.IFNA(VLOOKUP(G3828,'سجل المشتريات'!F:N,8,0),"غير مسجلة في المشتريات"))</f>
        <v/>
      </c>
      <c r="J3828" s="26" t="str">
        <f>_xlfn.IFNA(VLOOKUP(F3828,الاوردرات!$B$1:$C$600,2,0),"")</f>
        <v/>
      </c>
      <c r="K3828" s="52"/>
      <c r="M3828" s="105" t="str">
        <f>IF(G3828="","",_xlfn.IFNA((VLOOKUP(G3828,help!L:M,2,0))*H3828,_xlfn.IFNA((VLOOKUP(G3828,help!P:Q,2,0))*H3828,"غير مسجلة في المشتريات")))</f>
        <v/>
      </c>
    </row>
    <row r="3829" spans="2:13" hidden="1" x14ac:dyDescent="0.25">
      <c r="B3829" s="13">
        <f>COUNTIFS($G$3:G3829,'تقرير استهلاك خامات'!$D$4)</f>
        <v>2</v>
      </c>
      <c r="C3829" s="13">
        <f>COUNTIFS($F$3:F3829,'تقرير منتج تام'!$E$4)</f>
        <v>10</v>
      </c>
      <c r="D3829" s="37"/>
      <c r="E3829" s="37"/>
      <c r="F3829" s="37"/>
      <c r="G3829" s="39"/>
      <c r="H3829" s="40"/>
      <c r="I3829" s="107" t="str">
        <f>IF(G3829="","",_xlfn.IFNA(VLOOKUP(G3829,'سجل المشتريات'!F:N,8,0),"غير مسجلة في المشتريات"))</f>
        <v/>
      </c>
      <c r="J3829" s="26" t="str">
        <f>_xlfn.IFNA(VLOOKUP(F3829,الاوردرات!$B$1:$C$600,2,0),"")</f>
        <v/>
      </c>
      <c r="K3829" s="52"/>
      <c r="M3829" s="105" t="str">
        <f>IF(G3829="","",_xlfn.IFNA((VLOOKUP(G3829,help!L:M,2,0))*H3829,_xlfn.IFNA((VLOOKUP(G3829,help!P:Q,2,0))*H3829,"غير مسجلة في المشتريات")))</f>
        <v/>
      </c>
    </row>
    <row r="3830" spans="2:13" hidden="1" x14ac:dyDescent="0.25">
      <c r="B3830" s="13">
        <f>COUNTIFS($G$3:G3830,'تقرير استهلاك خامات'!$D$4)</f>
        <v>2</v>
      </c>
      <c r="C3830" s="13">
        <f>COUNTIFS($F$3:F3830,'تقرير منتج تام'!$E$4)</f>
        <v>10</v>
      </c>
      <c r="D3830" s="37"/>
      <c r="E3830" s="37"/>
      <c r="F3830" s="37"/>
      <c r="G3830" s="39"/>
      <c r="H3830" s="40"/>
      <c r="I3830" s="107" t="str">
        <f>IF(G3830="","",_xlfn.IFNA(VLOOKUP(G3830,'سجل المشتريات'!F:N,8,0),"غير مسجلة في المشتريات"))</f>
        <v/>
      </c>
      <c r="J3830" s="26" t="str">
        <f>_xlfn.IFNA(VLOOKUP(F3830,الاوردرات!$B$1:$C$600,2,0),"")</f>
        <v/>
      </c>
      <c r="K3830" s="52"/>
      <c r="M3830" s="105" t="str">
        <f>IF(G3830="","",_xlfn.IFNA((VLOOKUP(G3830,help!L:M,2,0))*H3830,_xlfn.IFNA((VLOOKUP(G3830,help!P:Q,2,0))*H3830,"غير مسجلة في المشتريات")))</f>
        <v/>
      </c>
    </row>
    <row r="3831" spans="2:13" hidden="1" x14ac:dyDescent="0.25">
      <c r="B3831" s="13">
        <f>COUNTIFS($G$3:G3831,'تقرير استهلاك خامات'!$D$4)</f>
        <v>2</v>
      </c>
      <c r="C3831" s="13">
        <f>COUNTIFS($F$3:F3831,'تقرير منتج تام'!$E$4)</f>
        <v>10</v>
      </c>
      <c r="D3831" s="37"/>
      <c r="E3831" s="37"/>
      <c r="F3831" s="37"/>
      <c r="G3831" s="39"/>
      <c r="H3831" s="40"/>
      <c r="I3831" s="107" t="str">
        <f>IF(G3831="","",_xlfn.IFNA(VLOOKUP(G3831,'سجل المشتريات'!F:N,8,0),"غير مسجلة في المشتريات"))</f>
        <v/>
      </c>
      <c r="J3831" s="26" t="str">
        <f>_xlfn.IFNA(VLOOKUP(F3831,الاوردرات!$B$1:$C$600,2,0),"")</f>
        <v/>
      </c>
      <c r="K3831" s="52"/>
      <c r="M3831" s="105" t="str">
        <f>IF(G3831="","",_xlfn.IFNA((VLOOKUP(G3831,help!L:M,2,0))*H3831,_xlfn.IFNA((VLOOKUP(G3831,help!P:Q,2,0))*H3831,"غير مسجلة في المشتريات")))</f>
        <v/>
      </c>
    </row>
    <row r="3832" spans="2:13" hidden="1" x14ac:dyDescent="0.25">
      <c r="B3832" s="13">
        <f>COUNTIFS($G$3:G3832,'تقرير استهلاك خامات'!$D$4)</f>
        <v>2</v>
      </c>
      <c r="C3832" s="13">
        <f>COUNTIFS($F$3:F3832,'تقرير منتج تام'!$E$4)</f>
        <v>10</v>
      </c>
      <c r="D3832" s="37"/>
      <c r="E3832" s="37"/>
      <c r="F3832" s="37"/>
      <c r="G3832" s="39"/>
      <c r="H3832" s="40"/>
      <c r="I3832" s="107" t="str">
        <f>IF(G3832="","",_xlfn.IFNA(VLOOKUP(G3832,'سجل المشتريات'!F:N,8,0),"غير مسجلة في المشتريات"))</f>
        <v/>
      </c>
      <c r="J3832" s="26" t="str">
        <f>_xlfn.IFNA(VLOOKUP(F3832,الاوردرات!$B$1:$C$600,2,0),"")</f>
        <v/>
      </c>
      <c r="K3832" s="52"/>
      <c r="M3832" s="105" t="str">
        <f>IF(G3832="","",_xlfn.IFNA((VLOOKUP(G3832,help!L:M,2,0))*H3832,_xlfn.IFNA((VLOOKUP(G3832,help!P:Q,2,0))*H3832,"غير مسجلة في المشتريات")))</f>
        <v/>
      </c>
    </row>
    <row r="3833" spans="2:13" hidden="1" x14ac:dyDescent="0.25">
      <c r="B3833" s="13">
        <f>COUNTIFS($G$3:G3833,'تقرير استهلاك خامات'!$D$4)</f>
        <v>2</v>
      </c>
      <c r="C3833" s="13">
        <f>COUNTIFS($F$3:F3833,'تقرير منتج تام'!$E$4)</f>
        <v>10</v>
      </c>
      <c r="D3833" s="37"/>
      <c r="E3833" s="37"/>
      <c r="F3833" s="37"/>
      <c r="G3833" s="39"/>
      <c r="H3833" s="40"/>
      <c r="I3833" s="107" t="str">
        <f>IF(G3833="","",_xlfn.IFNA(VLOOKUP(G3833,'سجل المشتريات'!F:N,8,0),"غير مسجلة في المشتريات"))</f>
        <v/>
      </c>
      <c r="J3833" s="26" t="str">
        <f>_xlfn.IFNA(VLOOKUP(F3833,الاوردرات!$B$1:$C$600,2,0),"")</f>
        <v/>
      </c>
      <c r="K3833" s="52"/>
      <c r="M3833" s="105" t="str">
        <f>IF(G3833="","",_xlfn.IFNA((VLOOKUP(G3833,help!L:M,2,0))*H3833,_xlfn.IFNA((VLOOKUP(G3833,help!P:Q,2,0))*H3833,"غير مسجلة في المشتريات")))</f>
        <v/>
      </c>
    </row>
    <row r="3834" spans="2:13" hidden="1" x14ac:dyDescent="0.25">
      <c r="B3834" s="13">
        <f>COUNTIFS($G$3:G3834,'تقرير استهلاك خامات'!$D$4)</f>
        <v>2</v>
      </c>
      <c r="C3834" s="13">
        <f>COUNTIFS($F$3:F3834,'تقرير منتج تام'!$E$4)</f>
        <v>10</v>
      </c>
      <c r="D3834" s="37"/>
      <c r="E3834" s="37"/>
      <c r="F3834" s="37"/>
      <c r="G3834" s="39"/>
      <c r="H3834" s="40"/>
      <c r="I3834" s="107" t="str">
        <f>IF(G3834="","",_xlfn.IFNA(VLOOKUP(G3834,'سجل المشتريات'!F:N,8,0),"غير مسجلة في المشتريات"))</f>
        <v/>
      </c>
      <c r="J3834" s="26" t="str">
        <f>_xlfn.IFNA(VLOOKUP(F3834,الاوردرات!$B$1:$C$600,2,0),"")</f>
        <v/>
      </c>
      <c r="K3834" s="52"/>
      <c r="M3834" s="105" t="str">
        <f>IF(G3834="","",_xlfn.IFNA((VLOOKUP(G3834,help!L:M,2,0))*H3834,_xlfn.IFNA((VLOOKUP(G3834,help!P:Q,2,0))*H3834,"غير مسجلة في المشتريات")))</f>
        <v/>
      </c>
    </row>
    <row r="3835" spans="2:13" hidden="1" x14ac:dyDescent="0.25">
      <c r="B3835" s="13">
        <f>COUNTIFS($G$3:G3835,'تقرير استهلاك خامات'!$D$4)</f>
        <v>2</v>
      </c>
      <c r="C3835" s="13">
        <f>COUNTIFS($F$3:F3835,'تقرير منتج تام'!$E$4)</f>
        <v>10</v>
      </c>
      <c r="D3835" s="37"/>
      <c r="E3835" s="37"/>
      <c r="F3835" s="37"/>
      <c r="G3835" s="39"/>
      <c r="H3835" s="40"/>
      <c r="I3835" s="107" t="str">
        <f>IF(G3835="","",_xlfn.IFNA(VLOOKUP(G3835,'سجل المشتريات'!F:N,8,0),"غير مسجلة في المشتريات"))</f>
        <v/>
      </c>
      <c r="J3835" s="26" t="str">
        <f>_xlfn.IFNA(VLOOKUP(F3835,الاوردرات!$B$1:$C$600,2,0),"")</f>
        <v/>
      </c>
      <c r="K3835" s="52"/>
      <c r="M3835" s="105" t="str">
        <f>IF(G3835="","",_xlfn.IFNA((VLOOKUP(G3835,help!L:M,2,0))*H3835,_xlfn.IFNA((VLOOKUP(G3835,help!P:Q,2,0))*H3835,"غير مسجلة في المشتريات")))</f>
        <v/>
      </c>
    </row>
    <row r="3836" spans="2:13" hidden="1" x14ac:dyDescent="0.25">
      <c r="B3836" s="13">
        <f>COUNTIFS($G$3:G3836,'تقرير استهلاك خامات'!$D$4)</f>
        <v>2</v>
      </c>
      <c r="C3836" s="13">
        <f>COUNTIFS($F$3:F3836,'تقرير منتج تام'!$E$4)</f>
        <v>10</v>
      </c>
      <c r="D3836" s="37"/>
      <c r="E3836" s="37"/>
      <c r="F3836" s="37"/>
      <c r="G3836" s="39"/>
      <c r="H3836" s="40"/>
      <c r="I3836" s="107" t="str">
        <f>IF(G3836="","",_xlfn.IFNA(VLOOKUP(G3836,'سجل المشتريات'!F:N,8,0),"غير مسجلة في المشتريات"))</f>
        <v/>
      </c>
      <c r="J3836" s="26" t="str">
        <f>_xlfn.IFNA(VLOOKUP(F3836,الاوردرات!$B$1:$C$600,2,0),"")</f>
        <v/>
      </c>
      <c r="K3836" s="52"/>
      <c r="M3836" s="105" t="str">
        <f>IF(G3836="","",_xlfn.IFNA((VLOOKUP(G3836,help!L:M,2,0))*H3836,_xlfn.IFNA((VLOOKUP(G3836,help!P:Q,2,0))*H3836,"غير مسجلة في المشتريات")))</f>
        <v/>
      </c>
    </row>
    <row r="3837" spans="2:13" hidden="1" x14ac:dyDescent="0.25">
      <c r="B3837" s="13">
        <f>COUNTIFS($G$3:G3837,'تقرير استهلاك خامات'!$D$4)</f>
        <v>2</v>
      </c>
      <c r="C3837" s="13">
        <f>COUNTIFS($F$3:F3837,'تقرير منتج تام'!$E$4)</f>
        <v>10</v>
      </c>
      <c r="D3837" s="37"/>
      <c r="E3837" s="37"/>
      <c r="F3837" s="37"/>
      <c r="G3837" s="39"/>
      <c r="H3837" s="40"/>
      <c r="I3837" s="107" t="str">
        <f>IF(G3837="","",_xlfn.IFNA(VLOOKUP(G3837,'سجل المشتريات'!F:N,8,0),"غير مسجلة في المشتريات"))</f>
        <v/>
      </c>
      <c r="J3837" s="26" t="str">
        <f>_xlfn.IFNA(VLOOKUP(F3837,الاوردرات!$B$1:$C$600,2,0),"")</f>
        <v/>
      </c>
      <c r="K3837" s="52"/>
      <c r="M3837" s="105" t="str">
        <f>IF(G3837="","",_xlfn.IFNA((VLOOKUP(G3837,help!L:M,2,0))*H3837,_xlfn.IFNA((VLOOKUP(G3837,help!P:Q,2,0))*H3837,"غير مسجلة في المشتريات")))</f>
        <v/>
      </c>
    </row>
    <row r="3838" spans="2:13" hidden="1" x14ac:dyDescent="0.25">
      <c r="B3838" s="13">
        <f>COUNTIFS($G$3:G3838,'تقرير استهلاك خامات'!$D$4)</f>
        <v>2</v>
      </c>
      <c r="C3838" s="13">
        <f>COUNTIFS($F$3:F3838,'تقرير منتج تام'!$E$4)</f>
        <v>10</v>
      </c>
      <c r="D3838" s="37"/>
      <c r="E3838" s="37"/>
      <c r="F3838" s="37"/>
      <c r="G3838" s="39"/>
      <c r="H3838" s="40"/>
      <c r="I3838" s="107" t="str">
        <f>IF(G3838="","",_xlfn.IFNA(VLOOKUP(G3838,'سجل المشتريات'!F:N,8,0),"غير مسجلة في المشتريات"))</f>
        <v/>
      </c>
      <c r="J3838" s="26" t="str">
        <f>_xlfn.IFNA(VLOOKUP(F3838,الاوردرات!$B$1:$C$600,2,0),"")</f>
        <v/>
      </c>
      <c r="K3838" s="52"/>
      <c r="M3838" s="105" t="str">
        <f>IF(G3838="","",_xlfn.IFNA((VLOOKUP(G3838,help!L:M,2,0))*H3838,_xlfn.IFNA((VLOOKUP(G3838,help!P:Q,2,0))*H3838,"غير مسجلة في المشتريات")))</f>
        <v/>
      </c>
    </row>
    <row r="3839" spans="2:13" hidden="1" x14ac:dyDescent="0.25">
      <c r="B3839" s="13">
        <f>COUNTIFS($G$3:G3839,'تقرير استهلاك خامات'!$D$4)</f>
        <v>2</v>
      </c>
      <c r="C3839" s="13">
        <f>COUNTIFS($F$3:F3839,'تقرير منتج تام'!$E$4)</f>
        <v>10</v>
      </c>
      <c r="D3839" s="37"/>
      <c r="E3839" s="37"/>
      <c r="F3839" s="37"/>
      <c r="G3839" s="39"/>
      <c r="H3839" s="40"/>
      <c r="I3839" s="107" t="str">
        <f>IF(G3839="","",_xlfn.IFNA(VLOOKUP(G3839,'سجل المشتريات'!F:N,8,0),"غير مسجلة في المشتريات"))</f>
        <v/>
      </c>
      <c r="J3839" s="26" t="str">
        <f>_xlfn.IFNA(VLOOKUP(F3839,الاوردرات!$B$1:$C$600,2,0),"")</f>
        <v/>
      </c>
      <c r="K3839" s="52"/>
      <c r="M3839" s="105" t="str">
        <f>IF(G3839="","",_xlfn.IFNA((VLOOKUP(G3839,help!L:M,2,0))*H3839,_xlfn.IFNA((VLOOKUP(G3839,help!P:Q,2,0))*H3839,"غير مسجلة في المشتريات")))</f>
        <v/>
      </c>
    </row>
    <row r="3840" spans="2:13" hidden="1" x14ac:dyDescent="0.25">
      <c r="B3840" s="13">
        <f>COUNTIFS($G$3:G3840,'تقرير استهلاك خامات'!$D$4)</f>
        <v>2</v>
      </c>
      <c r="C3840" s="13">
        <f>COUNTIFS($F$3:F3840,'تقرير منتج تام'!$E$4)</f>
        <v>10</v>
      </c>
      <c r="D3840" s="37"/>
      <c r="E3840" s="37"/>
      <c r="F3840" s="37"/>
      <c r="G3840" s="39"/>
      <c r="H3840" s="40"/>
      <c r="I3840" s="107" t="str">
        <f>IF(G3840="","",_xlfn.IFNA(VLOOKUP(G3840,'سجل المشتريات'!F:N,8,0),"غير مسجلة في المشتريات"))</f>
        <v/>
      </c>
      <c r="J3840" s="26" t="str">
        <f>_xlfn.IFNA(VLOOKUP(F3840,الاوردرات!$B$1:$C$600,2,0),"")</f>
        <v/>
      </c>
      <c r="K3840" s="52"/>
      <c r="M3840" s="105" t="str">
        <f>IF(G3840="","",_xlfn.IFNA((VLOOKUP(G3840,help!L:M,2,0))*H3840,_xlfn.IFNA((VLOOKUP(G3840,help!P:Q,2,0))*H3840,"غير مسجلة في المشتريات")))</f>
        <v/>
      </c>
    </row>
    <row r="3841" spans="2:13" hidden="1" x14ac:dyDescent="0.25">
      <c r="B3841" s="13">
        <f>COUNTIFS($G$3:G3841,'تقرير استهلاك خامات'!$D$4)</f>
        <v>2</v>
      </c>
      <c r="C3841" s="13">
        <f>COUNTIFS($F$3:F3841,'تقرير منتج تام'!$E$4)</f>
        <v>10</v>
      </c>
      <c r="D3841" s="37"/>
      <c r="E3841" s="37"/>
      <c r="F3841" s="37"/>
      <c r="G3841" s="39"/>
      <c r="H3841" s="40"/>
      <c r="I3841" s="107" t="str">
        <f>IF(G3841="","",_xlfn.IFNA(VLOOKUP(G3841,'سجل المشتريات'!F:N,8,0),"غير مسجلة في المشتريات"))</f>
        <v/>
      </c>
      <c r="J3841" s="26" t="str">
        <f>_xlfn.IFNA(VLOOKUP(F3841,الاوردرات!$B$1:$C$600,2,0),"")</f>
        <v/>
      </c>
      <c r="K3841" s="52"/>
      <c r="M3841" s="105" t="str">
        <f>IF(G3841="","",_xlfn.IFNA((VLOOKUP(G3841,help!L:M,2,0))*H3841,_xlfn.IFNA((VLOOKUP(G3841,help!P:Q,2,0))*H3841,"غير مسجلة في المشتريات")))</f>
        <v/>
      </c>
    </row>
    <row r="3842" spans="2:13" hidden="1" x14ac:dyDescent="0.25">
      <c r="B3842" s="13">
        <f>COUNTIFS($G$3:G3842,'تقرير استهلاك خامات'!$D$4)</f>
        <v>2</v>
      </c>
      <c r="C3842" s="13">
        <f>COUNTIFS($F$3:F3842,'تقرير منتج تام'!$E$4)</f>
        <v>10</v>
      </c>
      <c r="D3842" s="37"/>
      <c r="E3842" s="37"/>
      <c r="F3842" s="37"/>
      <c r="G3842" s="39"/>
      <c r="H3842" s="40"/>
      <c r="I3842" s="107" t="str">
        <f>IF(G3842="","",_xlfn.IFNA(VLOOKUP(G3842,'سجل المشتريات'!F:N,8,0),"غير مسجلة في المشتريات"))</f>
        <v/>
      </c>
      <c r="J3842" s="26" t="str">
        <f>_xlfn.IFNA(VLOOKUP(F3842,الاوردرات!$B$1:$C$600,2,0),"")</f>
        <v/>
      </c>
      <c r="K3842" s="52"/>
      <c r="M3842" s="105" t="str">
        <f>IF(G3842="","",_xlfn.IFNA((VLOOKUP(G3842,help!L:M,2,0))*H3842,_xlfn.IFNA((VLOOKUP(G3842,help!P:Q,2,0))*H3842,"غير مسجلة في المشتريات")))</f>
        <v/>
      </c>
    </row>
    <row r="3843" spans="2:13" hidden="1" x14ac:dyDescent="0.25">
      <c r="B3843" s="13">
        <f>COUNTIFS($G$3:G3843,'تقرير استهلاك خامات'!$D$4)</f>
        <v>2</v>
      </c>
      <c r="C3843" s="13">
        <f>COUNTIFS($F$3:F3843,'تقرير منتج تام'!$E$4)</f>
        <v>10</v>
      </c>
      <c r="D3843" s="37"/>
      <c r="E3843" s="37"/>
      <c r="F3843" s="37"/>
      <c r="G3843" s="39"/>
      <c r="H3843" s="40"/>
      <c r="I3843" s="107" t="str">
        <f>IF(G3843="","",_xlfn.IFNA(VLOOKUP(G3843,'سجل المشتريات'!F:N,8,0),"غير مسجلة في المشتريات"))</f>
        <v/>
      </c>
      <c r="J3843" s="26" t="str">
        <f>_xlfn.IFNA(VLOOKUP(F3843,الاوردرات!$B$1:$C$600,2,0),"")</f>
        <v/>
      </c>
      <c r="K3843" s="52"/>
      <c r="M3843" s="105" t="str">
        <f>IF(G3843="","",_xlfn.IFNA((VLOOKUP(G3843,help!L:M,2,0))*H3843,_xlfn.IFNA((VLOOKUP(G3843,help!P:Q,2,0))*H3843,"غير مسجلة في المشتريات")))</f>
        <v/>
      </c>
    </row>
    <row r="3844" spans="2:13" hidden="1" x14ac:dyDescent="0.25">
      <c r="B3844" s="13">
        <f>COUNTIFS($G$3:G3844,'تقرير استهلاك خامات'!$D$4)</f>
        <v>2</v>
      </c>
      <c r="C3844" s="13">
        <f>COUNTIFS($F$3:F3844,'تقرير منتج تام'!$E$4)</f>
        <v>10</v>
      </c>
      <c r="D3844" s="37"/>
      <c r="E3844" s="37"/>
      <c r="F3844" s="37"/>
      <c r="G3844" s="39"/>
      <c r="H3844" s="40"/>
      <c r="I3844" s="107" t="str">
        <f>IF(G3844="","",_xlfn.IFNA(VLOOKUP(G3844,'سجل المشتريات'!F:N,8,0),"غير مسجلة في المشتريات"))</f>
        <v/>
      </c>
      <c r="J3844" s="26" t="str">
        <f>_xlfn.IFNA(VLOOKUP(F3844,الاوردرات!$B$1:$C$600,2,0),"")</f>
        <v/>
      </c>
      <c r="K3844" s="52"/>
      <c r="M3844" s="105" t="str">
        <f>IF(G3844="","",_xlfn.IFNA((VLOOKUP(G3844,help!L:M,2,0))*H3844,_xlfn.IFNA((VLOOKUP(G3844,help!P:Q,2,0))*H3844,"غير مسجلة في المشتريات")))</f>
        <v/>
      </c>
    </row>
    <row r="3845" spans="2:13" hidden="1" x14ac:dyDescent="0.25">
      <c r="B3845" s="13">
        <f>COUNTIFS($G$3:G3845,'تقرير استهلاك خامات'!$D$4)</f>
        <v>2</v>
      </c>
      <c r="C3845" s="13">
        <f>COUNTIFS($F$3:F3845,'تقرير منتج تام'!$E$4)</f>
        <v>10</v>
      </c>
      <c r="D3845" s="37"/>
      <c r="E3845" s="37"/>
      <c r="F3845" s="37"/>
      <c r="G3845" s="39"/>
      <c r="H3845" s="40"/>
      <c r="I3845" s="107" t="str">
        <f>IF(G3845="","",_xlfn.IFNA(VLOOKUP(G3845,'سجل المشتريات'!F:N,8,0),"غير مسجلة في المشتريات"))</f>
        <v/>
      </c>
      <c r="J3845" s="26" t="str">
        <f>_xlfn.IFNA(VLOOKUP(F3845,الاوردرات!$B$1:$C$600,2,0),"")</f>
        <v/>
      </c>
      <c r="K3845" s="52"/>
      <c r="M3845" s="105" t="str">
        <f>IF(G3845="","",_xlfn.IFNA((VLOOKUP(G3845,help!L:M,2,0))*H3845,_xlfn.IFNA((VLOOKUP(G3845,help!P:Q,2,0))*H3845,"غير مسجلة في المشتريات")))</f>
        <v/>
      </c>
    </row>
    <row r="3846" spans="2:13" hidden="1" x14ac:dyDescent="0.25">
      <c r="B3846" s="13">
        <f>COUNTIFS($G$3:G3846,'تقرير استهلاك خامات'!$D$4)</f>
        <v>2</v>
      </c>
      <c r="C3846" s="13">
        <f>COUNTIFS($F$3:F3846,'تقرير منتج تام'!$E$4)</f>
        <v>10</v>
      </c>
      <c r="D3846" s="37"/>
      <c r="E3846" s="37"/>
      <c r="F3846" s="37"/>
      <c r="G3846" s="39"/>
      <c r="H3846" s="40"/>
      <c r="I3846" s="107" t="str">
        <f>IF(G3846="","",_xlfn.IFNA(VLOOKUP(G3846,'سجل المشتريات'!F:N,8,0),"غير مسجلة في المشتريات"))</f>
        <v/>
      </c>
      <c r="J3846" s="26" t="str">
        <f>_xlfn.IFNA(VLOOKUP(F3846,الاوردرات!$B$1:$C$600,2,0),"")</f>
        <v/>
      </c>
      <c r="K3846" s="52"/>
      <c r="M3846" s="105" t="str">
        <f>IF(G3846="","",_xlfn.IFNA((VLOOKUP(G3846,help!L:M,2,0))*H3846,_xlfn.IFNA((VLOOKUP(G3846,help!P:Q,2,0))*H3846,"غير مسجلة في المشتريات")))</f>
        <v/>
      </c>
    </row>
    <row r="3847" spans="2:13" hidden="1" x14ac:dyDescent="0.25">
      <c r="B3847" s="13">
        <f>COUNTIFS($G$3:G3847,'تقرير استهلاك خامات'!$D$4)</f>
        <v>2</v>
      </c>
      <c r="C3847" s="13">
        <f>COUNTIFS($F$3:F3847,'تقرير منتج تام'!$E$4)</f>
        <v>10</v>
      </c>
      <c r="D3847" s="37"/>
      <c r="E3847" s="37"/>
      <c r="F3847" s="37"/>
      <c r="G3847" s="39"/>
      <c r="H3847" s="40"/>
      <c r="I3847" s="107" t="str">
        <f>IF(G3847="","",_xlfn.IFNA(VLOOKUP(G3847,'سجل المشتريات'!F:N,8,0),"غير مسجلة في المشتريات"))</f>
        <v/>
      </c>
      <c r="J3847" s="26" t="str">
        <f>_xlfn.IFNA(VLOOKUP(F3847,الاوردرات!$B$1:$C$600,2,0),"")</f>
        <v/>
      </c>
      <c r="K3847" s="52"/>
      <c r="M3847" s="105" t="str">
        <f>IF(G3847="","",_xlfn.IFNA((VLOOKUP(G3847,help!L:M,2,0))*H3847,_xlfn.IFNA((VLOOKUP(G3847,help!P:Q,2,0))*H3847,"غير مسجلة في المشتريات")))</f>
        <v/>
      </c>
    </row>
    <row r="3848" spans="2:13" hidden="1" x14ac:dyDescent="0.25">
      <c r="B3848" s="13">
        <f>COUNTIFS($G$3:G3848,'تقرير استهلاك خامات'!$D$4)</f>
        <v>2</v>
      </c>
      <c r="C3848" s="13">
        <f>COUNTIFS($F$3:F3848,'تقرير منتج تام'!$E$4)</f>
        <v>10</v>
      </c>
      <c r="D3848" s="37"/>
      <c r="E3848" s="37"/>
      <c r="F3848" s="37"/>
      <c r="G3848" s="39"/>
      <c r="H3848" s="40"/>
      <c r="I3848" s="107" t="str">
        <f>IF(G3848="","",_xlfn.IFNA(VLOOKUP(G3848,'سجل المشتريات'!F:N,8,0),"غير مسجلة في المشتريات"))</f>
        <v/>
      </c>
      <c r="J3848" s="26" t="str">
        <f>_xlfn.IFNA(VLOOKUP(F3848,الاوردرات!$B$1:$C$600,2,0),"")</f>
        <v/>
      </c>
      <c r="K3848" s="52"/>
      <c r="M3848" s="105" t="str">
        <f>IF(G3848="","",_xlfn.IFNA((VLOOKUP(G3848,help!L:M,2,0))*H3848,_xlfn.IFNA((VLOOKUP(G3848,help!P:Q,2,0))*H3848,"غير مسجلة في المشتريات")))</f>
        <v/>
      </c>
    </row>
    <row r="3849" spans="2:13" hidden="1" x14ac:dyDescent="0.25">
      <c r="B3849" s="13">
        <f>COUNTIFS($G$3:G3849,'تقرير استهلاك خامات'!$D$4)</f>
        <v>2</v>
      </c>
      <c r="C3849" s="13">
        <f>COUNTIFS($F$3:F3849,'تقرير منتج تام'!$E$4)</f>
        <v>10</v>
      </c>
      <c r="D3849" s="37"/>
      <c r="E3849" s="37"/>
      <c r="F3849" s="37"/>
      <c r="G3849" s="39"/>
      <c r="H3849" s="40"/>
      <c r="I3849" s="107" t="str">
        <f>IF(G3849="","",_xlfn.IFNA(VLOOKUP(G3849,'سجل المشتريات'!F:N,8,0),"غير مسجلة في المشتريات"))</f>
        <v/>
      </c>
      <c r="J3849" s="26" t="str">
        <f>_xlfn.IFNA(VLOOKUP(F3849,الاوردرات!$B$1:$C$600,2,0),"")</f>
        <v/>
      </c>
      <c r="K3849" s="52"/>
      <c r="M3849" s="105" t="str">
        <f>IF(G3849="","",_xlfn.IFNA((VLOOKUP(G3849,help!L:M,2,0))*H3849,_xlfn.IFNA((VLOOKUP(G3849,help!P:Q,2,0))*H3849,"غير مسجلة في المشتريات")))</f>
        <v/>
      </c>
    </row>
    <row r="3850" spans="2:13" hidden="1" x14ac:dyDescent="0.25">
      <c r="B3850" s="13">
        <f>COUNTIFS($G$3:G3850,'تقرير استهلاك خامات'!$D$4)</f>
        <v>2</v>
      </c>
      <c r="C3850" s="13">
        <f>COUNTIFS($F$3:F3850,'تقرير منتج تام'!$E$4)</f>
        <v>10</v>
      </c>
      <c r="D3850" s="37"/>
      <c r="E3850" s="37"/>
      <c r="F3850" s="37"/>
      <c r="G3850" s="39"/>
      <c r="H3850" s="40"/>
      <c r="I3850" s="107" t="str">
        <f>IF(G3850="","",_xlfn.IFNA(VLOOKUP(G3850,'سجل المشتريات'!F:N,8,0),"غير مسجلة في المشتريات"))</f>
        <v/>
      </c>
      <c r="J3850" s="26" t="str">
        <f>_xlfn.IFNA(VLOOKUP(F3850,الاوردرات!$B$1:$C$600,2,0),"")</f>
        <v/>
      </c>
      <c r="K3850" s="52"/>
      <c r="M3850" s="105" t="str">
        <f>IF(G3850="","",_xlfn.IFNA((VLOOKUP(G3850,help!L:M,2,0))*H3850,_xlfn.IFNA((VLOOKUP(G3850,help!P:Q,2,0))*H3850,"غير مسجلة في المشتريات")))</f>
        <v/>
      </c>
    </row>
    <row r="3851" spans="2:13" hidden="1" x14ac:dyDescent="0.25">
      <c r="B3851" s="13">
        <f>COUNTIFS($G$3:G3851,'تقرير استهلاك خامات'!$D$4)</f>
        <v>2</v>
      </c>
      <c r="C3851" s="13">
        <f>COUNTIFS($F$3:F3851,'تقرير منتج تام'!$E$4)</f>
        <v>10</v>
      </c>
      <c r="D3851" s="37"/>
      <c r="E3851" s="37"/>
      <c r="F3851" s="37"/>
      <c r="G3851" s="39"/>
      <c r="H3851" s="40"/>
      <c r="I3851" s="107" t="str">
        <f>IF(G3851="","",_xlfn.IFNA(VLOOKUP(G3851,'سجل المشتريات'!F:N,8,0),"غير مسجلة في المشتريات"))</f>
        <v/>
      </c>
      <c r="J3851" s="26" t="str">
        <f>_xlfn.IFNA(VLOOKUP(F3851,الاوردرات!$B$1:$C$600,2,0),"")</f>
        <v/>
      </c>
      <c r="K3851" s="52"/>
      <c r="M3851" s="105" t="str">
        <f>IF(G3851="","",_xlfn.IFNA((VLOOKUP(G3851,help!L:M,2,0))*H3851,_xlfn.IFNA((VLOOKUP(G3851,help!P:Q,2,0))*H3851,"غير مسجلة في المشتريات")))</f>
        <v/>
      </c>
    </row>
    <row r="3852" spans="2:13" hidden="1" x14ac:dyDescent="0.25">
      <c r="B3852" s="13">
        <f>COUNTIFS($G$3:G3852,'تقرير استهلاك خامات'!$D$4)</f>
        <v>2</v>
      </c>
      <c r="C3852" s="13">
        <f>COUNTIFS($F$3:F3852,'تقرير منتج تام'!$E$4)</f>
        <v>10</v>
      </c>
      <c r="D3852" s="37"/>
      <c r="E3852" s="37"/>
      <c r="F3852" s="37"/>
      <c r="G3852" s="39"/>
      <c r="H3852" s="40"/>
      <c r="I3852" s="107" t="str">
        <f>IF(G3852="","",_xlfn.IFNA(VLOOKUP(G3852,'سجل المشتريات'!F:N,8,0),"غير مسجلة في المشتريات"))</f>
        <v/>
      </c>
      <c r="J3852" s="26" t="str">
        <f>_xlfn.IFNA(VLOOKUP(F3852,الاوردرات!$B$1:$C$600,2,0),"")</f>
        <v/>
      </c>
      <c r="K3852" s="52"/>
      <c r="M3852" s="105" t="str">
        <f>IF(G3852="","",_xlfn.IFNA((VLOOKUP(G3852,help!L:M,2,0))*H3852,_xlfn.IFNA((VLOOKUP(G3852,help!P:Q,2,0))*H3852,"غير مسجلة في المشتريات")))</f>
        <v/>
      </c>
    </row>
    <row r="3853" spans="2:13" hidden="1" x14ac:dyDescent="0.25">
      <c r="B3853" s="13">
        <f>COUNTIFS($G$3:G3853,'تقرير استهلاك خامات'!$D$4)</f>
        <v>2</v>
      </c>
      <c r="C3853" s="13">
        <f>COUNTIFS($F$3:F3853,'تقرير منتج تام'!$E$4)</f>
        <v>10</v>
      </c>
      <c r="D3853" s="37"/>
      <c r="E3853" s="37"/>
      <c r="F3853" s="37"/>
      <c r="G3853" s="39"/>
      <c r="H3853" s="40"/>
      <c r="I3853" s="107" t="str">
        <f>IF(G3853="","",_xlfn.IFNA(VLOOKUP(G3853,'سجل المشتريات'!F:N,8,0),"غير مسجلة في المشتريات"))</f>
        <v/>
      </c>
      <c r="J3853" s="26" t="str">
        <f>_xlfn.IFNA(VLOOKUP(F3853,الاوردرات!$B$1:$C$600,2,0),"")</f>
        <v/>
      </c>
      <c r="K3853" s="52"/>
      <c r="M3853" s="105" t="str">
        <f>IF(G3853="","",_xlfn.IFNA((VLOOKUP(G3853,help!L:M,2,0))*H3853,_xlfn.IFNA((VLOOKUP(G3853,help!P:Q,2,0))*H3853,"غير مسجلة في المشتريات")))</f>
        <v/>
      </c>
    </row>
    <row r="3854" spans="2:13" hidden="1" x14ac:dyDescent="0.25">
      <c r="B3854" s="13">
        <f>COUNTIFS($G$3:G3854,'تقرير استهلاك خامات'!$D$4)</f>
        <v>2</v>
      </c>
      <c r="C3854" s="13">
        <f>COUNTIFS($F$3:F3854,'تقرير منتج تام'!$E$4)</f>
        <v>10</v>
      </c>
      <c r="D3854" s="37"/>
      <c r="E3854" s="37"/>
      <c r="F3854" s="37"/>
      <c r="G3854" s="39"/>
      <c r="H3854" s="40"/>
      <c r="I3854" s="107" t="str">
        <f>IF(G3854="","",_xlfn.IFNA(VLOOKUP(G3854,'سجل المشتريات'!F:N,8,0),"غير مسجلة في المشتريات"))</f>
        <v/>
      </c>
      <c r="J3854" s="26" t="str">
        <f>_xlfn.IFNA(VLOOKUP(F3854,الاوردرات!$B$1:$C$600,2,0),"")</f>
        <v/>
      </c>
      <c r="K3854" s="52"/>
      <c r="M3854" s="105" t="str">
        <f>IF(G3854="","",_xlfn.IFNA((VLOOKUP(G3854,help!L:M,2,0))*H3854,_xlfn.IFNA((VLOOKUP(G3854,help!P:Q,2,0))*H3854,"غير مسجلة في المشتريات")))</f>
        <v/>
      </c>
    </row>
    <row r="3855" spans="2:13" hidden="1" x14ac:dyDescent="0.25">
      <c r="B3855" s="13">
        <f>COUNTIFS($G$3:G3855,'تقرير استهلاك خامات'!$D$4)</f>
        <v>2</v>
      </c>
      <c r="C3855" s="13">
        <f>COUNTIFS($F$3:F3855,'تقرير منتج تام'!$E$4)</f>
        <v>10</v>
      </c>
      <c r="D3855" s="37"/>
      <c r="E3855" s="37"/>
      <c r="F3855" s="37"/>
      <c r="G3855" s="39"/>
      <c r="H3855" s="40"/>
      <c r="I3855" s="107" t="str">
        <f>IF(G3855="","",_xlfn.IFNA(VLOOKUP(G3855,'سجل المشتريات'!F:N,8,0),"غير مسجلة في المشتريات"))</f>
        <v/>
      </c>
      <c r="J3855" s="26" t="str">
        <f>_xlfn.IFNA(VLOOKUP(F3855,الاوردرات!$B$1:$C$600,2,0),"")</f>
        <v/>
      </c>
      <c r="K3855" s="52"/>
      <c r="M3855" s="105" t="str">
        <f>IF(G3855="","",_xlfn.IFNA((VLOOKUP(G3855,help!L:M,2,0))*H3855,_xlfn.IFNA((VLOOKUP(G3855,help!P:Q,2,0))*H3855,"غير مسجلة في المشتريات")))</f>
        <v/>
      </c>
    </row>
    <row r="3856" spans="2:13" hidden="1" x14ac:dyDescent="0.25">
      <c r="B3856" s="13">
        <f>COUNTIFS($G$3:G3856,'تقرير استهلاك خامات'!$D$4)</f>
        <v>2</v>
      </c>
      <c r="C3856" s="13">
        <f>COUNTIFS($F$3:F3856,'تقرير منتج تام'!$E$4)</f>
        <v>10</v>
      </c>
      <c r="D3856" s="37"/>
      <c r="E3856" s="37"/>
      <c r="F3856" s="37"/>
      <c r="G3856" s="39"/>
      <c r="H3856" s="40"/>
      <c r="I3856" s="107" t="str">
        <f>IF(G3856="","",_xlfn.IFNA(VLOOKUP(G3856,'سجل المشتريات'!F:N,8,0),"غير مسجلة في المشتريات"))</f>
        <v/>
      </c>
      <c r="J3856" s="26" t="str">
        <f>_xlfn.IFNA(VLOOKUP(F3856,الاوردرات!$B$1:$C$600,2,0),"")</f>
        <v/>
      </c>
      <c r="K3856" s="52"/>
      <c r="M3856" s="105" t="str">
        <f>IF(G3856="","",_xlfn.IFNA((VLOOKUP(G3856,help!L:M,2,0))*H3856,_xlfn.IFNA((VLOOKUP(G3856,help!P:Q,2,0))*H3856,"غير مسجلة في المشتريات")))</f>
        <v/>
      </c>
    </row>
    <row r="3857" spans="2:13" hidden="1" x14ac:dyDescent="0.25">
      <c r="B3857" s="13">
        <f>COUNTIFS($G$3:G3857,'تقرير استهلاك خامات'!$D$4)</f>
        <v>2</v>
      </c>
      <c r="C3857" s="13">
        <f>COUNTIFS($F$3:F3857,'تقرير منتج تام'!$E$4)</f>
        <v>10</v>
      </c>
      <c r="D3857" s="37"/>
      <c r="E3857" s="37"/>
      <c r="F3857" s="37"/>
      <c r="G3857" s="39"/>
      <c r="H3857" s="40"/>
      <c r="I3857" s="107" t="str">
        <f>IF(G3857="","",_xlfn.IFNA(VLOOKUP(G3857,'سجل المشتريات'!F:N,8,0),"غير مسجلة في المشتريات"))</f>
        <v/>
      </c>
      <c r="J3857" s="26" t="str">
        <f>_xlfn.IFNA(VLOOKUP(F3857,الاوردرات!$B$1:$C$600,2,0),"")</f>
        <v/>
      </c>
      <c r="K3857" s="52"/>
      <c r="M3857" s="105" t="str">
        <f>IF(G3857="","",_xlfn.IFNA((VLOOKUP(G3857,help!L:M,2,0))*H3857,_xlfn.IFNA((VLOOKUP(G3857,help!P:Q,2,0))*H3857,"غير مسجلة في المشتريات")))</f>
        <v/>
      </c>
    </row>
    <row r="3858" spans="2:13" hidden="1" x14ac:dyDescent="0.25">
      <c r="B3858" s="13">
        <f>COUNTIFS($G$3:G3858,'تقرير استهلاك خامات'!$D$4)</f>
        <v>2</v>
      </c>
      <c r="C3858" s="13">
        <f>COUNTIFS($F$3:F3858,'تقرير منتج تام'!$E$4)</f>
        <v>10</v>
      </c>
      <c r="D3858" s="37"/>
      <c r="E3858" s="37"/>
      <c r="F3858" s="37"/>
      <c r="G3858" s="39"/>
      <c r="H3858" s="40"/>
      <c r="I3858" s="107" t="str">
        <f>IF(G3858="","",_xlfn.IFNA(VLOOKUP(G3858,'سجل المشتريات'!F:N,8,0),"غير مسجلة في المشتريات"))</f>
        <v/>
      </c>
      <c r="J3858" s="26" t="str">
        <f>_xlfn.IFNA(VLOOKUP(F3858,الاوردرات!$B$1:$C$600,2,0),"")</f>
        <v/>
      </c>
      <c r="K3858" s="52"/>
      <c r="M3858" s="105" t="str">
        <f>IF(G3858="","",_xlfn.IFNA((VLOOKUP(G3858,help!L:M,2,0))*H3858,_xlfn.IFNA((VLOOKUP(G3858,help!P:Q,2,0))*H3858,"غير مسجلة في المشتريات")))</f>
        <v/>
      </c>
    </row>
    <row r="3859" spans="2:13" hidden="1" x14ac:dyDescent="0.25">
      <c r="B3859" s="13">
        <f>COUNTIFS($G$3:G3859,'تقرير استهلاك خامات'!$D$4)</f>
        <v>2</v>
      </c>
      <c r="C3859" s="13">
        <f>COUNTIFS($F$3:F3859,'تقرير منتج تام'!$E$4)</f>
        <v>10</v>
      </c>
      <c r="D3859" s="37"/>
      <c r="E3859" s="37"/>
      <c r="F3859" s="37"/>
      <c r="G3859" s="39"/>
      <c r="H3859" s="40"/>
      <c r="I3859" s="107" t="str">
        <f>IF(G3859="","",_xlfn.IFNA(VLOOKUP(G3859,'سجل المشتريات'!F:N,8,0),"غير مسجلة في المشتريات"))</f>
        <v/>
      </c>
      <c r="J3859" s="26" t="str">
        <f>_xlfn.IFNA(VLOOKUP(F3859,الاوردرات!$B$1:$C$600,2,0),"")</f>
        <v/>
      </c>
      <c r="K3859" s="52"/>
      <c r="M3859" s="105" t="str">
        <f>IF(G3859="","",_xlfn.IFNA((VLOOKUP(G3859,help!L:M,2,0))*H3859,_xlfn.IFNA((VLOOKUP(G3859,help!P:Q,2,0))*H3859,"غير مسجلة في المشتريات")))</f>
        <v/>
      </c>
    </row>
    <row r="3860" spans="2:13" hidden="1" x14ac:dyDescent="0.25">
      <c r="B3860" s="13">
        <f>COUNTIFS($G$3:G3860,'تقرير استهلاك خامات'!$D$4)</f>
        <v>2</v>
      </c>
      <c r="C3860" s="13">
        <f>COUNTIFS($F$3:F3860,'تقرير منتج تام'!$E$4)</f>
        <v>10</v>
      </c>
      <c r="D3860" s="37"/>
      <c r="E3860" s="37"/>
      <c r="F3860" s="37"/>
      <c r="G3860" s="39"/>
      <c r="H3860" s="40"/>
      <c r="I3860" s="107" t="str">
        <f>IF(G3860="","",_xlfn.IFNA(VLOOKUP(G3860,'سجل المشتريات'!F:N,8,0),"غير مسجلة في المشتريات"))</f>
        <v/>
      </c>
      <c r="J3860" s="26" t="str">
        <f>_xlfn.IFNA(VLOOKUP(F3860,الاوردرات!$B$1:$C$600,2,0),"")</f>
        <v/>
      </c>
      <c r="K3860" s="52"/>
      <c r="M3860" s="105" t="str">
        <f>IF(G3860="","",_xlfn.IFNA((VLOOKUP(G3860,help!L:M,2,0))*H3860,_xlfn.IFNA((VLOOKUP(G3860,help!P:Q,2,0))*H3860,"غير مسجلة في المشتريات")))</f>
        <v/>
      </c>
    </row>
    <row r="3861" spans="2:13" hidden="1" x14ac:dyDescent="0.25">
      <c r="B3861" s="13">
        <f>COUNTIFS($G$3:G3861,'تقرير استهلاك خامات'!$D$4)</f>
        <v>2</v>
      </c>
      <c r="C3861" s="13">
        <f>COUNTIFS($F$3:F3861,'تقرير منتج تام'!$E$4)</f>
        <v>10</v>
      </c>
      <c r="D3861" s="37"/>
      <c r="E3861" s="37"/>
      <c r="F3861" s="37"/>
      <c r="G3861" s="39"/>
      <c r="H3861" s="40"/>
      <c r="I3861" s="107" t="str">
        <f>IF(G3861="","",_xlfn.IFNA(VLOOKUP(G3861,'سجل المشتريات'!F:N,8,0),"غير مسجلة في المشتريات"))</f>
        <v/>
      </c>
      <c r="J3861" s="26" t="str">
        <f>_xlfn.IFNA(VLOOKUP(F3861,الاوردرات!$B$1:$C$600,2,0),"")</f>
        <v/>
      </c>
      <c r="K3861" s="52"/>
      <c r="M3861" s="105" t="str">
        <f>IF(G3861="","",_xlfn.IFNA((VLOOKUP(G3861,help!L:M,2,0))*H3861,_xlfn.IFNA((VLOOKUP(G3861,help!P:Q,2,0))*H3861,"غير مسجلة في المشتريات")))</f>
        <v/>
      </c>
    </row>
    <row r="3862" spans="2:13" hidden="1" x14ac:dyDescent="0.25">
      <c r="B3862" s="13">
        <f>COUNTIFS($G$3:G3862,'تقرير استهلاك خامات'!$D$4)</f>
        <v>2</v>
      </c>
      <c r="C3862" s="13">
        <f>COUNTIFS($F$3:F3862,'تقرير منتج تام'!$E$4)</f>
        <v>10</v>
      </c>
      <c r="D3862" s="37"/>
      <c r="E3862" s="37"/>
      <c r="F3862" s="37"/>
      <c r="G3862" s="39"/>
      <c r="H3862" s="40"/>
      <c r="I3862" s="107" t="str">
        <f>IF(G3862="","",_xlfn.IFNA(VLOOKUP(G3862,'سجل المشتريات'!F:N,8,0),"غير مسجلة في المشتريات"))</f>
        <v/>
      </c>
      <c r="J3862" s="26" t="str">
        <f>_xlfn.IFNA(VLOOKUP(F3862,الاوردرات!$B$1:$C$600,2,0),"")</f>
        <v/>
      </c>
      <c r="K3862" s="52"/>
      <c r="M3862" s="105" t="str">
        <f>IF(G3862="","",_xlfn.IFNA((VLOOKUP(G3862,help!L:M,2,0))*H3862,_xlfn.IFNA((VLOOKUP(G3862,help!P:Q,2,0))*H3862,"غير مسجلة في المشتريات")))</f>
        <v/>
      </c>
    </row>
    <row r="3863" spans="2:13" hidden="1" x14ac:dyDescent="0.25">
      <c r="B3863" s="13">
        <f>COUNTIFS($G$3:G3863,'تقرير استهلاك خامات'!$D$4)</f>
        <v>2</v>
      </c>
      <c r="C3863" s="13">
        <f>COUNTIFS($F$3:F3863,'تقرير منتج تام'!$E$4)</f>
        <v>10</v>
      </c>
      <c r="D3863" s="37"/>
      <c r="E3863" s="37"/>
      <c r="F3863" s="37"/>
      <c r="G3863" s="39"/>
      <c r="H3863" s="40"/>
      <c r="I3863" s="107" t="str">
        <f>IF(G3863="","",_xlfn.IFNA(VLOOKUP(G3863,'سجل المشتريات'!F:N,8,0),"غير مسجلة في المشتريات"))</f>
        <v/>
      </c>
      <c r="J3863" s="26" t="str">
        <f>_xlfn.IFNA(VLOOKUP(F3863,الاوردرات!$B$1:$C$600,2,0),"")</f>
        <v/>
      </c>
      <c r="K3863" s="52"/>
      <c r="M3863" s="105" t="str">
        <f>IF(G3863="","",_xlfn.IFNA((VLOOKUP(G3863,help!L:M,2,0))*H3863,_xlfn.IFNA((VLOOKUP(G3863,help!P:Q,2,0))*H3863,"غير مسجلة في المشتريات")))</f>
        <v/>
      </c>
    </row>
    <row r="3864" spans="2:13" hidden="1" x14ac:dyDescent="0.25">
      <c r="B3864" s="13">
        <f>COUNTIFS($G$3:G3864,'تقرير استهلاك خامات'!$D$4)</f>
        <v>2</v>
      </c>
      <c r="C3864" s="13">
        <f>COUNTIFS($F$3:F3864,'تقرير منتج تام'!$E$4)</f>
        <v>10</v>
      </c>
      <c r="D3864" s="37"/>
      <c r="E3864" s="37"/>
      <c r="F3864" s="37"/>
      <c r="G3864" s="39"/>
      <c r="H3864" s="40"/>
      <c r="I3864" s="107" t="str">
        <f>IF(G3864="","",_xlfn.IFNA(VLOOKUP(G3864,'سجل المشتريات'!F:N,8,0),"غير مسجلة في المشتريات"))</f>
        <v/>
      </c>
      <c r="J3864" s="26" t="str">
        <f>_xlfn.IFNA(VLOOKUP(F3864,الاوردرات!$B$1:$C$600,2,0),"")</f>
        <v/>
      </c>
      <c r="K3864" s="52"/>
      <c r="M3864" s="105" t="str">
        <f>IF(G3864="","",_xlfn.IFNA((VLOOKUP(G3864,help!L:M,2,0))*H3864,_xlfn.IFNA((VLOOKUP(G3864,help!P:Q,2,0))*H3864,"غير مسجلة في المشتريات")))</f>
        <v/>
      </c>
    </row>
    <row r="3865" spans="2:13" hidden="1" x14ac:dyDescent="0.25">
      <c r="B3865" s="13">
        <f>COUNTIFS($G$3:G3865,'تقرير استهلاك خامات'!$D$4)</f>
        <v>2</v>
      </c>
      <c r="C3865" s="13">
        <f>COUNTIFS($F$3:F3865,'تقرير منتج تام'!$E$4)</f>
        <v>10</v>
      </c>
      <c r="D3865" s="37"/>
      <c r="E3865" s="37"/>
      <c r="F3865" s="37"/>
      <c r="G3865" s="39"/>
      <c r="H3865" s="40"/>
      <c r="I3865" s="107" t="str">
        <f>IF(G3865="","",_xlfn.IFNA(VLOOKUP(G3865,'سجل المشتريات'!F:N,8,0),"غير مسجلة في المشتريات"))</f>
        <v/>
      </c>
      <c r="J3865" s="26" t="str">
        <f>_xlfn.IFNA(VLOOKUP(F3865,الاوردرات!$B$1:$C$600,2,0),"")</f>
        <v/>
      </c>
      <c r="K3865" s="52"/>
      <c r="M3865" s="105" t="str">
        <f>IF(G3865="","",_xlfn.IFNA((VLOOKUP(G3865,help!L:M,2,0))*H3865,_xlfn.IFNA((VLOOKUP(G3865,help!P:Q,2,0))*H3865,"غير مسجلة في المشتريات")))</f>
        <v/>
      </c>
    </row>
    <row r="3866" spans="2:13" hidden="1" x14ac:dyDescent="0.25">
      <c r="B3866" s="13">
        <f>COUNTIFS($G$3:G3866,'تقرير استهلاك خامات'!$D$4)</f>
        <v>2</v>
      </c>
      <c r="C3866" s="13">
        <f>COUNTIFS($F$3:F3866,'تقرير منتج تام'!$E$4)</f>
        <v>10</v>
      </c>
      <c r="D3866" s="37"/>
      <c r="E3866" s="37"/>
      <c r="F3866" s="37"/>
      <c r="G3866" s="39"/>
      <c r="H3866" s="40"/>
      <c r="I3866" s="107" t="str">
        <f>IF(G3866="","",_xlfn.IFNA(VLOOKUP(G3866,'سجل المشتريات'!F:N,8,0),"غير مسجلة في المشتريات"))</f>
        <v/>
      </c>
      <c r="J3866" s="26" t="str">
        <f>_xlfn.IFNA(VLOOKUP(F3866,الاوردرات!$B$1:$C$600,2,0),"")</f>
        <v/>
      </c>
      <c r="K3866" s="52"/>
      <c r="M3866" s="105" t="str">
        <f>IF(G3866="","",_xlfn.IFNA((VLOOKUP(G3866,help!L:M,2,0))*H3866,_xlfn.IFNA((VLOOKUP(G3866,help!P:Q,2,0))*H3866,"غير مسجلة في المشتريات")))</f>
        <v/>
      </c>
    </row>
    <row r="3867" spans="2:13" hidden="1" x14ac:dyDescent="0.25">
      <c r="B3867" s="13">
        <f>COUNTIFS($G$3:G3867,'تقرير استهلاك خامات'!$D$4)</f>
        <v>2</v>
      </c>
      <c r="C3867" s="13">
        <f>COUNTIFS($F$3:F3867,'تقرير منتج تام'!$E$4)</f>
        <v>10</v>
      </c>
      <c r="D3867" s="37"/>
      <c r="E3867" s="37"/>
      <c r="F3867" s="37"/>
      <c r="G3867" s="39"/>
      <c r="H3867" s="40"/>
      <c r="I3867" s="107" t="str">
        <f>IF(G3867="","",_xlfn.IFNA(VLOOKUP(G3867,'سجل المشتريات'!F:N,8,0),"غير مسجلة في المشتريات"))</f>
        <v/>
      </c>
      <c r="J3867" s="26" t="str">
        <f>_xlfn.IFNA(VLOOKUP(F3867,الاوردرات!$B$1:$C$600,2,0),"")</f>
        <v/>
      </c>
      <c r="K3867" s="52"/>
      <c r="M3867" s="105" t="str">
        <f>IF(G3867="","",_xlfn.IFNA((VLOOKUP(G3867,help!L:M,2,0))*H3867,_xlfn.IFNA((VLOOKUP(G3867,help!P:Q,2,0))*H3867,"غير مسجلة في المشتريات")))</f>
        <v/>
      </c>
    </row>
    <row r="3868" spans="2:13" hidden="1" x14ac:dyDescent="0.25">
      <c r="B3868" s="13">
        <f>COUNTIFS($G$3:G3868,'تقرير استهلاك خامات'!$D$4)</f>
        <v>2</v>
      </c>
      <c r="C3868" s="13">
        <f>COUNTIFS($F$3:F3868,'تقرير منتج تام'!$E$4)</f>
        <v>10</v>
      </c>
      <c r="D3868" s="37"/>
      <c r="E3868" s="37"/>
      <c r="F3868" s="37"/>
      <c r="G3868" s="39"/>
      <c r="H3868" s="40"/>
      <c r="I3868" s="107" t="str">
        <f>IF(G3868="","",_xlfn.IFNA(VLOOKUP(G3868,'سجل المشتريات'!F:N,8,0),"غير مسجلة في المشتريات"))</f>
        <v/>
      </c>
      <c r="J3868" s="26" t="str">
        <f>_xlfn.IFNA(VLOOKUP(F3868,الاوردرات!$B$1:$C$600,2,0),"")</f>
        <v/>
      </c>
      <c r="K3868" s="52"/>
      <c r="M3868" s="105" t="str">
        <f>IF(G3868="","",_xlfn.IFNA((VLOOKUP(G3868,help!L:M,2,0))*H3868,_xlfn.IFNA((VLOOKUP(G3868,help!P:Q,2,0))*H3868,"غير مسجلة في المشتريات")))</f>
        <v/>
      </c>
    </row>
    <row r="3869" spans="2:13" hidden="1" x14ac:dyDescent="0.25">
      <c r="B3869" s="13">
        <f>COUNTIFS($G$3:G3869,'تقرير استهلاك خامات'!$D$4)</f>
        <v>2</v>
      </c>
      <c r="C3869" s="13">
        <f>COUNTIFS($F$3:F3869,'تقرير منتج تام'!$E$4)</f>
        <v>10</v>
      </c>
      <c r="D3869" s="37"/>
      <c r="E3869" s="37"/>
      <c r="F3869" s="37"/>
      <c r="G3869" s="39"/>
      <c r="H3869" s="40"/>
      <c r="I3869" s="107" t="str">
        <f>IF(G3869="","",_xlfn.IFNA(VLOOKUP(G3869,'سجل المشتريات'!F:N,8,0),"غير مسجلة في المشتريات"))</f>
        <v/>
      </c>
      <c r="J3869" s="26" t="str">
        <f>_xlfn.IFNA(VLOOKUP(F3869,الاوردرات!$B$1:$C$600,2,0),"")</f>
        <v/>
      </c>
      <c r="K3869" s="52"/>
      <c r="M3869" s="105" t="str">
        <f>IF(G3869="","",_xlfn.IFNA((VLOOKUP(G3869,help!L:M,2,0))*H3869,_xlfn.IFNA((VLOOKUP(G3869,help!P:Q,2,0))*H3869,"غير مسجلة في المشتريات")))</f>
        <v/>
      </c>
    </row>
    <row r="3870" spans="2:13" hidden="1" x14ac:dyDescent="0.25">
      <c r="B3870" s="13">
        <f>COUNTIFS($G$3:G3870,'تقرير استهلاك خامات'!$D$4)</f>
        <v>2</v>
      </c>
      <c r="C3870" s="13">
        <f>COUNTIFS($F$3:F3870,'تقرير منتج تام'!$E$4)</f>
        <v>10</v>
      </c>
      <c r="D3870" s="37"/>
      <c r="E3870" s="37"/>
      <c r="F3870" s="37"/>
      <c r="G3870" s="39"/>
      <c r="H3870" s="40"/>
      <c r="I3870" s="107" t="str">
        <f>IF(G3870="","",_xlfn.IFNA(VLOOKUP(G3870,'سجل المشتريات'!F:N,8,0),"غير مسجلة في المشتريات"))</f>
        <v/>
      </c>
      <c r="J3870" s="26" t="str">
        <f>_xlfn.IFNA(VLOOKUP(F3870,الاوردرات!$B$1:$C$600,2,0),"")</f>
        <v/>
      </c>
      <c r="K3870" s="52"/>
      <c r="M3870" s="105" t="str">
        <f>IF(G3870="","",_xlfn.IFNA((VLOOKUP(G3870,help!L:M,2,0))*H3870,_xlfn.IFNA((VLOOKUP(G3870,help!P:Q,2,0))*H3870,"غير مسجلة في المشتريات")))</f>
        <v/>
      </c>
    </row>
    <row r="3871" spans="2:13" hidden="1" x14ac:dyDescent="0.25">
      <c r="B3871" s="13">
        <f>COUNTIFS($G$3:G3871,'تقرير استهلاك خامات'!$D$4)</f>
        <v>2</v>
      </c>
      <c r="C3871" s="13">
        <f>COUNTIFS($F$3:F3871,'تقرير منتج تام'!$E$4)</f>
        <v>10</v>
      </c>
      <c r="D3871" s="37"/>
      <c r="E3871" s="37"/>
      <c r="F3871" s="37"/>
      <c r="G3871" s="39"/>
      <c r="H3871" s="40"/>
      <c r="I3871" s="107" t="str">
        <f>IF(G3871="","",_xlfn.IFNA(VLOOKUP(G3871,'سجل المشتريات'!F:N,8,0),"غير مسجلة في المشتريات"))</f>
        <v/>
      </c>
      <c r="J3871" s="26" t="str">
        <f>_xlfn.IFNA(VLOOKUP(F3871,الاوردرات!$B$1:$C$600,2,0),"")</f>
        <v/>
      </c>
      <c r="K3871" s="52"/>
      <c r="M3871" s="105" t="str">
        <f>IF(G3871="","",_xlfn.IFNA((VLOOKUP(G3871,help!L:M,2,0))*H3871,_xlfn.IFNA((VLOOKUP(G3871,help!P:Q,2,0))*H3871,"غير مسجلة في المشتريات")))</f>
        <v/>
      </c>
    </row>
    <row r="3872" spans="2:13" hidden="1" x14ac:dyDescent="0.25">
      <c r="B3872" s="13">
        <f>COUNTIFS($G$3:G3872,'تقرير استهلاك خامات'!$D$4)</f>
        <v>2</v>
      </c>
      <c r="C3872" s="13">
        <f>COUNTIFS($F$3:F3872,'تقرير منتج تام'!$E$4)</f>
        <v>10</v>
      </c>
      <c r="D3872" s="37"/>
      <c r="E3872" s="37"/>
      <c r="F3872" s="37"/>
      <c r="G3872" s="39"/>
      <c r="H3872" s="40"/>
      <c r="I3872" s="107" t="str">
        <f>IF(G3872="","",_xlfn.IFNA(VLOOKUP(G3872,'سجل المشتريات'!F:N,8,0),"غير مسجلة في المشتريات"))</f>
        <v/>
      </c>
      <c r="J3872" s="26" t="str">
        <f>_xlfn.IFNA(VLOOKUP(F3872,الاوردرات!$B$1:$C$600,2,0),"")</f>
        <v/>
      </c>
      <c r="K3872" s="52"/>
      <c r="M3872" s="105" t="str">
        <f>IF(G3872="","",_xlfn.IFNA((VLOOKUP(G3872,help!L:M,2,0))*H3872,_xlfn.IFNA((VLOOKUP(G3872,help!P:Q,2,0))*H3872,"غير مسجلة في المشتريات")))</f>
        <v/>
      </c>
    </row>
    <row r="3873" spans="2:13" hidden="1" x14ac:dyDescent="0.25">
      <c r="B3873" s="13">
        <f>COUNTIFS($G$3:G3873,'تقرير استهلاك خامات'!$D$4)</f>
        <v>2</v>
      </c>
      <c r="C3873" s="13">
        <f>COUNTIFS($F$3:F3873,'تقرير منتج تام'!$E$4)</f>
        <v>10</v>
      </c>
      <c r="D3873" s="37"/>
      <c r="E3873" s="37"/>
      <c r="F3873" s="37"/>
      <c r="G3873" s="39"/>
      <c r="H3873" s="40"/>
      <c r="I3873" s="107" t="str">
        <f>IF(G3873="","",_xlfn.IFNA(VLOOKUP(G3873,'سجل المشتريات'!F:N,8,0),"غير مسجلة في المشتريات"))</f>
        <v/>
      </c>
      <c r="J3873" s="26" t="str">
        <f>_xlfn.IFNA(VLOOKUP(F3873,الاوردرات!$B$1:$C$600,2,0),"")</f>
        <v/>
      </c>
      <c r="K3873" s="52"/>
      <c r="M3873" s="105" t="str">
        <f>IF(G3873="","",_xlfn.IFNA((VLOOKUP(G3873,help!L:M,2,0))*H3873,_xlfn.IFNA((VLOOKUP(G3873,help!P:Q,2,0))*H3873,"غير مسجلة في المشتريات")))</f>
        <v/>
      </c>
    </row>
    <row r="3874" spans="2:13" hidden="1" x14ac:dyDescent="0.25">
      <c r="B3874" s="13">
        <f>COUNTIFS($G$3:G3874,'تقرير استهلاك خامات'!$D$4)</f>
        <v>2</v>
      </c>
      <c r="C3874" s="13">
        <f>COUNTIFS($F$3:F3874,'تقرير منتج تام'!$E$4)</f>
        <v>10</v>
      </c>
      <c r="D3874" s="37"/>
      <c r="E3874" s="37"/>
      <c r="F3874" s="37"/>
      <c r="G3874" s="39"/>
      <c r="H3874" s="40"/>
      <c r="I3874" s="107" t="str">
        <f>IF(G3874="","",_xlfn.IFNA(VLOOKUP(G3874,'سجل المشتريات'!F:N,8,0),"غير مسجلة في المشتريات"))</f>
        <v/>
      </c>
      <c r="J3874" s="26" t="str">
        <f>_xlfn.IFNA(VLOOKUP(F3874,الاوردرات!$B$1:$C$600,2,0),"")</f>
        <v/>
      </c>
      <c r="K3874" s="52"/>
      <c r="M3874" s="105" t="str">
        <f>IF(G3874="","",_xlfn.IFNA((VLOOKUP(G3874,help!L:M,2,0))*H3874,_xlfn.IFNA((VLOOKUP(G3874,help!P:Q,2,0))*H3874,"غير مسجلة في المشتريات")))</f>
        <v/>
      </c>
    </row>
    <row r="3875" spans="2:13" hidden="1" x14ac:dyDescent="0.25">
      <c r="B3875" s="13">
        <f>COUNTIFS($G$3:G3875,'تقرير استهلاك خامات'!$D$4)</f>
        <v>2</v>
      </c>
      <c r="C3875" s="13">
        <f>COUNTIFS($F$3:F3875,'تقرير منتج تام'!$E$4)</f>
        <v>10</v>
      </c>
      <c r="D3875" s="37"/>
      <c r="E3875" s="37"/>
      <c r="F3875" s="37"/>
      <c r="G3875" s="39"/>
      <c r="H3875" s="40"/>
      <c r="I3875" s="107" t="str">
        <f>IF(G3875="","",_xlfn.IFNA(VLOOKUP(G3875,'سجل المشتريات'!F:N,8,0),"غير مسجلة في المشتريات"))</f>
        <v/>
      </c>
      <c r="J3875" s="26" t="str">
        <f>_xlfn.IFNA(VLOOKUP(F3875,الاوردرات!$B$1:$C$600,2,0),"")</f>
        <v/>
      </c>
      <c r="K3875" s="52"/>
      <c r="M3875" s="105" t="str">
        <f>IF(G3875="","",_xlfn.IFNA((VLOOKUP(G3875,help!L:M,2,0))*H3875,_xlfn.IFNA((VLOOKUP(G3875,help!P:Q,2,0))*H3875,"غير مسجلة في المشتريات")))</f>
        <v/>
      </c>
    </row>
    <row r="3876" spans="2:13" hidden="1" x14ac:dyDescent="0.25">
      <c r="B3876" s="13">
        <f>COUNTIFS($G$3:G3876,'تقرير استهلاك خامات'!$D$4)</f>
        <v>2</v>
      </c>
      <c r="C3876" s="13">
        <f>COUNTIFS($F$3:F3876,'تقرير منتج تام'!$E$4)</f>
        <v>10</v>
      </c>
      <c r="D3876" s="37"/>
      <c r="E3876" s="37"/>
      <c r="F3876" s="37"/>
      <c r="G3876" s="39"/>
      <c r="H3876" s="40"/>
      <c r="I3876" s="107" t="str">
        <f>IF(G3876="","",_xlfn.IFNA(VLOOKUP(G3876,'سجل المشتريات'!F:N,8,0),"غير مسجلة في المشتريات"))</f>
        <v/>
      </c>
      <c r="J3876" s="26" t="str">
        <f>_xlfn.IFNA(VLOOKUP(F3876,الاوردرات!$B$1:$C$600,2,0),"")</f>
        <v/>
      </c>
      <c r="K3876" s="52"/>
      <c r="M3876" s="105" t="str">
        <f>IF(G3876="","",_xlfn.IFNA((VLOOKUP(G3876,help!L:M,2,0))*H3876,_xlfn.IFNA((VLOOKUP(G3876,help!P:Q,2,0))*H3876,"غير مسجلة في المشتريات")))</f>
        <v/>
      </c>
    </row>
    <row r="3877" spans="2:13" hidden="1" x14ac:dyDescent="0.25">
      <c r="B3877" s="13">
        <f>COUNTIFS($G$3:G3877,'تقرير استهلاك خامات'!$D$4)</f>
        <v>2</v>
      </c>
      <c r="C3877" s="13">
        <f>COUNTIFS($F$3:F3877,'تقرير منتج تام'!$E$4)</f>
        <v>10</v>
      </c>
      <c r="D3877" s="37"/>
      <c r="E3877" s="37"/>
      <c r="F3877" s="37"/>
      <c r="G3877" s="39"/>
      <c r="H3877" s="40"/>
      <c r="I3877" s="107" t="str">
        <f>IF(G3877="","",_xlfn.IFNA(VLOOKUP(G3877,'سجل المشتريات'!F:N,8,0),"غير مسجلة في المشتريات"))</f>
        <v/>
      </c>
      <c r="J3877" s="26" t="str">
        <f>_xlfn.IFNA(VLOOKUP(F3877,الاوردرات!$B$1:$C$600,2,0),"")</f>
        <v/>
      </c>
      <c r="K3877" s="52"/>
      <c r="M3877" s="105" t="str">
        <f>IF(G3877="","",_xlfn.IFNA((VLOOKUP(G3877,help!L:M,2,0))*H3877,_xlfn.IFNA((VLOOKUP(G3877,help!P:Q,2,0))*H3877,"غير مسجلة في المشتريات")))</f>
        <v/>
      </c>
    </row>
    <row r="3878" spans="2:13" hidden="1" x14ac:dyDescent="0.25">
      <c r="B3878" s="13">
        <f>COUNTIFS($G$3:G3878,'تقرير استهلاك خامات'!$D$4)</f>
        <v>2</v>
      </c>
      <c r="C3878" s="13">
        <f>COUNTIFS($F$3:F3878,'تقرير منتج تام'!$E$4)</f>
        <v>10</v>
      </c>
      <c r="D3878" s="37"/>
      <c r="E3878" s="37"/>
      <c r="F3878" s="37"/>
      <c r="G3878" s="39"/>
      <c r="H3878" s="40"/>
      <c r="I3878" s="107" t="str">
        <f>IF(G3878="","",_xlfn.IFNA(VLOOKUP(G3878,'سجل المشتريات'!F:N,8,0),"غير مسجلة في المشتريات"))</f>
        <v/>
      </c>
      <c r="J3878" s="26" t="str">
        <f>_xlfn.IFNA(VLOOKUP(F3878,الاوردرات!$B$1:$C$600,2,0),"")</f>
        <v/>
      </c>
      <c r="K3878" s="52"/>
      <c r="M3878" s="105" t="str">
        <f>IF(G3878="","",_xlfn.IFNA((VLOOKUP(G3878,help!L:M,2,0))*H3878,_xlfn.IFNA((VLOOKUP(G3878,help!P:Q,2,0))*H3878,"غير مسجلة في المشتريات")))</f>
        <v/>
      </c>
    </row>
    <row r="3879" spans="2:13" hidden="1" x14ac:dyDescent="0.25">
      <c r="B3879" s="13">
        <f>COUNTIFS($G$3:G3879,'تقرير استهلاك خامات'!$D$4)</f>
        <v>2</v>
      </c>
      <c r="C3879" s="13">
        <f>COUNTIFS($F$3:F3879,'تقرير منتج تام'!$E$4)</f>
        <v>10</v>
      </c>
      <c r="D3879" s="37"/>
      <c r="E3879" s="37"/>
      <c r="F3879" s="37"/>
      <c r="G3879" s="39"/>
      <c r="H3879" s="40"/>
      <c r="I3879" s="107" t="str">
        <f>IF(G3879="","",_xlfn.IFNA(VLOOKUP(G3879,'سجل المشتريات'!F:N,8,0),"غير مسجلة في المشتريات"))</f>
        <v/>
      </c>
      <c r="J3879" s="26" t="str">
        <f>_xlfn.IFNA(VLOOKUP(F3879,الاوردرات!$B$1:$C$600,2,0),"")</f>
        <v/>
      </c>
      <c r="K3879" s="52"/>
      <c r="M3879" s="105" t="str">
        <f>IF(G3879="","",_xlfn.IFNA((VLOOKUP(G3879,help!L:M,2,0))*H3879,_xlfn.IFNA((VLOOKUP(G3879,help!P:Q,2,0))*H3879,"غير مسجلة في المشتريات")))</f>
        <v/>
      </c>
    </row>
    <row r="3880" spans="2:13" hidden="1" x14ac:dyDescent="0.25">
      <c r="B3880" s="13">
        <f>COUNTIFS($G$3:G3880,'تقرير استهلاك خامات'!$D$4)</f>
        <v>2</v>
      </c>
      <c r="C3880" s="13">
        <f>COUNTIFS($F$3:F3880,'تقرير منتج تام'!$E$4)</f>
        <v>10</v>
      </c>
      <c r="D3880" s="37"/>
      <c r="E3880" s="37"/>
      <c r="F3880" s="37"/>
      <c r="G3880" s="39"/>
      <c r="H3880" s="40"/>
      <c r="I3880" s="107" t="str">
        <f>IF(G3880="","",_xlfn.IFNA(VLOOKUP(G3880,'سجل المشتريات'!F:N,8,0),"غير مسجلة في المشتريات"))</f>
        <v/>
      </c>
      <c r="J3880" s="26" t="str">
        <f>_xlfn.IFNA(VLOOKUP(F3880,الاوردرات!$B$1:$C$600,2,0),"")</f>
        <v/>
      </c>
      <c r="K3880" s="52"/>
      <c r="M3880" s="105" t="str">
        <f>IF(G3880="","",_xlfn.IFNA((VLOOKUP(G3880,help!L:M,2,0))*H3880,_xlfn.IFNA((VLOOKUP(G3880,help!P:Q,2,0))*H3880,"غير مسجلة في المشتريات")))</f>
        <v/>
      </c>
    </row>
    <row r="3881" spans="2:13" hidden="1" x14ac:dyDescent="0.25">
      <c r="B3881" s="13">
        <f>COUNTIFS($G$3:G3881,'تقرير استهلاك خامات'!$D$4)</f>
        <v>2</v>
      </c>
      <c r="C3881" s="13">
        <f>COUNTIFS($F$3:F3881,'تقرير منتج تام'!$E$4)</f>
        <v>10</v>
      </c>
      <c r="D3881" s="37"/>
      <c r="E3881" s="37"/>
      <c r="F3881" s="37"/>
      <c r="G3881" s="39"/>
      <c r="H3881" s="40"/>
      <c r="I3881" s="107" t="str">
        <f>IF(G3881="","",_xlfn.IFNA(VLOOKUP(G3881,'سجل المشتريات'!F:N,8,0),"غير مسجلة في المشتريات"))</f>
        <v/>
      </c>
      <c r="J3881" s="26" t="str">
        <f>_xlfn.IFNA(VLOOKUP(F3881,الاوردرات!$B$1:$C$600,2,0),"")</f>
        <v/>
      </c>
      <c r="K3881" s="52"/>
      <c r="M3881" s="105" t="str">
        <f>IF(G3881="","",_xlfn.IFNA((VLOOKUP(G3881,help!L:M,2,0))*H3881,_xlfn.IFNA((VLOOKUP(G3881,help!P:Q,2,0))*H3881,"غير مسجلة في المشتريات")))</f>
        <v/>
      </c>
    </row>
    <row r="3882" spans="2:13" hidden="1" x14ac:dyDescent="0.25">
      <c r="B3882" s="13">
        <f>COUNTIFS($G$3:G3882,'تقرير استهلاك خامات'!$D$4)</f>
        <v>2</v>
      </c>
      <c r="C3882" s="13">
        <f>COUNTIFS($F$3:F3882,'تقرير منتج تام'!$E$4)</f>
        <v>10</v>
      </c>
      <c r="D3882" s="37"/>
      <c r="E3882" s="37"/>
      <c r="F3882" s="37"/>
      <c r="G3882" s="39"/>
      <c r="H3882" s="40"/>
      <c r="I3882" s="107" t="str">
        <f>IF(G3882="","",_xlfn.IFNA(VLOOKUP(G3882,'سجل المشتريات'!F:N,8,0),"غير مسجلة في المشتريات"))</f>
        <v/>
      </c>
      <c r="J3882" s="26" t="str">
        <f>_xlfn.IFNA(VLOOKUP(F3882,الاوردرات!$B$1:$C$600,2,0),"")</f>
        <v/>
      </c>
      <c r="K3882" s="52"/>
      <c r="M3882" s="105" t="str">
        <f>IF(G3882="","",_xlfn.IFNA((VLOOKUP(G3882,help!L:M,2,0))*H3882,_xlfn.IFNA((VLOOKUP(G3882,help!P:Q,2,0))*H3882,"غير مسجلة في المشتريات")))</f>
        <v/>
      </c>
    </row>
    <row r="3883" spans="2:13" hidden="1" x14ac:dyDescent="0.25">
      <c r="B3883" s="13">
        <f>COUNTIFS($G$3:G3883,'تقرير استهلاك خامات'!$D$4)</f>
        <v>2</v>
      </c>
      <c r="C3883" s="13">
        <f>COUNTIFS($F$3:F3883,'تقرير منتج تام'!$E$4)</f>
        <v>10</v>
      </c>
      <c r="D3883" s="37"/>
      <c r="E3883" s="37"/>
      <c r="F3883" s="37"/>
      <c r="G3883" s="39"/>
      <c r="H3883" s="40"/>
      <c r="I3883" s="107" t="str">
        <f>IF(G3883="","",_xlfn.IFNA(VLOOKUP(G3883,'سجل المشتريات'!F:N,8,0),"غير مسجلة في المشتريات"))</f>
        <v/>
      </c>
      <c r="J3883" s="26" t="str">
        <f>_xlfn.IFNA(VLOOKUP(F3883,الاوردرات!$B$1:$C$600,2,0),"")</f>
        <v/>
      </c>
      <c r="K3883" s="52"/>
      <c r="M3883" s="105" t="str">
        <f>IF(G3883="","",_xlfn.IFNA((VLOOKUP(G3883,help!L:M,2,0))*H3883,_xlfn.IFNA((VLOOKUP(G3883,help!P:Q,2,0))*H3883,"غير مسجلة في المشتريات")))</f>
        <v/>
      </c>
    </row>
    <row r="3884" spans="2:13" hidden="1" x14ac:dyDescent="0.25">
      <c r="B3884" s="13">
        <f>COUNTIFS($G$3:G3884,'تقرير استهلاك خامات'!$D$4)</f>
        <v>2</v>
      </c>
      <c r="C3884" s="13">
        <f>COUNTIFS($F$3:F3884,'تقرير منتج تام'!$E$4)</f>
        <v>10</v>
      </c>
      <c r="D3884" s="37"/>
      <c r="E3884" s="37"/>
      <c r="F3884" s="37"/>
      <c r="G3884" s="39"/>
      <c r="H3884" s="40"/>
      <c r="I3884" s="107" t="str">
        <f>IF(G3884="","",_xlfn.IFNA(VLOOKUP(G3884,'سجل المشتريات'!F:N,8,0),"غير مسجلة في المشتريات"))</f>
        <v/>
      </c>
      <c r="J3884" s="26" t="str">
        <f>_xlfn.IFNA(VLOOKUP(F3884,الاوردرات!$B$1:$C$600,2,0),"")</f>
        <v/>
      </c>
      <c r="K3884" s="52"/>
      <c r="M3884" s="105" t="str">
        <f>IF(G3884="","",_xlfn.IFNA((VLOOKUP(G3884,help!L:M,2,0))*H3884,_xlfn.IFNA((VLOOKUP(G3884,help!P:Q,2,0))*H3884,"غير مسجلة في المشتريات")))</f>
        <v/>
      </c>
    </row>
    <row r="3885" spans="2:13" hidden="1" x14ac:dyDescent="0.25">
      <c r="B3885" s="13">
        <f>COUNTIFS($G$3:G3885,'تقرير استهلاك خامات'!$D$4)</f>
        <v>2</v>
      </c>
      <c r="C3885" s="13">
        <f>COUNTIFS($F$3:F3885,'تقرير منتج تام'!$E$4)</f>
        <v>10</v>
      </c>
      <c r="D3885" s="37"/>
      <c r="E3885" s="37"/>
      <c r="F3885" s="37"/>
      <c r="G3885" s="39"/>
      <c r="H3885" s="40"/>
      <c r="I3885" s="107" t="str">
        <f>IF(G3885="","",_xlfn.IFNA(VLOOKUP(G3885,'سجل المشتريات'!F:N,8,0),"غير مسجلة في المشتريات"))</f>
        <v/>
      </c>
      <c r="J3885" s="26" t="str">
        <f>_xlfn.IFNA(VLOOKUP(F3885,الاوردرات!$B$1:$C$600,2,0),"")</f>
        <v/>
      </c>
      <c r="K3885" s="52"/>
      <c r="M3885" s="105" t="str">
        <f>IF(G3885="","",_xlfn.IFNA((VLOOKUP(G3885,help!L:M,2,0))*H3885,_xlfn.IFNA((VLOOKUP(G3885,help!P:Q,2,0))*H3885,"غير مسجلة في المشتريات")))</f>
        <v/>
      </c>
    </row>
    <row r="3886" spans="2:13" hidden="1" x14ac:dyDescent="0.25">
      <c r="B3886" s="13">
        <f>COUNTIFS($G$3:G3886,'تقرير استهلاك خامات'!$D$4)</f>
        <v>2</v>
      </c>
      <c r="C3886" s="13">
        <f>COUNTIFS($F$3:F3886,'تقرير منتج تام'!$E$4)</f>
        <v>10</v>
      </c>
      <c r="D3886" s="37"/>
      <c r="E3886" s="37"/>
      <c r="F3886" s="37"/>
      <c r="G3886" s="39"/>
      <c r="H3886" s="40"/>
      <c r="I3886" s="107" t="str">
        <f>IF(G3886="","",_xlfn.IFNA(VLOOKUP(G3886,'سجل المشتريات'!F:N,8,0),"غير مسجلة في المشتريات"))</f>
        <v/>
      </c>
      <c r="J3886" s="26" t="str">
        <f>_xlfn.IFNA(VLOOKUP(F3886,الاوردرات!$B$1:$C$600,2,0),"")</f>
        <v/>
      </c>
      <c r="K3886" s="52"/>
      <c r="M3886" s="105" t="str">
        <f>IF(G3886="","",_xlfn.IFNA((VLOOKUP(G3886,help!L:M,2,0))*H3886,_xlfn.IFNA((VLOOKUP(G3886,help!P:Q,2,0))*H3886,"غير مسجلة في المشتريات")))</f>
        <v/>
      </c>
    </row>
    <row r="3887" spans="2:13" hidden="1" x14ac:dyDescent="0.25">
      <c r="B3887" s="13">
        <f>COUNTIFS($G$3:G3887,'تقرير استهلاك خامات'!$D$4)</f>
        <v>2</v>
      </c>
      <c r="C3887" s="13">
        <f>COUNTIFS($F$3:F3887,'تقرير منتج تام'!$E$4)</f>
        <v>10</v>
      </c>
      <c r="D3887" s="37"/>
      <c r="E3887" s="37"/>
      <c r="F3887" s="37"/>
      <c r="G3887" s="39"/>
      <c r="H3887" s="40"/>
      <c r="I3887" s="107" t="str">
        <f>IF(G3887="","",_xlfn.IFNA(VLOOKUP(G3887,'سجل المشتريات'!F:N,8,0),"غير مسجلة في المشتريات"))</f>
        <v/>
      </c>
      <c r="J3887" s="26" t="str">
        <f>_xlfn.IFNA(VLOOKUP(F3887,الاوردرات!$B$1:$C$600,2,0),"")</f>
        <v/>
      </c>
      <c r="K3887" s="52"/>
      <c r="M3887" s="105" t="str">
        <f>IF(G3887="","",_xlfn.IFNA((VLOOKUP(G3887,help!L:M,2,0))*H3887,_xlfn.IFNA((VLOOKUP(G3887,help!P:Q,2,0))*H3887,"غير مسجلة في المشتريات")))</f>
        <v/>
      </c>
    </row>
    <row r="3888" spans="2:13" hidden="1" x14ac:dyDescent="0.25">
      <c r="B3888" s="13">
        <f>COUNTIFS($G$3:G3888,'تقرير استهلاك خامات'!$D$4)</f>
        <v>2</v>
      </c>
      <c r="C3888" s="13">
        <f>COUNTIFS($F$3:F3888,'تقرير منتج تام'!$E$4)</f>
        <v>10</v>
      </c>
      <c r="D3888" s="37"/>
      <c r="E3888" s="37"/>
      <c r="F3888" s="37"/>
      <c r="G3888" s="39"/>
      <c r="H3888" s="40"/>
      <c r="I3888" s="107" t="str">
        <f>IF(G3888="","",_xlfn.IFNA(VLOOKUP(G3888,'سجل المشتريات'!F:N,8,0),"غير مسجلة في المشتريات"))</f>
        <v/>
      </c>
      <c r="J3888" s="26" t="str">
        <f>_xlfn.IFNA(VLOOKUP(F3888,الاوردرات!$B$1:$C$600,2,0),"")</f>
        <v/>
      </c>
      <c r="K3888" s="52"/>
      <c r="M3888" s="105" t="str">
        <f>IF(G3888="","",_xlfn.IFNA((VLOOKUP(G3888,help!L:M,2,0))*H3888,_xlfn.IFNA((VLOOKUP(G3888,help!P:Q,2,0))*H3888,"غير مسجلة في المشتريات")))</f>
        <v/>
      </c>
    </row>
    <row r="3889" spans="2:13" hidden="1" x14ac:dyDescent="0.25">
      <c r="B3889" s="13">
        <f>COUNTIFS($G$3:G3889,'تقرير استهلاك خامات'!$D$4)</f>
        <v>2</v>
      </c>
      <c r="C3889" s="13">
        <f>COUNTIFS($F$3:F3889,'تقرير منتج تام'!$E$4)</f>
        <v>10</v>
      </c>
      <c r="D3889" s="37"/>
      <c r="E3889" s="37"/>
      <c r="F3889" s="37"/>
      <c r="G3889" s="39"/>
      <c r="H3889" s="40"/>
      <c r="I3889" s="107" t="str">
        <f>IF(G3889="","",_xlfn.IFNA(VLOOKUP(G3889,'سجل المشتريات'!F:N,8,0),"غير مسجلة في المشتريات"))</f>
        <v/>
      </c>
      <c r="J3889" s="26" t="str">
        <f>_xlfn.IFNA(VLOOKUP(F3889,الاوردرات!$B$1:$C$600,2,0),"")</f>
        <v/>
      </c>
      <c r="K3889" s="52"/>
      <c r="M3889" s="105" t="str">
        <f>IF(G3889="","",_xlfn.IFNA((VLOOKUP(G3889,help!L:M,2,0))*H3889,_xlfn.IFNA((VLOOKUP(G3889,help!P:Q,2,0))*H3889,"غير مسجلة في المشتريات")))</f>
        <v/>
      </c>
    </row>
    <row r="3890" spans="2:13" hidden="1" x14ac:dyDescent="0.25">
      <c r="B3890" s="13">
        <f>COUNTIFS($G$3:G3890,'تقرير استهلاك خامات'!$D$4)</f>
        <v>2</v>
      </c>
      <c r="C3890" s="13">
        <f>COUNTIFS($F$3:F3890,'تقرير منتج تام'!$E$4)</f>
        <v>10</v>
      </c>
      <c r="D3890" s="37"/>
      <c r="E3890" s="37"/>
      <c r="F3890" s="37"/>
      <c r="G3890" s="39"/>
      <c r="H3890" s="40"/>
      <c r="I3890" s="107" t="str">
        <f>IF(G3890="","",_xlfn.IFNA(VLOOKUP(G3890,'سجل المشتريات'!F:N,8,0),"غير مسجلة في المشتريات"))</f>
        <v/>
      </c>
      <c r="J3890" s="26" t="str">
        <f>_xlfn.IFNA(VLOOKUP(F3890,الاوردرات!$B$1:$C$600,2,0),"")</f>
        <v/>
      </c>
      <c r="K3890" s="52"/>
      <c r="M3890" s="105" t="str">
        <f>IF(G3890="","",_xlfn.IFNA((VLOOKUP(G3890,help!L:M,2,0))*H3890,_xlfn.IFNA((VLOOKUP(G3890,help!P:Q,2,0))*H3890,"غير مسجلة في المشتريات")))</f>
        <v/>
      </c>
    </row>
    <row r="3891" spans="2:13" hidden="1" x14ac:dyDescent="0.25">
      <c r="B3891" s="13">
        <f>COUNTIFS($G$3:G3891,'تقرير استهلاك خامات'!$D$4)</f>
        <v>2</v>
      </c>
      <c r="C3891" s="13">
        <f>COUNTIFS($F$3:F3891,'تقرير منتج تام'!$E$4)</f>
        <v>10</v>
      </c>
      <c r="D3891" s="37"/>
      <c r="E3891" s="37"/>
      <c r="F3891" s="37"/>
      <c r="G3891" s="39"/>
      <c r="H3891" s="40"/>
      <c r="I3891" s="107" t="str">
        <f>IF(G3891="","",_xlfn.IFNA(VLOOKUP(G3891,'سجل المشتريات'!F:N,8,0),"غير مسجلة في المشتريات"))</f>
        <v/>
      </c>
      <c r="J3891" s="26" t="str">
        <f>_xlfn.IFNA(VLOOKUP(F3891,الاوردرات!$B$1:$C$600,2,0),"")</f>
        <v/>
      </c>
      <c r="K3891" s="52"/>
      <c r="M3891" s="105" t="str">
        <f>IF(G3891="","",_xlfn.IFNA((VLOOKUP(G3891,help!L:M,2,0))*H3891,_xlfn.IFNA((VLOOKUP(G3891,help!P:Q,2,0))*H3891,"غير مسجلة في المشتريات")))</f>
        <v/>
      </c>
    </row>
    <row r="3892" spans="2:13" hidden="1" x14ac:dyDescent="0.25">
      <c r="B3892" s="13">
        <f>COUNTIFS($G$3:G3892,'تقرير استهلاك خامات'!$D$4)</f>
        <v>2</v>
      </c>
      <c r="C3892" s="13">
        <f>COUNTIFS($F$3:F3892,'تقرير منتج تام'!$E$4)</f>
        <v>10</v>
      </c>
      <c r="D3892" s="37"/>
      <c r="E3892" s="37"/>
      <c r="F3892" s="37"/>
      <c r="G3892" s="39"/>
      <c r="H3892" s="40"/>
      <c r="I3892" s="107" t="str">
        <f>IF(G3892="","",_xlfn.IFNA(VLOOKUP(G3892,'سجل المشتريات'!F:N,8,0),"غير مسجلة في المشتريات"))</f>
        <v/>
      </c>
      <c r="J3892" s="26" t="str">
        <f>_xlfn.IFNA(VLOOKUP(F3892,الاوردرات!$B$1:$C$600,2,0),"")</f>
        <v/>
      </c>
      <c r="K3892" s="52"/>
      <c r="M3892" s="105" t="str">
        <f>IF(G3892="","",_xlfn.IFNA((VLOOKUP(G3892,help!L:M,2,0))*H3892,_xlfn.IFNA((VLOOKUP(G3892,help!P:Q,2,0))*H3892,"غير مسجلة في المشتريات")))</f>
        <v/>
      </c>
    </row>
    <row r="3893" spans="2:13" hidden="1" x14ac:dyDescent="0.25">
      <c r="B3893" s="13">
        <f>COUNTIFS($G$3:G3893,'تقرير استهلاك خامات'!$D$4)</f>
        <v>2</v>
      </c>
      <c r="C3893" s="13">
        <f>COUNTIFS($F$3:F3893,'تقرير منتج تام'!$E$4)</f>
        <v>10</v>
      </c>
      <c r="D3893" s="37"/>
      <c r="E3893" s="37"/>
      <c r="F3893" s="37"/>
      <c r="G3893" s="39"/>
      <c r="H3893" s="40"/>
      <c r="I3893" s="107" t="str">
        <f>IF(G3893="","",_xlfn.IFNA(VLOOKUP(G3893,'سجل المشتريات'!F:N,8,0),"غير مسجلة في المشتريات"))</f>
        <v/>
      </c>
      <c r="J3893" s="26" t="str">
        <f>_xlfn.IFNA(VLOOKUP(F3893,الاوردرات!$B$1:$C$600,2,0),"")</f>
        <v/>
      </c>
      <c r="K3893" s="52"/>
      <c r="M3893" s="105" t="str">
        <f>IF(G3893="","",_xlfn.IFNA((VLOOKUP(G3893,help!L:M,2,0))*H3893,_xlfn.IFNA((VLOOKUP(G3893,help!P:Q,2,0))*H3893,"غير مسجلة في المشتريات")))</f>
        <v/>
      </c>
    </row>
    <row r="3894" spans="2:13" hidden="1" x14ac:dyDescent="0.25">
      <c r="B3894" s="13">
        <f>COUNTIFS($G$3:G3894,'تقرير استهلاك خامات'!$D$4)</f>
        <v>2</v>
      </c>
      <c r="C3894" s="13">
        <f>COUNTIFS($F$3:F3894,'تقرير منتج تام'!$E$4)</f>
        <v>10</v>
      </c>
      <c r="D3894" s="37"/>
      <c r="E3894" s="37"/>
      <c r="F3894" s="37"/>
      <c r="G3894" s="39"/>
      <c r="H3894" s="40"/>
      <c r="I3894" s="107" t="str">
        <f>IF(G3894="","",_xlfn.IFNA(VLOOKUP(G3894,'سجل المشتريات'!F:N,8,0),"غير مسجلة في المشتريات"))</f>
        <v/>
      </c>
      <c r="J3894" s="26" t="str">
        <f>_xlfn.IFNA(VLOOKUP(F3894,الاوردرات!$B$1:$C$600,2,0),"")</f>
        <v/>
      </c>
      <c r="K3894" s="52"/>
      <c r="M3894" s="105" t="str">
        <f>IF(G3894="","",_xlfn.IFNA((VLOOKUP(G3894,help!L:M,2,0))*H3894,_xlfn.IFNA((VLOOKUP(G3894,help!P:Q,2,0))*H3894,"غير مسجلة في المشتريات")))</f>
        <v/>
      </c>
    </row>
    <row r="3895" spans="2:13" hidden="1" x14ac:dyDescent="0.25">
      <c r="B3895" s="13">
        <f>COUNTIFS($G$3:G3895,'تقرير استهلاك خامات'!$D$4)</f>
        <v>2</v>
      </c>
      <c r="C3895" s="13">
        <f>COUNTIFS($F$3:F3895,'تقرير منتج تام'!$E$4)</f>
        <v>10</v>
      </c>
      <c r="D3895" s="37"/>
      <c r="E3895" s="37"/>
      <c r="F3895" s="37"/>
      <c r="G3895" s="39"/>
      <c r="H3895" s="40"/>
      <c r="I3895" s="107" t="str">
        <f>IF(G3895="","",_xlfn.IFNA(VLOOKUP(G3895,'سجل المشتريات'!F:N,8,0),"غير مسجلة في المشتريات"))</f>
        <v/>
      </c>
      <c r="J3895" s="26" t="str">
        <f>_xlfn.IFNA(VLOOKUP(F3895,الاوردرات!$B$1:$C$600,2,0),"")</f>
        <v/>
      </c>
      <c r="K3895" s="52"/>
      <c r="M3895" s="105" t="str">
        <f>IF(G3895="","",_xlfn.IFNA((VLOOKUP(G3895,help!L:M,2,0))*H3895,_xlfn.IFNA((VLOOKUP(G3895,help!P:Q,2,0))*H3895,"غير مسجلة في المشتريات")))</f>
        <v/>
      </c>
    </row>
    <row r="3896" spans="2:13" hidden="1" x14ac:dyDescent="0.25">
      <c r="B3896" s="13">
        <f>COUNTIFS($G$3:G3896,'تقرير استهلاك خامات'!$D$4)</f>
        <v>2</v>
      </c>
      <c r="C3896" s="13">
        <f>COUNTIFS($F$3:F3896,'تقرير منتج تام'!$E$4)</f>
        <v>10</v>
      </c>
      <c r="D3896" s="37"/>
      <c r="E3896" s="37"/>
      <c r="F3896" s="37"/>
      <c r="G3896" s="39"/>
      <c r="H3896" s="40"/>
      <c r="I3896" s="107" t="str">
        <f>IF(G3896="","",_xlfn.IFNA(VLOOKUP(G3896,'سجل المشتريات'!F:N,8,0),"غير مسجلة في المشتريات"))</f>
        <v/>
      </c>
      <c r="J3896" s="26" t="str">
        <f>_xlfn.IFNA(VLOOKUP(F3896,الاوردرات!$B$1:$C$600,2,0),"")</f>
        <v/>
      </c>
      <c r="K3896" s="52"/>
      <c r="M3896" s="105" t="str">
        <f>IF(G3896="","",_xlfn.IFNA((VLOOKUP(G3896,help!L:M,2,0))*H3896,_xlfn.IFNA((VLOOKUP(G3896,help!P:Q,2,0))*H3896,"غير مسجلة في المشتريات")))</f>
        <v/>
      </c>
    </row>
    <row r="3897" spans="2:13" hidden="1" x14ac:dyDescent="0.25">
      <c r="B3897" s="13">
        <f>COUNTIFS($G$3:G3897,'تقرير استهلاك خامات'!$D$4)</f>
        <v>2</v>
      </c>
      <c r="C3897" s="13">
        <f>COUNTIFS($F$3:F3897,'تقرير منتج تام'!$E$4)</f>
        <v>10</v>
      </c>
      <c r="D3897" s="37"/>
      <c r="E3897" s="37"/>
      <c r="F3897" s="37"/>
      <c r="G3897" s="39"/>
      <c r="H3897" s="40"/>
      <c r="I3897" s="107" t="str">
        <f>IF(G3897="","",_xlfn.IFNA(VLOOKUP(G3897,'سجل المشتريات'!F:N,8,0),"غير مسجلة في المشتريات"))</f>
        <v/>
      </c>
      <c r="J3897" s="26" t="str">
        <f>_xlfn.IFNA(VLOOKUP(F3897,الاوردرات!$B$1:$C$600,2,0),"")</f>
        <v/>
      </c>
      <c r="K3897" s="52"/>
      <c r="M3897" s="105" t="str">
        <f>IF(G3897="","",_xlfn.IFNA((VLOOKUP(G3897,help!L:M,2,0))*H3897,_xlfn.IFNA((VLOOKUP(G3897,help!P:Q,2,0))*H3897,"غير مسجلة في المشتريات")))</f>
        <v/>
      </c>
    </row>
    <row r="3898" spans="2:13" hidden="1" x14ac:dyDescent="0.25">
      <c r="B3898" s="13">
        <f>COUNTIFS($G$3:G3898,'تقرير استهلاك خامات'!$D$4)</f>
        <v>2</v>
      </c>
      <c r="C3898" s="13">
        <f>COUNTIFS($F$3:F3898,'تقرير منتج تام'!$E$4)</f>
        <v>10</v>
      </c>
      <c r="D3898" s="37"/>
      <c r="E3898" s="37"/>
      <c r="F3898" s="37"/>
      <c r="G3898" s="39"/>
      <c r="H3898" s="40"/>
      <c r="I3898" s="107" t="str">
        <f>IF(G3898="","",_xlfn.IFNA(VLOOKUP(G3898,'سجل المشتريات'!F:N,8,0),"غير مسجلة في المشتريات"))</f>
        <v/>
      </c>
      <c r="J3898" s="26" t="str">
        <f>_xlfn.IFNA(VLOOKUP(F3898,الاوردرات!$B$1:$C$600,2,0),"")</f>
        <v/>
      </c>
      <c r="K3898" s="52"/>
      <c r="M3898" s="105" t="str">
        <f>IF(G3898="","",_xlfn.IFNA((VLOOKUP(G3898,help!L:M,2,0))*H3898,_xlfn.IFNA((VLOOKUP(G3898,help!P:Q,2,0))*H3898,"غير مسجلة في المشتريات")))</f>
        <v/>
      </c>
    </row>
    <row r="3899" spans="2:13" hidden="1" x14ac:dyDescent="0.25">
      <c r="B3899" s="13">
        <f>COUNTIFS($G$3:G3899,'تقرير استهلاك خامات'!$D$4)</f>
        <v>2</v>
      </c>
      <c r="C3899" s="13">
        <f>COUNTIFS($F$3:F3899,'تقرير منتج تام'!$E$4)</f>
        <v>10</v>
      </c>
      <c r="D3899" s="37"/>
      <c r="E3899" s="37"/>
      <c r="F3899" s="37"/>
      <c r="G3899" s="39"/>
      <c r="H3899" s="40"/>
      <c r="I3899" s="107" t="str">
        <f>IF(G3899="","",_xlfn.IFNA(VLOOKUP(G3899,'سجل المشتريات'!F:N,8,0),"غير مسجلة في المشتريات"))</f>
        <v/>
      </c>
      <c r="J3899" s="26" t="str">
        <f>_xlfn.IFNA(VLOOKUP(F3899,الاوردرات!$B$1:$C$600,2,0),"")</f>
        <v/>
      </c>
      <c r="K3899" s="52"/>
      <c r="M3899" s="105" t="str">
        <f>IF(G3899="","",_xlfn.IFNA((VLOOKUP(G3899,help!L:M,2,0))*H3899,_xlfn.IFNA((VLOOKUP(G3899,help!P:Q,2,0))*H3899,"غير مسجلة في المشتريات")))</f>
        <v/>
      </c>
    </row>
    <row r="3900" spans="2:13" hidden="1" x14ac:dyDescent="0.25">
      <c r="B3900" s="13">
        <f>COUNTIFS($G$3:G3900,'تقرير استهلاك خامات'!$D$4)</f>
        <v>2</v>
      </c>
      <c r="C3900" s="13">
        <f>COUNTIFS($F$3:F3900,'تقرير منتج تام'!$E$4)</f>
        <v>10</v>
      </c>
      <c r="D3900" s="37"/>
      <c r="E3900" s="37"/>
      <c r="F3900" s="37"/>
      <c r="G3900" s="39"/>
      <c r="H3900" s="40"/>
      <c r="I3900" s="107" t="str">
        <f>IF(G3900="","",_xlfn.IFNA(VLOOKUP(G3900,'سجل المشتريات'!F:N,8,0),"غير مسجلة في المشتريات"))</f>
        <v/>
      </c>
      <c r="J3900" s="26" t="str">
        <f>_xlfn.IFNA(VLOOKUP(F3900,الاوردرات!$B$1:$C$600,2,0),"")</f>
        <v/>
      </c>
      <c r="K3900" s="52"/>
      <c r="M3900" s="105" t="str">
        <f>IF(G3900="","",_xlfn.IFNA((VLOOKUP(G3900,help!L:M,2,0))*H3900,_xlfn.IFNA((VLOOKUP(G3900,help!P:Q,2,0))*H3900,"غير مسجلة في المشتريات")))</f>
        <v/>
      </c>
    </row>
    <row r="3901" spans="2:13" hidden="1" x14ac:dyDescent="0.25">
      <c r="B3901" s="13">
        <f>COUNTIFS($G$3:G3901,'تقرير استهلاك خامات'!$D$4)</f>
        <v>2</v>
      </c>
      <c r="C3901" s="13">
        <f>COUNTIFS($F$3:F3901,'تقرير منتج تام'!$E$4)</f>
        <v>10</v>
      </c>
      <c r="D3901" s="37"/>
      <c r="E3901" s="37"/>
      <c r="F3901" s="37"/>
      <c r="G3901" s="39"/>
      <c r="H3901" s="40"/>
      <c r="I3901" s="107" t="str">
        <f>IF(G3901="","",_xlfn.IFNA(VLOOKUP(G3901,'سجل المشتريات'!F:N,8,0),"غير مسجلة في المشتريات"))</f>
        <v/>
      </c>
      <c r="J3901" s="26" t="str">
        <f>_xlfn.IFNA(VLOOKUP(F3901,الاوردرات!$B$1:$C$600,2,0),"")</f>
        <v/>
      </c>
      <c r="K3901" s="52"/>
      <c r="M3901" s="105" t="str">
        <f>IF(G3901="","",_xlfn.IFNA((VLOOKUP(G3901,help!L:M,2,0))*H3901,_xlfn.IFNA((VLOOKUP(G3901,help!P:Q,2,0))*H3901,"غير مسجلة في المشتريات")))</f>
        <v/>
      </c>
    </row>
    <row r="3902" spans="2:13" hidden="1" x14ac:dyDescent="0.25">
      <c r="B3902" s="13">
        <f>COUNTIFS($G$3:G3902,'تقرير استهلاك خامات'!$D$4)</f>
        <v>2</v>
      </c>
      <c r="C3902" s="13">
        <f>COUNTIFS($F$3:F3902,'تقرير منتج تام'!$E$4)</f>
        <v>10</v>
      </c>
      <c r="D3902" s="37"/>
      <c r="E3902" s="37"/>
      <c r="F3902" s="37"/>
      <c r="G3902" s="39"/>
      <c r="H3902" s="40"/>
      <c r="I3902" s="107" t="str">
        <f>IF(G3902="","",_xlfn.IFNA(VLOOKUP(G3902,'سجل المشتريات'!F:N,8,0),"غير مسجلة في المشتريات"))</f>
        <v/>
      </c>
      <c r="J3902" s="26" t="str">
        <f>_xlfn.IFNA(VLOOKUP(F3902,الاوردرات!$B$1:$C$600,2,0),"")</f>
        <v/>
      </c>
      <c r="K3902" s="52"/>
      <c r="M3902" s="105" t="str">
        <f>IF(G3902="","",_xlfn.IFNA((VLOOKUP(G3902,help!L:M,2,0))*H3902,_xlfn.IFNA((VLOOKUP(G3902,help!P:Q,2,0))*H3902,"غير مسجلة في المشتريات")))</f>
        <v/>
      </c>
    </row>
    <row r="3903" spans="2:13" hidden="1" x14ac:dyDescent="0.25">
      <c r="B3903" s="13">
        <f>COUNTIFS($G$3:G3903,'تقرير استهلاك خامات'!$D$4)</f>
        <v>2</v>
      </c>
      <c r="C3903" s="13">
        <f>COUNTIFS($F$3:F3903,'تقرير منتج تام'!$E$4)</f>
        <v>10</v>
      </c>
      <c r="D3903" s="37"/>
      <c r="E3903" s="37"/>
      <c r="F3903" s="37"/>
      <c r="G3903" s="39"/>
      <c r="H3903" s="40"/>
      <c r="I3903" s="107" t="str">
        <f>IF(G3903="","",_xlfn.IFNA(VLOOKUP(G3903,'سجل المشتريات'!F:N,8,0),"غير مسجلة في المشتريات"))</f>
        <v/>
      </c>
      <c r="J3903" s="26" t="str">
        <f>_xlfn.IFNA(VLOOKUP(F3903,الاوردرات!$B$1:$C$600,2,0),"")</f>
        <v/>
      </c>
      <c r="K3903" s="52"/>
      <c r="M3903" s="105" t="str">
        <f>IF(G3903="","",_xlfn.IFNA((VLOOKUP(G3903,help!L:M,2,0))*H3903,_xlfn.IFNA((VLOOKUP(G3903,help!P:Q,2,0))*H3903,"غير مسجلة في المشتريات")))</f>
        <v/>
      </c>
    </row>
    <row r="3904" spans="2:13" hidden="1" x14ac:dyDescent="0.25">
      <c r="B3904" s="13">
        <f>COUNTIFS($G$3:G3904,'تقرير استهلاك خامات'!$D$4)</f>
        <v>2</v>
      </c>
      <c r="C3904" s="13">
        <f>COUNTIFS($F$3:F3904,'تقرير منتج تام'!$E$4)</f>
        <v>10</v>
      </c>
      <c r="D3904" s="37"/>
      <c r="E3904" s="37"/>
      <c r="F3904" s="37"/>
      <c r="G3904" s="39"/>
      <c r="H3904" s="40"/>
      <c r="I3904" s="107" t="str">
        <f>IF(G3904="","",_xlfn.IFNA(VLOOKUP(G3904,'سجل المشتريات'!F:N,8,0),"غير مسجلة في المشتريات"))</f>
        <v/>
      </c>
      <c r="J3904" s="26" t="str">
        <f>_xlfn.IFNA(VLOOKUP(F3904,الاوردرات!$B$1:$C$600,2,0),"")</f>
        <v/>
      </c>
      <c r="K3904" s="52"/>
      <c r="M3904" s="105" t="str">
        <f>IF(G3904="","",_xlfn.IFNA((VLOOKUP(G3904,help!L:M,2,0))*H3904,_xlfn.IFNA((VLOOKUP(G3904,help!P:Q,2,0))*H3904,"غير مسجلة في المشتريات")))</f>
        <v/>
      </c>
    </row>
    <row r="3905" spans="2:13" hidden="1" x14ac:dyDescent="0.25">
      <c r="B3905" s="13">
        <f>COUNTIFS($G$3:G3905,'تقرير استهلاك خامات'!$D$4)</f>
        <v>2</v>
      </c>
      <c r="C3905" s="13">
        <f>COUNTIFS($F$3:F3905,'تقرير منتج تام'!$E$4)</f>
        <v>10</v>
      </c>
      <c r="D3905" s="37"/>
      <c r="E3905" s="37"/>
      <c r="F3905" s="37"/>
      <c r="G3905" s="39"/>
      <c r="H3905" s="40"/>
      <c r="I3905" s="107" t="str">
        <f>IF(G3905="","",_xlfn.IFNA(VLOOKUP(G3905,'سجل المشتريات'!F:N,8,0),"غير مسجلة في المشتريات"))</f>
        <v/>
      </c>
      <c r="J3905" s="26" t="str">
        <f>_xlfn.IFNA(VLOOKUP(F3905,الاوردرات!$B$1:$C$600,2,0),"")</f>
        <v/>
      </c>
      <c r="K3905" s="52"/>
      <c r="M3905" s="105" t="str">
        <f>IF(G3905="","",_xlfn.IFNA((VLOOKUP(G3905,help!L:M,2,0))*H3905,_xlfn.IFNA((VLOOKUP(G3905,help!P:Q,2,0))*H3905,"غير مسجلة في المشتريات")))</f>
        <v/>
      </c>
    </row>
    <row r="3906" spans="2:13" hidden="1" x14ac:dyDescent="0.25">
      <c r="B3906" s="13">
        <f>COUNTIFS($G$3:G3906,'تقرير استهلاك خامات'!$D$4)</f>
        <v>2</v>
      </c>
      <c r="C3906" s="13">
        <f>COUNTIFS($F$3:F3906,'تقرير منتج تام'!$E$4)</f>
        <v>10</v>
      </c>
      <c r="D3906" s="37"/>
      <c r="E3906" s="37"/>
      <c r="F3906" s="37"/>
      <c r="G3906" s="39"/>
      <c r="H3906" s="40"/>
      <c r="I3906" s="107" t="str">
        <f>IF(G3906="","",_xlfn.IFNA(VLOOKUP(G3906,'سجل المشتريات'!F:N,8,0),"غير مسجلة في المشتريات"))</f>
        <v/>
      </c>
      <c r="J3906" s="26" t="str">
        <f>_xlfn.IFNA(VLOOKUP(F3906,الاوردرات!$B$1:$C$600,2,0),"")</f>
        <v/>
      </c>
      <c r="K3906" s="52"/>
      <c r="M3906" s="105" t="str">
        <f>IF(G3906="","",_xlfn.IFNA((VLOOKUP(G3906,help!L:M,2,0))*H3906,_xlfn.IFNA((VLOOKUP(G3906,help!P:Q,2,0))*H3906,"غير مسجلة في المشتريات")))</f>
        <v/>
      </c>
    </row>
    <row r="3907" spans="2:13" hidden="1" x14ac:dyDescent="0.25">
      <c r="B3907" s="13">
        <f>COUNTIFS($G$3:G3907,'تقرير استهلاك خامات'!$D$4)</f>
        <v>2</v>
      </c>
      <c r="C3907" s="13">
        <f>COUNTIFS($F$3:F3907,'تقرير منتج تام'!$E$4)</f>
        <v>10</v>
      </c>
      <c r="D3907" s="37"/>
      <c r="E3907" s="37"/>
      <c r="F3907" s="37"/>
      <c r="G3907" s="39"/>
      <c r="H3907" s="40"/>
      <c r="I3907" s="107" t="str">
        <f>IF(G3907="","",_xlfn.IFNA(VLOOKUP(G3907,'سجل المشتريات'!F:N,8,0),"غير مسجلة في المشتريات"))</f>
        <v/>
      </c>
      <c r="J3907" s="26" t="str">
        <f>_xlfn.IFNA(VLOOKUP(F3907,الاوردرات!$B$1:$C$600,2,0),"")</f>
        <v/>
      </c>
      <c r="K3907" s="52"/>
      <c r="M3907" s="105" t="str">
        <f>IF(G3907="","",_xlfn.IFNA((VLOOKUP(G3907,help!L:M,2,0))*H3907,_xlfn.IFNA((VLOOKUP(G3907,help!P:Q,2,0))*H3907,"غير مسجلة في المشتريات")))</f>
        <v/>
      </c>
    </row>
    <row r="3908" spans="2:13" hidden="1" x14ac:dyDescent="0.25">
      <c r="B3908" s="13">
        <f>COUNTIFS($G$3:G3908,'تقرير استهلاك خامات'!$D$4)</f>
        <v>2</v>
      </c>
      <c r="C3908" s="13">
        <f>COUNTIFS($F$3:F3908,'تقرير منتج تام'!$E$4)</f>
        <v>10</v>
      </c>
      <c r="D3908" s="37"/>
      <c r="E3908" s="37"/>
      <c r="F3908" s="37"/>
      <c r="G3908" s="39"/>
      <c r="H3908" s="40"/>
      <c r="I3908" s="107" t="str">
        <f>IF(G3908="","",_xlfn.IFNA(VLOOKUP(G3908,'سجل المشتريات'!F:N,8,0),"غير مسجلة في المشتريات"))</f>
        <v/>
      </c>
      <c r="J3908" s="26" t="str">
        <f>_xlfn.IFNA(VLOOKUP(F3908,الاوردرات!$B$1:$C$600,2,0),"")</f>
        <v/>
      </c>
      <c r="K3908" s="52"/>
      <c r="M3908" s="105" t="str">
        <f>IF(G3908="","",_xlfn.IFNA((VLOOKUP(G3908,help!L:M,2,0))*H3908,_xlfn.IFNA((VLOOKUP(G3908,help!P:Q,2,0))*H3908,"غير مسجلة في المشتريات")))</f>
        <v/>
      </c>
    </row>
    <row r="3909" spans="2:13" hidden="1" x14ac:dyDescent="0.25">
      <c r="B3909" s="13">
        <f>COUNTIFS($G$3:G3909,'تقرير استهلاك خامات'!$D$4)</f>
        <v>2</v>
      </c>
      <c r="C3909" s="13">
        <f>COUNTIFS($F$3:F3909,'تقرير منتج تام'!$E$4)</f>
        <v>10</v>
      </c>
      <c r="D3909" s="37"/>
      <c r="E3909" s="37"/>
      <c r="F3909" s="37"/>
      <c r="G3909" s="39"/>
      <c r="H3909" s="40"/>
      <c r="I3909" s="107" t="str">
        <f>IF(G3909="","",_xlfn.IFNA(VLOOKUP(G3909,'سجل المشتريات'!F:N,8,0),"غير مسجلة في المشتريات"))</f>
        <v/>
      </c>
      <c r="J3909" s="26" t="str">
        <f>_xlfn.IFNA(VLOOKUP(F3909,الاوردرات!$B$1:$C$600,2,0),"")</f>
        <v/>
      </c>
      <c r="K3909" s="52"/>
      <c r="M3909" s="105" t="str">
        <f>IF(G3909="","",_xlfn.IFNA((VLOOKUP(G3909,help!L:M,2,0))*H3909,_xlfn.IFNA((VLOOKUP(G3909,help!P:Q,2,0))*H3909,"غير مسجلة في المشتريات")))</f>
        <v/>
      </c>
    </row>
    <row r="3910" spans="2:13" hidden="1" x14ac:dyDescent="0.25">
      <c r="B3910" s="13">
        <f>COUNTIFS($G$3:G3910,'تقرير استهلاك خامات'!$D$4)</f>
        <v>2</v>
      </c>
      <c r="C3910" s="13">
        <f>COUNTIFS($F$3:F3910,'تقرير منتج تام'!$E$4)</f>
        <v>10</v>
      </c>
      <c r="D3910" s="37"/>
      <c r="E3910" s="37"/>
      <c r="F3910" s="37"/>
      <c r="G3910" s="39"/>
      <c r="H3910" s="40"/>
      <c r="I3910" s="107" t="str">
        <f>IF(G3910="","",_xlfn.IFNA(VLOOKUP(G3910,'سجل المشتريات'!F:N,8,0),"غير مسجلة في المشتريات"))</f>
        <v/>
      </c>
      <c r="J3910" s="26" t="str">
        <f>_xlfn.IFNA(VLOOKUP(F3910,الاوردرات!$B$1:$C$600,2,0),"")</f>
        <v/>
      </c>
      <c r="K3910" s="52"/>
      <c r="M3910" s="105" t="str">
        <f>IF(G3910="","",_xlfn.IFNA((VLOOKUP(G3910,help!L:M,2,0))*H3910,_xlfn.IFNA((VLOOKUP(G3910,help!P:Q,2,0))*H3910,"غير مسجلة في المشتريات")))</f>
        <v/>
      </c>
    </row>
    <row r="3911" spans="2:13" hidden="1" x14ac:dyDescent="0.25">
      <c r="B3911" s="13">
        <f>COUNTIFS($G$3:G3911,'تقرير استهلاك خامات'!$D$4)</f>
        <v>2</v>
      </c>
      <c r="C3911" s="13">
        <f>COUNTIFS($F$3:F3911,'تقرير منتج تام'!$E$4)</f>
        <v>10</v>
      </c>
      <c r="D3911" s="37"/>
      <c r="E3911" s="37"/>
      <c r="F3911" s="37"/>
      <c r="G3911" s="39"/>
      <c r="H3911" s="40"/>
      <c r="I3911" s="107" t="str">
        <f>IF(G3911="","",_xlfn.IFNA(VLOOKUP(G3911,'سجل المشتريات'!F:N,8,0),"غير مسجلة في المشتريات"))</f>
        <v/>
      </c>
      <c r="J3911" s="26" t="str">
        <f>_xlfn.IFNA(VLOOKUP(F3911,الاوردرات!$B$1:$C$600,2,0),"")</f>
        <v/>
      </c>
      <c r="K3911" s="52"/>
      <c r="M3911" s="105" t="str">
        <f>IF(G3911="","",_xlfn.IFNA((VLOOKUP(G3911,help!L:M,2,0))*H3911,_xlfn.IFNA((VLOOKUP(G3911,help!P:Q,2,0))*H3911,"غير مسجلة في المشتريات")))</f>
        <v/>
      </c>
    </row>
    <row r="3912" spans="2:13" hidden="1" x14ac:dyDescent="0.25">
      <c r="B3912" s="13">
        <f>COUNTIFS($G$3:G3912,'تقرير استهلاك خامات'!$D$4)</f>
        <v>2</v>
      </c>
      <c r="C3912" s="13">
        <f>COUNTIFS($F$3:F3912,'تقرير منتج تام'!$E$4)</f>
        <v>10</v>
      </c>
      <c r="D3912" s="37"/>
      <c r="E3912" s="37"/>
      <c r="F3912" s="37"/>
      <c r="G3912" s="39"/>
      <c r="H3912" s="40"/>
      <c r="I3912" s="107" t="str">
        <f>IF(G3912="","",_xlfn.IFNA(VLOOKUP(G3912,'سجل المشتريات'!F:N,8,0),"غير مسجلة في المشتريات"))</f>
        <v/>
      </c>
      <c r="J3912" s="26" t="str">
        <f>_xlfn.IFNA(VLOOKUP(F3912,الاوردرات!$B$1:$C$600,2,0),"")</f>
        <v/>
      </c>
      <c r="K3912" s="52"/>
      <c r="M3912" s="105" t="str">
        <f>IF(G3912="","",_xlfn.IFNA((VLOOKUP(G3912,help!L:M,2,0))*H3912,_xlfn.IFNA((VLOOKUP(G3912,help!P:Q,2,0))*H3912,"غير مسجلة في المشتريات")))</f>
        <v/>
      </c>
    </row>
    <row r="3913" spans="2:13" hidden="1" x14ac:dyDescent="0.25">
      <c r="B3913" s="13">
        <f>COUNTIFS($G$3:G3913,'تقرير استهلاك خامات'!$D$4)</f>
        <v>2</v>
      </c>
      <c r="C3913" s="13">
        <f>COUNTIFS($F$3:F3913,'تقرير منتج تام'!$E$4)</f>
        <v>10</v>
      </c>
      <c r="D3913" s="37"/>
      <c r="E3913" s="37"/>
      <c r="F3913" s="37"/>
      <c r="G3913" s="39"/>
      <c r="H3913" s="40"/>
      <c r="I3913" s="107" t="str">
        <f>IF(G3913="","",_xlfn.IFNA(VLOOKUP(G3913,'سجل المشتريات'!F:N,8,0),"غير مسجلة في المشتريات"))</f>
        <v/>
      </c>
      <c r="J3913" s="26" t="str">
        <f>_xlfn.IFNA(VLOOKUP(F3913,الاوردرات!$B$1:$C$600,2,0),"")</f>
        <v/>
      </c>
      <c r="K3913" s="52"/>
      <c r="M3913" s="105" t="str">
        <f>IF(G3913="","",_xlfn.IFNA((VLOOKUP(G3913,help!L:M,2,0))*H3913,_xlfn.IFNA((VLOOKUP(G3913,help!P:Q,2,0))*H3913,"غير مسجلة في المشتريات")))</f>
        <v/>
      </c>
    </row>
    <row r="3914" spans="2:13" hidden="1" x14ac:dyDescent="0.25">
      <c r="B3914" s="13">
        <f>COUNTIFS($G$3:G3914,'تقرير استهلاك خامات'!$D$4)</f>
        <v>2</v>
      </c>
      <c r="C3914" s="13">
        <f>COUNTIFS($F$3:F3914,'تقرير منتج تام'!$E$4)</f>
        <v>10</v>
      </c>
      <c r="D3914" s="37"/>
      <c r="E3914" s="37"/>
      <c r="F3914" s="37"/>
      <c r="G3914" s="39"/>
      <c r="H3914" s="40"/>
      <c r="I3914" s="107" t="str">
        <f>IF(G3914="","",_xlfn.IFNA(VLOOKUP(G3914,'سجل المشتريات'!F:N,8,0),"غير مسجلة في المشتريات"))</f>
        <v/>
      </c>
      <c r="J3914" s="26" t="str">
        <f>_xlfn.IFNA(VLOOKUP(F3914,الاوردرات!$B$1:$C$600,2,0),"")</f>
        <v/>
      </c>
      <c r="K3914" s="52"/>
      <c r="M3914" s="105" t="str">
        <f>IF(G3914="","",_xlfn.IFNA((VLOOKUP(G3914,help!L:M,2,0))*H3914,_xlfn.IFNA((VLOOKUP(G3914,help!P:Q,2,0))*H3914,"غير مسجلة في المشتريات")))</f>
        <v/>
      </c>
    </row>
    <row r="3915" spans="2:13" hidden="1" x14ac:dyDescent="0.25">
      <c r="B3915" s="13">
        <f>COUNTIFS($G$3:G3915,'تقرير استهلاك خامات'!$D$4)</f>
        <v>2</v>
      </c>
      <c r="C3915" s="13">
        <f>COUNTIFS($F$3:F3915,'تقرير منتج تام'!$E$4)</f>
        <v>10</v>
      </c>
      <c r="D3915" s="37"/>
      <c r="E3915" s="37"/>
      <c r="F3915" s="37"/>
      <c r="G3915" s="39"/>
      <c r="H3915" s="40"/>
      <c r="I3915" s="107" t="str">
        <f>IF(G3915="","",_xlfn.IFNA(VLOOKUP(G3915,'سجل المشتريات'!F:N,8,0),"غير مسجلة في المشتريات"))</f>
        <v/>
      </c>
      <c r="J3915" s="26" t="str">
        <f>_xlfn.IFNA(VLOOKUP(F3915,الاوردرات!$B$1:$C$600,2,0),"")</f>
        <v/>
      </c>
      <c r="K3915" s="52"/>
      <c r="M3915" s="105" t="str">
        <f>IF(G3915="","",_xlfn.IFNA((VLOOKUP(G3915,help!L:M,2,0))*H3915,_xlfn.IFNA((VLOOKUP(G3915,help!P:Q,2,0))*H3915,"غير مسجلة في المشتريات")))</f>
        <v/>
      </c>
    </row>
    <row r="3916" spans="2:13" hidden="1" x14ac:dyDescent="0.25">
      <c r="B3916" s="13">
        <f>COUNTIFS($G$3:G3916,'تقرير استهلاك خامات'!$D$4)</f>
        <v>2</v>
      </c>
      <c r="C3916" s="13">
        <f>COUNTIFS($F$3:F3916,'تقرير منتج تام'!$E$4)</f>
        <v>10</v>
      </c>
      <c r="D3916" s="37"/>
      <c r="E3916" s="37"/>
      <c r="F3916" s="37"/>
      <c r="G3916" s="39"/>
      <c r="H3916" s="40"/>
      <c r="I3916" s="107" t="str">
        <f>IF(G3916="","",_xlfn.IFNA(VLOOKUP(G3916,'سجل المشتريات'!F:N,8,0),"غير مسجلة في المشتريات"))</f>
        <v/>
      </c>
      <c r="J3916" s="26" t="str">
        <f>_xlfn.IFNA(VLOOKUP(F3916,الاوردرات!$B$1:$C$600,2,0),"")</f>
        <v/>
      </c>
      <c r="K3916" s="52"/>
      <c r="M3916" s="105" t="str">
        <f>IF(G3916="","",_xlfn.IFNA((VLOOKUP(G3916,help!L:M,2,0))*H3916,_xlfn.IFNA((VLOOKUP(G3916,help!P:Q,2,0))*H3916,"غير مسجلة في المشتريات")))</f>
        <v/>
      </c>
    </row>
    <row r="3917" spans="2:13" hidden="1" x14ac:dyDescent="0.25">
      <c r="B3917" s="13">
        <f>COUNTIFS($G$3:G3917,'تقرير استهلاك خامات'!$D$4)</f>
        <v>2</v>
      </c>
      <c r="C3917" s="13">
        <f>COUNTIFS($F$3:F3917,'تقرير منتج تام'!$E$4)</f>
        <v>10</v>
      </c>
      <c r="D3917" s="37"/>
      <c r="E3917" s="37"/>
      <c r="F3917" s="37"/>
      <c r="G3917" s="39"/>
      <c r="H3917" s="40"/>
      <c r="I3917" s="107" t="str">
        <f>IF(G3917="","",_xlfn.IFNA(VLOOKUP(G3917,'سجل المشتريات'!F:N,8,0),"غير مسجلة في المشتريات"))</f>
        <v/>
      </c>
      <c r="J3917" s="26" t="str">
        <f>_xlfn.IFNA(VLOOKUP(F3917,الاوردرات!$B$1:$C$600,2,0),"")</f>
        <v/>
      </c>
      <c r="K3917" s="52"/>
      <c r="M3917" s="105" t="str">
        <f>IF(G3917="","",_xlfn.IFNA((VLOOKUP(G3917,help!L:M,2,0))*H3917,_xlfn.IFNA((VLOOKUP(G3917,help!P:Q,2,0))*H3917,"غير مسجلة في المشتريات")))</f>
        <v/>
      </c>
    </row>
    <row r="3918" spans="2:13" hidden="1" x14ac:dyDescent="0.25">
      <c r="B3918" s="13">
        <f>COUNTIFS($G$3:G3918,'تقرير استهلاك خامات'!$D$4)</f>
        <v>2</v>
      </c>
      <c r="C3918" s="13">
        <f>COUNTIFS($F$3:F3918,'تقرير منتج تام'!$E$4)</f>
        <v>10</v>
      </c>
      <c r="D3918" s="37"/>
      <c r="E3918" s="37"/>
      <c r="F3918" s="37"/>
      <c r="G3918" s="39"/>
      <c r="H3918" s="40"/>
      <c r="I3918" s="107" t="str">
        <f>IF(G3918="","",_xlfn.IFNA(VLOOKUP(G3918,'سجل المشتريات'!F:N,8,0),"غير مسجلة في المشتريات"))</f>
        <v/>
      </c>
      <c r="J3918" s="26" t="str">
        <f>_xlfn.IFNA(VLOOKUP(F3918,الاوردرات!$B$1:$C$600,2,0),"")</f>
        <v/>
      </c>
      <c r="K3918" s="52"/>
      <c r="M3918" s="105" t="str">
        <f>IF(G3918="","",_xlfn.IFNA((VLOOKUP(G3918,help!L:M,2,0))*H3918,_xlfn.IFNA((VLOOKUP(G3918,help!P:Q,2,0))*H3918,"غير مسجلة في المشتريات")))</f>
        <v/>
      </c>
    </row>
    <row r="3919" spans="2:13" hidden="1" x14ac:dyDescent="0.25">
      <c r="B3919" s="13">
        <f>COUNTIFS($G$3:G3919,'تقرير استهلاك خامات'!$D$4)</f>
        <v>2</v>
      </c>
      <c r="C3919" s="13">
        <f>COUNTIFS($F$3:F3919,'تقرير منتج تام'!$E$4)</f>
        <v>10</v>
      </c>
      <c r="D3919" s="37"/>
      <c r="E3919" s="37"/>
      <c r="F3919" s="37"/>
      <c r="G3919" s="39"/>
      <c r="H3919" s="40"/>
      <c r="I3919" s="107" t="str">
        <f>IF(G3919="","",_xlfn.IFNA(VLOOKUP(G3919,'سجل المشتريات'!F:N,8,0),"غير مسجلة في المشتريات"))</f>
        <v/>
      </c>
      <c r="J3919" s="26" t="str">
        <f>_xlfn.IFNA(VLOOKUP(F3919,الاوردرات!$B$1:$C$600,2,0),"")</f>
        <v/>
      </c>
      <c r="K3919" s="52"/>
      <c r="M3919" s="105" t="str">
        <f>IF(G3919="","",_xlfn.IFNA((VLOOKUP(G3919,help!L:M,2,0))*H3919,_xlfn.IFNA((VLOOKUP(G3919,help!P:Q,2,0))*H3919,"غير مسجلة في المشتريات")))</f>
        <v/>
      </c>
    </row>
    <row r="3920" spans="2:13" hidden="1" x14ac:dyDescent="0.25">
      <c r="B3920" s="13">
        <f>COUNTIFS($G$3:G3920,'تقرير استهلاك خامات'!$D$4)</f>
        <v>2</v>
      </c>
      <c r="C3920" s="13">
        <f>COUNTIFS($F$3:F3920,'تقرير منتج تام'!$E$4)</f>
        <v>10</v>
      </c>
      <c r="D3920" s="37"/>
      <c r="E3920" s="37"/>
      <c r="F3920" s="37"/>
      <c r="G3920" s="39"/>
      <c r="H3920" s="40"/>
      <c r="I3920" s="107" t="str">
        <f>IF(G3920="","",_xlfn.IFNA(VLOOKUP(G3920,'سجل المشتريات'!F:N,8,0),"غير مسجلة في المشتريات"))</f>
        <v/>
      </c>
      <c r="J3920" s="26" t="str">
        <f>_xlfn.IFNA(VLOOKUP(F3920,الاوردرات!$B$1:$C$600,2,0),"")</f>
        <v/>
      </c>
      <c r="K3920" s="52"/>
      <c r="M3920" s="105" t="str">
        <f>IF(G3920="","",_xlfn.IFNA((VLOOKUP(G3920,help!L:M,2,0))*H3920,_xlfn.IFNA((VLOOKUP(G3920,help!P:Q,2,0))*H3920,"غير مسجلة في المشتريات")))</f>
        <v/>
      </c>
    </row>
    <row r="3921" spans="2:13" hidden="1" x14ac:dyDescent="0.25">
      <c r="B3921" s="13">
        <f>COUNTIFS($G$3:G3921,'تقرير استهلاك خامات'!$D$4)</f>
        <v>2</v>
      </c>
      <c r="C3921" s="13">
        <f>COUNTIFS($F$3:F3921,'تقرير منتج تام'!$E$4)</f>
        <v>10</v>
      </c>
      <c r="D3921" s="37"/>
      <c r="E3921" s="37"/>
      <c r="F3921" s="37"/>
      <c r="G3921" s="39"/>
      <c r="H3921" s="40"/>
      <c r="I3921" s="107" t="str">
        <f>IF(G3921="","",_xlfn.IFNA(VLOOKUP(G3921,'سجل المشتريات'!F:N,8,0),"غير مسجلة في المشتريات"))</f>
        <v/>
      </c>
      <c r="J3921" s="26" t="str">
        <f>_xlfn.IFNA(VLOOKUP(F3921,الاوردرات!$B$1:$C$600,2,0),"")</f>
        <v/>
      </c>
      <c r="K3921" s="52"/>
      <c r="M3921" s="105" t="str">
        <f>IF(G3921="","",_xlfn.IFNA((VLOOKUP(G3921,help!L:M,2,0))*H3921,_xlfn.IFNA((VLOOKUP(G3921,help!P:Q,2,0))*H3921,"غير مسجلة في المشتريات")))</f>
        <v/>
      </c>
    </row>
    <row r="3922" spans="2:13" hidden="1" x14ac:dyDescent="0.25">
      <c r="B3922" s="13">
        <f>COUNTIFS($G$3:G3922,'تقرير استهلاك خامات'!$D$4)</f>
        <v>2</v>
      </c>
      <c r="C3922" s="13">
        <f>COUNTIFS($F$3:F3922,'تقرير منتج تام'!$E$4)</f>
        <v>10</v>
      </c>
      <c r="D3922" s="37"/>
      <c r="E3922" s="37"/>
      <c r="F3922" s="37"/>
      <c r="G3922" s="39"/>
      <c r="H3922" s="40"/>
      <c r="I3922" s="107" t="str">
        <f>IF(G3922="","",_xlfn.IFNA(VLOOKUP(G3922,'سجل المشتريات'!F:N,8,0),"غير مسجلة في المشتريات"))</f>
        <v/>
      </c>
      <c r="J3922" s="26" t="str">
        <f>_xlfn.IFNA(VLOOKUP(F3922,الاوردرات!$B$1:$C$600,2,0),"")</f>
        <v/>
      </c>
      <c r="K3922" s="52"/>
      <c r="M3922" s="105" t="str">
        <f>IF(G3922="","",_xlfn.IFNA((VLOOKUP(G3922,help!L:M,2,0))*H3922,_xlfn.IFNA((VLOOKUP(G3922,help!P:Q,2,0))*H3922,"غير مسجلة في المشتريات")))</f>
        <v/>
      </c>
    </row>
    <row r="3923" spans="2:13" hidden="1" x14ac:dyDescent="0.25">
      <c r="B3923" s="13">
        <f>COUNTIFS($G$3:G3923,'تقرير استهلاك خامات'!$D$4)</f>
        <v>2</v>
      </c>
      <c r="C3923" s="13">
        <f>COUNTIFS($F$3:F3923,'تقرير منتج تام'!$E$4)</f>
        <v>10</v>
      </c>
      <c r="D3923" s="37"/>
      <c r="E3923" s="37"/>
      <c r="F3923" s="37"/>
      <c r="G3923" s="39"/>
      <c r="H3923" s="40"/>
      <c r="I3923" s="107" t="str">
        <f>IF(G3923="","",_xlfn.IFNA(VLOOKUP(G3923,'سجل المشتريات'!F:N,8,0),"غير مسجلة في المشتريات"))</f>
        <v/>
      </c>
      <c r="J3923" s="26" t="str">
        <f>_xlfn.IFNA(VLOOKUP(F3923,الاوردرات!$B$1:$C$600,2,0),"")</f>
        <v/>
      </c>
      <c r="K3923" s="52"/>
      <c r="M3923" s="105" t="str">
        <f>IF(G3923="","",_xlfn.IFNA((VLOOKUP(G3923,help!L:M,2,0))*H3923,_xlfn.IFNA((VLOOKUP(G3923,help!P:Q,2,0))*H3923,"غير مسجلة في المشتريات")))</f>
        <v/>
      </c>
    </row>
    <row r="3924" spans="2:13" hidden="1" x14ac:dyDescent="0.25">
      <c r="B3924" s="13">
        <f>COUNTIFS($G$3:G3924,'تقرير استهلاك خامات'!$D$4)</f>
        <v>2</v>
      </c>
      <c r="C3924" s="13">
        <f>COUNTIFS($F$3:F3924,'تقرير منتج تام'!$E$4)</f>
        <v>10</v>
      </c>
      <c r="D3924" s="37"/>
      <c r="E3924" s="37"/>
      <c r="F3924" s="37"/>
      <c r="G3924" s="39"/>
      <c r="H3924" s="40"/>
      <c r="I3924" s="107" t="str">
        <f>IF(G3924="","",_xlfn.IFNA(VLOOKUP(G3924,'سجل المشتريات'!F:N,8,0),"غير مسجلة في المشتريات"))</f>
        <v/>
      </c>
      <c r="J3924" s="26" t="str">
        <f>_xlfn.IFNA(VLOOKUP(F3924,الاوردرات!$B$1:$C$600,2,0),"")</f>
        <v/>
      </c>
      <c r="K3924" s="52"/>
      <c r="M3924" s="105" t="str">
        <f>IF(G3924="","",_xlfn.IFNA((VLOOKUP(G3924,help!L:M,2,0))*H3924,_xlfn.IFNA((VLOOKUP(G3924,help!P:Q,2,0))*H3924,"غير مسجلة في المشتريات")))</f>
        <v/>
      </c>
    </row>
    <row r="3925" spans="2:13" hidden="1" x14ac:dyDescent="0.25">
      <c r="B3925" s="13">
        <f>COUNTIFS($G$3:G3925,'تقرير استهلاك خامات'!$D$4)</f>
        <v>2</v>
      </c>
      <c r="C3925" s="13">
        <f>COUNTIFS($F$3:F3925,'تقرير منتج تام'!$E$4)</f>
        <v>10</v>
      </c>
      <c r="D3925" s="37"/>
      <c r="E3925" s="37"/>
      <c r="F3925" s="37"/>
      <c r="G3925" s="39"/>
      <c r="H3925" s="40"/>
      <c r="I3925" s="107" t="str">
        <f>IF(G3925="","",_xlfn.IFNA(VLOOKUP(G3925,'سجل المشتريات'!F:N,8,0),"غير مسجلة في المشتريات"))</f>
        <v/>
      </c>
      <c r="J3925" s="26" t="str">
        <f>_xlfn.IFNA(VLOOKUP(F3925,الاوردرات!$B$1:$C$600,2,0),"")</f>
        <v/>
      </c>
      <c r="K3925" s="52"/>
      <c r="M3925" s="105" t="str">
        <f>IF(G3925="","",_xlfn.IFNA((VLOOKUP(G3925,help!L:M,2,0))*H3925,_xlfn.IFNA((VLOOKUP(G3925,help!P:Q,2,0))*H3925,"غير مسجلة في المشتريات")))</f>
        <v/>
      </c>
    </row>
    <row r="3926" spans="2:13" hidden="1" x14ac:dyDescent="0.25">
      <c r="B3926" s="13">
        <f>COUNTIFS($G$3:G3926,'تقرير استهلاك خامات'!$D$4)</f>
        <v>2</v>
      </c>
      <c r="C3926" s="13">
        <f>COUNTIFS($F$3:F3926,'تقرير منتج تام'!$E$4)</f>
        <v>10</v>
      </c>
      <c r="D3926" s="37"/>
      <c r="E3926" s="37"/>
      <c r="F3926" s="37"/>
      <c r="G3926" s="39"/>
      <c r="H3926" s="40"/>
      <c r="I3926" s="107" t="str">
        <f>IF(G3926="","",_xlfn.IFNA(VLOOKUP(G3926,'سجل المشتريات'!F:N,8,0),"غير مسجلة في المشتريات"))</f>
        <v/>
      </c>
      <c r="J3926" s="26" t="str">
        <f>_xlfn.IFNA(VLOOKUP(F3926,الاوردرات!$B$1:$C$600,2,0),"")</f>
        <v/>
      </c>
      <c r="K3926" s="52"/>
      <c r="M3926" s="105" t="str">
        <f>IF(G3926="","",_xlfn.IFNA((VLOOKUP(G3926,help!L:M,2,0))*H3926,_xlfn.IFNA((VLOOKUP(G3926,help!P:Q,2,0))*H3926,"غير مسجلة في المشتريات")))</f>
        <v/>
      </c>
    </row>
    <row r="3927" spans="2:13" hidden="1" x14ac:dyDescent="0.25">
      <c r="B3927" s="13">
        <f>COUNTIFS($G$3:G3927,'تقرير استهلاك خامات'!$D$4)</f>
        <v>2</v>
      </c>
      <c r="C3927" s="13">
        <f>COUNTIFS($F$3:F3927,'تقرير منتج تام'!$E$4)</f>
        <v>10</v>
      </c>
      <c r="D3927" s="37"/>
      <c r="E3927" s="37"/>
      <c r="F3927" s="37"/>
      <c r="G3927" s="39"/>
      <c r="H3927" s="40"/>
      <c r="I3927" s="107" t="str">
        <f>IF(G3927="","",_xlfn.IFNA(VLOOKUP(G3927,'سجل المشتريات'!F:N,8,0),"غير مسجلة في المشتريات"))</f>
        <v/>
      </c>
      <c r="J3927" s="26" t="str">
        <f>_xlfn.IFNA(VLOOKUP(F3927,الاوردرات!$B$1:$C$600,2,0),"")</f>
        <v/>
      </c>
      <c r="K3927" s="52"/>
      <c r="M3927" s="105" t="str">
        <f>IF(G3927="","",_xlfn.IFNA((VLOOKUP(G3927,help!L:M,2,0))*H3927,_xlfn.IFNA((VLOOKUP(G3927,help!P:Q,2,0))*H3927,"غير مسجلة في المشتريات")))</f>
        <v/>
      </c>
    </row>
    <row r="3928" spans="2:13" hidden="1" x14ac:dyDescent="0.25">
      <c r="B3928" s="13">
        <f>COUNTIFS($G$3:G3928,'تقرير استهلاك خامات'!$D$4)</f>
        <v>2</v>
      </c>
      <c r="C3928" s="13">
        <f>COUNTIFS($F$3:F3928,'تقرير منتج تام'!$E$4)</f>
        <v>10</v>
      </c>
      <c r="D3928" s="37"/>
      <c r="E3928" s="37"/>
      <c r="F3928" s="37"/>
      <c r="G3928" s="39"/>
      <c r="H3928" s="40"/>
      <c r="I3928" s="107" t="str">
        <f>IF(G3928="","",_xlfn.IFNA(VLOOKUP(G3928,'سجل المشتريات'!F:N,8,0),"غير مسجلة في المشتريات"))</f>
        <v/>
      </c>
      <c r="J3928" s="26" t="str">
        <f>_xlfn.IFNA(VLOOKUP(F3928,الاوردرات!$B$1:$C$600,2,0),"")</f>
        <v/>
      </c>
      <c r="K3928" s="52"/>
      <c r="M3928" s="105" t="str">
        <f>IF(G3928="","",_xlfn.IFNA((VLOOKUP(G3928,help!L:M,2,0))*H3928,_xlfn.IFNA((VLOOKUP(G3928,help!P:Q,2,0))*H3928,"غير مسجلة في المشتريات")))</f>
        <v/>
      </c>
    </row>
    <row r="3929" spans="2:13" hidden="1" x14ac:dyDescent="0.25">
      <c r="B3929" s="13">
        <f>COUNTIFS($G$3:G3929,'تقرير استهلاك خامات'!$D$4)</f>
        <v>2</v>
      </c>
      <c r="C3929" s="13">
        <f>COUNTIFS($F$3:F3929,'تقرير منتج تام'!$E$4)</f>
        <v>10</v>
      </c>
      <c r="D3929" s="37"/>
      <c r="E3929" s="37"/>
      <c r="F3929" s="37"/>
      <c r="G3929" s="39"/>
      <c r="H3929" s="40"/>
      <c r="I3929" s="107" t="str">
        <f>IF(G3929="","",_xlfn.IFNA(VLOOKUP(G3929,'سجل المشتريات'!F:N,8,0),"غير مسجلة في المشتريات"))</f>
        <v/>
      </c>
      <c r="J3929" s="26" t="str">
        <f>_xlfn.IFNA(VLOOKUP(F3929,الاوردرات!$B$1:$C$600,2,0),"")</f>
        <v/>
      </c>
      <c r="K3929" s="52"/>
      <c r="M3929" s="105" t="str">
        <f>IF(G3929="","",_xlfn.IFNA((VLOOKUP(G3929,help!L:M,2,0))*H3929,_xlfn.IFNA((VLOOKUP(G3929,help!P:Q,2,0))*H3929,"غير مسجلة في المشتريات")))</f>
        <v/>
      </c>
    </row>
    <row r="3930" spans="2:13" hidden="1" x14ac:dyDescent="0.25">
      <c r="B3930" s="13">
        <f>COUNTIFS($G$3:G3930,'تقرير استهلاك خامات'!$D$4)</f>
        <v>2</v>
      </c>
      <c r="C3930" s="13">
        <f>COUNTIFS($F$3:F3930,'تقرير منتج تام'!$E$4)</f>
        <v>10</v>
      </c>
      <c r="D3930" s="37"/>
      <c r="E3930" s="37"/>
      <c r="F3930" s="37"/>
      <c r="G3930" s="39"/>
      <c r="H3930" s="40"/>
      <c r="I3930" s="107" t="str">
        <f>IF(G3930="","",_xlfn.IFNA(VLOOKUP(G3930,'سجل المشتريات'!F:N,8,0),"غير مسجلة في المشتريات"))</f>
        <v/>
      </c>
      <c r="J3930" s="26" t="str">
        <f>_xlfn.IFNA(VLOOKUP(F3930,الاوردرات!$B$1:$C$600,2,0),"")</f>
        <v/>
      </c>
      <c r="K3930" s="52"/>
      <c r="M3930" s="105" t="str">
        <f>IF(G3930="","",_xlfn.IFNA((VLOOKUP(G3930,help!L:M,2,0))*H3930,_xlfn.IFNA((VLOOKUP(G3930,help!P:Q,2,0))*H3930,"غير مسجلة في المشتريات")))</f>
        <v/>
      </c>
    </row>
    <row r="3931" spans="2:13" hidden="1" x14ac:dyDescent="0.25">
      <c r="B3931" s="13">
        <f>COUNTIFS($G$3:G3931,'تقرير استهلاك خامات'!$D$4)</f>
        <v>2</v>
      </c>
      <c r="C3931" s="13">
        <f>COUNTIFS($F$3:F3931,'تقرير منتج تام'!$E$4)</f>
        <v>10</v>
      </c>
      <c r="D3931" s="37"/>
      <c r="E3931" s="37"/>
      <c r="F3931" s="37"/>
      <c r="G3931" s="39"/>
      <c r="H3931" s="40"/>
      <c r="I3931" s="107" t="str">
        <f>IF(G3931="","",_xlfn.IFNA(VLOOKUP(G3931,'سجل المشتريات'!F:N,8,0),"غير مسجلة في المشتريات"))</f>
        <v/>
      </c>
      <c r="J3931" s="26" t="str">
        <f>_xlfn.IFNA(VLOOKUP(F3931,الاوردرات!$B$1:$C$600,2,0),"")</f>
        <v/>
      </c>
      <c r="K3931" s="52"/>
      <c r="M3931" s="105" t="str">
        <f>IF(G3931="","",_xlfn.IFNA((VLOOKUP(G3931,help!L:M,2,0))*H3931,_xlfn.IFNA((VLOOKUP(G3931,help!P:Q,2,0))*H3931,"غير مسجلة في المشتريات")))</f>
        <v/>
      </c>
    </row>
    <row r="3932" spans="2:13" hidden="1" x14ac:dyDescent="0.25">
      <c r="B3932" s="13">
        <f>COUNTIFS($G$3:G3932,'تقرير استهلاك خامات'!$D$4)</f>
        <v>2</v>
      </c>
      <c r="C3932" s="13">
        <f>COUNTIFS($F$3:F3932,'تقرير منتج تام'!$E$4)</f>
        <v>10</v>
      </c>
      <c r="D3932" s="37"/>
      <c r="E3932" s="37"/>
      <c r="F3932" s="37"/>
      <c r="G3932" s="39"/>
      <c r="H3932" s="40"/>
      <c r="I3932" s="107" t="str">
        <f>IF(G3932="","",_xlfn.IFNA(VLOOKUP(G3932,'سجل المشتريات'!F:N,8,0),"غير مسجلة في المشتريات"))</f>
        <v/>
      </c>
      <c r="J3932" s="26" t="str">
        <f>_xlfn.IFNA(VLOOKUP(F3932,الاوردرات!$B$1:$C$600,2,0),"")</f>
        <v/>
      </c>
      <c r="K3932" s="52"/>
      <c r="M3932" s="105" t="str">
        <f>IF(G3932="","",_xlfn.IFNA((VLOOKUP(G3932,help!L:M,2,0))*H3932,_xlfn.IFNA((VLOOKUP(G3932,help!P:Q,2,0))*H3932,"غير مسجلة في المشتريات")))</f>
        <v/>
      </c>
    </row>
    <row r="3933" spans="2:13" hidden="1" x14ac:dyDescent="0.25">
      <c r="B3933" s="13">
        <f>COUNTIFS($G$3:G3933,'تقرير استهلاك خامات'!$D$4)</f>
        <v>2</v>
      </c>
      <c r="C3933" s="13">
        <f>COUNTIFS($F$3:F3933,'تقرير منتج تام'!$E$4)</f>
        <v>10</v>
      </c>
      <c r="D3933" s="37"/>
      <c r="E3933" s="37"/>
      <c r="F3933" s="37"/>
      <c r="G3933" s="39"/>
      <c r="H3933" s="40"/>
      <c r="I3933" s="107" t="str">
        <f>IF(G3933="","",_xlfn.IFNA(VLOOKUP(G3933,'سجل المشتريات'!F:N,8,0),"غير مسجلة في المشتريات"))</f>
        <v/>
      </c>
      <c r="J3933" s="26" t="str">
        <f>_xlfn.IFNA(VLOOKUP(F3933,الاوردرات!$B$1:$C$600,2,0),"")</f>
        <v/>
      </c>
      <c r="K3933" s="52"/>
      <c r="M3933" s="105" t="str">
        <f>IF(G3933="","",_xlfn.IFNA((VLOOKUP(G3933,help!L:M,2,0))*H3933,_xlfn.IFNA((VLOOKUP(G3933,help!P:Q,2,0))*H3933,"غير مسجلة في المشتريات")))</f>
        <v/>
      </c>
    </row>
    <row r="3934" spans="2:13" hidden="1" x14ac:dyDescent="0.25">
      <c r="B3934" s="13">
        <f>COUNTIFS($G$3:G3934,'تقرير استهلاك خامات'!$D$4)</f>
        <v>2</v>
      </c>
      <c r="C3934" s="13">
        <f>COUNTIFS($F$3:F3934,'تقرير منتج تام'!$E$4)</f>
        <v>10</v>
      </c>
      <c r="D3934" s="37"/>
      <c r="E3934" s="37"/>
      <c r="F3934" s="37"/>
      <c r="G3934" s="39"/>
      <c r="H3934" s="40"/>
      <c r="I3934" s="107" t="str">
        <f>IF(G3934="","",_xlfn.IFNA(VLOOKUP(G3934,'سجل المشتريات'!F:N,8,0),"غير مسجلة في المشتريات"))</f>
        <v/>
      </c>
      <c r="J3934" s="26" t="str">
        <f>_xlfn.IFNA(VLOOKUP(F3934,الاوردرات!$B$1:$C$600,2,0),"")</f>
        <v/>
      </c>
      <c r="K3934" s="52"/>
      <c r="M3934" s="105" t="str">
        <f>IF(G3934="","",_xlfn.IFNA((VLOOKUP(G3934,help!L:M,2,0))*H3934,_xlfn.IFNA((VLOOKUP(G3934,help!P:Q,2,0))*H3934,"غير مسجلة في المشتريات")))</f>
        <v/>
      </c>
    </row>
    <row r="3935" spans="2:13" hidden="1" x14ac:dyDescent="0.25">
      <c r="B3935" s="13">
        <f>COUNTIFS($G$3:G3935,'تقرير استهلاك خامات'!$D$4)</f>
        <v>2</v>
      </c>
      <c r="C3935" s="13">
        <f>COUNTIFS($F$3:F3935,'تقرير منتج تام'!$E$4)</f>
        <v>10</v>
      </c>
      <c r="D3935" s="37"/>
      <c r="E3935" s="37"/>
      <c r="F3935" s="37"/>
      <c r="G3935" s="39"/>
      <c r="H3935" s="40"/>
      <c r="I3935" s="107" t="str">
        <f>IF(G3935="","",_xlfn.IFNA(VLOOKUP(G3935,'سجل المشتريات'!F:N,8,0),"غير مسجلة في المشتريات"))</f>
        <v/>
      </c>
      <c r="J3935" s="26" t="str">
        <f>_xlfn.IFNA(VLOOKUP(F3935,الاوردرات!$B$1:$C$600,2,0),"")</f>
        <v/>
      </c>
      <c r="K3935" s="52"/>
      <c r="M3935" s="105" t="str">
        <f>IF(G3935="","",_xlfn.IFNA((VLOOKUP(G3935,help!L:M,2,0))*H3935,_xlfn.IFNA((VLOOKUP(G3935,help!P:Q,2,0))*H3935,"غير مسجلة في المشتريات")))</f>
        <v/>
      </c>
    </row>
    <row r="3936" spans="2:13" hidden="1" x14ac:dyDescent="0.25">
      <c r="B3936" s="13">
        <f>COUNTIFS($G$3:G3936,'تقرير استهلاك خامات'!$D$4)</f>
        <v>2</v>
      </c>
      <c r="C3936" s="13">
        <f>COUNTIFS($F$3:F3936,'تقرير منتج تام'!$E$4)</f>
        <v>10</v>
      </c>
      <c r="D3936" s="37"/>
      <c r="E3936" s="37"/>
      <c r="F3936" s="37"/>
      <c r="G3936" s="39"/>
      <c r="H3936" s="40"/>
      <c r="I3936" s="107" t="str">
        <f>IF(G3936="","",_xlfn.IFNA(VLOOKUP(G3936,'سجل المشتريات'!F:N,8,0),"غير مسجلة في المشتريات"))</f>
        <v/>
      </c>
      <c r="J3936" s="26" t="str">
        <f>_xlfn.IFNA(VLOOKUP(F3936,الاوردرات!$B$1:$C$600,2,0),"")</f>
        <v/>
      </c>
      <c r="K3936" s="52"/>
      <c r="M3936" s="105" t="str">
        <f>IF(G3936="","",_xlfn.IFNA((VLOOKUP(G3936,help!L:M,2,0))*H3936,_xlfn.IFNA((VLOOKUP(G3936,help!P:Q,2,0))*H3936,"غير مسجلة في المشتريات")))</f>
        <v/>
      </c>
    </row>
    <row r="3937" spans="2:13" hidden="1" x14ac:dyDescent="0.25">
      <c r="B3937" s="13">
        <f>COUNTIFS($G$3:G3937,'تقرير استهلاك خامات'!$D$4)</f>
        <v>2</v>
      </c>
      <c r="C3937" s="13">
        <f>COUNTIFS($F$3:F3937,'تقرير منتج تام'!$E$4)</f>
        <v>10</v>
      </c>
      <c r="D3937" s="37"/>
      <c r="E3937" s="37"/>
      <c r="F3937" s="37"/>
      <c r="G3937" s="39"/>
      <c r="H3937" s="40"/>
      <c r="I3937" s="107" t="str">
        <f>IF(G3937="","",_xlfn.IFNA(VLOOKUP(G3937,'سجل المشتريات'!F:N,8,0),"غير مسجلة في المشتريات"))</f>
        <v/>
      </c>
      <c r="J3937" s="26" t="str">
        <f>_xlfn.IFNA(VLOOKUP(F3937,الاوردرات!$B$1:$C$600,2,0),"")</f>
        <v/>
      </c>
      <c r="K3937" s="52"/>
      <c r="M3937" s="105" t="str">
        <f>IF(G3937="","",_xlfn.IFNA((VLOOKUP(G3937,help!L:M,2,0))*H3937,_xlfn.IFNA((VLOOKUP(G3937,help!P:Q,2,0))*H3937,"غير مسجلة في المشتريات")))</f>
        <v/>
      </c>
    </row>
    <row r="3938" spans="2:13" hidden="1" x14ac:dyDescent="0.25">
      <c r="B3938" s="13">
        <f>COUNTIFS($G$3:G3938,'تقرير استهلاك خامات'!$D$4)</f>
        <v>2</v>
      </c>
      <c r="C3938" s="13">
        <f>COUNTIFS($F$3:F3938,'تقرير منتج تام'!$E$4)</f>
        <v>10</v>
      </c>
      <c r="D3938" s="37"/>
      <c r="E3938" s="37"/>
      <c r="F3938" s="37"/>
      <c r="G3938" s="39"/>
      <c r="H3938" s="40"/>
      <c r="I3938" s="107" t="str">
        <f>IF(G3938="","",_xlfn.IFNA(VLOOKUP(G3938,'سجل المشتريات'!F:N,8,0),"غير مسجلة في المشتريات"))</f>
        <v/>
      </c>
      <c r="J3938" s="26" t="str">
        <f>_xlfn.IFNA(VLOOKUP(F3938,الاوردرات!$B$1:$C$600,2,0),"")</f>
        <v/>
      </c>
      <c r="K3938" s="52"/>
      <c r="M3938" s="105" t="str">
        <f>IF(G3938="","",_xlfn.IFNA((VLOOKUP(G3938,help!L:M,2,0))*H3938,_xlfn.IFNA((VLOOKUP(G3938,help!P:Q,2,0))*H3938,"غير مسجلة في المشتريات")))</f>
        <v/>
      </c>
    </row>
    <row r="3939" spans="2:13" hidden="1" x14ac:dyDescent="0.25">
      <c r="B3939" s="13">
        <f>COUNTIFS($G$3:G3939,'تقرير استهلاك خامات'!$D$4)</f>
        <v>2</v>
      </c>
      <c r="C3939" s="13">
        <f>COUNTIFS($F$3:F3939,'تقرير منتج تام'!$E$4)</f>
        <v>10</v>
      </c>
      <c r="D3939" s="37"/>
      <c r="E3939" s="37"/>
      <c r="F3939" s="37"/>
      <c r="G3939" s="39"/>
      <c r="H3939" s="40"/>
      <c r="I3939" s="107" t="str">
        <f>IF(G3939="","",_xlfn.IFNA(VLOOKUP(G3939,'سجل المشتريات'!F:N,8,0),"غير مسجلة في المشتريات"))</f>
        <v/>
      </c>
      <c r="J3939" s="26" t="str">
        <f>_xlfn.IFNA(VLOOKUP(F3939,الاوردرات!$B$1:$C$600,2,0),"")</f>
        <v/>
      </c>
      <c r="K3939" s="52"/>
      <c r="M3939" s="105" t="str">
        <f>IF(G3939="","",_xlfn.IFNA((VLOOKUP(G3939,help!L:M,2,0))*H3939,_xlfn.IFNA((VLOOKUP(G3939,help!P:Q,2,0))*H3939,"غير مسجلة في المشتريات")))</f>
        <v/>
      </c>
    </row>
    <row r="3940" spans="2:13" hidden="1" x14ac:dyDescent="0.25">
      <c r="B3940" s="13">
        <f>COUNTIFS($G$3:G3940,'تقرير استهلاك خامات'!$D$4)</f>
        <v>2</v>
      </c>
      <c r="C3940" s="13">
        <f>COUNTIFS($F$3:F3940,'تقرير منتج تام'!$E$4)</f>
        <v>10</v>
      </c>
      <c r="D3940" s="37"/>
      <c r="E3940" s="37"/>
      <c r="F3940" s="37"/>
      <c r="G3940" s="39"/>
      <c r="H3940" s="40"/>
      <c r="I3940" s="107" t="str">
        <f>IF(G3940="","",_xlfn.IFNA(VLOOKUP(G3940,'سجل المشتريات'!F:N,8,0),"غير مسجلة في المشتريات"))</f>
        <v/>
      </c>
      <c r="J3940" s="26" t="str">
        <f>_xlfn.IFNA(VLOOKUP(F3940,الاوردرات!$B$1:$C$600,2,0),"")</f>
        <v/>
      </c>
      <c r="K3940" s="52"/>
      <c r="M3940" s="105" t="str">
        <f>IF(G3940="","",_xlfn.IFNA((VLOOKUP(G3940,help!L:M,2,0))*H3940,_xlfn.IFNA((VLOOKUP(G3940,help!P:Q,2,0))*H3940,"غير مسجلة في المشتريات")))</f>
        <v/>
      </c>
    </row>
    <row r="3941" spans="2:13" hidden="1" x14ac:dyDescent="0.25">
      <c r="B3941" s="13">
        <f>COUNTIFS($G$3:G3941,'تقرير استهلاك خامات'!$D$4)</f>
        <v>2</v>
      </c>
      <c r="C3941" s="13">
        <f>COUNTIFS($F$3:F3941,'تقرير منتج تام'!$E$4)</f>
        <v>10</v>
      </c>
      <c r="D3941" s="37"/>
      <c r="E3941" s="37"/>
      <c r="F3941" s="37"/>
      <c r="G3941" s="39"/>
      <c r="H3941" s="40"/>
      <c r="I3941" s="107" t="str">
        <f>IF(G3941="","",_xlfn.IFNA(VLOOKUP(G3941,'سجل المشتريات'!F:N,8,0),"غير مسجلة في المشتريات"))</f>
        <v/>
      </c>
      <c r="J3941" s="26" t="str">
        <f>_xlfn.IFNA(VLOOKUP(F3941,الاوردرات!$B$1:$C$600,2,0),"")</f>
        <v/>
      </c>
      <c r="K3941" s="52"/>
      <c r="M3941" s="105" t="str">
        <f>IF(G3941="","",_xlfn.IFNA((VLOOKUP(G3941,help!L:M,2,0))*H3941,_xlfn.IFNA((VLOOKUP(G3941,help!P:Q,2,0))*H3941,"غير مسجلة في المشتريات")))</f>
        <v/>
      </c>
    </row>
    <row r="3942" spans="2:13" hidden="1" x14ac:dyDescent="0.25">
      <c r="B3942" s="13">
        <f>COUNTIFS($G$3:G3942,'تقرير استهلاك خامات'!$D$4)</f>
        <v>2</v>
      </c>
      <c r="C3942" s="13">
        <f>COUNTIFS($F$3:F3942,'تقرير منتج تام'!$E$4)</f>
        <v>10</v>
      </c>
      <c r="D3942" s="37"/>
      <c r="E3942" s="37"/>
      <c r="F3942" s="37"/>
      <c r="G3942" s="39"/>
      <c r="H3942" s="40"/>
      <c r="I3942" s="107" t="str">
        <f>IF(G3942="","",_xlfn.IFNA(VLOOKUP(G3942,'سجل المشتريات'!F:N,8,0),"غير مسجلة في المشتريات"))</f>
        <v/>
      </c>
      <c r="J3942" s="26" t="str">
        <f>_xlfn.IFNA(VLOOKUP(F3942,الاوردرات!$B$1:$C$600,2,0),"")</f>
        <v/>
      </c>
      <c r="K3942" s="52"/>
      <c r="M3942" s="105" t="str">
        <f>IF(G3942="","",_xlfn.IFNA((VLOOKUP(G3942,help!L:M,2,0))*H3942,_xlfn.IFNA((VLOOKUP(G3942,help!P:Q,2,0))*H3942,"غير مسجلة في المشتريات")))</f>
        <v/>
      </c>
    </row>
    <row r="3943" spans="2:13" hidden="1" x14ac:dyDescent="0.25">
      <c r="B3943" s="13">
        <f>COUNTIFS($G$3:G3943,'تقرير استهلاك خامات'!$D$4)</f>
        <v>2</v>
      </c>
      <c r="C3943" s="13">
        <f>COUNTIFS($F$3:F3943,'تقرير منتج تام'!$E$4)</f>
        <v>10</v>
      </c>
      <c r="D3943" s="37"/>
      <c r="E3943" s="37"/>
      <c r="F3943" s="37"/>
      <c r="G3943" s="39"/>
      <c r="H3943" s="40"/>
      <c r="I3943" s="107" t="str">
        <f>IF(G3943="","",_xlfn.IFNA(VLOOKUP(G3943,'سجل المشتريات'!F:N,8,0),"غير مسجلة في المشتريات"))</f>
        <v/>
      </c>
      <c r="J3943" s="26" t="str">
        <f>_xlfn.IFNA(VLOOKUP(F3943,الاوردرات!$B$1:$C$600,2,0),"")</f>
        <v/>
      </c>
      <c r="K3943" s="52"/>
      <c r="M3943" s="105" t="str">
        <f>IF(G3943="","",_xlfn.IFNA((VLOOKUP(G3943,help!L:M,2,0))*H3943,_xlfn.IFNA((VLOOKUP(G3943,help!P:Q,2,0))*H3943,"غير مسجلة في المشتريات")))</f>
        <v/>
      </c>
    </row>
    <row r="3944" spans="2:13" hidden="1" x14ac:dyDescent="0.25">
      <c r="B3944" s="13">
        <f>COUNTIFS($G$3:G3944,'تقرير استهلاك خامات'!$D$4)</f>
        <v>2</v>
      </c>
      <c r="C3944" s="13">
        <f>COUNTIFS($F$3:F3944,'تقرير منتج تام'!$E$4)</f>
        <v>10</v>
      </c>
      <c r="D3944" s="37"/>
      <c r="E3944" s="37"/>
      <c r="F3944" s="37"/>
      <c r="G3944" s="39"/>
      <c r="H3944" s="40"/>
      <c r="I3944" s="107" t="str">
        <f>IF(G3944="","",_xlfn.IFNA(VLOOKUP(G3944,'سجل المشتريات'!F:N,8,0),"غير مسجلة في المشتريات"))</f>
        <v/>
      </c>
      <c r="J3944" s="26" t="str">
        <f>_xlfn.IFNA(VLOOKUP(F3944,الاوردرات!$B$1:$C$600,2,0),"")</f>
        <v/>
      </c>
      <c r="K3944" s="52"/>
      <c r="M3944" s="105" t="str">
        <f>IF(G3944="","",_xlfn.IFNA((VLOOKUP(G3944,help!L:M,2,0))*H3944,_xlfn.IFNA((VLOOKUP(G3944,help!P:Q,2,0))*H3944,"غير مسجلة في المشتريات")))</f>
        <v/>
      </c>
    </row>
    <row r="3945" spans="2:13" hidden="1" x14ac:dyDescent="0.25">
      <c r="B3945" s="13">
        <f>COUNTIFS($G$3:G3945,'تقرير استهلاك خامات'!$D$4)</f>
        <v>2</v>
      </c>
      <c r="C3945" s="13">
        <f>COUNTIFS($F$3:F3945,'تقرير منتج تام'!$E$4)</f>
        <v>10</v>
      </c>
      <c r="D3945" s="37"/>
      <c r="E3945" s="37"/>
      <c r="F3945" s="37"/>
      <c r="G3945" s="39"/>
      <c r="H3945" s="40"/>
      <c r="I3945" s="107" t="str">
        <f>IF(G3945="","",_xlfn.IFNA(VLOOKUP(G3945,'سجل المشتريات'!F:N,8,0),"غير مسجلة في المشتريات"))</f>
        <v/>
      </c>
      <c r="J3945" s="26" t="str">
        <f>_xlfn.IFNA(VLOOKUP(F3945,الاوردرات!$B$1:$C$600,2,0),"")</f>
        <v/>
      </c>
      <c r="K3945" s="52"/>
      <c r="M3945" s="105" t="str">
        <f>IF(G3945="","",_xlfn.IFNA((VLOOKUP(G3945,help!L:M,2,0))*H3945,_xlfn.IFNA((VLOOKUP(G3945,help!P:Q,2,0))*H3945,"غير مسجلة في المشتريات")))</f>
        <v/>
      </c>
    </row>
    <row r="3946" spans="2:13" hidden="1" x14ac:dyDescent="0.25">
      <c r="B3946" s="13">
        <f>COUNTIFS($G$3:G3946,'تقرير استهلاك خامات'!$D$4)</f>
        <v>2</v>
      </c>
      <c r="C3946" s="13">
        <f>COUNTIFS($F$3:F3946,'تقرير منتج تام'!$E$4)</f>
        <v>10</v>
      </c>
      <c r="D3946" s="37"/>
      <c r="E3946" s="37"/>
      <c r="F3946" s="37"/>
      <c r="G3946" s="39"/>
      <c r="H3946" s="40"/>
      <c r="I3946" s="107" t="str">
        <f>IF(G3946="","",_xlfn.IFNA(VLOOKUP(G3946,'سجل المشتريات'!F:N,8,0),"غير مسجلة في المشتريات"))</f>
        <v/>
      </c>
      <c r="J3946" s="26" t="str">
        <f>_xlfn.IFNA(VLOOKUP(F3946,الاوردرات!$B$1:$C$600,2,0),"")</f>
        <v/>
      </c>
      <c r="K3946" s="52"/>
      <c r="M3946" s="105" t="str">
        <f>IF(G3946="","",_xlfn.IFNA((VLOOKUP(G3946,help!L:M,2,0))*H3946,_xlfn.IFNA((VLOOKUP(G3946,help!P:Q,2,0))*H3946,"غير مسجلة في المشتريات")))</f>
        <v/>
      </c>
    </row>
    <row r="3947" spans="2:13" hidden="1" x14ac:dyDescent="0.25">
      <c r="B3947" s="13">
        <f>COUNTIFS($G$3:G3947,'تقرير استهلاك خامات'!$D$4)</f>
        <v>2</v>
      </c>
      <c r="C3947" s="13">
        <f>COUNTIFS($F$3:F3947,'تقرير منتج تام'!$E$4)</f>
        <v>10</v>
      </c>
      <c r="D3947" s="37"/>
      <c r="E3947" s="37"/>
      <c r="F3947" s="37"/>
      <c r="G3947" s="39"/>
      <c r="H3947" s="40"/>
      <c r="I3947" s="107" t="str">
        <f>IF(G3947="","",_xlfn.IFNA(VLOOKUP(G3947,'سجل المشتريات'!F:N,8,0),"غير مسجلة في المشتريات"))</f>
        <v/>
      </c>
      <c r="J3947" s="26" t="str">
        <f>_xlfn.IFNA(VLOOKUP(F3947,الاوردرات!$B$1:$C$600,2,0),"")</f>
        <v/>
      </c>
      <c r="K3947" s="52"/>
      <c r="M3947" s="105" t="str">
        <f>IF(G3947="","",_xlfn.IFNA((VLOOKUP(G3947,help!L:M,2,0))*H3947,_xlfn.IFNA((VLOOKUP(G3947,help!P:Q,2,0))*H3947,"غير مسجلة في المشتريات")))</f>
        <v/>
      </c>
    </row>
    <row r="3948" spans="2:13" hidden="1" x14ac:dyDescent="0.25">
      <c r="B3948" s="13">
        <f>COUNTIFS($G$3:G3948,'تقرير استهلاك خامات'!$D$4)</f>
        <v>2</v>
      </c>
      <c r="C3948" s="13">
        <f>COUNTIFS($F$3:F3948,'تقرير منتج تام'!$E$4)</f>
        <v>10</v>
      </c>
      <c r="D3948" s="37"/>
      <c r="E3948" s="37"/>
      <c r="F3948" s="37"/>
      <c r="G3948" s="39"/>
      <c r="H3948" s="40"/>
      <c r="I3948" s="107" t="str">
        <f>IF(G3948="","",_xlfn.IFNA(VLOOKUP(G3948,'سجل المشتريات'!F:N,8,0),"غير مسجلة في المشتريات"))</f>
        <v/>
      </c>
      <c r="J3948" s="26" t="str">
        <f>_xlfn.IFNA(VLOOKUP(F3948,الاوردرات!$B$1:$C$600,2,0),"")</f>
        <v/>
      </c>
      <c r="K3948" s="52"/>
      <c r="M3948" s="105" t="str">
        <f>IF(G3948="","",_xlfn.IFNA((VLOOKUP(G3948,help!L:M,2,0))*H3948,_xlfn.IFNA((VLOOKUP(G3948,help!P:Q,2,0))*H3948,"غير مسجلة في المشتريات")))</f>
        <v/>
      </c>
    </row>
    <row r="3949" spans="2:13" hidden="1" x14ac:dyDescent="0.25">
      <c r="B3949" s="13">
        <f>COUNTIFS($G$3:G3949,'تقرير استهلاك خامات'!$D$4)</f>
        <v>2</v>
      </c>
      <c r="C3949" s="13">
        <f>COUNTIFS($F$3:F3949,'تقرير منتج تام'!$E$4)</f>
        <v>10</v>
      </c>
      <c r="D3949" s="37"/>
      <c r="E3949" s="37"/>
      <c r="F3949" s="37"/>
      <c r="G3949" s="39"/>
      <c r="H3949" s="40"/>
      <c r="I3949" s="107" t="str">
        <f>IF(G3949="","",_xlfn.IFNA(VLOOKUP(G3949,'سجل المشتريات'!F:N,8,0),"غير مسجلة في المشتريات"))</f>
        <v/>
      </c>
      <c r="J3949" s="26" t="str">
        <f>_xlfn.IFNA(VLOOKUP(F3949,الاوردرات!$B$1:$C$600,2,0),"")</f>
        <v/>
      </c>
      <c r="K3949" s="52"/>
      <c r="M3949" s="105" t="str">
        <f>IF(G3949="","",_xlfn.IFNA((VLOOKUP(G3949,help!L:M,2,0))*H3949,_xlfn.IFNA((VLOOKUP(G3949,help!P:Q,2,0))*H3949,"غير مسجلة في المشتريات")))</f>
        <v/>
      </c>
    </row>
    <row r="3950" spans="2:13" hidden="1" x14ac:dyDescent="0.25">
      <c r="B3950" s="13">
        <f>COUNTIFS($G$3:G3950,'تقرير استهلاك خامات'!$D$4)</f>
        <v>2</v>
      </c>
      <c r="C3950" s="13">
        <f>COUNTIFS($F$3:F3950,'تقرير منتج تام'!$E$4)</f>
        <v>10</v>
      </c>
      <c r="D3950" s="37"/>
      <c r="E3950" s="37"/>
      <c r="F3950" s="37"/>
      <c r="G3950" s="39"/>
      <c r="H3950" s="40"/>
      <c r="I3950" s="107" t="str">
        <f>IF(G3950="","",_xlfn.IFNA(VLOOKUP(G3950,'سجل المشتريات'!F:N,8,0),"غير مسجلة في المشتريات"))</f>
        <v/>
      </c>
      <c r="J3950" s="26" t="str">
        <f>_xlfn.IFNA(VLOOKUP(F3950,الاوردرات!$B$1:$C$600,2,0),"")</f>
        <v/>
      </c>
      <c r="K3950" s="52"/>
      <c r="M3950" s="105" t="str">
        <f>IF(G3950="","",_xlfn.IFNA((VLOOKUP(G3950,help!L:M,2,0))*H3950,_xlfn.IFNA((VLOOKUP(G3950,help!P:Q,2,0))*H3950,"غير مسجلة في المشتريات")))</f>
        <v/>
      </c>
    </row>
    <row r="3951" spans="2:13" hidden="1" x14ac:dyDescent="0.25">
      <c r="B3951" s="13">
        <f>COUNTIFS($G$3:G3951,'تقرير استهلاك خامات'!$D$4)</f>
        <v>2</v>
      </c>
      <c r="C3951" s="13">
        <f>COUNTIFS($F$3:F3951,'تقرير منتج تام'!$E$4)</f>
        <v>10</v>
      </c>
      <c r="D3951" s="37"/>
      <c r="E3951" s="37"/>
      <c r="F3951" s="37"/>
      <c r="G3951" s="39"/>
      <c r="H3951" s="40"/>
      <c r="I3951" s="107" t="str">
        <f>IF(G3951="","",_xlfn.IFNA(VLOOKUP(G3951,'سجل المشتريات'!F:N,8,0),"غير مسجلة في المشتريات"))</f>
        <v/>
      </c>
      <c r="J3951" s="26" t="str">
        <f>_xlfn.IFNA(VLOOKUP(F3951,الاوردرات!$B$1:$C$600,2,0),"")</f>
        <v/>
      </c>
      <c r="K3951" s="52"/>
      <c r="M3951" s="105" t="str">
        <f>IF(G3951="","",_xlfn.IFNA((VLOOKUP(G3951,help!L:M,2,0))*H3951,_xlfn.IFNA((VLOOKUP(G3951,help!P:Q,2,0))*H3951,"غير مسجلة في المشتريات")))</f>
        <v/>
      </c>
    </row>
    <row r="3952" spans="2:13" hidden="1" x14ac:dyDescent="0.25">
      <c r="B3952" s="13">
        <f>COUNTIFS($G$3:G3952,'تقرير استهلاك خامات'!$D$4)</f>
        <v>2</v>
      </c>
      <c r="C3952" s="13">
        <f>COUNTIFS($F$3:F3952,'تقرير منتج تام'!$E$4)</f>
        <v>10</v>
      </c>
      <c r="D3952" s="37"/>
      <c r="E3952" s="37"/>
      <c r="F3952" s="37"/>
      <c r="G3952" s="39"/>
      <c r="H3952" s="40"/>
      <c r="I3952" s="107" t="str">
        <f>IF(G3952="","",_xlfn.IFNA(VLOOKUP(G3952,'سجل المشتريات'!F:N,8,0),"غير مسجلة في المشتريات"))</f>
        <v/>
      </c>
      <c r="J3952" s="26" t="str">
        <f>_xlfn.IFNA(VLOOKUP(F3952,الاوردرات!$B$1:$C$600,2,0),"")</f>
        <v/>
      </c>
      <c r="K3952" s="52"/>
      <c r="M3952" s="105" t="str">
        <f>IF(G3952="","",_xlfn.IFNA((VLOOKUP(G3952,help!L:M,2,0))*H3952,_xlfn.IFNA((VLOOKUP(G3952,help!P:Q,2,0))*H3952,"غير مسجلة في المشتريات")))</f>
        <v/>
      </c>
    </row>
    <row r="3953" spans="2:13" hidden="1" x14ac:dyDescent="0.25">
      <c r="B3953" s="13">
        <f>COUNTIFS($G$3:G3953,'تقرير استهلاك خامات'!$D$4)</f>
        <v>2</v>
      </c>
      <c r="C3953" s="13">
        <f>COUNTIFS($F$3:F3953,'تقرير منتج تام'!$E$4)</f>
        <v>10</v>
      </c>
      <c r="D3953" s="37"/>
      <c r="E3953" s="37"/>
      <c r="F3953" s="37"/>
      <c r="G3953" s="39"/>
      <c r="H3953" s="40"/>
      <c r="I3953" s="107" t="str">
        <f>IF(G3953="","",_xlfn.IFNA(VLOOKUP(G3953,'سجل المشتريات'!F:N,8,0),"غير مسجلة في المشتريات"))</f>
        <v/>
      </c>
      <c r="J3953" s="26" t="str">
        <f>_xlfn.IFNA(VLOOKUP(F3953,الاوردرات!$B$1:$C$600,2,0),"")</f>
        <v/>
      </c>
      <c r="K3953" s="52"/>
      <c r="M3953" s="105" t="str">
        <f>IF(G3953="","",_xlfn.IFNA((VLOOKUP(G3953,help!L:M,2,0))*H3953,_xlfn.IFNA((VLOOKUP(G3953,help!P:Q,2,0))*H3953,"غير مسجلة في المشتريات")))</f>
        <v/>
      </c>
    </row>
    <row r="3954" spans="2:13" hidden="1" x14ac:dyDescent="0.25">
      <c r="B3954" s="13">
        <f>COUNTIFS($G$3:G3954,'تقرير استهلاك خامات'!$D$4)</f>
        <v>2</v>
      </c>
      <c r="C3954" s="13">
        <f>COUNTIFS($F$3:F3954,'تقرير منتج تام'!$E$4)</f>
        <v>10</v>
      </c>
      <c r="D3954" s="37"/>
      <c r="E3954" s="37"/>
      <c r="F3954" s="37"/>
      <c r="G3954" s="39"/>
      <c r="H3954" s="40"/>
      <c r="I3954" s="107" t="str">
        <f>IF(G3954="","",_xlfn.IFNA(VLOOKUP(G3954,'سجل المشتريات'!F:N,8,0),"غير مسجلة في المشتريات"))</f>
        <v/>
      </c>
      <c r="J3954" s="26" t="str">
        <f>_xlfn.IFNA(VLOOKUP(F3954,الاوردرات!$B$1:$C$600,2,0),"")</f>
        <v/>
      </c>
      <c r="K3954" s="52"/>
      <c r="M3954" s="105" t="str">
        <f>IF(G3954="","",_xlfn.IFNA((VLOOKUP(G3954,help!L:M,2,0))*H3954,_xlfn.IFNA((VLOOKUP(G3954,help!P:Q,2,0))*H3954,"غير مسجلة في المشتريات")))</f>
        <v/>
      </c>
    </row>
    <row r="3955" spans="2:13" hidden="1" x14ac:dyDescent="0.25">
      <c r="B3955" s="13">
        <f>COUNTIFS($G$3:G3955,'تقرير استهلاك خامات'!$D$4)</f>
        <v>2</v>
      </c>
      <c r="C3955" s="13">
        <f>COUNTIFS($F$3:F3955,'تقرير منتج تام'!$E$4)</f>
        <v>10</v>
      </c>
      <c r="D3955" s="37"/>
      <c r="E3955" s="37"/>
      <c r="F3955" s="37"/>
      <c r="G3955" s="39"/>
      <c r="H3955" s="40"/>
      <c r="I3955" s="107" t="str">
        <f>IF(G3955="","",_xlfn.IFNA(VLOOKUP(G3955,'سجل المشتريات'!F:N,8,0),"غير مسجلة في المشتريات"))</f>
        <v/>
      </c>
      <c r="J3955" s="26" t="str">
        <f>_xlfn.IFNA(VLOOKUP(F3955,الاوردرات!$B$1:$C$600,2,0),"")</f>
        <v/>
      </c>
      <c r="K3955" s="52"/>
      <c r="M3955" s="105" t="str">
        <f>IF(G3955="","",_xlfn.IFNA((VLOOKUP(G3955,help!L:M,2,0))*H3955,_xlfn.IFNA((VLOOKUP(G3955,help!P:Q,2,0))*H3955,"غير مسجلة في المشتريات")))</f>
        <v/>
      </c>
    </row>
    <row r="3956" spans="2:13" hidden="1" x14ac:dyDescent="0.25">
      <c r="B3956" s="13">
        <f>COUNTIFS($G$3:G3956,'تقرير استهلاك خامات'!$D$4)</f>
        <v>2</v>
      </c>
      <c r="C3956" s="13">
        <f>COUNTIFS($F$3:F3956,'تقرير منتج تام'!$E$4)</f>
        <v>10</v>
      </c>
      <c r="D3956" s="37"/>
      <c r="E3956" s="37"/>
      <c r="F3956" s="37"/>
      <c r="G3956" s="39"/>
      <c r="H3956" s="40"/>
      <c r="I3956" s="107" t="str">
        <f>IF(G3956="","",_xlfn.IFNA(VLOOKUP(G3956,'سجل المشتريات'!F:N,8,0),"غير مسجلة في المشتريات"))</f>
        <v/>
      </c>
      <c r="J3956" s="26" t="str">
        <f>_xlfn.IFNA(VLOOKUP(F3956,الاوردرات!$B$1:$C$600,2,0),"")</f>
        <v/>
      </c>
      <c r="K3956" s="52"/>
      <c r="M3956" s="105" t="str">
        <f>IF(G3956="","",_xlfn.IFNA((VLOOKUP(G3956,help!L:M,2,0))*H3956,_xlfn.IFNA((VLOOKUP(G3956,help!P:Q,2,0))*H3956,"غير مسجلة في المشتريات")))</f>
        <v/>
      </c>
    </row>
    <row r="3957" spans="2:13" hidden="1" x14ac:dyDescent="0.25">
      <c r="B3957" s="13">
        <f>COUNTIFS($G$3:G3957,'تقرير استهلاك خامات'!$D$4)</f>
        <v>2</v>
      </c>
      <c r="C3957" s="13">
        <f>COUNTIFS($F$3:F3957,'تقرير منتج تام'!$E$4)</f>
        <v>10</v>
      </c>
      <c r="D3957" s="37"/>
      <c r="E3957" s="37"/>
      <c r="F3957" s="37"/>
      <c r="G3957" s="39"/>
      <c r="H3957" s="40"/>
      <c r="I3957" s="107" t="str">
        <f>IF(G3957="","",_xlfn.IFNA(VLOOKUP(G3957,'سجل المشتريات'!F:N,8,0),"غير مسجلة في المشتريات"))</f>
        <v/>
      </c>
      <c r="J3957" s="26" t="str">
        <f>_xlfn.IFNA(VLOOKUP(F3957,الاوردرات!$B$1:$C$600,2,0),"")</f>
        <v/>
      </c>
      <c r="K3957" s="52"/>
      <c r="M3957" s="105" t="str">
        <f>IF(G3957="","",_xlfn.IFNA((VLOOKUP(G3957,help!L:M,2,0))*H3957,_xlfn.IFNA((VLOOKUP(G3957,help!P:Q,2,0))*H3957,"غير مسجلة في المشتريات")))</f>
        <v/>
      </c>
    </row>
    <row r="3958" spans="2:13" hidden="1" x14ac:dyDescent="0.25">
      <c r="B3958" s="13">
        <f>COUNTIFS($G$3:G3958,'تقرير استهلاك خامات'!$D$4)</f>
        <v>2</v>
      </c>
      <c r="C3958" s="13">
        <f>COUNTIFS($F$3:F3958,'تقرير منتج تام'!$E$4)</f>
        <v>10</v>
      </c>
      <c r="D3958" s="37"/>
      <c r="E3958" s="37"/>
      <c r="F3958" s="37"/>
      <c r="G3958" s="39"/>
      <c r="H3958" s="40"/>
      <c r="I3958" s="107" t="str">
        <f>IF(G3958="","",_xlfn.IFNA(VLOOKUP(G3958,'سجل المشتريات'!F:N,8,0),"غير مسجلة في المشتريات"))</f>
        <v/>
      </c>
      <c r="J3958" s="26" t="str">
        <f>_xlfn.IFNA(VLOOKUP(F3958,الاوردرات!$B$1:$C$600,2,0),"")</f>
        <v/>
      </c>
      <c r="K3958" s="52"/>
      <c r="M3958" s="105" t="str">
        <f>IF(G3958="","",_xlfn.IFNA((VLOOKUP(G3958,help!L:M,2,0))*H3958,_xlfn.IFNA((VLOOKUP(G3958,help!P:Q,2,0))*H3958,"غير مسجلة في المشتريات")))</f>
        <v/>
      </c>
    </row>
    <row r="3959" spans="2:13" hidden="1" x14ac:dyDescent="0.25">
      <c r="B3959" s="13">
        <f>COUNTIFS($G$3:G3959,'تقرير استهلاك خامات'!$D$4)</f>
        <v>2</v>
      </c>
      <c r="C3959" s="13">
        <f>COUNTIFS($F$3:F3959,'تقرير منتج تام'!$E$4)</f>
        <v>10</v>
      </c>
      <c r="D3959" s="37"/>
      <c r="E3959" s="37"/>
      <c r="F3959" s="37"/>
      <c r="G3959" s="39"/>
      <c r="H3959" s="40"/>
      <c r="I3959" s="107" t="str">
        <f>IF(G3959="","",_xlfn.IFNA(VLOOKUP(G3959,'سجل المشتريات'!F:N,8,0),"غير مسجلة في المشتريات"))</f>
        <v/>
      </c>
      <c r="J3959" s="26" t="str">
        <f>_xlfn.IFNA(VLOOKUP(F3959,الاوردرات!$B$1:$C$600,2,0),"")</f>
        <v/>
      </c>
      <c r="K3959" s="52"/>
      <c r="M3959" s="105" t="str">
        <f>IF(G3959="","",_xlfn.IFNA((VLOOKUP(G3959,help!L:M,2,0))*H3959,_xlfn.IFNA((VLOOKUP(G3959,help!P:Q,2,0))*H3959,"غير مسجلة في المشتريات")))</f>
        <v/>
      </c>
    </row>
    <row r="3960" spans="2:13" hidden="1" x14ac:dyDescent="0.25">
      <c r="B3960" s="13">
        <f>COUNTIFS($G$3:G3960,'تقرير استهلاك خامات'!$D$4)</f>
        <v>2</v>
      </c>
      <c r="C3960" s="13">
        <f>COUNTIFS($F$3:F3960,'تقرير منتج تام'!$E$4)</f>
        <v>10</v>
      </c>
      <c r="D3960" s="37"/>
      <c r="E3960" s="37"/>
      <c r="F3960" s="37"/>
      <c r="G3960" s="39"/>
      <c r="H3960" s="40"/>
      <c r="I3960" s="107" t="str">
        <f>IF(G3960="","",_xlfn.IFNA(VLOOKUP(G3960,'سجل المشتريات'!F:N,8,0),"غير مسجلة في المشتريات"))</f>
        <v/>
      </c>
      <c r="J3960" s="26" t="str">
        <f>_xlfn.IFNA(VLOOKUP(F3960,الاوردرات!$B$1:$C$600,2,0),"")</f>
        <v/>
      </c>
      <c r="K3960" s="52"/>
      <c r="M3960" s="105" t="str">
        <f>IF(G3960="","",_xlfn.IFNA((VLOOKUP(G3960,help!L:M,2,0))*H3960,_xlfn.IFNA((VLOOKUP(G3960,help!P:Q,2,0))*H3960,"غير مسجلة في المشتريات")))</f>
        <v/>
      </c>
    </row>
    <row r="3961" spans="2:13" hidden="1" x14ac:dyDescent="0.25">
      <c r="B3961" s="13">
        <f>COUNTIFS($G$3:G3961,'تقرير استهلاك خامات'!$D$4)</f>
        <v>2</v>
      </c>
      <c r="C3961" s="13">
        <f>COUNTIFS($F$3:F3961,'تقرير منتج تام'!$E$4)</f>
        <v>10</v>
      </c>
      <c r="D3961" s="37"/>
      <c r="E3961" s="37"/>
      <c r="F3961" s="37"/>
      <c r="G3961" s="39"/>
      <c r="H3961" s="40"/>
      <c r="I3961" s="107" t="str">
        <f>IF(G3961="","",_xlfn.IFNA(VLOOKUP(G3961,'سجل المشتريات'!F:N,8,0),"غير مسجلة في المشتريات"))</f>
        <v/>
      </c>
      <c r="J3961" s="26" t="str">
        <f>_xlfn.IFNA(VLOOKUP(F3961,الاوردرات!$B$1:$C$600,2,0),"")</f>
        <v/>
      </c>
      <c r="K3961" s="52"/>
      <c r="M3961" s="105" t="str">
        <f>IF(G3961="","",_xlfn.IFNA((VLOOKUP(G3961,help!L:M,2,0))*H3961,_xlfn.IFNA((VLOOKUP(G3961,help!P:Q,2,0))*H3961,"غير مسجلة في المشتريات")))</f>
        <v/>
      </c>
    </row>
    <row r="3962" spans="2:13" hidden="1" x14ac:dyDescent="0.25">
      <c r="B3962" s="13">
        <f>COUNTIFS($G$3:G3962,'تقرير استهلاك خامات'!$D$4)</f>
        <v>2</v>
      </c>
      <c r="C3962" s="13">
        <f>COUNTIFS($F$3:F3962,'تقرير منتج تام'!$E$4)</f>
        <v>10</v>
      </c>
      <c r="D3962" s="37"/>
      <c r="E3962" s="37"/>
      <c r="F3962" s="37"/>
      <c r="G3962" s="39"/>
      <c r="H3962" s="40"/>
      <c r="I3962" s="107" t="str">
        <f>IF(G3962="","",_xlfn.IFNA(VLOOKUP(G3962,'سجل المشتريات'!F:N,8,0),"غير مسجلة في المشتريات"))</f>
        <v/>
      </c>
      <c r="J3962" s="26" t="str">
        <f>_xlfn.IFNA(VLOOKUP(F3962,الاوردرات!$B$1:$C$600,2,0),"")</f>
        <v/>
      </c>
      <c r="K3962" s="52"/>
      <c r="M3962" s="105" t="str">
        <f>IF(G3962="","",_xlfn.IFNA((VLOOKUP(G3962,help!L:M,2,0))*H3962,_xlfn.IFNA((VLOOKUP(G3962,help!P:Q,2,0))*H3962,"غير مسجلة في المشتريات")))</f>
        <v/>
      </c>
    </row>
    <row r="3963" spans="2:13" hidden="1" x14ac:dyDescent="0.25">
      <c r="B3963" s="13">
        <f>COUNTIFS($G$3:G3963,'تقرير استهلاك خامات'!$D$4)</f>
        <v>2</v>
      </c>
      <c r="C3963" s="13">
        <f>COUNTIFS($F$3:F3963,'تقرير منتج تام'!$E$4)</f>
        <v>10</v>
      </c>
      <c r="D3963" s="37"/>
      <c r="E3963" s="37"/>
      <c r="F3963" s="37"/>
      <c r="G3963" s="39"/>
      <c r="H3963" s="40"/>
      <c r="I3963" s="107" t="str">
        <f>IF(G3963="","",_xlfn.IFNA(VLOOKUP(G3963,'سجل المشتريات'!F:N,8,0),"غير مسجلة في المشتريات"))</f>
        <v/>
      </c>
      <c r="J3963" s="26" t="str">
        <f>_xlfn.IFNA(VLOOKUP(F3963,الاوردرات!$B$1:$C$600,2,0),"")</f>
        <v/>
      </c>
      <c r="K3963" s="52"/>
      <c r="M3963" s="105" t="str">
        <f>IF(G3963="","",_xlfn.IFNA((VLOOKUP(G3963,help!L:M,2,0))*H3963,_xlfn.IFNA((VLOOKUP(G3963,help!P:Q,2,0))*H3963,"غير مسجلة في المشتريات")))</f>
        <v/>
      </c>
    </row>
    <row r="3964" spans="2:13" hidden="1" x14ac:dyDescent="0.25">
      <c r="B3964" s="13">
        <f>COUNTIFS($G$3:G3964,'تقرير استهلاك خامات'!$D$4)</f>
        <v>2</v>
      </c>
      <c r="C3964" s="13">
        <f>COUNTIFS($F$3:F3964,'تقرير منتج تام'!$E$4)</f>
        <v>10</v>
      </c>
      <c r="D3964" s="37"/>
      <c r="E3964" s="37"/>
      <c r="F3964" s="37"/>
      <c r="G3964" s="39"/>
      <c r="H3964" s="40"/>
      <c r="I3964" s="107" t="str">
        <f>IF(G3964="","",_xlfn.IFNA(VLOOKUP(G3964,'سجل المشتريات'!F:N,8,0),"غير مسجلة في المشتريات"))</f>
        <v/>
      </c>
      <c r="J3964" s="26" t="str">
        <f>_xlfn.IFNA(VLOOKUP(F3964,الاوردرات!$B$1:$C$600,2,0),"")</f>
        <v/>
      </c>
      <c r="K3964" s="52"/>
      <c r="M3964" s="105" t="str">
        <f>IF(G3964="","",_xlfn.IFNA((VLOOKUP(G3964,help!L:M,2,0))*H3964,_xlfn.IFNA((VLOOKUP(G3964,help!P:Q,2,0))*H3964,"غير مسجلة في المشتريات")))</f>
        <v/>
      </c>
    </row>
    <row r="3965" spans="2:13" hidden="1" x14ac:dyDescent="0.25">
      <c r="B3965" s="13">
        <f>COUNTIFS($G$3:G3965,'تقرير استهلاك خامات'!$D$4)</f>
        <v>2</v>
      </c>
      <c r="C3965" s="13">
        <f>COUNTIFS($F$3:F3965,'تقرير منتج تام'!$E$4)</f>
        <v>10</v>
      </c>
      <c r="D3965" s="37"/>
      <c r="E3965" s="37"/>
      <c r="F3965" s="37"/>
      <c r="G3965" s="39"/>
      <c r="H3965" s="40"/>
      <c r="I3965" s="107" t="str">
        <f>IF(G3965="","",_xlfn.IFNA(VLOOKUP(G3965,'سجل المشتريات'!F:N,8,0),"غير مسجلة في المشتريات"))</f>
        <v/>
      </c>
      <c r="J3965" s="26" t="str">
        <f>_xlfn.IFNA(VLOOKUP(F3965,الاوردرات!$B$1:$C$600,2,0),"")</f>
        <v/>
      </c>
      <c r="K3965" s="52"/>
      <c r="M3965" s="105" t="str">
        <f>IF(G3965="","",_xlfn.IFNA((VLOOKUP(G3965,help!L:M,2,0))*H3965,_xlfn.IFNA((VLOOKUP(G3965,help!P:Q,2,0))*H3965,"غير مسجلة في المشتريات")))</f>
        <v/>
      </c>
    </row>
    <row r="3966" spans="2:13" hidden="1" x14ac:dyDescent="0.25">
      <c r="B3966" s="13">
        <f>COUNTIFS($G$3:G3966,'تقرير استهلاك خامات'!$D$4)</f>
        <v>2</v>
      </c>
      <c r="C3966" s="13">
        <f>COUNTIFS($F$3:F3966,'تقرير منتج تام'!$E$4)</f>
        <v>10</v>
      </c>
      <c r="D3966" s="37"/>
      <c r="E3966" s="37"/>
      <c r="F3966" s="37"/>
      <c r="G3966" s="39"/>
      <c r="H3966" s="40"/>
      <c r="I3966" s="107" t="str">
        <f>IF(G3966="","",_xlfn.IFNA(VLOOKUP(G3966,'سجل المشتريات'!F:N,8,0),"غير مسجلة في المشتريات"))</f>
        <v/>
      </c>
      <c r="J3966" s="26" t="str">
        <f>_xlfn.IFNA(VLOOKUP(F3966,الاوردرات!$B$1:$C$600,2,0),"")</f>
        <v/>
      </c>
      <c r="K3966" s="52"/>
      <c r="M3966" s="105" t="str">
        <f>IF(G3966="","",_xlfn.IFNA((VLOOKUP(G3966,help!L:M,2,0))*H3966,_xlfn.IFNA((VLOOKUP(G3966,help!P:Q,2,0))*H3966,"غير مسجلة في المشتريات")))</f>
        <v/>
      </c>
    </row>
    <row r="3967" spans="2:13" hidden="1" x14ac:dyDescent="0.25">
      <c r="B3967" s="13">
        <f>COUNTIFS($G$3:G3967,'تقرير استهلاك خامات'!$D$4)</f>
        <v>2</v>
      </c>
      <c r="C3967" s="13">
        <f>COUNTIFS($F$3:F3967,'تقرير منتج تام'!$E$4)</f>
        <v>10</v>
      </c>
      <c r="D3967" s="37"/>
      <c r="E3967" s="37"/>
      <c r="F3967" s="37"/>
      <c r="G3967" s="39"/>
      <c r="H3967" s="40"/>
      <c r="I3967" s="107" t="str">
        <f>IF(G3967="","",_xlfn.IFNA(VLOOKUP(G3967,'سجل المشتريات'!F:N,8,0),"غير مسجلة في المشتريات"))</f>
        <v/>
      </c>
      <c r="J3967" s="26" t="str">
        <f>_xlfn.IFNA(VLOOKUP(F3967,الاوردرات!$B$1:$C$600,2,0),"")</f>
        <v/>
      </c>
      <c r="K3967" s="52"/>
      <c r="M3967" s="105" t="str">
        <f>IF(G3967="","",_xlfn.IFNA((VLOOKUP(G3967,help!L:M,2,0))*H3967,_xlfn.IFNA((VLOOKUP(G3967,help!P:Q,2,0))*H3967,"غير مسجلة في المشتريات")))</f>
        <v/>
      </c>
    </row>
    <row r="3968" spans="2:13" hidden="1" x14ac:dyDescent="0.25">
      <c r="B3968" s="13">
        <f>COUNTIFS($G$3:G3968,'تقرير استهلاك خامات'!$D$4)</f>
        <v>2</v>
      </c>
      <c r="C3968" s="13">
        <f>COUNTIFS($F$3:F3968,'تقرير منتج تام'!$E$4)</f>
        <v>10</v>
      </c>
      <c r="D3968" s="37"/>
      <c r="E3968" s="37"/>
      <c r="F3968" s="37"/>
      <c r="G3968" s="39"/>
      <c r="H3968" s="40"/>
      <c r="I3968" s="107" t="str">
        <f>IF(G3968="","",_xlfn.IFNA(VLOOKUP(G3968,'سجل المشتريات'!F:N,8,0),"غير مسجلة في المشتريات"))</f>
        <v/>
      </c>
      <c r="J3968" s="26" t="str">
        <f>_xlfn.IFNA(VLOOKUP(F3968,الاوردرات!$B$1:$C$600,2,0),"")</f>
        <v/>
      </c>
      <c r="K3968" s="52"/>
      <c r="M3968" s="105" t="str">
        <f>IF(G3968="","",_xlfn.IFNA((VLOOKUP(G3968,help!L:M,2,0))*H3968,_xlfn.IFNA((VLOOKUP(G3968,help!P:Q,2,0))*H3968,"غير مسجلة في المشتريات")))</f>
        <v/>
      </c>
    </row>
    <row r="3969" spans="2:13" hidden="1" x14ac:dyDescent="0.25">
      <c r="B3969" s="13">
        <f>COUNTIFS($G$3:G3969,'تقرير استهلاك خامات'!$D$4)</f>
        <v>2</v>
      </c>
      <c r="C3969" s="13">
        <f>COUNTIFS($F$3:F3969,'تقرير منتج تام'!$E$4)</f>
        <v>10</v>
      </c>
      <c r="D3969" s="37"/>
      <c r="E3969" s="37"/>
      <c r="F3969" s="37"/>
      <c r="G3969" s="39"/>
      <c r="H3969" s="40"/>
      <c r="I3969" s="107" t="str">
        <f>IF(G3969="","",_xlfn.IFNA(VLOOKUP(G3969,'سجل المشتريات'!F:N,8,0),"غير مسجلة في المشتريات"))</f>
        <v/>
      </c>
      <c r="J3969" s="26" t="str">
        <f>_xlfn.IFNA(VLOOKUP(F3969,الاوردرات!$B$1:$C$600,2,0),"")</f>
        <v/>
      </c>
      <c r="K3969" s="52"/>
      <c r="M3969" s="105" t="str">
        <f>IF(G3969="","",_xlfn.IFNA((VLOOKUP(G3969,help!L:M,2,0))*H3969,_xlfn.IFNA((VLOOKUP(G3969,help!P:Q,2,0))*H3969,"غير مسجلة في المشتريات")))</f>
        <v/>
      </c>
    </row>
    <row r="3970" spans="2:13" hidden="1" x14ac:dyDescent="0.25">
      <c r="B3970" s="13">
        <f>COUNTIFS($G$3:G3970,'تقرير استهلاك خامات'!$D$4)</f>
        <v>2</v>
      </c>
      <c r="C3970" s="13">
        <f>COUNTIFS($F$3:F3970,'تقرير منتج تام'!$E$4)</f>
        <v>10</v>
      </c>
      <c r="D3970" s="37"/>
      <c r="E3970" s="37"/>
      <c r="F3970" s="37"/>
      <c r="G3970" s="39"/>
      <c r="H3970" s="40"/>
      <c r="I3970" s="107" t="str">
        <f>IF(G3970="","",_xlfn.IFNA(VLOOKUP(G3970,'سجل المشتريات'!F:N,8,0),"غير مسجلة في المشتريات"))</f>
        <v/>
      </c>
      <c r="J3970" s="26" t="str">
        <f>_xlfn.IFNA(VLOOKUP(F3970,الاوردرات!$B$1:$C$600,2,0),"")</f>
        <v/>
      </c>
      <c r="K3970" s="52"/>
      <c r="M3970" s="105" t="str">
        <f>IF(G3970="","",_xlfn.IFNA((VLOOKUP(G3970,help!L:M,2,0))*H3970,_xlfn.IFNA((VLOOKUP(G3970,help!P:Q,2,0))*H3970,"غير مسجلة في المشتريات")))</f>
        <v/>
      </c>
    </row>
    <row r="3971" spans="2:13" hidden="1" x14ac:dyDescent="0.25">
      <c r="B3971" s="13">
        <f>COUNTIFS($G$3:G3971,'تقرير استهلاك خامات'!$D$4)</f>
        <v>2</v>
      </c>
      <c r="C3971" s="13">
        <f>COUNTIFS($F$3:F3971,'تقرير منتج تام'!$E$4)</f>
        <v>10</v>
      </c>
      <c r="D3971" s="37"/>
      <c r="E3971" s="37"/>
      <c r="F3971" s="37"/>
      <c r="G3971" s="39"/>
      <c r="H3971" s="40"/>
      <c r="I3971" s="107" t="str">
        <f>IF(G3971="","",_xlfn.IFNA(VLOOKUP(G3971,'سجل المشتريات'!F:N,8,0),"غير مسجلة في المشتريات"))</f>
        <v/>
      </c>
      <c r="J3971" s="26" t="str">
        <f>_xlfn.IFNA(VLOOKUP(F3971,الاوردرات!$B$1:$C$600,2,0),"")</f>
        <v/>
      </c>
      <c r="K3971" s="52"/>
      <c r="M3971" s="105" t="str">
        <f>IF(G3971="","",_xlfn.IFNA((VLOOKUP(G3971,help!L:M,2,0))*H3971,_xlfn.IFNA((VLOOKUP(G3971,help!P:Q,2,0))*H3971,"غير مسجلة في المشتريات")))</f>
        <v/>
      </c>
    </row>
    <row r="3972" spans="2:13" hidden="1" x14ac:dyDescent="0.25">
      <c r="B3972" s="13">
        <f>COUNTIFS($G$3:G3972,'تقرير استهلاك خامات'!$D$4)</f>
        <v>2</v>
      </c>
      <c r="C3972" s="13">
        <f>COUNTIFS($F$3:F3972,'تقرير منتج تام'!$E$4)</f>
        <v>10</v>
      </c>
      <c r="D3972" s="37"/>
      <c r="E3972" s="37"/>
      <c r="F3972" s="37"/>
      <c r="G3972" s="39"/>
      <c r="H3972" s="40"/>
      <c r="I3972" s="107" t="str">
        <f>IF(G3972="","",_xlfn.IFNA(VLOOKUP(G3972,'سجل المشتريات'!F:N,8,0),"غير مسجلة في المشتريات"))</f>
        <v/>
      </c>
      <c r="J3972" s="26" t="str">
        <f>_xlfn.IFNA(VLOOKUP(F3972,الاوردرات!$B$1:$C$600,2,0),"")</f>
        <v/>
      </c>
      <c r="K3972" s="52"/>
      <c r="M3972" s="105" t="str">
        <f>IF(G3972="","",_xlfn.IFNA((VLOOKUP(G3972,help!L:M,2,0))*H3972,_xlfn.IFNA((VLOOKUP(G3972,help!P:Q,2,0))*H3972,"غير مسجلة في المشتريات")))</f>
        <v/>
      </c>
    </row>
    <row r="3973" spans="2:13" hidden="1" x14ac:dyDescent="0.25">
      <c r="B3973" s="13">
        <f>COUNTIFS($G$3:G3973,'تقرير استهلاك خامات'!$D$4)</f>
        <v>2</v>
      </c>
      <c r="C3973" s="13">
        <f>COUNTIFS($F$3:F3973,'تقرير منتج تام'!$E$4)</f>
        <v>10</v>
      </c>
      <c r="D3973" s="37"/>
      <c r="E3973" s="37"/>
      <c r="F3973" s="37"/>
      <c r="G3973" s="39"/>
      <c r="H3973" s="40"/>
      <c r="I3973" s="107" t="str">
        <f>IF(G3973="","",_xlfn.IFNA(VLOOKUP(G3973,'سجل المشتريات'!F:N,8,0),"غير مسجلة في المشتريات"))</f>
        <v/>
      </c>
      <c r="J3973" s="26" t="str">
        <f>_xlfn.IFNA(VLOOKUP(F3973,الاوردرات!$B$1:$C$600,2,0),"")</f>
        <v/>
      </c>
      <c r="K3973" s="52"/>
      <c r="M3973" s="105" t="str">
        <f>IF(G3973="","",_xlfn.IFNA((VLOOKUP(G3973,help!L:M,2,0))*H3973,_xlfn.IFNA((VLOOKUP(G3973,help!P:Q,2,0))*H3973,"غير مسجلة في المشتريات")))</f>
        <v/>
      </c>
    </row>
    <row r="3974" spans="2:13" hidden="1" x14ac:dyDescent="0.25">
      <c r="B3974" s="13">
        <f>COUNTIFS($G$3:G3974,'تقرير استهلاك خامات'!$D$4)</f>
        <v>2</v>
      </c>
      <c r="C3974" s="13">
        <f>COUNTIFS($F$3:F3974,'تقرير منتج تام'!$E$4)</f>
        <v>10</v>
      </c>
      <c r="D3974" s="37"/>
      <c r="E3974" s="37"/>
      <c r="F3974" s="37"/>
      <c r="G3974" s="39"/>
      <c r="H3974" s="40"/>
      <c r="I3974" s="107" t="str">
        <f>IF(G3974="","",_xlfn.IFNA(VLOOKUP(G3974,'سجل المشتريات'!F:N,8,0),"غير مسجلة في المشتريات"))</f>
        <v/>
      </c>
      <c r="J3974" s="26" t="str">
        <f>_xlfn.IFNA(VLOOKUP(F3974,الاوردرات!$B$1:$C$600,2,0),"")</f>
        <v/>
      </c>
      <c r="K3974" s="52"/>
      <c r="M3974" s="105" t="str">
        <f>IF(G3974="","",_xlfn.IFNA((VLOOKUP(G3974,help!L:M,2,0))*H3974,_xlfn.IFNA((VLOOKUP(G3974,help!P:Q,2,0))*H3974,"غير مسجلة في المشتريات")))</f>
        <v/>
      </c>
    </row>
    <row r="3975" spans="2:13" hidden="1" x14ac:dyDescent="0.25">
      <c r="B3975" s="13">
        <f>COUNTIFS($G$3:G3975,'تقرير استهلاك خامات'!$D$4)</f>
        <v>2</v>
      </c>
      <c r="C3975" s="13">
        <f>COUNTIFS($F$3:F3975,'تقرير منتج تام'!$E$4)</f>
        <v>10</v>
      </c>
      <c r="D3975" s="37"/>
      <c r="E3975" s="37"/>
      <c r="F3975" s="37"/>
      <c r="G3975" s="39"/>
      <c r="H3975" s="40"/>
      <c r="I3975" s="107" t="str">
        <f>IF(G3975="","",_xlfn.IFNA(VLOOKUP(G3975,'سجل المشتريات'!F:N,8,0),"غير مسجلة في المشتريات"))</f>
        <v/>
      </c>
      <c r="J3975" s="26" t="str">
        <f>_xlfn.IFNA(VLOOKUP(F3975,الاوردرات!$B$1:$C$600,2,0),"")</f>
        <v/>
      </c>
      <c r="K3975" s="52"/>
      <c r="M3975" s="105" t="str">
        <f>IF(G3975="","",_xlfn.IFNA((VLOOKUP(G3975,help!L:M,2,0))*H3975,_xlfn.IFNA((VLOOKUP(G3975,help!P:Q,2,0))*H3975,"غير مسجلة في المشتريات")))</f>
        <v/>
      </c>
    </row>
    <row r="3976" spans="2:13" hidden="1" x14ac:dyDescent="0.25">
      <c r="B3976" s="13">
        <f>COUNTIFS($G$3:G3976,'تقرير استهلاك خامات'!$D$4)</f>
        <v>2</v>
      </c>
      <c r="C3976" s="13">
        <f>COUNTIFS($F$3:F3976,'تقرير منتج تام'!$E$4)</f>
        <v>10</v>
      </c>
      <c r="D3976" s="37"/>
      <c r="E3976" s="37"/>
      <c r="F3976" s="37"/>
      <c r="G3976" s="39"/>
      <c r="H3976" s="40"/>
      <c r="I3976" s="107" t="str">
        <f>IF(G3976="","",_xlfn.IFNA(VLOOKUP(G3976,'سجل المشتريات'!F:N,8,0),"غير مسجلة في المشتريات"))</f>
        <v/>
      </c>
      <c r="J3976" s="26" t="str">
        <f>_xlfn.IFNA(VLOOKUP(F3976,الاوردرات!$B$1:$C$600,2,0),"")</f>
        <v/>
      </c>
      <c r="K3976" s="52"/>
      <c r="M3976" s="105" t="str">
        <f>IF(G3976="","",_xlfn.IFNA((VLOOKUP(G3976,help!L:M,2,0))*H3976,_xlfn.IFNA((VLOOKUP(G3976,help!P:Q,2,0))*H3976,"غير مسجلة في المشتريات")))</f>
        <v/>
      </c>
    </row>
    <row r="3977" spans="2:13" hidden="1" x14ac:dyDescent="0.25">
      <c r="B3977" s="13">
        <f>COUNTIFS($G$3:G3977,'تقرير استهلاك خامات'!$D$4)</f>
        <v>2</v>
      </c>
      <c r="C3977" s="13">
        <f>COUNTIFS($F$3:F3977,'تقرير منتج تام'!$E$4)</f>
        <v>10</v>
      </c>
      <c r="D3977" s="37"/>
      <c r="E3977" s="37"/>
      <c r="F3977" s="37"/>
      <c r="G3977" s="39"/>
      <c r="H3977" s="40"/>
      <c r="I3977" s="107" t="str">
        <f>IF(G3977="","",_xlfn.IFNA(VLOOKUP(G3977,'سجل المشتريات'!F:N,8,0),"غير مسجلة في المشتريات"))</f>
        <v/>
      </c>
      <c r="J3977" s="26" t="str">
        <f>_xlfn.IFNA(VLOOKUP(F3977,الاوردرات!$B$1:$C$600,2,0),"")</f>
        <v/>
      </c>
      <c r="K3977" s="52"/>
      <c r="M3977" s="105" t="str">
        <f>IF(G3977="","",_xlfn.IFNA((VLOOKUP(G3977,help!L:M,2,0))*H3977,_xlfn.IFNA((VLOOKUP(G3977,help!P:Q,2,0))*H3977,"غير مسجلة في المشتريات")))</f>
        <v/>
      </c>
    </row>
    <row r="3978" spans="2:13" hidden="1" x14ac:dyDescent="0.25">
      <c r="B3978" s="13">
        <f>COUNTIFS($G$3:G3978,'تقرير استهلاك خامات'!$D$4)</f>
        <v>2</v>
      </c>
      <c r="C3978" s="13">
        <f>COUNTIFS($F$3:F3978,'تقرير منتج تام'!$E$4)</f>
        <v>10</v>
      </c>
      <c r="D3978" s="37"/>
      <c r="E3978" s="37"/>
      <c r="F3978" s="37"/>
      <c r="G3978" s="39"/>
      <c r="H3978" s="40"/>
      <c r="I3978" s="107" t="str">
        <f>IF(G3978="","",_xlfn.IFNA(VLOOKUP(G3978,'سجل المشتريات'!F:N,8,0),"غير مسجلة في المشتريات"))</f>
        <v/>
      </c>
      <c r="J3978" s="26" t="str">
        <f>_xlfn.IFNA(VLOOKUP(F3978,الاوردرات!$B$1:$C$600,2,0),"")</f>
        <v/>
      </c>
      <c r="K3978" s="52"/>
      <c r="M3978" s="105" t="str">
        <f>IF(G3978="","",_xlfn.IFNA((VLOOKUP(G3978,help!L:M,2,0))*H3978,_xlfn.IFNA((VLOOKUP(G3978,help!P:Q,2,0))*H3978,"غير مسجلة في المشتريات")))</f>
        <v/>
      </c>
    </row>
    <row r="3979" spans="2:13" hidden="1" x14ac:dyDescent="0.25">
      <c r="B3979" s="13">
        <f>COUNTIFS($G$3:G3979,'تقرير استهلاك خامات'!$D$4)</f>
        <v>2</v>
      </c>
      <c r="C3979" s="13">
        <f>COUNTIFS($F$3:F3979,'تقرير منتج تام'!$E$4)</f>
        <v>10</v>
      </c>
      <c r="D3979" s="37"/>
      <c r="E3979" s="37"/>
      <c r="F3979" s="37"/>
      <c r="G3979" s="39"/>
      <c r="H3979" s="40"/>
      <c r="I3979" s="107" t="str">
        <f>IF(G3979="","",_xlfn.IFNA(VLOOKUP(G3979,'سجل المشتريات'!F:N,8,0),"غير مسجلة في المشتريات"))</f>
        <v/>
      </c>
      <c r="J3979" s="26" t="str">
        <f>_xlfn.IFNA(VLOOKUP(F3979,الاوردرات!$B$1:$C$600,2,0),"")</f>
        <v/>
      </c>
      <c r="K3979" s="52"/>
      <c r="M3979" s="105" t="str">
        <f>IF(G3979="","",_xlfn.IFNA((VLOOKUP(G3979,help!L:M,2,0))*H3979,_xlfn.IFNA((VLOOKUP(G3979,help!P:Q,2,0))*H3979,"غير مسجلة في المشتريات")))</f>
        <v/>
      </c>
    </row>
    <row r="3980" spans="2:13" hidden="1" x14ac:dyDescent="0.25">
      <c r="B3980" s="13">
        <f>COUNTIFS($G$3:G3980,'تقرير استهلاك خامات'!$D$4)</f>
        <v>2</v>
      </c>
      <c r="C3980" s="13">
        <f>COUNTIFS($F$3:F3980,'تقرير منتج تام'!$E$4)</f>
        <v>10</v>
      </c>
      <c r="D3980" s="37"/>
      <c r="E3980" s="37"/>
      <c r="F3980" s="37"/>
      <c r="G3980" s="39"/>
      <c r="H3980" s="40"/>
      <c r="I3980" s="107" t="str">
        <f>IF(G3980="","",_xlfn.IFNA(VLOOKUP(G3980,'سجل المشتريات'!F:N,8,0),"غير مسجلة في المشتريات"))</f>
        <v/>
      </c>
      <c r="J3980" s="26" t="str">
        <f>_xlfn.IFNA(VLOOKUP(F3980,الاوردرات!$B$1:$C$600,2,0),"")</f>
        <v/>
      </c>
      <c r="K3980" s="52"/>
      <c r="M3980" s="105" t="str">
        <f>IF(G3980="","",_xlfn.IFNA((VLOOKUP(G3980,help!L:M,2,0))*H3980,_xlfn.IFNA((VLOOKUP(G3980,help!P:Q,2,0))*H3980,"غير مسجلة في المشتريات")))</f>
        <v/>
      </c>
    </row>
    <row r="3981" spans="2:13" hidden="1" x14ac:dyDescent="0.25">
      <c r="B3981" s="13">
        <f>COUNTIFS($G$3:G3981,'تقرير استهلاك خامات'!$D$4)</f>
        <v>2</v>
      </c>
      <c r="C3981" s="13">
        <f>COUNTIFS($F$3:F3981,'تقرير منتج تام'!$E$4)</f>
        <v>10</v>
      </c>
      <c r="D3981" s="37"/>
      <c r="E3981" s="37"/>
      <c r="F3981" s="37"/>
      <c r="G3981" s="39"/>
      <c r="H3981" s="40"/>
      <c r="I3981" s="107" t="str">
        <f>IF(G3981="","",_xlfn.IFNA(VLOOKUP(G3981,'سجل المشتريات'!F:N,8,0),"غير مسجلة في المشتريات"))</f>
        <v/>
      </c>
      <c r="J3981" s="26" t="str">
        <f>_xlfn.IFNA(VLOOKUP(F3981,الاوردرات!$B$1:$C$600,2,0),"")</f>
        <v/>
      </c>
      <c r="K3981" s="52"/>
      <c r="M3981" s="105" t="str">
        <f>IF(G3981="","",_xlfn.IFNA((VLOOKUP(G3981,help!L:M,2,0))*H3981,_xlfn.IFNA((VLOOKUP(G3981,help!P:Q,2,0))*H3981,"غير مسجلة في المشتريات")))</f>
        <v/>
      </c>
    </row>
    <row r="3982" spans="2:13" hidden="1" x14ac:dyDescent="0.25">
      <c r="B3982" s="13">
        <f>COUNTIFS($G$3:G3982,'تقرير استهلاك خامات'!$D$4)</f>
        <v>2</v>
      </c>
      <c r="C3982" s="13">
        <f>COUNTIFS($F$3:F3982,'تقرير منتج تام'!$E$4)</f>
        <v>10</v>
      </c>
      <c r="D3982" s="37"/>
      <c r="E3982" s="37"/>
      <c r="F3982" s="37"/>
      <c r="G3982" s="39"/>
      <c r="H3982" s="40"/>
      <c r="I3982" s="107" t="str">
        <f>IF(G3982="","",_xlfn.IFNA(VLOOKUP(G3982,'سجل المشتريات'!F:N,8,0),"غير مسجلة في المشتريات"))</f>
        <v/>
      </c>
      <c r="J3982" s="26" t="str">
        <f>_xlfn.IFNA(VLOOKUP(F3982,الاوردرات!$B$1:$C$600,2,0),"")</f>
        <v/>
      </c>
      <c r="K3982" s="52"/>
      <c r="M3982" s="105" t="str">
        <f>IF(G3982="","",_xlfn.IFNA((VLOOKUP(G3982,help!L:M,2,0))*H3982,_xlfn.IFNA((VLOOKUP(G3982,help!P:Q,2,0))*H3982,"غير مسجلة في المشتريات")))</f>
        <v/>
      </c>
    </row>
    <row r="3983" spans="2:13" hidden="1" x14ac:dyDescent="0.25">
      <c r="B3983" s="13">
        <f>COUNTIFS($G$3:G3983,'تقرير استهلاك خامات'!$D$4)</f>
        <v>2</v>
      </c>
      <c r="C3983" s="13">
        <f>COUNTIFS($F$3:F3983,'تقرير منتج تام'!$E$4)</f>
        <v>10</v>
      </c>
      <c r="D3983" s="37"/>
      <c r="E3983" s="37"/>
      <c r="F3983" s="37"/>
      <c r="G3983" s="39"/>
      <c r="H3983" s="40"/>
      <c r="I3983" s="107" t="str">
        <f>IF(G3983="","",_xlfn.IFNA(VLOOKUP(G3983,'سجل المشتريات'!F:N,8,0),"غير مسجلة في المشتريات"))</f>
        <v/>
      </c>
      <c r="J3983" s="26" t="str">
        <f>_xlfn.IFNA(VLOOKUP(F3983,الاوردرات!$B$1:$C$600,2,0),"")</f>
        <v/>
      </c>
      <c r="K3983" s="52"/>
      <c r="M3983" s="105" t="str">
        <f>IF(G3983="","",_xlfn.IFNA((VLOOKUP(G3983,help!L:M,2,0))*H3983,_xlfn.IFNA((VLOOKUP(G3983,help!P:Q,2,0))*H3983,"غير مسجلة في المشتريات")))</f>
        <v/>
      </c>
    </row>
    <row r="3984" spans="2:13" hidden="1" x14ac:dyDescent="0.25">
      <c r="B3984" s="13">
        <f>COUNTIFS($G$3:G3984,'تقرير استهلاك خامات'!$D$4)</f>
        <v>2</v>
      </c>
      <c r="C3984" s="13">
        <f>COUNTIFS($F$3:F3984,'تقرير منتج تام'!$E$4)</f>
        <v>10</v>
      </c>
      <c r="D3984" s="37"/>
      <c r="E3984" s="37"/>
      <c r="F3984" s="37"/>
      <c r="G3984" s="39"/>
      <c r="H3984" s="40"/>
      <c r="I3984" s="107" t="str">
        <f>IF(G3984="","",_xlfn.IFNA(VLOOKUP(G3984,'سجل المشتريات'!F:N,8,0),"غير مسجلة في المشتريات"))</f>
        <v/>
      </c>
      <c r="J3984" s="26" t="str">
        <f>_xlfn.IFNA(VLOOKUP(F3984,الاوردرات!$B$1:$C$600,2,0),"")</f>
        <v/>
      </c>
      <c r="K3984" s="52"/>
      <c r="M3984" s="105" t="str">
        <f>IF(G3984="","",_xlfn.IFNA((VLOOKUP(G3984,help!L:M,2,0))*H3984,_xlfn.IFNA((VLOOKUP(G3984,help!P:Q,2,0))*H3984,"غير مسجلة في المشتريات")))</f>
        <v/>
      </c>
    </row>
    <row r="3985" spans="2:13" hidden="1" x14ac:dyDescent="0.25">
      <c r="B3985" s="13">
        <f>COUNTIFS($G$3:G3985,'تقرير استهلاك خامات'!$D$4)</f>
        <v>2</v>
      </c>
      <c r="C3985" s="13">
        <f>COUNTIFS($F$3:F3985,'تقرير منتج تام'!$E$4)</f>
        <v>10</v>
      </c>
      <c r="D3985" s="37"/>
      <c r="E3985" s="37"/>
      <c r="F3985" s="37"/>
      <c r="G3985" s="39"/>
      <c r="H3985" s="40"/>
      <c r="I3985" s="107" t="str">
        <f>IF(G3985="","",_xlfn.IFNA(VLOOKUP(G3985,'سجل المشتريات'!F:N,8,0),"غير مسجلة في المشتريات"))</f>
        <v/>
      </c>
      <c r="J3985" s="26" t="str">
        <f>_xlfn.IFNA(VLOOKUP(F3985,الاوردرات!$B$1:$C$600,2,0),"")</f>
        <v/>
      </c>
      <c r="K3985" s="52"/>
      <c r="M3985" s="105" t="str">
        <f>IF(G3985="","",_xlfn.IFNA((VLOOKUP(G3985,help!L:M,2,0))*H3985,_xlfn.IFNA((VLOOKUP(G3985,help!P:Q,2,0))*H3985,"غير مسجلة في المشتريات")))</f>
        <v/>
      </c>
    </row>
    <row r="3986" spans="2:13" hidden="1" x14ac:dyDescent="0.25">
      <c r="B3986" s="13">
        <f>COUNTIFS($G$3:G3986,'تقرير استهلاك خامات'!$D$4)</f>
        <v>2</v>
      </c>
      <c r="C3986" s="13">
        <f>COUNTIFS($F$3:F3986,'تقرير منتج تام'!$E$4)</f>
        <v>10</v>
      </c>
      <c r="D3986" s="37"/>
      <c r="E3986" s="37"/>
      <c r="F3986" s="37"/>
      <c r="G3986" s="39"/>
      <c r="H3986" s="40"/>
      <c r="I3986" s="107" t="str">
        <f>IF(G3986="","",_xlfn.IFNA(VLOOKUP(G3986,'سجل المشتريات'!F:N,8,0),"غير مسجلة في المشتريات"))</f>
        <v/>
      </c>
      <c r="J3986" s="26" t="str">
        <f>_xlfn.IFNA(VLOOKUP(F3986,الاوردرات!$B$1:$C$600,2,0),"")</f>
        <v/>
      </c>
      <c r="K3986" s="52"/>
      <c r="M3986" s="105" t="str">
        <f>IF(G3986="","",_xlfn.IFNA((VLOOKUP(G3986,help!L:M,2,0))*H3986,_xlfn.IFNA((VLOOKUP(G3986,help!P:Q,2,0))*H3986,"غير مسجلة في المشتريات")))</f>
        <v/>
      </c>
    </row>
    <row r="3987" spans="2:13" hidden="1" x14ac:dyDescent="0.25">
      <c r="B3987" s="13">
        <f>COUNTIFS($G$3:G3987,'تقرير استهلاك خامات'!$D$4)</f>
        <v>2</v>
      </c>
      <c r="C3987" s="13">
        <f>COUNTIFS($F$3:F3987,'تقرير منتج تام'!$E$4)</f>
        <v>10</v>
      </c>
      <c r="D3987" s="37"/>
      <c r="E3987" s="37"/>
      <c r="F3987" s="37"/>
      <c r="G3987" s="39"/>
      <c r="H3987" s="40"/>
      <c r="I3987" s="107" t="str">
        <f>IF(G3987="","",_xlfn.IFNA(VLOOKUP(G3987,'سجل المشتريات'!F:N,8,0),"غير مسجلة في المشتريات"))</f>
        <v/>
      </c>
      <c r="J3987" s="26" t="str">
        <f>_xlfn.IFNA(VLOOKUP(F3987,الاوردرات!$B$1:$C$600,2,0),"")</f>
        <v/>
      </c>
      <c r="K3987" s="52"/>
      <c r="M3987" s="105" t="str">
        <f>IF(G3987="","",_xlfn.IFNA((VLOOKUP(G3987,help!L:M,2,0))*H3987,_xlfn.IFNA((VLOOKUP(G3987,help!P:Q,2,0))*H3987,"غير مسجلة في المشتريات")))</f>
        <v/>
      </c>
    </row>
    <row r="3988" spans="2:13" hidden="1" x14ac:dyDescent="0.25">
      <c r="B3988" s="13">
        <f>COUNTIFS($G$3:G3988,'تقرير استهلاك خامات'!$D$4)</f>
        <v>2</v>
      </c>
      <c r="C3988" s="13">
        <f>COUNTIFS($F$3:F3988,'تقرير منتج تام'!$E$4)</f>
        <v>10</v>
      </c>
      <c r="D3988" s="37"/>
      <c r="E3988" s="37"/>
      <c r="F3988" s="37"/>
      <c r="G3988" s="39"/>
      <c r="H3988" s="40"/>
      <c r="I3988" s="107" t="str">
        <f>IF(G3988="","",_xlfn.IFNA(VLOOKUP(G3988,'سجل المشتريات'!F:N,8,0),"غير مسجلة في المشتريات"))</f>
        <v/>
      </c>
      <c r="J3988" s="26" t="str">
        <f>_xlfn.IFNA(VLOOKUP(F3988,الاوردرات!$B$1:$C$600,2,0),"")</f>
        <v/>
      </c>
      <c r="K3988" s="52"/>
      <c r="M3988" s="105" t="str">
        <f>IF(G3988="","",_xlfn.IFNA((VLOOKUP(G3988,help!L:M,2,0))*H3988,_xlfn.IFNA((VLOOKUP(G3988,help!P:Q,2,0))*H3988,"غير مسجلة في المشتريات")))</f>
        <v/>
      </c>
    </row>
    <row r="3989" spans="2:13" hidden="1" x14ac:dyDescent="0.25">
      <c r="B3989" s="13">
        <f>COUNTIFS($G$3:G3989,'تقرير استهلاك خامات'!$D$4)</f>
        <v>2</v>
      </c>
      <c r="C3989" s="13">
        <f>COUNTIFS($F$3:F3989,'تقرير منتج تام'!$E$4)</f>
        <v>10</v>
      </c>
      <c r="D3989" s="37"/>
      <c r="E3989" s="37"/>
      <c r="F3989" s="37"/>
      <c r="G3989" s="39"/>
      <c r="H3989" s="40"/>
      <c r="I3989" s="107" t="str">
        <f>IF(G3989="","",_xlfn.IFNA(VLOOKUP(G3989,'سجل المشتريات'!F:N,8,0),"غير مسجلة في المشتريات"))</f>
        <v/>
      </c>
      <c r="J3989" s="26" t="str">
        <f>_xlfn.IFNA(VLOOKUP(F3989,الاوردرات!$B$1:$C$600,2,0),"")</f>
        <v/>
      </c>
      <c r="K3989" s="52"/>
      <c r="M3989" s="105" t="str">
        <f>IF(G3989="","",_xlfn.IFNA((VLOOKUP(G3989,help!L:M,2,0))*H3989,_xlfn.IFNA((VLOOKUP(G3989,help!P:Q,2,0))*H3989,"غير مسجلة في المشتريات")))</f>
        <v/>
      </c>
    </row>
    <row r="3990" spans="2:13" hidden="1" x14ac:dyDescent="0.25">
      <c r="B3990" s="13">
        <f>COUNTIFS($G$3:G3990,'تقرير استهلاك خامات'!$D$4)</f>
        <v>2</v>
      </c>
      <c r="C3990" s="13">
        <f>COUNTIFS($F$3:F3990,'تقرير منتج تام'!$E$4)</f>
        <v>10</v>
      </c>
      <c r="D3990" s="37"/>
      <c r="E3990" s="37"/>
      <c r="F3990" s="37"/>
      <c r="G3990" s="39"/>
      <c r="H3990" s="40"/>
      <c r="I3990" s="107" t="str">
        <f>IF(G3990="","",_xlfn.IFNA(VLOOKUP(G3990,'سجل المشتريات'!F:N,8,0),"غير مسجلة في المشتريات"))</f>
        <v/>
      </c>
      <c r="J3990" s="26" t="str">
        <f>_xlfn.IFNA(VLOOKUP(F3990,الاوردرات!$B$1:$C$600,2,0),"")</f>
        <v/>
      </c>
      <c r="K3990" s="52"/>
      <c r="M3990" s="105" t="str">
        <f>IF(G3990="","",_xlfn.IFNA((VLOOKUP(G3990,help!L:M,2,0))*H3990,_xlfn.IFNA((VLOOKUP(G3990,help!P:Q,2,0))*H3990,"غير مسجلة في المشتريات")))</f>
        <v/>
      </c>
    </row>
    <row r="3991" spans="2:13" hidden="1" x14ac:dyDescent="0.25">
      <c r="B3991" s="13">
        <f>COUNTIFS($G$3:G3991,'تقرير استهلاك خامات'!$D$4)</f>
        <v>2</v>
      </c>
      <c r="C3991" s="13">
        <f>COUNTIFS($F$3:F3991,'تقرير منتج تام'!$E$4)</f>
        <v>10</v>
      </c>
      <c r="D3991" s="37"/>
      <c r="E3991" s="37"/>
      <c r="F3991" s="37"/>
      <c r="G3991" s="39"/>
      <c r="H3991" s="40"/>
      <c r="I3991" s="107" t="str">
        <f>IF(G3991="","",_xlfn.IFNA(VLOOKUP(G3991,'سجل المشتريات'!F:N,8,0),"غير مسجلة في المشتريات"))</f>
        <v/>
      </c>
      <c r="J3991" s="26" t="str">
        <f>_xlfn.IFNA(VLOOKUP(F3991,الاوردرات!$B$1:$C$600,2,0),"")</f>
        <v/>
      </c>
      <c r="K3991" s="52"/>
      <c r="M3991" s="105" t="str">
        <f>IF(G3991="","",_xlfn.IFNA((VLOOKUP(G3991,help!L:M,2,0))*H3991,_xlfn.IFNA((VLOOKUP(G3991,help!P:Q,2,0))*H3991,"غير مسجلة في المشتريات")))</f>
        <v/>
      </c>
    </row>
    <row r="3992" spans="2:13" hidden="1" x14ac:dyDescent="0.25">
      <c r="B3992" s="13">
        <f>COUNTIFS($G$3:G3992,'تقرير استهلاك خامات'!$D$4)</f>
        <v>2</v>
      </c>
      <c r="C3992" s="13">
        <f>COUNTIFS($F$3:F3992,'تقرير منتج تام'!$E$4)</f>
        <v>10</v>
      </c>
      <c r="D3992" s="37"/>
      <c r="E3992" s="37"/>
      <c r="F3992" s="37"/>
      <c r="G3992" s="39"/>
      <c r="H3992" s="40"/>
      <c r="I3992" s="107" t="str">
        <f>IF(G3992="","",_xlfn.IFNA(VLOOKUP(G3992,'سجل المشتريات'!F:N,8,0),"غير مسجلة في المشتريات"))</f>
        <v/>
      </c>
      <c r="J3992" s="26" t="str">
        <f>_xlfn.IFNA(VLOOKUP(F3992,الاوردرات!$B$1:$C$600,2,0),"")</f>
        <v/>
      </c>
      <c r="K3992" s="52"/>
      <c r="M3992" s="105" t="str">
        <f>IF(G3992="","",_xlfn.IFNA((VLOOKUP(G3992,help!L:M,2,0))*H3992,_xlfn.IFNA((VLOOKUP(G3992,help!P:Q,2,0))*H3992,"غير مسجلة في المشتريات")))</f>
        <v/>
      </c>
    </row>
    <row r="3993" spans="2:13" hidden="1" x14ac:dyDescent="0.25">
      <c r="B3993" s="13">
        <f>COUNTIFS($G$3:G3993,'تقرير استهلاك خامات'!$D$4)</f>
        <v>2</v>
      </c>
      <c r="C3993" s="13">
        <f>COUNTIFS($F$3:F3993,'تقرير منتج تام'!$E$4)</f>
        <v>10</v>
      </c>
      <c r="D3993" s="37"/>
      <c r="E3993" s="37"/>
      <c r="F3993" s="37"/>
      <c r="G3993" s="39"/>
      <c r="H3993" s="40"/>
      <c r="I3993" s="107" t="str">
        <f>IF(G3993="","",_xlfn.IFNA(VLOOKUP(G3993,'سجل المشتريات'!F:N,8,0),"غير مسجلة في المشتريات"))</f>
        <v/>
      </c>
      <c r="J3993" s="26" t="str">
        <f>_xlfn.IFNA(VLOOKUP(F3993,الاوردرات!$B$1:$C$600,2,0),"")</f>
        <v/>
      </c>
      <c r="K3993" s="52"/>
      <c r="M3993" s="105" t="str">
        <f>IF(G3993="","",_xlfn.IFNA((VLOOKUP(G3993,help!L:M,2,0))*H3993,_xlfn.IFNA((VLOOKUP(G3993,help!P:Q,2,0))*H3993,"غير مسجلة في المشتريات")))</f>
        <v/>
      </c>
    </row>
    <row r="3994" spans="2:13" hidden="1" x14ac:dyDescent="0.25">
      <c r="B3994" s="13">
        <f>COUNTIFS($G$3:G3994,'تقرير استهلاك خامات'!$D$4)</f>
        <v>2</v>
      </c>
      <c r="C3994" s="13">
        <f>COUNTIFS($F$3:F3994,'تقرير منتج تام'!$E$4)</f>
        <v>10</v>
      </c>
      <c r="D3994" s="37"/>
      <c r="E3994" s="37"/>
      <c r="F3994" s="37"/>
      <c r="G3994" s="39"/>
      <c r="H3994" s="40"/>
      <c r="I3994" s="107" t="str">
        <f>IF(G3994="","",_xlfn.IFNA(VLOOKUP(G3994,'سجل المشتريات'!F:N,8,0),"غير مسجلة في المشتريات"))</f>
        <v/>
      </c>
      <c r="J3994" s="26" t="str">
        <f>_xlfn.IFNA(VLOOKUP(F3994,الاوردرات!$B$1:$C$600,2,0),"")</f>
        <v/>
      </c>
      <c r="K3994" s="52"/>
      <c r="M3994" s="105" t="str">
        <f>IF(G3994="","",_xlfn.IFNA((VLOOKUP(G3994,help!L:M,2,0))*H3994,_xlfn.IFNA((VLOOKUP(G3994,help!P:Q,2,0))*H3994,"غير مسجلة في المشتريات")))</f>
        <v/>
      </c>
    </row>
    <row r="3995" spans="2:13" hidden="1" x14ac:dyDescent="0.25">
      <c r="B3995" s="13">
        <f>COUNTIFS($G$3:G3995,'تقرير استهلاك خامات'!$D$4)</f>
        <v>2</v>
      </c>
      <c r="C3995" s="13">
        <f>COUNTIFS($F$3:F3995,'تقرير منتج تام'!$E$4)</f>
        <v>10</v>
      </c>
      <c r="D3995" s="37"/>
      <c r="E3995" s="37"/>
      <c r="F3995" s="37"/>
      <c r="G3995" s="39"/>
      <c r="H3995" s="40"/>
      <c r="I3995" s="107" t="str">
        <f>IF(G3995="","",_xlfn.IFNA(VLOOKUP(G3995,'سجل المشتريات'!F:N,8,0),"غير مسجلة في المشتريات"))</f>
        <v/>
      </c>
      <c r="J3995" s="26" t="str">
        <f>_xlfn.IFNA(VLOOKUP(F3995,الاوردرات!$B$1:$C$600,2,0),"")</f>
        <v/>
      </c>
      <c r="K3995" s="52"/>
      <c r="M3995" s="105" t="str">
        <f>IF(G3995="","",_xlfn.IFNA((VLOOKUP(G3995,help!L:M,2,0))*H3995,_xlfn.IFNA((VLOOKUP(G3995,help!P:Q,2,0))*H3995,"غير مسجلة في المشتريات")))</f>
        <v/>
      </c>
    </row>
    <row r="3996" spans="2:13" hidden="1" x14ac:dyDescent="0.25">
      <c r="B3996" s="13">
        <f>COUNTIFS($G$3:G3996,'تقرير استهلاك خامات'!$D$4)</f>
        <v>2</v>
      </c>
      <c r="C3996" s="13">
        <f>COUNTIFS($F$3:F3996,'تقرير منتج تام'!$E$4)</f>
        <v>10</v>
      </c>
      <c r="D3996" s="37"/>
      <c r="E3996" s="37"/>
      <c r="F3996" s="37"/>
      <c r="G3996" s="39"/>
      <c r="H3996" s="40"/>
      <c r="I3996" s="107" t="str">
        <f>IF(G3996="","",_xlfn.IFNA(VLOOKUP(G3996,'سجل المشتريات'!F:N,8,0),"غير مسجلة في المشتريات"))</f>
        <v/>
      </c>
      <c r="J3996" s="26" t="str">
        <f>_xlfn.IFNA(VLOOKUP(F3996,الاوردرات!$B$1:$C$600,2,0),"")</f>
        <v/>
      </c>
      <c r="K3996" s="52"/>
      <c r="M3996" s="105" t="str">
        <f>IF(G3996="","",_xlfn.IFNA((VLOOKUP(G3996,help!L:M,2,0))*H3996,_xlfn.IFNA((VLOOKUP(G3996,help!P:Q,2,0))*H3996,"غير مسجلة في المشتريات")))</f>
        <v/>
      </c>
    </row>
    <row r="3997" spans="2:13" hidden="1" x14ac:dyDescent="0.25">
      <c r="B3997" s="13">
        <f>COUNTIFS($G$3:G3997,'تقرير استهلاك خامات'!$D$4)</f>
        <v>2</v>
      </c>
      <c r="C3997" s="13">
        <f>COUNTIFS($F$3:F3997,'تقرير منتج تام'!$E$4)</f>
        <v>10</v>
      </c>
      <c r="D3997" s="37"/>
      <c r="E3997" s="37"/>
      <c r="F3997" s="37"/>
      <c r="G3997" s="39"/>
      <c r="H3997" s="40"/>
      <c r="I3997" s="107" t="str">
        <f>IF(G3997="","",_xlfn.IFNA(VLOOKUP(G3997,'سجل المشتريات'!F:N,8,0),"غير مسجلة في المشتريات"))</f>
        <v/>
      </c>
      <c r="J3997" s="26" t="str">
        <f>_xlfn.IFNA(VLOOKUP(F3997,الاوردرات!$B$1:$C$600,2,0),"")</f>
        <v/>
      </c>
      <c r="K3997" s="52"/>
      <c r="M3997" s="105" t="str">
        <f>IF(G3997="","",_xlfn.IFNA((VLOOKUP(G3997,help!L:M,2,0))*H3997,_xlfn.IFNA((VLOOKUP(G3997,help!P:Q,2,0))*H3997,"غير مسجلة في المشتريات")))</f>
        <v/>
      </c>
    </row>
    <row r="3998" spans="2:13" hidden="1" x14ac:dyDescent="0.25">
      <c r="B3998" s="13">
        <f>COUNTIFS($G$3:G3998,'تقرير استهلاك خامات'!$D$4)</f>
        <v>2</v>
      </c>
      <c r="C3998" s="13">
        <f>COUNTIFS($F$3:F3998,'تقرير منتج تام'!$E$4)</f>
        <v>10</v>
      </c>
      <c r="D3998" s="37"/>
      <c r="E3998" s="37"/>
      <c r="F3998" s="37"/>
      <c r="G3998" s="39"/>
      <c r="H3998" s="40"/>
      <c r="I3998" s="107" t="str">
        <f>IF(G3998="","",_xlfn.IFNA(VLOOKUP(G3998,'سجل المشتريات'!F:N,8,0),"غير مسجلة في المشتريات"))</f>
        <v/>
      </c>
      <c r="J3998" s="26" t="str">
        <f>_xlfn.IFNA(VLOOKUP(F3998,الاوردرات!$B$1:$C$600,2,0),"")</f>
        <v/>
      </c>
      <c r="K3998" s="52"/>
      <c r="M3998" s="105" t="str">
        <f>IF(G3998="","",_xlfn.IFNA((VLOOKUP(G3998,help!L:M,2,0))*H3998,_xlfn.IFNA((VLOOKUP(G3998,help!P:Q,2,0))*H3998,"غير مسجلة في المشتريات")))</f>
        <v/>
      </c>
    </row>
    <row r="3999" spans="2:13" hidden="1" x14ac:dyDescent="0.25">
      <c r="B3999" s="13">
        <f>COUNTIFS($G$3:G3999,'تقرير استهلاك خامات'!$D$4)</f>
        <v>2</v>
      </c>
      <c r="C3999" s="13">
        <f>COUNTIFS($F$3:F3999,'تقرير منتج تام'!$E$4)</f>
        <v>10</v>
      </c>
      <c r="D3999" s="37"/>
      <c r="E3999" s="37"/>
      <c r="F3999" s="37"/>
      <c r="G3999" s="39"/>
      <c r="H3999" s="40"/>
      <c r="I3999" s="107" t="str">
        <f>IF(G3999="","",_xlfn.IFNA(VLOOKUP(G3999,'سجل المشتريات'!F:N,8,0),"غير مسجلة في المشتريات"))</f>
        <v/>
      </c>
      <c r="J3999" s="26" t="str">
        <f>_xlfn.IFNA(VLOOKUP(F3999,الاوردرات!$B$1:$C$600,2,0),"")</f>
        <v/>
      </c>
      <c r="K3999" s="52"/>
      <c r="M3999" s="105" t="str">
        <f>IF(G3999="","",_xlfn.IFNA((VLOOKUP(G3999,help!L:M,2,0))*H3999,_xlfn.IFNA((VLOOKUP(G3999,help!P:Q,2,0))*H3999,"غير مسجلة في المشتريات")))</f>
        <v/>
      </c>
    </row>
    <row r="4000" spans="2:13" hidden="1" x14ac:dyDescent="0.25">
      <c r="B4000" s="13">
        <f>COUNTIFS($G$3:G4000,'تقرير استهلاك خامات'!$D$4)</f>
        <v>2</v>
      </c>
      <c r="C4000" s="13">
        <f>COUNTIFS($F$3:F4000,'تقرير منتج تام'!$E$4)</f>
        <v>10</v>
      </c>
      <c r="D4000" s="37"/>
      <c r="E4000" s="37"/>
      <c r="F4000" s="37"/>
      <c r="G4000" s="39"/>
      <c r="H4000" s="40"/>
      <c r="I4000" s="107" t="str">
        <f>IF(G4000="","",_xlfn.IFNA(VLOOKUP(G4000,'سجل المشتريات'!F:N,8,0),"غير مسجلة في المشتريات"))</f>
        <v/>
      </c>
      <c r="J4000" s="26" t="str">
        <f>_xlfn.IFNA(VLOOKUP(F4000,الاوردرات!$B$1:$C$600,2,0),"")</f>
        <v/>
      </c>
      <c r="K4000" s="52"/>
      <c r="M4000" s="105" t="str">
        <f>IF(G4000="","",_xlfn.IFNA((VLOOKUP(G4000,help!L:M,2,0))*H4000,_xlfn.IFNA((VLOOKUP(G4000,help!P:Q,2,0))*H4000,"غير مسجلة في المشتريات")))</f>
        <v/>
      </c>
    </row>
    <row r="4001" spans="2:13" hidden="1" x14ac:dyDescent="0.25">
      <c r="B4001" s="13">
        <f>COUNTIFS($G$3:G4001,'تقرير استهلاك خامات'!$D$4)</f>
        <v>2</v>
      </c>
      <c r="C4001" s="13">
        <f>COUNTIFS($F$3:F4001,'تقرير منتج تام'!$E$4)</f>
        <v>10</v>
      </c>
      <c r="D4001" s="37"/>
      <c r="E4001" s="37"/>
      <c r="F4001" s="37"/>
      <c r="G4001" s="39"/>
      <c r="H4001" s="40"/>
      <c r="I4001" s="107" t="str">
        <f>IF(G4001="","",_xlfn.IFNA(VLOOKUP(G4001,'سجل المشتريات'!F:N,8,0),"غير مسجلة في المشتريات"))</f>
        <v/>
      </c>
      <c r="J4001" s="26" t="str">
        <f>_xlfn.IFNA(VLOOKUP(F4001,الاوردرات!$B$1:$C$600,2,0),"")</f>
        <v/>
      </c>
      <c r="K4001" s="52"/>
      <c r="M4001" s="105" t="str">
        <f>IF(G4001="","",_xlfn.IFNA((VLOOKUP(G4001,help!L:M,2,0))*H4001,_xlfn.IFNA((VLOOKUP(G4001,help!P:Q,2,0))*H4001,"غير مسجلة في المشتريات")))</f>
        <v/>
      </c>
    </row>
    <row r="4002" spans="2:13" hidden="1" x14ac:dyDescent="0.25">
      <c r="B4002" s="13">
        <f>COUNTIFS($G$3:G4002,'تقرير استهلاك خامات'!$D$4)</f>
        <v>2</v>
      </c>
      <c r="C4002" s="13">
        <f>COUNTIFS($F$3:F4002,'تقرير منتج تام'!$E$4)</f>
        <v>10</v>
      </c>
      <c r="D4002" s="37"/>
      <c r="E4002" s="37"/>
      <c r="F4002" s="37"/>
      <c r="G4002" s="39"/>
      <c r="H4002" s="40"/>
      <c r="I4002" s="107" t="str">
        <f>IF(G4002="","",_xlfn.IFNA(VLOOKUP(G4002,'سجل المشتريات'!F:N,8,0),"غير مسجلة في المشتريات"))</f>
        <v/>
      </c>
      <c r="J4002" s="26" t="str">
        <f>_xlfn.IFNA(VLOOKUP(F4002,الاوردرات!$B$1:$C$600,2,0),"")</f>
        <v/>
      </c>
      <c r="K4002" s="52"/>
      <c r="M4002" s="105" t="str">
        <f>IF(G4002="","",_xlfn.IFNA((VLOOKUP(G4002,help!L:M,2,0))*H4002,_xlfn.IFNA((VLOOKUP(G4002,help!P:Q,2,0))*H4002,"غير مسجلة في المشتريات")))</f>
        <v/>
      </c>
    </row>
    <row r="4003" spans="2:13" hidden="1" x14ac:dyDescent="0.25">
      <c r="B4003" s="13">
        <f>COUNTIFS($G$3:G4003,'تقرير استهلاك خامات'!$D$4)</f>
        <v>2</v>
      </c>
      <c r="C4003" s="13">
        <f>COUNTIFS($F$3:F4003,'تقرير منتج تام'!$E$4)</f>
        <v>10</v>
      </c>
      <c r="D4003" s="37"/>
      <c r="E4003" s="37"/>
      <c r="F4003" s="37"/>
      <c r="G4003" s="39"/>
      <c r="H4003" s="40"/>
      <c r="I4003" s="107" t="str">
        <f>IF(G4003="","",_xlfn.IFNA(VLOOKUP(G4003,'سجل المشتريات'!F:N,8,0),"غير مسجلة في المشتريات"))</f>
        <v/>
      </c>
      <c r="J4003" s="26" t="str">
        <f>_xlfn.IFNA(VLOOKUP(F4003,الاوردرات!$B$1:$C$600,2,0),"")</f>
        <v/>
      </c>
      <c r="K4003" s="52"/>
      <c r="M4003" s="105" t="str">
        <f>IF(G4003="","",_xlfn.IFNA((VLOOKUP(G4003,help!L:M,2,0))*H4003,_xlfn.IFNA((VLOOKUP(G4003,help!P:Q,2,0))*H4003,"غير مسجلة في المشتريات")))</f>
        <v/>
      </c>
    </row>
    <row r="4004" spans="2:13" hidden="1" x14ac:dyDescent="0.25">
      <c r="B4004" s="13">
        <f>COUNTIFS($G$3:G4004,'تقرير استهلاك خامات'!$D$4)</f>
        <v>2</v>
      </c>
      <c r="C4004" s="13">
        <f>COUNTIFS($F$3:F4004,'تقرير منتج تام'!$E$4)</f>
        <v>10</v>
      </c>
      <c r="D4004" s="37"/>
      <c r="E4004" s="37"/>
      <c r="F4004" s="37"/>
      <c r="G4004" s="39"/>
      <c r="H4004" s="40"/>
      <c r="I4004" s="107" t="str">
        <f>IF(G4004="","",_xlfn.IFNA(VLOOKUP(G4004,'سجل المشتريات'!F:N,8,0),"غير مسجلة في المشتريات"))</f>
        <v/>
      </c>
      <c r="J4004" s="26" t="str">
        <f>_xlfn.IFNA(VLOOKUP(F4004,الاوردرات!$B$1:$C$600,2,0),"")</f>
        <v/>
      </c>
      <c r="K4004" s="52"/>
      <c r="M4004" s="105" t="str">
        <f>IF(G4004="","",_xlfn.IFNA((VLOOKUP(G4004,help!L:M,2,0))*H4004,_xlfn.IFNA((VLOOKUP(G4004,help!P:Q,2,0))*H4004,"غير مسجلة في المشتريات")))</f>
        <v/>
      </c>
    </row>
    <row r="4005" spans="2:13" hidden="1" x14ac:dyDescent="0.25">
      <c r="B4005" s="13">
        <f>COUNTIFS($G$3:G4005,'تقرير استهلاك خامات'!$D$4)</f>
        <v>2</v>
      </c>
      <c r="C4005" s="13">
        <f>COUNTIFS($F$3:F4005,'تقرير منتج تام'!$E$4)</f>
        <v>10</v>
      </c>
      <c r="D4005" s="37"/>
      <c r="E4005" s="37"/>
      <c r="F4005" s="37"/>
      <c r="G4005" s="39"/>
      <c r="H4005" s="40"/>
      <c r="I4005" s="107" t="str">
        <f>IF(G4005="","",_xlfn.IFNA(VLOOKUP(G4005,'سجل المشتريات'!F:N,8,0),"غير مسجلة في المشتريات"))</f>
        <v/>
      </c>
      <c r="J4005" s="26" t="str">
        <f>_xlfn.IFNA(VLOOKUP(F4005,الاوردرات!$B$1:$C$600,2,0),"")</f>
        <v/>
      </c>
      <c r="K4005" s="52"/>
      <c r="M4005" s="105" t="str">
        <f>IF(G4005="","",_xlfn.IFNA((VLOOKUP(G4005,help!L:M,2,0))*H4005,_xlfn.IFNA((VLOOKUP(G4005,help!P:Q,2,0))*H4005,"غير مسجلة في المشتريات")))</f>
        <v/>
      </c>
    </row>
    <row r="4006" spans="2:13" hidden="1" x14ac:dyDescent="0.25">
      <c r="B4006" s="13">
        <f>COUNTIFS($G$3:G4006,'تقرير استهلاك خامات'!$D$4)</f>
        <v>2</v>
      </c>
      <c r="C4006" s="13">
        <f>COUNTIFS($F$3:F4006,'تقرير منتج تام'!$E$4)</f>
        <v>10</v>
      </c>
      <c r="D4006" s="37"/>
      <c r="E4006" s="37"/>
      <c r="F4006" s="37"/>
      <c r="G4006" s="39"/>
      <c r="H4006" s="40"/>
      <c r="I4006" s="107" t="str">
        <f>IF(G4006="","",_xlfn.IFNA(VLOOKUP(G4006,'سجل المشتريات'!F:N,8,0),"غير مسجلة في المشتريات"))</f>
        <v/>
      </c>
      <c r="J4006" s="26" t="str">
        <f>_xlfn.IFNA(VLOOKUP(F4006,الاوردرات!$B$1:$C$600,2,0),"")</f>
        <v/>
      </c>
      <c r="K4006" s="52"/>
      <c r="M4006" s="105" t="str">
        <f>IF(G4006="","",_xlfn.IFNA((VLOOKUP(G4006,help!L:M,2,0))*H4006,_xlfn.IFNA((VLOOKUP(G4006,help!P:Q,2,0))*H4006,"غير مسجلة في المشتريات")))</f>
        <v/>
      </c>
    </row>
    <row r="4007" spans="2:13" hidden="1" x14ac:dyDescent="0.25">
      <c r="B4007" s="13">
        <f>COUNTIFS($G$3:G4007,'تقرير استهلاك خامات'!$D$4)</f>
        <v>2</v>
      </c>
      <c r="C4007" s="13">
        <f>COUNTIFS($F$3:F4007,'تقرير منتج تام'!$E$4)</f>
        <v>10</v>
      </c>
      <c r="D4007" s="37"/>
      <c r="E4007" s="37"/>
      <c r="F4007" s="37"/>
      <c r="G4007" s="39"/>
      <c r="H4007" s="40"/>
      <c r="I4007" s="107" t="str">
        <f>IF(G4007="","",_xlfn.IFNA(VLOOKUP(G4007,'سجل المشتريات'!F:N,8,0),"غير مسجلة في المشتريات"))</f>
        <v/>
      </c>
      <c r="J4007" s="26" t="str">
        <f>_xlfn.IFNA(VLOOKUP(F4007,الاوردرات!$B$1:$C$600,2,0),"")</f>
        <v/>
      </c>
      <c r="K4007" s="52"/>
      <c r="M4007" s="105" t="str">
        <f>IF(G4007="","",_xlfn.IFNA((VLOOKUP(G4007,help!L:M,2,0))*H4007,_xlfn.IFNA((VLOOKUP(G4007,help!P:Q,2,0))*H4007,"غير مسجلة في المشتريات")))</f>
        <v/>
      </c>
    </row>
    <row r="4008" spans="2:13" hidden="1" x14ac:dyDescent="0.25">
      <c r="B4008" s="13">
        <f>COUNTIFS($G$3:G4008,'تقرير استهلاك خامات'!$D$4)</f>
        <v>2</v>
      </c>
      <c r="C4008" s="13">
        <f>COUNTIFS($F$3:F4008,'تقرير منتج تام'!$E$4)</f>
        <v>10</v>
      </c>
      <c r="D4008" s="37"/>
      <c r="E4008" s="37"/>
      <c r="F4008" s="37"/>
      <c r="G4008" s="39"/>
      <c r="H4008" s="40"/>
      <c r="I4008" s="107" t="str">
        <f>IF(G4008="","",_xlfn.IFNA(VLOOKUP(G4008,'سجل المشتريات'!F:N,8,0),"غير مسجلة في المشتريات"))</f>
        <v/>
      </c>
      <c r="J4008" s="26" t="str">
        <f>_xlfn.IFNA(VLOOKUP(F4008,الاوردرات!$B$1:$C$600,2,0),"")</f>
        <v/>
      </c>
      <c r="K4008" s="52"/>
      <c r="M4008" s="105" t="str">
        <f>IF(G4008="","",_xlfn.IFNA((VLOOKUP(G4008,help!L:M,2,0))*H4008,_xlfn.IFNA((VLOOKUP(G4008,help!P:Q,2,0))*H4008,"غير مسجلة في المشتريات")))</f>
        <v/>
      </c>
    </row>
    <row r="4009" spans="2:13" hidden="1" x14ac:dyDescent="0.25">
      <c r="B4009" s="13">
        <f>COUNTIFS($G$3:G4009,'تقرير استهلاك خامات'!$D$4)</f>
        <v>2</v>
      </c>
      <c r="C4009" s="13">
        <f>COUNTIFS($F$3:F4009,'تقرير منتج تام'!$E$4)</f>
        <v>10</v>
      </c>
      <c r="D4009" s="37"/>
      <c r="E4009" s="37"/>
      <c r="F4009" s="37"/>
      <c r="G4009" s="39"/>
      <c r="H4009" s="40"/>
      <c r="I4009" s="107" t="str">
        <f>IF(G4009="","",_xlfn.IFNA(VLOOKUP(G4009,'سجل المشتريات'!F:N,8,0),"غير مسجلة في المشتريات"))</f>
        <v/>
      </c>
      <c r="J4009" s="26" t="str">
        <f>_xlfn.IFNA(VLOOKUP(F4009,الاوردرات!$B$1:$C$600,2,0),"")</f>
        <v/>
      </c>
      <c r="K4009" s="52"/>
      <c r="M4009" s="105" t="str">
        <f>IF(G4009="","",_xlfn.IFNA((VLOOKUP(G4009,help!L:M,2,0))*H4009,_xlfn.IFNA((VLOOKUP(G4009,help!P:Q,2,0))*H4009,"غير مسجلة في المشتريات")))</f>
        <v/>
      </c>
    </row>
    <row r="4010" spans="2:13" hidden="1" x14ac:dyDescent="0.25">
      <c r="B4010" s="13">
        <f>COUNTIFS($G$3:G4010,'تقرير استهلاك خامات'!$D$4)</f>
        <v>2</v>
      </c>
      <c r="C4010" s="13">
        <f>COUNTIFS($F$3:F4010,'تقرير منتج تام'!$E$4)</f>
        <v>10</v>
      </c>
      <c r="D4010" s="37"/>
      <c r="E4010" s="37"/>
      <c r="F4010" s="37"/>
      <c r="G4010" s="39"/>
      <c r="H4010" s="40"/>
      <c r="I4010" s="107" t="str">
        <f>IF(G4010="","",_xlfn.IFNA(VLOOKUP(G4010,'سجل المشتريات'!F:N,8,0),"غير مسجلة في المشتريات"))</f>
        <v/>
      </c>
      <c r="J4010" s="26" t="str">
        <f>_xlfn.IFNA(VLOOKUP(F4010,الاوردرات!$B$1:$C$600,2,0),"")</f>
        <v/>
      </c>
      <c r="K4010" s="52"/>
      <c r="M4010" s="105" t="str">
        <f>IF(G4010="","",_xlfn.IFNA((VLOOKUP(G4010,help!L:M,2,0))*H4010,_xlfn.IFNA((VLOOKUP(G4010,help!P:Q,2,0))*H4010,"غير مسجلة في المشتريات")))</f>
        <v/>
      </c>
    </row>
    <row r="4011" spans="2:13" hidden="1" x14ac:dyDescent="0.25">
      <c r="B4011" s="13">
        <f>COUNTIFS($G$3:G4011,'تقرير استهلاك خامات'!$D$4)</f>
        <v>2</v>
      </c>
      <c r="C4011" s="13">
        <f>COUNTIFS($F$3:F4011,'تقرير منتج تام'!$E$4)</f>
        <v>10</v>
      </c>
      <c r="D4011" s="37"/>
      <c r="E4011" s="37"/>
      <c r="F4011" s="37"/>
      <c r="G4011" s="39"/>
      <c r="H4011" s="40"/>
      <c r="I4011" s="107" t="str">
        <f>IF(G4011="","",_xlfn.IFNA(VLOOKUP(G4011,'سجل المشتريات'!F:N,8,0),"غير مسجلة في المشتريات"))</f>
        <v/>
      </c>
      <c r="J4011" s="26" t="str">
        <f>_xlfn.IFNA(VLOOKUP(F4011,الاوردرات!$B$1:$C$600,2,0),"")</f>
        <v/>
      </c>
      <c r="K4011" s="52"/>
      <c r="M4011" s="105" t="str">
        <f>IF(G4011="","",_xlfn.IFNA((VLOOKUP(G4011,help!L:M,2,0))*H4011,_xlfn.IFNA((VLOOKUP(G4011,help!P:Q,2,0))*H4011,"غير مسجلة في المشتريات")))</f>
        <v/>
      </c>
    </row>
    <row r="4012" spans="2:13" hidden="1" x14ac:dyDescent="0.25">
      <c r="B4012" s="13">
        <f>COUNTIFS($G$3:G4012,'تقرير استهلاك خامات'!$D$4)</f>
        <v>2</v>
      </c>
      <c r="C4012" s="13">
        <f>COUNTIFS($F$3:F4012,'تقرير منتج تام'!$E$4)</f>
        <v>10</v>
      </c>
      <c r="D4012" s="37"/>
      <c r="E4012" s="37"/>
      <c r="F4012" s="37"/>
      <c r="G4012" s="39"/>
      <c r="H4012" s="40"/>
      <c r="I4012" s="107" t="str">
        <f>IF(G4012="","",_xlfn.IFNA(VLOOKUP(G4012,'سجل المشتريات'!F:N,8,0),"غير مسجلة في المشتريات"))</f>
        <v/>
      </c>
      <c r="J4012" s="26" t="str">
        <f>_xlfn.IFNA(VLOOKUP(F4012,الاوردرات!$B$1:$C$600,2,0),"")</f>
        <v/>
      </c>
      <c r="K4012" s="52"/>
      <c r="M4012" s="105" t="str">
        <f>IF(G4012="","",_xlfn.IFNA((VLOOKUP(G4012,help!L:M,2,0))*H4012,_xlfn.IFNA((VLOOKUP(G4012,help!P:Q,2,0))*H4012,"غير مسجلة في المشتريات")))</f>
        <v/>
      </c>
    </row>
    <row r="4013" spans="2:13" hidden="1" x14ac:dyDescent="0.25">
      <c r="B4013" s="13">
        <f>COUNTIFS($G$3:G4013,'تقرير استهلاك خامات'!$D$4)</f>
        <v>2</v>
      </c>
      <c r="C4013" s="13">
        <f>COUNTIFS($F$3:F4013,'تقرير منتج تام'!$E$4)</f>
        <v>10</v>
      </c>
      <c r="D4013" s="37"/>
      <c r="E4013" s="37"/>
      <c r="F4013" s="37"/>
      <c r="G4013" s="39"/>
      <c r="H4013" s="40"/>
      <c r="I4013" s="107" t="str">
        <f>IF(G4013="","",_xlfn.IFNA(VLOOKUP(G4013,'سجل المشتريات'!F:N,8,0),"غير مسجلة في المشتريات"))</f>
        <v/>
      </c>
      <c r="J4013" s="26" t="str">
        <f>_xlfn.IFNA(VLOOKUP(F4013,الاوردرات!$B$1:$C$600,2,0),"")</f>
        <v/>
      </c>
      <c r="K4013" s="52"/>
      <c r="M4013" s="105" t="str">
        <f>IF(G4013="","",_xlfn.IFNA((VLOOKUP(G4013,help!L:M,2,0))*H4013,_xlfn.IFNA((VLOOKUP(G4013,help!P:Q,2,0))*H4013,"غير مسجلة في المشتريات")))</f>
        <v/>
      </c>
    </row>
    <row r="4014" spans="2:13" hidden="1" x14ac:dyDescent="0.25">
      <c r="B4014" s="13">
        <f>COUNTIFS($G$3:G4014,'تقرير استهلاك خامات'!$D$4)</f>
        <v>2</v>
      </c>
      <c r="C4014" s="13">
        <f>COUNTIFS($F$3:F4014,'تقرير منتج تام'!$E$4)</f>
        <v>10</v>
      </c>
      <c r="D4014" s="37"/>
      <c r="E4014" s="37"/>
      <c r="F4014" s="37"/>
      <c r="G4014" s="39"/>
      <c r="H4014" s="40"/>
      <c r="I4014" s="107" t="str">
        <f>IF(G4014="","",_xlfn.IFNA(VLOOKUP(G4014,'سجل المشتريات'!F:N,8,0),"غير مسجلة في المشتريات"))</f>
        <v/>
      </c>
      <c r="J4014" s="26" t="str">
        <f>_xlfn.IFNA(VLOOKUP(F4014,الاوردرات!$B$1:$C$600,2,0),"")</f>
        <v/>
      </c>
      <c r="K4014" s="52"/>
      <c r="M4014" s="105" t="str">
        <f>IF(G4014="","",_xlfn.IFNA((VLOOKUP(G4014,help!L:M,2,0))*H4014,_xlfn.IFNA((VLOOKUP(G4014,help!P:Q,2,0))*H4014,"غير مسجلة في المشتريات")))</f>
        <v/>
      </c>
    </row>
    <row r="4015" spans="2:13" hidden="1" x14ac:dyDescent="0.25">
      <c r="B4015" s="13">
        <f>COUNTIFS($G$3:G4015,'تقرير استهلاك خامات'!$D$4)</f>
        <v>2</v>
      </c>
      <c r="C4015" s="13">
        <f>COUNTIFS($F$3:F4015,'تقرير منتج تام'!$E$4)</f>
        <v>10</v>
      </c>
      <c r="D4015" s="37"/>
      <c r="E4015" s="37"/>
      <c r="F4015" s="37"/>
      <c r="G4015" s="39"/>
      <c r="H4015" s="40"/>
      <c r="I4015" s="107" t="str">
        <f>IF(G4015="","",_xlfn.IFNA(VLOOKUP(G4015,'سجل المشتريات'!F:N,8,0),"غير مسجلة في المشتريات"))</f>
        <v/>
      </c>
      <c r="J4015" s="26" t="str">
        <f>_xlfn.IFNA(VLOOKUP(F4015,الاوردرات!$B$1:$C$600,2,0),"")</f>
        <v/>
      </c>
      <c r="K4015" s="52"/>
      <c r="M4015" s="105" t="str">
        <f>IF(G4015="","",_xlfn.IFNA((VLOOKUP(G4015,help!L:M,2,0))*H4015,_xlfn.IFNA((VLOOKUP(G4015,help!P:Q,2,0))*H4015,"غير مسجلة في المشتريات")))</f>
        <v/>
      </c>
    </row>
    <row r="4016" spans="2:13" hidden="1" x14ac:dyDescent="0.25">
      <c r="B4016" s="13">
        <f>COUNTIFS($G$3:G4016,'تقرير استهلاك خامات'!$D$4)</f>
        <v>2</v>
      </c>
      <c r="C4016" s="13">
        <f>COUNTIFS($F$3:F4016,'تقرير منتج تام'!$E$4)</f>
        <v>10</v>
      </c>
      <c r="D4016" s="37"/>
      <c r="E4016" s="37"/>
      <c r="F4016" s="37"/>
      <c r="G4016" s="39"/>
      <c r="H4016" s="40"/>
      <c r="I4016" s="107" t="str">
        <f>IF(G4016="","",_xlfn.IFNA(VLOOKUP(G4016,'سجل المشتريات'!F:N,8,0),"غير مسجلة في المشتريات"))</f>
        <v/>
      </c>
      <c r="J4016" s="26" t="str">
        <f>_xlfn.IFNA(VLOOKUP(F4016,الاوردرات!$B$1:$C$600,2,0),"")</f>
        <v/>
      </c>
      <c r="K4016" s="52"/>
      <c r="M4016" s="105" t="str">
        <f>IF(G4016="","",_xlfn.IFNA((VLOOKUP(G4016,help!L:M,2,0))*H4016,_xlfn.IFNA((VLOOKUP(G4016,help!P:Q,2,0))*H4016,"غير مسجلة في المشتريات")))</f>
        <v/>
      </c>
    </row>
    <row r="4017" spans="2:13" hidden="1" x14ac:dyDescent="0.25">
      <c r="B4017" s="13">
        <f>COUNTIFS($G$3:G4017,'تقرير استهلاك خامات'!$D$4)</f>
        <v>2</v>
      </c>
      <c r="C4017" s="13">
        <f>COUNTIFS($F$3:F4017,'تقرير منتج تام'!$E$4)</f>
        <v>10</v>
      </c>
      <c r="D4017" s="37"/>
      <c r="E4017" s="37"/>
      <c r="F4017" s="37"/>
      <c r="G4017" s="39"/>
      <c r="H4017" s="40"/>
      <c r="I4017" s="107" t="str">
        <f>IF(G4017="","",_xlfn.IFNA(VLOOKUP(G4017,'سجل المشتريات'!F:N,8,0),"غير مسجلة في المشتريات"))</f>
        <v/>
      </c>
      <c r="J4017" s="26" t="str">
        <f>_xlfn.IFNA(VLOOKUP(F4017,الاوردرات!$B$1:$C$600,2,0),"")</f>
        <v/>
      </c>
      <c r="K4017" s="52"/>
      <c r="M4017" s="105" t="str">
        <f>IF(G4017="","",_xlfn.IFNA((VLOOKUP(G4017,help!L:M,2,0))*H4017,_xlfn.IFNA((VLOOKUP(G4017,help!P:Q,2,0))*H4017,"غير مسجلة في المشتريات")))</f>
        <v/>
      </c>
    </row>
    <row r="4018" spans="2:13" hidden="1" x14ac:dyDescent="0.25">
      <c r="B4018" s="13">
        <f>COUNTIFS($G$3:G4018,'تقرير استهلاك خامات'!$D$4)</f>
        <v>2</v>
      </c>
      <c r="C4018" s="13">
        <f>COUNTIFS($F$3:F4018,'تقرير منتج تام'!$E$4)</f>
        <v>10</v>
      </c>
      <c r="D4018" s="37"/>
      <c r="E4018" s="37"/>
      <c r="F4018" s="37"/>
      <c r="G4018" s="39"/>
      <c r="H4018" s="40"/>
      <c r="I4018" s="107" t="str">
        <f>IF(G4018="","",_xlfn.IFNA(VLOOKUP(G4018,'سجل المشتريات'!F:N,8,0),"غير مسجلة في المشتريات"))</f>
        <v/>
      </c>
      <c r="J4018" s="26" t="str">
        <f>_xlfn.IFNA(VLOOKUP(F4018,الاوردرات!$B$1:$C$600,2,0),"")</f>
        <v/>
      </c>
      <c r="K4018" s="52"/>
      <c r="M4018" s="105" t="str">
        <f>IF(G4018="","",_xlfn.IFNA((VLOOKUP(G4018,help!L:M,2,0))*H4018,_xlfn.IFNA((VLOOKUP(G4018,help!P:Q,2,0))*H4018,"غير مسجلة في المشتريات")))</f>
        <v/>
      </c>
    </row>
    <row r="4019" spans="2:13" hidden="1" x14ac:dyDescent="0.25">
      <c r="B4019" s="13">
        <f>COUNTIFS($G$3:G4019,'تقرير استهلاك خامات'!$D$4)</f>
        <v>2</v>
      </c>
      <c r="C4019" s="13">
        <f>COUNTIFS($F$3:F4019,'تقرير منتج تام'!$E$4)</f>
        <v>10</v>
      </c>
      <c r="D4019" s="37"/>
      <c r="E4019" s="37"/>
      <c r="F4019" s="37"/>
      <c r="G4019" s="39"/>
      <c r="H4019" s="40"/>
      <c r="I4019" s="107" t="str">
        <f>IF(G4019="","",_xlfn.IFNA(VLOOKUP(G4019,'سجل المشتريات'!F:N,8,0),"غير مسجلة في المشتريات"))</f>
        <v/>
      </c>
      <c r="J4019" s="26" t="str">
        <f>_xlfn.IFNA(VLOOKUP(F4019,الاوردرات!$B$1:$C$600,2,0),"")</f>
        <v/>
      </c>
      <c r="K4019" s="52"/>
      <c r="M4019" s="105" t="str">
        <f>IF(G4019="","",_xlfn.IFNA((VLOOKUP(G4019,help!L:M,2,0))*H4019,_xlfn.IFNA((VLOOKUP(G4019,help!P:Q,2,0))*H4019,"غير مسجلة في المشتريات")))</f>
        <v/>
      </c>
    </row>
    <row r="4020" spans="2:13" hidden="1" x14ac:dyDescent="0.25">
      <c r="B4020" s="13">
        <f>COUNTIFS($G$3:G4020,'تقرير استهلاك خامات'!$D$4)</f>
        <v>2</v>
      </c>
      <c r="C4020" s="13">
        <f>COUNTIFS($F$3:F4020,'تقرير منتج تام'!$E$4)</f>
        <v>10</v>
      </c>
      <c r="D4020" s="37"/>
      <c r="E4020" s="37"/>
      <c r="F4020" s="37"/>
      <c r="G4020" s="39"/>
      <c r="H4020" s="40"/>
      <c r="I4020" s="107" t="str">
        <f>IF(G4020="","",_xlfn.IFNA(VLOOKUP(G4020,'سجل المشتريات'!F:N,8,0),"غير مسجلة في المشتريات"))</f>
        <v/>
      </c>
      <c r="J4020" s="26" t="str">
        <f>_xlfn.IFNA(VLOOKUP(F4020,الاوردرات!$B$1:$C$600,2,0),"")</f>
        <v/>
      </c>
      <c r="K4020" s="52"/>
      <c r="M4020" s="105" t="str">
        <f>IF(G4020="","",_xlfn.IFNA((VLOOKUP(G4020,help!L:M,2,0))*H4020,_xlfn.IFNA((VLOOKUP(G4020,help!P:Q,2,0))*H4020,"غير مسجلة في المشتريات")))</f>
        <v/>
      </c>
    </row>
    <row r="4021" spans="2:13" hidden="1" x14ac:dyDescent="0.25">
      <c r="B4021" s="13">
        <f>COUNTIFS($G$3:G4021,'تقرير استهلاك خامات'!$D$4)</f>
        <v>2</v>
      </c>
      <c r="C4021" s="13">
        <f>COUNTIFS($F$3:F4021,'تقرير منتج تام'!$E$4)</f>
        <v>10</v>
      </c>
      <c r="D4021" s="37"/>
      <c r="E4021" s="37"/>
      <c r="F4021" s="37"/>
      <c r="G4021" s="39"/>
      <c r="H4021" s="40"/>
      <c r="I4021" s="107" t="str">
        <f>IF(G4021="","",_xlfn.IFNA(VLOOKUP(G4021,'سجل المشتريات'!F:N,8,0),"غير مسجلة في المشتريات"))</f>
        <v/>
      </c>
      <c r="J4021" s="26" t="str">
        <f>_xlfn.IFNA(VLOOKUP(F4021,الاوردرات!$B$1:$C$600,2,0),"")</f>
        <v/>
      </c>
      <c r="K4021" s="52"/>
      <c r="M4021" s="105" t="str">
        <f>IF(G4021="","",_xlfn.IFNA((VLOOKUP(G4021,help!L:M,2,0))*H4021,_xlfn.IFNA((VLOOKUP(G4021,help!P:Q,2,0))*H4021,"غير مسجلة في المشتريات")))</f>
        <v/>
      </c>
    </row>
    <row r="4022" spans="2:13" hidden="1" x14ac:dyDescent="0.25">
      <c r="B4022" s="13">
        <f>COUNTIFS($G$3:G4022,'تقرير استهلاك خامات'!$D$4)</f>
        <v>2</v>
      </c>
      <c r="C4022" s="13">
        <f>COUNTIFS($F$3:F4022,'تقرير منتج تام'!$E$4)</f>
        <v>10</v>
      </c>
      <c r="D4022" s="37"/>
      <c r="E4022" s="37"/>
      <c r="F4022" s="37"/>
      <c r="G4022" s="39"/>
      <c r="H4022" s="40"/>
      <c r="I4022" s="107" t="str">
        <f>IF(G4022="","",_xlfn.IFNA(VLOOKUP(G4022,'سجل المشتريات'!F:N,8,0),"غير مسجلة في المشتريات"))</f>
        <v/>
      </c>
      <c r="J4022" s="26" t="str">
        <f>_xlfn.IFNA(VLOOKUP(F4022,الاوردرات!$B$1:$C$600,2,0),"")</f>
        <v/>
      </c>
      <c r="K4022" s="52"/>
      <c r="M4022" s="105" t="str">
        <f>IF(G4022="","",_xlfn.IFNA((VLOOKUP(G4022,help!L:M,2,0))*H4022,_xlfn.IFNA((VLOOKUP(G4022,help!P:Q,2,0))*H4022,"غير مسجلة في المشتريات")))</f>
        <v/>
      </c>
    </row>
    <row r="4023" spans="2:13" hidden="1" x14ac:dyDescent="0.25">
      <c r="B4023" s="13">
        <f>COUNTIFS($G$3:G4023,'تقرير استهلاك خامات'!$D$4)</f>
        <v>2</v>
      </c>
      <c r="C4023" s="13">
        <f>COUNTIFS($F$3:F4023,'تقرير منتج تام'!$E$4)</f>
        <v>10</v>
      </c>
      <c r="D4023" s="37"/>
      <c r="E4023" s="37"/>
      <c r="F4023" s="37"/>
      <c r="G4023" s="39"/>
      <c r="H4023" s="40"/>
      <c r="I4023" s="107" t="str">
        <f>IF(G4023="","",_xlfn.IFNA(VLOOKUP(G4023,'سجل المشتريات'!F:N,8,0),"غير مسجلة في المشتريات"))</f>
        <v/>
      </c>
      <c r="J4023" s="26" t="str">
        <f>_xlfn.IFNA(VLOOKUP(F4023,الاوردرات!$B$1:$C$600,2,0),"")</f>
        <v/>
      </c>
      <c r="K4023" s="52"/>
      <c r="M4023" s="105" t="str">
        <f>IF(G4023="","",_xlfn.IFNA((VLOOKUP(G4023,help!L:M,2,0))*H4023,_xlfn.IFNA((VLOOKUP(G4023,help!P:Q,2,0))*H4023,"غير مسجلة في المشتريات")))</f>
        <v/>
      </c>
    </row>
    <row r="4024" spans="2:13" hidden="1" x14ac:dyDescent="0.25">
      <c r="B4024" s="13">
        <f>COUNTIFS($G$3:G4024,'تقرير استهلاك خامات'!$D$4)</f>
        <v>2</v>
      </c>
      <c r="C4024" s="13">
        <f>COUNTIFS($F$3:F4024,'تقرير منتج تام'!$E$4)</f>
        <v>10</v>
      </c>
      <c r="D4024" s="37"/>
      <c r="E4024" s="37"/>
      <c r="F4024" s="37"/>
      <c r="G4024" s="39"/>
      <c r="H4024" s="40"/>
      <c r="I4024" s="107" t="str">
        <f>IF(G4024="","",_xlfn.IFNA(VLOOKUP(G4024,'سجل المشتريات'!F:N,8,0),"غير مسجلة في المشتريات"))</f>
        <v/>
      </c>
      <c r="J4024" s="26" t="str">
        <f>_xlfn.IFNA(VLOOKUP(F4024,الاوردرات!$B$1:$C$600,2,0),"")</f>
        <v/>
      </c>
      <c r="K4024" s="52"/>
      <c r="M4024" s="105" t="str">
        <f>IF(G4024="","",_xlfn.IFNA((VLOOKUP(G4024,help!L:M,2,0))*H4024,_xlfn.IFNA((VLOOKUP(G4024,help!P:Q,2,0))*H4024,"غير مسجلة في المشتريات")))</f>
        <v/>
      </c>
    </row>
    <row r="4025" spans="2:13" hidden="1" x14ac:dyDescent="0.25">
      <c r="B4025" s="13">
        <f>COUNTIFS($G$3:G4025,'تقرير استهلاك خامات'!$D$4)</f>
        <v>2</v>
      </c>
      <c r="C4025" s="13">
        <f>COUNTIFS($F$3:F4025,'تقرير منتج تام'!$E$4)</f>
        <v>10</v>
      </c>
      <c r="D4025" s="37"/>
      <c r="E4025" s="37"/>
      <c r="F4025" s="37"/>
      <c r="G4025" s="39"/>
      <c r="H4025" s="40"/>
      <c r="I4025" s="107" t="str">
        <f>IF(G4025="","",_xlfn.IFNA(VLOOKUP(G4025,'سجل المشتريات'!F:N,8,0),"غير مسجلة في المشتريات"))</f>
        <v/>
      </c>
      <c r="J4025" s="26" t="str">
        <f>_xlfn.IFNA(VLOOKUP(F4025,الاوردرات!$B$1:$C$600,2,0),"")</f>
        <v/>
      </c>
      <c r="K4025" s="52"/>
      <c r="M4025" s="105" t="str">
        <f>IF(G4025="","",_xlfn.IFNA((VLOOKUP(G4025,help!L:M,2,0))*H4025,_xlfn.IFNA((VLOOKUP(G4025,help!P:Q,2,0))*H4025,"غير مسجلة في المشتريات")))</f>
        <v/>
      </c>
    </row>
    <row r="4026" spans="2:13" hidden="1" x14ac:dyDescent="0.25">
      <c r="B4026" s="13">
        <f>COUNTIFS($G$3:G4026,'تقرير استهلاك خامات'!$D$4)</f>
        <v>2</v>
      </c>
      <c r="C4026" s="13">
        <f>COUNTIFS($F$3:F4026,'تقرير منتج تام'!$E$4)</f>
        <v>10</v>
      </c>
      <c r="D4026" s="37"/>
      <c r="E4026" s="37"/>
      <c r="F4026" s="37"/>
      <c r="G4026" s="39"/>
      <c r="H4026" s="40"/>
      <c r="I4026" s="107" t="str">
        <f>IF(G4026="","",_xlfn.IFNA(VLOOKUP(G4026,'سجل المشتريات'!F:N,8,0),"غير مسجلة في المشتريات"))</f>
        <v/>
      </c>
      <c r="J4026" s="26" t="str">
        <f>_xlfn.IFNA(VLOOKUP(F4026,الاوردرات!$B$1:$C$600,2,0),"")</f>
        <v/>
      </c>
      <c r="K4026" s="52"/>
      <c r="M4026" s="105" t="str">
        <f>IF(G4026="","",_xlfn.IFNA((VLOOKUP(G4026,help!L:M,2,0))*H4026,_xlfn.IFNA((VLOOKUP(G4026,help!P:Q,2,0))*H4026,"غير مسجلة في المشتريات")))</f>
        <v/>
      </c>
    </row>
    <row r="4027" spans="2:13" hidden="1" x14ac:dyDescent="0.25">
      <c r="B4027" s="13">
        <f>COUNTIFS($G$3:G4027,'تقرير استهلاك خامات'!$D$4)</f>
        <v>2</v>
      </c>
      <c r="C4027" s="13">
        <f>COUNTIFS($F$3:F4027,'تقرير منتج تام'!$E$4)</f>
        <v>10</v>
      </c>
      <c r="D4027" s="37"/>
      <c r="E4027" s="37"/>
      <c r="F4027" s="37"/>
      <c r="G4027" s="39"/>
      <c r="H4027" s="40"/>
      <c r="I4027" s="107" t="str">
        <f>IF(G4027="","",_xlfn.IFNA(VLOOKUP(G4027,'سجل المشتريات'!F:N,8,0),"غير مسجلة في المشتريات"))</f>
        <v/>
      </c>
      <c r="J4027" s="26" t="str">
        <f>_xlfn.IFNA(VLOOKUP(F4027,الاوردرات!$B$1:$C$600,2,0),"")</f>
        <v/>
      </c>
      <c r="K4027" s="52"/>
      <c r="M4027" s="105" t="str">
        <f>IF(G4027="","",_xlfn.IFNA((VLOOKUP(G4027,help!L:M,2,0))*H4027,_xlfn.IFNA((VLOOKUP(G4027,help!P:Q,2,0))*H4027,"غير مسجلة في المشتريات")))</f>
        <v/>
      </c>
    </row>
    <row r="4028" spans="2:13" hidden="1" x14ac:dyDescent="0.25">
      <c r="B4028" s="13">
        <f>COUNTIFS($G$3:G4028,'تقرير استهلاك خامات'!$D$4)</f>
        <v>2</v>
      </c>
      <c r="C4028" s="13">
        <f>COUNTIFS($F$3:F4028,'تقرير منتج تام'!$E$4)</f>
        <v>10</v>
      </c>
      <c r="D4028" s="37"/>
      <c r="E4028" s="37"/>
      <c r="F4028" s="37"/>
      <c r="G4028" s="39"/>
      <c r="H4028" s="40"/>
      <c r="I4028" s="107" t="str">
        <f>IF(G4028="","",_xlfn.IFNA(VLOOKUP(G4028,'سجل المشتريات'!F:N,8,0),"غير مسجلة في المشتريات"))</f>
        <v/>
      </c>
      <c r="J4028" s="26" t="str">
        <f>_xlfn.IFNA(VLOOKUP(F4028,الاوردرات!$B$1:$C$600,2,0),"")</f>
        <v/>
      </c>
      <c r="K4028" s="52"/>
      <c r="M4028" s="105" t="str">
        <f>IF(G4028="","",_xlfn.IFNA((VLOOKUP(G4028,help!L:M,2,0))*H4028,_xlfn.IFNA((VLOOKUP(G4028,help!P:Q,2,0))*H4028,"غير مسجلة في المشتريات")))</f>
        <v/>
      </c>
    </row>
    <row r="4029" spans="2:13" hidden="1" x14ac:dyDescent="0.25">
      <c r="B4029" s="13">
        <f>COUNTIFS($G$3:G4029,'تقرير استهلاك خامات'!$D$4)</f>
        <v>2</v>
      </c>
      <c r="C4029" s="13">
        <f>COUNTIFS($F$3:F4029,'تقرير منتج تام'!$E$4)</f>
        <v>10</v>
      </c>
      <c r="D4029" s="37"/>
      <c r="E4029" s="37"/>
      <c r="F4029" s="37"/>
      <c r="G4029" s="39"/>
      <c r="H4029" s="40"/>
      <c r="I4029" s="107" t="str">
        <f>IF(G4029="","",_xlfn.IFNA(VLOOKUP(G4029,'سجل المشتريات'!F:N,8,0),"غير مسجلة في المشتريات"))</f>
        <v/>
      </c>
      <c r="J4029" s="26" t="str">
        <f>_xlfn.IFNA(VLOOKUP(F4029,الاوردرات!$B$1:$C$600,2,0),"")</f>
        <v/>
      </c>
      <c r="K4029" s="52"/>
      <c r="M4029" s="105" t="str">
        <f>IF(G4029="","",_xlfn.IFNA((VLOOKUP(G4029,help!L:M,2,0))*H4029,_xlfn.IFNA((VLOOKUP(G4029,help!P:Q,2,0))*H4029,"غير مسجلة في المشتريات")))</f>
        <v/>
      </c>
    </row>
    <row r="4030" spans="2:13" hidden="1" x14ac:dyDescent="0.25">
      <c r="B4030" s="13">
        <f>COUNTIFS($G$3:G4030,'تقرير استهلاك خامات'!$D$4)</f>
        <v>2</v>
      </c>
      <c r="C4030" s="13">
        <f>COUNTIFS($F$3:F4030,'تقرير منتج تام'!$E$4)</f>
        <v>10</v>
      </c>
      <c r="D4030" s="37"/>
      <c r="E4030" s="37"/>
      <c r="F4030" s="37"/>
      <c r="G4030" s="39"/>
      <c r="H4030" s="40"/>
      <c r="I4030" s="107" t="str">
        <f>IF(G4030="","",_xlfn.IFNA(VLOOKUP(G4030,'سجل المشتريات'!F:N,8,0),"غير مسجلة في المشتريات"))</f>
        <v/>
      </c>
      <c r="J4030" s="26" t="str">
        <f>_xlfn.IFNA(VLOOKUP(F4030,الاوردرات!$B$1:$C$600,2,0),"")</f>
        <v/>
      </c>
      <c r="K4030" s="52"/>
      <c r="M4030" s="105" t="str">
        <f>IF(G4030="","",_xlfn.IFNA((VLOOKUP(G4030,help!L:M,2,0))*H4030,_xlfn.IFNA((VLOOKUP(G4030,help!P:Q,2,0))*H4030,"غير مسجلة في المشتريات")))</f>
        <v/>
      </c>
    </row>
    <row r="4031" spans="2:13" hidden="1" x14ac:dyDescent="0.25">
      <c r="B4031" s="13">
        <f>COUNTIFS($G$3:G4031,'تقرير استهلاك خامات'!$D$4)</f>
        <v>2</v>
      </c>
      <c r="C4031" s="13">
        <f>COUNTIFS($F$3:F4031,'تقرير منتج تام'!$E$4)</f>
        <v>10</v>
      </c>
      <c r="D4031" s="37"/>
      <c r="E4031" s="37"/>
      <c r="F4031" s="37"/>
      <c r="G4031" s="39"/>
      <c r="H4031" s="40"/>
      <c r="I4031" s="107" t="str">
        <f>IF(G4031="","",_xlfn.IFNA(VLOOKUP(G4031,'سجل المشتريات'!F:N,8,0),"غير مسجلة في المشتريات"))</f>
        <v/>
      </c>
      <c r="J4031" s="26" t="str">
        <f>_xlfn.IFNA(VLOOKUP(F4031,الاوردرات!$B$1:$C$600,2,0),"")</f>
        <v/>
      </c>
      <c r="K4031" s="52"/>
      <c r="M4031" s="105" t="str">
        <f>IF(G4031="","",_xlfn.IFNA((VLOOKUP(G4031,help!L:M,2,0))*H4031,_xlfn.IFNA((VLOOKUP(G4031,help!P:Q,2,0))*H4031,"غير مسجلة في المشتريات")))</f>
        <v/>
      </c>
    </row>
    <row r="4032" spans="2:13" hidden="1" x14ac:dyDescent="0.25">
      <c r="B4032" s="13">
        <f>COUNTIFS($G$3:G4032,'تقرير استهلاك خامات'!$D$4)</f>
        <v>2</v>
      </c>
      <c r="C4032" s="13">
        <f>COUNTIFS($F$3:F4032,'تقرير منتج تام'!$E$4)</f>
        <v>10</v>
      </c>
      <c r="D4032" s="37"/>
      <c r="E4032" s="37"/>
      <c r="F4032" s="37"/>
      <c r="G4032" s="39"/>
      <c r="H4032" s="40"/>
      <c r="I4032" s="107" t="str">
        <f>IF(G4032="","",_xlfn.IFNA(VLOOKUP(G4032,'سجل المشتريات'!F:N,8,0),"غير مسجلة في المشتريات"))</f>
        <v/>
      </c>
      <c r="J4032" s="26" t="str">
        <f>_xlfn.IFNA(VLOOKUP(F4032,الاوردرات!$B$1:$C$600,2,0),"")</f>
        <v/>
      </c>
      <c r="K4032" s="52"/>
      <c r="M4032" s="105" t="str">
        <f>IF(G4032="","",_xlfn.IFNA((VLOOKUP(G4032,help!L:M,2,0))*H4032,_xlfn.IFNA((VLOOKUP(G4032,help!P:Q,2,0))*H4032,"غير مسجلة في المشتريات")))</f>
        <v/>
      </c>
    </row>
    <row r="4033" spans="2:13" hidden="1" x14ac:dyDescent="0.25">
      <c r="B4033" s="13">
        <f>COUNTIFS($G$3:G4033,'تقرير استهلاك خامات'!$D$4)</f>
        <v>2</v>
      </c>
      <c r="C4033" s="13">
        <f>COUNTIFS($F$3:F4033,'تقرير منتج تام'!$E$4)</f>
        <v>10</v>
      </c>
      <c r="D4033" s="37"/>
      <c r="E4033" s="37"/>
      <c r="F4033" s="37"/>
      <c r="G4033" s="39"/>
      <c r="H4033" s="40"/>
      <c r="I4033" s="107" t="str">
        <f>IF(G4033="","",_xlfn.IFNA(VLOOKUP(G4033,'سجل المشتريات'!F:N,8,0),"غير مسجلة في المشتريات"))</f>
        <v/>
      </c>
      <c r="J4033" s="26" t="str">
        <f>_xlfn.IFNA(VLOOKUP(F4033,الاوردرات!$B$1:$C$600,2,0),"")</f>
        <v/>
      </c>
      <c r="K4033" s="52"/>
      <c r="M4033" s="105" t="str">
        <f>IF(G4033="","",_xlfn.IFNA((VLOOKUP(G4033,help!L:M,2,0))*H4033,_xlfn.IFNA((VLOOKUP(G4033,help!P:Q,2,0))*H4033,"غير مسجلة في المشتريات")))</f>
        <v/>
      </c>
    </row>
    <row r="4034" spans="2:13" hidden="1" x14ac:dyDescent="0.25">
      <c r="B4034" s="13">
        <f>COUNTIFS($G$3:G4034,'تقرير استهلاك خامات'!$D$4)</f>
        <v>2</v>
      </c>
      <c r="C4034" s="13">
        <f>COUNTIFS($F$3:F4034,'تقرير منتج تام'!$E$4)</f>
        <v>10</v>
      </c>
      <c r="D4034" s="37"/>
      <c r="E4034" s="37"/>
      <c r="F4034" s="37"/>
      <c r="G4034" s="39"/>
      <c r="H4034" s="40"/>
      <c r="I4034" s="107" t="str">
        <f>IF(G4034="","",_xlfn.IFNA(VLOOKUP(G4034,'سجل المشتريات'!F:N,8,0),"غير مسجلة في المشتريات"))</f>
        <v/>
      </c>
      <c r="J4034" s="26" t="str">
        <f>_xlfn.IFNA(VLOOKUP(F4034,الاوردرات!$B$1:$C$600,2,0),"")</f>
        <v/>
      </c>
      <c r="K4034" s="52"/>
      <c r="M4034" s="105" t="str">
        <f>IF(G4034="","",_xlfn.IFNA((VLOOKUP(G4034,help!L:M,2,0))*H4034,_xlfn.IFNA((VLOOKUP(G4034,help!P:Q,2,0))*H4034,"غير مسجلة في المشتريات")))</f>
        <v/>
      </c>
    </row>
    <row r="4035" spans="2:13" hidden="1" x14ac:dyDescent="0.25">
      <c r="B4035" s="13">
        <f>COUNTIFS($G$3:G4035,'تقرير استهلاك خامات'!$D$4)</f>
        <v>2</v>
      </c>
      <c r="C4035" s="13">
        <f>COUNTIFS($F$3:F4035,'تقرير منتج تام'!$E$4)</f>
        <v>10</v>
      </c>
      <c r="D4035" s="37"/>
      <c r="E4035" s="37"/>
      <c r="F4035" s="37"/>
      <c r="G4035" s="39"/>
      <c r="H4035" s="40"/>
      <c r="I4035" s="107" t="str">
        <f>IF(G4035="","",_xlfn.IFNA(VLOOKUP(G4035,'سجل المشتريات'!F:N,8,0),"غير مسجلة في المشتريات"))</f>
        <v/>
      </c>
      <c r="J4035" s="26" t="str">
        <f>_xlfn.IFNA(VLOOKUP(F4035,الاوردرات!$B$1:$C$600,2,0),"")</f>
        <v/>
      </c>
      <c r="K4035" s="52"/>
      <c r="M4035" s="105" t="str">
        <f>IF(G4035="","",_xlfn.IFNA((VLOOKUP(G4035,help!L:M,2,0))*H4035,_xlfn.IFNA((VLOOKUP(G4035,help!P:Q,2,0))*H4035,"غير مسجلة في المشتريات")))</f>
        <v/>
      </c>
    </row>
    <row r="4036" spans="2:13" hidden="1" x14ac:dyDescent="0.25">
      <c r="B4036" s="13">
        <f>COUNTIFS($G$3:G4036,'تقرير استهلاك خامات'!$D$4)</f>
        <v>2</v>
      </c>
      <c r="C4036" s="13">
        <f>COUNTIFS($F$3:F4036,'تقرير منتج تام'!$E$4)</f>
        <v>10</v>
      </c>
      <c r="D4036" s="37"/>
      <c r="E4036" s="37"/>
      <c r="F4036" s="37"/>
      <c r="G4036" s="39"/>
      <c r="H4036" s="40"/>
      <c r="I4036" s="107" t="str">
        <f>IF(G4036="","",_xlfn.IFNA(VLOOKUP(G4036,'سجل المشتريات'!F:N,8,0),"غير مسجلة في المشتريات"))</f>
        <v/>
      </c>
      <c r="J4036" s="26" t="str">
        <f>_xlfn.IFNA(VLOOKUP(F4036,الاوردرات!$B$1:$C$600,2,0),"")</f>
        <v/>
      </c>
      <c r="K4036" s="52"/>
      <c r="M4036" s="105" t="str">
        <f>IF(G4036="","",_xlfn.IFNA((VLOOKUP(G4036,help!L:M,2,0))*H4036,_xlfn.IFNA((VLOOKUP(G4036,help!P:Q,2,0))*H4036,"غير مسجلة في المشتريات")))</f>
        <v/>
      </c>
    </row>
    <row r="4037" spans="2:13" hidden="1" x14ac:dyDescent="0.25">
      <c r="B4037" s="13">
        <f>COUNTIFS($G$3:G4037,'تقرير استهلاك خامات'!$D$4)</f>
        <v>2</v>
      </c>
      <c r="C4037" s="13">
        <f>COUNTIFS($F$3:F4037,'تقرير منتج تام'!$E$4)</f>
        <v>10</v>
      </c>
      <c r="D4037" s="37"/>
      <c r="E4037" s="37"/>
      <c r="F4037" s="37"/>
      <c r="G4037" s="39"/>
      <c r="H4037" s="40"/>
      <c r="I4037" s="107" t="str">
        <f>IF(G4037="","",_xlfn.IFNA(VLOOKUP(G4037,'سجل المشتريات'!F:N,8,0),"غير مسجلة في المشتريات"))</f>
        <v/>
      </c>
      <c r="J4037" s="26" t="str">
        <f>_xlfn.IFNA(VLOOKUP(F4037,الاوردرات!$B$1:$C$600,2,0),"")</f>
        <v/>
      </c>
      <c r="K4037" s="52"/>
      <c r="M4037" s="105" t="str">
        <f>IF(G4037="","",_xlfn.IFNA((VLOOKUP(G4037,help!L:M,2,0))*H4037,_xlfn.IFNA((VLOOKUP(G4037,help!P:Q,2,0))*H4037,"غير مسجلة في المشتريات")))</f>
        <v/>
      </c>
    </row>
    <row r="4038" spans="2:13" hidden="1" x14ac:dyDescent="0.25">
      <c r="B4038" s="13">
        <f>COUNTIFS($G$3:G4038,'تقرير استهلاك خامات'!$D$4)</f>
        <v>2</v>
      </c>
      <c r="C4038" s="13">
        <f>COUNTIFS($F$3:F4038,'تقرير منتج تام'!$E$4)</f>
        <v>10</v>
      </c>
      <c r="D4038" s="37"/>
      <c r="E4038" s="37"/>
      <c r="F4038" s="37"/>
      <c r="G4038" s="39"/>
      <c r="H4038" s="40"/>
      <c r="I4038" s="107" t="str">
        <f>IF(G4038="","",_xlfn.IFNA(VLOOKUP(G4038,'سجل المشتريات'!F:N,8,0),"غير مسجلة في المشتريات"))</f>
        <v/>
      </c>
      <c r="J4038" s="26" t="str">
        <f>_xlfn.IFNA(VLOOKUP(F4038,الاوردرات!$B$1:$C$600,2,0),"")</f>
        <v/>
      </c>
      <c r="K4038" s="52"/>
      <c r="M4038" s="105" t="str">
        <f>IF(G4038="","",_xlfn.IFNA((VLOOKUP(G4038,help!L:M,2,0))*H4038,_xlfn.IFNA((VLOOKUP(G4038,help!P:Q,2,0))*H4038,"غير مسجلة في المشتريات")))</f>
        <v/>
      </c>
    </row>
    <row r="4039" spans="2:13" hidden="1" x14ac:dyDescent="0.25">
      <c r="B4039" s="13">
        <f>COUNTIFS($G$3:G4039,'تقرير استهلاك خامات'!$D$4)</f>
        <v>2</v>
      </c>
      <c r="C4039" s="13">
        <f>COUNTIFS($F$3:F4039,'تقرير منتج تام'!$E$4)</f>
        <v>10</v>
      </c>
      <c r="D4039" s="37"/>
      <c r="E4039" s="37"/>
      <c r="F4039" s="37"/>
      <c r="G4039" s="39"/>
      <c r="H4039" s="40"/>
      <c r="I4039" s="107" t="str">
        <f>IF(G4039="","",_xlfn.IFNA(VLOOKUP(G4039,'سجل المشتريات'!F:N,8,0),"غير مسجلة في المشتريات"))</f>
        <v/>
      </c>
      <c r="J4039" s="26" t="str">
        <f>_xlfn.IFNA(VLOOKUP(F4039,الاوردرات!$B$1:$C$600,2,0),"")</f>
        <v/>
      </c>
      <c r="K4039" s="52"/>
      <c r="M4039" s="105" t="str">
        <f>IF(G4039="","",_xlfn.IFNA((VLOOKUP(G4039,help!L:M,2,0))*H4039,_xlfn.IFNA((VLOOKUP(G4039,help!P:Q,2,0))*H4039,"غير مسجلة في المشتريات")))</f>
        <v/>
      </c>
    </row>
    <row r="4040" spans="2:13" hidden="1" x14ac:dyDescent="0.25">
      <c r="B4040" s="13">
        <f>COUNTIFS($G$3:G4040,'تقرير استهلاك خامات'!$D$4)</f>
        <v>2</v>
      </c>
      <c r="C4040" s="13">
        <f>COUNTIFS($F$3:F4040,'تقرير منتج تام'!$E$4)</f>
        <v>10</v>
      </c>
      <c r="D4040" s="37"/>
      <c r="E4040" s="37"/>
      <c r="F4040" s="37"/>
      <c r="G4040" s="39"/>
      <c r="H4040" s="40"/>
      <c r="I4040" s="107" t="str">
        <f>IF(G4040="","",_xlfn.IFNA(VLOOKUP(G4040,'سجل المشتريات'!F:N,8,0),"غير مسجلة في المشتريات"))</f>
        <v/>
      </c>
      <c r="J4040" s="26" t="str">
        <f>_xlfn.IFNA(VLOOKUP(F4040,الاوردرات!$B$1:$C$600,2,0),"")</f>
        <v/>
      </c>
      <c r="K4040" s="52"/>
      <c r="M4040" s="105" t="str">
        <f>IF(G4040="","",_xlfn.IFNA((VLOOKUP(G4040,help!L:M,2,0))*H4040,_xlfn.IFNA((VLOOKUP(G4040,help!P:Q,2,0))*H4040,"غير مسجلة في المشتريات")))</f>
        <v/>
      </c>
    </row>
    <row r="4041" spans="2:13" hidden="1" x14ac:dyDescent="0.25">
      <c r="B4041" s="13">
        <f>COUNTIFS($G$3:G4041,'تقرير استهلاك خامات'!$D$4)</f>
        <v>2</v>
      </c>
      <c r="C4041" s="13">
        <f>COUNTIFS($F$3:F4041,'تقرير منتج تام'!$E$4)</f>
        <v>10</v>
      </c>
      <c r="D4041" s="37"/>
      <c r="E4041" s="37"/>
      <c r="F4041" s="37"/>
      <c r="G4041" s="39"/>
      <c r="H4041" s="40"/>
      <c r="I4041" s="107" t="str">
        <f>IF(G4041="","",_xlfn.IFNA(VLOOKUP(G4041,'سجل المشتريات'!F:N,8,0),"غير مسجلة في المشتريات"))</f>
        <v/>
      </c>
      <c r="J4041" s="26" t="str">
        <f>_xlfn.IFNA(VLOOKUP(F4041,الاوردرات!$B$1:$C$600,2,0),"")</f>
        <v/>
      </c>
      <c r="K4041" s="52"/>
      <c r="M4041" s="105" t="str">
        <f>IF(G4041="","",_xlfn.IFNA((VLOOKUP(G4041,help!L:M,2,0))*H4041,_xlfn.IFNA((VLOOKUP(G4041,help!P:Q,2,0))*H4041,"غير مسجلة في المشتريات")))</f>
        <v/>
      </c>
    </row>
    <row r="4042" spans="2:13" hidden="1" x14ac:dyDescent="0.25">
      <c r="B4042" s="13">
        <f>COUNTIFS($G$3:G4042,'تقرير استهلاك خامات'!$D$4)</f>
        <v>2</v>
      </c>
      <c r="C4042" s="13">
        <f>COUNTIFS($F$3:F4042,'تقرير منتج تام'!$E$4)</f>
        <v>10</v>
      </c>
      <c r="D4042" s="37"/>
      <c r="E4042" s="37"/>
      <c r="F4042" s="37"/>
      <c r="G4042" s="39"/>
      <c r="H4042" s="40"/>
      <c r="I4042" s="107" t="str">
        <f>IF(G4042="","",_xlfn.IFNA(VLOOKUP(G4042,'سجل المشتريات'!F:N,8,0),"غير مسجلة في المشتريات"))</f>
        <v/>
      </c>
      <c r="J4042" s="26" t="str">
        <f>_xlfn.IFNA(VLOOKUP(F4042,الاوردرات!$B$1:$C$600,2,0),"")</f>
        <v/>
      </c>
      <c r="K4042" s="52"/>
      <c r="M4042" s="105" t="str">
        <f>IF(G4042="","",_xlfn.IFNA((VLOOKUP(G4042,help!L:M,2,0))*H4042,_xlfn.IFNA((VLOOKUP(G4042,help!P:Q,2,0))*H4042,"غير مسجلة في المشتريات")))</f>
        <v/>
      </c>
    </row>
    <row r="4043" spans="2:13" hidden="1" x14ac:dyDescent="0.25">
      <c r="B4043" s="13">
        <f>COUNTIFS($G$3:G4043,'تقرير استهلاك خامات'!$D$4)</f>
        <v>2</v>
      </c>
      <c r="C4043" s="13">
        <f>COUNTIFS($F$3:F4043,'تقرير منتج تام'!$E$4)</f>
        <v>10</v>
      </c>
      <c r="D4043" s="37"/>
      <c r="E4043" s="37"/>
      <c r="F4043" s="37"/>
      <c r="G4043" s="39"/>
      <c r="H4043" s="40"/>
      <c r="I4043" s="107" t="str">
        <f>IF(G4043="","",_xlfn.IFNA(VLOOKUP(G4043,'سجل المشتريات'!F:N,8,0),"غير مسجلة في المشتريات"))</f>
        <v/>
      </c>
      <c r="J4043" s="26" t="str">
        <f>_xlfn.IFNA(VLOOKUP(F4043,الاوردرات!$B$1:$C$600,2,0),"")</f>
        <v/>
      </c>
      <c r="K4043" s="52"/>
      <c r="M4043" s="105" t="str">
        <f>IF(G4043="","",_xlfn.IFNA((VLOOKUP(G4043,help!L:M,2,0))*H4043,_xlfn.IFNA((VLOOKUP(G4043,help!P:Q,2,0))*H4043,"غير مسجلة في المشتريات")))</f>
        <v/>
      </c>
    </row>
    <row r="4044" spans="2:13" hidden="1" x14ac:dyDescent="0.25">
      <c r="B4044" s="13">
        <f>COUNTIFS($G$3:G4044,'تقرير استهلاك خامات'!$D$4)</f>
        <v>2</v>
      </c>
      <c r="C4044" s="13">
        <f>COUNTIFS($F$3:F4044,'تقرير منتج تام'!$E$4)</f>
        <v>10</v>
      </c>
      <c r="D4044" s="37"/>
      <c r="E4044" s="37"/>
      <c r="F4044" s="37"/>
      <c r="G4044" s="39"/>
      <c r="H4044" s="40"/>
      <c r="I4044" s="107" t="str">
        <f>IF(G4044="","",_xlfn.IFNA(VLOOKUP(G4044,'سجل المشتريات'!F:N,8,0),"غير مسجلة في المشتريات"))</f>
        <v/>
      </c>
      <c r="J4044" s="26" t="str">
        <f>_xlfn.IFNA(VLOOKUP(F4044,الاوردرات!$B$1:$C$600,2,0),"")</f>
        <v/>
      </c>
      <c r="K4044" s="52"/>
      <c r="M4044" s="105" t="str">
        <f>IF(G4044="","",_xlfn.IFNA((VLOOKUP(G4044,help!L:M,2,0))*H4044,_xlfn.IFNA((VLOOKUP(G4044,help!P:Q,2,0))*H4044,"غير مسجلة في المشتريات")))</f>
        <v/>
      </c>
    </row>
    <row r="4045" spans="2:13" hidden="1" x14ac:dyDescent="0.25">
      <c r="B4045" s="13">
        <f>COUNTIFS($G$3:G4045,'تقرير استهلاك خامات'!$D$4)</f>
        <v>2</v>
      </c>
      <c r="C4045" s="13">
        <f>COUNTIFS($F$3:F4045,'تقرير منتج تام'!$E$4)</f>
        <v>10</v>
      </c>
      <c r="D4045" s="37"/>
      <c r="E4045" s="37"/>
      <c r="F4045" s="37"/>
      <c r="G4045" s="39"/>
      <c r="H4045" s="40"/>
      <c r="I4045" s="107" t="str">
        <f>IF(G4045="","",_xlfn.IFNA(VLOOKUP(G4045,'سجل المشتريات'!F:N,8,0),"غير مسجلة في المشتريات"))</f>
        <v/>
      </c>
      <c r="J4045" s="26" t="str">
        <f>_xlfn.IFNA(VLOOKUP(F4045,الاوردرات!$B$1:$C$600,2,0),"")</f>
        <v/>
      </c>
      <c r="K4045" s="52"/>
      <c r="M4045" s="105" t="str">
        <f>IF(G4045="","",_xlfn.IFNA((VLOOKUP(G4045,help!L:M,2,0))*H4045,_xlfn.IFNA((VLOOKUP(G4045,help!P:Q,2,0))*H4045,"غير مسجلة في المشتريات")))</f>
        <v/>
      </c>
    </row>
    <row r="4046" spans="2:13" hidden="1" x14ac:dyDescent="0.25">
      <c r="B4046" s="13">
        <f>COUNTIFS($G$3:G4046,'تقرير استهلاك خامات'!$D$4)</f>
        <v>2</v>
      </c>
      <c r="C4046" s="13">
        <f>COUNTIFS($F$3:F4046,'تقرير منتج تام'!$E$4)</f>
        <v>10</v>
      </c>
      <c r="D4046" s="37"/>
      <c r="E4046" s="37"/>
      <c r="F4046" s="37"/>
      <c r="G4046" s="39"/>
      <c r="H4046" s="40"/>
      <c r="I4046" s="107" t="str">
        <f>IF(G4046="","",_xlfn.IFNA(VLOOKUP(G4046,'سجل المشتريات'!F:N,8,0),"غير مسجلة في المشتريات"))</f>
        <v/>
      </c>
      <c r="J4046" s="26" t="str">
        <f>_xlfn.IFNA(VLOOKUP(F4046,الاوردرات!$B$1:$C$600,2,0),"")</f>
        <v/>
      </c>
      <c r="K4046" s="52"/>
      <c r="M4046" s="105" t="str">
        <f>IF(G4046="","",_xlfn.IFNA((VLOOKUP(G4046,help!L:M,2,0))*H4046,_xlfn.IFNA((VLOOKUP(G4046,help!P:Q,2,0))*H4046,"غير مسجلة في المشتريات")))</f>
        <v/>
      </c>
    </row>
    <row r="4047" spans="2:13" hidden="1" x14ac:dyDescent="0.25">
      <c r="B4047" s="13">
        <f>COUNTIFS($G$3:G4047,'تقرير استهلاك خامات'!$D$4)</f>
        <v>2</v>
      </c>
      <c r="C4047" s="13">
        <f>COUNTIFS($F$3:F4047,'تقرير منتج تام'!$E$4)</f>
        <v>10</v>
      </c>
      <c r="D4047" s="37"/>
      <c r="E4047" s="37"/>
      <c r="F4047" s="37"/>
      <c r="G4047" s="39"/>
      <c r="H4047" s="40"/>
      <c r="I4047" s="107" t="str">
        <f>IF(G4047="","",_xlfn.IFNA(VLOOKUP(G4047,'سجل المشتريات'!F:N,8,0),"غير مسجلة في المشتريات"))</f>
        <v/>
      </c>
      <c r="J4047" s="26" t="str">
        <f>_xlfn.IFNA(VLOOKUP(F4047,الاوردرات!$B$1:$C$600,2,0),"")</f>
        <v/>
      </c>
      <c r="K4047" s="52"/>
      <c r="M4047" s="105" t="str">
        <f>IF(G4047="","",_xlfn.IFNA((VLOOKUP(G4047,help!L:M,2,0))*H4047,_xlfn.IFNA((VLOOKUP(G4047,help!P:Q,2,0))*H4047,"غير مسجلة في المشتريات")))</f>
        <v/>
      </c>
    </row>
    <row r="4048" spans="2:13" hidden="1" x14ac:dyDescent="0.25">
      <c r="B4048" s="13">
        <f>COUNTIFS($G$3:G4048,'تقرير استهلاك خامات'!$D$4)</f>
        <v>2</v>
      </c>
      <c r="C4048" s="13">
        <f>COUNTIFS($F$3:F4048,'تقرير منتج تام'!$E$4)</f>
        <v>10</v>
      </c>
      <c r="D4048" s="37"/>
      <c r="E4048" s="37"/>
      <c r="F4048" s="37"/>
      <c r="G4048" s="39"/>
      <c r="H4048" s="40"/>
      <c r="I4048" s="107" t="str">
        <f>IF(G4048="","",_xlfn.IFNA(VLOOKUP(G4048,'سجل المشتريات'!F:N,8,0),"غير مسجلة في المشتريات"))</f>
        <v/>
      </c>
      <c r="J4048" s="26" t="str">
        <f>_xlfn.IFNA(VLOOKUP(F4048,الاوردرات!$B$1:$C$600,2,0),"")</f>
        <v/>
      </c>
      <c r="K4048" s="52"/>
      <c r="M4048" s="105" t="str">
        <f>IF(G4048="","",_xlfn.IFNA((VLOOKUP(G4048,help!L:M,2,0))*H4048,_xlfn.IFNA((VLOOKUP(G4048,help!P:Q,2,0))*H4048,"غير مسجلة في المشتريات")))</f>
        <v/>
      </c>
    </row>
    <row r="4049" spans="2:13" hidden="1" x14ac:dyDescent="0.25">
      <c r="B4049" s="13">
        <f>COUNTIFS($G$3:G4049,'تقرير استهلاك خامات'!$D$4)</f>
        <v>2</v>
      </c>
      <c r="C4049" s="13">
        <f>COUNTIFS($F$3:F4049,'تقرير منتج تام'!$E$4)</f>
        <v>10</v>
      </c>
      <c r="D4049" s="37"/>
      <c r="E4049" s="37"/>
      <c r="F4049" s="37"/>
      <c r="G4049" s="39"/>
      <c r="H4049" s="40"/>
      <c r="I4049" s="107" t="str">
        <f>IF(G4049="","",_xlfn.IFNA(VLOOKUP(G4049,'سجل المشتريات'!F:N,8,0),"غير مسجلة في المشتريات"))</f>
        <v/>
      </c>
      <c r="J4049" s="26" t="str">
        <f>_xlfn.IFNA(VLOOKUP(F4049,الاوردرات!$B$1:$C$600,2,0),"")</f>
        <v/>
      </c>
      <c r="K4049" s="52"/>
      <c r="M4049" s="105" t="str">
        <f>IF(G4049="","",_xlfn.IFNA((VLOOKUP(G4049,help!L:M,2,0))*H4049,_xlfn.IFNA((VLOOKUP(G4049,help!P:Q,2,0))*H4049,"غير مسجلة في المشتريات")))</f>
        <v/>
      </c>
    </row>
    <row r="4050" spans="2:13" hidden="1" x14ac:dyDescent="0.25">
      <c r="B4050" s="13">
        <f>COUNTIFS($G$3:G4050,'تقرير استهلاك خامات'!$D$4)</f>
        <v>2</v>
      </c>
      <c r="C4050" s="13">
        <f>COUNTIFS($F$3:F4050,'تقرير منتج تام'!$E$4)</f>
        <v>10</v>
      </c>
      <c r="D4050" s="37"/>
      <c r="E4050" s="37"/>
      <c r="F4050" s="37"/>
      <c r="G4050" s="39"/>
      <c r="H4050" s="40"/>
      <c r="I4050" s="107" t="str">
        <f>IF(G4050="","",_xlfn.IFNA(VLOOKUP(G4050,'سجل المشتريات'!F:N,8,0),"غير مسجلة في المشتريات"))</f>
        <v/>
      </c>
      <c r="J4050" s="26" t="str">
        <f>_xlfn.IFNA(VLOOKUP(F4050,الاوردرات!$B$1:$C$600,2,0),"")</f>
        <v/>
      </c>
      <c r="K4050" s="52"/>
      <c r="M4050" s="105" t="str">
        <f>IF(G4050="","",_xlfn.IFNA((VLOOKUP(G4050,help!L:M,2,0))*H4050,_xlfn.IFNA((VLOOKUP(G4050,help!P:Q,2,0))*H4050,"غير مسجلة في المشتريات")))</f>
        <v/>
      </c>
    </row>
    <row r="4051" spans="2:13" hidden="1" x14ac:dyDescent="0.25">
      <c r="B4051" s="13">
        <f>COUNTIFS($G$3:G4051,'تقرير استهلاك خامات'!$D$4)</f>
        <v>2</v>
      </c>
      <c r="C4051" s="13">
        <f>COUNTIFS($F$3:F4051,'تقرير منتج تام'!$E$4)</f>
        <v>10</v>
      </c>
      <c r="D4051" s="37"/>
      <c r="E4051" s="37"/>
      <c r="F4051" s="37"/>
      <c r="G4051" s="39"/>
      <c r="H4051" s="40"/>
      <c r="I4051" s="107" t="str">
        <f>IF(G4051="","",_xlfn.IFNA(VLOOKUP(G4051,'سجل المشتريات'!F:N,8,0),"غير مسجلة في المشتريات"))</f>
        <v/>
      </c>
      <c r="J4051" s="26" t="str">
        <f>_xlfn.IFNA(VLOOKUP(F4051,الاوردرات!$B$1:$C$600,2,0),"")</f>
        <v/>
      </c>
      <c r="K4051" s="52"/>
      <c r="M4051" s="105" t="str">
        <f>IF(G4051="","",_xlfn.IFNA((VLOOKUP(G4051,help!L:M,2,0))*H4051,_xlfn.IFNA((VLOOKUP(G4051,help!P:Q,2,0))*H4051,"غير مسجلة في المشتريات")))</f>
        <v/>
      </c>
    </row>
    <row r="4052" spans="2:13" hidden="1" x14ac:dyDescent="0.25">
      <c r="B4052" s="13">
        <f>COUNTIFS($G$3:G4052,'تقرير استهلاك خامات'!$D$4)</f>
        <v>2</v>
      </c>
      <c r="C4052" s="13">
        <f>COUNTIFS($F$3:F4052,'تقرير منتج تام'!$E$4)</f>
        <v>10</v>
      </c>
      <c r="D4052" s="37"/>
      <c r="E4052" s="37"/>
      <c r="F4052" s="37"/>
      <c r="G4052" s="39"/>
      <c r="H4052" s="40"/>
      <c r="I4052" s="107" t="str">
        <f>IF(G4052="","",_xlfn.IFNA(VLOOKUP(G4052,'سجل المشتريات'!F:N,8,0),"غير مسجلة في المشتريات"))</f>
        <v/>
      </c>
      <c r="J4052" s="26" t="str">
        <f>_xlfn.IFNA(VLOOKUP(F4052,الاوردرات!$B$1:$C$600,2,0),"")</f>
        <v/>
      </c>
      <c r="K4052" s="52"/>
      <c r="M4052" s="105" t="str">
        <f>IF(G4052="","",_xlfn.IFNA((VLOOKUP(G4052,help!L:M,2,0))*H4052,_xlfn.IFNA((VLOOKUP(G4052,help!P:Q,2,0))*H4052,"غير مسجلة في المشتريات")))</f>
        <v/>
      </c>
    </row>
    <row r="4053" spans="2:13" hidden="1" x14ac:dyDescent="0.25">
      <c r="B4053" s="13">
        <f>COUNTIFS($G$3:G4053,'تقرير استهلاك خامات'!$D$4)</f>
        <v>2</v>
      </c>
      <c r="C4053" s="13">
        <f>COUNTIFS($F$3:F4053,'تقرير منتج تام'!$E$4)</f>
        <v>10</v>
      </c>
      <c r="D4053" s="37"/>
      <c r="E4053" s="37"/>
      <c r="F4053" s="37"/>
      <c r="G4053" s="39"/>
      <c r="H4053" s="40"/>
      <c r="I4053" s="107" t="str">
        <f>IF(G4053="","",_xlfn.IFNA(VLOOKUP(G4053,'سجل المشتريات'!F:N,8,0),"غير مسجلة في المشتريات"))</f>
        <v/>
      </c>
      <c r="J4053" s="26" t="str">
        <f>_xlfn.IFNA(VLOOKUP(F4053,الاوردرات!$B$1:$C$600,2,0),"")</f>
        <v/>
      </c>
      <c r="K4053" s="52"/>
      <c r="M4053" s="105" t="str">
        <f>IF(G4053="","",_xlfn.IFNA((VLOOKUP(G4053,help!L:M,2,0))*H4053,_xlfn.IFNA((VLOOKUP(G4053,help!P:Q,2,0))*H4053,"غير مسجلة في المشتريات")))</f>
        <v/>
      </c>
    </row>
    <row r="4054" spans="2:13" hidden="1" x14ac:dyDescent="0.25">
      <c r="B4054" s="13">
        <f>COUNTIFS($G$3:G4054,'تقرير استهلاك خامات'!$D$4)</f>
        <v>2</v>
      </c>
      <c r="C4054" s="13">
        <f>COUNTIFS($F$3:F4054,'تقرير منتج تام'!$E$4)</f>
        <v>10</v>
      </c>
      <c r="D4054" s="37"/>
      <c r="E4054" s="37"/>
      <c r="F4054" s="37"/>
      <c r="G4054" s="39"/>
      <c r="H4054" s="40"/>
      <c r="I4054" s="107" t="str">
        <f>IF(G4054="","",_xlfn.IFNA(VLOOKUP(G4054,'سجل المشتريات'!F:N,8,0),"غير مسجلة في المشتريات"))</f>
        <v/>
      </c>
      <c r="J4054" s="26" t="str">
        <f>_xlfn.IFNA(VLOOKUP(F4054,الاوردرات!$B$1:$C$600,2,0),"")</f>
        <v/>
      </c>
      <c r="K4054" s="52"/>
      <c r="M4054" s="105" t="str">
        <f>IF(G4054="","",_xlfn.IFNA((VLOOKUP(G4054,help!L:M,2,0))*H4054,_xlfn.IFNA((VLOOKUP(G4054,help!P:Q,2,0))*H4054,"غير مسجلة في المشتريات")))</f>
        <v/>
      </c>
    </row>
    <row r="4055" spans="2:13" hidden="1" x14ac:dyDescent="0.25">
      <c r="B4055" s="13">
        <f>COUNTIFS($G$3:G4055,'تقرير استهلاك خامات'!$D$4)</f>
        <v>2</v>
      </c>
      <c r="C4055" s="13">
        <f>COUNTIFS($F$3:F4055,'تقرير منتج تام'!$E$4)</f>
        <v>10</v>
      </c>
      <c r="D4055" s="37"/>
      <c r="E4055" s="37"/>
      <c r="F4055" s="37"/>
      <c r="G4055" s="39"/>
      <c r="H4055" s="40"/>
      <c r="I4055" s="107" t="str">
        <f>IF(G4055="","",_xlfn.IFNA(VLOOKUP(G4055,'سجل المشتريات'!F:N,8,0),"غير مسجلة في المشتريات"))</f>
        <v/>
      </c>
      <c r="J4055" s="26" t="str">
        <f>_xlfn.IFNA(VLOOKUP(F4055,الاوردرات!$B$1:$C$600,2,0),"")</f>
        <v/>
      </c>
      <c r="K4055" s="52"/>
      <c r="M4055" s="105" t="str">
        <f>IF(G4055="","",_xlfn.IFNA((VLOOKUP(G4055,help!L:M,2,0))*H4055,_xlfn.IFNA((VLOOKUP(G4055,help!P:Q,2,0))*H4055,"غير مسجلة في المشتريات")))</f>
        <v/>
      </c>
    </row>
    <row r="4056" spans="2:13" hidden="1" x14ac:dyDescent="0.25">
      <c r="B4056" s="13">
        <f>COUNTIFS($G$3:G4056,'تقرير استهلاك خامات'!$D$4)</f>
        <v>2</v>
      </c>
      <c r="C4056" s="13">
        <f>COUNTIFS($F$3:F4056,'تقرير منتج تام'!$E$4)</f>
        <v>10</v>
      </c>
      <c r="D4056" s="37"/>
      <c r="E4056" s="37"/>
      <c r="F4056" s="37"/>
      <c r="G4056" s="39"/>
      <c r="H4056" s="40"/>
      <c r="I4056" s="107" t="str">
        <f>IF(G4056="","",_xlfn.IFNA(VLOOKUP(G4056,'سجل المشتريات'!F:N,8,0),"غير مسجلة في المشتريات"))</f>
        <v/>
      </c>
      <c r="J4056" s="26" t="str">
        <f>_xlfn.IFNA(VLOOKUP(F4056,الاوردرات!$B$1:$C$600,2,0),"")</f>
        <v/>
      </c>
      <c r="K4056" s="52"/>
      <c r="M4056" s="105" t="str">
        <f>IF(G4056="","",_xlfn.IFNA((VLOOKUP(G4056,help!L:M,2,0))*H4056,_xlfn.IFNA((VLOOKUP(G4056,help!P:Q,2,0))*H4056,"غير مسجلة في المشتريات")))</f>
        <v/>
      </c>
    </row>
    <row r="4057" spans="2:13" hidden="1" x14ac:dyDescent="0.25">
      <c r="B4057" s="13">
        <f>COUNTIFS($G$3:G4057,'تقرير استهلاك خامات'!$D$4)</f>
        <v>2</v>
      </c>
      <c r="C4057" s="13">
        <f>COUNTIFS($F$3:F4057,'تقرير منتج تام'!$E$4)</f>
        <v>10</v>
      </c>
      <c r="D4057" s="37"/>
      <c r="E4057" s="37"/>
      <c r="F4057" s="37"/>
      <c r="G4057" s="39"/>
      <c r="H4057" s="40"/>
      <c r="I4057" s="107" t="str">
        <f>IF(G4057="","",_xlfn.IFNA(VLOOKUP(G4057,'سجل المشتريات'!F:N,8,0),"غير مسجلة في المشتريات"))</f>
        <v/>
      </c>
      <c r="J4057" s="26" t="str">
        <f>_xlfn.IFNA(VLOOKUP(F4057,الاوردرات!$B$1:$C$600,2,0),"")</f>
        <v/>
      </c>
      <c r="K4057" s="52"/>
      <c r="M4057" s="105" t="str">
        <f>IF(G4057="","",_xlfn.IFNA((VLOOKUP(G4057,help!L:M,2,0))*H4057,_xlfn.IFNA((VLOOKUP(G4057,help!P:Q,2,0))*H4057,"غير مسجلة في المشتريات")))</f>
        <v/>
      </c>
    </row>
    <row r="4058" spans="2:13" hidden="1" x14ac:dyDescent="0.25">
      <c r="B4058" s="13">
        <f>COUNTIFS($G$3:G4058,'تقرير استهلاك خامات'!$D$4)</f>
        <v>2</v>
      </c>
      <c r="C4058" s="13">
        <f>COUNTIFS($F$3:F4058,'تقرير منتج تام'!$E$4)</f>
        <v>10</v>
      </c>
      <c r="D4058" s="37"/>
      <c r="E4058" s="37"/>
      <c r="F4058" s="37"/>
      <c r="G4058" s="39"/>
      <c r="H4058" s="40"/>
      <c r="I4058" s="107" t="str">
        <f>IF(G4058="","",_xlfn.IFNA(VLOOKUP(G4058,'سجل المشتريات'!F:N,8,0),"غير مسجلة في المشتريات"))</f>
        <v/>
      </c>
      <c r="J4058" s="26" t="str">
        <f>_xlfn.IFNA(VLOOKUP(F4058,الاوردرات!$B$1:$C$600,2,0),"")</f>
        <v/>
      </c>
      <c r="K4058" s="52"/>
      <c r="M4058" s="105" t="str">
        <f>IF(G4058="","",_xlfn.IFNA((VLOOKUP(G4058,help!L:M,2,0))*H4058,_xlfn.IFNA((VLOOKUP(G4058,help!P:Q,2,0))*H4058,"غير مسجلة في المشتريات")))</f>
        <v/>
      </c>
    </row>
    <row r="4059" spans="2:13" hidden="1" x14ac:dyDescent="0.25">
      <c r="B4059" s="13">
        <f>COUNTIFS($G$3:G4059,'تقرير استهلاك خامات'!$D$4)</f>
        <v>2</v>
      </c>
      <c r="C4059" s="13">
        <f>COUNTIFS($F$3:F4059,'تقرير منتج تام'!$E$4)</f>
        <v>10</v>
      </c>
      <c r="D4059" s="37"/>
      <c r="E4059" s="37"/>
      <c r="F4059" s="37"/>
      <c r="G4059" s="39"/>
      <c r="H4059" s="40"/>
      <c r="I4059" s="107" t="str">
        <f>IF(G4059="","",_xlfn.IFNA(VLOOKUP(G4059,'سجل المشتريات'!F:N,8,0),"غير مسجلة في المشتريات"))</f>
        <v/>
      </c>
      <c r="J4059" s="26" t="str">
        <f>_xlfn.IFNA(VLOOKUP(F4059,الاوردرات!$B$1:$C$600,2,0),"")</f>
        <v/>
      </c>
      <c r="K4059" s="52"/>
      <c r="M4059" s="105" t="str">
        <f>IF(G4059="","",_xlfn.IFNA((VLOOKUP(G4059,help!L:M,2,0))*H4059,_xlfn.IFNA((VLOOKUP(G4059,help!P:Q,2,0))*H4059,"غير مسجلة في المشتريات")))</f>
        <v/>
      </c>
    </row>
    <row r="4060" spans="2:13" hidden="1" x14ac:dyDescent="0.25">
      <c r="B4060" s="13">
        <f>COUNTIFS($G$3:G4060,'تقرير استهلاك خامات'!$D$4)</f>
        <v>2</v>
      </c>
      <c r="C4060" s="13">
        <f>COUNTIFS($F$3:F4060,'تقرير منتج تام'!$E$4)</f>
        <v>10</v>
      </c>
      <c r="D4060" s="37"/>
      <c r="E4060" s="37"/>
      <c r="F4060" s="37"/>
      <c r="G4060" s="39"/>
      <c r="H4060" s="40"/>
      <c r="I4060" s="107" t="str">
        <f>IF(G4060="","",_xlfn.IFNA(VLOOKUP(G4060,'سجل المشتريات'!F:N,8,0),"غير مسجلة في المشتريات"))</f>
        <v/>
      </c>
      <c r="J4060" s="26" t="str">
        <f>_xlfn.IFNA(VLOOKUP(F4060,الاوردرات!$B$1:$C$600,2,0),"")</f>
        <v/>
      </c>
      <c r="K4060" s="52"/>
      <c r="M4060" s="105" t="str">
        <f>IF(G4060="","",_xlfn.IFNA((VLOOKUP(G4060,help!L:M,2,0))*H4060,_xlfn.IFNA((VLOOKUP(G4060,help!P:Q,2,0))*H4060,"غير مسجلة في المشتريات")))</f>
        <v/>
      </c>
    </row>
    <row r="4061" spans="2:13" hidden="1" x14ac:dyDescent="0.25">
      <c r="B4061" s="13">
        <f>COUNTIFS($G$3:G4061,'تقرير استهلاك خامات'!$D$4)</f>
        <v>2</v>
      </c>
      <c r="C4061" s="13">
        <f>COUNTIFS($F$3:F4061,'تقرير منتج تام'!$E$4)</f>
        <v>10</v>
      </c>
      <c r="D4061" s="37"/>
      <c r="E4061" s="37"/>
      <c r="F4061" s="37"/>
      <c r="G4061" s="39"/>
      <c r="H4061" s="40"/>
      <c r="I4061" s="107" t="str">
        <f>IF(G4061="","",_xlfn.IFNA(VLOOKUP(G4061,'سجل المشتريات'!F:N,8,0),"غير مسجلة في المشتريات"))</f>
        <v/>
      </c>
      <c r="J4061" s="26" t="str">
        <f>_xlfn.IFNA(VLOOKUP(F4061,الاوردرات!$B$1:$C$600,2,0),"")</f>
        <v/>
      </c>
      <c r="K4061" s="52"/>
      <c r="M4061" s="105" t="str">
        <f>IF(G4061="","",_xlfn.IFNA((VLOOKUP(G4061,help!L:M,2,0))*H4061,_xlfn.IFNA((VLOOKUP(G4061,help!P:Q,2,0))*H4061,"غير مسجلة في المشتريات")))</f>
        <v/>
      </c>
    </row>
    <row r="4062" spans="2:13" hidden="1" x14ac:dyDescent="0.25">
      <c r="B4062" s="13">
        <f>COUNTIFS($G$3:G4062,'تقرير استهلاك خامات'!$D$4)</f>
        <v>2</v>
      </c>
      <c r="C4062" s="13">
        <f>COUNTIFS($F$3:F4062,'تقرير منتج تام'!$E$4)</f>
        <v>10</v>
      </c>
      <c r="D4062" s="37"/>
      <c r="E4062" s="37"/>
      <c r="F4062" s="37"/>
      <c r="G4062" s="39"/>
      <c r="H4062" s="40"/>
      <c r="I4062" s="107" t="str">
        <f>IF(G4062="","",_xlfn.IFNA(VLOOKUP(G4062,'سجل المشتريات'!F:N,8,0),"غير مسجلة في المشتريات"))</f>
        <v/>
      </c>
      <c r="J4062" s="26" t="str">
        <f>_xlfn.IFNA(VLOOKUP(F4062,الاوردرات!$B$1:$C$600,2,0),"")</f>
        <v/>
      </c>
      <c r="K4062" s="52"/>
      <c r="M4062" s="105" t="str">
        <f>IF(G4062="","",_xlfn.IFNA((VLOOKUP(G4062,help!L:M,2,0))*H4062,_xlfn.IFNA((VLOOKUP(G4062,help!P:Q,2,0))*H4062,"غير مسجلة في المشتريات")))</f>
        <v/>
      </c>
    </row>
    <row r="4063" spans="2:13" hidden="1" x14ac:dyDescent="0.25">
      <c r="B4063" s="13">
        <f>COUNTIFS($G$3:G4063,'تقرير استهلاك خامات'!$D$4)</f>
        <v>2</v>
      </c>
      <c r="C4063" s="13">
        <f>COUNTIFS($F$3:F4063,'تقرير منتج تام'!$E$4)</f>
        <v>10</v>
      </c>
      <c r="D4063" s="37"/>
      <c r="E4063" s="37"/>
      <c r="F4063" s="37"/>
      <c r="G4063" s="39"/>
      <c r="H4063" s="40"/>
      <c r="I4063" s="107" t="str">
        <f>IF(G4063="","",_xlfn.IFNA(VLOOKUP(G4063,'سجل المشتريات'!F:N,8,0),"غير مسجلة في المشتريات"))</f>
        <v/>
      </c>
      <c r="J4063" s="26" t="str">
        <f>_xlfn.IFNA(VLOOKUP(F4063,الاوردرات!$B$1:$C$600,2,0),"")</f>
        <v/>
      </c>
      <c r="K4063" s="52"/>
      <c r="M4063" s="105" t="str">
        <f>IF(G4063="","",_xlfn.IFNA((VLOOKUP(G4063,help!L:M,2,0))*H4063,_xlfn.IFNA((VLOOKUP(G4063,help!P:Q,2,0))*H4063,"غير مسجلة في المشتريات")))</f>
        <v/>
      </c>
    </row>
    <row r="4064" spans="2:13" hidden="1" x14ac:dyDescent="0.25">
      <c r="B4064" s="13">
        <f>COUNTIFS($G$3:G4064,'تقرير استهلاك خامات'!$D$4)</f>
        <v>2</v>
      </c>
      <c r="C4064" s="13">
        <f>COUNTIFS($F$3:F4064,'تقرير منتج تام'!$E$4)</f>
        <v>10</v>
      </c>
      <c r="D4064" s="37"/>
      <c r="E4064" s="37"/>
      <c r="F4064" s="37"/>
      <c r="G4064" s="39"/>
      <c r="H4064" s="40"/>
      <c r="I4064" s="107" t="str">
        <f>IF(G4064="","",_xlfn.IFNA(VLOOKUP(G4064,'سجل المشتريات'!F:N,8,0),"غير مسجلة في المشتريات"))</f>
        <v/>
      </c>
      <c r="J4064" s="26" t="str">
        <f>_xlfn.IFNA(VLOOKUP(F4064,الاوردرات!$B$1:$C$600,2,0),"")</f>
        <v/>
      </c>
      <c r="K4064" s="52"/>
      <c r="M4064" s="105" t="str">
        <f>IF(G4064="","",_xlfn.IFNA((VLOOKUP(G4064,help!L:M,2,0))*H4064,_xlfn.IFNA((VLOOKUP(G4064,help!P:Q,2,0))*H4064,"غير مسجلة في المشتريات")))</f>
        <v/>
      </c>
    </row>
    <row r="4065" spans="2:13" hidden="1" x14ac:dyDescent="0.25">
      <c r="B4065" s="13">
        <f>COUNTIFS($G$3:G4065,'تقرير استهلاك خامات'!$D$4)</f>
        <v>2</v>
      </c>
      <c r="C4065" s="13">
        <f>COUNTIFS($F$3:F4065,'تقرير منتج تام'!$E$4)</f>
        <v>10</v>
      </c>
      <c r="D4065" s="37"/>
      <c r="E4065" s="37"/>
      <c r="F4065" s="37"/>
      <c r="G4065" s="39"/>
      <c r="H4065" s="40"/>
      <c r="I4065" s="107" t="str">
        <f>IF(G4065="","",_xlfn.IFNA(VLOOKUP(G4065,'سجل المشتريات'!F:N,8,0),"غير مسجلة في المشتريات"))</f>
        <v/>
      </c>
      <c r="J4065" s="26" t="str">
        <f>_xlfn.IFNA(VLOOKUP(F4065,الاوردرات!$B$1:$C$600,2,0),"")</f>
        <v/>
      </c>
      <c r="K4065" s="52"/>
      <c r="M4065" s="105" t="str">
        <f>IF(G4065="","",_xlfn.IFNA((VLOOKUP(G4065,help!L:M,2,0))*H4065,_xlfn.IFNA((VLOOKUP(G4065,help!P:Q,2,0))*H4065,"غير مسجلة في المشتريات")))</f>
        <v/>
      </c>
    </row>
    <row r="4066" spans="2:13" hidden="1" x14ac:dyDescent="0.25">
      <c r="B4066" s="13">
        <f>COUNTIFS($G$3:G4066,'تقرير استهلاك خامات'!$D$4)</f>
        <v>2</v>
      </c>
      <c r="C4066" s="13">
        <f>COUNTIFS($F$3:F4066,'تقرير منتج تام'!$E$4)</f>
        <v>10</v>
      </c>
      <c r="D4066" s="37"/>
      <c r="E4066" s="37"/>
      <c r="F4066" s="37"/>
      <c r="G4066" s="39"/>
      <c r="H4066" s="40"/>
      <c r="I4066" s="107" t="str">
        <f>IF(G4066="","",_xlfn.IFNA(VLOOKUP(G4066,'سجل المشتريات'!F:N,8,0),"غير مسجلة في المشتريات"))</f>
        <v/>
      </c>
      <c r="J4066" s="26" t="str">
        <f>_xlfn.IFNA(VLOOKUP(F4066,الاوردرات!$B$1:$C$600,2,0),"")</f>
        <v/>
      </c>
      <c r="K4066" s="52"/>
      <c r="M4066" s="105" t="str">
        <f>IF(G4066="","",_xlfn.IFNA((VLOOKUP(G4066,help!L:M,2,0))*H4066,_xlfn.IFNA((VLOOKUP(G4066,help!P:Q,2,0))*H4066,"غير مسجلة في المشتريات")))</f>
        <v/>
      </c>
    </row>
    <row r="4067" spans="2:13" hidden="1" x14ac:dyDescent="0.25">
      <c r="B4067" s="13">
        <f>COUNTIFS($G$3:G4067,'تقرير استهلاك خامات'!$D$4)</f>
        <v>2</v>
      </c>
      <c r="C4067" s="13">
        <f>COUNTIFS($F$3:F4067,'تقرير منتج تام'!$E$4)</f>
        <v>10</v>
      </c>
      <c r="D4067" s="37"/>
      <c r="E4067" s="37"/>
      <c r="F4067" s="37"/>
      <c r="G4067" s="39"/>
      <c r="H4067" s="40"/>
      <c r="I4067" s="107" t="str">
        <f>IF(G4067="","",_xlfn.IFNA(VLOOKUP(G4067,'سجل المشتريات'!F:N,8,0),"غير مسجلة في المشتريات"))</f>
        <v/>
      </c>
      <c r="J4067" s="26" t="str">
        <f>_xlfn.IFNA(VLOOKUP(F4067,الاوردرات!$B$1:$C$600,2,0),"")</f>
        <v/>
      </c>
      <c r="K4067" s="52"/>
      <c r="M4067" s="105" t="str">
        <f>IF(G4067="","",_xlfn.IFNA((VLOOKUP(G4067,help!L:M,2,0))*H4067,_xlfn.IFNA((VLOOKUP(G4067,help!P:Q,2,0))*H4067,"غير مسجلة في المشتريات")))</f>
        <v/>
      </c>
    </row>
    <row r="4068" spans="2:13" hidden="1" x14ac:dyDescent="0.25">
      <c r="B4068" s="13">
        <f>COUNTIFS($G$3:G4068,'تقرير استهلاك خامات'!$D$4)</f>
        <v>2</v>
      </c>
      <c r="C4068" s="13">
        <f>COUNTIFS($F$3:F4068,'تقرير منتج تام'!$E$4)</f>
        <v>10</v>
      </c>
      <c r="D4068" s="37"/>
      <c r="E4068" s="37"/>
      <c r="F4068" s="37"/>
      <c r="G4068" s="39"/>
      <c r="H4068" s="40"/>
      <c r="I4068" s="107" t="str">
        <f>IF(G4068="","",_xlfn.IFNA(VLOOKUP(G4068,'سجل المشتريات'!F:N,8,0),"غير مسجلة في المشتريات"))</f>
        <v/>
      </c>
      <c r="J4068" s="26" t="str">
        <f>_xlfn.IFNA(VLOOKUP(F4068,الاوردرات!$B$1:$C$600,2,0),"")</f>
        <v/>
      </c>
      <c r="K4068" s="52"/>
      <c r="M4068" s="105" t="str">
        <f>IF(G4068="","",_xlfn.IFNA((VLOOKUP(G4068,help!L:M,2,0))*H4068,_xlfn.IFNA((VLOOKUP(G4068,help!P:Q,2,0))*H4068,"غير مسجلة في المشتريات")))</f>
        <v/>
      </c>
    </row>
    <row r="4069" spans="2:13" hidden="1" x14ac:dyDescent="0.25">
      <c r="B4069" s="13">
        <f>COUNTIFS($G$3:G4069,'تقرير استهلاك خامات'!$D$4)</f>
        <v>2</v>
      </c>
      <c r="C4069" s="13">
        <f>COUNTIFS($F$3:F4069,'تقرير منتج تام'!$E$4)</f>
        <v>10</v>
      </c>
      <c r="D4069" s="37"/>
      <c r="E4069" s="37"/>
      <c r="F4069" s="37"/>
      <c r="G4069" s="39"/>
      <c r="H4069" s="40"/>
      <c r="I4069" s="107" t="str">
        <f>IF(G4069="","",_xlfn.IFNA(VLOOKUP(G4069,'سجل المشتريات'!F:N,8,0),"غير مسجلة في المشتريات"))</f>
        <v/>
      </c>
      <c r="J4069" s="26" t="str">
        <f>_xlfn.IFNA(VLOOKUP(F4069,الاوردرات!$B$1:$C$600,2,0),"")</f>
        <v/>
      </c>
      <c r="K4069" s="52"/>
      <c r="M4069" s="105" t="str">
        <f>IF(G4069="","",_xlfn.IFNA((VLOOKUP(G4069,help!L:M,2,0))*H4069,_xlfn.IFNA((VLOOKUP(G4069,help!P:Q,2,0))*H4069,"غير مسجلة في المشتريات")))</f>
        <v/>
      </c>
    </row>
    <row r="4070" spans="2:13" hidden="1" x14ac:dyDescent="0.25">
      <c r="B4070" s="13">
        <f>COUNTIFS($G$3:G4070,'تقرير استهلاك خامات'!$D$4)</f>
        <v>2</v>
      </c>
      <c r="C4070" s="13">
        <f>COUNTIFS($F$3:F4070,'تقرير منتج تام'!$E$4)</f>
        <v>10</v>
      </c>
      <c r="D4070" s="37"/>
      <c r="E4070" s="37"/>
      <c r="F4070" s="37"/>
      <c r="G4070" s="39"/>
      <c r="H4070" s="40"/>
      <c r="I4070" s="107" t="str">
        <f>IF(G4070="","",_xlfn.IFNA(VLOOKUP(G4070,'سجل المشتريات'!F:N,8,0),"غير مسجلة في المشتريات"))</f>
        <v/>
      </c>
      <c r="J4070" s="26" t="str">
        <f>_xlfn.IFNA(VLOOKUP(F4070,الاوردرات!$B$1:$C$600,2,0),"")</f>
        <v/>
      </c>
      <c r="K4070" s="52"/>
      <c r="M4070" s="105" t="str">
        <f>IF(G4070="","",_xlfn.IFNA((VLOOKUP(G4070,help!L:M,2,0))*H4070,_xlfn.IFNA((VLOOKUP(G4070,help!P:Q,2,0))*H4070,"غير مسجلة في المشتريات")))</f>
        <v/>
      </c>
    </row>
    <row r="4071" spans="2:13" hidden="1" x14ac:dyDescent="0.25">
      <c r="B4071" s="13">
        <f>COUNTIFS($G$3:G4071,'تقرير استهلاك خامات'!$D$4)</f>
        <v>2</v>
      </c>
      <c r="C4071" s="13">
        <f>COUNTIFS($F$3:F4071,'تقرير منتج تام'!$E$4)</f>
        <v>10</v>
      </c>
      <c r="D4071" s="37"/>
      <c r="E4071" s="37"/>
      <c r="F4071" s="37"/>
      <c r="G4071" s="39"/>
      <c r="H4071" s="40"/>
      <c r="I4071" s="107" t="str">
        <f>IF(G4071="","",_xlfn.IFNA(VLOOKUP(G4071,'سجل المشتريات'!F:N,8,0),"غير مسجلة في المشتريات"))</f>
        <v/>
      </c>
      <c r="J4071" s="26" t="str">
        <f>_xlfn.IFNA(VLOOKUP(F4071,الاوردرات!$B$1:$C$600,2,0),"")</f>
        <v/>
      </c>
      <c r="K4071" s="52"/>
      <c r="M4071" s="105" t="str">
        <f>IF(G4071="","",_xlfn.IFNA((VLOOKUP(G4071,help!L:M,2,0))*H4071,_xlfn.IFNA((VLOOKUP(G4071,help!P:Q,2,0))*H4071,"غير مسجلة في المشتريات")))</f>
        <v/>
      </c>
    </row>
    <row r="4072" spans="2:13" hidden="1" x14ac:dyDescent="0.25">
      <c r="B4072" s="13">
        <f>COUNTIFS($G$3:G4072,'تقرير استهلاك خامات'!$D$4)</f>
        <v>2</v>
      </c>
      <c r="C4072" s="13">
        <f>COUNTIFS($F$3:F4072,'تقرير منتج تام'!$E$4)</f>
        <v>10</v>
      </c>
      <c r="D4072" s="37"/>
      <c r="E4072" s="37"/>
      <c r="F4072" s="37"/>
      <c r="G4072" s="39"/>
      <c r="H4072" s="40"/>
      <c r="I4072" s="107" t="str">
        <f>IF(G4072="","",_xlfn.IFNA(VLOOKUP(G4072,'سجل المشتريات'!F:N,8,0),"غير مسجلة في المشتريات"))</f>
        <v/>
      </c>
      <c r="J4072" s="26" t="str">
        <f>_xlfn.IFNA(VLOOKUP(F4072,الاوردرات!$B$1:$C$600,2,0),"")</f>
        <v/>
      </c>
      <c r="K4072" s="52"/>
      <c r="M4072" s="105" t="str">
        <f>IF(G4072="","",_xlfn.IFNA((VLOOKUP(G4072,help!L:M,2,0))*H4072,_xlfn.IFNA((VLOOKUP(G4072,help!P:Q,2,0))*H4072,"غير مسجلة في المشتريات")))</f>
        <v/>
      </c>
    </row>
    <row r="4073" spans="2:13" hidden="1" x14ac:dyDescent="0.25">
      <c r="B4073" s="13">
        <f>COUNTIFS($G$3:G4073,'تقرير استهلاك خامات'!$D$4)</f>
        <v>2</v>
      </c>
      <c r="C4073" s="13">
        <f>COUNTIFS($F$3:F4073,'تقرير منتج تام'!$E$4)</f>
        <v>10</v>
      </c>
      <c r="D4073" s="37"/>
      <c r="E4073" s="37"/>
      <c r="F4073" s="37"/>
      <c r="G4073" s="39"/>
      <c r="H4073" s="40"/>
      <c r="I4073" s="107" t="str">
        <f>IF(G4073="","",_xlfn.IFNA(VLOOKUP(G4073,'سجل المشتريات'!F:N,8,0),"غير مسجلة في المشتريات"))</f>
        <v/>
      </c>
      <c r="J4073" s="26" t="str">
        <f>_xlfn.IFNA(VLOOKUP(F4073,الاوردرات!$B$1:$C$600,2,0),"")</f>
        <v/>
      </c>
      <c r="K4073" s="52"/>
      <c r="M4073" s="105" t="str">
        <f>IF(G4073="","",_xlfn.IFNA((VLOOKUP(G4073,help!L:M,2,0))*H4073,_xlfn.IFNA((VLOOKUP(G4073,help!P:Q,2,0))*H4073,"غير مسجلة في المشتريات")))</f>
        <v/>
      </c>
    </row>
    <row r="4074" spans="2:13" hidden="1" x14ac:dyDescent="0.25">
      <c r="B4074" s="13">
        <f>COUNTIFS($G$3:G4074,'تقرير استهلاك خامات'!$D$4)</f>
        <v>2</v>
      </c>
      <c r="C4074" s="13">
        <f>COUNTIFS($F$3:F4074,'تقرير منتج تام'!$E$4)</f>
        <v>10</v>
      </c>
      <c r="D4074" s="37"/>
      <c r="E4074" s="37"/>
      <c r="F4074" s="37"/>
      <c r="G4074" s="39"/>
      <c r="H4074" s="40"/>
      <c r="I4074" s="107" t="str">
        <f>IF(G4074="","",_xlfn.IFNA(VLOOKUP(G4074,'سجل المشتريات'!F:N,8,0),"غير مسجلة في المشتريات"))</f>
        <v/>
      </c>
      <c r="J4074" s="26" t="str">
        <f>_xlfn.IFNA(VLOOKUP(F4074,الاوردرات!$B$1:$C$600,2,0),"")</f>
        <v/>
      </c>
      <c r="K4074" s="52"/>
      <c r="M4074" s="105" t="str">
        <f>IF(G4074="","",_xlfn.IFNA((VLOOKUP(G4074,help!L:M,2,0))*H4074,_xlfn.IFNA((VLOOKUP(G4074,help!P:Q,2,0))*H4074,"غير مسجلة في المشتريات")))</f>
        <v/>
      </c>
    </row>
    <row r="4075" spans="2:13" hidden="1" x14ac:dyDescent="0.25">
      <c r="B4075" s="13">
        <f>COUNTIFS($G$3:G4075,'تقرير استهلاك خامات'!$D$4)</f>
        <v>2</v>
      </c>
      <c r="C4075" s="13">
        <f>COUNTIFS($F$3:F4075,'تقرير منتج تام'!$E$4)</f>
        <v>10</v>
      </c>
      <c r="D4075" s="37"/>
      <c r="E4075" s="37"/>
      <c r="F4075" s="37"/>
      <c r="G4075" s="39"/>
      <c r="H4075" s="40"/>
      <c r="I4075" s="107" t="str">
        <f>IF(G4075="","",_xlfn.IFNA(VLOOKUP(G4075,'سجل المشتريات'!F:N,8,0),"غير مسجلة في المشتريات"))</f>
        <v/>
      </c>
      <c r="J4075" s="26" t="str">
        <f>_xlfn.IFNA(VLOOKUP(F4075,الاوردرات!$B$1:$C$600,2,0),"")</f>
        <v/>
      </c>
      <c r="K4075" s="52"/>
      <c r="M4075" s="105" t="str">
        <f>IF(G4075="","",_xlfn.IFNA((VLOOKUP(G4075,help!L:M,2,0))*H4075,_xlfn.IFNA((VLOOKUP(G4075,help!P:Q,2,0))*H4075,"غير مسجلة في المشتريات")))</f>
        <v/>
      </c>
    </row>
    <row r="4076" spans="2:13" hidden="1" x14ac:dyDescent="0.25">
      <c r="B4076" s="13">
        <f>COUNTIFS($G$3:G4076,'تقرير استهلاك خامات'!$D$4)</f>
        <v>2</v>
      </c>
      <c r="C4076" s="13">
        <f>COUNTIFS($F$3:F4076,'تقرير منتج تام'!$E$4)</f>
        <v>10</v>
      </c>
      <c r="D4076" s="37"/>
      <c r="E4076" s="37"/>
      <c r="F4076" s="37"/>
      <c r="G4076" s="39"/>
      <c r="H4076" s="40"/>
      <c r="I4076" s="107" t="str">
        <f>IF(G4076="","",_xlfn.IFNA(VLOOKUP(G4076,'سجل المشتريات'!F:N,8,0),"غير مسجلة في المشتريات"))</f>
        <v/>
      </c>
      <c r="J4076" s="26" t="str">
        <f>_xlfn.IFNA(VLOOKUP(F4076,الاوردرات!$B$1:$C$600,2,0),"")</f>
        <v/>
      </c>
      <c r="K4076" s="52"/>
      <c r="M4076" s="105" t="str">
        <f>IF(G4076="","",_xlfn.IFNA((VLOOKUP(G4076,help!L:M,2,0))*H4076,_xlfn.IFNA((VLOOKUP(G4076,help!P:Q,2,0))*H4076,"غير مسجلة في المشتريات")))</f>
        <v/>
      </c>
    </row>
    <row r="4077" spans="2:13" hidden="1" x14ac:dyDescent="0.25">
      <c r="B4077" s="13">
        <f>COUNTIFS($G$3:G4077,'تقرير استهلاك خامات'!$D$4)</f>
        <v>2</v>
      </c>
      <c r="C4077" s="13">
        <f>COUNTIFS($F$3:F4077,'تقرير منتج تام'!$E$4)</f>
        <v>10</v>
      </c>
      <c r="D4077" s="37"/>
      <c r="E4077" s="37"/>
      <c r="F4077" s="37"/>
      <c r="G4077" s="39"/>
      <c r="H4077" s="40"/>
      <c r="I4077" s="107" t="str">
        <f>IF(G4077="","",_xlfn.IFNA(VLOOKUP(G4077,'سجل المشتريات'!F:N,8,0),"غير مسجلة في المشتريات"))</f>
        <v/>
      </c>
      <c r="J4077" s="26" t="str">
        <f>_xlfn.IFNA(VLOOKUP(F4077,الاوردرات!$B$1:$C$600,2,0),"")</f>
        <v/>
      </c>
      <c r="K4077" s="52"/>
      <c r="M4077" s="105" t="str">
        <f>IF(G4077="","",_xlfn.IFNA((VLOOKUP(G4077,help!L:M,2,0))*H4077,_xlfn.IFNA((VLOOKUP(G4077,help!P:Q,2,0))*H4077,"غير مسجلة في المشتريات")))</f>
        <v/>
      </c>
    </row>
    <row r="4078" spans="2:13" hidden="1" x14ac:dyDescent="0.25">
      <c r="B4078" s="13">
        <f>COUNTIFS($G$3:G4078,'تقرير استهلاك خامات'!$D$4)</f>
        <v>2</v>
      </c>
      <c r="C4078" s="13">
        <f>COUNTIFS($F$3:F4078,'تقرير منتج تام'!$E$4)</f>
        <v>10</v>
      </c>
      <c r="D4078" s="37"/>
      <c r="E4078" s="37"/>
      <c r="F4078" s="37"/>
      <c r="G4078" s="39"/>
      <c r="H4078" s="40"/>
      <c r="I4078" s="107" t="str">
        <f>IF(G4078="","",_xlfn.IFNA(VLOOKUP(G4078,'سجل المشتريات'!F:N,8,0),"غير مسجلة في المشتريات"))</f>
        <v/>
      </c>
      <c r="J4078" s="26" t="str">
        <f>_xlfn.IFNA(VLOOKUP(F4078,الاوردرات!$B$1:$C$600,2,0),"")</f>
        <v/>
      </c>
      <c r="K4078" s="52"/>
      <c r="M4078" s="105" t="str">
        <f>IF(G4078="","",_xlfn.IFNA((VLOOKUP(G4078,help!L:M,2,0))*H4078,_xlfn.IFNA((VLOOKUP(G4078,help!P:Q,2,0))*H4078,"غير مسجلة في المشتريات")))</f>
        <v/>
      </c>
    </row>
    <row r="4079" spans="2:13" hidden="1" x14ac:dyDescent="0.25">
      <c r="B4079" s="13">
        <f>COUNTIFS($G$3:G4079,'تقرير استهلاك خامات'!$D$4)</f>
        <v>2</v>
      </c>
      <c r="C4079" s="13">
        <f>COUNTIFS($F$3:F4079,'تقرير منتج تام'!$E$4)</f>
        <v>10</v>
      </c>
      <c r="D4079" s="37"/>
      <c r="E4079" s="37"/>
      <c r="F4079" s="37"/>
      <c r="G4079" s="39"/>
      <c r="H4079" s="40"/>
      <c r="I4079" s="107" t="str">
        <f>IF(G4079="","",_xlfn.IFNA(VLOOKUP(G4079,'سجل المشتريات'!F:N,8,0),"غير مسجلة في المشتريات"))</f>
        <v/>
      </c>
      <c r="J4079" s="26" t="str">
        <f>_xlfn.IFNA(VLOOKUP(F4079,الاوردرات!$B$1:$C$600,2,0),"")</f>
        <v/>
      </c>
      <c r="K4079" s="52"/>
      <c r="M4079" s="105" t="str">
        <f>IF(G4079="","",_xlfn.IFNA((VLOOKUP(G4079,help!L:M,2,0))*H4079,_xlfn.IFNA((VLOOKUP(G4079,help!P:Q,2,0))*H4079,"غير مسجلة في المشتريات")))</f>
        <v/>
      </c>
    </row>
    <row r="4080" spans="2:13" hidden="1" x14ac:dyDescent="0.25">
      <c r="B4080" s="13">
        <f>COUNTIFS($G$3:G4080,'تقرير استهلاك خامات'!$D$4)</f>
        <v>2</v>
      </c>
      <c r="C4080" s="13">
        <f>COUNTIFS($F$3:F4080,'تقرير منتج تام'!$E$4)</f>
        <v>10</v>
      </c>
      <c r="D4080" s="37"/>
      <c r="E4080" s="37"/>
      <c r="F4080" s="37"/>
      <c r="G4080" s="39"/>
      <c r="H4080" s="40"/>
      <c r="I4080" s="107" t="str">
        <f>IF(G4080="","",_xlfn.IFNA(VLOOKUP(G4080,'سجل المشتريات'!F:N,8,0),"غير مسجلة في المشتريات"))</f>
        <v/>
      </c>
      <c r="J4080" s="26" t="str">
        <f>_xlfn.IFNA(VLOOKUP(F4080,الاوردرات!$B$1:$C$600,2,0),"")</f>
        <v/>
      </c>
      <c r="K4080" s="52"/>
      <c r="M4080" s="105" t="str">
        <f>IF(G4080="","",_xlfn.IFNA((VLOOKUP(G4080,help!L:M,2,0))*H4080,_xlfn.IFNA((VLOOKUP(G4080,help!P:Q,2,0))*H4080,"غير مسجلة في المشتريات")))</f>
        <v/>
      </c>
    </row>
    <row r="4081" spans="2:13" hidden="1" x14ac:dyDescent="0.25">
      <c r="B4081" s="13">
        <f>COUNTIFS($G$3:G4081,'تقرير استهلاك خامات'!$D$4)</f>
        <v>2</v>
      </c>
      <c r="C4081" s="13">
        <f>COUNTIFS($F$3:F4081,'تقرير منتج تام'!$E$4)</f>
        <v>10</v>
      </c>
      <c r="D4081" s="37"/>
      <c r="E4081" s="37"/>
      <c r="F4081" s="37"/>
      <c r="G4081" s="39"/>
      <c r="H4081" s="40"/>
      <c r="I4081" s="107" t="str">
        <f>IF(G4081="","",_xlfn.IFNA(VLOOKUP(G4081,'سجل المشتريات'!F:N,8,0),"غير مسجلة في المشتريات"))</f>
        <v/>
      </c>
      <c r="J4081" s="26" t="str">
        <f>_xlfn.IFNA(VLOOKUP(F4081,الاوردرات!$B$1:$C$600,2,0),"")</f>
        <v/>
      </c>
      <c r="K4081" s="52"/>
      <c r="M4081" s="105" t="str">
        <f>IF(G4081="","",_xlfn.IFNA((VLOOKUP(G4081,help!L:M,2,0))*H4081,_xlfn.IFNA((VLOOKUP(G4081,help!P:Q,2,0))*H4081,"غير مسجلة في المشتريات")))</f>
        <v/>
      </c>
    </row>
    <row r="4082" spans="2:13" hidden="1" x14ac:dyDescent="0.25">
      <c r="B4082" s="13">
        <f>COUNTIFS($G$3:G4082,'تقرير استهلاك خامات'!$D$4)</f>
        <v>2</v>
      </c>
      <c r="C4082" s="13">
        <f>COUNTIFS($F$3:F4082,'تقرير منتج تام'!$E$4)</f>
        <v>10</v>
      </c>
      <c r="D4082" s="37"/>
      <c r="E4082" s="37"/>
      <c r="F4082" s="37"/>
      <c r="G4082" s="39"/>
      <c r="H4082" s="40"/>
      <c r="I4082" s="107" t="str">
        <f>IF(G4082="","",_xlfn.IFNA(VLOOKUP(G4082,'سجل المشتريات'!F:N,8,0),"غير مسجلة في المشتريات"))</f>
        <v/>
      </c>
      <c r="J4082" s="26" t="str">
        <f>_xlfn.IFNA(VLOOKUP(F4082,الاوردرات!$B$1:$C$600,2,0),"")</f>
        <v/>
      </c>
      <c r="K4082" s="52"/>
      <c r="M4082" s="105" t="str">
        <f>IF(G4082="","",_xlfn.IFNA((VLOOKUP(G4082,help!L:M,2,0))*H4082,_xlfn.IFNA((VLOOKUP(G4082,help!P:Q,2,0))*H4082,"غير مسجلة في المشتريات")))</f>
        <v/>
      </c>
    </row>
    <row r="4083" spans="2:13" hidden="1" x14ac:dyDescent="0.25">
      <c r="B4083" s="13">
        <f>COUNTIFS($G$3:G4083,'تقرير استهلاك خامات'!$D$4)</f>
        <v>2</v>
      </c>
      <c r="C4083" s="13">
        <f>COUNTIFS($F$3:F4083,'تقرير منتج تام'!$E$4)</f>
        <v>10</v>
      </c>
      <c r="D4083" s="37"/>
      <c r="E4083" s="37"/>
      <c r="F4083" s="37"/>
      <c r="G4083" s="39"/>
      <c r="H4083" s="40"/>
      <c r="I4083" s="107" t="str">
        <f>IF(G4083="","",_xlfn.IFNA(VLOOKUP(G4083,'سجل المشتريات'!F:N,8,0),"غير مسجلة في المشتريات"))</f>
        <v/>
      </c>
      <c r="J4083" s="26" t="str">
        <f>_xlfn.IFNA(VLOOKUP(F4083,الاوردرات!$B$1:$C$600,2,0),"")</f>
        <v/>
      </c>
      <c r="K4083" s="52"/>
      <c r="M4083" s="105" t="str">
        <f>IF(G4083="","",_xlfn.IFNA((VLOOKUP(G4083,help!L:M,2,0))*H4083,_xlfn.IFNA((VLOOKUP(G4083,help!P:Q,2,0))*H4083,"غير مسجلة في المشتريات")))</f>
        <v/>
      </c>
    </row>
    <row r="4084" spans="2:13" hidden="1" x14ac:dyDescent="0.25">
      <c r="B4084" s="13">
        <f>COUNTIFS($G$3:G4084,'تقرير استهلاك خامات'!$D$4)</f>
        <v>2</v>
      </c>
      <c r="C4084" s="13">
        <f>COUNTIFS($F$3:F4084,'تقرير منتج تام'!$E$4)</f>
        <v>10</v>
      </c>
      <c r="D4084" s="37"/>
      <c r="E4084" s="37"/>
      <c r="F4084" s="37"/>
      <c r="G4084" s="39"/>
      <c r="H4084" s="40"/>
      <c r="I4084" s="107" t="str">
        <f>IF(G4084="","",_xlfn.IFNA(VLOOKUP(G4084,'سجل المشتريات'!F:N,8,0),"غير مسجلة في المشتريات"))</f>
        <v/>
      </c>
      <c r="J4084" s="26" t="str">
        <f>_xlfn.IFNA(VLOOKUP(F4084,الاوردرات!$B$1:$C$600,2,0),"")</f>
        <v/>
      </c>
      <c r="K4084" s="52"/>
      <c r="M4084" s="105" t="str">
        <f>IF(G4084="","",_xlfn.IFNA((VLOOKUP(G4084,help!L:M,2,0))*H4084,_xlfn.IFNA((VLOOKUP(G4084,help!P:Q,2,0))*H4084,"غير مسجلة في المشتريات")))</f>
        <v/>
      </c>
    </row>
    <row r="4085" spans="2:13" hidden="1" x14ac:dyDescent="0.25">
      <c r="B4085" s="13">
        <f>COUNTIFS($G$3:G4085,'تقرير استهلاك خامات'!$D$4)</f>
        <v>2</v>
      </c>
      <c r="C4085" s="13">
        <f>COUNTIFS($F$3:F4085,'تقرير منتج تام'!$E$4)</f>
        <v>10</v>
      </c>
      <c r="D4085" s="37"/>
      <c r="E4085" s="37"/>
      <c r="F4085" s="37"/>
      <c r="G4085" s="39"/>
      <c r="H4085" s="40"/>
      <c r="I4085" s="107" t="str">
        <f>IF(G4085="","",_xlfn.IFNA(VLOOKUP(G4085,'سجل المشتريات'!F:N,8,0),"غير مسجلة في المشتريات"))</f>
        <v/>
      </c>
      <c r="J4085" s="26" t="str">
        <f>_xlfn.IFNA(VLOOKUP(F4085,الاوردرات!$B$1:$C$600,2,0),"")</f>
        <v/>
      </c>
      <c r="K4085" s="52"/>
      <c r="M4085" s="105" t="str">
        <f>IF(G4085="","",_xlfn.IFNA((VLOOKUP(G4085,help!L:M,2,0))*H4085,_xlfn.IFNA((VLOOKUP(G4085,help!P:Q,2,0))*H4085,"غير مسجلة في المشتريات")))</f>
        <v/>
      </c>
    </row>
    <row r="4086" spans="2:13" hidden="1" x14ac:dyDescent="0.25">
      <c r="B4086" s="13">
        <f>COUNTIFS($G$3:G4086,'تقرير استهلاك خامات'!$D$4)</f>
        <v>2</v>
      </c>
      <c r="C4086" s="13">
        <f>COUNTIFS($F$3:F4086,'تقرير منتج تام'!$E$4)</f>
        <v>10</v>
      </c>
      <c r="D4086" s="37"/>
      <c r="E4086" s="37"/>
      <c r="F4086" s="37"/>
      <c r="G4086" s="39"/>
      <c r="H4086" s="40"/>
      <c r="I4086" s="107" t="str">
        <f>IF(G4086="","",_xlfn.IFNA(VLOOKUP(G4086,'سجل المشتريات'!F:N,8,0),"غير مسجلة في المشتريات"))</f>
        <v/>
      </c>
      <c r="J4086" s="26" t="str">
        <f>_xlfn.IFNA(VLOOKUP(F4086,الاوردرات!$B$1:$C$600,2,0),"")</f>
        <v/>
      </c>
      <c r="K4086" s="52"/>
      <c r="M4086" s="105" t="str">
        <f>IF(G4086="","",_xlfn.IFNA((VLOOKUP(G4086,help!L:M,2,0))*H4086,_xlfn.IFNA((VLOOKUP(G4086,help!P:Q,2,0))*H4086,"غير مسجلة في المشتريات")))</f>
        <v/>
      </c>
    </row>
    <row r="4087" spans="2:13" hidden="1" x14ac:dyDescent="0.25">
      <c r="B4087" s="13">
        <f>COUNTIFS($G$3:G4087,'تقرير استهلاك خامات'!$D$4)</f>
        <v>2</v>
      </c>
      <c r="C4087" s="13">
        <f>COUNTIFS($F$3:F4087,'تقرير منتج تام'!$E$4)</f>
        <v>10</v>
      </c>
      <c r="D4087" s="37"/>
      <c r="E4087" s="37"/>
      <c r="F4087" s="37"/>
      <c r="G4087" s="39"/>
      <c r="H4087" s="40"/>
      <c r="I4087" s="107" t="str">
        <f>IF(G4087="","",_xlfn.IFNA(VLOOKUP(G4087,'سجل المشتريات'!F:N,8,0),"غير مسجلة في المشتريات"))</f>
        <v/>
      </c>
      <c r="J4087" s="26" t="str">
        <f>_xlfn.IFNA(VLOOKUP(F4087,الاوردرات!$B$1:$C$600,2,0),"")</f>
        <v/>
      </c>
      <c r="K4087" s="52"/>
      <c r="M4087" s="105" t="str">
        <f>IF(G4087="","",_xlfn.IFNA((VLOOKUP(G4087,help!L:M,2,0))*H4087,_xlfn.IFNA((VLOOKUP(G4087,help!P:Q,2,0))*H4087,"غير مسجلة في المشتريات")))</f>
        <v/>
      </c>
    </row>
    <row r="4088" spans="2:13" hidden="1" x14ac:dyDescent="0.25">
      <c r="B4088" s="13">
        <f>COUNTIFS($G$3:G4088,'تقرير استهلاك خامات'!$D$4)</f>
        <v>2</v>
      </c>
      <c r="C4088" s="13">
        <f>COUNTIFS($F$3:F4088,'تقرير منتج تام'!$E$4)</f>
        <v>10</v>
      </c>
      <c r="D4088" s="37"/>
      <c r="E4088" s="37"/>
      <c r="F4088" s="37"/>
      <c r="G4088" s="39"/>
      <c r="H4088" s="40"/>
      <c r="I4088" s="107" t="str">
        <f>IF(G4088="","",_xlfn.IFNA(VLOOKUP(G4088,'سجل المشتريات'!F:N,8,0),"غير مسجلة في المشتريات"))</f>
        <v/>
      </c>
      <c r="J4088" s="26" t="str">
        <f>_xlfn.IFNA(VLOOKUP(F4088,الاوردرات!$B$1:$C$600,2,0),"")</f>
        <v/>
      </c>
      <c r="K4088" s="52"/>
      <c r="M4088" s="105" t="str">
        <f>IF(G4088="","",_xlfn.IFNA((VLOOKUP(G4088,help!L:M,2,0))*H4088,_xlfn.IFNA((VLOOKUP(G4088,help!P:Q,2,0))*H4088,"غير مسجلة في المشتريات")))</f>
        <v/>
      </c>
    </row>
    <row r="4089" spans="2:13" hidden="1" x14ac:dyDescent="0.25">
      <c r="B4089" s="13">
        <f>COUNTIFS($G$3:G4089,'تقرير استهلاك خامات'!$D$4)</f>
        <v>2</v>
      </c>
      <c r="C4089" s="13">
        <f>COUNTIFS($F$3:F4089,'تقرير منتج تام'!$E$4)</f>
        <v>10</v>
      </c>
      <c r="D4089" s="37"/>
      <c r="E4089" s="37"/>
      <c r="F4089" s="37"/>
      <c r="G4089" s="39"/>
      <c r="H4089" s="40"/>
      <c r="I4089" s="107" t="str">
        <f>IF(G4089="","",_xlfn.IFNA(VLOOKUP(G4089,'سجل المشتريات'!F:N,8,0),"غير مسجلة في المشتريات"))</f>
        <v/>
      </c>
      <c r="J4089" s="26" t="str">
        <f>_xlfn.IFNA(VLOOKUP(F4089,الاوردرات!$B$1:$C$600,2,0),"")</f>
        <v/>
      </c>
      <c r="K4089" s="52"/>
      <c r="M4089" s="105" t="str">
        <f>IF(G4089="","",_xlfn.IFNA((VLOOKUP(G4089,help!L:M,2,0))*H4089,_xlfn.IFNA((VLOOKUP(G4089,help!P:Q,2,0))*H4089,"غير مسجلة في المشتريات")))</f>
        <v/>
      </c>
    </row>
    <row r="4090" spans="2:13" hidden="1" x14ac:dyDescent="0.25">
      <c r="B4090" s="13">
        <f>COUNTIFS($G$3:G4090,'تقرير استهلاك خامات'!$D$4)</f>
        <v>2</v>
      </c>
      <c r="C4090" s="13">
        <f>COUNTIFS($F$3:F4090,'تقرير منتج تام'!$E$4)</f>
        <v>10</v>
      </c>
      <c r="D4090" s="37"/>
      <c r="E4090" s="37"/>
      <c r="F4090" s="37"/>
      <c r="G4090" s="39"/>
      <c r="H4090" s="40"/>
      <c r="I4090" s="107" t="str">
        <f>IF(G4090="","",_xlfn.IFNA(VLOOKUP(G4090,'سجل المشتريات'!F:N,8,0),"غير مسجلة في المشتريات"))</f>
        <v/>
      </c>
      <c r="J4090" s="26" t="str">
        <f>_xlfn.IFNA(VLOOKUP(F4090,الاوردرات!$B$1:$C$600,2,0),"")</f>
        <v/>
      </c>
      <c r="K4090" s="52"/>
      <c r="M4090" s="105" t="str">
        <f>IF(G4090="","",_xlfn.IFNA((VLOOKUP(G4090,help!L:M,2,0))*H4090,_xlfn.IFNA((VLOOKUP(G4090,help!P:Q,2,0))*H4090,"غير مسجلة في المشتريات")))</f>
        <v/>
      </c>
    </row>
    <row r="4091" spans="2:13" hidden="1" x14ac:dyDescent="0.25">
      <c r="B4091" s="13">
        <f>COUNTIFS($G$3:G4091,'تقرير استهلاك خامات'!$D$4)</f>
        <v>2</v>
      </c>
      <c r="C4091" s="13">
        <f>COUNTIFS($F$3:F4091,'تقرير منتج تام'!$E$4)</f>
        <v>10</v>
      </c>
      <c r="D4091" s="37"/>
      <c r="E4091" s="37"/>
      <c r="F4091" s="37"/>
      <c r="G4091" s="39"/>
      <c r="H4091" s="40"/>
      <c r="I4091" s="107" t="str">
        <f>IF(G4091="","",_xlfn.IFNA(VLOOKUP(G4091,'سجل المشتريات'!F:N,8,0),"غير مسجلة في المشتريات"))</f>
        <v/>
      </c>
      <c r="J4091" s="26" t="str">
        <f>_xlfn.IFNA(VLOOKUP(F4091,الاوردرات!$B$1:$C$600,2,0),"")</f>
        <v/>
      </c>
      <c r="K4091" s="52"/>
      <c r="M4091" s="105" t="str">
        <f>IF(G4091="","",_xlfn.IFNA((VLOOKUP(G4091,help!L:M,2,0))*H4091,_xlfn.IFNA((VLOOKUP(G4091,help!P:Q,2,0))*H4091,"غير مسجلة في المشتريات")))</f>
        <v/>
      </c>
    </row>
    <row r="4092" spans="2:13" hidden="1" x14ac:dyDescent="0.25">
      <c r="B4092" s="13">
        <f>COUNTIFS($G$3:G4092,'تقرير استهلاك خامات'!$D$4)</f>
        <v>2</v>
      </c>
      <c r="C4092" s="13">
        <f>COUNTIFS($F$3:F4092,'تقرير منتج تام'!$E$4)</f>
        <v>10</v>
      </c>
      <c r="D4092" s="37"/>
      <c r="E4092" s="37"/>
      <c r="F4092" s="37"/>
      <c r="G4092" s="39"/>
      <c r="H4092" s="40"/>
      <c r="I4092" s="107" t="str">
        <f>IF(G4092="","",_xlfn.IFNA(VLOOKUP(G4092,'سجل المشتريات'!F:N,8,0),"غير مسجلة في المشتريات"))</f>
        <v/>
      </c>
      <c r="J4092" s="26" t="str">
        <f>_xlfn.IFNA(VLOOKUP(F4092,الاوردرات!$B$1:$C$600,2,0),"")</f>
        <v/>
      </c>
      <c r="K4092" s="52"/>
      <c r="M4092" s="105" t="str">
        <f>IF(G4092="","",_xlfn.IFNA((VLOOKUP(G4092,help!L:M,2,0))*H4092,_xlfn.IFNA((VLOOKUP(G4092,help!P:Q,2,0))*H4092,"غير مسجلة في المشتريات")))</f>
        <v/>
      </c>
    </row>
    <row r="4093" spans="2:13" hidden="1" x14ac:dyDescent="0.25">
      <c r="B4093" s="13">
        <f>COUNTIFS($G$3:G4093,'تقرير استهلاك خامات'!$D$4)</f>
        <v>2</v>
      </c>
      <c r="C4093" s="13">
        <f>COUNTIFS($F$3:F4093,'تقرير منتج تام'!$E$4)</f>
        <v>10</v>
      </c>
      <c r="D4093" s="37"/>
      <c r="E4093" s="37"/>
      <c r="F4093" s="37"/>
      <c r="G4093" s="39"/>
      <c r="H4093" s="40"/>
      <c r="I4093" s="107" t="str">
        <f>IF(G4093="","",_xlfn.IFNA(VLOOKUP(G4093,'سجل المشتريات'!F:N,8,0),"غير مسجلة في المشتريات"))</f>
        <v/>
      </c>
      <c r="J4093" s="26" t="str">
        <f>_xlfn.IFNA(VLOOKUP(F4093,الاوردرات!$B$1:$C$600,2,0),"")</f>
        <v/>
      </c>
      <c r="K4093" s="52"/>
      <c r="M4093" s="105" t="str">
        <f>IF(G4093="","",_xlfn.IFNA((VLOOKUP(G4093,help!L:M,2,0))*H4093,_xlfn.IFNA((VLOOKUP(G4093,help!P:Q,2,0))*H4093,"غير مسجلة في المشتريات")))</f>
        <v/>
      </c>
    </row>
    <row r="4094" spans="2:13" hidden="1" x14ac:dyDescent="0.25">
      <c r="B4094" s="13">
        <f>COUNTIFS($G$3:G4094,'تقرير استهلاك خامات'!$D$4)</f>
        <v>2</v>
      </c>
      <c r="C4094" s="13">
        <f>COUNTIFS($F$3:F4094,'تقرير منتج تام'!$E$4)</f>
        <v>10</v>
      </c>
      <c r="D4094" s="37"/>
      <c r="E4094" s="37"/>
      <c r="F4094" s="37"/>
      <c r="G4094" s="39"/>
      <c r="H4094" s="40"/>
      <c r="I4094" s="107" t="str">
        <f>IF(G4094="","",_xlfn.IFNA(VLOOKUP(G4094,'سجل المشتريات'!F:N,8,0),"غير مسجلة في المشتريات"))</f>
        <v/>
      </c>
      <c r="J4094" s="26" t="str">
        <f>_xlfn.IFNA(VLOOKUP(F4094,الاوردرات!$B$1:$C$600,2,0),"")</f>
        <v/>
      </c>
      <c r="K4094" s="52"/>
      <c r="M4094" s="105" t="str">
        <f>IF(G4094="","",_xlfn.IFNA((VLOOKUP(G4094,help!L:M,2,0))*H4094,_xlfn.IFNA((VLOOKUP(G4094,help!P:Q,2,0))*H4094,"غير مسجلة في المشتريات")))</f>
        <v/>
      </c>
    </row>
    <row r="4095" spans="2:13" hidden="1" x14ac:dyDescent="0.25">
      <c r="B4095" s="13">
        <f>COUNTIFS($G$3:G4095,'تقرير استهلاك خامات'!$D$4)</f>
        <v>2</v>
      </c>
      <c r="C4095" s="13">
        <f>COUNTIFS($F$3:F4095,'تقرير منتج تام'!$E$4)</f>
        <v>10</v>
      </c>
      <c r="D4095" s="37"/>
      <c r="E4095" s="37"/>
      <c r="F4095" s="37"/>
      <c r="G4095" s="39"/>
      <c r="H4095" s="40"/>
      <c r="I4095" s="107" t="str">
        <f>IF(G4095="","",_xlfn.IFNA(VLOOKUP(G4095,'سجل المشتريات'!F:N,8,0),"غير مسجلة في المشتريات"))</f>
        <v/>
      </c>
      <c r="J4095" s="26" t="str">
        <f>_xlfn.IFNA(VLOOKUP(F4095,الاوردرات!$B$1:$C$600,2,0),"")</f>
        <v/>
      </c>
      <c r="K4095" s="52"/>
      <c r="M4095" s="105" t="str">
        <f>IF(G4095="","",_xlfn.IFNA((VLOOKUP(G4095,help!L:M,2,0))*H4095,_xlfn.IFNA((VLOOKUP(G4095,help!P:Q,2,0))*H4095,"غير مسجلة في المشتريات")))</f>
        <v/>
      </c>
    </row>
    <row r="4096" spans="2:13" hidden="1" x14ac:dyDescent="0.25">
      <c r="B4096" s="13">
        <f>COUNTIFS($G$3:G4096,'تقرير استهلاك خامات'!$D$4)</f>
        <v>2</v>
      </c>
      <c r="C4096" s="13">
        <f>COUNTIFS($F$3:F4096,'تقرير منتج تام'!$E$4)</f>
        <v>10</v>
      </c>
      <c r="D4096" s="37"/>
      <c r="E4096" s="37"/>
      <c r="F4096" s="37"/>
      <c r="G4096" s="39"/>
      <c r="H4096" s="40"/>
      <c r="I4096" s="107" t="str">
        <f>IF(G4096="","",_xlfn.IFNA(VLOOKUP(G4096,'سجل المشتريات'!F:N,8,0),"غير مسجلة في المشتريات"))</f>
        <v/>
      </c>
      <c r="J4096" s="26" t="str">
        <f>_xlfn.IFNA(VLOOKUP(F4096,الاوردرات!$B$1:$C$600,2,0),"")</f>
        <v/>
      </c>
      <c r="K4096" s="52"/>
      <c r="M4096" s="105" t="str">
        <f>IF(G4096="","",_xlfn.IFNA((VLOOKUP(G4096,help!L:M,2,0))*H4096,_xlfn.IFNA((VLOOKUP(G4096,help!P:Q,2,0))*H4096,"غير مسجلة في المشتريات")))</f>
        <v/>
      </c>
    </row>
    <row r="4097" spans="2:13" hidden="1" x14ac:dyDescent="0.25">
      <c r="B4097" s="13">
        <f>COUNTIFS($G$3:G4097,'تقرير استهلاك خامات'!$D$4)</f>
        <v>2</v>
      </c>
      <c r="C4097" s="13">
        <f>COUNTIFS($F$3:F4097,'تقرير منتج تام'!$E$4)</f>
        <v>10</v>
      </c>
      <c r="D4097" s="37"/>
      <c r="E4097" s="37"/>
      <c r="F4097" s="37"/>
      <c r="G4097" s="39"/>
      <c r="H4097" s="40"/>
      <c r="I4097" s="107" t="str">
        <f>IF(G4097="","",_xlfn.IFNA(VLOOKUP(G4097,'سجل المشتريات'!F:N,8,0),"غير مسجلة في المشتريات"))</f>
        <v/>
      </c>
      <c r="J4097" s="26" t="str">
        <f>_xlfn.IFNA(VLOOKUP(F4097,الاوردرات!$B$1:$C$600,2,0),"")</f>
        <v/>
      </c>
      <c r="K4097" s="52"/>
      <c r="M4097" s="105" t="str">
        <f>IF(G4097="","",_xlfn.IFNA((VLOOKUP(G4097,help!L:M,2,0))*H4097,_xlfn.IFNA((VLOOKUP(G4097,help!P:Q,2,0))*H4097,"غير مسجلة في المشتريات")))</f>
        <v/>
      </c>
    </row>
    <row r="4098" spans="2:13" hidden="1" x14ac:dyDescent="0.25">
      <c r="B4098" s="13">
        <f>COUNTIFS($G$3:G4098,'تقرير استهلاك خامات'!$D$4)</f>
        <v>2</v>
      </c>
      <c r="C4098" s="13">
        <f>COUNTIFS($F$3:F4098,'تقرير منتج تام'!$E$4)</f>
        <v>10</v>
      </c>
      <c r="D4098" s="37"/>
      <c r="E4098" s="37"/>
      <c r="F4098" s="37"/>
      <c r="G4098" s="39"/>
      <c r="H4098" s="40"/>
      <c r="I4098" s="107" t="str">
        <f>IF(G4098="","",_xlfn.IFNA(VLOOKUP(G4098,'سجل المشتريات'!F:N,8,0),"غير مسجلة في المشتريات"))</f>
        <v/>
      </c>
      <c r="J4098" s="26" t="str">
        <f>_xlfn.IFNA(VLOOKUP(F4098,الاوردرات!$B$1:$C$600,2,0),"")</f>
        <v/>
      </c>
      <c r="K4098" s="52"/>
      <c r="M4098" s="105" t="str">
        <f>IF(G4098="","",_xlfn.IFNA((VLOOKUP(G4098,help!L:M,2,0))*H4098,_xlfn.IFNA((VLOOKUP(G4098,help!P:Q,2,0))*H4098,"غير مسجلة في المشتريات")))</f>
        <v/>
      </c>
    </row>
    <row r="4099" spans="2:13" hidden="1" x14ac:dyDescent="0.25">
      <c r="B4099" s="13">
        <f>COUNTIFS($G$3:G4099,'تقرير استهلاك خامات'!$D$4)</f>
        <v>2</v>
      </c>
      <c r="C4099" s="13">
        <f>COUNTIFS($F$3:F4099,'تقرير منتج تام'!$E$4)</f>
        <v>10</v>
      </c>
      <c r="D4099" s="37"/>
      <c r="E4099" s="37"/>
      <c r="F4099" s="37"/>
      <c r="G4099" s="39"/>
      <c r="H4099" s="40"/>
      <c r="I4099" s="107" t="str">
        <f>IF(G4099="","",_xlfn.IFNA(VLOOKUP(G4099,'سجل المشتريات'!F:N,8,0),"غير مسجلة في المشتريات"))</f>
        <v/>
      </c>
      <c r="J4099" s="26" t="str">
        <f>_xlfn.IFNA(VLOOKUP(F4099,الاوردرات!$B$1:$C$600,2,0),"")</f>
        <v/>
      </c>
      <c r="K4099" s="52"/>
      <c r="M4099" s="105" t="str">
        <f>IF(G4099="","",_xlfn.IFNA((VLOOKUP(G4099,help!L:M,2,0))*H4099,_xlfn.IFNA((VLOOKUP(G4099,help!P:Q,2,0))*H4099,"غير مسجلة في المشتريات")))</f>
        <v/>
      </c>
    </row>
    <row r="4100" spans="2:13" hidden="1" x14ac:dyDescent="0.25">
      <c r="B4100" s="13">
        <f>COUNTIFS($G$3:G4100,'تقرير استهلاك خامات'!$D$4)</f>
        <v>2</v>
      </c>
      <c r="C4100" s="13">
        <f>COUNTIFS($F$3:F4100,'تقرير منتج تام'!$E$4)</f>
        <v>10</v>
      </c>
      <c r="D4100" s="37"/>
      <c r="E4100" s="37"/>
      <c r="F4100" s="37"/>
      <c r="G4100" s="39"/>
      <c r="H4100" s="40"/>
      <c r="I4100" s="107" t="str">
        <f>IF(G4100="","",_xlfn.IFNA(VLOOKUP(G4100,'سجل المشتريات'!F:N,8,0),"غير مسجلة في المشتريات"))</f>
        <v/>
      </c>
      <c r="J4100" s="26" t="str">
        <f>_xlfn.IFNA(VLOOKUP(F4100,الاوردرات!$B$1:$C$600,2,0),"")</f>
        <v/>
      </c>
      <c r="K4100" s="52"/>
      <c r="M4100" s="105" t="str">
        <f>IF(G4100="","",_xlfn.IFNA((VLOOKUP(G4100,help!L:M,2,0))*H4100,_xlfn.IFNA((VLOOKUP(G4100,help!P:Q,2,0))*H4100,"غير مسجلة في المشتريات")))</f>
        <v/>
      </c>
    </row>
    <row r="4101" spans="2:13" hidden="1" x14ac:dyDescent="0.25">
      <c r="B4101" s="13">
        <f>COUNTIFS($G$3:G4101,'تقرير استهلاك خامات'!$D$4)</f>
        <v>2</v>
      </c>
      <c r="C4101" s="13">
        <f>COUNTIFS($F$3:F4101,'تقرير منتج تام'!$E$4)</f>
        <v>10</v>
      </c>
      <c r="D4101" s="37"/>
      <c r="E4101" s="37"/>
      <c r="F4101" s="37"/>
      <c r="G4101" s="39"/>
      <c r="H4101" s="40"/>
      <c r="I4101" s="107" t="str">
        <f>IF(G4101="","",_xlfn.IFNA(VLOOKUP(G4101,'سجل المشتريات'!F:N,8,0),"غير مسجلة في المشتريات"))</f>
        <v/>
      </c>
      <c r="J4101" s="26" t="str">
        <f>_xlfn.IFNA(VLOOKUP(F4101,الاوردرات!$B$1:$C$600,2,0),"")</f>
        <v/>
      </c>
      <c r="K4101" s="52"/>
      <c r="M4101" s="105" t="str">
        <f>IF(G4101="","",_xlfn.IFNA((VLOOKUP(G4101,help!L:M,2,0))*H4101,_xlfn.IFNA((VLOOKUP(G4101,help!P:Q,2,0))*H4101,"غير مسجلة في المشتريات")))</f>
        <v/>
      </c>
    </row>
    <row r="4102" spans="2:13" hidden="1" x14ac:dyDescent="0.25">
      <c r="B4102" s="13">
        <f>COUNTIFS($G$3:G4102,'تقرير استهلاك خامات'!$D$4)</f>
        <v>2</v>
      </c>
      <c r="C4102" s="13">
        <f>COUNTIFS($F$3:F4102,'تقرير منتج تام'!$E$4)</f>
        <v>10</v>
      </c>
      <c r="D4102" s="37"/>
      <c r="E4102" s="37"/>
      <c r="F4102" s="37"/>
      <c r="G4102" s="39"/>
      <c r="H4102" s="40"/>
      <c r="I4102" s="107" t="str">
        <f>IF(G4102="","",_xlfn.IFNA(VLOOKUP(G4102,'سجل المشتريات'!F:N,8,0),"غير مسجلة في المشتريات"))</f>
        <v/>
      </c>
      <c r="J4102" s="26" t="str">
        <f>_xlfn.IFNA(VLOOKUP(F4102,الاوردرات!$B$1:$C$600,2,0),"")</f>
        <v/>
      </c>
      <c r="K4102" s="52"/>
      <c r="M4102" s="105" t="str">
        <f>IF(G4102="","",_xlfn.IFNA((VLOOKUP(G4102,help!L:M,2,0))*H4102,_xlfn.IFNA((VLOOKUP(G4102,help!P:Q,2,0))*H4102,"غير مسجلة في المشتريات")))</f>
        <v/>
      </c>
    </row>
    <row r="4103" spans="2:13" hidden="1" x14ac:dyDescent="0.25">
      <c r="B4103" s="13">
        <f>COUNTIFS($G$3:G4103,'تقرير استهلاك خامات'!$D$4)</f>
        <v>2</v>
      </c>
      <c r="C4103" s="13">
        <f>COUNTIFS($F$3:F4103,'تقرير منتج تام'!$E$4)</f>
        <v>10</v>
      </c>
      <c r="D4103" s="37"/>
      <c r="E4103" s="37"/>
      <c r="F4103" s="37"/>
      <c r="G4103" s="39"/>
      <c r="H4103" s="40"/>
      <c r="I4103" s="107" t="str">
        <f>IF(G4103="","",_xlfn.IFNA(VLOOKUP(G4103,'سجل المشتريات'!F:N,8,0),"غير مسجلة في المشتريات"))</f>
        <v/>
      </c>
      <c r="J4103" s="26" t="str">
        <f>_xlfn.IFNA(VLOOKUP(F4103,الاوردرات!$B$1:$C$600,2,0),"")</f>
        <v/>
      </c>
      <c r="K4103" s="52"/>
      <c r="M4103" s="105" t="str">
        <f>IF(G4103="","",_xlfn.IFNA((VLOOKUP(G4103,help!L:M,2,0))*H4103,_xlfn.IFNA((VLOOKUP(G4103,help!P:Q,2,0))*H4103,"غير مسجلة في المشتريات")))</f>
        <v/>
      </c>
    </row>
    <row r="4104" spans="2:13" hidden="1" x14ac:dyDescent="0.25">
      <c r="B4104" s="13">
        <f>COUNTIFS($G$3:G4104,'تقرير استهلاك خامات'!$D$4)</f>
        <v>2</v>
      </c>
      <c r="C4104" s="13">
        <f>COUNTIFS($F$3:F4104,'تقرير منتج تام'!$E$4)</f>
        <v>10</v>
      </c>
      <c r="D4104" s="37"/>
      <c r="E4104" s="37"/>
      <c r="F4104" s="37"/>
      <c r="G4104" s="39"/>
      <c r="H4104" s="40"/>
      <c r="I4104" s="107" t="str">
        <f>IF(G4104="","",_xlfn.IFNA(VLOOKUP(G4104,'سجل المشتريات'!F:N,8,0),"غير مسجلة في المشتريات"))</f>
        <v/>
      </c>
      <c r="J4104" s="26" t="str">
        <f>_xlfn.IFNA(VLOOKUP(F4104,الاوردرات!$B$1:$C$600,2,0),"")</f>
        <v/>
      </c>
      <c r="K4104" s="52"/>
      <c r="M4104" s="105" t="str">
        <f>IF(G4104="","",_xlfn.IFNA((VLOOKUP(G4104,help!L:M,2,0))*H4104,_xlfn.IFNA((VLOOKUP(G4104,help!P:Q,2,0))*H4104,"غير مسجلة في المشتريات")))</f>
        <v/>
      </c>
    </row>
    <row r="4105" spans="2:13" hidden="1" x14ac:dyDescent="0.25">
      <c r="B4105" s="13">
        <f>COUNTIFS($G$3:G4105,'تقرير استهلاك خامات'!$D$4)</f>
        <v>2</v>
      </c>
      <c r="C4105" s="13">
        <f>COUNTIFS($F$3:F4105,'تقرير منتج تام'!$E$4)</f>
        <v>10</v>
      </c>
      <c r="D4105" s="37"/>
      <c r="E4105" s="37"/>
      <c r="F4105" s="37"/>
      <c r="G4105" s="39"/>
      <c r="H4105" s="40"/>
      <c r="I4105" s="107" t="str">
        <f>IF(G4105="","",_xlfn.IFNA(VLOOKUP(G4105,'سجل المشتريات'!F:N,8,0),"غير مسجلة في المشتريات"))</f>
        <v/>
      </c>
      <c r="J4105" s="26" t="str">
        <f>_xlfn.IFNA(VLOOKUP(F4105,الاوردرات!$B$1:$C$600,2,0),"")</f>
        <v/>
      </c>
      <c r="K4105" s="52"/>
      <c r="M4105" s="105" t="str">
        <f>IF(G4105="","",_xlfn.IFNA((VLOOKUP(G4105,help!L:M,2,0))*H4105,_xlfn.IFNA((VLOOKUP(G4105,help!P:Q,2,0))*H4105,"غير مسجلة في المشتريات")))</f>
        <v/>
      </c>
    </row>
    <row r="4106" spans="2:13" hidden="1" x14ac:dyDescent="0.25">
      <c r="B4106" s="13">
        <f>COUNTIFS($G$3:G4106,'تقرير استهلاك خامات'!$D$4)</f>
        <v>2</v>
      </c>
      <c r="C4106" s="13">
        <f>COUNTIFS($F$3:F4106,'تقرير منتج تام'!$E$4)</f>
        <v>10</v>
      </c>
      <c r="D4106" s="37"/>
      <c r="E4106" s="37"/>
      <c r="F4106" s="37"/>
      <c r="G4106" s="39"/>
      <c r="H4106" s="40"/>
      <c r="I4106" s="107" t="str">
        <f>IF(G4106="","",_xlfn.IFNA(VLOOKUP(G4106,'سجل المشتريات'!F:N,8,0),"غير مسجلة في المشتريات"))</f>
        <v/>
      </c>
      <c r="J4106" s="26" t="str">
        <f>_xlfn.IFNA(VLOOKUP(F4106,الاوردرات!$B$1:$C$600,2,0),"")</f>
        <v/>
      </c>
      <c r="K4106" s="52"/>
      <c r="M4106" s="105" t="str">
        <f>IF(G4106="","",_xlfn.IFNA((VLOOKUP(G4106,help!L:M,2,0))*H4106,_xlfn.IFNA((VLOOKUP(G4106,help!P:Q,2,0))*H4106,"غير مسجلة في المشتريات")))</f>
        <v/>
      </c>
    </row>
    <row r="4107" spans="2:13" hidden="1" x14ac:dyDescent="0.25">
      <c r="B4107" s="13">
        <f>COUNTIFS($G$3:G4107,'تقرير استهلاك خامات'!$D$4)</f>
        <v>2</v>
      </c>
      <c r="C4107" s="13">
        <f>COUNTIFS($F$3:F4107,'تقرير منتج تام'!$E$4)</f>
        <v>10</v>
      </c>
      <c r="D4107" s="37"/>
      <c r="E4107" s="37"/>
      <c r="F4107" s="37"/>
      <c r="G4107" s="39"/>
      <c r="H4107" s="40"/>
      <c r="I4107" s="107" t="str">
        <f>IF(G4107="","",_xlfn.IFNA(VLOOKUP(G4107,'سجل المشتريات'!F:N,8,0),"غير مسجلة في المشتريات"))</f>
        <v/>
      </c>
      <c r="J4107" s="26" t="str">
        <f>_xlfn.IFNA(VLOOKUP(F4107,الاوردرات!$B$1:$C$600,2,0),"")</f>
        <v/>
      </c>
      <c r="K4107" s="52"/>
      <c r="M4107" s="105" t="str">
        <f>IF(G4107="","",_xlfn.IFNA((VLOOKUP(G4107,help!L:M,2,0))*H4107,_xlfn.IFNA((VLOOKUP(G4107,help!P:Q,2,0))*H4107,"غير مسجلة في المشتريات")))</f>
        <v/>
      </c>
    </row>
    <row r="4108" spans="2:13" hidden="1" x14ac:dyDescent="0.25">
      <c r="B4108" s="13">
        <f>COUNTIFS($G$3:G4108,'تقرير استهلاك خامات'!$D$4)</f>
        <v>2</v>
      </c>
      <c r="C4108" s="13">
        <f>COUNTIFS($F$3:F4108,'تقرير منتج تام'!$E$4)</f>
        <v>10</v>
      </c>
      <c r="D4108" s="37"/>
      <c r="E4108" s="37"/>
      <c r="F4108" s="37"/>
      <c r="G4108" s="39"/>
      <c r="H4108" s="40"/>
      <c r="I4108" s="107" t="str">
        <f>IF(G4108="","",_xlfn.IFNA(VLOOKUP(G4108,'سجل المشتريات'!F:N,8,0),"غير مسجلة في المشتريات"))</f>
        <v/>
      </c>
      <c r="J4108" s="26" t="str">
        <f>_xlfn.IFNA(VLOOKUP(F4108,الاوردرات!$B$1:$C$600,2,0),"")</f>
        <v/>
      </c>
      <c r="K4108" s="52"/>
      <c r="M4108" s="105" t="str">
        <f>IF(G4108="","",_xlfn.IFNA((VLOOKUP(G4108,help!L:M,2,0))*H4108,_xlfn.IFNA((VLOOKUP(G4108,help!P:Q,2,0))*H4108,"غير مسجلة في المشتريات")))</f>
        <v/>
      </c>
    </row>
    <row r="4109" spans="2:13" hidden="1" x14ac:dyDescent="0.25">
      <c r="B4109" s="13">
        <f>COUNTIFS($G$3:G4109,'تقرير استهلاك خامات'!$D$4)</f>
        <v>2</v>
      </c>
      <c r="C4109" s="13">
        <f>COUNTIFS($F$3:F4109,'تقرير منتج تام'!$E$4)</f>
        <v>10</v>
      </c>
      <c r="D4109" s="37"/>
      <c r="E4109" s="37"/>
      <c r="F4109" s="37"/>
      <c r="G4109" s="39"/>
      <c r="H4109" s="40"/>
      <c r="I4109" s="107" t="str">
        <f>IF(G4109="","",_xlfn.IFNA(VLOOKUP(G4109,'سجل المشتريات'!F:N,8,0),"غير مسجلة في المشتريات"))</f>
        <v/>
      </c>
      <c r="J4109" s="26" t="str">
        <f>_xlfn.IFNA(VLOOKUP(F4109,الاوردرات!$B$1:$C$600,2,0),"")</f>
        <v/>
      </c>
      <c r="K4109" s="52"/>
      <c r="M4109" s="105" t="str">
        <f>IF(G4109="","",_xlfn.IFNA((VLOOKUP(G4109,help!L:M,2,0))*H4109,_xlfn.IFNA((VLOOKUP(G4109,help!P:Q,2,0))*H4109,"غير مسجلة في المشتريات")))</f>
        <v/>
      </c>
    </row>
    <row r="4110" spans="2:13" hidden="1" x14ac:dyDescent="0.25">
      <c r="B4110" s="13">
        <f>COUNTIFS($G$3:G4110,'تقرير استهلاك خامات'!$D$4)</f>
        <v>2</v>
      </c>
      <c r="C4110" s="13">
        <f>COUNTIFS($F$3:F4110,'تقرير منتج تام'!$E$4)</f>
        <v>10</v>
      </c>
      <c r="D4110" s="37"/>
      <c r="E4110" s="37"/>
      <c r="F4110" s="37"/>
      <c r="G4110" s="39"/>
      <c r="H4110" s="40"/>
      <c r="I4110" s="107" t="str">
        <f>IF(G4110="","",_xlfn.IFNA(VLOOKUP(G4110,'سجل المشتريات'!F:N,8,0),"غير مسجلة في المشتريات"))</f>
        <v/>
      </c>
      <c r="J4110" s="26" t="str">
        <f>_xlfn.IFNA(VLOOKUP(F4110,الاوردرات!$B$1:$C$600,2,0),"")</f>
        <v/>
      </c>
      <c r="K4110" s="52"/>
      <c r="M4110" s="105" t="str">
        <f>IF(G4110="","",_xlfn.IFNA((VLOOKUP(G4110,help!L:M,2,0))*H4110,_xlfn.IFNA((VLOOKUP(G4110,help!P:Q,2,0))*H4110,"غير مسجلة في المشتريات")))</f>
        <v/>
      </c>
    </row>
    <row r="4111" spans="2:13" hidden="1" x14ac:dyDescent="0.25">
      <c r="B4111" s="13">
        <f>COUNTIFS($G$3:G4111,'تقرير استهلاك خامات'!$D$4)</f>
        <v>2</v>
      </c>
      <c r="C4111" s="13">
        <f>COUNTIFS($F$3:F4111,'تقرير منتج تام'!$E$4)</f>
        <v>10</v>
      </c>
      <c r="D4111" s="37"/>
      <c r="E4111" s="37"/>
      <c r="F4111" s="37"/>
      <c r="G4111" s="39"/>
      <c r="H4111" s="40"/>
      <c r="I4111" s="107" t="str">
        <f>IF(G4111="","",_xlfn.IFNA(VLOOKUP(G4111,'سجل المشتريات'!F:N,8,0),"غير مسجلة في المشتريات"))</f>
        <v/>
      </c>
      <c r="J4111" s="26" t="str">
        <f>_xlfn.IFNA(VLOOKUP(F4111,الاوردرات!$B$1:$C$600,2,0),"")</f>
        <v/>
      </c>
      <c r="K4111" s="52"/>
      <c r="M4111" s="105" t="str">
        <f>IF(G4111="","",_xlfn.IFNA((VLOOKUP(G4111,help!L:M,2,0))*H4111,_xlfn.IFNA((VLOOKUP(G4111,help!P:Q,2,0))*H4111,"غير مسجلة في المشتريات")))</f>
        <v/>
      </c>
    </row>
    <row r="4112" spans="2:13" hidden="1" x14ac:dyDescent="0.25">
      <c r="B4112" s="13">
        <f>COUNTIFS($G$3:G4112,'تقرير استهلاك خامات'!$D$4)</f>
        <v>2</v>
      </c>
      <c r="C4112" s="13">
        <f>COUNTIFS($F$3:F4112,'تقرير منتج تام'!$E$4)</f>
        <v>10</v>
      </c>
      <c r="D4112" s="37"/>
      <c r="E4112" s="37"/>
      <c r="F4112" s="37"/>
      <c r="G4112" s="39"/>
      <c r="H4112" s="40"/>
      <c r="I4112" s="107" t="str">
        <f>IF(G4112="","",_xlfn.IFNA(VLOOKUP(G4112,'سجل المشتريات'!F:N,8,0),"غير مسجلة في المشتريات"))</f>
        <v/>
      </c>
      <c r="J4112" s="26" t="str">
        <f>_xlfn.IFNA(VLOOKUP(F4112,الاوردرات!$B$1:$C$600,2,0),"")</f>
        <v/>
      </c>
      <c r="K4112" s="52"/>
      <c r="M4112" s="105" t="str">
        <f>IF(G4112="","",_xlfn.IFNA((VLOOKUP(G4112,help!L:M,2,0))*H4112,_xlfn.IFNA((VLOOKUP(G4112,help!P:Q,2,0))*H4112,"غير مسجلة في المشتريات")))</f>
        <v/>
      </c>
    </row>
    <row r="4113" spans="2:13" hidden="1" x14ac:dyDescent="0.25">
      <c r="B4113" s="13">
        <f>COUNTIFS($G$3:G4113,'تقرير استهلاك خامات'!$D$4)</f>
        <v>2</v>
      </c>
      <c r="C4113" s="13">
        <f>COUNTIFS($F$3:F4113,'تقرير منتج تام'!$E$4)</f>
        <v>10</v>
      </c>
      <c r="D4113" s="37"/>
      <c r="E4113" s="37"/>
      <c r="F4113" s="37"/>
      <c r="G4113" s="39"/>
      <c r="H4113" s="40"/>
      <c r="I4113" s="107" t="str">
        <f>IF(G4113="","",_xlfn.IFNA(VLOOKUP(G4113,'سجل المشتريات'!F:N,8,0),"غير مسجلة في المشتريات"))</f>
        <v/>
      </c>
      <c r="J4113" s="26" t="str">
        <f>_xlfn.IFNA(VLOOKUP(F4113,الاوردرات!$B$1:$C$600,2,0),"")</f>
        <v/>
      </c>
      <c r="K4113" s="52"/>
      <c r="M4113" s="105" t="str">
        <f>IF(G4113="","",_xlfn.IFNA((VLOOKUP(G4113,help!L:M,2,0))*H4113,_xlfn.IFNA((VLOOKUP(G4113,help!P:Q,2,0))*H4113,"غير مسجلة في المشتريات")))</f>
        <v/>
      </c>
    </row>
    <row r="4114" spans="2:13" hidden="1" x14ac:dyDescent="0.25">
      <c r="B4114" s="13">
        <f>COUNTIFS($G$3:G4114,'تقرير استهلاك خامات'!$D$4)</f>
        <v>2</v>
      </c>
      <c r="C4114" s="13">
        <f>COUNTIFS($F$3:F4114,'تقرير منتج تام'!$E$4)</f>
        <v>10</v>
      </c>
      <c r="D4114" s="37"/>
      <c r="E4114" s="37"/>
      <c r="F4114" s="37"/>
      <c r="G4114" s="39"/>
      <c r="H4114" s="40"/>
      <c r="I4114" s="107" t="str">
        <f>IF(G4114="","",_xlfn.IFNA(VLOOKUP(G4114,'سجل المشتريات'!F:N,8,0),"غير مسجلة في المشتريات"))</f>
        <v/>
      </c>
      <c r="J4114" s="26" t="str">
        <f>_xlfn.IFNA(VLOOKUP(F4114,الاوردرات!$B$1:$C$600,2,0),"")</f>
        <v/>
      </c>
      <c r="K4114" s="52"/>
      <c r="M4114" s="105" t="str">
        <f>IF(G4114="","",_xlfn.IFNA((VLOOKUP(G4114,help!L:M,2,0))*H4114,_xlfn.IFNA((VLOOKUP(G4114,help!P:Q,2,0))*H4114,"غير مسجلة في المشتريات")))</f>
        <v/>
      </c>
    </row>
    <row r="4115" spans="2:13" hidden="1" x14ac:dyDescent="0.25">
      <c r="B4115" s="13">
        <f>COUNTIFS($G$3:G4115,'تقرير استهلاك خامات'!$D$4)</f>
        <v>2</v>
      </c>
      <c r="C4115" s="13">
        <f>COUNTIFS($F$3:F4115,'تقرير منتج تام'!$E$4)</f>
        <v>10</v>
      </c>
      <c r="D4115" s="37"/>
      <c r="E4115" s="37"/>
      <c r="F4115" s="37"/>
      <c r="G4115" s="39"/>
      <c r="H4115" s="40"/>
      <c r="I4115" s="107" t="str">
        <f>IF(G4115="","",_xlfn.IFNA(VLOOKUP(G4115,'سجل المشتريات'!F:N,8,0),"غير مسجلة في المشتريات"))</f>
        <v/>
      </c>
      <c r="J4115" s="26" t="str">
        <f>_xlfn.IFNA(VLOOKUP(F4115,الاوردرات!$B$1:$C$600,2,0),"")</f>
        <v/>
      </c>
      <c r="K4115" s="52"/>
      <c r="M4115" s="105" t="str">
        <f>IF(G4115="","",_xlfn.IFNA((VLOOKUP(G4115,help!L:M,2,0))*H4115,_xlfn.IFNA((VLOOKUP(G4115,help!P:Q,2,0))*H4115,"غير مسجلة في المشتريات")))</f>
        <v/>
      </c>
    </row>
    <row r="4116" spans="2:13" hidden="1" x14ac:dyDescent="0.25">
      <c r="B4116" s="13">
        <f>COUNTIFS($G$3:G4116,'تقرير استهلاك خامات'!$D$4)</f>
        <v>2</v>
      </c>
      <c r="C4116" s="13">
        <f>COUNTIFS($F$3:F4116,'تقرير منتج تام'!$E$4)</f>
        <v>10</v>
      </c>
      <c r="D4116" s="37"/>
      <c r="E4116" s="37"/>
      <c r="F4116" s="37"/>
      <c r="G4116" s="39"/>
      <c r="H4116" s="40"/>
      <c r="I4116" s="107" t="str">
        <f>IF(G4116="","",_xlfn.IFNA(VLOOKUP(G4116,'سجل المشتريات'!F:N,8,0),"غير مسجلة في المشتريات"))</f>
        <v/>
      </c>
      <c r="J4116" s="26" t="str">
        <f>_xlfn.IFNA(VLOOKUP(F4116,الاوردرات!$B$1:$C$600,2,0),"")</f>
        <v/>
      </c>
      <c r="K4116" s="52"/>
      <c r="M4116" s="105" t="str">
        <f>IF(G4116="","",_xlfn.IFNA((VLOOKUP(G4116,help!L:M,2,0))*H4116,_xlfn.IFNA((VLOOKUP(G4116,help!P:Q,2,0))*H4116,"غير مسجلة في المشتريات")))</f>
        <v/>
      </c>
    </row>
    <row r="4117" spans="2:13" hidden="1" x14ac:dyDescent="0.25">
      <c r="B4117" s="13">
        <f>COUNTIFS($G$3:G4117,'تقرير استهلاك خامات'!$D$4)</f>
        <v>2</v>
      </c>
      <c r="C4117" s="13">
        <f>COUNTIFS($F$3:F4117,'تقرير منتج تام'!$E$4)</f>
        <v>10</v>
      </c>
      <c r="D4117" s="37"/>
      <c r="E4117" s="37"/>
      <c r="F4117" s="37"/>
      <c r="G4117" s="39"/>
      <c r="H4117" s="40"/>
      <c r="I4117" s="107" t="str">
        <f>IF(G4117="","",_xlfn.IFNA(VLOOKUP(G4117,'سجل المشتريات'!F:N,8,0),"غير مسجلة في المشتريات"))</f>
        <v/>
      </c>
      <c r="J4117" s="26" t="str">
        <f>_xlfn.IFNA(VLOOKUP(F4117,الاوردرات!$B$1:$C$600,2,0),"")</f>
        <v/>
      </c>
      <c r="K4117" s="52"/>
      <c r="M4117" s="105" t="str">
        <f>IF(G4117="","",_xlfn.IFNA((VLOOKUP(G4117,help!L:M,2,0))*H4117,_xlfn.IFNA((VLOOKUP(G4117,help!P:Q,2,0))*H4117,"غير مسجلة في المشتريات")))</f>
        <v/>
      </c>
    </row>
    <row r="4118" spans="2:13" hidden="1" x14ac:dyDescent="0.25">
      <c r="B4118" s="13">
        <f>COUNTIFS($G$3:G4118,'تقرير استهلاك خامات'!$D$4)</f>
        <v>2</v>
      </c>
      <c r="C4118" s="13">
        <f>COUNTIFS($F$3:F4118,'تقرير منتج تام'!$E$4)</f>
        <v>10</v>
      </c>
      <c r="D4118" s="37"/>
      <c r="E4118" s="37"/>
      <c r="F4118" s="37"/>
      <c r="G4118" s="39"/>
      <c r="H4118" s="40"/>
      <c r="I4118" s="107" t="str">
        <f>IF(G4118="","",_xlfn.IFNA(VLOOKUP(G4118,'سجل المشتريات'!F:N,8,0),"غير مسجلة في المشتريات"))</f>
        <v/>
      </c>
      <c r="J4118" s="26" t="str">
        <f>_xlfn.IFNA(VLOOKUP(F4118,الاوردرات!$B$1:$C$600,2,0),"")</f>
        <v/>
      </c>
      <c r="K4118" s="52"/>
      <c r="M4118" s="105" t="str">
        <f>IF(G4118="","",_xlfn.IFNA((VLOOKUP(G4118,help!L:M,2,0))*H4118,_xlfn.IFNA((VLOOKUP(G4118,help!P:Q,2,0))*H4118,"غير مسجلة في المشتريات")))</f>
        <v/>
      </c>
    </row>
    <row r="4119" spans="2:13" hidden="1" x14ac:dyDescent="0.25">
      <c r="B4119" s="13">
        <f>COUNTIFS($G$3:G4119,'تقرير استهلاك خامات'!$D$4)</f>
        <v>2</v>
      </c>
      <c r="C4119" s="13">
        <f>COUNTIFS($F$3:F4119,'تقرير منتج تام'!$E$4)</f>
        <v>10</v>
      </c>
      <c r="D4119" s="37"/>
      <c r="E4119" s="37"/>
      <c r="F4119" s="37"/>
      <c r="G4119" s="39"/>
      <c r="H4119" s="40"/>
      <c r="I4119" s="107" t="str">
        <f>IF(G4119="","",_xlfn.IFNA(VLOOKUP(G4119,'سجل المشتريات'!F:N,8,0),"غير مسجلة في المشتريات"))</f>
        <v/>
      </c>
      <c r="J4119" s="26" t="str">
        <f>_xlfn.IFNA(VLOOKUP(F4119,الاوردرات!$B$1:$C$600,2,0),"")</f>
        <v/>
      </c>
      <c r="K4119" s="52"/>
      <c r="M4119" s="105" t="str">
        <f>IF(G4119="","",_xlfn.IFNA((VLOOKUP(G4119,help!L:M,2,0))*H4119,_xlfn.IFNA((VLOOKUP(G4119,help!P:Q,2,0))*H4119,"غير مسجلة في المشتريات")))</f>
        <v/>
      </c>
    </row>
    <row r="4120" spans="2:13" hidden="1" x14ac:dyDescent="0.25">
      <c r="B4120" s="13">
        <f>COUNTIFS($G$3:G4120,'تقرير استهلاك خامات'!$D$4)</f>
        <v>2</v>
      </c>
      <c r="C4120" s="13">
        <f>COUNTIFS($F$3:F4120,'تقرير منتج تام'!$E$4)</f>
        <v>10</v>
      </c>
      <c r="D4120" s="37"/>
      <c r="E4120" s="37"/>
      <c r="F4120" s="37"/>
      <c r="G4120" s="39"/>
      <c r="H4120" s="40"/>
      <c r="I4120" s="107" t="str">
        <f>IF(G4120="","",_xlfn.IFNA(VLOOKUP(G4120,'سجل المشتريات'!F:N,8,0),"غير مسجلة في المشتريات"))</f>
        <v/>
      </c>
      <c r="J4120" s="26" t="str">
        <f>_xlfn.IFNA(VLOOKUP(F4120,الاوردرات!$B$1:$C$600,2,0),"")</f>
        <v/>
      </c>
      <c r="K4120" s="52"/>
      <c r="M4120" s="105" t="str">
        <f>IF(G4120="","",_xlfn.IFNA((VLOOKUP(G4120,help!L:M,2,0))*H4120,_xlfn.IFNA((VLOOKUP(G4120,help!P:Q,2,0))*H4120,"غير مسجلة في المشتريات")))</f>
        <v/>
      </c>
    </row>
    <row r="4121" spans="2:13" hidden="1" x14ac:dyDescent="0.25">
      <c r="B4121" s="13">
        <f>COUNTIFS($G$3:G4121,'تقرير استهلاك خامات'!$D$4)</f>
        <v>2</v>
      </c>
      <c r="C4121" s="13">
        <f>COUNTIFS($F$3:F4121,'تقرير منتج تام'!$E$4)</f>
        <v>10</v>
      </c>
      <c r="D4121" s="37"/>
      <c r="E4121" s="37"/>
      <c r="F4121" s="37"/>
      <c r="G4121" s="39"/>
      <c r="H4121" s="40"/>
      <c r="I4121" s="107" t="str">
        <f>IF(G4121="","",_xlfn.IFNA(VLOOKUP(G4121,'سجل المشتريات'!F:N,8,0),"غير مسجلة في المشتريات"))</f>
        <v/>
      </c>
      <c r="J4121" s="26" t="str">
        <f>_xlfn.IFNA(VLOOKUP(F4121,الاوردرات!$B$1:$C$600,2,0),"")</f>
        <v/>
      </c>
      <c r="K4121" s="52"/>
      <c r="M4121" s="105" t="str">
        <f>IF(G4121="","",_xlfn.IFNA((VLOOKUP(G4121,help!L:M,2,0))*H4121,_xlfn.IFNA((VLOOKUP(G4121,help!P:Q,2,0))*H4121,"غير مسجلة في المشتريات")))</f>
        <v/>
      </c>
    </row>
    <row r="4122" spans="2:13" hidden="1" x14ac:dyDescent="0.25">
      <c r="B4122" s="13">
        <f>COUNTIFS($G$3:G4122,'تقرير استهلاك خامات'!$D$4)</f>
        <v>2</v>
      </c>
      <c r="C4122" s="13">
        <f>COUNTIFS($F$3:F4122,'تقرير منتج تام'!$E$4)</f>
        <v>10</v>
      </c>
      <c r="D4122" s="37"/>
      <c r="E4122" s="37"/>
      <c r="F4122" s="37"/>
      <c r="G4122" s="39"/>
      <c r="H4122" s="40"/>
      <c r="I4122" s="107" t="str">
        <f>IF(G4122="","",_xlfn.IFNA(VLOOKUP(G4122,'سجل المشتريات'!F:N,8,0),"غير مسجلة في المشتريات"))</f>
        <v/>
      </c>
      <c r="J4122" s="26" t="str">
        <f>_xlfn.IFNA(VLOOKUP(F4122,الاوردرات!$B$1:$C$600,2,0),"")</f>
        <v/>
      </c>
      <c r="K4122" s="52"/>
      <c r="M4122" s="105" t="str">
        <f>IF(G4122="","",_xlfn.IFNA((VLOOKUP(G4122,help!L:M,2,0))*H4122,_xlfn.IFNA((VLOOKUP(G4122,help!P:Q,2,0))*H4122,"غير مسجلة في المشتريات")))</f>
        <v/>
      </c>
    </row>
    <row r="4123" spans="2:13" hidden="1" x14ac:dyDescent="0.25">
      <c r="B4123" s="13">
        <f>COUNTIFS($G$3:G4123,'تقرير استهلاك خامات'!$D$4)</f>
        <v>2</v>
      </c>
      <c r="C4123" s="13">
        <f>COUNTIFS($F$3:F4123,'تقرير منتج تام'!$E$4)</f>
        <v>10</v>
      </c>
      <c r="D4123" s="37"/>
      <c r="E4123" s="37"/>
      <c r="F4123" s="37"/>
      <c r="G4123" s="39"/>
      <c r="H4123" s="40"/>
      <c r="I4123" s="107" t="str">
        <f>IF(G4123="","",_xlfn.IFNA(VLOOKUP(G4123,'سجل المشتريات'!F:N,8,0),"غير مسجلة في المشتريات"))</f>
        <v/>
      </c>
      <c r="J4123" s="26" t="str">
        <f>_xlfn.IFNA(VLOOKUP(F4123,الاوردرات!$B$1:$C$600,2,0),"")</f>
        <v/>
      </c>
      <c r="K4123" s="52"/>
      <c r="M4123" s="105" t="str">
        <f>IF(G4123="","",_xlfn.IFNA((VLOOKUP(G4123,help!L:M,2,0))*H4123,_xlfn.IFNA((VLOOKUP(G4123,help!P:Q,2,0))*H4123,"غير مسجلة في المشتريات")))</f>
        <v/>
      </c>
    </row>
    <row r="4124" spans="2:13" hidden="1" x14ac:dyDescent="0.25">
      <c r="B4124" s="13">
        <f>COUNTIFS($G$3:G4124,'تقرير استهلاك خامات'!$D$4)</f>
        <v>2</v>
      </c>
      <c r="C4124" s="13">
        <f>COUNTIFS($F$3:F4124,'تقرير منتج تام'!$E$4)</f>
        <v>10</v>
      </c>
      <c r="D4124" s="37"/>
      <c r="E4124" s="37"/>
      <c r="F4124" s="37"/>
      <c r="G4124" s="39"/>
      <c r="H4124" s="40"/>
      <c r="I4124" s="107" t="str">
        <f>IF(G4124="","",_xlfn.IFNA(VLOOKUP(G4124,'سجل المشتريات'!F:N,8,0),"غير مسجلة في المشتريات"))</f>
        <v/>
      </c>
      <c r="J4124" s="26" t="str">
        <f>_xlfn.IFNA(VLOOKUP(F4124,الاوردرات!$B$1:$C$600,2,0),"")</f>
        <v/>
      </c>
      <c r="K4124" s="52"/>
      <c r="M4124" s="105" t="str">
        <f>IF(G4124="","",_xlfn.IFNA((VLOOKUP(G4124,help!L:M,2,0))*H4124,_xlfn.IFNA((VLOOKUP(G4124,help!P:Q,2,0))*H4124,"غير مسجلة في المشتريات")))</f>
        <v/>
      </c>
    </row>
    <row r="4125" spans="2:13" hidden="1" x14ac:dyDescent="0.25">
      <c r="B4125" s="13">
        <f>COUNTIFS($G$3:G4125,'تقرير استهلاك خامات'!$D$4)</f>
        <v>2</v>
      </c>
      <c r="C4125" s="13">
        <f>COUNTIFS($F$3:F4125,'تقرير منتج تام'!$E$4)</f>
        <v>10</v>
      </c>
      <c r="D4125" s="37"/>
      <c r="E4125" s="37"/>
      <c r="F4125" s="37"/>
      <c r="G4125" s="39"/>
      <c r="H4125" s="40"/>
      <c r="I4125" s="107" t="str">
        <f>IF(G4125="","",_xlfn.IFNA(VLOOKUP(G4125,'سجل المشتريات'!F:N,8,0),"غير مسجلة في المشتريات"))</f>
        <v/>
      </c>
      <c r="J4125" s="26" t="str">
        <f>_xlfn.IFNA(VLOOKUP(F4125,الاوردرات!$B$1:$C$600,2,0),"")</f>
        <v/>
      </c>
      <c r="K4125" s="52"/>
      <c r="M4125" s="105" t="str">
        <f>IF(G4125="","",_xlfn.IFNA((VLOOKUP(G4125,help!L:M,2,0))*H4125,_xlfn.IFNA((VLOOKUP(G4125,help!P:Q,2,0))*H4125,"غير مسجلة في المشتريات")))</f>
        <v/>
      </c>
    </row>
    <row r="4126" spans="2:13" hidden="1" x14ac:dyDescent="0.25">
      <c r="B4126" s="13">
        <f>COUNTIFS($G$3:G4126,'تقرير استهلاك خامات'!$D$4)</f>
        <v>2</v>
      </c>
      <c r="C4126" s="13">
        <f>COUNTIFS($F$3:F4126,'تقرير منتج تام'!$E$4)</f>
        <v>10</v>
      </c>
      <c r="D4126" s="37"/>
      <c r="E4126" s="37"/>
      <c r="F4126" s="37"/>
      <c r="G4126" s="39"/>
      <c r="H4126" s="40"/>
      <c r="I4126" s="107" t="str">
        <f>IF(G4126="","",_xlfn.IFNA(VLOOKUP(G4126,'سجل المشتريات'!F:N,8,0),"غير مسجلة في المشتريات"))</f>
        <v/>
      </c>
      <c r="J4126" s="26" t="str">
        <f>_xlfn.IFNA(VLOOKUP(F4126,الاوردرات!$B$1:$C$600,2,0),"")</f>
        <v/>
      </c>
      <c r="K4126" s="52"/>
      <c r="M4126" s="105" t="str">
        <f>IF(G4126="","",_xlfn.IFNA((VLOOKUP(G4126,help!L:M,2,0))*H4126,_xlfn.IFNA((VLOOKUP(G4126,help!P:Q,2,0))*H4126,"غير مسجلة في المشتريات")))</f>
        <v/>
      </c>
    </row>
    <row r="4127" spans="2:13" hidden="1" x14ac:dyDescent="0.25">
      <c r="B4127" s="13">
        <f>COUNTIFS($G$3:G4127,'تقرير استهلاك خامات'!$D$4)</f>
        <v>2</v>
      </c>
      <c r="C4127" s="13">
        <f>COUNTIFS($F$3:F4127,'تقرير منتج تام'!$E$4)</f>
        <v>10</v>
      </c>
      <c r="D4127" s="37"/>
      <c r="E4127" s="37"/>
      <c r="F4127" s="37"/>
      <c r="G4127" s="39"/>
      <c r="H4127" s="40"/>
      <c r="I4127" s="107" t="str">
        <f>IF(G4127="","",_xlfn.IFNA(VLOOKUP(G4127,'سجل المشتريات'!F:N,8,0),"غير مسجلة في المشتريات"))</f>
        <v/>
      </c>
      <c r="J4127" s="26" t="str">
        <f>_xlfn.IFNA(VLOOKUP(F4127,الاوردرات!$B$1:$C$600,2,0),"")</f>
        <v/>
      </c>
      <c r="K4127" s="52"/>
      <c r="M4127" s="105" t="str">
        <f>IF(G4127="","",_xlfn.IFNA((VLOOKUP(G4127,help!L:M,2,0))*H4127,_xlfn.IFNA((VLOOKUP(G4127,help!P:Q,2,0))*H4127,"غير مسجلة في المشتريات")))</f>
        <v/>
      </c>
    </row>
    <row r="4128" spans="2:13" hidden="1" x14ac:dyDescent="0.25">
      <c r="B4128" s="13">
        <f>COUNTIFS($G$3:G4128,'تقرير استهلاك خامات'!$D$4)</f>
        <v>2</v>
      </c>
      <c r="C4128" s="13">
        <f>COUNTIFS($F$3:F4128,'تقرير منتج تام'!$E$4)</f>
        <v>10</v>
      </c>
      <c r="D4128" s="37"/>
      <c r="E4128" s="37"/>
      <c r="F4128" s="37"/>
      <c r="G4128" s="39"/>
      <c r="H4128" s="40"/>
      <c r="I4128" s="107" t="str">
        <f>IF(G4128="","",_xlfn.IFNA(VLOOKUP(G4128,'سجل المشتريات'!F:N,8,0),"غير مسجلة في المشتريات"))</f>
        <v/>
      </c>
      <c r="J4128" s="26" t="str">
        <f>_xlfn.IFNA(VLOOKUP(F4128,الاوردرات!$B$1:$C$600,2,0),"")</f>
        <v/>
      </c>
      <c r="K4128" s="52"/>
      <c r="M4128" s="105" t="str">
        <f>IF(G4128="","",_xlfn.IFNA((VLOOKUP(G4128,help!L:M,2,0))*H4128,_xlfn.IFNA((VLOOKUP(G4128,help!P:Q,2,0))*H4128,"غير مسجلة في المشتريات")))</f>
        <v/>
      </c>
    </row>
    <row r="4129" spans="2:13" hidden="1" x14ac:dyDescent="0.25">
      <c r="B4129" s="13">
        <f>COUNTIFS($G$3:G4129,'تقرير استهلاك خامات'!$D$4)</f>
        <v>2</v>
      </c>
      <c r="C4129" s="13">
        <f>COUNTIFS($F$3:F4129,'تقرير منتج تام'!$E$4)</f>
        <v>10</v>
      </c>
      <c r="D4129" s="37"/>
      <c r="E4129" s="37"/>
      <c r="F4129" s="37"/>
      <c r="G4129" s="39"/>
      <c r="H4129" s="40"/>
      <c r="I4129" s="107" t="str">
        <f>IF(G4129="","",_xlfn.IFNA(VLOOKUP(G4129,'سجل المشتريات'!F:N,8,0),"غير مسجلة في المشتريات"))</f>
        <v/>
      </c>
      <c r="J4129" s="26" t="str">
        <f>_xlfn.IFNA(VLOOKUP(F4129,الاوردرات!$B$1:$C$600,2,0),"")</f>
        <v/>
      </c>
      <c r="K4129" s="52"/>
      <c r="M4129" s="105" t="str">
        <f>IF(G4129="","",_xlfn.IFNA((VLOOKUP(G4129,help!L:M,2,0))*H4129,_xlfn.IFNA((VLOOKUP(G4129,help!P:Q,2,0))*H4129,"غير مسجلة في المشتريات")))</f>
        <v/>
      </c>
    </row>
    <row r="4130" spans="2:13" hidden="1" x14ac:dyDescent="0.25">
      <c r="B4130" s="13">
        <f>COUNTIFS($G$3:G4130,'تقرير استهلاك خامات'!$D$4)</f>
        <v>2</v>
      </c>
      <c r="C4130" s="13">
        <f>COUNTIFS($F$3:F4130,'تقرير منتج تام'!$E$4)</f>
        <v>10</v>
      </c>
      <c r="D4130" s="37"/>
      <c r="E4130" s="37"/>
      <c r="F4130" s="37"/>
      <c r="G4130" s="39"/>
      <c r="H4130" s="40"/>
      <c r="I4130" s="107" t="str">
        <f>IF(G4130="","",_xlfn.IFNA(VLOOKUP(G4130,'سجل المشتريات'!F:N,8,0),"غير مسجلة في المشتريات"))</f>
        <v/>
      </c>
      <c r="J4130" s="26" t="str">
        <f>_xlfn.IFNA(VLOOKUP(F4130,الاوردرات!$B$1:$C$600,2,0),"")</f>
        <v/>
      </c>
      <c r="K4130" s="52"/>
      <c r="M4130" s="105" t="str">
        <f>IF(G4130="","",_xlfn.IFNA((VLOOKUP(G4130,help!L:M,2,0))*H4130,_xlfn.IFNA((VLOOKUP(G4130,help!P:Q,2,0))*H4130,"غير مسجلة في المشتريات")))</f>
        <v/>
      </c>
    </row>
    <row r="4131" spans="2:13" hidden="1" x14ac:dyDescent="0.25">
      <c r="B4131" s="13">
        <f>COUNTIFS($G$3:G4131,'تقرير استهلاك خامات'!$D$4)</f>
        <v>2</v>
      </c>
      <c r="C4131" s="13">
        <f>COUNTIFS($F$3:F4131,'تقرير منتج تام'!$E$4)</f>
        <v>10</v>
      </c>
      <c r="D4131" s="37"/>
      <c r="E4131" s="37"/>
      <c r="F4131" s="37"/>
      <c r="G4131" s="39"/>
      <c r="H4131" s="40"/>
      <c r="I4131" s="107" t="str">
        <f>IF(G4131="","",_xlfn.IFNA(VLOOKUP(G4131,'سجل المشتريات'!F:N,8,0),"غير مسجلة في المشتريات"))</f>
        <v/>
      </c>
      <c r="J4131" s="26" t="str">
        <f>_xlfn.IFNA(VLOOKUP(F4131,الاوردرات!$B$1:$C$600,2,0),"")</f>
        <v/>
      </c>
      <c r="K4131" s="52"/>
      <c r="M4131" s="105" t="str">
        <f>IF(G4131="","",_xlfn.IFNA((VLOOKUP(G4131,help!L:M,2,0))*H4131,_xlfn.IFNA((VLOOKUP(G4131,help!P:Q,2,0))*H4131,"غير مسجلة في المشتريات")))</f>
        <v/>
      </c>
    </row>
    <row r="4132" spans="2:13" hidden="1" x14ac:dyDescent="0.25">
      <c r="B4132" s="13">
        <f>COUNTIFS($G$3:G4132,'تقرير استهلاك خامات'!$D$4)</f>
        <v>2</v>
      </c>
      <c r="C4132" s="13">
        <f>COUNTIFS($F$3:F4132,'تقرير منتج تام'!$E$4)</f>
        <v>10</v>
      </c>
      <c r="D4132" s="37"/>
      <c r="E4132" s="37"/>
      <c r="F4132" s="37"/>
      <c r="G4132" s="39"/>
      <c r="H4132" s="40"/>
      <c r="I4132" s="107" t="str">
        <f>IF(G4132="","",_xlfn.IFNA(VLOOKUP(G4132,'سجل المشتريات'!F:N,8,0),"غير مسجلة في المشتريات"))</f>
        <v/>
      </c>
      <c r="J4132" s="26" t="str">
        <f>_xlfn.IFNA(VLOOKUP(F4132,الاوردرات!$B$1:$C$600,2,0),"")</f>
        <v/>
      </c>
      <c r="K4132" s="52"/>
      <c r="M4132" s="105" t="str">
        <f>IF(G4132="","",_xlfn.IFNA((VLOOKUP(G4132,help!L:M,2,0))*H4132,_xlfn.IFNA((VLOOKUP(G4132,help!P:Q,2,0))*H4132,"غير مسجلة في المشتريات")))</f>
        <v/>
      </c>
    </row>
    <row r="4133" spans="2:13" hidden="1" x14ac:dyDescent="0.25">
      <c r="B4133" s="13">
        <f>COUNTIFS($G$3:G4133,'تقرير استهلاك خامات'!$D$4)</f>
        <v>2</v>
      </c>
      <c r="C4133" s="13">
        <f>COUNTIFS($F$3:F4133,'تقرير منتج تام'!$E$4)</f>
        <v>10</v>
      </c>
      <c r="D4133" s="37"/>
      <c r="E4133" s="37"/>
      <c r="F4133" s="37"/>
      <c r="G4133" s="39"/>
      <c r="H4133" s="40"/>
      <c r="I4133" s="107" t="str">
        <f>IF(G4133="","",_xlfn.IFNA(VLOOKUP(G4133,'سجل المشتريات'!F:N,8,0),"غير مسجلة في المشتريات"))</f>
        <v/>
      </c>
      <c r="J4133" s="26" t="str">
        <f>_xlfn.IFNA(VLOOKUP(F4133,الاوردرات!$B$1:$C$600,2,0),"")</f>
        <v/>
      </c>
      <c r="K4133" s="52"/>
      <c r="M4133" s="105" t="str">
        <f>IF(G4133="","",_xlfn.IFNA((VLOOKUP(G4133,help!L:M,2,0))*H4133,_xlfn.IFNA((VLOOKUP(G4133,help!P:Q,2,0))*H4133,"غير مسجلة في المشتريات")))</f>
        <v/>
      </c>
    </row>
    <row r="4134" spans="2:13" hidden="1" x14ac:dyDescent="0.25">
      <c r="B4134" s="13">
        <f>COUNTIFS($G$3:G4134,'تقرير استهلاك خامات'!$D$4)</f>
        <v>2</v>
      </c>
      <c r="C4134" s="13">
        <f>COUNTIFS($F$3:F4134,'تقرير منتج تام'!$E$4)</f>
        <v>10</v>
      </c>
      <c r="D4134" s="37"/>
      <c r="E4134" s="37"/>
      <c r="F4134" s="37"/>
      <c r="G4134" s="39"/>
      <c r="H4134" s="40"/>
      <c r="I4134" s="107" t="str">
        <f>IF(G4134="","",_xlfn.IFNA(VLOOKUP(G4134,'سجل المشتريات'!F:N,8,0),"غير مسجلة في المشتريات"))</f>
        <v/>
      </c>
      <c r="J4134" s="26" t="str">
        <f>_xlfn.IFNA(VLOOKUP(F4134,الاوردرات!$B$1:$C$600,2,0),"")</f>
        <v/>
      </c>
      <c r="K4134" s="52"/>
      <c r="M4134" s="105" t="str">
        <f>IF(G4134="","",_xlfn.IFNA((VLOOKUP(G4134,help!L:M,2,0))*H4134,_xlfn.IFNA((VLOOKUP(G4134,help!P:Q,2,0))*H4134,"غير مسجلة في المشتريات")))</f>
        <v/>
      </c>
    </row>
    <row r="4135" spans="2:13" hidden="1" x14ac:dyDescent="0.25">
      <c r="B4135" s="13">
        <f>COUNTIFS($G$3:G4135,'تقرير استهلاك خامات'!$D$4)</f>
        <v>2</v>
      </c>
      <c r="C4135" s="13">
        <f>COUNTIFS($F$3:F4135,'تقرير منتج تام'!$E$4)</f>
        <v>10</v>
      </c>
      <c r="D4135" s="37"/>
      <c r="E4135" s="37"/>
      <c r="F4135" s="37"/>
      <c r="G4135" s="39"/>
      <c r="H4135" s="40"/>
      <c r="I4135" s="107" t="str">
        <f>IF(G4135="","",_xlfn.IFNA(VLOOKUP(G4135,'سجل المشتريات'!F:N,8,0),"غير مسجلة في المشتريات"))</f>
        <v/>
      </c>
      <c r="J4135" s="26" t="str">
        <f>_xlfn.IFNA(VLOOKUP(F4135,الاوردرات!$B$1:$C$600,2,0),"")</f>
        <v/>
      </c>
      <c r="K4135" s="52"/>
      <c r="M4135" s="105" t="str">
        <f>IF(G4135="","",_xlfn.IFNA((VLOOKUP(G4135,help!L:M,2,0))*H4135,_xlfn.IFNA((VLOOKUP(G4135,help!P:Q,2,0))*H4135,"غير مسجلة في المشتريات")))</f>
        <v/>
      </c>
    </row>
    <row r="4136" spans="2:13" hidden="1" x14ac:dyDescent="0.25">
      <c r="B4136" s="13">
        <f>COUNTIFS($G$3:G4136,'تقرير استهلاك خامات'!$D$4)</f>
        <v>2</v>
      </c>
      <c r="C4136" s="13">
        <f>COUNTIFS($F$3:F4136,'تقرير منتج تام'!$E$4)</f>
        <v>10</v>
      </c>
      <c r="D4136" s="37"/>
      <c r="E4136" s="37"/>
      <c r="F4136" s="37"/>
      <c r="G4136" s="39"/>
      <c r="H4136" s="40"/>
      <c r="I4136" s="107" t="str">
        <f>IF(G4136="","",_xlfn.IFNA(VLOOKUP(G4136,'سجل المشتريات'!F:N,8,0),"غير مسجلة في المشتريات"))</f>
        <v/>
      </c>
      <c r="J4136" s="26" t="str">
        <f>_xlfn.IFNA(VLOOKUP(F4136,الاوردرات!$B$1:$C$600,2,0),"")</f>
        <v/>
      </c>
      <c r="K4136" s="52"/>
      <c r="M4136" s="105" t="str">
        <f>IF(G4136="","",_xlfn.IFNA((VLOOKUP(G4136,help!L:M,2,0))*H4136,_xlfn.IFNA((VLOOKUP(G4136,help!P:Q,2,0))*H4136,"غير مسجلة في المشتريات")))</f>
        <v/>
      </c>
    </row>
    <row r="4137" spans="2:13" hidden="1" x14ac:dyDescent="0.25">
      <c r="B4137" s="13">
        <f>COUNTIFS($G$3:G4137,'تقرير استهلاك خامات'!$D$4)</f>
        <v>2</v>
      </c>
      <c r="C4137" s="13">
        <f>COUNTIFS($F$3:F4137,'تقرير منتج تام'!$E$4)</f>
        <v>10</v>
      </c>
      <c r="D4137" s="37"/>
      <c r="E4137" s="37"/>
      <c r="F4137" s="37"/>
      <c r="G4137" s="39"/>
      <c r="H4137" s="40"/>
      <c r="I4137" s="107" t="str">
        <f>IF(G4137="","",_xlfn.IFNA(VLOOKUP(G4137,'سجل المشتريات'!F:N,8,0),"غير مسجلة في المشتريات"))</f>
        <v/>
      </c>
      <c r="J4137" s="26" t="str">
        <f>_xlfn.IFNA(VLOOKUP(F4137,الاوردرات!$B$1:$C$600,2,0),"")</f>
        <v/>
      </c>
      <c r="K4137" s="52"/>
      <c r="M4137" s="105" t="str">
        <f>IF(G4137="","",_xlfn.IFNA((VLOOKUP(G4137,help!L:M,2,0))*H4137,_xlfn.IFNA((VLOOKUP(G4137,help!P:Q,2,0))*H4137,"غير مسجلة في المشتريات")))</f>
        <v/>
      </c>
    </row>
    <row r="4138" spans="2:13" hidden="1" x14ac:dyDescent="0.25">
      <c r="B4138" s="13">
        <f>COUNTIFS($G$3:G4138,'تقرير استهلاك خامات'!$D$4)</f>
        <v>2</v>
      </c>
      <c r="C4138" s="13">
        <f>COUNTIFS($F$3:F4138,'تقرير منتج تام'!$E$4)</f>
        <v>10</v>
      </c>
      <c r="D4138" s="37"/>
      <c r="E4138" s="37"/>
      <c r="F4138" s="37"/>
      <c r="G4138" s="39"/>
      <c r="H4138" s="40"/>
      <c r="I4138" s="107" t="str">
        <f>IF(G4138="","",_xlfn.IFNA(VLOOKUP(G4138,'سجل المشتريات'!F:N,8,0),"غير مسجلة في المشتريات"))</f>
        <v/>
      </c>
      <c r="J4138" s="26" t="str">
        <f>_xlfn.IFNA(VLOOKUP(F4138,الاوردرات!$B$1:$C$600,2,0),"")</f>
        <v/>
      </c>
      <c r="K4138" s="52"/>
      <c r="M4138" s="105" t="str">
        <f>IF(G4138="","",_xlfn.IFNA((VLOOKUP(G4138,help!L:M,2,0))*H4138,_xlfn.IFNA((VLOOKUP(G4138,help!P:Q,2,0))*H4138,"غير مسجلة في المشتريات")))</f>
        <v/>
      </c>
    </row>
    <row r="4139" spans="2:13" hidden="1" x14ac:dyDescent="0.25">
      <c r="B4139" s="13">
        <f>COUNTIFS($G$3:G4139,'تقرير استهلاك خامات'!$D$4)</f>
        <v>2</v>
      </c>
      <c r="C4139" s="13">
        <f>COUNTIFS($F$3:F4139,'تقرير منتج تام'!$E$4)</f>
        <v>10</v>
      </c>
      <c r="D4139" s="37"/>
      <c r="E4139" s="37"/>
      <c r="F4139" s="37"/>
      <c r="G4139" s="39"/>
      <c r="H4139" s="40"/>
      <c r="I4139" s="107" t="str">
        <f>IF(G4139="","",_xlfn.IFNA(VLOOKUP(G4139,'سجل المشتريات'!F:N,8,0),"غير مسجلة في المشتريات"))</f>
        <v/>
      </c>
      <c r="J4139" s="26" t="str">
        <f>_xlfn.IFNA(VLOOKUP(F4139,الاوردرات!$B$1:$C$600,2,0),"")</f>
        <v/>
      </c>
      <c r="K4139" s="52"/>
      <c r="M4139" s="105" t="str">
        <f>IF(G4139="","",_xlfn.IFNA((VLOOKUP(G4139,help!L:M,2,0))*H4139,_xlfn.IFNA((VLOOKUP(G4139,help!P:Q,2,0))*H4139,"غير مسجلة في المشتريات")))</f>
        <v/>
      </c>
    </row>
    <row r="4140" spans="2:13" hidden="1" x14ac:dyDescent="0.25">
      <c r="B4140" s="13">
        <f>COUNTIFS($G$3:G4140,'تقرير استهلاك خامات'!$D$4)</f>
        <v>2</v>
      </c>
      <c r="C4140" s="13">
        <f>COUNTIFS($F$3:F4140,'تقرير منتج تام'!$E$4)</f>
        <v>10</v>
      </c>
      <c r="D4140" s="37"/>
      <c r="E4140" s="37"/>
      <c r="F4140" s="37"/>
      <c r="G4140" s="39"/>
      <c r="H4140" s="40"/>
      <c r="I4140" s="107" t="str">
        <f>IF(G4140="","",_xlfn.IFNA(VLOOKUP(G4140,'سجل المشتريات'!F:N,8,0),"غير مسجلة في المشتريات"))</f>
        <v/>
      </c>
      <c r="J4140" s="26" t="str">
        <f>_xlfn.IFNA(VLOOKUP(F4140,الاوردرات!$B$1:$C$600,2,0),"")</f>
        <v/>
      </c>
      <c r="K4140" s="52"/>
      <c r="M4140" s="105" t="str">
        <f>IF(G4140="","",_xlfn.IFNA((VLOOKUP(G4140,help!L:M,2,0))*H4140,_xlfn.IFNA((VLOOKUP(G4140,help!P:Q,2,0))*H4140,"غير مسجلة في المشتريات")))</f>
        <v/>
      </c>
    </row>
    <row r="4141" spans="2:13" hidden="1" x14ac:dyDescent="0.25">
      <c r="B4141" s="13">
        <f>COUNTIFS($G$3:G4141,'تقرير استهلاك خامات'!$D$4)</f>
        <v>2</v>
      </c>
      <c r="C4141" s="13">
        <f>COUNTIFS($F$3:F4141,'تقرير منتج تام'!$E$4)</f>
        <v>10</v>
      </c>
      <c r="D4141" s="37"/>
      <c r="E4141" s="37"/>
      <c r="F4141" s="37"/>
      <c r="G4141" s="39"/>
      <c r="H4141" s="40"/>
      <c r="I4141" s="107" t="str">
        <f>IF(G4141="","",_xlfn.IFNA(VLOOKUP(G4141,'سجل المشتريات'!F:N,8,0),"غير مسجلة في المشتريات"))</f>
        <v/>
      </c>
      <c r="J4141" s="26" t="str">
        <f>_xlfn.IFNA(VLOOKUP(F4141,الاوردرات!$B$1:$C$600,2,0),"")</f>
        <v/>
      </c>
      <c r="K4141" s="52"/>
      <c r="M4141" s="105" t="str">
        <f>IF(G4141="","",_xlfn.IFNA((VLOOKUP(G4141,help!L:M,2,0))*H4141,_xlfn.IFNA((VLOOKUP(G4141,help!P:Q,2,0))*H4141,"غير مسجلة في المشتريات")))</f>
        <v/>
      </c>
    </row>
    <row r="4142" spans="2:13" hidden="1" x14ac:dyDescent="0.25">
      <c r="B4142" s="13">
        <f>COUNTIFS($G$3:G4142,'تقرير استهلاك خامات'!$D$4)</f>
        <v>2</v>
      </c>
      <c r="C4142" s="13">
        <f>COUNTIFS($F$3:F4142,'تقرير منتج تام'!$E$4)</f>
        <v>10</v>
      </c>
      <c r="D4142" s="37"/>
      <c r="E4142" s="37"/>
      <c r="F4142" s="37"/>
      <c r="G4142" s="39"/>
      <c r="H4142" s="40"/>
      <c r="I4142" s="107" t="str">
        <f>IF(G4142="","",_xlfn.IFNA(VLOOKUP(G4142,'سجل المشتريات'!F:N,8,0),"غير مسجلة في المشتريات"))</f>
        <v/>
      </c>
      <c r="J4142" s="26" t="str">
        <f>_xlfn.IFNA(VLOOKUP(F4142,الاوردرات!$B$1:$C$600,2,0),"")</f>
        <v/>
      </c>
      <c r="K4142" s="52"/>
      <c r="M4142" s="105" t="str">
        <f>IF(G4142="","",_xlfn.IFNA((VLOOKUP(G4142,help!L:M,2,0))*H4142,_xlfn.IFNA((VLOOKUP(G4142,help!P:Q,2,0))*H4142,"غير مسجلة في المشتريات")))</f>
        <v/>
      </c>
    </row>
    <row r="4143" spans="2:13" hidden="1" x14ac:dyDescent="0.25">
      <c r="B4143" s="13">
        <f>COUNTIFS($G$3:G4143,'تقرير استهلاك خامات'!$D$4)</f>
        <v>2</v>
      </c>
      <c r="C4143" s="13">
        <f>COUNTIFS($F$3:F4143,'تقرير منتج تام'!$E$4)</f>
        <v>10</v>
      </c>
      <c r="D4143" s="37"/>
      <c r="E4143" s="37"/>
      <c r="F4143" s="37"/>
      <c r="G4143" s="39"/>
      <c r="H4143" s="40"/>
      <c r="I4143" s="107" t="str">
        <f>IF(G4143="","",_xlfn.IFNA(VLOOKUP(G4143,'سجل المشتريات'!F:N,8,0),"غير مسجلة في المشتريات"))</f>
        <v/>
      </c>
      <c r="J4143" s="26" t="str">
        <f>_xlfn.IFNA(VLOOKUP(F4143,الاوردرات!$B$1:$C$600,2,0),"")</f>
        <v/>
      </c>
      <c r="K4143" s="52"/>
      <c r="M4143" s="105" t="str">
        <f>IF(G4143="","",_xlfn.IFNA((VLOOKUP(G4143,help!L:M,2,0))*H4143,_xlfn.IFNA((VLOOKUP(G4143,help!P:Q,2,0))*H4143,"غير مسجلة في المشتريات")))</f>
        <v/>
      </c>
    </row>
    <row r="4144" spans="2:13" hidden="1" x14ac:dyDescent="0.25">
      <c r="B4144" s="13">
        <f>COUNTIFS($G$3:G4144,'تقرير استهلاك خامات'!$D$4)</f>
        <v>2</v>
      </c>
      <c r="C4144" s="13">
        <f>COUNTIFS($F$3:F4144,'تقرير منتج تام'!$E$4)</f>
        <v>10</v>
      </c>
      <c r="D4144" s="37"/>
      <c r="E4144" s="37"/>
      <c r="F4144" s="37"/>
      <c r="G4144" s="39"/>
      <c r="H4144" s="40"/>
      <c r="I4144" s="107" t="str">
        <f>IF(G4144="","",_xlfn.IFNA(VLOOKUP(G4144,'سجل المشتريات'!F:N,8,0),"غير مسجلة في المشتريات"))</f>
        <v/>
      </c>
      <c r="J4144" s="26" t="str">
        <f>_xlfn.IFNA(VLOOKUP(F4144,الاوردرات!$B$1:$C$600,2,0),"")</f>
        <v/>
      </c>
      <c r="K4144" s="52"/>
      <c r="M4144" s="105" t="str">
        <f>IF(G4144="","",_xlfn.IFNA((VLOOKUP(G4144,help!L:M,2,0))*H4144,_xlfn.IFNA((VLOOKUP(G4144,help!P:Q,2,0))*H4144,"غير مسجلة في المشتريات")))</f>
        <v/>
      </c>
    </row>
    <row r="4145" spans="2:13" hidden="1" x14ac:dyDescent="0.25">
      <c r="B4145" s="13">
        <f>COUNTIFS($G$3:G4145,'تقرير استهلاك خامات'!$D$4)</f>
        <v>2</v>
      </c>
      <c r="C4145" s="13">
        <f>COUNTIFS($F$3:F4145,'تقرير منتج تام'!$E$4)</f>
        <v>10</v>
      </c>
      <c r="D4145" s="37"/>
      <c r="E4145" s="37"/>
      <c r="F4145" s="37"/>
      <c r="G4145" s="39"/>
      <c r="H4145" s="40"/>
      <c r="I4145" s="107" t="str">
        <f>IF(G4145="","",_xlfn.IFNA(VLOOKUP(G4145,'سجل المشتريات'!F:N,8,0),"غير مسجلة في المشتريات"))</f>
        <v/>
      </c>
      <c r="J4145" s="26" t="str">
        <f>_xlfn.IFNA(VLOOKUP(F4145,الاوردرات!$B$1:$C$600,2,0),"")</f>
        <v/>
      </c>
      <c r="K4145" s="52"/>
      <c r="M4145" s="105" t="str">
        <f>IF(G4145="","",_xlfn.IFNA((VLOOKUP(G4145,help!L:M,2,0))*H4145,_xlfn.IFNA((VLOOKUP(G4145,help!P:Q,2,0))*H4145,"غير مسجلة في المشتريات")))</f>
        <v/>
      </c>
    </row>
    <row r="4146" spans="2:13" hidden="1" x14ac:dyDescent="0.25">
      <c r="B4146" s="13">
        <f>COUNTIFS($G$3:G4146,'تقرير استهلاك خامات'!$D$4)</f>
        <v>2</v>
      </c>
      <c r="C4146" s="13">
        <f>COUNTIFS($F$3:F4146,'تقرير منتج تام'!$E$4)</f>
        <v>10</v>
      </c>
      <c r="D4146" s="37"/>
      <c r="E4146" s="37"/>
      <c r="F4146" s="37"/>
      <c r="G4146" s="39"/>
      <c r="H4146" s="40"/>
      <c r="I4146" s="107" t="str">
        <f>IF(G4146="","",_xlfn.IFNA(VLOOKUP(G4146,'سجل المشتريات'!F:N,8,0),"غير مسجلة في المشتريات"))</f>
        <v/>
      </c>
      <c r="J4146" s="26" t="str">
        <f>_xlfn.IFNA(VLOOKUP(F4146,الاوردرات!$B$1:$C$600,2,0),"")</f>
        <v/>
      </c>
      <c r="K4146" s="52"/>
      <c r="M4146" s="105" t="str">
        <f>IF(G4146="","",_xlfn.IFNA((VLOOKUP(G4146,help!L:M,2,0))*H4146,_xlfn.IFNA((VLOOKUP(G4146,help!P:Q,2,0))*H4146,"غير مسجلة في المشتريات")))</f>
        <v/>
      </c>
    </row>
    <row r="4147" spans="2:13" hidden="1" x14ac:dyDescent="0.25">
      <c r="B4147" s="13">
        <f>COUNTIFS($G$3:G4147,'تقرير استهلاك خامات'!$D$4)</f>
        <v>2</v>
      </c>
      <c r="C4147" s="13">
        <f>COUNTIFS($F$3:F4147,'تقرير منتج تام'!$E$4)</f>
        <v>10</v>
      </c>
      <c r="D4147" s="37"/>
      <c r="E4147" s="37"/>
      <c r="F4147" s="37"/>
      <c r="G4147" s="39"/>
      <c r="H4147" s="40"/>
      <c r="I4147" s="107" t="str">
        <f>IF(G4147="","",_xlfn.IFNA(VLOOKUP(G4147,'سجل المشتريات'!F:N,8,0),"غير مسجلة في المشتريات"))</f>
        <v/>
      </c>
      <c r="J4147" s="26" t="str">
        <f>_xlfn.IFNA(VLOOKUP(F4147,الاوردرات!$B$1:$C$600,2,0),"")</f>
        <v/>
      </c>
      <c r="K4147" s="52"/>
      <c r="M4147" s="105" t="str">
        <f>IF(G4147="","",_xlfn.IFNA((VLOOKUP(G4147,help!L:M,2,0))*H4147,_xlfn.IFNA((VLOOKUP(G4147,help!P:Q,2,0))*H4147,"غير مسجلة في المشتريات")))</f>
        <v/>
      </c>
    </row>
    <row r="4148" spans="2:13" hidden="1" x14ac:dyDescent="0.25">
      <c r="B4148" s="13">
        <f>COUNTIFS($G$3:G4148,'تقرير استهلاك خامات'!$D$4)</f>
        <v>2</v>
      </c>
      <c r="C4148" s="13">
        <f>COUNTIFS($F$3:F4148,'تقرير منتج تام'!$E$4)</f>
        <v>10</v>
      </c>
      <c r="D4148" s="37"/>
      <c r="E4148" s="37"/>
      <c r="F4148" s="37"/>
      <c r="G4148" s="39"/>
      <c r="H4148" s="40"/>
      <c r="I4148" s="107" t="str">
        <f>IF(G4148="","",_xlfn.IFNA(VLOOKUP(G4148,'سجل المشتريات'!F:N,8,0),"غير مسجلة في المشتريات"))</f>
        <v/>
      </c>
      <c r="J4148" s="26" t="str">
        <f>_xlfn.IFNA(VLOOKUP(F4148,الاوردرات!$B$1:$C$600,2,0),"")</f>
        <v/>
      </c>
      <c r="K4148" s="52"/>
      <c r="M4148" s="105" t="str">
        <f>IF(G4148="","",_xlfn.IFNA((VLOOKUP(G4148,help!L:M,2,0))*H4148,_xlfn.IFNA((VLOOKUP(G4148,help!P:Q,2,0))*H4148,"غير مسجلة في المشتريات")))</f>
        <v/>
      </c>
    </row>
    <row r="4149" spans="2:13" hidden="1" x14ac:dyDescent="0.25">
      <c r="B4149" s="13">
        <f>COUNTIFS($G$3:G4149,'تقرير استهلاك خامات'!$D$4)</f>
        <v>2</v>
      </c>
      <c r="C4149" s="13">
        <f>COUNTIFS($F$3:F4149,'تقرير منتج تام'!$E$4)</f>
        <v>10</v>
      </c>
      <c r="D4149" s="37"/>
      <c r="E4149" s="37"/>
      <c r="F4149" s="37"/>
      <c r="G4149" s="39"/>
      <c r="H4149" s="40"/>
      <c r="I4149" s="107" t="str">
        <f>IF(G4149="","",_xlfn.IFNA(VLOOKUP(G4149,'سجل المشتريات'!F:N,8,0),"غير مسجلة في المشتريات"))</f>
        <v/>
      </c>
      <c r="J4149" s="26" t="str">
        <f>_xlfn.IFNA(VLOOKUP(F4149,الاوردرات!$B$1:$C$600,2,0),"")</f>
        <v/>
      </c>
      <c r="K4149" s="52"/>
      <c r="M4149" s="105" t="str">
        <f>IF(G4149="","",_xlfn.IFNA((VLOOKUP(G4149,help!L:M,2,0))*H4149,_xlfn.IFNA((VLOOKUP(G4149,help!P:Q,2,0))*H4149,"غير مسجلة في المشتريات")))</f>
        <v/>
      </c>
    </row>
    <row r="4150" spans="2:13" hidden="1" x14ac:dyDescent="0.25">
      <c r="B4150" s="13">
        <f>COUNTIFS($G$3:G4150,'تقرير استهلاك خامات'!$D$4)</f>
        <v>2</v>
      </c>
      <c r="C4150" s="13">
        <f>COUNTIFS($F$3:F4150,'تقرير منتج تام'!$E$4)</f>
        <v>10</v>
      </c>
      <c r="D4150" s="37"/>
      <c r="E4150" s="37"/>
      <c r="F4150" s="37"/>
      <c r="G4150" s="39"/>
      <c r="H4150" s="40"/>
      <c r="I4150" s="107" t="str">
        <f>IF(G4150="","",_xlfn.IFNA(VLOOKUP(G4150,'سجل المشتريات'!F:N,8,0),"غير مسجلة في المشتريات"))</f>
        <v/>
      </c>
      <c r="J4150" s="26" t="str">
        <f>_xlfn.IFNA(VLOOKUP(F4150,الاوردرات!$B$1:$C$600,2,0),"")</f>
        <v/>
      </c>
      <c r="K4150" s="52"/>
      <c r="M4150" s="105" t="str">
        <f>IF(G4150="","",_xlfn.IFNA((VLOOKUP(G4150,help!L:M,2,0))*H4150,_xlfn.IFNA((VLOOKUP(G4150,help!P:Q,2,0))*H4150,"غير مسجلة في المشتريات")))</f>
        <v/>
      </c>
    </row>
    <row r="4151" spans="2:13" hidden="1" x14ac:dyDescent="0.25">
      <c r="B4151" s="13">
        <f>COUNTIFS($G$3:G4151,'تقرير استهلاك خامات'!$D$4)</f>
        <v>2</v>
      </c>
      <c r="C4151" s="13">
        <f>COUNTIFS($F$3:F4151,'تقرير منتج تام'!$E$4)</f>
        <v>10</v>
      </c>
      <c r="D4151" s="37"/>
      <c r="E4151" s="37"/>
      <c r="F4151" s="37"/>
      <c r="G4151" s="39"/>
      <c r="H4151" s="40"/>
      <c r="I4151" s="107" t="str">
        <f>IF(G4151="","",_xlfn.IFNA(VLOOKUP(G4151,'سجل المشتريات'!F:N,8,0),"غير مسجلة في المشتريات"))</f>
        <v/>
      </c>
      <c r="J4151" s="26" t="str">
        <f>_xlfn.IFNA(VLOOKUP(F4151,الاوردرات!$B$1:$C$600,2,0),"")</f>
        <v/>
      </c>
      <c r="K4151" s="52"/>
      <c r="M4151" s="105" t="str">
        <f>IF(G4151="","",_xlfn.IFNA((VLOOKUP(G4151,help!L:M,2,0))*H4151,_xlfn.IFNA((VLOOKUP(G4151,help!P:Q,2,0))*H4151,"غير مسجلة في المشتريات")))</f>
        <v/>
      </c>
    </row>
    <row r="4152" spans="2:13" hidden="1" x14ac:dyDescent="0.25">
      <c r="B4152" s="13">
        <f>COUNTIFS($G$3:G4152,'تقرير استهلاك خامات'!$D$4)</f>
        <v>2</v>
      </c>
      <c r="C4152" s="13">
        <f>COUNTIFS($F$3:F4152,'تقرير منتج تام'!$E$4)</f>
        <v>10</v>
      </c>
      <c r="D4152" s="37"/>
      <c r="E4152" s="37"/>
      <c r="F4152" s="37"/>
      <c r="G4152" s="39"/>
      <c r="H4152" s="40"/>
      <c r="I4152" s="107" t="str">
        <f>IF(G4152="","",_xlfn.IFNA(VLOOKUP(G4152,'سجل المشتريات'!F:N,8,0),"غير مسجلة في المشتريات"))</f>
        <v/>
      </c>
      <c r="J4152" s="26" t="str">
        <f>_xlfn.IFNA(VLOOKUP(F4152,الاوردرات!$B$1:$C$600,2,0),"")</f>
        <v/>
      </c>
      <c r="K4152" s="52"/>
      <c r="M4152" s="105" t="str">
        <f>IF(G4152="","",_xlfn.IFNA((VLOOKUP(G4152,help!L:M,2,0))*H4152,_xlfn.IFNA((VLOOKUP(G4152,help!P:Q,2,0))*H4152,"غير مسجلة في المشتريات")))</f>
        <v/>
      </c>
    </row>
    <row r="4153" spans="2:13" hidden="1" x14ac:dyDescent="0.25">
      <c r="B4153" s="13">
        <f>COUNTIFS($G$3:G4153,'تقرير استهلاك خامات'!$D$4)</f>
        <v>2</v>
      </c>
      <c r="C4153" s="13">
        <f>COUNTIFS($F$3:F4153,'تقرير منتج تام'!$E$4)</f>
        <v>10</v>
      </c>
      <c r="D4153" s="37"/>
      <c r="E4153" s="37"/>
      <c r="F4153" s="37"/>
      <c r="G4153" s="39"/>
      <c r="H4153" s="40"/>
      <c r="I4153" s="107" t="str">
        <f>IF(G4153="","",_xlfn.IFNA(VLOOKUP(G4153,'سجل المشتريات'!F:N,8,0),"غير مسجلة في المشتريات"))</f>
        <v/>
      </c>
      <c r="J4153" s="26" t="str">
        <f>_xlfn.IFNA(VLOOKUP(F4153,الاوردرات!$B$1:$C$600,2,0),"")</f>
        <v/>
      </c>
      <c r="K4153" s="52"/>
      <c r="M4153" s="105" t="str">
        <f>IF(G4153="","",_xlfn.IFNA((VLOOKUP(G4153,help!L:M,2,0))*H4153,_xlfn.IFNA((VLOOKUP(G4153,help!P:Q,2,0))*H4153,"غير مسجلة في المشتريات")))</f>
        <v/>
      </c>
    </row>
    <row r="4154" spans="2:13" hidden="1" x14ac:dyDescent="0.25">
      <c r="B4154" s="13">
        <f>COUNTIFS($G$3:G4154,'تقرير استهلاك خامات'!$D$4)</f>
        <v>2</v>
      </c>
      <c r="C4154" s="13">
        <f>COUNTIFS($F$3:F4154,'تقرير منتج تام'!$E$4)</f>
        <v>10</v>
      </c>
      <c r="D4154" s="37"/>
      <c r="E4154" s="37"/>
      <c r="F4154" s="37"/>
      <c r="G4154" s="39"/>
      <c r="H4154" s="40"/>
      <c r="I4154" s="107" t="str">
        <f>IF(G4154="","",_xlfn.IFNA(VLOOKUP(G4154,'سجل المشتريات'!F:N,8,0),"غير مسجلة في المشتريات"))</f>
        <v/>
      </c>
      <c r="J4154" s="26" t="str">
        <f>_xlfn.IFNA(VLOOKUP(F4154,الاوردرات!$B$1:$C$600,2,0),"")</f>
        <v/>
      </c>
      <c r="K4154" s="52"/>
      <c r="M4154" s="105" t="str">
        <f>IF(G4154="","",_xlfn.IFNA((VLOOKUP(G4154,help!L:M,2,0))*H4154,_xlfn.IFNA((VLOOKUP(G4154,help!P:Q,2,0))*H4154,"غير مسجلة في المشتريات")))</f>
        <v/>
      </c>
    </row>
    <row r="4155" spans="2:13" hidden="1" x14ac:dyDescent="0.25">
      <c r="B4155" s="13">
        <f>COUNTIFS($G$3:G4155,'تقرير استهلاك خامات'!$D$4)</f>
        <v>2</v>
      </c>
      <c r="C4155" s="13">
        <f>COUNTIFS($F$3:F4155,'تقرير منتج تام'!$E$4)</f>
        <v>10</v>
      </c>
      <c r="D4155" s="37"/>
      <c r="E4155" s="37"/>
      <c r="F4155" s="37"/>
      <c r="G4155" s="39"/>
      <c r="H4155" s="40"/>
      <c r="I4155" s="107" t="str">
        <f>IF(G4155="","",_xlfn.IFNA(VLOOKUP(G4155,'سجل المشتريات'!F:N,8,0),"غير مسجلة في المشتريات"))</f>
        <v/>
      </c>
      <c r="J4155" s="26" t="str">
        <f>_xlfn.IFNA(VLOOKUP(F4155,الاوردرات!$B$1:$C$600,2,0),"")</f>
        <v/>
      </c>
      <c r="K4155" s="52"/>
      <c r="M4155" s="105" t="str">
        <f>IF(G4155="","",_xlfn.IFNA((VLOOKUP(G4155,help!L:M,2,0))*H4155,_xlfn.IFNA((VLOOKUP(G4155,help!P:Q,2,0))*H4155,"غير مسجلة في المشتريات")))</f>
        <v/>
      </c>
    </row>
    <row r="4156" spans="2:13" hidden="1" x14ac:dyDescent="0.25">
      <c r="B4156" s="13">
        <f>COUNTIFS($G$3:G4156,'تقرير استهلاك خامات'!$D$4)</f>
        <v>2</v>
      </c>
      <c r="C4156" s="13">
        <f>COUNTIFS($F$3:F4156,'تقرير منتج تام'!$E$4)</f>
        <v>10</v>
      </c>
      <c r="D4156" s="37"/>
      <c r="E4156" s="37"/>
      <c r="F4156" s="37"/>
      <c r="G4156" s="39"/>
      <c r="H4156" s="40"/>
      <c r="I4156" s="107" t="str">
        <f>IF(G4156="","",_xlfn.IFNA(VLOOKUP(G4156,'سجل المشتريات'!F:N,8,0),"غير مسجلة في المشتريات"))</f>
        <v/>
      </c>
      <c r="J4156" s="26" t="str">
        <f>_xlfn.IFNA(VLOOKUP(F4156,الاوردرات!$B$1:$C$600,2,0),"")</f>
        <v/>
      </c>
      <c r="K4156" s="52"/>
      <c r="M4156" s="105" t="str">
        <f>IF(G4156="","",_xlfn.IFNA((VLOOKUP(G4156,help!L:M,2,0))*H4156,_xlfn.IFNA((VLOOKUP(G4156,help!P:Q,2,0))*H4156,"غير مسجلة في المشتريات")))</f>
        <v/>
      </c>
    </row>
    <row r="4157" spans="2:13" hidden="1" x14ac:dyDescent="0.25">
      <c r="B4157" s="13">
        <f>COUNTIFS($G$3:G4157,'تقرير استهلاك خامات'!$D$4)</f>
        <v>2</v>
      </c>
      <c r="C4157" s="13">
        <f>COUNTIFS($F$3:F4157,'تقرير منتج تام'!$E$4)</f>
        <v>10</v>
      </c>
      <c r="D4157" s="37"/>
      <c r="E4157" s="37"/>
      <c r="F4157" s="37"/>
      <c r="G4157" s="39"/>
      <c r="H4157" s="40"/>
      <c r="I4157" s="107" t="str">
        <f>IF(G4157="","",_xlfn.IFNA(VLOOKUP(G4157,'سجل المشتريات'!F:N,8,0),"غير مسجلة في المشتريات"))</f>
        <v/>
      </c>
      <c r="J4157" s="26" t="str">
        <f>_xlfn.IFNA(VLOOKUP(F4157,الاوردرات!$B$1:$C$600,2,0),"")</f>
        <v/>
      </c>
      <c r="K4157" s="52"/>
      <c r="M4157" s="105" t="str">
        <f>IF(G4157="","",_xlfn.IFNA((VLOOKUP(G4157,help!L:M,2,0))*H4157,_xlfn.IFNA((VLOOKUP(G4157,help!P:Q,2,0))*H4157,"غير مسجلة في المشتريات")))</f>
        <v/>
      </c>
    </row>
    <row r="4158" spans="2:13" hidden="1" x14ac:dyDescent="0.25">
      <c r="B4158" s="13">
        <f>COUNTIFS($G$3:G4158,'تقرير استهلاك خامات'!$D$4)</f>
        <v>2</v>
      </c>
      <c r="C4158" s="13">
        <f>COUNTIFS($F$3:F4158,'تقرير منتج تام'!$E$4)</f>
        <v>10</v>
      </c>
      <c r="D4158" s="37"/>
      <c r="E4158" s="37"/>
      <c r="F4158" s="37"/>
      <c r="G4158" s="39"/>
      <c r="H4158" s="40"/>
      <c r="I4158" s="107" t="str">
        <f>IF(G4158="","",_xlfn.IFNA(VLOOKUP(G4158,'سجل المشتريات'!F:N,8,0),"غير مسجلة في المشتريات"))</f>
        <v/>
      </c>
      <c r="J4158" s="26" t="str">
        <f>_xlfn.IFNA(VLOOKUP(F4158,الاوردرات!$B$1:$C$600,2,0),"")</f>
        <v/>
      </c>
      <c r="K4158" s="52"/>
      <c r="M4158" s="105" t="str">
        <f>IF(G4158="","",_xlfn.IFNA((VLOOKUP(G4158,help!L:M,2,0))*H4158,_xlfn.IFNA((VLOOKUP(G4158,help!P:Q,2,0))*H4158,"غير مسجلة في المشتريات")))</f>
        <v/>
      </c>
    </row>
    <row r="4159" spans="2:13" hidden="1" x14ac:dyDescent="0.25">
      <c r="B4159" s="13">
        <f>COUNTIFS($G$3:G4159,'تقرير استهلاك خامات'!$D$4)</f>
        <v>2</v>
      </c>
      <c r="C4159" s="13">
        <f>COUNTIFS($F$3:F4159,'تقرير منتج تام'!$E$4)</f>
        <v>10</v>
      </c>
      <c r="D4159" s="37"/>
      <c r="E4159" s="37"/>
      <c r="F4159" s="37"/>
      <c r="G4159" s="39"/>
      <c r="H4159" s="40"/>
      <c r="I4159" s="107" t="str">
        <f>IF(G4159="","",_xlfn.IFNA(VLOOKUP(G4159,'سجل المشتريات'!F:N,8,0),"غير مسجلة في المشتريات"))</f>
        <v/>
      </c>
      <c r="J4159" s="26" t="str">
        <f>_xlfn.IFNA(VLOOKUP(F4159,الاوردرات!$B$1:$C$600,2,0),"")</f>
        <v/>
      </c>
      <c r="K4159" s="52"/>
      <c r="M4159" s="105" t="str">
        <f>IF(G4159="","",_xlfn.IFNA((VLOOKUP(G4159,help!L:M,2,0))*H4159,_xlfn.IFNA((VLOOKUP(G4159,help!P:Q,2,0))*H4159,"غير مسجلة في المشتريات")))</f>
        <v/>
      </c>
    </row>
    <row r="4160" spans="2:13" hidden="1" x14ac:dyDescent="0.25">
      <c r="B4160" s="13">
        <f>COUNTIFS($G$3:G4160,'تقرير استهلاك خامات'!$D$4)</f>
        <v>2</v>
      </c>
      <c r="C4160" s="13">
        <f>COUNTIFS($F$3:F4160,'تقرير منتج تام'!$E$4)</f>
        <v>10</v>
      </c>
      <c r="D4160" s="37"/>
      <c r="E4160" s="37"/>
      <c r="F4160" s="37"/>
      <c r="G4160" s="39"/>
      <c r="H4160" s="40"/>
      <c r="I4160" s="107" t="str">
        <f>IF(G4160="","",_xlfn.IFNA(VLOOKUP(G4160,'سجل المشتريات'!F:N,8,0),"غير مسجلة في المشتريات"))</f>
        <v/>
      </c>
      <c r="J4160" s="26" t="str">
        <f>_xlfn.IFNA(VLOOKUP(F4160,الاوردرات!$B$1:$C$600,2,0),"")</f>
        <v/>
      </c>
      <c r="K4160" s="52"/>
      <c r="M4160" s="105" t="str">
        <f>IF(G4160="","",_xlfn.IFNA((VLOOKUP(G4160,help!L:M,2,0))*H4160,_xlfn.IFNA((VLOOKUP(G4160,help!P:Q,2,0))*H4160,"غير مسجلة في المشتريات")))</f>
        <v/>
      </c>
    </row>
    <row r="4161" spans="2:13" hidden="1" x14ac:dyDescent="0.25">
      <c r="B4161" s="13">
        <f>COUNTIFS($G$3:G4161,'تقرير استهلاك خامات'!$D$4)</f>
        <v>2</v>
      </c>
      <c r="C4161" s="13">
        <f>COUNTIFS($F$3:F4161,'تقرير منتج تام'!$E$4)</f>
        <v>10</v>
      </c>
      <c r="D4161" s="37"/>
      <c r="E4161" s="37"/>
      <c r="F4161" s="37"/>
      <c r="G4161" s="39"/>
      <c r="H4161" s="40"/>
      <c r="I4161" s="107" t="str">
        <f>IF(G4161="","",_xlfn.IFNA(VLOOKUP(G4161,'سجل المشتريات'!F:N,8,0),"غير مسجلة في المشتريات"))</f>
        <v/>
      </c>
      <c r="J4161" s="26" t="str">
        <f>_xlfn.IFNA(VLOOKUP(F4161,الاوردرات!$B$1:$C$600,2,0),"")</f>
        <v/>
      </c>
      <c r="K4161" s="52"/>
      <c r="M4161" s="105" t="str">
        <f>IF(G4161="","",_xlfn.IFNA((VLOOKUP(G4161,help!L:M,2,0))*H4161,_xlfn.IFNA((VLOOKUP(G4161,help!P:Q,2,0))*H4161,"غير مسجلة في المشتريات")))</f>
        <v/>
      </c>
    </row>
    <row r="4162" spans="2:13" hidden="1" x14ac:dyDescent="0.25">
      <c r="B4162" s="13">
        <f>COUNTIFS($G$3:G4162,'تقرير استهلاك خامات'!$D$4)</f>
        <v>2</v>
      </c>
      <c r="C4162" s="13">
        <f>COUNTIFS($F$3:F4162,'تقرير منتج تام'!$E$4)</f>
        <v>10</v>
      </c>
      <c r="D4162" s="37"/>
      <c r="E4162" s="37"/>
      <c r="F4162" s="37"/>
      <c r="G4162" s="39"/>
      <c r="H4162" s="40"/>
      <c r="I4162" s="107" t="str">
        <f>IF(G4162="","",_xlfn.IFNA(VLOOKUP(G4162,'سجل المشتريات'!F:N,8,0),"غير مسجلة في المشتريات"))</f>
        <v/>
      </c>
      <c r="J4162" s="26" t="str">
        <f>_xlfn.IFNA(VLOOKUP(F4162,الاوردرات!$B$1:$C$600,2,0),"")</f>
        <v/>
      </c>
      <c r="K4162" s="52"/>
      <c r="M4162" s="105" t="str">
        <f>IF(G4162="","",_xlfn.IFNA((VLOOKUP(G4162,help!L:M,2,0))*H4162,_xlfn.IFNA((VLOOKUP(G4162,help!P:Q,2,0))*H4162,"غير مسجلة في المشتريات")))</f>
        <v/>
      </c>
    </row>
    <row r="4163" spans="2:13" hidden="1" x14ac:dyDescent="0.25">
      <c r="B4163" s="13">
        <f>COUNTIFS($G$3:G4163,'تقرير استهلاك خامات'!$D$4)</f>
        <v>2</v>
      </c>
      <c r="C4163" s="13">
        <f>COUNTIFS($F$3:F4163,'تقرير منتج تام'!$E$4)</f>
        <v>10</v>
      </c>
      <c r="D4163" s="37"/>
      <c r="E4163" s="37"/>
      <c r="F4163" s="37"/>
      <c r="G4163" s="39"/>
      <c r="H4163" s="40"/>
      <c r="I4163" s="107" t="str">
        <f>IF(G4163="","",_xlfn.IFNA(VLOOKUP(G4163,'سجل المشتريات'!F:N,8,0),"غير مسجلة في المشتريات"))</f>
        <v/>
      </c>
      <c r="J4163" s="26" t="str">
        <f>_xlfn.IFNA(VLOOKUP(F4163,الاوردرات!$B$1:$C$600,2,0),"")</f>
        <v/>
      </c>
      <c r="K4163" s="52"/>
      <c r="M4163" s="105" t="str">
        <f>IF(G4163="","",_xlfn.IFNA((VLOOKUP(G4163,help!L:M,2,0))*H4163,_xlfn.IFNA((VLOOKUP(G4163,help!P:Q,2,0))*H4163,"غير مسجلة في المشتريات")))</f>
        <v/>
      </c>
    </row>
    <row r="4164" spans="2:13" hidden="1" x14ac:dyDescent="0.25">
      <c r="B4164" s="13">
        <f>COUNTIFS($G$3:G4164,'تقرير استهلاك خامات'!$D$4)</f>
        <v>2</v>
      </c>
      <c r="C4164" s="13">
        <f>COUNTIFS($F$3:F4164,'تقرير منتج تام'!$E$4)</f>
        <v>10</v>
      </c>
      <c r="D4164" s="37"/>
      <c r="E4164" s="37"/>
      <c r="F4164" s="37"/>
      <c r="G4164" s="39"/>
      <c r="H4164" s="40"/>
      <c r="I4164" s="107" t="str">
        <f>IF(G4164="","",_xlfn.IFNA(VLOOKUP(G4164,'سجل المشتريات'!F:N,8,0),"غير مسجلة في المشتريات"))</f>
        <v/>
      </c>
      <c r="J4164" s="26" t="str">
        <f>_xlfn.IFNA(VLOOKUP(F4164,الاوردرات!$B$1:$C$600,2,0),"")</f>
        <v/>
      </c>
      <c r="K4164" s="52"/>
      <c r="M4164" s="105" t="str">
        <f>IF(G4164="","",_xlfn.IFNA((VLOOKUP(G4164,help!L:M,2,0))*H4164,_xlfn.IFNA((VLOOKUP(G4164,help!P:Q,2,0))*H4164,"غير مسجلة في المشتريات")))</f>
        <v/>
      </c>
    </row>
    <row r="4165" spans="2:13" hidden="1" x14ac:dyDescent="0.25">
      <c r="B4165" s="13">
        <f>COUNTIFS($G$3:G4165,'تقرير استهلاك خامات'!$D$4)</f>
        <v>2</v>
      </c>
      <c r="C4165" s="13">
        <f>COUNTIFS($F$3:F4165,'تقرير منتج تام'!$E$4)</f>
        <v>10</v>
      </c>
      <c r="D4165" s="37"/>
      <c r="E4165" s="37"/>
      <c r="F4165" s="37"/>
      <c r="G4165" s="39"/>
      <c r="H4165" s="40"/>
      <c r="I4165" s="107" t="str">
        <f>IF(G4165="","",_xlfn.IFNA(VLOOKUP(G4165,'سجل المشتريات'!F:N,8,0),"غير مسجلة في المشتريات"))</f>
        <v/>
      </c>
      <c r="J4165" s="26" t="str">
        <f>_xlfn.IFNA(VLOOKUP(F4165,الاوردرات!$B$1:$C$600,2,0),"")</f>
        <v/>
      </c>
      <c r="K4165" s="52"/>
      <c r="M4165" s="105" t="str">
        <f>IF(G4165="","",_xlfn.IFNA((VLOOKUP(G4165,help!L:M,2,0))*H4165,_xlfn.IFNA((VLOOKUP(G4165,help!P:Q,2,0))*H4165,"غير مسجلة في المشتريات")))</f>
        <v/>
      </c>
    </row>
    <row r="4166" spans="2:13" hidden="1" x14ac:dyDescent="0.25">
      <c r="B4166" s="13">
        <f>COUNTIFS($G$3:G4166,'تقرير استهلاك خامات'!$D$4)</f>
        <v>2</v>
      </c>
      <c r="C4166" s="13">
        <f>COUNTIFS($F$3:F4166,'تقرير منتج تام'!$E$4)</f>
        <v>10</v>
      </c>
      <c r="D4166" s="37"/>
      <c r="E4166" s="37"/>
      <c r="F4166" s="37"/>
      <c r="G4166" s="39"/>
      <c r="H4166" s="40"/>
      <c r="I4166" s="107" t="str">
        <f>IF(G4166="","",_xlfn.IFNA(VLOOKUP(G4166,'سجل المشتريات'!F:N,8,0),"غير مسجلة في المشتريات"))</f>
        <v/>
      </c>
      <c r="J4166" s="26" t="str">
        <f>_xlfn.IFNA(VLOOKUP(F4166,الاوردرات!$B$1:$C$600,2,0),"")</f>
        <v/>
      </c>
      <c r="K4166" s="52"/>
      <c r="M4166" s="105" t="str">
        <f>IF(G4166="","",_xlfn.IFNA((VLOOKUP(G4166,help!L:M,2,0))*H4166,_xlfn.IFNA((VLOOKUP(G4166,help!P:Q,2,0))*H4166,"غير مسجلة في المشتريات")))</f>
        <v/>
      </c>
    </row>
    <row r="4167" spans="2:13" hidden="1" x14ac:dyDescent="0.25">
      <c r="B4167" s="13">
        <f>COUNTIFS($G$3:G4167,'تقرير استهلاك خامات'!$D$4)</f>
        <v>2</v>
      </c>
      <c r="C4167" s="13">
        <f>COUNTIFS($F$3:F4167,'تقرير منتج تام'!$E$4)</f>
        <v>10</v>
      </c>
      <c r="D4167" s="37"/>
      <c r="E4167" s="37"/>
      <c r="F4167" s="37"/>
      <c r="G4167" s="39"/>
      <c r="H4167" s="40"/>
      <c r="I4167" s="107" t="str">
        <f>IF(G4167="","",_xlfn.IFNA(VLOOKUP(G4167,'سجل المشتريات'!F:N,8,0),"غير مسجلة في المشتريات"))</f>
        <v/>
      </c>
      <c r="J4167" s="26" t="str">
        <f>_xlfn.IFNA(VLOOKUP(F4167,الاوردرات!$B$1:$C$600,2,0),"")</f>
        <v/>
      </c>
      <c r="K4167" s="52"/>
      <c r="M4167" s="105" t="str">
        <f>IF(G4167="","",_xlfn.IFNA((VLOOKUP(G4167,help!L:M,2,0))*H4167,_xlfn.IFNA((VLOOKUP(G4167,help!P:Q,2,0))*H4167,"غير مسجلة في المشتريات")))</f>
        <v/>
      </c>
    </row>
    <row r="4168" spans="2:13" hidden="1" x14ac:dyDescent="0.25">
      <c r="B4168" s="13">
        <f>COUNTIFS($G$3:G4168,'تقرير استهلاك خامات'!$D$4)</f>
        <v>2</v>
      </c>
      <c r="C4168" s="13">
        <f>COUNTIFS($F$3:F4168,'تقرير منتج تام'!$E$4)</f>
        <v>10</v>
      </c>
      <c r="D4168" s="37"/>
      <c r="E4168" s="37"/>
      <c r="F4168" s="37"/>
      <c r="G4168" s="39"/>
      <c r="H4168" s="40"/>
      <c r="I4168" s="107" t="str">
        <f>IF(G4168="","",_xlfn.IFNA(VLOOKUP(G4168,'سجل المشتريات'!F:N,8,0),"غير مسجلة في المشتريات"))</f>
        <v/>
      </c>
      <c r="J4168" s="26" t="str">
        <f>_xlfn.IFNA(VLOOKUP(F4168,الاوردرات!$B$1:$C$600,2,0),"")</f>
        <v/>
      </c>
      <c r="K4168" s="52"/>
      <c r="M4168" s="105" t="str">
        <f>IF(G4168="","",_xlfn.IFNA((VLOOKUP(G4168,help!L:M,2,0))*H4168,_xlfn.IFNA((VLOOKUP(G4168,help!P:Q,2,0))*H4168,"غير مسجلة في المشتريات")))</f>
        <v/>
      </c>
    </row>
    <row r="4169" spans="2:13" hidden="1" x14ac:dyDescent="0.25">
      <c r="B4169" s="13">
        <f>COUNTIFS($G$3:G4169,'تقرير استهلاك خامات'!$D$4)</f>
        <v>2</v>
      </c>
      <c r="C4169" s="13">
        <f>COUNTIFS($F$3:F4169,'تقرير منتج تام'!$E$4)</f>
        <v>10</v>
      </c>
      <c r="D4169" s="37"/>
      <c r="E4169" s="37"/>
      <c r="F4169" s="37"/>
      <c r="G4169" s="39"/>
      <c r="H4169" s="40"/>
      <c r="I4169" s="107" t="str">
        <f>IF(G4169="","",_xlfn.IFNA(VLOOKUP(G4169,'سجل المشتريات'!F:N,8,0),"غير مسجلة في المشتريات"))</f>
        <v/>
      </c>
      <c r="J4169" s="26" t="str">
        <f>_xlfn.IFNA(VLOOKUP(F4169,الاوردرات!$B$1:$C$600,2,0),"")</f>
        <v/>
      </c>
      <c r="K4169" s="52"/>
      <c r="M4169" s="105" t="str">
        <f>IF(G4169="","",_xlfn.IFNA((VLOOKUP(G4169,help!L:M,2,0))*H4169,_xlfn.IFNA((VLOOKUP(G4169,help!P:Q,2,0))*H4169,"غير مسجلة في المشتريات")))</f>
        <v/>
      </c>
    </row>
    <row r="4170" spans="2:13" hidden="1" x14ac:dyDescent="0.25">
      <c r="B4170" s="13">
        <f>COUNTIFS($G$3:G4170,'تقرير استهلاك خامات'!$D$4)</f>
        <v>2</v>
      </c>
      <c r="C4170" s="13">
        <f>COUNTIFS($F$3:F4170,'تقرير منتج تام'!$E$4)</f>
        <v>10</v>
      </c>
      <c r="D4170" s="37"/>
      <c r="E4170" s="37"/>
      <c r="F4170" s="37"/>
      <c r="G4170" s="39"/>
      <c r="H4170" s="40"/>
      <c r="I4170" s="107" t="str">
        <f>IF(G4170="","",_xlfn.IFNA(VLOOKUP(G4170,'سجل المشتريات'!F:N,8,0),"غير مسجلة في المشتريات"))</f>
        <v/>
      </c>
      <c r="J4170" s="26" t="str">
        <f>_xlfn.IFNA(VLOOKUP(F4170,الاوردرات!$B$1:$C$600,2,0),"")</f>
        <v/>
      </c>
      <c r="K4170" s="52"/>
      <c r="M4170" s="105" t="str">
        <f>IF(G4170="","",_xlfn.IFNA((VLOOKUP(G4170,help!L:M,2,0))*H4170,_xlfn.IFNA((VLOOKUP(G4170,help!P:Q,2,0))*H4170,"غير مسجلة في المشتريات")))</f>
        <v/>
      </c>
    </row>
    <row r="4171" spans="2:13" hidden="1" x14ac:dyDescent="0.25">
      <c r="B4171" s="13">
        <f>COUNTIFS($G$3:G4171,'تقرير استهلاك خامات'!$D$4)</f>
        <v>2</v>
      </c>
      <c r="C4171" s="13">
        <f>COUNTIFS($F$3:F4171,'تقرير منتج تام'!$E$4)</f>
        <v>10</v>
      </c>
      <c r="D4171" s="37"/>
      <c r="E4171" s="37"/>
      <c r="F4171" s="37"/>
      <c r="G4171" s="39"/>
      <c r="H4171" s="40"/>
      <c r="I4171" s="107" t="str">
        <f>IF(G4171="","",_xlfn.IFNA(VLOOKUP(G4171,'سجل المشتريات'!F:N,8,0),"غير مسجلة في المشتريات"))</f>
        <v/>
      </c>
      <c r="J4171" s="26" t="str">
        <f>_xlfn.IFNA(VLOOKUP(F4171,الاوردرات!$B$1:$C$600,2,0),"")</f>
        <v/>
      </c>
      <c r="K4171" s="52"/>
      <c r="M4171" s="105" t="str">
        <f>IF(G4171="","",_xlfn.IFNA((VLOOKUP(G4171,help!L:M,2,0))*H4171,_xlfn.IFNA((VLOOKUP(G4171,help!P:Q,2,0))*H4171,"غير مسجلة في المشتريات")))</f>
        <v/>
      </c>
    </row>
    <row r="4172" spans="2:13" hidden="1" x14ac:dyDescent="0.25">
      <c r="B4172" s="13">
        <f>COUNTIFS($G$3:G4172,'تقرير استهلاك خامات'!$D$4)</f>
        <v>2</v>
      </c>
      <c r="C4172" s="13">
        <f>COUNTIFS($F$3:F4172,'تقرير منتج تام'!$E$4)</f>
        <v>10</v>
      </c>
      <c r="D4172" s="37"/>
      <c r="E4172" s="37"/>
      <c r="F4172" s="37"/>
      <c r="G4172" s="39"/>
      <c r="H4172" s="40"/>
      <c r="I4172" s="107" t="str">
        <f>IF(G4172="","",_xlfn.IFNA(VLOOKUP(G4172,'سجل المشتريات'!F:N,8,0),"غير مسجلة في المشتريات"))</f>
        <v/>
      </c>
      <c r="J4172" s="26" t="str">
        <f>_xlfn.IFNA(VLOOKUP(F4172,الاوردرات!$B$1:$C$600,2,0),"")</f>
        <v/>
      </c>
      <c r="K4172" s="52"/>
      <c r="M4172" s="105" t="str">
        <f>IF(G4172="","",_xlfn.IFNA((VLOOKUP(G4172,help!L:M,2,0))*H4172,_xlfn.IFNA((VLOOKUP(G4172,help!P:Q,2,0))*H4172,"غير مسجلة في المشتريات")))</f>
        <v/>
      </c>
    </row>
    <row r="4173" spans="2:13" hidden="1" x14ac:dyDescent="0.25">
      <c r="B4173" s="13">
        <f>COUNTIFS($G$3:G4173,'تقرير استهلاك خامات'!$D$4)</f>
        <v>2</v>
      </c>
      <c r="C4173" s="13">
        <f>COUNTIFS($F$3:F4173,'تقرير منتج تام'!$E$4)</f>
        <v>10</v>
      </c>
      <c r="D4173" s="37"/>
      <c r="E4173" s="37"/>
      <c r="F4173" s="37"/>
      <c r="G4173" s="39"/>
      <c r="H4173" s="40"/>
      <c r="I4173" s="107" t="str">
        <f>IF(G4173="","",_xlfn.IFNA(VLOOKUP(G4173,'سجل المشتريات'!F:N,8,0),"غير مسجلة في المشتريات"))</f>
        <v/>
      </c>
      <c r="J4173" s="26" t="str">
        <f>_xlfn.IFNA(VLOOKUP(F4173,الاوردرات!$B$1:$C$600,2,0),"")</f>
        <v/>
      </c>
      <c r="K4173" s="52"/>
      <c r="M4173" s="105" t="str">
        <f>IF(G4173="","",_xlfn.IFNA((VLOOKUP(G4173,help!L:M,2,0))*H4173,_xlfn.IFNA((VLOOKUP(G4173,help!P:Q,2,0))*H4173,"غير مسجلة في المشتريات")))</f>
        <v/>
      </c>
    </row>
    <row r="4174" spans="2:13" hidden="1" x14ac:dyDescent="0.25">
      <c r="B4174" s="13">
        <f>COUNTIFS($G$3:G4174,'تقرير استهلاك خامات'!$D$4)</f>
        <v>2</v>
      </c>
      <c r="C4174" s="13">
        <f>COUNTIFS($F$3:F4174,'تقرير منتج تام'!$E$4)</f>
        <v>10</v>
      </c>
      <c r="D4174" s="37"/>
      <c r="E4174" s="37"/>
      <c r="F4174" s="37"/>
      <c r="G4174" s="39"/>
      <c r="H4174" s="40"/>
      <c r="I4174" s="107" t="str">
        <f>IF(G4174="","",_xlfn.IFNA(VLOOKUP(G4174,'سجل المشتريات'!F:N,8,0),"غير مسجلة في المشتريات"))</f>
        <v/>
      </c>
      <c r="J4174" s="26" t="str">
        <f>_xlfn.IFNA(VLOOKUP(F4174,الاوردرات!$B$1:$C$600,2,0),"")</f>
        <v/>
      </c>
      <c r="K4174" s="52"/>
      <c r="M4174" s="105" t="str">
        <f>IF(G4174="","",_xlfn.IFNA((VLOOKUP(G4174,help!L:M,2,0))*H4174,_xlfn.IFNA((VLOOKUP(G4174,help!P:Q,2,0))*H4174,"غير مسجلة في المشتريات")))</f>
        <v/>
      </c>
    </row>
    <row r="4175" spans="2:13" hidden="1" x14ac:dyDescent="0.25">
      <c r="B4175" s="13">
        <f>COUNTIFS($G$3:G4175,'تقرير استهلاك خامات'!$D$4)</f>
        <v>2</v>
      </c>
      <c r="C4175" s="13">
        <f>COUNTIFS($F$3:F4175,'تقرير منتج تام'!$E$4)</f>
        <v>10</v>
      </c>
      <c r="D4175" s="37"/>
      <c r="E4175" s="37"/>
      <c r="F4175" s="37"/>
      <c r="G4175" s="39"/>
      <c r="H4175" s="40"/>
      <c r="I4175" s="107" t="str">
        <f>IF(G4175="","",_xlfn.IFNA(VLOOKUP(G4175,'سجل المشتريات'!F:N,8,0),"غير مسجلة في المشتريات"))</f>
        <v/>
      </c>
      <c r="J4175" s="26" t="str">
        <f>_xlfn.IFNA(VLOOKUP(F4175,الاوردرات!$B$1:$C$600,2,0),"")</f>
        <v/>
      </c>
      <c r="K4175" s="52"/>
      <c r="M4175" s="105" t="str">
        <f>IF(G4175="","",_xlfn.IFNA((VLOOKUP(G4175,help!L:M,2,0))*H4175,_xlfn.IFNA((VLOOKUP(G4175,help!P:Q,2,0))*H4175,"غير مسجلة في المشتريات")))</f>
        <v/>
      </c>
    </row>
    <row r="4176" spans="2:13" hidden="1" x14ac:dyDescent="0.25">
      <c r="B4176" s="13">
        <f>COUNTIFS($G$3:G4176,'تقرير استهلاك خامات'!$D$4)</f>
        <v>2</v>
      </c>
      <c r="C4176" s="13">
        <f>COUNTIFS($F$3:F4176,'تقرير منتج تام'!$E$4)</f>
        <v>10</v>
      </c>
      <c r="D4176" s="37"/>
      <c r="E4176" s="37"/>
      <c r="F4176" s="37"/>
      <c r="G4176" s="39"/>
      <c r="H4176" s="40"/>
      <c r="I4176" s="107" t="str">
        <f>IF(G4176="","",_xlfn.IFNA(VLOOKUP(G4176,'سجل المشتريات'!F:N,8,0),"غير مسجلة في المشتريات"))</f>
        <v/>
      </c>
      <c r="J4176" s="26" t="str">
        <f>_xlfn.IFNA(VLOOKUP(F4176,الاوردرات!$B$1:$C$600,2,0),"")</f>
        <v/>
      </c>
      <c r="K4176" s="52"/>
      <c r="M4176" s="105" t="str">
        <f>IF(G4176="","",_xlfn.IFNA((VLOOKUP(G4176,help!L:M,2,0))*H4176,_xlfn.IFNA((VLOOKUP(G4176,help!P:Q,2,0))*H4176,"غير مسجلة في المشتريات")))</f>
        <v/>
      </c>
    </row>
    <row r="4177" spans="2:13" hidden="1" x14ac:dyDescent="0.25">
      <c r="B4177" s="13">
        <f>COUNTIFS($G$3:G4177,'تقرير استهلاك خامات'!$D$4)</f>
        <v>2</v>
      </c>
      <c r="C4177" s="13">
        <f>COUNTIFS($F$3:F4177,'تقرير منتج تام'!$E$4)</f>
        <v>10</v>
      </c>
      <c r="D4177" s="37"/>
      <c r="E4177" s="37"/>
      <c r="F4177" s="37"/>
      <c r="G4177" s="39"/>
      <c r="H4177" s="40"/>
      <c r="I4177" s="107" t="str">
        <f>IF(G4177="","",_xlfn.IFNA(VLOOKUP(G4177,'سجل المشتريات'!F:N,8,0),"غير مسجلة في المشتريات"))</f>
        <v/>
      </c>
      <c r="J4177" s="26" t="str">
        <f>_xlfn.IFNA(VLOOKUP(F4177,الاوردرات!$B$1:$C$600,2,0),"")</f>
        <v/>
      </c>
      <c r="K4177" s="52"/>
      <c r="M4177" s="105" t="str">
        <f>IF(G4177="","",_xlfn.IFNA((VLOOKUP(G4177,help!L:M,2,0))*H4177,_xlfn.IFNA((VLOOKUP(G4177,help!P:Q,2,0))*H4177,"غير مسجلة في المشتريات")))</f>
        <v/>
      </c>
    </row>
    <row r="4178" spans="2:13" hidden="1" x14ac:dyDescent="0.25">
      <c r="B4178" s="13">
        <f>COUNTIFS($G$3:G4178,'تقرير استهلاك خامات'!$D$4)</f>
        <v>2</v>
      </c>
      <c r="C4178" s="13">
        <f>COUNTIFS($F$3:F4178,'تقرير منتج تام'!$E$4)</f>
        <v>10</v>
      </c>
      <c r="D4178" s="37"/>
      <c r="E4178" s="37"/>
      <c r="F4178" s="37"/>
      <c r="G4178" s="39"/>
      <c r="H4178" s="40"/>
      <c r="I4178" s="107" t="str">
        <f>IF(G4178="","",_xlfn.IFNA(VLOOKUP(G4178,'سجل المشتريات'!F:N,8,0),"غير مسجلة في المشتريات"))</f>
        <v/>
      </c>
      <c r="J4178" s="26" t="str">
        <f>_xlfn.IFNA(VLOOKUP(F4178,الاوردرات!$B$1:$C$600,2,0),"")</f>
        <v/>
      </c>
      <c r="K4178" s="52"/>
      <c r="M4178" s="105" t="str">
        <f>IF(G4178="","",_xlfn.IFNA((VLOOKUP(G4178,help!L:M,2,0))*H4178,_xlfn.IFNA((VLOOKUP(G4178,help!P:Q,2,0))*H4178,"غير مسجلة في المشتريات")))</f>
        <v/>
      </c>
    </row>
    <row r="4179" spans="2:13" hidden="1" x14ac:dyDescent="0.25">
      <c r="B4179" s="13">
        <f>COUNTIFS($G$3:G4179,'تقرير استهلاك خامات'!$D$4)</f>
        <v>2</v>
      </c>
      <c r="C4179" s="13">
        <f>COUNTIFS($F$3:F4179,'تقرير منتج تام'!$E$4)</f>
        <v>10</v>
      </c>
      <c r="D4179" s="37"/>
      <c r="E4179" s="37"/>
      <c r="F4179" s="37"/>
      <c r="G4179" s="39"/>
      <c r="H4179" s="40"/>
      <c r="I4179" s="107" t="str">
        <f>IF(G4179="","",_xlfn.IFNA(VLOOKUP(G4179,'سجل المشتريات'!F:N,8,0),"غير مسجلة في المشتريات"))</f>
        <v/>
      </c>
      <c r="J4179" s="26" t="str">
        <f>_xlfn.IFNA(VLOOKUP(F4179,الاوردرات!$B$1:$C$600,2,0),"")</f>
        <v/>
      </c>
      <c r="K4179" s="52"/>
      <c r="M4179" s="105" t="str">
        <f>IF(G4179="","",_xlfn.IFNA((VLOOKUP(G4179,help!L:M,2,0))*H4179,_xlfn.IFNA((VLOOKUP(G4179,help!P:Q,2,0))*H4179,"غير مسجلة في المشتريات")))</f>
        <v/>
      </c>
    </row>
    <row r="4180" spans="2:13" hidden="1" x14ac:dyDescent="0.25">
      <c r="B4180" s="13">
        <f>COUNTIFS($G$3:G4180,'تقرير استهلاك خامات'!$D$4)</f>
        <v>2</v>
      </c>
      <c r="C4180" s="13">
        <f>COUNTIFS($F$3:F4180,'تقرير منتج تام'!$E$4)</f>
        <v>10</v>
      </c>
      <c r="D4180" s="37"/>
      <c r="E4180" s="37"/>
      <c r="F4180" s="37"/>
      <c r="G4180" s="39"/>
      <c r="H4180" s="40"/>
      <c r="I4180" s="107" t="str">
        <f>IF(G4180="","",_xlfn.IFNA(VLOOKUP(G4180,'سجل المشتريات'!F:N,8,0),"غير مسجلة في المشتريات"))</f>
        <v/>
      </c>
      <c r="J4180" s="26" t="str">
        <f>_xlfn.IFNA(VLOOKUP(F4180,الاوردرات!$B$1:$C$600,2,0),"")</f>
        <v/>
      </c>
      <c r="K4180" s="52"/>
      <c r="M4180" s="105" t="str">
        <f>IF(G4180="","",_xlfn.IFNA((VLOOKUP(G4180,help!L:M,2,0))*H4180,_xlfn.IFNA((VLOOKUP(G4180,help!P:Q,2,0))*H4180,"غير مسجلة في المشتريات")))</f>
        <v/>
      </c>
    </row>
    <row r="4181" spans="2:13" hidden="1" x14ac:dyDescent="0.25">
      <c r="B4181" s="13">
        <f>COUNTIFS($G$3:G4181,'تقرير استهلاك خامات'!$D$4)</f>
        <v>2</v>
      </c>
      <c r="C4181" s="13">
        <f>COUNTIFS($F$3:F4181,'تقرير منتج تام'!$E$4)</f>
        <v>10</v>
      </c>
      <c r="D4181" s="37"/>
      <c r="E4181" s="37"/>
      <c r="F4181" s="37"/>
      <c r="G4181" s="39"/>
      <c r="H4181" s="40"/>
      <c r="I4181" s="107" t="str">
        <f>IF(G4181="","",_xlfn.IFNA(VLOOKUP(G4181,'سجل المشتريات'!F:N,8,0),"غير مسجلة في المشتريات"))</f>
        <v/>
      </c>
      <c r="J4181" s="26" t="str">
        <f>_xlfn.IFNA(VLOOKUP(F4181,الاوردرات!$B$1:$C$600,2,0),"")</f>
        <v/>
      </c>
      <c r="K4181" s="52"/>
      <c r="M4181" s="105" t="str">
        <f>IF(G4181="","",_xlfn.IFNA((VLOOKUP(G4181,help!L:M,2,0))*H4181,_xlfn.IFNA((VLOOKUP(G4181,help!P:Q,2,0))*H4181,"غير مسجلة في المشتريات")))</f>
        <v/>
      </c>
    </row>
    <row r="4182" spans="2:13" hidden="1" x14ac:dyDescent="0.25">
      <c r="B4182" s="13">
        <f>COUNTIFS($G$3:G4182,'تقرير استهلاك خامات'!$D$4)</f>
        <v>2</v>
      </c>
      <c r="C4182" s="13">
        <f>COUNTIFS($F$3:F4182,'تقرير منتج تام'!$E$4)</f>
        <v>10</v>
      </c>
      <c r="D4182" s="37"/>
      <c r="E4182" s="37"/>
      <c r="F4182" s="37"/>
      <c r="G4182" s="39"/>
      <c r="H4182" s="40"/>
      <c r="I4182" s="107" t="str">
        <f>IF(G4182="","",_xlfn.IFNA(VLOOKUP(G4182,'سجل المشتريات'!F:N,8,0),"غير مسجلة في المشتريات"))</f>
        <v/>
      </c>
      <c r="J4182" s="26" t="str">
        <f>_xlfn.IFNA(VLOOKUP(F4182,الاوردرات!$B$1:$C$600,2,0),"")</f>
        <v/>
      </c>
      <c r="K4182" s="52"/>
      <c r="M4182" s="105" t="str">
        <f>IF(G4182="","",_xlfn.IFNA((VLOOKUP(G4182,help!L:M,2,0))*H4182,_xlfn.IFNA((VLOOKUP(G4182,help!P:Q,2,0))*H4182,"غير مسجلة في المشتريات")))</f>
        <v/>
      </c>
    </row>
    <row r="4183" spans="2:13" hidden="1" x14ac:dyDescent="0.25">
      <c r="B4183" s="13">
        <f>COUNTIFS($G$3:G4183,'تقرير استهلاك خامات'!$D$4)</f>
        <v>2</v>
      </c>
      <c r="C4183" s="13">
        <f>COUNTIFS($F$3:F4183,'تقرير منتج تام'!$E$4)</f>
        <v>10</v>
      </c>
      <c r="D4183" s="37"/>
      <c r="E4183" s="37"/>
      <c r="F4183" s="37"/>
      <c r="G4183" s="39"/>
      <c r="H4183" s="40"/>
      <c r="I4183" s="107" t="str">
        <f>IF(G4183="","",_xlfn.IFNA(VLOOKUP(G4183,'سجل المشتريات'!F:N,8,0),"غير مسجلة في المشتريات"))</f>
        <v/>
      </c>
      <c r="J4183" s="26" t="str">
        <f>_xlfn.IFNA(VLOOKUP(F4183,الاوردرات!$B$1:$C$600,2,0),"")</f>
        <v/>
      </c>
      <c r="K4183" s="52"/>
      <c r="M4183" s="105" t="str">
        <f>IF(G4183="","",_xlfn.IFNA((VLOOKUP(G4183,help!L:M,2,0))*H4183,_xlfn.IFNA((VLOOKUP(G4183,help!P:Q,2,0))*H4183,"غير مسجلة في المشتريات")))</f>
        <v/>
      </c>
    </row>
    <row r="4184" spans="2:13" hidden="1" x14ac:dyDescent="0.25">
      <c r="B4184" s="13">
        <f>COUNTIFS($G$3:G4184,'تقرير استهلاك خامات'!$D$4)</f>
        <v>2</v>
      </c>
      <c r="C4184" s="13">
        <f>COUNTIFS($F$3:F4184,'تقرير منتج تام'!$E$4)</f>
        <v>10</v>
      </c>
      <c r="D4184" s="37"/>
      <c r="E4184" s="37"/>
      <c r="F4184" s="37"/>
      <c r="G4184" s="39"/>
      <c r="H4184" s="40"/>
      <c r="I4184" s="107" t="str">
        <f>IF(G4184="","",_xlfn.IFNA(VLOOKUP(G4184,'سجل المشتريات'!F:N,8,0),"غير مسجلة في المشتريات"))</f>
        <v/>
      </c>
      <c r="J4184" s="26" t="str">
        <f>_xlfn.IFNA(VLOOKUP(F4184,الاوردرات!$B$1:$C$600,2,0),"")</f>
        <v/>
      </c>
      <c r="K4184" s="52"/>
      <c r="M4184" s="105" t="str">
        <f>IF(G4184="","",_xlfn.IFNA((VLOOKUP(G4184,help!L:M,2,0))*H4184,_xlfn.IFNA((VLOOKUP(G4184,help!P:Q,2,0))*H4184,"غير مسجلة في المشتريات")))</f>
        <v/>
      </c>
    </row>
    <row r="4185" spans="2:13" hidden="1" x14ac:dyDescent="0.25">
      <c r="B4185" s="13">
        <f>COUNTIFS($G$3:G4185,'تقرير استهلاك خامات'!$D$4)</f>
        <v>2</v>
      </c>
      <c r="C4185" s="13">
        <f>COUNTIFS($F$3:F4185,'تقرير منتج تام'!$E$4)</f>
        <v>10</v>
      </c>
      <c r="D4185" s="37"/>
      <c r="E4185" s="37"/>
      <c r="F4185" s="37"/>
      <c r="G4185" s="39"/>
      <c r="H4185" s="40"/>
      <c r="I4185" s="107" t="str">
        <f>IF(G4185="","",_xlfn.IFNA(VLOOKUP(G4185,'سجل المشتريات'!F:N,8,0),"غير مسجلة في المشتريات"))</f>
        <v/>
      </c>
      <c r="J4185" s="26" t="str">
        <f>_xlfn.IFNA(VLOOKUP(F4185,الاوردرات!$B$1:$C$600,2,0),"")</f>
        <v/>
      </c>
      <c r="K4185" s="52"/>
      <c r="M4185" s="105" t="str">
        <f>IF(G4185="","",_xlfn.IFNA((VLOOKUP(G4185,help!L:M,2,0))*H4185,_xlfn.IFNA((VLOOKUP(G4185,help!P:Q,2,0))*H4185,"غير مسجلة في المشتريات")))</f>
        <v/>
      </c>
    </row>
    <row r="4186" spans="2:13" hidden="1" x14ac:dyDescent="0.25">
      <c r="B4186" s="13">
        <f>COUNTIFS($G$3:G4186,'تقرير استهلاك خامات'!$D$4)</f>
        <v>2</v>
      </c>
      <c r="C4186" s="13">
        <f>COUNTIFS($F$3:F4186,'تقرير منتج تام'!$E$4)</f>
        <v>10</v>
      </c>
      <c r="D4186" s="37"/>
      <c r="E4186" s="37"/>
      <c r="F4186" s="37"/>
      <c r="G4186" s="39"/>
      <c r="H4186" s="40"/>
      <c r="I4186" s="107" t="str">
        <f>IF(G4186="","",_xlfn.IFNA(VLOOKUP(G4186,'سجل المشتريات'!F:N,8,0),"غير مسجلة في المشتريات"))</f>
        <v/>
      </c>
      <c r="J4186" s="26" t="str">
        <f>_xlfn.IFNA(VLOOKUP(F4186,الاوردرات!$B$1:$C$600,2,0),"")</f>
        <v/>
      </c>
      <c r="K4186" s="52"/>
      <c r="M4186" s="105" t="str">
        <f>IF(G4186="","",_xlfn.IFNA((VLOOKUP(G4186,help!L:M,2,0))*H4186,_xlfn.IFNA((VLOOKUP(G4186,help!P:Q,2,0))*H4186,"غير مسجلة في المشتريات")))</f>
        <v/>
      </c>
    </row>
    <row r="4187" spans="2:13" hidden="1" x14ac:dyDescent="0.25">
      <c r="B4187" s="13">
        <f>COUNTIFS($G$3:G4187,'تقرير استهلاك خامات'!$D$4)</f>
        <v>2</v>
      </c>
      <c r="C4187" s="13">
        <f>COUNTIFS($F$3:F4187,'تقرير منتج تام'!$E$4)</f>
        <v>10</v>
      </c>
      <c r="D4187" s="37"/>
      <c r="E4187" s="37"/>
      <c r="F4187" s="37"/>
      <c r="G4187" s="39"/>
      <c r="H4187" s="40"/>
      <c r="I4187" s="107" t="str">
        <f>IF(G4187="","",_xlfn.IFNA(VLOOKUP(G4187,'سجل المشتريات'!F:N,8,0),"غير مسجلة في المشتريات"))</f>
        <v/>
      </c>
      <c r="J4187" s="26" t="str">
        <f>_xlfn.IFNA(VLOOKUP(F4187,الاوردرات!$B$1:$C$600,2,0),"")</f>
        <v/>
      </c>
      <c r="K4187" s="52"/>
      <c r="M4187" s="105" t="str">
        <f>IF(G4187="","",_xlfn.IFNA((VLOOKUP(G4187,help!L:M,2,0))*H4187,_xlfn.IFNA((VLOOKUP(G4187,help!P:Q,2,0))*H4187,"غير مسجلة في المشتريات")))</f>
        <v/>
      </c>
    </row>
    <row r="4188" spans="2:13" hidden="1" x14ac:dyDescent="0.25">
      <c r="B4188" s="13">
        <f>COUNTIFS($G$3:G4188,'تقرير استهلاك خامات'!$D$4)</f>
        <v>2</v>
      </c>
      <c r="C4188" s="13">
        <f>COUNTIFS($F$3:F4188,'تقرير منتج تام'!$E$4)</f>
        <v>10</v>
      </c>
      <c r="D4188" s="37"/>
      <c r="E4188" s="37"/>
      <c r="F4188" s="37"/>
      <c r="G4188" s="39"/>
      <c r="H4188" s="40"/>
      <c r="I4188" s="107" t="str">
        <f>IF(G4188="","",_xlfn.IFNA(VLOOKUP(G4188,'سجل المشتريات'!F:N,8,0),"غير مسجلة في المشتريات"))</f>
        <v/>
      </c>
      <c r="J4188" s="26" t="str">
        <f>_xlfn.IFNA(VLOOKUP(F4188,الاوردرات!$B$1:$C$600,2,0),"")</f>
        <v/>
      </c>
      <c r="K4188" s="52"/>
      <c r="M4188" s="105" t="str">
        <f>IF(G4188="","",_xlfn.IFNA((VLOOKUP(G4188,help!L:M,2,0))*H4188,_xlfn.IFNA((VLOOKUP(G4188,help!P:Q,2,0))*H4188,"غير مسجلة في المشتريات")))</f>
        <v/>
      </c>
    </row>
    <row r="4189" spans="2:13" hidden="1" x14ac:dyDescent="0.25">
      <c r="B4189" s="13">
        <f>COUNTIFS($G$3:G4189,'تقرير استهلاك خامات'!$D$4)</f>
        <v>2</v>
      </c>
      <c r="C4189" s="13">
        <f>COUNTIFS($F$3:F4189,'تقرير منتج تام'!$E$4)</f>
        <v>10</v>
      </c>
      <c r="D4189" s="37"/>
      <c r="E4189" s="37"/>
      <c r="F4189" s="37"/>
      <c r="G4189" s="39"/>
      <c r="H4189" s="40"/>
      <c r="I4189" s="107" t="str">
        <f>IF(G4189="","",_xlfn.IFNA(VLOOKUP(G4189,'سجل المشتريات'!F:N,8,0),"غير مسجلة في المشتريات"))</f>
        <v/>
      </c>
      <c r="J4189" s="26" t="str">
        <f>_xlfn.IFNA(VLOOKUP(F4189,الاوردرات!$B$1:$C$600,2,0),"")</f>
        <v/>
      </c>
      <c r="K4189" s="52"/>
      <c r="M4189" s="105" t="str">
        <f>IF(G4189="","",_xlfn.IFNA((VLOOKUP(G4189,help!L:M,2,0))*H4189,_xlfn.IFNA((VLOOKUP(G4189,help!P:Q,2,0))*H4189,"غير مسجلة في المشتريات")))</f>
        <v/>
      </c>
    </row>
    <row r="4190" spans="2:13" hidden="1" x14ac:dyDescent="0.25">
      <c r="B4190" s="13">
        <f>COUNTIFS($G$3:G4190,'تقرير استهلاك خامات'!$D$4)</f>
        <v>2</v>
      </c>
      <c r="C4190" s="13">
        <f>COUNTIFS($F$3:F4190,'تقرير منتج تام'!$E$4)</f>
        <v>10</v>
      </c>
      <c r="D4190" s="37"/>
      <c r="E4190" s="37"/>
      <c r="F4190" s="37"/>
      <c r="G4190" s="39"/>
      <c r="H4190" s="40"/>
      <c r="I4190" s="107" t="str">
        <f>IF(G4190="","",_xlfn.IFNA(VLOOKUP(G4190,'سجل المشتريات'!F:N,8,0),"غير مسجلة في المشتريات"))</f>
        <v/>
      </c>
      <c r="J4190" s="26" t="str">
        <f>_xlfn.IFNA(VLOOKUP(F4190,الاوردرات!$B$1:$C$600,2,0),"")</f>
        <v/>
      </c>
      <c r="K4190" s="52"/>
      <c r="M4190" s="105" t="str">
        <f>IF(G4190="","",_xlfn.IFNA((VLOOKUP(G4190,help!L:M,2,0))*H4190,_xlfn.IFNA((VLOOKUP(G4190,help!P:Q,2,0))*H4190,"غير مسجلة في المشتريات")))</f>
        <v/>
      </c>
    </row>
    <row r="4191" spans="2:13" hidden="1" x14ac:dyDescent="0.25">
      <c r="B4191" s="13">
        <f>COUNTIFS($G$3:G4191,'تقرير استهلاك خامات'!$D$4)</f>
        <v>2</v>
      </c>
      <c r="C4191" s="13">
        <f>COUNTIFS($F$3:F4191,'تقرير منتج تام'!$E$4)</f>
        <v>10</v>
      </c>
      <c r="D4191" s="37"/>
      <c r="E4191" s="37"/>
      <c r="F4191" s="37"/>
      <c r="G4191" s="39"/>
      <c r="H4191" s="40"/>
      <c r="I4191" s="107" t="str">
        <f>IF(G4191="","",_xlfn.IFNA(VLOOKUP(G4191,'سجل المشتريات'!F:N,8,0),"غير مسجلة في المشتريات"))</f>
        <v/>
      </c>
      <c r="J4191" s="26" t="str">
        <f>_xlfn.IFNA(VLOOKUP(F4191,الاوردرات!$B$1:$C$600,2,0),"")</f>
        <v/>
      </c>
      <c r="K4191" s="52"/>
      <c r="M4191" s="105" t="str">
        <f>IF(G4191="","",_xlfn.IFNA((VLOOKUP(G4191,help!L:M,2,0))*H4191,_xlfn.IFNA((VLOOKUP(G4191,help!P:Q,2,0))*H4191,"غير مسجلة في المشتريات")))</f>
        <v/>
      </c>
    </row>
    <row r="4192" spans="2:13" hidden="1" x14ac:dyDescent="0.25">
      <c r="B4192" s="13">
        <f>COUNTIFS($G$3:G4192,'تقرير استهلاك خامات'!$D$4)</f>
        <v>2</v>
      </c>
      <c r="C4192" s="13">
        <f>COUNTIFS($F$3:F4192,'تقرير منتج تام'!$E$4)</f>
        <v>10</v>
      </c>
      <c r="D4192" s="37"/>
      <c r="E4192" s="37"/>
      <c r="F4192" s="37"/>
      <c r="G4192" s="39"/>
      <c r="H4192" s="40"/>
      <c r="I4192" s="107" t="str">
        <f>IF(G4192="","",_xlfn.IFNA(VLOOKUP(G4192,'سجل المشتريات'!F:N,8,0),"غير مسجلة في المشتريات"))</f>
        <v/>
      </c>
      <c r="J4192" s="26" t="str">
        <f>_xlfn.IFNA(VLOOKUP(F4192,الاوردرات!$B$1:$C$600,2,0),"")</f>
        <v/>
      </c>
      <c r="K4192" s="52"/>
      <c r="M4192" s="105" t="str">
        <f>IF(G4192="","",_xlfn.IFNA((VLOOKUP(G4192,help!L:M,2,0))*H4192,_xlfn.IFNA((VLOOKUP(G4192,help!P:Q,2,0))*H4192,"غير مسجلة في المشتريات")))</f>
        <v/>
      </c>
    </row>
    <row r="4193" spans="2:13" hidden="1" x14ac:dyDescent="0.25">
      <c r="B4193" s="13">
        <f>COUNTIFS($G$3:G4193,'تقرير استهلاك خامات'!$D$4)</f>
        <v>2</v>
      </c>
      <c r="C4193" s="13">
        <f>COUNTIFS($F$3:F4193,'تقرير منتج تام'!$E$4)</f>
        <v>10</v>
      </c>
      <c r="D4193" s="37"/>
      <c r="E4193" s="37"/>
      <c r="F4193" s="37"/>
      <c r="G4193" s="39"/>
      <c r="H4193" s="40"/>
      <c r="I4193" s="107" t="str">
        <f>IF(G4193="","",_xlfn.IFNA(VLOOKUP(G4193,'سجل المشتريات'!F:N,8,0),"غير مسجلة في المشتريات"))</f>
        <v/>
      </c>
      <c r="J4193" s="26" t="str">
        <f>_xlfn.IFNA(VLOOKUP(F4193,الاوردرات!$B$1:$C$600,2,0),"")</f>
        <v/>
      </c>
      <c r="K4193" s="52"/>
      <c r="M4193" s="105" t="str">
        <f>IF(G4193="","",_xlfn.IFNA((VLOOKUP(G4193,help!L:M,2,0))*H4193,_xlfn.IFNA((VLOOKUP(G4193,help!P:Q,2,0))*H4193,"غير مسجلة في المشتريات")))</f>
        <v/>
      </c>
    </row>
    <row r="4194" spans="2:13" hidden="1" x14ac:dyDescent="0.25">
      <c r="B4194" s="13">
        <f>COUNTIFS($G$3:G4194,'تقرير استهلاك خامات'!$D$4)</f>
        <v>2</v>
      </c>
      <c r="C4194" s="13">
        <f>COUNTIFS($F$3:F4194,'تقرير منتج تام'!$E$4)</f>
        <v>10</v>
      </c>
      <c r="D4194" s="37"/>
      <c r="E4194" s="37"/>
      <c r="F4194" s="37"/>
      <c r="G4194" s="39"/>
      <c r="H4194" s="40"/>
      <c r="I4194" s="107" t="str">
        <f>IF(G4194="","",_xlfn.IFNA(VLOOKUP(G4194,'سجل المشتريات'!F:N,8,0),"غير مسجلة في المشتريات"))</f>
        <v/>
      </c>
      <c r="J4194" s="26" t="str">
        <f>_xlfn.IFNA(VLOOKUP(F4194,الاوردرات!$B$1:$C$600,2,0),"")</f>
        <v/>
      </c>
      <c r="K4194" s="52"/>
      <c r="M4194" s="105" t="str">
        <f>IF(G4194="","",_xlfn.IFNA((VLOOKUP(G4194,help!L:M,2,0))*H4194,_xlfn.IFNA((VLOOKUP(G4194,help!P:Q,2,0))*H4194,"غير مسجلة في المشتريات")))</f>
        <v/>
      </c>
    </row>
    <row r="4195" spans="2:13" hidden="1" x14ac:dyDescent="0.25">
      <c r="B4195" s="13">
        <f>COUNTIFS($G$3:G4195,'تقرير استهلاك خامات'!$D$4)</f>
        <v>2</v>
      </c>
      <c r="C4195" s="13">
        <f>COUNTIFS($F$3:F4195,'تقرير منتج تام'!$E$4)</f>
        <v>10</v>
      </c>
      <c r="D4195" s="37"/>
      <c r="E4195" s="37"/>
      <c r="F4195" s="37"/>
      <c r="G4195" s="39"/>
      <c r="H4195" s="40"/>
      <c r="I4195" s="107" t="str">
        <f>IF(G4195="","",_xlfn.IFNA(VLOOKUP(G4195,'سجل المشتريات'!F:N,8,0),"غير مسجلة في المشتريات"))</f>
        <v/>
      </c>
      <c r="J4195" s="26" t="str">
        <f>_xlfn.IFNA(VLOOKUP(F4195,الاوردرات!$B$1:$C$600,2,0),"")</f>
        <v/>
      </c>
      <c r="K4195" s="52"/>
      <c r="M4195" s="105" t="str">
        <f>IF(G4195="","",_xlfn.IFNA((VLOOKUP(G4195,help!L:M,2,0))*H4195,_xlfn.IFNA((VLOOKUP(G4195,help!P:Q,2,0))*H4195,"غير مسجلة في المشتريات")))</f>
        <v/>
      </c>
    </row>
    <row r="4196" spans="2:13" hidden="1" x14ac:dyDescent="0.25">
      <c r="B4196" s="13">
        <f>COUNTIFS($G$3:G4196,'تقرير استهلاك خامات'!$D$4)</f>
        <v>2</v>
      </c>
      <c r="C4196" s="13">
        <f>COUNTIFS($F$3:F4196,'تقرير منتج تام'!$E$4)</f>
        <v>10</v>
      </c>
      <c r="D4196" s="37"/>
      <c r="E4196" s="37"/>
      <c r="F4196" s="37"/>
      <c r="G4196" s="39"/>
      <c r="H4196" s="40"/>
      <c r="I4196" s="107" t="str">
        <f>IF(G4196="","",_xlfn.IFNA(VLOOKUP(G4196,'سجل المشتريات'!F:N,8,0),"غير مسجلة في المشتريات"))</f>
        <v/>
      </c>
      <c r="J4196" s="26" t="str">
        <f>_xlfn.IFNA(VLOOKUP(F4196,الاوردرات!$B$1:$C$600,2,0),"")</f>
        <v/>
      </c>
      <c r="K4196" s="52"/>
      <c r="M4196" s="105" t="str">
        <f>IF(G4196="","",_xlfn.IFNA((VLOOKUP(G4196,help!L:M,2,0))*H4196,_xlfn.IFNA((VLOOKUP(G4196,help!P:Q,2,0))*H4196,"غير مسجلة في المشتريات")))</f>
        <v/>
      </c>
    </row>
    <row r="4197" spans="2:13" hidden="1" x14ac:dyDescent="0.25">
      <c r="B4197" s="13">
        <f>COUNTIFS($G$3:G4197,'تقرير استهلاك خامات'!$D$4)</f>
        <v>2</v>
      </c>
      <c r="C4197" s="13">
        <f>COUNTIFS($F$3:F4197,'تقرير منتج تام'!$E$4)</f>
        <v>10</v>
      </c>
      <c r="D4197" s="37"/>
      <c r="E4197" s="37"/>
      <c r="F4197" s="37"/>
      <c r="G4197" s="39"/>
      <c r="H4197" s="40"/>
      <c r="I4197" s="107" t="str">
        <f>IF(G4197="","",_xlfn.IFNA(VLOOKUP(G4197,'سجل المشتريات'!F:N,8,0),"غير مسجلة في المشتريات"))</f>
        <v/>
      </c>
      <c r="J4197" s="26" t="str">
        <f>_xlfn.IFNA(VLOOKUP(F4197,الاوردرات!$B$1:$C$600,2,0),"")</f>
        <v/>
      </c>
      <c r="K4197" s="52"/>
      <c r="M4197" s="105" t="str">
        <f>IF(G4197="","",_xlfn.IFNA((VLOOKUP(G4197,help!L:M,2,0))*H4197,_xlfn.IFNA((VLOOKUP(G4197,help!P:Q,2,0))*H4197,"غير مسجلة في المشتريات")))</f>
        <v/>
      </c>
    </row>
    <row r="4198" spans="2:13" hidden="1" x14ac:dyDescent="0.25">
      <c r="B4198" s="13">
        <f>COUNTIFS($G$3:G4198,'تقرير استهلاك خامات'!$D$4)</f>
        <v>2</v>
      </c>
      <c r="C4198" s="13">
        <f>COUNTIFS($F$3:F4198,'تقرير منتج تام'!$E$4)</f>
        <v>10</v>
      </c>
      <c r="D4198" s="37"/>
      <c r="E4198" s="37"/>
      <c r="F4198" s="37"/>
      <c r="G4198" s="39"/>
      <c r="H4198" s="40"/>
      <c r="I4198" s="107" t="str">
        <f>IF(G4198="","",_xlfn.IFNA(VLOOKUP(G4198,'سجل المشتريات'!F:N,8,0),"غير مسجلة في المشتريات"))</f>
        <v/>
      </c>
      <c r="J4198" s="26" t="str">
        <f>_xlfn.IFNA(VLOOKUP(F4198,الاوردرات!$B$1:$C$600,2,0),"")</f>
        <v/>
      </c>
      <c r="K4198" s="52"/>
      <c r="M4198" s="105" t="str">
        <f>IF(G4198="","",_xlfn.IFNA((VLOOKUP(G4198,help!L:M,2,0))*H4198,_xlfn.IFNA((VLOOKUP(G4198,help!P:Q,2,0))*H4198,"غير مسجلة في المشتريات")))</f>
        <v/>
      </c>
    </row>
    <row r="4199" spans="2:13" hidden="1" x14ac:dyDescent="0.25">
      <c r="B4199" s="13">
        <f>COUNTIFS($G$3:G4199,'تقرير استهلاك خامات'!$D$4)</f>
        <v>2</v>
      </c>
      <c r="C4199" s="13">
        <f>COUNTIFS($F$3:F4199,'تقرير منتج تام'!$E$4)</f>
        <v>10</v>
      </c>
      <c r="D4199" s="37"/>
      <c r="E4199" s="37"/>
      <c r="F4199" s="37"/>
      <c r="G4199" s="39"/>
      <c r="H4199" s="40"/>
      <c r="I4199" s="107" t="str">
        <f>IF(G4199="","",_xlfn.IFNA(VLOOKUP(G4199,'سجل المشتريات'!F:N,8,0),"غير مسجلة في المشتريات"))</f>
        <v/>
      </c>
      <c r="J4199" s="26" t="str">
        <f>_xlfn.IFNA(VLOOKUP(F4199,الاوردرات!$B$1:$C$600,2,0),"")</f>
        <v/>
      </c>
      <c r="K4199" s="52"/>
      <c r="M4199" s="105" t="str">
        <f>IF(G4199="","",_xlfn.IFNA((VLOOKUP(G4199,help!L:M,2,0))*H4199,_xlfn.IFNA((VLOOKUP(G4199,help!P:Q,2,0))*H4199,"غير مسجلة في المشتريات")))</f>
        <v/>
      </c>
    </row>
    <row r="4200" spans="2:13" hidden="1" x14ac:dyDescent="0.25">
      <c r="B4200" s="13">
        <f>COUNTIFS($G$3:G4200,'تقرير استهلاك خامات'!$D$4)</f>
        <v>2</v>
      </c>
      <c r="C4200" s="13">
        <f>COUNTIFS($F$3:F4200,'تقرير منتج تام'!$E$4)</f>
        <v>10</v>
      </c>
      <c r="D4200" s="37"/>
      <c r="E4200" s="37"/>
      <c r="F4200" s="37"/>
      <c r="G4200" s="39"/>
      <c r="H4200" s="40"/>
      <c r="I4200" s="107" t="str">
        <f>IF(G4200="","",_xlfn.IFNA(VLOOKUP(G4200,'سجل المشتريات'!F:N,8,0),"غير مسجلة في المشتريات"))</f>
        <v/>
      </c>
      <c r="J4200" s="26" t="str">
        <f>_xlfn.IFNA(VLOOKUP(F4200,الاوردرات!$B$1:$C$600,2,0),"")</f>
        <v/>
      </c>
      <c r="K4200" s="52"/>
      <c r="M4200" s="105" t="str">
        <f>IF(G4200="","",_xlfn.IFNA((VLOOKUP(G4200,help!L:M,2,0))*H4200,_xlfn.IFNA((VLOOKUP(G4200,help!P:Q,2,0))*H4200,"غير مسجلة في المشتريات")))</f>
        <v/>
      </c>
    </row>
    <row r="4201" spans="2:13" hidden="1" x14ac:dyDescent="0.25">
      <c r="B4201" s="13">
        <f>COUNTIFS($G$3:G4201,'تقرير استهلاك خامات'!$D$4)</f>
        <v>2</v>
      </c>
      <c r="C4201" s="13">
        <f>COUNTIFS($F$3:F4201,'تقرير منتج تام'!$E$4)</f>
        <v>10</v>
      </c>
      <c r="D4201" s="37"/>
      <c r="E4201" s="37"/>
      <c r="F4201" s="37"/>
      <c r="G4201" s="39"/>
      <c r="H4201" s="40"/>
      <c r="I4201" s="107" t="str">
        <f>IF(G4201="","",_xlfn.IFNA(VLOOKUP(G4201,'سجل المشتريات'!F:N,8,0),"غير مسجلة في المشتريات"))</f>
        <v/>
      </c>
      <c r="J4201" s="26" t="str">
        <f>_xlfn.IFNA(VLOOKUP(F4201,الاوردرات!$B$1:$C$600,2,0),"")</f>
        <v/>
      </c>
      <c r="K4201" s="52"/>
      <c r="M4201" s="105" t="str">
        <f>IF(G4201="","",_xlfn.IFNA((VLOOKUP(G4201,help!L:M,2,0))*H4201,_xlfn.IFNA((VLOOKUP(G4201,help!P:Q,2,0))*H4201,"غير مسجلة في المشتريات")))</f>
        <v/>
      </c>
    </row>
    <row r="4202" spans="2:13" hidden="1" x14ac:dyDescent="0.25">
      <c r="B4202" s="13">
        <f>COUNTIFS($G$3:G4202,'تقرير استهلاك خامات'!$D$4)</f>
        <v>2</v>
      </c>
      <c r="C4202" s="13">
        <f>COUNTIFS($F$3:F4202,'تقرير منتج تام'!$E$4)</f>
        <v>10</v>
      </c>
      <c r="D4202" s="37"/>
      <c r="E4202" s="37"/>
      <c r="F4202" s="37"/>
      <c r="G4202" s="39"/>
      <c r="H4202" s="40"/>
      <c r="I4202" s="107" t="str">
        <f>IF(G4202="","",_xlfn.IFNA(VLOOKUP(G4202,'سجل المشتريات'!F:N,8,0),"غير مسجلة في المشتريات"))</f>
        <v/>
      </c>
      <c r="J4202" s="26" t="str">
        <f>_xlfn.IFNA(VLOOKUP(F4202,الاوردرات!$B$1:$C$600,2,0),"")</f>
        <v/>
      </c>
      <c r="K4202" s="52"/>
      <c r="M4202" s="105" t="str">
        <f>IF(G4202="","",_xlfn.IFNA((VLOOKUP(G4202,help!L:M,2,0))*H4202,_xlfn.IFNA((VLOOKUP(G4202,help!P:Q,2,0))*H4202,"غير مسجلة في المشتريات")))</f>
        <v/>
      </c>
    </row>
    <row r="4203" spans="2:13" hidden="1" x14ac:dyDescent="0.25">
      <c r="B4203" s="13">
        <f>COUNTIFS($G$3:G4203,'تقرير استهلاك خامات'!$D$4)</f>
        <v>2</v>
      </c>
      <c r="C4203" s="13">
        <f>COUNTIFS($F$3:F4203,'تقرير منتج تام'!$E$4)</f>
        <v>10</v>
      </c>
      <c r="D4203" s="37"/>
      <c r="E4203" s="37"/>
      <c r="F4203" s="37"/>
      <c r="G4203" s="39"/>
      <c r="H4203" s="40"/>
      <c r="I4203" s="107" t="str">
        <f>IF(G4203="","",_xlfn.IFNA(VLOOKUP(G4203,'سجل المشتريات'!F:N,8,0),"غير مسجلة في المشتريات"))</f>
        <v/>
      </c>
      <c r="J4203" s="26" t="str">
        <f>_xlfn.IFNA(VLOOKUP(F4203,الاوردرات!$B$1:$C$600,2,0),"")</f>
        <v/>
      </c>
      <c r="K4203" s="52"/>
      <c r="M4203" s="105" t="str">
        <f>IF(G4203="","",_xlfn.IFNA((VLOOKUP(G4203,help!L:M,2,0))*H4203,_xlfn.IFNA((VLOOKUP(G4203,help!P:Q,2,0))*H4203,"غير مسجلة في المشتريات")))</f>
        <v/>
      </c>
    </row>
    <row r="4204" spans="2:13" hidden="1" x14ac:dyDescent="0.25">
      <c r="B4204" s="13">
        <f>COUNTIFS($G$3:G4204,'تقرير استهلاك خامات'!$D$4)</f>
        <v>2</v>
      </c>
      <c r="C4204" s="13">
        <f>COUNTIFS($F$3:F4204,'تقرير منتج تام'!$E$4)</f>
        <v>10</v>
      </c>
      <c r="D4204" s="37"/>
      <c r="E4204" s="37"/>
      <c r="F4204" s="37"/>
      <c r="G4204" s="39"/>
      <c r="H4204" s="40"/>
      <c r="I4204" s="107" t="str">
        <f>IF(G4204="","",_xlfn.IFNA(VLOOKUP(G4204,'سجل المشتريات'!F:N,8,0),"غير مسجلة في المشتريات"))</f>
        <v/>
      </c>
      <c r="J4204" s="26" t="str">
        <f>_xlfn.IFNA(VLOOKUP(F4204,الاوردرات!$B$1:$C$600,2,0),"")</f>
        <v/>
      </c>
      <c r="K4204" s="52"/>
      <c r="M4204" s="105" t="str">
        <f>IF(G4204="","",_xlfn.IFNA((VLOOKUP(G4204,help!L:M,2,0))*H4204,_xlfn.IFNA((VLOOKUP(G4204,help!P:Q,2,0))*H4204,"غير مسجلة في المشتريات")))</f>
        <v/>
      </c>
    </row>
    <row r="4205" spans="2:13" hidden="1" x14ac:dyDescent="0.25">
      <c r="B4205" s="13">
        <f>COUNTIFS($G$3:G4205,'تقرير استهلاك خامات'!$D$4)</f>
        <v>2</v>
      </c>
      <c r="C4205" s="13">
        <f>COUNTIFS($F$3:F4205,'تقرير منتج تام'!$E$4)</f>
        <v>10</v>
      </c>
      <c r="D4205" s="37"/>
      <c r="E4205" s="37"/>
      <c r="F4205" s="37"/>
      <c r="G4205" s="39"/>
      <c r="H4205" s="40"/>
      <c r="I4205" s="107" t="str">
        <f>IF(G4205="","",_xlfn.IFNA(VLOOKUP(G4205,'سجل المشتريات'!F:N,8,0),"غير مسجلة في المشتريات"))</f>
        <v/>
      </c>
      <c r="J4205" s="26" t="str">
        <f>_xlfn.IFNA(VLOOKUP(F4205,الاوردرات!$B$1:$C$600,2,0),"")</f>
        <v/>
      </c>
      <c r="K4205" s="52"/>
      <c r="M4205" s="105" t="str">
        <f>IF(G4205="","",_xlfn.IFNA((VLOOKUP(G4205,help!L:M,2,0))*H4205,_xlfn.IFNA((VLOOKUP(G4205,help!P:Q,2,0))*H4205,"غير مسجلة في المشتريات")))</f>
        <v/>
      </c>
    </row>
    <row r="4206" spans="2:13" hidden="1" x14ac:dyDescent="0.25">
      <c r="B4206" s="13">
        <f>COUNTIFS($G$3:G4206,'تقرير استهلاك خامات'!$D$4)</f>
        <v>2</v>
      </c>
      <c r="C4206" s="13">
        <f>COUNTIFS($F$3:F4206,'تقرير منتج تام'!$E$4)</f>
        <v>10</v>
      </c>
      <c r="D4206" s="37"/>
      <c r="E4206" s="37"/>
      <c r="F4206" s="37"/>
      <c r="G4206" s="39"/>
      <c r="H4206" s="40"/>
      <c r="I4206" s="107" t="str">
        <f>IF(G4206="","",_xlfn.IFNA(VLOOKUP(G4206,'سجل المشتريات'!F:N,8,0),"غير مسجلة في المشتريات"))</f>
        <v/>
      </c>
      <c r="J4206" s="26" t="str">
        <f>_xlfn.IFNA(VLOOKUP(F4206,الاوردرات!$B$1:$C$600,2,0),"")</f>
        <v/>
      </c>
      <c r="K4206" s="52"/>
      <c r="M4206" s="105" t="str">
        <f>IF(G4206="","",_xlfn.IFNA((VLOOKUP(G4206,help!L:M,2,0))*H4206,_xlfn.IFNA((VLOOKUP(G4206,help!P:Q,2,0))*H4206,"غير مسجلة في المشتريات")))</f>
        <v/>
      </c>
    </row>
    <row r="4207" spans="2:13" hidden="1" x14ac:dyDescent="0.25">
      <c r="B4207" s="13">
        <f>COUNTIFS($G$3:G4207,'تقرير استهلاك خامات'!$D$4)</f>
        <v>2</v>
      </c>
      <c r="C4207" s="13">
        <f>COUNTIFS($F$3:F4207,'تقرير منتج تام'!$E$4)</f>
        <v>10</v>
      </c>
      <c r="D4207" s="37"/>
      <c r="E4207" s="37"/>
      <c r="F4207" s="37"/>
      <c r="G4207" s="39"/>
      <c r="H4207" s="40"/>
      <c r="I4207" s="107" t="str">
        <f>IF(G4207="","",_xlfn.IFNA(VLOOKUP(G4207,'سجل المشتريات'!F:N,8,0),"غير مسجلة في المشتريات"))</f>
        <v/>
      </c>
      <c r="J4207" s="26" t="str">
        <f>_xlfn.IFNA(VLOOKUP(F4207,الاوردرات!$B$1:$C$600,2,0),"")</f>
        <v/>
      </c>
      <c r="K4207" s="52"/>
      <c r="M4207" s="105" t="str">
        <f>IF(G4207="","",_xlfn.IFNA((VLOOKUP(G4207,help!L:M,2,0))*H4207,_xlfn.IFNA((VLOOKUP(G4207,help!P:Q,2,0))*H4207,"غير مسجلة في المشتريات")))</f>
        <v/>
      </c>
    </row>
    <row r="4208" spans="2:13" hidden="1" x14ac:dyDescent="0.25">
      <c r="B4208" s="13">
        <f>COUNTIFS($G$3:G4208,'تقرير استهلاك خامات'!$D$4)</f>
        <v>2</v>
      </c>
      <c r="C4208" s="13">
        <f>COUNTIFS($F$3:F4208,'تقرير منتج تام'!$E$4)</f>
        <v>10</v>
      </c>
      <c r="D4208" s="37"/>
      <c r="E4208" s="37"/>
      <c r="F4208" s="37"/>
      <c r="G4208" s="39"/>
      <c r="H4208" s="40"/>
      <c r="I4208" s="107" t="str">
        <f>IF(G4208="","",_xlfn.IFNA(VLOOKUP(G4208,'سجل المشتريات'!F:N,8,0),"غير مسجلة في المشتريات"))</f>
        <v/>
      </c>
      <c r="J4208" s="26" t="str">
        <f>_xlfn.IFNA(VLOOKUP(F4208,الاوردرات!$B$1:$C$600,2,0),"")</f>
        <v/>
      </c>
      <c r="K4208" s="52"/>
      <c r="M4208" s="105" t="str">
        <f>IF(G4208="","",_xlfn.IFNA((VLOOKUP(G4208,help!L:M,2,0))*H4208,_xlfn.IFNA((VLOOKUP(G4208,help!P:Q,2,0))*H4208,"غير مسجلة في المشتريات")))</f>
        <v/>
      </c>
    </row>
    <row r="4209" spans="2:13" hidden="1" x14ac:dyDescent="0.25">
      <c r="B4209" s="13">
        <f>COUNTIFS($G$3:G4209,'تقرير استهلاك خامات'!$D$4)</f>
        <v>2</v>
      </c>
      <c r="C4209" s="13">
        <f>COUNTIFS($F$3:F4209,'تقرير منتج تام'!$E$4)</f>
        <v>10</v>
      </c>
      <c r="D4209" s="37"/>
      <c r="E4209" s="37"/>
      <c r="F4209" s="37"/>
      <c r="G4209" s="39"/>
      <c r="H4209" s="40"/>
      <c r="I4209" s="107" t="str">
        <f>IF(G4209="","",_xlfn.IFNA(VLOOKUP(G4209,'سجل المشتريات'!F:N,8,0),"غير مسجلة في المشتريات"))</f>
        <v/>
      </c>
      <c r="J4209" s="26" t="str">
        <f>_xlfn.IFNA(VLOOKUP(F4209,الاوردرات!$B$1:$C$600,2,0),"")</f>
        <v/>
      </c>
      <c r="K4209" s="52"/>
      <c r="M4209" s="105" t="str">
        <f>IF(G4209="","",_xlfn.IFNA((VLOOKUP(G4209,help!L:M,2,0))*H4209,_xlfn.IFNA((VLOOKUP(G4209,help!P:Q,2,0))*H4209,"غير مسجلة في المشتريات")))</f>
        <v/>
      </c>
    </row>
    <row r="4210" spans="2:13" hidden="1" x14ac:dyDescent="0.25">
      <c r="B4210" s="13">
        <f>COUNTIFS($G$3:G4210,'تقرير استهلاك خامات'!$D$4)</f>
        <v>2</v>
      </c>
      <c r="C4210" s="13">
        <f>COUNTIFS($F$3:F4210,'تقرير منتج تام'!$E$4)</f>
        <v>10</v>
      </c>
      <c r="D4210" s="37"/>
      <c r="E4210" s="37"/>
      <c r="F4210" s="37"/>
      <c r="G4210" s="39"/>
      <c r="H4210" s="40"/>
      <c r="I4210" s="107" t="str">
        <f>IF(G4210="","",_xlfn.IFNA(VLOOKUP(G4210,'سجل المشتريات'!F:N,8,0),"غير مسجلة في المشتريات"))</f>
        <v/>
      </c>
      <c r="J4210" s="26" t="str">
        <f>_xlfn.IFNA(VLOOKUP(F4210,الاوردرات!$B$1:$C$600,2,0),"")</f>
        <v/>
      </c>
      <c r="K4210" s="52"/>
      <c r="M4210" s="105" t="str">
        <f>IF(G4210="","",_xlfn.IFNA((VLOOKUP(G4210,help!L:M,2,0))*H4210,_xlfn.IFNA((VLOOKUP(G4210,help!P:Q,2,0))*H4210,"غير مسجلة في المشتريات")))</f>
        <v/>
      </c>
    </row>
    <row r="4211" spans="2:13" hidden="1" x14ac:dyDescent="0.25">
      <c r="B4211" s="13">
        <f>COUNTIFS($G$3:G4211,'تقرير استهلاك خامات'!$D$4)</f>
        <v>2</v>
      </c>
      <c r="C4211" s="13">
        <f>COUNTIFS($F$3:F4211,'تقرير منتج تام'!$E$4)</f>
        <v>10</v>
      </c>
      <c r="D4211" s="37"/>
      <c r="E4211" s="37"/>
      <c r="F4211" s="37"/>
      <c r="G4211" s="39"/>
      <c r="H4211" s="40"/>
      <c r="I4211" s="107" t="str">
        <f>IF(G4211="","",_xlfn.IFNA(VLOOKUP(G4211,'سجل المشتريات'!F:N,8,0),"غير مسجلة في المشتريات"))</f>
        <v/>
      </c>
      <c r="J4211" s="26" t="str">
        <f>_xlfn.IFNA(VLOOKUP(F4211,الاوردرات!$B$1:$C$600,2,0),"")</f>
        <v/>
      </c>
      <c r="K4211" s="52"/>
      <c r="M4211" s="105" t="str">
        <f>IF(G4211="","",_xlfn.IFNA((VLOOKUP(G4211,help!L:M,2,0))*H4211,_xlfn.IFNA((VLOOKUP(G4211,help!P:Q,2,0))*H4211,"غير مسجلة في المشتريات")))</f>
        <v/>
      </c>
    </row>
    <row r="4212" spans="2:13" hidden="1" x14ac:dyDescent="0.25">
      <c r="B4212" s="13">
        <f>COUNTIFS($G$3:G4212,'تقرير استهلاك خامات'!$D$4)</f>
        <v>2</v>
      </c>
      <c r="C4212" s="13">
        <f>COUNTIFS($F$3:F4212,'تقرير منتج تام'!$E$4)</f>
        <v>10</v>
      </c>
      <c r="D4212" s="37"/>
      <c r="E4212" s="37"/>
      <c r="F4212" s="37"/>
      <c r="G4212" s="39"/>
      <c r="H4212" s="40"/>
      <c r="I4212" s="107" t="str">
        <f>IF(G4212="","",_xlfn.IFNA(VLOOKUP(G4212,'سجل المشتريات'!F:N,8,0),"غير مسجلة في المشتريات"))</f>
        <v/>
      </c>
      <c r="J4212" s="26" t="str">
        <f>_xlfn.IFNA(VLOOKUP(F4212,الاوردرات!$B$1:$C$600,2,0),"")</f>
        <v/>
      </c>
      <c r="K4212" s="52"/>
      <c r="M4212" s="105" t="str">
        <f>IF(G4212="","",_xlfn.IFNA((VLOOKUP(G4212,help!L:M,2,0))*H4212,_xlfn.IFNA((VLOOKUP(G4212,help!P:Q,2,0))*H4212,"غير مسجلة في المشتريات")))</f>
        <v/>
      </c>
    </row>
    <row r="4213" spans="2:13" hidden="1" x14ac:dyDescent="0.25">
      <c r="B4213" s="13">
        <f>COUNTIFS($G$3:G4213,'تقرير استهلاك خامات'!$D$4)</f>
        <v>2</v>
      </c>
      <c r="C4213" s="13">
        <f>COUNTIFS($F$3:F4213,'تقرير منتج تام'!$E$4)</f>
        <v>10</v>
      </c>
      <c r="D4213" s="37"/>
      <c r="E4213" s="37"/>
      <c r="F4213" s="37"/>
      <c r="G4213" s="39"/>
      <c r="H4213" s="40"/>
      <c r="I4213" s="107" t="str">
        <f>IF(G4213="","",_xlfn.IFNA(VLOOKUP(G4213,'سجل المشتريات'!F:N,8,0),"غير مسجلة في المشتريات"))</f>
        <v/>
      </c>
      <c r="J4213" s="26" t="str">
        <f>_xlfn.IFNA(VLOOKUP(F4213,الاوردرات!$B$1:$C$600,2,0),"")</f>
        <v/>
      </c>
      <c r="K4213" s="52"/>
      <c r="M4213" s="105" t="str">
        <f>IF(G4213="","",_xlfn.IFNA((VLOOKUP(G4213,help!L:M,2,0))*H4213,_xlfn.IFNA((VLOOKUP(G4213,help!P:Q,2,0))*H4213,"غير مسجلة في المشتريات")))</f>
        <v/>
      </c>
    </row>
    <row r="4214" spans="2:13" hidden="1" x14ac:dyDescent="0.25">
      <c r="B4214" s="13">
        <f>COUNTIFS($G$3:G4214,'تقرير استهلاك خامات'!$D$4)</f>
        <v>2</v>
      </c>
      <c r="C4214" s="13">
        <f>COUNTIFS($F$3:F4214,'تقرير منتج تام'!$E$4)</f>
        <v>10</v>
      </c>
      <c r="D4214" s="37"/>
      <c r="E4214" s="37"/>
      <c r="F4214" s="37"/>
      <c r="G4214" s="39"/>
      <c r="H4214" s="40"/>
      <c r="I4214" s="107" t="str">
        <f>IF(G4214="","",_xlfn.IFNA(VLOOKUP(G4214,'سجل المشتريات'!F:N,8,0),"غير مسجلة في المشتريات"))</f>
        <v/>
      </c>
      <c r="J4214" s="26" t="str">
        <f>_xlfn.IFNA(VLOOKUP(F4214,الاوردرات!$B$1:$C$600,2,0),"")</f>
        <v/>
      </c>
      <c r="K4214" s="52"/>
      <c r="M4214" s="105" t="str">
        <f>IF(G4214="","",_xlfn.IFNA((VLOOKUP(G4214,help!L:M,2,0))*H4214,_xlfn.IFNA((VLOOKUP(G4214,help!P:Q,2,0))*H4214,"غير مسجلة في المشتريات")))</f>
        <v/>
      </c>
    </row>
    <row r="4215" spans="2:13" hidden="1" x14ac:dyDescent="0.25">
      <c r="B4215" s="13">
        <f>COUNTIFS($G$3:G4215,'تقرير استهلاك خامات'!$D$4)</f>
        <v>2</v>
      </c>
      <c r="C4215" s="13">
        <f>COUNTIFS($F$3:F4215,'تقرير منتج تام'!$E$4)</f>
        <v>10</v>
      </c>
      <c r="D4215" s="37"/>
      <c r="E4215" s="37"/>
      <c r="F4215" s="37"/>
      <c r="G4215" s="39"/>
      <c r="H4215" s="40"/>
      <c r="I4215" s="107" t="str">
        <f>IF(G4215="","",_xlfn.IFNA(VLOOKUP(G4215,'سجل المشتريات'!F:N,8,0),"غير مسجلة في المشتريات"))</f>
        <v/>
      </c>
      <c r="J4215" s="26" t="str">
        <f>_xlfn.IFNA(VLOOKUP(F4215,الاوردرات!$B$1:$C$600,2,0),"")</f>
        <v/>
      </c>
      <c r="K4215" s="52"/>
      <c r="M4215" s="105" t="str">
        <f>IF(G4215="","",_xlfn.IFNA((VLOOKUP(G4215,help!L:M,2,0))*H4215,_xlfn.IFNA((VLOOKUP(G4215,help!P:Q,2,0))*H4215,"غير مسجلة في المشتريات")))</f>
        <v/>
      </c>
    </row>
    <row r="4216" spans="2:13" hidden="1" x14ac:dyDescent="0.25">
      <c r="B4216" s="13">
        <f>COUNTIFS($G$3:G4216,'تقرير استهلاك خامات'!$D$4)</f>
        <v>2</v>
      </c>
      <c r="C4216" s="13">
        <f>COUNTIFS($F$3:F4216,'تقرير منتج تام'!$E$4)</f>
        <v>10</v>
      </c>
      <c r="D4216" s="37"/>
      <c r="E4216" s="37"/>
      <c r="F4216" s="37"/>
      <c r="G4216" s="39"/>
      <c r="H4216" s="40"/>
      <c r="I4216" s="107" t="str">
        <f>IF(G4216="","",_xlfn.IFNA(VLOOKUP(G4216,'سجل المشتريات'!F:N,8,0),"غير مسجلة في المشتريات"))</f>
        <v/>
      </c>
      <c r="J4216" s="26" t="str">
        <f>_xlfn.IFNA(VLOOKUP(F4216,الاوردرات!$B$1:$C$600,2,0),"")</f>
        <v/>
      </c>
      <c r="K4216" s="52"/>
      <c r="M4216" s="105" t="str">
        <f>IF(G4216="","",_xlfn.IFNA((VLOOKUP(G4216,help!L:M,2,0))*H4216,_xlfn.IFNA((VLOOKUP(G4216,help!P:Q,2,0))*H4216,"غير مسجلة في المشتريات")))</f>
        <v/>
      </c>
    </row>
    <row r="4217" spans="2:13" hidden="1" x14ac:dyDescent="0.25">
      <c r="B4217" s="13">
        <f>COUNTIFS($G$3:G4217,'تقرير استهلاك خامات'!$D$4)</f>
        <v>2</v>
      </c>
      <c r="C4217" s="13">
        <f>COUNTIFS($F$3:F4217,'تقرير منتج تام'!$E$4)</f>
        <v>10</v>
      </c>
      <c r="D4217" s="37"/>
      <c r="E4217" s="37"/>
      <c r="F4217" s="37"/>
      <c r="G4217" s="39"/>
      <c r="H4217" s="40"/>
      <c r="I4217" s="107" t="str">
        <f>IF(G4217="","",_xlfn.IFNA(VLOOKUP(G4217,'سجل المشتريات'!F:N,8,0),"غير مسجلة في المشتريات"))</f>
        <v/>
      </c>
      <c r="J4217" s="26" t="str">
        <f>_xlfn.IFNA(VLOOKUP(F4217,الاوردرات!$B$1:$C$600,2,0),"")</f>
        <v/>
      </c>
      <c r="K4217" s="52"/>
      <c r="M4217" s="105" t="str">
        <f>IF(G4217="","",_xlfn.IFNA((VLOOKUP(G4217,help!L:M,2,0))*H4217,_xlfn.IFNA((VLOOKUP(G4217,help!P:Q,2,0))*H4217,"غير مسجلة في المشتريات")))</f>
        <v/>
      </c>
    </row>
    <row r="4218" spans="2:13" hidden="1" x14ac:dyDescent="0.25">
      <c r="B4218" s="13">
        <f>COUNTIFS($G$3:G4218,'تقرير استهلاك خامات'!$D$4)</f>
        <v>2</v>
      </c>
      <c r="C4218" s="13">
        <f>COUNTIFS($F$3:F4218,'تقرير منتج تام'!$E$4)</f>
        <v>10</v>
      </c>
      <c r="D4218" s="37"/>
      <c r="E4218" s="37"/>
      <c r="F4218" s="37"/>
      <c r="G4218" s="39"/>
      <c r="H4218" s="40"/>
      <c r="I4218" s="107" t="str">
        <f>IF(G4218="","",_xlfn.IFNA(VLOOKUP(G4218,'سجل المشتريات'!F:N,8,0),"غير مسجلة في المشتريات"))</f>
        <v/>
      </c>
      <c r="J4218" s="26" t="str">
        <f>_xlfn.IFNA(VLOOKUP(F4218,الاوردرات!$B$1:$C$600,2,0),"")</f>
        <v/>
      </c>
      <c r="K4218" s="52"/>
      <c r="M4218" s="105" t="str">
        <f>IF(G4218="","",_xlfn.IFNA((VLOOKUP(G4218,help!L:M,2,0))*H4218,_xlfn.IFNA((VLOOKUP(G4218,help!P:Q,2,0))*H4218,"غير مسجلة في المشتريات")))</f>
        <v/>
      </c>
    </row>
    <row r="4219" spans="2:13" hidden="1" x14ac:dyDescent="0.25">
      <c r="B4219" s="13">
        <f>COUNTIFS($G$3:G4219,'تقرير استهلاك خامات'!$D$4)</f>
        <v>2</v>
      </c>
      <c r="C4219" s="13">
        <f>COUNTIFS($F$3:F4219,'تقرير منتج تام'!$E$4)</f>
        <v>10</v>
      </c>
      <c r="D4219" s="37"/>
      <c r="E4219" s="37"/>
      <c r="F4219" s="37"/>
      <c r="G4219" s="39"/>
      <c r="H4219" s="40"/>
      <c r="I4219" s="107" t="str">
        <f>IF(G4219="","",_xlfn.IFNA(VLOOKUP(G4219,'سجل المشتريات'!F:N,8,0),"غير مسجلة في المشتريات"))</f>
        <v/>
      </c>
      <c r="J4219" s="26" t="str">
        <f>_xlfn.IFNA(VLOOKUP(F4219,الاوردرات!$B$1:$C$600,2,0),"")</f>
        <v/>
      </c>
      <c r="K4219" s="52"/>
      <c r="M4219" s="105" t="str">
        <f>IF(G4219="","",_xlfn.IFNA((VLOOKUP(G4219,help!L:M,2,0))*H4219,_xlfn.IFNA((VLOOKUP(G4219,help!P:Q,2,0))*H4219,"غير مسجلة في المشتريات")))</f>
        <v/>
      </c>
    </row>
    <row r="4220" spans="2:13" hidden="1" x14ac:dyDescent="0.25">
      <c r="B4220" s="13">
        <f>COUNTIFS($G$3:G4220,'تقرير استهلاك خامات'!$D$4)</f>
        <v>2</v>
      </c>
      <c r="C4220" s="13">
        <f>COUNTIFS($F$3:F4220,'تقرير منتج تام'!$E$4)</f>
        <v>10</v>
      </c>
      <c r="D4220" s="37"/>
      <c r="E4220" s="37"/>
      <c r="F4220" s="37"/>
      <c r="G4220" s="39"/>
      <c r="H4220" s="40"/>
      <c r="I4220" s="107" t="str">
        <f>IF(G4220="","",_xlfn.IFNA(VLOOKUP(G4220,'سجل المشتريات'!F:N,8,0),"غير مسجلة في المشتريات"))</f>
        <v/>
      </c>
      <c r="J4220" s="26" t="str">
        <f>_xlfn.IFNA(VLOOKUP(F4220,الاوردرات!$B$1:$C$600,2,0),"")</f>
        <v/>
      </c>
      <c r="K4220" s="52"/>
      <c r="M4220" s="105" t="str">
        <f>IF(G4220="","",_xlfn.IFNA((VLOOKUP(G4220,help!L:M,2,0))*H4220,_xlfn.IFNA((VLOOKUP(G4220,help!P:Q,2,0))*H4220,"غير مسجلة في المشتريات")))</f>
        <v/>
      </c>
    </row>
    <row r="4221" spans="2:13" hidden="1" x14ac:dyDescent="0.25">
      <c r="B4221" s="13">
        <f>COUNTIFS($G$3:G4221,'تقرير استهلاك خامات'!$D$4)</f>
        <v>2</v>
      </c>
      <c r="C4221" s="13">
        <f>COUNTIFS($F$3:F4221,'تقرير منتج تام'!$E$4)</f>
        <v>10</v>
      </c>
      <c r="D4221" s="37"/>
      <c r="E4221" s="37"/>
      <c r="F4221" s="37"/>
      <c r="G4221" s="39"/>
      <c r="H4221" s="40"/>
      <c r="I4221" s="107" t="str">
        <f>IF(G4221="","",_xlfn.IFNA(VLOOKUP(G4221,'سجل المشتريات'!F:N,8,0),"غير مسجلة في المشتريات"))</f>
        <v/>
      </c>
      <c r="J4221" s="26" t="str">
        <f>_xlfn.IFNA(VLOOKUP(F4221,الاوردرات!$B$1:$C$600,2,0),"")</f>
        <v/>
      </c>
      <c r="K4221" s="52"/>
      <c r="M4221" s="105" t="str">
        <f>IF(G4221="","",_xlfn.IFNA((VLOOKUP(G4221,help!L:M,2,0))*H4221,_xlfn.IFNA((VLOOKUP(G4221,help!P:Q,2,0))*H4221,"غير مسجلة في المشتريات")))</f>
        <v/>
      </c>
    </row>
    <row r="4222" spans="2:13" hidden="1" x14ac:dyDescent="0.25">
      <c r="B4222" s="13">
        <f>COUNTIFS($G$3:G4222,'تقرير استهلاك خامات'!$D$4)</f>
        <v>2</v>
      </c>
      <c r="C4222" s="13">
        <f>COUNTIFS($F$3:F4222,'تقرير منتج تام'!$E$4)</f>
        <v>10</v>
      </c>
      <c r="D4222" s="37"/>
      <c r="E4222" s="37"/>
      <c r="F4222" s="37"/>
      <c r="G4222" s="39"/>
      <c r="H4222" s="40"/>
      <c r="I4222" s="107" t="str">
        <f>IF(G4222="","",_xlfn.IFNA(VLOOKUP(G4222,'سجل المشتريات'!F:N,8,0),"غير مسجلة في المشتريات"))</f>
        <v/>
      </c>
      <c r="J4222" s="26" t="str">
        <f>_xlfn.IFNA(VLOOKUP(F4222,الاوردرات!$B$1:$C$600,2,0),"")</f>
        <v/>
      </c>
      <c r="K4222" s="52"/>
      <c r="M4222" s="105" t="str">
        <f>IF(G4222="","",_xlfn.IFNA((VLOOKUP(G4222,help!L:M,2,0))*H4222,_xlfn.IFNA((VLOOKUP(G4222,help!P:Q,2,0))*H4222,"غير مسجلة في المشتريات")))</f>
        <v/>
      </c>
    </row>
    <row r="4223" spans="2:13" hidden="1" x14ac:dyDescent="0.25">
      <c r="B4223" s="13">
        <f>COUNTIFS($G$3:G4223,'تقرير استهلاك خامات'!$D$4)</f>
        <v>2</v>
      </c>
      <c r="C4223" s="13">
        <f>COUNTIFS($F$3:F4223,'تقرير منتج تام'!$E$4)</f>
        <v>10</v>
      </c>
      <c r="D4223" s="37"/>
      <c r="E4223" s="37"/>
      <c r="F4223" s="37"/>
      <c r="G4223" s="39"/>
      <c r="H4223" s="40"/>
      <c r="I4223" s="107" t="str">
        <f>IF(G4223="","",_xlfn.IFNA(VLOOKUP(G4223,'سجل المشتريات'!F:N,8,0),"غير مسجلة في المشتريات"))</f>
        <v/>
      </c>
      <c r="J4223" s="26" t="str">
        <f>_xlfn.IFNA(VLOOKUP(F4223,الاوردرات!$B$1:$C$600,2,0),"")</f>
        <v/>
      </c>
      <c r="K4223" s="52"/>
      <c r="M4223" s="105" t="str">
        <f>IF(G4223="","",_xlfn.IFNA((VLOOKUP(G4223,help!L:M,2,0))*H4223,_xlfn.IFNA((VLOOKUP(G4223,help!P:Q,2,0))*H4223,"غير مسجلة في المشتريات")))</f>
        <v/>
      </c>
    </row>
    <row r="4224" spans="2:13" hidden="1" x14ac:dyDescent="0.25">
      <c r="B4224" s="13">
        <f>COUNTIFS($G$3:G4224,'تقرير استهلاك خامات'!$D$4)</f>
        <v>2</v>
      </c>
      <c r="C4224" s="13">
        <f>COUNTIFS($F$3:F4224,'تقرير منتج تام'!$E$4)</f>
        <v>10</v>
      </c>
      <c r="D4224" s="37"/>
      <c r="E4224" s="37"/>
      <c r="F4224" s="37"/>
      <c r="G4224" s="39"/>
      <c r="H4224" s="40"/>
      <c r="I4224" s="107" t="str">
        <f>IF(G4224="","",_xlfn.IFNA(VLOOKUP(G4224,'سجل المشتريات'!F:N,8,0),"غير مسجلة في المشتريات"))</f>
        <v/>
      </c>
      <c r="J4224" s="26" t="str">
        <f>_xlfn.IFNA(VLOOKUP(F4224,الاوردرات!$B$1:$C$600,2,0),"")</f>
        <v/>
      </c>
      <c r="K4224" s="52"/>
      <c r="M4224" s="105" t="str">
        <f>IF(G4224="","",_xlfn.IFNA((VLOOKUP(G4224,help!L:M,2,0))*H4224,_xlfn.IFNA((VLOOKUP(G4224,help!P:Q,2,0))*H4224,"غير مسجلة في المشتريات")))</f>
        <v/>
      </c>
    </row>
    <row r="4225" spans="2:13" hidden="1" x14ac:dyDescent="0.25">
      <c r="B4225" s="13">
        <f>COUNTIFS($G$3:G4225,'تقرير استهلاك خامات'!$D$4)</f>
        <v>2</v>
      </c>
      <c r="C4225" s="13">
        <f>COUNTIFS($F$3:F4225,'تقرير منتج تام'!$E$4)</f>
        <v>10</v>
      </c>
      <c r="D4225" s="37"/>
      <c r="E4225" s="37"/>
      <c r="F4225" s="37"/>
      <c r="G4225" s="39"/>
      <c r="H4225" s="40"/>
      <c r="I4225" s="107" t="str">
        <f>IF(G4225="","",_xlfn.IFNA(VLOOKUP(G4225,'سجل المشتريات'!F:N,8,0),"غير مسجلة في المشتريات"))</f>
        <v/>
      </c>
      <c r="J4225" s="26" t="str">
        <f>_xlfn.IFNA(VLOOKUP(F4225,الاوردرات!$B$1:$C$600,2,0),"")</f>
        <v/>
      </c>
      <c r="K4225" s="52"/>
      <c r="M4225" s="105" t="str">
        <f>IF(G4225="","",_xlfn.IFNA((VLOOKUP(G4225,help!L:M,2,0))*H4225,_xlfn.IFNA((VLOOKUP(G4225,help!P:Q,2,0))*H4225,"غير مسجلة في المشتريات")))</f>
        <v/>
      </c>
    </row>
    <row r="4226" spans="2:13" hidden="1" x14ac:dyDescent="0.25">
      <c r="B4226" s="13">
        <f>COUNTIFS($G$3:G4226,'تقرير استهلاك خامات'!$D$4)</f>
        <v>2</v>
      </c>
      <c r="C4226" s="13">
        <f>COUNTIFS($F$3:F4226,'تقرير منتج تام'!$E$4)</f>
        <v>10</v>
      </c>
      <c r="D4226" s="37"/>
      <c r="E4226" s="37"/>
      <c r="F4226" s="37"/>
      <c r="G4226" s="39"/>
      <c r="H4226" s="40"/>
      <c r="I4226" s="107" t="str">
        <f>IF(G4226="","",_xlfn.IFNA(VLOOKUP(G4226,'سجل المشتريات'!F:N,8,0),"غير مسجلة في المشتريات"))</f>
        <v/>
      </c>
      <c r="J4226" s="26" t="str">
        <f>_xlfn.IFNA(VLOOKUP(F4226,الاوردرات!$B$1:$C$600,2,0),"")</f>
        <v/>
      </c>
      <c r="K4226" s="52"/>
      <c r="M4226" s="105" t="str">
        <f>IF(G4226="","",_xlfn.IFNA((VLOOKUP(G4226,help!L:M,2,0))*H4226,_xlfn.IFNA((VLOOKUP(G4226,help!P:Q,2,0))*H4226,"غير مسجلة في المشتريات")))</f>
        <v/>
      </c>
    </row>
    <row r="4227" spans="2:13" hidden="1" x14ac:dyDescent="0.25">
      <c r="B4227" s="13">
        <f>COUNTIFS($G$3:G4227,'تقرير استهلاك خامات'!$D$4)</f>
        <v>2</v>
      </c>
      <c r="C4227" s="13">
        <f>COUNTIFS($F$3:F4227,'تقرير منتج تام'!$E$4)</f>
        <v>10</v>
      </c>
      <c r="D4227" s="37"/>
      <c r="E4227" s="37"/>
      <c r="F4227" s="37"/>
      <c r="G4227" s="39"/>
      <c r="H4227" s="40"/>
      <c r="I4227" s="107" t="str">
        <f>IF(G4227="","",_xlfn.IFNA(VLOOKUP(G4227,'سجل المشتريات'!F:N,8,0),"غير مسجلة في المشتريات"))</f>
        <v/>
      </c>
      <c r="J4227" s="26" t="str">
        <f>_xlfn.IFNA(VLOOKUP(F4227,الاوردرات!$B$1:$C$600,2,0),"")</f>
        <v/>
      </c>
      <c r="K4227" s="52"/>
      <c r="M4227" s="105" t="str">
        <f>IF(G4227="","",_xlfn.IFNA((VLOOKUP(G4227,help!L:M,2,0))*H4227,_xlfn.IFNA((VLOOKUP(G4227,help!P:Q,2,0))*H4227,"غير مسجلة في المشتريات")))</f>
        <v/>
      </c>
    </row>
    <row r="4228" spans="2:13" hidden="1" x14ac:dyDescent="0.25">
      <c r="B4228" s="13">
        <f>COUNTIFS($G$3:G4228,'تقرير استهلاك خامات'!$D$4)</f>
        <v>2</v>
      </c>
      <c r="C4228" s="13">
        <f>COUNTIFS($F$3:F4228,'تقرير منتج تام'!$E$4)</f>
        <v>10</v>
      </c>
      <c r="D4228" s="37"/>
      <c r="E4228" s="37"/>
      <c r="F4228" s="37"/>
      <c r="G4228" s="39"/>
      <c r="H4228" s="40"/>
      <c r="I4228" s="107" t="str">
        <f>IF(G4228="","",_xlfn.IFNA(VLOOKUP(G4228,'سجل المشتريات'!F:N,8,0),"غير مسجلة في المشتريات"))</f>
        <v/>
      </c>
      <c r="J4228" s="26" t="str">
        <f>_xlfn.IFNA(VLOOKUP(F4228,الاوردرات!$B$1:$C$600,2,0),"")</f>
        <v/>
      </c>
      <c r="K4228" s="52"/>
      <c r="M4228" s="105" t="str">
        <f>IF(G4228="","",_xlfn.IFNA((VLOOKUP(G4228,help!L:M,2,0))*H4228,_xlfn.IFNA((VLOOKUP(G4228,help!P:Q,2,0))*H4228,"غير مسجلة في المشتريات")))</f>
        <v/>
      </c>
    </row>
    <row r="4229" spans="2:13" hidden="1" x14ac:dyDescent="0.25">
      <c r="B4229" s="13">
        <f>COUNTIFS($G$3:G4229,'تقرير استهلاك خامات'!$D$4)</f>
        <v>2</v>
      </c>
      <c r="C4229" s="13">
        <f>COUNTIFS($F$3:F4229,'تقرير منتج تام'!$E$4)</f>
        <v>10</v>
      </c>
      <c r="D4229" s="37"/>
      <c r="E4229" s="37"/>
      <c r="F4229" s="37"/>
      <c r="G4229" s="39"/>
      <c r="H4229" s="40"/>
      <c r="I4229" s="107" t="str">
        <f>IF(G4229="","",_xlfn.IFNA(VLOOKUP(G4229,'سجل المشتريات'!F:N,8,0),"غير مسجلة في المشتريات"))</f>
        <v/>
      </c>
      <c r="J4229" s="26" t="str">
        <f>_xlfn.IFNA(VLOOKUP(F4229,الاوردرات!$B$1:$C$600,2,0),"")</f>
        <v/>
      </c>
      <c r="K4229" s="52"/>
      <c r="M4229" s="105" t="str">
        <f>IF(G4229="","",_xlfn.IFNA((VLOOKUP(G4229,help!L:M,2,0))*H4229,_xlfn.IFNA((VLOOKUP(G4229,help!P:Q,2,0))*H4229,"غير مسجلة في المشتريات")))</f>
        <v/>
      </c>
    </row>
    <row r="4230" spans="2:13" hidden="1" x14ac:dyDescent="0.25">
      <c r="B4230" s="13">
        <f>COUNTIFS($G$3:G4230,'تقرير استهلاك خامات'!$D$4)</f>
        <v>2</v>
      </c>
      <c r="C4230" s="13">
        <f>COUNTIFS($F$3:F4230,'تقرير منتج تام'!$E$4)</f>
        <v>10</v>
      </c>
      <c r="D4230" s="37"/>
      <c r="E4230" s="37"/>
      <c r="F4230" s="37"/>
      <c r="G4230" s="39"/>
      <c r="H4230" s="40"/>
      <c r="I4230" s="107" t="str">
        <f>IF(G4230="","",_xlfn.IFNA(VLOOKUP(G4230,'سجل المشتريات'!F:N,8,0),"غير مسجلة في المشتريات"))</f>
        <v/>
      </c>
      <c r="J4230" s="26" t="str">
        <f>_xlfn.IFNA(VLOOKUP(F4230,الاوردرات!$B$1:$C$600,2,0),"")</f>
        <v/>
      </c>
      <c r="K4230" s="52"/>
      <c r="M4230" s="105" t="str">
        <f>IF(G4230="","",_xlfn.IFNA((VLOOKUP(G4230,help!L:M,2,0))*H4230,_xlfn.IFNA((VLOOKUP(G4230,help!P:Q,2,0))*H4230,"غير مسجلة في المشتريات")))</f>
        <v/>
      </c>
    </row>
    <row r="4231" spans="2:13" hidden="1" x14ac:dyDescent="0.25">
      <c r="B4231" s="13">
        <f>COUNTIFS($G$3:G4231,'تقرير استهلاك خامات'!$D$4)</f>
        <v>2</v>
      </c>
      <c r="C4231" s="13">
        <f>COUNTIFS($F$3:F4231,'تقرير منتج تام'!$E$4)</f>
        <v>10</v>
      </c>
      <c r="D4231" s="37"/>
      <c r="E4231" s="37"/>
      <c r="F4231" s="37"/>
      <c r="G4231" s="39"/>
      <c r="H4231" s="40"/>
      <c r="I4231" s="107" t="str">
        <f>IF(G4231="","",_xlfn.IFNA(VLOOKUP(G4231,'سجل المشتريات'!F:N,8,0),"غير مسجلة في المشتريات"))</f>
        <v/>
      </c>
      <c r="J4231" s="26" t="str">
        <f>_xlfn.IFNA(VLOOKUP(F4231,الاوردرات!$B$1:$C$600,2,0),"")</f>
        <v/>
      </c>
      <c r="K4231" s="52"/>
      <c r="M4231" s="105" t="str">
        <f>IF(G4231="","",_xlfn.IFNA((VLOOKUP(G4231,help!L:M,2,0))*H4231,_xlfn.IFNA((VLOOKUP(G4231,help!P:Q,2,0))*H4231,"غير مسجلة في المشتريات")))</f>
        <v/>
      </c>
    </row>
    <row r="4232" spans="2:13" hidden="1" x14ac:dyDescent="0.25">
      <c r="B4232" s="13">
        <f>COUNTIFS($G$3:G4232,'تقرير استهلاك خامات'!$D$4)</f>
        <v>2</v>
      </c>
      <c r="C4232" s="13">
        <f>COUNTIFS($F$3:F4232,'تقرير منتج تام'!$E$4)</f>
        <v>10</v>
      </c>
      <c r="D4232" s="37"/>
      <c r="E4232" s="37"/>
      <c r="F4232" s="37"/>
      <c r="G4232" s="39"/>
      <c r="H4232" s="40"/>
      <c r="I4232" s="107" t="str">
        <f>IF(G4232="","",_xlfn.IFNA(VLOOKUP(G4232,'سجل المشتريات'!F:N,8,0),"غير مسجلة في المشتريات"))</f>
        <v/>
      </c>
      <c r="J4232" s="26" t="str">
        <f>_xlfn.IFNA(VLOOKUP(F4232,الاوردرات!$B$1:$C$600,2,0),"")</f>
        <v/>
      </c>
      <c r="K4232" s="52"/>
      <c r="M4232" s="105" t="str">
        <f>IF(G4232="","",_xlfn.IFNA((VLOOKUP(G4232,help!L:M,2,0))*H4232,_xlfn.IFNA((VLOOKUP(G4232,help!P:Q,2,0))*H4232,"غير مسجلة في المشتريات")))</f>
        <v/>
      </c>
    </row>
    <row r="4233" spans="2:13" hidden="1" x14ac:dyDescent="0.25">
      <c r="B4233" s="13">
        <f>COUNTIFS($G$3:G4233,'تقرير استهلاك خامات'!$D$4)</f>
        <v>2</v>
      </c>
      <c r="C4233" s="13">
        <f>COUNTIFS($F$3:F4233,'تقرير منتج تام'!$E$4)</f>
        <v>10</v>
      </c>
      <c r="D4233" s="37"/>
      <c r="E4233" s="37"/>
      <c r="F4233" s="37"/>
      <c r="G4233" s="39"/>
      <c r="H4233" s="40"/>
      <c r="I4233" s="107" t="str">
        <f>IF(G4233="","",_xlfn.IFNA(VLOOKUP(G4233,'سجل المشتريات'!F:N,8,0),"غير مسجلة في المشتريات"))</f>
        <v/>
      </c>
      <c r="J4233" s="26" t="str">
        <f>_xlfn.IFNA(VLOOKUP(F4233,الاوردرات!$B$1:$C$600,2,0),"")</f>
        <v/>
      </c>
      <c r="K4233" s="52"/>
      <c r="M4233" s="105" t="str">
        <f>IF(G4233="","",_xlfn.IFNA((VLOOKUP(G4233,help!L:M,2,0))*H4233,_xlfn.IFNA((VLOOKUP(G4233,help!P:Q,2,0))*H4233,"غير مسجلة في المشتريات")))</f>
        <v/>
      </c>
    </row>
    <row r="4234" spans="2:13" hidden="1" x14ac:dyDescent="0.25">
      <c r="B4234" s="13">
        <f>COUNTIFS($G$3:G4234,'تقرير استهلاك خامات'!$D$4)</f>
        <v>2</v>
      </c>
      <c r="C4234" s="13">
        <f>COUNTIFS($F$3:F4234,'تقرير منتج تام'!$E$4)</f>
        <v>10</v>
      </c>
      <c r="D4234" s="37"/>
      <c r="E4234" s="37"/>
      <c r="F4234" s="37"/>
      <c r="G4234" s="39"/>
      <c r="H4234" s="40"/>
      <c r="I4234" s="107" t="str">
        <f>IF(G4234="","",_xlfn.IFNA(VLOOKUP(G4234,'سجل المشتريات'!F:N,8,0),"غير مسجلة في المشتريات"))</f>
        <v/>
      </c>
      <c r="J4234" s="26" t="str">
        <f>_xlfn.IFNA(VLOOKUP(F4234,الاوردرات!$B$1:$C$600,2,0),"")</f>
        <v/>
      </c>
      <c r="K4234" s="52"/>
      <c r="M4234" s="105" t="str">
        <f>IF(G4234="","",_xlfn.IFNA((VLOOKUP(G4234,help!L:M,2,0))*H4234,_xlfn.IFNA((VLOOKUP(G4234,help!P:Q,2,0))*H4234,"غير مسجلة في المشتريات")))</f>
        <v/>
      </c>
    </row>
    <row r="4235" spans="2:13" hidden="1" x14ac:dyDescent="0.25">
      <c r="B4235" s="13">
        <f>COUNTIFS($G$3:G4235,'تقرير استهلاك خامات'!$D$4)</f>
        <v>2</v>
      </c>
      <c r="C4235" s="13">
        <f>COUNTIFS($F$3:F4235,'تقرير منتج تام'!$E$4)</f>
        <v>10</v>
      </c>
      <c r="D4235" s="37"/>
      <c r="E4235" s="37"/>
      <c r="F4235" s="37"/>
      <c r="G4235" s="39"/>
      <c r="H4235" s="40"/>
      <c r="I4235" s="107" t="str">
        <f>IF(G4235="","",_xlfn.IFNA(VLOOKUP(G4235,'سجل المشتريات'!F:N,8,0),"غير مسجلة في المشتريات"))</f>
        <v/>
      </c>
      <c r="J4235" s="26" t="str">
        <f>_xlfn.IFNA(VLOOKUP(F4235,الاوردرات!$B$1:$C$600,2,0),"")</f>
        <v/>
      </c>
      <c r="K4235" s="52"/>
      <c r="M4235" s="105" t="str">
        <f>IF(G4235="","",_xlfn.IFNA((VLOOKUP(G4235,help!L:M,2,0))*H4235,_xlfn.IFNA((VLOOKUP(G4235,help!P:Q,2,0))*H4235,"غير مسجلة في المشتريات")))</f>
        <v/>
      </c>
    </row>
    <row r="4236" spans="2:13" hidden="1" x14ac:dyDescent="0.25">
      <c r="B4236" s="13">
        <f>COUNTIFS($G$3:G4236,'تقرير استهلاك خامات'!$D$4)</f>
        <v>2</v>
      </c>
      <c r="C4236" s="13">
        <f>COUNTIFS($F$3:F4236,'تقرير منتج تام'!$E$4)</f>
        <v>10</v>
      </c>
      <c r="D4236" s="37"/>
      <c r="E4236" s="37"/>
      <c r="F4236" s="37"/>
      <c r="G4236" s="39"/>
      <c r="H4236" s="40"/>
      <c r="I4236" s="107" t="str">
        <f>IF(G4236="","",_xlfn.IFNA(VLOOKUP(G4236,'سجل المشتريات'!F:N,8,0),"غير مسجلة في المشتريات"))</f>
        <v/>
      </c>
      <c r="J4236" s="26" t="str">
        <f>_xlfn.IFNA(VLOOKUP(F4236,الاوردرات!$B$1:$C$600,2,0),"")</f>
        <v/>
      </c>
      <c r="K4236" s="52"/>
      <c r="M4236" s="105" t="str">
        <f>IF(G4236="","",_xlfn.IFNA((VLOOKUP(G4236,help!L:M,2,0))*H4236,_xlfn.IFNA((VLOOKUP(G4236,help!P:Q,2,0))*H4236,"غير مسجلة في المشتريات")))</f>
        <v/>
      </c>
    </row>
    <row r="4237" spans="2:13" hidden="1" x14ac:dyDescent="0.25">
      <c r="B4237" s="13">
        <f>COUNTIFS($G$3:G4237,'تقرير استهلاك خامات'!$D$4)</f>
        <v>2</v>
      </c>
      <c r="C4237" s="13">
        <f>COUNTIFS($F$3:F4237,'تقرير منتج تام'!$E$4)</f>
        <v>10</v>
      </c>
      <c r="D4237" s="37"/>
      <c r="E4237" s="37"/>
      <c r="F4237" s="37"/>
      <c r="G4237" s="39"/>
      <c r="H4237" s="40"/>
      <c r="I4237" s="107" t="str">
        <f>IF(G4237="","",_xlfn.IFNA(VLOOKUP(G4237,'سجل المشتريات'!F:N,8,0),"غير مسجلة في المشتريات"))</f>
        <v/>
      </c>
      <c r="J4237" s="26" t="str">
        <f>_xlfn.IFNA(VLOOKUP(F4237,الاوردرات!$B$1:$C$600,2,0),"")</f>
        <v/>
      </c>
      <c r="K4237" s="52"/>
      <c r="M4237" s="105" t="str">
        <f>IF(G4237="","",_xlfn.IFNA((VLOOKUP(G4237,help!L:M,2,0))*H4237,_xlfn.IFNA((VLOOKUP(G4237,help!P:Q,2,0))*H4237,"غير مسجلة في المشتريات")))</f>
        <v/>
      </c>
    </row>
    <row r="4238" spans="2:13" hidden="1" x14ac:dyDescent="0.25">
      <c r="B4238" s="13">
        <f>COUNTIFS($G$3:G4238,'تقرير استهلاك خامات'!$D$4)</f>
        <v>2</v>
      </c>
      <c r="C4238" s="13">
        <f>COUNTIFS($F$3:F4238,'تقرير منتج تام'!$E$4)</f>
        <v>10</v>
      </c>
      <c r="D4238" s="37"/>
      <c r="E4238" s="37"/>
      <c r="F4238" s="37"/>
      <c r="G4238" s="39"/>
      <c r="H4238" s="40"/>
      <c r="I4238" s="107" t="str">
        <f>IF(G4238="","",_xlfn.IFNA(VLOOKUP(G4238,'سجل المشتريات'!F:N,8,0),"غير مسجلة في المشتريات"))</f>
        <v/>
      </c>
      <c r="J4238" s="26" t="str">
        <f>_xlfn.IFNA(VLOOKUP(F4238,الاوردرات!$B$1:$C$600,2,0),"")</f>
        <v/>
      </c>
      <c r="K4238" s="52"/>
      <c r="M4238" s="105" t="str">
        <f>IF(G4238="","",_xlfn.IFNA((VLOOKUP(G4238,help!L:M,2,0))*H4238,_xlfn.IFNA((VLOOKUP(G4238,help!P:Q,2,0))*H4238,"غير مسجلة في المشتريات")))</f>
        <v/>
      </c>
    </row>
    <row r="4239" spans="2:13" hidden="1" x14ac:dyDescent="0.25">
      <c r="B4239" s="13">
        <f>COUNTIFS($G$3:G4239,'تقرير استهلاك خامات'!$D$4)</f>
        <v>2</v>
      </c>
      <c r="C4239" s="13">
        <f>COUNTIFS($F$3:F4239,'تقرير منتج تام'!$E$4)</f>
        <v>10</v>
      </c>
      <c r="D4239" s="37"/>
      <c r="E4239" s="37"/>
      <c r="F4239" s="37"/>
      <c r="G4239" s="39"/>
      <c r="H4239" s="40"/>
      <c r="I4239" s="107" t="str">
        <f>IF(G4239="","",_xlfn.IFNA(VLOOKUP(G4239,'سجل المشتريات'!F:N,8,0),"غير مسجلة في المشتريات"))</f>
        <v/>
      </c>
      <c r="J4239" s="26" t="str">
        <f>_xlfn.IFNA(VLOOKUP(F4239,الاوردرات!$B$1:$C$600,2,0),"")</f>
        <v/>
      </c>
      <c r="K4239" s="52"/>
      <c r="M4239" s="105" t="str">
        <f>IF(G4239="","",_xlfn.IFNA((VLOOKUP(G4239,help!L:M,2,0))*H4239,_xlfn.IFNA((VLOOKUP(G4239,help!P:Q,2,0))*H4239,"غير مسجلة في المشتريات")))</f>
        <v/>
      </c>
    </row>
    <row r="4240" spans="2:13" hidden="1" x14ac:dyDescent="0.25">
      <c r="B4240" s="13">
        <f>COUNTIFS($G$3:G4240,'تقرير استهلاك خامات'!$D$4)</f>
        <v>2</v>
      </c>
      <c r="C4240" s="13">
        <f>COUNTIFS($F$3:F4240,'تقرير منتج تام'!$E$4)</f>
        <v>10</v>
      </c>
      <c r="D4240" s="37"/>
      <c r="E4240" s="37"/>
      <c r="F4240" s="37"/>
      <c r="G4240" s="39"/>
      <c r="H4240" s="40"/>
      <c r="I4240" s="107" t="str">
        <f>IF(G4240="","",_xlfn.IFNA(VLOOKUP(G4240,'سجل المشتريات'!F:N,8,0),"غير مسجلة في المشتريات"))</f>
        <v/>
      </c>
      <c r="J4240" s="26" t="str">
        <f>_xlfn.IFNA(VLOOKUP(F4240,الاوردرات!$B$1:$C$600,2,0),"")</f>
        <v/>
      </c>
      <c r="K4240" s="52"/>
      <c r="M4240" s="105" t="str">
        <f>IF(G4240="","",_xlfn.IFNA((VLOOKUP(G4240,help!L:M,2,0))*H4240,_xlfn.IFNA((VLOOKUP(G4240,help!P:Q,2,0))*H4240,"غير مسجلة في المشتريات")))</f>
        <v/>
      </c>
    </row>
    <row r="4241" spans="2:13" hidden="1" x14ac:dyDescent="0.25">
      <c r="B4241" s="13">
        <f>COUNTIFS($G$3:G4241,'تقرير استهلاك خامات'!$D$4)</f>
        <v>2</v>
      </c>
      <c r="C4241" s="13">
        <f>COUNTIFS($F$3:F4241,'تقرير منتج تام'!$E$4)</f>
        <v>10</v>
      </c>
      <c r="D4241" s="37"/>
      <c r="E4241" s="37"/>
      <c r="F4241" s="37"/>
      <c r="G4241" s="39"/>
      <c r="H4241" s="40"/>
      <c r="I4241" s="107" t="str">
        <f>IF(G4241="","",_xlfn.IFNA(VLOOKUP(G4241,'سجل المشتريات'!F:N,8,0),"غير مسجلة في المشتريات"))</f>
        <v/>
      </c>
      <c r="J4241" s="26" t="str">
        <f>_xlfn.IFNA(VLOOKUP(F4241,الاوردرات!$B$1:$C$600,2,0),"")</f>
        <v/>
      </c>
      <c r="K4241" s="52"/>
      <c r="M4241" s="105" t="str">
        <f>IF(G4241="","",_xlfn.IFNA((VLOOKUP(G4241,help!L:M,2,0))*H4241,_xlfn.IFNA((VLOOKUP(G4241,help!P:Q,2,0))*H4241,"غير مسجلة في المشتريات")))</f>
        <v/>
      </c>
    </row>
    <row r="4242" spans="2:13" hidden="1" x14ac:dyDescent="0.25">
      <c r="B4242" s="13">
        <f>COUNTIFS($G$3:G4242,'تقرير استهلاك خامات'!$D$4)</f>
        <v>2</v>
      </c>
      <c r="C4242" s="13">
        <f>COUNTIFS($F$3:F4242,'تقرير منتج تام'!$E$4)</f>
        <v>10</v>
      </c>
      <c r="D4242" s="37"/>
      <c r="E4242" s="37"/>
      <c r="F4242" s="37"/>
      <c r="G4242" s="39"/>
      <c r="H4242" s="40"/>
      <c r="I4242" s="107" t="str">
        <f>IF(G4242="","",_xlfn.IFNA(VLOOKUP(G4242,'سجل المشتريات'!F:N,8,0),"غير مسجلة في المشتريات"))</f>
        <v/>
      </c>
      <c r="J4242" s="26" t="str">
        <f>_xlfn.IFNA(VLOOKUP(F4242,الاوردرات!$B$1:$C$600,2,0),"")</f>
        <v/>
      </c>
      <c r="K4242" s="52"/>
      <c r="M4242" s="105" t="str">
        <f>IF(G4242="","",_xlfn.IFNA((VLOOKUP(G4242,help!L:M,2,0))*H4242,_xlfn.IFNA((VLOOKUP(G4242,help!P:Q,2,0))*H4242,"غير مسجلة في المشتريات")))</f>
        <v/>
      </c>
    </row>
    <row r="4243" spans="2:13" hidden="1" x14ac:dyDescent="0.25">
      <c r="B4243" s="13">
        <f>COUNTIFS($G$3:G4243,'تقرير استهلاك خامات'!$D$4)</f>
        <v>2</v>
      </c>
      <c r="C4243" s="13">
        <f>COUNTIFS($F$3:F4243,'تقرير منتج تام'!$E$4)</f>
        <v>10</v>
      </c>
      <c r="D4243" s="37"/>
      <c r="E4243" s="37"/>
      <c r="F4243" s="37"/>
      <c r="G4243" s="39"/>
      <c r="H4243" s="40"/>
      <c r="I4243" s="107" t="str">
        <f>IF(G4243="","",_xlfn.IFNA(VLOOKUP(G4243,'سجل المشتريات'!F:N,8,0),"غير مسجلة في المشتريات"))</f>
        <v/>
      </c>
      <c r="J4243" s="26" t="str">
        <f>_xlfn.IFNA(VLOOKUP(F4243,الاوردرات!$B$1:$C$600,2,0),"")</f>
        <v/>
      </c>
      <c r="K4243" s="52"/>
      <c r="M4243" s="105" t="str">
        <f>IF(G4243="","",_xlfn.IFNA((VLOOKUP(G4243,help!L:M,2,0))*H4243,_xlfn.IFNA((VLOOKUP(G4243,help!P:Q,2,0))*H4243,"غير مسجلة في المشتريات")))</f>
        <v/>
      </c>
    </row>
    <row r="4244" spans="2:13" hidden="1" x14ac:dyDescent="0.25">
      <c r="B4244" s="13">
        <f>COUNTIFS($G$3:G4244,'تقرير استهلاك خامات'!$D$4)</f>
        <v>2</v>
      </c>
      <c r="C4244" s="13">
        <f>COUNTIFS($F$3:F4244,'تقرير منتج تام'!$E$4)</f>
        <v>10</v>
      </c>
      <c r="D4244" s="37"/>
      <c r="E4244" s="37"/>
      <c r="F4244" s="37"/>
      <c r="G4244" s="39"/>
      <c r="H4244" s="40"/>
      <c r="I4244" s="107" t="str">
        <f>IF(G4244="","",_xlfn.IFNA(VLOOKUP(G4244,'سجل المشتريات'!F:N,8,0),"غير مسجلة في المشتريات"))</f>
        <v/>
      </c>
      <c r="J4244" s="26" t="str">
        <f>_xlfn.IFNA(VLOOKUP(F4244,الاوردرات!$B$1:$C$600,2,0),"")</f>
        <v/>
      </c>
      <c r="K4244" s="52"/>
      <c r="M4244" s="105" t="str">
        <f>IF(G4244="","",_xlfn.IFNA((VLOOKUP(G4244,help!L:M,2,0))*H4244,_xlfn.IFNA((VLOOKUP(G4244,help!P:Q,2,0))*H4244,"غير مسجلة في المشتريات")))</f>
        <v/>
      </c>
    </row>
    <row r="4245" spans="2:13" hidden="1" x14ac:dyDescent="0.25">
      <c r="B4245" s="13">
        <f>COUNTIFS($G$3:G4245,'تقرير استهلاك خامات'!$D$4)</f>
        <v>2</v>
      </c>
      <c r="C4245" s="13">
        <f>COUNTIFS($F$3:F4245,'تقرير منتج تام'!$E$4)</f>
        <v>10</v>
      </c>
      <c r="D4245" s="37"/>
      <c r="E4245" s="37"/>
      <c r="F4245" s="37"/>
      <c r="G4245" s="39"/>
      <c r="H4245" s="40"/>
      <c r="I4245" s="107" t="str">
        <f>IF(G4245="","",_xlfn.IFNA(VLOOKUP(G4245,'سجل المشتريات'!F:N,8,0),"غير مسجلة في المشتريات"))</f>
        <v/>
      </c>
      <c r="J4245" s="26" t="str">
        <f>_xlfn.IFNA(VLOOKUP(F4245,الاوردرات!$B$1:$C$600,2,0),"")</f>
        <v/>
      </c>
      <c r="K4245" s="52"/>
      <c r="M4245" s="105" t="str">
        <f>IF(G4245="","",_xlfn.IFNA((VLOOKUP(G4245,help!L:M,2,0))*H4245,_xlfn.IFNA((VLOOKUP(G4245,help!P:Q,2,0))*H4245,"غير مسجلة في المشتريات")))</f>
        <v/>
      </c>
    </row>
    <row r="4246" spans="2:13" hidden="1" x14ac:dyDescent="0.25">
      <c r="B4246" s="13">
        <f>COUNTIFS($G$3:G4246,'تقرير استهلاك خامات'!$D$4)</f>
        <v>2</v>
      </c>
      <c r="C4246" s="13">
        <f>COUNTIFS($F$3:F4246,'تقرير منتج تام'!$E$4)</f>
        <v>10</v>
      </c>
      <c r="D4246" s="37"/>
      <c r="E4246" s="37"/>
      <c r="F4246" s="37"/>
      <c r="G4246" s="39"/>
      <c r="H4246" s="40"/>
      <c r="I4246" s="107" t="str">
        <f>IF(G4246="","",_xlfn.IFNA(VLOOKUP(G4246,'سجل المشتريات'!F:N,8,0),"غير مسجلة في المشتريات"))</f>
        <v/>
      </c>
      <c r="J4246" s="26" t="str">
        <f>_xlfn.IFNA(VLOOKUP(F4246,الاوردرات!$B$1:$C$600,2,0),"")</f>
        <v/>
      </c>
      <c r="K4246" s="52"/>
      <c r="M4246" s="105" t="str">
        <f>IF(G4246="","",_xlfn.IFNA((VLOOKUP(G4246,help!L:M,2,0))*H4246,_xlfn.IFNA((VLOOKUP(G4246,help!P:Q,2,0))*H4246,"غير مسجلة في المشتريات")))</f>
        <v/>
      </c>
    </row>
    <row r="4247" spans="2:13" hidden="1" x14ac:dyDescent="0.25">
      <c r="B4247" s="13">
        <f>COUNTIFS($G$3:G4247,'تقرير استهلاك خامات'!$D$4)</f>
        <v>2</v>
      </c>
      <c r="C4247" s="13">
        <f>COUNTIFS($F$3:F4247,'تقرير منتج تام'!$E$4)</f>
        <v>10</v>
      </c>
      <c r="D4247" s="37"/>
      <c r="E4247" s="37"/>
      <c r="F4247" s="37"/>
      <c r="G4247" s="39"/>
      <c r="H4247" s="40"/>
      <c r="I4247" s="107" t="str">
        <f>IF(G4247="","",_xlfn.IFNA(VLOOKUP(G4247,'سجل المشتريات'!F:N,8,0),"غير مسجلة في المشتريات"))</f>
        <v/>
      </c>
      <c r="J4247" s="26" t="str">
        <f>_xlfn.IFNA(VLOOKUP(F4247,الاوردرات!$B$1:$C$600,2,0),"")</f>
        <v/>
      </c>
      <c r="K4247" s="52"/>
      <c r="M4247" s="105" t="str">
        <f>IF(G4247="","",_xlfn.IFNA((VLOOKUP(G4247,help!L:M,2,0))*H4247,_xlfn.IFNA((VLOOKUP(G4247,help!P:Q,2,0))*H4247,"غير مسجلة في المشتريات")))</f>
        <v/>
      </c>
    </row>
    <row r="4248" spans="2:13" hidden="1" x14ac:dyDescent="0.25">
      <c r="B4248" s="13">
        <f>COUNTIFS($G$3:G4248,'تقرير استهلاك خامات'!$D$4)</f>
        <v>2</v>
      </c>
      <c r="C4248" s="13">
        <f>COUNTIFS($F$3:F4248,'تقرير منتج تام'!$E$4)</f>
        <v>10</v>
      </c>
      <c r="D4248" s="37"/>
      <c r="E4248" s="37"/>
      <c r="F4248" s="37"/>
      <c r="G4248" s="39"/>
      <c r="H4248" s="40"/>
      <c r="I4248" s="107" t="str">
        <f>IF(G4248="","",_xlfn.IFNA(VLOOKUP(G4248,'سجل المشتريات'!F:N,8,0),"غير مسجلة في المشتريات"))</f>
        <v/>
      </c>
      <c r="J4248" s="26" t="str">
        <f>_xlfn.IFNA(VLOOKUP(F4248,الاوردرات!$B$1:$C$600,2,0),"")</f>
        <v/>
      </c>
      <c r="K4248" s="52"/>
      <c r="M4248" s="105" t="str">
        <f>IF(G4248="","",_xlfn.IFNA((VLOOKUP(G4248,help!L:M,2,0))*H4248,_xlfn.IFNA((VLOOKUP(G4248,help!P:Q,2,0))*H4248,"غير مسجلة في المشتريات")))</f>
        <v/>
      </c>
    </row>
    <row r="4249" spans="2:13" hidden="1" x14ac:dyDescent="0.25">
      <c r="B4249" s="13">
        <f>COUNTIFS($G$3:G4249,'تقرير استهلاك خامات'!$D$4)</f>
        <v>2</v>
      </c>
      <c r="C4249" s="13">
        <f>COUNTIFS($F$3:F4249,'تقرير منتج تام'!$E$4)</f>
        <v>10</v>
      </c>
      <c r="D4249" s="37"/>
      <c r="E4249" s="37"/>
      <c r="F4249" s="37"/>
      <c r="G4249" s="39"/>
      <c r="H4249" s="40"/>
      <c r="I4249" s="107" t="str">
        <f>IF(G4249="","",_xlfn.IFNA(VLOOKUP(G4249,'سجل المشتريات'!F:N,8,0),"غير مسجلة في المشتريات"))</f>
        <v/>
      </c>
      <c r="J4249" s="26" t="str">
        <f>_xlfn.IFNA(VLOOKUP(F4249,الاوردرات!$B$1:$C$600,2,0),"")</f>
        <v/>
      </c>
      <c r="K4249" s="52"/>
      <c r="M4249" s="105" t="str">
        <f>IF(G4249="","",_xlfn.IFNA((VLOOKUP(G4249,help!L:M,2,0))*H4249,_xlfn.IFNA((VLOOKUP(G4249,help!P:Q,2,0))*H4249,"غير مسجلة في المشتريات")))</f>
        <v/>
      </c>
    </row>
    <row r="4250" spans="2:13" hidden="1" x14ac:dyDescent="0.25">
      <c r="B4250" s="13">
        <f>COUNTIFS($G$3:G4250,'تقرير استهلاك خامات'!$D$4)</f>
        <v>2</v>
      </c>
      <c r="C4250" s="13">
        <f>COUNTIFS($F$3:F4250,'تقرير منتج تام'!$E$4)</f>
        <v>10</v>
      </c>
      <c r="D4250" s="37"/>
      <c r="E4250" s="37"/>
      <c r="F4250" s="37"/>
      <c r="G4250" s="39"/>
      <c r="H4250" s="40"/>
      <c r="I4250" s="107" t="str">
        <f>IF(G4250="","",_xlfn.IFNA(VLOOKUP(G4250,'سجل المشتريات'!F:N,8,0),"غير مسجلة في المشتريات"))</f>
        <v/>
      </c>
      <c r="J4250" s="26" t="str">
        <f>_xlfn.IFNA(VLOOKUP(F4250,الاوردرات!$B$1:$C$600,2,0),"")</f>
        <v/>
      </c>
      <c r="K4250" s="52"/>
      <c r="M4250" s="105" t="str">
        <f>IF(G4250="","",_xlfn.IFNA((VLOOKUP(G4250,help!L:M,2,0))*H4250,_xlfn.IFNA((VLOOKUP(G4250,help!P:Q,2,0))*H4250,"غير مسجلة في المشتريات")))</f>
        <v/>
      </c>
    </row>
    <row r="4251" spans="2:13" hidden="1" x14ac:dyDescent="0.25">
      <c r="B4251" s="13">
        <f>COUNTIFS($G$3:G4251,'تقرير استهلاك خامات'!$D$4)</f>
        <v>2</v>
      </c>
      <c r="C4251" s="13">
        <f>COUNTIFS($F$3:F4251,'تقرير منتج تام'!$E$4)</f>
        <v>10</v>
      </c>
      <c r="D4251" s="37"/>
      <c r="E4251" s="37"/>
      <c r="F4251" s="37"/>
      <c r="G4251" s="39"/>
      <c r="H4251" s="40"/>
      <c r="I4251" s="107" t="str">
        <f>IF(G4251="","",_xlfn.IFNA(VLOOKUP(G4251,'سجل المشتريات'!F:N,8,0),"غير مسجلة في المشتريات"))</f>
        <v/>
      </c>
      <c r="J4251" s="26" t="str">
        <f>_xlfn.IFNA(VLOOKUP(F4251,الاوردرات!$B$1:$C$600,2,0),"")</f>
        <v/>
      </c>
      <c r="K4251" s="52"/>
      <c r="M4251" s="105" t="str">
        <f>IF(G4251="","",_xlfn.IFNA((VLOOKUP(G4251,help!L:M,2,0))*H4251,_xlfn.IFNA((VLOOKUP(G4251,help!P:Q,2,0))*H4251,"غير مسجلة في المشتريات")))</f>
        <v/>
      </c>
    </row>
    <row r="4252" spans="2:13" hidden="1" x14ac:dyDescent="0.25">
      <c r="B4252" s="13">
        <f>COUNTIFS($G$3:G4252,'تقرير استهلاك خامات'!$D$4)</f>
        <v>2</v>
      </c>
      <c r="C4252" s="13">
        <f>COUNTIFS($F$3:F4252,'تقرير منتج تام'!$E$4)</f>
        <v>10</v>
      </c>
      <c r="D4252" s="37"/>
      <c r="E4252" s="37"/>
      <c r="F4252" s="37"/>
      <c r="G4252" s="39"/>
      <c r="H4252" s="40"/>
      <c r="I4252" s="107" t="str">
        <f>IF(G4252="","",_xlfn.IFNA(VLOOKUP(G4252,'سجل المشتريات'!F:N,8,0),"غير مسجلة في المشتريات"))</f>
        <v/>
      </c>
      <c r="J4252" s="26" t="str">
        <f>_xlfn.IFNA(VLOOKUP(F4252,الاوردرات!$B$1:$C$600,2,0),"")</f>
        <v/>
      </c>
      <c r="K4252" s="52"/>
      <c r="M4252" s="105" t="str">
        <f>IF(G4252="","",_xlfn.IFNA((VLOOKUP(G4252,help!L:M,2,0))*H4252,_xlfn.IFNA((VLOOKUP(G4252,help!P:Q,2,0))*H4252,"غير مسجلة في المشتريات")))</f>
        <v/>
      </c>
    </row>
    <row r="4253" spans="2:13" hidden="1" x14ac:dyDescent="0.25">
      <c r="B4253" s="13">
        <f>COUNTIFS($G$3:G4253,'تقرير استهلاك خامات'!$D$4)</f>
        <v>2</v>
      </c>
      <c r="C4253" s="13">
        <f>COUNTIFS($F$3:F4253,'تقرير منتج تام'!$E$4)</f>
        <v>10</v>
      </c>
      <c r="D4253" s="37"/>
      <c r="E4253" s="37"/>
      <c r="F4253" s="37"/>
      <c r="G4253" s="39"/>
      <c r="H4253" s="40"/>
      <c r="I4253" s="107" t="str">
        <f>IF(G4253="","",_xlfn.IFNA(VLOOKUP(G4253,'سجل المشتريات'!F:N,8,0),"غير مسجلة في المشتريات"))</f>
        <v/>
      </c>
      <c r="J4253" s="26" t="str">
        <f>_xlfn.IFNA(VLOOKUP(F4253,الاوردرات!$B$1:$C$600,2,0),"")</f>
        <v/>
      </c>
      <c r="K4253" s="52"/>
      <c r="M4253" s="105" t="str">
        <f>IF(G4253="","",_xlfn.IFNA((VLOOKUP(G4253,help!L:M,2,0))*H4253,_xlfn.IFNA((VLOOKUP(G4253,help!P:Q,2,0))*H4253,"غير مسجلة في المشتريات")))</f>
        <v/>
      </c>
    </row>
    <row r="4254" spans="2:13" hidden="1" x14ac:dyDescent="0.25">
      <c r="B4254" s="13">
        <f>COUNTIFS($G$3:G4254,'تقرير استهلاك خامات'!$D$4)</f>
        <v>2</v>
      </c>
      <c r="C4254" s="13">
        <f>COUNTIFS($F$3:F4254,'تقرير منتج تام'!$E$4)</f>
        <v>10</v>
      </c>
      <c r="D4254" s="37"/>
      <c r="E4254" s="37"/>
      <c r="F4254" s="37"/>
      <c r="G4254" s="39"/>
      <c r="H4254" s="40"/>
      <c r="I4254" s="107" t="str">
        <f>IF(G4254="","",_xlfn.IFNA(VLOOKUP(G4254,'سجل المشتريات'!F:N,8,0),"غير مسجلة في المشتريات"))</f>
        <v/>
      </c>
      <c r="J4254" s="26" t="str">
        <f>_xlfn.IFNA(VLOOKUP(F4254,الاوردرات!$B$1:$C$600,2,0),"")</f>
        <v/>
      </c>
      <c r="K4254" s="52"/>
      <c r="M4254" s="105" t="str">
        <f>IF(G4254="","",_xlfn.IFNA((VLOOKUP(G4254,help!L:M,2,0))*H4254,_xlfn.IFNA((VLOOKUP(G4254,help!P:Q,2,0))*H4254,"غير مسجلة في المشتريات")))</f>
        <v/>
      </c>
    </row>
    <row r="4255" spans="2:13" hidden="1" x14ac:dyDescent="0.25">
      <c r="B4255" s="13">
        <f>COUNTIFS($G$3:G4255,'تقرير استهلاك خامات'!$D$4)</f>
        <v>2</v>
      </c>
      <c r="C4255" s="13">
        <f>COUNTIFS($F$3:F4255,'تقرير منتج تام'!$E$4)</f>
        <v>10</v>
      </c>
      <c r="D4255" s="37"/>
      <c r="E4255" s="37"/>
      <c r="F4255" s="37"/>
      <c r="G4255" s="39"/>
      <c r="H4255" s="40"/>
      <c r="I4255" s="107" t="str">
        <f>IF(G4255="","",_xlfn.IFNA(VLOOKUP(G4255,'سجل المشتريات'!F:N,8,0),"غير مسجلة في المشتريات"))</f>
        <v/>
      </c>
      <c r="J4255" s="26" t="str">
        <f>_xlfn.IFNA(VLOOKUP(F4255,الاوردرات!$B$1:$C$600,2,0),"")</f>
        <v/>
      </c>
      <c r="K4255" s="52"/>
      <c r="M4255" s="105" t="str">
        <f>IF(G4255="","",_xlfn.IFNA((VLOOKUP(G4255,help!L:M,2,0))*H4255,_xlfn.IFNA((VLOOKUP(G4255,help!P:Q,2,0))*H4255,"غير مسجلة في المشتريات")))</f>
        <v/>
      </c>
    </row>
    <row r="4256" spans="2:13" hidden="1" x14ac:dyDescent="0.25">
      <c r="B4256" s="13">
        <f>COUNTIFS($G$3:G4256,'تقرير استهلاك خامات'!$D$4)</f>
        <v>2</v>
      </c>
      <c r="C4256" s="13">
        <f>COUNTIFS($F$3:F4256,'تقرير منتج تام'!$E$4)</f>
        <v>10</v>
      </c>
      <c r="D4256" s="37"/>
      <c r="E4256" s="37"/>
      <c r="F4256" s="37"/>
      <c r="G4256" s="39"/>
      <c r="H4256" s="40"/>
      <c r="I4256" s="107" t="str">
        <f>IF(G4256="","",_xlfn.IFNA(VLOOKUP(G4256,'سجل المشتريات'!F:N,8,0),"غير مسجلة في المشتريات"))</f>
        <v/>
      </c>
      <c r="J4256" s="26" t="str">
        <f>_xlfn.IFNA(VLOOKUP(F4256,الاوردرات!$B$1:$C$600,2,0),"")</f>
        <v/>
      </c>
      <c r="K4256" s="52"/>
      <c r="M4256" s="105" t="str">
        <f>IF(G4256="","",_xlfn.IFNA((VLOOKUP(G4256,help!L:M,2,0))*H4256,_xlfn.IFNA((VLOOKUP(G4256,help!P:Q,2,0))*H4256,"غير مسجلة في المشتريات")))</f>
        <v/>
      </c>
    </row>
    <row r="4257" spans="2:13" hidden="1" x14ac:dyDescent="0.25">
      <c r="B4257" s="13">
        <f>COUNTIFS($G$3:G4257,'تقرير استهلاك خامات'!$D$4)</f>
        <v>2</v>
      </c>
      <c r="C4257" s="13">
        <f>COUNTIFS($F$3:F4257,'تقرير منتج تام'!$E$4)</f>
        <v>10</v>
      </c>
      <c r="D4257" s="37"/>
      <c r="E4257" s="37"/>
      <c r="F4257" s="37"/>
      <c r="G4257" s="39"/>
      <c r="H4257" s="40"/>
      <c r="I4257" s="107" t="str">
        <f>IF(G4257="","",_xlfn.IFNA(VLOOKUP(G4257,'سجل المشتريات'!F:N,8,0),"غير مسجلة في المشتريات"))</f>
        <v/>
      </c>
      <c r="J4257" s="26" t="str">
        <f>_xlfn.IFNA(VLOOKUP(F4257,الاوردرات!$B$1:$C$600,2,0),"")</f>
        <v/>
      </c>
      <c r="K4257" s="52"/>
      <c r="M4257" s="105" t="str">
        <f>IF(G4257="","",_xlfn.IFNA((VLOOKUP(G4257,help!L:M,2,0))*H4257,_xlfn.IFNA((VLOOKUP(G4257,help!P:Q,2,0))*H4257,"غير مسجلة في المشتريات")))</f>
        <v/>
      </c>
    </row>
    <row r="4258" spans="2:13" hidden="1" x14ac:dyDescent="0.25">
      <c r="B4258" s="13">
        <f>COUNTIFS($G$3:G4258,'تقرير استهلاك خامات'!$D$4)</f>
        <v>2</v>
      </c>
      <c r="C4258" s="13">
        <f>COUNTIFS($F$3:F4258,'تقرير منتج تام'!$E$4)</f>
        <v>10</v>
      </c>
      <c r="D4258" s="37"/>
      <c r="E4258" s="37"/>
      <c r="F4258" s="37"/>
      <c r="G4258" s="39"/>
      <c r="H4258" s="40"/>
      <c r="I4258" s="107" t="str">
        <f>IF(G4258="","",_xlfn.IFNA(VLOOKUP(G4258,'سجل المشتريات'!F:N,8,0),"غير مسجلة في المشتريات"))</f>
        <v/>
      </c>
      <c r="J4258" s="26" t="str">
        <f>_xlfn.IFNA(VLOOKUP(F4258,الاوردرات!$B$1:$C$600,2,0),"")</f>
        <v/>
      </c>
      <c r="K4258" s="52"/>
      <c r="M4258" s="105" t="str">
        <f>IF(G4258="","",_xlfn.IFNA((VLOOKUP(G4258,help!L:M,2,0))*H4258,_xlfn.IFNA((VLOOKUP(G4258,help!P:Q,2,0))*H4258,"غير مسجلة في المشتريات")))</f>
        <v/>
      </c>
    </row>
    <row r="4259" spans="2:13" hidden="1" x14ac:dyDescent="0.25">
      <c r="B4259" s="13">
        <f>COUNTIFS($G$3:G4259,'تقرير استهلاك خامات'!$D$4)</f>
        <v>2</v>
      </c>
      <c r="C4259" s="13">
        <f>COUNTIFS($F$3:F4259,'تقرير منتج تام'!$E$4)</f>
        <v>10</v>
      </c>
      <c r="D4259" s="37"/>
      <c r="E4259" s="37"/>
      <c r="F4259" s="37"/>
      <c r="G4259" s="39"/>
      <c r="H4259" s="40"/>
      <c r="I4259" s="107" t="str">
        <f>IF(G4259="","",_xlfn.IFNA(VLOOKUP(G4259,'سجل المشتريات'!F:N,8,0),"غير مسجلة في المشتريات"))</f>
        <v/>
      </c>
      <c r="J4259" s="26" t="str">
        <f>_xlfn.IFNA(VLOOKUP(F4259,الاوردرات!$B$1:$C$600,2,0),"")</f>
        <v/>
      </c>
      <c r="K4259" s="52"/>
      <c r="M4259" s="105" t="str">
        <f>IF(G4259="","",_xlfn.IFNA((VLOOKUP(G4259,help!L:M,2,0))*H4259,_xlfn.IFNA((VLOOKUP(G4259,help!P:Q,2,0))*H4259,"غير مسجلة في المشتريات")))</f>
        <v/>
      </c>
    </row>
    <row r="4260" spans="2:13" hidden="1" x14ac:dyDescent="0.25">
      <c r="B4260" s="13">
        <f>COUNTIFS($G$3:G4260,'تقرير استهلاك خامات'!$D$4)</f>
        <v>2</v>
      </c>
      <c r="C4260" s="13">
        <f>COUNTIFS($F$3:F4260,'تقرير منتج تام'!$E$4)</f>
        <v>10</v>
      </c>
      <c r="D4260" s="37"/>
      <c r="E4260" s="37"/>
      <c r="F4260" s="37"/>
      <c r="G4260" s="39"/>
      <c r="H4260" s="40"/>
      <c r="I4260" s="107" t="str">
        <f>IF(G4260="","",_xlfn.IFNA(VLOOKUP(G4260,'سجل المشتريات'!F:N,8,0),"غير مسجلة في المشتريات"))</f>
        <v/>
      </c>
      <c r="J4260" s="26" t="str">
        <f>_xlfn.IFNA(VLOOKUP(F4260,الاوردرات!$B$1:$C$600,2,0),"")</f>
        <v/>
      </c>
      <c r="K4260" s="52"/>
      <c r="M4260" s="105" t="str">
        <f>IF(G4260="","",_xlfn.IFNA((VLOOKUP(G4260,help!L:M,2,0))*H4260,_xlfn.IFNA((VLOOKUP(G4260,help!P:Q,2,0))*H4260,"غير مسجلة في المشتريات")))</f>
        <v/>
      </c>
    </row>
    <row r="4261" spans="2:13" hidden="1" x14ac:dyDescent="0.25">
      <c r="B4261" s="13">
        <f>COUNTIFS($G$3:G4261,'تقرير استهلاك خامات'!$D$4)</f>
        <v>2</v>
      </c>
      <c r="C4261" s="13">
        <f>COUNTIFS($F$3:F4261,'تقرير منتج تام'!$E$4)</f>
        <v>10</v>
      </c>
      <c r="D4261" s="37"/>
      <c r="E4261" s="37"/>
      <c r="F4261" s="37"/>
      <c r="G4261" s="39"/>
      <c r="H4261" s="40"/>
      <c r="I4261" s="107" t="str">
        <f>IF(G4261="","",_xlfn.IFNA(VLOOKUP(G4261,'سجل المشتريات'!F:N,8,0),"غير مسجلة في المشتريات"))</f>
        <v/>
      </c>
      <c r="J4261" s="26" t="str">
        <f>_xlfn.IFNA(VLOOKUP(F4261,الاوردرات!$B$1:$C$600,2,0),"")</f>
        <v/>
      </c>
      <c r="K4261" s="52"/>
      <c r="M4261" s="105" t="str">
        <f>IF(G4261="","",_xlfn.IFNA((VLOOKUP(G4261,help!L:M,2,0))*H4261,_xlfn.IFNA((VLOOKUP(G4261,help!P:Q,2,0))*H4261,"غير مسجلة في المشتريات")))</f>
        <v/>
      </c>
    </row>
    <row r="4262" spans="2:13" hidden="1" x14ac:dyDescent="0.25">
      <c r="B4262" s="13">
        <f>COUNTIFS($G$3:G4262,'تقرير استهلاك خامات'!$D$4)</f>
        <v>2</v>
      </c>
      <c r="C4262" s="13">
        <f>COUNTIFS($F$3:F4262,'تقرير منتج تام'!$E$4)</f>
        <v>10</v>
      </c>
      <c r="D4262" s="37"/>
      <c r="E4262" s="37"/>
      <c r="F4262" s="37"/>
      <c r="G4262" s="39"/>
      <c r="H4262" s="40"/>
      <c r="I4262" s="107" t="str">
        <f>IF(G4262="","",_xlfn.IFNA(VLOOKUP(G4262,'سجل المشتريات'!F:N,8,0),"غير مسجلة في المشتريات"))</f>
        <v/>
      </c>
      <c r="J4262" s="26" t="str">
        <f>_xlfn.IFNA(VLOOKUP(F4262,الاوردرات!$B$1:$C$600,2,0),"")</f>
        <v/>
      </c>
      <c r="K4262" s="52"/>
      <c r="M4262" s="105" t="str">
        <f>IF(G4262="","",_xlfn.IFNA((VLOOKUP(G4262,help!L:M,2,0))*H4262,_xlfn.IFNA((VLOOKUP(G4262,help!P:Q,2,0))*H4262,"غير مسجلة في المشتريات")))</f>
        <v/>
      </c>
    </row>
    <row r="4263" spans="2:13" hidden="1" x14ac:dyDescent="0.25">
      <c r="B4263" s="13">
        <f>COUNTIFS($G$3:G4263,'تقرير استهلاك خامات'!$D$4)</f>
        <v>2</v>
      </c>
      <c r="C4263" s="13">
        <f>COUNTIFS($F$3:F4263,'تقرير منتج تام'!$E$4)</f>
        <v>10</v>
      </c>
      <c r="D4263" s="37"/>
      <c r="E4263" s="37"/>
      <c r="F4263" s="37"/>
      <c r="G4263" s="39"/>
      <c r="H4263" s="40"/>
      <c r="I4263" s="107" t="str">
        <f>IF(G4263="","",_xlfn.IFNA(VLOOKUP(G4263,'سجل المشتريات'!F:N,8,0),"غير مسجلة في المشتريات"))</f>
        <v/>
      </c>
      <c r="J4263" s="26" t="str">
        <f>_xlfn.IFNA(VLOOKUP(F4263,الاوردرات!$B$1:$C$600,2,0),"")</f>
        <v/>
      </c>
      <c r="K4263" s="52"/>
      <c r="M4263" s="105" t="str">
        <f>IF(G4263="","",_xlfn.IFNA((VLOOKUP(G4263,help!L:M,2,0))*H4263,_xlfn.IFNA((VLOOKUP(G4263,help!P:Q,2,0))*H4263,"غير مسجلة في المشتريات")))</f>
        <v/>
      </c>
    </row>
    <row r="4264" spans="2:13" hidden="1" x14ac:dyDescent="0.25">
      <c r="B4264" s="13">
        <f>COUNTIFS($G$3:G4264,'تقرير استهلاك خامات'!$D$4)</f>
        <v>2</v>
      </c>
      <c r="C4264" s="13">
        <f>COUNTIFS($F$3:F4264,'تقرير منتج تام'!$E$4)</f>
        <v>10</v>
      </c>
      <c r="D4264" s="37"/>
      <c r="E4264" s="37"/>
      <c r="F4264" s="37"/>
      <c r="G4264" s="39"/>
      <c r="H4264" s="40"/>
      <c r="I4264" s="107" t="str">
        <f>IF(G4264="","",_xlfn.IFNA(VLOOKUP(G4264,'سجل المشتريات'!F:N,8,0),"غير مسجلة في المشتريات"))</f>
        <v/>
      </c>
      <c r="J4264" s="26" t="str">
        <f>_xlfn.IFNA(VLOOKUP(F4264,الاوردرات!$B$1:$C$600,2,0),"")</f>
        <v/>
      </c>
      <c r="K4264" s="52"/>
      <c r="M4264" s="105" t="str">
        <f>IF(G4264="","",_xlfn.IFNA((VLOOKUP(G4264,help!L:M,2,0))*H4264,_xlfn.IFNA((VLOOKUP(G4264,help!P:Q,2,0))*H4264,"غير مسجلة في المشتريات")))</f>
        <v/>
      </c>
    </row>
    <row r="4265" spans="2:13" hidden="1" x14ac:dyDescent="0.25">
      <c r="B4265" s="13">
        <f>COUNTIFS($G$3:G4265,'تقرير استهلاك خامات'!$D$4)</f>
        <v>2</v>
      </c>
      <c r="C4265" s="13">
        <f>COUNTIFS($F$3:F4265,'تقرير منتج تام'!$E$4)</f>
        <v>10</v>
      </c>
      <c r="D4265" s="37"/>
      <c r="E4265" s="37"/>
      <c r="F4265" s="37"/>
      <c r="G4265" s="39"/>
      <c r="H4265" s="40"/>
      <c r="I4265" s="107" t="str">
        <f>IF(G4265="","",_xlfn.IFNA(VLOOKUP(G4265,'سجل المشتريات'!F:N,8,0),"غير مسجلة في المشتريات"))</f>
        <v/>
      </c>
      <c r="J4265" s="26" t="str">
        <f>_xlfn.IFNA(VLOOKUP(F4265,الاوردرات!$B$1:$C$600,2,0),"")</f>
        <v/>
      </c>
      <c r="K4265" s="52"/>
      <c r="M4265" s="105" t="str">
        <f>IF(G4265="","",_xlfn.IFNA((VLOOKUP(G4265,help!L:M,2,0))*H4265,_xlfn.IFNA((VLOOKUP(G4265,help!P:Q,2,0))*H4265,"غير مسجلة في المشتريات")))</f>
        <v/>
      </c>
    </row>
    <row r="4266" spans="2:13" hidden="1" x14ac:dyDescent="0.25">
      <c r="B4266" s="13">
        <f>COUNTIFS($G$3:G4266,'تقرير استهلاك خامات'!$D$4)</f>
        <v>2</v>
      </c>
      <c r="C4266" s="13">
        <f>COUNTIFS($F$3:F4266,'تقرير منتج تام'!$E$4)</f>
        <v>10</v>
      </c>
      <c r="D4266" s="37"/>
      <c r="E4266" s="37"/>
      <c r="F4266" s="37"/>
      <c r="G4266" s="39"/>
      <c r="H4266" s="40"/>
      <c r="I4266" s="107" t="str">
        <f>IF(G4266="","",_xlfn.IFNA(VLOOKUP(G4266,'سجل المشتريات'!F:N,8,0),"غير مسجلة في المشتريات"))</f>
        <v/>
      </c>
      <c r="J4266" s="26" t="str">
        <f>_xlfn.IFNA(VLOOKUP(F4266,الاوردرات!$B$1:$C$600,2,0),"")</f>
        <v/>
      </c>
      <c r="K4266" s="52"/>
      <c r="M4266" s="105" t="str">
        <f>IF(G4266="","",_xlfn.IFNA((VLOOKUP(G4266,help!L:M,2,0))*H4266,_xlfn.IFNA((VLOOKUP(G4266,help!P:Q,2,0))*H4266,"غير مسجلة في المشتريات")))</f>
        <v/>
      </c>
    </row>
    <row r="4267" spans="2:13" hidden="1" x14ac:dyDescent="0.25">
      <c r="B4267" s="13">
        <f>COUNTIFS($G$3:G4267,'تقرير استهلاك خامات'!$D$4)</f>
        <v>2</v>
      </c>
      <c r="C4267" s="13">
        <f>COUNTIFS($F$3:F4267,'تقرير منتج تام'!$E$4)</f>
        <v>10</v>
      </c>
      <c r="D4267" s="37"/>
      <c r="E4267" s="37"/>
      <c r="F4267" s="37"/>
      <c r="G4267" s="39"/>
      <c r="H4267" s="40"/>
      <c r="I4267" s="107" t="str">
        <f>IF(G4267="","",_xlfn.IFNA(VLOOKUP(G4267,'سجل المشتريات'!F:N,8,0),"غير مسجلة في المشتريات"))</f>
        <v/>
      </c>
      <c r="J4267" s="26" t="str">
        <f>_xlfn.IFNA(VLOOKUP(F4267,الاوردرات!$B$1:$C$600,2,0),"")</f>
        <v/>
      </c>
      <c r="K4267" s="52"/>
      <c r="M4267" s="105" t="str">
        <f>IF(G4267="","",_xlfn.IFNA((VLOOKUP(G4267,help!L:M,2,0))*H4267,_xlfn.IFNA((VLOOKUP(G4267,help!P:Q,2,0))*H4267,"غير مسجلة في المشتريات")))</f>
        <v/>
      </c>
    </row>
    <row r="4268" spans="2:13" hidden="1" x14ac:dyDescent="0.25">
      <c r="B4268" s="13">
        <f>COUNTIFS($G$3:G4268,'تقرير استهلاك خامات'!$D$4)</f>
        <v>2</v>
      </c>
      <c r="C4268" s="13">
        <f>COUNTIFS($F$3:F4268,'تقرير منتج تام'!$E$4)</f>
        <v>10</v>
      </c>
      <c r="D4268" s="37"/>
      <c r="E4268" s="37"/>
      <c r="F4268" s="37"/>
      <c r="G4268" s="39"/>
      <c r="H4268" s="40"/>
      <c r="I4268" s="107" t="str">
        <f>IF(G4268="","",_xlfn.IFNA(VLOOKUP(G4268,'سجل المشتريات'!F:N,8,0),"غير مسجلة في المشتريات"))</f>
        <v/>
      </c>
      <c r="J4268" s="26" t="str">
        <f>_xlfn.IFNA(VLOOKUP(F4268,الاوردرات!$B$1:$C$600,2,0),"")</f>
        <v/>
      </c>
      <c r="K4268" s="52"/>
      <c r="M4268" s="105" t="str">
        <f>IF(G4268="","",_xlfn.IFNA((VLOOKUP(G4268,help!L:M,2,0))*H4268,_xlfn.IFNA((VLOOKUP(G4268,help!P:Q,2,0))*H4268,"غير مسجلة في المشتريات")))</f>
        <v/>
      </c>
    </row>
    <row r="4269" spans="2:13" hidden="1" x14ac:dyDescent="0.25">
      <c r="B4269" s="13">
        <f>COUNTIFS($G$3:G4269,'تقرير استهلاك خامات'!$D$4)</f>
        <v>2</v>
      </c>
      <c r="C4269" s="13">
        <f>COUNTIFS($F$3:F4269,'تقرير منتج تام'!$E$4)</f>
        <v>10</v>
      </c>
      <c r="D4269" s="37"/>
      <c r="E4269" s="37"/>
      <c r="F4269" s="37"/>
      <c r="G4269" s="39"/>
      <c r="H4269" s="40"/>
      <c r="I4269" s="107" t="str">
        <f>IF(G4269="","",_xlfn.IFNA(VLOOKUP(G4269,'سجل المشتريات'!F:N,8,0),"غير مسجلة في المشتريات"))</f>
        <v/>
      </c>
      <c r="J4269" s="26" t="str">
        <f>_xlfn.IFNA(VLOOKUP(F4269,الاوردرات!$B$1:$C$600,2,0),"")</f>
        <v/>
      </c>
      <c r="K4269" s="52"/>
      <c r="M4269" s="105" t="str">
        <f>IF(G4269="","",_xlfn.IFNA((VLOOKUP(G4269,help!L:M,2,0))*H4269,_xlfn.IFNA((VLOOKUP(G4269,help!P:Q,2,0))*H4269,"غير مسجلة في المشتريات")))</f>
        <v/>
      </c>
    </row>
    <row r="4270" spans="2:13" hidden="1" x14ac:dyDescent="0.25">
      <c r="B4270" s="13">
        <f>COUNTIFS($G$3:G4270,'تقرير استهلاك خامات'!$D$4)</f>
        <v>2</v>
      </c>
      <c r="C4270" s="13">
        <f>COUNTIFS($F$3:F4270,'تقرير منتج تام'!$E$4)</f>
        <v>10</v>
      </c>
      <c r="D4270" s="37"/>
      <c r="E4270" s="37"/>
      <c r="F4270" s="37"/>
      <c r="G4270" s="39"/>
      <c r="H4270" s="40"/>
      <c r="I4270" s="107" t="str">
        <f>IF(G4270="","",_xlfn.IFNA(VLOOKUP(G4270,'سجل المشتريات'!F:N,8,0),"غير مسجلة في المشتريات"))</f>
        <v/>
      </c>
      <c r="J4270" s="26" t="str">
        <f>_xlfn.IFNA(VLOOKUP(F4270,الاوردرات!$B$1:$C$600,2,0),"")</f>
        <v/>
      </c>
      <c r="K4270" s="52"/>
      <c r="M4270" s="105" t="str">
        <f>IF(G4270="","",_xlfn.IFNA((VLOOKUP(G4270,help!L:M,2,0))*H4270,_xlfn.IFNA((VLOOKUP(G4270,help!P:Q,2,0))*H4270,"غير مسجلة في المشتريات")))</f>
        <v/>
      </c>
    </row>
    <row r="4271" spans="2:13" hidden="1" x14ac:dyDescent="0.25">
      <c r="B4271" s="13">
        <f>COUNTIFS($G$3:G4271,'تقرير استهلاك خامات'!$D$4)</f>
        <v>2</v>
      </c>
      <c r="C4271" s="13">
        <f>COUNTIFS($F$3:F4271,'تقرير منتج تام'!$E$4)</f>
        <v>10</v>
      </c>
      <c r="D4271" s="37"/>
      <c r="E4271" s="37"/>
      <c r="F4271" s="37"/>
      <c r="G4271" s="39"/>
      <c r="H4271" s="40"/>
      <c r="I4271" s="107" t="str">
        <f>IF(G4271="","",_xlfn.IFNA(VLOOKUP(G4271,'سجل المشتريات'!F:N,8,0),"غير مسجلة في المشتريات"))</f>
        <v/>
      </c>
      <c r="J4271" s="26" t="str">
        <f>_xlfn.IFNA(VLOOKUP(F4271,الاوردرات!$B$1:$C$600,2,0),"")</f>
        <v/>
      </c>
      <c r="K4271" s="52"/>
      <c r="M4271" s="105" t="str">
        <f>IF(G4271="","",_xlfn.IFNA((VLOOKUP(G4271,help!L:M,2,0))*H4271,_xlfn.IFNA((VLOOKUP(G4271,help!P:Q,2,0))*H4271,"غير مسجلة في المشتريات")))</f>
        <v/>
      </c>
    </row>
    <row r="4272" spans="2:13" hidden="1" x14ac:dyDescent="0.25">
      <c r="B4272" s="13">
        <f>COUNTIFS($G$3:G4272,'تقرير استهلاك خامات'!$D$4)</f>
        <v>2</v>
      </c>
      <c r="C4272" s="13">
        <f>COUNTIFS($F$3:F4272,'تقرير منتج تام'!$E$4)</f>
        <v>10</v>
      </c>
      <c r="D4272" s="37"/>
      <c r="E4272" s="37"/>
      <c r="F4272" s="37"/>
      <c r="G4272" s="39"/>
      <c r="H4272" s="40"/>
      <c r="I4272" s="107" t="str">
        <f>IF(G4272="","",_xlfn.IFNA(VLOOKUP(G4272,'سجل المشتريات'!F:N,8,0),"غير مسجلة في المشتريات"))</f>
        <v/>
      </c>
      <c r="J4272" s="26" t="str">
        <f>_xlfn.IFNA(VLOOKUP(F4272,الاوردرات!$B$1:$C$600,2,0),"")</f>
        <v/>
      </c>
      <c r="K4272" s="52"/>
      <c r="M4272" s="105" t="str">
        <f>IF(G4272="","",_xlfn.IFNA((VLOOKUP(G4272,help!L:M,2,0))*H4272,_xlfn.IFNA((VLOOKUP(G4272,help!P:Q,2,0))*H4272,"غير مسجلة في المشتريات")))</f>
        <v/>
      </c>
    </row>
    <row r="4273" spans="2:13" hidden="1" x14ac:dyDescent="0.25">
      <c r="B4273" s="13">
        <f>COUNTIFS($G$3:G4273,'تقرير استهلاك خامات'!$D$4)</f>
        <v>2</v>
      </c>
      <c r="C4273" s="13">
        <f>COUNTIFS($F$3:F4273,'تقرير منتج تام'!$E$4)</f>
        <v>10</v>
      </c>
      <c r="D4273" s="37"/>
      <c r="E4273" s="37"/>
      <c r="F4273" s="37"/>
      <c r="G4273" s="39"/>
      <c r="H4273" s="40"/>
      <c r="I4273" s="107" t="str">
        <f>IF(G4273="","",_xlfn.IFNA(VLOOKUP(G4273,'سجل المشتريات'!F:N,8,0),"غير مسجلة في المشتريات"))</f>
        <v/>
      </c>
      <c r="J4273" s="26" t="str">
        <f>_xlfn.IFNA(VLOOKUP(F4273,الاوردرات!$B$1:$C$600,2,0),"")</f>
        <v/>
      </c>
      <c r="K4273" s="52"/>
      <c r="M4273" s="105" t="str">
        <f>IF(G4273="","",_xlfn.IFNA((VLOOKUP(G4273,help!L:M,2,0))*H4273,_xlfn.IFNA((VLOOKUP(G4273,help!P:Q,2,0))*H4273,"غير مسجلة في المشتريات")))</f>
        <v/>
      </c>
    </row>
    <row r="4274" spans="2:13" hidden="1" x14ac:dyDescent="0.25">
      <c r="B4274" s="13">
        <f>COUNTIFS($G$3:G4274,'تقرير استهلاك خامات'!$D$4)</f>
        <v>2</v>
      </c>
      <c r="C4274" s="13">
        <f>COUNTIFS($F$3:F4274,'تقرير منتج تام'!$E$4)</f>
        <v>10</v>
      </c>
      <c r="D4274" s="37"/>
      <c r="E4274" s="37"/>
      <c r="F4274" s="37"/>
      <c r="G4274" s="39"/>
      <c r="H4274" s="40"/>
      <c r="I4274" s="107" t="str">
        <f>IF(G4274="","",_xlfn.IFNA(VLOOKUP(G4274,'سجل المشتريات'!F:N,8,0),"غير مسجلة في المشتريات"))</f>
        <v/>
      </c>
      <c r="J4274" s="26" t="str">
        <f>_xlfn.IFNA(VLOOKUP(F4274,الاوردرات!$B$1:$C$600,2,0),"")</f>
        <v/>
      </c>
      <c r="K4274" s="52"/>
      <c r="M4274" s="105" t="str">
        <f>IF(G4274="","",_xlfn.IFNA((VLOOKUP(G4274,help!L:M,2,0))*H4274,_xlfn.IFNA((VLOOKUP(G4274,help!P:Q,2,0))*H4274,"غير مسجلة في المشتريات")))</f>
        <v/>
      </c>
    </row>
    <row r="4275" spans="2:13" hidden="1" x14ac:dyDescent="0.25">
      <c r="B4275" s="13">
        <f>COUNTIFS($G$3:G4275,'تقرير استهلاك خامات'!$D$4)</f>
        <v>2</v>
      </c>
      <c r="C4275" s="13">
        <f>COUNTIFS($F$3:F4275,'تقرير منتج تام'!$E$4)</f>
        <v>10</v>
      </c>
      <c r="D4275" s="37"/>
      <c r="E4275" s="37"/>
      <c r="F4275" s="37"/>
      <c r="G4275" s="39"/>
      <c r="H4275" s="40"/>
      <c r="I4275" s="107" t="str">
        <f>IF(G4275="","",_xlfn.IFNA(VLOOKUP(G4275,'سجل المشتريات'!F:N,8,0),"غير مسجلة في المشتريات"))</f>
        <v/>
      </c>
      <c r="J4275" s="26" t="str">
        <f>_xlfn.IFNA(VLOOKUP(F4275,الاوردرات!$B$1:$C$600,2,0),"")</f>
        <v/>
      </c>
      <c r="K4275" s="52"/>
      <c r="M4275" s="105" t="str">
        <f>IF(G4275="","",_xlfn.IFNA((VLOOKUP(G4275,help!L:M,2,0))*H4275,_xlfn.IFNA((VLOOKUP(G4275,help!P:Q,2,0))*H4275,"غير مسجلة في المشتريات")))</f>
        <v/>
      </c>
    </row>
    <row r="4276" spans="2:13" hidden="1" x14ac:dyDescent="0.25">
      <c r="B4276" s="13">
        <f>COUNTIFS($G$3:G4276,'تقرير استهلاك خامات'!$D$4)</f>
        <v>2</v>
      </c>
      <c r="C4276" s="13">
        <f>COUNTIFS($F$3:F4276,'تقرير منتج تام'!$E$4)</f>
        <v>10</v>
      </c>
      <c r="D4276" s="37"/>
      <c r="E4276" s="37"/>
      <c r="F4276" s="37"/>
      <c r="G4276" s="39"/>
      <c r="H4276" s="40"/>
      <c r="I4276" s="107" t="str">
        <f>IF(G4276="","",_xlfn.IFNA(VLOOKUP(G4276,'سجل المشتريات'!F:N,8,0),"غير مسجلة في المشتريات"))</f>
        <v/>
      </c>
      <c r="J4276" s="26" t="str">
        <f>_xlfn.IFNA(VLOOKUP(F4276,الاوردرات!$B$1:$C$600,2,0),"")</f>
        <v/>
      </c>
      <c r="K4276" s="52"/>
      <c r="M4276" s="105" t="str">
        <f>IF(G4276="","",_xlfn.IFNA((VLOOKUP(G4276,help!L:M,2,0))*H4276,_xlfn.IFNA((VLOOKUP(G4276,help!P:Q,2,0))*H4276,"غير مسجلة في المشتريات")))</f>
        <v/>
      </c>
    </row>
    <row r="4277" spans="2:13" hidden="1" x14ac:dyDescent="0.25">
      <c r="B4277" s="13">
        <f>COUNTIFS($G$3:G4277,'تقرير استهلاك خامات'!$D$4)</f>
        <v>2</v>
      </c>
      <c r="C4277" s="13">
        <f>COUNTIFS($F$3:F4277,'تقرير منتج تام'!$E$4)</f>
        <v>10</v>
      </c>
      <c r="D4277" s="37"/>
      <c r="E4277" s="37"/>
      <c r="F4277" s="37"/>
      <c r="G4277" s="39"/>
      <c r="H4277" s="40"/>
      <c r="I4277" s="107" t="str">
        <f>IF(G4277="","",_xlfn.IFNA(VLOOKUP(G4277,'سجل المشتريات'!F:N,8,0),"غير مسجلة في المشتريات"))</f>
        <v/>
      </c>
      <c r="J4277" s="26" t="str">
        <f>_xlfn.IFNA(VLOOKUP(F4277,الاوردرات!$B$1:$C$600,2,0),"")</f>
        <v/>
      </c>
      <c r="K4277" s="52"/>
      <c r="M4277" s="105" t="str">
        <f>IF(G4277="","",_xlfn.IFNA((VLOOKUP(G4277,help!L:M,2,0))*H4277,_xlfn.IFNA((VLOOKUP(G4277,help!P:Q,2,0))*H4277,"غير مسجلة في المشتريات")))</f>
        <v/>
      </c>
    </row>
    <row r="4278" spans="2:13" hidden="1" x14ac:dyDescent="0.25">
      <c r="B4278" s="13">
        <f>COUNTIFS($G$3:G4278,'تقرير استهلاك خامات'!$D$4)</f>
        <v>2</v>
      </c>
      <c r="C4278" s="13">
        <f>COUNTIFS($F$3:F4278,'تقرير منتج تام'!$E$4)</f>
        <v>10</v>
      </c>
      <c r="D4278" s="37"/>
      <c r="E4278" s="37"/>
      <c r="F4278" s="37"/>
      <c r="G4278" s="39"/>
      <c r="H4278" s="40"/>
      <c r="I4278" s="107" t="str">
        <f>IF(G4278="","",_xlfn.IFNA(VLOOKUP(G4278,'سجل المشتريات'!F:N,8,0),"غير مسجلة في المشتريات"))</f>
        <v/>
      </c>
      <c r="J4278" s="26" t="str">
        <f>_xlfn.IFNA(VLOOKUP(F4278,الاوردرات!$B$1:$C$600,2,0),"")</f>
        <v/>
      </c>
      <c r="K4278" s="52"/>
      <c r="M4278" s="105" t="str">
        <f>IF(G4278="","",_xlfn.IFNA((VLOOKUP(G4278,help!L:M,2,0))*H4278,_xlfn.IFNA((VLOOKUP(G4278,help!P:Q,2,0))*H4278,"غير مسجلة في المشتريات")))</f>
        <v/>
      </c>
    </row>
    <row r="4279" spans="2:13" hidden="1" x14ac:dyDescent="0.25">
      <c r="B4279" s="13">
        <f>COUNTIFS($G$3:G4279,'تقرير استهلاك خامات'!$D$4)</f>
        <v>2</v>
      </c>
      <c r="C4279" s="13">
        <f>COUNTIFS($F$3:F4279,'تقرير منتج تام'!$E$4)</f>
        <v>10</v>
      </c>
      <c r="D4279" s="37"/>
      <c r="E4279" s="37"/>
      <c r="F4279" s="37"/>
      <c r="G4279" s="39"/>
      <c r="H4279" s="40"/>
      <c r="I4279" s="107" t="str">
        <f>IF(G4279="","",_xlfn.IFNA(VLOOKUP(G4279,'سجل المشتريات'!F:N,8,0),"غير مسجلة في المشتريات"))</f>
        <v/>
      </c>
      <c r="J4279" s="26" t="str">
        <f>_xlfn.IFNA(VLOOKUP(F4279,الاوردرات!$B$1:$C$600,2,0),"")</f>
        <v/>
      </c>
      <c r="K4279" s="52"/>
      <c r="M4279" s="105" t="str">
        <f>IF(G4279="","",_xlfn.IFNA((VLOOKUP(G4279,help!L:M,2,0))*H4279,_xlfn.IFNA((VLOOKUP(G4279,help!P:Q,2,0))*H4279,"غير مسجلة في المشتريات")))</f>
        <v/>
      </c>
    </row>
    <row r="4280" spans="2:13" hidden="1" x14ac:dyDescent="0.25">
      <c r="B4280" s="13">
        <f>COUNTIFS($G$3:G4280,'تقرير استهلاك خامات'!$D$4)</f>
        <v>2</v>
      </c>
      <c r="C4280" s="13">
        <f>COUNTIFS($F$3:F4280,'تقرير منتج تام'!$E$4)</f>
        <v>10</v>
      </c>
      <c r="D4280" s="37"/>
      <c r="E4280" s="37"/>
      <c r="F4280" s="37"/>
      <c r="G4280" s="39"/>
      <c r="H4280" s="40"/>
      <c r="I4280" s="107" t="str">
        <f>IF(G4280="","",_xlfn.IFNA(VLOOKUP(G4280,'سجل المشتريات'!F:N,8,0),"غير مسجلة في المشتريات"))</f>
        <v/>
      </c>
      <c r="J4280" s="26" t="str">
        <f>_xlfn.IFNA(VLOOKUP(F4280,الاوردرات!$B$1:$C$600,2,0),"")</f>
        <v/>
      </c>
      <c r="K4280" s="52"/>
      <c r="M4280" s="105" t="str">
        <f>IF(G4280="","",_xlfn.IFNA((VLOOKUP(G4280,help!L:M,2,0))*H4280,_xlfn.IFNA((VLOOKUP(G4280,help!P:Q,2,0))*H4280,"غير مسجلة في المشتريات")))</f>
        <v/>
      </c>
    </row>
    <row r="4281" spans="2:13" hidden="1" x14ac:dyDescent="0.25">
      <c r="B4281" s="13">
        <f>COUNTIFS($G$3:G4281,'تقرير استهلاك خامات'!$D$4)</f>
        <v>2</v>
      </c>
      <c r="C4281" s="13">
        <f>COUNTIFS($F$3:F4281,'تقرير منتج تام'!$E$4)</f>
        <v>10</v>
      </c>
      <c r="D4281" s="37"/>
      <c r="E4281" s="37"/>
      <c r="F4281" s="37"/>
      <c r="G4281" s="39"/>
      <c r="H4281" s="40"/>
      <c r="I4281" s="107" t="str">
        <f>IF(G4281="","",_xlfn.IFNA(VLOOKUP(G4281,'سجل المشتريات'!F:N,8,0),"غير مسجلة في المشتريات"))</f>
        <v/>
      </c>
      <c r="J4281" s="26" t="str">
        <f>_xlfn.IFNA(VLOOKUP(F4281,الاوردرات!$B$1:$C$600,2,0),"")</f>
        <v/>
      </c>
      <c r="K4281" s="52"/>
      <c r="M4281" s="105" t="str">
        <f>IF(G4281="","",_xlfn.IFNA((VLOOKUP(G4281,help!L:M,2,0))*H4281,_xlfn.IFNA((VLOOKUP(G4281,help!P:Q,2,0))*H4281,"غير مسجلة في المشتريات")))</f>
        <v/>
      </c>
    </row>
    <row r="4282" spans="2:13" hidden="1" x14ac:dyDescent="0.25">
      <c r="B4282" s="13">
        <f>COUNTIFS($G$3:G4282,'تقرير استهلاك خامات'!$D$4)</f>
        <v>2</v>
      </c>
      <c r="C4282" s="13">
        <f>COUNTIFS($F$3:F4282,'تقرير منتج تام'!$E$4)</f>
        <v>10</v>
      </c>
      <c r="D4282" s="37"/>
      <c r="E4282" s="37"/>
      <c r="F4282" s="37"/>
      <c r="G4282" s="39"/>
      <c r="H4282" s="40"/>
      <c r="I4282" s="107" t="str">
        <f>IF(G4282="","",_xlfn.IFNA(VLOOKUP(G4282,'سجل المشتريات'!F:N,8,0),"غير مسجلة في المشتريات"))</f>
        <v/>
      </c>
      <c r="J4282" s="26" t="str">
        <f>_xlfn.IFNA(VLOOKUP(F4282,الاوردرات!$B$1:$C$600,2,0),"")</f>
        <v/>
      </c>
      <c r="K4282" s="52"/>
      <c r="M4282" s="105" t="str">
        <f>IF(G4282="","",_xlfn.IFNA((VLOOKUP(G4282,help!L:M,2,0))*H4282,_xlfn.IFNA((VLOOKUP(G4282,help!P:Q,2,0))*H4282,"غير مسجلة في المشتريات")))</f>
        <v/>
      </c>
    </row>
    <row r="4283" spans="2:13" hidden="1" x14ac:dyDescent="0.25">
      <c r="B4283" s="13">
        <f>COUNTIFS($G$3:G4283,'تقرير استهلاك خامات'!$D$4)</f>
        <v>2</v>
      </c>
      <c r="C4283" s="13">
        <f>COUNTIFS($F$3:F4283,'تقرير منتج تام'!$E$4)</f>
        <v>10</v>
      </c>
      <c r="D4283" s="37"/>
      <c r="E4283" s="37"/>
      <c r="F4283" s="37"/>
      <c r="G4283" s="39"/>
      <c r="H4283" s="40"/>
      <c r="I4283" s="107" t="str">
        <f>IF(G4283="","",_xlfn.IFNA(VLOOKUP(G4283,'سجل المشتريات'!F:N,8,0),"غير مسجلة في المشتريات"))</f>
        <v/>
      </c>
      <c r="J4283" s="26" t="str">
        <f>_xlfn.IFNA(VLOOKUP(F4283,الاوردرات!$B$1:$C$600,2,0),"")</f>
        <v/>
      </c>
      <c r="K4283" s="52"/>
      <c r="M4283" s="105" t="str">
        <f>IF(G4283="","",_xlfn.IFNA((VLOOKUP(G4283,help!L:M,2,0))*H4283,_xlfn.IFNA((VLOOKUP(G4283,help!P:Q,2,0))*H4283,"غير مسجلة في المشتريات")))</f>
        <v/>
      </c>
    </row>
    <row r="4284" spans="2:13" hidden="1" x14ac:dyDescent="0.25">
      <c r="B4284" s="13">
        <f>COUNTIFS($G$3:G4284,'تقرير استهلاك خامات'!$D$4)</f>
        <v>2</v>
      </c>
      <c r="C4284" s="13">
        <f>COUNTIFS($F$3:F4284,'تقرير منتج تام'!$E$4)</f>
        <v>10</v>
      </c>
      <c r="D4284" s="37"/>
      <c r="E4284" s="37"/>
      <c r="F4284" s="37"/>
      <c r="G4284" s="39"/>
      <c r="H4284" s="40"/>
      <c r="I4284" s="107" t="str">
        <f>IF(G4284="","",_xlfn.IFNA(VLOOKUP(G4284,'سجل المشتريات'!F:N,8,0),"غير مسجلة في المشتريات"))</f>
        <v/>
      </c>
      <c r="J4284" s="26" t="str">
        <f>_xlfn.IFNA(VLOOKUP(F4284,الاوردرات!$B$1:$C$600,2,0),"")</f>
        <v/>
      </c>
      <c r="K4284" s="52"/>
      <c r="M4284" s="105" t="str">
        <f>IF(G4284="","",_xlfn.IFNA((VLOOKUP(G4284,help!L:M,2,0))*H4284,_xlfn.IFNA((VLOOKUP(G4284,help!P:Q,2,0))*H4284,"غير مسجلة في المشتريات")))</f>
        <v/>
      </c>
    </row>
    <row r="4285" spans="2:13" hidden="1" x14ac:dyDescent="0.25">
      <c r="B4285" s="13">
        <f>COUNTIFS($G$3:G4285,'تقرير استهلاك خامات'!$D$4)</f>
        <v>2</v>
      </c>
      <c r="C4285" s="13">
        <f>COUNTIFS($F$3:F4285,'تقرير منتج تام'!$E$4)</f>
        <v>10</v>
      </c>
      <c r="D4285" s="37"/>
      <c r="E4285" s="37"/>
      <c r="F4285" s="37"/>
      <c r="G4285" s="39"/>
      <c r="H4285" s="40"/>
      <c r="I4285" s="107" t="str">
        <f>IF(G4285="","",_xlfn.IFNA(VLOOKUP(G4285,'سجل المشتريات'!F:N,8,0),"غير مسجلة في المشتريات"))</f>
        <v/>
      </c>
      <c r="J4285" s="26" t="str">
        <f>_xlfn.IFNA(VLOOKUP(F4285,الاوردرات!$B$1:$C$600,2,0),"")</f>
        <v/>
      </c>
      <c r="K4285" s="52"/>
      <c r="M4285" s="105" t="str">
        <f>IF(G4285="","",_xlfn.IFNA((VLOOKUP(G4285,help!L:M,2,0))*H4285,_xlfn.IFNA((VLOOKUP(G4285,help!P:Q,2,0))*H4285,"غير مسجلة في المشتريات")))</f>
        <v/>
      </c>
    </row>
    <row r="4286" spans="2:13" hidden="1" x14ac:dyDescent="0.25">
      <c r="B4286" s="13">
        <f>COUNTIFS($G$3:G4286,'تقرير استهلاك خامات'!$D$4)</f>
        <v>2</v>
      </c>
      <c r="C4286" s="13">
        <f>COUNTIFS($F$3:F4286,'تقرير منتج تام'!$E$4)</f>
        <v>10</v>
      </c>
      <c r="D4286" s="37"/>
      <c r="E4286" s="37"/>
      <c r="F4286" s="37"/>
      <c r="G4286" s="39"/>
      <c r="H4286" s="40"/>
      <c r="I4286" s="107" t="str">
        <f>IF(G4286="","",_xlfn.IFNA(VLOOKUP(G4286,'سجل المشتريات'!F:N,8,0),"غير مسجلة في المشتريات"))</f>
        <v/>
      </c>
      <c r="J4286" s="26" t="str">
        <f>_xlfn.IFNA(VLOOKUP(F4286,الاوردرات!$B$1:$C$600,2,0),"")</f>
        <v/>
      </c>
      <c r="K4286" s="52"/>
      <c r="M4286" s="105" t="str">
        <f>IF(G4286="","",_xlfn.IFNA((VLOOKUP(G4286,help!L:M,2,0))*H4286,_xlfn.IFNA((VLOOKUP(G4286,help!P:Q,2,0))*H4286,"غير مسجلة في المشتريات")))</f>
        <v/>
      </c>
    </row>
    <row r="4287" spans="2:13" hidden="1" x14ac:dyDescent="0.25">
      <c r="B4287" s="13">
        <f>COUNTIFS($G$3:G4287,'تقرير استهلاك خامات'!$D$4)</f>
        <v>2</v>
      </c>
      <c r="C4287" s="13">
        <f>COUNTIFS($F$3:F4287,'تقرير منتج تام'!$E$4)</f>
        <v>10</v>
      </c>
      <c r="D4287" s="37"/>
      <c r="E4287" s="37"/>
      <c r="F4287" s="37"/>
      <c r="G4287" s="39"/>
      <c r="H4287" s="40"/>
      <c r="I4287" s="107" t="str">
        <f>IF(G4287="","",_xlfn.IFNA(VLOOKUP(G4287,'سجل المشتريات'!F:N,8,0),"غير مسجلة في المشتريات"))</f>
        <v/>
      </c>
      <c r="J4287" s="26" t="str">
        <f>_xlfn.IFNA(VLOOKUP(F4287,الاوردرات!$B$1:$C$600,2,0),"")</f>
        <v/>
      </c>
      <c r="K4287" s="52"/>
      <c r="M4287" s="105" t="str">
        <f>IF(G4287="","",_xlfn.IFNA((VLOOKUP(G4287,help!L:M,2,0))*H4287,_xlfn.IFNA((VLOOKUP(G4287,help!P:Q,2,0))*H4287,"غير مسجلة في المشتريات")))</f>
        <v/>
      </c>
    </row>
    <row r="4288" spans="2:13" hidden="1" x14ac:dyDescent="0.25">
      <c r="B4288" s="13">
        <f>COUNTIFS($G$3:G4288,'تقرير استهلاك خامات'!$D$4)</f>
        <v>2</v>
      </c>
      <c r="C4288" s="13">
        <f>COUNTIFS($F$3:F4288,'تقرير منتج تام'!$E$4)</f>
        <v>10</v>
      </c>
      <c r="D4288" s="37"/>
      <c r="E4288" s="37"/>
      <c r="F4288" s="37"/>
      <c r="G4288" s="39"/>
      <c r="H4288" s="40"/>
      <c r="I4288" s="107" t="str">
        <f>IF(G4288="","",_xlfn.IFNA(VLOOKUP(G4288,'سجل المشتريات'!F:N,8,0),"غير مسجلة في المشتريات"))</f>
        <v/>
      </c>
      <c r="J4288" s="26" t="str">
        <f>_xlfn.IFNA(VLOOKUP(F4288,الاوردرات!$B$1:$C$600,2,0),"")</f>
        <v/>
      </c>
      <c r="K4288" s="52"/>
      <c r="M4288" s="105" t="str">
        <f>IF(G4288="","",_xlfn.IFNA((VLOOKUP(G4288,help!L:M,2,0))*H4288,_xlfn.IFNA((VLOOKUP(G4288,help!P:Q,2,0))*H4288,"غير مسجلة في المشتريات")))</f>
        <v/>
      </c>
    </row>
    <row r="4289" spans="2:13" hidden="1" x14ac:dyDescent="0.25">
      <c r="B4289" s="13">
        <f>COUNTIFS($G$3:G4289,'تقرير استهلاك خامات'!$D$4)</f>
        <v>2</v>
      </c>
      <c r="C4289" s="13">
        <f>COUNTIFS($F$3:F4289,'تقرير منتج تام'!$E$4)</f>
        <v>10</v>
      </c>
      <c r="D4289" s="37"/>
      <c r="E4289" s="37"/>
      <c r="F4289" s="37"/>
      <c r="G4289" s="39"/>
      <c r="H4289" s="40"/>
      <c r="I4289" s="107" t="str">
        <f>IF(G4289="","",_xlfn.IFNA(VLOOKUP(G4289,'سجل المشتريات'!F:N,8,0),"غير مسجلة في المشتريات"))</f>
        <v/>
      </c>
      <c r="J4289" s="26" t="str">
        <f>_xlfn.IFNA(VLOOKUP(F4289,الاوردرات!$B$1:$C$600,2,0),"")</f>
        <v/>
      </c>
      <c r="K4289" s="52"/>
      <c r="M4289" s="105" t="str">
        <f>IF(G4289="","",_xlfn.IFNA((VLOOKUP(G4289,help!L:M,2,0))*H4289,_xlfn.IFNA((VLOOKUP(G4289,help!P:Q,2,0))*H4289,"غير مسجلة في المشتريات")))</f>
        <v/>
      </c>
    </row>
    <row r="4290" spans="2:13" hidden="1" x14ac:dyDescent="0.25">
      <c r="B4290" s="13">
        <f>COUNTIFS($G$3:G4290,'تقرير استهلاك خامات'!$D$4)</f>
        <v>2</v>
      </c>
      <c r="C4290" s="13">
        <f>COUNTIFS($F$3:F4290,'تقرير منتج تام'!$E$4)</f>
        <v>10</v>
      </c>
      <c r="D4290" s="37"/>
      <c r="E4290" s="37"/>
      <c r="F4290" s="37"/>
      <c r="G4290" s="39"/>
      <c r="H4290" s="40"/>
      <c r="I4290" s="107" t="str">
        <f>IF(G4290="","",_xlfn.IFNA(VLOOKUP(G4290,'سجل المشتريات'!F:N,8,0),"غير مسجلة في المشتريات"))</f>
        <v/>
      </c>
      <c r="J4290" s="26" t="str">
        <f>_xlfn.IFNA(VLOOKUP(F4290,الاوردرات!$B$1:$C$600,2,0),"")</f>
        <v/>
      </c>
      <c r="K4290" s="52"/>
      <c r="M4290" s="105" t="str">
        <f>IF(G4290="","",_xlfn.IFNA((VLOOKUP(G4290,help!L:M,2,0))*H4290,_xlfn.IFNA((VLOOKUP(G4290,help!P:Q,2,0))*H4290,"غير مسجلة في المشتريات")))</f>
        <v/>
      </c>
    </row>
    <row r="4291" spans="2:13" hidden="1" x14ac:dyDescent="0.25">
      <c r="B4291" s="13">
        <f>COUNTIFS($G$3:G4291,'تقرير استهلاك خامات'!$D$4)</f>
        <v>2</v>
      </c>
      <c r="C4291" s="13">
        <f>COUNTIFS($F$3:F4291,'تقرير منتج تام'!$E$4)</f>
        <v>10</v>
      </c>
      <c r="D4291" s="37"/>
      <c r="E4291" s="37"/>
      <c r="F4291" s="37"/>
      <c r="G4291" s="39"/>
      <c r="H4291" s="40"/>
      <c r="I4291" s="107" t="str">
        <f>IF(G4291="","",_xlfn.IFNA(VLOOKUP(G4291,'سجل المشتريات'!F:N,8,0),"غير مسجلة في المشتريات"))</f>
        <v/>
      </c>
      <c r="J4291" s="26" t="str">
        <f>_xlfn.IFNA(VLOOKUP(F4291,الاوردرات!$B$1:$C$600,2,0),"")</f>
        <v/>
      </c>
      <c r="K4291" s="52"/>
      <c r="M4291" s="105" t="str">
        <f>IF(G4291="","",_xlfn.IFNA((VLOOKUP(G4291,help!L:M,2,0))*H4291,_xlfn.IFNA((VLOOKUP(G4291,help!P:Q,2,0))*H4291,"غير مسجلة في المشتريات")))</f>
        <v/>
      </c>
    </row>
    <row r="4292" spans="2:13" hidden="1" x14ac:dyDescent="0.25">
      <c r="B4292" s="13">
        <f>COUNTIFS($G$3:G4292,'تقرير استهلاك خامات'!$D$4)</f>
        <v>2</v>
      </c>
      <c r="C4292" s="13">
        <f>COUNTIFS($F$3:F4292,'تقرير منتج تام'!$E$4)</f>
        <v>10</v>
      </c>
      <c r="D4292" s="37"/>
      <c r="E4292" s="37"/>
      <c r="F4292" s="37"/>
      <c r="G4292" s="39"/>
      <c r="H4292" s="40"/>
      <c r="I4292" s="107" t="str">
        <f>IF(G4292="","",_xlfn.IFNA(VLOOKUP(G4292,'سجل المشتريات'!F:N,8,0),"غير مسجلة في المشتريات"))</f>
        <v/>
      </c>
      <c r="J4292" s="26" t="str">
        <f>_xlfn.IFNA(VLOOKUP(F4292,الاوردرات!$B$1:$C$600,2,0),"")</f>
        <v/>
      </c>
      <c r="K4292" s="52"/>
      <c r="M4292" s="105" t="str">
        <f>IF(G4292="","",_xlfn.IFNA((VLOOKUP(G4292,help!L:M,2,0))*H4292,_xlfn.IFNA((VLOOKUP(G4292,help!P:Q,2,0))*H4292,"غير مسجلة في المشتريات")))</f>
        <v/>
      </c>
    </row>
    <row r="4293" spans="2:13" hidden="1" x14ac:dyDescent="0.25">
      <c r="B4293" s="13">
        <f>COUNTIFS($G$3:G4293,'تقرير استهلاك خامات'!$D$4)</f>
        <v>2</v>
      </c>
      <c r="C4293" s="13">
        <f>COUNTIFS($F$3:F4293,'تقرير منتج تام'!$E$4)</f>
        <v>10</v>
      </c>
      <c r="D4293" s="37"/>
      <c r="E4293" s="37"/>
      <c r="F4293" s="37"/>
      <c r="G4293" s="39"/>
      <c r="H4293" s="40"/>
      <c r="I4293" s="107" t="str">
        <f>IF(G4293="","",_xlfn.IFNA(VLOOKUP(G4293,'سجل المشتريات'!F:N,8,0),"غير مسجلة في المشتريات"))</f>
        <v/>
      </c>
      <c r="J4293" s="26" t="str">
        <f>_xlfn.IFNA(VLOOKUP(F4293,الاوردرات!$B$1:$C$600,2,0),"")</f>
        <v/>
      </c>
      <c r="K4293" s="52"/>
      <c r="M4293" s="105" t="str">
        <f>IF(G4293="","",_xlfn.IFNA((VLOOKUP(G4293,help!L:M,2,0))*H4293,_xlfn.IFNA((VLOOKUP(G4293,help!P:Q,2,0))*H4293,"غير مسجلة في المشتريات")))</f>
        <v/>
      </c>
    </row>
    <row r="4294" spans="2:13" hidden="1" x14ac:dyDescent="0.25">
      <c r="B4294" s="13">
        <f>COUNTIFS($G$3:G4294,'تقرير استهلاك خامات'!$D$4)</f>
        <v>2</v>
      </c>
      <c r="C4294" s="13">
        <f>COUNTIFS($F$3:F4294,'تقرير منتج تام'!$E$4)</f>
        <v>10</v>
      </c>
      <c r="D4294" s="37"/>
      <c r="E4294" s="37"/>
      <c r="F4294" s="37"/>
      <c r="G4294" s="39"/>
      <c r="H4294" s="40"/>
      <c r="I4294" s="107" t="str">
        <f>IF(G4294="","",_xlfn.IFNA(VLOOKUP(G4294,'سجل المشتريات'!F:N,8,0),"غير مسجلة في المشتريات"))</f>
        <v/>
      </c>
      <c r="J4294" s="26" t="str">
        <f>_xlfn.IFNA(VLOOKUP(F4294,الاوردرات!$B$1:$C$600,2,0),"")</f>
        <v/>
      </c>
      <c r="K4294" s="52"/>
      <c r="M4294" s="105" t="str">
        <f>IF(G4294="","",_xlfn.IFNA((VLOOKUP(G4294,help!L:M,2,0))*H4294,_xlfn.IFNA((VLOOKUP(G4294,help!P:Q,2,0))*H4294,"غير مسجلة في المشتريات")))</f>
        <v/>
      </c>
    </row>
    <row r="4295" spans="2:13" hidden="1" x14ac:dyDescent="0.25">
      <c r="B4295" s="13">
        <f>COUNTIFS($G$3:G4295,'تقرير استهلاك خامات'!$D$4)</f>
        <v>2</v>
      </c>
      <c r="C4295" s="13">
        <f>COUNTIFS($F$3:F4295,'تقرير منتج تام'!$E$4)</f>
        <v>10</v>
      </c>
      <c r="D4295" s="37"/>
      <c r="E4295" s="37"/>
      <c r="F4295" s="37"/>
      <c r="G4295" s="39"/>
      <c r="H4295" s="40"/>
      <c r="I4295" s="107" t="str">
        <f>IF(G4295="","",_xlfn.IFNA(VLOOKUP(G4295,'سجل المشتريات'!F:N,8,0),"غير مسجلة في المشتريات"))</f>
        <v/>
      </c>
      <c r="J4295" s="26" t="str">
        <f>_xlfn.IFNA(VLOOKUP(F4295,الاوردرات!$B$1:$C$600,2,0),"")</f>
        <v/>
      </c>
      <c r="K4295" s="52"/>
      <c r="M4295" s="105" t="str">
        <f>IF(G4295="","",_xlfn.IFNA((VLOOKUP(G4295,help!L:M,2,0))*H4295,_xlfn.IFNA((VLOOKUP(G4295,help!P:Q,2,0))*H4295,"غير مسجلة في المشتريات")))</f>
        <v/>
      </c>
    </row>
    <row r="4296" spans="2:13" hidden="1" x14ac:dyDescent="0.25">
      <c r="B4296" s="13">
        <f>COUNTIFS($G$3:G4296,'تقرير استهلاك خامات'!$D$4)</f>
        <v>2</v>
      </c>
      <c r="C4296" s="13">
        <f>COUNTIFS($F$3:F4296,'تقرير منتج تام'!$E$4)</f>
        <v>10</v>
      </c>
      <c r="D4296" s="37"/>
      <c r="E4296" s="37"/>
      <c r="F4296" s="37"/>
      <c r="G4296" s="39"/>
      <c r="H4296" s="40"/>
      <c r="I4296" s="107" t="str">
        <f>IF(G4296="","",_xlfn.IFNA(VLOOKUP(G4296,'سجل المشتريات'!F:N,8,0),"غير مسجلة في المشتريات"))</f>
        <v/>
      </c>
      <c r="J4296" s="26" t="str">
        <f>_xlfn.IFNA(VLOOKUP(F4296,الاوردرات!$B$1:$C$600,2,0),"")</f>
        <v/>
      </c>
      <c r="K4296" s="52"/>
      <c r="M4296" s="105" t="str">
        <f>IF(G4296="","",_xlfn.IFNA((VLOOKUP(G4296,help!L:M,2,0))*H4296,_xlfn.IFNA((VLOOKUP(G4296,help!P:Q,2,0))*H4296,"غير مسجلة في المشتريات")))</f>
        <v/>
      </c>
    </row>
    <row r="4297" spans="2:13" hidden="1" x14ac:dyDescent="0.25">
      <c r="B4297" s="13">
        <f>COUNTIFS($G$3:G4297,'تقرير استهلاك خامات'!$D$4)</f>
        <v>2</v>
      </c>
      <c r="C4297" s="13">
        <f>COUNTIFS($F$3:F4297,'تقرير منتج تام'!$E$4)</f>
        <v>10</v>
      </c>
      <c r="D4297" s="37"/>
      <c r="E4297" s="37"/>
      <c r="F4297" s="37"/>
      <c r="G4297" s="39"/>
      <c r="H4297" s="40"/>
      <c r="I4297" s="107" t="str">
        <f>IF(G4297="","",_xlfn.IFNA(VLOOKUP(G4297,'سجل المشتريات'!F:N,8,0),"غير مسجلة في المشتريات"))</f>
        <v/>
      </c>
      <c r="J4297" s="26" t="str">
        <f>_xlfn.IFNA(VLOOKUP(F4297,الاوردرات!$B$1:$C$600,2,0),"")</f>
        <v/>
      </c>
      <c r="K4297" s="52"/>
      <c r="M4297" s="105" t="str">
        <f>IF(G4297="","",_xlfn.IFNA((VLOOKUP(G4297,help!L:M,2,0))*H4297,_xlfn.IFNA((VLOOKUP(G4297,help!P:Q,2,0))*H4297,"غير مسجلة في المشتريات")))</f>
        <v/>
      </c>
    </row>
    <row r="4298" spans="2:13" hidden="1" x14ac:dyDescent="0.25">
      <c r="B4298" s="13">
        <f>COUNTIFS($G$3:G4298,'تقرير استهلاك خامات'!$D$4)</f>
        <v>2</v>
      </c>
      <c r="C4298" s="13">
        <f>COUNTIFS($F$3:F4298,'تقرير منتج تام'!$E$4)</f>
        <v>10</v>
      </c>
      <c r="D4298" s="37"/>
      <c r="E4298" s="37"/>
      <c r="F4298" s="37"/>
      <c r="G4298" s="39"/>
      <c r="H4298" s="40"/>
      <c r="I4298" s="107" t="str">
        <f>IF(G4298="","",_xlfn.IFNA(VLOOKUP(G4298,'سجل المشتريات'!F:N,8,0),"غير مسجلة في المشتريات"))</f>
        <v/>
      </c>
      <c r="J4298" s="26" t="str">
        <f>_xlfn.IFNA(VLOOKUP(F4298,الاوردرات!$B$1:$C$600,2,0),"")</f>
        <v/>
      </c>
      <c r="K4298" s="52"/>
      <c r="M4298" s="105" t="str">
        <f>IF(G4298="","",_xlfn.IFNA((VLOOKUP(G4298,help!L:M,2,0))*H4298,_xlfn.IFNA((VLOOKUP(G4298,help!P:Q,2,0))*H4298,"غير مسجلة في المشتريات")))</f>
        <v/>
      </c>
    </row>
    <row r="4299" spans="2:13" hidden="1" x14ac:dyDescent="0.25">
      <c r="B4299" s="13">
        <f>COUNTIFS($G$3:G4299,'تقرير استهلاك خامات'!$D$4)</f>
        <v>2</v>
      </c>
      <c r="C4299" s="13">
        <f>COUNTIFS($F$3:F4299,'تقرير منتج تام'!$E$4)</f>
        <v>10</v>
      </c>
      <c r="D4299" s="37"/>
      <c r="E4299" s="37"/>
      <c r="F4299" s="37"/>
      <c r="G4299" s="39"/>
      <c r="H4299" s="40"/>
      <c r="I4299" s="107" t="str">
        <f>IF(G4299="","",_xlfn.IFNA(VLOOKUP(G4299,'سجل المشتريات'!F:N,8,0),"غير مسجلة في المشتريات"))</f>
        <v/>
      </c>
      <c r="J4299" s="26" t="str">
        <f>_xlfn.IFNA(VLOOKUP(F4299,الاوردرات!$B$1:$C$600,2,0),"")</f>
        <v/>
      </c>
      <c r="K4299" s="52"/>
      <c r="M4299" s="105" t="str">
        <f>IF(G4299="","",_xlfn.IFNA((VLOOKUP(G4299,help!L:M,2,0))*H4299,_xlfn.IFNA((VLOOKUP(G4299,help!P:Q,2,0))*H4299,"غير مسجلة في المشتريات")))</f>
        <v/>
      </c>
    </row>
    <row r="4300" spans="2:13" hidden="1" x14ac:dyDescent="0.25">
      <c r="B4300" s="13">
        <f>COUNTIFS($G$3:G4300,'تقرير استهلاك خامات'!$D$4)</f>
        <v>2</v>
      </c>
      <c r="C4300" s="13">
        <f>COUNTIFS($F$3:F4300,'تقرير منتج تام'!$E$4)</f>
        <v>10</v>
      </c>
      <c r="D4300" s="37"/>
      <c r="E4300" s="37"/>
      <c r="F4300" s="37"/>
      <c r="G4300" s="39"/>
      <c r="H4300" s="40"/>
      <c r="I4300" s="107" t="str">
        <f>IF(G4300="","",_xlfn.IFNA(VLOOKUP(G4300,'سجل المشتريات'!F:N,8,0),"غير مسجلة في المشتريات"))</f>
        <v/>
      </c>
      <c r="J4300" s="26" t="str">
        <f>_xlfn.IFNA(VLOOKUP(F4300,الاوردرات!$B$1:$C$600,2,0),"")</f>
        <v/>
      </c>
      <c r="K4300" s="52"/>
      <c r="M4300" s="105" t="str">
        <f>IF(G4300="","",_xlfn.IFNA((VLOOKUP(G4300,help!L:M,2,0))*H4300,_xlfn.IFNA((VLOOKUP(G4300,help!P:Q,2,0))*H4300,"غير مسجلة في المشتريات")))</f>
        <v/>
      </c>
    </row>
    <row r="4301" spans="2:13" hidden="1" x14ac:dyDescent="0.25">
      <c r="B4301" s="13">
        <f>COUNTIFS($G$3:G4301,'تقرير استهلاك خامات'!$D$4)</f>
        <v>2</v>
      </c>
      <c r="C4301" s="13">
        <f>COUNTIFS($F$3:F4301,'تقرير منتج تام'!$E$4)</f>
        <v>10</v>
      </c>
      <c r="D4301" s="37"/>
      <c r="E4301" s="37"/>
      <c r="F4301" s="37"/>
      <c r="G4301" s="39"/>
      <c r="H4301" s="40"/>
      <c r="I4301" s="107" t="str">
        <f>IF(G4301="","",_xlfn.IFNA(VLOOKUP(G4301,'سجل المشتريات'!F:N,8,0),"غير مسجلة في المشتريات"))</f>
        <v/>
      </c>
      <c r="J4301" s="26" t="str">
        <f>_xlfn.IFNA(VLOOKUP(F4301,الاوردرات!$B$1:$C$600,2,0),"")</f>
        <v/>
      </c>
      <c r="K4301" s="52"/>
      <c r="M4301" s="105" t="str">
        <f>IF(G4301="","",_xlfn.IFNA((VLOOKUP(G4301,help!L:M,2,0))*H4301,_xlfn.IFNA((VLOOKUP(G4301,help!P:Q,2,0))*H4301,"غير مسجلة في المشتريات")))</f>
        <v/>
      </c>
    </row>
    <row r="4302" spans="2:13" hidden="1" x14ac:dyDescent="0.25">
      <c r="B4302" s="13">
        <f>COUNTIFS($G$3:G4302,'تقرير استهلاك خامات'!$D$4)</f>
        <v>2</v>
      </c>
      <c r="C4302" s="13">
        <f>COUNTIFS($F$3:F4302,'تقرير منتج تام'!$E$4)</f>
        <v>10</v>
      </c>
      <c r="D4302" s="37"/>
      <c r="E4302" s="37"/>
      <c r="F4302" s="37"/>
      <c r="G4302" s="39"/>
      <c r="H4302" s="40"/>
      <c r="I4302" s="107" t="str">
        <f>IF(G4302="","",_xlfn.IFNA(VLOOKUP(G4302,'سجل المشتريات'!F:N,8,0),"غير مسجلة في المشتريات"))</f>
        <v/>
      </c>
      <c r="J4302" s="26" t="str">
        <f>_xlfn.IFNA(VLOOKUP(F4302,الاوردرات!$B$1:$C$600,2,0),"")</f>
        <v/>
      </c>
      <c r="K4302" s="52"/>
      <c r="M4302" s="105" t="str">
        <f>IF(G4302="","",_xlfn.IFNA((VLOOKUP(G4302,help!L:M,2,0))*H4302,_xlfn.IFNA((VLOOKUP(G4302,help!P:Q,2,0))*H4302,"غير مسجلة في المشتريات")))</f>
        <v/>
      </c>
    </row>
    <row r="4303" spans="2:13" hidden="1" x14ac:dyDescent="0.25">
      <c r="B4303" s="13">
        <f>COUNTIFS($G$3:G4303,'تقرير استهلاك خامات'!$D$4)</f>
        <v>2</v>
      </c>
      <c r="C4303" s="13">
        <f>COUNTIFS($F$3:F4303,'تقرير منتج تام'!$E$4)</f>
        <v>10</v>
      </c>
      <c r="D4303" s="37"/>
      <c r="E4303" s="37"/>
      <c r="F4303" s="37"/>
      <c r="G4303" s="39"/>
      <c r="H4303" s="40"/>
      <c r="I4303" s="107" t="str">
        <f>IF(G4303="","",_xlfn.IFNA(VLOOKUP(G4303,'سجل المشتريات'!F:N,8,0),"غير مسجلة في المشتريات"))</f>
        <v/>
      </c>
      <c r="J4303" s="26" t="str">
        <f>_xlfn.IFNA(VLOOKUP(F4303,الاوردرات!$B$1:$C$600,2,0),"")</f>
        <v/>
      </c>
      <c r="K4303" s="52"/>
      <c r="M4303" s="105" t="str">
        <f>IF(G4303="","",_xlfn.IFNA((VLOOKUP(G4303,help!L:M,2,0))*H4303,_xlfn.IFNA((VLOOKUP(G4303,help!P:Q,2,0))*H4303,"غير مسجلة في المشتريات")))</f>
        <v/>
      </c>
    </row>
    <row r="4304" spans="2:13" hidden="1" x14ac:dyDescent="0.25">
      <c r="B4304" s="13">
        <f>COUNTIFS($G$3:G4304,'تقرير استهلاك خامات'!$D$4)</f>
        <v>2</v>
      </c>
      <c r="C4304" s="13">
        <f>COUNTIFS($F$3:F4304,'تقرير منتج تام'!$E$4)</f>
        <v>10</v>
      </c>
      <c r="D4304" s="37"/>
      <c r="E4304" s="37"/>
      <c r="F4304" s="37"/>
      <c r="G4304" s="39"/>
      <c r="H4304" s="40"/>
      <c r="I4304" s="107" t="str">
        <f>IF(G4304="","",_xlfn.IFNA(VLOOKUP(G4304,'سجل المشتريات'!F:N,8,0),"غير مسجلة في المشتريات"))</f>
        <v/>
      </c>
      <c r="J4304" s="26" t="str">
        <f>_xlfn.IFNA(VLOOKUP(F4304,الاوردرات!$B$1:$C$600,2,0),"")</f>
        <v/>
      </c>
      <c r="K4304" s="52"/>
      <c r="M4304" s="105" t="str">
        <f>IF(G4304="","",_xlfn.IFNA((VLOOKUP(G4304,help!L:M,2,0))*H4304,_xlfn.IFNA((VLOOKUP(G4304,help!P:Q,2,0))*H4304,"غير مسجلة في المشتريات")))</f>
        <v/>
      </c>
    </row>
    <row r="4305" spans="2:13" hidden="1" x14ac:dyDescent="0.25">
      <c r="B4305" s="13">
        <f>COUNTIFS($G$3:G4305,'تقرير استهلاك خامات'!$D$4)</f>
        <v>2</v>
      </c>
      <c r="C4305" s="13">
        <f>COUNTIFS($F$3:F4305,'تقرير منتج تام'!$E$4)</f>
        <v>10</v>
      </c>
      <c r="D4305" s="37"/>
      <c r="E4305" s="37"/>
      <c r="F4305" s="37"/>
      <c r="G4305" s="39"/>
      <c r="H4305" s="40"/>
      <c r="I4305" s="107" t="str">
        <f>IF(G4305="","",_xlfn.IFNA(VLOOKUP(G4305,'سجل المشتريات'!F:N,8,0),"غير مسجلة في المشتريات"))</f>
        <v/>
      </c>
      <c r="J4305" s="26" t="str">
        <f>_xlfn.IFNA(VLOOKUP(F4305,الاوردرات!$B$1:$C$600,2,0),"")</f>
        <v/>
      </c>
      <c r="K4305" s="52"/>
      <c r="M4305" s="105" t="str">
        <f>IF(G4305="","",_xlfn.IFNA((VLOOKUP(G4305,help!L:M,2,0))*H4305,_xlfn.IFNA((VLOOKUP(G4305,help!P:Q,2,0))*H4305,"غير مسجلة في المشتريات")))</f>
        <v/>
      </c>
    </row>
    <row r="4306" spans="2:13" hidden="1" x14ac:dyDescent="0.25">
      <c r="B4306" s="13">
        <f>COUNTIFS($G$3:G4306,'تقرير استهلاك خامات'!$D$4)</f>
        <v>2</v>
      </c>
      <c r="C4306" s="13">
        <f>COUNTIFS($F$3:F4306,'تقرير منتج تام'!$E$4)</f>
        <v>10</v>
      </c>
      <c r="D4306" s="37"/>
      <c r="E4306" s="37"/>
      <c r="F4306" s="37"/>
      <c r="G4306" s="39"/>
      <c r="H4306" s="40"/>
      <c r="I4306" s="107" t="str">
        <f>IF(G4306="","",_xlfn.IFNA(VLOOKUP(G4306,'سجل المشتريات'!F:N,8,0),"غير مسجلة في المشتريات"))</f>
        <v/>
      </c>
      <c r="J4306" s="26" t="str">
        <f>_xlfn.IFNA(VLOOKUP(F4306,الاوردرات!$B$1:$C$600,2,0),"")</f>
        <v/>
      </c>
      <c r="K4306" s="52"/>
      <c r="M4306" s="105" t="str">
        <f>IF(G4306="","",_xlfn.IFNA((VLOOKUP(G4306,help!L:M,2,0))*H4306,_xlfn.IFNA((VLOOKUP(G4306,help!P:Q,2,0))*H4306,"غير مسجلة في المشتريات")))</f>
        <v/>
      </c>
    </row>
    <row r="4307" spans="2:13" hidden="1" x14ac:dyDescent="0.25">
      <c r="B4307" s="13">
        <f>COUNTIFS($G$3:G4307,'تقرير استهلاك خامات'!$D$4)</f>
        <v>2</v>
      </c>
      <c r="C4307" s="13">
        <f>COUNTIFS($F$3:F4307,'تقرير منتج تام'!$E$4)</f>
        <v>10</v>
      </c>
      <c r="D4307" s="37"/>
      <c r="E4307" s="37"/>
      <c r="F4307" s="37"/>
      <c r="G4307" s="39"/>
      <c r="H4307" s="40"/>
      <c r="I4307" s="107" t="str">
        <f>IF(G4307="","",_xlfn.IFNA(VLOOKUP(G4307,'سجل المشتريات'!F:N,8,0),"غير مسجلة في المشتريات"))</f>
        <v/>
      </c>
      <c r="J4307" s="26" t="str">
        <f>_xlfn.IFNA(VLOOKUP(F4307,الاوردرات!$B$1:$C$600,2,0),"")</f>
        <v/>
      </c>
      <c r="K4307" s="52"/>
      <c r="M4307" s="105" t="str">
        <f>IF(G4307="","",_xlfn.IFNA((VLOOKUP(G4307,help!L:M,2,0))*H4307,_xlfn.IFNA((VLOOKUP(G4307,help!P:Q,2,0))*H4307,"غير مسجلة في المشتريات")))</f>
        <v/>
      </c>
    </row>
    <row r="4308" spans="2:13" hidden="1" x14ac:dyDescent="0.25">
      <c r="B4308" s="13">
        <f>COUNTIFS($G$3:G4308,'تقرير استهلاك خامات'!$D$4)</f>
        <v>2</v>
      </c>
      <c r="C4308" s="13">
        <f>COUNTIFS($F$3:F4308,'تقرير منتج تام'!$E$4)</f>
        <v>10</v>
      </c>
      <c r="D4308" s="37"/>
      <c r="E4308" s="37"/>
      <c r="F4308" s="37"/>
      <c r="G4308" s="39"/>
      <c r="H4308" s="40"/>
      <c r="I4308" s="107" t="str">
        <f>IF(G4308="","",_xlfn.IFNA(VLOOKUP(G4308,'سجل المشتريات'!F:N,8,0),"غير مسجلة في المشتريات"))</f>
        <v/>
      </c>
      <c r="J4308" s="26" t="str">
        <f>_xlfn.IFNA(VLOOKUP(F4308,الاوردرات!$B$1:$C$600,2,0),"")</f>
        <v/>
      </c>
      <c r="K4308" s="52"/>
      <c r="M4308" s="105" t="str">
        <f>IF(G4308="","",_xlfn.IFNA((VLOOKUP(G4308,help!L:M,2,0))*H4308,_xlfn.IFNA((VLOOKUP(G4308,help!P:Q,2,0))*H4308,"غير مسجلة في المشتريات")))</f>
        <v/>
      </c>
    </row>
    <row r="4309" spans="2:13" hidden="1" x14ac:dyDescent="0.25">
      <c r="B4309" s="13">
        <f>COUNTIFS($G$3:G4309,'تقرير استهلاك خامات'!$D$4)</f>
        <v>2</v>
      </c>
      <c r="C4309" s="13">
        <f>COUNTIFS($F$3:F4309,'تقرير منتج تام'!$E$4)</f>
        <v>10</v>
      </c>
      <c r="D4309" s="37"/>
      <c r="E4309" s="37"/>
      <c r="F4309" s="37"/>
      <c r="G4309" s="39"/>
      <c r="H4309" s="40"/>
      <c r="I4309" s="107" t="str">
        <f>IF(G4309="","",_xlfn.IFNA(VLOOKUP(G4309,'سجل المشتريات'!F:N,8,0),"غير مسجلة في المشتريات"))</f>
        <v/>
      </c>
      <c r="J4309" s="26" t="str">
        <f>_xlfn.IFNA(VLOOKUP(F4309,الاوردرات!$B$1:$C$600,2,0),"")</f>
        <v/>
      </c>
      <c r="K4309" s="52"/>
      <c r="M4309" s="105" t="str">
        <f>IF(G4309="","",_xlfn.IFNA((VLOOKUP(G4309,help!L:M,2,0))*H4309,_xlfn.IFNA((VLOOKUP(G4309,help!P:Q,2,0))*H4309,"غير مسجلة في المشتريات")))</f>
        <v/>
      </c>
    </row>
    <row r="4310" spans="2:13" hidden="1" x14ac:dyDescent="0.25">
      <c r="B4310" s="13">
        <f>COUNTIFS($G$3:G4310,'تقرير استهلاك خامات'!$D$4)</f>
        <v>2</v>
      </c>
      <c r="C4310" s="13">
        <f>COUNTIFS($F$3:F4310,'تقرير منتج تام'!$E$4)</f>
        <v>10</v>
      </c>
      <c r="D4310" s="37"/>
      <c r="E4310" s="37"/>
      <c r="F4310" s="37"/>
      <c r="G4310" s="39"/>
      <c r="H4310" s="40"/>
      <c r="I4310" s="107" t="str">
        <f>IF(G4310="","",_xlfn.IFNA(VLOOKUP(G4310,'سجل المشتريات'!F:N,8,0),"غير مسجلة في المشتريات"))</f>
        <v/>
      </c>
      <c r="J4310" s="26" t="str">
        <f>_xlfn.IFNA(VLOOKUP(F4310,الاوردرات!$B$1:$C$600,2,0),"")</f>
        <v/>
      </c>
      <c r="K4310" s="52"/>
      <c r="M4310" s="105" t="str">
        <f>IF(G4310="","",_xlfn.IFNA((VLOOKUP(G4310,help!L:M,2,0))*H4310,_xlfn.IFNA((VLOOKUP(G4310,help!P:Q,2,0))*H4310,"غير مسجلة في المشتريات")))</f>
        <v/>
      </c>
    </row>
    <row r="4311" spans="2:13" hidden="1" x14ac:dyDescent="0.25">
      <c r="B4311" s="13">
        <f>COUNTIFS($G$3:G4311,'تقرير استهلاك خامات'!$D$4)</f>
        <v>2</v>
      </c>
      <c r="C4311" s="13">
        <f>COUNTIFS($F$3:F4311,'تقرير منتج تام'!$E$4)</f>
        <v>10</v>
      </c>
      <c r="D4311" s="37"/>
      <c r="E4311" s="37"/>
      <c r="F4311" s="37"/>
      <c r="G4311" s="39"/>
      <c r="H4311" s="40"/>
      <c r="I4311" s="107" t="str">
        <f>IF(G4311="","",_xlfn.IFNA(VLOOKUP(G4311,'سجل المشتريات'!F:N,8,0),"غير مسجلة في المشتريات"))</f>
        <v/>
      </c>
      <c r="J4311" s="26" t="str">
        <f>_xlfn.IFNA(VLOOKUP(F4311,الاوردرات!$B$1:$C$600,2,0),"")</f>
        <v/>
      </c>
      <c r="K4311" s="52"/>
      <c r="M4311" s="105" t="str">
        <f>IF(G4311="","",_xlfn.IFNA((VLOOKUP(G4311,help!L:M,2,0))*H4311,_xlfn.IFNA((VLOOKUP(G4311,help!P:Q,2,0))*H4311,"غير مسجلة في المشتريات")))</f>
        <v/>
      </c>
    </row>
    <row r="4312" spans="2:13" hidden="1" x14ac:dyDescent="0.25">
      <c r="B4312" s="13">
        <f>COUNTIFS($G$3:G4312,'تقرير استهلاك خامات'!$D$4)</f>
        <v>2</v>
      </c>
      <c r="C4312" s="13">
        <f>COUNTIFS($F$3:F4312,'تقرير منتج تام'!$E$4)</f>
        <v>10</v>
      </c>
      <c r="D4312" s="37"/>
      <c r="E4312" s="37"/>
      <c r="F4312" s="37"/>
      <c r="G4312" s="39"/>
      <c r="H4312" s="40"/>
      <c r="I4312" s="107" t="str">
        <f>IF(G4312="","",_xlfn.IFNA(VLOOKUP(G4312,'سجل المشتريات'!F:N,8,0),"غير مسجلة في المشتريات"))</f>
        <v/>
      </c>
      <c r="J4312" s="26" t="str">
        <f>_xlfn.IFNA(VLOOKUP(F4312,الاوردرات!$B$1:$C$600,2,0),"")</f>
        <v/>
      </c>
      <c r="K4312" s="52"/>
      <c r="M4312" s="105" t="str">
        <f>IF(G4312="","",_xlfn.IFNA((VLOOKUP(G4312,help!L:M,2,0))*H4312,_xlfn.IFNA((VLOOKUP(G4312,help!P:Q,2,0))*H4312,"غير مسجلة في المشتريات")))</f>
        <v/>
      </c>
    </row>
    <row r="4313" spans="2:13" hidden="1" x14ac:dyDescent="0.25">
      <c r="B4313" s="13">
        <f>COUNTIFS($G$3:G4313,'تقرير استهلاك خامات'!$D$4)</f>
        <v>2</v>
      </c>
      <c r="C4313" s="13">
        <f>COUNTIFS($F$3:F4313,'تقرير منتج تام'!$E$4)</f>
        <v>10</v>
      </c>
      <c r="D4313" s="37"/>
      <c r="E4313" s="37"/>
      <c r="F4313" s="37"/>
      <c r="G4313" s="39"/>
      <c r="H4313" s="40"/>
      <c r="I4313" s="107" t="str">
        <f>IF(G4313="","",_xlfn.IFNA(VLOOKUP(G4313,'سجل المشتريات'!F:N,8,0),"غير مسجلة في المشتريات"))</f>
        <v/>
      </c>
      <c r="J4313" s="26" t="str">
        <f>_xlfn.IFNA(VLOOKUP(F4313,الاوردرات!$B$1:$C$600,2,0),"")</f>
        <v/>
      </c>
      <c r="K4313" s="52"/>
      <c r="M4313" s="105" t="str">
        <f>IF(G4313="","",_xlfn.IFNA((VLOOKUP(G4313,help!L:M,2,0))*H4313,_xlfn.IFNA((VLOOKUP(G4313,help!P:Q,2,0))*H4313,"غير مسجلة في المشتريات")))</f>
        <v/>
      </c>
    </row>
    <row r="4314" spans="2:13" hidden="1" x14ac:dyDescent="0.25">
      <c r="B4314" s="13">
        <f>COUNTIFS($G$3:G4314,'تقرير استهلاك خامات'!$D$4)</f>
        <v>2</v>
      </c>
      <c r="C4314" s="13">
        <f>COUNTIFS($F$3:F4314,'تقرير منتج تام'!$E$4)</f>
        <v>10</v>
      </c>
      <c r="D4314" s="37"/>
      <c r="E4314" s="37"/>
      <c r="F4314" s="37"/>
      <c r="G4314" s="39"/>
      <c r="H4314" s="40"/>
      <c r="I4314" s="107" t="str">
        <f>IF(G4314="","",_xlfn.IFNA(VLOOKUP(G4314,'سجل المشتريات'!F:N,8,0),"غير مسجلة في المشتريات"))</f>
        <v/>
      </c>
      <c r="J4314" s="26" t="str">
        <f>_xlfn.IFNA(VLOOKUP(F4314,الاوردرات!$B$1:$C$600,2,0),"")</f>
        <v/>
      </c>
      <c r="K4314" s="52"/>
      <c r="M4314" s="105" t="str">
        <f>IF(G4314="","",_xlfn.IFNA((VLOOKUP(G4314,help!L:M,2,0))*H4314,_xlfn.IFNA((VLOOKUP(G4314,help!P:Q,2,0))*H4314,"غير مسجلة في المشتريات")))</f>
        <v/>
      </c>
    </row>
    <row r="4315" spans="2:13" hidden="1" x14ac:dyDescent="0.25">
      <c r="B4315" s="13">
        <f>COUNTIFS($G$3:G4315,'تقرير استهلاك خامات'!$D$4)</f>
        <v>2</v>
      </c>
      <c r="C4315" s="13">
        <f>COUNTIFS($F$3:F4315,'تقرير منتج تام'!$E$4)</f>
        <v>10</v>
      </c>
      <c r="D4315" s="37"/>
      <c r="E4315" s="37"/>
      <c r="F4315" s="37"/>
      <c r="G4315" s="39"/>
      <c r="H4315" s="40"/>
      <c r="I4315" s="107" t="str">
        <f>IF(G4315="","",_xlfn.IFNA(VLOOKUP(G4315,'سجل المشتريات'!F:N,8,0),"غير مسجلة في المشتريات"))</f>
        <v/>
      </c>
      <c r="J4315" s="26" t="str">
        <f>_xlfn.IFNA(VLOOKUP(F4315,الاوردرات!$B$1:$C$600,2,0),"")</f>
        <v/>
      </c>
      <c r="K4315" s="52"/>
      <c r="M4315" s="105" t="str">
        <f>IF(G4315="","",_xlfn.IFNA((VLOOKUP(G4315,help!L:M,2,0))*H4315,_xlfn.IFNA((VLOOKUP(G4315,help!P:Q,2,0))*H4315,"غير مسجلة في المشتريات")))</f>
        <v/>
      </c>
    </row>
    <row r="4316" spans="2:13" hidden="1" x14ac:dyDescent="0.25">
      <c r="B4316" s="13">
        <f>COUNTIFS($G$3:G4316,'تقرير استهلاك خامات'!$D$4)</f>
        <v>2</v>
      </c>
      <c r="C4316" s="13">
        <f>COUNTIFS($F$3:F4316,'تقرير منتج تام'!$E$4)</f>
        <v>10</v>
      </c>
      <c r="D4316" s="37"/>
      <c r="E4316" s="37"/>
      <c r="F4316" s="37"/>
      <c r="G4316" s="39"/>
      <c r="H4316" s="40"/>
      <c r="I4316" s="107" t="str">
        <f>IF(G4316="","",_xlfn.IFNA(VLOOKUP(G4316,'سجل المشتريات'!F:N,8,0),"غير مسجلة في المشتريات"))</f>
        <v/>
      </c>
      <c r="J4316" s="26" t="str">
        <f>_xlfn.IFNA(VLOOKUP(F4316,الاوردرات!$B$1:$C$600,2,0),"")</f>
        <v/>
      </c>
      <c r="K4316" s="52"/>
      <c r="M4316" s="105" t="str">
        <f>IF(G4316="","",_xlfn.IFNA((VLOOKUP(G4316,help!L:M,2,0))*H4316,_xlfn.IFNA((VLOOKUP(G4316,help!P:Q,2,0))*H4316,"غير مسجلة في المشتريات")))</f>
        <v/>
      </c>
    </row>
    <row r="4317" spans="2:13" hidden="1" x14ac:dyDescent="0.25">
      <c r="B4317" s="13">
        <f>COUNTIFS($G$3:G4317,'تقرير استهلاك خامات'!$D$4)</f>
        <v>2</v>
      </c>
      <c r="C4317" s="13">
        <f>COUNTIFS($F$3:F4317,'تقرير منتج تام'!$E$4)</f>
        <v>10</v>
      </c>
      <c r="D4317" s="37"/>
      <c r="E4317" s="37"/>
      <c r="F4317" s="37"/>
      <c r="G4317" s="39"/>
      <c r="H4317" s="40"/>
      <c r="I4317" s="107" t="str">
        <f>IF(G4317="","",_xlfn.IFNA(VLOOKUP(G4317,'سجل المشتريات'!F:N,8,0),"غير مسجلة في المشتريات"))</f>
        <v/>
      </c>
      <c r="J4317" s="26" t="str">
        <f>_xlfn.IFNA(VLOOKUP(F4317,الاوردرات!$B$1:$C$600,2,0),"")</f>
        <v/>
      </c>
      <c r="K4317" s="52"/>
      <c r="M4317" s="105" t="str">
        <f>IF(G4317="","",_xlfn.IFNA((VLOOKUP(G4317,help!L:M,2,0))*H4317,_xlfn.IFNA((VLOOKUP(G4317,help!P:Q,2,0))*H4317,"غير مسجلة في المشتريات")))</f>
        <v/>
      </c>
    </row>
    <row r="4318" spans="2:13" hidden="1" x14ac:dyDescent="0.25">
      <c r="B4318" s="13">
        <f>COUNTIFS($G$3:G4318,'تقرير استهلاك خامات'!$D$4)</f>
        <v>2</v>
      </c>
      <c r="C4318" s="13">
        <f>COUNTIFS($F$3:F4318,'تقرير منتج تام'!$E$4)</f>
        <v>10</v>
      </c>
      <c r="D4318" s="37"/>
      <c r="E4318" s="37"/>
      <c r="F4318" s="37"/>
      <c r="G4318" s="39"/>
      <c r="H4318" s="40"/>
      <c r="I4318" s="107" t="str">
        <f>IF(G4318="","",_xlfn.IFNA(VLOOKUP(G4318,'سجل المشتريات'!F:N,8,0),"غير مسجلة في المشتريات"))</f>
        <v/>
      </c>
      <c r="J4318" s="26" t="str">
        <f>_xlfn.IFNA(VLOOKUP(F4318,الاوردرات!$B$1:$C$600,2,0),"")</f>
        <v/>
      </c>
      <c r="K4318" s="52"/>
      <c r="M4318" s="105" t="str">
        <f>IF(G4318="","",_xlfn.IFNA((VLOOKUP(G4318,help!L:M,2,0))*H4318,_xlfn.IFNA((VLOOKUP(G4318,help!P:Q,2,0))*H4318,"غير مسجلة في المشتريات")))</f>
        <v/>
      </c>
    </row>
    <row r="4319" spans="2:13" hidden="1" x14ac:dyDescent="0.25">
      <c r="B4319" s="13">
        <f>COUNTIFS($G$3:G4319,'تقرير استهلاك خامات'!$D$4)</f>
        <v>2</v>
      </c>
      <c r="C4319" s="13">
        <f>COUNTIFS($F$3:F4319,'تقرير منتج تام'!$E$4)</f>
        <v>10</v>
      </c>
      <c r="D4319" s="37"/>
      <c r="E4319" s="37"/>
      <c r="F4319" s="37"/>
      <c r="G4319" s="39"/>
      <c r="H4319" s="40"/>
      <c r="I4319" s="107" t="str">
        <f>IF(G4319="","",_xlfn.IFNA(VLOOKUP(G4319,'سجل المشتريات'!F:N,8,0),"غير مسجلة في المشتريات"))</f>
        <v/>
      </c>
      <c r="J4319" s="26" t="str">
        <f>_xlfn.IFNA(VLOOKUP(F4319,الاوردرات!$B$1:$C$600,2,0),"")</f>
        <v/>
      </c>
      <c r="K4319" s="52"/>
      <c r="M4319" s="105" t="str">
        <f>IF(G4319="","",_xlfn.IFNA((VLOOKUP(G4319,help!L:M,2,0))*H4319,_xlfn.IFNA((VLOOKUP(G4319,help!P:Q,2,0))*H4319,"غير مسجلة في المشتريات")))</f>
        <v/>
      </c>
    </row>
    <row r="4320" spans="2:13" hidden="1" x14ac:dyDescent="0.25">
      <c r="B4320" s="13">
        <f>COUNTIFS($G$3:G4320,'تقرير استهلاك خامات'!$D$4)</f>
        <v>2</v>
      </c>
      <c r="C4320" s="13">
        <f>COUNTIFS($F$3:F4320,'تقرير منتج تام'!$E$4)</f>
        <v>10</v>
      </c>
      <c r="D4320" s="37"/>
      <c r="E4320" s="37"/>
      <c r="F4320" s="37"/>
      <c r="G4320" s="39"/>
      <c r="H4320" s="40"/>
      <c r="I4320" s="107" t="str">
        <f>IF(G4320="","",_xlfn.IFNA(VLOOKUP(G4320,'سجل المشتريات'!F:N,8,0),"غير مسجلة في المشتريات"))</f>
        <v/>
      </c>
      <c r="J4320" s="26" t="str">
        <f>_xlfn.IFNA(VLOOKUP(F4320,الاوردرات!$B$1:$C$600,2,0),"")</f>
        <v/>
      </c>
      <c r="K4320" s="52"/>
      <c r="M4320" s="105" t="str">
        <f>IF(G4320="","",_xlfn.IFNA((VLOOKUP(G4320,help!L:M,2,0))*H4320,_xlfn.IFNA((VLOOKUP(G4320,help!P:Q,2,0))*H4320,"غير مسجلة في المشتريات")))</f>
        <v/>
      </c>
    </row>
    <row r="4321" spans="2:13" hidden="1" x14ac:dyDescent="0.25">
      <c r="B4321" s="13">
        <f>COUNTIFS($G$3:G4321,'تقرير استهلاك خامات'!$D$4)</f>
        <v>2</v>
      </c>
      <c r="C4321" s="13">
        <f>COUNTIFS($F$3:F4321,'تقرير منتج تام'!$E$4)</f>
        <v>10</v>
      </c>
      <c r="D4321" s="37"/>
      <c r="E4321" s="37"/>
      <c r="F4321" s="37"/>
      <c r="G4321" s="39"/>
      <c r="H4321" s="40"/>
      <c r="I4321" s="107" t="str">
        <f>IF(G4321="","",_xlfn.IFNA(VLOOKUP(G4321,'سجل المشتريات'!F:N,8,0),"غير مسجلة في المشتريات"))</f>
        <v/>
      </c>
      <c r="J4321" s="26" t="str">
        <f>_xlfn.IFNA(VLOOKUP(F4321,الاوردرات!$B$1:$C$600,2,0),"")</f>
        <v/>
      </c>
      <c r="K4321" s="52"/>
      <c r="M4321" s="105" t="str">
        <f>IF(G4321="","",_xlfn.IFNA((VLOOKUP(G4321,help!L:M,2,0))*H4321,_xlfn.IFNA((VLOOKUP(G4321,help!P:Q,2,0))*H4321,"غير مسجلة في المشتريات")))</f>
        <v/>
      </c>
    </row>
    <row r="4322" spans="2:13" hidden="1" x14ac:dyDescent="0.25">
      <c r="B4322" s="13">
        <f>COUNTIFS($G$3:G4322,'تقرير استهلاك خامات'!$D$4)</f>
        <v>2</v>
      </c>
      <c r="C4322" s="13">
        <f>COUNTIFS($F$3:F4322,'تقرير منتج تام'!$E$4)</f>
        <v>10</v>
      </c>
      <c r="D4322" s="37"/>
      <c r="E4322" s="37"/>
      <c r="F4322" s="37"/>
      <c r="G4322" s="39"/>
      <c r="H4322" s="40"/>
      <c r="I4322" s="107" t="str">
        <f>IF(G4322="","",_xlfn.IFNA(VLOOKUP(G4322,'سجل المشتريات'!F:N,8,0),"غير مسجلة في المشتريات"))</f>
        <v/>
      </c>
      <c r="J4322" s="26" t="str">
        <f>_xlfn.IFNA(VLOOKUP(F4322,الاوردرات!$B$1:$C$600,2,0),"")</f>
        <v/>
      </c>
      <c r="K4322" s="52"/>
      <c r="M4322" s="105" t="str">
        <f>IF(G4322="","",_xlfn.IFNA((VLOOKUP(G4322,help!L:M,2,0))*H4322,_xlfn.IFNA((VLOOKUP(G4322,help!P:Q,2,0))*H4322,"غير مسجلة في المشتريات")))</f>
        <v/>
      </c>
    </row>
    <row r="4323" spans="2:13" hidden="1" x14ac:dyDescent="0.25">
      <c r="B4323" s="13">
        <f>COUNTIFS($G$3:G4323,'تقرير استهلاك خامات'!$D$4)</f>
        <v>2</v>
      </c>
      <c r="C4323" s="13">
        <f>COUNTIFS($F$3:F4323,'تقرير منتج تام'!$E$4)</f>
        <v>10</v>
      </c>
      <c r="D4323" s="37"/>
      <c r="E4323" s="37"/>
      <c r="F4323" s="37"/>
      <c r="G4323" s="39"/>
      <c r="H4323" s="40"/>
      <c r="I4323" s="107" t="str">
        <f>IF(G4323="","",_xlfn.IFNA(VLOOKUP(G4323,'سجل المشتريات'!F:N,8,0),"غير مسجلة في المشتريات"))</f>
        <v/>
      </c>
      <c r="J4323" s="26" t="str">
        <f>_xlfn.IFNA(VLOOKUP(F4323,الاوردرات!$B$1:$C$600,2,0),"")</f>
        <v/>
      </c>
      <c r="K4323" s="52"/>
      <c r="M4323" s="105" t="str">
        <f>IF(G4323="","",_xlfn.IFNA((VLOOKUP(G4323,help!L:M,2,0))*H4323,_xlfn.IFNA((VLOOKUP(G4323,help!P:Q,2,0))*H4323,"غير مسجلة في المشتريات")))</f>
        <v/>
      </c>
    </row>
    <row r="4324" spans="2:13" hidden="1" x14ac:dyDescent="0.25">
      <c r="B4324" s="13">
        <f>COUNTIFS($G$3:G4324,'تقرير استهلاك خامات'!$D$4)</f>
        <v>2</v>
      </c>
      <c r="C4324" s="13">
        <f>COUNTIFS($F$3:F4324,'تقرير منتج تام'!$E$4)</f>
        <v>10</v>
      </c>
      <c r="D4324" s="37"/>
      <c r="E4324" s="37"/>
      <c r="F4324" s="37"/>
      <c r="G4324" s="39"/>
      <c r="H4324" s="40"/>
      <c r="I4324" s="107" t="str">
        <f>IF(G4324="","",_xlfn.IFNA(VLOOKUP(G4324,'سجل المشتريات'!F:N,8,0),"غير مسجلة في المشتريات"))</f>
        <v/>
      </c>
      <c r="J4324" s="26" t="str">
        <f>_xlfn.IFNA(VLOOKUP(F4324,الاوردرات!$B$1:$C$600,2,0),"")</f>
        <v/>
      </c>
      <c r="K4324" s="52"/>
      <c r="M4324" s="105" t="str">
        <f>IF(G4324="","",_xlfn.IFNA((VLOOKUP(G4324,help!L:M,2,0))*H4324,_xlfn.IFNA((VLOOKUP(G4324,help!P:Q,2,0))*H4324,"غير مسجلة في المشتريات")))</f>
        <v/>
      </c>
    </row>
    <row r="4325" spans="2:13" hidden="1" x14ac:dyDescent="0.25">
      <c r="B4325" s="13">
        <f>COUNTIFS($G$3:G4325,'تقرير استهلاك خامات'!$D$4)</f>
        <v>2</v>
      </c>
      <c r="C4325" s="13">
        <f>COUNTIFS($F$3:F4325,'تقرير منتج تام'!$E$4)</f>
        <v>10</v>
      </c>
      <c r="D4325" s="37"/>
      <c r="E4325" s="37"/>
      <c r="F4325" s="37"/>
      <c r="G4325" s="39"/>
      <c r="H4325" s="40"/>
      <c r="I4325" s="107" t="str">
        <f>IF(G4325="","",_xlfn.IFNA(VLOOKUP(G4325,'سجل المشتريات'!F:N,8,0),"غير مسجلة في المشتريات"))</f>
        <v/>
      </c>
      <c r="J4325" s="26" t="str">
        <f>_xlfn.IFNA(VLOOKUP(F4325,الاوردرات!$B$1:$C$600,2,0),"")</f>
        <v/>
      </c>
      <c r="K4325" s="52"/>
      <c r="M4325" s="105" t="str">
        <f>IF(G4325="","",_xlfn.IFNA((VLOOKUP(G4325,help!L:M,2,0))*H4325,_xlfn.IFNA((VLOOKUP(G4325,help!P:Q,2,0))*H4325,"غير مسجلة في المشتريات")))</f>
        <v/>
      </c>
    </row>
    <row r="4326" spans="2:13" hidden="1" x14ac:dyDescent="0.25">
      <c r="B4326" s="13">
        <f>COUNTIFS($G$3:G4326,'تقرير استهلاك خامات'!$D$4)</f>
        <v>2</v>
      </c>
      <c r="C4326" s="13">
        <f>COUNTIFS($F$3:F4326,'تقرير منتج تام'!$E$4)</f>
        <v>10</v>
      </c>
      <c r="D4326" s="37"/>
      <c r="E4326" s="37"/>
      <c r="F4326" s="37"/>
      <c r="G4326" s="39"/>
      <c r="H4326" s="40"/>
      <c r="I4326" s="107" t="str">
        <f>IF(G4326="","",_xlfn.IFNA(VLOOKUP(G4326,'سجل المشتريات'!F:N,8,0),"غير مسجلة في المشتريات"))</f>
        <v/>
      </c>
      <c r="J4326" s="26" t="str">
        <f>_xlfn.IFNA(VLOOKUP(F4326,الاوردرات!$B$1:$C$600,2,0),"")</f>
        <v/>
      </c>
      <c r="K4326" s="52"/>
      <c r="M4326" s="105" t="str">
        <f>IF(G4326="","",_xlfn.IFNA((VLOOKUP(G4326,help!L:M,2,0))*H4326,_xlfn.IFNA((VLOOKUP(G4326,help!P:Q,2,0))*H4326,"غير مسجلة في المشتريات")))</f>
        <v/>
      </c>
    </row>
    <row r="4327" spans="2:13" hidden="1" x14ac:dyDescent="0.25">
      <c r="B4327" s="13">
        <f>COUNTIFS($G$3:G4327,'تقرير استهلاك خامات'!$D$4)</f>
        <v>2</v>
      </c>
      <c r="C4327" s="13">
        <f>COUNTIFS($F$3:F4327,'تقرير منتج تام'!$E$4)</f>
        <v>10</v>
      </c>
      <c r="D4327" s="37"/>
      <c r="E4327" s="37"/>
      <c r="F4327" s="37"/>
      <c r="G4327" s="39"/>
      <c r="H4327" s="40"/>
      <c r="I4327" s="107" t="str">
        <f>IF(G4327="","",_xlfn.IFNA(VLOOKUP(G4327,'سجل المشتريات'!F:N,8,0),"غير مسجلة في المشتريات"))</f>
        <v/>
      </c>
      <c r="J4327" s="26" t="str">
        <f>_xlfn.IFNA(VLOOKUP(F4327,الاوردرات!$B$1:$C$600,2,0),"")</f>
        <v/>
      </c>
      <c r="K4327" s="52"/>
      <c r="M4327" s="105" t="str">
        <f>IF(G4327="","",_xlfn.IFNA((VLOOKUP(G4327,help!L:M,2,0))*H4327,_xlfn.IFNA((VLOOKUP(G4327,help!P:Q,2,0))*H4327,"غير مسجلة في المشتريات")))</f>
        <v/>
      </c>
    </row>
    <row r="4328" spans="2:13" hidden="1" x14ac:dyDescent="0.25">
      <c r="B4328" s="13">
        <f>COUNTIFS($G$3:G4328,'تقرير استهلاك خامات'!$D$4)</f>
        <v>2</v>
      </c>
      <c r="C4328" s="13">
        <f>COUNTIFS($F$3:F4328,'تقرير منتج تام'!$E$4)</f>
        <v>10</v>
      </c>
      <c r="D4328" s="37"/>
      <c r="E4328" s="37"/>
      <c r="F4328" s="37"/>
      <c r="G4328" s="39"/>
      <c r="H4328" s="40"/>
      <c r="I4328" s="107" t="str">
        <f>IF(G4328="","",_xlfn.IFNA(VLOOKUP(G4328,'سجل المشتريات'!F:N,8,0),"غير مسجلة في المشتريات"))</f>
        <v/>
      </c>
      <c r="J4328" s="26" t="str">
        <f>_xlfn.IFNA(VLOOKUP(F4328,الاوردرات!$B$1:$C$600,2,0),"")</f>
        <v/>
      </c>
      <c r="K4328" s="52"/>
      <c r="M4328" s="105" t="str">
        <f>IF(G4328="","",_xlfn.IFNA((VLOOKUP(G4328,help!L:M,2,0))*H4328,_xlfn.IFNA((VLOOKUP(G4328,help!P:Q,2,0))*H4328,"غير مسجلة في المشتريات")))</f>
        <v/>
      </c>
    </row>
    <row r="4329" spans="2:13" hidden="1" x14ac:dyDescent="0.25">
      <c r="B4329" s="13">
        <f>COUNTIFS($G$3:G4329,'تقرير استهلاك خامات'!$D$4)</f>
        <v>2</v>
      </c>
      <c r="C4329" s="13">
        <f>COUNTIFS($F$3:F4329,'تقرير منتج تام'!$E$4)</f>
        <v>10</v>
      </c>
      <c r="D4329" s="37"/>
      <c r="E4329" s="37"/>
      <c r="F4329" s="37"/>
      <c r="G4329" s="39"/>
      <c r="H4329" s="40"/>
      <c r="I4329" s="107" t="str">
        <f>IF(G4329="","",_xlfn.IFNA(VLOOKUP(G4329,'سجل المشتريات'!F:N,8,0),"غير مسجلة في المشتريات"))</f>
        <v/>
      </c>
      <c r="J4329" s="26" t="str">
        <f>_xlfn.IFNA(VLOOKUP(F4329,الاوردرات!$B$1:$C$600,2,0),"")</f>
        <v/>
      </c>
      <c r="K4329" s="52"/>
      <c r="M4329" s="105" t="str">
        <f>IF(G4329="","",_xlfn.IFNA((VLOOKUP(G4329,help!L:M,2,0))*H4329,_xlfn.IFNA((VLOOKUP(G4329,help!P:Q,2,0))*H4329,"غير مسجلة في المشتريات")))</f>
        <v/>
      </c>
    </row>
    <row r="4330" spans="2:13" hidden="1" x14ac:dyDescent="0.25">
      <c r="B4330" s="13">
        <f>COUNTIFS($G$3:G4330,'تقرير استهلاك خامات'!$D$4)</f>
        <v>2</v>
      </c>
      <c r="C4330" s="13">
        <f>COUNTIFS($F$3:F4330,'تقرير منتج تام'!$E$4)</f>
        <v>10</v>
      </c>
      <c r="D4330" s="37"/>
      <c r="E4330" s="37"/>
      <c r="F4330" s="37"/>
      <c r="G4330" s="39"/>
      <c r="H4330" s="40"/>
      <c r="I4330" s="107" t="str">
        <f>IF(G4330="","",_xlfn.IFNA(VLOOKUP(G4330,'سجل المشتريات'!F:N,8,0),"غير مسجلة في المشتريات"))</f>
        <v/>
      </c>
      <c r="J4330" s="26" t="str">
        <f>_xlfn.IFNA(VLOOKUP(F4330,الاوردرات!$B$1:$C$600,2,0),"")</f>
        <v/>
      </c>
      <c r="K4330" s="52"/>
      <c r="M4330" s="105" t="str">
        <f>IF(G4330="","",_xlfn.IFNA((VLOOKUP(G4330,help!L:M,2,0))*H4330,_xlfn.IFNA((VLOOKUP(G4330,help!P:Q,2,0))*H4330,"غير مسجلة في المشتريات")))</f>
        <v/>
      </c>
    </row>
    <row r="4331" spans="2:13" hidden="1" x14ac:dyDescent="0.25">
      <c r="B4331" s="13">
        <f>COUNTIFS($G$3:G4331,'تقرير استهلاك خامات'!$D$4)</f>
        <v>2</v>
      </c>
      <c r="C4331" s="13">
        <f>COUNTIFS($F$3:F4331,'تقرير منتج تام'!$E$4)</f>
        <v>10</v>
      </c>
      <c r="D4331" s="37"/>
      <c r="E4331" s="37"/>
      <c r="F4331" s="37"/>
      <c r="G4331" s="39"/>
      <c r="H4331" s="40"/>
      <c r="I4331" s="107" t="str">
        <f>IF(G4331="","",_xlfn.IFNA(VLOOKUP(G4331,'سجل المشتريات'!F:N,8,0),"غير مسجلة في المشتريات"))</f>
        <v/>
      </c>
      <c r="J4331" s="26" t="str">
        <f>_xlfn.IFNA(VLOOKUP(F4331,الاوردرات!$B$1:$C$600,2,0),"")</f>
        <v/>
      </c>
      <c r="K4331" s="52"/>
      <c r="M4331" s="105" t="str">
        <f>IF(G4331="","",_xlfn.IFNA((VLOOKUP(G4331,help!L:M,2,0))*H4331,_xlfn.IFNA((VLOOKUP(G4331,help!P:Q,2,0))*H4331,"غير مسجلة في المشتريات")))</f>
        <v/>
      </c>
    </row>
    <row r="4332" spans="2:13" hidden="1" x14ac:dyDescent="0.25">
      <c r="B4332" s="13">
        <f>COUNTIFS($G$3:G4332,'تقرير استهلاك خامات'!$D$4)</f>
        <v>2</v>
      </c>
      <c r="C4332" s="13">
        <f>COUNTIFS($F$3:F4332,'تقرير منتج تام'!$E$4)</f>
        <v>10</v>
      </c>
      <c r="D4332" s="37"/>
      <c r="E4332" s="37"/>
      <c r="F4332" s="37"/>
      <c r="G4332" s="39"/>
      <c r="H4332" s="40"/>
      <c r="I4332" s="107" t="str">
        <f>IF(G4332="","",_xlfn.IFNA(VLOOKUP(G4332,'سجل المشتريات'!F:N,8,0),"غير مسجلة في المشتريات"))</f>
        <v/>
      </c>
      <c r="J4332" s="26" t="str">
        <f>_xlfn.IFNA(VLOOKUP(F4332,الاوردرات!$B$1:$C$600,2,0),"")</f>
        <v/>
      </c>
      <c r="K4332" s="52"/>
      <c r="M4332" s="105" t="str">
        <f>IF(G4332="","",_xlfn.IFNA((VLOOKUP(G4332,help!L:M,2,0))*H4332,_xlfn.IFNA((VLOOKUP(G4332,help!P:Q,2,0))*H4332,"غير مسجلة في المشتريات")))</f>
        <v/>
      </c>
    </row>
    <row r="4333" spans="2:13" hidden="1" x14ac:dyDescent="0.25">
      <c r="B4333" s="13">
        <f>COUNTIFS($G$3:G4333,'تقرير استهلاك خامات'!$D$4)</f>
        <v>2</v>
      </c>
      <c r="C4333" s="13">
        <f>COUNTIFS($F$3:F4333,'تقرير منتج تام'!$E$4)</f>
        <v>10</v>
      </c>
      <c r="D4333" s="37"/>
      <c r="E4333" s="37"/>
      <c r="F4333" s="37"/>
      <c r="G4333" s="39"/>
      <c r="H4333" s="40"/>
      <c r="I4333" s="107" t="str">
        <f>IF(G4333="","",_xlfn.IFNA(VLOOKUP(G4333,'سجل المشتريات'!F:N,8,0),"غير مسجلة في المشتريات"))</f>
        <v/>
      </c>
      <c r="J4333" s="26" t="str">
        <f>_xlfn.IFNA(VLOOKUP(F4333,الاوردرات!$B$1:$C$600,2,0),"")</f>
        <v/>
      </c>
      <c r="K4333" s="52"/>
      <c r="M4333" s="105" t="str">
        <f>IF(G4333="","",_xlfn.IFNA((VLOOKUP(G4333,help!L:M,2,0))*H4333,_xlfn.IFNA((VLOOKUP(G4333,help!P:Q,2,0))*H4333,"غير مسجلة في المشتريات")))</f>
        <v/>
      </c>
    </row>
    <row r="4334" spans="2:13" hidden="1" x14ac:dyDescent="0.25">
      <c r="B4334" s="13">
        <f>COUNTIFS($G$3:G4334,'تقرير استهلاك خامات'!$D$4)</f>
        <v>2</v>
      </c>
      <c r="C4334" s="13">
        <f>COUNTIFS($F$3:F4334,'تقرير منتج تام'!$E$4)</f>
        <v>10</v>
      </c>
      <c r="D4334" s="37"/>
      <c r="E4334" s="37"/>
      <c r="F4334" s="37"/>
      <c r="G4334" s="39"/>
      <c r="H4334" s="40"/>
      <c r="I4334" s="107" t="str">
        <f>IF(G4334="","",_xlfn.IFNA(VLOOKUP(G4334,'سجل المشتريات'!F:N,8,0),"غير مسجلة في المشتريات"))</f>
        <v/>
      </c>
      <c r="J4334" s="26" t="str">
        <f>_xlfn.IFNA(VLOOKUP(F4334,الاوردرات!$B$1:$C$600,2,0),"")</f>
        <v/>
      </c>
      <c r="K4334" s="52"/>
      <c r="M4334" s="105" t="str">
        <f>IF(G4334="","",_xlfn.IFNA((VLOOKUP(G4334,help!L:M,2,0))*H4334,_xlfn.IFNA((VLOOKUP(G4334,help!P:Q,2,0))*H4334,"غير مسجلة في المشتريات")))</f>
        <v/>
      </c>
    </row>
    <row r="4335" spans="2:13" hidden="1" x14ac:dyDescent="0.25">
      <c r="B4335" s="13">
        <f>COUNTIFS($G$3:G4335,'تقرير استهلاك خامات'!$D$4)</f>
        <v>2</v>
      </c>
      <c r="C4335" s="13">
        <f>COUNTIFS($F$3:F4335,'تقرير منتج تام'!$E$4)</f>
        <v>10</v>
      </c>
      <c r="D4335" s="37"/>
      <c r="E4335" s="37"/>
      <c r="F4335" s="37"/>
      <c r="G4335" s="39"/>
      <c r="H4335" s="40"/>
      <c r="I4335" s="107" t="str">
        <f>IF(G4335="","",_xlfn.IFNA(VLOOKUP(G4335,'سجل المشتريات'!F:N,8,0),"غير مسجلة في المشتريات"))</f>
        <v/>
      </c>
      <c r="J4335" s="26" t="str">
        <f>_xlfn.IFNA(VLOOKUP(F4335,الاوردرات!$B$1:$C$600,2,0),"")</f>
        <v/>
      </c>
      <c r="K4335" s="52"/>
      <c r="M4335" s="105" t="str">
        <f>IF(G4335="","",_xlfn.IFNA((VLOOKUP(G4335,help!L:M,2,0))*H4335,_xlfn.IFNA((VLOOKUP(G4335,help!P:Q,2,0))*H4335,"غير مسجلة في المشتريات")))</f>
        <v/>
      </c>
    </row>
    <row r="4336" spans="2:13" hidden="1" x14ac:dyDescent="0.25">
      <c r="B4336" s="13">
        <f>COUNTIFS($G$3:G4336,'تقرير استهلاك خامات'!$D$4)</f>
        <v>2</v>
      </c>
      <c r="C4336" s="13">
        <f>COUNTIFS($F$3:F4336,'تقرير منتج تام'!$E$4)</f>
        <v>10</v>
      </c>
      <c r="D4336" s="37"/>
      <c r="E4336" s="37"/>
      <c r="F4336" s="37"/>
      <c r="G4336" s="39"/>
      <c r="H4336" s="40"/>
      <c r="I4336" s="107" t="str">
        <f>IF(G4336="","",_xlfn.IFNA(VLOOKUP(G4336,'سجل المشتريات'!F:N,8,0),"غير مسجلة في المشتريات"))</f>
        <v/>
      </c>
      <c r="J4336" s="26" t="str">
        <f>_xlfn.IFNA(VLOOKUP(F4336,الاوردرات!$B$1:$C$600,2,0),"")</f>
        <v/>
      </c>
      <c r="K4336" s="52"/>
      <c r="M4336" s="105" t="str">
        <f>IF(G4336="","",_xlfn.IFNA((VLOOKUP(G4336,help!L:M,2,0))*H4336,_xlfn.IFNA((VLOOKUP(G4336,help!P:Q,2,0))*H4336,"غير مسجلة في المشتريات")))</f>
        <v/>
      </c>
    </row>
    <row r="4337" spans="2:13" hidden="1" x14ac:dyDescent="0.25">
      <c r="B4337" s="13">
        <f>COUNTIFS($G$3:G4337,'تقرير استهلاك خامات'!$D$4)</f>
        <v>2</v>
      </c>
      <c r="C4337" s="13">
        <f>COUNTIFS($F$3:F4337,'تقرير منتج تام'!$E$4)</f>
        <v>10</v>
      </c>
      <c r="D4337" s="37"/>
      <c r="E4337" s="37"/>
      <c r="F4337" s="37"/>
      <c r="G4337" s="39"/>
      <c r="H4337" s="40"/>
      <c r="I4337" s="107" t="str">
        <f>IF(G4337="","",_xlfn.IFNA(VLOOKUP(G4337,'سجل المشتريات'!F:N,8,0),"غير مسجلة في المشتريات"))</f>
        <v/>
      </c>
      <c r="J4337" s="26" t="str">
        <f>_xlfn.IFNA(VLOOKUP(F4337,الاوردرات!$B$1:$C$600,2,0),"")</f>
        <v/>
      </c>
      <c r="K4337" s="52"/>
      <c r="M4337" s="105" t="str">
        <f>IF(G4337="","",_xlfn.IFNA((VLOOKUP(G4337,help!L:M,2,0))*H4337,_xlfn.IFNA((VLOOKUP(G4337,help!P:Q,2,0))*H4337,"غير مسجلة في المشتريات")))</f>
        <v/>
      </c>
    </row>
    <row r="4338" spans="2:13" hidden="1" x14ac:dyDescent="0.25">
      <c r="B4338" s="13">
        <f>COUNTIFS($G$3:G4338,'تقرير استهلاك خامات'!$D$4)</f>
        <v>2</v>
      </c>
      <c r="C4338" s="13">
        <f>COUNTIFS($F$3:F4338,'تقرير منتج تام'!$E$4)</f>
        <v>10</v>
      </c>
      <c r="D4338" s="37"/>
      <c r="E4338" s="37"/>
      <c r="F4338" s="37"/>
      <c r="G4338" s="39"/>
      <c r="H4338" s="40"/>
      <c r="I4338" s="107" t="str">
        <f>IF(G4338="","",_xlfn.IFNA(VLOOKUP(G4338,'سجل المشتريات'!F:N,8,0),"غير مسجلة في المشتريات"))</f>
        <v/>
      </c>
      <c r="J4338" s="26" t="str">
        <f>_xlfn.IFNA(VLOOKUP(F4338,الاوردرات!$B$1:$C$600,2,0),"")</f>
        <v/>
      </c>
      <c r="K4338" s="52"/>
      <c r="M4338" s="105" t="str">
        <f>IF(G4338="","",_xlfn.IFNA((VLOOKUP(G4338,help!L:M,2,0))*H4338,_xlfn.IFNA((VLOOKUP(G4338,help!P:Q,2,0))*H4338,"غير مسجلة في المشتريات")))</f>
        <v/>
      </c>
    </row>
    <row r="4339" spans="2:13" hidden="1" x14ac:dyDescent="0.25">
      <c r="B4339" s="13">
        <f>COUNTIFS($G$3:G4339,'تقرير استهلاك خامات'!$D$4)</f>
        <v>2</v>
      </c>
      <c r="C4339" s="13">
        <f>COUNTIFS($F$3:F4339,'تقرير منتج تام'!$E$4)</f>
        <v>10</v>
      </c>
      <c r="D4339" s="37"/>
      <c r="E4339" s="37"/>
      <c r="F4339" s="37"/>
      <c r="G4339" s="39"/>
      <c r="H4339" s="40"/>
      <c r="I4339" s="107" t="str">
        <f>IF(G4339="","",_xlfn.IFNA(VLOOKUP(G4339,'سجل المشتريات'!F:N,8,0),"غير مسجلة في المشتريات"))</f>
        <v/>
      </c>
      <c r="J4339" s="26" t="str">
        <f>_xlfn.IFNA(VLOOKUP(F4339,الاوردرات!$B$1:$C$600,2,0),"")</f>
        <v/>
      </c>
      <c r="K4339" s="52"/>
      <c r="M4339" s="105" t="str">
        <f>IF(G4339="","",_xlfn.IFNA((VLOOKUP(G4339,help!L:M,2,0))*H4339,_xlfn.IFNA((VLOOKUP(G4339,help!P:Q,2,0))*H4339,"غير مسجلة في المشتريات")))</f>
        <v/>
      </c>
    </row>
    <row r="4340" spans="2:13" hidden="1" x14ac:dyDescent="0.25">
      <c r="B4340" s="13">
        <f>COUNTIFS($G$3:G4340,'تقرير استهلاك خامات'!$D$4)</f>
        <v>2</v>
      </c>
      <c r="C4340" s="13">
        <f>COUNTIFS($F$3:F4340,'تقرير منتج تام'!$E$4)</f>
        <v>10</v>
      </c>
      <c r="D4340" s="37"/>
      <c r="E4340" s="37"/>
      <c r="F4340" s="37"/>
      <c r="G4340" s="39"/>
      <c r="H4340" s="40"/>
      <c r="I4340" s="107" t="str">
        <f>IF(G4340="","",_xlfn.IFNA(VLOOKUP(G4340,'سجل المشتريات'!F:N,8,0),"غير مسجلة في المشتريات"))</f>
        <v/>
      </c>
      <c r="J4340" s="26" t="str">
        <f>_xlfn.IFNA(VLOOKUP(F4340,الاوردرات!$B$1:$C$600,2,0),"")</f>
        <v/>
      </c>
      <c r="K4340" s="52"/>
      <c r="M4340" s="105" t="str">
        <f>IF(G4340="","",_xlfn.IFNA((VLOOKUP(G4340,help!L:M,2,0))*H4340,_xlfn.IFNA((VLOOKUP(G4340,help!P:Q,2,0))*H4340,"غير مسجلة في المشتريات")))</f>
        <v/>
      </c>
    </row>
    <row r="4341" spans="2:13" hidden="1" x14ac:dyDescent="0.25">
      <c r="B4341" s="13">
        <f>COUNTIFS($G$3:G4341,'تقرير استهلاك خامات'!$D$4)</f>
        <v>2</v>
      </c>
      <c r="C4341" s="13">
        <f>COUNTIFS($F$3:F4341,'تقرير منتج تام'!$E$4)</f>
        <v>10</v>
      </c>
      <c r="D4341" s="37"/>
      <c r="E4341" s="37"/>
      <c r="F4341" s="37"/>
      <c r="G4341" s="39"/>
      <c r="H4341" s="40"/>
      <c r="I4341" s="107" t="str">
        <f>IF(G4341="","",_xlfn.IFNA(VLOOKUP(G4341,'سجل المشتريات'!F:N,8,0),"غير مسجلة في المشتريات"))</f>
        <v/>
      </c>
      <c r="J4341" s="26" t="str">
        <f>_xlfn.IFNA(VLOOKUP(F4341,الاوردرات!$B$1:$C$600,2,0),"")</f>
        <v/>
      </c>
      <c r="K4341" s="52"/>
      <c r="M4341" s="105" t="str">
        <f>IF(G4341="","",_xlfn.IFNA((VLOOKUP(G4341,help!L:M,2,0))*H4341,_xlfn.IFNA((VLOOKUP(G4341,help!P:Q,2,0))*H4341,"غير مسجلة في المشتريات")))</f>
        <v/>
      </c>
    </row>
    <row r="4342" spans="2:13" hidden="1" x14ac:dyDescent="0.25">
      <c r="B4342" s="13">
        <f>COUNTIFS($G$3:G4342,'تقرير استهلاك خامات'!$D$4)</f>
        <v>2</v>
      </c>
      <c r="C4342" s="13">
        <f>COUNTIFS($F$3:F4342,'تقرير منتج تام'!$E$4)</f>
        <v>10</v>
      </c>
      <c r="D4342" s="37"/>
      <c r="E4342" s="37"/>
      <c r="F4342" s="37"/>
      <c r="G4342" s="39"/>
      <c r="H4342" s="40"/>
      <c r="I4342" s="107" t="str">
        <f>IF(G4342="","",_xlfn.IFNA(VLOOKUP(G4342,'سجل المشتريات'!F:N,8,0),"غير مسجلة في المشتريات"))</f>
        <v/>
      </c>
      <c r="J4342" s="26" t="str">
        <f>_xlfn.IFNA(VLOOKUP(F4342,الاوردرات!$B$1:$C$600,2,0),"")</f>
        <v/>
      </c>
      <c r="K4342" s="52"/>
      <c r="M4342" s="105" t="str">
        <f>IF(G4342="","",_xlfn.IFNA((VLOOKUP(G4342,help!L:M,2,0))*H4342,_xlfn.IFNA((VLOOKUP(G4342,help!P:Q,2,0))*H4342,"غير مسجلة في المشتريات")))</f>
        <v/>
      </c>
    </row>
    <row r="4343" spans="2:13" hidden="1" x14ac:dyDescent="0.25">
      <c r="B4343" s="13">
        <f>COUNTIFS($G$3:G4343,'تقرير استهلاك خامات'!$D$4)</f>
        <v>2</v>
      </c>
      <c r="C4343" s="13">
        <f>COUNTIFS($F$3:F4343,'تقرير منتج تام'!$E$4)</f>
        <v>10</v>
      </c>
      <c r="D4343" s="37"/>
      <c r="E4343" s="37"/>
      <c r="F4343" s="37"/>
      <c r="G4343" s="39"/>
      <c r="H4343" s="40"/>
      <c r="I4343" s="107" t="str">
        <f>IF(G4343="","",_xlfn.IFNA(VLOOKUP(G4343,'سجل المشتريات'!F:N,8,0),"غير مسجلة في المشتريات"))</f>
        <v/>
      </c>
      <c r="J4343" s="26" t="str">
        <f>_xlfn.IFNA(VLOOKUP(F4343,الاوردرات!$B$1:$C$600,2,0),"")</f>
        <v/>
      </c>
      <c r="K4343" s="52"/>
      <c r="M4343" s="105" t="str">
        <f>IF(G4343="","",_xlfn.IFNA((VLOOKUP(G4343,help!L:M,2,0))*H4343,_xlfn.IFNA((VLOOKUP(G4343,help!P:Q,2,0))*H4343,"غير مسجلة في المشتريات")))</f>
        <v/>
      </c>
    </row>
    <row r="4344" spans="2:13" hidden="1" x14ac:dyDescent="0.25">
      <c r="B4344" s="13">
        <f>COUNTIFS($G$3:G4344,'تقرير استهلاك خامات'!$D$4)</f>
        <v>2</v>
      </c>
      <c r="C4344" s="13">
        <f>COUNTIFS($F$3:F4344,'تقرير منتج تام'!$E$4)</f>
        <v>10</v>
      </c>
      <c r="D4344" s="37"/>
      <c r="E4344" s="37"/>
      <c r="F4344" s="37"/>
      <c r="G4344" s="39"/>
      <c r="H4344" s="40"/>
      <c r="I4344" s="107" t="str">
        <f>IF(G4344="","",_xlfn.IFNA(VLOOKUP(G4344,'سجل المشتريات'!F:N,8,0),"غير مسجلة في المشتريات"))</f>
        <v/>
      </c>
      <c r="J4344" s="26" t="str">
        <f>_xlfn.IFNA(VLOOKUP(F4344,الاوردرات!$B$1:$C$600,2,0),"")</f>
        <v/>
      </c>
      <c r="K4344" s="52"/>
      <c r="M4344" s="105" t="str">
        <f>IF(G4344="","",_xlfn.IFNA((VLOOKUP(G4344,help!L:M,2,0))*H4344,_xlfn.IFNA((VLOOKUP(G4344,help!P:Q,2,0))*H4344,"غير مسجلة في المشتريات")))</f>
        <v/>
      </c>
    </row>
    <row r="4345" spans="2:13" hidden="1" x14ac:dyDescent="0.25">
      <c r="B4345" s="13">
        <f>COUNTIFS($G$3:G4345,'تقرير استهلاك خامات'!$D$4)</f>
        <v>2</v>
      </c>
      <c r="C4345" s="13">
        <f>COUNTIFS($F$3:F4345,'تقرير منتج تام'!$E$4)</f>
        <v>10</v>
      </c>
      <c r="D4345" s="37"/>
      <c r="E4345" s="37"/>
      <c r="F4345" s="37"/>
      <c r="G4345" s="39"/>
      <c r="H4345" s="40"/>
      <c r="I4345" s="107" t="str">
        <f>IF(G4345="","",_xlfn.IFNA(VLOOKUP(G4345,'سجل المشتريات'!F:N,8,0),"غير مسجلة في المشتريات"))</f>
        <v/>
      </c>
      <c r="J4345" s="26" t="str">
        <f>_xlfn.IFNA(VLOOKUP(F4345,الاوردرات!$B$1:$C$600,2,0),"")</f>
        <v/>
      </c>
      <c r="K4345" s="52"/>
      <c r="M4345" s="105" t="str">
        <f>IF(G4345="","",_xlfn.IFNA((VLOOKUP(G4345,help!L:M,2,0))*H4345,_xlfn.IFNA((VLOOKUP(G4345,help!P:Q,2,0))*H4345,"غير مسجلة في المشتريات")))</f>
        <v/>
      </c>
    </row>
    <row r="4346" spans="2:13" hidden="1" x14ac:dyDescent="0.25">
      <c r="B4346" s="13">
        <f>COUNTIFS($G$3:G4346,'تقرير استهلاك خامات'!$D$4)</f>
        <v>2</v>
      </c>
      <c r="C4346" s="13">
        <f>COUNTIFS($F$3:F4346,'تقرير منتج تام'!$E$4)</f>
        <v>10</v>
      </c>
      <c r="D4346" s="37"/>
      <c r="E4346" s="37"/>
      <c r="F4346" s="37"/>
      <c r="G4346" s="39"/>
      <c r="H4346" s="40"/>
      <c r="I4346" s="107" t="str">
        <f>IF(G4346="","",_xlfn.IFNA(VLOOKUP(G4346,'سجل المشتريات'!F:N,8,0),"غير مسجلة في المشتريات"))</f>
        <v/>
      </c>
      <c r="J4346" s="26" t="str">
        <f>_xlfn.IFNA(VLOOKUP(F4346,الاوردرات!$B$1:$C$600,2,0),"")</f>
        <v/>
      </c>
      <c r="K4346" s="52"/>
      <c r="M4346" s="105" t="str">
        <f>IF(G4346="","",_xlfn.IFNA((VLOOKUP(G4346,help!L:M,2,0))*H4346,_xlfn.IFNA((VLOOKUP(G4346,help!P:Q,2,0))*H4346,"غير مسجلة في المشتريات")))</f>
        <v/>
      </c>
    </row>
    <row r="4347" spans="2:13" hidden="1" x14ac:dyDescent="0.25">
      <c r="B4347" s="13">
        <f>COUNTIFS($G$3:G4347,'تقرير استهلاك خامات'!$D$4)</f>
        <v>2</v>
      </c>
      <c r="C4347" s="13">
        <f>COUNTIFS($F$3:F4347,'تقرير منتج تام'!$E$4)</f>
        <v>10</v>
      </c>
      <c r="D4347" s="37"/>
      <c r="E4347" s="37"/>
      <c r="F4347" s="37"/>
      <c r="G4347" s="39"/>
      <c r="H4347" s="40"/>
      <c r="I4347" s="107" t="str">
        <f>IF(G4347="","",_xlfn.IFNA(VLOOKUP(G4347,'سجل المشتريات'!F:N,8,0),"غير مسجلة في المشتريات"))</f>
        <v/>
      </c>
      <c r="J4347" s="26" t="str">
        <f>_xlfn.IFNA(VLOOKUP(F4347,الاوردرات!$B$1:$C$600,2,0),"")</f>
        <v/>
      </c>
      <c r="K4347" s="52"/>
      <c r="M4347" s="105" t="str">
        <f>IF(G4347="","",_xlfn.IFNA((VLOOKUP(G4347,help!L:M,2,0))*H4347,_xlfn.IFNA((VLOOKUP(G4347,help!P:Q,2,0))*H4347,"غير مسجلة في المشتريات")))</f>
        <v/>
      </c>
    </row>
    <row r="4348" spans="2:13" hidden="1" x14ac:dyDescent="0.25">
      <c r="B4348" s="13">
        <f>COUNTIFS($G$3:G4348,'تقرير استهلاك خامات'!$D$4)</f>
        <v>2</v>
      </c>
      <c r="C4348" s="13">
        <f>COUNTIFS($F$3:F4348,'تقرير منتج تام'!$E$4)</f>
        <v>10</v>
      </c>
      <c r="D4348" s="37"/>
      <c r="E4348" s="37"/>
      <c r="F4348" s="37"/>
      <c r="G4348" s="39"/>
      <c r="H4348" s="40"/>
      <c r="I4348" s="107" t="str">
        <f>IF(G4348="","",_xlfn.IFNA(VLOOKUP(G4348,'سجل المشتريات'!F:N,8,0),"غير مسجلة في المشتريات"))</f>
        <v/>
      </c>
      <c r="J4348" s="26" t="str">
        <f>_xlfn.IFNA(VLOOKUP(F4348,الاوردرات!$B$1:$C$600,2,0),"")</f>
        <v/>
      </c>
      <c r="K4348" s="52"/>
      <c r="M4348" s="105" t="str">
        <f>IF(G4348="","",_xlfn.IFNA((VLOOKUP(G4348,help!L:M,2,0))*H4348,_xlfn.IFNA((VLOOKUP(G4348,help!P:Q,2,0))*H4348,"غير مسجلة في المشتريات")))</f>
        <v/>
      </c>
    </row>
    <row r="4349" spans="2:13" hidden="1" x14ac:dyDescent="0.25">
      <c r="B4349" s="13">
        <f>COUNTIFS($G$3:G4349,'تقرير استهلاك خامات'!$D$4)</f>
        <v>2</v>
      </c>
      <c r="C4349" s="13">
        <f>COUNTIFS($F$3:F4349,'تقرير منتج تام'!$E$4)</f>
        <v>10</v>
      </c>
      <c r="D4349" s="37"/>
      <c r="E4349" s="37"/>
      <c r="F4349" s="37"/>
      <c r="G4349" s="39"/>
      <c r="H4349" s="40"/>
      <c r="I4349" s="107" t="str">
        <f>IF(G4349="","",_xlfn.IFNA(VLOOKUP(G4349,'سجل المشتريات'!F:N,8,0),"غير مسجلة في المشتريات"))</f>
        <v/>
      </c>
      <c r="J4349" s="26" t="str">
        <f>_xlfn.IFNA(VLOOKUP(F4349,الاوردرات!$B$1:$C$600,2,0),"")</f>
        <v/>
      </c>
      <c r="K4349" s="52"/>
      <c r="M4349" s="105" t="str">
        <f>IF(G4349="","",_xlfn.IFNA((VLOOKUP(G4349,help!L:M,2,0))*H4349,_xlfn.IFNA((VLOOKUP(G4349,help!P:Q,2,0))*H4349,"غير مسجلة في المشتريات")))</f>
        <v/>
      </c>
    </row>
    <row r="4350" spans="2:13" hidden="1" x14ac:dyDescent="0.25">
      <c r="B4350" s="13">
        <f>COUNTIFS($G$3:G4350,'تقرير استهلاك خامات'!$D$4)</f>
        <v>2</v>
      </c>
      <c r="C4350" s="13">
        <f>COUNTIFS($F$3:F4350,'تقرير منتج تام'!$E$4)</f>
        <v>10</v>
      </c>
      <c r="D4350" s="37"/>
      <c r="E4350" s="37"/>
      <c r="F4350" s="37"/>
      <c r="G4350" s="39"/>
      <c r="H4350" s="40"/>
      <c r="I4350" s="107" t="str">
        <f>IF(G4350="","",_xlfn.IFNA(VLOOKUP(G4350,'سجل المشتريات'!F:N,8,0),"غير مسجلة في المشتريات"))</f>
        <v/>
      </c>
      <c r="J4350" s="26" t="str">
        <f>_xlfn.IFNA(VLOOKUP(F4350,الاوردرات!$B$1:$C$600,2,0),"")</f>
        <v/>
      </c>
      <c r="K4350" s="52"/>
      <c r="M4350" s="105" t="str">
        <f>IF(G4350="","",_xlfn.IFNA((VLOOKUP(G4350,help!L:M,2,0))*H4350,_xlfn.IFNA((VLOOKUP(G4350,help!P:Q,2,0))*H4350,"غير مسجلة في المشتريات")))</f>
        <v/>
      </c>
    </row>
    <row r="4351" spans="2:13" hidden="1" x14ac:dyDescent="0.25">
      <c r="B4351" s="13">
        <f>COUNTIFS($G$3:G4351,'تقرير استهلاك خامات'!$D$4)</f>
        <v>2</v>
      </c>
      <c r="C4351" s="13">
        <f>COUNTIFS($F$3:F4351,'تقرير منتج تام'!$E$4)</f>
        <v>10</v>
      </c>
      <c r="D4351" s="37"/>
      <c r="E4351" s="37"/>
      <c r="F4351" s="37"/>
      <c r="G4351" s="39"/>
      <c r="H4351" s="40"/>
      <c r="I4351" s="107" t="str">
        <f>IF(G4351="","",_xlfn.IFNA(VLOOKUP(G4351,'سجل المشتريات'!F:N,8,0),"غير مسجلة في المشتريات"))</f>
        <v/>
      </c>
      <c r="J4351" s="26" t="str">
        <f>_xlfn.IFNA(VLOOKUP(F4351,الاوردرات!$B$1:$C$600,2,0),"")</f>
        <v/>
      </c>
      <c r="K4351" s="52"/>
      <c r="M4351" s="105" t="str">
        <f>IF(G4351="","",_xlfn.IFNA((VLOOKUP(G4351,help!L:M,2,0))*H4351,_xlfn.IFNA((VLOOKUP(G4351,help!P:Q,2,0))*H4351,"غير مسجلة في المشتريات")))</f>
        <v/>
      </c>
    </row>
    <row r="4352" spans="2:13" hidden="1" x14ac:dyDescent="0.25">
      <c r="B4352" s="13">
        <f>COUNTIFS($G$3:G4352,'تقرير استهلاك خامات'!$D$4)</f>
        <v>2</v>
      </c>
      <c r="C4352" s="13">
        <f>COUNTIFS($F$3:F4352,'تقرير منتج تام'!$E$4)</f>
        <v>10</v>
      </c>
      <c r="D4352" s="37"/>
      <c r="E4352" s="37"/>
      <c r="F4352" s="37"/>
      <c r="G4352" s="39"/>
      <c r="H4352" s="40"/>
      <c r="I4352" s="107" t="str">
        <f>IF(G4352="","",_xlfn.IFNA(VLOOKUP(G4352,'سجل المشتريات'!F:N,8,0),"غير مسجلة في المشتريات"))</f>
        <v/>
      </c>
      <c r="J4352" s="26" t="str">
        <f>_xlfn.IFNA(VLOOKUP(F4352,الاوردرات!$B$1:$C$600,2,0),"")</f>
        <v/>
      </c>
      <c r="K4352" s="52"/>
      <c r="M4352" s="105" t="str">
        <f>IF(G4352="","",_xlfn.IFNA((VLOOKUP(G4352,help!L:M,2,0))*H4352,_xlfn.IFNA((VLOOKUP(G4352,help!P:Q,2,0))*H4352,"غير مسجلة في المشتريات")))</f>
        <v/>
      </c>
    </row>
    <row r="4353" spans="2:13" hidden="1" x14ac:dyDescent="0.25">
      <c r="B4353" s="13">
        <f>COUNTIFS($G$3:G4353,'تقرير استهلاك خامات'!$D$4)</f>
        <v>2</v>
      </c>
      <c r="C4353" s="13">
        <f>COUNTIFS($F$3:F4353,'تقرير منتج تام'!$E$4)</f>
        <v>10</v>
      </c>
      <c r="D4353" s="37"/>
      <c r="E4353" s="37"/>
      <c r="F4353" s="37"/>
      <c r="G4353" s="39"/>
      <c r="H4353" s="40"/>
      <c r="I4353" s="107" t="str">
        <f>IF(G4353="","",_xlfn.IFNA(VLOOKUP(G4353,'سجل المشتريات'!F:N,8,0),"غير مسجلة في المشتريات"))</f>
        <v/>
      </c>
      <c r="J4353" s="26" t="str">
        <f>_xlfn.IFNA(VLOOKUP(F4353,الاوردرات!$B$1:$C$600,2,0),"")</f>
        <v/>
      </c>
      <c r="K4353" s="52"/>
      <c r="M4353" s="105" t="str">
        <f>IF(G4353="","",_xlfn.IFNA((VLOOKUP(G4353,help!L:M,2,0))*H4353,_xlfn.IFNA((VLOOKUP(G4353,help!P:Q,2,0))*H4353,"غير مسجلة في المشتريات")))</f>
        <v/>
      </c>
    </row>
    <row r="4354" spans="2:13" hidden="1" x14ac:dyDescent="0.25">
      <c r="B4354" s="13">
        <f>COUNTIFS($G$3:G4354,'تقرير استهلاك خامات'!$D$4)</f>
        <v>2</v>
      </c>
      <c r="C4354" s="13">
        <f>COUNTIFS($F$3:F4354,'تقرير منتج تام'!$E$4)</f>
        <v>10</v>
      </c>
      <c r="D4354" s="37"/>
      <c r="E4354" s="37"/>
      <c r="F4354" s="37"/>
      <c r="G4354" s="39"/>
      <c r="H4354" s="40"/>
      <c r="I4354" s="107" t="str">
        <f>IF(G4354="","",_xlfn.IFNA(VLOOKUP(G4354,'سجل المشتريات'!F:N,8,0),"غير مسجلة في المشتريات"))</f>
        <v/>
      </c>
      <c r="J4354" s="26" t="str">
        <f>_xlfn.IFNA(VLOOKUP(F4354,الاوردرات!$B$1:$C$600,2,0),"")</f>
        <v/>
      </c>
      <c r="K4354" s="52"/>
      <c r="M4354" s="105" t="str">
        <f>IF(G4354="","",_xlfn.IFNA((VLOOKUP(G4354,help!L:M,2,0))*H4354,_xlfn.IFNA((VLOOKUP(G4354,help!P:Q,2,0))*H4354,"غير مسجلة في المشتريات")))</f>
        <v/>
      </c>
    </row>
    <row r="4355" spans="2:13" hidden="1" x14ac:dyDescent="0.25">
      <c r="B4355" s="13">
        <f>COUNTIFS($G$3:G4355,'تقرير استهلاك خامات'!$D$4)</f>
        <v>2</v>
      </c>
      <c r="C4355" s="13">
        <f>COUNTIFS($F$3:F4355,'تقرير منتج تام'!$E$4)</f>
        <v>10</v>
      </c>
      <c r="D4355" s="37"/>
      <c r="E4355" s="37"/>
      <c r="F4355" s="37"/>
      <c r="G4355" s="39"/>
      <c r="H4355" s="40"/>
      <c r="I4355" s="107" t="str">
        <f>IF(G4355="","",_xlfn.IFNA(VLOOKUP(G4355,'سجل المشتريات'!F:N,8,0),"غير مسجلة في المشتريات"))</f>
        <v/>
      </c>
      <c r="J4355" s="26" t="str">
        <f>_xlfn.IFNA(VLOOKUP(F4355,الاوردرات!$B$1:$C$600,2,0),"")</f>
        <v/>
      </c>
      <c r="K4355" s="52"/>
      <c r="M4355" s="105" t="str">
        <f>IF(G4355="","",_xlfn.IFNA((VLOOKUP(G4355,help!L:M,2,0))*H4355,_xlfn.IFNA((VLOOKUP(G4355,help!P:Q,2,0))*H4355,"غير مسجلة في المشتريات")))</f>
        <v/>
      </c>
    </row>
    <row r="4356" spans="2:13" hidden="1" x14ac:dyDescent="0.25">
      <c r="B4356" s="13">
        <f>COUNTIFS($G$3:G4356,'تقرير استهلاك خامات'!$D$4)</f>
        <v>2</v>
      </c>
      <c r="C4356" s="13">
        <f>COUNTIFS($F$3:F4356,'تقرير منتج تام'!$E$4)</f>
        <v>10</v>
      </c>
      <c r="D4356" s="37"/>
      <c r="E4356" s="37"/>
      <c r="F4356" s="37"/>
      <c r="G4356" s="39"/>
      <c r="H4356" s="40"/>
      <c r="I4356" s="107" t="str">
        <f>IF(G4356="","",_xlfn.IFNA(VLOOKUP(G4356,'سجل المشتريات'!F:N,8,0),"غير مسجلة في المشتريات"))</f>
        <v/>
      </c>
      <c r="J4356" s="26" t="str">
        <f>_xlfn.IFNA(VLOOKUP(F4356,الاوردرات!$B$1:$C$600,2,0),"")</f>
        <v/>
      </c>
      <c r="K4356" s="52"/>
      <c r="M4356" s="105" t="str">
        <f>IF(G4356="","",_xlfn.IFNA((VLOOKUP(G4356,help!L:M,2,0))*H4356,_xlfn.IFNA((VLOOKUP(G4356,help!P:Q,2,0))*H4356,"غير مسجلة في المشتريات")))</f>
        <v/>
      </c>
    </row>
    <row r="4357" spans="2:13" hidden="1" x14ac:dyDescent="0.25">
      <c r="B4357" s="13">
        <f>COUNTIFS($G$3:G4357,'تقرير استهلاك خامات'!$D$4)</f>
        <v>2</v>
      </c>
      <c r="C4357" s="13">
        <f>COUNTIFS($F$3:F4357,'تقرير منتج تام'!$E$4)</f>
        <v>10</v>
      </c>
      <c r="D4357" s="37"/>
      <c r="E4357" s="37"/>
      <c r="F4357" s="37"/>
      <c r="G4357" s="39"/>
      <c r="H4357" s="40"/>
      <c r="I4357" s="107" t="str">
        <f>IF(G4357="","",_xlfn.IFNA(VLOOKUP(G4357,'سجل المشتريات'!F:N,8,0),"غير مسجلة في المشتريات"))</f>
        <v/>
      </c>
      <c r="J4357" s="26" t="str">
        <f>_xlfn.IFNA(VLOOKUP(F4357,الاوردرات!$B$1:$C$600,2,0),"")</f>
        <v/>
      </c>
      <c r="K4357" s="52"/>
      <c r="M4357" s="105" t="str">
        <f>IF(G4357="","",_xlfn.IFNA((VLOOKUP(G4357,help!L:M,2,0))*H4357,_xlfn.IFNA((VLOOKUP(G4357,help!P:Q,2,0))*H4357,"غير مسجلة في المشتريات")))</f>
        <v/>
      </c>
    </row>
    <row r="4358" spans="2:13" hidden="1" x14ac:dyDescent="0.25">
      <c r="B4358" s="13">
        <f>COUNTIFS($G$3:G4358,'تقرير استهلاك خامات'!$D$4)</f>
        <v>2</v>
      </c>
      <c r="C4358" s="13">
        <f>COUNTIFS($F$3:F4358,'تقرير منتج تام'!$E$4)</f>
        <v>10</v>
      </c>
      <c r="D4358" s="37"/>
      <c r="E4358" s="37"/>
      <c r="F4358" s="37"/>
      <c r="G4358" s="39"/>
      <c r="H4358" s="40"/>
      <c r="I4358" s="107" t="str">
        <f>IF(G4358="","",_xlfn.IFNA(VLOOKUP(G4358,'سجل المشتريات'!F:N,8,0),"غير مسجلة في المشتريات"))</f>
        <v/>
      </c>
      <c r="J4358" s="26" t="str">
        <f>_xlfn.IFNA(VLOOKUP(F4358,الاوردرات!$B$1:$C$600,2,0),"")</f>
        <v/>
      </c>
      <c r="K4358" s="52"/>
      <c r="M4358" s="105" t="str">
        <f>IF(G4358="","",_xlfn.IFNA((VLOOKUP(G4358,help!L:M,2,0))*H4358,_xlfn.IFNA((VLOOKUP(G4358,help!P:Q,2,0))*H4358,"غير مسجلة في المشتريات")))</f>
        <v/>
      </c>
    </row>
    <row r="4359" spans="2:13" hidden="1" x14ac:dyDescent="0.25">
      <c r="B4359" s="13">
        <f>COUNTIFS($G$3:G4359,'تقرير استهلاك خامات'!$D$4)</f>
        <v>2</v>
      </c>
      <c r="C4359" s="13">
        <f>COUNTIFS($F$3:F4359,'تقرير منتج تام'!$E$4)</f>
        <v>10</v>
      </c>
      <c r="D4359" s="37"/>
      <c r="E4359" s="37"/>
      <c r="F4359" s="37"/>
      <c r="G4359" s="39"/>
      <c r="H4359" s="40"/>
      <c r="I4359" s="107" t="str">
        <f>IF(G4359="","",_xlfn.IFNA(VLOOKUP(G4359,'سجل المشتريات'!F:N,8,0),"غير مسجلة في المشتريات"))</f>
        <v/>
      </c>
      <c r="J4359" s="26" t="str">
        <f>_xlfn.IFNA(VLOOKUP(F4359,الاوردرات!$B$1:$C$600,2,0),"")</f>
        <v/>
      </c>
      <c r="K4359" s="52"/>
      <c r="M4359" s="105" t="str">
        <f>IF(G4359="","",_xlfn.IFNA((VLOOKUP(G4359,help!L:M,2,0))*H4359,_xlfn.IFNA((VLOOKUP(G4359,help!P:Q,2,0))*H4359,"غير مسجلة في المشتريات")))</f>
        <v/>
      </c>
    </row>
    <row r="4360" spans="2:13" hidden="1" x14ac:dyDescent="0.25">
      <c r="B4360" s="13">
        <f>COUNTIFS($G$3:G4360,'تقرير استهلاك خامات'!$D$4)</f>
        <v>2</v>
      </c>
      <c r="C4360" s="13">
        <f>COUNTIFS($F$3:F4360,'تقرير منتج تام'!$E$4)</f>
        <v>10</v>
      </c>
      <c r="D4360" s="37"/>
      <c r="E4360" s="37"/>
      <c r="F4360" s="37"/>
      <c r="G4360" s="39"/>
      <c r="H4360" s="40"/>
      <c r="I4360" s="107" t="str">
        <f>IF(G4360="","",_xlfn.IFNA(VLOOKUP(G4360,'سجل المشتريات'!F:N,8,0),"غير مسجلة في المشتريات"))</f>
        <v/>
      </c>
      <c r="J4360" s="26" t="str">
        <f>_xlfn.IFNA(VLOOKUP(F4360,الاوردرات!$B$1:$C$600,2,0),"")</f>
        <v/>
      </c>
      <c r="K4360" s="52"/>
      <c r="M4360" s="105" t="str">
        <f>IF(G4360="","",_xlfn.IFNA((VLOOKUP(G4360,help!L:M,2,0))*H4360,_xlfn.IFNA((VLOOKUP(G4360,help!P:Q,2,0))*H4360,"غير مسجلة في المشتريات")))</f>
        <v/>
      </c>
    </row>
    <row r="4361" spans="2:13" hidden="1" x14ac:dyDescent="0.25">
      <c r="B4361" s="13">
        <f>COUNTIFS($G$3:G4361,'تقرير استهلاك خامات'!$D$4)</f>
        <v>2</v>
      </c>
      <c r="C4361" s="13">
        <f>COUNTIFS($F$3:F4361,'تقرير منتج تام'!$E$4)</f>
        <v>10</v>
      </c>
      <c r="D4361" s="37"/>
      <c r="E4361" s="37"/>
      <c r="F4361" s="37"/>
      <c r="G4361" s="39"/>
      <c r="H4361" s="40"/>
      <c r="I4361" s="107" t="str">
        <f>IF(G4361="","",_xlfn.IFNA(VLOOKUP(G4361,'سجل المشتريات'!F:N,8,0),"غير مسجلة في المشتريات"))</f>
        <v/>
      </c>
      <c r="J4361" s="26" t="str">
        <f>_xlfn.IFNA(VLOOKUP(F4361,الاوردرات!$B$1:$C$600,2,0),"")</f>
        <v/>
      </c>
      <c r="K4361" s="52"/>
      <c r="M4361" s="105" t="str">
        <f>IF(G4361="","",_xlfn.IFNA((VLOOKUP(G4361,help!L:M,2,0))*H4361,_xlfn.IFNA((VLOOKUP(G4361,help!P:Q,2,0))*H4361,"غير مسجلة في المشتريات")))</f>
        <v/>
      </c>
    </row>
    <row r="4362" spans="2:13" hidden="1" x14ac:dyDescent="0.25">
      <c r="B4362" s="13">
        <f>COUNTIFS($G$3:G4362,'تقرير استهلاك خامات'!$D$4)</f>
        <v>2</v>
      </c>
      <c r="C4362" s="13">
        <f>COUNTIFS($F$3:F4362,'تقرير منتج تام'!$E$4)</f>
        <v>10</v>
      </c>
      <c r="D4362" s="37"/>
      <c r="E4362" s="37"/>
      <c r="F4362" s="37"/>
      <c r="G4362" s="39"/>
      <c r="H4362" s="40"/>
      <c r="I4362" s="107" t="str">
        <f>IF(G4362="","",_xlfn.IFNA(VLOOKUP(G4362,'سجل المشتريات'!F:N,8,0),"غير مسجلة في المشتريات"))</f>
        <v/>
      </c>
      <c r="J4362" s="26" t="str">
        <f>_xlfn.IFNA(VLOOKUP(F4362,الاوردرات!$B$1:$C$600,2,0),"")</f>
        <v/>
      </c>
      <c r="K4362" s="52"/>
      <c r="M4362" s="105" t="str">
        <f>IF(G4362="","",_xlfn.IFNA((VLOOKUP(G4362,help!L:M,2,0))*H4362,_xlfn.IFNA((VLOOKUP(G4362,help!P:Q,2,0))*H4362,"غير مسجلة في المشتريات")))</f>
        <v/>
      </c>
    </row>
    <row r="4363" spans="2:13" hidden="1" x14ac:dyDescent="0.25">
      <c r="B4363" s="13">
        <f>COUNTIFS($G$3:G4363,'تقرير استهلاك خامات'!$D$4)</f>
        <v>2</v>
      </c>
      <c r="C4363" s="13">
        <f>COUNTIFS($F$3:F4363,'تقرير منتج تام'!$E$4)</f>
        <v>10</v>
      </c>
      <c r="D4363" s="37"/>
      <c r="E4363" s="37"/>
      <c r="F4363" s="37"/>
      <c r="G4363" s="39"/>
      <c r="H4363" s="40"/>
      <c r="I4363" s="107" t="str">
        <f>IF(G4363="","",_xlfn.IFNA(VLOOKUP(G4363,'سجل المشتريات'!F:N,8,0),"غير مسجلة في المشتريات"))</f>
        <v/>
      </c>
      <c r="J4363" s="26" t="str">
        <f>_xlfn.IFNA(VLOOKUP(F4363,الاوردرات!$B$1:$C$600,2,0),"")</f>
        <v/>
      </c>
      <c r="K4363" s="52"/>
      <c r="M4363" s="105" t="str">
        <f>IF(G4363="","",_xlfn.IFNA((VLOOKUP(G4363,help!L:M,2,0))*H4363,_xlfn.IFNA((VLOOKUP(G4363,help!P:Q,2,0))*H4363,"غير مسجلة في المشتريات")))</f>
        <v/>
      </c>
    </row>
    <row r="4364" spans="2:13" hidden="1" x14ac:dyDescent="0.25">
      <c r="B4364" s="13">
        <f>COUNTIFS($G$3:G4364,'تقرير استهلاك خامات'!$D$4)</f>
        <v>2</v>
      </c>
      <c r="C4364" s="13">
        <f>COUNTIFS($F$3:F4364,'تقرير منتج تام'!$E$4)</f>
        <v>10</v>
      </c>
      <c r="D4364" s="37"/>
      <c r="E4364" s="37"/>
      <c r="F4364" s="37"/>
      <c r="G4364" s="39"/>
      <c r="H4364" s="40"/>
      <c r="I4364" s="107" t="str">
        <f>IF(G4364="","",_xlfn.IFNA(VLOOKUP(G4364,'سجل المشتريات'!F:N,8,0),"غير مسجلة في المشتريات"))</f>
        <v/>
      </c>
      <c r="J4364" s="26" t="str">
        <f>_xlfn.IFNA(VLOOKUP(F4364,الاوردرات!$B$1:$C$600,2,0),"")</f>
        <v/>
      </c>
      <c r="K4364" s="52"/>
      <c r="M4364" s="105" t="str">
        <f>IF(G4364="","",_xlfn.IFNA((VLOOKUP(G4364,help!L:M,2,0))*H4364,_xlfn.IFNA((VLOOKUP(G4364,help!P:Q,2,0))*H4364,"غير مسجلة في المشتريات")))</f>
        <v/>
      </c>
    </row>
    <row r="4365" spans="2:13" hidden="1" x14ac:dyDescent="0.25">
      <c r="B4365" s="13">
        <f>COUNTIFS($G$3:G4365,'تقرير استهلاك خامات'!$D$4)</f>
        <v>2</v>
      </c>
      <c r="C4365" s="13">
        <f>COUNTIFS($F$3:F4365,'تقرير منتج تام'!$E$4)</f>
        <v>10</v>
      </c>
      <c r="D4365" s="37"/>
      <c r="E4365" s="37"/>
      <c r="F4365" s="37"/>
      <c r="G4365" s="39"/>
      <c r="H4365" s="40"/>
      <c r="I4365" s="107" t="str">
        <f>IF(G4365="","",_xlfn.IFNA(VLOOKUP(G4365,'سجل المشتريات'!F:N,8,0),"غير مسجلة في المشتريات"))</f>
        <v/>
      </c>
      <c r="J4365" s="26" t="str">
        <f>_xlfn.IFNA(VLOOKUP(F4365,الاوردرات!$B$1:$C$600,2,0),"")</f>
        <v/>
      </c>
      <c r="K4365" s="52"/>
      <c r="M4365" s="105" t="str">
        <f>IF(G4365="","",_xlfn.IFNA((VLOOKUP(G4365,help!L:M,2,0))*H4365,_xlfn.IFNA((VLOOKUP(G4365,help!P:Q,2,0))*H4365,"غير مسجلة في المشتريات")))</f>
        <v/>
      </c>
    </row>
    <row r="4366" spans="2:13" hidden="1" x14ac:dyDescent="0.25">
      <c r="B4366" s="13">
        <f>COUNTIFS($G$3:G4366,'تقرير استهلاك خامات'!$D$4)</f>
        <v>2</v>
      </c>
      <c r="C4366" s="13">
        <f>COUNTIFS($F$3:F4366,'تقرير منتج تام'!$E$4)</f>
        <v>10</v>
      </c>
      <c r="D4366" s="37"/>
      <c r="E4366" s="37"/>
      <c r="F4366" s="37"/>
      <c r="G4366" s="39"/>
      <c r="H4366" s="40"/>
      <c r="I4366" s="107" t="str">
        <f>IF(G4366="","",_xlfn.IFNA(VLOOKUP(G4366,'سجل المشتريات'!F:N,8,0),"غير مسجلة في المشتريات"))</f>
        <v/>
      </c>
      <c r="J4366" s="26" t="str">
        <f>_xlfn.IFNA(VLOOKUP(F4366,الاوردرات!$B$1:$C$600,2,0),"")</f>
        <v/>
      </c>
      <c r="K4366" s="52"/>
      <c r="M4366" s="105" t="str">
        <f>IF(G4366="","",_xlfn.IFNA((VLOOKUP(G4366,help!L:M,2,0))*H4366,_xlfn.IFNA((VLOOKUP(G4366,help!P:Q,2,0))*H4366,"غير مسجلة في المشتريات")))</f>
        <v/>
      </c>
    </row>
    <row r="4367" spans="2:13" hidden="1" x14ac:dyDescent="0.25">
      <c r="B4367" s="13">
        <f>COUNTIFS($G$3:G4367,'تقرير استهلاك خامات'!$D$4)</f>
        <v>2</v>
      </c>
      <c r="C4367" s="13">
        <f>COUNTIFS($F$3:F4367,'تقرير منتج تام'!$E$4)</f>
        <v>10</v>
      </c>
      <c r="D4367" s="37"/>
      <c r="E4367" s="37"/>
      <c r="F4367" s="37"/>
      <c r="G4367" s="39"/>
      <c r="H4367" s="40"/>
      <c r="I4367" s="107" t="str">
        <f>IF(G4367="","",_xlfn.IFNA(VLOOKUP(G4367,'سجل المشتريات'!F:N,8,0),"غير مسجلة في المشتريات"))</f>
        <v/>
      </c>
      <c r="J4367" s="26" t="str">
        <f>_xlfn.IFNA(VLOOKUP(F4367,الاوردرات!$B$1:$C$600,2,0),"")</f>
        <v/>
      </c>
      <c r="K4367" s="52"/>
      <c r="M4367" s="105" t="str">
        <f>IF(G4367="","",_xlfn.IFNA((VLOOKUP(G4367,help!L:M,2,0))*H4367,_xlfn.IFNA((VLOOKUP(G4367,help!P:Q,2,0))*H4367,"غير مسجلة في المشتريات")))</f>
        <v/>
      </c>
    </row>
    <row r="4368" spans="2:13" hidden="1" x14ac:dyDescent="0.25">
      <c r="B4368" s="13">
        <f>COUNTIFS($G$3:G4368,'تقرير استهلاك خامات'!$D$4)</f>
        <v>2</v>
      </c>
      <c r="C4368" s="13">
        <f>COUNTIFS($F$3:F4368,'تقرير منتج تام'!$E$4)</f>
        <v>10</v>
      </c>
      <c r="D4368" s="37"/>
      <c r="E4368" s="37"/>
      <c r="F4368" s="37"/>
      <c r="G4368" s="39"/>
      <c r="H4368" s="40"/>
      <c r="I4368" s="107" t="str">
        <f>IF(G4368="","",_xlfn.IFNA(VLOOKUP(G4368,'سجل المشتريات'!F:N,8,0),"غير مسجلة في المشتريات"))</f>
        <v/>
      </c>
      <c r="J4368" s="26" t="str">
        <f>_xlfn.IFNA(VLOOKUP(F4368,الاوردرات!$B$1:$C$600,2,0),"")</f>
        <v/>
      </c>
      <c r="K4368" s="52"/>
      <c r="M4368" s="105" t="str">
        <f>IF(G4368="","",_xlfn.IFNA((VLOOKUP(G4368,help!L:M,2,0))*H4368,_xlfn.IFNA((VLOOKUP(G4368,help!P:Q,2,0))*H4368,"غير مسجلة في المشتريات")))</f>
        <v/>
      </c>
    </row>
    <row r="4369" spans="2:13" hidden="1" x14ac:dyDescent="0.25">
      <c r="B4369" s="13">
        <f>COUNTIFS($G$3:G4369,'تقرير استهلاك خامات'!$D$4)</f>
        <v>2</v>
      </c>
      <c r="C4369" s="13">
        <f>COUNTIFS($F$3:F4369,'تقرير منتج تام'!$E$4)</f>
        <v>10</v>
      </c>
      <c r="D4369" s="37"/>
      <c r="E4369" s="37"/>
      <c r="F4369" s="37"/>
      <c r="G4369" s="39"/>
      <c r="H4369" s="40"/>
      <c r="I4369" s="107" t="str">
        <f>IF(G4369="","",_xlfn.IFNA(VLOOKUP(G4369,'سجل المشتريات'!F:N,8,0),"غير مسجلة في المشتريات"))</f>
        <v/>
      </c>
      <c r="J4369" s="26" t="str">
        <f>_xlfn.IFNA(VLOOKUP(F4369,الاوردرات!$B$1:$C$600,2,0),"")</f>
        <v/>
      </c>
      <c r="K4369" s="52"/>
      <c r="M4369" s="105" t="str">
        <f>IF(G4369="","",_xlfn.IFNA((VLOOKUP(G4369,help!L:M,2,0))*H4369,_xlfn.IFNA((VLOOKUP(G4369,help!P:Q,2,0))*H4369,"غير مسجلة في المشتريات")))</f>
        <v/>
      </c>
    </row>
    <row r="4370" spans="2:13" hidden="1" x14ac:dyDescent="0.25">
      <c r="B4370" s="13">
        <f>COUNTIFS($G$3:G4370,'تقرير استهلاك خامات'!$D$4)</f>
        <v>2</v>
      </c>
      <c r="C4370" s="13">
        <f>COUNTIFS($F$3:F4370,'تقرير منتج تام'!$E$4)</f>
        <v>10</v>
      </c>
      <c r="D4370" s="37"/>
      <c r="E4370" s="37"/>
      <c r="F4370" s="37"/>
      <c r="G4370" s="39"/>
      <c r="H4370" s="40"/>
      <c r="I4370" s="107" t="str">
        <f>IF(G4370="","",_xlfn.IFNA(VLOOKUP(G4370,'سجل المشتريات'!F:N,8,0),"غير مسجلة في المشتريات"))</f>
        <v/>
      </c>
      <c r="J4370" s="26" t="str">
        <f>_xlfn.IFNA(VLOOKUP(F4370,الاوردرات!$B$1:$C$600,2,0),"")</f>
        <v/>
      </c>
      <c r="K4370" s="52"/>
      <c r="M4370" s="105" t="str">
        <f>IF(G4370="","",_xlfn.IFNA((VLOOKUP(G4370,help!L:M,2,0))*H4370,_xlfn.IFNA((VLOOKUP(G4370,help!P:Q,2,0))*H4370,"غير مسجلة في المشتريات")))</f>
        <v/>
      </c>
    </row>
    <row r="4371" spans="2:13" hidden="1" x14ac:dyDescent="0.25">
      <c r="B4371" s="13">
        <f>COUNTIFS($G$3:G4371,'تقرير استهلاك خامات'!$D$4)</f>
        <v>2</v>
      </c>
      <c r="C4371" s="13">
        <f>COUNTIFS($F$3:F4371,'تقرير منتج تام'!$E$4)</f>
        <v>10</v>
      </c>
      <c r="D4371" s="37"/>
      <c r="E4371" s="37"/>
      <c r="F4371" s="37"/>
      <c r="G4371" s="39"/>
      <c r="H4371" s="40"/>
      <c r="I4371" s="107" t="str">
        <f>IF(G4371="","",_xlfn.IFNA(VLOOKUP(G4371,'سجل المشتريات'!F:N,8,0),"غير مسجلة في المشتريات"))</f>
        <v/>
      </c>
      <c r="J4371" s="26" t="str">
        <f>_xlfn.IFNA(VLOOKUP(F4371,الاوردرات!$B$1:$C$600,2,0),"")</f>
        <v/>
      </c>
      <c r="K4371" s="52"/>
      <c r="M4371" s="105" t="str">
        <f>IF(G4371="","",_xlfn.IFNA((VLOOKUP(G4371,help!L:M,2,0))*H4371,_xlfn.IFNA((VLOOKUP(G4371,help!P:Q,2,0))*H4371,"غير مسجلة في المشتريات")))</f>
        <v/>
      </c>
    </row>
    <row r="4372" spans="2:13" hidden="1" x14ac:dyDescent="0.25">
      <c r="B4372" s="13">
        <f>COUNTIFS($G$3:G4372,'تقرير استهلاك خامات'!$D$4)</f>
        <v>2</v>
      </c>
      <c r="C4372" s="13">
        <f>COUNTIFS($F$3:F4372,'تقرير منتج تام'!$E$4)</f>
        <v>10</v>
      </c>
      <c r="D4372" s="37"/>
      <c r="E4372" s="37"/>
      <c r="F4372" s="37"/>
      <c r="G4372" s="39"/>
      <c r="H4372" s="40"/>
      <c r="I4372" s="107" t="str">
        <f>IF(G4372="","",_xlfn.IFNA(VLOOKUP(G4372,'سجل المشتريات'!F:N,8,0),"غير مسجلة في المشتريات"))</f>
        <v/>
      </c>
      <c r="J4372" s="26" t="str">
        <f>_xlfn.IFNA(VLOOKUP(F4372,الاوردرات!$B$1:$C$600,2,0),"")</f>
        <v/>
      </c>
      <c r="K4372" s="52"/>
      <c r="M4372" s="105" t="str">
        <f>IF(G4372="","",_xlfn.IFNA((VLOOKUP(G4372,help!L:M,2,0))*H4372,_xlfn.IFNA((VLOOKUP(G4372,help!P:Q,2,0))*H4372,"غير مسجلة في المشتريات")))</f>
        <v/>
      </c>
    </row>
    <row r="4373" spans="2:13" hidden="1" x14ac:dyDescent="0.25">
      <c r="B4373" s="13">
        <f>COUNTIFS($G$3:G4373,'تقرير استهلاك خامات'!$D$4)</f>
        <v>2</v>
      </c>
      <c r="C4373" s="13">
        <f>COUNTIFS($F$3:F4373,'تقرير منتج تام'!$E$4)</f>
        <v>10</v>
      </c>
      <c r="D4373" s="37"/>
      <c r="E4373" s="37"/>
      <c r="F4373" s="37"/>
      <c r="G4373" s="39"/>
      <c r="H4373" s="40"/>
      <c r="I4373" s="107" t="str">
        <f>IF(G4373="","",_xlfn.IFNA(VLOOKUP(G4373,'سجل المشتريات'!F:N,8,0),"غير مسجلة في المشتريات"))</f>
        <v/>
      </c>
      <c r="J4373" s="26" t="str">
        <f>_xlfn.IFNA(VLOOKUP(F4373,الاوردرات!$B$1:$C$600,2,0),"")</f>
        <v/>
      </c>
      <c r="K4373" s="52"/>
      <c r="M4373" s="105" t="str">
        <f>IF(G4373="","",_xlfn.IFNA((VLOOKUP(G4373,help!L:M,2,0))*H4373,_xlfn.IFNA((VLOOKUP(G4373,help!P:Q,2,0))*H4373,"غير مسجلة في المشتريات")))</f>
        <v/>
      </c>
    </row>
    <row r="4374" spans="2:13" hidden="1" x14ac:dyDescent="0.25">
      <c r="B4374" s="13">
        <f>COUNTIFS($G$3:G4374,'تقرير استهلاك خامات'!$D$4)</f>
        <v>2</v>
      </c>
      <c r="C4374" s="13">
        <f>COUNTIFS($F$3:F4374,'تقرير منتج تام'!$E$4)</f>
        <v>10</v>
      </c>
      <c r="D4374" s="37"/>
      <c r="E4374" s="37"/>
      <c r="F4374" s="37"/>
      <c r="G4374" s="39"/>
      <c r="H4374" s="40"/>
      <c r="I4374" s="107" t="str">
        <f>IF(G4374="","",_xlfn.IFNA(VLOOKUP(G4374,'سجل المشتريات'!F:N,8,0),"غير مسجلة في المشتريات"))</f>
        <v/>
      </c>
      <c r="J4374" s="26" t="str">
        <f>_xlfn.IFNA(VLOOKUP(F4374,الاوردرات!$B$1:$C$600,2,0),"")</f>
        <v/>
      </c>
      <c r="K4374" s="52"/>
      <c r="M4374" s="105" t="str">
        <f>IF(G4374="","",_xlfn.IFNA((VLOOKUP(G4374,help!L:M,2,0))*H4374,_xlfn.IFNA((VLOOKUP(G4374,help!P:Q,2,0))*H4374,"غير مسجلة في المشتريات")))</f>
        <v/>
      </c>
    </row>
    <row r="4375" spans="2:13" hidden="1" x14ac:dyDescent="0.25">
      <c r="B4375" s="13">
        <f>COUNTIFS($G$3:G4375,'تقرير استهلاك خامات'!$D$4)</f>
        <v>2</v>
      </c>
      <c r="C4375" s="13">
        <f>COUNTIFS($F$3:F4375,'تقرير منتج تام'!$E$4)</f>
        <v>10</v>
      </c>
      <c r="D4375" s="37"/>
      <c r="E4375" s="37"/>
      <c r="F4375" s="37"/>
      <c r="G4375" s="39"/>
      <c r="H4375" s="40"/>
      <c r="I4375" s="107" t="str">
        <f>IF(G4375="","",_xlfn.IFNA(VLOOKUP(G4375,'سجل المشتريات'!F:N,8,0),"غير مسجلة في المشتريات"))</f>
        <v/>
      </c>
      <c r="J4375" s="26" t="str">
        <f>_xlfn.IFNA(VLOOKUP(F4375,الاوردرات!$B$1:$C$600,2,0),"")</f>
        <v/>
      </c>
      <c r="K4375" s="52"/>
      <c r="M4375" s="105" t="str">
        <f>IF(G4375="","",_xlfn.IFNA((VLOOKUP(G4375,help!L:M,2,0))*H4375,_xlfn.IFNA((VLOOKUP(G4375,help!P:Q,2,0))*H4375,"غير مسجلة في المشتريات")))</f>
        <v/>
      </c>
    </row>
    <row r="4376" spans="2:13" hidden="1" x14ac:dyDescent="0.25">
      <c r="B4376" s="13">
        <f>COUNTIFS($G$3:G4376,'تقرير استهلاك خامات'!$D$4)</f>
        <v>2</v>
      </c>
      <c r="C4376" s="13">
        <f>COUNTIFS($F$3:F4376,'تقرير منتج تام'!$E$4)</f>
        <v>10</v>
      </c>
      <c r="D4376" s="37"/>
      <c r="E4376" s="37"/>
      <c r="F4376" s="37"/>
      <c r="G4376" s="39"/>
      <c r="H4376" s="40"/>
      <c r="I4376" s="107" t="str">
        <f>IF(G4376="","",_xlfn.IFNA(VLOOKUP(G4376,'سجل المشتريات'!F:N,8,0),"غير مسجلة في المشتريات"))</f>
        <v/>
      </c>
      <c r="J4376" s="26" t="str">
        <f>_xlfn.IFNA(VLOOKUP(F4376,الاوردرات!$B$1:$C$600,2,0),"")</f>
        <v/>
      </c>
      <c r="K4376" s="52"/>
      <c r="M4376" s="105" t="str">
        <f>IF(G4376="","",_xlfn.IFNA((VLOOKUP(G4376,help!L:M,2,0))*H4376,_xlfn.IFNA((VLOOKUP(G4376,help!P:Q,2,0))*H4376,"غير مسجلة في المشتريات")))</f>
        <v/>
      </c>
    </row>
    <row r="4377" spans="2:13" hidden="1" x14ac:dyDescent="0.25">
      <c r="B4377" s="13">
        <f>COUNTIFS($G$3:G4377,'تقرير استهلاك خامات'!$D$4)</f>
        <v>2</v>
      </c>
      <c r="C4377" s="13">
        <f>COUNTIFS($F$3:F4377,'تقرير منتج تام'!$E$4)</f>
        <v>10</v>
      </c>
      <c r="D4377" s="37"/>
      <c r="E4377" s="37"/>
      <c r="F4377" s="37"/>
      <c r="G4377" s="39"/>
      <c r="H4377" s="40"/>
      <c r="I4377" s="107" t="str">
        <f>IF(G4377="","",_xlfn.IFNA(VLOOKUP(G4377,'سجل المشتريات'!F:N,8,0),"غير مسجلة في المشتريات"))</f>
        <v/>
      </c>
      <c r="J4377" s="26" t="str">
        <f>_xlfn.IFNA(VLOOKUP(F4377,الاوردرات!$B$1:$C$600,2,0),"")</f>
        <v/>
      </c>
      <c r="K4377" s="52"/>
      <c r="M4377" s="105" t="str">
        <f>IF(G4377="","",_xlfn.IFNA((VLOOKUP(G4377,help!L:M,2,0))*H4377,_xlfn.IFNA((VLOOKUP(G4377,help!P:Q,2,0))*H4377,"غير مسجلة في المشتريات")))</f>
        <v/>
      </c>
    </row>
    <row r="4378" spans="2:13" hidden="1" x14ac:dyDescent="0.25">
      <c r="B4378" s="13">
        <f>COUNTIFS($G$3:G4378,'تقرير استهلاك خامات'!$D$4)</f>
        <v>2</v>
      </c>
      <c r="C4378" s="13">
        <f>COUNTIFS($F$3:F4378,'تقرير منتج تام'!$E$4)</f>
        <v>10</v>
      </c>
      <c r="D4378" s="37"/>
      <c r="E4378" s="37"/>
      <c r="F4378" s="37"/>
      <c r="G4378" s="39"/>
      <c r="H4378" s="40"/>
      <c r="I4378" s="107" t="str">
        <f>IF(G4378="","",_xlfn.IFNA(VLOOKUP(G4378,'سجل المشتريات'!F:N,8,0),"غير مسجلة في المشتريات"))</f>
        <v/>
      </c>
      <c r="J4378" s="26" t="str">
        <f>_xlfn.IFNA(VLOOKUP(F4378,الاوردرات!$B$1:$C$600,2,0),"")</f>
        <v/>
      </c>
      <c r="K4378" s="52"/>
      <c r="M4378" s="105" t="str">
        <f>IF(G4378="","",_xlfn.IFNA((VLOOKUP(G4378,help!L:M,2,0))*H4378,_xlfn.IFNA((VLOOKUP(G4378,help!P:Q,2,0))*H4378,"غير مسجلة في المشتريات")))</f>
        <v/>
      </c>
    </row>
    <row r="4379" spans="2:13" hidden="1" x14ac:dyDescent="0.25">
      <c r="B4379" s="13">
        <f>COUNTIFS($G$3:G4379,'تقرير استهلاك خامات'!$D$4)</f>
        <v>2</v>
      </c>
      <c r="C4379" s="13">
        <f>COUNTIFS($F$3:F4379,'تقرير منتج تام'!$E$4)</f>
        <v>10</v>
      </c>
      <c r="D4379" s="37"/>
      <c r="E4379" s="37"/>
      <c r="F4379" s="37"/>
      <c r="G4379" s="39"/>
      <c r="H4379" s="40"/>
      <c r="I4379" s="107" t="str">
        <f>IF(G4379="","",_xlfn.IFNA(VLOOKUP(G4379,'سجل المشتريات'!F:N,8,0),"غير مسجلة في المشتريات"))</f>
        <v/>
      </c>
      <c r="J4379" s="26" t="str">
        <f>_xlfn.IFNA(VLOOKUP(F4379,الاوردرات!$B$1:$C$600,2,0),"")</f>
        <v/>
      </c>
      <c r="K4379" s="52"/>
      <c r="M4379" s="105" t="str">
        <f>IF(G4379="","",_xlfn.IFNA((VLOOKUP(G4379,help!L:M,2,0))*H4379,_xlfn.IFNA((VLOOKUP(G4379,help!P:Q,2,0))*H4379,"غير مسجلة في المشتريات")))</f>
        <v/>
      </c>
    </row>
    <row r="4380" spans="2:13" hidden="1" x14ac:dyDescent="0.25">
      <c r="B4380" s="13">
        <f>COUNTIFS($G$3:G4380,'تقرير استهلاك خامات'!$D$4)</f>
        <v>2</v>
      </c>
      <c r="C4380" s="13">
        <f>COUNTIFS($F$3:F4380,'تقرير منتج تام'!$E$4)</f>
        <v>10</v>
      </c>
      <c r="D4380" s="37"/>
      <c r="E4380" s="37"/>
      <c r="F4380" s="37"/>
      <c r="G4380" s="39"/>
      <c r="H4380" s="40"/>
      <c r="I4380" s="107" t="str">
        <f>IF(G4380="","",_xlfn.IFNA(VLOOKUP(G4380,'سجل المشتريات'!F:N,8,0),"غير مسجلة في المشتريات"))</f>
        <v/>
      </c>
      <c r="J4380" s="26" t="str">
        <f>_xlfn.IFNA(VLOOKUP(F4380,الاوردرات!$B$1:$C$600,2,0),"")</f>
        <v/>
      </c>
      <c r="K4380" s="52"/>
      <c r="M4380" s="105" t="str">
        <f>IF(G4380="","",_xlfn.IFNA((VLOOKUP(G4380,help!L:M,2,0))*H4380,_xlfn.IFNA((VLOOKUP(G4380,help!P:Q,2,0))*H4380,"غير مسجلة في المشتريات")))</f>
        <v/>
      </c>
    </row>
    <row r="4381" spans="2:13" hidden="1" x14ac:dyDescent="0.25">
      <c r="B4381" s="13">
        <f>COUNTIFS($G$3:G4381,'تقرير استهلاك خامات'!$D$4)</f>
        <v>2</v>
      </c>
      <c r="C4381" s="13">
        <f>COUNTIFS($F$3:F4381,'تقرير منتج تام'!$E$4)</f>
        <v>10</v>
      </c>
      <c r="D4381" s="37"/>
      <c r="E4381" s="37"/>
      <c r="F4381" s="37"/>
      <c r="G4381" s="39"/>
      <c r="H4381" s="40"/>
      <c r="I4381" s="107" t="str">
        <f>IF(G4381="","",_xlfn.IFNA(VLOOKUP(G4381,'سجل المشتريات'!F:N,8,0),"غير مسجلة في المشتريات"))</f>
        <v/>
      </c>
      <c r="J4381" s="26" t="str">
        <f>_xlfn.IFNA(VLOOKUP(F4381,الاوردرات!$B$1:$C$600,2,0),"")</f>
        <v/>
      </c>
      <c r="K4381" s="52"/>
      <c r="M4381" s="105" t="str">
        <f>IF(G4381="","",_xlfn.IFNA((VLOOKUP(G4381,help!L:M,2,0))*H4381,_xlfn.IFNA((VLOOKUP(G4381,help!P:Q,2,0))*H4381,"غير مسجلة في المشتريات")))</f>
        <v/>
      </c>
    </row>
    <row r="4382" spans="2:13" hidden="1" x14ac:dyDescent="0.25">
      <c r="B4382" s="13">
        <f>COUNTIFS($G$3:G4382,'تقرير استهلاك خامات'!$D$4)</f>
        <v>2</v>
      </c>
      <c r="C4382" s="13">
        <f>COUNTIFS($F$3:F4382,'تقرير منتج تام'!$E$4)</f>
        <v>10</v>
      </c>
      <c r="D4382" s="37"/>
      <c r="E4382" s="37"/>
      <c r="F4382" s="37"/>
      <c r="G4382" s="39"/>
      <c r="H4382" s="40"/>
      <c r="I4382" s="107" t="str">
        <f>IF(G4382="","",_xlfn.IFNA(VLOOKUP(G4382,'سجل المشتريات'!F:N,8,0),"غير مسجلة في المشتريات"))</f>
        <v/>
      </c>
      <c r="J4382" s="26" t="str">
        <f>_xlfn.IFNA(VLOOKUP(F4382,الاوردرات!$B$1:$C$600,2,0),"")</f>
        <v/>
      </c>
      <c r="K4382" s="52"/>
      <c r="M4382" s="105" t="str">
        <f>IF(G4382="","",_xlfn.IFNA((VLOOKUP(G4382,help!L:M,2,0))*H4382,_xlfn.IFNA((VLOOKUP(G4382,help!P:Q,2,0))*H4382,"غير مسجلة في المشتريات")))</f>
        <v/>
      </c>
    </row>
    <row r="4383" spans="2:13" hidden="1" x14ac:dyDescent="0.25">
      <c r="B4383" s="13">
        <f>COUNTIFS($G$3:G4383,'تقرير استهلاك خامات'!$D$4)</f>
        <v>2</v>
      </c>
      <c r="C4383" s="13">
        <f>COUNTIFS($F$3:F4383,'تقرير منتج تام'!$E$4)</f>
        <v>10</v>
      </c>
      <c r="D4383" s="37"/>
      <c r="E4383" s="37"/>
      <c r="F4383" s="37"/>
      <c r="G4383" s="39"/>
      <c r="H4383" s="40"/>
      <c r="I4383" s="107" t="str">
        <f>IF(G4383="","",_xlfn.IFNA(VLOOKUP(G4383,'سجل المشتريات'!F:N,8,0),"غير مسجلة في المشتريات"))</f>
        <v/>
      </c>
      <c r="J4383" s="26" t="str">
        <f>_xlfn.IFNA(VLOOKUP(F4383,الاوردرات!$B$1:$C$600,2,0),"")</f>
        <v/>
      </c>
      <c r="K4383" s="52"/>
      <c r="M4383" s="105" t="str">
        <f>IF(G4383="","",_xlfn.IFNA((VLOOKUP(G4383,help!L:M,2,0))*H4383,_xlfn.IFNA((VLOOKUP(G4383,help!P:Q,2,0))*H4383,"غير مسجلة في المشتريات")))</f>
        <v/>
      </c>
    </row>
    <row r="4384" spans="2:13" hidden="1" x14ac:dyDescent="0.25">
      <c r="B4384" s="13">
        <f>COUNTIFS($G$3:G4384,'تقرير استهلاك خامات'!$D$4)</f>
        <v>2</v>
      </c>
      <c r="C4384" s="13">
        <f>COUNTIFS($F$3:F4384,'تقرير منتج تام'!$E$4)</f>
        <v>10</v>
      </c>
      <c r="D4384" s="37"/>
      <c r="E4384" s="37"/>
      <c r="F4384" s="37"/>
      <c r="G4384" s="39"/>
      <c r="H4384" s="40"/>
      <c r="I4384" s="107" t="str">
        <f>IF(G4384="","",_xlfn.IFNA(VLOOKUP(G4384,'سجل المشتريات'!F:N,8,0),"غير مسجلة في المشتريات"))</f>
        <v/>
      </c>
      <c r="J4384" s="26" t="str">
        <f>_xlfn.IFNA(VLOOKUP(F4384,الاوردرات!$B$1:$C$600,2,0),"")</f>
        <v/>
      </c>
      <c r="K4384" s="52"/>
      <c r="M4384" s="105" t="str">
        <f>IF(G4384="","",_xlfn.IFNA((VLOOKUP(G4384,help!L:M,2,0))*H4384,_xlfn.IFNA((VLOOKUP(G4384,help!P:Q,2,0))*H4384,"غير مسجلة في المشتريات")))</f>
        <v/>
      </c>
    </row>
    <row r="4385" spans="2:13" hidden="1" x14ac:dyDescent="0.25">
      <c r="B4385" s="13">
        <f>COUNTIFS($G$3:G4385,'تقرير استهلاك خامات'!$D$4)</f>
        <v>2</v>
      </c>
      <c r="C4385" s="13">
        <f>COUNTIFS($F$3:F4385,'تقرير منتج تام'!$E$4)</f>
        <v>10</v>
      </c>
      <c r="D4385" s="37"/>
      <c r="E4385" s="37"/>
      <c r="F4385" s="37"/>
      <c r="G4385" s="39"/>
      <c r="H4385" s="40"/>
      <c r="I4385" s="107" t="str">
        <f>IF(G4385="","",_xlfn.IFNA(VLOOKUP(G4385,'سجل المشتريات'!F:N,8,0),"غير مسجلة في المشتريات"))</f>
        <v/>
      </c>
      <c r="J4385" s="26" t="str">
        <f>_xlfn.IFNA(VLOOKUP(F4385,الاوردرات!$B$1:$C$600,2,0),"")</f>
        <v/>
      </c>
      <c r="K4385" s="52"/>
      <c r="M4385" s="105" t="str">
        <f>IF(G4385="","",_xlfn.IFNA((VLOOKUP(G4385,help!L:M,2,0))*H4385,_xlfn.IFNA((VLOOKUP(G4385,help!P:Q,2,0))*H4385,"غير مسجلة في المشتريات")))</f>
        <v/>
      </c>
    </row>
    <row r="4386" spans="2:13" hidden="1" x14ac:dyDescent="0.25">
      <c r="B4386" s="13">
        <f>COUNTIFS($G$3:G4386,'تقرير استهلاك خامات'!$D$4)</f>
        <v>2</v>
      </c>
      <c r="C4386" s="13">
        <f>COUNTIFS($F$3:F4386,'تقرير منتج تام'!$E$4)</f>
        <v>10</v>
      </c>
      <c r="D4386" s="37"/>
      <c r="E4386" s="37"/>
      <c r="F4386" s="37"/>
      <c r="G4386" s="39"/>
      <c r="H4386" s="40"/>
      <c r="I4386" s="107" t="str">
        <f>IF(G4386="","",_xlfn.IFNA(VLOOKUP(G4386,'سجل المشتريات'!F:N,8,0),"غير مسجلة في المشتريات"))</f>
        <v/>
      </c>
      <c r="J4386" s="26" t="str">
        <f>_xlfn.IFNA(VLOOKUP(F4386,الاوردرات!$B$1:$C$600,2,0),"")</f>
        <v/>
      </c>
      <c r="K4386" s="52"/>
      <c r="M4386" s="105" t="str">
        <f>IF(G4386="","",_xlfn.IFNA((VLOOKUP(G4386,help!L:M,2,0))*H4386,_xlfn.IFNA((VLOOKUP(G4386,help!P:Q,2,0))*H4386,"غير مسجلة في المشتريات")))</f>
        <v/>
      </c>
    </row>
    <row r="4387" spans="2:13" hidden="1" x14ac:dyDescent="0.25">
      <c r="B4387" s="13">
        <f>COUNTIFS($G$3:G4387,'تقرير استهلاك خامات'!$D$4)</f>
        <v>2</v>
      </c>
      <c r="C4387" s="13">
        <f>COUNTIFS($F$3:F4387,'تقرير منتج تام'!$E$4)</f>
        <v>10</v>
      </c>
      <c r="D4387" s="37"/>
      <c r="E4387" s="37"/>
      <c r="F4387" s="37"/>
      <c r="G4387" s="39"/>
      <c r="H4387" s="40"/>
      <c r="I4387" s="107" t="str">
        <f>IF(G4387="","",_xlfn.IFNA(VLOOKUP(G4387,'سجل المشتريات'!F:N,8,0),"غير مسجلة في المشتريات"))</f>
        <v/>
      </c>
      <c r="J4387" s="26" t="str">
        <f>_xlfn.IFNA(VLOOKUP(F4387,الاوردرات!$B$1:$C$600,2,0),"")</f>
        <v/>
      </c>
      <c r="K4387" s="52"/>
      <c r="M4387" s="105" t="str">
        <f>IF(G4387="","",_xlfn.IFNA((VLOOKUP(G4387,help!L:M,2,0))*H4387,_xlfn.IFNA((VLOOKUP(G4387,help!P:Q,2,0))*H4387,"غير مسجلة في المشتريات")))</f>
        <v/>
      </c>
    </row>
    <row r="4388" spans="2:13" hidden="1" x14ac:dyDescent="0.25">
      <c r="B4388" s="13">
        <f>COUNTIFS($G$3:G4388,'تقرير استهلاك خامات'!$D$4)</f>
        <v>2</v>
      </c>
      <c r="C4388" s="13">
        <f>COUNTIFS($F$3:F4388,'تقرير منتج تام'!$E$4)</f>
        <v>10</v>
      </c>
      <c r="D4388" s="37"/>
      <c r="E4388" s="37"/>
      <c r="F4388" s="37"/>
      <c r="G4388" s="39"/>
      <c r="H4388" s="40"/>
      <c r="I4388" s="107" t="str">
        <f>IF(G4388="","",_xlfn.IFNA(VLOOKUP(G4388,'سجل المشتريات'!F:N,8,0),"غير مسجلة في المشتريات"))</f>
        <v/>
      </c>
      <c r="J4388" s="26" t="str">
        <f>_xlfn.IFNA(VLOOKUP(F4388,الاوردرات!$B$1:$C$600,2,0),"")</f>
        <v/>
      </c>
      <c r="K4388" s="52"/>
      <c r="M4388" s="105" t="str">
        <f>IF(G4388="","",_xlfn.IFNA((VLOOKUP(G4388,help!L:M,2,0))*H4388,_xlfn.IFNA((VLOOKUP(G4388,help!P:Q,2,0))*H4388,"غير مسجلة في المشتريات")))</f>
        <v/>
      </c>
    </row>
    <row r="4389" spans="2:13" hidden="1" x14ac:dyDescent="0.25">
      <c r="B4389" s="13">
        <f>COUNTIFS($G$3:G4389,'تقرير استهلاك خامات'!$D$4)</f>
        <v>2</v>
      </c>
      <c r="C4389" s="13">
        <f>COUNTIFS($F$3:F4389,'تقرير منتج تام'!$E$4)</f>
        <v>10</v>
      </c>
      <c r="D4389" s="37"/>
      <c r="E4389" s="37"/>
      <c r="F4389" s="37"/>
      <c r="G4389" s="39"/>
      <c r="H4389" s="40"/>
      <c r="I4389" s="107" t="str">
        <f>IF(G4389="","",_xlfn.IFNA(VLOOKUP(G4389,'سجل المشتريات'!F:N,8,0),"غير مسجلة في المشتريات"))</f>
        <v/>
      </c>
      <c r="J4389" s="26" t="str">
        <f>_xlfn.IFNA(VLOOKUP(F4389,الاوردرات!$B$1:$C$600,2,0),"")</f>
        <v/>
      </c>
      <c r="K4389" s="52"/>
      <c r="M4389" s="105" t="str">
        <f>IF(G4389="","",_xlfn.IFNA((VLOOKUP(G4389,help!L:M,2,0))*H4389,_xlfn.IFNA((VLOOKUP(G4389,help!P:Q,2,0))*H4389,"غير مسجلة في المشتريات")))</f>
        <v/>
      </c>
    </row>
    <row r="4390" spans="2:13" hidden="1" x14ac:dyDescent="0.25">
      <c r="B4390" s="13">
        <f>COUNTIFS($G$3:G4390,'تقرير استهلاك خامات'!$D$4)</f>
        <v>2</v>
      </c>
      <c r="C4390" s="13">
        <f>COUNTIFS($F$3:F4390,'تقرير منتج تام'!$E$4)</f>
        <v>10</v>
      </c>
      <c r="D4390" s="37"/>
      <c r="E4390" s="37"/>
      <c r="F4390" s="37"/>
      <c r="G4390" s="39"/>
      <c r="H4390" s="40"/>
      <c r="I4390" s="107" t="str">
        <f>IF(G4390="","",_xlfn.IFNA(VLOOKUP(G4390,'سجل المشتريات'!F:N,8,0),"غير مسجلة في المشتريات"))</f>
        <v/>
      </c>
      <c r="J4390" s="26" t="str">
        <f>_xlfn.IFNA(VLOOKUP(F4390,الاوردرات!$B$1:$C$600,2,0),"")</f>
        <v/>
      </c>
      <c r="K4390" s="52"/>
      <c r="M4390" s="105" t="str">
        <f>IF(G4390="","",_xlfn.IFNA((VLOOKUP(G4390,help!L:M,2,0))*H4390,_xlfn.IFNA((VLOOKUP(G4390,help!P:Q,2,0))*H4390,"غير مسجلة في المشتريات")))</f>
        <v/>
      </c>
    </row>
    <row r="4391" spans="2:13" hidden="1" x14ac:dyDescent="0.25">
      <c r="B4391" s="13">
        <f>COUNTIFS($G$3:G4391,'تقرير استهلاك خامات'!$D$4)</f>
        <v>2</v>
      </c>
      <c r="C4391" s="13">
        <f>COUNTIFS($F$3:F4391,'تقرير منتج تام'!$E$4)</f>
        <v>10</v>
      </c>
      <c r="D4391" s="37"/>
      <c r="E4391" s="37"/>
      <c r="F4391" s="37"/>
      <c r="G4391" s="39"/>
      <c r="H4391" s="40"/>
      <c r="I4391" s="107" t="str">
        <f>IF(G4391="","",_xlfn.IFNA(VLOOKUP(G4391,'سجل المشتريات'!F:N,8,0),"غير مسجلة في المشتريات"))</f>
        <v/>
      </c>
      <c r="J4391" s="26" t="str">
        <f>_xlfn.IFNA(VLOOKUP(F4391,الاوردرات!$B$1:$C$600,2,0),"")</f>
        <v/>
      </c>
      <c r="K4391" s="52"/>
      <c r="M4391" s="105" t="str">
        <f>IF(G4391="","",_xlfn.IFNA((VLOOKUP(G4391,help!L:M,2,0))*H4391,_xlfn.IFNA((VLOOKUP(G4391,help!P:Q,2,0))*H4391,"غير مسجلة في المشتريات")))</f>
        <v/>
      </c>
    </row>
    <row r="4392" spans="2:13" hidden="1" x14ac:dyDescent="0.25">
      <c r="B4392" s="13">
        <f>COUNTIFS($G$3:G4392,'تقرير استهلاك خامات'!$D$4)</f>
        <v>2</v>
      </c>
      <c r="C4392" s="13">
        <f>COUNTIFS($F$3:F4392,'تقرير منتج تام'!$E$4)</f>
        <v>10</v>
      </c>
      <c r="D4392" s="37"/>
      <c r="E4392" s="37"/>
      <c r="F4392" s="37"/>
      <c r="G4392" s="39"/>
      <c r="H4392" s="40"/>
      <c r="I4392" s="107" t="str">
        <f>IF(G4392="","",_xlfn.IFNA(VLOOKUP(G4392,'سجل المشتريات'!F:N,8,0),"غير مسجلة في المشتريات"))</f>
        <v/>
      </c>
      <c r="J4392" s="26" t="str">
        <f>_xlfn.IFNA(VLOOKUP(F4392,الاوردرات!$B$1:$C$600,2,0),"")</f>
        <v/>
      </c>
      <c r="K4392" s="52"/>
      <c r="M4392" s="105" t="str">
        <f>IF(G4392="","",_xlfn.IFNA((VLOOKUP(G4392,help!L:M,2,0))*H4392,_xlfn.IFNA((VLOOKUP(G4392,help!P:Q,2,0))*H4392,"غير مسجلة في المشتريات")))</f>
        <v/>
      </c>
    </row>
    <row r="4393" spans="2:13" hidden="1" x14ac:dyDescent="0.25">
      <c r="B4393" s="13">
        <f>COUNTIFS($G$3:G4393,'تقرير استهلاك خامات'!$D$4)</f>
        <v>2</v>
      </c>
      <c r="C4393" s="13">
        <f>COUNTIFS($F$3:F4393,'تقرير منتج تام'!$E$4)</f>
        <v>10</v>
      </c>
      <c r="D4393" s="37"/>
      <c r="E4393" s="37"/>
      <c r="F4393" s="37"/>
      <c r="G4393" s="39"/>
      <c r="H4393" s="40"/>
      <c r="I4393" s="107" t="str">
        <f>IF(G4393="","",_xlfn.IFNA(VLOOKUP(G4393,'سجل المشتريات'!F:N,8,0),"غير مسجلة في المشتريات"))</f>
        <v/>
      </c>
      <c r="J4393" s="26" t="str">
        <f>_xlfn.IFNA(VLOOKUP(F4393,الاوردرات!$B$1:$C$600,2,0),"")</f>
        <v/>
      </c>
      <c r="K4393" s="52"/>
      <c r="M4393" s="105" t="str">
        <f>IF(G4393="","",_xlfn.IFNA((VLOOKUP(G4393,help!L:M,2,0))*H4393,_xlfn.IFNA((VLOOKUP(G4393,help!P:Q,2,0))*H4393,"غير مسجلة في المشتريات")))</f>
        <v/>
      </c>
    </row>
    <row r="4394" spans="2:13" hidden="1" x14ac:dyDescent="0.25">
      <c r="B4394" s="13">
        <f>COUNTIFS($G$3:G4394,'تقرير استهلاك خامات'!$D$4)</f>
        <v>2</v>
      </c>
      <c r="C4394" s="13">
        <f>COUNTIFS($F$3:F4394,'تقرير منتج تام'!$E$4)</f>
        <v>10</v>
      </c>
      <c r="D4394" s="37"/>
      <c r="E4394" s="37"/>
      <c r="F4394" s="37"/>
      <c r="G4394" s="39"/>
      <c r="H4394" s="40"/>
      <c r="I4394" s="107" t="str">
        <f>IF(G4394="","",_xlfn.IFNA(VLOOKUP(G4394,'سجل المشتريات'!F:N,8,0),"غير مسجلة في المشتريات"))</f>
        <v/>
      </c>
      <c r="J4394" s="26" t="str">
        <f>_xlfn.IFNA(VLOOKUP(F4394,الاوردرات!$B$1:$C$600,2,0),"")</f>
        <v/>
      </c>
      <c r="K4394" s="52"/>
      <c r="M4394" s="105" t="str">
        <f>IF(G4394="","",_xlfn.IFNA((VLOOKUP(G4394,help!L:M,2,0))*H4394,_xlfn.IFNA((VLOOKUP(G4394,help!P:Q,2,0))*H4394,"غير مسجلة في المشتريات")))</f>
        <v/>
      </c>
    </row>
    <row r="4395" spans="2:13" hidden="1" x14ac:dyDescent="0.25">
      <c r="B4395" s="13">
        <f>COUNTIFS($G$3:G4395,'تقرير استهلاك خامات'!$D$4)</f>
        <v>2</v>
      </c>
      <c r="C4395" s="13">
        <f>COUNTIFS($F$3:F4395,'تقرير منتج تام'!$E$4)</f>
        <v>10</v>
      </c>
      <c r="D4395" s="37"/>
      <c r="E4395" s="37"/>
      <c r="F4395" s="37"/>
      <c r="G4395" s="39"/>
      <c r="H4395" s="40"/>
      <c r="I4395" s="107" t="str">
        <f>IF(G4395="","",_xlfn.IFNA(VLOOKUP(G4395,'سجل المشتريات'!F:N,8,0),"غير مسجلة في المشتريات"))</f>
        <v/>
      </c>
      <c r="J4395" s="26" t="str">
        <f>_xlfn.IFNA(VLOOKUP(F4395,الاوردرات!$B$1:$C$600,2,0),"")</f>
        <v/>
      </c>
      <c r="K4395" s="52"/>
      <c r="M4395" s="105" t="str">
        <f>IF(G4395="","",_xlfn.IFNA((VLOOKUP(G4395,help!L:M,2,0))*H4395,_xlfn.IFNA((VLOOKUP(G4395,help!P:Q,2,0))*H4395,"غير مسجلة في المشتريات")))</f>
        <v/>
      </c>
    </row>
    <row r="4396" spans="2:13" hidden="1" x14ac:dyDescent="0.25">
      <c r="B4396" s="13">
        <f>COUNTIFS($G$3:G4396,'تقرير استهلاك خامات'!$D$4)</f>
        <v>2</v>
      </c>
      <c r="C4396" s="13">
        <f>COUNTIFS($F$3:F4396,'تقرير منتج تام'!$E$4)</f>
        <v>10</v>
      </c>
      <c r="D4396" s="37"/>
      <c r="E4396" s="37"/>
      <c r="F4396" s="37"/>
      <c r="G4396" s="39"/>
      <c r="H4396" s="40"/>
      <c r="I4396" s="107" t="str">
        <f>IF(G4396="","",_xlfn.IFNA(VLOOKUP(G4396,'سجل المشتريات'!F:N,8,0),"غير مسجلة في المشتريات"))</f>
        <v/>
      </c>
      <c r="J4396" s="26" t="str">
        <f>_xlfn.IFNA(VLOOKUP(F4396,الاوردرات!$B$1:$C$600,2,0),"")</f>
        <v/>
      </c>
      <c r="K4396" s="52"/>
      <c r="M4396" s="105" t="str">
        <f>IF(G4396="","",_xlfn.IFNA((VLOOKUP(G4396,help!L:M,2,0))*H4396,_xlfn.IFNA((VLOOKUP(G4396,help!P:Q,2,0))*H4396,"غير مسجلة في المشتريات")))</f>
        <v/>
      </c>
    </row>
    <row r="4397" spans="2:13" hidden="1" x14ac:dyDescent="0.25">
      <c r="B4397" s="13">
        <f>COUNTIFS($G$3:G4397,'تقرير استهلاك خامات'!$D$4)</f>
        <v>2</v>
      </c>
      <c r="C4397" s="13">
        <f>COUNTIFS($F$3:F4397,'تقرير منتج تام'!$E$4)</f>
        <v>10</v>
      </c>
      <c r="D4397" s="37"/>
      <c r="E4397" s="37"/>
      <c r="F4397" s="37"/>
      <c r="G4397" s="39"/>
      <c r="H4397" s="40"/>
      <c r="I4397" s="107" t="str">
        <f>IF(G4397="","",_xlfn.IFNA(VLOOKUP(G4397,'سجل المشتريات'!F:N,8,0),"غير مسجلة في المشتريات"))</f>
        <v/>
      </c>
      <c r="J4397" s="26" t="str">
        <f>_xlfn.IFNA(VLOOKUP(F4397,الاوردرات!$B$1:$C$600,2,0),"")</f>
        <v/>
      </c>
      <c r="K4397" s="52"/>
      <c r="M4397" s="105" t="str">
        <f>IF(G4397="","",_xlfn.IFNA((VLOOKUP(G4397,help!L:M,2,0))*H4397,_xlfn.IFNA((VLOOKUP(G4397,help!P:Q,2,0))*H4397,"غير مسجلة في المشتريات")))</f>
        <v/>
      </c>
    </row>
    <row r="4398" spans="2:13" hidden="1" x14ac:dyDescent="0.25">
      <c r="B4398" s="13">
        <f>COUNTIFS($G$3:G4398,'تقرير استهلاك خامات'!$D$4)</f>
        <v>2</v>
      </c>
      <c r="C4398" s="13">
        <f>COUNTIFS($F$3:F4398,'تقرير منتج تام'!$E$4)</f>
        <v>10</v>
      </c>
      <c r="D4398" s="37"/>
      <c r="E4398" s="37"/>
      <c r="F4398" s="37"/>
      <c r="G4398" s="39"/>
      <c r="H4398" s="40"/>
      <c r="I4398" s="107" t="str">
        <f>IF(G4398="","",_xlfn.IFNA(VLOOKUP(G4398,'سجل المشتريات'!F:N,8,0),"غير مسجلة في المشتريات"))</f>
        <v/>
      </c>
      <c r="J4398" s="26" t="str">
        <f>_xlfn.IFNA(VLOOKUP(F4398,الاوردرات!$B$1:$C$600,2,0),"")</f>
        <v/>
      </c>
      <c r="K4398" s="52"/>
      <c r="M4398" s="105" t="str">
        <f>IF(G4398="","",_xlfn.IFNA((VLOOKUP(G4398,help!L:M,2,0))*H4398,_xlfn.IFNA((VLOOKUP(G4398,help!P:Q,2,0))*H4398,"غير مسجلة في المشتريات")))</f>
        <v/>
      </c>
    </row>
    <row r="4399" spans="2:13" hidden="1" x14ac:dyDescent="0.25">
      <c r="B4399" s="13">
        <f>COUNTIFS($G$3:G4399,'تقرير استهلاك خامات'!$D$4)</f>
        <v>2</v>
      </c>
      <c r="C4399" s="13">
        <f>COUNTIFS($F$3:F4399,'تقرير منتج تام'!$E$4)</f>
        <v>10</v>
      </c>
      <c r="D4399" s="37"/>
      <c r="E4399" s="37"/>
      <c r="F4399" s="37"/>
      <c r="G4399" s="39"/>
      <c r="H4399" s="40"/>
      <c r="I4399" s="107" t="str">
        <f>IF(G4399="","",_xlfn.IFNA(VLOOKUP(G4399,'سجل المشتريات'!F:N,8,0),"غير مسجلة في المشتريات"))</f>
        <v/>
      </c>
      <c r="J4399" s="26" t="str">
        <f>_xlfn.IFNA(VLOOKUP(F4399,الاوردرات!$B$1:$C$600,2,0),"")</f>
        <v/>
      </c>
      <c r="K4399" s="52"/>
      <c r="M4399" s="105" t="str">
        <f>IF(G4399="","",_xlfn.IFNA((VLOOKUP(G4399,help!L:M,2,0))*H4399,_xlfn.IFNA((VLOOKUP(G4399,help!P:Q,2,0))*H4399,"غير مسجلة في المشتريات")))</f>
        <v/>
      </c>
    </row>
    <row r="4400" spans="2:13" hidden="1" x14ac:dyDescent="0.25">
      <c r="B4400" s="13">
        <f>COUNTIFS($G$3:G4400,'تقرير استهلاك خامات'!$D$4)</f>
        <v>2</v>
      </c>
      <c r="C4400" s="13">
        <f>COUNTIFS($F$3:F4400,'تقرير منتج تام'!$E$4)</f>
        <v>10</v>
      </c>
      <c r="D4400" s="37"/>
      <c r="E4400" s="37"/>
      <c r="F4400" s="37"/>
      <c r="G4400" s="39"/>
      <c r="H4400" s="40"/>
      <c r="I4400" s="107" t="str">
        <f>IF(G4400="","",_xlfn.IFNA(VLOOKUP(G4400,'سجل المشتريات'!F:N,8,0),"غير مسجلة في المشتريات"))</f>
        <v/>
      </c>
      <c r="J4400" s="26" t="str">
        <f>_xlfn.IFNA(VLOOKUP(F4400,الاوردرات!$B$1:$C$600,2,0),"")</f>
        <v/>
      </c>
      <c r="K4400" s="52"/>
      <c r="M4400" s="105" t="str">
        <f>IF(G4400="","",_xlfn.IFNA((VLOOKUP(G4400,help!L:M,2,0))*H4400,_xlfn.IFNA((VLOOKUP(G4400,help!P:Q,2,0))*H4400,"غير مسجلة في المشتريات")))</f>
        <v/>
      </c>
    </row>
    <row r="4401" spans="2:13" hidden="1" x14ac:dyDescent="0.25">
      <c r="B4401" s="13">
        <f>COUNTIFS($G$3:G4401,'تقرير استهلاك خامات'!$D$4)</f>
        <v>2</v>
      </c>
      <c r="C4401" s="13">
        <f>COUNTIFS($F$3:F4401,'تقرير منتج تام'!$E$4)</f>
        <v>10</v>
      </c>
      <c r="D4401" s="37"/>
      <c r="E4401" s="37"/>
      <c r="F4401" s="37"/>
      <c r="G4401" s="39"/>
      <c r="H4401" s="40"/>
      <c r="I4401" s="107" t="str">
        <f>IF(G4401="","",_xlfn.IFNA(VLOOKUP(G4401,'سجل المشتريات'!F:N,8,0),"غير مسجلة في المشتريات"))</f>
        <v/>
      </c>
      <c r="J4401" s="26" t="str">
        <f>_xlfn.IFNA(VLOOKUP(F4401,الاوردرات!$B$1:$C$600,2,0),"")</f>
        <v/>
      </c>
      <c r="K4401" s="52"/>
      <c r="M4401" s="105" t="str">
        <f>IF(G4401="","",_xlfn.IFNA((VLOOKUP(G4401,help!L:M,2,0))*H4401,_xlfn.IFNA((VLOOKUP(G4401,help!P:Q,2,0))*H4401,"غير مسجلة في المشتريات")))</f>
        <v/>
      </c>
    </row>
    <row r="4402" spans="2:13" hidden="1" x14ac:dyDescent="0.25">
      <c r="B4402" s="13">
        <f>COUNTIFS($G$3:G4402,'تقرير استهلاك خامات'!$D$4)</f>
        <v>2</v>
      </c>
      <c r="C4402" s="13">
        <f>COUNTIFS($F$3:F4402,'تقرير منتج تام'!$E$4)</f>
        <v>10</v>
      </c>
      <c r="D4402" s="37"/>
      <c r="E4402" s="37"/>
      <c r="F4402" s="37"/>
      <c r="G4402" s="39"/>
      <c r="H4402" s="40"/>
      <c r="I4402" s="107" t="str">
        <f>IF(G4402="","",_xlfn.IFNA(VLOOKUP(G4402,'سجل المشتريات'!F:N,8,0),"غير مسجلة في المشتريات"))</f>
        <v/>
      </c>
      <c r="J4402" s="26" t="str">
        <f>_xlfn.IFNA(VLOOKUP(F4402,الاوردرات!$B$1:$C$600,2,0),"")</f>
        <v/>
      </c>
      <c r="K4402" s="52"/>
      <c r="M4402" s="105" t="str">
        <f>IF(G4402="","",_xlfn.IFNA((VLOOKUP(G4402,help!L:M,2,0))*H4402,_xlfn.IFNA((VLOOKUP(G4402,help!P:Q,2,0))*H4402,"غير مسجلة في المشتريات")))</f>
        <v/>
      </c>
    </row>
    <row r="4403" spans="2:13" hidden="1" x14ac:dyDescent="0.25">
      <c r="B4403" s="13">
        <f>COUNTIFS($G$3:G4403,'تقرير استهلاك خامات'!$D$4)</f>
        <v>2</v>
      </c>
      <c r="C4403" s="13">
        <f>COUNTIFS($F$3:F4403,'تقرير منتج تام'!$E$4)</f>
        <v>10</v>
      </c>
      <c r="D4403" s="37"/>
      <c r="E4403" s="37"/>
      <c r="F4403" s="37"/>
      <c r="G4403" s="39"/>
      <c r="H4403" s="40"/>
      <c r="I4403" s="107" t="str">
        <f>IF(G4403="","",_xlfn.IFNA(VLOOKUP(G4403,'سجل المشتريات'!F:N,8,0),"غير مسجلة في المشتريات"))</f>
        <v/>
      </c>
      <c r="J4403" s="26" t="str">
        <f>_xlfn.IFNA(VLOOKUP(F4403,الاوردرات!$B$1:$C$600,2,0),"")</f>
        <v/>
      </c>
      <c r="K4403" s="52"/>
      <c r="M4403" s="105" t="str">
        <f>IF(G4403="","",_xlfn.IFNA((VLOOKUP(G4403,help!L:M,2,0))*H4403,_xlfn.IFNA((VLOOKUP(G4403,help!P:Q,2,0))*H4403,"غير مسجلة في المشتريات")))</f>
        <v/>
      </c>
    </row>
    <row r="4404" spans="2:13" hidden="1" x14ac:dyDescent="0.25">
      <c r="B4404" s="13">
        <f>COUNTIFS($G$3:G4404,'تقرير استهلاك خامات'!$D$4)</f>
        <v>2</v>
      </c>
      <c r="C4404" s="13">
        <f>COUNTIFS($F$3:F4404,'تقرير منتج تام'!$E$4)</f>
        <v>10</v>
      </c>
      <c r="D4404" s="37"/>
      <c r="E4404" s="37"/>
      <c r="F4404" s="37"/>
      <c r="G4404" s="39"/>
      <c r="H4404" s="40"/>
      <c r="I4404" s="107" t="str">
        <f>IF(G4404="","",_xlfn.IFNA(VLOOKUP(G4404,'سجل المشتريات'!F:N,8,0),"غير مسجلة في المشتريات"))</f>
        <v/>
      </c>
      <c r="J4404" s="26" t="str">
        <f>_xlfn.IFNA(VLOOKUP(F4404,الاوردرات!$B$1:$C$600,2,0),"")</f>
        <v/>
      </c>
      <c r="K4404" s="52"/>
      <c r="M4404" s="105" t="str">
        <f>IF(G4404="","",_xlfn.IFNA((VLOOKUP(G4404,help!L:M,2,0))*H4404,_xlfn.IFNA((VLOOKUP(G4404,help!P:Q,2,0))*H4404,"غير مسجلة في المشتريات")))</f>
        <v/>
      </c>
    </row>
    <row r="4405" spans="2:13" hidden="1" x14ac:dyDescent="0.25">
      <c r="B4405" s="13">
        <f>COUNTIFS($G$3:G4405,'تقرير استهلاك خامات'!$D$4)</f>
        <v>2</v>
      </c>
      <c r="C4405" s="13">
        <f>COUNTIFS($F$3:F4405,'تقرير منتج تام'!$E$4)</f>
        <v>10</v>
      </c>
      <c r="D4405" s="37"/>
      <c r="E4405" s="37"/>
      <c r="F4405" s="37"/>
      <c r="G4405" s="39"/>
      <c r="H4405" s="40"/>
      <c r="I4405" s="107" t="str">
        <f>IF(G4405="","",_xlfn.IFNA(VLOOKUP(G4405,'سجل المشتريات'!F:N,8,0),"غير مسجلة في المشتريات"))</f>
        <v/>
      </c>
      <c r="J4405" s="26" t="str">
        <f>_xlfn.IFNA(VLOOKUP(F4405,الاوردرات!$B$1:$C$600,2,0),"")</f>
        <v/>
      </c>
      <c r="K4405" s="52"/>
      <c r="M4405" s="105" t="str">
        <f>IF(G4405="","",_xlfn.IFNA((VLOOKUP(G4405,help!L:M,2,0))*H4405,_xlfn.IFNA((VLOOKUP(G4405,help!P:Q,2,0))*H4405,"غير مسجلة في المشتريات")))</f>
        <v/>
      </c>
    </row>
    <row r="4406" spans="2:13" hidden="1" x14ac:dyDescent="0.25">
      <c r="B4406" s="13">
        <f>COUNTIFS($G$3:G4406,'تقرير استهلاك خامات'!$D$4)</f>
        <v>2</v>
      </c>
      <c r="C4406" s="13">
        <f>COUNTIFS($F$3:F4406,'تقرير منتج تام'!$E$4)</f>
        <v>10</v>
      </c>
      <c r="D4406" s="37"/>
      <c r="E4406" s="37"/>
      <c r="F4406" s="37"/>
      <c r="G4406" s="39"/>
      <c r="H4406" s="40"/>
      <c r="I4406" s="107" t="str">
        <f>IF(G4406="","",_xlfn.IFNA(VLOOKUP(G4406,'سجل المشتريات'!F:N,8,0),"غير مسجلة في المشتريات"))</f>
        <v/>
      </c>
      <c r="J4406" s="26" t="str">
        <f>_xlfn.IFNA(VLOOKUP(F4406,الاوردرات!$B$1:$C$600,2,0),"")</f>
        <v/>
      </c>
      <c r="K4406" s="52"/>
      <c r="M4406" s="105" t="str">
        <f>IF(G4406="","",_xlfn.IFNA((VLOOKUP(G4406,help!L:M,2,0))*H4406,_xlfn.IFNA((VLOOKUP(G4406,help!P:Q,2,0))*H4406,"غير مسجلة في المشتريات")))</f>
        <v/>
      </c>
    </row>
    <row r="4407" spans="2:13" hidden="1" x14ac:dyDescent="0.25">
      <c r="B4407" s="13">
        <f>COUNTIFS($G$3:G4407,'تقرير استهلاك خامات'!$D$4)</f>
        <v>2</v>
      </c>
      <c r="C4407" s="13">
        <f>COUNTIFS($F$3:F4407,'تقرير منتج تام'!$E$4)</f>
        <v>10</v>
      </c>
      <c r="D4407" s="37"/>
      <c r="E4407" s="37"/>
      <c r="F4407" s="37"/>
      <c r="G4407" s="39"/>
      <c r="H4407" s="40"/>
      <c r="I4407" s="107" t="str">
        <f>IF(G4407="","",_xlfn.IFNA(VLOOKUP(G4407,'سجل المشتريات'!F:N,8,0),"غير مسجلة في المشتريات"))</f>
        <v/>
      </c>
      <c r="J4407" s="26" t="str">
        <f>_xlfn.IFNA(VLOOKUP(F4407,الاوردرات!$B$1:$C$600,2,0),"")</f>
        <v/>
      </c>
      <c r="K4407" s="52"/>
      <c r="M4407" s="105" t="str">
        <f>IF(G4407="","",_xlfn.IFNA((VLOOKUP(G4407,help!L:M,2,0))*H4407,_xlfn.IFNA((VLOOKUP(G4407,help!P:Q,2,0))*H4407,"غير مسجلة في المشتريات")))</f>
        <v/>
      </c>
    </row>
    <row r="4408" spans="2:13" hidden="1" x14ac:dyDescent="0.25">
      <c r="B4408" s="13">
        <f>COUNTIFS($G$3:G4408,'تقرير استهلاك خامات'!$D$4)</f>
        <v>2</v>
      </c>
      <c r="C4408" s="13">
        <f>COUNTIFS($F$3:F4408,'تقرير منتج تام'!$E$4)</f>
        <v>10</v>
      </c>
      <c r="D4408" s="37"/>
      <c r="E4408" s="37"/>
      <c r="F4408" s="37"/>
      <c r="G4408" s="39"/>
      <c r="H4408" s="40"/>
      <c r="I4408" s="107" t="str">
        <f>IF(G4408="","",_xlfn.IFNA(VLOOKUP(G4408,'سجل المشتريات'!F:N,8,0),"غير مسجلة في المشتريات"))</f>
        <v/>
      </c>
      <c r="J4408" s="26" t="str">
        <f>_xlfn.IFNA(VLOOKUP(F4408,الاوردرات!$B$1:$C$600,2,0),"")</f>
        <v/>
      </c>
      <c r="K4408" s="52"/>
      <c r="M4408" s="105" t="str">
        <f>IF(G4408="","",_xlfn.IFNA((VLOOKUP(G4408,help!L:M,2,0))*H4408,_xlfn.IFNA((VLOOKUP(G4408,help!P:Q,2,0))*H4408,"غير مسجلة في المشتريات")))</f>
        <v/>
      </c>
    </row>
    <row r="4409" spans="2:13" hidden="1" x14ac:dyDescent="0.25">
      <c r="B4409" s="13">
        <f>COUNTIFS($G$3:G4409,'تقرير استهلاك خامات'!$D$4)</f>
        <v>2</v>
      </c>
      <c r="C4409" s="13">
        <f>COUNTIFS($F$3:F4409,'تقرير منتج تام'!$E$4)</f>
        <v>10</v>
      </c>
      <c r="D4409" s="37"/>
      <c r="E4409" s="37"/>
      <c r="F4409" s="37"/>
      <c r="G4409" s="39"/>
      <c r="H4409" s="40"/>
      <c r="I4409" s="107" t="str">
        <f>IF(G4409="","",_xlfn.IFNA(VLOOKUP(G4409,'سجل المشتريات'!F:N,8,0),"غير مسجلة في المشتريات"))</f>
        <v/>
      </c>
      <c r="J4409" s="26" t="str">
        <f>_xlfn.IFNA(VLOOKUP(F4409,الاوردرات!$B$1:$C$600,2,0),"")</f>
        <v/>
      </c>
      <c r="K4409" s="52"/>
      <c r="M4409" s="105" t="str">
        <f>IF(G4409="","",_xlfn.IFNA((VLOOKUP(G4409,help!L:M,2,0))*H4409,_xlfn.IFNA((VLOOKUP(G4409,help!P:Q,2,0))*H4409,"غير مسجلة في المشتريات")))</f>
        <v/>
      </c>
    </row>
    <row r="4410" spans="2:13" hidden="1" x14ac:dyDescent="0.25">
      <c r="B4410" s="13">
        <f>COUNTIFS($G$3:G4410,'تقرير استهلاك خامات'!$D$4)</f>
        <v>2</v>
      </c>
      <c r="C4410" s="13">
        <f>COUNTIFS($F$3:F4410,'تقرير منتج تام'!$E$4)</f>
        <v>10</v>
      </c>
      <c r="D4410" s="37"/>
      <c r="E4410" s="37"/>
      <c r="F4410" s="37"/>
      <c r="G4410" s="39"/>
      <c r="H4410" s="40"/>
      <c r="I4410" s="107" t="str">
        <f>IF(G4410="","",_xlfn.IFNA(VLOOKUP(G4410,'سجل المشتريات'!F:N,8,0),"غير مسجلة في المشتريات"))</f>
        <v/>
      </c>
      <c r="J4410" s="26" t="str">
        <f>_xlfn.IFNA(VLOOKUP(F4410,الاوردرات!$B$1:$C$600,2,0),"")</f>
        <v/>
      </c>
      <c r="K4410" s="52"/>
      <c r="M4410" s="105" t="str">
        <f>IF(G4410="","",_xlfn.IFNA((VLOOKUP(G4410,help!L:M,2,0))*H4410,_xlfn.IFNA((VLOOKUP(G4410,help!P:Q,2,0))*H4410,"غير مسجلة في المشتريات")))</f>
        <v/>
      </c>
    </row>
    <row r="4411" spans="2:13" hidden="1" x14ac:dyDescent="0.25">
      <c r="B4411" s="13">
        <f>COUNTIFS($G$3:G4411,'تقرير استهلاك خامات'!$D$4)</f>
        <v>2</v>
      </c>
      <c r="C4411" s="13">
        <f>COUNTIFS($F$3:F4411,'تقرير منتج تام'!$E$4)</f>
        <v>10</v>
      </c>
      <c r="D4411" s="37"/>
      <c r="E4411" s="37"/>
      <c r="F4411" s="37"/>
      <c r="G4411" s="39"/>
      <c r="H4411" s="40"/>
      <c r="I4411" s="107" t="str">
        <f>IF(G4411="","",_xlfn.IFNA(VLOOKUP(G4411,'سجل المشتريات'!F:N,8,0),"غير مسجلة في المشتريات"))</f>
        <v/>
      </c>
      <c r="J4411" s="26" t="str">
        <f>_xlfn.IFNA(VLOOKUP(F4411,الاوردرات!$B$1:$C$600,2,0),"")</f>
        <v/>
      </c>
      <c r="K4411" s="52"/>
      <c r="M4411" s="105" t="str">
        <f>IF(G4411="","",_xlfn.IFNA((VLOOKUP(G4411,help!L:M,2,0))*H4411,_xlfn.IFNA((VLOOKUP(G4411,help!P:Q,2,0))*H4411,"غير مسجلة في المشتريات")))</f>
        <v/>
      </c>
    </row>
    <row r="4412" spans="2:13" hidden="1" x14ac:dyDescent="0.25">
      <c r="B4412" s="13">
        <f>COUNTIFS($G$3:G4412,'تقرير استهلاك خامات'!$D$4)</f>
        <v>2</v>
      </c>
      <c r="C4412" s="13">
        <f>COUNTIFS($F$3:F4412,'تقرير منتج تام'!$E$4)</f>
        <v>10</v>
      </c>
      <c r="D4412" s="37"/>
      <c r="E4412" s="37"/>
      <c r="F4412" s="37"/>
      <c r="G4412" s="39"/>
      <c r="H4412" s="40"/>
      <c r="I4412" s="107" t="str">
        <f>IF(G4412="","",_xlfn.IFNA(VLOOKUP(G4412,'سجل المشتريات'!F:N,8,0),"غير مسجلة في المشتريات"))</f>
        <v/>
      </c>
      <c r="J4412" s="26" t="str">
        <f>_xlfn.IFNA(VLOOKUP(F4412,الاوردرات!$B$1:$C$600,2,0),"")</f>
        <v/>
      </c>
      <c r="K4412" s="52"/>
      <c r="M4412" s="105" t="str">
        <f>IF(G4412="","",_xlfn.IFNA((VLOOKUP(G4412,help!L:M,2,0))*H4412,_xlfn.IFNA((VLOOKUP(G4412,help!P:Q,2,0))*H4412,"غير مسجلة في المشتريات")))</f>
        <v/>
      </c>
    </row>
    <row r="4413" spans="2:13" hidden="1" x14ac:dyDescent="0.25">
      <c r="B4413" s="13">
        <f>COUNTIFS($G$3:G4413,'تقرير استهلاك خامات'!$D$4)</f>
        <v>2</v>
      </c>
      <c r="C4413" s="13">
        <f>COUNTIFS($F$3:F4413,'تقرير منتج تام'!$E$4)</f>
        <v>10</v>
      </c>
      <c r="D4413" s="37"/>
      <c r="E4413" s="37"/>
      <c r="F4413" s="37"/>
      <c r="G4413" s="39"/>
      <c r="H4413" s="40"/>
      <c r="I4413" s="107" t="str">
        <f>IF(G4413="","",_xlfn.IFNA(VLOOKUP(G4413,'سجل المشتريات'!F:N,8,0),"غير مسجلة في المشتريات"))</f>
        <v/>
      </c>
      <c r="J4413" s="26" t="str">
        <f>_xlfn.IFNA(VLOOKUP(F4413,الاوردرات!$B$1:$C$600,2,0),"")</f>
        <v/>
      </c>
      <c r="K4413" s="52"/>
      <c r="M4413" s="105" t="str">
        <f>IF(G4413="","",_xlfn.IFNA((VLOOKUP(G4413,help!L:M,2,0))*H4413,_xlfn.IFNA((VLOOKUP(G4413,help!P:Q,2,0))*H4413,"غير مسجلة في المشتريات")))</f>
        <v/>
      </c>
    </row>
    <row r="4414" spans="2:13" hidden="1" x14ac:dyDescent="0.25">
      <c r="B4414" s="13">
        <f>COUNTIFS($G$3:G4414,'تقرير استهلاك خامات'!$D$4)</f>
        <v>2</v>
      </c>
      <c r="C4414" s="13">
        <f>COUNTIFS($F$3:F4414,'تقرير منتج تام'!$E$4)</f>
        <v>10</v>
      </c>
      <c r="D4414" s="37"/>
      <c r="E4414" s="37"/>
      <c r="F4414" s="37"/>
      <c r="G4414" s="39"/>
      <c r="H4414" s="40"/>
      <c r="I4414" s="107" t="str">
        <f>IF(G4414="","",_xlfn.IFNA(VLOOKUP(G4414,'سجل المشتريات'!F:N,8,0),"غير مسجلة في المشتريات"))</f>
        <v/>
      </c>
      <c r="J4414" s="26" t="str">
        <f>_xlfn.IFNA(VLOOKUP(F4414,الاوردرات!$B$1:$C$600,2,0),"")</f>
        <v/>
      </c>
      <c r="K4414" s="52"/>
      <c r="M4414" s="105" t="str">
        <f>IF(G4414="","",_xlfn.IFNA((VLOOKUP(G4414,help!L:M,2,0))*H4414,_xlfn.IFNA((VLOOKUP(G4414,help!P:Q,2,0))*H4414,"غير مسجلة في المشتريات")))</f>
        <v/>
      </c>
    </row>
    <row r="4415" spans="2:13" hidden="1" x14ac:dyDescent="0.25">
      <c r="B4415" s="13">
        <f>COUNTIFS($G$3:G4415,'تقرير استهلاك خامات'!$D$4)</f>
        <v>2</v>
      </c>
      <c r="C4415" s="13">
        <f>COUNTIFS($F$3:F4415,'تقرير منتج تام'!$E$4)</f>
        <v>10</v>
      </c>
      <c r="D4415" s="37"/>
      <c r="E4415" s="37"/>
      <c r="F4415" s="37"/>
      <c r="G4415" s="39"/>
      <c r="H4415" s="40"/>
      <c r="I4415" s="107" t="str">
        <f>IF(G4415="","",_xlfn.IFNA(VLOOKUP(G4415,'سجل المشتريات'!F:N,8,0),"غير مسجلة في المشتريات"))</f>
        <v/>
      </c>
      <c r="J4415" s="26" t="str">
        <f>_xlfn.IFNA(VLOOKUP(F4415,الاوردرات!$B$1:$C$600,2,0),"")</f>
        <v/>
      </c>
      <c r="K4415" s="52"/>
      <c r="M4415" s="105" t="str">
        <f>IF(G4415="","",_xlfn.IFNA((VLOOKUP(G4415,help!L:M,2,0))*H4415,_xlfn.IFNA((VLOOKUP(G4415,help!P:Q,2,0))*H4415,"غير مسجلة في المشتريات")))</f>
        <v/>
      </c>
    </row>
    <row r="4416" spans="2:13" hidden="1" x14ac:dyDescent="0.25">
      <c r="B4416" s="13">
        <f>COUNTIFS($G$3:G4416,'تقرير استهلاك خامات'!$D$4)</f>
        <v>2</v>
      </c>
      <c r="C4416" s="13">
        <f>COUNTIFS($F$3:F4416,'تقرير منتج تام'!$E$4)</f>
        <v>10</v>
      </c>
      <c r="D4416" s="37"/>
      <c r="E4416" s="37"/>
      <c r="F4416" s="37"/>
      <c r="G4416" s="39"/>
      <c r="H4416" s="40"/>
      <c r="I4416" s="107" t="str">
        <f>IF(G4416="","",_xlfn.IFNA(VLOOKUP(G4416,'سجل المشتريات'!F:N,8,0),"غير مسجلة في المشتريات"))</f>
        <v/>
      </c>
      <c r="J4416" s="26" t="str">
        <f>_xlfn.IFNA(VLOOKUP(F4416,الاوردرات!$B$1:$C$600,2,0),"")</f>
        <v/>
      </c>
      <c r="K4416" s="52"/>
      <c r="M4416" s="105" t="str">
        <f>IF(G4416="","",_xlfn.IFNA((VLOOKUP(G4416,help!L:M,2,0))*H4416,_xlfn.IFNA((VLOOKUP(G4416,help!P:Q,2,0))*H4416,"غير مسجلة في المشتريات")))</f>
        <v/>
      </c>
    </row>
    <row r="4417" spans="2:13" hidden="1" x14ac:dyDescent="0.25">
      <c r="B4417" s="13">
        <f>COUNTIFS($G$3:G4417,'تقرير استهلاك خامات'!$D$4)</f>
        <v>2</v>
      </c>
      <c r="C4417" s="13">
        <f>COUNTIFS($F$3:F4417,'تقرير منتج تام'!$E$4)</f>
        <v>10</v>
      </c>
      <c r="D4417" s="37"/>
      <c r="E4417" s="37"/>
      <c r="F4417" s="37"/>
      <c r="G4417" s="39"/>
      <c r="H4417" s="40"/>
      <c r="I4417" s="107" t="str">
        <f>IF(G4417="","",_xlfn.IFNA(VLOOKUP(G4417,'سجل المشتريات'!F:N,8,0),"غير مسجلة في المشتريات"))</f>
        <v/>
      </c>
      <c r="J4417" s="26" t="str">
        <f>_xlfn.IFNA(VLOOKUP(F4417,الاوردرات!$B$1:$C$600,2,0),"")</f>
        <v/>
      </c>
      <c r="K4417" s="52"/>
      <c r="M4417" s="105" t="str">
        <f>IF(G4417="","",_xlfn.IFNA((VLOOKUP(G4417,help!L:M,2,0))*H4417,_xlfn.IFNA((VLOOKUP(G4417,help!P:Q,2,0))*H4417,"غير مسجلة في المشتريات")))</f>
        <v/>
      </c>
    </row>
    <row r="4418" spans="2:13" hidden="1" x14ac:dyDescent="0.25">
      <c r="B4418" s="13">
        <f>COUNTIFS($G$3:G4418,'تقرير استهلاك خامات'!$D$4)</f>
        <v>2</v>
      </c>
      <c r="C4418" s="13">
        <f>COUNTIFS($F$3:F4418,'تقرير منتج تام'!$E$4)</f>
        <v>10</v>
      </c>
      <c r="D4418" s="37"/>
      <c r="E4418" s="37"/>
      <c r="F4418" s="37"/>
      <c r="G4418" s="39"/>
      <c r="H4418" s="40"/>
      <c r="I4418" s="107" t="str">
        <f>IF(G4418="","",_xlfn.IFNA(VLOOKUP(G4418,'سجل المشتريات'!F:N,8,0),"غير مسجلة في المشتريات"))</f>
        <v/>
      </c>
      <c r="J4418" s="26" t="str">
        <f>_xlfn.IFNA(VLOOKUP(F4418,الاوردرات!$B$1:$C$600,2,0),"")</f>
        <v/>
      </c>
      <c r="K4418" s="52"/>
      <c r="M4418" s="105" t="str">
        <f>IF(G4418="","",_xlfn.IFNA((VLOOKUP(G4418,help!L:M,2,0))*H4418,_xlfn.IFNA((VLOOKUP(G4418,help!P:Q,2,0))*H4418,"غير مسجلة في المشتريات")))</f>
        <v/>
      </c>
    </row>
    <row r="4419" spans="2:13" hidden="1" x14ac:dyDescent="0.25">
      <c r="B4419" s="13">
        <f>COUNTIFS($G$3:G4419,'تقرير استهلاك خامات'!$D$4)</f>
        <v>2</v>
      </c>
      <c r="C4419" s="13">
        <f>COUNTIFS($F$3:F4419,'تقرير منتج تام'!$E$4)</f>
        <v>10</v>
      </c>
      <c r="D4419" s="37"/>
      <c r="E4419" s="37"/>
      <c r="F4419" s="37"/>
      <c r="G4419" s="39"/>
      <c r="H4419" s="40"/>
      <c r="I4419" s="107" t="str">
        <f>IF(G4419="","",_xlfn.IFNA(VLOOKUP(G4419,'سجل المشتريات'!F:N,8,0),"غير مسجلة في المشتريات"))</f>
        <v/>
      </c>
      <c r="J4419" s="26" t="str">
        <f>_xlfn.IFNA(VLOOKUP(F4419,الاوردرات!$B$1:$C$600,2,0),"")</f>
        <v/>
      </c>
      <c r="K4419" s="52"/>
      <c r="M4419" s="105" t="str">
        <f>IF(G4419="","",_xlfn.IFNA((VLOOKUP(G4419,help!L:M,2,0))*H4419,_xlfn.IFNA((VLOOKUP(G4419,help!P:Q,2,0))*H4419,"غير مسجلة في المشتريات")))</f>
        <v/>
      </c>
    </row>
    <row r="4420" spans="2:13" hidden="1" x14ac:dyDescent="0.25">
      <c r="B4420" s="13">
        <f>COUNTIFS($G$3:G4420,'تقرير استهلاك خامات'!$D$4)</f>
        <v>2</v>
      </c>
      <c r="C4420" s="13">
        <f>COUNTIFS($F$3:F4420,'تقرير منتج تام'!$E$4)</f>
        <v>10</v>
      </c>
      <c r="D4420" s="37"/>
      <c r="E4420" s="37"/>
      <c r="F4420" s="37"/>
      <c r="G4420" s="39"/>
      <c r="H4420" s="40"/>
      <c r="I4420" s="107" t="str">
        <f>IF(G4420="","",_xlfn.IFNA(VLOOKUP(G4420,'سجل المشتريات'!F:N,8,0),"غير مسجلة في المشتريات"))</f>
        <v/>
      </c>
      <c r="J4420" s="26" t="str">
        <f>_xlfn.IFNA(VLOOKUP(F4420,الاوردرات!$B$1:$C$600,2,0),"")</f>
        <v/>
      </c>
      <c r="K4420" s="52"/>
      <c r="M4420" s="105" t="str">
        <f>IF(G4420="","",_xlfn.IFNA((VLOOKUP(G4420,help!L:M,2,0))*H4420,_xlfn.IFNA((VLOOKUP(G4420,help!P:Q,2,0))*H4420,"غير مسجلة في المشتريات")))</f>
        <v/>
      </c>
    </row>
    <row r="4421" spans="2:13" hidden="1" x14ac:dyDescent="0.25">
      <c r="B4421" s="13">
        <f>COUNTIFS($G$3:G4421,'تقرير استهلاك خامات'!$D$4)</f>
        <v>2</v>
      </c>
      <c r="C4421" s="13">
        <f>COUNTIFS($F$3:F4421,'تقرير منتج تام'!$E$4)</f>
        <v>10</v>
      </c>
      <c r="D4421" s="37"/>
      <c r="E4421" s="37"/>
      <c r="F4421" s="37"/>
      <c r="G4421" s="39"/>
      <c r="H4421" s="40"/>
      <c r="I4421" s="107" t="str">
        <f>IF(G4421="","",_xlfn.IFNA(VLOOKUP(G4421,'سجل المشتريات'!F:N,8,0),"غير مسجلة في المشتريات"))</f>
        <v/>
      </c>
      <c r="J4421" s="26" t="str">
        <f>_xlfn.IFNA(VLOOKUP(F4421,الاوردرات!$B$1:$C$600,2,0),"")</f>
        <v/>
      </c>
      <c r="K4421" s="52"/>
      <c r="M4421" s="105" t="str">
        <f>IF(G4421="","",_xlfn.IFNA((VLOOKUP(G4421,help!L:M,2,0))*H4421,_xlfn.IFNA((VLOOKUP(G4421,help!P:Q,2,0))*H4421,"غير مسجلة في المشتريات")))</f>
        <v/>
      </c>
    </row>
    <row r="4422" spans="2:13" hidden="1" x14ac:dyDescent="0.25">
      <c r="B4422" s="13">
        <f>COUNTIFS($G$3:G4422,'تقرير استهلاك خامات'!$D$4)</f>
        <v>2</v>
      </c>
      <c r="C4422" s="13">
        <f>COUNTIFS($F$3:F4422,'تقرير منتج تام'!$E$4)</f>
        <v>10</v>
      </c>
      <c r="D4422" s="37"/>
      <c r="E4422" s="37"/>
      <c r="F4422" s="37"/>
      <c r="G4422" s="39"/>
      <c r="H4422" s="40"/>
      <c r="I4422" s="107" t="str">
        <f>IF(G4422="","",_xlfn.IFNA(VLOOKUP(G4422,'سجل المشتريات'!F:N,8,0),"غير مسجلة في المشتريات"))</f>
        <v/>
      </c>
      <c r="J4422" s="26" t="str">
        <f>_xlfn.IFNA(VLOOKUP(F4422,الاوردرات!$B$1:$C$600,2,0),"")</f>
        <v/>
      </c>
      <c r="K4422" s="52"/>
      <c r="M4422" s="105" t="str">
        <f>IF(G4422="","",_xlfn.IFNA((VLOOKUP(G4422,help!L:M,2,0))*H4422,_xlfn.IFNA((VLOOKUP(G4422,help!P:Q,2,0))*H4422,"غير مسجلة في المشتريات")))</f>
        <v/>
      </c>
    </row>
    <row r="4423" spans="2:13" hidden="1" x14ac:dyDescent="0.25">
      <c r="B4423" s="13">
        <f>COUNTIFS($G$3:G4423,'تقرير استهلاك خامات'!$D$4)</f>
        <v>2</v>
      </c>
      <c r="C4423" s="13">
        <f>COUNTIFS($F$3:F4423,'تقرير منتج تام'!$E$4)</f>
        <v>10</v>
      </c>
      <c r="D4423" s="37"/>
      <c r="E4423" s="37"/>
      <c r="F4423" s="37"/>
      <c r="G4423" s="39"/>
      <c r="H4423" s="40"/>
      <c r="I4423" s="107" t="str">
        <f>IF(G4423="","",_xlfn.IFNA(VLOOKUP(G4423,'سجل المشتريات'!F:N,8,0),"غير مسجلة في المشتريات"))</f>
        <v/>
      </c>
      <c r="J4423" s="26" t="str">
        <f>_xlfn.IFNA(VLOOKUP(F4423,الاوردرات!$B$1:$C$600,2,0),"")</f>
        <v/>
      </c>
      <c r="K4423" s="52"/>
      <c r="M4423" s="105" t="str">
        <f>IF(G4423="","",_xlfn.IFNA((VLOOKUP(G4423,help!L:M,2,0))*H4423,_xlfn.IFNA((VLOOKUP(G4423,help!P:Q,2,0))*H4423,"غير مسجلة في المشتريات")))</f>
        <v/>
      </c>
    </row>
    <row r="4424" spans="2:13" hidden="1" x14ac:dyDescent="0.25">
      <c r="B4424" s="13">
        <f>COUNTIFS($G$3:G4424,'تقرير استهلاك خامات'!$D$4)</f>
        <v>2</v>
      </c>
      <c r="C4424" s="13">
        <f>COUNTIFS($F$3:F4424,'تقرير منتج تام'!$E$4)</f>
        <v>10</v>
      </c>
      <c r="D4424" s="37"/>
      <c r="E4424" s="37"/>
      <c r="F4424" s="37"/>
      <c r="G4424" s="39"/>
      <c r="H4424" s="40"/>
      <c r="I4424" s="107" t="str">
        <f>IF(G4424="","",_xlfn.IFNA(VLOOKUP(G4424,'سجل المشتريات'!F:N,8,0),"غير مسجلة في المشتريات"))</f>
        <v/>
      </c>
      <c r="J4424" s="26" t="str">
        <f>_xlfn.IFNA(VLOOKUP(F4424,الاوردرات!$B$1:$C$600,2,0),"")</f>
        <v/>
      </c>
      <c r="K4424" s="52"/>
      <c r="M4424" s="105" t="str">
        <f>IF(G4424="","",_xlfn.IFNA((VLOOKUP(G4424,help!L:M,2,0))*H4424,_xlfn.IFNA((VLOOKUP(G4424,help!P:Q,2,0))*H4424,"غير مسجلة في المشتريات")))</f>
        <v/>
      </c>
    </row>
    <row r="4425" spans="2:13" hidden="1" x14ac:dyDescent="0.25">
      <c r="B4425" s="13">
        <f>COUNTIFS($G$3:G4425,'تقرير استهلاك خامات'!$D$4)</f>
        <v>2</v>
      </c>
      <c r="C4425" s="13">
        <f>COUNTIFS($F$3:F4425,'تقرير منتج تام'!$E$4)</f>
        <v>10</v>
      </c>
      <c r="D4425" s="37"/>
      <c r="E4425" s="37"/>
      <c r="F4425" s="37"/>
      <c r="G4425" s="39"/>
      <c r="H4425" s="40"/>
      <c r="I4425" s="107" t="str">
        <f>IF(G4425="","",_xlfn.IFNA(VLOOKUP(G4425,'سجل المشتريات'!F:N,8,0),"غير مسجلة في المشتريات"))</f>
        <v/>
      </c>
      <c r="J4425" s="26" t="str">
        <f>_xlfn.IFNA(VLOOKUP(F4425,الاوردرات!$B$1:$C$600,2,0),"")</f>
        <v/>
      </c>
      <c r="K4425" s="52"/>
      <c r="M4425" s="105" t="str">
        <f>IF(G4425="","",_xlfn.IFNA((VLOOKUP(G4425,help!L:M,2,0))*H4425,_xlfn.IFNA((VLOOKUP(G4425,help!P:Q,2,0))*H4425,"غير مسجلة في المشتريات")))</f>
        <v/>
      </c>
    </row>
    <row r="4426" spans="2:13" hidden="1" x14ac:dyDescent="0.25">
      <c r="B4426" s="13">
        <f>COUNTIFS($G$3:G4426,'تقرير استهلاك خامات'!$D$4)</f>
        <v>2</v>
      </c>
      <c r="C4426" s="13">
        <f>COUNTIFS($F$3:F4426,'تقرير منتج تام'!$E$4)</f>
        <v>10</v>
      </c>
      <c r="D4426" s="37"/>
      <c r="E4426" s="37"/>
      <c r="F4426" s="37"/>
      <c r="G4426" s="39"/>
      <c r="H4426" s="40"/>
      <c r="I4426" s="107" t="str">
        <f>IF(G4426="","",_xlfn.IFNA(VLOOKUP(G4426,'سجل المشتريات'!F:N,8,0),"غير مسجلة في المشتريات"))</f>
        <v/>
      </c>
      <c r="J4426" s="26" t="str">
        <f>_xlfn.IFNA(VLOOKUP(F4426,الاوردرات!$B$1:$C$600,2,0),"")</f>
        <v/>
      </c>
      <c r="K4426" s="52"/>
      <c r="M4426" s="105" t="str">
        <f>IF(G4426="","",_xlfn.IFNA((VLOOKUP(G4426,help!L:M,2,0))*H4426,_xlfn.IFNA((VLOOKUP(G4426,help!P:Q,2,0))*H4426,"غير مسجلة في المشتريات")))</f>
        <v/>
      </c>
    </row>
    <row r="4427" spans="2:13" hidden="1" x14ac:dyDescent="0.25">
      <c r="B4427" s="13">
        <f>COUNTIFS($G$3:G4427,'تقرير استهلاك خامات'!$D$4)</f>
        <v>2</v>
      </c>
      <c r="C4427" s="13">
        <f>COUNTIFS($F$3:F4427,'تقرير منتج تام'!$E$4)</f>
        <v>10</v>
      </c>
      <c r="D4427" s="37"/>
      <c r="E4427" s="37"/>
      <c r="F4427" s="37"/>
      <c r="G4427" s="39"/>
      <c r="H4427" s="40"/>
      <c r="I4427" s="107" t="str">
        <f>IF(G4427="","",_xlfn.IFNA(VLOOKUP(G4427,'سجل المشتريات'!F:N,8,0),"غير مسجلة في المشتريات"))</f>
        <v/>
      </c>
      <c r="J4427" s="26" t="str">
        <f>_xlfn.IFNA(VLOOKUP(F4427,الاوردرات!$B$1:$C$600,2,0),"")</f>
        <v/>
      </c>
      <c r="K4427" s="52"/>
      <c r="M4427" s="105" t="str">
        <f>IF(G4427="","",_xlfn.IFNA((VLOOKUP(G4427,help!L:M,2,0))*H4427,_xlfn.IFNA((VLOOKUP(G4427,help!P:Q,2,0))*H4427,"غير مسجلة في المشتريات")))</f>
        <v/>
      </c>
    </row>
    <row r="4428" spans="2:13" hidden="1" x14ac:dyDescent="0.25">
      <c r="B4428" s="13">
        <f>COUNTIFS($G$3:G4428,'تقرير استهلاك خامات'!$D$4)</f>
        <v>2</v>
      </c>
      <c r="C4428" s="13">
        <f>COUNTIFS($F$3:F4428,'تقرير منتج تام'!$E$4)</f>
        <v>10</v>
      </c>
      <c r="D4428" s="37"/>
      <c r="E4428" s="37"/>
      <c r="F4428" s="37"/>
      <c r="G4428" s="39"/>
      <c r="H4428" s="40"/>
      <c r="I4428" s="107" t="str">
        <f>IF(G4428="","",_xlfn.IFNA(VLOOKUP(G4428,'سجل المشتريات'!F:N,8,0),"غير مسجلة في المشتريات"))</f>
        <v/>
      </c>
      <c r="J4428" s="26" t="str">
        <f>_xlfn.IFNA(VLOOKUP(F4428,الاوردرات!$B$1:$C$600,2,0),"")</f>
        <v/>
      </c>
      <c r="K4428" s="52"/>
      <c r="M4428" s="105" t="str">
        <f>IF(G4428="","",_xlfn.IFNA((VLOOKUP(G4428,help!L:M,2,0))*H4428,_xlfn.IFNA((VLOOKUP(G4428,help!P:Q,2,0))*H4428,"غير مسجلة في المشتريات")))</f>
        <v/>
      </c>
    </row>
    <row r="4429" spans="2:13" hidden="1" x14ac:dyDescent="0.25">
      <c r="B4429" s="13">
        <f>COUNTIFS($G$3:G4429,'تقرير استهلاك خامات'!$D$4)</f>
        <v>2</v>
      </c>
      <c r="C4429" s="13">
        <f>COUNTIFS($F$3:F4429,'تقرير منتج تام'!$E$4)</f>
        <v>10</v>
      </c>
      <c r="D4429" s="37"/>
      <c r="E4429" s="37"/>
      <c r="F4429" s="37"/>
      <c r="G4429" s="39"/>
      <c r="H4429" s="40"/>
      <c r="I4429" s="107" t="str">
        <f>IF(G4429="","",_xlfn.IFNA(VLOOKUP(G4429,'سجل المشتريات'!F:N,8,0),"غير مسجلة في المشتريات"))</f>
        <v/>
      </c>
      <c r="J4429" s="26" t="str">
        <f>_xlfn.IFNA(VLOOKUP(F4429,الاوردرات!$B$1:$C$600,2,0),"")</f>
        <v/>
      </c>
      <c r="K4429" s="52"/>
      <c r="M4429" s="105" t="str">
        <f>IF(G4429="","",_xlfn.IFNA((VLOOKUP(G4429,help!L:M,2,0))*H4429,_xlfn.IFNA((VLOOKUP(G4429,help!P:Q,2,0))*H4429,"غير مسجلة في المشتريات")))</f>
        <v/>
      </c>
    </row>
    <row r="4430" spans="2:13" hidden="1" x14ac:dyDescent="0.25">
      <c r="B4430" s="13">
        <f>COUNTIFS($G$3:G4430,'تقرير استهلاك خامات'!$D$4)</f>
        <v>2</v>
      </c>
      <c r="C4430" s="13">
        <f>COUNTIFS($F$3:F4430,'تقرير منتج تام'!$E$4)</f>
        <v>10</v>
      </c>
      <c r="D4430" s="37"/>
      <c r="E4430" s="37"/>
      <c r="F4430" s="37"/>
      <c r="G4430" s="39"/>
      <c r="H4430" s="40"/>
      <c r="I4430" s="107" t="str">
        <f>IF(G4430="","",_xlfn.IFNA(VLOOKUP(G4430,'سجل المشتريات'!F:N,8,0),"غير مسجلة في المشتريات"))</f>
        <v/>
      </c>
      <c r="J4430" s="26" t="str">
        <f>_xlfn.IFNA(VLOOKUP(F4430,الاوردرات!$B$1:$C$600,2,0),"")</f>
        <v/>
      </c>
      <c r="K4430" s="52"/>
      <c r="M4430" s="105" t="str">
        <f>IF(G4430="","",_xlfn.IFNA((VLOOKUP(G4430,help!L:M,2,0))*H4430,_xlfn.IFNA((VLOOKUP(G4430,help!P:Q,2,0))*H4430,"غير مسجلة في المشتريات")))</f>
        <v/>
      </c>
    </row>
    <row r="4431" spans="2:13" hidden="1" x14ac:dyDescent="0.25">
      <c r="B4431" s="13">
        <f>COUNTIFS($G$3:G4431,'تقرير استهلاك خامات'!$D$4)</f>
        <v>2</v>
      </c>
      <c r="C4431" s="13">
        <f>COUNTIFS($F$3:F4431,'تقرير منتج تام'!$E$4)</f>
        <v>10</v>
      </c>
      <c r="D4431" s="37"/>
      <c r="E4431" s="37"/>
      <c r="F4431" s="37"/>
      <c r="G4431" s="39"/>
      <c r="H4431" s="40"/>
      <c r="I4431" s="107" t="str">
        <f>IF(G4431="","",_xlfn.IFNA(VLOOKUP(G4431,'سجل المشتريات'!F:N,8,0),"غير مسجلة في المشتريات"))</f>
        <v/>
      </c>
      <c r="J4431" s="26" t="str">
        <f>_xlfn.IFNA(VLOOKUP(F4431,الاوردرات!$B$1:$C$600,2,0),"")</f>
        <v/>
      </c>
      <c r="K4431" s="52"/>
      <c r="M4431" s="105" t="str">
        <f>IF(G4431="","",_xlfn.IFNA((VLOOKUP(G4431,help!L:M,2,0))*H4431,_xlfn.IFNA((VLOOKUP(G4431,help!P:Q,2,0))*H4431,"غير مسجلة في المشتريات")))</f>
        <v/>
      </c>
    </row>
    <row r="4432" spans="2:13" hidden="1" x14ac:dyDescent="0.25">
      <c r="B4432" s="13">
        <f>COUNTIFS($G$3:G4432,'تقرير استهلاك خامات'!$D$4)</f>
        <v>2</v>
      </c>
      <c r="C4432" s="13">
        <f>COUNTIFS($F$3:F4432,'تقرير منتج تام'!$E$4)</f>
        <v>10</v>
      </c>
      <c r="D4432" s="37"/>
      <c r="E4432" s="37"/>
      <c r="F4432" s="37"/>
      <c r="G4432" s="39"/>
      <c r="H4432" s="40"/>
      <c r="I4432" s="107" t="str">
        <f>IF(G4432="","",_xlfn.IFNA(VLOOKUP(G4432,'سجل المشتريات'!F:N,8,0),"غير مسجلة في المشتريات"))</f>
        <v/>
      </c>
      <c r="J4432" s="26" t="str">
        <f>_xlfn.IFNA(VLOOKUP(F4432,الاوردرات!$B$1:$C$600,2,0),"")</f>
        <v/>
      </c>
      <c r="K4432" s="52"/>
      <c r="M4432" s="105" t="str">
        <f>IF(G4432="","",_xlfn.IFNA((VLOOKUP(G4432,help!L:M,2,0))*H4432,_xlfn.IFNA((VLOOKUP(G4432,help!P:Q,2,0))*H4432,"غير مسجلة في المشتريات")))</f>
        <v/>
      </c>
    </row>
    <row r="4433" spans="2:13" hidden="1" x14ac:dyDescent="0.25">
      <c r="B4433" s="13">
        <f>COUNTIFS($G$3:G4433,'تقرير استهلاك خامات'!$D$4)</f>
        <v>2</v>
      </c>
      <c r="C4433" s="13">
        <f>COUNTIFS($F$3:F4433,'تقرير منتج تام'!$E$4)</f>
        <v>10</v>
      </c>
      <c r="D4433" s="37"/>
      <c r="E4433" s="37"/>
      <c r="F4433" s="37"/>
      <c r="G4433" s="39"/>
      <c r="H4433" s="40"/>
      <c r="I4433" s="107" t="str">
        <f>IF(G4433="","",_xlfn.IFNA(VLOOKUP(G4433,'سجل المشتريات'!F:N,8,0),"غير مسجلة في المشتريات"))</f>
        <v/>
      </c>
      <c r="J4433" s="26" t="str">
        <f>_xlfn.IFNA(VLOOKUP(F4433,الاوردرات!$B$1:$C$600,2,0),"")</f>
        <v/>
      </c>
      <c r="K4433" s="52"/>
      <c r="M4433" s="105" t="str">
        <f>IF(G4433="","",_xlfn.IFNA((VLOOKUP(G4433,help!L:M,2,0))*H4433,_xlfn.IFNA((VLOOKUP(G4433,help!P:Q,2,0))*H4433,"غير مسجلة في المشتريات")))</f>
        <v/>
      </c>
    </row>
    <row r="4434" spans="2:13" hidden="1" x14ac:dyDescent="0.25">
      <c r="B4434" s="13">
        <f>COUNTIFS($G$3:G4434,'تقرير استهلاك خامات'!$D$4)</f>
        <v>2</v>
      </c>
      <c r="C4434" s="13">
        <f>COUNTIFS($F$3:F4434,'تقرير منتج تام'!$E$4)</f>
        <v>10</v>
      </c>
      <c r="D4434" s="37"/>
      <c r="E4434" s="37"/>
      <c r="F4434" s="37"/>
      <c r="G4434" s="39"/>
      <c r="H4434" s="40"/>
      <c r="I4434" s="107" t="str">
        <f>IF(G4434="","",_xlfn.IFNA(VLOOKUP(G4434,'سجل المشتريات'!F:N,8,0),"غير مسجلة في المشتريات"))</f>
        <v/>
      </c>
      <c r="J4434" s="26" t="str">
        <f>_xlfn.IFNA(VLOOKUP(F4434,الاوردرات!$B$1:$C$600,2,0),"")</f>
        <v/>
      </c>
      <c r="K4434" s="52"/>
      <c r="M4434" s="105" t="str">
        <f>IF(G4434="","",_xlfn.IFNA((VLOOKUP(G4434,help!L:M,2,0))*H4434,_xlfn.IFNA((VLOOKUP(G4434,help!P:Q,2,0))*H4434,"غير مسجلة في المشتريات")))</f>
        <v/>
      </c>
    </row>
    <row r="4435" spans="2:13" hidden="1" x14ac:dyDescent="0.25">
      <c r="B4435" s="13">
        <f>COUNTIFS($G$3:G4435,'تقرير استهلاك خامات'!$D$4)</f>
        <v>2</v>
      </c>
      <c r="C4435" s="13">
        <f>COUNTIFS($F$3:F4435,'تقرير منتج تام'!$E$4)</f>
        <v>10</v>
      </c>
      <c r="D4435" s="37"/>
      <c r="E4435" s="37"/>
      <c r="F4435" s="37"/>
      <c r="G4435" s="39"/>
      <c r="H4435" s="40"/>
      <c r="I4435" s="107" t="str">
        <f>IF(G4435="","",_xlfn.IFNA(VLOOKUP(G4435,'سجل المشتريات'!F:N,8,0),"غير مسجلة في المشتريات"))</f>
        <v/>
      </c>
      <c r="J4435" s="26" t="str">
        <f>_xlfn.IFNA(VLOOKUP(F4435,الاوردرات!$B$1:$C$600,2,0),"")</f>
        <v/>
      </c>
      <c r="K4435" s="52"/>
      <c r="M4435" s="105" t="str">
        <f>IF(G4435="","",_xlfn.IFNA((VLOOKUP(G4435,help!L:M,2,0))*H4435,_xlfn.IFNA((VLOOKUP(G4435,help!P:Q,2,0))*H4435,"غير مسجلة في المشتريات")))</f>
        <v/>
      </c>
    </row>
    <row r="4436" spans="2:13" hidden="1" x14ac:dyDescent="0.25">
      <c r="B4436" s="13">
        <f>COUNTIFS($G$3:G4436,'تقرير استهلاك خامات'!$D$4)</f>
        <v>2</v>
      </c>
      <c r="C4436" s="13">
        <f>COUNTIFS($F$3:F4436,'تقرير منتج تام'!$E$4)</f>
        <v>10</v>
      </c>
      <c r="D4436" s="37"/>
      <c r="E4436" s="37"/>
      <c r="F4436" s="37"/>
      <c r="G4436" s="39"/>
      <c r="H4436" s="40"/>
      <c r="I4436" s="107" t="str">
        <f>IF(G4436="","",_xlfn.IFNA(VLOOKUP(G4436,'سجل المشتريات'!F:N,8,0),"غير مسجلة في المشتريات"))</f>
        <v/>
      </c>
      <c r="J4436" s="26" t="str">
        <f>_xlfn.IFNA(VLOOKUP(F4436,الاوردرات!$B$1:$C$600,2,0),"")</f>
        <v/>
      </c>
      <c r="K4436" s="52"/>
      <c r="M4436" s="105" t="str">
        <f>IF(G4436="","",_xlfn.IFNA((VLOOKUP(G4436,help!L:M,2,0))*H4436,_xlfn.IFNA((VLOOKUP(G4436,help!P:Q,2,0))*H4436,"غير مسجلة في المشتريات")))</f>
        <v/>
      </c>
    </row>
    <row r="4437" spans="2:13" hidden="1" x14ac:dyDescent="0.25">
      <c r="B4437" s="13">
        <f>COUNTIFS($G$3:G4437,'تقرير استهلاك خامات'!$D$4)</f>
        <v>2</v>
      </c>
      <c r="C4437" s="13">
        <f>COUNTIFS($F$3:F4437,'تقرير منتج تام'!$E$4)</f>
        <v>10</v>
      </c>
      <c r="D4437" s="37"/>
      <c r="E4437" s="37"/>
      <c r="F4437" s="37"/>
      <c r="G4437" s="39"/>
      <c r="H4437" s="40"/>
      <c r="I4437" s="107" t="str">
        <f>IF(G4437="","",_xlfn.IFNA(VLOOKUP(G4437,'سجل المشتريات'!F:N,8,0),"غير مسجلة في المشتريات"))</f>
        <v/>
      </c>
      <c r="J4437" s="26" t="str">
        <f>_xlfn.IFNA(VLOOKUP(F4437,الاوردرات!$B$1:$C$600,2,0),"")</f>
        <v/>
      </c>
      <c r="K4437" s="52"/>
      <c r="M4437" s="105" t="str">
        <f>IF(G4437="","",_xlfn.IFNA((VLOOKUP(G4437,help!L:M,2,0))*H4437,_xlfn.IFNA((VLOOKUP(G4437,help!P:Q,2,0))*H4437,"غير مسجلة في المشتريات")))</f>
        <v/>
      </c>
    </row>
    <row r="4438" spans="2:13" hidden="1" x14ac:dyDescent="0.25">
      <c r="B4438" s="13">
        <f>COUNTIFS($G$3:G4438,'تقرير استهلاك خامات'!$D$4)</f>
        <v>2</v>
      </c>
      <c r="C4438" s="13">
        <f>COUNTIFS($F$3:F4438,'تقرير منتج تام'!$E$4)</f>
        <v>10</v>
      </c>
      <c r="D4438" s="37"/>
      <c r="E4438" s="37"/>
      <c r="F4438" s="37"/>
      <c r="G4438" s="39"/>
      <c r="H4438" s="40"/>
      <c r="I4438" s="107" t="str">
        <f>IF(G4438="","",_xlfn.IFNA(VLOOKUP(G4438,'سجل المشتريات'!F:N,8,0),"غير مسجلة في المشتريات"))</f>
        <v/>
      </c>
      <c r="J4438" s="26" t="str">
        <f>_xlfn.IFNA(VLOOKUP(F4438,الاوردرات!$B$1:$C$600,2,0),"")</f>
        <v/>
      </c>
      <c r="K4438" s="52"/>
      <c r="M4438" s="105" t="str">
        <f>IF(G4438="","",_xlfn.IFNA((VLOOKUP(G4438,help!L:M,2,0))*H4438,_xlfn.IFNA((VLOOKUP(G4438,help!P:Q,2,0))*H4438,"غير مسجلة في المشتريات")))</f>
        <v/>
      </c>
    </row>
    <row r="4439" spans="2:13" hidden="1" x14ac:dyDescent="0.25">
      <c r="B4439" s="13">
        <f>COUNTIFS($G$3:G4439,'تقرير استهلاك خامات'!$D$4)</f>
        <v>2</v>
      </c>
      <c r="C4439" s="13">
        <f>COUNTIFS($F$3:F4439,'تقرير منتج تام'!$E$4)</f>
        <v>10</v>
      </c>
      <c r="D4439" s="37"/>
      <c r="E4439" s="37"/>
      <c r="F4439" s="37"/>
      <c r="G4439" s="39"/>
      <c r="H4439" s="40"/>
      <c r="I4439" s="107" t="str">
        <f>IF(G4439="","",_xlfn.IFNA(VLOOKUP(G4439,'سجل المشتريات'!F:N,8,0),"غير مسجلة في المشتريات"))</f>
        <v/>
      </c>
      <c r="J4439" s="26" t="str">
        <f>_xlfn.IFNA(VLOOKUP(F4439,الاوردرات!$B$1:$C$600,2,0),"")</f>
        <v/>
      </c>
      <c r="K4439" s="52"/>
      <c r="M4439" s="105" t="str">
        <f>IF(G4439="","",_xlfn.IFNA((VLOOKUP(G4439,help!L:M,2,0))*H4439,_xlfn.IFNA((VLOOKUP(G4439,help!P:Q,2,0))*H4439,"غير مسجلة في المشتريات")))</f>
        <v/>
      </c>
    </row>
    <row r="4440" spans="2:13" hidden="1" x14ac:dyDescent="0.25">
      <c r="B4440" s="13">
        <f>COUNTIFS($G$3:G4440,'تقرير استهلاك خامات'!$D$4)</f>
        <v>2</v>
      </c>
      <c r="C4440" s="13">
        <f>COUNTIFS($F$3:F4440,'تقرير منتج تام'!$E$4)</f>
        <v>10</v>
      </c>
      <c r="D4440" s="37"/>
      <c r="E4440" s="37"/>
      <c r="F4440" s="37"/>
      <c r="G4440" s="39"/>
      <c r="H4440" s="40"/>
      <c r="I4440" s="107" t="str">
        <f>IF(G4440="","",_xlfn.IFNA(VLOOKUP(G4440,'سجل المشتريات'!F:N,8,0),"غير مسجلة في المشتريات"))</f>
        <v/>
      </c>
      <c r="J4440" s="26" t="str">
        <f>_xlfn.IFNA(VLOOKUP(F4440,الاوردرات!$B$1:$C$600,2,0),"")</f>
        <v/>
      </c>
      <c r="K4440" s="52"/>
      <c r="M4440" s="105" t="str">
        <f>IF(G4440="","",_xlfn.IFNA((VLOOKUP(G4440,help!L:M,2,0))*H4440,_xlfn.IFNA((VLOOKUP(G4440,help!P:Q,2,0))*H4440,"غير مسجلة في المشتريات")))</f>
        <v/>
      </c>
    </row>
    <row r="4441" spans="2:13" hidden="1" x14ac:dyDescent="0.25">
      <c r="B4441" s="13">
        <f>COUNTIFS($G$3:G4441,'تقرير استهلاك خامات'!$D$4)</f>
        <v>2</v>
      </c>
      <c r="C4441" s="13">
        <f>COUNTIFS($F$3:F4441,'تقرير منتج تام'!$E$4)</f>
        <v>10</v>
      </c>
      <c r="D4441" s="37"/>
      <c r="E4441" s="37"/>
      <c r="F4441" s="37"/>
      <c r="G4441" s="39"/>
      <c r="H4441" s="40"/>
      <c r="I4441" s="107" t="str">
        <f>IF(G4441="","",_xlfn.IFNA(VLOOKUP(G4441,'سجل المشتريات'!F:N,8,0),"غير مسجلة في المشتريات"))</f>
        <v/>
      </c>
      <c r="J4441" s="26" t="str">
        <f>_xlfn.IFNA(VLOOKUP(F4441,الاوردرات!$B$1:$C$600,2,0),"")</f>
        <v/>
      </c>
      <c r="K4441" s="52"/>
      <c r="M4441" s="105" t="str">
        <f>IF(G4441="","",_xlfn.IFNA((VLOOKUP(G4441,help!L:M,2,0))*H4441,_xlfn.IFNA((VLOOKUP(G4441,help!P:Q,2,0))*H4441,"غير مسجلة في المشتريات")))</f>
        <v/>
      </c>
    </row>
    <row r="4442" spans="2:13" hidden="1" x14ac:dyDescent="0.25">
      <c r="B4442" s="13">
        <f>COUNTIFS($G$3:G4442,'تقرير استهلاك خامات'!$D$4)</f>
        <v>2</v>
      </c>
      <c r="C4442" s="13">
        <f>COUNTIFS($F$3:F4442,'تقرير منتج تام'!$E$4)</f>
        <v>10</v>
      </c>
      <c r="D4442" s="37"/>
      <c r="E4442" s="37"/>
      <c r="F4442" s="37"/>
      <c r="G4442" s="39"/>
      <c r="H4442" s="40"/>
      <c r="I4442" s="107" t="str">
        <f>IF(G4442="","",_xlfn.IFNA(VLOOKUP(G4442,'سجل المشتريات'!F:N,8,0),"غير مسجلة في المشتريات"))</f>
        <v/>
      </c>
      <c r="J4442" s="26" t="str">
        <f>_xlfn.IFNA(VLOOKUP(F4442,الاوردرات!$B$1:$C$600,2,0),"")</f>
        <v/>
      </c>
      <c r="K4442" s="52"/>
      <c r="M4442" s="105" t="str">
        <f>IF(G4442="","",_xlfn.IFNA((VLOOKUP(G4442,help!L:M,2,0))*H4442,_xlfn.IFNA((VLOOKUP(G4442,help!P:Q,2,0))*H4442,"غير مسجلة في المشتريات")))</f>
        <v/>
      </c>
    </row>
    <row r="4443" spans="2:13" hidden="1" x14ac:dyDescent="0.25">
      <c r="B4443" s="13">
        <f>COUNTIFS($G$3:G4443,'تقرير استهلاك خامات'!$D$4)</f>
        <v>2</v>
      </c>
      <c r="C4443" s="13">
        <f>COUNTIFS($F$3:F4443,'تقرير منتج تام'!$E$4)</f>
        <v>10</v>
      </c>
      <c r="D4443" s="37"/>
      <c r="E4443" s="37"/>
      <c r="F4443" s="37"/>
      <c r="G4443" s="39"/>
      <c r="H4443" s="40"/>
      <c r="I4443" s="107" t="str">
        <f>IF(G4443="","",_xlfn.IFNA(VLOOKUP(G4443,'سجل المشتريات'!F:N,8,0),"غير مسجلة في المشتريات"))</f>
        <v/>
      </c>
      <c r="J4443" s="26" t="str">
        <f>_xlfn.IFNA(VLOOKUP(F4443,الاوردرات!$B$1:$C$600,2,0),"")</f>
        <v/>
      </c>
      <c r="K4443" s="52"/>
      <c r="M4443" s="105" t="str">
        <f>IF(G4443="","",_xlfn.IFNA((VLOOKUP(G4443,help!L:M,2,0))*H4443,_xlfn.IFNA((VLOOKUP(G4443,help!P:Q,2,0))*H4443,"غير مسجلة في المشتريات")))</f>
        <v/>
      </c>
    </row>
    <row r="4444" spans="2:13" hidden="1" x14ac:dyDescent="0.25">
      <c r="B4444" s="13">
        <f>COUNTIFS($G$3:G4444,'تقرير استهلاك خامات'!$D$4)</f>
        <v>2</v>
      </c>
      <c r="C4444" s="13">
        <f>COUNTIFS($F$3:F4444,'تقرير منتج تام'!$E$4)</f>
        <v>10</v>
      </c>
      <c r="D4444" s="37"/>
      <c r="E4444" s="37"/>
      <c r="F4444" s="37"/>
      <c r="G4444" s="39"/>
      <c r="H4444" s="40"/>
      <c r="I4444" s="107" t="str">
        <f>IF(G4444="","",_xlfn.IFNA(VLOOKUP(G4444,'سجل المشتريات'!F:N,8,0),"غير مسجلة في المشتريات"))</f>
        <v/>
      </c>
      <c r="J4444" s="26" t="str">
        <f>_xlfn.IFNA(VLOOKUP(F4444,الاوردرات!$B$1:$C$600,2,0),"")</f>
        <v/>
      </c>
      <c r="K4444" s="52"/>
      <c r="M4444" s="105" t="str">
        <f>IF(G4444="","",_xlfn.IFNA((VLOOKUP(G4444,help!L:M,2,0))*H4444,_xlfn.IFNA((VLOOKUP(G4444,help!P:Q,2,0))*H4444,"غير مسجلة في المشتريات")))</f>
        <v/>
      </c>
    </row>
    <row r="4445" spans="2:13" hidden="1" x14ac:dyDescent="0.25">
      <c r="B4445" s="13">
        <f>COUNTIFS($G$3:G4445,'تقرير استهلاك خامات'!$D$4)</f>
        <v>2</v>
      </c>
      <c r="C4445" s="13">
        <f>COUNTIFS($F$3:F4445,'تقرير منتج تام'!$E$4)</f>
        <v>10</v>
      </c>
      <c r="D4445" s="37"/>
      <c r="E4445" s="37"/>
      <c r="F4445" s="37"/>
      <c r="G4445" s="39"/>
      <c r="H4445" s="40"/>
      <c r="I4445" s="107" t="str">
        <f>IF(G4445="","",_xlfn.IFNA(VLOOKUP(G4445,'سجل المشتريات'!F:N,8,0),"غير مسجلة في المشتريات"))</f>
        <v/>
      </c>
      <c r="J4445" s="26" t="str">
        <f>_xlfn.IFNA(VLOOKUP(F4445,الاوردرات!$B$1:$C$600,2,0),"")</f>
        <v/>
      </c>
      <c r="K4445" s="52"/>
      <c r="M4445" s="105" t="str">
        <f>IF(G4445="","",_xlfn.IFNA((VLOOKUP(G4445,help!L:M,2,0))*H4445,_xlfn.IFNA((VLOOKUP(G4445,help!P:Q,2,0))*H4445,"غير مسجلة في المشتريات")))</f>
        <v/>
      </c>
    </row>
    <row r="4446" spans="2:13" hidden="1" x14ac:dyDescent="0.25">
      <c r="B4446" s="13">
        <f>COUNTIFS($G$3:G4446,'تقرير استهلاك خامات'!$D$4)</f>
        <v>2</v>
      </c>
      <c r="C4446" s="13">
        <f>COUNTIFS($F$3:F4446,'تقرير منتج تام'!$E$4)</f>
        <v>10</v>
      </c>
      <c r="D4446" s="37"/>
      <c r="E4446" s="37"/>
      <c r="F4446" s="37"/>
      <c r="G4446" s="39"/>
      <c r="H4446" s="40"/>
      <c r="I4446" s="107" t="str">
        <f>IF(G4446="","",_xlfn.IFNA(VLOOKUP(G4446,'سجل المشتريات'!F:N,8,0),"غير مسجلة في المشتريات"))</f>
        <v/>
      </c>
      <c r="J4446" s="26" t="str">
        <f>_xlfn.IFNA(VLOOKUP(F4446,الاوردرات!$B$1:$C$600,2,0),"")</f>
        <v/>
      </c>
      <c r="K4446" s="52"/>
      <c r="M4446" s="105" t="str">
        <f>IF(G4446="","",_xlfn.IFNA((VLOOKUP(G4446,help!L:M,2,0))*H4446,_xlfn.IFNA((VLOOKUP(G4446,help!P:Q,2,0))*H4446,"غير مسجلة في المشتريات")))</f>
        <v/>
      </c>
    </row>
    <row r="4447" spans="2:13" hidden="1" x14ac:dyDescent="0.25">
      <c r="B4447" s="13">
        <f>COUNTIFS($G$3:G4447,'تقرير استهلاك خامات'!$D$4)</f>
        <v>2</v>
      </c>
      <c r="C4447" s="13">
        <f>COUNTIFS($F$3:F4447,'تقرير منتج تام'!$E$4)</f>
        <v>10</v>
      </c>
      <c r="D4447" s="37"/>
      <c r="E4447" s="37"/>
      <c r="F4447" s="37"/>
      <c r="G4447" s="39"/>
      <c r="H4447" s="40"/>
      <c r="I4447" s="107" t="str">
        <f>IF(G4447="","",_xlfn.IFNA(VLOOKUP(G4447,'سجل المشتريات'!F:N,8,0),"غير مسجلة في المشتريات"))</f>
        <v/>
      </c>
      <c r="J4447" s="26" t="str">
        <f>_xlfn.IFNA(VLOOKUP(F4447,الاوردرات!$B$1:$C$600,2,0),"")</f>
        <v/>
      </c>
      <c r="K4447" s="52"/>
      <c r="M4447" s="105" t="str">
        <f>IF(G4447="","",_xlfn.IFNA((VLOOKUP(G4447,help!L:M,2,0))*H4447,_xlfn.IFNA((VLOOKUP(G4447,help!P:Q,2,0))*H4447,"غير مسجلة في المشتريات")))</f>
        <v/>
      </c>
    </row>
    <row r="4448" spans="2:13" hidden="1" x14ac:dyDescent="0.25">
      <c r="B4448" s="13">
        <f>COUNTIFS($G$3:G4448,'تقرير استهلاك خامات'!$D$4)</f>
        <v>2</v>
      </c>
      <c r="C4448" s="13">
        <f>COUNTIFS($F$3:F4448,'تقرير منتج تام'!$E$4)</f>
        <v>10</v>
      </c>
      <c r="D4448" s="37"/>
      <c r="E4448" s="37"/>
      <c r="F4448" s="37"/>
      <c r="G4448" s="39"/>
      <c r="H4448" s="40"/>
      <c r="I4448" s="107" t="str">
        <f>IF(G4448="","",_xlfn.IFNA(VLOOKUP(G4448,'سجل المشتريات'!F:N,8,0),"غير مسجلة في المشتريات"))</f>
        <v/>
      </c>
      <c r="J4448" s="26" t="str">
        <f>_xlfn.IFNA(VLOOKUP(F4448,الاوردرات!$B$1:$C$600,2,0),"")</f>
        <v/>
      </c>
      <c r="K4448" s="52"/>
      <c r="M4448" s="105" t="str">
        <f>IF(G4448="","",_xlfn.IFNA((VLOOKUP(G4448,help!L:M,2,0))*H4448,_xlfn.IFNA((VLOOKUP(G4448,help!P:Q,2,0))*H4448,"غير مسجلة في المشتريات")))</f>
        <v/>
      </c>
    </row>
    <row r="4449" spans="2:13" hidden="1" x14ac:dyDescent="0.25">
      <c r="B4449" s="13">
        <f>COUNTIFS($G$3:G4449,'تقرير استهلاك خامات'!$D$4)</f>
        <v>2</v>
      </c>
      <c r="C4449" s="13">
        <f>COUNTIFS($F$3:F4449,'تقرير منتج تام'!$E$4)</f>
        <v>10</v>
      </c>
      <c r="D4449" s="37"/>
      <c r="E4449" s="37"/>
      <c r="F4449" s="37"/>
      <c r="G4449" s="39"/>
      <c r="H4449" s="40"/>
      <c r="I4449" s="107" t="str">
        <f>IF(G4449="","",_xlfn.IFNA(VLOOKUP(G4449,'سجل المشتريات'!F:N,8,0),"غير مسجلة في المشتريات"))</f>
        <v/>
      </c>
      <c r="J4449" s="26" t="str">
        <f>_xlfn.IFNA(VLOOKUP(F4449,الاوردرات!$B$1:$C$600,2,0),"")</f>
        <v/>
      </c>
      <c r="K4449" s="52"/>
      <c r="M4449" s="105" t="str">
        <f>IF(G4449="","",_xlfn.IFNA((VLOOKUP(G4449,help!L:M,2,0))*H4449,_xlfn.IFNA((VLOOKUP(G4449,help!P:Q,2,0))*H4449,"غير مسجلة في المشتريات")))</f>
        <v/>
      </c>
    </row>
    <row r="4450" spans="2:13" hidden="1" x14ac:dyDescent="0.25">
      <c r="B4450" s="13">
        <f>COUNTIFS($G$3:G4450,'تقرير استهلاك خامات'!$D$4)</f>
        <v>2</v>
      </c>
      <c r="C4450" s="13">
        <f>COUNTIFS($F$3:F4450,'تقرير منتج تام'!$E$4)</f>
        <v>10</v>
      </c>
      <c r="D4450" s="37"/>
      <c r="E4450" s="37"/>
      <c r="F4450" s="37"/>
      <c r="G4450" s="39"/>
      <c r="H4450" s="40"/>
      <c r="I4450" s="107" t="str">
        <f>IF(G4450="","",_xlfn.IFNA(VLOOKUP(G4450,'سجل المشتريات'!F:N,8,0),"غير مسجلة في المشتريات"))</f>
        <v/>
      </c>
      <c r="J4450" s="26" t="str">
        <f>_xlfn.IFNA(VLOOKUP(F4450,الاوردرات!$B$1:$C$600,2,0),"")</f>
        <v/>
      </c>
      <c r="K4450" s="52"/>
      <c r="M4450" s="105" t="str">
        <f>IF(G4450="","",_xlfn.IFNA((VLOOKUP(G4450,help!L:M,2,0))*H4450,_xlfn.IFNA((VLOOKUP(G4450,help!P:Q,2,0))*H4450,"غير مسجلة في المشتريات")))</f>
        <v/>
      </c>
    </row>
    <row r="4451" spans="2:13" hidden="1" x14ac:dyDescent="0.25">
      <c r="B4451" s="13">
        <f>COUNTIFS($G$3:G4451,'تقرير استهلاك خامات'!$D$4)</f>
        <v>2</v>
      </c>
      <c r="C4451" s="13">
        <f>COUNTIFS($F$3:F4451,'تقرير منتج تام'!$E$4)</f>
        <v>10</v>
      </c>
      <c r="D4451" s="37"/>
      <c r="E4451" s="37"/>
      <c r="F4451" s="37"/>
      <c r="G4451" s="39"/>
      <c r="H4451" s="40"/>
      <c r="I4451" s="107" t="str">
        <f>IF(G4451="","",_xlfn.IFNA(VLOOKUP(G4451,'سجل المشتريات'!F:N,8,0),"غير مسجلة في المشتريات"))</f>
        <v/>
      </c>
      <c r="J4451" s="26" t="str">
        <f>_xlfn.IFNA(VLOOKUP(F4451,الاوردرات!$B$1:$C$600,2,0),"")</f>
        <v/>
      </c>
      <c r="K4451" s="52"/>
      <c r="M4451" s="105" t="str">
        <f>IF(G4451="","",_xlfn.IFNA((VLOOKUP(G4451,help!L:M,2,0))*H4451,_xlfn.IFNA((VLOOKUP(G4451,help!P:Q,2,0))*H4451,"غير مسجلة في المشتريات")))</f>
        <v/>
      </c>
    </row>
    <row r="4452" spans="2:13" hidden="1" x14ac:dyDescent="0.25">
      <c r="B4452" s="13">
        <f>COUNTIFS($G$3:G4452,'تقرير استهلاك خامات'!$D$4)</f>
        <v>2</v>
      </c>
      <c r="C4452" s="13">
        <f>COUNTIFS($F$3:F4452,'تقرير منتج تام'!$E$4)</f>
        <v>10</v>
      </c>
      <c r="D4452" s="37"/>
      <c r="E4452" s="37"/>
      <c r="F4452" s="37"/>
      <c r="G4452" s="39"/>
      <c r="H4452" s="40"/>
      <c r="I4452" s="107" t="str">
        <f>IF(G4452="","",_xlfn.IFNA(VLOOKUP(G4452,'سجل المشتريات'!F:N,8,0),"غير مسجلة في المشتريات"))</f>
        <v/>
      </c>
      <c r="J4452" s="26" t="str">
        <f>_xlfn.IFNA(VLOOKUP(F4452,الاوردرات!$B$1:$C$600,2,0),"")</f>
        <v/>
      </c>
      <c r="K4452" s="52"/>
      <c r="M4452" s="105" t="str">
        <f>IF(G4452="","",_xlfn.IFNA((VLOOKUP(G4452,help!L:M,2,0))*H4452,_xlfn.IFNA((VLOOKUP(G4452,help!P:Q,2,0))*H4452,"غير مسجلة في المشتريات")))</f>
        <v/>
      </c>
    </row>
    <row r="4453" spans="2:13" hidden="1" x14ac:dyDescent="0.25">
      <c r="B4453" s="13">
        <f>COUNTIFS($G$3:G4453,'تقرير استهلاك خامات'!$D$4)</f>
        <v>2</v>
      </c>
      <c r="C4453" s="13">
        <f>COUNTIFS($F$3:F4453,'تقرير منتج تام'!$E$4)</f>
        <v>10</v>
      </c>
      <c r="D4453" s="37"/>
      <c r="E4453" s="37"/>
      <c r="F4453" s="37"/>
      <c r="G4453" s="39"/>
      <c r="H4453" s="40"/>
      <c r="I4453" s="107" t="str">
        <f>IF(G4453="","",_xlfn.IFNA(VLOOKUP(G4453,'سجل المشتريات'!F:N,8,0),"غير مسجلة في المشتريات"))</f>
        <v/>
      </c>
      <c r="J4453" s="26" t="str">
        <f>_xlfn.IFNA(VLOOKUP(F4453,الاوردرات!$B$1:$C$600,2,0),"")</f>
        <v/>
      </c>
      <c r="K4453" s="52"/>
      <c r="M4453" s="105" t="str">
        <f>IF(G4453="","",_xlfn.IFNA((VLOOKUP(G4453,help!L:M,2,0))*H4453,_xlfn.IFNA((VLOOKUP(G4453,help!P:Q,2,0))*H4453,"غير مسجلة في المشتريات")))</f>
        <v/>
      </c>
    </row>
    <row r="4454" spans="2:13" hidden="1" x14ac:dyDescent="0.25">
      <c r="B4454" s="13">
        <f>COUNTIFS($G$3:G4454,'تقرير استهلاك خامات'!$D$4)</f>
        <v>2</v>
      </c>
      <c r="C4454" s="13">
        <f>COUNTIFS($F$3:F4454,'تقرير منتج تام'!$E$4)</f>
        <v>10</v>
      </c>
      <c r="D4454" s="37"/>
      <c r="E4454" s="37"/>
      <c r="F4454" s="37"/>
      <c r="G4454" s="39"/>
      <c r="H4454" s="40"/>
      <c r="I4454" s="107" t="str">
        <f>IF(G4454="","",_xlfn.IFNA(VLOOKUP(G4454,'سجل المشتريات'!F:N,8,0),"غير مسجلة في المشتريات"))</f>
        <v/>
      </c>
      <c r="J4454" s="26" t="str">
        <f>_xlfn.IFNA(VLOOKUP(F4454,الاوردرات!$B$1:$C$600,2,0),"")</f>
        <v/>
      </c>
      <c r="K4454" s="52"/>
      <c r="M4454" s="105" t="str">
        <f>IF(G4454="","",_xlfn.IFNA((VLOOKUP(G4454,help!L:M,2,0))*H4454,_xlfn.IFNA((VLOOKUP(G4454,help!P:Q,2,0))*H4454,"غير مسجلة في المشتريات")))</f>
        <v/>
      </c>
    </row>
    <row r="4455" spans="2:13" hidden="1" x14ac:dyDescent="0.25">
      <c r="B4455" s="13">
        <f>COUNTIFS($G$3:G4455,'تقرير استهلاك خامات'!$D$4)</f>
        <v>2</v>
      </c>
      <c r="C4455" s="13">
        <f>COUNTIFS($F$3:F4455,'تقرير منتج تام'!$E$4)</f>
        <v>10</v>
      </c>
      <c r="D4455" s="37"/>
      <c r="E4455" s="37"/>
      <c r="F4455" s="37"/>
      <c r="G4455" s="39"/>
      <c r="H4455" s="40"/>
      <c r="I4455" s="107" t="str">
        <f>IF(G4455="","",_xlfn.IFNA(VLOOKUP(G4455,'سجل المشتريات'!F:N,8,0),"غير مسجلة في المشتريات"))</f>
        <v/>
      </c>
      <c r="J4455" s="26" t="str">
        <f>_xlfn.IFNA(VLOOKUP(F4455,الاوردرات!$B$1:$C$600,2,0),"")</f>
        <v/>
      </c>
      <c r="K4455" s="52"/>
      <c r="M4455" s="105" t="str">
        <f>IF(G4455="","",_xlfn.IFNA((VLOOKUP(G4455,help!L:M,2,0))*H4455,_xlfn.IFNA((VLOOKUP(G4455,help!P:Q,2,0))*H4455,"غير مسجلة في المشتريات")))</f>
        <v/>
      </c>
    </row>
    <row r="4456" spans="2:13" hidden="1" x14ac:dyDescent="0.25">
      <c r="B4456" s="13">
        <f>COUNTIFS($G$3:G4456,'تقرير استهلاك خامات'!$D$4)</f>
        <v>2</v>
      </c>
      <c r="C4456" s="13">
        <f>COUNTIFS($F$3:F4456,'تقرير منتج تام'!$E$4)</f>
        <v>10</v>
      </c>
      <c r="D4456" s="37"/>
      <c r="E4456" s="37"/>
      <c r="F4456" s="37"/>
      <c r="G4456" s="39"/>
      <c r="H4456" s="40"/>
      <c r="I4456" s="107" t="str">
        <f>IF(G4456="","",_xlfn.IFNA(VLOOKUP(G4456,'سجل المشتريات'!F:N,8,0),"غير مسجلة في المشتريات"))</f>
        <v/>
      </c>
      <c r="J4456" s="26" t="str">
        <f>_xlfn.IFNA(VLOOKUP(F4456,الاوردرات!$B$1:$C$600,2,0),"")</f>
        <v/>
      </c>
      <c r="K4456" s="52"/>
      <c r="M4456" s="105" t="str">
        <f>IF(G4456="","",_xlfn.IFNA((VLOOKUP(G4456,help!L:M,2,0))*H4456,_xlfn.IFNA((VLOOKUP(G4456,help!P:Q,2,0))*H4456,"غير مسجلة في المشتريات")))</f>
        <v/>
      </c>
    </row>
    <row r="4457" spans="2:13" hidden="1" x14ac:dyDescent="0.25">
      <c r="B4457" s="13">
        <f>COUNTIFS($G$3:G4457,'تقرير استهلاك خامات'!$D$4)</f>
        <v>2</v>
      </c>
      <c r="C4457" s="13">
        <f>COUNTIFS($F$3:F4457,'تقرير منتج تام'!$E$4)</f>
        <v>10</v>
      </c>
      <c r="D4457" s="37"/>
      <c r="E4457" s="37"/>
      <c r="F4457" s="37"/>
      <c r="G4457" s="39"/>
      <c r="H4457" s="40"/>
      <c r="I4457" s="107" t="str">
        <f>IF(G4457="","",_xlfn.IFNA(VLOOKUP(G4457,'سجل المشتريات'!F:N,8,0),"غير مسجلة في المشتريات"))</f>
        <v/>
      </c>
      <c r="J4457" s="26" t="str">
        <f>_xlfn.IFNA(VLOOKUP(F4457,الاوردرات!$B$1:$C$600,2,0),"")</f>
        <v/>
      </c>
      <c r="K4457" s="52"/>
      <c r="M4457" s="105" t="str">
        <f>IF(G4457="","",_xlfn.IFNA((VLOOKUP(G4457,help!L:M,2,0))*H4457,_xlfn.IFNA((VLOOKUP(G4457,help!P:Q,2,0))*H4457,"غير مسجلة في المشتريات")))</f>
        <v/>
      </c>
    </row>
    <row r="4458" spans="2:13" hidden="1" x14ac:dyDescent="0.25">
      <c r="B4458" s="13">
        <f>COUNTIFS($G$3:G4458,'تقرير استهلاك خامات'!$D$4)</f>
        <v>2</v>
      </c>
      <c r="C4458" s="13">
        <f>COUNTIFS($F$3:F4458,'تقرير منتج تام'!$E$4)</f>
        <v>10</v>
      </c>
      <c r="D4458" s="37"/>
      <c r="E4458" s="37"/>
      <c r="F4458" s="37"/>
      <c r="G4458" s="39"/>
      <c r="H4458" s="40"/>
      <c r="I4458" s="107" t="str">
        <f>IF(G4458="","",_xlfn.IFNA(VLOOKUP(G4458,'سجل المشتريات'!F:N,8,0),"غير مسجلة في المشتريات"))</f>
        <v/>
      </c>
      <c r="J4458" s="26" t="str">
        <f>_xlfn.IFNA(VLOOKUP(F4458,الاوردرات!$B$1:$C$600,2,0),"")</f>
        <v/>
      </c>
      <c r="K4458" s="52"/>
      <c r="M4458" s="105" t="str">
        <f>IF(G4458="","",_xlfn.IFNA((VLOOKUP(G4458,help!L:M,2,0))*H4458,_xlfn.IFNA((VLOOKUP(G4458,help!P:Q,2,0))*H4458,"غير مسجلة في المشتريات")))</f>
        <v/>
      </c>
    </row>
    <row r="4459" spans="2:13" hidden="1" x14ac:dyDescent="0.25">
      <c r="B4459" s="13">
        <f>COUNTIFS($G$3:G4459,'تقرير استهلاك خامات'!$D$4)</f>
        <v>2</v>
      </c>
      <c r="C4459" s="13">
        <f>COUNTIFS($F$3:F4459,'تقرير منتج تام'!$E$4)</f>
        <v>10</v>
      </c>
      <c r="D4459" s="37"/>
      <c r="E4459" s="37"/>
      <c r="F4459" s="37"/>
      <c r="G4459" s="39"/>
      <c r="H4459" s="40"/>
      <c r="I4459" s="107" t="str">
        <f>IF(G4459="","",_xlfn.IFNA(VLOOKUP(G4459,'سجل المشتريات'!F:N,8,0),"غير مسجلة في المشتريات"))</f>
        <v/>
      </c>
      <c r="J4459" s="26" t="str">
        <f>_xlfn.IFNA(VLOOKUP(F4459,الاوردرات!$B$1:$C$600,2,0),"")</f>
        <v/>
      </c>
      <c r="K4459" s="52"/>
      <c r="M4459" s="105" t="str">
        <f>IF(G4459="","",_xlfn.IFNA((VLOOKUP(G4459,help!L:M,2,0))*H4459,_xlfn.IFNA((VLOOKUP(G4459,help!P:Q,2,0))*H4459,"غير مسجلة في المشتريات")))</f>
        <v/>
      </c>
    </row>
    <row r="4460" spans="2:13" hidden="1" x14ac:dyDescent="0.25">
      <c r="B4460" s="13">
        <f>COUNTIFS($G$3:G4460,'تقرير استهلاك خامات'!$D$4)</f>
        <v>2</v>
      </c>
      <c r="C4460" s="13">
        <f>COUNTIFS($F$3:F4460,'تقرير منتج تام'!$E$4)</f>
        <v>10</v>
      </c>
      <c r="D4460" s="37"/>
      <c r="E4460" s="37"/>
      <c r="F4460" s="37"/>
      <c r="G4460" s="39"/>
      <c r="H4460" s="40"/>
      <c r="I4460" s="107" t="str">
        <f>IF(G4460="","",_xlfn.IFNA(VLOOKUP(G4460,'سجل المشتريات'!F:N,8,0),"غير مسجلة في المشتريات"))</f>
        <v/>
      </c>
      <c r="J4460" s="26" t="str">
        <f>_xlfn.IFNA(VLOOKUP(F4460,الاوردرات!$B$1:$C$600,2,0),"")</f>
        <v/>
      </c>
      <c r="K4460" s="52"/>
      <c r="M4460" s="105" t="str">
        <f>IF(G4460="","",_xlfn.IFNA((VLOOKUP(G4460,help!L:M,2,0))*H4460,_xlfn.IFNA((VLOOKUP(G4460,help!P:Q,2,0))*H4460,"غير مسجلة في المشتريات")))</f>
        <v/>
      </c>
    </row>
    <row r="4461" spans="2:13" hidden="1" x14ac:dyDescent="0.25">
      <c r="B4461" s="13">
        <f>COUNTIFS($G$3:G4461,'تقرير استهلاك خامات'!$D$4)</f>
        <v>2</v>
      </c>
      <c r="C4461" s="13">
        <f>COUNTIFS($F$3:F4461,'تقرير منتج تام'!$E$4)</f>
        <v>10</v>
      </c>
      <c r="D4461" s="37"/>
      <c r="E4461" s="37"/>
      <c r="F4461" s="37"/>
      <c r="G4461" s="39"/>
      <c r="H4461" s="40"/>
      <c r="I4461" s="107" t="str">
        <f>IF(G4461="","",_xlfn.IFNA(VLOOKUP(G4461,'سجل المشتريات'!F:N,8,0),"غير مسجلة في المشتريات"))</f>
        <v/>
      </c>
      <c r="J4461" s="26" t="str">
        <f>_xlfn.IFNA(VLOOKUP(F4461,الاوردرات!$B$1:$C$600,2,0),"")</f>
        <v/>
      </c>
      <c r="K4461" s="52"/>
      <c r="M4461" s="105" t="str">
        <f>IF(G4461="","",_xlfn.IFNA((VLOOKUP(G4461,help!L:M,2,0))*H4461,_xlfn.IFNA((VLOOKUP(G4461,help!P:Q,2,0))*H4461,"غير مسجلة في المشتريات")))</f>
        <v/>
      </c>
    </row>
    <row r="4462" spans="2:13" hidden="1" x14ac:dyDescent="0.25">
      <c r="B4462" s="13">
        <f>COUNTIFS($G$3:G4462,'تقرير استهلاك خامات'!$D$4)</f>
        <v>2</v>
      </c>
      <c r="C4462" s="13">
        <f>COUNTIFS($F$3:F4462,'تقرير منتج تام'!$E$4)</f>
        <v>10</v>
      </c>
      <c r="D4462" s="37"/>
      <c r="E4462" s="37"/>
      <c r="F4462" s="37"/>
      <c r="G4462" s="39"/>
      <c r="H4462" s="40"/>
      <c r="I4462" s="107" t="str">
        <f>IF(G4462="","",_xlfn.IFNA(VLOOKUP(G4462,'سجل المشتريات'!F:N,8,0),"غير مسجلة في المشتريات"))</f>
        <v/>
      </c>
      <c r="J4462" s="26" t="str">
        <f>_xlfn.IFNA(VLOOKUP(F4462,الاوردرات!$B$1:$C$600,2,0),"")</f>
        <v/>
      </c>
      <c r="K4462" s="52"/>
      <c r="M4462" s="105" t="str">
        <f>IF(G4462="","",_xlfn.IFNA((VLOOKUP(G4462,help!L:M,2,0))*H4462,_xlfn.IFNA((VLOOKUP(G4462,help!P:Q,2,0))*H4462,"غير مسجلة في المشتريات")))</f>
        <v/>
      </c>
    </row>
    <row r="4463" spans="2:13" hidden="1" x14ac:dyDescent="0.25">
      <c r="B4463" s="13">
        <f>COUNTIFS($G$3:G4463,'تقرير استهلاك خامات'!$D$4)</f>
        <v>2</v>
      </c>
      <c r="C4463" s="13">
        <f>COUNTIFS($F$3:F4463,'تقرير منتج تام'!$E$4)</f>
        <v>10</v>
      </c>
      <c r="D4463" s="37"/>
      <c r="E4463" s="37"/>
      <c r="F4463" s="37"/>
      <c r="G4463" s="39"/>
      <c r="H4463" s="40"/>
      <c r="I4463" s="107" t="str">
        <f>IF(G4463="","",_xlfn.IFNA(VLOOKUP(G4463,'سجل المشتريات'!F:N,8,0),"غير مسجلة في المشتريات"))</f>
        <v/>
      </c>
      <c r="J4463" s="26" t="str">
        <f>_xlfn.IFNA(VLOOKUP(F4463,الاوردرات!$B$1:$C$600,2,0),"")</f>
        <v/>
      </c>
      <c r="K4463" s="52"/>
      <c r="M4463" s="105" t="str">
        <f>IF(G4463="","",_xlfn.IFNA((VLOOKUP(G4463,help!L:M,2,0))*H4463,_xlfn.IFNA((VLOOKUP(G4463,help!P:Q,2,0))*H4463,"غير مسجلة في المشتريات")))</f>
        <v/>
      </c>
    </row>
    <row r="4464" spans="2:13" hidden="1" x14ac:dyDescent="0.25">
      <c r="B4464" s="13">
        <f>COUNTIFS($G$3:G4464,'تقرير استهلاك خامات'!$D$4)</f>
        <v>2</v>
      </c>
      <c r="C4464" s="13">
        <f>COUNTIFS($F$3:F4464,'تقرير منتج تام'!$E$4)</f>
        <v>10</v>
      </c>
      <c r="D4464" s="37"/>
      <c r="E4464" s="37"/>
      <c r="F4464" s="37"/>
      <c r="G4464" s="39"/>
      <c r="H4464" s="40"/>
      <c r="I4464" s="107" t="str">
        <f>IF(G4464="","",_xlfn.IFNA(VLOOKUP(G4464,'سجل المشتريات'!F:N,8,0),"غير مسجلة في المشتريات"))</f>
        <v/>
      </c>
      <c r="J4464" s="26" t="str">
        <f>_xlfn.IFNA(VLOOKUP(F4464,الاوردرات!$B$1:$C$600,2,0),"")</f>
        <v/>
      </c>
      <c r="K4464" s="52"/>
      <c r="M4464" s="105" t="str">
        <f>IF(G4464="","",_xlfn.IFNA((VLOOKUP(G4464,help!L:M,2,0))*H4464,_xlfn.IFNA((VLOOKUP(G4464,help!P:Q,2,0))*H4464,"غير مسجلة في المشتريات")))</f>
        <v/>
      </c>
    </row>
    <row r="4465" spans="2:13" hidden="1" x14ac:dyDescent="0.25">
      <c r="B4465" s="13">
        <f>COUNTIFS($G$3:G4465,'تقرير استهلاك خامات'!$D$4)</f>
        <v>2</v>
      </c>
      <c r="C4465" s="13">
        <f>COUNTIFS($F$3:F4465,'تقرير منتج تام'!$E$4)</f>
        <v>10</v>
      </c>
      <c r="D4465" s="37"/>
      <c r="E4465" s="37"/>
      <c r="F4465" s="37"/>
      <c r="G4465" s="39"/>
      <c r="H4465" s="40"/>
      <c r="I4465" s="107" t="str">
        <f>IF(G4465="","",_xlfn.IFNA(VLOOKUP(G4465,'سجل المشتريات'!F:N,8,0),"غير مسجلة في المشتريات"))</f>
        <v/>
      </c>
      <c r="J4465" s="26" t="str">
        <f>_xlfn.IFNA(VLOOKUP(F4465,الاوردرات!$B$1:$C$600,2,0),"")</f>
        <v/>
      </c>
      <c r="K4465" s="52"/>
      <c r="M4465" s="105" t="str">
        <f>IF(G4465="","",_xlfn.IFNA((VLOOKUP(G4465,help!L:M,2,0))*H4465,_xlfn.IFNA((VLOOKUP(G4465,help!P:Q,2,0))*H4465,"غير مسجلة في المشتريات")))</f>
        <v/>
      </c>
    </row>
    <row r="4466" spans="2:13" hidden="1" x14ac:dyDescent="0.25">
      <c r="B4466" s="13">
        <f>COUNTIFS($G$3:G4466,'تقرير استهلاك خامات'!$D$4)</f>
        <v>2</v>
      </c>
      <c r="C4466" s="13">
        <f>COUNTIFS($F$3:F4466,'تقرير منتج تام'!$E$4)</f>
        <v>10</v>
      </c>
      <c r="D4466" s="37"/>
      <c r="E4466" s="37"/>
      <c r="F4466" s="37"/>
      <c r="G4466" s="39"/>
      <c r="H4466" s="40"/>
      <c r="I4466" s="107" t="str">
        <f>IF(G4466="","",_xlfn.IFNA(VLOOKUP(G4466,'سجل المشتريات'!F:N,8,0),"غير مسجلة في المشتريات"))</f>
        <v/>
      </c>
      <c r="J4466" s="26" t="str">
        <f>_xlfn.IFNA(VLOOKUP(F4466,الاوردرات!$B$1:$C$600,2,0),"")</f>
        <v/>
      </c>
      <c r="K4466" s="52"/>
      <c r="M4466" s="105" t="str">
        <f>IF(G4466="","",_xlfn.IFNA((VLOOKUP(G4466,help!L:M,2,0))*H4466,_xlfn.IFNA((VLOOKUP(G4466,help!P:Q,2,0))*H4466,"غير مسجلة في المشتريات")))</f>
        <v/>
      </c>
    </row>
    <row r="4467" spans="2:13" hidden="1" x14ac:dyDescent="0.25">
      <c r="B4467" s="13">
        <f>COUNTIFS($G$3:G4467,'تقرير استهلاك خامات'!$D$4)</f>
        <v>2</v>
      </c>
      <c r="C4467" s="13">
        <f>COUNTIFS($F$3:F4467,'تقرير منتج تام'!$E$4)</f>
        <v>10</v>
      </c>
      <c r="D4467" s="37"/>
      <c r="E4467" s="37"/>
      <c r="F4467" s="37"/>
      <c r="G4467" s="39"/>
      <c r="H4467" s="40"/>
      <c r="I4467" s="107" t="str">
        <f>IF(G4467="","",_xlfn.IFNA(VLOOKUP(G4467,'سجل المشتريات'!F:N,8,0),"غير مسجلة في المشتريات"))</f>
        <v/>
      </c>
      <c r="J4467" s="26" t="str">
        <f>_xlfn.IFNA(VLOOKUP(F4467,الاوردرات!$B$1:$C$600,2,0),"")</f>
        <v/>
      </c>
      <c r="K4467" s="52"/>
      <c r="M4467" s="105" t="str">
        <f>IF(G4467="","",_xlfn.IFNA((VLOOKUP(G4467,help!L:M,2,0))*H4467,_xlfn.IFNA((VLOOKUP(G4467,help!P:Q,2,0))*H4467,"غير مسجلة في المشتريات")))</f>
        <v/>
      </c>
    </row>
    <row r="4468" spans="2:13" hidden="1" x14ac:dyDescent="0.25">
      <c r="B4468" s="13">
        <f>COUNTIFS($G$3:G4468,'تقرير استهلاك خامات'!$D$4)</f>
        <v>2</v>
      </c>
      <c r="C4468" s="13">
        <f>COUNTIFS($F$3:F4468,'تقرير منتج تام'!$E$4)</f>
        <v>10</v>
      </c>
      <c r="D4468" s="37"/>
      <c r="E4468" s="37"/>
      <c r="F4468" s="37"/>
      <c r="G4468" s="39"/>
      <c r="H4468" s="40"/>
      <c r="I4468" s="107" t="str">
        <f>IF(G4468="","",_xlfn.IFNA(VLOOKUP(G4468,'سجل المشتريات'!F:N,8,0),"غير مسجلة في المشتريات"))</f>
        <v/>
      </c>
      <c r="J4468" s="26" t="str">
        <f>_xlfn.IFNA(VLOOKUP(F4468,الاوردرات!$B$1:$C$600,2,0),"")</f>
        <v/>
      </c>
      <c r="K4468" s="52"/>
      <c r="M4468" s="105" t="str">
        <f>IF(G4468="","",_xlfn.IFNA((VLOOKUP(G4468,help!L:M,2,0))*H4468,_xlfn.IFNA((VLOOKUP(G4468,help!P:Q,2,0))*H4468,"غير مسجلة في المشتريات")))</f>
        <v/>
      </c>
    </row>
    <row r="4469" spans="2:13" hidden="1" x14ac:dyDescent="0.25">
      <c r="B4469" s="13">
        <f>COUNTIFS($G$3:G4469,'تقرير استهلاك خامات'!$D$4)</f>
        <v>2</v>
      </c>
      <c r="C4469" s="13">
        <f>COUNTIFS($F$3:F4469,'تقرير منتج تام'!$E$4)</f>
        <v>10</v>
      </c>
      <c r="D4469" s="37"/>
      <c r="E4469" s="37"/>
      <c r="F4469" s="37"/>
      <c r="G4469" s="39"/>
      <c r="H4469" s="40"/>
      <c r="I4469" s="107" t="str">
        <f>IF(G4469="","",_xlfn.IFNA(VLOOKUP(G4469,'سجل المشتريات'!F:N,8,0),"غير مسجلة في المشتريات"))</f>
        <v/>
      </c>
      <c r="J4469" s="26" t="str">
        <f>_xlfn.IFNA(VLOOKUP(F4469,الاوردرات!$B$1:$C$600,2,0),"")</f>
        <v/>
      </c>
      <c r="K4469" s="52"/>
      <c r="M4469" s="105" t="str">
        <f>IF(G4469="","",_xlfn.IFNA((VLOOKUP(G4469,help!L:M,2,0))*H4469,_xlfn.IFNA((VLOOKUP(G4469,help!P:Q,2,0))*H4469,"غير مسجلة في المشتريات")))</f>
        <v/>
      </c>
    </row>
    <row r="4470" spans="2:13" hidden="1" x14ac:dyDescent="0.25">
      <c r="B4470" s="13">
        <f>COUNTIFS($G$3:G4470,'تقرير استهلاك خامات'!$D$4)</f>
        <v>2</v>
      </c>
      <c r="C4470" s="13">
        <f>COUNTIFS($F$3:F4470,'تقرير منتج تام'!$E$4)</f>
        <v>10</v>
      </c>
      <c r="D4470" s="37"/>
      <c r="E4470" s="37"/>
      <c r="F4470" s="37"/>
      <c r="G4470" s="39"/>
      <c r="H4470" s="40"/>
      <c r="I4470" s="107" t="str">
        <f>IF(G4470="","",_xlfn.IFNA(VLOOKUP(G4470,'سجل المشتريات'!F:N,8,0),"غير مسجلة في المشتريات"))</f>
        <v/>
      </c>
      <c r="J4470" s="26" t="str">
        <f>_xlfn.IFNA(VLOOKUP(F4470,الاوردرات!$B$1:$C$600,2,0),"")</f>
        <v/>
      </c>
      <c r="K4470" s="52"/>
      <c r="M4470" s="105" t="str">
        <f>IF(G4470="","",_xlfn.IFNA((VLOOKUP(G4470,help!L:M,2,0))*H4470,_xlfn.IFNA((VLOOKUP(G4470,help!P:Q,2,0))*H4470,"غير مسجلة في المشتريات")))</f>
        <v/>
      </c>
    </row>
    <row r="4471" spans="2:13" hidden="1" x14ac:dyDescent="0.25">
      <c r="B4471" s="13">
        <f>COUNTIFS($G$3:G4471,'تقرير استهلاك خامات'!$D$4)</f>
        <v>2</v>
      </c>
      <c r="C4471" s="13">
        <f>COUNTIFS($F$3:F4471,'تقرير منتج تام'!$E$4)</f>
        <v>10</v>
      </c>
      <c r="D4471" s="37"/>
      <c r="E4471" s="37"/>
      <c r="F4471" s="37"/>
      <c r="G4471" s="39"/>
      <c r="H4471" s="40"/>
      <c r="I4471" s="107" t="str">
        <f>IF(G4471="","",_xlfn.IFNA(VLOOKUP(G4471,'سجل المشتريات'!F:N,8,0),"غير مسجلة في المشتريات"))</f>
        <v/>
      </c>
      <c r="J4471" s="26" t="str">
        <f>_xlfn.IFNA(VLOOKUP(F4471,الاوردرات!$B$1:$C$600,2,0),"")</f>
        <v/>
      </c>
      <c r="K4471" s="52"/>
      <c r="M4471" s="105" t="str">
        <f>IF(G4471="","",_xlfn.IFNA((VLOOKUP(G4471,help!L:M,2,0))*H4471,_xlfn.IFNA((VLOOKUP(G4471,help!P:Q,2,0))*H4471,"غير مسجلة في المشتريات")))</f>
        <v/>
      </c>
    </row>
    <row r="4472" spans="2:13" hidden="1" x14ac:dyDescent="0.25">
      <c r="B4472" s="13">
        <f>COUNTIFS($G$3:G4472,'تقرير استهلاك خامات'!$D$4)</f>
        <v>2</v>
      </c>
      <c r="C4472" s="13">
        <f>COUNTIFS($F$3:F4472,'تقرير منتج تام'!$E$4)</f>
        <v>10</v>
      </c>
      <c r="D4472" s="37"/>
      <c r="E4472" s="37"/>
      <c r="F4472" s="37"/>
      <c r="G4472" s="39"/>
      <c r="H4472" s="40"/>
      <c r="I4472" s="107" t="str">
        <f>IF(G4472="","",_xlfn.IFNA(VLOOKUP(G4472,'سجل المشتريات'!F:N,8,0),"غير مسجلة في المشتريات"))</f>
        <v/>
      </c>
      <c r="J4472" s="26" t="str">
        <f>_xlfn.IFNA(VLOOKUP(F4472,الاوردرات!$B$1:$C$600,2,0),"")</f>
        <v/>
      </c>
      <c r="K4472" s="52"/>
      <c r="M4472" s="105" t="str">
        <f>IF(G4472="","",_xlfn.IFNA((VLOOKUP(G4472,help!L:M,2,0))*H4472,_xlfn.IFNA((VLOOKUP(G4472,help!P:Q,2,0))*H4472,"غير مسجلة في المشتريات")))</f>
        <v/>
      </c>
    </row>
    <row r="4473" spans="2:13" hidden="1" x14ac:dyDescent="0.25">
      <c r="B4473" s="13">
        <f>COUNTIFS($G$3:G4473,'تقرير استهلاك خامات'!$D$4)</f>
        <v>2</v>
      </c>
      <c r="C4473" s="13">
        <f>COUNTIFS($F$3:F4473,'تقرير منتج تام'!$E$4)</f>
        <v>10</v>
      </c>
      <c r="D4473" s="37"/>
      <c r="E4473" s="37"/>
      <c r="F4473" s="37"/>
      <c r="G4473" s="39"/>
      <c r="H4473" s="40"/>
      <c r="I4473" s="107" t="str">
        <f>IF(G4473="","",_xlfn.IFNA(VLOOKUP(G4473,'سجل المشتريات'!F:N,8,0),"غير مسجلة في المشتريات"))</f>
        <v/>
      </c>
      <c r="J4473" s="26" t="str">
        <f>_xlfn.IFNA(VLOOKUP(F4473,الاوردرات!$B$1:$C$600,2,0),"")</f>
        <v/>
      </c>
      <c r="K4473" s="52"/>
      <c r="M4473" s="105" t="str">
        <f>IF(G4473="","",_xlfn.IFNA((VLOOKUP(G4473,help!L:M,2,0))*H4473,_xlfn.IFNA((VLOOKUP(G4473,help!P:Q,2,0))*H4473,"غير مسجلة في المشتريات")))</f>
        <v/>
      </c>
    </row>
    <row r="4474" spans="2:13" hidden="1" x14ac:dyDescent="0.25">
      <c r="B4474" s="13">
        <f>COUNTIFS($G$3:G4474,'تقرير استهلاك خامات'!$D$4)</f>
        <v>2</v>
      </c>
      <c r="C4474" s="13">
        <f>COUNTIFS($F$3:F4474,'تقرير منتج تام'!$E$4)</f>
        <v>10</v>
      </c>
      <c r="D4474" s="37"/>
      <c r="E4474" s="37"/>
      <c r="F4474" s="37"/>
      <c r="G4474" s="39"/>
      <c r="H4474" s="40"/>
      <c r="I4474" s="107" t="str">
        <f>IF(G4474="","",_xlfn.IFNA(VLOOKUP(G4474,'سجل المشتريات'!F:N,8,0),"غير مسجلة في المشتريات"))</f>
        <v/>
      </c>
      <c r="J4474" s="26" t="str">
        <f>_xlfn.IFNA(VLOOKUP(F4474,الاوردرات!$B$1:$C$600,2,0),"")</f>
        <v/>
      </c>
      <c r="K4474" s="52"/>
      <c r="M4474" s="105" t="str">
        <f>IF(G4474="","",_xlfn.IFNA((VLOOKUP(G4474,help!L:M,2,0))*H4474,_xlfn.IFNA((VLOOKUP(G4474,help!P:Q,2,0))*H4474,"غير مسجلة في المشتريات")))</f>
        <v/>
      </c>
    </row>
    <row r="4475" spans="2:13" hidden="1" x14ac:dyDescent="0.25">
      <c r="B4475" s="13">
        <f>COUNTIFS($G$3:G4475,'تقرير استهلاك خامات'!$D$4)</f>
        <v>2</v>
      </c>
      <c r="C4475" s="13">
        <f>COUNTIFS($F$3:F4475,'تقرير منتج تام'!$E$4)</f>
        <v>10</v>
      </c>
      <c r="D4475" s="37"/>
      <c r="E4475" s="37"/>
      <c r="F4475" s="37"/>
      <c r="G4475" s="39"/>
      <c r="H4475" s="40"/>
      <c r="I4475" s="107" t="str">
        <f>IF(G4475="","",_xlfn.IFNA(VLOOKUP(G4475,'سجل المشتريات'!F:N,8,0),"غير مسجلة في المشتريات"))</f>
        <v/>
      </c>
      <c r="J4475" s="26" t="str">
        <f>_xlfn.IFNA(VLOOKUP(F4475,الاوردرات!$B$1:$C$600,2,0),"")</f>
        <v/>
      </c>
      <c r="K4475" s="52"/>
      <c r="M4475" s="105" t="str">
        <f>IF(G4475="","",_xlfn.IFNA((VLOOKUP(G4475,help!L:M,2,0))*H4475,_xlfn.IFNA((VLOOKUP(G4475,help!P:Q,2,0))*H4475,"غير مسجلة في المشتريات")))</f>
        <v/>
      </c>
    </row>
    <row r="4476" spans="2:13" hidden="1" x14ac:dyDescent="0.25">
      <c r="B4476" s="13">
        <f>COUNTIFS($G$3:G4476,'تقرير استهلاك خامات'!$D$4)</f>
        <v>2</v>
      </c>
      <c r="C4476" s="13">
        <f>COUNTIFS($F$3:F4476,'تقرير منتج تام'!$E$4)</f>
        <v>10</v>
      </c>
      <c r="D4476" s="37"/>
      <c r="E4476" s="37"/>
      <c r="F4476" s="37"/>
      <c r="G4476" s="39"/>
      <c r="H4476" s="40"/>
      <c r="I4476" s="107" t="str">
        <f>IF(G4476="","",_xlfn.IFNA(VLOOKUP(G4476,'سجل المشتريات'!F:N,8,0),"غير مسجلة في المشتريات"))</f>
        <v/>
      </c>
      <c r="J4476" s="26" t="str">
        <f>_xlfn.IFNA(VLOOKUP(F4476,الاوردرات!$B$1:$C$600,2,0),"")</f>
        <v/>
      </c>
      <c r="K4476" s="52"/>
      <c r="M4476" s="105" t="str">
        <f>IF(G4476="","",_xlfn.IFNA((VLOOKUP(G4476,help!L:M,2,0))*H4476,_xlfn.IFNA((VLOOKUP(G4476,help!P:Q,2,0))*H4476,"غير مسجلة في المشتريات")))</f>
        <v/>
      </c>
    </row>
    <row r="4477" spans="2:13" hidden="1" x14ac:dyDescent="0.25">
      <c r="B4477" s="13">
        <f>COUNTIFS($G$3:G4477,'تقرير استهلاك خامات'!$D$4)</f>
        <v>2</v>
      </c>
      <c r="C4477" s="13">
        <f>COUNTIFS($F$3:F4477,'تقرير منتج تام'!$E$4)</f>
        <v>10</v>
      </c>
      <c r="D4477" s="37"/>
      <c r="E4477" s="37"/>
      <c r="F4477" s="37"/>
      <c r="G4477" s="39"/>
      <c r="H4477" s="40"/>
      <c r="I4477" s="107" t="str">
        <f>IF(G4477="","",_xlfn.IFNA(VLOOKUP(G4477,'سجل المشتريات'!F:N,8,0),"غير مسجلة في المشتريات"))</f>
        <v/>
      </c>
      <c r="J4477" s="26" t="str">
        <f>_xlfn.IFNA(VLOOKUP(F4477,الاوردرات!$B$1:$C$600,2,0),"")</f>
        <v/>
      </c>
      <c r="K4477" s="52"/>
      <c r="M4477" s="105" t="str">
        <f>IF(G4477="","",_xlfn.IFNA((VLOOKUP(G4477,help!L:M,2,0))*H4477,_xlfn.IFNA((VLOOKUP(G4477,help!P:Q,2,0))*H4477,"غير مسجلة في المشتريات")))</f>
        <v/>
      </c>
    </row>
    <row r="4478" spans="2:13" hidden="1" x14ac:dyDescent="0.25">
      <c r="B4478" s="13">
        <f>COUNTIFS($G$3:G4478,'تقرير استهلاك خامات'!$D$4)</f>
        <v>2</v>
      </c>
      <c r="C4478" s="13">
        <f>COUNTIFS($F$3:F4478,'تقرير منتج تام'!$E$4)</f>
        <v>10</v>
      </c>
      <c r="D4478" s="37"/>
      <c r="E4478" s="37"/>
      <c r="F4478" s="37"/>
      <c r="G4478" s="39"/>
      <c r="H4478" s="40"/>
      <c r="I4478" s="107" t="str">
        <f>IF(G4478="","",_xlfn.IFNA(VLOOKUP(G4478,'سجل المشتريات'!F:N,8,0),"غير مسجلة في المشتريات"))</f>
        <v/>
      </c>
      <c r="J4478" s="26" t="str">
        <f>_xlfn.IFNA(VLOOKUP(F4478,الاوردرات!$B$1:$C$600,2,0),"")</f>
        <v/>
      </c>
      <c r="K4478" s="52"/>
      <c r="M4478" s="105" t="str">
        <f>IF(G4478="","",_xlfn.IFNA((VLOOKUP(G4478,help!L:M,2,0))*H4478,_xlfn.IFNA((VLOOKUP(G4478,help!P:Q,2,0))*H4478,"غير مسجلة في المشتريات")))</f>
        <v/>
      </c>
    </row>
    <row r="4479" spans="2:13" hidden="1" x14ac:dyDescent="0.25">
      <c r="B4479" s="13">
        <f>COUNTIFS($G$3:G4479,'تقرير استهلاك خامات'!$D$4)</f>
        <v>2</v>
      </c>
      <c r="C4479" s="13">
        <f>COUNTIFS($F$3:F4479,'تقرير منتج تام'!$E$4)</f>
        <v>10</v>
      </c>
      <c r="D4479" s="37"/>
      <c r="E4479" s="37"/>
      <c r="F4479" s="37"/>
      <c r="G4479" s="39"/>
      <c r="H4479" s="40"/>
      <c r="I4479" s="107" t="str">
        <f>IF(G4479="","",_xlfn.IFNA(VLOOKUP(G4479,'سجل المشتريات'!F:N,8,0),"غير مسجلة في المشتريات"))</f>
        <v/>
      </c>
      <c r="J4479" s="26" t="str">
        <f>_xlfn.IFNA(VLOOKUP(F4479,الاوردرات!$B$1:$C$600,2,0),"")</f>
        <v/>
      </c>
      <c r="K4479" s="52"/>
      <c r="M4479" s="105" t="str">
        <f>IF(G4479="","",_xlfn.IFNA((VLOOKUP(G4479,help!L:M,2,0))*H4479,_xlfn.IFNA((VLOOKUP(G4479,help!P:Q,2,0))*H4479,"غير مسجلة في المشتريات")))</f>
        <v/>
      </c>
    </row>
    <row r="4480" spans="2:13" hidden="1" x14ac:dyDescent="0.25">
      <c r="B4480" s="13">
        <f>COUNTIFS($G$3:G4480,'تقرير استهلاك خامات'!$D$4)</f>
        <v>2</v>
      </c>
      <c r="C4480" s="13">
        <f>COUNTIFS($F$3:F4480,'تقرير منتج تام'!$E$4)</f>
        <v>10</v>
      </c>
      <c r="D4480" s="37"/>
      <c r="E4480" s="37"/>
      <c r="F4480" s="37"/>
      <c r="G4480" s="39"/>
      <c r="H4480" s="40"/>
      <c r="I4480" s="107" t="str">
        <f>IF(G4480="","",_xlfn.IFNA(VLOOKUP(G4480,'سجل المشتريات'!F:N,8,0),"غير مسجلة في المشتريات"))</f>
        <v/>
      </c>
      <c r="J4480" s="26" t="str">
        <f>_xlfn.IFNA(VLOOKUP(F4480,الاوردرات!$B$1:$C$600,2,0),"")</f>
        <v/>
      </c>
      <c r="K4480" s="52"/>
      <c r="M4480" s="105" t="str">
        <f>IF(G4480="","",_xlfn.IFNA((VLOOKUP(G4480,help!L:M,2,0))*H4480,_xlfn.IFNA((VLOOKUP(G4480,help!P:Q,2,0))*H4480,"غير مسجلة في المشتريات")))</f>
        <v/>
      </c>
    </row>
    <row r="4481" spans="2:13" hidden="1" x14ac:dyDescent="0.25">
      <c r="B4481" s="13">
        <f>COUNTIFS($G$3:G4481,'تقرير استهلاك خامات'!$D$4)</f>
        <v>2</v>
      </c>
      <c r="C4481" s="13">
        <f>COUNTIFS($F$3:F4481,'تقرير منتج تام'!$E$4)</f>
        <v>10</v>
      </c>
      <c r="D4481" s="37"/>
      <c r="E4481" s="37"/>
      <c r="F4481" s="37"/>
      <c r="G4481" s="39"/>
      <c r="H4481" s="40"/>
      <c r="I4481" s="107" t="str">
        <f>IF(G4481="","",_xlfn.IFNA(VLOOKUP(G4481,'سجل المشتريات'!F:N,8,0),"غير مسجلة في المشتريات"))</f>
        <v/>
      </c>
      <c r="J4481" s="26" t="str">
        <f>_xlfn.IFNA(VLOOKUP(F4481,الاوردرات!$B$1:$C$600,2,0),"")</f>
        <v/>
      </c>
      <c r="K4481" s="52"/>
      <c r="M4481" s="105" t="str">
        <f>IF(G4481="","",_xlfn.IFNA((VLOOKUP(G4481,help!L:M,2,0))*H4481,_xlfn.IFNA((VLOOKUP(G4481,help!P:Q,2,0))*H4481,"غير مسجلة في المشتريات")))</f>
        <v/>
      </c>
    </row>
    <row r="4482" spans="2:13" hidden="1" x14ac:dyDescent="0.25">
      <c r="B4482" s="13">
        <f>COUNTIFS($G$3:G4482,'تقرير استهلاك خامات'!$D$4)</f>
        <v>2</v>
      </c>
      <c r="C4482" s="13">
        <f>COUNTIFS($F$3:F4482,'تقرير منتج تام'!$E$4)</f>
        <v>10</v>
      </c>
      <c r="D4482" s="37"/>
      <c r="E4482" s="37"/>
      <c r="F4482" s="37"/>
      <c r="G4482" s="39"/>
      <c r="H4482" s="40"/>
      <c r="I4482" s="107" t="str">
        <f>IF(G4482="","",_xlfn.IFNA(VLOOKUP(G4482,'سجل المشتريات'!F:N,8,0),"غير مسجلة في المشتريات"))</f>
        <v/>
      </c>
      <c r="J4482" s="26" t="str">
        <f>_xlfn.IFNA(VLOOKUP(F4482,الاوردرات!$B$1:$C$600,2,0),"")</f>
        <v/>
      </c>
      <c r="K4482" s="52"/>
      <c r="M4482" s="105" t="str">
        <f>IF(G4482="","",_xlfn.IFNA((VLOOKUP(G4482,help!L:M,2,0))*H4482,_xlfn.IFNA((VLOOKUP(G4482,help!P:Q,2,0))*H4482,"غير مسجلة في المشتريات")))</f>
        <v/>
      </c>
    </row>
    <row r="4483" spans="2:13" hidden="1" x14ac:dyDescent="0.25">
      <c r="B4483" s="13">
        <f>COUNTIFS($G$3:G4483,'تقرير استهلاك خامات'!$D$4)</f>
        <v>2</v>
      </c>
      <c r="C4483" s="13">
        <f>COUNTIFS($F$3:F4483,'تقرير منتج تام'!$E$4)</f>
        <v>10</v>
      </c>
      <c r="D4483" s="37"/>
      <c r="E4483" s="37"/>
      <c r="F4483" s="37"/>
      <c r="G4483" s="39"/>
      <c r="H4483" s="40"/>
      <c r="I4483" s="107" t="str">
        <f>IF(G4483="","",_xlfn.IFNA(VLOOKUP(G4483,'سجل المشتريات'!F:N,8,0),"غير مسجلة في المشتريات"))</f>
        <v/>
      </c>
      <c r="J4483" s="26" t="str">
        <f>_xlfn.IFNA(VLOOKUP(F4483,الاوردرات!$B$1:$C$600,2,0),"")</f>
        <v/>
      </c>
      <c r="K4483" s="52"/>
      <c r="M4483" s="105" t="str">
        <f>IF(G4483="","",_xlfn.IFNA((VLOOKUP(G4483,help!L:M,2,0))*H4483,_xlfn.IFNA((VLOOKUP(G4483,help!P:Q,2,0))*H4483,"غير مسجلة في المشتريات")))</f>
        <v/>
      </c>
    </row>
    <row r="4484" spans="2:13" hidden="1" x14ac:dyDescent="0.25">
      <c r="B4484" s="13">
        <f>COUNTIFS($G$3:G4484,'تقرير استهلاك خامات'!$D$4)</f>
        <v>2</v>
      </c>
      <c r="C4484" s="13">
        <f>COUNTIFS($F$3:F4484,'تقرير منتج تام'!$E$4)</f>
        <v>10</v>
      </c>
      <c r="D4484" s="37"/>
      <c r="E4484" s="37"/>
      <c r="F4484" s="37"/>
      <c r="G4484" s="39"/>
      <c r="H4484" s="40"/>
      <c r="I4484" s="107" t="str">
        <f>IF(G4484="","",_xlfn.IFNA(VLOOKUP(G4484,'سجل المشتريات'!F:N,8,0),"غير مسجلة في المشتريات"))</f>
        <v/>
      </c>
      <c r="J4484" s="26" t="str">
        <f>_xlfn.IFNA(VLOOKUP(F4484,الاوردرات!$B$1:$C$600,2,0),"")</f>
        <v/>
      </c>
      <c r="K4484" s="52"/>
      <c r="M4484" s="105" t="str">
        <f>IF(G4484="","",_xlfn.IFNA((VLOOKUP(G4484,help!L:M,2,0))*H4484,_xlfn.IFNA((VLOOKUP(G4484,help!P:Q,2,0))*H4484,"غير مسجلة في المشتريات")))</f>
        <v/>
      </c>
    </row>
    <row r="4485" spans="2:13" hidden="1" x14ac:dyDescent="0.25">
      <c r="B4485" s="13">
        <f>COUNTIFS($G$3:G4485,'تقرير استهلاك خامات'!$D$4)</f>
        <v>2</v>
      </c>
      <c r="C4485" s="13">
        <f>COUNTIFS($F$3:F4485,'تقرير منتج تام'!$E$4)</f>
        <v>10</v>
      </c>
      <c r="D4485" s="37"/>
      <c r="E4485" s="37"/>
      <c r="F4485" s="37"/>
      <c r="G4485" s="39"/>
      <c r="H4485" s="40"/>
      <c r="I4485" s="107" t="str">
        <f>IF(G4485="","",_xlfn.IFNA(VLOOKUP(G4485,'سجل المشتريات'!F:N,8,0),"غير مسجلة في المشتريات"))</f>
        <v/>
      </c>
      <c r="J4485" s="26" t="str">
        <f>_xlfn.IFNA(VLOOKUP(F4485,الاوردرات!$B$1:$C$600,2,0),"")</f>
        <v/>
      </c>
      <c r="K4485" s="52"/>
      <c r="M4485" s="105" t="str">
        <f>IF(G4485="","",_xlfn.IFNA((VLOOKUP(G4485,help!L:M,2,0))*H4485,_xlfn.IFNA((VLOOKUP(G4485,help!P:Q,2,0))*H4485,"غير مسجلة في المشتريات")))</f>
        <v/>
      </c>
    </row>
    <row r="4486" spans="2:13" hidden="1" x14ac:dyDescent="0.25">
      <c r="B4486" s="13">
        <f>COUNTIFS($G$3:G4486,'تقرير استهلاك خامات'!$D$4)</f>
        <v>2</v>
      </c>
      <c r="C4486" s="13">
        <f>COUNTIFS($F$3:F4486,'تقرير منتج تام'!$E$4)</f>
        <v>10</v>
      </c>
      <c r="D4486" s="37"/>
      <c r="E4486" s="37"/>
      <c r="F4486" s="37"/>
      <c r="G4486" s="39"/>
      <c r="H4486" s="40"/>
      <c r="I4486" s="107" t="str">
        <f>IF(G4486="","",_xlfn.IFNA(VLOOKUP(G4486,'سجل المشتريات'!F:N,8,0),"غير مسجلة في المشتريات"))</f>
        <v/>
      </c>
      <c r="J4486" s="26" t="str">
        <f>_xlfn.IFNA(VLOOKUP(F4486,الاوردرات!$B$1:$C$600,2,0),"")</f>
        <v/>
      </c>
      <c r="K4486" s="52"/>
      <c r="M4486" s="105" t="str">
        <f>IF(G4486="","",_xlfn.IFNA((VLOOKUP(G4486,help!L:M,2,0))*H4486,_xlfn.IFNA((VLOOKUP(G4486,help!P:Q,2,0))*H4486,"غير مسجلة في المشتريات")))</f>
        <v/>
      </c>
    </row>
    <row r="4487" spans="2:13" hidden="1" x14ac:dyDescent="0.25">
      <c r="B4487" s="13">
        <f>COUNTIFS($G$3:G4487,'تقرير استهلاك خامات'!$D$4)</f>
        <v>2</v>
      </c>
      <c r="C4487" s="13">
        <f>COUNTIFS($F$3:F4487,'تقرير منتج تام'!$E$4)</f>
        <v>10</v>
      </c>
      <c r="D4487" s="37"/>
      <c r="E4487" s="37"/>
      <c r="F4487" s="37"/>
      <c r="G4487" s="39"/>
      <c r="H4487" s="40"/>
      <c r="I4487" s="107" t="str">
        <f>IF(G4487="","",_xlfn.IFNA(VLOOKUP(G4487,'سجل المشتريات'!F:N,8,0),"غير مسجلة في المشتريات"))</f>
        <v/>
      </c>
      <c r="J4487" s="26" t="str">
        <f>_xlfn.IFNA(VLOOKUP(F4487,الاوردرات!$B$1:$C$600,2,0),"")</f>
        <v/>
      </c>
      <c r="K4487" s="52"/>
      <c r="M4487" s="105" t="str">
        <f>IF(G4487="","",_xlfn.IFNA((VLOOKUP(G4487,help!L:M,2,0))*H4487,_xlfn.IFNA((VLOOKUP(G4487,help!P:Q,2,0))*H4487,"غير مسجلة في المشتريات")))</f>
        <v/>
      </c>
    </row>
    <row r="4488" spans="2:13" hidden="1" x14ac:dyDescent="0.25">
      <c r="B4488" s="13">
        <f>COUNTIFS($G$3:G4488,'تقرير استهلاك خامات'!$D$4)</f>
        <v>2</v>
      </c>
      <c r="C4488" s="13">
        <f>COUNTIFS($F$3:F4488,'تقرير منتج تام'!$E$4)</f>
        <v>10</v>
      </c>
      <c r="D4488" s="37"/>
      <c r="E4488" s="37"/>
      <c r="F4488" s="37"/>
      <c r="G4488" s="39"/>
      <c r="H4488" s="40"/>
      <c r="I4488" s="107" t="str">
        <f>IF(G4488="","",_xlfn.IFNA(VLOOKUP(G4488,'سجل المشتريات'!F:N,8,0),"غير مسجلة في المشتريات"))</f>
        <v/>
      </c>
      <c r="J4488" s="26" t="str">
        <f>_xlfn.IFNA(VLOOKUP(F4488,الاوردرات!$B$1:$C$600,2,0),"")</f>
        <v/>
      </c>
      <c r="K4488" s="52"/>
      <c r="M4488" s="105" t="str">
        <f>IF(G4488="","",_xlfn.IFNA((VLOOKUP(G4488,help!L:M,2,0))*H4488,_xlfn.IFNA((VLOOKUP(G4488,help!P:Q,2,0))*H4488,"غير مسجلة في المشتريات")))</f>
        <v/>
      </c>
    </row>
    <row r="4489" spans="2:13" hidden="1" x14ac:dyDescent="0.25">
      <c r="B4489" s="13">
        <f>COUNTIFS($G$3:G4489,'تقرير استهلاك خامات'!$D$4)</f>
        <v>2</v>
      </c>
      <c r="C4489" s="13">
        <f>COUNTIFS($F$3:F4489,'تقرير منتج تام'!$E$4)</f>
        <v>10</v>
      </c>
      <c r="D4489" s="37"/>
      <c r="E4489" s="37"/>
      <c r="F4489" s="37"/>
      <c r="G4489" s="39"/>
      <c r="H4489" s="40"/>
      <c r="I4489" s="107" t="str">
        <f>IF(G4489="","",_xlfn.IFNA(VLOOKUP(G4489,'سجل المشتريات'!F:N,8,0),"غير مسجلة في المشتريات"))</f>
        <v/>
      </c>
      <c r="J4489" s="26" t="str">
        <f>_xlfn.IFNA(VLOOKUP(F4489,الاوردرات!$B$1:$C$600,2,0),"")</f>
        <v/>
      </c>
      <c r="K4489" s="52"/>
      <c r="M4489" s="105" t="str">
        <f>IF(G4489="","",_xlfn.IFNA((VLOOKUP(G4489,help!L:M,2,0))*H4489,_xlfn.IFNA((VLOOKUP(G4489,help!P:Q,2,0))*H4489,"غير مسجلة في المشتريات")))</f>
        <v/>
      </c>
    </row>
    <row r="4490" spans="2:13" hidden="1" x14ac:dyDescent="0.25">
      <c r="B4490" s="13">
        <f>COUNTIFS($G$3:G4490,'تقرير استهلاك خامات'!$D$4)</f>
        <v>2</v>
      </c>
      <c r="C4490" s="13">
        <f>COUNTIFS($F$3:F4490,'تقرير منتج تام'!$E$4)</f>
        <v>10</v>
      </c>
      <c r="D4490" s="37"/>
      <c r="E4490" s="37"/>
      <c r="F4490" s="37"/>
      <c r="G4490" s="39"/>
      <c r="H4490" s="40"/>
      <c r="I4490" s="107" t="str">
        <f>IF(G4490="","",_xlfn.IFNA(VLOOKUP(G4490,'سجل المشتريات'!F:N,8,0),"غير مسجلة في المشتريات"))</f>
        <v/>
      </c>
      <c r="J4490" s="26" t="str">
        <f>_xlfn.IFNA(VLOOKUP(F4490,الاوردرات!$B$1:$C$600,2,0),"")</f>
        <v/>
      </c>
      <c r="K4490" s="52"/>
      <c r="M4490" s="105" t="str">
        <f>IF(G4490="","",_xlfn.IFNA((VLOOKUP(G4490,help!L:M,2,0))*H4490,_xlfn.IFNA((VLOOKUP(G4490,help!P:Q,2,0))*H4490,"غير مسجلة في المشتريات")))</f>
        <v/>
      </c>
    </row>
    <row r="4491" spans="2:13" hidden="1" x14ac:dyDescent="0.25">
      <c r="B4491" s="13">
        <f>COUNTIFS($G$3:G4491,'تقرير استهلاك خامات'!$D$4)</f>
        <v>2</v>
      </c>
      <c r="C4491" s="13">
        <f>COUNTIFS($F$3:F4491,'تقرير منتج تام'!$E$4)</f>
        <v>10</v>
      </c>
      <c r="D4491" s="37"/>
      <c r="E4491" s="37"/>
      <c r="F4491" s="37"/>
      <c r="G4491" s="39"/>
      <c r="H4491" s="40"/>
      <c r="I4491" s="107" t="str">
        <f>IF(G4491="","",_xlfn.IFNA(VLOOKUP(G4491,'سجل المشتريات'!F:N,8,0),"غير مسجلة في المشتريات"))</f>
        <v/>
      </c>
      <c r="J4491" s="26" t="str">
        <f>_xlfn.IFNA(VLOOKUP(F4491,الاوردرات!$B$1:$C$600,2,0),"")</f>
        <v/>
      </c>
      <c r="K4491" s="52"/>
      <c r="M4491" s="105" t="str">
        <f>IF(G4491="","",_xlfn.IFNA((VLOOKUP(G4491,help!L:M,2,0))*H4491,_xlfn.IFNA((VLOOKUP(G4491,help!P:Q,2,0))*H4491,"غير مسجلة في المشتريات")))</f>
        <v/>
      </c>
    </row>
    <row r="4492" spans="2:13" hidden="1" x14ac:dyDescent="0.25">
      <c r="B4492" s="13">
        <f>COUNTIFS($G$3:G4492,'تقرير استهلاك خامات'!$D$4)</f>
        <v>2</v>
      </c>
      <c r="C4492" s="13">
        <f>COUNTIFS($F$3:F4492,'تقرير منتج تام'!$E$4)</f>
        <v>10</v>
      </c>
      <c r="D4492" s="37"/>
      <c r="E4492" s="37"/>
      <c r="F4492" s="37"/>
      <c r="G4492" s="39"/>
      <c r="H4492" s="40"/>
      <c r="I4492" s="107" t="str">
        <f>IF(G4492="","",_xlfn.IFNA(VLOOKUP(G4492,'سجل المشتريات'!F:N,8,0),"غير مسجلة في المشتريات"))</f>
        <v/>
      </c>
      <c r="J4492" s="26" t="str">
        <f>_xlfn.IFNA(VLOOKUP(F4492,الاوردرات!$B$1:$C$600,2,0),"")</f>
        <v/>
      </c>
      <c r="K4492" s="52"/>
      <c r="M4492" s="105" t="str">
        <f>IF(G4492="","",_xlfn.IFNA((VLOOKUP(G4492,help!L:M,2,0))*H4492,_xlfn.IFNA((VLOOKUP(G4492,help!P:Q,2,0))*H4492,"غير مسجلة في المشتريات")))</f>
        <v/>
      </c>
    </row>
    <row r="4493" spans="2:13" hidden="1" x14ac:dyDescent="0.25">
      <c r="B4493" s="13">
        <f>COUNTIFS($G$3:G4493,'تقرير استهلاك خامات'!$D$4)</f>
        <v>2</v>
      </c>
      <c r="C4493" s="13">
        <f>COUNTIFS($F$3:F4493,'تقرير منتج تام'!$E$4)</f>
        <v>10</v>
      </c>
      <c r="D4493" s="37"/>
      <c r="E4493" s="37"/>
      <c r="F4493" s="37"/>
      <c r="G4493" s="39"/>
      <c r="H4493" s="40"/>
      <c r="I4493" s="107" t="str">
        <f>IF(G4493="","",_xlfn.IFNA(VLOOKUP(G4493,'سجل المشتريات'!F:N,8,0),"غير مسجلة في المشتريات"))</f>
        <v/>
      </c>
      <c r="J4493" s="26" t="str">
        <f>_xlfn.IFNA(VLOOKUP(F4493,الاوردرات!$B$1:$C$600,2,0),"")</f>
        <v/>
      </c>
      <c r="K4493" s="52"/>
      <c r="M4493" s="105" t="str">
        <f>IF(G4493="","",_xlfn.IFNA((VLOOKUP(G4493,help!L:M,2,0))*H4493,_xlfn.IFNA((VLOOKUP(G4493,help!P:Q,2,0))*H4493,"غير مسجلة في المشتريات")))</f>
        <v/>
      </c>
    </row>
    <row r="4494" spans="2:13" hidden="1" x14ac:dyDescent="0.25">
      <c r="B4494" s="13">
        <f>COUNTIFS($G$3:G4494,'تقرير استهلاك خامات'!$D$4)</f>
        <v>2</v>
      </c>
      <c r="C4494" s="13">
        <f>COUNTIFS($F$3:F4494,'تقرير منتج تام'!$E$4)</f>
        <v>10</v>
      </c>
      <c r="D4494" s="37"/>
      <c r="E4494" s="37"/>
      <c r="F4494" s="37"/>
      <c r="G4494" s="39"/>
      <c r="H4494" s="40"/>
      <c r="I4494" s="107" t="str">
        <f>IF(G4494="","",_xlfn.IFNA(VLOOKUP(G4494,'سجل المشتريات'!F:N,8,0),"غير مسجلة في المشتريات"))</f>
        <v/>
      </c>
      <c r="J4494" s="26" t="str">
        <f>_xlfn.IFNA(VLOOKUP(F4494,الاوردرات!$B$1:$C$600,2,0),"")</f>
        <v/>
      </c>
      <c r="K4494" s="52"/>
      <c r="M4494" s="105" t="str">
        <f>IF(G4494="","",_xlfn.IFNA((VLOOKUP(G4494,help!L:M,2,0))*H4494,_xlfn.IFNA((VLOOKUP(G4494,help!P:Q,2,0))*H4494,"غير مسجلة في المشتريات")))</f>
        <v/>
      </c>
    </row>
    <row r="4495" spans="2:13" hidden="1" x14ac:dyDescent="0.25">
      <c r="B4495" s="13">
        <f>COUNTIFS($G$3:G4495,'تقرير استهلاك خامات'!$D$4)</f>
        <v>2</v>
      </c>
      <c r="C4495" s="13">
        <f>COUNTIFS($F$3:F4495,'تقرير منتج تام'!$E$4)</f>
        <v>10</v>
      </c>
      <c r="D4495" s="37"/>
      <c r="E4495" s="37"/>
      <c r="F4495" s="37"/>
      <c r="G4495" s="39"/>
      <c r="H4495" s="40"/>
      <c r="I4495" s="107" t="str">
        <f>IF(G4495="","",_xlfn.IFNA(VLOOKUP(G4495,'سجل المشتريات'!F:N,8,0),"غير مسجلة في المشتريات"))</f>
        <v/>
      </c>
      <c r="J4495" s="26" t="str">
        <f>_xlfn.IFNA(VLOOKUP(F4495,الاوردرات!$B$1:$C$600,2,0),"")</f>
        <v/>
      </c>
      <c r="K4495" s="52"/>
      <c r="M4495" s="105" t="str">
        <f>IF(G4495="","",_xlfn.IFNA((VLOOKUP(G4495,help!L:M,2,0))*H4495,_xlfn.IFNA((VLOOKUP(G4495,help!P:Q,2,0))*H4495,"غير مسجلة في المشتريات")))</f>
        <v/>
      </c>
    </row>
    <row r="4496" spans="2:13" hidden="1" x14ac:dyDescent="0.25">
      <c r="B4496" s="13">
        <f>COUNTIFS($G$3:G4496,'تقرير استهلاك خامات'!$D$4)</f>
        <v>2</v>
      </c>
      <c r="C4496" s="13">
        <f>COUNTIFS($F$3:F4496,'تقرير منتج تام'!$E$4)</f>
        <v>10</v>
      </c>
      <c r="D4496" s="37"/>
      <c r="E4496" s="37"/>
      <c r="F4496" s="37"/>
      <c r="G4496" s="39"/>
      <c r="H4496" s="40"/>
      <c r="I4496" s="107" t="str">
        <f>IF(G4496="","",_xlfn.IFNA(VLOOKUP(G4496,'سجل المشتريات'!F:N,8,0),"غير مسجلة في المشتريات"))</f>
        <v/>
      </c>
      <c r="J4496" s="26" t="str">
        <f>_xlfn.IFNA(VLOOKUP(F4496,الاوردرات!$B$1:$C$600,2,0),"")</f>
        <v/>
      </c>
      <c r="K4496" s="52"/>
      <c r="M4496" s="105" t="str">
        <f>IF(G4496="","",_xlfn.IFNA((VLOOKUP(G4496,help!L:M,2,0))*H4496,_xlfn.IFNA((VLOOKUP(G4496,help!P:Q,2,0))*H4496,"غير مسجلة في المشتريات")))</f>
        <v/>
      </c>
    </row>
    <row r="4497" spans="2:13" hidden="1" x14ac:dyDescent="0.25">
      <c r="B4497" s="13">
        <f>COUNTIFS($G$3:G4497,'تقرير استهلاك خامات'!$D$4)</f>
        <v>2</v>
      </c>
      <c r="C4497" s="13">
        <f>COUNTIFS($F$3:F4497,'تقرير منتج تام'!$E$4)</f>
        <v>10</v>
      </c>
      <c r="D4497" s="37"/>
      <c r="E4497" s="37"/>
      <c r="F4497" s="37"/>
      <c r="G4497" s="39"/>
      <c r="H4497" s="40"/>
      <c r="I4497" s="107" t="str">
        <f>IF(G4497="","",_xlfn.IFNA(VLOOKUP(G4497,'سجل المشتريات'!F:N,8,0),"غير مسجلة في المشتريات"))</f>
        <v/>
      </c>
      <c r="J4497" s="26" t="str">
        <f>_xlfn.IFNA(VLOOKUP(F4497,الاوردرات!$B$1:$C$600,2,0),"")</f>
        <v/>
      </c>
      <c r="K4497" s="52"/>
      <c r="M4497" s="105" t="str">
        <f>IF(G4497="","",_xlfn.IFNA((VLOOKUP(G4497,help!L:M,2,0))*H4497,_xlfn.IFNA((VLOOKUP(G4497,help!P:Q,2,0))*H4497,"غير مسجلة في المشتريات")))</f>
        <v/>
      </c>
    </row>
    <row r="4498" spans="2:13" hidden="1" x14ac:dyDescent="0.25">
      <c r="B4498" s="13">
        <f>COUNTIFS($G$3:G4498,'تقرير استهلاك خامات'!$D$4)</f>
        <v>2</v>
      </c>
      <c r="C4498" s="13">
        <f>COUNTIFS($F$3:F4498,'تقرير منتج تام'!$E$4)</f>
        <v>10</v>
      </c>
      <c r="D4498" s="37"/>
      <c r="E4498" s="37"/>
      <c r="F4498" s="37"/>
      <c r="G4498" s="39"/>
      <c r="H4498" s="40"/>
      <c r="I4498" s="107" t="str">
        <f>IF(G4498="","",_xlfn.IFNA(VLOOKUP(G4498,'سجل المشتريات'!F:N,8,0),"غير مسجلة في المشتريات"))</f>
        <v/>
      </c>
      <c r="J4498" s="26" t="str">
        <f>_xlfn.IFNA(VLOOKUP(F4498,الاوردرات!$B$1:$C$600,2,0),"")</f>
        <v/>
      </c>
      <c r="K4498" s="52"/>
      <c r="M4498" s="105" t="str">
        <f>IF(G4498="","",_xlfn.IFNA((VLOOKUP(G4498,help!L:M,2,0))*H4498,_xlfn.IFNA((VLOOKUP(G4498,help!P:Q,2,0))*H4498,"غير مسجلة في المشتريات")))</f>
        <v/>
      </c>
    </row>
    <row r="4499" spans="2:13" hidden="1" x14ac:dyDescent="0.25">
      <c r="B4499" s="13">
        <f>COUNTIFS($G$3:G4499,'تقرير استهلاك خامات'!$D$4)</f>
        <v>2</v>
      </c>
      <c r="C4499" s="13">
        <f>COUNTIFS($F$3:F4499,'تقرير منتج تام'!$E$4)</f>
        <v>10</v>
      </c>
      <c r="D4499" s="37"/>
      <c r="E4499" s="37"/>
      <c r="F4499" s="37"/>
      <c r="G4499" s="39"/>
      <c r="H4499" s="40"/>
      <c r="I4499" s="107" t="str">
        <f>IF(G4499="","",_xlfn.IFNA(VLOOKUP(G4499,'سجل المشتريات'!F:N,8,0),"غير مسجلة في المشتريات"))</f>
        <v/>
      </c>
      <c r="J4499" s="26" t="str">
        <f>_xlfn.IFNA(VLOOKUP(F4499,الاوردرات!$B$1:$C$600,2,0),"")</f>
        <v/>
      </c>
      <c r="K4499" s="52"/>
      <c r="M4499" s="105" t="str">
        <f>IF(G4499="","",_xlfn.IFNA((VLOOKUP(G4499,help!L:M,2,0))*H4499,_xlfn.IFNA((VLOOKUP(G4499,help!P:Q,2,0))*H4499,"غير مسجلة في المشتريات")))</f>
        <v/>
      </c>
    </row>
    <row r="4500" spans="2:13" hidden="1" x14ac:dyDescent="0.25">
      <c r="B4500" s="13">
        <f>COUNTIFS($G$3:G4500,'تقرير استهلاك خامات'!$D$4)</f>
        <v>2</v>
      </c>
      <c r="C4500" s="13">
        <f>COUNTIFS($F$3:F4500,'تقرير منتج تام'!$E$4)</f>
        <v>10</v>
      </c>
      <c r="D4500" s="37"/>
      <c r="E4500" s="37"/>
      <c r="F4500" s="37"/>
      <c r="G4500" s="39"/>
      <c r="H4500" s="40"/>
      <c r="I4500" s="107" t="str">
        <f>IF(G4500="","",_xlfn.IFNA(VLOOKUP(G4500,'سجل المشتريات'!F:N,8,0),"غير مسجلة في المشتريات"))</f>
        <v/>
      </c>
      <c r="J4500" s="26" t="str">
        <f>_xlfn.IFNA(VLOOKUP(F4500,الاوردرات!$B$1:$C$600,2,0),"")</f>
        <v/>
      </c>
      <c r="K4500" s="52"/>
      <c r="M4500" s="105" t="str">
        <f>IF(G4500="","",_xlfn.IFNA((VLOOKUP(G4500,help!L:M,2,0))*H4500,_xlfn.IFNA((VLOOKUP(G4500,help!P:Q,2,0))*H4500,"غير مسجلة في المشتريات")))</f>
        <v/>
      </c>
    </row>
    <row r="4501" spans="2:13" hidden="1" x14ac:dyDescent="0.25">
      <c r="B4501" s="13">
        <f>COUNTIFS($G$3:G4501,'تقرير استهلاك خامات'!$D$4)</f>
        <v>2</v>
      </c>
      <c r="C4501" s="13">
        <f>COUNTIFS($F$3:F4501,'تقرير منتج تام'!$E$4)</f>
        <v>10</v>
      </c>
      <c r="D4501" s="37"/>
      <c r="E4501" s="37"/>
      <c r="F4501" s="37"/>
      <c r="G4501" s="39"/>
      <c r="H4501" s="40"/>
      <c r="I4501" s="107" t="str">
        <f>IF(G4501="","",_xlfn.IFNA(VLOOKUP(G4501,'سجل المشتريات'!F:N,8,0),"غير مسجلة في المشتريات"))</f>
        <v/>
      </c>
      <c r="J4501" s="26" t="str">
        <f>_xlfn.IFNA(VLOOKUP(F4501,الاوردرات!$B$1:$C$600,2,0),"")</f>
        <v/>
      </c>
      <c r="K4501" s="52"/>
      <c r="M4501" s="105" t="str">
        <f>IF(G4501="","",_xlfn.IFNA((VLOOKUP(G4501,help!L:M,2,0))*H4501,_xlfn.IFNA((VLOOKUP(G4501,help!P:Q,2,0))*H4501,"غير مسجلة في المشتريات")))</f>
        <v/>
      </c>
    </row>
    <row r="4502" spans="2:13" hidden="1" x14ac:dyDescent="0.25">
      <c r="B4502" s="13">
        <f>COUNTIFS($G$3:G4502,'تقرير استهلاك خامات'!$D$4)</f>
        <v>2</v>
      </c>
      <c r="C4502" s="13">
        <f>COUNTIFS($F$3:F4502,'تقرير منتج تام'!$E$4)</f>
        <v>10</v>
      </c>
      <c r="D4502" s="37"/>
      <c r="E4502" s="37"/>
      <c r="F4502" s="37"/>
      <c r="G4502" s="39"/>
      <c r="H4502" s="40"/>
      <c r="I4502" s="107" t="str">
        <f>IF(G4502="","",_xlfn.IFNA(VLOOKUP(G4502,'سجل المشتريات'!F:N,8,0),"غير مسجلة في المشتريات"))</f>
        <v/>
      </c>
      <c r="J4502" s="26" t="str">
        <f>_xlfn.IFNA(VLOOKUP(F4502,الاوردرات!$B$1:$C$600,2,0),"")</f>
        <v/>
      </c>
      <c r="K4502" s="52"/>
      <c r="M4502" s="105" t="str">
        <f>IF(G4502="","",_xlfn.IFNA((VLOOKUP(G4502,help!L:M,2,0))*H4502,_xlfn.IFNA((VLOOKUP(G4502,help!P:Q,2,0))*H4502,"غير مسجلة في المشتريات")))</f>
        <v/>
      </c>
    </row>
    <row r="4503" spans="2:13" hidden="1" x14ac:dyDescent="0.25">
      <c r="B4503" s="13">
        <f>COUNTIFS($G$3:G4503,'تقرير استهلاك خامات'!$D$4)</f>
        <v>2</v>
      </c>
      <c r="C4503" s="13">
        <f>COUNTIFS($F$3:F4503,'تقرير منتج تام'!$E$4)</f>
        <v>10</v>
      </c>
      <c r="D4503" s="37"/>
      <c r="E4503" s="37"/>
      <c r="F4503" s="37"/>
      <c r="G4503" s="39"/>
      <c r="H4503" s="40"/>
      <c r="I4503" s="107" t="str">
        <f>IF(G4503="","",_xlfn.IFNA(VLOOKUP(G4503,'سجل المشتريات'!F:N,8,0),"غير مسجلة في المشتريات"))</f>
        <v/>
      </c>
      <c r="J4503" s="26" t="str">
        <f>_xlfn.IFNA(VLOOKUP(F4503,الاوردرات!$B$1:$C$600,2,0),"")</f>
        <v/>
      </c>
      <c r="K4503" s="52"/>
      <c r="M4503" s="105" t="str">
        <f>IF(G4503="","",_xlfn.IFNA((VLOOKUP(G4503,help!L:M,2,0))*H4503,_xlfn.IFNA((VLOOKUP(G4503,help!P:Q,2,0))*H4503,"غير مسجلة في المشتريات")))</f>
        <v/>
      </c>
    </row>
    <row r="4504" spans="2:13" hidden="1" x14ac:dyDescent="0.25">
      <c r="B4504" s="13">
        <f>COUNTIFS($G$3:G4504,'تقرير استهلاك خامات'!$D$4)</f>
        <v>2</v>
      </c>
      <c r="C4504" s="13">
        <f>COUNTIFS($F$3:F4504,'تقرير منتج تام'!$E$4)</f>
        <v>10</v>
      </c>
      <c r="D4504" s="37"/>
      <c r="E4504" s="37"/>
      <c r="F4504" s="37"/>
      <c r="G4504" s="39"/>
      <c r="H4504" s="40"/>
      <c r="I4504" s="107" t="str">
        <f>IF(G4504="","",_xlfn.IFNA(VLOOKUP(G4504,'سجل المشتريات'!F:N,8,0),"غير مسجلة في المشتريات"))</f>
        <v/>
      </c>
      <c r="J4504" s="26" t="str">
        <f>_xlfn.IFNA(VLOOKUP(F4504,الاوردرات!$B$1:$C$600,2,0),"")</f>
        <v/>
      </c>
      <c r="K4504" s="52"/>
      <c r="M4504" s="105" t="str">
        <f>IF(G4504="","",_xlfn.IFNA((VLOOKUP(G4504,help!L:M,2,0))*H4504,_xlfn.IFNA((VLOOKUP(G4504,help!P:Q,2,0))*H4504,"غير مسجلة في المشتريات")))</f>
        <v/>
      </c>
    </row>
    <row r="4505" spans="2:13" hidden="1" x14ac:dyDescent="0.25">
      <c r="B4505" s="13">
        <f>COUNTIFS($G$3:G4505,'تقرير استهلاك خامات'!$D$4)</f>
        <v>2</v>
      </c>
      <c r="C4505" s="13">
        <f>COUNTIFS($F$3:F4505,'تقرير منتج تام'!$E$4)</f>
        <v>10</v>
      </c>
      <c r="D4505" s="37"/>
      <c r="E4505" s="37"/>
      <c r="F4505" s="37"/>
      <c r="G4505" s="39"/>
      <c r="H4505" s="40"/>
      <c r="I4505" s="107" t="str">
        <f>IF(G4505="","",_xlfn.IFNA(VLOOKUP(G4505,'سجل المشتريات'!F:N,8,0),"غير مسجلة في المشتريات"))</f>
        <v/>
      </c>
      <c r="J4505" s="26" t="str">
        <f>_xlfn.IFNA(VLOOKUP(F4505,الاوردرات!$B$1:$C$600,2,0),"")</f>
        <v/>
      </c>
      <c r="K4505" s="52"/>
      <c r="M4505" s="105" t="str">
        <f>IF(G4505="","",_xlfn.IFNA((VLOOKUP(G4505,help!L:M,2,0))*H4505,_xlfn.IFNA((VLOOKUP(G4505,help!P:Q,2,0))*H4505,"غير مسجلة في المشتريات")))</f>
        <v/>
      </c>
    </row>
    <row r="4506" spans="2:13" hidden="1" x14ac:dyDescent="0.25">
      <c r="B4506" s="13">
        <f>COUNTIFS($G$3:G4506,'تقرير استهلاك خامات'!$D$4)</f>
        <v>2</v>
      </c>
      <c r="C4506" s="13">
        <f>COUNTIFS($F$3:F4506,'تقرير منتج تام'!$E$4)</f>
        <v>10</v>
      </c>
      <c r="D4506" s="37"/>
      <c r="E4506" s="37"/>
      <c r="F4506" s="37"/>
      <c r="G4506" s="39"/>
      <c r="H4506" s="40"/>
      <c r="I4506" s="107" t="str">
        <f>IF(G4506="","",_xlfn.IFNA(VLOOKUP(G4506,'سجل المشتريات'!F:N,8,0),"غير مسجلة في المشتريات"))</f>
        <v/>
      </c>
      <c r="J4506" s="26" t="str">
        <f>_xlfn.IFNA(VLOOKUP(F4506,الاوردرات!$B$1:$C$600,2,0),"")</f>
        <v/>
      </c>
      <c r="K4506" s="52"/>
      <c r="M4506" s="105" t="str">
        <f>IF(G4506="","",_xlfn.IFNA((VLOOKUP(G4506,help!L:M,2,0))*H4506,_xlfn.IFNA((VLOOKUP(G4506,help!P:Q,2,0))*H4506,"غير مسجلة في المشتريات")))</f>
        <v/>
      </c>
    </row>
    <row r="4507" spans="2:13" hidden="1" x14ac:dyDescent="0.25">
      <c r="B4507" s="13">
        <f>COUNTIFS($G$3:G4507,'تقرير استهلاك خامات'!$D$4)</f>
        <v>2</v>
      </c>
      <c r="C4507" s="13">
        <f>COUNTIFS($F$3:F4507,'تقرير منتج تام'!$E$4)</f>
        <v>10</v>
      </c>
      <c r="D4507" s="37"/>
      <c r="E4507" s="37"/>
      <c r="F4507" s="37"/>
      <c r="G4507" s="39"/>
      <c r="H4507" s="40"/>
      <c r="I4507" s="107" t="str">
        <f>IF(G4507="","",_xlfn.IFNA(VLOOKUP(G4507,'سجل المشتريات'!F:N,8,0),"غير مسجلة في المشتريات"))</f>
        <v/>
      </c>
      <c r="J4507" s="26" t="str">
        <f>_xlfn.IFNA(VLOOKUP(F4507,الاوردرات!$B$1:$C$600,2,0),"")</f>
        <v/>
      </c>
      <c r="K4507" s="52"/>
      <c r="M4507" s="105" t="str">
        <f>IF(G4507="","",_xlfn.IFNA((VLOOKUP(G4507,help!L:M,2,0))*H4507,_xlfn.IFNA((VLOOKUP(G4507,help!P:Q,2,0))*H4507,"غير مسجلة في المشتريات")))</f>
        <v/>
      </c>
    </row>
    <row r="4508" spans="2:13" hidden="1" x14ac:dyDescent="0.25">
      <c r="B4508" s="13">
        <f>COUNTIFS($G$3:G4508,'تقرير استهلاك خامات'!$D$4)</f>
        <v>2</v>
      </c>
      <c r="C4508" s="13">
        <f>COUNTIFS($F$3:F4508,'تقرير منتج تام'!$E$4)</f>
        <v>10</v>
      </c>
      <c r="D4508" s="37"/>
      <c r="E4508" s="37"/>
      <c r="F4508" s="37"/>
      <c r="G4508" s="39"/>
      <c r="H4508" s="40"/>
      <c r="I4508" s="107" t="str">
        <f>IF(G4508="","",_xlfn.IFNA(VLOOKUP(G4508,'سجل المشتريات'!F:N,8,0),"غير مسجلة في المشتريات"))</f>
        <v/>
      </c>
      <c r="J4508" s="26" t="str">
        <f>_xlfn.IFNA(VLOOKUP(F4508,الاوردرات!$B$1:$C$600,2,0),"")</f>
        <v/>
      </c>
      <c r="K4508" s="52"/>
      <c r="M4508" s="105" t="str">
        <f>IF(G4508="","",_xlfn.IFNA((VLOOKUP(G4508,help!L:M,2,0))*H4508,_xlfn.IFNA((VLOOKUP(G4508,help!P:Q,2,0))*H4508,"غير مسجلة في المشتريات")))</f>
        <v/>
      </c>
    </row>
    <row r="4509" spans="2:13" hidden="1" x14ac:dyDescent="0.25">
      <c r="B4509" s="13">
        <f>COUNTIFS($G$3:G4509,'تقرير استهلاك خامات'!$D$4)</f>
        <v>2</v>
      </c>
      <c r="C4509" s="13">
        <f>COUNTIFS($F$3:F4509,'تقرير منتج تام'!$E$4)</f>
        <v>10</v>
      </c>
      <c r="D4509" s="37"/>
      <c r="E4509" s="37"/>
      <c r="F4509" s="37"/>
      <c r="G4509" s="39"/>
      <c r="H4509" s="40"/>
      <c r="I4509" s="107" t="str">
        <f>IF(G4509="","",_xlfn.IFNA(VLOOKUP(G4509,'سجل المشتريات'!F:N,8,0),"غير مسجلة في المشتريات"))</f>
        <v/>
      </c>
      <c r="J4509" s="26" t="str">
        <f>_xlfn.IFNA(VLOOKUP(F4509,الاوردرات!$B$1:$C$600,2,0),"")</f>
        <v/>
      </c>
      <c r="K4509" s="52"/>
      <c r="M4509" s="105" t="str">
        <f>IF(G4509="","",_xlfn.IFNA((VLOOKUP(G4509,help!L:M,2,0))*H4509,_xlfn.IFNA((VLOOKUP(G4509,help!P:Q,2,0))*H4509,"غير مسجلة في المشتريات")))</f>
        <v/>
      </c>
    </row>
    <row r="4510" spans="2:13" hidden="1" x14ac:dyDescent="0.25">
      <c r="B4510" s="13">
        <f>COUNTIFS($G$3:G4510,'تقرير استهلاك خامات'!$D$4)</f>
        <v>2</v>
      </c>
      <c r="C4510" s="13">
        <f>COUNTIFS($F$3:F4510,'تقرير منتج تام'!$E$4)</f>
        <v>10</v>
      </c>
      <c r="D4510" s="37"/>
      <c r="E4510" s="37"/>
      <c r="F4510" s="37"/>
      <c r="G4510" s="39"/>
      <c r="H4510" s="40"/>
      <c r="I4510" s="107" t="str">
        <f>IF(G4510="","",_xlfn.IFNA(VLOOKUP(G4510,'سجل المشتريات'!F:N,8,0),"غير مسجلة في المشتريات"))</f>
        <v/>
      </c>
      <c r="J4510" s="26" t="str">
        <f>_xlfn.IFNA(VLOOKUP(F4510,الاوردرات!$B$1:$C$600,2,0),"")</f>
        <v/>
      </c>
      <c r="K4510" s="52"/>
      <c r="M4510" s="105" t="str">
        <f>IF(G4510="","",_xlfn.IFNA((VLOOKUP(G4510,help!L:M,2,0))*H4510,_xlfn.IFNA((VLOOKUP(G4510,help!P:Q,2,0))*H4510,"غير مسجلة في المشتريات")))</f>
        <v/>
      </c>
    </row>
    <row r="4511" spans="2:13" hidden="1" x14ac:dyDescent="0.25">
      <c r="B4511" s="13">
        <f>COUNTIFS($G$3:G4511,'تقرير استهلاك خامات'!$D$4)</f>
        <v>2</v>
      </c>
      <c r="C4511" s="13">
        <f>COUNTIFS($F$3:F4511,'تقرير منتج تام'!$E$4)</f>
        <v>10</v>
      </c>
      <c r="D4511" s="37"/>
      <c r="E4511" s="37"/>
      <c r="F4511" s="37"/>
      <c r="G4511" s="39"/>
      <c r="H4511" s="40"/>
      <c r="I4511" s="107" t="str">
        <f>IF(G4511="","",_xlfn.IFNA(VLOOKUP(G4511,'سجل المشتريات'!F:N,8,0),"غير مسجلة في المشتريات"))</f>
        <v/>
      </c>
      <c r="J4511" s="26" t="str">
        <f>_xlfn.IFNA(VLOOKUP(F4511,الاوردرات!$B$1:$C$600,2,0),"")</f>
        <v/>
      </c>
      <c r="K4511" s="52"/>
      <c r="M4511" s="105" t="str">
        <f>IF(G4511="","",_xlfn.IFNA((VLOOKUP(G4511,help!L:M,2,0))*H4511,_xlfn.IFNA((VLOOKUP(G4511,help!P:Q,2,0))*H4511,"غير مسجلة في المشتريات")))</f>
        <v/>
      </c>
    </row>
    <row r="4512" spans="2:13" hidden="1" x14ac:dyDescent="0.25">
      <c r="B4512" s="13">
        <f>COUNTIFS($G$3:G4512,'تقرير استهلاك خامات'!$D$4)</f>
        <v>2</v>
      </c>
      <c r="C4512" s="13">
        <f>COUNTIFS($F$3:F4512,'تقرير منتج تام'!$E$4)</f>
        <v>10</v>
      </c>
      <c r="D4512" s="37"/>
      <c r="E4512" s="37"/>
      <c r="F4512" s="37"/>
      <c r="G4512" s="39"/>
      <c r="H4512" s="40"/>
      <c r="I4512" s="107" t="str">
        <f>IF(G4512="","",_xlfn.IFNA(VLOOKUP(G4512,'سجل المشتريات'!F:N,8,0),"غير مسجلة في المشتريات"))</f>
        <v/>
      </c>
      <c r="J4512" s="26" t="str">
        <f>_xlfn.IFNA(VLOOKUP(F4512,الاوردرات!$B$1:$C$600,2,0),"")</f>
        <v/>
      </c>
      <c r="K4512" s="52"/>
      <c r="M4512" s="105" t="str">
        <f>IF(G4512="","",_xlfn.IFNA((VLOOKUP(G4512,help!L:M,2,0))*H4512,_xlfn.IFNA((VLOOKUP(G4512,help!P:Q,2,0))*H4512,"غير مسجلة في المشتريات")))</f>
        <v/>
      </c>
    </row>
    <row r="4513" spans="2:13" hidden="1" x14ac:dyDescent="0.25">
      <c r="B4513" s="13">
        <f>COUNTIFS($G$3:G4513,'تقرير استهلاك خامات'!$D$4)</f>
        <v>2</v>
      </c>
      <c r="C4513" s="13">
        <f>COUNTIFS($F$3:F4513,'تقرير منتج تام'!$E$4)</f>
        <v>10</v>
      </c>
      <c r="D4513" s="37"/>
      <c r="E4513" s="37"/>
      <c r="F4513" s="37"/>
      <c r="G4513" s="39"/>
      <c r="H4513" s="40"/>
      <c r="I4513" s="107" t="str">
        <f>IF(G4513="","",_xlfn.IFNA(VLOOKUP(G4513,'سجل المشتريات'!F:N,8,0),"غير مسجلة في المشتريات"))</f>
        <v/>
      </c>
      <c r="J4513" s="26" t="str">
        <f>_xlfn.IFNA(VLOOKUP(F4513,الاوردرات!$B$1:$C$600,2,0),"")</f>
        <v/>
      </c>
      <c r="K4513" s="52"/>
      <c r="M4513" s="105" t="str">
        <f>IF(G4513="","",_xlfn.IFNA((VLOOKUP(G4513,help!L:M,2,0))*H4513,_xlfn.IFNA((VLOOKUP(G4513,help!P:Q,2,0))*H4513,"غير مسجلة في المشتريات")))</f>
        <v/>
      </c>
    </row>
    <row r="4514" spans="2:13" hidden="1" x14ac:dyDescent="0.25">
      <c r="B4514" s="13">
        <f>COUNTIFS($G$3:G4514,'تقرير استهلاك خامات'!$D$4)</f>
        <v>2</v>
      </c>
      <c r="C4514" s="13">
        <f>COUNTIFS($F$3:F4514,'تقرير منتج تام'!$E$4)</f>
        <v>10</v>
      </c>
      <c r="D4514" s="37"/>
      <c r="E4514" s="37"/>
      <c r="F4514" s="37"/>
      <c r="G4514" s="39"/>
      <c r="H4514" s="40"/>
      <c r="I4514" s="107" t="str">
        <f>IF(G4514="","",_xlfn.IFNA(VLOOKUP(G4514,'سجل المشتريات'!F:N,8,0),"غير مسجلة في المشتريات"))</f>
        <v/>
      </c>
      <c r="J4514" s="26" t="str">
        <f>_xlfn.IFNA(VLOOKUP(F4514,الاوردرات!$B$1:$C$600,2,0),"")</f>
        <v/>
      </c>
      <c r="K4514" s="52"/>
      <c r="M4514" s="105" t="str">
        <f>IF(G4514="","",_xlfn.IFNA((VLOOKUP(G4514,help!L:M,2,0))*H4514,_xlfn.IFNA((VLOOKUP(G4514,help!P:Q,2,0))*H4514,"غير مسجلة في المشتريات")))</f>
        <v/>
      </c>
    </row>
    <row r="4515" spans="2:13" hidden="1" x14ac:dyDescent="0.25">
      <c r="B4515" s="13">
        <f>COUNTIFS($G$3:G4515,'تقرير استهلاك خامات'!$D$4)</f>
        <v>2</v>
      </c>
      <c r="C4515" s="13">
        <f>COUNTIFS($F$3:F4515,'تقرير منتج تام'!$E$4)</f>
        <v>10</v>
      </c>
      <c r="D4515" s="37"/>
      <c r="E4515" s="37"/>
      <c r="F4515" s="37"/>
      <c r="G4515" s="39"/>
      <c r="H4515" s="40"/>
      <c r="I4515" s="107" t="str">
        <f>IF(G4515="","",_xlfn.IFNA(VLOOKUP(G4515,'سجل المشتريات'!F:N,8,0),"غير مسجلة في المشتريات"))</f>
        <v/>
      </c>
      <c r="J4515" s="26" t="str">
        <f>_xlfn.IFNA(VLOOKUP(F4515,الاوردرات!$B$1:$C$600,2,0),"")</f>
        <v/>
      </c>
      <c r="K4515" s="52"/>
      <c r="M4515" s="105" t="str">
        <f>IF(G4515="","",_xlfn.IFNA((VLOOKUP(G4515,help!L:M,2,0))*H4515,_xlfn.IFNA((VLOOKUP(G4515,help!P:Q,2,0))*H4515,"غير مسجلة في المشتريات")))</f>
        <v/>
      </c>
    </row>
    <row r="4516" spans="2:13" hidden="1" x14ac:dyDescent="0.25">
      <c r="B4516" s="13">
        <f>COUNTIFS($G$3:G4516,'تقرير استهلاك خامات'!$D$4)</f>
        <v>2</v>
      </c>
      <c r="C4516" s="13">
        <f>COUNTIFS($F$3:F4516,'تقرير منتج تام'!$E$4)</f>
        <v>10</v>
      </c>
      <c r="D4516" s="37"/>
      <c r="E4516" s="37"/>
      <c r="F4516" s="37"/>
      <c r="G4516" s="39"/>
      <c r="H4516" s="40"/>
      <c r="I4516" s="107" t="str">
        <f>IF(G4516="","",_xlfn.IFNA(VLOOKUP(G4516,'سجل المشتريات'!F:N,8,0),"غير مسجلة في المشتريات"))</f>
        <v/>
      </c>
      <c r="J4516" s="26" t="str">
        <f>_xlfn.IFNA(VLOOKUP(F4516,الاوردرات!$B$1:$C$600,2,0),"")</f>
        <v/>
      </c>
      <c r="K4516" s="52"/>
      <c r="M4516" s="105" t="str">
        <f>IF(G4516="","",_xlfn.IFNA((VLOOKUP(G4516,help!L:M,2,0))*H4516,_xlfn.IFNA((VLOOKUP(G4516,help!P:Q,2,0))*H4516,"غير مسجلة في المشتريات")))</f>
        <v/>
      </c>
    </row>
    <row r="4517" spans="2:13" hidden="1" x14ac:dyDescent="0.25">
      <c r="B4517" s="13">
        <f>COUNTIFS($G$3:G4517,'تقرير استهلاك خامات'!$D$4)</f>
        <v>2</v>
      </c>
      <c r="C4517" s="13">
        <f>COUNTIFS($F$3:F4517,'تقرير منتج تام'!$E$4)</f>
        <v>10</v>
      </c>
      <c r="D4517" s="37"/>
      <c r="E4517" s="37"/>
      <c r="F4517" s="37"/>
      <c r="G4517" s="39"/>
      <c r="H4517" s="40"/>
      <c r="I4517" s="107" t="str">
        <f>IF(G4517="","",_xlfn.IFNA(VLOOKUP(G4517,'سجل المشتريات'!F:N,8,0),"غير مسجلة في المشتريات"))</f>
        <v/>
      </c>
      <c r="J4517" s="26" t="str">
        <f>_xlfn.IFNA(VLOOKUP(F4517,الاوردرات!$B$1:$C$600,2,0),"")</f>
        <v/>
      </c>
      <c r="K4517" s="52"/>
      <c r="M4517" s="105" t="str">
        <f>IF(G4517="","",_xlfn.IFNA((VLOOKUP(G4517,help!L:M,2,0))*H4517,_xlfn.IFNA((VLOOKUP(G4517,help!P:Q,2,0))*H4517,"غير مسجلة في المشتريات")))</f>
        <v/>
      </c>
    </row>
    <row r="4518" spans="2:13" hidden="1" x14ac:dyDescent="0.25">
      <c r="B4518" s="13">
        <f>COUNTIFS($G$3:G4518,'تقرير استهلاك خامات'!$D$4)</f>
        <v>2</v>
      </c>
      <c r="C4518" s="13">
        <f>COUNTIFS($F$3:F4518,'تقرير منتج تام'!$E$4)</f>
        <v>10</v>
      </c>
      <c r="D4518" s="37"/>
      <c r="E4518" s="37"/>
      <c r="F4518" s="37"/>
      <c r="G4518" s="39"/>
      <c r="H4518" s="40"/>
      <c r="I4518" s="107" t="str">
        <f>IF(G4518="","",_xlfn.IFNA(VLOOKUP(G4518,'سجل المشتريات'!F:N,8,0),"غير مسجلة في المشتريات"))</f>
        <v/>
      </c>
      <c r="J4518" s="26" t="str">
        <f>_xlfn.IFNA(VLOOKUP(F4518,الاوردرات!$B$1:$C$600,2,0),"")</f>
        <v/>
      </c>
      <c r="K4518" s="52"/>
      <c r="M4518" s="105" t="str">
        <f>IF(G4518="","",_xlfn.IFNA((VLOOKUP(G4518,help!L:M,2,0))*H4518,_xlfn.IFNA((VLOOKUP(G4518,help!P:Q,2,0))*H4518,"غير مسجلة في المشتريات")))</f>
        <v/>
      </c>
    </row>
    <row r="4519" spans="2:13" hidden="1" x14ac:dyDescent="0.25">
      <c r="B4519" s="13">
        <f>COUNTIFS($G$3:G4519,'تقرير استهلاك خامات'!$D$4)</f>
        <v>2</v>
      </c>
      <c r="C4519" s="13">
        <f>COUNTIFS($F$3:F4519,'تقرير منتج تام'!$E$4)</f>
        <v>10</v>
      </c>
      <c r="D4519" s="37"/>
      <c r="E4519" s="37"/>
      <c r="F4519" s="37"/>
      <c r="G4519" s="39"/>
      <c r="H4519" s="40"/>
      <c r="I4519" s="107" t="str">
        <f>IF(G4519="","",_xlfn.IFNA(VLOOKUP(G4519,'سجل المشتريات'!F:N,8,0),"غير مسجلة في المشتريات"))</f>
        <v/>
      </c>
      <c r="J4519" s="26" t="str">
        <f>_xlfn.IFNA(VLOOKUP(F4519,الاوردرات!$B$1:$C$600,2,0),"")</f>
        <v/>
      </c>
      <c r="K4519" s="52"/>
      <c r="M4519" s="105" t="str">
        <f>IF(G4519="","",_xlfn.IFNA((VLOOKUP(G4519,help!L:M,2,0))*H4519,_xlfn.IFNA((VLOOKUP(G4519,help!P:Q,2,0))*H4519,"غير مسجلة في المشتريات")))</f>
        <v/>
      </c>
    </row>
    <row r="4520" spans="2:13" hidden="1" x14ac:dyDescent="0.25">
      <c r="B4520" s="13">
        <f>COUNTIFS($G$3:G4520,'تقرير استهلاك خامات'!$D$4)</f>
        <v>2</v>
      </c>
      <c r="C4520" s="13">
        <f>COUNTIFS($F$3:F4520,'تقرير منتج تام'!$E$4)</f>
        <v>10</v>
      </c>
      <c r="D4520" s="37"/>
      <c r="E4520" s="37"/>
      <c r="F4520" s="37"/>
      <c r="G4520" s="39"/>
      <c r="H4520" s="40"/>
      <c r="I4520" s="107" t="str">
        <f>IF(G4520="","",_xlfn.IFNA(VLOOKUP(G4520,'سجل المشتريات'!F:N,8,0),"غير مسجلة في المشتريات"))</f>
        <v/>
      </c>
      <c r="J4520" s="26" t="str">
        <f>_xlfn.IFNA(VLOOKUP(F4520,الاوردرات!$B$1:$C$600,2,0),"")</f>
        <v/>
      </c>
      <c r="K4520" s="52"/>
      <c r="M4520" s="105" t="str">
        <f>IF(G4520="","",_xlfn.IFNA((VLOOKUP(G4520,help!L:M,2,0))*H4520,_xlfn.IFNA((VLOOKUP(G4520,help!P:Q,2,0))*H4520,"غير مسجلة في المشتريات")))</f>
        <v/>
      </c>
    </row>
    <row r="4521" spans="2:13" hidden="1" x14ac:dyDescent="0.25">
      <c r="B4521" s="13">
        <f>COUNTIFS($G$3:G4521,'تقرير استهلاك خامات'!$D$4)</f>
        <v>2</v>
      </c>
      <c r="C4521" s="13">
        <f>COUNTIFS($F$3:F4521,'تقرير منتج تام'!$E$4)</f>
        <v>10</v>
      </c>
      <c r="D4521" s="37"/>
      <c r="E4521" s="37"/>
      <c r="F4521" s="37"/>
      <c r="G4521" s="39"/>
      <c r="H4521" s="40"/>
      <c r="I4521" s="107" t="str">
        <f>IF(G4521="","",_xlfn.IFNA(VLOOKUP(G4521,'سجل المشتريات'!F:N,8,0),"غير مسجلة في المشتريات"))</f>
        <v/>
      </c>
      <c r="J4521" s="26" t="str">
        <f>_xlfn.IFNA(VLOOKUP(F4521,الاوردرات!$B$1:$C$600,2,0),"")</f>
        <v/>
      </c>
      <c r="K4521" s="52"/>
      <c r="M4521" s="105" t="str">
        <f>IF(G4521="","",_xlfn.IFNA((VLOOKUP(G4521,help!L:M,2,0))*H4521,_xlfn.IFNA((VLOOKUP(G4521,help!P:Q,2,0))*H4521,"غير مسجلة في المشتريات")))</f>
        <v/>
      </c>
    </row>
    <row r="4522" spans="2:13" hidden="1" x14ac:dyDescent="0.25">
      <c r="B4522" s="13">
        <f>COUNTIFS($G$3:G4522,'تقرير استهلاك خامات'!$D$4)</f>
        <v>2</v>
      </c>
      <c r="C4522" s="13">
        <f>COUNTIFS($F$3:F4522,'تقرير منتج تام'!$E$4)</f>
        <v>10</v>
      </c>
      <c r="D4522" s="37"/>
      <c r="E4522" s="37"/>
      <c r="F4522" s="37"/>
      <c r="G4522" s="39"/>
      <c r="H4522" s="40"/>
      <c r="I4522" s="107" t="str">
        <f>IF(G4522="","",_xlfn.IFNA(VLOOKUP(G4522,'سجل المشتريات'!F:N,8,0),"غير مسجلة في المشتريات"))</f>
        <v/>
      </c>
      <c r="J4522" s="26" t="str">
        <f>_xlfn.IFNA(VLOOKUP(F4522,الاوردرات!$B$1:$C$600,2,0),"")</f>
        <v/>
      </c>
      <c r="K4522" s="52"/>
      <c r="M4522" s="105" t="str">
        <f>IF(G4522="","",_xlfn.IFNA((VLOOKUP(G4522,help!L:M,2,0))*H4522,_xlfn.IFNA((VLOOKUP(G4522,help!P:Q,2,0))*H4522,"غير مسجلة في المشتريات")))</f>
        <v/>
      </c>
    </row>
    <row r="4523" spans="2:13" hidden="1" x14ac:dyDescent="0.25">
      <c r="B4523" s="13">
        <f>COUNTIFS($G$3:G4523,'تقرير استهلاك خامات'!$D$4)</f>
        <v>2</v>
      </c>
      <c r="C4523" s="13">
        <f>COUNTIFS($F$3:F4523,'تقرير منتج تام'!$E$4)</f>
        <v>10</v>
      </c>
      <c r="D4523" s="37"/>
      <c r="E4523" s="37"/>
      <c r="F4523" s="37"/>
      <c r="G4523" s="39"/>
      <c r="H4523" s="40"/>
      <c r="I4523" s="107" t="str">
        <f>IF(G4523="","",_xlfn.IFNA(VLOOKUP(G4523,'سجل المشتريات'!F:N,8,0),"غير مسجلة في المشتريات"))</f>
        <v/>
      </c>
      <c r="J4523" s="26" t="str">
        <f>_xlfn.IFNA(VLOOKUP(F4523,الاوردرات!$B$1:$C$600,2,0),"")</f>
        <v/>
      </c>
      <c r="K4523" s="52"/>
      <c r="M4523" s="105" t="str">
        <f>IF(G4523="","",_xlfn.IFNA((VLOOKUP(G4523,help!L:M,2,0))*H4523,_xlfn.IFNA((VLOOKUP(G4523,help!P:Q,2,0))*H4523,"غير مسجلة في المشتريات")))</f>
        <v/>
      </c>
    </row>
    <row r="4524" spans="2:13" hidden="1" x14ac:dyDescent="0.25">
      <c r="B4524" s="13">
        <f>COUNTIFS($G$3:G4524,'تقرير استهلاك خامات'!$D$4)</f>
        <v>2</v>
      </c>
      <c r="C4524" s="13">
        <f>COUNTIFS($F$3:F4524,'تقرير منتج تام'!$E$4)</f>
        <v>10</v>
      </c>
      <c r="D4524" s="37"/>
      <c r="E4524" s="37"/>
      <c r="F4524" s="37"/>
      <c r="G4524" s="39"/>
      <c r="H4524" s="40"/>
      <c r="I4524" s="107" t="str">
        <f>IF(G4524="","",_xlfn.IFNA(VLOOKUP(G4524,'سجل المشتريات'!F:N,8,0),"غير مسجلة في المشتريات"))</f>
        <v/>
      </c>
      <c r="J4524" s="26" t="str">
        <f>_xlfn.IFNA(VLOOKUP(F4524,الاوردرات!$B$1:$C$600,2,0),"")</f>
        <v/>
      </c>
      <c r="K4524" s="52"/>
      <c r="M4524" s="105" t="str">
        <f>IF(G4524="","",_xlfn.IFNA((VLOOKUP(G4524,help!L:M,2,0))*H4524,_xlfn.IFNA((VLOOKUP(G4524,help!P:Q,2,0))*H4524,"غير مسجلة في المشتريات")))</f>
        <v/>
      </c>
    </row>
    <row r="4525" spans="2:13" hidden="1" x14ac:dyDescent="0.25">
      <c r="B4525" s="13">
        <f>COUNTIFS($G$3:G4525,'تقرير استهلاك خامات'!$D$4)</f>
        <v>2</v>
      </c>
      <c r="C4525" s="13">
        <f>COUNTIFS($F$3:F4525,'تقرير منتج تام'!$E$4)</f>
        <v>10</v>
      </c>
      <c r="D4525" s="37"/>
      <c r="E4525" s="37"/>
      <c r="F4525" s="37"/>
      <c r="G4525" s="39"/>
      <c r="H4525" s="40"/>
      <c r="I4525" s="107" t="str">
        <f>IF(G4525="","",_xlfn.IFNA(VLOOKUP(G4525,'سجل المشتريات'!F:N,8,0),"غير مسجلة في المشتريات"))</f>
        <v/>
      </c>
      <c r="J4525" s="26" t="str">
        <f>_xlfn.IFNA(VLOOKUP(F4525,الاوردرات!$B$1:$C$600,2,0),"")</f>
        <v/>
      </c>
      <c r="K4525" s="52"/>
      <c r="M4525" s="105" t="str">
        <f>IF(G4525="","",_xlfn.IFNA((VLOOKUP(G4525,help!L:M,2,0))*H4525,_xlfn.IFNA((VLOOKUP(G4525,help!P:Q,2,0))*H4525,"غير مسجلة في المشتريات")))</f>
        <v/>
      </c>
    </row>
    <row r="4526" spans="2:13" hidden="1" x14ac:dyDescent="0.25">
      <c r="B4526" s="13">
        <f>COUNTIFS($G$3:G4526,'تقرير استهلاك خامات'!$D$4)</f>
        <v>2</v>
      </c>
      <c r="C4526" s="13">
        <f>COUNTIFS($F$3:F4526,'تقرير منتج تام'!$E$4)</f>
        <v>10</v>
      </c>
      <c r="D4526" s="37"/>
      <c r="E4526" s="37"/>
      <c r="F4526" s="37"/>
      <c r="G4526" s="39"/>
      <c r="H4526" s="40"/>
      <c r="I4526" s="107" t="str">
        <f>IF(G4526="","",_xlfn.IFNA(VLOOKUP(G4526,'سجل المشتريات'!F:N,8,0),"غير مسجلة في المشتريات"))</f>
        <v/>
      </c>
      <c r="J4526" s="26" t="str">
        <f>_xlfn.IFNA(VLOOKUP(F4526,الاوردرات!$B$1:$C$600,2,0),"")</f>
        <v/>
      </c>
      <c r="K4526" s="52"/>
      <c r="M4526" s="105" t="str">
        <f>IF(G4526="","",_xlfn.IFNA((VLOOKUP(G4526,help!L:M,2,0))*H4526,_xlfn.IFNA((VLOOKUP(G4526,help!P:Q,2,0))*H4526,"غير مسجلة في المشتريات")))</f>
        <v/>
      </c>
    </row>
    <row r="4527" spans="2:13" hidden="1" x14ac:dyDescent="0.25">
      <c r="B4527" s="13">
        <f>COUNTIFS($G$3:G4527,'تقرير استهلاك خامات'!$D$4)</f>
        <v>2</v>
      </c>
      <c r="C4527" s="13">
        <f>COUNTIFS($F$3:F4527,'تقرير منتج تام'!$E$4)</f>
        <v>10</v>
      </c>
      <c r="D4527" s="37"/>
      <c r="E4527" s="37"/>
      <c r="F4527" s="37"/>
      <c r="G4527" s="39"/>
      <c r="H4527" s="40"/>
      <c r="I4527" s="107" t="str">
        <f>IF(G4527="","",_xlfn.IFNA(VLOOKUP(G4527,'سجل المشتريات'!F:N,8,0),"غير مسجلة في المشتريات"))</f>
        <v/>
      </c>
      <c r="J4527" s="26" t="str">
        <f>_xlfn.IFNA(VLOOKUP(F4527,الاوردرات!$B$1:$C$600,2,0),"")</f>
        <v/>
      </c>
      <c r="K4527" s="52"/>
      <c r="M4527" s="105" t="str">
        <f>IF(G4527="","",_xlfn.IFNA((VLOOKUP(G4527,help!L:M,2,0))*H4527,_xlfn.IFNA((VLOOKUP(G4527,help!P:Q,2,0))*H4527,"غير مسجلة في المشتريات")))</f>
        <v/>
      </c>
    </row>
    <row r="4528" spans="2:13" hidden="1" x14ac:dyDescent="0.25">
      <c r="B4528" s="13">
        <f>COUNTIFS($G$3:G4528,'تقرير استهلاك خامات'!$D$4)</f>
        <v>2</v>
      </c>
      <c r="C4528" s="13">
        <f>COUNTIFS($F$3:F4528,'تقرير منتج تام'!$E$4)</f>
        <v>10</v>
      </c>
      <c r="D4528" s="37"/>
      <c r="E4528" s="37"/>
      <c r="F4528" s="37"/>
      <c r="G4528" s="39"/>
      <c r="H4528" s="40"/>
      <c r="I4528" s="107" t="str">
        <f>IF(G4528="","",_xlfn.IFNA(VLOOKUP(G4528,'سجل المشتريات'!F:N,8,0),"غير مسجلة في المشتريات"))</f>
        <v/>
      </c>
      <c r="J4528" s="26" t="str">
        <f>_xlfn.IFNA(VLOOKUP(F4528,الاوردرات!$B$1:$C$600,2,0),"")</f>
        <v/>
      </c>
      <c r="K4528" s="52"/>
      <c r="M4528" s="105" t="str">
        <f>IF(G4528="","",_xlfn.IFNA((VLOOKUP(G4528,help!L:M,2,0))*H4528,_xlfn.IFNA((VLOOKUP(G4528,help!P:Q,2,0))*H4528,"غير مسجلة في المشتريات")))</f>
        <v/>
      </c>
    </row>
    <row r="4529" spans="2:13" hidden="1" x14ac:dyDescent="0.25">
      <c r="B4529" s="13">
        <f>COUNTIFS($G$3:G4529,'تقرير استهلاك خامات'!$D$4)</f>
        <v>2</v>
      </c>
      <c r="C4529" s="13">
        <f>COUNTIFS($F$3:F4529,'تقرير منتج تام'!$E$4)</f>
        <v>10</v>
      </c>
      <c r="D4529" s="37"/>
      <c r="E4529" s="37"/>
      <c r="F4529" s="37"/>
      <c r="G4529" s="39"/>
      <c r="H4529" s="40"/>
      <c r="I4529" s="107" t="str">
        <f>IF(G4529="","",_xlfn.IFNA(VLOOKUP(G4529,'سجل المشتريات'!F:N,8,0),"غير مسجلة في المشتريات"))</f>
        <v/>
      </c>
      <c r="J4529" s="26" t="str">
        <f>_xlfn.IFNA(VLOOKUP(F4529,الاوردرات!$B$1:$C$600,2,0),"")</f>
        <v/>
      </c>
      <c r="K4529" s="52"/>
      <c r="M4529" s="105" t="str">
        <f>IF(G4529="","",_xlfn.IFNA((VLOOKUP(G4529,help!L:M,2,0))*H4529,_xlfn.IFNA((VLOOKUP(G4529,help!P:Q,2,0))*H4529,"غير مسجلة في المشتريات")))</f>
        <v/>
      </c>
    </row>
    <row r="4530" spans="2:13" hidden="1" x14ac:dyDescent="0.25">
      <c r="B4530" s="13">
        <f>COUNTIFS($G$3:G4530,'تقرير استهلاك خامات'!$D$4)</f>
        <v>2</v>
      </c>
      <c r="C4530" s="13">
        <f>COUNTIFS($F$3:F4530,'تقرير منتج تام'!$E$4)</f>
        <v>10</v>
      </c>
      <c r="D4530" s="37"/>
      <c r="E4530" s="37"/>
      <c r="F4530" s="37"/>
      <c r="G4530" s="39"/>
      <c r="H4530" s="40"/>
      <c r="I4530" s="107" t="str">
        <f>IF(G4530="","",_xlfn.IFNA(VLOOKUP(G4530,'سجل المشتريات'!F:N,8,0),"غير مسجلة في المشتريات"))</f>
        <v/>
      </c>
      <c r="J4530" s="26" t="str">
        <f>_xlfn.IFNA(VLOOKUP(F4530,الاوردرات!$B$1:$C$600,2,0),"")</f>
        <v/>
      </c>
      <c r="K4530" s="52"/>
      <c r="M4530" s="105" t="str">
        <f>IF(G4530="","",_xlfn.IFNA((VLOOKUP(G4530,help!L:M,2,0))*H4530,_xlfn.IFNA((VLOOKUP(G4530,help!P:Q,2,0))*H4530,"غير مسجلة في المشتريات")))</f>
        <v/>
      </c>
    </row>
    <row r="4531" spans="2:13" hidden="1" x14ac:dyDescent="0.25">
      <c r="B4531" s="13">
        <f>COUNTIFS($G$3:G4531,'تقرير استهلاك خامات'!$D$4)</f>
        <v>2</v>
      </c>
      <c r="C4531" s="13">
        <f>COUNTIFS($F$3:F4531,'تقرير منتج تام'!$E$4)</f>
        <v>10</v>
      </c>
      <c r="D4531" s="37"/>
      <c r="E4531" s="37"/>
      <c r="F4531" s="37"/>
      <c r="G4531" s="39"/>
      <c r="H4531" s="40"/>
      <c r="I4531" s="107" t="str">
        <f>IF(G4531="","",_xlfn.IFNA(VLOOKUP(G4531,'سجل المشتريات'!F:N,8,0),"غير مسجلة في المشتريات"))</f>
        <v/>
      </c>
      <c r="J4531" s="26" t="str">
        <f>_xlfn.IFNA(VLOOKUP(F4531,الاوردرات!$B$1:$C$600,2,0),"")</f>
        <v/>
      </c>
      <c r="K4531" s="52"/>
      <c r="M4531" s="105" t="str">
        <f>IF(G4531="","",_xlfn.IFNA((VLOOKUP(G4531,help!L:M,2,0))*H4531,_xlfn.IFNA((VLOOKUP(G4531,help!P:Q,2,0))*H4531,"غير مسجلة في المشتريات")))</f>
        <v/>
      </c>
    </row>
    <row r="4532" spans="2:13" hidden="1" x14ac:dyDescent="0.25">
      <c r="B4532" s="13">
        <f>COUNTIFS($G$3:G4532,'تقرير استهلاك خامات'!$D$4)</f>
        <v>2</v>
      </c>
      <c r="C4532" s="13">
        <f>COUNTIFS($F$3:F4532,'تقرير منتج تام'!$E$4)</f>
        <v>10</v>
      </c>
      <c r="D4532" s="37"/>
      <c r="E4532" s="37"/>
      <c r="F4532" s="37"/>
      <c r="G4532" s="39"/>
      <c r="H4532" s="40"/>
      <c r="I4532" s="107" t="str">
        <f>IF(G4532="","",_xlfn.IFNA(VLOOKUP(G4532,'سجل المشتريات'!F:N,8,0),"غير مسجلة في المشتريات"))</f>
        <v/>
      </c>
      <c r="J4532" s="26" t="str">
        <f>_xlfn.IFNA(VLOOKUP(F4532,الاوردرات!$B$1:$C$600,2,0),"")</f>
        <v/>
      </c>
      <c r="K4532" s="52"/>
      <c r="M4532" s="105" t="str">
        <f>IF(G4532="","",_xlfn.IFNA((VLOOKUP(G4532,help!L:M,2,0))*H4532,_xlfn.IFNA((VLOOKUP(G4532,help!P:Q,2,0))*H4532,"غير مسجلة في المشتريات")))</f>
        <v/>
      </c>
    </row>
    <row r="4533" spans="2:13" hidden="1" x14ac:dyDescent="0.25">
      <c r="B4533" s="13">
        <f>COUNTIFS($G$3:G4533,'تقرير استهلاك خامات'!$D$4)</f>
        <v>2</v>
      </c>
      <c r="C4533" s="13">
        <f>COUNTIFS($F$3:F4533,'تقرير منتج تام'!$E$4)</f>
        <v>10</v>
      </c>
      <c r="D4533" s="37"/>
      <c r="E4533" s="37"/>
      <c r="F4533" s="37"/>
      <c r="G4533" s="39"/>
      <c r="H4533" s="40"/>
      <c r="I4533" s="107" t="str">
        <f>IF(G4533="","",_xlfn.IFNA(VLOOKUP(G4533,'سجل المشتريات'!F:N,8,0),"غير مسجلة في المشتريات"))</f>
        <v/>
      </c>
      <c r="J4533" s="26" t="str">
        <f>_xlfn.IFNA(VLOOKUP(F4533,الاوردرات!$B$1:$C$600,2,0),"")</f>
        <v/>
      </c>
      <c r="K4533" s="52"/>
      <c r="M4533" s="105" t="str">
        <f>IF(G4533="","",_xlfn.IFNA((VLOOKUP(G4533,help!L:M,2,0))*H4533,_xlfn.IFNA((VLOOKUP(G4533,help!P:Q,2,0))*H4533,"غير مسجلة في المشتريات")))</f>
        <v/>
      </c>
    </row>
    <row r="4534" spans="2:13" hidden="1" x14ac:dyDescent="0.25">
      <c r="B4534" s="13">
        <f>COUNTIFS($G$3:G4534,'تقرير استهلاك خامات'!$D$4)</f>
        <v>2</v>
      </c>
      <c r="C4534" s="13">
        <f>COUNTIFS($F$3:F4534,'تقرير منتج تام'!$E$4)</f>
        <v>10</v>
      </c>
      <c r="D4534" s="37"/>
      <c r="E4534" s="37"/>
      <c r="F4534" s="37"/>
      <c r="G4534" s="39"/>
      <c r="H4534" s="40"/>
      <c r="I4534" s="107" t="str">
        <f>IF(G4534="","",_xlfn.IFNA(VLOOKUP(G4534,'سجل المشتريات'!F:N,8,0),"غير مسجلة في المشتريات"))</f>
        <v/>
      </c>
      <c r="J4534" s="26" t="str">
        <f>_xlfn.IFNA(VLOOKUP(F4534,الاوردرات!$B$1:$C$600,2,0),"")</f>
        <v/>
      </c>
      <c r="K4534" s="52"/>
      <c r="M4534" s="105" t="str">
        <f>IF(G4534="","",_xlfn.IFNA((VLOOKUP(G4534,help!L:M,2,0))*H4534,_xlfn.IFNA((VLOOKUP(G4534,help!P:Q,2,0))*H4534,"غير مسجلة في المشتريات")))</f>
        <v/>
      </c>
    </row>
    <row r="4535" spans="2:13" hidden="1" x14ac:dyDescent="0.25">
      <c r="B4535" s="13">
        <f>COUNTIFS($G$3:G4535,'تقرير استهلاك خامات'!$D$4)</f>
        <v>2</v>
      </c>
      <c r="C4535" s="13">
        <f>COUNTIFS($F$3:F4535,'تقرير منتج تام'!$E$4)</f>
        <v>10</v>
      </c>
      <c r="D4535" s="37"/>
      <c r="E4535" s="37"/>
      <c r="F4535" s="37"/>
      <c r="G4535" s="39"/>
      <c r="H4535" s="40"/>
      <c r="I4535" s="107" t="str">
        <f>IF(G4535="","",_xlfn.IFNA(VLOOKUP(G4535,'سجل المشتريات'!F:N,8,0),"غير مسجلة في المشتريات"))</f>
        <v/>
      </c>
      <c r="J4535" s="26" t="str">
        <f>_xlfn.IFNA(VLOOKUP(F4535,الاوردرات!$B$1:$C$600,2,0),"")</f>
        <v/>
      </c>
      <c r="K4535" s="52"/>
      <c r="M4535" s="105" t="str">
        <f>IF(G4535="","",_xlfn.IFNA((VLOOKUP(G4535,help!L:M,2,0))*H4535,_xlfn.IFNA((VLOOKUP(G4535,help!P:Q,2,0))*H4535,"غير مسجلة في المشتريات")))</f>
        <v/>
      </c>
    </row>
    <row r="4536" spans="2:13" hidden="1" x14ac:dyDescent="0.25">
      <c r="B4536" s="13">
        <f>COUNTIFS($G$3:G4536,'تقرير استهلاك خامات'!$D$4)</f>
        <v>2</v>
      </c>
      <c r="C4536" s="13">
        <f>COUNTIFS($F$3:F4536,'تقرير منتج تام'!$E$4)</f>
        <v>10</v>
      </c>
      <c r="D4536" s="37"/>
      <c r="E4536" s="37"/>
      <c r="F4536" s="37"/>
      <c r="G4536" s="39"/>
      <c r="H4536" s="40"/>
      <c r="I4536" s="107" t="str">
        <f>IF(G4536="","",_xlfn.IFNA(VLOOKUP(G4536,'سجل المشتريات'!F:N,8,0),"غير مسجلة في المشتريات"))</f>
        <v/>
      </c>
      <c r="J4536" s="26" t="str">
        <f>_xlfn.IFNA(VLOOKUP(F4536,الاوردرات!$B$1:$C$600,2,0),"")</f>
        <v/>
      </c>
      <c r="K4536" s="52"/>
      <c r="M4536" s="105" t="str">
        <f>IF(G4536="","",_xlfn.IFNA((VLOOKUP(G4536,help!L:M,2,0))*H4536,_xlfn.IFNA((VLOOKUP(G4536,help!P:Q,2,0))*H4536,"غير مسجلة في المشتريات")))</f>
        <v/>
      </c>
    </row>
    <row r="4537" spans="2:13" hidden="1" x14ac:dyDescent="0.25">
      <c r="B4537" s="13">
        <f>COUNTIFS($G$3:G4537,'تقرير استهلاك خامات'!$D$4)</f>
        <v>2</v>
      </c>
      <c r="C4537" s="13">
        <f>COUNTIFS($F$3:F4537,'تقرير منتج تام'!$E$4)</f>
        <v>10</v>
      </c>
      <c r="D4537" s="37"/>
      <c r="E4537" s="37"/>
      <c r="F4537" s="37"/>
      <c r="G4537" s="39"/>
      <c r="H4537" s="40"/>
      <c r="I4537" s="107" t="str">
        <f>IF(G4537="","",_xlfn.IFNA(VLOOKUP(G4537,'سجل المشتريات'!F:N,8,0),"غير مسجلة في المشتريات"))</f>
        <v/>
      </c>
      <c r="J4537" s="26" t="str">
        <f>_xlfn.IFNA(VLOOKUP(F4537,الاوردرات!$B$1:$C$600,2,0),"")</f>
        <v/>
      </c>
      <c r="K4537" s="52"/>
      <c r="M4537" s="105" t="str">
        <f>IF(G4537="","",_xlfn.IFNA((VLOOKUP(G4537,help!L:M,2,0))*H4537,_xlfn.IFNA((VLOOKUP(G4537,help!P:Q,2,0))*H4537,"غير مسجلة في المشتريات")))</f>
        <v/>
      </c>
    </row>
    <row r="4538" spans="2:13" hidden="1" x14ac:dyDescent="0.25">
      <c r="B4538" s="13">
        <f>COUNTIFS($G$3:G4538,'تقرير استهلاك خامات'!$D$4)</f>
        <v>2</v>
      </c>
      <c r="C4538" s="13">
        <f>COUNTIFS($F$3:F4538,'تقرير منتج تام'!$E$4)</f>
        <v>10</v>
      </c>
      <c r="D4538" s="37"/>
      <c r="E4538" s="37"/>
      <c r="F4538" s="37"/>
      <c r="G4538" s="39"/>
      <c r="H4538" s="40"/>
      <c r="I4538" s="107" t="str">
        <f>IF(G4538="","",_xlfn.IFNA(VLOOKUP(G4538,'سجل المشتريات'!F:N,8,0),"غير مسجلة في المشتريات"))</f>
        <v/>
      </c>
      <c r="J4538" s="26" t="str">
        <f>_xlfn.IFNA(VLOOKUP(F4538,الاوردرات!$B$1:$C$600,2,0),"")</f>
        <v/>
      </c>
      <c r="K4538" s="52"/>
      <c r="M4538" s="105" t="str">
        <f>IF(G4538="","",_xlfn.IFNA((VLOOKUP(G4538,help!L:M,2,0))*H4538,_xlfn.IFNA((VLOOKUP(G4538,help!P:Q,2,0))*H4538,"غير مسجلة في المشتريات")))</f>
        <v/>
      </c>
    </row>
    <row r="4539" spans="2:13" hidden="1" x14ac:dyDescent="0.25">
      <c r="B4539" s="13">
        <f>COUNTIFS($G$3:G4539,'تقرير استهلاك خامات'!$D$4)</f>
        <v>2</v>
      </c>
      <c r="C4539" s="13">
        <f>COUNTIFS($F$3:F4539,'تقرير منتج تام'!$E$4)</f>
        <v>10</v>
      </c>
      <c r="D4539" s="37"/>
      <c r="E4539" s="37"/>
      <c r="F4539" s="37"/>
      <c r="G4539" s="39"/>
      <c r="H4539" s="40"/>
      <c r="I4539" s="107" t="str">
        <f>IF(G4539="","",_xlfn.IFNA(VLOOKUP(G4539,'سجل المشتريات'!F:N,8,0),"غير مسجلة في المشتريات"))</f>
        <v/>
      </c>
      <c r="J4539" s="26" t="str">
        <f>_xlfn.IFNA(VLOOKUP(F4539,الاوردرات!$B$1:$C$600,2,0),"")</f>
        <v/>
      </c>
      <c r="K4539" s="52"/>
      <c r="M4539" s="105" t="str">
        <f>IF(G4539="","",_xlfn.IFNA((VLOOKUP(G4539,help!L:M,2,0))*H4539,_xlfn.IFNA((VLOOKUP(G4539,help!P:Q,2,0))*H4539,"غير مسجلة في المشتريات")))</f>
        <v/>
      </c>
    </row>
    <row r="4540" spans="2:13" hidden="1" x14ac:dyDescent="0.25">
      <c r="B4540" s="13">
        <f>COUNTIFS($G$3:G4540,'تقرير استهلاك خامات'!$D$4)</f>
        <v>2</v>
      </c>
      <c r="C4540" s="13">
        <f>COUNTIFS($F$3:F4540,'تقرير منتج تام'!$E$4)</f>
        <v>10</v>
      </c>
      <c r="D4540" s="37"/>
      <c r="E4540" s="37"/>
      <c r="F4540" s="37"/>
      <c r="G4540" s="39"/>
      <c r="H4540" s="40"/>
      <c r="I4540" s="107" t="str">
        <f>IF(G4540="","",_xlfn.IFNA(VLOOKUP(G4540,'سجل المشتريات'!F:N,8,0),"غير مسجلة في المشتريات"))</f>
        <v/>
      </c>
      <c r="J4540" s="26" t="str">
        <f>_xlfn.IFNA(VLOOKUP(F4540,الاوردرات!$B$1:$C$600,2,0),"")</f>
        <v/>
      </c>
      <c r="K4540" s="52"/>
      <c r="M4540" s="105" t="str">
        <f>IF(G4540="","",_xlfn.IFNA((VLOOKUP(G4540,help!L:M,2,0))*H4540,_xlfn.IFNA((VLOOKUP(G4540,help!P:Q,2,0))*H4540,"غير مسجلة في المشتريات")))</f>
        <v/>
      </c>
    </row>
    <row r="4541" spans="2:13" hidden="1" x14ac:dyDescent="0.25">
      <c r="B4541" s="13">
        <f>COUNTIFS($G$3:G4541,'تقرير استهلاك خامات'!$D$4)</f>
        <v>2</v>
      </c>
      <c r="C4541" s="13">
        <f>COUNTIFS($F$3:F4541,'تقرير منتج تام'!$E$4)</f>
        <v>10</v>
      </c>
      <c r="D4541" s="37"/>
      <c r="E4541" s="37"/>
      <c r="F4541" s="37"/>
      <c r="G4541" s="39"/>
      <c r="H4541" s="40"/>
      <c r="I4541" s="107" t="str">
        <f>IF(G4541="","",_xlfn.IFNA(VLOOKUP(G4541,'سجل المشتريات'!F:N,8,0),"غير مسجلة في المشتريات"))</f>
        <v/>
      </c>
      <c r="J4541" s="26" t="str">
        <f>_xlfn.IFNA(VLOOKUP(F4541,الاوردرات!$B$1:$C$600,2,0),"")</f>
        <v/>
      </c>
      <c r="K4541" s="52"/>
      <c r="M4541" s="105" t="str">
        <f>IF(G4541="","",_xlfn.IFNA((VLOOKUP(G4541,help!L:M,2,0))*H4541,_xlfn.IFNA((VLOOKUP(G4541,help!P:Q,2,0))*H4541,"غير مسجلة في المشتريات")))</f>
        <v/>
      </c>
    </row>
    <row r="4542" spans="2:13" hidden="1" x14ac:dyDescent="0.25">
      <c r="B4542" s="13">
        <f>COUNTIFS($G$3:G4542,'تقرير استهلاك خامات'!$D$4)</f>
        <v>2</v>
      </c>
      <c r="C4542" s="13">
        <f>COUNTIFS($F$3:F4542,'تقرير منتج تام'!$E$4)</f>
        <v>10</v>
      </c>
      <c r="D4542" s="37"/>
      <c r="E4542" s="37"/>
      <c r="F4542" s="37"/>
      <c r="G4542" s="39"/>
      <c r="H4542" s="40"/>
      <c r="I4542" s="107" t="str">
        <f>IF(G4542="","",_xlfn.IFNA(VLOOKUP(G4542,'سجل المشتريات'!F:N,8,0),"غير مسجلة في المشتريات"))</f>
        <v/>
      </c>
      <c r="J4542" s="26" t="str">
        <f>_xlfn.IFNA(VLOOKUP(F4542,الاوردرات!$B$1:$C$600,2,0),"")</f>
        <v/>
      </c>
      <c r="K4542" s="52"/>
      <c r="M4542" s="105" t="str">
        <f>IF(G4542="","",_xlfn.IFNA((VLOOKUP(G4542,help!L:M,2,0))*H4542,_xlfn.IFNA((VLOOKUP(G4542,help!P:Q,2,0))*H4542,"غير مسجلة في المشتريات")))</f>
        <v/>
      </c>
    </row>
    <row r="4543" spans="2:13" hidden="1" x14ac:dyDescent="0.25">
      <c r="B4543" s="13">
        <f>COUNTIFS($G$3:G4543,'تقرير استهلاك خامات'!$D$4)</f>
        <v>2</v>
      </c>
      <c r="C4543" s="13">
        <f>COUNTIFS($F$3:F4543,'تقرير منتج تام'!$E$4)</f>
        <v>10</v>
      </c>
      <c r="D4543" s="37"/>
      <c r="E4543" s="37"/>
      <c r="F4543" s="37"/>
      <c r="G4543" s="39"/>
      <c r="H4543" s="40"/>
      <c r="I4543" s="107" t="str">
        <f>IF(G4543="","",_xlfn.IFNA(VLOOKUP(G4543,'سجل المشتريات'!F:N,8,0),"غير مسجلة في المشتريات"))</f>
        <v/>
      </c>
      <c r="J4543" s="26" t="str">
        <f>_xlfn.IFNA(VLOOKUP(F4543,الاوردرات!$B$1:$C$600,2,0),"")</f>
        <v/>
      </c>
      <c r="K4543" s="52"/>
      <c r="M4543" s="105" t="str">
        <f>IF(G4543="","",_xlfn.IFNA((VLOOKUP(G4543,help!L:M,2,0))*H4543,_xlfn.IFNA((VLOOKUP(G4543,help!P:Q,2,0))*H4543,"غير مسجلة في المشتريات")))</f>
        <v/>
      </c>
    </row>
    <row r="4544" spans="2:13" hidden="1" x14ac:dyDescent="0.25">
      <c r="B4544" s="13">
        <f>COUNTIFS($G$3:G4544,'تقرير استهلاك خامات'!$D$4)</f>
        <v>2</v>
      </c>
      <c r="C4544" s="13">
        <f>COUNTIFS($F$3:F4544,'تقرير منتج تام'!$E$4)</f>
        <v>10</v>
      </c>
      <c r="D4544" s="37"/>
      <c r="E4544" s="37"/>
      <c r="F4544" s="37"/>
      <c r="G4544" s="39"/>
      <c r="H4544" s="40"/>
      <c r="I4544" s="107" t="str">
        <f>IF(G4544="","",_xlfn.IFNA(VLOOKUP(G4544,'سجل المشتريات'!F:N,8,0),"غير مسجلة في المشتريات"))</f>
        <v/>
      </c>
      <c r="J4544" s="26" t="str">
        <f>_xlfn.IFNA(VLOOKUP(F4544,الاوردرات!$B$1:$C$600,2,0),"")</f>
        <v/>
      </c>
      <c r="K4544" s="52"/>
      <c r="M4544" s="105" t="str">
        <f>IF(G4544="","",_xlfn.IFNA((VLOOKUP(G4544,help!L:M,2,0))*H4544,_xlfn.IFNA((VLOOKUP(G4544,help!P:Q,2,0))*H4544,"غير مسجلة في المشتريات")))</f>
        <v/>
      </c>
    </row>
    <row r="4545" spans="2:13" hidden="1" x14ac:dyDescent="0.25">
      <c r="B4545" s="13">
        <f>COUNTIFS($G$3:G4545,'تقرير استهلاك خامات'!$D$4)</f>
        <v>2</v>
      </c>
      <c r="C4545" s="13">
        <f>COUNTIFS($F$3:F4545,'تقرير منتج تام'!$E$4)</f>
        <v>10</v>
      </c>
      <c r="D4545" s="37"/>
      <c r="E4545" s="37"/>
      <c r="F4545" s="37"/>
      <c r="G4545" s="39"/>
      <c r="H4545" s="40"/>
      <c r="I4545" s="107" t="str">
        <f>IF(G4545="","",_xlfn.IFNA(VLOOKUP(G4545,'سجل المشتريات'!F:N,8,0),"غير مسجلة في المشتريات"))</f>
        <v/>
      </c>
      <c r="J4545" s="26" t="str">
        <f>_xlfn.IFNA(VLOOKUP(F4545,الاوردرات!$B$1:$C$600,2,0),"")</f>
        <v/>
      </c>
      <c r="K4545" s="52"/>
      <c r="M4545" s="105" t="str">
        <f>IF(G4545="","",_xlfn.IFNA((VLOOKUP(G4545,help!L:M,2,0))*H4545,_xlfn.IFNA((VLOOKUP(G4545,help!P:Q,2,0))*H4545,"غير مسجلة في المشتريات")))</f>
        <v/>
      </c>
    </row>
    <row r="4546" spans="2:13" hidden="1" x14ac:dyDescent="0.25">
      <c r="B4546" s="13">
        <f>COUNTIFS($G$3:G4546,'تقرير استهلاك خامات'!$D$4)</f>
        <v>2</v>
      </c>
      <c r="C4546" s="13">
        <f>COUNTIFS($F$3:F4546,'تقرير منتج تام'!$E$4)</f>
        <v>10</v>
      </c>
      <c r="D4546" s="37"/>
      <c r="E4546" s="37"/>
      <c r="F4546" s="37"/>
      <c r="G4546" s="39"/>
      <c r="H4546" s="40"/>
      <c r="I4546" s="107" t="str">
        <f>IF(G4546="","",_xlfn.IFNA(VLOOKUP(G4546,'سجل المشتريات'!F:N,8,0),"غير مسجلة في المشتريات"))</f>
        <v/>
      </c>
      <c r="J4546" s="26" t="str">
        <f>_xlfn.IFNA(VLOOKUP(F4546,الاوردرات!$B$1:$C$600,2,0),"")</f>
        <v/>
      </c>
      <c r="K4546" s="52"/>
      <c r="M4546" s="105" t="str">
        <f>IF(G4546="","",_xlfn.IFNA((VLOOKUP(G4546,help!L:M,2,0))*H4546,_xlfn.IFNA((VLOOKUP(G4546,help!P:Q,2,0))*H4546,"غير مسجلة في المشتريات")))</f>
        <v/>
      </c>
    </row>
    <row r="4547" spans="2:13" hidden="1" x14ac:dyDescent="0.25">
      <c r="B4547" s="13">
        <f>COUNTIFS($G$3:G4547,'تقرير استهلاك خامات'!$D$4)</f>
        <v>2</v>
      </c>
      <c r="C4547" s="13">
        <f>COUNTIFS($F$3:F4547,'تقرير منتج تام'!$E$4)</f>
        <v>10</v>
      </c>
      <c r="D4547" s="37"/>
      <c r="E4547" s="37"/>
      <c r="F4547" s="37"/>
      <c r="G4547" s="39"/>
      <c r="H4547" s="40"/>
      <c r="I4547" s="107" t="str">
        <f>IF(G4547="","",_xlfn.IFNA(VLOOKUP(G4547,'سجل المشتريات'!F:N,8,0),"غير مسجلة في المشتريات"))</f>
        <v/>
      </c>
      <c r="J4547" s="26" t="str">
        <f>_xlfn.IFNA(VLOOKUP(F4547,الاوردرات!$B$1:$C$600,2,0),"")</f>
        <v/>
      </c>
      <c r="K4547" s="52"/>
      <c r="M4547" s="105" t="str">
        <f>IF(G4547="","",_xlfn.IFNA((VLOOKUP(G4547,help!L:M,2,0))*H4547,_xlfn.IFNA((VLOOKUP(G4547,help!P:Q,2,0))*H4547,"غير مسجلة في المشتريات")))</f>
        <v/>
      </c>
    </row>
    <row r="4548" spans="2:13" hidden="1" x14ac:dyDescent="0.25">
      <c r="B4548" s="13">
        <f>COUNTIFS($G$3:G4548,'تقرير استهلاك خامات'!$D$4)</f>
        <v>2</v>
      </c>
      <c r="C4548" s="13">
        <f>COUNTIFS($F$3:F4548,'تقرير منتج تام'!$E$4)</f>
        <v>10</v>
      </c>
      <c r="D4548" s="37"/>
      <c r="E4548" s="37"/>
      <c r="F4548" s="37"/>
      <c r="G4548" s="39"/>
      <c r="H4548" s="40"/>
      <c r="I4548" s="107" t="str">
        <f>IF(G4548="","",_xlfn.IFNA(VLOOKUP(G4548,'سجل المشتريات'!F:N,8,0),"غير مسجلة في المشتريات"))</f>
        <v/>
      </c>
      <c r="J4548" s="26" t="str">
        <f>_xlfn.IFNA(VLOOKUP(F4548,الاوردرات!$B$1:$C$600,2,0),"")</f>
        <v/>
      </c>
      <c r="K4548" s="52"/>
      <c r="M4548" s="105" t="str">
        <f>IF(G4548="","",_xlfn.IFNA((VLOOKUP(G4548,help!L:M,2,0))*H4548,_xlfn.IFNA((VLOOKUP(G4548,help!P:Q,2,0))*H4548,"غير مسجلة في المشتريات")))</f>
        <v/>
      </c>
    </row>
    <row r="4549" spans="2:13" hidden="1" x14ac:dyDescent="0.25">
      <c r="B4549" s="13">
        <f>COUNTIFS($G$3:G4549,'تقرير استهلاك خامات'!$D$4)</f>
        <v>2</v>
      </c>
      <c r="C4549" s="13">
        <f>COUNTIFS($F$3:F4549,'تقرير منتج تام'!$E$4)</f>
        <v>10</v>
      </c>
      <c r="D4549" s="37"/>
      <c r="E4549" s="37"/>
      <c r="F4549" s="37"/>
      <c r="G4549" s="39"/>
      <c r="H4549" s="40"/>
      <c r="I4549" s="107" t="str">
        <f>IF(G4549="","",_xlfn.IFNA(VLOOKUP(G4549,'سجل المشتريات'!F:N,8,0),"غير مسجلة في المشتريات"))</f>
        <v/>
      </c>
      <c r="J4549" s="26" t="str">
        <f>_xlfn.IFNA(VLOOKUP(F4549,الاوردرات!$B$1:$C$600,2,0),"")</f>
        <v/>
      </c>
      <c r="K4549" s="52"/>
      <c r="M4549" s="105" t="str">
        <f>IF(G4549="","",_xlfn.IFNA((VLOOKUP(G4549,help!L:M,2,0))*H4549,_xlfn.IFNA((VLOOKUP(G4549,help!P:Q,2,0))*H4549,"غير مسجلة في المشتريات")))</f>
        <v/>
      </c>
    </row>
    <row r="4550" spans="2:13" hidden="1" x14ac:dyDescent="0.25">
      <c r="B4550" s="13">
        <f>COUNTIFS($G$3:G4550,'تقرير استهلاك خامات'!$D$4)</f>
        <v>2</v>
      </c>
      <c r="C4550" s="13">
        <f>COUNTIFS($F$3:F4550,'تقرير منتج تام'!$E$4)</f>
        <v>10</v>
      </c>
      <c r="D4550" s="37"/>
      <c r="E4550" s="37"/>
      <c r="F4550" s="37"/>
      <c r="G4550" s="39"/>
      <c r="H4550" s="40"/>
      <c r="I4550" s="107" t="str">
        <f>IF(G4550="","",_xlfn.IFNA(VLOOKUP(G4550,'سجل المشتريات'!F:N,8,0),"غير مسجلة في المشتريات"))</f>
        <v/>
      </c>
      <c r="J4550" s="26" t="str">
        <f>_xlfn.IFNA(VLOOKUP(F4550,الاوردرات!$B$1:$C$600,2,0),"")</f>
        <v/>
      </c>
      <c r="K4550" s="52"/>
      <c r="M4550" s="105" t="str">
        <f>IF(G4550="","",_xlfn.IFNA((VLOOKUP(G4550,help!L:M,2,0))*H4550,_xlfn.IFNA((VLOOKUP(G4550,help!P:Q,2,0))*H4550,"غير مسجلة في المشتريات")))</f>
        <v/>
      </c>
    </row>
    <row r="4551" spans="2:13" hidden="1" x14ac:dyDescent="0.25">
      <c r="B4551" s="13">
        <f>COUNTIFS($G$3:G4551,'تقرير استهلاك خامات'!$D$4)</f>
        <v>2</v>
      </c>
      <c r="C4551" s="13">
        <f>COUNTIFS($F$3:F4551,'تقرير منتج تام'!$E$4)</f>
        <v>10</v>
      </c>
      <c r="D4551" s="37"/>
      <c r="E4551" s="37"/>
      <c r="F4551" s="37"/>
      <c r="G4551" s="39"/>
      <c r="H4551" s="40"/>
      <c r="I4551" s="107" t="str">
        <f>IF(G4551="","",_xlfn.IFNA(VLOOKUP(G4551,'سجل المشتريات'!F:N,8,0),"غير مسجلة في المشتريات"))</f>
        <v/>
      </c>
      <c r="J4551" s="26" t="str">
        <f>_xlfn.IFNA(VLOOKUP(F4551,الاوردرات!$B$1:$C$600,2,0),"")</f>
        <v/>
      </c>
      <c r="K4551" s="52"/>
      <c r="M4551" s="105" t="str">
        <f>IF(G4551="","",_xlfn.IFNA((VLOOKUP(G4551,help!L:M,2,0))*H4551,_xlfn.IFNA((VLOOKUP(G4551,help!P:Q,2,0))*H4551,"غير مسجلة في المشتريات")))</f>
        <v/>
      </c>
    </row>
    <row r="4552" spans="2:13" hidden="1" x14ac:dyDescent="0.25">
      <c r="B4552" s="13">
        <f>COUNTIFS($G$3:G4552,'تقرير استهلاك خامات'!$D$4)</f>
        <v>2</v>
      </c>
      <c r="C4552" s="13">
        <f>COUNTIFS($F$3:F4552,'تقرير منتج تام'!$E$4)</f>
        <v>10</v>
      </c>
      <c r="D4552" s="37"/>
      <c r="E4552" s="37"/>
      <c r="F4552" s="37"/>
      <c r="G4552" s="39"/>
      <c r="H4552" s="40"/>
      <c r="I4552" s="107" t="str">
        <f>IF(G4552="","",_xlfn.IFNA(VLOOKUP(G4552,'سجل المشتريات'!F:N,8,0),"غير مسجلة في المشتريات"))</f>
        <v/>
      </c>
      <c r="J4552" s="26" t="str">
        <f>_xlfn.IFNA(VLOOKUP(F4552,الاوردرات!$B$1:$C$600,2,0),"")</f>
        <v/>
      </c>
      <c r="K4552" s="52"/>
      <c r="M4552" s="105" t="str">
        <f>IF(G4552="","",_xlfn.IFNA((VLOOKUP(G4552,help!L:M,2,0))*H4552,_xlfn.IFNA((VLOOKUP(G4552,help!P:Q,2,0))*H4552,"غير مسجلة في المشتريات")))</f>
        <v/>
      </c>
    </row>
    <row r="4553" spans="2:13" hidden="1" x14ac:dyDescent="0.25">
      <c r="B4553" s="13">
        <f>COUNTIFS($G$3:G4553,'تقرير استهلاك خامات'!$D$4)</f>
        <v>2</v>
      </c>
      <c r="C4553" s="13">
        <f>COUNTIFS($F$3:F4553,'تقرير منتج تام'!$E$4)</f>
        <v>10</v>
      </c>
      <c r="D4553" s="37"/>
      <c r="E4553" s="37"/>
      <c r="F4553" s="37"/>
      <c r="G4553" s="39"/>
      <c r="H4553" s="40"/>
      <c r="I4553" s="107" t="str">
        <f>IF(G4553="","",_xlfn.IFNA(VLOOKUP(G4553,'سجل المشتريات'!F:N,8,0),"غير مسجلة في المشتريات"))</f>
        <v/>
      </c>
      <c r="J4553" s="26" t="str">
        <f>_xlfn.IFNA(VLOOKUP(F4553,الاوردرات!$B$1:$C$600,2,0),"")</f>
        <v/>
      </c>
      <c r="K4553" s="52"/>
      <c r="M4553" s="105" t="str">
        <f>IF(G4553="","",_xlfn.IFNA((VLOOKUP(G4553,help!L:M,2,0))*H4553,_xlfn.IFNA((VLOOKUP(G4553,help!P:Q,2,0))*H4553,"غير مسجلة في المشتريات")))</f>
        <v/>
      </c>
    </row>
    <row r="4554" spans="2:13" hidden="1" x14ac:dyDescent="0.25">
      <c r="B4554" s="13">
        <f>COUNTIFS($G$3:G4554,'تقرير استهلاك خامات'!$D$4)</f>
        <v>2</v>
      </c>
      <c r="C4554" s="13">
        <f>COUNTIFS($F$3:F4554,'تقرير منتج تام'!$E$4)</f>
        <v>10</v>
      </c>
      <c r="D4554" s="37"/>
      <c r="E4554" s="37"/>
      <c r="F4554" s="37"/>
      <c r="G4554" s="39"/>
      <c r="H4554" s="40"/>
      <c r="I4554" s="107" t="str">
        <f>IF(G4554="","",_xlfn.IFNA(VLOOKUP(G4554,'سجل المشتريات'!F:N,8,0),"غير مسجلة في المشتريات"))</f>
        <v/>
      </c>
      <c r="J4554" s="26" t="str">
        <f>_xlfn.IFNA(VLOOKUP(F4554,الاوردرات!$B$1:$C$600,2,0),"")</f>
        <v/>
      </c>
      <c r="K4554" s="52"/>
      <c r="M4554" s="105" t="str">
        <f>IF(G4554="","",_xlfn.IFNA((VLOOKUP(G4554,help!L:M,2,0))*H4554,_xlfn.IFNA((VLOOKUP(G4554,help!P:Q,2,0))*H4554,"غير مسجلة في المشتريات")))</f>
        <v/>
      </c>
    </row>
    <row r="4555" spans="2:13" hidden="1" x14ac:dyDescent="0.25">
      <c r="B4555" s="13">
        <f>COUNTIFS($G$3:G4555,'تقرير استهلاك خامات'!$D$4)</f>
        <v>2</v>
      </c>
      <c r="C4555" s="13">
        <f>COUNTIFS($F$3:F4555,'تقرير منتج تام'!$E$4)</f>
        <v>10</v>
      </c>
      <c r="D4555" s="37"/>
      <c r="E4555" s="37"/>
      <c r="F4555" s="37"/>
      <c r="G4555" s="39"/>
      <c r="H4555" s="40"/>
      <c r="I4555" s="107" t="str">
        <f>IF(G4555="","",_xlfn.IFNA(VLOOKUP(G4555,'سجل المشتريات'!F:N,8,0),"غير مسجلة في المشتريات"))</f>
        <v/>
      </c>
      <c r="J4555" s="26" t="str">
        <f>_xlfn.IFNA(VLOOKUP(F4555,الاوردرات!$B$1:$C$600,2,0),"")</f>
        <v/>
      </c>
      <c r="K4555" s="52"/>
      <c r="M4555" s="105" t="str">
        <f>IF(G4555="","",_xlfn.IFNA((VLOOKUP(G4555,help!L:M,2,0))*H4555,_xlfn.IFNA((VLOOKUP(G4555,help!P:Q,2,0))*H4555,"غير مسجلة في المشتريات")))</f>
        <v/>
      </c>
    </row>
    <row r="4556" spans="2:13" hidden="1" x14ac:dyDescent="0.25">
      <c r="B4556" s="13">
        <f>COUNTIFS($G$3:G4556,'تقرير استهلاك خامات'!$D$4)</f>
        <v>2</v>
      </c>
      <c r="C4556" s="13">
        <f>COUNTIFS($F$3:F4556,'تقرير منتج تام'!$E$4)</f>
        <v>10</v>
      </c>
      <c r="D4556" s="37"/>
      <c r="E4556" s="37"/>
      <c r="F4556" s="37"/>
      <c r="G4556" s="39"/>
      <c r="H4556" s="40"/>
      <c r="I4556" s="107" t="str">
        <f>IF(G4556="","",_xlfn.IFNA(VLOOKUP(G4556,'سجل المشتريات'!F:N,8,0),"غير مسجلة في المشتريات"))</f>
        <v/>
      </c>
      <c r="J4556" s="26" t="str">
        <f>_xlfn.IFNA(VLOOKUP(F4556,الاوردرات!$B$1:$C$600,2,0),"")</f>
        <v/>
      </c>
      <c r="K4556" s="52"/>
      <c r="M4556" s="105" t="str">
        <f>IF(G4556="","",_xlfn.IFNA((VLOOKUP(G4556,help!L:M,2,0))*H4556,_xlfn.IFNA((VLOOKUP(G4556,help!P:Q,2,0))*H4556,"غير مسجلة في المشتريات")))</f>
        <v/>
      </c>
    </row>
    <row r="4557" spans="2:13" hidden="1" x14ac:dyDescent="0.25">
      <c r="B4557" s="13">
        <f>COUNTIFS($G$3:G4557,'تقرير استهلاك خامات'!$D$4)</f>
        <v>2</v>
      </c>
      <c r="C4557" s="13">
        <f>COUNTIFS($F$3:F4557,'تقرير منتج تام'!$E$4)</f>
        <v>10</v>
      </c>
      <c r="D4557" s="37"/>
      <c r="E4557" s="37"/>
      <c r="F4557" s="37"/>
      <c r="G4557" s="39"/>
      <c r="H4557" s="40"/>
      <c r="I4557" s="107" t="str">
        <f>IF(G4557="","",_xlfn.IFNA(VLOOKUP(G4557,'سجل المشتريات'!F:N,8,0),"غير مسجلة في المشتريات"))</f>
        <v/>
      </c>
      <c r="J4557" s="26" t="str">
        <f>_xlfn.IFNA(VLOOKUP(F4557,الاوردرات!$B$1:$C$600,2,0),"")</f>
        <v/>
      </c>
      <c r="K4557" s="52"/>
      <c r="M4557" s="105" t="str">
        <f>IF(G4557="","",_xlfn.IFNA((VLOOKUP(G4557,help!L:M,2,0))*H4557,_xlfn.IFNA((VLOOKUP(G4557,help!P:Q,2,0))*H4557,"غير مسجلة في المشتريات")))</f>
        <v/>
      </c>
    </row>
    <row r="4558" spans="2:13" hidden="1" x14ac:dyDescent="0.25">
      <c r="B4558" s="13">
        <f>COUNTIFS($G$3:G4558,'تقرير استهلاك خامات'!$D$4)</f>
        <v>2</v>
      </c>
      <c r="C4558" s="13">
        <f>COUNTIFS($F$3:F4558,'تقرير منتج تام'!$E$4)</f>
        <v>10</v>
      </c>
      <c r="D4558" s="37"/>
      <c r="E4558" s="37"/>
      <c r="F4558" s="37"/>
      <c r="G4558" s="39"/>
      <c r="H4558" s="40"/>
      <c r="I4558" s="107" t="str">
        <f>IF(G4558="","",_xlfn.IFNA(VLOOKUP(G4558,'سجل المشتريات'!F:N,8,0),"غير مسجلة في المشتريات"))</f>
        <v/>
      </c>
      <c r="J4558" s="26" t="str">
        <f>_xlfn.IFNA(VLOOKUP(F4558,الاوردرات!$B$1:$C$600,2,0),"")</f>
        <v/>
      </c>
      <c r="K4558" s="52"/>
      <c r="M4558" s="105" t="str">
        <f>IF(G4558="","",_xlfn.IFNA((VLOOKUP(G4558,help!L:M,2,0))*H4558,_xlfn.IFNA((VLOOKUP(G4558,help!P:Q,2,0))*H4558,"غير مسجلة في المشتريات")))</f>
        <v/>
      </c>
    </row>
    <row r="4559" spans="2:13" hidden="1" x14ac:dyDescent="0.25">
      <c r="B4559" s="13">
        <f>COUNTIFS($G$3:G4559,'تقرير استهلاك خامات'!$D$4)</f>
        <v>2</v>
      </c>
      <c r="C4559" s="13">
        <f>COUNTIFS($F$3:F4559,'تقرير منتج تام'!$E$4)</f>
        <v>10</v>
      </c>
      <c r="D4559" s="37"/>
      <c r="E4559" s="37"/>
      <c r="F4559" s="37"/>
      <c r="G4559" s="39"/>
      <c r="H4559" s="40"/>
      <c r="I4559" s="107" t="str">
        <f>IF(G4559="","",_xlfn.IFNA(VLOOKUP(G4559,'سجل المشتريات'!F:N,8,0),"غير مسجلة في المشتريات"))</f>
        <v/>
      </c>
      <c r="J4559" s="26" t="str">
        <f>_xlfn.IFNA(VLOOKUP(F4559,الاوردرات!$B$1:$C$600,2,0),"")</f>
        <v/>
      </c>
      <c r="K4559" s="52"/>
      <c r="M4559" s="105" t="str">
        <f>IF(G4559="","",_xlfn.IFNA((VLOOKUP(G4559,help!L:M,2,0))*H4559,_xlfn.IFNA((VLOOKUP(G4559,help!P:Q,2,0))*H4559,"غير مسجلة في المشتريات")))</f>
        <v/>
      </c>
    </row>
    <row r="4560" spans="2:13" hidden="1" x14ac:dyDescent="0.25">
      <c r="B4560" s="13">
        <f>COUNTIFS($G$3:G4560,'تقرير استهلاك خامات'!$D$4)</f>
        <v>2</v>
      </c>
      <c r="C4560" s="13">
        <f>COUNTIFS($F$3:F4560,'تقرير منتج تام'!$E$4)</f>
        <v>10</v>
      </c>
      <c r="D4560" s="37"/>
      <c r="E4560" s="37"/>
      <c r="F4560" s="37"/>
      <c r="G4560" s="39"/>
      <c r="H4560" s="40"/>
      <c r="I4560" s="107" t="str">
        <f>IF(G4560="","",_xlfn.IFNA(VLOOKUP(G4560,'سجل المشتريات'!F:N,8,0),"غير مسجلة في المشتريات"))</f>
        <v/>
      </c>
      <c r="J4560" s="26" t="str">
        <f>_xlfn.IFNA(VLOOKUP(F4560,الاوردرات!$B$1:$C$600,2,0),"")</f>
        <v/>
      </c>
      <c r="K4560" s="52"/>
      <c r="M4560" s="105" t="str">
        <f>IF(G4560="","",_xlfn.IFNA((VLOOKUP(G4560,help!L:M,2,0))*H4560,_xlfn.IFNA((VLOOKUP(G4560,help!P:Q,2,0))*H4560,"غير مسجلة في المشتريات")))</f>
        <v/>
      </c>
    </row>
    <row r="4561" spans="2:13" hidden="1" x14ac:dyDescent="0.25">
      <c r="B4561" s="13">
        <f>COUNTIFS($G$3:G4561,'تقرير استهلاك خامات'!$D$4)</f>
        <v>2</v>
      </c>
      <c r="C4561" s="13">
        <f>COUNTIFS($F$3:F4561,'تقرير منتج تام'!$E$4)</f>
        <v>10</v>
      </c>
      <c r="D4561" s="37"/>
      <c r="E4561" s="37"/>
      <c r="F4561" s="37"/>
      <c r="G4561" s="39"/>
      <c r="H4561" s="40"/>
      <c r="I4561" s="107" t="str">
        <f>IF(G4561="","",_xlfn.IFNA(VLOOKUP(G4561,'سجل المشتريات'!F:N,8,0),"غير مسجلة في المشتريات"))</f>
        <v/>
      </c>
      <c r="J4561" s="26" t="str">
        <f>_xlfn.IFNA(VLOOKUP(F4561,الاوردرات!$B$1:$C$600,2,0),"")</f>
        <v/>
      </c>
      <c r="K4561" s="52"/>
      <c r="M4561" s="105" t="str">
        <f>IF(G4561="","",_xlfn.IFNA((VLOOKUP(G4561,help!L:M,2,0))*H4561,_xlfn.IFNA((VLOOKUP(G4561,help!P:Q,2,0))*H4561,"غير مسجلة في المشتريات")))</f>
        <v/>
      </c>
    </row>
    <row r="4562" spans="2:13" hidden="1" x14ac:dyDescent="0.25">
      <c r="B4562" s="13">
        <f>COUNTIFS($G$3:G4562,'تقرير استهلاك خامات'!$D$4)</f>
        <v>2</v>
      </c>
      <c r="C4562" s="13">
        <f>COUNTIFS($F$3:F4562,'تقرير منتج تام'!$E$4)</f>
        <v>10</v>
      </c>
      <c r="D4562" s="37"/>
      <c r="E4562" s="37"/>
      <c r="F4562" s="37"/>
      <c r="G4562" s="39"/>
      <c r="H4562" s="40"/>
      <c r="I4562" s="107" t="str">
        <f>IF(G4562="","",_xlfn.IFNA(VLOOKUP(G4562,'سجل المشتريات'!F:N,8,0),"غير مسجلة في المشتريات"))</f>
        <v/>
      </c>
      <c r="J4562" s="26" t="str">
        <f>_xlfn.IFNA(VLOOKUP(F4562,الاوردرات!$B$1:$C$600,2,0),"")</f>
        <v/>
      </c>
      <c r="K4562" s="52"/>
      <c r="M4562" s="105" t="str">
        <f>IF(G4562="","",_xlfn.IFNA((VLOOKUP(G4562,help!L:M,2,0))*H4562,_xlfn.IFNA((VLOOKUP(G4562,help!P:Q,2,0))*H4562,"غير مسجلة في المشتريات")))</f>
        <v/>
      </c>
    </row>
    <row r="4563" spans="2:13" hidden="1" x14ac:dyDescent="0.25">
      <c r="B4563" s="13">
        <f>COUNTIFS($G$3:G4563,'تقرير استهلاك خامات'!$D$4)</f>
        <v>2</v>
      </c>
      <c r="C4563" s="13">
        <f>COUNTIFS($F$3:F4563,'تقرير منتج تام'!$E$4)</f>
        <v>10</v>
      </c>
      <c r="D4563" s="37"/>
      <c r="E4563" s="37"/>
      <c r="F4563" s="37"/>
      <c r="G4563" s="39"/>
      <c r="H4563" s="40"/>
      <c r="I4563" s="107" t="str">
        <f>IF(G4563="","",_xlfn.IFNA(VLOOKUP(G4563,'سجل المشتريات'!F:N,8,0),"غير مسجلة في المشتريات"))</f>
        <v/>
      </c>
      <c r="J4563" s="26" t="str">
        <f>_xlfn.IFNA(VLOOKUP(F4563,الاوردرات!$B$1:$C$600,2,0),"")</f>
        <v/>
      </c>
      <c r="K4563" s="52"/>
      <c r="M4563" s="105" t="str">
        <f>IF(G4563="","",_xlfn.IFNA((VLOOKUP(G4563,help!L:M,2,0))*H4563,_xlfn.IFNA((VLOOKUP(G4563,help!P:Q,2,0))*H4563,"غير مسجلة في المشتريات")))</f>
        <v/>
      </c>
    </row>
    <row r="4564" spans="2:13" hidden="1" x14ac:dyDescent="0.25">
      <c r="B4564" s="13">
        <f>COUNTIFS($G$3:G4564,'تقرير استهلاك خامات'!$D$4)</f>
        <v>2</v>
      </c>
      <c r="C4564" s="13">
        <f>COUNTIFS($F$3:F4564,'تقرير منتج تام'!$E$4)</f>
        <v>10</v>
      </c>
      <c r="D4564" s="37"/>
      <c r="E4564" s="37"/>
      <c r="F4564" s="37"/>
      <c r="G4564" s="39"/>
      <c r="H4564" s="40"/>
      <c r="I4564" s="107" t="str">
        <f>IF(G4564="","",_xlfn.IFNA(VLOOKUP(G4564,'سجل المشتريات'!F:N,8,0),"غير مسجلة في المشتريات"))</f>
        <v/>
      </c>
      <c r="J4564" s="26" t="str">
        <f>_xlfn.IFNA(VLOOKUP(F4564,الاوردرات!$B$1:$C$600,2,0),"")</f>
        <v/>
      </c>
      <c r="K4564" s="52"/>
      <c r="M4564" s="105" t="str">
        <f>IF(G4564="","",_xlfn.IFNA((VLOOKUP(G4564,help!L:M,2,0))*H4564,_xlfn.IFNA((VLOOKUP(G4564,help!P:Q,2,0))*H4564,"غير مسجلة في المشتريات")))</f>
        <v/>
      </c>
    </row>
    <row r="4565" spans="2:13" hidden="1" x14ac:dyDescent="0.25">
      <c r="B4565" s="13">
        <f>COUNTIFS($G$3:G4565,'تقرير استهلاك خامات'!$D$4)</f>
        <v>2</v>
      </c>
      <c r="C4565" s="13">
        <f>COUNTIFS($F$3:F4565,'تقرير منتج تام'!$E$4)</f>
        <v>10</v>
      </c>
      <c r="D4565" s="37"/>
      <c r="E4565" s="37"/>
      <c r="F4565" s="37"/>
      <c r="G4565" s="39"/>
      <c r="H4565" s="40"/>
      <c r="I4565" s="107" t="str">
        <f>IF(G4565="","",_xlfn.IFNA(VLOOKUP(G4565,'سجل المشتريات'!F:N,8,0),"غير مسجلة في المشتريات"))</f>
        <v/>
      </c>
      <c r="J4565" s="26" t="str">
        <f>_xlfn.IFNA(VLOOKUP(F4565,الاوردرات!$B$1:$C$600,2,0),"")</f>
        <v/>
      </c>
      <c r="K4565" s="52"/>
      <c r="M4565" s="105" t="str">
        <f>IF(G4565="","",_xlfn.IFNA((VLOOKUP(G4565,help!L:M,2,0))*H4565,_xlfn.IFNA((VLOOKUP(G4565,help!P:Q,2,0))*H4565,"غير مسجلة في المشتريات")))</f>
        <v/>
      </c>
    </row>
    <row r="4566" spans="2:13" hidden="1" x14ac:dyDescent="0.25">
      <c r="B4566" s="13">
        <f>COUNTIFS($G$3:G4566,'تقرير استهلاك خامات'!$D$4)</f>
        <v>2</v>
      </c>
      <c r="C4566" s="13">
        <f>COUNTIFS($F$3:F4566,'تقرير منتج تام'!$E$4)</f>
        <v>10</v>
      </c>
      <c r="D4566" s="37"/>
      <c r="E4566" s="37"/>
      <c r="F4566" s="37"/>
      <c r="G4566" s="39"/>
      <c r="H4566" s="40"/>
      <c r="I4566" s="107" t="str">
        <f>IF(G4566="","",_xlfn.IFNA(VLOOKUP(G4566,'سجل المشتريات'!F:N,8,0),"غير مسجلة في المشتريات"))</f>
        <v/>
      </c>
      <c r="J4566" s="26" t="str">
        <f>_xlfn.IFNA(VLOOKUP(F4566,الاوردرات!$B$1:$C$600,2,0),"")</f>
        <v/>
      </c>
      <c r="K4566" s="52"/>
      <c r="M4566" s="105" t="str">
        <f>IF(G4566="","",_xlfn.IFNA((VLOOKUP(G4566,help!L:M,2,0))*H4566,_xlfn.IFNA((VLOOKUP(G4566,help!P:Q,2,0))*H4566,"غير مسجلة في المشتريات")))</f>
        <v/>
      </c>
    </row>
    <row r="4567" spans="2:13" hidden="1" x14ac:dyDescent="0.25">
      <c r="B4567" s="13">
        <f>COUNTIFS($G$3:G4567,'تقرير استهلاك خامات'!$D$4)</f>
        <v>2</v>
      </c>
      <c r="C4567" s="13">
        <f>COUNTIFS($F$3:F4567,'تقرير منتج تام'!$E$4)</f>
        <v>10</v>
      </c>
      <c r="D4567" s="37"/>
      <c r="E4567" s="37"/>
      <c r="F4567" s="37"/>
      <c r="G4567" s="39"/>
      <c r="H4567" s="40"/>
      <c r="I4567" s="107" t="str">
        <f>IF(G4567="","",_xlfn.IFNA(VLOOKUP(G4567,'سجل المشتريات'!F:N,8,0),"غير مسجلة في المشتريات"))</f>
        <v/>
      </c>
      <c r="J4567" s="26" t="str">
        <f>_xlfn.IFNA(VLOOKUP(F4567,الاوردرات!$B$1:$C$600,2,0),"")</f>
        <v/>
      </c>
      <c r="K4567" s="52"/>
      <c r="M4567" s="105" t="str">
        <f>IF(G4567="","",_xlfn.IFNA((VLOOKUP(G4567,help!L:M,2,0))*H4567,_xlfn.IFNA((VLOOKUP(G4567,help!P:Q,2,0))*H4567,"غير مسجلة في المشتريات")))</f>
        <v/>
      </c>
    </row>
    <row r="4568" spans="2:13" hidden="1" x14ac:dyDescent="0.25">
      <c r="B4568" s="13">
        <f>COUNTIFS($G$3:G4568,'تقرير استهلاك خامات'!$D$4)</f>
        <v>2</v>
      </c>
      <c r="C4568" s="13">
        <f>COUNTIFS($F$3:F4568,'تقرير منتج تام'!$E$4)</f>
        <v>10</v>
      </c>
      <c r="D4568" s="37"/>
      <c r="E4568" s="37"/>
      <c r="F4568" s="37"/>
      <c r="G4568" s="39"/>
      <c r="H4568" s="40"/>
      <c r="I4568" s="107" t="str">
        <f>IF(G4568="","",_xlfn.IFNA(VLOOKUP(G4568,'سجل المشتريات'!F:N,8,0),"غير مسجلة في المشتريات"))</f>
        <v/>
      </c>
      <c r="J4568" s="26" t="str">
        <f>_xlfn.IFNA(VLOOKUP(F4568,الاوردرات!$B$1:$C$600,2,0),"")</f>
        <v/>
      </c>
      <c r="K4568" s="52"/>
      <c r="M4568" s="105" t="str">
        <f>IF(G4568="","",_xlfn.IFNA((VLOOKUP(G4568,help!L:M,2,0))*H4568,_xlfn.IFNA((VLOOKUP(G4568,help!P:Q,2,0))*H4568,"غير مسجلة في المشتريات")))</f>
        <v/>
      </c>
    </row>
    <row r="4569" spans="2:13" hidden="1" x14ac:dyDescent="0.25">
      <c r="B4569" s="13">
        <f>COUNTIFS($G$3:G4569,'تقرير استهلاك خامات'!$D$4)</f>
        <v>2</v>
      </c>
      <c r="C4569" s="13">
        <f>COUNTIFS($F$3:F4569,'تقرير منتج تام'!$E$4)</f>
        <v>10</v>
      </c>
      <c r="D4569" s="37"/>
      <c r="E4569" s="37"/>
      <c r="F4569" s="37"/>
      <c r="G4569" s="39"/>
      <c r="H4569" s="40"/>
      <c r="I4569" s="107" t="str">
        <f>IF(G4569="","",_xlfn.IFNA(VLOOKUP(G4569,'سجل المشتريات'!F:N,8,0),"غير مسجلة في المشتريات"))</f>
        <v/>
      </c>
      <c r="J4569" s="26" t="str">
        <f>_xlfn.IFNA(VLOOKUP(F4569,الاوردرات!$B$1:$C$600,2,0),"")</f>
        <v/>
      </c>
      <c r="K4569" s="52"/>
      <c r="M4569" s="105" t="str">
        <f>IF(G4569="","",_xlfn.IFNA((VLOOKUP(G4569,help!L:M,2,0))*H4569,_xlfn.IFNA((VLOOKUP(G4569,help!P:Q,2,0))*H4569,"غير مسجلة في المشتريات")))</f>
        <v/>
      </c>
    </row>
    <row r="4570" spans="2:13" hidden="1" x14ac:dyDescent="0.25">
      <c r="B4570" s="13">
        <f>COUNTIFS($G$3:G4570,'تقرير استهلاك خامات'!$D$4)</f>
        <v>2</v>
      </c>
      <c r="C4570" s="13">
        <f>COUNTIFS($F$3:F4570,'تقرير منتج تام'!$E$4)</f>
        <v>10</v>
      </c>
      <c r="D4570" s="37"/>
      <c r="E4570" s="37"/>
      <c r="F4570" s="37"/>
      <c r="G4570" s="39"/>
      <c r="H4570" s="40"/>
      <c r="I4570" s="107" t="str">
        <f>IF(G4570="","",_xlfn.IFNA(VLOOKUP(G4570,'سجل المشتريات'!F:N,8,0),"غير مسجلة في المشتريات"))</f>
        <v/>
      </c>
      <c r="J4570" s="26" t="str">
        <f>_xlfn.IFNA(VLOOKUP(F4570,الاوردرات!$B$1:$C$600,2,0),"")</f>
        <v/>
      </c>
      <c r="K4570" s="52"/>
      <c r="M4570" s="105" t="str">
        <f>IF(G4570="","",_xlfn.IFNA((VLOOKUP(G4570,help!L:M,2,0))*H4570,_xlfn.IFNA((VLOOKUP(G4570,help!P:Q,2,0))*H4570,"غير مسجلة في المشتريات")))</f>
        <v/>
      </c>
    </row>
    <row r="4571" spans="2:13" hidden="1" x14ac:dyDescent="0.25">
      <c r="B4571" s="13">
        <f>COUNTIFS($G$3:G4571,'تقرير استهلاك خامات'!$D$4)</f>
        <v>2</v>
      </c>
      <c r="C4571" s="13">
        <f>COUNTIFS($F$3:F4571,'تقرير منتج تام'!$E$4)</f>
        <v>10</v>
      </c>
      <c r="D4571" s="37"/>
      <c r="E4571" s="37"/>
      <c r="F4571" s="37"/>
      <c r="G4571" s="39"/>
      <c r="H4571" s="40"/>
      <c r="I4571" s="107" t="str">
        <f>IF(G4571="","",_xlfn.IFNA(VLOOKUP(G4571,'سجل المشتريات'!F:N,8,0),"غير مسجلة في المشتريات"))</f>
        <v/>
      </c>
      <c r="J4571" s="26" t="str">
        <f>_xlfn.IFNA(VLOOKUP(F4571,الاوردرات!$B$1:$C$600,2,0),"")</f>
        <v/>
      </c>
      <c r="K4571" s="52"/>
      <c r="M4571" s="105" t="str">
        <f>IF(G4571="","",_xlfn.IFNA((VLOOKUP(G4571,help!L:M,2,0))*H4571,_xlfn.IFNA((VLOOKUP(G4571,help!P:Q,2,0))*H4571,"غير مسجلة في المشتريات")))</f>
        <v/>
      </c>
    </row>
    <row r="4572" spans="2:13" hidden="1" x14ac:dyDescent="0.25">
      <c r="B4572" s="13">
        <f>COUNTIFS($G$3:G4572,'تقرير استهلاك خامات'!$D$4)</f>
        <v>2</v>
      </c>
      <c r="C4572" s="13">
        <f>COUNTIFS($F$3:F4572,'تقرير منتج تام'!$E$4)</f>
        <v>10</v>
      </c>
      <c r="D4572" s="37"/>
      <c r="E4572" s="37"/>
      <c r="F4572" s="37"/>
      <c r="G4572" s="39"/>
      <c r="H4572" s="40"/>
      <c r="I4572" s="107" t="str">
        <f>IF(G4572="","",_xlfn.IFNA(VLOOKUP(G4572,'سجل المشتريات'!F:N,8,0),"غير مسجلة في المشتريات"))</f>
        <v/>
      </c>
      <c r="J4572" s="26" t="str">
        <f>_xlfn.IFNA(VLOOKUP(F4572,الاوردرات!$B$1:$C$600,2,0),"")</f>
        <v/>
      </c>
      <c r="K4572" s="52"/>
      <c r="M4572" s="105" t="str">
        <f>IF(G4572="","",_xlfn.IFNA((VLOOKUP(G4572,help!L:M,2,0))*H4572,_xlfn.IFNA((VLOOKUP(G4572,help!P:Q,2,0))*H4572,"غير مسجلة في المشتريات")))</f>
        <v/>
      </c>
    </row>
    <row r="4573" spans="2:13" hidden="1" x14ac:dyDescent="0.25">
      <c r="B4573" s="13">
        <f>COUNTIFS($G$3:G4573,'تقرير استهلاك خامات'!$D$4)</f>
        <v>2</v>
      </c>
      <c r="C4573" s="13">
        <f>COUNTIFS($F$3:F4573,'تقرير منتج تام'!$E$4)</f>
        <v>10</v>
      </c>
      <c r="D4573" s="37"/>
      <c r="E4573" s="37"/>
      <c r="F4573" s="37"/>
      <c r="G4573" s="39"/>
      <c r="H4573" s="40"/>
      <c r="I4573" s="107" t="str">
        <f>IF(G4573="","",_xlfn.IFNA(VLOOKUP(G4573,'سجل المشتريات'!F:N,8,0),"غير مسجلة في المشتريات"))</f>
        <v/>
      </c>
      <c r="J4573" s="26" t="str">
        <f>_xlfn.IFNA(VLOOKUP(F4573,الاوردرات!$B$1:$C$600,2,0),"")</f>
        <v/>
      </c>
      <c r="K4573" s="52"/>
      <c r="M4573" s="105" t="str">
        <f>IF(G4573="","",_xlfn.IFNA((VLOOKUP(G4573,help!L:M,2,0))*H4573,_xlfn.IFNA((VLOOKUP(G4573,help!P:Q,2,0))*H4573,"غير مسجلة في المشتريات")))</f>
        <v/>
      </c>
    </row>
    <row r="4574" spans="2:13" hidden="1" x14ac:dyDescent="0.25">
      <c r="B4574" s="13">
        <f>COUNTIFS($G$3:G4574,'تقرير استهلاك خامات'!$D$4)</f>
        <v>2</v>
      </c>
      <c r="C4574" s="13">
        <f>COUNTIFS($F$3:F4574,'تقرير منتج تام'!$E$4)</f>
        <v>10</v>
      </c>
      <c r="D4574" s="37"/>
      <c r="E4574" s="37"/>
      <c r="F4574" s="37"/>
      <c r="G4574" s="39"/>
      <c r="H4574" s="40"/>
      <c r="I4574" s="107" t="str">
        <f>IF(G4574="","",_xlfn.IFNA(VLOOKUP(G4574,'سجل المشتريات'!F:N,8,0),"غير مسجلة في المشتريات"))</f>
        <v/>
      </c>
      <c r="J4574" s="26" t="str">
        <f>_xlfn.IFNA(VLOOKUP(F4574,الاوردرات!$B$1:$C$600,2,0),"")</f>
        <v/>
      </c>
      <c r="K4574" s="52"/>
      <c r="M4574" s="105" t="str">
        <f>IF(G4574="","",_xlfn.IFNA((VLOOKUP(G4574,help!L:M,2,0))*H4574,_xlfn.IFNA((VLOOKUP(G4574,help!P:Q,2,0))*H4574,"غير مسجلة في المشتريات")))</f>
        <v/>
      </c>
    </row>
    <row r="4575" spans="2:13" hidden="1" x14ac:dyDescent="0.25">
      <c r="B4575" s="13">
        <f>COUNTIFS($G$3:G4575,'تقرير استهلاك خامات'!$D$4)</f>
        <v>2</v>
      </c>
      <c r="C4575" s="13">
        <f>COUNTIFS($F$3:F4575,'تقرير منتج تام'!$E$4)</f>
        <v>10</v>
      </c>
      <c r="D4575" s="37"/>
      <c r="E4575" s="37"/>
      <c r="F4575" s="37"/>
      <c r="G4575" s="39"/>
      <c r="H4575" s="40"/>
      <c r="I4575" s="107" t="str">
        <f>IF(G4575="","",_xlfn.IFNA(VLOOKUP(G4575,'سجل المشتريات'!F:N,8,0),"غير مسجلة في المشتريات"))</f>
        <v/>
      </c>
      <c r="J4575" s="26" t="str">
        <f>_xlfn.IFNA(VLOOKUP(F4575,الاوردرات!$B$1:$C$600,2,0),"")</f>
        <v/>
      </c>
      <c r="K4575" s="52"/>
      <c r="M4575" s="105" t="str">
        <f>IF(G4575="","",_xlfn.IFNA((VLOOKUP(G4575,help!L:M,2,0))*H4575,_xlfn.IFNA((VLOOKUP(G4575,help!P:Q,2,0))*H4575,"غير مسجلة في المشتريات")))</f>
        <v/>
      </c>
    </row>
    <row r="4576" spans="2:13" hidden="1" x14ac:dyDescent="0.25">
      <c r="B4576" s="13">
        <f>COUNTIFS($G$3:G4576,'تقرير استهلاك خامات'!$D$4)</f>
        <v>2</v>
      </c>
      <c r="C4576" s="13">
        <f>COUNTIFS($F$3:F4576,'تقرير منتج تام'!$E$4)</f>
        <v>10</v>
      </c>
      <c r="D4576" s="37"/>
      <c r="E4576" s="37"/>
      <c r="F4576" s="37"/>
      <c r="G4576" s="39"/>
      <c r="H4576" s="40"/>
      <c r="I4576" s="107" t="str">
        <f>IF(G4576="","",_xlfn.IFNA(VLOOKUP(G4576,'سجل المشتريات'!F:N,8,0),"غير مسجلة في المشتريات"))</f>
        <v/>
      </c>
      <c r="J4576" s="26" t="str">
        <f>_xlfn.IFNA(VLOOKUP(F4576,الاوردرات!$B$1:$C$600,2,0),"")</f>
        <v/>
      </c>
      <c r="K4576" s="52"/>
      <c r="M4576" s="105" t="str">
        <f>IF(G4576="","",_xlfn.IFNA((VLOOKUP(G4576,help!L:M,2,0))*H4576,_xlfn.IFNA((VLOOKUP(G4576,help!P:Q,2,0))*H4576,"غير مسجلة في المشتريات")))</f>
        <v/>
      </c>
    </row>
    <row r="4577" spans="2:13" hidden="1" x14ac:dyDescent="0.25">
      <c r="B4577" s="13">
        <f>COUNTIFS($G$3:G4577,'تقرير استهلاك خامات'!$D$4)</f>
        <v>2</v>
      </c>
      <c r="C4577" s="13">
        <f>COUNTIFS($F$3:F4577,'تقرير منتج تام'!$E$4)</f>
        <v>10</v>
      </c>
      <c r="D4577" s="37"/>
      <c r="E4577" s="37"/>
      <c r="F4577" s="37"/>
      <c r="G4577" s="39"/>
      <c r="H4577" s="40"/>
      <c r="I4577" s="107" t="str">
        <f>IF(G4577="","",_xlfn.IFNA(VLOOKUP(G4577,'سجل المشتريات'!F:N,8,0),"غير مسجلة في المشتريات"))</f>
        <v/>
      </c>
      <c r="J4577" s="26" t="str">
        <f>_xlfn.IFNA(VLOOKUP(F4577,الاوردرات!$B$1:$C$600,2,0),"")</f>
        <v/>
      </c>
      <c r="K4577" s="52"/>
      <c r="M4577" s="105" t="str">
        <f>IF(G4577="","",_xlfn.IFNA((VLOOKUP(G4577,help!L:M,2,0))*H4577,_xlfn.IFNA((VLOOKUP(G4577,help!P:Q,2,0))*H4577,"غير مسجلة في المشتريات")))</f>
        <v/>
      </c>
    </row>
    <row r="4578" spans="2:13" hidden="1" x14ac:dyDescent="0.25">
      <c r="B4578" s="13">
        <f>COUNTIFS($G$3:G4578,'تقرير استهلاك خامات'!$D$4)</f>
        <v>2</v>
      </c>
      <c r="C4578" s="13">
        <f>COUNTIFS($F$3:F4578,'تقرير منتج تام'!$E$4)</f>
        <v>10</v>
      </c>
      <c r="D4578" s="37"/>
      <c r="E4578" s="37"/>
      <c r="F4578" s="37"/>
      <c r="G4578" s="39"/>
      <c r="H4578" s="40"/>
      <c r="I4578" s="107" t="str">
        <f>IF(G4578="","",_xlfn.IFNA(VLOOKUP(G4578,'سجل المشتريات'!F:N,8,0),"غير مسجلة في المشتريات"))</f>
        <v/>
      </c>
      <c r="J4578" s="26" t="str">
        <f>_xlfn.IFNA(VLOOKUP(F4578,الاوردرات!$B$1:$C$600,2,0),"")</f>
        <v/>
      </c>
      <c r="K4578" s="52"/>
      <c r="M4578" s="105" t="str">
        <f>IF(G4578="","",_xlfn.IFNA((VLOOKUP(G4578,help!L:M,2,0))*H4578,_xlfn.IFNA((VLOOKUP(G4578,help!P:Q,2,0))*H4578,"غير مسجلة في المشتريات")))</f>
        <v/>
      </c>
    </row>
    <row r="4579" spans="2:13" hidden="1" x14ac:dyDescent="0.25">
      <c r="B4579" s="13">
        <f>COUNTIFS($G$3:G4579,'تقرير استهلاك خامات'!$D$4)</f>
        <v>2</v>
      </c>
      <c r="C4579" s="13">
        <f>COUNTIFS($F$3:F4579,'تقرير منتج تام'!$E$4)</f>
        <v>10</v>
      </c>
      <c r="D4579" s="37"/>
      <c r="E4579" s="37"/>
      <c r="F4579" s="37"/>
      <c r="G4579" s="39"/>
      <c r="H4579" s="40"/>
      <c r="I4579" s="107" t="str">
        <f>IF(G4579="","",_xlfn.IFNA(VLOOKUP(G4579,'سجل المشتريات'!F:N,8,0),"غير مسجلة في المشتريات"))</f>
        <v/>
      </c>
      <c r="J4579" s="26" t="str">
        <f>_xlfn.IFNA(VLOOKUP(F4579,الاوردرات!$B$1:$C$600,2,0),"")</f>
        <v/>
      </c>
      <c r="K4579" s="52"/>
      <c r="M4579" s="105" t="str">
        <f>IF(G4579="","",_xlfn.IFNA((VLOOKUP(G4579,help!L:M,2,0))*H4579,_xlfn.IFNA((VLOOKUP(G4579,help!P:Q,2,0))*H4579,"غير مسجلة في المشتريات")))</f>
        <v/>
      </c>
    </row>
    <row r="4580" spans="2:13" hidden="1" x14ac:dyDescent="0.25">
      <c r="B4580" s="13">
        <f>COUNTIFS($G$3:G4580,'تقرير استهلاك خامات'!$D$4)</f>
        <v>2</v>
      </c>
      <c r="C4580" s="13">
        <f>COUNTIFS($F$3:F4580,'تقرير منتج تام'!$E$4)</f>
        <v>10</v>
      </c>
      <c r="D4580" s="37"/>
      <c r="E4580" s="37"/>
      <c r="F4580" s="37"/>
      <c r="G4580" s="39"/>
      <c r="H4580" s="40"/>
      <c r="I4580" s="107" t="str">
        <f>IF(G4580="","",_xlfn.IFNA(VLOOKUP(G4580,'سجل المشتريات'!F:N,8,0),"غير مسجلة في المشتريات"))</f>
        <v/>
      </c>
      <c r="J4580" s="26" t="str">
        <f>_xlfn.IFNA(VLOOKUP(F4580,الاوردرات!$B$1:$C$600,2,0),"")</f>
        <v/>
      </c>
      <c r="K4580" s="52"/>
      <c r="M4580" s="105" t="str">
        <f>IF(G4580="","",_xlfn.IFNA((VLOOKUP(G4580,help!L:M,2,0))*H4580,_xlfn.IFNA((VLOOKUP(G4580,help!P:Q,2,0))*H4580,"غير مسجلة في المشتريات")))</f>
        <v/>
      </c>
    </row>
    <row r="4581" spans="2:13" hidden="1" x14ac:dyDescent="0.25">
      <c r="B4581" s="13">
        <f>COUNTIFS($G$3:G4581,'تقرير استهلاك خامات'!$D$4)</f>
        <v>2</v>
      </c>
      <c r="C4581" s="13">
        <f>COUNTIFS($F$3:F4581,'تقرير منتج تام'!$E$4)</f>
        <v>10</v>
      </c>
      <c r="D4581" s="37"/>
      <c r="E4581" s="37"/>
      <c r="F4581" s="37"/>
      <c r="G4581" s="39"/>
      <c r="H4581" s="40"/>
      <c r="I4581" s="107" t="str">
        <f>IF(G4581="","",_xlfn.IFNA(VLOOKUP(G4581,'سجل المشتريات'!F:N,8,0),"غير مسجلة في المشتريات"))</f>
        <v/>
      </c>
      <c r="J4581" s="26" t="str">
        <f>_xlfn.IFNA(VLOOKUP(F4581,الاوردرات!$B$1:$C$600,2,0),"")</f>
        <v/>
      </c>
      <c r="K4581" s="52"/>
      <c r="M4581" s="105" t="str">
        <f>IF(G4581="","",_xlfn.IFNA((VLOOKUP(G4581,help!L:M,2,0))*H4581,_xlfn.IFNA((VLOOKUP(G4581,help!P:Q,2,0))*H4581,"غير مسجلة في المشتريات")))</f>
        <v/>
      </c>
    </row>
    <row r="4582" spans="2:13" hidden="1" x14ac:dyDescent="0.25">
      <c r="B4582" s="13">
        <f>COUNTIFS($G$3:G4582,'تقرير استهلاك خامات'!$D$4)</f>
        <v>2</v>
      </c>
      <c r="C4582" s="13">
        <f>COUNTIFS($F$3:F4582,'تقرير منتج تام'!$E$4)</f>
        <v>10</v>
      </c>
      <c r="D4582" s="37"/>
      <c r="E4582" s="37"/>
      <c r="F4582" s="37"/>
      <c r="G4582" s="39"/>
      <c r="H4582" s="40"/>
      <c r="I4582" s="107" t="str">
        <f>IF(G4582="","",_xlfn.IFNA(VLOOKUP(G4582,'سجل المشتريات'!F:N,8,0),"غير مسجلة في المشتريات"))</f>
        <v/>
      </c>
      <c r="J4582" s="26" t="str">
        <f>_xlfn.IFNA(VLOOKUP(F4582,الاوردرات!$B$1:$C$600,2,0),"")</f>
        <v/>
      </c>
      <c r="K4582" s="52"/>
      <c r="M4582" s="105" t="str">
        <f>IF(G4582="","",_xlfn.IFNA((VLOOKUP(G4582,help!L:M,2,0))*H4582,_xlfn.IFNA((VLOOKUP(G4582,help!P:Q,2,0))*H4582,"غير مسجلة في المشتريات")))</f>
        <v/>
      </c>
    </row>
    <row r="4583" spans="2:13" hidden="1" x14ac:dyDescent="0.25">
      <c r="B4583" s="13">
        <f>COUNTIFS($G$3:G4583,'تقرير استهلاك خامات'!$D$4)</f>
        <v>2</v>
      </c>
      <c r="C4583" s="13">
        <f>COUNTIFS($F$3:F4583,'تقرير منتج تام'!$E$4)</f>
        <v>10</v>
      </c>
      <c r="D4583" s="37"/>
      <c r="E4583" s="37"/>
      <c r="F4583" s="37"/>
      <c r="G4583" s="39"/>
      <c r="H4583" s="40"/>
      <c r="I4583" s="107" t="str">
        <f>IF(G4583="","",_xlfn.IFNA(VLOOKUP(G4583,'سجل المشتريات'!F:N,8,0),"غير مسجلة في المشتريات"))</f>
        <v/>
      </c>
      <c r="J4583" s="26" t="str">
        <f>_xlfn.IFNA(VLOOKUP(F4583,الاوردرات!$B$1:$C$600,2,0),"")</f>
        <v/>
      </c>
      <c r="K4583" s="52"/>
      <c r="M4583" s="105" t="str">
        <f>IF(G4583="","",_xlfn.IFNA((VLOOKUP(G4583,help!L:M,2,0))*H4583,_xlfn.IFNA((VLOOKUP(G4583,help!P:Q,2,0))*H4583,"غير مسجلة في المشتريات")))</f>
        <v/>
      </c>
    </row>
    <row r="4584" spans="2:13" hidden="1" x14ac:dyDescent="0.25">
      <c r="B4584" s="13">
        <f>COUNTIFS($G$3:G4584,'تقرير استهلاك خامات'!$D$4)</f>
        <v>2</v>
      </c>
      <c r="C4584" s="13">
        <f>COUNTIFS($F$3:F4584,'تقرير منتج تام'!$E$4)</f>
        <v>10</v>
      </c>
      <c r="D4584" s="37"/>
      <c r="E4584" s="37"/>
      <c r="F4584" s="37"/>
      <c r="G4584" s="39"/>
      <c r="H4584" s="40"/>
      <c r="I4584" s="107" t="str">
        <f>IF(G4584="","",_xlfn.IFNA(VLOOKUP(G4584,'سجل المشتريات'!F:N,8,0),"غير مسجلة في المشتريات"))</f>
        <v/>
      </c>
      <c r="J4584" s="26" t="str">
        <f>_xlfn.IFNA(VLOOKUP(F4584,الاوردرات!$B$1:$C$600,2,0),"")</f>
        <v/>
      </c>
      <c r="K4584" s="52"/>
      <c r="M4584" s="105" t="str">
        <f>IF(G4584="","",_xlfn.IFNA((VLOOKUP(G4584,help!L:M,2,0))*H4584,_xlfn.IFNA((VLOOKUP(G4584,help!P:Q,2,0))*H4584,"غير مسجلة في المشتريات")))</f>
        <v/>
      </c>
    </row>
    <row r="4585" spans="2:13" hidden="1" x14ac:dyDescent="0.25">
      <c r="B4585" s="13">
        <f>COUNTIFS($G$3:G4585,'تقرير استهلاك خامات'!$D$4)</f>
        <v>2</v>
      </c>
      <c r="C4585" s="13">
        <f>COUNTIFS($F$3:F4585,'تقرير منتج تام'!$E$4)</f>
        <v>10</v>
      </c>
      <c r="D4585" s="37"/>
      <c r="E4585" s="37"/>
      <c r="F4585" s="37"/>
      <c r="G4585" s="39"/>
      <c r="H4585" s="40"/>
      <c r="I4585" s="107" t="str">
        <f>IF(G4585="","",_xlfn.IFNA(VLOOKUP(G4585,'سجل المشتريات'!F:N,8,0),"غير مسجلة في المشتريات"))</f>
        <v/>
      </c>
      <c r="J4585" s="26" t="str">
        <f>_xlfn.IFNA(VLOOKUP(F4585,الاوردرات!$B$1:$C$600,2,0),"")</f>
        <v/>
      </c>
      <c r="K4585" s="52"/>
      <c r="M4585" s="105" t="str">
        <f>IF(G4585="","",_xlfn.IFNA((VLOOKUP(G4585,help!L:M,2,0))*H4585,_xlfn.IFNA((VLOOKUP(G4585,help!P:Q,2,0))*H4585,"غير مسجلة في المشتريات")))</f>
        <v/>
      </c>
    </row>
    <row r="4586" spans="2:13" hidden="1" x14ac:dyDescent="0.25">
      <c r="B4586" s="13">
        <f>COUNTIFS($G$3:G4586,'تقرير استهلاك خامات'!$D$4)</f>
        <v>2</v>
      </c>
      <c r="C4586" s="13">
        <f>COUNTIFS($F$3:F4586,'تقرير منتج تام'!$E$4)</f>
        <v>10</v>
      </c>
      <c r="D4586" s="37"/>
      <c r="E4586" s="37"/>
      <c r="F4586" s="37"/>
      <c r="G4586" s="39"/>
      <c r="H4586" s="40"/>
      <c r="I4586" s="107" t="str">
        <f>IF(G4586="","",_xlfn.IFNA(VLOOKUP(G4586,'سجل المشتريات'!F:N,8,0),"غير مسجلة في المشتريات"))</f>
        <v/>
      </c>
      <c r="J4586" s="26" t="str">
        <f>_xlfn.IFNA(VLOOKUP(F4586,الاوردرات!$B$1:$C$600,2,0),"")</f>
        <v/>
      </c>
      <c r="K4586" s="52"/>
      <c r="M4586" s="105" t="str">
        <f>IF(G4586="","",_xlfn.IFNA((VLOOKUP(G4586,help!L:M,2,0))*H4586,_xlfn.IFNA((VLOOKUP(G4586,help!P:Q,2,0))*H4586,"غير مسجلة في المشتريات")))</f>
        <v/>
      </c>
    </row>
    <row r="4587" spans="2:13" hidden="1" x14ac:dyDescent="0.25">
      <c r="B4587" s="13">
        <f>COUNTIFS($G$3:G4587,'تقرير استهلاك خامات'!$D$4)</f>
        <v>2</v>
      </c>
      <c r="C4587" s="13">
        <f>COUNTIFS($F$3:F4587,'تقرير منتج تام'!$E$4)</f>
        <v>10</v>
      </c>
      <c r="D4587" s="37"/>
      <c r="E4587" s="37"/>
      <c r="F4587" s="37"/>
      <c r="G4587" s="39"/>
      <c r="H4587" s="40"/>
      <c r="I4587" s="107" t="str">
        <f>IF(G4587="","",_xlfn.IFNA(VLOOKUP(G4587,'سجل المشتريات'!F:N,8,0),"غير مسجلة في المشتريات"))</f>
        <v/>
      </c>
      <c r="J4587" s="26" t="str">
        <f>_xlfn.IFNA(VLOOKUP(F4587,الاوردرات!$B$1:$C$600,2,0),"")</f>
        <v/>
      </c>
      <c r="K4587" s="52"/>
      <c r="M4587" s="105" t="str">
        <f>IF(G4587="","",_xlfn.IFNA((VLOOKUP(G4587,help!L:M,2,0))*H4587,_xlfn.IFNA((VLOOKUP(G4587,help!P:Q,2,0))*H4587,"غير مسجلة في المشتريات")))</f>
        <v/>
      </c>
    </row>
    <row r="4588" spans="2:13" hidden="1" x14ac:dyDescent="0.25">
      <c r="B4588" s="13">
        <f>COUNTIFS($G$3:G4588,'تقرير استهلاك خامات'!$D$4)</f>
        <v>2</v>
      </c>
      <c r="C4588" s="13">
        <f>COUNTIFS($F$3:F4588,'تقرير منتج تام'!$E$4)</f>
        <v>10</v>
      </c>
      <c r="D4588" s="37"/>
      <c r="E4588" s="37"/>
      <c r="F4588" s="37"/>
      <c r="G4588" s="39"/>
      <c r="H4588" s="40"/>
      <c r="I4588" s="107" t="str">
        <f>IF(G4588="","",_xlfn.IFNA(VLOOKUP(G4588,'سجل المشتريات'!F:N,8,0),"غير مسجلة في المشتريات"))</f>
        <v/>
      </c>
      <c r="J4588" s="26" t="str">
        <f>_xlfn.IFNA(VLOOKUP(F4588,الاوردرات!$B$1:$C$600,2,0),"")</f>
        <v/>
      </c>
      <c r="K4588" s="52"/>
      <c r="M4588" s="105" t="str">
        <f>IF(G4588="","",_xlfn.IFNA((VLOOKUP(G4588,help!L:M,2,0))*H4588,_xlfn.IFNA((VLOOKUP(G4588,help!P:Q,2,0))*H4588,"غير مسجلة في المشتريات")))</f>
        <v/>
      </c>
    </row>
    <row r="4589" spans="2:13" hidden="1" x14ac:dyDescent="0.25">
      <c r="B4589" s="13">
        <f>COUNTIFS($G$3:G4589,'تقرير استهلاك خامات'!$D$4)</f>
        <v>2</v>
      </c>
      <c r="C4589" s="13">
        <f>COUNTIFS($F$3:F4589,'تقرير منتج تام'!$E$4)</f>
        <v>10</v>
      </c>
      <c r="D4589" s="37"/>
      <c r="E4589" s="37"/>
      <c r="F4589" s="37"/>
      <c r="G4589" s="39"/>
      <c r="H4589" s="40"/>
      <c r="I4589" s="107" t="str">
        <f>IF(G4589="","",_xlfn.IFNA(VLOOKUP(G4589,'سجل المشتريات'!F:N,8,0),"غير مسجلة في المشتريات"))</f>
        <v/>
      </c>
      <c r="J4589" s="26" t="str">
        <f>_xlfn.IFNA(VLOOKUP(F4589,الاوردرات!$B$1:$C$600,2,0),"")</f>
        <v/>
      </c>
      <c r="K4589" s="52"/>
      <c r="M4589" s="105" t="str">
        <f>IF(G4589="","",_xlfn.IFNA((VLOOKUP(G4589,help!L:M,2,0))*H4589,_xlfn.IFNA((VLOOKUP(G4589,help!P:Q,2,0))*H4589,"غير مسجلة في المشتريات")))</f>
        <v/>
      </c>
    </row>
    <row r="4590" spans="2:13" hidden="1" x14ac:dyDescent="0.25">
      <c r="B4590" s="13">
        <f>COUNTIFS($G$3:G4590,'تقرير استهلاك خامات'!$D$4)</f>
        <v>2</v>
      </c>
      <c r="C4590" s="13">
        <f>COUNTIFS($F$3:F4590,'تقرير منتج تام'!$E$4)</f>
        <v>10</v>
      </c>
      <c r="D4590" s="37"/>
      <c r="E4590" s="37"/>
      <c r="F4590" s="37"/>
      <c r="G4590" s="39"/>
      <c r="H4590" s="40"/>
      <c r="I4590" s="107" t="str">
        <f>IF(G4590="","",_xlfn.IFNA(VLOOKUP(G4590,'سجل المشتريات'!F:N,8,0),"غير مسجلة في المشتريات"))</f>
        <v/>
      </c>
      <c r="J4590" s="26" t="str">
        <f>_xlfn.IFNA(VLOOKUP(F4590,الاوردرات!$B$1:$C$600,2,0),"")</f>
        <v/>
      </c>
      <c r="K4590" s="52"/>
      <c r="M4590" s="105" t="str">
        <f>IF(G4590="","",_xlfn.IFNA((VLOOKUP(G4590,help!L:M,2,0))*H4590,_xlfn.IFNA((VLOOKUP(G4590,help!P:Q,2,0))*H4590,"غير مسجلة في المشتريات")))</f>
        <v/>
      </c>
    </row>
    <row r="4591" spans="2:13" hidden="1" x14ac:dyDescent="0.25">
      <c r="B4591" s="13">
        <f>COUNTIFS($G$3:G4591,'تقرير استهلاك خامات'!$D$4)</f>
        <v>2</v>
      </c>
      <c r="C4591" s="13">
        <f>COUNTIFS($F$3:F4591,'تقرير منتج تام'!$E$4)</f>
        <v>10</v>
      </c>
      <c r="D4591" s="37"/>
      <c r="E4591" s="37"/>
      <c r="F4591" s="37"/>
      <c r="G4591" s="39"/>
      <c r="H4591" s="40"/>
      <c r="I4591" s="107" t="str">
        <f>IF(G4591="","",_xlfn.IFNA(VLOOKUP(G4591,'سجل المشتريات'!F:N,8,0),"غير مسجلة في المشتريات"))</f>
        <v/>
      </c>
      <c r="J4591" s="26" t="str">
        <f>_xlfn.IFNA(VLOOKUP(F4591,الاوردرات!$B$1:$C$600,2,0),"")</f>
        <v/>
      </c>
      <c r="K4591" s="52"/>
      <c r="M4591" s="105" t="str">
        <f>IF(G4591="","",_xlfn.IFNA((VLOOKUP(G4591,help!L:M,2,0))*H4591,_xlfn.IFNA((VLOOKUP(G4591,help!P:Q,2,0))*H4591,"غير مسجلة في المشتريات")))</f>
        <v/>
      </c>
    </row>
    <row r="4592" spans="2:13" hidden="1" x14ac:dyDescent="0.25">
      <c r="B4592" s="13">
        <f>COUNTIFS($G$3:G4592,'تقرير استهلاك خامات'!$D$4)</f>
        <v>2</v>
      </c>
      <c r="C4592" s="13">
        <f>COUNTIFS($F$3:F4592,'تقرير منتج تام'!$E$4)</f>
        <v>10</v>
      </c>
      <c r="D4592" s="37"/>
      <c r="E4592" s="37"/>
      <c r="F4592" s="37"/>
      <c r="G4592" s="39"/>
      <c r="H4592" s="40"/>
      <c r="I4592" s="107" t="str">
        <f>IF(G4592="","",_xlfn.IFNA(VLOOKUP(G4592,'سجل المشتريات'!F:N,8,0),"غير مسجلة في المشتريات"))</f>
        <v/>
      </c>
      <c r="J4592" s="26" t="str">
        <f>_xlfn.IFNA(VLOOKUP(F4592,الاوردرات!$B$1:$C$600,2,0),"")</f>
        <v/>
      </c>
      <c r="K4592" s="52"/>
      <c r="M4592" s="105" t="str">
        <f>IF(G4592="","",_xlfn.IFNA((VLOOKUP(G4592,help!L:M,2,0))*H4592,_xlfn.IFNA((VLOOKUP(G4592,help!P:Q,2,0))*H4592,"غير مسجلة في المشتريات")))</f>
        <v/>
      </c>
    </row>
    <row r="4593" spans="2:13" hidden="1" x14ac:dyDescent="0.25">
      <c r="B4593" s="13">
        <f>COUNTIFS($G$3:G4593,'تقرير استهلاك خامات'!$D$4)</f>
        <v>2</v>
      </c>
      <c r="C4593" s="13">
        <f>COUNTIFS($F$3:F4593,'تقرير منتج تام'!$E$4)</f>
        <v>10</v>
      </c>
      <c r="D4593" s="37"/>
      <c r="E4593" s="37"/>
      <c r="F4593" s="37"/>
      <c r="G4593" s="39"/>
      <c r="H4593" s="40"/>
      <c r="I4593" s="107" t="str">
        <f>IF(G4593="","",_xlfn.IFNA(VLOOKUP(G4593,'سجل المشتريات'!F:N,8,0),"غير مسجلة في المشتريات"))</f>
        <v/>
      </c>
      <c r="J4593" s="26" t="str">
        <f>_xlfn.IFNA(VLOOKUP(F4593,الاوردرات!$B$1:$C$600,2,0),"")</f>
        <v/>
      </c>
      <c r="K4593" s="52"/>
      <c r="M4593" s="105" t="str">
        <f>IF(G4593="","",_xlfn.IFNA((VLOOKUP(G4593,help!L:M,2,0))*H4593,_xlfn.IFNA((VLOOKUP(G4593,help!P:Q,2,0))*H4593,"غير مسجلة في المشتريات")))</f>
        <v/>
      </c>
    </row>
    <row r="4594" spans="2:13" hidden="1" x14ac:dyDescent="0.25">
      <c r="B4594" s="13">
        <f>COUNTIFS($G$3:G4594,'تقرير استهلاك خامات'!$D$4)</f>
        <v>2</v>
      </c>
      <c r="C4594" s="13">
        <f>COUNTIFS($F$3:F4594,'تقرير منتج تام'!$E$4)</f>
        <v>10</v>
      </c>
      <c r="D4594" s="37"/>
      <c r="E4594" s="37"/>
      <c r="F4594" s="37"/>
      <c r="G4594" s="39"/>
      <c r="H4594" s="40"/>
      <c r="I4594" s="107" t="str">
        <f>IF(G4594="","",_xlfn.IFNA(VLOOKUP(G4594,'سجل المشتريات'!F:N,8,0),"غير مسجلة في المشتريات"))</f>
        <v/>
      </c>
      <c r="J4594" s="26" t="str">
        <f>_xlfn.IFNA(VLOOKUP(F4594,الاوردرات!$B$1:$C$600,2,0),"")</f>
        <v/>
      </c>
      <c r="K4594" s="52"/>
      <c r="M4594" s="105" t="str">
        <f>IF(G4594="","",_xlfn.IFNA((VLOOKUP(G4594,help!L:M,2,0))*H4594,_xlfn.IFNA((VLOOKUP(G4594,help!P:Q,2,0))*H4594,"غير مسجلة في المشتريات")))</f>
        <v/>
      </c>
    </row>
    <row r="4595" spans="2:13" hidden="1" x14ac:dyDescent="0.25">
      <c r="B4595" s="13">
        <f>COUNTIFS($G$3:G4595,'تقرير استهلاك خامات'!$D$4)</f>
        <v>2</v>
      </c>
      <c r="C4595" s="13">
        <f>COUNTIFS($F$3:F4595,'تقرير منتج تام'!$E$4)</f>
        <v>10</v>
      </c>
      <c r="D4595" s="37"/>
      <c r="E4595" s="37"/>
      <c r="F4595" s="37"/>
      <c r="G4595" s="39"/>
      <c r="H4595" s="40"/>
      <c r="I4595" s="107" t="str">
        <f>IF(G4595="","",_xlfn.IFNA(VLOOKUP(G4595,'سجل المشتريات'!F:N,8,0),"غير مسجلة في المشتريات"))</f>
        <v/>
      </c>
      <c r="J4595" s="26" t="str">
        <f>_xlfn.IFNA(VLOOKUP(F4595,الاوردرات!$B$1:$C$600,2,0),"")</f>
        <v/>
      </c>
      <c r="K4595" s="52"/>
      <c r="M4595" s="105" t="str">
        <f>IF(G4595="","",_xlfn.IFNA((VLOOKUP(G4595,help!L:M,2,0))*H4595,_xlfn.IFNA((VLOOKUP(G4595,help!P:Q,2,0))*H4595,"غير مسجلة في المشتريات")))</f>
        <v/>
      </c>
    </row>
    <row r="4596" spans="2:13" hidden="1" x14ac:dyDescent="0.25">
      <c r="B4596" s="13">
        <f>COUNTIFS($G$3:G4596,'تقرير استهلاك خامات'!$D$4)</f>
        <v>2</v>
      </c>
      <c r="C4596" s="13">
        <f>COUNTIFS($F$3:F4596,'تقرير منتج تام'!$E$4)</f>
        <v>10</v>
      </c>
      <c r="D4596" s="37"/>
      <c r="E4596" s="37"/>
      <c r="F4596" s="37"/>
      <c r="G4596" s="39"/>
      <c r="H4596" s="40"/>
      <c r="I4596" s="107" t="str">
        <f>IF(G4596="","",_xlfn.IFNA(VLOOKUP(G4596,'سجل المشتريات'!F:N,8,0),"غير مسجلة في المشتريات"))</f>
        <v/>
      </c>
      <c r="J4596" s="26" t="str">
        <f>_xlfn.IFNA(VLOOKUP(F4596,الاوردرات!$B$1:$C$600,2,0),"")</f>
        <v/>
      </c>
      <c r="K4596" s="52"/>
      <c r="M4596" s="105" t="str">
        <f>IF(G4596="","",_xlfn.IFNA((VLOOKUP(G4596,help!L:M,2,0))*H4596,_xlfn.IFNA((VLOOKUP(G4596,help!P:Q,2,0))*H4596,"غير مسجلة في المشتريات")))</f>
        <v/>
      </c>
    </row>
    <row r="4597" spans="2:13" hidden="1" x14ac:dyDescent="0.25">
      <c r="B4597" s="13">
        <f>COUNTIFS($G$3:G4597,'تقرير استهلاك خامات'!$D$4)</f>
        <v>2</v>
      </c>
      <c r="C4597" s="13">
        <f>COUNTIFS($F$3:F4597,'تقرير منتج تام'!$E$4)</f>
        <v>10</v>
      </c>
      <c r="D4597" s="37"/>
      <c r="E4597" s="37"/>
      <c r="F4597" s="37"/>
      <c r="G4597" s="39"/>
      <c r="H4597" s="40"/>
      <c r="I4597" s="107" t="str">
        <f>IF(G4597="","",_xlfn.IFNA(VLOOKUP(G4597,'سجل المشتريات'!F:N,8,0),"غير مسجلة في المشتريات"))</f>
        <v/>
      </c>
      <c r="J4597" s="26" t="str">
        <f>_xlfn.IFNA(VLOOKUP(F4597,الاوردرات!$B$1:$C$600,2,0),"")</f>
        <v/>
      </c>
      <c r="K4597" s="52"/>
      <c r="M4597" s="105" t="str">
        <f>IF(G4597="","",_xlfn.IFNA((VLOOKUP(G4597,help!L:M,2,0))*H4597,_xlfn.IFNA((VLOOKUP(G4597,help!P:Q,2,0))*H4597,"غير مسجلة في المشتريات")))</f>
        <v/>
      </c>
    </row>
    <row r="4598" spans="2:13" hidden="1" x14ac:dyDescent="0.25">
      <c r="B4598" s="13">
        <f>COUNTIFS($G$3:G4598,'تقرير استهلاك خامات'!$D$4)</f>
        <v>2</v>
      </c>
      <c r="C4598" s="13">
        <f>COUNTIFS($F$3:F4598,'تقرير منتج تام'!$E$4)</f>
        <v>10</v>
      </c>
      <c r="D4598" s="37"/>
      <c r="E4598" s="37"/>
      <c r="F4598" s="37"/>
      <c r="G4598" s="39"/>
      <c r="H4598" s="40"/>
      <c r="I4598" s="107" t="str">
        <f>IF(G4598="","",_xlfn.IFNA(VLOOKUP(G4598,'سجل المشتريات'!F:N,8,0),"غير مسجلة في المشتريات"))</f>
        <v/>
      </c>
      <c r="J4598" s="26" t="str">
        <f>_xlfn.IFNA(VLOOKUP(F4598,الاوردرات!$B$1:$C$600,2,0),"")</f>
        <v/>
      </c>
      <c r="K4598" s="52"/>
      <c r="M4598" s="105" t="str">
        <f>IF(G4598="","",_xlfn.IFNA((VLOOKUP(G4598,help!L:M,2,0))*H4598,_xlfn.IFNA((VLOOKUP(G4598,help!P:Q,2,0))*H4598,"غير مسجلة في المشتريات")))</f>
        <v/>
      </c>
    </row>
    <row r="4599" spans="2:13" hidden="1" x14ac:dyDescent="0.25">
      <c r="B4599" s="13">
        <f>COUNTIFS($G$3:G4599,'تقرير استهلاك خامات'!$D$4)</f>
        <v>2</v>
      </c>
      <c r="C4599" s="13">
        <f>COUNTIFS($F$3:F4599,'تقرير منتج تام'!$E$4)</f>
        <v>10</v>
      </c>
      <c r="D4599" s="37"/>
      <c r="E4599" s="37"/>
      <c r="F4599" s="37"/>
      <c r="G4599" s="39"/>
      <c r="H4599" s="40"/>
      <c r="I4599" s="107" t="str">
        <f>IF(G4599="","",_xlfn.IFNA(VLOOKUP(G4599,'سجل المشتريات'!F:N,8,0),"غير مسجلة في المشتريات"))</f>
        <v/>
      </c>
      <c r="J4599" s="26" t="str">
        <f>_xlfn.IFNA(VLOOKUP(F4599,الاوردرات!$B$1:$C$600,2,0),"")</f>
        <v/>
      </c>
      <c r="K4599" s="52"/>
      <c r="M4599" s="105" t="str">
        <f>IF(G4599="","",_xlfn.IFNA((VLOOKUP(G4599,help!L:M,2,0))*H4599,_xlfn.IFNA((VLOOKUP(G4599,help!P:Q,2,0))*H4599,"غير مسجلة في المشتريات")))</f>
        <v/>
      </c>
    </row>
    <row r="4600" spans="2:13" hidden="1" x14ac:dyDescent="0.25">
      <c r="B4600" s="13">
        <f>COUNTIFS($G$3:G4600,'تقرير استهلاك خامات'!$D$4)</f>
        <v>2</v>
      </c>
      <c r="C4600" s="13">
        <f>COUNTIFS($F$3:F4600,'تقرير منتج تام'!$E$4)</f>
        <v>10</v>
      </c>
      <c r="D4600" s="37"/>
      <c r="E4600" s="37"/>
      <c r="F4600" s="37"/>
      <c r="G4600" s="39"/>
      <c r="H4600" s="40"/>
      <c r="I4600" s="107" t="str">
        <f>IF(G4600="","",_xlfn.IFNA(VLOOKUP(G4600,'سجل المشتريات'!F:N,8,0),"غير مسجلة في المشتريات"))</f>
        <v/>
      </c>
      <c r="J4600" s="26" t="str">
        <f>_xlfn.IFNA(VLOOKUP(F4600,الاوردرات!$B$1:$C$600,2,0),"")</f>
        <v/>
      </c>
      <c r="K4600" s="52"/>
      <c r="M4600" s="105" t="str">
        <f>IF(G4600="","",_xlfn.IFNA((VLOOKUP(G4600,help!L:M,2,0))*H4600,_xlfn.IFNA((VLOOKUP(G4600,help!P:Q,2,0))*H4600,"غير مسجلة في المشتريات")))</f>
        <v/>
      </c>
    </row>
    <row r="4601" spans="2:13" hidden="1" x14ac:dyDescent="0.25">
      <c r="B4601" s="13">
        <f>COUNTIFS($G$3:G4601,'تقرير استهلاك خامات'!$D$4)</f>
        <v>2</v>
      </c>
      <c r="C4601" s="13">
        <f>COUNTIFS($F$3:F4601,'تقرير منتج تام'!$E$4)</f>
        <v>10</v>
      </c>
      <c r="D4601" s="37"/>
      <c r="E4601" s="37"/>
      <c r="F4601" s="37"/>
      <c r="G4601" s="39"/>
      <c r="H4601" s="40"/>
      <c r="I4601" s="107" t="str">
        <f>IF(G4601="","",_xlfn.IFNA(VLOOKUP(G4601,'سجل المشتريات'!F:N,8,0),"غير مسجلة في المشتريات"))</f>
        <v/>
      </c>
      <c r="J4601" s="26" t="str">
        <f>_xlfn.IFNA(VLOOKUP(F4601,الاوردرات!$B$1:$C$600,2,0),"")</f>
        <v/>
      </c>
      <c r="K4601" s="52"/>
      <c r="M4601" s="105" t="str">
        <f>IF(G4601="","",_xlfn.IFNA((VLOOKUP(G4601,help!L:M,2,0))*H4601,_xlfn.IFNA((VLOOKUP(G4601,help!P:Q,2,0))*H4601,"غير مسجلة في المشتريات")))</f>
        <v/>
      </c>
    </row>
    <row r="4602" spans="2:13" hidden="1" x14ac:dyDescent="0.25">
      <c r="B4602" s="13">
        <f>COUNTIFS($G$3:G4602,'تقرير استهلاك خامات'!$D$4)</f>
        <v>2</v>
      </c>
      <c r="C4602" s="13">
        <f>COUNTIFS($F$3:F4602,'تقرير منتج تام'!$E$4)</f>
        <v>10</v>
      </c>
      <c r="D4602" s="37"/>
      <c r="E4602" s="37"/>
      <c r="F4602" s="37"/>
      <c r="G4602" s="39"/>
      <c r="H4602" s="40"/>
      <c r="I4602" s="107" t="str">
        <f>IF(G4602="","",_xlfn.IFNA(VLOOKUP(G4602,'سجل المشتريات'!F:N,8,0),"غير مسجلة في المشتريات"))</f>
        <v/>
      </c>
      <c r="J4602" s="26" t="str">
        <f>_xlfn.IFNA(VLOOKUP(F4602,الاوردرات!$B$1:$C$600,2,0),"")</f>
        <v/>
      </c>
      <c r="K4602" s="52"/>
      <c r="M4602" s="105" t="str">
        <f>IF(G4602="","",_xlfn.IFNA((VLOOKUP(G4602,help!L:M,2,0))*H4602,_xlfn.IFNA((VLOOKUP(G4602,help!P:Q,2,0))*H4602,"غير مسجلة في المشتريات")))</f>
        <v/>
      </c>
    </row>
    <row r="4603" spans="2:13" hidden="1" x14ac:dyDescent="0.25">
      <c r="B4603" s="13">
        <f>COUNTIFS($G$3:G4603,'تقرير استهلاك خامات'!$D$4)</f>
        <v>2</v>
      </c>
      <c r="C4603" s="13">
        <f>COUNTIFS($F$3:F4603,'تقرير منتج تام'!$E$4)</f>
        <v>10</v>
      </c>
      <c r="D4603" s="37"/>
      <c r="E4603" s="37"/>
      <c r="F4603" s="37"/>
      <c r="G4603" s="39"/>
      <c r="H4603" s="40"/>
      <c r="I4603" s="107" t="str">
        <f>IF(G4603="","",_xlfn.IFNA(VLOOKUP(G4603,'سجل المشتريات'!F:N,8,0),"غير مسجلة في المشتريات"))</f>
        <v/>
      </c>
      <c r="J4603" s="26" t="str">
        <f>_xlfn.IFNA(VLOOKUP(F4603,الاوردرات!$B$1:$C$600,2,0),"")</f>
        <v/>
      </c>
      <c r="K4603" s="52"/>
      <c r="M4603" s="105" t="str">
        <f>IF(G4603="","",_xlfn.IFNA((VLOOKUP(G4603,help!L:M,2,0))*H4603,_xlfn.IFNA((VLOOKUP(G4603,help!P:Q,2,0))*H4603,"غير مسجلة في المشتريات")))</f>
        <v/>
      </c>
    </row>
    <row r="4604" spans="2:13" hidden="1" x14ac:dyDescent="0.25">
      <c r="B4604" s="13">
        <f>COUNTIFS($G$3:G4604,'تقرير استهلاك خامات'!$D$4)</f>
        <v>2</v>
      </c>
      <c r="C4604" s="13">
        <f>COUNTIFS($F$3:F4604,'تقرير منتج تام'!$E$4)</f>
        <v>10</v>
      </c>
      <c r="D4604" s="37"/>
      <c r="E4604" s="37"/>
      <c r="F4604" s="37"/>
      <c r="G4604" s="39"/>
      <c r="H4604" s="40"/>
      <c r="I4604" s="107" t="str">
        <f>IF(G4604="","",_xlfn.IFNA(VLOOKUP(G4604,'سجل المشتريات'!F:N,8,0),"غير مسجلة في المشتريات"))</f>
        <v/>
      </c>
      <c r="J4604" s="26" t="str">
        <f>_xlfn.IFNA(VLOOKUP(F4604,الاوردرات!$B$1:$C$600,2,0),"")</f>
        <v/>
      </c>
      <c r="K4604" s="52"/>
      <c r="M4604" s="105" t="str">
        <f>IF(G4604="","",_xlfn.IFNA((VLOOKUP(G4604,help!L:M,2,0))*H4604,_xlfn.IFNA((VLOOKUP(G4604,help!P:Q,2,0))*H4604,"غير مسجلة في المشتريات")))</f>
        <v/>
      </c>
    </row>
    <row r="4605" spans="2:13" hidden="1" x14ac:dyDescent="0.25">
      <c r="B4605" s="13">
        <f>COUNTIFS($G$3:G4605,'تقرير استهلاك خامات'!$D$4)</f>
        <v>2</v>
      </c>
      <c r="C4605" s="13">
        <f>COUNTIFS($F$3:F4605,'تقرير منتج تام'!$E$4)</f>
        <v>10</v>
      </c>
      <c r="D4605" s="37"/>
      <c r="E4605" s="37"/>
      <c r="F4605" s="37"/>
      <c r="G4605" s="39"/>
      <c r="H4605" s="40"/>
      <c r="I4605" s="107" t="str">
        <f>IF(G4605="","",_xlfn.IFNA(VLOOKUP(G4605,'سجل المشتريات'!F:N,8,0),"غير مسجلة في المشتريات"))</f>
        <v/>
      </c>
      <c r="J4605" s="26" t="str">
        <f>_xlfn.IFNA(VLOOKUP(F4605,الاوردرات!$B$1:$C$600,2,0),"")</f>
        <v/>
      </c>
      <c r="K4605" s="52"/>
      <c r="M4605" s="105" t="str">
        <f>IF(G4605="","",_xlfn.IFNA((VLOOKUP(G4605,help!L:M,2,0))*H4605,_xlfn.IFNA((VLOOKUP(G4605,help!P:Q,2,0))*H4605,"غير مسجلة في المشتريات")))</f>
        <v/>
      </c>
    </row>
    <row r="4606" spans="2:13" hidden="1" x14ac:dyDescent="0.25">
      <c r="B4606" s="13">
        <f>COUNTIFS($G$3:G4606,'تقرير استهلاك خامات'!$D$4)</f>
        <v>2</v>
      </c>
      <c r="C4606" s="13">
        <f>COUNTIFS($F$3:F4606,'تقرير منتج تام'!$E$4)</f>
        <v>10</v>
      </c>
      <c r="D4606" s="37"/>
      <c r="E4606" s="37"/>
      <c r="F4606" s="37"/>
      <c r="G4606" s="39"/>
      <c r="H4606" s="40"/>
      <c r="I4606" s="107" t="str">
        <f>IF(G4606="","",_xlfn.IFNA(VLOOKUP(G4606,'سجل المشتريات'!F:N,8,0),"غير مسجلة في المشتريات"))</f>
        <v/>
      </c>
      <c r="J4606" s="26" t="str">
        <f>_xlfn.IFNA(VLOOKUP(F4606,الاوردرات!$B$1:$C$600,2,0),"")</f>
        <v/>
      </c>
      <c r="K4606" s="52"/>
      <c r="M4606" s="105" t="str">
        <f>IF(G4606="","",_xlfn.IFNA((VLOOKUP(G4606,help!L:M,2,0))*H4606,_xlfn.IFNA((VLOOKUP(G4606,help!P:Q,2,0))*H4606,"غير مسجلة في المشتريات")))</f>
        <v/>
      </c>
    </row>
    <row r="4607" spans="2:13" hidden="1" x14ac:dyDescent="0.25">
      <c r="B4607" s="13">
        <f>COUNTIFS($G$3:G4607,'تقرير استهلاك خامات'!$D$4)</f>
        <v>2</v>
      </c>
      <c r="C4607" s="13">
        <f>COUNTIFS($F$3:F4607,'تقرير منتج تام'!$E$4)</f>
        <v>10</v>
      </c>
      <c r="D4607" s="37"/>
      <c r="E4607" s="37"/>
      <c r="F4607" s="37"/>
      <c r="G4607" s="39"/>
      <c r="H4607" s="40"/>
      <c r="I4607" s="107" t="str">
        <f>IF(G4607="","",_xlfn.IFNA(VLOOKUP(G4607,'سجل المشتريات'!F:N,8,0),"غير مسجلة في المشتريات"))</f>
        <v/>
      </c>
      <c r="J4607" s="26" t="str">
        <f>_xlfn.IFNA(VLOOKUP(F4607,الاوردرات!$B$1:$C$600,2,0),"")</f>
        <v/>
      </c>
      <c r="K4607" s="52"/>
      <c r="M4607" s="105" t="str">
        <f>IF(G4607="","",_xlfn.IFNA((VLOOKUP(G4607,help!L:M,2,0))*H4607,_xlfn.IFNA((VLOOKUP(G4607,help!P:Q,2,0))*H4607,"غير مسجلة في المشتريات")))</f>
        <v/>
      </c>
    </row>
    <row r="4608" spans="2:13" hidden="1" x14ac:dyDescent="0.25">
      <c r="B4608" s="13">
        <f>COUNTIFS($G$3:G4608,'تقرير استهلاك خامات'!$D$4)</f>
        <v>2</v>
      </c>
      <c r="C4608" s="13">
        <f>COUNTIFS($F$3:F4608,'تقرير منتج تام'!$E$4)</f>
        <v>10</v>
      </c>
      <c r="D4608" s="37"/>
      <c r="E4608" s="37"/>
      <c r="F4608" s="37"/>
      <c r="G4608" s="39"/>
      <c r="H4608" s="40"/>
      <c r="I4608" s="107" t="str">
        <f>IF(G4608="","",_xlfn.IFNA(VLOOKUP(G4608,'سجل المشتريات'!F:N,8,0),"غير مسجلة في المشتريات"))</f>
        <v/>
      </c>
      <c r="J4608" s="26" t="str">
        <f>_xlfn.IFNA(VLOOKUP(F4608,الاوردرات!$B$1:$C$600,2,0),"")</f>
        <v/>
      </c>
      <c r="K4608" s="52"/>
      <c r="M4608" s="105" t="str">
        <f>IF(G4608="","",_xlfn.IFNA((VLOOKUP(G4608,help!L:M,2,0))*H4608,_xlfn.IFNA((VLOOKUP(G4608,help!P:Q,2,0))*H4608,"غير مسجلة في المشتريات")))</f>
        <v/>
      </c>
    </row>
    <row r="4609" spans="2:13" hidden="1" x14ac:dyDescent="0.25">
      <c r="B4609" s="13">
        <f>COUNTIFS($G$3:G4609,'تقرير استهلاك خامات'!$D$4)</f>
        <v>2</v>
      </c>
      <c r="C4609" s="13">
        <f>COUNTIFS($F$3:F4609,'تقرير منتج تام'!$E$4)</f>
        <v>10</v>
      </c>
      <c r="D4609" s="37"/>
      <c r="E4609" s="37"/>
      <c r="F4609" s="37"/>
      <c r="G4609" s="39"/>
      <c r="H4609" s="40"/>
      <c r="I4609" s="107" t="str">
        <f>IF(G4609="","",_xlfn.IFNA(VLOOKUP(G4609,'سجل المشتريات'!F:N,8,0),"غير مسجلة في المشتريات"))</f>
        <v/>
      </c>
      <c r="J4609" s="26" t="str">
        <f>_xlfn.IFNA(VLOOKUP(F4609,الاوردرات!$B$1:$C$600,2,0),"")</f>
        <v/>
      </c>
      <c r="K4609" s="52"/>
      <c r="M4609" s="105" t="str">
        <f>IF(G4609="","",_xlfn.IFNA((VLOOKUP(G4609,help!L:M,2,0))*H4609,_xlfn.IFNA((VLOOKUP(G4609,help!P:Q,2,0))*H4609,"غير مسجلة في المشتريات")))</f>
        <v/>
      </c>
    </row>
    <row r="4610" spans="2:13" hidden="1" x14ac:dyDescent="0.25">
      <c r="B4610" s="13">
        <f>COUNTIFS($G$3:G4610,'تقرير استهلاك خامات'!$D$4)</f>
        <v>2</v>
      </c>
      <c r="C4610" s="13">
        <f>COUNTIFS($F$3:F4610,'تقرير منتج تام'!$E$4)</f>
        <v>10</v>
      </c>
      <c r="D4610" s="37"/>
      <c r="E4610" s="37"/>
      <c r="F4610" s="37"/>
      <c r="G4610" s="39"/>
      <c r="H4610" s="40"/>
      <c r="I4610" s="107" t="str">
        <f>IF(G4610="","",_xlfn.IFNA(VLOOKUP(G4610,'سجل المشتريات'!F:N,8,0),"غير مسجلة في المشتريات"))</f>
        <v/>
      </c>
      <c r="J4610" s="26" t="str">
        <f>_xlfn.IFNA(VLOOKUP(F4610,الاوردرات!$B$1:$C$600,2,0),"")</f>
        <v/>
      </c>
      <c r="K4610" s="52"/>
      <c r="M4610" s="105" t="str">
        <f>IF(G4610="","",_xlfn.IFNA((VLOOKUP(G4610,help!L:M,2,0))*H4610,_xlfn.IFNA((VLOOKUP(G4610,help!P:Q,2,0))*H4610,"غير مسجلة في المشتريات")))</f>
        <v/>
      </c>
    </row>
    <row r="4611" spans="2:13" hidden="1" x14ac:dyDescent="0.25">
      <c r="B4611" s="13">
        <f>COUNTIFS($G$3:G4611,'تقرير استهلاك خامات'!$D$4)</f>
        <v>2</v>
      </c>
      <c r="C4611" s="13">
        <f>COUNTIFS($F$3:F4611,'تقرير منتج تام'!$E$4)</f>
        <v>10</v>
      </c>
      <c r="D4611" s="37"/>
      <c r="E4611" s="37"/>
      <c r="F4611" s="37"/>
      <c r="G4611" s="39"/>
      <c r="H4611" s="40"/>
      <c r="I4611" s="107" t="str">
        <f>IF(G4611="","",_xlfn.IFNA(VLOOKUP(G4611,'سجل المشتريات'!F:N,8,0),"غير مسجلة في المشتريات"))</f>
        <v/>
      </c>
      <c r="J4611" s="26" t="str">
        <f>_xlfn.IFNA(VLOOKUP(F4611,الاوردرات!$B$1:$C$600,2,0),"")</f>
        <v/>
      </c>
      <c r="K4611" s="52"/>
      <c r="M4611" s="105" t="str">
        <f>IF(G4611="","",_xlfn.IFNA((VLOOKUP(G4611,help!L:M,2,0))*H4611,_xlfn.IFNA((VLOOKUP(G4611,help!P:Q,2,0))*H4611,"غير مسجلة في المشتريات")))</f>
        <v/>
      </c>
    </row>
    <row r="4612" spans="2:13" hidden="1" x14ac:dyDescent="0.25">
      <c r="B4612" s="13">
        <f>COUNTIFS($G$3:G4612,'تقرير استهلاك خامات'!$D$4)</f>
        <v>2</v>
      </c>
      <c r="C4612" s="13">
        <f>COUNTIFS($F$3:F4612,'تقرير منتج تام'!$E$4)</f>
        <v>10</v>
      </c>
      <c r="D4612" s="37"/>
      <c r="E4612" s="37"/>
      <c r="F4612" s="37"/>
      <c r="G4612" s="39"/>
      <c r="H4612" s="40"/>
      <c r="I4612" s="107" t="str">
        <f>IF(G4612="","",_xlfn.IFNA(VLOOKUP(G4612,'سجل المشتريات'!F:N,8,0),"غير مسجلة في المشتريات"))</f>
        <v/>
      </c>
      <c r="J4612" s="26" t="str">
        <f>_xlfn.IFNA(VLOOKUP(F4612,الاوردرات!$B$1:$C$600,2,0),"")</f>
        <v/>
      </c>
      <c r="K4612" s="52"/>
      <c r="M4612" s="105" t="str">
        <f>IF(G4612="","",_xlfn.IFNA((VLOOKUP(G4612,help!L:M,2,0))*H4612,_xlfn.IFNA((VLOOKUP(G4612,help!P:Q,2,0))*H4612,"غير مسجلة في المشتريات")))</f>
        <v/>
      </c>
    </row>
    <row r="4613" spans="2:13" hidden="1" x14ac:dyDescent="0.25">
      <c r="B4613" s="13">
        <f>COUNTIFS($G$3:G4613,'تقرير استهلاك خامات'!$D$4)</f>
        <v>2</v>
      </c>
      <c r="C4613" s="13">
        <f>COUNTIFS($F$3:F4613,'تقرير منتج تام'!$E$4)</f>
        <v>10</v>
      </c>
      <c r="D4613" s="37"/>
      <c r="E4613" s="37"/>
      <c r="F4613" s="37"/>
      <c r="G4613" s="39"/>
      <c r="H4613" s="40"/>
      <c r="I4613" s="107" t="str">
        <f>IF(G4613="","",_xlfn.IFNA(VLOOKUP(G4613,'سجل المشتريات'!F:N,8,0),"غير مسجلة في المشتريات"))</f>
        <v/>
      </c>
      <c r="J4613" s="26" t="str">
        <f>_xlfn.IFNA(VLOOKUP(F4613,الاوردرات!$B$1:$C$600,2,0),"")</f>
        <v/>
      </c>
      <c r="K4613" s="52"/>
      <c r="M4613" s="105" t="str">
        <f>IF(G4613="","",_xlfn.IFNA((VLOOKUP(G4613,help!L:M,2,0))*H4613,_xlfn.IFNA((VLOOKUP(G4613,help!P:Q,2,0))*H4613,"غير مسجلة في المشتريات")))</f>
        <v/>
      </c>
    </row>
    <row r="4614" spans="2:13" hidden="1" x14ac:dyDescent="0.25">
      <c r="B4614" s="13">
        <f>COUNTIFS($G$3:G4614,'تقرير استهلاك خامات'!$D$4)</f>
        <v>2</v>
      </c>
      <c r="C4614" s="13">
        <f>COUNTIFS($F$3:F4614,'تقرير منتج تام'!$E$4)</f>
        <v>10</v>
      </c>
      <c r="D4614" s="37"/>
      <c r="E4614" s="37"/>
      <c r="F4614" s="37"/>
      <c r="G4614" s="39"/>
      <c r="H4614" s="40"/>
      <c r="I4614" s="107" t="str">
        <f>IF(G4614="","",_xlfn.IFNA(VLOOKUP(G4614,'سجل المشتريات'!F:N,8,0),"غير مسجلة في المشتريات"))</f>
        <v/>
      </c>
      <c r="J4614" s="26" t="str">
        <f>_xlfn.IFNA(VLOOKUP(F4614,الاوردرات!$B$1:$C$600,2,0),"")</f>
        <v/>
      </c>
      <c r="K4614" s="52"/>
      <c r="M4614" s="105" t="str">
        <f>IF(G4614="","",_xlfn.IFNA((VLOOKUP(G4614,help!L:M,2,0))*H4614,_xlfn.IFNA((VLOOKUP(G4614,help!P:Q,2,0))*H4614,"غير مسجلة في المشتريات")))</f>
        <v/>
      </c>
    </row>
    <row r="4615" spans="2:13" hidden="1" x14ac:dyDescent="0.25">
      <c r="B4615" s="13">
        <f>COUNTIFS($G$3:G4615,'تقرير استهلاك خامات'!$D$4)</f>
        <v>2</v>
      </c>
      <c r="C4615" s="13">
        <f>COUNTIFS($F$3:F4615,'تقرير منتج تام'!$E$4)</f>
        <v>10</v>
      </c>
      <c r="D4615" s="37"/>
      <c r="E4615" s="37"/>
      <c r="F4615" s="37"/>
      <c r="G4615" s="39"/>
      <c r="H4615" s="40"/>
      <c r="I4615" s="107" t="str">
        <f>IF(G4615="","",_xlfn.IFNA(VLOOKUP(G4615,'سجل المشتريات'!F:N,8,0),"غير مسجلة في المشتريات"))</f>
        <v/>
      </c>
      <c r="J4615" s="26" t="str">
        <f>_xlfn.IFNA(VLOOKUP(F4615,الاوردرات!$B$1:$C$600,2,0),"")</f>
        <v/>
      </c>
      <c r="K4615" s="52"/>
      <c r="M4615" s="105" t="str">
        <f>IF(G4615="","",_xlfn.IFNA((VLOOKUP(G4615,help!L:M,2,0))*H4615,_xlfn.IFNA((VLOOKUP(G4615,help!P:Q,2,0))*H4615,"غير مسجلة في المشتريات")))</f>
        <v/>
      </c>
    </row>
    <row r="4616" spans="2:13" hidden="1" x14ac:dyDescent="0.25">
      <c r="B4616" s="13">
        <f>COUNTIFS($G$3:G4616,'تقرير استهلاك خامات'!$D$4)</f>
        <v>2</v>
      </c>
      <c r="C4616" s="13">
        <f>COUNTIFS($F$3:F4616,'تقرير منتج تام'!$E$4)</f>
        <v>10</v>
      </c>
      <c r="D4616" s="37"/>
      <c r="E4616" s="37"/>
      <c r="F4616" s="37"/>
      <c r="G4616" s="39"/>
      <c r="H4616" s="40"/>
      <c r="I4616" s="107" t="str">
        <f>IF(G4616="","",_xlfn.IFNA(VLOOKUP(G4616,'سجل المشتريات'!F:N,8,0),"غير مسجلة في المشتريات"))</f>
        <v/>
      </c>
      <c r="J4616" s="26" t="str">
        <f>_xlfn.IFNA(VLOOKUP(F4616,الاوردرات!$B$1:$C$600,2,0),"")</f>
        <v/>
      </c>
      <c r="K4616" s="52"/>
      <c r="M4616" s="105" t="str">
        <f>IF(G4616="","",_xlfn.IFNA((VLOOKUP(G4616,help!L:M,2,0))*H4616,_xlfn.IFNA((VLOOKUP(G4616,help!P:Q,2,0))*H4616,"غير مسجلة في المشتريات")))</f>
        <v/>
      </c>
    </row>
    <row r="4617" spans="2:13" hidden="1" x14ac:dyDescent="0.25">
      <c r="B4617" s="13">
        <f>COUNTIFS($G$3:G4617,'تقرير استهلاك خامات'!$D$4)</f>
        <v>2</v>
      </c>
      <c r="C4617" s="13">
        <f>COUNTIFS($F$3:F4617,'تقرير منتج تام'!$E$4)</f>
        <v>10</v>
      </c>
      <c r="D4617" s="37"/>
      <c r="E4617" s="37"/>
      <c r="F4617" s="37"/>
      <c r="G4617" s="39"/>
      <c r="H4617" s="40"/>
      <c r="I4617" s="107" t="str">
        <f>IF(G4617="","",_xlfn.IFNA(VLOOKUP(G4617,'سجل المشتريات'!F:N,8,0),"غير مسجلة في المشتريات"))</f>
        <v/>
      </c>
      <c r="J4617" s="26" t="str">
        <f>_xlfn.IFNA(VLOOKUP(F4617,الاوردرات!$B$1:$C$600,2,0),"")</f>
        <v/>
      </c>
      <c r="K4617" s="52"/>
      <c r="M4617" s="105" t="str">
        <f>IF(G4617="","",_xlfn.IFNA((VLOOKUP(G4617,help!L:M,2,0))*H4617,_xlfn.IFNA((VLOOKUP(G4617,help!P:Q,2,0))*H4617,"غير مسجلة في المشتريات")))</f>
        <v/>
      </c>
    </row>
    <row r="4618" spans="2:13" hidden="1" x14ac:dyDescent="0.25">
      <c r="B4618" s="13">
        <f>COUNTIFS($G$3:G4618,'تقرير استهلاك خامات'!$D$4)</f>
        <v>2</v>
      </c>
      <c r="C4618" s="13">
        <f>COUNTIFS($F$3:F4618,'تقرير منتج تام'!$E$4)</f>
        <v>10</v>
      </c>
      <c r="D4618" s="37"/>
      <c r="E4618" s="37"/>
      <c r="F4618" s="37"/>
      <c r="G4618" s="39"/>
      <c r="H4618" s="40"/>
      <c r="I4618" s="107" t="str">
        <f>IF(G4618="","",_xlfn.IFNA(VLOOKUP(G4618,'سجل المشتريات'!F:N,8,0),"غير مسجلة في المشتريات"))</f>
        <v/>
      </c>
      <c r="J4618" s="26" t="str">
        <f>_xlfn.IFNA(VLOOKUP(F4618,الاوردرات!$B$1:$C$600,2,0),"")</f>
        <v/>
      </c>
      <c r="K4618" s="52"/>
      <c r="M4618" s="105" t="str">
        <f>IF(G4618="","",_xlfn.IFNA((VLOOKUP(G4618,help!L:M,2,0))*H4618,_xlfn.IFNA((VLOOKUP(G4618,help!P:Q,2,0))*H4618,"غير مسجلة في المشتريات")))</f>
        <v/>
      </c>
    </row>
    <row r="4619" spans="2:13" hidden="1" x14ac:dyDescent="0.25">
      <c r="B4619" s="13">
        <f>COUNTIFS($G$3:G4619,'تقرير استهلاك خامات'!$D$4)</f>
        <v>2</v>
      </c>
      <c r="C4619" s="13">
        <f>COUNTIFS($F$3:F4619,'تقرير منتج تام'!$E$4)</f>
        <v>10</v>
      </c>
      <c r="D4619" s="37"/>
      <c r="E4619" s="37"/>
      <c r="F4619" s="37"/>
      <c r="G4619" s="39"/>
      <c r="H4619" s="40"/>
      <c r="I4619" s="107" t="str">
        <f>IF(G4619="","",_xlfn.IFNA(VLOOKUP(G4619,'سجل المشتريات'!F:N,8,0),"غير مسجلة في المشتريات"))</f>
        <v/>
      </c>
      <c r="J4619" s="26" t="str">
        <f>_xlfn.IFNA(VLOOKUP(F4619,الاوردرات!$B$1:$C$600,2,0),"")</f>
        <v/>
      </c>
      <c r="K4619" s="52"/>
      <c r="M4619" s="105" t="str">
        <f>IF(G4619="","",_xlfn.IFNA((VLOOKUP(G4619,help!L:M,2,0))*H4619,_xlfn.IFNA((VLOOKUP(G4619,help!P:Q,2,0))*H4619,"غير مسجلة في المشتريات")))</f>
        <v/>
      </c>
    </row>
    <row r="4620" spans="2:13" hidden="1" x14ac:dyDescent="0.25">
      <c r="B4620" s="13">
        <f>COUNTIFS($G$3:G4620,'تقرير استهلاك خامات'!$D$4)</f>
        <v>2</v>
      </c>
      <c r="C4620" s="13">
        <f>COUNTIFS($F$3:F4620,'تقرير منتج تام'!$E$4)</f>
        <v>10</v>
      </c>
      <c r="D4620" s="37"/>
      <c r="E4620" s="37"/>
      <c r="F4620" s="37"/>
      <c r="G4620" s="39"/>
      <c r="H4620" s="40"/>
      <c r="I4620" s="107" t="str">
        <f>IF(G4620="","",_xlfn.IFNA(VLOOKUP(G4620,'سجل المشتريات'!F:N,8,0),"غير مسجلة في المشتريات"))</f>
        <v/>
      </c>
      <c r="J4620" s="26" t="str">
        <f>_xlfn.IFNA(VLOOKUP(F4620,الاوردرات!$B$1:$C$600,2,0),"")</f>
        <v/>
      </c>
      <c r="K4620" s="52"/>
      <c r="M4620" s="105" t="str">
        <f>IF(G4620="","",_xlfn.IFNA((VLOOKUP(G4620,help!L:M,2,0))*H4620,_xlfn.IFNA((VLOOKUP(G4620,help!P:Q,2,0))*H4620,"غير مسجلة في المشتريات")))</f>
        <v/>
      </c>
    </row>
    <row r="4621" spans="2:13" hidden="1" x14ac:dyDescent="0.25">
      <c r="B4621" s="13">
        <f>COUNTIFS($G$3:G4621,'تقرير استهلاك خامات'!$D$4)</f>
        <v>2</v>
      </c>
      <c r="C4621" s="13">
        <f>COUNTIFS($F$3:F4621,'تقرير منتج تام'!$E$4)</f>
        <v>10</v>
      </c>
      <c r="D4621" s="37"/>
      <c r="E4621" s="37"/>
      <c r="F4621" s="37"/>
      <c r="G4621" s="39"/>
      <c r="H4621" s="40"/>
      <c r="I4621" s="107" t="str">
        <f>IF(G4621="","",_xlfn.IFNA(VLOOKUP(G4621,'سجل المشتريات'!F:N,8,0),"غير مسجلة في المشتريات"))</f>
        <v/>
      </c>
      <c r="J4621" s="26" t="str">
        <f>_xlfn.IFNA(VLOOKUP(F4621,الاوردرات!$B$1:$C$600,2,0),"")</f>
        <v/>
      </c>
      <c r="K4621" s="52"/>
      <c r="M4621" s="105" t="str">
        <f>IF(G4621="","",_xlfn.IFNA((VLOOKUP(G4621,help!L:M,2,0))*H4621,_xlfn.IFNA((VLOOKUP(G4621,help!P:Q,2,0))*H4621,"غير مسجلة في المشتريات")))</f>
        <v/>
      </c>
    </row>
    <row r="4622" spans="2:13" hidden="1" x14ac:dyDescent="0.25">
      <c r="B4622" s="13">
        <f>COUNTIFS($G$3:G4622,'تقرير استهلاك خامات'!$D$4)</f>
        <v>2</v>
      </c>
      <c r="C4622" s="13">
        <f>COUNTIFS($F$3:F4622,'تقرير منتج تام'!$E$4)</f>
        <v>10</v>
      </c>
      <c r="D4622" s="37"/>
      <c r="E4622" s="37"/>
      <c r="F4622" s="37"/>
      <c r="G4622" s="39"/>
      <c r="H4622" s="40"/>
      <c r="I4622" s="107" t="str">
        <f>IF(G4622="","",_xlfn.IFNA(VLOOKUP(G4622,'سجل المشتريات'!F:N,8,0),"غير مسجلة في المشتريات"))</f>
        <v/>
      </c>
      <c r="J4622" s="26" t="str">
        <f>_xlfn.IFNA(VLOOKUP(F4622,الاوردرات!$B$1:$C$600,2,0),"")</f>
        <v/>
      </c>
      <c r="K4622" s="52"/>
      <c r="M4622" s="105" t="str">
        <f>IF(G4622="","",_xlfn.IFNA((VLOOKUP(G4622,help!L:M,2,0))*H4622,_xlfn.IFNA((VLOOKUP(G4622,help!P:Q,2,0))*H4622,"غير مسجلة في المشتريات")))</f>
        <v/>
      </c>
    </row>
    <row r="4623" spans="2:13" hidden="1" x14ac:dyDescent="0.25">
      <c r="B4623" s="13">
        <f>COUNTIFS($G$3:G4623,'تقرير استهلاك خامات'!$D$4)</f>
        <v>2</v>
      </c>
      <c r="C4623" s="13">
        <f>COUNTIFS($F$3:F4623,'تقرير منتج تام'!$E$4)</f>
        <v>10</v>
      </c>
      <c r="D4623" s="37"/>
      <c r="E4623" s="37"/>
      <c r="F4623" s="37"/>
      <c r="G4623" s="39"/>
      <c r="H4623" s="40"/>
      <c r="I4623" s="107" t="str">
        <f>IF(G4623="","",_xlfn.IFNA(VLOOKUP(G4623,'سجل المشتريات'!F:N,8,0),"غير مسجلة في المشتريات"))</f>
        <v/>
      </c>
      <c r="J4623" s="26" t="str">
        <f>_xlfn.IFNA(VLOOKUP(F4623,الاوردرات!$B$1:$C$600,2,0),"")</f>
        <v/>
      </c>
      <c r="K4623" s="52"/>
      <c r="M4623" s="105" t="str">
        <f>IF(G4623="","",_xlfn.IFNA((VLOOKUP(G4623,help!L:M,2,0))*H4623,_xlfn.IFNA((VLOOKUP(G4623,help!P:Q,2,0))*H4623,"غير مسجلة في المشتريات")))</f>
        <v/>
      </c>
    </row>
    <row r="4624" spans="2:13" hidden="1" x14ac:dyDescent="0.25">
      <c r="B4624" s="13">
        <f>COUNTIFS($G$3:G4624,'تقرير استهلاك خامات'!$D$4)</f>
        <v>2</v>
      </c>
      <c r="C4624" s="13">
        <f>COUNTIFS($F$3:F4624,'تقرير منتج تام'!$E$4)</f>
        <v>10</v>
      </c>
      <c r="D4624" s="37"/>
      <c r="E4624" s="37"/>
      <c r="F4624" s="37"/>
      <c r="G4624" s="39"/>
      <c r="H4624" s="40"/>
      <c r="I4624" s="107" t="str">
        <f>IF(G4624="","",_xlfn.IFNA(VLOOKUP(G4624,'سجل المشتريات'!F:N,8,0),"غير مسجلة في المشتريات"))</f>
        <v/>
      </c>
      <c r="J4624" s="26" t="str">
        <f>_xlfn.IFNA(VLOOKUP(F4624,الاوردرات!$B$1:$C$600,2,0),"")</f>
        <v/>
      </c>
      <c r="K4624" s="52"/>
      <c r="M4624" s="105" t="str">
        <f>IF(G4624="","",_xlfn.IFNA((VLOOKUP(G4624,help!L:M,2,0))*H4624,_xlfn.IFNA((VLOOKUP(G4624,help!P:Q,2,0))*H4624,"غير مسجلة في المشتريات")))</f>
        <v/>
      </c>
    </row>
    <row r="4625" spans="2:13" hidden="1" x14ac:dyDescent="0.25">
      <c r="B4625" s="13">
        <f>COUNTIFS($G$3:G4625,'تقرير استهلاك خامات'!$D$4)</f>
        <v>2</v>
      </c>
      <c r="C4625" s="13">
        <f>COUNTIFS($F$3:F4625,'تقرير منتج تام'!$E$4)</f>
        <v>10</v>
      </c>
      <c r="D4625" s="37"/>
      <c r="E4625" s="37"/>
      <c r="F4625" s="37"/>
      <c r="G4625" s="39"/>
      <c r="H4625" s="40"/>
      <c r="I4625" s="107" t="str">
        <f>IF(G4625="","",_xlfn.IFNA(VLOOKUP(G4625,'سجل المشتريات'!F:N,8,0),"غير مسجلة في المشتريات"))</f>
        <v/>
      </c>
      <c r="J4625" s="26" t="str">
        <f>_xlfn.IFNA(VLOOKUP(F4625,الاوردرات!$B$1:$C$600,2,0),"")</f>
        <v/>
      </c>
      <c r="K4625" s="52"/>
      <c r="M4625" s="105" t="str">
        <f>IF(G4625="","",_xlfn.IFNA((VLOOKUP(G4625,help!L:M,2,0))*H4625,_xlfn.IFNA((VLOOKUP(G4625,help!P:Q,2,0))*H4625,"غير مسجلة في المشتريات")))</f>
        <v/>
      </c>
    </row>
    <row r="4626" spans="2:13" hidden="1" x14ac:dyDescent="0.25">
      <c r="B4626" s="13">
        <f>COUNTIFS($G$3:G4626,'تقرير استهلاك خامات'!$D$4)</f>
        <v>2</v>
      </c>
      <c r="C4626" s="13">
        <f>COUNTIFS($F$3:F4626,'تقرير منتج تام'!$E$4)</f>
        <v>10</v>
      </c>
      <c r="D4626" s="37"/>
      <c r="E4626" s="37"/>
      <c r="F4626" s="37"/>
      <c r="G4626" s="39"/>
      <c r="H4626" s="40"/>
      <c r="I4626" s="107" t="str">
        <f>IF(G4626="","",_xlfn.IFNA(VLOOKUP(G4626,'سجل المشتريات'!F:N,8,0),"غير مسجلة في المشتريات"))</f>
        <v/>
      </c>
      <c r="J4626" s="26" t="str">
        <f>_xlfn.IFNA(VLOOKUP(F4626,الاوردرات!$B$1:$C$600,2,0),"")</f>
        <v/>
      </c>
      <c r="K4626" s="52"/>
      <c r="M4626" s="105" t="str">
        <f>IF(G4626="","",_xlfn.IFNA((VLOOKUP(G4626,help!L:M,2,0))*H4626,_xlfn.IFNA((VLOOKUP(G4626,help!P:Q,2,0))*H4626,"غير مسجلة في المشتريات")))</f>
        <v/>
      </c>
    </row>
    <row r="4627" spans="2:13" hidden="1" x14ac:dyDescent="0.25">
      <c r="B4627" s="13">
        <f>COUNTIFS($G$3:G4627,'تقرير استهلاك خامات'!$D$4)</f>
        <v>2</v>
      </c>
      <c r="C4627" s="13">
        <f>COUNTIFS($F$3:F4627,'تقرير منتج تام'!$E$4)</f>
        <v>10</v>
      </c>
      <c r="D4627" s="37"/>
      <c r="E4627" s="37"/>
      <c r="F4627" s="37"/>
      <c r="G4627" s="39"/>
      <c r="H4627" s="40"/>
      <c r="I4627" s="107" t="str">
        <f>IF(G4627="","",_xlfn.IFNA(VLOOKUP(G4627,'سجل المشتريات'!F:N,8,0),"غير مسجلة في المشتريات"))</f>
        <v/>
      </c>
      <c r="J4627" s="26" t="str">
        <f>_xlfn.IFNA(VLOOKUP(F4627,الاوردرات!$B$1:$C$600,2,0),"")</f>
        <v/>
      </c>
      <c r="K4627" s="52"/>
      <c r="M4627" s="105" t="str">
        <f>IF(G4627="","",_xlfn.IFNA((VLOOKUP(G4627,help!L:M,2,0))*H4627,_xlfn.IFNA((VLOOKUP(G4627,help!P:Q,2,0))*H4627,"غير مسجلة في المشتريات")))</f>
        <v/>
      </c>
    </row>
    <row r="4628" spans="2:13" hidden="1" x14ac:dyDescent="0.25">
      <c r="B4628" s="13">
        <f>COUNTIFS($G$3:G4628,'تقرير استهلاك خامات'!$D$4)</f>
        <v>2</v>
      </c>
      <c r="C4628" s="13">
        <f>COUNTIFS($F$3:F4628,'تقرير منتج تام'!$E$4)</f>
        <v>10</v>
      </c>
      <c r="D4628" s="37"/>
      <c r="E4628" s="37"/>
      <c r="F4628" s="37"/>
      <c r="G4628" s="39"/>
      <c r="H4628" s="40"/>
      <c r="I4628" s="107" t="str">
        <f>IF(G4628="","",_xlfn.IFNA(VLOOKUP(G4628,'سجل المشتريات'!F:N,8,0),"غير مسجلة في المشتريات"))</f>
        <v/>
      </c>
      <c r="J4628" s="26" t="str">
        <f>_xlfn.IFNA(VLOOKUP(F4628,الاوردرات!$B$1:$C$600,2,0),"")</f>
        <v/>
      </c>
      <c r="K4628" s="52"/>
      <c r="M4628" s="105" t="str">
        <f>IF(G4628="","",_xlfn.IFNA((VLOOKUP(G4628,help!L:M,2,0))*H4628,_xlfn.IFNA((VLOOKUP(G4628,help!P:Q,2,0))*H4628,"غير مسجلة في المشتريات")))</f>
        <v/>
      </c>
    </row>
    <row r="4629" spans="2:13" hidden="1" x14ac:dyDescent="0.25">
      <c r="B4629" s="13">
        <f>COUNTIFS($G$3:G4629,'تقرير استهلاك خامات'!$D$4)</f>
        <v>2</v>
      </c>
      <c r="C4629" s="13">
        <f>COUNTIFS($F$3:F4629,'تقرير منتج تام'!$E$4)</f>
        <v>10</v>
      </c>
      <c r="D4629" s="37"/>
      <c r="E4629" s="37"/>
      <c r="F4629" s="37"/>
      <c r="G4629" s="39"/>
      <c r="H4629" s="40"/>
      <c r="I4629" s="107" t="str">
        <f>IF(G4629="","",_xlfn.IFNA(VLOOKUP(G4629,'سجل المشتريات'!F:N,8,0),"غير مسجلة في المشتريات"))</f>
        <v/>
      </c>
      <c r="J4629" s="26" t="str">
        <f>_xlfn.IFNA(VLOOKUP(F4629,الاوردرات!$B$1:$C$600,2,0),"")</f>
        <v/>
      </c>
      <c r="K4629" s="52"/>
      <c r="M4629" s="105" t="str">
        <f>IF(G4629="","",_xlfn.IFNA((VLOOKUP(G4629,help!L:M,2,0))*H4629,_xlfn.IFNA((VLOOKUP(G4629,help!P:Q,2,0))*H4629,"غير مسجلة في المشتريات")))</f>
        <v/>
      </c>
    </row>
    <row r="4630" spans="2:13" hidden="1" x14ac:dyDescent="0.25">
      <c r="B4630" s="13">
        <f>COUNTIFS($G$3:G4630,'تقرير استهلاك خامات'!$D$4)</f>
        <v>2</v>
      </c>
      <c r="C4630" s="13">
        <f>COUNTIFS($F$3:F4630,'تقرير منتج تام'!$E$4)</f>
        <v>10</v>
      </c>
      <c r="D4630" s="37"/>
      <c r="E4630" s="37"/>
      <c r="F4630" s="37"/>
      <c r="G4630" s="39"/>
      <c r="H4630" s="40"/>
      <c r="I4630" s="107" t="str">
        <f>IF(G4630="","",_xlfn.IFNA(VLOOKUP(G4630,'سجل المشتريات'!F:N,8,0),"غير مسجلة في المشتريات"))</f>
        <v/>
      </c>
      <c r="J4630" s="26" t="str">
        <f>_xlfn.IFNA(VLOOKUP(F4630,الاوردرات!$B$1:$C$600,2,0),"")</f>
        <v/>
      </c>
      <c r="K4630" s="52"/>
      <c r="M4630" s="105" t="str">
        <f>IF(G4630="","",_xlfn.IFNA((VLOOKUP(G4630,help!L:M,2,0))*H4630,_xlfn.IFNA((VLOOKUP(G4630,help!P:Q,2,0))*H4630,"غير مسجلة في المشتريات")))</f>
        <v/>
      </c>
    </row>
    <row r="4631" spans="2:13" hidden="1" x14ac:dyDescent="0.25">
      <c r="B4631" s="13">
        <f>COUNTIFS($G$3:G4631,'تقرير استهلاك خامات'!$D$4)</f>
        <v>2</v>
      </c>
      <c r="C4631" s="13">
        <f>COUNTIFS($F$3:F4631,'تقرير منتج تام'!$E$4)</f>
        <v>10</v>
      </c>
      <c r="D4631" s="37"/>
      <c r="E4631" s="37"/>
      <c r="F4631" s="37"/>
      <c r="G4631" s="39"/>
      <c r="H4631" s="40"/>
      <c r="I4631" s="107" t="str">
        <f>IF(G4631="","",_xlfn.IFNA(VLOOKUP(G4631,'سجل المشتريات'!F:N,8,0),"غير مسجلة في المشتريات"))</f>
        <v/>
      </c>
      <c r="J4631" s="26" t="str">
        <f>_xlfn.IFNA(VLOOKUP(F4631,الاوردرات!$B$1:$C$600,2,0),"")</f>
        <v/>
      </c>
      <c r="K4631" s="52"/>
      <c r="M4631" s="105" t="str">
        <f>IF(G4631="","",_xlfn.IFNA((VLOOKUP(G4631,help!L:M,2,0))*H4631,_xlfn.IFNA((VLOOKUP(G4631,help!P:Q,2,0))*H4631,"غير مسجلة في المشتريات")))</f>
        <v/>
      </c>
    </row>
    <row r="4632" spans="2:13" hidden="1" x14ac:dyDescent="0.25">
      <c r="B4632" s="13">
        <f>COUNTIFS($G$3:G4632,'تقرير استهلاك خامات'!$D$4)</f>
        <v>2</v>
      </c>
      <c r="C4632" s="13">
        <f>COUNTIFS($F$3:F4632,'تقرير منتج تام'!$E$4)</f>
        <v>10</v>
      </c>
      <c r="D4632" s="37"/>
      <c r="E4632" s="37"/>
      <c r="F4632" s="37"/>
      <c r="G4632" s="39"/>
      <c r="H4632" s="40"/>
      <c r="I4632" s="107" t="str">
        <f>IF(G4632="","",_xlfn.IFNA(VLOOKUP(G4632,'سجل المشتريات'!F:N,8,0),"غير مسجلة في المشتريات"))</f>
        <v/>
      </c>
      <c r="J4632" s="26" t="str">
        <f>_xlfn.IFNA(VLOOKUP(F4632,الاوردرات!$B$1:$C$600,2,0),"")</f>
        <v/>
      </c>
      <c r="K4632" s="52"/>
      <c r="M4632" s="105" t="str">
        <f>IF(G4632="","",_xlfn.IFNA((VLOOKUP(G4632,help!L:M,2,0))*H4632,_xlfn.IFNA((VLOOKUP(G4632,help!P:Q,2,0))*H4632,"غير مسجلة في المشتريات")))</f>
        <v/>
      </c>
    </row>
    <row r="4633" spans="2:13" hidden="1" x14ac:dyDescent="0.25">
      <c r="B4633" s="13">
        <f>COUNTIFS($G$3:G4633,'تقرير استهلاك خامات'!$D$4)</f>
        <v>2</v>
      </c>
      <c r="C4633" s="13">
        <f>COUNTIFS($F$3:F4633,'تقرير منتج تام'!$E$4)</f>
        <v>10</v>
      </c>
      <c r="D4633" s="37"/>
      <c r="E4633" s="37"/>
      <c r="F4633" s="37"/>
      <c r="G4633" s="39"/>
      <c r="H4633" s="40"/>
      <c r="I4633" s="107" t="str">
        <f>IF(G4633="","",_xlfn.IFNA(VLOOKUP(G4633,'سجل المشتريات'!F:N,8,0),"غير مسجلة في المشتريات"))</f>
        <v/>
      </c>
      <c r="J4633" s="26" t="str">
        <f>_xlfn.IFNA(VLOOKUP(F4633,الاوردرات!$B$1:$C$600,2,0),"")</f>
        <v/>
      </c>
      <c r="K4633" s="52"/>
      <c r="M4633" s="105" t="str">
        <f>IF(G4633="","",_xlfn.IFNA((VLOOKUP(G4633,help!L:M,2,0))*H4633,_xlfn.IFNA((VLOOKUP(G4633,help!P:Q,2,0))*H4633,"غير مسجلة في المشتريات")))</f>
        <v/>
      </c>
    </row>
    <row r="4634" spans="2:13" hidden="1" x14ac:dyDescent="0.25">
      <c r="B4634" s="13">
        <f>COUNTIFS($G$3:G4634,'تقرير استهلاك خامات'!$D$4)</f>
        <v>2</v>
      </c>
      <c r="C4634" s="13">
        <f>COUNTIFS($F$3:F4634,'تقرير منتج تام'!$E$4)</f>
        <v>10</v>
      </c>
      <c r="D4634" s="37"/>
      <c r="E4634" s="37"/>
      <c r="F4634" s="37"/>
      <c r="G4634" s="39"/>
      <c r="H4634" s="40"/>
      <c r="I4634" s="107" t="str">
        <f>IF(G4634="","",_xlfn.IFNA(VLOOKUP(G4634,'سجل المشتريات'!F:N,8,0),"غير مسجلة في المشتريات"))</f>
        <v/>
      </c>
      <c r="J4634" s="26" t="str">
        <f>_xlfn.IFNA(VLOOKUP(F4634,الاوردرات!$B$1:$C$600,2,0),"")</f>
        <v/>
      </c>
      <c r="K4634" s="52"/>
      <c r="M4634" s="105" t="str">
        <f>IF(G4634="","",_xlfn.IFNA((VLOOKUP(G4634,help!L:M,2,0))*H4634,_xlfn.IFNA((VLOOKUP(G4634,help!P:Q,2,0))*H4634,"غير مسجلة في المشتريات")))</f>
        <v/>
      </c>
    </row>
    <row r="4635" spans="2:13" hidden="1" x14ac:dyDescent="0.25">
      <c r="B4635" s="13">
        <f>COUNTIFS($G$3:G4635,'تقرير استهلاك خامات'!$D$4)</f>
        <v>2</v>
      </c>
      <c r="C4635" s="13">
        <f>COUNTIFS($F$3:F4635,'تقرير منتج تام'!$E$4)</f>
        <v>10</v>
      </c>
      <c r="D4635" s="37"/>
      <c r="E4635" s="37"/>
      <c r="F4635" s="37"/>
      <c r="G4635" s="39"/>
      <c r="H4635" s="40"/>
      <c r="I4635" s="107" t="str">
        <f>IF(G4635="","",_xlfn.IFNA(VLOOKUP(G4635,'سجل المشتريات'!F:N,8,0),"غير مسجلة في المشتريات"))</f>
        <v/>
      </c>
      <c r="J4635" s="26" t="str">
        <f>_xlfn.IFNA(VLOOKUP(F4635,الاوردرات!$B$1:$C$600,2,0),"")</f>
        <v/>
      </c>
      <c r="K4635" s="52"/>
      <c r="M4635" s="105" t="str">
        <f>IF(G4635="","",_xlfn.IFNA((VLOOKUP(G4635,help!L:M,2,0))*H4635,_xlfn.IFNA((VLOOKUP(G4635,help!P:Q,2,0))*H4635,"غير مسجلة في المشتريات")))</f>
        <v/>
      </c>
    </row>
    <row r="4636" spans="2:13" hidden="1" x14ac:dyDescent="0.25">
      <c r="B4636" s="13">
        <f>COUNTIFS($G$3:G4636,'تقرير استهلاك خامات'!$D$4)</f>
        <v>2</v>
      </c>
      <c r="C4636" s="13">
        <f>COUNTIFS($F$3:F4636,'تقرير منتج تام'!$E$4)</f>
        <v>10</v>
      </c>
      <c r="D4636" s="37"/>
      <c r="E4636" s="37"/>
      <c r="F4636" s="37"/>
      <c r="G4636" s="39"/>
      <c r="H4636" s="40"/>
      <c r="I4636" s="107" t="str">
        <f>IF(G4636="","",_xlfn.IFNA(VLOOKUP(G4636,'سجل المشتريات'!F:N,8,0),"غير مسجلة في المشتريات"))</f>
        <v/>
      </c>
      <c r="J4636" s="26" t="str">
        <f>_xlfn.IFNA(VLOOKUP(F4636,الاوردرات!$B$1:$C$600,2,0),"")</f>
        <v/>
      </c>
      <c r="K4636" s="52"/>
      <c r="M4636" s="105" t="str">
        <f>IF(G4636="","",_xlfn.IFNA((VLOOKUP(G4636,help!L:M,2,0))*H4636,_xlfn.IFNA((VLOOKUP(G4636,help!P:Q,2,0))*H4636,"غير مسجلة في المشتريات")))</f>
        <v/>
      </c>
    </row>
    <row r="4637" spans="2:13" hidden="1" x14ac:dyDescent="0.25">
      <c r="B4637" s="13">
        <f>COUNTIFS($G$3:G4637,'تقرير استهلاك خامات'!$D$4)</f>
        <v>2</v>
      </c>
      <c r="C4637" s="13">
        <f>COUNTIFS($F$3:F4637,'تقرير منتج تام'!$E$4)</f>
        <v>10</v>
      </c>
      <c r="D4637" s="37"/>
      <c r="E4637" s="37"/>
      <c r="F4637" s="37"/>
      <c r="G4637" s="39"/>
      <c r="H4637" s="40"/>
      <c r="I4637" s="107" t="str">
        <f>IF(G4637="","",_xlfn.IFNA(VLOOKUP(G4637,'سجل المشتريات'!F:N,8,0),"غير مسجلة في المشتريات"))</f>
        <v/>
      </c>
      <c r="J4637" s="26" t="str">
        <f>_xlfn.IFNA(VLOOKUP(F4637,الاوردرات!$B$1:$C$600,2,0),"")</f>
        <v/>
      </c>
      <c r="K4637" s="52"/>
      <c r="M4637" s="105" t="str">
        <f>IF(G4637="","",_xlfn.IFNA((VLOOKUP(G4637,help!L:M,2,0))*H4637,_xlfn.IFNA((VLOOKUP(G4637,help!P:Q,2,0))*H4637,"غير مسجلة في المشتريات")))</f>
        <v/>
      </c>
    </row>
    <row r="4638" spans="2:13" hidden="1" x14ac:dyDescent="0.25">
      <c r="B4638" s="13">
        <f>COUNTIFS($G$3:G4638,'تقرير استهلاك خامات'!$D$4)</f>
        <v>2</v>
      </c>
      <c r="C4638" s="13">
        <f>COUNTIFS($F$3:F4638,'تقرير منتج تام'!$E$4)</f>
        <v>10</v>
      </c>
      <c r="D4638" s="37"/>
      <c r="E4638" s="37"/>
      <c r="F4638" s="37"/>
      <c r="G4638" s="39"/>
      <c r="H4638" s="40"/>
      <c r="I4638" s="107" t="str">
        <f>IF(G4638="","",_xlfn.IFNA(VLOOKUP(G4638,'سجل المشتريات'!F:N,8,0),"غير مسجلة في المشتريات"))</f>
        <v/>
      </c>
      <c r="J4638" s="26" t="str">
        <f>_xlfn.IFNA(VLOOKUP(F4638,الاوردرات!$B$1:$C$600,2,0),"")</f>
        <v/>
      </c>
      <c r="K4638" s="52"/>
      <c r="M4638" s="105" t="str">
        <f>IF(G4638="","",_xlfn.IFNA((VLOOKUP(G4638,help!L:M,2,0))*H4638,_xlfn.IFNA((VLOOKUP(G4638,help!P:Q,2,0))*H4638,"غير مسجلة في المشتريات")))</f>
        <v/>
      </c>
    </row>
    <row r="4639" spans="2:13" hidden="1" x14ac:dyDescent="0.25">
      <c r="B4639" s="13">
        <f>COUNTIFS($G$3:G4639,'تقرير استهلاك خامات'!$D$4)</f>
        <v>2</v>
      </c>
      <c r="C4639" s="13">
        <f>COUNTIFS($F$3:F4639,'تقرير منتج تام'!$E$4)</f>
        <v>10</v>
      </c>
      <c r="D4639" s="37"/>
      <c r="E4639" s="37"/>
      <c r="F4639" s="37"/>
      <c r="G4639" s="39"/>
      <c r="H4639" s="40"/>
      <c r="I4639" s="107" t="str">
        <f>IF(G4639="","",_xlfn.IFNA(VLOOKUP(G4639,'سجل المشتريات'!F:N,8,0),"غير مسجلة في المشتريات"))</f>
        <v/>
      </c>
      <c r="J4639" s="26" t="str">
        <f>_xlfn.IFNA(VLOOKUP(F4639,الاوردرات!$B$1:$C$600,2,0),"")</f>
        <v/>
      </c>
      <c r="K4639" s="52"/>
      <c r="M4639" s="105" t="str">
        <f>IF(G4639="","",_xlfn.IFNA((VLOOKUP(G4639,help!L:M,2,0))*H4639,_xlfn.IFNA((VLOOKUP(G4639,help!P:Q,2,0))*H4639,"غير مسجلة في المشتريات")))</f>
        <v/>
      </c>
    </row>
    <row r="4640" spans="2:13" hidden="1" x14ac:dyDescent="0.25">
      <c r="B4640" s="13">
        <f>COUNTIFS($G$3:G4640,'تقرير استهلاك خامات'!$D$4)</f>
        <v>2</v>
      </c>
      <c r="C4640" s="13">
        <f>COUNTIFS($F$3:F4640,'تقرير منتج تام'!$E$4)</f>
        <v>10</v>
      </c>
      <c r="D4640" s="37"/>
      <c r="E4640" s="37"/>
      <c r="F4640" s="37"/>
      <c r="G4640" s="39"/>
      <c r="H4640" s="40"/>
      <c r="I4640" s="107" t="str">
        <f>IF(G4640="","",_xlfn.IFNA(VLOOKUP(G4640,'سجل المشتريات'!F:N,8,0),"غير مسجلة في المشتريات"))</f>
        <v/>
      </c>
      <c r="J4640" s="26" t="str">
        <f>_xlfn.IFNA(VLOOKUP(F4640,الاوردرات!$B$1:$C$600,2,0),"")</f>
        <v/>
      </c>
      <c r="K4640" s="52"/>
      <c r="M4640" s="105" t="str">
        <f>IF(G4640="","",_xlfn.IFNA((VLOOKUP(G4640,help!L:M,2,0))*H4640,_xlfn.IFNA((VLOOKUP(G4640,help!P:Q,2,0))*H4640,"غير مسجلة في المشتريات")))</f>
        <v/>
      </c>
    </row>
    <row r="4641" spans="2:13" hidden="1" x14ac:dyDescent="0.25">
      <c r="B4641" s="13">
        <f>COUNTIFS($G$3:G4641,'تقرير استهلاك خامات'!$D$4)</f>
        <v>2</v>
      </c>
      <c r="C4641" s="13">
        <f>COUNTIFS($F$3:F4641,'تقرير منتج تام'!$E$4)</f>
        <v>10</v>
      </c>
      <c r="D4641" s="37"/>
      <c r="E4641" s="37"/>
      <c r="F4641" s="37"/>
      <c r="G4641" s="39"/>
      <c r="H4641" s="40"/>
      <c r="I4641" s="107" t="str">
        <f>IF(G4641="","",_xlfn.IFNA(VLOOKUP(G4641,'سجل المشتريات'!F:N,8,0),"غير مسجلة في المشتريات"))</f>
        <v/>
      </c>
      <c r="J4641" s="26" t="str">
        <f>_xlfn.IFNA(VLOOKUP(F4641,الاوردرات!$B$1:$C$600,2,0),"")</f>
        <v/>
      </c>
      <c r="K4641" s="52"/>
      <c r="M4641" s="105" t="str">
        <f>IF(G4641="","",_xlfn.IFNA((VLOOKUP(G4641,help!L:M,2,0))*H4641,_xlfn.IFNA((VLOOKUP(G4641,help!P:Q,2,0))*H4641,"غير مسجلة في المشتريات")))</f>
        <v/>
      </c>
    </row>
    <row r="4642" spans="2:13" hidden="1" x14ac:dyDescent="0.25">
      <c r="B4642" s="13">
        <f>COUNTIFS($G$3:G4642,'تقرير استهلاك خامات'!$D$4)</f>
        <v>2</v>
      </c>
      <c r="C4642" s="13">
        <f>COUNTIFS($F$3:F4642,'تقرير منتج تام'!$E$4)</f>
        <v>10</v>
      </c>
      <c r="D4642" s="37"/>
      <c r="E4642" s="37"/>
      <c r="F4642" s="37"/>
      <c r="G4642" s="39"/>
      <c r="H4642" s="40"/>
      <c r="I4642" s="107" t="str">
        <f>IF(G4642="","",_xlfn.IFNA(VLOOKUP(G4642,'سجل المشتريات'!F:N,8,0),"غير مسجلة في المشتريات"))</f>
        <v/>
      </c>
      <c r="J4642" s="26" t="str">
        <f>_xlfn.IFNA(VLOOKUP(F4642,الاوردرات!$B$1:$C$600,2,0),"")</f>
        <v/>
      </c>
      <c r="K4642" s="52"/>
      <c r="M4642" s="105" t="str">
        <f>IF(G4642="","",_xlfn.IFNA((VLOOKUP(G4642,help!L:M,2,0))*H4642,_xlfn.IFNA((VLOOKUP(G4642,help!P:Q,2,0))*H4642,"غير مسجلة في المشتريات")))</f>
        <v/>
      </c>
    </row>
    <row r="4643" spans="2:13" hidden="1" x14ac:dyDescent="0.25">
      <c r="B4643" s="13">
        <f>COUNTIFS($G$3:G4643,'تقرير استهلاك خامات'!$D$4)</f>
        <v>2</v>
      </c>
      <c r="C4643" s="13">
        <f>COUNTIFS($F$3:F4643,'تقرير منتج تام'!$E$4)</f>
        <v>10</v>
      </c>
      <c r="D4643" s="37"/>
      <c r="E4643" s="37"/>
      <c r="F4643" s="37"/>
      <c r="G4643" s="39"/>
      <c r="H4643" s="40"/>
      <c r="I4643" s="107" t="str">
        <f>IF(G4643="","",_xlfn.IFNA(VLOOKUP(G4643,'سجل المشتريات'!F:N,8,0),"غير مسجلة في المشتريات"))</f>
        <v/>
      </c>
      <c r="J4643" s="26" t="str">
        <f>_xlfn.IFNA(VLOOKUP(F4643,الاوردرات!$B$1:$C$600,2,0),"")</f>
        <v/>
      </c>
      <c r="K4643" s="52"/>
      <c r="M4643" s="105" t="str">
        <f>IF(G4643="","",_xlfn.IFNA((VLOOKUP(G4643,help!L:M,2,0))*H4643,_xlfn.IFNA((VLOOKUP(G4643,help!P:Q,2,0))*H4643,"غير مسجلة في المشتريات")))</f>
        <v/>
      </c>
    </row>
    <row r="4644" spans="2:13" hidden="1" x14ac:dyDescent="0.25">
      <c r="B4644" s="13">
        <f>COUNTIFS($G$3:G4644,'تقرير استهلاك خامات'!$D$4)</f>
        <v>2</v>
      </c>
      <c r="C4644" s="13">
        <f>COUNTIFS($F$3:F4644,'تقرير منتج تام'!$E$4)</f>
        <v>10</v>
      </c>
      <c r="D4644" s="37"/>
      <c r="E4644" s="37"/>
      <c r="F4644" s="37"/>
      <c r="G4644" s="39"/>
      <c r="H4644" s="40"/>
      <c r="I4644" s="107" t="str">
        <f>IF(G4644="","",_xlfn.IFNA(VLOOKUP(G4644,'سجل المشتريات'!F:N,8,0),"غير مسجلة في المشتريات"))</f>
        <v/>
      </c>
      <c r="J4644" s="26" t="str">
        <f>_xlfn.IFNA(VLOOKUP(F4644,الاوردرات!$B$1:$C$600,2,0),"")</f>
        <v/>
      </c>
      <c r="K4644" s="52"/>
      <c r="M4644" s="105" t="str">
        <f>IF(G4644="","",_xlfn.IFNA((VLOOKUP(G4644,help!L:M,2,0))*H4644,_xlfn.IFNA((VLOOKUP(G4644,help!P:Q,2,0))*H4644,"غير مسجلة في المشتريات")))</f>
        <v/>
      </c>
    </row>
    <row r="4645" spans="2:13" hidden="1" x14ac:dyDescent="0.25">
      <c r="B4645" s="13">
        <f>COUNTIFS($G$3:G4645,'تقرير استهلاك خامات'!$D$4)</f>
        <v>2</v>
      </c>
      <c r="C4645" s="13">
        <f>COUNTIFS($F$3:F4645,'تقرير منتج تام'!$E$4)</f>
        <v>10</v>
      </c>
      <c r="D4645" s="37"/>
      <c r="E4645" s="37"/>
      <c r="F4645" s="37"/>
      <c r="G4645" s="39"/>
      <c r="H4645" s="40"/>
      <c r="I4645" s="107" t="str">
        <f>IF(G4645="","",_xlfn.IFNA(VLOOKUP(G4645,'سجل المشتريات'!F:N,8,0),"غير مسجلة في المشتريات"))</f>
        <v/>
      </c>
      <c r="J4645" s="26" t="str">
        <f>_xlfn.IFNA(VLOOKUP(F4645,الاوردرات!$B$1:$C$600,2,0),"")</f>
        <v/>
      </c>
      <c r="K4645" s="52"/>
      <c r="M4645" s="105" t="str">
        <f>IF(G4645="","",_xlfn.IFNA((VLOOKUP(G4645,help!L:M,2,0))*H4645,_xlfn.IFNA((VLOOKUP(G4645,help!P:Q,2,0))*H4645,"غير مسجلة في المشتريات")))</f>
        <v/>
      </c>
    </row>
    <row r="4646" spans="2:13" hidden="1" x14ac:dyDescent="0.25">
      <c r="B4646" s="13">
        <f>COUNTIFS($G$3:G4646,'تقرير استهلاك خامات'!$D$4)</f>
        <v>2</v>
      </c>
      <c r="C4646" s="13">
        <f>COUNTIFS($F$3:F4646,'تقرير منتج تام'!$E$4)</f>
        <v>10</v>
      </c>
      <c r="D4646" s="37"/>
      <c r="E4646" s="37"/>
      <c r="F4646" s="37"/>
      <c r="G4646" s="39"/>
      <c r="H4646" s="40"/>
      <c r="I4646" s="107" t="str">
        <f>IF(G4646="","",_xlfn.IFNA(VLOOKUP(G4646,'سجل المشتريات'!F:N,8,0),"غير مسجلة في المشتريات"))</f>
        <v/>
      </c>
      <c r="J4646" s="26" t="str">
        <f>_xlfn.IFNA(VLOOKUP(F4646,الاوردرات!$B$1:$C$600,2,0),"")</f>
        <v/>
      </c>
      <c r="K4646" s="52"/>
      <c r="M4646" s="105" t="str">
        <f>IF(G4646="","",_xlfn.IFNA((VLOOKUP(G4646,help!L:M,2,0))*H4646,_xlfn.IFNA((VLOOKUP(G4646,help!P:Q,2,0))*H4646,"غير مسجلة في المشتريات")))</f>
        <v/>
      </c>
    </row>
    <row r="4647" spans="2:13" hidden="1" x14ac:dyDescent="0.25">
      <c r="B4647" s="13">
        <f>COUNTIFS($G$3:G4647,'تقرير استهلاك خامات'!$D$4)</f>
        <v>2</v>
      </c>
      <c r="C4647" s="13">
        <f>COUNTIFS($F$3:F4647,'تقرير منتج تام'!$E$4)</f>
        <v>10</v>
      </c>
      <c r="D4647" s="37"/>
      <c r="E4647" s="37"/>
      <c r="F4647" s="37"/>
      <c r="G4647" s="39"/>
      <c r="H4647" s="40"/>
      <c r="I4647" s="107" t="str">
        <f>IF(G4647="","",_xlfn.IFNA(VLOOKUP(G4647,'سجل المشتريات'!F:N,8,0),"غير مسجلة في المشتريات"))</f>
        <v/>
      </c>
      <c r="J4647" s="26" t="str">
        <f>_xlfn.IFNA(VLOOKUP(F4647,الاوردرات!$B$1:$C$600,2,0),"")</f>
        <v/>
      </c>
      <c r="K4647" s="52"/>
      <c r="M4647" s="105" t="str">
        <f>IF(G4647="","",_xlfn.IFNA((VLOOKUP(G4647,help!L:M,2,0))*H4647,_xlfn.IFNA((VLOOKUP(G4647,help!P:Q,2,0))*H4647,"غير مسجلة في المشتريات")))</f>
        <v/>
      </c>
    </row>
    <row r="4648" spans="2:13" hidden="1" x14ac:dyDescent="0.25">
      <c r="B4648" s="13">
        <f>COUNTIFS($G$3:G4648,'تقرير استهلاك خامات'!$D$4)</f>
        <v>2</v>
      </c>
      <c r="C4648" s="13">
        <f>COUNTIFS($F$3:F4648,'تقرير منتج تام'!$E$4)</f>
        <v>10</v>
      </c>
      <c r="D4648" s="37"/>
      <c r="E4648" s="37"/>
      <c r="F4648" s="37"/>
      <c r="G4648" s="39"/>
      <c r="H4648" s="40"/>
      <c r="I4648" s="107" t="str">
        <f>IF(G4648="","",_xlfn.IFNA(VLOOKUP(G4648,'سجل المشتريات'!F:N,8,0),"غير مسجلة في المشتريات"))</f>
        <v/>
      </c>
      <c r="J4648" s="26" t="str">
        <f>_xlfn.IFNA(VLOOKUP(F4648,الاوردرات!$B$1:$C$600,2,0),"")</f>
        <v/>
      </c>
      <c r="K4648" s="52"/>
      <c r="M4648" s="105" t="str">
        <f>IF(G4648="","",_xlfn.IFNA((VLOOKUP(G4648,help!L:M,2,0))*H4648,_xlfn.IFNA((VLOOKUP(G4648,help!P:Q,2,0))*H4648,"غير مسجلة في المشتريات")))</f>
        <v/>
      </c>
    </row>
    <row r="4649" spans="2:13" hidden="1" x14ac:dyDescent="0.25">
      <c r="B4649" s="13">
        <f>COUNTIFS($G$3:G4649,'تقرير استهلاك خامات'!$D$4)</f>
        <v>2</v>
      </c>
      <c r="C4649" s="13">
        <f>COUNTIFS($F$3:F4649,'تقرير منتج تام'!$E$4)</f>
        <v>10</v>
      </c>
      <c r="D4649" s="37"/>
      <c r="E4649" s="37"/>
      <c r="F4649" s="37"/>
      <c r="G4649" s="39"/>
      <c r="H4649" s="40"/>
      <c r="I4649" s="107" t="str">
        <f>IF(G4649="","",_xlfn.IFNA(VLOOKUP(G4649,'سجل المشتريات'!F:N,8,0),"غير مسجلة في المشتريات"))</f>
        <v/>
      </c>
      <c r="J4649" s="26" t="str">
        <f>_xlfn.IFNA(VLOOKUP(F4649,الاوردرات!$B$1:$C$600,2,0),"")</f>
        <v/>
      </c>
      <c r="K4649" s="52"/>
      <c r="M4649" s="105" t="str">
        <f>IF(G4649="","",_xlfn.IFNA((VLOOKUP(G4649,help!L:M,2,0))*H4649,_xlfn.IFNA((VLOOKUP(G4649,help!P:Q,2,0))*H4649,"غير مسجلة في المشتريات")))</f>
        <v/>
      </c>
    </row>
    <row r="4650" spans="2:13" hidden="1" x14ac:dyDescent="0.25">
      <c r="B4650" s="13">
        <f>COUNTIFS($G$3:G4650,'تقرير استهلاك خامات'!$D$4)</f>
        <v>2</v>
      </c>
      <c r="C4650" s="13">
        <f>COUNTIFS($F$3:F4650,'تقرير منتج تام'!$E$4)</f>
        <v>10</v>
      </c>
      <c r="D4650" s="37"/>
      <c r="E4650" s="37"/>
      <c r="F4650" s="37"/>
      <c r="G4650" s="39"/>
      <c r="H4650" s="40"/>
      <c r="I4650" s="107" t="str">
        <f>IF(G4650="","",_xlfn.IFNA(VLOOKUP(G4650,'سجل المشتريات'!F:N,8,0),"غير مسجلة في المشتريات"))</f>
        <v/>
      </c>
      <c r="J4650" s="26" t="str">
        <f>_xlfn.IFNA(VLOOKUP(F4650,الاوردرات!$B$1:$C$600,2,0),"")</f>
        <v/>
      </c>
      <c r="K4650" s="52"/>
      <c r="M4650" s="105" t="str">
        <f>IF(G4650="","",_xlfn.IFNA((VLOOKUP(G4650,help!L:M,2,0))*H4650,_xlfn.IFNA((VLOOKUP(G4650,help!P:Q,2,0))*H4650,"غير مسجلة في المشتريات")))</f>
        <v/>
      </c>
    </row>
    <row r="4651" spans="2:13" hidden="1" x14ac:dyDescent="0.25">
      <c r="B4651" s="13">
        <f>COUNTIFS($G$3:G4651,'تقرير استهلاك خامات'!$D$4)</f>
        <v>2</v>
      </c>
      <c r="C4651" s="13">
        <f>COUNTIFS($F$3:F4651,'تقرير منتج تام'!$E$4)</f>
        <v>10</v>
      </c>
      <c r="D4651" s="37"/>
      <c r="E4651" s="37"/>
      <c r="F4651" s="37"/>
      <c r="G4651" s="39"/>
      <c r="H4651" s="40"/>
      <c r="I4651" s="107" t="str">
        <f>IF(G4651="","",_xlfn.IFNA(VLOOKUP(G4651,'سجل المشتريات'!F:N,8,0),"غير مسجلة في المشتريات"))</f>
        <v/>
      </c>
      <c r="J4651" s="26" t="str">
        <f>_xlfn.IFNA(VLOOKUP(F4651,الاوردرات!$B$1:$C$600,2,0),"")</f>
        <v/>
      </c>
      <c r="K4651" s="52"/>
      <c r="M4651" s="105" t="str">
        <f>IF(G4651="","",_xlfn.IFNA((VLOOKUP(G4651,help!L:M,2,0))*H4651,_xlfn.IFNA((VLOOKUP(G4651,help!P:Q,2,0))*H4651,"غير مسجلة في المشتريات")))</f>
        <v/>
      </c>
    </row>
    <row r="4652" spans="2:13" hidden="1" x14ac:dyDescent="0.25">
      <c r="B4652" s="13">
        <f>COUNTIFS($G$3:G4652,'تقرير استهلاك خامات'!$D$4)</f>
        <v>2</v>
      </c>
      <c r="C4652" s="13">
        <f>COUNTIFS($F$3:F4652,'تقرير منتج تام'!$E$4)</f>
        <v>10</v>
      </c>
      <c r="D4652" s="37"/>
      <c r="E4652" s="37"/>
      <c r="F4652" s="37"/>
      <c r="G4652" s="39"/>
      <c r="H4652" s="40"/>
      <c r="I4652" s="107" t="str">
        <f>IF(G4652="","",_xlfn.IFNA(VLOOKUP(G4652,'سجل المشتريات'!F:N,8,0),"غير مسجلة في المشتريات"))</f>
        <v/>
      </c>
      <c r="J4652" s="26" t="str">
        <f>_xlfn.IFNA(VLOOKUP(F4652,الاوردرات!$B$1:$C$600,2,0),"")</f>
        <v/>
      </c>
      <c r="K4652" s="52"/>
      <c r="M4652" s="105" t="str">
        <f>IF(G4652="","",_xlfn.IFNA((VLOOKUP(G4652,help!L:M,2,0))*H4652,_xlfn.IFNA((VLOOKUP(G4652,help!P:Q,2,0))*H4652,"غير مسجلة في المشتريات")))</f>
        <v/>
      </c>
    </row>
    <row r="4653" spans="2:13" hidden="1" x14ac:dyDescent="0.25">
      <c r="B4653" s="13">
        <f>COUNTIFS($G$3:G4653,'تقرير استهلاك خامات'!$D$4)</f>
        <v>2</v>
      </c>
      <c r="C4653" s="13">
        <f>COUNTIFS($F$3:F4653,'تقرير منتج تام'!$E$4)</f>
        <v>10</v>
      </c>
      <c r="D4653" s="37"/>
      <c r="E4653" s="37"/>
      <c r="F4653" s="37"/>
      <c r="G4653" s="39"/>
      <c r="H4653" s="40"/>
      <c r="I4653" s="107" t="str">
        <f>IF(G4653="","",_xlfn.IFNA(VLOOKUP(G4653,'سجل المشتريات'!F:N,8,0),"غير مسجلة في المشتريات"))</f>
        <v/>
      </c>
      <c r="J4653" s="26" t="str">
        <f>_xlfn.IFNA(VLOOKUP(F4653,الاوردرات!$B$1:$C$600,2,0),"")</f>
        <v/>
      </c>
      <c r="K4653" s="52"/>
      <c r="M4653" s="105" t="str">
        <f>IF(G4653="","",_xlfn.IFNA((VLOOKUP(G4653,help!L:M,2,0))*H4653,_xlfn.IFNA((VLOOKUP(G4653,help!P:Q,2,0))*H4653,"غير مسجلة في المشتريات")))</f>
        <v/>
      </c>
    </row>
    <row r="4654" spans="2:13" hidden="1" x14ac:dyDescent="0.25">
      <c r="B4654" s="13">
        <f>COUNTIFS($G$3:G4654,'تقرير استهلاك خامات'!$D$4)</f>
        <v>2</v>
      </c>
      <c r="C4654" s="13">
        <f>COUNTIFS($F$3:F4654,'تقرير منتج تام'!$E$4)</f>
        <v>10</v>
      </c>
      <c r="D4654" s="37"/>
      <c r="E4654" s="37"/>
      <c r="F4654" s="37"/>
      <c r="G4654" s="39"/>
      <c r="H4654" s="40"/>
      <c r="I4654" s="107" t="str">
        <f>IF(G4654="","",_xlfn.IFNA(VLOOKUP(G4654,'سجل المشتريات'!F:N,8,0),"غير مسجلة في المشتريات"))</f>
        <v/>
      </c>
      <c r="J4654" s="26" t="str">
        <f>_xlfn.IFNA(VLOOKUP(F4654,الاوردرات!$B$1:$C$600,2,0),"")</f>
        <v/>
      </c>
      <c r="K4654" s="52"/>
      <c r="M4654" s="105" t="str">
        <f>IF(G4654="","",_xlfn.IFNA((VLOOKUP(G4654,help!L:M,2,0))*H4654,_xlfn.IFNA((VLOOKUP(G4654,help!P:Q,2,0))*H4654,"غير مسجلة في المشتريات")))</f>
        <v/>
      </c>
    </row>
    <row r="4655" spans="2:13" hidden="1" x14ac:dyDescent="0.25">
      <c r="B4655" s="13">
        <f>COUNTIFS($G$3:G4655,'تقرير استهلاك خامات'!$D$4)</f>
        <v>2</v>
      </c>
      <c r="C4655" s="13">
        <f>COUNTIFS($F$3:F4655,'تقرير منتج تام'!$E$4)</f>
        <v>10</v>
      </c>
      <c r="D4655" s="37"/>
      <c r="E4655" s="37"/>
      <c r="F4655" s="37"/>
      <c r="G4655" s="39"/>
      <c r="H4655" s="40"/>
      <c r="I4655" s="107" t="str">
        <f>IF(G4655="","",_xlfn.IFNA(VLOOKUP(G4655,'سجل المشتريات'!F:N,8,0),"غير مسجلة في المشتريات"))</f>
        <v/>
      </c>
      <c r="J4655" s="26" t="str">
        <f>_xlfn.IFNA(VLOOKUP(F4655,الاوردرات!$B$1:$C$600,2,0),"")</f>
        <v/>
      </c>
      <c r="K4655" s="52"/>
      <c r="M4655" s="105" t="str">
        <f>IF(G4655="","",_xlfn.IFNA((VLOOKUP(G4655,help!L:M,2,0))*H4655,_xlfn.IFNA((VLOOKUP(G4655,help!P:Q,2,0))*H4655,"غير مسجلة في المشتريات")))</f>
        <v/>
      </c>
    </row>
    <row r="4656" spans="2:13" hidden="1" x14ac:dyDescent="0.25">
      <c r="B4656" s="13">
        <f>COUNTIFS($G$3:G4656,'تقرير استهلاك خامات'!$D$4)</f>
        <v>2</v>
      </c>
      <c r="C4656" s="13">
        <f>COUNTIFS($F$3:F4656,'تقرير منتج تام'!$E$4)</f>
        <v>10</v>
      </c>
      <c r="D4656" s="37"/>
      <c r="E4656" s="37"/>
      <c r="F4656" s="37"/>
      <c r="G4656" s="39"/>
      <c r="H4656" s="40"/>
      <c r="I4656" s="107" t="str">
        <f>IF(G4656="","",_xlfn.IFNA(VLOOKUP(G4656,'سجل المشتريات'!F:N,8,0),"غير مسجلة في المشتريات"))</f>
        <v/>
      </c>
      <c r="J4656" s="26" t="str">
        <f>_xlfn.IFNA(VLOOKUP(F4656,الاوردرات!$B$1:$C$600,2,0),"")</f>
        <v/>
      </c>
      <c r="K4656" s="52"/>
      <c r="M4656" s="105" t="str">
        <f>IF(G4656="","",_xlfn.IFNA((VLOOKUP(G4656,help!L:M,2,0))*H4656,_xlfn.IFNA((VLOOKUP(G4656,help!P:Q,2,0))*H4656,"غير مسجلة في المشتريات")))</f>
        <v/>
      </c>
    </row>
    <row r="4657" spans="2:13" hidden="1" x14ac:dyDescent="0.25">
      <c r="B4657" s="13">
        <f>COUNTIFS($G$3:G4657,'تقرير استهلاك خامات'!$D$4)</f>
        <v>2</v>
      </c>
      <c r="C4657" s="13">
        <f>COUNTIFS($F$3:F4657,'تقرير منتج تام'!$E$4)</f>
        <v>10</v>
      </c>
      <c r="D4657" s="37"/>
      <c r="E4657" s="37"/>
      <c r="F4657" s="37"/>
      <c r="G4657" s="39"/>
      <c r="H4657" s="40"/>
      <c r="I4657" s="107" t="str">
        <f>IF(G4657="","",_xlfn.IFNA(VLOOKUP(G4657,'سجل المشتريات'!F:N,8,0),"غير مسجلة في المشتريات"))</f>
        <v/>
      </c>
      <c r="J4657" s="26" t="str">
        <f>_xlfn.IFNA(VLOOKUP(F4657,الاوردرات!$B$1:$C$600,2,0),"")</f>
        <v/>
      </c>
      <c r="K4657" s="52"/>
      <c r="M4657" s="105" t="str">
        <f>IF(G4657="","",_xlfn.IFNA((VLOOKUP(G4657,help!L:M,2,0))*H4657,_xlfn.IFNA((VLOOKUP(G4657,help!P:Q,2,0))*H4657,"غير مسجلة في المشتريات")))</f>
        <v/>
      </c>
    </row>
    <row r="4658" spans="2:13" hidden="1" x14ac:dyDescent="0.25">
      <c r="B4658" s="13">
        <f>COUNTIFS($G$3:G4658,'تقرير استهلاك خامات'!$D$4)</f>
        <v>2</v>
      </c>
      <c r="C4658" s="13">
        <f>COUNTIFS($F$3:F4658,'تقرير منتج تام'!$E$4)</f>
        <v>10</v>
      </c>
      <c r="D4658" s="37"/>
      <c r="E4658" s="37"/>
      <c r="F4658" s="37"/>
      <c r="G4658" s="39"/>
      <c r="H4658" s="40"/>
      <c r="I4658" s="107" t="str">
        <f>IF(G4658="","",_xlfn.IFNA(VLOOKUP(G4658,'سجل المشتريات'!F:N,8,0),"غير مسجلة في المشتريات"))</f>
        <v/>
      </c>
      <c r="J4658" s="26" t="str">
        <f>_xlfn.IFNA(VLOOKUP(F4658,الاوردرات!$B$1:$C$600,2,0),"")</f>
        <v/>
      </c>
      <c r="K4658" s="52"/>
      <c r="M4658" s="105" t="str">
        <f>IF(G4658="","",_xlfn.IFNA((VLOOKUP(G4658,help!L:M,2,0))*H4658,_xlfn.IFNA((VLOOKUP(G4658,help!P:Q,2,0))*H4658,"غير مسجلة في المشتريات")))</f>
        <v/>
      </c>
    </row>
    <row r="4659" spans="2:13" hidden="1" x14ac:dyDescent="0.25">
      <c r="B4659" s="13">
        <f>COUNTIFS($G$3:G4659,'تقرير استهلاك خامات'!$D$4)</f>
        <v>2</v>
      </c>
      <c r="C4659" s="13">
        <f>COUNTIFS($F$3:F4659,'تقرير منتج تام'!$E$4)</f>
        <v>10</v>
      </c>
      <c r="D4659" s="37"/>
      <c r="E4659" s="37"/>
      <c r="F4659" s="37"/>
      <c r="G4659" s="39"/>
      <c r="H4659" s="40"/>
      <c r="I4659" s="107" t="str">
        <f>IF(G4659="","",_xlfn.IFNA(VLOOKUP(G4659,'سجل المشتريات'!F:N,8,0),"غير مسجلة في المشتريات"))</f>
        <v/>
      </c>
      <c r="J4659" s="26" t="str">
        <f>_xlfn.IFNA(VLOOKUP(F4659,الاوردرات!$B$1:$C$600,2,0),"")</f>
        <v/>
      </c>
      <c r="K4659" s="52"/>
      <c r="M4659" s="105" t="str">
        <f>IF(G4659="","",_xlfn.IFNA((VLOOKUP(G4659,help!L:M,2,0))*H4659,_xlfn.IFNA((VLOOKUP(G4659,help!P:Q,2,0))*H4659,"غير مسجلة في المشتريات")))</f>
        <v/>
      </c>
    </row>
    <row r="4660" spans="2:13" hidden="1" x14ac:dyDescent="0.25">
      <c r="B4660" s="13">
        <f>COUNTIFS($G$3:G4660,'تقرير استهلاك خامات'!$D$4)</f>
        <v>2</v>
      </c>
      <c r="C4660" s="13">
        <f>COUNTIFS($F$3:F4660,'تقرير منتج تام'!$E$4)</f>
        <v>10</v>
      </c>
      <c r="D4660" s="37"/>
      <c r="E4660" s="37"/>
      <c r="F4660" s="37"/>
      <c r="G4660" s="39"/>
      <c r="H4660" s="40"/>
      <c r="I4660" s="107" t="str">
        <f>IF(G4660="","",_xlfn.IFNA(VLOOKUP(G4660,'سجل المشتريات'!F:N,8,0),"غير مسجلة في المشتريات"))</f>
        <v/>
      </c>
      <c r="J4660" s="26" t="str">
        <f>_xlfn.IFNA(VLOOKUP(F4660,الاوردرات!$B$1:$C$600,2,0),"")</f>
        <v/>
      </c>
      <c r="K4660" s="52"/>
      <c r="M4660" s="105" t="str">
        <f>IF(G4660="","",_xlfn.IFNA((VLOOKUP(G4660,help!L:M,2,0))*H4660,_xlfn.IFNA((VLOOKUP(G4660,help!P:Q,2,0))*H4660,"غير مسجلة في المشتريات")))</f>
        <v/>
      </c>
    </row>
    <row r="4661" spans="2:13" hidden="1" x14ac:dyDescent="0.25">
      <c r="B4661" s="13">
        <f>COUNTIFS($G$3:G4661,'تقرير استهلاك خامات'!$D$4)</f>
        <v>2</v>
      </c>
      <c r="C4661" s="13">
        <f>COUNTIFS($F$3:F4661,'تقرير منتج تام'!$E$4)</f>
        <v>10</v>
      </c>
      <c r="D4661" s="37"/>
      <c r="E4661" s="37"/>
      <c r="F4661" s="37"/>
      <c r="G4661" s="39"/>
      <c r="H4661" s="40"/>
      <c r="I4661" s="107" t="str">
        <f>IF(G4661="","",_xlfn.IFNA(VLOOKUP(G4661,'سجل المشتريات'!F:N,8,0),"غير مسجلة في المشتريات"))</f>
        <v/>
      </c>
      <c r="J4661" s="26" t="str">
        <f>_xlfn.IFNA(VLOOKUP(F4661,الاوردرات!$B$1:$C$600,2,0),"")</f>
        <v/>
      </c>
      <c r="K4661" s="52"/>
      <c r="M4661" s="105" t="str">
        <f>IF(G4661="","",_xlfn.IFNA((VLOOKUP(G4661,help!L:M,2,0))*H4661,_xlfn.IFNA((VLOOKUP(G4661,help!P:Q,2,0))*H4661,"غير مسجلة في المشتريات")))</f>
        <v/>
      </c>
    </row>
    <row r="4662" spans="2:13" hidden="1" x14ac:dyDescent="0.25">
      <c r="B4662" s="13">
        <f>COUNTIFS($G$3:G4662,'تقرير استهلاك خامات'!$D$4)</f>
        <v>2</v>
      </c>
      <c r="C4662" s="13">
        <f>COUNTIFS($F$3:F4662,'تقرير منتج تام'!$E$4)</f>
        <v>10</v>
      </c>
      <c r="D4662" s="37"/>
      <c r="E4662" s="37"/>
      <c r="F4662" s="37"/>
      <c r="G4662" s="39"/>
      <c r="H4662" s="40"/>
      <c r="I4662" s="107" t="str">
        <f>IF(G4662="","",_xlfn.IFNA(VLOOKUP(G4662,'سجل المشتريات'!F:N,8,0),"غير مسجلة في المشتريات"))</f>
        <v/>
      </c>
      <c r="J4662" s="26" t="str">
        <f>_xlfn.IFNA(VLOOKUP(F4662,الاوردرات!$B$1:$C$600,2,0),"")</f>
        <v/>
      </c>
      <c r="K4662" s="52"/>
      <c r="M4662" s="105" t="str">
        <f>IF(G4662="","",_xlfn.IFNA((VLOOKUP(G4662,help!L:M,2,0))*H4662,_xlfn.IFNA((VLOOKUP(G4662,help!P:Q,2,0))*H4662,"غير مسجلة في المشتريات")))</f>
        <v/>
      </c>
    </row>
    <row r="4663" spans="2:13" hidden="1" x14ac:dyDescent="0.25">
      <c r="B4663" s="13">
        <f>COUNTIFS($G$3:G4663,'تقرير استهلاك خامات'!$D$4)</f>
        <v>2</v>
      </c>
      <c r="C4663" s="13">
        <f>COUNTIFS($F$3:F4663,'تقرير منتج تام'!$E$4)</f>
        <v>10</v>
      </c>
      <c r="D4663" s="37"/>
      <c r="E4663" s="37"/>
      <c r="F4663" s="37"/>
      <c r="G4663" s="39"/>
      <c r="H4663" s="40"/>
      <c r="I4663" s="107" t="str">
        <f>IF(G4663="","",_xlfn.IFNA(VLOOKUP(G4663,'سجل المشتريات'!F:N,8,0),"غير مسجلة في المشتريات"))</f>
        <v/>
      </c>
      <c r="J4663" s="26" t="str">
        <f>_xlfn.IFNA(VLOOKUP(F4663,الاوردرات!$B$1:$C$600,2,0),"")</f>
        <v/>
      </c>
      <c r="K4663" s="52"/>
      <c r="M4663" s="105" t="str">
        <f>IF(G4663="","",_xlfn.IFNA((VLOOKUP(G4663,help!L:M,2,0))*H4663,_xlfn.IFNA((VLOOKUP(G4663,help!P:Q,2,0))*H4663,"غير مسجلة في المشتريات")))</f>
        <v/>
      </c>
    </row>
    <row r="4664" spans="2:13" hidden="1" x14ac:dyDescent="0.25">
      <c r="B4664" s="13">
        <f>COUNTIFS($G$3:G4664,'تقرير استهلاك خامات'!$D$4)</f>
        <v>2</v>
      </c>
      <c r="C4664" s="13">
        <f>COUNTIFS($F$3:F4664,'تقرير منتج تام'!$E$4)</f>
        <v>10</v>
      </c>
      <c r="D4664" s="37"/>
      <c r="E4664" s="37"/>
      <c r="F4664" s="37"/>
      <c r="G4664" s="39"/>
      <c r="H4664" s="40"/>
      <c r="I4664" s="107" t="str">
        <f>IF(G4664="","",_xlfn.IFNA(VLOOKUP(G4664,'سجل المشتريات'!F:N,8,0),"غير مسجلة في المشتريات"))</f>
        <v/>
      </c>
      <c r="J4664" s="26" t="str">
        <f>_xlfn.IFNA(VLOOKUP(F4664,الاوردرات!$B$1:$C$600,2,0),"")</f>
        <v/>
      </c>
      <c r="K4664" s="52"/>
      <c r="M4664" s="105" t="str">
        <f>IF(G4664="","",_xlfn.IFNA((VLOOKUP(G4664,help!L:M,2,0))*H4664,_xlfn.IFNA((VLOOKUP(G4664,help!P:Q,2,0))*H4664,"غير مسجلة في المشتريات")))</f>
        <v/>
      </c>
    </row>
    <row r="4665" spans="2:13" hidden="1" x14ac:dyDescent="0.25">
      <c r="B4665" s="13">
        <f>COUNTIFS($G$3:G4665,'تقرير استهلاك خامات'!$D$4)</f>
        <v>2</v>
      </c>
      <c r="C4665" s="13">
        <f>COUNTIFS($F$3:F4665,'تقرير منتج تام'!$E$4)</f>
        <v>10</v>
      </c>
      <c r="D4665" s="37"/>
      <c r="E4665" s="37"/>
      <c r="F4665" s="37"/>
      <c r="G4665" s="39"/>
      <c r="H4665" s="40"/>
      <c r="I4665" s="107" t="str">
        <f>IF(G4665="","",_xlfn.IFNA(VLOOKUP(G4665,'سجل المشتريات'!F:N,8,0),"غير مسجلة في المشتريات"))</f>
        <v/>
      </c>
      <c r="J4665" s="26" t="str">
        <f>_xlfn.IFNA(VLOOKUP(F4665,الاوردرات!$B$1:$C$600,2,0),"")</f>
        <v/>
      </c>
      <c r="K4665" s="52"/>
      <c r="M4665" s="105" t="str">
        <f>IF(G4665="","",_xlfn.IFNA((VLOOKUP(G4665,help!L:M,2,0))*H4665,_xlfn.IFNA((VLOOKUP(G4665,help!P:Q,2,0))*H4665,"غير مسجلة في المشتريات")))</f>
        <v/>
      </c>
    </row>
    <row r="4666" spans="2:13" hidden="1" x14ac:dyDescent="0.25">
      <c r="B4666" s="13">
        <f>COUNTIFS($G$3:G4666,'تقرير استهلاك خامات'!$D$4)</f>
        <v>2</v>
      </c>
      <c r="C4666" s="13">
        <f>COUNTIFS($F$3:F4666,'تقرير منتج تام'!$E$4)</f>
        <v>10</v>
      </c>
      <c r="D4666" s="37"/>
      <c r="E4666" s="37"/>
      <c r="F4666" s="37"/>
      <c r="G4666" s="39"/>
      <c r="H4666" s="40"/>
      <c r="I4666" s="107" t="str">
        <f>IF(G4666="","",_xlfn.IFNA(VLOOKUP(G4666,'سجل المشتريات'!F:N,8,0),"غير مسجلة في المشتريات"))</f>
        <v/>
      </c>
      <c r="J4666" s="26" t="str">
        <f>_xlfn.IFNA(VLOOKUP(F4666,الاوردرات!$B$1:$C$600,2,0),"")</f>
        <v/>
      </c>
      <c r="K4666" s="52"/>
      <c r="M4666" s="105" t="str">
        <f>IF(G4666="","",_xlfn.IFNA((VLOOKUP(G4666,help!L:M,2,0))*H4666,_xlfn.IFNA((VLOOKUP(G4666,help!P:Q,2,0))*H4666,"غير مسجلة في المشتريات")))</f>
        <v/>
      </c>
    </row>
    <row r="4667" spans="2:13" hidden="1" x14ac:dyDescent="0.25">
      <c r="B4667" s="13">
        <f>COUNTIFS($G$3:G4667,'تقرير استهلاك خامات'!$D$4)</f>
        <v>2</v>
      </c>
      <c r="C4667" s="13">
        <f>COUNTIFS($F$3:F4667,'تقرير منتج تام'!$E$4)</f>
        <v>10</v>
      </c>
      <c r="D4667" s="37"/>
      <c r="E4667" s="37"/>
      <c r="F4667" s="37"/>
      <c r="G4667" s="39"/>
      <c r="H4667" s="40"/>
      <c r="I4667" s="107" t="str">
        <f>IF(G4667="","",_xlfn.IFNA(VLOOKUP(G4667,'سجل المشتريات'!F:N,8,0),"غير مسجلة في المشتريات"))</f>
        <v/>
      </c>
      <c r="J4667" s="26" t="str">
        <f>_xlfn.IFNA(VLOOKUP(F4667,الاوردرات!$B$1:$C$600,2,0),"")</f>
        <v/>
      </c>
      <c r="K4667" s="52"/>
      <c r="M4667" s="105" t="str">
        <f>IF(G4667="","",_xlfn.IFNA((VLOOKUP(G4667,help!L:M,2,0))*H4667,_xlfn.IFNA((VLOOKUP(G4667,help!P:Q,2,0))*H4667,"غير مسجلة في المشتريات")))</f>
        <v/>
      </c>
    </row>
    <row r="4668" spans="2:13" hidden="1" x14ac:dyDescent="0.25">
      <c r="B4668" s="13">
        <f>COUNTIFS($G$3:G4668,'تقرير استهلاك خامات'!$D$4)</f>
        <v>2</v>
      </c>
      <c r="C4668" s="13">
        <f>COUNTIFS($F$3:F4668,'تقرير منتج تام'!$E$4)</f>
        <v>10</v>
      </c>
      <c r="D4668" s="37"/>
      <c r="E4668" s="37"/>
      <c r="F4668" s="37"/>
      <c r="G4668" s="39"/>
      <c r="H4668" s="40"/>
      <c r="I4668" s="107" t="str">
        <f>IF(G4668="","",_xlfn.IFNA(VLOOKUP(G4668,'سجل المشتريات'!F:N,8,0),"غير مسجلة في المشتريات"))</f>
        <v/>
      </c>
      <c r="J4668" s="26" t="str">
        <f>_xlfn.IFNA(VLOOKUP(F4668,الاوردرات!$B$1:$C$600,2,0),"")</f>
        <v/>
      </c>
      <c r="K4668" s="52"/>
      <c r="M4668" s="105" t="str">
        <f>IF(G4668="","",_xlfn.IFNA((VLOOKUP(G4668,help!L:M,2,0))*H4668,_xlfn.IFNA((VLOOKUP(G4668,help!P:Q,2,0))*H4668,"غير مسجلة في المشتريات")))</f>
        <v/>
      </c>
    </row>
    <row r="4669" spans="2:13" hidden="1" x14ac:dyDescent="0.25">
      <c r="B4669" s="13">
        <f>COUNTIFS($G$3:G4669,'تقرير استهلاك خامات'!$D$4)</f>
        <v>2</v>
      </c>
      <c r="C4669" s="13">
        <f>COUNTIFS($F$3:F4669,'تقرير منتج تام'!$E$4)</f>
        <v>10</v>
      </c>
      <c r="D4669" s="37"/>
      <c r="E4669" s="37"/>
      <c r="F4669" s="37"/>
      <c r="G4669" s="39"/>
      <c r="H4669" s="40"/>
      <c r="I4669" s="107" t="str">
        <f>IF(G4669="","",_xlfn.IFNA(VLOOKUP(G4669,'سجل المشتريات'!F:N,8,0),"غير مسجلة في المشتريات"))</f>
        <v/>
      </c>
      <c r="J4669" s="26" t="str">
        <f>_xlfn.IFNA(VLOOKUP(F4669,الاوردرات!$B$1:$C$600,2,0),"")</f>
        <v/>
      </c>
      <c r="K4669" s="52"/>
      <c r="M4669" s="105" t="str">
        <f>IF(G4669="","",_xlfn.IFNA((VLOOKUP(G4669,help!L:M,2,0))*H4669,_xlfn.IFNA((VLOOKUP(G4669,help!P:Q,2,0))*H4669,"غير مسجلة في المشتريات")))</f>
        <v/>
      </c>
    </row>
    <row r="4670" spans="2:13" hidden="1" x14ac:dyDescent="0.25">
      <c r="B4670" s="13">
        <f>COUNTIFS($G$3:G4670,'تقرير استهلاك خامات'!$D$4)</f>
        <v>2</v>
      </c>
      <c r="C4670" s="13">
        <f>COUNTIFS($F$3:F4670,'تقرير منتج تام'!$E$4)</f>
        <v>10</v>
      </c>
      <c r="D4670" s="37"/>
      <c r="E4670" s="37"/>
      <c r="F4670" s="37"/>
      <c r="G4670" s="39"/>
      <c r="H4670" s="40"/>
      <c r="I4670" s="107" t="str">
        <f>IF(G4670="","",_xlfn.IFNA(VLOOKUP(G4670,'سجل المشتريات'!F:N,8,0),"غير مسجلة في المشتريات"))</f>
        <v/>
      </c>
      <c r="J4670" s="26" t="str">
        <f>_xlfn.IFNA(VLOOKUP(F4670,الاوردرات!$B$1:$C$600,2,0),"")</f>
        <v/>
      </c>
      <c r="K4670" s="52"/>
      <c r="M4670" s="105" t="str">
        <f>IF(G4670="","",_xlfn.IFNA((VLOOKUP(G4670,help!L:M,2,0))*H4670,_xlfn.IFNA((VLOOKUP(G4670,help!P:Q,2,0))*H4670,"غير مسجلة في المشتريات")))</f>
        <v/>
      </c>
    </row>
    <row r="4671" spans="2:13" hidden="1" x14ac:dyDescent="0.25">
      <c r="B4671" s="13">
        <f>COUNTIFS($G$3:G4671,'تقرير استهلاك خامات'!$D$4)</f>
        <v>2</v>
      </c>
      <c r="C4671" s="13">
        <f>COUNTIFS($F$3:F4671,'تقرير منتج تام'!$E$4)</f>
        <v>10</v>
      </c>
      <c r="D4671" s="37"/>
      <c r="E4671" s="37"/>
      <c r="F4671" s="37"/>
      <c r="G4671" s="39"/>
      <c r="H4671" s="40"/>
      <c r="I4671" s="107" t="str">
        <f>IF(G4671="","",_xlfn.IFNA(VLOOKUP(G4671,'سجل المشتريات'!F:N,8,0),"غير مسجلة في المشتريات"))</f>
        <v/>
      </c>
      <c r="J4671" s="26" t="str">
        <f>_xlfn.IFNA(VLOOKUP(F4671,الاوردرات!$B$1:$C$600,2,0),"")</f>
        <v/>
      </c>
      <c r="K4671" s="52"/>
      <c r="M4671" s="105" t="str">
        <f>IF(G4671="","",_xlfn.IFNA((VLOOKUP(G4671,help!L:M,2,0))*H4671,_xlfn.IFNA((VLOOKUP(G4671,help!P:Q,2,0))*H4671,"غير مسجلة في المشتريات")))</f>
        <v/>
      </c>
    </row>
    <row r="4672" spans="2:13" hidden="1" x14ac:dyDescent="0.25">
      <c r="B4672" s="13">
        <f>COUNTIFS($G$3:G4672,'تقرير استهلاك خامات'!$D$4)</f>
        <v>2</v>
      </c>
      <c r="C4672" s="13">
        <f>COUNTIFS($F$3:F4672,'تقرير منتج تام'!$E$4)</f>
        <v>10</v>
      </c>
      <c r="D4672" s="37"/>
      <c r="E4672" s="37"/>
      <c r="F4672" s="37"/>
      <c r="G4672" s="39"/>
      <c r="H4672" s="40"/>
      <c r="I4672" s="107" t="str">
        <f>IF(G4672="","",_xlfn.IFNA(VLOOKUP(G4672,'سجل المشتريات'!F:N,8,0),"غير مسجلة في المشتريات"))</f>
        <v/>
      </c>
      <c r="J4672" s="26" t="str">
        <f>_xlfn.IFNA(VLOOKUP(F4672,الاوردرات!$B$1:$C$600,2,0),"")</f>
        <v/>
      </c>
      <c r="K4672" s="52"/>
      <c r="M4672" s="105" t="str">
        <f>IF(G4672="","",_xlfn.IFNA((VLOOKUP(G4672,help!L:M,2,0))*H4672,_xlfn.IFNA((VLOOKUP(G4672,help!P:Q,2,0))*H4672,"غير مسجلة في المشتريات")))</f>
        <v/>
      </c>
    </row>
    <row r="4673" spans="2:13" hidden="1" x14ac:dyDescent="0.25">
      <c r="B4673" s="13">
        <f>COUNTIFS($G$3:G4673,'تقرير استهلاك خامات'!$D$4)</f>
        <v>2</v>
      </c>
      <c r="C4673" s="13">
        <f>COUNTIFS($F$3:F4673,'تقرير منتج تام'!$E$4)</f>
        <v>10</v>
      </c>
      <c r="D4673" s="37"/>
      <c r="E4673" s="37"/>
      <c r="F4673" s="37"/>
      <c r="G4673" s="39"/>
      <c r="H4673" s="40"/>
      <c r="I4673" s="107" t="str">
        <f>IF(G4673="","",_xlfn.IFNA(VLOOKUP(G4673,'سجل المشتريات'!F:N,8,0),"غير مسجلة في المشتريات"))</f>
        <v/>
      </c>
      <c r="J4673" s="26" t="str">
        <f>_xlfn.IFNA(VLOOKUP(F4673,الاوردرات!$B$1:$C$600,2,0),"")</f>
        <v/>
      </c>
      <c r="K4673" s="52"/>
      <c r="M4673" s="105" t="str">
        <f>IF(G4673="","",_xlfn.IFNA((VLOOKUP(G4673,help!L:M,2,0))*H4673,_xlfn.IFNA((VLOOKUP(G4673,help!P:Q,2,0))*H4673,"غير مسجلة في المشتريات")))</f>
        <v/>
      </c>
    </row>
    <row r="4674" spans="2:13" hidden="1" x14ac:dyDescent="0.25">
      <c r="B4674" s="13">
        <f>COUNTIFS($G$3:G4674,'تقرير استهلاك خامات'!$D$4)</f>
        <v>2</v>
      </c>
      <c r="C4674" s="13">
        <f>COUNTIFS($F$3:F4674,'تقرير منتج تام'!$E$4)</f>
        <v>10</v>
      </c>
      <c r="D4674" s="37"/>
      <c r="E4674" s="37"/>
      <c r="F4674" s="37"/>
      <c r="G4674" s="39"/>
      <c r="H4674" s="40"/>
      <c r="I4674" s="107" t="str">
        <f>IF(G4674="","",_xlfn.IFNA(VLOOKUP(G4674,'سجل المشتريات'!F:N,8,0),"غير مسجلة في المشتريات"))</f>
        <v/>
      </c>
      <c r="J4674" s="26" t="str">
        <f>_xlfn.IFNA(VLOOKUP(F4674,الاوردرات!$B$1:$C$600,2,0),"")</f>
        <v/>
      </c>
      <c r="K4674" s="52"/>
      <c r="M4674" s="105" t="str">
        <f>IF(G4674="","",_xlfn.IFNA((VLOOKUP(G4674,help!L:M,2,0))*H4674,_xlfn.IFNA((VLOOKUP(G4674,help!P:Q,2,0))*H4674,"غير مسجلة في المشتريات")))</f>
        <v/>
      </c>
    </row>
    <row r="4675" spans="2:13" hidden="1" x14ac:dyDescent="0.25">
      <c r="B4675" s="13">
        <f>COUNTIFS($G$3:G4675,'تقرير استهلاك خامات'!$D$4)</f>
        <v>2</v>
      </c>
      <c r="C4675" s="13">
        <f>COUNTIFS($F$3:F4675,'تقرير منتج تام'!$E$4)</f>
        <v>10</v>
      </c>
      <c r="D4675" s="37"/>
      <c r="E4675" s="37"/>
      <c r="F4675" s="37"/>
      <c r="G4675" s="39"/>
      <c r="H4675" s="40"/>
      <c r="I4675" s="107" t="str">
        <f>IF(G4675="","",_xlfn.IFNA(VLOOKUP(G4675,'سجل المشتريات'!F:N,8,0),"غير مسجلة في المشتريات"))</f>
        <v/>
      </c>
      <c r="J4675" s="26" t="str">
        <f>_xlfn.IFNA(VLOOKUP(F4675,الاوردرات!$B$1:$C$600,2,0),"")</f>
        <v/>
      </c>
      <c r="K4675" s="52"/>
      <c r="M4675" s="105" t="str">
        <f>IF(G4675="","",_xlfn.IFNA((VLOOKUP(G4675,help!L:M,2,0))*H4675,_xlfn.IFNA((VLOOKUP(G4675,help!P:Q,2,0))*H4675,"غير مسجلة في المشتريات")))</f>
        <v/>
      </c>
    </row>
    <row r="4676" spans="2:13" hidden="1" x14ac:dyDescent="0.25">
      <c r="B4676" s="13">
        <f>COUNTIFS($G$3:G4676,'تقرير استهلاك خامات'!$D$4)</f>
        <v>2</v>
      </c>
      <c r="C4676" s="13">
        <f>COUNTIFS($F$3:F4676,'تقرير منتج تام'!$E$4)</f>
        <v>10</v>
      </c>
      <c r="D4676" s="37"/>
      <c r="E4676" s="37"/>
      <c r="F4676" s="37"/>
      <c r="G4676" s="39"/>
      <c r="H4676" s="40"/>
      <c r="I4676" s="107" t="str">
        <f>IF(G4676="","",_xlfn.IFNA(VLOOKUP(G4676,'سجل المشتريات'!F:N,8,0),"غير مسجلة في المشتريات"))</f>
        <v/>
      </c>
      <c r="J4676" s="26" t="str">
        <f>_xlfn.IFNA(VLOOKUP(F4676,الاوردرات!$B$1:$C$600,2,0),"")</f>
        <v/>
      </c>
      <c r="K4676" s="52"/>
      <c r="M4676" s="105" t="str">
        <f>IF(G4676="","",_xlfn.IFNA((VLOOKUP(G4676,help!L:M,2,0))*H4676,_xlfn.IFNA((VLOOKUP(G4676,help!P:Q,2,0))*H4676,"غير مسجلة في المشتريات")))</f>
        <v/>
      </c>
    </row>
    <row r="4677" spans="2:13" hidden="1" x14ac:dyDescent="0.25">
      <c r="B4677" s="13">
        <f>COUNTIFS($G$3:G4677,'تقرير استهلاك خامات'!$D$4)</f>
        <v>2</v>
      </c>
      <c r="C4677" s="13">
        <f>COUNTIFS($F$3:F4677,'تقرير منتج تام'!$E$4)</f>
        <v>10</v>
      </c>
      <c r="D4677" s="37"/>
      <c r="E4677" s="37"/>
      <c r="F4677" s="37"/>
      <c r="G4677" s="39"/>
      <c r="H4677" s="40"/>
      <c r="I4677" s="107" t="str">
        <f>IF(G4677="","",_xlfn.IFNA(VLOOKUP(G4677,'سجل المشتريات'!F:N,8,0),"غير مسجلة في المشتريات"))</f>
        <v/>
      </c>
      <c r="J4677" s="26" t="str">
        <f>_xlfn.IFNA(VLOOKUP(F4677,الاوردرات!$B$1:$C$600,2,0),"")</f>
        <v/>
      </c>
      <c r="K4677" s="52"/>
      <c r="M4677" s="105" t="str">
        <f>IF(G4677="","",_xlfn.IFNA((VLOOKUP(G4677,help!L:M,2,0))*H4677,_xlfn.IFNA((VLOOKUP(G4677,help!P:Q,2,0))*H4677,"غير مسجلة في المشتريات")))</f>
        <v/>
      </c>
    </row>
    <row r="4678" spans="2:13" hidden="1" x14ac:dyDescent="0.25">
      <c r="B4678" s="13">
        <f>COUNTIFS($G$3:G4678,'تقرير استهلاك خامات'!$D$4)</f>
        <v>2</v>
      </c>
      <c r="C4678" s="13">
        <f>COUNTIFS($F$3:F4678,'تقرير منتج تام'!$E$4)</f>
        <v>10</v>
      </c>
      <c r="D4678" s="37"/>
      <c r="E4678" s="37"/>
      <c r="F4678" s="37"/>
      <c r="G4678" s="39"/>
      <c r="H4678" s="40"/>
      <c r="I4678" s="107" t="str">
        <f>IF(G4678="","",_xlfn.IFNA(VLOOKUP(G4678,'سجل المشتريات'!F:N,8,0),"غير مسجلة في المشتريات"))</f>
        <v/>
      </c>
      <c r="J4678" s="26" t="str">
        <f>_xlfn.IFNA(VLOOKUP(F4678,الاوردرات!$B$1:$C$600,2,0),"")</f>
        <v/>
      </c>
      <c r="K4678" s="52"/>
      <c r="M4678" s="105" t="str">
        <f>IF(G4678="","",_xlfn.IFNA((VLOOKUP(G4678,help!L:M,2,0))*H4678,_xlfn.IFNA((VLOOKUP(G4678,help!P:Q,2,0))*H4678,"غير مسجلة في المشتريات")))</f>
        <v/>
      </c>
    </row>
    <row r="4679" spans="2:13" hidden="1" x14ac:dyDescent="0.25">
      <c r="B4679" s="13">
        <f>COUNTIFS($G$3:G4679,'تقرير استهلاك خامات'!$D$4)</f>
        <v>2</v>
      </c>
      <c r="C4679" s="13">
        <f>COUNTIFS($F$3:F4679,'تقرير منتج تام'!$E$4)</f>
        <v>10</v>
      </c>
      <c r="D4679" s="37"/>
      <c r="E4679" s="37"/>
      <c r="F4679" s="37"/>
      <c r="G4679" s="39"/>
      <c r="H4679" s="40"/>
      <c r="I4679" s="107" t="str">
        <f>IF(G4679="","",_xlfn.IFNA(VLOOKUP(G4679,'سجل المشتريات'!F:N,8,0),"غير مسجلة في المشتريات"))</f>
        <v/>
      </c>
      <c r="J4679" s="26" t="str">
        <f>_xlfn.IFNA(VLOOKUP(F4679,الاوردرات!$B$1:$C$600,2,0),"")</f>
        <v/>
      </c>
      <c r="K4679" s="52"/>
      <c r="M4679" s="105" t="str">
        <f>IF(G4679="","",_xlfn.IFNA((VLOOKUP(G4679,help!L:M,2,0))*H4679,_xlfn.IFNA((VLOOKUP(G4679,help!P:Q,2,0))*H4679,"غير مسجلة في المشتريات")))</f>
        <v/>
      </c>
    </row>
    <row r="4680" spans="2:13" hidden="1" x14ac:dyDescent="0.25">
      <c r="B4680" s="13">
        <f>COUNTIFS($G$3:G4680,'تقرير استهلاك خامات'!$D$4)</f>
        <v>2</v>
      </c>
      <c r="C4680" s="13">
        <f>COUNTIFS($F$3:F4680,'تقرير منتج تام'!$E$4)</f>
        <v>10</v>
      </c>
      <c r="D4680" s="37"/>
      <c r="E4680" s="37"/>
      <c r="F4680" s="37"/>
      <c r="G4680" s="39"/>
      <c r="H4680" s="40"/>
      <c r="I4680" s="107" t="str">
        <f>IF(G4680="","",_xlfn.IFNA(VLOOKUP(G4680,'سجل المشتريات'!F:N,8,0),"غير مسجلة في المشتريات"))</f>
        <v/>
      </c>
      <c r="J4680" s="26" t="str">
        <f>_xlfn.IFNA(VLOOKUP(F4680,الاوردرات!$B$1:$C$600,2,0),"")</f>
        <v/>
      </c>
      <c r="K4680" s="52"/>
      <c r="M4680" s="105" t="str">
        <f>IF(G4680="","",_xlfn.IFNA((VLOOKUP(G4680,help!L:M,2,0))*H4680,_xlfn.IFNA((VLOOKUP(G4680,help!P:Q,2,0))*H4680,"غير مسجلة في المشتريات")))</f>
        <v/>
      </c>
    </row>
    <row r="4681" spans="2:13" hidden="1" x14ac:dyDescent="0.25">
      <c r="B4681" s="13">
        <f>COUNTIFS($G$3:G4681,'تقرير استهلاك خامات'!$D$4)</f>
        <v>2</v>
      </c>
      <c r="C4681" s="13">
        <f>COUNTIFS($F$3:F4681,'تقرير منتج تام'!$E$4)</f>
        <v>10</v>
      </c>
      <c r="D4681" s="37"/>
      <c r="E4681" s="37"/>
      <c r="F4681" s="37"/>
      <c r="G4681" s="39"/>
      <c r="H4681" s="40"/>
      <c r="I4681" s="107" t="str">
        <f>IF(G4681="","",_xlfn.IFNA(VLOOKUP(G4681,'سجل المشتريات'!F:N,8,0),"غير مسجلة في المشتريات"))</f>
        <v/>
      </c>
      <c r="J4681" s="26" t="str">
        <f>_xlfn.IFNA(VLOOKUP(F4681,الاوردرات!$B$1:$C$600,2,0),"")</f>
        <v/>
      </c>
      <c r="K4681" s="52"/>
      <c r="M4681" s="105" t="str">
        <f>IF(G4681="","",_xlfn.IFNA((VLOOKUP(G4681,help!L:M,2,0))*H4681,_xlfn.IFNA((VLOOKUP(G4681,help!P:Q,2,0))*H4681,"غير مسجلة في المشتريات")))</f>
        <v/>
      </c>
    </row>
    <row r="4682" spans="2:13" hidden="1" x14ac:dyDescent="0.25">
      <c r="B4682" s="13">
        <f>COUNTIFS($G$3:G4682,'تقرير استهلاك خامات'!$D$4)</f>
        <v>2</v>
      </c>
      <c r="C4682" s="13">
        <f>COUNTIFS($F$3:F4682,'تقرير منتج تام'!$E$4)</f>
        <v>10</v>
      </c>
      <c r="D4682" s="37"/>
      <c r="E4682" s="37"/>
      <c r="F4682" s="37"/>
      <c r="G4682" s="39"/>
      <c r="H4682" s="40"/>
      <c r="I4682" s="107" t="str">
        <f>IF(G4682="","",_xlfn.IFNA(VLOOKUP(G4682,'سجل المشتريات'!F:N,8,0),"غير مسجلة في المشتريات"))</f>
        <v/>
      </c>
      <c r="J4682" s="26" t="str">
        <f>_xlfn.IFNA(VLOOKUP(F4682,الاوردرات!$B$1:$C$600,2,0),"")</f>
        <v/>
      </c>
      <c r="K4682" s="52"/>
      <c r="M4682" s="105" t="str">
        <f>IF(G4682="","",_xlfn.IFNA((VLOOKUP(G4682,help!L:M,2,0))*H4682,_xlfn.IFNA((VLOOKUP(G4682,help!P:Q,2,0))*H4682,"غير مسجلة في المشتريات")))</f>
        <v/>
      </c>
    </row>
    <row r="4683" spans="2:13" hidden="1" x14ac:dyDescent="0.25">
      <c r="B4683" s="13">
        <f>COUNTIFS($G$3:G4683,'تقرير استهلاك خامات'!$D$4)</f>
        <v>2</v>
      </c>
      <c r="C4683" s="13">
        <f>COUNTIFS($F$3:F4683,'تقرير منتج تام'!$E$4)</f>
        <v>10</v>
      </c>
      <c r="D4683" s="37"/>
      <c r="E4683" s="37"/>
      <c r="F4683" s="37"/>
      <c r="G4683" s="39"/>
      <c r="H4683" s="40"/>
      <c r="I4683" s="107" t="str">
        <f>IF(G4683="","",_xlfn.IFNA(VLOOKUP(G4683,'سجل المشتريات'!F:N,8,0),"غير مسجلة في المشتريات"))</f>
        <v/>
      </c>
      <c r="J4683" s="26" t="str">
        <f>_xlfn.IFNA(VLOOKUP(F4683,الاوردرات!$B$1:$C$600,2,0),"")</f>
        <v/>
      </c>
      <c r="K4683" s="52"/>
      <c r="M4683" s="105" t="str">
        <f>IF(G4683="","",_xlfn.IFNA((VLOOKUP(G4683,help!L:M,2,0))*H4683,_xlfn.IFNA((VLOOKUP(G4683,help!P:Q,2,0))*H4683,"غير مسجلة في المشتريات")))</f>
        <v/>
      </c>
    </row>
    <row r="4684" spans="2:13" hidden="1" x14ac:dyDescent="0.25">
      <c r="B4684" s="13">
        <f>COUNTIFS($G$3:G4684,'تقرير استهلاك خامات'!$D$4)</f>
        <v>2</v>
      </c>
      <c r="C4684" s="13">
        <f>COUNTIFS($F$3:F4684,'تقرير منتج تام'!$E$4)</f>
        <v>10</v>
      </c>
      <c r="D4684" s="37"/>
      <c r="E4684" s="37"/>
      <c r="F4684" s="37"/>
      <c r="G4684" s="39"/>
      <c r="H4684" s="40"/>
      <c r="I4684" s="107" t="str">
        <f>IF(G4684="","",_xlfn.IFNA(VLOOKUP(G4684,'سجل المشتريات'!F:N,8,0),"غير مسجلة في المشتريات"))</f>
        <v/>
      </c>
      <c r="J4684" s="26" t="str">
        <f>_xlfn.IFNA(VLOOKUP(F4684,الاوردرات!$B$1:$C$600,2,0),"")</f>
        <v/>
      </c>
      <c r="K4684" s="52"/>
      <c r="M4684" s="105" t="str">
        <f>IF(G4684="","",_xlfn.IFNA((VLOOKUP(G4684,help!L:M,2,0))*H4684,_xlfn.IFNA((VLOOKUP(G4684,help!P:Q,2,0))*H4684,"غير مسجلة في المشتريات")))</f>
        <v/>
      </c>
    </row>
    <row r="4685" spans="2:13" hidden="1" x14ac:dyDescent="0.25">
      <c r="B4685" s="13">
        <f>COUNTIFS($G$3:G4685,'تقرير استهلاك خامات'!$D$4)</f>
        <v>2</v>
      </c>
      <c r="C4685" s="13">
        <f>COUNTIFS($F$3:F4685,'تقرير منتج تام'!$E$4)</f>
        <v>10</v>
      </c>
      <c r="D4685" s="37"/>
      <c r="E4685" s="37"/>
      <c r="F4685" s="37"/>
      <c r="G4685" s="39"/>
      <c r="H4685" s="40"/>
      <c r="I4685" s="107" t="str">
        <f>IF(G4685="","",_xlfn.IFNA(VLOOKUP(G4685,'سجل المشتريات'!F:N,8,0),"غير مسجلة في المشتريات"))</f>
        <v/>
      </c>
      <c r="J4685" s="26" t="str">
        <f>_xlfn.IFNA(VLOOKUP(F4685,الاوردرات!$B$1:$C$600,2,0),"")</f>
        <v/>
      </c>
      <c r="K4685" s="52"/>
      <c r="M4685" s="105" t="str">
        <f>IF(G4685="","",_xlfn.IFNA((VLOOKUP(G4685,help!L:M,2,0))*H4685,_xlfn.IFNA((VLOOKUP(G4685,help!P:Q,2,0))*H4685,"غير مسجلة في المشتريات")))</f>
        <v/>
      </c>
    </row>
    <row r="4686" spans="2:13" hidden="1" x14ac:dyDescent="0.25">
      <c r="B4686" s="13">
        <f>COUNTIFS($G$3:G4686,'تقرير استهلاك خامات'!$D$4)</f>
        <v>2</v>
      </c>
      <c r="C4686" s="13">
        <f>COUNTIFS($F$3:F4686,'تقرير منتج تام'!$E$4)</f>
        <v>10</v>
      </c>
      <c r="D4686" s="37"/>
      <c r="E4686" s="37"/>
      <c r="F4686" s="37"/>
      <c r="G4686" s="39"/>
      <c r="H4686" s="40"/>
      <c r="I4686" s="107" t="str">
        <f>IF(G4686="","",_xlfn.IFNA(VLOOKUP(G4686,'سجل المشتريات'!F:N,8,0),"غير مسجلة في المشتريات"))</f>
        <v/>
      </c>
      <c r="J4686" s="26" t="str">
        <f>_xlfn.IFNA(VLOOKUP(F4686,الاوردرات!$B$1:$C$600,2,0),"")</f>
        <v/>
      </c>
      <c r="K4686" s="52"/>
      <c r="M4686" s="105" t="str">
        <f>IF(G4686="","",_xlfn.IFNA((VLOOKUP(G4686,help!L:M,2,0))*H4686,_xlfn.IFNA((VLOOKUP(G4686,help!P:Q,2,0))*H4686,"غير مسجلة في المشتريات")))</f>
        <v/>
      </c>
    </row>
    <row r="4687" spans="2:13" hidden="1" x14ac:dyDescent="0.25">
      <c r="B4687" s="13">
        <f>COUNTIFS($G$3:G4687,'تقرير استهلاك خامات'!$D$4)</f>
        <v>2</v>
      </c>
      <c r="C4687" s="13">
        <f>COUNTIFS($F$3:F4687,'تقرير منتج تام'!$E$4)</f>
        <v>10</v>
      </c>
      <c r="D4687" s="37"/>
      <c r="E4687" s="37"/>
      <c r="F4687" s="37"/>
      <c r="G4687" s="39"/>
      <c r="H4687" s="40"/>
      <c r="I4687" s="107" t="str">
        <f>IF(G4687="","",_xlfn.IFNA(VLOOKUP(G4687,'سجل المشتريات'!F:N,8,0),"غير مسجلة في المشتريات"))</f>
        <v/>
      </c>
      <c r="J4687" s="26" t="str">
        <f>_xlfn.IFNA(VLOOKUP(F4687,الاوردرات!$B$1:$C$600,2,0),"")</f>
        <v/>
      </c>
      <c r="K4687" s="52"/>
      <c r="M4687" s="105" t="str">
        <f>IF(G4687="","",_xlfn.IFNA((VLOOKUP(G4687,help!L:M,2,0))*H4687,_xlfn.IFNA((VLOOKUP(G4687,help!P:Q,2,0))*H4687,"غير مسجلة في المشتريات")))</f>
        <v/>
      </c>
    </row>
    <row r="4688" spans="2:13" hidden="1" x14ac:dyDescent="0.25">
      <c r="B4688" s="13">
        <f>COUNTIFS($G$3:G4688,'تقرير استهلاك خامات'!$D$4)</f>
        <v>2</v>
      </c>
      <c r="C4688" s="13">
        <f>COUNTIFS($F$3:F4688,'تقرير منتج تام'!$E$4)</f>
        <v>10</v>
      </c>
      <c r="D4688" s="37"/>
      <c r="E4688" s="37"/>
      <c r="F4688" s="37"/>
      <c r="G4688" s="39"/>
      <c r="H4688" s="40"/>
      <c r="I4688" s="107" t="str">
        <f>IF(G4688="","",_xlfn.IFNA(VLOOKUP(G4688,'سجل المشتريات'!F:N,8,0),"غير مسجلة في المشتريات"))</f>
        <v/>
      </c>
      <c r="J4688" s="26" t="str">
        <f>_xlfn.IFNA(VLOOKUP(F4688,الاوردرات!$B$1:$C$600,2,0),"")</f>
        <v/>
      </c>
      <c r="K4688" s="52"/>
      <c r="M4688" s="105" t="str">
        <f>IF(G4688="","",_xlfn.IFNA((VLOOKUP(G4688,help!L:M,2,0))*H4688,_xlfn.IFNA((VLOOKUP(G4688,help!P:Q,2,0))*H4688,"غير مسجلة في المشتريات")))</f>
        <v/>
      </c>
    </row>
    <row r="4689" spans="2:13" hidden="1" x14ac:dyDescent="0.25">
      <c r="B4689" s="13">
        <f>COUNTIFS($G$3:G4689,'تقرير استهلاك خامات'!$D$4)</f>
        <v>2</v>
      </c>
      <c r="C4689" s="13">
        <f>COUNTIFS($F$3:F4689,'تقرير منتج تام'!$E$4)</f>
        <v>10</v>
      </c>
      <c r="D4689" s="37"/>
      <c r="E4689" s="37"/>
      <c r="F4689" s="37"/>
      <c r="G4689" s="39"/>
      <c r="H4689" s="40"/>
      <c r="I4689" s="107" t="str">
        <f>IF(G4689="","",_xlfn.IFNA(VLOOKUP(G4689,'سجل المشتريات'!F:N,8,0),"غير مسجلة في المشتريات"))</f>
        <v/>
      </c>
      <c r="J4689" s="26" t="str">
        <f>_xlfn.IFNA(VLOOKUP(F4689,الاوردرات!$B$1:$C$600,2,0),"")</f>
        <v/>
      </c>
      <c r="K4689" s="52"/>
      <c r="M4689" s="105" t="str">
        <f>IF(G4689="","",_xlfn.IFNA((VLOOKUP(G4689,help!L:M,2,0))*H4689,_xlfn.IFNA((VLOOKUP(G4689,help!P:Q,2,0))*H4689,"غير مسجلة في المشتريات")))</f>
        <v/>
      </c>
    </row>
    <row r="4690" spans="2:13" hidden="1" x14ac:dyDescent="0.25">
      <c r="B4690" s="13">
        <f>COUNTIFS($G$3:G4690,'تقرير استهلاك خامات'!$D$4)</f>
        <v>2</v>
      </c>
      <c r="C4690" s="13">
        <f>COUNTIFS($F$3:F4690,'تقرير منتج تام'!$E$4)</f>
        <v>10</v>
      </c>
      <c r="D4690" s="37"/>
      <c r="E4690" s="37"/>
      <c r="F4690" s="37"/>
      <c r="G4690" s="39"/>
      <c r="H4690" s="40"/>
      <c r="I4690" s="107" t="str">
        <f>IF(G4690="","",_xlfn.IFNA(VLOOKUP(G4690,'سجل المشتريات'!F:N,8,0),"غير مسجلة في المشتريات"))</f>
        <v/>
      </c>
      <c r="J4690" s="26" t="str">
        <f>_xlfn.IFNA(VLOOKUP(F4690,الاوردرات!$B$1:$C$600,2,0),"")</f>
        <v/>
      </c>
      <c r="K4690" s="52"/>
      <c r="M4690" s="105" t="str">
        <f>IF(G4690="","",_xlfn.IFNA((VLOOKUP(G4690,help!L:M,2,0))*H4690,_xlfn.IFNA((VLOOKUP(G4690,help!P:Q,2,0))*H4690,"غير مسجلة في المشتريات")))</f>
        <v/>
      </c>
    </row>
    <row r="4691" spans="2:13" hidden="1" x14ac:dyDescent="0.25">
      <c r="B4691" s="13">
        <f>COUNTIFS($G$3:G4691,'تقرير استهلاك خامات'!$D$4)</f>
        <v>2</v>
      </c>
      <c r="C4691" s="13">
        <f>COUNTIFS($F$3:F4691,'تقرير منتج تام'!$E$4)</f>
        <v>10</v>
      </c>
      <c r="D4691" s="37"/>
      <c r="E4691" s="37"/>
      <c r="F4691" s="37"/>
      <c r="G4691" s="39"/>
      <c r="H4691" s="40"/>
      <c r="I4691" s="107" t="str">
        <f>IF(G4691="","",_xlfn.IFNA(VLOOKUP(G4691,'سجل المشتريات'!F:N,8,0),"غير مسجلة في المشتريات"))</f>
        <v/>
      </c>
      <c r="J4691" s="26" t="str">
        <f>_xlfn.IFNA(VLOOKUP(F4691,الاوردرات!$B$1:$C$600,2,0),"")</f>
        <v/>
      </c>
      <c r="K4691" s="52"/>
      <c r="M4691" s="105" t="str">
        <f>IF(G4691="","",_xlfn.IFNA((VLOOKUP(G4691,help!L:M,2,0))*H4691,_xlfn.IFNA((VLOOKUP(G4691,help!P:Q,2,0))*H4691,"غير مسجلة في المشتريات")))</f>
        <v/>
      </c>
    </row>
    <row r="4692" spans="2:13" hidden="1" x14ac:dyDescent="0.25">
      <c r="B4692" s="13">
        <f>COUNTIFS($G$3:G4692,'تقرير استهلاك خامات'!$D$4)</f>
        <v>2</v>
      </c>
      <c r="C4692" s="13">
        <f>COUNTIFS($F$3:F4692,'تقرير منتج تام'!$E$4)</f>
        <v>10</v>
      </c>
      <c r="D4692" s="37"/>
      <c r="E4692" s="37"/>
      <c r="F4692" s="37"/>
      <c r="G4692" s="39"/>
      <c r="H4692" s="40"/>
      <c r="I4692" s="107" t="str">
        <f>IF(G4692="","",_xlfn.IFNA(VLOOKUP(G4692,'سجل المشتريات'!F:N,8,0),"غير مسجلة في المشتريات"))</f>
        <v/>
      </c>
      <c r="J4692" s="26" t="str">
        <f>_xlfn.IFNA(VLOOKUP(F4692,الاوردرات!$B$1:$C$600,2,0),"")</f>
        <v/>
      </c>
      <c r="K4692" s="52"/>
      <c r="M4692" s="105" t="str">
        <f>IF(G4692="","",_xlfn.IFNA((VLOOKUP(G4692,help!L:M,2,0))*H4692,_xlfn.IFNA((VLOOKUP(G4692,help!P:Q,2,0))*H4692,"غير مسجلة في المشتريات")))</f>
        <v/>
      </c>
    </row>
    <row r="4693" spans="2:13" hidden="1" x14ac:dyDescent="0.25">
      <c r="B4693" s="13">
        <f>COUNTIFS($G$3:G4693,'تقرير استهلاك خامات'!$D$4)</f>
        <v>2</v>
      </c>
      <c r="C4693" s="13">
        <f>COUNTIFS($F$3:F4693,'تقرير منتج تام'!$E$4)</f>
        <v>10</v>
      </c>
      <c r="D4693" s="37"/>
      <c r="E4693" s="37"/>
      <c r="F4693" s="37"/>
      <c r="G4693" s="39"/>
      <c r="H4693" s="40"/>
      <c r="I4693" s="107" t="str">
        <f>IF(G4693="","",_xlfn.IFNA(VLOOKUP(G4693,'سجل المشتريات'!F:N,8,0),"غير مسجلة في المشتريات"))</f>
        <v/>
      </c>
      <c r="J4693" s="26" t="str">
        <f>_xlfn.IFNA(VLOOKUP(F4693,الاوردرات!$B$1:$C$600,2,0),"")</f>
        <v/>
      </c>
      <c r="K4693" s="52"/>
      <c r="M4693" s="105" t="str">
        <f>IF(G4693="","",_xlfn.IFNA((VLOOKUP(G4693,help!L:M,2,0))*H4693,_xlfn.IFNA((VLOOKUP(G4693,help!P:Q,2,0))*H4693,"غير مسجلة في المشتريات")))</f>
        <v/>
      </c>
    </row>
    <row r="4694" spans="2:13" hidden="1" x14ac:dyDescent="0.25">
      <c r="B4694" s="13">
        <f>COUNTIFS($G$3:G4694,'تقرير استهلاك خامات'!$D$4)</f>
        <v>2</v>
      </c>
      <c r="C4694" s="13">
        <f>COUNTIFS($F$3:F4694,'تقرير منتج تام'!$E$4)</f>
        <v>10</v>
      </c>
      <c r="D4694" s="37"/>
      <c r="E4694" s="37"/>
      <c r="F4694" s="37"/>
      <c r="G4694" s="39"/>
      <c r="H4694" s="40"/>
      <c r="I4694" s="107" t="str">
        <f>IF(G4694="","",_xlfn.IFNA(VLOOKUP(G4694,'سجل المشتريات'!F:N,8,0),"غير مسجلة في المشتريات"))</f>
        <v/>
      </c>
      <c r="J4694" s="26" t="str">
        <f>_xlfn.IFNA(VLOOKUP(F4694,الاوردرات!$B$1:$C$600,2,0),"")</f>
        <v/>
      </c>
      <c r="K4694" s="52"/>
      <c r="M4694" s="105" t="str">
        <f>IF(G4694="","",_xlfn.IFNA((VLOOKUP(G4694,help!L:M,2,0))*H4694,_xlfn.IFNA((VLOOKUP(G4694,help!P:Q,2,0))*H4694,"غير مسجلة في المشتريات")))</f>
        <v/>
      </c>
    </row>
    <row r="4695" spans="2:13" hidden="1" x14ac:dyDescent="0.25">
      <c r="B4695" s="13">
        <f>COUNTIFS($G$3:G4695,'تقرير استهلاك خامات'!$D$4)</f>
        <v>2</v>
      </c>
      <c r="C4695" s="13">
        <f>COUNTIFS($F$3:F4695,'تقرير منتج تام'!$E$4)</f>
        <v>10</v>
      </c>
      <c r="D4695" s="37"/>
      <c r="E4695" s="37"/>
      <c r="F4695" s="37"/>
      <c r="G4695" s="39"/>
      <c r="H4695" s="40"/>
      <c r="I4695" s="107" t="str">
        <f>IF(G4695="","",_xlfn.IFNA(VLOOKUP(G4695,'سجل المشتريات'!F:N,8,0),"غير مسجلة في المشتريات"))</f>
        <v/>
      </c>
      <c r="J4695" s="26" t="str">
        <f>_xlfn.IFNA(VLOOKUP(F4695,الاوردرات!$B$1:$C$600,2,0),"")</f>
        <v/>
      </c>
      <c r="K4695" s="52"/>
      <c r="M4695" s="105" t="str">
        <f>IF(G4695="","",_xlfn.IFNA((VLOOKUP(G4695,help!L:M,2,0))*H4695,_xlfn.IFNA((VLOOKUP(G4695,help!P:Q,2,0))*H4695,"غير مسجلة في المشتريات")))</f>
        <v/>
      </c>
    </row>
    <row r="4696" spans="2:13" hidden="1" x14ac:dyDescent="0.25">
      <c r="B4696" s="13">
        <f>COUNTIFS($G$3:G4696,'تقرير استهلاك خامات'!$D$4)</f>
        <v>2</v>
      </c>
      <c r="C4696" s="13">
        <f>COUNTIFS($F$3:F4696,'تقرير منتج تام'!$E$4)</f>
        <v>10</v>
      </c>
      <c r="D4696" s="37"/>
      <c r="E4696" s="37"/>
      <c r="F4696" s="37"/>
      <c r="G4696" s="39"/>
      <c r="H4696" s="40"/>
      <c r="I4696" s="107" t="str">
        <f>IF(G4696="","",_xlfn.IFNA(VLOOKUP(G4696,'سجل المشتريات'!F:N,8,0),"غير مسجلة في المشتريات"))</f>
        <v/>
      </c>
      <c r="J4696" s="26" t="str">
        <f>_xlfn.IFNA(VLOOKUP(F4696,الاوردرات!$B$1:$C$600,2,0),"")</f>
        <v/>
      </c>
      <c r="K4696" s="52"/>
      <c r="M4696" s="105" t="str">
        <f>IF(G4696="","",_xlfn.IFNA((VLOOKUP(G4696,help!L:M,2,0))*H4696,_xlfn.IFNA((VLOOKUP(G4696,help!P:Q,2,0))*H4696,"غير مسجلة في المشتريات")))</f>
        <v/>
      </c>
    </row>
    <row r="4697" spans="2:13" hidden="1" x14ac:dyDescent="0.25">
      <c r="B4697" s="13">
        <f>COUNTIFS($G$3:G4697,'تقرير استهلاك خامات'!$D$4)</f>
        <v>2</v>
      </c>
      <c r="C4697" s="13">
        <f>COUNTIFS($F$3:F4697,'تقرير منتج تام'!$E$4)</f>
        <v>10</v>
      </c>
      <c r="D4697" s="37"/>
      <c r="E4697" s="37"/>
      <c r="F4697" s="37"/>
      <c r="G4697" s="39"/>
      <c r="H4697" s="40"/>
      <c r="I4697" s="107" t="str">
        <f>IF(G4697="","",_xlfn.IFNA(VLOOKUP(G4697,'سجل المشتريات'!F:N,8,0),"غير مسجلة في المشتريات"))</f>
        <v/>
      </c>
      <c r="J4697" s="26" t="str">
        <f>_xlfn.IFNA(VLOOKUP(F4697,الاوردرات!$B$1:$C$600,2,0),"")</f>
        <v/>
      </c>
      <c r="K4697" s="52"/>
      <c r="M4697" s="105" t="str">
        <f>IF(G4697="","",_xlfn.IFNA((VLOOKUP(G4697,help!L:M,2,0))*H4697,_xlfn.IFNA((VLOOKUP(G4697,help!P:Q,2,0))*H4697,"غير مسجلة في المشتريات")))</f>
        <v/>
      </c>
    </row>
    <row r="4698" spans="2:13" hidden="1" x14ac:dyDescent="0.25">
      <c r="B4698" s="13">
        <f>COUNTIFS($G$3:G4698,'تقرير استهلاك خامات'!$D$4)</f>
        <v>2</v>
      </c>
      <c r="C4698" s="13">
        <f>COUNTIFS($F$3:F4698,'تقرير منتج تام'!$E$4)</f>
        <v>10</v>
      </c>
      <c r="D4698" s="37"/>
      <c r="E4698" s="37"/>
      <c r="F4698" s="37"/>
      <c r="G4698" s="39"/>
      <c r="H4698" s="40"/>
      <c r="I4698" s="107" t="str">
        <f>IF(G4698="","",_xlfn.IFNA(VLOOKUP(G4698,'سجل المشتريات'!F:N,8,0),"غير مسجلة في المشتريات"))</f>
        <v/>
      </c>
      <c r="J4698" s="26" t="str">
        <f>_xlfn.IFNA(VLOOKUP(F4698,الاوردرات!$B$1:$C$600,2,0),"")</f>
        <v/>
      </c>
      <c r="K4698" s="52"/>
      <c r="M4698" s="105" t="str">
        <f>IF(G4698="","",_xlfn.IFNA((VLOOKUP(G4698,help!L:M,2,0))*H4698,_xlfn.IFNA((VLOOKUP(G4698,help!P:Q,2,0))*H4698,"غير مسجلة في المشتريات")))</f>
        <v/>
      </c>
    </row>
    <row r="4699" spans="2:13" hidden="1" x14ac:dyDescent="0.25">
      <c r="B4699" s="13">
        <f>COUNTIFS($G$3:G4699,'تقرير استهلاك خامات'!$D$4)</f>
        <v>2</v>
      </c>
      <c r="C4699" s="13">
        <f>COUNTIFS($F$3:F4699,'تقرير منتج تام'!$E$4)</f>
        <v>10</v>
      </c>
      <c r="D4699" s="37"/>
      <c r="E4699" s="37"/>
      <c r="F4699" s="37"/>
      <c r="G4699" s="39"/>
      <c r="H4699" s="40"/>
      <c r="I4699" s="107" t="str">
        <f>IF(G4699="","",_xlfn.IFNA(VLOOKUP(G4699,'سجل المشتريات'!F:N,8,0),"غير مسجلة في المشتريات"))</f>
        <v/>
      </c>
      <c r="J4699" s="26" t="str">
        <f>_xlfn.IFNA(VLOOKUP(F4699,الاوردرات!$B$1:$C$600,2,0),"")</f>
        <v/>
      </c>
      <c r="K4699" s="52"/>
      <c r="M4699" s="105" t="str">
        <f>IF(G4699="","",_xlfn.IFNA((VLOOKUP(G4699,help!L:M,2,0))*H4699,_xlfn.IFNA((VLOOKUP(G4699,help!P:Q,2,0))*H4699,"غير مسجلة في المشتريات")))</f>
        <v/>
      </c>
    </row>
    <row r="4700" spans="2:13" hidden="1" x14ac:dyDescent="0.25">
      <c r="B4700" s="13">
        <f>COUNTIFS($G$3:G4700,'تقرير استهلاك خامات'!$D$4)</f>
        <v>2</v>
      </c>
      <c r="C4700" s="13">
        <f>COUNTIFS($F$3:F4700,'تقرير منتج تام'!$E$4)</f>
        <v>10</v>
      </c>
      <c r="D4700" s="37"/>
      <c r="E4700" s="37"/>
      <c r="F4700" s="37"/>
      <c r="G4700" s="39"/>
      <c r="H4700" s="40"/>
      <c r="I4700" s="107" t="str">
        <f>IF(G4700="","",_xlfn.IFNA(VLOOKUP(G4700,'سجل المشتريات'!F:N,8,0),"غير مسجلة في المشتريات"))</f>
        <v/>
      </c>
      <c r="J4700" s="26" t="str">
        <f>_xlfn.IFNA(VLOOKUP(F4700,الاوردرات!$B$1:$C$600,2,0),"")</f>
        <v/>
      </c>
      <c r="K4700" s="52"/>
      <c r="M4700" s="105" t="str">
        <f>IF(G4700="","",_xlfn.IFNA((VLOOKUP(G4700,help!L:M,2,0))*H4700,_xlfn.IFNA((VLOOKUP(G4700,help!P:Q,2,0))*H4700,"غير مسجلة في المشتريات")))</f>
        <v/>
      </c>
    </row>
    <row r="4701" spans="2:13" hidden="1" x14ac:dyDescent="0.25">
      <c r="B4701" s="13">
        <f>COUNTIFS($G$3:G4701,'تقرير استهلاك خامات'!$D$4)</f>
        <v>2</v>
      </c>
      <c r="C4701" s="13">
        <f>COUNTIFS($F$3:F4701,'تقرير منتج تام'!$E$4)</f>
        <v>10</v>
      </c>
      <c r="D4701" s="37"/>
      <c r="E4701" s="37"/>
      <c r="F4701" s="37"/>
      <c r="G4701" s="39"/>
      <c r="H4701" s="40"/>
      <c r="I4701" s="107" t="str">
        <f>IF(G4701="","",_xlfn.IFNA(VLOOKUP(G4701,'سجل المشتريات'!F:N,8,0),"غير مسجلة في المشتريات"))</f>
        <v/>
      </c>
      <c r="J4701" s="26" t="str">
        <f>_xlfn.IFNA(VLOOKUP(F4701,الاوردرات!$B$1:$C$600,2,0),"")</f>
        <v/>
      </c>
      <c r="K4701" s="52"/>
      <c r="M4701" s="105" t="str">
        <f>IF(G4701="","",_xlfn.IFNA((VLOOKUP(G4701,help!L:M,2,0))*H4701,_xlfn.IFNA((VLOOKUP(G4701,help!P:Q,2,0))*H4701,"غير مسجلة في المشتريات")))</f>
        <v/>
      </c>
    </row>
    <row r="4702" spans="2:13" hidden="1" x14ac:dyDescent="0.25">
      <c r="B4702" s="13">
        <f>COUNTIFS($G$3:G4702,'تقرير استهلاك خامات'!$D$4)</f>
        <v>2</v>
      </c>
      <c r="C4702" s="13">
        <f>COUNTIFS($F$3:F4702,'تقرير منتج تام'!$E$4)</f>
        <v>10</v>
      </c>
      <c r="D4702" s="37"/>
      <c r="E4702" s="37"/>
      <c r="F4702" s="37"/>
      <c r="G4702" s="39"/>
      <c r="H4702" s="40"/>
      <c r="I4702" s="107" t="str">
        <f>IF(G4702="","",_xlfn.IFNA(VLOOKUP(G4702,'سجل المشتريات'!F:N,8,0),"غير مسجلة في المشتريات"))</f>
        <v/>
      </c>
      <c r="J4702" s="26" t="str">
        <f>_xlfn.IFNA(VLOOKUP(F4702,الاوردرات!$B$1:$C$600,2,0),"")</f>
        <v/>
      </c>
      <c r="K4702" s="52"/>
      <c r="M4702" s="105" t="str">
        <f>IF(G4702="","",_xlfn.IFNA((VLOOKUP(G4702,help!L:M,2,0))*H4702,_xlfn.IFNA((VLOOKUP(G4702,help!P:Q,2,0))*H4702,"غير مسجلة في المشتريات")))</f>
        <v/>
      </c>
    </row>
    <row r="4703" spans="2:13" hidden="1" x14ac:dyDescent="0.25">
      <c r="B4703" s="13">
        <f>COUNTIFS($G$3:G4703,'تقرير استهلاك خامات'!$D$4)</f>
        <v>2</v>
      </c>
      <c r="C4703" s="13">
        <f>COUNTIFS($F$3:F4703,'تقرير منتج تام'!$E$4)</f>
        <v>10</v>
      </c>
      <c r="D4703" s="37"/>
      <c r="E4703" s="37"/>
      <c r="F4703" s="37"/>
      <c r="G4703" s="39"/>
      <c r="H4703" s="40"/>
      <c r="I4703" s="107" t="str">
        <f>IF(G4703="","",_xlfn.IFNA(VLOOKUP(G4703,'سجل المشتريات'!F:N,8,0),"غير مسجلة في المشتريات"))</f>
        <v/>
      </c>
      <c r="J4703" s="26" t="str">
        <f>_xlfn.IFNA(VLOOKUP(F4703,الاوردرات!$B$1:$C$600,2,0),"")</f>
        <v/>
      </c>
      <c r="K4703" s="52"/>
      <c r="M4703" s="105" t="str">
        <f>IF(G4703="","",_xlfn.IFNA((VLOOKUP(G4703,help!L:M,2,0))*H4703,_xlfn.IFNA((VLOOKUP(G4703,help!P:Q,2,0))*H4703,"غير مسجلة في المشتريات")))</f>
        <v/>
      </c>
    </row>
    <row r="4704" spans="2:13" hidden="1" x14ac:dyDescent="0.25">
      <c r="B4704" s="13">
        <f>COUNTIFS($G$3:G4704,'تقرير استهلاك خامات'!$D$4)</f>
        <v>2</v>
      </c>
      <c r="C4704" s="13">
        <f>COUNTIFS($F$3:F4704,'تقرير منتج تام'!$E$4)</f>
        <v>10</v>
      </c>
      <c r="D4704" s="37"/>
      <c r="E4704" s="37"/>
      <c r="F4704" s="37"/>
      <c r="G4704" s="39"/>
      <c r="H4704" s="40"/>
      <c r="I4704" s="107" t="str">
        <f>IF(G4704="","",_xlfn.IFNA(VLOOKUP(G4704,'سجل المشتريات'!F:N,8,0),"غير مسجلة في المشتريات"))</f>
        <v/>
      </c>
      <c r="J4704" s="26" t="str">
        <f>_xlfn.IFNA(VLOOKUP(F4704,الاوردرات!$B$1:$C$600,2,0),"")</f>
        <v/>
      </c>
      <c r="K4704" s="52"/>
      <c r="M4704" s="105" t="str">
        <f>IF(G4704="","",_xlfn.IFNA((VLOOKUP(G4704,help!L:M,2,0))*H4704,_xlfn.IFNA((VLOOKUP(G4704,help!P:Q,2,0))*H4704,"غير مسجلة في المشتريات")))</f>
        <v/>
      </c>
    </row>
    <row r="4705" spans="2:13" hidden="1" x14ac:dyDescent="0.25">
      <c r="B4705" s="13">
        <f>COUNTIFS($G$3:G4705,'تقرير استهلاك خامات'!$D$4)</f>
        <v>2</v>
      </c>
      <c r="C4705" s="13">
        <f>COUNTIFS($F$3:F4705,'تقرير منتج تام'!$E$4)</f>
        <v>10</v>
      </c>
      <c r="D4705" s="37"/>
      <c r="E4705" s="37"/>
      <c r="F4705" s="37"/>
      <c r="G4705" s="39"/>
      <c r="H4705" s="40"/>
      <c r="I4705" s="107" t="str">
        <f>IF(G4705="","",_xlfn.IFNA(VLOOKUP(G4705,'سجل المشتريات'!F:N,8,0),"غير مسجلة في المشتريات"))</f>
        <v/>
      </c>
      <c r="J4705" s="26" t="str">
        <f>_xlfn.IFNA(VLOOKUP(F4705,الاوردرات!$B$1:$C$600,2,0),"")</f>
        <v/>
      </c>
      <c r="K4705" s="52"/>
      <c r="M4705" s="105" t="str">
        <f>IF(G4705="","",_xlfn.IFNA((VLOOKUP(G4705,help!L:M,2,0))*H4705,_xlfn.IFNA((VLOOKUP(G4705,help!P:Q,2,0))*H4705,"غير مسجلة في المشتريات")))</f>
        <v/>
      </c>
    </row>
    <row r="4706" spans="2:13" hidden="1" x14ac:dyDescent="0.25">
      <c r="B4706" s="13">
        <f>COUNTIFS($G$3:G4706,'تقرير استهلاك خامات'!$D$4)</f>
        <v>2</v>
      </c>
      <c r="C4706" s="13">
        <f>COUNTIFS($F$3:F4706,'تقرير منتج تام'!$E$4)</f>
        <v>10</v>
      </c>
      <c r="D4706" s="37"/>
      <c r="E4706" s="37"/>
      <c r="F4706" s="37"/>
      <c r="G4706" s="39"/>
      <c r="H4706" s="40"/>
      <c r="I4706" s="107" t="str">
        <f>IF(G4706="","",_xlfn.IFNA(VLOOKUP(G4706,'سجل المشتريات'!F:N,8,0),"غير مسجلة في المشتريات"))</f>
        <v/>
      </c>
      <c r="J4706" s="26" t="str">
        <f>_xlfn.IFNA(VLOOKUP(F4706,الاوردرات!$B$1:$C$600,2,0),"")</f>
        <v/>
      </c>
      <c r="K4706" s="52"/>
      <c r="M4706" s="105" t="str">
        <f>IF(G4706="","",_xlfn.IFNA((VLOOKUP(G4706,help!L:M,2,0))*H4706,_xlfn.IFNA((VLOOKUP(G4706,help!P:Q,2,0))*H4706,"غير مسجلة في المشتريات")))</f>
        <v/>
      </c>
    </row>
    <row r="4707" spans="2:13" hidden="1" x14ac:dyDescent="0.25">
      <c r="B4707" s="13">
        <f>COUNTIFS($G$3:G4707,'تقرير استهلاك خامات'!$D$4)</f>
        <v>2</v>
      </c>
      <c r="C4707" s="13">
        <f>COUNTIFS($F$3:F4707,'تقرير منتج تام'!$E$4)</f>
        <v>10</v>
      </c>
      <c r="D4707" s="37"/>
      <c r="E4707" s="37"/>
      <c r="F4707" s="37"/>
      <c r="G4707" s="39"/>
      <c r="H4707" s="40"/>
      <c r="I4707" s="107" t="str">
        <f>IF(G4707="","",_xlfn.IFNA(VLOOKUP(G4707,'سجل المشتريات'!F:N,8,0),"غير مسجلة في المشتريات"))</f>
        <v/>
      </c>
      <c r="J4707" s="26" t="str">
        <f>_xlfn.IFNA(VLOOKUP(F4707,الاوردرات!$B$1:$C$600,2,0),"")</f>
        <v/>
      </c>
      <c r="K4707" s="52"/>
      <c r="M4707" s="105" t="str">
        <f>IF(G4707="","",_xlfn.IFNA((VLOOKUP(G4707,help!L:M,2,0))*H4707,_xlfn.IFNA((VLOOKUP(G4707,help!P:Q,2,0))*H4707,"غير مسجلة في المشتريات")))</f>
        <v/>
      </c>
    </row>
    <row r="4708" spans="2:13" hidden="1" x14ac:dyDescent="0.25">
      <c r="B4708" s="13">
        <f>COUNTIFS($G$3:G4708,'تقرير استهلاك خامات'!$D$4)</f>
        <v>2</v>
      </c>
      <c r="C4708" s="13">
        <f>COUNTIFS($F$3:F4708,'تقرير منتج تام'!$E$4)</f>
        <v>10</v>
      </c>
      <c r="D4708" s="37"/>
      <c r="E4708" s="37"/>
      <c r="F4708" s="37"/>
      <c r="G4708" s="39"/>
      <c r="H4708" s="40"/>
      <c r="I4708" s="107" t="str">
        <f>IF(G4708="","",_xlfn.IFNA(VLOOKUP(G4708,'سجل المشتريات'!F:N,8,0),"غير مسجلة في المشتريات"))</f>
        <v/>
      </c>
      <c r="J4708" s="26" t="str">
        <f>_xlfn.IFNA(VLOOKUP(F4708,الاوردرات!$B$1:$C$600,2,0),"")</f>
        <v/>
      </c>
      <c r="K4708" s="52"/>
      <c r="M4708" s="105" t="str">
        <f>IF(G4708="","",_xlfn.IFNA((VLOOKUP(G4708,help!L:M,2,0))*H4708,_xlfn.IFNA((VLOOKUP(G4708,help!P:Q,2,0))*H4708,"غير مسجلة في المشتريات")))</f>
        <v/>
      </c>
    </row>
    <row r="4709" spans="2:13" hidden="1" x14ac:dyDescent="0.25">
      <c r="B4709" s="13">
        <f>COUNTIFS($G$3:G4709,'تقرير استهلاك خامات'!$D$4)</f>
        <v>2</v>
      </c>
      <c r="C4709" s="13">
        <f>COUNTIFS($F$3:F4709,'تقرير منتج تام'!$E$4)</f>
        <v>10</v>
      </c>
      <c r="D4709" s="37"/>
      <c r="E4709" s="37"/>
      <c r="F4709" s="37"/>
      <c r="G4709" s="39"/>
      <c r="H4709" s="40"/>
      <c r="I4709" s="107" t="str">
        <f>IF(G4709="","",_xlfn.IFNA(VLOOKUP(G4709,'سجل المشتريات'!F:N,8,0),"غير مسجلة في المشتريات"))</f>
        <v/>
      </c>
      <c r="J4709" s="26" t="str">
        <f>_xlfn.IFNA(VLOOKUP(F4709,الاوردرات!$B$1:$C$600,2,0),"")</f>
        <v/>
      </c>
      <c r="K4709" s="52"/>
      <c r="M4709" s="105" t="str">
        <f>IF(G4709="","",_xlfn.IFNA((VLOOKUP(G4709,help!L:M,2,0))*H4709,_xlfn.IFNA((VLOOKUP(G4709,help!P:Q,2,0))*H4709,"غير مسجلة في المشتريات")))</f>
        <v/>
      </c>
    </row>
    <row r="4710" spans="2:13" hidden="1" x14ac:dyDescent="0.25">
      <c r="B4710" s="13">
        <f>COUNTIFS($G$3:G4710,'تقرير استهلاك خامات'!$D$4)</f>
        <v>2</v>
      </c>
      <c r="C4710" s="13">
        <f>COUNTIFS($F$3:F4710,'تقرير منتج تام'!$E$4)</f>
        <v>10</v>
      </c>
      <c r="D4710" s="37"/>
      <c r="E4710" s="37"/>
      <c r="F4710" s="37"/>
      <c r="G4710" s="39"/>
      <c r="H4710" s="40"/>
      <c r="I4710" s="107" t="str">
        <f>IF(G4710="","",_xlfn.IFNA(VLOOKUP(G4710,'سجل المشتريات'!F:N,8,0),"غير مسجلة في المشتريات"))</f>
        <v/>
      </c>
      <c r="J4710" s="26" t="str">
        <f>_xlfn.IFNA(VLOOKUP(F4710,الاوردرات!$B$1:$C$600,2,0),"")</f>
        <v/>
      </c>
      <c r="K4710" s="52"/>
      <c r="M4710" s="105" t="str">
        <f>IF(G4710="","",_xlfn.IFNA((VLOOKUP(G4710,help!L:M,2,0))*H4710,_xlfn.IFNA((VLOOKUP(G4710,help!P:Q,2,0))*H4710,"غير مسجلة في المشتريات")))</f>
        <v/>
      </c>
    </row>
    <row r="4711" spans="2:13" hidden="1" x14ac:dyDescent="0.25">
      <c r="B4711" s="13">
        <f>COUNTIFS($G$3:G4711,'تقرير استهلاك خامات'!$D$4)</f>
        <v>2</v>
      </c>
      <c r="C4711" s="13">
        <f>COUNTIFS($F$3:F4711,'تقرير منتج تام'!$E$4)</f>
        <v>10</v>
      </c>
      <c r="D4711" s="37"/>
      <c r="E4711" s="37"/>
      <c r="F4711" s="37"/>
      <c r="G4711" s="39"/>
      <c r="H4711" s="40"/>
      <c r="I4711" s="107" t="str">
        <f>IF(G4711="","",_xlfn.IFNA(VLOOKUP(G4711,'سجل المشتريات'!F:N,8,0),"غير مسجلة في المشتريات"))</f>
        <v/>
      </c>
      <c r="J4711" s="26" t="str">
        <f>_xlfn.IFNA(VLOOKUP(F4711,الاوردرات!$B$1:$C$600,2,0),"")</f>
        <v/>
      </c>
      <c r="K4711" s="52"/>
      <c r="M4711" s="105" t="str">
        <f>IF(G4711="","",_xlfn.IFNA((VLOOKUP(G4711,help!L:M,2,0))*H4711,_xlfn.IFNA((VLOOKUP(G4711,help!P:Q,2,0))*H4711,"غير مسجلة في المشتريات")))</f>
        <v/>
      </c>
    </row>
    <row r="4712" spans="2:13" hidden="1" x14ac:dyDescent="0.25">
      <c r="B4712" s="13">
        <f>COUNTIFS($G$3:G4712,'تقرير استهلاك خامات'!$D$4)</f>
        <v>2</v>
      </c>
      <c r="C4712" s="13">
        <f>COUNTIFS($F$3:F4712,'تقرير منتج تام'!$E$4)</f>
        <v>10</v>
      </c>
      <c r="D4712" s="37"/>
      <c r="E4712" s="37"/>
      <c r="F4712" s="37"/>
      <c r="G4712" s="39"/>
      <c r="H4712" s="40"/>
      <c r="I4712" s="107" t="str">
        <f>IF(G4712="","",_xlfn.IFNA(VLOOKUP(G4712,'سجل المشتريات'!F:N,8,0),"غير مسجلة في المشتريات"))</f>
        <v/>
      </c>
      <c r="J4712" s="26" t="str">
        <f>_xlfn.IFNA(VLOOKUP(F4712,الاوردرات!$B$1:$C$600,2,0),"")</f>
        <v/>
      </c>
      <c r="K4712" s="52"/>
      <c r="M4712" s="105" t="str">
        <f>IF(G4712="","",_xlfn.IFNA((VLOOKUP(G4712,help!L:M,2,0))*H4712,_xlfn.IFNA((VLOOKUP(G4712,help!P:Q,2,0))*H4712,"غير مسجلة في المشتريات")))</f>
        <v/>
      </c>
    </row>
    <row r="4713" spans="2:13" hidden="1" x14ac:dyDescent="0.25">
      <c r="B4713" s="13">
        <f>COUNTIFS($G$3:G4713,'تقرير استهلاك خامات'!$D$4)</f>
        <v>2</v>
      </c>
      <c r="C4713" s="13">
        <f>COUNTIFS($F$3:F4713,'تقرير منتج تام'!$E$4)</f>
        <v>10</v>
      </c>
      <c r="D4713" s="37"/>
      <c r="E4713" s="37"/>
      <c r="F4713" s="37"/>
      <c r="G4713" s="39"/>
      <c r="H4713" s="40"/>
      <c r="I4713" s="107" t="str">
        <f>IF(G4713="","",_xlfn.IFNA(VLOOKUP(G4713,'سجل المشتريات'!F:N,8,0),"غير مسجلة في المشتريات"))</f>
        <v/>
      </c>
      <c r="J4713" s="26" t="str">
        <f>_xlfn.IFNA(VLOOKUP(F4713,الاوردرات!$B$1:$C$600,2,0),"")</f>
        <v/>
      </c>
      <c r="K4713" s="52"/>
      <c r="M4713" s="105" t="str">
        <f>IF(G4713="","",_xlfn.IFNA((VLOOKUP(G4713,help!L:M,2,0))*H4713,_xlfn.IFNA((VLOOKUP(G4713,help!P:Q,2,0))*H4713,"غير مسجلة في المشتريات")))</f>
        <v/>
      </c>
    </row>
    <row r="4714" spans="2:13" hidden="1" x14ac:dyDescent="0.25">
      <c r="B4714" s="13">
        <f>COUNTIFS($G$3:G4714,'تقرير استهلاك خامات'!$D$4)</f>
        <v>2</v>
      </c>
      <c r="C4714" s="13">
        <f>COUNTIFS($F$3:F4714,'تقرير منتج تام'!$E$4)</f>
        <v>10</v>
      </c>
      <c r="D4714" s="37"/>
      <c r="E4714" s="37"/>
      <c r="F4714" s="37"/>
      <c r="G4714" s="39"/>
      <c r="H4714" s="40"/>
      <c r="I4714" s="107" t="str">
        <f>IF(G4714="","",_xlfn.IFNA(VLOOKUP(G4714,'سجل المشتريات'!F:N,8,0),"غير مسجلة في المشتريات"))</f>
        <v/>
      </c>
      <c r="J4714" s="26" t="str">
        <f>_xlfn.IFNA(VLOOKUP(F4714,الاوردرات!$B$1:$C$600,2,0),"")</f>
        <v/>
      </c>
      <c r="K4714" s="52"/>
      <c r="M4714" s="105" t="str">
        <f>IF(G4714="","",_xlfn.IFNA((VLOOKUP(G4714,help!L:M,2,0))*H4714,_xlfn.IFNA((VLOOKUP(G4714,help!P:Q,2,0))*H4714,"غير مسجلة في المشتريات")))</f>
        <v/>
      </c>
    </row>
    <row r="4715" spans="2:13" hidden="1" x14ac:dyDescent="0.25">
      <c r="B4715" s="13">
        <f>COUNTIFS($G$3:G4715,'تقرير استهلاك خامات'!$D$4)</f>
        <v>2</v>
      </c>
      <c r="C4715" s="13">
        <f>COUNTIFS($F$3:F4715,'تقرير منتج تام'!$E$4)</f>
        <v>10</v>
      </c>
      <c r="D4715" s="37"/>
      <c r="E4715" s="37"/>
      <c r="F4715" s="37"/>
      <c r="G4715" s="39"/>
      <c r="H4715" s="40"/>
      <c r="I4715" s="107" t="str">
        <f>IF(G4715="","",_xlfn.IFNA(VLOOKUP(G4715,'سجل المشتريات'!F:N,8,0),"غير مسجلة في المشتريات"))</f>
        <v/>
      </c>
      <c r="J4715" s="26" t="str">
        <f>_xlfn.IFNA(VLOOKUP(F4715,الاوردرات!$B$1:$C$600,2,0),"")</f>
        <v/>
      </c>
      <c r="K4715" s="52"/>
      <c r="M4715" s="105" t="str">
        <f>IF(G4715="","",_xlfn.IFNA((VLOOKUP(G4715,help!L:M,2,0))*H4715,_xlfn.IFNA((VLOOKUP(G4715,help!P:Q,2,0))*H4715,"غير مسجلة في المشتريات")))</f>
        <v/>
      </c>
    </row>
    <row r="4716" spans="2:13" hidden="1" x14ac:dyDescent="0.25">
      <c r="B4716" s="13">
        <f>COUNTIFS($G$3:G4716,'تقرير استهلاك خامات'!$D$4)</f>
        <v>2</v>
      </c>
      <c r="C4716" s="13">
        <f>COUNTIFS($F$3:F4716,'تقرير منتج تام'!$E$4)</f>
        <v>10</v>
      </c>
      <c r="D4716" s="37"/>
      <c r="E4716" s="37"/>
      <c r="F4716" s="37"/>
      <c r="G4716" s="39"/>
      <c r="H4716" s="40"/>
      <c r="I4716" s="107" t="str">
        <f>IF(G4716="","",_xlfn.IFNA(VLOOKUP(G4716,'سجل المشتريات'!F:N,8,0),"غير مسجلة في المشتريات"))</f>
        <v/>
      </c>
      <c r="J4716" s="26" t="str">
        <f>_xlfn.IFNA(VLOOKUP(F4716,الاوردرات!$B$1:$C$600,2,0),"")</f>
        <v/>
      </c>
      <c r="K4716" s="52"/>
      <c r="M4716" s="105" t="str">
        <f>IF(G4716="","",_xlfn.IFNA((VLOOKUP(G4716,help!L:M,2,0))*H4716,_xlfn.IFNA((VLOOKUP(G4716,help!P:Q,2,0))*H4716,"غير مسجلة في المشتريات")))</f>
        <v/>
      </c>
    </row>
    <row r="4717" spans="2:13" hidden="1" x14ac:dyDescent="0.25">
      <c r="B4717" s="13">
        <f>COUNTIFS($G$3:G4717,'تقرير استهلاك خامات'!$D$4)</f>
        <v>2</v>
      </c>
      <c r="C4717" s="13">
        <f>COUNTIFS($F$3:F4717,'تقرير منتج تام'!$E$4)</f>
        <v>10</v>
      </c>
      <c r="D4717" s="37"/>
      <c r="E4717" s="37"/>
      <c r="F4717" s="37"/>
      <c r="G4717" s="39"/>
      <c r="H4717" s="40"/>
      <c r="I4717" s="107" t="str">
        <f>IF(G4717="","",_xlfn.IFNA(VLOOKUP(G4717,'سجل المشتريات'!F:N,8,0),"غير مسجلة في المشتريات"))</f>
        <v/>
      </c>
      <c r="J4717" s="26" t="str">
        <f>_xlfn.IFNA(VLOOKUP(F4717,الاوردرات!$B$1:$C$600,2,0),"")</f>
        <v/>
      </c>
      <c r="K4717" s="52"/>
      <c r="M4717" s="105" t="str">
        <f>IF(G4717="","",_xlfn.IFNA((VLOOKUP(G4717,help!L:M,2,0))*H4717,_xlfn.IFNA((VLOOKUP(G4717,help!P:Q,2,0))*H4717,"غير مسجلة في المشتريات")))</f>
        <v/>
      </c>
    </row>
    <row r="4718" spans="2:13" hidden="1" x14ac:dyDescent="0.25">
      <c r="B4718" s="13">
        <f>COUNTIFS($G$3:G4718,'تقرير استهلاك خامات'!$D$4)</f>
        <v>2</v>
      </c>
      <c r="C4718" s="13">
        <f>COUNTIFS($F$3:F4718,'تقرير منتج تام'!$E$4)</f>
        <v>10</v>
      </c>
      <c r="D4718" s="37"/>
      <c r="E4718" s="37"/>
      <c r="F4718" s="37"/>
      <c r="G4718" s="39"/>
      <c r="H4718" s="40"/>
      <c r="I4718" s="107" t="str">
        <f>IF(G4718="","",_xlfn.IFNA(VLOOKUP(G4718,'سجل المشتريات'!F:N,8,0),"غير مسجلة في المشتريات"))</f>
        <v/>
      </c>
      <c r="J4718" s="26" t="str">
        <f>_xlfn.IFNA(VLOOKUP(F4718,الاوردرات!$B$1:$C$600,2,0),"")</f>
        <v/>
      </c>
      <c r="K4718" s="52"/>
      <c r="M4718" s="105" t="str">
        <f>IF(G4718="","",_xlfn.IFNA((VLOOKUP(G4718,help!L:M,2,0))*H4718,_xlfn.IFNA((VLOOKUP(G4718,help!P:Q,2,0))*H4718,"غير مسجلة في المشتريات")))</f>
        <v/>
      </c>
    </row>
    <row r="4719" spans="2:13" hidden="1" x14ac:dyDescent="0.25">
      <c r="B4719" s="13">
        <f>COUNTIFS($G$3:G4719,'تقرير استهلاك خامات'!$D$4)</f>
        <v>2</v>
      </c>
      <c r="C4719" s="13">
        <f>COUNTIFS($F$3:F4719,'تقرير منتج تام'!$E$4)</f>
        <v>10</v>
      </c>
      <c r="D4719" s="37"/>
      <c r="E4719" s="37"/>
      <c r="F4719" s="37"/>
      <c r="G4719" s="39"/>
      <c r="H4719" s="40"/>
      <c r="I4719" s="107" t="str">
        <f>IF(G4719="","",_xlfn.IFNA(VLOOKUP(G4719,'سجل المشتريات'!F:N,8,0),"غير مسجلة في المشتريات"))</f>
        <v/>
      </c>
      <c r="J4719" s="26" t="str">
        <f>_xlfn.IFNA(VLOOKUP(F4719,الاوردرات!$B$1:$C$600,2,0),"")</f>
        <v/>
      </c>
      <c r="K4719" s="52"/>
      <c r="M4719" s="105" t="str">
        <f>IF(G4719="","",_xlfn.IFNA((VLOOKUP(G4719,help!L:M,2,0))*H4719,_xlfn.IFNA((VLOOKUP(G4719,help!P:Q,2,0))*H4719,"غير مسجلة في المشتريات")))</f>
        <v/>
      </c>
    </row>
    <row r="4720" spans="2:13" hidden="1" x14ac:dyDescent="0.25">
      <c r="B4720" s="13">
        <f>COUNTIFS($G$3:G4720,'تقرير استهلاك خامات'!$D$4)</f>
        <v>2</v>
      </c>
      <c r="C4720" s="13">
        <f>COUNTIFS($F$3:F4720,'تقرير منتج تام'!$E$4)</f>
        <v>10</v>
      </c>
      <c r="D4720" s="37"/>
      <c r="E4720" s="37"/>
      <c r="F4720" s="37"/>
      <c r="G4720" s="39"/>
      <c r="H4720" s="40"/>
      <c r="I4720" s="107" t="str">
        <f>IF(G4720="","",_xlfn.IFNA(VLOOKUP(G4720,'سجل المشتريات'!F:N,8,0),"غير مسجلة في المشتريات"))</f>
        <v/>
      </c>
      <c r="J4720" s="26" t="str">
        <f>_xlfn.IFNA(VLOOKUP(F4720,الاوردرات!$B$1:$C$600,2,0),"")</f>
        <v/>
      </c>
      <c r="K4720" s="52"/>
      <c r="M4720" s="105" t="str">
        <f>IF(G4720="","",_xlfn.IFNA((VLOOKUP(G4720,help!L:M,2,0))*H4720,_xlfn.IFNA((VLOOKUP(G4720,help!P:Q,2,0))*H4720,"غير مسجلة في المشتريات")))</f>
        <v/>
      </c>
    </row>
    <row r="4721" spans="2:13" hidden="1" x14ac:dyDescent="0.25">
      <c r="B4721" s="13">
        <f>COUNTIFS($G$3:G4721,'تقرير استهلاك خامات'!$D$4)</f>
        <v>2</v>
      </c>
      <c r="C4721" s="13">
        <f>COUNTIFS($F$3:F4721,'تقرير منتج تام'!$E$4)</f>
        <v>10</v>
      </c>
      <c r="D4721" s="37"/>
      <c r="E4721" s="37"/>
      <c r="F4721" s="37"/>
      <c r="G4721" s="39"/>
      <c r="H4721" s="40"/>
      <c r="I4721" s="107" t="str">
        <f>IF(G4721="","",_xlfn.IFNA(VLOOKUP(G4721,'سجل المشتريات'!F:N,8,0),"غير مسجلة في المشتريات"))</f>
        <v/>
      </c>
      <c r="J4721" s="26" t="str">
        <f>_xlfn.IFNA(VLOOKUP(F4721,الاوردرات!$B$1:$C$600,2,0),"")</f>
        <v/>
      </c>
      <c r="K4721" s="52"/>
      <c r="M4721" s="105" t="str">
        <f>IF(G4721="","",_xlfn.IFNA((VLOOKUP(G4721,help!L:M,2,0))*H4721,_xlfn.IFNA((VLOOKUP(G4721,help!P:Q,2,0))*H4721,"غير مسجلة في المشتريات")))</f>
        <v/>
      </c>
    </row>
    <row r="4722" spans="2:13" hidden="1" x14ac:dyDescent="0.25">
      <c r="B4722" s="13">
        <f>COUNTIFS($G$3:G4722,'تقرير استهلاك خامات'!$D$4)</f>
        <v>2</v>
      </c>
      <c r="C4722" s="13">
        <f>COUNTIFS($F$3:F4722,'تقرير منتج تام'!$E$4)</f>
        <v>10</v>
      </c>
      <c r="D4722" s="37"/>
      <c r="E4722" s="37"/>
      <c r="F4722" s="37"/>
      <c r="G4722" s="39"/>
      <c r="H4722" s="40"/>
      <c r="I4722" s="107" t="str">
        <f>IF(G4722="","",_xlfn.IFNA(VLOOKUP(G4722,'سجل المشتريات'!F:N,8,0),"غير مسجلة في المشتريات"))</f>
        <v/>
      </c>
      <c r="J4722" s="26" t="str">
        <f>_xlfn.IFNA(VLOOKUP(F4722,الاوردرات!$B$1:$C$600,2,0),"")</f>
        <v/>
      </c>
      <c r="K4722" s="52"/>
      <c r="M4722" s="105" t="str">
        <f>IF(G4722="","",_xlfn.IFNA((VLOOKUP(G4722,help!L:M,2,0))*H4722,_xlfn.IFNA((VLOOKUP(G4722,help!P:Q,2,0))*H4722,"غير مسجلة في المشتريات")))</f>
        <v/>
      </c>
    </row>
    <row r="4723" spans="2:13" hidden="1" x14ac:dyDescent="0.25">
      <c r="B4723" s="13">
        <f>COUNTIFS($G$3:G4723,'تقرير استهلاك خامات'!$D$4)</f>
        <v>2</v>
      </c>
      <c r="C4723" s="13">
        <f>COUNTIFS($F$3:F4723,'تقرير منتج تام'!$E$4)</f>
        <v>10</v>
      </c>
      <c r="D4723" s="37"/>
      <c r="E4723" s="37"/>
      <c r="F4723" s="37"/>
      <c r="G4723" s="39"/>
      <c r="H4723" s="40"/>
      <c r="I4723" s="107" t="str">
        <f>IF(G4723="","",_xlfn.IFNA(VLOOKUP(G4723,'سجل المشتريات'!F:N,8,0),"غير مسجلة في المشتريات"))</f>
        <v/>
      </c>
      <c r="J4723" s="26" t="str">
        <f>_xlfn.IFNA(VLOOKUP(F4723,الاوردرات!$B$1:$C$600,2,0),"")</f>
        <v/>
      </c>
      <c r="K4723" s="52"/>
      <c r="M4723" s="105" t="str">
        <f>IF(G4723="","",_xlfn.IFNA((VLOOKUP(G4723,help!L:M,2,0))*H4723,_xlfn.IFNA((VLOOKUP(G4723,help!P:Q,2,0))*H4723,"غير مسجلة في المشتريات")))</f>
        <v/>
      </c>
    </row>
    <row r="4724" spans="2:13" hidden="1" x14ac:dyDescent="0.25">
      <c r="B4724" s="13">
        <f>COUNTIFS($G$3:G4724,'تقرير استهلاك خامات'!$D$4)</f>
        <v>2</v>
      </c>
      <c r="C4724" s="13">
        <f>COUNTIFS($F$3:F4724,'تقرير منتج تام'!$E$4)</f>
        <v>10</v>
      </c>
      <c r="D4724" s="37"/>
      <c r="E4724" s="37"/>
      <c r="F4724" s="37"/>
      <c r="G4724" s="39"/>
      <c r="H4724" s="40"/>
      <c r="I4724" s="107" t="str">
        <f>IF(G4724="","",_xlfn.IFNA(VLOOKUP(G4724,'سجل المشتريات'!F:N,8,0),"غير مسجلة في المشتريات"))</f>
        <v/>
      </c>
      <c r="J4724" s="26" t="str">
        <f>_xlfn.IFNA(VLOOKUP(F4724,الاوردرات!$B$1:$C$600,2,0),"")</f>
        <v/>
      </c>
      <c r="K4724" s="52"/>
      <c r="M4724" s="105" t="str">
        <f>IF(G4724="","",_xlfn.IFNA((VLOOKUP(G4724,help!L:M,2,0))*H4724,_xlfn.IFNA((VLOOKUP(G4724,help!P:Q,2,0))*H4724,"غير مسجلة في المشتريات")))</f>
        <v/>
      </c>
    </row>
    <row r="4725" spans="2:13" hidden="1" x14ac:dyDescent="0.25">
      <c r="B4725" s="13">
        <f>COUNTIFS($G$3:G4725,'تقرير استهلاك خامات'!$D$4)</f>
        <v>2</v>
      </c>
      <c r="C4725" s="13">
        <f>COUNTIFS($F$3:F4725,'تقرير منتج تام'!$E$4)</f>
        <v>10</v>
      </c>
      <c r="D4725" s="37"/>
      <c r="E4725" s="37"/>
      <c r="F4725" s="37"/>
      <c r="G4725" s="39"/>
      <c r="H4725" s="40"/>
      <c r="I4725" s="107" t="str">
        <f>IF(G4725="","",_xlfn.IFNA(VLOOKUP(G4725,'سجل المشتريات'!F:N,8,0),"غير مسجلة في المشتريات"))</f>
        <v/>
      </c>
      <c r="J4725" s="26" t="str">
        <f>_xlfn.IFNA(VLOOKUP(F4725,الاوردرات!$B$1:$C$600,2,0),"")</f>
        <v/>
      </c>
      <c r="K4725" s="52"/>
      <c r="M4725" s="105" t="str">
        <f>IF(G4725="","",_xlfn.IFNA((VLOOKUP(G4725,help!L:M,2,0))*H4725,_xlfn.IFNA((VLOOKUP(G4725,help!P:Q,2,0))*H4725,"غير مسجلة في المشتريات")))</f>
        <v/>
      </c>
    </row>
    <row r="4726" spans="2:13" hidden="1" x14ac:dyDescent="0.25">
      <c r="B4726" s="13">
        <f>COUNTIFS($G$3:G4726,'تقرير استهلاك خامات'!$D$4)</f>
        <v>2</v>
      </c>
      <c r="C4726" s="13">
        <f>COUNTIFS($F$3:F4726,'تقرير منتج تام'!$E$4)</f>
        <v>10</v>
      </c>
      <c r="D4726" s="37"/>
      <c r="E4726" s="37"/>
      <c r="F4726" s="37"/>
      <c r="G4726" s="39"/>
      <c r="H4726" s="40"/>
      <c r="I4726" s="107" t="str">
        <f>IF(G4726="","",_xlfn.IFNA(VLOOKUP(G4726,'سجل المشتريات'!F:N,8,0),"غير مسجلة في المشتريات"))</f>
        <v/>
      </c>
      <c r="J4726" s="26" t="str">
        <f>_xlfn.IFNA(VLOOKUP(F4726,الاوردرات!$B$1:$C$600,2,0),"")</f>
        <v/>
      </c>
      <c r="K4726" s="52"/>
      <c r="M4726" s="105" t="str">
        <f>IF(G4726="","",_xlfn.IFNA((VLOOKUP(G4726,help!L:M,2,0))*H4726,_xlfn.IFNA((VLOOKUP(G4726,help!P:Q,2,0))*H4726,"غير مسجلة في المشتريات")))</f>
        <v/>
      </c>
    </row>
    <row r="4727" spans="2:13" hidden="1" x14ac:dyDescent="0.25">
      <c r="B4727" s="13">
        <f>COUNTIFS($G$3:G4727,'تقرير استهلاك خامات'!$D$4)</f>
        <v>2</v>
      </c>
      <c r="C4727" s="13">
        <f>COUNTIFS($F$3:F4727,'تقرير منتج تام'!$E$4)</f>
        <v>10</v>
      </c>
      <c r="D4727" s="37"/>
      <c r="E4727" s="37"/>
      <c r="F4727" s="37"/>
      <c r="G4727" s="39"/>
      <c r="H4727" s="40"/>
      <c r="I4727" s="107" t="str">
        <f>IF(G4727="","",_xlfn.IFNA(VLOOKUP(G4727,'سجل المشتريات'!F:N,8,0),"غير مسجلة في المشتريات"))</f>
        <v/>
      </c>
      <c r="J4727" s="26" t="str">
        <f>_xlfn.IFNA(VLOOKUP(F4727,الاوردرات!$B$1:$C$600,2,0),"")</f>
        <v/>
      </c>
      <c r="K4727" s="52"/>
      <c r="M4727" s="105" t="str">
        <f>IF(G4727="","",_xlfn.IFNA((VLOOKUP(G4727,help!L:M,2,0))*H4727,_xlfn.IFNA((VLOOKUP(G4727,help!P:Q,2,0))*H4727,"غير مسجلة في المشتريات")))</f>
        <v/>
      </c>
    </row>
    <row r="4728" spans="2:13" hidden="1" x14ac:dyDescent="0.25">
      <c r="B4728" s="13">
        <f>COUNTIFS($G$3:G4728,'تقرير استهلاك خامات'!$D$4)</f>
        <v>2</v>
      </c>
      <c r="C4728" s="13">
        <f>COUNTIFS($F$3:F4728,'تقرير منتج تام'!$E$4)</f>
        <v>10</v>
      </c>
      <c r="D4728" s="37"/>
      <c r="E4728" s="37"/>
      <c r="F4728" s="37"/>
      <c r="G4728" s="39"/>
      <c r="H4728" s="40"/>
      <c r="I4728" s="107" t="str">
        <f>IF(G4728="","",_xlfn.IFNA(VLOOKUP(G4728,'سجل المشتريات'!F:N,8,0),"غير مسجلة في المشتريات"))</f>
        <v/>
      </c>
      <c r="J4728" s="26" t="str">
        <f>_xlfn.IFNA(VLOOKUP(F4728,الاوردرات!$B$1:$C$600,2,0),"")</f>
        <v/>
      </c>
      <c r="K4728" s="52"/>
      <c r="M4728" s="105" t="str">
        <f>IF(G4728="","",_xlfn.IFNA((VLOOKUP(G4728,help!L:M,2,0))*H4728,_xlfn.IFNA((VLOOKUP(G4728,help!P:Q,2,0))*H4728,"غير مسجلة في المشتريات")))</f>
        <v/>
      </c>
    </row>
    <row r="4729" spans="2:13" hidden="1" x14ac:dyDescent="0.25">
      <c r="B4729" s="13">
        <f>COUNTIFS($G$3:G4729,'تقرير استهلاك خامات'!$D$4)</f>
        <v>2</v>
      </c>
      <c r="C4729" s="13">
        <f>COUNTIFS($F$3:F4729,'تقرير منتج تام'!$E$4)</f>
        <v>10</v>
      </c>
      <c r="D4729" s="37"/>
      <c r="E4729" s="37"/>
      <c r="F4729" s="37"/>
      <c r="G4729" s="39"/>
      <c r="H4729" s="40"/>
      <c r="I4729" s="107" t="str">
        <f>IF(G4729="","",_xlfn.IFNA(VLOOKUP(G4729,'سجل المشتريات'!F:N,8,0),"غير مسجلة في المشتريات"))</f>
        <v/>
      </c>
      <c r="J4729" s="26" t="str">
        <f>_xlfn.IFNA(VLOOKUP(F4729,الاوردرات!$B$1:$C$600,2,0),"")</f>
        <v/>
      </c>
      <c r="K4729" s="52"/>
      <c r="M4729" s="105" t="str">
        <f>IF(G4729="","",_xlfn.IFNA((VLOOKUP(G4729,help!L:M,2,0))*H4729,_xlfn.IFNA((VLOOKUP(G4729,help!P:Q,2,0))*H4729,"غير مسجلة في المشتريات")))</f>
        <v/>
      </c>
    </row>
    <row r="4730" spans="2:13" hidden="1" x14ac:dyDescent="0.25">
      <c r="B4730" s="13">
        <f>COUNTIFS($G$3:G4730,'تقرير استهلاك خامات'!$D$4)</f>
        <v>2</v>
      </c>
      <c r="C4730" s="13">
        <f>COUNTIFS($F$3:F4730,'تقرير منتج تام'!$E$4)</f>
        <v>10</v>
      </c>
      <c r="D4730" s="37"/>
      <c r="E4730" s="37"/>
      <c r="F4730" s="37"/>
      <c r="G4730" s="39"/>
      <c r="H4730" s="40"/>
      <c r="I4730" s="107" t="str">
        <f>IF(G4730="","",_xlfn.IFNA(VLOOKUP(G4730,'سجل المشتريات'!F:N,8,0),"غير مسجلة في المشتريات"))</f>
        <v/>
      </c>
      <c r="J4730" s="26" t="str">
        <f>_xlfn.IFNA(VLOOKUP(F4730,الاوردرات!$B$1:$C$600,2,0),"")</f>
        <v/>
      </c>
      <c r="K4730" s="52"/>
      <c r="M4730" s="105" t="str">
        <f>IF(G4730="","",_xlfn.IFNA((VLOOKUP(G4730,help!L:M,2,0))*H4730,_xlfn.IFNA((VLOOKUP(G4730,help!P:Q,2,0))*H4730,"غير مسجلة في المشتريات")))</f>
        <v/>
      </c>
    </row>
    <row r="4731" spans="2:13" hidden="1" x14ac:dyDescent="0.25">
      <c r="B4731" s="13">
        <f>COUNTIFS($G$3:G4731,'تقرير استهلاك خامات'!$D$4)</f>
        <v>2</v>
      </c>
      <c r="C4731" s="13">
        <f>COUNTIFS($F$3:F4731,'تقرير منتج تام'!$E$4)</f>
        <v>10</v>
      </c>
      <c r="D4731" s="37"/>
      <c r="E4731" s="37"/>
      <c r="F4731" s="37"/>
      <c r="G4731" s="39"/>
      <c r="H4731" s="40"/>
      <c r="I4731" s="107" t="str">
        <f>IF(G4731="","",_xlfn.IFNA(VLOOKUP(G4731,'سجل المشتريات'!F:N,8,0),"غير مسجلة في المشتريات"))</f>
        <v/>
      </c>
      <c r="J4731" s="26" t="str">
        <f>_xlfn.IFNA(VLOOKUP(F4731,الاوردرات!$B$1:$C$600,2,0),"")</f>
        <v/>
      </c>
      <c r="K4731" s="52"/>
      <c r="M4731" s="105" t="str">
        <f>IF(G4731="","",_xlfn.IFNA((VLOOKUP(G4731,help!L:M,2,0))*H4731,_xlfn.IFNA((VLOOKUP(G4731,help!P:Q,2,0))*H4731,"غير مسجلة في المشتريات")))</f>
        <v/>
      </c>
    </row>
    <row r="4732" spans="2:13" hidden="1" x14ac:dyDescent="0.25">
      <c r="B4732" s="13">
        <f>COUNTIFS($G$3:G4732,'تقرير استهلاك خامات'!$D$4)</f>
        <v>2</v>
      </c>
      <c r="C4732" s="13">
        <f>COUNTIFS($F$3:F4732,'تقرير منتج تام'!$E$4)</f>
        <v>10</v>
      </c>
      <c r="D4732" s="37"/>
      <c r="E4732" s="37"/>
      <c r="F4732" s="37"/>
      <c r="G4732" s="39"/>
      <c r="H4732" s="40"/>
      <c r="I4732" s="107" t="str">
        <f>IF(G4732="","",_xlfn.IFNA(VLOOKUP(G4732,'سجل المشتريات'!F:N,8,0),"غير مسجلة في المشتريات"))</f>
        <v/>
      </c>
      <c r="J4732" s="26" t="str">
        <f>_xlfn.IFNA(VLOOKUP(F4732,الاوردرات!$B$1:$C$600,2,0),"")</f>
        <v/>
      </c>
      <c r="K4732" s="52"/>
      <c r="M4732" s="105" t="str">
        <f>IF(G4732="","",_xlfn.IFNA((VLOOKUP(G4732,help!L:M,2,0))*H4732,_xlfn.IFNA((VLOOKUP(G4732,help!P:Q,2,0))*H4732,"غير مسجلة في المشتريات")))</f>
        <v/>
      </c>
    </row>
    <row r="4733" spans="2:13" hidden="1" x14ac:dyDescent="0.25">
      <c r="B4733" s="13">
        <f>COUNTIFS($G$3:G4733,'تقرير استهلاك خامات'!$D$4)</f>
        <v>2</v>
      </c>
      <c r="C4733" s="13">
        <f>COUNTIFS($F$3:F4733,'تقرير منتج تام'!$E$4)</f>
        <v>10</v>
      </c>
      <c r="D4733" s="37"/>
      <c r="E4733" s="37"/>
      <c r="F4733" s="37"/>
      <c r="G4733" s="39"/>
      <c r="H4733" s="40"/>
      <c r="I4733" s="107" t="str">
        <f>IF(G4733="","",_xlfn.IFNA(VLOOKUP(G4733,'سجل المشتريات'!F:N,8,0),"غير مسجلة في المشتريات"))</f>
        <v/>
      </c>
      <c r="J4733" s="26" t="str">
        <f>_xlfn.IFNA(VLOOKUP(F4733,الاوردرات!$B$1:$C$600,2,0),"")</f>
        <v/>
      </c>
      <c r="K4733" s="52"/>
      <c r="M4733" s="105" t="str">
        <f>IF(G4733="","",_xlfn.IFNA((VLOOKUP(G4733,help!L:M,2,0))*H4733,_xlfn.IFNA((VLOOKUP(G4733,help!P:Q,2,0))*H4733,"غير مسجلة في المشتريات")))</f>
        <v/>
      </c>
    </row>
    <row r="4734" spans="2:13" hidden="1" x14ac:dyDescent="0.25">
      <c r="B4734" s="13">
        <f>COUNTIFS($G$3:G4734,'تقرير استهلاك خامات'!$D$4)</f>
        <v>2</v>
      </c>
      <c r="C4734" s="13">
        <f>COUNTIFS($F$3:F4734,'تقرير منتج تام'!$E$4)</f>
        <v>10</v>
      </c>
      <c r="D4734" s="37"/>
      <c r="E4734" s="37"/>
      <c r="F4734" s="37"/>
      <c r="G4734" s="39"/>
      <c r="H4734" s="40"/>
      <c r="I4734" s="107" t="str">
        <f>IF(G4734="","",_xlfn.IFNA(VLOOKUP(G4734,'سجل المشتريات'!F:N,8,0),"غير مسجلة في المشتريات"))</f>
        <v/>
      </c>
      <c r="J4734" s="26" t="str">
        <f>_xlfn.IFNA(VLOOKUP(F4734,الاوردرات!$B$1:$C$600,2,0),"")</f>
        <v/>
      </c>
      <c r="K4734" s="52"/>
      <c r="M4734" s="105" t="str">
        <f>IF(G4734="","",_xlfn.IFNA((VLOOKUP(G4734,help!L:M,2,0))*H4734,_xlfn.IFNA((VLOOKUP(G4734,help!P:Q,2,0))*H4734,"غير مسجلة في المشتريات")))</f>
        <v/>
      </c>
    </row>
    <row r="4735" spans="2:13" hidden="1" x14ac:dyDescent="0.25">
      <c r="B4735" s="13">
        <f>COUNTIFS($G$3:G4735,'تقرير استهلاك خامات'!$D$4)</f>
        <v>2</v>
      </c>
      <c r="C4735" s="13">
        <f>COUNTIFS($F$3:F4735,'تقرير منتج تام'!$E$4)</f>
        <v>10</v>
      </c>
      <c r="D4735" s="37"/>
      <c r="E4735" s="37"/>
      <c r="F4735" s="37"/>
      <c r="G4735" s="39"/>
      <c r="H4735" s="40"/>
      <c r="I4735" s="107" t="str">
        <f>IF(G4735="","",_xlfn.IFNA(VLOOKUP(G4735,'سجل المشتريات'!F:N,8,0),"غير مسجلة في المشتريات"))</f>
        <v/>
      </c>
      <c r="J4735" s="26" t="str">
        <f>_xlfn.IFNA(VLOOKUP(F4735,الاوردرات!$B$1:$C$600,2,0),"")</f>
        <v/>
      </c>
      <c r="K4735" s="52"/>
      <c r="M4735" s="105" t="str">
        <f>IF(G4735="","",_xlfn.IFNA((VLOOKUP(G4735,help!L:M,2,0))*H4735,_xlfn.IFNA((VLOOKUP(G4735,help!P:Q,2,0))*H4735,"غير مسجلة في المشتريات")))</f>
        <v/>
      </c>
    </row>
    <row r="4736" spans="2:13" hidden="1" x14ac:dyDescent="0.25">
      <c r="B4736" s="13">
        <f>COUNTIFS($G$3:G4736,'تقرير استهلاك خامات'!$D$4)</f>
        <v>2</v>
      </c>
      <c r="C4736" s="13">
        <f>COUNTIFS($F$3:F4736,'تقرير منتج تام'!$E$4)</f>
        <v>10</v>
      </c>
      <c r="D4736" s="37"/>
      <c r="E4736" s="37"/>
      <c r="F4736" s="37"/>
      <c r="G4736" s="39"/>
      <c r="H4736" s="40"/>
      <c r="I4736" s="107" t="str">
        <f>IF(G4736="","",_xlfn.IFNA(VLOOKUP(G4736,'سجل المشتريات'!F:N,8,0),"غير مسجلة في المشتريات"))</f>
        <v/>
      </c>
      <c r="J4736" s="26" t="str">
        <f>_xlfn.IFNA(VLOOKUP(F4736,الاوردرات!$B$1:$C$600,2,0),"")</f>
        <v/>
      </c>
      <c r="K4736" s="52"/>
      <c r="M4736" s="105" t="str">
        <f>IF(G4736="","",_xlfn.IFNA((VLOOKUP(G4736,help!L:M,2,0))*H4736,_xlfn.IFNA((VLOOKUP(G4736,help!P:Q,2,0))*H4736,"غير مسجلة في المشتريات")))</f>
        <v/>
      </c>
    </row>
    <row r="4737" spans="2:13" hidden="1" x14ac:dyDescent="0.25">
      <c r="B4737" s="13">
        <f>COUNTIFS($G$3:G4737,'تقرير استهلاك خامات'!$D$4)</f>
        <v>2</v>
      </c>
      <c r="C4737" s="13">
        <f>COUNTIFS($F$3:F4737,'تقرير منتج تام'!$E$4)</f>
        <v>10</v>
      </c>
      <c r="D4737" s="37"/>
      <c r="E4737" s="37"/>
      <c r="F4737" s="37"/>
      <c r="G4737" s="39"/>
      <c r="H4737" s="40"/>
      <c r="I4737" s="107" t="str">
        <f>IF(G4737="","",_xlfn.IFNA(VLOOKUP(G4737,'سجل المشتريات'!F:N,8,0),"غير مسجلة في المشتريات"))</f>
        <v/>
      </c>
      <c r="J4737" s="26" t="str">
        <f>_xlfn.IFNA(VLOOKUP(F4737,الاوردرات!$B$1:$C$600,2,0),"")</f>
        <v/>
      </c>
      <c r="K4737" s="52"/>
      <c r="M4737" s="105" t="str">
        <f>IF(G4737="","",_xlfn.IFNA((VLOOKUP(G4737,help!L:M,2,0))*H4737,_xlfn.IFNA((VLOOKUP(G4737,help!P:Q,2,0))*H4737,"غير مسجلة في المشتريات")))</f>
        <v/>
      </c>
    </row>
    <row r="4738" spans="2:13" hidden="1" x14ac:dyDescent="0.25">
      <c r="B4738" s="13">
        <f>COUNTIFS($G$3:G4738,'تقرير استهلاك خامات'!$D$4)</f>
        <v>2</v>
      </c>
      <c r="C4738" s="13">
        <f>COUNTIFS($F$3:F4738,'تقرير منتج تام'!$E$4)</f>
        <v>10</v>
      </c>
      <c r="D4738" s="37"/>
      <c r="E4738" s="37"/>
      <c r="F4738" s="37"/>
      <c r="G4738" s="39"/>
      <c r="H4738" s="40"/>
      <c r="I4738" s="107" t="str">
        <f>IF(G4738="","",_xlfn.IFNA(VLOOKUP(G4738,'سجل المشتريات'!F:N,8,0),"غير مسجلة في المشتريات"))</f>
        <v/>
      </c>
      <c r="J4738" s="26" t="str">
        <f>_xlfn.IFNA(VLOOKUP(F4738,الاوردرات!$B$1:$C$600,2,0),"")</f>
        <v/>
      </c>
      <c r="K4738" s="52"/>
      <c r="M4738" s="105" t="str">
        <f>IF(G4738="","",_xlfn.IFNA((VLOOKUP(G4738,help!L:M,2,0))*H4738,_xlfn.IFNA((VLOOKUP(G4738,help!P:Q,2,0))*H4738,"غير مسجلة في المشتريات")))</f>
        <v/>
      </c>
    </row>
    <row r="4739" spans="2:13" hidden="1" x14ac:dyDescent="0.25">
      <c r="B4739" s="13">
        <f>COUNTIFS($G$3:G4739,'تقرير استهلاك خامات'!$D$4)</f>
        <v>2</v>
      </c>
      <c r="C4739" s="13">
        <f>COUNTIFS($F$3:F4739,'تقرير منتج تام'!$E$4)</f>
        <v>10</v>
      </c>
      <c r="D4739" s="37"/>
      <c r="E4739" s="37"/>
      <c r="F4739" s="37"/>
      <c r="G4739" s="39"/>
      <c r="H4739" s="40"/>
      <c r="I4739" s="107" t="str">
        <f>IF(G4739="","",_xlfn.IFNA(VLOOKUP(G4739,'سجل المشتريات'!F:N,8,0),"غير مسجلة في المشتريات"))</f>
        <v/>
      </c>
      <c r="J4739" s="26" t="str">
        <f>_xlfn.IFNA(VLOOKUP(F4739,الاوردرات!$B$1:$C$600,2,0),"")</f>
        <v/>
      </c>
      <c r="K4739" s="52"/>
      <c r="M4739" s="105" t="str">
        <f>IF(G4739="","",_xlfn.IFNA((VLOOKUP(G4739,help!L:M,2,0))*H4739,_xlfn.IFNA((VLOOKUP(G4739,help!P:Q,2,0))*H4739,"غير مسجلة في المشتريات")))</f>
        <v/>
      </c>
    </row>
    <row r="4740" spans="2:13" hidden="1" x14ac:dyDescent="0.25">
      <c r="B4740" s="13">
        <f>COUNTIFS($G$3:G4740,'تقرير استهلاك خامات'!$D$4)</f>
        <v>2</v>
      </c>
      <c r="C4740" s="13">
        <f>COUNTIFS($F$3:F4740,'تقرير منتج تام'!$E$4)</f>
        <v>10</v>
      </c>
      <c r="D4740" s="37"/>
      <c r="E4740" s="37"/>
      <c r="F4740" s="37"/>
      <c r="G4740" s="39"/>
      <c r="H4740" s="40"/>
      <c r="I4740" s="107" t="str">
        <f>IF(G4740="","",_xlfn.IFNA(VLOOKUP(G4740,'سجل المشتريات'!F:N,8,0),"غير مسجلة في المشتريات"))</f>
        <v/>
      </c>
      <c r="J4740" s="26" t="str">
        <f>_xlfn.IFNA(VLOOKUP(F4740,الاوردرات!$B$1:$C$600,2,0),"")</f>
        <v/>
      </c>
      <c r="K4740" s="52"/>
      <c r="M4740" s="105" t="str">
        <f>IF(G4740="","",_xlfn.IFNA((VLOOKUP(G4740,help!L:M,2,0))*H4740,_xlfn.IFNA((VLOOKUP(G4740,help!P:Q,2,0))*H4740,"غير مسجلة في المشتريات")))</f>
        <v/>
      </c>
    </row>
    <row r="4741" spans="2:13" hidden="1" x14ac:dyDescent="0.25">
      <c r="B4741" s="13">
        <f>COUNTIFS($G$3:G4741,'تقرير استهلاك خامات'!$D$4)</f>
        <v>2</v>
      </c>
      <c r="C4741" s="13">
        <f>COUNTIFS($F$3:F4741,'تقرير منتج تام'!$E$4)</f>
        <v>10</v>
      </c>
      <c r="D4741" s="37"/>
      <c r="E4741" s="37"/>
      <c r="F4741" s="37"/>
      <c r="G4741" s="39"/>
      <c r="H4741" s="40"/>
      <c r="I4741" s="107" t="str">
        <f>IF(G4741="","",_xlfn.IFNA(VLOOKUP(G4741,'سجل المشتريات'!F:N,8,0),"غير مسجلة في المشتريات"))</f>
        <v/>
      </c>
      <c r="J4741" s="26" t="str">
        <f>_xlfn.IFNA(VLOOKUP(F4741,الاوردرات!$B$1:$C$600,2,0),"")</f>
        <v/>
      </c>
      <c r="K4741" s="52"/>
      <c r="M4741" s="105" t="str">
        <f>IF(G4741="","",_xlfn.IFNA((VLOOKUP(G4741,help!L:M,2,0))*H4741,_xlfn.IFNA((VLOOKUP(G4741,help!P:Q,2,0))*H4741,"غير مسجلة في المشتريات")))</f>
        <v/>
      </c>
    </row>
    <row r="4742" spans="2:13" hidden="1" x14ac:dyDescent="0.25">
      <c r="B4742" s="13">
        <f>COUNTIFS($G$3:G4742,'تقرير استهلاك خامات'!$D$4)</f>
        <v>2</v>
      </c>
      <c r="C4742" s="13">
        <f>COUNTIFS($F$3:F4742,'تقرير منتج تام'!$E$4)</f>
        <v>10</v>
      </c>
      <c r="D4742" s="37"/>
      <c r="E4742" s="37"/>
      <c r="F4742" s="37"/>
      <c r="G4742" s="39"/>
      <c r="H4742" s="40"/>
      <c r="I4742" s="107" t="str">
        <f>IF(G4742="","",_xlfn.IFNA(VLOOKUP(G4742,'سجل المشتريات'!F:N,8,0),"غير مسجلة في المشتريات"))</f>
        <v/>
      </c>
      <c r="J4742" s="26" t="str">
        <f>_xlfn.IFNA(VLOOKUP(F4742,الاوردرات!$B$1:$C$600,2,0),"")</f>
        <v/>
      </c>
      <c r="K4742" s="52"/>
      <c r="M4742" s="105" t="str">
        <f>IF(G4742="","",_xlfn.IFNA((VLOOKUP(G4742,help!L:M,2,0))*H4742,_xlfn.IFNA((VLOOKUP(G4742,help!P:Q,2,0))*H4742,"غير مسجلة في المشتريات")))</f>
        <v/>
      </c>
    </row>
    <row r="4743" spans="2:13" hidden="1" x14ac:dyDescent="0.25">
      <c r="B4743" s="13">
        <f>COUNTIFS($G$3:G4743,'تقرير استهلاك خامات'!$D$4)</f>
        <v>2</v>
      </c>
      <c r="C4743" s="13">
        <f>COUNTIFS($F$3:F4743,'تقرير منتج تام'!$E$4)</f>
        <v>10</v>
      </c>
      <c r="D4743" s="37"/>
      <c r="E4743" s="37"/>
      <c r="F4743" s="37"/>
      <c r="G4743" s="39"/>
      <c r="H4743" s="40"/>
      <c r="I4743" s="107" t="str">
        <f>IF(G4743="","",_xlfn.IFNA(VLOOKUP(G4743,'سجل المشتريات'!F:N,8,0),"غير مسجلة في المشتريات"))</f>
        <v/>
      </c>
      <c r="J4743" s="26" t="str">
        <f>_xlfn.IFNA(VLOOKUP(F4743,الاوردرات!$B$1:$C$600,2,0),"")</f>
        <v/>
      </c>
      <c r="K4743" s="52"/>
      <c r="M4743" s="105" t="str">
        <f>IF(G4743="","",_xlfn.IFNA((VLOOKUP(G4743,help!L:M,2,0))*H4743,_xlfn.IFNA((VLOOKUP(G4743,help!P:Q,2,0))*H4743,"غير مسجلة في المشتريات")))</f>
        <v/>
      </c>
    </row>
    <row r="4744" spans="2:13" hidden="1" x14ac:dyDescent="0.25">
      <c r="B4744" s="13">
        <f>COUNTIFS($G$3:G4744,'تقرير استهلاك خامات'!$D$4)</f>
        <v>2</v>
      </c>
      <c r="C4744" s="13">
        <f>COUNTIFS($F$3:F4744,'تقرير منتج تام'!$E$4)</f>
        <v>10</v>
      </c>
      <c r="D4744" s="37"/>
      <c r="E4744" s="37"/>
      <c r="F4744" s="37"/>
      <c r="G4744" s="39"/>
      <c r="H4744" s="40"/>
      <c r="I4744" s="107" t="str">
        <f>IF(G4744="","",_xlfn.IFNA(VLOOKUP(G4744,'سجل المشتريات'!F:N,8,0),"غير مسجلة في المشتريات"))</f>
        <v/>
      </c>
      <c r="J4744" s="26" t="str">
        <f>_xlfn.IFNA(VLOOKUP(F4744,الاوردرات!$B$1:$C$600,2,0),"")</f>
        <v/>
      </c>
      <c r="K4744" s="52"/>
      <c r="M4744" s="105" t="str">
        <f>IF(G4744="","",_xlfn.IFNA((VLOOKUP(G4744,help!L:M,2,0))*H4744,_xlfn.IFNA((VLOOKUP(G4744,help!P:Q,2,0))*H4744,"غير مسجلة في المشتريات")))</f>
        <v/>
      </c>
    </row>
    <row r="4745" spans="2:13" hidden="1" x14ac:dyDescent="0.25">
      <c r="B4745" s="13">
        <f>COUNTIFS($G$3:G4745,'تقرير استهلاك خامات'!$D$4)</f>
        <v>2</v>
      </c>
      <c r="C4745" s="13">
        <f>COUNTIFS($F$3:F4745,'تقرير منتج تام'!$E$4)</f>
        <v>10</v>
      </c>
      <c r="D4745" s="37"/>
      <c r="E4745" s="37"/>
      <c r="F4745" s="37"/>
      <c r="G4745" s="39"/>
      <c r="H4745" s="40"/>
      <c r="I4745" s="107" t="str">
        <f>IF(G4745="","",_xlfn.IFNA(VLOOKUP(G4745,'سجل المشتريات'!F:N,8,0),"غير مسجلة في المشتريات"))</f>
        <v/>
      </c>
      <c r="J4745" s="26" t="str">
        <f>_xlfn.IFNA(VLOOKUP(F4745,الاوردرات!$B$1:$C$600,2,0),"")</f>
        <v/>
      </c>
      <c r="K4745" s="52"/>
      <c r="M4745" s="105" t="str">
        <f>IF(G4745="","",_xlfn.IFNA((VLOOKUP(G4745,help!L:M,2,0))*H4745,_xlfn.IFNA((VLOOKUP(G4745,help!P:Q,2,0))*H4745,"غير مسجلة في المشتريات")))</f>
        <v/>
      </c>
    </row>
    <row r="4746" spans="2:13" hidden="1" x14ac:dyDescent="0.25">
      <c r="B4746" s="13">
        <f>COUNTIFS($G$3:G4746,'تقرير استهلاك خامات'!$D$4)</f>
        <v>2</v>
      </c>
      <c r="C4746" s="13">
        <f>COUNTIFS($F$3:F4746,'تقرير منتج تام'!$E$4)</f>
        <v>10</v>
      </c>
      <c r="D4746" s="37"/>
      <c r="E4746" s="37"/>
      <c r="F4746" s="37"/>
      <c r="G4746" s="39"/>
      <c r="H4746" s="40"/>
      <c r="I4746" s="107" t="str">
        <f>IF(G4746="","",_xlfn.IFNA(VLOOKUP(G4746,'سجل المشتريات'!F:N,8,0),"غير مسجلة في المشتريات"))</f>
        <v/>
      </c>
      <c r="J4746" s="26" t="str">
        <f>_xlfn.IFNA(VLOOKUP(F4746,الاوردرات!$B$1:$C$600,2,0),"")</f>
        <v/>
      </c>
      <c r="K4746" s="52"/>
      <c r="M4746" s="105" t="str">
        <f>IF(G4746="","",_xlfn.IFNA((VLOOKUP(G4746,help!L:M,2,0))*H4746,_xlfn.IFNA((VLOOKUP(G4746,help!P:Q,2,0))*H4746,"غير مسجلة في المشتريات")))</f>
        <v/>
      </c>
    </row>
    <row r="4747" spans="2:13" hidden="1" x14ac:dyDescent="0.25">
      <c r="B4747" s="13">
        <f>COUNTIFS($G$3:G4747,'تقرير استهلاك خامات'!$D$4)</f>
        <v>2</v>
      </c>
      <c r="C4747" s="13">
        <f>COUNTIFS($F$3:F4747,'تقرير منتج تام'!$E$4)</f>
        <v>10</v>
      </c>
      <c r="D4747" s="37"/>
      <c r="E4747" s="37"/>
      <c r="F4747" s="37"/>
      <c r="G4747" s="39"/>
      <c r="H4747" s="40"/>
      <c r="I4747" s="107" t="str">
        <f>IF(G4747="","",_xlfn.IFNA(VLOOKUP(G4747,'سجل المشتريات'!F:N,8,0),"غير مسجلة في المشتريات"))</f>
        <v/>
      </c>
      <c r="J4747" s="26" t="str">
        <f>_xlfn.IFNA(VLOOKUP(F4747,الاوردرات!$B$1:$C$600,2,0),"")</f>
        <v/>
      </c>
      <c r="K4747" s="52"/>
      <c r="M4747" s="105" t="str">
        <f>IF(G4747="","",_xlfn.IFNA((VLOOKUP(G4747,help!L:M,2,0))*H4747,_xlfn.IFNA((VLOOKUP(G4747,help!P:Q,2,0))*H4747,"غير مسجلة في المشتريات")))</f>
        <v/>
      </c>
    </row>
    <row r="4748" spans="2:13" hidden="1" x14ac:dyDescent="0.25">
      <c r="B4748" s="13">
        <f>COUNTIFS($G$3:G4748,'تقرير استهلاك خامات'!$D$4)</f>
        <v>2</v>
      </c>
      <c r="C4748" s="13">
        <f>COUNTIFS($F$3:F4748,'تقرير منتج تام'!$E$4)</f>
        <v>10</v>
      </c>
      <c r="D4748" s="37"/>
      <c r="E4748" s="37"/>
      <c r="F4748" s="37"/>
      <c r="G4748" s="39"/>
      <c r="H4748" s="40"/>
      <c r="I4748" s="107" t="str">
        <f>IF(G4748="","",_xlfn.IFNA(VLOOKUP(G4748,'سجل المشتريات'!F:N,8,0),"غير مسجلة في المشتريات"))</f>
        <v/>
      </c>
      <c r="J4748" s="26" t="str">
        <f>_xlfn.IFNA(VLOOKUP(F4748,الاوردرات!$B$1:$C$600,2,0),"")</f>
        <v/>
      </c>
      <c r="K4748" s="52"/>
      <c r="M4748" s="105" t="str">
        <f>IF(G4748="","",_xlfn.IFNA((VLOOKUP(G4748,help!L:M,2,0))*H4748,_xlfn.IFNA((VLOOKUP(G4748,help!P:Q,2,0))*H4748,"غير مسجلة في المشتريات")))</f>
        <v/>
      </c>
    </row>
    <row r="4749" spans="2:13" hidden="1" x14ac:dyDescent="0.25">
      <c r="B4749" s="13">
        <f>COUNTIFS($G$3:G4749,'تقرير استهلاك خامات'!$D$4)</f>
        <v>2</v>
      </c>
      <c r="C4749" s="13">
        <f>COUNTIFS($F$3:F4749,'تقرير منتج تام'!$E$4)</f>
        <v>10</v>
      </c>
      <c r="D4749" s="37"/>
      <c r="E4749" s="37"/>
      <c r="F4749" s="37"/>
      <c r="G4749" s="39"/>
      <c r="H4749" s="40"/>
      <c r="I4749" s="107" t="str">
        <f>IF(G4749="","",_xlfn.IFNA(VLOOKUP(G4749,'سجل المشتريات'!F:N,8,0),"غير مسجلة في المشتريات"))</f>
        <v/>
      </c>
      <c r="J4749" s="26" t="str">
        <f>_xlfn.IFNA(VLOOKUP(F4749,الاوردرات!$B$1:$C$600,2,0),"")</f>
        <v/>
      </c>
      <c r="K4749" s="52"/>
      <c r="M4749" s="105" t="str">
        <f>IF(G4749="","",_xlfn.IFNA((VLOOKUP(G4749,help!L:M,2,0))*H4749,_xlfn.IFNA((VLOOKUP(G4749,help!P:Q,2,0))*H4749,"غير مسجلة في المشتريات")))</f>
        <v/>
      </c>
    </row>
    <row r="4750" spans="2:13" hidden="1" x14ac:dyDescent="0.25">
      <c r="B4750" s="13">
        <f>COUNTIFS($G$3:G4750,'تقرير استهلاك خامات'!$D$4)</f>
        <v>2</v>
      </c>
      <c r="C4750" s="13">
        <f>COUNTIFS($F$3:F4750,'تقرير منتج تام'!$E$4)</f>
        <v>10</v>
      </c>
      <c r="D4750" s="37"/>
      <c r="E4750" s="37"/>
      <c r="F4750" s="37"/>
      <c r="G4750" s="39"/>
      <c r="H4750" s="40"/>
      <c r="I4750" s="107" t="str">
        <f>IF(G4750="","",_xlfn.IFNA(VLOOKUP(G4750,'سجل المشتريات'!F:N,8,0),"غير مسجلة في المشتريات"))</f>
        <v/>
      </c>
      <c r="J4750" s="26" t="str">
        <f>_xlfn.IFNA(VLOOKUP(F4750,الاوردرات!$B$1:$C$600,2,0),"")</f>
        <v/>
      </c>
      <c r="K4750" s="52"/>
      <c r="M4750" s="105" t="str">
        <f>IF(G4750="","",_xlfn.IFNA((VLOOKUP(G4750,help!L:M,2,0))*H4750,_xlfn.IFNA((VLOOKUP(G4750,help!P:Q,2,0))*H4750,"غير مسجلة في المشتريات")))</f>
        <v/>
      </c>
    </row>
    <row r="4751" spans="2:13" hidden="1" x14ac:dyDescent="0.25">
      <c r="B4751" s="13">
        <f>COUNTIFS($G$3:G4751,'تقرير استهلاك خامات'!$D$4)</f>
        <v>2</v>
      </c>
      <c r="C4751" s="13">
        <f>COUNTIFS($F$3:F4751,'تقرير منتج تام'!$E$4)</f>
        <v>10</v>
      </c>
      <c r="D4751" s="37"/>
      <c r="E4751" s="37"/>
      <c r="F4751" s="37"/>
      <c r="G4751" s="39"/>
      <c r="H4751" s="40"/>
      <c r="I4751" s="107" t="str">
        <f>IF(G4751="","",_xlfn.IFNA(VLOOKUP(G4751,'سجل المشتريات'!F:N,8,0),"غير مسجلة في المشتريات"))</f>
        <v/>
      </c>
      <c r="J4751" s="26" t="str">
        <f>_xlfn.IFNA(VLOOKUP(F4751,الاوردرات!$B$1:$C$600,2,0),"")</f>
        <v/>
      </c>
      <c r="K4751" s="52"/>
      <c r="M4751" s="105" t="str">
        <f>IF(G4751="","",_xlfn.IFNA((VLOOKUP(G4751,help!L:M,2,0))*H4751,_xlfn.IFNA((VLOOKUP(G4751,help!P:Q,2,0))*H4751,"غير مسجلة في المشتريات")))</f>
        <v/>
      </c>
    </row>
    <row r="4752" spans="2:13" hidden="1" x14ac:dyDescent="0.25">
      <c r="B4752" s="13">
        <f>COUNTIFS($G$3:G4752,'تقرير استهلاك خامات'!$D$4)</f>
        <v>2</v>
      </c>
      <c r="C4752" s="13">
        <f>COUNTIFS($F$3:F4752,'تقرير منتج تام'!$E$4)</f>
        <v>10</v>
      </c>
      <c r="D4752" s="37"/>
      <c r="E4752" s="37"/>
      <c r="F4752" s="37"/>
      <c r="G4752" s="39"/>
      <c r="H4752" s="40"/>
      <c r="I4752" s="107" t="str">
        <f>IF(G4752="","",_xlfn.IFNA(VLOOKUP(G4752,'سجل المشتريات'!F:N,8,0),"غير مسجلة في المشتريات"))</f>
        <v/>
      </c>
      <c r="J4752" s="26" t="str">
        <f>_xlfn.IFNA(VLOOKUP(F4752,الاوردرات!$B$1:$C$600,2,0),"")</f>
        <v/>
      </c>
      <c r="K4752" s="52"/>
      <c r="M4752" s="105" t="str">
        <f>IF(G4752="","",_xlfn.IFNA((VLOOKUP(G4752,help!L:M,2,0))*H4752,_xlfn.IFNA((VLOOKUP(G4752,help!P:Q,2,0))*H4752,"غير مسجلة في المشتريات")))</f>
        <v/>
      </c>
    </row>
    <row r="4753" spans="2:13" hidden="1" x14ac:dyDescent="0.25">
      <c r="B4753" s="13">
        <f>COUNTIFS($G$3:G4753,'تقرير استهلاك خامات'!$D$4)</f>
        <v>2</v>
      </c>
      <c r="C4753" s="13">
        <f>COUNTIFS($F$3:F4753,'تقرير منتج تام'!$E$4)</f>
        <v>10</v>
      </c>
      <c r="D4753" s="37"/>
      <c r="E4753" s="37"/>
      <c r="F4753" s="37"/>
      <c r="G4753" s="39"/>
      <c r="H4753" s="40"/>
      <c r="I4753" s="107" t="str">
        <f>IF(G4753="","",_xlfn.IFNA(VLOOKUP(G4753,'سجل المشتريات'!F:N,8,0),"غير مسجلة في المشتريات"))</f>
        <v/>
      </c>
      <c r="J4753" s="26" t="str">
        <f>_xlfn.IFNA(VLOOKUP(F4753,الاوردرات!$B$1:$C$600,2,0),"")</f>
        <v/>
      </c>
      <c r="K4753" s="52"/>
      <c r="M4753" s="105" t="str">
        <f>IF(G4753="","",_xlfn.IFNA((VLOOKUP(G4753,help!L:M,2,0))*H4753,_xlfn.IFNA((VLOOKUP(G4753,help!P:Q,2,0))*H4753,"غير مسجلة في المشتريات")))</f>
        <v/>
      </c>
    </row>
    <row r="4754" spans="2:13" hidden="1" x14ac:dyDescent="0.25">
      <c r="B4754" s="13">
        <f>COUNTIFS($G$3:G4754,'تقرير استهلاك خامات'!$D$4)</f>
        <v>2</v>
      </c>
      <c r="C4754" s="13">
        <f>COUNTIFS($F$3:F4754,'تقرير منتج تام'!$E$4)</f>
        <v>10</v>
      </c>
      <c r="D4754" s="37"/>
      <c r="E4754" s="37"/>
      <c r="F4754" s="37"/>
      <c r="G4754" s="39"/>
      <c r="H4754" s="40"/>
      <c r="I4754" s="107" t="str">
        <f>IF(G4754="","",_xlfn.IFNA(VLOOKUP(G4754,'سجل المشتريات'!F:N,8,0),"غير مسجلة في المشتريات"))</f>
        <v/>
      </c>
      <c r="J4754" s="26" t="str">
        <f>_xlfn.IFNA(VLOOKUP(F4754,الاوردرات!$B$1:$C$600,2,0),"")</f>
        <v/>
      </c>
      <c r="K4754" s="52"/>
      <c r="M4754" s="105" t="str">
        <f>IF(G4754="","",_xlfn.IFNA((VLOOKUP(G4754,help!L:M,2,0))*H4754,_xlfn.IFNA((VLOOKUP(G4754,help!P:Q,2,0))*H4754,"غير مسجلة في المشتريات")))</f>
        <v/>
      </c>
    </row>
    <row r="4755" spans="2:13" hidden="1" x14ac:dyDescent="0.25">
      <c r="B4755" s="13">
        <f>COUNTIFS($G$3:G4755,'تقرير استهلاك خامات'!$D$4)</f>
        <v>2</v>
      </c>
      <c r="C4755" s="13">
        <f>COUNTIFS($F$3:F4755,'تقرير منتج تام'!$E$4)</f>
        <v>10</v>
      </c>
      <c r="D4755" s="37"/>
      <c r="E4755" s="37"/>
      <c r="F4755" s="37"/>
      <c r="G4755" s="39"/>
      <c r="H4755" s="40"/>
      <c r="I4755" s="107" t="str">
        <f>IF(G4755="","",_xlfn.IFNA(VLOOKUP(G4755,'سجل المشتريات'!F:N,8,0),"غير مسجلة في المشتريات"))</f>
        <v/>
      </c>
      <c r="J4755" s="26" t="str">
        <f>_xlfn.IFNA(VLOOKUP(F4755,الاوردرات!$B$1:$C$600,2,0),"")</f>
        <v/>
      </c>
      <c r="K4755" s="52"/>
      <c r="M4755" s="105" t="str">
        <f>IF(G4755="","",_xlfn.IFNA((VLOOKUP(G4755,help!L:M,2,0))*H4755,_xlfn.IFNA((VLOOKUP(G4755,help!P:Q,2,0))*H4755,"غير مسجلة في المشتريات")))</f>
        <v/>
      </c>
    </row>
    <row r="4756" spans="2:13" hidden="1" x14ac:dyDescent="0.25">
      <c r="B4756" s="13">
        <f>COUNTIFS($G$3:G4756,'تقرير استهلاك خامات'!$D$4)</f>
        <v>2</v>
      </c>
      <c r="C4756" s="13">
        <f>COUNTIFS($F$3:F4756,'تقرير منتج تام'!$E$4)</f>
        <v>10</v>
      </c>
      <c r="D4756" s="37"/>
      <c r="E4756" s="37"/>
      <c r="F4756" s="37"/>
      <c r="G4756" s="39"/>
      <c r="H4756" s="40"/>
      <c r="I4756" s="107" t="str">
        <f>IF(G4756="","",_xlfn.IFNA(VLOOKUP(G4756,'سجل المشتريات'!F:N,8,0),"غير مسجلة في المشتريات"))</f>
        <v/>
      </c>
      <c r="J4756" s="26" t="str">
        <f>_xlfn.IFNA(VLOOKUP(F4756,الاوردرات!$B$1:$C$600,2,0),"")</f>
        <v/>
      </c>
      <c r="K4756" s="52"/>
      <c r="M4756" s="105" t="str">
        <f>IF(G4756="","",_xlfn.IFNA((VLOOKUP(G4756,help!L:M,2,0))*H4756,_xlfn.IFNA((VLOOKUP(G4756,help!P:Q,2,0))*H4756,"غير مسجلة في المشتريات")))</f>
        <v/>
      </c>
    </row>
    <row r="4757" spans="2:13" hidden="1" x14ac:dyDescent="0.25">
      <c r="B4757" s="13">
        <f>COUNTIFS($G$3:G4757,'تقرير استهلاك خامات'!$D$4)</f>
        <v>2</v>
      </c>
      <c r="C4757" s="13">
        <f>COUNTIFS($F$3:F4757,'تقرير منتج تام'!$E$4)</f>
        <v>10</v>
      </c>
      <c r="D4757" s="37"/>
      <c r="E4757" s="37"/>
      <c r="F4757" s="37"/>
      <c r="G4757" s="39"/>
      <c r="H4757" s="40"/>
      <c r="I4757" s="107" t="str">
        <f>IF(G4757="","",_xlfn.IFNA(VLOOKUP(G4757,'سجل المشتريات'!F:N,8,0),"غير مسجلة في المشتريات"))</f>
        <v/>
      </c>
      <c r="J4757" s="26" t="str">
        <f>_xlfn.IFNA(VLOOKUP(F4757,الاوردرات!$B$1:$C$600,2,0),"")</f>
        <v/>
      </c>
      <c r="K4757" s="52"/>
      <c r="M4757" s="105" t="str">
        <f>IF(G4757="","",_xlfn.IFNA((VLOOKUP(G4757,help!L:M,2,0))*H4757,_xlfn.IFNA((VLOOKUP(G4757,help!P:Q,2,0))*H4757,"غير مسجلة في المشتريات")))</f>
        <v/>
      </c>
    </row>
    <row r="4758" spans="2:13" hidden="1" x14ac:dyDescent="0.25">
      <c r="B4758" s="13">
        <f>COUNTIFS($G$3:G4758,'تقرير استهلاك خامات'!$D$4)</f>
        <v>2</v>
      </c>
      <c r="C4758" s="13">
        <f>COUNTIFS($F$3:F4758,'تقرير منتج تام'!$E$4)</f>
        <v>10</v>
      </c>
      <c r="D4758" s="37"/>
      <c r="E4758" s="37"/>
      <c r="F4758" s="37"/>
      <c r="G4758" s="39"/>
      <c r="H4758" s="40"/>
      <c r="I4758" s="107" t="str">
        <f>IF(G4758="","",_xlfn.IFNA(VLOOKUP(G4758,'سجل المشتريات'!F:N,8,0),"غير مسجلة في المشتريات"))</f>
        <v/>
      </c>
      <c r="J4758" s="26" t="str">
        <f>_xlfn.IFNA(VLOOKUP(F4758,الاوردرات!$B$1:$C$600,2,0),"")</f>
        <v/>
      </c>
      <c r="K4758" s="52"/>
      <c r="M4758" s="105" t="str">
        <f>IF(G4758="","",_xlfn.IFNA((VLOOKUP(G4758,help!L:M,2,0))*H4758,_xlfn.IFNA((VLOOKUP(G4758,help!P:Q,2,0))*H4758,"غير مسجلة في المشتريات")))</f>
        <v/>
      </c>
    </row>
    <row r="4759" spans="2:13" hidden="1" x14ac:dyDescent="0.25">
      <c r="B4759" s="13">
        <f>COUNTIFS($G$3:G4759,'تقرير استهلاك خامات'!$D$4)</f>
        <v>2</v>
      </c>
      <c r="C4759" s="13">
        <f>COUNTIFS($F$3:F4759,'تقرير منتج تام'!$E$4)</f>
        <v>10</v>
      </c>
      <c r="D4759" s="37"/>
      <c r="E4759" s="37"/>
      <c r="F4759" s="37"/>
      <c r="G4759" s="39"/>
      <c r="H4759" s="40"/>
      <c r="I4759" s="107" t="str">
        <f>IF(G4759="","",_xlfn.IFNA(VLOOKUP(G4759,'سجل المشتريات'!F:N,8,0),"غير مسجلة في المشتريات"))</f>
        <v/>
      </c>
      <c r="J4759" s="26" t="str">
        <f>_xlfn.IFNA(VLOOKUP(F4759,الاوردرات!$B$1:$C$600,2,0),"")</f>
        <v/>
      </c>
      <c r="K4759" s="52"/>
      <c r="M4759" s="105" t="str">
        <f>IF(G4759="","",_xlfn.IFNA((VLOOKUP(G4759,help!L:M,2,0))*H4759,_xlfn.IFNA((VLOOKUP(G4759,help!P:Q,2,0))*H4759,"غير مسجلة في المشتريات")))</f>
        <v/>
      </c>
    </row>
    <row r="4760" spans="2:13" hidden="1" x14ac:dyDescent="0.25">
      <c r="B4760" s="13">
        <f>COUNTIFS($G$3:G4760,'تقرير استهلاك خامات'!$D$4)</f>
        <v>2</v>
      </c>
      <c r="C4760" s="13">
        <f>COUNTIFS($F$3:F4760,'تقرير منتج تام'!$E$4)</f>
        <v>10</v>
      </c>
      <c r="D4760" s="37"/>
      <c r="E4760" s="37"/>
      <c r="F4760" s="37"/>
      <c r="G4760" s="39"/>
      <c r="H4760" s="40"/>
      <c r="I4760" s="107" t="str">
        <f>IF(G4760="","",_xlfn.IFNA(VLOOKUP(G4760,'سجل المشتريات'!F:N,8,0),"غير مسجلة في المشتريات"))</f>
        <v/>
      </c>
      <c r="J4760" s="26" t="str">
        <f>_xlfn.IFNA(VLOOKUP(F4760,الاوردرات!$B$1:$C$600,2,0),"")</f>
        <v/>
      </c>
      <c r="K4760" s="52"/>
      <c r="M4760" s="105" t="str">
        <f>IF(G4760="","",_xlfn.IFNA((VLOOKUP(G4760,help!L:M,2,0))*H4760,_xlfn.IFNA((VLOOKUP(G4760,help!P:Q,2,0))*H4760,"غير مسجلة في المشتريات")))</f>
        <v/>
      </c>
    </row>
    <row r="4761" spans="2:13" hidden="1" x14ac:dyDescent="0.25">
      <c r="B4761" s="13">
        <f>COUNTIFS($G$3:G4761,'تقرير استهلاك خامات'!$D$4)</f>
        <v>2</v>
      </c>
      <c r="C4761" s="13">
        <f>COUNTIFS($F$3:F4761,'تقرير منتج تام'!$E$4)</f>
        <v>10</v>
      </c>
      <c r="D4761" s="37"/>
      <c r="E4761" s="37"/>
      <c r="F4761" s="37"/>
      <c r="G4761" s="39"/>
      <c r="H4761" s="40"/>
      <c r="I4761" s="107" t="str">
        <f>IF(G4761="","",_xlfn.IFNA(VLOOKUP(G4761,'سجل المشتريات'!F:N,8,0),"غير مسجلة في المشتريات"))</f>
        <v/>
      </c>
      <c r="J4761" s="26" t="str">
        <f>_xlfn.IFNA(VLOOKUP(F4761,الاوردرات!$B$1:$C$600,2,0),"")</f>
        <v/>
      </c>
      <c r="K4761" s="52"/>
      <c r="M4761" s="105" t="str">
        <f>IF(G4761="","",_xlfn.IFNA((VLOOKUP(G4761,help!L:M,2,0))*H4761,_xlfn.IFNA((VLOOKUP(G4761,help!P:Q,2,0))*H4761,"غير مسجلة في المشتريات")))</f>
        <v/>
      </c>
    </row>
    <row r="4762" spans="2:13" hidden="1" x14ac:dyDescent="0.25">
      <c r="B4762" s="13">
        <f>COUNTIFS($G$3:G4762,'تقرير استهلاك خامات'!$D$4)</f>
        <v>2</v>
      </c>
      <c r="C4762" s="13">
        <f>COUNTIFS($F$3:F4762,'تقرير منتج تام'!$E$4)</f>
        <v>10</v>
      </c>
      <c r="D4762" s="37"/>
      <c r="E4762" s="37"/>
      <c r="F4762" s="37"/>
      <c r="G4762" s="39"/>
      <c r="H4762" s="40"/>
      <c r="I4762" s="107" t="str">
        <f>IF(G4762="","",_xlfn.IFNA(VLOOKUP(G4762,'سجل المشتريات'!F:N,8,0),"غير مسجلة في المشتريات"))</f>
        <v/>
      </c>
      <c r="J4762" s="26" t="str">
        <f>_xlfn.IFNA(VLOOKUP(F4762,الاوردرات!$B$1:$C$600,2,0),"")</f>
        <v/>
      </c>
      <c r="K4762" s="52"/>
      <c r="M4762" s="105" t="str">
        <f>IF(G4762="","",_xlfn.IFNA((VLOOKUP(G4762,help!L:M,2,0))*H4762,_xlfn.IFNA((VLOOKUP(G4762,help!P:Q,2,0))*H4762,"غير مسجلة في المشتريات")))</f>
        <v/>
      </c>
    </row>
    <row r="4763" spans="2:13" hidden="1" x14ac:dyDescent="0.25">
      <c r="B4763" s="13">
        <f>COUNTIFS($G$3:G4763,'تقرير استهلاك خامات'!$D$4)</f>
        <v>2</v>
      </c>
      <c r="C4763" s="13">
        <f>COUNTIFS($F$3:F4763,'تقرير منتج تام'!$E$4)</f>
        <v>10</v>
      </c>
      <c r="D4763" s="37"/>
      <c r="E4763" s="37"/>
      <c r="F4763" s="37"/>
      <c r="G4763" s="39"/>
      <c r="H4763" s="40"/>
      <c r="I4763" s="107" t="str">
        <f>IF(G4763="","",_xlfn.IFNA(VLOOKUP(G4763,'سجل المشتريات'!F:N,8,0),"غير مسجلة في المشتريات"))</f>
        <v/>
      </c>
      <c r="J4763" s="26" t="str">
        <f>_xlfn.IFNA(VLOOKUP(F4763,الاوردرات!$B$1:$C$600,2,0),"")</f>
        <v/>
      </c>
      <c r="K4763" s="52"/>
      <c r="M4763" s="105" t="str">
        <f>IF(G4763="","",_xlfn.IFNA((VLOOKUP(G4763,help!L:M,2,0))*H4763,_xlfn.IFNA((VLOOKUP(G4763,help!P:Q,2,0))*H4763,"غير مسجلة في المشتريات")))</f>
        <v/>
      </c>
    </row>
    <row r="4764" spans="2:13" hidden="1" x14ac:dyDescent="0.25">
      <c r="B4764" s="13">
        <f>COUNTIFS($G$3:G4764,'تقرير استهلاك خامات'!$D$4)</f>
        <v>2</v>
      </c>
      <c r="C4764" s="13">
        <f>COUNTIFS($F$3:F4764,'تقرير منتج تام'!$E$4)</f>
        <v>10</v>
      </c>
      <c r="D4764" s="37"/>
      <c r="E4764" s="37"/>
      <c r="F4764" s="37"/>
      <c r="G4764" s="39"/>
      <c r="H4764" s="40"/>
      <c r="I4764" s="107" t="str">
        <f>IF(G4764="","",_xlfn.IFNA(VLOOKUP(G4764,'سجل المشتريات'!F:N,8,0),"غير مسجلة في المشتريات"))</f>
        <v/>
      </c>
      <c r="J4764" s="26" t="str">
        <f>_xlfn.IFNA(VLOOKUP(F4764,الاوردرات!$B$1:$C$600,2,0),"")</f>
        <v/>
      </c>
      <c r="K4764" s="52"/>
      <c r="M4764" s="105" t="str">
        <f>IF(G4764="","",_xlfn.IFNA((VLOOKUP(G4764,help!L:M,2,0))*H4764,_xlfn.IFNA((VLOOKUP(G4764,help!P:Q,2,0))*H4764,"غير مسجلة في المشتريات")))</f>
        <v/>
      </c>
    </row>
    <row r="4765" spans="2:13" hidden="1" x14ac:dyDescent="0.25">
      <c r="B4765" s="13">
        <f>COUNTIFS($G$3:G4765,'تقرير استهلاك خامات'!$D$4)</f>
        <v>2</v>
      </c>
      <c r="C4765" s="13">
        <f>COUNTIFS($F$3:F4765,'تقرير منتج تام'!$E$4)</f>
        <v>10</v>
      </c>
      <c r="D4765" s="37"/>
      <c r="E4765" s="37"/>
      <c r="F4765" s="37"/>
      <c r="G4765" s="39"/>
      <c r="H4765" s="40"/>
      <c r="I4765" s="107" t="str">
        <f>IF(G4765="","",_xlfn.IFNA(VLOOKUP(G4765,'سجل المشتريات'!F:N,8,0),"غير مسجلة في المشتريات"))</f>
        <v/>
      </c>
      <c r="J4765" s="26" t="str">
        <f>_xlfn.IFNA(VLOOKUP(F4765,الاوردرات!$B$1:$C$600,2,0),"")</f>
        <v/>
      </c>
      <c r="K4765" s="52"/>
      <c r="M4765" s="105" t="str">
        <f>IF(G4765="","",_xlfn.IFNA((VLOOKUP(G4765,help!L:M,2,0))*H4765,_xlfn.IFNA((VLOOKUP(G4765,help!P:Q,2,0))*H4765,"غير مسجلة في المشتريات")))</f>
        <v/>
      </c>
    </row>
    <row r="4766" spans="2:13" hidden="1" x14ac:dyDescent="0.25">
      <c r="B4766" s="13">
        <f>COUNTIFS($G$3:G4766,'تقرير استهلاك خامات'!$D$4)</f>
        <v>2</v>
      </c>
      <c r="C4766" s="13">
        <f>COUNTIFS($F$3:F4766,'تقرير منتج تام'!$E$4)</f>
        <v>10</v>
      </c>
      <c r="D4766" s="37"/>
      <c r="E4766" s="37"/>
      <c r="F4766" s="37"/>
      <c r="G4766" s="39"/>
      <c r="H4766" s="40"/>
      <c r="I4766" s="107" t="str">
        <f>IF(G4766="","",_xlfn.IFNA(VLOOKUP(G4766,'سجل المشتريات'!F:N,8,0),"غير مسجلة في المشتريات"))</f>
        <v/>
      </c>
      <c r="J4766" s="26" t="str">
        <f>_xlfn.IFNA(VLOOKUP(F4766,الاوردرات!$B$1:$C$600,2,0),"")</f>
        <v/>
      </c>
      <c r="K4766" s="52"/>
      <c r="M4766" s="105" t="str">
        <f>IF(G4766="","",_xlfn.IFNA((VLOOKUP(G4766,help!L:M,2,0))*H4766,_xlfn.IFNA((VLOOKUP(G4766,help!P:Q,2,0))*H4766,"غير مسجلة في المشتريات")))</f>
        <v/>
      </c>
    </row>
    <row r="4767" spans="2:13" hidden="1" x14ac:dyDescent="0.25">
      <c r="B4767" s="13">
        <f>COUNTIFS($G$3:G4767,'تقرير استهلاك خامات'!$D$4)</f>
        <v>2</v>
      </c>
      <c r="C4767" s="13">
        <f>COUNTIFS($F$3:F4767,'تقرير منتج تام'!$E$4)</f>
        <v>10</v>
      </c>
      <c r="D4767" s="37"/>
      <c r="E4767" s="37"/>
      <c r="F4767" s="37"/>
      <c r="G4767" s="39"/>
      <c r="H4767" s="40"/>
      <c r="I4767" s="107" t="str">
        <f>IF(G4767="","",_xlfn.IFNA(VLOOKUP(G4767,'سجل المشتريات'!F:N,8,0),"غير مسجلة في المشتريات"))</f>
        <v/>
      </c>
      <c r="J4767" s="26" t="str">
        <f>_xlfn.IFNA(VLOOKUP(F4767,الاوردرات!$B$1:$C$600,2,0),"")</f>
        <v/>
      </c>
      <c r="K4767" s="52"/>
      <c r="M4767" s="105" t="str">
        <f>IF(G4767="","",_xlfn.IFNA((VLOOKUP(G4767,help!L:M,2,0))*H4767,_xlfn.IFNA((VLOOKUP(G4767,help!P:Q,2,0))*H4767,"غير مسجلة في المشتريات")))</f>
        <v/>
      </c>
    </row>
    <row r="4768" spans="2:13" hidden="1" x14ac:dyDescent="0.25">
      <c r="B4768" s="13">
        <f>COUNTIFS($G$3:G4768,'تقرير استهلاك خامات'!$D$4)</f>
        <v>2</v>
      </c>
      <c r="C4768" s="13">
        <f>COUNTIFS($F$3:F4768,'تقرير منتج تام'!$E$4)</f>
        <v>10</v>
      </c>
      <c r="D4768" s="37"/>
      <c r="E4768" s="37"/>
      <c r="F4768" s="37"/>
      <c r="G4768" s="39"/>
      <c r="H4768" s="40"/>
      <c r="I4768" s="107" t="str">
        <f>IF(G4768="","",_xlfn.IFNA(VLOOKUP(G4768,'سجل المشتريات'!F:N,8,0),"غير مسجلة في المشتريات"))</f>
        <v/>
      </c>
      <c r="J4768" s="26" t="str">
        <f>_xlfn.IFNA(VLOOKUP(F4768,الاوردرات!$B$1:$C$600,2,0),"")</f>
        <v/>
      </c>
      <c r="K4768" s="52"/>
      <c r="M4768" s="105" t="str">
        <f>IF(G4768="","",_xlfn.IFNA((VLOOKUP(G4768,help!L:M,2,0))*H4768,_xlfn.IFNA((VLOOKUP(G4768,help!P:Q,2,0))*H4768,"غير مسجلة في المشتريات")))</f>
        <v/>
      </c>
    </row>
    <row r="4769" spans="2:13" hidden="1" x14ac:dyDescent="0.25">
      <c r="B4769" s="13">
        <f>COUNTIFS($G$3:G4769,'تقرير استهلاك خامات'!$D$4)</f>
        <v>2</v>
      </c>
      <c r="C4769" s="13">
        <f>COUNTIFS($F$3:F4769,'تقرير منتج تام'!$E$4)</f>
        <v>10</v>
      </c>
      <c r="D4769" s="37"/>
      <c r="E4769" s="37"/>
      <c r="F4769" s="37"/>
      <c r="G4769" s="39"/>
      <c r="H4769" s="40"/>
      <c r="I4769" s="107" t="str">
        <f>IF(G4769="","",_xlfn.IFNA(VLOOKUP(G4769,'سجل المشتريات'!F:N,8,0),"غير مسجلة في المشتريات"))</f>
        <v/>
      </c>
      <c r="J4769" s="26" t="str">
        <f>_xlfn.IFNA(VLOOKUP(F4769,الاوردرات!$B$1:$C$600,2,0),"")</f>
        <v/>
      </c>
      <c r="K4769" s="52"/>
      <c r="M4769" s="105" t="str">
        <f>IF(G4769="","",_xlfn.IFNA((VLOOKUP(G4769,help!L:M,2,0))*H4769,_xlfn.IFNA((VLOOKUP(G4769,help!P:Q,2,0))*H4769,"غير مسجلة في المشتريات")))</f>
        <v/>
      </c>
    </row>
    <row r="4770" spans="2:13" hidden="1" x14ac:dyDescent="0.25">
      <c r="B4770" s="13">
        <f>COUNTIFS($G$3:G4770,'تقرير استهلاك خامات'!$D$4)</f>
        <v>2</v>
      </c>
      <c r="C4770" s="13">
        <f>COUNTIFS($F$3:F4770,'تقرير منتج تام'!$E$4)</f>
        <v>10</v>
      </c>
      <c r="D4770" s="37"/>
      <c r="E4770" s="37"/>
      <c r="F4770" s="37"/>
      <c r="G4770" s="39"/>
      <c r="H4770" s="40"/>
      <c r="I4770" s="107" t="str">
        <f>IF(G4770="","",_xlfn.IFNA(VLOOKUP(G4770,'سجل المشتريات'!F:N,8,0),"غير مسجلة في المشتريات"))</f>
        <v/>
      </c>
      <c r="J4770" s="26" t="str">
        <f>_xlfn.IFNA(VLOOKUP(F4770,الاوردرات!$B$1:$C$600,2,0),"")</f>
        <v/>
      </c>
      <c r="K4770" s="52"/>
      <c r="M4770" s="105" t="str">
        <f>IF(G4770="","",_xlfn.IFNA((VLOOKUP(G4770,help!L:M,2,0))*H4770,_xlfn.IFNA((VLOOKUP(G4770,help!P:Q,2,0))*H4770,"غير مسجلة في المشتريات")))</f>
        <v/>
      </c>
    </row>
    <row r="4771" spans="2:13" hidden="1" x14ac:dyDescent="0.25">
      <c r="B4771" s="13">
        <f>COUNTIFS($G$3:G4771,'تقرير استهلاك خامات'!$D$4)</f>
        <v>2</v>
      </c>
      <c r="C4771" s="13">
        <f>COUNTIFS($F$3:F4771,'تقرير منتج تام'!$E$4)</f>
        <v>10</v>
      </c>
      <c r="D4771" s="37"/>
      <c r="E4771" s="37"/>
      <c r="F4771" s="37"/>
      <c r="G4771" s="39"/>
      <c r="H4771" s="40"/>
      <c r="I4771" s="107" t="str">
        <f>IF(G4771="","",_xlfn.IFNA(VLOOKUP(G4771,'سجل المشتريات'!F:N,8,0),"غير مسجلة في المشتريات"))</f>
        <v/>
      </c>
      <c r="J4771" s="26" t="str">
        <f>_xlfn.IFNA(VLOOKUP(F4771,الاوردرات!$B$1:$C$600,2,0),"")</f>
        <v/>
      </c>
      <c r="K4771" s="52"/>
      <c r="M4771" s="105" t="str">
        <f>IF(G4771="","",_xlfn.IFNA((VLOOKUP(G4771,help!L:M,2,0))*H4771,_xlfn.IFNA((VLOOKUP(G4771,help!P:Q,2,0))*H4771,"غير مسجلة في المشتريات")))</f>
        <v/>
      </c>
    </row>
    <row r="4772" spans="2:13" hidden="1" x14ac:dyDescent="0.25">
      <c r="B4772" s="13">
        <f>COUNTIFS($G$3:G4772,'تقرير استهلاك خامات'!$D$4)</f>
        <v>2</v>
      </c>
      <c r="C4772" s="13">
        <f>COUNTIFS($F$3:F4772,'تقرير منتج تام'!$E$4)</f>
        <v>10</v>
      </c>
      <c r="D4772" s="37"/>
      <c r="E4772" s="37"/>
      <c r="F4772" s="37"/>
      <c r="G4772" s="39"/>
      <c r="H4772" s="40"/>
      <c r="I4772" s="107" t="str">
        <f>IF(G4772="","",_xlfn.IFNA(VLOOKUP(G4772,'سجل المشتريات'!F:N,8,0),"غير مسجلة في المشتريات"))</f>
        <v/>
      </c>
      <c r="J4772" s="26" t="str">
        <f>_xlfn.IFNA(VLOOKUP(F4772,الاوردرات!$B$1:$C$600,2,0),"")</f>
        <v/>
      </c>
      <c r="K4772" s="52"/>
      <c r="M4772" s="105" t="str">
        <f>IF(G4772="","",_xlfn.IFNA((VLOOKUP(G4772,help!L:M,2,0))*H4772,_xlfn.IFNA((VLOOKUP(G4772,help!P:Q,2,0))*H4772,"غير مسجلة في المشتريات")))</f>
        <v/>
      </c>
    </row>
    <row r="4773" spans="2:13" hidden="1" x14ac:dyDescent="0.25">
      <c r="B4773" s="13">
        <f>COUNTIFS($G$3:G4773,'تقرير استهلاك خامات'!$D$4)</f>
        <v>2</v>
      </c>
      <c r="C4773" s="13">
        <f>COUNTIFS($F$3:F4773,'تقرير منتج تام'!$E$4)</f>
        <v>10</v>
      </c>
      <c r="D4773" s="37"/>
      <c r="E4773" s="37"/>
      <c r="F4773" s="37"/>
      <c r="G4773" s="39"/>
      <c r="H4773" s="40"/>
      <c r="I4773" s="107" t="str">
        <f>IF(G4773="","",_xlfn.IFNA(VLOOKUP(G4773,'سجل المشتريات'!F:N,8,0),"غير مسجلة في المشتريات"))</f>
        <v/>
      </c>
      <c r="J4773" s="26" t="str">
        <f>_xlfn.IFNA(VLOOKUP(F4773,الاوردرات!$B$1:$C$600,2,0),"")</f>
        <v/>
      </c>
      <c r="K4773" s="52"/>
      <c r="M4773" s="105" t="str">
        <f>IF(G4773="","",_xlfn.IFNA((VLOOKUP(G4773,help!L:M,2,0))*H4773,_xlfn.IFNA((VLOOKUP(G4773,help!P:Q,2,0))*H4773,"غير مسجلة في المشتريات")))</f>
        <v/>
      </c>
    </row>
    <row r="4774" spans="2:13" hidden="1" x14ac:dyDescent="0.25">
      <c r="B4774" s="13">
        <f>COUNTIFS($G$3:G4774,'تقرير استهلاك خامات'!$D$4)</f>
        <v>2</v>
      </c>
      <c r="C4774" s="13">
        <f>COUNTIFS($F$3:F4774,'تقرير منتج تام'!$E$4)</f>
        <v>10</v>
      </c>
      <c r="D4774" s="37"/>
      <c r="E4774" s="37"/>
      <c r="F4774" s="37"/>
      <c r="G4774" s="39"/>
      <c r="H4774" s="40"/>
      <c r="I4774" s="107" t="str">
        <f>IF(G4774="","",_xlfn.IFNA(VLOOKUP(G4774,'سجل المشتريات'!F:N,8,0),"غير مسجلة في المشتريات"))</f>
        <v/>
      </c>
      <c r="J4774" s="26" t="str">
        <f>_xlfn.IFNA(VLOOKUP(F4774,الاوردرات!$B$1:$C$600,2,0),"")</f>
        <v/>
      </c>
      <c r="K4774" s="52"/>
      <c r="M4774" s="105" t="str">
        <f>IF(G4774="","",_xlfn.IFNA((VLOOKUP(G4774,help!L:M,2,0))*H4774,_xlfn.IFNA((VLOOKUP(G4774,help!P:Q,2,0))*H4774,"غير مسجلة في المشتريات")))</f>
        <v/>
      </c>
    </row>
    <row r="4775" spans="2:13" hidden="1" x14ac:dyDescent="0.25">
      <c r="B4775" s="13">
        <f>COUNTIFS($G$3:G4775,'تقرير استهلاك خامات'!$D$4)</f>
        <v>2</v>
      </c>
      <c r="C4775" s="13">
        <f>COUNTIFS($F$3:F4775,'تقرير منتج تام'!$E$4)</f>
        <v>10</v>
      </c>
      <c r="D4775" s="37"/>
      <c r="E4775" s="37"/>
      <c r="F4775" s="37"/>
      <c r="G4775" s="39"/>
      <c r="H4775" s="40"/>
      <c r="I4775" s="107" t="str">
        <f>IF(G4775="","",_xlfn.IFNA(VLOOKUP(G4775,'سجل المشتريات'!F:N,8,0),"غير مسجلة في المشتريات"))</f>
        <v/>
      </c>
      <c r="J4775" s="26" t="str">
        <f>_xlfn.IFNA(VLOOKUP(F4775,الاوردرات!$B$1:$C$600,2,0),"")</f>
        <v/>
      </c>
      <c r="K4775" s="52"/>
      <c r="M4775" s="105" t="str">
        <f>IF(G4775="","",_xlfn.IFNA((VLOOKUP(G4775,help!L:M,2,0))*H4775,_xlfn.IFNA((VLOOKUP(G4775,help!P:Q,2,0))*H4775,"غير مسجلة في المشتريات")))</f>
        <v/>
      </c>
    </row>
    <row r="4776" spans="2:13" hidden="1" x14ac:dyDescent="0.25">
      <c r="B4776" s="13">
        <f>COUNTIFS($G$3:G4776,'تقرير استهلاك خامات'!$D$4)</f>
        <v>2</v>
      </c>
      <c r="C4776" s="13">
        <f>COUNTIFS($F$3:F4776,'تقرير منتج تام'!$E$4)</f>
        <v>10</v>
      </c>
      <c r="D4776" s="37"/>
      <c r="E4776" s="37"/>
      <c r="F4776" s="37"/>
      <c r="G4776" s="39"/>
      <c r="H4776" s="40"/>
      <c r="I4776" s="107" t="str">
        <f>IF(G4776="","",_xlfn.IFNA(VLOOKUP(G4776,'سجل المشتريات'!F:N,8,0),"غير مسجلة في المشتريات"))</f>
        <v/>
      </c>
      <c r="J4776" s="26" t="str">
        <f>_xlfn.IFNA(VLOOKUP(F4776,الاوردرات!$B$1:$C$600,2,0),"")</f>
        <v/>
      </c>
      <c r="K4776" s="52"/>
      <c r="M4776" s="105" t="str">
        <f>IF(G4776="","",_xlfn.IFNA((VLOOKUP(G4776,help!L:M,2,0))*H4776,_xlfn.IFNA((VLOOKUP(G4776,help!P:Q,2,0))*H4776,"غير مسجلة في المشتريات")))</f>
        <v/>
      </c>
    </row>
    <row r="4777" spans="2:13" hidden="1" x14ac:dyDescent="0.25">
      <c r="B4777" s="13">
        <f>COUNTIFS($G$3:G4777,'تقرير استهلاك خامات'!$D$4)</f>
        <v>2</v>
      </c>
      <c r="C4777" s="13">
        <f>COUNTIFS($F$3:F4777,'تقرير منتج تام'!$E$4)</f>
        <v>10</v>
      </c>
      <c r="D4777" s="37"/>
      <c r="E4777" s="37"/>
      <c r="F4777" s="37"/>
      <c r="G4777" s="39"/>
      <c r="H4777" s="40"/>
      <c r="I4777" s="107" t="str">
        <f>IF(G4777="","",_xlfn.IFNA(VLOOKUP(G4777,'سجل المشتريات'!F:N,8,0),"غير مسجلة في المشتريات"))</f>
        <v/>
      </c>
      <c r="J4777" s="26" t="str">
        <f>_xlfn.IFNA(VLOOKUP(F4777,الاوردرات!$B$1:$C$600,2,0),"")</f>
        <v/>
      </c>
      <c r="K4777" s="52"/>
      <c r="M4777" s="105" t="str">
        <f>IF(G4777="","",_xlfn.IFNA((VLOOKUP(G4777,help!L:M,2,0))*H4777,_xlfn.IFNA((VLOOKUP(G4777,help!P:Q,2,0))*H4777,"غير مسجلة في المشتريات")))</f>
        <v/>
      </c>
    </row>
    <row r="4778" spans="2:13" hidden="1" x14ac:dyDescent="0.25">
      <c r="B4778" s="13">
        <f>COUNTIFS($G$3:G4778,'تقرير استهلاك خامات'!$D$4)</f>
        <v>2</v>
      </c>
      <c r="C4778" s="13">
        <f>COUNTIFS($F$3:F4778,'تقرير منتج تام'!$E$4)</f>
        <v>10</v>
      </c>
      <c r="D4778" s="37"/>
      <c r="E4778" s="37"/>
      <c r="F4778" s="37"/>
      <c r="G4778" s="39"/>
      <c r="H4778" s="40"/>
      <c r="I4778" s="107" t="str">
        <f>IF(G4778="","",_xlfn.IFNA(VLOOKUP(G4778,'سجل المشتريات'!F:N,8,0),"غير مسجلة في المشتريات"))</f>
        <v/>
      </c>
      <c r="J4778" s="26" t="str">
        <f>_xlfn.IFNA(VLOOKUP(F4778,الاوردرات!$B$1:$C$600,2,0),"")</f>
        <v/>
      </c>
      <c r="K4778" s="52"/>
      <c r="M4778" s="105" t="str">
        <f>IF(G4778="","",_xlfn.IFNA((VLOOKUP(G4778,help!L:M,2,0))*H4778,_xlfn.IFNA((VLOOKUP(G4778,help!P:Q,2,0))*H4778,"غير مسجلة في المشتريات")))</f>
        <v/>
      </c>
    </row>
    <row r="4779" spans="2:13" hidden="1" x14ac:dyDescent="0.25">
      <c r="B4779" s="13">
        <f>COUNTIFS($G$3:G4779,'تقرير استهلاك خامات'!$D$4)</f>
        <v>2</v>
      </c>
      <c r="C4779" s="13">
        <f>COUNTIFS($F$3:F4779,'تقرير منتج تام'!$E$4)</f>
        <v>10</v>
      </c>
      <c r="D4779" s="37"/>
      <c r="E4779" s="37"/>
      <c r="F4779" s="37"/>
      <c r="G4779" s="39"/>
      <c r="H4779" s="40"/>
      <c r="I4779" s="107" t="str">
        <f>IF(G4779="","",_xlfn.IFNA(VLOOKUP(G4779,'سجل المشتريات'!F:N,8,0),"غير مسجلة في المشتريات"))</f>
        <v/>
      </c>
      <c r="J4779" s="26" t="str">
        <f>_xlfn.IFNA(VLOOKUP(F4779,الاوردرات!$B$1:$C$600,2,0),"")</f>
        <v/>
      </c>
      <c r="K4779" s="52"/>
      <c r="M4779" s="105" t="str">
        <f>IF(G4779="","",_xlfn.IFNA((VLOOKUP(G4779,help!L:M,2,0))*H4779,_xlfn.IFNA((VLOOKUP(G4779,help!P:Q,2,0))*H4779,"غير مسجلة في المشتريات")))</f>
        <v/>
      </c>
    </row>
    <row r="4780" spans="2:13" hidden="1" x14ac:dyDescent="0.25">
      <c r="B4780" s="13">
        <f>COUNTIFS($G$3:G4780,'تقرير استهلاك خامات'!$D$4)</f>
        <v>2</v>
      </c>
      <c r="C4780" s="13">
        <f>COUNTIFS($F$3:F4780,'تقرير منتج تام'!$E$4)</f>
        <v>10</v>
      </c>
      <c r="D4780" s="37"/>
      <c r="E4780" s="37"/>
      <c r="F4780" s="37"/>
      <c r="G4780" s="39"/>
      <c r="H4780" s="40"/>
      <c r="I4780" s="107" t="str">
        <f>IF(G4780="","",_xlfn.IFNA(VLOOKUP(G4780,'سجل المشتريات'!F:N,8,0),"غير مسجلة في المشتريات"))</f>
        <v/>
      </c>
      <c r="J4780" s="26" t="str">
        <f>_xlfn.IFNA(VLOOKUP(F4780,الاوردرات!$B$1:$C$600,2,0),"")</f>
        <v/>
      </c>
      <c r="K4780" s="52"/>
      <c r="M4780" s="105" t="str">
        <f>IF(G4780="","",_xlfn.IFNA((VLOOKUP(G4780,help!L:M,2,0))*H4780,_xlfn.IFNA((VLOOKUP(G4780,help!P:Q,2,0))*H4780,"غير مسجلة في المشتريات")))</f>
        <v/>
      </c>
    </row>
    <row r="4781" spans="2:13" hidden="1" x14ac:dyDescent="0.25">
      <c r="B4781" s="13">
        <f>COUNTIFS($G$3:G4781,'تقرير استهلاك خامات'!$D$4)</f>
        <v>2</v>
      </c>
      <c r="C4781" s="13">
        <f>COUNTIFS($F$3:F4781,'تقرير منتج تام'!$E$4)</f>
        <v>10</v>
      </c>
      <c r="D4781" s="37"/>
      <c r="E4781" s="37"/>
      <c r="F4781" s="37"/>
      <c r="G4781" s="39"/>
      <c r="H4781" s="40"/>
      <c r="I4781" s="107" t="str">
        <f>IF(G4781="","",_xlfn.IFNA(VLOOKUP(G4781,'سجل المشتريات'!F:N,8,0),"غير مسجلة في المشتريات"))</f>
        <v/>
      </c>
      <c r="J4781" s="26" t="str">
        <f>_xlfn.IFNA(VLOOKUP(F4781,الاوردرات!$B$1:$C$600,2,0),"")</f>
        <v/>
      </c>
      <c r="K4781" s="52"/>
      <c r="M4781" s="105" t="str">
        <f>IF(G4781="","",_xlfn.IFNA((VLOOKUP(G4781,help!L:M,2,0))*H4781,_xlfn.IFNA((VLOOKUP(G4781,help!P:Q,2,0))*H4781,"غير مسجلة في المشتريات")))</f>
        <v/>
      </c>
    </row>
    <row r="4782" spans="2:13" hidden="1" x14ac:dyDescent="0.25">
      <c r="B4782" s="13">
        <f>COUNTIFS($G$3:G4782,'تقرير استهلاك خامات'!$D$4)</f>
        <v>2</v>
      </c>
      <c r="C4782" s="13">
        <f>COUNTIFS($F$3:F4782,'تقرير منتج تام'!$E$4)</f>
        <v>10</v>
      </c>
      <c r="D4782" s="37"/>
      <c r="E4782" s="37"/>
      <c r="F4782" s="37"/>
      <c r="G4782" s="39"/>
      <c r="H4782" s="40"/>
      <c r="I4782" s="107" t="str">
        <f>IF(G4782="","",_xlfn.IFNA(VLOOKUP(G4782,'سجل المشتريات'!F:N,8,0),"غير مسجلة في المشتريات"))</f>
        <v/>
      </c>
      <c r="J4782" s="26" t="str">
        <f>_xlfn.IFNA(VLOOKUP(F4782,الاوردرات!$B$1:$C$600,2,0),"")</f>
        <v/>
      </c>
      <c r="K4782" s="52"/>
      <c r="M4782" s="105" t="str">
        <f>IF(G4782="","",_xlfn.IFNA((VLOOKUP(G4782,help!L:M,2,0))*H4782,_xlfn.IFNA((VLOOKUP(G4782,help!P:Q,2,0))*H4782,"غير مسجلة في المشتريات")))</f>
        <v/>
      </c>
    </row>
    <row r="4783" spans="2:13" hidden="1" x14ac:dyDescent="0.25">
      <c r="B4783" s="13">
        <f>COUNTIFS($G$3:G4783,'تقرير استهلاك خامات'!$D$4)</f>
        <v>2</v>
      </c>
      <c r="C4783" s="13">
        <f>COUNTIFS($F$3:F4783,'تقرير منتج تام'!$E$4)</f>
        <v>10</v>
      </c>
      <c r="D4783" s="37"/>
      <c r="E4783" s="37"/>
      <c r="F4783" s="37"/>
      <c r="G4783" s="39"/>
      <c r="H4783" s="40"/>
      <c r="I4783" s="107" t="str">
        <f>IF(G4783="","",_xlfn.IFNA(VLOOKUP(G4783,'سجل المشتريات'!F:N,8,0),"غير مسجلة في المشتريات"))</f>
        <v/>
      </c>
      <c r="J4783" s="26" t="str">
        <f>_xlfn.IFNA(VLOOKUP(F4783,الاوردرات!$B$1:$C$600,2,0),"")</f>
        <v/>
      </c>
      <c r="K4783" s="52"/>
      <c r="M4783" s="105" t="str">
        <f>IF(G4783="","",_xlfn.IFNA((VLOOKUP(G4783,help!L:M,2,0))*H4783,_xlfn.IFNA((VLOOKUP(G4783,help!P:Q,2,0))*H4783,"غير مسجلة في المشتريات")))</f>
        <v/>
      </c>
    </row>
    <row r="4784" spans="2:13" hidden="1" x14ac:dyDescent="0.25">
      <c r="B4784" s="13">
        <f>COUNTIFS($G$3:G4784,'تقرير استهلاك خامات'!$D$4)</f>
        <v>2</v>
      </c>
      <c r="C4784" s="13">
        <f>COUNTIFS($F$3:F4784,'تقرير منتج تام'!$E$4)</f>
        <v>10</v>
      </c>
      <c r="D4784" s="37"/>
      <c r="E4784" s="37"/>
      <c r="F4784" s="37"/>
      <c r="G4784" s="39"/>
      <c r="H4784" s="40"/>
      <c r="I4784" s="107" t="str">
        <f>IF(G4784="","",_xlfn.IFNA(VLOOKUP(G4784,'سجل المشتريات'!F:N,8,0),"غير مسجلة في المشتريات"))</f>
        <v/>
      </c>
      <c r="J4784" s="26" t="str">
        <f>_xlfn.IFNA(VLOOKUP(F4784,الاوردرات!$B$1:$C$600,2,0),"")</f>
        <v/>
      </c>
      <c r="K4784" s="52"/>
      <c r="M4784" s="105" t="str">
        <f>IF(G4784="","",_xlfn.IFNA((VLOOKUP(G4784,help!L:M,2,0))*H4784,_xlfn.IFNA((VLOOKUP(G4784,help!P:Q,2,0))*H4784,"غير مسجلة في المشتريات")))</f>
        <v/>
      </c>
    </row>
    <row r="4785" spans="2:13" hidden="1" x14ac:dyDescent="0.25">
      <c r="B4785" s="13">
        <f>COUNTIFS($G$3:G4785,'تقرير استهلاك خامات'!$D$4)</f>
        <v>2</v>
      </c>
      <c r="C4785" s="13">
        <f>COUNTIFS($F$3:F4785,'تقرير منتج تام'!$E$4)</f>
        <v>10</v>
      </c>
      <c r="D4785" s="37"/>
      <c r="E4785" s="37"/>
      <c r="F4785" s="37"/>
      <c r="G4785" s="39"/>
      <c r="H4785" s="40"/>
      <c r="I4785" s="107" t="str">
        <f>IF(G4785="","",_xlfn.IFNA(VLOOKUP(G4785,'سجل المشتريات'!F:N,8,0),"غير مسجلة في المشتريات"))</f>
        <v/>
      </c>
      <c r="J4785" s="26" t="str">
        <f>_xlfn.IFNA(VLOOKUP(F4785,الاوردرات!$B$1:$C$600,2,0),"")</f>
        <v/>
      </c>
      <c r="K4785" s="52"/>
      <c r="M4785" s="105" t="str">
        <f>IF(G4785="","",_xlfn.IFNA((VLOOKUP(G4785,help!L:M,2,0))*H4785,_xlfn.IFNA((VLOOKUP(G4785,help!P:Q,2,0))*H4785,"غير مسجلة في المشتريات")))</f>
        <v/>
      </c>
    </row>
    <row r="4786" spans="2:13" hidden="1" x14ac:dyDescent="0.25">
      <c r="B4786" s="13">
        <f>COUNTIFS($G$3:G4786,'تقرير استهلاك خامات'!$D$4)</f>
        <v>2</v>
      </c>
      <c r="C4786" s="13">
        <f>COUNTIFS($F$3:F4786,'تقرير منتج تام'!$E$4)</f>
        <v>10</v>
      </c>
      <c r="D4786" s="37"/>
      <c r="E4786" s="37"/>
      <c r="F4786" s="37"/>
      <c r="G4786" s="39"/>
      <c r="H4786" s="40"/>
      <c r="I4786" s="107" t="str">
        <f>IF(G4786="","",_xlfn.IFNA(VLOOKUP(G4786,'سجل المشتريات'!F:N,8,0),"غير مسجلة في المشتريات"))</f>
        <v/>
      </c>
      <c r="J4786" s="26" t="str">
        <f>_xlfn.IFNA(VLOOKUP(F4786,الاوردرات!$B$1:$C$600,2,0),"")</f>
        <v/>
      </c>
      <c r="K4786" s="52"/>
      <c r="M4786" s="105" t="str">
        <f>IF(G4786="","",_xlfn.IFNA((VLOOKUP(G4786,help!L:M,2,0))*H4786,_xlfn.IFNA((VLOOKUP(G4786,help!P:Q,2,0))*H4786,"غير مسجلة في المشتريات")))</f>
        <v/>
      </c>
    </row>
    <row r="4787" spans="2:13" hidden="1" x14ac:dyDescent="0.25">
      <c r="B4787" s="13">
        <f>COUNTIFS($G$3:G4787,'تقرير استهلاك خامات'!$D$4)</f>
        <v>2</v>
      </c>
      <c r="C4787" s="13">
        <f>COUNTIFS($F$3:F4787,'تقرير منتج تام'!$E$4)</f>
        <v>10</v>
      </c>
      <c r="D4787" s="37"/>
      <c r="E4787" s="37"/>
      <c r="F4787" s="37"/>
      <c r="G4787" s="39"/>
      <c r="H4787" s="40"/>
      <c r="I4787" s="107" t="str">
        <f>IF(G4787="","",_xlfn.IFNA(VLOOKUP(G4787,'سجل المشتريات'!F:N,8,0),"غير مسجلة في المشتريات"))</f>
        <v/>
      </c>
      <c r="J4787" s="26" t="str">
        <f>_xlfn.IFNA(VLOOKUP(F4787,الاوردرات!$B$1:$C$600,2,0),"")</f>
        <v/>
      </c>
      <c r="K4787" s="52"/>
      <c r="M4787" s="105" t="str">
        <f>IF(G4787="","",_xlfn.IFNA((VLOOKUP(G4787,help!L:M,2,0))*H4787,_xlfn.IFNA((VLOOKUP(G4787,help!P:Q,2,0))*H4787,"غير مسجلة في المشتريات")))</f>
        <v/>
      </c>
    </row>
    <row r="4788" spans="2:13" hidden="1" x14ac:dyDescent="0.25">
      <c r="B4788" s="13">
        <f>COUNTIFS($G$3:G4788,'تقرير استهلاك خامات'!$D$4)</f>
        <v>2</v>
      </c>
      <c r="C4788" s="13">
        <f>COUNTIFS($F$3:F4788,'تقرير منتج تام'!$E$4)</f>
        <v>10</v>
      </c>
      <c r="D4788" s="37"/>
      <c r="E4788" s="37"/>
      <c r="F4788" s="37"/>
      <c r="G4788" s="39"/>
      <c r="H4788" s="40"/>
      <c r="I4788" s="107" t="str">
        <f>IF(G4788="","",_xlfn.IFNA(VLOOKUP(G4788,'سجل المشتريات'!F:N,8,0),"غير مسجلة في المشتريات"))</f>
        <v/>
      </c>
      <c r="J4788" s="26" t="str">
        <f>_xlfn.IFNA(VLOOKUP(F4788,الاوردرات!$B$1:$C$600,2,0),"")</f>
        <v/>
      </c>
      <c r="K4788" s="52"/>
      <c r="M4788" s="105" t="str">
        <f>IF(G4788="","",_xlfn.IFNA((VLOOKUP(G4788,help!L:M,2,0))*H4788,_xlfn.IFNA((VLOOKUP(G4788,help!P:Q,2,0))*H4788,"غير مسجلة في المشتريات")))</f>
        <v/>
      </c>
    </row>
    <row r="4789" spans="2:13" hidden="1" x14ac:dyDescent="0.25">
      <c r="B4789" s="13">
        <f>COUNTIFS($G$3:G4789,'تقرير استهلاك خامات'!$D$4)</f>
        <v>2</v>
      </c>
      <c r="C4789" s="13">
        <f>COUNTIFS($F$3:F4789,'تقرير منتج تام'!$E$4)</f>
        <v>10</v>
      </c>
      <c r="D4789" s="37"/>
      <c r="E4789" s="37"/>
      <c r="F4789" s="37"/>
      <c r="G4789" s="39"/>
      <c r="H4789" s="40"/>
      <c r="I4789" s="107" t="str">
        <f>IF(G4789="","",_xlfn.IFNA(VLOOKUP(G4789,'سجل المشتريات'!F:N,8,0),"غير مسجلة في المشتريات"))</f>
        <v/>
      </c>
      <c r="J4789" s="26" t="str">
        <f>_xlfn.IFNA(VLOOKUP(F4789,الاوردرات!$B$1:$C$600,2,0),"")</f>
        <v/>
      </c>
      <c r="K4789" s="52"/>
      <c r="M4789" s="105" t="str">
        <f>IF(G4789="","",_xlfn.IFNA((VLOOKUP(G4789,help!L:M,2,0))*H4789,_xlfn.IFNA((VLOOKUP(G4789,help!P:Q,2,0))*H4789,"غير مسجلة في المشتريات")))</f>
        <v/>
      </c>
    </row>
    <row r="4790" spans="2:13" hidden="1" x14ac:dyDescent="0.25">
      <c r="B4790" s="13">
        <f>COUNTIFS($G$3:G4790,'تقرير استهلاك خامات'!$D$4)</f>
        <v>2</v>
      </c>
      <c r="C4790" s="13">
        <f>COUNTIFS($F$3:F4790,'تقرير منتج تام'!$E$4)</f>
        <v>10</v>
      </c>
      <c r="D4790" s="37"/>
      <c r="E4790" s="37"/>
      <c r="F4790" s="37"/>
      <c r="G4790" s="39"/>
      <c r="H4790" s="40"/>
      <c r="I4790" s="107" t="str">
        <f>IF(G4790="","",_xlfn.IFNA(VLOOKUP(G4790,'سجل المشتريات'!F:N,8,0),"غير مسجلة في المشتريات"))</f>
        <v/>
      </c>
      <c r="J4790" s="26" t="str">
        <f>_xlfn.IFNA(VLOOKUP(F4790,الاوردرات!$B$1:$C$600,2,0),"")</f>
        <v/>
      </c>
      <c r="K4790" s="52"/>
      <c r="M4790" s="105" t="str">
        <f>IF(G4790="","",_xlfn.IFNA((VLOOKUP(G4790,help!L:M,2,0))*H4790,_xlfn.IFNA((VLOOKUP(G4790,help!P:Q,2,0))*H4790,"غير مسجلة في المشتريات")))</f>
        <v/>
      </c>
    </row>
    <row r="4791" spans="2:13" hidden="1" x14ac:dyDescent="0.25">
      <c r="B4791" s="13">
        <f>COUNTIFS($G$3:G4791,'تقرير استهلاك خامات'!$D$4)</f>
        <v>2</v>
      </c>
      <c r="C4791" s="13">
        <f>COUNTIFS($F$3:F4791,'تقرير منتج تام'!$E$4)</f>
        <v>10</v>
      </c>
      <c r="D4791" s="37"/>
      <c r="E4791" s="37"/>
      <c r="F4791" s="37"/>
      <c r="G4791" s="39"/>
      <c r="H4791" s="40"/>
      <c r="I4791" s="107" t="str">
        <f>IF(G4791="","",_xlfn.IFNA(VLOOKUP(G4791,'سجل المشتريات'!F:N,8,0),"غير مسجلة في المشتريات"))</f>
        <v/>
      </c>
      <c r="J4791" s="26" t="str">
        <f>_xlfn.IFNA(VLOOKUP(F4791,الاوردرات!$B$1:$C$600,2,0),"")</f>
        <v/>
      </c>
      <c r="K4791" s="52"/>
      <c r="M4791" s="105" t="str">
        <f>IF(G4791="","",_xlfn.IFNA((VLOOKUP(G4791,help!L:M,2,0))*H4791,_xlfn.IFNA((VLOOKUP(G4791,help!P:Q,2,0))*H4791,"غير مسجلة في المشتريات")))</f>
        <v/>
      </c>
    </row>
    <row r="4792" spans="2:13" hidden="1" x14ac:dyDescent="0.25">
      <c r="B4792" s="13">
        <f>COUNTIFS($G$3:G4792,'تقرير استهلاك خامات'!$D$4)</f>
        <v>2</v>
      </c>
      <c r="C4792" s="13">
        <f>COUNTIFS($F$3:F4792,'تقرير منتج تام'!$E$4)</f>
        <v>10</v>
      </c>
      <c r="D4792" s="37"/>
      <c r="E4792" s="37"/>
      <c r="F4792" s="37"/>
      <c r="G4792" s="39"/>
      <c r="H4792" s="40"/>
      <c r="I4792" s="107" t="str">
        <f>IF(G4792="","",_xlfn.IFNA(VLOOKUP(G4792,'سجل المشتريات'!F:N,8,0),"غير مسجلة في المشتريات"))</f>
        <v/>
      </c>
      <c r="J4792" s="26" t="str">
        <f>_xlfn.IFNA(VLOOKUP(F4792,الاوردرات!$B$1:$C$600,2,0),"")</f>
        <v/>
      </c>
      <c r="K4792" s="52"/>
      <c r="M4792" s="105" t="str">
        <f>IF(G4792="","",_xlfn.IFNA((VLOOKUP(G4792,help!L:M,2,0))*H4792,_xlfn.IFNA((VLOOKUP(G4792,help!P:Q,2,0))*H4792,"غير مسجلة في المشتريات")))</f>
        <v/>
      </c>
    </row>
    <row r="4793" spans="2:13" hidden="1" x14ac:dyDescent="0.25">
      <c r="B4793" s="13">
        <f>COUNTIFS($G$3:G4793,'تقرير استهلاك خامات'!$D$4)</f>
        <v>2</v>
      </c>
      <c r="C4793" s="13">
        <f>COUNTIFS($F$3:F4793,'تقرير منتج تام'!$E$4)</f>
        <v>10</v>
      </c>
      <c r="D4793" s="37"/>
      <c r="E4793" s="37"/>
      <c r="F4793" s="37"/>
      <c r="G4793" s="39"/>
      <c r="H4793" s="40"/>
      <c r="I4793" s="107" t="str">
        <f>IF(G4793="","",_xlfn.IFNA(VLOOKUP(G4793,'سجل المشتريات'!F:N,8,0),"غير مسجلة في المشتريات"))</f>
        <v/>
      </c>
      <c r="J4793" s="26" t="str">
        <f>_xlfn.IFNA(VLOOKUP(F4793,الاوردرات!$B$1:$C$600,2,0),"")</f>
        <v/>
      </c>
      <c r="K4793" s="52"/>
      <c r="M4793" s="105" t="str">
        <f>IF(G4793="","",_xlfn.IFNA((VLOOKUP(G4793,help!L:M,2,0))*H4793,_xlfn.IFNA((VLOOKUP(G4793,help!P:Q,2,0))*H4793,"غير مسجلة في المشتريات")))</f>
        <v/>
      </c>
    </row>
    <row r="4794" spans="2:13" hidden="1" x14ac:dyDescent="0.25">
      <c r="B4794" s="13">
        <f>COUNTIFS($G$3:G4794,'تقرير استهلاك خامات'!$D$4)</f>
        <v>2</v>
      </c>
      <c r="C4794" s="13">
        <f>COUNTIFS($F$3:F4794,'تقرير منتج تام'!$E$4)</f>
        <v>10</v>
      </c>
      <c r="D4794" s="37"/>
      <c r="E4794" s="37"/>
      <c r="F4794" s="37"/>
      <c r="G4794" s="39"/>
      <c r="H4794" s="40"/>
      <c r="I4794" s="107" t="str">
        <f>IF(G4794="","",_xlfn.IFNA(VLOOKUP(G4794,'سجل المشتريات'!F:N,8,0),"غير مسجلة في المشتريات"))</f>
        <v/>
      </c>
      <c r="J4794" s="26" t="str">
        <f>_xlfn.IFNA(VLOOKUP(F4794,الاوردرات!$B$1:$C$600,2,0),"")</f>
        <v/>
      </c>
      <c r="K4794" s="52"/>
      <c r="M4794" s="105" t="str">
        <f>IF(G4794="","",_xlfn.IFNA((VLOOKUP(G4794,help!L:M,2,0))*H4794,_xlfn.IFNA((VLOOKUP(G4794,help!P:Q,2,0))*H4794,"غير مسجلة في المشتريات")))</f>
        <v/>
      </c>
    </row>
    <row r="4795" spans="2:13" hidden="1" x14ac:dyDescent="0.25">
      <c r="B4795" s="13">
        <f>COUNTIFS($G$3:G4795,'تقرير استهلاك خامات'!$D$4)</f>
        <v>2</v>
      </c>
      <c r="C4795" s="13">
        <f>COUNTIFS($F$3:F4795,'تقرير منتج تام'!$E$4)</f>
        <v>10</v>
      </c>
      <c r="D4795" s="37"/>
      <c r="E4795" s="37"/>
      <c r="F4795" s="37"/>
      <c r="G4795" s="39"/>
      <c r="H4795" s="40"/>
      <c r="I4795" s="107" t="str">
        <f>IF(G4795="","",_xlfn.IFNA(VLOOKUP(G4795,'سجل المشتريات'!F:N,8,0),"غير مسجلة في المشتريات"))</f>
        <v/>
      </c>
      <c r="J4795" s="26" t="str">
        <f>_xlfn.IFNA(VLOOKUP(F4795,الاوردرات!$B$1:$C$600,2,0),"")</f>
        <v/>
      </c>
      <c r="K4795" s="52"/>
      <c r="M4795" s="105" t="str">
        <f>IF(G4795="","",_xlfn.IFNA((VLOOKUP(G4795,help!L:M,2,0))*H4795,_xlfn.IFNA((VLOOKUP(G4795,help!P:Q,2,0))*H4795,"غير مسجلة في المشتريات")))</f>
        <v/>
      </c>
    </row>
    <row r="4796" spans="2:13" hidden="1" x14ac:dyDescent="0.25">
      <c r="B4796" s="13">
        <f>COUNTIFS($G$3:G4796,'تقرير استهلاك خامات'!$D$4)</f>
        <v>2</v>
      </c>
      <c r="C4796" s="13">
        <f>COUNTIFS($F$3:F4796,'تقرير منتج تام'!$E$4)</f>
        <v>10</v>
      </c>
      <c r="D4796" s="37"/>
      <c r="E4796" s="37"/>
      <c r="F4796" s="37"/>
      <c r="G4796" s="39"/>
      <c r="H4796" s="40"/>
      <c r="I4796" s="107" t="str">
        <f>IF(G4796="","",_xlfn.IFNA(VLOOKUP(G4796,'سجل المشتريات'!F:N,8,0),"غير مسجلة في المشتريات"))</f>
        <v/>
      </c>
      <c r="J4796" s="26" t="str">
        <f>_xlfn.IFNA(VLOOKUP(F4796,الاوردرات!$B$1:$C$600,2,0),"")</f>
        <v/>
      </c>
      <c r="K4796" s="52"/>
      <c r="M4796" s="105" t="str">
        <f>IF(G4796="","",_xlfn.IFNA((VLOOKUP(G4796,help!L:M,2,0))*H4796,_xlfn.IFNA((VLOOKUP(G4796,help!P:Q,2,0))*H4796,"غير مسجلة في المشتريات")))</f>
        <v/>
      </c>
    </row>
    <row r="4797" spans="2:13" hidden="1" x14ac:dyDescent="0.25">
      <c r="B4797" s="13">
        <f>COUNTIFS($G$3:G4797,'تقرير استهلاك خامات'!$D$4)</f>
        <v>2</v>
      </c>
      <c r="C4797" s="13">
        <f>COUNTIFS($F$3:F4797,'تقرير منتج تام'!$E$4)</f>
        <v>10</v>
      </c>
      <c r="D4797" s="37"/>
      <c r="E4797" s="37"/>
      <c r="F4797" s="37"/>
      <c r="G4797" s="39"/>
      <c r="H4797" s="40"/>
      <c r="I4797" s="107" t="str">
        <f>IF(G4797="","",_xlfn.IFNA(VLOOKUP(G4797,'سجل المشتريات'!F:N,8,0),"غير مسجلة في المشتريات"))</f>
        <v/>
      </c>
      <c r="J4797" s="26" t="str">
        <f>_xlfn.IFNA(VLOOKUP(F4797,الاوردرات!$B$1:$C$600,2,0),"")</f>
        <v/>
      </c>
      <c r="K4797" s="52"/>
      <c r="M4797" s="105" t="str">
        <f>IF(G4797="","",_xlfn.IFNA((VLOOKUP(G4797,help!L:M,2,0))*H4797,_xlfn.IFNA((VLOOKUP(G4797,help!P:Q,2,0))*H4797,"غير مسجلة في المشتريات")))</f>
        <v/>
      </c>
    </row>
    <row r="4798" spans="2:13" hidden="1" x14ac:dyDescent="0.25">
      <c r="B4798" s="13">
        <f>COUNTIFS($G$3:G4798,'تقرير استهلاك خامات'!$D$4)</f>
        <v>2</v>
      </c>
      <c r="C4798" s="13">
        <f>COUNTIFS($F$3:F4798,'تقرير منتج تام'!$E$4)</f>
        <v>10</v>
      </c>
      <c r="D4798" s="37"/>
      <c r="E4798" s="37"/>
      <c r="F4798" s="37"/>
      <c r="G4798" s="39"/>
      <c r="H4798" s="40"/>
      <c r="I4798" s="107" t="str">
        <f>IF(G4798="","",_xlfn.IFNA(VLOOKUP(G4798,'سجل المشتريات'!F:N,8,0),"غير مسجلة في المشتريات"))</f>
        <v/>
      </c>
      <c r="J4798" s="26" t="str">
        <f>_xlfn.IFNA(VLOOKUP(F4798,الاوردرات!$B$1:$C$600,2,0),"")</f>
        <v/>
      </c>
      <c r="K4798" s="52"/>
      <c r="M4798" s="105" t="str">
        <f>IF(G4798="","",_xlfn.IFNA((VLOOKUP(G4798,help!L:M,2,0))*H4798,_xlfn.IFNA((VLOOKUP(G4798,help!P:Q,2,0))*H4798,"غير مسجلة في المشتريات")))</f>
        <v/>
      </c>
    </row>
    <row r="4799" spans="2:13" hidden="1" x14ac:dyDescent="0.25">
      <c r="B4799" s="13">
        <f>COUNTIFS($G$3:G4799,'تقرير استهلاك خامات'!$D$4)</f>
        <v>2</v>
      </c>
      <c r="C4799" s="13">
        <f>COUNTIFS($F$3:F4799,'تقرير منتج تام'!$E$4)</f>
        <v>10</v>
      </c>
      <c r="D4799" s="37"/>
      <c r="E4799" s="37"/>
      <c r="F4799" s="37"/>
      <c r="G4799" s="39"/>
      <c r="H4799" s="40"/>
      <c r="I4799" s="107" t="str">
        <f>IF(G4799="","",_xlfn.IFNA(VLOOKUP(G4799,'سجل المشتريات'!F:N,8,0),"غير مسجلة في المشتريات"))</f>
        <v/>
      </c>
      <c r="J4799" s="26" t="str">
        <f>_xlfn.IFNA(VLOOKUP(F4799,الاوردرات!$B$1:$C$600,2,0),"")</f>
        <v/>
      </c>
      <c r="K4799" s="52"/>
      <c r="M4799" s="105" t="str">
        <f>IF(G4799="","",_xlfn.IFNA((VLOOKUP(G4799,help!L:M,2,0))*H4799,_xlfn.IFNA((VLOOKUP(G4799,help!P:Q,2,0))*H4799,"غير مسجلة في المشتريات")))</f>
        <v/>
      </c>
    </row>
    <row r="4800" spans="2:13" hidden="1" x14ac:dyDescent="0.25">
      <c r="B4800" s="13">
        <f>COUNTIFS($G$3:G4800,'تقرير استهلاك خامات'!$D$4)</f>
        <v>2</v>
      </c>
      <c r="C4800" s="13">
        <f>COUNTIFS($F$3:F4800,'تقرير منتج تام'!$E$4)</f>
        <v>10</v>
      </c>
      <c r="D4800" s="37"/>
      <c r="E4800" s="37"/>
      <c r="F4800" s="37"/>
      <c r="G4800" s="39"/>
      <c r="H4800" s="40"/>
      <c r="I4800" s="107" t="str">
        <f>IF(G4800="","",_xlfn.IFNA(VLOOKUP(G4800,'سجل المشتريات'!F:N,8,0),"غير مسجلة في المشتريات"))</f>
        <v/>
      </c>
      <c r="J4800" s="26" t="str">
        <f>_xlfn.IFNA(VLOOKUP(F4800,الاوردرات!$B$1:$C$600,2,0),"")</f>
        <v/>
      </c>
      <c r="K4800" s="52"/>
      <c r="M4800" s="105" t="str">
        <f>IF(G4800="","",_xlfn.IFNA((VLOOKUP(G4800,help!L:M,2,0))*H4800,_xlfn.IFNA((VLOOKUP(G4800,help!P:Q,2,0))*H4800,"غير مسجلة في المشتريات")))</f>
        <v/>
      </c>
    </row>
    <row r="4801" spans="2:13" hidden="1" x14ac:dyDescent="0.25">
      <c r="B4801" s="13">
        <f>COUNTIFS($G$3:G4801,'تقرير استهلاك خامات'!$D$4)</f>
        <v>2</v>
      </c>
      <c r="C4801" s="13">
        <f>COUNTIFS($F$3:F4801,'تقرير منتج تام'!$E$4)</f>
        <v>10</v>
      </c>
      <c r="D4801" s="37"/>
      <c r="E4801" s="37"/>
      <c r="F4801" s="37"/>
      <c r="G4801" s="39"/>
      <c r="H4801" s="40"/>
      <c r="I4801" s="107" t="str">
        <f>IF(G4801="","",_xlfn.IFNA(VLOOKUP(G4801,'سجل المشتريات'!F:N,8,0),"غير مسجلة في المشتريات"))</f>
        <v/>
      </c>
      <c r="J4801" s="26" t="str">
        <f>_xlfn.IFNA(VLOOKUP(F4801,الاوردرات!$B$1:$C$600,2,0),"")</f>
        <v/>
      </c>
      <c r="K4801" s="52"/>
      <c r="M4801" s="105" t="str">
        <f>IF(G4801="","",_xlfn.IFNA((VLOOKUP(G4801,help!L:M,2,0))*H4801,_xlfn.IFNA((VLOOKUP(G4801,help!P:Q,2,0))*H4801,"غير مسجلة في المشتريات")))</f>
        <v/>
      </c>
    </row>
    <row r="4802" spans="2:13" hidden="1" x14ac:dyDescent="0.25">
      <c r="B4802" s="13">
        <f>COUNTIFS($G$3:G4802,'تقرير استهلاك خامات'!$D$4)</f>
        <v>2</v>
      </c>
      <c r="C4802" s="13">
        <f>COUNTIFS($F$3:F4802,'تقرير منتج تام'!$E$4)</f>
        <v>10</v>
      </c>
      <c r="D4802" s="37"/>
      <c r="E4802" s="37"/>
      <c r="F4802" s="37"/>
      <c r="G4802" s="39"/>
      <c r="H4802" s="40"/>
      <c r="I4802" s="107" t="str">
        <f>IF(G4802="","",_xlfn.IFNA(VLOOKUP(G4802,'سجل المشتريات'!F:N,8,0),"غير مسجلة في المشتريات"))</f>
        <v/>
      </c>
      <c r="J4802" s="26" t="str">
        <f>_xlfn.IFNA(VLOOKUP(F4802,الاوردرات!$B$1:$C$600,2,0),"")</f>
        <v/>
      </c>
      <c r="K4802" s="52"/>
      <c r="M4802" s="105" t="str">
        <f>IF(G4802="","",_xlfn.IFNA((VLOOKUP(G4802,help!L:M,2,0))*H4802,_xlfn.IFNA((VLOOKUP(G4802,help!P:Q,2,0))*H4802,"غير مسجلة في المشتريات")))</f>
        <v/>
      </c>
    </row>
    <row r="4803" spans="2:13" hidden="1" x14ac:dyDescent="0.25">
      <c r="B4803" s="13">
        <f>COUNTIFS($G$3:G4803,'تقرير استهلاك خامات'!$D$4)</f>
        <v>2</v>
      </c>
      <c r="C4803" s="13">
        <f>COUNTIFS($F$3:F4803,'تقرير منتج تام'!$E$4)</f>
        <v>10</v>
      </c>
      <c r="D4803" s="37"/>
      <c r="E4803" s="37"/>
      <c r="F4803" s="37"/>
      <c r="G4803" s="39"/>
      <c r="H4803" s="40"/>
      <c r="I4803" s="107" t="str">
        <f>IF(G4803="","",_xlfn.IFNA(VLOOKUP(G4803,'سجل المشتريات'!F:N,8,0),"غير مسجلة في المشتريات"))</f>
        <v/>
      </c>
      <c r="J4803" s="26" t="str">
        <f>_xlfn.IFNA(VLOOKUP(F4803,الاوردرات!$B$1:$C$600,2,0),"")</f>
        <v/>
      </c>
      <c r="K4803" s="52"/>
      <c r="M4803" s="105" t="str">
        <f>IF(G4803="","",_xlfn.IFNA((VLOOKUP(G4803,help!L:M,2,0))*H4803,_xlfn.IFNA((VLOOKUP(G4803,help!P:Q,2,0))*H4803,"غير مسجلة في المشتريات")))</f>
        <v/>
      </c>
    </row>
    <row r="4804" spans="2:13" hidden="1" x14ac:dyDescent="0.25">
      <c r="B4804" s="13">
        <f>COUNTIFS($G$3:G4804,'تقرير استهلاك خامات'!$D$4)</f>
        <v>2</v>
      </c>
      <c r="C4804" s="13">
        <f>COUNTIFS($F$3:F4804,'تقرير منتج تام'!$E$4)</f>
        <v>10</v>
      </c>
      <c r="D4804" s="37"/>
      <c r="E4804" s="37"/>
      <c r="F4804" s="37"/>
      <c r="G4804" s="39"/>
      <c r="H4804" s="40"/>
      <c r="I4804" s="107" t="str">
        <f>IF(G4804="","",_xlfn.IFNA(VLOOKUP(G4804,'سجل المشتريات'!F:N,8,0),"غير مسجلة في المشتريات"))</f>
        <v/>
      </c>
      <c r="J4804" s="26" t="str">
        <f>_xlfn.IFNA(VLOOKUP(F4804,الاوردرات!$B$1:$C$600,2,0),"")</f>
        <v/>
      </c>
      <c r="K4804" s="52"/>
      <c r="M4804" s="105" t="str">
        <f>IF(G4804="","",_xlfn.IFNA((VLOOKUP(G4804,help!L:M,2,0))*H4804,_xlfn.IFNA((VLOOKUP(G4804,help!P:Q,2,0))*H4804,"غير مسجلة في المشتريات")))</f>
        <v/>
      </c>
    </row>
    <row r="4805" spans="2:13" hidden="1" x14ac:dyDescent="0.25">
      <c r="B4805" s="13">
        <f>COUNTIFS($G$3:G4805,'تقرير استهلاك خامات'!$D$4)</f>
        <v>2</v>
      </c>
      <c r="C4805" s="13">
        <f>COUNTIFS($F$3:F4805,'تقرير منتج تام'!$E$4)</f>
        <v>10</v>
      </c>
      <c r="D4805" s="37"/>
      <c r="E4805" s="37"/>
      <c r="F4805" s="37"/>
      <c r="G4805" s="39"/>
      <c r="H4805" s="40"/>
      <c r="I4805" s="107" t="str">
        <f>IF(G4805="","",_xlfn.IFNA(VLOOKUP(G4805,'سجل المشتريات'!F:N,8,0),"غير مسجلة في المشتريات"))</f>
        <v/>
      </c>
      <c r="J4805" s="26" t="str">
        <f>_xlfn.IFNA(VLOOKUP(F4805,الاوردرات!$B$1:$C$600,2,0),"")</f>
        <v/>
      </c>
      <c r="K4805" s="52"/>
      <c r="M4805" s="105" t="str">
        <f>IF(G4805="","",_xlfn.IFNA((VLOOKUP(G4805,help!L:M,2,0))*H4805,_xlfn.IFNA((VLOOKUP(G4805,help!P:Q,2,0))*H4805,"غير مسجلة في المشتريات")))</f>
        <v/>
      </c>
    </row>
    <row r="4806" spans="2:13" hidden="1" x14ac:dyDescent="0.25">
      <c r="B4806" s="13">
        <f>COUNTIFS($G$3:G4806,'تقرير استهلاك خامات'!$D$4)</f>
        <v>2</v>
      </c>
      <c r="C4806" s="13">
        <f>COUNTIFS($F$3:F4806,'تقرير منتج تام'!$E$4)</f>
        <v>10</v>
      </c>
      <c r="D4806" s="37"/>
      <c r="E4806" s="37"/>
      <c r="F4806" s="37"/>
      <c r="G4806" s="39"/>
      <c r="H4806" s="40"/>
      <c r="I4806" s="107" t="str">
        <f>IF(G4806="","",_xlfn.IFNA(VLOOKUP(G4806,'سجل المشتريات'!F:N,8,0),"غير مسجلة في المشتريات"))</f>
        <v/>
      </c>
      <c r="J4806" s="26" t="str">
        <f>_xlfn.IFNA(VLOOKUP(F4806,الاوردرات!$B$1:$C$600,2,0),"")</f>
        <v/>
      </c>
      <c r="K4806" s="52"/>
      <c r="M4806" s="105" t="str">
        <f>IF(G4806="","",_xlfn.IFNA((VLOOKUP(G4806,help!L:M,2,0))*H4806,_xlfn.IFNA((VLOOKUP(G4806,help!P:Q,2,0))*H4806,"غير مسجلة في المشتريات")))</f>
        <v/>
      </c>
    </row>
    <row r="4807" spans="2:13" hidden="1" x14ac:dyDescent="0.25">
      <c r="B4807" s="13">
        <f>COUNTIFS($G$3:G4807,'تقرير استهلاك خامات'!$D$4)</f>
        <v>2</v>
      </c>
      <c r="C4807" s="13">
        <f>COUNTIFS($F$3:F4807,'تقرير منتج تام'!$E$4)</f>
        <v>10</v>
      </c>
      <c r="D4807" s="37"/>
      <c r="E4807" s="37"/>
      <c r="F4807" s="37"/>
      <c r="G4807" s="39"/>
      <c r="H4807" s="40"/>
      <c r="I4807" s="107" t="str">
        <f>IF(G4807="","",_xlfn.IFNA(VLOOKUP(G4807,'سجل المشتريات'!F:N,8,0),"غير مسجلة في المشتريات"))</f>
        <v/>
      </c>
      <c r="J4807" s="26" t="str">
        <f>_xlfn.IFNA(VLOOKUP(F4807,الاوردرات!$B$1:$C$600,2,0),"")</f>
        <v/>
      </c>
      <c r="K4807" s="52"/>
      <c r="M4807" s="105" t="str">
        <f>IF(G4807="","",_xlfn.IFNA((VLOOKUP(G4807,help!L:M,2,0))*H4807,_xlfn.IFNA((VLOOKUP(G4807,help!P:Q,2,0))*H4807,"غير مسجلة في المشتريات")))</f>
        <v/>
      </c>
    </row>
    <row r="4808" spans="2:13" hidden="1" x14ac:dyDescent="0.25">
      <c r="B4808" s="13">
        <f>COUNTIFS($G$3:G4808,'تقرير استهلاك خامات'!$D$4)</f>
        <v>2</v>
      </c>
      <c r="C4808" s="13">
        <f>COUNTIFS($F$3:F4808,'تقرير منتج تام'!$E$4)</f>
        <v>10</v>
      </c>
      <c r="D4808" s="37"/>
      <c r="E4808" s="37"/>
      <c r="F4808" s="37"/>
      <c r="G4808" s="39"/>
      <c r="H4808" s="40"/>
      <c r="I4808" s="107" t="str">
        <f>IF(G4808="","",_xlfn.IFNA(VLOOKUP(G4808,'سجل المشتريات'!F:N,8,0),"غير مسجلة في المشتريات"))</f>
        <v/>
      </c>
      <c r="J4808" s="26" t="str">
        <f>_xlfn.IFNA(VLOOKUP(F4808,الاوردرات!$B$1:$C$600,2,0),"")</f>
        <v/>
      </c>
      <c r="K4808" s="52"/>
      <c r="M4808" s="105" t="str">
        <f>IF(G4808="","",_xlfn.IFNA((VLOOKUP(G4808,help!L:M,2,0))*H4808,_xlfn.IFNA((VLOOKUP(G4808,help!P:Q,2,0))*H4808,"غير مسجلة في المشتريات")))</f>
        <v/>
      </c>
    </row>
    <row r="4809" spans="2:13" hidden="1" x14ac:dyDescent="0.25">
      <c r="B4809" s="13">
        <f>COUNTIFS($G$3:G4809,'تقرير استهلاك خامات'!$D$4)</f>
        <v>2</v>
      </c>
      <c r="C4809" s="13">
        <f>COUNTIFS($F$3:F4809,'تقرير منتج تام'!$E$4)</f>
        <v>10</v>
      </c>
      <c r="D4809" s="37"/>
      <c r="E4809" s="37"/>
      <c r="F4809" s="37"/>
      <c r="G4809" s="39"/>
      <c r="H4809" s="40"/>
      <c r="I4809" s="107" t="str">
        <f>IF(G4809="","",_xlfn.IFNA(VLOOKUP(G4809,'سجل المشتريات'!F:N,8,0),"غير مسجلة في المشتريات"))</f>
        <v/>
      </c>
      <c r="J4809" s="26" t="str">
        <f>_xlfn.IFNA(VLOOKUP(F4809,الاوردرات!$B$1:$C$600,2,0),"")</f>
        <v/>
      </c>
      <c r="K4809" s="52"/>
      <c r="M4809" s="105" t="str">
        <f>IF(G4809="","",_xlfn.IFNA((VLOOKUP(G4809,help!L:M,2,0))*H4809,_xlfn.IFNA((VLOOKUP(G4809,help!P:Q,2,0))*H4809,"غير مسجلة في المشتريات")))</f>
        <v/>
      </c>
    </row>
    <row r="4810" spans="2:13" hidden="1" x14ac:dyDescent="0.25">
      <c r="B4810" s="13">
        <f>COUNTIFS($G$3:G4810,'تقرير استهلاك خامات'!$D$4)</f>
        <v>2</v>
      </c>
      <c r="C4810" s="13">
        <f>COUNTIFS($F$3:F4810,'تقرير منتج تام'!$E$4)</f>
        <v>10</v>
      </c>
      <c r="D4810" s="37"/>
      <c r="E4810" s="37"/>
      <c r="F4810" s="37"/>
      <c r="G4810" s="39"/>
      <c r="H4810" s="40"/>
      <c r="I4810" s="107" t="str">
        <f>IF(G4810="","",_xlfn.IFNA(VLOOKUP(G4810,'سجل المشتريات'!F:N,8,0),"غير مسجلة في المشتريات"))</f>
        <v/>
      </c>
      <c r="J4810" s="26" t="str">
        <f>_xlfn.IFNA(VLOOKUP(F4810,الاوردرات!$B$1:$C$600,2,0),"")</f>
        <v/>
      </c>
      <c r="K4810" s="52"/>
      <c r="M4810" s="105" t="str">
        <f>IF(G4810="","",_xlfn.IFNA((VLOOKUP(G4810,help!L:M,2,0))*H4810,_xlfn.IFNA((VLOOKUP(G4810,help!P:Q,2,0))*H4810,"غير مسجلة في المشتريات")))</f>
        <v/>
      </c>
    </row>
    <row r="4811" spans="2:13" hidden="1" x14ac:dyDescent="0.25">
      <c r="B4811" s="13">
        <f>COUNTIFS($G$3:G4811,'تقرير استهلاك خامات'!$D$4)</f>
        <v>2</v>
      </c>
      <c r="C4811" s="13">
        <f>COUNTIFS($F$3:F4811,'تقرير منتج تام'!$E$4)</f>
        <v>10</v>
      </c>
      <c r="D4811" s="37"/>
      <c r="E4811" s="37"/>
      <c r="F4811" s="37"/>
      <c r="G4811" s="39"/>
      <c r="H4811" s="40"/>
      <c r="I4811" s="107" t="str">
        <f>IF(G4811="","",_xlfn.IFNA(VLOOKUP(G4811,'سجل المشتريات'!F:N,8,0),"غير مسجلة في المشتريات"))</f>
        <v/>
      </c>
      <c r="J4811" s="26" t="str">
        <f>_xlfn.IFNA(VLOOKUP(F4811,الاوردرات!$B$1:$C$600,2,0),"")</f>
        <v/>
      </c>
      <c r="K4811" s="52"/>
      <c r="M4811" s="105" t="str">
        <f>IF(G4811="","",_xlfn.IFNA((VLOOKUP(G4811,help!L:M,2,0))*H4811,_xlfn.IFNA((VLOOKUP(G4811,help!P:Q,2,0))*H4811,"غير مسجلة في المشتريات")))</f>
        <v/>
      </c>
    </row>
    <row r="4812" spans="2:13" hidden="1" x14ac:dyDescent="0.25">
      <c r="B4812" s="13">
        <f>COUNTIFS($G$3:G4812,'تقرير استهلاك خامات'!$D$4)</f>
        <v>2</v>
      </c>
      <c r="C4812" s="13">
        <f>COUNTIFS($F$3:F4812,'تقرير منتج تام'!$E$4)</f>
        <v>10</v>
      </c>
      <c r="D4812" s="37"/>
      <c r="E4812" s="37"/>
      <c r="F4812" s="37"/>
      <c r="G4812" s="39"/>
      <c r="H4812" s="40"/>
      <c r="I4812" s="107" t="str">
        <f>IF(G4812="","",_xlfn.IFNA(VLOOKUP(G4812,'سجل المشتريات'!F:N,8,0),"غير مسجلة في المشتريات"))</f>
        <v/>
      </c>
      <c r="J4812" s="26" t="str">
        <f>_xlfn.IFNA(VLOOKUP(F4812,الاوردرات!$B$1:$C$600,2,0),"")</f>
        <v/>
      </c>
      <c r="K4812" s="52"/>
      <c r="M4812" s="105" t="str">
        <f>IF(G4812="","",_xlfn.IFNA((VLOOKUP(G4812,help!L:M,2,0))*H4812,_xlfn.IFNA((VLOOKUP(G4812,help!P:Q,2,0))*H4812,"غير مسجلة في المشتريات")))</f>
        <v/>
      </c>
    </row>
    <row r="4813" spans="2:13" hidden="1" x14ac:dyDescent="0.25">
      <c r="B4813" s="13">
        <f>COUNTIFS($G$3:G4813,'تقرير استهلاك خامات'!$D$4)</f>
        <v>2</v>
      </c>
      <c r="C4813" s="13">
        <f>COUNTIFS($F$3:F4813,'تقرير منتج تام'!$E$4)</f>
        <v>10</v>
      </c>
      <c r="D4813" s="37"/>
      <c r="E4813" s="37"/>
      <c r="F4813" s="37"/>
      <c r="G4813" s="39"/>
      <c r="H4813" s="40"/>
      <c r="I4813" s="107" t="str">
        <f>IF(G4813="","",_xlfn.IFNA(VLOOKUP(G4813,'سجل المشتريات'!F:N,8,0),"غير مسجلة في المشتريات"))</f>
        <v/>
      </c>
      <c r="J4813" s="26" t="str">
        <f>_xlfn.IFNA(VLOOKUP(F4813,الاوردرات!$B$1:$C$600,2,0),"")</f>
        <v/>
      </c>
      <c r="K4813" s="52"/>
      <c r="M4813" s="105" t="str">
        <f>IF(G4813="","",_xlfn.IFNA((VLOOKUP(G4813,help!L:M,2,0))*H4813,_xlfn.IFNA((VLOOKUP(G4813,help!P:Q,2,0))*H4813,"غير مسجلة في المشتريات")))</f>
        <v/>
      </c>
    </row>
    <row r="4814" spans="2:13" hidden="1" x14ac:dyDescent="0.25">
      <c r="B4814" s="13">
        <f>COUNTIFS($G$3:G4814,'تقرير استهلاك خامات'!$D$4)</f>
        <v>2</v>
      </c>
      <c r="C4814" s="13">
        <f>COUNTIFS($F$3:F4814,'تقرير منتج تام'!$E$4)</f>
        <v>10</v>
      </c>
      <c r="D4814" s="37"/>
      <c r="E4814" s="37"/>
      <c r="F4814" s="37"/>
      <c r="G4814" s="39"/>
      <c r="H4814" s="40"/>
      <c r="I4814" s="107" t="str">
        <f>IF(G4814="","",_xlfn.IFNA(VLOOKUP(G4814,'سجل المشتريات'!F:N,8,0),"غير مسجلة في المشتريات"))</f>
        <v/>
      </c>
      <c r="J4814" s="26" t="str">
        <f>_xlfn.IFNA(VLOOKUP(F4814,الاوردرات!$B$1:$C$600,2,0),"")</f>
        <v/>
      </c>
      <c r="K4814" s="52"/>
      <c r="M4814" s="105" t="str">
        <f>IF(G4814="","",_xlfn.IFNA((VLOOKUP(G4814,help!L:M,2,0))*H4814,_xlfn.IFNA((VLOOKUP(G4814,help!P:Q,2,0))*H4814,"غير مسجلة في المشتريات")))</f>
        <v/>
      </c>
    </row>
    <row r="4815" spans="2:13" hidden="1" x14ac:dyDescent="0.25">
      <c r="B4815" s="13">
        <f>COUNTIFS($G$3:G4815,'تقرير استهلاك خامات'!$D$4)</f>
        <v>2</v>
      </c>
      <c r="C4815" s="13">
        <f>COUNTIFS($F$3:F4815,'تقرير منتج تام'!$E$4)</f>
        <v>10</v>
      </c>
      <c r="D4815" s="37"/>
      <c r="E4815" s="37"/>
      <c r="F4815" s="37"/>
      <c r="G4815" s="39"/>
      <c r="H4815" s="40"/>
      <c r="I4815" s="107" t="str">
        <f>IF(G4815="","",_xlfn.IFNA(VLOOKUP(G4815,'سجل المشتريات'!F:N,8,0),"غير مسجلة في المشتريات"))</f>
        <v/>
      </c>
      <c r="J4815" s="26" t="str">
        <f>_xlfn.IFNA(VLOOKUP(F4815,الاوردرات!$B$1:$C$600,2,0),"")</f>
        <v/>
      </c>
      <c r="K4815" s="52"/>
      <c r="M4815" s="105" t="str">
        <f>IF(G4815="","",_xlfn.IFNA((VLOOKUP(G4815,help!L:M,2,0))*H4815,_xlfn.IFNA((VLOOKUP(G4815,help!P:Q,2,0))*H4815,"غير مسجلة في المشتريات")))</f>
        <v/>
      </c>
    </row>
    <row r="4816" spans="2:13" hidden="1" x14ac:dyDescent="0.25">
      <c r="B4816" s="13">
        <f>COUNTIFS($G$3:G4816,'تقرير استهلاك خامات'!$D$4)</f>
        <v>2</v>
      </c>
      <c r="C4816" s="13">
        <f>COUNTIFS($F$3:F4816,'تقرير منتج تام'!$E$4)</f>
        <v>10</v>
      </c>
      <c r="D4816" s="37"/>
      <c r="E4816" s="37"/>
      <c r="F4816" s="37"/>
      <c r="G4816" s="39"/>
      <c r="H4816" s="40"/>
      <c r="I4816" s="107" t="str">
        <f>IF(G4816="","",_xlfn.IFNA(VLOOKUP(G4816,'سجل المشتريات'!F:N,8,0),"غير مسجلة في المشتريات"))</f>
        <v/>
      </c>
      <c r="J4816" s="26" t="str">
        <f>_xlfn.IFNA(VLOOKUP(F4816,الاوردرات!$B$1:$C$600,2,0),"")</f>
        <v/>
      </c>
      <c r="K4816" s="52"/>
      <c r="M4816" s="105" t="str">
        <f>IF(G4816="","",_xlfn.IFNA((VLOOKUP(G4816,help!L:M,2,0))*H4816,_xlfn.IFNA((VLOOKUP(G4816,help!P:Q,2,0))*H4816,"غير مسجلة في المشتريات")))</f>
        <v/>
      </c>
    </row>
    <row r="4817" spans="2:13" hidden="1" x14ac:dyDescent="0.25">
      <c r="B4817" s="13">
        <f>COUNTIFS($G$3:G4817,'تقرير استهلاك خامات'!$D$4)</f>
        <v>2</v>
      </c>
      <c r="C4817" s="13">
        <f>COUNTIFS($F$3:F4817,'تقرير منتج تام'!$E$4)</f>
        <v>10</v>
      </c>
      <c r="D4817" s="37"/>
      <c r="E4817" s="37"/>
      <c r="F4817" s="37"/>
      <c r="G4817" s="39"/>
      <c r="H4817" s="40"/>
      <c r="I4817" s="107" t="str">
        <f>IF(G4817="","",_xlfn.IFNA(VLOOKUP(G4817,'سجل المشتريات'!F:N,8,0),"غير مسجلة في المشتريات"))</f>
        <v/>
      </c>
      <c r="J4817" s="26" t="str">
        <f>_xlfn.IFNA(VLOOKUP(F4817,الاوردرات!$B$1:$C$600,2,0),"")</f>
        <v/>
      </c>
      <c r="K4817" s="52"/>
      <c r="M4817" s="105" t="str">
        <f>IF(G4817="","",_xlfn.IFNA((VLOOKUP(G4817,help!L:M,2,0))*H4817,_xlfn.IFNA((VLOOKUP(G4817,help!P:Q,2,0))*H4817,"غير مسجلة في المشتريات")))</f>
        <v/>
      </c>
    </row>
    <row r="4818" spans="2:13" hidden="1" x14ac:dyDescent="0.25">
      <c r="B4818" s="13">
        <f>COUNTIFS($G$3:G4818,'تقرير استهلاك خامات'!$D$4)</f>
        <v>2</v>
      </c>
      <c r="C4818" s="13">
        <f>COUNTIFS($F$3:F4818,'تقرير منتج تام'!$E$4)</f>
        <v>10</v>
      </c>
      <c r="D4818" s="37"/>
      <c r="E4818" s="37"/>
      <c r="F4818" s="37"/>
      <c r="G4818" s="39"/>
      <c r="H4818" s="40"/>
      <c r="I4818" s="107" t="str">
        <f>IF(G4818="","",_xlfn.IFNA(VLOOKUP(G4818,'سجل المشتريات'!F:N,8,0),"غير مسجلة في المشتريات"))</f>
        <v/>
      </c>
      <c r="J4818" s="26" t="str">
        <f>_xlfn.IFNA(VLOOKUP(F4818,الاوردرات!$B$1:$C$600,2,0),"")</f>
        <v/>
      </c>
      <c r="K4818" s="52"/>
      <c r="M4818" s="105" t="str">
        <f>IF(G4818="","",_xlfn.IFNA((VLOOKUP(G4818,help!L:M,2,0))*H4818,_xlfn.IFNA((VLOOKUP(G4818,help!P:Q,2,0))*H4818,"غير مسجلة في المشتريات")))</f>
        <v/>
      </c>
    </row>
    <row r="4819" spans="2:13" hidden="1" x14ac:dyDescent="0.25">
      <c r="B4819" s="13">
        <f>COUNTIFS($G$3:G4819,'تقرير استهلاك خامات'!$D$4)</f>
        <v>2</v>
      </c>
      <c r="C4819" s="13">
        <f>COUNTIFS($F$3:F4819,'تقرير منتج تام'!$E$4)</f>
        <v>10</v>
      </c>
      <c r="D4819" s="37"/>
      <c r="E4819" s="37"/>
      <c r="F4819" s="37"/>
      <c r="G4819" s="39"/>
      <c r="H4819" s="40"/>
      <c r="I4819" s="107" t="str">
        <f>IF(G4819="","",_xlfn.IFNA(VLOOKUP(G4819,'سجل المشتريات'!F:N,8,0),"غير مسجلة في المشتريات"))</f>
        <v/>
      </c>
      <c r="J4819" s="26" t="str">
        <f>_xlfn.IFNA(VLOOKUP(F4819,الاوردرات!$B$1:$C$600,2,0),"")</f>
        <v/>
      </c>
      <c r="K4819" s="52"/>
      <c r="M4819" s="105" t="str">
        <f>IF(G4819="","",_xlfn.IFNA((VLOOKUP(G4819,help!L:M,2,0))*H4819,_xlfn.IFNA((VLOOKUP(G4819,help!P:Q,2,0))*H4819,"غير مسجلة في المشتريات")))</f>
        <v/>
      </c>
    </row>
    <row r="4820" spans="2:13" hidden="1" x14ac:dyDescent="0.25">
      <c r="B4820" s="13">
        <f>COUNTIFS($G$3:G4820,'تقرير استهلاك خامات'!$D$4)</f>
        <v>2</v>
      </c>
      <c r="C4820" s="13">
        <f>COUNTIFS($F$3:F4820,'تقرير منتج تام'!$E$4)</f>
        <v>10</v>
      </c>
      <c r="D4820" s="37"/>
      <c r="E4820" s="37"/>
      <c r="F4820" s="37"/>
      <c r="G4820" s="39"/>
      <c r="H4820" s="40"/>
      <c r="I4820" s="107" t="str">
        <f>IF(G4820="","",_xlfn.IFNA(VLOOKUP(G4820,'سجل المشتريات'!F:N,8,0),"غير مسجلة في المشتريات"))</f>
        <v/>
      </c>
      <c r="J4820" s="26" t="str">
        <f>_xlfn.IFNA(VLOOKUP(F4820,الاوردرات!$B$1:$C$600,2,0),"")</f>
        <v/>
      </c>
      <c r="K4820" s="52"/>
      <c r="M4820" s="105" t="str">
        <f>IF(G4820="","",_xlfn.IFNA((VLOOKUP(G4820,help!L:M,2,0))*H4820,_xlfn.IFNA((VLOOKUP(G4820,help!P:Q,2,0))*H4820,"غير مسجلة في المشتريات")))</f>
        <v/>
      </c>
    </row>
    <row r="4821" spans="2:13" hidden="1" x14ac:dyDescent="0.25">
      <c r="B4821" s="13">
        <f>COUNTIFS($G$3:G4821,'تقرير استهلاك خامات'!$D$4)</f>
        <v>2</v>
      </c>
      <c r="C4821" s="13">
        <f>COUNTIFS($F$3:F4821,'تقرير منتج تام'!$E$4)</f>
        <v>10</v>
      </c>
      <c r="D4821" s="37"/>
      <c r="E4821" s="37"/>
      <c r="F4821" s="37"/>
      <c r="G4821" s="39"/>
      <c r="H4821" s="40"/>
      <c r="I4821" s="107" t="str">
        <f>IF(G4821="","",_xlfn.IFNA(VLOOKUP(G4821,'سجل المشتريات'!F:N,8,0),"غير مسجلة في المشتريات"))</f>
        <v/>
      </c>
      <c r="J4821" s="26" t="str">
        <f>_xlfn.IFNA(VLOOKUP(F4821,الاوردرات!$B$1:$C$600,2,0),"")</f>
        <v/>
      </c>
      <c r="K4821" s="52"/>
      <c r="M4821" s="105" t="str">
        <f>IF(G4821="","",_xlfn.IFNA((VLOOKUP(G4821,help!L:M,2,0))*H4821,_xlfn.IFNA((VLOOKUP(G4821,help!P:Q,2,0))*H4821,"غير مسجلة في المشتريات")))</f>
        <v/>
      </c>
    </row>
    <row r="4822" spans="2:13" hidden="1" x14ac:dyDescent="0.25">
      <c r="B4822" s="13">
        <f>COUNTIFS($G$3:G4822,'تقرير استهلاك خامات'!$D$4)</f>
        <v>2</v>
      </c>
      <c r="C4822" s="13">
        <f>COUNTIFS($F$3:F4822,'تقرير منتج تام'!$E$4)</f>
        <v>10</v>
      </c>
      <c r="D4822" s="37"/>
      <c r="E4822" s="37"/>
      <c r="F4822" s="37"/>
      <c r="G4822" s="39"/>
      <c r="H4822" s="40"/>
      <c r="I4822" s="107" t="str">
        <f>IF(G4822="","",_xlfn.IFNA(VLOOKUP(G4822,'سجل المشتريات'!F:N,8,0),"غير مسجلة في المشتريات"))</f>
        <v/>
      </c>
      <c r="J4822" s="26" t="str">
        <f>_xlfn.IFNA(VLOOKUP(F4822,الاوردرات!$B$1:$C$600,2,0),"")</f>
        <v/>
      </c>
      <c r="K4822" s="52"/>
      <c r="M4822" s="105" t="str">
        <f>IF(G4822="","",_xlfn.IFNA((VLOOKUP(G4822,help!L:M,2,0))*H4822,_xlfn.IFNA((VLOOKUP(G4822,help!P:Q,2,0))*H4822,"غير مسجلة في المشتريات")))</f>
        <v/>
      </c>
    </row>
    <row r="4823" spans="2:13" hidden="1" x14ac:dyDescent="0.25">
      <c r="B4823" s="13">
        <f>COUNTIFS($G$3:G4823,'تقرير استهلاك خامات'!$D$4)</f>
        <v>2</v>
      </c>
      <c r="C4823" s="13">
        <f>COUNTIFS($F$3:F4823,'تقرير منتج تام'!$E$4)</f>
        <v>10</v>
      </c>
      <c r="D4823" s="37"/>
      <c r="E4823" s="37"/>
      <c r="F4823" s="37"/>
      <c r="G4823" s="39"/>
      <c r="H4823" s="40"/>
      <c r="I4823" s="107" t="str">
        <f>IF(G4823="","",_xlfn.IFNA(VLOOKUP(G4823,'سجل المشتريات'!F:N,8,0),"غير مسجلة في المشتريات"))</f>
        <v/>
      </c>
      <c r="J4823" s="26" t="str">
        <f>_xlfn.IFNA(VLOOKUP(F4823,الاوردرات!$B$1:$C$600,2,0),"")</f>
        <v/>
      </c>
      <c r="K4823" s="52"/>
      <c r="M4823" s="105" t="str">
        <f>IF(G4823="","",_xlfn.IFNA((VLOOKUP(G4823,help!L:M,2,0))*H4823,_xlfn.IFNA((VLOOKUP(G4823,help!P:Q,2,0))*H4823,"غير مسجلة في المشتريات")))</f>
        <v/>
      </c>
    </row>
    <row r="4824" spans="2:13" hidden="1" x14ac:dyDescent="0.25">
      <c r="B4824" s="13">
        <f>COUNTIFS($G$3:G4824,'تقرير استهلاك خامات'!$D$4)</f>
        <v>2</v>
      </c>
      <c r="C4824" s="13">
        <f>COUNTIFS($F$3:F4824,'تقرير منتج تام'!$E$4)</f>
        <v>10</v>
      </c>
      <c r="D4824" s="37"/>
      <c r="E4824" s="37"/>
      <c r="F4824" s="37"/>
      <c r="G4824" s="39"/>
      <c r="H4824" s="40"/>
      <c r="I4824" s="107" t="str">
        <f>IF(G4824="","",_xlfn.IFNA(VLOOKUP(G4824,'سجل المشتريات'!F:N,8,0),"غير مسجلة في المشتريات"))</f>
        <v/>
      </c>
      <c r="J4824" s="26" t="str">
        <f>_xlfn.IFNA(VLOOKUP(F4824,الاوردرات!$B$1:$C$600,2,0),"")</f>
        <v/>
      </c>
      <c r="K4824" s="52"/>
      <c r="M4824" s="105" t="str">
        <f>IF(G4824="","",_xlfn.IFNA((VLOOKUP(G4824,help!L:M,2,0))*H4824,_xlfn.IFNA((VLOOKUP(G4824,help!P:Q,2,0))*H4824,"غير مسجلة في المشتريات")))</f>
        <v/>
      </c>
    </row>
    <row r="4825" spans="2:13" hidden="1" x14ac:dyDescent="0.25">
      <c r="B4825" s="13">
        <f>COUNTIFS($G$3:G4825,'تقرير استهلاك خامات'!$D$4)</f>
        <v>2</v>
      </c>
      <c r="C4825" s="13">
        <f>COUNTIFS($F$3:F4825,'تقرير منتج تام'!$E$4)</f>
        <v>10</v>
      </c>
      <c r="D4825" s="37"/>
      <c r="E4825" s="37"/>
      <c r="F4825" s="37"/>
      <c r="G4825" s="39"/>
      <c r="H4825" s="40"/>
      <c r="I4825" s="107" t="str">
        <f>IF(G4825="","",_xlfn.IFNA(VLOOKUP(G4825,'سجل المشتريات'!F:N,8,0),"غير مسجلة في المشتريات"))</f>
        <v/>
      </c>
      <c r="J4825" s="26" t="str">
        <f>_xlfn.IFNA(VLOOKUP(F4825,الاوردرات!$B$1:$C$600,2,0),"")</f>
        <v/>
      </c>
      <c r="K4825" s="52"/>
      <c r="M4825" s="105" t="str">
        <f>IF(G4825="","",_xlfn.IFNA((VLOOKUP(G4825,help!L:M,2,0))*H4825,_xlfn.IFNA((VLOOKUP(G4825,help!P:Q,2,0))*H4825,"غير مسجلة في المشتريات")))</f>
        <v/>
      </c>
    </row>
    <row r="4826" spans="2:13" hidden="1" x14ac:dyDescent="0.25">
      <c r="B4826" s="13">
        <f>COUNTIFS($G$3:G4826,'تقرير استهلاك خامات'!$D$4)</f>
        <v>2</v>
      </c>
      <c r="C4826" s="13">
        <f>COUNTIFS($F$3:F4826,'تقرير منتج تام'!$E$4)</f>
        <v>10</v>
      </c>
      <c r="D4826" s="37"/>
      <c r="E4826" s="37"/>
      <c r="F4826" s="37"/>
      <c r="G4826" s="39"/>
      <c r="H4826" s="40"/>
      <c r="I4826" s="107" t="str">
        <f>IF(G4826="","",_xlfn.IFNA(VLOOKUP(G4826,'سجل المشتريات'!F:N,8,0),"غير مسجلة في المشتريات"))</f>
        <v/>
      </c>
      <c r="J4826" s="26" t="str">
        <f>_xlfn.IFNA(VLOOKUP(F4826,الاوردرات!$B$1:$C$600,2,0),"")</f>
        <v/>
      </c>
      <c r="K4826" s="52"/>
      <c r="M4826" s="105" t="str">
        <f>IF(G4826="","",_xlfn.IFNA((VLOOKUP(G4826,help!L:M,2,0))*H4826,_xlfn.IFNA((VLOOKUP(G4826,help!P:Q,2,0))*H4826,"غير مسجلة في المشتريات")))</f>
        <v/>
      </c>
    </row>
    <row r="4827" spans="2:13" hidden="1" x14ac:dyDescent="0.25">
      <c r="B4827" s="13">
        <f>COUNTIFS($G$3:G4827,'تقرير استهلاك خامات'!$D$4)</f>
        <v>2</v>
      </c>
      <c r="C4827" s="13">
        <f>COUNTIFS($F$3:F4827,'تقرير منتج تام'!$E$4)</f>
        <v>10</v>
      </c>
      <c r="D4827" s="37"/>
      <c r="E4827" s="37"/>
      <c r="F4827" s="37"/>
      <c r="G4827" s="39"/>
      <c r="H4827" s="40"/>
      <c r="I4827" s="107" t="str">
        <f>IF(G4827="","",_xlfn.IFNA(VLOOKUP(G4827,'سجل المشتريات'!F:N,8,0),"غير مسجلة في المشتريات"))</f>
        <v/>
      </c>
      <c r="J4827" s="26" t="str">
        <f>_xlfn.IFNA(VLOOKUP(F4827,الاوردرات!$B$1:$C$600,2,0),"")</f>
        <v/>
      </c>
      <c r="K4827" s="52"/>
      <c r="M4827" s="105" t="str">
        <f>IF(G4827="","",_xlfn.IFNA((VLOOKUP(G4827,help!L:M,2,0))*H4827,_xlfn.IFNA((VLOOKUP(G4827,help!P:Q,2,0))*H4827,"غير مسجلة في المشتريات")))</f>
        <v/>
      </c>
    </row>
    <row r="4828" spans="2:13" hidden="1" x14ac:dyDescent="0.25">
      <c r="B4828" s="13">
        <f>COUNTIFS($G$3:G4828,'تقرير استهلاك خامات'!$D$4)</f>
        <v>2</v>
      </c>
      <c r="C4828" s="13">
        <f>COUNTIFS($F$3:F4828,'تقرير منتج تام'!$E$4)</f>
        <v>10</v>
      </c>
      <c r="D4828" s="37"/>
      <c r="E4828" s="37"/>
      <c r="F4828" s="37"/>
      <c r="G4828" s="39"/>
      <c r="H4828" s="40"/>
      <c r="I4828" s="107" t="str">
        <f>IF(G4828="","",_xlfn.IFNA(VLOOKUP(G4828,'سجل المشتريات'!F:N,8,0),"غير مسجلة في المشتريات"))</f>
        <v/>
      </c>
      <c r="J4828" s="26" t="str">
        <f>_xlfn.IFNA(VLOOKUP(F4828,الاوردرات!$B$1:$C$600,2,0),"")</f>
        <v/>
      </c>
      <c r="K4828" s="52"/>
      <c r="M4828" s="105" t="str">
        <f>IF(G4828="","",_xlfn.IFNA((VLOOKUP(G4828,help!L:M,2,0))*H4828,_xlfn.IFNA((VLOOKUP(G4828,help!P:Q,2,0))*H4828,"غير مسجلة في المشتريات")))</f>
        <v/>
      </c>
    </row>
    <row r="4829" spans="2:13" hidden="1" x14ac:dyDescent="0.25">
      <c r="B4829" s="13">
        <f>COUNTIFS($G$3:G4829,'تقرير استهلاك خامات'!$D$4)</f>
        <v>2</v>
      </c>
      <c r="C4829" s="13">
        <f>COUNTIFS($F$3:F4829,'تقرير منتج تام'!$E$4)</f>
        <v>10</v>
      </c>
      <c r="D4829" s="37"/>
      <c r="E4829" s="37"/>
      <c r="F4829" s="37"/>
      <c r="G4829" s="39"/>
      <c r="H4829" s="40"/>
      <c r="I4829" s="107" t="str">
        <f>IF(G4829="","",_xlfn.IFNA(VLOOKUP(G4829,'سجل المشتريات'!F:N,8,0),"غير مسجلة في المشتريات"))</f>
        <v/>
      </c>
      <c r="J4829" s="26" t="str">
        <f>_xlfn.IFNA(VLOOKUP(F4829,الاوردرات!$B$1:$C$600,2,0),"")</f>
        <v/>
      </c>
      <c r="K4829" s="52"/>
      <c r="M4829" s="105" t="str">
        <f>IF(G4829="","",_xlfn.IFNA((VLOOKUP(G4829,help!L:M,2,0))*H4829,_xlfn.IFNA((VLOOKUP(G4829,help!P:Q,2,0))*H4829,"غير مسجلة في المشتريات")))</f>
        <v/>
      </c>
    </row>
    <row r="4830" spans="2:13" hidden="1" x14ac:dyDescent="0.25">
      <c r="B4830" s="13">
        <f>COUNTIFS($G$3:G4830,'تقرير استهلاك خامات'!$D$4)</f>
        <v>2</v>
      </c>
      <c r="C4830" s="13">
        <f>COUNTIFS($F$3:F4830,'تقرير منتج تام'!$E$4)</f>
        <v>10</v>
      </c>
      <c r="D4830" s="37"/>
      <c r="E4830" s="37"/>
      <c r="F4830" s="37"/>
      <c r="G4830" s="39"/>
      <c r="H4830" s="40"/>
      <c r="I4830" s="107" t="str">
        <f>IF(G4830="","",_xlfn.IFNA(VLOOKUP(G4830,'سجل المشتريات'!F:N,8,0),"غير مسجلة في المشتريات"))</f>
        <v/>
      </c>
      <c r="J4830" s="26" t="str">
        <f>_xlfn.IFNA(VLOOKUP(F4830,الاوردرات!$B$1:$C$600,2,0),"")</f>
        <v/>
      </c>
      <c r="K4830" s="52"/>
      <c r="M4830" s="105" t="str">
        <f>IF(G4830="","",_xlfn.IFNA((VLOOKUP(G4830,help!L:M,2,0))*H4830,_xlfn.IFNA((VLOOKUP(G4830,help!P:Q,2,0))*H4830,"غير مسجلة في المشتريات")))</f>
        <v/>
      </c>
    </row>
    <row r="4831" spans="2:13" hidden="1" x14ac:dyDescent="0.25">
      <c r="B4831" s="13">
        <f>COUNTIFS($G$3:G4831,'تقرير استهلاك خامات'!$D$4)</f>
        <v>2</v>
      </c>
      <c r="C4831" s="13">
        <f>COUNTIFS($F$3:F4831,'تقرير منتج تام'!$E$4)</f>
        <v>10</v>
      </c>
      <c r="D4831" s="37"/>
      <c r="E4831" s="37"/>
      <c r="F4831" s="37"/>
      <c r="G4831" s="39"/>
      <c r="H4831" s="40"/>
      <c r="I4831" s="107" t="str">
        <f>IF(G4831="","",_xlfn.IFNA(VLOOKUP(G4831,'سجل المشتريات'!F:N,8,0),"غير مسجلة في المشتريات"))</f>
        <v/>
      </c>
      <c r="J4831" s="26" t="str">
        <f>_xlfn.IFNA(VLOOKUP(F4831,الاوردرات!$B$1:$C$600,2,0),"")</f>
        <v/>
      </c>
      <c r="K4831" s="52"/>
      <c r="M4831" s="105" t="str">
        <f>IF(G4831="","",_xlfn.IFNA((VLOOKUP(G4831,help!L:M,2,0))*H4831,_xlfn.IFNA((VLOOKUP(G4831,help!P:Q,2,0))*H4831,"غير مسجلة في المشتريات")))</f>
        <v/>
      </c>
    </row>
    <row r="4832" spans="2:13" hidden="1" x14ac:dyDescent="0.25">
      <c r="B4832" s="13">
        <f>COUNTIFS($G$3:G4832,'تقرير استهلاك خامات'!$D$4)</f>
        <v>2</v>
      </c>
      <c r="C4832" s="13">
        <f>COUNTIFS($F$3:F4832,'تقرير منتج تام'!$E$4)</f>
        <v>10</v>
      </c>
      <c r="D4832" s="37"/>
      <c r="E4832" s="37"/>
      <c r="F4832" s="37"/>
      <c r="G4832" s="39"/>
      <c r="H4832" s="40"/>
      <c r="I4832" s="107" t="str">
        <f>IF(G4832="","",_xlfn.IFNA(VLOOKUP(G4832,'سجل المشتريات'!F:N,8,0),"غير مسجلة في المشتريات"))</f>
        <v/>
      </c>
      <c r="J4832" s="26" t="str">
        <f>_xlfn.IFNA(VLOOKUP(F4832,الاوردرات!$B$1:$C$600,2,0),"")</f>
        <v/>
      </c>
      <c r="K4832" s="52"/>
      <c r="M4832" s="105" t="str">
        <f>IF(G4832="","",_xlfn.IFNA((VLOOKUP(G4832,help!L:M,2,0))*H4832,_xlfn.IFNA((VLOOKUP(G4832,help!P:Q,2,0))*H4832,"غير مسجلة في المشتريات")))</f>
        <v/>
      </c>
    </row>
    <row r="4833" spans="2:13" hidden="1" x14ac:dyDescent="0.25">
      <c r="B4833" s="13">
        <f>COUNTIFS($G$3:G4833,'تقرير استهلاك خامات'!$D$4)</f>
        <v>2</v>
      </c>
      <c r="C4833" s="13">
        <f>COUNTIFS($F$3:F4833,'تقرير منتج تام'!$E$4)</f>
        <v>10</v>
      </c>
      <c r="D4833" s="37"/>
      <c r="E4833" s="37"/>
      <c r="F4833" s="37"/>
      <c r="G4833" s="39"/>
      <c r="H4833" s="40"/>
      <c r="I4833" s="107" t="str">
        <f>IF(G4833="","",_xlfn.IFNA(VLOOKUP(G4833,'سجل المشتريات'!F:N,8,0),"غير مسجلة في المشتريات"))</f>
        <v/>
      </c>
      <c r="J4833" s="26" t="str">
        <f>_xlfn.IFNA(VLOOKUP(F4833,الاوردرات!$B$1:$C$600,2,0),"")</f>
        <v/>
      </c>
      <c r="K4833" s="52"/>
      <c r="M4833" s="105" t="str">
        <f>IF(G4833="","",_xlfn.IFNA((VLOOKUP(G4833,help!L:M,2,0))*H4833,_xlfn.IFNA((VLOOKUP(G4833,help!P:Q,2,0))*H4833,"غير مسجلة في المشتريات")))</f>
        <v/>
      </c>
    </row>
    <row r="4834" spans="2:13" hidden="1" x14ac:dyDescent="0.25">
      <c r="B4834" s="13">
        <f>COUNTIFS($G$3:G4834,'تقرير استهلاك خامات'!$D$4)</f>
        <v>2</v>
      </c>
      <c r="C4834" s="13">
        <f>COUNTIFS($F$3:F4834,'تقرير منتج تام'!$E$4)</f>
        <v>10</v>
      </c>
      <c r="D4834" s="37"/>
      <c r="E4834" s="37"/>
      <c r="F4834" s="37"/>
      <c r="G4834" s="39"/>
      <c r="H4834" s="40"/>
      <c r="I4834" s="107" t="str">
        <f>IF(G4834="","",_xlfn.IFNA(VLOOKUP(G4834,'سجل المشتريات'!F:N,8,0),"غير مسجلة في المشتريات"))</f>
        <v/>
      </c>
      <c r="J4834" s="26" t="str">
        <f>_xlfn.IFNA(VLOOKUP(F4834,الاوردرات!$B$1:$C$600,2,0),"")</f>
        <v/>
      </c>
      <c r="K4834" s="52"/>
      <c r="M4834" s="105" t="str">
        <f>IF(G4834="","",_xlfn.IFNA((VLOOKUP(G4834,help!L:M,2,0))*H4834,_xlfn.IFNA((VLOOKUP(G4834,help!P:Q,2,0))*H4834,"غير مسجلة في المشتريات")))</f>
        <v/>
      </c>
    </row>
    <row r="4835" spans="2:13" hidden="1" x14ac:dyDescent="0.25">
      <c r="B4835" s="13">
        <f>COUNTIFS($G$3:G4835,'تقرير استهلاك خامات'!$D$4)</f>
        <v>2</v>
      </c>
      <c r="C4835" s="13">
        <f>COUNTIFS($F$3:F4835,'تقرير منتج تام'!$E$4)</f>
        <v>10</v>
      </c>
      <c r="D4835" s="37"/>
      <c r="E4835" s="37"/>
      <c r="F4835" s="37"/>
      <c r="G4835" s="39"/>
      <c r="H4835" s="40"/>
      <c r="I4835" s="107" t="str">
        <f>IF(G4835="","",_xlfn.IFNA(VLOOKUP(G4835,'سجل المشتريات'!F:N,8,0),"غير مسجلة في المشتريات"))</f>
        <v/>
      </c>
      <c r="J4835" s="26" t="str">
        <f>_xlfn.IFNA(VLOOKUP(F4835,الاوردرات!$B$1:$C$600,2,0),"")</f>
        <v/>
      </c>
      <c r="K4835" s="52"/>
      <c r="M4835" s="105" t="str">
        <f>IF(G4835="","",_xlfn.IFNA((VLOOKUP(G4835,help!L:M,2,0))*H4835,_xlfn.IFNA((VLOOKUP(G4835,help!P:Q,2,0))*H4835,"غير مسجلة في المشتريات")))</f>
        <v/>
      </c>
    </row>
    <row r="4836" spans="2:13" hidden="1" x14ac:dyDescent="0.25">
      <c r="B4836" s="13">
        <f>COUNTIFS($G$3:G4836,'تقرير استهلاك خامات'!$D$4)</f>
        <v>2</v>
      </c>
      <c r="C4836" s="13">
        <f>COUNTIFS($F$3:F4836,'تقرير منتج تام'!$E$4)</f>
        <v>10</v>
      </c>
      <c r="D4836" s="37"/>
      <c r="E4836" s="37"/>
      <c r="F4836" s="37"/>
      <c r="G4836" s="39"/>
      <c r="H4836" s="40"/>
      <c r="I4836" s="107" t="str">
        <f>IF(G4836="","",_xlfn.IFNA(VLOOKUP(G4836,'سجل المشتريات'!F:N,8,0),"غير مسجلة في المشتريات"))</f>
        <v/>
      </c>
      <c r="J4836" s="26" t="str">
        <f>_xlfn.IFNA(VLOOKUP(F4836,الاوردرات!$B$1:$C$600,2,0),"")</f>
        <v/>
      </c>
      <c r="K4836" s="52"/>
      <c r="M4836" s="105" t="str">
        <f>IF(G4836="","",_xlfn.IFNA((VLOOKUP(G4836,help!L:M,2,0))*H4836,_xlfn.IFNA((VLOOKUP(G4836,help!P:Q,2,0))*H4836,"غير مسجلة في المشتريات")))</f>
        <v/>
      </c>
    </row>
    <row r="4837" spans="2:13" hidden="1" x14ac:dyDescent="0.25">
      <c r="B4837" s="13">
        <f>COUNTIFS($G$3:G4837,'تقرير استهلاك خامات'!$D$4)</f>
        <v>2</v>
      </c>
      <c r="C4837" s="13">
        <f>COUNTIFS($F$3:F4837,'تقرير منتج تام'!$E$4)</f>
        <v>10</v>
      </c>
      <c r="D4837" s="37"/>
      <c r="E4837" s="37"/>
      <c r="F4837" s="37"/>
      <c r="G4837" s="39"/>
      <c r="H4837" s="40"/>
      <c r="I4837" s="107" t="str">
        <f>IF(G4837="","",_xlfn.IFNA(VLOOKUP(G4837,'سجل المشتريات'!F:N,8,0),"غير مسجلة في المشتريات"))</f>
        <v/>
      </c>
      <c r="J4837" s="26" t="str">
        <f>_xlfn.IFNA(VLOOKUP(F4837,الاوردرات!$B$1:$C$600,2,0),"")</f>
        <v/>
      </c>
      <c r="K4837" s="52"/>
      <c r="M4837" s="105" t="str">
        <f>IF(G4837="","",_xlfn.IFNA((VLOOKUP(G4837,help!L:M,2,0))*H4837,_xlfn.IFNA((VLOOKUP(G4837,help!P:Q,2,0))*H4837,"غير مسجلة في المشتريات")))</f>
        <v/>
      </c>
    </row>
    <row r="4838" spans="2:13" hidden="1" x14ac:dyDescent="0.25">
      <c r="B4838" s="13">
        <f>COUNTIFS($G$3:G4838,'تقرير استهلاك خامات'!$D$4)</f>
        <v>2</v>
      </c>
      <c r="C4838" s="13">
        <f>COUNTIFS($F$3:F4838,'تقرير منتج تام'!$E$4)</f>
        <v>10</v>
      </c>
      <c r="D4838" s="37"/>
      <c r="E4838" s="37"/>
      <c r="F4838" s="37"/>
      <c r="G4838" s="39"/>
      <c r="H4838" s="40"/>
      <c r="I4838" s="107" t="str">
        <f>IF(G4838="","",_xlfn.IFNA(VLOOKUP(G4838,'سجل المشتريات'!F:N,8,0),"غير مسجلة في المشتريات"))</f>
        <v/>
      </c>
      <c r="J4838" s="26" t="str">
        <f>_xlfn.IFNA(VLOOKUP(F4838,الاوردرات!$B$1:$C$600,2,0),"")</f>
        <v/>
      </c>
      <c r="K4838" s="52"/>
      <c r="M4838" s="105" t="str">
        <f>IF(G4838="","",_xlfn.IFNA((VLOOKUP(G4838,help!L:M,2,0))*H4838,_xlfn.IFNA((VLOOKUP(G4838,help!P:Q,2,0))*H4838,"غير مسجلة في المشتريات")))</f>
        <v/>
      </c>
    </row>
    <row r="4839" spans="2:13" hidden="1" x14ac:dyDescent="0.25">
      <c r="B4839" s="13">
        <f>COUNTIFS($G$3:G4839,'تقرير استهلاك خامات'!$D$4)</f>
        <v>2</v>
      </c>
      <c r="C4839" s="13">
        <f>COUNTIFS($F$3:F4839,'تقرير منتج تام'!$E$4)</f>
        <v>10</v>
      </c>
      <c r="D4839" s="37"/>
      <c r="E4839" s="37"/>
      <c r="F4839" s="37"/>
      <c r="G4839" s="39"/>
      <c r="H4839" s="40"/>
      <c r="I4839" s="107" t="str">
        <f>IF(G4839="","",_xlfn.IFNA(VLOOKUP(G4839,'سجل المشتريات'!F:N,8,0),"غير مسجلة في المشتريات"))</f>
        <v/>
      </c>
      <c r="J4839" s="26" t="str">
        <f>_xlfn.IFNA(VLOOKUP(F4839,الاوردرات!$B$1:$C$600,2,0),"")</f>
        <v/>
      </c>
      <c r="K4839" s="52"/>
      <c r="M4839" s="105" t="str">
        <f>IF(G4839="","",_xlfn.IFNA((VLOOKUP(G4839,help!L:M,2,0))*H4839,_xlfn.IFNA((VLOOKUP(G4839,help!P:Q,2,0))*H4839,"غير مسجلة في المشتريات")))</f>
        <v/>
      </c>
    </row>
    <row r="4840" spans="2:13" hidden="1" x14ac:dyDescent="0.25">
      <c r="B4840" s="13">
        <f>COUNTIFS($G$3:G4840,'تقرير استهلاك خامات'!$D$4)</f>
        <v>2</v>
      </c>
      <c r="C4840" s="13">
        <f>COUNTIFS($F$3:F4840,'تقرير منتج تام'!$E$4)</f>
        <v>10</v>
      </c>
      <c r="D4840" s="37"/>
      <c r="E4840" s="37"/>
      <c r="F4840" s="37"/>
      <c r="G4840" s="39"/>
      <c r="H4840" s="40"/>
      <c r="I4840" s="107" t="str">
        <f>IF(G4840="","",_xlfn.IFNA(VLOOKUP(G4840,'سجل المشتريات'!F:N,8,0),"غير مسجلة في المشتريات"))</f>
        <v/>
      </c>
      <c r="J4840" s="26" t="str">
        <f>_xlfn.IFNA(VLOOKUP(F4840,الاوردرات!$B$1:$C$600,2,0),"")</f>
        <v/>
      </c>
      <c r="K4840" s="52"/>
      <c r="M4840" s="105" t="str">
        <f>IF(G4840="","",_xlfn.IFNA((VLOOKUP(G4840,help!L:M,2,0))*H4840,_xlfn.IFNA((VLOOKUP(G4840,help!P:Q,2,0))*H4840,"غير مسجلة في المشتريات")))</f>
        <v/>
      </c>
    </row>
    <row r="4841" spans="2:13" hidden="1" x14ac:dyDescent="0.25">
      <c r="B4841" s="13">
        <f>COUNTIFS($G$3:G4841,'تقرير استهلاك خامات'!$D$4)</f>
        <v>2</v>
      </c>
      <c r="C4841" s="13">
        <f>COUNTIFS($F$3:F4841,'تقرير منتج تام'!$E$4)</f>
        <v>10</v>
      </c>
      <c r="D4841" s="37"/>
      <c r="E4841" s="37"/>
      <c r="F4841" s="37"/>
      <c r="G4841" s="39"/>
      <c r="H4841" s="40"/>
      <c r="I4841" s="107" t="str">
        <f>IF(G4841="","",_xlfn.IFNA(VLOOKUP(G4841,'سجل المشتريات'!F:N,8,0),"غير مسجلة في المشتريات"))</f>
        <v/>
      </c>
      <c r="J4841" s="26" t="str">
        <f>_xlfn.IFNA(VLOOKUP(F4841,الاوردرات!$B$1:$C$600,2,0),"")</f>
        <v/>
      </c>
      <c r="K4841" s="52"/>
      <c r="M4841" s="105" t="str">
        <f>IF(G4841="","",_xlfn.IFNA((VLOOKUP(G4841,help!L:M,2,0))*H4841,_xlfn.IFNA((VLOOKUP(G4841,help!P:Q,2,0))*H4841,"غير مسجلة في المشتريات")))</f>
        <v/>
      </c>
    </row>
    <row r="4842" spans="2:13" hidden="1" x14ac:dyDescent="0.25">
      <c r="B4842" s="13">
        <f>COUNTIFS($G$3:G4842,'تقرير استهلاك خامات'!$D$4)</f>
        <v>2</v>
      </c>
      <c r="C4842" s="13">
        <f>COUNTIFS($F$3:F4842,'تقرير منتج تام'!$E$4)</f>
        <v>10</v>
      </c>
      <c r="D4842" s="37"/>
      <c r="E4842" s="37"/>
      <c r="F4842" s="37"/>
      <c r="G4842" s="39"/>
      <c r="H4842" s="40"/>
      <c r="I4842" s="107" t="str">
        <f>IF(G4842="","",_xlfn.IFNA(VLOOKUP(G4842,'سجل المشتريات'!F:N,8,0),"غير مسجلة في المشتريات"))</f>
        <v/>
      </c>
      <c r="J4842" s="26" t="str">
        <f>_xlfn.IFNA(VLOOKUP(F4842,الاوردرات!$B$1:$C$600,2,0),"")</f>
        <v/>
      </c>
      <c r="K4842" s="52"/>
      <c r="M4842" s="105" t="str">
        <f>IF(G4842="","",_xlfn.IFNA((VLOOKUP(G4842,help!L:M,2,0))*H4842,_xlfn.IFNA((VLOOKUP(G4842,help!P:Q,2,0))*H4842,"غير مسجلة في المشتريات")))</f>
        <v/>
      </c>
    </row>
    <row r="4843" spans="2:13" hidden="1" x14ac:dyDescent="0.25">
      <c r="B4843" s="13">
        <f>COUNTIFS($G$3:G4843,'تقرير استهلاك خامات'!$D$4)</f>
        <v>2</v>
      </c>
      <c r="C4843" s="13">
        <f>COUNTIFS($F$3:F4843,'تقرير منتج تام'!$E$4)</f>
        <v>10</v>
      </c>
      <c r="D4843" s="37"/>
      <c r="E4843" s="37"/>
      <c r="F4843" s="37"/>
      <c r="G4843" s="39"/>
      <c r="H4843" s="40"/>
      <c r="I4843" s="107" t="str">
        <f>IF(G4843="","",_xlfn.IFNA(VLOOKUP(G4843,'سجل المشتريات'!F:N,8,0),"غير مسجلة في المشتريات"))</f>
        <v/>
      </c>
      <c r="J4843" s="26" t="str">
        <f>_xlfn.IFNA(VLOOKUP(F4843,الاوردرات!$B$1:$C$600,2,0),"")</f>
        <v/>
      </c>
      <c r="K4843" s="52"/>
      <c r="M4843" s="105" t="str">
        <f>IF(G4843="","",_xlfn.IFNA((VLOOKUP(G4843,help!L:M,2,0))*H4843,_xlfn.IFNA((VLOOKUP(G4843,help!P:Q,2,0))*H4843,"غير مسجلة في المشتريات")))</f>
        <v/>
      </c>
    </row>
    <row r="4844" spans="2:13" hidden="1" x14ac:dyDescent="0.25">
      <c r="B4844" s="13">
        <f>COUNTIFS($G$3:G4844,'تقرير استهلاك خامات'!$D$4)</f>
        <v>2</v>
      </c>
      <c r="C4844" s="13">
        <f>COUNTIFS($F$3:F4844,'تقرير منتج تام'!$E$4)</f>
        <v>10</v>
      </c>
      <c r="D4844" s="37"/>
      <c r="E4844" s="37"/>
      <c r="F4844" s="37"/>
      <c r="G4844" s="39"/>
      <c r="H4844" s="40"/>
      <c r="I4844" s="107" t="str">
        <f>IF(G4844="","",_xlfn.IFNA(VLOOKUP(G4844,'سجل المشتريات'!F:N,8,0),"غير مسجلة في المشتريات"))</f>
        <v/>
      </c>
      <c r="J4844" s="26" t="str">
        <f>_xlfn.IFNA(VLOOKUP(F4844,الاوردرات!$B$1:$C$600,2,0),"")</f>
        <v/>
      </c>
      <c r="K4844" s="52"/>
      <c r="M4844" s="105" t="str">
        <f>IF(G4844="","",_xlfn.IFNA((VLOOKUP(G4844,help!L:M,2,0))*H4844,_xlfn.IFNA((VLOOKUP(G4844,help!P:Q,2,0))*H4844,"غير مسجلة في المشتريات")))</f>
        <v/>
      </c>
    </row>
    <row r="4845" spans="2:13" hidden="1" x14ac:dyDescent="0.25">
      <c r="B4845" s="13">
        <f>COUNTIFS($G$3:G4845,'تقرير استهلاك خامات'!$D$4)</f>
        <v>2</v>
      </c>
      <c r="C4845" s="13">
        <f>COUNTIFS($F$3:F4845,'تقرير منتج تام'!$E$4)</f>
        <v>10</v>
      </c>
      <c r="D4845" s="37"/>
      <c r="E4845" s="37"/>
      <c r="F4845" s="37"/>
      <c r="G4845" s="39"/>
      <c r="H4845" s="40"/>
      <c r="I4845" s="107" t="str">
        <f>IF(G4845="","",_xlfn.IFNA(VLOOKUP(G4845,'سجل المشتريات'!F:N,8,0),"غير مسجلة في المشتريات"))</f>
        <v/>
      </c>
      <c r="J4845" s="26" t="str">
        <f>_xlfn.IFNA(VLOOKUP(F4845,الاوردرات!$B$1:$C$600,2,0),"")</f>
        <v/>
      </c>
      <c r="K4845" s="52"/>
      <c r="M4845" s="105" t="str">
        <f>IF(G4845="","",_xlfn.IFNA((VLOOKUP(G4845,help!L:M,2,0))*H4845,_xlfn.IFNA((VLOOKUP(G4845,help!P:Q,2,0))*H4845,"غير مسجلة في المشتريات")))</f>
        <v/>
      </c>
    </row>
    <row r="4846" spans="2:13" hidden="1" x14ac:dyDescent="0.25">
      <c r="B4846" s="13">
        <f>COUNTIFS($G$3:G4846,'تقرير استهلاك خامات'!$D$4)</f>
        <v>2</v>
      </c>
      <c r="C4846" s="13">
        <f>COUNTIFS($F$3:F4846,'تقرير منتج تام'!$E$4)</f>
        <v>10</v>
      </c>
      <c r="D4846" s="37"/>
      <c r="E4846" s="37"/>
      <c r="F4846" s="37"/>
      <c r="G4846" s="39"/>
      <c r="H4846" s="40"/>
      <c r="I4846" s="107" t="str">
        <f>IF(G4846="","",_xlfn.IFNA(VLOOKUP(G4846,'سجل المشتريات'!F:N,8,0),"غير مسجلة في المشتريات"))</f>
        <v/>
      </c>
      <c r="J4846" s="26" t="str">
        <f>_xlfn.IFNA(VLOOKUP(F4846,الاوردرات!$B$1:$C$600,2,0),"")</f>
        <v/>
      </c>
      <c r="K4846" s="52"/>
      <c r="M4846" s="105" t="str">
        <f>IF(G4846="","",_xlfn.IFNA((VLOOKUP(G4846,help!L:M,2,0))*H4846,_xlfn.IFNA((VLOOKUP(G4846,help!P:Q,2,0))*H4846,"غير مسجلة في المشتريات")))</f>
        <v/>
      </c>
    </row>
    <row r="4847" spans="2:13" hidden="1" x14ac:dyDescent="0.25">
      <c r="B4847" s="13">
        <f>COUNTIFS($G$3:G4847,'تقرير استهلاك خامات'!$D$4)</f>
        <v>2</v>
      </c>
      <c r="C4847" s="13">
        <f>COUNTIFS($F$3:F4847,'تقرير منتج تام'!$E$4)</f>
        <v>10</v>
      </c>
      <c r="D4847" s="37"/>
      <c r="E4847" s="37"/>
      <c r="F4847" s="37"/>
      <c r="G4847" s="39"/>
      <c r="H4847" s="40"/>
      <c r="I4847" s="107" t="str">
        <f>IF(G4847="","",_xlfn.IFNA(VLOOKUP(G4847,'سجل المشتريات'!F:N,8,0),"غير مسجلة في المشتريات"))</f>
        <v/>
      </c>
      <c r="J4847" s="26" t="str">
        <f>_xlfn.IFNA(VLOOKUP(F4847,الاوردرات!$B$1:$C$600,2,0),"")</f>
        <v/>
      </c>
      <c r="K4847" s="52"/>
      <c r="M4847" s="105" t="str">
        <f>IF(G4847="","",_xlfn.IFNA((VLOOKUP(G4847,help!L:M,2,0))*H4847,_xlfn.IFNA((VLOOKUP(G4847,help!P:Q,2,0))*H4847,"غير مسجلة في المشتريات")))</f>
        <v/>
      </c>
    </row>
    <row r="4848" spans="2:13" hidden="1" x14ac:dyDescent="0.25">
      <c r="B4848" s="13">
        <f>COUNTIFS($G$3:G4848,'تقرير استهلاك خامات'!$D$4)</f>
        <v>2</v>
      </c>
      <c r="C4848" s="13">
        <f>COUNTIFS($F$3:F4848,'تقرير منتج تام'!$E$4)</f>
        <v>10</v>
      </c>
      <c r="D4848" s="37"/>
      <c r="E4848" s="37"/>
      <c r="F4848" s="37"/>
      <c r="G4848" s="39"/>
      <c r="H4848" s="40"/>
      <c r="I4848" s="107" t="str">
        <f>IF(G4848="","",_xlfn.IFNA(VLOOKUP(G4848,'سجل المشتريات'!F:N,8,0),"غير مسجلة في المشتريات"))</f>
        <v/>
      </c>
      <c r="J4848" s="26" t="str">
        <f>_xlfn.IFNA(VLOOKUP(F4848,الاوردرات!$B$1:$C$600,2,0),"")</f>
        <v/>
      </c>
      <c r="K4848" s="52"/>
      <c r="M4848" s="105" t="str">
        <f>IF(G4848="","",_xlfn.IFNA((VLOOKUP(G4848,help!L:M,2,0))*H4848,_xlfn.IFNA((VLOOKUP(G4848,help!P:Q,2,0))*H4848,"غير مسجلة في المشتريات")))</f>
        <v/>
      </c>
    </row>
    <row r="4849" spans="2:13" hidden="1" x14ac:dyDescent="0.25">
      <c r="B4849" s="13">
        <f>COUNTIFS($G$3:G4849,'تقرير استهلاك خامات'!$D$4)</f>
        <v>2</v>
      </c>
      <c r="C4849" s="13">
        <f>COUNTIFS($F$3:F4849,'تقرير منتج تام'!$E$4)</f>
        <v>10</v>
      </c>
      <c r="D4849" s="37"/>
      <c r="E4849" s="37"/>
      <c r="F4849" s="37"/>
      <c r="G4849" s="39"/>
      <c r="H4849" s="40"/>
      <c r="I4849" s="107" t="str">
        <f>IF(G4849="","",_xlfn.IFNA(VLOOKUP(G4849,'سجل المشتريات'!F:N,8,0),"غير مسجلة في المشتريات"))</f>
        <v/>
      </c>
      <c r="J4849" s="26" t="str">
        <f>_xlfn.IFNA(VLOOKUP(F4849,الاوردرات!$B$1:$C$600,2,0),"")</f>
        <v/>
      </c>
      <c r="K4849" s="52"/>
      <c r="M4849" s="105" t="str">
        <f>IF(G4849="","",_xlfn.IFNA((VLOOKUP(G4849,help!L:M,2,0))*H4849,_xlfn.IFNA((VLOOKUP(G4849,help!P:Q,2,0))*H4849,"غير مسجلة في المشتريات")))</f>
        <v/>
      </c>
    </row>
    <row r="4850" spans="2:13" hidden="1" x14ac:dyDescent="0.25">
      <c r="B4850" s="13">
        <f>COUNTIFS($G$3:G4850,'تقرير استهلاك خامات'!$D$4)</f>
        <v>2</v>
      </c>
      <c r="C4850" s="13">
        <f>COUNTIFS($F$3:F4850,'تقرير منتج تام'!$E$4)</f>
        <v>10</v>
      </c>
      <c r="D4850" s="37"/>
      <c r="E4850" s="37"/>
      <c r="F4850" s="37"/>
      <c r="G4850" s="39"/>
      <c r="H4850" s="40"/>
      <c r="I4850" s="107" t="str">
        <f>IF(G4850="","",_xlfn.IFNA(VLOOKUP(G4850,'سجل المشتريات'!F:N,8,0),"غير مسجلة في المشتريات"))</f>
        <v/>
      </c>
      <c r="J4850" s="26" t="str">
        <f>_xlfn.IFNA(VLOOKUP(F4850,الاوردرات!$B$1:$C$600,2,0),"")</f>
        <v/>
      </c>
      <c r="K4850" s="52"/>
      <c r="M4850" s="105" t="str">
        <f>IF(G4850="","",_xlfn.IFNA((VLOOKUP(G4850,help!L:M,2,0))*H4850,_xlfn.IFNA((VLOOKUP(G4850,help!P:Q,2,0))*H4850,"غير مسجلة في المشتريات")))</f>
        <v/>
      </c>
    </row>
    <row r="4851" spans="2:13" hidden="1" x14ac:dyDescent="0.25">
      <c r="B4851" s="13">
        <f>COUNTIFS($G$3:G4851,'تقرير استهلاك خامات'!$D$4)</f>
        <v>2</v>
      </c>
      <c r="C4851" s="13">
        <f>COUNTIFS($F$3:F4851,'تقرير منتج تام'!$E$4)</f>
        <v>10</v>
      </c>
      <c r="D4851" s="37"/>
      <c r="E4851" s="37"/>
      <c r="F4851" s="37"/>
      <c r="G4851" s="39"/>
      <c r="H4851" s="40"/>
      <c r="I4851" s="107" t="str">
        <f>IF(G4851="","",_xlfn.IFNA(VLOOKUP(G4851,'سجل المشتريات'!F:N,8,0),"غير مسجلة في المشتريات"))</f>
        <v/>
      </c>
      <c r="J4851" s="26" t="str">
        <f>_xlfn.IFNA(VLOOKUP(F4851,الاوردرات!$B$1:$C$600,2,0),"")</f>
        <v/>
      </c>
      <c r="K4851" s="52"/>
      <c r="M4851" s="105" t="str">
        <f>IF(G4851="","",_xlfn.IFNA((VLOOKUP(G4851,help!L:M,2,0))*H4851,_xlfn.IFNA((VLOOKUP(G4851,help!P:Q,2,0))*H4851,"غير مسجلة في المشتريات")))</f>
        <v/>
      </c>
    </row>
    <row r="4852" spans="2:13" hidden="1" x14ac:dyDescent="0.25">
      <c r="B4852" s="13">
        <f>COUNTIFS($G$3:G4852,'تقرير استهلاك خامات'!$D$4)</f>
        <v>2</v>
      </c>
      <c r="C4852" s="13">
        <f>COUNTIFS($F$3:F4852,'تقرير منتج تام'!$E$4)</f>
        <v>10</v>
      </c>
      <c r="D4852" s="37"/>
      <c r="E4852" s="37"/>
      <c r="F4852" s="37"/>
      <c r="G4852" s="39"/>
      <c r="H4852" s="40"/>
      <c r="I4852" s="107" t="str">
        <f>IF(G4852="","",_xlfn.IFNA(VLOOKUP(G4852,'سجل المشتريات'!F:N,8,0),"غير مسجلة في المشتريات"))</f>
        <v/>
      </c>
      <c r="J4852" s="26" t="str">
        <f>_xlfn.IFNA(VLOOKUP(F4852,الاوردرات!$B$1:$C$600,2,0),"")</f>
        <v/>
      </c>
      <c r="K4852" s="52"/>
      <c r="M4852" s="105" t="str">
        <f>IF(G4852="","",_xlfn.IFNA((VLOOKUP(G4852,help!L:M,2,0))*H4852,_xlfn.IFNA((VLOOKUP(G4852,help!P:Q,2,0))*H4852,"غير مسجلة في المشتريات")))</f>
        <v/>
      </c>
    </row>
    <row r="4853" spans="2:13" hidden="1" x14ac:dyDescent="0.25">
      <c r="B4853" s="13">
        <f>COUNTIFS($G$3:G4853,'تقرير استهلاك خامات'!$D$4)</f>
        <v>2</v>
      </c>
      <c r="C4853" s="13">
        <f>COUNTIFS($F$3:F4853,'تقرير منتج تام'!$E$4)</f>
        <v>10</v>
      </c>
      <c r="D4853" s="37"/>
      <c r="E4853" s="37"/>
      <c r="F4853" s="37"/>
      <c r="G4853" s="39"/>
      <c r="H4853" s="40"/>
      <c r="I4853" s="107" t="str">
        <f>IF(G4853="","",_xlfn.IFNA(VLOOKUP(G4853,'سجل المشتريات'!F:N,8,0),"غير مسجلة في المشتريات"))</f>
        <v/>
      </c>
      <c r="J4853" s="26" t="str">
        <f>_xlfn.IFNA(VLOOKUP(F4853,الاوردرات!$B$1:$C$600,2,0),"")</f>
        <v/>
      </c>
      <c r="K4853" s="52"/>
      <c r="M4853" s="105" t="str">
        <f>IF(G4853="","",_xlfn.IFNA((VLOOKUP(G4853,help!L:M,2,0))*H4853,_xlfn.IFNA((VLOOKUP(G4853,help!P:Q,2,0))*H4853,"غير مسجلة في المشتريات")))</f>
        <v/>
      </c>
    </row>
    <row r="4854" spans="2:13" hidden="1" x14ac:dyDescent="0.25">
      <c r="B4854" s="13">
        <f>COUNTIFS($G$3:G4854,'تقرير استهلاك خامات'!$D$4)</f>
        <v>2</v>
      </c>
      <c r="C4854" s="13">
        <f>COUNTIFS($F$3:F4854,'تقرير منتج تام'!$E$4)</f>
        <v>10</v>
      </c>
      <c r="D4854" s="37"/>
      <c r="E4854" s="37"/>
      <c r="F4854" s="37"/>
      <c r="G4854" s="39"/>
      <c r="H4854" s="40"/>
      <c r="I4854" s="107" t="str">
        <f>IF(G4854="","",_xlfn.IFNA(VLOOKUP(G4854,'سجل المشتريات'!F:N,8,0),"غير مسجلة في المشتريات"))</f>
        <v/>
      </c>
      <c r="J4854" s="26" t="str">
        <f>_xlfn.IFNA(VLOOKUP(F4854,الاوردرات!$B$1:$C$600,2,0),"")</f>
        <v/>
      </c>
      <c r="K4854" s="52"/>
      <c r="M4854" s="105" t="str">
        <f>IF(G4854="","",_xlfn.IFNA((VLOOKUP(G4854,help!L:M,2,0))*H4854,_xlfn.IFNA((VLOOKUP(G4854,help!P:Q,2,0))*H4854,"غير مسجلة في المشتريات")))</f>
        <v/>
      </c>
    </row>
    <row r="4855" spans="2:13" hidden="1" x14ac:dyDescent="0.25">
      <c r="B4855" s="13">
        <f>COUNTIFS($G$3:G4855,'تقرير استهلاك خامات'!$D$4)</f>
        <v>2</v>
      </c>
      <c r="C4855" s="13">
        <f>COUNTIFS($F$3:F4855,'تقرير منتج تام'!$E$4)</f>
        <v>10</v>
      </c>
      <c r="D4855" s="37"/>
      <c r="E4855" s="37"/>
      <c r="F4855" s="37"/>
      <c r="G4855" s="39"/>
      <c r="H4855" s="40"/>
      <c r="I4855" s="107" t="str">
        <f>IF(G4855="","",_xlfn.IFNA(VLOOKUP(G4855,'سجل المشتريات'!F:N,8,0),"غير مسجلة في المشتريات"))</f>
        <v/>
      </c>
      <c r="J4855" s="26" t="str">
        <f>_xlfn.IFNA(VLOOKUP(F4855,الاوردرات!$B$1:$C$600,2,0),"")</f>
        <v/>
      </c>
      <c r="K4855" s="52"/>
      <c r="M4855" s="105" t="str">
        <f>IF(G4855="","",_xlfn.IFNA((VLOOKUP(G4855,help!L:M,2,0))*H4855,_xlfn.IFNA((VLOOKUP(G4855,help!P:Q,2,0))*H4855,"غير مسجلة في المشتريات")))</f>
        <v/>
      </c>
    </row>
    <row r="4856" spans="2:13" hidden="1" x14ac:dyDescent="0.25">
      <c r="B4856" s="13">
        <f>COUNTIFS($G$3:G4856,'تقرير استهلاك خامات'!$D$4)</f>
        <v>2</v>
      </c>
      <c r="C4856" s="13">
        <f>COUNTIFS($F$3:F4856,'تقرير منتج تام'!$E$4)</f>
        <v>10</v>
      </c>
      <c r="D4856" s="37"/>
      <c r="E4856" s="37"/>
      <c r="F4856" s="37"/>
      <c r="G4856" s="39"/>
      <c r="H4856" s="40"/>
      <c r="I4856" s="107" t="str">
        <f>IF(G4856="","",_xlfn.IFNA(VLOOKUP(G4856,'سجل المشتريات'!F:N,8,0),"غير مسجلة في المشتريات"))</f>
        <v/>
      </c>
      <c r="J4856" s="26" t="str">
        <f>_xlfn.IFNA(VLOOKUP(F4856,الاوردرات!$B$1:$C$600,2,0),"")</f>
        <v/>
      </c>
      <c r="K4856" s="52"/>
      <c r="M4856" s="105" t="str">
        <f>IF(G4856="","",_xlfn.IFNA((VLOOKUP(G4856,help!L:M,2,0))*H4856,_xlfn.IFNA((VLOOKUP(G4856,help!P:Q,2,0))*H4856,"غير مسجلة في المشتريات")))</f>
        <v/>
      </c>
    </row>
    <row r="4857" spans="2:13" hidden="1" x14ac:dyDescent="0.25">
      <c r="B4857" s="13">
        <f>COUNTIFS($G$3:G4857,'تقرير استهلاك خامات'!$D$4)</f>
        <v>2</v>
      </c>
      <c r="C4857" s="13">
        <f>COUNTIFS($F$3:F4857,'تقرير منتج تام'!$E$4)</f>
        <v>10</v>
      </c>
      <c r="D4857" s="37"/>
      <c r="E4857" s="37"/>
      <c r="F4857" s="37"/>
      <c r="G4857" s="39"/>
      <c r="H4857" s="40"/>
      <c r="I4857" s="107" t="str">
        <f>IF(G4857="","",_xlfn.IFNA(VLOOKUP(G4857,'سجل المشتريات'!F:N,8,0),"غير مسجلة في المشتريات"))</f>
        <v/>
      </c>
      <c r="J4857" s="26" t="str">
        <f>_xlfn.IFNA(VLOOKUP(F4857,الاوردرات!$B$1:$C$600,2,0),"")</f>
        <v/>
      </c>
      <c r="K4857" s="52"/>
      <c r="M4857" s="105" t="str">
        <f>IF(G4857="","",_xlfn.IFNA((VLOOKUP(G4857,help!L:M,2,0))*H4857,_xlfn.IFNA((VLOOKUP(G4857,help!P:Q,2,0))*H4857,"غير مسجلة في المشتريات")))</f>
        <v/>
      </c>
    </row>
    <row r="4858" spans="2:13" hidden="1" x14ac:dyDescent="0.25">
      <c r="B4858" s="13">
        <f>COUNTIFS($G$3:G4858,'تقرير استهلاك خامات'!$D$4)</f>
        <v>2</v>
      </c>
      <c r="C4858" s="13">
        <f>COUNTIFS($F$3:F4858,'تقرير منتج تام'!$E$4)</f>
        <v>10</v>
      </c>
      <c r="D4858" s="37"/>
      <c r="E4858" s="37"/>
      <c r="F4858" s="37"/>
      <c r="G4858" s="39"/>
      <c r="H4858" s="40"/>
      <c r="I4858" s="107" t="str">
        <f>IF(G4858="","",_xlfn.IFNA(VLOOKUP(G4858,'سجل المشتريات'!F:N,8,0),"غير مسجلة في المشتريات"))</f>
        <v/>
      </c>
      <c r="J4858" s="26" t="str">
        <f>_xlfn.IFNA(VLOOKUP(F4858,الاوردرات!$B$1:$C$600,2,0),"")</f>
        <v/>
      </c>
      <c r="K4858" s="52"/>
      <c r="M4858" s="105" t="str">
        <f>IF(G4858="","",_xlfn.IFNA((VLOOKUP(G4858,help!L:M,2,0))*H4858,_xlfn.IFNA((VLOOKUP(G4858,help!P:Q,2,0))*H4858,"غير مسجلة في المشتريات")))</f>
        <v/>
      </c>
    </row>
    <row r="4859" spans="2:13" hidden="1" x14ac:dyDescent="0.25">
      <c r="B4859" s="13">
        <f>COUNTIFS($G$3:G4859,'تقرير استهلاك خامات'!$D$4)</f>
        <v>2</v>
      </c>
      <c r="C4859" s="13">
        <f>COUNTIFS($F$3:F4859,'تقرير منتج تام'!$E$4)</f>
        <v>10</v>
      </c>
      <c r="D4859" s="37"/>
      <c r="E4859" s="37"/>
      <c r="F4859" s="37"/>
      <c r="G4859" s="39"/>
      <c r="H4859" s="40"/>
      <c r="I4859" s="107" t="str">
        <f>IF(G4859="","",_xlfn.IFNA(VLOOKUP(G4859,'سجل المشتريات'!F:N,8,0),"غير مسجلة في المشتريات"))</f>
        <v/>
      </c>
      <c r="J4859" s="26" t="str">
        <f>_xlfn.IFNA(VLOOKUP(F4859,الاوردرات!$B$1:$C$600,2,0),"")</f>
        <v/>
      </c>
      <c r="K4859" s="52"/>
      <c r="M4859" s="105" t="str">
        <f>IF(G4859="","",_xlfn.IFNA((VLOOKUP(G4859,help!L:M,2,0))*H4859,_xlfn.IFNA((VLOOKUP(G4859,help!P:Q,2,0))*H4859,"غير مسجلة في المشتريات")))</f>
        <v/>
      </c>
    </row>
    <row r="4860" spans="2:13" hidden="1" x14ac:dyDescent="0.25">
      <c r="B4860" s="13">
        <f>COUNTIFS($G$3:G4860,'تقرير استهلاك خامات'!$D$4)</f>
        <v>2</v>
      </c>
      <c r="C4860" s="13">
        <f>COUNTIFS($F$3:F4860,'تقرير منتج تام'!$E$4)</f>
        <v>10</v>
      </c>
      <c r="D4860" s="37"/>
      <c r="E4860" s="37"/>
      <c r="F4860" s="37"/>
      <c r="G4860" s="39"/>
      <c r="H4860" s="40"/>
      <c r="I4860" s="107" t="str">
        <f>IF(G4860="","",_xlfn.IFNA(VLOOKUP(G4860,'سجل المشتريات'!F:N,8,0),"غير مسجلة في المشتريات"))</f>
        <v/>
      </c>
      <c r="J4860" s="26" t="str">
        <f>_xlfn.IFNA(VLOOKUP(F4860,الاوردرات!$B$1:$C$600,2,0),"")</f>
        <v/>
      </c>
      <c r="K4860" s="52"/>
      <c r="M4860" s="105" t="str">
        <f>IF(G4860="","",_xlfn.IFNA((VLOOKUP(G4860,help!L:M,2,0))*H4860,_xlfn.IFNA((VLOOKUP(G4860,help!P:Q,2,0))*H4860,"غير مسجلة في المشتريات")))</f>
        <v/>
      </c>
    </row>
    <row r="4861" spans="2:13" hidden="1" x14ac:dyDescent="0.25">
      <c r="B4861" s="13">
        <f>COUNTIFS($G$3:G4861,'تقرير استهلاك خامات'!$D$4)</f>
        <v>2</v>
      </c>
      <c r="C4861" s="13">
        <f>COUNTIFS($F$3:F4861,'تقرير منتج تام'!$E$4)</f>
        <v>10</v>
      </c>
      <c r="D4861" s="37"/>
      <c r="E4861" s="37"/>
      <c r="F4861" s="37"/>
      <c r="G4861" s="39"/>
      <c r="H4861" s="40"/>
      <c r="I4861" s="107" t="str">
        <f>IF(G4861="","",_xlfn.IFNA(VLOOKUP(G4861,'سجل المشتريات'!F:N,8,0),"غير مسجلة في المشتريات"))</f>
        <v/>
      </c>
      <c r="J4861" s="26" t="str">
        <f>_xlfn.IFNA(VLOOKUP(F4861,الاوردرات!$B$1:$C$600,2,0),"")</f>
        <v/>
      </c>
      <c r="K4861" s="52"/>
      <c r="M4861" s="105" t="str">
        <f>IF(G4861="","",_xlfn.IFNA((VLOOKUP(G4861,help!L:M,2,0))*H4861,_xlfn.IFNA((VLOOKUP(G4861,help!P:Q,2,0))*H4861,"غير مسجلة في المشتريات")))</f>
        <v/>
      </c>
    </row>
    <row r="4862" spans="2:13" hidden="1" x14ac:dyDescent="0.25">
      <c r="B4862" s="13">
        <f>COUNTIFS($G$3:G4862,'تقرير استهلاك خامات'!$D$4)</f>
        <v>2</v>
      </c>
      <c r="C4862" s="13">
        <f>COUNTIFS($F$3:F4862,'تقرير منتج تام'!$E$4)</f>
        <v>10</v>
      </c>
      <c r="D4862" s="37"/>
      <c r="E4862" s="37"/>
      <c r="F4862" s="37"/>
      <c r="G4862" s="39"/>
      <c r="H4862" s="40"/>
      <c r="I4862" s="107" t="str">
        <f>IF(G4862="","",_xlfn.IFNA(VLOOKUP(G4862,'سجل المشتريات'!F:N,8,0),"غير مسجلة في المشتريات"))</f>
        <v/>
      </c>
      <c r="J4862" s="26" t="str">
        <f>_xlfn.IFNA(VLOOKUP(F4862,الاوردرات!$B$1:$C$600,2,0),"")</f>
        <v/>
      </c>
      <c r="K4862" s="52"/>
      <c r="M4862" s="105" t="str">
        <f>IF(G4862="","",_xlfn.IFNA((VLOOKUP(G4862,help!L:M,2,0))*H4862,_xlfn.IFNA((VLOOKUP(G4862,help!P:Q,2,0))*H4862,"غير مسجلة في المشتريات")))</f>
        <v/>
      </c>
    </row>
    <row r="4863" spans="2:13" hidden="1" x14ac:dyDescent="0.25">
      <c r="B4863" s="13">
        <f>COUNTIFS($G$3:G4863,'تقرير استهلاك خامات'!$D$4)</f>
        <v>2</v>
      </c>
      <c r="C4863" s="13">
        <f>COUNTIFS($F$3:F4863,'تقرير منتج تام'!$E$4)</f>
        <v>10</v>
      </c>
      <c r="D4863" s="37"/>
      <c r="E4863" s="37"/>
      <c r="F4863" s="37"/>
      <c r="G4863" s="39"/>
      <c r="H4863" s="40"/>
      <c r="I4863" s="107" t="str">
        <f>IF(G4863="","",_xlfn.IFNA(VLOOKUP(G4863,'سجل المشتريات'!F:N,8,0),"غير مسجلة في المشتريات"))</f>
        <v/>
      </c>
      <c r="J4863" s="26" t="str">
        <f>_xlfn.IFNA(VLOOKUP(F4863,الاوردرات!$B$1:$C$600,2,0),"")</f>
        <v/>
      </c>
      <c r="K4863" s="52"/>
      <c r="M4863" s="105" t="str">
        <f>IF(G4863="","",_xlfn.IFNA((VLOOKUP(G4863,help!L:M,2,0))*H4863,_xlfn.IFNA((VLOOKUP(G4863,help!P:Q,2,0))*H4863,"غير مسجلة في المشتريات")))</f>
        <v/>
      </c>
    </row>
    <row r="4864" spans="2:13" hidden="1" x14ac:dyDescent="0.25">
      <c r="B4864" s="13">
        <f>COUNTIFS($G$3:G4864,'تقرير استهلاك خامات'!$D$4)</f>
        <v>2</v>
      </c>
      <c r="C4864" s="13">
        <f>COUNTIFS($F$3:F4864,'تقرير منتج تام'!$E$4)</f>
        <v>10</v>
      </c>
      <c r="D4864" s="37"/>
      <c r="E4864" s="37"/>
      <c r="F4864" s="37"/>
      <c r="G4864" s="39"/>
      <c r="H4864" s="40"/>
      <c r="I4864" s="107" t="str">
        <f>IF(G4864="","",_xlfn.IFNA(VLOOKUP(G4864,'سجل المشتريات'!F:N,8,0),"غير مسجلة في المشتريات"))</f>
        <v/>
      </c>
      <c r="J4864" s="26" t="str">
        <f>_xlfn.IFNA(VLOOKUP(F4864,الاوردرات!$B$1:$C$600,2,0),"")</f>
        <v/>
      </c>
      <c r="K4864" s="52"/>
      <c r="M4864" s="105" t="str">
        <f>IF(G4864="","",_xlfn.IFNA((VLOOKUP(G4864,help!L:M,2,0))*H4864,_xlfn.IFNA((VLOOKUP(G4864,help!P:Q,2,0))*H4864,"غير مسجلة في المشتريات")))</f>
        <v/>
      </c>
    </row>
    <row r="4865" spans="2:13" hidden="1" x14ac:dyDescent="0.25">
      <c r="B4865" s="13">
        <f>COUNTIFS($G$3:G4865,'تقرير استهلاك خامات'!$D$4)</f>
        <v>2</v>
      </c>
      <c r="C4865" s="13">
        <f>COUNTIFS($F$3:F4865,'تقرير منتج تام'!$E$4)</f>
        <v>10</v>
      </c>
      <c r="D4865" s="37"/>
      <c r="E4865" s="37"/>
      <c r="F4865" s="37"/>
      <c r="G4865" s="39"/>
      <c r="H4865" s="40"/>
      <c r="I4865" s="107" t="str">
        <f>IF(G4865="","",_xlfn.IFNA(VLOOKUP(G4865,'سجل المشتريات'!F:N,8,0),"غير مسجلة في المشتريات"))</f>
        <v/>
      </c>
      <c r="J4865" s="26" t="str">
        <f>_xlfn.IFNA(VLOOKUP(F4865,الاوردرات!$B$1:$C$600,2,0),"")</f>
        <v/>
      </c>
      <c r="K4865" s="52"/>
      <c r="M4865" s="105" t="str">
        <f>IF(G4865="","",_xlfn.IFNA((VLOOKUP(G4865,help!L:M,2,0))*H4865,_xlfn.IFNA((VLOOKUP(G4865,help!P:Q,2,0))*H4865,"غير مسجلة في المشتريات")))</f>
        <v/>
      </c>
    </row>
    <row r="4866" spans="2:13" hidden="1" x14ac:dyDescent="0.25">
      <c r="B4866" s="13">
        <f>COUNTIFS($G$3:G4866,'تقرير استهلاك خامات'!$D$4)</f>
        <v>2</v>
      </c>
      <c r="C4866" s="13">
        <f>COUNTIFS($F$3:F4866,'تقرير منتج تام'!$E$4)</f>
        <v>10</v>
      </c>
      <c r="D4866" s="37"/>
      <c r="E4866" s="37"/>
      <c r="F4866" s="37"/>
      <c r="G4866" s="39"/>
      <c r="H4866" s="40"/>
      <c r="I4866" s="107" t="str">
        <f>IF(G4866="","",_xlfn.IFNA(VLOOKUP(G4866,'سجل المشتريات'!F:N,8,0),"غير مسجلة في المشتريات"))</f>
        <v/>
      </c>
      <c r="J4866" s="26" t="str">
        <f>_xlfn.IFNA(VLOOKUP(F4866,الاوردرات!$B$1:$C$600,2,0),"")</f>
        <v/>
      </c>
      <c r="K4866" s="52"/>
      <c r="M4866" s="105" t="str">
        <f>IF(G4866="","",_xlfn.IFNA((VLOOKUP(G4866,help!L:M,2,0))*H4866,_xlfn.IFNA((VLOOKUP(G4866,help!P:Q,2,0))*H4866,"غير مسجلة في المشتريات")))</f>
        <v/>
      </c>
    </row>
    <row r="4867" spans="2:13" hidden="1" x14ac:dyDescent="0.25">
      <c r="B4867" s="13">
        <f>COUNTIFS($G$3:G4867,'تقرير استهلاك خامات'!$D$4)</f>
        <v>2</v>
      </c>
      <c r="C4867" s="13">
        <f>COUNTIFS($F$3:F4867,'تقرير منتج تام'!$E$4)</f>
        <v>10</v>
      </c>
      <c r="D4867" s="37"/>
      <c r="E4867" s="37"/>
      <c r="F4867" s="37"/>
      <c r="G4867" s="39"/>
      <c r="H4867" s="40"/>
      <c r="I4867" s="107" t="str">
        <f>IF(G4867="","",_xlfn.IFNA(VLOOKUP(G4867,'سجل المشتريات'!F:N,8,0),"غير مسجلة في المشتريات"))</f>
        <v/>
      </c>
      <c r="J4867" s="26" t="str">
        <f>_xlfn.IFNA(VLOOKUP(F4867,الاوردرات!$B$1:$C$600,2,0),"")</f>
        <v/>
      </c>
      <c r="K4867" s="52"/>
      <c r="M4867" s="105" t="str">
        <f>IF(G4867="","",_xlfn.IFNA((VLOOKUP(G4867,help!L:M,2,0))*H4867,_xlfn.IFNA((VLOOKUP(G4867,help!P:Q,2,0))*H4867,"غير مسجلة في المشتريات")))</f>
        <v/>
      </c>
    </row>
    <row r="4868" spans="2:13" hidden="1" x14ac:dyDescent="0.25">
      <c r="B4868" s="13">
        <f>COUNTIFS($G$3:G4868,'تقرير استهلاك خامات'!$D$4)</f>
        <v>2</v>
      </c>
      <c r="C4868" s="13">
        <f>COUNTIFS($F$3:F4868,'تقرير منتج تام'!$E$4)</f>
        <v>10</v>
      </c>
      <c r="D4868" s="37"/>
      <c r="E4868" s="37"/>
      <c r="F4868" s="37"/>
      <c r="G4868" s="39"/>
      <c r="H4868" s="40"/>
      <c r="I4868" s="107" t="str">
        <f>IF(G4868="","",_xlfn.IFNA(VLOOKUP(G4868,'سجل المشتريات'!F:N,8,0),"غير مسجلة في المشتريات"))</f>
        <v/>
      </c>
      <c r="J4868" s="26" t="str">
        <f>_xlfn.IFNA(VLOOKUP(F4868,الاوردرات!$B$1:$C$600,2,0),"")</f>
        <v/>
      </c>
      <c r="K4868" s="52"/>
      <c r="M4868" s="105" t="str">
        <f>IF(G4868="","",_xlfn.IFNA((VLOOKUP(G4868,help!L:M,2,0))*H4868,_xlfn.IFNA((VLOOKUP(G4868,help!P:Q,2,0))*H4868,"غير مسجلة في المشتريات")))</f>
        <v/>
      </c>
    </row>
    <row r="4869" spans="2:13" hidden="1" x14ac:dyDescent="0.25">
      <c r="B4869" s="13">
        <f>COUNTIFS($G$3:G4869,'تقرير استهلاك خامات'!$D$4)</f>
        <v>2</v>
      </c>
      <c r="C4869" s="13">
        <f>COUNTIFS($F$3:F4869,'تقرير منتج تام'!$E$4)</f>
        <v>10</v>
      </c>
      <c r="D4869" s="37"/>
      <c r="E4869" s="37"/>
      <c r="F4869" s="37"/>
      <c r="G4869" s="39"/>
      <c r="H4869" s="40"/>
      <c r="I4869" s="107" t="str">
        <f>IF(G4869="","",_xlfn.IFNA(VLOOKUP(G4869,'سجل المشتريات'!F:N,8,0),"غير مسجلة في المشتريات"))</f>
        <v/>
      </c>
      <c r="J4869" s="26" t="str">
        <f>_xlfn.IFNA(VLOOKUP(F4869,الاوردرات!$B$1:$C$600,2,0),"")</f>
        <v/>
      </c>
      <c r="K4869" s="52"/>
      <c r="M4869" s="105" t="str">
        <f>IF(G4869="","",_xlfn.IFNA((VLOOKUP(G4869,help!L:M,2,0))*H4869,_xlfn.IFNA((VLOOKUP(G4869,help!P:Q,2,0))*H4869,"غير مسجلة في المشتريات")))</f>
        <v/>
      </c>
    </row>
    <row r="4870" spans="2:13" hidden="1" x14ac:dyDescent="0.25">
      <c r="B4870" s="13">
        <f>COUNTIFS($G$3:G4870,'تقرير استهلاك خامات'!$D$4)</f>
        <v>2</v>
      </c>
      <c r="C4870" s="13">
        <f>COUNTIFS($F$3:F4870,'تقرير منتج تام'!$E$4)</f>
        <v>10</v>
      </c>
      <c r="D4870" s="37"/>
      <c r="E4870" s="37"/>
      <c r="F4870" s="37"/>
      <c r="G4870" s="39"/>
      <c r="H4870" s="40"/>
      <c r="I4870" s="107" t="str">
        <f>IF(G4870="","",_xlfn.IFNA(VLOOKUP(G4870,'سجل المشتريات'!F:N,8,0),"غير مسجلة في المشتريات"))</f>
        <v/>
      </c>
      <c r="J4870" s="26" t="str">
        <f>_xlfn.IFNA(VLOOKUP(F4870,الاوردرات!$B$1:$C$600,2,0),"")</f>
        <v/>
      </c>
      <c r="K4870" s="52"/>
      <c r="M4870" s="105" t="str">
        <f>IF(G4870="","",_xlfn.IFNA((VLOOKUP(G4870,help!L:M,2,0))*H4870,_xlfn.IFNA((VLOOKUP(G4870,help!P:Q,2,0))*H4870,"غير مسجلة في المشتريات")))</f>
        <v/>
      </c>
    </row>
    <row r="4871" spans="2:13" hidden="1" x14ac:dyDescent="0.25">
      <c r="B4871" s="13">
        <f>COUNTIFS($G$3:G4871,'تقرير استهلاك خامات'!$D$4)</f>
        <v>2</v>
      </c>
      <c r="C4871" s="13">
        <f>COUNTIFS($F$3:F4871,'تقرير منتج تام'!$E$4)</f>
        <v>10</v>
      </c>
      <c r="D4871" s="37"/>
      <c r="E4871" s="37"/>
      <c r="F4871" s="37"/>
      <c r="G4871" s="39"/>
      <c r="H4871" s="40"/>
      <c r="I4871" s="107" t="str">
        <f>IF(G4871="","",_xlfn.IFNA(VLOOKUP(G4871,'سجل المشتريات'!F:N,8,0),"غير مسجلة في المشتريات"))</f>
        <v/>
      </c>
      <c r="J4871" s="26" t="str">
        <f>_xlfn.IFNA(VLOOKUP(F4871,الاوردرات!$B$1:$C$600,2,0),"")</f>
        <v/>
      </c>
      <c r="K4871" s="52"/>
      <c r="M4871" s="105" t="str">
        <f>IF(G4871="","",_xlfn.IFNA((VLOOKUP(G4871,help!L:M,2,0))*H4871,_xlfn.IFNA((VLOOKUP(G4871,help!P:Q,2,0))*H4871,"غير مسجلة في المشتريات")))</f>
        <v/>
      </c>
    </row>
    <row r="4872" spans="2:13" hidden="1" x14ac:dyDescent="0.25">
      <c r="B4872" s="13">
        <f>COUNTIFS($G$3:G4872,'تقرير استهلاك خامات'!$D$4)</f>
        <v>2</v>
      </c>
      <c r="C4872" s="13">
        <f>COUNTIFS($F$3:F4872,'تقرير منتج تام'!$E$4)</f>
        <v>10</v>
      </c>
      <c r="D4872" s="37"/>
      <c r="E4872" s="37"/>
      <c r="F4872" s="37"/>
      <c r="G4872" s="39"/>
      <c r="H4872" s="40"/>
      <c r="I4872" s="107" t="str">
        <f>IF(G4872="","",_xlfn.IFNA(VLOOKUP(G4872,'سجل المشتريات'!F:N,8,0),"غير مسجلة في المشتريات"))</f>
        <v/>
      </c>
      <c r="J4872" s="26" t="str">
        <f>_xlfn.IFNA(VLOOKUP(F4872,الاوردرات!$B$1:$C$600,2,0),"")</f>
        <v/>
      </c>
      <c r="K4872" s="52"/>
      <c r="M4872" s="105" t="str">
        <f>IF(G4872="","",_xlfn.IFNA((VLOOKUP(G4872,help!L:M,2,0))*H4872,_xlfn.IFNA((VLOOKUP(G4872,help!P:Q,2,0))*H4872,"غير مسجلة في المشتريات")))</f>
        <v/>
      </c>
    </row>
    <row r="4873" spans="2:13" hidden="1" x14ac:dyDescent="0.25">
      <c r="B4873" s="13">
        <f>COUNTIFS($G$3:G4873,'تقرير استهلاك خامات'!$D$4)</f>
        <v>2</v>
      </c>
      <c r="C4873" s="13">
        <f>COUNTIFS($F$3:F4873,'تقرير منتج تام'!$E$4)</f>
        <v>10</v>
      </c>
      <c r="D4873" s="37"/>
      <c r="E4873" s="37"/>
      <c r="F4873" s="37"/>
      <c r="G4873" s="39"/>
      <c r="H4873" s="40"/>
      <c r="I4873" s="107" t="str">
        <f>IF(G4873="","",_xlfn.IFNA(VLOOKUP(G4873,'سجل المشتريات'!F:N,8,0),"غير مسجلة في المشتريات"))</f>
        <v/>
      </c>
      <c r="J4873" s="26" t="str">
        <f>_xlfn.IFNA(VLOOKUP(F4873,الاوردرات!$B$1:$C$600,2,0),"")</f>
        <v/>
      </c>
      <c r="K4873" s="52"/>
      <c r="M4873" s="105" t="str">
        <f>IF(G4873="","",_xlfn.IFNA((VLOOKUP(G4873,help!L:M,2,0))*H4873,_xlfn.IFNA((VLOOKUP(G4873,help!P:Q,2,0))*H4873,"غير مسجلة في المشتريات")))</f>
        <v/>
      </c>
    </row>
    <row r="4874" spans="2:13" hidden="1" x14ac:dyDescent="0.25">
      <c r="B4874" s="13">
        <f>COUNTIFS($G$3:G4874,'تقرير استهلاك خامات'!$D$4)</f>
        <v>2</v>
      </c>
      <c r="C4874" s="13">
        <f>COUNTIFS($F$3:F4874,'تقرير منتج تام'!$E$4)</f>
        <v>10</v>
      </c>
      <c r="D4874" s="37"/>
      <c r="E4874" s="37"/>
      <c r="F4874" s="37"/>
      <c r="G4874" s="39"/>
      <c r="H4874" s="40"/>
      <c r="I4874" s="107" t="str">
        <f>IF(G4874="","",_xlfn.IFNA(VLOOKUP(G4874,'سجل المشتريات'!F:N,8,0),"غير مسجلة في المشتريات"))</f>
        <v/>
      </c>
      <c r="J4874" s="26" t="str">
        <f>_xlfn.IFNA(VLOOKUP(F4874,الاوردرات!$B$1:$C$600,2,0),"")</f>
        <v/>
      </c>
      <c r="K4874" s="52"/>
      <c r="M4874" s="105" t="str">
        <f>IF(G4874="","",_xlfn.IFNA((VLOOKUP(G4874,help!L:M,2,0))*H4874,_xlfn.IFNA((VLOOKUP(G4874,help!P:Q,2,0))*H4874,"غير مسجلة في المشتريات")))</f>
        <v/>
      </c>
    </row>
    <row r="4875" spans="2:13" hidden="1" x14ac:dyDescent="0.25">
      <c r="B4875" s="13">
        <f>COUNTIFS($G$3:G4875,'تقرير استهلاك خامات'!$D$4)</f>
        <v>2</v>
      </c>
      <c r="C4875" s="13">
        <f>COUNTIFS($F$3:F4875,'تقرير منتج تام'!$E$4)</f>
        <v>10</v>
      </c>
      <c r="D4875" s="37"/>
      <c r="E4875" s="37"/>
      <c r="F4875" s="37"/>
      <c r="G4875" s="39"/>
      <c r="H4875" s="40"/>
      <c r="I4875" s="107" t="str">
        <f>IF(G4875="","",_xlfn.IFNA(VLOOKUP(G4875,'سجل المشتريات'!F:N,8,0),"غير مسجلة في المشتريات"))</f>
        <v/>
      </c>
      <c r="J4875" s="26" t="str">
        <f>_xlfn.IFNA(VLOOKUP(F4875,الاوردرات!$B$1:$C$600,2,0),"")</f>
        <v/>
      </c>
      <c r="K4875" s="52"/>
      <c r="M4875" s="105" t="str">
        <f>IF(G4875="","",_xlfn.IFNA((VLOOKUP(G4875,help!L:M,2,0))*H4875,_xlfn.IFNA((VLOOKUP(G4875,help!P:Q,2,0))*H4875,"غير مسجلة في المشتريات")))</f>
        <v/>
      </c>
    </row>
    <row r="4876" spans="2:13" hidden="1" x14ac:dyDescent="0.25">
      <c r="B4876" s="13">
        <f>COUNTIFS($G$3:G4876,'تقرير استهلاك خامات'!$D$4)</f>
        <v>2</v>
      </c>
      <c r="C4876" s="13">
        <f>COUNTIFS($F$3:F4876,'تقرير منتج تام'!$E$4)</f>
        <v>10</v>
      </c>
      <c r="D4876" s="37"/>
      <c r="E4876" s="37"/>
      <c r="F4876" s="37"/>
      <c r="G4876" s="39"/>
      <c r="H4876" s="40"/>
      <c r="I4876" s="107" t="str">
        <f>IF(G4876="","",_xlfn.IFNA(VLOOKUP(G4876,'سجل المشتريات'!F:N,8,0),"غير مسجلة في المشتريات"))</f>
        <v/>
      </c>
      <c r="J4876" s="26" t="str">
        <f>_xlfn.IFNA(VLOOKUP(F4876,الاوردرات!$B$1:$C$600,2,0),"")</f>
        <v/>
      </c>
      <c r="K4876" s="52"/>
      <c r="M4876" s="105" t="str">
        <f>IF(G4876="","",_xlfn.IFNA((VLOOKUP(G4876,help!L:M,2,0))*H4876,_xlfn.IFNA((VLOOKUP(G4876,help!P:Q,2,0))*H4876,"غير مسجلة في المشتريات")))</f>
        <v/>
      </c>
    </row>
    <row r="4877" spans="2:13" hidden="1" x14ac:dyDescent="0.25">
      <c r="B4877" s="13">
        <f>COUNTIFS($G$3:G4877,'تقرير استهلاك خامات'!$D$4)</f>
        <v>2</v>
      </c>
      <c r="C4877" s="13">
        <f>COUNTIFS($F$3:F4877,'تقرير منتج تام'!$E$4)</f>
        <v>10</v>
      </c>
      <c r="D4877" s="37"/>
      <c r="E4877" s="37"/>
      <c r="F4877" s="37"/>
      <c r="G4877" s="39"/>
      <c r="H4877" s="40"/>
      <c r="I4877" s="107" t="str">
        <f>IF(G4877="","",_xlfn.IFNA(VLOOKUP(G4877,'سجل المشتريات'!F:N,8,0),"غير مسجلة في المشتريات"))</f>
        <v/>
      </c>
      <c r="J4877" s="26" t="str">
        <f>_xlfn.IFNA(VLOOKUP(F4877,الاوردرات!$B$1:$C$600,2,0),"")</f>
        <v/>
      </c>
      <c r="K4877" s="52"/>
      <c r="M4877" s="105" t="str">
        <f>IF(G4877="","",_xlfn.IFNA((VLOOKUP(G4877,help!L:M,2,0))*H4877,_xlfn.IFNA((VLOOKUP(G4877,help!P:Q,2,0))*H4877,"غير مسجلة في المشتريات")))</f>
        <v/>
      </c>
    </row>
    <row r="4878" spans="2:13" hidden="1" x14ac:dyDescent="0.25">
      <c r="B4878" s="13">
        <f>COUNTIFS($G$3:G4878,'تقرير استهلاك خامات'!$D$4)</f>
        <v>2</v>
      </c>
      <c r="C4878" s="13">
        <f>COUNTIFS($F$3:F4878,'تقرير منتج تام'!$E$4)</f>
        <v>10</v>
      </c>
      <c r="D4878" s="37"/>
      <c r="E4878" s="37"/>
      <c r="F4878" s="37"/>
      <c r="G4878" s="39"/>
      <c r="H4878" s="40"/>
      <c r="I4878" s="107" t="str">
        <f>IF(G4878="","",_xlfn.IFNA(VLOOKUP(G4878,'سجل المشتريات'!F:N,8,0),"غير مسجلة في المشتريات"))</f>
        <v/>
      </c>
      <c r="J4878" s="26" t="str">
        <f>_xlfn.IFNA(VLOOKUP(F4878,الاوردرات!$B$1:$C$600,2,0),"")</f>
        <v/>
      </c>
      <c r="K4878" s="52"/>
      <c r="M4878" s="105" t="str">
        <f>IF(G4878="","",_xlfn.IFNA((VLOOKUP(G4878,help!L:M,2,0))*H4878,_xlfn.IFNA((VLOOKUP(G4878,help!P:Q,2,0))*H4878,"غير مسجلة في المشتريات")))</f>
        <v/>
      </c>
    </row>
    <row r="4879" spans="2:13" hidden="1" x14ac:dyDescent="0.25">
      <c r="B4879" s="13">
        <f>COUNTIFS($G$3:G4879,'تقرير استهلاك خامات'!$D$4)</f>
        <v>2</v>
      </c>
      <c r="C4879" s="13">
        <f>COUNTIFS($F$3:F4879,'تقرير منتج تام'!$E$4)</f>
        <v>10</v>
      </c>
      <c r="D4879" s="37"/>
      <c r="E4879" s="37"/>
      <c r="F4879" s="37"/>
      <c r="G4879" s="39"/>
      <c r="H4879" s="40"/>
      <c r="I4879" s="107" t="str">
        <f>IF(G4879="","",_xlfn.IFNA(VLOOKUP(G4879,'سجل المشتريات'!F:N,8,0),"غير مسجلة في المشتريات"))</f>
        <v/>
      </c>
      <c r="J4879" s="26" t="str">
        <f>_xlfn.IFNA(VLOOKUP(F4879,الاوردرات!$B$1:$C$600,2,0),"")</f>
        <v/>
      </c>
      <c r="K4879" s="52"/>
      <c r="M4879" s="105" t="str">
        <f>IF(G4879="","",_xlfn.IFNA((VLOOKUP(G4879,help!L:M,2,0))*H4879,_xlfn.IFNA((VLOOKUP(G4879,help!P:Q,2,0))*H4879,"غير مسجلة في المشتريات")))</f>
        <v/>
      </c>
    </row>
    <row r="4880" spans="2:13" hidden="1" x14ac:dyDescent="0.25">
      <c r="B4880" s="13">
        <f>COUNTIFS($G$3:G4880,'تقرير استهلاك خامات'!$D$4)</f>
        <v>2</v>
      </c>
      <c r="C4880" s="13">
        <f>COUNTIFS($F$3:F4880,'تقرير منتج تام'!$E$4)</f>
        <v>10</v>
      </c>
      <c r="D4880" s="37"/>
      <c r="E4880" s="37"/>
      <c r="F4880" s="37"/>
      <c r="G4880" s="39"/>
      <c r="H4880" s="40"/>
      <c r="I4880" s="107" t="str">
        <f>IF(G4880="","",_xlfn.IFNA(VLOOKUP(G4880,'سجل المشتريات'!F:N,8,0),"غير مسجلة في المشتريات"))</f>
        <v/>
      </c>
      <c r="J4880" s="26" t="str">
        <f>_xlfn.IFNA(VLOOKUP(F4880,الاوردرات!$B$1:$C$600,2,0),"")</f>
        <v/>
      </c>
      <c r="K4880" s="52"/>
      <c r="M4880" s="105" t="str">
        <f>IF(G4880="","",_xlfn.IFNA((VLOOKUP(G4880,help!L:M,2,0))*H4880,_xlfn.IFNA((VLOOKUP(G4880,help!P:Q,2,0))*H4880,"غير مسجلة في المشتريات")))</f>
        <v/>
      </c>
    </row>
    <row r="4881" spans="2:13" hidden="1" x14ac:dyDescent="0.25">
      <c r="B4881" s="13">
        <f>COUNTIFS($G$3:G4881,'تقرير استهلاك خامات'!$D$4)</f>
        <v>2</v>
      </c>
      <c r="C4881" s="13">
        <f>COUNTIFS($F$3:F4881,'تقرير منتج تام'!$E$4)</f>
        <v>10</v>
      </c>
      <c r="D4881" s="37"/>
      <c r="E4881" s="37"/>
      <c r="F4881" s="37"/>
      <c r="G4881" s="39"/>
      <c r="H4881" s="40"/>
      <c r="I4881" s="107" t="str">
        <f>IF(G4881="","",_xlfn.IFNA(VLOOKUP(G4881,'سجل المشتريات'!F:N,8,0),"غير مسجلة في المشتريات"))</f>
        <v/>
      </c>
      <c r="J4881" s="26" t="str">
        <f>_xlfn.IFNA(VLOOKUP(F4881,الاوردرات!$B$1:$C$600,2,0),"")</f>
        <v/>
      </c>
      <c r="K4881" s="52"/>
      <c r="M4881" s="105" t="str">
        <f>IF(G4881="","",_xlfn.IFNA((VLOOKUP(G4881,help!L:M,2,0))*H4881,_xlfn.IFNA((VLOOKUP(G4881,help!P:Q,2,0))*H4881,"غير مسجلة في المشتريات")))</f>
        <v/>
      </c>
    </row>
    <row r="4882" spans="2:13" hidden="1" x14ac:dyDescent="0.25">
      <c r="B4882" s="13">
        <f>COUNTIFS($G$3:G4882,'تقرير استهلاك خامات'!$D$4)</f>
        <v>2</v>
      </c>
      <c r="C4882" s="13">
        <f>COUNTIFS($F$3:F4882,'تقرير منتج تام'!$E$4)</f>
        <v>10</v>
      </c>
      <c r="D4882" s="37"/>
      <c r="E4882" s="37"/>
      <c r="F4882" s="37"/>
      <c r="G4882" s="39"/>
      <c r="H4882" s="40"/>
      <c r="I4882" s="107" t="str">
        <f>IF(G4882="","",_xlfn.IFNA(VLOOKUP(G4882,'سجل المشتريات'!F:N,8,0),"غير مسجلة في المشتريات"))</f>
        <v/>
      </c>
      <c r="J4882" s="26" t="str">
        <f>_xlfn.IFNA(VLOOKUP(F4882,الاوردرات!$B$1:$C$600,2,0),"")</f>
        <v/>
      </c>
      <c r="K4882" s="52"/>
      <c r="M4882" s="105" t="str">
        <f>IF(G4882="","",_xlfn.IFNA((VLOOKUP(G4882,help!L:M,2,0))*H4882,_xlfn.IFNA((VLOOKUP(G4882,help!P:Q,2,0))*H4882,"غير مسجلة في المشتريات")))</f>
        <v/>
      </c>
    </row>
    <row r="4883" spans="2:13" hidden="1" x14ac:dyDescent="0.25">
      <c r="B4883" s="13">
        <f>COUNTIFS($G$3:G4883,'تقرير استهلاك خامات'!$D$4)</f>
        <v>2</v>
      </c>
      <c r="C4883" s="13">
        <f>COUNTIFS($F$3:F4883,'تقرير منتج تام'!$E$4)</f>
        <v>10</v>
      </c>
      <c r="D4883" s="37"/>
      <c r="E4883" s="37"/>
      <c r="F4883" s="37"/>
      <c r="G4883" s="39"/>
      <c r="H4883" s="40"/>
      <c r="I4883" s="107" t="str">
        <f>IF(G4883="","",_xlfn.IFNA(VLOOKUP(G4883,'سجل المشتريات'!F:N,8,0),"غير مسجلة في المشتريات"))</f>
        <v/>
      </c>
      <c r="J4883" s="26" t="str">
        <f>_xlfn.IFNA(VLOOKUP(F4883,الاوردرات!$B$1:$C$600,2,0),"")</f>
        <v/>
      </c>
      <c r="K4883" s="52"/>
      <c r="M4883" s="105" t="str">
        <f>IF(G4883="","",_xlfn.IFNA((VLOOKUP(G4883,help!L:M,2,0))*H4883,_xlfn.IFNA((VLOOKUP(G4883,help!P:Q,2,0))*H4883,"غير مسجلة في المشتريات")))</f>
        <v/>
      </c>
    </row>
    <row r="4884" spans="2:13" hidden="1" x14ac:dyDescent="0.25">
      <c r="B4884" s="13">
        <f>COUNTIFS($G$3:G4884,'تقرير استهلاك خامات'!$D$4)</f>
        <v>2</v>
      </c>
      <c r="C4884" s="13">
        <f>COUNTIFS($F$3:F4884,'تقرير منتج تام'!$E$4)</f>
        <v>10</v>
      </c>
      <c r="D4884" s="37"/>
      <c r="E4884" s="37"/>
      <c r="F4884" s="37"/>
      <c r="G4884" s="39"/>
      <c r="H4884" s="40"/>
      <c r="I4884" s="107" t="str">
        <f>IF(G4884="","",_xlfn.IFNA(VLOOKUP(G4884,'سجل المشتريات'!F:N,8,0),"غير مسجلة في المشتريات"))</f>
        <v/>
      </c>
      <c r="J4884" s="26" t="str">
        <f>_xlfn.IFNA(VLOOKUP(F4884,الاوردرات!$B$1:$C$600,2,0),"")</f>
        <v/>
      </c>
      <c r="K4884" s="52"/>
      <c r="M4884" s="105" t="str">
        <f>IF(G4884="","",_xlfn.IFNA((VLOOKUP(G4884,help!L:M,2,0))*H4884,_xlfn.IFNA((VLOOKUP(G4884,help!P:Q,2,0))*H4884,"غير مسجلة في المشتريات")))</f>
        <v/>
      </c>
    </row>
    <row r="4885" spans="2:13" hidden="1" x14ac:dyDescent="0.25">
      <c r="B4885" s="13">
        <f>COUNTIFS($G$3:G4885,'تقرير استهلاك خامات'!$D$4)</f>
        <v>2</v>
      </c>
      <c r="C4885" s="13">
        <f>COUNTIFS($F$3:F4885,'تقرير منتج تام'!$E$4)</f>
        <v>10</v>
      </c>
      <c r="D4885" s="37"/>
      <c r="E4885" s="37"/>
      <c r="F4885" s="37"/>
      <c r="G4885" s="39"/>
      <c r="H4885" s="40"/>
      <c r="I4885" s="107" t="str">
        <f>IF(G4885="","",_xlfn.IFNA(VLOOKUP(G4885,'سجل المشتريات'!F:N,8,0),"غير مسجلة في المشتريات"))</f>
        <v/>
      </c>
      <c r="J4885" s="26" t="str">
        <f>_xlfn.IFNA(VLOOKUP(F4885,الاوردرات!$B$1:$C$600,2,0),"")</f>
        <v/>
      </c>
      <c r="K4885" s="52"/>
      <c r="M4885" s="105" t="str">
        <f>IF(G4885="","",_xlfn.IFNA((VLOOKUP(G4885,help!L:M,2,0))*H4885,_xlfn.IFNA((VLOOKUP(G4885,help!P:Q,2,0))*H4885,"غير مسجلة في المشتريات")))</f>
        <v/>
      </c>
    </row>
    <row r="4886" spans="2:13" hidden="1" x14ac:dyDescent="0.25">
      <c r="B4886" s="13">
        <f>COUNTIFS($G$3:G4886,'تقرير استهلاك خامات'!$D$4)</f>
        <v>2</v>
      </c>
      <c r="C4886" s="13">
        <f>COUNTIFS($F$3:F4886,'تقرير منتج تام'!$E$4)</f>
        <v>10</v>
      </c>
      <c r="D4886" s="37"/>
      <c r="E4886" s="37"/>
      <c r="F4886" s="37"/>
      <c r="G4886" s="39"/>
      <c r="H4886" s="40"/>
      <c r="I4886" s="107" t="str">
        <f>IF(G4886="","",_xlfn.IFNA(VLOOKUP(G4886,'سجل المشتريات'!F:N,8,0),"غير مسجلة في المشتريات"))</f>
        <v/>
      </c>
      <c r="J4886" s="26" t="str">
        <f>_xlfn.IFNA(VLOOKUP(F4886,الاوردرات!$B$1:$C$600,2,0),"")</f>
        <v/>
      </c>
      <c r="K4886" s="52"/>
      <c r="M4886" s="105" t="str">
        <f>IF(G4886="","",_xlfn.IFNA((VLOOKUP(G4886,help!L:M,2,0))*H4886,_xlfn.IFNA((VLOOKUP(G4886,help!P:Q,2,0))*H4886,"غير مسجلة في المشتريات")))</f>
        <v/>
      </c>
    </row>
    <row r="4887" spans="2:13" hidden="1" x14ac:dyDescent="0.25">
      <c r="B4887" s="13">
        <f>COUNTIFS($G$3:G4887,'تقرير استهلاك خامات'!$D$4)</f>
        <v>2</v>
      </c>
      <c r="C4887" s="13">
        <f>COUNTIFS($F$3:F4887,'تقرير منتج تام'!$E$4)</f>
        <v>10</v>
      </c>
      <c r="D4887" s="37"/>
      <c r="E4887" s="37"/>
      <c r="F4887" s="37"/>
      <c r="G4887" s="39"/>
      <c r="H4887" s="40"/>
      <c r="I4887" s="107" t="str">
        <f>IF(G4887="","",_xlfn.IFNA(VLOOKUP(G4887,'سجل المشتريات'!F:N,8,0),"غير مسجلة في المشتريات"))</f>
        <v/>
      </c>
      <c r="J4887" s="26" t="str">
        <f>_xlfn.IFNA(VLOOKUP(F4887,الاوردرات!$B$1:$C$600,2,0),"")</f>
        <v/>
      </c>
      <c r="K4887" s="52"/>
      <c r="M4887" s="105" t="str">
        <f>IF(G4887="","",_xlfn.IFNA((VLOOKUP(G4887,help!L:M,2,0))*H4887,_xlfn.IFNA((VLOOKUP(G4887,help!P:Q,2,0))*H4887,"غير مسجلة في المشتريات")))</f>
        <v/>
      </c>
    </row>
    <row r="4888" spans="2:13" hidden="1" x14ac:dyDescent="0.25">
      <c r="B4888" s="13">
        <f>COUNTIFS($G$3:G4888,'تقرير استهلاك خامات'!$D$4)</f>
        <v>2</v>
      </c>
      <c r="C4888" s="13">
        <f>COUNTIFS($F$3:F4888,'تقرير منتج تام'!$E$4)</f>
        <v>10</v>
      </c>
      <c r="D4888" s="37"/>
      <c r="E4888" s="37"/>
      <c r="F4888" s="37"/>
      <c r="G4888" s="39"/>
      <c r="H4888" s="40"/>
      <c r="I4888" s="107" t="str">
        <f>IF(G4888="","",_xlfn.IFNA(VLOOKUP(G4888,'سجل المشتريات'!F:N,8,0),"غير مسجلة في المشتريات"))</f>
        <v/>
      </c>
      <c r="J4888" s="26" t="str">
        <f>_xlfn.IFNA(VLOOKUP(F4888,الاوردرات!$B$1:$C$600,2,0),"")</f>
        <v/>
      </c>
      <c r="K4888" s="52"/>
      <c r="M4888" s="105" t="str">
        <f>IF(G4888="","",_xlfn.IFNA((VLOOKUP(G4888,help!L:M,2,0))*H4888,_xlfn.IFNA((VLOOKUP(G4888,help!P:Q,2,0))*H4888,"غير مسجلة في المشتريات")))</f>
        <v/>
      </c>
    </row>
    <row r="4889" spans="2:13" hidden="1" x14ac:dyDescent="0.25">
      <c r="B4889" s="13">
        <f>COUNTIFS($G$3:G4889,'تقرير استهلاك خامات'!$D$4)</f>
        <v>2</v>
      </c>
      <c r="C4889" s="13">
        <f>COUNTIFS($F$3:F4889,'تقرير منتج تام'!$E$4)</f>
        <v>10</v>
      </c>
      <c r="D4889" s="37"/>
      <c r="E4889" s="37"/>
      <c r="F4889" s="37"/>
      <c r="G4889" s="39"/>
      <c r="H4889" s="40"/>
      <c r="I4889" s="107" t="str">
        <f>IF(G4889="","",_xlfn.IFNA(VLOOKUP(G4889,'سجل المشتريات'!F:N,8,0),"غير مسجلة في المشتريات"))</f>
        <v/>
      </c>
      <c r="J4889" s="26" t="str">
        <f>_xlfn.IFNA(VLOOKUP(F4889,الاوردرات!$B$1:$C$600,2,0),"")</f>
        <v/>
      </c>
      <c r="K4889" s="52"/>
      <c r="M4889" s="105" t="str">
        <f>IF(G4889="","",_xlfn.IFNA((VLOOKUP(G4889,help!L:M,2,0))*H4889,_xlfn.IFNA((VLOOKUP(G4889,help!P:Q,2,0))*H4889,"غير مسجلة في المشتريات")))</f>
        <v/>
      </c>
    </row>
    <row r="4890" spans="2:13" hidden="1" x14ac:dyDescent="0.25">
      <c r="B4890" s="13">
        <f>COUNTIFS($G$3:G4890,'تقرير استهلاك خامات'!$D$4)</f>
        <v>2</v>
      </c>
      <c r="C4890" s="13">
        <f>COUNTIFS($F$3:F4890,'تقرير منتج تام'!$E$4)</f>
        <v>10</v>
      </c>
      <c r="D4890" s="37"/>
      <c r="E4890" s="37"/>
      <c r="F4890" s="37"/>
      <c r="G4890" s="39"/>
      <c r="H4890" s="40"/>
      <c r="I4890" s="107" t="str">
        <f>IF(G4890="","",_xlfn.IFNA(VLOOKUP(G4890,'سجل المشتريات'!F:N,8,0),"غير مسجلة في المشتريات"))</f>
        <v/>
      </c>
      <c r="J4890" s="26" t="str">
        <f>_xlfn.IFNA(VLOOKUP(F4890,الاوردرات!$B$1:$C$600,2,0),"")</f>
        <v/>
      </c>
      <c r="K4890" s="52"/>
      <c r="M4890" s="105" t="str">
        <f>IF(G4890="","",_xlfn.IFNA((VLOOKUP(G4890,help!L:M,2,0))*H4890,_xlfn.IFNA((VLOOKUP(G4890,help!P:Q,2,0))*H4890,"غير مسجلة في المشتريات")))</f>
        <v/>
      </c>
    </row>
    <row r="4891" spans="2:13" hidden="1" x14ac:dyDescent="0.25">
      <c r="B4891" s="13">
        <f>COUNTIFS($G$3:G4891,'تقرير استهلاك خامات'!$D$4)</f>
        <v>2</v>
      </c>
      <c r="C4891" s="13">
        <f>COUNTIFS($F$3:F4891,'تقرير منتج تام'!$E$4)</f>
        <v>10</v>
      </c>
      <c r="D4891" s="37"/>
      <c r="E4891" s="37"/>
      <c r="F4891" s="37"/>
      <c r="G4891" s="39"/>
      <c r="H4891" s="40"/>
      <c r="I4891" s="107" t="str">
        <f>IF(G4891="","",_xlfn.IFNA(VLOOKUP(G4891,'سجل المشتريات'!F:N,8,0),"غير مسجلة في المشتريات"))</f>
        <v/>
      </c>
      <c r="J4891" s="26" t="str">
        <f>_xlfn.IFNA(VLOOKUP(F4891,الاوردرات!$B$1:$C$600,2,0),"")</f>
        <v/>
      </c>
      <c r="K4891" s="52"/>
      <c r="M4891" s="105" t="str">
        <f>IF(G4891="","",_xlfn.IFNA((VLOOKUP(G4891,help!L:M,2,0))*H4891,_xlfn.IFNA((VLOOKUP(G4891,help!P:Q,2,0))*H4891,"غير مسجلة في المشتريات")))</f>
        <v/>
      </c>
    </row>
    <row r="4892" spans="2:13" hidden="1" x14ac:dyDescent="0.25">
      <c r="B4892" s="13">
        <f>COUNTIFS($G$3:G4892,'تقرير استهلاك خامات'!$D$4)</f>
        <v>2</v>
      </c>
      <c r="C4892" s="13">
        <f>COUNTIFS($F$3:F4892,'تقرير منتج تام'!$E$4)</f>
        <v>10</v>
      </c>
      <c r="D4892" s="37"/>
      <c r="E4892" s="37"/>
      <c r="F4892" s="37"/>
      <c r="G4892" s="39"/>
      <c r="H4892" s="40"/>
      <c r="I4892" s="107" t="str">
        <f>IF(G4892="","",_xlfn.IFNA(VLOOKUP(G4892,'سجل المشتريات'!F:N,8,0),"غير مسجلة في المشتريات"))</f>
        <v/>
      </c>
      <c r="J4892" s="26" t="str">
        <f>_xlfn.IFNA(VLOOKUP(F4892,الاوردرات!$B$1:$C$600,2,0),"")</f>
        <v/>
      </c>
      <c r="K4892" s="52"/>
      <c r="M4892" s="105" t="str">
        <f>IF(G4892="","",_xlfn.IFNA((VLOOKUP(G4892,help!L:M,2,0))*H4892,_xlfn.IFNA((VLOOKUP(G4892,help!P:Q,2,0))*H4892,"غير مسجلة في المشتريات")))</f>
        <v/>
      </c>
    </row>
    <row r="4893" spans="2:13" hidden="1" x14ac:dyDescent="0.25">
      <c r="B4893" s="13">
        <f>COUNTIFS($G$3:G4893,'تقرير استهلاك خامات'!$D$4)</f>
        <v>2</v>
      </c>
      <c r="C4893" s="13">
        <f>COUNTIFS($F$3:F4893,'تقرير منتج تام'!$E$4)</f>
        <v>10</v>
      </c>
      <c r="D4893" s="37"/>
      <c r="E4893" s="37"/>
      <c r="F4893" s="37"/>
      <c r="G4893" s="39"/>
      <c r="H4893" s="40"/>
      <c r="I4893" s="107" t="str">
        <f>IF(G4893="","",_xlfn.IFNA(VLOOKUP(G4893,'سجل المشتريات'!F:N,8,0),"غير مسجلة في المشتريات"))</f>
        <v/>
      </c>
      <c r="J4893" s="26" t="str">
        <f>_xlfn.IFNA(VLOOKUP(F4893,الاوردرات!$B$1:$C$600,2,0),"")</f>
        <v/>
      </c>
      <c r="K4893" s="52"/>
      <c r="M4893" s="105" t="str">
        <f>IF(G4893="","",_xlfn.IFNA((VLOOKUP(G4893,help!L:M,2,0))*H4893,_xlfn.IFNA((VLOOKUP(G4893,help!P:Q,2,0))*H4893,"غير مسجلة في المشتريات")))</f>
        <v/>
      </c>
    </row>
    <row r="4894" spans="2:13" hidden="1" x14ac:dyDescent="0.25">
      <c r="B4894" s="13">
        <f>COUNTIFS($G$3:G4894,'تقرير استهلاك خامات'!$D$4)</f>
        <v>2</v>
      </c>
      <c r="C4894" s="13">
        <f>COUNTIFS($F$3:F4894,'تقرير منتج تام'!$E$4)</f>
        <v>10</v>
      </c>
      <c r="D4894" s="37"/>
      <c r="E4894" s="37"/>
      <c r="F4894" s="37"/>
      <c r="G4894" s="39"/>
      <c r="H4894" s="40"/>
      <c r="I4894" s="107" t="str">
        <f>IF(G4894="","",_xlfn.IFNA(VLOOKUP(G4894,'سجل المشتريات'!F:N,8,0),"غير مسجلة في المشتريات"))</f>
        <v/>
      </c>
      <c r="J4894" s="26" t="str">
        <f>_xlfn.IFNA(VLOOKUP(F4894,الاوردرات!$B$1:$C$600,2,0),"")</f>
        <v/>
      </c>
      <c r="K4894" s="52"/>
      <c r="M4894" s="105" t="str">
        <f>IF(G4894="","",_xlfn.IFNA((VLOOKUP(G4894,help!L:M,2,0))*H4894,_xlfn.IFNA((VLOOKUP(G4894,help!P:Q,2,0))*H4894,"غير مسجلة في المشتريات")))</f>
        <v/>
      </c>
    </row>
    <row r="4895" spans="2:13" hidden="1" x14ac:dyDescent="0.25">
      <c r="B4895" s="13">
        <f>COUNTIFS($G$3:G4895,'تقرير استهلاك خامات'!$D$4)</f>
        <v>2</v>
      </c>
      <c r="C4895" s="13">
        <f>COUNTIFS($F$3:F4895,'تقرير منتج تام'!$E$4)</f>
        <v>10</v>
      </c>
      <c r="D4895" s="37"/>
      <c r="E4895" s="37"/>
      <c r="F4895" s="37"/>
      <c r="G4895" s="39"/>
      <c r="H4895" s="40"/>
      <c r="I4895" s="107" t="str">
        <f>IF(G4895="","",_xlfn.IFNA(VLOOKUP(G4895,'سجل المشتريات'!F:N,8,0),"غير مسجلة في المشتريات"))</f>
        <v/>
      </c>
      <c r="J4895" s="26" t="str">
        <f>_xlfn.IFNA(VLOOKUP(F4895,الاوردرات!$B$1:$C$600,2,0),"")</f>
        <v/>
      </c>
      <c r="K4895" s="52"/>
      <c r="M4895" s="105" t="str">
        <f>IF(G4895="","",_xlfn.IFNA((VLOOKUP(G4895,help!L:M,2,0))*H4895,_xlfn.IFNA((VLOOKUP(G4895,help!P:Q,2,0))*H4895,"غير مسجلة في المشتريات")))</f>
        <v/>
      </c>
    </row>
    <row r="4896" spans="2:13" hidden="1" x14ac:dyDescent="0.25">
      <c r="B4896" s="13">
        <f>COUNTIFS($G$3:G4896,'تقرير استهلاك خامات'!$D$4)</f>
        <v>2</v>
      </c>
      <c r="C4896" s="13">
        <f>COUNTIFS($F$3:F4896,'تقرير منتج تام'!$E$4)</f>
        <v>10</v>
      </c>
      <c r="D4896" s="37"/>
      <c r="E4896" s="37"/>
      <c r="F4896" s="37"/>
      <c r="G4896" s="39"/>
      <c r="H4896" s="40"/>
      <c r="I4896" s="107" t="str">
        <f>IF(G4896="","",_xlfn.IFNA(VLOOKUP(G4896,'سجل المشتريات'!F:N,8,0),"غير مسجلة في المشتريات"))</f>
        <v/>
      </c>
      <c r="J4896" s="26" t="str">
        <f>_xlfn.IFNA(VLOOKUP(F4896,الاوردرات!$B$1:$C$600,2,0),"")</f>
        <v/>
      </c>
      <c r="K4896" s="52"/>
      <c r="M4896" s="105" t="str">
        <f>IF(G4896="","",_xlfn.IFNA((VLOOKUP(G4896,help!L:M,2,0))*H4896,_xlfn.IFNA((VLOOKUP(G4896,help!P:Q,2,0))*H4896,"غير مسجلة في المشتريات")))</f>
        <v/>
      </c>
    </row>
    <row r="4897" spans="2:13" hidden="1" x14ac:dyDescent="0.25">
      <c r="B4897" s="13">
        <f>COUNTIFS($G$3:G4897,'تقرير استهلاك خامات'!$D$4)</f>
        <v>2</v>
      </c>
      <c r="C4897" s="13">
        <f>COUNTIFS($F$3:F4897,'تقرير منتج تام'!$E$4)</f>
        <v>10</v>
      </c>
      <c r="D4897" s="37"/>
      <c r="E4897" s="37"/>
      <c r="F4897" s="37"/>
      <c r="G4897" s="39"/>
      <c r="H4897" s="40"/>
      <c r="I4897" s="107" t="str">
        <f>IF(G4897="","",_xlfn.IFNA(VLOOKUP(G4897,'سجل المشتريات'!F:N,8,0),"غير مسجلة في المشتريات"))</f>
        <v/>
      </c>
      <c r="J4897" s="26" t="str">
        <f>_xlfn.IFNA(VLOOKUP(F4897,الاوردرات!$B$1:$C$600,2,0),"")</f>
        <v/>
      </c>
      <c r="K4897" s="52"/>
      <c r="M4897" s="105" t="str">
        <f>IF(G4897="","",_xlfn.IFNA((VLOOKUP(G4897,help!L:M,2,0))*H4897,_xlfn.IFNA((VLOOKUP(G4897,help!P:Q,2,0))*H4897,"غير مسجلة في المشتريات")))</f>
        <v/>
      </c>
    </row>
    <row r="4898" spans="2:13" hidden="1" x14ac:dyDescent="0.25">
      <c r="B4898" s="13">
        <f>COUNTIFS($G$3:G4898,'تقرير استهلاك خامات'!$D$4)</f>
        <v>2</v>
      </c>
      <c r="C4898" s="13">
        <f>COUNTIFS($F$3:F4898,'تقرير منتج تام'!$E$4)</f>
        <v>10</v>
      </c>
      <c r="D4898" s="37"/>
      <c r="E4898" s="37"/>
      <c r="F4898" s="37"/>
      <c r="G4898" s="39"/>
      <c r="H4898" s="40"/>
      <c r="I4898" s="107" t="str">
        <f>IF(G4898="","",_xlfn.IFNA(VLOOKUP(G4898,'سجل المشتريات'!F:N,8,0),"غير مسجلة في المشتريات"))</f>
        <v/>
      </c>
      <c r="J4898" s="26" t="str">
        <f>_xlfn.IFNA(VLOOKUP(F4898,الاوردرات!$B$1:$C$600,2,0),"")</f>
        <v/>
      </c>
      <c r="K4898" s="52"/>
      <c r="M4898" s="105" t="str">
        <f>IF(G4898="","",_xlfn.IFNA((VLOOKUP(G4898,help!L:M,2,0))*H4898,_xlfn.IFNA((VLOOKUP(G4898,help!P:Q,2,0))*H4898,"غير مسجلة في المشتريات")))</f>
        <v/>
      </c>
    </row>
    <row r="4899" spans="2:13" hidden="1" x14ac:dyDescent="0.25">
      <c r="B4899" s="13">
        <f>COUNTIFS($G$3:G4899,'تقرير استهلاك خامات'!$D$4)</f>
        <v>2</v>
      </c>
      <c r="C4899" s="13">
        <f>COUNTIFS($F$3:F4899,'تقرير منتج تام'!$E$4)</f>
        <v>10</v>
      </c>
      <c r="D4899" s="37"/>
      <c r="E4899" s="37"/>
      <c r="F4899" s="37"/>
      <c r="G4899" s="39"/>
      <c r="H4899" s="40"/>
      <c r="I4899" s="107" t="str">
        <f>IF(G4899="","",_xlfn.IFNA(VLOOKUP(G4899,'سجل المشتريات'!F:N,8,0),"غير مسجلة في المشتريات"))</f>
        <v/>
      </c>
      <c r="J4899" s="26" t="str">
        <f>_xlfn.IFNA(VLOOKUP(F4899,الاوردرات!$B$1:$C$600,2,0),"")</f>
        <v/>
      </c>
      <c r="K4899" s="52"/>
      <c r="M4899" s="105" t="str">
        <f>IF(G4899="","",_xlfn.IFNA((VLOOKUP(G4899,help!L:M,2,0))*H4899,_xlfn.IFNA((VLOOKUP(G4899,help!P:Q,2,0))*H4899,"غير مسجلة في المشتريات")))</f>
        <v/>
      </c>
    </row>
    <row r="4900" spans="2:13" hidden="1" x14ac:dyDescent="0.25">
      <c r="B4900" s="13">
        <f>COUNTIFS($G$3:G4900,'تقرير استهلاك خامات'!$D$4)</f>
        <v>2</v>
      </c>
      <c r="C4900" s="13">
        <f>COUNTIFS($F$3:F4900,'تقرير منتج تام'!$E$4)</f>
        <v>10</v>
      </c>
      <c r="D4900" s="37"/>
      <c r="E4900" s="37"/>
      <c r="F4900" s="37"/>
      <c r="G4900" s="39"/>
      <c r="H4900" s="40"/>
      <c r="I4900" s="107" t="str">
        <f>IF(G4900="","",_xlfn.IFNA(VLOOKUP(G4900,'سجل المشتريات'!F:N,8,0),"غير مسجلة في المشتريات"))</f>
        <v/>
      </c>
      <c r="J4900" s="26" t="str">
        <f>_xlfn.IFNA(VLOOKUP(F4900,الاوردرات!$B$1:$C$600,2,0),"")</f>
        <v/>
      </c>
      <c r="K4900" s="52"/>
      <c r="M4900" s="105" t="str">
        <f>IF(G4900="","",_xlfn.IFNA((VLOOKUP(G4900,help!L:M,2,0))*H4900,_xlfn.IFNA((VLOOKUP(G4900,help!P:Q,2,0))*H4900,"غير مسجلة في المشتريات")))</f>
        <v/>
      </c>
    </row>
    <row r="4901" spans="2:13" hidden="1" x14ac:dyDescent="0.25">
      <c r="B4901" s="13">
        <f>COUNTIFS($G$3:G4901,'تقرير استهلاك خامات'!$D$4)</f>
        <v>2</v>
      </c>
      <c r="C4901" s="13">
        <f>COUNTIFS($F$3:F4901,'تقرير منتج تام'!$E$4)</f>
        <v>10</v>
      </c>
      <c r="D4901" s="37"/>
      <c r="E4901" s="37"/>
      <c r="F4901" s="37"/>
      <c r="G4901" s="39"/>
      <c r="H4901" s="40"/>
      <c r="I4901" s="107" t="str">
        <f>IF(G4901="","",_xlfn.IFNA(VLOOKUP(G4901,'سجل المشتريات'!F:N,8,0),"غير مسجلة في المشتريات"))</f>
        <v/>
      </c>
      <c r="J4901" s="26" t="str">
        <f>_xlfn.IFNA(VLOOKUP(F4901,الاوردرات!$B$1:$C$600,2,0),"")</f>
        <v/>
      </c>
      <c r="K4901" s="52"/>
      <c r="M4901" s="105" t="str">
        <f>IF(G4901="","",_xlfn.IFNA((VLOOKUP(G4901,help!L:M,2,0))*H4901,_xlfn.IFNA((VLOOKUP(G4901,help!P:Q,2,0))*H4901,"غير مسجلة في المشتريات")))</f>
        <v/>
      </c>
    </row>
    <row r="4902" spans="2:13" hidden="1" x14ac:dyDescent="0.25">
      <c r="B4902" s="13">
        <f>COUNTIFS($G$3:G4902,'تقرير استهلاك خامات'!$D$4)</f>
        <v>2</v>
      </c>
      <c r="C4902" s="13">
        <f>COUNTIFS($F$3:F4902,'تقرير منتج تام'!$E$4)</f>
        <v>10</v>
      </c>
      <c r="D4902" s="37"/>
      <c r="E4902" s="37"/>
      <c r="F4902" s="37"/>
      <c r="G4902" s="39"/>
      <c r="H4902" s="40"/>
      <c r="I4902" s="107" t="str">
        <f>IF(G4902="","",_xlfn.IFNA(VLOOKUP(G4902,'سجل المشتريات'!F:N,8,0),"غير مسجلة في المشتريات"))</f>
        <v/>
      </c>
      <c r="J4902" s="26" t="str">
        <f>_xlfn.IFNA(VLOOKUP(F4902,الاوردرات!$B$1:$C$600,2,0),"")</f>
        <v/>
      </c>
      <c r="K4902" s="52"/>
      <c r="M4902" s="105" t="str">
        <f>IF(G4902="","",_xlfn.IFNA((VLOOKUP(G4902,help!L:M,2,0))*H4902,_xlfn.IFNA((VLOOKUP(G4902,help!P:Q,2,0))*H4902,"غير مسجلة في المشتريات")))</f>
        <v/>
      </c>
    </row>
    <row r="4903" spans="2:13" hidden="1" x14ac:dyDescent="0.25">
      <c r="B4903" s="13">
        <f>COUNTIFS($G$3:G4903,'تقرير استهلاك خامات'!$D$4)</f>
        <v>2</v>
      </c>
      <c r="C4903" s="13">
        <f>COUNTIFS($F$3:F4903,'تقرير منتج تام'!$E$4)</f>
        <v>10</v>
      </c>
      <c r="D4903" s="37"/>
      <c r="E4903" s="37"/>
      <c r="F4903" s="37"/>
      <c r="G4903" s="39"/>
      <c r="H4903" s="40"/>
      <c r="I4903" s="107" t="str">
        <f>IF(G4903="","",_xlfn.IFNA(VLOOKUP(G4903,'سجل المشتريات'!F:N,8,0),"غير مسجلة في المشتريات"))</f>
        <v/>
      </c>
      <c r="J4903" s="26" t="str">
        <f>_xlfn.IFNA(VLOOKUP(F4903,الاوردرات!$B$1:$C$600,2,0),"")</f>
        <v/>
      </c>
      <c r="K4903" s="52"/>
      <c r="M4903" s="105" t="str">
        <f>IF(G4903="","",_xlfn.IFNA((VLOOKUP(G4903,help!L:M,2,0))*H4903,_xlfn.IFNA((VLOOKUP(G4903,help!P:Q,2,0))*H4903,"غير مسجلة في المشتريات")))</f>
        <v/>
      </c>
    </row>
    <row r="4904" spans="2:13" hidden="1" x14ac:dyDescent="0.25">
      <c r="B4904" s="13">
        <f>COUNTIFS($G$3:G4904,'تقرير استهلاك خامات'!$D$4)</f>
        <v>2</v>
      </c>
      <c r="C4904" s="13">
        <f>COUNTIFS($F$3:F4904,'تقرير منتج تام'!$E$4)</f>
        <v>10</v>
      </c>
      <c r="D4904" s="37"/>
      <c r="E4904" s="37"/>
      <c r="F4904" s="37"/>
      <c r="G4904" s="39"/>
      <c r="H4904" s="40"/>
      <c r="I4904" s="107" t="str">
        <f>IF(G4904="","",_xlfn.IFNA(VLOOKUP(G4904,'سجل المشتريات'!F:N,8,0),"غير مسجلة في المشتريات"))</f>
        <v/>
      </c>
      <c r="J4904" s="26" t="str">
        <f>_xlfn.IFNA(VLOOKUP(F4904,الاوردرات!$B$1:$C$600,2,0),"")</f>
        <v/>
      </c>
      <c r="K4904" s="52"/>
      <c r="M4904" s="105" t="str">
        <f>IF(G4904="","",_xlfn.IFNA((VLOOKUP(G4904,help!L:M,2,0))*H4904,_xlfn.IFNA((VLOOKUP(G4904,help!P:Q,2,0))*H4904,"غير مسجلة في المشتريات")))</f>
        <v/>
      </c>
    </row>
    <row r="4905" spans="2:13" hidden="1" x14ac:dyDescent="0.25">
      <c r="B4905" s="13">
        <f>COUNTIFS($G$3:G4905,'تقرير استهلاك خامات'!$D$4)</f>
        <v>2</v>
      </c>
      <c r="C4905" s="13">
        <f>COUNTIFS($F$3:F4905,'تقرير منتج تام'!$E$4)</f>
        <v>10</v>
      </c>
      <c r="D4905" s="37"/>
      <c r="E4905" s="37"/>
      <c r="F4905" s="37"/>
      <c r="G4905" s="39"/>
      <c r="H4905" s="40"/>
      <c r="I4905" s="107" t="str">
        <f>IF(G4905="","",_xlfn.IFNA(VLOOKUP(G4905,'سجل المشتريات'!F:N,8,0),"غير مسجلة في المشتريات"))</f>
        <v/>
      </c>
      <c r="J4905" s="26" t="str">
        <f>_xlfn.IFNA(VLOOKUP(F4905,الاوردرات!$B$1:$C$600,2,0),"")</f>
        <v/>
      </c>
      <c r="K4905" s="52"/>
      <c r="M4905" s="105" t="str">
        <f>IF(G4905="","",_xlfn.IFNA((VLOOKUP(G4905,help!L:M,2,0))*H4905,_xlfn.IFNA((VLOOKUP(G4905,help!P:Q,2,0))*H4905,"غير مسجلة في المشتريات")))</f>
        <v/>
      </c>
    </row>
    <row r="4906" spans="2:13" hidden="1" x14ac:dyDescent="0.25">
      <c r="B4906" s="13">
        <f>COUNTIFS($G$3:G4906,'تقرير استهلاك خامات'!$D$4)</f>
        <v>2</v>
      </c>
      <c r="C4906" s="13">
        <f>COUNTIFS($F$3:F4906,'تقرير منتج تام'!$E$4)</f>
        <v>10</v>
      </c>
      <c r="D4906" s="37"/>
      <c r="E4906" s="37"/>
      <c r="F4906" s="37"/>
      <c r="G4906" s="39"/>
      <c r="H4906" s="40"/>
      <c r="I4906" s="107" t="str">
        <f>IF(G4906="","",_xlfn.IFNA(VLOOKUP(G4906,'سجل المشتريات'!F:N,8,0),"غير مسجلة في المشتريات"))</f>
        <v/>
      </c>
      <c r="J4906" s="26" t="str">
        <f>_xlfn.IFNA(VLOOKUP(F4906,الاوردرات!$B$1:$C$600,2,0),"")</f>
        <v/>
      </c>
      <c r="K4906" s="52"/>
      <c r="M4906" s="105" t="str">
        <f>IF(G4906="","",_xlfn.IFNA((VLOOKUP(G4906,help!L:M,2,0))*H4906,_xlfn.IFNA((VLOOKUP(G4906,help!P:Q,2,0))*H4906,"غير مسجلة في المشتريات")))</f>
        <v/>
      </c>
    </row>
    <row r="4907" spans="2:13" hidden="1" x14ac:dyDescent="0.25">
      <c r="B4907" s="13">
        <f>COUNTIFS($G$3:G4907,'تقرير استهلاك خامات'!$D$4)</f>
        <v>2</v>
      </c>
      <c r="C4907" s="13">
        <f>COUNTIFS($F$3:F4907,'تقرير منتج تام'!$E$4)</f>
        <v>10</v>
      </c>
      <c r="D4907" s="37"/>
      <c r="E4907" s="37"/>
      <c r="F4907" s="37"/>
      <c r="G4907" s="39"/>
      <c r="H4907" s="40"/>
      <c r="I4907" s="107" t="str">
        <f>IF(G4907="","",_xlfn.IFNA(VLOOKUP(G4907,'سجل المشتريات'!F:N,8,0),"غير مسجلة في المشتريات"))</f>
        <v/>
      </c>
      <c r="J4907" s="26" t="str">
        <f>_xlfn.IFNA(VLOOKUP(F4907,الاوردرات!$B$1:$C$600,2,0),"")</f>
        <v/>
      </c>
      <c r="K4907" s="52"/>
      <c r="M4907" s="105" t="str">
        <f>IF(G4907="","",_xlfn.IFNA((VLOOKUP(G4907,help!L:M,2,0))*H4907,_xlfn.IFNA((VLOOKUP(G4907,help!P:Q,2,0))*H4907,"غير مسجلة في المشتريات")))</f>
        <v/>
      </c>
    </row>
    <row r="4908" spans="2:13" hidden="1" x14ac:dyDescent="0.25">
      <c r="B4908" s="13">
        <f>COUNTIFS($G$3:G4908,'تقرير استهلاك خامات'!$D$4)</f>
        <v>2</v>
      </c>
      <c r="C4908" s="13">
        <f>COUNTIFS($F$3:F4908,'تقرير منتج تام'!$E$4)</f>
        <v>10</v>
      </c>
      <c r="D4908" s="37"/>
      <c r="E4908" s="37"/>
      <c r="F4908" s="37"/>
      <c r="G4908" s="39"/>
      <c r="H4908" s="40"/>
      <c r="I4908" s="107" t="str">
        <f>IF(G4908="","",_xlfn.IFNA(VLOOKUP(G4908,'سجل المشتريات'!F:N,8,0),"غير مسجلة في المشتريات"))</f>
        <v/>
      </c>
      <c r="J4908" s="26" t="str">
        <f>_xlfn.IFNA(VLOOKUP(F4908,الاوردرات!$B$1:$C$600,2,0),"")</f>
        <v/>
      </c>
      <c r="K4908" s="52"/>
      <c r="M4908" s="105" t="str">
        <f>IF(G4908="","",_xlfn.IFNA((VLOOKUP(G4908,help!L:M,2,0))*H4908,_xlfn.IFNA((VLOOKUP(G4908,help!P:Q,2,0))*H4908,"غير مسجلة في المشتريات")))</f>
        <v/>
      </c>
    </row>
    <row r="4909" spans="2:13" hidden="1" x14ac:dyDescent="0.25">
      <c r="B4909" s="13">
        <f>COUNTIFS($G$3:G4909,'تقرير استهلاك خامات'!$D$4)</f>
        <v>2</v>
      </c>
      <c r="C4909" s="13">
        <f>COUNTIFS($F$3:F4909,'تقرير منتج تام'!$E$4)</f>
        <v>10</v>
      </c>
      <c r="D4909" s="37"/>
      <c r="E4909" s="37"/>
      <c r="F4909" s="37"/>
      <c r="G4909" s="39"/>
      <c r="H4909" s="40"/>
      <c r="I4909" s="107" t="str">
        <f>IF(G4909="","",_xlfn.IFNA(VLOOKUP(G4909,'سجل المشتريات'!F:N,8,0),"غير مسجلة في المشتريات"))</f>
        <v/>
      </c>
      <c r="J4909" s="26" t="str">
        <f>_xlfn.IFNA(VLOOKUP(F4909,الاوردرات!$B$1:$C$600,2,0),"")</f>
        <v/>
      </c>
      <c r="K4909" s="52"/>
      <c r="M4909" s="105" t="str">
        <f>IF(G4909="","",_xlfn.IFNA((VLOOKUP(G4909,help!L:M,2,0))*H4909,_xlfn.IFNA((VLOOKUP(G4909,help!P:Q,2,0))*H4909,"غير مسجلة في المشتريات")))</f>
        <v/>
      </c>
    </row>
    <row r="4910" spans="2:13" hidden="1" x14ac:dyDescent="0.25">
      <c r="B4910" s="13">
        <f>COUNTIFS($G$3:G4910,'تقرير استهلاك خامات'!$D$4)</f>
        <v>2</v>
      </c>
      <c r="C4910" s="13">
        <f>COUNTIFS($F$3:F4910,'تقرير منتج تام'!$E$4)</f>
        <v>10</v>
      </c>
      <c r="D4910" s="37"/>
      <c r="E4910" s="37"/>
      <c r="F4910" s="37"/>
      <c r="G4910" s="39"/>
      <c r="H4910" s="40"/>
      <c r="I4910" s="107" t="str">
        <f>IF(G4910="","",_xlfn.IFNA(VLOOKUP(G4910,'سجل المشتريات'!F:N,8,0),"غير مسجلة في المشتريات"))</f>
        <v/>
      </c>
      <c r="J4910" s="26" t="str">
        <f>_xlfn.IFNA(VLOOKUP(F4910,الاوردرات!$B$1:$C$600,2,0),"")</f>
        <v/>
      </c>
      <c r="K4910" s="52"/>
      <c r="M4910" s="105" t="str">
        <f>IF(G4910="","",_xlfn.IFNA((VLOOKUP(G4910,help!L:M,2,0))*H4910,_xlfn.IFNA((VLOOKUP(G4910,help!P:Q,2,0))*H4910,"غير مسجلة في المشتريات")))</f>
        <v/>
      </c>
    </row>
    <row r="4911" spans="2:13" hidden="1" x14ac:dyDescent="0.25">
      <c r="B4911" s="13">
        <f>COUNTIFS($G$3:G4911,'تقرير استهلاك خامات'!$D$4)</f>
        <v>2</v>
      </c>
      <c r="C4911" s="13">
        <f>COUNTIFS($F$3:F4911,'تقرير منتج تام'!$E$4)</f>
        <v>10</v>
      </c>
      <c r="D4911" s="37"/>
      <c r="E4911" s="37"/>
      <c r="F4911" s="37"/>
      <c r="G4911" s="39"/>
      <c r="H4911" s="40"/>
      <c r="I4911" s="107" t="str">
        <f>IF(G4911="","",_xlfn.IFNA(VLOOKUP(G4911,'سجل المشتريات'!F:N,8,0),"غير مسجلة في المشتريات"))</f>
        <v/>
      </c>
      <c r="J4911" s="26" t="str">
        <f>_xlfn.IFNA(VLOOKUP(F4911,الاوردرات!$B$1:$C$600,2,0),"")</f>
        <v/>
      </c>
      <c r="K4911" s="52"/>
      <c r="M4911" s="105" t="str">
        <f>IF(G4911="","",_xlfn.IFNA((VLOOKUP(G4911,help!L:M,2,0))*H4911,_xlfn.IFNA((VLOOKUP(G4911,help!P:Q,2,0))*H4911,"غير مسجلة في المشتريات")))</f>
        <v/>
      </c>
    </row>
    <row r="4912" spans="2:13" hidden="1" x14ac:dyDescent="0.25">
      <c r="B4912" s="13">
        <f>COUNTIFS($G$3:G4912,'تقرير استهلاك خامات'!$D$4)</f>
        <v>2</v>
      </c>
      <c r="C4912" s="13">
        <f>COUNTIFS($F$3:F4912,'تقرير منتج تام'!$E$4)</f>
        <v>10</v>
      </c>
      <c r="D4912" s="37"/>
      <c r="E4912" s="37"/>
      <c r="F4912" s="37"/>
      <c r="G4912" s="39"/>
      <c r="H4912" s="40"/>
      <c r="I4912" s="107" t="str">
        <f>IF(G4912="","",_xlfn.IFNA(VLOOKUP(G4912,'سجل المشتريات'!F:N,8,0),"غير مسجلة في المشتريات"))</f>
        <v/>
      </c>
      <c r="J4912" s="26" t="str">
        <f>_xlfn.IFNA(VLOOKUP(F4912,الاوردرات!$B$1:$C$600,2,0),"")</f>
        <v/>
      </c>
      <c r="K4912" s="52"/>
      <c r="M4912" s="105" t="str">
        <f>IF(G4912="","",_xlfn.IFNA((VLOOKUP(G4912,help!L:M,2,0))*H4912,_xlfn.IFNA((VLOOKUP(G4912,help!P:Q,2,0))*H4912,"غير مسجلة في المشتريات")))</f>
        <v/>
      </c>
    </row>
    <row r="4913" spans="2:13" hidden="1" x14ac:dyDescent="0.25">
      <c r="B4913" s="13">
        <f>COUNTIFS($G$3:G4913,'تقرير استهلاك خامات'!$D$4)</f>
        <v>2</v>
      </c>
      <c r="C4913" s="13">
        <f>COUNTIFS($F$3:F4913,'تقرير منتج تام'!$E$4)</f>
        <v>10</v>
      </c>
      <c r="D4913" s="37"/>
      <c r="E4913" s="37"/>
      <c r="F4913" s="37"/>
      <c r="G4913" s="39"/>
      <c r="H4913" s="40"/>
      <c r="I4913" s="107" t="str">
        <f>IF(G4913="","",_xlfn.IFNA(VLOOKUP(G4913,'سجل المشتريات'!F:N,8,0),"غير مسجلة في المشتريات"))</f>
        <v/>
      </c>
      <c r="J4913" s="26" t="str">
        <f>_xlfn.IFNA(VLOOKUP(F4913,الاوردرات!$B$1:$C$600,2,0),"")</f>
        <v/>
      </c>
      <c r="K4913" s="52"/>
      <c r="M4913" s="105" t="str">
        <f>IF(G4913="","",_xlfn.IFNA((VLOOKUP(G4913,help!L:M,2,0))*H4913,_xlfn.IFNA((VLOOKUP(G4913,help!P:Q,2,0))*H4913,"غير مسجلة في المشتريات")))</f>
        <v/>
      </c>
    </row>
    <row r="4914" spans="2:13" hidden="1" x14ac:dyDescent="0.25">
      <c r="B4914" s="13">
        <f>COUNTIFS($G$3:G4914,'تقرير استهلاك خامات'!$D$4)</f>
        <v>2</v>
      </c>
      <c r="C4914" s="13">
        <f>COUNTIFS($F$3:F4914,'تقرير منتج تام'!$E$4)</f>
        <v>10</v>
      </c>
      <c r="D4914" s="37"/>
      <c r="E4914" s="37"/>
      <c r="F4914" s="37"/>
      <c r="G4914" s="39"/>
      <c r="H4914" s="40"/>
      <c r="I4914" s="107" t="str">
        <f>IF(G4914="","",_xlfn.IFNA(VLOOKUP(G4914,'سجل المشتريات'!F:N,8,0),"غير مسجلة في المشتريات"))</f>
        <v/>
      </c>
      <c r="J4914" s="26" t="str">
        <f>_xlfn.IFNA(VLOOKUP(F4914,الاوردرات!$B$1:$C$600,2,0),"")</f>
        <v/>
      </c>
      <c r="K4914" s="52"/>
      <c r="M4914" s="105" t="str">
        <f>IF(G4914="","",_xlfn.IFNA((VLOOKUP(G4914,help!L:M,2,0))*H4914,_xlfn.IFNA((VLOOKUP(G4914,help!P:Q,2,0))*H4914,"غير مسجلة في المشتريات")))</f>
        <v/>
      </c>
    </row>
    <row r="4915" spans="2:13" hidden="1" x14ac:dyDescent="0.25">
      <c r="B4915" s="13">
        <f>COUNTIFS($G$3:G4915,'تقرير استهلاك خامات'!$D$4)</f>
        <v>2</v>
      </c>
      <c r="C4915" s="13">
        <f>COUNTIFS($F$3:F4915,'تقرير منتج تام'!$E$4)</f>
        <v>10</v>
      </c>
      <c r="D4915" s="37"/>
      <c r="E4915" s="37"/>
      <c r="F4915" s="37"/>
      <c r="G4915" s="39"/>
      <c r="H4915" s="40"/>
      <c r="I4915" s="107" t="str">
        <f>IF(G4915="","",_xlfn.IFNA(VLOOKUP(G4915,'سجل المشتريات'!F:N,8,0),"غير مسجلة في المشتريات"))</f>
        <v/>
      </c>
      <c r="J4915" s="26" t="str">
        <f>_xlfn.IFNA(VLOOKUP(F4915,الاوردرات!$B$1:$C$600,2,0),"")</f>
        <v/>
      </c>
      <c r="K4915" s="52"/>
      <c r="M4915" s="105" t="str">
        <f>IF(G4915="","",_xlfn.IFNA((VLOOKUP(G4915,help!L:M,2,0))*H4915,_xlfn.IFNA((VLOOKUP(G4915,help!P:Q,2,0))*H4915,"غير مسجلة في المشتريات")))</f>
        <v/>
      </c>
    </row>
    <row r="4916" spans="2:13" hidden="1" x14ac:dyDescent="0.25">
      <c r="B4916" s="13">
        <f>COUNTIFS($G$3:G4916,'تقرير استهلاك خامات'!$D$4)</f>
        <v>2</v>
      </c>
      <c r="C4916" s="13">
        <f>COUNTIFS($F$3:F4916,'تقرير منتج تام'!$E$4)</f>
        <v>10</v>
      </c>
      <c r="D4916" s="37"/>
      <c r="E4916" s="37"/>
      <c r="F4916" s="37"/>
      <c r="G4916" s="39"/>
      <c r="H4916" s="40"/>
      <c r="I4916" s="107" t="str">
        <f>IF(G4916="","",_xlfn.IFNA(VLOOKUP(G4916,'سجل المشتريات'!F:N,8,0),"غير مسجلة في المشتريات"))</f>
        <v/>
      </c>
      <c r="J4916" s="26" t="str">
        <f>_xlfn.IFNA(VLOOKUP(F4916,الاوردرات!$B$1:$C$600,2,0),"")</f>
        <v/>
      </c>
      <c r="K4916" s="52"/>
      <c r="M4916" s="105" t="str">
        <f>IF(G4916="","",_xlfn.IFNA((VLOOKUP(G4916,help!L:M,2,0))*H4916,_xlfn.IFNA((VLOOKUP(G4916,help!P:Q,2,0))*H4916,"غير مسجلة في المشتريات")))</f>
        <v/>
      </c>
    </row>
    <row r="4917" spans="2:13" hidden="1" x14ac:dyDescent="0.25">
      <c r="B4917" s="13">
        <f>COUNTIFS($G$3:G4917,'تقرير استهلاك خامات'!$D$4)</f>
        <v>2</v>
      </c>
      <c r="C4917" s="13">
        <f>COUNTIFS($F$3:F4917,'تقرير منتج تام'!$E$4)</f>
        <v>10</v>
      </c>
      <c r="D4917" s="37"/>
      <c r="E4917" s="37"/>
      <c r="F4917" s="37"/>
      <c r="G4917" s="39"/>
      <c r="H4917" s="40"/>
      <c r="I4917" s="107" t="str">
        <f>IF(G4917="","",_xlfn.IFNA(VLOOKUP(G4917,'سجل المشتريات'!F:N,8,0),"غير مسجلة في المشتريات"))</f>
        <v/>
      </c>
      <c r="J4917" s="26" t="str">
        <f>_xlfn.IFNA(VLOOKUP(F4917,الاوردرات!$B$1:$C$600,2,0),"")</f>
        <v/>
      </c>
      <c r="K4917" s="52"/>
      <c r="M4917" s="105" t="str">
        <f>IF(G4917="","",_xlfn.IFNA((VLOOKUP(G4917,help!L:M,2,0))*H4917,_xlfn.IFNA((VLOOKUP(G4917,help!P:Q,2,0))*H4917,"غير مسجلة في المشتريات")))</f>
        <v/>
      </c>
    </row>
    <row r="4918" spans="2:13" hidden="1" x14ac:dyDescent="0.25">
      <c r="B4918" s="13">
        <f>COUNTIFS($G$3:G4918,'تقرير استهلاك خامات'!$D$4)</f>
        <v>2</v>
      </c>
      <c r="C4918" s="13">
        <f>COUNTIFS($F$3:F4918,'تقرير منتج تام'!$E$4)</f>
        <v>10</v>
      </c>
      <c r="D4918" s="37"/>
      <c r="E4918" s="37"/>
      <c r="F4918" s="37"/>
      <c r="G4918" s="39"/>
      <c r="H4918" s="40"/>
      <c r="I4918" s="107" t="str">
        <f>IF(G4918="","",_xlfn.IFNA(VLOOKUP(G4918,'سجل المشتريات'!F:N,8,0),"غير مسجلة في المشتريات"))</f>
        <v/>
      </c>
      <c r="J4918" s="26" t="str">
        <f>_xlfn.IFNA(VLOOKUP(F4918,الاوردرات!$B$1:$C$600,2,0),"")</f>
        <v/>
      </c>
      <c r="K4918" s="52"/>
      <c r="M4918" s="105" t="str">
        <f>IF(G4918="","",_xlfn.IFNA((VLOOKUP(G4918,help!L:M,2,0))*H4918,_xlfn.IFNA((VLOOKUP(G4918,help!P:Q,2,0))*H4918,"غير مسجلة في المشتريات")))</f>
        <v/>
      </c>
    </row>
    <row r="4919" spans="2:13" hidden="1" x14ac:dyDescent="0.25">
      <c r="B4919" s="13">
        <f>COUNTIFS($G$3:G4919,'تقرير استهلاك خامات'!$D$4)</f>
        <v>2</v>
      </c>
      <c r="C4919" s="13">
        <f>COUNTIFS($F$3:F4919,'تقرير منتج تام'!$E$4)</f>
        <v>10</v>
      </c>
      <c r="D4919" s="37"/>
      <c r="E4919" s="37"/>
      <c r="F4919" s="37"/>
      <c r="G4919" s="39"/>
      <c r="H4919" s="40"/>
      <c r="I4919" s="107" t="str">
        <f>IF(G4919="","",_xlfn.IFNA(VLOOKUP(G4919,'سجل المشتريات'!F:N,8,0),"غير مسجلة في المشتريات"))</f>
        <v/>
      </c>
      <c r="J4919" s="26" t="str">
        <f>_xlfn.IFNA(VLOOKUP(F4919,الاوردرات!$B$1:$C$600,2,0),"")</f>
        <v/>
      </c>
      <c r="K4919" s="52"/>
      <c r="M4919" s="105" t="str">
        <f>IF(G4919="","",_xlfn.IFNA((VLOOKUP(G4919,help!L:M,2,0))*H4919,_xlfn.IFNA((VLOOKUP(G4919,help!P:Q,2,0))*H4919,"غير مسجلة في المشتريات")))</f>
        <v/>
      </c>
    </row>
    <row r="4920" spans="2:13" hidden="1" x14ac:dyDescent="0.25">
      <c r="B4920" s="13">
        <f>COUNTIFS($G$3:G4920,'تقرير استهلاك خامات'!$D$4)</f>
        <v>2</v>
      </c>
      <c r="C4920" s="13">
        <f>COUNTIFS($F$3:F4920,'تقرير منتج تام'!$E$4)</f>
        <v>10</v>
      </c>
      <c r="D4920" s="37"/>
      <c r="E4920" s="37"/>
      <c r="F4920" s="37"/>
      <c r="G4920" s="39"/>
      <c r="H4920" s="40"/>
      <c r="I4920" s="107" t="str">
        <f>IF(G4920="","",_xlfn.IFNA(VLOOKUP(G4920,'سجل المشتريات'!F:N,8,0),"غير مسجلة في المشتريات"))</f>
        <v/>
      </c>
      <c r="J4920" s="26" t="str">
        <f>_xlfn.IFNA(VLOOKUP(F4920,الاوردرات!$B$1:$C$600,2,0),"")</f>
        <v/>
      </c>
      <c r="K4920" s="52"/>
      <c r="M4920" s="105" t="str">
        <f>IF(G4920="","",_xlfn.IFNA((VLOOKUP(G4920,help!L:M,2,0))*H4920,_xlfn.IFNA((VLOOKUP(G4920,help!P:Q,2,0))*H4920,"غير مسجلة في المشتريات")))</f>
        <v/>
      </c>
    </row>
    <row r="4921" spans="2:13" hidden="1" x14ac:dyDescent="0.25">
      <c r="B4921" s="13">
        <f>COUNTIFS($G$3:G4921,'تقرير استهلاك خامات'!$D$4)</f>
        <v>2</v>
      </c>
      <c r="C4921" s="13">
        <f>COUNTIFS($F$3:F4921,'تقرير منتج تام'!$E$4)</f>
        <v>10</v>
      </c>
      <c r="D4921" s="37"/>
      <c r="E4921" s="37"/>
      <c r="F4921" s="37"/>
      <c r="G4921" s="39"/>
      <c r="H4921" s="40"/>
      <c r="I4921" s="107" t="str">
        <f>IF(G4921="","",_xlfn.IFNA(VLOOKUP(G4921,'سجل المشتريات'!F:N,8,0),"غير مسجلة في المشتريات"))</f>
        <v/>
      </c>
      <c r="J4921" s="26" t="str">
        <f>_xlfn.IFNA(VLOOKUP(F4921,الاوردرات!$B$1:$C$600,2,0),"")</f>
        <v/>
      </c>
      <c r="K4921" s="52"/>
      <c r="M4921" s="105" t="str">
        <f>IF(G4921="","",_xlfn.IFNA((VLOOKUP(G4921,help!L:M,2,0))*H4921,_xlfn.IFNA((VLOOKUP(G4921,help!P:Q,2,0))*H4921,"غير مسجلة في المشتريات")))</f>
        <v/>
      </c>
    </row>
    <row r="4922" spans="2:13" hidden="1" x14ac:dyDescent="0.25">
      <c r="B4922" s="13">
        <f>COUNTIFS($G$3:G4922,'تقرير استهلاك خامات'!$D$4)</f>
        <v>2</v>
      </c>
      <c r="C4922" s="13">
        <f>COUNTIFS($F$3:F4922,'تقرير منتج تام'!$E$4)</f>
        <v>10</v>
      </c>
      <c r="D4922" s="37"/>
      <c r="E4922" s="37"/>
      <c r="F4922" s="37"/>
      <c r="G4922" s="39"/>
      <c r="H4922" s="40"/>
      <c r="I4922" s="107" t="str">
        <f>IF(G4922="","",_xlfn.IFNA(VLOOKUP(G4922,'سجل المشتريات'!F:N,8,0),"غير مسجلة في المشتريات"))</f>
        <v/>
      </c>
      <c r="J4922" s="26" t="str">
        <f>_xlfn.IFNA(VLOOKUP(F4922,الاوردرات!$B$1:$C$600,2,0),"")</f>
        <v/>
      </c>
      <c r="K4922" s="52"/>
      <c r="M4922" s="105" t="str">
        <f>IF(G4922="","",_xlfn.IFNA((VLOOKUP(G4922,help!L:M,2,0))*H4922,_xlfn.IFNA((VLOOKUP(G4922,help!P:Q,2,0))*H4922,"غير مسجلة في المشتريات")))</f>
        <v/>
      </c>
    </row>
    <row r="4923" spans="2:13" hidden="1" x14ac:dyDescent="0.25">
      <c r="B4923" s="13">
        <f>COUNTIFS($G$3:G4923,'تقرير استهلاك خامات'!$D$4)</f>
        <v>2</v>
      </c>
      <c r="C4923" s="13">
        <f>COUNTIFS($F$3:F4923,'تقرير منتج تام'!$E$4)</f>
        <v>10</v>
      </c>
      <c r="D4923" s="37"/>
      <c r="E4923" s="37"/>
      <c r="F4923" s="37"/>
      <c r="G4923" s="39"/>
      <c r="H4923" s="40"/>
      <c r="I4923" s="107" t="str">
        <f>IF(G4923="","",_xlfn.IFNA(VLOOKUP(G4923,'سجل المشتريات'!F:N,8,0),"غير مسجلة في المشتريات"))</f>
        <v/>
      </c>
      <c r="J4923" s="26" t="str">
        <f>_xlfn.IFNA(VLOOKUP(F4923,الاوردرات!$B$1:$C$600,2,0),"")</f>
        <v/>
      </c>
      <c r="K4923" s="52"/>
      <c r="M4923" s="105" t="str">
        <f>IF(G4923="","",_xlfn.IFNA((VLOOKUP(G4923,help!L:M,2,0))*H4923,_xlfn.IFNA((VLOOKUP(G4923,help!P:Q,2,0))*H4923,"غير مسجلة في المشتريات")))</f>
        <v/>
      </c>
    </row>
    <row r="4924" spans="2:13" hidden="1" x14ac:dyDescent="0.25">
      <c r="B4924" s="13">
        <f>COUNTIFS($G$3:G4924,'تقرير استهلاك خامات'!$D$4)</f>
        <v>2</v>
      </c>
      <c r="C4924" s="13">
        <f>COUNTIFS($F$3:F4924,'تقرير منتج تام'!$E$4)</f>
        <v>10</v>
      </c>
      <c r="D4924" s="37"/>
      <c r="E4924" s="37"/>
      <c r="F4924" s="37"/>
      <c r="G4924" s="39"/>
      <c r="H4924" s="40"/>
      <c r="I4924" s="107" t="str">
        <f>IF(G4924="","",_xlfn.IFNA(VLOOKUP(G4924,'سجل المشتريات'!F:N,8,0),"غير مسجلة في المشتريات"))</f>
        <v/>
      </c>
      <c r="J4924" s="26" t="str">
        <f>_xlfn.IFNA(VLOOKUP(F4924,الاوردرات!$B$1:$C$600,2,0),"")</f>
        <v/>
      </c>
      <c r="K4924" s="52"/>
      <c r="M4924" s="105" t="str">
        <f>IF(G4924="","",_xlfn.IFNA((VLOOKUP(G4924,help!L:M,2,0))*H4924,_xlfn.IFNA((VLOOKUP(G4924,help!P:Q,2,0))*H4924,"غير مسجلة في المشتريات")))</f>
        <v/>
      </c>
    </row>
    <row r="4925" spans="2:13" hidden="1" x14ac:dyDescent="0.25">
      <c r="B4925" s="13">
        <f>COUNTIFS($G$3:G4925,'تقرير استهلاك خامات'!$D$4)</f>
        <v>2</v>
      </c>
      <c r="C4925" s="13">
        <f>COUNTIFS($F$3:F4925,'تقرير منتج تام'!$E$4)</f>
        <v>10</v>
      </c>
      <c r="D4925" s="37"/>
      <c r="E4925" s="37"/>
      <c r="F4925" s="37"/>
      <c r="G4925" s="39"/>
      <c r="H4925" s="40"/>
      <c r="I4925" s="107" t="str">
        <f>IF(G4925="","",_xlfn.IFNA(VLOOKUP(G4925,'سجل المشتريات'!F:N,8,0),"غير مسجلة في المشتريات"))</f>
        <v/>
      </c>
      <c r="J4925" s="26" t="str">
        <f>_xlfn.IFNA(VLOOKUP(F4925,الاوردرات!$B$1:$C$600,2,0),"")</f>
        <v/>
      </c>
      <c r="K4925" s="52"/>
      <c r="M4925" s="105" t="str">
        <f>IF(G4925="","",_xlfn.IFNA((VLOOKUP(G4925,help!L:M,2,0))*H4925,_xlfn.IFNA((VLOOKUP(G4925,help!P:Q,2,0))*H4925,"غير مسجلة في المشتريات")))</f>
        <v/>
      </c>
    </row>
    <row r="4926" spans="2:13" hidden="1" x14ac:dyDescent="0.25">
      <c r="B4926" s="13">
        <f>COUNTIFS($G$3:G4926,'تقرير استهلاك خامات'!$D$4)</f>
        <v>2</v>
      </c>
      <c r="C4926" s="13">
        <f>COUNTIFS($F$3:F4926,'تقرير منتج تام'!$E$4)</f>
        <v>10</v>
      </c>
      <c r="D4926" s="37"/>
      <c r="E4926" s="37"/>
      <c r="F4926" s="37"/>
      <c r="G4926" s="39"/>
      <c r="H4926" s="40"/>
      <c r="I4926" s="107" t="str">
        <f>IF(G4926="","",_xlfn.IFNA(VLOOKUP(G4926,'سجل المشتريات'!F:N,8,0),"غير مسجلة في المشتريات"))</f>
        <v/>
      </c>
      <c r="J4926" s="26" t="str">
        <f>_xlfn.IFNA(VLOOKUP(F4926,الاوردرات!$B$1:$C$600,2,0),"")</f>
        <v/>
      </c>
      <c r="K4926" s="52"/>
      <c r="M4926" s="105" t="str">
        <f>IF(G4926="","",_xlfn.IFNA((VLOOKUP(G4926,help!L:M,2,0))*H4926,_xlfn.IFNA((VLOOKUP(G4926,help!P:Q,2,0))*H4926,"غير مسجلة في المشتريات")))</f>
        <v/>
      </c>
    </row>
    <row r="4927" spans="2:13" hidden="1" x14ac:dyDescent="0.25">
      <c r="B4927" s="13">
        <f>COUNTIFS($G$3:G4927,'تقرير استهلاك خامات'!$D$4)</f>
        <v>2</v>
      </c>
      <c r="C4927" s="13">
        <f>COUNTIFS($F$3:F4927,'تقرير منتج تام'!$E$4)</f>
        <v>10</v>
      </c>
      <c r="D4927" s="37"/>
      <c r="E4927" s="37"/>
      <c r="F4927" s="37"/>
      <c r="G4927" s="39"/>
      <c r="H4927" s="40"/>
      <c r="I4927" s="107" t="str">
        <f>IF(G4927="","",_xlfn.IFNA(VLOOKUP(G4927,'سجل المشتريات'!F:N,8,0),"غير مسجلة في المشتريات"))</f>
        <v/>
      </c>
      <c r="J4927" s="26" t="str">
        <f>_xlfn.IFNA(VLOOKUP(F4927,الاوردرات!$B$1:$C$600,2,0),"")</f>
        <v/>
      </c>
      <c r="K4927" s="52"/>
      <c r="M4927" s="105" t="str">
        <f>IF(G4927="","",_xlfn.IFNA((VLOOKUP(G4927,help!L:M,2,0))*H4927,_xlfn.IFNA((VLOOKUP(G4927,help!P:Q,2,0))*H4927,"غير مسجلة في المشتريات")))</f>
        <v/>
      </c>
    </row>
    <row r="4928" spans="2:13" hidden="1" x14ac:dyDescent="0.25">
      <c r="B4928" s="13">
        <f>COUNTIFS($G$3:G4928,'تقرير استهلاك خامات'!$D$4)</f>
        <v>2</v>
      </c>
      <c r="C4928" s="13">
        <f>COUNTIFS($F$3:F4928,'تقرير منتج تام'!$E$4)</f>
        <v>10</v>
      </c>
      <c r="D4928" s="37"/>
      <c r="E4928" s="37"/>
      <c r="F4928" s="37"/>
      <c r="G4928" s="39"/>
      <c r="H4928" s="40"/>
      <c r="I4928" s="107" t="str">
        <f>IF(G4928="","",_xlfn.IFNA(VLOOKUP(G4928,'سجل المشتريات'!F:N,8,0),"غير مسجلة في المشتريات"))</f>
        <v/>
      </c>
      <c r="J4928" s="26" t="str">
        <f>_xlfn.IFNA(VLOOKUP(F4928,الاوردرات!$B$1:$C$600,2,0),"")</f>
        <v/>
      </c>
      <c r="K4928" s="52"/>
      <c r="M4928" s="105" t="str">
        <f>IF(G4928="","",_xlfn.IFNA((VLOOKUP(G4928,help!L:M,2,0))*H4928,_xlfn.IFNA((VLOOKUP(G4928,help!P:Q,2,0))*H4928,"غير مسجلة في المشتريات")))</f>
        <v/>
      </c>
    </row>
    <row r="4929" spans="2:13" hidden="1" x14ac:dyDescent="0.25">
      <c r="B4929" s="13">
        <f>COUNTIFS($G$3:G4929,'تقرير استهلاك خامات'!$D$4)</f>
        <v>2</v>
      </c>
      <c r="C4929" s="13">
        <f>COUNTIFS($F$3:F4929,'تقرير منتج تام'!$E$4)</f>
        <v>10</v>
      </c>
      <c r="D4929" s="37"/>
      <c r="E4929" s="37"/>
      <c r="F4929" s="37"/>
      <c r="G4929" s="39"/>
      <c r="H4929" s="40"/>
      <c r="I4929" s="107" t="str">
        <f>IF(G4929="","",_xlfn.IFNA(VLOOKUP(G4929,'سجل المشتريات'!F:N,8,0),"غير مسجلة في المشتريات"))</f>
        <v/>
      </c>
      <c r="J4929" s="26" t="str">
        <f>_xlfn.IFNA(VLOOKUP(F4929,الاوردرات!$B$1:$C$600,2,0),"")</f>
        <v/>
      </c>
      <c r="K4929" s="52"/>
      <c r="M4929" s="105" t="str">
        <f>IF(G4929="","",_xlfn.IFNA((VLOOKUP(G4929,help!L:M,2,0))*H4929,_xlfn.IFNA((VLOOKUP(G4929,help!P:Q,2,0))*H4929,"غير مسجلة في المشتريات")))</f>
        <v/>
      </c>
    </row>
    <row r="4930" spans="2:13" hidden="1" x14ac:dyDescent="0.25">
      <c r="B4930" s="13">
        <f>COUNTIFS($G$3:G4930,'تقرير استهلاك خامات'!$D$4)</f>
        <v>2</v>
      </c>
      <c r="C4930" s="13">
        <f>COUNTIFS($F$3:F4930,'تقرير منتج تام'!$E$4)</f>
        <v>10</v>
      </c>
      <c r="D4930" s="37"/>
      <c r="E4930" s="37"/>
      <c r="F4930" s="37"/>
      <c r="G4930" s="39"/>
      <c r="H4930" s="40"/>
      <c r="I4930" s="107" t="str">
        <f>IF(G4930="","",_xlfn.IFNA(VLOOKUP(G4930,'سجل المشتريات'!F:N,8,0),"غير مسجلة في المشتريات"))</f>
        <v/>
      </c>
      <c r="J4930" s="26" t="str">
        <f>_xlfn.IFNA(VLOOKUP(F4930,الاوردرات!$B$1:$C$600,2,0),"")</f>
        <v/>
      </c>
      <c r="K4930" s="52"/>
      <c r="M4930" s="105" t="str">
        <f>IF(G4930="","",_xlfn.IFNA((VLOOKUP(G4930,help!L:M,2,0))*H4930,_xlfn.IFNA((VLOOKUP(G4930,help!P:Q,2,0))*H4930,"غير مسجلة في المشتريات")))</f>
        <v/>
      </c>
    </row>
    <row r="4931" spans="2:13" hidden="1" x14ac:dyDescent="0.25">
      <c r="B4931" s="13">
        <f>COUNTIFS($G$3:G4931,'تقرير استهلاك خامات'!$D$4)</f>
        <v>2</v>
      </c>
      <c r="C4931" s="13">
        <f>COUNTIFS($F$3:F4931,'تقرير منتج تام'!$E$4)</f>
        <v>10</v>
      </c>
      <c r="D4931" s="37"/>
      <c r="E4931" s="37"/>
      <c r="F4931" s="37"/>
      <c r="G4931" s="39"/>
      <c r="H4931" s="40"/>
      <c r="I4931" s="107" t="str">
        <f>IF(G4931="","",_xlfn.IFNA(VLOOKUP(G4931,'سجل المشتريات'!F:N,8,0),"غير مسجلة في المشتريات"))</f>
        <v/>
      </c>
      <c r="J4931" s="26" t="str">
        <f>_xlfn.IFNA(VLOOKUP(F4931,الاوردرات!$B$1:$C$600,2,0),"")</f>
        <v/>
      </c>
      <c r="K4931" s="52"/>
      <c r="M4931" s="105" t="str">
        <f>IF(G4931="","",_xlfn.IFNA((VLOOKUP(G4931,help!L:M,2,0))*H4931,_xlfn.IFNA((VLOOKUP(G4931,help!P:Q,2,0))*H4931,"غير مسجلة في المشتريات")))</f>
        <v/>
      </c>
    </row>
    <row r="4932" spans="2:13" hidden="1" x14ac:dyDescent="0.25">
      <c r="B4932" s="13">
        <f>COUNTIFS($G$3:G4932,'تقرير استهلاك خامات'!$D$4)</f>
        <v>2</v>
      </c>
      <c r="C4932" s="13">
        <f>COUNTIFS($F$3:F4932,'تقرير منتج تام'!$E$4)</f>
        <v>10</v>
      </c>
      <c r="D4932" s="37"/>
      <c r="E4932" s="37"/>
      <c r="F4932" s="37"/>
      <c r="G4932" s="39"/>
      <c r="H4932" s="40"/>
      <c r="I4932" s="107" t="str">
        <f>IF(G4932="","",_xlfn.IFNA(VLOOKUP(G4932,'سجل المشتريات'!F:N,8,0),"غير مسجلة في المشتريات"))</f>
        <v/>
      </c>
      <c r="J4932" s="26" t="str">
        <f>_xlfn.IFNA(VLOOKUP(F4932,الاوردرات!$B$1:$C$600,2,0),"")</f>
        <v/>
      </c>
      <c r="K4932" s="52"/>
      <c r="M4932" s="105" t="str">
        <f>IF(G4932="","",_xlfn.IFNA((VLOOKUP(G4932,help!L:M,2,0))*H4932,_xlfn.IFNA((VLOOKUP(G4932,help!P:Q,2,0))*H4932,"غير مسجلة في المشتريات")))</f>
        <v/>
      </c>
    </row>
    <row r="4933" spans="2:13" hidden="1" x14ac:dyDescent="0.25">
      <c r="B4933" s="13">
        <f>COUNTIFS($G$3:G4933,'تقرير استهلاك خامات'!$D$4)</f>
        <v>2</v>
      </c>
      <c r="C4933" s="13">
        <f>COUNTIFS($F$3:F4933,'تقرير منتج تام'!$E$4)</f>
        <v>10</v>
      </c>
      <c r="D4933" s="37"/>
      <c r="E4933" s="37"/>
      <c r="F4933" s="37"/>
      <c r="G4933" s="39"/>
      <c r="H4933" s="40"/>
      <c r="I4933" s="107" t="str">
        <f>IF(G4933="","",_xlfn.IFNA(VLOOKUP(G4933,'سجل المشتريات'!F:N,8,0),"غير مسجلة في المشتريات"))</f>
        <v/>
      </c>
      <c r="J4933" s="26" t="str">
        <f>_xlfn.IFNA(VLOOKUP(F4933,الاوردرات!$B$1:$C$600,2,0),"")</f>
        <v/>
      </c>
      <c r="K4933" s="52"/>
      <c r="M4933" s="105" t="str">
        <f>IF(G4933="","",_xlfn.IFNA((VLOOKUP(G4933,help!L:M,2,0))*H4933,_xlfn.IFNA((VLOOKUP(G4933,help!P:Q,2,0))*H4933,"غير مسجلة في المشتريات")))</f>
        <v/>
      </c>
    </row>
    <row r="4934" spans="2:13" hidden="1" x14ac:dyDescent="0.25">
      <c r="B4934" s="13">
        <f>COUNTIFS($G$3:G4934,'تقرير استهلاك خامات'!$D$4)</f>
        <v>2</v>
      </c>
      <c r="C4934" s="13">
        <f>COUNTIFS($F$3:F4934,'تقرير منتج تام'!$E$4)</f>
        <v>10</v>
      </c>
      <c r="D4934" s="37"/>
      <c r="E4934" s="37"/>
      <c r="F4934" s="37"/>
      <c r="G4934" s="39"/>
      <c r="H4934" s="40"/>
      <c r="I4934" s="107" t="str">
        <f>IF(G4934="","",_xlfn.IFNA(VLOOKUP(G4934,'سجل المشتريات'!F:N,8,0),"غير مسجلة في المشتريات"))</f>
        <v/>
      </c>
      <c r="J4934" s="26" t="str">
        <f>_xlfn.IFNA(VLOOKUP(F4934,الاوردرات!$B$1:$C$600,2,0),"")</f>
        <v/>
      </c>
      <c r="K4934" s="52"/>
      <c r="M4934" s="105" t="str">
        <f>IF(G4934="","",_xlfn.IFNA((VLOOKUP(G4934,help!L:M,2,0))*H4934,_xlfn.IFNA((VLOOKUP(G4934,help!P:Q,2,0))*H4934,"غير مسجلة في المشتريات")))</f>
        <v/>
      </c>
    </row>
    <row r="4935" spans="2:13" hidden="1" x14ac:dyDescent="0.25">
      <c r="B4935" s="13">
        <f>COUNTIFS($G$3:G4935,'تقرير استهلاك خامات'!$D$4)</f>
        <v>2</v>
      </c>
      <c r="C4935" s="13">
        <f>COUNTIFS($F$3:F4935,'تقرير منتج تام'!$E$4)</f>
        <v>10</v>
      </c>
      <c r="D4935" s="37"/>
      <c r="E4935" s="37"/>
      <c r="F4935" s="37"/>
      <c r="G4935" s="39"/>
      <c r="H4935" s="40"/>
      <c r="I4935" s="107" t="str">
        <f>IF(G4935="","",_xlfn.IFNA(VLOOKUP(G4935,'سجل المشتريات'!F:N,8,0),"غير مسجلة في المشتريات"))</f>
        <v/>
      </c>
      <c r="J4935" s="26" t="str">
        <f>_xlfn.IFNA(VLOOKUP(F4935,الاوردرات!$B$1:$C$600,2,0),"")</f>
        <v/>
      </c>
      <c r="K4935" s="52"/>
      <c r="M4935" s="105" t="str">
        <f>IF(G4935="","",_xlfn.IFNA((VLOOKUP(G4935,help!L:M,2,0))*H4935,_xlfn.IFNA((VLOOKUP(G4935,help!P:Q,2,0))*H4935,"غير مسجلة في المشتريات")))</f>
        <v/>
      </c>
    </row>
    <row r="4936" spans="2:13" hidden="1" x14ac:dyDescent="0.25">
      <c r="B4936" s="13">
        <f>COUNTIFS($G$3:G4936,'تقرير استهلاك خامات'!$D$4)</f>
        <v>2</v>
      </c>
      <c r="C4936" s="13">
        <f>COUNTIFS($F$3:F4936,'تقرير منتج تام'!$E$4)</f>
        <v>10</v>
      </c>
      <c r="D4936" s="37"/>
      <c r="E4936" s="37"/>
      <c r="F4936" s="37"/>
      <c r="G4936" s="39"/>
      <c r="H4936" s="40"/>
      <c r="I4936" s="107" t="str">
        <f>IF(G4936="","",_xlfn.IFNA(VLOOKUP(G4936,'سجل المشتريات'!F:N,8,0),"غير مسجلة في المشتريات"))</f>
        <v/>
      </c>
      <c r="J4936" s="26" t="str">
        <f>_xlfn.IFNA(VLOOKUP(F4936,الاوردرات!$B$1:$C$600,2,0),"")</f>
        <v/>
      </c>
      <c r="K4936" s="52"/>
      <c r="M4936" s="105" t="str">
        <f>IF(G4936="","",_xlfn.IFNA((VLOOKUP(G4936,help!L:M,2,0))*H4936,_xlfn.IFNA((VLOOKUP(G4936,help!P:Q,2,0))*H4936,"غير مسجلة في المشتريات")))</f>
        <v/>
      </c>
    </row>
    <row r="4937" spans="2:13" hidden="1" x14ac:dyDescent="0.25">
      <c r="B4937" s="13">
        <f>COUNTIFS($G$3:G4937,'تقرير استهلاك خامات'!$D$4)</f>
        <v>2</v>
      </c>
      <c r="C4937" s="13">
        <f>COUNTIFS($F$3:F4937,'تقرير منتج تام'!$E$4)</f>
        <v>10</v>
      </c>
      <c r="D4937" s="37"/>
      <c r="E4937" s="37"/>
      <c r="F4937" s="37"/>
      <c r="G4937" s="39"/>
      <c r="H4937" s="40"/>
      <c r="I4937" s="107" t="str">
        <f>IF(G4937="","",_xlfn.IFNA(VLOOKUP(G4937,'سجل المشتريات'!F:N,8,0),"غير مسجلة في المشتريات"))</f>
        <v/>
      </c>
      <c r="J4937" s="26" t="str">
        <f>_xlfn.IFNA(VLOOKUP(F4937,الاوردرات!$B$1:$C$600,2,0),"")</f>
        <v/>
      </c>
      <c r="K4937" s="52"/>
      <c r="M4937" s="105" t="str">
        <f>IF(G4937="","",_xlfn.IFNA((VLOOKUP(G4937,help!L:M,2,0))*H4937,_xlfn.IFNA((VLOOKUP(G4937,help!P:Q,2,0))*H4937,"غير مسجلة في المشتريات")))</f>
        <v/>
      </c>
    </row>
    <row r="4938" spans="2:13" hidden="1" x14ac:dyDescent="0.25">
      <c r="B4938" s="13">
        <f>COUNTIFS($G$3:G4938,'تقرير استهلاك خامات'!$D$4)</f>
        <v>2</v>
      </c>
      <c r="C4938" s="13">
        <f>COUNTIFS($F$3:F4938,'تقرير منتج تام'!$E$4)</f>
        <v>10</v>
      </c>
      <c r="D4938" s="37"/>
      <c r="E4938" s="37"/>
      <c r="F4938" s="37"/>
      <c r="G4938" s="39"/>
      <c r="H4938" s="40"/>
      <c r="I4938" s="107" t="str">
        <f>IF(G4938="","",_xlfn.IFNA(VLOOKUP(G4938,'سجل المشتريات'!F:N,8,0),"غير مسجلة في المشتريات"))</f>
        <v/>
      </c>
      <c r="J4938" s="26" t="str">
        <f>_xlfn.IFNA(VLOOKUP(F4938,الاوردرات!$B$1:$C$600,2,0),"")</f>
        <v/>
      </c>
      <c r="K4938" s="52"/>
      <c r="M4938" s="105" t="str">
        <f>IF(G4938="","",_xlfn.IFNA((VLOOKUP(G4938,help!L:M,2,0))*H4938,_xlfn.IFNA((VLOOKUP(G4938,help!P:Q,2,0))*H4938,"غير مسجلة في المشتريات")))</f>
        <v/>
      </c>
    </row>
    <row r="4939" spans="2:13" hidden="1" x14ac:dyDescent="0.25">
      <c r="B4939" s="13">
        <f>COUNTIFS($G$3:G4939,'تقرير استهلاك خامات'!$D$4)</f>
        <v>2</v>
      </c>
      <c r="C4939" s="13">
        <f>COUNTIFS($F$3:F4939,'تقرير منتج تام'!$E$4)</f>
        <v>10</v>
      </c>
      <c r="D4939" s="37"/>
      <c r="E4939" s="37"/>
      <c r="F4939" s="37"/>
      <c r="G4939" s="39"/>
      <c r="H4939" s="40"/>
      <c r="I4939" s="107" t="str">
        <f>IF(G4939="","",_xlfn.IFNA(VLOOKUP(G4939,'سجل المشتريات'!F:N,8,0),"غير مسجلة في المشتريات"))</f>
        <v/>
      </c>
      <c r="J4939" s="26" t="str">
        <f>_xlfn.IFNA(VLOOKUP(F4939,الاوردرات!$B$1:$C$600,2,0),"")</f>
        <v/>
      </c>
      <c r="K4939" s="52"/>
      <c r="M4939" s="105" t="str">
        <f>IF(G4939="","",_xlfn.IFNA((VLOOKUP(G4939,help!L:M,2,0))*H4939,_xlfn.IFNA((VLOOKUP(G4939,help!P:Q,2,0))*H4939,"غير مسجلة في المشتريات")))</f>
        <v/>
      </c>
    </row>
    <row r="4940" spans="2:13" hidden="1" x14ac:dyDescent="0.25">
      <c r="B4940" s="13">
        <f>COUNTIFS($G$3:G4940,'تقرير استهلاك خامات'!$D$4)</f>
        <v>2</v>
      </c>
      <c r="C4940" s="13">
        <f>COUNTIFS($F$3:F4940,'تقرير منتج تام'!$E$4)</f>
        <v>10</v>
      </c>
      <c r="D4940" s="37"/>
      <c r="E4940" s="37"/>
      <c r="F4940" s="37"/>
      <c r="G4940" s="39"/>
      <c r="H4940" s="40"/>
      <c r="I4940" s="107" t="str">
        <f>IF(G4940="","",_xlfn.IFNA(VLOOKUP(G4940,'سجل المشتريات'!F:N,8,0),"غير مسجلة في المشتريات"))</f>
        <v/>
      </c>
      <c r="J4940" s="26" t="str">
        <f>_xlfn.IFNA(VLOOKUP(F4940,الاوردرات!$B$1:$C$600,2,0),"")</f>
        <v/>
      </c>
      <c r="K4940" s="52"/>
      <c r="M4940" s="105" t="str">
        <f>IF(G4940="","",_xlfn.IFNA((VLOOKUP(G4940,help!L:M,2,0))*H4940,_xlfn.IFNA((VLOOKUP(G4940,help!P:Q,2,0))*H4940,"غير مسجلة في المشتريات")))</f>
        <v/>
      </c>
    </row>
    <row r="4941" spans="2:13" hidden="1" x14ac:dyDescent="0.25">
      <c r="B4941" s="13">
        <f>COUNTIFS($G$3:G4941,'تقرير استهلاك خامات'!$D$4)</f>
        <v>2</v>
      </c>
      <c r="C4941" s="13">
        <f>COUNTIFS($F$3:F4941,'تقرير منتج تام'!$E$4)</f>
        <v>10</v>
      </c>
      <c r="D4941" s="37"/>
      <c r="E4941" s="37"/>
      <c r="F4941" s="37"/>
      <c r="G4941" s="39"/>
      <c r="H4941" s="40"/>
      <c r="I4941" s="107" t="str">
        <f>IF(G4941="","",_xlfn.IFNA(VLOOKUP(G4941,'سجل المشتريات'!F:N,8,0),"غير مسجلة في المشتريات"))</f>
        <v/>
      </c>
      <c r="J4941" s="26" t="str">
        <f>_xlfn.IFNA(VLOOKUP(F4941,الاوردرات!$B$1:$C$600,2,0),"")</f>
        <v/>
      </c>
      <c r="K4941" s="52"/>
      <c r="M4941" s="105" t="str">
        <f>IF(G4941="","",_xlfn.IFNA((VLOOKUP(G4941,help!L:M,2,0))*H4941,_xlfn.IFNA((VLOOKUP(G4941,help!P:Q,2,0))*H4941,"غير مسجلة في المشتريات")))</f>
        <v/>
      </c>
    </row>
    <row r="4942" spans="2:13" hidden="1" x14ac:dyDescent="0.25">
      <c r="B4942" s="13">
        <f>COUNTIFS($G$3:G4942,'تقرير استهلاك خامات'!$D$4)</f>
        <v>2</v>
      </c>
      <c r="C4942" s="13">
        <f>COUNTIFS($F$3:F4942,'تقرير منتج تام'!$E$4)</f>
        <v>10</v>
      </c>
      <c r="D4942" s="37"/>
      <c r="E4942" s="37"/>
      <c r="F4942" s="37"/>
      <c r="G4942" s="39"/>
      <c r="H4942" s="40"/>
      <c r="I4942" s="107" t="str">
        <f>IF(G4942="","",_xlfn.IFNA(VLOOKUP(G4942,'سجل المشتريات'!F:N,8,0),"غير مسجلة في المشتريات"))</f>
        <v/>
      </c>
      <c r="J4942" s="26" t="str">
        <f>_xlfn.IFNA(VLOOKUP(F4942,الاوردرات!$B$1:$C$600,2,0),"")</f>
        <v/>
      </c>
      <c r="K4942" s="52"/>
      <c r="M4942" s="105" t="str">
        <f>IF(G4942="","",_xlfn.IFNA((VLOOKUP(G4942,help!L:M,2,0))*H4942,_xlfn.IFNA((VLOOKUP(G4942,help!P:Q,2,0))*H4942,"غير مسجلة في المشتريات")))</f>
        <v/>
      </c>
    </row>
    <row r="4943" spans="2:13" hidden="1" x14ac:dyDescent="0.25">
      <c r="B4943" s="13">
        <f>COUNTIFS($G$3:G4943,'تقرير استهلاك خامات'!$D$4)</f>
        <v>2</v>
      </c>
      <c r="C4943" s="13">
        <f>COUNTIFS($F$3:F4943,'تقرير منتج تام'!$E$4)</f>
        <v>10</v>
      </c>
      <c r="D4943" s="37"/>
      <c r="E4943" s="37"/>
      <c r="F4943" s="37"/>
      <c r="G4943" s="39"/>
      <c r="H4943" s="40"/>
      <c r="I4943" s="107" t="str">
        <f>IF(G4943="","",_xlfn.IFNA(VLOOKUP(G4943,'سجل المشتريات'!F:N,8,0),"غير مسجلة في المشتريات"))</f>
        <v/>
      </c>
      <c r="J4943" s="26" t="str">
        <f>_xlfn.IFNA(VLOOKUP(F4943,الاوردرات!$B$1:$C$600,2,0),"")</f>
        <v/>
      </c>
      <c r="K4943" s="52"/>
      <c r="M4943" s="105" t="str">
        <f>IF(G4943="","",_xlfn.IFNA((VLOOKUP(G4943,help!L:M,2,0))*H4943,_xlfn.IFNA((VLOOKUP(G4943,help!P:Q,2,0))*H4943,"غير مسجلة في المشتريات")))</f>
        <v/>
      </c>
    </row>
    <row r="4944" spans="2:13" hidden="1" x14ac:dyDescent="0.25">
      <c r="B4944" s="13">
        <f>COUNTIFS($G$3:G4944,'تقرير استهلاك خامات'!$D$4)</f>
        <v>2</v>
      </c>
      <c r="C4944" s="13">
        <f>COUNTIFS($F$3:F4944,'تقرير منتج تام'!$E$4)</f>
        <v>10</v>
      </c>
      <c r="D4944" s="37"/>
      <c r="E4944" s="37"/>
      <c r="F4944" s="37"/>
      <c r="G4944" s="39"/>
      <c r="H4944" s="40"/>
      <c r="I4944" s="107" t="str">
        <f>IF(G4944="","",_xlfn.IFNA(VLOOKUP(G4944,'سجل المشتريات'!F:N,8,0),"غير مسجلة في المشتريات"))</f>
        <v/>
      </c>
      <c r="J4944" s="26" t="str">
        <f>_xlfn.IFNA(VLOOKUP(F4944,الاوردرات!$B$1:$C$600,2,0),"")</f>
        <v/>
      </c>
      <c r="K4944" s="52"/>
      <c r="M4944" s="105" t="str">
        <f>IF(G4944="","",_xlfn.IFNA((VLOOKUP(G4944,help!L:M,2,0))*H4944,_xlfn.IFNA((VLOOKUP(G4944,help!P:Q,2,0))*H4944,"غير مسجلة في المشتريات")))</f>
        <v/>
      </c>
    </row>
    <row r="4945" spans="2:13" hidden="1" x14ac:dyDescent="0.25">
      <c r="B4945" s="13">
        <f>COUNTIFS($G$3:G4945,'تقرير استهلاك خامات'!$D$4)</f>
        <v>2</v>
      </c>
      <c r="C4945" s="13">
        <f>COUNTIFS($F$3:F4945,'تقرير منتج تام'!$E$4)</f>
        <v>10</v>
      </c>
      <c r="D4945" s="37"/>
      <c r="E4945" s="37"/>
      <c r="F4945" s="37"/>
      <c r="G4945" s="39"/>
      <c r="H4945" s="40"/>
      <c r="I4945" s="107" t="str">
        <f>IF(G4945="","",_xlfn.IFNA(VLOOKUP(G4945,'سجل المشتريات'!F:N,8,0),"غير مسجلة في المشتريات"))</f>
        <v/>
      </c>
      <c r="J4945" s="26" t="str">
        <f>_xlfn.IFNA(VLOOKUP(F4945,الاوردرات!$B$1:$C$600,2,0),"")</f>
        <v/>
      </c>
      <c r="K4945" s="52"/>
      <c r="M4945" s="105" t="str">
        <f>IF(G4945="","",_xlfn.IFNA((VLOOKUP(G4945,help!L:M,2,0))*H4945,_xlfn.IFNA((VLOOKUP(G4945,help!P:Q,2,0))*H4945,"غير مسجلة في المشتريات")))</f>
        <v/>
      </c>
    </row>
    <row r="4946" spans="2:13" hidden="1" x14ac:dyDescent="0.25">
      <c r="B4946" s="13">
        <f>COUNTIFS($G$3:G4946,'تقرير استهلاك خامات'!$D$4)</f>
        <v>2</v>
      </c>
      <c r="C4946" s="13">
        <f>COUNTIFS($F$3:F4946,'تقرير منتج تام'!$E$4)</f>
        <v>10</v>
      </c>
      <c r="D4946" s="37"/>
      <c r="E4946" s="37"/>
      <c r="F4946" s="37"/>
      <c r="G4946" s="39"/>
      <c r="H4946" s="40"/>
      <c r="I4946" s="107" t="str">
        <f>IF(G4946="","",_xlfn.IFNA(VLOOKUP(G4946,'سجل المشتريات'!F:N,8,0),"غير مسجلة في المشتريات"))</f>
        <v/>
      </c>
      <c r="J4946" s="26" t="str">
        <f>_xlfn.IFNA(VLOOKUP(F4946,الاوردرات!$B$1:$C$600,2,0),"")</f>
        <v/>
      </c>
      <c r="K4946" s="52"/>
      <c r="M4946" s="105" t="str">
        <f>IF(G4946="","",_xlfn.IFNA((VLOOKUP(G4946,help!L:M,2,0))*H4946,_xlfn.IFNA((VLOOKUP(G4946,help!P:Q,2,0))*H4946,"غير مسجلة في المشتريات")))</f>
        <v/>
      </c>
    </row>
    <row r="4947" spans="2:13" hidden="1" x14ac:dyDescent="0.25">
      <c r="B4947" s="13">
        <f>COUNTIFS($G$3:G4947,'تقرير استهلاك خامات'!$D$4)</f>
        <v>2</v>
      </c>
      <c r="C4947" s="13">
        <f>COUNTIFS($F$3:F4947,'تقرير منتج تام'!$E$4)</f>
        <v>10</v>
      </c>
      <c r="D4947" s="37"/>
      <c r="E4947" s="37"/>
      <c r="F4947" s="37"/>
      <c r="G4947" s="39"/>
      <c r="H4947" s="40"/>
      <c r="I4947" s="107" t="str">
        <f>IF(G4947="","",_xlfn.IFNA(VLOOKUP(G4947,'سجل المشتريات'!F:N,8,0),"غير مسجلة في المشتريات"))</f>
        <v/>
      </c>
      <c r="J4947" s="26" t="str">
        <f>_xlfn.IFNA(VLOOKUP(F4947,الاوردرات!$B$1:$C$600,2,0),"")</f>
        <v/>
      </c>
      <c r="K4947" s="52"/>
      <c r="M4947" s="105" t="str">
        <f>IF(G4947="","",_xlfn.IFNA((VLOOKUP(G4947,help!L:M,2,0))*H4947,_xlfn.IFNA((VLOOKUP(G4947,help!P:Q,2,0))*H4947,"غير مسجلة في المشتريات")))</f>
        <v/>
      </c>
    </row>
    <row r="4948" spans="2:13" hidden="1" x14ac:dyDescent="0.25">
      <c r="B4948" s="13">
        <f>COUNTIFS($G$3:G4948,'تقرير استهلاك خامات'!$D$4)</f>
        <v>2</v>
      </c>
      <c r="C4948" s="13">
        <f>COUNTIFS($F$3:F4948,'تقرير منتج تام'!$E$4)</f>
        <v>10</v>
      </c>
      <c r="D4948" s="37"/>
      <c r="E4948" s="37"/>
      <c r="F4948" s="37"/>
      <c r="G4948" s="39"/>
      <c r="H4948" s="40"/>
      <c r="I4948" s="107" t="str">
        <f>IF(G4948="","",_xlfn.IFNA(VLOOKUP(G4948,'سجل المشتريات'!F:N,8,0),"غير مسجلة في المشتريات"))</f>
        <v/>
      </c>
      <c r="J4948" s="26" t="str">
        <f>_xlfn.IFNA(VLOOKUP(F4948,الاوردرات!$B$1:$C$600,2,0),"")</f>
        <v/>
      </c>
      <c r="K4948" s="52"/>
      <c r="M4948" s="105" t="str">
        <f>IF(G4948="","",_xlfn.IFNA((VLOOKUP(G4948,help!L:M,2,0))*H4948,_xlfn.IFNA((VLOOKUP(G4948,help!P:Q,2,0))*H4948,"غير مسجلة في المشتريات")))</f>
        <v/>
      </c>
    </row>
    <row r="4949" spans="2:13" hidden="1" x14ac:dyDescent="0.25">
      <c r="B4949" s="13">
        <f>COUNTIFS($G$3:G4949,'تقرير استهلاك خامات'!$D$4)</f>
        <v>2</v>
      </c>
      <c r="C4949" s="13">
        <f>COUNTIFS($F$3:F4949,'تقرير منتج تام'!$E$4)</f>
        <v>10</v>
      </c>
      <c r="D4949" s="37"/>
      <c r="E4949" s="37"/>
      <c r="F4949" s="37"/>
      <c r="G4949" s="39"/>
      <c r="H4949" s="40"/>
      <c r="I4949" s="107" t="str">
        <f>IF(G4949="","",_xlfn.IFNA(VLOOKUP(G4949,'سجل المشتريات'!F:N,8,0),"غير مسجلة في المشتريات"))</f>
        <v/>
      </c>
      <c r="J4949" s="26" t="str">
        <f>_xlfn.IFNA(VLOOKUP(F4949,الاوردرات!$B$1:$C$600,2,0),"")</f>
        <v/>
      </c>
      <c r="K4949" s="52"/>
      <c r="M4949" s="105" t="str">
        <f>IF(G4949="","",_xlfn.IFNA((VLOOKUP(G4949,help!L:M,2,0))*H4949,_xlfn.IFNA((VLOOKUP(G4949,help!P:Q,2,0))*H4949,"غير مسجلة في المشتريات")))</f>
        <v/>
      </c>
    </row>
    <row r="4950" spans="2:13" hidden="1" x14ac:dyDescent="0.25">
      <c r="B4950" s="13">
        <f>COUNTIFS($G$3:G4950,'تقرير استهلاك خامات'!$D$4)</f>
        <v>2</v>
      </c>
      <c r="C4950" s="13">
        <f>COUNTIFS($F$3:F4950,'تقرير منتج تام'!$E$4)</f>
        <v>10</v>
      </c>
      <c r="D4950" s="37"/>
      <c r="E4950" s="37"/>
      <c r="F4950" s="37"/>
      <c r="G4950" s="39"/>
      <c r="H4950" s="40"/>
      <c r="I4950" s="107" t="str">
        <f>IF(G4950="","",_xlfn.IFNA(VLOOKUP(G4950,'سجل المشتريات'!F:N,8,0),"غير مسجلة في المشتريات"))</f>
        <v/>
      </c>
      <c r="J4950" s="26" t="str">
        <f>_xlfn.IFNA(VLOOKUP(F4950,الاوردرات!$B$1:$C$600,2,0),"")</f>
        <v/>
      </c>
      <c r="K4950" s="52"/>
      <c r="M4950" s="105" t="str">
        <f>IF(G4950="","",_xlfn.IFNA((VLOOKUP(G4950,help!L:M,2,0))*H4950,_xlfn.IFNA((VLOOKUP(G4950,help!P:Q,2,0))*H4950,"غير مسجلة في المشتريات")))</f>
        <v/>
      </c>
    </row>
    <row r="4951" spans="2:13" hidden="1" x14ac:dyDescent="0.25">
      <c r="B4951" s="13">
        <f>COUNTIFS($G$3:G4951,'تقرير استهلاك خامات'!$D$4)</f>
        <v>2</v>
      </c>
      <c r="C4951" s="13">
        <f>COUNTIFS($F$3:F4951,'تقرير منتج تام'!$E$4)</f>
        <v>10</v>
      </c>
      <c r="D4951" s="37"/>
      <c r="E4951" s="37"/>
      <c r="F4951" s="37"/>
      <c r="G4951" s="39"/>
      <c r="H4951" s="40"/>
      <c r="I4951" s="107" t="str">
        <f>IF(G4951="","",_xlfn.IFNA(VLOOKUP(G4951,'سجل المشتريات'!F:N,8,0),"غير مسجلة في المشتريات"))</f>
        <v/>
      </c>
      <c r="J4951" s="26" t="str">
        <f>_xlfn.IFNA(VLOOKUP(F4951,الاوردرات!$B$1:$C$600,2,0),"")</f>
        <v/>
      </c>
      <c r="K4951" s="52"/>
      <c r="M4951" s="105" t="str">
        <f>IF(G4951="","",_xlfn.IFNA((VLOOKUP(G4951,help!L:M,2,0))*H4951,_xlfn.IFNA((VLOOKUP(G4951,help!P:Q,2,0))*H4951,"غير مسجلة في المشتريات")))</f>
        <v/>
      </c>
    </row>
    <row r="4952" spans="2:13" hidden="1" x14ac:dyDescent="0.25">
      <c r="B4952" s="13">
        <f>COUNTIFS($G$3:G4952,'تقرير استهلاك خامات'!$D$4)</f>
        <v>2</v>
      </c>
      <c r="C4952" s="13">
        <f>COUNTIFS($F$3:F4952,'تقرير منتج تام'!$E$4)</f>
        <v>10</v>
      </c>
      <c r="D4952" s="37"/>
      <c r="E4952" s="37"/>
      <c r="F4952" s="37"/>
      <c r="G4952" s="39"/>
      <c r="H4952" s="40"/>
      <c r="I4952" s="107" t="str">
        <f>IF(G4952="","",_xlfn.IFNA(VLOOKUP(G4952,'سجل المشتريات'!F:N,8,0),"غير مسجلة في المشتريات"))</f>
        <v/>
      </c>
      <c r="J4952" s="26" t="str">
        <f>_xlfn.IFNA(VLOOKUP(F4952,الاوردرات!$B$1:$C$600,2,0),"")</f>
        <v/>
      </c>
      <c r="K4952" s="52"/>
      <c r="M4952" s="105" t="str">
        <f>IF(G4952="","",_xlfn.IFNA((VLOOKUP(G4952,help!L:M,2,0))*H4952,_xlfn.IFNA((VLOOKUP(G4952,help!P:Q,2,0))*H4952,"غير مسجلة في المشتريات")))</f>
        <v/>
      </c>
    </row>
    <row r="4953" spans="2:13" hidden="1" x14ac:dyDescent="0.25">
      <c r="B4953" s="13">
        <f>COUNTIFS($G$3:G4953,'تقرير استهلاك خامات'!$D$4)</f>
        <v>2</v>
      </c>
      <c r="C4953" s="13">
        <f>COUNTIFS($F$3:F4953,'تقرير منتج تام'!$E$4)</f>
        <v>10</v>
      </c>
      <c r="D4953" s="37"/>
      <c r="E4953" s="37"/>
      <c r="F4953" s="37"/>
      <c r="G4953" s="39"/>
      <c r="H4953" s="40"/>
      <c r="I4953" s="107" t="str">
        <f>IF(G4953="","",_xlfn.IFNA(VLOOKUP(G4953,'سجل المشتريات'!F:N,8,0),"غير مسجلة في المشتريات"))</f>
        <v/>
      </c>
      <c r="J4953" s="26" t="str">
        <f>_xlfn.IFNA(VLOOKUP(F4953,الاوردرات!$B$1:$C$600,2,0),"")</f>
        <v/>
      </c>
      <c r="K4953" s="52"/>
      <c r="M4953" s="105" t="str">
        <f>IF(G4953="","",_xlfn.IFNA((VLOOKUP(G4953,help!L:M,2,0))*H4953,_xlfn.IFNA((VLOOKUP(G4953,help!P:Q,2,0))*H4953,"غير مسجلة في المشتريات")))</f>
        <v/>
      </c>
    </row>
    <row r="4954" spans="2:13" hidden="1" x14ac:dyDescent="0.25">
      <c r="B4954" s="13">
        <f>COUNTIFS($G$3:G4954,'تقرير استهلاك خامات'!$D$4)</f>
        <v>2</v>
      </c>
      <c r="C4954" s="13">
        <f>COUNTIFS($F$3:F4954,'تقرير منتج تام'!$E$4)</f>
        <v>10</v>
      </c>
      <c r="D4954" s="37"/>
      <c r="E4954" s="37"/>
      <c r="F4954" s="37"/>
      <c r="G4954" s="39"/>
      <c r="H4954" s="40"/>
      <c r="I4954" s="107" t="str">
        <f>IF(G4954="","",_xlfn.IFNA(VLOOKUP(G4954,'سجل المشتريات'!F:N,8,0),"غير مسجلة في المشتريات"))</f>
        <v/>
      </c>
      <c r="J4954" s="26" t="str">
        <f>_xlfn.IFNA(VLOOKUP(F4954,الاوردرات!$B$1:$C$600,2,0),"")</f>
        <v/>
      </c>
      <c r="K4954" s="52"/>
      <c r="M4954" s="105" t="str">
        <f>IF(G4954="","",_xlfn.IFNA((VLOOKUP(G4954,help!L:M,2,0))*H4954,_xlfn.IFNA((VLOOKUP(G4954,help!P:Q,2,0))*H4954,"غير مسجلة في المشتريات")))</f>
        <v/>
      </c>
    </row>
    <row r="4955" spans="2:13" hidden="1" x14ac:dyDescent="0.25">
      <c r="B4955" s="13">
        <f>COUNTIFS($G$3:G4955,'تقرير استهلاك خامات'!$D$4)</f>
        <v>2</v>
      </c>
      <c r="C4955" s="13">
        <f>COUNTIFS($F$3:F4955,'تقرير منتج تام'!$E$4)</f>
        <v>10</v>
      </c>
      <c r="D4955" s="37"/>
      <c r="E4955" s="37"/>
      <c r="F4955" s="37"/>
      <c r="G4955" s="39"/>
      <c r="H4955" s="40"/>
      <c r="I4955" s="107" t="str">
        <f>IF(G4955="","",_xlfn.IFNA(VLOOKUP(G4955,'سجل المشتريات'!F:N,8,0),"غير مسجلة في المشتريات"))</f>
        <v/>
      </c>
      <c r="J4955" s="26" t="str">
        <f>_xlfn.IFNA(VLOOKUP(F4955,الاوردرات!$B$1:$C$600,2,0),"")</f>
        <v/>
      </c>
      <c r="K4955" s="52"/>
      <c r="M4955" s="105" t="str">
        <f>IF(G4955="","",_xlfn.IFNA((VLOOKUP(G4955,help!L:M,2,0))*H4955,_xlfn.IFNA((VLOOKUP(G4955,help!P:Q,2,0))*H4955,"غير مسجلة في المشتريات")))</f>
        <v/>
      </c>
    </row>
    <row r="4956" spans="2:13" hidden="1" x14ac:dyDescent="0.25">
      <c r="B4956" s="13">
        <f>COUNTIFS($G$3:G4956,'تقرير استهلاك خامات'!$D$4)</f>
        <v>2</v>
      </c>
      <c r="C4956" s="13">
        <f>COUNTIFS($F$3:F4956,'تقرير منتج تام'!$E$4)</f>
        <v>10</v>
      </c>
      <c r="D4956" s="37"/>
      <c r="E4956" s="37"/>
      <c r="F4956" s="37"/>
      <c r="G4956" s="39"/>
      <c r="H4956" s="40"/>
      <c r="I4956" s="107" t="str">
        <f>IF(G4956="","",_xlfn.IFNA(VLOOKUP(G4956,'سجل المشتريات'!F:N,8,0),"غير مسجلة في المشتريات"))</f>
        <v/>
      </c>
      <c r="J4956" s="26" t="str">
        <f>_xlfn.IFNA(VLOOKUP(F4956,الاوردرات!$B$1:$C$600,2,0),"")</f>
        <v/>
      </c>
      <c r="K4956" s="52"/>
      <c r="M4956" s="105" t="str">
        <f>IF(G4956="","",_xlfn.IFNA((VLOOKUP(G4956,help!L:M,2,0))*H4956,_xlfn.IFNA((VLOOKUP(G4956,help!P:Q,2,0))*H4956,"غير مسجلة في المشتريات")))</f>
        <v/>
      </c>
    </row>
    <row r="4957" spans="2:13" hidden="1" x14ac:dyDescent="0.25">
      <c r="B4957" s="13">
        <f>COUNTIFS($G$3:G4957,'تقرير استهلاك خامات'!$D$4)</f>
        <v>2</v>
      </c>
      <c r="C4957" s="13">
        <f>COUNTIFS($F$3:F4957,'تقرير منتج تام'!$E$4)</f>
        <v>10</v>
      </c>
      <c r="D4957" s="37"/>
      <c r="E4957" s="37"/>
      <c r="F4957" s="37"/>
      <c r="G4957" s="39"/>
      <c r="H4957" s="40"/>
      <c r="I4957" s="107" t="str">
        <f>IF(G4957="","",_xlfn.IFNA(VLOOKUP(G4957,'سجل المشتريات'!F:N,8,0),"غير مسجلة في المشتريات"))</f>
        <v/>
      </c>
      <c r="J4957" s="26" t="str">
        <f>_xlfn.IFNA(VLOOKUP(F4957,الاوردرات!$B$1:$C$600,2,0),"")</f>
        <v/>
      </c>
      <c r="K4957" s="52"/>
      <c r="M4957" s="105" t="str">
        <f>IF(G4957="","",_xlfn.IFNA((VLOOKUP(G4957,help!L:M,2,0))*H4957,_xlfn.IFNA((VLOOKUP(G4957,help!P:Q,2,0))*H4957,"غير مسجلة في المشتريات")))</f>
        <v/>
      </c>
    </row>
    <row r="4958" spans="2:13" hidden="1" x14ac:dyDescent="0.25">
      <c r="B4958" s="13">
        <f>COUNTIFS($G$3:G4958,'تقرير استهلاك خامات'!$D$4)</f>
        <v>2</v>
      </c>
      <c r="C4958" s="13">
        <f>COUNTIFS($F$3:F4958,'تقرير منتج تام'!$E$4)</f>
        <v>10</v>
      </c>
      <c r="D4958" s="37"/>
      <c r="E4958" s="37"/>
      <c r="F4958" s="37"/>
      <c r="G4958" s="39"/>
      <c r="H4958" s="40"/>
      <c r="I4958" s="107" t="str">
        <f>IF(G4958="","",_xlfn.IFNA(VLOOKUP(G4958,'سجل المشتريات'!F:N,8,0),"غير مسجلة في المشتريات"))</f>
        <v/>
      </c>
      <c r="J4958" s="26" t="str">
        <f>_xlfn.IFNA(VLOOKUP(F4958,الاوردرات!$B$1:$C$600,2,0),"")</f>
        <v/>
      </c>
      <c r="K4958" s="52"/>
      <c r="M4958" s="105" t="str">
        <f>IF(G4958="","",_xlfn.IFNA((VLOOKUP(G4958,help!L:M,2,0))*H4958,_xlfn.IFNA((VLOOKUP(G4958,help!P:Q,2,0))*H4958,"غير مسجلة في المشتريات")))</f>
        <v/>
      </c>
    </row>
    <row r="4959" spans="2:13" hidden="1" x14ac:dyDescent="0.25">
      <c r="B4959" s="13">
        <f>COUNTIFS($G$3:G4959,'تقرير استهلاك خامات'!$D$4)</f>
        <v>2</v>
      </c>
      <c r="C4959" s="13">
        <f>COUNTIFS($F$3:F4959,'تقرير منتج تام'!$E$4)</f>
        <v>10</v>
      </c>
      <c r="D4959" s="37"/>
      <c r="E4959" s="37"/>
      <c r="F4959" s="37"/>
      <c r="G4959" s="39"/>
      <c r="H4959" s="40"/>
      <c r="I4959" s="107" t="str">
        <f>IF(G4959="","",_xlfn.IFNA(VLOOKUP(G4959,'سجل المشتريات'!F:N,8,0),"غير مسجلة في المشتريات"))</f>
        <v/>
      </c>
      <c r="J4959" s="26" t="str">
        <f>_xlfn.IFNA(VLOOKUP(F4959,الاوردرات!$B$1:$C$600,2,0),"")</f>
        <v/>
      </c>
      <c r="K4959" s="52"/>
      <c r="M4959" s="105" t="str">
        <f>IF(G4959="","",_xlfn.IFNA((VLOOKUP(G4959,help!L:M,2,0))*H4959,_xlfn.IFNA((VLOOKUP(G4959,help!P:Q,2,0))*H4959,"غير مسجلة في المشتريات")))</f>
        <v/>
      </c>
    </row>
    <row r="4960" spans="2:13" hidden="1" x14ac:dyDescent="0.25">
      <c r="B4960" s="13">
        <f>COUNTIFS($G$3:G4960,'تقرير استهلاك خامات'!$D$4)</f>
        <v>2</v>
      </c>
      <c r="C4960" s="13">
        <f>COUNTIFS($F$3:F4960,'تقرير منتج تام'!$E$4)</f>
        <v>10</v>
      </c>
      <c r="D4960" s="37"/>
      <c r="E4960" s="37"/>
      <c r="F4960" s="37"/>
      <c r="G4960" s="39"/>
      <c r="H4960" s="40"/>
      <c r="I4960" s="107" t="str">
        <f>IF(G4960="","",_xlfn.IFNA(VLOOKUP(G4960,'سجل المشتريات'!F:N,8,0),"غير مسجلة في المشتريات"))</f>
        <v/>
      </c>
      <c r="J4960" s="26" t="str">
        <f>_xlfn.IFNA(VLOOKUP(F4960,الاوردرات!$B$1:$C$600,2,0),"")</f>
        <v/>
      </c>
      <c r="K4960" s="52"/>
      <c r="M4960" s="105" t="str">
        <f>IF(G4960="","",_xlfn.IFNA((VLOOKUP(G4960,help!L:M,2,0))*H4960,_xlfn.IFNA((VLOOKUP(G4960,help!P:Q,2,0))*H4960,"غير مسجلة في المشتريات")))</f>
        <v/>
      </c>
    </row>
    <row r="4961" spans="2:13" hidden="1" x14ac:dyDescent="0.25">
      <c r="B4961" s="13">
        <f>COUNTIFS($G$3:G4961,'تقرير استهلاك خامات'!$D$4)</f>
        <v>2</v>
      </c>
      <c r="C4961" s="13">
        <f>COUNTIFS($F$3:F4961,'تقرير منتج تام'!$E$4)</f>
        <v>10</v>
      </c>
      <c r="D4961" s="37"/>
      <c r="E4961" s="37"/>
      <c r="F4961" s="37"/>
      <c r="G4961" s="39"/>
      <c r="H4961" s="40"/>
      <c r="I4961" s="107" t="str">
        <f>IF(G4961="","",_xlfn.IFNA(VLOOKUP(G4961,'سجل المشتريات'!F:N,8,0),"غير مسجلة في المشتريات"))</f>
        <v/>
      </c>
      <c r="J4961" s="26" t="str">
        <f>_xlfn.IFNA(VLOOKUP(F4961,الاوردرات!$B$1:$C$600,2,0),"")</f>
        <v/>
      </c>
      <c r="K4961" s="52"/>
      <c r="M4961" s="105" t="str">
        <f>IF(G4961="","",_xlfn.IFNA((VLOOKUP(G4961,help!L:M,2,0))*H4961,_xlfn.IFNA((VLOOKUP(G4961,help!P:Q,2,0))*H4961,"غير مسجلة في المشتريات")))</f>
        <v/>
      </c>
    </row>
    <row r="4962" spans="2:13" hidden="1" x14ac:dyDescent="0.25">
      <c r="B4962" s="13">
        <f>COUNTIFS($G$3:G4962,'تقرير استهلاك خامات'!$D$4)</f>
        <v>2</v>
      </c>
      <c r="C4962" s="13">
        <f>COUNTIFS($F$3:F4962,'تقرير منتج تام'!$E$4)</f>
        <v>10</v>
      </c>
      <c r="D4962" s="37"/>
      <c r="E4962" s="37"/>
      <c r="F4962" s="37"/>
      <c r="G4962" s="39"/>
      <c r="H4962" s="40"/>
      <c r="I4962" s="107" t="str">
        <f>IF(G4962="","",_xlfn.IFNA(VLOOKUP(G4962,'سجل المشتريات'!F:N,8,0),"غير مسجلة في المشتريات"))</f>
        <v/>
      </c>
      <c r="J4962" s="26" t="str">
        <f>_xlfn.IFNA(VLOOKUP(F4962,الاوردرات!$B$1:$C$600,2,0),"")</f>
        <v/>
      </c>
      <c r="K4962" s="52"/>
      <c r="M4962" s="105" t="str">
        <f>IF(G4962="","",_xlfn.IFNA((VLOOKUP(G4962,help!L:M,2,0))*H4962,_xlfn.IFNA((VLOOKUP(G4962,help!P:Q,2,0))*H4962,"غير مسجلة في المشتريات")))</f>
        <v/>
      </c>
    </row>
    <row r="4963" spans="2:13" hidden="1" x14ac:dyDescent="0.25">
      <c r="B4963" s="13">
        <f>COUNTIFS($G$3:G4963,'تقرير استهلاك خامات'!$D$4)</f>
        <v>2</v>
      </c>
      <c r="C4963" s="13">
        <f>COUNTIFS($F$3:F4963,'تقرير منتج تام'!$E$4)</f>
        <v>10</v>
      </c>
      <c r="D4963" s="37"/>
      <c r="E4963" s="37"/>
      <c r="F4963" s="37"/>
      <c r="G4963" s="39"/>
      <c r="H4963" s="40"/>
      <c r="I4963" s="107" t="str">
        <f>IF(G4963="","",_xlfn.IFNA(VLOOKUP(G4963,'سجل المشتريات'!F:N,8,0),"غير مسجلة في المشتريات"))</f>
        <v/>
      </c>
      <c r="J4963" s="26" t="str">
        <f>_xlfn.IFNA(VLOOKUP(F4963,الاوردرات!$B$1:$C$600,2,0),"")</f>
        <v/>
      </c>
      <c r="K4963" s="52"/>
      <c r="M4963" s="105" t="str">
        <f>IF(G4963="","",_xlfn.IFNA((VLOOKUP(G4963,help!L:M,2,0))*H4963,_xlfn.IFNA((VLOOKUP(G4963,help!P:Q,2,0))*H4963,"غير مسجلة في المشتريات")))</f>
        <v/>
      </c>
    </row>
    <row r="4964" spans="2:13" hidden="1" x14ac:dyDescent="0.25">
      <c r="B4964" s="13">
        <f>COUNTIFS($G$3:G4964,'تقرير استهلاك خامات'!$D$4)</f>
        <v>2</v>
      </c>
      <c r="C4964" s="13">
        <f>COUNTIFS($F$3:F4964,'تقرير منتج تام'!$E$4)</f>
        <v>10</v>
      </c>
      <c r="D4964" s="37"/>
      <c r="E4964" s="37"/>
      <c r="F4964" s="37"/>
      <c r="G4964" s="39"/>
      <c r="H4964" s="40"/>
      <c r="I4964" s="107" t="str">
        <f>IF(G4964="","",_xlfn.IFNA(VLOOKUP(G4964,'سجل المشتريات'!F:N,8,0),"غير مسجلة في المشتريات"))</f>
        <v/>
      </c>
      <c r="J4964" s="26" t="str">
        <f>_xlfn.IFNA(VLOOKUP(F4964,الاوردرات!$B$1:$C$600,2,0),"")</f>
        <v/>
      </c>
      <c r="K4964" s="52"/>
      <c r="M4964" s="105" t="str">
        <f>IF(G4964="","",_xlfn.IFNA((VLOOKUP(G4964,help!L:M,2,0))*H4964,_xlfn.IFNA((VLOOKUP(G4964,help!P:Q,2,0))*H4964,"غير مسجلة في المشتريات")))</f>
        <v/>
      </c>
    </row>
    <row r="4965" spans="2:13" hidden="1" x14ac:dyDescent="0.25">
      <c r="B4965" s="13">
        <f>COUNTIFS($G$3:G4965,'تقرير استهلاك خامات'!$D$4)</f>
        <v>2</v>
      </c>
      <c r="C4965" s="13">
        <f>COUNTIFS($F$3:F4965,'تقرير منتج تام'!$E$4)</f>
        <v>10</v>
      </c>
      <c r="D4965" s="37"/>
      <c r="E4965" s="37"/>
      <c r="F4965" s="37"/>
      <c r="G4965" s="39"/>
      <c r="H4965" s="40"/>
      <c r="I4965" s="107" t="str">
        <f>IF(G4965="","",_xlfn.IFNA(VLOOKUP(G4965,'سجل المشتريات'!F:N,8,0),"غير مسجلة في المشتريات"))</f>
        <v/>
      </c>
      <c r="J4965" s="26" t="str">
        <f>_xlfn.IFNA(VLOOKUP(F4965,الاوردرات!$B$1:$C$600,2,0),"")</f>
        <v/>
      </c>
      <c r="K4965" s="52"/>
      <c r="M4965" s="105" t="str">
        <f>IF(G4965="","",_xlfn.IFNA((VLOOKUP(G4965,help!L:M,2,0))*H4965,_xlfn.IFNA((VLOOKUP(G4965,help!P:Q,2,0))*H4965,"غير مسجلة في المشتريات")))</f>
        <v/>
      </c>
    </row>
    <row r="4966" spans="2:13" hidden="1" x14ac:dyDescent="0.25">
      <c r="B4966" s="13">
        <f>COUNTIFS($G$3:G4966,'تقرير استهلاك خامات'!$D$4)</f>
        <v>2</v>
      </c>
      <c r="C4966" s="13">
        <f>COUNTIFS($F$3:F4966,'تقرير منتج تام'!$E$4)</f>
        <v>10</v>
      </c>
      <c r="D4966" s="37"/>
      <c r="E4966" s="37"/>
      <c r="F4966" s="37"/>
      <c r="G4966" s="39"/>
      <c r="H4966" s="40"/>
      <c r="I4966" s="107" t="str">
        <f>IF(G4966="","",_xlfn.IFNA(VLOOKUP(G4966,'سجل المشتريات'!F:N,8,0),"غير مسجلة في المشتريات"))</f>
        <v/>
      </c>
      <c r="J4966" s="26" t="str">
        <f>_xlfn.IFNA(VLOOKUP(F4966,الاوردرات!$B$1:$C$600,2,0),"")</f>
        <v/>
      </c>
      <c r="K4966" s="52"/>
      <c r="M4966" s="105" t="str">
        <f>IF(G4966="","",_xlfn.IFNA((VLOOKUP(G4966,help!L:M,2,0))*H4966,_xlfn.IFNA((VLOOKUP(G4966,help!P:Q,2,0))*H4966,"غير مسجلة في المشتريات")))</f>
        <v/>
      </c>
    </row>
    <row r="4967" spans="2:13" hidden="1" x14ac:dyDescent="0.25">
      <c r="B4967" s="13">
        <f>COUNTIFS($G$3:G4967,'تقرير استهلاك خامات'!$D$4)</f>
        <v>2</v>
      </c>
      <c r="C4967" s="13">
        <f>COUNTIFS($F$3:F4967,'تقرير منتج تام'!$E$4)</f>
        <v>10</v>
      </c>
      <c r="D4967" s="37"/>
      <c r="E4967" s="37"/>
      <c r="F4967" s="37"/>
      <c r="G4967" s="39"/>
      <c r="H4967" s="40"/>
      <c r="I4967" s="107" t="str">
        <f>IF(G4967="","",_xlfn.IFNA(VLOOKUP(G4967,'سجل المشتريات'!F:N,8,0),"غير مسجلة في المشتريات"))</f>
        <v/>
      </c>
      <c r="J4967" s="26" t="str">
        <f>_xlfn.IFNA(VLOOKUP(F4967,الاوردرات!$B$1:$C$600,2,0),"")</f>
        <v/>
      </c>
      <c r="K4967" s="52"/>
      <c r="M4967" s="105" t="str">
        <f>IF(G4967="","",_xlfn.IFNA((VLOOKUP(G4967,help!L:M,2,0))*H4967,_xlfn.IFNA((VLOOKUP(G4967,help!P:Q,2,0))*H4967,"غير مسجلة في المشتريات")))</f>
        <v/>
      </c>
    </row>
    <row r="4968" spans="2:13" hidden="1" x14ac:dyDescent="0.25">
      <c r="B4968" s="13">
        <f>COUNTIFS($G$3:G4968,'تقرير استهلاك خامات'!$D$4)</f>
        <v>2</v>
      </c>
      <c r="C4968" s="13">
        <f>COUNTIFS($F$3:F4968,'تقرير منتج تام'!$E$4)</f>
        <v>10</v>
      </c>
      <c r="D4968" s="37"/>
      <c r="E4968" s="37"/>
      <c r="F4968" s="37"/>
      <c r="G4968" s="39"/>
      <c r="H4968" s="40"/>
      <c r="I4968" s="107" t="str">
        <f>IF(G4968="","",_xlfn.IFNA(VLOOKUP(G4968,'سجل المشتريات'!F:N,8,0),"غير مسجلة في المشتريات"))</f>
        <v/>
      </c>
      <c r="J4968" s="26" t="str">
        <f>_xlfn.IFNA(VLOOKUP(F4968,الاوردرات!$B$1:$C$600,2,0),"")</f>
        <v/>
      </c>
      <c r="K4968" s="52"/>
      <c r="M4968" s="105" t="str">
        <f>IF(G4968="","",_xlfn.IFNA((VLOOKUP(G4968,help!L:M,2,0))*H4968,_xlfn.IFNA((VLOOKUP(G4968,help!P:Q,2,0))*H4968,"غير مسجلة في المشتريات")))</f>
        <v/>
      </c>
    </row>
    <row r="4969" spans="2:13" hidden="1" x14ac:dyDescent="0.25">
      <c r="B4969" s="13">
        <f>COUNTIFS($G$3:G4969,'تقرير استهلاك خامات'!$D$4)</f>
        <v>2</v>
      </c>
      <c r="C4969" s="13">
        <f>COUNTIFS($F$3:F4969,'تقرير منتج تام'!$E$4)</f>
        <v>10</v>
      </c>
      <c r="D4969" s="37"/>
      <c r="E4969" s="37"/>
      <c r="F4969" s="37"/>
      <c r="G4969" s="39"/>
      <c r="H4969" s="40"/>
      <c r="I4969" s="107" t="str">
        <f>IF(G4969="","",_xlfn.IFNA(VLOOKUP(G4969,'سجل المشتريات'!F:N,8,0),"غير مسجلة في المشتريات"))</f>
        <v/>
      </c>
      <c r="J4969" s="26" t="str">
        <f>_xlfn.IFNA(VLOOKUP(F4969,الاوردرات!$B$1:$C$600,2,0),"")</f>
        <v/>
      </c>
      <c r="K4969" s="52"/>
      <c r="M4969" s="105" t="str">
        <f>IF(G4969="","",_xlfn.IFNA((VLOOKUP(G4969,help!L:M,2,0))*H4969,_xlfn.IFNA((VLOOKUP(G4969,help!P:Q,2,0))*H4969,"غير مسجلة في المشتريات")))</f>
        <v/>
      </c>
    </row>
    <row r="4970" spans="2:13" hidden="1" x14ac:dyDescent="0.25">
      <c r="B4970" s="13">
        <f>COUNTIFS($G$3:G4970,'تقرير استهلاك خامات'!$D$4)</f>
        <v>2</v>
      </c>
      <c r="C4970" s="13">
        <f>COUNTIFS($F$3:F4970,'تقرير منتج تام'!$E$4)</f>
        <v>10</v>
      </c>
      <c r="D4970" s="37"/>
      <c r="E4970" s="37"/>
      <c r="F4970" s="37"/>
      <c r="G4970" s="39"/>
      <c r="H4970" s="40"/>
      <c r="I4970" s="107" t="str">
        <f>IF(G4970="","",_xlfn.IFNA(VLOOKUP(G4970,'سجل المشتريات'!F:N,8,0),"غير مسجلة في المشتريات"))</f>
        <v/>
      </c>
      <c r="J4970" s="26" t="str">
        <f>_xlfn.IFNA(VLOOKUP(F4970,الاوردرات!$B$1:$C$600,2,0),"")</f>
        <v/>
      </c>
      <c r="K4970" s="52"/>
      <c r="M4970" s="105" t="str">
        <f>IF(G4970="","",_xlfn.IFNA((VLOOKUP(G4970,help!L:M,2,0))*H4970,_xlfn.IFNA((VLOOKUP(G4970,help!P:Q,2,0))*H4970,"غير مسجلة في المشتريات")))</f>
        <v/>
      </c>
    </row>
    <row r="4971" spans="2:13" hidden="1" x14ac:dyDescent="0.25">
      <c r="B4971" s="13">
        <f>COUNTIFS($G$3:G4971,'تقرير استهلاك خامات'!$D$4)</f>
        <v>2</v>
      </c>
      <c r="C4971" s="13">
        <f>COUNTIFS($F$3:F4971,'تقرير منتج تام'!$E$4)</f>
        <v>10</v>
      </c>
      <c r="D4971" s="37"/>
      <c r="E4971" s="37"/>
      <c r="F4971" s="37"/>
      <c r="G4971" s="39"/>
      <c r="H4971" s="40"/>
      <c r="I4971" s="107" t="str">
        <f>IF(G4971="","",_xlfn.IFNA(VLOOKUP(G4971,'سجل المشتريات'!F:N,8,0),"غير مسجلة في المشتريات"))</f>
        <v/>
      </c>
      <c r="J4971" s="26" t="str">
        <f>_xlfn.IFNA(VLOOKUP(F4971,الاوردرات!$B$1:$C$600,2,0),"")</f>
        <v/>
      </c>
      <c r="K4971" s="52"/>
      <c r="M4971" s="105" t="str">
        <f>IF(G4971="","",_xlfn.IFNA((VLOOKUP(G4971,help!L:M,2,0))*H4971,_xlfn.IFNA((VLOOKUP(G4971,help!P:Q,2,0))*H4971,"غير مسجلة في المشتريات")))</f>
        <v/>
      </c>
    </row>
    <row r="4972" spans="2:13" hidden="1" x14ac:dyDescent="0.25">
      <c r="B4972" s="13">
        <f>COUNTIFS($G$3:G4972,'تقرير استهلاك خامات'!$D$4)</f>
        <v>2</v>
      </c>
      <c r="C4972" s="13">
        <f>COUNTIFS($F$3:F4972,'تقرير منتج تام'!$E$4)</f>
        <v>10</v>
      </c>
      <c r="D4972" s="37"/>
      <c r="E4972" s="37"/>
      <c r="F4972" s="37"/>
      <c r="G4972" s="39"/>
      <c r="H4972" s="40"/>
      <c r="I4972" s="107" t="str">
        <f>IF(G4972="","",_xlfn.IFNA(VLOOKUP(G4972,'سجل المشتريات'!F:N,8,0),"غير مسجلة في المشتريات"))</f>
        <v/>
      </c>
      <c r="J4972" s="26" t="str">
        <f>_xlfn.IFNA(VLOOKUP(F4972,الاوردرات!$B$1:$C$600,2,0),"")</f>
        <v/>
      </c>
      <c r="K4972" s="52"/>
      <c r="M4972" s="105" t="str">
        <f>IF(G4972="","",_xlfn.IFNA((VLOOKUP(G4972,help!L:M,2,0))*H4972,_xlfn.IFNA((VLOOKUP(G4972,help!P:Q,2,0))*H4972,"غير مسجلة في المشتريات")))</f>
        <v/>
      </c>
    </row>
    <row r="4973" spans="2:13" hidden="1" x14ac:dyDescent="0.25">
      <c r="B4973" s="13">
        <f>COUNTIFS($G$3:G4973,'تقرير استهلاك خامات'!$D$4)</f>
        <v>2</v>
      </c>
      <c r="C4973" s="13">
        <f>COUNTIFS($F$3:F4973,'تقرير منتج تام'!$E$4)</f>
        <v>10</v>
      </c>
      <c r="D4973" s="37"/>
      <c r="E4973" s="37"/>
      <c r="F4973" s="37"/>
      <c r="G4973" s="39"/>
      <c r="H4973" s="40"/>
      <c r="I4973" s="107" t="str">
        <f>IF(G4973="","",_xlfn.IFNA(VLOOKUP(G4973,'سجل المشتريات'!F:N,8,0),"غير مسجلة في المشتريات"))</f>
        <v/>
      </c>
      <c r="J4973" s="26" t="str">
        <f>_xlfn.IFNA(VLOOKUP(F4973,الاوردرات!$B$1:$C$600,2,0),"")</f>
        <v/>
      </c>
      <c r="K4973" s="52"/>
      <c r="M4973" s="105" t="str">
        <f>IF(G4973="","",_xlfn.IFNA((VLOOKUP(G4973,help!L:M,2,0))*H4973,_xlfn.IFNA((VLOOKUP(G4973,help!P:Q,2,0))*H4973,"غير مسجلة في المشتريات")))</f>
        <v/>
      </c>
    </row>
    <row r="4974" spans="2:13" hidden="1" x14ac:dyDescent="0.25">
      <c r="B4974" s="13">
        <f>COUNTIFS($G$3:G4974,'تقرير استهلاك خامات'!$D$4)</f>
        <v>2</v>
      </c>
      <c r="C4974" s="13">
        <f>COUNTIFS($F$3:F4974,'تقرير منتج تام'!$E$4)</f>
        <v>10</v>
      </c>
      <c r="D4974" s="37"/>
      <c r="E4974" s="37"/>
      <c r="F4974" s="37"/>
      <c r="G4974" s="39"/>
      <c r="H4974" s="40"/>
      <c r="I4974" s="107" t="str">
        <f>IF(G4974="","",_xlfn.IFNA(VLOOKUP(G4974,'سجل المشتريات'!F:N,8,0),"غير مسجلة في المشتريات"))</f>
        <v/>
      </c>
      <c r="J4974" s="26" t="str">
        <f>_xlfn.IFNA(VLOOKUP(F4974,الاوردرات!$B$1:$C$600,2,0),"")</f>
        <v/>
      </c>
      <c r="K4974" s="52"/>
      <c r="M4974" s="105" t="str">
        <f>IF(G4974="","",_xlfn.IFNA((VLOOKUP(G4974,help!L:M,2,0))*H4974,_xlfn.IFNA((VLOOKUP(G4974,help!P:Q,2,0))*H4974,"غير مسجلة في المشتريات")))</f>
        <v/>
      </c>
    </row>
    <row r="4975" spans="2:13" hidden="1" x14ac:dyDescent="0.25">
      <c r="B4975" s="13">
        <f>COUNTIFS($G$3:G4975,'تقرير استهلاك خامات'!$D$4)</f>
        <v>2</v>
      </c>
      <c r="C4975" s="13">
        <f>COUNTIFS($F$3:F4975,'تقرير منتج تام'!$E$4)</f>
        <v>10</v>
      </c>
      <c r="D4975" s="37"/>
      <c r="E4975" s="37"/>
      <c r="F4975" s="37"/>
      <c r="G4975" s="39"/>
      <c r="H4975" s="40"/>
      <c r="I4975" s="107" t="str">
        <f>IF(G4975="","",_xlfn.IFNA(VLOOKUP(G4975,'سجل المشتريات'!F:N,8,0),"غير مسجلة في المشتريات"))</f>
        <v/>
      </c>
      <c r="J4975" s="26" t="str">
        <f>_xlfn.IFNA(VLOOKUP(F4975,الاوردرات!$B$1:$C$600,2,0),"")</f>
        <v/>
      </c>
      <c r="K4975" s="52"/>
      <c r="M4975" s="105" t="str">
        <f>IF(G4975="","",_xlfn.IFNA((VLOOKUP(G4975,help!L:M,2,0))*H4975,_xlfn.IFNA((VLOOKUP(G4975,help!P:Q,2,0))*H4975,"غير مسجلة في المشتريات")))</f>
        <v/>
      </c>
    </row>
    <row r="4976" spans="2:13" hidden="1" x14ac:dyDescent="0.25">
      <c r="B4976" s="13">
        <f>COUNTIFS($G$3:G4976,'تقرير استهلاك خامات'!$D$4)</f>
        <v>2</v>
      </c>
      <c r="C4976" s="13">
        <f>COUNTIFS($F$3:F4976,'تقرير منتج تام'!$E$4)</f>
        <v>10</v>
      </c>
      <c r="D4976" s="37"/>
      <c r="E4976" s="37"/>
      <c r="F4976" s="37"/>
      <c r="G4976" s="39"/>
      <c r="H4976" s="40"/>
      <c r="I4976" s="107" t="str">
        <f>IF(G4976="","",_xlfn.IFNA(VLOOKUP(G4976,'سجل المشتريات'!F:N,8,0),"غير مسجلة في المشتريات"))</f>
        <v/>
      </c>
      <c r="J4976" s="26" t="str">
        <f>_xlfn.IFNA(VLOOKUP(F4976,الاوردرات!$B$1:$C$600,2,0),"")</f>
        <v/>
      </c>
      <c r="K4976" s="52"/>
      <c r="M4976" s="105" t="str">
        <f>IF(G4976="","",_xlfn.IFNA((VLOOKUP(G4976,help!L:M,2,0))*H4976,_xlfn.IFNA((VLOOKUP(G4976,help!P:Q,2,0))*H4976,"غير مسجلة في المشتريات")))</f>
        <v/>
      </c>
    </row>
    <row r="4977" spans="2:13" hidden="1" x14ac:dyDescent="0.25">
      <c r="B4977" s="13">
        <f>COUNTIFS($G$3:G4977,'تقرير استهلاك خامات'!$D$4)</f>
        <v>2</v>
      </c>
      <c r="C4977" s="13">
        <f>COUNTIFS($F$3:F4977,'تقرير منتج تام'!$E$4)</f>
        <v>10</v>
      </c>
      <c r="D4977" s="37"/>
      <c r="E4977" s="37"/>
      <c r="F4977" s="37"/>
      <c r="G4977" s="39"/>
      <c r="H4977" s="40"/>
      <c r="I4977" s="107" t="str">
        <f>IF(G4977="","",_xlfn.IFNA(VLOOKUP(G4977,'سجل المشتريات'!F:N,8,0),"غير مسجلة في المشتريات"))</f>
        <v/>
      </c>
      <c r="J4977" s="26" t="str">
        <f>_xlfn.IFNA(VLOOKUP(F4977,الاوردرات!$B$1:$C$600,2,0),"")</f>
        <v/>
      </c>
      <c r="K4977" s="52"/>
      <c r="M4977" s="105" t="str">
        <f>IF(G4977="","",_xlfn.IFNA((VLOOKUP(G4977,help!L:M,2,0))*H4977,_xlfn.IFNA((VLOOKUP(G4977,help!P:Q,2,0))*H4977,"غير مسجلة في المشتريات")))</f>
        <v/>
      </c>
    </row>
    <row r="4978" spans="2:13" hidden="1" x14ac:dyDescent="0.25">
      <c r="B4978" s="13">
        <f>COUNTIFS($G$3:G4978,'تقرير استهلاك خامات'!$D$4)</f>
        <v>2</v>
      </c>
      <c r="C4978" s="13">
        <f>COUNTIFS($F$3:F4978,'تقرير منتج تام'!$E$4)</f>
        <v>10</v>
      </c>
      <c r="D4978" s="37"/>
      <c r="E4978" s="37"/>
      <c r="F4978" s="37"/>
      <c r="G4978" s="39"/>
      <c r="H4978" s="40"/>
      <c r="I4978" s="107" t="str">
        <f>IF(G4978="","",_xlfn.IFNA(VLOOKUP(G4978,'سجل المشتريات'!F:N,8,0),"غير مسجلة في المشتريات"))</f>
        <v/>
      </c>
      <c r="J4978" s="26" t="str">
        <f>_xlfn.IFNA(VLOOKUP(F4978,الاوردرات!$B$1:$C$600,2,0),"")</f>
        <v/>
      </c>
      <c r="K4978" s="52"/>
      <c r="M4978" s="105" t="str">
        <f>IF(G4978="","",_xlfn.IFNA((VLOOKUP(G4978,help!L:M,2,0))*H4978,_xlfn.IFNA((VLOOKUP(G4978,help!P:Q,2,0))*H4978,"غير مسجلة في المشتريات")))</f>
        <v/>
      </c>
    </row>
    <row r="4979" spans="2:13" hidden="1" x14ac:dyDescent="0.25">
      <c r="B4979" s="13">
        <f>COUNTIFS($G$3:G4979,'تقرير استهلاك خامات'!$D$4)</f>
        <v>2</v>
      </c>
      <c r="C4979" s="13">
        <f>COUNTIFS($F$3:F4979,'تقرير منتج تام'!$E$4)</f>
        <v>10</v>
      </c>
      <c r="D4979" s="37"/>
      <c r="E4979" s="37"/>
      <c r="F4979" s="37"/>
      <c r="G4979" s="39"/>
      <c r="H4979" s="40"/>
      <c r="I4979" s="107" t="str">
        <f>IF(G4979="","",_xlfn.IFNA(VLOOKUP(G4979,'سجل المشتريات'!F:N,8,0),"غير مسجلة في المشتريات"))</f>
        <v/>
      </c>
      <c r="J4979" s="26" t="str">
        <f>_xlfn.IFNA(VLOOKUP(F4979,الاوردرات!$B$1:$C$600,2,0),"")</f>
        <v/>
      </c>
      <c r="K4979" s="52"/>
      <c r="M4979" s="105" t="str">
        <f>IF(G4979="","",_xlfn.IFNA((VLOOKUP(G4979,help!L:M,2,0))*H4979,_xlfn.IFNA((VLOOKUP(G4979,help!P:Q,2,0))*H4979,"غير مسجلة في المشتريات")))</f>
        <v/>
      </c>
    </row>
    <row r="4980" spans="2:13" hidden="1" x14ac:dyDescent="0.25">
      <c r="B4980" s="13">
        <f>COUNTIFS($G$3:G4980,'تقرير استهلاك خامات'!$D$4)</f>
        <v>2</v>
      </c>
      <c r="C4980" s="13">
        <f>COUNTIFS($F$3:F4980,'تقرير منتج تام'!$E$4)</f>
        <v>10</v>
      </c>
      <c r="D4980" s="37"/>
      <c r="E4980" s="37"/>
      <c r="F4980" s="37"/>
      <c r="G4980" s="39"/>
      <c r="H4980" s="40"/>
      <c r="I4980" s="107" t="str">
        <f>IF(G4980="","",_xlfn.IFNA(VLOOKUP(G4980,'سجل المشتريات'!F:N,8,0),"غير مسجلة في المشتريات"))</f>
        <v/>
      </c>
      <c r="J4980" s="26" t="str">
        <f>_xlfn.IFNA(VLOOKUP(F4980,الاوردرات!$B$1:$C$600,2,0),"")</f>
        <v/>
      </c>
      <c r="K4980" s="52"/>
      <c r="M4980" s="105" t="str">
        <f>IF(G4980="","",_xlfn.IFNA((VLOOKUP(G4980,help!L:M,2,0))*H4980,_xlfn.IFNA((VLOOKUP(G4980,help!P:Q,2,0))*H4980,"غير مسجلة في المشتريات")))</f>
        <v/>
      </c>
    </row>
    <row r="4981" spans="2:13" hidden="1" x14ac:dyDescent="0.25">
      <c r="B4981" s="13">
        <f>COUNTIFS($G$3:G4981,'تقرير استهلاك خامات'!$D$4)</f>
        <v>2</v>
      </c>
      <c r="C4981" s="13">
        <f>COUNTIFS($F$3:F4981,'تقرير منتج تام'!$E$4)</f>
        <v>10</v>
      </c>
      <c r="D4981" s="37"/>
      <c r="E4981" s="37"/>
      <c r="F4981" s="37"/>
      <c r="G4981" s="39"/>
      <c r="H4981" s="40"/>
      <c r="I4981" s="107" t="str">
        <f>IF(G4981="","",_xlfn.IFNA(VLOOKUP(G4981,'سجل المشتريات'!F:N,8,0),"غير مسجلة في المشتريات"))</f>
        <v/>
      </c>
      <c r="J4981" s="26" t="str">
        <f>_xlfn.IFNA(VLOOKUP(F4981,الاوردرات!$B$1:$C$600,2,0),"")</f>
        <v/>
      </c>
      <c r="K4981" s="52"/>
      <c r="M4981" s="105" t="str">
        <f>IF(G4981="","",_xlfn.IFNA((VLOOKUP(G4981,help!L:M,2,0))*H4981,_xlfn.IFNA((VLOOKUP(G4981,help!P:Q,2,0))*H4981,"غير مسجلة في المشتريات")))</f>
        <v/>
      </c>
    </row>
    <row r="4982" spans="2:13" hidden="1" x14ac:dyDescent="0.25">
      <c r="B4982" s="13">
        <f>COUNTIFS($G$3:G4982,'تقرير استهلاك خامات'!$D$4)</f>
        <v>2</v>
      </c>
      <c r="C4982" s="13">
        <f>COUNTIFS($F$3:F4982,'تقرير منتج تام'!$E$4)</f>
        <v>10</v>
      </c>
      <c r="D4982" s="37"/>
      <c r="E4982" s="37"/>
      <c r="F4982" s="37"/>
      <c r="G4982" s="39"/>
      <c r="H4982" s="40"/>
      <c r="I4982" s="107" t="str">
        <f>IF(G4982="","",_xlfn.IFNA(VLOOKUP(G4982,'سجل المشتريات'!F:N,8,0),"غير مسجلة في المشتريات"))</f>
        <v/>
      </c>
      <c r="J4982" s="26" t="str">
        <f>_xlfn.IFNA(VLOOKUP(F4982,الاوردرات!$B$1:$C$600,2,0),"")</f>
        <v/>
      </c>
      <c r="K4982" s="52"/>
      <c r="M4982" s="105" t="str">
        <f>IF(G4982="","",_xlfn.IFNA((VLOOKUP(G4982,help!L:M,2,0))*H4982,_xlfn.IFNA((VLOOKUP(G4982,help!P:Q,2,0))*H4982,"غير مسجلة في المشتريات")))</f>
        <v/>
      </c>
    </row>
    <row r="4983" spans="2:13" hidden="1" x14ac:dyDescent="0.25">
      <c r="B4983" s="13">
        <f>COUNTIFS($G$3:G4983,'تقرير استهلاك خامات'!$D$4)</f>
        <v>2</v>
      </c>
      <c r="C4983" s="13">
        <f>COUNTIFS($F$3:F4983,'تقرير منتج تام'!$E$4)</f>
        <v>10</v>
      </c>
      <c r="D4983" s="37"/>
      <c r="E4983" s="37"/>
      <c r="F4983" s="37"/>
      <c r="G4983" s="39"/>
      <c r="H4983" s="40"/>
      <c r="I4983" s="107" t="str">
        <f>IF(G4983="","",_xlfn.IFNA(VLOOKUP(G4983,'سجل المشتريات'!F:N,8,0),"غير مسجلة في المشتريات"))</f>
        <v/>
      </c>
      <c r="J4983" s="26" t="str">
        <f>_xlfn.IFNA(VLOOKUP(F4983,الاوردرات!$B$1:$C$600,2,0),"")</f>
        <v/>
      </c>
      <c r="K4983" s="52"/>
      <c r="M4983" s="105" t="str">
        <f>IF(G4983="","",_xlfn.IFNA((VLOOKUP(G4983,help!L:M,2,0))*H4983,_xlfn.IFNA((VLOOKUP(G4983,help!P:Q,2,0))*H4983,"غير مسجلة في المشتريات")))</f>
        <v/>
      </c>
    </row>
    <row r="4984" spans="2:13" hidden="1" x14ac:dyDescent="0.25">
      <c r="B4984" s="13">
        <f>COUNTIFS($G$3:G4984,'تقرير استهلاك خامات'!$D$4)</f>
        <v>2</v>
      </c>
      <c r="C4984" s="13">
        <f>COUNTIFS($F$3:F4984,'تقرير منتج تام'!$E$4)</f>
        <v>10</v>
      </c>
      <c r="D4984" s="37"/>
      <c r="E4984" s="37"/>
      <c r="F4984" s="37"/>
      <c r="G4984" s="39"/>
      <c r="H4984" s="40"/>
      <c r="I4984" s="107" t="str">
        <f>IF(G4984="","",_xlfn.IFNA(VLOOKUP(G4984,'سجل المشتريات'!F:N,8,0),"غير مسجلة في المشتريات"))</f>
        <v/>
      </c>
      <c r="J4984" s="26" t="str">
        <f>_xlfn.IFNA(VLOOKUP(F4984,الاوردرات!$B$1:$C$600,2,0),"")</f>
        <v/>
      </c>
      <c r="K4984" s="52"/>
      <c r="M4984" s="105" t="str">
        <f>IF(G4984="","",_xlfn.IFNA((VLOOKUP(G4984,help!L:M,2,0))*H4984,_xlfn.IFNA((VLOOKUP(G4984,help!P:Q,2,0))*H4984,"غير مسجلة في المشتريات")))</f>
        <v/>
      </c>
    </row>
    <row r="4985" spans="2:13" hidden="1" x14ac:dyDescent="0.25">
      <c r="B4985" s="13">
        <f>COUNTIFS($G$3:G4985,'تقرير استهلاك خامات'!$D$4)</f>
        <v>2</v>
      </c>
      <c r="C4985" s="13">
        <f>COUNTIFS($F$3:F4985,'تقرير منتج تام'!$E$4)</f>
        <v>10</v>
      </c>
      <c r="D4985" s="37"/>
      <c r="E4985" s="37"/>
      <c r="F4985" s="37"/>
      <c r="G4985" s="39"/>
      <c r="H4985" s="40"/>
      <c r="I4985" s="107" t="str">
        <f>IF(G4985="","",_xlfn.IFNA(VLOOKUP(G4985,'سجل المشتريات'!F:N,8,0),"غير مسجلة في المشتريات"))</f>
        <v/>
      </c>
      <c r="J4985" s="26" t="str">
        <f>_xlfn.IFNA(VLOOKUP(F4985,الاوردرات!$B$1:$C$600,2,0),"")</f>
        <v/>
      </c>
      <c r="K4985" s="52"/>
      <c r="M4985" s="105" t="str">
        <f>IF(G4985="","",_xlfn.IFNA((VLOOKUP(G4985,help!L:M,2,0))*H4985,_xlfn.IFNA((VLOOKUP(G4985,help!P:Q,2,0))*H4985,"غير مسجلة في المشتريات")))</f>
        <v/>
      </c>
    </row>
    <row r="4986" spans="2:13" hidden="1" x14ac:dyDescent="0.25">
      <c r="B4986" s="13">
        <f>COUNTIFS($G$3:G4986,'تقرير استهلاك خامات'!$D$4)</f>
        <v>2</v>
      </c>
      <c r="C4986" s="13">
        <f>COUNTIFS($F$3:F4986,'تقرير منتج تام'!$E$4)</f>
        <v>10</v>
      </c>
      <c r="D4986" s="37"/>
      <c r="E4986" s="37"/>
      <c r="F4986" s="37"/>
      <c r="G4986" s="39"/>
      <c r="H4986" s="40"/>
      <c r="I4986" s="107" t="str">
        <f>IF(G4986="","",_xlfn.IFNA(VLOOKUP(G4986,'سجل المشتريات'!F:N,8,0),"غير مسجلة في المشتريات"))</f>
        <v/>
      </c>
      <c r="J4986" s="26" t="str">
        <f>_xlfn.IFNA(VLOOKUP(F4986,الاوردرات!$B$1:$C$600,2,0),"")</f>
        <v/>
      </c>
      <c r="K4986" s="52"/>
      <c r="M4986" s="105" t="str">
        <f>IF(G4986="","",_xlfn.IFNA((VLOOKUP(G4986,help!L:M,2,0))*H4986,_xlfn.IFNA((VLOOKUP(G4986,help!P:Q,2,0))*H4986,"غير مسجلة في المشتريات")))</f>
        <v/>
      </c>
    </row>
    <row r="4987" spans="2:13" hidden="1" x14ac:dyDescent="0.25">
      <c r="B4987" s="13">
        <f>COUNTIFS($G$3:G4987,'تقرير استهلاك خامات'!$D$4)</f>
        <v>2</v>
      </c>
      <c r="C4987" s="13">
        <f>COUNTIFS($F$3:F4987,'تقرير منتج تام'!$E$4)</f>
        <v>10</v>
      </c>
      <c r="D4987" s="37"/>
      <c r="E4987" s="37"/>
      <c r="F4987" s="37"/>
      <c r="G4987" s="39"/>
      <c r="H4987" s="40"/>
      <c r="I4987" s="107" t="str">
        <f>IF(G4987="","",_xlfn.IFNA(VLOOKUP(G4987,'سجل المشتريات'!F:N,8,0),"غير مسجلة في المشتريات"))</f>
        <v/>
      </c>
      <c r="J4987" s="26" t="str">
        <f>_xlfn.IFNA(VLOOKUP(F4987,الاوردرات!$B$1:$C$600,2,0),"")</f>
        <v/>
      </c>
      <c r="K4987" s="52"/>
      <c r="M4987" s="105" t="str">
        <f>IF(G4987="","",_xlfn.IFNA((VLOOKUP(G4987,help!L:M,2,0))*H4987,_xlfn.IFNA((VLOOKUP(G4987,help!P:Q,2,0))*H4987,"غير مسجلة في المشتريات")))</f>
        <v/>
      </c>
    </row>
    <row r="4988" spans="2:13" hidden="1" x14ac:dyDescent="0.25">
      <c r="B4988" s="13">
        <f>COUNTIFS($G$3:G4988,'تقرير استهلاك خامات'!$D$4)</f>
        <v>2</v>
      </c>
      <c r="C4988" s="13">
        <f>COUNTIFS($F$3:F4988,'تقرير منتج تام'!$E$4)</f>
        <v>10</v>
      </c>
      <c r="D4988" s="37"/>
      <c r="E4988" s="37"/>
      <c r="F4988" s="37"/>
      <c r="G4988" s="39"/>
      <c r="H4988" s="40"/>
      <c r="I4988" s="107" t="str">
        <f>IF(G4988="","",_xlfn.IFNA(VLOOKUP(G4988,'سجل المشتريات'!F:N,8,0),"غير مسجلة في المشتريات"))</f>
        <v/>
      </c>
      <c r="J4988" s="26" t="str">
        <f>_xlfn.IFNA(VLOOKUP(F4988,الاوردرات!$B$1:$C$600,2,0),"")</f>
        <v/>
      </c>
      <c r="K4988" s="52"/>
      <c r="M4988" s="105" t="str">
        <f>IF(G4988="","",_xlfn.IFNA((VLOOKUP(G4988,help!L:M,2,0))*H4988,_xlfn.IFNA((VLOOKUP(G4988,help!P:Q,2,0))*H4988,"غير مسجلة في المشتريات")))</f>
        <v/>
      </c>
    </row>
    <row r="4989" spans="2:13" hidden="1" x14ac:dyDescent="0.25">
      <c r="B4989" s="13">
        <f>COUNTIFS($G$3:G4989,'تقرير استهلاك خامات'!$D$4)</f>
        <v>2</v>
      </c>
      <c r="C4989" s="13">
        <f>COUNTIFS($F$3:F4989,'تقرير منتج تام'!$E$4)</f>
        <v>10</v>
      </c>
      <c r="D4989" s="37"/>
      <c r="E4989" s="37"/>
      <c r="F4989" s="37"/>
      <c r="G4989" s="39"/>
      <c r="H4989" s="40"/>
      <c r="I4989" s="107" t="str">
        <f>IF(G4989="","",_xlfn.IFNA(VLOOKUP(G4989,'سجل المشتريات'!F:N,8,0),"غير مسجلة في المشتريات"))</f>
        <v/>
      </c>
      <c r="J4989" s="26" t="str">
        <f>_xlfn.IFNA(VLOOKUP(F4989,الاوردرات!$B$1:$C$600,2,0),"")</f>
        <v/>
      </c>
      <c r="K4989" s="52"/>
      <c r="M4989" s="105" t="str">
        <f>IF(G4989="","",_xlfn.IFNA((VLOOKUP(G4989,help!L:M,2,0))*H4989,_xlfn.IFNA((VLOOKUP(G4989,help!P:Q,2,0))*H4989,"غير مسجلة في المشتريات")))</f>
        <v/>
      </c>
    </row>
    <row r="4990" spans="2:13" hidden="1" x14ac:dyDescent="0.25">
      <c r="B4990" s="13">
        <f>COUNTIFS($G$3:G4990,'تقرير استهلاك خامات'!$D$4)</f>
        <v>2</v>
      </c>
      <c r="C4990" s="13">
        <f>COUNTIFS($F$3:F4990,'تقرير منتج تام'!$E$4)</f>
        <v>10</v>
      </c>
      <c r="D4990" s="37"/>
      <c r="E4990" s="37"/>
      <c r="F4990" s="37"/>
      <c r="G4990" s="39"/>
      <c r="H4990" s="40"/>
      <c r="I4990" s="107" t="str">
        <f>IF(G4990="","",_xlfn.IFNA(VLOOKUP(G4990,'سجل المشتريات'!F:N,8,0),"غير مسجلة في المشتريات"))</f>
        <v/>
      </c>
      <c r="J4990" s="26" t="str">
        <f>_xlfn.IFNA(VLOOKUP(F4990,الاوردرات!$B$1:$C$600,2,0),"")</f>
        <v/>
      </c>
      <c r="K4990" s="52"/>
      <c r="M4990" s="105" t="str">
        <f>IF(G4990="","",_xlfn.IFNA((VLOOKUP(G4990,help!L:M,2,0))*H4990,_xlfn.IFNA((VLOOKUP(G4990,help!P:Q,2,0))*H4990,"غير مسجلة في المشتريات")))</f>
        <v/>
      </c>
    </row>
    <row r="4991" spans="2:13" hidden="1" x14ac:dyDescent="0.25">
      <c r="B4991" s="13">
        <f>COUNTIFS($G$3:G4991,'تقرير استهلاك خامات'!$D$4)</f>
        <v>2</v>
      </c>
      <c r="C4991" s="13">
        <f>COUNTIFS($F$3:F4991,'تقرير منتج تام'!$E$4)</f>
        <v>10</v>
      </c>
      <c r="D4991" s="37"/>
      <c r="E4991" s="37"/>
      <c r="F4991" s="37"/>
      <c r="G4991" s="39"/>
      <c r="H4991" s="40"/>
      <c r="I4991" s="107" t="str">
        <f>IF(G4991="","",_xlfn.IFNA(VLOOKUP(G4991,'سجل المشتريات'!F:N,8,0),"غير مسجلة في المشتريات"))</f>
        <v/>
      </c>
      <c r="J4991" s="26" t="str">
        <f>_xlfn.IFNA(VLOOKUP(F4991,الاوردرات!$B$1:$C$600,2,0),"")</f>
        <v/>
      </c>
      <c r="K4991" s="52"/>
      <c r="M4991" s="105" t="str">
        <f>IF(G4991="","",_xlfn.IFNA((VLOOKUP(G4991,help!L:M,2,0))*H4991,_xlfn.IFNA((VLOOKUP(G4991,help!P:Q,2,0))*H4991,"غير مسجلة في المشتريات")))</f>
        <v/>
      </c>
    </row>
    <row r="4992" spans="2:13" hidden="1" x14ac:dyDescent="0.25">
      <c r="B4992" s="13">
        <f>COUNTIFS($G$3:G4992,'تقرير استهلاك خامات'!$D$4)</f>
        <v>2</v>
      </c>
      <c r="C4992" s="13">
        <f>COUNTIFS($F$3:F4992,'تقرير منتج تام'!$E$4)</f>
        <v>10</v>
      </c>
      <c r="D4992" s="37"/>
      <c r="E4992" s="37"/>
      <c r="F4992" s="37"/>
      <c r="G4992" s="39"/>
      <c r="H4992" s="40"/>
      <c r="I4992" s="107" t="str">
        <f>IF(G4992="","",_xlfn.IFNA(VLOOKUP(G4992,'سجل المشتريات'!F:N,8,0),"غير مسجلة في المشتريات"))</f>
        <v/>
      </c>
      <c r="J4992" s="26" t="str">
        <f>_xlfn.IFNA(VLOOKUP(F4992,الاوردرات!$B$1:$C$600,2,0),"")</f>
        <v/>
      </c>
      <c r="K4992" s="52"/>
      <c r="M4992" s="105" t="str">
        <f>IF(G4992="","",_xlfn.IFNA((VLOOKUP(G4992,help!L:M,2,0))*H4992,_xlfn.IFNA((VLOOKUP(G4992,help!P:Q,2,0))*H4992,"غير مسجلة في المشتريات")))</f>
        <v/>
      </c>
    </row>
    <row r="4993" spans="2:13" hidden="1" x14ac:dyDescent="0.25">
      <c r="B4993" s="13">
        <f>COUNTIFS($G$3:G4993,'تقرير استهلاك خامات'!$D$4)</f>
        <v>2</v>
      </c>
      <c r="C4993" s="13">
        <f>COUNTIFS($F$3:F4993,'تقرير منتج تام'!$E$4)</f>
        <v>10</v>
      </c>
      <c r="D4993" s="37"/>
      <c r="E4993" s="37"/>
      <c r="F4993" s="37"/>
      <c r="G4993" s="39"/>
      <c r="H4993" s="40"/>
      <c r="I4993" s="107" t="str">
        <f>IF(G4993="","",_xlfn.IFNA(VLOOKUP(G4993,'سجل المشتريات'!F:N,8,0),"غير مسجلة في المشتريات"))</f>
        <v/>
      </c>
      <c r="J4993" s="26" t="str">
        <f>_xlfn.IFNA(VLOOKUP(F4993,الاوردرات!$B$1:$C$600,2,0),"")</f>
        <v/>
      </c>
      <c r="K4993" s="52"/>
      <c r="M4993" s="105" t="str">
        <f>IF(G4993="","",_xlfn.IFNA((VLOOKUP(G4993,help!L:M,2,0))*H4993,_xlfn.IFNA((VLOOKUP(G4993,help!P:Q,2,0))*H4993,"غير مسجلة في المشتريات")))</f>
        <v/>
      </c>
    </row>
    <row r="4994" spans="2:13" hidden="1" x14ac:dyDescent="0.25">
      <c r="B4994" s="13">
        <f>COUNTIFS($G$3:G4994,'تقرير استهلاك خامات'!$D$4)</f>
        <v>2</v>
      </c>
      <c r="C4994" s="13">
        <f>COUNTIFS($F$3:F4994,'تقرير منتج تام'!$E$4)</f>
        <v>10</v>
      </c>
      <c r="D4994" s="37"/>
      <c r="E4994" s="37"/>
      <c r="F4994" s="37"/>
      <c r="G4994" s="39"/>
      <c r="H4994" s="40"/>
      <c r="I4994" s="107" t="str">
        <f>IF(G4994="","",_xlfn.IFNA(VLOOKUP(G4994,'سجل المشتريات'!F:N,8,0),"غير مسجلة في المشتريات"))</f>
        <v/>
      </c>
      <c r="J4994" s="26" t="str">
        <f>_xlfn.IFNA(VLOOKUP(F4994,الاوردرات!$B$1:$C$600,2,0),"")</f>
        <v/>
      </c>
      <c r="K4994" s="52"/>
      <c r="M4994" s="105" t="str">
        <f>IF(G4994="","",_xlfn.IFNA((VLOOKUP(G4994,help!L:M,2,0))*H4994,_xlfn.IFNA((VLOOKUP(G4994,help!P:Q,2,0))*H4994,"غير مسجلة في المشتريات")))</f>
        <v/>
      </c>
    </row>
    <row r="4995" spans="2:13" hidden="1" x14ac:dyDescent="0.25">
      <c r="B4995" s="13">
        <f>COUNTIFS($G$3:G4995,'تقرير استهلاك خامات'!$D$4)</f>
        <v>2</v>
      </c>
      <c r="C4995" s="13">
        <f>COUNTIFS($F$3:F4995,'تقرير منتج تام'!$E$4)</f>
        <v>10</v>
      </c>
      <c r="D4995" s="37"/>
      <c r="E4995" s="37"/>
      <c r="F4995" s="37"/>
      <c r="G4995" s="39"/>
      <c r="H4995" s="40"/>
      <c r="I4995" s="107" t="str">
        <f>IF(G4995="","",_xlfn.IFNA(VLOOKUP(G4995,'سجل المشتريات'!F:N,8,0),"غير مسجلة في المشتريات"))</f>
        <v/>
      </c>
      <c r="J4995" s="26" t="str">
        <f>_xlfn.IFNA(VLOOKUP(F4995,الاوردرات!$B$1:$C$600,2,0),"")</f>
        <v/>
      </c>
      <c r="K4995" s="52"/>
      <c r="M4995" s="105" t="str">
        <f>IF(G4995="","",_xlfn.IFNA((VLOOKUP(G4995,help!L:M,2,0))*H4995,_xlfn.IFNA((VLOOKUP(G4995,help!P:Q,2,0))*H4995,"غير مسجلة في المشتريات")))</f>
        <v/>
      </c>
    </row>
    <row r="4996" spans="2:13" hidden="1" x14ac:dyDescent="0.25">
      <c r="B4996" s="13">
        <f>COUNTIFS($G$3:G4996,'تقرير استهلاك خامات'!$D$4)</f>
        <v>2</v>
      </c>
      <c r="C4996" s="13">
        <f>COUNTIFS($F$3:F4996,'تقرير منتج تام'!$E$4)</f>
        <v>10</v>
      </c>
      <c r="D4996" s="37"/>
      <c r="E4996" s="37"/>
      <c r="F4996" s="37"/>
      <c r="G4996" s="39"/>
      <c r="H4996" s="40"/>
      <c r="I4996" s="107" t="str">
        <f>IF(G4996="","",_xlfn.IFNA(VLOOKUP(G4996,'سجل المشتريات'!F:N,8,0),"غير مسجلة في المشتريات"))</f>
        <v/>
      </c>
      <c r="J4996" s="26" t="str">
        <f>_xlfn.IFNA(VLOOKUP(F4996,الاوردرات!$B$1:$C$600,2,0),"")</f>
        <v/>
      </c>
      <c r="K4996" s="52"/>
      <c r="M4996" s="105" t="str">
        <f>IF(G4996="","",_xlfn.IFNA((VLOOKUP(G4996,help!L:M,2,0))*H4996,_xlfn.IFNA((VLOOKUP(G4996,help!P:Q,2,0))*H4996,"غير مسجلة في المشتريات")))</f>
        <v/>
      </c>
    </row>
    <row r="4997" spans="2:13" hidden="1" x14ac:dyDescent="0.25">
      <c r="B4997" s="13">
        <f>COUNTIFS($G$3:G4997,'تقرير استهلاك خامات'!$D$4)</f>
        <v>2</v>
      </c>
      <c r="C4997" s="13">
        <f>COUNTIFS($F$3:F4997,'تقرير منتج تام'!$E$4)</f>
        <v>10</v>
      </c>
      <c r="D4997" s="37"/>
      <c r="E4997" s="37"/>
      <c r="F4997" s="37"/>
      <c r="G4997" s="39"/>
      <c r="H4997" s="40"/>
      <c r="I4997" s="107" t="str">
        <f>IF(G4997="","",_xlfn.IFNA(VLOOKUP(G4997,'سجل المشتريات'!F:N,8,0),"غير مسجلة في المشتريات"))</f>
        <v/>
      </c>
      <c r="J4997" s="26" t="str">
        <f>_xlfn.IFNA(VLOOKUP(F4997,الاوردرات!$B$1:$C$600,2,0),"")</f>
        <v/>
      </c>
      <c r="K4997" s="52"/>
      <c r="M4997" s="105" t="str">
        <f>IF(G4997="","",_xlfn.IFNA((VLOOKUP(G4997,help!L:M,2,0))*H4997,_xlfn.IFNA((VLOOKUP(G4997,help!P:Q,2,0))*H4997,"غير مسجلة في المشتريات")))</f>
        <v/>
      </c>
    </row>
    <row r="4998" spans="2:13" hidden="1" x14ac:dyDescent="0.25">
      <c r="B4998" s="13">
        <f>COUNTIFS($G$3:G4998,'تقرير استهلاك خامات'!$D$4)</f>
        <v>2</v>
      </c>
      <c r="C4998" s="13">
        <f>COUNTIFS($F$3:F4998,'تقرير منتج تام'!$E$4)</f>
        <v>10</v>
      </c>
      <c r="D4998" s="37"/>
      <c r="E4998" s="37"/>
      <c r="F4998" s="37"/>
      <c r="G4998" s="39"/>
      <c r="H4998" s="40"/>
      <c r="I4998" s="107" t="str">
        <f>IF(G4998="","",_xlfn.IFNA(VLOOKUP(G4998,'سجل المشتريات'!F:N,8,0),"غير مسجلة في المشتريات"))</f>
        <v/>
      </c>
      <c r="J4998" s="26" t="str">
        <f>_xlfn.IFNA(VLOOKUP(F4998,الاوردرات!$B$1:$C$600,2,0),"")</f>
        <v/>
      </c>
      <c r="K4998" s="52"/>
      <c r="M4998" s="105" t="str">
        <f>IF(G4998="","",_xlfn.IFNA((VLOOKUP(G4998,help!L:M,2,0))*H4998,_xlfn.IFNA((VLOOKUP(G4998,help!P:Q,2,0))*H4998,"غير مسجلة في المشتريات")))</f>
        <v/>
      </c>
    </row>
    <row r="4999" spans="2:13" hidden="1" x14ac:dyDescent="0.25">
      <c r="B4999" s="13">
        <f>COUNTIFS($G$3:G4999,'تقرير استهلاك خامات'!$D$4)</f>
        <v>2</v>
      </c>
      <c r="C4999" s="13">
        <f>COUNTIFS($F$3:F4999,'تقرير منتج تام'!$E$4)</f>
        <v>10</v>
      </c>
      <c r="D4999" s="37"/>
      <c r="E4999" s="37"/>
      <c r="F4999" s="37"/>
      <c r="G4999" s="39"/>
      <c r="H4999" s="40"/>
      <c r="I4999" s="107" t="str">
        <f>IF(G4999="","",_xlfn.IFNA(VLOOKUP(G4999,'سجل المشتريات'!F:N,8,0),"غير مسجلة في المشتريات"))</f>
        <v/>
      </c>
      <c r="J4999" s="26" t="str">
        <f>_xlfn.IFNA(VLOOKUP(F4999,الاوردرات!$B$1:$C$600,2,0),"")</f>
        <v/>
      </c>
      <c r="K4999" s="52"/>
      <c r="M4999" s="105" t="str">
        <f>IF(G4999="","",_xlfn.IFNA((VLOOKUP(G4999,help!L:M,2,0))*H4999,_xlfn.IFNA((VLOOKUP(G4999,help!P:Q,2,0))*H4999,"غير مسجلة في المشتريات")))</f>
        <v/>
      </c>
    </row>
    <row r="5000" spans="2:13" hidden="1" x14ac:dyDescent="0.25">
      <c r="B5000" s="13">
        <f>COUNTIFS($G$3:G5000,'تقرير استهلاك خامات'!$D$4)</f>
        <v>2</v>
      </c>
      <c r="C5000" s="13">
        <f>COUNTIFS($F$3:F5000,'تقرير منتج تام'!$E$4)</f>
        <v>10</v>
      </c>
      <c r="D5000" s="37"/>
      <c r="E5000" s="37"/>
      <c r="F5000" s="37"/>
      <c r="G5000" s="39"/>
      <c r="H5000" s="40"/>
      <c r="I5000" s="107" t="str">
        <f>IF(G5000="","",_xlfn.IFNA(VLOOKUP(G5000,'سجل المشتريات'!F:N,8,0),"غير مسجلة في المشتريات"))</f>
        <v/>
      </c>
      <c r="J5000" s="26" t="str">
        <f>_xlfn.IFNA(VLOOKUP(F5000,الاوردرات!$B$1:$C$600,2,0),"")</f>
        <v/>
      </c>
      <c r="K5000" s="52"/>
      <c r="M5000" s="105" t="str">
        <f>IF(G5000="","",_xlfn.IFNA((VLOOKUP(G5000,help!L:M,2,0))*H5000,_xlfn.IFNA((VLOOKUP(G5000,help!P:Q,2,0))*H5000,"غير مسجلة في المشتريات")))</f>
        <v/>
      </c>
    </row>
    <row r="5001" spans="2:13" hidden="1" x14ac:dyDescent="0.25">
      <c r="B5001" s="13">
        <f>COUNTIFS($G$3:G5001,'تقرير استهلاك خامات'!$D$4)</f>
        <v>2</v>
      </c>
      <c r="C5001" s="13">
        <f>COUNTIFS($F$3:F5001,'تقرير منتج تام'!$E$4)</f>
        <v>10</v>
      </c>
      <c r="D5001" s="37"/>
      <c r="E5001" s="37"/>
      <c r="F5001" s="37"/>
      <c r="G5001" s="39"/>
      <c r="H5001" s="40"/>
      <c r="I5001" s="107" t="str">
        <f>IF(G5001="","",_xlfn.IFNA(VLOOKUP(G5001,'سجل المشتريات'!F:N,8,0),"غير مسجلة في المشتريات"))</f>
        <v/>
      </c>
      <c r="J5001" s="26" t="str">
        <f>_xlfn.IFNA(VLOOKUP(F5001,الاوردرات!$B$1:$C$600,2,0),"")</f>
        <v/>
      </c>
      <c r="K5001" s="52"/>
      <c r="M5001" s="105" t="str">
        <f>IF(G5001="","",_xlfn.IFNA((VLOOKUP(G5001,help!L:M,2,0))*H5001,_xlfn.IFNA((VLOOKUP(G5001,help!P:Q,2,0))*H5001,"غير مسجلة في المشتريات")))</f>
        <v/>
      </c>
    </row>
    <row r="5002" spans="2:13" hidden="1" x14ac:dyDescent="0.25">
      <c r="B5002" s="13">
        <f>COUNTIFS($G$3:G5002,'تقرير استهلاك خامات'!$D$4)</f>
        <v>2</v>
      </c>
      <c r="C5002" s="13">
        <f>COUNTIFS($F$3:F5002,'تقرير منتج تام'!$E$4)</f>
        <v>10</v>
      </c>
      <c r="D5002" s="37"/>
      <c r="E5002" s="37"/>
      <c r="F5002" s="37"/>
      <c r="G5002" s="39"/>
      <c r="H5002" s="40"/>
      <c r="I5002" s="107" t="str">
        <f>IF(G5002="","",_xlfn.IFNA(VLOOKUP(G5002,'سجل المشتريات'!F:N,8,0),"غير مسجلة في المشتريات"))</f>
        <v/>
      </c>
      <c r="J5002" s="26" t="str">
        <f>_xlfn.IFNA(VLOOKUP(F5002,الاوردرات!$B$1:$C$600,2,0),"")</f>
        <v/>
      </c>
      <c r="K5002" s="52"/>
      <c r="M5002" s="105" t="str">
        <f>IF(G5002="","",_xlfn.IFNA((VLOOKUP(G5002,help!L:M,2,0))*H5002,_xlfn.IFNA((VLOOKUP(G5002,help!P:Q,2,0))*H5002,"غير مسجلة في المشتريات")))</f>
        <v/>
      </c>
    </row>
    <row r="5003" spans="2:13" hidden="1" x14ac:dyDescent="0.25">
      <c r="B5003" s="13">
        <f>COUNTIFS($G$3:G5003,'تقرير استهلاك خامات'!$D$4)</f>
        <v>2</v>
      </c>
      <c r="C5003" s="13">
        <f>COUNTIFS($F$3:F5003,'تقرير منتج تام'!$E$4)</f>
        <v>10</v>
      </c>
      <c r="D5003" s="37"/>
      <c r="E5003" s="37"/>
      <c r="F5003" s="37"/>
      <c r="G5003" s="39"/>
      <c r="H5003" s="40"/>
      <c r="I5003" s="107" t="str">
        <f>IF(G5003="","",_xlfn.IFNA(VLOOKUP(G5003,'سجل المشتريات'!F:N,8,0),"غير مسجلة في المشتريات"))</f>
        <v/>
      </c>
      <c r="J5003" s="26" t="str">
        <f>_xlfn.IFNA(VLOOKUP(F5003,الاوردرات!$B$1:$C$600,2,0),"")</f>
        <v/>
      </c>
      <c r="K5003" s="52"/>
      <c r="M5003" s="105" t="str">
        <f>IF(G5003="","",_xlfn.IFNA((VLOOKUP(G5003,help!L:M,2,0))*H5003,_xlfn.IFNA((VLOOKUP(G5003,help!P:Q,2,0))*H5003,"غير مسجلة في المشتريات")))</f>
        <v/>
      </c>
    </row>
    <row r="5004" spans="2:13" hidden="1" x14ac:dyDescent="0.25">
      <c r="B5004" s="13">
        <f>COUNTIFS($G$3:G5004,'تقرير استهلاك خامات'!$D$4)</f>
        <v>2</v>
      </c>
      <c r="C5004" s="13">
        <f>COUNTIFS($F$3:F5004,'تقرير منتج تام'!$E$4)</f>
        <v>10</v>
      </c>
      <c r="D5004" s="37"/>
      <c r="E5004" s="37"/>
      <c r="F5004" s="37"/>
      <c r="G5004" s="39"/>
      <c r="H5004" s="40"/>
      <c r="I5004" s="107" t="str">
        <f>IF(G5004="","",_xlfn.IFNA(VLOOKUP(G5004,'سجل المشتريات'!F:N,8,0),"غير مسجلة في المشتريات"))</f>
        <v/>
      </c>
      <c r="J5004" s="26" t="str">
        <f>_xlfn.IFNA(VLOOKUP(F5004,الاوردرات!$B$1:$C$600,2,0),"")</f>
        <v/>
      </c>
      <c r="K5004" s="52"/>
      <c r="M5004" s="105" t="str">
        <f>IF(G5004="","",_xlfn.IFNA((VLOOKUP(G5004,help!L:M,2,0))*H5004,_xlfn.IFNA((VLOOKUP(G5004,help!P:Q,2,0))*H5004,"غير مسجلة في المشتريات")))</f>
        <v/>
      </c>
    </row>
    <row r="5005" spans="2:13" hidden="1" x14ac:dyDescent="0.25">
      <c r="B5005" s="13">
        <f>COUNTIFS($G$3:G5005,'تقرير استهلاك خامات'!$D$4)</f>
        <v>2</v>
      </c>
      <c r="C5005" s="13">
        <f>COUNTIFS($F$3:F5005,'تقرير منتج تام'!$E$4)</f>
        <v>10</v>
      </c>
      <c r="D5005" s="37"/>
      <c r="E5005" s="37"/>
      <c r="F5005" s="37"/>
      <c r="G5005" s="39"/>
      <c r="H5005" s="40"/>
      <c r="I5005" s="107" t="str">
        <f>IF(G5005="","",_xlfn.IFNA(VLOOKUP(G5005,'سجل المشتريات'!F:N,8,0),"غير مسجلة في المشتريات"))</f>
        <v/>
      </c>
      <c r="J5005" s="26" t="str">
        <f>_xlfn.IFNA(VLOOKUP(F5005,الاوردرات!$B$1:$C$600,2,0),"")</f>
        <v/>
      </c>
      <c r="K5005" s="52"/>
      <c r="M5005" s="105" t="str">
        <f>IF(G5005="","",_xlfn.IFNA((VLOOKUP(G5005,help!L:M,2,0))*H5005,_xlfn.IFNA((VLOOKUP(G5005,help!P:Q,2,0))*H5005,"غير مسجلة في المشتريات")))</f>
        <v/>
      </c>
    </row>
    <row r="5006" spans="2:13" hidden="1" x14ac:dyDescent="0.25">
      <c r="B5006" s="13">
        <f>COUNTIFS($G$3:G5006,'تقرير استهلاك خامات'!$D$4)</f>
        <v>2</v>
      </c>
      <c r="C5006" s="13">
        <f>COUNTIFS($F$3:F5006,'تقرير منتج تام'!$E$4)</f>
        <v>10</v>
      </c>
      <c r="D5006" s="37"/>
      <c r="E5006" s="37"/>
      <c r="F5006" s="37"/>
      <c r="G5006" s="39"/>
      <c r="H5006" s="40"/>
      <c r="I5006" s="107" t="str">
        <f>IF(G5006="","",_xlfn.IFNA(VLOOKUP(G5006,'سجل المشتريات'!F:N,8,0),"غير مسجلة في المشتريات"))</f>
        <v/>
      </c>
      <c r="J5006" s="26" t="str">
        <f>_xlfn.IFNA(VLOOKUP(F5006,الاوردرات!$B$1:$C$600,2,0),"")</f>
        <v/>
      </c>
      <c r="K5006" s="52"/>
      <c r="M5006" s="105" t="str">
        <f>IF(G5006="","",_xlfn.IFNA((VLOOKUP(G5006,help!L:M,2,0))*H5006,_xlfn.IFNA((VLOOKUP(G5006,help!P:Q,2,0))*H5006,"غير مسجلة في المشتريات")))</f>
        <v/>
      </c>
    </row>
    <row r="5007" spans="2:13" hidden="1" x14ac:dyDescent="0.25">
      <c r="B5007" s="13">
        <f>COUNTIFS($G$3:G5007,'تقرير استهلاك خامات'!$D$4)</f>
        <v>2</v>
      </c>
      <c r="C5007" s="13">
        <f>COUNTIFS($F$3:F5007,'تقرير منتج تام'!$E$4)</f>
        <v>10</v>
      </c>
      <c r="D5007" s="37"/>
      <c r="E5007" s="37"/>
      <c r="F5007" s="37"/>
      <c r="G5007" s="39"/>
      <c r="H5007" s="40"/>
      <c r="I5007" s="107" t="str">
        <f>IF(G5007="","",_xlfn.IFNA(VLOOKUP(G5007,'سجل المشتريات'!F:N,8,0),"غير مسجلة في المشتريات"))</f>
        <v/>
      </c>
      <c r="J5007" s="26" t="str">
        <f>_xlfn.IFNA(VLOOKUP(F5007,الاوردرات!$B$1:$C$600,2,0),"")</f>
        <v/>
      </c>
      <c r="K5007" s="52"/>
      <c r="M5007" s="105" t="str">
        <f>IF(G5007="","",_xlfn.IFNA((VLOOKUP(G5007,help!L:M,2,0))*H5007,_xlfn.IFNA((VLOOKUP(G5007,help!P:Q,2,0))*H5007,"غير مسجلة في المشتريات")))</f>
        <v/>
      </c>
    </row>
    <row r="5008" spans="2:13" hidden="1" x14ac:dyDescent="0.25">
      <c r="B5008" s="13">
        <f>COUNTIFS($G$3:G5008,'تقرير استهلاك خامات'!$D$4)</f>
        <v>2</v>
      </c>
      <c r="C5008" s="13">
        <f>COUNTIFS($F$3:F5008,'تقرير منتج تام'!$E$4)</f>
        <v>10</v>
      </c>
      <c r="D5008" s="37"/>
      <c r="E5008" s="37"/>
      <c r="F5008" s="37"/>
      <c r="G5008" s="39"/>
      <c r="H5008" s="40"/>
      <c r="I5008" s="107" t="str">
        <f>IF(G5008="","",_xlfn.IFNA(VLOOKUP(G5008,'سجل المشتريات'!F:N,8,0),"غير مسجلة في المشتريات"))</f>
        <v/>
      </c>
      <c r="J5008" s="26" t="str">
        <f>_xlfn.IFNA(VLOOKUP(F5008,الاوردرات!$B$1:$C$600,2,0),"")</f>
        <v/>
      </c>
      <c r="K5008" s="52"/>
      <c r="M5008" s="105" t="str">
        <f>IF(G5008="","",_xlfn.IFNA((VLOOKUP(G5008,help!L:M,2,0))*H5008,_xlfn.IFNA((VLOOKUP(G5008,help!P:Q,2,0))*H5008,"غير مسجلة في المشتريات")))</f>
        <v/>
      </c>
    </row>
    <row r="5009" spans="2:13" hidden="1" x14ac:dyDescent="0.25">
      <c r="B5009" s="13">
        <f>COUNTIFS($G$3:G5009,'تقرير استهلاك خامات'!$D$4)</f>
        <v>2</v>
      </c>
      <c r="C5009" s="13">
        <f>COUNTIFS($F$3:F5009,'تقرير منتج تام'!$E$4)</f>
        <v>10</v>
      </c>
      <c r="D5009" s="37"/>
      <c r="E5009" s="37"/>
      <c r="F5009" s="37"/>
      <c r="G5009" s="39"/>
      <c r="H5009" s="40"/>
      <c r="I5009" s="107" t="str">
        <f>IF(G5009="","",_xlfn.IFNA(VLOOKUP(G5009,'سجل المشتريات'!F:N,8,0),"غير مسجلة في المشتريات"))</f>
        <v/>
      </c>
      <c r="J5009" s="26" t="str">
        <f>_xlfn.IFNA(VLOOKUP(F5009,الاوردرات!$B$1:$C$600,2,0),"")</f>
        <v/>
      </c>
      <c r="K5009" s="52"/>
      <c r="M5009" s="105" t="str">
        <f>IF(G5009="","",_xlfn.IFNA((VLOOKUP(G5009,help!L:M,2,0))*H5009,_xlfn.IFNA((VLOOKUP(G5009,help!P:Q,2,0))*H5009,"غير مسجلة في المشتريات")))</f>
        <v/>
      </c>
    </row>
    <row r="5010" spans="2:13" hidden="1" x14ac:dyDescent="0.25">
      <c r="B5010" s="13">
        <f>COUNTIFS($G$3:G5010,'تقرير استهلاك خامات'!$D$4)</f>
        <v>2</v>
      </c>
      <c r="C5010" s="13">
        <f>COUNTIFS($F$3:F5010,'تقرير منتج تام'!$E$4)</f>
        <v>10</v>
      </c>
      <c r="D5010" s="37"/>
      <c r="E5010" s="37"/>
      <c r="F5010" s="37"/>
      <c r="G5010" s="39"/>
      <c r="H5010" s="40"/>
      <c r="I5010" s="107" t="str">
        <f>IF(G5010="","",_xlfn.IFNA(VLOOKUP(G5010,'سجل المشتريات'!F:N,8,0),"غير مسجلة في المشتريات"))</f>
        <v/>
      </c>
      <c r="J5010" s="26" t="str">
        <f>_xlfn.IFNA(VLOOKUP(F5010,الاوردرات!$B$1:$C$600,2,0),"")</f>
        <v/>
      </c>
      <c r="K5010" s="52"/>
      <c r="M5010" s="105" t="str">
        <f>IF(G5010="","",_xlfn.IFNA((VLOOKUP(G5010,help!L:M,2,0))*H5010,_xlfn.IFNA((VLOOKUP(G5010,help!P:Q,2,0))*H5010,"غير مسجلة في المشتريات")))</f>
        <v/>
      </c>
    </row>
    <row r="5011" spans="2:13" hidden="1" x14ac:dyDescent="0.25">
      <c r="B5011" s="13">
        <f>COUNTIFS($G$3:G5011,'تقرير استهلاك خامات'!$D$4)</f>
        <v>2</v>
      </c>
      <c r="C5011" s="13">
        <f>COUNTIFS($F$3:F5011,'تقرير منتج تام'!$E$4)</f>
        <v>10</v>
      </c>
      <c r="D5011" s="37"/>
      <c r="E5011" s="37"/>
      <c r="F5011" s="37"/>
      <c r="G5011" s="39"/>
      <c r="H5011" s="40"/>
      <c r="I5011" s="107" t="str">
        <f>IF(G5011="","",_xlfn.IFNA(VLOOKUP(G5011,'سجل المشتريات'!F:N,8,0),"غير مسجلة في المشتريات"))</f>
        <v/>
      </c>
      <c r="J5011" s="26" t="str">
        <f>_xlfn.IFNA(VLOOKUP(F5011,الاوردرات!$B$1:$C$600,2,0),"")</f>
        <v/>
      </c>
      <c r="K5011" s="52"/>
      <c r="M5011" s="105" t="str">
        <f>IF(G5011="","",_xlfn.IFNA((VLOOKUP(G5011,help!L:M,2,0))*H5011,_xlfn.IFNA((VLOOKUP(G5011,help!P:Q,2,0))*H5011,"غير مسجلة في المشتريات")))</f>
        <v/>
      </c>
    </row>
    <row r="5012" spans="2:13" hidden="1" x14ac:dyDescent="0.25">
      <c r="B5012" s="13">
        <f>COUNTIFS($G$3:G5012,'تقرير استهلاك خامات'!$D$4)</f>
        <v>2</v>
      </c>
      <c r="C5012" s="13">
        <f>COUNTIFS($F$3:F5012,'تقرير منتج تام'!$E$4)</f>
        <v>10</v>
      </c>
      <c r="D5012" s="37"/>
      <c r="E5012" s="37"/>
      <c r="F5012" s="37"/>
      <c r="G5012" s="39"/>
      <c r="H5012" s="40"/>
      <c r="I5012" s="107" t="str">
        <f>IF(G5012="","",_xlfn.IFNA(VLOOKUP(G5012,'سجل المشتريات'!F:N,8,0),"غير مسجلة في المشتريات"))</f>
        <v/>
      </c>
      <c r="J5012" s="26" t="str">
        <f>_xlfn.IFNA(VLOOKUP(F5012,الاوردرات!$B$1:$C$600,2,0),"")</f>
        <v/>
      </c>
      <c r="K5012" s="52"/>
      <c r="M5012" s="105" t="str">
        <f>IF(G5012="","",_xlfn.IFNA((VLOOKUP(G5012,help!L:M,2,0))*H5012,_xlfn.IFNA((VLOOKUP(G5012,help!P:Q,2,0))*H5012,"غير مسجلة في المشتريات")))</f>
        <v/>
      </c>
    </row>
    <row r="5013" spans="2:13" hidden="1" x14ac:dyDescent="0.25">
      <c r="B5013" s="13">
        <f>COUNTIFS($G$3:G5013,'تقرير استهلاك خامات'!$D$4)</f>
        <v>2</v>
      </c>
      <c r="C5013" s="13">
        <f>COUNTIFS($F$3:F5013,'تقرير منتج تام'!$E$4)</f>
        <v>10</v>
      </c>
      <c r="D5013" s="37"/>
      <c r="E5013" s="37"/>
      <c r="F5013" s="37"/>
      <c r="G5013" s="39"/>
      <c r="H5013" s="40"/>
      <c r="I5013" s="107" t="str">
        <f>IF(G5013="","",_xlfn.IFNA(VLOOKUP(G5013,'سجل المشتريات'!F:N,8,0),"غير مسجلة في المشتريات"))</f>
        <v/>
      </c>
      <c r="J5013" s="26" t="str">
        <f>_xlfn.IFNA(VLOOKUP(F5013,الاوردرات!$B$1:$C$600,2,0),"")</f>
        <v/>
      </c>
      <c r="K5013" s="52"/>
      <c r="M5013" s="105" t="str">
        <f>IF(G5013="","",_xlfn.IFNA((VLOOKUP(G5013,help!L:M,2,0))*H5013,_xlfn.IFNA((VLOOKUP(G5013,help!P:Q,2,0))*H5013,"غير مسجلة في المشتريات")))</f>
        <v/>
      </c>
    </row>
    <row r="5014" spans="2:13" hidden="1" x14ac:dyDescent="0.25">
      <c r="B5014" s="13">
        <f>COUNTIFS($G$3:G5014,'تقرير استهلاك خامات'!$D$4)</f>
        <v>2</v>
      </c>
      <c r="C5014" s="13">
        <f>COUNTIFS($F$3:F5014,'تقرير منتج تام'!$E$4)</f>
        <v>10</v>
      </c>
      <c r="D5014" s="37"/>
      <c r="E5014" s="37"/>
      <c r="F5014" s="37"/>
      <c r="G5014" s="39"/>
      <c r="H5014" s="40"/>
      <c r="I5014" s="107" t="str">
        <f>IF(G5014="","",_xlfn.IFNA(VLOOKUP(G5014,'سجل المشتريات'!F:N,8,0),"غير مسجلة في المشتريات"))</f>
        <v/>
      </c>
      <c r="J5014" s="26" t="str">
        <f>_xlfn.IFNA(VLOOKUP(F5014,الاوردرات!$B$1:$C$600,2,0),"")</f>
        <v/>
      </c>
      <c r="K5014" s="52"/>
      <c r="M5014" s="105" t="str">
        <f>IF(G5014="","",_xlfn.IFNA((VLOOKUP(G5014,help!L:M,2,0))*H5014,_xlfn.IFNA((VLOOKUP(G5014,help!P:Q,2,0))*H5014,"غير مسجلة في المشتريات")))</f>
        <v/>
      </c>
    </row>
    <row r="5015" spans="2:13" hidden="1" x14ac:dyDescent="0.25">
      <c r="B5015" s="13">
        <f>COUNTIFS($G$3:G5015,'تقرير استهلاك خامات'!$D$4)</f>
        <v>2</v>
      </c>
      <c r="C5015" s="13">
        <f>COUNTIFS($F$3:F5015,'تقرير منتج تام'!$E$4)</f>
        <v>10</v>
      </c>
      <c r="D5015" s="37"/>
      <c r="E5015" s="37"/>
      <c r="F5015" s="37"/>
      <c r="G5015" s="39"/>
      <c r="H5015" s="40"/>
      <c r="I5015" s="107" t="str">
        <f>IF(G5015="","",_xlfn.IFNA(VLOOKUP(G5015,'سجل المشتريات'!F:N,8,0),"غير مسجلة في المشتريات"))</f>
        <v/>
      </c>
      <c r="J5015" s="26" t="str">
        <f>_xlfn.IFNA(VLOOKUP(F5015,الاوردرات!$B$1:$C$600,2,0),"")</f>
        <v/>
      </c>
      <c r="K5015" s="52"/>
      <c r="M5015" s="105" t="str">
        <f>IF(G5015="","",_xlfn.IFNA((VLOOKUP(G5015,help!L:M,2,0))*H5015,_xlfn.IFNA((VLOOKUP(G5015,help!P:Q,2,0))*H5015,"غير مسجلة في المشتريات")))</f>
        <v/>
      </c>
    </row>
    <row r="5016" spans="2:13" hidden="1" x14ac:dyDescent="0.25">
      <c r="B5016" s="13">
        <f>COUNTIFS($G$3:G5016,'تقرير استهلاك خامات'!$D$4)</f>
        <v>2</v>
      </c>
      <c r="C5016" s="13">
        <f>COUNTIFS($F$3:F5016,'تقرير منتج تام'!$E$4)</f>
        <v>10</v>
      </c>
      <c r="D5016" s="37"/>
      <c r="E5016" s="37"/>
      <c r="F5016" s="37"/>
      <c r="G5016" s="39"/>
      <c r="H5016" s="40"/>
      <c r="I5016" s="107" t="str">
        <f>IF(G5016="","",_xlfn.IFNA(VLOOKUP(G5016,'سجل المشتريات'!F:N,8,0),"غير مسجلة في المشتريات"))</f>
        <v/>
      </c>
      <c r="J5016" s="26" t="str">
        <f>_xlfn.IFNA(VLOOKUP(F5016,الاوردرات!$B$1:$C$600,2,0),"")</f>
        <v/>
      </c>
      <c r="K5016" s="52"/>
      <c r="M5016" s="105" t="str">
        <f>IF(G5016="","",_xlfn.IFNA((VLOOKUP(G5016,help!L:M,2,0))*H5016,_xlfn.IFNA((VLOOKUP(G5016,help!P:Q,2,0))*H5016,"غير مسجلة في المشتريات")))</f>
        <v/>
      </c>
    </row>
    <row r="5017" spans="2:13" hidden="1" x14ac:dyDescent="0.25">
      <c r="B5017" s="13">
        <f>COUNTIFS($G$3:G5017,'تقرير استهلاك خامات'!$D$4)</f>
        <v>2</v>
      </c>
      <c r="C5017" s="13">
        <f>COUNTIFS($F$3:F5017,'تقرير منتج تام'!$E$4)</f>
        <v>10</v>
      </c>
      <c r="D5017" s="37"/>
      <c r="E5017" s="37"/>
      <c r="F5017" s="37"/>
      <c r="G5017" s="39"/>
      <c r="H5017" s="40"/>
      <c r="I5017" s="107" t="str">
        <f>IF(G5017="","",_xlfn.IFNA(VLOOKUP(G5017,'سجل المشتريات'!F:N,8,0),"غير مسجلة في المشتريات"))</f>
        <v/>
      </c>
      <c r="J5017" s="26" t="str">
        <f>_xlfn.IFNA(VLOOKUP(F5017,الاوردرات!$B$1:$C$600,2,0),"")</f>
        <v/>
      </c>
      <c r="K5017" s="52"/>
      <c r="M5017" s="105" t="str">
        <f>IF(G5017="","",_xlfn.IFNA((VLOOKUP(G5017,help!L:M,2,0))*H5017,_xlfn.IFNA((VLOOKUP(G5017,help!P:Q,2,0))*H5017,"غير مسجلة في المشتريات")))</f>
        <v/>
      </c>
    </row>
    <row r="5018" spans="2:13" hidden="1" x14ac:dyDescent="0.25">
      <c r="B5018" s="13">
        <f>COUNTIFS($G$3:G5018,'تقرير استهلاك خامات'!$D$4)</f>
        <v>2</v>
      </c>
      <c r="C5018" s="13">
        <f>COUNTIFS($F$3:F5018,'تقرير منتج تام'!$E$4)</f>
        <v>10</v>
      </c>
      <c r="D5018" s="37"/>
      <c r="E5018" s="37"/>
      <c r="F5018" s="37"/>
      <c r="G5018" s="39"/>
      <c r="H5018" s="40"/>
      <c r="I5018" s="107" t="str">
        <f>IF(G5018="","",_xlfn.IFNA(VLOOKUP(G5018,'سجل المشتريات'!F:N,8,0),"غير مسجلة في المشتريات"))</f>
        <v/>
      </c>
      <c r="J5018" s="26" t="str">
        <f>_xlfn.IFNA(VLOOKUP(F5018,الاوردرات!$B$1:$C$600,2,0),"")</f>
        <v/>
      </c>
      <c r="K5018" s="52"/>
      <c r="M5018" s="105" t="str">
        <f>IF(G5018="","",_xlfn.IFNA((VLOOKUP(G5018,help!L:M,2,0))*H5018,_xlfn.IFNA((VLOOKUP(G5018,help!P:Q,2,0))*H5018,"غير مسجلة في المشتريات")))</f>
        <v/>
      </c>
    </row>
    <row r="5019" spans="2:13" hidden="1" x14ac:dyDescent="0.25">
      <c r="B5019" s="13">
        <f>COUNTIFS($G$3:G5019,'تقرير استهلاك خامات'!$D$4)</f>
        <v>2</v>
      </c>
      <c r="C5019" s="13">
        <f>COUNTIFS($F$3:F5019,'تقرير منتج تام'!$E$4)</f>
        <v>10</v>
      </c>
      <c r="D5019" s="37"/>
      <c r="E5019" s="37"/>
      <c r="F5019" s="37"/>
      <c r="G5019" s="39"/>
      <c r="H5019" s="40"/>
      <c r="I5019" s="107" t="str">
        <f>IF(G5019="","",_xlfn.IFNA(VLOOKUP(G5019,'سجل المشتريات'!F:N,8,0),"غير مسجلة في المشتريات"))</f>
        <v/>
      </c>
      <c r="J5019" s="26" t="str">
        <f>_xlfn.IFNA(VLOOKUP(F5019,الاوردرات!$B$1:$C$600,2,0),"")</f>
        <v/>
      </c>
      <c r="K5019" s="52"/>
      <c r="M5019" s="105" t="str">
        <f>IF(G5019="","",_xlfn.IFNA((VLOOKUP(G5019,help!L:M,2,0))*H5019,_xlfn.IFNA((VLOOKUP(G5019,help!P:Q,2,0))*H5019,"غير مسجلة في المشتريات")))</f>
        <v/>
      </c>
    </row>
    <row r="5020" spans="2:13" hidden="1" x14ac:dyDescent="0.25">
      <c r="B5020" s="13">
        <f>COUNTIFS($G$3:G5020,'تقرير استهلاك خامات'!$D$4)</f>
        <v>2</v>
      </c>
      <c r="C5020" s="13">
        <f>COUNTIFS($F$3:F5020,'تقرير منتج تام'!$E$4)</f>
        <v>10</v>
      </c>
      <c r="D5020" s="37"/>
      <c r="E5020" s="37"/>
      <c r="F5020" s="37"/>
      <c r="G5020" s="39"/>
      <c r="H5020" s="40"/>
      <c r="I5020" s="107" t="str">
        <f>IF(G5020="","",_xlfn.IFNA(VLOOKUP(G5020,'سجل المشتريات'!F:N,8,0),"غير مسجلة في المشتريات"))</f>
        <v/>
      </c>
      <c r="J5020" s="26" t="str">
        <f>_xlfn.IFNA(VLOOKUP(F5020,الاوردرات!$B$1:$C$600,2,0),"")</f>
        <v/>
      </c>
      <c r="K5020" s="52"/>
      <c r="M5020" s="105" t="str">
        <f>IF(G5020="","",_xlfn.IFNA((VLOOKUP(G5020,help!L:M,2,0))*H5020,_xlfn.IFNA((VLOOKUP(G5020,help!P:Q,2,0))*H5020,"غير مسجلة في المشتريات")))</f>
        <v/>
      </c>
    </row>
    <row r="5021" spans="2:13" hidden="1" x14ac:dyDescent="0.25">
      <c r="B5021" s="13">
        <f>COUNTIFS($G$3:G5021,'تقرير استهلاك خامات'!$D$4)</f>
        <v>2</v>
      </c>
      <c r="C5021" s="13">
        <f>COUNTIFS($F$3:F5021,'تقرير منتج تام'!$E$4)</f>
        <v>10</v>
      </c>
      <c r="D5021" s="37"/>
      <c r="E5021" s="37"/>
      <c r="F5021" s="37"/>
      <c r="G5021" s="39"/>
      <c r="H5021" s="40"/>
      <c r="I5021" s="107" t="str">
        <f>IF(G5021="","",_xlfn.IFNA(VLOOKUP(G5021,'سجل المشتريات'!F:N,8,0),"غير مسجلة في المشتريات"))</f>
        <v/>
      </c>
      <c r="J5021" s="26" t="str">
        <f>_xlfn.IFNA(VLOOKUP(F5021,الاوردرات!$B$1:$C$600,2,0),"")</f>
        <v/>
      </c>
      <c r="K5021" s="52"/>
      <c r="M5021" s="105" t="str">
        <f>IF(G5021="","",_xlfn.IFNA((VLOOKUP(G5021,help!L:M,2,0))*H5021,_xlfn.IFNA((VLOOKUP(G5021,help!P:Q,2,0))*H5021,"غير مسجلة في المشتريات")))</f>
        <v/>
      </c>
    </row>
    <row r="5022" spans="2:13" hidden="1" x14ac:dyDescent="0.25">
      <c r="B5022" s="13">
        <f>COUNTIFS($G$3:G5022,'تقرير استهلاك خامات'!$D$4)</f>
        <v>2</v>
      </c>
      <c r="C5022" s="13">
        <f>COUNTIFS($F$3:F5022,'تقرير منتج تام'!$E$4)</f>
        <v>10</v>
      </c>
      <c r="D5022" s="37"/>
      <c r="E5022" s="37"/>
      <c r="F5022" s="37"/>
      <c r="G5022" s="39"/>
      <c r="H5022" s="40"/>
      <c r="I5022" s="107" t="str">
        <f>IF(G5022="","",_xlfn.IFNA(VLOOKUP(G5022,'سجل المشتريات'!F:N,8,0),"غير مسجلة في المشتريات"))</f>
        <v/>
      </c>
      <c r="J5022" s="26" t="str">
        <f>_xlfn.IFNA(VLOOKUP(F5022,الاوردرات!$B$1:$C$600,2,0),"")</f>
        <v/>
      </c>
      <c r="K5022" s="52"/>
      <c r="M5022" s="105" t="str">
        <f>IF(G5022="","",_xlfn.IFNA((VLOOKUP(G5022,help!L:M,2,0))*H5022,_xlfn.IFNA((VLOOKUP(G5022,help!P:Q,2,0))*H5022,"غير مسجلة في المشتريات")))</f>
        <v/>
      </c>
    </row>
    <row r="5023" spans="2:13" hidden="1" x14ac:dyDescent="0.25">
      <c r="B5023" s="13">
        <f>COUNTIFS($G$3:G5023,'تقرير استهلاك خامات'!$D$4)</f>
        <v>2</v>
      </c>
      <c r="C5023" s="13">
        <f>COUNTIFS($F$3:F5023,'تقرير منتج تام'!$E$4)</f>
        <v>10</v>
      </c>
      <c r="D5023" s="37"/>
      <c r="E5023" s="37"/>
      <c r="F5023" s="37"/>
      <c r="G5023" s="39"/>
      <c r="H5023" s="40"/>
      <c r="I5023" s="107" t="str">
        <f>IF(G5023="","",_xlfn.IFNA(VLOOKUP(G5023,'سجل المشتريات'!F:N,8,0),"غير مسجلة في المشتريات"))</f>
        <v/>
      </c>
      <c r="J5023" s="26" t="str">
        <f>_xlfn.IFNA(VLOOKUP(F5023,الاوردرات!$B$1:$C$600,2,0),"")</f>
        <v/>
      </c>
      <c r="K5023" s="52"/>
      <c r="M5023" s="105" t="str">
        <f>IF(G5023="","",_xlfn.IFNA((VLOOKUP(G5023,help!L:M,2,0))*H5023,_xlfn.IFNA((VLOOKUP(G5023,help!P:Q,2,0))*H5023,"غير مسجلة في المشتريات")))</f>
        <v/>
      </c>
    </row>
    <row r="5024" spans="2:13" hidden="1" x14ac:dyDescent="0.25">
      <c r="B5024" s="13">
        <f>COUNTIFS($G$3:G5024,'تقرير استهلاك خامات'!$D$4)</f>
        <v>2</v>
      </c>
      <c r="C5024" s="13">
        <f>COUNTIFS($F$3:F5024,'تقرير منتج تام'!$E$4)</f>
        <v>10</v>
      </c>
      <c r="D5024" s="37"/>
      <c r="E5024" s="37"/>
      <c r="F5024" s="37"/>
      <c r="G5024" s="39"/>
      <c r="H5024" s="40"/>
      <c r="I5024" s="107" t="str">
        <f>IF(G5024="","",_xlfn.IFNA(VLOOKUP(G5024,'سجل المشتريات'!F:N,8,0),"غير مسجلة في المشتريات"))</f>
        <v/>
      </c>
      <c r="J5024" s="26" t="str">
        <f>_xlfn.IFNA(VLOOKUP(F5024,الاوردرات!$B$1:$C$600,2,0),"")</f>
        <v/>
      </c>
      <c r="K5024" s="52"/>
      <c r="M5024" s="105" t="str">
        <f>IF(G5024="","",_xlfn.IFNA((VLOOKUP(G5024,help!L:M,2,0))*H5024,_xlfn.IFNA((VLOOKUP(G5024,help!P:Q,2,0))*H5024,"غير مسجلة في المشتريات")))</f>
        <v/>
      </c>
    </row>
    <row r="5025" spans="2:13" hidden="1" x14ac:dyDescent="0.25">
      <c r="B5025" s="13">
        <f>COUNTIFS($G$3:G5025,'تقرير استهلاك خامات'!$D$4)</f>
        <v>2</v>
      </c>
      <c r="C5025" s="13">
        <f>COUNTIFS($F$3:F5025,'تقرير منتج تام'!$E$4)</f>
        <v>10</v>
      </c>
      <c r="D5025" s="37"/>
      <c r="E5025" s="37"/>
      <c r="F5025" s="37"/>
      <c r="G5025" s="39"/>
      <c r="H5025" s="40"/>
      <c r="I5025" s="107" t="str">
        <f>IF(G5025="","",_xlfn.IFNA(VLOOKUP(G5025,'سجل المشتريات'!F:N,8,0),"غير مسجلة في المشتريات"))</f>
        <v/>
      </c>
      <c r="J5025" s="26" t="str">
        <f>_xlfn.IFNA(VLOOKUP(F5025,الاوردرات!$B$1:$C$600,2,0),"")</f>
        <v/>
      </c>
      <c r="K5025" s="52"/>
      <c r="M5025" s="105" t="str">
        <f>IF(G5025="","",_xlfn.IFNA((VLOOKUP(G5025,help!L:M,2,0))*H5025,_xlfn.IFNA((VLOOKUP(G5025,help!P:Q,2,0))*H5025,"غير مسجلة في المشتريات")))</f>
        <v/>
      </c>
    </row>
    <row r="5026" spans="2:13" hidden="1" x14ac:dyDescent="0.25">
      <c r="B5026" s="13">
        <f>COUNTIFS($G$3:G5026,'تقرير استهلاك خامات'!$D$4)</f>
        <v>2</v>
      </c>
      <c r="C5026" s="13">
        <f>COUNTIFS($F$3:F5026,'تقرير منتج تام'!$E$4)</f>
        <v>10</v>
      </c>
      <c r="D5026" s="37"/>
      <c r="E5026" s="37"/>
      <c r="F5026" s="37"/>
      <c r="G5026" s="39"/>
      <c r="H5026" s="40"/>
      <c r="I5026" s="107" t="str">
        <f>IF(G5026="","",_xlfn.IFNA(VLOOKUP(G5026,'سجل المشتريات'!F:N,8,0),"غير مسجلة في المشتريات"))</f>
        <v/>
      </c>
      <c r="J5026" s="26" t="str">
        <f>_xlfn.IFNA(VLOOKUP(F5026,الاوردرات!$B$1:$C$600,2,0),"")</f>
        <v/>
      </c>
      <c r="K5026" s="52"/>
      <c r="M5026" s="105" t="str">
        <f>IF(G5026="","",_xlfn.IFNA((VLOOKUP(G5026,help!L:M,2,0))*H5026,_xlfn.IFNA((VLOOKUP(G5026,help!P:Q,2,0))*H5026,"غير مسجلة في المشتريات")))</f>
        <v/>
      </c>
    </row>
    <row r="5027" spans="2:13" hidden="1" x14ac:dyDescent="0.25">
      <c r="B5027" s="13">
        <f>COUNTIFS($G$3:G5027,'تقرير استهلاك خامات'!$D$4)</f>
        <v>2</v>
      </c>
      <c r="C5027" s="13">
        <f>COUNTIFS($F$3:F5027,'تقرير منتج تام'!$E$4)</f>
        <v>10</v>
      </c>
      <c r="D5027" s="37"/>
      <c r="E5027" s="37"/>
      <c r="F5027" s="37"/>
      <c r="G5027" s="39"/>
      <c r="H5027" s="40"/>
      <c r="I5027" s="107" t="str">
        <f>IF(G5027="","",_xlfn.IFNA(VLOOKUP(G5027,'سجل المشتريات'!F:N,8,0),"غير مسجلة في المشتريات"))</f>
        <v/>
      </c>
      <c r="J5027" s="26" t="str">
        <f>_xlfn.IFNA(VLOOKUP(F5027,الاوردرات!$B$1:$C$600,2,0),"")</f>
        <v/>
      </c>
      <c r="K5027" s="52"/>
      <c r="M5027" s="105" t="str">
        <f>IF(G5027="","",_xlfn.IFNA((VLOOKUP(G5027,help!L:M,2,0))*H5027,_xlfn.IFNA((VLOOKUP(G5027,help!P:Q,2,0))*H5027,"غير مسجلة في المشتريات")))</f>
        <v/>
      </c>
    </row>
    <row r="5028" spans="2:13" hidden="1" x14ac:dyDescent="0.25">
      <c r="B5028" s="13">
        <f>COUNTIFS($G$3:G5028,'تقرير استهلاك خامات'!$D$4)</f>
        <v>2</v>
      </c>
      <c r="C5028" s="13">
        <f>COUNTIFS($F$3:F5028,'تقرير منتج تام'!$E$4)</f>
        <v>10</v>
      </c>
      <c r="D5028" s="37"/>
      <c r="E5028" s="37"/>
      <c r="F5028" s="37"/>
      <c r="G5028" s="39"/>
      <c r="H5028" s="40"/>
      <c r="I5028" s="107" t="str">
        <f>IF(G5028="","",_xlfn.IFNA(VLOOKUP(G5028,'سجل المشتريات'!F:N,8,0),"غير مسجلة في المشتريات"))</f>
        <v/>
      </c>
      <c r="J5028" s="26" t="str">
        <f>_xlfn.IFNA(VLOOKUP(F5028,الاوردرات!$B$1:$C$600,2,0),"")</f>
        <v/>
      </c>
      <c r="K5028" s="52"/>
      <c r="M5028" s="105" t="str">
        <f>IF(G5028="","",_xlfn.IFNA((VLOOKUP(G5028,help!L:M,2,0))*H5028,_xlfn.IFNA((VLOOKUP(G5028,help!P:Q,2,0))*H5028,"غير مسجلة في المشتريات")))</f>
        <v/>
      </c>
    </row>
    <row r="5029" spans="2:13" hidden="1" x14ac:dyDescent="0.25">
      <c r="B5029" s="13">
        <f>COUNTIFS($G$3:G5029,'تقرير استهلاك خامات'!$D$4)</f>
        <v>2</v>
      </c>
      <c r="C5029" s="13">
        <f>COUNTIFS($F$3:F5029,'تقرير منتج تام'!$E$4)</f>
        <v>10</v>
      </c>
      <c r="D5029" s="37"/>
      <c r="E5029" s="37"/>
      <c r="F5029" s="37"/>
      <c r="G5029" s="39"/>
      <c r="H5029" s="40"/>
      <c r="I5029" s="107" t="str">
        <f>IF(G5029="","",_xlfn.IFNA(VLOOKUP(G5029,'سجل المشتريات'!F:N,8,0),"غير مسجلة في المشتريات"))</f>
        <v/>
      </c>
      <c r="J5029" s="26" t="str">
        <f>_xlfn.IFNA(VLOOKUP(F5029,الاوردرات!$B$1:$C$600,2,0),"")</f>
        <v/>
      </c>
      <c r="K5029" s="52"/>
      <c r="M5029" s="105" t="str">
        <f>IF(G5029="","",_xlfn.IFNA((VLOOKUP(G5029,help!L:M,2,0))*H5029,_xlfn.IFNA((VLOOKUP(G5029,help!P:Q,2,0))*H5029,"غير مسجلة في المشتريات")))</f>
        <v/>
      </c>
    </row>
    <row r="5030" spans="2:13" hidden="1" x14ac:dyDescent="0.25">
      <c r="B5030" s="13">
        <f>COUNTIFS($G$3:G5030,'تقرير استهلاك خامات'!$D$4)</f>
        <v>2</v>
      </c>
      <c r="C5030" s="13">
        <f>COUNTIFS($F$3:F5030,'تقرير منتج تام'!$E$4)</f>
        <v>10</v>
      </c>
      <c r="D5030" s="37"/>
      <c r="E5030" s="37"/>
      <c r="F5030" s="37"/>
      <c r="G5030" s="39"/>
      <c r="H5030" s="40"/>
      <c r="I5030" s="107" t="str">
        <f>IF(G5030="","",_xlfn.IFNA(VLOOKUP(G5030,'سجل المشتريات'!F:N,8,0),"غير مسجلة في المشتريات"))</f>
        <v/>
      </c>
      <c r="J5030" s="26" t="str">
        <f>_xlfn.IFNA(VLOOKUP(F5030,الاوردرات!$B$1:$C$600,2,0),"")</f>
        <v/>
      </c>
      <c r="K5030" s="52"/>
      <c r="M5030" s="105" t="str">
        <f>IF(G5030="","",_xlfn.IFNA((VLOOKUP(G5030,help!L:M,2,0))*H5030,_xlfn.IFNA((VLOOKUP(G5030,help!P:Q,2,0))*H5030,"غير مسجلة في المشتريات")))</f>
        <v/>
      </c>
    </row>
    <row r="5031" spans="2:13" hidden="1" x14ac:dyDescent="0.25">
      <c r="B5031" s="13">
        <f>COUNTIFS($G$3:G5031,'تقرير استهلاك خامات'!$D$4)</f>
        <v>2</v>
      </c>
      <c r="C5031" s="13">
        <f>COUNTIFS($F$3:F5031,'تقرير منتج تام'!$E$4)</f>
        <v>10</v>
      </c>
      <c r="D5031" s="37"/>
      <c r="E5031" s="37"/>
      <c r="F5031" s="37"/>
      <c r="G5031" s="39"/>
      <c r="H5031" s="40"/>
      <c r="I5031" s="107" t="str">
        <f>IF(G5031="","",_xlfn.IFNA(VLOOKUP(G5031,'سجل المشتريات'!F:N,8,0),"غير مسجلة في المشتريات"))</f>
        <v/>
      </c>
      <c r="J5031" s="26" t="str">
        <f>_xlfn.IFNA(VLOOKUP(F5031,الاوردرات!$B$1:$C$600,2,0),"")</f>
        <v/>
      </c>
      <c r="K5031" s="52"/>
      <c r="M5031" s="105" t="str">
        <f>IF(G5031="","",_xlfn.IFNA((VLOOKUP(G5031,help!L:M,2,0))*H5031,_xlfn.IFNA((VLOOKUP(G5031,help!P:Q,2,0))*H5031,"غير مسجلة في المشتريات")))</f>
        <v/>
      </c>
    </row>
    <row r="5032" spans="2:13" hidden="1" x14ac:dyDescent="0.25">
      <c r="B5032" s="13">
        <f>COUNTIFS($G$3:G5032,'تقرير استهلاك خامات'!$D$4)</f>
        <v>2</v>
      </c>
      <c r="C5032" s="13">
        <f>COUNTIFS($F$3:F5032,'تقرير منتج تام'!$E$4)</f>
        <v>10</v>
      </c>
      <c r="D5032" s="37"/>
      <c r="E5032" s="37"/>
      <c r="F5032" s="37"/>
      <c r="G5032" s="39"/>
      <c r="H5032" s="40"/>
      <c r="I5032" s="107" t="str">
        <f>IF(G5032="","",_xlfn.IFNA(VLOOKUP(G5032,'سجل المشتريات'!F:N,8,0),"غير مسجلة في المشتريات"))</f>
        <v/>
      </c>
      <c r="J5032" s="26" t="str">
        <f>_xlfn.IFNA(VLOOKUP(F5032,الاوردرات!$B$1:$C$600,2,0),"")</f>
        <v/>
      </c>
      <c r="K5032" s="52"/>
      <c r="M5032" s="105" t="str">
        <f>IF(G5032="","",_xlfn.IFNA((VLOOKUP(G5032,help!L:M,2,0))*H5032,_xlfn.IFNA((VLOOKUP(G5032,help!P:Q,2,0))*H5032,"غير مسجلة في المشتريات")))</f>
        <v/>
      </c>
    </row>
    <row r="5033" spans="2:13" hidden="1" x14ac:dyDescent="0.25">
      <c r="B5033" s="13">
        <f>COUNTIFS($G$3:G5033,'تقرير استهلاك خامات'!$D$4)</f>
        <v>2</v>
      </c>
      <c r="C5033" s="13">
        <f>COUNTIFS($F$3:F5033,'تقرير منتج تام'!$E$4)</f>
        <v>10</v>
      </c>
      <c r="D5033" s="37"/>
      <c r="E5033" s="37"/>
      <c r="F5033" s="37"/>
      <c r="G5033" s="39"/>
      <c r="H5033" s="40"/>
      <c r="I5033" s="107" t="str">
        <f>IF(G5033="","",_xlfn.IFNA(VLOOKUP(G5033,'سجل المشتريات'!F:N,8,0),"غير مسجلة في المشتريات"))</f>
        <v/>
      </c>
      <c r="J5033" s="26" t="str">
        <f>_xlfn.IFNA(VLOOKUP(F5033,الاوردرات!$B$1:$C$600,2,0),"")</f>
        <v/>
      </c>
      <c r="K5033" s="52"/>
      <c r="M5033" s="105" t="str">
        <f>IF(G5033="","",_xlfn.IFNA((VLOOKUP(G5033,help!L:M,2,0))*H5033,_xlfn.IFNA((VLOOKUP(G5033,help!P:Q,2,0))*H5033,"غير مسجلة في المشتريات")))</f>
        <v/>
      </c>
    </row>
    <row r="5034" spans="2:13" hidden="1" x14ac:dyDescent="0.25">
      <c r="B5034" s="13">
        <f>COUNTIFS($G$3:G5034,'تقرير استهلاك خامات'!$D$4)</f>
        <v>2</v>
      </c>
      <c r="C5034" s="13">
        <f>COUNTIFS($F$3:F5034,'تقرير منتج تام'!$E$4)</f>
        <v>10</v>
      </c>
      <c r="D5034" s="37"/>
      <c r="E5034" s="37"/>
      <c r="F5034" s="37"/>
      <c r="G5034" s="39"/>
      <c r="H5034" s="40"/>
      <c r="I5034" s="107" t="str">
        <f>IF(G5034="","",_xlfn.IFNA(VLOOKUP(G5034,'سجل المشتريات'!F:N,8,0),"غير مسجلة في المشتريات"))</f>
        <v/>
      </c>
      <c r="J5034" s="26" t="str">
        <f>_xlfn.IFNA(VLOOKUP(F5034,الاوردرات!$B$1:$C$600,2,0),"")</f>
        <v/>
      </c>
      <c r="K5034" s="52"/>
      <c r="M5034" s="105" t="str">
        <f>IF(G5034="","",_xlfn.IFNA((VLOOKUP(G5034,help!L:M,2,0))*H5034,_xlfn.IFNA((VLOOKUP(G5034,help!P:Q,2,0))*H5034,"غير مسجلة في المشتريات")))</f>
        <v/>
      </c>
    </row>
    <row r="5035" spans="2:13" hidden="1" x14ac:dyDescent="0.25">
      <c r="B5035" s="13">
        <f>COUNTIFS($G$3:G5035,'تقرير استهلاك خامات'!$D$4)</f>
        <v>2</v>
      </c>
      <c r="C5035" s="13">
        <f>COUNTIFS($F$3:F5035,'تقرير منتج تام'!$E$4)</f>
        <v>10</v>
      </c>
      <c r="D5035" s="37"/>
      <c r="E5035" s="37"/>
      <c r="F5035" s="37"/>
      <c r="G5035" s="39"/>
      <c r="H5035" s="40"/>
      <c r="I5035" s="107" t="str">
        <f>IF(G5035="","",_xlfn.IFNA(VLOOKUP(G5035,'سجل المشتريات'!F:N,8,0),"غير مسجلة في المشتريات"))</f>
        <v/>
      </c>
      <c r="J5035" s="26" t="str">
        <f>_xlfn.IFNA(VLOOKUP(F5035,الاوردرات!$B$1:$C$600,2,0),"")</f>
        <v/>
      </c>
      <c r="K5035" s="52"/>
      <c r="M5035" s="105" t="str">
        <f>IF(G5035="","",_xlfn.IFNA((VLOOKUP(G5035,help!L:M,2,0))*H5035,_xlfn.IFNA((VLOOKUP(G5035,help!P:Q,2,0))*H5035,"غير مسجلة في المشتريات")))</f>
        <v/>
      </c>
    </row>
    <row r="5036" spans="2:13" hidden="1" x14ac:dyDescent="0.25">
      <c r="B5036" s="13">
        <f>COUNTIFS($G$3:G5036,'تقرير استهلاك خامات'!$D$4)</f>
        <v>2</v>
      </c>
      <c r="C5036" s="13">
        <f>COUNTIFS($F$3:F5036,'تقرير منتج تام'!$E$4)</f>
        <v>10</v>
      </c>
      <c r="D5036" s="37"/>
      <c r="E5036" s="37"/>
      <c r="F5036" s="37"/>
      <c r="G5036" s="39"/>
      <c r="H5036" s="40"/>
      <c r="I5036" s="107" t="str">
        <f>IF(G5036="","",_xlfn.IFNA(VLOOKUP(G5036,'سجل المشتريات'!F:N,8,0),"غير مسجلة في المشتريات"))</f>
        <v/>
      </c>
      <c r="J5036" s="26" t="str">
        <f>_xlfn.IFNA(VLOOKUP(F5036,الاوردرات!$B$1:$C$600,2,0),"")</f>
        <v/>
      </c>
      <c r="K5036" s="52"/>
      <c r="M5036" s="105" t="str">
        <f>IF(G5036="","",_xlfn.IFNA((VLOOKUP(G5036,help!L:M,2,0))*H5036,_xlfn.IFNA((VLOOKUP(G5036,help!P:Q,2,0))*H5036,"غير مسجلة في المشتريات")))</f>
        <v/>
      </c>
    </row>
    <row r="5037" spans="2:13" hidden="1" x14ac:dyDescent="0.25">
      <c r="B5037" s="13">
        <f>COUNTIFS($G$3:G5037,'تقرير استهلاك خامات'!$D$4)</f>
        <v>2</v>
      </c>
      <c r="C5037" s="13">
        <f>COUNTIFS($F$3:F5037,'تقرير منتج تام'!$E$4)</f>
        <v>10</v>
      </c>
      <c r="D5037" s="37"/>
      <c r="E5037" s="37"/>
      <c r="F5037" s="37"/>
      <c r="G5037" s="39"/>
      <c r="H5037" s="40"/>
      <c r="I5037" s="107" t="str">
        <f>IF(G5037="","",_xlfn.IFNA(VLOOKUP(G5037,'سجل المشتريات'!F:N,8,0),"غير مسجلة في المشتريات"))</f>
        <v/>
      </c>
      <c r="J5037" s="26" t="str">
        <f>_xlfn.IFNA(VLOOKUP(F5037,الاوردرات!$B$1:$C$600,2,0),"")</f>
        <v/>
      </c>
      <c r="K5037" s="52"/>
      <c r="M5037" s="105" t="str">
        <f>IF(G5037="","",_xlfn.IFNA((VLOOKUP(G5037,help!L:M,2,0))*H5037,_xlfn.IFNA((VLOOKUP(G5037,help!P:Q,2,0))*H5037,"غير مسجلة في المشتريات")))</f>
        <v/>
      </c>
    </row>
    <row r="5038" spans="2:13" hidden="1" x14ac:dyDescent="0.25">
      <c r="B5038" s="13">
        <f>COUNTIFS($G$3:G5038,'تقرير استهلاك خامات'!$D$4)</f>
        <v>2</v>
      </c>
      <c r="C5038" s="13">
        <f>COUNTIFS($F$3:F5038,'تقرير منتج تام'!$E$4)</f>
        <v>10</v>
      </c>
      <c r="D5038" s="37"/>
      <c r="E5038" s="37"/>
      <c r="F5038" s="37"/>
      <c r="G5038" s="39"/>
      <c r="H5038" s="40"/>
      <c r="I5038" s="107" t="str">
        <f>IF(G5038="","",_xlfn.IFNA(VLOOKUP(G5038,'سجل المشتريات'!F:N,8,0),"غير مسجلة في المشتريات"))</f>
        <v/>
      </c>
      <c r="J5038" s="26" t="str">
        <f>_xlfn.IFNA(VLOOKUP(F5038,الاوردرات!$B$1:$C$600,2,0),"")</f>
        <v/>
      </c>
      <c r="K5038" s="52"/>
      <c r="M5038" s="105" t="str">
        <f>IF(G5038="","",_xlfn.IFNA((VLOOKUP(G5038,help!L:M,2,0))*H5038,_xlfn.IFNA((VLOOKUP(G5038,help!P:Q,2,0))*H5038,"غير مسجلة في المشتريات")))</f>
        <v/>
      </c>
    </row>
    <row r="5039" spans="2:13" hidden="1" x14ac:dyDescent="0.25">
      <c r="B5039" s="13">
        <f>COUNTIFS($G$3:G5039,'تقرير استهلاك خامات'!$D$4)</f>
        <v>2</v>
      </c>
      <c r="C5039" s="13">
        <f>COUNTIFS($F$3:F5039,'تقرير منتج تام'!$E$4)</f>
        <v>10</v>
      </c>
      <c r="D5039" s="37"/>
      <c r="E5039" s="37"/>
      <c r="F5039" s="37"/>
      <c r="G5039" s="39"/>
      <c r="H5039" s="40"/>
      <c r="I5039" s="107" t="str">
        <f>IF(G5039="","",_xlfn.IFNA(VLOOKUP(G5039,'سجل المشتريات'!F:N,8,0),"غير مسجلة في المشتريات"))</f>
        <v/>
      </c>
      <c r="J5039" s="26" t="str">
        <f>_xlfn.IFNA(VLOOKUP(F5039,الاوردرات!$B$1:$C$600,2,0),"")</f>
        <v/>
      </c>
      <c r="K5039" s="52"/>
      <c r="M5039" s="105" t="str">
        <f>IF(G5039="","",_xlfn.IFNA((VLOOKUP(G5039,help!L:M,2,0))*H5039,_xlfn.IFNA((VLOOKUP(G5039,help!P:Q,2,0))*H5039,"غير مسجلة في المشتريات")))</f>
        <v/>
      </c>
    </row>
    <row r="5040" spans="2:13" hidden="1" x14ac:dyDescent="0.25">
      <c r="B5040" s="13">
        <f>COUNTIFS($G$3:G5040,'تقرير استهلاك خامات'!$D$4)</f>
        <v>2</v>
      </c>
      <c r="C5040" s="13">
        <f>COUNTIFS($F$3:F5040,'تقرير منتج تام'!$E$4)</f>
        <v>10</v>
      </c>
      <c r="D5040" s="37"/>
      <c r="E5040" s="37"/>
      <c r="F5040" s="37"/>
      <c r="G5040" s="39"/>
      <c r="H5040" s="40"/>
      <c r="I5040" s="107" t="str">
        <f>IF(G5040="","",_xlfn.IFNA(VLOOKUP(G5040,'سجل المشتريات'!F:N,8,0),"غير مسجلة في المشتريات"))</f>
        <v/>
      </c>
      <c r="J5040" s="26" t="str">
        <f>_xlfn.IFNA(VLOOKUP(F5040,الاوردرات!$B$1:$C$600,2,0),"")</f>
        <v/>
      </c>
      <c r="K5040" s="52"/>
      <c r="M5040" s="105" t="str">
        <f>IF(G5040="","",_xlfn.IFNA((VLOOKUP(G5040,help!L:M,2,0))*H5040,_xlfn.IFNA((VLOOKUP(G5040,help!P:Q,2,0))*H5040,"غير مسجلة في المشتريات")))</f>
        <v/>
      </c>
    </row>
    <row r="5041" spans="2:13" hidden="1" x14ac:dyDescent="0.25">
      <c r="B5041" s="13">
        <f>COUNTIFS($G$3:G5041,'تقرير استهلاك خامات'!$D$4)</f>
        <v>2</v>
      </c>
      <c r="C5041" s="13">
        <f>COUNTIFS($F$3:F5041,'تقرير منتج تام'!$E$4)</f>
        <v>10</v>
      </c>
      <c r="D5041" s="37"/>
      <c r="E5041" s="37"/>
      <c r="F5041" s="37"/>
      <c r="G5041" s="39"/>
      <c r="H5041" s="40"/>
      <c r="I5041" s="107" t="str">
        <f>IF(G5041="","",_xlfn.IFNA(VLOOKUP(G5041,'سجل المشتريات'!F:N,8,0),"غير مسجلة في المشتريات"))</f>
        <v/>
      </c>
      <c r="J5041" s="26" t="str">
        <f>_xlfn.IFNA(VLOOKUP(F5041,الاوردرات!$B$1:$C$600,2,0),"")</f>
        <v/>
      </c>
      <c r="K5041" s="52"/>
      <c r="M5041" s="105" t="str">
        <f>IF(G5041="","",_xlfn.IFNA((VLOOKUP(G5041,help!L:M,2,0))*H5041,_xlfn.IFNA((VLOOKUP(G5041,help!P:Q,2,0))*H5041,"غير مسجلة في المشتريات")))</f>
        <v/>
      </c>
    </row>
    <row r="5042" spans="2:13" hidden="1" x14ac:dyDescent="0.25">
      <c r="B5042" s="13">
        <f>COUNTIFS($G$3:G5042,'تقرير استهلاك خامات'!$D$4)</f>
        <v>2</v>
      </c>
      <c r="C5042" s="13">
        <f>COUNTIFS($F$3:F5042,'تقرير منتج تام'!$E$4)</f>
        <v>10</v>
      </c>
      <c r="D5042" s="37"/>
      <c r="E5042" s="37"/>
      <c r="F5042" s="37"/>
      <c r="G5042" s="39"/>
      <c r="H5042" s="40"/>
      <c r="I5042" s="107" t="str">
        <f>IF(G5042="","",_xlfn.IFNA(VLOOKUP(G5042,'سجل المشتريات'!F:N,8,0),"غير مسجلة في المشتريات"))</f>
        <v/>
      </c>
      <c r="J5042" s="26" t="str">
        <f>_xlfn.IFNA(VLOOKUP(F5042,الاوردرات!$B$1:$C$600,2,0),"")</f>
        <v/>
      </c>
      <c r="K5042" s="52"/>
      <c r="M5042" s="105" t="str">
        <f>IF(G5042="","",_xlfn.IFNA((VLOOKUP(G5042,help!L:M,2,0))*H5042,_xlfn.IFNA((VLOOKUP(G5042,help!P:Q,2,0))*H5042,"غير مسجلة في المشتريات")))</f>
        <v/>
      </c>
    </row>
    <row r="5043" spans="2:13" hidden="1" x14ac:dyDescent="0.25">
      <c r="B5043" s="13">
        <f>COUNTIFS($G$3:G5043,'تقرير استهلاك خامات'!$D$4)</f>
        <v>2</v>
      </c>
      <c r="C5043" s="13">
        <f>COUNTIFS($F$3:F5043,'تقرير منتج تام'!$E$4)</f>
        <v>10</v>
      </c>
      <c r="D5043" s="37"/>
      <c r="E5043" s="37"/>
      <c r="F5043" s="37"/>
      <c r="G5043" s="39"/>
      <c r="H5043" s="40"/>
      <c r="I5043" s="107" t="str">
        <f>IF(G5043="","",_xlfn.IFNA(VLOOKUP(G5043,'سجل المشتريات'!F:N,8,0),"غير مسجلة في المشتريات"))</f>
        <v/>
      </c>
      <c r="J5043" s="26" t="str">
        <f>_xlfn.IFNA(VLOOKUP(F5043,الاوردرات!$B$1:$C$600,2,0),"")</f>
        <v/>
      </c>
      <c r="K5043" s="52"/>
      <c r="M5043" s="105" t="str">
        <f>IF(G5043="","",_xlfn.IFNA((VLOOKUP(G5043,help!L:M,2,0))*H5043,_xlfn.IFNA((VLOOKUP(G5043,help!P:Q,2,0))*H5043,"غير مسجلة في المشتريات")))</f>
        <v/>
      </c>
    </row>
    <row r="5044" spans="2:13" hidden="1" x14ac:dyDescent="0.25">
      <c r="B5044" s="13">
        <f>COUNTIFS($G$3:G5044,'تقرير استهلاك خامات'!$D$4)</f>
        <v>2</v>
      </c>
      <c r="C5044" s="13">
        <f>COUNTIFS($F$3:F5044,'تقرير منتج تام'!$E$4)</f>
        <v>10</v>
      </c>
      <c r="D5044" s="37"/>
      <c r="E5044" s="37"/>
      <c r="F5044" s="37"/>
      <c r="G5044" s="39"/>
      <c r="H5044" s="40"/>
      <c r="I5044" s="107" t="str">
        <f>IF(G5044="","",_xlfn.IFNA(VLOOKUP(G5044,'سجل المشتريات'!F:N,8,0),"غير مسجلة في المشتريات"))</f>
        <v/>
      </c>
      <c r="J5044" s="26" t="str">
        <f>_xlfn.IFNA(VLOOKUP(F5044,الاوردرات!$B$1:$C$600,2,0),"")</f>
        <v/>
      </c>
      <c r="K5044" s="52"/>
      <c r="M5044" s="105" t="str">
        <f>IF(G5044="","",_xlfn.IFNA((VLOOKUP(G5044,help!L:M,2,0))*H5044,_xlfn.IFNA((VLOOKUP(G5044,help!P:Q,2,0))*H5044,"غير مسجلة في المشتريات")))</f>
        <v/>
      </c>
    </row>
    <row r="5045" spans="2:13" hidden="1" x14ac:dyDescent="0.25">
      <c r="B5045" s="13">
        <f>COUNTIFS($G$3:G5045,'تقرير استهلاك خامات'!$D$4)</f>
        <v>2</v>
      </c>
      <c r="C5045" s="13">
        <f>COUNTIFS($F$3:F5045,'تقرير منتج تام'!$E$4)</f>
        <v>10</v>
      </c>
      <c r="D5045" s="37"/>
      <c r="E5045" s="37"/>
      <c r="F5045" s="37"/>
      <c r="G5045" s="39"/>
      <c r="H5045" s="40"/>
      <c r="I5045" s="107" t="str">
        <f>IF(G5045="","",_xlfn.IFNA(VLOOKUP(G5045,'سجل المشتريات'!F:N,8,0),"غير مسجلة في المشتريات"))</f>
        <v/>
      </c>
      <c r="J5045" s="26" t="str">
        <f>_xlfn.IFNA(VLOOKUP(F5045,الاوردرات!$B$1:$C$600,2,0),"")</f>
        <v/>
      </c>
      <c r="K5045" s="52"/>
      <c r="M5045" s="105" t="str">
        <f>IF(G5045="","",_xlfn.IFNA((VLOOKUP(G5045,help!L:M,2,0))*H5045,_xlfn.IFNA((VLOOKUP(G5045,help!P:Q,2,0))*H5045,"غير مسجلة في المشتريات")))</f>
        <v/>
      </c>
    </row>
    <row r="5046" spans="2:13" hidden="1" x14ac:dyDescent="0.25">
      <c r="B5046" s="13">
        <f>COUNTIFS($G$3:G5046,'تقرير استهلاك خامات'!$D$4)</f>
        <v>2</v>
      </c>
      <c r="C5046" s="13">
        <f>COUNTIFS($F$3:F5046,'تقرير منتج تام'!$E$4)</f>
        <v>10</v>
      </c>
      <c r="D5046" s="37"/>
      <c r="E5046" s="37"/>
      <c r="F5046" s="37"/>
      <c r="G5046" s="39"/>
      <c r="H5046" s="40"/>
      <c r="I5046" s="107" t="str">
        <f>IF(G5046="","",_xlfn.IFNA(VLOOKUP(G5046,'سجل المشتريات'!F:N,8,0),"غير مسجلة في المشتريات"))</f>
        <v/>
      </c>
      <c r="J5046" s="26" t="str">
        <f>_xlfn.IFNA(VLOOKUP(F5046,الاوردرات!$B$1:$C$600,2,0),"")</f>
        <v/>
      </c>
      <c r="K5046" s="52"/>
      <c r="M5046" s="105" t="str">
        <f>IF(G5046="","",_xlfn.IFNA((VLOOKUP(G5046,help!L:M,2,0))*H5046,_xlfn.IFNA((VLOOKUP(G5046,help!P:Q,2,0))*H5046,"غير مسجلة في المشتريات")))</f>
        <v/>
      </c>
    </row>
    <row r="5047" spans="2:13" hidden="1" x14ac:dyDescent="0.25">
      <c r="B5047" s="13">
        <f>COUNTIFS($G$3:G5047,'تقرير استهلاك خامات'!$D$4)</f>
        <v>2</v>
      </c>
      <c r="C5047" s="13">
        <f>COUNTIFS($F$3:F5047,'تقرير منتج تام'!$E$4)</f>
        <v>10</v>
      </c>
      <c r="D5047" s="37"/>
      <c r="E5047" s="37"/>
      <c r="F5047" s="37"/>
      <c r="G5047" s="39"/>
      <c r="H5047" s="40"/>
      <c r="I5047" s="107" t="str">
        <f>IF(G5047="","",_xlfn.IFNA(VLOOKUP(G5047,'سجل المشتريات'!F:N,8,0),"غير مسجلة في المشتريات"))</f>
        <v/>
      </c>
      <c r="J5047" s="26" t="str">
        <f>_xlfn.IFNA(VLOOKUP(F5047,الاوردرات!$B$1:$C$600,2,0),"")</f>
        <v/>
      </c>
      <c r="K5047" s="52"/>
      <c r="M5047" s="105" t="str">
        <f>IF(G5047="","",_xlfn.IFNA((VLOOKUP(G5047,help!L:M,2,0))*H5047,_xlfn.IFNA((VLOOKUP(G5047,help!P:Q,2,0))*H5047,"غير مسجلة في المشتريات")))</f>
        <v/>
      </c>
    </row>
    <row r="5048" spans="2:13" hidden="1" x14ac:dyDescent="0.25">
      <c r="B5048" s="13">
        <f>COUNTIFS($G$3:G5048,'تقرير استهلاك خامات'!$D$4)</f>
        <v>2</v>
      </c>
      <c r="C5048" s="13">
        <f>COUNTIFS($F$3:F5048,'تقرير منتج تام'!$E$4)</f>
        <v>10</v>
      </c>
      <c r="D5048" s="37"/>
      <c r="E5048" s="37"/>
      <c r="F5048" s="37"/>
      <c r="G5048" s="39"/>
      <c r="H5048" s="40"/>
      <c r="I5048" s="107" t="str">
        <f>IF(G5048="","",_xlfn.IFNA(VLOOKUP(G5048,'سجل المشتريات'!F:N,8,0),"غير مسجلة في المشتريات"))</f>
        <v/>
      </c>
      <c r="J5048" s="26" t="str">
        <f>_xlfn.IFNA(VLOOKUP(F5048,الاوردرات!$B$1:$C$600,2,0),"")</f>
        <v/>
      </c>
      <c r="K5048" s="52"/>
      <c r="M5048" s="105" t="str">
        <f>IF(G5048="","",_xlfn.IFNA((VLOOKUP(G5048,help!L:M,2,0))*H5048,_xlfn.IFNA((VLOOKUP(G5048,help!P:Q,2,0))*H5048,"غير مسجلة في المشتريات")))</f>
        <v/>
      </c>
    </row>
    <row r="5049" spans="2:13" hidden="1" x14ac:dyDescent="0.25">
      <c r="B5049" s="13">
        <f>COUNTIFS($G$3:G5049,'تقرير استهلاك خامات'!$D$4)</f>
        <v>2</v>
      </c>
      <c r="C5049" s="13">
        <f>COUNTIFS($F$3:F5049,'تقرير منتج تام'!$E$4)</f>
        <v>10</v>
      </c>
      <c r="D5049" s="37"/>
      <c r="E5049" s="37"/>
      <c r="F5049" s="37"/>
      <c r="G5049" s="39"/>
      <c r="H5049" s="40"/>
      <c r="I5049" s="107" t="str">
        <f>IF(G5049="","",_xlfn.IFNA(VLOOKUP(G5049,'سجل المشتريات'!F:N,8,0),"غير مسجلة في المشتريات"))</f>
        <v/>
      </c>
      <c r="J5049" s="26" t="str">
        <f>_xlfn.IFNA(VLOOKUP(F5049,الاوردرات!$B$1:$C$600,2,0),"")</f>
        <v/>
      </c>
      <c r="K5049" s="52"/>
      <c r="M5049" s="105" t="str">
        <f>IF(G5049="","",_xlfn.IFNA((VLOOKUP(G5049,help!L:M,2,0))*H5049,_xlfn.IFNA((VLOOKUP(G5049,help!P:Q,2,0))*H5049,"غير مسجلة في المشتريات")))</f>
        <v/>
      </c>
    </row>
    <row r="5050" spans="2:13" hidden="1" x14ac:dyDescent="0.25">
      <c r="B5050" s="13">
        <f>COUNTIFS($G$3:G5050,'تقرير استهلاك خامات'!$D$4)</f>
        <v>2</v>
      </c>
      <c r="C5050" s="13">
        <f>COUNTIFS($F$3:F5050,'تقرير منتج تام'!$E$4)</f>
        <v>10</v>
      </c>
      <c r="D5050" s="37"/>
      <c r="E5050" s="37"/>
      <c r="F5050" s="37"/>
      <c r="G5050" s="39"/>
      <c r="H5050" s="40"/>
      <c r="I5050" s="107" t="str">
        <f>IF(G5050="","",_xlfn.IFNA(VLOOKUP(G5050,'سجل المشتريات'!F:N,8,0),"غير مسجلة في المشتريات"))</f>
        <v/>
      </c>
      <c r="J5050" s="26" t="str">
        <f>_xlfn.IFNA(VLOOKUP(F5050,الاوردرات!$B$1:$C$600,2,0),"")</f>
        <v/>
      </c>
      <c r="K5050" s="52"/>
      <c r="M5050" s="105" t="str">
        <f>IF(G5050="","",_xlfn.IFNA((VLOOKUP(G5050,help!L:M,2,0))*H5050,_xlfn.IFNA((VLOOKUP(G5050,help!P:Q,2,0))*H5050,"غير مسجلة في المشتريات")))</f>
        <v/>
      </c>
    </row>
    <row r="5051" spans="2:13" hidden="1" x14ac:dyDescent="0.25">
      <c r="B5051" s="13">
        <f>COUNTIFS($G$3:G5051,'تقرير استهلاك خامات'!$D$4)</f>
        <v>2</v>
      </c>
      <c r="C5051" s="13">
        <f>COUNTIFS($F$3:F5051,'تقرير منتج تام'!$E$4)</f>
        <v>10</v>
      </c>
      <c r="D5051" s="37"/>
      <c r="E5051" s="37"/>
      <c r="F5051" s="37"/>
      <c r="G5051" s="39"/>
      <c r="H5051" s="40"/>
      <c r="I5051" s="107" t="str">
        <f>IF(G5051="","",_xlfn.IFNA(VLOOKUP(G5051,'سجل المشتريات'!F:N,8,0),"غير مسجلة في المشتريات"))</f>
        <v/>
      </c>
      <c r="J5051" s="26" t="str">
        <f>_xlfn.IFNA(VLOOKUP(F5051,الاوردرات!$B$1:$C$600,2,0),"")</f>
        <v/>
      </c>
      <c r="K5051" s="52"/>
      <c r="M5051" s="105" t="str">
        <f>IF(G5051="","",_xlfn.IFNA((VLOOKUP(G5051,help!L:M,2,0))*H5051,_xlfn.IFNA((VLOOKUP(G5051,help!P:Q,2,0))*H5051,"غير مسجلة في المشتريات")))</f>
        <v/>
      </c>
    </row>
    <row r="5052" spans="2:13" hidden="1" x14ac:dyDescent="0.25">
      <c r="B5052" s="13">
        <f>COUNTIFS($G$3:G5052,'تقرير استهلاك خامات'!$D$4)</f>
        <v>2</v>
      </c>
      <c r="C5052" s="13">
        <f>COUNTIFS($F$3:F5052,'تقرير منتج تام'!$E$4)</f>
        <v>10</v>
      </c>
      <c r="D5052" s="37"/>
      <c r="E5052" s="37"/>
      <c r="F5052" s="37"/>
      <c r="G5052" s="39"/>
      <c r="H5052" s="40"/>
      <c r="I5052" s="107" t="str">
        <f>IF(G5052="","",_xlfn.IFNA(VLOOKUP(G5052,'سجل المشتريات'!F:N,8,0),"غير مسجلة في المشتريات"))</f>
        <v/>
      </c>
      <c r="J5052" s="26" t="str">
        <f>_xlfn.IFNA(VLOOKUP(F5052,الاوردرات!$B$1:$C$600,2,0),"")</f>
        <v/>
      </c>
      <c r="K5052" s="52"/>
      <c r="M5052" s="105" t="str">
        <f>IF(G5052="","",_xlfn.IFNA((VLOOKUP(G5052,help!L:M,2,0))*H5052,_xlfn.IFNA((VLOOKUP(G5052,help!P:Q,2,0))*H5052,"غير مسجلة في المشتريات")))</f>
        <v/>
      </c>
    </row>
    <row r="5053" spans="2:13" hidden="1" x14ac:dyDescent="0.25">
      <c r="B5053" s="13">
        <f>COUNTIFS($G$3:G5053,'تقرير استهلاك خامات'!$D$4)</f>
        <v>2</v>
      </c>
      <c r="C5053" s="13">
        <f>COUNTIFS($F$3:F5053,'تقرير منتج تام'!$E$4)</f>
        <v>10</v>
      </c>
      <c r="D5053" s="37"/>
      <c r="E5053" s="37"/>
      <c r="F5053" s="37"/>
      <c r="G5053" s="39"/>
      <c r="H5053" s="40"/>
      <c r="I5053" s="107" t="str">
        <f>IF(G5053="","",_xlfn.IFNA(VLOOKUP(G5053,'سجل المشتريات'!F:N,8,0),"غير مسجلة في المشتريات"))</f>
        <v/>
      </c>
      <c r="J5053" s="26" t="str">
        <f>_xlfn.IFNA(VLOOKUP(F5053,الاوردرات!$B$1:$C$600,2,0),"")</f>
        <v/>
      </c>
      <c r="K5053" s="52"/>
      <c r="M5053" s="105" t="str">
        <f>IF(G5053="","",_xlfn.IFNA((VLOOKUP(G5053,help!L:M,2,0))*H5053,_xlfn.IFNA((VLOOKUP(G5053,help!P:Q,2,0))*H5053,"غير مسجلة في المشتريات")))</f>
        <v/>
      </c>
    </row>
    <row r="5054" spans="2:13" hidden="1" x14ac:dyDescent="0.25">
      <c r="B5054" s="13">
        <f>COUNTIFS($G$3:G5054,'تقرير استهلاك خامات'!$D$4)</f>
        <v>2</v>
      </c>
      <c r="C5054" s="13">
        <f>COUNTIFS($F$3:F5054,'تقرير منتج تام'!$E$4)</f>
        <v>10</v>
      </c>
      <c r="D5054" s="37"/>
      <c r="E5054" s="37"/>
      <c r="F5054" s="37"/>
      <c r="G5054" s="39"/>
      <c r="H5054" s="40"/>
      <c r="I5054" s="107" t="str">
        <f>IF(G5054="","",_xlfn.IFNA(VLOOKUP(G5054,'سجل المشتريات'!F:N,8,0),"غير مسجلة في المشتريات"))</f>
        <v/>
      </c>
      <c r="J5054" s="26" t="str">
        <f>_xlfn.IFNA(VLOOKUP(F5054,الاوردرات!$B$1:$C$600,2,0),"")</f>
        <v/>
      </c>
      <c r="K5054" s="52"/>
      <c r="M5054" s="105" t="str">
        <f>IF(G5054="","",_xlfn.IFNA((VLOOKUP(G5054,help!L:M,2,0))*H5054,_xlfn.IFNA((VLOOKUP(G5054,help!P:Q,2,0))*H5054,"غير مسجلة في المشتريات")))</f>
        <v/>
      </c>
    </row>
    <row r="5055" spans="2:13" hidden="1" x14ac:dyDescent="0.25">
      <c r="B5055" s="13">
        <f>COUNTIFS($G$3:G5055,'تقرير استهلاك خامات'!$D$4)</f>
        <v>2</v>
      </c>
      <c r="C5055" s="13">
        <f>COUNTIFS($F$3:F5055,'تقرير منتج تام'!$E$4)</f>
        <v>10</v>
      </c>
      <c r="D5055" s="37"/>
      <c r="E5055" s="37"/>
      <c r="F5055" s="37"/>
      <c r="G5055" s="39"/>
      <c r="H5055" s="40"/>
      <c r="I5055" s="107" t="str">
        <f>IF(G5055="","",_xlfn.IFNA(VLOOKUP(G5055,'سجل المشتريات'!F:N,8,0),"غير مسجلة في المشتريات"))</f>
        <v/>
      </c>
      <c r="J5055" s="26" t="str">
        <f>_xlfn.IFNA(VLOOKUP(F5055,الاوردرات!$B$1:$C$600,2,0),"")</f>
        <v/>
      </c>
      <c r="K5055" s="52"/>
      <c r="M5055" s="105" t="str">
        <f>IF(G5055="","",_xlfn.IFNA((VLOOKUP(G5055,help!L:M,2,0))*H5055,_xlfn.IFNA((VLOOKUP(G5055,help!P:Q,2,0))*H5055,"غير مسجلة في المشتريات")))</f>
        <v/>
      </c>
    </row>
    <row r="5056" spans="2:13" hidden="1" x14ac:dyDescent="0.25">
      <c r="B5056" s="13">
        <f>COUNTIFS($G$3:G5056,'تقرير استهلاك خامات'!$D$4)</f>
        <v>2</v>
      </c>
      <c r="C5056" s="13">
        <f>COUNTIFS($F$3:F5056,'تقرير منتج تام'!$E$4)</f>
        <v>10</v>
      </c>
      <c r="D5056" s="37"/>
      <c r="E5056" s="37"/>
      <c r="F5056" s="37"/>
      <c r="G5056" s="39"/>
      <c r="H5056" s="40"/>
      <c r="I5056" s="107" t="str">
        <f>IF(G5056="","",_xlfn.IFNA(VLOOKUP(G5056,'سجل المشتريات'!F:N,8,0),"غير مسجلة في المشتريات"))</f>
        <v/>
      </c>
      <c r="J5056" s="26" t="str">
        <f>_xlfn.IFNA(VLOOKUP(F5056,الاوردرات!$B$1:$C$600,2,0),"")</f>
        <v/>
      </c>
      <c r="K5056" s="52"/>
      <c r="M5056" s="105" t="str">
        <f>IF(G5056="","",_xlfn.IFNA((VLOOKUP(G5056,help!L:M,2,0))*H5056,_xlfn.IFNA((VLOOKUP(G5056,help!P:Q,2,0))*H5056,"غير مسجلة في المشتريات")))</f>
        <v/>
      </c>
    </row>
    <row r="5057" spans="2:13" hidden="1" x14ac:dyDescent="0.25">
      <c r="B5057" s="13">
        <f>COUNTIFS($G$3:G5057,'تقرير استهلاك خامات'!$D$4)</f>
        <v>2</v>
      </c>
      <c r="C5057" s="13">
        <f>COUNTIFS($F$3:F5057,'تقرير منتج تام'!$E$4)</f>
        <v>10</v>
      </c>
      <c r="D5057" s="37"/>
      <c r="E5057" s="37"/>
      <c r="F5057" s="37"/>
      <c r="G5057" s="39"/>
      <c r="H5057" s="40"/>
      <c r="I5057" s="107" t="str">
        <f>IF(G5057="","",_xlfn.IFNA(VLOOKUP(G5057,'سجل المشتريات'!F:N,8,0),"غير مسجلة في المشتريات"))</f>
        <v/>
      </c>
      <c r="J5057" s="26" t="str">
        <f>_xlfn.IFNA(VLOOKUP(F5057,الاوردرات!$B$1:$C$600,2,0),"")</f>
        <v/>
      </c>
      <c r="K5057" s="52"/>
      <c r="M5057" s="105" t="str">
        <f>IF(G5057="","",_xlfn.IFNA((VLOOKUP(G5057,help!L:M,2,0))*H5057,_xlfn.IFNA((VLOOKUP(G5057,help!P:Q,2,0))*H5057,"غير مسجلة في المشتريات")))</f>
        <v/>
      </c>
    </row>
    <row r="5058" spans="2:13" hidden="1" x14ac:dyDescent="0.25">
      <c r="B5058" s="13">
        <f>COUNTIFS($G$3:G5058,'تقرير استهلاك خامات'!$D$4)</f>
        <v>2</v>
      </c>
      <c r="C5058" s="13">
        <f>COUNTIFS($F$3:F5058,'تقرير منتج تام'!$E$4)</f>
        <v>10</v>
      </c>
      <c r="D5058" s="37"/>
      <c r="E5058" s="37"/>
      <c r="F5058" s="37"/>
      <c r="G5058" s="39"/>
      <c r="H5058" s="40"/>
      <c r="I5058" s="107" t="str">
        <f>IF(G5058="","",_xlfn.IFNA(VLOOKUP(G5058,'سجل المشتريات'!F:N,8,0),"غير مسجلة في المشتريات"))</f>
        <v/>
      </c>
      <c r="J5058" s="26" t="str">
        <f>_xlfn.IFNA(VLOOKUP(F5058,الاوردرات!$B$1:$C$600,2,0),"")</f>
        <v/>
      </c>
      <c r="K5058" s="52"/>
      <c r="M5058" s="105" t="str">
        <f>IF(G5058="","",_xlfn.IFNA((VLOOKUP(G5058,help!L:M,2,0))*H5058,_xlfn.IFNA((VLOOKUP(G5058,help!P:Q,2,0))*H5058,"غير مسجلة في المشتريات")))</f>
        <v/>
      </c>
    </row>
    <row r="5059" spans="2:13" hidden="1" x14ac:dyDescent="0.25">
      <c r="B5059" s="13">
        <f>COUNTIFS($G$3:G5059,'تقرير استهلاك خامات'!$D$4)</f>
        <v>2</v>
      </c>
      <c r="C5059" s="13">
        <f>COUNTIFS($F$3:F5059,'تقرير منتج تام'!$E$4)</f>
        <v>10</v>
      </c>
      <c r="D5059" s="37"/>
      <c r="E5059" s="37"/>
      <c r="F5059" s="37"/>
      <c r="G5059" s="39"/>
      <c r="H5059" s="40"/>
      <c r="I5059" s="107" t="str">
        <f>IF(G5059="","",_xlfn.IFNA(VLOOKUP(G5059,'سجل المشتريات'!F:N,8,0),"غير مسجلة في المشتريات"))</f>
        <v/>
      </c>
      <c r="J5059" s="26" t="str">
        <f>_xlfn.IFNA(VLOOKUP(F5059,الاوردرات!$B$1:$C$600,2,0),"")</f>
        <v/>
      </c>
      <c r="K5059" s="52"/>
      <c r="M5059" s="105" t="str">
        <f>IF(G5059="","",_xlfn.IFNA((VLOOKUP(G5059,help!L:M,2,0))*H5059,_xlfn.IFNA((VLOOKUP(G5059,help!P:Q,2,0))*H5059,"غير مسجلة في المشتريات")))</f>
        <v/>
      </c>
    </row>
    <row r="5060" spans="2:13" hidden="1" x14ac:dyDescent="0.25">
      <c r="B5060" s="13">
        <f>COUNTIFS($G$3:G5060,'تقرير استهلاك خامات'!$D$4)</f>
        <v>2</v>
      </c>
      <c r="C5060" s="13">
        <f>COUNTIFS($F$3:F5060,'تقرير منتج تام'!$E$4)</f>
        <v>10</v>
      </c>
      <c r="D5060" s="37"/>
      <c r="E5060" s="37"/>
      <c r="F5060" s="37"/>
      <c r="G5060" s="39"/>
      <c r="H5060" s="40"/>
      <c r="I5060" s="107" t="str">
        <f>IF(G5060="","",_xlfn.IFNA(VLOOKUP(G5060,'سجل المشتريات'!F:N,8,0),"غير مسجلة في المشتريات"))</f>
        <v/>
      </c>
      <c r="J5060" s="26" t="str">
        <f>_xlfn.IFNA(VLOOKUP(F5060,الاوردرات!$B$1:$C$600,2,0),"")</f>
        <v/>
      </c>
      <c r="K5060" s="52"/>
      <c r="M5060" s="105" t="str">
        <f>IF(G5060="","",_xlfn.IFNA((VLOOKUP(G5060,help!L:M,2,0))*H5060,_xlfn.IFNA((VLOOKUP(G5060,help!P:Q,2,0))*H5060,"غير مسجلة في المشتريات")))</f>
        <v/>
      </c>
    </row>
    <row r="5061" spans="2:13" hidden="1" x14ac:dyDescent="0.25">
      <c r="B5061" s="13">
        <f>COUNTIFS($G$3:G5061,'تقرير استهلاك خامات'!$D$4)</f>
        <v>2</v>
      </c>
      <c r="C5061" s="13">
        <f>COUNTIFS($F$3:F5061,'تقرير منتج تام'!$E$4)</f>
        <v>10</v>
      </c>
      <c r="D5061" s="37"/>
      <c r="E5061" s="37"/>
      <c r="F5061" s="37"/>
      <c r="G5061" s="39"/>
      <c r="H5061" s="40"/>
      <c r="I5061" s="107" t="str">
        <f>IF(G5061="","",_xlfn.IFNA(VLOOKUP(G5061,'سجل المشتريات'!F:N,8,0),"غير مسجلة في المشتريات"))</f>
        <v/>
      </c>
      <c r="J5061" s="26" t="str">
        <f>_xlfn.IFNA(VLOOKUP(F5061,الاوردرات!$B$1:$C$600,2,0),"")</f>
        <v/>
      </c>
      <c r="K5061" s="52"/>
      <c r="M5061" s="105" t="str">
        <f>IF(G5061="","",_xlfn.IFNA((VLOOKUP(G5061,help!L:M,2,0))*H5061,_xlfn.IFNA((VLOOKUP(G5061,help!P:Q,2,0))*H5061,"غير مسجلة في المشتريات")))</f>
        <v/>
      </c>
    </row>
    <row r="5062" spans="2:13" hidden="1" x14ac:dyDescent="0.25">
      <c r="B5062" s="13">
        <f>COUNTIFS($G$3:G5062,'تقرير استهلاك خامات'!$D$4)</f>
        <v>2</v>
      </c>
      <c r="C5062" s="13">
        <f>COUNTIFS($F$3:F5062,'تقرير منتج تام'!$E$4)</f>
        <v>10</v>
      </c>
      <c r="D5062" s="37"/>
      <c r="E5062" s="37"/>
      <c r="F5062" s="37"/>
      <c r="G5062" s="39"/>
      <c r="H5062" s="40"/>
      <c r="I5062" s="107" t="str">
        <f>IF(G5062="","",_xlfn.IFNA(VLOOKUP(G5062,'سجل المشتريات'!F:N,8,0),"غير مسجلة في المشتريات"))</f>
        <v/>
      </c>
      <c r="J5062" s="26" t="str">
        <f>_xlfn.IFNA(VLOOKUP(F5062,الاوردرات!$B$1:$C$600,2,0),"")</f>
        <v/>
      </c>
      <c r="K5062" s="52"/>
      <c r="M5062" s="105" t="str">
        <f>IF(G5062="","",_xlfn.IFNA((VLOOKUP(G5062,help!L:M,2,0))*H5062,_xlfn.IFNA((VLOOKUP(G5062,help!P:Q,2,0))*H5062,"غير مسجلة في المشتريات")))</f>
        <v/>
      </c>
    </row>
    <row r="5063" spans="2:13" hidden="1" x14ac:dyDescent="0.25">
      <c r="B5063" s="13">
        <f>COUNTIFS($G$3:G5063,'تقرير استهلاك خامات'!$D$4)</f>
        <v>2</v>
      </c>
      <c r="C5063" s="13">
        <f>COUNTIFS($F$3:F5063,'تقرير منتج تام'!$E$4)</f>
        <v>10</v>
      </c>
      <c r="D5063" s="37"/>
      <c r="E5063" s="37"/>
      <c r="F5063" s="37"/>
      <c r="G5063" s="39"/>
      <c r="H5063" s="40"/>
      <c r="I5063" s="107" t="str">
        <f>IF(G5063="","",_xlfn.IFNA(VLOOKUP(G5063,'سجل المشتريات'!F:N,8,0),"غير مسجلة في المشتريات"))</f>
        <v/>
      </c>
      <c r="J5063" s="26" t="str">
        <f>_xlfn.IFNA(VLOOKUP(F5063,الاوردرات!$B$1:$C$600,2,0),"")</f>
        <v/>
      </c>
      <c r="K5063" s="52"/>
      <c r="M5063" s="105" t="str">
        <f>IF(G5063="","",_xlfn.IFNA((VLOOKUP(G5063,help!L:M,2,0))*H5063,_xlfn.IFNA((VLOOKUP(G5063,help!P:Q,2,0))*H5063,"غير مسجلة في المشتريات")))</f>
        <v/>
      </c>
    </row>
    <row r="5064" spans="2:13" hidden="1" x14ac:dyDescent="0.25">
      <c r="B5064" s="13">
        <f>COUNTIFS($G$3:G5064,'تقرير استهلاك خامات'!$D$4)</f>
        <v>2</v>
      </c>
      <c r="C5064" s="13">
        <f>COUNTIFS($F$3:F5064,'تقرير منتج تام'!$E$4)</f>
        <v>10</v>
      </c>
      <c r="D5064" s="37"/>
      <c r="E5064" s="37"/>
      <c r="F5064" s="37"/>
      <c r="G5064" s="39"/>
      <c r="H5064" s="40"/>
      <c r="I5064" s="107" t="str">
        <f>IF(G5064="","",_xlfn.IFNA(VLOOKUP(G5064,'سجل المشتريات'!F:N,8,0),"غير مسجلة في المشتريات"))</f>
        <v/>
      </c>
      <c r="J5064" s="26" t="str">
        <f>_xlfn.IFNA(VLOOKUP(F5064,الاوردرات!$B$1:$C$600,2,0),"")</f>
        <v/>
      </c>
      <c r="K5064" s="52"/>
      <c r="M5064" s="105" t="str">
        <f>IF(G5064="","",_xlfn.IFNA((VLOOKUP(G5064,help!L:M,2,0))*H5064,_xlfn.IFNA((VLOOKUP(G5064,help!P:Q,2,0))*H5064,"غير مسجلة في المشتريات")))</f>
        <v/>
      </c>
    </row>
    <row r="5065" spans="2:13" hidden="1" x14ac:dyDescent="0.25">
      <c r="B5065" s="13">
        <f>COUNTIFS($G$3:G5065,'تقرير استهلاك خامات'!$D$4)</f>
        <v>2</v>
      </c>
      <c r="C5065" s="13">
        <f>COUNTIFS($F$3:F5065,'تقرير منتج تام'!$E$4)</f>
        <v>10</v>
      </c>
      <c r="D5065" s="37"/>
      <c r="E5065" s="37"/>
      <c r="F5065" s="37"/>
      <c r="G5065" s="39"/>
      <c r="H5065" s="40"/>
      <c r="I5065" s="107" t="str">
        <f>IF(G5065="","",_xlfn.IFNA(VLOOKUP(G5065,'سجل المشتريات'!F:N,8,0),"غير مسجلة في المشتريات"))</f>
        <v/>
      </c>
      <c r="J5065" s="26" t="str">
        <f>_xlfn.IFNA(VLOOKUP(F5065,الاوردرات!$B$1:$C$600,2,0),"")</f>
        <v/>
      </c>
      <c r="K5065" s="52"/>
      <c r="M5065" s="105" t="str">
        <f>IF(G5065="","",_xlfn.IFNA((VLOOKUP(G5065,help!L:M,2,0))*H5065,_xlfn.IFNA((VLOOKUP(G5065,help!P:Q,2,0))*H5065,"غير مسجلة في المشتريات")))</f>
        <v/>
      </c>
    </row>
    <row r="5066" spans="2:13" hidden="1" x14ac:dyDescent="0.25">
      <c r="B5066" s="13">
        <f>COUNTIFS($G$3:G5066,'تقرير استهلاك خامات'!$D$4)</f>
        <v>2</v>
      </c>
      <c r="C5066" s="13">
        <f>COUNTIFS($F$3:F5066,'تقرير منتج تام'!$E$4)</f>
        <v>10</v>
      </c>
      <c r="D5066" s="37"/>
      <c r="E5066" s="37"/>
      <c r="F5066" s="37"/>
      <c r="G5066" s="39"/>
      <c r="H5066" s="40"/>
      <c r="I5066" s="107" t="str">
        <f>IF(G5066="","",_xlfn.IFNA(VLOOKUP(G5066,'سجل المشتريات'!F:N,8,0),"غير مسجلة في المشتريات"))</f>
        <v/>
      </c>
      <c r="J5066" s="26" t="str">
        <f>_xlfn.IFNA(VLOOKUP(F5066,الاوردرات!$B$1:$C$600,2,0),"")</f>
        <v/>
      </c>
      <c r="K5066" s="52"/>
      <c r="M5066" s="105" t="str">
        <f>IF(G5066="","",_xlfn.IFNA((VLOOKUP(G5066,help!L:M,2,0))*H5066,_xlfn.IFNA((VLOOKUP(G5066,help!P:Q,2,0))*H5066,"غير مسجلة في المشتريات")))</f>
        <v/>
      </c>
    </row>
    <row r="5067" spans="2:13" hidden="1" x14ac:dyDescent="0.25">
      <c r="B5067" s="13">
        <f>COUNTIFS($G$3:G5067,'تقرير استهلاك خامات'!$D$4)</f>
        <v>2</v>
      </c>
      <c r="C5067" s="13">
        <f>COUNTIFS($F$3:F5067,'تقرير منتج تام'!$E$4)</f>
        <v>10</v>
      </c>
      <c r="D5067" s="37"/>
      <c r="E5067" s="37"/>
      <c r="F5067" s="37"/>
      <c r="G5067" s="39"/>
      <c r="H5067" s="40"/>
      <c r="I5067" s="107" t="str">
        <f>IF(G5067="","",_xlfn.IFNA(VLOOKUP(G5067,'سجل المشتريات'!F:N,8,0),"غير مسجلة في المشتريات"))</f>
        <v/>
      </c>
      <c r="J5067" s="26" t="str">
        <f>_xlfn.IFNA(VLOOKUP(F5067,الاوردرات!$B$1:$C$600,2,0),"")</f>
        <v/>
      </c>
      <c r="K5067" s="52"/>
      <c r="M5067" s="105" t="str">
        <f>IF(G5067="","",_xlfn.IFNA((VLOOKUP(G5067,help!L:M,2,0))*H5067,_xlfn.IFNA((VLOOKUP(G5067,help!P:Q,2,0))*H5067,"غير مسجلة في المشتريات")))</f>
        <v/>
      </c>
    </row>
    <row r="5068" spans="2:13" hidden="1" x14ac:dyDescent="0.25">
      <c r="B5068" s="13">
        <f>COUNTIFS($G$3:G5068,'تقرير استهلاك خامات'!$D$4)</f>
        <v>2</v>
      </c>
      <c r="C5068" s="13">
        <f>COUNTIFS($F$3:F5068,'تقرير منتج تام'!$E$4)</f>
        <v>10</v>
      </c>
      <c r="D5068" s="37"/>
      <c r="E5068" s="37"/>
      <c r="F5068" s="37"/>
      <c r="G5068" s="39"/>
      <c r="H5068" s="40"/>
      <c r="I5068" s="107" t="str">
        <f>IF(G5068="","",_xlfn.IFNA(VLOOKUP(G5068,'سجل المشتريات'!F:N,8,0),"غير مسجلة في المشتريات"))</f>
        <v/>
      </c>
      <c r="J5068" s="26" t="str">
        <f>_xlfn.IFNA(VLOOKUP(F5068,الاوردرات!$B$1:$C$600,2,0),"")</f>
        <v/>
      </c>
      <c r="K5068" s="52"/>
      <c r="M5068" s="105" t="str">
        <f>IF(G5068="","",_xlfn.IFNA((VLOOKUP(G5068,help!L:M,2,0))*H5068,_xlfn.IFNA((VLOOKUP(G5068,help!P:Q,2,0))*H5068,"غير مسجلة في المشتريات")))</f>
        <v/>
      </c>
    </row>
    <row r="5069" spans="2:13" hidden="1" x14ac:dyDescent="0.25">
      <c r="B5069" s="13">
        <f>COUNTIFS($G$3:G5069,'تقرير استهلاك خامات'!$D$4)</f>
        <v>2</v>
      </c>
      <c r="C5069" s="13">
        <f>COUNTIFS($F$3:F5069,'تقرير منتج تام'!$E$4)</f>
        <v>10</v>
      </c>
      <c r="D5069" s="37"/>
      <c r="E5069" s="37"/>
      <c r="F5069" s="37"/>
      <c r="G5069" s="39"/>
      <c r="H5069" s="40"/>
      <c r="I5069" s="107" t="str">
        <f>IF(G5069="","",_xlfn.IFNA(VLOOKUP(G5069,'سجل المشتريات'!F:N,8,0),"غير مسجلة في المشتريات"))</f>
        <v/>
      </c>
      <c r="J5069" s="26" t="str">
        <f>_xlfn.IFNA(VLOOKUP(F5069,الاوردرات!$B$1:$C$600,2,0),"")</f>
        <v/>
      </c>
      <c r="K5069" s="52"/>
      <c r="M5069" s="105" t="str">
        <f>IF(G5069="","",_xlfn.IFNA((VLOOKUP(G5069,help!L:M,2,0))*H5069,_xlfn.IFNA((VLOOKUP(G5069,help!P:Q,2,0))*H5069,"غير مسجلة في المشتريات")))</f>
        <v/>
      </c>
    </row>
    <row r="5070" spans="2:13" hidden="1" x14ac:dyDescent="0.25">
      <c r="B5070" s="13">
        <f>COUNTIFS($G$3:G5070,'تقرير استهلاك خامات'!$D$4)</f>
        <v>2</v>
      </c>
      <c r="C5070" s="13">
        <f>COUNTIFS($F$3:F5070,'تقرير منتج تام'!$E$4)</f>
        <v>10</v>
      </c>
      <c r="D5070" s="37"/>
      <c r="E5070" s="37"/>
      <c r="F5070" s="37"/>
      <c r="G5070" s="39"/>
      <c r="H5070" s="40"/>
      <c r="I5070" s="107" t="str">
        <f>IF(G5070="","",_xlfn.IFNA(VLOOKUP(G5070,'سجل المشتريات'!F:N,8,0),"غير مسجلة في المشتريات"))</f>
        <v/>
      </c>
      <c r="J5070" s="26" t="str">
        <f>_xlfn.IFNA(VLOOKUP(F5070,الاوردرات!$B$1:$C$600,2,0),"")</f>
        <v/>
      </c>
      <c r="K5070" s="52"/>
      <c r="M5070" s="105" t="str">
        <f>IF(G5070="","",_xlfn.IFNA((VLOOKUP(G5070,help!L:M,2,0))*H5070,_xlfn.IFNA((VLOOKUP(G5070,help!P:Q,2,0))*H5070,"غير مسجلة في المشتريات")))</f>
        <v/>
      </c>
    </row>
    <row r="5071" spans="2:13" hidden="1" x14ac:dyDescent="0.25">
      <c r="B5071" s="13">
        <f>COUNTIFS($G$3:G5071,'تقرير استهلاك خامات'!$D$4)</f>
        <v>2</v>
      </c>
      <c r="C5071" s="13">
        <f>COUNTIFS($F$3:F5071,'تقرير منتج تام'!$E$4)</f>
        <v>10</v>
      </c>
      <c r="D5071" s="37"/>
      <c r="E5071" s="37"/>
      <c r="F5071" s="37"/>
      <c r="G5071" s="39"/>
      <c r="H5071" s="40"/>
      <c r="I5071" s="107" t="str">
        <f>IF(G5071="","",_xlfn.IFNA(VLOOKUP(G5071,'سجل المشتريات'!F:N,8,0),"غير مسجلة في المشتريات"))</f>
        <v/>
      </c>
      <c r="J5071" s="26" t="str">
        <f>_xlfn.IFNA(VLOOKUP(F5071,الاوردرات!$B$1:$C$600,2,0),"")</f>
        <v/>
      </c>
      <c r="K5071" s="52"/>
      <c r="M5071" s="105" t="str">
        <f>IF(G5071="","",_xlfn.IFNA((VLOOKUP(G5071,help!L:M,2,0))*H5071,_xlfn.IFNA((VLOOKUP(G5071,help!P:Q,2,0))*H5071,"غير مسجلة في المشتريات")))</f>
        <v/>
      </c>
    </row>
    <row r="5072" spans="2:13" hidden="1" x14ac:dyDescent="0.25">
      <c r="B5072" s="13">
        <f>COUNTIFS($G$3:G5072,'تقرير استهلاك خامات'!$D$4)</f>
        <v>2</v>
      </c>
      <c r="C5072" s="13">
        <f>COUNTIFS($F$3:F5072,'تقرير منتج تام'!$E$4)</f>
        <v>10</v>
      </c>
      <c r="D5072" s="37"/>
      <c r="E5072" s="37"/>
      <c r="F5072" s="37"/>
      <c r="G5072" s="39"/>
      <c r="H5072" s="40"/>
      <c r="I5072" s="107" t="str">
        <f>IF(G5072="","",_xlfn.IFNA(VLOOKUP(G5072,'سجل المشتريات'!F:N,8,0),"غير مسجلة في المشتريات"))</f>
        <v/>
      </c>
      <c r="J5072" s="26" t="str">
        <f>_xlfn.IFNA(VLOOKUP(F5072,الاوردرات!$B$1:$C$600,2,0),"")</f>
        <v/>
      </c>
      <c r="K5072" s="52"/>
      <c r="M5072" s="105" t="str">
        <f>IF(G5072="","",_xlfn.IFNA((VLOOKUP(G5072,help!L:M,2,0))*H5072,_xlfn.IFNA((VLOOKUP(G5072,help!P:Q,2,0))*H5072,"غير مسجلة في المشتريات")))</f>
        <v/>
      </c>
    </row>
    <row r="5073" spans="2:13" hidden="1" x14ac:dyDescent="0.25">
      <c r="B5073" s="13">
        <f>COUNTIFS($G$3:G5073,'تقرير استهلاك خامات'!$D$4)</f>
        <v>2</v>
      </c>
      <c r="C5073" s="13">
        <f>COUNTIFS($F$3:F5073,'تقرير منتج تام'!$E$4)</f>
        <v>10</v>
      </c>
      <c r="D5073" s="37"/>
      <c r="E5073" s="37"/>
      <c r="F5073" s="37"/>
      <c r="G5073" s="39"/>
      <c r="H5073" s="40"/>
      <c r="I5073" s="107" t="str">
        <f>IF(G5073="","",_xlfn.IFNA(VLOOKUP(G5073,'سجل المشتريات'!F:N,8,0),"غير مسجلة في المشتريات"))</f>
        <v/>
      </c>
      <c r="J5073" s="26" t="str">
        <f>_xlfn.IFNA(VLOOKUP(F5073,الاوردرات!$B$1:$C$600,2,0),"")</f>
        <v/>
      </c>
      <c r="K5073" s="52"/>
      <c r="M5073" s="105" t="str">
        <f>IF(G5073="","",_xlfn.IFNA((VLOOKUP(G5073,help!L:M,2,0))*H5073,_xlfn.IFNA((VLOOKUP(G5073,help!P:Q,2,0))*H5073,"غير مسجلة في المشتريات")))</f>
        <v/>
      </c>
    </row>
    <row r="5074" spans="2:13" hidden="1" x14ac:dyDescent="0.25">
      <c r="B5074" s="13">
        <f>COUNTIFS($G$3:G5074,'تقرير استهلاك خامات'!$D$4)</f>
        <v>2</v>
      </c>
      <c r="C5074" s="13">
        <f>COUNTIFS($F$3:F5074,'تقرير منتج تام'!$E$4)</f>
        <v>10</v>
      </c>
      <c r="D5074" s="37"/>
      <c r="E5074" s="37"/>
      <c r="F5074" s="37"/>
      <c r="G5074" s="39"/>
      <c r="H5074" s="40"/>
      <c r="I5074" s="107" t="str">
        <f>IF(G5074="","",_xlfn.IFNA(VLOOKUP(G5074,'سجل المشتريات'!F:N,8,0),"غير مسجلة في المشتريات"))</f>
        <v/>
      </c>
      <c r="J5074" s="26" t="str">
        <f>_xlfn.IFNA(VLOOKUP(F5074,الاوردرات!$B$1:$C$600,2,0),"")</f>
        <v/>
      </c>
      <c r="K5074" s="52"/>
      <c r="M5074" s="105" t="str">
        <f>IF(G5074="","",_xlfn.IFNA((VLOOKUP(G5074,help!L:M,2,0))*H5074,_xlfn.IFNA((VLOOKUP(G5074,help!P:Q,2,0))*H5074,"غير مسجلة في المشتريات")))</f>
        <v/>
      </c>
    </row>
    <row r="5075" spans="2:13" hidden="1" x14ac:dyDescent="0.25">
      <c r="B5075" s="13">
        <f>COUNTIFS($G$3:G5075,'تقرير استهلاك خامات'!$D$4)</f>
        <v>2</v>
      </c>
      <c r="C5075" s="13">
        <f>COUNTIFS($F$3:F5075,'تقرير منتج تام'!$E$4)</f>
        <v>10</v>
      </c>
      <c r="D5075" s="37"/>
      <c r="E5075" s="37"/>
      <c r="F5075" s="37"/>
      <c r="G5075" s="39"/>
      <c r="H5075" s="40"/>
      <c r="I5075" s="107" t="str">
        <f>IF(G5075="","",_xlfn.IFNA(VLOOKUP(G5075,'سجل المشتريات'!F:N,8,0),"غير مسجلة في المشتريات"))</f>
        <v/>
      </c>
      <c r="J5075" s="26" t="str">
        <f>_xlfn.IFNA(VLOOKUP(F5075,الاوردرات!$B$1:$C$600,2,0),"")</f>
        <v/>
      </c>
      <c r="K5075" s="52"/>
      <c r="M5075" s="105" t="str">
        <f>IF(G5075="","",_xlfn.IFNA((VLOOKUP(G5075,help!L:M,2,0))*H5075,_xlfn.IFNA((VLOOKUP(G5075,help!P:Q,2,0))*H5075,"غير مسجلة في المشتريات")))</f>
        <v/>
      </c>
    </row>
    <row r="5076" spans="2:13" hidden="1" x14ac:dyDescent="0.25">
      <c r="B5076" s="13">
        <f>COUNTIFS($G$3:G5076,'تقرير استهلاك خامات'!$D$4)</f>
        <v>2</v>
      </c>
      <c r="C5076" s="13">
        <f>COUNTIFS($F$3:F5076,'تقرير منتج تام'!$E$4)</f>
        <v>10</v>
      </c>
      <c r="D5076" s="37"/>
      <c r="E5076" s="37"/>
      <c r="F5076" s="37"/>
      <c r="G5076" s="39"/>
      <c r="H5076" s="40"/>
      <c r="I5076" s="107" t="str">
        <f>IF(G5076="","",_xlfn.IFNA(VLOOKUP(G5076,'سجل المشتريات'!F:N,8,0),"غير مسجلة في المشتريات"))</f>
        <v/>
      </c>
      <c r="J5076" s="26" t="str">
        <f>_xlfn.IFNA(VLOOKUP(F5076,الاوردرات!$B$1:$C$600,2,0),"")</f>
        <v/>
      </c>
      <c r="K5076" s="52"/>
      <c r="M5076" s="105" t="str">
        <f>IF(G5076="","",_xlfn.IFNA((VLOOKUP(G5076,help!L:M,2,0))*H5076,_xlfn.IFNA((VLOOKUP(G5076,help!P:Q,2,0))*H5076,"غير مسجلة في المشتريات")))</f>
        <v/>
      </c>
    </row>
    <row r="5077" spans="2:13" hidden="1" x14ac:dyDescent="0.25">
      <c r="B5077" s="13">
        <f>COUNTIFS($G$3:G5077,'تقرير استهلاك خامات'!$D$4)</f>
        <v>2</v>
      </c>
      <c r="C5077" s="13">
        <f>COUNTIFS($F$3:F5077,'تقرير منتج تام'!$E$4)</f>
        <v>10</v>
      </c>
      <c r="D5077" s="37"/>
      <c r="E5077" s="37"/>
      <c r="F5077" s="37"/>
      <c r="G5077" s="39"/>
      <c r="H5077" s="40"/>
      <c r="I5077" s="107" t="str">
        <f>IF(G5077="","",_xlfn.IFNA(VLOOKUP(G5077,'سجل المشتريات'!F:N,8,0),"غير مسجلة في المشتريات"))</f>
        <v/>
      </c>
      <c r="J5077" s="26" t="str">
        <f>_xlfn.IFNA(VLOOKUP(F5077,الاوردرات!$B$1:$C$600,2,0),"")</f>
        <v/>
      </c>
      <c r="K5077" s="52"/>
      <c r="M5077" s="105" t="str">
        <f>IF(G5077="","",_xlfn.IFNA((VLOOKUP(G5077,help!L:M,2,0))*H5077,_xlfn.IFNA((VLOOKUP(G5077,help!P:Q,2,0))*H5077,"غير مسجلة في المشتريات")))</f>
        <v/>
      </c>
    </row>
    <row r="5078" spans="2:13" hidden="1" x14ac:dyDescent="0.25">
      <c r="B5078" s="13">
        <f>COUNTIFS($G$3:G5078,'تقرير استهلاك خامات'!$D$4)</f>
        <v>2</v>
      </c>
      <c r="C5078" s="13">
        <f>COUNTIFS($F$3:F5078,'تقرير منتج تام'!$E$4)</f>
        <v>10</v>
      </c>
      <c r="D5078" s="37"/>
      <c r="E5078" s="37"/>
      <c r="F5078" s="37"/>
      <c r="G5078" s="39"/>
      <c r="H5078" s="40"/>
      <c r="I5078" s="107" t="str">
        <f>IF(G5078="","",_xlfn.IFNA(VLOOKUP(G5078,'سجل المشتريات'!F:N,8,0),"غير مسجلة في المشتريات"))</f>
        <v/>
      </c>
      <c r="J5078" s="26" t="str">
        <f>_xlfn.IFNA(VLOOKUP(F5078,الاوردرات!$B$1:$C$600,2,0),"")</f>
        <v/>
      </c>
      <c r="K5078" s="52"/>
      <c r="M5078" s="105" t="str">
        <f>IF(G5078="","",_xlfn.IFNA((VLOOKUP(G5078,help!L:M,2,0))*H5078,_xlfn.IFNA((VLOOKUP(G5078,help!P:Q,2,0))*H5078,"غير مسجلة في المشتريات")))</f>
        <v/>
      </c>
    </row>
    <row r="5079" spans="2:13" hidden="1" x14ac:dyDescent="0.25">
      <c r="B5079" s="13">
        <f>COUNTIFS($G$3:G5079,'تقرير استهلاك خامات'!$D$4)</f>
        <v>2</v>
      </c>
      <c r="C5079" s="13">
        <f>COUNTIFS($F$3:F5079,'تقرير منتج تام'!$E$4)</f>
        <v>10</v>
      </c>
      <c r="D5079" s="37"/>
      <c r="E5079" s="37"/>
      <c r="F5079" s="37"/>
      <c r="G5079" s="39"/>
      <c r="H5079" s="40"/>
      <c r="I5079" s="107" t="str">
        <f>IF(G5079="","",_xlfn.IFNA(VLOOKUP(G5079,'سجل المشتريات'!F:N,8,0),"غير مسجلة في المشتريات"))</f>
        <v/>
      </c>
      <c r="J5079" s="26" t="str">
        <f>_xlfn.IFNA(VLOOKUP(F5079,الاوردرات!$B$1:$C$600,2,0),"")</f>
        <v/>
      </c>
      <c r="K5079" s="52"/>
      <c r="M5079" s="105" t="str">
        <f>IF(G5079="","",_xlfn.IFNA((VLOOKUP(G5079,help!L:M,2,0))*H5079,_xlfn.IFNA((VLOOKUP(G5079,help!P:Q,2,0))*H5079,"غير مسجلة في المشتريات")))</f>
        <v/>
      </c>
    </row>
    <row r="5080" spans="2:13" hidden="1" x14ac:dyDescent="0.25">
      <c r="B5080" s="13">
        <f>COUNTIFS($G$3:G5080,'تقرير استهلاك خامات'!$D$4)</f>
        <v>2</v>
      </c>
      <c r="C5080" s="13">
        <f>COUNTIFS($F$3:F5080,'تقرير منتج تام'!$E$4)</f>
        <v>10</v>
      </c>
      <c r="D5080" s="37"/>
      <c r="E5080" s="37"/>
      <c r="F5080" s="37"/>
      <c r="G5080" s="39"/>
      <c r="H5080" s="40"/>
      <c r="I5080" s="107" t="str">
        <f>IF(G5080="","",_xlfn.IFNA(VLOOKUP(G5080,'سجل المشتريات'!F:N,8,0),"غير مسجلة في المشتريات"))</f>
        <v/>
      </c>
      <c r="J5080" s="26" t="str">
        <f>_xlfn.IFNA(VLOOKUP(F5080,الاوردرات!$B$1:$C$600,2,0),"")</f>
        <v/>
      </c>
      <c r="K5080" s="52"/>
      <c r="M5080" s="105" t="str">
        <f>IF(G5080="","",_xlfn.IFNA((VLOOKUP(G5080,help!L:M,2,0))*H5080,_xlfn.IFNA((VLOOKUP(G5080,help!P:Q,2,0))*H5080,"غير مسجلة في المشتريات")))</f>
        <v/>
      </c>
    </row>
    <row r="5081" spans="2:13" hidden="1" x14ac:dyDescent="0.25">
      <c r="B5081" s="13">
        <f>COUNTIFS($G$3:G5081,'تقرير استهلاك خامات'!$D$4)</f>
        <v>2</v>
      </c>
      <c r="C5081" s="13">
        <f>COUNTIFS($F$3:F5081,'تقرير منتج تام'!$E$4)</f>
        <v>10</v>
      </c>
      <c r="D5081" s="37"/>
      <c r="E5081" s="37"/>
      <c r="F5081" s="37"/>
      <c r="G5081" s="39"/>
      <c r="H5081" s="40"/>
      <c r="I5081" s="107" t="str">
        <f>IF(G5081="","",_xlfn.IFNA(VLOOKUP(G5081,'سجل المشتريات'!F:N,8,0),"غير مسجلة في المشتريات"))</f>
        <v/>
      </c>
      <c r="J5081" s="26" t="str">
        <f>_xlfn.IFNA(VLOOKUP(F5081,الاوردرات!$B$1:$C$600,2,0),"")</f>
        <v/>
      </c>
      <c r="K5081" s="52"/>
      <c r="M5081" s="105" t="str">
        <f>IF(G5081="","",_xlfn.IFNA((VLOOKUP(G5081,help!L:M,2,0))*H5081,_xlfn.IFNA((VLOOKUP(G5081,help!P:Q,2,0))*H5081,"غير مسجلة في المشتريات")))</f>
        <v/>
      </c>
    </row>
    <row r="5082" spans="2:13" hidden="1" x14ac:dyDescent="0.25">
      <c r="B5082" s="13">
        <f>COUNTIFS($G$3:G5082,'تقرير استهلاك خامات'!$D$4)</f>
        <v>2</v>
      </c>
      <c r="C5082" s="13">
        <f>COUNTIFS($F$3:F5082,'تقرير منتج تام'!$E$4)</f>
        <v>10</v>
      </c>
      <c r="D5082" s="37"/>
      <c r="E5082" s="37"/>
      <c r="F5082" s="37"/>
      <c r="G5082" s="39"/>
      <c r="H5082" s="40"/>
      <c r="I5082" s="107" t="str">
        <f>IF(G5082="","",_xlfn.IFNA(VLOOKUP(G5082,'سجل المشتريات'!F:N,8,0),"غير مسجلة في المشتريات"))</f>
        <v/>
      </c>
      <c r="J5082" s="26" t="str">
        <f>_xlfn.IFNA(VLOOKUP(F5082,الاوردرات!$B$1:$C$600,2,0),"")</f>
        <v/>
      </c>
      <c r="K5082" s="52"/>
      <c r="M5082" s="105" t="str">
        <f>IF(G5082="","",_xlfn.IFNA((VLOOKUP(G5082,help!L:M,2,0))*H5082,_xlfn.IFNA((VLOOKUP(G5082,help!P:Q,2,0))*H5082,"غير مسجلة في المشتريات")))</f>
        <v/>
      </c>
    </row>
    <row r="5083" spans="2:13" hidden="1" x14ac:dyDescent="0.25">
      <c r="B5083" s="13">
        <f>COUNTIFS($G$3:G5083,'تقرير استهلاك خامات'!$D$4)</f>
        <v>2</v>
      </c>
      <c r="C5083" s="13">
        <f>COUNTIFS($F$3:F5083,'تقرير منتج تام'!$E$4)</f>
        <v>10</v>
      </c>
      <c r="D5083" s="37"/>
      <c r="E5083" s="37"/>
      <c r="F5083" s="37"/>
      <c r="G5083" s="39"/>
      <c r="H5083" s="40"/>
      <c r="I5083" s="107" t="str">
        <f>IF(G5083="","",_xlfn.IFNA(VLOOKUP(G5083,'سجل المشتريات'!F:N,8,0),"غير مسجلة في المشتريات"))</f>
        <v/>
      </c>
      <c r="J5083" s="26" t="str">
        <f>_xlfn.IFNA(VLOOKUP(F5083,الاوردرات!$B$1:$C$600,2,0),"")</f>
        <v/>
      </c>
      <c r="K5083" s="52"/>
      <c r="M5083" s="105" t="str">
        <f>IF(G5083="","",_xlfn.IFNA((VLOOKUP(G5083,help!L:M,2,0))*H5083,_xlfn.IFNA((VLOOKUP(G5083,help!P:Q,2,0))*H5083,"غير مسجلة في المشتريات")))</f>
        <v/>
      </c>
    </row>
    <row r="5084" spans="2:13" hidden="1" x14ac:dyDescent="0.25">
      <c r="B5084" s="13">
        <f>COUNTIFS($G$3:G5084,'تقرير استهلاك خامات'!$D$4)</f>
        <v>2</v>
      </c>
      <c r="C5084" s="13">
        <f>COUNTIFS($F$3:F5084,'تقرير منتج تام'!$E$4)</f>
        <v>10</v>
      </c>
      <c r="D5084" s="37"/>
      <c r="E5084" s="37"/>
      <c r="F5084" s="37"/>
      <c r="G5084" s="39"/>
      <c r="H5084" s="40"/>
      <c r="I5084" s="107" t="str">
        <f>IF(G5084="","",_xlfn.IFNA(VLOOKUP(G5084,'سجل المشتريات'!F:N,8,0),"غير مسجلة في المشتريات"))</f>
        <v/>
      </c>
      <c r="J5084" s="26" t="str">
        <f>_xlfn.IFNA(VLOOKUP(F5084,الاوردرات!$B$1:$C$600,2,0),"")</f>
        <v/>
      </c>
      <c r="K5084" s="52"/>
      <c r="M5084" s="105" t="str">
        <f>IF(G5084="","",_xlfn.IFNA((VLOOKUP(G5084,help!L:M,2,0))*H5084,_xlfn.IFNA((VLOOKUP(G5084,help!P:Q,2,0))*H5084,"غير مسجلة في المشتريات")))</f>
        <v/>
      </c>
    </row>
    <row r="5085" spans="2:13" hidden="1" x14ac:dyDescent="0.25">
      <c r="B5085" s="13">
        <f>COUNTIFS($G$3:G5085,'تقرير استهلاك خامات'!$D$4)</f>
        <v>2</v>
      </c>
      <c r="C5085" s="13">
        <f>COUNTIFS($F$3:F5085,'تقرير منتج تام'!$E$4)</f>
        <v>10</v>
      </c>
      <c r="D5085" s="37"/>
      <c r="E5085" s="37"/>
      <c r="F5085" s="37"/>
      <c r="G5085" s="39"/>
      <c r="H5085" s="40"/>
      <c r="I5085" s="107" t="str">
        <f>IF(G5085="","",_xlfn.IFNA(VLOOKUP(G5085,'سجل المشتريات'!F:N,8,0),"غير مسجلة في المشتريات"))</f>
        <v/>
      </c>
      <c r="J5085" s="26" t="str">
        <f>_xlfn.IFNA(VLOOKUP(F5085,الاوردرات!$B$1:$C$600,2,0),"")</f>
        <v/>
      </c>
      <c r="K5085" s="52"/>
      <c r="M5085" s="105" t="str">
        <f>IF(G5085="","",_xlfn.IFNA((VLOOKUP(G5085,help!L:M,2,0))*H5085,_xlfn.IFNA((VLOOKUP(G5085,help!P:Q,2,0))*H5085,"غير مسجلة في المشتريات")))</f>
        <v/>
      </c>
    </row>
    <row r="5086" spans="2:13" hidden="1" x14ac:dyDescent="0.25">
      <c r="B5086" s="13">
        <f>COUNTIFS($G$3:G5086,'تقرير استهلاك خامات'!$D$4)</f>
        <v>2</v>
      </c>
      <c r="C5086" s="13">
        <f>COUNTIFS($F$3:F5086,'تقرير منتج تام'!$E$4)</f>
        <v>10</v>
      </c>
      <c r="D5086" s="37"/>
      <c r="E5086" s="37"/>
      <c r="F5086" s="37"/>
      <c r="G5086" s="39"/>
      <c r="H5086" s="40"/>
      <c r="I5086" s="107" t="str">
        <f>IF(G5086="","",_xlfn.IFNA(VLOOKUP(G5086,'سجل المشتريات'!F:N,8,0),"غير مسجلة في المشتريات"))</f>
        <v/>
      </c>
      <c r="J5086" s="26" t="str">
        <f>_xlfn.IFNA(VLOOKUP(F5086,الاوردرات!$B$1:$C$600,2,0),"")</f>
        <v/>
      </c>
      <c r="K5086" s="52"/>
      <c r="M5086" s="105" t="str">
        <f>IF(G5086="","",_xlfn.IFNA((VLOOKUP(G5086,help!L:M,2,0))*H5086,_xlfn.IFNA((VLOOKUP(G5086,help!P:Q,2,0))*H5086,"غير مسجلة في المشتريات")))</f>
        <v/>
      </c>
    </row>
    <row r="5087" spans="2:13" hidden="1" x14ac:dyDescent="0.25">
      <c r="B5087" s="13">
        <f>COUNTIFS($G$3:G5087,'تقرير استهلاك خامات'!$D$4)</f>
        <v>2</v>
      </c>
      <c r="C5087" s="13">
        <f>COUNTIFS($F$3:F5087,'تقرير منتج تام'!$E$4)</f>
        <v>10</v>
      </c>
      <c r="D5087" s="37"/>
      <c r="E5087" s="37"/>
      <c r="F5087" s="37"/>
      <c r="G5087" s="39"/>
      <c r="H5087" s="40"/>
      <c r="I5087" s="107" t="str">
        <f>IF(G5087="","",_xlfn.IFNA(VLOOKUP(G5087,'سجل المشتريات'!F:N,8,0),"غير مسجلة في المشتريات"))</f>
        <v/>
      </c>
      <c r="J5087" s="26" t="str">
        <f>_xlfn.IFNA(VLOOKUP(F5087,الاوردرات!$B$1:$C$600,2,0),"")</f>
        <v/>
      </c>
      <c r="K5087" s="52"/>
      <c r="M5087" s="105" t="str">
        <f>IF(G5087="","",_xlfn.IFNA((VLOOKUP(G5087,help!L:M,2,0))*H5087,_xlfn.IFNA((VLOOKUP(G5087,help!P:Q,2,0))*H5087,"غير مسجلة في المشتريات")))</f>
        <v/>
      </c>
    </row>
    <row r="5088" spans="2:13" hidden="1" x14ac:dyDescent="0.25">
      <c r="B5088" s="13">
        <f>COUNTIFS($G$3:G5088,'تقرير استهلاك خامات'!$D$4)</f>
        <v>2</v>
      </c>
      <c r="C5088" s="13">
        <f>COUNTIFS($F$3:F5088,'تقرير منتج تام'!$E$4)</f>
        <v>10</v>
      </c>
      <c r="D5088" s="37"/>
      <c r="E5088" s="37"/>
      <c r="F5088" s="37"/>
      <c r="G5088" s="39"/>
      <c r="H5088" s="40"/>
      <c r="I5088" s="107" t="str">
        <f>IF(G5088="","",_xlfn.IFNA(VLOOKUP(G5088,'سجل المشتريات'!F:N,8,0),"غير مسجلة في المشتريات"))</f>
        <v/>
      </c>
      <c r="J5088" s="26" t="str">
        <f>_xlfn.IFNA(VLOOKUP(F5088,الاوردرات!$B$1:$C$600,2,0),"")</f>
        <v/>
      </c>
      <c r="K5088" s="52"/>
      <c r="M5088" s="105" t="str">
        <f>IF(G5088="","",_xlfn.IFNA((VLOOKUP(G5088,help!L:M,2,0))*H5088,_xlfn.IFNA((VLOOKUP(G5088,help!P:Q,2,0))*H5088,"غير مسجلة في المشتريات")))</f>
        <v/>
      </c>
    </row>
    <row r="5089" spans="2:13" hidden="1" x14ac:dyDescent="0.25">
      <c r="B5089" s="13">
        <f>COUNTIFS($G$3:G5089,'تقرير استهلاك خامات'!$D$4)</f>
        <v>2</v>
      </c>
      <c r="C5089" s="13">
        <f>COUNTIFS($F$3:F5089,'تقرير منتج تام'!$E$4)</f>
        <v>10</v>
      </c>
      <c r="D5089" s="37"/>
      <c r="E5089" s="37"/>
      <c r="F5089" s="37"/>
      <c r="G5089" s="39"/>
      <c r="H5089" s="40"/>
      <c r="I5089" s="107" t="str">
        <f>IF(G5089="","",_xlfn.IFNA(VLOOKUP(G5089,'سجل المشتريات'!F:N,8,0),"غير مسجلة في المشتريات"))</f>
        <v/>
      </c>
      <c r="J5089" s="26" t="str">
        <f>_xlfn.IFNA(VLOOKUP(F5089,الاوردرات!$B$1:$C$600,2,0),"")</f>
        <v/>
      </c>
      <c r="K5089" s="52"/>
      <c r="M5089" s="105" t="str">
        <f>IF(G5089="","",_xlfn.IFNA((VLOOKUP(G5089,help!L:M,2,0))*H5089,_xlfn.IFNA((VLOOKUP(G5089,help!P:Q,2,0))*H5089,"غير مسجلة في المشتريات")))</f>
        <v/>
      </c>
    </row>
    <row r="5090" spans="2:13" hidden="1" x14ac:dyDescent="0.25">
      <c r="B5090" s="13">
        <f>COUNTIFS($G$3:G5090,'تقرير استهلاك خامات'!$D$4)</f>
        <v>2</v>
      </c>
      <c r="C5090" s="13">
        <f>COUNTIFS($F$3:F5090,'تقرير منتج تام'!$E$4)</f>
        <v>10</v>
      </c>
      <c r="D5090" s="37"/>
      <c r="E5090" s="37"/>
      <c r="F5090" s="37"/>
      <c r="G5090" s="39"/>
      <c r="H5090" s="40"/>
      <c r="I5090" s="107" t="str">
        <f>IF(G5090="","",_xlfn.IFNA(VLOOKUP(G5090,'سجل المشتريات'!F:N,8,0),"غير مسجلة في المشتريات"))</f>
        <v/>
      </c>
      <c r="J5090" s="26" t="str">
        <f>_xlfn.IFNA(VLOOKUP(F5090,الاوردرات!$B$1:$C$600,2,0),"")</f>
        <v/>
      </c>
      <c r="K5090" s="52"/>
      <c r="M5090" s="105" t="str">
        <f>IF(G5090="","",_xlfn.IFNA((VLOOKUP(G5090,help!L:M,2,0))*H5090,_xlfn.IFNA((VLOOKUP(G5090,help!P:Q,2,0))*H5090,"غير مسجلة في المشتريات")))</f>
        <v/>
      </c>
    </row>
    <row r="5091" spans="2:13" hidden="1" x14ac:dyDescent="0.25">
      <c r="B5091" s="13">
        <f>COUNTIFS($G$3:G5091,'تقرير استهلاك خامات'!$D$4)</f>
        <v>2</v>
      </c>
      <c r="C5091" s="13">
        <f>COUNTIFS($F$3:F5091,'تقرير منتج تام'!$E$4)</f>
        <v>10</v>
      </c>
      <c r="D5091" s="37"/>
      <c r="E5091" s="37"/>
      <c r="F5091" s="37"/>
      <c r="G5091" s="39"/>
      <c r="H5091" s="40"/>
      <c r="I5091" s="107" t="str">
        <f>IF(G5091="","",_xlfn.IFNA(VLOOKUP(G5091,'سجل المشتريات'!F:N,8,0),"غير مسجلة في المشتريات"))</f>
        <v/>
      </c>
      <c r="J5091" s="26" t="str">
        <f>_xlfn.IFNA(VLOOKUP(F5091,الاوردرات!$B$1:$C$600,2,0),"")</f>
        <v/>
      </c>
      <c r="K5091" s="52"/>
      <c r="M5091" s="105" t="str">
        <f>IF(G5091="","",_xlfn.IFNA((VLOOKUP(G5091,help!L:M,2,0))*H5091,_xlfn.IFNA((VLOOKUP(G5091,help!P:Q,2,0))*H5091,"غير مسجلة في المشتريات")))</f>
        <v/>
      </c>
    </row>
    <row r="5092" spans="2:13" hidden="1" x14ac:dyDescent="0.25">
      <c r="B5092" s="13">
        <f>COUNTIFS($G$3:G5092,'تقرير استهلاك خامات'!$D$4)</f>
        <v>2</v>
      </c>
      <c r="C5092" s="13">
        <f>COUNTIFS($F$3:F5092,'تقرير منتج تام'!$E$4)</f>
        <v>10</v>
      </c>
      <c r="D5092" s="37"/>
      <c r="E5092" s="37"/>
      <c r="F5092" s="37"/>
      <c r="G5092" s="39"/>
      <c r="H5092" s="40"/>
      <c r="I5092" s="107" t="str">
        <f>IF(G5092="","",_xlfn.IFNA(VLOOKUP(G5092,'سجل المشتريات'!F:N,8,0),"غير مسجلة في المشتريات"))</f>
        <v/>
      </c>
      <c r="J5092" s="26" t="str">
        <f>_xlfn.IFNA(VLOOKUP(F5092,الاوردرات!$B$1:$C$600,2,0),"")</f>
        <v/>
      </c>
      <c r="K5092" s="52"/>
      <c r="M5092" s="105" t="str">
        <f>IF(G5092="","",_xlfn.IFNA((VLOOKUP(G5092,help!L:M,2,0))*H5092,_xlfn.IFNA((VLOOKUP(G5092,help!P:Q,2,0))*H5092,"غير مسجلة في المشتريات")))</f>
        <v/>
      </c>
    </row>
    <row r="5093" spans="2:13" hidden="1" x14ac:dyDescent="0.25">
      <c r="B5093" s="13">
        <f>COUNTIFS($G$3:G5093,'تقرير استهلاك خامات'!$D$4)</f>
        <v>2</v>
      </c>
      <c r="C5093" s="13">
        <f>COUNTIFS($F$3:F5093,'تقرير منتج تام'!$E$4)</f>
        <v>10</v>
      </c>
      <c r="D5093" s="37"/>
      <c r="E5093" s="37"/>
      <c r="F5093" s="37"/>
      <c r="G5093" s="39"/>
      <c r="H5093" s="40"/>
      <c r="I5093" s="107" t="str">
        <f>IF(G5093="","",_xlfn.IFNA(VLOOKUP(G5093,'سجل المشتريات'!F:N,8,0),"غير مسجلة في المشتريات"))</f>
        <v/>
      </c>
      <c r="J5093" s="26" t="str">
        <f>_xlfn.IFNA(VLOOKUP(F5093,الاوردرات!$B$1:$C$600,2,0),"")</f>
        <v/>
      </c>
      <c r="K5093" s="52"/>
      <c r="M5093" s="105" t="str">
        <f>IF(G5093="","",_xlfn.IFNA((VLOOKUP(G5093,help!L:M,2,0))*H5093,_xlfn.IFNA((VLOOKUP(G5093,help!P:Q,2,0))*H5093,"غير مسجلة في المشتريات")))</f>
        <v/>
      </c>
    </row>
    <row r="5094" spans="2:13" hidden="1" x14ac:dyDescent="0.25">
      <c r="B5094" s="13">
        <f>COUNTIFS($G$3:G5094,'تقرير استهلاك خامات'!$D$4)</f>
        <v>2</v>
      </c>
      <c r="C5094" s="13">
        <f>COUNTIFS($F$3:F5094,'تقرير منتج تام'!$E$4)</f>
        <v>10</v>
      </c>
      <c r="D5094" s="37"/>
      <c r="E5094" s="37"/>
      <c r="F5094" s="37"/>
      <c r="G5094" s="39"/>
      <c r="H5094" s="40"/>
      <c r="I5094" s="107" t="str">
        <f>IF(G5094="","",_xlfn.IFNA(VLOOKUP(G5094,'سجل المشتريات'!F:N,8,0),"غير مسجلة في المشتريات"))</f>
        <v/>
      </c>
      <c r="J5094" s="26" t="str">
        <f>_xlfn.IFNA(VLOOKUP(F5094,الاوردرات!$B$1:$C$600,2,0),"")</f>
        <v/>
      </c>
      <c r="K5094" s="52"/>
      <c r="M5094" s="105" t="str">
        <f>IF(G5094="","",_xlfn.IFNA((VLOOKUP(G5094,help!L:M,2,0))*H5094,_xlfn.IFNA((VLOOKUP(G5094,help!P:Q,2,0))*H5094,"غير مسجلة في المشتريات")))</f>
        <v/>
      </c>
    </row>
    <row r="5095" spans="2:13" hidden="1" x14ac:dyDescent="0.25">
      <c r="B5095" s="13">
        <f>COUNTIFS($G$3:G5095,'تقرير استهلاك خامات'!$D$4)</f>
        <v>2</v>
      </c>
      <c r="C5095" s="13">
        <f>COUNTIFS($F$3:F5095,'تقرير منتج تام'!$E$4)</f>
        <v>10</v>
      </c>
      <c r="D5095" s="37"/>
      <c r="E5095" s="37"/>
      <c r="F5095" s="37"/>
      <c r="G5095" s="39"/>
      <c r="H5095" s="40"/>
      <c r="I5095" s="107" t="str">
        <f>IF(G5095="","",_xlfn.IFNA(VLOOKUP(G5095,'سجل المشتريات'!F:N,8,0),"غير مسجلة في المشتريات"))</f>
        <v/>
      </c>
      <c r="J5095" s="26" t="str">
        <f>_xlfn.IFNA(VLOOKUP(F5095,الاوردرات!$B$1:$C$600,2,0),"")</f>
        <v/>
      </c>
      <c r="K5095" s="52"/>
      <c r="M5095" s="105" t="str">
        <f>IF(G5095="","",_xlfn.IFNA((VLOOKUP(G5095,help!L:M,2,0))*H5095,_xlfn.IFNA((VLOOKUP(G5095,help!P:Q,2,0))*H5095,"غير مسجلة في المشتريات")))</f>
        <v/>
      </c>
    </row>
    <row r="5096" spans="2:13" hidden="1" x14ac:dyDescent="0.25">
      <c r="B5096" s="13">
        <f>COUNTIFS($G$3:G5096,'تقرير استهلاك خامات'!$D$4)</f>
        <v>2</v>
      </c>
      <c r="C5096" s="13">
        <f>COUNTIFS($F$3:F5096,'تقرير منتج تام'!$E$4)</f>
        <v>10</v>
      </c>
      <c r="D5096" s="37"/>
      <c r="E5096" s="37"/>
      <c r="F5096" s="37"/>
      <c r="G5096" s="39"/>
      <c r="H5096" s="40"/>
      <c r="I5096" s="107" t="str">
        <f>IF(G5096="","",_xlfn.IFNA(VLOOKUP(G5096,'سجل المشتريات'!F:N,8,0),"غير مسجلة في المشتريات"))</f>
        <v/>
      </c>
      <c r="J5096" s="26" t="str">
        <f>_xlfn.IFNA(VLOOKUP(F5096,الاوردرات!$B$1:$C$600,2,0),"")</f>
        <v/>
      </c>
      <c r="K5096" s="52"/>
      <c r="M5096" s="105" t="str">
        <f>IF(G5096="","",_xlfn.IFNA((VLOOKUP(G5096,help!L:M,2,0))*H5096,_xlfn.IFNA((VLOOKUP(G5096,help!P:Q,2,0))*H5096,"غير مسجلة في المشتريات")))</f>
        <v/>
      </c>
    </row>
    <row r="5097" spans="2:13" hidden="1" x14ac:dyDescent="0.25">
      <c r="B5097" s="13">
        <f>COUNTIFS($G$3:G5097,'تقرير استهلاك خامات'!$D$4)</f>
        <v>2</v>
      </c>
      <c r="C5097" s="13">
        <f>COUNTIFS($F$3:F5097,'تقرير منتج تام'!$E$4)</f>
        <v>10</v>
      </c>
      <c r="D5097" s="37"/>
      <c r="E5097" s="37"/>
      <c r="F5097" s="37"/>
      <c r="G5097" s="39"/>
      <c r="H5097" s="40"/>
      <c r="I5097" s="107" t="str">
        <f>IF(G5097="","",_xlfn.IFNA(VLOOKUP(G5097,'سجل المشتريات'!F:N,8,0),"غير مسجلة في المشتريات"))</f>
        <v/>
      </c>
      <c r="J5097" s="26" t="str">
        <f>_xlfn.IFNA(VLOOKUP(F5097,الاوردرات!$B$1:$C$600,2,0),"")</f>
        <v/>
      </c>
      <c r="K5097" s="52"/>
      <c r="M5097" s="105" t="str">
        <f>IF(G5097="","",_xlfn.IFNA((VLOOKUP(G5097,help!L:M,2,0))*H5097,_xlfn.IFNA((VLOOKUP(G5097,help!P:Q,2,0))*H5097,"غير مسجلة في المشتريات")))</f>
        <v/>
      </c>
    </row>
    <row r="5098" spans="2:13" hidden="1" x14ac:dyDescent="0.25">
      <c r="B5098" s="13">
        <f>COUNTIFS($G$3:G5098,'تقرير استهلاك خامات'!$D$4)</f>
        <v>2</v>
      </c>
      <c r="C5098" s="13">
        <f>COUNTIFS($F$3:F5098,'تقرير منتج تام'!$E$4)</f>
        <v>10</v>
      </c>
      <c r="D5098" s="37"/>
      <c r="E5098" s="37"/>
      <c r="F5098" s="37"/>
      <c r="G5098" s="39"/>
      <c r="H5098" s="40"/>
      <c r="I5098" s="107" t="str">
        <f>IF(G5098="","",_xlfn.IFNA(VLOOKUP(G5098,'سجل المشتريات'!F:N,8,0),"غير مسجلة في المشتريات"))</f>
        <v/>
      </c>
      <c r="J5098" s="26" t="str">
        <f>_xlfn.IFNA(VLOOKUP(F5098,الاوردرات!$B$1:$C$600,2,0),"")</f>
        <v/>
      </c>
      <c r="K5098" s="52"/>
      <c r="M5098" s="105" t="str">
        <f>IF(G5098="","",_xlfn.IFNA((VLOOKUP(G5098,help!L:M,2,0))*H5098,_xlfn.IFNA((VLOOKUP(G5098,help!P:Q,2,0))*H5098,"غير مسجلة في المشتريات")))</f>
        <v/>
      </c>
    </row>
    <row r="5099" spans="2:13" hidden="1" x14ac:dyDescent="0.25">
      <c r="B5099" s="13">
        <f>COUNTIFS($G$3:G5099,'تقرير استهلاك خامات'!$D$4)</f>
        <v>2</v>
      </c>
      <c r="C5099" s="13">
        <f>COUNTIFS($F$3:F5099,'تقرير منتج تام'!$E$4)</f>
        <v>10</v>
      </c>
      <c r="D5099" s="37"/>
      <c r="E5099" s="37"/>
      <c r="F5099" s="37"/>
      <c r="G5099" s="39"/>
      <c r="H5099" s="40"/>
      <c r="I5099" s="107" t="str">
        <f>IF(G5099="","",_xlfn.IFNA(VLOOKUP(G5099,'سجل المشتريات'!F:N,8,0),"غير مسجلة في المشتريات"))</f>
        <v/>
      </c>
      <c r="J5099" s="26" t="str">
        <f>_xlfn.IFNA(VLOOKUP(F5099,الاوردرات!$B$1:$C$600,2,0),"")</f>
        <v/>
      </c>
      <c r="K5099" s="52"/>
      <c r="M5099" s="105" t="str">
        <f>IF(G5099="","",_xlfn.IFNA((VLOOKUP(G5099,help!L:M,2,0))*H5099,_xlfn.IFNA((VLOOKUP(G5099,help!P:Q,2,0))*H5099,"غير مسجلة في المشتريات")))</f>
        <v/>
      </c>
    </row>
    <row r="5100" spans="2:13" hidden="1" x14ac:dyDescent="0.25">
      <c r="B5100" s="13">
        <f>COUNTIFS($G$3:G5100,'تقرير استهلاك خامات'!$D$4)</f>
        <v>2</v>
      </c>
      <c r="C5100" s="13">
        <f>COUNTIFS($F$3:F5100,'تقرير منتج تام'!$E$4)</f>
        <v>10</v>
      </c>
      <c r="D5100" s="37"/>
      <c r="E5100" s="37"/>
      <c r="F5100" s="37"/>
      <c r="G5100" s="39"/>
      <c r="H5100" s="40"/>
      <c r="I5100" s="107" t="str">
        <f>IF(G5100="","",_xlfn.IFNA(VLOOKUP(G5100,'سجل المشتريات'!F:N,8,0),"غير مسجلة في المشتريات"))</f>
        <v/>
      </c>
      <c r="J5100" s="26" t="str">
        <f>_xlfn.IFNA(VLOOKUP(F5100,الاوردرات!$B$1:$C$600,2,0),"")</f>
        <v/>
      </c>
      <c r="K5100" s="52"/>
      <c r="M5100" s="105" t="str">
        <f>IF(G5100="","",_xlfn.IFNA((VLOOKUP(G5100,help!L:M,2,0))*H5100,_xlfn.IFNA((VLOOKUP(G5100,help!P:Q,2,0))*H5100,"غير مسجلة في المشتريات")))</f>
        <v/>
      </c>
    </row>
    <row r="5101" spans="2:13" hidden="1" x14ac:dyDescent="0.25">
      <c r="B5101" s="13">
        <f>COUNTIFS($G$3:G5101,'تقرير استهلاك خامات'!$D$4)</f>
        <v>2</v>
      </c>
      <c r="C5101" s="13">
        <f>COUNTIFS($F$3:F5101,'تقرير منتج تام'!$E$4)</f>
        <v>10</v>
      </c>
      <c r="D5101" s="37"/>
      <c r="E5101" s="37"/>
      <c r="F5101" s="37"/>
      <c r="G5101" s="39"/>
      <c r="H5101" s="40"/>
      <c r="I5101" s="107" t="str">
        <f>IF(G5101="","",_xlfn.IFNA(VLOOKUP(G5101,'سجل المشتريات'!F:N,8,0),"غير مسجلة في المشتريات"))</f>
        <v/>
      </c>
      <c r="J5101" s="26" t="str">
        <f>_xlfn.IFNA(VLOOKUP(F5101,الاوردرات!$B$1:$C$600,2,0),"")</f>
        <v/>
      </c>
      <c r="K5101" s="52"/>
      <c r="M5101" s="105" t="str">
        <f>IF(G5101="","",_xlfn.IFNA((VLOOKUP(G5101,help!L:M,2,0))*H5101,_xlfn.IFNA((VLOOKUP(G5101,help!P:Q,2,0))*H5101,"غير مسجلة في المشتريات")))</f>
        <v/>
      </c>
    </row>
    <row r="5102" spans="2:13" hidden="1" x14ac:dyDescent="0.25">
      <c r="B5102" s="13">
        <f>COUNTIFS($G$3:G5102,'تقرير استهلاك خامات'!$D$4)</f>
        <v>2</v>
      </c>
      <c r="C5102" s="13">
        <f>COUNTIFS($F$3:F5102,'تقرير منتج تام'!$E$4)</f>
        <v>10</v>
      </c>
      <c r="D5102" s="37"/>
      <c r="E5102" s="37"/>
      <c r="F5102" s="37"/>
      <c r="G5102" s="39"/>
      <c r="H5102" s="40"/>
      <c r="I5102" s="107" t="str">
        <f>IF(G5102="","",_xlfn.IFNA(VLOOKUP(G5102,'سجل المشتريات'!F:N,8,0),"غير مسجلة في المشتريات"))</f>
        <v/>
      </c>
      <c r="J5102" s="26" t="str">
        <f>_xlfn.IFNA(VLOOKUP(F5102,الاوردرات!$B$1:$C$600,2,0),"")</f>
        <v/>
      </c>
      <c r="K5102" s="52"/>
      <c r="M5102" s="105" t="str">
        <f>IF(G5102="","",_xlfn.IFNA((VLOOKUP(G5102,help!L:M,2,0))*H5102,_xlfn.IFNA((VLOOKUP(G5102,help!P:Q,2,0))*H5102,"غير مسجلة في المشتريات")))</f>
        <v/>
      </c>
    </row>
    <row r="5103" spans="2:13" hidden="1" x14ac:dyDescent="0.25">
      <c r="B5103" s="13">
        <f>COUNTIFS($G$3:G5103,'تقرير استهلاك خامات'!$D$4)</f>
        <v>2</v>
      </c>
      <c r="C5103" s="13">
        <f>COUNTIFS($F$3:F5103,'تقرير منتج تام'!$E$4)</f>
        <v>10</v>
      </c>
      <c r="D5103" s="37"/>
      <c r="E5103" s="37"/>
      <c r="F5103" s="37"/>
      <c r="G5103" s="39"/>
      <c r="H5103" s="40"/>
      <c r="I5103" s="107" t="str">
        <f>IF(G5103="","",_xlfn.IFNA(VLOOKUP(G5103,'سجل المشتريات'!F:N,8,0),"غير مسجلة في المشتريات"))</f>
        <v/>
      </c>
      <c r="J5103" s="26" t="str">
        <f>_xlfn.IFNA(VLOOKUP(F5103,الاوردرات!$B$1:$C$600,2,0),"")</f>
        <v/>
      </c>
      <c r="K5103" s="52"/>
      <c r="M5103" s="105" t="str">
        <f>IF(G5103="","",_xlfn.IFNA((VLOOKUP(G5103,help!L:M,2,0))*H5103,_xlfn.IFNA((VLOOKUP(G5103,help!P:Q,2,0))*H5103,"غير مسجلة في المشتريات")))</f>
        <v/>
      </c>
    </row>
    <row r="5104" spans="2:13" hidden="1" x14ac:dyDescent="0.25">
      <c r="B5104" s="13">
        <f>COUNTIFS($G$3:G5104,'تقرير استهلاك خامات'!$D$4)</f>
        <v>2</v>
      </c>
      <c r="C5104" s="13">
        <f>COUNTIFS($F$3:F5104,'تقرير منتج تام'!$E$4)</f>
        <v>10</v>
      </c>
      <c r="D5104" s="37"/>
      <c r="E5104" s="37"/>
      <c r="F5104" s="37"/>
      <c r="G5104" s="39"/>
      <c r="H5104" s="40"/>
      <c r="I5104" s="107" t="str">
        <f>IF(G5104="","",_xlfn.IFNA(VLOOKUP(G5104,'سجل المشتريات'!F:N,8,0),"غير مسجلة في المشتريات"))</f>
        <v/>
      </c>
      <c r="J5104" s="26" t="str">
        <f>_xlfn.IFNA(VLOOKUP(F5104,الاوردرات!$B$1:$C$600,2,0),"")</f>
        <v/>
      </c>
      <c r="K5104" s="52"/>
      <c r="M5104" s="105" t="str">
        <f>IF(G5104="","",_xlfn.IFNA((VLOOKUP(G5104,help!L:M,2,0))*H5104,_xlfn.IFNA((VLOOKUP(G5104,help!P:Q,2,0))*H5104,"غير مسجلة في المشتريات")))</f>
        <v/>
      </c>
    </row>
    <row r="5105" spans="2:13" hidden="1" x14ac:dyDescent="0.25">
      <c r="B5105" s="13">
        <f>COUNTIFS($G$3:G5105,'تقرير استهلاك خامات'!$D$4)</f>
        <v>2</v>
      </c>
      <c r="C5105" s="13">
        <f>COUNTIFS($F$3:F5105,'تقرير منتج تام'!$E$4)</f>
        <v>10</v>
      </c>
      <c r="D5105" s="37"/>
      <c r="E5105" s="37"/>
      <c r="F5105" s="37"/>
      <c r="G5105" s="39"/>
      <c r="H5105" s="40"/>
      <c r="I5105" s="107" t="str">
        <f>IF(G5105="","",_xlfn.IFNA(VLOOKUP(G5105,'سجل المشتريات'!F:N,8,0),"غير مسجلة في المشتريات"))</f>
        <v/>
      </c>
      <c r="J5105" s="26" t="str">
        <f>_xlfn.IFNA(VLOOKUP(F5105,الاوردرات!$B$1:$C$600,2,0),"")</f>
        <v/>
      </c>
      <c r="K5105" s="52"/>
      <c r="M5105" s="105" t="str">
        <f>IF(G5105="","",_xlfn.IFNA((VLOOKUP(G5105,help!L:M,2,0))*H5105,_xlfn.IFNA((VLOOKUP(G5105,help!P:Q,2,0))*H5105,"غير مسجلة في المشتريات")))</f>
        <v/>
      </c>
    </row>
    <row r="5106" spans="2:13" hidden="1" x14ac:dyDescent="0.25">
      <c r="B5106" s="13">
        <f>COUNTIFS($G$3:G5106,'تقرير استهلاك خامات'!$D$4)</f>
        <v>2</v>
      </c>
      <c r="C5106" s="13">
        <f>COUNTIFS($F$3:F5106,'تقرير منتج تام'!$E$4)</f>
        <v>10</v>
      </c>
      <c r="D5106" s="37"/>
      <c r="E5106" s="37"/>
      <c r="F5106" s="37"/>
      <c r="G5106" s="39"/>
      <c r="H5106" s="40"/>
      <c r="I5106" s="107" t="str">
        <f>IF(G5106="","",_xlfn.IFNA(VLOOKUP(G5106,'سجل المشتريات'!F:N,8,0),"غير مسجلة في المشتريات"))</f>
        <v/>
      </c>
      <c r="J5106" s="26" t="str">
        <f>_xlfn.IFNA(VLOOKUP(F5106,الاوردرات!$B$1:$C$600,2,0),"")</f>
        <v/>
      </c>
      <c r="K5106" s="52"/>
      <c r="M5106" s="105" t="str">
        <f>IF(G5106="","",_xlfn.IFNA((VLOOKUP(G5106,help!L:M,2,0))*H5106,_xlfn.IFNA((VLOOKUP(G5106,help!P:Q,2,0))*H5106,"غير مسجلة في المشتريات")))</f>
        <v/>
      </c>
    </row>
    <row r="5107" spans="2:13" hidden="1" x14ac:dyDescent="0.25">
      <c r="B5107" s="13">
        <f>COUNTIFS($G$3:G5107,'تقرير استهلاك خامات'!$D$4)</f>
        <v>2</v>
      </c>
      <c r="C5107" s="13">
        <f>COUNTIFS($F$3:F5107,'تقرير منتج تام'!$E$4)</f>
        <v>10</v>
      </c>
      <c r="D5107" s="37"/>
      <c r="E5107" s="37"/>
      <c r="F5107" s="37"/>
      <c r="G5107" s="39"/>
      <c r="H5107" s="40"/>
      <c r="I5107" s="107" t="str">
        <f>IF(G5107="","",_xlfn.IFNA(VLOOKUP(G5107,'سجل المشتريات'!F:N,8,0),"غير مسجلة في المشتريات"))</f>
        <v/>
      </c>
      <c r="J5107" s="26" t="str">
        <f>_xlfn.IFNA(VLOOKUP(F5107,الاوردرات!$B$1:$C$600,2,0),"")</f>
        <v/>
      </c>
      <c r="K5107" s="52"/>
      <c r="M5107" s="105" t="str">
        <f>IF(G5107="","",_xlfn.IFNA((VLOOKUP(G5107,help!L:M,2,0))*H5107,_xlfn.IFNA((VLOOKUP(G5107,help!P:Q,2,0))*H5107,"غير مسجلة في المشتريات")))</f>
        <v/>
      </c>
    </row>
    <row r="5108" spans="2:13" hidden="1" x14ac:dyDescent="0.25">
      <c r="B5108" s="13">
        <f>COUNTIFS($G$3:G5108,'تقرير استهلاك خامات'!$D$4)</f>
        <v>2</v>
      </c>
      <c r="C5108" s="13">
        <f>COUNTIFS($F$3:F5108,'تقرير منتج تام'!$E$4)</f>
        <v>10</v>
      </c>
      <c r="D5108" s="37"/>
      <c r="E5108" s="37"/>
      <c r="F5108" s="37"/>
      <c r="G5108" s="39"/>
      <c r="H5108" s="40"/>
      <c r="I5108" s="107" t="str">
        <f>IF(G5108="","",_xlfn.IFNA(VLOOKUP(G5108,'سجل المشتريات'!F:N,8,0),"غير مسجلة في المشتريات"))</f>
        <v/>
      </c>
      <c r="J5108" s="26" t="str">
        <f>_xlfn.IFNA(VLOOKUP(F5108,الاوردرات!$B$1:$C$600,2,0),"")</f>
        <v/>
      </c>
      <c r="K5108" s="52"/>
      <c r="M5108" s="105" t="str">
        <f>IF(G5108="","",_xlfn.IFNA((VLOOKUP(G5108,help!L:M,2,0))*H5108,_xlfn.IFNA((VLOOKUP(G5108,help!P:Q,2,0))*H5108,"غير مسجلة في المشتريات")))</f>
        <v/>
      </c>
    </row>
    <row r="5109" spans="2:13" hidden="1" x14ac:dyDescent="0.25">
      <c r="B5109" s="13">
        <f>COUNTIFS($G$3:G5109,'تقرير استهلاك خامات'!$D$4)</f>
        <v>2</v>
      </c>
      <c r="C5109" s="13">
        <f>COUNTIFS($F$3:F5109,'تقرير منتج تام'!$E$4)</f>
        <v>10</v>
      </c>
      <c r="D5109" s="37"/>
      <c r="E5109" s="37"/>
      <c r="F5109" s="37"/>
      <c r="G5109" s="39"/>
      <c r="H5109" s="40"/>
      <c r="I5109" s="107" t="str">
        <f>IF(G5109="","",_xlfn.IFNA(VLOOKUP(G5109,'سجل المشتريات'!F:N,8,0),"غير مسجلة في المشتريات"))</f>
        <v/>
      </c>
      <c r="J5109" s="26" t="str">
        <f>_xlfn.IFNA(VLOOKUP(F5109,الاوردرات!$B$1:$C$600,2,0),"")</f>
        <v/>
      </c>
      <c r="K5109" s="52"/>
      <c r="M5109" s="105" t="str">
        <f>IF(G5109="","",_xlfn.IFNA((VLOOKUP(G5109,help!L:M,2,0))*H5109,_xlfn.IFNA((VLOOKUP(G5109,help!P:Q,2,0))*H5109,"غير مسجلة في المشتريات")))</f>
        <v/>
      </c>
    </row>
    <row r="5110" spans="2:13" hidden="1" x14ac:dyDescent="0.25">
      <c r="B5110" s="13">
        <f>COUNTIFS($G$3:G5110,'تقرير استهلاك خامات'!$D$4)</f>
        <v>2</v>
      </c>
      <c r="C5110" s="13">
        <f>COUNTIFS($F$3:F5110,'تقرير منتج تام'!$E$4)</f>
        <v>10</v>
      </c>
      <c r="D5110" s="37"/>
      <c r="E5110" s="37"/>
      <c r="F5110" s="37"/>
      <c r="G5110" s="39"/>
      <c r="H5110" s="40"/>
      <c r="I5110" s="107" t="str">
        <f>IF(G5110="","",_xlfn.IFNA(VLOOKUP(G5110,'سجل المشتريات'!F:N,8,0),"غير مسجلة في المشتريات"))</f>
        <v/>
      </c>
      <c r="J5110" s="26" t="str">
        <f>_xlfn.IFNA(VLOOKUP(F5110,الاوردرات!$B$1:$C$600,2,0),"")</f>
        <v/>
      </c>
      <c r="K5110" s="52"/>
      <c r="M5110" s="105" t="str">
        <f>IF(G5110="","",_xlfn.IFNA((VLOOKUP(G5110,help!L:M,2,0))*H5110,_xlfn.IFNA((VLOOKUP(G5110,help!P:Q,2,0))*H5110,"غير مسجلة في المشتريات")))</f>
        <v/>
      </c>
    </row>
    <row r="5111" spans="2:13" hidden="1" x14ac:dyDescent="0.25">
      <c r="B5111" s="13">
        <f>COUNTIFS($G$3:G5111,'تقرير استهلاك خامات'!$D$4)</f>
        <v>2</v>
      </c>
      <c r="C5111" s="13">
        <f>COUNTIFS($F$3:F5111,'تقرير منتج تام'!$E$4)</f>
        <v>10</v>
      </c>
      <c r="D5111" s="37"/>
      <c r="E5111" s="37"/>
      <c r="F5111" s="37"/>
      <c r="G5111" s="39"/>
      <c r="H5111" s="40"/>
      <c r="I5111" s="107" t="str">
        <f>IF(G5111="","",_xlfn.IFNA(VLOOKUP(G5111,'سجل المشتريات'!F:N,8,0),"غير مسجلة في المشتريات"))</f>
        <v/>
      </c>
      <c r="J5111" s="26" t="str">
        <f>_xlfn.IFNA(VLOOKUP(F5111,الاوردرات!$B$1:$C$600,2,0),"")</f>
        <v/>
      </c>
      <c r="K5111" s="52"/>
      <c r="M5111" s="105" t="str">
        <f>IF(G5111="","",_xlfn.IFNA((VLOOKUP(G5111,help!L:M,2,0))*H5111,_xlfn.IFNA((VLOOKUP(G5111,help!P:Q,2,0))*H5111,"غير مسجلة في المشتريات")))</f>
        <v/>
      </c>
    </row>
    <row r="5112" spans="2:13" hidden="1" x14ac:dyDescent="0.25">
      <c r="B5112" s="13">
        <f>COUNTIFS($G$3:G5112,'تقرير استهلاك خامات'!$D$4)</f>
        <v>2</v>
      </c>
      <c r="C5112" s="13">
        <f>COUNTIFS($F$3:F5112,'تقرير منتج تام'!$E$4)</f>
        <v>10</v>
      </c>
      <c r="D5112" s="37"/>
      <c r="E5112" s="37"/>
      <c r="F5112" s="37"/>
      <c r="G5112" s="39"/>
      <c r="H5112" s="40"/>
      <c r="I5112" s="107" t="str">
        <f>IF(G5112="","",_xlfn.IFNA(VLOOKUP(G5112,'سجل المشتريات'!F:N,8,0),"غير مسجلة في المشتريات"))</f>
        <v/>
      </c>
      <c r="J5112" s="26" t="str">
        <f>_xlfn.IFNA(VLOOKUP(F5112,الاوردرات!$B$1:$C$600,2,0),"")</f>
        <v/>
      </c>
      <c r="K5112" s="52"/>
      <c r="M5112" s="105" t="str">
        <f>IF(G5112="","",_xlfn.IFNA((VLOOKUP(G5112,help!L:M,2,0))*H5112,_xlfn.IFNA((VLOOKUP(G5112,help!P:Q,2,0))*H5112,"غير مسجلة في المشتريات")))</f>
        <v/>
      </c>
    </row>
    <row r="5113" spans="2:13" hidden="1" x14ac:dyDescent="0.25">
      <c r="B5113" s="13">
        <f>COUNTIFS($G$3:G5113,'تقرير استهلاك خامات'!$D$4)</f>
        <v>2</v>
      </c>
      <c r="C5113" s="13">
        <f>COUNTIFS($F$3:F5113,'تقرير منتج تام'!$E$4)</f>
        <v>10</v>
      </c>
      <c r="D5113" s="37"/>
      <c r="E5113" s="37"/>
      <c r="F5113" s="37"/>
      <c r="G5113" s="39"/>
      <c r="H5113" s="40"/>
      <c r="I5113" s="107" t="str">
        <f>IF(G5113="","",_xlfn.IFNA(VLOOKUP(G5113,'سجل المشتريات'!F:N,8,0),"غير مسجلة في المشتريات"))</f>
        <v/>
      </c>
      <c r="J5113" s="26" t="str">
        <f>_xlfn.IFNA(VLOOKUP(F5113,الاوردرات!$B$1:$C$600,2,0),"")</f>
        <v/>
      </c>
      <c r="K5113" s="52"/>
      <c r="M5113" s="105" t="str">
        <f>IF(G5113="","",_xlfn.IFNA((VLOOKUP(G5113,help!L:M,2,0))*H5113,_xlfn.IFNA((VLOOKUP(G5113,help!P:Q,2,0))*H5113,"غير مسجلة في المشتريات")))</f>
        <v/>
      </c>
    </row>
    <row r="5114" spans="2:13" hidden="1" x14ac:dyDescent="0.25">
      <c r="B5114" s="13">
        <f>COUNTIFS($G$3:G5114,'تقرير استهلاك خامات'!$D$4)</f>
        <v>2</v>
      </c>
      <c r="C5114" s="13">
        <f>COUNTIFS($F$3:F5114,'تقرير منتج تام'!$E$4)</f>
        <v>10</v>
      </c>
      <c r="D5114" s="37"/>
      <c r="E5114" s="37"/>
      <c r="F5114" s="37"/>
      <c r="G5114" s="39"/>
      <c r="H5114" s="40"/>
      <c r="I5114" s="107" t="str">
        <f>IF(G5114="","",_xlfn.IFNA(VLOOKUP(G5114,'سجل المشتريات'!F:N,8,0),"غير مسجلة في المشتريات"))</f>
        <v/>
      </c>
      <c r="J5114" s="26" t="str">
        <f>_xlfn.IFNA(VLOOKUP(F5114,الاوردرات!$B$1:$C$600,2,0),"")</f>
        <v/>
      </c>
      <c r="K5114" s="52"/>
      <c r="M5114" s="105" t="str">
        <f>IF(G5114="","",_xlfn.IFNA((VLOOKUP(G5114,help!L:M,2,0))*H5114,_xlfn.IFNA((VLOOKUP(G5114,help!P:Q,2,0))*H5114,"غير مسجلة في المشتريات")))</f>
        <v/>
      </c>
    </row>
    <row r="5115" spans="2:13" hidden="1" x14ac:dyDescent="0.25">
      <c r="B5115" s="13">
        <f>COUNTIFS($G$3:G5115,'تقرير استهلاك خامات'!$D$4)</f>
        <v>2</v>
      </c>
      <c r="C5115" s="13">
        <f>COUNTIFS($F$3:F5115,'تقرير منتج تام'!$E$4)</f>
        <v>10</v>
      </c>
      <c r="D5115" s="37"/>
      <c r="E5115" s="37"/>
      <c r="F5115" s="37"/>
      <c r="G5115" s="39"/>
      <c r="H5115" s="40"/>
      <c r="I5115" s="107" t="str">
        <f>IF(G5115="","",_xlfn.IFNA(VLOOKUP(G5115,'سجل المشتريات'!F:N,8,0),"غير مسجلة في المشتريات"))</f>
        <v/>
      </c>
      <c r="J5115" s="26" t="str">
        <f>_xlfn.IFNA(VLOOKUP(F5115,الاوردرات!$B$1:$C$600,2,0),"")</f>
        <v/>
      </c>
      <c r="K5115" s="52"/>
      <c r="M5115" s="105" t="str">
        <f>IF(G5115="","",_xlfn.IFNA((VLOOKUP(G5115,help!L:M,2,0))*H5115,_xlfn.IFNA((VLOOKUP(G5115,help!P:Q,2,0))*H5115,"غير مسجلة في المشتريات")))</f>
        <v/>
      </c>
    </row>
    <row r="5116" spans="2:13" hidden="1" x14ac:dyDescent="0.25">
      <c r="B5116" s="13">
        <f>COUNTIFS($G$3:G5116,'تقرير استهلاك خامات'!$D$4)</f>
        <v>2</v>
      </c>
      <c r="C5116" s="13">
        <f>COUNTIFS($F$3:F5116,'تقرير منتج تام'!$E$4)</f>
        <v>10</v>
      </c>
      <c r="D5116" s="37"/>
      <c r="E5116" s="37"/>
      <c r="F5116" s="37"/>
      <c r="G5116" s="39"/>
      <c r="H5116" s="40"/>
      <c r="I5116" s="107" t="str">
        <f>IF(G5116="","",_xlfn.IFNA(VLOOKUP(G5116,'سجل المشتريات'!F:N,8,0),"غير مسجلة في المشتريات"))</f>
        <v/>
      </c>
      <c r="J5116" s="26" t="str">
        <f>_xlfn.IFNA(VLOOKUP(F5116,الاوردرات!$B$1:$C$600,2,0),"")</f>
        <v/>
      </c>
      <c r="K5116" s="52"/>
      <c r="M5116" s="105" t="str">
        <f>IF(G5116="","",_xlfn.IFNA((VLOOKUP(G5116,help!L:M,2,0))*H5116,_xlfn.IFNA((VLOOKUP(G5116,help!P:Q,2,0))*H5116,"غير مسجلة في المشتريات")))</f>
        <v/>
      </c>
    </row>
    <row r="5117" spans="2:13" hidden="1" x14ac:dyDescent="0.25">
      <c r="B5117" s="13">
        <f>COUNTIFS($G$3:G5117,'تقرير استهلاك خامات'!$D$4)</f>
        <v>2</v>
      </c>
      <c r="C5117" s="13">
        <f>COUNTIFS($F$3:F5117,'تقرير منتج تام'!$E$4)</f>
        <v>10</v>
      </c>
      <c r="D5117" s="37"/>
      <c r="E5117" s="37"/>
      <c r="F5117" s="37"/>
      <c r="G5117" s="39"/>
      <c r="H5117" s="40"/>
      <c r="I5117" s="107" t="str">
        <f>IF(G5117="","",_xlfn.IFNA(VLOOKUP(G5117,'سجل المشتريات'!F:N,8,0),"غير مسجلة في المشتريات"))</f>
        <v/>
      </c>
      <c r="J5117" s="26" t="str">
        <f>_xlfn.IFNA(VLOOKUP(F5117,الاوردرات!$B$1:$C$600,2,0),"")</f>
        <v/>
      </c>
      <c r="K5117" s="52"/>
      <c r="M5117" s="105" t="str">
        <f>IF(G5117="","",_xlfn.IFNA((VLOOKUP(G5117,help!L:M,2,0))*H5117,_xlfn.IFNA((VLOOKUP(G5117,help!P:Q,2,0))*H5117,"غير مسجلة في المشتريات")))</f>
        <v/>
      </c>
    </row>
    <row r="5118" spans="2:13" hidden="1" x14ac:dyDescent="0.25">
      <c r="B5118" s="13">
        <f>COUNTIFS($G$3:G5118,'تقرير استهلاك خامات'!$D$4)</f>
        <v>2</v>
      </c>
      <c r="C5118" s="13">
        <f>COUNTIFS($F$3:F5118,'تقرير منتج تام'!$E$4)</f>
        <v>10</v>
      </c>
      <c r="D5118" s="37"/>
      <c r="E5118" s="37"/>
      <c r="F5118" s="37"/>
      <c r="G5118" s="39"/>
      <c r="H5118" s="40"/>
      <c r="I5118" s="107" t="str">
        <f>IF(G5118="","",_xlfn.IFNA(VLOOKUP(G5118,'سجل المشتريات'!F:N,8,0),"غير مسجلة في المشتريات"))</f>
        <v/>
      </c>
      <c r="J5118" s="26" t="str">
        <f>_xlfn.IFNA(VLOOKUP(F5118,الاوردرات!$B$1:$C$600,2,0),"")</f>
        <v/>
      </c>
      <c r="K5118" s="52"/>
      <c r="M5118" s="105" t="str">
        <f>IF(G5118="","",_xlfn.IFNA((VLOOKUP(G5118,help!L:M,2,0))*H5118,_xlfn.IFNA((VLOOKUP(G5118,help!P:Q,2,0))*H5118,"غير مسجلة في المشتريات")))</f>
        <v/>
      </c>
    </row>
    <row r="5119" spans="2:13" hidden="1" x14ac:dyDescent="0.25">
      <c r="B5119" s="13">
        <f>COUNTIFS($G$3:G5119,'تقرير استهلاك خامات'!$D$4)</f>
        <v>2</v>
      </c>
      <c r="C5119" s="13">
        <f>COUNTIFS($F$3:F5119,'تقرير منتج تام'!$E$4)</f>
        <v>10</v>
      </c>
      <c r="D5119" s="37"/>
      <c r="E5119" s="37"/>
      <c r="F5119" s="37"/>
      <c r="G5119" s="39"/>
      <c r="H5119" s="40"/>
      <c r="I5119" s="107" t="str">
        <f>IF(G5119="","",_xlfn.IFNA(VLOOKUP(G5119,'سجل المشتريات'!F:N,8,0),"غير مسجلة في المشتريات"))</f>
        <v/>
      </c>
      <c r="J5119" s="26" t="str">
        <f>_xlfn.IFNA(VLOOKUP(F5119,الاوردرات!$B$1:$C$600,2,0),"")</f>
        <v/>
      </c>
      <c r="K5119" s="52"/>
      <c r="M5119" s="105" t="str">
        <f>IF(G5119="","",_xlfn.IFNA((VLOOKUP(G5119,help!L:M,2,0))*H5119,_xlfn.IFNA((VLOOKUP(G5119,help!P:Q,2,0))*H5119,"غير مسجلة في المشتريات")))</f>
        <v/>
      </c>
    </row>
    <row r="5120" spans="2:13" hidden="1" x14ac:dyDescent="0.25">
      <c r="B5120" s="13">
        <f>COUNTIFS($G$3:G5120,'تقرير استهلاك خامات'!$D$4)</f>
        <v>2</v>
      </c>
      <c r="C5120" s="13">
        <f>COUNTIFS($F$3:F5120,'تقرير منتج تام'!$E$4)</f>
        <v>10</v>
      </c>
      <c r="D5120" s="37"/>
      <c r="E5120" s="37"/>
      <c r="F5120" s="37"/>
      <c r="G5120" s="39"/>
      <c r="H5120" s="40"/>
      <c r="I5120" s="107" t="str">
        <f>IF(G5120="","",_xlfn.IFNA(VLOOKUP(G5120,'سجل المشتريات'!F:N,8,0),"غير مسجلة في المشتريات"))</f>
        <v/>
      </c>
      <c r="J5120" s="26" t="str">
        <f>_xlfn.IFNA(VLOOKUP(F5120,الاوردرات!$B$1:$C$600,2,0),"")</f>
        <v/>
      </c>
      <c r="K5120" s="52"/>
      <c r="M5120" s="105" t="str">
        <f>IF(G5120="","",_xlfn.IFNA((VLOOKUP(G5120,help!L:M,2,0))*H5120,_xlfn.IFNA((VLOOKUP(G5120,help!P:Q,2,0))*H5120,"غير مسجلة في المشتريات")))</f>
        <v/>
      </c>
    </row>
    <row r="5121" spans="2:13" hidden="1" x14ac:dyDescent="0.25">
      <c r="B5121" s="13">
        <f>COUNTIFS($G$3:G5121,'تقرير استهلاك خامات'!$D$4)</f>
        <v>2</v>
      </c>
      <c r="C5121" s="13">
        <f>COUNTIFS($F$3:F5121,'تقرير منتج تام'!$E$4)</f>
        <v>10</v>
      </c>
      <c r="D5121" s="37"/>
      <c r="E5121" s="37"/>
      <c r="F5121" s="37"/>
      <c r="G5121" s="39"/>
      <c r="H5121" s="40"/>
      <c r="I5121" s="107" t="str">
        <f>IF(G5121="","",_xlfn.IFNA(VLOOKUP(G5121,'سجل المشتريات'!F:N,8,0),"غير مسجلة في المشتريات"))</f>
        <v/>
      </c>
      <c r="J5121" s="26" t="str">
        <f>_xlfn.IFNA(VLOOKUP(F5121,الاوردرات!$B$1:$C$600,2,0),"")</f>
        <v/>
      </c>
      <c r="K5121" s="52"/>
      <c r="M5121" s="105" t="str">
        <f>IF(G5121="","",_xlfn.IFNA((VLOOKUP(G5121,help!L:M,2,0))*H5121,_xlfn.IFNA((VLOOKUP(G5121,help!P:Q,2,0))*H5121,"غير مسجلة في المشتريات")))</f>
        <v/>
      </c>
    </row>
    <row r="5122" spans="2:13" hidden="1" x14ac:dyDescent="0.25">
      <c r="B5122" s="13">
        <f>COUNTIFS($G$3:G5122,'تقرير استهلاك خامات'!$D$4)</f>
        <v>2</v>
      </c>
      <c r="C5122" s="13">
        <f>COUNTIFS($F$3:F5122,'تقرير منتج تام'!$E$4)</f>
        <v>10</v>
      </c>
      <c r="D5122" s="37"/>
      <c r="E5122" s="37"/>
      <c r="F5122" s="37"/>
      <c r="G5122" s="39"/>
      <c r="H5122" s="40"/>
      <c r="I5122" s="107" t="str">
        <f>IF(G5122="","",_xlfn.IFNA(VLOOKUP(G5122,'سجل المشتريات'!F:N,8,0),"غير مسجلة في المشتريات"))</f>
        <v/>
      </c>
      <c r="J5122" s="26" t="str">
        <f>_xlfn.IFNA(VLOOKUP(F5122,الاوردرات!$B$1:$C$600,2,0),"")</f>
        <v/>
      </c>
      <c r="K5122" s="52"/>
      <c r="M5122" s="105" t="str">
        <f>IF(G5122="","",_xlfn.IFNA((VLOOKUP(G5122,help!L:M,2,0))*H5122,_xlfn.IFNA((VLOOKUP(G5122,help!P:Q,2,0))*H5122,"غير مسجلة في المشتريات")))</f>
        <v/>
      </c>
    </row>
    <row r="5123" spans="2:13" hidden="1" x14ac:dyDescent="0.25">
      <c r="B5123" s="13">
        <f>COUNTIFS($G$3:G5123,'تقرير استهلاك خامات'!$D$4)</f>
        <v>2</v>
      </c>
      <c r="C5123" s="13">
        <f>COUNTIFS($F$3:F5123,'تقرير منتج تام'!$E$4)</f>
        <v>10</v>
      </c>
      <c r="D5123" s="37"/>
      <c r="E5123" s="37"/>
      <c r="F5123" s="37"/>
      <c r="G5123" s="39"/>
      <c r="H5123" s="40"/>
      <c r="I5123" s="107" t="str">
        <f>IF(G5123="","",_xlfn.IFNA(VLOOKUP(G5123,'سجل المشتريات'!F:N,8,0),"غير مسجلة في المشتريات"))</f>
        <v/>
      </c>
      <c r="J5123" s="26" t="str">
        <f>_xlfn.IFNA(VLOOKUP(F5123,الاوردرات!$B$1:$C$600,2,0),"")</f>
        <v/>
      </c>
      <c r="K5123" s="52"/>
      <c r="M5123" s="105" t="str">
        <f>IF(G5123="","",_xlfn.IFNA((VLOOKUP(G5123,help!L:M,2,0))*H5123,_xlfn.IFNA((VLOOKUP(G5123,help!P:Q,2,0))*H5123,"غير مسجلة في المشتريات")))</f>
        <v/>
      </c>
    </row>
    <row r="5124" spans="2:13" hidden="1" x14ac:dyDescent="0.25">
      <c r="B5124" s="13">
        <f>COUNTIFS($G$3:G5124,'تقرير استهلاك خامات'!$D$4)</f>
        <v>2</v>
      </c>
      <c r="C5124" s="13">
        <f>COUNTIFS($F$3:F5124,'تقرير منتج تام'!$E$4)</f>
        <v>10</v>
      </c>
      <c r="D5124" s="37"/>
      <c r="E5124" s="37"/>
      <c r="F5124" s="37"/>
      <c r="G5124" s="39"/>
      <c r="H5124" s="40"/>
      <c r="I5124" s="107" t="str">
        <f>IF(G5124="","",_xlfn.IFNA(VLOOKUP(G5124,'سجل المشتريات'!F:N,8,0),"غير مسجلة في المشتريات"))</f>
        <v/>
      </c>
      <c r="J5124" s="26" t="str">
        <f>_xlfn.IFNA(VLOOKUP(F5124,الاوردرات!$B$1:$C$600,2,0),"")</f>
        <v/>
      </c>
      <c r="K5124" s="52"/>
      <c r="M5124" s="105" t="str">
        <f>IF(G5124="","",_xlfn.IFNA((VLOOKUP(G5124,help!L:M,2,0))*H5124,_xlfn.IFNA((VLOOKUP(G5124,help!P:Q,2,0))*H5124,"غير مسجلة في المشتريات")))</f>
        <v/>
      </c>
    </row>
    <row r="5125" spans="2:13" hidden="1" x14ac:dyDescent="0.25">
      <c r="B5125" s="13">
        <f>COUNTIFS($G$3:G5125,'تقرير استهلاك خامات'!$D$4)</f>
        <v>2</v>
      </c>
      <c r="C5125" s="13">
        <f>COUNTIFS($F$3:F5125,'تقرير منتج تام'!$E$4)</f>
        <v>10</v>
      </c>
      <c r="D5125" s="37"/>
      <c r="E5125" s="37"/>
      <c r="F5125" s="37"/>
      <c r="G5125" s="39"/>
      <c r="H5125" s="40"/>
      <c r="I5125" s="107" t="str">
        <f>IF(G5125="","",_xlfn.IFNA(VLOOKUP(G5125,'سجل المشتريات'!F:N,8,0),"غير مسجلة في المشتريات"))</f>
        <v/>
      </c>
      <c r="J5125" s="26" t="str">
        <f>_xlfn.IFNA(VLOOKUP(F5125,الاوردرات!$B$1:$C$600,2,0),"")</f>
        <v/>
      </c>
      <c r="K5125" s="52"/>
      <c r="M5125" s="105" t="str">
        <f>IF(G5125="","",_xlfn.IFNA((VLOOKUP(G5125,help!L:M,2,0))*H5125,_xlfn.IFNA((VLOOKUP(G5125,help!P:Q,2,0))*H5125,"غير مسجلة في المشتريات")))</f>
        <v/>
      </c>
    </row>
    <row r="5126" spans="2:13" hidden="1" x14ac:dyDescent="0.25">
      <c r="B5126" s="13">
        <f>COUNTIFS($G$3:G5126,'تقرير استهلاك خامات'!$D$4)</f>
        <v>2</v>
      </c>
      <c r="C5126" s="13">
        <f>COUNTIFS($F$3:F5126,'تقرير منتج تام'!$E$4)</f>
        <v>10</v>
      </c>
      <c r="D5126" s="37"/>
      <c r="E5126" s="37"/>
      <c r="F5126" s="37"/>
      <c r="G5126" s="39"/>
      <c r="H5126" s="40"/>
      <c r="I5126" s="107" t="str">
        <f>IF(G5126="","",_xlfn.IFNA(VLOOKUP(G5126,'سجل المشتريات'!F:N,8,0),"غير مسجلة في المشتريات"))</f>
        <v/>
      </c>
      <c r="J5126" s="26" t="str">
        <f>_xlfn.IFNA(VLOOKUP(F5126,الاوردرات!$B$1:$C$600,2,0),"")</f>
        <v/>
      </c>
      <c r="K5126" s="52"/>
      <c r="M5126" s="105" t="str">
        <f>IF(G5126="","",_xlfn.IFNA((VLOOKUP(G5126,help!L:M,2,0))*H5126,_xlfn.IFNA((VLOOKUP(G5126,help!P:Q,2,0))*H5126,"غير مسجلة في المشتريات")))</f>
        <v/>
      </c>
    </row>
    <row r="5127" spans="2:13" hidden="1" x14ac:dyDescent="0.25">
      <c r="B5127" s="13">
        <f>COUNTIFS($G$3:G5127,'تقرير استهلاك خامات'!$D$4)</f>
        <v>2</v>
      </c>
      <c r="C5127" s="13">
        <f>COUNTIFS($F$3:F5127,'تقرير منتج تام'!$E$4)</f>
        <v>10</v>
      </c>
      <c r="D5127" s="37"/>
      <c r="E5127" s="37"/>
      <c r="F5127" s="37"/>
      <c r="G5127" s="39"/>
      <c r="H5127" s="40"/>
      <c r="I5127" s="107" t="str">
        <f>IF(G5127="","",_xlfn.IFNA(VLOOKUP(G5127,'سجل المشتريات'!F:N,8,0),"غير مسجلة في المشتريات"))</f>
        <v/>
      </c>
      <c r="J5127" s="26" t="str">
        <f>_xlfn.IFNA(VLOOKUP(F5127,الاوردرات!$B$1:$C$600,2,0),"")</f>
        <v/>
      </c>
      <c r="K5127" s="52"/>
      <c r="M5127" s="105" t="str">
        <f>IF(G5127="","",_xlfn.IFNA((VLOOKUP(G5127,help!L:M,2,0))*H5127,_xlfn.IFNA((VLOOKUP(G5127,help!P:Q,2,0))*H5127,"غير مسجلة في المشتريات")))</f>
        <v/>
      </c>
    </row>
    <row r="5128" spans="2:13" hidden="1" x14ac:dyDescent="0.25">
      <c r="B5128" s="13">
        <f>COUNTIFS($G$3:G5128,'تقرير استهلاك خامات'!$D$4)</f>
        <v>2</v>
      </c>
      <c r="C5128" s="13">
        <f>COUNTIFS($F$3:F5128,'تقرير منتج تام'!$E$4)</f>
        <v>10</v>
      </c>
      <c r="D5128" s="37"/>
      <c r="E5128" s="37"/>
      <c r="F5128" s="37"/>
      <c r="G5128" s="39"/>
      <c r="H5128" s="40"/>
      <c r="I5128" s="107" t="str">
        <f>IF(G5128="","",_xlfn.IFNA(VLOOKUP(G5128,'سجل المشتريات'!F:N,8,0),"غير مسجلة في المشتريات"))</f>
        <v/>
      </c>
      <c r="J5128" s="26" t="str">
        <f>_xlfn.IFNA(VLOOKUP(F5128,الاوردرات!$B$1:$C$600,2,0),"")</f>
        <v/>
      </c>
      <c r="K5128" s="52"/>
      <c r="M5128" s="105" t="str">
        <f>IF(G5128="","",_xlfn.IFNA((VLOOKUP(G5128,help!L:M,2,0))*H5128,_xlfn.IFNA((VLOOKUP(G5128,help!P:Q,2,0))*H5128,"غير مسجلة في المشتريات")))</f>
        <v/>
      </c>
    </row>
    <row r="5129" spans="2:13" hidden="1" x14ac:dyDescent="0.25">
      <c r="B5129" s="13">
        <f>COUNTIFS($G$3:G5129,'تقرير استهلاك خامات'!$D$4)</f>
        <v>2</v>
      </c>
      <c r="C5129" s="13">
        <f>COUNTIFS($F$3:F5129,'تقرير منتج تام'!$E$4)</f>
        <v>10</v>
      </c>
      <c r="D5129" s="37"/>
      <c r="E5129" s="37"/>
      <c r="F5129" s="37"/>
      <c r="G5129" s="39"/>
      <c r="H5129" s="40"/>
      <c r="I5129" s="107" t="str">
        <f>IF(G5129="","",_xlfn.IFNA(VLOOKUP(G5129,'سجل المشتريات'!F:N,8,0),"غير مسجلة في المشتريات"))</f>
        <v/>
      </c>
      <c r="J5129" s="26" t="str">
        <f>_xlfn.IFNA(VLOOKUP(F5129,الاوردرات!$B$1:$C$600,2,0),"")</f>
        <v/>
      </c>
      <c r="K5129" s="52"/>
      <c r="M5129" s="105" t="str">
        <f>IF(G5129="","",_xlfn.IFNA((VLOOKUP(G5129,help!L:M,2,0))*H5129,_xlfn.IFNA((VLOOKUP(G5129,help!P:Q,2,0))*H5129,"غير مسجلة في المشتريات")))</f>
        <v/>
      </c>
    </row>
    <row r="5130" spans="2:13" hidden="1" x14ac:dyDescent="0.25">
      <c r="B5130" s="13">
        <f>COUNTIFS($G$3:G5130,'تقرير استهلاك خامات'!$D$4)</f>
        <v>2</v>
      </c>
      <c r="C5130" s="13">
        <f>COUNTIFS($F$3:F5130,'تقرير منتج تام'!$E$4)</f>
        <v>10</v>
      </c>
      <c r="D5130" s="37"/>
      <c r="E5130" s="37"/>
      <c r="F5130" s="37"/>
      <c r="G5130" s="39"/>
      <c r="H5130" s="40"/>
      <c r="I5130" s="107" t="str">
        <f>IF(G5130="","",_xlfn.IFNA(VLOOKUP(G5130,'سجل المشتريات'!F:N,8,0),"غير مسجلة في المشتريات"))</f>
        <v/>
      </c>
      <c r="J5130" s="26" t="str">
        <f>_xlfn.IFNA(VLOOKUP(F5130,الاوردرات!$B$1:$C$600,2,0),"")</f>
        <v/>
      </c>
      <c r="K5130" s="52"/>
      <c r="M5130" s="105" t="str">
        <f>IF(G5130="","",_xlfn.IFNA((VLOOKUP(G5130,help!L:M,2,0))*H5130,_xlfn.IFNA((VLOOKUP(G5130,help!P:Q,2,0))*H5130,"غير مسجلة في المشتريات")))</f>
        <v/>
      </c>
    </row>
    <row r="5131" spans="2:13" hidden="1" x14ac:dyDescent="0.25">
      <c r="B5131" s="13">
        <f>COUNTIFS($G$3:G5131,'تقرير استهلاك خامات'!$D$4)</f>
        <v>2</v>
      </c>
      <c r="C5131" s="13">
        <f>COUNTIFS($F$3:F5131,'تقرير منتج تام'!$E$4)</f>
        <v>10</v>
      </c>
      <c r="D5131" s="37"/>
      <c r="E5131" s="37"/>
      <c r="F5131" s="37"/>
      <c r="G5131" s="39"/>
      <c r="H5131" s="40"/>
      <c r="I5131" s="107" t="str">
        <f>IF(G5131="","",_xlfn.IFNA(VLOOKUP(G5131,'سجل المشتريات'!F:N,8,0),"غير مسجلة في المشتريات"))</f>
        <v/>
      </c>
      <c r="J5131" s="26" t="str">
        <f>_xlfn.IFNA(VLOOKUP(F5131,الاوردرات!$B$1:$C$600,2,0),"")</f>
        <v/>
      </c>
      <c r="K5131" s="52"/>
      <c r="M5131" s="105" t="str">
        <f>IF(G5131="","",_xlfn.IFNA((VLOOKUP(G5131,help!L:M,2,0))*H5131,_xlfn.IFNA((VLOOKUP(G5131,help!P:Q,2,0))*H5131,"غير مسجلة في المشتريات")))</f>
        <v/>
      </c>
    </row>
    <row r="5132" spans="2:13" hidden="1" x14ac:dyDescent="0.25">
      <c r="B5132" s="13">
        <f>COUNTIFS($G$3:G5132,'تقرير استهلاك خامات'!$D$4)</f>
        <v>2</v>
      </c>
      <c r="C5132" s="13">
        <f>COUNTIFS($F$3:F5132,'تقرير منتج تام'!$E$4)</f>
        <v>10</v>
      </c>
      <c r="D5132" s="37"/>
      <c r="E5132" s="37"/>
      <c r="F5132" s="37"/>
      <c r="G5132" s="39"/>
      <c r="H5132" s="40"/>
      <c r="I5132" s="107" t="str">
        <f>IF(G5132="","",_xlfn.IFNA(VLOOKUP(G5132,'سجل المشتريات'!F:N,8,0),"غير مسجلة في المشتريات"))</f>
        <v/>
      </c>
      <c r="J5132" s="26" t="str">
        <f>_xlfn.IFNA(VLOOKUP(F5132,الاوردرات!$B$1:$C$600,2,0),"")</f>
        <v/>
      </c>
      <c r="K5132" s="52"/>
      <c r="M5132" s="105" t="str">
        <f>IF(G5132="","",_xlfn.IFNA((VLOOKUP(G5132,help!L:M,2,0))*H5132,_xlfn.IFNA((VLOOKUP(G5132,help!P:Q,2,0))*H5132,"غير مسجلة في المشتريات")))</f>
        <v/>
      </c>
    </row>
    <row r="5133" spans="2:13" hidden="1" x14ac:dyDescent="0.25">
      <c r="B5133" s="13">
        <f>COUNTIFS($G$3:G5133,'تقرير استهلاك خامات'!$D$4)</f>
        <v>2</v>
      </c>
      <c r="C5133" s="13">
        <f>COUNTIFS($F$3:F5133,'تقرير منتج تام'!$E$4)</f>
        <v>10</v>
      </c>
      <c r="D5133" s="37"/>
      <c r="E5133" s="37"/>
      <c r="F5133" s="37"/>
      <c r="G5133" s="39"/>
      <c r="H5133" s="40"/>
      <c r="I5133" s="107" t="str">
        <f>IF(G5133="","",_xlfn.IFNA(VLOOKUP(G5133,'سجل المشتريات'!F:N,8,0),"غير مسجلة في المشتريات"))</f>
        <v/>
      </c>
      <c r="J5133" s="26" t="str">
        <f>_xlfn.IFNA(VLOOKUP(F5133,الاوردرات!$B$1:$C$600,2,0),"")</f>
        <v/>
      </c>
      <c r="K5133" s="52"/>
      <c r="M5133" s="105" t="str">
        <f>IF(G5133="","",_xlfn.IFNA((VLOOKUP(G5133,help!L:M,2,0))*H5133,_xlfn.IFNA((VLOOKUP(G5133,help!P:Q,2,0))*H5133,"غير مسجلة في المشتريات")))</f>
        <v/>
      </c>
    </row>
    <row r="5134" spans="2:13" hidden="1" x14ac:dyDescent="0.25">
      <c r="B5134" s="13">
        <f>COUNTIFS($G$3:G5134,'تقرير استهلاك خامات'!$D$4)</f>
        <v>2</v>
      </c>
      <c r="C5134" s="13">
        <f>COUNTIFS($F$3:F5134,'تقرير منتج تام'!$E$4)</f>
        <v>10</v>
      </c>
      <c r="D5134" s="37"/>
      <c r="E5134" s="37"/>
      <c r="F5134" s="37"/>
      <c r="G5134" s="39"/>
      <c r="H5134" s="40"/>
      <c r="I5134" s="107" t="str">
        <f>IF(G5134="","",_xlfn.IFNA(VLOOKUP(G5134,'سجل المشتريات'!F:N,8,0),"غير مسجلة في المشتريات"))</f>
        <v/>
      </c>
      <c r="J5134" s="26" t="str">
        <f>_xlfn.IFNA(VLOOKUP(F5134,الاوردرات!$B$1:$C$600,2,0),"")</f>
        <v/>
      </c>
      <c r="K5134" s="52"/>
      <c r="M5134" s="105" t="str">
        <f>IF(G5134="","",_xlfn.IFNA((VLOOKUP(G5134,help!L:M,2,0))*H5134,_xlfn.IFNA((VLOOKUP(G5134,help!P:Q,2,0))*H5134,"غير مسجلة في المشتريات")))</f>
        <v/>
      </c>
    </row>
    <row r="5135" spans="2:13" hidden="1" x14ac:dyDescent="0.25">
      <c r="B5135" s="13">
        <f>COUNTIFS($G$3:G5135,'تقرير استهلاك خامات'!$D$4)</f>
        <v>2</v>
      </c>
      <c r="C5135" s="13">
        <f>COUNTIFS($F$3:F5135,'تقرير منتج تام'!$E$4)</f>
        <v>10</v>
      </c>
      <c r="D5135" s="37"/>
      <c r="E5135" s="37"/>
      <c r="F5135" s="37"/>
      <c r="G5135" s="39"/>
      <c r="H5135" s="40"/>
      <c r="I5135" s="107" t="str">
        <f>IF(G5135="","",_xlfn.IFNA(VLOOKUP(G5135,'سجل المشتريات'!F:N,8,0),"غير مسجلة في المشتريات"))</f>
        <v/>
      </c>
      <c r="J5135" s="26" t="str">
        <f>_xlfn.IFNA(VLOOKUP(F5135,الاوردرات!$B$1:$C$600,2,0),"")</f>
        <v/>
      </c>
      <c r="K5135" s="52"/>
      <c r="M5135" s="105" t="str">
        <f>IF(G5135="","",_xlfn.IFNA((VLOOKUP(G5135,help!L:M,2,0))*H5135,_xlfn.IFNA((VLOOKUP(G5135,help!P:Q,2,0))*H5135,"غير مسجلة في المشتريات")))</f>
        <v/>
      </c>
    </row>
    <row r="5136" spans="2:13" hidden="1" x14ac:dyDescent="0.25">
      <c r="B5136" s="13">
        <f>COUNTIFS($G$3:G5136,'تقرير استهلاك خامات'!$D$4)</f>
        <v>2</v>
      </c>
      <c r="C5136" s="13">
        <f>COUNTIFS($F$3:F5136,'تقرير منتج تام'!$E$4)</f>
        <v>10</v>
      </c>
      <c r="D5136" s="37"/>
      <c r="E5136" s="37"/>
      <c r="F5136" s="37"/>
      <c r="G5136" s="39"/>
      <c r="H5136" s="40"/>
      <c r="I5136" s="107" t="str">
        <f>IF(G5136="","",_xlfn.IFNA(VLOOKUP(G5136,'سجل المشتريات'!F:N,8,0),"غير مسجلة في المشتريات"))</f>
        <v/>
      </c>
      <c r="J5136" s="26" t="str">
        <f>_xlfn.IFNA(VLOOKUP(F5136,الاوردرات!$B$1:$C$600,2,0),"")</f>
        <v/>
      </c>
      <c r="K5136" s="52"/>
      <c r="M5136" s="105" t="str">
        <f>IF(G5136="","",_xlfn.IFNA((VLOOKUP(G5136,help!L:M,2,0))*H5136,_xlfn.IFNA((VLOOKUP(G5136,help!P:Q,2,0))*H5136,"غير مسجلة في المشتريات")))</f>
        <v/>
      </c>
    </row>
    <row r="5137" spans="2:13" hidden="1" x14ac:dyDescent="0.25">
      <c r="B5137" s="13">
        <f>COUNTIFS($G$3:G5137,'تقرير استهلاك خامات'!$D$4)</f>
        <v>2</v>
      </c>
      <c r="C5137" s="13">
        <f>COUNTIFS($F$3:F5137,'تقرير منتج تام'!$E$4)</f>
        <v>10</v>
      </c>
      <c r="D5137" s="37"/>
      <c r="E5137" s="37"/>
      <c r="F5137" s="37"/>
      <c r="G5137" s="39"/>
      <c r="H5137" s="40"/>
      <c r="I5137" s="107" t="str">
        <f>IF(G5137="","",_xlfn.IFNA(VLOOKUP(G5137,'سجل المشتريات'!F:N,8,0),"غير مسجلة في المشتريات"))</f>
        <v/>
      </c>
      <c r="J5137" s="26" t="str">
        <f>_xlfn.IFNA(VLOOKUP(F5137,الاوردرات!$B$1:$C$600,2,0),"")</f>
        <v/>
      </c>
      <c r="K5137" s="52"/>
      <c r="M5137" s="105" t="str">
        <f>IF(G5137="","",_xlfn.IFNA((VLOOKUP(G5137,help!L:M,2,0))*H5137,_xlfn.IFNA((VLOOKUP(G5137,help!P:Q,2,0))*H5137,"غير مسجلة في المشتريات")))</f>
        <v/>
      </c>
    </row>
    <row r="5138" spans="2:13" hidden="1" x14ac:dyDescent="0.25">
      <c r="B5138" s="13">
        <f>COUNTIFS($G$3:G5138,'تقرير استهلاك خامات'!$D$4)</f>
        <v>2</v>
      </c>
      <c r="C5138" s="13">
        <f>COUNTIFS($F$3:F5138,'تقرير منتج تام'!$E$4)</f>
        <v>10</v>
      </c>
      <c r="D5138" s="37"/>
      <c r="E5138" s="37"/>
      <c r="F5138" s="37"/>
      <c r="G5138" s="39"/>
      <c r="H5138" s="40"/>
      <c r="I5138" s="107" t="str">
        <f>IF(G5138="","",_xlfn.IFNA(VLOOKUP(G5138,'سجل المشتريات'!F:N,8,0),"غير مسجلة في المشتريات"))</f>
        <v/>
      </c>
      <c r="J5138" s="26" t="str">
        <f>_xlfn.IFNA(VLOOKUP(F5138,الاوردرات!$B$1:$C$600,2,0),"")</f>
        <v/>
      </c>
      <c r="K5138" s="52"/>
      <c r="M5138" s="105" t="str">
        <f>IF(G5138="","",_xlfn.IFNA((VLOOKUP(G5138,help!L:M,2,0))*H5138,_xlfn.IFNA((VLOOKUP(G5138,help!P:Q,2,0))*H5138,"غير مسجلة في المشتريات")))</f>
        <v/>
      </c>
    </row>
    <row r="5139" spans="2:13" hidden="1" x14ac:dyDescent="0.25">
      <c r="B5139" s="13">
        <f>COUNTIFS($G$3:G5139,'تقرير استهلاك خامات'!$D$4)</f>
        <v>2</v>
      </c>
      <c r="C5139" s="13">
        <f>COUNTIFS($F$3:F5139,'تقرير منتج تام'!$E$4)</f>
        <v>10</v>
      </c>
      <c r="D5139" s="37"/>
      <c r="E5139" s="37"/>
      <c r="F5139" s="37"/>
      <c r="G5139" s="39"/>
      <c r="H5139" s="40"/>
      <c r="I5139" s="107" t="str">
        <f>IF(G5139="","",_xlfn.IFNA(VLOOKUP(G5139,'سجل المشتريات'!F:N,8,0),"غير مسجلة في المشتريات"))</f>
        <v/>
      </c>
      <c r="J5139" s="26" t="str">
        <f>_xlfn.IFNA(VLOOKUP(F5139,الاوردرات!$B$1:$C$600,2,0),"")</f>
        <v/>
      </c>
      <c r="K5139" s="52"/>
      <c r="M5139" s="105" t="str">
        <f>IF(G5139="","",_xlfn.IFNA((VLOOKUP(G5139,help!L:M,2,0))*H5139,_xlfn.IFNA((VLOOKUP(G5139,help!P:Q,2,0))*H5139,"غير مسجلة في المشتريات")))</f>
        <v/>
      </c>
    </row>
    <row r="5140" spans="2:13" hidden="1" x14ac:dyDescent="0.25">
      <c r="B5140" s="13">
        <f>COUNTIFS($G$3:G5140,'تقرير استهلاك خامات'!$D$4)</f>
        <v>2</v>
      </c>
      <c r="C5140" s="13">
        <f>COUNTIFS($F$3:F5140,'تقرير منتج تام'!$E$4)</f>
        <v>10</v>
      </c>
      <c r="D5140" s="37"/>
      <c r="E5140" s="37"/>
      <c r="F5140" s="37"/>
      <c r="G5140" s="39"/>
      <c r="H5140" s="40"/>
      <c r="I5140" s="107" t="str">
        <f>IF(G5140="","",_xlfn.IFNA(VLOOKUP(G5140,'سجل المشتريات'!F:N,8,0),"غير مسجلة في المشتريات"))</f>
        <v/>
      </c>
      <c r="J5140" s="26" t="str">
        <f>_xlfn.IFNA(VLOOKUP(F5140,الاوردرات!$B$1:$C$600,2,0),"")</f>
        <v/>
      </c>
      <c r="K5140" s="52"/>
      <c r="M5140" s="105" t="str">
        <f>IF(G5140="","",_xlfn.IFNA((VLOOKUP(G5140,help!L:M,2,0))*H5140,_xlfn.IFNA((VLOOKUP(G5140,help!P:Q,2,0))*H5140,"غير مسجلة في المشتريات")))</f>
        <v/>
      </c>
    </row>
    <row r="5141" spans="2:13" hidden="1" x14ac:dyDescent="0.25">
      <c r="B5141" s="13">
        <f>COUNTIFS($G$3:G5141,'تقرير استهلاك خامات'!$D$4)</f>
        <v>2</v>
      </c>
      <c r="C5141" s="13">
        <f>COUNTIFS($F$3:F5141,'تقرير منتج تام'!$E$4)</f>
        <v>10</v>
      </c>
      <c r="D5141" s="37"/>
      <c r="E5141" s="37"/>
      <c r="F5141" s="37"/>
      <c r="G5141" s="39"/>
      <c r="H5141" s="40"/>
      <c r="I5141" s="107" t="str">
        <f>IF(G5141="","",_xlfn.IFNA(VLOOKUP(G5141,'سجل المشتريات'!F:N,8,0),"غير مسجلة في المشتريات"))</f>
        <v/>
      </c>
      <c r="J5141" s="26" t="str">
        <f>_xlfn.IFNA(VLOOKUP(F5141,الاوردرات!$B$1:$C$600,2,0),"")</f>
        <v/>
      </c>
      <c r="K5141" s="52"/>
      <c r="M5141" s="105" t="str">
        <f>IF(G5141="","",_xlfn.IFNA((VLOOKUP(G5141,help!L:M,2,0))*H5141,_xlfn.IFNA((VLOOKUP(G5141,help!P:Q,2,0))*H5141,"غير مسجلة في المشتريات")))</f>
        <v/>
      </c>
    </row>
    <row r="5142" spans="2:13" hidden="1" x14ac:dyDescent="0.25">
      <c r="B5142" s="13">
        <f>COUNTIFS($G$3:G5142,'تقرير استهلاك خامات'!$D$4)</f>
        <v>2</v>
      </c>
      <c r="C5142" s="13">
        <f>COUNTIFS($F$3:F5142,'تقرير منتج تام'!$E$4)</f>
        <v>10</v>
      </c>
      <c r="D5142" s="37"/>
      <c r="E5142" s="37"/>
      <c r="F5142" s="37"/>
      <c r="G5142" s="39"/>
      <c r="H5142" s="40"/>
      <c r="I5142" s="107" t="str">
        <f>IF(G5142="","",_xlfn.IFNA(VLOOKUP(G5142,'سجل المشتريات'!F:N,8,0),"غير مسجلة في المشتريات"))</f>
        <v/>
      </c>
      <c r="J5142" s="26" t="str">
        <f>_xlfn.IFNA(VLOOKUP(F5142,الاوردرات!$B$1:$C$600,2,0),"")</f>
        <v/>
      </c>
      <c r="K5142" s="52"/>
      <c r="M5142" s="105" t="str">
        <f>IF(G5142="","",_xlfn.IFNA((VLOOKUP(G5142,help!L:M,2,0))*H5142,_xlfn.IFNA((VLOOKUP(G5142,help!P:Q,2,0))*H5142,"غير مسجلة في المشتريات")))</f>
        <v/>
      </c>
    </row>
    <row r="5143" spans="2:13" hidden="1" x14ac:dyDescent="0.25">
      <c r="B5143" s="13">
        <f>COUNTIFS($G$3:G5143,'تقرير استهلاك خامات'!$D$4)</f>
        <v>2</v>
      </c>
      <c r="C5143" s="13">
        <f>COUNTIFS($F$3:F5143,'تقرير منتج تام'!$E$4)</f>
        <v>10</v>
      </c>
      <c r="D5143" s="37"/>
      <c r="E5143" s="37"/>
      <c r="F5143" s="37"/>
      <c r="G5143" s="39"/>
      <c r="H5143" s="40"/>
      <c r="I5143" s="107" t="str">
        <f>IF(G5143="","",_xlfn.IFNA(VLOOKUP(G5143,'سجل المشتريات'!F:N,8,0),"غير مسجلة في المشتريات"))</f>
        <v/>
      </c>
      <c r="J5143" s="26" t="str">
        <f>_xlfn.IFNA(VLOOKUP(F5143,الاوردرات!$B$1:$C$600,2,0),"")</f>
        <v/>
      </c>
      <c r="K5143" s="52"/>
      <c r="M5143" s="105" t="str">
        <f>IF(G5143="","",_xlfn.IFNA((VLOOKUP(G5143,help!L:M,2,0))*H5143,_xlfn.IFNA((VLOOKUP(G5143,help!P:Q,2,0))*H5143,"غير مسجلة في المشتريات")))</f>
        <v/>
      </c>
    </row>
    <row r="5144" spans="2:13" hidden="1" x14ac:dyDescent="0.25">
      <c r="B5144" s="13">
        <f>COUNTIFS($G$3:G5144,'تقرير استهلاك خامات'!$D$4)</f>
        <v>2</v>
      </c>
      <c r="C5144" s="13">
        <f>COUNTIFS($F$3:F5144,'تقرير منتج تام'!$E$4)</f>
        <v>10</v>
      </c>
      <c r="D5144" s="37"/>
      <c r="E5144" s="37"/>
      <c r="F5144" s="37"/>
      <c r="G5144" s="39"/>
      <c r="H5144" s="40"/>
      <c r="I5144" s="107" t="str">
        <f>IF(G5144="","",_xlfn.IFNA(VLOOKUP(G5144,'سجل المشتريات'!F:N,8,0),"غير مسجلة في المشتريات"))</f>
        <v/>
      </c>
      <c r="J5144" s="26" t="str">
        <f>_xlfn.IFNA(VLOOKUP(F5144,الاوردرات!$B$1:$C$600,2,0),"")</f>
        <v/>
      </c>
      <c r="K5144" s="52"/>
      <c r="M5144" s="105" t="str">
        <f>IF(G5144="","",_xlfn.IFNA((VLOOKUP(G5144,help!L:M,2,0))*H5144,_xlfn.IFNA((VLOOKUP(G5144,help!P:Q,2,0))*H5144,"غير مسجلة في المشتريات")))</f>
        <v/>
      </c>
    </row>
    <row r="5145" spans="2:13" hidden="1" x14ac:dyDescent="0.25">
      <c r="B5145" s="13">
        <f>COUNTIFS($G$3:G5145,'تقرير استهلاك خامات'!$D$4)</f>
        <v>2</v>
      </c>
      <c r="C5145" s="13">
        <f>COUNTIFS($F$3:F5145,'تقرير منتج تام'!$E$4)</f>
        <v>10</v>
      </c>
      <c r="D5145" s="37"/>
      <c r="E5145" s="37"/>
      <c r="F5145" s="37"/>
      <c r="G5145" s="39"/>
      <c r="H5145" s="40"/>
      <c r="I5145" s="107" t="str">
        <f>IF(G5145="","",_xlfn.IFNA(VLOOKUP(G5145,'سجل المشتريات'!F:N,8,0),"غير مسجلة في المشتريات"))</f>
        <v/>
      </c>
      <c r="J5145" s="26" t="str">
        <f>_xlfn.IFNA(VLOOKUP(F5145,الاوردرات!$B$1:$C$600,2,0),"")</f>
        <v/>
      </c>
      <c r="K5145" s="52"/>
      <c r="M5145" s="105" t="str">
        <f>IF(G5145="","",_xlfn.IFNA((VLOOKUP(G5145,help!L:M,2,0))*H5145,_xlfn.IFNA((VLOOKUP(G5145,help!P:Q,2,0))*H5145,"غير مسجلة في المشتريات")))</f>
        <v/>
      </c>
    </row>
    <row r="5146" spans="2:13" hidden="1" x14ac:dyDescent="0.25">
      <c r="B5146" s="13">
        <f>COUNTIFS($G$3:G5146,'تقرير استهلاك خامات'!$D$4)</f>
        <v>2</v>
      </c>
      <c r="C5146" s="13">
        <f>COUNTIFS($F$3:F5146,'تقرير منتج تام'!$E$4)</f>
        <v>10</v>
      </c>
      <c r="D5146" s="37"/>
      <c r="E5146" s="37"/>
      <c r="F5146" s="37"/>
      <c r="G5146" s="39"/>
      <c r="H5146" s="40"/>
      <c r="I5146" s="107" t="str">
        <f>IF(G5146="","",_xlfn.IFNA(VLOOKUP(G5146,'سجل المشتريات'!F:N,8,0),"غير مسجلة في المشتريات"))</f>
        <v/>
      </c>
      <c r="J5146" s="26" t="str">
        <f>_xlfn.IFNA(VLOOKUP(F5146,الاوردرات!$B$1:$C$600,2,0),"")</f>
        <v/>
      </c>
      <c r="K5146" s="52"/>
      <c r="M5146" s="105" t="str">
        <f>IF(G5146="","",_xlfn.IFNA((VLOOKUP(G5146,help!L:M,2,0))*H5146,_xlfn.IFNA((VLOOKUP(G5146,help!P:Q,2,0))*H5146,"غير مسجلة في المشتريات")))</f>
        <v/>
      </c>
    </row>
    <row r="5147" spans="2:13" hidden="1" x14ac:dyDescent="0.25">
      <c r="B5147" s="13">
        <f>COUNTIFS($G$3:G5147,'تقرير استهلاك خامات'!$D$4)</f>
        <v>2</v>
      </c>
      <c r="C5147" s="13">
        <f>COUNTIFS($F$3:F5147,'تقرير منتج تام'!$E$4)</f>
        <v>10</v>
      </c>
      <c r="D5147" s="37"/>
      <c r="E5147" s="37"/>
      <c r="F5147" s="37"/>
      <c r="G5147" s="39"/>
      <c r="H5147" s="40"/>
      <c r="I5147" s="107" t="str">
        <f>IF(G5147="","",_xlfn.IFNA(VLOOKUP(G5147,'سجل المشتريات'!F:N,8,0),"غير مسجلة في المشتريات"))</f>
        <v/>
      </c>
      <c r="J5147" s="26" t="str">
        <f>_xlfn.IFNA(VLOOKUP(F5147,الاوردرات!$B$1:$C$600,2,0),"")</f>
        <v/>
      </c>
      <c r="K5147" s="52"/>
      <c r="M5147" s="105" t="str">
        <f>IF(G5147="","",_xlfn.IFNA((VLOOKUP(G5147,help!L:M,2,0))*H5147,_xlfn.IFNA((VLOOKUP(G5147,help!P:Q,2,0))*H5147,"غير مسجلة في المشتريات")))</f>
        <v/>
      </c>
    </row>
    <row r="5148" spans="2:13" hidden="1" x14ac:dyDescent="0.25">
      <c r="B5148" s="13">
        <f>COUNTIFS($G$3:G5148,'تقرير استهلاك خامات'!$D$4)</f>
        <v>2</v>
      </c>
      <c r="C5148" s="13">
        <f>COUNTIFS($F$3:F5148,'تقرير منتج تام'!$E$4)</f>
        <v>10</v>
      </c>
      <c r="D5148" s="37"/>
      <c r="E5148" s="37"/>
      <c r="F5148" s="37"/>
      <c r="G5148" s="39"/>
      <c r="H5148" s="40"/>
      <c r="I5148" s="107" t="str">
        <f>IF(G5148="","",_xlfn.IFNA(VLOOKUP(G5148,'سجل المشتريات'!F:N,8,0),"غير مسجلة في المشتريات"))</f>
        <v/>
      </c>
      <c r="J5148" s="26" t="str">
        <f>_xlfn.IFNA(VLOOKUP(F5148,الاوردرات!$B$1:$C$600,2,0),"")</f>
        <v/>
      </c>
      <c r="K5148" s="52"/>
      <c r="M5148" s="105" t="str">
        <f>IF(G5148="","",_xlfn.IFNA((VLOOKUP(G5148,help!L:M,2,0))*H5148,_xlfn.IFNA((VLOOKUP(G5148,help!P:Q,2,0))*H5148,"غير مسجلة في المشتريات")))</f>
        <v/>
      </c>
    </row>
    <row r="5149" spans="2:13" hidden="1" x14ac:dyDescent="0.25">
      <c r="B5149" s="13">
        <f>COUNTIFS($G$3:G5149,'تقرير استهلاك خامات'!$D$4)</f>
        <v>2</v>
      </c>
      <c r="C5149" s="13">
        <f>COUNTIFS($F$3:F5149,'تقرير منتج تام'!$E$4)</f>
        <v>10</v>
      </c>
      <c r="D5149" s="37"/>
      <c r="E5149" s="37"/>
      <c r="F5149" s="37"/>
      <c r="G5149" s="39"/>
      <c r="H5149" s="40"/>
      <c r="I5149" s="107" t="str">
        <f>IF(G5149="","",_xlfn.IFNA(VLOOKUP(G5149,'سجل المشتريات'!F:N,8,0),"غير مسجلة في المشتريات"))</f>
        <v/>
      </c>
      <c r="J5149" s="26" t="str">
        <f>_xlfn.IFNA(VLOOKUP(F5149,الاوردرات!$B$1:$C$600,2,0),"")</f>
        <v/>
      </c>
      <c r="K5149" s="52"/>
      <c r="M5149" s="105" t="str">
        <f>IF(G5149="","",_xlfn.IFNA((VLOOKUP(G5149,help!L:M,2,0))*H5149,_xlfn.IFNA((VLOOKUP(G5149,help!P:Q,2,0))*H5149,"غير مسجلة في المشتريات")))</f>
        <v/>
      </c>
    </row>
    <row r="5150" spans="2:13" hidden="1" x14ac:dyDescent="0.25">
      <c r="B5150" s="13">
        <f>COUNTIFS($G$3:G5150,'تقرير استهلاك خامات'!$D$4)</f>
        <v>2</v>
      </c>
      <c r="C5150" s="13">
        <f>COUNTIFS($F$3:F5150,'تقرير منتج تام'!$E$4)</f>
        <v>10</v>
      </c>
      <c r="D5150" s="37"/>
      <c r="E5150" s="37"/>
      <c r="F5150" s="37"/>
      <c r="G5150" s="39"/>
      <c r="H5150" s="40"/>
      <c r="I5150" s="107" t="str">
        <f>IF(G5150="","",_xlfn.IFNA(VLOOKUP(G5150,'سجل المشتريات'!F:N,8,0),"غير مسجلة في المشتريات"))</f>
        <v/>
      </c>
      <c r="J5150" s="26" t="str">
        <f>_xlfn.IFNA(VLOOKUP(F5150,الاوردرات!$B$1:$C$600,2,0),"")</f>
        <v/>
      </c>
      <c r="K5150" s="52"/>
      <c r="M5150" s="105" t="str">
        <f>IF(G5150="","",_xlfn.IFNA((VLOOKUP(G5150,help!L:M,2,0))*H5150,_xlfn.IFNA((VLOOKUP(G5150,help!P:Q,2,0))*H5150,"غير مسجلة في المشتريات")))</f>
        <v/>
      </c>
    </row>
    <row r="5151" spans="2:13" hidden="1" x14ac:dyDescent="0.25">
      <c r="B5151" s="13">
        <f>COUNTIFS($G$3:G5151,'تقرير استهلاك خامات'!$D$4)</f>
        <v>2</v>
      </c>
      <c r="C5151" s="13">
        <f>COUNTIFS($F$3:F5151,'تقرير منتج تام'!$E$4)</f>
        <v>10</v>
      </c>
      <c r="D5151" s="37"/>
      <c r="E5151" s="37"/>
      <c r="F5151" s="37"/>
      <c r="G5151" s="39"/>
      <c r="H5151" s="40"/>
      <c r="I5151" s="107" t="str">
        <f>IF(G5151="","",_xlfn.IFNA(VLOOKUP(G5151,'سجل المشتريات'!F:N,8,0),"غير مسجلة في المشتريات"))</f>
        <v/>
      </c>
      <c r="J5151" s="26" t="str">
        <f>_xlfn.IFNA(VLOOKUP(F5151,الاوردرات!$B$1:$C$600,2,0),"")</f>
        <v/>
      </c>
      <c r="K5151" s="52"/>
      <c r="M5151" s="105" t="str">
        <f>IF(G5151="","",_xlfn.IFNA((VLOOKUP(G5151,help!L:M,2,0))*H5151,_xlfn.IFNA((VLOOKUP(G5151,help!P:Q,2,0))*H5151,"غير مسجلة في المشتريات")))</f>
        <v/>
      </c>
    </row>
    <row r="5152" spans="2:13" hidden="1" x14ac:dyDescent="0.25">
      <c r="B5152" s="13">
        <f>COUNTIFS($G$3:G5152,'تقرير استهلاك خامات'!$D$4)</f>
        <v>2</v>
      </c>
      <c r="C5152" s="13">
        <f>COUNTIFS($F$3:F5152,'تقرير منتج تام'!$E$4)</f>
        <v>10</v>
      </c>
      <c r="D5152" s="37"/>
      <c r="E5152" s="37"/>
      <c r="F5152" s="37"/>
      <c r="G5152" s="39"/>
      <c r="H5152" s="40"/>
      <c r="I5152" s="107" t="str">
        <f>IF(G5152="","",_xlfn.IFNA(VLOOKUP(G5152,'سجل المشتريات'!F:N,8,0),"غير مسجلة في المشتريات"))</f>
        <v/>
      </c>
      <c r="J5152" s="26" t="str">
        <f>_xlfn.IFNA(VLOOKUP(F5152,الاوردرات!$B$1:$C$600,2,0),"")</f>
        <v/>
      </c>
      <c r="K5152" s="52"/>
      <c r="M5152" s="105" t="str">
        <f>IF(G5152="","",_xlfn.IFNA((VLOOKUP(G5152,help!L:M,2,0))*H5152,_xlfn.IFNA((VLOOKUP(G5152,help!P:Q,2,0))*H5152,"غير مسجلة في المشتريات")))</f>
        <v/>
      </c>
    </row>
    <row r="5153" spans="2:13" hidden="1" x14ac:dyDescent="0.25">
      <c r="B5153" s="13">
        <f>COUNTIFS($G$3:G5153,'تقرير استهلاك خامات'!$D$4)</f>
        <v>2</v>
      </c>
      <c r="C5153" s="13">
        <f>COUNTIFS($F$3:F5153,'تقرير منتج تام'!$E$4)</f>
        <v>10</v>
      </c>
      <c r="D5153" s="37"/>
      <c r="E5153" s="37"/>
      <c r="F5153" s="37"/>
      <c r="G5153" s="39"/>
      <c r="H5153" s="40"/>
      <c r="I5153" s="107" t="str">
        <f>IF(G5153="","",_xlfn.IFNA(VLOOKUP(G5153,'سجل المشتريات'!F:N,8,0),"غير مسجلة في المشتريات"))</f>
        <v/>
      </c>
      <c r="J5153" s="26" t="str">
        <f>_xlfn.IFNA(VLOOKUP(F5153,الاوردرات!$B$1:$C$600,2,0),"")</f>
        <v/>
      </c>
      <c r="K5153" s="52"/>
      <c r="M5153" s="105" t="str">
        <f>IF(G5153="","",_xlfn.IFNA((VLOOKUP(G5153,help!L:M,2,0))*H5153,_xlfn.IFNA((VLOOKUP(G5153,help!P:Q,2,0))*H5153,"غير مسجلة في المشتريات")))</f>
        <v/>
      </c>
    </row>
    <row r="5154" spans="2:13" hidden="1" x14ac:dyDescent="0.25">
      <c r="B5154" s="13">
        <f>COUNTIFS($G$3:G5154,'تقرير استهلاك خامات'!$D$4)</f>
        <v>2</v>
      </c>
      <c r="C5154" s="13">
        <f>COUNTIFS($F$3:F5154,'تقرير منتج تام'!$E$4)</f>
        <v>10</v>
      </c>
      <c r="D5154" s="37"/>
      <c r="E5154" s="37"/>
      <c r="F5154" s="37"/>
      <c r="G5154" s="39"/>
      <c r="H5154" s="40"/>
      <c r="I5154" s="107" t="str">
        <f>IF(G5154="","",_xlfn.IFNA(VLOOKUP(G5154,'سجل المشتريات'!F:N,8,0),"غير مسجلة في المشتريات"))</f>
        <v/>
      </c>
      <c r="J5154" s="26" t="str">
        <f>_xlfn.IFNA(VLOOKUP(F5154,الاوردرات!$B$1:$C$600,2,0),"")</f>
        <v/>
      </c>
      <c r="K5154" s="52"/>
      <c r="M5154" s="105" t="str">
        <f>IF(G5154="","",_xlfn.IFNA((VLOOKUP(G5154,help!L:M,2,0))*H5154,_xlfn.IFNA((VLOOKUP(G5154,help!P:Q,2,0))*H5154,"غير مسجلة في المشتريات")))</f>
        <v/>
      </c>
    </row>
    <row r="5155" spans="2:13" hidden="1" x14ac:dyDescent="0.25">
      <c r="B5155" s="13">
        <f>COUNTIFS($G$3:G5155,'تقرير استهلاك خامات'!$D$4)</f>
        <v>2</v>
      </c>
      <c r="C5155" s="13">
        <f>COUNTIFS($F$3:F5155,'تقرير منتج تام'!$E$4)</f>
        <v>10</v>
      </c>
      <c r="D5155" s="37"/>
      <c r="E5155" s="37"/>
      <c r="F5155" s="37"/>
      <c r="G5155" s="39"/>
      <c r="H5155" s="40"/>
      <c r="I5155" s="107" t="str">
        <f>IF(G5155="","",_xlfn.IFNA(VLOOKUP(G5155,'سجل المشتريات'!F:N,8,0),"غير مسجلة في المشتريات"))</f>
        <v/>
      </c>
      <c r="J5155" s="26" t="str">
        <f>_xlfn.IFNA(VLOOKUP(F5155,الاوردرات!$B$1:$C$600,2,0),"")</f>
        <v/>
      </c>
      <c r="K5155" s="52"/>
      <c r="M5155" s="105" t="str">
        <f>IF(G5155="","",_xlfn.IFNA((VLOOKUP(G5155,help!L:M,2,0))*H5155,_xlfn.IFNA((VLOOKUP(G5155,help!P:Q,2,0))*H5155,"غير مسجلة في المشتريات")))</f>
        <v/>
      </c>
    </row>
    <row r="5156" spans="2:13" hidden="1" x14ac:dyDescent="0.25">
      <c r="B5156" s="13">
        <f>COUNTIFS($G$3:G5156,'تقرير استهلاك خامات'!$D$4)</f>
        <v>2</v>
      </c>
      <c r="C5156" s="13">
        <f>COUNTIFS($F$3:F5156,'تقرير منتج تام'!$E$4)</f>
        <v>10</v>
      </c>
      <c r="D5156" s="37"/>
      <c r="E5156" s="37"/>
      <c r="F5156" s="37"/>
      <c r="G5156" s="39"/>
      <c r="H5156" s="40"/>
      <c r="I5156" s="107" t="str">
        <f>IF(G5156="","",_xlfn.IFNA(VLOOKUP(G5156,'سجل المشتريات'!F:N,8,0),"غير مسجلة في المشتريات"))</f>
        <v/>
      </c>
      <c r="J5156" s="26" t="str">
        <f>_xlfn.IFNA(VLOOKUP(F5156,الاوردرات!$B$1:$C$600,2,0),"")</f>
        <v/>
      </c>
      <c r="K5156" s="52"/>
      <c r="M5156" s="105" t="str">
        <f>IF(G5156="","",_xlfn.IFNA((VLOOKUP(G5156,help!L:M,2,0))*H5156,_xlfn.IFNA((VLOOKUP(G5156,help!P:Q,2,0))*H5156,"غير مسجلة في المشتريات")))</f>
        <v/>
      </c>
    </row>
    <row r="5157" spans="2:13" hidden="1" x14ac:dyDescent="0.25">
      <c r="B5157" s="13">
        <f>COUNTIFS($G$3:G5157,'تقرير استهلاك خامات'!$D$4)</f>
        <v>2</v>
      </c>
      <c r="C5157" s="13">
        <f>COUNTIFS($F$3:F5157,'تقرير منتج تام'!$E$4)</f>
        <v>10</v>
      </c>
      <c r="D5157" s="37"/>
      <c r="E5157" s="37"/>
      <c r="F5157" s="37"/>
      <c r="G5157" s="39"/>
      <c r="H5157" s="40"/>
      <c r="I5157" s="107" t="str">
        <f>IF(G5157="","",_xlfn.IFNA(VLOOKUP(G5157,'سجل المشتريات'!F:N,8,0),"غير مسجلة في المشتريات"))</f>
        <v/>
      </c>
      <c r="J5157" s="26" t="str">
        <f>_xlfn.IFNA(VLOOKUP(F5157,الاوردرات!$B$1:$C$600,2,0),"")</f>
        <v/>
      </c>
      <c r="K5157" s="52"/>
      <c r="M5157" s="105" t="str">
        <f>IF(G5157="","",_xlfn.IFNA((VLOOKUP(G5157,help!L:M,2,0))*H5157,_xlfn.IFNA((VLOOKUP(G5157,help!P:Q,2,0))*H5157,"غير مسجلة في المشتريات")))</f>
        <v/>
      </c>
    </row>
    <row r="5158" spans="2:13" hidden="1" x14ac:dyDescent="0.25">
      <c r="B5158" s="13">
        <f>COUNTIFS($G$3:G5158,'تقرير استهلاك خامات'!$D$4)</f>
        <v>2</v>
      </c>
      <c r="C5158" s="13">
        <f>COUNTIFS($F$3:F5158,'تقرير منتج تام'!$E$4)</f>
        <v>10</v>
      </c>
      <c r="D5158" s="37"/>
      <c r="E5158" s="37"/>
      <c r="F5158" s="37"/>
      <c r="G5158" s="39"/>
      <c r="H5158" s="40"/>
      <c r="I5158" s="107" t="str">
        <f>IF(G5158="","",_xlfn.IFNA(VLOOKUP(G5158,'سجل المشتريات'!F:N,8,0),"غير مسجلة في المشتريات"))</f>
        <v/>
      </c>
      <c r="J5158" s="26" t="str">
        <f>_xlfn.IFNA(VLOOKUP(F5158,الاوردرات!$B$1:$C$600,2,0),"")</f>
        <v/>
      </c>
      <c r="K5158" s="52"/>
      <c r="M5158" s="105" t="str">
        <f>IF(G5158="","",_xlfn.IFNA((VLOOKUP(G5158,help!L:M,2,0))*H5158,_xlfn.IFNA((VLOOKUP(G5158,help!P:Q,2,0))*H5158,"غير مسجلة في المشتريات")))</f>
        <v/>
      </c>
    </row>
    <row r="5159" spans="2:13" hidden="1" x14ac:dyDescent="0.25">
      <c r="B5159" s="13">
        <f>COUNTIFS($G$3:G5159,'تقرير استهلاك خامات'!$D$4)</f>
        <v>2</v>
      </c>
      <c r="C5159" s="13">
        <f>COUNTIFS($F$3:F5159,'تقرير منتج تام'!$E$4)</f>
        <v>10</v>
      </c>
      <c r="D5159" s="37"/>
      <c r="E5159" s="37"/>
      <c r="F5159" s="37"/>
      <c r="G5159" s="39"/>
      <c r="H5159" s="40"/>
      <c r="I5159" s="107" t="str">
        <f>IF(G5159="","",_xlfn.IFNA(VLOOKUP(G5159,'سجل المشتريات'!F:N,8,0),"غير مسجلة في المشتريات"))</f>
        <v/>
      </c>
      <c r="J5159" s="26" t="str">
        <f>_xlfn.IFNA(VLOOKUP(F5159,الاوردرات!$B$1:$C$600,2,0),"")</f>
        <v/>
      </c>
      <c r="K5159" s="52"/>
      <c r="M5159" s="105" t="str">
        <f>IF(G5159="","",_xlfn.IFNA((VLOOKUP(G5159,help!L:M,2,0))*H5159,_xlfn.IFNA((VLOOKUP(G5159,help!P:Q,2,0))*H5159,"غير مسجلة في المشتريات")))</f>
        <v/>
      </c>
    </row>
    <row r="5160" spans="2:13" hidden="1" x14ac:dyDescent="0.25">
      <c r="B5160" s="13">
        <f>COUNTIFS($G$3:G5160,'تقرير استهلاك خامات'!$D$4)</f>
        <v>2</v>
      </c>
      <c r="C5160" s="13">
        <f>COUNTIFS($F$3:F5160,'تقرير منتج تام'!$E$4)</f>
        <v>10</v>
      </c>
      <c r="D5160" s="37"/>
      <c r="E5160" s="37"/>
      <c r="F5160" s="37"/>
      <c r="G5160" s="39"/>
      <c r="H5160" s="40"/>
      <c r="I5160" s="107" t="str">
        <f>IF(G5160="","",_xlfn.IFNA(VLOOKUP(G5160,'سجل المشتريات'!F:N,8,0),"غير مسجلة في المشتريات"))</f>
        <v/>
      </c>
      <c r="J5160" s="26" t="str">
        <f>_xlfn.IFNA(VLOOKUP(F5160,الاوردرات!$B$1:$C$600,2,0),"")</f>
        <v/>
      </c>
      <c r="K5160" s="52"/>
      <c r="M5160" s="105" t="str">
        <f>IF(G5160="","",_xlfn.IFNA((VLOOKUP(G5160,help!L:M,2,0))*H5160,_xlfn.IFNA((VLOOKUP(G5160,help!P:Q,2,0))*H5160,"غير مسجلة في المشتريات")))</f>
        <v/>
      </c>
    </row>
    <row r="5161" spans="2:13" hidden="1" x14ac:dyDescent="0.25">
      <c r="B5161" s="13">
        <f>COUNTIFS($G$3:G5161,'تقرير استهلاك خامات'!$D$4)</f>
        <v>2</v>
      </c>
      <c r="C5161" s="13">
        <f>COUNTIFS($F$3:F5161,'تقرير منتج تام'!$E$4)</f>
        <v>10</v>
      </c>
      <c r="D5161" s="37"/>
      <c r="E5161" s="37"/>
      <c r="F5161" s="37"/>
      <c r="G5161" s="39"/>
      <c r="H5161" s="40"/>
      <c r="I5161" s="107" t="str">
        <f>IF(G5161="","",_xlfn.IFNA(VLOOKUP(G5161,'سجل المشتريات'!F:N,8,0),"غير مسجلة في المشتريات"))</f>
        <v/>
      </c>
      <c r="J5161" s="26" t="str">
        <f>_xlfn.IFNA(VLOOKUP(F5161,الاوردرات!$B$1:$C$600,2,0),"")</f>
        <v/>
      </c>
      <c r="K5161" s="52"/>
      <c r="M5161" s="105" t="str">
        <f>IF(G5161="","",_xlfn.IFNA((VLOOKUP(G5161,help!L:M,2,0))*H5161,_xlfn.IFNA((VLOOKUP(G5161,help!P:Q,2,0))*H5161,"غير مسجلة في المشتريات")))</f>
        <v/>
      </c>
    </row>
    <row r="5162" spans="2:13" hidden="1" x14ac:dyDescent="0.25">
      <c r="B5162" s="13">
        <f>COUNTIFS($G$3:G5162,'تقرير استهلاك خامات'!$D$4)</f>
        <v>2</v>
      </c>
      <c r="C5162" s="13">
        <f>COUNTIFS($F$3:F5162,'تقرير منتج تام'!$E$4)</f>
        <v>10</v>
      </c>
      <c r="D5162" s="37"/>
      <c r="E5162" s="37"/>
      <c r="F5162" s="37"/>
      <c r="G5162" s="39"/>
      <c r="H5162" s="40"/>
      <c r="I5162" s="107" t="str">
        <f>IF(G5162="","",_xlfn.IFNA(VLOOKUP(G5162,'سجل المشتريات'!F:N,8,0),"غير مسجلة في المشتريات"))</f>
        <v/>
      </c>
      <c r="J5162" s="26" t="str">
        <f>_xlfn.IFNA(VLOOKUP(F5162,الاوردرات!$B$1:$C$600,2,0),"")</f>
        <v/>
      </c>
      <c r="K5162" s="52"/>
      <c r="M5162" s="105" t="str">
        <f>IF(G5162="","",_xlfn.IFNA((VLOOKUP(G5162,help!L:M,2,0))*H5162,_xlfn.IFNA((VLOOKUP(G5162,help!P:Q,2,0))*H5162,"غير مسجلة في المشتريات")))</f>
        <v/>
      </c>
    </row>
    <row r="5163" spans="2:13" hidden="1" x14ac:dyDescent="0.25">
      <c r="B5163" s="13">
        <f>COUNTIFS($G$3:G5163,'تقرير استهلاك خامات'!$D$4)</f>
        <v>2</v>
      </c>
      <c r="C5163" s="13">
        <f>COUNTIFS($F$3:F5163,'تقرير منتج تام'!$E$4)</f>
        <v>10</v>
      </c>
      <c r="D5163" s="37"/>
      <c r="E5163" s="37"/>
      <c r="F5163" s="37"/>
      <c r="G5163" s="39"/>
      <c r="H5163" s="40"/>
      <c r="I5163" s="107" t="str">
        <f>IF(G5163="","",_xlfn.IFNA(VLOOKUP(G5163,'سجل المشتريات'!F:N,8,0),"غير مسجلة في المشتريات"))</f>
        <v/>
      </c>
      <c r="J5163" s="26" t="str">
        <f>_xlfn.IFNA(VLOOKUP(F5163,الاوردرات!$B$1:$C$600,2,0),"")</f>
        <v/>
      </c>
      <c r="K5163" s="52"/>
      <c r="M5163" s="105" t="str">
        <f>IF(G5163="","",_xlfn.IFNA((VLOOKUP(G5163,help!L:M,2,0))*H5163,_xlfn.IFNA((VLOOKUP(G5163,help!P:Q,2,0))*H5163,"غير مسجلة في المشتريات")))</f>
        <v/>
      </c>
    </row>
    <row r="5164" spans="2:13" hidden="1" x14ac:dyDescent="0.25">
      <c r="B5164" s="13">
        <f>COUNTIFS($G$3:G5164,'تقرير استهلاك خامات'!$D$4)</f>
        <v>2</v>
      </c>
      <c r="C5164" s="13">
        <f>COUNTIFS($F$3:F5164,'تقرير منتج تام'!$E$4)</f>
        <v>10</v>
      </c>
      <c r="D5164" s="37"/>
      <c r="E5164" s="37"/>
      <c r="F5164" s="37"/>
      <c r="G5164" s="39"/>
      <c r="H5164" s="40"/>
      <c r="I5164" s="107" t="str">
        <f>IF(G5164="","",_xlfn.IFNA(VLOOKUP(G5164,'سجل المشتريات'!F:N,8,0),"غير مسجلة في المشتريات"))</f>
        <v/>
      </c>
      <c r="J5164" s="26" t="str">
        <f>_xlfn.IFNA(VLOOKUP(F5164,الاوردرات!$B$1:$C$600,2,0),"")</f>
        <v/>
      </c>
      <c r="K5164" s="52"/>
      <c r="M5164" s="105" t="str">
        <f>IF(G5164="","",_xlfn.IFNA((VLOOKUP(G5164,help!L:M,2,0))*H5164,_xlfn.IFNA((VLOOKUP(G5164,help!P:Q,2,0))*H5164,"غير مسجلة في المشتريات")))</f>
        <v/>
      </c>
    </row>
    <row r="5165" spans="2:13" hidden="1" x14ac:dyDescent="0.25">
      <c r="B5165" s="13">
        <f>COUNTIFS($G$3:G5165,'تقرير استهلاك خامات'!$D$4)</f>
        <v>2</v>
      </c>
      <c r="C5165" s="13">
        <f>COUNTIFS($F$3:F5165,'تقرير منتج تام'!$E$4)</f>
        <v>10</v>
      </c>
      <c r="D5165" s="37"/>
      <c r="E5165" s="37"/>
      <c r="F5165" s="37"/>
      <c r="G5165" s="39"/>
      <c r="H5165" s="40"/>
      <c r="I5165" s="107" t="str">
        <f>IF(G5165="","",_xlfn.IFNA(VLOOKUP(G5165,'سجل المشتريات'!F:N,8,0),"غير مسجلة في المشتريات"))</f>
        <v/>
      </c>
      <c r="J5165" s="26" t="str">
        <f>_xlfn.IFNA(VLOOKUP(F5165,الاوردرات!$B$1:$C$600,2,0),"")</f>
        <v/>
      </c>
      <c r="K5165" s="52"/>
      <c r="M5165" s="105" t="str">
        <f>IF(G5165="","",_xlfn.IFNA((VLOOKUP(G5165,help!L:M,2,0))*H5165,_xlfn.IFNA((VLOOKUP(G5165,help!P:Q,2,0))*H5165,"غير مسجلة في المشتريات")))</f>
        <v/>
      </c>
    </row>
    <row r="5166" spans="2:13" hidden="1" x14ac:dyDescent="0.25">
      <c r="B5166" s="13">
        <f>COUNTIFS($G$3:G5166,'تقرير استهلاك خامات'!$D$4)</f>
        <v>2</v>
      </c>
      <c r="C5166" s="13">
        <f>COUNTIFS($F$3:F5166,'تقرير منتج تام'!$E$4)</f>
        <v>10</v>
      </c>
      <c r="D5166" s="37"/>
      <c r="E5166" s="37"/>
      <c r="F5166" s="37"/>
      <c r="G5166" s="39"/>
      <c r="H5166" s="40"/>
      <c r="I5166" s="107" t="str">
        <f>IF(G5166="","",_xlfn.IFNA(VLOOKUP(G5166,'سجل المشتريات'!F:N,8,0),"غير مسجلة في المشتريات"))</f>
        <v/>
      </c>
      <c r="J5166" s="26" t="str">
        <f>_xlfn.IFNA(VLOOKUP(F5166,الاوردرات!$B$1:$C$600,2,0),"")</f>
        <v/>
      </c>
      <c r="K5166" s="52"/>
      <c r="M5166" s="105" t="str">
        <f>IF(G5166="","",_xlfn.IFNA((VLOOKUP(G5166,help!L:M,2,0))*H5166,_xlfn.IFNA((VLOOKUP(G5166,help!P:Q,2,0))*H5166,"غير مسجلة في المشتريات")))</f>
        <v/>
      </c>
    </row>
    <row r="5167" spans="2:13" hidden="1" x14ac:dyDescent="0.25">
      <c r="B5167" s="13">
        <f>COUNTIFS($G$3:G5167,'تقرير استهلاك خامات'!$D$4)</f>
        <v>2</v>
      </c>
      <c r="C5167" s="13">
        <f>COUNTIFS($F$3:F5167,'تقرير منتج تام'!$E$4)</f>
        <v>10</v>
      </c>
      <c r="D5167" s="37"/>
      <c r="E5167" s="37"/>
      <c r="F5167" s="37"/>
      <c r="G5167" s="39"/>
      <c r="H5167" s="40"/>
      <c r="I5167" s="107" t="str">
        <f>IF(G5167="","",_xlfn.IFNA(VLOOKUP(G5167,'سجل المشتريات'!F:N,8,0),"غير مسجلة في المشتريات"))</f>
        <v/>
      </c>
      <c r="J5167" s="26" t="str">
        <f>_xlfn.IFNA(VLOOKUP(F5167,الاوردرات!$B$1:$C$600,2,0),"")</f>
        <v/>
      </c>
      <c r="K5167" s="52"/>
      <c r="M5167" s="105" t="str">
        <f>IF(G5167="","",_xlfn.IFNA((VLOOKUP(G5167,help!L:M,2,0))*H5167,_xlfn.IFNA((VLOOKUP(G5167,help!P:Q,2,0))*H5167,"غير مسجلة في المشتريات")))</f>
        <v/>
      </c>
    </row>
    <row r="5168" spans="2:13" hidden="1" x14ac:dyDescent="0.25">
      <c r="B5168" s="13">
        <f>COUNTIFS($G$3:G5168,'تقرير استهلاك خامات'!$D$4)</f>
        <v>2</v>
      </c>
      <c r="C5168" s="13">
        <f>COUNTIFS($F$3:F5168,'تقرير منتج تام'!$E$4)</f>
        <v>10</v>
      </c>
      <c r="D5168" s="37"/>
      <c r="E5168" s="37"/>
      <c r="F5168" s="37"/>
      <c r="G5168" s="39"/>
      <c r="H5168" s="40"/>
      <c r="I5168" s="107" t="str">
        <f>IF(G5168="","",_xlfn.IFNA(VLOOKUP(G5168,'سجل المشتريات'!F:N,8,0),"غير مسجلة في المشتريات"))</f>
        <v/>
      </c>
      <c r="J5168" s="26" t="str">
        <f>_xlfn.IFNA(VLOOKUP(F5168,الاوردرات!$B$1:$C$600,2,0),"")</f>
        <v/>
      </c>
      <c r="K5168" s="52"/>
      <c r="M5168" s="105" t="str">
        <f>IF(G5168="","",_xlfn.IFNA((VLOOKUP(G5168,help!L:M,2,0))*H5168,_xlfn.IFNA((VLOOKUP(G5168,help!P:Q,2,0))*H5168,"غير مسجلة في المشتريات")))</f>
        <v/>
      </c>
    </row>
    <row r="5169" spans="2:13" hidden="1" x14ac:dyDescent="0.25">
      <c r="B5169" s="13">
        <f>COUNTIFS($G$3:G5169,'تقرير استهلاك خامات'!$D$4)</f>
        <v>2</v>
      </c>
      <c r="C5169" s="13">
        <f>COUNTIFS($F$3:F5169,'تقرير منتج تام'!$E$4)</f>
        <v>10</v>
      </c>
      <c r="D5169" s="37"/>
      <c r="E5169" s="37"/>
      <c r="F5169" s="37"/>
      <c r="G5169" s="39"/>
      <c r="H5169" s="40"/>
      <c r="I5169" s="107" t="str">
        <f>IF(G5169="","",_xlfn.IFNA(VLOOKUP(G5169,'سجل المشتريات'!F:N,8,0),"غير مسجلة في المشتريات"))</f>
        <v/>
      </c>
      <c r="J5169" s="26" t="str">
        <f>_xlfn.IFNA(VLOOKUP(F5169,الاوردرات!$B$1:$C$600,2,0),"")</f>
        <v/>
      </c>
      <c r="K5169" s="52"/>
      <c r="M5169" s="105" t="str">
        <f>IF(G5169="","",_xlfn.IFNA((VLOOKUP(G5169,help!L:M,2,0))*H5169,_xlfn.IFNA((VLOOKUP(G5169,help!P:Q,2,0))*H5169,"غير مسجلة في المشتريات")))</f>
        <v/>
      </c>
    </row>
    <row r="5170" spans="2:13" hidden="1" x14ac:dyDescent="0.25">
      <c r="B5170" s="13">
        <f>COUNTIFS($G$3:G5170,'تقرير استهلاك خامات'!$D$4)</f>
        <v>2</v>
      </c>
      <c r="C5170" s="13">
        <f>COUNTIFS($F$3:F5170,'تقرير منتج تام'!$E$4)</f>
        <v>10</v>
      </c>
      <c r="D5170" s="37"/>
      <c r="E5170" s="37"/>
      <c r="F5170" s="37"/>
      <c r="G5170" s="39"/>
      <c r="H5170" s="40"/>
      <c r="I5170" s="107" t="str">
        <f>IF(G5170="","",_xlfn.IFNA(VLOOKUP(G5170,'سجل المشتريات'!F:N,8,0),"غير مسجلة في المشتريات"))</f>
        <v/>
      </c>
      <c r="J5170" s="26" t="str">
        <f>_xlfn.IFNA(VLOOKUP(F5170,الاوردرات!$B$1:$C$600,2,0),"")</f>
        <v/>
      </c>
      <c r="K5170" s="52"/>
      <c r="M5170" s="105" t="str">
        <f>IF(G5170="","",_xlfn.IFNA((VLOOKUP(G5170,help!L:M,2,0))*H5170,_xlfn.IFNA((VLOOKUP(G5170,help!P:Q,2,0))*H5170,"غير مسجلة في المشتريات")))</f>
        <v/>
      </c>
    </row>
    <row r="5171" spans="2:13" hidden="1" x14ac:dyDescent="0.25">
      <c r="B5171" s="13">
        <f>COUNTIFS($G$3:G5171,'تقرير استهلاك خامات'!$D$4)</f>
        <v>2</v>
      </c>
      <c r="C5171" s="13">
        <f>COUNTIFS($F$3:F5171,'تقرير منتج تام'!$E$4)</f>
        <v>10</v>
      </c>
      <c r="D5171" s="37"/>
      <c r="E5171" s="37"/>
      <c r="F5171" s="37"/>
      <c r="G5171" s="39"/>
      <c r="H5171" s="40"/>
      <c r="I5171" s="107" t="str">
        <f>IF(G5171="","",_xlfn.IFNA(VLOOKUP(G5171,'سجل المشتريات'!F:N,8,0),"غير مسجلة في المشتريات"))</f>
        <v/>
      </c>
      <c r="J5171" s="26" t="str">
        <f>_xlfn.IFNA(VLOOKUP(F5171,الاوردرات!$B$1:$C$600,2,0),"")</f>
        <v/>
      </c>
      <c r="K5171" s="52"/>
      <c r="M5171" s="105" t="str">
        <f>IF(G5171="","",_xlfn.IFNA((VLOOKUP(G5171,help!L:M,2,0))*H5171,_xlfn.IFNA((VLOOKUP(G5171,help!P:Q,2,0))*H5171,"غير مسجلة في المشتريات")))</f>
        <v/>
      </c>
    </row>
    <row r="5172" spans="2:13" hidden="1" x14ac:dyDescent="0.25">
      <c r="B5172" s="13">
        <f>COUNTIFS($G$3:G5172,'تقرير استهلاك خامات'!$D$4)</f>
        <v>2</v>
      </c>
      <c r="C5172" s="13">
        <f>COUNTIFS($F$3:F5172,'تقرير منتج تام'!$E$4)</f>
        <v>10</v>
      </c>
      <c r="D5172" s="37"/>
      <c r="E5172" s="37"/>
      <c r="F5172" s="37"/>
      <c r="G5172" s="39"/>
      <c r="H5172" s="40"/>
      <c r="I5172" s="107" t="str">
        <f>IF(G5172="","",_xlfn.IFNA(VLOOKUP(G5172,'سجل المشتريات'!F:N,8,0),"غير مسجلة في المشتريات"))</f>
        <v/>
      </c>
      <c r="J5172" s="26" t="str">
        <f>_xlfn.IFNA(VLOOKUP(F5172,الاوردرات!$B$1:$C$600,2,0),"")</f>
        <v/>
      </c>
      <c r="K5172" s="52"/>
      <c r="M5172" s="105" t="str">
        <f>IF(G5172="","",_xlfn.IFNA((VLOOKUP(G5172,help!L:M,2,0))*H5172,_xlfn.IFNA((VLOOKUP(G5172,help!P:Q,2,0))*H5172,"غير مسجلة في المشتريات")))</f>
        <v/>
      </c>
    </row>
    <row r="5173" spans="2:13" hidden="1" x14ac:dyDescent="0.25">
      <c r="B5173" s="13">
        <f>COUNTIFS($G$3:G5173,'تقرير استهلاك خامات'!$D$4)</f>
        <v>2</v>
      </c>
      <c r="C5173" s="13">
        <f>COUNTIFS($F$3:F5173,'تقرير منتج تام'!$E$4)</f>
        <v>10</v>
      </c>
      <c r="D5173" s="37"/>
      <c r="E5173" s="37"/>
      <c r="F5173" s="37"/>
      <c r="G5173" s="39"/>
      <c r="H5173" s="40"/>
      <c r="I5173" s="107" t="str">
        <f>IF(G5173="","",_xlfn.IFNA(VLOOKUP(G5173,'سجل المشتريات'!F:N,8,0),"غير مسجلة في المشتريات"))</f>
        <v/>
      </c>
      <c r="J5173" s="26" t="str">
        <f>_xlfn.IFNA(VLOOKUP(F5173,الاوردرات!$B$1:$C$600,2,0),"")</f>
        <v/>
      </c>
      <c r="K5173" s="52"/>
      <c r="M5173" s="105" t="str">
        <f>IF(G5173="","",_xlfn.IFNA((VLOOKUP(G5173,help!L:M,2,0))*H5173,_xlfn.IFNA((VLOOKUP(G5173,help!P:Q,2,0))*H5173,"غير مسجلة في المشتريات")))</f>
        <v/>
      </c>
    </row>
    <row r="5174" spans="2:13" hidden="1" x14ac:dyDescent="0.25">
      <c r="B5174" s="13">
        <f>COUNTIFS($G$3:G5174,'تقرير استهلاك خامات'!$D$4)</f>
        <v>2</v>
      </c>
      <c r="C5174" s="13">
        <f>COUNTIFS($F$3:F5174,'تقرير منتج تام'!$E$4)</f>
        <v>10</v>
      </c>
      <c r="D5174" s="37"/>
      <c r="E5174" s="37"/>
      <c r="F5174" s="37"/>
      <c r="G5174" s="39"/>
      <c r="H5174" s="40"/>
      <c r="I5174" s="107" t="str">
        <f>IF(G5174="","",_xlfn.IFNA(VLOOKUP(G5174,'سجل المشتريات'!F:N,8,0),"غير مسجلة في المشتريات"))</f>
        <v/>
      </c>
      <c r="J5174" s="26" t="str">
        <f>_xlfn.IFNA(VLOOKUP(F5174,الاوردرات!$B$1:$C$600,2,0),"")</f>
        <v/>
      </c>
      <c r="K5174" s="52"/>
      <c r="M5174" s="105" t="str">
        <f>IF(G5174="","",_xlfn.IFNA((VLOOKUP(G5174,help!L:M,2,0))*H5174,_xlfn.IFNA((VLOOKUP(G5174,help!P:Q,2,0))*H5174,"غير مسجلة في المشتريات")))</f>
        <v/>
      </c>
    </row>
    <row r="5175" spans="2:13" hidden="1" x14ac:dyDescent="0.25">
      <c r="B5175" s="13">
        <f>COUNTIFS($G$3:G5175,'تقرير استهلاك خامات'!$D$4)</f>
        <v>2</v>
      </c>
      <c r="C5175" s="13">
        <f>COUNTIFS($F$3:F5175,'تقرير منتج تام'!$E$4)</f>
        <v>10</v>
      </c>
      <c r="D5175" s="37"/>
      <c r="E5175" s="37"/>
      <c r="F5175" s="37"/>
      <c r="G5175" s="39"/>
      <c r="H5175" s="40"/>
      <c r="I5175" s="107" t="str">
        <f>IF(G5175="","",_xlfn.IFNA(VLOOKUP(G5175,'سجل المشتريات'!F:N,8,0),"غير مسجلة في المشتريات"))</f>
        <v/>
      </c>
      <c r="J5175" s="26" t="str">
        <f>_xlfn.IFNA(VLOOKUP(F5175,الاوردرات!$B$1:$C$600,2,0),"")</f>
        <v/>
      </c>
      <c r="K5175" s="52"/>
      <c r="M5175" s="105" t="str">
        <f>IF(G5175="","",_xlfn.IFNA((VLOOKUP(G5175,help!L:M,2,0))*H5175,_xlfn.IFNA((VLOOKUP(G5175,help!P:Q,2,0))*H5175,"غير مسجلة في المشتريات")))</f>
        <v/>
      </c>
    </row>
    <row r="5176" spans="2:13" hidden="1" x14ac:dyDescent="0.25">
      <c r="B5176" s="13">
        <f>COUNTIFS($G$3:G5176,'تقرير استهلاك خامات'!$D$4)</f>
        <v>2</v>
      </c>
      <c r="C5176" s="13">
        <f>COUNTIFS($F$3:F5176,'تقرير منتج تام'!$E$4)</f>
        <v>10</v>
      </c>
      <c r="D5176" s="37"/>
      <c r="E5176" s="37"/>
      <c r="F5176" s="37"/>
      <c r="G5176" s="39"/>
      <c r="H5176" s="40"/>
      <c r="I5176" s="107" t="str">
        <f>IF(G5176="","",_xlfn.IFNA(VLOOKUP(G5176,'سجل المشتريات'!F:N,8,0),"غير مسجلة في المشتريات"))</f>
        <v/>
      </c>
      <c r="J5176" s="26" t="str">
        <f>_xlfn.IFNA(VLOOKUP(F5176,الاوردرات!$B$1:$C$600,2,0),"")</f>
        <v/>
      </c>
      <c r="K5176" s="52"/>
      <c r="M5176" s="105" t="str">
        <f>IF(G5176="","",_xlfn.IFNA((VLOOKUP(G5176,help!L:M,2,0))*H5176,_xlfn.IFNA((VLOOKUP(G5176,help!P:Q,2,0))*H5176,"غير مسجلة في المشتريات")))</f>
        <v/>
      </c>
    </row>
    <row r="5177" spans="2:13" hidden="1" x14ac:dyDescent="0.25">
      <c r="B5177" s="13">
        <f>COUNTIFS($G$3:G5177,'تقرير استهلاك خامات'!$D$4)</f>
        <v>2</v>
      </c>
      <c r="C5177" s="13">
        <f>COUNTIFS($F$3:F5177,'تقرير منتج تام'!$E$4)</f>
        <v>10</v>
      </c>
      <c r="D5177" s="37"/>
      <c r="E5177" s="37"/>
      <c r="F5177" s="37"/>
      <c r="G5177" s="39"/>
      <c r="H5177" s="40"/>
      <c r="I5177" s="107" t="str">
        <f>IF(G5177="","",_xlfn.IFNA(VLOOKUP(G5177,'سجل المشتريات'!F:N,8,0),"غير مسجلة في المشتريات"))</f>
        <v/>
      </c>
      <c r="J5177" s="26" t="str">
        <f>_xlfn.IFNA(VLOOKUP(F5177,الاوردرات!$B$1:$C$600,2,0),"")</f>
        <v/>
      </c>
      <c r="K5177" s="52"/>
      <c r="M5177" s="105" t="str">
        <f>IF(G5177="","",_xlfn.IFNA((VLOOKUP(G5177,help!L:M,2,0))*H5177,_xlfn.IFNA((VLOOKUP(G5177,help!P:Q,2,0))*H5177,"غير مسجلة في المشتريات")))</f>
        <v/>
      </c>
    </row>
    <row r="5178" spans="2:13" hidden="1" x14ac:dyDescent="0.25">
      <c r="B5178" s="13">
        <f>COUNTIFS($G$3:G5178,'تقرير استهلاك خامات'!$D$4)</f>
        <v>2</v>
      </c>
      <c r="C5178" s="13">
        <f>COUNTIFS($F$3:F5178,'تقرير منتج تام'!$E$4)</f>
        <v>10</v>
      </c>
      <c r="D5178" s="37"/>
      <c r="E5178" s="37"/>
      <c r="F5178" s="37"/>
      <c r="G5178" s="39"/>
      <c r="H5178" s="40"/>
      <c r="I5178" s="107" t="str">
        <f>IF(G5178="","",_xlfn.IFNA(VLOOKUP(G5178,'سجل المشتريات'!F:N,8,0),"غير مسجلة في المشتريات"))</f>
        <v/>
      </c>
      <c r="J5178" s="26" t="str">
        <f>_xlfn.IFNA(VLOOKUP(F5178,الاوردرات!$B$1:$C$600,2,0),"")</f>
        <v/>
      </c>
      <c r="K5178" s="52"/>
      <c r="M5178" s="105" t="str">
        <f>IF(G5178="","",_xlfn.IFNA((VLOOKUP(G5178,help!L:M,2,0))*H5178,_xlfn.IFNA((VLOOKUP(G5178,help!P:Q,2,0))*H5178,"غير مسجلة في المشتريات")))</f>
        <v/>
      </c>
    </row>
    <row r="5179" spans="2:13" hidden="1" x14ac:dyDescent="0.25">
      <c r="B5179" s="13">
        <f>COUNTIFS($G$3:G5179,'تقرير استهلاك خامات'!$D$4)</f>
        <v>2</v>
      </c>
      <c r="C5179" s="13">
        <f>COUNTIFS($F$3:F5179,'تقرير منتج تام'!$E$4)</f>
        <v>10</v>
      </c>
      <c r="D5179" s="37"/>
      <c r="E5179" s="37"/>
      <c r="F5179" s="37"/>
      <c r="G5179" s="39"/>
      <c r="H5179" s="40"/>
      <c r="I5179" s="107" t="str">
        <f>IF(G5179="","",_xlfn.IFNA(VLOOKUP(G5179,'سجل المشتريات'!F:N,8,0),"غير مسجلة في المشتريات"))</f>
        <v/>
      </c>
      <c r="J5179" s="26" t="str">
        <f>_xlfn.IFNA(VLOOKUP(F5179,الاوردرات!$B$1:$C$600,2,0),"")</f>
        <v/>
      </c>
      <c r="K5179" s="52"/>
      <c r="M5179" s="105" t="str">
        <f>IF(G5179="","",_xlfn.IFNA((VLOOKUP(G5179,help!L:M,2,0))*H5179,_xlfn.IFNA((VLOOKUP(G5179,help!P:Q,2,0))*H5179,"غير مسجلة في المشتريات")))</f>
        <v/>
      </c>
    </row>
    <row r="5180" spans="2:13" hidden="1" x14ac:dyDescent="0.25">
      <c r="B5180" s="13">
        <f>COUNTIFS($G$3:G5180,'تقرير استهلاك خامات'!$D$4)</f>
        <v>2</v>
      </c>
      <c r="C5180" s="13">
        <f>COUNTIFS($F$3:F5180,'تقرير منتج تام'!$E$4)</f>
        <v>10</v>
      </c>
      <c r="D5180" s="37"/>
      <c r="E5180" s="37"/>
      <c r="F5180" s="37"/>
      <c r="G5180" s="39"/>
      <c r="H5180" s="40"/>
      <c r="I5180" s="107" t="str">
        <f>IF(G5180="","",_xlfn.IFNA(VLOOKUP(G5180,'سجل المشتريات'!F:N,8,0),"غير مسجلة في المشتريات"))</f>
        <v/>
      </c>
      <c r="J5180" s="26" t="str">
        <f>_xlfn.IFNA(VLOOKUP(F5180,الاوردرات!$B$1:$C$600,2,0),"")</f>
        <v/>
      </c>
      <c r="K5180" s="52"/>
      <c r="M5180" s="105" t="str">
        <f>IF(G5180="","",_xlfn.IFNA((VLOOKUP(G5180,help!L:M,2,0))*H5180,_xlfn.IFNA((VLOOKUP(G5180,help!P:Q,2,0))*H5180,"غير مسجلة في المشتريات")))</f>
        <v/>
      </c>
    </row>
    <row r="5181" spans="2:13" hidden="1" x14ac:dyDescent="0.25">
      <c r="B5181" s="13">
        <f>COUNTIFS($G$3:G5181,'تقرير استهلاك خامات'!$D$4)</f>
        <v>2</v>
      </c>
      <c r="C5181" s="13">
        <f>COUNTIFS($F$3:F5181,'تقرير منتج تام'!$E$4)</f>
        <v>10</v>
      </c>
      <c r="D5181" s="37"/>
      <c r="E5181" s="37"/>
      <c r="F5181" s="37"/>
      <c r="G5181" s="39"/>
      <c r="H5181" s="40"/>
      <c r="I5181" s="107" t="str">
        <f>IF(G5181="","",_xlfn.IFNA(VLOOKUP(G5181,'سجل المشتريات'!F:N,8,0),"غير مسجلة في المشتريات"))</f>
        <v/>
      </c>
      <c r="J5181" s="26" t="str">
        <f>_xlfn.IFNA(VLOOKUP(F5181,الاوردرات!$B$1:$C$600,2,0),"")</f>
        <v/>
      </c>
      <c r="K5181" s="52"/>
      <c r="M5181" s="105" t="str">
        <f>IF(G5181="","",_xlfn.IFNA((VLOOKUP(G5181,help!L:M,2,0))*H5181,_xlfn.IFNA((VLOOKUP(G5181,help!P:Q,2,0))*H5181,"غير مسجلة في المشتريات")))</f>
        <v/>
      </c>
    </row>
    <row r="5182" spans="2:13" hidden="1" x14ac:dyDescent="0.25">
      <c r="B5182" s="13">
        <f>COUNTIFS($G$3:G5182,'تقرير استهلاك خامات'!$D$4)</f>
        <v>2</v>
      </c>
      <c r="C5182" s="13">
        <f>COUNTIFS($F$3:F5182,'تقرير منتج تام'!$E$4)</f>
        <v>10</v>
      </c>
      <c r="D5182" s="37"/>
      <c r="E5182" s="37"/>
      <c r="F5182" s="37"/>
      <c r="G5182" s="39"/>
      <c r="H5182" s="40"/>
      <c r="I5182" s="107" t="str">
        <f>IF(G5182="","",_xlfn.IFNA(VLOOKUP(G5182,'سجل المشتريات'!F:N,8,0),"غير مسجلة في المشتريات"))</f>
        <v/>
      </c>
      <c r="J5182" s="26" t="str">
        <f>_xlfn.IFNA(VLOOKUP(F5182,الاوردرات!$B$1:$C$600,2,0),"")</f>
        <v/>
      </c>
      <c r="K5182" s="52"/>
      <c r="M5182" s="105" t="str">
        <f>IF(G5182="","",_xlfn.IFNA((VLOOKUP(G5182,help!L:M,2,0))*H5182,_xlfn.IFNA((VLOOKUP(G5182,help!P:Q,2,0))*H5182,"غير مسجلة في المشتريات")))</f>
        <v/>
      </c>
    </row>
    <row r="5183" spans="2:13" hidden="1" x14ac:dyDescent="0.25">
      <c r="B5183" s="13">
        <f>COUNTIFS($G$3:G5183,'تقرير استهلاك خامات'!$D$4)</f>
        <v>2</v>
      </c>
      <c r="C5183" s="13">
        <f>COUNTIFS($F$3:F5183,'تقرير منتج تام'!$E$4)</f>
        <v>10</v>
      </c>
      <c r="D5183" s="37"/>
      <c r="E5183" s="37"/>
      <c r="F5183" s="37"/>
      <c r="G5183" s="39"/>
      <c r="H5183" s="40"/>
      <c r="I5183" s="107" t="str">
        <f>IF(G5183="","",_xlfn.IFNA(VLOOKUP(G5183,'سجل المشتريات'!F:N,8,0),"غير مسجلة في المشتريات"))</f>
        <v/>
      </c>
      <c r="J5183" s="26" t="str">
        <f>_xlfn.IFNA(VLOOKUP(F5183,الاوردرات!$B$1:$C$600,2,0),"")</f>
        <v/>
      </c>
      <c r="K5183" s="52"/>
      <c r="M5183" s="105" t="str">
        <f>IF(G5183="","",_xlfn.IFNA((VLOOKUP(G5183,help!L:M,2,0))*H5183,_xlfn.IFNA((VLOOKUP(G5183,help!P:Q,2,0))*H5183,"غير مسجلة في المشتريات")))</f>
        <v/>
      </c>
    </row>
    <row r="5184" spans="2:13" hidden="1" x14ac:dyDescent="0.25">
      <c r="B5184" s="13">
        <f>COUNTIFS($G$3:G5184,'تقرير استهلاك خامات'!$D$4)</f>
        <v>2</v>
      </c>
      <c r="C5184" s="13">
        <f>COUNTIFS($F$3:F5184,'تقرير منتج تام'!$E$4)</f>
        <v>10</v>
      </c>
      <c r="D5184" s="37"/>
      <c r="E5184" s="37"/>
      <c r="F5184" s="37"/>
      <c r="G5184" s="39"/>
      <c r="H5184" s="40"/>
      <c r="I5184" s="107" t="str">
        <f>IF(G5184="","",_xlfn.IFNA(VLOOKUP(G5184,'سجل المشتريات'!F:N,8,0),"غير مسجلة في المشتريات"))</f>
        <v/>
      </c>
      <c r="J5184" s="26" t="str">
        <f>_xlfn.IFNA(VLOOKUP(F5184,الاوردرات!$B$1:$C$600,2,0),"")</f>
        <v/>
      </c>
      <c r="K5184" s="52"/>
      <c r="M5184" s="105" t="str">
        <f>IF(G5184="","",_xlfn.IFNA((VLOOKUP(G5184,help!L:M,2,0))*H5184,_xlfn.IFNA((VLOOKUP(G5184,help!P:Q,2,0))*H5184,"غير مسجلة في المشتريات")))</f>
        <v/>
      </c>
    </row>
    <row r="5185" spans="2:13" hidden="1" x14ac:dyDescent="0.25">
      <c r="B5185" s="13">
        <f>COUNTIFS($G$3:G5185,'تقرير استهلاك خامات'!$D$4)</f>
        <v>2</v>
      </c>
      <c r="C5185" s="13">
        <f>COUNTIFS($F$3:F5185,'تقرير منتج تام'!$E$4)</f>
        <v>10</v>
      </c>
      <c r="D5185" s="37"/>
      <c r="E5185" s="37"/>
      <c r="F5185" s="37"/>
      <c r="G5185" s="39"/>
      <c r="H5185" s="40"/>
      <c r="I5185" s="107" t="str">
        <f>IF(G5185="","",_xlfn.IFNA(VLOOKUP(G5185,'سجل المشتريات'!F:N,8,0),"غير مسجلة في المشتريات"))</f>
        <v/>
      </c>
      <c r="J5185" s="26" t="str">
        <f>_xlfn.IFNA(VLOOKUP(F5185,الاوردرات!$B$1:$C$600,2,0),"")</f>
        <v/>
      </c>
      <c r="K5185" s="52"/>
      <c r="M5185" s="105" t="str">
        <f>IF(G5185="","",_xlfn.IFNA((VLOOKUP(G5185,help!L:M,2,0))*H5185,_xlfn.IFNA((VLOOKUP(G5185,help!P:Q,2,0))*H5185,"غير مسجلة في المشتريات")))</f>
        <v/>
      </c>
    </row>
    <row r="5186" spans="2:13" hidden="1" x14ac:dyDescent="0.25">
      <c r="B5186" s="13">
        <f>COUNTIFS($G$3:G5186,'تقرير استهلاك خامات'!$D$4)</f>
        <v>2</v>
      </c>
      <c r="C5186" s="13">
        <f>COUNTIFS($F$3:F5186,'تقرير منتج تام'!$E$4)</f>
        <v>10</v>
      </c>
      <c r="D5186" s="37"/>
      <c r="E5186" s="37"/>
      <c r="F5186" s="37"/>
      <c r="G5186" s="39"/>
      <c r="H5186" s="40"/>
      <c r="I5186" s="107" t="str">
        <f>IF(G5186="","",_xlfn.IFNA(VLOOKUP(G5186,'سجل المشتريات'!F:N,8,0),"غير مسجلة في المشتريات"))</f>
        <v/>
      </c>
      <c r="J5186" s="26" t="str">
        <f>_xlfn.IFNA(VLOOKUP(F5186,الاوردرات!$B$1:$C$600,2,0),"")</f>
        <v/>
      </c>
      <c r="K5186" s="52"/>
      <c r="M5186" s="105" t="str">
        <f>IF(G5186="","",_xlfn.IFNA((VLOOKUP(G5186,help!L:M,2,0))*H5186,_xlfn.IFNA((VLOOKUP(G5186,help!P:Q,2,0))*H5186,"غير مسجلة في المشتريات")))</f>
        <v/>
      </c>
    </row>
    <row r="5187" spans="2:13" hidden="1" x14ac:dyDescent="0.25">
      <c r="B5187" s="13">
        <f>COUNTIFS($G$3:G5187,'تقرير استهلاك خامات'!$D$4)</f>
        <v>2</v>
      </c>
      <c r="C5187" s="13">
        <f>COUNTIFS($F$3:F5187,'تقرير منتج تام'!$E$4)</f>
        <v>10</v>
      </c>
      <c r="D5187" s="37"/>
      <c r="E5187" s="37"/>
      <c r="F5187" s="37"/>
      <c r="G5187" s="39"/>
      <c r="H5187" s="40"/>
      <c r="I5187" s="107" t="str">
        <f>IF(G5187="","",_xlfn.IFNA(VLOOKUP(G5187,'سجل المشتريات'!F:N,8,0),"غير مسجلة في المشتريات"))</f>
        <v/>
      </c>
      <c r="J5187" s="26" t="str">
        <f>_xlfn.IFNA(VLOOKUP(F5187,الاوردرات!$B$1:$C$600,2,0),"")</f>
        <v/>
      </c>
      <c r="K5187" s="52"/>
      <c r="M5187" s="105" t="str">
        <f>IF(G5187="","",_xlfn.IFNA((VLOOKUP(G5187,help!L:M,2,0))*H5187,_xlfn.IFNA((VLOOKUP(G5187,help!P:Q,2,0))*H5187,"غير مسجلة في المشتريات")))</f>
        <v/>
      </c>
    </row>
    <row r="5188" spans="2:13" hidden="1" x14ac:dyDescent="0.25">
      <c r="B5188" s="13">
        <f>COUNTIFS($G$3:G5188,'تقرير استهلاك خامات'!$D$4)</f>
        <v>2</v>
      </c>
      <c r="C5188" s="13">
        <f>COUNTIFS($F$3:F5188,'تقرير منتج تام'!$E$4)</f>
        <v>10</v>
      </c>
      <c r="D5188" s="37"/>
      <c r="E5188" s="37"/>
      <c r="F5188" s="37"/>
      <c r="G5188" s="39"/>
      <c r="H5188" s="40"/>
      <c r="I5188" s="107" t="str">
        <f>IF(G5188="","",_xlfn.IFNA(VLOOKUP(G5188,'سجل المشتريات'!F:N,8,0),"غير مسجلة في المشتريات"))</f>
        <v/>
      </c>
      <c r="J5188" s="26" t="str">
        <f>_xlfn.IFNA(VLOOKUP(F5188,الاوردرات!$B$1:$C$600,2,0),"")</f>
        <v/>
      </c>
      <c r="K5188" s="52"/>
      <c r="M5188" s="105" t="str">
        <f>IF(G5188="","",_xlfn.IFNA((VLOOKUP(G5188,help!L:M,2,0))*H5188,_xlfn.IFNA((VLOOKUP(G5188,help!P:Q,2,0))*H5188,"غير مسجلة في المشتريات")))</f>
        <v/>
      </c>
    </row>
    <row r="5189" spans="2:13" hidden="1" x14ac:dyDescent="0.25">
      <c r="B5189" s="13">
        <f>COUNTIFS($G$3:G5189,'تقرير استهلاك خامات'!$D$4)</f>
        <v>2</v>
      </c>
      <c r="C5189" s="13">
        <f>COUNTIFS($F$3:F5189,'تقرير منتج تام'!$E$4)</f>
        <v>10</v>
      </c>
      <c r="D5189" s="37"/>
      <c r="E5189" s="37"/>
      <c r="F5189" s="37"/>
      <c r="G5189" s="39"/>
      <c r="H5189" s="40"/>
      <c r="I5189" s="107" t="str">
        <f>IF(G5189="","",_xlfn.IFNA(VLOOKUP(G5189,'سجل المشتريات'!F:N,8,0),"غير مسجلة في المشتريات"))</f>
        <v/>
      </c>
      <c r="J5189" s="26" t="str">
        <f>_xlfn.IFNA(VLOOKUP(F5189,الاوردرات!$B$1:$C$600,2,0),"")</f>
        <v/>
      </c>
      <c r="K5189" s="52"/>
      <c r="M5189" s="105" t="str">
        <f>IF(G5189="","",_xlfn.IFNA((VLOOKUP(G5189,help!L:M,2,0))*H5189,_xlfn.IFNA((VLOOKUP(G5189,help!P:Q,2,0))*H5189,"غير مسجلة في المشتريات")))</f>
        <v/>
      </c>
    </row>
    <row r="5190" spans="2:13" hidden="1" x14ac:dyDescent="0.25">
      <c r="B5190" s="13">
        <f>COUNTIFS($G$3:G5190,'تقرير استهلاك خامات'!$D$4)</f>
        <v>2</v>
      </c>
      <c r="C5190" s="13">
        <f>COUNTIFS($F$3:F5190,'تقرير منتج تام'!$E$4)</f>
        <v>10</v>
      </c>
      <c r="D5190" s="37"/>
      <c r="E5190" s="37"/>
      <c r="F5190" s="37"/>
      <c r="G5190" s="39"/>
      <c r="H5190" s="40"/>
      <c r="I5190" s="107" t="str">
        <f>IF(G5190="","",_xlfn.IFNA(VLOOKUP(G5190,'سجل المشتريات'!F:N,8,0),"غير مسجلة في المشتريات"))</f>
        <v/>
      </c>
      <c r="J5190" s="26" t="str">
        <f>_xlfn.IFNA(VLOOKUP(F5190,الاوردرات!$B$1:$C$600,2,0),"")</f>
        <v/>
      </c>
      <c r="K5190" s="52"/>
      <c r="M5190" s="105" t="str">
        <f>IF(G5190="","",_xlfn.IFNA((VLOOKUP(G5190,help!L:M,2,0))*H5190,_xlfn.IFNA((VLOOKUP(G5190,help!P:Q,2,0))*H5190,"غير مسجلة في المشتريات")))</f>
        <v/>
      </c>
    </row>
    <row r="5191" spans="2:13" hidden="1" x14ac:dyDescent="0.25">
      <c r="B5191" s="13">
        <f>COUNTIFS($G$3:G5191,'تقرير استهلاك خامات'!$D$4)</f>
        <v>2</v>
      </c>
      <c r="C5191" s="13">
        <f>COUNTIFS($F$3:F5191,'تقرير منتج تام'!$E$4)</f>
        <v>10</v>
      </c>
      <c r="D5191" s="37"/>
      <c r="E5191" s="37"/>
      <c r="F5191" s="37"/>
      <c r="G5191" s="39"/>
      <c r="H5191" s="40"/>
      <c r="I5191" s="107" t="str">
        <f>IF(G5191="","",_xlfn.IFNA(VLOOKUP(G5191,'سجل المشتريات'!F:N,8,0),"غير مسجلة في المشتريات"))</f>
        <v/>
      </c>
      <c r="J5191" s="26" t="str">
        <f>_xlfn.IFNA(VLOOKUP(F5191,الاوردرات!$B$1:$C$600,2,0),"")</f>
        <v/>
      </c>
      <c r="K5191" s="52"/>
      <c r="M5191" s="105" t="str">
        <f>IF(G5191="","",_xlfn.IFNA((VLOOKUP(G5191,help!L:M,2,0))*H5191,_xlfn.IFNA((VLOOKUP(G5191,help!P:Q,2,0))*H5191,"غير مسجلة في المشتريات")))</f>
        <v/>
      </c>
    </row>
    <row r="5192" spans="2:13" hidden="1" x14ac:dyDescent="0.25">
      <c r="B5192" s="13">
        <f>COUNTIFS($G$3:G5192,'تقرير استهلاك خامات'!$D$4)</f>
        <v>2</v>
      </c>
      <c r="C5192" s="13">
        <f>COUNTIFS($F$3:F5192,'تقرير منتج تام'!$E$4)</f>
        <v>10</v>
      </c>
      <c r="D5192" s="37"/>
      <c r="E5192" s="37"/>
      <c r="F5192" s="37"/>
      <c r="G5192" s="39"/>
      <c r="H5192" s="40"/>
      <c r="I5192" s="107" t="str">
        <f>IF(G5192="","",_xlfn.IFNA(VLOOKUP(G5192,'سجل المشتريات'!F:N,8,0),"غير مسجلة في المشتريات"))</f>
        <v/>
      </c>
      <c r="J5192" s="26" t="str">
        <f>_xlfn.IFNA(VLOOKUP(F5192,الاوردرات!$B$1:$C$600,2,0),"")</f>
        <v/>
      </c>
      <c r="K5192" s="52"/>
      <c r="M5192" s="105" t="str">
        <f>IF(G5192="","",_xlfn.IFNA((VLOOKUP(G5192,help!L:M,2,0))*H5192,_xlfn.IFNA((VLOOKUP(G5192,help!P:Q,2,0))*H5192,"غير مسجلة في المشتريات")))</f>
        <v/>
      </c>
    </row>
    <row r="5193" spans="2:13" hidden="1" x14ac:dyDescent="0.25">
      <c r="B5193" s="13">
        <f>COUNTIFS($G$3:G5193,'تقرير استهلاك خامات'!$D$4)</f>
        <v>2</v>
      </c>
      <c r="C5193" s="13">
        <f>COUNTIFS($F$3:F5193,'تقرير منتج تام'!$E$4)</f>
        <v>10</v>
      </c>
      <c r="D5193" s="37"/>
      <c r="E5193" s="37"/>
      <c r="F5193" s="37"/>
      <c r="G5193" s="39"/>
      <c r="H5193" s="40"/>
      <c r="I5193" s="107" t="str">
        <f>IF(G5193="","",_xlfn.IFNA(VLOOKUP(G5193,'سجل المشتريات'!F:N,8,0),"غير مسجلة في المشتريات"))</f>
        <v/>
      </c>
      <c r="J5193" s="26" t="str">
        <f>_xlfn.IFNA(VLOOKUP(F5193,الاوردرات!$B$1:$C$600,2,0),"")</f>
        <v/>
      </c>
      <c r="K5193" s="52"/>
      <c r="M5193" s="105" t="str">
        <f>IF(G5193="","",_xlfn.IFNA((VLOOKUP(G5193,help!L:M,2,0))*H5193,_xlfn.IFNA((VLOOKUP(G5193,help!P:Q,2,0))*H5193,"غير مسجلة في المشتريات")))</f>
        <v/>
      </c>
    </row>
    <row r="5194" spans="2:13" hidden="1" x14ac:dyDescent="0.25">
      <c r="B5194" s="13">
        <f>COUNTIFS($G$3:G5194,'تقرير استهلاك خامات'!$D$4)</f>
        <v>2</v>
      </c>
      <c r="C5194" s="13">
        <f>COUNTIFS($F$3:F5194,'تقرير منتج تام'!$E$4)</f>
        <v>10</v>
      </c>
      <c r="D5194" s="37"/>
      <c r="E5194" s="37"/>
      <c r="F5194" s="37"/>
      <c r="G5194" s="39"/>
      <c r="H5194" s="40"/>
      <c r="I5194" s="107" t="str">
        <f>IF(G5194="","",_xlfn.IFNA(VLOOKUP(G5194,'سجل المشتريات'!F:N,8,0),"غير مسجلة في المشتريات"))</f>
        <v/>
      </c>
      <c r="J5194" s="26" t="str">
        <f>_xlfn.IFNA(VLOOKUP(F5194,الاوردرات!$B$1:$C$600,2,0),"")</f>
        <v/>
      </c>
      <c r="K5194" s="52"/>
      <c r="M5194" s="105" t="str">
        <f>IF(G5194="","",_xlfn.IFNA((VLOOKUP(G5194,help!L:M,2,0))*H5194,_xlfn.IFNA((VLOOKUP(G5194,help!P:Q,2,0))*H5194,"غير مسجلة في المشتريات")))</f>
        <v/>
      </c>
    </row>
    <row r="5195" spans="2:13" hidden="1" x14ac:dyDescent="0.25">
      <c r="B5195" s="13">
        <f>COUNTIFS($G$3:G5195,'تقرير استهلاك خامات'!$D$4)</f>
        <v>2</v>
      </c>
      <c r="C5195" s="13">
        <f>COUNTIFS($F$3:F5195,'تقرير منتج تام'!$E$4)</f>
        <v>10</v>
      </c>
      <c r="D5195" s="37"/>
      <c r="E5195" s="37"/>
      <c r="F5195" s="37"/>
      <c r="G5195" s="39"/>
      <c r="H5195" s="40"/>
      <c r="I5195" s="107" t="str">
        <f>IF(G5195="","",_xlfn.IFNA(VLOOKUP(G5195,'سجل المشتريات'!F:N,8,0),"غير مسجلة في المشتريات"))</f>
        <v/>
      </c>
      <c r="J5195" s="26" t="str">
        <f>_xlfn.IFNA(VLOOKUP(F5195,الاوردرات!$B$1:$C$600,2,0),"")</f>
        <v/>
      </c>
      <c r="K5195" s="52"/>
      <c r="M5195" s="105" t="str">
        <f>IF(G5195="","",_xlfn.IFNA((VLOOKUP(G5195,help!L:M,2,0))*H5195,_xlfn.IFNA((VLOOKUP(G5195,help!P:Q,2,0))*H5195,"غير مسجلة في المشتريات")))</f>
        <v/>
      </c>
    </row>
    <row r="5196" spans="2:13" hidden="1" x14ac:dyDescent="0.25">
      <c r="B5196" s="13">
        <f>COUNTIFS($G$3:G5196,'تقرير استهلاك خامات'!$D$4)</f>
        <v>2</v>
      </c>
      <c r="C5196" s="13">
        <f>COUNTIFS($F$3:F5196,'تقرير منتج تام'!$E$4)</f>
        <v>10</v>
      </c>
      <c r="D5196" s="37"/>
      <c r="E5196" s="37"/>
      <c r="F5196" s="37"/>
      <c r="G5196" s="39"/>
      <c r="H5196" s="40"/>
      <c r="I5196" s="107" t="str">
        <f>IF(G5196="","",_xlfn.IFNA(VLOOKUP(G5196,'سجل المشتريات'!F:N,8,0),"غير مسجلة في المشتريات"))</f>
        <v/>
      </c>
      <c r="J5196" s="26" t="str">
        <f>_xlfn.IFNA(VLOOKUP(F5196,الاوردرات!$B$1:$C$600,2,0),"")</f>
        <v/>
      </c>
      <c r="K5196" s="52"/>
      <c r="M5196" s="105" t="str">
        <f>IF(G5196="","",_xlfn.IFNA((VLOOKUP(G5196,help!L:M,2,0))*H5196,_xlfn.IFNA((VLOOKUP(G5196,help!P:Q,2,0))*H5196,"غير مسجلة في المشتريات")))</f>
        <v/>
      </c>
    </row>
    <row r="5197" spans="2:13" hidden="1" x14ac:dyDescent="0.25">
      <c r="B5197" s="13">
        <f>COUNTIFS($G$3:G5197,'تقرير استهلاك خامات'!$D$4)</f>
        <v>2</v>
      </c>
      <c r="C5197" s="13">
        <f>COUNTIFS($F$3:F5197,'تقرير منتج تام'!$E$4)</f>
        <v>10</v>
      </c>
      <c r="D5197" s="37"/>
      <c r="E5197" s="37"/>
      <c r="F5197" s="37"/>
      <c r="G5197" s="39"/>
      <c r="H5197" s="40"/>
      <c r="I5197" s="107" t="str">
        <f>IF(G5197="","",_xlfn.IFNA(VLOOKUP(G5197,'سجل المشتريات'!F:N,8,0),"غير مسجلة في المشتريات"))</f>
        <v/>
      </c>
      <c r="J5197" s="26" t="str">
        <f>_xlfn.IFNA(VLOOKUP(F5197,الاوردرات!$B$1:$C$600,2,0),"")</f>
        <v/>
      </c>
      <c r="K5197" s="52"/>
      <c r="M5197" s="105" t="str">
        <f>IF(G5197="","",_xlfn.IFNA((VLOOKUP(G5197,help!L:M,2,0))*H5197,_xlfn.IFNA((VLOOKUP(G5197,help!P:Q,2,0))*H5197,"غير مسجلة في المشتريات")))</f>
        <v/>
      </c>
    </row>
    <row r="5198" spans="2:13" hidden="1" x14ac:dyDescent="0.25">
      <c r="B5198" s="13">
        <f>COUNTIFS($G$3:G5198,'تقرير استهلاك خامات'!$D$4)</f>
        <v>2</v>
      </c>
      <c r="C5198" s="13">
        <f>COUNTIFS($F$3:F5198,'تقرير منتج تام'!$E$4)</f>
        <v>10</v>
      </c>
      <c r="D5198" s="37"/>
      <c r="E5198" s="37"/>
      <c r="F5198" s="37"/>
      <c r="G5198" s="39"/>
      <c r="H5198" s="40"/>
      <c r="I5198" s="107" t="str">
        <f>IF(G5198="","",_xlfn.IFNA(VLOOKUP(G5198,'سجل المشتريات'!F:N,8,0),"غير مسجلة في المشتريات"))</f>
        <v/>
      </c>
      <c r="J5198" s="26" t="str">
        <f>_xlfn.IFNA(VLOOKUP(F5198,الاوردرات!$B$1:$C$600,2,0),"")</f>
        <v/>
      </c>
      <c r="K5198" s="52"/>
      <c r="M5198" s="105" t="str">
        <f>IF(G5198="","",_xlfn.IFNA((VLOOKUP(G5198,help!L:M,2,0))*H5198,_xlfn.IFNA((VLOOKUP(G5198,help!P:Q,2,0))*H5198,"غير مسجلة في المشتريات")))</f>
        <v/>
      </c>
    </row>
    <row r="5199" spans="2:13" hidden="1" x14ac:dyDescent="0.25">
      <c r="B5199" s="13">
        <f>COUNTIFS($G$3:G5199,'تقرير استهلاك خامات'!$D$4)</f>
        <v>2</v>
      </c>
      <c r="C5199" s="13">
        <f>COUNTIFS($F$3:F5199,'تقرير منتج تام'!$E$4)</f>
        <v>10</v>
      </c>
      <c r="D5199" s="37"/>
      <c r="E5199" s="37"/>
      <c r="F5199" s="37"/>
      <c r="G5199" s="39"/>
      <c r="H5199" s="40"/>
      <c r="I5199" s="107" t="str">
        <f>IF(G5199="","",_xlfn.IFNA(VLOOKUP(G5199,'سجل المشتريات'!F:N,8,0),"غير مسجلة في المشتريات"))</f>
        <v/>
      </c>
      <c r="J5199" s="26" t="str">
        <f>_xlfn.IFNA(VLOOKUP(F5199,الاوردرات!$B$1:$C$600,2,0),"")</f>
        <v/>
      </c>
      <c r="K5199" s="52"/>
      <c r="M5199" s="105" t="str">
        <f>IF(G5199="","",_xlfn.IFNA((VLOOKUP(G5199,help!L:M,2,0))*H5199,_xlfn.IFNA((VLOOKUP(G5199,help!P:Q,2,0))*H5199,"غير مسجلة في المشتريات")))</f>
        <v/>
      </c>
    </row>
    <row r="5200" spans="2:13" hidden="1" x14ac:dyDescent="0.25">
      <c r="B5200" s="13">
        <f>COUNTIFS($G$3:G5200,'تقرير استهلاك خامات'!$D$4)</f>
        <v>2</v>
      </c>
      <c r="C5200" s="13">
        <f>COUNTIFS($F$3:F5200,'تقرير منتج تام'!$E$4)</f>
        <v>10</v>
      </c>
      <c r="D5200" s="37"/>
      <c r="E5200" s="37"/>
      <c r="F5200" s="37"/>
      <c r="G5200" s="39"/>
      <c r="H5200" s="40"/>
      <c r="I5200" s="107" t="str">
        <f>IF(G5200="","",_xlfn.IFNA(VLOOKUP(G5200,'سجل المشتريات'!F:N,8,0),"غير مسجلة في المشتريات"))</f>
        <v/>
      </c>
      <c r="J5200" s="26" t="str">
        <f>_xlfn.IFNA(VLOOKUP(F5200,الاوردرات!$B$1:$C$600,2,0),"")</f>
        <v/>
      </c>
      <c r="K5200" s="52"/>
      <c r="M5200" s="105" t="str">
        <f>IF(G5200="","",_xlfn.IFNA((VLOOKUP(G5200,help!L:M,2,0))*H5200,_xlfn.IFNA((VLOOKUP(G5200,help!P:Q,2,0))*H5200,"غير مسجلة في المشتريات")))</f>
        <v/>
      </c>
    </row>
    <row r="5201" spans="2:13" hidden="1" x14ac:dyDescent="0.25">
      <c r="B5201" s="13">
        <f>COUNTIFS($G$3:G5201,'تقرير استهلاك خامات'!$D$4)</f>
        <v>2</v>
      </c>
      <c r="C5201" s="13">
        <f>COUNTIFS($F$3:F5201,'تقرير منتج تام'!$E$4)</f>
        <v>10</v>
      </c>
      <c r="D5201" s="37"/>
      <c r="E5201" s="37"/>
      <c r="F5201" s="37"/>
      <c r="G5201" s="39"/>
      <c r="H5201" s="40"/>
      <c r="I5201" s="107" t="str">
        <f>IF(G5201="","",_xlfn.IFNA(VLOOKUP(G5201,'سجل المشتريات'!F:N,8,0),"غير مسجلة في المشتريات"))</f>
        <v/>
      </c>
      <c r="J5201" s="26" t="str">
        <f>_xlfn.IFNA(VLOOKUP(F5201,الاوردرات!$B$1:$C$600,2,0),"")</f>
        <v/>
      </c>
      <c r="K5201" s="52"/>
      <c r="M5201" s="105" t="str">
        <f>IF(G5201="","",_xlfn.IFNA((VLOOKUP(G5201,help!L:M,2,0))*H5201,_xlfn.IFNA((VLOOKUP(G5201,help!P:Q,2,0))*H5201,"غير مسجلة في المشتريات")))</f>
        <v/>
      </c>
    </row>
    <row r="5202" spans="2:13" hidden="1" x14ac:dyDescent="0.25">
      <c r="B5202" s="13">
        <f>COUNTIFS($G$3:G5202,'تقرير استهلاك خامات'!$D$4)</f>
        <v>2</v>
      </c>
      <c r="C5202" s="13">
        <f>COUNTIFS($F$3:F5202,'تقرير منتج تام'!$E$4)</f>
        <v>10</v>
      </c>
      <c r="D5202" s="37"/>
      <c r="E5202" s="37"/>
      <c r="F5202" s="37"/>
      <c r="G5202" s="39"/>
      <c r="H5202" s="40"/>
      <c r="I5202" s="107" t="str">
        <f>IF(G5202="","",_xlfn.IFNA(VLOOKUP(G5202,'سجل المشتريات'!F:N,8,0),"غير مسجلة في المشتريات"))</f>
        <v/>
      </c>
      <c r="J5202" s="26" t="str">
        <f>_xlfn.IFNA(VLOOKUP(F5202,الاوردرات!$B$1:$C$600,2,0),"")</f>
        <v/>
      </c>
      <c r="K5202" s="52"/>
      <c r="M5202" s="105" t="str">
        <f>IF(G5202="","",_xlfn.IFNA((VLOOKUP(G5202,help!L:M,2,0))*H5202,_xlfn.IFNA((VLOOKUP(G5202,help!P:Q,2,0))*H5202,"غير مسجلة في المشتريات")))</f>
        <v/>
      </c>
    </row>
    <row r="5203" spans="2:13" hidden="1" x14ac:dyDescent="0.25">
      <c r="B5203" s="13">
        <f>COUNTIFS($G$3:G5203,'تقرير استهلاك خامات'!$D$4)</f>
        <v>2</v>
      </c>
      <c r="C5203" s="13">
        <f>COUNTIFS($F$3:F5203,'تقرير منتج تام'!$E$4)</f>
        <v>10</v>
      </c>
      <c r="D5203" s="37"/>
      <c r="E5203" s="37"/>
      <c r="F5203" s="37"/>
      <c r="G5203" s="39"/>
      <c r="H5203" s="40"/>
      <c r="I5203" s="107" t="str">
        <f>IF(G5203="","",_xlfn.IFNA(VLOOKUP(G5203,'سجل المشتريات'!F:N,8,0),"غير مسجلة في المشتريات"))</f>
        <v/>
      </c>
      <c r="J5203" s="26" t="str">
        <f>_xlfn.IFNA(VLOOKUP(F5203,الاوردرات!$B$1:$C$600,2,0),"")</f>
        <v/>
      </c>
      <c r="K5203" s="52"/>
      <c r="M5203" s="105" t="str">
        <f>IF(G5203="","",_xlfn.IFNA((VLOOKUP(G5203,help!L:M,2,0))*H5203,_xlfn.IFNA((VLOOKUP(G5203,help!P:Q,2,0))*H5203,"غير مسجلة في المشتريات")))</f>
        <v/>
      </c>
    </row>
    <row r="5204" spans="2:13" hidden="1" x14ac:dyDescent="0.25">
      <c r="B5204" s="13">
        <f>COUNTIFS($G$3:G5204,'تقرير استهلاك خامات'!$D$4)</f>
        <v>2</v>
      </c>
      <c r="C5204" s="13">
        <f>COUNTIFS($F$3:F5204,'تقرير منتج تام'!$E$4)</f>
        <v>10</v>
      </c>
      <c r="D5204" s="37"/>
      <c r="E5204" s="37"/>
      <c r="F5204" s="37"/>
      <c r="G5204" s="39"/>
      <c r="H5204" s="40"/>
      <c r="I5204" s="107" t="str">
        <f>IF(G5204="","",_xlfn.IFNA(VLOOKUP(G5204,'سجل المشتريات'!F:N,8,0),"غير مسجلة في المشتريات"))</f>
        <v/>
      </c>
      <c r="J5204" s="26" t="str">
        <f>_xlfn.IFNA(VLOOKUP(F5204,الاوردرات!$B$1:$C$600,2,0),"")</f>
        <v/>
      </c>
      <c r="K5204" s="52"/>
      <c r="M5204" s="105" t="str">
        <f>IF(G5204="","",_xlfn.IFNA((VLOOKUP(G5204,help!L:M,2,0))*H5204,_xlfn.IFNA((VLOOKUP(G5204,help!P:Q,2,0))*H5204,"غير مسجلة في المشتريات")))</f>
        <v/>
      </c>
    </row>
    <row r="5205" spans="2:13" hidden="1" x14ac:dyDescent="0.25">
      <c r="B5205" s="13">
        <f>COUNTIFS($G$3:G5205,'تقرير استهلاك خامات'!$D$4)</f>
        <v>2</v>
      </c>
      <c r="C5205" s="13">
        <f>COUNTIFS($F$3:F5205,'تقرير منتج تام'!$E$4)</f>
        <v>10</v>
      </c>
      <c r="D5205" s="37"/>
      <c r="E5205" s="37"/>
      <c r="F5205" s="37"/>
      <c r="G5205" s="39"/>
      <c r="H5205" s="40"/>
      <c r="I5205" s="107" t="str">
        <f>IF(G5205="","",_xlfn.IFNA(VLOOKUP(G5205,'سجل المشتريات'!F:N,8,0),"غير مسجلة في المشتريات"))</f>
        <v/>
      </c>
      <c r="J5205" s="26" t="str">
        <f>_xlfn.IFNA(VLOOKUP(F5205,الاوردرات!$B$1:$C$600,2,0),"")</f>
        <v/>
      </c>
      <c r="K5205" s="52"/>
      <c r="M5205" s="105" t="str">
        <f>IF(G5205="","",_xlfn.IFNA((VLOOKUP(G5205,help!L:M,2,0))*H5205,_xlfn.IFNA((VLOOKUP(G5205,help!P:Q,2,0))*H5205,"غير مسجلة في المشتريات")))</f>
        <v/>
      </c>
    </row>
    <row r="5206" spans="2:13" hidden="1" x14ac:dyDescent="0.25">
      <c r="B5206" s="13">
        <f>COUNTIFS($G$3:G5206,'تقرير استهلاك خامات'!$D$4)</f>
        <v>2</v>
      </c>
      <c r="C5206" s="13">
        <f>COUNTIFS($F$3:F5206,'تقرير منتج تام'!$E$4)</f>
        <v>10</v>
      </c>
      <c r="D5206" s="37"/>
      <c r="E5206" s="37"/>
      <c r="F5206" s="37"/>
      <c r="G5206" s="39"/>
      <c r="H5206" s="40"/>
      <c r="I5206" s="107" t="str">
        <f>IF(G5206="","",_xlfn.IFNA(VLOOKUP(G5206,'سجل المشتريات'!F:N,8,0),"غير مسجلة في المشتريات"))</f>
        <v/>
      </c>
      <c r="J5206" s="26" t="str">
        <f>_xlfn.IFNA(VLOOKUP(F5206,الاوردرات!$B$1:$C$600,2,0),"")</f>
        <v/>
      </c>
      <c r="K5206" s="52"/>
      <c r="M5206" s="105" t="str">
        <f>IF(G5206="","",_xlfn.IFNA((VLOOKUP(G5206,help!L:M,2,0))*H5206,_xlfn.IFNA((VLOOKUP(G5206,help!P:Q,2,0))*H5206,"غير مسجلة في المشتريات")))</f>
        <v/>
      </c>
    </row>
    <row r="5207" spans="2:13" hidden="1" x14ac:dyDescent="0.25">
      <c r="B5207" s="13">
        <f>COUNTIFS($G$3:G5207,'تقرير استهلاك خامات'!$D$4)</f>
        <v>2</v>
      </c>
      <c r="C5207" s="13">
        <f>COUNTIFS($F$3:F5207,'تقرير منتج تام'!$E$4)</f>
        <v>10</v>
      </c>
      <c r="D5207" s="37"/>
      <c r="E5207" s="37"/>
      <c r="F5207" s="37"/>
      <c r="G5207" s="39"/>
      <c r="H5207" s="40"/>
      <c r="I5207" s="107" t="str">
        <f>IF(G5207="","",_xlfn.IFNA(VLOOKUP(G5207,'سجل المشتريات'!F:N,8,0),"غير مسجلة في المشتريات"))</f>
        <v/>
      </c>
      <c r="J5207" s="26" t="str">
        <f>_xlfn.IFNA(VLOOKUP(F5207,الاوردرات!$B$1:$C$600,2,0),"")</f>
        <v/>
      </c>
      <c r="K5207" s="52"/>
      <c r="M5207" s="105" t="str">
        <f>IF(G5207="","",_xlfn.IFNA((VLOOKUP(G5207,help!L:M,2,0))*H5207,_xlfn.IFNA((VLOOKUP(G5207,help!P:Q,2,0))*H5207,"غير مسجلة في المشتريات")))</f>
        <v/>
      </c>
    </row>
    <row r="5208" spans="2:13" hidden="1" x14ac:dyDescent="0.25">
      <c r="B5208" s="13">
        <f>COUNTIFS($G$3:G5208,'تقرير استهلاك خامات'!$D$4)</f>
        <v>2</v>
      </c>
      <c r="C5208" s="13">
        <f>COUNTIFS($F$3:F5208,'تقرير منتج تام'!$E$4)</f>
        <v>10</v>
      </c>
      <c r="D5208" s="37"/>
      <c r="E5208" s="37"/>
      <c r="F5208" s="37"/>
      <c r="G5208" s="39"/>
      <c r="H5208" s="40"/>
      <c r="I5208" s="107" t="str">
        <f>IF(G5208="","",_xlfn.IFNA(VLOOKUP(G5208,'سجل المشتريات'!F:N,8,0),"غير مسجلة في المشتريات"))</f>
        <v/>
      </c>
      <c r="J5208" s="26" t="str">
        <f>_xlfn.IFNA(VLOOKUP(F5208,الاوردرات!$B$1:$C$600,2,0),"")</f>
        <v/>
      </c>
      <c r="K5208" s="52"/>
      <c r="M5208" s="105" t="str">
        <f>IF(G5208="","",_xlfn.IFNA((VLOOKUP(G5208,help!L:M,2,0))*H5208,_xlfn.IFNA((VLOOKUP(G5208,help!P:Q,2,0))*H5208,"غير مسجلة في المشتريات")))</f>
        <v/>
      </c>
    </row>
    <row r="5209" spans="2:13" hidden="1" x14ac:dyDescent="0.25">
      <c r="B5209" s="13">
        <f>COUNTIFS($G$3:G5209,'تقرير استهلاك خامات'!$D$4)</f>
        <v>2</v>
      </c>
      <c r="C5209" s="13">
        <f>COUNTIFS($F$3:F5209,'تقرير منتج تام'!$E$4)</f>
        <v>10</v>
      </c>
      <c r="D5209" s="37"/>
      <c r="E5209" s="37"/>
      <c r="F5209" s="37"/>
      <c r="G5209" s="39"/>
      <c r="H5209" s="40"/>
      <c r="I5209" s="107" t="str">
        <f>IF(G5209="","",_xlfn.IFNA(VLOOKUP(G5209,'سجل المشتريات'!F:N,8,0),"غير مسجلة في المشتريات"))</f>
        <v/>
      </c>
      <c r="J5209" s="26" t="str">
        <f>_xlfn.IFNA(VLOOKUP(F5209,الاوردرات!$B$1:$C$600,2,0),"")</f>
        <v/>
      </c>
      <c r="K5209" s="52"/>
      <c r="M5209" s="105" t="str">
        <f>IF(G5209="","",_xlfn.IFNA((VLOOKUP(G5209,help!L:M,2,0))*H5209,_xlfn.IFNA((VLOOKUP(G5209,help!P:Q,2,0))*H5209,"غير مسجلة في المشتريات")))</f>
        <v/>
      </c>
    </row>
    <row r="5210" spans="2:13" hidden="1" x14ac:dyDescent="0.25">
      <c r="B5210" s="13">
        <f>COUNTIFS($G$3:G5210,'تقرير استهلاك خامات'!$D$4)</f>
        <v>2</v>
      </c>
      <c r="C5210" s="13">
        <f>COUNTIFS($F$3:F5210,'تقرير منتج تام'!$E$4)</f>
        <v>10</v>
      </c>
      <c r="D5210" s="37"/>
      <c r="E5210" s="37"/>
      <c r="F5210" s="37"/>
      <c r="G5210" s="39"/>
      <c r="H5210" s="40"/>
      <c r="I5210" s="107" t="str">
        <f>IF(G5210="","",_xlfn.IFNA(VLOOKUP(G5210,'سجل المشتريات'!F:N,8,0),"غير مسجلة في المشتريات"))</f>
        <v/>
      </c>
      <c r="J5210" s="26" t="str">
        <f>_xlfn.IFNA(VLOOKUP(F5210,الاوردرات!$B$1:$C$600,2,0),"")</f>
        <v/>
      </c>
      <c r="K5210" s="52"/>
      <c r="M5210" s="105" t="str">
        <f>IF(G5210="","",_xlfn.IFNA((VLOOKUP(G5210,help!L:M,2,0))*H5210,_xlfn.IFNA((VLOOKUP(G5210,help!P:Q,2,0))*H5210,"غير مسجلة في المشتريات")))</f>
        <v/>
      </c>
    </row>
    <row r="5211" spans="2:13" hidden="1" x14ac:dyDescent="0.25">
      <c r="B5211" s="13">
        <f>COUNTIFS($G$3:G5211,'تقرير استهلاك خامات'!$D$4)</f>
        <v>2</v>
      </c>
      <c r="C5211" s="13">
        <f>COUNTIFS($F$3:F5211,'تقرير منتج تام'!$E$4)</f>
        <v>10</v>
      </c>
      <c r="D5211" s="37"/>
      <c r="E5211" s="37"/>
      <c r="F5211" s="37"/>
      <c r="G5211" s="39"/>
      <c r="H5211" s="40"/>
      <c r="I5211" s="107" t="str">
        <f>IF(G5211="","",_xlfn.IFNA(VLOOKUP(G5211,'سجل المشتريات'!F:N,8,0),"غير مسجلة في المشتريات"))</f>
        <v/>
      </c>
      <c r="J5211" s="26" t="str">
        <f>_xlfn.IFNA(VLOOKUP(F5211,الاوردرات!$B$1:$C$600,2,0),"")</f>
        <v/>
      </c>
      <c r="K5211" s="52"/>
      <c r="M5211" s="105" t="str">
        <f>IF(G5211="","",_xlfn.IFNA((VLOOKUP(G5211,help!L:M,2,0))*H5211,_xlfn.IFNA((VLOOKUP(G5211,help!P:Q,2,0))*H5211,"غير مسجلة في المشتريات")))</f>
        <v/>
      </c>
    </row>
    <row r="5212" spans="2:13" hidden="1" x14ac:dyDescent="0.25">
      <c r="B5212" s="13">
        <f>COUNTIFS($G$3:G5212,'تقرير استهلاك خامات'!$D$4)</f>
        <v>2</v>
      </c>
      <c r="C5212" s="13">
        <f>COUNTIFS($F$3:F5212,'تقرير منتج تام'!$E$4)</f>
        <v>10</v>
      </c>
      <c r="D5212" s="37"/>
      <c r="E5212" s="37"/>
      <c r="F5212" s="37"/>
      <c r="G5212" s="39"/>
      <c r="H5212" s="40"/>
      <c r="I5212" s="107" t="str">
        <f>IF(G5212="","",_xlfn.IFNA(VLOOKUP(G5212,'سجل المشتريات'!F:N,8,0),"غير مسجلة في المشتريات"))</f>
        <v/>
      </c>
      <c r="J5212" s="26" t="str">
        <f>_xlfn.IFNA(VLOOKUP(F5212,الاوردرات!$B$1:$C$600,2,0),"")</f>
        <v/>
      </c>
      <c r="K5212" s="52"/>
      <c r="M5212" s="105" t="str">
        <f>IF(G5212="","",_xlfn.IFNA((VLOOKUP(G5212,help!L:M,2,0))*H5212,_xlfn.IFNA((VLOOKUP(G5212,help!P:Q,2,0))*H5212,"غير مسجلة في المشتريات")))</f>
        <v/>
      </c>
    </row>
    <row r="5213" spans="2:13" hidden="1" x14ac:dyDescent="0.25">
      <c r="B5213" s="13">
        <f>COUNTIFS($G$3:G5213,'تقرير استهلاك خامات'!$D$4)</f>
        <v>2</v>
      </c>
      <c r="C5213" s="13">
        <f>COUNTIFS($F$3:F5213,'تقرير منتج تام'!$E$4)</f>
        <v>10</v>
      </c>
      <c r="D5213" s="37"/>
      <c r="E5213" s="37"/>
      <c r="F5213" s="37"/>
      <c r="G5213" s="39"/>
      <c r="H5213" s="40"/>
      <c r="I5213" s="107" t="str">
        <f>IF(G5213="","",_xlfn.IFNA(VLOOKUP(G5213,'سجل المشتريات'!F:N,8,0),"غير مسجلة في المشتريات"))</f>
        <v/>
      </c>
      <c r="J5213" s="26" t="str">
        <f>_xlfn.IFNA(VLOOKUP(F5213,الاوردرات!$B$1:$C$600,2,0),"")</f>
        <v/>
      </c>
      <c r="K5213" s="52"/>
      <c r="M5213" s="105" t="str">
        <f>IF(G5213="","",_xlfn.IFNA((VLOOKUP(G5213,help!L:M,2,0))*H5213,_xlfn.IFNA((VLOOKUP(G5213,help!P:Q,2,0))*H5213,"غير مسجلة في المشتريات")))</f>
        <v/>
      </c>
    </row>
    <row r="5214" spans="2:13" hidden="1" x14ac:dyDescent="0.25">
      <c r="B5214" s="13">
        <f>COUNTIFS($G$3:G5214,'تقرير استهلاك خامات'!$D$4)</f>
        <v>2</v>
      </c>
      <c r="C5214" s="13">
        <f>COUNTIFS($F$3:F5214,'تقرير منتج تام'!$E$4)</f>
        <v>10</v>
      </c>
      <c r="D5214" s="37"/>
      <c r="E5214" s="37"/>
      <c r="F5214" s="37"/>
      <c r="G5214" s="39"/>
      <c r="H5214" s="40"/>
      <c r="I5214" s="107" t="str">
        <f>IF(G5214="","",_xlfn.IFNA(VLOOKUP(G5214,'سجل المشتريات'!F:N,8,0),"غير مسجلة في المشتريات"))</f>
        <v/>
      </c>
      <c r="J5214" s="26" t="str">
        <f>_xlfn.IFNA(VLOOKUP(F5214,الاوردرات!$B$1:$C$600,2,0),"")</f>
        <v/>
      </c>
      <c r="K5214" s="52"/>
      <c r="M5214" s="105" t="str">
        <f>IF(G5214="","",_xlfn.IFNA((VLOOKUP(G5214,help!L:M,2,0))*H5214,_xlfn.IFNA((VLOOKUP(G5214,help!P:Q,2,0))*H5214,"غير مسجلة في المشتريات")))</f>
        <v/>
      </c>
    </row>
    <row r="5215" spans="2:13" hidden="1" x14ac:dyDescent="0.25">
      <c r="B5215" s="13">
        <f>COUNTIFS($G$3:G5215,'تقرير استهلاك خامات'!$D$4)</f>
        <v>2</v>
      </c>
      <c r="C5215" s="13">
        <f>COUNTIFS($F$3:F5215,'تقرير منتج تام'!$E$4)</f>
        <v>10</v>
      </c>
      <c r="D5215" s="37"/>
      <c r="E5215" s="37"/>
      <c r="F5215" s="37"/>
      <c r="G5215" s="39"/>
      <c r="H5215" s="40"/>
      <c r="I5215" s="107" t="str">
        <f>IF(G5215="","",_xlfn.IFNA(VLOOKUP(G5215,'سجل المشتريات'!F:N,8,0),"غير مسجلة في المشتريات"))</f>
        <v/>
      </c>
      <c r="J5215" s="26" t="str">
        <f>_xlfn.IFNA(VLOOKUP(F5215,الاوردرات!$B$1:$C$600,2,0),"")</f>
        <v/>
      </c>
      <c r="K5215" s="52"/>
      <c r="M5215" s="105" t="str">
        <f>IF(G5215="","",_xlfn.IFNA((VLOOKUP(G5215,help!L:M,2,0))*H5215,_xlfn.IFNA((VLOOKUP(G5215,help!P:Q,2,0))*H5215,"غير مسجلة في المشتريات")))</f>
        <v/>
      </c>
    </row>
    <row r="5216" spans="2:13" hidden="1" x14ac:dyDescent="0.25">
      <c r="B5216" s="13">
        <f>COUNTIFS($G$3:G5216,'تقرير استهلاك خامات'!$D$4)</f>
        <v>2</v>
      </c>
      <c r="C5216" s="13">
        <f>COUNTIFS($F$3:F5216,'تقرير منتج تام'!$E$4)</f>
        <v>10</v>
      </c>
      <c r="D5216" s="37"/>
      <c r="E5216" s="37"/>
      <c r="F5216" s="37"/>
      <c r="G5216" s="39"/>
      <c r="H5216" s="40"/>
      <c r="I5216" s="107" t="str">
        <f>IF(G5216="","",_xlfn.IFNA(VLOOKUP(G5216,'سجل المشتريات'!F:N,8,0),"غير مسجلة في المشتريات"))</f>
        <v/>
      </c>
      <c r="J5216" s="26" t="str">
        <f>_xlfn.IFNA(VLOOKUP(F5216,الاوردرات!$B$1:$C$600,2,0),"")</f>
        <v/>
      </c>
      <c r="K5216" s="52"/>
      <c r="M5216" s="105" t="str">
        <f>IF(G5216="","",_xlfn.IFNA((VLOOKUP(G5216,help!L:M,2,0))*H5216,_xlfn.IFNA((VLOOKUP(G5216,help!P:Q,2,0))*H5216,"غير مسجلة في المشتريات")))</f>
        <v/>
      </c>
    </row>
    <row r="5217" spans="2:13" hidden="1" x14ac:dyDescent="0.25">
      <c r="B5217" s="13">
        <f>COUNTIFS($G$3:G5217,'تقرير استهلاك خامات'!$D$4)</f>
        <v>2</v>
      </c>
      <c r="C5217" s="13">
        <f>COUNTIFS($F$3:F5217,'تقرير منتج تام'!$E$4)</f>
        <v>10</v>
      </c>
      <c r="D5217" s="37"/>
      <c r="E5217" s="37"/>
      <c r="F5217" s="37"/>
      <c r="G5217" s="39"/>
      <c r="H5217" s="40"/>
      <c r="I5217" s="107" t="str">
        <f>IF(G5217="","",_xlfn.IFNA(VLOOKUP(G5217,'سجل المشتريات'!F:N,8,0),"غير مسجلة في المشتريات"))</f>
        <v/>
      </c>
      <c r="J5217" s="26" t="str">
        <f>_xlfn.IFNA(VLOOKUP(F5217,الاوردرات!$B$1:$C$600,2,0),"")</f>
        <v/>
      </c>
      <c r="K5217" s="52"/>
      <c r="M5217" s="105" t="str">
        <f>IF(G5217="","",_xlfn.IFNA((VLOOKUP(G5217,help!L:M,2,0))*H5217,_xlfn.IFNA((VLOOKUP(G5217,help!P:Q,2,0))*H5217,"غير مسجلة في المشتريات")))</f>
        <v/>
      </c>
    </row>
    <row r="5218" spans="2:13" hidden="1" x14ac:dyDescent="0.25">
      <c r="B5218" s="13">
        <f>COUNTIFS($G$3:G5218,'تقرير استهلاك خامات'!$D$4)</f>
        <v>2</v>
      </c>
      <c r="C5218" s="13">
        <f>COUNTIFS($F$3:F5218,'تقرير منتج تام'!$E$4)</f>
        <v>10</v>
      </c>
      <c r="D5218" s="37"/>
      <c r="E5218" s="37"/>
      <c r="F5218" s="37"/>
      <c r="G5218" s="39"/>
      <c r="H5218" s="40"/>
      <c r="I5218" s="107" t="str">
        <f>IF(G5218="","",_xlfn.IFNA(VLOOKUP(G5218,'سجل المشتريات'!F:N,8,0),"غير مسجلة في المشتريات"))</f>
        <v/>
      </c>
      <c r="J5218" s="26" t="str">
        <f>_xlfn.IFNA(VLOOKUP(F5218,الاوردرات!$B$1:$C$600,2,0),"")</f>
        <v/>
      </c>
      <c r="K5218" s="52"/>
      <c r="M5218" s="105" t="str">
        <f>IF(G5218="","",_xlfn.IFNA((VLOOKUP(G5218,help!L:M,2,0))*H5218,_xlfn.IFNA((VLOOKUP(G5218,help!P:Q,2,0))*H5218,"غير مسجلة في المشتريات")))</f>
        <v/>
      </c>
    </row>
    <row r="5219" spans="2:13" hidden="1" x14ac:dyDescent="0.25">
      <c r="B5219" s="13">
        <f>COUNTIFS($G$3:G5219,'تقرير استهلاك خامات'!$D$4)</f>
        <v>2</v>
      </c>
      <c r="C5219" s="13">
        <f>COUNTIFS($F$3:F5219,'تقرير منتج تام'!$E$4)</f>
        <v>10</v>
      </c>
      <c r="D5219" s="37"/>
      <c r="E5219" s="37"/>
      <c r="F5219" s="37"/>
      <c r="G5219" s="39"/>
      <c r="H5219" s="40"/>
      <c r="I5219" s="107" t="str">
        <f>IF(G5219="","",_xlfn.IFNA(VLOOKUP(G5219,'سجل المشتريات'!F:N,8,0),"غير مسجلة في المشتريات"))</f>
        <v/>
      </c>
      <c r="J5219" s="26" t="str">
        <f>_xlfn.IFNA(VLOOKUP(F5219,الاوردرات!$B$1:$C$600,2,0),"")</f>
        <v/>
      </c>
      <c r="K5219" s="52"/>
      <c r="M5219" s="105" t="str">
        <f>IF(G5219="","",_xlfn.IFNA((VLOOKUP(G5219,help!L:M,2,0))*H5219,_xlfn.IFNA((VLOOKUP(G5219,help!P:Q,2,0))*H5219,"غير مسجلة في المشتريات")))</f>
        <v/>
      </c>
    </row>
    <row r="5220" spans="2:13" hidden="1" x14ac:dyDescent="0.25">
      <c r="B5220" s="13">
        <f>COUNTIFS($G$3:G5220,'تقرير استهلاك خامات'!$D$4)</f>
        <v>2</v>
      </c>
      <c r="C5220" s="13">
        <f>COUNTIFS($F$3:F5220,'تقرير منتج تام'!$E$4)</f>
        <v>10</v>
      </c>
      <c r="D5220" s="37"/>
      <c r="E5220" s="37"/>
      <c r="F5220" s="37"/>
      <c r="G5220" s="39"/>
      <c r="H5220" s="40"/>
      <c r="I5220" s="107" t="str">
        <f>IF(G5220="","",_xlfn.IFNA(VLOOKUP(G5220,'سجل المشتريات'!F:N,8,0),"غير مسجلة في المشتريات"))</f>
        <v/>
      </c>
      <c r="J5220" s="26" t="str">
        <f>_xlfn.IFNA(VLOOKUP(F5220,الاوردرات!$B$1:$C$600,2,0),"")</f>
        <v/>
      </c>
      <c r="K5220" s="52"/>
      <c r="M5220" s="105" t="str">
        <f>IF(G5220="","",_xlfn.IFNA((VLOOKUP(G5220,help!L:M,2,0))*H5220,_xlfn.IFNA((VLOOKUP(G5220,help!P:Q,2,0))*H5220,"غير مسجلة في المشتريات")))</f>
        <v/>
      </c>
    </row>
    <row r="5221" spans="2:13" hidden="1" x14ac:dyDescent="0.25">
      <c r="B5221" s="13">
        <f>COUNTIFS($G$3:G5221,'تقرير استهلاك خامات'!$D$4)</f>
        <v>2</v>
      </c>
      <c r="C5221" s="13">
        <f>COUNTIFS($F$3:F5221,'تقرير منتج تام'!$E$4)</f>
        <v>10</v>
      </c>
      <c r="D5221" s="37"/>
      <c r="E5221" s="37"/>
      <c r="F5221" s="37"/>
      <c r="G5221" s="39"/>
      <c r="H5221" s="40"/>
      <c r="I5221" s="107" t="str">
        <f>IF(G5221="","",_xlfn.IFNA(VLOOKUP(G5221,'سجل المشتريات'!F:N,8,0),"غير مسجلة في المشتريات"))</f>
        <v/>
      </c>
      <c r="J5221" s="26" t="str">
        <f>_xlfn.IFNA(VLOOKUP(F5221,الاوردرات!$B$1:$C$600,2,0),"")</f>
        <v/>
      </c>
      <c r="K5221" s="52"/>
      <c r="M5221" s="105" t="str">
        <f>IF(G5221="","",_xlfn.IFNA((VLOOKUP(G5221,help!L:M,2,0))*H5221,_xlfn.IFNA((VLOOKUP(G5221,help!P:Q,2,0))*H5221,"غير مسجلة في المشتريات")))</f>
        <v/>
      </c>
    </row>
    <row r="5222" spans="2:13" hidden="1" x14ac:dyDescent="0.25">
      <c r="B5222" s="13">
        <f>COUNTIFS($G$3:G5222,'تقرير استهلاك خامات'!$D$4)</f>
        <v>2</v>
      </c>
      <c r="C5222" s="13">
        <f>COUNTIFS($F$3:F5222,'تقرير منتج تام'!$E$4)</f>
        <v>10</v>
      </c>
      <c r="D5222" s="37"/>
      <c r="E5222" s="37"/>
      <c r="F5222" s="37"/>
      <c r="G5222" s="39"/>
      <c r="H5222" s="40"/>
      <c r="I5222" s="107" t="str">
        <f>IF(G5222="","",_xlfn.IFNA(VLOOKUP(G5222,'سجل المشتريات'!F:N,8,0),"غير مسجلة في المشتريات"))</f>
        <v/>
      </c>
      <c r="J5222" s="26" t="str">
        <f>_xlfn.IFNA(VLOOKUP(F5222,الاوردرات!$B$1:$C$600,2,0),"")</f>
        <v/>
      </c>
      <c r="K5222" s="52"/>
      <c r="M5222" s="105" t="str">
        <f>IF(G5222="","",_xlfn.IFNA((VLOOKUP(G5222,help!L:M,2,0))*H5222,_xlfn.IFNA((VLOOKUP(G5222,help!P:Q,2,0))*H5222,"غير مسجلة في المشتريات")))</f>
        <v/>
      </c>
    </row>
    <row r="5223" spans="2:13" hidden="1" x14ac:dyDescent="0.25">
      <c r="B5223" s="13">
        <f>COUNTIFS($G$3:G5223,'تقرير استهلاك خامات'!$D$4)</f>
        <v>2</v>
      </c>
      <c r="C5223" s="13">
        <f>COUNTIFS($F$3:F5223,'تقرير منتج تام'!$E$4)</f>
        <v>10</v>
      </c>
      <c r="D5223" s="37"/>
      <c r="E5223" s="37"/>
      <c r="F5223" s="37"/>
      <c r="G5223" s="39"/>
      <c r="H5223" s="40"/>
      <c r="I5223" s="107" t="str">
        <f>IF(G5223="","",_xlfn.IFNA(VLOOKUP(G5223,'سجل المشتريات'!F:N,8,0),"غير مسجلة في المشتريات"))</f>
        <v/>
      </c>
      <c r="J5223" s="26" t="str">
        <f>_xlfn.IFNA(VLOOKUP(F5223,الاوردرات!$B$1:$C$600,2,0),"")</f>
        <v/>
      </c>
      <c r="K5223" s="52"/>
      <c r="M5223" s="105" t="str">
        <f>IF(G5223="","",_xlfn.IFNA((VLOOKUP(G5223,help!L:M,2,0))*H5223,_xlfn.IFNA((VLOOKUP(G5223,help!P:Q,2,0))*H5223,"غير مسجلة في المشتريات")))</f>
        <v/>
      </c>
    </row>
    <row r="5224" spans="2:13" hidden="1" x14ac:dyDescent="0.25">
      <c r="B5224" s="13">
        <f>COUNTIFS($G$3:G5224,'تقرير استهلاك خامات'!$D$4)</f>
        <v>2</v>
      </c>
      <c r="C5224" s="13">
        <f>COUNTIFS($F$3:F5224,'تقرير منتج تام'!$E$4)</f>
        <v>10</v>
      </c>
      <c r="D5224" s="37"/>
      <c r="E5224" s="37"/>
      <c r="F5224" s="37"/>
      <c r="G5224" s="39"/>
      <c r="H5224" s="40"/>
      <c r="I5224" s="107" t="str">
        <f>IF(G5224="","",_xlfn.IFNA(VLOOKUP(G5224,'سجل المشتريات'!F:N,8,0),"غير مسجلة في المشتريات"))</f>
        <v/>
      </c>
      <c r="J5224" s="26" t="str">
        <f>_xlfn.IFNA(VLOOKUP(F5224,الاوردرات!$B$1:$C$600,2,0),"")</f>
        <v/>
      </c>
      <c r="K5224" s="52"/>
      <c r="M5224" s="105" t="str">
        <f>IF(G5224="","",_xlfn.IFNA((VLOOKUP(G5224,help!L:M,2,0))*H5224,_xlfn.IFNA((VLOOKUP(G5224,help!P:Q,2,0))*H5224,"غير مسجلة في المشتريات")))</f>
        <v/>
      </c>
    </row>
    <row r="5225" spans="2:13" hidden="1" x14ac:dyDescent="0.25">
      <c r="B5225" s="13">
        <f>COUNTIFS($G$3:G5225,'تقرير استهلاك خامات'!$D$4)</f>
        <v>2</v>
      </c>
      <c r="C5225" s="13">
        <f>COUNTIFS($F$3:F5225,'تقرير منتج تام'!$E$4)</f>
        <v>10</v>
      </c>
      <c r="D5225" s="37"/>
      <c r="E5225" s="37"/>
      <c r="F5225" s="37"/>
      <c r="G5225" s="39"/>
      <c r="H5225" s="40"/>
      <c r="I5225" s="107" t="str">
        <f>IF(G5225="","",_xlfn.IFNA(VLOOKUP(G5225,'سجل المشتريات'!F:N,8,0),"غير مسجلة في المشتريات"))</f>
        <v/>
      </c>
      <c r="J5225" s="26" t="str">
        <f>_xlfn.IFNA(VLOOKUP(F5225,الاوردرات!$B$1:$C$600,2,0),"")</f>
        <v/>
      </c>
      <c r="K5225" s="52"/>
      <c r="M5225" s="105" t="str">
        <f>IF(G5225="","",_xlfn.IFNA((VLOOKUP(G5225,help!L:M,2,0))*H5225,_xlfn.IFNA((VLOOKUP(G5225,help!P:Q,2,0))*H5225,"غير مسجلة في المشتريات")))</f>
        <v/>
      </c>
    </row>
    <row r="5226" spans="2:13" hidden="1" x14ac:dyDescent="0.25">
      <c r="B5226" s="13">
        <f>COUNTIFS($G$3:G5226,'تقرير استهلاك خامات'!$D$4)</f>
        <v>2</v>
      </c>
      <c r="C5226" s="13">
        <f>COUNTIFS($F$3:F5226,'تقرير منتج تام'!$E$4)</f>
        <v>10</v>
      </c>
      <c r="D5226" s="37"/>
      <c r="E5226" s="37"/>
      <c r="F5226" s="37"/>
      <c r="G5226" s="39"/>
      <c r="H5226" s="40"/>
      <c r="I5226" s="107" t="str">
        <f>IF(G5226="","",_xlfn.IFNA(VLOOKUP(G5226,'سجل المشتريات'!F:N,8,0),"غير مسجلة في المشتريات"))</f>
        <v/>
      </c>
      <c r="J5226" s="26" t="str">
        <f>_xlfn.IFNA(VLOOKUP(F5226,الاوردرات!$B$1:$C$600,2,0),"")</f>
        <v/>
      </c>
      <c r="K5226" s="52"/>
      <c r="M5226" s="105" t="str">
        <f>IF(G5226="","",_xlfn.IFNA((VLOOKUP(G5226,help!L:M,2,0))*H5226,_xlfn.IFNA((VLOOKUP(G5226,help!P:Q,2,0))*H5226,"غير مسجلة في المشتريات")))</f>
        <v/>
      </c>
    </row>
    <row r="5227" spans="2:13" hidden="1" x14ac:dyDescent="0.25">
      <c r="B5227" s="13">
        <f>COUNTIFS($G$3:G5227,'تقرير استهلاك خامات'!$D$4)</f>
        <v>2</v>
      </c>
      <c r="C5227" s="13">
        <f>COUNTIFS($F$3:F5227,'تقرير منتج تام'!$E$4)</f>
        <v>10</v>
      </c>
      <c r="D5227" s="37"/>
      <c r="E5227" s="37"/>
      <c r="F5227" s="37"/>
      <c r="G5227" s="39"/>
      <c r="H5227" s="40"/>
      <c r="I5227" s="107" t="str">
        <f>IF(G5227="","",_xlfn.IFNA(VLOOKUP(G5227,'سجل المشتريات'!F:N,8,0),"غير مسجلة في المشتريات"))</f>
        <v/>
      </c>
      <c r="J5227" s="26" t="str">
        <f>_xlfn.IFNA(VLOOKUP(F5227,الاوردرات!$B$1:$C$600,2,0),"")</f>
        <v/>
      </c>
      <c r="K5227" s="52"/>
      <c r="M5227" s="105" t="str">
        <f>IF(G5227="","",_xlfn.IFNA((VLOOKUP(G5227,help!L:M,2,0))*H5227,_xlfn.IFNA((VLOOKUP(G5227,help!P:Q,2,0))*H5227,"غير مسجلة في المشتريات")))</f>
        <v/>
      </c>
    </row>
    <row r="5228" spans="2:13" hidden="1" x14ac:dyDescent="0.25">
      <c r="B5228" s="13">
        <f>COUNTIFS($G$3:G5228,'تقرير استهلاك خامات'!$D$4)</f>
        <v>2</v>
      </c>
      <c r="C5228" s="13">
        <f>COUNTIFS($F$3:F5228,'تقرير منتج تام'!$E$4)</f>
        <v>10</v>
      </c>
      <c r="D5228" s="37"/>
      <c r="E5228" s="37"/>
      <c r="F5228" s="37"/>
      <c r="G5228" s="39"/>
      <c r="H5228" s="40"/>
      <c r="I5228" s="107" t="str">
        <f>IF(G5228="","",_xlfn.IFNA(VLOOKUP(G5228,'سجل المشتريات'!F:N,8,0),"غير مسجلة في المشتريات"))</f>
        <v/>
      </c>
      <c r="J5228" s="26" t="str">
        <f>_xlfn.IFNA(VLOOKUP(F5228,الاوردرات!$B$1:$C$600,2,0),"")</f>
        <v/>
      </c>
      <c r="K5228" s="52"/>
      <c r="M5228" s="105" t="str">
        <f>IF(G5228="","",_xlfn.IFNA((VLOOKUP(G5228,help!L:M,2,0))*H5228,_xlfn.IFNA((VLOOKUP(G5228,help!P:Q,2,0))*H5228,"غير مسجلة في المشتريات")))</f>
        <v/>
      </c>
    </row>
    <row r="5229" spans="2:13" hidden="1" x14ac:dyDescent="0.25">
      <c r="B5229" s="13">
        <f>COUNTIFS($G$3:G5229,'تقرير استهلاك خامات'!$D$4)</f>
        <v>2</v>
      </c>
      <c r="C5229" s="13">
        <f>COUNTIFS($F$3:F5229,'تقرير منتج تام'!$E$4)</f>
        <v>10</v>
      </c>
      <c r="D5229" s="37"/>
      <c r="E5229" s="37"/>
      <c r="F5229" s="37"/>
      <c r="G5229" s="39"/>
      <c r="H5229" s="40"/>
      <c r="I5229" s="107" t="str">
        <f>IF(G5229="","",_xlfn.IFNA(VLOOKUP(G5229,'سجل المشتريات'!F:N,8,0),"غير مسجلة في المشتريات"))</f>
        <v/>
      </c>
      <c r="J5229" s="26" t="str">
        <f>_xlfn.IFNA(VLOOKUP(F5229,الاوردرات!$B$1:$C$600,2,0),"")</f>
        <v/>
      </c>
      <c r="K5229" s="52"/>
      <c r="M5229" s="105" t="str">
        <f>IF(G5229="","",_xlfn.IFNA((VLOOKUP(G5229,help!L:M,2,0))*H5229,_xlfn.IFNA((VLOOKUP(G5229,help!P:Q,2,0))*H5229,"غير مسجلة في المشتريات")))</f>
        <v/>
      </c>
    </row>
    <row r="5230" spans="2:13" hidden="1" x14ac:dyDescent="0.25">
      <c r="B5230" s="13">
        <f>COUNTIFS($G$3:G5230,'تقرير استهلاك خامات'!$D$4)</f>
        <v>2</v>
      </c>
      <c r="C5230" s="13">
        <f>COUNTIFS($F$3:F5230,'تقرير منتج تام'!$E$4)</f>
        <v>10</v>
      </c>
      <c r="D5230" s="37"/>
      <c r="E5230" s="37"/>
      <c r="F5230" s="37"/>
      <c r="G5230" s="39"/>
      <c r="H5230" s="40"/>
      <c r="I5230" s="107" t="str">
        <f>IF(G5230="","",_xlfn.IFNA(VLOOKUP(G5230,'سجل المشتريات'!F:N,8,0),"غير مسجلة في المشتريات"))</f>
        <v/>
      </c>
      <c r="J5230" s="26" t="str">
        <f>_xlfn.IFNA(VLOOKUP(F5230,الاوردرات!$B$1:$C$600,2,0),"")</f>
        <v/>
      </c>
      <c r="K5230" s="52"/>
      <c r="M5230" s="105" t="str">
        <f>IF(G5230="","",_xlfn.IFNA((VLOOKUP(G5230,help!L:M,2,0))*H5230,_xlfn.IFNA((VLOOKUP(G5230,help!P:Q,2,0))*H5230,"غير مسجلة في المشتريات")))</f>
        <v/>
      </c>
    </row>
    <row r="5231" spans="2:13" hidden="1" x14ac:dyDescent="0.25">
      <c r="B5231" s="13">
        <f>COUNTIFS($G$3:G5231,'تقرير استهلاك خامات'!$D$4)</f>
        <v>2</v>
      </c>
      <c r="C5231" s="13">
        <f>COUNTIFS($F$3:F5231,'تقرير منتج تام'!$E$4)</f>
        <v>10</v>
      </c>
      <c r="D5231" s="37"/>
      <c r="E5231" s="37"/>
      <c r="F5231" s="37"/>
      <c r="G5231" s="39"/>
      <c r="H5231" s="40"/>
      <c r="I5231" s="107" t="str">
        <f>IF(G5231="","",_xlfn.IFNA(VLOOKUP(G5231,'سجل المشتريات'!F:N,8,0),"غير مسجلة في المشتريات"))</f>
        <v/>
      </c>
      <c r="J5231" s="26" t="str">
        <f>_xlfn.IFNA(VLOOKUP(F5231,الاوردرات!$B$1:$C$600,2,0),"")</f>
        <v/>
      </c>
      <c r="K5231" s="52"/>
      <c r="M5231" s="105" t="str">
        <f>IF(G5231="","",_xlfn.IFNA((VLOOKUP(G5231,help!L:M,2,0))*H5231,_xlfn.IFNA((VLOOKUP(G5231,help!P:Q,2,0))*H5231,"غير مسجلة في المشتريات")))</f>
        <v/>
      </c>
    </row>
    <row r="5232" spans="2:13" hidden="1" x14ac:dyDescent="0.25">
      <c r="B5232" s="13">
        <f>COUNTIFS($G$3:G5232,'تقرير استهلاك خامات'!$D$4)</f>
        <v>2</v>
      </c>
      <c r="C5232" s="13">
        <f>COUNTIFS($F$3:F5232,'تقرير منتج تام'!$E$4)</f>
        <v>10</v>
      </c>
      <c r="D5232" s="37"/>
      <c r="E5232" s="37"/>
      <c r="F5232" s="37"/>
      <c r="G5232" s="39"/>
      <c r="H5232" s="40"/>
      <c r="I5232" s="107" t="str">
        <f>IF(G5232="","",_xlfn.IFNA(VLOOKUP(G5232,'سجل المشتريات'!F:N,8,0),"غير مسجلة في المشتريات"))</f>
        <v/>
      </c>
      <c r="J5232" s="26" t="str">
        <f>_xlfn.IFNA(VLOOKUP(F5232,الاوردرات!$B$1:$C$600,2,0),"")</f>
        <v/>
      </c>
      <c r="K5232" s="52"/>
      <c r="M5232" s="105" t="str">
        <f>IF(G5232="","",_xlfn.IFNA((VLOOKUP(G5232,help!L:M,2,0))*H5232,_xlfn.IFNA((VLOOKUP(G5232,help!P:Q,2,0))*H5232,"غير مسجلة في المشتريات")))</f>
        <v/>
      </c>
    </row>
    <row r="5233" spans="2:13" hidden="1" x14ac:dyDescent="0.25">
      <c r="B5233" s="13">
        <f>COUNTIFS($G$3:G5233,'تقرير استهلاك خامات'!$D$4)</f>
        <v>2</v>
      </c>
      <c r="C5233" s="13">
        <f>COUNTIFS($F$3:F5233,'تقرير منتج تام'!$E$4)</f>
        <v>10</v>
      </c>
      <c r="D5233" s="37"/>
      <c r="E5233" s="37"/>
      <c r="F5233" s="37"/>
      <c r="G5233" s="39"/>
      <c r="H5233" s="40"/>
      <c r="I5233" s="107" t="str">
        <f>IF(G5233="","",_xlfn.IFNA(VLOOKUP(G5233,'سجل المشتريات'!F:N,8,0),"غير مسجلة في المشتريات"))</f>
        <v/>
      </c>
      <c r="J5233" s="26" t="str">
        <f>_xlfn.IFNA(VLOOKUP(F5233,الاوردرات!$B$1:$C$600,2,0),"")</f>
        <v/>
      </c>
      <c r="K5233" s="52"/>
      <c r="M5233" s="105" t="str">
        <f>IF(G5233="","",_xlfn.IFNA((VLOOKUP(G5233,help!L:M,2,0))*H5233,_xlfn.IFNA((VLOOKUP(G5233,help!P:Q,2,0))*H5233,"غير مسجلة في المشتريات")))</f>
        <v/>
      </c>
    </row>
    <row r="5234" spans="2:13" hidden="1" x14ac:dyDescent="0.25">
      <c r="B5234" s="13">
        <f>COUNTIFS($G$3:G5234,'تقرير استهلاك خامات'!$D$4)</f>
        <v>2</v>
      </c>
      <c r="C5234" s="13">
        <f>COUNTIFS($F$3:F5234,'تقرير منتج تام'!$E$4)</f>
        <v>10</v>
      </c>
      <c r="D5234" s="37"/>
      <c r="E5234" s="37"/>
      <c r="F5234" s="37"/>
      <c r="G5234" s="39"/>
      <c r="H5234" s="40"/>
      <c r="I5234" s="107" t="str">
        <f>IF(G5234="","",_xlfn.IFNA(VLOOKUP(G5234,'سجل المشتريات'!F:N,8,0),"غير مسجلة في المشتريات"))</f>
        <v/>
      </c>
      <c r="J5234" s="26" t="str">
        <f>_xlfn.IFNA(VLOOKUP(F5234,الاوردرات!$B$1:$C$600,2,0),"")</f>
        <v/>
      </c>
      <c r="K5234" s="52"/>
      <c r="M5234" s="105" t="str">
        <f>IF(G5234="","",_xlfn.IFNA((VLOOKUP(G5234,help!L:M,2,0))*H5234,_xlfn.IFNA((VLOOKUP(G5234,help!P:Q,2,0))*H5234,"غير مسجلة في المشتريات")))</f>
        <v/>
      </c>
    </row>
    <row r="5235" spans="2:13" hidden="1" x14ac:dyDescent="0.25">
      <c r="B5235" s="13">
        <f>COUNTIFS($G$3:G5235,'تقرير استهلاك خامات'!$D$4)</f>
        <v>2</v>
      </c>
      <c r="C5235" s="13">
        <f>COUNTIFS($F$3:F5235,'تقرير منتج تام'!$E$4)</f>
        <v>10</v>
      </c>
      <c r="D5235" s="37"/>
      <c r="E5235" s="37"/>
      <c r="F5235" s="37"/>
      <c r="G5235" s="39"/>
      <c r="H5235" s="40"/>
      <c r="I5235" s="107" t="str">
        <f>IF(G5235="","",_xlfn.IFNA(VLOOKUP(G5235,'سجل المشتريات'!F:N,8,0),"غير مسجلة في المشتريات"))</f>
        <v/>
      </c>
      <c r="J5235" s="26" t="str">
        <f>_xlfn.IFNA(VLOOKUP(F5235,الاوردرات!$B$1:$C$600,2,0),"")</f>
        <v/>
      </c>
      <c r="K5235" s="52"/>
      <c r="M5235" s="105" t="str">
        <f>IF(G5235="","",_xlfn.IFNA((VLOOKUP(G5235,help!L:M,2,0))*H5235,_xlfn.IFNA((VLOOKUP(G5235,help!P:Q,2,0))*H5235,"غير مسجلة في المشتريات")))</f>
        <v/>
      </c>
    </row>
    <row r="5236" spans="2:13" hidden="1" x14ac:dyDescent="0.25">
      <c r="B5236" s="13">
        <f>COUNTIFS($G$3:G5236,'تقرير استهلاك خامات'!$D$4)</f>
        <v>2</v>
      </c>
      <c r="C5236" s="13">
        <f>COUNTIFS($F$3:F5236,'تقرير منتج تام'!$E$4)</f>
        <v>10</v>
      </c>
      <c r="D5236" s="37"/>
      <c r="E5236" s="37"/>
      <c r="F5236" s="37"/>
      <c r="G5236" s="39"/>
      <c r="H5236" s="40"/>
      <c r="I5236" s="107" t="str">
        <f>IF(G5236="","",_xlfn.IFNA(VLOOKUP(G5236,'سجل المشتريات'!F:N,8,0),"غير مسجلة في المشتريات"))</f>
        <v/>
      </c>
      <c r="J5236" s="26" t="str">
        <f>_xlfn.IFNA(VLOOKUP(F5236,الاوردرات!$B$1:$C$600,2,0),"")</f>
        <v/>
      </c>
      <c r="K5236" s="52"/>
      <c r="M5236" s="105" t="str">
        <f>IF(G5236="","",_xlfn.IFNA((VLOOKUP(G5236,help!L:M,2,0))*H5236,_xlfn.IFNA((VLOOKUP(G5236,help!P:Q,2,0))*H5236,"غير مسجلة في المشتريات")))</f>
        <v/>
      </c>
    </row>
    <row r="5237" spans="2:13" hidden="1" x14ac:dyDescent="0.25">
      <c r="B5237" s="13">
        <f>COUNTIFS($G$3:G5237,'تقرير استهلاك خامات'!$D$4)</f>
        <v>2</v>
      </c>
      <c r="C5237" s="13">
        <f>COUNTIFS($F$3:F5237,'تقرير منتج تام'!$E$4)</f>
        <v>10</v>
      </c>
      <c r="D5237" s="37"/>
      <c r="E5237" s="37"/>
      <c r="F5237" s="37"/>
      <c r="G5237" s="39"/>
      <c r="H5237" s="40"/>
      <c r="I5237" s="107" t="str">
        <f>IF(G5237="","",_xlfn.IFNA(VLOOKUP(G5237,'سجل المشتريات'!F:N,8,0),"غير مسجلة في المشتريات"))</f>
        <v/>
      </c>
      <c r="J5237" s="26" t="str">
        <f>_xlfn.IFNA(VLOOKUP(F5237,الاوردرات!$B$1:$C$600,2,0),"")</f>
        <v/>
      </c>
      <c r="K5237" s="52"/>
      <c r="M5237" s="105" t="str">
        <f>IF(G5237="","",_xlfn.IFNA((VLOOKUP(G5237,help!L:M,2,0))*H5237,_xlfn.IFNA((VLOOKUP(G5237,help!P:Q,2,0))*H5237,"غير مسجلة في المشتريات")))</f>
        <v/>
      </c>
    </row>
    <row r="5238" spans="2:13" hidden="1" x14ac:dyDescent="0.25">
      <c r="B5238" s="13">
        <f>COUNTIFS($G$3:G5238,'تقرير استهلاك خامات'!$D$4)</f>
        <v>2</v>
      </c>
      <c r="C5238" s="13">
        <f>COUNTIFS($F$3:F5238,'تقرير منتج تام'!$E$4)</f>
        <v>10</v>
      </c>
      <c r="D5238" s="37"/>
      <c r="E5238" s="37"/>
      <c r="F5238" s="37"/>
      <c r="G5238" s="39"/>
      <c r="H5238" s="40"/>
      <c r="I5238" s="107" t="str">
        <f>IF(G5238="","",_xlfn.IFNA(VLOOKUP(G5238,'سجل المشتريات'!F:N,8,0),"غير مسجلة في المشتريات"))</f>
        <v/>
      </c>
      <c r="J5238" s="26" t="str">
        <f>_xlfn.IFNA(VLOOKUP(F5238,الاوردرات!$B$1:$C$600,2,0),"")</f>
        <v/>
      </c>
      <c r="K5238" s="52"/>
      <c r="M5238" s="105" t="str">
        <f>IF(G5238="","",_xlfn.IFNA((VLOOKUP(G5238,help!L:M,2,0))*H5238,_xlfn.IFNA((VLOOKUP(G5238,help!P:Q,2,0))*H5238,"غير مسجلة في المشتريات")))</f>
        <v/>
      </c>
    </row>
    <row r="5239" spans="2:13" hidden="1" x14ac:dyDescent="0.25">
      <c r="B5239" s="13">
        <f>COUNTIFS($G$3:G5239,'تقرير استهلاك خامات'!$D$4)</f>
        <v>2</v>
      </c>
      <c r="C5239" s="13">
        <f>COUNTIFS($F$3:F5239,'تقرير منتج تام'!$E$4)</f>
        <v>10</v>
      </c>
      <c r="D5239" s="37"/>
      <c r="E5239" s="37"/>
      <c r="F5239" s="37"/>
      <c r="G5239" s="39"/>
      <c r="H5239" s="40"/>
      <c r="I5239" s="107" t="str">
        <f>IF(G5239="","",_xlfn.IFNA(VLOOKUP(G5239,'سجل المشتريات'!F:N,8,0),"غير مسجلة في المشتريات"))</f>
        <v/>
      </c>
      <c r="J5239" s="26" t="str">
        <f>_xlfn.IFNA(VLOOKUP(F5239,الاوردرات!$B$1:$C$600,2,0),"")</f>
        <v/>
      </c>
      <c r="K5239" s="52"/>
      <c r="M5239" s="105" t="str">
        <f>IF(G5239="","",_xlfn.IFNA((VLOOKUP(G5239,help!L:M,2,0))*H5239,_xlfn.IFNA((VLOOKUP(G5239,help!P:Q,2,0))*H5239,"غير مسجلة في المشتريات")))</f>
        <v/>
      </c>
    </row>
    <row r="5240" spans="2:13" hidden="1" x14ac:dyDescent="0.25">
      <c r="B5240" s="13">
        <f>COUNTIFS($G$3:G5240,'تقرير استهلاك خامات'!$D$4)</f>
        <v>2</v>
      </c>
      <c r="C5240" s="13">
        <f>COUNTIFS($F$3:F5240,'تقرير منتج تام'!$E$4)</f>
        <v>10</v>
      </c>
      <c r="D5240" s="37"/>
      <c r="E5240" s="37"/>
      <c r="F5240" s="37"/>
      <c r="G5240" s="39"/>
      <c r="H5240" s="40"/>
      <c r="I5240" s="107" t="str">
        <f>IF(G5240="","",_xlfn.IFNA(VLOOKUP(G5240,'سجل المشتريات'!F:N,8,0),"غير مسجلة في المشتريات"))</f>
        <v/>
      </c>
      <c r="J5240" s="26" t="str">
        <f>_xlfn.IFNA(VLOOKUP(F5240,الاوردرات!$B$1:$C$600,2,0),"")</f>
        <v/>
      </c>
      <c r="K5240" s="52"/>
      <c r="M5240" s="105" t="str">
        <f>IF(G5240="","",_xlfn.IFNA((VLOOKUP(G5240,help!L:M,2,0))*H5240,_xlfn.IFNA((VLOOKUP(G5240,help!P:Q,2,0))*H5240,"غير مسجلة في المشتريات")))</f>
        <v/>
      </c>
    </row>
    <row r="5241" spans="2:13" hidden="1" x14ac:dyDescent="0.25">
      <c r="B5241" s="13">
        <f>COUNTIFS($G$3:G5241,'تقرير استهلاك خامات'!$D$4)</f>
        <v>2</v>
      </c>
      <c r="C5241" s="13">
        <f>COUNTIFS($F$3:F5241,'تقرير منتج تام'!$E$4)</f>
        <v>10</v>
      </c>
      <c r="D5241" s="37"/>
      <c r="E5241" s="37"/>
      <c r="F5241" s="37"/>
      <c r="G5241" s="39"/>
      <c r="H5241" s="40"/>
      <c r="I5241" s="107" t="str">
        <f>IF(G5241="","",_xlfn.IFNA(VLOOKUP(G5241,'سجل المشتريات'!F:N,8,0),"غير مسجلة في المشتريات"))</f>
        <v/>
      </c>
      <c r="J5241" s="26" t="str">
        <f>_xlfn.IFNA(VLOOKUP(F5241,الاوردرات!$B$1:$C$600,2,0),"")</f>
        <v/>
      </c>
      <c r="K5241" s="52"/>
      <c r="M5241" s="105" t="str">
        <f>IF(G5241="","",_xlfn.IFNA((VLOOKUP(G5241,help!L:M,2,0))*H5241,_xlfn.IFNA((VLOOKUP(G5241,help!P:Q,2,0))*H5241,"غير مسجلة في المشتريات")))</f>
        <v/>
      </c>
    </row>
    <row r="5242" spans="2:13" hidden="1" x14ac:dyDescent="0.25">
      <c r="B5242" s="13">
        <f>COUNTIFS($G$3:G5242,'تقرير استهلاك خامات'!$D$4)</f>
        <v>2</v>
      </c>
      <c r="C5242" s="13">
        <f>COUNTIFS($F$3:F5242,'تقرير منتج تام'!$E$4)</f>
        <v>10</v>
      </c>
      <c r="D5242" s="37"/>
      <c r="E5242" s="37"/>
      <c r="F5242" s="37"/>
      <c r="G5242" s="39"/>
      <c r="H5242" s="40"/>
      <c r="I5242" s="107" t="str">
        <f>IF(G5242="","",_xlfn.IFNA(VLOOKUP(G5242,'سجل المشتريات'!F:N,8,0),"غير مسجلة في المشتريات"))</f>
        <v/>
      </c>
      <c r="J5242" s="26" t="str">
        <f>_xlfn.IFNA(VLOOKUP(F5242,الاوردرات!$B$1:$C$600,2,0),"")</f>
        <v/>
      </c>
      <c r="K5242" s="52"/>
      <c r="M5242" s="105" t="str">
        <f>IF(G5242="","",_xlfn.IFNA((VLOOKUP(G5242,help!L:M,2,0))*H5242,_xlfn.IFNA((VLOOKUP(G5242,help!P:Q,2,0))*H5242,"غير مسجلة في المشتريات")))</f>
        <v/>
      </c>
    </row>
    <row r="5243" spans="2:13" hidden="1" x14ac:dyDescent="0.25">
      <c r="B5243" s="13">
        <f>COUNTIFS($G$3:G5243,'تقرير استهلاك خامات'!$D$4)</f>
        <v>2</v>
      </c>
      <c r="C5243" s="13">
        <f>COUNTIFS($F$3:F5243,'تقرير منتج تام'!$E$4)</f>
        <v>10</v>
      </c>
      <c r="D5243" s="37"/>
      <c r="E5243" s="37"/>
      <c r="F5243" s="37"/>
      <c r="G5243" s="39"/>
      <c r="H5243" s="40"/>
      <c r="I5243" s="107" t="str">
        <f>IF(G5243="","",_xlfn.IFNA(VLOOKUP(G5243,'سجل المشتريات'!F:N,8,0),"غير مسجلة في المشتريات"))</f>
        <v/>
      </c>
      <c r="J5243" s="26" t="str">
        <f>_xlfn.IFNA(VLOOKUP(F5243,الاوردرات!$B$1:$C$600,2,0),"")</f>
        <v/>
      </c>
      <c r="K5243" s="52"/>
      <c r="M5243" s="105" t="str">
        <f>IF(G5243="","",_xlfn.IFNA((VLOOKUP(G5243,help!L:M,2,0))*H5243,_xlfn.IFNA((VLOOKUP(G5243,help!P:Q,2,0))*H5243,"غير مسجلة في المشتريات")))</f>
        <v/>
      </c>
    </row>
    <row r="5244" spans="2:13" hidden="1" x14ac:dyDescent="0.25">
      <c r="B5244" s="13">
        <f>COUNTIFS($G$3:G5244,'تقرير استهلاك خامات'!$D$4)</f>
        <v>2</v>
      </c>
      <c r="C5244" s="13">
        <f>COUNTIFS($F$3:F5244,'تقرير منتج تام'!$E$4)</f>
        <v>10</v>
      </c>
      <c r="D5244" s="37"/>
      <c r="E5244" s="37"/>
      <c r="F5244" s="37"/>
      <c r="G5244" s="39"/>
      <c r="H5244" s="40"/>
      <c r="I5244" s="107" t="str">
        <f>IF(G5244="","",_xlfn.IFNA(VLOOKUP(G5244,'سجل المشتريات'!F:N,8,0),"غير مسجلة في المشتريات"))</f>
        <v/>
      </c>
      <c r="J5244" s="26" t="str">
        <f>_xlfn.IFNA(VLOOKUP(F5244,الاوردرات!$B$1:$C$600,2,0),"")</f>
        <v/>
      </c>
      <c r="K5244" s="52"/>
      <c r="M5244" s="105" t="str">
        <f>IF(G5244="","",_xlfn.IFNA((VLOOKUP(G5244,help!L:M,2,0))*H5244,_xlfn.IFNA((VLOOKUP(G5244,help!P:Q,2,0))*H5244,"غير مسجلة في المشتريات")))</f>
        <v/>
      </c>
    </row>
    <row r="5245" spans="2:13" hidden="1" x14ac:dyDescent="0.25">
      <c r="B5245" s="13">
        <f>COUNTIFS($G$3:G5245,'تقرير استهلاك خامات'!$D$4)</f>
        <v>2</v>
      </c>
      <c r="C5245" s="13">
        <f>COUNTIFS($F$3:F5245,'تقرير منتج تام'!$E$4)</f>
        <v>10</v>
      </c>
      <c r="D5245" s="37"/>
      <c r="E5245" s="37"/>
      <c r="F5245" s="37"/>
      <c r="G5245" s="39"/>
      <c r="H5245" s="40"/>
      <c r="I5245" s="107" t="str">
        <f>IF(G5245="","",_xlfn.IFNA(VLOOKUP(G5245,'سجل المشتريات'!F:N,8,0),"غير مسجلة في المشتريات"))</f>
        <v/>
      </c>
      <c r="J5245" s="26" t="str">
        <f>_xlfn.IFNA(VLOOKUP(F5245,الاوردرات!$B$1:$C$600,2,0),"")</f>
        <v/>
      </c>
      <c r="K5245" s="52"/>
      <c r="M5245" s="105" t="str">
        <f>IF(G5245="","",_xlfn.IFNA((VLOOKUP(G5245,help!L:M,2,0))*H5245,_xlfn.IFNA((VLOOKUP(G5245,help!P:Q,2,0))*H5245,"غير مسجلة في المشتريات")))</f>
        <v/>
      </c>
    </row>
    <row r="5246" spans="2:13" hidden="1" x14ac:dyDescent="0.25">
      <c r="B5246" s="13">
        <f>COUNTIFS($G$3:G5246,'تقرير استهلاك خامات'!$D$4)</f>
        <v>2</v>
      </c>
      <c r="C5246" s="13">
        <f>COUNTIFS($F$3:F5246,'تقرير منتج تام'!$E$4)</f>
        <v>10</v>
      </c>
      <c r="D5246" s="37"/>
      <c r="E5246" s="37"/>
      <c r="F5246" s="37"/>
      <c r="G5246" s="39"/>
      <c r="H5246" s="40"/>
      <c r="I5246" s="107" t="str">
        <f>IF(G5246="","",_xlfn.IFNA(VLOOKUP(G5246,'سجل المشتريات'!F:N,8,0),"غير مسجلة في المشتريات"))</f>
        <v/>
      </c>
      <c r="J5246" s="26" t="str">
        <f>_xlfn.IFNA(VLOOKUP(F5246,الاوردرات!$B$1:$C$600,2,0),"")</f>
        <v/>
      </c>
      <c r="K5246" s="52"/>
      <c r="M5246" s="105" t="str">
        <f>IF(G5246="","",_xlfn.IFNA((VLOOKUP(G5246,help!L:M,2,0))*H5246,_xlfn.IFNA((VLOOKUP(G5246,help!P:Q,2,0))*H5246,"غير مسجلة في المشتريات")))</f>
        <v/>
      </c>
    </row>
    <row r="5247" spans="2:13" hidden="1" x14ac:dyDescent="0.25">
      <c r="B5247" s="13">
        <f>COUNTIFS($G$3:G5247,'تقرير استهلاك خامات'!$D$4)</f>
        <v>2</v>
      </c>
      <c r="C5247" s="13">
        <f>COUNTIFS($F$3:F5247,'تقرير منتج تام'!$E$4)</f>
        <v>10</v>
      </c>
      <c r="D5247" s="37"/>
      <c r="E5247" s="37"/>
      <c r="F5247" s="37"/>
      <c r="G5247" s="39"/>
      <c r="H5247" s="40"/>
      <c r="I5247" s="107" t="str">
        <f>IF(G5247="","",_xlfn.IFNA(VLOOKUP(G5247,'سجل المشتريات'!F:N,8,0),"غير مسجلة في المشتريات"))</f>
        <v/>
      </c>
      <c r="J5247" s="26" t="str">
        <f>_xlfn.IFNA(VLOOKUP(F5247,الاوردرات!$B$1:$C$600,2,0),"")</f>
        <v/>
      </c>
      <c r="K5247" s="52"/>
      <c r="M5247" s="105" t="str">
        <f>IF(G5247="","",_xlfn.IFNA((VLOOKUP(G5247,help!L:M,2,0))*H5247,_xlfn.IFNA((VLOOKUP(G5247,help!P:Q,2,0))*H5247,"غير مسجلة في المشتريات")))</f>
        <v/>
      </c>
    </row>
    <row r="5248" spans="2:13" hidden="1" x14ac:dyDescent="0.25">
      <c r="B5248" s="13">
        <f>COUNTIFS($G$3:G5248,'تقرير استهلاك خامات'!$D$4)</f>
        <v>2</v>
      </c>
      <c r="C5248" s="13">
        <f>COUNTIFS($F$3:F5248,'تقرير منتج تام'!$E$4)</f>
        <v>10</v>
      </c>
      <c r="D5248" s="37"/>
      <c r="E5248" s="37"/>
      <c r="F5248" s="37"/>
      <c r="G5248" s="39"/>
      <c r="H5248" s="40"/>
      <c r="I5248" s="107" t="str">
        <f>IF(G5248="","",_xlfn.IFNA(VLOOKUP(G5248,'سجل المشتريات'!F:N,8,0),"غير مسجلة في المشتريات"))</f>
        <v/>
      </c>
      <c r="J5248" s="26" t="str">
        <f>_xlfn.IFNA(VLOOKUP(F5248,الاوردرات!$B$1:$C$600,2,0),"")</f>
        <v/>
      </c>
      <c r="K5248" s="52"/>
      <c r="M5248" s="105" t="str">
        <f>IF(G5248="","",_xlfn.IFNA((VLOOKUP(G5248,help!L:M,2,0))*H5248,_xlfn.IFNA((VLOOKUP(G5248,help!P:Q,2,0))*H5248,"غير مسجلة في المشتريات")))</f>
        <v/>
      </c>
    </row>
    <row r="5249" spans="2:13" hidden="1" x14ac:dyDescent="0.25">
      <c r="B5249" s="13">
        <f>COUNTIFS($G$3:G5249,'تقرير استهلاك خامات'!$D$4)</f>
        <v>2</v>
      </c>
      <c r="C5249" s="13">
        <f>COUNTIFS($F$3:F5249,'تقرير منتج تام'!$E$4)</f>
        <v>10</v>
      </c>
      <c r="D5249" s="37"/>
      <c r="E5249" s="37"/>
      <c r="F5249" s="37"/>
      <c r="G5249" s="39"/>
      <c r="H5249" s="40"/>
      <c r="I5249" s="107" t="str">
        <f>IF(G5249="","",_xlfn.IFNA(VLOOKUP(G5249,'سجل المشتريات'!F:N,8,0),"غير مسجلة في المشتريات"))</f>
        <v/>
      </c>
      <c r="J5249" s="26" t="str">
        <f>_xlfn.IFNA(VLOOKUP(F5249,الاوردرات!$B$1:$C$600,2,0),"")</f>
        <v/>
      </c>
      <c r="K5249" s="52"/>
      <c r="M5249" s="105" t="str">
        <f>IF(G5249="","",_xlfn.IFNA((VLOOKUP(G5249,help!L:M,2,0))*H5249,_xlfn.IFNA((VLOOKUP(G5249,help!P:Q,2,0))*H5249,"غير مسجلة في المشتريات")))</f>
        <v/>
      </c>
    </row>
    <row r="5250" spans="2:13" hidden="1" x14ac:dyDescent="0.25">
      <c r="B5250" s="13">
        <f>COUNTIFS($G$3:G5250,'تقرير استهلاك خامات'!$D$4)</f>
        <v>2</v>
      </c>
      <c r="C5250" s="13">
        <f>COUNTIFS($F$3:F5250,'تقرير منتج تام'!$E$4)</f>
        <v>10</v>
      </c>
      <c r="D5250" s="37"/>
      <c r="E5250" s="37"/>
      <c r="F5250" s="37"/>
      <c r="G5250" s="39"/>
      <c r="H5250" s="40"/>
      <c r="I5250" s="107" t="str">
        <f>IF(G5250="","",_xlfn.IFNA(VLOOKUP(G5250,'سجل المشتريات'!F:N,8,0),"غير مسجلة في المشتريات"))</f>
        <v/>
      </c>
      <c r="J5250" s="26" t="str">
        <f>_xlfn.IFNA(VLOOKUP(F5250,الاوردرات!$B$1:$C$600,2,0),"")</f>
        <v/>
      </c>
      <c r="K5250" s="52"/>
      <c r="M5250" s="105" t="str">
        <f>IF(G5250="","",_xlfn.IFNA((VLOOKUP(G5250,help!L:M,2,0))*H5250,_xlfn.IFNA((VLOOKUP(G5250,help!P:Q,2,0))*H5250,"غير مسجلة في المشتريات")))</f>
        <v/>
      </c>
    </row>
    <row r="5251" spans="2:13" hidden="1" x14ac:dyDescent="0.25">
      <c r="B5251" s="13">
        <f>COUNTIFS($G$3:G5251,'تقرير استهلاك خامات'!$D$4)</f>
        <v>2</v>
      </c>
      <c r="C5251" s="13">
        <f>COUNTIFS($F$3:F5251,'تقرير منتج تام'!$E$4)</f>
        <v>10</v>
      </c>
      <c r="D5251" s="37"/>
      <c r="E5251" s="37"/>
      <c r="F5251" s="37"/>
      <c r="G5251" s="39"/>
      <c r="H5251" s="40"/>
      <c r="I5251" s="107" t="str">
        <f>IF(G5251="","",_xlfn.IFNA(VLOOKUP(G5251,'سجل المشتريات'!F:N,8,0),"غير مسجلة في المشتريات"))</f>
        <v/>
      </c>
      <c r="J5251" s="26" t="str">
        <f>_xlfn.IFNA(VLOOKUP(F5251,الاوردرات!$B$1:$C$600,2,0),"")</f>
        <v/>
      </c>
      <c r="K5251" s="52"/>
      <c r="M5251" s="105" t="str">
        <f>IF(G5251="","",_xlfn.IFNA((VLOOKUP(G5251,help!L:M,2,0))*H5251,_xlfn.IFNA((VLOOKUP(G5251,help!P:Q,2,0))*H5251,"غير مسجلة في المشتريات")))</f>
        <v/>
      </c>
    </row>
    <row r="5252" spans="2:13" hidden="1" x14ac:dyDescent="0.25">
      <c r="B5252" s="13">
        <f>COUNTIFS($G$3:G5252,'تقرير استهلاك خامات'!$D$4)</f>
        <v>2</v>
      </c>
      <c r="C5252" s="13">
        <f>COUNTIFS($F$3:F5252,'تقرير منتج تام'!$E$4)</f>
        <v>10</v>
      </c>
      <c r="D5252" s="37"/>
      <c r="E5252" s="37"/>
      <c r="F5252" s="37"/>
      <c r="G5252" s="39"/>
      <c r="H5252" s="40"/>
      <c r="I5252" s="107" t="str">
        <f>IF(G5252="","",_xlfn.IFNA(VLOOKUP(G5252,'سجل المشتريات'!F:N,8,0),"غير مسجلة في المشتريات"))</f>
        <v/>
      </c>
      <c r="J5252" s="26" t="str">
        <f>_xlfn.IFNA(VLOOKUP(F5252,الاوردرات!$B$1:$C$600,2,0),"")</f>
        <v/>
      </c>
      <c r="K5252" s="52"/>
      <c r="M5252" s="105" t="str">
        <f>IF(G5252="","",_xlfn.IFNA((VLOOKUP(G5252,help!L:M,2,0))*H5252,_xlfn.IFNA((VLOOKUP(G5252,help!P:Q,2,0))*H5252,"غير مسجلة في المشتريات")))</f>
        <v/>
      </c>
    </row>
    <row r="5253" spans="2:13" hidden="1" x14ac:dyDescent="0.25">
      <c r="B5253" s="13">
        <f>COUNTIFS($G$3:G5253,'تقرير استهلاك خامات'!$D$4)</f>
        <v>2</v>
      </c>
      <c r="C5253" s="13">
        <f>COUNTIFS($F$3:F5253,'تقرير منتج تام'!$E$4)</f>
        <v>10</v>
      </c>
      <c r="D5253" s="37"/>
      <c r="E5253" s="37"/>
      <c r="F5253" s="37"/>
      <c r="G5253" s="39"/>
      <c r="H5253" s="40"/>
      <c r="I5253" s="107" t="str">
        <f>IF(G5253="","",_xlfn.IFNA(VLOOKUP(G5253,'سجل المشتريات'!F:N,8,0),"غير مسجلة في المشتريات"))</f>
        <v/>
      </c>
      <c r="J5253" s="26" t="str">
        <f>_xlfn.IFNA(VLOOKUP(F5253,الاوردرات!$B$1:$C$600,2,0),"")</f>
        <v/>
      </c>
      <c r="K5253" s="52"/>
      <c r="M5253" s="105" t="str">
        <f>IF(G5253="","",_xlfn.IFNA((VLOOKUP(G5253,help!L:M,2,0))*H5253,_xlfn.IFNA((VLOOKUP(G5253,help!P:Q,2,0))*H5253,"غير مسجلة في المشتريات")))</f>
        <v/>
      </c>
    </row>
    <row r="5254" spans="2:13" hidden="1" x14ac:dyDescent="0.25">
      <c r="B5254" s="13">
        <f>COUNTIFS($G$3:G5254,'تقرير استهلاك خامات'!$D$4)</f>
        <v>2</v>
      </c>
      <c r="C5254" s="13">
        <f>COUNTIFS($F$3:F5254,'تقرير منتج تام'!$E$4)</f>
        <v>10</v>
      </c>
      <c r="D5254" s="37"/>
      <c r="E5254" s="37"/>
      <c r="F5254" s="37"/>
      <c r="G5254" s="39"/>
      <c r="H5254" s="40"/>
      <c r="I5254" s="107" t="str">
        <f>IF(G5254="","",_xlfn.IFNA(VLOOKUP(G5254,'سجل المشتريات'!F:N,8,0),"غير مسجلة في المشتريات"))</f>
        <v/>
      </c>
      <c r="J5254" s="26" t="str">
        <f>_xlfn.IFNA(VLOOKUP(F5254,الاوردرات!$B$1:$C$600,2,0),"")</f>
        <v/>
      </c>
      <c r="K5254" s="52"/>
      <c r="M5254" s="105" t="str">
        <f>IF(G5254="","",_xlfn.IFNA((VLOOKUP(G5254,help!L:M,2,0))*H5254,_xlfn.IFNA((VLOOKUP(G5254,help!P:Q,2,0))*H5254,"غير مسجلة في المشتريات")))</f>
        <v/>
      </c>
    </row>
    <row r="5255" spans="2:13" hidden="1" x14ac:dyDescent="0.25">
      <c r="B5255" s="13">
        <f>COUNTIFS($G$3:G5255,'تقرير استهلاك خامات'!$D$4)</f>
        <v>2</v>
      </c>
      <c r="C5255" s="13">
        <f>COUNTIFS($F$3:F5255,'تقرير منتج تام'!$E$4)</f>
        <v>10</v>
      </c>
      <c r="D5255" s="37"/>
      <c r="E5255" s="37"/>
      <c r="F5255" s="37"/>
      <c r="G5255" s="39"/>
      <c r="H5255" s="40"/>
      <c r="I5255" s="107" t="str">
        <f>IF(G5255="","",_xlfn.IFNA(VLOOKUP(G5255,'سجل المشتريات'!F:N,8,0),"غير مسجلة في المشتريات"))</f>
        <v/>
      </c>
      <c r="J5255" s="26" t="str">
        <f>_xlfn.IFNA(VLOOKUP(F5255,الاوردرات!$B$1:$C$600,2,0),"")</f>
        <v/>
      </c>
      <c r="K5255" s="52"/>
      <c r="M5255" s="105" t="str">
        <f>IF(G5255="","",_xlfn.IFNA((VLOOKUP(G5255,help!L:M,2,0))*H5255,_xlfn.IFNA((VLOOKUP(G5255,help!P:Q,2,0))*H5255,"غير مسجلة في المشتريات")))</f>
        <v/>
      </c>
    </row>
    <row r="5256" spans="2:13" hidden="1" x14ac:dyDescent="0.25">
      <c r="B5256" s="13">
        <f>COUNTIFS($G$3:G5256,'تقرير استهلاك خامات'!$D$4)</f>
        <v>2</v>
      </c>
      <c r="C5256" s="13">
        <f>COUNTIFS($F$3:F5256,'تقرير منتج تام'!$E$4)</f>
        <v>10</v>
      </c>
      <c r="D5256" s="37"/>
      <c r="E5256" s="37"/>
      <c r="F5256" s="37"/>
      <c r="G5256" s="39"/>
      <c r="H5256" s="40"/>
      <c r="I5256" s="107" t="str">
        <f>IF(G5256="","",_xlfn.IFNA(VLOOKUP(G5256,'سجل المشتريات'!F:N,8,0),"غير مسجلة في المشتريات"))</f>
        <v/>
      </c>
      <c r="J5256" s="26" t="str">
        <f>_xlfn.IFNA(VLOOKUP(F5256,الاوردرات!$B$1:$C$600,2,0),"")</f>
        <v/>
      </c>
      <c r="K5256" s="52"/>
      <c r="M5256" s="105" t="str">
        <f>IF(G5256="","",_xlfn.IFNA((VLOOKUP(G5256,help!L:M,2,0))*H5256,_xlfn.IFNA((VLOOKUP(G5256,help!P:Q,2,0))*H5256,"غير مسجلة في المشتريات")))</f>
        <v/>
      </c>
    </row>
    <row r="5257" spans="2:13" hidden="1" x14ac:dyDescent="0.25">
      <c r="B5257" s="13">
        <f>COUNTIFS($G$3:G5257,'تقرير استهلاك خامات'!$D$4)</f>
        <v>2</v>
      </c>
      <c r="C5257" s="13">
        <f>COUNTIFS($F$3:F5257,'تقرير منتج تام'!$E$4)</f>
        <v>10</v>
      </c>
      <c r="D5257" s="37"/>
      <c r="E5257" s="37"/>
      <c r="F5257" s="37"/>
      <c r="G5257" s="39"/>
      <c r="H5257" s="40"/>
      <c r="I5257" s="107" t="str">
        <f>IF(G5257="","",_xlfn.IFNA(VLOOKUP(G5257,'سجل المشتريات'!F:N,8,0),"غير مسجلة في المشتريات"))</f>
        <v/>
      </c>
      <c r="J5257" s="26" t="str">
        <f>_xlfn.IFNA(VLOOKUP(F5257,الاوردرات!$B$1:$C$600,2,0),"")</f>
        <v/>
      </c>
      <c r="K5257" s="52"/>
      <c r="M5257" s="105" t="str">
        <f>IF(G5257="","",_xlfn.IFNA((VLOOKUP(G5257,help!L:M,2,0))*H5257,_xlfn.IFNA((VLOOKUP(G5257,help!P:Q,2,0))*H5257,"غير مسجلة في المشتريات")))</f>
        <v/>
      </c>
    </row>
    <row r="5258" spans="2:13" hidden="1" x14ac:dyDescent="0.25">
      <c r="B5258" s="13">
        <f>COUNTIFS($G$3:G5258,'تقرير استهلاك خامات'!$D$4)</f>
        <v>2</v>
      </c>
      <c r="C5258" s="13">
        <f>COUNTIFS($F$3:F5258,'تقرير منتج تام'!$E$4)</f>
        <v>10</v>
      </c>
      <c r="D5258" s="37"/>
      <c r="E5258" s="37"/>
      <c r="F5258" s="37"/>
      <c r="G5258" s="39"/>
      <c r="H5258" s="40"/>
      <c r="I5258" s="107" t="str">
        <f>IF(G5258="","",_xlfn.IFNA(VLOOKUP(G5258,'سجل المشتريات'!F:N,8,0),"غير مسجلة في المشتريات"))</f>
        <v/>
      </c>
      <c r="J5258" s="26" t="str">
        <f>_xlfn.IFNA(VLOOKUP(F5258,الاوردرات!$B$1:$C$600,2,0),"")</f>
        <v/>
      </c>
      <c r="K5258" s="52"/>
      <c r="M5258" s="105" t="str">
        <f>IF(G5258="","",_xlfn.IFNA((VLOOKUP(G5258,help!L:M,2,0))*H5258,_xlfn.IFNA((VLOOKUP(G5258,help!P:Q,2,0))*H5258,"غير مسجلة في المشتريات")))</f>
        <v/>
      </c>
    </row>
    <row r="5259" spans="2:13" hidden="1" x14ac:dyDescent="0.25">
      <c r="B5259" s="13">
        <f>COUNTIFS($G$3:G5259,'تقرير استهلاك خامات'!$D$4)</f>
        <v>2</v>
      </c>
      <c r="C5259" s="13">
        <f>COUNTIFS($F$3:F5259,'تقرير منتج تام'!$E$4)</f>
        <v>10</v>
      </c>
      <c r="D5259" s="37"/>
      <c r="E5259" s="37"/>
      <c r="F5259" s="37"/>
      <c r="G5259" s="39"/>
      <c r="H5259" s="40"/>
      <c r="I5259" s="107" t="str">
        <f>IF(G5259="","",_xlfn.IFNA(VLOOKUP(G5259,'سجل المشتريات'!F:N,8,0),"غير مسجلة في المشتريات"))</f>
        <v/>
      </c>
      <c r="J5259" s="26" t="str">
        <f>_xlfn.IFNA(VLOOKUP(F5259,الاوردرات!$B$1:$C$600,2,0),"")</f>
        <v/>
      </c>
      <c r="K5259" s="52"/>
      <c r="M5259" s="105" t="str">
        <f>IF(G5259="","",_xlfn.IFNA((VLOOKUP(G5259,help!L:M,2,0))*H5259,_xlfn.IFNA((VLOOKUP(G5259,help!P:Q,2,0))*H5259,"غير مسجلة في المشتريات")))</f>
        <v/>
      </c>
    </row>
    <row r="5260" spans="2:13" hidden="1" x14ac:dyDescent="0.25">
      <c r="B5260" s="13">
        <f>COUNTIFS($G$3:G5260,'تقرير استهلاك خامات'!$D$4)</f>
        <v>2</v>
      </c>
      <c r="C5260" s="13">
        <f>COUNTIFS($F$3:F5260,'تقرير منتج تام'!$E$4)</f>
        <v>10</v>
      </c>
      <c r="D5260" s="37"/>
      <c r="E5260" s="37"/>
      <c r="F5260" s="37"/>
      <c r="G5260" s="39"/>
      <c r="H5260" s="40"/>
      <c r="I5260" s="107" t="str">
        <f>IF(G5260="","",_xlfn.IFNA(VLOOKUP(G5260,'سجل المشتريات'!F:N,8,0),"غير مسجلة في المشتريات"))</f>
        <v/>
      </c>
      <c r="J5260" s="26" t="str">
        <f>_xlfn.IFNA(VLOOKUP(F5260,الاوردرات!$B$1:$C$600,2,0),"")</f>
        <v/>
      </c>
      <c r="K5260" s="52"/>
      <c r="M5260" s="105" t="str">
        <f>IF(G5260="","",_xlfn.IFNA((VLOOKUP(G5260,help!L:M,2,0))*H5260,_xlfn.IFNA((VLOOKUP(G5260,help!P:Q,2,0))*H5260,"غير مسجلة في المشتريات")))</f>
        <v/>
      </c>
    </row>
    <row r="5261" spans="2:13" hidden="1" x14ac:dyDescent="0.25">
      <c r="B5261" s="13">
        <f>COUNTIFS($G$3:G5261,'تقرير استهلاك خامات'!$D$4)</f>
        <v>2</v>
      </c>
      <c r="C5261" s="13">
        <f>COUNTIFS($F$3:F5261,'تقرير منتج تام'!$E$4)</f>
        <v>10</v>
      </c>
      <c r="D5261" s="37"/>
      <c r="E5261" s="37"/>
      <c r="F5261" s="37"/>
      <c r="G5261" s="39"/>
      <c r="H5261" s="40"/>
      <c r="I5261" s="107" t="str">
        <f>IF(G5261="","",_xlfn.IFNA(VLOOKUP(G5261,'سجل المشتريات'!F:N,8,0),"غير مسجلة في المشتريات"))</f>
        <v/>
      </c>
      <c r="J5261" s="26" t="str">
        <f>_xlfn.IFNA(VLOOKUP(F5261,الاوردرات!$B$1:$C$600,2,0),"")</f>
        <v/>
      </c>
      <c r="K5261" s="52"/>
      <c r="M5261" s="105" t="str">
        <f>IF(G5261="","",_xlfn.IFNA((VLOOKUP(G5261,help!L:M,2,0))*H5261,_xlfn.IFNA((VLOOKUP(G5261,help!P:Q,2,0))*H5261,"غير مسجلة في المشتريات")))</f>
        <v/>
      </c>
    </row>
    <row r="5262" spans="2:13" hidden="1" x14ac:dyDescent="0.25">
      <c r="B5262" s="13">
        <f>COUNTIFS($G$3:G5262,'تقرير استهلاك خامات'!$D$4)</f>
        <v>2</v>
      </c>
      <c r="C5262" s="13">
        <f>COUNTIFS($F$3:F5262,'تقرير منتج تام'!$E$4)</f>
        <v>10</v>
      </c>
      <c r="D5262" s="37"/>
      <c r="E5262" s="37"/>
      <c r="F5262" s="37"/>
      <c r="G5262" s="39"/>
      <c r="H5262" s="40"/>
      <c r="I5262" s="107" t="str">
        <f>IF(G5262="","",_xlfn.IFNA(VLOOKUP(G5262,'سجل المشتريات'!F:N,8,0),"غير مسجلة في المشتريات"))</f>
        <v/>
      </c>
      <c r="J5262" s="26" t="str">
        <f>_xlfn.IFNA(VLOOKUP(F5262,الاوردرات!$B$1:$C$600,2,0),"")</f>
        <v/>
      </c>
      <c r="K5262" s="52"/>
      <c r="M5262" s="105" t="str">
        <f>IF(G5262="","",_xlfn.IFNA((VLOOKUP(G5262,help!L:M,2,0))*H5262,_xlfn.IFNA((VLOOKUP(G5262,help!P:Q,2,0))*H5262,"غير مسجلة في المشتريات")))</f>
        <v/>
      </c>
    </row>
    <row r="5263" spans="2:13" hidden="1" x14ac:dyDescent="0.25">
      <c r="B5263" s="13">
        <f>COUNTIFS($G$3:G5263,'تقرير استهلاك خامات'!$D$4)</f>
        <v>2</v>
      </c>
      <c r="C5263" s="13">
        <f>COUNTIFS($F$3:F5263,'تقرير منتج تام'!$E$4)</f>
        <v>10</v>
      </c>
      <c r="D5263" s="37"/>
      <c r="E5263" s="37"/>
      <c r="F5263" s="37"/>
      <c r="G5263" s="39"/>
      <c r="H5263" s="40"/>
      <c r="I5263" s="107" t="str">
        <f>IF(G5263="","",_xlfn.IFNA(VLOOKUP(G5263,'سجل المشتريات'!F:N,8,0),"غير مسجلة في المشتريات"))</f>
        <v/>
      </c>
      <c r="J5263" s="26" t="str">
        <f>_xlfn.IFNA(VLOOKUP(F5263,الاوردرات!$B$1:$C$600,2,0),"")</f>
        <v/>
      </c>
      <c r="K5263" s="52"/>
      <c r="M5263" s="105" t="str">
        <f>IF(G5263="","",_xlfn.IFNA((VLOOKUP(G5263,help!L:M,2,0))*H5263,_xlfn.IFNA((VLOOKUP(G5263,help!P:Q,2,0))*H5263,"غير مسجلة في المشتريات")))</f>
        <v/>
      </c>
    </row>
    <row r="5264" spans="2:13" hidden="1" x14ac:dyDescent="0.25">
      <c r="B5264" s="13">
        <f>COUNTIFS($G$3:G5264,'تقرير استهلاك خامات'!$D$4)</f>
        <v>2</v>
      </c>
      <c r="C5264" s="13">
        <f>COUNTIFS($F$3:F5264,'تقرير منتج تام'!$E$4)</f>
        <v>10</v>
      </c>
      <c r="D5264" s="37"/>
      <c r="E5264" s="37"/>
      <c r="F5264" s="37"/>
      <c r="G5264" s="39"/>
      <c r="H5264" s="40"/>
      <c r="I5264" s="107" t="str">
        <f>IF(G5264="","",_xlfn.IFNA(VLOOKUP(G5264,'سجل المشتريات'!F:N,8,0),"غير مسجلة في المشتريات"))</f>
        <v/>
      </c>
      <c r="J5264" s="26" t="str">
        <f>_xlfn.IFNA(VLOOKUP(F5264,الاوردرات!$B$1:$C$600,2,0),"")</f>
        <v/>
      </c>
      <c r="K5264" s="52"/>
      <c r="M5264" s="105" t="str">
        <f>IF(G5264="","",_xlfn.IFNA((VLOOKUP(G5264,help!L:M,2,0))*H5264,_xlfn.IFNA((VLOOKUP(G5264,help!P:Q,2,0))*H5264,"غير مسجلة في المشتريات")))</f>
        <v/>
      </c>
    </row>
    <row r="5265" spans="2:13" hidden="1" x14ac:dyDescent="0.25">
      <c r="B5265" s="13">
        <f>COUNTIFS($G$3:G5265,'تقرير استهلاك خامات'!$D$4)</f>
        <v>2</v>
      </c>
      <c r="C5265" s="13">
        <f>COUNTIFS($F$3:F5265,'تقرير منتج تام'!$E$4)</f>
        <v>10</v>
      </c>
      <c r="D5265" s="37"/>
      <c r="E5265" s="37"/>
      <c r="F5265" s="37"/>
      <c r="G5265" s="39"/>
      <c r="H5265" s="40"/>
      <c r="I5265" s="107" t="str">
        <f>IF(G5265="","",_xlfn.IFNA(VLOOKUP(G5265,'سجل المشتريات'!F:N,8,0),"غير مسجلة في المشتريات"))</f>
        <v/>
      </c>
      <c r="J5265" s="26" t="str">
        <f>_xlfn.IFNA(VLOOKUP(F5265,الاوردرات!$B$1:$C$600,2,0),"")</f>
        <v/>
      </c>
      <c r="K5265" s="52"/>
      <c r="M5265" s="105" t="str">
        <f>IF(G5265="","",_xlfn.IFNA((VLOOKUP(G5265,help!L:M,2,0))*H5265,_xlfn.IFNA((VLOOKUP(G5265,help!P:Q,2,0))*H5265,"غير مسجلة في المشتريات")))</f>
        <v/>
      </c>
    </row>
    <row r="5266" spans="2:13" hidden="1" x14ac:dyDescent="0.25">
      <c r="B5266" s="13">
        <f>COUNTIFS($G$3:G5266,'تقرير استهلاك خامات'!$D$4)</f>
        <v>2</v>
      </c>
      <c r="C5266" s="13">
        <f>COUNTIFS($F$3:F5266,'تقرير منتج تام'!$E$4)</f>
        <v>10</v>
      </c>
      <c r="D5266" s="37"/>
      <c r="E5266" s="37"/>
      <c r="F5266" s="37"/>
      <c r="G5266" s="39"/>
      <c r="H5266" s="40"/>
      <c r="I5266" s="107" t="str">
        <f>IF(G5266="","",_xlfn.IFNA(VLOOKUP(G5266,'سجل المشتريات'!F:N,8,0),"غير مسجلة في المشتريات"))</f>
        <v/>
      </c>
      <c r="J5266" s="26" t="str">
        <f>_xlfn.IFNA(VLOOKUP(F5266,الاوردرات!$B$1:$C$600,2,0),"")</f>
        <v/>
      </c>
      <c r="K5266" s="52"/>
      <c r="M5266" s="105" t="str">
        <f>IF(G5266="","",_xlfn.IFNA((VLOOKUP(G5266,help!L:M,2,0))*H5266,_xlfn.IFNA((VLOOKUP(G5266,help!P:Q,2,0))*H5266,"غير مسجلة في المشتريات")))</f>
        <v/>
      </c>
    </row>
    <row r="5267" spans="2:13" hidden="1" x14ac:dyDescent="0.25">
      <c r="B5267" s="13">
        <f>COUNTIFS($G$3:G5267,'تقرير استهلاك خامات'!$D$4)</f>
        <v>2</v>
      </c>
      <c r="C5267" s="13">
        <f>COUNTIFS($F$3:F5267,'تقرير منتج تام'!$E$4)</f>
        <v>10</v>
      </c>
      <c r="D5267" s="37"/>
      <c r="E5267" s="37"/>
      <c r="F5267" s="37"/>
      <c r="G5267" s="39"/>
      <c r="H5267" s="40"/>
      <c r="I5267" s="107" t="str">
        <f>IF(G5267="","",_xlfn.IFNA(VLOOKUP(G5267,'سجل المشتريات'!F:N,8,0),"غير مسجلة في المشتريات"))</f>
        <v/>
      </c>
      <c r="J5267" s="26" t="str">
        <f>_xlfn.IFNA(VLOOKUP(F5267,الاوردرات!$B$1:$C$600,2,0),"")</f>
        <v/>
      </c>
      <c r="K5267" s="52"/>
      <c r="M5267" s="105" t="str">
        <f>IF(G5267="","",_xlfn.IFNA((VLOOKUP(G5267,help!L:M,2,0))*H5267,_xlfn.IFNA((VLOOKUP(G5267,help!P:Q,2,0))*H5267,"غير مسجلة في المشتريات")))</f>
        <v/>
      </c>
    </row>
    <row r="5268" spans="2:13" hidden="1" x14ac:dyDescent="0.25">
      <c r="B5268" s="13">
        <f>COUNTIFS($G$3:G5268,'تقرير استهلاك خامات'!$D$4)</f>
        <v>2</v>
      </c>
      <c r="C5268" s="13">
        <f>COUNTIFS($F$3:F5268,'تقرير منتج تام'!$E$4)</f>
        <v>10</v>
      </c>
      <c r="D5268" s="37"/>
      <c r="E5268" s="37"/>
      <c r="F5268" s="37"/>
      <c r="G5268" s="39"/>
      <c r="H5268" s="40"/>
      <c r="I5268" s="107" t="str">
        <f>IF(G5268="","",_xlfn.IFNA(VLOOKUP(G5268,'سجل المشتريات'!F:N,8,0),"غير مسجلة في المشتريات"))</f>
        <v/>
      </c>
      <c r="J5268" s="26" t="str">
        <f>_xlfn.IFNA(VLOOKUP(F5268,الاوردرات!$B$1:$C$600,2,0),"")</f>
        <v/>
      </c>
      <c r="K5268" s="52"/>
      <c r="M5268" s="105" t="str">
        <f>IF(G5268="","",_xlfn.IFNA((VLOOKUP(G5268,help!L:M,2,0))*H5268,_xlfn.IFNA((VLOOKUP(G5268,help!P:Q,2,0))*H5268,"غير مسجلة في المشتريات")))</f>
        <v/>
      </c>
    </row>
    <row r="5269" spans="2:13" hidden="1" x14ac:dyDescent="0.25">
      <c r="B5269" s="13">
        <f>COUNTIFS($G$3:G5269,'تقرير استهلاك خامات'!$D$4)</f>
        <v>2</v>
      </c>
      <c r="C5269" s="13">
        <f>COUNTIFS($F$3:F5269,'تقرير منتج تام'!$E$4)</f>
        <v>10</v>
      </c>
      <c r="D5269" s="37"/>
      <c r="E5269" s="37"/>
      <c r="F5269" s="37"/>
      <c r="G5269" s="39"/>
      <c r="H5269" s="40"/>
      <c r="I5269" s="107" t="str">
        <f>IF(G5269="","",_xlfn.IFNA(VLOOKUP(G5269,'سجل المشتريات'!F:N,8,0),"غير مسجلة في المشتريات"))</f>
        <v/>
      </c>
      <c r="J5269" s="26" t="str">
        <f>_xlfn.IFNA(VLOOKUP(F5269,الاوردرات!$B$1:$C$600,2,0),"")</f>
        <v/>
      </c>
      <c r="K5269" s="52"/>
      <c r="M5269" s="105" t="str">
        <f>IF(G5269="","",_xlfn.IFNA((VLOOKUP(G5269,help!L:M,2,0))*H5269,_xlfn.IFNA((VLOOKUP(G5269,help!P:Q,2,0))*H5269,"غير مسجلة في المشتريات")))</f>
        <v/>
      </c>
    </row>
    <row r="5270" spans="2:13" hidden="1" x14ac:dyDescent="0.25">
      <c r="B5270" s="13">
        <f>COUNTIFS($G$3:G5270,'تقرير استهلاك خامات'!$D$4)</f>
        <v>2</v>
      </c>
      <c r="C5270" s="13">
        <f>COUNTIFS($F$3:F5270,'تقرير منتج تام'!$E$4)</f>
        <v>10</v>
      </c>
      <c r="D5270" s="37"/>
      <c r="E5270" s="37"/>
      <c r="F5270" s="37"/>
      <c r="G5270" s="39"/>
      <c r="H5270" s="40"/>
      <c r="I5270" s="107" t="str">
        <f>IF(G5270="","",_xlfn.IFNA(VLOOKUP(G5270,'سجل المشتريات'!F:N,8,0),"غير مسجلة في المشتريات"))</f>
        <v/>
      </c>
      <c r="J5270" s="26" t="str">
        <f>_xlfn.IFNA(VLOOKUP(F5270,الاوردرات!$B$1:$C$600,2,0),"")</f>
        <v/>
      </c>
      <c r="K5270" s="52"/>
      <c r="M5270" s="105" t="str">
        <f>IF(G5270="","",_xlfn.IFNA((VLOOKUP(G5270,help!L:M,2,0))*H5270,_xlfn.IFNA((VLOOKUP(G5270,help!P:Q,2,0))*H5270,"غير مسجلة في المشتريات")))</f>
        <v/>
      </c>
    </row>
    <row r="5271" spans="2:13" hidden="1" x14ac:dyDescent="0.25">
      <c r="B5271" s="13">
        <f>COUNTIFS($G$3:G5271,'تقرير استهلاك خامات'!$D$4)</f>
        <v>2</v>
      </c>
      <c r="C5271" s="13">
        <f>COUNTIFS($F$3:F5271,'تقرير منتج تام'!$E$4)</f>
        <v>10</v>
      </c>
      <c r="D5271" s="37"/>
      <c r="E5271" s="37"/>
      <c r="F5271" s="37"/>
      <c r="G5271" s="39"/>
      <c r="H5271" s="40"/>
      <c r="I5271" s="107" t="str">
        <f>IF(G5271="","",_xlfn.IFNA(VLOOKUP(G5271,'سجل المشتريات'!F:N,8,0),"غير مسجلة في المشتريات"))</f>
        <v/>
      </c>
      <c r="J5271" s="26" t="str">
        <f>_xlfn.IFNA(VLOOKUP(F5271,الاوردرات!$B$1:$C$600,2,0),"")</f>
        <v/>
      </c>
      <c r="K5271" s="52"/>
      <c r="M5271" s="105" t="str">
        <f>IF(G5271="","",_xlfn.IFNA((VLOOKUP(G5271,help!L:M,2,0))*H5271,_xlfn.IFNA((VLOOKUP(G5271,help!P:Q,2,0))*H5271,"غير مسجلة في المشتريات")))</f>
        <v/>
      </c>
    </row>
    <row r="5272" spans="2:13" hidden="1" x14ac:dyDescent="0.25">
      <c r="B5272" s="13">
        <f>COUNTIFS($G$3:G5272,'تقرير استهلاك خامات'!$D$4)</f>
        <v>2</v>
      </c>
      <c r="C5272" s="13">
        <f>COUNTIFS($F$3:F5272,'تقرير منتج تام'!$E$4)</f>
        <v>10</v>
      </c>
      <c r="D5272" s="37"/>
      <c r="E5272" s="37"/>
      <c r="F5272" s="37"/>
      <c r="G5272" s="39"/>
      <c r="H5272" s="40"/>
      <c r="I5272" s="107" t="str">
        <f>IF(G5272="","",_xlfn.IFNA(VLOOKUP(G5272,'سجل المشتريات'!F:N,8,0),"غير مسجلة في المشتريات"))</f>
        <v/>
      </c>
      <c r="J5272" s="26" t="str">
        <f>_xlfn.IFNA(VLOOKUP(F5272,الاوردرات!$B$1:$C$600,2,0),"")</f>
        <v/>
      </c>
      <c r="K5272" s="52"/>
      <c r="M5272" s="105" t="str">
        <f>IF(G5272="","",_xlfn.IFNA((VLOOKUP(G5272,help!L:M,2,0))*H5272,_xlfn.IFNA((VLOOKUP(G5272,help!P:Q,2,0))*H5272,"غير مسجلة في المشتريات")))</f>
        <v/>
      </c>
    </row>
    <row r="5273" spans="2:13" hidden="1" x14ac:dyDescent="0.25">
      <c r="B5273" s="13">
        <f>COUNTIFS($G$3:G5273,'تقرير استهلاك خامات'!$D$4)</f>
        <v>2</v>
      </c>
      <c r="C5273" s="13">
        <f>COUNTIFS($F$3:F5273,'تقرير منتج تام'!$E$4)</f>
        <v>10</v>
      </c>
      <c r="D5273" s="37"/>
      <c r="E5273" s="37"/>
      <c r="F5273" s="37"/>
      <c r="G5273" s="39"/>
      <c r="H5273" s="40"/>
      <c r="I5273" s="107" t="str">
        <f>IF(G5273="","",_xlfn.IFNA(VLOOKUP(G5273,'سجل المشتريات'!F:N,8,0),"غير مسجلة في المشتريات"))</f>
        <v/>
      </c>
      <c r="J5273" s="26" t="str">
        <f>_xlfn.IFNA(VLOOKUP(F5273,الاوردرات!$B$1:$C$600,2,0),"")</f>
        <v/>
      </c>
      <c r="K5273" s="52"/>
      <c r="M5273" s="105" t="str">
        <f>IF(G5273="","",_xlfn.IFNA((VLOOKUP(G5273,help!L:M,2,0))*H5273,_xlfn.IFNA((VLOOKUP(G5273,help!P:Q,2,0))*H5273,"غير مسجلة في المشتريات")))</f>
        <v/>
      </c>
    </row>
    <row r="5274" spans="2:13" hidden="1" x14ac:dyDescent="0.25">
      <c r="B5274" s="13">
        <f>COUNTIFS($G$3:G5274,'تقرير استهلاك خامات'!$D$4)</f>
        <v>2</v>
      </c>
      <c r="C5274" s="13">
        <f>COUNTIFS($F$3:F5274,'تقرير منتج تام'!$E$4)</f>
        <v>10</v>
      </c>
      <c r="D5274" s="37"/>
      <c r="E5274" s="37"/>
      <c r="F5274" s="37"/>
      <c r="G5274" s="39"/>
      <c r="H5274" s="40"/>
      <c r="I5274" s="107" t="str">
        <f>IF(G5274="","",_xlfn.IFNA(VLOOKUP(G5274,'سجل المشتريات'!F:N,8,0),"غير مسجلة في المشتريات"))</f>
        <v/>
      </c>
      <c r="J5274" s="26" t="str">
        <f>_xlfn.IFNA(VLOOKUP(F5274,الاوردرات!$B$1:$C$600,2,0),"")</f>
        <v/>
      </c>
      <c r="K5274" s="52"/>
      <c r="M5274" s="105" t="str">
        <f>IF(G5274="","",_xlfn.IFNA((VLOOKUP(G5274,help!L:M,2,0))*H5274,_xlfn.IFNA((VLOOKUP(G5274,help!P:Q,2,0))*H5274,"غير مسجلة في المشتريات")))</f>
        <v/>
      </c>
    </row>
    <row r="5275" spans="2:13" hidden="1" x14ac:dyDescent="0.25">
      <c r="B5275" s="13">
        <f>COUNTIFS($G$3:G5275,'تقرير استهلاك خامات'!$D$4)</f>
        <v>2</v>
      </c>
      <c r="C5275" s="13">
        <f>COUNTIFS($F$3:F5275,'تقرير منتج تام'!$E$4)</f>
        <v>10</v>
      </c>
      <c r="D5275" s="37"/>
      <c r="E5275" s="37"/>
      <c r="F5275" s="37"/>
      <c r="G5275" s="39"/>
      <c r="H5275" s="40"/>
      <c r="I5275" s="107" t="str">
        <f>IF(G5275="","",_xlfn.IFNA(VLOOKUP(G5275,'سجل المشتريات'!F:N,8,0),"غير مسجلة في المشتريات"))</f>
        <v/>
      </c>
      <c r="J5275" s="26" t="str">
        <f>_xlfn.IFNA(VLOOKUP(F5275,الاوردرات!$B$1:$C$600,2,0),"")</f>
        <v/>
      </c>
      <c r="K5275" s="52"/>
      <c r="M5275" s="105" t="str">
        <f>IF(G5275="","",_xlfn.IFNA((VLOOKUP(G5275,help!L:M,2,0))*H5275,_xlfn.IFNA((VLOOKUP(G5275,help!P:Q,2,0))*H5275,"غير مسجلة في المشتريات")))</f>
        <v/>
      </c>
    </row>
    <row r="5276" spans="2:13" hidden="1" x14ac:dyDescent="0.25">
      <c r="B5276" s="13">
        <f>COUNTIFS($G$3:G5276,'تقرير استهلاك خامات'!$D$4)</f>
        <v>2</v>
      </c>
      <c r="C5276" s="13">
        <f>COUNTIFS($F$3:F5276,'تقرير منتج تام'!$E$4)</f>
        <v>10</v>
      </c>
      <c r="D5276" s="37"/>
      <c r="E5276" s="37"/>
      <c r="F5276" s="37"/>
      <c r="G5276" s="39"/>
      <c r="H5276" s="40"/>
      <c r="I5276" s="107" t="str">
        <f>IF(G5276="","",_xlfn.IFNA(VLOOKUP(G5276,'سجل المشتريات'!F:N,8,0),"غير مسجلة في المشتريات"))</f>
        <v/>
      </c>
      <c r="J5276" s="26" t="str">
        <f>_xlfn.IFNA(VLOOKUP(F5276,الاوردرات!$B$1:$C$600,2,0),"")</f>
        <v/>
      </c>
      <c r="K5276" s="52"/>
      <c r="M5276" s="105" t="str">
        <f>IF(G5276="","",_xlfn.IFNA((VLOOKUP(G5276,help!L:M,2,0))*H5276,_xlfn.IFNA((VLOOKUP(G5276,help!P:Q,2,0))*H5276,"غير مسجلة في المشتريات")))</f>
        <v/>
      </c>
    </row>
    <row r="5277" spans="2:13" hidden="1" x14ac:dyDescent="0.25">
      <c r="B5277" s="13">
        <f>COUNTIFS($G$3:G5277,'تقرير استهلاك خامات'!$D$4)</f>
        <v>2</v>
      </c>
      <c r="C5277" s="13">
        <f>COUNTIFS($F$3:F5277,'تقرير منتج تام'!$E$4)</f>
        <v>10</v>
      </c>
      <c r="D5277" s="37"/>
      <c r="E5277" s="37"/>
      <c r="F5277" s="37"/>
      <c r="G5277" s="39"/>
      <c r="H5277" s="40"/>
      <c r="I5277" s="107" t="str">
        <f>IF(G5277="","",_xlfn.IFNA(VLOOKUP(G5277,'سجل المشتريات'!F:N,8,0),"غير مسجلة في المشتريات"))</f>
        <v/>
      </c>
      <c r="J5277" s="26" t="str">
        <f>_xlfn.IFNA(VLOOKUP(F5277,الاوردرات!$B$1:$C$600,2,0),"")</f>
        <v/>
      </c>
      <c r="K5277" s="52"/>
      <c r="M5277" s="105" t="str">
        <f>IF(G5277="","",_xlfn.IFNA((VLOOKUP(G5277,help!L:M,2,0))*H5277,_xlfn.IFNA((VLOOKUP(G5277,help!P:Q,2,0))*H5277,"غير مسجلة في المشتريات")))</f>
        <v/>
      </c>
    </row>
    <row r="5278" spans="2:13" hidden="1" x14ac:dyDescent="0.25">
      <c r="B5278" s="13">
        <f>COUNTIFS($G$3:G5278,'تقرير استهلاك خامات'!$D$4)</f>
        <v>2</v>
      </c>
      <c r="C5278" s="13">
        <f>COUNTIFS($F$3:F5278,'تقرير منتج تام'!$E$4)</f>
        <v>10</v>
      </c>
      <c r="D5278" s="37"/>
      <c r="E5278" s="37"/>
      <c r="F5278" s="37"/>
      <c r="G5278" s="39"/>
      <c r="H5278" s="40"/>
      <c r="I5278" s="107" t="str">
        <f>IF(G5278="","",_xlfn.IFNA(VLOOKUP(G5278,'سجل المشتريات'!F:N,8,0),"غير مسجلة في المشتريات"))</f>
        <v/>
      </c>
      <c r="J5278" s="26" t="str">
        <f>_xlfn.IFNA(VLOOKUP(F5278,الاوردرات!$B$1:$C$600,2,0),"")</f>
        <v/>
      </c>
      <c r="K5278" s="52"/>
      <c r="M5278" s="105" t="str">
        <f>IF(G5278="","",_xlfn.IFNA((VLOOKUP(G5278,help!L:M,2,0))*H5278,_xlfn.IFNA((VLOOKUP(G5278,help!P:Q,2,0))*H5278,"غير مسجلة في المشتريات")))</f>
        <v/>
      </c>
    </row>
    <row r="5279" spans="2:13" hidden="1" x14ac:dyDescent="0.25">
      <c r="B5279" s="13">
        <f>COUNTIFS($G$3:G5279,'تقرير استهلاك خامات'!$D$4)</f>
        <v>2</v>
      </c>
      <c r="C5279" s="13">
        <f>COUNTIFS($F$3:F5279,'تقرير منتج تام'!$E$4)</f>
        <v>10</v>
      </c>
      <c r="D5279" s="37"/>
      <c r="E5279" s="37"/>
      <c r="F5279" s="37"/>
      <c r="G5279" s="39"/>
      <c r="H5279" s="40"/>
      <c r="I5279" s="107" t="str">
        <f>IF(G5279="","",_xlfn.IFNA(VLOOKUP(G5279,'سجل المشتريات'!F:N,8,0),"غير مسجلة في المشتريات"))</f>
        <v/>
      </c>
      <c r="J5279" s="26" t="str">
        <f>_xlfn.IFNA(VLOOKUP(F5279,الاوردرات!$B$1:$C$600,2,0),"")</f>
        <v/>
      </c>
      <c r="K5279" s="52"/>
      <c r="M5279" s="105" t="str">
        <f>IF(G5279="","",_xlfn.IFNA((VLOOKUP(G5279,help!L:M,2,0))*H5279,_xlfn.IFNA((VLOOKUP(G5279,help!P:Q,2,0))*H5279,"غير مسجلة في المشتريات")))</f>
        <v/>
      </c>
    </row>
    <row r="5280" spans="2:13" hidden="1" x14ac:dyDescent="0.25">
      <c r="B5280" s="13">
        <f>COUNTIFS($G$3:G5280,'تقرير استهلاك خامات'!$D$4)</f>
        <v>2</v>
      </c>
      <c r="C5280" s="13">
        <f>COUNTIFS($F$3:F5280,'تقرير منتج تام'!$E$4)</f>
        <v>10</v>
      </c>
      <c r="D5280" s="37"/>
      <c r="E5280" s="37"/>
      <c r="F5280" s="37"/>
      <c r="G5280" s="39"/>
      <c r="H5280" s="40"/>
      <c r="I5280" s="107" t="str">
        <f>IF(G5280="","",_xlfn.IFNA(VLOOKUP(G5280,'سجل المشتريات'!F:N,8,0),"غير مسجلة في المشتريات"))</f>
        <v/>
      </c>
      <c r="J5280" s="26" t="str">
        <f>_xlfn.IFNA(VLOOKUP(F5280,الاوردرات!$B$1:$C$600,2,0),"")</f>
        <v/>
      </c>
      <c r="K5280" s="52"/>
      <c r="M5280" s="105" t="str">
        <f>IF(G5280="","",_xlfn.IFNA((VLOOKUP(G5280,help!L:M,2,0))*H5280,_xlfn.IFNA((VLOOKUP(G5280,help!P:Q,2,0))*H5280,"غير مسجلة في المشتريات")))</f>
        <v/>
      </c>
    </row>
    <row r="5281" spans="2:13" hidden="1" x14ac:dyDescent="0.25">
      <c r="B5281" s="13">
        <f>COUNTIFS($G$3:G5281,'تقرير استهلاك خامات'!$D$4)</f>
        <v>2</v>
      </c>
      <c r="C5281" s="13">
        <f>COUNTIFS($F$3:F5281,'تقرير منتج تام'!$E$4)</f>
        <v>10</v>
      </c>
      <c r="D5281" s="37"/>
      <c r="E5281" s="37"/>
      <c r="F5281" s="37"/>
      <c r="G5281" s="39"/>
      <c r="H5281" s="40"/>
      <c r="I5281" s="107" t="str">
        <f>IF(G5281="","",_xlfn.IFNA(VLOOKUP(G5281,'سجل المشتريات'!F:N,8,0),"غير مسجلة في المشتريات"))</f>
        <v/>
      </c>
      <c r="J5281" s="26" t="str">
        <f>_xlfn.IFNA(VLOOKUP(F5281,الاوردرات!$B$1:$C$600,2,0),"")</f>
        <v/>
      </c>
      <c r="K5281" s="52"/>
      <c r="M5281" s="105" t="str">
        <f>IF(G5281="","",_xlfn.IFNA((VLOOKUP(G5281,help!L:M,2,0))*H5281,_xlfn.IFNA((VLOOKUP(G5281,help!P:Q,2,0))*H5281,"غير مسجلة في المشتريات")))</f>
        <v/>
      </c>
    </row>
    <row r="5282" spans="2:13" hidden="1" x14ac:dyDescent="0.25">
      <c r="B5282" s="13">
        <f>COUNTIFS($G$3:G5282,'تقرير استهلاك خامات'!$D$4)</f>
        <v>2</v>
      </c>
      <c r="C5282" s="13">
        <f>COUNTIFS($F$3:F5282,'تقرير منتج تام'!$E$4)</f>
        <v>10</v>
      </c>
      <c r="D5282" s="37"/>
      <c r="E5282" s="37"/>
      <c r="F5282" s="37"/>
      <c r="G5282" s="39"/>
      <c r="H5282" s="40"/>
      <c r="I5282" s="107" t="str">
        <f>IF(G5282="","",_xlfn.IFNA(VLOOKUP(G5282,'سجل المشتريات'!F:N,8,0),"غير مسجلة في المشتريات"))</f>
        <v/>
      </c>
      <c r="J5282" s="26" t="str">
        <f>_xlfn.IFNA(VLOOKUP(F5282,الاوردرات!$B$1:$C$600,2,0),"")</f>
        <v/>
      </c>
      <c r="K5282" s="52"/>
      <c r="M5282" s="105" t="str">
        <f>IF(G5282="","",_xlfn.IFNA((VLOOKUP(G5282,help!L:M,2,0))*H5282,_xlfn.IFNA((VLOOKUP(G5282,help!P:Q,2,0))*H5282,"غير مسجلة في المشتريات")))</f>
        <v/>
      </c>
    </row>
    <row r="5283" spans="2:13" hidden="1" x14ac:dyDescent="0.25">
      <c r="B5283" s="13">
        <f>COUNTIFS($G$3:G5283,'تقرير استهلاك خامات'!$D$4)</f>
        <v>2</v>
      </c>
      <c r="C5283" s="13">
        <f>COUNTIFS($F$3:F5283,'تقرير منتج تام'!$E$4)</f>
        <v>10</v>
      </c>
      <c r="D5283" s="37"/>
      <c r="E5283" s="37"/>
      <c r="F5283" s="37"/>
      <c r="G5283" s="39"/>
      <c r="H5283" s="40"/>
      <c r="I5283" s="107" t="str">
        <f>IF(G5283="","",_xlfn.IFNA(VLOOKUP(G5283,'سجل المشتريات'!F:N,8,0),"غير مسجلة في المشتريات"))</f>
        <v/>
      </c>
      <c r="J5283" s="26" t="str">
        <f>_xlfn.IFNA(VLOOKUP(F5283,الاوردرات!$B$1:$C$600,2,0),"")</f>
        <v/>
      </c>
      <c r="K5283" s="52"/>
      <c r="M5283" s="105" t="str">
        <f>IF(G5283="","",_xlfn.IFNA((VLOOKUP(G5283,help!L:M,2,0))*H5283,_xlfn.IFNA((VLOOKUP(G5283,help!P:Q,2,0))*H5283,"غير مسجلة في المشتريات")))</f>
        <v/>
      </c>
    </row>
    <row r="5284" spans="2:13" hidden="1" x14ac:dyDescent="0.25">
      <c r="B5284" s="13">
        <f>COUNTIFS($G$3:G5284,'تقرير استهلاك خامات'!$D$4)</f>
        <v>2</v>
      </c>
      <c r="C5284" s="13">
        <f>COUNTIFS($F$3:F5284,'تقرير منتج تام'!$E$4)</f>
        <v>10</v>
      </c>
      <c r="D5284" s="37"/>
      <c r="E5284" s="37"/>
      <c r="F5284" s="37"/>
      <c r="G5284" s="39"/>
      <c r="H5284" s="40"/>
      <c r="I5284" s="107" t="str">
        <f>IF(G5284="","",_xlfn.IFNA(VLOOKUP(G5284,'سجل المشتريات'!F:N,8,0),"غير مسجلة في المشتريات"))</f>
        <v/>
      </c>
      <c r="J5284" s="26" t="str">
        <f>_xlfn.IFNA(VLOOKUP(F5284,الاوردرات!$B$1:$C$600,2,0),"")</f>
        <v/>
      </c>
      <c r="K5284" s="52"/>
      <c r="M5284" s="105" t="str">
        <f>IF(G5284="","",_xlfn.IFNA((VLOOKUP(G5284,help!L:M,2,0))*H5284,_xlfn.IFNA((VLOOKUP(G5284,help!P:Q,2,0))*H5284,"غير مسجلة في المشتريات")))</f>
        <v/>
      </c>
    </row>
    <row r="5285" spans="2:13" hidden="1" x14ac:dyDescent="0.25">
      <c r="B5285" s="13">
        <f>COUNTIFS($G$3:G5285,'تقرير استهلاك خامات'!$D$4)</f>
        <v>2</v>
      </c>
      <c r="C5285" s="13">
        <f>COUNTIFS($F$3:F5285,'تقرير منتج تام'!$E$4)</f>
        <v>10</v>
      </c>
      <c r="D5285" s="37"/>
      <c r="E5285" s="37"/>
      <c r="F5285" s="37"/>
      <c r="G5285" s="39"/>
      <c r="H5285" s="40"/>
      <c r="I5285" s="107" t="str">
        <f>IF(G5285="","",_xlfn.IFNA(VLOOKUP(G5285,'سجل المشتريات'!F:N,8,0),"غير مسجلة في المشتريات"))</f>
        <v/>
      </c>
      <c r="J5285" s="26" t="str">
        <f>_xlfn.IFNA(VLOOKUP(F5285,الاوردرات!$B$1:$C$600,2,0),"")</f>
        <v/>
      </c>
      <c r="K5285" s="52"/>
      <c r="M5285" s="105" t="str">
        <f>IF(G5285="","",_xlfn.IFNA((VLOOKUP(G5285,help!L:M,2,0))*H5285,_xlfn.IFNA((VLOOKUP(G5285,help!P:Q,2,0))*H5285,"غير مسجلة في المشتريات")))</f>
        <v/>
      </c>
    </row>
    <row r="5286" spans="2:13" hidden="1" x14ac:dyDescent="0.25">
      <c r="B5286" s="13">
        <f>COUNTIFS($G$3:G5286,'تقرير استهلاك خامات'!$D$4)</f>
        <v>2</v>
      </c>
      <c r="C5286" s="13">
        <f>COUNTIFS($F$3:F5286,'تقرير منتج تام'!$E$4)</f>
        <v>10</v>
      </c>
      <c r="D5286" s="37"/>
      <c r="E5286" s="37"/>
      <c r="F5286" s="37"/>
      <c r="G5286" s="39"/>
      <c r="H5286" s="40"/>
      <c r="I5286" s="107" t="str">
        <f>IF(G5286="","",_xlfn.IFNA(VLOOKUP(G5286,'سجل المشتريات'!F:N,8,0),"غير مسجلة في المشتريات"))</f>
        <v/>
      </c>
      <c r="J5286" s="26" t="str">
        <f>_xlfn.IFNA(VLOOKUP(F5286,الاوردرات!$B$1:$C$600,2,0),"")</f>
        <v/>
      </c>
      <c r="K5286" s="52"/>
      <c r="M5286" s="105" t="str">
        <f>IF(G5286="","",_xlfn.IFNA((VLOOKUP(G5286,help!L:M,2,0))*H5286,_xlfn.IFNA((VLOOKUP(G5286,help!P:Q,2,0))*H5286,"غير مسجلة في المشتريات")))</f>
        <v/>
      </c>
    </row>
    <row r="5287" spans="2:13" hidden="1" x14ac:dyDescent="0.25">
      <c r="B5287" s="13">
        <f>COUNTIFS($G$3:G5287,'تقرير استهلاك خامات'!$D$4)</f>
        <v>2</v>
      </c>
      <c r="C5287" s="13">
        <f>COUNTIFS($F$3:F5287,'تقرير منتج تام'!$E$4)</f>
        <v>10</v>
      </c>
      <c r="D5287" s="37"/>
      <c r="E5287" s="37"/>
      <c r="F5287" s="37"/>
      <c r="G5287" s="39"/>
      <c r="H5287" s="40"/>
      <c r="I5287" s="107" t="str">
        <f>IF(G5287="","",_xlfn.IFNA(VLOOKUP(G5287,'سجل المشتريات'!F:N,8,0),"غير مسجلة في المشتريات"))</f>
        <v/>
      </c>
      <c r="J5287" s="26" t="str">
        <f>_xlfn.IFNA(VLOOKUP(F5287,الاوردرات!$B$1:$C$600,2,0),"")</f>
        <v/>
      </c>
      <c r="K5287" s="52"/>
      <c r="M5287" s="105" t="str">
        <f>IF(G5287="","",_xlfn.IFNA((VLOOKUP(G5287,help!L:M,2,0))*H5287,_xlfn.IFNA((VLOOKUP(G5287,help!P:Q,2,0))*H5287,"غير مسجلة في المشتريات")))</f>
        <v/>
      </c>
    </row>
    <row r="5288" spans="2:13" hidden="1" x14ac:dyDescent="0.25">
      <c r="B5288" s="13">
        <f>COUNTIFS($G$3:G5288,'تقرير استهلاك خامات'!$D$4)</f>
        <v>2</v>
      </c>
      <c r="C5288" s="13">
        <f>COUNTIFS($F$3:F5288,'تقرير منتج تام'!$E$4)</f>
        <v>10</v>
      </c>
      <c r="D5288" s="37"/>
      <c r="E5288" s="37"/>
      <c r="F5288" s="37"/>
      <c r="G5288" s="39"/>
      <c r="H5288" s="40"/>
      <c r="I5288" s="107" t="str">
        <f>IF(G5288="","",_xlfn.IFNA(VLOOKUP(G5288,'سجل المشتريات'!F:N,8,0),"غير مسجلة في المشتريات"))</f>
        <v/>
      </c>
      <c r="J5288" s="26" t="str">
        <f>_xlfn.IFNA(VLOOKUP(F5288,الاوردرات!$B$1:$C$600,2,0),"")</f>
        <v/>
      </c>
      <c r="K5288" s="52"/>
      <c r="M5288" s="105" t="str">
        <f>IF(G5288="","",_xlfn.IFNA((VLOOKUP(G5288,help!L:M,2,0))*H5288,_xlfn.IFNA((VLOOKUP(G5288,help!P:Q,2,0))*H5288,"غير مسجلة في المشتريات")))</f>
        <v/>
      </c>
    </row>
    <row r="5289" spans="2:13" hidden="1" x14ac:dyDescent="0.25">
      <c r="B5289" s="13">
        <f>COUNTIFS($G$3:G5289,'تقرير استهلاك خامات'!$D$4)</f>
        <v>2</v>
      </c>
      <c r="C5289" s="13">
        <f>COUNTIFS($F$3:F5289,'تقرير منتج تام'!$E$4)</f>
        <v>10</v>
      </c>
      <c r="D5289" s="37"/>
      <c r="E5289" s="37"/>
      <c r="F5289" s="37"/>
      <c r="G5289" s="39"/>
      <c r="H5289" s="40"/>
      <c r="I5289" s="107" t="str">
        <f>IF(G5289="","",_xlfn.IFNA(VLOOKUP(G5289,'سجل المشتريات'!F:N,8,0),"غير مسجلة في المشتريات"))</f>
        <v/>
      </c>
      <c r="J5289" s="26" t="str">
        <f>_xlfn.IFNA(VLOOKUP(F5289,الاوردرات!$B$1:$C$600,2,0),"")</f>
        <v/>
      </c>
      <c r="K5289" s="52"/>
      <c r="M5289" s="105" t="str">
        <f>IF(G5289="","",_xlfn.IFNA((VLOOKUP(G5289,help!L:M,2,0))*H5289,_xlfn.IFNA((VLOOKUP(G5289,help!P:Q,2,0))*H5289,"غير مسجلة في المشتريات")))</f>
        <v/>
      </c>
    </row>
    <row r="5290" spans="2:13" hidden="1" x14ac:dyDescent="0.25">
      <c r="B5290" s="13">
        <f>COUNTIFS($G$3:G5290,'تقرير استهلاك خامات'!$D$4)</f>
        <v>2</v>
      </c>
      <c r="C5290" s="13">
        <f>COUNTIFS($F$3:F5290,'تقرير منتج تام'!$E$4)</f>
        <v>10</v>
      </c>
      <c r="D5290" s="37"/>
      <c r="E5290" s="37"/>
      <c r="F5290" s="37"/>
      <c r="G5290" s="39"/>
      <c r="H5290" s="40"/>
      <c r="I5290" s="107" t="str">
        <f>IF(G5290="","",_xlfn.IFNA(VLOOKUP(G5290,'سجل المشتريات'!F:N,8,0),"غير مسجلة في المشتريات"))</f>
        <v/>
      </c>
      <c r="J5290" s="26" t="str">
        <f>_xlfn.IFNA(VLOOKUP(F5290,الاوردرات!$B$1:$C$600,2,0),"")</f>
        <v/>
      </c>
      <c r="K5290" s="52"/>
      <c r="M5290" s="105" t="str">
        <f>IF(G5290="","",_xlfn.IFNA((VLOOKUP(G5290,help!L:M,2,0))*H5290,_xlfn.IFNA((VLOOKUP(G5290,help!P:Q,2,0))*H5290,"غير مسجلة في المشتريات")))</f>
        <v/>
      </c>
    </row>
    <row r="5291" spans="2:13" hidden="1" x14ac:dyDescent="0.25">
      <c r="B5291" s="13">
        <f>COUNTIFS($G$3:G5291,'تقرير استهلاك خامات'!$D$4)</f>
        <v>2</v>
      </c>
      <c r="C5291" s="13">
        <f>COUNTIFS($F$3:F5291,'تقرير منتج تام'!$E$4)</f>
        <v>10</v>
      </c>
      <c r="D5291" s="37"/>
      <c r="E5291" s="37"/>
      <c r="F5291" s="37"/>
      <c r="G5291" s="39"/>
      <c r="H5291" s="40"/>
      <c r="I5291" s="107" t="str">
        <f>IF(G5291="","",_xlfn.IFNA(VLOOKUP(G5291,'سجل المشتريات'!F:N,8,0),"غير مسجلة في المشتريات"))</f>
        <v/>
      </c>
      <c r="J5291" s="26" t="str">
        <f>_xlfn.IFNA(VLOOKUP(F5291,الاوردرات!$B$1:$C$600,2,0),"")</f>
        <v/>
      </c>
      <c r="K5291" s="52"/>
      <c r="M5291" s="105" t="str">
        <f>IF(G5291="","",_xlfn.IFNA((VLOOKUP(G5291,help!L:M,2,0))*H5291,_xlfn.IFNA((VLOOKUP(G5291,help!P:Q,2,0))*H5291,"غير مسجلة في المشتريات")))</f>
        <v/>
      </c>
    </row>
    <row r="5292" spans="2:13" hidden="1" x14ac:dyDescent="0.25">
      <c r="B5292" s="13">
        <f>COUNTIFS($G$3:G5292,'تقرير استهلاك خامات'!$D$4)</f>
        <v>2</v>
      </c>
      <c r="C5292" s="13">
        <f>COUNTIFS($F$3:F5292,'تقرير منتج تام'!$E$4)</f>
        <v>10</v>
      </c>
      <c r="D5292" s="37"/>
      <c r="E5292" s="37"/>
      <c r="F5292" s="37"/>
      <c r="G5292" s="39"/>
      <c r="H5292" s="40"/>
      <c r="I5292" s="107" t="str">
        <f>IF(G5292="","",_xlfn.IFNA(VLOOKUP(G5292,'سجل المشتريات'!F:N,8,0),"غير مسجلة في المشتريات"))</f>
        <v/>
      </c>
      <c r="J5292" s="26" t="str">
        <f>_xlfn.IFNA(VLOOKUP(F5292,الاوردرات!$B$1:$C$600,2,0),"")</f>
        <v/>
      </c>
      <c r="K5292" s="52"/>
      <c r="M5292" s="105" t="str">
        <f>IF(G5292="","",_xlfn.IFNA((VLOOKUP(G5292,help!L:M,2,0))*H5292,_xlfn.IFNA((VLOOKUP(G5292,help!P:Q,2,0))*H5292,"غير مسجلة في المشتريات")))</f>
        <v/>
      </c>
    </row>
    <row r="5293" spans="2:13" hidden="1" x14ac:dyDescent="0.25">
      <c r="B5293" s="13">
        <f>COUNTIFS($G$3:G5293,'تقرير استهلاك خامات'!$D$4)</f>
        <v>2</v>
      </c>
      <c r="C5293" s="13">
        <f>COUNTIFS($F$3:F5293,'تقرير منتج تام'!$E$4)</f>
        <v>10</v>
      </c>
      <c r="D5293" s="37"/>
      <c r="E5293" s="37"/>
      <c r="F5293" s="37"/>
      <c r="G5293" s="39"/>
      <c r="H5293" s="40"/>
      <c r="I5293" s="107" t="str">
        <f>IF(G5293="","",_xlfn.IFNA(VLOOKUP(G5293,'سجل المشتريات'!F:N,8,0),"غير مسجلة في المشتريات"))</f>
        <v/>
      </c>
      <c r="J5293" s="26" t="str">
        <f>_xlfn.IFNA(VLOOKUP(F5293,الاوردرات!$B$1:$C$600,2,0),"")</f>
        <v/>
      </c>
      <c r="K5293" s="52"/>
      <c r="M5293" s="105" t="str">
        <f>IF(G5293="","",_xlfn.IFNA((VLOOKUP(G5293,help!L:M,2,0))*H5293,_xlfn.IFNA((VLOOKUP(G5293,help!P:Q,2,0))*H5293,"غير مسجلة في المشتريات")))</f>
        <v/>
      </c>
    </row>
    <row r="5294" spans="2:13" hidden="1" x14ac:dyDescent="0.25">
      <c r="B5294" s="13">
        <f>COUNTIFS($G$3:G5294,'تقرير استهلاك خامات'!$D$4)</f>
        <v>2</v>
      </c>
      <c r="C5294" s="13">
        <f>COUNTIFS($F$3:F5294,'تقرير منتج تام'!$E$4)</f>
        <v>10</v>
      </c>
      <c r="D5294" s="37"/>
      <c r="E5294" s="37"/>
      <c r="F5294" s="37"/>
      <c r="G5294" s="39"/>
      <c r="H5294" s="40"/>
      <c r="I5294" s="107" t="str">
        <f>IF(G5294="","",_xlfn.IFNA(VLOOKUP(G5294,'سجل المشتريات'!F:N,8,0),"غير مسجلة في المشتريات"))</f>
        <v/>
      </c>
      <c r="J5294" s="26" t="str">
        <f>_xlfn.IFNA(VLOOKUP(F5294,الاوردرات!$B$1:$C$600,2,0),"")</f>
        <v/>
      </c>
      <c r="K5294" s="52"/>
      <c r="M5294" s="105" t="str">
        <f>IF(G5294="","",_xlfn.IFNA((VLOOKUP(G5294,help!L:M,2,0))*H5294,_xlfn.IFNA((VLOOKUP(G5294,help!P:Q,2,0))*H5294,"غير مسجلة في المشتريات")))</f>
        <v/>
      </c>
    </row>
    <row r="5295" spans="2:13" hidden="1" x14ac:dyDescent="0.25">
      <c r="B5295" s="13">
        <f>COUNTIFS($G$3:G5295,'تقرير استهلاك خامات'!$D$4)</f>
        <v>2</v>
      </c>
      <c r="C5295" s="13">
        <f>COUNTIFS($F$3:F5295,'تقرير منتج تام'!$E$4)</f>
        <v>10</v>
      </c>
      <c r="D5295" s="37"/>
      <c r="E5295" s="37"/>
      <c r="F5295" s="37"/>
      <c r="G5295" s="39"/>
      <c r="H5295" s="40"/>
      <c r="I5295" s="107" t="str">
        <f>IF(G5295="","",_xlfn.IFNA(VLOOKUP(G5295,'سجل المشتريات'!F:N,8,0),"غير مسجلة في المشتريات"))</f>
        <v/>
      </c>
      <c r="J5295" s="26" t="str">
        <f>_xlfn.IFNA(VLOOKUP(F5295,الاوردرات!$B$1:$C$600,2,0),"")</f>
        <v/>
      </c>
      <c r="K5295" s="52"/>
      <c r="M5295" s="105" t="str">
        <f>IF(G5295="","",_xlfn.IFNA((VLOOKUP(G5295,help!L:M,2,0))*H5295,_xlfn.IFNA((VLOOKUP(G5295,help!P:Q,2,0))*H5295,"غير مسجلة في المشتريات")))</f>
        <v/>
      </c>
    </row>
    <row r="5296" spans="2:13" hidden="1" x14ac:dyDescent="0.25">
      <c r="B5296" s="13">
        <f>COUNTIFS($G$3:G5296,'تقرير استهلاك خامات'!$D$4)</f>
        <v>2</v>
      </c>
      <c r="C5296" s="13">
        <f>COUNTIFS($F$3:F5296,'تقرير منتج تام'!$E$4)</f>
        <v>10</v>
      </c>
      <c r="D5296" s="37"/>
      <c r="E5296" s="37"/>
      <c r="F5296" s="37"/>
      <c r="G5296" s="39"/>
      <c r="H5296" s="40"/>
      <c r="I5296" s="107" t="str">
        <f>IF(G5296="","",_xlfn.IFNA(VLOOKUP(G5296,'سجل المشتريات'!F:N,8,0),"غير مسجلة في المشتريات"))</f>
        <v/>
      </c>
      <c r="J5296" s="26" t="str">
        <f>_xlfn.IFNA(VLOOKUP(F5296,الاوردرات!$B$1:$C$600,2,0),"")</f>
        <v/>
      </c>
      <c r="K5296" s="52"/>
      <c r="M5296" s="105" t="str">
        <f>IF(G5296="","",_xlfn.IFNA((VLOOKUP(G5296,help!L:M,2,0))*H5296,_xlfn.IFNA((VLOOKUP(G5296,help!P:Q,2,0))*H5296,"غير مسجلة في المشتريات")))</f>
        <v/>
      </c>
    </row>
    <row r="5297" spans="2:13" hidden="1" x14ac:dyDescent="0.25">
      <c r="B5297" s="13">
        <f>COUNTIFS($G$3:G5297,'تقرير استهلاك خامات'!$D$4)</f>
        <v>2</v>
      </c>
      <c r="C5297" s="13">
        <f>COUNTIFS($F$3:F5297,'تقرير منتج تام'!$E$4)</f>
        <v>10</v>
      </c>
      <c r="D5297" s="37"/>
      <c r="E5297" s="37"/>
      <c r="F5297" s="37"/>
      <c r="G5297" s="39"/>
      <c r="H5297" s="40"/>
      <c r="I5297" s="107" t="str">
        <f>IF(G5297="","",_xlfn.IFNA(VLOOKUP(G5297,'سجل المشتريات'!F:N,8,0),"غير مسجلة في المشتريات"))</f>
        <v/>
      </c>
      <c r="J5297" s="26" t="str">
        <f>_xlfn.IFNA(VLOOKUP(F5297,الاوردرات!$B$1:$C$600,2,0),"")</f>
        <v/>
      </c>
      <c r="K5297" s="52"/>
      <c r="M5297" s="105" t="str">
        <f>IF(G5297="","",_xlfn.IFNA((VLOOKUP(G5297,help!L:M,2,0))*H5297,_xlfn.IFNA((VLOOKUP(G5297,help!P:Q,2,0))*H5297,"غير مسجلة في المشتريات")))</f>
        <v/>
      </c>
    </row>
    <row r="5298" spans="2:13" hidden="1" x14ac:dyDescent="0.25">
      <c r="B5298" s="13">
        <f>COUNTIFS($G$3:G5298,'تقرير استهلاك خامات'!$D$4)</f>
        <v>2</v>
      </c>
      <c r="C5298" s="13">
        <f>COUNTIFS($F$3:F5298,'تقرير منتج تام'!$E$4)</f>
        <v>10</v>
      </c>
      <c r="D5298" s="37"/>
      <c r="E5298" s="37"/>
      <c r="F5298" s="37"/>
      <c r="G5298" s="39"/>
      <c r="H5298" s="40"/>
      <c r="I5298" s="107" t="str">
        <f>IF(G5298="","",_xlfn.IFNA(VLOOKUP(G5298,'سجل المشتريات'!F:N,8,0),"غير مسجلة في المشتريات"))</f>
        <v/>
      </c>
      <c r="J5298" s="26" t="str">
        <f>_xlfn.IFNA(VLOOKUP(F5298,الاوردرات!$B$1:$C$600,2,0),"")</f>
        <v/>
      </c>
      <c r="K5298" s="52"/>
      <c r="M5298" s="105" t="str">
        <f>IF(G5298="","",_xlfn.IFNA((VLOOKUP(G5298,help!L:M,2,0))*H5298,_xlfn.IFNA((VLOOKUP(G5298,help!P:Q,2,0))*H5298,"غير مسجلة في المشتريات")))</f>
        <v/>
      </c>
    </row>
    <row r="5299" spans="2:13" hidden="1" x14ac:dyDescent="0.25">
      <c r="B5299" s="13">
        <f>COUNTIFS($G$3:G5299,'تقرير استهلاك خامات'!$D$4)</f>
        <v>2</v>
      </c>
      <c r="C5299" s="13">
        <f>COUNTIFS($F$3:F5299,'تقرير منتج تام'!$E$4)</f>
        <v>10</v>
      </c>
      <c r="D5299" s="37"/>
      <c r="E5299" s="37"/>
      <c r="F5299" s="37"/>
      <c r="G5299" s="39"/>
      <c r="H5299" s="40"/>
      <c r="I5299" s="107" t="str">
        <f>IF(G5299="","",_xlfn.IFNA(VLOOKUP(G5299,'سجل المشتريات'!F:N,8,0),"غير مسجلة في المشتريات"))</f>
        <v/>
      </c>
      <c r="J5299" s="26" t="str">
        <f>_xlfn.IFNA(VLOOKUP(F5299,الاوردرات!$B$1:$C$600,2,0),"")</f>
        <v/>
      </c>
      <c r="K5299" s="52"/>
      <c r="M5299" s="105" t="str">
        <f>IF(G5299="","",_xlfn.IFNA((VLOOKUP(G5299,help!L:M,2,0))*H5299,_xlfn.IFNA((VLOOKUP(G5299,help!P:Q,2,0))*H5299,"غير مسجلة في المشتريات")))</f>
        <v/>
      </c>
    </row>
    <row r="5300" spans="2:13" hidden="1" x14ac:dyDescent="0.25">
      <c r="B5300" s="13">
        <f>COUNTIFS($G$3:G5300,'تقرير استهلاك خامات'!$D$4)</f>
        <v>2</v>
      </c>
      <c r="C5300" s="13">
        <f>COUNTIFS($F$3:F5300,'تقرير منتج تام'!$E$4)</f>
        <v>10</v>
      </c>
      <c r="D5300" s="37"/>
      <c r="E5300" s="37"/>
      <c r="F5300" s="37"/>
      <c r="G5300" s="39"/>
      <c r="H5300" s="40"/>
      <c r="I5300" s="107" t="str">
        <f>IF(G5300="","",_xlfn.IFNA(VLOOKUP(G5300,'سجل المشتريات'!F:N,8,0),"غير مسجلة في المشتريات"))</f>
        <v/>
      </c>
      <c r="J5300" s="26" t="str">
        <f>_xlfn.IFNA(VLOOKUP(F5300,الاوردرات!$B$1:$C$600,2,0),"")</f>
        <v/>
      </c>
      <c r="K5300" s="52"/>
      <c r="M5300" s="105" t="str">
        <f>IF(G5300="","",_xlfn.IFNA((VLOOKUP(G5300,help!L:M,2,0))*H5300,_xlfn.IFNA((VLOOKUP(G5300,help!P:Q,2,0))*H5300,"غير مسجلة في المشتريات")))</f>
        <v/>
      </c>
    </row>
    <row r="5301" spans="2:13" hidden="1" x14ac:dyDescent="0.25">
      <c r="B5301" s="13">
        <f>COUNTIFS($G$3:G5301,'تقرير استهلاك خامات'!$D$4)</f>
        <v>2</v>
      </c>
      <c r="C5301" s="13">
        <f>COUNTIFS($F$3:F5301,'تقرير منتج تام'!$E$4)</f>
        <v>10</v>
      </c>
      <c r="D5301" s="37"/>
      <c r="E5301" s="37"/>
      <c r="F5301" s="37"/>
      <c r="G5301" s="39"/>
      <c r="H5301" s="40"/>
      <c r="I5301" s="107" t="str">
        <f>IF(G5301="","",_xlfn.IFNA(VLOOKUP(G5301,'سجل المشتريات'!F:N,8,0),"غير مسجلة في المشتريات"))</f>
        <v/>
      </c>
      <c r="J5301" s="26" t="str">
        <f>_xlfn.IFNA(VLOOKUP(F5301,الاوردرات!$B$1:$C$600,2,0),"")</f>
        <v/>
      </c>
      <c r="K5301" s="52"/>
      <c r="M5301" s="105" t="str">
        <f>IF(G5301="","",_xlfn.IFNA((VLOOKUP(G5301,help!L:M,2,0))*H5301,_xlfn.IFNA((VLOOKUP(G5301,help!P:Q,2,0))*H5301,"غير مسجلة في المشتريات")))</f>
        <v/>
      </c>
    </row>
    <row r="5302" spans="2:13" hidden="1" x14ac:dyDescent="0.25">
      <c r="B5302" s="13">
        <f>COUNTIFS($G$3:G5302,'تقرير استهلاك خامات'!$D$4)</f>
        <v>2</v>
      </c>
      <c r="C5302" s="13">
        <f>COUNTIFS($F$3:F5302,'تقرير منتج تام'!$E$4)</f>
        <v>10</v>
      </c>
      <c r="D5302" s="37"/>
      <c r="E5302" s="37"/>
      <c r="F5302" s="37"/>
      <c r="G5302" s="39"/>
      <c r="H5302" s="40"/>
      <c r="I5302" s="107" t="str">
        <f>IF(G5302="","",_xlfn.IFNA(VLOOKUP(G5302,'سجل المشتريات'!F:N,8,0),"غير مسجلة في المشتريات"))</f>
        <v/>
      </c>
      <c r="J5302" s="26" t="str">
        <f>_xlfn.IFNA(VLOOKUP(F5302,الاوردرات!$B$1:$C$600,2,0),"")</f>
        <v/>
      </c>
      <c r="K5302" s="52"/>
      <c r="M5302" s="105" t="str">
        <f>IF(G5302="","",_xlfn.IFNA((VLOOKUP(G5302,help!L:M,2,0))*H5302,_xlfn.IFNA((VLOOKUP(G5302,help!P:Q,2,0))*H5302,"غير مسجلة في المشتريات")))</f>
        <v/>
      </c>
    </row>
    <row r="5303" spans="2:13" hidden="1" x14ac:dyDescent="0.25">
      <c r="B5303" s="13">
        <f>COUNTIFS($G$3:G5303,'تقرير استهلاك خامات'!$D$4)</f>
        <v>2</v>
      </c>
      <c r="C5303" s="13">
        <f>COUNTIFS($F$3:F5303,'تقرير منتج تام'!$E$4)</f>
        <v>10</v>
      </c>
      <c r="D5303" s="37"/>
      <c r="E5303" s="37"/>
      <c r="F5303" s="37"/>
      <c r="G5303" s="39"/>
      <c r="H5303" s="40"/>
      <c r="I5303" s="107" t="str">
        <f>IF(G5303="","",_xlfn.IFNA(VLOOKUP(G5303,'سجل المشتريات'!F:N,8,0),"غير مسجلة في المشتريات"))</f>
        <v/>
      </c>
      <c r="J5303" s="26" t="str">
        <f>_xlfn.IFNA(VLOOKUP(F5303,الاوردرات!$B$1:$C$600,2,0),"")</f>
        <v/>
      </c>
      <c r="K5303" s="52"/>
      <c r="M5303" s="105" t="str">
        <f>IF(G5303="","",_xlfn.IFNA((VLOOKUP(G5303,help!L:M,2,0))*H5303,_xlfn.IFNA((VLOOKUP(G5303,help!P:Q,2,0))*H5303,"غير مسجلة في المشتريات")))</f>
        <v/>
      </c>
    </row>
    <row r="5304" spans="2:13" hidden="1" x14ac:dyDescent="0.25">
      <c r="B5304" s="13">
        <f>COUNTIFS($G$3:G5304,'تقرير استهلاك خامات'!$D$4)</f>
        <v>2</v>
      </c>
      <c r="C5304" s="13">
        <f>COUNTIFS($F$3:F5304,'تقرير منتج تام'!$E$4)</f>
        <v>10</v>
      </c>
      <c r="D5304" s="37"/>
      <c r="E5304" s="37"/>
      <c r="F5304" s="37"/>
      <c r="G5304" s="39"/>
      <c r="H5304" s="40"/>
      <c r="I5304" s="107" t="str">
        <f>IF(G5304="","",_xlfn.IFNA(VLOOKUP(G5304,'سجل المشتريات'!F:N,8,0),"غير مسجلة في المشتريات"))</f>
        <v/>
      </c>
      <c r="J5304" s="26" t="str">
        <f>_xlfn.IFNA(VLOOKUP(F5304,الاوردرات!$B$1:$C$600,2,0),"")</f>
        <v/>
      </c>
      <c r="K5304" s="52"/>
      <c r="M5304" s="105" t="str">
        <f>IF(G5304="","",_xlfn.IFNA((VLOOKUP(G5304,help!L:M,2,0))*H5304,_xlfn.IFNA((VLOOKUP(G5304,help!P:Q,2,0))*H5304,"غير مسجلة في المشتريات")))</f>
        <v/>
      </c>
    </row>
    <row r="5305" spans="2:13" hidden="1" x14ac:dyDescent="0.25">
      <c r="B5305" s="13">
        <f>COUNTIFS($G$3:G5305,'تقرير استهلاك خامات'!$D$4)</f>
        <v>2</v>
      </c>
      <c r="C5305" s="13">
        <f>COUNTIFS($F$3:F5305,'تقرير منتج تام'!$E$4)</f>
        <v>10</v>
      </c>
      <c r="D5305" s="37"/>
      <c r="E5305" s="37"/>
      <c r="F5305" s="37"/>
      <c r="G5305" s="39"/>
      <c r="H5305" s="40"/>
      <c r="I5305" s="107" t="str">
        <f>IF(G5305="","",_xlfn.IFNA(VLOOKUP(G5305,'سجل المشتريات'!F:N,8,0),"غير مسجلة في المشتريات"))</f>
        <v/>
      </c>
      <c r="J5305" s="26" t="str">
        <f>_xlfn.IFNA(VLOOKUP(F5305,الاوردرات!$B$1:$C$600,2,0),"")</f>
        <v/>
      </c>
      <c r="K5305" s="52"/>
      <c r="M5305" s="105" t="str">
        <f>IF(G5305="","",_xlfn.IFNA((VLOOKUP(G5305,help!L:M,2,0))*H5305,_xlfn.IFNA((VLOOKUP(G5305,help!P:Q,2,0))*H5305,"غير مسجلة في المشتريات")))</f>
        <v/>
      </c>
    </row>
    <row r="5306" spans="2:13" hidden="1" x14ac:dyDescent="0.25">
      <c r="B5306" s="13">
        <f>COUNTIFS($G$3:G5306,'تقرير استهلاك خامات'!$D$4)</f>
        <v>2</v>
      </c>
      <c r="C5306" s="13">
        <f>COUNTIFS($F$3:F5306,'تقرير منتج تام'!$E$4)</f>
        <v>10</v>
      </c>
      <c r="D5306" s="37"/>
      <c r="E5306" s="37"/>
      <c r="F5306" s="37"/>
      <c r="G5306" s="39"/>
      <c r="H5306" s="40"/>
      <c r="I5306" s="107" t="str">
        <f>IF(G5306="","",_xlfn.IFNA(VLOOKUP(G5306,'سجل المشتريات'!F:N,8,0),"غير مسجلة في المشتريات"))</f>
        <v/>
      </c>
      <c r="J5306" s="26" t="str">
        <f>_xlfn.IFNA(VLOOKUP(F5306,الاوردرات!$B$1:$C$600,2,0),"")</f>
        <v/>
      </c>
      <c r="K5306" s="52"/>
      <c r="M5306" s="105" t="str">
        <f>IF(G5306="","",_xlfn.IFNA((VLOOKUP(G5306,help!L:M,2,0))*H5306,_xlfn.IFNA((VLOOKUP(G5306,help!P:Q,2,0))*H5306,"غير مسجلة في المشتريات")))</f>
        <v/>
      </c>
    </row>
    <row r="5307" spans="2:13" hidden="1" x14ac:dyDescent="0.25">
      <c r="B5307" s="13">
        <f>COUNTIFS($G$3:G5307,'تقرير استهلاك خامات'!$D$4)</f>
        <v>2</v>
      </c>
      <c r="C5307" s="13">
        <f>COUNTIFS($F$3:F5307,'تقرير منتج تام'!$E$4)</f>
        <v>10</v>
      </c>
      <c r="D5307" s="37"/>
      <c r="E5307" s="37"/>
      <c r="F5307" s="37"/>
      <c r="G5307" s="39"/>
      <c r="H5307" s="40"/>
      <c r="I5307" s="107" t="str">
        <f>IF(G5307="","",_xlfn.IFNA(VLOOKUP(G5307,'سجل المشتريات'!F:N,8,0),"غير مسجلة في المشتريات"))</f>
        <v/>
      </c>
      <c r="J5307" s="26" t="str">
        <f>_xlfn.IFNA(VLOOKUP(F5307,الاوردرات!$B$1:$C$600,2,0),"")</f>
        <v/>
      </c>
      <c r="K5307" s="52"/>
      <c r="M5307" s="105" t="str">
        <f>IF(G5307="","",_xlfn.IFNA((VLOOKUP(G5307,help!L:M,2,0))*H5307,_xlfn.IFNA((VLOOKUP(G5307,help!P:Q,2,0))*H5307,"غير مسجلة في المشتريات")))</f>
        <v/>
      </c>
    </row>
    <row r="5308" spans="2:13" hidden="1" x14ac:dyDescent="0.25">
      <c r="B5308" s="13">
        <f>COUNTIFS($G$3:G5308,'تقرير استهلاك خامات'!$D$4)</f>
        <v>2</v>
      </c>
      <c r="C5308" s="13">
        <f>COUNTIFS($F$3:F5308,'تقرير منتج تام'!$E$4)</f>
        <v>10</v>
      </c>
      <c r="D5308" s="37"/>
      <c r="E5308" s="37"/>
      <c r="F5308" s="37"/>
      <c r="G5308" s="39"/>
      <c r="H5308" s="40"/>
      <c r="I5308" s="107" t="str">
        <f>IF(G5308="","",_xlfn.IFNA(VLOOKUP(G5308,'سجل المشتريات'!F:N,8,0),"غير مسجلة في المشتريات"))</f>
        <v/>
      </c>
      <c r="J5308" s="26" t="str">
        <f>_xlfn.IFNA(VLOOKUP(F5308,الاوردرات!$B$1:$C$600,2,0),"")</f>
        <v/>
      </c>
      <c r="K5308" s="52"/>
      <c r="M5308" s="105" t="str">
        <f>IF(G5308="","",_xlfn.IFNA((VLOOKUP(G5308,help!L:M,2,0))*H5308,_xlfn.IFNA((VLOOKUP(G5308,help!P:Q,2,0))*H5308,"غير مسجلة في المشتريات")))</f>
        <v/>
      </c>
    </row>
    <row r="5309" spans="2:13" hidden="1" x14ac:dyDescent="0.25">
      <c r="B5309" s="13">
        <f>COUNTIFS($G$3:G5309,'تقرير استهلاك خامات'!$D$4)</f>
        <v>2</v>
      </c>
      <c r="C5309" s="13">
        <f>COUNTIFS($F$3:F5309,'تقرير منتج تام'!$E$4)</f>
        <v>10</v>
      </c>
      <c r="D5309" s="37"/>
      <c r="E5309" s="37"/>
      <c r="F5309" s="37"/>
      <c r="G5309" s="39"/>
      <c r="H5309" s="40"/>
      <c r="I5309" s="107" t="str">
        <f>IF(G5309="","",_xlfn.IFNA(VLOOKUP(G5309,'سجل المشتريات'!F:N,8,0),"غير مسجلة في المشتريات"))</f>
        <v/>
      </c>
      <c r="J5309" s="26" t="str">
        <f>_xlfn.IFNA(VLOOKUP(F5309,الاوردرات!$B$1:$C$600,2,0),"")</f>
        <v/>
      </c>
      <c r="K5309" s="52"/>
      <c r="M5309" s="105" t="str">
        <f>IF(G5309="","",_xlfn.IFNA((VLOOKUP(G5309,help!L:M,2,0))*H5309,_xlfn.IFNA((VLOOKUP(G5309,help!P:Q,2,0))*H5309,"غير مسجلة في المشتريات")))</f>
        <v/>
      </c>
    </row>
    <row r="5310" spans="2:13" hidden="1" x14ac:dyDescent="0.25">
      <c r="B5310" s="13">
        <f>COUNTIFS($G$3:G5310,'تقرير استهلاك خامات'!$D$4)</f>
        <v>2</v>
      </c>
      <c r="C5310" s="13">
        <f>COUNTIFS($F$3:F5310,'تقرير منتج تام'!$E$4)</f>
        <v>10</v>
      </c>
      <c r="D5310" s="37"/>
      <c r="E5310" s="37"/>
      <c r="F5310" s="37"/>
      <c r="G5310" s="39"/>
      <c r="H5310" s="40"/>
      <c r="I5310" s="107" t="str">
        <f>IF(G5310="","",_xlfn.IFNA(VLOOKUP(G5310,'سجل المشتريات'!F:N,8,0),"غير مسجلة في المشتريات"))</f>
        <v/>
      </c>
      <c r="J5310" s="26" t="str">
        <f>_xlfn.IFNA(VLOOKUP(F5310,الاوردرات!$B$1:$C$600,2,0),"")</f>
        <v/>
      </c>
      <c r="K5310" s="52"/>
      <c r="M5310" s="105" t="str">
        <f>IF(G5310="","",_xlfn.IFNA((VLOOKUP(G5310,help!L:M,2,0))*H5310,_xlfn.IFNA((VLOOKUP(G5310,help!P:Q,2,0))*H5310,"غير مسجلة في المشتريات")))</f>
        <v/>
      </c>
    </row>
    <row r="5311" spans="2:13" hidden="1" x14ac:dyDescent="0.25">
      <c r="B5311" s="13">
        <f>COUNTIFS($G$3:G5311,'تقرير استهلاك خامات'!$D$4)</f>
        <v>2</v>
      </c>
      <c r="C5311" s="13">
        <f>COUNTIFS($F$3:F5311,'تقرير منتج تام'!$E$4)</f>
        <v>10</v>
      </c>
      <c r="D5311" s="37"/>
      <c r="E5311" s="37"/>
      <c r="F5311" s="37"/>
      <c r="G5311" s="39"/>
      <c r="H5311" s="40"/>
      <c r="I5311" s="107" t="str">
        <f>IF(G5311="","",_xlfn.IFNA(VLOOKUP(G5311,'سجل المشتريات'!F:N,8,0),"غير مسجلة في المشتريات"))</f>
        <v/>
      </c>
      <c r="J5311" s="26" t="str">
        <f>_xlfn.IFNA(VLOOKUP(F5311,الاوردرات!$B$1:$C$600,2,0),"")</f>
        <v/>
      </c>
      <c r="K5311" s="52"/>
      <c r="M5311" s="105" t="str">
        <f>IF(G5311="","",_xlfn.IFNA((VLOOKUP(G5311,help!L:M,2,0))*H5311,_xlfn.IFNA((VLOOKUP(G5311,help!P:Q,2,0))*H5311,"غير مسجلة في المشتريات")))</f>
        <v/>
      </c>
    </row>
    <row r="5312" spans="2:13" hidden="1" x14ac:dyDescent="0.25">
      <c r="B5312" s="13">
        <f>COUNTIFS($G$3:G5312,'تقرير استهلاك خامات'!$D$4)</f>
        <v>2</v>
      </c>
      <c r="C5312" s="13">
        <f>COUNTIFS($F$3:F5312,'تقرير منتج تام'!$E$4)</f>
        <v>10</v>
      </c>
      <c r="D5312" s="37"/>
      <c r="E5312" s="37"/>
      <c r="F5312" s="37"/>
      <c r="G5312" s="39"/>
      <c r="H5312" s="40"/>
      <c r="I5312" s="107" t="str">
        <f>IF(G5312="","",_xlfn.IFNA(VLOOKUP(G5312,'سجل المشتريات'!F:N,8,0),"غير مسجلة في المشتريات"))</f>
        <v/>
      </c>
      <c r="J5312" s="26" t="str">
        <f>_xlfn.IFNA(VLOOKUP(F5312,الاوردرات!$B$1:$C$600,2,0),"")</f>
        <v/>
      </c>
      <c r="K5312" s="52"/>
      <c r="M5312" s="105" t="str">
        <f>IF(G5312="","",_xlfn.IFNA((VLOOKUP(G5312,help!L:M,2,0))*H5312,_xlfn.IFNA((VLOOKUP(G5312,help!P:Q,2,0))*H5312,"غير مسجلة في المشتريات")))</f>
        <v/>
      </c>
    </row>
    <row r="5313" spans="2:13" hidden="1" x14ac:dyDescent="0.25">
      <c r="B5313" s="13">
        <f>COUNTIFS($G$3:G5313,'تقرير استهلاك خامات'!$D$4)</f>
        <v>2</v>
      </c>
      <c r="C5313" s="13">
        <f>COUNTIFS($F$3:F5313,'تقرير منتج تام'!$E$4)</f>
        <v>10</v>
      </c>
      <c r="D5313" s="37"/>
      <c r="E5313" s="37"/>
      <c r="F5313" s="37"/>
      <c r="G5313" s="39"/>
      <c r="H5313" s="40"/>
      <c r="I5313" s="107" t="str">
        <f>IF(G5313="","",_xlfn.IFNA(VLOOKUP(G5313,'سجل المشتريات'!F:N,8,0),"غير مسجلة في المشتريات"))</f>
        <v/>
      </c>
      <c r="J5313" s="26" t="str">
        <f>_xlfn.IFNA(VLOOKUP(F5313,الاوردرات!$B$1:$C$600,2,0),"")</f>
        <v/>
      </c>
      <c r="K5313" s="52"/>
      <c r="M5313" s="105" t="str">
        <f>IF(G5313="","",_xlfn.IFNA((VLOOKUP(G5313,help!L:M,2,0))*H5313,_xlfn.IFNA((VLOOKUP(G5313,help!P:Q,2,0))*H5313,"غير مسجلة في المشتريات")))</f>
        <v/>
      </c>
    </row>
    <row r="5314" spans="2:13" hidden="1" x14ac:dyDescent="0.25">
      <c r="B5314" s="13">
        <f>COUNTIFS($G$3:G5314,'تقرير استهلاك خامات'!$D$4)</f>
        <v>2</v>
      </c>
      <c r="C5314" s="13">
        <f>COUNTIFS($F$3:F5314,'تقرير منتج تام'!$E$4)</f>
        <v>10</v>
      </c>
      <c r="D5314" s="37"/>
      <c r="E5314" s="37"/>
      <c r="F5314" s="37"/>
      <c r="G5314" s="39"/>
      <c r="H5314" s="40"/>
      <c r="I5314" s="107" t="str">
        <f>IF(G5314="","",_xlfn.IFNA(VLOOKUP(G5314,'سجل المشتريات'!F:N,8,0),"غير مسجلة في المشتريات"))</f>
        <v/>
      </c>
      <c r="J5314" s="26" t="str">
        <f>_xlfn.IFNA(VLOOKUP(F5314,الاوردرات!$B$1:$C$600,2,0),"")</f>
        <v/>
      </c>
      <c r="K5314" s="52"/>
      <c r="M5314" s="105" t="str">
        <f>IF(G5314="","",_xlfn.IFNA((VLOOKUP(G5314,help!L:M,2,0))*H5314,_xlfn.IFNA((VLOOKUP(G5314,help!P:Q,2,0))*H5314,"غير مسجلة في المشتريات")))</f>
        <v/>
      </c>
    </row>
    <row r="5315" spans="2:13" hidden="1" x14ac:dyDescent="0.25">
      <c r="B5315" s="13">
        <f>COUNTIFS($G$3:G5315,'تقرير استهلاك خامات'!$D$4)</f>
        <v>2</v>
      </c>
      <c r="C5315" s="13">
        <f>COUNTIFS($F$3:F5315,'تقرير منتج تام'!$E$4)</f>
        <v>10</v>
      </c>
      <c r="D5315" s="37"/>
      <c r="E5315" s="37"/>
      <c r="F5315" s="37"/>
      <c r="G5315" s="39"/>
      <c r="H5315" s="40"/>
      <c r="I5315" s="107" t="str">
        <f>IF(G5315="","",_xlfn.IFNA(VLOOKUP(G5315,'سجل المشتريات'!F:N,8,0),"غير مسجلة في المشتريات"))</f>
        <v/>
      </c>
      <c r="J5315" s="26" t="str">
        <f>_xlfn.IFNA(VLOOKUP(F5315,الاوردرات!$B$1:$C$600,2,0),"")</f>
        <v/>
      </c>
      <c r="K5315" s="52"/>
      <c r="M5315" s="105" t="str">
        <f>IF(G5315="","",_xlfn.IFNA((VLOOKUP(G5315,help!L:M,2,0))*H5315,_xlfn.IFNA((VLOOKUP(G5315,help!P:Q,2,0))*H5315,"غير مسجلة في المشتريات")))</f>
        <v/>
      </c>
    </row>
    <row r="5316" spans="2:13" hidden="1" x14ac:dyDescent="0.25">
      <c r="B5316" s="13">
        <f>COUNTIFS($G$3:G5316,'تقرير استهلاك خامات'!$D$4)</f>
        <v>2</v>
      </c>
      <c r="C5316" s="13">
        <f>COUNTIFS($F$3:F5316,'تقرير منتج تام'!$E$4)</f>
        <v>10</v>
      </c>
      <c r="D5316" s="37"/>
      <c r="E5316" s="37"/>
      <c r="F5316" s="37"/>
      <c r="G5316" s="39"/>
      <c r="H5316" s="40"/>
      <c r="I5316" s="107" t="str">
        <f>IF(G5316="","",_xlfn.IFNA(VLOOKUP(G5316,'سجل المشتريات'!F:N,8,0),"غير مسجلة في المشتريات"))</f>
        <v/>
      </c>
      <c r="J5316" s="26" t="str">
        <f>_xlfn.IFNA(VLOOKUP(F5316,الاوردرات!$B$1:$C$600,2,0),"")</f>
        <v/>
      </c>
      <c r="K5316" s="52"/>
      <c r="M5316" s="105" t="str">
        <f>IF(G5316="","",_xlfn.IFNA((VLOOKUP(G5316,help!L:M,2,0))*H5316,_xlfn.IFNA((VLOOKUP(G5316,help!P:Q,2,0))*H5316,"غير مسجلة في المشتريات")))</f>
        <v/>
      </c>
    </row>
    <row r="5317" spans="2:13" hidden="1" x14ac:dyDescent="0.25">
      <c r="B5317" s="13">
        <f>COUNTIFS($G$3:G5317,'تقرير استهلاك خامات'!$D$4)</f>
        <v>2</v>
      </c>
      <c r="C5317" s="13">
        <f>COUNTIFS($F$3:F5317,'تقرير منتج تام'!$E$4)</f>
        <v>10</v>
      </c>
      <c r="D5317" s="37"/>
      <c r="E5317" s="37"/>
      <c r="F5317" s="37"/>
      <c r="G5317" s="39"/>
      <c r="H5317" s="40"/>
      <c r="I5317" s="107" t="str">
        <f>IF(G5317="","",_xlfn.IFNA(VLOOKUP(G5317,'سجل المشتريات'!F:N,8,0),"غير مسجلة في المشتريات"))</f>
        <v/>
      </c>
      <c r="J5317" s="26" t="str">
        <f>_xlfn.IFNA(VLOOKUP(F5317,الاوردرات!$B$1:$C$600,2,0),"")</f>
        <v/>
      </c>
      <c r="K5317" s="52"/>
      <c r="M5317" s="105" t="str">
        <f>IF(G5317="","",_xlfn.IFNA((VLOOKUP(G5317,help!L:M,2,0))*H5317,_xlfn.IFNA((VLOOKUP(G5317,help!P:Q,2,0))*H5317,"غير مسجلة في المشتريات")))</f>
        <v/>
      </c>
    </row>
    <row r="5318" spans="2:13" hidden="1" x14ac:dyDescent="0.25">
      <c r="B5318" s="13">
        <f>COUNTIFS($G$3:G5318,'تقرير استهلاك خامات'!$D$4)</f>
        <v>2</v>
      </c>
      <c r="C5318" s="13">
        <f>COUNTIFS($F$3:F5318,'تقرير منتج تام'!$E$4)</f>
        <v>10</v>
      </c>
      <c r="D5318" s="37"/>
      <c r="E5318" s="37"/>
      <c r="F5318" s="37"/>
      <c r="G5318" s="39"/>
      <c r="H5318" s="40"/>
      <c r="I5318" s="107" t="str">
        <f>IF(G5318="","",_xlfn.IFNA(VLOOKUP(G5318,'سجل المشتريات'!F:N,8,0),"غير مسجلة في المشتريات"))</f>
        <v/>
      </c>
      <c r="J5318" s="26" t="str">
        <f>_xlfn.IFNA(VLOOKUP(F5318,الاوردرات!$B$1:$C$600,2,0),"")</f>
        <v/>
      </c>
      <c r="K5318" s="52"/>
      <c r="M5318" s="105" t="str">
        <f>IF(G5318="","",_xlfn.IFNA((VLOOKUP(G5318,help!L:M,2,0))*H5318,_xlfn.IFNA((VLOOKUP(G5318,help!P:Q,2,0))*H5318,"غير مسجلة في المشتريات")))</f>
        <v/>
      </c>
    </row>
    <row r="5319" spans="2:13" hidden="1" x14ac:dyDescent="0.25">
      <c r="B5319" s="13">
        <f>COUNTIFS($G$3:G5319,'تقرير استهلاك خامات'!$D$4)</f>
        <v>2</v>
      </c>
      <c r="C5319" s="13">
        <f>COUNTIFS($F$3:F5319,'تقرير منتج تام'!$E$4)</f>
        <v>10</v>
      </c>
      <c r="D5319" s="37"/>
      <c r="E5319" s="37"/>
      <c r="F5319" s="37"/>
      <c r="G5319" s="39"/>
      <c r="H5319" s="40"/>
      <c r="I5319" s="107" t="str">
        <f>IF(G5319="","",_xlfn.IFNA(VLOOKUP(G5319,'سجل المشتريات'!F:N,8,0),"غير مسجلة في المشتريات"))</f>
        <v/>
      </c>
      <c r="J5319" s="26" t="str">
        <f>_xlfn.IFNA(VLOOKUP(F5319,الاوردرات!$B$1:$C$600,2,0),"")</f>
        <v/>
      </c>
      <c r="K5319" s="52"/>
      <c r="M5319" s="105" t="str">
        <f>IF(G5319="","",_xlfn.IFNA((VLOOKUP(G5319,help!L:M,2,0))*H5319,_xlfn.IFNA((VLOOKUP(G5319,help!P:Q,2,0))*H5319,"غير مسجلة في المشتريات")))</f>
        <v/>
      </c>
    </row>
    <row r="5320" spans="2:13" hidden="1" x14ac:dyDescent="0.25">
      <c r="B5320" s="13">
        <f>COUNTIFS($G$3:G5320,'تقرير استهلاك خامات'!$D$4)</f>
        <v>2</v>
      </c>
      <c r="C5320" s="13">
        <f>COUNTIFS($F$3:F5320,'تقرير منتج تام'!$E$4)</f>
        <v>10</v>
      </c>
      <c r="D5320" s="37"/>
      <c r="E5320" s="37"/>
      <c r="F5320" s="37"/>
      <c r="G5320" s="39"/>
      <c r="H5320" s="40"/>
      <c r="I5320" s="107" t="str">
        <f>IF(G5320="","",_xlfn.IFNA(VLOOKUP(G5320,'سجل المشتريات'!F:N,8,0),"غير مسجلة في المشتريات"))</f>
        <v/>
      </c>
      <c r="J5320" s="26" t="str">
        <f>_xlfn.IFNA(VLOOKUP(F5320,الاوردرات!$B$1:$C$600,2,0),"")</f>
        <v/>
      </c>
      <c r="K5320" s="52"/>
      <c r="M5320" s="105" t="str">
        <f>IF(G5320="","",_xlfn.IFNA((VLOOKUP(G5320,help!L:M,2,0))*H5320,_xlfn.IFNA((VLOOKUP(G5320,help!P:Q,2,0))*H5320,"غير مسجلة في المشتريات")))</f>
        <v/>
      </c>
    </row>
    <row r="5321" spans="2:13" hidden="1" x14ac:dyDescent="0.25">
      <c r="B5321" s="13">
        <f>COUNTIFS($G$3:G5321,'تقرير استهلاك خامات'!$D$4)</f>
        <v>2</v>
      </c>
      <c r="C5321" s="13">
        <f>COUNTIFS($F$3:F5321,'تقرير منتج تام'!$E$4)</f>
        <v>10</v>
      </c>
      <c r="D5321" s="37"/>
      <c r="E5321" s="37"/>
      <c r="F5321" s="37"/>
      <c r="G5321" s="39"/>
      <c r="H5321" s="40"/>
      <c r="I5321" s="107" t="str">
        <f>IF(G5321="","",_xlfn.IFNA(VLOOKUP(G5321,'سجل المشتريات'!F:N,8,0),"غير مسجلة في المشتريات"))</f>
        <v/>
      </c>
      <c r="J5321" s="26" t="str">
        <f>_xlfn.IFNA(VLOOKUP(F5321,الاوردرات!$B$1:$C$600,2,0),"")</f>
        <v/>
      </c>
      <c r="K5321" s="52"/>
      <c r="M5321" s="105" t="str">
        <f>IF(G5321="","",_xlfn.IFNA((VLOOKUP(G5321,help!L:M,2,0))*H5321,_xlfn.IFNA((VLOOKUP(G5321,help!P:Q,2,0))*H5321,"غير مسجلة في المشتريات")))</f>
        <v/>
      </c>
    </row>
    <row r="5322" spans="2:13" hidden="1" x14ac:dyDescent="0.25">
      <c r="B5322" s="13">
        <f>COUNTIFS($G$3:G5322,'تقرير استهلاك خامات'!$D$4)</f>
        <v>2</v>
      </c>
      <c r="C5322" s="13">
        <f>COUNTIFS($F$3:F5322,'تقرير منتج تام'!$E$4)</f>
        <v>10</v>
      </c>
      <c r="D5322" s="37"/>
      <c r="E5322" s="37"/>
      <c r="F5322" s="37"/>
      <c r="G5322" s="39"/>
      <c r="H5322" s="40"/>
      <c r="I5322" s="107" t="str">
        <f>IF(G5322="","",_xlfn.IFNA(VLOOKUP(G5322,'سجل المشتريات'!F:N,8,0),"غير مسجلة في المشتريات"))</f>
        <v/>
      </c>
      <c r="J5322" s="26" t="str">
        <f>_xlfn.IFNA(VLOOKUP(F5322,الاوردرات!$B$1:$C$600,2,0),"")</f>
        <v/>
      </c>
      <c r="K5322" s="52"/>
      <c r="M5322" s="105" t="str">
        <f>IF(G5322="","",_xlfn.IFNA((VLOOKUP(G5322,help!L:M,2,0))*H5322,_xlfn.IFNA((VLOOKUP(G5322,help!P:Q,2,0))*H5322,"غير مسجلة في المشتريات")))</f>
        <v/>
      </c>
    </row>
    <row r="5323" spans="2:13" hidden="1" x14ac:dyDescent="0.25">
      <c r="B5323" s="13">
        <f>COUNTIFS($G$3:G5323,'تقرير استهلاك خامات'!$D$4)</f>
        <v>2</v>
      </c>
      <c r="C5323" s="13">
        <f>COUNTIFS($F$3:F5323,'تقرير منتج تام'!$E$4)</f>
        <v>10</v>
      </c>
      <c r="D5323" s="37"/>
      <c r="E5323" s="37"/>
      <c r="F5323" s="37"/>
      <c r="G5323" s="39"/>
      <c r="H5323" s="40"/>
      <c r="I5323" s="107" t="str">
        <f>IF(G5323="","",_xlfn.IFNA(VLOOKUP(G5323,'سجل المشتريات'!F:N,8,0),"غير مسجلة في المشتريات"))</f>
        <v/>
      </c>
      <c r="J5323" s="26" t="str">
        <f>_xlfn.IFNA(VLOOKUP(F5323,الاوردرات!$B$1:$C$600,2,0),"")</f>
        <v/>
      </c>
      <c r="K5323" s="52"/>
      <c r="M5323" s="105" t="str">
        <f>IF(G5323="","",_xlfn.IFNA((VLOOKUP(G5323,help!L:M,2,0))*H5323,_xlfn.IFNA((VLOOKUP(G5323,help!P:Q,2,0))*H5323,"غير مسجلة في المشتريات")))</f>
        <v/>
      </c>
    </row>
    <row r="5324" spans="2:13" hidden="1" x14ac:dyDescent="0.25">
      <c r="B5324" s="13">
        <f>COUNTIFS($G$3:G5324,'تقرير استهلاك خامات'!$D$4)</f>
        <v>2</v>
      </c>
      <c r="C5324" s="13">
        <f>COUNTIFS($F$3:F5324,'تقرير منتج تام'!$E$4)</f>
        <v>10</v>
      </c>
      <c r="D5324" s="37"/>
      <c r="E5324" s="37"/>
      <c r="F5324" s="37"/>
      <c r="G5324" s="39"/>
      <c r="H5324" s="40"/>
      <c r="I5324" s="107" t="str">
        <f>IF(G5324="","",_xlfn.IFNA(VLOOKUP(G5324,'سجل المشتريات'!F:N,8,0),"غير مسجلة في المشتريات"))</f>
        <v/>
      </c>
      <c r="J5324" s="26" t="str">
        <f>_xlfn.IFNA(VLOOKUP(F5324,الاوردرات!$B$1:$C$600,2,0),"")</f>
        <v/>
      </c>
      <c r="K5324" s="52"/>
      <c r="M5324" s="105" t="str">
        <f>IF(G5324="","",_xlfn.IFNA((VLOOKUP(G5324,help!L:M,2,0))*H5324,_xlfn.IFNA((VLOOKUP(G5324,help!P:Q,2,0))*H5324,"غير مسجلة في المشتريات")))</f>
        <v/>
      </c>
    </row>
    <row r="5325" spans="2:13" hidden="1" x14ac:dyDescent="0.25">
      <c r="B5325" s="13">
        <f>COUNTIFS($G$3:G5325,'تقرير استهلاك خامات'!$D$4)</f>
        <v>2</v>
      </c>
      <c r="C5325" s="13">
        <f>COUNTIFS($F$3:F5325,'تقرير منتج تام'!$E$4)</f>
        <v>10</v>
      </c>
      <c r="D5325" s="37"/>
      <c r="E5325" s="37"/>
      <c r="F5325" s="37"/>
      <c r="G5325" s="39"/>
      <c r="H5325" s="40"/>
      <c r="I5325" s="107" t="str">
        <f>IF(G5325="","",_xlfn.IFNA(VLOOKUP(G5325,'سجل المشتريات'!F:N,8,0),"غير مسجلة في المشتريات"))</f>
        <v/>
      </c>
      <c r="J5325" s="26" t="str">
        <f>_xlfn.IFNA(VLOOKUP(F5325,الاوردرات!$B$1:$C$600,2,0),"")</f>
        <v/>
      </c>
      <c r="K5325" s="52"/>
      <c r="M5325" s="105" t="str">
        <f>IF(G5325="","",_xlfn.IFNA((VLOOKUP(G5325,help!L:M,2,0))*H5325,_xlfn.IFNA((VLOOKUP(G5325,help!P:Q,2,0))*H5325,"غير مسجلة في المشتريات")))</f>
        <v/>
      </c>
    </row>
    <row r="5326" spans="2:13" hidden="1" x14ac:dyDescent="0.25">
      <c r="B5326" s="13">
        <f>COUNTIFS($G$3:G5326,'تقرير استهلاك خامات'!$D$4)</f>
        <v>2</v>
      </c>
      <c r="C5326" s="13">
        <f>COUNTIFS($F$3:F5326,'تقرير منتج تام'!$E$4)</f>
        <v>10</v>
      </c>
      <c r="D5326" s="37"/>
      <c r="E5326" s="37"/>
      <c r="F5326" s="37"/>
      <c r="G5326" s="39"/>
      <c r="H5326" s="40"/>
      <c r="I5326" s="107" t="str">
        <f>IF(G5326="","",_xlfn.IFNA(VLOOKUP(G5326,'سجل المشتريات'!F:N,8,0),"غير مسجلة في المشتريات"))</f>
        <v/>
      </c>
      <c r="J5326" s="26" t="str">
        <f>_xlfn.IFNA(VLOOKUP(F5326,الاوردرات!$B$1:$C$600,2,0),"")</f>
        <v/>
      </c>
      <c r="K5326" s="52"/>
      <c r="M5326" s="105" t="str">
        <f>IF(G5326="","",_xlfn.IFNA((VLOOKUP(G5326,help!L:M,2,0))*H5326,_xlfn.IFNA((VLOOKUP(G5326,help!P:Q,2,0))*H5326,"غير مسجلة في المشتريات")))</f>
        <v/>
      </c>
    </row>
    <row r="5327" spans="2:13" hidden="1" x14ac:dyDescent="0.25">
      <c r="B5327" s="13">
        <f>COUNTIFS($G$3:G5327,'تقرير استهلاك خامات'!$D$4)</f>
        <v>2</v>
      </c>
      <c r="C5327" s="13">
        <f>COUNTIFS($F$3:F5327,'تقرير منتج تام'!$E$4)</f>
        <v>10</v>
      </c>
      <c r="D5327" s="37"/>
      <c r="E5327" s="37"/>
      <c r="F5327" s="37"/>
      <c r="G5327" s="39"/>
      <c r="H5327" s="40"/>
      <c r="I5327" s="107" t="str">
        <f>IF(G5327="","",_xlfn.IFNA(VLOOKUP(G5327,'سجل المشتريات'!F:N,8,0),"غير مسجلة في المشتريات"))</f>
        <v/>
      </c>
      <c r="J5327" s="26" t="str">
        <f>_xlfn.IFNA(VLOOKUP(F5327,الاوردرات!$B$1:$C$600,2,0),"")</f>
        <v/>
      </c>
      <c r="K5327" s="52"/>
      <c r="M5327" s="105" t="str">
        <f>IF(G5327="","",_xlfn.IFNA((VLOOKUP(G5327,help!L:M,2,0))*H5327,_xlfn.IFNA((VLOOKUP(G5327,help!P:Q,2,0))*H5327,"غير مسجلة في المشتريات")))</f>
        <v/>
      </c>
    </row>
    <row r="5328" spans="2:13" hidden="1" x14ac:dyDescent="0.25">
      <c r="B5328" s="13">
        <f>COUNTIFS($G$3:G5328,'تقرير استهلاك خامات'!$D$4)</f>
        <v>2</v>
      </c>
      <c r="C5328" s="13">
        <f>COUNTIFS($F$3:F5328,'تقرير منتج تام'!$E$4)</f>
        <v>10</v>
      </c>
      <c r="D5328" s="37"/>
      <c r="E5328" s="37"/>
      <c r="F5328" s="37"/>
      <c r="G5328" s="39"/>
      <c r="H5328" s="40"/>
      <c r="I5328" s="107" t="str">
        <f>IF(G5328="","",_xlfn.IFNA(VLOOKUP(G5328,'سجل المشتريات'!F:N,8,0),"غير مسجلة في المشتريات"))</f>
        <v/>
      </c>
      <c r="J5328" s="26" t="str">
        <f>_xlfn.IFNA(VLOOKUP(F5328,الاوردرات!$B$1:$C$600,2,0),"")</f>
        <v/>
      </c>
      <c r="K5328" s="52"/>
      <c r="M5328" s="105" t="str">
        <f>IF(G5328="","",_xlfn.IFNA((VLOOKUP(G5328,help!L:M,2,0))*H5328,_xlfn.IFNA((VLOOKUP(G5328,help!P:Q,2,0))*H5328,"غير مسجلة في المشتريات")))</f>
        <v/>
      </c>
    </row>
    <row r="5329" spans="2:13" hidden="1" x14ac:dyDescent="0.25">
      <c r="B5329" s="13">
        <f>COUNTIFS($G$3:G5329,'تقرير استهلاك خامات'!$D$4)</f>
        <v>2</v>
      </c>
      <c r="C5329" s="13">
        <f>COUNTIFS($F$3:F5329,'تقرير منتج تام'!$E$4)</f>
        <v>10</v>
      </c>
      <c r="D5329" s="37"/>
      <c r="E5329" s="37"/>
      <c r="F5329" s="37"/>
      <c r="G5329" s="39"/>
      <c r="H5329" s="40"/>
      <c r="I5329" s="107" t="str">
        <f>IF(G5329="","",_xlfn.IFNA(VLOOKUP(G5329,'سجل المشتريات'!F:N,8,0),"غير مسجلة في المشتريات"))</f>
        <v/>
      </c>
      <c r="J5329" s="26" t="str">
        <f>_xlfn.IFNA(VLOOKUP(F5329,الاوردرات!$B$1:$C$600,2,0),"")</f>
        <v/>
      </c>
      <c r="K5329" s="52"/>
      <c r="M5329" s="105" t="str">
        <f>IF(G5329="","",_xlfn.IFNA((VLOOKUP(G5329,help!L:M,2,0))*H5329,_xlfn.IFNA((VLOOKUP(G5329,help!P:Q,2,0))*H5329,"غير مسجلة في المشتريات")))</f>
        <v/>
      </c>
    </row>
    <row r="5330" spans="2:13" hidden="1" x14ac:dyDescent="0.25">
      <c r="B5330" s="13">
        <f>COUNTIFS($G$3:G5330,'تقرير استهلاك خامات'!$D$4)</f>
        <v>2</v>
      </c>
      <c r="C5330" s="13">
        <f>COUNTIFS($F$3:F5330,'تقرير منتج تام'!$E$4)</f>
        <v>10</v>
      </c>
      <c r="D5330" s="37"/>
      <c r="E5330" s="37"/>
      <c r="F5330" s="37"/>
      <c r="G5330" s="39"/>
      <c r="H5330" s="40"/>
      <c r="I5330" s="107" t="str">
        <f>IF(G5330="","",_xlfn.IFNA(VLOOKUP(G5330,'سجل المشتريات'!F:N,8,0),"غير مسجلة في المشتريات"))</f>
        <v/>
      </c>
      <c r="J5330" s="26" t="str">
        <f>_xlfn.IFNA(VLOOKUP(F5330,الاوردرات!$B$1:$C$600,2,0),"")</f>
        <v/>
      </c>
      <c r="K5330" s="52"/>
      <c r="M5330" s="105" t="str">
        <f>IF(G5330="","",_xlfn.IFNA((VLOOKUP(G5330,help!L:M,2,0))*H5330,_xlfn.IFNA((VLOOKUP(G5330,help!P:Q,2,0))*H5330,"غير مسجلة في المشتريات")))</f>
        <v/>
      </c>
    </row>
    <row r="5331" spans="2:13" hidden="1" x14ac:dyDescent="0.25">
      <c r="B5331" s="13">
        <f>COUNTIFS($G$3:G5331,'تقرير استهلاك خامات'!$D$4)</f>
        <v>2</v>
      </c>
      <c r="C5331" s="13">
        <f>COUNTIFS($F$3:F5331,'تقرير منتج تام'!$E$4)</f>
        <v>10</v>
      </c>
      <c r="D5331" s="37"/>
      <c r="E5331" s="37"/>
      <c r="F5331" s="37"/>
      <c r="G5331" s="39"/>
      <c r="H5331" s="40"/>
      <c r="I5331" s="107" t="str">
        <f>IF(G5331="","",_xlfn.IFNA(VLOOKUP(G5331,'سجل المشتريات'!F:N,8,0),"غير مسجلة في المشتريات"))</f>
        <v/>
      </c>
      <c r="J5331" s="26" t="str">
        <f>_xlfn.IFNA(VLOOKUP(F5331,الاوردرات!$B$1:$C$600,2,0),"")</f>
        <v/>
      </c>
      <c r="K5331" s="52"/>
      <c r="M5331" s="105" t="str">
        <f>IF(G5331="","",_xlfn.IFNA((VLOOKUP(G5331,help!L:M,2,0))*H5331,_xlfn.IFNA((VLOOKUP(G5331,help!P:Q,2,0))*H5331,"غير مسجلة في المشتريات")))</f>
        <v/>
      </c>
    </row>
    <row r="5332" spans="2:13" hidden="1" x14ac:dyDescent="0.25">
      <c r="B5332" s="13">
        <f>COUNTIFS($G$3:G5332,'تقرير استهلاك خامات'!$D$4)</f>
        <v>2</v>
      </c>
      <c r="C5332" s="13">
        <f>COUNTIFS($F$3:F5332,'تقرير منتج تام'!$E$4)</f>
        <v>10</v>
      </c>
      <c r="D5332" s="37"/>
      <c r="E5332" s="37"/>
      <c r="F5332" s="37"/>
      <c r="G5332" s="39"/>
      <c r="H5332" s="40"/>
      <c r="I5332" s="107" t="str">
        <f>IF(G5332="","",_xlfn.IFNA(VLOOKUP(G5332,'سجل المشتريات'!F:N,8,0),"غير مسجلة في المشتريات"))</f>
        <v/>
      </c>
      <c r="J5332" s="26" t="str">
        <f>_xlfn.IFNA(VLOOKUP(F5332,الاوردرات!$B$1:$C$600,2,0),"")</f>
        <v/>
      </c>
      <c r="K5332" s="52"/>
      <c r="M5332" s="105" t="str">
        <f>IF(G5332="","",_xlfn.IFNA((VLOOKUP(G5332,help!L:M,2,0))*H5332,_xlfn.IFNA((VLOOKUP(G5332,help!P:Q,2,0))*H5332,"غير مسجلة في المشتريات")))</f>
        <v/>
      </c>
    </row>
    <row r="5333" spans="2:13" hidden="1" x14ac:dyDescent="0.25">
      <c r="B5333" s="13">
        <f>COUNTIFS($G$3:G5333,'تقرير استهلاك خامات'!$D$4)</f>
        <v>2</v>
      </c>
      <c r="C5333" s="13">
        <f>COUNTIFS($F$3:F5333,'تقرير منتج تام'!$E$4)</f>
        <v>10</v>
      </c>
      <c r="D5333" s="37"/>
      <c r="E5333" s="37"/>
      <c r="F5333" s="37"/>
      <c r="G5333" s="39"/>
      <c r="H5333" s="40"/>
      <c r="I5333" s="107" t="str">
        <f>IF(G5333="","",_xlfn.IFNA(VLOOKUP(G5333,'سجل المشتريات'!F:N,8,0),"غير مسجلة في المشتريات"))</f>
        <v/>
      </c>
      <c r="J5333" s="26" t="str">
        <f>_xlfn.IFNA(VLOOKUP(F5333,الاوردرات!$B$1:$C$600,2,0),"")</f>
        <v/>
      </c>
      <c r="K5333" s="52"/>
      <c r="M5333" s="105" t="str">
        <f>IF(G5333="","",_xlfn.IFNA((VLOOKUP(G5333,help!L:M,2,0))*H5333,_xlfn.IFNA((VLOOKUP(G5333,help!P:Q,2,0))*H5333,"غير مسجلة في المشتريات")))</f>
        <v/>
      </c>
    </row>
    <row r="5334" spans="2:13" hidden="1" x14ac:dyDescent="0.25">
      <c r="B5334" s="13">
        <f>COUNTIFS($G$3:G5334,'تقرير استهلاك خامات'!$D$4)</f>
        <v>2</v>
      </c>
      <c r="C5334" s="13">
        <f>COUNTIFS($F$3:F5334,'تقرير منتج تام'!$E$4)</f>
        <v>10</v>
      </c>
      <c r="D5334" s="37"/>
      <c r="E5334" s="37"/>
      <c r="F5334" s="37"/>
      <c r="G5334" s="39"/>
      <c r="H5334" s="40"/>
      <c r="I5334" s="107" t="str">
        <f>IF(G5334="","",_xlfn.IFNA(VLOOKUP(G5334,'سجل المشتريات'!F:N,8,0),"غير مسجلة في المشتريات"))</f>
        <v/>
      </c>
      <c r="J5334" s="26" t="str">
        <f>_xlfn.IFNA(VLOOKUP(F5334,الاوردرات!$B$1:$C$600,2,0),"")</f>
        <v/>
      </c>
      <c r="K5334" s="52"/>
      <c r="M5334" s="105" t="str">
        <f>IF(G5334="","",_xlfn.IFNA((VLOOKUP(G5334,help!L:M,2,0))*H5334,_xlfn.IFNA((VLOOKUP(G5334,help!P:Q,2,0))*H5334,"غير مسجلة في المشتريات")))</f>
        <v/>
      </c>
    </row>
    <row r="5335" spans="2:13" hidden="1" x14ac:dyDescent="0.25">
      <c r="B5335" s="13">
        <f>COUNTIFS($G$3:G5335,'تقرير استهلاك خامات'!$D$4)</f>
        <v>2</v>
      </c>
      <c r="C5335" s="13">
        <f>COUNTIFS($F$3:F5335,'تقرير منتج تام'!$E$4)</f>
        <v>10</v>
      </c>
      <c r="D5335" s="37"/>
      <c r="E5335" s="37"/>
      <c r="F5335" s="37"/>
      <c r="G5335" s="39"/>
      <c r="H5335" s="40"/>
      <c r="I5335" s="107" t="str">
        <f>IF(G5335="","",_xlfn.IFNA(VLOOKUP(G5335,'سجل المشتريات'!F:N,8,0),"غير مسجلة في المشتريات"))</f>
        <v/>
      </c>
      <c r="J5335" s="26" t="str">
        <f>_xlfn.IFNA(VLOOKUP(F5335,الاوردرات!$B$1:$C$600,2,0),"")</f>
        <v/>
      </c>
      <c r="K5335" s="52"/>
      <c r="M5335" s="105" t="str">
        <f>IF(G5335="","",_xlfn.IFNA((VLOOKUP(G5335,help!L:M,2,0))*H5335,_xlfn.IFNA((VLOOKUP(G5335,help!P:Q,2,0))*H5335,"غير مسجلة في المشتريات")))</f>
        <v/>
      </c>
    </row>
    <row r="5336" spans="2:13" hidden="1" x14ac:dyDescent="0.25">
      <c r="B5336" s="13">
        <f>COUNTIFS($G$3:G5336,'تقرير استهلاك خامات'!$D$4)</f>
        <v>2</v>
      </c>
      <c r="C5336" s="13">
        <f>COUNTIFS($F$3:F5336,'تقرير منتج تام'!$E$4)</f>
        <v>10</v>
      </c>
      <c r="D5336" s="37"/>
      <c r="E5336" s="37"/>
      <c r="F5336" s="37"/>
      <c r="G5336" s="39"/>
      <c r="H5336" s="40"/>
      <c r="I5336" s="107" t="str">
        <f>IF(G5336="","",_xlfn.IFNA(VLOOKUP(G5336,'سجل المشتريات'!F:N,8,0),"غير مسجلة في المشتريات"))</f>
        <v/>
      </c>
      <c r="J5336" s="26" t="str">
        <f>_xlfn.IFNA(VLOOKUP(F5336,الاوردرات!$B$1:$C$600,2,0),"")</f>
        <v/>
      </c>
      <c r="K5336" s="52"/>
      <c r="M5336" s="105" t="str">
        <f>IF(G5336="","",_xlfn.IFNA((VLOOKUP(G5336,help!L:M,2,0))*H5336,_xlfn.IFNA((VLOOKUP(G5336,help!P:Q,2,0))*H5336,"غير مسجلة في المشتريات")))</f>
        <v/>
      </c>
    </row>
    <row r="5337" spans="2:13" hidden="1" x14ac:dyDescent="0.25">
      <c r="B5337" s="13">
        <f>COUNTIFS($G$3:G5337,'تقرير استهلاك خامات'!$D$4)</f>
        <v>2</v>
      </c>
      <c r="C5337" s="13">
        <f>COUNTIFS($F$3:F5337,'تقرير منتج تام'!$E$4)</f>
        <v>10</v>
      </c>
      <c r="D5337" s="37"/>
      <c r="E5337" s="37"/>
      <c r="F5337" s="37"/>
      <c r="G5337" s="39"/>
      <c r="H5337" s="40"/>
      <c r="I5337" s="107" t="str">
        <f>IF(G5337="","",_xlfn.IFNA(VLOOKUP(G5337,'سجل المشتريات'!F:N,8,0),"غير مسجلة في المشتريات"))</f>
        <v/>
      </c>
      <c r="J5337" s="26" t="str">
        <f>_xlfn.IFNA(VLOOKUP(F5337,الاوردرات!$B$1:$C$600,2,0),"")</f>
        <v/>
      </c>
      <c r="K5337" s="52"/>
      <c r="M5337" s="105" t="str">
        <f>IF(G5337="","",_xlfn.IFNA((VLOOKUP(G5337,help!L:M,2,0))*H5337,_xlfn.IFNA((VLOOKUP(G5337,help!P:Q,2,0))*H5337,"غير مسجلة في المشتريات")))</f>
        <v/>
      </c>
    </row>
    <row r="5338" spans="2:13" hidden="1" x14ac:dyDescent="0.25">
      <c r="B5338" s="13">
        <f>COUNTIFS($G$3:G5338,'تقرير استهلاك خامات'!$D$4)</f>
        <v>2</v>
      </c>
      <c r="C5338" s="13">
        <f>COUNTIFS($F$3:F5338,'تقرير منتج تام'!$E$4)</f>
        <v>10</v>
      </c>
      <c r="D5338" s="37"/>
      <c r="E5338" s="37"/>
      <c r="F5338" s="37"/>
      <c r="G5338" s="39"/>
      <c r="H5338" s="40"/>
      <c r="I5338" s="107" t="str">
        <f>IF(G5338="","",_xlfn.IFNA(VLOOKUP(G5338,'سجل المشتريات'!F:N,8,0),"غير مسجلة في المشتريات"))</f>
        <v/>
      </c>
      <c r="J5338" s="26" t="str">
        <f>_xlfn.IFNA(VLOOKUP(F5338,الاوردرات!$B$1:$C$600,2,0),"")</f>
        <v/>
      </c>
      <c r="K5338" s="52"/>
      <c r="M5338" s="105" t="str">
        <f>IF(G5338="","",_xlfn.IFNA((VLOOKUP(G5338,help!L:M,2,0))*H5338,_xlfn.IFNA((VLOOKUP(G5338,help!P:Q,2,0))*H5338,"غير مسجلة في المشتريات")))</f>
        <v/>
      </c>
    </row>
    <row r="5339" spans="2:13" hidden="1" x14ac:dyDescent="0.25">
      <c r="B5339" s="13">
        <f>COUNTIFS($G$3:G5339,'تقرير استهلاك خامات'!$D$4)</f>
        <v>2</v>
      </c>
      <c r="C5339" s="13">
        <f>COUNTIFS($F$3:F5339,'تقرير منتج تام'!$E$4)</f>
        <v>10</v>
      </c>
      <c r="D5339" s="37"/>
      <c r="E5339" s="37"/>
      <c r="F5339" s="37"/>
      <c r="G5339" s="39"/>
      <c r="H5339" s="40"/>
      <c r="I5339" s="107" t="str">
        <f>IF(G5339="","",_xlfn.IFNA(VLOOKUP(G5339,'سجل المشتريات'!F:N,8,0),"غير مسجلة في المشتريات"))</f>
        <v/>
      </c>
      <c r="J5339" s="26" t="str">
        <f>_xlfn.IFNA(VLOOKUP(F5339,الاوردرات!$B$1:$C$600,2,0),"")</f>
        <v/>
      </c>
      <c r="K5339" s="52"/>
      <c r="M5339" s="105" t="str">
        <f>IF(G5339="","",_xlfn.IFNA((VLOOKUP(G5339,help!L:M,2,0))*H5339,_xlfn.IFNA((VLOOKUP(G5339,help!P:Q,2,0))*H5339,"غير مسجلة في المشتريات")))</f>
        <v/>
      </c>
    </row>
    <row r="5340" spans="2:13" hidden="1" x14ac:dyDescent="0.25">
      <c r="B5340" s="13">
        <f>COUNTIFS($G$3:G5340,'تقرير استهلاك خامات'!$D$4)</f>
        <v>2</v>
      </c>
      <c r="C5340" s="13">
        <f>COUNTIFS($F$3:F5340,'تقرير منتج تام'!$E$4)</f>
        <v>10</v>
      </c>
      <c r="D5340" s="37"/>
      <c r="E5340" s="37"/>
      <c r="F5340" s="37"/>
      <c r="G5340" s="39"/>
      <c r="H5340" s="40"/>
      <c r="I5340" s="107" t="str">
        <f>IF(G5340="","",_xlfn.IFNA(VLOOKUP(G5340,'سجل المشتريات'!F:N,8,0),"غير مسجلة في المشتريات"))</f>
        <v/>
      </c>
      <c r="J5340" s="26" t="str">
        <f>_xlfn.IFNA(VLOOKUP(F5340,الاوردرات!$B$1:$C$600,2,0),"")</f>
        <v/>
      </c>
      <c r="K5340" s="52"/>
      <c r="M5340" s="105" t="str">
        <f>IF(G5340="","",_xlfn.IFNA((VLOOKUP(G5340,help!L:M,2,0))*H5340,_xlfn.IFNA((VLOOKUP(G5340,help!P:Q,2,0))*H5340,"غير مسجلة في المشتريات")))</f>
        <v/>
      </c>
    </row>
    <row r="5341" spans="2:13" hidden="1" x14ac:dyDescent="0.25">
      <c r="B5341" s="13">
        <f>COUNTIFS($G$3:G5341,'تقرير استهلاك خامات'!$D$4)</f>
        <v>2</v>
      </c>
      <c r="C5341" s="13">
        <f>COUNTIFS($F$3:F5341,'تقرير منتج تام'!$E$4)</f>
        <v>10</v>
      </c>
      <c r="D5341" s="37"/>
      <c r="E5341" s="37"/>
      <c r="F5341" s="37"/>
      <c r="G5341" s="39"/>
      <c r="H5341" s="40"/>
      <c r="I5341" s="107" t="str">
        <f>IF(G5341="","",_xlfn.IFNA(VLOOKUP(G5341,'سجل المشتريات'!F:N,8,0),"غير مسجلة في المشتريات"))</f>
        <v/>
      </c>
      <c r="J5341" s="26" t="str">
        <f>_xlfn.IFNA(VLOOKUP(F5341,الاوردرات!$B$1:$C$600,2,0),"")</f>
        <v/>
      </c>
      <c r="K5341" s="52"/>
      <c r="M5341" s="105" t="str">
        <f>IF(G5341="","",_xlfn.IFNA((VLOOKUP(G5341,help!L:M,2,0))*H5341,_xlfn.IFNA((VLOOKUP(G5341,help!P:Q,2,0))*H5341,"غير مسجلة في المشتريات")))</f>
        <v/>
      </c>
    </row>
    <row r="5342" spans="2:13" hidden="1" x14ac:dyDescent="0.25">
      <c r="B5342" s="13">
        <f>COUNTIFS($G$3:G5342,'تقرير استهلاك خامات'!$D$4)</f>
        <v>2</v>
      </c>
      <c r="C5342" s="13">
        <f>COUNTIFS($F$3:F5342,'تقرير منتج تام'!$E$4)</f>
        <v>10</v>
      </c>
      <c r="D5342" s="37"/>
      <c r="E5342" s="37"/>
      <c r="F5342" s="37"/>
      <c r="G5342" s="39"/>
      <c r="H5342" s="40"/>
      <c r="I5342" s="107" t="str">
        <f>IF(G5342="","",_xlfn.IFNA(VLOOKUP(G5342,'سجل المشتريات'!F:N,8,0),"غير مسجلة في المشتريات"))</f>
        <v/>
      </c>
      <c r="J5342" s="26" t="str">
        <f>_xlfn.IFNA(VLOOKUP(F5342,الاوردرات!$B$1:$C$600,2,0),"")</f>
        <v/>
      </c>
      <c r="K5342" s="52"/>
      <c r="M5342" s="105" t="str">
        <f>IF(G5342="","",_xlfn.IFNA((VLOOKUP(G5342,help!L:M,2,0))*H5342,_xlfn.IFNA((VLOOKUP(G5342,help!P:Q,2,0))*H5342,"غير مسجلة في المشتريات")))</f>
        <v/>
      </c>
    </row>
    <row r="5343" spans="2:13" hidden="1" x14ac:dyDescent="0.25">
      <c r="B5343" s="13">
        <f>COUNTIFS($G$3:G5343,'تقرير استهلاك خامات'!$D$4)</f>
        <v>2</v>
      </c>
      <c r="C5343" s="13">
        <f>COUNTIFS($F$3:F5343,'تقرير منتج تام'!$E$4)</f>
        <v>10</v>
      </c>
      <c r="D5343" s="37"/>
      <c r="E5343" s="37"/>
      <c r="F5343" s="37"/>
      <c r="G5343" s="39"/>
      <c r="H5343" s="40"/>
      <c r="I5343" s="107" t="str">
        <f>IF(G5343="","",_xlfn.IFNA(VLOOKUP(G5343,'سجل المشتريات'!F:N,8,0),"غير مسجلة في المشتريات"))</f>
        <v/>
      </c>
      <c r="J5343" s="26" t="str">
        <f>_xlfn.IFNA(VLOOKUP(F5343,الاوردرات!$B$1:$C$600,2,0),"")</f>
        <v/>
      </c>
      <c r="K5343" s="52"/>
      <c r="M5343" s="105" t="str">
        <f>IF(G5343="","",_xlfn.IFNA((VLOOKUP(G5343,help!L:M,2,0))*H5343,_xlfn.IFNA((VLOOKUP(G5343,help!P:Q,2,0))*H5343,"غير مسجلة في المشتريات")))</f>
        <v/>
      </c>
    </row>
    <row r="5344" spans="2:13" hidden="1" x14ac:dyDescent="0.25">
      <c r="B5344" s="13">
        <f>COUNTIFS($G$3:G5344,'تقرير استهلاك خامات'!$D$4)</f>
        <v>2</v>
      </c>
      <c r="C5344" s="13">
        <f>COUNTIFS($F$3:F5344,'تقرير منتج تام'!$E$4)</f>
        <v>10</v>
      </c>
      <c r="D5344" s="37"/>
      <c r="E5344" s="37"/>
      <c r="F5344" s="37"/>
      <c r="G5344" s="39"/>
      <c r="H5344" s="40"/>
      <c r="I5344" s="107" t="str">
        <f>IF(G5344="","",_xlfn.IFNA(VLOOKUP(G5344,'سجل المشتريات'!F:N,8,0),"غير مسجلة في المشتريات"))</f>
        <v/>
      </c>
      <c r="J5344" s="26" t="str">
        <f>_xlfn.IFNA(VLOOKUP(F5344,الاوردرات!$B$1:$C$600,2,0),"")</f>
        <v/>
      </c>
      <c r="K5344" s="52"/>
      <c r="M5344" s="105" t="str">
        <f>IF(G5344="","",_xlfn.IFNA((VLOOKUP(G5344,help!L:M,2,0))*H5344,_xlfn.IFNA((VLOOKUP(G5344,help!P:Q,2,0))*H5344,"غير مسجلة في المشتريات")))</f>
        <v/>
      </c>
    </row>
    <row r="5345" spans="2:13" hidden="1" x14ac:dyDescent="0.25">
      <c r="B5345" s="13">
        <f>COUNTIFS($G$3:G5345,'تقرير استهلاك خامات'!$D$4)</f>
        <v>2</v>
      </c>
      <c r="C5345" s="13">
        <f>COUNTIFS($F$3:F5345,'تقرير منتج تام'!$E$4)</f>
        <v>10</v>
      </c>
      <c r="D5345" s="37"/>
      <c r="E5345" s="37"/>
      <c r="F5345" s="37"/>
      <c r="G5345" s="39"/>
      <c r="H5345" s="40"/>
      <c r="I5345" s="107" t="str">
        <f>IF(G5345="","",_xlfn.IFNA(VLOOKUP(G5345,'سجل المشتريات'!F:N,8,0),"غير مسجلة في المشتريات"))</f>
        <v/>
      </c>
      <c r="J5345" s="26" t="str">
        <f>_xlfn.IFNA(VLOOKUP(F5345,الاوردرات!$B$1:$C$600,2,0),"")</f>
        <v/>
      </c>
      <c r="K5345" s="52"/>
      <c r="M5345" s="105" t="str">
        <f>IF(G5345="","",_xlfn.IFNA((VLOOKUP(G5345,help!L:M,2,0))*H5345,_xlfn.IFNA((VLOOKUP(G5345,help!P:Q,2,0))*H5345,"غير مسجلة في المشتريات")))</f>
        <v/>
      </c>
    </row>
    <row r="5346" spans="2:13" hidden="1" x14ac:dyDescent="0.25">
      <c r="B5346" s="13">
        <f>COUNTIFS($G$3:G5346,'تقرير استهلاك خامات'!$D$4)</f>
        <v>2</v>
      </c>
      <c r="C5346" s="13">
        <f>COUNTIFS($F$3:F5346,'تقرير منتج تام'!$E$4)</f>
        <v>10</v>
      </c>
      <c r="D5346" s="37"/>
      <c r="E5346" s="37"/>
      <c r="F5346" s="37"/>
      <c r="G5346" s="39"/>
      <c r="H5346" s="40"/>
      <c r="I5346" s="107" t="str">
        <f>IF(G5346="","",_xlfn.IFNA(VLOOKUP(G5346,'سجل المشتريات'!F:N,8,0),"غير مسجلة في المشتريات"))</f>
        <v/>
      </c>
      <c r="J5346" s="26" t="str">
        <f>_xlfn.IFNA(VLOOKUP(F5346,الاوردرات!$B$1:$C$600,2,0),"")</f>
        <v/>
      </c>
      <c r="K5346" s="52"/>
      <c r="M5346" s="105" t="str">
        <f>IF(G5346="","",_xlfn.IFNA((VLOOKUP(G5346,help!L:M,2,0))*H5346,_xlfn.IFNA((VLOOKUP(G5346,help!P:Q,2,0))*H5346,"غير مسجلة في المشتريات")))</f>
        <v/>
      </c>
    </row>
    <row r="5347" spans="2:13" hidden="1" x14ac:dyDescent="0.25">
      <c r="B5347" s="13">
        <f>COUNTIFS($G$3:G5347,'تقرير استهلاك خامات'!$D$4)</f>
        <v>2</v>
      </c>
      <c r="C5347" s="13">
        <f>COUNTIFS($F$3:F5347,'تقرير منتج تام'!$E$4)</f>
        <v>10</v>
      </c>
      <c r="D5347" s="37"/>
      <c r="E5347" s="37"/>
      <c r="F5347" s="37"/>
      <c r="G5347" s="39"/>
      <c r="H5347" s="40"/>
      <c r="I5347" s="107" t="str">
        <f>IF(G5347="","",_xlfn.IFNA(VLOOKUP(G5347,'سجل المشتريات'!F:N,8,0),"غير مسجلة في المشتريات"))</f>
        <v/>
      </c>
      <c r="J5347" s="26" t="str">
        <f>_xlfn.IFNA(VLOOKUP(F5347,الاوردرات!$B$1:$C$600,2,0),"")</f>
        <v/>
      </c>
      <c r="K5347" s="52"/>
      <c r="M5347" s="105" t="str">
        <f>IF(G5347="","",_xlfn.IFNA((VLOOKUP(G5347,help!L:M,2,0))*H5347,_xlfn.IFNA((VLOOKUP(G5347,help!P:Q,2,0))*H5347,"غير مسجلة في المشتريات")))</f>
        <v/>
      </c>
    </row>
    <row r="5348" spans="2:13" hidden="1" x14ac:dyDescent="0.25">
      <c r="B5348" s="13">
        <f>COUNTIFS($G$3:G5348,'تقرير استهلاك خامات'!$D$4)</f>
        <v>2</v>
      </c>
      <c r="C5348" s="13">
        <f>COUNTIFS($F$3:F5348,'تقرير منتج تام'!$E$4)</f>
        <v>10</v>
      </c>
      <c r="D5348" s="37"/>
      <c r="E5348" s="37"/>
      <c r="F5348" s="37"/>
      <c r="G5348" s="39"/>
      <c r="H5348" s="40"/>
      <c r="I5348" s="107" t="str">
        <f>IF(G5348="","",_xlfn.IFNA(VLOOKUP(G5348,'سجل المشتريات'!F:N,8,0),"غير مسجلة في المشتريات"))</f>
        <v/>
      </c>
      <c r="J5348" s="26" t="str">
        <f>_xlfn.IFNA(VLOOKUP(F5348,الاوردرات!$B$1:$C$600,2,0),"")</f>
        <v/>
      </c>
      <c r="K5348" s="52"/>
      <c r="M5348" s="105" t="str">
        <f>IF(G5348="","",_xlfn.IFNA((VLOOKUP(G5348,help!L:M,2,0))*H5348,_xlfn.IFNA((VLOOKUP(G5348,help!P:Q,2,0))*H5348,"غير مسجلة في المشتريات")))</f>
        <v/>
      </c>
    </row>
    <row r="5349" spans="2:13" hidden="1" x14ac:dyDescent="0.25">
      <c r="B5349" s="13">
        <f>COUNTIFS($G$3:G5349,'تقرير استهلاك خامات'!$D$4)</f>
        <v>2</v>
      </c>
      <c r="C5349" s="13">
        <f>COUNTIFS($F$3:F5349,'تقرير منتج تام'!$E$4)</f>
        <v>10</v>
      </c>
      <c r="D5349" s="37"/>
      <c r="E5349" s="37"/>
      <c r="F5349" s="37"/>
      <c r="G5349" s="39"/>
      <c r="H5349" s="40"/>
      <c r="I5349" s="107" t="str">
        <f>IF(G5349="","",_xlfn.IFNA(VLOOKUP(G5349,'سجل المشتريات'!F:N,8,0),"غير مسجلة في المشتريات"))</f>
        <v/>
      </c>
      <c r="J5349" s="26" t="str">
        <f>_xlfn.IFNA(VLOOKUP(F5349,الاوردرات!$B$1:$C$600,2,0),"")</f>
        <v/>
      </c>
      <c r="K5349" s="52"/>
      <c r="M5349" s="105" t="str">
        <f>IF(G5349="","",_xlfn.IFNA((VLOOKUP(G5349,help!L:M,2,0))*H5349,_xlfn.IFNA((VLOOKUP(G5349,help!P:Q,2,0))*H5349,"غير مسجلة في المشتريات")))</f>
        <v/>
      </c>
    </row>
    <row r="5350" spans="2:13" hidden="1" x14ac:dyDescent="0.25">
      <c r="B5350" s="13">
        <f>COUNTIFS($G$3:G5350,'تقرير استهلاك خامات'!$D$4)</f>
        <v>2</v>
      </c>
      <c r="C5350" s="13">
        <f>COUNTIFS($F$3:F5350,'تقرير منتج تام'!$E$4)</f>
        <v>10</v>
      </c>
      <c r="D5350" s="37"/>
      <c r="E5350" s="37"/>
      <c r="F5350" s="37"/>
      <c r="G5350" s="39"/>
      <c r="H5350" s="40"/>
      <c r="I5350" s="107" t="str">
        <f>IF(G5350="","",_xlfn.IFNA(VLOOKUP(G5350,'سجل المشتريات'!F:N,8,0),"غير مسجلة في المشتريات"))</f>
        <v/>
      </c>
      <c r="J5350" s="26" t="str">
        <f>_xlfn.IFNA(VLOOKUP(F5350,الاوردرات!$B$1:$C$600,2,0),"")</f>
        <v/>
      </c>
      <c r="K5350" s="52"/>
      <c r="M5350" s="105" t="str">
        <f>IF(G5350="","",_xlfn.IFNA((VLOOKUP(G5350,help!L:M,2,0))*H5350,_xlfn.IFNA((VLOOKUP(G5350,help!P:Q,2,0))*H5350,"غير مسجلة في المشتريات")))</f>
        <v/>
      </c>
    </row>
    <row r="5351" spans="2:13" hidden="1" x14ac:dyDescent="0.25">
      <c r="B5351" s="13">
        <f>COUNTIFS($G$3:G5351,'تقرير استهلاك خامات'!$D$4)</f>
        <v>2</v>
      </c>
      <c r="C5351" s="13">
        <f>COUNTIFS($F$3:F5351,'تقرير منتج تام'!$E$4)</f>
        <v>10</v>
      </c>
      <c r="D5351" s="37"/>
      <c r="E5351" s="37"/>
      <c r="F5351" s="37"/>
      <c r="G5351" s="39"/>
      <c r="H5351" s="40"/>
      <c r="I5351" s="107" t="str">
        <f>IF(G5351="","",_xlfn.IFNA(VLOOKUP(G5351,'سجل المشتريات'!F:N,8,0),"غير مسجلة في المشتريات"))</f>
        <v/>
      </c>
      <c r="J5351" s="26" t="str">
        <f>_xlfn.IFNA(VLOOKUP(F5351,الاوردرات!$B$1:$C$600,2,0),"")</f>
        <v/>
      </c>
      <c r="K5351" s="52"/>
      <c r="M5351" s="105" t="str">
        <f>IF(G5351="","",_xlfn.IFNA((VLOOKUP(G5351,help!L:M,2,0))*H5351,_xlfn.IFNA((VLOOKUP(G5351,help!P:Q,2,0))*H5351,"غير مسجلة في المشتريات")))</f>
        <v/>
      </c>
    </row>
    <row r="5352" spans="2:13" hidden="1" x14ac:dyDescent="0.25">
      <c r="B5352" s="13">
        <f>COUNTIFS($G$3:G5352,'تقرير استهلاك خامات'!$D$4)</f>
        <v>2</v>
      </c>
      <c r="C5352" s="13">
        <f>COUNTIFS($F$3:F5352,'تقرير منتج تام'!$E$4)</f>
        <v>10</v>
      </c>
      <c r="D5352" s="37"/>
      <c r="E5352" s="37"/>
      <c r="F5352" s="37"/>
      <c r="G5352" s="39"/>
      <c r="H5352" s="40"/>
      <c r="I5352" s="107" t="str">
        <f>IF(G5352="","",_xlfn.IFNA(VLOOKUP(G5352,'سجل المشتريات'!F:N,8,0),"غير مسجلة في المشتريات"))</f>
        <v/>
      </c>
      <c r="J5352" s="26" t="str">
        <f>_xlfn.IFNA(VLOOKUP(F5352,الاوردرات!$B$1:$C$600,2,0),"")</f>
        <v/>
      </c>
      <c r="K5352" s="52"/>
      <c r="M5352" s="105" t="str">
        <f>IF(G5352="","",_xlfn.IFNA((VLOOKUP(G5352,help!L:M,2,0))*H5352,_xlfn.IFNA((VLOOKUP(G5352,help!P:Q,2,0))*H5352,"غير مسجلة في المشتريات")))</f>
        <v/>
      </c>
    </row>
    <row r="5353" spans="2:13" hidden="1" x14ac:dyDescent="0.25">
      <c r="B5353" s="13">
        <f>COUNTIFS($G$3:G5353,'تقرير استهلاك خامات'!$D$4)</f>
        <v>2</v>
      </c>
      <c r="C5353" s="13">
        <f>COUNTIFS($F$3:F5353,'تقرير منتج تام'!$E$4)</f>
        <v>10</v>
      </c>
      <c r="D5353" s="37"/>
      <c r="E5353" s="37"/>
      <c r="F5353" s="37"/>
      <c r="G5353" s="39"/>
      <c r="H5353" s="40"/>
      <c r="I5353" s="107" t="str">
        <f>IF(G5353="","",_xlfn.IFNA(VLOOKUP(G5353,'سجل المشتريات'!F:N,8,0),"غير مسجلة في المشتريات"))</f>
        <v/>
      </c>
      <c r="J5353" s="26" t="str">
        <f>_xlfn.IFNA(VLOOKUP(F5353,الاوردرات!$B$1:$C$600,2,0),"")</f>
        <v/>
      </c>
      <c r="K5353" s="52"/>
      <c r="M5353" s="105" t="str">
        <f>IF(G5353="","",_xlfn.IFNA((VLOOKUP(G5353,help!L:M,2,0))*H5353,_xlfn.IFNA((VLOOKUP(G5353,help!P:Q,2,0))*H5353,"غير مسجلة في المشتريات")))</f>
        <v/>
      </c>
    </row>
    <row r="5354" spans="2:13" hidden="1" x14ac:dyDescent="0.25">
      <c r="B5354" s="13">
        <f>COUNTIFS($G$3:G5354,'تقرير استهلاك خامات'!$D$4)</f>
        <v>2</v>
      </c>
      <c r="C5354" s="13">
        <f>COUNTIFS($F$3:F5354,'تقرير منتج تام'!$E$4)</f>
        <v>10</v>
      </c>
      <c r="D5354" s="37"/>
      <c r="E5354" s="37"/>
      <c r="F5354" s="37"/>
      <c r="G5354" s="39"/>
      <c r="H5354" s="40"/>
      <c r="I5354" s="107" t="str">
        <f>IF(G5354="","",_xlfn.IFNA(VLOOKUP(G5354,'سجل المشتريات'!F:N,8,0),"غير مسجلة في المشتريات"))</f>
        <v/>
      </c>
      <c r="J5354" s="26" t="str">
        <f>_xlfn.IFNA(VLOOKUP(F5354,الاوردرات!$B$1:$C$600,2,0),"")</f>
        <v/>
      </c>
      <c r="K5354" s="52"/>
      <c r="M5354" s="105" t="str">
        <f>IF(G5354="","",_xlfn.IFNA((VLOOKUP(G5354,help!L:M,2,0))*H5354,_xlfn.IFNA((VLOOKUP(G5354,help!P:Q,2,0))*H5354,"غير مسجلة في المشتريات")))</f>
        <v/>
      </c>
    </row>
    <row r="5355" spans="2:13" hidden="1" x14ac:dyDescent="0.25">
      <c r="B5355" s="13">
        <f>COUNTIFS($G$3:G5355,'تقرير استهلاك خامات'!$D$4)</f>
        <v>2</v>
      </c>
      <c r="C5355" s="13">
        <f>COUNTIFS($F$3:F5355,'تقرير منتج تام'!$E$4)</f>
        <v>10</v>
      </c>
      <c r="D5355" s="37"/>
      <c r="E5355" s="37"/>
      <c r="F5355" s="37"/>
      <c r="G5355" s="39"/>
      <c r="H5355" s="40"/>
      <c r="I5355" s="107" t="str">
        <f>IF(G5355="","",_xlfn.IFNA(VLOOKUP(G5355,'سجل المشتريات'!F:N,8,0),"غير مسجلة في المشتريات"))</f>
        <v/>
      </c>
      <c r="J5355" s="26" t="str">
        <f>_xlfn.IFNA(VLOOKUP(F5355,الاوردرات!$B$1:$C$600,2,0),"")</f>
        <v/>
      </c>
      <c r="K5355" s="52"/>
      <c r="M5355" s="105" t="str">
        <f>IF(G5355="","",_xlfn.IFNA((VLOOKUP(G5355,help!L:M,2,0))*H5355,_xlfn.IFNA((VLOOKUP(G5355,help!P:Q,2,0))*H5355,"غير مسجلة في المشتريات")))</f>
        <v/>
      </c>
    </row>
    <row r="5356" spans="2:13" hidden="1" x14ac:dyDescent="0.25">
      <c r="B5356" s="13">
        <f>COUNTIFS($G$3:G5356,'تقرير استهلاك خامات'!$D$4)</f>
        <v>2</v>
      </c>
      <c r="C5356" s="13">
        <f>COUNTIFS($F$3:F5356,'تقرير منتج تام'!$E$4)</f>
        <v>10</v>
      </c>
      <c r="D5356" s="37"/>
      <c r="E5356" s="37"/>
      <c r="F5356" s="37"/>
      <c r="G5356" s="39"/>
      <c r="H5356" s="40"/>
      <c r="I5356" s="107" t="str">
        <f>IF(G5356="","",_xlfn.IFNA(VLOOKUP(G5356,'سجل المشتريات'!F:N,8,0),"غير مسجلة في المشتريات"))</f>
        <v/>
      </c>
      <c r="J5356" s="26" t="str">
        <f>_xlfn.IFNA(VLOOKUP(F5356,الاوردرات!$B$1:$C$600,2,0),"")</f>
        <v/>
      </c>
      <c r="K5356" s="52"/>
      <c r="M5356" s="105" t="str">
        <f>IF(G5356="","",_xlfn.IFNA((VLOOKUP(G5356,help!L:M,2,0))*H5356,_xlfn.IFNA((VLOOKUP(G5356,help!P:Q,2,0))*H5356,"غير مسجلة في المشتريات")))</f>
        <v/>
      </c>
    </row>
    <row r="5357" spans="2:13" hidden="1" x14ac:dyDescent="0.25">
      <c r="B5357" s="13">
        <f>COUNTIFS($G$3:G5357,'تقرير استهلاك خامات'!$D$4)</f>
        <v>2</v>
      </c>
      <c r="C5357" s="13">
        <f>COUNTIFS($F$3:F5357,'تقرير منتج تام'!$E$4)</f>
        <v>10</v>
      </c>
      <c r="D5357" s="37"/>
      <c r="E5357" s="37"/>
      <c r="F5357" s="37"/>
      <c r="G5357" s="39"/>
      <c r="H5357" s="40"/>
      <c r="I5357" s="107" t="str">
        <f>IF(G5357="","",_xlfn.IFNA(VLOOKUP(G5357,'سجل المشتريات'!F:N,8,0),"غير مسجلة في المشتريات"))</f>
        <v/>
      </c>
      <c r="J5357" s="26" t="str">
        <f>_xlfn.IFNA(VLOOKUP(F5357,الاوردرات!$B$1:$C$600,2,0),"")</f>
        <v/>
      </c>
      <c r="K5357" s="52"/>
      <c r="M5357" s="105" t="str">
        <f>IF(G5357="","",_xlfn.IFNA((VLOOKUP(G5357,help!L:M,2,0))*H5357,_xlfn.IFNA((VLOOKUP(G5357,help!P:Q,2,0))*H5357,"غير مسجلة في المشتريات")))</f>
        <v/>
      </c>
    </row>
    <row r="5358" spans="2:13" hidden="1" x14ac:dyDescent="0.25">
      <c r="B5358" s="13">
        <f>COUNTIFS($G$3:G5358,'تقرير استهلاك خامات'!$D$4)</f>
        <v>2</v>
      </c>
      <c r="C5358" s="13">
        <f>COUNTIFS($F$3:F5358,'تقرير منتج تام'!$E$4)</f>
        <v>10</v>
      </c>
      <c r="D5358" s="37"/>
      <c r="E5358" s="37"/>
      <c r="F5358" s="37"/>
      <c r="G5358" s="39"/>
      <c r="H5358" s="40"/>
      <c r="I5358" s="107" t="str">
        <f>IF(G5358="","",_xlfn.IFNA(VLOOKUP(G5358,'سجل المشتريات'!F:N,8,0),"غير مسجلة في المشتريات"))</f>
        <v/>
      </c>
      <c r="J5358" s="26" t="str">
        <f>_xlfn.IFNA(VLOOKUP(F5358,الاوردرات!$B$1:$C$600,2,0),"")</f>
        <v/>
      </c>
      <c r="K5358" s="52"/>
      <c r="M5358" s="105" t="str">
        <f>IF(G5358="","",_xlfn.IFNA((VLOOKUP(G5358,help!L:M,2,0))*H5358,_xlfn.IFNA((VLOOKUP(G5358,help!P:Q,2,0))*H5358,"غير مسجلة في المشتريات")))</f>
        <v/>
      </c>
    </row>
    <row r="5359" spans="2:13" hidden="1" x14ac:dyDescent="0.25">
      <c r="B5359" s="13">
        <f>COUNTIFS($G$3:G5359,'تقرير استهلاك خامات'!$D$4)</f>
        <v>2</v>
      </c>
      <c r="C5359" s="13">
        <f>COUNTIFS($F$3:F5359,'تقرير منتج تام'!$E$4)</f>
        <v>10</v>
      </c>
      <c r="D5359" s="37"/>
      <c r="E5359" s="37"/>
      <c r="F5359" s="37"/>
      <c r="G5359" s="39"/>
      <c r="H5359" s="40"/>
      <c r="I5359" s="107" t="str">
        <f>IF(G5359="","",_xlfn.IFNA(VLOOKUP(G5359,'سجل المشتريات'!F:N,8,0),"غير مسجلة في المشتريات"))</f>
        <v/>
      </c>
      <c r="J5359" s="26" t="str">
        <f>_xlfn.IFNA(VLOOKUP(F5359,الاوردرات!$B$1:$C$600,2,0),"")</f>
        <v/>
      </c>
      <c r="K5359" s="52"/>
      <c r="M5359" s="105" t="str">
        <f>IF(G5359="","",_xlfn.IFNA((VLOOKUP(G5359,help!L:M,2,0))*H5359,_xlfn.IFNA((VLOOKUP(G5359,help!P:Q,2,0))*H5359,"غير مسجلة في المشتريات")))</f>
        <v/>
      </c>
    </row>
    <row r="5360" spans="2:13" hidden="1" x14ac:dyDescent="0.25">
      <c r="B5360" s="13">
        <f>COUNTIFS($G$3:G5360,'تقرير استهلاك خامات'!$D$4)</f>
        <v>2</v>
      </c>
      <c r="C5360" s="13">
        <f>COUNTIFS($F$3:F5360,'تقرير منتج تام'!$E$4)</f>
        <v>10</v>
      </c>
      <c r="D5360" s="37"/>
      <c r="E5360" s="37"/>
      <c r="F5360" s="37"/>
      <c r="G5360" s="39"/>
      <c r="H5360" s="40"/>
      <c r="I5360" s="107" t="str">
        <f>IF(G5360="","",_xlfn.IFNA(VLOOKUP(G5360,'سجل المشتريات'!F:N,8,0),"غير مسجلة في المشتريات"))</f>
        <v/>
      </c>
      <c r="J5360" s="26" t="str">
        <f>_xlfn.IFNA(VLOOKUP(F5360,الاوردرات!$B$1:$C$600,2,0),"")</f>
        <v/>
      </c>
      <c r="K5360" s="52"/>
      <c r="M5360" s="105" t="str">
        <f>IF(G5360="","",_xlfn.IFNA((VLOOKUP(G5360,help!L:M,2,0))*H5360,_xlfn.IFNA((VLOOKUP(G5360,help!P:Q,2,0))*H5360,"غير مسجلة في المشتريات")))</f>
        <v/>
      </c>
    </row>
    <row r="5361" spans="2:13" hidden="1" x14ac:dyDescent="0.25">
      <c r="B5361" s="13">
        <f>COUNTIFS($G$3:G5361,'تقرير استهلاك خامات'!$D$4)</f>
        <v>2</v>
      </c>
      <c r="C5361" s="13">
        <f>COUNTIFS($F$3:F5361,'تقرير منتج تام'!$E$4)</f>
        <v>10</v>
      </c>
      <c r="D5361" s="37"/>
      <c r="E5361" s="37"/>
      <c r="F5361" s="37"/>
      <c r="G5361" s="39"/>
      <c r="H5361" s="40"/>
      <c r="I5361" s="107" t="str">
        <f>IF(G5361="","",_xlfn.IFNA(VLOOKUP(G5361,'سجل المشتريات'!F:N,8,0),"غير مسجلة في المشتريات"))</f>
        <v/>
      </c>
      <c r="J5361" s="26" t="str">
        <f>_xlfn.IFNA(VLOOKUP(F5361,الاوردرات!$B$1:$C$600,2,0),"")</f>
        <v/>
      </c>
      <c r="K5361" s="52"/>
      <c r="M5361" s="105" t="str">
        <f>IF(G5361="","",_xlfn.IFNA((VLOOKUP(G5361,help!L:M,2,0))*H5361,_xlfn.IFNA((VLOOKUP(G5361,help!P:Q,2,0))*H5361,"غير مسجلة في المشتريات")))</f>
        <v/>
      </c>
    </row>
    <row r="5362" spans="2:13" hidden="1" x14ac:dyDescent="0.25">
      <c r="B5362" s="13">
        <f>COUNTIFS($G$3:G5362,'تقرير استهلاك خامات'!$D$4)</f>
        <v>2</v>
      </c>
      <c r="C5362" s="13">
        <f>COUNTIFS($F$3:F5362,'تقرير منتج تام'!$E$4)</f>
        <v>10</v>
      </c>
      <c r="D5362" s="37"/>
      <c r="E5362" s="37"/>
      <c r="F5362" s="37"/>
      <c r="G5362" s="39"/>
      <c r="H5362" s="40"/>
      <c r="I5362" s="107" t="str">
        <f>IF(G5362="","",_xlfn.IFNA(VLOOKUP(G5362,'سجل المشتريات'!F:N,8,0),"غير مسجلة في المشتريات"))</f>
        <v/>
      </c>
      <c r="J5362" s="26" t="str">
        <f>_xlfn.IFNA(VLOOKUP(F5362,الاوردرات!$B$1:$C$600,2,0),"")</f>
        <v/>
      </c>
      <c r="K5362" s="52"/>
      <c r="M5362" s="105" t="str">
        <f>IF(G5362="","",_xlfn.IFNA((VLOOKUP(G5362,help!L:M,2,0))*H5362,_xlfn.IFNA((VLOOKUP(G5362,help!P:Q,2,0))*H5362,"غير مسجلة في المشتريات")))</f>
        <v/>
      </c>
    </row>
    <row r="5363" spans="2:13" hidden="1" x14ac:dyDescent="0.25">
      <c r="B5363" s="13">
        <f>COUNTIFS($G$3:G5363,'تقرير استهلاك خامات'!$D$4)</f>
        <v>2</v>
      </c>
      <c r="C5363" s="13">
        <f>COUNTIFS($F$3:F5363,'تقرير منتج تام'!$E$4)</f>
        <v>10</v>
      </c>
      <c r="D5363" s="37"/>
      <c r="E5363" s="37"/>
      <c r="F5363" s="37"/>
      <c r="G5363" s="39"/>
      <c r="H5363" s="40"/>
      <c r="I5363" s="107" t="str">
        <f>IF(G5363="","",_xlfn.IFNA(VLOOKUP(G5363,'سجل المشتريات'!F:N,8,0),"غير مسجلة في المشتريات"))</f>
        <v/>
      </c>
      <c r="J5363" s="26" t="str">
        <f>_xlfn.IFNA(VLOOKUP(F5363,الاوردرات!$B$1:$C$600,2,0),"")</f>
        <v/>
      </c>
      <c r="K5363" s="52"/>
      <c r="M5363" s="105" t="str">
        <f>IF(G5363="","",_xlfn.IFNA((VLOOKUP(G5363,help!L:M,2,0))*H5363,_xlfn.IFNA((VLOOKUP(G5363,help!P:Q,2,0))*H5363,"غير مسجلة في المشتريات")))</f>
        <v/>
      </c>
    </row>
    <row r="5364" spans="2:13" hidden="1" x14ac:dyDescent="0.25">
      <c r="B5364" s="13">
        <f>COUNTIFS($G$3:G5364,'تقرير استهلاك خامات'!$D$4)</f>
        <v>2</v>
      </c>
      <c r="C5364" s="13">
        <f>COUNTIFS($F$3:F5364,'تقرير منتج تام'!$E$4)</f>
        <v>10</v>
      </c>
      <c r="D5364" s="37"/>
      <c r="E5364" s="37"/>
      <c r="F5364" s="37"/>
      <c r="G5364" s="39"/>
      <c r="H5364" s="40"/>
      <c r="I5364" s="107" t="str">
        <f>IF(G5364="","",_xlfn.IFNA(VLOOKUP(G5364,'سجل المشتريات'!F:N,8,0),"غير مسجلة في المشتريات"))</f>
        <v/>
      </c>
      <c r="J5364" s="26" t="str">
        <f>_xlfn.IFNA(VLOOKUP(F5364,الاوردرات!$B$1:$C$600,2,0),"")</f>
        <v/>
      </c>
      <c r="K5364" s="52"/>
      <c r="M5364" s="105" t="str">
        <f>IF(G5364="","",_xlfn.IFNA((VLOOKUP(G5364,help!L:M,2,0))*H5364,_xlfn.IFNA((VLOOKUP(G5364,help!P:Q,2,0))*H5364,"غير مسجلة في المشتريات")))</f>
        <v/>
      </c>
    </row>
    <row r="5365" spans="2:13" hidden="1" x14ac:dyDescent="0.25">
      <c r="B5365" s="13">
        <f>COUNTIFS($G$3:G5365,'تقرير استهلاك خامات'!$D$4)</f>
        <v>2</v>
      </c>
      <c r="C5365" s="13">
        <f>COUNTIFS($F$3:F5365,'تقرير منتج تام'!$E$4)</f>
        <v>10</v>
      </c>
      <c r="D5365" s="37"/>
      <c r="E5365" s="37"/>
      <c r="F5365" s="37"/>
      <c r="G5365" s="39"/>
      <c r="H5365" s="40"/>
      <c r="I5365" s="107" t="str">
        <f>IF(G5365="","",_xlfn.IFNA(VLOOKUP(G5365,'سجل المشتريات'!F:N,8,0),"غير مسجلة في المشتريات"))</f>
        <v/>
      </c>
      <c r="J5365" s="26" t="str">
        <f>_xlfn.IFNA(VLOOKUP(F5365,الاوردرات!$B$1:$C$600,2,0),"")</f>
        <v/>
      </c>
      <c r="K5365" s="52"/>
      <c r="M5365" s="105" t="str">
        <f>IF(G5365="","",_xlfn.IFNA((VLOOKUP(G5365,help!L:M,2,0))*H5365,_xlfn.IFNA((VLOOKUP(G5365,help!P:Q,2,0))*H5365,"غير مسجلة في المشتريات")))</f>
        <v/>
      </c>
    </row>
    <row r="5366" spans="2:13" hidden="1" x14ac:dyDescent="0.25">
      <c r="B5366" s="13">
        <f>COUNTIFS($G$3:G5366,'تقرير استهلاك خامات'!$D$4)</f>
        <v>2</v>
      </c>
      <c r="C5366" s="13">
        <f>COUNTIFS($F$3:F5366,'تقرير منتج تام'!$E$4)</f>
        <v>10</v>
      </c>
      <c r="D5366" s="37"/>
      <c r="E5366" s="37"/>
      <c r="F5366" s="37"/>
      <c r="G5366" s="39"/>
      <c r="H5366" s="40"/>
      <c r="I5366" s="107" t="str">
        <f>IF(G5366="","",_xlfn.IFNA(VLOOKUP(G5366,'سجل المشتريات'!F:N,8,0),"غير مسجلة في المشتريات"))</f>
        <v/>
      </c>
      <c r="J5366" s="26" t="str">
        <f>_xlfn.IFNA(VLOOKUP(F5366,الاوردرات!$B$1:$C$600,2,0),"")</f>
        <v/>
      </c>
      <c r="K5366" s="52"/>
      <c r="M5366" s="105" t="str">
        <f>IF(G5366="","",_xlfn.IFNA((VLOOKUP(G5366,help!L:M,2,0))*H5366,_xlfn.IFNA((VLOOKUP(G5366,help!P:Q,2,0))*H5366,"غير مسجلة في المشتريات")))</f>
        <v/>
      </c>
    </row>
    <row r="5367" spans="2:13" hidden="1" x14ac:dyDescent="0.25">
      <c r="B5367" s="13">
        <f>COUNTIFS($G$3:G5367,'تقرير استهلاك خامات'!$D$4)</f>
        <v>2</v>
      </c>
      <c r="C5367" s="13">
        <f>COUNTIFS($F$3:F5367,'تقرير منتج تام'!$E$4)</f>
        <v>10</v>
      </c>
      <c r="D5367" s="37"/>
      <c r="E5367" s="37"/>
      <c r="F5367" s="37"/>
      <c r="G5367" s="39"/>
      <c r="H5367" s="40"/>
      <c r="I5367" s="107" t="str">
        <f>IF(G5367="","",_xlfn.IFNA(VLOOKUP(G5367,'سجل المشتريات'!F:N,8,0),"غير مسجلة في المشتريات"))</f>
        <v/>
      </c>
      <c r="J5367" s="26" t="str">
        <f>_xlfn.IFNA(VLOOKUP(F5367,الاوردرات!$B$1:$C$600,2,0),"")</f>
        <v/>
      </c>
      <c r="K5367" s="52"/>
      <c r="M5367" s="105" t="str">
        <f>IF(G5367="","",_xlfn.IFNA((VLOOKUP(G5367,help!L:M,2,0))*H5367,_xlfn.IFNA((VLOOKUP(G5367,help!P:Q,2,0))*H5367,"غير مسجلة في المشتريات")))</f>
        <v/>
      </c>
    </row>
    <row r="5368" spans="2:13" hidden="1" x14ac:dyDescent="0.25">
      <c r="B5368" s="13">
        <f>COUNTIFS($G$3:G5368,'تقرير استهلاك خامات'!$D$4)</f>
        <v>2</v>
      </c>
      <c r="C5368" s="13">
        <f>COUNTIFS($F$3:F5368,'تقرير منتج تام'!$E$4)</f>
        <v>10</v>
      </c>
      <c r="D5368" s="37"/>
      <c r="E5368" s="37"/>
      <c r="F5368" s="37"/>
      <c r="G5368" s="39"/>
      <c r="H5368" s="40"/>
      <c r="I5368" s="107" t="str">
        <f>IF(G5368="","",_xlfn.IFNA(VLOOKUP(G5368,'سجل المشتريات'!F:N,8,0),"غير مسجلة في المشتريات"))</f>
        <v/>
      </c>
      <c r="J5368" s="26" t="str">
        <f>_xlfn.IFNA(VLOOKUP(F5368,الاوردرات!$B$1:$C$600,2,0),"")</f>
        <v/>
      </c>
      <c r="K5368" s="52"/>
      <c r="M5368" s="105" t="str">
        <f>IF(G5368="","",_xlfn.IFNA((VLOOKUP(G5368,help!L:M,2,0))*H5368,_xlfn.IFNA((VLOOKUP(G5368,help!P:Q,2,0))*H5368,"غير مسجلة في المشتريات")))</f>
        <v/>
      </c>
    </row>
    <row r="5369" spans="2:13" hidden="1" x14ac:dyDescent="0.25">
      <c r="B5369" s="13">
        <f>COUNTIFS($G$3:G5369,'تقرير استهلاك خامات'!$D$4)</f>
        <v>2</v>
      </c>
      <c r="C5369" s="13">
        <f>COUNTIFS($F$3:F5369,'تقرير منتج تام'!$E$4)</f>
        <v>10</v>
      </c>
      <c r="D5369" s="37"/>
      <c r="E5369" s="37"/>
      <c r="F5369" s="37"/>
      <c r="G5369" s="39"/>
      <c r="H5369" s="40"/>
      <c r="I5369" s="107" t="str">
        <f>IF(G5369="","",_xlfn.IFNA(VLOOKUP(G5369,'سجل المشتريات'!F:N,8,0),"غير مسجلة في المشتريات"))</f>
        <v/>
      </c>
      <c r="J5369" s="26" t="str">
        <f>_xlfn.IFNA(VLOOKUP(F5369,الاوردرات!$B$1:$C$600,2,0),"")</f>
        <v/>
      </c>
      <c r="K5369" s="52"/>
      <c r="M5369" s="105" t="str">
        <f>IF(G5369="","",_xlfn.IFNA((VLOOKUP(G5369,help!L:M,2,0))*H5369,_xlfn.IFNA((VLOOKUP(G5369,help!P:Q,2,0))*H5369,"غير مسجلة في المشتريات")))</f>
        <v/>
      </c>
    </row>
    <row r="5370" spans="2:13" hidden="1" x14ac:dyDescent="0.25">
      <c r="B5370" s="13">
        <f>COUNTIFS($G$3:G5370,'تقرير استهلاك خامات'!$D$4)</f>
        <v>2</v>
      </c>
      <c r="C5370" s="13">
        <f>COUNTIFS($F$3:F5370,'تقرير منتج تام'!$E$4)</f>
        <v>10</v>
      </c>
      <c r="D5370" s="37"/>
      <c r="E5370" s="37"/>
      <c r="F5370" s="37"/>
      <c r="G5370" s="39"/>
      <c r="H5370" s="40"/>
      <c r="I5370" s="107" t="str">
        <f>IF(G5370="","",_xlfn.IFNA(VLOOKUP(G5370,'سجل المشتريات'!F:N,8,0),"غير مسجلة في المشتريات"))</f>
        <v/>
      </c>
      <c r="J5370" s="26" t="str">
        <f>_xlfn.IFNA(VLOOKUP(F5370,الاوردرات!$B$1:$C$600,2,0),"")</f>
        <v/>
      </c>
      <c r="K5370" s="52"/>
      <c r="M5370" s="105" t="str">
        <f>IF(G5370="","",_xlfn.IFNA((VLOOKUP(G5370,help!L:M,2,0))*H5370,_xlfn.IFNA((VLOOKUP(G5370,help!P:Q,2,0))*H5370,"غير مسجلة في المشتريات")))</f>
        <v/>
      </c>
    </row>
    <row r="5371" spans="2:13" hidden="1" x14ac:dyDescent="0.25">
      <c r="B5371" s="13">
        <f>COUNTIFS($G$3:G5371,'تقرير استهلاك خامات'!$D$4)</f>
        <v>2</v>
      </c>
      <c r="C5371" s="13">
        <f>COUNTIFS($F$3:F5371,'تقرير منتج تام'!$E$4)</f>
        <v>10</v>
      </c>
      <c r="D5371" s="37"/>
      <c r="E5371" s="37"/>
      <c r="F5371" s="37"/>
      <c r="G5371" s="39"/>
      <c r="H5371" s="40"/>
      <c r="I5371" s="107" t="str">
        <f>IF(G5371="","",_xlfn.IFNA(VLOOKUP(G5371,'سجل المشتريات'!F:N,8,0),"غير مسجلة في المشتريات"))</f>
        <v/>
      </c>
      <c r="J5371" s="26" t="str">
        <f>_xlfn.IFNA(VLOOKUP(F5371,الاوردرات!$B$1:$C$600,2,0),"")</f>
        <v/>
      </c>
      <c r="K5371" s="52"/>
      <c r="M5371" s="105" t="str">
        <f>IF(G5371="","",_xlfn.IFNA((VLOOKUP(G5371,help!L:M,2,0))*H5371,_xlfn.IFNA((VLOOKUP(G5371,help!P:Q,2,0))*H5371,"غير مسجلة في المشتريات")))</f>
        <v/>
      </c>
    </row>
    <row r="5372" spans="2:13" hidden="1" x14ac:dyDescent="0.25">
      <c r="B5372" s="13">
        <f>COUNTIFS($G$3:G5372,'تقرير استهلاك خامات'!$D$4)</f>
        <v>2</v>
      </c>
      <c r="C5372" s="13">
        <f>COUNTIFS($F$3:F5372,'تقرير منتج تام'!$E$4)</f>
        <v>10</v>
      </c>
      <c r="D5372" s="37"/>
      <c r="E5372" s="37"/>
      <c r="F5372" s="37"/>
      <c r="G5372" s="39"/>
      <c r="H5372" s="40"/>
      <c r="I5372" s="107" t="str">
        <f>IF(G5372="","",_xlfn.IFNA(VLOOKUP(G5372,'سجل المشتريات'!F:N,8,0),"غير مسجلة في المشتريات"))</f>
        <v/>
      </c>
      <c r="J5372" s="26" t="str">
        <f>_xlfn.IFNA(VLOOKUP(F5372,الاوردرات!$B$1:$C$600,2,0),"")</f>
        <v/>
      </c>
      <c r="K5372" s="52"/>
      <c r="M5372" s="105" t="str">
        <f>IF(G5372="","",_xlfn.IFNA((VLOOKUP(G5372,help!L:M,2,0))*H5372,_xlfn.IFNA((VLOOKUP(G5372,help!P:Q,2,0))*H5372,"غير مسجلة في المشتريات")))</f>
        <v/>
      </c>
    </row>
    <row r="5373" spans="2:13" hidden="1" x14ac:dyDescent="0.25">
      <c r="B5373" s="13">
        <f>COUNTIFS($G$3:G5373,'تقرير استهلاك خامات'!$D$4)</f>
        <v>2</v>
      </c>
      <c r="C5373" s="13">
        <f>COUNTIFS($F$3:F5373,'تقرير منتج تام'!$E$4)</f>
        <v>10</v>
      </c>
      <c r="D5373" s="37"/>
      <c r="E5373" s="37"/>
      <c r="F5373" s="37"/>
      <c r="G5373" s="39"/>
      <c r="H5373" s="40"/>
      <c r="I5373" s="107" t="str">
        <f>IF(G5373="","",_xlfn.IFNA(VLOOKUP(G5373,'سجل المشتريات'!F:N,8,0),"غير مسجلة في المشتريات"))</f>
        <v/>
      </c>
      <c r="J5373" s="26" t="str">
        <f>_xlfn.IFNA(VLOOKUP(F5373,الاوردرات!$B$1:$C$600,2,0),"")</f>
        <v/>
      </c>
      <c r="K5373" s="52"/>
      <c r="M5373" s="105" t="str">
        <f>IF(G5373="","",_xlfn.IFNA((VLOOKUP(G5373,help!L:M,2,0))*H5373,_xlfn.IFNA((VLOOKUP(G5373,help!P:Q,2,0))*H5373,"غير مسجلة في المشتريات")))</f>
        <v/>
      </c>
    </row>
    <row r="5374" spans="2:13" hidden="1" x14ac:dyDescent="0.25">
      <c r="B5374" s="13">
        <f>COUNTIFS($G$3:G5374,'تقرير استهلاك خامات'!$D$4)</f>
        <v>2</v>
      </c>
      <c r="C5374" s="13">
        <f>COUNTIFS($F$3:F5374,'تقرير منتج تام'!$E$4)</f>
        <v>10</v>
      </c>
      <c r="D5374" s="37"/>
      <c r="E5374" s="37"/>
      <c r="F5374" s="37"/>
      <c r="G5374" s="39"/>
      <c r="H5374" s="40"/>
      <c r="I5374" s="107" t="str">
        <f>IF(G5374="","",_xlfn.IFNA(VLOOKUP(G5374,'سجل المشتريات'!F:N,8,0),"غير مسجلة في المشتريات"))</f>
        <v/>
      </c>
      <c r="J5374" s="26" t="str">
        <f>_xlfn.IFNA(VLOOKUP(F5374,الاوردرات!$B$1:$C$600,2,0),"")</f>
        <v/>
      </c>
      <c r="K5374" s="52"/>
      <c r="M5374" s="105" t="str">
        <f>IF(G5374="","",_xlfn.IFNA((VLOOKUP(G5374,help!L:M,2,0))*H5374,_xlfn.IFNA((VLOOKUP(G5374,help!P:Q,2,0))*H5374,"غير مسجلة في المشتريات")))</f>
        <v/>
      </c>
    </row>
    <row r="5375" spans="2:13" hidden="1" x14ac:dyDescent="0.25">
      <c r="B5375" s="13">
        <f>COUNTIFS($G$3:G5375,'تقرير استهلاك خامات'!$D$4)</f>
        <v>2</v>
      </c>
      <c r="C5375" s="13">
        <f>COUNTIFS($F$3:F5375,'تقرير منتج تام'!$E$4)</f>
        <v>10</v>
      </c>
      <c r="D5375" s="37"/>
      <c r="E5375" s="37"/>
      <c r="F5375" s="37"/>
      <c r="G5375" s="39"/>
      <c r="H5375" s="40"/>
      <c r="I5375" s="107" t="str">
        <f>IF(G5375="","",_xlfn.IFNA(VLOOKUP(G5375,'سجل المشتريات'!F:N,8,0),"غير مسجلة في المشتريات"))</f>
        <v/>
      </c>
      <c r="J5375" s="26" t="str">
        <f>_xlfn.IFNA(VLOOKUP(F5375,الاوردرات!$B$1:$C$600,2,0),"")</f>
        <v/>
      </c>
      <c r="K5375" s="52"/>
      <c r="M5375" s="105" t="str">
        <f>IF(G5375="","",_xlfn.IFNA((VLOOKUP(G5375,help!L:M,2,0))*H5375,_xlfn.IFNA((VLOOKUP(G5375,help!P:Q,2,0))*H5375,"غير مسجلة في المشتريات")))</f>
        <v/>
      </c>
    </row>
    <row r="5376" spans="2:13" hidden="1" x14ac:dyDescent="0.25">
      <c r="B5376" s="13">
        <f>COUNTIFS($G$3:G5376,'تقرير استهلاك خامات'!$D$4)</f>
        <v>2</v>
      </c>
      <c r="C5376" s="13">
        <f>COUNTIFS($F$3:F5376,'تقرير منتج تام'!$E$4)</f>
        <v>10</v>
      </c>
      <c r="D5376" s="37"/>
      <c r="E5376" s="37"/>
      <c r="F5376" s="37"/>
      <c r="G5376" s="39"/>
      <c r="H5376" s="40"/>
      <c r="I5376" s="107" t="str">
        <f>IF(G5376="","",_xlfn.IFNA(VLOOKUP(G5376,'سجل المشتريات'!F:N,8,0),"غير مسجلة في المشتريات"))</f>
        <v/>
      </c>
      <c r="J5376" s="26" t="str">
        <f>_xlfn.IFNA(VLOOKUP(F5376,الاوردرات!$B$1:$C$600,2,0),"")</f>
        <v/>
      </c>
      <c r="K5376" s="52"/>
      <c r="M5376" s="105" t="str">
        <f>IF(G5376="","",_xlfn.IFNA((VLOOKUP(G5376,help!L:M,2,0))*H5376,_xlfn.IFNA((VLOOKUP(G5376,help!P:Q,2,0))*H5376,"غير مسجلة في المشتريات")))</f>
        <v/>
      </c>
    </row>
    <row r="5377" spans="2:13" hidden="1" x14ac:dyDescent="0.25">
      <c r="B5377" s="13">
        <f>COUNTIFS($G$3:G5377,'تقرير استهلاك خامات'!$D$4)</f>
        <v>2</v>
      </c>
      <c r="C5377" s="13">
        <f>COUNTIFS($F$3:F5377,'تقرير منتج تام'!$E$4)</f>
        <v>10</v>
      </c>
      <c r="D5377" s="37"/>
      <c r="E5377" s="37"/>
      <c r="F5377" s="37"/>
      <c r="G5377" s="39"/>
      <c r="H5377" s="40"/>
      <c r="I5377" s="107" t="str">
        <f>IF(G5377="","",_xlfn.IFNA(VLOOKUP(G5377,'سجل المشتريات'!F:N,8,0),"غير مسجلة في المشتريات"))</f>
        <v/>
      </c>
      <c r="J5377" s="26" t="str">
        <f>_xlfn.IFNA(VLOOKUP(F5377,الاوردرات!$B$1:$C$600,2,0),"")</f>
        <v/>
      </c>
      <c r="K5377" s="52"/>
      <c r="M5377" s="105" t="str">
        <f>IF(G5377="","",_xlfn.IFNA((VLOOKUP(G5377,help!L:M,2,0))*H5377,_xlfn.IFNA((VLOOKUP(G5377,help!P:Q,2,0))*H5377,"غير مسجلة في المشتريات")))</f>
        <v/>
      </c>
    </row>
    <row r="5378" spans="2:13" hidden="1" x14ac:dyDescent="0.25">
      <c r="B5378" s="13">
        <f>COUNTIFS($G$3:G5378,'تقرير استهلاك خامات'!$D$4)</f>
        <v>2</v>
      </c>
      <c r="C5378" s="13">
        <f>COUNTIFS($F$3:F5378,'تقرير منتج تام'!$E$4)</f>
        <v>10</v>
      </c>
      <c r="D5378" s="37"/>
      <c r="E5378" s="37"/>
      <c r="F5378" s="37"/>
      <c r="G5378" s="39"/>
      <c r="H5378" s="40"/>
      <c r="I5378" s="107" t="str">
        <f>IF(G5378="","",_xlfn.IFNA(VLOOKUP(G5378,'سجل المشتريات'!F:N,8,0),"غير مسجلة في المشتريات"))</f>
        <v/>
      </c>
      <c r="J5378" s="26" t="str">
        <f>_xlfn.IFNA(VLOOKUP(F5378,الاوردرات!$B$1:$C$600,2,0),"")</f>
        <v/>
      </c>
      <c r="K5378" s="52"/>
      <c r="M5378" s="105" t="str">
        <f>IF(G5378="","",_xlfn.IFNA((VLOOKUP(G5378,help!L:M,2,0))*H5378,_xlfn.IFNA((VLOOKUP(G5378,help!P:Q,2,0))*H5378,"غير مسجلة في المشتريات")))</f>
        <v/>
      </c>
    </row>
    <row r="5379" spans="2:13" hidden="1" x14ac:dyDescent="0.25">
      <c r="B5379" s="13">
        <f>COUNTIFS($G$3:G5379,'تقرير استهلاك خامات'!$D$4)</f>
        <v>2</v>
      </c>
      <c r="C5379" s="13">
        <f>COUNTIFS($F$3:F5379,'تقرير منتج تام'!$E$4)</f>
        <v>10</v>
      </c>
      <c r="D5379" s="37"/>
      <c r="E5379" s="37"/>
      <c r="F5379" s="37"/>
      <c r="G5379" s="39"/>
      <c r="H5379" s="40"/>
      <c r="I5379" s="107" t="str">
        <f>IF(G5379="","",_xlfn.IFNA(VLOOKUP(G5379,'سجل المشتريات'!F:N,8,0),"غير مسجلة في المشتريات"))</f>
        <v/>
      </c>
      <c r="J5379" s="26" t="str">
        <f>_xlfn.IFNA(VLOOKUP(F5379,الاوردرات!$B$1:$C$600,2,0),"")</f>
        <v/>
      </c>
      <c r="K5379" s="52"/>
      <c r="M5379" s="105" t="str">
        <f>IF(G5379="","",_xlfn.IFNA((VLOOKUP(G5379,help!L:M,2,0))*H5379,_xlfn.IFNA((VLOOKUP(G5379,help!P:Q,2,0))*H5379,"غير مسجلة في المشتريات")))</f>
        <v/>
      </c>
    </row>
    <row r="5380" spans="2:13" hidden="1" x14ac:dyDescent="0.25">
      <c r="B5380" s="13">
        <f>COUNTIFS($G$3:G5380,'تقرير استهلاك خامات'!$D$4)</f>
        <v>2</v>
      </c>
      <c r="C5380" s="13">
        <f>COUNTIFS($F$3:F5380,'تقرير منتج تام'!$E$4)</f>
        <v>10</v>
      </c>
      <c r="D5380" s="37"/>
      <c r="E5380" s="37"/>
      <c r="F5380" s="37"/>
      <c r="G5380" s="39"/>
      <c r="H5380" s="40"/>
      <c r="I5380" s="107" t="str">
        <f>IF(G5380="","",_xlfn.IFNA(VLOOKUP(G5380,'سجل المشتريات'!F:N,8,0),"غير مسجلة في المشتريات"))</f>
        <v/>
      </c>
      <c r="J5380" s="26" t="str">
        <f>_xlfn.IFNA(VLOOKUP(F5380,الاوردرات!$B$1:$C$600,2,0),"")</f>
        <v/>
      </c>
      <c r="K5380" s="52"/>
      <c r="M5380" s="105" t="str">
        <f>IF(G5380="","",_xlfn.IFNA((VLOOKUP(G5380,help!L:M,2,0))*H5380,_xlfn.IFNA((VLOOKUP(G5380,help!P:Q,2,0))*H5380,"غير مسجلة في المشتريات")))</f>
        <v/>
      </c>
    </row>
    <row r="5381" spans="2:13" hidden="1" x14ac:dyDescent="0.25">
      <c r="B5381" s="13">
        <f>COUNTIFS($G$3:G5381,'تقرير استهلاك خامات'!$D$4)</f>
        <v>2</v>
      </c>
      <c r="C5381" s="13">
        <f>COUNTIFS($F$3:F5381,'تقرير منتج تام'!$E$4)</f>
        <v>10</v>
      </c>
      <c r="D5381" s="37"/>
      <c r="E5381" s="37"/>
      <c r="F5381" s="37"/>
      <c r="G5381" s="39"/>
      <c r="H5381" s="40"/>
      <c r="I5381" s="107" t="str">
        <f>IF(G5381="","",_xlfn.IFNA(VLOOKUP(G5381,'سجل المشتريات'!F:N,8,0),"غير مسجلة في المشتريات"))</f>
        <v/>
      </c>
      <c r="J5381" s="26" t="str">
        <f>_xlfn.IFNA(VLOOKUP(F5381,الاوردرات!$B$1:$C$600,2,0),"")</f>
        <v/>
      </c>
      <c r="K5381" s="52"/>
      <c r="M5381" s="105" t="str">
        <f>IF(G5381="","",_xlfn.IFNA((VLOOKUP(G5381,help!L:M,2,0))*H5381,_xlfn.IFNA((VLOOKUP(G5381,help!P:Q,2,0))*H5381,"غير مسجلة في المشتريات")))</f>
        <v/>
      </c>
    </row>
    <row r="5382" spans="2:13" hidden="1" x14ac:dyDescent="0.25">
      <c r="B5382" s="13">
        <f>COUNTIFS($G$3:G5382,'تقرير استهلاك خامات'!$D$4)</f>
        <v>2</v>
      </c>
      <c r="C5382" s="13">
        <f>COUNTIFS($F$3:F5382,'تقرير منتج تام'!$E$4)</f>
        <v>10</v>
      </c>
      <c r="D5382" s="37"/>
      <c r="E5382" s="37"/>
      <c r="F5382" s="37"/>
      <c r="G5382" s="39"/>
      <c r="H5382" s="40"/>
      <c r="I5382" s="107" t="str">
        <f>IF(G5382="","",_xlfn.IFNA(VLOOKUP(G5382,'سجل المشتريات'!F:N,8,0),"غير مسجلة في المشتريات"))</f>
        <v/>
      </c>
      <c r="J5382" s="26" t="str">
        <f>_xlfn.IFNA(VLOOKUP(F5382,الاوردرات!$B$1:$C$600,2,0),"")</f>
        <v/>
      </c>
      <c r="K5382" s="52"/>
      <c r="M5382" s="105" t="str">
        <f>IF(G5382="","",_xlfn.IFNA((VLOOKUP(G5382,help!L:M,2,0))*H5382,_xlfn.IFNA((VLOOKUP(G5382,help!P:Q,2,0))*H5382,"غير مسجلة في المشتريات")))</f>
        <v/>
      </c>
    </row>
    <row r="5383" spans="2:13" hidden="1" x14ac:dyDescent="0.25">
      <c r="B5383" s="13">
        <f>COUNTIFS($G$3:G5383,'تقرير استهلاك خامات'!$D$4)</f>
        <v>2</v>
      </c>
      <c r="C5383" s="13">
        <f>COUNTIFS($F$3:F5383,'تقرير منتج تام'!$E$4)</f>
        <v>10</v>
      </c>
      <c r="D5383" s="37"/>
      <c r="E5383" s="37"/>
      <c r="F5383" s="37"/>
      <c r="G5383" s="39"/>
      <c r="H5383" s="40"/>
      <c r="I5383" s="107" t="str">
        <f>IF(G5383="","",_xlfn.IFNA(VLOOKUP(G5383,'سجل المشتريات'!F:N,8,0),"غير مسجلة في المشتريات"))</f>
        <v/>
      </c>
      <c r="J5383" s="26" t="str">
        <f>_xlfn.IFNA(VLOOKUP(F5383,الاوردرات!$B$1:$C$600,2,0),"")</f>
        <v/>
      </c>
      <c r="K5383" s="52"/>
      <c r="M5383" s="105" t="str">
        <f>IF(G5383="","",_xlfn.IFNA((VLOOKUP(G5383,help!L:M,2,0))*H5383,_xlfn.IFNA((VLOOKUP(G5383,help!P:Q,2,0))*H5383,"غير مسجلة في المشتريات")))</f>
        <v/>
      </c>
    </row>
    <row r="5384" spans="2:13" hidden="1" x14ac:dyDescent="0.25">
      <c r="B5384" s="13">
        <f>COUNTIFS($G$3:G5384,'تقرير استهلاك خامات'!$D$4)</f>
        <v>2</v>
      </c>
      <c r="C5384" s="13">
        <f>COUNTIFS($F$3:F5384,'تقرير منتج تام'!$E$4)</f>
        <v>10</v>
      </c>
      <c r="D5384" s="37"/>
      <c r="E5384" s="37"/>
      <c r="F5384" s="37"/>
      <c r="G5384" s="39"/>
      <c r="H5384" s="40"/>
      <c r="I5384" s="107" t="str">
        <f>IF(G5384="","",_xlfn.IFNA(VLOOKUP(G5384,'سجل المشتريات'!F:N,8,0),"غير مسجلة في المشتريات"))</f>
        <v/>
      </c>
      <c r="J5384" s="26" t="str">
        <f>_xlfn.IFNA(VLOOKUP(F5384,الاوردرات!$B$1:$C$600,2,0),"")</f>
        <v/>
      </c>
      <c r="K5384" s="52"/>
      <c r="M5384" s="105" t="str">
        <f>IF(G5384="","",_xlfn.IFNA((VLOOKUP(G5384,help!L:M,2,0))*H5384,_xlfn.IFNA((VLOOKUP(G5384,help!P:Q,2,0))*H5384,"غير مسجلة في المشتريات")))</f>
        <v/>
      </c>
    </row>
    <row r="5385" spans="2:13" hidden="1" x14ac:dyDescent="0.25">
      <c r="B5385" s="13">
        <f>COUNTIFS($G$3:G5385,'تقرير استهلاك خامات'!$D$4)</f>
        <v>2</v>
      </c>
      <c r="C5385" s="13">
        <f>COUNTIFS($F$3:F5385,'تقرير منتج تام'!$E$4)</f>
        <v>10</v>
      </c>
      <c r="D5385" s="37"/>
      <c r="E5385" s="37"/>
      <c r="F5385" s="37"/>
      <c r="G5385" s="39"/>
      <c r="H5385" s="40"/>
      <c r="I5385" s="107" t="str">
        <f>IF(G5385="","",_xlfn.IFNA(VLOOKUP(G5385,'سجل المشتريات'!F:N,8,0),"غير مسجلة في المشتريات"))</f>
        <v/>
      </c>
      <c r="J5385" s="26" t="str">
        <f>_xlfn.IFNA(VLOOKUP(F5385,الاوردرات!$B$1:$C$600,2,0),"")</f>
        <v/>
      </c>
      <c r="K5385" s="52"/>
      <c r="M5385" s="105" t="str">
        <f>IF(G5385="","",_xlfn.IFNA((VLOOKUP(G5385,help!L:M,2,0))*H5385,_xlfn.IFNA((VLOOKUP(G5385,help!P:Q,2,0))*H5385,"غير مسجلة في المشتريات")))</f>
        <v/>
      </c>
    </row>
    <row r="5386" spans="2:13" hidden="1" x14ac:dyDescent="0.25">
      <c r="B5386" s="13">
        <f>COUNTIFS($G$3:G5386,'تقرير استهلاك خامات'!$D$4)</f>
        <v>2</v>
      </c>
      <c r="C5386" s="13">
        <f>COUNTIFS($F$3:F5386,'تقرير منتج تام'!$E$4)</f>
        <v>10</v>
      </c>
      <c r="D5386" s="37"/>
      <c r="E5386" s="37"/>
      <c r="F5386" s="37"/>
      <c r="G5386" s="39"/>
      <c r="H5386" s="40"/>
      <c r="I5386" s="107" t="str">
        <f>IF(G5386="","",_xlfn.IFNA(VLOOKUP(G5386,'سجل المشتريات'!F:N,8,0),"غير مسجلة في المشتريات"))</f>
        <v/>
      </c>
      <c r="J5386" s="26" t="str">
        <f>_xlfn.IFNA(VLOOKUP(F5386,الاوردرات!$B$1:$C$600,2,0),"")</f>
        <v/>
      </c>
      <c r="K5386" s="52"/>
      <c r="M5386" s="105" t="str">
        <f>IF(G5386="","",_xlfn.IFNA((VLOOKUP(G5386,help!L:M,2,0))*H5386,_xlfn.IFNA((VLOOKUP(G5386,help!P:Q,2,0))*H5386,"غير مسجلة في المشتريات")))</f>
        <v/>
      </c>
    </row>
    <row r="5387" spans="2:13" hidden="1" x14ac:dyDescent="0.25">
      <c r="B5387" s="13">
        <f>COUNTIFS($G$3:G5387,'تقرير استهلاك خامات'!$D$4)</f>
        <v>2</v>
      </c>
      <c r="C5387" s="13">
        <f>COUNTIFS($F$3:F5387,'تقرير منتج تام'!$E$4)</f>
        <v>10</v>
      </c>
      <c r="D5387" s="37"/>
      <c r="E5387" s="37"/>
      <c r="F5387" s="37"/>
      <c r="G5387" s="39"/>
      <c r="H5387" s="40"/>
      <c r="I5387" s="107" t="str">
        <f>IF(G5387="","",_xlfn.IFNA(VLOOKUP(G5387,'سجل المشتريات'!F:N,8,0),"غير مسجلة في المشتريات"))</f>
        <v/>
      </c>
      <c r="J5387" s="26" t="str">
        <f>_xlfn.IFNA(VLOOKUP(F5387,الاوردرات!$B$1:$C$600,2,0),"")</f>
        <v/>
      </c>
      <c r="K5387" s="52"/>
      <c r="M5387" s="105" t="str">
        <f>IF(G5387="","",_xlfn.IFNA((VLOOKUP(G5387,help!L:M,2,0))*H5387,_xlfn.IFNA((VLOOKUP(G5387,help!P:Q,2,0))*H5387,"غير مسجلة في المشتريات")))</f>
        <v/>
      </c>
    </row>
    <row r="5388" spans="2:13" hidden="1" x14ac:dyDescent="0.25">
      <c r="B5388" s="13">
        <f>COUNTIFS($G$3:G5388,'تقرير استهلاك خامات'!$D$4)</f>
        <v>2</v>
      </c>
      <c r="C5388" s="13">
        <f>COUNTIFS($F$3:F5388,'تقرير منتج تام'!$E$4)</f>
        <v>10</v>
      </c>
      <c r="D5388" s="37"/>
      <c r="E5388" s="37"/>
      <c r="F5388" s="37"/>
      <c r="G5388" s="39"/>
      <c r="H5388" s="40"/>
      <c r="I5388" s="107" t="str">
        <f>IF(G5388="","",_xlfn.IFNA(VLOOKUP(G5388,'سجل المشتريات'!F:N,8,0),"غير مسجلة في المشتريات"))</f>
        <v/>
      </c>
      <c r="J5388" s="26" t="str">
        <f>_xlfn.IFNA(VLOOKUP(F5388,الاوردرات!$B$1:$C$600,2,0),"")</f>
        <v/>
      </c>
      <c r="K5388" s="52"/>
      <c r="M5388" s="105" t="str">
        <f>IF(G5388="","",_xlfn.IFNA((VLOOKUP(G5388,help!L:M,2,0))*H5388,_xlfn.IFNA((VLOOKUP(G5388,help!P:Q,2,0))*H5388,"غير مسجلة في المشتريات")))</f>
        <v/>
      </c>
    </row>
    <row r="5389" spans="2:13" hidden="1" x14ac:dyDescent="0.25">
      <c r="B5389" s="13">
        <f>COUNTIFS($G$3:G5389,'تقرير استهلاك خامات'!$D$4)</f>
        <v>2</v>
      </c>
      <c r="C5389" s="13">
        <f>COUNTIFS($F$3:F5389,'تقرير منتج تام'!$E$4)</f>
        <v>10</v>
      </c>
      <c r="D5389" s="37"/>
      <c r="E5389" s="37"/>
      <c r="F5389" s="37"/>
      <c r="G5389" s="39"/>
      <c r="H5389" s="40"/>
      <c r="I5389" s="107" t="str">
        <f>IF(G5389="","",_xlfn.IFNA(VLOOKUP(G5389,'سجل المشتريات'!F:N,8,0),"غير مسجلة في المشتريات"))</f>
        <v/>
      </c>
      <c r="J5389" s="26" t="str">
        <f>_xlfn.IFNA(VLOOKUP(F5389,الاوردرات!$B$1:$C$600,2,0),"")</f>
        <v/>
      </c>
      <c r="K5389" s="52"/>
      <c r="M5389" s="105" t="str">
        <f>IF(G5389="","",_xlfn.IFNA((VLOOKUP(G5389,help!L:M,2,0))*H5389,_xlfn.IFNA((VLOOKUP(G5389,help!P:Q,2,0))*H5389,"غير مسجلة في المشتريات")))</f>
        <v/>
      </c>
    </row>
    <row r="5390" spans="2:13" hidden="1" x14ac:dyDescent="0.25">
      <c r="B5390" s="13">
        <f>COUNTIFS($G$3:G5390,'تقرير استهلاك خامات'!$D$4)</f>
        <v>2</v>
      </c>
      <c r="C5390" s="13">
        <f>COUNTIFS($F$3:F5390,'تقرير منتج تام'!$E$4)</f>
        <v>10</v>
      </c>
      <c r="D5390" s="37"/>
      <c r="E5390" s="37"/>
      <c r="F5390" s="37"/>
      <c r="G5390" s="39"/>
      <c r="H5390" s="40"/>
      <c r="I5390" s="107" t="str">
        <f>IF(G5390="","",_xlfn.IFNA(VLOOKUP(G5390,'سجل المشتريات'!F:N,8,0),"غير مسجلة في المشتريات"))</f>
        <v/>
      </c>
      <c r="J5390" s="26" t="str">
        <f>_xlfn.IFNA(VLOOKUP(F5390,الاوردرات!$B$1:$C$600,2,0),"")</f>
        <v/>
      </c>
      <c r="K5390" s="52"/>
      <c r="M5390" s="105" t="str">
        <f>IF(G5390="","",_xlfn.IFNA((VLOOKUP(G5390,help!L:M,2,0))*H5390,_xlfn.IFNA((VLOOKUP(G5390,help!P:Q,2,0))*H5390,"غير مسجلة في المشتريات")))</f>
        <v/>
      </c>
    </row>
    <row r="5391" spans="2:13" hidden="1" x14ac:dyDescent="0.25">
      <c r="B5391" s="13">
        <f>COUNTIFS($G$3:G5391,'تقرير استهلاك خامات'!$D$4)</f>
        <v>2</v>
      </c>
      <c r="C5391" s="13">
        <f>COUNTIFS($F$3:F5391,'تقرير منتج تام'!$E$4)</f>
        <v>10</v>
      </c>
      <c r="D5391" s="37"/>
      <c r="E5391" s="37"/>
      <c r="F5391" s="37"/>
      <c r="G5391" s="39"/>
      <c r="H5391" s="40"/>
      <c r="I5391" s="107" t="str">
        <f>IF(G5391="","",_xlfn.IFNA(VLOOKUP(G5391,'سجل المشتريات'!F:N,8,0),"غير مسجلة في المشتريات"))</f>
        <v/>
      </c>
      <c r="J5391" s="26" t="str">
        <f>_xlfn.IFNA(VLOOKUP(F5391,الاوردرات!$B$1:$C$600,2,0),"")</f>
        <v/>
      </c>
      <c r="K5391" s="52"/>
      <c r="M5391" s="105" t="str">
        <f>IF(G5391="","",_xlfn.IFNA((VLOOKUP(G5391,help!L:M,2,0))*H5391,_xlfn.IFNA((VLOOKUP(G5391,help!P:Q,2,0))*H5391,"غير مسجلة في المشتريات")))</f>
        <v/>
      </c>
    </row>
    <row r="5392" spans="2:13" hidden="1" x14ac:dyDescent="0.25">
      <c r="B5392" s="13">
        <f>COUNTIFS($G$3:G5392,'تقرير استهلاك خامات'!$D$4)</f>
        <v>2</v>
      </c>
      <c r="C5392" s="13">
        <f>COUNTIFS($F$3:F5392,'تقرير منتج تام'!$E$4)</f>
        <v>10</v>
      </c>
      <c r="D5392" s="37"/>
      <c r="E5392" s="37"/>
      <c r="F5392" s="37"/>
      <c r="G5392" s="39"/>
      <c r="H5392" s="40"/>
      <c r="I5392" s="107" t="str">
        <f>IF(G5392="","",_xlfn.IFNA(VLOOKUP(G5392,'سجل المشتريات'!F:N,8,0),"غير مسجلة في المشتريات"))</f>
        <v/>
      </c>
      <c r="J5392" s="26" t="str">
        <f>_xlfn.IFNA(VLOOKUP(F5392,الاوردرات!$B$1:$C$600,2,0),"")</f>
        <v/>
      </c>
      <c r="K5392" s="52"/>
      <c r="M5392" s="105" t="str">
        <f>IF(G5392="","",_xlfn.IFNA((VLOOKUP(G5392,help!L:M,2,0))*H5392,_xlfn.IFNA((VLOOKUP(G5392,help!P:Q,2,0))*H5392,"غير مسجلة في المشتريات")))</f>
        <v/>
      </c>
    </row>
    <row r="5393" spans="2:13" hidden="1" x14ac:dyDescent="0.25">
      <c r="B5393" s="13">
        <f>COUNTIFS($G$3:G5393,'تقرير استهلاك خامات'!$D$4)</f>
        <v>2</v>
      </c>
      <c r="C5393" s="13">
        <f>COUNTIFS($F$3:F5393,'تقرير منتج تام'!$E$4)</f>
        <v>10</v>
      </c>
      <c r="D5393" s="37"/>
      <c r="E5393" s="37"/>
      <c r="F5393" s="37"/>
      <c r="G5393" s="39"/>
      <c r="H5393" s="40"/>
      <c r="I5393" s="107" t="str">
        <f>IF(G5393="","",_xlfn.IFNA(VLOOKUP(G5393,'سجل المشتريات'!F:N,8,0),"غير مسجلة في المشتريات"))</f>
        <v/>
      </c>
      <c r="J5393" s="26" t="str">
        <f>_xlfn.IFNA(VLOOKUP(F5393,الاوردرات!$B$1:$C$600,2,0),"")</f>
        <v/>
      </c>
      <c r="K5393" s="52"/>
      <c r="M5393" s="105" t="str">
        <f>IF(G5393="","",_xlfn.IFNA((VLOOKUP(G5393,help!L:M,2,0))*H5393,_xlfn.IFNA((VLOOKUP(G5393,help!P:Q,2,0))*H5393,"غير مسجلة في المشتريات")))</f>
        <v/>
      </c>
    </row>
    <row r="5394" spans="2:13" hidden="1" x14ac:dyDescent="0.25">
      <c r="B5394" s="13">
        <f>COUNTIFS($G$3:G5394,'تقرير استهلاك خامات'!$D$4)</f>
        <v>2</v>
      </c>
      <c r="C5394" s="13">
        <f>COUNTIFS($F$3:F5394,'تقرير منتج تام'!$E$4)</f>
        <v>10</v>
      </c>
      <c r="D5394" s="37"/>
      <c r="E5394" s="37"/>
      <c r="F5394" s="37"/>
      <c r="G5394" s="39"/>
      <c r="H5394" s="40"/>
      <c r="I5394" s="107" t="str">
        <f>IF(G5394="","",_xlfn.IFNA(VLOOKUP(G5394,'سجل المشتريات'!F:N,8,0),"غير مسجلة في المشتريات"))</f>
        <v/>
      </c>
      <c r="J5394" s="26" t="str">
        <f>_xlfn.IFNA(VLOOKUP(F5394,الاوردرات!$B$1:$C$600,2,0),"")</f>
        <v/>
      </c>
      <c r="K5394" s="52"/>
      <c r="M5394" s="105" t="str">
        <f>IF(G5394="","",_xlfn.IFNA((VLOOKUP(G5394,help!L:M,2,0))*H5394,_xlfn.IFNA((VLOOKUP(G5394,help!P:Q,2,0))*H5394,"غير مسجلة في المشتريات")))</f>
        <v/>
      </c>
    </row>
    <row r="5395" spans="2:13" hidden="1" x14ac:dyDescent="0.25">
      <c r="B5395" s="13">
        <f>COUNTIFS($G$3:G5395,'تقرير استهلاك خامات'!$D$4)</f>
        <v>2</v>
      </c>
      <c r="C5395" s="13">
        <f>COUNTIFS($F$3:F5395,'تقرير منتج تام'!$E$4)</f>
        <v>10</v>
      </c>
      <c r="D5395" s="37"/>
      <c r="E5395" s="37"/>
      <c r="F5395" s="37"/>
      <c r="G5395" s="39"/>
      <c r="H5395" s="40"/>
      <c r="I5395" s="107" t="str">
        <f>IF(G5395="","",_xlfn.IFNA(VLOOKUP(G5395,'سجل المشتريات'!F:N,8,0),"غير مسجلة في المشتريات"))</f>
        <v/>
      </c>
      <c r="J5395" s="26" t="str">
        <f>_xlfn.IFNA(VLOOKUP(F5395,الاوردرات!$B$1:$C$600,2,0),"")</f>
        <v/>
      </c>
      <c r="K5395" s="52"/>
      <c r="M5395" s="105" t="str">
        <f>IF(G5395="","",_xlfn.IFNA((VLOOKUP(G5395,help!L:M,2,0))*H5395,_xlfn.IFNA((VLOOKUP(G5395,help!P:Q,2,0))*H5395,"غير مسجلة في المشتريات")))</f>
        <v/>
      </c>
    </row>
    <row r="5396" spans="2:13" hidden="1" x14ac:dyDescent="0.25">
      <c r="B5396" s="13">
        <f>COUNTIFS($G$3:G5396,'تقرير استهلاك خامات'!$D$4)</f>
        <v>2</v>
      </c>
      <c r="C5396" s="13">
        <f>COUNTIFS($F$3:F5396,'تقرير منتج تام'!$E$4)</f>
        <v>10</v>
      </c>
      <c r="D5396" s="37"/>
      <c r="E5396" s="37"/>
      <c r="F5396" s="37"/>
      <c r="G5396" s="39"/>
      <c r="H5396" s="40"/>
      <c r="I5396" s="107" t="str">
        <f>IF(G5396="","",_xlfn.IFNA(VLOOKUP(G5396,'سجل المشتريات'!F:N,8,0),"غير مسجلة في المشتريات"))</f>
        <v/>
      </c>
      <c r="J5396" s="26" t="str">
        <f>_xlfn.IFNA(VLOOKUP(F5396,الاوردرات!$B$1:$C$600,2,0),"")</f>
        <v/>
      </c>
      <c r="K5396" s="52"/>
      <c r="M5396" s="105" t="str">
        <f>IF(G5396="","",_xlfn.IFNA((VLOOKUP(G5396,help!L:M,2,0))*H5396,_xlfn.IFNA((VLOOKUP(G5396,help!P:Q,2,0))*H5396,"غير مسجلة في المشتريات")))</f>
        <v/>
      </c>
    </row>
    <row r="5397" spans="2:13" hidden="1" x14ac:dyDescent="0.25">
      <c r="B5397" s="13">
        <f>COUNTIFS($G$3:G5397,'تقرير استهلاك خامات'!$D$4)</f>
        <v>2</v>
      </c>
      <c r="C5397" s="13">
        <f>COUNTIFS($F$3:F5397,'تقرير منتج تام'!$E$4)</f>
        <v>10</v>
      </c>
      <c r="D5397" s="37"/>
      <c r="E5397" s="37"/>
      <c r="F5397" s="37"/>
      <c r="G5397" s="39"/>
      <c r="H5397" s="40"/>
      <c r="I5397" s="107" t="str">
        <f>IF(G5397="","",_xlfn.IFNA(VLOOKUP(G5397,'سجل المشتريات'!F:N,8,0),"غير مسجلة في المشتريات"))</f>
        <v/>
      </c>
      <c r="J5397" s="26" t="str">
        <f>_xlfn.IFNA(VLOOKUP(F5397,الاوردرات!$B$1:$C$600,2,0),"")</f>
        <v/>
      </c>
      <c r="K5397" s="52"/>
      <c r="M5397" s="105" t="str">
        <f>IF(G5397="","",_xlfn.IFNA((VLOOKUP(G5397,help!L:M,2,0))*H5397,_xlfn.IFNA((VLOOKUP(G5397,help!P:Q,2,0))*H5397,"غير مسجلة في المشتريات")))</f>
        <v/>
      </c>
    </row>
    <row r="5398" spans="2:13" hidden="1" x14ac:dyDescent="0.25">
      <c r="B5398" s="13">
        <f>COUNTIFS($G$3:G5398,'تقرير استهلاك خامات'!$D$4)</f>
        <v>2</v>
      </c>
      <c r="C5398" s="13">
        <f>COUNTIFS($F$3:F5398,'تقرير منتج تام'!$E$4)</f>
        <v>10</v>
      </c>
      <c r="D5398" s="37"/>
      <c r="E5398" s="37"/>
      <c r="F5398" s="37"/>
      <c r="G5398" s="39"/>
      <c r="H5398" s="40"/>
      <c r="I5398" s="107" t="str">
        <f>IF(G5398="","",_xlfn.IFNA(VLOOKUP(G5398,'سجل المشتريات'!F:N,8,0),"غير مسجلة في المشتريات"))</f>
        <v/>
      </c>
      <c r="J5398" s="26" t="str">
        <f>_xlfn.IFNA(VLOOKUP(F5398,الاوردرات!$B$1:$C$600,2,0),"")</f>
        <v/>
      </c>
      <c r="K5398" s="52"/>
      <c r="M5398" s="105" t="str">
        <f>IF(G5398="","",_xlfn.IFNA((VLOOKUP(G5398,help!L:M,2,0))*H5398,_xlfn.IFNA((VLOOKUP(G5398,help!P:Q,2,0))*H5398,"غير مسجلة في المشتريات")))</f>
        <v/>
      </c>
    </row>
    <row r="5399" spans="2:13" hidden="1" x14ac:dyDescent="0.25">
      <c r="B5399" s="13">
        <f>COUNTIFS($G$3:G5399,'تقرير استهلاك خامات'!$D$4)</f>
        <v>2</v>
      </c>
      <c r="C5399" s="13">
        <f>COUNTIFS($F$3:F5399,'تقرير منتج تام'!$E$4)</f>
        <v>10</v>
      </c>
      <c r="D5399" s="37"/>
      <c r="E5399" s="37"/>
      <c r="F5399" s="37"/>
      <c r="G5399" s="39"/>
      <c r="H5399" s="40"/>
      <c r="I5399" s="107" t="str">
        <f>IF(G5399="","",_xlfn.IFNA(VLOOKUP(G5399,'سجل المشتريات'!F:N,8,0),"غير مسجلة في المشتريات"))</f>
        <v/>
      </c>
      <c r="J5399" s="26" t="str">
        <f>_xlfn.IFNA(VLOOKUP(F5399,الاوردرات!$B$1:$C$600,2,0),"")</f>
        <v/>
      </c>
      <c r="K5399" s="52"/>
      <c r="M5399" s="105" t="str">
        <f>IF(G5399="","",_xlfn.IFNA((VLOOKUP(G5399,help!L:M,2,0))*H5399,_xlfn.IFNA((VLOOKUP(G5399,help!P:Q,2,0))*H5399,"غير مسجلة في المشتريات")))</f>
        <v/>
      </c>
    </row>
    <row r="5400" spans="2:13" hidden="1" x14ac:dyDescent="0.25">
      <c r="B5400" s="13">
        <f>COUNTIFS($G$3:G5400,'تقرير استهلاك خامات'!$D$4)</f>
        <v>2</v>
      </c>
      <c r="C5400" s="13">
        <f>COUNTIFS($F$3:F5400,'تقرير منتج تام'!$E$4)</f>
        <v>10</v>
      </c>
      <c r="D5400" s="37"/>
      <c r="E5400" s="37"/>
      <c r="F5400" s="37"/>
      <c r="G5400" s="39"/>
      <c r="H5400" s="40"/>
      <c r="I5400" s="107" t="str">
        <f>IF(G5400="","",_xlfn.IFNA(VLOOKUP(G5400,'سجل المشتريات'!F:N,8,0),"غير مسجلة في المشتريات"))</f>
        <v/>
      </c>
      <c r="J5400" s="26" t="str">
        <f>_xlfn.IFNA(VLOOKUP(F5400,الاوردرات!$B$1:$C$600,2,0),"")</f>
        <v/>
      </c>
      <c r="K5400" s="52"/>
      <c r="M5400" s="105" t="str">
        <f>IF(G5400="","",_xlfn.IFNA((VLOOKUP(G5400,help!L:M,2,0))*H5400,_xlfn.IFNA((VLOOKUP(G5400,help!P:Q,2,0))*H5400,"غير مسجلة في المشتريات")))</f>
        <v/>
      </c>
    </row>
    <row r="5401" spans="2:13" hidden="1" x14ac:dyDescent="0.25">
      <c r="B5401" s="13">
        <f>COUNTIFS($G$3:G5401,'تقرير استهلاك خامات'!$D$4)</f>
        <v>2</v>
      </c>
      <c r="C5401" s="13">
        <f>COUNTIFS($F$3:F5401,'تقرير منتج تام'!$E$4)</f>
        <v>10</v>
      </c>
      <c r="D5401" s="37"/>
      <c r="E5401" s="37"/>
      <c r="F5401" s="37"/>
      <c r="G5401" s="39"/>
      <c r="H5401" s="40"/>
      <c r="I5401" s="107" t="str">
        <f>IF(G5401="","",_xlfn.IFNA(VLOOKUP(G5401,'سجل المشتريات'!F:N,8,0),"غير مسجلة في المشتريات"))</f>
        <v/>
      </c>
      <c r="J5401" s="26" t="str">
        <f>_xlfn.IFNA(VLOOKUP(F5401,الاوردرات!$B$1:$C$600,2,0),"")</f>
        <v/>
      </c>
      <c r="K5401" s="52"/>
      <c r="M5401" s="105" t="str">
        <f>IF(G5401="","",_xlfn.IFNA((VLOOKUP(G5401,help!L:M,2,0))*H5401,_xlfn.IFNA((VLOOKUP(G5401,help!P:Q,2,0))*H5401,"غير مسجلة في المشتريات")))</f>
        <v/>
      </c>
    </row>
    <row r="5402" spans="2:13" hidden="1" x14ac:dyDescent="0.25">
      <c r="B5402" s="13">
        <f>COUNTIFS($G$3:G5402,'تقرير استهلاك خامات'!$D$4)</f>
        <v>2</v>
      </c>
      <c r="C5402" s="13">
        <f>COUNTIFS($F$3:F5402,'تقرير منتج تام'!$E$4)</f>
        <v>10</v>
      </c>
      <c r="D5402" s="37"/>
      <c r="E5402" s="37"/>
      <c r="F5402" s="37"/>
      <c r="G5402" s="39"/>
      <c r="H5402" s="40"/>
      <c r="I5402" s="107" t="str">
        <f>IF(G5402="","",_xlfn.IFNA(VLOOKUP(G5402,'سجل المشتريات'!F:N,8,0),"غير مسجلة في المشتريات"))</f>
        <v/>
      </c>
      <c r="J5402" s="26" t="str">
        <f>_xlfn.IFNA(VLOOKUP(F5402,الاوردرات!$B$1:$C$600,2,0),"")</f>
        <v/>
      </c>
      <c r="K5402" s="52"/>
      <c r="M5402" s="105" t="str">
        <f>IF(G5402="","",_xlfn.IFNA((VLOOKUP(G5402,help!L:M,2,0))*H5402,_xlfn.IFNA((VLOOKUP(G5402,help!P:Q,2,0))*H5402,"غير مسجلة في المشتريات")))</f>
        <v/>
      </c>
    </row>
    <row r="5403" spans="2:13" hidden="1" x14ac:dyDescent="0.25">
      <c r="B5403" s="13">
        <f>COUNTIFS($G$3:G5403,'تقرير استهلاك خامات'!$D$4)</f>
        <v>2</v>
      </c>
      <c r="C5403" s="13">
        <f>COUNTIFS($F$3:F5403,'تقرير منتج تام'!$E$4)</f>
        <v>10</v>
      </c>
      <c r="D5403" s="37"/>
      <c r="E5403" s="37"/>
      <c r="F5403" s="37"/>
      <c r="G5403" s="39"/>
      <c r="H5403" s="40"/>
      <c r="I5403" s="107" t="str">
        <f>IF(G5403="","",_xlfn.IFNA(VLOOKUP(G5403,'سجل المشتريات'!F:N,8,0),"غير مسجلة في المشتريات"))</f>
        <v/>
      </c>
      <c r="J5403" s="26" t="str">
        <f>_xlfn.IFNA(VLOOKUP(F5403,الاوردرات!$B$1:$C$600,2,0),"")</f>
        <v/>
      </c>
      <c r="K5403" s="52"/>
      <c r="M5403" s="105" t="str">
        <f>IF(G5403="","",_xlfn.IFNA((VLOOKUP(G5403,help!L:M,2,0))*H5403,_xlfn.IFNA((VLOOKUP(G5403,help!P:Q,2,0))*H5403,"غير مسجلة في المشتريات")))</f>
        <v/>
      </c>
    </row>
    <row r="5404" spans="2:13" hidden="1" x14ac:dyDescent="0.25">
      <c r="B5404" s="13">
        <f>COUNTIFS($G$3:G5404,'تقرير استهلاك خامات'!$D$4)</f>
        <v>2</v>
      </c>
      <c r="C5404" s="13">
        <f>COUNTIFS($F$3:F5404,'تقرير منتج تام'!$E$4)</f>
        <v>10</v>
      </c>
      <c r="D5404" s="37"/>
      <c r="E5404" s="37"/>
      <c r="F5404" s="37"/>
      <c r="G5404" s="39"/>
      <c r="H5404" s="40"/>
      <c r="I5404" s="107" t="str">
        <f>IF(G5404="","",_xlfn.IFNA(VLOOKUP(G5404,'سجل المشتريات'!F:N,8,0),"غير مسجلة في المشتريات"))</f>
        <v/>
      </c>
      <c r="J5404" s="26" t="str">
        <f>_xlfn.IFNA(VLOOKUP(F5404,الاوردرات!$B$1:$C$600,2,0),"")</f>
        <v/>
      </c>
      <c r="K5404" s="52"/>
      <c r="M5404" s="105" t="str">
        <f>IF(G5404="","",_xlfn.IFNA((VLOOKUP(G5404,help!L:M,2,0))*H5404,_xlfn.IFNA((VLOOKUP(G5404,help!P:Q,2,0))*H5404,"غير مسجلة في المشتريات")))</f>
        <v/>
      </c>
    </row>
    <row r="5405" spans="2:13" hidden="1" x14ac:dyDescent="0.25">
      <c r="B5405" s="13">
        <f>COUNTIFS($G$3:G5405,'تقرير استهلاك خامات'!$D$4)</f>
        <v>2</v>
      </c>
      <c r="C5405" s="13">
        <f>COUNTIFS($F$3:F5405,'تقرير منتج تام'!$E$4)</f>
        <v>10</v>
      </c>
      <c r="D5405" s="37"/>
      <c r="E5405" s="37"/>
      <c r="F5405" s="37"/>
      <c r="G5405" s="39"/>
      <c r="H5405" s="40"/>
      <c r="I5405" s="107" t="str">
        <f>IF(G5405="","",_xlfn.IFNA(VLOOKUP(G5405,'سجل المشتريات'!F:N,8,0),"غير مسجلة في المشتريات"))</f>
        <v/>
      </c>
      <c r="J5405" s="26" t="str">
        <f>_xlfn.IFNA(VLOOKUP(F5405,الاوردرات!$B$1:$C$600,2,0),"")</f>
        <v/>
      </c>
      <c r="K5405" s="52"/>
      <c r="M5405" s="105" t="str">
        <f>IF(G5405="","",_xlfn.IFNA((VLOOKUP(G5405,help!L:M,2,0))*H5405,_xlfn.IFNA((VLOOKUP(G5405,help!P:Q,2,0))*H5405,"غير مسجلة في المشتريات")))</f>
        <v/>
      </c>
    </row>
    <row r="5406" spans="2:13" hidden="1" x14ac:dyDescent="0.25">
      <c r="B5406" s="13">
        <f>COUNTIFS($G$3:G5406,'تقرير استهلاك خامات'!$D$4)</f>
        <v>2</v>
      </c>
      <c r="C5406" s="13">
        <f>COUNTIFS($F$3:F5406,'تقرير منتج تام'!$E$4)</f>
        <v>10</v>
      </c>
      <c r="D5406" s="37"/>
      <c r="E5406" s="37"/>
      <c r="F5406" s="37"/>
      <c r="G5406" s="39"/>
      <c r="H5406" s="40"/>
      <c r="I5406" s="107" t="str">
        <f>IF(G5406="","",_xlfn.IFNA(VLOOKUP(G5406,'سجل المشتريات'!F:N,8,0),"غير مسجلة في المشتريات"))</f>
        <v/>
      </c>
      <c r="J5406" s="26" t="str">
        <f>_xlfn.IFNA(VLOOKUP(F5406,الاوردرات!$B$1:$C$600,2,0),"")</f>
        <v/>
      </c>
      <c r="K5406" s="52"/>
      <c r="M5406" s="105" t="str">
        <f>IF(G5406="","",_xlfn.IFNA((VLOOKUP(G5406,help!L:M,2,0))*H5406,_xlfn.IFNA((VLOOKUP(G5406,help!P:Q,2,0))*H5406,"غير مسجلة في المشتريات")))</f>
        <v/>
      </c>
    </row>
    <row r="5407" spans="2:13" hidden="1" x14ac:dyDescent="0.25">
      <c r="B5407" s="13">
        <f>COUNTIFS($G$3:G5407,'تقرير استهلاك خامات'!$D$4)</f>
        <v>2</v>
      </c>
      <c r="C5407" s="13">
        <f>COUNTIFS($F$3:F5407,'تقرير منتج تام'!$E$4)</f>
        <v>10</v>
      </c>
      <c r="D5407" s="37"/>
      <c r="E5407" s="37"/>
      <c r="F5407" s="37"/>
      <c r="G5407" s="39"/>
      <c r="H5407" s="40"/>
      <c r="I5407" s="107" t="str">
        <f>IF(G5407="","",_xlfn.IFNA(VLOOKUP(G5407,'سجل المشتريات'!F:N,8,0),"غير مسجلة في المشتريات"))</f>
        <v/>
      </c>
      <c r="J5407" s="26" t="str">
        <f>_xlfn.IFNA(VLOOKUP(F5407,الاوردرات!$B$1:$C$600,2,0),"")</f>
        <v/>
      </c>
      <c r="K5407" s="52"/>
      <c r="M5407" s="105" t="str">
        <f>IF(G5407="","",_xlfn.IFNA((VLOOKUP(G5407,help!L:M,2,0))*H5407,_xlfn.IFNA((VLOOKUP(G5407,help!P:Q,2,0))*H5407,"غير مسجلة في المشتريات")))</f>
        <v/>
      </c>
    </row>
    <row r="5408" spans="2:13" hidden="1" x14ac:dyDescent="0.25">
      <c r="B5408" s="13">
        <f>COUNTIFS($G$3:G5408,'تقرير استهلاك خامات'!$D$4)</f>
        <v>2</v>
      </c>
      <c r="C5408" s="13">
        <f>COUNTIFS($F$3:F5408,'تقرير منتج تام'!$E$4)</f>
        <v>10</v>
      </c>
      <c r="D5408" s="37"/>
      <c r="E5408" s="37"/>
      <c r="F5408" s="37"/>
      <c r="G5408" s="39"/>
      <c r="H5408" s="40"/>
      <c r="I5408" s="107" t="str">
        <f>IF(G5408="","",_xlfn.IFNA(VLOOKUP(G5408,'سجل المشتريات'!F:N,8,0),"غير مسجلة في المشتريات"))</f>
        <v/>
      </c>
      <c r="J5408" s="26" t="str">
        <f>_xlfn.IFNA(VLOOKUP(F5408,الاوردرات!$B$1:$C$600,2,0),"")</f>
        <v/>
      </c>
      <c r="K5408" s="52"/>
      <c r="M5408" s="105" t="str">
        <f>IF(G5408="","",_xlfn.IFNA((VLOOKUP(G5408,help!L:M,2,0))*H5408,_xlfn.IFNA((VLOOKUP(G5408,help!P:Q,2,0))*H5408,"غير مسجلة في المشتريات")))</f>
        <v/>
      </c>
    </row>
    <row r="5409" spans="2:13" hidden="1" x14ac:dyDescent="0.25">
      <c r="B5409" s="13">
        <f>COUNTIFS($G$3:G5409,'تقرير استهلاك خامات'!$D$4)</f>
        <v>2</v>
      </c>
      <c r="C5409" s="13">
        <f>COUNTIFS($F$3:F5409,'تقرير منتج تام'!$E$4)</f>
        <v>10</v>
      </c>
      <c r="D5409" s="37"/>
      <c r="E5409" s="37"/>
      <c r="F5409" s="37"/>
      <c r="G5409" s="39"/>
      <c r="H5409" s="40"/>
      <c r="I5409" s="107" t="str">
        <f>IF(G5409="","",_xlfn.IFNA(VLOOKUP(G5409,'سجل المشتريات'!F:N,8,0),"غير مسجلة في المشتريات"))</f>
        <v/>
      </c>
      <c r="J5409" s="26" t="str">
        <f>_xlfn.IFNA(VLOOKUP(F5409,الاوردرات!$B$1:$C$600,2,0),"")</f>
        <v/>
      </c>
      <c r="K5409" s="52"/>
      <c r="M5409" s="105" t="str">
        <f>IF(G5409="","",_xlfn.IFNA((VLOOKUP(G5409,help!L:M,2,0))*H5409,_xlfn.IFNA((VLOOKUP(G5409,help!P:Q,2,0))*H5409,"غير مسجلة في المشتريات")))</f>
        <v/>
      </c>
    </row>
    <row r="5410" spans="2:13" hidden="1" x14ac:dyDescent="0.25">
      <c r="B5410" s="13">
        <f>COUNTIFS($G$3:G5410,'تقرير استهلاك خامات'!$D$4)</f>
        <v>2</v>
      </c>
      <c r="C5410" s="13">
        <f>COUNTIFS($F$3:F5410,'تقرير منتج تام'!$E$4)</f>
        <v>10</v>
      </c>
      <c r="D5410" s="37"/>
      <c r="E5410" s="37"/>
      <c r="F5410" s="37"/>
      <c r="G5410" s="39"/>
      <c r="H5410" s="40"/>
      <c r="I5410" s="107" t="str">
        <f>IF(G5410="","",_xlfn.IFNA(VLOOKUP(G5410,'سجل المشتريات'!F:N,8,0),"غير مسجلة في المشتريات"))</f>
        <v/>
      </c>
      <c r="J5410" s="26" t="str">
        <f>_xlfn.IFNA(VLOOKUP(F5410,الاوردرات!$B$1:$C$600,2,0),"")</f>
        <v/>
      </c>
      <c r="K5410" s="52"/>
      <c r="M5410" s="105" t="str">
        <f>IF(G5410="","",_xlfn.IFNA((VLOOKUP(G5410,help!L:M,2,0))*H5410,_xlfn.IFNA((VLOOKUP(G5410,help!P:Q,2,0))*H5410,"غير مسجلة في المشتريات")))</f>
        <v/>
      </c>
    </row>
    <row r="5411" spans="2:13" hidden="1" x14ac:dyDescent="0.25">
      <c r="B5411" s="13">
        <f>COUNTIFS($G$3:G5411,'تقرير استهلاك خامات'!$D$4)</f>
        <v>2</v>
      </c>
      <c r="C5411" s="13">
        <f>COUNTIFS($F$3:F5411,'تقرير منتج تام'!$E$4)</f>
        <v>10</v>
      </c>
      <c r="D5411" s="37"/>
      <c r="E5411" s="37"/>
      <c r="F5411" s="37"/>
      <c r="G5411" s="39"/>
      <c r="H5411" s="40"/>
      <c r="I5411" s="107" t="str">
        <f>IF(G5411="","",_xlfn.IFNA(VLOOKUP(G5411,'سجل المشتريات'!F:N,8,0),"غير مسجلة في المشتريات"))</f>
        <v/>
      </c>
      <c r="J5411" s="26" t="str">
        <f>_xlfn.IFNA(VLOOKUP(F5411,الاوردرات!$B$1:$C$600,2,0),"")</f>
        <v/>
      </c>
      <c r="K5411" s="52"/>
      <c r="M5411" s="105" t="str">
        <f>IF(G5411="","",_xlfn.IFNA((VLOOKUP(G5411,help!L:M,2,0))*H5411,_xlfn.IFNA((VLOOKUP(G5411,help!P:Q,2,0))*H5411,"غير مسجلة في المشتريات")))</f>
        <v/>
      </c>
    </row>
    <row r="5412" spans="2:13" hidden="1" x14ac:dyDescent="0.25">
      <c r="B5412" s="13">
        <f>COUNTIFS($G$3:G5412,'تقرير استهلاك خامات'!$D$4)</f>
        <v>2</v>
      </c>
      <c r="C5412" s="13">
        <f>COUNTIFS($F$3:F5412,'تقرير منتج تام'!$E$4)</f>
        <v>10</v>
      </c>
      <c r="D5412" s="37"/>
      <c r="E5412" s="37"/>
      <c r="F5412" s="37"/>
      <c r="G5412" s="39"/>
      <c r="H5412" s="40"/>
      <c r="I5412" s="107" t="str">
        <f>IF(G5412="","",_xlfn.IFNA(VLOOKUP(G5412,'سجل المشتريات'!F:N,8,0),"غير مسجلة في المشتريات"))</f>
        <v/>
      </c>
      <c r="J5412" s="26" t="str">
        <f>_xlfn.IFNA(VLOOKUP(F5412,الاوردرات!$B$1:$C$600,2,0),"")</f>
        <v/>
      </c>
      <c r="K5412" s="52"/>
      <c r="M5412" s="105" t="str">
        <f>IF(G5412="","",_xlfn.IFNA((VLOOKUP(G5412,help!L:M,2,0))*H5412,_xlfn.IFNA((VLOOKUP(G5412,help!P:Q,2,0))*H5412,"غير مسجلة في المشتريات")))</f>
        <v/>
      </c>
    </row>
    <row r="5413" spans="2:13" hidden="1" x14ac:dyDescent="0.25">
      <c r="B5413" s="13">
        <f>COUNTIFS($G$3:G5413,'تقرير استهلاك خامات'!$D$4)</f>
        <v>2</v>
      </c>
      <c r="C5413" s="13">
        <f>COUNTIFS($F$3:F5413,'تقرير منتج تام'!$E$4)</f>
        <v>10</v>
      </c>
      <c r="D5413" s="37"/>
      <c r="E5413" s="37"/>
      <c r="F5413" s="37"/>
      <c r="G5413" s="39"/>
      <c r="H5413" s="40"/>
      <c r="I5413" s="107" t="str">
        <f>IF(G5413="","",_xlfn.IFNA(VLOOKUP(G5413,'سجل المشتريات'!F:N,8,0),"غير مسجلة في المشتريات"))</f>
        <v/>
      </c>
      <c r="J5413" s="26" t="str">
        <f>_xlfn.IFNA(VLOOKUP(F5413,الاوردرات!$B$1:$C$600,2,0),"")</f>
        <v/>
      </c>
      <c r="K5413" s="52"/>
      <c r="M5413" s="105" t="str">
        <f>IF(G5413="","",_xlfn.IFNA((VLOOKUP(G5413,help!L:M,2,0))*H5413,_xlfn.IFNA((VLOOKUP(G5413,help!P:Q,2,0))*H5413,"غير مسجلة في المشتريات")))</f>
        <v/>
      </c>
    </row>
    <row r="5414" spans="2:13" hidden="1" x14ac:dyDescent="0.25">
      <c r="B5414" s="13">
        <f>COUNTIFS($G$3:G5414,'تقرير استهلاك خامات'!$D$4)</f>
        <v>2</v>
      </c>
      <c r="C5414" s="13">
        <f>COUNTIFS($F$3:F5414,'تقرير منتج تام'!$E$4)</f>
        <v>10</v>
      </c>
      <c r="D5414" s="37"/>
      <c r="E5414" s="37"/>
      <c r="F5414" s="37"/>
      <c r="G5414" s="39"/>
      <c r="H5414" s="40"/>
      <c r="I5414" s="107" t="str">
        <f>IF(G5414="","",_xlfn.IFNA(VLOOKUP(G5414,'سجل المشتريات'!F:N,8,0),"غير مسجلة في المشتريات"))</f>
        <v/>
      </c>
      <c r="J5414" s="26" t="str">
        <f>_xlfn.IFNA(VLOOKUP(F5414,الاوردرات!$B$1:$C$600,2,0),"")</f>
        <v/>
      </c>
      <c r="K5414" s="52"/>
      <c r="M5414" s="105" t="str">
        <f>IF(G5414="","",_xlfn.IFNA((VLOOKUP(G5414,help!L:M,2,0))*H5414,_xlfn.IFNA((VLOOKUP(G5414,help!P:Q,2,0))*H5414,"غير مسجلة في المشتريات")))</f>
        <v/>
      </c>
    </row>
    <row r="5415" spans="2:13" hidden="1" x14ac:dyDescent="0.25">
      <c r="B5415" s="13">
        <f>COUNTIFS($G$3:G5415,'تقرير استهلاك خامات'!$D$4)</f>
        <v>2</v>
      </c>
      <c r="C5415" s="13">
        <f>COUNTIFS($F$3:F5415,'تقرير منتج تام'!$E$4)</f>
        <v>10</v>
      </c>
      <c r="D5415" s="37"/>
      <c r="E5415" s="37"/>
      <c r="F5415" s="37"/>
      <c r="G5415" s="39"/>
      <c r="H5415" s="40"/>
      <c r="I5415" s="107" t="str">
        <f>IF(G5415="","",_xlfn.IFNA(VLOOKUP(G5415,'سجل المشتريات'!F:N,8,0),"غير مسجلة في المشتريات"))</f>
        <v/>
      </c>
      <c r="J5415" s="26" t="str">
        <f>_xlfn.IFNA(VLOOKUP(F5415,الاوردرات!$B$1:$C$600,2,0),"")</f>
        <v/>
      </c>
      <c r="K5415" s="52"/>
      <c r="M5415" s="105" t="str">
        <f>IF(G5415="","",_xlfn.IFNA((VLOOKUP(G5415,help!L:M,2,0))*H5415,_xlfn.IFNA((VLOOKUP(G5415,help!P:Q,2,0))*H5415,"غير مسجلة في المشتريات")))</f>
        <v/>
      </c>
    </row>
    <row r="5416" spans="2:13" hidden="1" x14ac:dyDescent="0.25">
      <c r="B5416" s="13">
        <f>COUNTIFS($G$3:G5416,'تقرير استهلاك خامات'!$D$4)</f>
        <v>2</v>
      </c>
      <c r="C5416" s="13">
        <f>COUNTIFS($F$3:F5416,'تقرير منتج تام'!$E$4)</f>
        <v>10</v>
      </c>
      <c r="D5416" s="37"/>
      <c r="E5416" s="37"/>
      <c r="F5416" s="37"/>
      <c r="G5416" s="39"/>
      <c r="H5416" s="40"/>
      <c r="I5416" s="107" t="str">
        <f>IF(G5416="","",_xlfn.IFNA(VLOOKUP(G5416,'سجل المشتريات'!F:N,8,0),"غير مسجلة في المشتريات"))</f>
        <v/>
      </c>
      <c r="J5416" s="26" t="str">
        <f>_xlfn.IFNA(VLOOKUP(F5416,الاوردرات!$B$1:$C$600,2,0),"")</f>
        <v/>
      </c>
      <c r="K5416" s="52"/>
      <c r="M5416" s="105" t="str">
        <f>IF(G5416="","",_xlfn.IFNA((VLOOKUP(G5416,help!L:M,2,0))*H5416,_xlfn.IFNA((VLOOKUP(G5416,help!P:Q,2,0))*H5416,"غير مسجلة في المشتريات")))</f>
        <v/>
      </c>
    </row>
    <row r="5417" spans="2:13" hidden="1" x14ac:dyDescent="0.25">
      <c r="B5417" s="13">
        <f>COUNTIFS($G$3:G5417,'تقرير استهلاك خامات'!$D$4)</f>
        <v>2</v>
      </c>
      <c r="C5417" s="13">
        <f>COUNTIFS($F$3:F5417,'تقرير منتج تام'!$E$4)</f>
        <v>10</v>
      </c>
      <c r="D5417" s="37"/>
      <c r="E5417" s="37"/>
      <c r="F5417" s="37"/>
      <c r="G5417" s="39"/>
      <c r="H5417" s="40"/>
      <c r="I5417" s="107" t="str">
        <f>IF(G5417="","",_xlfn.IFNA(VLOOKUP(G5417,'سجل المشتريات'!F:N,8,0),"غير مسجلة في المشتريات"))</f>
        <v/>
      </c>
      <c r="J5417" s="26" t="str">
        <f>_xlfn.IFNA(VLOOKUP(F5417,الاوردرات!$B$1:$C$600,2,0),"")</f>
        <v/>
      </c>
      <c r="K5417" s="52"/>
      <c r="M5417" s="105" t="str">
        <f>IF(G5417="","",_xlfn.IFNA((VLOOKUP(G5417,help!L:M,2,0))*H5417,_xlfn.IFNA((VLOOKUP(G5417,help!P:Q,2,0))*H5417,"غير مسجلة في المشتريات")))</f>
        <v/>
      </c>
    </row>
    <row r="5418" spans="2:13" hidden="1" x14ac:dyDescent="0.25">
      <c r="B5418" s="13">
        <f>COUNTIFS($G$3:G5418,'تقرير استهلاك خامات'!$D$4)</f>
        <v>2</v>
      </c>
      <c r="C5418" s="13">
        <f>COUNTIFS($F$3:F5418,'تقرير منتج تام'!$E$4)</f>
        <v>10</v>
      </c>
      <c r="D5418" s="37"/>
      <c r="E5418" s="37"/>
      <c r="F5418" s="37"/>
      <c r="G5418" s="39"/>
      <c r="H5418" s="40"/>
      <c r="I5418" s="107" t="str">
        <f>IF(G5418="","",_xlfn.IFNA(VLOOKUP(G5418,'سجل المشتريات'!F:N,8,0),"غير مسجلة في المشتريات"))</f>
        <v/>
      </c>
      <c r="J5418" s="26" t="str">
        <f>_xlfn.IFNA(VLOOKUP(F5418,الاوردرات!$B$1:$C$600,2,0),"")</f>
        <v/>
      </c>
      <c r="K5418" s="52"/>
      <c r="M5418" s="105" t="str">
        <f>IF(G5418="","",_xlfn.IFNA((VLOOKUP(G5418,help!L:M,2,0))*H5418,_xlfn.IFNA((VLOOKUP(G5418,help!P:Q,2,0))*H5418,"غير مسجلة في المشتريات")))</f>
        <v/>
      </c>
    </row>
    <row r="5419" spans="2:13" hidden="1" x14ac:dyDescent="0.25">
      <c r="B5419" s="13">
        <f>COUNTIFS($G$3:G5419,'تقرير استهلاك خامات'!$D$4)</f>
        <v>2</v>
      </c>
      <c r="C5419" s="13">
        <f>COUNTIFS($F$3:F5419,'تقرير منتج تام'!$E$4)</f>
        <v>10</v>
      </c>
      <c r="D5419" s="37"/>
      <c r="E5419" s="37"/>
      <c r="F5419" s="37"/>
      <c r="G5419" s="39"/>
      <c r="H5419" s="40"/>
      <c r="I5419" s="107" t="str">
        <f>IF(G5419="","",_xlfn.IFNA(VLOOKUP(G5419,'سجل المشتريات'!F:N,8,0),"غير مسجلة في المشتريات"))</f>
        <v/>
      </c>
      <c r="J5419" s="26" t="str">
        <f>_xlfn.IFNA(VLOOKUP(F5419,الاوردرات!$B$1:$C$600,2,0),"")</f>
        <v/>
      </c>
      <c r="K5419" s="52"/>
      <c r="M5419" s="105" t="str">
        <f>IF(G5419="","",_xlfn.IFNA((VLOOKUP(G5419,help!L:M,2,0))*H5419,_xlfn.IFNA((VLOOKUP(G5419,help!P:Q,2,0))*H5419,"غير مسجلة في المشتريات")))</f>
        <v/>
      </c>
    </row>
    <row r="5420" spans="2:13" hidden="1" x14ac:dyDescent="0.25">
      <c r="B5420" s="13">
        <f>COUNTIFS($G$3:G5420,'تقرير استهلاك خامات'!$D$4)</f>
        <v>2</v>
      </c>
      <c r="C5420" s="13">
        <f>COUNTIFS($F$3:F5420,'تقرير منتج تام'!$E$4)</f>
        <v>10</v>
      </c>
      <c r="D5420" s="37"/>
      <c r="E5420" s="37"/>
      <c r="F5420" s="37"/>
      <c r="G5420" s="39"/>
      <c r="H5420" s="40"/>
      <c r="I5420" s="107" t="str">
        <f>IF(G5420="","",_xlfn.IFNA(VLOOKUP(G5420,'سجل المشتريات'!F:N,8,0),"غير مسجلة في المشتريات"))</f>
        <v/>
      </c>
      <c r="J5420" s="26" t="str">
        <f>_xlfn.IFNA(VLOOKUP(F5420,الاوردرات!$B$1:$C$600,2,0),"")</f>
        <v/>
      </c>
      <c r="K5420" s="52"/>
      <c r="M5420" s="105" t="str">
        <f>IF(G5420="","",_xlfn.IFNA((VLOOKUP(G5420,help!L:M,2,0))*H5420,_xlfn.IFNA((VLOOKUP(G5420,help!P:Q,2,0))*H5420,"غير مسجلة في المشتريات")))</f>
        <v/>
      </c>
    </row>
    <row r="5421" spans="2:13" hidden="1" x14ac:dyDescent="0.25">
      <c r="B5421" s="13">
        <f>COUNTIFS($G$3:G5421,'تقرير استهلاك خامات'!$D$4)</f>
        <v>2</v>
      </c>
      <c r="C5421" s="13">
        <f>COUNTIFS($F$3:F5421,'تقرير منتج تام'!$E$4)</f>
        <v>10</v>
      </c>
      <c r="D5421" s="37"/>
      <c r="E5421" s="37"/>
      <c r="F5421" s="37"/>
      <c r="G5421" s="39"/>
      <c r="H5421" s="40"/>
      <c r="I5421" s="107" t="str">
        <f>IF(G5421="","",_xlfn.IFNA(VLOOKUP(G5421,'سجل المشتريات'!F:N,8,0),"غير مسجلة في المشتريات"))</f>
        <v/>
      </c>
      <c r="J5421" s="26" t="str">
        <f>_xlfn.IFNA(VLOOKUP(F5421,الاوردرات!$B$1:$C$600,2,0),"")</f>
        <v/>
      </c>
      <c r="K5421" s="52"/>
      <c r="M5421" s="105" t="str">
        <f>IF(G5421="","",_xlfn.IFNA((VLOOKUP(G5421,help!L:M,2,0))*H5421,_xlfn.IFNA((VLOOKUP(G5421,help!P:Q,2,0))*H5421,"غير مسجلة في المشتريات")))</f>
        <v/>
      </c>
    </row>
    <row r="5422" spans="2:13" hidden="1" x14ac:dyDescent="0.25">
      <c r="B5422" s="13">
        <f>COUNTIFS($G$3:G5422,'تقرير استهلاك خامات'!$D$4)</f>
        <v>2</v>
      </c>
      <c r="C5422" s="13">
        <f>COUNTIFS($F$3:F5422,'تقرير منتج تام'!$E$4)</f>
        <v>10</v>
      </c>
      <c r="D5422" s="37"/>
      <c r="E5422" s="37"/>
      <c r="F5422" s="37"/>
      <c r="G5422" s="39"/>
      <c r="H5422" s="40"/>
      <c r="I5422" s="107" t="str">
        <f>IF(G5422="","",_xlfn.IFNA(VLOOKUP(G5422,'سجل المشتريات'!F:N,8,0),"غير مسجلة في المشتريات"))</f>
        <v/>
      </c>
      <c r="J5422" s="26" t="str">
        <f>_xlfn.IFNA(VLOOKUP(F5422,الاوردرات!$B$1:$C$600,2,0),"")</f>
        <v/>
      </c>
      <c r="K5422" s="52"/>
      <c r="M5422" s="105" t="str">
        <f>IF(G5422="","",_xlfn.IFNA((VLOOKUP(G5422,help!L:M,2,0))*H5422,_xlfn.IFNA((VLOOKUP(G5422,help!P:Q,2,0))*H5422,"غير مسجلة في المشتريات")))</f>
        <v/>
      </c>
    </row>
    <row r="5423" spans="2:13" hidden="1" x14ac:dyDescent="0.25">
      <c r="B5423" s="13">
        <f>COUNTIFS($G$3:G5423,'تقرير استهلاك خامات'!$D$4)</f>
        <v>2</v>
      </c>
      <c r="C5423" s="13">
        <f>COUNTIFS($F$3:F5423,'تقرير منتج تام'!$E$4)</f>
        <v>10</v>
      </c>
      <c r="D5423" s="37"/>
      <c r="E5423" s="37"/>
      <c r="F5423" s="37"/>
      <c r="G5423" s="39"/>
      <c r="H5423" s="40"/>
      <c r="I5423" s="107" t="str">
        <f>IF(G5423="","",_xlfn.IFNA(VLOOKUP(G5423,'سجل المشتريات'!F:N,8,0),"غير مسجلة في المشتريات"))</f>
        <v/>
      </c>
      <c r="J5423" s="26" t="str">
        <f>_xlfn.IFNA(VLOOKUP(F5423,الاوردرات!$B$1:$C$600,2,0),"")</f>
        <v/>
      </c>
      <c r="K5423" s="52"/>
      <c r="M5423" s="105" t="str">
        <f>IF(G5423="","",_xlfn.IFNA((VLOOKUP(G5423,help!L:M,2,0))*H5423,_xlfn.IFNA((VLOOKUP(G5423,help!P:Q,2,0))*H5423,"غير مسجلة في المشتريات")))</f>
        <v/>
      </c>
    </row>
    <row r="5424" spans="2:13" hidden="1" x14ac:dyDescent="0.25">
      <c r="B5424" s="13">
        <f>COUNTIFS($G$3:G5424,'تقرير استهلاك خامات'!$D$4)</f>
        <v>2</v>
      </c>
      <c r="C5424" s="13">
        <f>COUNTIFS($F$3:F5424,'تقرير منتج تام'!$E$4)</f>
        <v>10</v>
      </c>
      <c r="D5424" s="37"/>
      <c r="E5424" s="37"/>
      <c r="F5424" s="37"/>
      <c r="G5424" s="39"/>
      <c r="H5424" s="40"/>
      <c r="I5424" s="107" t="str">
        <f>IF(G5424="","",_xlfn.IFNA(VLOOKUP(G5424,'سجل المشتريات'!F:N,8,0),"غير مسجلة في المشتريات"))</f>
        <v/>
      </c>
      <c r="J5424" s="26" t="str">
        <f>_xlfn.IFNA(VLOOKUP(F5424,الاوردرات!$B$1:$C$600,2,0),"")</f>
        <v/>
      </c>
      <c r="K5424" s="52"/>
      <c r="M5424" s="105" t="str">
        <f>IF(G5424="","",_xlfn.IFNA((VLOOKUP(G5424,help!L:M,2,0))*H5424,_xlfn.IFNA((VLOOKUP(G5424,help!P:Q,2,0))*H5424,"غير مسجلة في المشتريات")))</f>
        <v/>
      </c>
    </row>
    <row r="5425" spans="2:13" hidden="1" x14ac:dyDescent="0.25">
      <c r="B5425" s="13">
        <f>COUNTIFS($G$3:G5425,'تقرير استهلاك خامات'!$D$4)</f>
        <v>2</v>
      </c>
      <c r="C5425" s="13">
        <f>COUNTIFS($F$3:F5425,'تقرير منتج تام'!$E$4)</f>
        <v>10</v>
      </c>
      <c r="D5425" s="37"/>
      <c r="E5425" s="37"/>
      <c r="F5425" s="37"/>
      <c r="G5425" s="39"/>
      <c r="H5425" s="40"/>
      <c r="I5425" s="107" t="str">
        <f>IF(G5425="","",_xlfn.IFNA(VLOOKUP(G5425,'سجل المشتريات'!F:N,8,0),"غير مسجلة في المشتريات"))</f>
        <v/>
      </c>
      <c r="J5425" s="26" t="str">
        <f>_xlfn.IFNA(VLOOKUP(F5425,الاوردرات!$B$1:$C$600,2,0),"")</f>
        <v/>
      </c>
      <c r="K5425" s="52"/>
      <c r="M5425" s="105" t="str">
        <f>IF(G5425="","",_xlfn.IFNA((VLOOKUP(G5425,help!L:M,2,0))*H5425,_xlfn.IFNA((VLOOKUP(G5425,help!P:Q,2,0))*H5425,"غير مسجلة في المشتريات")))</f>
        <v/>
      </c>
    </row>
    <row r="5426" spans="2:13" hidden="1" x14ac:dyDescent="0.25">
      <c r="B5426" s="13">
        <f>COUNTIFS($G$3:G5426,'تقرير استهلاك خامات'!$D$4)</f>
        <v>2</v>
      </c>
      <c r="C5426" s="13">
        <f>COUNTIFS($F$3:F5426,'تقرير منتج تام'!$E$4)</f>
        <v>10</v>
      </c>
      <c r="D5426" s="37"/>
      <c r="E5426" s="37"/>
      <c r="F5426" s="37"/>
      <c r="G5426" s="39"/>
      <c r="H5426" s="40"/>
      <c r="I5426" s="107" t="str">
        <f>IF(G5426="","",_xlfn.IFNA(VLOOKUP(G5426,'سجل المشتريات'!F:N,8,0),"غير مسجلة في المشتريات"))</f>
        <v/>
      </c>
      <c r="J5426" s="26" t="str">
        <f>_xlfn.IFNA(VLOOKUP(F5426,الاوردرات!$B$1:$C$600,2,0),"")</f>
        <v/>
      </c>
      <c r="K5426" s="52"/>
      <c r="M5426" s="105" t="str">
        <f>IF(G5426="","",_xlfn.IFNA((VLOOKUP(G5426,help!L:M,2,0))*H5426,_xlfn.IFNA((VLOOKUP(G5426,help!P:Q,2,0))*H5426,"غير مسجلة في المشتريات")))</f>
        <v/>
      </c>
    </row>
    <row r="5427" spans="2:13" hidden="1" x14ac:dyDescent="0.25">
      <c r="B5427" s="13">
        <f>COUNTIFS($G$3:G5427,'تقرير استهلاك خامات'!$D$4)</f>
        <v>2</v>
      </c>
      <c r="C5427" s="13">
        <f>COUNTIFS($F$3:F5427,'تقرير منتج تام'!$E$4)</f>
        <v>10</v>
      </c>
      <c r="D5427" s="37"/>
      <c r="E5427" s="37"/>
      <c r="F5427" s="37"/>
      <c r="G5427" s="39"/>
      <c r="H5427" s="40"/>
      <c r="I5427" s="107" t="str">
        <f>IF(G5427="","",_xlfn.IFNA(VLOOKUP(G5427,'سجل المشتريات'!F:N,8,0),"غير مسجلة في المشتريات"))</f>
        <v/>
      </c>
      <c r="J5427" s="26" t="str">
        <f>_xlfn.IFNA(VLOOKUP(F5427,الاوردرات!$B$1:$C$600,2,0),"")</f>
        <v/>
      </c>
      <c r="K5427" s="52"/>
      <c r="M5427" s="105" t="str">
        <f>IF(G5427="","",_xlfn.IFNA((VLOOKUP(G5427,help!L:M,2,0))*H5427,_xlfn.IFNA((VLOOKUP(G5427,help!P:Q,2,0))*H5427,"غير مسجلة في المشتريات")))</f>
        <v/>
      </c>
    </row>
    <row r="5428" spans="2:13" hidden="1" x14ac:dyDescent="0.25">
      <c r="B5428" s="13">
        <f>COUNTIFS($G$3:G5428,'تقرير استهلاك خامات'!$D$4)</f>
        <v>2</v>
      </c>
      <c r="C5428" s="13">
        <f>COUNTIFS($F$3:F5428,'تقرير منتج تام'!$E$4)</f>
        <v>10</v>
      </c>
      <c r="D5428" s="37"/>
      <c r="E5428" s="37"/>
      <c r="F5428" s="37"/>
      <c r="G5428" s="39"/>
      <c r="H5428" s="40"/>
      <c r="I5428" s="107" t="str">
        <f>IF(G5428="","",_xlfn.IFNA(VLOOKUP(G5428,'سجل المشتريات'!F:N,8,0),"غير مسجلة في المشتريات"))</f>
        <v/>
      </c>
      <c r="J5428" s="26" t="str">
        <f>_xlfn.IFNA(VLOOKUP(F5428,الاوردرات!$B$1:$C$600,2,0),"")</f>
        <v/>
      </c>
      <c r="K5428" s="52"/>
      <c r="M5428" s="105" t="str">
        <f>IF(G5428="","",_xlfn.IFNA((VLOOKUP(G5428,help!L:M,2,0))*H5428,_xlfn.IFNA((VLOOKUP(G5428,help!P:Q,2,0))*H5428,"غير مسجلة في المشتريات")))</f>
        <v/>
      </c>
    </row>
    <row r="5429" spans="2:13" hidden="1" x14ac:dyDescent="0.25">
      <c r="B5429" s="13">
        <f>COUNTIFS($G$3:G5429,'تقرير استهلاك خامات'!$D$4)</f>
        <v>2</v>
      </c>
      <c r="C5429" s="13">
        <f>COUNTIFS($F$3:F5429,'تقرير منتج تام'!$E$4)</f>
        <v>10</v>
      </c>
      <c r="D5429" s="37"/>
      <c r="E5429" s="37"/>
      <c r="F5429" s="37"/>
      <c r="G5429" s="39"/>
      <c r="H5429" s="40"/>
      <c r="I5429" s="107" t="str">
        <f>IF(G5429="","",_xlfn.IFNA(VLOOKUP(G5429,'سجل المشتريات'!F:N,8,0),"غير مسجلة في المشتريات"))</f>
        <v/>
      </c>
      <c r="J5429" s="26" t="str">
        <f>_xlfn.IFNA(VLOOKUP(F5429,الاوردرات!$B$1:$C$600,2,0),"")</f>
        <v/>
      </c>
      <c r="K5429" s="52"/>
      <c r="M5429" s="105" t="str">
        <f>IF(G5429="","",_xlfn.IFNA((VLOOKUP(G5429,help!L:M,2,0))*H5429,_xlfn.IFNA((VLOOKUP(G5429,help!P:Q,2,0))*H5429,"غير مسجلة في المشتريات")))</f>
        <v/>
      </c>
    </row>
    <row r="5430" spans="2:13" hidden="1" x14ac:dyDescent="0.25">
      <c r="B5430" s="13">
        <f>COUNTIFS($G$3:G5430,'تقرير استهلاك خامات'!$D$4)</f>
        <v>2</v>
      </c>
      <c r="C5430" s="13">
        <f>COUNTIFS($F$3:F5430,'تقرير منتج تام'!$E$4)</f>
        <v>10</v>
      </c>
      <c r="D5430" s="37"/>
      <c r="E5430" s="37"/>
      <c r="F5430" s="37"/>
      <c r="G5430" s="39"/>
      <c r="H5430" s="40"/>
      <c r="I5430" s="107" t="str">
        <f>IF(G5430="","",_xlfn.IFNA(VLOOKUP(G5430,'سجل المشتريات'!F:N,8,0),"غير مسجلة في المشتريات"))</f>
        <v/>
      </c>
      <c r="J5430" s="26" t="str">
        <f>_xlfn.IFNA(VLOOKUP(F5430,الاوردرات!$B$1:$C$600,2,0),"")</f>
        <v/>
      </c>
      <c r="K5430" s="52"/>
      <c r="M5430" s="105" t="str">
        <f>IF(G5430="","",_xlfn.IFNA((VLOOKUP(G5430,help!L:M,2,0))*H5430,_xlfn.IFNA((VLOOKUP(G5430,help!P:Q,2,0))*H5430,"غير مسجلة في المشتريات")))</f>
        <v/>
      </c>
    </row>
    <row r="5431" spans="2:13" hidden="1" x14ac:dyDescent="0.25">
      <c r="B5431" s="13">
        <f>COUNTIFS($G$3:G5431,'تقرير استهلاك خامات'!$D$4)</f>
        <v>2</v>
      </c>
      <c r="C5431" s="13">
        <f>COUNTIFS($F$3:F5431,'تقرير منتج تام'!$E$4)</f>
        <v>10</v>
      </c>
      <c r="D5431" s="37"/>
      <c r="E5431" s="37"/>
      <c r="F5431" s="37"/>
      <c r="G5431" s="39"/>
      <c r="H5431" s="40"/>
      <c r="I5431" s="107" t="str">
        <f>IF(G5431="","",_xlfn.IFNA(VLOOKUP(G5431,'سجل المشتريات'!F:N,8,0),"غير مسجلة في المشتريات"))</f>
        <v/>
      </c>
      <c r="J5431" s="26" t="str">
        <f>_xlfn.IFNA(VLOOKUP(F5431,الاوردرات!$B$1:$C$600,2,0),"")</f>
        <v/>
      </c>
      <c r="K5431" s="52"/>
      <c r="M5431" s="105" t="str">
        <f>IF(G5431="","",_xlfn.IFNA((VLOOKUP(G5431,help!L:M,2,0))*H5431,_xlfn.IFNA((VLOOKUP(G5431,help!P:Q,2,0))*H5431,"غير مسجلة في المشتريات")))</f>
        <v/>
      </c>
    </row>
    <row r="5432" spans="2:13" hidden="1" x14ac:dyDescent="0.25">
      <c r="B5432" s="13">
        <f>COUNTIFS($G$3:G5432,'تقرير استهلاك خامات'!$D$4)</f>
        <v>2</v>
      </c>
      <c r="C5432" s="13">
        <f>COUNTIFS($F$3:F5432,'تقرير منتج تام'!$E$4)</f>
        <v>10</v>
      </c>
      <c r="D5432" s="37"/>
      <c r="E5432" s="37"/>
      <c r="F5432" s="37"/>
      <c r="G5432" s="39"/>
      <c r="H5432" s="40"/>
      <c r="I5432" s="107" t="str">
        <f>IF(G5432="","",_xlfn.IFNA(VLOOKUP(G5432,'سجل المشتريات'!F:N,8,0),"غير مسجلة في المشتريات"))</f>
        <v/>
      </c>
      <c r="J5432" s="26" t="str">
        <f>_xlfn.IFNA(VLOOKUP(F5432,الاوردرات!$B$1:$C$600,2,0),"")</f>
        <v/>
      </c>
      <c r="K5432" s="52"/>
      <c r="M5432" s="105" t="str">
        <f>IF(G5432="","",_xlfn.IFNA((VLOOKUP(G5432,help!L:M,2,0))*H5432,_xlfn.IFNA((VLOOKUP(G5432,help!P:Q,2,0))*H5432,"غير مسجلة في المشتريات")))</f>
        <v/>
      </c>
    </row>
    <row r="5433" spans="2:13" hidden="1" x14ac:dyDescent="0.25">
      <c r="B5433" s="13">
        <f>COUNTIFS($G$3:G5433,'تقرير استهلاك خامات'!$D$4)</f>
        <v>2</v>
      </c>
      <c r="C5433" s="13">
        <f>COUNTIFS($F$3:F5433,'تقرير منتج تام'!$E$4)</f>
        <v>10</v>
      </c>
      <c r="D5433" s="37"/>
      <c r="E5433" s="37"/>
      <c r="F5433" s="37"/>
      <c r="G5433" s="39"/>
      <c r="H5433" s="40"/>
      <c r="I5433" s="107" t="str">
        <f>IF(G5433="","",_xlfn.IFNA(VLOOKUP(G5433,'سجل المشتريات'!F:N,8,0),"غير مسجلة في المشتريات"))</f>
        <v/>
      </c>
      <c r="J5433" s="26" t="str">
        <f>_xlfn.IFNA(VLOOKUP(F5433,الاوردرات!$B$1:$C$600,2,0),"")</f>
        <v/>
      </c>
      <c r="K5433" s="52"/>
      <c r="M5433" s="105" t="str">
        <f>IF(G5433="","",_xlfn.IFNA((VLOOKUP(G5433,help!L:M,2,0))*H5433,_xlfn.IFNA((VLOOKUP(G5433,help!P:Q,2,0))*H5433,"غير مسجلة في المشتريات")))</f>
        <v/>
      </c>
    </row>
    <row r="5434" spans="2:13" hidden="1" x14ac:dyDescent="0.25">
      <c r="B5434" s="13">
        <f>COUNTIFS($G$3:G5434,'تقرير استهلاك خامات'!$D$4)</f>
        <v>2</v>
      </c>
      <c r="C5434" s="13">
        <f>COUNTIFS($F$3:F5434,'تقرير منتج تام'!$E$4)</f>
        <v>10</v>
      </c>
      <c r="D5434" s="37"/>
      <c r="E5434" s="37"/>
      <c r="F5434" s="37"/>
      <c r="G5434" s="39"/>
      <c r="H5434" s="40"/>
      <c r="I5434" s="107" t="str">
        <f>IF(G5434="","",_xlfn.IFNA(VLOOKUP(G5434,'سجل المشتريات'!F:N,8,0),"غير مسجلة في المشتريات"))</f>
        <v/>
      </c>
      <c r="J5434" s="26" t="str">
        <f>_xlfn.IFNA(VLOOKUP(F5434,الاوردرات!$B$1:$C$600,2,0),"")</f>
        <v/>
      </c>
      <c r="K5434" s="52"/>
      <c r="M5434" s="105" t="str">
        <f>IF(G5434="","",_xlfn.IFNA((VLOOKUP(G5434,help!L:M,2,0))*H5434,_xlfn.IFNA((VLOOKUP(G5434,help!P:Q,2,0))*H5434,"غير مسجلة في المشتريات")))</f>
        <v/>
      </c>
    </row>
    <row r="5435" spans="2:13" hidden="1" x14ac:dyDescent="0.25">
      <c r="B5435" s="13">
        <f>COUNTIFS($G$3:G5435,'تقرير استهلاك خامات'!$D$4)</f>
        <v>2</v>
      </c>
      <c r="C5435" s="13">
        <f>COUNTIFS($F$3:F5435,'تقرير منتج تام'!$E$4)</f>
        <v>10</v>
      </c>
      <c r="D5435" s="37"/>
      <c r="E5435" s="37"/>
      <c r="F5435" s="37"/>
      <c r="G5435" s="39"/>
      <c r="H5435" s="40"/>
      <c r="I5435" s="107" t="str">
        <f>IF(G5435="","",_xlfn.IFNA(VLOOKUP(G5435,'سجل المشتريات'!F:N,8,0),"غير مسجلة في المشتريات"))</f>
        <v/>
      </c>
      <c r="J5435" s="26" t="str">
        <f>_xlfn.IFNA(VLOOKUP(F5435,الاوردرات!$B$1:$C$600,2,0),"")</f>
        <v/>
      </c>
      <c r="K5435" s="52"/>
      <c r="M5435" s="105" t="str">
        <f>IF(G5435="","",_xlfn.IFNA((VLOOKUP(G5435,help!L:M,2,0))*H5435,_xlfn.IFNA((VLOOKUP(G5435,help!P:Q,2,0))*H5435,"غير مسجلة في المشتريات")))</f>
        <v/>
      </c>
    </row>
    <row r="5436" spans="2:13" hidden="1" x14ac:dyDescent="0.25">
      <c r="B5436" s="13">
        <f>COUNTIFS($G$3:G5436,'تقرير استهلاك خامات'!$D$4)</f>
        <v>2</v>
      </c>
      <c r="C5436" s="13">
        <f>COUNTIFS($F$3:F5436,'تقرير منتج تام'!$E$4)</f>
        <v>10</v>
      </c>
      <c r="D5436" s="37"/>
      <c r="E5436" s="37"/>
      <c r="F5436" s="37"/>
      <c r="G5436" s="39"/>
      <c r="H5436" s="40"/>
      <c r="I5436" s="107" t="str">
        <f>IF(G5436="","",_xlfn.IFNA(VLOOKUP(G5436,'سجل المشتريات'!F:N,8,0),"غير مسجلة في المشتريات"))</f>
        <v/>
      </c>
      <c r="J5436" s="26" t="str">
        <f>_xlfn.IFNA(VLOOKUP(F5436,الاوردرات!$B$1:$C$600,2,0),"")</f>
        <v/>
      </c>
      <c r="K5436" s="52"/>
      <c r="M5436" s="105" t="str">
        <f>IF(G5436="","",_xlfn.IFNA((VLOOKUP(G5436,help!L:M,2,0))*H5436,_xlfn.IFNA((VLOOKUP(G5436,help!P:Q,2,0))*H5436,"غير مسجلة في المشتريات")))</f>
        <v/>
      </c>
    </row>
    <row r="5437" spans="2:13" hidden="1" x14ac:dyDescent="0.25">
      <c r="B5437" s="13">
        <f>COUNTIFS($G$3:G5437,'تقرير استهلاك خامات'!$D$4)</f>
        <v>2</v>
      </c>
      <c r="C5437" s="13">
        <f>COUNTIFS($F$3:F5437,'تقرير منتج تام'!$E$4)</f>
        <v>10</v>
      </c>
      <c r="D5437" s="37"/>
      <c r="E5437" s="37"/>
      <c r="F5437" s="37"/>
      <c r="G5437" s="39"/>
      <c r="H5437" s="40"/>
      <c r="I5437" s="107" t="str">
        <f>IF(G5437="","",_xlfn.IFNA(VLOOKUP(G5437,'سجل المشتريات'!F:N,8,0),"غير مسجلة في المشتريات"))</f>
        <v/>
      </c>
      <c r="J5437" s="26" t="str">
        <f>_xlfn.IFNA(VLOOKUP(F5437,الاوردرات!$B$1:$C$600,2,0),"")</f>
        <v/>
      </c>
      <c r="K5437" s="52"/>
      <c r="M5437" s="105" t="str">
        <f>IF(G5437="","",_xlfn.IFNA((VLOOKUP(G5437,help!L:M,2,0))*H5437,_xlfn.IFNA((VLOOKUP(G5437,help!P:Q,2,0))*H5437,"غير مسجلة في المشتريات")))</f>
        <v/>
      </c>
    </row>
    <row r="5438" spans="2:13" hidden="1" x14ac:dyDescent="0.25">
      <c r="B5438" s="13">
        <f>COUNTIFS($G$3:G5438,'تقرير استهلاك خامات'!$D$4)</f>
        <v>2</v>
      </c>
      <c r="C5438" s="13">
        <f>COUNTIFS($F$3:F5438,'تقرير منتج تام'!$E$4)</f>
        <v>10</v>
      </c>
      <c r="D5438" s="37"/>
      <c r="E5438" s="37"/>
      <c r="F5438" s="37"/>
      <c r="G5438" s="39"/>
      <c r="H5438" s="40"/>
      <c r="I5438" s="107" t="str">
        <f>IF(G5438="","",_xlfn.IFNA(VLOOKUP(G5438,'سجل المشتريات'!F:N,8,0),"غير مسجلة في المشتريات"))</f>
        <v/>
      </c>
      <c r="J5438" s="26" t="str">
        <f>_xlfn.IFNA(VLOOKUP(F5438,الاوردرات!$B$1:$C$600,2,0),"")</f>
        <v/>
      </c>
      <c r="K5438" s="52"/>
      <c r="M5438" s="105" t="str">
        <f>IF(G5438="","",_xlfn.IFNA((VLOOKUP(G5438,help!L:M,2,0))*H5438,_xlfn.IFNA((VLOOKUP(G5438,help!P:Q,2,0))*H5438,"غير مسجلة في المشتريات")))</f>
        <v/>
      </c>
    </row>
    <row r="5439" spans="2:13" hidden="1" x14ac:dyDescent="0.25">
      <c r="B5439" s="13">
        <f>COUNTIFS($G$3:G5439,'تقرير استهلاك خامات'!$D$4)</f>
        <v>2</v>
      </c>
      <c r="C5439" s="13">
        <f>COUNTIFS($F$3:F5439,'تقرير منتج تام'!$E$4)</f>
        <v>10</v>
      </c>
      <c r="D5439" s="37"/>
      <c r="E5439" s="37"/>
      <c r="F5439" s="37"/>
      <c r="G5439" s="39"/>
      <c r="H5439" s="40"/>
      <c r="I5439" s="107" t="str">
        <f>IF(G5439="","",_xlfn.IFNA(VLOOKUP(G5439,'سجل المشتريات'!F:N,8,0),"غير مسجلة في المشتريات"))</f>
        <v/>
      </c>
      <c r="J5439" s="26" t="str">
        <f>_xlfn.IFNA(VLOOKUP(F5439,الاوردرات!$B$1:$C$600,2,0),"")</f>
        <v/>
      </c>
      <c r="K5439" s="52"/>
      <c r="M5439" s="105" t="str">
        <f>IF(G5439="","",_xlfn.IFNA((VLOOKUP(G5439,help!L:M,2,0))*H5439,_xlfn.IFNA((VLOOKUP(G5439,help!P:Q,2,0))*H5439,"غير مسجلة في المشتريات")))</f>
        <v/>
      </c>
    </row>
    <row r="5440" spans="2:13" hidden="1" x14ac:dyDescent="0.25">
      <c r="B5440" s="13">
        <f>COUNTIFS($G$3:G5440,'تقرير استهلاك خامات'!$D$4)</f>
        <v>2</v>
      </c>
      <c r="C5440" s="13">
        <f>COUNTIFS($F$3:F5440,'تقرير منتج تام'!$E$4)</f>
        <v>10</v>
      </c>
      <c r="D5440" s="37"/>
      <c r="E5440" s="37"/>
      <c r="F5440" s="37"/>
      <c r="G5440" s="39"/>
      <c r="H5440" s="40"/>
      <c r="I5440" s="107" t="str">
        <f>IF(G5440="","",_xlfn.IFNA(VLOOKUP(G5440,'سجل المشتريات'!F:N,8,0),"غير مسجلة في المشتريات"))</f>
        <v/>
      </c>
      <c r="J5440" s="26" t="str">
        <f>_xlfn.IFNA(VLOOKUP(F5440,الاوردرات!$B$1:$C$600,2,0),"")</f>
        <v/>
      </c>
      <c r="K5440" s="52"/>
      <c r="M5440" s="105" t="str">
        <f>IF(G5440="","",_xlfn.IFNA((VLOOKUP(G5440,help!L:M,2,0))*H5440,_xlfn.IFNA((VLOOKUP(G5440,help!P:Q,2,0))*H5440,"غير مسجلة في المشتريات")))</f>
        <v/>
      </c>
    </row>
    <row r="5441" spans="2:13" hidden="1" x14ac:dyDescent="0.25">
      <c r="B5441" s="13">
        <f>COUNTIFS($G$3:G5441,'تقرير استهلاك خامات'!$D$4)</f>
        <v>2</v>
      </c>
      <c r="C5441" s="13">
        <f>COUNTIFS($F$3:F5441,'تقرير منتج تام'!$E$4)</f>
        <v>10</v>
      </c>
      <c r="D5441" s="37"/>
      <c r="E5441" s="37"/>
      <c r="F5441" s="37"/>
      <c r="G5441" s="39"/>
      <c r="H5441" s="40"/>
      <c r="I5441" s="107" t="str">
        <f>IF(G5441="","",_xlfn.IFNA(VLOOKUP(G5441,'سجل المشتريات'!F:N,8,0),"غير مسجلة في المشتريات"))</f>
        <v/>
      </c>
      <c r="J5441" s="26" t="str">
        <f>_xlfn.IFNA(VLOOKUP(F5441,الاوردرات!$B$1:$C$600,2,0),"")</f>
        <v/>
      </c>
      <c r="K5441" s="52"/>
      <c r="M5441" s="105" t="str">
        <f>IF(G5441="","",_xlfn.IFNA((VLOOKUP(G5441,help!L:M,2,0))*H5441,_xlfn.IFNA((VLOOKUP(G5441,help!P:Q,2,0))*H5441,"غير مسجلة في المشتريات")))</f>
        <v/>
      </c>
    </row>
    <row r="5442" spans="2:13" hidden="1" x14ac:dyDescent="0.25">
      <c r="B5442" s="13">
        <f>COUNTIFS($G$3:G5442,'تقرير استهلاك خامات'!$D$4)</f>
        <v>2</v>
      </c>
      <c r="C5442" s="13">
        <f>COUNTIFS($F$3:F5442,'تقرير منتج تام'!$E$4)</f>
        <v>10</v>
      </c>
      <c r="D5442" s="37"/>
      <c r="E5442" s="37"/>
      <c r="F5442" s="37"/>
      <c r="G5442" s="39"/>
      <c r="H5442" s="40"/>
      <c r="I5442" s="107" t="str">
        <f>IF(G5442="","",_xlfn.IFNA(VLOOKUP(G5442,'سجل المشتريات'!F:N,8,0),"غير مسجلة في المشتريات"))</f>
        <v/>
      </c>
      <c r="J5442" s="26" t="str">
        <f>_xlfn.IFNA(VLOOKUP(F5442,الاوردرات!$B$1:$C$600,2,0),"")</f>
        <v/>
      </c>
      <c r="K5442" s="52"/>
      <c r="M5442" s="105" t="str">
        <f>IF(G5442="","",_xlfn.IFNA((VLOOKUP(G5442,help!L:M,2,0))*H5442,_xlfn.IFNA((VLOOKUP(G5442,help!P:Q,2,0))*H5442,"غير مسجلة في المشتريات")))</f>
        <v/>
      </c>
    </row>
    <row r="5443" spans="2:13" hidden="1" x14ac:dyDescent="0.25">
      <c r="B5443" s="13">
        <f>COUNTIFS($G$3:G5443,'تقرير استهلاك خامات'!$D$4)</f>
        <v>2</v>
      </c>
      <c r="C5443" s="13">
        <f>COUNTIFS($F$3:F5443,'تقرير منتج تام'!$E$4)</f>
        <v>10</v>
      </c>
      <c r="D5443" s="37"/>
      <c r="E5443" s="37"/>
      <c r="F5443" s="37"/>
      <c r="G5443" s="39"/>
      <c r="H5443" s="40"/>
      <c r="I5443" s="107" t="str">
        <f>IF(G5443="","",_xlfn.IFNA(VLOOKUP(G5443,'سجل المشتريات'!F:N,8,0),"غير مسجلة في المشتريات"))</f>
        <v/>
      </c>
      <c r="J5443" s="26" t="str">
        <f>_xlfn.IFNA(VLOOKUP(F5443,الاوردرات!$B$1:$C$600,2,0),"")</f>
        <v/>
      </c>
      <c r="K5443" s="52"/>
      <c r="M5443" s="105" t="str">
        <f>IF(G5443="","",_xlfn.IFNA((VLOOKUP(G5443,help!L:M,2,0))*H5443,_xlfn.IFNA((VLOOKUP(G5443,help!P:Q,2,0))*H5443,"غير مسجلة في المشتريات")))</f>
        <v/>
      </c>
    </row>
    <row r="5444" spans="2:13" hidden="1" x14ac:dyDescent="0.25">
      <c r="B5444" s="13">
        <f>COUNTIFS($G$3:G5444,'تقرير استهلاك خامات'!$D$4)</f>
        <v>2</v>
      </c>
      <c r="C5444" s="13">
        <f>COUNTIFS($F$3:F5444,'تقرير منتج تام'!$E$4)</f>
        <v>10</v>
      </c>
      <c r="D5444" s="37"/>
      <c r="E5444" s="37"/>
      <c r="F5444" s="37"/>
      <c r="G5444" s="39"/>
      <c r="H5444" s="40"/>
      <c r="I5444" s="107" t="str">
        <f>IF(G5444="","",_xlfn.IFNA(VLOOKUP(G5444,'سجل المشتريات'!F:N,8,0),"غير مسجلة في المشتريات"))</f>
        <v/>
      </c>
      <c r="J5444" s="26" t="str">
        <f>_xlfn.IFNA(VLOOKUP(F5444,الاوردرات!$B$1:$C$600,2,0),"")</f>
        <v/>
      </c>
      <c r="K5444" s="52"/>
      <c r="M5444" s="105" t="str">
        <f>IF(G5444="","",_xlfn.IFNA((VLOOKUP(G5444,help!L:M,2,0))*H5444,_xlfn.IFNA((VLOOKUP(G5444,help!P:Q,2,0))*H5444,"غير مسجلة في المشتريات")))</f>
        <v/>
      </c>
    </row>
    <row r="5445" spans="2:13" hidden="1" x14ac:dyDescent="0.25">
      <c r="B5445" s="13">
        <f>COUNTIFS($G$3:G5445,'تقرير استهلاك خامات'!$D$4)</f>
        <v>2</v>
      </c>
      <c r="C5445" s="13">
        <f>COUNTIFS($F$3:F5445,'تقرير منتج تام'!$E$4)</f>
        <v>10</v>
      </c>
      <c r="D5445" s="37"/>
      <c r="E5445" s="37"/>
      <c r="F5445" s="37"/>
      <c r="G5445" s="39"/>
      <c r="H5445" s="40"/>
      <c r="I5445" s="107" t="str">
        <f>IF(G5445="","",_xlfn.IFNA(VLOOKUP(G5445,'سجل المشتريات'!F:N,8,0),"غير مسجلة في المشتريات"))</f>
        <v/>
      </c>
      <c r="J5445" s="26" t="str">
        <f>_xlfn.IFNA(VLOOKUP(F5445,الاوردرات!$B$1:$C$600,2,0),"")</f>
        <v/>
      </c>
      <c r="K5445" s="52"/>
      <c r="M5445" s="105" t="str">
        <f>IF(G5445="","",_xlfn.IFNA((VLOOKUP(G5445,help!L:M,2,0))*H5445,_xlfn.IFNA((VLOOKUP(G5445,help!P:Q,2,0))*H5445,"غير مسجلة في المشتريات")))</f>
        <v/>
      </c>
    </row>
    <row r="5446" spans="2:13" hidden="1" x14ac:dyDescent="0.25">
      <c r="B5446" s="13">
        <f>COUNTIFS($G$3:G5446,'تقرير استهلاك خامات'!$D$4)</f>
        <v>2</v>
      </c>
      <c r="C5446" s="13">
        <f>COUNTIFS($F$3:F5446,'تقرير منتج تام'!$E$4)</f>
        <v>10</v>
      </c>
      <c r="D5446" s="37"/>
      <c r="E5446" s="37"/>
      <c r="F5446" s="37"/>
      <c r="G5446" s="39"/>
      <c r="H5446" s="40"/>
      <c r="I5446" s="107" t="str">
        <f>IF(G5446="","",_xlfn.IFNA(VLOOKUP(G5446,'سجل المشتريات'!F:N,8,0),"غير مسجلة في المشتريات"))</f>
        <v/>
      </c>
      <c r="J5446" s="26" t="str">
        <f>_xlfn.IFNA(VLOOKUP(F5446,الاوردرات!$B$1:$C$600,2,0),"")</f>
        <v/>
      </c>
      <c r="K5446" s="52"/>
      <c r="M5446" s="105" t="str">
        <f>IF(G5446="","",_xlfn.IFNA((VLOOKUP(G5446,help!L:M,2,0))*H5446,_xlfn.IFNA((VLOOKUP(G5446,help!P:Q,2,0))*H5446,"غير مسجلة في المشتريات")))</f>
        <v/>
      </c>
    </row>
    <row r="5447" spans="2:13" hidden="1" x14ac:dyDescent="0.25">
      <c r="B5447" s="13">
        <f>COUNTIFS($G$3:G5447,'تقرير استهلاك خامات'!$D$4)</f>
        <v>2</v>
      </c>
      <c r="C5447" s="13">
        <f>COUNTIFS($F$3:F5447,'تقرير منتج تام'!$E$4)</f>
        <v>10</v>
      </c>
      <c r="D5447" s="37"/>
      <c r="E5447" s="37"/>
      <c r="F5447" s="37"/>
      <c r="G5447" s="39"/>
      <c r="H5447" s="40"/>
      <c r="I5447" s="107" t="str">
        <f>IF(G5447="","",_xlfn.IFNA(VLOOKUP(G5447,'سجل المشتريات'!F:N,8,0),"غير مسجلة في المشتريات"))</f>
        <v/>
      </c>
      <c r="J5447" s="26" t="str">
        <f>_xlfn.IFNA(VLOOKUP(F5447,الاوردرات!$B$1:$C$600,2,0),"")</f>
        <v/>
      </c>
      <c r="K5447" s="52"/>
      <c r="M5447" s="105" t="str">
        <f>IF(G5447="","",_xlfn.IFNA((VLOOKUP(G5447,help!L:M,2,0))*H5447,_xlfn.IFNA((VLOOKUP(G5447,help!P:Q,2,0))*H5447,"غير مسجلة في المشتريات")))</f>
        <v/>
      </c>
    </row>
    <row r="5448" spans="2:13" hidden="1" x14ac:dyDescent="0.25">
      <c r="B5448" s="13">
        <f>COUNTIFS($G$3:G5448,'تقرير استهلاك خامات'!$D$4)</f>
        <v>2</v>
      </c>
      <c r="C5448" s="13">
        <f>COUNTIFS($F$3:F5448,'تقرير منتج تام'!$E$4)</f>
        <v>10</v>
      </c>
      <c r="D5448" s="37"/>
      <c r="E5448" s="37"/>
      <c r="F5448" s="37"/>
      <c r="G5448" s="39"/>
      <c r="H5448" s="40"/>
      <c r="I5448" s="107" t="str">
        <f>IF(G5448="","",_xlfn.IFNA(VLOOKUP(G5448,'سجل المشتريات'!F:N,8,0),"غير مسجلة في المشتريات"))</f>
        <v/>
      </c>
      <c r="J5448" s="26" t="str">
        <f>_xlfn.IFNA(VLOOKUP(F5448,الاوردرات!$B$1:$C$600,2,0),"")</f>
        <v/>
      </c>
      <c r="K5448" s="52"/>
      <c r="M5448" s="105" t="str">
        <f>IF(G5448="","",_xlfn.IFNA((VLOOKUP(G5448,help!L:M,2,0))*H5448,_xlfn.IFNA((VLOOKUP(G5448,help!P:Q,2,0))*H5448,"غير مسجلة في المشتريات")))</f>
        <v/>
      </c>
    </row>
    <row r="5449" spans="2:13" hidden="1" x14ac:dyDescent="0.25">
      <c r="B5449" s="13">
        <f>COUNTIFS($G$3:G5449,'تقرير استهلاك خامات'!$D$4)</f>
        <v>2</v>
      </c>
      <c r="C5449" s="13">
        <f>COUNTIFS($F$3:F5449,'تقرير منتج تام'!$E$4)</f>
        <v>10</v>
      </c>
      <c r="D5449" s="37"/>
      <c r="E5449" s="37"/>
      <c r="F5449" s="37"/>
      <c r="G5449" s="39"/>
      <c r="H5449" s="40"/>
      <c r="I5449" s="107" t="str">
        <f>IF(G5449="","",_xlfn.IFNA(VLOOKUP(G5449,'سجل المشتريات'!F:N,8,0),"غير مسجلة في المشتريات"))</f>
        <v/>
      </c>
      <c r="J5449" s="26" t="str">
        <f>_xlfn.IFNA(VLOOKUP(F5449,الاوردرات!$B$1:$C$600,2,0),"")</f>
        <v/>
      </c>
      <c r="K5449" s="52"/>
      <c r="M5449" s="105" t="str">
        <f>IF(G5449="","",_xlfn.IFNA((VLOOKUP(G5449,help!L:M,2,0))*H5449,_xlfn.IFNA((VLOOKUP(G5449,help!P:Q,2,0))*H5449,"غير مسجلة في المشتريات")))</f>
        <v/>
      </c>
    </row>
    <row r="5450" spans="2:13" hidden="1" x14ac:dyDescent="0.25">
      <c r="B5450" s="13">
        <f>COUNTIFS($G$3:G5450,'تقرير استهلاك خامات'!$D$4)</f>
        <v>2</v>
      </c>
      <c r="C5450" s="13">
        <f>COUNTIFS($F$3:F5450,'تقرير منتج تام'!$E$4)</f>
        <v>10</v>
      </c>
      <c r="D5450" s="37"/>
      <c r="E5450" s="37"/>
      <c r="F5450" s="37"/>
      <c r="G5450" s="39"/>
      <c r="H5450" s="40"/>
      <c r="I5450" s="107" t="str">
        <f>IF(G5450="","",_xlfn.IFNA(VLOOKUP(G5450,'سجل المشتريات'!F:N,8,0),"غير مسجلة في المشتريات"))</f>
        <v/>
      </c>
      <c r="J5450" s="26" t="str">
        <f>_xlfn.IFNA(VLOOKUP(F5450,الاوردرات!$B$1:$C$600,2,0),"")</f>
        <v/>
      </c>
      <c r="K5450" s="52"/>
      <c r="M5450" s="105" t="str">
        <f>IF(G5450="","",_xlfn.IFNA((VLOOKUP(G5450,help!L:M,2,0))*H5450,_xlfn.IFNA((VLOOKUP(G5450,help!P:Q,2,0))*H5450,"غير مسجلة في المشتريات")))</f>
        <v/>
      </c>
    </row>
    <row r="5451" spans="2:13" hidden="1" x14ac:dyDescent="0.25">
      <c r="B5451" s="13">
        <f>COUNTIFS($G$3:G5451,'تقرير استهلاك خامات'!$D$4)</f>
        <v>2</v>
      </c>
      <c r="C5451" s="13">
        <f>COUNTIFS($F$3:F5451,'تقرير منتج تام'!$E$4)</f>
        <v>10</v>
      </c>
      <c r="D5451" s="37"/>
      <c r="E5451" s="37"/>
      <c r="F5451" s="37"/>
      <c r="G5451" s="39"/>
      <c r="H5451" s="40"/>
      <c r="I5451" s="107" t="str">
        <f>IF(G5451="","",_xlfn.IFNA(VLOOKUP(G5451,'سجل المشتريات'!F:N,8,0),"غير مسجلة في المشتريات"))</f>
        <v/>
      </c>
      <c r="J5451" s="26" t="str">
        <f>_xlfn.IFNA(VLOOKUP(F5451,الاوردرات!$B$1:$C$600,2,0),"")</f>
        <v/>
      </c>
      <c r="K5451" s="52"/>
      <c r="M5451" s="105" t="str">
        <f>IF(G5451="","",_xlfn.IFNA((VLOOKUP(G5451,help!L:M,2,0))*H5451,_xlfn.IFNA((VLOOKUP(G5451,help!P:Q,2,0))*H5451,"غير مسجلة في المشتريات")))</f>
        <v/>
      </c>
    </row>
    <row r="5452" spans="2:13" hidden="1" x14ac:dyDescent="0.25">
      <c r="B5452" s="13">
        <f>COUNTIFS($G$3:G5452,'تقرير استهلاك خامات'!$D$4)</f>
        <v>2</v>
      </c>
      <c r="C5452" s="13">
        <f>COUNTIFS($F$3:F5452,'تقرير منتج تام'!$E$4)</f>
        <v>10</v>
      </c>
      <c r="D5452" s="37"/>
      <c r="E5452" s="37"/>
      <c r="F5452" s="37"/>
      <c r="G5452" s="39"/>
      <c r="H5452" s="40"/>
      <c r="I5452" s="107" t="str">
        <f>IF(G5452="","",_xlfn.IFNA(VLOOKUP(G5452,'سجل المشتريات'!F:N,8,0),"غير مسجلة في المشتريات"))</f>
        <v/>
      </c>
      <c r="J5452" s="26" t="str">
        <f>_xlfn.IFNA(VLOOKUP(F5452,الاوردرات!$B$1:$C$600,2,0),"")</f>
        <v/>
      </c>
      <c r="K5452" s="52"/>
      <c r="M5452" s="105" t="str">
        <f>IF(G5452="","",_xlfn.IFNA((VLOOKUP(G5452,help!L:M,2,0))*H5452,_xlfn.IFNA((VLOOKUP(G5452,help!P:Q,2,0))*H5452,"غير مسجلة في المشتريات")))</f>
        <v/>
      </c>
    </row>
    <row r="5453" spans="2:13" hidden="1" x14ac:dyDescent="0.25">
      <c r="B5453" s="13">
        <f>COUNTIFS($G$3:G5453,'تقرير استهلاك خامات'!$D$4)</f>
        <v>2</v>
      </c>
      <c r="C5453" s="13">
        <f>COUNTIFS($F$3:F5453,'تقرير منتج تام'!$E$4)</f>
        <v>10</v>
      </c>
      <c r="D5453" s="37"/>
      <c r="E5453" s="37"/>
      <c r="F5453" s="37"/>
      <c r="G5453" s="39"/>
      <c r="H5453" s="40"/>
      <c r="I5453" s="107" t="str">
        <f>IF(G5453="","",_xlfn.IFNA(VLOOKUP(G5453,'سجل المشتريات'!F:N,8,0),"غير مسجلة في المشتريات"))</f>
        <v/>
      </c>
      <c r="J5453" s="26" t="str">
        <f>_xlfn.IFNA(VLOOKUP(F5453,الاوردرات!$B$1:$C$600,2,0),"")</f>
        <v/>
      </c>
      <c r="K5453" s="52"/>
      <c r="M5453" s="105" t="str">
        <f>IF(G5453="","",_xlfn.IFNA((VLOOKUP(G5453,help!L:M,2,0))*H5453,_xlfn.IFNA((VLOOKUP(G5453,help!P:Q,2,0))*H5453,"غير مسجلة في المشتريات")))</f>
        <v/>
      </c>
    </row>
    <row r="5454" spans="2:13" hidden="1" x14ac:dyDescent="0.25">
      <c r="B5454" s="13">
        <f>COUNTIFS($G$3:G5454,'تقرير استهلاك خامات'!$D$4)</f>
        <v>2</v>
      </c>
      <c r="C5454" s="13">
        <f>COUNTIFS($F$3:F5454,'تقرير منتج تام'!$E$4)</f>
        <v>10</v>
      </c>
      <c r="D5454" s="37"/>
      <c r="E5454" s="37"/>
      <c r="F5454" s="37"/>
      <c r="G5454" s="39"/>
      <c r="H5454" s="40"/>
      <c r="I5454" s="107" t="str">
        <f>IF(G5454="","",_xlfn.IFNA(VLOOKUP(G5454,'سجل المشتريات'!F:N,8,0),"غير مسجلة في المشتريات"))</f>
        <v/>
      </c>
      <c r="J5454" s="26" t="str">
        <f>_xlfn.IFNA(VLOOKUP(F5454,الاوردرات!$B$1:$C$600,2,0),"")</f>
        <v/>
      </c>
      <c r="K5454" s="52"/>
      <c r="M5454" s="105" t="str">
        <f>IF(G5454="","",_xlfn.IFNA((VLOOKUP(G5454,help!L:M,2,0))*H5454,_xlfn.IFNA((VLOOKUP(G5454,help!P:Q,2,0))*H5454,"غير مسجلة في المشتريات")))</f>
        <v/>
      </c>
    </row>
    <row r="5455" spans="2:13" hidden="1" x14ac:dyDescent="0.25">
      <c r="B5455" s="13">
        <f>COUNTIFS($G$3:G5455,'تقرير استهلاك خامات'!$D$4)</f>
        <v>2</v>
      </c>
      <c r="C5455" s="13">
        <f>COUNTIFS($F$3:F5455,'تقرير منتج تام'!$E$4)</f>
        <v>10</v>
      </c>
      <c r="D5455" s="37"/>
      <c r="E5455" s="37"/>
      <c r="F5455" s="37"/>
      <c r="G5455" s="39"/>
      <c r="H5455" s="40"/>
      <c r="I5455" s="107" t="str">
        <f>IF(G5455="","",_xlfn.IFNA(VLOOKUP(G5455,'سجل المشتريات'!F:N,8,0),"غير مسجلة في المشتريات"))</f>
        <v/>
      </c>
      <c r="J5455" s="26" t="str">
        <f>_xlfn.IFNA(VLOOKUP(F5455,الاوردرات!$B$1:$C$600,2,0),"")</f>
        <v/>
      </c>
      <c r="K5455" s="52"/>
      <c r="M5455" s="105" t="str">
        <f>IF(G5455="","",_xlfn.IFNA((VLOOKUP(G5455,help!L:M,2,0))*H5455,_xlfn.IFNA((VLOOKUP(G5455,help!P:Q,2,0))*H5455,"غير مسجلة في المشتريات")))</f>
        <v/>
      </c>
    </row>
    <row r="5456" spans="2:13" hidden="1" x14ac:dyDescent="0.25">
      <c r="B5456" s="13">
        <f>COUNTIFS($G$3:G5456,'تقرير استهلاك خامات'!$D$4)</f>
        <v>2</v>
      </c>
      <c r="C5456" s="13">
        <f>COUNTIFS($F$3:F5456,'تقرير منتج تام'!$E$4)</f>
        <v>10</v>
      </c>
      <c r="D5456" s="37"/>
      <c r="E5456" s="37"/>
      <c r="F5456" s="37"/>
      <c r="G5456" s="39"/>
      <c r="H5456" s="40"/>
      <c r="I5456" s="107" t="str">
        <f>IF(G5456="","",_xlfn.IFNA(VLOOKUP(G5456,'سجل المشتريات'!F:N,8,0),"غير مسجلة في المشتريات"))</f>
        <v/>
      </c>
      <c r="J5456" s="26" t="str">
        <f>_xlfn.IFNA(VLOOKUP(F5456,الاوردرات!$B$1:$C$600,2,0),"")</f>
        <v/>
      </c>
      <c r="K5456" s="52"/>
      <c r="M5456" s="105" t="str">
        <f>IF(G5456="","",_xlfn.IFNA((VLOOKUP(G5456,help!L:M,2,0))*H5456,_xlfn.IFNA((VLOOKUP(G5456,help!P:Q,2,0))*H5456,"غير مسجلة في المشتريات")))</f>
        <v/>
      </c>
    </row>
    <row r="5457" spans="2:13" hidden="1" x14ac:dyDescent="0.25">
      <c r="B5457" s="13">
        <f>COUNTIFS($G$3:G5457,'تقرير استهلاك خامات'!$D$4)</f>
        <v>2</v>
      </c>
      <c r="C5457" s="13">
        <f>COUNTIFS($F$3:F5457,'تقرير منتج تام'!$E$4)</f>
        <v>10</v>
      </c>
      <c r="D5457" s="37"/>
      <c r="E5457" s="37"/>
      <c r="F5457" s="37"/>
      <c r="G5457" s="39"/>
      <c r="H5457" s="40"/>
      <c r="I5457" s="107" t="str">
        <f>IF(G5457="","",_xlfn.IFNA(VLOOKUP(G5457,'سجل المشتريات'!F:N,8,0),"غير مسجلة في المشتريات"))</f>
        <v/>
      </c>
      <c r="J5457" s="26" t="str">
        <f>_xlfn.IFNA(VLOOKUP(F5457,الاوردرات!$B$1:$C$600,2,0),"")</f>
        <v/>
      </c>
      <c r="K5457" s="52"/>
      <c r="M5457" s="105" t="str">
        <f>IF(G5457="","",_xlfn.IFNA((VLOOKUP(G5457,help!L:M,2,0))*H5457,_xlfn.IFNA((VLOOKUP(G5457,help!P:Q,2,0))*H5457,"غير مسجلة في المشتريات")))</f>
        <v/>
      </c>
    </row>
    <row r="5458" spans="2:13" hidden="1" x14ac:dyDescent="0.25">
      <c r="B5458" s="13">
        <f>COUNTIFS($G$3:G5458,'تقرير استهلاك خامات'!$D$4)</f>
        <v>2</v>
      </c>
      <c r="C5458" s="13">
        <f>COUNTIFS($F$3:F5458,'تقرير منتج تام'!$E$4)</f>
        <v>10</v>
      </c>
      <c r="D5458" s="37"/>
      <c r="E5458" s="37"/>
      <c r="F5458" s="37"/>
      <c r="G5458" s="39"/>
      <c r="H5458" s="40"/>
      <c r="I5458" s="107" t="str">
        <f>IF(G5458="","",_xlfn.IFNA(VLOOKUP(G5458,'سجل المشتريات'!F:N,8,0),"غير مسجلة في المشتريات"))</f>
        <v/>
      </c>
      <c r="J5458" s="26" t="str">
        <f>_xlfn.IFNA(VLOOKUP(F5458,الاوردرات!$B$1:$C$600,2,0),"")</f>
        <v/>
      </c>
      <c r="K5458" s="52"/>
      <c r="M5458" s="105" t="str">
        <f>IF(G5458="","",_xlfn.IFNA((VLOOKUP(G5458,help!L:M,2,0))*H5458,_xlfn.IFNA((VLOOKUP(G5458,help!P:Q,2,0))*H5458,"غير مسجلة في المشتريات")))</f>
        <v/>
      </c>
    </row>
    <row r="5459" spans="2:13" hidden="1" x14ac:dyDescent="0.25">
      <c r="B5459" s="13">
        <f>COUNTIFS($G$3:G5459,'تقرير استهلاك خامات'!$D$4)</f>
        <v>2</v>
      </c>
      <c r="C5459" s="13">
        <f>COUNTIFS($F$3:F5459,'تقرير منتج تام'!$E$4)</f>
        <v>10</v>
      </c>
      <c r="D5459" s="37"/>
      <c r="E5459" s="37"/>
      <c r="F5459" s="37"/>
      <c r="G5459" s="39"/>
      <c r="H5459" s="40"/>
      <c r="I5459" s="107" t="str">
        <f>IF(G5459="","",_xlfn.IFNA(VLOOKUP(G5459,'سجل المشتريات'!F:N,8,0),"غير مسجلة في المشتريات"))</f>
        <v/>
      </c>
      <c r="J5459" s="26" t="str">
        <f>_xlfn.IFNA(VLOOKUP(F5459,الاوردرات!$B$1:$C$600,2,0),"")</f>
        <v/>
      </c>
      <c r="K5459" s="52"/>
      <c r="M5459" s="105" t="str">
        <f>IF(G5459="","",_xlfn.IFNA((VLOOKUP(G5459,help!L:M,2,0))*H5459,_xlfn.IFNA((VLOOKUP(G5459,help!P:Q,2,0))*H5459,"غير مسجلة في المشتريات")))</f>
        <v/>
      </c>
    </row>
    <row r="5460" spans="2:13" hidden="1" x14ac:dyDescent="0.25">
      <c r="B5460" s="13">
        <f>COUNTIFS($G$3:G5460,'تقرير استهلاك خامات'!$D$4)</f>
        <v>2</v>
      </c>
      <c r="C5460" s="13">
        <f>COUNTIFS($F$3:F5460,'تقرير منتج تام'!$E$4)</f>
        <v>10</v>
      </c>
      <c r="D5460" s="37"/>
      <c r="E5460" s="37"/>
      <c r="F5460" s="37"/>
      <c r="G5460" s="39"/>
      <c r="H5460" s="40"/>
      <c r="I5460" s="107" t="str">
        <f>IF(G5460="","",_xlfn.IFNA(VLOOKUP(G5460,'سجل المشتريات'!F:N,8,0),"غير مسجلة في المشتريات"))</f>
        <v/>
      </c>
      <c r="J5460" s="26" t="str">
        <f>_xlfn.IFNA(VLOOKUP(F5460,الاوردرات!$B$1:$C$600,2,0),"")</f>
        <v/>
      </c>
      <c r="K5460" s="52"/>
      <c r="M5460" s="105" t="str">
        <f>IF(G5460="","",_xlfn.IFNA((VLOOKUP(G5460,help!L:M,2,0))*H5460,_xlfn.IFNA((VLOOKUP(G5460,help!P:Q,2,0))*H5460,"غير مسجلة في المشتريات")))</f>
        <v/>
      </c>
    </row>
    <row r="5461" spans="2:13" hidden="1" x14ac:dyDescent="0.25">
      <c r="B5461" s="13">
        <f>COUNTIFS($G$3:G5461,'تقرير استهلاك خامات'!$D$4)</f>
        <v>2</v>
      </c>
      <c r="C5461" s="13">
        <f>COUNTIFS($F$3:F5461,'تقرير منتج تام'!$E$4)</f>
        <v>10</v>
      </c>
      <c r="D5461" s="37"/>
      <c r="E5461" s="37"/>
      <c r="F5461" s="37"/>
      <c r="G5461" s="39"/>
      <c r="H5461" s="40"/>
      <c r="I5461" s="107" t="str">
        <f>IF(G5461="","",_xlfn.IFNA(VLOOKUP(G5461,'سجل المشتريات'!F:N,8,0),"غير مسجلة في المشتريات"))</f>
        <v/>
      </c>
      <c r="J5461" s="26" t="str">
        <f>_xlfn.IFNA(VLOOKUP(F5461,الاوردرات!$B$1:$C$600,2,0),"")</f>
        <v/>
      </c>
      <c r="K5461" s="52"/>
      <c r="M5461" s="105" t="str">
        <f>IF(G5461="","",_xlfn.IFNA((VLOOKUP(G5461,help!L:M,2,0))*H5461,_xlfn.IFNA((VLOOKUP(G5461,help!P:Q,2,0))*H5461,"غير مسجلة في المشتريات")))</f>
        <v/>
      </c>
    </row>
    <row r="5462" spans="2:13" hidden="1" x14ac:dyDescent="0.25">
      <c r="B5462" s="13">
        <f>COUNTIFS($G$3:G5462,'تقرير استهلاك خامات'!$D$4)</f>
        <v>2</v>
      </c>
      <c r="C5462" s="13">
        <f>COUNTIFS($F$3:F5462,'تقرير منتج تام'!$E$4)</f>
        <v>10</v>
      </c>
      <c r="D5462" s="37"/>
      <c r="E5462" s="37"/>
      <c r="F5462" s="37"/>
      <c r="G5462" s="39"/>
      <c r="H5462" s="40"/>
      <c r="I5462" s="107" t="str">
        <f>IF(G5462="","",_xlfn.IFNA(VLOOKUP(G5462,'سجل المشتريات'!F:N,8,0),"غير مسجلة في المشتريات"))</f>
        <v/>
      </c>
      <c r="J5462" s="26" t="str">
        <f>_xlfn.IFNA(VLOOKUP(F5462,الاوردرات!$B$1:$C$600,2,0),"")</f>
        <v/>
      </c>
      <c r="K5462" s="52"/>
      <c r="M5462" s="105" t="str">
        <f>IF(G5462="","",_xlfn.IFNA((VLOOKUP(G5462,help!L:M,2,0))*H5462,_xlfn.IFNA((VLOOKUP(G5462,help!P:Q,2,0))*H5462,"غير مسجلة في المشتريات")))</f>
        <v/>
      </c>
    </row>
    <row r="5463" spans="2:13" hidden="1" x14ac:dyDescent="0.25">
      <c r="B5463" s="13">
        <f>COUNTIFS($G$3:G5463,'تقرير استهلاك خامات'!$D$4)</f>
        <v>2</v>
      </c>
      <c r="C5463" s="13">
        <f>COUNTIFS($F$3:F5463,'تقرير منتج تام'!$E$4)</f>
        <v>10</v>
      </c>
      <c r="D5463" s="37"/>
      <c r="E5463" s="37"/>
      <c r="F5463" s="37"/>
      <c r="G5463" s="39"/>
      <c r="H5463" s="40"/>
      <c r="I5463" s="107" t="str">
        <f>IF(G5463="","",_xlfn.IFNA(VLOOKUP(G5463,'سجل المشتريات'!F:N,8,0),"غير مسجلة في المشتريات"))</f>
        <v/>
      </c>
      <c r="J5463" s="26" t="str">
        <f>_xlfn.IFNA(VLOOKUP(F5463,الاوردرات!$B$1:$C$600,2,0),"")</f>
        <v/>
      </c>
      <c r="K5463" s="52"/>
      <c r="M5463" s="105" t="str">
        <f>IF(G5463="","",_xlfn.IFNA((VLOOKUP(G5463,help!L:M,2,0))*H5463,_xlfn.IFNA((VLOOKUP(G5463,help!P:Q,2,0))*H5463,"غير مسجلة في المشتريات")))</f>
        <v/>
      </c>
    </row>
    <row r="5464" spans="2:13" hidden="1" x14ac:dyDescent="0.25">
      <c r="B5464" s="13">
        <f>COUNTIFS($G$3:G5464,'تقرير استهلاك خامات'!$D$4)</f>
        <v>2</v>
      </c>
      <c r="C5464" s="13">
        <f>COUNTIFS($F$3:F5464,'تقرير منتج تام'!$E$4)</f>
        <v>10</v>
      </c>
      <c r="D5464" s="37"/>
      <c r="E5464" s="37"/>
      <c r="F5464" s="37"/>
      <c r="G5464" s="39"/>
      <c r="H5464" s="40"/>
      <c r="I5464" s="107" t="str">
        <f>IF(G5464="","",_xlfn.IFNA(VLOOKUP(G5464,'سجل المشتريات'!F:N,8,0),"غير مسجلة في المشتريات"))</f>
        <v/>
      </c>
      <c r="J5464" s="26" t="str">
        <f>_xlfn.IFNA(VLOOKUP(F5464,الاوردرات!$B$1:$C$600,2,0),"")</f>
        <v/>
      </c>
      <c r="K5464" s="52"/>
      <c r="M5464" s="105" t="str">
        <f>IF(G5464="","",_xlfn.IFNA((VLOOKUP(G5464,help!L:M,2,0))*H5464,_xlfn.IFNA((VLOOKUP(G5464,help!P:Q,2,0))*H5464,"غير مسجلة في المشتريات")))</f>
        <v/>
      </c>
    </row>
    <row r="5465" spans="2:13" hidden="1" x14ac:dyDescent="0.25">
      <c r="B5465" s="13">
        <f>COUNTIFS($G$3:G5465,'تقرير استهلاك خامات'!$D$4)</f>
        <v>2</v>
      </c>
      <c r="C5465" s="13">
        <f>COUNTIFS($F$3:F5465,'تقرير منتج تام'!$E$4)</f>
        <v>10</v>
      </c>
      <c r="D5465" s="37"/>
      <c r="E5465" s="37"/>
      <c r="F5465" s="37"/>
      <c r="G5465" s="39"/>
      <c r="H5465" s="40"/>
      <c r="I5465" s="107" t="str">
        <f>IF(G5465="","",_xlfn.IFNA(VLOOKUP(G5465,'سجل المشتريات'!F:N,8,0),"غير مسجلة في المشتريات"))</f>
        <v/>
      </c>
      <c r="J5465" s="26" t="str">
        <f>_xlfn.IFNA(VLOOKUP(F5465,الاوردرات!$B$1:$C$600,2,0),"")</f>
        <v/>
      </c>
      <c r="K5465" s="52"/>
      <c r="M5465" s="105" t="str">
        <f>IF(G5465="","",_xlfn.IFNA((VLOOKUP(G5465,help!L:M,2,0))*H5465,_xlfn.IFNA((VLOOKUP(G5465,help!P:Q,2,0))*H5465,"غير مسجلة في المشتريات")))</f>
        <v/>
      </c>
    </row>
    <row r="5466" spans="2:13" hidden="1" x14ac:dyDescent="0.25">
      <c r="B5466" s="13">
        <f>COUNTIFS($G$3:G5466,'تقرير استهلاك خامات'!$D$4)</f>
        <v>2</v>
      </c>
      <c r="C5466" s="13">
        <f>COUNTIFS($F$3:F5466,'تقرير منتج تام'!$E$4)</f>
        <v>10</v>
      </c>
      <c r="D5466" s="37"/>
      <c r="E5466" s="37"/>
      <c r="F5466" s="37"/>
      <c r="G5466" s="39"/>
      <c r="H5466" s="40"/>
      <c r="I5466" s="107" t="str">
        <f>IF(G5466="","",_xlfn.IFNA(VLOOKUP(G5466,'سجل المشتريات'!F:N,8,0),"غير مسجلة في المشتريات"))</f>
        <v/>
      </c>
      <c r="J5466" s="26" t="str">
        <f>_xlfn.IFNA(VLOOKUP(F5466,الاوردرات!$B$1:$C$600,2,0),"")</f>
        <v/>
      </c>
      <c r="K5466" s="52"/>
      <c r="M5466" s="105" t="str">
        <f>IF(G5466="","",_xlfn.IFNA((VLOOKUP(G5466,help!L:M,2,0))*H5466,_xlfn.IFNA((VLOOKUP(G5466,help!P:Q,2,0))*H5466,"غير مسجلة في المشتريات")))</f>
        <v/>
      </c>
    </row>
    <row r="5467" spans="2:13" hidden="1" x14ac:dyDescent="0.25">
      <c r="B5467" s="13">
        <f>COUNTIFS($G$3:G5467,'تقرير استهلاك خامات'!$D$4)</f>
        <v>2</v>
      </c>
      <c r="C5467" s="13">
        <f>COUNTIFS($F$3:F5467,'تقرير منتج تام'!$E$4)</f>
        <v>10</v>
      </c>
      <c r="D5467" s="37"/>
      <c r="E5467" s="37"/>
      <c r="F5467" s="37"/>
      <c r="G5467" s="39"/>
      <c r="H5467" s="40"/>
      <c r="I5467" s="107" t="str">
        <f>IF(G5467="","",_xlfn.IFNA(VLOOKUP(G5467,'سجل المشتريات'!F:N,8,0),"غير مسجلة في المشتريات"))</f>
        <v/>
      </c>
      <c r="J5467" s="26" t="str">
        <f>_xlfn.IFNA(VLOOKUP(F5467,الاوردرات!$B$1:$C$600,2,0),"")</f>
        <v/>
      </c>
      <c r="K5467" s="52"/>
      <c r="M5467" s="105" t="str">
        <f>IF(G5467="","",_xlfn.IFNA((VLOOKUP(G5467,help!L:M,2,0))*H5467,_xlfn.IFNA((VLOOKUP(G5467,help!P:Q,2,0))*H5467,"غير مسجلة في المشتريات")))</f>
        <v/>
      </c>
    </row>
    <row r="5468" spans="2:13" hidden="1" x14ac:dyDescent="0.25">
      <c r="B5468" s="13">
        <f>COUNTIFS($G$3:G5468,'تقرير استهلاك خامات'!$D$4)</f>
        <v>2</v>
      </c>
      <c r="C5468" s="13">
        <f>COUNTIFS($F$3:F5468,'تقرير منتج تام'!$E$4)</f>
        <v>10</v>
      </c>
      <c r="D5468" s="37"/>
      <c r="E5468" s="37"/>
      <c r="F5468" s="37"/>
      <c r="G5468" s="39"/>
      <c r="H5468" s="40"/>
      <c r="I5468" s="107" t="str">
        <f>IF(G5468="","",_xlfn.IFNA(VLOOKUP(G5468,'سجل المشتريات'!F:N,8,0),"غير مسجلة في المشتريات"))</f>
        <v/>
      </c>
      <c r="J5468" s="26" t="str">
        <f>_xlfn.IFNA(VLOOKUP(F5468,الاوردرات!$B$1:$C$600,2,0),"")</f>
        <v/>
      </c>
      <c r="K5468" s="52"/>
      <c r="M5468" s="105" t="str">
        <f>IF(G5468="","",_xlfn.IFNA((VLOOKUP(G5468,help!L:M,2,0))*H5468,_xlfn.IFNA((VLOOKUP(G5468,help!P:Q,2,0))*H5468,"غير مسجلة في المشتريات")))</f>
        <v/>
      </c>
    </row>
    <row r="5469" spans="2:13" hidden="1" x14ac:dyDescent="0.25">
      <c r="B5469" s="13">
        <f>COUNTIFS($G$3:G5469,'تقرير استهلاك خامات'!$D$4)</f>
        <v>2</v>
      </c>
      <c r="C5469" s="13">
        <f>COUNTIFS($F$3:F5469,'تقرير منتج تام'!$E$4)</f>
        <v>10</v>
      </c>
      <c r="D5469" s="37"/>
      <c r="E5469" s="37"/>
      <c r="F5469" s="37"/>
      <c r="G5469" s="39"/>
      <c r="H5469" s="40"/>
      <c r="I5469" s="107" t="str">
        <f>IF(G5469="","",_xlfn.IFNA(VLOOKUP(G5469,'سجل المشتريات'!F:N,8,0),"غير مسجلة في المشتريات"))</f>
        <v/>
      </c>
      <c r="J5469" s="26" t="str">
        <f>_xlfn.IFNA(VLOOKUP(F5469,الاوردرات!$B$1:$C$600,2,0),"")</f>
        <v/>
      </c>
      <c r="K5469" s="52"/>
      <c r="M5469" s="105" t="str">
        <f>IF(G5469="","",_xlfn.IFNA((VLOOKUP(G5469,help!L:M,2,0))*H5469,_xlfn.IFNA((VLOOKUP(G5469,help!P:Q,2,0))*H5469,"غير مسجلة في المشتريات")))</f>
        <v/>
      </c>
    </row>
    <row r="5470" spans="2:13" hidden="1" x14ac:dyDescent="0.25">
      <c r="B5470" s="13">
        <f>COUNTIFS($G$3:G5470,'تقرير استهلاك خامات'!$D$4)</f>
        <v>2</v>
      </c>
      <c r="C5470" s="13">
        <f>COUNTIFS($F$3:F5470,'تقرير منتج تام'!$E$4)</f>
        <v>10</v>
      </c>
      <c r="D5470" s="37"/>
      <c r="E5470" s="37"/>
      <c r="F5470" s="37"/>
      <c r="G5470" s="39"/>
      <c r="H5470" s="40"/>
      <c r="I5470" s="107" t="str">
        <f>IF(G5470="","",_xlfn.IFNA(VLOOKUP(G5470,'سجل المشتريات'!F:N,8,0),"غير مسجلة في المشتريات"))</f>
        <v/>
      </c>
      <c r="J5470" s="26" t="str">
        <f>_xlfn.IFNA(VLOOKUP(F5470,الاوردرات!$B$1:$C$600,2,0),"")</f>
        <v/>
      </c>
      <c r="K5470" s="52"/>
      <c r="M5470" s="105" t="str">
        <f>IF(G5470="","",_xlfn.IFNA((VLOOKUP(G5470,help!L:M,2,0))*H5470,_xlfn.IFNA((VLOOKUP(G5470,help!P:Q,2,0))*H5470,"غير مسجلة في المشتريات")))</f>
        <v/>
      </c>
    </row>
    <row r="5471" spans="2:13" hidden="1" x14ac:dyDescent="0.25">
      <c r="B5471" s="13">
        <f>COUNTIFS($G$3:G5471,'تقرير استهلاك خامات'!$D$4)</f>
        <v>2</v>
      </c>
      <c r="C5471" s="13">
        <f>COUNTIFS($F$3:F5471,'تقرير منتج تام'!$E$4)</f>
        <v>10</v>
      </c>
      <c r="D5471" s="37"/>
      <c r="E5471" s="37"/>
      <c r="F5471" s="37"/>
      <c r="G5471" s="39"/>
      <c r="H5471" s="40"/>
      <c r="I5471" s="107" t="str">
        <f>IF(G5471="","",_xlfn.IFNA(VLOOKUP(G5471,'سجل المشتريات'!F:N,8,0),"غير مسجلة في المشتريات"))</f>
        <v/>
      </c>
      <c r="J5471" s="26" t="str">
        <f>_xlfn.IFNA(VLOOKUP(F5471,الاوردرات!$B$1:$C$600,2,0),"")</f>
        <v/>
      </c>
      <c r="K5471" s="52"/>
      <c r="M5471" s="105" t="str">
        <f>IF(G5471="","",_xlfn.IFNA((VLOOKUP(G5471,help!L:M,2,0))*H5471,_xlfn.IFNA((VLOOKUP(G5471,help!P:Q,2,0))*H5471,"غير مسجلة في المشتريات")))</f>
        <v/>
      </c>
    </row>
    <row r="5472" spans="2:13" hidden="1" x14ac:dyDescent="0.25">
      <c r="B5472" s="13">
        <f>COUNTIFS($G$3:G5472,'تقرير استهلاك خامات'!$D$4)</f>
        <v>2</v>
      </c>
      <c r="C5472" s="13">
        <f>COUNTIFS($F$3:F5472,'تقرير منتج تام'!$E$4)</f>
        <v>10</v>
      </c>
      <c r="D5472" s="37"/>
      <c r="E5472" s="37"/>
      <c r="F5472" s="37"/>
      <c r="G5472" s="39"/>
      <c r="H5472" s="40"/>
      <c r="I5472" s="107" t="str">
        <f>IF(G5472="","",_xlfn.IFNA(VLOOKUP(G5472,'سجل المشتريات'!F:N,8,0),"غير مسجلة في المشتريات"))</f>
        <v/>
      </c>
      <c r="J5472" s="26" t="str">
        <f>_xlfn.IFNA(VLOOKUP(F5472,الاوردرات!$B$1:$C$600,2,0),"")</f>
        <v/>
      </c>
      <c r="K5472" s="52"/>
      <c r="M5472" s="105" t="str">
        <f>IF(G5472="","",_xlfn.IFNA((VLOOKUP(G5472,help!L:M,2,0))*H5472,_xlfn.IFNA((VLOOKUP(G5472,help!P:Q,2,0))*H5472,"غير مسجلة في المشتريات")))</f>
        <v/>
      </c>
    </row>
    <row r="5473" spans="2:13" hidden="1" x14ac:dyDescent="0.25">
      <c r="B5473" s="13">
        <f>COUNTIFS($G$3:G5473,'تقرير استهلاك خامات'!$D$4)</f>
        <v>2</v>
      </c>
      <c r="C5473" s="13">
        <f>COUNTIFS($F$3:F5473,'تقرير منتج تام'!$E$4)</f>
        <v>10</v>
      </c>
      <c r="D5473" s="37"/>
      <c r="E5473" s="37"/>
      <c r="F5473" s="37"/>
      <c r="G5473" s="39"/>
      <c r="H5473" s="40"/>
      <c r="I5473" s="107" t="str">
        <f>IF(G5473="","",_xlfn.IFNA(VLOOKUP(G5473,'سجل المشتريات'!F:N,8,0),"غير مسجلة في المشتريات"))</f>
        <v/>
      </c>
      <c r="J5473" s="26" t="str">
        <f>_xlfn.IFNA(VLOOKUP(F5473,الاوردرات!$B$1:$C$600,2,0),"")</f>
        <v/>
      </c>
      <c r="K5473" s="52"/>
      <c r="M5473" s="105" t="str">
        <f>IF(G5473="","",_xlfn.IFNA((VLOOKUP(G5473,help!L:M,2,0))*H5473,_xlfn.IFNA((VLOOKUP(G5473,help!P:Q,2,0))*H5473,"غير مسجلة في المشتريات")))</f>
        <v/>
      </c>
    </row>
    <row r="5474" spans="2:13" hidden="1" x14ac:dyDescent="0.25">
      <c r="B5474" s="13">
        <f>COUNTIFS($G$3:G5474,'تقرير استهلاك خامات'!$D$4)</f>
        <v>2</v>
      </c>
      <c r="C5474" s="13">
        <f>COUNTIFS($F$3:F5474,'تقرير منتج تام'!$E$4)</f>
        <v>10</v>
      </c>
      <c r="D5474" s="37"/>
      <c r="E5474" s="37"/>
      <c r="F5474" s="37"/>
      <c r="G5474" s="39"/>
      <c r="H5474" s="40"/>
      <c r="I5474" s="107" t="str">
        <f>IF(G5474="","",_xlfn.IFNA(VLOOKUP(G5474,'سجل المشتريات'!F:N,8,0),"غير مسجلة في المشتريات"))</f>
        <v/>
      </c>
      <c r="J5474" s="26" t="str">
        <f>_xlfn.IFNA(VLOOKUP(F5474,الاوردرات!$B$1:$C$600,2,0),"")</f>
        <v/>
      </c>
      <c r="K5474" s="52"/>
      <c r="M5474" s="105" t="str">
        <f>IF(G5474="","",_xlfn.IFNA((VLOOKUP(G5474,help!L:M,2,0))*H5474,_xlfn.IFNA((VLOOKUP(G5474,help!P:Q,2,0))*H5474,"غير مسجلة في المشتريات")))</f>
        <v/>
      </c>
    </row>
    <row r="5475" spans="2:13" hidden="1" x14ac:dyDescent="0.25">
      <c r="B5475" s="13">
        <f>COUNTIFS($G$3:G5475,'تقرير استهلاك خامات'!$D$4)</f>
        <v>2</v>
      </c>
      <c r="C5475" s="13">
        <f>COUNTIFS($F$3:F5475,'تقرير منتج تام'!$E$4)</f>
        <v>10</v>
      </c>
      <c r="D5475" s="37"/>
      <c r="E5475" s="37"/>
      <c r="F5475" s="37"/>
      <c r="G5475" s="39"/>
      <c r="H5475" s="40"/>
      <c r="I5475" s="107" t="str">
        <f>IF(G5475="","",_xlfn.IFNA(VLOOKUP(G5475,'سجل المشتريات'!F:N,8,0),"غير مسجلة في المشتريات"))</f>
        <v/>
      </c>
      <c r="J5475" s="26" t="str">
        <f>_xlfn.IFNA(VLOOKUP(F5475,الاوردرات!$B$1:$C$600,2,0),"")</f>
        <v/>
      </c>
      <c r="K5475" s="52"/>
      <c r="M5475" s="105" t="str">
        <f>IF(G5475="","",_xlfn.IFNA((VLOOKUP(G5475,help!L:M,2,0))*H5475,_xlfn.IFNA((VLOOKUP(G5475,help!P:Q,2,0))*H5475,"غير مسجلة في المشتريات")))</f>
        <v/>
      </c>
    </row>
    <row r="5476" spans="2:13" hidden="1" x14ac:dyDescent="0.25">
      <c r="B5476" s="13">
        <f>COUNTIFS($G$3:G5476,'تقرير استهلاك خامات'!$D$4)</f>
        <v>2</v>
      </c>
      <c r="C5476" s="13">
        <f>COUNTIFS($F$3:F5476,'تقرير منتج تام'!$E$4)</f>
        <v>10</v>
      </c>
      <c r="D5476" s="37"/>
      <c r="E5476" s="37"/>
      <c r="F5476" s="37"/>
      <c r="G5476" s="39"/>
      <c r="H5476" s="40"/>
      <c r="I5476" s="107" t="str">
        <f>IF(G5476="","",_xlfn.IFNA(VLOOKUP(G5476,'سجل المشتريات'!F:N,8,0),"غير مسجلة في المشتريات"))</f>
        <v/>
      </c>
      <c r="J5476" s="26" t="str">
        <f>_xlfn.IFNA(VLOOKUP(F5476,الاوردرات!$B$1:$C$600,2,0),"")</f>
        <v/>
      </c>
      <c r="K5476" s="52"/>
      <c r="M5476" s="105" t="str">
        <f>IF(G5476="","",_xlfn.IFNA((VLOOKUP(G5476,help!L:M,2,0))*H5476,_xlfn.IFNA((VLOOKUP(G5476,help!P:Q,2,0))*H5476,"غير مسجلة في المشتريات")))</f>
        <v/>
      </c>
    </row>
    <row r="5477" spans="2:13" hidden="1" x14ac:dyDescent="0.25">
      <c r="B5477" s="13">
        <f>COUNTIFS($G$3:G5477,'تقرير استهلاك خامات'!$D$4)</f>
        <v>2</v>
      </c>
      <c r="C5477" s="13">
        <f>COUNTIFS($F$3:F5477,'تقرير منتج تام'!$E$4)</f>
        <v>10</v>
      </c>
      <c r="D5477" s="37"/>
      <c r="E5477" s="37"/>
      <c r="F5477" s="37"/>
      <c r="G5477" s="39"/>
      <c r="H5477" s="40"/>
      <c r="I5477" s="107" t="str">
        <f>IF(G5477="","",_xlfn.IFNA(VLOOKUP(G5477,'سجل المشتريات'!F:N,8,0),"غير مسجلة في المشتريات"))</f>
        <v/>
      </c>
      <c r="J5477" s="26" t="str">
        <f>_xlfn.IFNA(VLOOKUP(F5477,الاوردرات!$B$1:$C$600,2,0),"")</f>
        <v/>
      </c>
      <c r="K5477" s="52"/>
      <c r="M5477" s="105" t="str">
        <f>IF(G5477="","",_xlfn.IFNA((VLOOKUP(G5477,help!L:M,2,0))*H5477,_xlfn.IFNA((VLOOKUP(G5477,help!P:Q,2,0))*H5477,"غير مسجلة في المشتريات")))</f>
        <v/>
      </c>
    </row>
    <row r="5478" spans="2:13" hidden="1" x14ac:dyDescent="0.25">
      <c r="B5478" s="13">
        <f>COUNTIFS($G$3:G5478,'تقرير استهلاك خامات'!$D$4)</f>
        <v>2</v>
      </c>
      <c r="C5478" s="13">
        <f>COUNTIFS($F$3:F5478,'تقرير منتج تام'!$E$4)</f>
        <v>10</v>
      </c>
      <c r="D5478" s="37"/>
      <c r="E5478" s="37"/>
      <c r="F5478" s="37"/>
      <c r="G5478" s="39"/>
      <c r="H5478" s="40"/>
      <c r="I5478" s="107" t="str">
        <f>IF(G5478="","",_xlfn.IFNA(VLOOKUP(G5478,'سجل المشتريات'!F:N,8,0),"غير مسجلة في المشتريات"))</f>
        <v/>
      </c>
      <c r="J5478" s="26" t="str">
        <f>_xlfn.IFNA(VLOOKUP(F5478,الاوردرات!$B$1:$C$600,2,0),"")</f>
        <v/>
      </c>
      <c r="K5478" s="52"/>
      <c r="M5478" s="105" t="str">
        <f>IF(G5478="","",_xlfn.IFNA((VLOOKUP(G5478,help!L:M,2,0))*H5478,_xlfn.IFNA((VLOOKUP(G5478,help!P:Q,2,0))*H5478,"غير مسجلة في المشتريات")))</f>
        <v/>
      </c>
    </row>
    <row r="5479" spans="2:13" hidden="1" x14ac:dyDescent="0.25">
      <c r="B5479" s="13">
        <f>COUNTIFS($G$3:G5479,'تقرير استهلاك خامات'!$D$4)</f>
        <v>2</v>
      </c>
      <c r="C5479" s="13">
        <f>COUNTIFS($F$3:F5479,'تقرير منتج تام'!$E$4)</f>
        <v>10</v>
      </c>
      <c r="D5479" s="37"/>
      <c r="E5479" s="37"/>
      <c r="F5479" s="37"/>
      <c r="G5479" s="39"/>
      <c r="H5479" s="40"/>
      <c r="I5479" s="107" t="str">
        <f>IF(G5479="","",_xlfn.IFNA(VLOOKUP(G5479,'سجل المشتريات'!F:N,8,0),"غير مسجلة في المشتريات"))</f>
        <v/>
      </c>
      <c r="J5479" s="26" t="str">
        <f>_xlfn.IFNA(VLOOKUP(F5479,الاوردرات!$B$1:$C$600,2,0),"")</f>
        <v/>
      </c>
      <c r="K5479" s="52"/>
      <c r="M5479" s="105" t="str">
        <f>IF(G5479="","",_xlfn.IFNA((VLOOKUP(G5479,help!L:M,2,0))*H5479,_xlfn.IFNA((VLOOKUP(G5479,help!P:Q,2,0))*H5479,"غير مسجلة في المشتريات")))</f>
        <v/>
      </c>
    </row>
    <row r="5480" spans="2:13" hidden="1" x14ac:dyDescent="0.25">
      <c r="B5480" s="13">
        <f>COUNTIFS($G$3:G5480,'تقرير استهلاك خامات'!$D$4)</f>
        <v>2</v>
      </c>
      <c r="C5480" s="13">
        <f>COUNTIFS($F$3:F5480,'تقرير منتج تام'!$E$4)</f>
        <v>10</v>
      </c>
      <c r="D5480" s="37"/>
      <c r="E5480" s="37"/>
      <c r="F5480" s="37"/>
      <c r="G5480" s="39"/>
      <c r="H5480" s="40"/>
      <c r="I5480" s="107" t="str">
        <f>IF(G5480="","",_xlfn.IFNA(VLOOKUP(G5480,'سجل المشتريات'!F:N,8,0),"غير مسجلة في المشتريات"))</f>
        <v/>
      </c>
      <c r="J5480" s="26" t="str">
        <f>_xlfn.IFNA(VLOOKUP(F5480,الاوردرات!$B$1:$C$600,2,0),"")</f>
        <v/>
      </c>
      <c r="K5480" s="52"/>
      <c r="M5480" s="105" t="str">
        <f>IF(G5480="","",_xlfn.IFNA((VLOOKUP(G5480,help!L:M,2,0))*H5480,_xlfn.IFNA((VLOOKUP(G5480,help!P:Q,2,0))*H5480,"غير مسجلة في المشتريات")))</f>
        <v/>
      </c>
    </row>
    <row r="5481" spans="2:13" hidden="1" x14ac:dyDescent="0.25">
      <c r="B5481" s="13">
        <f>COUNTIFS($G$3:G5481,'تقرير استهلاك خامات'!$D$4)</f>
        <v>2</v>
      </c>
      <c r="C5481" s="13">
        <f>COUNTIFS($F$3:F5481,'تقرير منتج تام'!$E$4)</f>
        <v>10</v>
      </c>
      <c r="D5481" s="37"/>
      <c r="E5481" s="37"/>
      <c r="F5481" s="37"/>
      <c r="G5481" s="39"/>
      <c r="H5481" s="40"/>
      <c r="I5481" s="107" t="str">
        <f>IF(G5481="","",_xlfn.IFNA(VLOOKUP(G5481,'سجل المشتريات'!F:N,8,0),"غير مسجلة في المشتريات"))</f>
        <v/>
      </c>
      <c r="J5481" s="26" t="str">
        <f>_xlfn.IFNA(VLOOKUP(F5481,الاوردرات!$B$1:$C$600,2,0),"")</f>
        <v/>
      </c>
      <c r="K5481" s="52"/>
      <c r="M5481" s="105" t="str">
        <f>IF(G5481="","",_xlfn.IFNA((VLOOKUP(G5481,help!L:M,2,0))*H5481,_xlfn.IFNA((VLOOKUP(G5481,help!P:Q,2,0))*H5481,"غير مسجلة في المشتريات")))</f>
        <v/>
      </c>
    </row>
    <row r="5482" spans="2:13" hidden="1" x14ac:dyDescent="0.25">
      <c r="B5482" s="13">
        <f>COUNTIFS($G$3:G5482,'تقرير استهلاك خامات'!$D$4)</f>
        <v>2</v>
      </c>
      <c r="C5482" s="13">
        <f>COUNTIFS($F$3:F5482,'تقرير منتج تام'!$E$4)</f>
        <v>10</v>
      </c>
      <c r="D5482" s="37"/>
      <c r="E5482" s="37"/>
      <c r="F5482" s="37"/>
      <c r="G5482" s="39"/>
      <c r="H5482" s="40"/>
      <c r="I5482" s="107" t="str">
        <f>IF(G5482="","",_xlfn.IFNA(VLOOKUP(G5482,'سجل المشتريات'!F:N,8,0),"غير مسجلة في المشتريات"))</f>
        <v/>
      </c>
      <c r="J5482" s="26" t="str">
        <f>_xlfn.IFNA(VLOOKUP(F5482,الاوردرات!$B$1:$C$600,2,0),"")</f>
        <v/>
      </c>
      <c r="K5482" s="52"/>
      <c r="M5482" s="105" t="str">
        <f>IF(G5482="","",_xlfn.IFNA((VLOOKUP(G5482,help!L:M,2,0))*H5482,_xlfn.IFNA((VLOOKUP(G5482,help!P:Q,2,0))*H5482,"غير مسجلة في المشتريات")))</f>
        <v/>
      </c>
    </row>
    <row r="5483" spans="2:13" hidden="1" x14ac:dyDescent="0.25">
      <c r="B5483" s="13">
        <f>COUNTIFS($G$3:G5483,'تقرير استهلاك خامات'!$D$4)</f>
        <v>2</v>
      </c>
      <c r="C5483" s="13">
        <f>COUNTIFS($F$3:F5483,'تقرير منتج تام'!$E$4)</f>
        <v>10</v>
      </c>
      <c r="D5483" s="37"/>
      <c r="E5483" s="37"/>
      <c r="F5483" s="37"/>
      <c r="G5483" s="39"/>
      <c r="H5483" s="40"/>
      <c r="I5483" s="107" t="str">
        <f>IF(G5483="","",_xlfn.IFNA(VLOOKUP(G5483,'سجل المشتريات'!F:N,8,0),"غير مسجلة في المشتريات"))</f>
        <v/>
      </c>
      <c r="J5483" s="26" t="str">
        <f>_xlfn.IFNA(VLOOKUP(F5483,الاوردرات!$B$1:$C$600,2,0),"")</f>
        <v/>
      </c>
      <c r="K5483" s="52"/>
      <c r="M5483" s="105" t="str">
        <f>IF(G5483="","",_xlfn.IFNA((VLOOKUP(G5483,help!L:M,2,0))*H5483,_xlfn.IFNA((VLOOKUP(G5483,help!P:Q,2,0))*H5483,"غير مسجلة في المشتريات")))</f>
        <v/>
      </c>
    </row>
    <row r="5484" spans="2:13" hidden="1" x14ac:dyDescent="0.25">
      <c r="B5484" s="13">
        <f>COUNTIFS($G$3:G5484,'تقرير استهلاك خامات'!$D$4)</f>
        <v>2</v>
      </c>
      <c r="C5484" s="13">
        <f>COUNTIFS($F$3:F5484,'تقرير منتج تام'!$E$4)</f>
        <v>10</v>
      </c>
      <c r="D5484" s="37"/>
      <c r="E5484" s="37"/>
      <c r="F5484" s="37"/>
      <c r="G5484" s="39"/>
      <c r="H5484" s="40"/>
      <c r="I5484" s="107" t="str">
        <f>IF(G5484="","",_xlfn.IFNA(VLOOKUP(G5484,'سجل المشتريات'!F:N,8,0),"غير مسجلة في المشتريات"))</f>
        <v/>
      </c>
      <c r="J5484" s="26" t="str">
        <f>_xlfn.IFNA(VLOOKUP(F5484,الاوردرات!$B$1:$C$600,2,0),"")</f>
        <v/>
      </c>
      <c r="K5484" s="52"/>
      <c r="M5484" s="105" t="str">
        <f>IF(G5484="","",_xlfn.IFNA((VLOOKUP(G5484,help!L:M,2,0))*H5484,_xlfn.IFNA((VLOOKUP(G5484,help!P:Q,2,0))*H5484,"غير مسجلة في المشتريات")))</f>
        <v/>
      </c>
    </row>
    <row r="5485" spans="2:13" hidden="1" x14ac:dyDescent="0.25">
      <c r="B5485" s="13">
        <f>COUNTIFS($G$3:G5485,'تقرير استهلاك خامات'!$D$4)</f>
        <v>2</v>
      </c>
      <c r="C5485" s="13">
        <f>COUNTIFS($F$3:F5485,'تقرير منتج تام'!$E$4)</f>
        <v>10</v>
      </c>
      <c r="D5485" s="37"/>
      <c r="E5485" s="37"/>
      <c r="F5485" s="37"/>
      <c r="G5485" s="39"/>
      <c r="H5485" s="40"/>
      <c r="I5485" s="107" t="str">
        <f>IF(G5485="","",_xlfn.IFNA(VLOOKUP(G5485,'سجل المشتريات'!F:N,8,0),"غير مسجلة في المشتريات"))</f>
        <v/>
      </c>
      <c r="J5485" s="26" t="str">
        <f>_xlfn.IFNA(VLOOKUP(F5485,الاوردرات!$B$1:$C$600,2,0),"")</f>
        <v/>
      </c>
      <c r="K5485" s="52"/>
      <c r="M5485" s="105" t="str">
        <f>IF(G5485="","",_xlfn.IFNA((VLOOKUP(G5485,help!L:M,2,0))*H5485,_xlfn.IFNA((VLOOKUP(G5485,help!P:Q,2,0))*H5485,"غير مسجلة في المشتريات")))</f>
        <v/>
      </c>
    </row>
    <row r="5486" spans="2:13" hidden="1" x14ac:dyDescent="0.25">
      <c r="B5486" s="13">
        <f>COUNTIFS($G$3:G5486,'تقرير استهلاك خامات'!$D$4)</f>
        <v>2</v>
      </c>
      <c r="C5486" s="13">
        <f>COUNTIFS($F$3:F5486,'تقرير منتج تام'!$E$4)</f>
        <v>10</v>
      </c>
      <c r="D5486" s="37"/>
      <c r="E5486" s="37"/>
      <c r="F5486" s="37"/>
      <c r="G5486" s="39"/>
      <c r="H5486" s="40"/>
      <c r="I5486" s="107" t="str">
        <f>IF(G5486="","",_xlfn.IFNA(VLOOKUP(G5486,'سجل المشتريات'!F:N,8,0),"غير مسجلة في المشتريات"))</f>
        <v/>
      </c>
      <c r="J5486" s="26" t="str">
        <f>_xlfn.IFNA(VLOOKUP(F5486,الاوردرات!$B$1:$C$600,2,0),"")</f>
        <v/>
      </c>
      <c r="K5486" s="52"/>
      <c r="M5486" s="105" t="str">
        <f>IF(G5486="","",_xlfn.IFNA((VLOOKUP(G5486,help!L:M,2,0))*H5486,_xlfn.IFNA((VLOOKUP(G5486,help!P:Q,2,0))*H5486,"غير مسجلة في المشتريات")))</f>
        <v/>
      </c>
    </row>
    <row r="5487" spans="2:13" hidden="1" x14ac:dyDescent="0.25">
      <c r="B5487" s="13">
        <f>COUNTIFS($G$3:G5487,'تقرير استهلاك خامات'!$D$4)</f>
        <v>2</v>
      </c>
      <c r="C5487" s="13">
        <f>COUNTIFS($F$3:F5487,'تقرير منتج تام'!$E$4)</f>
        <v>10</v>
      </c>
      <c r="D5487" s="37"/>
      <c r="E5487" s="37"/>
      <c r="F5487" s="37"/>
      <c r="G5487" s="39"/>
      <c r="H5487" s="40"/>
      <c r="I5487" s="107" t="str">
        <f>IF(G5487="","",_xlfn.IFNA(VLOOKUP(G5487,'سجل المشتريات'!F:N,8,0),"غير مسجلة في المشتريات"))</f>
        <v/>
      </c>
      <c r="J5487" s="26" t="str">
        <f>_xlfn.IFNA(VLOOKUP(F5487,الاوردرات!$B$1:$C$600,2,0),"")</f>
        <v/>
      </c>
      <c r="K5487" s="52"/>
      <c r="M5487" s="105" t="str">
        <f>IF(G5487="","",_xlfn.IFNA((VLOOKUP(G5487,help!L:M,2,0))*H5487,_xlfn.IFNA((VLOOKUP(G5487,help!P:Q,2,0))*H5487,"غير مسجلة في المشتريات")))</f>
        <v/>
      </c>
    </row>
    <row r="5488" spans="2:13" hidden="1" x14ac:dyDescent="0.25">
      <c r="B5488" s="13">
        <f>COUNTIFS($G$3:G5488,'تقرير استهلاك خامات'!$D$4)</f>
        <v>2</v>
      </c>
      <c r="C5488" s="13">
        <f>COUNTIFS($F$3:F5488,'تقرير منتج تام'!$E$4)</f>
        <v>10</v>
      </c>
      <c r="D5488" s="37"/>
      <c r="E5488" s="37"/>
      <c r="F5488" s="37"/>
      <c r="G5488" s="39"/>
      <c r="H5488" s="40"/>
      <c r="I5488" s="107" t="str">
        <f>IF(G5488="","",_xlfn.IFNA(VLOOKUP(G5488,'سجل المشتريات'!F:N,8,0),"غير مسجلة في المشتريات"))</f>
        <v/>
      </c>
      <c r="J5488" s="26" t="str">
        <f>_xlfn.IFNA(VLOOKUP(F5488,الاوردرات!$B$1:$C$600,2,0),"")</f>
        <v/>
      </c>
      <c r="K5488" s="52"/>
      <c r="M5488" s="105" t="str">
        <f>IF(G5488="","",_xlfn.IFNA((VLOOKUP(G5488,help!L:M,2,0))*H5488,_xlfn.IFNA((VLOOKUP(G5488,help!P:Q,2,0))*H5488,"غير مسجلة في المشتريات")))</f>
        <v/>
      </c>
    </row>
    <row r="5489" spans="2:13" hidden="1" x14ac:dyDescent="0.25">
      <c r="B5489" s="13">
        <f>COUNTIFS($G$3:G5489,'تقرير استهلاك خامات'!$D$4)</f>
        <v>2</v>
      </c>
      <c r="C5489" s="13">
        <f>COUNTIFS($F$3:F5489,'تقرير منتج تام'!$E$4)</f>
        <v>10</v>
      </c>
      <c r="D5489" s="37"/>
      <c r="E5489" s="37"/>
      <c r="F5489" s="37"/>
      <c r="G5489" s="39"/>
      <c r="H5489" s="40"/>
      <c r="I5489" s="107" t="str">
        <f>IF(G5489="","",_xlfn.IFNA(VLOOKUP(G5489,'سجل المشتريات'!F:N,8,0),"غير مسجلة في المشتريات"))</f>
        <v/>
      </c>
      <c r="J5489" s="26" t="str">
        <f>_xlfn.IFNA(VLOOKUP(F5489,الاوردرات!$B$1:$C$600,2,0),"")</f>
        <v/>
      </c>
      <c r="K5489" s="52"/>
      <c r="M5489" s="105" t="str">
        <f>IF(G5489="","",_xlfn.IFNA((VLOOKUP(G5489,help!L:M,2,0))*H5489,_xlfn.IFNA((VLOOKUP(G5489,help!P:Q,2,0))*H5489,"غير مسجلة في المشتريات")))</f>
        <v/>
      </c>
    </row>
    <row r="5490" spans="2:13" hidden="1" x14ac:dyDescent="0.25">
      <c r="B5490" s="13">
        <f>COUNTIFS($G$3:G5490,'تقرير استهلاك خامات'!$D$4)</f>
        <v>2</v>
      </c>
      <c r="C5490" s="13">
        <f>COUNTIFS($F$3:F5490,'تقرير منتج تام'!$E$4)</f>
        <v>10</v>
      </c>
      <c r="D5490" s="37"/>
      <c r="E5490" s="37"/>
      <c r="F5490" s="37"/>
      <c r="G5490" s="39"/>
      <c r="H5490" s="40"/>
      <c r="I5490" s="107" t="str">
        <f>IF(G5490="","",_xlfn.IFNA(VLOOKUP(G5490,'سجل المشتريات'!F:N,8,0),"غير مسجلة في المشتريات"))</f>
        <v/>
      </c>
      <c r="J5490" s="26" t="str">
        <f>_xlfn.IFNA(VLOOKUP(F5490,الاوردرات!$B$1:$C$600,2,0),"")</f>
        <v/>
      </c>
      <c r="K5490" s="52"/>
      <c r="M5490" s="105" t="str">
        <f>IF(G5490="","",_xlfn.IFNA((VLOOKUP(G5490,help!L:M,2,0))*H5490,_xlfn.IFNA((VLOOKUP(G5490,help!P:Q,2,0))*H5490,"غير مسجلة في المشتريات")))</f>
        <v/>
      </c>
    </row>
    <row r="5491" spans="2:13" hidden="1" x14ac:dyDescent="0.25">
      <c r="B5491" s="13">
        <f>COUNTIFS($G$3:G5491,'تقرير استهلاك خامات'!$D$4)</f>
        <v>2</v>
      </c>
      <c r="C5491" s="13">
        <f>COUNTIFS($F$3:F5491,'تقرير منتج تام'!$E$4)</f>
        <v>10</v>
      </c>
      <c r="D5491" s="37"/>
      <c r="E5491" s="37"/>
      <c r="F5491" s="37"/>
      <c r="G5491" s="39"/>
      <c r="H5491" s="40"/>
      <c r="I5491" s="107" t="str">
        <f>IF(G5491="","",_xlfn.IFNA(VLOOKUP(G5491,'سجل المشتريات'!F:N,8,0),"غير مسجلة في المشتريات"))</f>
        <v/>
      </c>
      <c r="J5491" s="26" t="str">
        <f>_xlfn.IFNA(VLOOKUP(F5491,الاوردرات!$B$1:$C$600,2,0),"")</f>
        <v/>
      </c>
      <c r="K5491" s="52"/>
      <c r="M5491" s="105" t="str">
        <f>IF(G5491="","",_xlfn.IFNA((VLOOKUP(G5491,help!L:M,2,0))*H5491,_xlfn.IFNA((VLOOKUP(G5491,help!P:Q,2,0))*H5491,"غير مسجلة في المشتريات")))</f>
        <v/>
      </c>
    </row>
    <row r="5492" spans="2:13" hidden="1" x14ac:dyDescent="0.25">
      <c r="B5492" s="13">
        <f>COUNTIFS($G$3:G5492,'تقرير استهلاك خامات'!$D$4)</f>
        <v>2</v>
      </c>
      <c r="C5492" s="13">
        <f>COUNTIFS($F$3:F5492,'تقرير منتج تام'!$E$4)</f>
        <v>10</v>
      </c>
      <c r="D5492" s="37"/>
      <c r="E5492" s="37"/>
      <c r="F5492" s="37"/>
      <c r="G5492" s="39"/>
      <c r="H5492" s="40"/>
      <c r="I5492" s="107" t="str">
        <f>IF(G5492="","",_xlfn.IFNA(VLOOKUP(G5492,'سجل المشتريات'!F:N,8,0),"غير مسجلة في المشتريات"))</f>
        <v/>
      </c>
      <c r="J5492" s="26" t="str">
        <f>_xlfn.IFNA(VLOOKUP(F5492,الاوردرات!$B$1:$C$600,2,0),"")</f>
        <v/>
      </c>
      <c r="K5492" s="52"/>
      <c r="M5492" s="105" t="str">
        <f>IF(G5492="","",_xlfn.IFNA((VLOOKUP(G5492,help!L:M,2,0))*H5492,_xlfn.IFNA((VLOOKUP(G5492,help!P:Q,2,0))*H5492,"غير مسجلة في المشتريات")))</f>
        <v/>
      </c>
    </row>
    <row r="5493" spans="2:13" hidden="1" x14ac:dyDescent="0.25">
      <c r="B5493" s="13">
        <f>COUNTIFS($G$3:G5493,'تقرير استهلاك خامات'!$D$4)</f>
        <v>2</v>
      </c>
      <c r="C5493" s="13">
        <f>COUNTIFS($F$3:F5493,'تقرير منتج تام'!$E$4)</f>
        <v>10</v>
      </c>
      <c r="D5493" s="37"/>
      <c r="E5493" s="37"/>
      <c r="F5493" s="37"/>
      <c r="G5493" s="39"/>
      <c r="H5493" s="40"/>
      <c r="I5493" s="107" t="str">
        <f>IF(G5493="","",_xlfn.IFNA(VLOOKUP(G5493,'سجل المشتريات'!F:N,8,0),"غير مسجلة في المشتريات"))</f>
        <v/>
      </c>
      <c r="J5493" s="26" t="str">
        <f>_xlfn.IFNA(VLOOKUP(F5493,الاوردرات!$B$1:$C$600,2,0),"")</f>
        <v/>
      </c>
      <c r="K5493" s="52"/>
      <c r="M5493" s="105" t="str">
        <f>IF(G5493="","",_xlfn.IFNA((VLOOKUP(G5493,help!L:M,2,0))*H5493,_xlfn.IFNA((VLOOKUP(G5493,help!P:Q,2,0))*H5493,"غير مسجلة في المشتريات")))</f>
        <v/>
      </c>
    </row>
    <row r="5494" spans="2:13" hidden="1" x14ac:dyDescent="0.25">
      <c r="B5494" s="13">
        <f>COUNTIFS($G$3:G5494,'تقرير استهلاك خامات'!$D$4)</f>
        <v>2</v>
      </c>
      <c r="C5494" s="13">
        <f>COUNTIFS($F$3:F5494,'تقرير منتج تام'!$E$4)</f>
        <v>10</v>
      </c>
      <c r="D5494" s="37"/>
      <c r="E5494" s="37"/>
      <c r="F5494" s="37"/>
      <c r="G5494" s="39"/>
      <c r="H5494" s="40"/>
      <c r="I5494" s="107" t="str">
        <f>IF(G5494="","",_xlfn.IFNA(VLOOKUP(G5494,'سجل المشتريات'!F:N,8,0),"غير مسجلة في المشتريات"))</f>
        <v/>
      </c>
      <c r="J5494" s="26" t="str">
        <f>_xlfn.IFNA(VLOOKUP(F5494,الاوردرات!$B$1:$C$600,2,0),"")</f>
        <v/>
      </c>
      <c r="K5494" s="52"/>
      <c r="M5494" s="105" t="str">
        <f>IF(G5494="","",_xlfn.IFNA((VLOOKUP(G5494,help!L:M,2,0))*H5494,_xlfn.IFNA((VLOOKUP(G5494,help!P:Q,2,0))*H5494,"غير مسجلة في المشتريات")))</f>
        <v/>
      </c>
    </row>
    <row r="5495" spans="2:13" hidden="1" x14ac:dyDescent="0.25">
      <c r="B5495" s="13">
        <f>COUNTIFS($G$3:G5495,'تقرير استهلاك خامات'!$D$4)</f>
        <v>2</v>
      </c>
      <c r="C5495" s="13">
        <f>COUNTIFS($F$3:F5495,'تقرير منتج تام'!$E$4)</f>
        <v>10</v>
      </c>
      <c r="D5495" s="37"/>
      <c r="E5495" s="37"/>
      <c r="F5495" s="37"/>
      <c r="G5495" s="39"/>
      <c r="H5495" s="40"/>
      <c r="I5495" s="107" t="str">
        <f>IF(G5495="","",_xlfn.IFNA(VLOOKUP(G5495,'سجل المشتريات'!F:N,8,0),"غير مسجلة في المشتريات"))</f>
        <v/>
      </c>
      <c r="J5495" s="26" t="str">
        <f>_xlfn.IFNA(VLOOKUP(F5495,الاوردرات!$B$1:$C$600,2,0),"")</f>
        <v/>
      </c>
      <c r="K5495" s="52"/>
      <c r="M5495" s="105" t="str">
        <f>IF(G5495="","",_xlfn.IFNA((VLOOKUP(G5495,help!L:M,2,0))*H5495,_xlfn.IFNA((VLOOKUP(G5495,help!P:Q,2,0))*H5495,"غير مسجلة في المشتريات")))</f>
        <v/>
      </c>
    </row>
    <row r="5496" spans="2:13" hidden="1" x14ac:dyDescent="0.25">
      <c r="B5496" s="13">
        <f>COUNTIFS($G$3:G5496,'تقرير استهلاك خامات'!$D$4)</f>
        <v>2</v>
      </c>
      <c r="C5496" s="13">
        <f>COUNTIFS($F$3:F5496,'تقرير منتج تام'!$E$4)</f>
        <v>10</v>
      </c>
      <c r="D5496" s="37"/>
      <c r="E5496" s="37"/>
      <c r="F5496" s="37"/>
      <c r="G5496" s="39"/>
      <c r="H5496" s="40"/>
      <c r="I5496" s="107" t="str">
        <f>IF(G5496="","",_xlfn.IFNA(VLOOKUP(G5496,'سجل المشتريات'!F:N,8,0),"غير مسجلة في المشتريات"))</f>
        <v/>
      </c>
      <c r="J5496" s="26" t="str">
        <f>_xlfn.IFNA(VLOOKUP(F5496,الاوردرات!$B$1:$C$600,2,0),"")</f>
        <v/>
      </c>
      <c r="K5496" s="52"/>
      <c r="M5496" s="105" t="str">
        <f>IF(G5496="","",_xlfn.IFNA((VLOOKUP(G5496,help!L:M,2,0))*H5496,_xlfn.IFNA((VLOOKUP(G5496,help!P:Q,2,0))*H5496,"غير مسجلة في المشتريات")))</f>
        <v/>
      </c>
    </row>
    <row r="5497" spans="2:13" hidden="1" x14ac:dyDescent="0.25">
      <c r="B5497" s="13">
        <f>COUNTIFS($G$3:G5497,'تقرير استهلاك خامات'!$D$4)</f>
        <v>2</v>
      </c>
      <c r="C5497" s="13">
        <f>COUNTIFS($F$3:F5497,'تقرير منتج تام'!$E$4)</f>
        <v>10</v>
      </c>
      <c r="D5497" s="37"/>
      <c r="E5497" s="37"/>
      <c r="F5497" s="37"/>
      <c r="G5497" s="39"/>
      <c r="H5497" s="40"/>
      <c r="I5497" s="107" t="str">
        <f>IF(G5497="","",_xlfn.IFNA(VLOOKUP(G5497,'سجل المشتريات'!F:N,8,0),"غير مسجلة في المشتريات"))</f>
        <v/>
      </c>
      <c r="J5497" s="26" t="str">
        <f>_xlfn.IFNA(VLOOKUP(F5497,الاوردرات!$B$1:$C$600,2,0),"")</f>
        <v/>
      </c>
      <c r="K5497" s="52"/>
      <c r="M5497" s="105" t="str">
        <f>IF(G5497="","",_xlfn.IFNA((VLOOKUP(G5497,help!L:M,2,0))*H5497,_xlfn.IFNA((VLOOKUP(G5497,help!P:Q,2,0))*H5497,"غير مسجلة في المشتريات")))</f>
        <v/>
      </c>
    </row>
    <row r="5498" spans="2:13" hidden="1" x14ac:dyDescent="0.25">
      <c r="B5498" s="13">
        <f>COUNTIFS($G$3:G5498,'تقرير استهلاك خامات'!$D$4)</f>
        <v>2</v>
      </c>
      <c r="C5498" s="13">
        <f>COUNTIFS($F$3:F5498,'تقرير منتج تام'!$E$4)</f>
        <v>10</v>
      </c>
      <c r="D5498" s="37"/>
      <c r="E5498" s="37"/>
      <c r="F5498" s="37"/>
      <c r="G5498" s="39"/>
      <c r="H5498" s="40"/>
      <c r="I5498" s="107" t="str">
        <f>IF(G5498="","",_xlfn.IFNA(VLOOKUP(G5498,'سجل المشتريات'!F:N,8,0),"غير مسجلة في المشتريات"))</f>
        <v/>
      </c>
      <c r="J5498" s="26" t="str">
        <f>_xlfn.IFNA(VLOOKUP(F5498,الاوردرات!$B$1:$C$600,2,0),"")</f>
        <v/>
      </c>
      <c r="K5498" s="52"/>
      <c r="M5498" s="105" t="str">
        <f>IF(G5498="","",_xlfn.IFNA((VLOOKUP(G5498,help!L:M,2,0))*H5498,_xlfn.IFNA((VLOOKUP(G5498,help!P:Q,2,0))*H5498,"غير مسجلة في المشتريات")))</f>
        <v/>
      </c>
    </row>
    <row r="5499" spans="2:13" hidden="1" x14ac:dyDescent="0.25">
      <c r="B5499" s="13">
        <f>COUNTIFS($G$3:G5499,'تقرير استهلاك خامات'!$D$4)</f>
        <v>2</v>
      </c>
      <c r="C5499" s="13">
        <f>COUNTIFS($F$3:F5499,'تقرير منتج تام'!$E$4)</f>
        <v>10</v>
      </c>
      <c r="D5499" s="37"/>
      <c r="E5499" s="37"/>
      <c r="F5499" s="37"/>
      <c r="G5499" s="39"/>
      <c r="H5499" s="40"/>
      <c r="I5499" s="107" t="str">
        <f>IF(G5499="","",_xlfn.IFNA(VLOOKUP(G5499,'سجل المشتريات'!F:N,8,0),"غير مسجلة في المشتريات"))</f>
        <v/>
      </c>
      <c r="J5499" s="26" t="str">
        <f>_xlfn.IFNA(VLOOKUP(F5499,الاوردرات!$B$1:$C$600,2,0),"")</f>
        <v/>
      </c>
      <c r="K5499" s="52"/>
      <c r="M5499" s="105" t="str">
        <f>IF(G5499="","",_xlfn.IFNA((VLOOKUP(G5499,help!L:M,2,0))*H5499,_xlfn.IFNA((VLOOKUP(G5499,help!P:Q,2,0))*H5499,"غير مسجلة في المشتريات")))</f>
        <v/>
      </c>
    </row>
    <row r="5500" spans="2:13" hidden="1" x14ac:dyDescent="0.25">
      <c r="B5500" s="13">
        <f>COUNTIFS($G$3:G5500,'تقرير استهلاك خامات'!$D$4)</f>
        <v>2</v>
      </c>
      <c r="C5500" s="13">
        <f>COUNTIFS($F$3:F5500,'تقرير منتج تام'!$E$4)</f>
        <v>10</v>
      </c>
      <c r="D5500" s="37"/>
      <c r="E5500" s="37"/>
      <c r="F5500" s="37"/>
      <c r="G5500" s="39"/>
      <c r="H5500" s="40"/>
      <c r="I5500" s="107" t="str">
        <f>IF(G5500="","",_xlfn.IFNA(VLOOKUP(G5500,'سجل المشتريات'!F:N,8,0),"غير مسجلة في المشتريات"))</f>
        <v/>
      </c>
      <c r="J5500" s="26" t="str">
        <f>_xlfn.IFNA(VLOOKUP(F5500,الاوردرات!$B$1:$C$600,2,0),"")</f>
        <v/>
      </c>
      <c r="K5500" s="52"/>
      <c r="M5500" s="105" t="str">
        <f>IF(G5500="","",_xlfn.IFNA((VLOOKUP(G5500,help!L:M,2,0))*H5500,_xlfn.IFNA((VLOOKUP(G5500,help!P:Q,2,0))*H5500,"غير مسجلة في المشتريات")))</f>
        <v/>
      </c>
    </row>
    <row r="5501" spans="2:13" hidden="1" x14ac:dyDescent="0.25">
      <c r="B5501" s="13">
        <f>COUNTIFS($G$3:G5501,'تقرير استهلاك خامات'!$D$4)</f>
        <v>2</v>
      </c>
      <c r="C5501" s="13">
        <f>COUNTIFS($F$3:F5501,'تقرير منتج تام'!$E$4)</f>
        <v>10</v>
      </c>
      <c r="D5501" s="37"/>
      <c r="E5501" s="37"/>
      <c r="F5501" s="37"/>
      <c r="G5501" s="39"/>
      <c r="H5501" s="40"/>
      <c r="I5501" s="107" t="str">
        <f>IF(G5501="","",_xlfn.IFNA(VLOOKUP(G5501,'سجل المشتريات'!F:N,8,0),"غير مسجلة في المشتريات"))</f>
        <v/>
      </c>
      <c r="J5501" s="26" t="str">
        <f>_xlfn.IFNA(VLOOKUP(F5501,الاوردرات!$B$1:$C$600,2,0),"")</f>
        <v/>
      </c>
      <c r="K5501" s="52"/>
      <c r="M5501" s="105" t="str">
        <f>IF(G5501="","",_xlfn.IFNA((VLOOKUP(G5501,help!L:M,2,0))*H5501,_xlfn.IFNA((VLOOKUP(G5501,help!P:Q,2,0))*H5501,"غير مسجلة في المشتريات")))</f>
        <v/>
      </c>
    </row>
    <row r="5502" spans="2:13" hidden="1" x14ac:dyDescent="0.25">
      <c r="B5502" s="13">
        <f>COUNTIFS($G$3:G5502,'تقرير استهلاك خامات'!$D$4)</f>
        <v>2</v>
      </c>
      <c r="C5502" s="13">
        <f>COUNTIFS($F$3:F5502,'تقرير منتج تام'!$E$4)</f>
        <v>10</v>
      </c>
      <c r="D5502" s="37"/>
      <c r="E5502" s="37"/>
      <c r="F5502" s="37"/>
      <c r="G5502" s="39"/>
      <c r="H5502" s="40"/>
      <c r="I5502" s="107" t="str">
        <f>IF(G5502="","",_xlfn.IFNA(VLOOKUP(G5502,'سجل المشتريات'!F:N,8,0),"غير مسجلة في المشتريات"))</f>
        <v/>
      </c>
      <c r="J5502" s="26" t="str">
        <f>_xlfn.IFNA(VLOOKUP(F5502,الاوردرات!$B$1:$C$600,2,0),"")</f>
        <v/>
      </c>
      <c r="K5502" s="52"/>
      <c r="M5502" s="105" t="str">
        <f>IF(G5502="","",_xlfn.IFNA((VLOOKUP(G5502,help!L:M,2,0))*H5502,_xlfn.IFNA((VLOOKUP(G5502,help!P:Q,2,0))*H5502,"غير مسجلة في المشتريات")))</f>
        <v/>
      </c>
    </row>
    <row r="5503" spans="2:13" hidden="1" x14ac:dyDescent="0.25">
      <c r="B5503" s="13">
        <f>COUNTIFS($G$3:G5503,'تقرير استهلاك خامات'!$D$4)</f>
        <v>2</v>
      </c>
      <c r="C5503" s="13">
        <f>COUNTIFS($F$3:F5503,'تقرير منتج تام'!$E$4)</f>
        <v>10</v>
      </c>
      <c r="D5503" s="37"/>
      <c r="E5503" s="37"/>
      <c r="F5503" s="37"/>
      <c r="G5503" s="39"/>
      <c r="H5503" s="40"/>
      <c r="I5503" s="107" t="str">
        <f>IF(G5503="","",_xlfn.IFNA(VLOOKUP(G5503,'سجل المشتريات'!F:N,8,0),"غير مسجلة في المشتريات"))</f>
        <v/>
      </c>
      <c r="J5503" s="26" t="str">
        <f>_xlfn.IFNA(VLOOKUP(F5503,الاوردرات!$B$1:$C$600,2,0),"")</f>
        <v/>
      </c>
      <c r="K5503" s="52"/>
      <c r="M5503" s="105" t="str">
        <f>IF(G5503="","",_xlfn.IFNA((VLOOKUP(G5503,help!L:M,2,0))*H5503,_xlfn.IFNA((VLOOKUP(G5503,help!P:Q,2,0))*H5503,"غير مسجلة في المشتريات")))</f>
        <v/>
      </c>
    </row>
    <row r="5504" spans="2:13" hidden="1" x14ac:dyDescent="0.25">
      <c r="B5504" s="13">
        <f>COUNTIFS($G$3:G5504,'تقرير استهلاك خامات'!$D$4)</f>
        <v>2</v>
      </c>
      <c r="C5504" s="13">
        <f>COUNTIFS($F$3:F5504,'تقرير منتج تام'!$E$4)</f>
        <v>10</v>
      </c>
      <c r="D5504" s="37"/>
      <c r="E5504" s="37"/>
      <c r="F5504" s="37"/>
      <c r="G5504" s="39"/>
      <c r="H5504" s="40"/>
      <c r="I5504" s="107" t="str">
        <f>IF(G5504="","",_xlfn.IFNA(VLOOKUP(G5504,'سجل المشتريات'!F:N,8,0),"غير مسجلة في المشتريات"))</f>
        <v/>
      </c>
      <c r="J5504" s="26" t="str">
        <f>_xlfn.IFNA(VLOOKUP(F5504,الاوردرات!$B$1:$C$600,2,0),"")</f>
        <v/>
      </c>
      <c r="K5504" s="52"/>
      <c r="M5504" s="105" t="str">
        <f>IF(G5504="","",_xlfn.IFNA((VLOOKUP(G5504,help!L:M,2,0))*H5504,_xlfn.IFNA((VLOOKUP(G5504,help!P:Q,2,0))*H5504,"غير مسجلة في المشتريات")))</f>
        <v/>
      </c>
    </row>
    <row r="5505" spans="2:13" hidden="1" x14ac:dyDescent="0.25">
      <c r="B5505" s="13">
        <f>COUNTIFS($G$3:G5505,'تقرير استهلاك خامات'!$D$4)</f>
        <v>2</v>
      </c>
      <c r="C5505" s="13">
        <f>COUNTIFS($F$3:F5505,'تقرير منتج تام'!$E$4)</f>
        <v>10</v>
      </c>
      <c r="D5505" s="37"/>
      <c r="E5505" s="37"/>
      <c r="F5505" s="37"/>
      <c r="G5505" s="39"/>
      <c r="H5505" s="40"/>
      <c r="I5505" s="107" t="str">
        <f>IF(G5505="","",_xlfn.IFNA(VLOOKUP(G5505,'سجل المشتريات'!F:N,8,0),"غير مسجلة في المشتريات"))</f>
        <v/>
      </c>
      <c r="J5505" s="26" t="str">
        <f>_xlfn.IFNA(VLOOKUP(F5505,الاوردرات!$B$1:$C$600,2,0),"")</f>
        <v/>
      </c>
      <c r="K5505" s="52"/>
      <c r="M5505" s="105" t="str">
        <f>IF(G5505="","",_xlfn.IFNA((VLOOKUP(G5505,help!L:M,2,0))*H5505,_xlfn.IFNA((VLOOKUP(G5505,help!P:Q,2,0))*H5505,"غير مسجلة في المشتريات")))</f>
        <v/>
      </c>
    </row>
    <row r="5506" spans="2:13" hidden="1" x14ac:dyDescent="0.25">
      <c r="B5506" s="13">
        <f>COUNTIFS($G$3:G5506,'تقرير استهلاك خامات'!$D$4)</f>
        <v>2</v>
      </c>
      <c r="C5506" s="13">
        <f>COUNTIFS($F$3:F5506,'تقرير منتج تام'!$E$4)</f>
        <v>10</v>
      </c>
      <c r="D5506" s="37"/>
      <c r="E5506" s="37"/>
      <c r="F5506" s="37"/>
      <c r="G5506" s="39"/>
      <c r="H5506" s="40"/>
      <c r="I5506" s="107" t="str">
        <f>IF(G5506="","",_xlfn.IFNA(VLOOKUP(G5506,'سجل المشتريات'!F:N,8,0),"غير مسجلة في المشتريات"))</f>
        <v/>
      </c>
      <c r="J5506" s="26" t="str">
        <f>_xlfn.IFNA(VLOOKUP(F5506,الاوردرات!$B$1:$C$600,2,0),"")</f>
        <v/>
      </c>
      <c r="K5506" s="52"/>
      <c r="M5506" s="105" t="str">
        <f>IF(G5506="","",_xlfn.IFNA((VLOOKUP(G5506,help!L:M,2,0))*H5506,_xlfn.IFNA((VLOOKUP(G5506,help!P:Q,2,0))*H5506,"غير مسجلة في المشتريات")))</f>
        <v/>
      </c>
    </row>
    <row r="5507" spans="2:13" hidden="1" x14ac:dyDescent="0.25">
      <c r="B5507" s="13">
        <f>COUNTIFS($G$3:G5507,'تقرير استهلاك خامات'!$D$4)</f>
        <v>2</v>
      </c>
      <c r="C5507" s="13">
        <f>COUNTIFS($F$3:F5507,'تقرير منتج تام'!$E$4)</f>
        <v>10</v>
      </c>
      <c r="D5507" s="37"/>
      <c r="E5507" s="37"/>
      <c r="F5507" s="37"/>
      <c r="G5507" s="39"/>
      <c r="H5507" s="40"/>
      <c r="I5507" s="107" t="str">
        <f>IF(G5507="","",_xlfn.IFNA(VLOOKUP(G5507,'سجل المشتريات'!F:N,8,0),"غير مسجلة في المشتريات"))</f>
        <v/>
      </c>
      <c r="J5507" s="26" t="str">
        <f>_xlfn.IFNA(VLOOKUP(F5507,الاوردرات!$B$1:$C$600,2,0),"")</f>
        <v/>
      </c>
      <c r="K5507" s="52"/>
      <c r="M5507" s="105" t="str">
        <f>IF(G5507="","",_xlfn.IFNA((VLOOKUP(G5507,help!L:M,2,0))*H5507,_xlfn.IFNA((VLOOKUP(G5507,help!P:Q,2,0))*H5507,"غير مسجلة في المشتريات")))</f>
        <v/>
      </c>
    </row>
    <row r="5508" spans="2:13" hidden="1" x14ac:dyDescent="0.25">
      <c r="B5508" s="13">
        <f>COUNTIFS($G$3:G5508,'تقرير استهلاك خامات'!$D$4)</f>
        <v>2</v>
      </c>
      <c r="C5508" s="13">
        <f>COUNTIFS($F$3:F5508,'تقرير منتج تام'!$E$4)</f>
        <v>10</v>
      </c>
      <c r="D5508" s="37"/>
      <c r="E5508" s="37"/>
      <c r="F5508" s="37"/>
      <c r="G5508" s="39"/>
      <c r="H5508" s="40"/>
      <c r="I5508" s="107" t="str">
        <f>IF(G5508="","",_xlfn.IFNA(VLOOKUP(G5508,'سجل المشتريات'!F:N,8,0),"غير مسجلة في المشتريات"))</f>
        <v/>
      </c>
      <c r="J5508" s="26" t="str">
        <f>_xlfn.IFNA(VLOOKUP(F5508,الاوردرات!$B$1:$C$600,2,0),"")</f>
        <v/>
      </c>
      <c r="K5508" s="52"/>
      <c r="M5508" s="105" t="str">
        <f>IF(G5508="","",_xlfn.IFNA((VLOOKUP(G5508,help!L:M,2,0))*H5508,_xlfn.IFNA((VLOOKUP(G5508,help!P:Q,2,0))*H5508,"غير مسجلة في المشتريات")))</f>
        <v/>
      </c>
    </row>
    <row r="5509" spans="2:13" hidden="1" x14ac:dyDescent="0.25">
      <c r="B5509" s="13">
        <f>COUNTIFS($G$3:G5509,'تقرير استهلاك خامات'!$D$4)</f>
        <v>2</v>
      </c>
      <c r="C5509" s="13">
        <f>COUNTIFS($F$3:F5509,'تقرير منتج تام'!$E$4)</f>
        <v>10</v>
      </c>
      <c r="D5509" s="37"/>
      <c r="E5509" s="37"/>
      <c r="F5509" s="37"/>
      <c r="G5509" s="39"/>
      <c r="H5509" s="40"/>
      <c r="I5509" s="107" t="str">
        <f>IF(G5509="","",_xlfn.IFNA(VLOOKUP(G5509,'سجل المشتريات'!F:N,8,0),"غير مسجلة في المشتريات"))</f>
        <v/>
      </c>
      <c r="J5509" s="26" t="str">
        <f>_xlfn.IFNA(VLOOKUP(F5509,الاوردرات!$B$1:$C$600,2,0),"")</f>
        <v/>
      </c>
      <c r="K5509" s="52"/>
      <c r="M5509" s="105" t="str">
        <f>IF(G5509="","",_xlfn.IFNA((VLOOKUP(G5509,help!L:M,2,0))*H5509,_xlfn.IFNA((VLOOKUP(G5509,help!P:Q,2,0))*H5509,"غير مسجلة في المشتريات")))</f>
        <v/>
      </c>
    </row>
    <row r="5510" spans="2:13" hidden="1" x14ac:dyDescent="0.25">
      <c r="B5510" s="13">
        <f>COUNTIFS($G$3:G5510,'تقرير استهلاك خامات'!$D$4)</f>
        <v>2</v>
      </c>
      <c r="C5510" s="13">
        <f>COUNTIFS($F$3:F5510,'تقرير منتج تام'!$E$4)</f>
        <v>10</v>
      </c>
      <c r="D5510" s="37"/>
      <c r="E5510" s="37"/>
      <c r="F5510" s="37"/>
      <c r="G5510" s="39"/>
      <c r="H5510" s="40"/>
      <c r="I5510" s="107" t="str">
        <f>IF(G5510="","",_xlfn.IFNA(VLOOKUP(G5510,'سجل المشتريات'!F:N,8,0),"غير مسجلة في المشتريات"))</f>
        <v/>
      </c>
      <c r="J5510" s="26" t="str">
        <f>_xlfn.IFNA(VLOOKUP(F5510,الاوردرات!$B$1:$C$600,2,0),"")</f>
        <v/>
      </c>
      <c r="K5510" s="52"/>
      <c r="M5510" s="105" t="str">
        <f>IF(G5510="","",_xlfn.IFNA((VLOOKUP(G5510,help!L:M,2,0))*H5510,_xlfn.IFNA((VLOOKUP(G5510,help!P:Q,2,0))*H5510,"غير مسجلة في المشتريات")))</f>
        <v/>
      </c>
    </row>
    <row r="5511" spans="2:13" hidden="1" x14ac:dyDescent="0.25">
      <c r="B5511" s="13">
        <f>COUNTIFS($G$3:G5511,'تقرير استهلاك خامات'!$D$4)</f>
        <v>2</v>
      </c>
      <c r="C5511" s="13">
        <f>COUNTIFS($F$3:F5511,'تقرير منتج تام'!$E$4)</f>
        <v>10</v>
      </c>
      <c r="D5511" s="37"/>
      <c r="E5511" s="37"/>
      <c r="F5511" s="37"/>
      <c r="G5511" s="39"/>
      <c r="H5511" s="40"/>
      <c r="I5511" s="107" t="str">
        <f>IF(G5511="","",_xlfn.IFNA(VLOOKUP(G5511,'سجل المشتريات'!F:N,8,0),"غير مسجلة في المشتريات"))</f>
        <v/>
      </c>
      <c r="J5511" s="26" t="str">
        <f>_xlfn.IFNA(VLOOKUP(F5511,الاوردرات!$B$1:$C$600,2,0),"")</f>
        <v/>
      </c>
      <c r="K5511" s="52"/>
      <c r="M5511" s="105" t="str">
        <f>IF(G5511="","",_xlfn.IFNA((VLOOKUP(G5511,help!L:M,2,0))*H5511,_xlfn.IFNA((VLOOKUP(G5511,help!P:Q,2,0))*H5511,"غير مسجلة في المشتريات")))</f>
        <v/>
      </c>
    </row>
    <row r="5512" spans="2:13" hidden="1" x14ac:dyDescent="0.25">
      <c r="B5512" s="13">
        <f>COUNTIFS($G$3:G5512,'تقرير استهلاك خامات'!$D$4)</f>
        <v>2</v>
      </c>
      <c r="C5512" s="13">
        <f>COUNTIFS($F$3:F5512,'تقرير منتج تام'!$E$4)</f>
        <v>10</v>
      </c>
      <c r="D5512" s="37"/>
      <c r="E5512" s="37"/>
      <c r="F5512" s="37"/>
      <c r="G5512" s="39"/>
      <c r="H5512" s="40"/>
      <c r="I5512" s="107" t="str">
        <f>IF(G5512="","",_xlfn.IFNA(VLOOKUP(G5512,'سجل المشتريات'!F:N,8,0),"غير مسجلة في المشتريات"))</f>
        <v/>
      </c>
      <c r="J5512" s="26" t="str">
        <f>_xlfn.IFNA(VLOOKUP(F5512,الاوردرات!$B$1:$C$600,2,0),"")</f>
        <v/>
      </c>
      <c r="K5512" s="52"/>
      <c r="M5512" s="105" t="str">
        <f>IF(G5512="","",_xlfn.IFNA((VLOOKUP(G5512,help!L:M,2,0))*H5512,_xlfn.IFNA((VLOOKUP(G5512,help!P:Q,2,0))*H5512,"غير مسجلة في المشتريات")))</f>
        <v/>
      </c>
    </row>
    <row r="5513" spans="2:13" hidden="1" x14ac:dyDescent="0.25">
      <c r="B5513" s="13">
        <f>COUNTIFS($G$3:G5513,'تقرير استهلاك خامات'!$D$4)</f>
        <v>2</v>
      </c>
      <c r="C5513" s="13">
        <f>COUNTIFS($F$3:F5513,'تقرير منتج تام'!$E$4)</f>
        <v>10</v>
      </c>
      <c r="D5513" s="37"/>
      <c r="E5513" s="37"/>
      <c r="F5513" s="37"/>
      <c r="G5513" s="39"/>
      <c r="H5513" s="40"/>
      <c r="I5513" s="107" t="str">
        <f>IF(G5513="","",_xlfn.IFNA(VLOOKUP(G5513,'سجل المشتريات'!F:N,8,0),"غير مسجلة في المشتريات"))</f>
        <v/>
      </c>
      <c r="J5513" s="26" t="str">
        <f>_xlfn.IFNA(VLOOKUP(F5513,الاوردرات!$B$1:$C$600,2,0),"")</f>
        <v/>
      </c>
      <c r="K5513" s="52"/>
      <c r="M5513" s="105" t="str">
        <f>IF(G5513="","",_xlfn.IFNA((VLOOKUP(G5513,help!L:M,2,0))*H5513,_xlfn.IFNA((VLOOKUP(G5513,help!P:Q,2,0))*H5513,"غير مسجلة في المشتريات")))</f>
        <v/>
      </c>
    </row>
    <row r="5514" spans="2:13" hidden="1" x14ac:dyDescent="0.25">
      <c r="B5514" s="13">
        <f>COUNTIFS($G$3:G5514,'تقرير استهلاك خامات'!$D$4)</f>
        <v>2</v>
      </c>
      <c r="C5514" s="13">
        <f>COUNTIFS($F$3:F5514,'تقرير منتج تام'!$E$4)</f>
        <v>10</v>
      </c>
      <c r="D5514" s="37"/>
      <c r="E5514" s="37"/>
      <c r="F5514" s="37"/>
      <c r="G5514" s="39"/>
      <c r="H5514" s="40"/>
      <c r="I5514" s="107" t="str">
        <f>IF(G5514="","",_xlfn.IFNA(VLOOKUP(G5514,'سجل المشتريات'!F:N,8,0),"غير مسجلة في المشتريات"))</f>
        <v/>
      </c>
      <c r="J5514" s="26" t="str">
        <f>_xlfn.IFNA(VLOOKUP(F5514,الاوردرات!$B$1:$C$600,2,0),"")</f>
        <v/>
      </c>
      <c r="K5514" s="52"/>
      <c r="M5514" s="105" t="str">
        <f>IF(G5514="","",_xlfn.IFNA((VLOOKUP(G5514,help!L:M,2,0))*H5514,_xlfn.IFNA((VLOOKUP(G5514,help!P:Q,2,0))*H5514,"غير مسجلة في المشتريات")))</f>
        <v/>
      </c>
    </row>
    <row r="5515" spans="2:13" hidden="1" x14ac:dyDescent="0.25">
      <c r="B5515" s="13">
        <f>COUNTIFS($G$3:G5515,'تقرير استهلاك خامات'!$D$4)</f>
        <v>2</v>
      </c>
      <c r="C5515" s="13">
        <f>COUNTIFS($F$3:F5515,'تقرير منتج تام'!$E$4)</f>
        <v>10</v>
      </c>
      <c r="D5515" s="37"/>
      <c r="E5515" s="37"/>
      <c r="F5515" s="37"/>
      <c r="G5515" s="39"/>
      <c r="H5515" s="40"/>
      <c r="I5515" s="107" t="str">
        <f>IF(G5515="","",_xlfn.IFNA(VLOOKUP(G5515,'سجل المشتريات'!F:N,8,0),"غير مسجلة في المشتريات"))</f>
        <v/>
      </c>
      <c r="J5515" s="26" t="str">
        <f>_xlfn.IFNA(VLOOKUP(F5515,الاوردرات!$B$1:$C$600,2,0),"")</f>
        <v/>
      </c>
      <c r="K5515" s="52"/>
      <c r="M5515" s="105" t="str">
        <f>IF(G5515="","",_xlfn.IFNA((VLOOKUP(G5515,help!L:M,2,0))*H5515,_xlfn.IFNA((VLOOKUP(G5515,help!P:Q,2,0))*H5515,"غير مسجلة في المشتريات")))</f>
        <v/>
      </c>
    </row>
    <row r="5516" spans="2:13" hidden="1" x14ac:dyDescent="0.25">
      <c r="B5516" s="13">
        <f>COUNTIFS($G$3:G5516,'تقرير استهلاك خامات'!$D$4)</f>
        <v>2</v>
      </c>
      <c r="C5516" s="13">
        <f>COUNTIFS($F$3:F5516,'تقرير منتج تام'!$E$4)</f>
        <v>10</v>
      </c>
      <c r="D5516" s="37"/>
      <c r="E5516" s="37"/>
      <c r="F5516" s="37"/>
      <c r="G5516" s="39"/>
      <c r="H5516" s="40"/>
      <c r="I5516" s="107" t="str">
        <f>IF(G5516="","",_xlfn.IFNA(VLOOKUP(G5516,'سجل المشتريات'!F:N,8,0),"غير مسجلة في المشتريات"))</f>
        <v/>
      </c>
      <c r="J5516" s="26" t="str">
        <f>_xlfn.IFNA(VLOOKUP(F5516,الاوردرات!$B$1:$C$600,2,0),"")</f>
        <v/>
      </c>
      <c r="K5516" s="52"/>
      <c r="M5516" s="105" t="str">
        <f>IF(G5516="","",_xlfn.IFNA((VLOOKUP(G5516,help!L:M,2,0))*H5516,_xlfn.IFNA((VLOOKUP(G5516,help!P:Q,2,0))*H5516,"غير مسجلة في المشتريات")))</f>
        <v/>
      </c>
    </row>
    <row r="5517" spans="2:13" hidden="1" x14ac:dyDescent="0.25">
      <c r="B5517" s="13">
        <f>COUNTIFS($G$3:G5517,'تقرير استهلاك خامات'!$D$4)</f>
        <v>2</v>
      </c>
      <c r="C5517" s="13">
        <f>COUNTIFS($F$3:F5517,'تقرير منتج تام'!$E$4)</f>
        <v>10</v>
      </c>
      <c r="D5517" s="37"/>
      <c r="E5517" s="37"/>
      <c r="F5517" s="37"/>
      <c r="G5517" s="39"/>
      <c r="H5517" s="40"/>
      <c r="I5517" s="107" t="str">
        <f>IF(G5517="","",_xlfn.IFNA(VLOOKUP(G5517,'سجل المشتريات'!F:N,8,0),"غير مسجلة في المشتريات"))</f>
        <v/>
      </c>
      <c r="J5517" s="26" t="str">
        <f>_xlfn.IFNA(VLOOKUP(F5517,الاوردرات!$B$1:$C$600,2,0),"")</f>
        <v/>
      </c>
      <c r="K5517" s="52"/>
      <c r="M5517" s="105" t="str">
        <f>IF(G5517="","",_xlfn.IFNA((VLOOKUP(G5517,help!L:M,2,0))*H5517,_xlfn.IFNA((VLOOKUP(G5517,help!P:Q,2,0))*H5517,"غير مسجلة في المشتريات")))</f>
        <v/>
      </c>
    </row>
    <row r="5518" spans="2:13" hidden="1" x14ac:dyDescent="0.25">
      <c r="B5518" s="13">
        <f>COUNTIFS($G$3:G5518,'تقرير استهلاك خامات'!$D$4)</f>
        <v>2</v>
      </c>
      <c r="C5518" s="13">
        <f>COUNTIFS($F$3:F5518,'تقرير منتج تام'!$E$4)</f>
        <v>10</v>
      </c>
      <c r="D5518" s="37"/>
      <c r="E5518" s="37"/>
      <c r="F5518" s="37"/>
      <c r="G5518" s="39"/>
      <c r="H5518" s="40"/>
      <c r="I5518" s="107" t="str">
        <f>IF(G5518="","",_xlfn.IFNA(VLOOKUP(G5518,'سجل المشتريات'!F:N,8,0),"غير مسجلة في المشتريات"))</f>
        <v/>
      </c>
      <c r="J5518" s="26" t="str">
        <f>_xlfn.IFNA(VLOOKUP(F5518,الاوردرات!$B$1:$C$600,2,0),"")</f>
        <v/>
      </c>
      <c r="K5518" s="52"/>
      <c r="M5518" s="105" t="str">
        <f>IF(G5518="","",_xlfn.IFNA((VLOOKUP(G5518,help!L:M,2,0))*H5518,_xlfn.IFNA((VLOOKUP(G5518,help!P:Q,2,0))*H5518,"غير مسجلة في المشتريات")))</f>
        <v/>
      </c>
    </row>
    <row r="5519" spans="2:13" hidden="1" x14ac:dyDescent="0.25">
      <c r="B5519" s="13">
        <f>COUNTIFS($G$3:G5519,'تقرير استهلاك خامات'!$D$4)</f>
        <v>2</v>
      </c>
      <c r="C5519" s="13">
        <f>COUNTIFS($F$3:F5519,'تقرير منتج تام'!$E$4)</f>
        <v>10</v>
      </c>
      <c r="D5519" s="37"/>
      <c r="E5519" s="37"/>
      <c r="F5519" s="37"/>
      <c r="G5519" s="39"/>
      <c r="H5519" s="40"/>
      <c r="I5519" s="107" t="str">
        <f>IF(G5519="","",_xlfn.IFNA(VLOOKUP(G5519,'سجل المشتريات'!F:N,8,0),"غير مسجلة في المشتريات"))</f>
        <v/>
      </c>
      <c r="J5519" s="26" t="str">
        <f>_xlfn.IFNA(VLOOKUP(F5519,الاوردرات!$B$1:$C$600,2,0),"")</f>
        <v/>
      </c>
      <c r="K5519" s="52"/>
      <c r="M5519" s="105" t="str">
        <f>IF(G5519="","",_xlfn.IFNA((VLOOKUP(G5519,help!L:M,2,0))*H5519,_xlfn.IFNA((VLOOKUP(G5519,help!P:Q,2,0))*H5519,"غير مسجلة في المشتريات")))</f>
        <v/>
      </c>
    </row>
    <row r="5520" spans="2:13" hidden="1" x14ac:dyDescent="0.25">
      <c r="B5520" s="13">
        <f>COUNTIFS($G$3:G5520,'تقرير استهلاك خامات'!$D$4)</f>
        <v>2</v>
      </c>
      <c r="C5520" s="13">
        <f>COUNTIFS($F$3:F5520,'تقرير منتج تام'!$E$4)</f>
        <v>10</v>
      </c>
      <c r="D5520" s="37"/>
      <c r="E5520" s="37"/>
      <c r="F5520" s="37"/>
      <c r="G5520" s="39"/>
      <c r="H5520" s="40"/>
      <c r="I5520" s="107" t="str">
        <f>IF(G5520="","",_xlfn.IFNA(VLOOKUP(G5520,'سجل المشتريات'!F:N,8,0),"غير مسجلة في المشتريات"))</f>
        <v/>
      </c>
      <c r="J5520" s="26" t="str">
        <f>_xlfn.IFNA(VLOOKUP(F5520,الاوردرات!$B$1:$C$600,2,0),"")</f>
        <v/>
      </c>
      <c r="K5520" s="52"/>
      <c r="M5520" s="105" t="str">
        <f>IF(G5520="","",_xlfn.IFNA((VLOOKUP(G5520,help!L:M,2,0))*H5520,_xlfn.IFNA((VLOOKUP(G5520,help!P:Q,2,0))*H5520,"غير مسجلة في المشتريات")))</f>
        <v/>
      </c>
    </row>
    <row r="5521" spans="2:13" hidden="1" x14ac:dyDescent="0.25">
      <c r="B5521" s="13">
        <f>COUNTIFS($G$3:G5521,'تقرير استهلاك خامات'!$D$4)</f>
        <v>2</v>
      </c>
      <c r="C5521" s="13">
        <f>COUNTIFS($F$3:F5521,'تقرير منتج تام'!$E$4)</f>
        <v>10</v>
      </c>
      <c r="D5521" s="37"/>
      <c r="E5521" s="37"/>
      <c r="F5521" s="37"/>
      <c r="G5521" s="39"/>
      <c r="H5521" s="40"/>
      <c r="I5521" s="107" t="str">
        <f>IF(G5521="","",_xlfn.IFNA(VLOOKUP(G5521,'سجل المشتريات'!F:N,8,0),"غير مسجلة في المشتريات"))</f>
        <v/>
      </c>
      <c r="J5521" s="26" t="str">
        <f>_xlfn.IFNA(VLOOKUP(F5521,الاوردرات!$B$1:$C$600,2,0),"")</f>
        <v/>
      </c>
      <c r="K5521" s="52"/>
      <c r="M5521" s="105" t="str">
        <f>IF(G5521="","",_xlfn.IFNA((VLOOKUP(G5521,help!L:M,2,0))*H5521,_xlfn.IFNA((VLOOKUP(G5521,help!P:Q,2,0))*H5521,"غير مسجلة في المشتريات")))</f>
        <v/>
      </c>
    </row>
    <row r="5522" spans="2:13" hidden="1" x14ac:dyDescent="0.25">
      <c r="B5522" s="13">
        <f>COUNTIFS($G$3:G5522,'تقرير استهلاك خامات'!$D$4)</f>
        <v>2</v>
      </c>
      <c r="C5522" s="13">
        <f>COUNTIFS($F$3:F5522,'تقرير منتج تام'!$E$4)</f>
        <v>10</v>
      </c>
      <c r="D5522" s="37"/>
      <c r="E5522" s="37"/>
      <c r="F5522" s="37"/>
      <c r="G5522" s="39"/>
      <c r="H5522" s="40"/>
      <c r="I5522" s="107" t="str">
        <f>IF(G5522="","",_xlfn.IFNA(VLOOKUP(G5522,'سجل المشتريات'!F:N,8,0),"غير مسجلة في المشتريات"))</f>
        <v/>
      </c>
      <c r="J5522" s="26" t="str">
        <f>_xlfn.IFNA(VLOOKUP(F5522,الاوردرات!$B$1:$C$600,2,0),"")</f>
        <v/>
      </c>
      <c r="K5522" s="52"/>
      <c r="M5522" s="105" t="str">
        <f>IF(G5522="","",_xlfn.IFNA((VLOOKUP(G5522,help!L:M,2,0))*H5522,_xlfn.IFNA((VLOOKUP(G5522,help!P:Q,2,0))*H5522,"غير مسجلة في المشتريات")))</f>
        <v/>
      </c>
    </row>
    <row r="5523" spans="2:13" hidden="1" x14ac:dyDescent="0.25">
      <c r="B5523" s="13">
        <f>COUNTIFS($G$3:G5523,'تقرير استهلاك خامات'!$D$4)</f>
        <v>2</v>
      </c>
      <c r="C5523" s="13">
        <f>COUNTIFS($F$3:F5523,'تقرير منتج تام'!$E$4)</f>
        <v>10</v>
      </c>
      <c r="D5523" s="37"/>
      <c r="E5523" s="37"/>
      <c r="F5523" s="37"/>
      <c r="G5523" s="39"/>
      <c r="H5523" s="40"/>
      <c r="I5523" s="107" t="str">
        <f>IF(G5523="","",_xlfn.IFNA(VLOOKUP(G5523,'سجل المشتريات'!F:N,8,0),"غير مسجلة في المشتريات"))</f>
        <v/>
      </c>
      <c r="J5523" s="26" t="str">
        <f>_xlfn.IFNA(VLOOKUP(F5523,الاوردرات!$B$1:$C$600,2,0),"")</f>
        <v/>
      </c>
      <c r="K5523" s="52"/>
      <c r="M5523" s="105" t="str">
        <f>IF(G5523="","",_xlfn.IFNA((VLOOKUP(G5523,help!L:M,2,0))*H5523,_xlfn.IFNA((VLOOKUP(G5523,help!P:Q,2,0))*H5523,"غير مسجلة في المشتريات")))</f>
        <v/>
      </c>
    </row>
    <row r="5524" spans="2:13" hidden="1" x14ac:dyDescent="0.25">
      <c r="B5524" s="13">
        <f>COUNTIFS($G$3:G5524,'تقرير استهلاك خامات'!$D$4)</f>
        <v>2</v>
      </c>
      <c r="C5524" s="13">
        <f>COUNTIFS($F$3:F5524,'تقرير منتج تام'!$E$4)</f>
        <v>10</v>
      </c>
      <c r="D5524" s="37"/>
      <c r="E5524" s="37"/>
      <c r="F5524" s="37"/>
      <c r="G5524" s="39"/>
      <c r="H5524" s="40"/>
      <c r="I5524" s="107" t="str">
        <f>IF(G5524="","",_xlfn.IFNA(VLOOKUP(G5524,'سجل المشتريات'!F:N,8,0),"غير مسجلة في المشتريات"))</f>
        <v/>
      </c>
      <c r="J5524" s="26" t="str">
        <f>_xlfn.IFNA(VLOOKUP(F5524,الاوردرات!$B$1:$C$600,2,0),"")</f>
        <v/>
      </c>
      <c r="K5524" s="52"/>
      <c r="M5524" s="105" t="str">
        <f>IF(G5524="","",_xlfn.IFNA((VLOOKUP(G5524,help!L:M,2,0))*H5524,_xlfn.IFNA((VLOOKUP(G5524,help!P:Q,2,0))*H5524,"غير مسجلة في المشتريات")))</f>
        <v/>
      </c>
    </row>
    <row r="5525" spans="2:13" hidden="1" x14ac:dyDescent="0.25">
      <c r="B5525" s="13">
        <f>COUNTIFS($G$3:G5525,'تقرير استهلاك خامات'!$D$4)</f>
        <v>2</v>
      </c>
      <c r="C5525" s="13">
        <f>COUNTIFS($F$3:F5525,'تقرير منتج تام'!$E$4)</f>
        <v>10</v>
      </c>
      <c r="D5525" s="37"/>
      <c r="E5525" s="37"/>
      <c r="F5525" s="37"/>
      <c r="G5525" s="39"/>
      <c r="H5525" s="40"/>
      <c r="I5525" s="107" t="str">
        <f>IF(G5525="","",_xlfn.IFNA(VLOOKUP(G5525,'سجل المشتريات'!F:N,8,0),"غير مسجلة في المشتريات"))</f>
        <v/>
      </c>
      <c r="J5525" s="26" t="str">
        <f>_xlfn.IFNA(VLOOKUP(F5525,الاوردرات!$B$1:$C$600,2,0),"")</f>
        <v/>
      </c>
      <c r="K5525" s="52"/>
      <c r="M5525" s="105" t="str">
        <f>IF(G5525="","",_xlfn.IFNA((VLOOKUP(G5525,help!L:M,2,0))*H5525,_xlfn.IFNA((VLOOKUP(G5525,help!P:Q,2,0))*H5525,"غير مسجلة في المشتريات")))</f>
        <v/>
      </c>
    </row>
    <row r="5526" spans="2:13" hidden="1" x14ac:dyDescent="0.25">
      <c r="B5526" s="13">
        <f>COUNTIFS($G$3:G5526,'تقرير استهلاك خامات'!$D$4)</f>
        <v>2</v>
      </c>
      <c r="C5526" s="13">
        <f>COUNTIFS($F$3:F5526,'تقرير منتج تام'!$E$4)</f>
        <v>10</v>
      </c>
      <c r="D5526" s="37"/>
      <c r="E5526" s="37"/>
      <c r="F5526" s="37"/>
      <c r="G5526" s="39"/>
      <c r="H5526" s="40"/>
      <c r="I5526" s="107" t="str">
        <f>IF(G5526="","",_xlfn.IFNA(VLOOKUP(G5526,'سجل المشتريات'!F:N,8,0),"غير مسجلة في المشتريات"))</f>
        <v/>
      </c>
      <c r="J5526" s="26" t="str">
        <f>_xlfn.IFNA(VLOOKUP(F5526,الاوردرات!$B$1:$C$600,2,0),"")</f>
        <v/>
      </c>
      <c r="K5526" s="52"/>
      <c r="M5526" s="105" t="str">
        <f>IF(G5526="","",_xlfn.IFNA((VLOOKUP(G5526,help!L:M,2,0))*H5526,_xlfn.IFNA((VLOOKUP(G5526,help!P:Q,2,0))*H5526,"غير مسجلة في المشتريات")))</f>
        <v/>
      </c>
    </row>
    <row r="5527" spans="2:13" hidden="1" x14ac:dyDescent="0.25">
      <c r="B5527" s="13">
        <f>COUNTIFS($G$3:G5527,'تقرير استهلاك خامات'!$D$4)</f>
        <v>2</v>
      </c>
      <c r="C5527" s="13">
        <f>COUNTIFS($F$3:F5527,'تقرير منتج تام'!$E$4)</f>
        <v>10</v>
      </c>
      <c r="D5527" s="37"/>
      <c r="E5527" s="37"/>
      <c r="F5527" s="37"/>
      <c r="G5527" s="39"/>
      <c r="H5527" s="40"/>
      <c r="I5527" s="107" t="str">
        <f>IF(G5527="","",_xlfn.IFNA(VLOOKUP(G5527,'سجل المشتريات'!F:N,8,0),"غير مسجلة في المشتريات"))</f>
        <v/>
      </c>
      <c r="J5527" s="26" t="str">
        <f>_xlfn.IFNA(VLOOKUP(F5527,الاوردرات!$B$1:$C$600,2,0),"")</f>
        <v/>
      </c>
      <c r="K5527" s="52"/>
      <c r="M5527" s="105" t="str">
        <f>IF(G5527="","",_xlfn.IFNA((VLOOKUP(G5527,help!L:M,2,0))*H5527,_xlfn.IFNA((VLOOKUP(G5527,help!P:Q,2,0))*H5527,"غير مسجلة في المشتريات")))</f>
        <v/>
      </c>
    </row>
    <row r="5528" spans="2:13" hidden="1" x14ac:dyDescent="0.25">
      <c r="B5528" s="13">
        <f>COUNTIFS($G$3:G5528,'تقرير استهلاك خامات'!$D$4)</f>
        <v>2</v>
      </c>
      <c r="C5528" s="13">
        <f>COUNTIFS($F$3:F5528,'تقرير منتج تام'!$E$4)</f>
        <v>10</v>
      </c>
      <c r="D5528" s="37"/>
      <c r="E5528" s="37"/>
      <c r="F5528" s="37"/>
      <c r="G5528" s="39"/>
      <c r="H5528" s="40"/>
      <c r="I5528" s="107" t="str">
        <f>IF(G5528="","",_xlfn.IFNA(VLOOKUP(G5528,'سجل المشتريات'!F:N,8,0),"غير مسجلة في المشتريات"))</f>
        <v/>
      </c>
      <c r="J5528" s="26" t="str">
        <f>_xlfn.IFNA(VLOOKUP(F5528,الاوردرات!$B$1:$C$600,2,0),"")</f>
        <v/>
      </c>
      <c r="K5528" s="52"/>
      <c r="M5528" s="105" t="str">
        <f>IF(G5528="","",_xlfn.IFNA((VLOOKUP(G5528,help!L:M,2,0))*H5528,_xlfn.IFNA((VLOOKUP(G5528,help!P:Q,2,0))*H5528,"غير مسجلة في المشتريات")))</f>
        <v/>
      </c>
    </row>
    <row r="5529" spans="2:13" hidden="1" x14ac:dyDescent="0.25">
      <c r="B5529" s="13">
        <f>COUNTIFS($G$3:G5529,'تقرير استهلاك خامات'!$D$4)</f>
        <v>2</v>
      </c>
      <c r="C5529" s="13">
        <f>COUNTIFS($F$3:F5529,'تقرير منتج تام'!$E$4)</f>
        <v>10</v>
      </c>
      <c r="D5529" s="37"/>
      <c r="E5529" s="37"/>
      <c r="F5529" s="37"/>
      <c r="G5529" s="39"/>
      <c r="H5529" s="40"/>
      <c r="I5529" s="107" t="str">
        <f>IF(G5529="","",_xlfn.IFNA(VLOOKUP(G5529,'سجل المشتريات'!F:N,8,0),"غير مسجلة في المشتريات"))</f>
        <v/>
      </c>
      <c r="J5529" s="26" t="str">
        <f>_xlfn.IFNA(VLOOKUP(F5529,الاوردرات!$B$1:$C$600,2,0),"")</f>
        <v/>
      </c>
      <c r="K5529" s="52"/>
      <c r="M5529" s="105" t="str">
        <f>IF(G5529="","",_xlfn.IFNA((VLOOKUP(G5529,help!L:M,2,0))*H5529,_xlfn.IFNA((VLOOKUP(G5529,help!P:Q,2,0))*H5529,"غير مسجلة في المشتريات")))</f>
        <v/>
      </c>
    </row>
    <row r="5530" spans="2:13" hidden="1" x14ac:dyDescent="0.25">
      <c r="B5530" s="13">
        <f>COUNTIFS($G$3:G5530,'تقرير استهلاك خامات'!$D$4)</f>
        <v>2</v>
      </c>
      <c r="C5530" s="13">
        <f>COUNTIFS($F$3:F5530,'تقرير منتج تام'!$E$4)</f>
        <v>10</v>
      </c>
      <c r="D5530" s="37"/>
      <c r="E5530" s="37"/>
      <c r="F5530" s="37"/>
      <c r="G5530" s="39"/>
      <c r="H5530" s="40"/>
      <c r="I5530" s="107" t="str">
        <f>IF(G5530="","",_xlfn.IFNA(VLOOKUP(G5530,'سجل المشتريات'!F:N,8,0),"غير مسجلة في المشتريات"))</f>
        <v/>
      </c>
      <c r="J5530" s="26" t="str">
        <f>_xlfn.IFNA(VLOOKUP(F5530,الاوردرات!$B$1:$C$600,2,0),"")</f>
        <v/>
      </c>
      <c r="K5530" s="52"/>
      <c r="M5530" s="105" t="str">
        <f>IF(G5530="","",_xlfn.IFNA((VLOOKUP(G5530,help!L:M,2,0))*H5530,_xlfn.IFNA((VLOOKUP(G5530,help!P:Q,2,0))*H5530,"غير مسجلة في المشتريات")))</f>
        <v/>
      </c>
    </row>
    <row r="5531" spans="2:13" hidden="1" x14ac:dyDescent="0.25">
      <c r="B5531" s="13">
        <f>COUNTIFS($G$3:G5531,'تقرير استهلاك خامات'!$D$4)</f>
        <v>2</v>
      </c>
      <c r="C5531" s="13">
        <f>COUNTIFS($F$3:F5531,'تقرير منتج تام'!$E$4)</f>
        <v>10</v>
      </c>
      <c r="D5531" s="37"/>
      <c r="E5531" s="37"/>
      <c r="F5531" s="37"/>
      <c r="G5531" s="39"/>
      <c r="H5531" s="40"/>
      <c r="I5531" s="107" t="str">
        <f>IF(G5531="","",_xlfn.IFNA(VLOOKUP(G5531,'سجل المشتريات'!F:N,8,0),"غير مسجلة في المشتريات"))</f>
        <v/>
      </c>
      <c r="J5531" s="26" t="str">
        <f>_xlfn.IFNA(VLOOKUP(F5531,الاوردرات!$B$1:$C$600,2,0),"")</f>
        <v/>
      </c>
      <c r="K5531" s="52"/>
      <c r="M5531" s="105" t="str">
        <f>IF(G5531="","",_xlfn.IFNA((VLOOKUP(G5531,help!L:M,2,0))*H5531,_xlfn.IFNA((VLOOKUP(G5531,help!P:Q,2,0))*H5531,"غير مسجلة في المشتريات")))</f>
        <v/>
      </c>
    </row>
    <row r="5532" spans="2:13" hidden="1" x14ac:dyDescent="0.25">
      <c r="B5532" s="13">
        <f>COUNTIFS($G$3:G5532,'تقرير استهلاك خامات'!$D$4)</f>
        <v>2</v>
      </c>
      <c r="C5532" s="13">
        <f>COUNTIFS($F$3:F5532,'تقرير منتج تام'!$E$4)</f>
        <v>10</v>
      </c>
      <c r="D5532" s="37"/>
      <c r="E5532" s="37"/>
      <c r="F5532" s="37"/>
      <c r="G5532" s="39"/>
      <c r="H5532" s="40"/>
      <c r="I5532" s="107" t="str">
        <f>IF(G5532="","",_xlfn.IFNA(VLOOKUP(G5532,'سجل المشتريات'!F:N,8,0),"غير مسجلة في المشتريات"))</f>
        <v/>
      </c>
      <c r="J5532" s="26" t="str">
        <f>_xlfn.IFNA(VLOOKUP(F5532,الاوردرات!$B$1:$C$600,2,0),"")</f>
        <v/>
      </c>
      <c r="K5532" s="52"/>
      <c r="M5532" s="105" t="str">
        <f>IF(G5532="","",_xlfn.IFNA((VLOOKUP(G5532,help!L:M,2,0))*H5532,_xlfn.IFNA((VLOOKUP(G5532,help!P:Q,2,0))*H5532,"غير مسجلة في المشتريات")))</f>
        <v/>
      </c>
    </row>
    <row r="5533" spans="2:13" hidden="1" x14ac:dyDescent="0.25">
      <c r="B5533" s="13">
        <f>COUNTIFS($G$3:G5533,'تقرير استهلاك خامات'!$D$4)</f>
        <v>2</v>
      </c>
      <c r="C5533" s="13">
        <f>COUNTIFS($F$3:F5533,'تقرير منتج تام'!$E$4)</f>
        <v>10</v>
      </c>
      <c r="D5533" s="37"/>
      <c r="E5533" s="37"/>
      <c r="F5533" s="37"/>
      <c r="G5533" s="39"/>
      <c r="H5533" s="40"/>
      <c r="I5533" s="107" t="str">
        <f>IF(G5533="","",_xlfn.IFNA(VLOOKUP(G5533,'سجل المشتريات'!F:N,8,0),"غير مسجلة في المشتريات"))</f>
        <v/>
      </c>
      <c r="J5533" s="26" t="str">
        <f>_xlfn.IFNA(VLOOKUP(F5533,الاوردرات!$B$1:$C$600,2,0),"")</f>
        <v/>
      </c>
      <c r="K5533" s="52"/>
      <c r="M5533" s="105" t="str">
        <f>IF(G5533="","",_xlfn.IFNA((VLOOKUP(G5533,help!L:M,2,0))*H5533,_xlfn.IFNA((VLOOKUP(G5533,help!P:Q,2,0))*H5533,"غير مسجلة في المشتريات")))</f>
        <v/>
      </c>
    </row>
    <row r="5534" spans="2:13" hidden="1" x14ac:dyDescent="0.25">
      <c r="B5534" s="13">
        <f>COUNTIFS($G$3:G5534,'تقرير استهلاك خامات'!$D$4)</f>
        <v>2</v>
      </c>
      <c r="C5534" s="13">
        <f>COUNTIFS($F$3:F5534,'تقرير منتج تام'!$E$4)</f>
        <v>10</v>
      </c>
      <c r="D5534" s="37"/>
      <c r="E5534" s="37"/>
      <c r="F5534" s="37"/>
      <c r="G5534" s="39"/>
      <c r="H5534" s="40"/>
      <c r="I5534" s="107" t="str">
        <f>IF(G5534="","",_xlfn.IFNA(VLOOKUP(G5534,'سجل المشتريات'!F:N,8,0),"غير مسجلة في المشتريات"))</f>
        <v/>
      </c>
      <c r="J5534" s="26" t="str">
        <f>_xlfn.IFNA(VLOOKUP(F5534,الاوردرات!$B$1:$C$600,2,0),"")</f>
        <v/>
      </c>
      <c r="K5534" s="52"/>
      <c r="M5534" s="105" t="str">
        <f>IF(G5534="","",_xlfn.IFNA((VLOOKUP(G5534,help!L:M,2,0))*H5534,_xlfn.IFNA((VLOOKUP(G5534,help!P:Q,2,0))*H5534,"غير مسجلة في المشتريات")))</f>
        <v/>
      </c>
    </row>
    <row r="5535" spans="2:13" hidden="1" x14ac:dyDescent="0.25">
      <c r="B5535" s="13">
        <f>COUNTIFS($G$3:G5535,'تقرير استهلاك خامات'!$D$4)</f>
        <v>2</v>
      </c>
      <c r="C5535" s="13">
        <f>COUNTIFS($F$3:F5535,'تقرير منتج تام'!$E$4)</f>
        <v>10</v>
      </c>
      <c r="D5535" s="37"/>
      <c r="E5535" s="37"/>
      <c r="F5535" s="37"/>
      <c r="G5535" s="39"/>
      <c r="H5535" s="40"/>
      <c r="I5535" s="107" t="str">
        <f>IF(G5535="","",_xlfn.IFNA(VLOOKUP(G5535,'سجل المشتريات'!F:N,8,0),"غير مسجلة في المشتريات"))</f>
        <v/>
      </c>
      <c r="J5535" s="26" t="str">
        <f>_xlfn.IFNA(VLOOKUP(F5535,الاوردرات!$B$1:$C$600,2,0),"")</f>
        <v/>
      </c>
      <c r="K5535" s="52"/>
      <c r="M5535" s="105" t="str">
        <f>IF(G5535="","",_xlfn.IFNA((VLOOKUP(G5535,help!L:M,2,0))*H5535,_xlfn.IFNA((VLOOKUP(G5535,help!P:Q,2,0))*H5535,"غير مسجلة في المشتريات")))</f>
        <v/>
      </c>
    </row>
    <row r="5536" spans="2:13" hidden="1" x14ac:dyDescent="0.25">
      <c r="B5536" s="13">
        <f>COUNTIFS($G$3:G5536,'تقرير استهلاك خامات'!$D$4)</f>
        <v>2</v>
      </c>
      <c r="C5536" s="13">
        <f>COUNTIFS($F$3:F5536,'تقرير منتج تام'!$E$4)</f>
        <v>10</v>
      </c>
      <c r="D5536" s="37"/>
      <c r="E5536" s="37"/>
      <c r="F5536" s="37"/>
      <c r="G5536" s="39"/>
      <c r="H5536" s="40"/>
      <c r="I5536" s="107" t="str">
        <f>IF(G5536="","",_xlfn.IFNA(VLOOKUP(G5536,'سجل المشتريات'!F:N,8,0),"غير مسجلة في المشتريات"))</f>
        <v/>
      </c>
      <c r="J5536" s="26" t="str">
        <f>_xlfn.IFNA(VLOOKUP(F5536,الاوردرات!$B$1:$C$600,2,0),"")</f>
        <v/>
      </c>
      <c r="K5536" s="52"/>
      <c r="M5536" s="105" t="str">
        <f>IF(G5536="","",_xlfn.IFNA((VLOOKUP(G5536,help!L:M,2,0))*H5536,_xlfn.IFNA((VLOOKUP(G5536,help!P:Q,2,0))*H5536,"غير مسجلة في المشتريات")))</f>
        <v/>
      </c>
    </row>
    <row r="5537" spans="2:13" hidden="1" x14ac:dyDescent="0.25">
      <c r="B5537" s="13">
        <f>COUNTIFS($G$3:G5537,'تقرير استهلاك خامات'!$D$4)</f>
        <v>2</v>
      </c>
      <c r="C5537" s="13">
        <f>COUNTIFS($F$3:F5537,'تقرير منتج تام'!$E$4)</f>
        <v>10</v>
      </c>
      <c r="D5537" s="37"/>
      <c r="E5537" s="37"/>
      <c r="F5537" s="37"/>
      <c r="G5537" s="39"/>
      <c r="H5537" s="40"/>
      <c r="I5537" s="107" t="str">
        <f>IF(G5537="","",_xlfn.IFNA(VLOOKUP(G5537,'سجل المشتريات'!F:N,8,0),"غير مسجلة في المشتريات"))</f>
        <v/>
      </c>
      <c r="J5537" s="26" t="str">
        <f>_xlfn.IFNA(VLOOKUP(F5537,الاوردرات!$B$1:$C$600,2,0),"")</f>
        <v/>
      </c>
      <c r="K5537" s="52"/>
      <c r="M5537" s="105" t="str">
        <f>IF(G5537="","",_xlfn.IFNA((VLOOKUP(G5537,help!L:M,2,0))*H5537,_xlfn.IFNA((VLOOKUP(G5537,help!P:Q,2,0))*H5537,"غير مسجلة في المشتريات")))</f>
        <v/>
      </c>
    </row>
    <row r="5538" spans="2:13" hidden="1" x14ac:dyDescent="0.25">
      <c r="B5538" s="13">
        <f>COUNTIFS($G$3:G5538,'تقرير استهلاك خامات'!$D$4)</f>
        <v>2</v>
      </c>
      <c r="C5538" s="13">
        <f>COUNTIFS($F$3:F5538,'تقرير منتج تام'!$E$4)</f>
        <v>10</v>
      </c>
      <c r="D5538" s="37"/>
      <c r="E5538" s="37"/>
      <c r="F5538" s="37"/>
      <c r="G5538" s="39"/>
      <c r="H5538" s="40"/>
      <c r="I5538" s="107" t="str">
        <f>IF(G5538="","",_xlfn.IFNA(VLOOKUP(G5538,'سجل المشتريات'!F:N,8,0),"غير مسجلة في المشتريات"))</f>
        <v/>
      </c>
      <c r="J5538" s="26" t="str">
        <f>_xlfn.IFNA(VLOOKUP(F5538,الاوردرات!$B$1:$C$600,2,0),"")</f>
        <v/>
      </c>
      <c r="K5538" s="52"/>
      <c r="M5538" s="105" t="str">
        <f>IF(G5538="","",_xlfn.IFNA((VLOOKUP(G5538,help!L:M,2,0))*H5538,_xlfn.IFNA((VLOOKUP(G5538,help!P:Q,2,0))*H5538,"غير مسجلة في المشتريات")))</f>
        <v/>
      </c>
    </row>
    <row r="5539" spans="2:13" hidden="1" x14ac:dyDescent="0.25">
      <c r="B5539" s="13">
        <f>COUNTIFS($G$3:G5539,'تقرير استهلاك خامات'!$D$4)</f>
        <v>2</v>
      </c>
      <c r="C5539" s="13">
        <f>COUNTIFS($F$3:F5539,'تقرير منتج تام'!$E$4)</f>
        <v>10</v>
      </c>
      <c r="D5539" s="37"/>
      <c r="E5539" s="37"/>
      <c r="F5539" s="37"/>
      <c r="G5539" s="39"/>
      <c r="H5539" s="40"/>
      <c r="I5539" s="107" t="str">
        <f>IF(G5539="","",_xlfn.IFNA(VLOOKUP(G5539,'سجل المشتريات'!F:N,8,0),"غير مسجلة في المشتريات"))</f>
        <v/>
      </c>
      <c r="J5539" s="26" t="str">
        <f>_xlfn.IFNA(VLOOKUP(F5539,الاوردرات!$B$1:$C$600,2,0),"")</f>
        <v/>
      </c>
      <c r="K5539" s="52"/>
      <c r="M5539" s="105" t="str">
        <f>IF(G5539="","",_xlfn.IFNA((VLOOKUP(G5539,help!L:M,2,0))*H5539,_xlfn.IFNA((VLOOKUP(G5539,help!P:Q,2,0))*H5539,"غير مسجلة في المشتريات")))</f>
        <v/>
      </c>
    </row>
    <row r="5540" spans="2:13" hidden="1" x14ac:dyDescent="0.25">
      <c r="B5540" s="13">
        <f>COUNTIFS($G$3:G5540,'تقرير استهلاك خامات'!$D$4)</f>
        <v>2</v>
      </c>
      <c r="C5540" s="13">
        <f>COUNTIFS($F$3:F5540,'تقرير منتج تام'!$E$4)</f>
        <v>10</v>
      </c>
      <c r="D5540" s="37"/>
      <c r="E5540" s="37"/>
      <c r="F5540" s="37"/>
      <c r="G5540" s="39"/>
      <c r="H5540" s="40"/>
      <c r="I5540" s="107" t="str">
        <f>IF(G5540="","",_xlfn.IFNA(VLOOKUP(G5540,'سجل المشتريات'!F:N,8,0),"غير مسجلة في المشتريات"))</f>
        <v/>
      </c>
      <c r="J5540" s="26" t="str">
        <f>_xlfn.IFNA(VLOOKUP(F5540,الاوردرات!$B$1:$C$600,2,0),"")</f>
        <v/>
      </c>
      <c r="K5540" s="52"/>
      <c r="M5540" s="105" t="str">
        <f>IF(G5540="","",_xlfn.IFNA((VLOOKUP(G5540,help!L:M,2,0))*H5540,_xlfn.IFNA((VLOOKUP(G5540,help!P:Q,2,0))*H5540,"غير مسجلة في المشتريات")))</f>
        <v/>
      </c>
    </row>
    <row r="5541" spans="2:13" hidden="1" x14ac:dyDescent="0.25">
      <c r="B5541" s="13">
        <f>COUNTIFS($G$3:G5541,'تقرير استهلاك خامات'!$D$4)</f>
        <v>2</v>
      </c>
      <c r="C5541" s="13">
        <f>COUNTIFS($F$3:F5541,'تقرير منتج تام'!$E$4)</f>
        <v>10</v>
      </c>
      <c r="D5541" s="37"/>
      <c r="E5541" s="37"/>
      <c r="F5541" s="37"/>
      <c r="G5541" s="39"/>
      <c r="H5541" s="40"/>
      <c r="I5541" s="107" t="str">
        <f>IF(G5541="","",_xlfn.IFNA(VLOOKUP(G5541,'سجل المشتريات'!F:N,8,0),"غير مسجلة في المشتريات"))</f>
        <v/>
      </c>
      <c r="J5541" s="26" t="str">
        <f>_xlfn.IFNA(VLOOKUP(F5541,الاوردرات!$B$1:$C$600,2,0),"")</f>
        <v/>
      </c>
      <c r="K5541" s="52"/>
      <c r="M5541" s="105" t="str">
        <f>IF(G5541="","",_xlfn.IFNA((VLOOKUP(G5541,help!L:M,2,0))*H5541,_xlfn.IFNA((VLOOKUP(G5541,help!P:Q,2,0))*H5541,"غير مسجلة في المشتريات")))</f>
        <v/>
      </c>
    </row>
    <row r="5542" spans="2:13" hidden="1" x14ac:dyDescent="0.25">
      <c r="B5542" s="13">
        <f>COUNTIFS($G$3:G5542,'تقرير استهلاك خامات'!$D$4)</f>
        <v>2</v>
      </c>
      <c r="C5542" s="13">
        <f>COUNTIFS($F$3:F5542,'تقرير منتج تام'!$E$4)</f>
        <v>10</v>
      </c>
      <c r="D5542" s="37"/>
      <c r="E5542" s="37"/>
      <c r="F5542" s="37"/>
      <c r="G5542" s="39"/>
      <c r="H5542" s="40"/>
      <c r="I5542" s="107" t="str">
        <f>IF(G5542="","",_xlfn.IFNA(VLOOKUP(G5542,'سجل المشتريات'!F:N,8,0),"غير مسجلة في المشتريات"))</f>
        <v/>
      </c>
      <c r="J5542" s="26" t="str">
        <f>_xlfn.IFNA(VLOOKUP(F5542,الاوردرات!$B$1:$C$600,2,0),"")</f>
        <v/>
      </c>
      <c r="K5542" s="52"/>
      <c r="M5542" s="105" t="str">
        <f>IF(G5542="","",_xlfn.IFNA((VLOOKUP(G5542,help!L:M,2,0))*H5542,_xlfn.IFNA((VLOOKUP(G5542,help!P:Q,2,0))*H5542,"غير مسجلة في المشتريات")))</f>
        <v/>
      </c>
    </row>
    <row r="5543" spans="2:13" hidden="1" x14ac:dyDescent="0.25">
      <c r="B5543" s="13">
        <f>COUNTIFS($G$3:G5543,'تقرير استهلاك خامات'!$D$4)</f>
        <v>2</v>
      </c>
      <c r="C5543" s="13">
        <f>COUNTIFS($F$3:F5543,'تقرير منتج تام'!$E$4)</f>
        <v>10</v>
      </c>
      <c r="D5543" s="37"/>
      <c r="E5543" s="37"/>
      <c r="F5543" s="37"/>
      <c r="G5543" s="39"/>
      <c r="H5543" s="40"/>
      <c r="I5543" s="107" t="str">
        <f>IF(G5543="","",_xlfn.IFNA(VLOOKUP(G5543,'سجل المشتريات'!F:N,8,0),"غير مسجلة في المشتريات"))</f>
        <v/>
      </c>
      <c r="J5543" s="26" t="str">
        <f>_xlfn.IFNA(VLOOKUP(F5543,الاوردرات!$B$1:$C$600,2,0),"")</f>
        <v/>
      </c>
      <c r="K5543" s="52"/>
      <c r="M5543" s="105" t="str">
        <f>IF(G5543="","",_xlfn.IFNA((VLOOKUP(G5543,help!L:M,2,0))*H5543,_xlfn.IFNA((VLOOKUP(G5543,help!P:Q,2,0))*H5543,"غير مسجلة في المشتريات")))</f>
        <v/>
      </c>
    </row>
    <row r="5544" spans="2:13" hidden="1" x14ac:dyDescent="0.25">
      <c r="B5544" s="13">
        <f>COUNTIFS($G$3:G5544,'تقرير استهلاك خامات'!$D$4)</f>
        <v>2</v>
      </c>
      <c r="C5544" s="13">
        <f>COUNTIFS($F$3:F5544,'تقرير منتج تام'!$E$4)</f>
        <v>10</v>
      </c>
      <c r="D5544" s="37"/>
      <c r="E5544" s="37"/>
      <c r="F5544" s="37"/>
      <c r="G5544" s="39"/>
      <c r="H5544" s="40"/>
      <c r="I5544" s="107" t="str">
        <f>IF(G5544="","",_xlfn.IFNA(VLOOKUP(G5544,'سجل المشتريات'!F:N,8,0),"غير مسجلة في المشتريات"))</f>
        <v/>
      </c>
      <c r="J5544" s="26" t="str">
        <f>_xlfn.IFNA(VLOOKUP(F5544,الاوردرات!$B$1:$C$600,2,0),"")</f>
        <v/>
      </c>
      <c r="K5544" s="52"/>
      <c r="M5544" s="105" t="str">
        <f>IF(G5544="","",_xlfn.IFNA((VLOOKUP(G5544,help!L:M,2,0))*H5544,_xlfn.IFNA((VLOOKUP(G5544,help!P:Q,2,0))*H5544,"غير مسجلة في المشتريات")))</f>
        <v/>
      </c>
    </row>
    <row r="5545" spans="2:13" hidden="1" x14ac:dyDescent="0.25">
      <c r="B5545" s="13">
        <f>COUNTIFS($G$3:G5545,'تقرير استهلاك خامات'!$D$4)</f>
        <v>2</v>
      </c>
      <c r="C5545" s="13">
        <f>COUNTIFS($F$3:F5545,'تقرير منتج تام'!$E$4)</f>
        <v>10</v>
      </c>
      <c r="D5545" s="37"/>
      <c r="E5545" s="37"/>
      <c r="F5545" s="37"/>
      <c r="G5545" s="39"/>
      <c r="H5545" s="40"/>
      <c r="I5545" s="107" t="str">
        <f>IF(G5545="","",_xlfn.IFNA(VLOOKUP(G5545,'سجل المشتريات'!F:N,8,0),"غير مسجلة في المشتريات"))</f>
        <v/>
      </c>
      <c r="J5545" s="26" t="str">
        <f>_xlfn.IFNA(VLOOKUP(F5545,الاوردرات!$B$1:$C$600,2,0),"")</f>
        <v/>
      </c>
      <c r="K5545" s="52"/>
      <c r="M5545" s="105" t="str">
        <f>IF(G5545="","",_xlfn.IFNA((VLOOKUP(G5545,help!L:M,2,0))*H5545,_xlfn.IFNA((VLOOKUP(G5545,help!P:Q,2,0))*H5545,"غير مسجلة في المشتريات")))</f>
        <v/>
      </c>
    </row>
    <row r="5546" spans="2:13" hidden="1" x14ac:dyDescent="0.25">
      <c r="B5546" s="13">
        <f>COUNTIFS($G$3:G5546,'تقرير استهلاك خامات'!$D$4)</f>
        <v>2</v>
      </c>
      <c r="C5546" s="13">
        <f>COUNTIFS($F$3:F5546,'تقرير منتج تام'!$E$4)</f>
        <v>10</v>
      </c>
      <c r="D5546" s="37"/>
      <c r="E5546" s="37"/>
      <c r="F5546" s="37"/>
      <c r="G5546" s="39"/>
      <c r="H5546" s="40"/>
      <c r="I5546" s="107" t="str">
        <f>IF(G5546="","",_xlfn.IFNA(VLOOKUP(G5546,'سجل المشتريات'!F:N,8,0),"غير مسجلة في المشتريات"))</f>
        <v/>
      </c>
      <c r="J5546" s="26" t="str">
        <f>_xlfn.IFNA(VLOOKUP(F5546,الاوردرات!$B$1:$C$600,2,0),"")</f>
        <v/>
      </c>
      <c r="K5546" s="52"/>
      <c r="M5546" s="105" t="str">
        <f>IF(G5546="","",_xlfn.IFNA((VLOOKUP(G5546,help!L:M,2,0))*H5546,_xlfn.IFNA((VLOOKUP(G5546,help!P:Q,2,0))*H5546,"غير مسجلة في المشتريات")))</f>
        <v/>
      </c>
    </row>
    <row r="5547" spans="2:13" hidden="1" x14ac:dyDescent="0.25">
      <c r="B5547" s="13">
        <f>COUNTIFS($G$3:G5547,'تقرير استهلاك خامات'!$D$4)</f>
        <v>2</v>
      </c>
      <c r="C5547" s="13">
        <f>COUNTIFS($F$3:F5547,'تقرير منتج تام'!$E$4)</f>
        <v>10</v>
      </c>
      <c r="D5547" s="37"/>
      <c r="E5547" s="37"/>
      <c r="F5547" s="37"/>
      <c r="G5547" s="39"/>
      <c r="H5547" s="40"/>
      <c r="I5547" s="107" t="str">
        <f>IF(G5547="","",_xlfn.IFNA(VLOOKUP(G5547,'سجل المشتريات'!F:N,8,0),"غير مسجلة في المشتريات"))</f>
        <v/>
      </c>
      <c r="J5547" s="26" t="str">
        <f>_xlfn.IFNA(VLOOKUP(F5547,الاوردرات!$B$1:$C$600,2,0),"")</f>
        <v/>
      </c>
      <c r="K5547" s="52"/>
      <c r="M5547" s="105" t="str">
        <f>IF(G5547="","",_xlfn.IFNA((VLOOKUP(G5547,help!L:M,2,0))*H5547,_xlfn.IFNA((VLOOKUP(G5547,help!P:Q,2,0))*H5547,"غير مسجلة في المشتريات")))</f>
        <v/>
      </c>
    </row>
    <row r="5548" spans="2:13" hidden="1" x14ac:dyDescent="0.25">
      <c r="B5548" s="13">
        <f>COUNTIFS($G$3:G5548,'تقرير استهلاك خامات'!$D$4)</f>
        <v>2</v>
      </c>
      <c r="C5548" s="13">
        <f>COUNTIFS($F$3:F5548,'تقرير منتج تام'!$E$4)</f>
        <v>10</v>
      </c>
      <c r="D5548" s="37"/>
      <c r="E5548" s="37"/>
      <c r="F5548" s="37"/>
      <c r="G5548" s="39"/>
      <c r="H5548" s="40"/>
      <c r="I5548" s="107" t="str">
        <f>IF(G5548="","",_xlfn.IFNA(VLOOKUP(G5548,'سجل المشتريات'!F:N,8,0),"غير مسجلة في المشتريات"))</f>
        <v/>
      </c>
      <c r="J5548" s="26" t="str">
        <f>_xlfn.IFNA(VLOOKUP(F5548,الاوردرات!$B$1:$C$600,2,0),"")</f>
        <v/>
      </c>
      <c r="K5548" s="52"/>
      <c r="M5548" s="105" t="str">
        <f>IF(G5548="","",_xlfn.IFNA((VLOOKUP(G5548,help!L:M,2,0))*H5548,_xlfn.IFNA((VLOOKUP(G5548,help!P:Q,2,0))*H5548,"غير مسجلة في المشتريات")))</f>
        <v/>
      </c>
    </row>
    <row r="5549" spans="2:13" hidden="1" x14ac:dyDescent="0.25">
      <c r="B5549" s="13">
        <f>COUNTIFS($G$3:G5549,'تقرير استهلاك خامات'!$D$4)</f>
        <v>2</v>
      </c>
      <c r="C5549" s="13">
        <f>COUNTIFS($F$3:F5549,'تقرير منتج تام'!$E$4)</f>
        <v>10</v>
      </c>
      <c r="D5549" s="37"/>
      <c r="E5549" s="37"/>
      <c r="F5549" s="37"/>
      <c r="G5549" s="39"/>
      <c r="H5549" s="40"/>
      <c r="I5549" s="107" t="str">
        <f>IF(G5549="","",_xlfn.IFNA(VLOOKUP(G5549,'سجل المشتريات'!F:N,8,0),"غير مسجلة في المشتريات"))</f>
        <v/>
      </c>
      <c r="J5549" s="26" t="str">
        <f>_xlfn.IFNA(VLOOKUP(F5549,الاوردرات!$B$1:$C$600,2,0),"")</f>
        <v/>
      </c>
      <c r="K5549" s="52"/>
      <c r="M5549" s="105" t="str">
        <f>IF(G5549="","",_xlfn.IFNA((VLOOKUP(G5549,help!L:M,2,0))*H5549,_xlfn.IFNA((VLOOKUP(G5549,help!P:Q,2,0))*H5549,"غير مسجلة في المشتريات")))</f>
        <v/>
      </c>
    </row>
    <row r="5550" spans="2:13" hidden="1" x14ac:dyDescent="0.25">
      <c r="B5550" s="13">
        <f>COUNTIFS($G$3:G5550,'تقرير استهلاك خامات'!$D$4)</f>
        <v>2</v>
      </c>
      <c r="C5550" s="13">
        <f>COUNTIFS($F$3:F5550,'تقرير منتج تام'!$E$4)</f>
        <v>10</v>
      </c>
      <c r="D5550" s="37"/>
      <c r="E5550" s="37"/>
      <c r="F5550" s="37"/>
      <c r="G5550" s="39"/>
      <c r="H5550" s="40"/>
      <c r="I5550" s="107" t="str">
        <f>IF(G5550="","",_xlfn.IFNA(VLOOKUP(G5550,'سجل المشتريات'!F:N,8,0),"غير مسجلة في المشتريات"))</f>
        <v/>
      </c>
      <c r="J5550" s="26" t="str">
        <f>_xlfn.IFNA(VLOOKUP(F5550,الاوردرات!$B$1:$C$600,2,0),"")</f>
        <v/>
      </c>
      <c r="K5550" s="52"/>
      <c r="M5550" s="105" t="str">
        <f>IF(G5550="","",_xlfn.IFNA((VLOOKUP(G5550,help!L:M,2,0))*H5550,_xlfn.IFNA((VLOOKUP(G5550,help!P:Q,2,0))*H5550,"غير مسجلة في المشتريات")))</f>
        <v/>
      </c>
    </row>
    <row r="5551" spans="2:13" hidden="1" x14ac:dyDescent="0.25">
      <c r="B5551" s="13">
        <f>COUNTIFS($G$3:G5551,'تقرير استهلاك خامات'!$D$4)</f>
        <v>2</v>
      </c>
      <c r="C5551" s="13">
        <f>COUNTIFS($F$3:F5551,'تقرير منتج تام'!$E$4)</f>
        <v>10</v>
      </c>
      <c r="D5551" s="37"/>
      <c r="E5551" s="37"/>
      <c r="F5551" s="37"/>
      <c r="G5551" s="39"/>
      <c r="H5551" s="40"/>
      <c r="I5551" s="107" t="str">
        <f>IF(G5551="","",_xlfn.IFNA(VLOOKUP(G5551,'سجل المشتريات'!F:N,8,0),"غير مسجلة في المشتريات"))</f>
        <v/>
      </c>
      <c r="J5551" s="26" t="str">
        <f>_xlfn.IFNA(VLOOKUP(F5551,الاوردرات!$B$1:$C$600,2,0),"")</f>
        <v/>
      </c>
      <c r="K5551" s="52"/>
      <c r="M5551" s="105" t="str">
        <f>IF(G5551="","",_xlfn.IFNA((VLOOKUP(G5551,help!L:M,2,0))*H5551,_xlfn.IFNA((VLOOKUP(G5551,help!P:Q,2,0))*H5551,"غير مسجلة في المشتريات")))</f>
        <v/>
      </c>
    </row>
    <row r="5552" spans="2:13" hidden="1" x14ac:dyDescent="0.25">
      <c r="B5552" s="13">
        <f>COUNTIFS($G$3:G5552,'تقرير استهلاك خامات'!$D$4)</f>
        <v>2</v>
      </c>
      <c r="C5552" s="13">
        <f>COUNTIFS($F$3:F5552,'تقرير منتج تام'!$E$4)</f>
        <v>10</v>
      </c>
      <c r="D5552" s="37"/>
      <c r="E5552" s="37"/>
      <c r="F5552" s="37"/>
      <c r="G5552" s="39"/>
      <c r="H5552" s="40"/>
      <c r="I5552" s="107" t="str">
        <f>IF(G5552="","",_xlfn.IFNA(VLOOKUP(G5552,'سجل المشتريات'!F:N,8,0),"غير مسجلة في المشتريات"))</f>
        <v/>
      </c>
      <c r="J5552" s="26" t="str">
        <f>_xlfn.IFNA(VLOOKUP(F5552,الاوردرات!$B$1:$C$600,2,0),"")</f>
        <v/>
      </c>
      <c r="K5552" s="52"/>
      <c r="M5552" s="105" t="str">
        <f>IF(G5552="","",_xlfn.IFNA((VLOOKUP(G5552,help!L:M,2,0))*H5552,_xlfn.IFNA((VLOOKUP(G5552,help!P:Q,2,0))*H5552,"غير مسجلة في المشتريات")))</f>
        <v/>
      </c>
    </row>
    <row r="5553" spans="2:13" hidden="1" x14ac:dyDescent="0.25">
      <c r="B5553" s="13">
        <f>COUNTIFS($G$3:G5553,'تقرير استهلاك خامات'!$D$4)</f>
        <v>2</v>
      </c>
      <c r="C5553" s="13">
        <f>COUNTIFS($F$3:F5553,'تقرير منتج تام'!$E$4)</f>
        <v>10</v>
      </c>
      <c r="D5553" s="37"/>
      <c r="E5553" s="37"/>
      <c r="F5553" s="37"/>
      <c r="G5553" s="39"/>
      <c r="H5553" s="40"/>
      <c r="I5553" s="107" t="str">
        <f>IF(G5553="","",_xlfn.IFNA(VLOOKUP(G5553,'سجل المشتريات'!F:N,8,0),"غير مسجلة في المشتريات"))</f>
        <v/>
      </c>
      <c r="J5553" s="26" t="str">
        <f>_xlfn.IFNA(VLOOKUP(F5553,الاوردرات!$B$1:$C$600,2,0),"")</f>
        <v/>
      </c>
      <c r="K5553" s="52"/>
      <c r="M5553" s="105" t="str">
        <f>IF(G5553="","",_xlfn.IFNA((VLOOKUP(G5553,help!L:M,2,0))*H5553,_xlfn.IFNA((VLOOKUP(G5553,help!P:Q,2,0))*H5553,"غير مسجلة في المشتريات")))</f>
        <v/>
      </c>
    </row>
    <row r="5554" spans="2:13" hidden="1" x14ac:dyDescent="0.25">
      <c r="B5554" s="13">
        <f>COUNTIFS($G$3:G5554,'تقرير استهلاك خامات'!$D$4)</f>
        <v>2</v>
      </c>
      <c r="C5554" s="13">
        <f>COUNTIFS($F$3:F5554,'تقرير منتج تام'!$E$4)</f>
        <v>10</v>
      </c>
      <c r="D5554" s="37"/>
      <c r="E5554" s="37"/>
      <c r="F5554" s="37"/>
      <c r="G5554" s="39"/>
      <c r="H5554" s="40"/>
      <c r="I5554" s="107" t="str">
        <f>IF(G5554="","",_xlfn.IFNA(VLOOKUP(G5554,'سجل المشتريات'!F:N,8,0),"غير مسجلة في المشتريات"))</f>
        <v/>
      </c>
      <c r="J5554" s="26" t="str">
        <f>_xlfn.IFNA(VLOOKUP(F5554,الاوردرات!$B$1:$C$600,2,0),"")</f>
        <v/>
      </c>
      <c r="K5554" s="52"/>
      <c r="M5554" s="105" t="str">
        <f>IF(G5554="","",_xlfn.IFNA((VLOOKUP(G5554,help!L:M,2,0))*H5554,_xlfn.IFNA((VLOOKUP(G5554,help!P:Q,2,0))*H5554,"غير مسجلة في المشتريات")))</f>
        <v/>
      </c>
    </row>
    <row r="5555" spans="2:13" hidden="1" x14ac:dyDescent="0.25">
      <c r="B5555" s="13">
        <f>COUNTIFS($G$3:G5555,'تقرير استهلاك خامات'!$D$4)</f>
        <v>2</v>
      </c>
      <c r="C5555" s="13">
        <f>COUNTIFS($F$3:F5555,'تقرير منتج تام'!$E$4)</f>
        <v>10</v>
      </c>
      <c r="D5555" s="37"/>
      <c r="E5555" s="37"/>
      <c r="F5555" s="37"/>
      <c r="G5555" s="39"/>
      <c r="H5555" s="40"/>
      <c r="I5555" s="107" t="str">
        <f>IF(G5555="","",_xlfn.IFNA(VLOOKUP(G5555,'سجل المشتريات'!F:N,8,0),"غير مسجلة في المشتريات"))</f>
        <v/>
      </c>
      <c r="J5555" s="26" t="str">
        <f>_xlfn.IFNA(VLOOKUP(F5555,الاوردرات!$B$1:$C$600,2,0),"")</f>
        <v/>
      </c>
      <c r="K5555" s="52"/>
      <c r="M5555" s="105" t="str">
        <f>IF(G5555="","",_xlfn.IFNA((VLOOKUP(G5555,help!L:M,2,0))*H5555,_xlfn.IFNA((VLOOKUP(G5555,help!P:Q,2,0))*H5555,"غير مسجلة في المشتريات")))</f>
        <v/>
      </c>
    </row>
    <row r="5556" spans="2:13" hidden="1" x14ac:dyDescent="0.25">
      <c r="B5556" s="13">
        <f>COUNTIFS($G$3:G5556,'تقرير استهلاك خامات'!$D$4)</f>
        <v>2</v>
      </c>
      <c r="C5556" s="13">
        <f>COUNTIFS($F$3:F5556,'تقرير منتج تام'!$E$4)</f>
        <v>10</v>
      </c>
      <c r="D5556" s="37"/>
      <c r="E5556" s="37"/>
      <c r="F5556" s="37"/>
      <c r="G5556" s="39"/>
      <c r="H5556" s="40"/>
      <c r="I5556" s="107" t="str">
        <f>IF(G5556="","",_xlfn.IFNA(VLOOKUP(G5556,'سجل المشتريات'!F:N,8,0),"غير مسجلة في المشتريات"))</f>
        <v/>
      </c>
      <c r="J5556" s="26" t="str">
        <f>_xlfn.IFNA(VLOOKUP(F5556,الاوردرات!$B$1:$C$600,2,0),"")</f>
        <v/>
      </c>
      <c r="K5556" s="52"/>
      <c r="M5556" s="105" t="str">
        <f>IF(G5556="","",_xlfn.IFNA((VLOOKUP(G5556,help!L:M,2,0))*H5556,_xlfn.IFNA((VLOOKUP(G5556,help!P:Q,2,0))*H5556,"غير مسجلة في المشتريات")))</f>
        <v/>
      </c>
    </row>
    <row r="5557" spans="2:13" hidden="1" x14ac:dyDescent="0.25">
      <c r="B5557" s="13">
        <f>COUNTIFS($G$3:G5557,'تقرير استهلاك خامات'!$D$4)</f>
        <v>2</v>
      </c>
      <c r="C5557" s="13">
        <f>COUNTIFS($F$3:F5557,'تقرير منتج تام'!$E$4)</f>
        <v>10</v>
      </c>
      <c r="D5557" s="37"/>
      <c r="E5557" s="37"/>
      <c r="F5557" s="37"/>
      <c r="G5557" s="39"/>
      <c r="H5557" s="40"/>
      <c r="I5557" s="107" t="str">
        <f>IF(G5557="","",_xlfn.IFNA(VLOOKUP(G5557,'سجل المشتريات'!F:N,8,0),"غير مسجلة في المشتريات"))</f>
        <v/>
      </c>
      <c r="J5557" s="26" t="str">
        <f>_xlfn.IFNA(VLOOKUP(F5557,الاوردرات!$B$1:$C$600,2,0),"")</f>
        <v/>
      </c>
      <c r="K5557" s="52"/>
      <c r="M5557" s="105" t="str">
        <f>IF(G5557="","",_xlfn.IFNA((VLOOKUP(G5557,help!L:M,2,0))*H5557,_xlfn.IFNA((VLOOKUP(G5557,help!P:Q,2,0))*H5557,"غير مسجلة في المشتريات")))</f>
        <v/>
      </c>
    </row>
    <row r="5558" spans="2:13" hidden="1" x14ac:dyDescent="0.25">
      <c r="B5558" s="13">
        <f>COUNTIFS($G$3:G5558,'تقرير استهلاك خامات'!$D$4)</f>
        <v>2</v>
      </c>
      <c r="C5558" s="13">
        <f>COUNTIFS($F$3:F5558,'تقرير منتج تام'!$E$4)</f>
        <v>10</v>
      </c>
      <c r="D5558" s="37"/>
      <c r="E5558" s="37"/>
      <c r="F5558" s="37"/>
      <c r="G5558" s="39"/>
      <c r="H5558" s="40"/>
      <c r="I5558" s="107" t="str">
        <f>IF(G5558="","",_xlfn.IFNA(VLOOKUP(G5558,'سجل المشتريات'!F:N,8,0),"غير مسجلة في المشتريات"))</f>
        <v/>
      </c>
      <c r="J5558" s="26" t="str">
        <f>_xlfn.IFNA(VLOOKUP(F5558,الاوردرات!$B$1:$C$600,2,0),"")</f>
        <v/>
      </c>
      <c r="K5558" s="52"/>
      <c r="M5558" s="105" t="str">
        <f>IF(G5558="","",_xlfn.IFNA((VLOOKUP(G5558,help!L:M,2,0))*H5558,_xlfn.IFNA((VLOOKUP(G5558,help!P:Q,2,0))*H5558,"غير مسجلة في المشتريات")))</f>
        <v/>
      </c>
    </row>
    <row r="5559" spans="2:13" hidden="1" x14ac:dyDescent="0.25">
      <c r="B5559" s="13">
        <f>COUNTIFS($G$3:G5559,'تقرير استهلاك خامات'!$D$4)</f>
        <v>2</v>
      </c>
      <c r="C5559" s="13">
        <f>COUNTIFS($F$3:F5559,'تقرير منتج تام'!$E$4)</f>
        <v>10</v>
      </c>
      <c r="D5559" s="37"/>
      <c r="E5559" s="37"/>
      <c r="F5559" s="37"/>
      <c r="G5559" s="39"/>
      <c r="H5559" s="40"/>
      <c r="I5559" s="107" t="str">
        <f>IF(G5559="","",_xlfn.IFNA(VLOOKUP(G5559,'سجل المشتريات'!F:N,8,0),"غير مسجلة في المشتريات"))</f>
        <v/>
      </c>
      <c r="J5559" s="26" t="str">
        <f>_xlfn.IFNA(VLOOKUP(F5559,الاوردرات!$B$1:$C$600,2,0),"")</f>
        <v/>
      </c>
      <c r="K5559" s="52"/>
      <c r="M5559" s="105" t="str">
        <f>IF(G5559="","",_xlfn.IFNA((VLOOKUP(G5559,help!L:M,2,0))*H5559,_xlfn.IFNA((VLOOKUP(G5559,help!P:Q,2,0))*H5559,"غير مسجلة في المشتريات")))</f>
        <v/>
      </c>
    </row>
    <row r="5560" spans="2:13" hidden="1" x14ac:dyDescent="0.25">
      <c r="B5560" s="13">
        <f>COUNTIFS($G$3:G5560,'تقرير استهلاك خامات'!$D$4)</f>
        <v>2</v>
      </c>
      <c r="C5560" s="13">
        <f>COUNTIFS($F$3:F5560,'تقرير منتج تام'!$E$4)</f>
        <v>10</v>
      </c>
      <c r="D5560" s="37"/>
      <c r="E5560" s="37"/>
      <c r="F5560" s="37"/>
      <c r="G5560" s="39"/>
      <c r="H5560" s="40"/>
      <c r="I5560" s="107" t="str">
        <f>IF(G5560="","",_xlfn.IFNA(VLOOKUP(G5560,'سجل المشتريات'!F:N,8,0),"غير مسجلة في المشتريات"))</f>
        <v/>
      </c>
      <c r="J5560" s="26" t="str">
        <f>_xlfn.IFNA(VLOOKUP(F5560,الاوردرات!$B$1:$C$600,2,0),"")</f>
        <v/>
      </c>
      <c r="K5560" s="52"/>
      <c r="M5560" s="105" t="str">
        <f>IF(G5560="","",_xlfn.IFNA((VLOOKUP(G5560,help!L:M,2,0))*H5560,_xlfn.IFNA((VLOOKUP(G5560,help!P:Q,2,0))*H5560,"غير مسجلة في المشتريات")))</f>
        <v/>
      </c>
    </row>
    <row r="5561" spans="2:13" hidden="1" x14ac:dyDescent="0.25">
      <c r="B5561" s="13">
        <f>COUNTIFS($G$3:G5561,'تقرير استهلاك خامات'!$D$4)</f>
        <v>2</v>
      </c>
      <c r="C5561" s="13">
        <f>COUNTIFS($F$3:F5561,'تقرير منتج تام'!$E$4)</f>
        <v>10</v>
      </c>
      <c r="D5561" s="37"/>
      <c r="E5561" s="37"/>
      <c r="F5561" s="37"/>
      <c r="G5561" s="39"/>
      <c r="H5561" s="40"/>
      <c r="I5561" s="107" t="str">
        <f>IF(G5561="","",_xlfn.IFNA(VLOOKUP(G5561,'سجل المشتريات'!F:N,8,0),"غير مسجلة في المشتريات"))</f>
        <v/>
      </c>
      <c r="J5561" s="26" t="str">
        <f>_xlfn.IFNA(VLOOKUP(F5561,الاوردرات!$B$1:$C$600,2,0),"")</f>
        <v/>
      </c>
      <c r="K5561" s="52"/>
      <c r="M5561" s="105" t="str">
        <f>IF(G5561="","",_xlfn.IFNA((VLOOKUP(G5561,help!L:M,2,0))*H5561,_xlfn.IFNA((VLOOKUP(G5561,help!P:Q,2,0))*H5561,"غير مسجلة في المشتريات")))</f>
        <v/>
      </c>
    </row>
    <row r="5562" spans="2:13" hidden="1" x14ac:dyDescent="0.25">
      <c r="B5562" s="13">
        <f>COUNTIFS($G$3:G5562,'تقرير استهلاك خامات'!$D$4)</f>
        <v>2</v>
      </c>
      <c r="C5562" s="13">
        <f>COUNTIFS($F$3:F5562,'تقرير منتج تام'!$E$4)</f>
        <v>10</v>
      </c>
      <c r="D5562" s="37"/>
      <c r="E5562" s="37"/>
      <c r="F5562" s="37"/>
      <c r="G5562" s="39"/>
      <c r="H5562" s="40"/>
      <c r="I5562" s="107" t="str">
        <f>IF(G5562="","",_xlfn.IFNA(VLOOKUP(G5562,'سجل المشتريات'!F:N,8,0),"غير مسجلة في المشتريات"))</f>
        <v/>
      </c>
      <c r="J5562" s="26" t="str">
        <f>_xlfn.IFNA(VLOOKUP(F5562,الاوردرات!$B$1:$C$600,2,0),"")</f>
        <v/>
      </c>
      <c r="K5562" s="52"/>
      <c r="M5562" s="105" t="str">
        <f>IF(G5562="","",_xlfn.IFNA((VLOOKUP(G5562,help!L:M,2,0))*H5562,_xlfn.IFNA((VLOOKUP(G5562,help!P:Q,2,0))*H5562,"غير مسجلة في المشتريات")))</f>
        <v/>
      </c>
    </row>
    <row r="5563" spans="2:13" hidden="1" x14ac:dyDescent="0.25">
      <c r="B5563" s="13">
        <f>COUNTIFS($G$3:G5563,'تقرير استهلاك خامات'!$D$4)</f>
        <v>2</v>
      </c>
      <c r="C5563" s="13">
        <f>COUNTIFS($F$3:F5563,'تقرير منتج تام'!$E$4)</f>
        <v>10</v>
      </c>
      <c r="D5563" s="37"/>
      <c r="E5563" s="37"/>
      <c r="F5563" s="37"/>
      <c r="G5563" s="39"/>
      <c r="H5563" s="40"/>
      <c r="I5563" s="107" t="str">
        <f>IF(G5563="","",_xlfn.IFNA(VLOOKUP(G5563,'سجل المشتريات'!F:N,8,0),"غير مسجلة في المشتريات"))</f>
        <v/>
      </c>
      <c r="J5563" s="26" t="str">
        <f>_xlfn.IFNA(VLOOKUP(F5563,الاوردرات!$B$1:$C$600,2,0),"")</f>
        <v/>
      </c>
      <c r="K5563" s="52"/>
      <c r="M5563" s="105" t="str">
        <f>IF(G5563="","",_xlfn.IFNA((VLOOKUP(G5563,help!L:M,2,0))*H5563,_xlfn.IFNA((VLOOKUP(G5563,help!P:Q,2,0))*H5563,"غير مسجلة في المشتريات")))</f>
        <v/>
      </c>
    </row>
    <row r="5564" spans="2:13" hidden="1" x14ac:dyDescent="0.25">
      <c r="B5564" s="13">
        <f>COUNTIFS($G$3:G5564,'تقرير استهلاك خامات'!$D$4)</f>
        <v>2</v>
      </c>
      <c r="C5564" s="13">
        <f>COUNTIFS($F$3:F5564,'تقرير منتج تام'!$E$4)</f>
        <v>10</v>
      </c>
      <c r="D5564" s="37"/>
      <c r="E5564" s="37"/>
      <c r="F5564" s="37"/>
      <c r="G5564" s="39"/>
      <c r="H5564" s="40"/>
      <c r="I5564" s="107" t="str">
        <f>IF(G5564="","",_xlfn.IFNA(VLOOKUP(G5564,'سجل المشتريات'!F:N,8,0),"غير مسجلة في المشتريات"))</f>
        <v/>
      </c>
      <c r="J5564" s="26" t="str">
        <f>_xlfn.IFNA(VLOOKUP(F5564,الاوردرات!$B$1:$C$600,2,0),"")</f>
        <v/>
      </c>
      <c r="K5564" s="52"/>
      <c r="M5564" s="105" t="str">
        <f>IF(G5564="","",_xlfn.IFNA((VLOOKUP(G5564,help!L:M,2,0))*H5564,_xlfn.IFNA((VLOOKUP(G5564,help!P:Q,2,0))*H5564,"غير مسجلة في المشتريات")))</f>
        <v/>
      </c>
    </row>
    <row r="5565" spans="2:13" hidden="1" x14ac:dyDescent="0.25">
      <c r="B5565" s="13">
        <f>COUNTIFS($G$3:G5565,'تقرير استهلاك خامات'!$D$4)</f>
        <v>2</v>
      </c>
      <c r="C5565" s="13">
        <f>COUNTIFS($F$3:F5565,'تقرير منتج تام'!$E$4)</f>
        <v>10</v>
      </c>
      <c r="D5565" s="37"/>
      <c r="E5565" s="37"/>
      <c r="F5565" s="37"/>
      <c r="G5565" s="39"/>
      <c r="H5565" s="40"/>
      <c r="I5565" s="107" t="str">
        <f>IF(G5565="","",_xlfn.IFNA(VLOOKUP(G5565,'سجل المشتريات'!F:N,8,0),"غير مسجلة في المشتريات"))</f>
        <v/>
      </c>
      <c r="J5565" s="26" t="str">
        <f>_xlfn.IFNA(VLOOKUP(F5565,الاوردرات!$B$1:$C$600,2,0),"")</f>
        <v/>
      </c>
      <c r="K5565" s="52"/>
      <c r="M5565" s="105" t="str">
        <f>IF(G5565="","",_xlfn.IFNA((VLOOKUP(G5565,help!L:M,2,0))*H5565,_xlfn.IFNA((VLOOKUP(G5565,help!P:Q,2,0))*H5565,"غير مسجلة في المشتريات")))</f>
        <v/>
      </c>
    </row>
    <row r="5566" spans="2:13" hidden="1" x14ac:dyDescent="0.25">
      <c r="B5566" s="13">
        <f>COUNTIFS($G$3:G5566,'تقرير استهلاك خامات'!$D$4)</f>
        <v>2</v>
      </c>
      <c r="C5566" s="13">
        <f>COUNTIFS($F$3:F5566,'تقرير منتج تام'!$E$4)</f>
        <v>10</v>
      </c>
      <c r="D5566" s="37"/>
      <c r="E5566" s="37"/>
      <c r="F5566" s="37"/>
      <c r="G5566" s="39"/>
      <c r="H5566" s="40"/>
      <c r="I5566" s="107" t="str">
        <f>IF(G5566="","",_xlfn.IFNA(VLOOKUP(G5566,'سجل المشتريات'!F:N,8,0),"غير مسجلة في المشتريات"))</f>
        <v/>
      </c>
      <c r="J5566" s="26" t="str">
        <f>_xlfn.IFNA(VLOOKUP(F5566,الاوردرات!$B$1:$C$600,2,0),"")</f>
        <v/>
      </c>
      <c r="K5566" s="52"/>
      <c r="M5566" s="105" t="str">
        <f>IF(G5566="","",_xlfn.IFNA((VLOOKUP(G5566,help!L:M,2,0))*H5566,_xlfn.IFNA((VLOOKUP(G5566,help!P:Q,2,0))*H5566,"غير مسجلة في المشتريات")))</f>
        <v/>
      </c>
    </row>
    <row r="5567" spans="2:13" hidden="1" x14ac:dyDescent="0.25">
      <c r="B5567" s="13">
        <f>COUNTIFS($G$3:G5567,'تقرير استهلاك خامات'!$D$4)</f>
        <v>2</v>
      </c>
      <c r="C5567" s="13">
        <f>COUNTIFS($F$3:F5567,'تقرير منتج تام'!$E$4)</f>
        <v>10</v>
      </c>
      <c r="D5567" s="37"/>
      <c r="E5567" s="37"/>
      <c r="F5567" s="37"/>
      <c r="G5567" s="39"/>
      <c r="H5567" s="40"/>
      <c r="I5567" s="107" t="str">
        <f>IF(G5567="","",_xlfn.IFNA(VLOOKUP(G5567,'سجل المشتريات'!F:N,8,0),"غير مسجلة في المشتريات"))</f>
        <v/>
      </c>
      <c r="J5567" s="26" t="str">
        <f>_xlfn.IFNA(VLOOKUP(F5567,الاوردرات!$B$1:$C$600,2,0),"")</f>
        <v/>
      </c>
      <c r="K5567" s="52"/>
      <c r="M5567" s="105" t="str">
        <f>IF(G5567="","",_xlfn.IFNA((VLOOKUP(G5567,help!L:M,2,0))*H5567,_xlfn.IFNA((VLOOKUP(G5567,help!P:Q,2,0))*H5567,"غير مسجلة في المشتريات")))</f>
        <v/>
      </c>
    </row>
    <row r="5568" spans="2:13" hidden="1" x14ac:dyDescent="0.25">
      <c r="B5568" s="13">
        <f>COUNTIFS($G$3:G5568,'تقرير استهلاك خامات'!$D$4)</f>
        <v>2</v>
      </c>
      <c r="C5568" s="13">
        <f>COUNTIFS($F$3:F5568,'تقرير منتج تام'!$E$4)</f>
        <v>10</v>
      </c>
      <c r="D5568" s="37"/>
      <c r="E5568" s="37"/>
      <c r="F5568" s="37"/>
      <c r="G5568" s="39"/>
      <c r="H5568" s="40"/>
      <c r="I5568" s="107" t="str">
        <f>IF(G5568="","",_xlfn.IFNA(VLOOKUP(G5568,'سجل المشتريات'!F:N,8,0),"غير مسجلة في المشتريات"))</f>
        <v/>
      </c>
      <c r="J5568" s="26" t="str">
        <f>_xlfn.IFNA(VLOOKUP(F5568,الاوردرات!$B$1:$C$600,2,0),"")</f>
        <v/>
      </c>
      <c r="K5568" s="52"/>
      <c r="M5568" s="105" t="str">
        <f>IF(G5568="","",_xlfn.IFNA((VLOOKUP(G5568,help!L:M,2,0))*H5568,_xlfn.IFNA((VLOOKUP(G5568,help!P:Q,2,0))*H5568,"غير مسجلة في المشتريات")))</f>
        <v/>
      </c>
    </row>
    <row r="5569" spans="2:13" hidden="1" x14ac:dyDescent="0.25">
      <c r="B5569" s="13">
        <f>COUNTIFS($G$3:G5569,'تقرير استهلاك خامات'!$D$4)</f>
        <v>2</v>
      </c>
      <c r="C5569" s="13">
        <f>COUNTIFS($F$3:F5569,'تقرير منتج تام'!$E$4)</f>
        <v>10</v>
      </c>
      <c r="D5569" s="37"/>
      <c r="E5569" s="37"/>
      <c r="F5569" s="37"/>
      <c r="G5569" s="39"/>
      <c r="H5569" s="40"/>
      <c r="I5569" s="107" t="str">
        <f>IF(G5569="","",_xlfn.IFNA(VLOOKUP(G5569,'سجل المشتريات'!F:N,8,0),"غير مسجلة في المشتريات"))</f>
        <v/>
      </c>
      <c r="J5569" s="26" t="str">
        <f>_xlfn.IFNA(VLOOKUP(F5569,الاوردرات!$B$1:$C$600,2,0),"")</f>
        <v/>
      </c>
      <c r="K5569" s="52"/>
      <c r="M5569" s="105" t="str">
        <f>IF(G5569="","",_xlfn.IFNA((VLOOKUP(G5569,help!L:M,2,0))*H5569,_xlfn.IFNA((VLOOKUP(G5569,help!P:Q,2,0))*H5569,"غير مسجلة في المشتريات")))</f>
        <v/>
      </c>
    </row>
    <row r="5570" spans="2:13" hidden="1" x14ac:dyDescent="0.25">
      <c r="B5570" s="13">
        <f>COUNTIFS($G$3:G5570,'تقرير استهلاك خامات'!$D$4)</f>
        <v>2</v>
      </c>
      <c r="C5570" s="13">
        <f>COUNTIFS($F$3:F5570,'تقرير منتج تام'!$E$4)</f>
        <v>10</v>
      </c>
      <c r="D5570" s="37"/>
      <c r="E5570" s="37"/>
      <c r="F5570" s="37"/>
      <c r="G5570" s="39"/>
      <c r="H5570" s="40"/>
      <c r="I5570" s="107" t="str">
        <f>IF(G5570="","",_xlfn.IFNA(VLOOKUP(G5570,'سجل المشتريات'!F:N,8,0),"غير مسجلة في المشتريات"))</f>
        <v/>
      </c>
      <c r="J5570" s="26" t="str">
        <f>_xlfn.IFNA(VLOOKUP(F5570,الاوردرات!$B$1:$C$600,2,0),"")</f>
        <v/>
      </c>
      <c r="K5570" s="52"/>
      <c r="M5570" s="105" t="str">
        <f>IF(G5570="","",_xlfn.IFNA((VLOOKUP(G5570,help!L:M,2,0))*H5570,_xlfn.IFNA((VLOOKUP(G5570,help!P:Q,2,0))*H5570,"غير مسجلة في المشتريات")))</f>
        <v/>
      </c>
    </row>
    <row r="5571" spans="2:13" hidden="1" x14ac:dyDescent="0.25">
      <c r="B5571" s="13">
        <f>COUNTIFS($G$3:G5571,'تقرير استهلاك خامات'!$D$4)</f>
        <v>2</v>
      </c>
      <c r="C5571" s="13">
        <f>COUNTIFS($F$3:F5571,'تقرير منتج تام'!$E$4)</f>
        <v>10</v>
      </c>
      <c r="D5571" s="37"/>
      <c r="E5571" s="37"/>
      <c r="F5571" s="37"/>
      <c r="G5571" s="39"/>
      <c r="H5571" s="40"/>
      <c r="I5571" s="107" t="str">
        <f>IF(G5571="","",_xlfn.IFNA(VLOOKUP(G5571,'سجل المشتريات'!F:N,8,0),"غير مسجلة في المشتريات"))</f>
        <v/>
      </c>
      <c r="J5571" s="26" t="str">
        <f>_xlfn.IFNA(VLOOKUP(F5571,الاوردرات!$B$1:$C$600,2,0),"")</f>
        <v/>
      </c>
      <c r="K5571" s="52"/>
      <c r="M5571" s="105" t="str">
        <f>IF(G5571="","",_xlfn.IFNA((VLOOKUP(G5571,help!L:M,2,0))*H5571,_xlfn.IFNA((VLOOKUP(G5571,help!P:Q,2,0))*H5571,"غير مسجلة في المشتريات")))</f>
        <v/>
      </c>
    </row>
    <row r="5572" spans="2:13" hidden="1" x14ac:dyDescent="0.25">
      <c r="B5572" s="13">
        <f>COUNTIFS($G$3:G5572,'تقرير استهلاك خامات'!$D$4)</f>
        <v>2</v>
      </c>
      <c r="C5572" s="13">
        <f>COUNTIFS($F$3:F5572,'تقرير منتج تام'!$E$4)</f>
        <v>10</v>
      </c>
      <c r="D5572" s="37"/>
      <c r="E5572" s="37"/>
      <c r="F5572" s="37"/>
      <c r="G5572" s="39"/>
      <c r="H5572" s="40"/>
      <c r="I5572" s="107" t="str">
        <f>IF(G5572="","",_xlfn.IFNA(VLOOKUP(G5572,'سجل المشتريات'!F:N,8,0),"غير مسجلة في المشتريات"))</f>
        <v/>
      </c>
      <c r="J5572" s="26" t="str">
        <f>_xlfn.IFNA(VLOOKUP(F5572,الاوردرات!$B$1:$C$600,2,0),"")</f>
        <v/>
      </c>
      <c r="K5572" s="52"/>
      <c r="M5572" s="105" t="str">
        <f>IF(G5572="","",_xlfn.IFNA((VLOOKUP(G5572,help!L:M,2,0))*H5572,_xlfn.IFNA((VLOOKUP(G5572,help!P:Q,2,0))*H5572,"غير مسجلة في المشتريات")))</f>
        <v/>
      </c>
    </row>
    <row r="5573" spans="2:13" hidden="1" x14ac:dyDescent="0.25">
      <c r="B5573" s="13">
        <f>COUNTIFS($G$3:G5573,'تقرير استهلاك خامات'!$D$4)</f>
        <v>2</v>
      </c>
      <c r="C5573" s="13">
        <f>COUNTIFS($F$3:F5573,'تقرير منتج تام'!$E$4)</f>
        <v>10</v>
      </c>
      <c r="D5573" s="37"/>
      <c r="E5573" s="37"/>
      <c r="F5573" s="37"/>
      <c r="G5573" s="39"/>
      <c r="H5573" s="40"/>
      <c r="I5573" s="107" t="str">
        <f>IF(G5573="","",_xlfn.IFNA(VLOOKUP(G5573,'سجل المشتريات'!F:N,8,0),"غير مسجلة في المشتريات"))</f>
        <v/>
      </c>
      <c r="J5573" s="26" t="str">
        <f>_xlfn.IFNA(VLOOKUP(F5573,الاوردرات!$B$1:$C$600,2,0),"")</f>
        <v/>
      </c>
      <c r="K5573" s="52"/>
      <c r="M5573" s="105" t="str">
        <f>IF(G5573="","",_xlfn.IFNA((VLOOKUP(G5573,help!L:M,2,0))*H5573,_xlfn.IFNA((VLOOKUP(G5573,help!P:Q,2,0))*H5573,"غير مسجلة في المشتريات")))</f>
        <v/>
      </c>
    </row>
    <row r="5574" spans="2:13" hidden="1" x14ac:dyDescent="0.25">
      <c r="B5574" s="13">
        <f>COUNTIFS($G$3:G5574,'تقرير استهلاك خامات'!$D$4)</f>
        <v>2</v>
      </c>
      <c r="C5574" s="13">
        <f>COUNTIFS($F$3:F5574,'تقرير منتج تام'!$E$4)</f>
        <v>10</v>
      </c>
      <c r="D5574" s="37"/>
      <c r="E5574" s="37"/>
      <c r="F5574" s="37"/>
      <c r="G5574" s="39"/>
      <c r="H5574" s="40"/>
      <c r="I5574" s="107" t="str">
        <f>IF(G5574="","",_xlfn.IFNA(VLOOKUP(G5574,'سجل المشتريات'!F:N,8,0),"غير مسجلة في المشتريات"))</f>
        <v/>
      </c>
      <c r="J5574" s="26" t="str">
        <f>_xlfn.IFNA(VLOOKUP(F5574,الاوردرات!$B$1:$C$600,2,0),"")</f>
        <v/>
      </c>
      <c r="K5574" s="52"/>
      <c r="M5574" s="105" t="str">
        <f>IF(G5574="","",_xlfn.IFNA((VLOOKUP(G5574,help!L:M,2,0))*H5574,_xlfn.IFNA((VLOOKUP(G5574,help!P:Q,2,0))*H5574,"غير مسجلة في المشتريات")))</f>
        <v/>
      </c>
    </row>
    <row r="5575" spans="2:13" hidden="1" x14ac:dyDescent="0.25">
      <c r="B5575" s="13">
        <f>COUNTIFS($G$3:G5575,'تقرير استهلاك خامات'!$D$4)</f>
        <v>2</v>
      </c>
      <c r="C5575" s="13">
        <f>COUNTIFS($F$3:F5575,'تقرير منتج تام'!$E$4)</f>
        <v>10</v>
      </c>
      <c r="D5575" s="37"/>
      <c r="E5575" s="37"/>
      <c r="F5575" s="37"/>
      <c r="G5575" s="39"/>
      <c r="H5575" s="40"/>
      <c r="I5575" s="107" t="str">
        <f>IF(G5575="","",_xlfn.IFNA(VLOOKUP(G5575,'سجل المشتريات'!F:N,8,0),"غير مسجلة في المشتريات"))</f>
        <v/>
      </c>
      <c r="J5575" s="26" t="str">
        <f>_xlfn.IFNA(VLOOKUP(F5575,الاوردرات!$B$1:$C$600,2,0),"")</f>
        <v/>
      </c>
      <c r="K5575" s="52"/>
      <c r="M5575" s="105" t="str">
        <f>IF(G5575="","",_xlfn.IFNA((VLOOKUP(G5575,help!L:M,2,0))*H5575,_xlfn.IFNA((VLOOKUP(G5575,help!P:Q,2,0))*H5575,"غير مسجلة في المشتريات")))</f>
        <v/>
      </c>
    </row>
    <row r="5576" spans="2:13" hidden="1" x14ac:dyDescent="0.25">
      <c r="B5576" s="13">
        <f>COUNTIFS($G$3:G5576,'تقرير استهلاك خامات'!$D$4)</f>
        <v>2</v>
      </c>
      <c r="C5576" s="13">
        <f>COUNTIFS($F$3:F5576,'تقرير منتج تام'!$E$4)</f>
        <v>10</v>
      </c>
      <c r="D5576" s="37"/>
      <c r="E5576" s="37"/>
      <c r="F5576" s="37"/>
      <c r="G5576" s="39"/>
      <c r="H5576" s="40"/>
      <c r="I5576" s="107" t="str">
        <f>IF(G5576="","",_xlfn.IFNA(VLOOKUP(G5576,'سجل المشتريات'!F:N,8,0),"غير مسجلة في المشتريات"))</f>
        <v/>
      </c>
      <c r="J5576" s="26" t="str">
        <f>_xlfn.IFNA(VLOOKUP(F5576,الاوردرات!$B$1:$C$600,2,0),"")</f>
        <v/>
      </c>
      <c r="K5576" s="52"/>
      <c r="M5576" s="105" t="str">
        <f>IF(G5576="","",_xlfn.IFNA((VLOOKUP(G5576,help!L:M,2,0))*H5576,_xlfn.IFNA((VLOOKUP(G5576,help!P:Q,2,0))*H5576,"غير مسجلة في المشتريات")))</f>
        <v/>
      </c>
    </row>
    <row r="5577" spans="2:13" hidden="1" x14ac:dyDescent="0.25">
      <c r="B5577" s="13">
        <f>COUNTIFS($G$3:G5577,'تقرير استهلاك خامات'!$D$4)</f>
        <v>2</v>
      </c>
      <c r="C5577" s="13">
        <f>COUNTIFS($F$3:F5577,'تقرير منتج تام'!$E$4)</f>
        <v>10</v>
      </c>
      <c r="D5577" s="37"/>
      <c r="E5577" s="37"/>
      <c r="F5577" s="37"/>
      <c r="G5577" s="39"/>
      <c r="H5577" s="40"/>
      <c r="I5577" s="107" t="str">
        <f>IF(G5577="","",_xlfn.IFNA(VLOOKUP(G5577,'سجل المشتريات'!F:N,8,0),"غير مسجلة في المشتريات"))</f>
        <v/>
      </c>
      <c r="J5577" s="26" t="str">
        <f>_xlfn.IFNA(VLOOKUP(F5577,الاوردرات!$B$1:$C$600,2,0),"")</f>
        <v/>
      </c>
      <c r="K5577" s="52"/>
      <c r="M5577" s="105" t="str">
        <f>IF(G5577="","",_xlfn.IFNA((VLOOKUP(G5577,help!L:M,2,0))*H5577,_xlfn.IFNA((VLOOKUP(G5577,help!P:Q,2,0))*H5577,"غير مسجلة في المشتريات")))</f>
        <v/>
      </c>
    </row>
    <row r="5578" spans="2:13" hidden="1" x14ac:dyDescent="0.25">
      <c r="B5578" s="13">
        <f>COUNTIFS($G$3:G5578,'تقرير استهلاك خامات'!$D$4)</f>
        <v>2</v>
      </c>
      <c r="C5578" s="13">
        <f>COUNTIFS($F$3:F5578,'تقرير منتج تام'!$E$4)</f>
        <v>10</v>
      </c>
      <c r="D5578" s="37"/>
      <c r="E5578" s="37"/>
      <c r="F5578" s="37"/>
      <c r="G5578" s="39"/>
      <c r="H5578" s="40"/>
      <c r="I5578" s="107" t="str">
        <f>IF(G5578="","",_xlfn.IFNA(VLOOKUP(G5578,'سجل المشتريات'!F:N,8,0),"غير مسجلة في المشتريات"))</f>
        <v/>
      </c>
      <c r="J5578" s="26" t="str">
        <f>_xlfn.IFNA(VLOOKUP(F5578,الاوردرات!$B$1:$C$600,2,0),"")</f>
        <v/>
      </c>
      <c r="K5578" s="52"/>
      <c r="M5578" s="105" t="str">
        <f>IF(G5578="","",_xlfn.IFNA((VLOOKUP(G5578,help!L:M,2,0))*H5578,_xlfn.IFNA((VLOOKUP(G5578,help!P:Q,2,0))*H5578,"غير مسجلة في المشتريات")))</f>
        <v/>
      </c>
    </row>
    <row r="5579" spans="2:13" hidden="1" x14ac:dyDescent="0.25">
      <c r="B5579" s="13">
        <f>COUNTIFS($G$3:G5579,'تقرير استهلاك خامات'!$D$4)</f>
        <v>2</v>
      </c>
      <c r="C5579" s="13">
        <f>COUNTIFS($F$3:F5579,'تقرير منتج تام'!$E$4)</f>
        <v>10</v>
      </c>
      <c r="D5579" s="37"/>
      <c r="E5579" s="37"/>
      <c r="F5579" s="37"/>
      <c r="G5579" s="39"/>
      <c r="H5579" s="40"/>
      <c r="I5579" s="107" t="str">
        <f>IF(G5579="","",_xlfn.IFNA(VLOOKUP(G5579,'سجل المشتريات'!F:N,8,0),"غير مسجلة في المشتريات"))</f>
        <v/>
      </c>
      <c r="J5579" s="26" t="str">
        <f>_xlfn.IFNA(VLOOKUP(F5579,الاوردرات!$B$1:$C$600,2,0),"")</f>
        <v/>
      </c>
      <c r="K5579" s="52"/>
      <c r="M5579" s="105" t="str">
        <f>IF(G5579="","",_xlfn.IFNA((VLOOKUP(G5579,help!L:M,2,0))*H5579,_xlfn.IFNA((VLOOKUP(G5579,help!P:Q,2,0))*H5579,"غير مسجلة في المشتريات")))</f>
        <v/>
      </c>
    </row>
    <row r="5580" spans="2:13" hidden="1" x14ac:dyDescent="0.25">
      <c r="B5580" s="13">
        <f>COUNTIFS($G$3:G5580,'تقرير استهلاك خامات'!$D$4)</f>
        <v>2</v>
      </c>
      <c r="C5580" s="13">
        <f>COUNTIFS($F$3:F5580,'تقرير منتج تام'!$E$4)</f>
        <v>10</v>
      </c>
      <c r="D5580" s="37"/>
      <c r="E5580" s="37"/>
      <c r="F5580" s="37"/>
      <c r="G5580" s="39"/>
      <c r="H5580" s="40"/>
      <c r="I5580" s="107" t="str">
        <f>IF(G5580="","",_xlfn.IFNA(VLOOKUP(G5580,'سجل المشتريات'!F:N,8,0),"غير مسجلة في المشتريات"))</f>
        <v/>
      </c>
      <c r="J5580" s="26" t="str">
        <f>_xlfn.IFNA(VLOOKUP(F5580,الاوردرات!$B$1:$C$600,2,0),"")</f>
        <v/>
      </c>
      <c r="K5580" s="52"/>
      <c r="M5580" s="105" t="str">
        <f>IF(G5580="","",_xlfn.IFNA((VLOOKUP(G5580,help!L:M,2,0))*H5580,_xlfn.IFNA((VLOOKUP(G5580,help!P:Q,2,0))*H5580,"غير مسجلة في المشتريات")))</f>
        <v/>
      </c>
    </row>
    <row r="5581" spans="2:13" hidden="1" x14ac:dyDescent="0.25">
      <c r="B5581" s="13">
        <f>COUNTIFS($G$3:G5581,'تقرير استهلاك خامات'!$D$4)</f>
        <v>2</v>
      </c>
      <c r="C5581" s="13">
        <f>COUNTIFS($F$3:F5581,'تقرير منتج تام'!$E$4)</f>
        <v>10</v>
      </c>
      <c r="D5581" s="37"/>
      <c r="E5581" s="37"/>
      <c r="F5581" s="37"/>
      <c r="G5581" s="39"/>
      <c r="H5581" s="40"/>
      <c r="I5581" s="107" t="str">
        <f>IF(G5581="","",_xlfn.IFNA(VLOOKUP(G5581,'سجل المشتريات'!F:N,8,0),"غير مسجلة في المشتريات"))</f>
        <v/>
      </c>
      <c r="J5581" s="26" t="str">
        <f>_xlfn.IFNA(VLOOKUP(F5581,الاوردرات!$B$1:$C$600,2,0),"")</f>
        <v/>
      </c>
      <c r="K5581" s="52"/>
      <c r="M5581" s="105" t="str">
        <f>IF(G5581="","",_xlfn.IFNA((VLOOKUP(G5581,help!L:M,2,0))*H5581,_xlfn.IFNA((VLOOKUP(G5581,help!P:Q,2,0))*H5581,"غير مسجلة في المشتريات")))</f>
        <v/>
      </c>
    </row>
    <row r="5582" spans="2:13" hidden="1" x14ac:dyDescent="0.25">
      <c r="B5582" s="13">
        <f>COUNTIFS($G$3:G5582,'تقرير استهلاك خامات'!$D$4)</f>
        <v>2</v>
      </c>
      <c r="C5582" s="13">
        <f>COUNTIFS($F$3:F5582,'تقرير منتج تام'!$E$4)</f>
        <v>10</v>
      </c>
      <c r="D5582" s="37"/>
      <c r="E5582" s="37"/>
      <c r="F5582" s="37"/>
      <c r="G5582" s="39"/>
      <c r="H5582" s="40"/>
      <c r="I5582" s="107" t="str">
        <f>IF(G5582="","",_xlfn.IFNA(VLOOKUP(G5582,'سجل المشتريات'!F:N,8,0),"غير مسجلة في المشتريات"))</f>
        <v/>
      </c>
      <c r="J5582" s="26" t="str">
        <f>_xlfn.IFNA(VLOOKUP(F5582,الاوردرات!$B$1:$C$600,2,0),"")</f>
        <v/>
      </c>
      <c r="K5582" s="52"/>
      <c r="M5582" s="105" t="str">
        <f>IF(G5582="","",_xlfn.IFNA((VLOOKUP(G5582,help!L:M,2,0))*H5582,_xlfn.IFNA((VLOOKUP(G5582,help!P:Q,2,0))*H5582,"غير مسجلة في المشتريات")))</f>
        <v/>
      </c>
    </row>
    <row r="5583" spans="2:13" hidden="1" x14ac:dyDescent="0.25">
      <c r="B5583" s="13">
        <f>COUNTIFS($G$3:G5583,'تقرير استهلاك خامات'!$D$4)</f>
        <v>2</v>
      </c>
      <c r="C5583" s="13">
        <f>COUNTIFS($F$3:F5583,'تقرير منتج تام'!$E$4)</f>
        <v>10</v>
      </c>
      <c r="D5583" s="37"/>
      <c r="E5583" s="37"/>
      <c r="F5583" s="37"/>
      <c r="G5583" s="39"/>
      <c r="H5583" s="40"/>
      <c r="I5583" s="107" t="str">
        <f>IF(G5583="","",_xlfn.IFNA(VLOOKUP(G5583,'سجل المشتريات'!F:N,8,0),"غير مسجلة في المشتريات"))</f>
        <v/>
      </c>
      <c r="J5583" s="26" t="str">
        <f>_xlfn.IFNA(VLOOKUP(F5583,الاوردرات!$B$1:$C$600,2,0),"")</f>
        <v/>
      </c>
      <c r="K5583" s="52"/>
      <c r="M5583" s="105" t="str">
        <f>IF(G5583="","",_xlfn.IFNA((VLOOKUP(G5583,help!L:M,2,0))*H5583,_xlfn.IFNA((VLOOKUP(G5583,help!P:Q,2,0))*H5583,"غير مسجلة في المشتريات")))</f>
        <v/>
      </c>
    </row>
    <row r="5584" spans="2:13" hidden="1" x14ac:dyDescent="0.25">
      <c r="B5584" s="13">
        <f>COUNTIFS($G$3:G5584,'تقرير استهلاك خامات'!$D$4)</f>
        <v>2</v>
      </c>
      <c r="C5584" s="13">
        <f>COUNTIFS($F$3:F5584,'تقرير منتج تام'!$E$4)</f>
        <v>10</v>
      </c>
      <c r="D5584" s="37"/>
      <c r="E5584" s="37"/>
      <c r="F5584" s="37"/>
      <c r="G5584" s="39"/>
      <c r="H5584" s="40"/>
      <c r="I5584" s="107" t="str">
        <f>IF(G5584="","",_xlfn.IFNA(VLOOKUP(G5584,'سجل المشتريات'!F:N,8,0),"غير مسجلة في المشتريات"))</f>
        <v/>
      </c>
      <c r="J5584" s="26" t="str">
        <f>_xlfn.IFNA(VLOOKUP(F5584,الاوردرات!$B$1:$C$600,2,0),"")</f>
        <v/>
      </c>
      <c r="K5584" s="52"/>
      <c r="M5584" s="105" t="str">
        <f>IF(G5584="","",_xlfn.IFNA((VLOOKUP(G5584,help!L:M,2,0))*H5584,_xlfn.IFNA((VLOOKUP(G5584,help!P:Q,2,0))*H5584,"غير مسجلة في المشتريات")))</f>
        <v/>
      </c>
    </row>
    <row r="5585" spans="2:13" hidden="1" x14ac:dyDescent="0.25">
      <c r="B5585" s="13">
        <f>COUNTIFS($G$3:G5585,'تقرير استهلاك خامات'!$D$4)</f>
        <v>2</v>
      </c>
      <c r="C5585" s="13">
        <f>COUNTIFS($F$3:F5585,'تقرير منتج تام'!$E$4)</f>
        <v>10</v>
      </c>
      <c r="D5585" s="37"/>
      <c r="E5585" s="37"/>
      <c r="F5585" s="37"/>
      <c r="G5585" s="39"/>
      <c r="H5585" s="40"/>
      <c r="I5585" s="107" t="str">
        <f>IF(G5585="","",_xlfn.IFNA(VLOOKUP(G5585,'سجل المشتريات'!F:N,8,0),"غير مسجلة في المشتريات"))</f>
        <v/>
      </c>
      <c r="J5585" s="26" t="str">
        <f>_xlfn.IFNA(VLOOKUP(F5585,الاوردرات!$B$1:$C$600,2,0),"")</f>
        <v/>
      </c>
      <c r="K5585" s="52"/>
      <c r="M5585" s="105" t="str">
        <f>IF(G5585="","",_xlfn.IFNA((VLOOKUP(G5585,help!L:M,2,0))*H5585,_xlfn.IFNA((VLOOKUP(G5585,help!P:Q,2,0))*H5585,"غير مسجلة في المشتريات")))</f>
        <v/>
      </c>
    </row>
    <row r="5586" spans="2:13" hidden="1" x14ac:dyDescent="0.25">
      <c r="B5586" s="13">
        <f>COUNTIFS($G$3:G5586,'تقرير استهلاك خامات'!$D$4)</f>
        <v>2</v>
      </c>
      <c r="C5586" s="13">
        <f>COUNTIFS($F$3:F5586,'تقرير منتج تام'!$E$4)</f>
        <v>10</v>
      </c>
      <c r="D5586" s="37"/>
      <c r="E5586" s="37"/>
      <c r="F5586" s="37"/>
      <c r="G5586" s="39"/>
      <c r="H5586" s="40"/>
      <c r="I5586" s="107" t="str">
        <f>IF(G5586="","",_xlfn.IFNA(VLOOKUP(G5586,'سجل المشتريات'!F:N,8,0),"غير مسجلة في المشتريات"))</f>
        <v/>
      </c>
      <c r="J5586" s="26" t="str">
        <f>_xlfn.IFNA(VLOOKUP(F5586,الاوردرات!$B$1:$C$600,2,0),"")</f>
        <v/>
      </c>
      <c r="K5586" s="52"/>
      <c r="M5586" s="105" t="str">
        <f>IF(G5586="","",_xlfn.IFNA((VLOOKUP(G5586,help!L:M,2,0))*H5586,_xlfn.IFNA((VLOOKUP(G5586,help!P:Q,2,0))*H5586,"غير مسجلة في المشتريات")))</f>
        <v/>
      </c>
    </row>
    <row r="5587" spans="2:13" hidden="1" x14ac:dyDescent="0.25">
      <c r="B5587" s="13">
        <f>COUNTIFS($G$3:G5587,'تقرير استهلاك خامات'!$D$4)</f>
        <v>2</v>
      </c>
      <c r="C5587" s="13">
        <f>COUNTIFS($F$3:F5587,'تقرير منتج تام'!$E$4)</f>
        <v>10</v>
      </c>
      <c r="D5587" s="37"/>
      <c r="E5587" s="37"/>
      <c r="F5587" s="37"/>
      <c r="G5587" s="39"/>
      <c r="H5587" s="40"/>
      <c r="I5587" s="107" t="str">
        <f>IF(G5587="","",_xlfn.IFNA(VLOOKUP(G5587,'سجل المشتريات'!F:N,8,0),"غير مسجلة في المشتريات"))</f>
        <v/>
      </c>
      <c r="J5587" s="26" t="str">
        <f>_xlfn.IFNA(VLOOKUP(F5587,الاوردرات!$B$1:$C$600,2,0),"")</f>
        <v/>
      </c>
      <c r="K5587" s="52"/>
      <c r="M5587" s="105" t="str">
        <f>IF(G5587="","",_xlfn.IFNA((VLOOKUP(G5587,help!L:M,2,0))*H5587,_xlfn.IFNA((VLOOKUP(G5587,help!P:Q,2,0))*H5587,"غير مسجلة في المشتريات")))</f>
        <v/>
      </c>
    </row>
    <row r="5588" spans="2:13" hidden="1" x14ac:dyDescent="0.25">
      <c r="B5588" s="13">
        <f>COUNTIFS($G$3:G5588,'تقرير استهلاك خامات'!$D$4)</f>
        <v>2</v>
      </c>
      <c r="C5588" s="13">
        <f>COUNTIFS($F$3:F5588,'تقرير منتج تام'!$E$4)</f>
        <v>10</v>
      </c>
      <c r="D5588" s="37"/>
      <c r="E5588" s="37"/>
      <c r="F5588" s="37"/>
      <c r="G5588" s="39"/>
      <c r="H5588" s="40"/>
      <c r="I5588" s="107" t="str">
        <f>IF(G5588="","",_xlfn.IFNA(VLOOKUP(G5588,'سجل المشتريات'!F:N,8,0),"غير مسجلة في المشتريات"))</f>
        <v/>
      </c>
      <c r="J5588" s="26" t="str">
        <f>_xlfn.IFNA(VLOOKUP(F5588,الاوردرات!$B$1:$C$600,2,0),"")</f>
        <v/>
      </c>
      <c r="K5588" s="52"/>
      <c r="M5588" s="105" t="str">
        <f>IF(G5588="","",_xlfn.IFNA((VLOOKUP(G5588,help!L:M,2,0))*H5588,_xlfn.IFNA((VLOOKUP(G5588,help!P:Q,2,0))*H5588,"غير مسجلة في المشتريات")))</f>
        <v/>
      </c>
    </row>
    <row r="5589" spans="2:13" hidden="1" x14ac:dyDescent="0.25">
      <c r="B5589" s="13">
        <f>COUNTIFS($G$3:G5589,'تقرير استهلاك خامات'!$D$4)</f>
        <v>2</v>
      </c>
      <c r="C5589" s="13">
        <f>COUNTIFS($F$3:F5589,'تقرير منتج تام'!$E$4)</f>
        <v>10</v>
      </c>
      <c r="D5589" s="37"/>
      <c r="E5589" s="37"/>
      <c r="F5589" s="37"/>
      <c r="G5589" s="39"/>
      <c r="H5589" s="40"/>
      <c r="I5589" s="107" t="str">
        <f>IF(G5589="","",_xlfn.IFNA(VLOOKUP(G5589,'سجل المشتريات'!F:N,8,0),"غير مسجلة في المشتريات"))</f>
        <v/>
      </c>
      <c r="J5589" s="26" t="str">
        <f>_xlfn.IFNA(VLOOKUP(F5589,الاوردرات!$B$1:$C$600,2,0),"")</f>
        <v/>
      </c>
      <c r="K5589" s="52"/>
      <c r="M5589" s="105" t="str">
        <f>IF(G5589="","",_xlfn.IFNA((VLOOKUP(G5589,help!L:M,2,0))*H5589,_xlfn.IFNA((VLOOKUP(G5589,help!P:Q,2,0))*H5589,"غير مسجلة في المشتريات")))</f>
        <v/>
      </c>
    </row>
    <row r="5590" spans="2:13" hidden="1" x14ac:dyDescent="0.25">
      <c r="B5590" s="13">
        <f>COUNTIFS($G$3:G5590,'تقرير استهلاك خامات'!$D$4)</f>
        <v>2</v>
      </c>
      <c r="C5590" s="13">
        <f>COUNTIFS($F$3:F5590,'تقرير منتج تام'!$E$4)</f>
        <v>10</v>
      </c>
      <c r="D5590" s="37"/>
      <c r="E5590" s="37"/>
      <c r="F5590" s="37"/>
      <c r="G5590" s="39"/>
      <c r="H5590" s="40"/>
      <c r="I5590" s="107" t="str">
        <f>IF(G5590="","",_xlfn.IFNA(VLOOKUP(G5590,'سجل المشتريات'!F:N,8,0),"غير مسجلة في المشتريات"))</f>
        <v/>
      </c>
      <c r="J5590" s="26" t="str">
        <f>_xlfn.IFNA(VLOOKUP(F5590,الاوردرات!$B$1:$C$600,2,0),"")</f>
        <v/>
      </c>
      <c r="K5590" s="52"/>
      <c r="M5590" s="105" t="str">
        <f>IF(G5590="","",_xlfn.IFNA((VLOOKUP(G5590,help!L:M,2,0))*H5590,_xlfn.IFNA((VLOOKUP(G5590,help!P:Q,2,0))*H5590,"غير مسجلة في المشتريات")))</f>
        <v/>
      </c>
    </row>
    <row r="5591" spans="2:13" hidden="1" x14ac:dyDescent="0.25">
      <c r="B5591" s="13">
        <f>COUNTIFS($G$3:G5591,'تقرير استهلاك خامات'!$D$4)</f>
        <v>2</v>
      </c>
      <c r="C5591" s="13">
        <f>COUNTIFS($F$3:F5591,'تقرير منتج تام'!$E$4)</f>
        <v>10</v>
      </c>
      <c r="D5591" s="37"/>
      <c r="E5591" s="37"/>
      <c r="F5591" s="37"/>
      <c r="G5591" s="39"/>
      <c r="H5591" s="40"/>
      <c r="I5591" s="107" t="str">
        <f>IF(G5591="","",_xlfn.IFNA(VLOOKUP(G5591,'سجل المشتريات'!F:N,8,0),"غير مسجلة في المشتريات"))</f>
        <v/>
      </c>
      <c r="J5591" s="26" t="str">
        <f>_xlfn.IFNA(VLOOKUP(F5591,الاوردرات!$B$1:$C$600,2,0),"")</f>
        <v/>
      </c>
      <c r="K5591" s="52"/>
      <c r="M5591" s="105" t="str">
        <f>IF(G5591="","",_xlfn.IFNA((VLOOKUP(G5591,help!L:M,2,0))*H5591,_xlfn.IFNA((VLOOKUP(G5591,help!P:Q,2,0))*H5591,"غير مسجلة في المشتريات")))</f>
        <v/>
      </c>
    </row>
    <row r="5592" spans="2:13" hidden="1" x14ac:dyDescent="0.25">
      <c r="B5592" s="13">
        <f>COUNTIFS($G$3:G5592,'تقرير استهلاك خامات'!$D$4)</f>
        <v>2</v>
      </c>
      <c r="C5592" s="13">
        <f>COUNTIFS($F$3:F5592,'تقرير منتج تام'!$E$4)</f>
        <v>10</v>
      </c>
      <c r="D5592" s="37"/>
      <c r="E5592" s="37"/>
      <c r="F5592" s="37"/>
      <c r="G5592" s="39"/>
      <c r="H5592" s="40"/>
      <c r="I5592" s="107" t="str">
        <f>IF(G5592="","",_xlfn.IFNA(VLOOKUP(G5592,'سجل المشتريات'!F:N,8,0),"غير مسجلة في المشتريات"))</f>
        <v/>
      </c>
      <c r="J5592" s="26" t="str">
        <f>_xlfn.IFNA(VLOOKUP(F5592,الاوردرات!$B$1:$C$600,2,0),"")</f>
        <v/>
      </c>
      <c r="K5592" s="52"/>
      <c r="M5592" s="105" t="str">
        <f>IF(G5592="","",_xlfn.IFNA((VLOOKUP(G5592,help!L:M,2,0))*H5592,_xlfn.IFNA((VLOOKUP(G5592,help!P:Q,2,0))*H5592,"غير مسجلة في المشتريات")))</f>
        <v/>
      </c>
    </row>
    <row r="5593" spans="2:13" hidden="1" x14ac:dyDescent="0.25">
      <c r="B5593" s="13">
        <f>COUNTIFS($G$3:G5593,'تقرير استهلاك خامات'!$D$4)</f>
        <v>2</v>
      </c>
      <c r="C5593" s="13">
        <f>COUNTIFS($F$3:F5593,'تقرير منتج تام'!$E$4)</f>
        <v>10</v>
      </c>
      <c r="D5593" s="37"/>
      <c r="E5593" s="37"/>
      <c r="F5593" s="37"/>
      <c r="G5593" s="39"/>
      <c r="H5593" s="40"/>
      <c r="I5593" s="107" t="str">
        <f>IF(G5593="","",_xlfn.IFNA(VLOOKUP(G5593,'سجل المشتريات'!F:N,8,0),"غير مسجلة في المشتريات"))</f>
        <v/>
      </c>
      <c r="J5593" s="26" t="str">
        <f>_xlfn.IFNA(VLOOKUP(F5593,الاوردرات!$B$1:$C$600,2,0),"")</f>
        <v/>
      </c>
      <c r="K5593" s="52"/>
      <c r="M5593" s="105" t="str">
        <f>IF(G5593="","",_xlfn.IFNA((VLOOKUP(G5593,help!L:M,2,0))*H5593,_xlfn.IFNA((VLOOKUP(G5593,help!P:Q,2,0))*H5593,"غير مسجلة في المشتريات")))</f>
        <v/>
      </c>
    </row>
    <row r="5594" spans="2:13" hidden="1" x14ac:dyDescent="0.25">
      <c r="B5594" s="13">
        <f>COUNTIFS($G$3:G5594,'تقرير استهلاك خامات'!$D$4)</f>
        <v>2</v>
      </c>
      <c r="C5594" s="13">
        <f>COUNTIFS($F$3:F5594,'تقرير منتج تام'!$E$4)</f>
        <v>10</v>
      </c>
      <c r="D5594" s="37"/>
      <c r="E5594" s="37"/>
      <c r="F5594" s="37"/>
      <c r="G5594" s="39"/>
      <c r="H5594" s="40"/>
      <c r="I5594" s="107" t="str">
        <f>IF(G5594="","",_xlfn.IFNA(VLOOKUP(G5594,'سجل المشتريات'!F:N,8,0),"غير مسجلة في المشتريات"))</f>
        <v/>
      </c>
      <c r="J5594" s="26" t="str">
        <f>_xlfn.IFNA(VLOOKUP(F5594,الاوردرات!$B$1:$C$600,2,0),"")</f>
        <v/>
      </c>
      <c r="K5594" s="52"/>
      <c r="M5594" s="105" t="str">
        <f>IF(G5594="","",_xlfn.IFNA((VLOOKUP(G5594,help!L:M,2,0))*H5594,_xlfn.IFNA((VLOOKUP(G5594,help!P:Q,2,0))*H5594,"غير مسجلة في المشتريات")))</f>
        <v/>
      </c>
    </row>
    <row r="5595" spans="2:13" hidden="1" x14ac:dyDescent="0.25">
      <c r="B5595" s="13">
        <f>COUNTIFS($G$3:G5595,'تقرير استهلاك خامات'!$D$4)</f>
        <v>2</v>
      </c>
      <c r="C5595" s="13">
        <f>COUNTIFS($F$3:F5595,'تقرير منتج تام'!$E$4)</f>
        <v>10</v>
      </c>
      <c r="D5595" s="37"/>
      <c r="E5595" s="37"/>
      <c r="F5595" s="37"/>
      <c r="G5595" s="39"/>
      <c r="H5595" s="40"/>
      <c r="I5595" s="107" t="str">
        <f>IF(G5595="","",_xlfn.IFNA(VLOOKUP(G5595,'سجل المشتريات'!F:N,8,0),"غير مسجلة في المشتريات"))</f>
        <v/>
      </c>
      <c r="J5595" s="26" t="str">
        <f>_xlfn.IFNA(VLOOKUP(F5595,الاوردرات!$B$1:$C$600,2,0),"")</f>
        <v/>
      </c>
      <c r="K5595" s="52"/>
      <c r="M5595" s="105" t="str">
        <f>IF(G5595="","",_xlfn.IFNA((VLOOKUP(G5595,help!L:M,2,0))*H5595,_xlfn.IFNA((VLOOKUP(G5595,help!P:Q,2,0))*H5595,"غير مسجلة في المشتريات")))</f>
        <v/>
      </c>
    </row>
    <row r="5596" spans="2:13" hidden="1" x14ac:dyDescent="0.25">
      <c r="B5596" s="13">
        <f>COUNTIFS($G$3:G5596,'تقرير استهلاك خامات'!$D$4)</f>
        <v>2</v>
      </c>
      <c r="C5596" s="13">
        <f>COUNTIFS($F$3:F5596,'تقرير منتج تام'!$E$4)</f>
        <v>10</v>
      </c>
      <c r="D5596" s="37"/>
      <c r="E5596" s="37"/>
      <c r="F5596" s="37"/>
      <c r="G5596" s="39"/>
      <c r="H5596" s="40"/>
      <c r="I5596" s="107" t="str">
        <f>IF(G5596="","",_xlfn.IFNA(VLOOKUP(G5596,'سجل المشتريات'!F:N,8,0),"غير مسجلة في المشتريات"))</f>
        <v/>
      </c>
      <c r="J5596" s="26" t="str">
        <f>_xlfn.IFNA(VLOOKUP(F5596,الاوردرات!$B$1:$C$600,2,0),"")</f>
        <v/>
      </c>
      <c r="K5596" s="52"/>
      <c r="M5596" s="105" t="str">
        <f>IF(G5596="","",_xlfn.IFNA((VLOOKUP(G5596,help!L:M,2,0))*H5596,_xlfn.IFNA((VLOOKUP(G5596,help!P:Q,2,0))*H5596,"غير مسجلة في المشتريات")))</f>
        <v/>
      </c>
    </row>
    <row r="5597" spans="2:13" hidden="1" x14ac:dyDescent="0.25">
      <c r="B5597" s="13">
        <f>COUNTIFS($G$3:G5597,'تقرير استهلاك خامات'!$D$4)</f>
        <v>2</v>
      </c>
      <c r="C5597" s="13">
        <f>COUNTIFS($F$3:F5597,'تقرير منتج تام'!$E$4)</f>
        <v>10</v>
      </c>
      <c r="D5597" s="37"/>
      <c r="E5597" s="37"/>
      <c r="F5597" s="37"/>
      <c r="G5597" s="39"/>
      <c r="H5597" s="40"/>
      <c r="I5597" s="107" t="str">
        <f>IF(G5597="","",_xlfn.IFNA(VLOOKUP(G5597,'سجل المشتريات'!F:N,8,0),"غير مسجلة في المشتريات"))</f>
        <v/>
      </c>
      <c r="J5597" s="26" t="str">
        <f>_xlfn.IFNA(VLOOKUP(F5597,الاوردرات!$B$1:$C$600,2,0),"")</f>
        <v/>
      </c>
      <c r="K5597" s="52"/>
      <c r="M5597" s="105" t="str">
        <f>IF(G5597="","",_xlfn.IFNA((VLOOKUP(G5597,help!L:M,2,0))*H5597,_xlfn.IFNA((VLOOKUP(G5597,help!P:Q,2,0))*H5597,"غير مسجلة في المشتريات")))</f>
        <v/>
      </c>
    </row>
    <row r="5598" spans="2:13" hidden="1" x14ac:dyDescent="0.25">
      <c r="B5598" s="13">
        <f>COUNTIFS($G$3:G5598,'تقرير استهلاك خامات'!$D$4)</f>
        <v>2</v>
      </c>
      <c r="C5598" s="13">
        <f>COUNTIFS($F$3:F5598,'تقرير منتج تام'!$E$4)</f>
        <v>10</v>
      </c>
      <c r="D5598" s="37"/>
      <c r="E5598" s="37"/>
      <c r="F5598" s="37"/>
      <c r="G5598" s="39"/>
      <c r="H5598" s="40"/>
      <c r="I5598" s="107" t="str">
        <f>IF(G5598="","",_xlfn.IFNA(VLOOKUP(G5598,'سجل المشتريات'!F:N,8,0),"غير مسجلة في المشتريات"))</f>
        <v/>
      </c>
      <c r="J5598" s="26" t="str">
        <f>_xlfn.IFNA(VLOOKUP(F5598,الاوردرات!$B$1:$C$600,2,0),"")</f>
        <v/>
      </c>
      <c r="K5598" s="52"/>
      <c r="M5598" s="105" t="str">
        <f>IF(G5598="","",_xlfn.IFNA((VLOOKUP(G5598,help!L:M,2,0))*H5598,_xlfn.IFNA((VLOOKUP(G5598,help!P:Q,2,0))*H5598,"غير مسجلة في المشتريات")))</f>
        <v/>
      </c>
    </row>
    <row r="5599" spans="2:13" hidden="1" x14ac:dyDescent="0.25">
      <c r="B5599" s="13">
        <f>COUNTIFS($G$3:G5599,'تقرير استهلاك خامات'!$D$4)</f>
        <v>2</v>
      </c>
      <c r="C5599" s="13">
        <f>COUNTIFS($F$3:F5599,'تقرير منتج تام'!$E$4)</f>
        <v>10</v>
      </c>
      <c r="D5599" s="37"/>
      <c r="E5599" s="37"/>
      <c r="F5599" s="37"/>
      <c r="G5599" s="39"/>
      <c r="H5599" s="40"/>
      <c r="I5599" s="107" t="str">
        <f>IF(G5599="","",_xlfn.IFNA(VLOOKUP(G5599,'سجل المشتريات'!F:N,8,0),"غير مسجلة في المشتريات"))</f>
        <v/>
      </c>
      <c r="J5599" s="26" t="str">
        <f>_xlfn.IFNA(VLOOKUP(F5599,الاوردرات!$B$1:$C$600,2,0),"")</f>
        <v/>
      </c>
      <c r="K5599" s="52"/>
      <c r="M5599" s="105" t="str">
        <f>IF(G5599="","",_xlfn.IFNA((VLOOKUP(G5599,help!L:M,2,0))*H5599,_xlfn.IFNA((VLOOKUP(G5599,help!P:Q,2,0))*H5599,"غير مسجلة في المشتريات")))</f>
        <v/>
      </c>
    </row>
    <row r="5600" spans="2:13" hidden="1" x14ac:dyDescent="0.25">
      <c r="B5600" s="13">
        <f>COUNTIFS($G$3:G5600,'تقرير استهلاك خامات'!$D$4)</f>
        <v>2</v>
      </c>
      <c r="C5600" s="13">
        <f>COUNTIFS($F$3:F5600,'تقرير منتج تام'!$E$4)</f>
        <v>10</v>
      </c>
      <c r="D5600" s="37"/>
      <c r="E5600" s="37"/>
      <c r="F5600" s="37"/>
      <c r="G5600" s="39"/>
      <c r="H5600" s="40"/>
      <c r="I5600" s="107" t="str">
        <f>IF(G5600="","",_xlfn.IFNA(VLOOKUP(G5600,'سجل المشتريات'!F:N,8,0),"غير مسجلة في المشتريات"))</f>
        <v/>
      </c>
      <c r="J5600" s="26" t="str">
        <f>_xlfn.IFNA(VLOOKUP(F5600,الاوردرات!$B$1:$C$600,2,0),"")</f>
        <v/>
      </c>
      <c r="K5600" s="52"/>
      <c r="M5600" s="105" t="str">
        <f>IF(G5600="","",_xlfn.IFNA((VLOOKUP(G5600,help!L:M,2,0))*H5600,_xlfn.IFNA((VLOOKUP(G5600,help!P:Q,2,0))*H5600,"غير مسجلة في المشتريات")))</f>
        <v/>
      </c>
    </row>
    <row r="5601" spans="2:13" hidden="1" x14ac:dyDescent="0.25">
      <c r="B5601" s="13">
        <f>COUNTIFS($G$3:G5601,'تقرير استهلاك خامات'!$D$4)</f>
        <v>2</v>
      </c>
      <c r="C5601" s="13">
        <f>COUNTIFS($F$3:F5601,'تقرير منتج تام'!$E$4)</f>
        <v>10</v>
      </c>
      <c r="D5601" s="37"/>
      <c r="E5601" s="37"/>
      <c r="F5601" s="37"/>
      <c r="G5601" s="39"/>
      <c r="H5601" s="40"/>
      <c r="I5601" s="107" t="str">
        <f>IF(G5601="","",_xlfn.IFNA(VLOOKUP(G5601,'سجل المشتريات'!F:N,8,0),"غير مسجلة في المشتريات"))</f>
        <v/>
      </c>
      <c r="J5601" s="26" t="str">
        <f>_xlfn.IFNA(VLOOKUP(F5601,الاوردرات!$B$1:$C$600,2,0),"")</f>
        <v/>
      </c>
      <c r="K5601" s="52"/>
      <c r="M5601" s="105" t="str">
        <f>IF(G5601="","",_xlfn.IFNA((VLOOKUP(G5601,help!L:M,2,0))*H5601,_xlfn.IFNA((VLOOKUP(G5601,help!P:Q,2,0))*H5601,"غير مسجلة في المشتريات")))</f>
        <v/>
      </c>
    </row>
    <row r="5602" spans="2:13" hidden="1" x14ac:dyDescent="0.25">
      <c r="B5602" s="13">
        <f>COUNTIFS($G$3:G5602,'تقرير استهلاك خامات'!$D$4)</f>
        <v>2</v>
      </c>
      <c r="C5602" s="13">
        <f>COUNTIFS($F$3:F5602,'تقرير منتج تام'!$E$4)</f>
        <v>10</v>
      </c>
      <c r="D5602" s="37"/>
      <c r="E5602" s="37"/>
      <c r="F5602" s="37"/>
      <c r="G5602" s="39"/>
      <c r="H5602" s="40"/>
      <c r="I5602" s="107" t="str">
        <f>IF(G5602="","",_xlfn.IFNA(VLOOKUP(G5602,'سجل المشتريات'!F:N,8,0),"غير مسجلة في المشتريات"))</f>
        <v/>
      </c>
      <c r="J5602" s="26" t="str">
        <f>_xlfn.IFNA(VLOOKUP(F5602,الاوردرات!$B$1:$C$600,2,0),"")</f>
        <v/>
      </c>
      <c r="K5602" s="52"/>
      <c r="M5602" s="105" t="str">
        <f>IF(G5602="","",_xlfn.IFNA((VLOOKUP(G5602,help!L:M,2,0))*H5602,_xlfn.IFNA((VLOOKUP(G5602,help!P:Q,2,0))*H5602,"غير مسجلة في المشتريات")))</f>
        <v/>
      </c>
    </row>
    <row r="5603" spans="2:13" hidden="1" x14ac:dyDescent="0.25">
      <c r="B5603" s="13">
        <f>COUNTIFS($G$3:G5603,'تقرير استهلاك خامات'!$D$4)</f>
        <v>2</v>
      </c>
      <c r="C5603" s="13">
        <f>COUNTIFS($F$3:F5603,'تقرير منتج تام'!$E$4)</f>
        <v>10</v>
      </c>
      <c r="D5603" s="37"/>
      <c r="E5603" s="37"/>
      <c r="F5603" s="37"/>
      <c r="G5603" s="39"/>
      <c r="H5603" s="40"/>
      <c r="I5603" s="107" t="str">
        <f>IF(G5603="","",_xlfn.IFNA(VLOOKUP(G5603,'سجل المشتريات'!F:N,8,0),"غير مسجلة في المشتريات"))</f>
        <v/>
      </c>
      <c r="J5603" s="26" t="str">
        <f>_xlfn.IFNA(VLOOKUP(F5603,الاوردرات!$B$1:$C$600,2,0),"")</f>
        <v/>
      </c>
      <c r="K5603" s="52"/>
      <c r="M5603" s="105" t="str">
        <f>IF(G5603="","",_xlfn.IFNA((VLOOKUP(G5603,help!L:M,2,0))*H5603,_xlfn.IFNA((VLOOKUP(G5603,help!P:Q,2,0))*H5603,"غير مسجلة في المشتريات")))</f>
        <v/>
      </c>
    </row>
    <row r="5604" spans="2:13" hidden="1" x14ac:dyDescent="0.25">
      <c r="B5604" s="13">
        <f>COUNTIFS($G$3:G5604,'تقرير استهلاك خامات'!$D$4)</f>
        <v>2</v>
      </c>
      <c r="C5604" s="13">
        <f>COUNTIFS($F$3:F5604,'تقرير منتج تام'!$E$4)</f>
        <v>10</v>
      </c>
      <c r="D5604" s="37"/>
      <c r="E5604" s="37"/>
      <c r="F5604" s="37"/>
      <c r="G5604" s="39"/>
      <c r="H5604" s="40"/>
      <c r="I5604" s="107" t="str">
        <f>IF(G5604="","",_xlfn.IFNA(VLOOKUP(G5604,'سجل المشتريات'!F:N,8,0),"غير مسجلة في المشتريات"))</f>
        <v/>
      </c>
      <c r="J5604" s="26" t="str">
        <f>_xlfn.IFNA(VLOOKUP(F5604,الاوردرات!$B$1:$C$600,2,0),"")</f>
        <v/>
      </c>
      <c r="K5604" s="52"/>
      <c r="M5604" s="105" t="str">
        <f>IF(G5604="","",_xlfn.IFNA((VLOOKUP(G5604,help!L:M,2,0))*H5604,_xlfn.IFNA((VLOOKUP(G5604,help!P:Q,2,0))*H5604,"غير مسجلة في المشتريات")))</f>
        <v/>
      </c>
    </row>
    <row r="5605" spans="2:13" hidden="1" x14ac:dyDescent="0.25">
      <c r="B5605" s="13">
        <f>COUNTIFS($G$3:G5605,'تقرير استهلاك خامات'!$D$4)</f>
        <v>2</v>
      </c>
      <c r="C5605" s="13">
        <f>COUNTIFS($F$3:F5605,'تقرير منتج تام'!$E$4)</f>
        <v>10</v>
      </c>
      <c r="D5605" s="37"/>
      <c r="E5605" s="37"/>
      <c r="F5605" s="37"/>
      <c r="G5605" s="39"/>
      <c r="H5605" s="40"/>
      <c r="I5605" s="107" t="str">
        <f>IF(G5605="","",_xlfn.IFNA(VLOOKUP(G5605,'سجل المشتريات'!F:N,8,0),"غير مسجلة في المشتريات"))</f>
        <v/>
      </c>
      <c r="J5605" s="26" t="str">
        <f>_xlfn.IFNA(VLOOKUP(F5605,الاوردرات!$B$1:$C$600,2,0),"")</f>
        <v/>
      </c>
      <c r="K5605" s="52"/>
      <c r="M5605" s="105" t="str">
        <f>IF(G5605="","",_xlfn.IFNA((VLOOKUP(G5605,help!L:M,2,0))*H5605,_xlfn.IFNA((VLOOKUP(G5605,help!P:Q,2,0))*H5605,"غير مسجلة في المشتريات")))</f>
        <v/>
      </c>
    </row>
    <row r="5606" spans="2:13" hidden="1" x14ac:dyDescent="0.25">
      <c r="B5606" s="13">
        <f>COUNTIFS($G$3:G5606,'تقرير استهلاك خامات'!$D$4)</f>
        <v>2</v>
      </c>
      <c r="C5606" s="13">
        <f>COUNTIFS($F$3:F5606,'تقرير منتج تام'!$E$4)</f>
        <v>10</v>
      </c>
      <c r="D5606" s="37"/>
      <c r="E5606" s="37"/>
      <c r="F5606" s="37"/>
      <c r="G5606" s="39"/>
      <c r="H5606" s="40"/>
      <c r="I5606" s="107" t="str">
        <f>IF(G5606="","",_xlfn.IFNA(VLOOKUP(G5606,'سجل المشتريات'!F:N,8,0),"غير مسجلة في المشتريات"))</f>
        <v/>
      </c>
      <c r="J5606" s="26" t="str">
        <f>_xlfn.IFNA(VLOOKUP(F5606,الاوردرات!$B$1:$C$600,2,0),"")</f>
        <v/>
      </c>
      <c r="K5606" s="52"/>
      <c r="M5606" s="105" t="str">
        <f>IF(G5606="","",_xlfn.IFNA((VLOOKUP(G5606,help!L:M,2,0))*H5606,_xlfn.IFNA((VLOOKUP(G5606,help!P:Q,2,0))*H5606,"غير مسجلة في المشتريات")))</f>
        <v/>
      </c>
    </row>
    <row r="5607" spans="2:13" hidden="1" x14ac:dyDescent="0.25">
      <c r="B5607" s="13">
        <f>COUNTIFS($G$3:G5607,'تقرير استهلاك خامات'!$D$4)</f>
        <v>2</v>
      </c>
      <c r="C5607" s="13">
        <f>COUNTIFS($F$3:F5607,'تقرير منتج تام'!$E$4)</f>
        <v>10</v>
      </c>
      <c r="D5607" s="37"/>
      <c r="E5607" s="37"/>
      <c r="F5607" s="37"/>
      <c r="G5607" s="39"/>
      <c r="H5607" s="40"/>
      <c r="I5607" s="107" t="str">
        <f>IF(G5607="","",_xlfn.IFNA(VLOOKUP(G5607,'سجل المشتريات'!F:N,8,0),"غير مسجلة في المشتريات"))</f>
        <v/>
      </c>
      <c r="J5607" s="26" t="str">
        <f>_xlfn.IFNA(VLOOKUP(F5607,الاوردرات!$B$1:$C$600,2,0),"")</f>
        <v/>
      </c>
      <c r="K5607" s="52"/>
      <c r="M5607" s="105" t="str">
        <f>IF(G5607="","",_xlfn.IFNA((VLOOKUP(G5607,help!L:M,2,0))*H5607,_xlfn.IFNA((VLOOKUP(G5607,help!P:Q,2,0))*H5607,"غير مسجلة في المشتريات")))</f>
        <v/>
      </c>
    </row>
    <row r="5608" spans="2:13" hidden="1" x14ac:dyDescent="0.25">
      <c r="B5608" s="13">
        <f>COUNTIFS($G$3:G5608,'تقرير استهلاك خامات'!$D$4)</f>
        <v>2</v>
      </c>
      <c r="C5608" s="13">
        <f>COUNTIFS($F$3:F5608,'تقرير منتج تام'!$E$4)</f>
        <v>10</v>
      </c>
      <c r="D5608" s="37"/>
      <c r="E5608" s="37"/>
      <c r="F5608" s="37"/>
      <c r="G5608" s="39"/>
      <c r="H5608" s="40"/>
      <c r="I5608" s="107" t="str">
        <f>IF(G5608="","",_xlfn.IFNA(VLOOKUP(G5608,'سجل المشتريات'!F:N,8,0),"غير مسجلة في المشتريات"))</f>
        <v/>
      </c>
      <c r="J5608" s="26" t="str">
        <f>_xlfn.IFNA(VLOOKUP(F5608,الاوردرات!$B$1:$C$600,2,0),"")</f>
        <v/>
      </c>
      <c r="K5608" s="52"/>
      <c r="M5608" s="105" t="str">
        <f>IF(G5608="","",_xlfn.IFNA((VLOOKUP(G5608,help!L:M,2,0))*H5608,_xlfn.IFNA((VLOOKUP(G5608,help!P:Q,2,0))*H5608,"غير مسجلة في المشتريات")))</f>
        <v/>
      </c>
    </row>
    <row r="5609" spans="2:13" hidden="1" x14ac:dyDescent="0.25">
      <c r="B5609" s="13">
        <f>COUNTIFS($G$3:G5609,'تقرير استهلاك خامات'!$D$4)</f>
        <v>2</v>
      </c>
      <c r="C5609" s="13">
        <f>COUNTIFS($F$3:F5609,'تقرير منتج تام'!$E$4)</f>
        <v>10</v>
      </c>
      <c r="D5609" s="37"/>
      <c r="E5609" s="37"/>
      <c r="F5609" s="37"/>
      <c r="G5609" s="39"/>
      <c r="H5609" s="40"/>
      <c r="I5609" s="107" t="str">
        <f>IF(G5609="","",_xlfn.IFNA(VLOOKUP(G5609,'سجل المشتريات'!F:N,8,0),"غير مسجلة في المشتريات"))</f>
        <v/>
      </c>
      <c r="J5609" s="26" t="str">
        <f>_xlfn.IFNA(VLOOKUP(F5609,الاوردرات!$B$1:$C$600,2,0),"")</f>
        <v/>
      </c>
      <c r="K5609" s="52"/>
      <c r="M5609" s="105" t="str">
        <f>IF(G5609="","",_xlfn.IFNA((VLOOKUP(G5609,help!L:M,2,0))*H5609,_xlfn.IFNA((VLOOKUP(G5609,help!P:Q,2,0))*H5609,"غير مسجلة في المشتريات")))</f>
        <v/>
      </c>
    </row>
    <row r="5610" spans="2:13" hidden="1" x14ac:dyDescent="0.25">
      <c r="B5610" s="13">
        <f>COUNTIFS($G$3:G5610,'تقرير استهلاك خامات'!$D$4)</f>
        <v>2</v>
      </c>
      <c r="C5610" s="13">
        <f>COUNTIFS($F$3:F5610,'تقرير منتج تام'!$E$4)</f>
        <v>10</v>
      </c>
      <c r="D5610" s="37"/>
      <c r="E5610" s="37"/>
      <c r="F5610" s="37"/>
      <c r="G5610" s="39"/>
      <c r="H5610" s="40"/>
      <c r="I5610" s="107" t="str">
        <f>IF(G5610="","",_xlfn.IFNA(VLOOKUP(G5610,'سجل المشتريات'!F:N,8,0),"غير مسجلة في المشتريات"))</f>
        <v/>
      </c>
      <c r="J5610" s="26" t="str">
        <f>_xlfn.IFNA(VLOOKUP(F5610,الاوردرات!$B$1:$C$600,2,0),"")</f>
        <v/>
      </c>
      <c r="K5610" s="52"/>
      <c r="M5610" s="105" t="str">
        <f>IF(G5610="","",_xlfn.IFNA((VLOOKUP(G5610,help!L:M,2,0))*H5610,_xlfn.IFNA((VLOOKUP(G5610,help!P:Q,2,0))*H5610,"غير مسجلة في المشتريات")))</f>
        <v/>
      </c>
    </row>
    <row r="5611" spans="2:13" hidden="1" x14ac:dyDescent="0.25">
      <c r="B5611" s="13">
        <f>COUNTIFS($G$3:G5611,'تقرير استهلاك خامات'!$D$4)</f>
        <v>2</v>
      </c>
      <c r="C5611" s="13">
        <f>COUNTIFS($F$3:F5611,'تقرير منتج تام'!$E$4)</f>
        <v>10</v>
      </c>
      <c r="D5611" s="37"/>
      <c r="E5611" s="37"/>
      <c r="F5611" s="37"/>
      <c r="G5611" s="39"/>
      <c r="H5611" s="40"/>
      <c r="I5611" s="107" t="str">
        <f>IF(G5611="","",_xlfn.IFNA(VLOOKUP(G5611,'سجل المشتريات'!F:N,8,0),"غير مسجلة في المشتريات"))</f>
        <v/>
      </c>
      <c r="J5611" s="26" t="str">
        <f>_xlfn.IFNA(VLOOKUP(F5611,الاوردرات!$B$1:$C$600,2,0),"")</f>
        <v/>
      </c>
      <c r="K5611" s="52"/>
      <c r="M5611" s="105" t="str">
        <f>IF(G5611="","",_xlfn.IFNA((VLOOKUP(G5611,help!L:M,2,0))*H5611,_xlfn.IFNA((VLOOKUP(G5611,help!P:Q,2,0))*H5611,"غير مسجلة في المشتريات")))</f>
        <v/>
      </c>
    </row>
    <row r="5612" spans="2:13" hidden="1" x14ac:dyDescent="0.25">
      <c r="B5612" s="13">
        <f>COUNTIFS($G$3:G5612,'تقرير استهلاك خامات'!$D$4)</f>
        <v>2</v>
      </c>
      <c r="C5612" s="13">
        <f>COUNTIFS($F$3:F5612,'تقرير منتج تام'!$E$4)</f>
        <v>10</v>
      </c>
      <c r="D5612" s="37"/>
      <c r="E5612" s="37"/>
      <c r="F5612" s="37"/>
      <c r="G5612" s="39"/>
      <c r="H5612" s="40"/>
      <c r="I5612" s="107" t="str">
        <f>IF(G5612="","",_xlfn.IFNA(VLOOKUP(G5612,'سجل المشتريات'!F:N,8,0),"غير مسجلة في المشتريات"))</f>
        <v/>
      </c>
      <c r="J5612" s="26" t="str">
        <f>_xlfn.IFNA(VLOOKUP(F5612,الاوردرات!$B$1:$C$600,2,0),"")</f>
        <v/>
      </c>
      <c r="K5612" s="52"/>
      <c r="M5612" s="105" t="str">
        <f>IF(G5612="","",_xlfn.IFNA((VLOOKUP(G5612,help!L:M,2,0))*H5612,_xlfn.IFNA((VLOOKUP(G5612,help!P:Q,2,0))*H5612,"غير مسجلة في المشتريات")))</f>
        <v/>
      </c>
    </row>
    <row r="5613" spans="2:13" hidden="1" x14ac:dyDescent="0.25">
      <c r="B5613" s="13">
        <f>COUNTIFS($G$3:G5613,'تقرير استهلاك خامات'!$D$4)</f>
        <v>2</v>
      </c>
      <c r="C5613" s="13">
        <f>COUNTIFS($F$3:F5613,'تقرير منتج تام'!$E$4)</f>
        <v>10</v>
      </c>
      <c r="D5613" s="37"/>
      <c r="E5613" s="37"/>
      <c r="F5613" s="37"/>
      <c r="G5613" s="39"/>
      <c r="H5613" s="40"/>
      <c r="I5613" s="107" t="str">
        <f>IF(G5613="","",_xlfn.IFNA(VLOOKUP(G5613,'سجل المشتريات'!F:N,8,0),"غير مسجلة في المشتريات"))</f>
        <v/>
      </c>
      <c r="J5613" s="26" t="str">
        <f>_xlfn.IFNA(VLOOKUP(F5613,الاوردرات!$B$1:$C$600,2,0),"")</f>
        <v/>
      </c>
      <c r="K5613" s="52"/>
      <c r="M5613" s="105" t="str">
        <f>IF(G5613="","",_xlfn.IFNA((VLOOKUP(G5613,help!L:M,2,0))*H5613,_xlfn.IFNA((VLOOKUP(G5613,help!P:Q,2,0))*H5613,"غير مسجلة في المشتريات")))</f>
        <v/>
      </c>
    </row>
    <row r="5614" spans="2:13" hidden="1" x14ac:dyDescent="0.25">
      <c r="B5614" s="13">
        <f>COUNTIFS($G$3:G5614,'تقرير استهلاك خامات'!$D$4)</f>
        <v>2</v>
      </c>
      <c r="C5614" s="13">
        <f>COUNTIFS($F$3:F5614,'تقرير منتج تام'!$E$4)</f>
        <v>10</v>
      </c>
      <c r="D5614" s="37"/>
      <c r="E5614" s="37"/>
      <c r="F5614" s="37"/>
      <c r="G5614" s="39"/>
      <c r="H5614" s="40"/>
      <c r="I5614" s="107" t="str">
        <f>IF(G5614="","",_xlfn.IFNA(VLOOKUP(G5614,'سجل المشتريات'!F:N,8,0),"غير مسجلة في المشتريات"))</f>
        <v/>
      </c>
      <c r="J5614" s="26" t="str">
        <f>_xlfn.IFNA(VLOOKUP(F5614,الاوردرات!$B$1:$C$600,2,0),"")</f>
        <v/>
      </c>
      <c r="K5614" s="52"/>
      <c r="M5614" s="105" t="str">
        <f>IF(G5614="","",_xlfn.IFNA((VLOOKUP(G5614,help!L:M,2,0))*H5614,_xlfn.IFNA((VLOOKUP(G5614,help!P:Q,2,0))*H5614,"غير مسجلة في المشتريات")))</f>
        <v/>
      </c>
    </row>
    <row r="5615" spans="2:13" hidden="1" x14ac:dyDescent="0.25">
      <c r="B5615" s="13">
        <f>COUNTIFS($G$3:G5615,'تقرير استهلاك خامات'!$D$4)</f>
        <v>2</v>
      </c>
      <c r="C5615" s="13">
        <f>COUNTIFS($F$3:F5615,'تقرير منتج تام'!$E$4)</f>
        <v>10</v>
      </c>
      <c r="D5615" s="37"/>
      <c r="E5615" s="37"/>
      <c r="F5615" s="37"/>
      <c r="G5615" s="39"/>
      <c r="H5615" s="40"/>
      <c r="I5615" s="107" t="str">
        <f>IF(G5615="","",_xlfn.IFNA(VLOOKUP(G5615,'سجل المشتريات'!F:N,8,0),"غير مسجلة في المشتريات"))</f>
        <v/>
      </c>
      <c r="J5615" s="26" t="str">
        <f>_xlfn.IFNA(VLOOKUP(F5615,الاوردرات!$B$1:$C$600,2,0),"")</f>
        <v/>
      </c>
      <c r="K5615" s="52"/>
      <c r="M5615" s="105" t="str">
        <f>IF(G5615="","",_xlfn.IFNA((VLOOKUP(G5615,help!L:M,2,0))*H5615,_xlfn.IFNA((VLOOKUP(G5615,help!P:Q,2,0))*H5615,"غير مسجلة في المشتريات")))</f>
        <v/>
      </c>
    </row>
    <row r="5616" spans="2:13" hidden="1" x14ac:dyDescent="0.25">
      <c r="B5616" s="13">
        <f>COUNTIFS($G$3:G5616,'تقرير استهلاك خامات'!$D$4)</f>
        <v>2</v>
      </c>
      <c r="C5616" s="13">
        <f>COUNTIFS($F$3:F5616,'تقرير منتج تام'!$E$4)</f>
        <v>10</v>
      </c>
      <c r="D5616" s="37"/>
      <c r="E5616" s="37"/>
      <c r="F5616" s="37"/>
      <c r="G5616" s="39"/>
      <c r="H5616" s="40"/>
      <c r="I5616" s="107" t="str">
        <f>IF(G5616="","",_xlfn.IFNA(VLOOKUP(G5616,'سجل المشتريات'!F:N,8,0),"غير مسجلة في المشتريات"))</f>
        <v/>
      </c>
      <c r="J5616" s="26" t="str">
        <f>_xlfn.IFNA(VLOOKUP(F5616,الاوردرات!$B$1:$C$600,2,0),"")</f>
        <v/>
      </c>
      <c r="K5616" s="52"/>
      <c r="M5616" s="105" t="str">
        <f>IF(G5616="","",_xlfn.IFNA((VLOOKUP(G5616,help!L:M,2,0))*H5616,_xlfn.IFNA((VLOOKUP(G5616,help!P:Q,2,0))*H5616,"غير مسجلة في المشتريات")))</f>
        <v/>
      </c>
    </row>
    <row r="5617" spans="2:13" hidden="1" x14ac:dyDescent="0.25">
      <c r="B5617" s="13">
        <f>COUNTIFS($G$3:G5617,'تقرير استهلاك خامات'!$D$4)</f>
        <v>2</v>
      </c>
      <c r="C5617" s="13">
        <f>COUNTIFS($F$3:F5617,'تقرير منتج تام'!$E$4)</f>
        <v>10</v>
      </c>
      <c r="D5617" s="37"/>
      <c r="E5617" s="37"/>
      <c r="F5617" s="37"/>
      <c r="G5617" s="39"/>
      <c r="H5617" s="40"/>
      <c r="I5617" s="107" t="str">
        <f>IF(G5617="","",_xlfn.IFNA(VLOOKUP(G5617,'سجل المشتريات'!F:N,8,0),"غير مسجلة في المشتريات"))</f>
        <v/>
      </c>
      <c r="J5617" s="26" t="str">
        <f>_xlfn.IFNA(VLOOKUP(F5617,الاوردرات!$B$1:$C$600,2,0),"")</f>
        <v/>
      </c>
      <c r="K5617" s="52"/>
      <c r="M5617" s="105" t="str">
        <f>IF(G5617="","",_xlfn.IFNA((VLOOKUP(G5617,help!L:M,2,0))*H5617,_xlfn.IFNA((VLOOKUP(G5617,help!P:Q,2,0))*H5617,"غير مسجلة في المشتريات")))</f>
        <v/>
      </c>
    </row>
    <row r="5618" spans="2:13" hidden="1" x14ac:dyDescent="0.25">
      <c r="B5618" s="13">
        <f>COUNTIFS($G$3:G5618,'تقرير استهلاك خامات'!$D$4)</f>
        <v>2</v>
      </c>
      <c r="C5618" s="13">
        <f>COUNTIFS($F$3:F5618,'تقرير منتج تام'!$E$4)</f>
        <v>10</v>
      </c>
      <c r="D5618" s="37"/>
      <c r="E5618" s="37"/>
      <c r="F5618" s="37"/>
      <c r="G5618" s="39"/>
      <c r="H5618" s="40"/>
      <c r="I5618" s="107" t="str">
        <f>IF(G5618="","",_xlfn.IFNA(VLOOKUP(G5618,'سجل المشتريات'!F:N,8,0),"غير مسجلة في المشتريات"))</f>
        <v/>
      </c>
      <c r="J5618" s="26" t="str">
        <f>_xlfn.IFNA(VLOOKUP(F5618,الاوردرات!$B$1:$C$600,2,0),"")</f>
        <v/>
      </c>
      <c r="K5618" s="52"/>
      <c r="M5618" s="105" t="str">
        <f>IF(G5618="","",_xlfn.IFNA((VLOOKUP(G5618,help!L:M,2,0))*H5618,_xlfn.IFNA((VLOOKUP(G5618,help!P:Q,2,0))*H5618,"غير مسجلة في المشتريات")))</f>
        <v/>
      </c>
    </row>
    <row r="5619" spans="2:13" hidden="1" x14ac:dyDescent="0.25">
      <c r="B5619" s="13">
        <f>COUNTIFS($G$3:G5619,'تقرير استهلاك خامات'!$D$4)</f>
        <v>2</v>
      </c>
      <c r="C5619" s="13">
        <f>COUNTIFS($F$3:F5619,'تقرير منتج تام'!$E$4)</f>
        <v>10</v>
      </c>
      <c r="D5619" s="37"/>
      <c r="E5619" s="37"/>
      <c r="F5619" s="37"/>
      <c r="G5619" s="39"/>
      <c r="H5619" s="40"/>
      <c r="I5619" s="107" t="str">
        <f>IF(G5619="","",_xlfn.IFNA(VLOOKUP(G5619,'سجل المشتريات'!F:N,8,0),"غير مسجلة في المشتريات"))</f>
        <v/>
      </c>
      <c r="J5619" s="26" t="str">
        <f>_xlfn.IFNA(VLOOKUP(F5619,الاوردرات!$B$1:$C$600,2,0),"")</f>
        <v/>
      </c>
      <c r="K5619" s="52"/>
      <c r="M5619" s="105" t="str">
        <f>IF(G5619="","",_xlfn.IFNA((VLOOKUP(G5619,help!L:M,2,0))*H5619,_xlfn.IFNA((VLOOKUP(G5619,help!P:Q,2,0))*H5619,"غير مسجلة في المشتريات")))</f>
        <v/>
      </c>
    </row>
    <row r="5620" spans="2:13" hidden="1" x14ac:dyDescent="0.25">
      <c r="B5620" s="13">
        <f>COUNTIFS($G$3:G5620,'تقرير استهلاك خامات'!$D$4)</f>
        <v>2</v>
      </c>
      <c r="C5620" s="13">
        <f>COUNTIFS($F$3:F5620,'تقرير منتج تام'!$E$4)</f>
        <v>10</v>
      </c>
      <c r="D5620" s="37"/>
      <c r="E5620" s="37"/>
      <c r="F5620" s="37"/>
      <c r="G5620" s="39"/>
      <c r="H5620" s="40"/>
      <c r="I5620" s="107" t="str">
        <f>IF(G5620="","",_xlfn.IFNA(VLOOKUP(G5620,'سجل المشتريات'!F:N,8,0),"غير مسجلة في المشتريات"))</f>
        <v/>
      </c>
      <c r="J5620" s="26" t="str">
        <f>_xlfn.IFNA(VLOOKUP(F5620,الاوردرات!$B$1:$C$600,2,0),"")</f>
        <v/>
      </c>
      <c r="K5620" s="52"/>
      <c r="M5620" s="105" t="str">
        <f>IF(G5620="","",_xlfn.IFNA((VLOOKUP(G5620,help!L:M,2,0))*H5620,_xlfn.IFNA((VLOOKUP(G5620,help!P:Q,2,0))*H5620,"غير مسجلة في المشتريات")))</f>
        <v/>
      </c>
    </row>
    <row r="5621" spans="2:13" hidden="1" x14ac:dyDescent="0.25">
      <c r="B5621" s="13">
        <f>COUNTIFS($G$3:G5621,'تقرير استهلاك خامات'!$D$4)</f>
        <v>2</v>
      </c>
      <c r="C5621" s="13">
        <f>COUNTIFS($F$3:F5621,'تقرير منتج تام'!$E$4)</f>
        <v>10</v>
      </c>
      <c r="D5621" s="37"/>
      <c r="E5621" s="37"/>
      <c r="F5621" s="37"/>
      <c r="G5621" s="39"/>
      <c r="H5621" s="40"/>
      <c r="I5621" s="107" t="str">
        <f>IF(G5621="","",_xlfn.IFNA(VLOOKUP(G5621,'سجل المشتريات'!F:N,8,0),"غير مسجلة في المشتريات"))</f>
        <v/>
      </c>
      <c r="J5621" s="26" t="str">
        <f>_xlfn.IFNA(VLOOKUP(F5621,الاوردرات!$B$1:$C$600,2,0),"")</f>
        <v/>
      </c>
      <c r="K5621" s="52"/>
      <c r="M5621" s="105" t="str">
        <f>IF(G5621="","",_xlfn.IFNA((VLOOKUP(G5621,help!L:M,2,0))*H5621,_xlfn.IFNA((VLOOKUP(G5621,help!P:Q,2,0))*H5621,"غير مسجلة في المشتريات")))</f>
        <v/>
      </c>
    </row>
    <row r="5622" spans="2:13" hidden="1" x14ac:dyDescent="0.25">
      <c r="B5622" s="13">
        <f>COUNTIFS($G$3:G5622,'تقرير استهلاك خامات'!$D$4)</f>
        <v>2</v>
      </c>
      <c r="C5622" s="13">
        <f>COUNTIFS($F$3:F5622,'تقرير منتج تام'!$E$4)</f>
        <v>10</v>
      </c>
      <c r="D5622" s="37"/>
      <c r="E5622" s="37"/>
      <c r="F5622" s="37"/>
      <c r="G5622" s="39"/>
      <c r="H5622" s="40"/>
      <c r="I5622" s="107" t="str">
        <f>IF(G5622="","",_xlfn.IFNA(VLOOKUP(G5622,'سجل المشتريات'!F:N,8,0),"غير مسجلة في المشتريات"))</f>
        <v/>
      </c>
      <c r="J5622" s="26" t="str">
        <f>_xlfn.IFNA(VLOOKUP(F5622,الاوردرات!$B$1:$C$600,2,0),"")</f>
        <v/>
      </c>
      <c r="K5622" s="52"/>
      <c r="M5622" s="105" t="str">
        <f>IF(G5622="","",_xlfn.IFNA((VLOOKUP(G5622,help!L:M,2,0))*H5622,_xlfn.IFNA((VLOOKUP(G5622,help!P:Q,2,0))*H5622,"غير مسجلة في المشتريات")))</f>
        <v/>
      </c>
    </row>
    <row r="5623" spans="2:13" hidden="1" x14ac:dyDescent="0.25">
      <c r="B5623" s="13">
        <f>COUNTIFS($G$3:G5623,'تقرير استهلاك خامات'!$D$4)</f>
        <v>2</v>
      </c>
      <c r="C5623" s="13">
        <f>COUNTIFS($F$3:F5623,'تقرير منتج تام'!$E$4)</f>
        <v>10</v>
      </c>
      <c r="D5623" s="37"/>
      <c r="E5623" s="37"/>
      <c r="F5623" s="37"/>
      <c r="G5623" s="39"/>
      <c r="H5623" s="40"/>
      <c r="I5623" s="107" t="str">
        <f>IF(G5623="","",_xlfn.IFNA(VLOOKUP(G5623,'سجل المشتريات'!F:N,8,0),"غير مسجلة في المشتريات"))</f>
        <v/>
      </c>
      <c r="J5623" s="26" t="str">
        <f>_xlfn.IFNA(VLOOKUP(F5623,الاوردرات!$B$1:$C$600,2,0),"")</f>
        <v/>
      </c>
      <c r="K5623" s="52"/>
      <c r="M5623" s="105" t="str">
        <f>IF(G5623="","",_xlfn.IFNA((VLOOKUP(G5623,help!L:M,2,0))*H5623,_xlfn.IFNA((VLOOKUP(G5623,help!P:Q,2,0))*H5623,"غير مسجلة في المشتريات")))</f>
        <v/>
      </c>
    </row>
    <row r="5624" spans="2:13" hidden="1" x14ac:dyDescent="0.25">
      <c r="B5624" s="13">
        <f>COUNTIFS($G$3:G5624,'تقرير استهلاك خامات'!$D$4)</f>
        <v>2</v>
      </c>
      <c r="C5624" s="13">
        <f>COUNTIFS($F$3:F5624,'تقرير منتج تام'!$E$4)</f>
        <v>10</v>
      </c>
      <c r="D5624" s="37"/>
      <c r="E5624" s="37"/>
      <c r="F5624" s="37"/>
      <c r="G5624" s="39"/>
      <c r="H5624" s="40"/>
      <c r="I5624" s="107" t="str">
        <f>IF(G5624="","",_xlfn.IFNA(VLOOKUP(G5624,'سجل المشتريات'!F:N,8,0),"غير مسجلة في المشتريات"))</f>
        <v/>
      </c>
      <c r="J5624" s="26" t="str">
        <f>_xlfn.IFNA(VLOOKUP(F5624,الاوردرات!$B$1:$C$600,2,0),"")</f>
        <v/>
      </c>
      <c r="K5624" s="52"/>
      <c r="M5624" s="105" t="str">
        <f>IF(G5624="","",_xlfn.IFNA((VLOOKUP(G5624,help!L:M,2,0))*H5624,_xlfn.IFNA((VLOOKUP(G5624,help!P:Q,2,0))*H5624,"غير مسجلة في المشتريات")))</f>
        <v/>
      </c>
    </row>
    <row r="5625" spans="2:13" hidden="1" x14ac:dyDescent="0.25">
      <c r="B5625" s="13">
        <f>COUNTIFS($G$3:G5625,'تقرير استهلاك خامات'!$D$4)</f>
        <v>2</v>
      </c>
      <c r="C5625" s="13">
        <f>COUNTIFS($F$3:F5625,'تقرير منتج تام'!$E$4)</f>
        <v>10</v>
      </c>
      <c r="D5625" s="37"/>
      <c r="E5625" s="37"/>
      <c r="F5625" s="37"/>
      <c r="G5625" s="39"/>
      <c r="H5625" s="40"/>
      <c r="I5625" s="107" t="str">
        <f>IF(G5625="","",_xlfn.IFNA(VLOOKUP(G5625,'سجل المشتريات'!F:N,8,0),"غير مسجلة في المشتريات"))</f>
        <v/>
      </c>
      <c r="J5625" s="26" t="str">
        <f>_xlfn.IFNA(VLOOKUP(F5625,الاوردرات!$B$1:$C$600,2,0),"")</f>
        <v/>
      </c>
      <c r="K5625" s="52"/>
      <c r="M5625" s="105" t="str">
        <f>IF(G5625="","",_xlfn.IFNA((VLOOKUP(G5625,help!L:M,2,0))*H5625,_xlfn.IFNA((VLOOKUP(G5625,help!P:Q,2,0))*H5625,"غير مسجلة في المشتريات")))</f>
        <v/>
      </c>
    </row>
    <row r="5626" spans="2:13" hidden="1" x14ac:dyDescent="0.25">
      <c r="B5626" s="13">
        <f>COUNTIFS($G$3:G5626,'تقرير استهلاك خامات'!$D$4)</f>
        <v>2</v>
      </c>
      <c r="C5626" s="13">
        <f>COUNTIFS($F$3:F5626,'تقرير منتج تام'!$E$4)</f>
        <v>10</v>
      </c>
      <c r="D5626" s="37"/>
      <c r="E5626" s="37"/>
      <c r="F5626" s="37"/>
      <c r="G5626" s="39"/>
      <c r="H5626" s="40"/>
      <c r="I5626" s="107" t="str">
        <f>IF(G5626="","",_xlfn.IFNA(VLOOKUP(G5626,'سجل المشتريات'!F:N,8,0),"غير مسجلة في المشتريات"))</f>
        <v/>
      </c>
      <c r="J5626" s="26" t="str">
        <f>_xlfn.IFNA(VLOOKUP(F5626,الاوردرات!$B$1:$C$600,2,0),"")</f>
        <v/>
      </c>
      <c r="K5626" s="52"/>
      <c r="M5626" s="105" t="str">
        <f>IF(G5626="","",_xlfn.IFNA((VLOOKUP(G5626,help!L:M,2,0))*H5626,_xlfn.IFNA((VLOOKUP(G5626,help!P:Q,2,0))*H5626,"غير مسجلة في المشتريات")))</f>
        <v/>
      </c>
    </row>
    <row r="5627" spans="2:13" hidden="1" x14ac:dyDescent="0.25">
      <c r="B5627" s="13">
        <f>COUNTIFS($G$3:G5627,'تقرير استهلاك خامات'!$D$4)</f>
        <v>2</v>
      </c>
      <c r="C5627" s="13">
        <f>COUNTIFS($F$3:F5627,'تقرير منتج تام'!$E$4)</f>
        <v>10</v>
      </c>
      <c r="D5627" s="37"/>
      <c r="E5627" s="37"/>
      <c r="F5627" s="37"/>
      <c r="G5627" s="39"/>
      <c r="H5627" s="40"/>
      <c r="I5627" s="107" t="str">
        <f>IF(G5627="","",_xlfn.IFNA(VLOOKUP(G5627,'سجل المشتريات'!F:N,8,0),"غير مسجلة في المشتريات"))</f>
        <v/>
      </c>
      <c r="J5627" s="26" t="str">
        <f>_xlfn.IFNA(VLOOKUP(F5627,الاوردرات!$B$1:$C$600,2,0),"")</f>
        <v/>
      </c>
      <c r="K5627" s="52"/>
      <c r="M5627" s="105" t="str">
        <f>IF(G5627="","",_xlfn.IFNA((VLOOKUP(G5627,help!L:M,2,0))*H5627,_xlfn.IFNA((VLOOKUP(G5627,help!P:Q,2,0))*H5627,"غير مسجلة في المشتريات")))</f>
        <v/>
      </c>
    </row>
    <row r="5628" spans="2:13" hidden="1" x14ac:dyDescent="0.25">
      <c r="B5628" s="13">
        <f>COUNTIFS($G$3:G5628,'تقرير استهلاك خامات'!$D$4)</f>
        <v>2</v>
      </c>
      <c r="C5628" s="13">
        <f>COUNTIFS($F$3:F5628,'تقرير منتج تام'!$E$4)</f>
        <v>10</v>
      </c>
      <c r="D5628" s="37"/>
      <c r="E5628" s="37"/>
      <c r="F5628" s="37"/>
      <c r="G5628" s="39"/>
      <c r="H5628" s="40"/>
      <c r="I5628" s="107" t="str">
        <f>IF(G5628="","",_xlfn.IFNA(VLOOKUP(G5628,'سجل المشتريات'!F:N,8,0),"غير مسجلة في المشتريات"))</f>
        <v/>
      </c>
      <c r="J5628" s="26" t="str">
        <f>_xlfn.IFNA(VLOOKUP(F5628,الاوردرات!$B$1:$C$600,2,0),"")</f>
        <v/>
      </c>
      <c r="K5628" s="52"/>
      <c r="M5628" s="105" t="str">
        <f>IF(G5628="","",_xlfn.IFNA((VLOOKUP(G5628,help!L:M,2,0))*H5628,_xlfn.IFNA((VLOOKUP(G5628,help!P:Q,2,0))*H5628,"غير مسجلة في المشتريات")))</f>
        <v/>
      </c>
    </row>
    <row r="5629" spans="2:13" hidden="1" x14ac:dyDescent="0.25">
      <c r="B5629" s="13">
        <f>COUNTIFS($G$3:G5629,'تقرير استهلاك خامات'!$D$4)</f>
        <v>2</v>
      </c>
      <c r="C5629" s="13">
        <f>COUNTIFS($F$3:F5629,'تقرير منتج تام'!$E$4)</f>
        <v>10</v>
      </c>
      <c r="D5629" s="37"/>
      <c r="E5629" s="37"/>
      <c r="F5629" s="37"/>
      <c r="G5629" s="39"/>
      <c r="H5629" s="40"/>
      <c r="I5629" s="107" t="str">
        <f>IF(G5629="","",_xlfn.IFNA(VLOOKUP(G5629,'سجل المشتريات'!F:N,8,0),"غير مسجلة في المشتريات"))</f>
        <v/>
      </c>
      <c r="J5629" s="26" t="str">
        <f>_xlfn.IFNA(VLOOKUP(F5629,الاوردرات!$B$1:$C$600,2,0),"")</f>
        <v/>
      </c>
      <c r="K5629" s="52"/>
      <c r="M5629" s="105" t="str">
        <f>IF(G5629="","",_xlfn.IFNA((VLOOKUP(G5629,help!L:M,2,0))*H5629,_xlfn.IFNA((VLOOKUP(G5629,help!P:Q,2,0))*H5629,"غير مسجلة في المشتريات")))</f>
        <v/>
      </c>
    </row>
    <row r="5630" spans="2:13" hidden="1" x14ac:dyDescent="0.25">
      <c r="B5630" s="13">
        <f>COUNTIFS($G$3:G5630,'تقرير استهلاك خامات'!$D$4)</f>
        <v>2</v>
      </c>
      <c r="C5630" s="13">
        <f>COUNTIFS($F$3:F5630,'تقرير منتج تام'!$E$4)</f>
        <v>10</v>
      </c>
      <c r="D5630" s="37"/>
      <c r="E5630" s="37"/>
      <c r="F5630" s="37"/>
      <c r="G5630" s="39"/>
      <c r="H5630" s="40"/>
      <c r="I5630" s="107" t="str">
        <f>IF(G5630="","",_xlfn.IFNA(VLOOKUP(G5630,'سجل المشتريات'!F:N,8,0),"غير مسجلة في المشتريات"))</f>
        <v/>
      </c>
      <c r="J5630" s="26" t="str">
        <f>_xlfn.IFNA(VLOOKUP(F5630,الاوردرات!$B$1:$C$600,2,0),"")</f>
        <v/>
      </c>
      <c r="K5630" s="52"/>
      <c r="M5630" s="105" t="str">
        <f>IF(G5630="","",_xlfn.IFNA((VLOOKUP(G5630,help!L:M,2,0))*H5630,_xlfn.IFNA((VLOOKUP(G5630,help!P:Q,2,0))*H5630,"غير مسجلة في المشتريات")))</f>
        <v/>
      </c>
    </row>
    <row r="5631" spans="2:13" hidden="1" x14ac:dyDescent="0.25">
      <c r="B5631" s="13">
        <f>COUNTIFS($G$3:G5631,'تقرير استهلاك خامات'!$D$4)</f>
        <v>2</v>
      </c>
      <c r="C5631" s="13">
        <f>COUNTIFS($F$3:F5631,'تقرير منتج تام'!$E$4)</f>
        <v>10</v>
      </c>
      <c r="D5631" s="37"/>
      <c r="E5631" s="37"/>
      <c r="F5631" s="37"/>
      <c r="G5631" s="39"/>
      <c r="H5631" s="40"/>
      <c r="I5631" s="107" t="str">
        <f>IF(G5631="","",_xlfn.IFNA(VLOOKUP(G5631,'سجل المشتريات'!F:N,8,0),"غير مسجلة في المشتريات"))</f>
        <v/>
      </c>
      <c r="J5631" s="26" t="str">
        <f>_xlfn.IFNA(VLOOKUP(F5631,الاوردرات!$B$1:$C$600,2,0),"")</f>
        <v/>
      </c>
      <c r="K5631" s="52"/>
      <c r="M5631" s="105" t="str">
        <f>IF(G5631="","",_xlfn.IFNA((VLOOKUP(G5631,help!L:M,2,0))*H5631,_xlfn.IFNA((VLOOKUP(G5631,help!P:Q,2,0))*H5631,"غير مسجلة في المشتريات")))</f>
        <v/>
      </c>
    </row>
    <row r="5632" spans="2:13" hidden="1" x14ac:dyDescent="0.25">
      <c r="B5632" s="13">
        <f>COUNTIFS($G$3:G5632,'تقرير استهلاك خامات'!$D$4)</f>
        <v>2</v>
      </c>
      <c r="C5632" s="13">
        <f>COUNTIFS($F$3:F5632,'تقرير منتج تام'!$E$4)</f>
        <v>10</v>
      </c>
      <c r="D5632" s="37"/>
      <c r="E5632" s="37"/>
      <c r="F5632" s="37"/>
      <c r="G5632" s="39"/>
      <c r="H5632" s="40"/>
      <c r="I5632" s="107" t="str">
        <f>IF(G5632="","",_xlfn.IFNA(VLOOKUP(G5632,'سجل المشتريات'!F:N,8,0),"غير مسجلة في المشتريات"))</f>
        <v/>
      </c>
      <c r="J5632" s="26" t="str">
        <f>_xlfn.IFNA(VLOOKUP(F5632,الاوردرات!$B$1:$C$600,2,0),"")</f>
        <v/>
      </c>
      <c r="K5632" s="52"/>
      <c r="M5632" s="105" t="str">
        <f>IF(G5632="","",_xlfn.IFNA((VLOOKUP(G5632,help!L:M,2,0))*H5632,_xlfn.IFNA((VLOOKUP(G5632,help!P:Q,2,0))*H5632,"غير مسجلة في المشتريات")))</f>
        <v/>
      </c>
    </row>
    <row r="5633" spans="2:13" hidden="1" x14ac:dyDescent="0.25">
      <c r="B5633" s="13">
        <f>COUNTIFS($G$3:G5633,'تقرير استهلاك خامات'!$D$4)</f>
        <v>2</v>
      </c>
      <c r="C5633" s="13">
        <f>COUNTIFS($F$3:F5633,'تقرير منتج تام'!$E$4)</f>
        <v>10</v>
      </c>
      <c r="D5633" s="37"/>
      <c r="E5633" s="37"/>
      <c r="F5633" s="37"/>
      <c r="G5633" s="39"/>
      <c r="H5633" s="40"/>
      <c r="I5633" s="107" t="str">
        <f>IF(G5633="","",_xlfn.IFNA(VLOOKUP(G5633,'سجل المشتريات'!F:N,8,0),"غير مسجلة في المشتريات"))</f>
        <v/>
      </c>
      <c r="J5633" s="26" t="str">
        <f>_xlfn.IFNA(VLOOKUP(F5633,الاوردرات!$B$1:$C$600,2,0),"")</f>
        <v/>
      </c>
      <c r="K5633" s="52"/>
      <c r="M5633" s="105" t="str">
        <f>IF(G5633="","",_xlfn.IFNA((VLOOKUP(G5633,help!L:M,2,0))*H5633,_xlfn.IFNA((VLOOKUP(G5633,help!P:Q,2,0))*H5633,"غير مسجلة في المشتريات")))</f>
        <v/>
      </c>
    </row>
    <row r="5634" spans="2:13" hidden="1" x14ac:dyDescent="0.25">
      <c r="B5634" s="13">
        <f>COUNTIFS($G$3:G5634,'تقرير استهلاك خامات'!$D$4)</f>
        <v>2</v>
      </c>
      <c r="C5634" s="13">
        <f>COUNTIFS($F$3:F5634,'تقرير منتج تام'!$E$4)</f>
        <v>10</v>
      </c>
      <c r="D5634" s="37"/>
      <c r="E5634" s="37"/>
      <c r="F5634" s="37"/>
      <c r="G5634" s="39"/>
      <c r="H5634" s="40"/>
      <c r="I5634" s="107" t="str">
        <f>IF(G5634="","",_xlfn.IFNA(VLOOKUP(G5634,'سجل المشتريات'!F:N,8,0),"غير مسجلة في المشتريات"))</f>
        <v/>
      </c>
      <c r="J5634" s="26" t="str">
        <f>_xlfn.IFNA(VLOOKUP(F5634,الاوردرات!$B$1:$C$600,2,0),"")</f>
        <v/>
      </c>
      <c r="K5634" s="52"/>
      <c r="M5634" s="105" t="str">
        <f>IF(G5634="","",_xlfn.IFNA((VLOOKUP(G5634,help!L:M,2,0))*H5634,_xlfn.IFNA((VLOOKUP(G5634,help!P:Q,2,0))*H5634,"غير مسجلة في المشتريات")))</f>
        <v/>
      </c>
    </row>
    <row r="5635" spans="2:13" hidden="1" x14ac:dyDescent="0.25">
      <c r="B5635" s="13">
        <f>COUNTIFS($G$3:G5635,'تقرير استهلاك خامات'!$D$4)</f>
        <v>2</v>
      </c>
      <c r="C5635" s="13">
        <f>COUNTIFS($F$3:F5635,'تقرير منتج تام'!$E$4)</f>
        <v>10</v>
      </c>
      <c r="D5635" s="37"/>
      <c r="E5635" s="37"/>
      <c r="F5635" s="37"/>
      <c r="G5635" s="39"/>
      <c r="H5635" s="40"/>
      <c r="I5635" s="107" t="str">
        <f>IF(G5635="","",_xlfn.IFNA(VLOOKUP(G5635,'سجل المشتريات'!F:N,8,0),"غير مسجلة في المشتريات"))</f>
        <v/>
      </c>
      <c r="J5635" s="26" t="str">
        <f>_xlfn.IFNA(VLOOKUP(F5635,الاوردرات!$B$1:$C$600,2,0),"")</f>
        <v/>
      </c>
      <c r="K5635" s="52"/>
      <c r="M5635" s="105" t="str">
        <f>IF(G5635="","",_xlfn.IFNA((VLOOKUP(G5635,help!L:M,2,0))*H5635,_xlfn.IFNA((VLOOKUP(G5635,help!P:Q,2,0))*H5635,"غير مسجلة في المشتريات")))</f>
        <v/>
      </c>
    </row>
    <row r="5636" spans="2:13" hidden="1" x14ac:dyDescent="0.25">
      <c r="B5636" s="13">
        <f>COUNTIFS($G$3:G5636,'تقرير استهلاك خامات'!$D$4)</f>
        <v>2</v>
      </c>
      <c r="C5636" s="13">
        <f>COUNTIFS($F$3:F5636,'تقرير منتج تام'!$E$4)</f>
        <v>10</v>
      </c>
      <c r="D5636" s="37"/>
      <c r="E5636" s="37"/>
      <c r="F5636" s="37"/>
      <c r="G5636" s="39"/>
      <c r="H5636" s="40"/>
      <c r="I5636" s="107" t="str">
        <f>IF(G5636="","",_xlfn.IFNA(VLOOKUP(G5636,'سجل المشتريات'!F:N,8,0),"غير مسجلة في المشتريات"))</f>
        <v/>
      </c>
      <c r="J5636" s="26" t="str">
        <f>_xlfn.IFNA(VLOOKUP(F5636,الاوردرات!$B$1:$C$600,2,0),"")</f>
        <v/>
      </c>
      <c r="K5636" s="52"/>
      <c r="M5636" s="105" t="str">
        <f>IF(G5636="","",_xlfn.IFNA((VLOOKUP(G5636,help!L:M,2,0))*H5636,_xlfn.IFNA((VLOOKUP(G5636,help!P:Q,2,0))*H5636,"غير مسجلة في المشتريات")))</f>
        <v/>
      </c>
    </row>
    <row r="5637" spans="2:13" hidden="1" x14ac:dyDescent="0.25">
      <c r="B5637" s="13">
        <f>COUNTIFS($G$3:G5637,'تقرير استهلاك خامات'!$D$4)</f>
        <v>2</v>
      </c>
      <c r="C5637" s="13">
        <f>COUNTIFS($F$3:F5637,'تقرير منتج تام'!$E$4)</f>
        <v>10</v>
      </c>
      <c r="D5637" s="37"/>
      <c r="E5637" s="37"/>
      <c r="F5637" s="37"/>
      <c r="G5637" s="39"/>
      <c r="H5637" s="40"/>
      <c r="I5637" s="107" t="str">
        <f>IF(G5637="","",_xlfn.IFNA(VLOOKUP(G5637,'سجل المشتريات'!F:N,8,0),"غير مسجلة في المشتريات"))</f>
        <v/>
      </c>
      <c r="J5637" s="26" t="str">
        <f>_xlfn.IFNA(VLOOKUP(F5637,الاوردرات!$B$1:$C$600,2,0),"")</f>
        <v/>
      </c>
      <c r="K5637" s="52"/>
      <c r="M5637" s="105" t="str">
        <f>IF(G5637="","",_xlfn.IFNA((VLOOKUP(G5637,help!L:M,2,0))*H5637,_xlfn.IFNA((VLOOKUP(G5637,help!P:Q,2,0))*H5637,"غير مسجلة في المشتريات")))</f>
        <v/>
      </c>
    </row>
    <row r="5638" spans="2:13" hidden="1" x14ac:dyDescent="0.25">
      <c r="B5638" s="13">
        <f>COUNTIFS($G$3:G5638,'تقرير استهلاك خامات'!$D$4)</f>
        <v>2</v>
      </c>
      <c r="C5638" s="13">
        <f>COUNTIFS($F$3:F5638,'تقرير منتج تام'!$E$4)</f>
        <v>10</v>
      </c>
      <c r="D5638" s="37"/>
      <c r="E5638" s="37"/>
      <c r="F5638" s="37"/>
      <c r="G5638" s="39"/>
      <c r="H5638" s="40"/>
      <c r="I5638" s="107" t="str">
        <f>IF(G5638="","",_xlfn.IFNA(VLOOKUP(G5638,'سجل المشتريات'!F:N,8,0),"غير مسجلة في المشتريات"))</f>
        <v/>
      </c>
      <c r="J5638" s="26" t="str">
        <f>_xlfn.IFNA(VLOOKUP(F5638,الاوردرات!$B$1:$C$600,2,0),"")</f>
        <v/>
      </c>
      <c r="K5638" s="52"/>
      <c r="M5638" s="105" t="str">
        <f>IF(G5638="","",_xlfn.IFNA((VLOOKUP(G5638,help!L:M,2,0))*H5638,_xlfn.IFNA((VLOOKUP(G5638,help!P:Q,2,0))*H5638,"غير مسجلة في المشتريات")))</f>
        <v/>
      </c>
    </row>
    <row r="5639" spans="2:13" hidden="1" x14ac:dyDescent="0.25">
      <c r="B5639" s="13">
        <f>COUNTIFS($G$3:G5639,'تقرير استهلاك خامات'!$D$4)</f>
        <v>2</v>
      </c>
      <c r="C5639" s="13">
        <f>COUNTIFS($F$3:F5639,'تقرير منتج تام'!$E$4)</f>
        <v>10</v>
      </c>
      <c r="D5639" s="37"/>
      <c r="E5639" s="37"/>
      <c r="F5639" s="37"/>
      <c r="G5639" s="39"/>
      <c r="H5639" s="40"/>
      <c r="I5639" s="107" t="str">
        <f>IF(G5639="","",_xlfn.IFNA(VLOOKUP(G5639,'سجل المشتريات'!F:N,8,0),"غير مسجلة في المشتريات"))</f>
        <v/>
      </c>
      <c r="J5639" s="26" t="str">
        <f>_xlfn.IFNA(VLOOKUP(F5639,الاوردرات!$B$1:$C$600,2,0),"")</f>
        <v/>
      </c>
      <c r="K5639" s="52"/>
      <c r="M5639" s="105" t="str">
        <f>IF(G5639="","",_xlfn.IFNA((VLOOKUP(G5639,help!L:M,2,0))*H5639,_xlfn.IFNA((VLOOKUP(G5639,help!P:Q,2,0))*H5639,"غير مسجلة في المشتريات")))</f>
        <v/>
      </c>
    </row>
    <row r="5640" spans="2:13" hidden="1" x14ac:dyDescent="0.25">
      <c r="B5640" s="13">
        <f>COUNTIFS($G$3:G5640,'تقرير استهلاك خامات'!$D$4)</f>
        <v>2</v>
      </c>
      <c r="C5640" s="13">
        <f>COUNTIFS($F$3:F5640,'تقرير منتج تام'!$E$4)</f>
        <v>10</v>
      </c>
      <c r="D5640" s="37"/>
      <c r="E5640" s="37"/>
      <c r="F5640" s="37"/>
      <c r="G5640" s="39"/>
      <c r="H5640" s="40"/>
      <c r="I5640" s="107" t="str">
        <f>IF(G5640="","",_xlfn.IFNA(VLOOKUP(G5640,'سجل المشتريات'!F:N,8,0),"غير مسجلة في المشتريات"))</f>
        <v/>
      </c>
      <c r="J5640" s="26" t="str">
        <f>_xlfn.IFNA(VLOOKUP(F5640,الاوردرات!$B$1:$C$600,2,0),"")</f>
        <v/>
      </c>
      <c r="K5640" s="52"/>
      <c r="M5640" s="105" t="str">
        <f>IF(G5640="","",_xlfn.IFNA((VLOOKUP(G5640,help!L:M,2,0))*H5640,_xlfn.IFNA((VLOOKUP(G5640,help!P:Q,2,0))*H5640,"غير مسجلة في المشتريات")))</f>
        <v/>
      </c>
    </row>
    <row r="5641" spans="2:13" hidden="1" x14ac:dyDescent="0.25">
      <c r="B5641" s="13">
        <f>COUNTIFS($G$3:G5641,'تقرير استهلاك خامات'!$D$4)</f>
        <v>2</v>
      </c>
      <c r="C5641" s="13">
        <f>COUNTIFS($F$3:F5641,'تقرير منتج تام'!$E$4)</f>
        <v>10</v>
      </c>
      <c r="D5641" s="37"/>
      <c r="E5641" s="37"/>
      <c r="F5641" s="37"/>
      <c r="G5641" s="39"/>
      <c r="H5641" s="40"/>
      <c r="I5641" s="107" t="str">
        <f>IF(G5641="","",_xlfn.IFNA(VLOOKUP(G5641,'سجل المشتريات'!F:N,8,0),"غير مسجلة في المشتريات"))</f>
        <v/>
      </c>
      <c r="J5641" s="26" t="str">
        <f>_xlfn.IFNA(VLOOKUP(F5641,الاوردرات!$B$1:$C$600,2,0),"")</f>
        <v/>
      </c>
      <c r="K5641" s="52"/>
      <c r="M5641" s="105" t="str">
        <f>IF(G5641="","",_xlfn.IFNA((VLOOKUP(G5641,help!L:M,2,0))*H5641,_xlfn.IFNA((VLOOKUP(G5641,help!P:Q,2,0))*H5641,"غير مسجلة في المشتريات")))</f>
        <v/>
      </c>
    </row>
    <row r="5642" spans="2:13" hidden="1" x14ac:dyDescent="0.25">
      <c r="B5642" s="13">
        <f>COUNTIFS($G$3:G5642,'تقرير استهلاك خامات'!$D$4)</f>
        <v>2</v>
      </c>
      <c r="C5642" s="13">
        <f>COUNTIFS($F$3:F5642,'تقرير منتج تام'!$E$4)</f>
        <v>10</v>
      </c>
      <c r="D5642" s="37"/>
      <c r="E5642" s="37"/>
      <c r="F5642" s="37"/>
      <c r="G5642" s="39"/>
      <c r="H5642" s="40"/>
      <c r="I5642" s="107" t="str">
        <f>IF(G5642="","",_xlfn.IFNA(VLOOKUP(G5642,'سجل المشتريات'!F:N,8,0),"غير مسجلة في المشتريات"))</f>
        <v/>
      </c>
      <c r="J5642" s="26" t="str">
        <f>_xlfn.IFNA(VLOOKUP(F5642,الاوردرات!$B$1:$C$600,2,0),"")</f>
        <v/>
      </c>
      <c r="K5642" s="52"/>
      <c r="M5642" s="105" t="str">
        <f>IF(G5642="","",_xlfn.IFNA((VLOOKUP(G5642,help!L:M,2,0))*H5642,_xlfn.IFNA((VLOOKUP(G5642,help!P:Q,2,0))*H5642,"غير مسجلة في المشتريات")))</f>
        <v/>
      </c>
    </row>
    <row r="5643" spans="2:13" hidden="1" x14ac:dyDescent="0.25">
      <c r="B5643" s="13">
        <f>COUNTIFS($G$3:G5643,'تقرير استهلاك خامات'!$D$4)</f>
        <v>2</v>
      </c>
      <c r="C5643" s="13">
        <f>COUNTIFS($F$3:F5643,'تقرير منتج تام'!$E$4)</f>
        <v>10</v>
      </c>
      <c r="D5643" s="37"/>
      <c r="E5643" s="37"/>
      <c r="F5643" s="37"/>
      <c r="G5643" s="39"/>
      <c r="H5643" s="40"/>
      <c r="I5643" s="107" t="str">
        <f>IF(G5643="","",_xlfn.IFNA(VLOOKUP(G5643,'سجل المشتريات'!F:N,8,0),"غير مسجلة في المشتريات"))</f>
        <v/>
      </c>
      <c r="J5643" s="26" t="str">
        <f>_xlfn.IFNA(VLOOKUP(F5643,الاوردرات!$B$1:$C$600,2,0),"")</f>
        <v/>
      </c>
      <c r="K5643" s="52"/>
      <c r="M5643" s="105" t="str">
        <f>IF(G5643="","",_xlfn.IFNA((VLOOKUP(G5643,help!L:M,2,0))*H5643,_xlfn.IFNA((VLOOKUP(G5643,help!P:Q,2,0))*H5643,"غير مسجلة في المشتريات")))</f>
        <v/>
      </c>
    </row>
    <row r="5644" spans="2:13" hidden="1" x14ac:dyDescent="0.25">
      <c r="B5644" s="13">
        <f>COUNTIFS($G$3:G5644,'تقرير استهلاك خامات'!$D$4)</f>
        <v>2</v>
      </c>
      <c r="C5644" s="13">
        <f>COUNTIFS($F$3:F5644,'تقرير منتج تام'!$E$4)</f>
        <v>10</v>
      </c>
      <c r="D5644" s="37"/>
      <c r="E5644" s="37"/>
      <c r="F5644" s="37"/>
      <c r="G5644" s="39"/>
      <c r="H5644" s="40"/>
      <c r="I5644" s="107" t="str">
        <f>IF(G5644="","",_xlfn.IFNA(VLOOKUP(G5644,'سجل المشتريات'!F:N,8,0),"غير مسجلة في المشتريات"))</f>
        <v/>
      </c>
      <c r="J5644" s="26" t="str">
        <f>_xlfn.IFNA(VLOOKUP(F5644,الاوردرات!$B$1:$C$600,2,0),"")</f>
        <v/>
      </c>
      <c r="K5644" s="52"/>
      <c r="M5644" s="105" t="str">
        <f>IF(G5644="","",_xlfn.IFNA((VLOOKUP(G5644,help!L:M,2,0))*H5644,_xlfn.IFNA((VLOOKUP(G5644,help!P:Q,2,0))*H5644,"غير مسجلة في المشتريات")))</f>
        <v/>
      </c>
    </row>
    <row r="5645" spans="2:13" hidden="1" x14ac:dyDescent="0.25">
      <c r="B5645" s="13">
        <f>COUNTIFS($G$3:G5645,'تقرير استهلاك خامات'!$D$4)</f>
        <v>2</v>
      </c>
      <c r="C5645" s="13">
        <f>COUNTIFS($F$3:F5645,'تقرير منتج تام'!$E$4)</f>
        <v>10</v>
      </c>
      <c r="D5645" s="37"/>
      <c r="E5645" s="37"/>
      <c r="F5645" s="37"/>
      <c r="G5645" s="39"/>
      <c r="H5645" s="40"/>
      <c r="I5645" s="107" t="str">
        <f>IF(G5645="","",_xlfn.IFNA(VLOOKUP(G5645,'سجل المشتريات'!F:N,8,0),"غير مسجلة في المشتريات"))</f>
        <v/>
      </c>
      <c r="J5645" s="26" t="str">
        <f>_xlfn.IFNA(VLOOKUP(F5645,الاوردرات!$B$1:$C$600,2,0),"")</f>
        <v/>
      </c>
      <c r="K5645" s="52"/>
      <c r="M5645" s="105" t="str">
        <f>IF(G5645="","",_xlfn.IFNA((VLOOKUP(G5645,help!L:M,2,0))*H5645,_xlfn.IFNA((VLOOKUP(G5645,help!P:Q,2,0))*H5645,"غير مسجلة في المشتريات")))</f>
        <v/>
      </c>
    </row>
    <row r="5646" spans="2:13" hidden="1" x14ac:dyDescent="0.25">
      <c r="B5646" s="13">
        <f>COUNTIFS($G$3:G5646,'تقرير استهلاك خامات'!$D$4)</f>
        <v>2</v>
      </c>
      <c r="C5646" s="13">
        <f>COUNTIFS($F$3:F5646,'تقرير منتج تام'!$E$4)</f>
        <v>10</v>
      </c>
      <c r="D5646" s="37"/>
      <c r="E5646" s="37"/>
      <c r="F5646" s="37"/>
      <c r="G5646" s="39"/>
      <c r="H5646" s="40"/>
      <c r="I5646" s="107" t="str">
        <f>IF(G5646="","",_xlfn.IFNA(VLOOKUP(G5646,'سجل المشتريات'!F:N,8,0),"غير مسجلة في المشتريات"))</f>
        <v/>
      </c>
      <c r="J5646" s="26" t="str">
        <f>_xlfn.IFNA(VLOOKUP(F5646,الاوردرات!$B$1:$C$600,2,0),"")</f>
        <v/>
      </c>
      <c r="K5646" s="52"/>
      <c r="M5646" s="105" t="str">
        <f>IF(G5646="","",_xlfn.IFNA((VLOOKUP(G5646,help!L:M,2,0))*H5646,_xlfn.IFNA((VLOOKUP(G5646,help!P:Q,2,0))*H5646,"غير مسجلة في المشتريات")))</f>
        <v/>
      </c>
    </row>
    <row r="5647" spans="2:13" hidden="1" x14ac:dyDescent="0.25">
      <c r="B5647" s="13">
        <f>COUNTIFS($G$3:G5647,'تقرير استهلاك خامات'!$D$4)</f>
        <v>2</v>
      </c>
      <c r="C5647" s="13">
        <f>COUNTIFS($F$3:F5647,'تقرير منتج تام'!$E$4)</f>
        <v>10</v>
      </c>
      <c r="D5647" s="37"/>
      <c r="E5647" s="37"/>
      <c r="F5647" s="37"/>
      <c r="G5647" s="39"/>
      <c r="H5647" s="40"/>
      <c r="I5647" s="107" t="str">
        <f>IF(G5647="","",_xlfn.IFNA(VLOOKUP(G5647,'سجل المشتريات'!F:N,8,0),"غير مسجلة في المشتريات"))</f>
        <v/>
      </c>
      <c r="J5647" s="26" t="str">
        <f>_xlfn.IFNA(VLOOKUP(F5647,الاوردرات!$B$1:$C$600,2,0),"")</f>
        <v/>
      </c>
      <c r="K5647" s="52"/>
      <c r="M5647" s="105" t="str">
        <f>IF(G5647="","",_xlfn.IFNA((VLOOKUP(G5647,help!L:M,2,0))*H5647,_xlfn.IFNA((VLOOKUP(G5647,help!P:Q,2,0))*H5647,"غير مسجلة في المشتريات")))</f>
        <v/>
      </c>
    </row>
    <row r="5648" spans="2:13" hidden="1" x14ac:dyDescent="0.25">
      <c r="B5648" s="13">
        <f>COUNTIFS($G$3:G5648,'تقرير استهلاك خامات'!$D$4)</f>
        <v>2</v>
      </c>
      <c r="C5648" s="13">
        <f>COUNTIFS($F$3:F5648,'تقرير منتج تام'!$E$4)</f>
        <v>10</v>
      </c>
      <c r="D5648" s="37"/>
      <c r="E5648" s="37"/>
      <c r="F5648" s="37"/>
      <c r="G5648" s="39"/>
      <c r="H5648" s="40"/>
      <c r="I5648" s="107" t="str">
        <f>IF(G5648="","",_xlfn.IFNA(VLOOKUP(G5648,'سجل المشتريات'!F:N,8,0),"غير مسجلة في المشتريات"))</f>
        <v/>
      </c>
      <c r="J5648" s="26" t="str">
        <f>_xlfn.IFNA(VLOOKUP(F5648,الاوردرات!$B$1:$C$600,2,0),"")</f>
        <v/>
      </c>
      <c r="K5648" s="52"/>
      <c r="M5648" s="105" t="str">
        <f>IF(G5648="","",_xlfn.IFNA((VLOOKUP(G5648,help!L:M,2,0))*H5648,_xlfn.IFNA((VLOOKUP(G5648,help!P:Q,2,0))*H5648,"غير مسجلة في المشتريات")))</f>
        <v/>
      </c>
    </row>
    <row r="5649" spans="2:13" hidden="1" x14ac:dyDescent="0.25">
      <c r="B5649" s="13">
        <f>COUNTIFS($G$3:G5649,'تقرير استهلاك خامات'!$D$4)</f>
        <v>2</v>
      </c>
      <c r="C5649" s="13">
        <f>COUNTIFS($F$3:F5649,'تقرير منتج تام'!$E$4)</f>
        <v>10</v>
      </c>
      <c r="D5649" s="37"/>
      <c r="E5649" s="37"/>
      <c r="F5649" s="37"/>
      <c r="G5649" s="39"/>
      <c r="H5649" s="40"/>
      <c r="I5649" s="107" t="str">
        <f>IF(G5649="","",_xlfn.IFNA(VLOOKUP(G5649,'سجل المشتريات'!F:N,8,0),"غير مسجلة في المشتريات"))</f>
        <v/>
      </c>
      <c r="J5649" s="26" t="str">
        <f>_xlfn.IFNA(VLOOKUP(F5649,الاوردرات!$B$1:$C$600,2,0),"")</f>
        <v/>
      </c>
      <c r="K5649" s="52"/>
      <c r="M5649" s="105" t="str">
        <f>IF(G5649="","",_xlfn.IFNA((VLOOKUP(G5649,help!L:M,2,0))*H5649,_xlfn.IFNA((VLOOKUP(G5649,help!P:Q,2,0))*H5649,"غير مسجلة في المشتريات")))</f>
        <v/>
      </c>
    </row>
    <row r="5650" spans="2:13" hidden="1" x14ac:dyDescent="0.25">
      <c r="B5650" s="13">
        <f>COUNTIFS($G$3:G5650,'تقرير استهلاك خامات'!$D$4)</f>
        <v>2</v>
      </c>
      <c r="C5650" s="13">
        <f>COUNTIFS($F$3:F5650,'تقرير منتج تام'!$E$4)</f>
        <v>10</v>
      </c>
      <c r="D5650" s="37"/>
      <c r="E5650" s="37"/>
      <c r="F5650" s="37"/>
      <c r="G5650" s="39"/>
      <c r="H5650" s="40"/>
      <c r="I5650" s="107" t="str">
        <f>IF(G5650="","",_xlfn.IFNA(VLOOKUP(G5650,'سجل المشتريات'!F:N,8,0),"غير مسجلة في المشتريات"))</f>
        <v/>
      </c>
      <c r="J5650" s="26" t="str">
        <f>_xlfn.IFNA(VLOOKUP(F5650,الاوردرات!$B$1:$C$600,2,0),"")</f>
        <v/>
      </c>
      <c r="K5650" s="52"/>
      <c r="M5650" s="105" t="str">
        <f>IF(G5650="","",_xlfn.IFNA((VLOOKUP(G5650,help!L:M,2,0))*H5650,_xlfn.IFNA((VLOOKUP(G5650,help!P:Q,2,0))*H5650,"غير مسجلة في المشتريات")))</f>
        <v/>
      </c>
    </row>
    <row r="5651" spans="2:13" hidden="1" x14ac:dyDescent="0.25">
      <c r="B5651" s="13">
        <f>COUNTIFS($G$3:G5651,'تقرير استهلاك خامات'!$D$4)</f>
        <v>2</v>
      </c>
      <c r="C5651" s="13">
        <f>COUNTIFS($F$3:F5651,'تقرير منتج تام'!$E$4)</f>
        <v>10</v>
      </c>
      <c r="D5651" s="37"/>
      <c r="E5651" s="37"/>
      <c r="F5651" s="37"/>
      <c r="G5651" s="39"/>
      <c r="H5651" s="40"/>
      <c r="I5651" s="107" t="str">
        <f>IF(G5651="","",_xlfn.IFNA(VLOOKUP(G5651,'سجل المشتريات'!F:N,8,0),"غير مسجلة في المشتريات"))</f>
        <v/>
      </c>
      <c r="J5651" s="26" t="str">
        <f>_xlfn.IFNA(VLOOKUP(F5651,الاوردرات!$B$1:$C$600,2,0),"")</f>
        <v/>
      </c>
      <c r="K5651" s="52"/>
      <c r="M5651" s="105" t="str">
        <f>IF(G5651="","",_xlfn.IFNA((VLOOKUP(G5651,help!L:M,2,0))*H5651,_xlfn.IFNA((VLOOKUP(G5651,help!P:Q,2,0))*H5651,"غير مسجلة في المشتريات")))</f>
        <v/>
      </c>
    </row>
    <row r="5652" spans="2:13" hidden="1" x14ac:dyDescent="0.25">
      <c r="B5652" s="13">
        <f>COUNTIFS($G$3:G5652,'تقرير استهلاك خامات'!$D$4)</f>
        <v>2</v>
      </c>
      <c r="C5652" s="13">
        <f>COUNTIFS($F$3:F5652,'تقرير منتج تام'!$E$4)</f>
        <v>10</v>
      </c>
      <c r="D5652" s="37"/>
      <c r="E5652" s="37"/>
      <c r="F5652" s="37"/>
      <c r="G5652" s="39"/>
      <c r="H5652" s="40"/>
      <c r="I5652" s="107" t="str">
        <f>IF(G5652="","",_xlfn.IFNA(VLOOKUP(G5652,'سجل المشتريات'!F:N,8,0),"غير مسجلة في المشتريات"))</f>
        <v/>
      </c>
      <c r="J5652" s="26" t="str">
        <f>_xlfn.IFNA(VLOOKUP(F5652,الاوردرات!$B$1:$C$600,2,0),"")</f>
        <v/>
      </c>
      <c r="K5652" s="52"/>
      <c r="M5652" s="105" t="str">
        <f>IF(G5652="","",_xlfn.IFNA((VLOOKUP(G5652,help!L:M,2,0))*H5652,_xlfn.IFNA((VLOOKUP(G5652,help!P:Q,2,0))*H5652,"غير مسجلة في المشتريات")))</f>
        <v/>
      </c>
    </row>
    <row r="5653" spans="2:13" hidden="1" x14ac:dyDescent="0.25">
      <c r="B5653" s="13">
        <f>COUNTIFS($G$3:G5653,'تقرير استهلاك خامات'!$D$4)</f>
        <v>2</v>
      </c>
      <c r="C5653" s="13">
        <f>COUNTIFS($F$3:F5653,'تقرير منتج تام'!$E$4)</f>
        <v>10</v>
      </c>
      <c r="D5653" s="37"/>
      <c r="E5653" s="37"/>
      <c r="F5653" s="37"/>
      <c r="G5653" s="39"/>
      <c r="H5653" s="40"/>
      <c r="I5653" s="107" t="str">
        <f>IF(G5653="","",_xlfn.IFNA(VLOOKUP(G5653,'سجل المشتريات'!F:N,8,0),"غير مسجلة في المشتريات"))</f>
        <v/>
      </c>
      <c r="J5653" s="26" t="str">
        <f>_xlfn.IFNA(VLOOKUP(F5653,الاوردرات!$B$1:$C$600,2,0),"")</f>
        <v/>
      </c>
      <c r="K5653" s="52"/>
      <c r="M5653" s="105" t="str">
        <f>IF(G5653="","",_xlfn.IFNA((VLOOKUP(G5653,help!L:M,2,0))*H5653,_xlfn.IFNA((VLOOKUP(G5653,help!P:Q,2,0))*H5653,"غير مسجلة في المشتريات")))</f>
        <v/>
      </c>
    </row>
    <row r="5654" spans="2:13" hidden="1" x14ac:dyDescent="0.25">
      <c r="B5654" s="13">
        <f>COUNTIFS($G$3:G5654,'تقرير استهلاك خامات'!$D$4)</f>
        <v>2</v>
      </c>
      <c r="C5654" s="13">
        <f>COUNTIFS($F$3:F5654,'تقرير منتج تام'!$E$4)</f>
        <v>10</v>
      </c>
      <c r="D5654" s="37"/>
      <c r="E5654" s="37"/>
      <c r="F5654" s="37"/>
      <c r="G5654" s="39"/>
      <c r="H5654" s="40"/>
      <c r="I5654" s="107" t="str">
        <f>IF(G5654="","",_xlfn.IFNA(VLOOKUP(G5654,'سجل المشتريات'!F:N,8,0),"غير مسجلة في المشتريات"))</f>
        <v/>
      </c>
      <c r="J5654" s="26" t="str">
        <f>_xlfn.IFNA(VLOOKUP(F5654,الاوردرات!$B$1:$C$600,2,0),"")</f>
        <v/>
      </c>
      <c r="K5654" s="52"/>
      <c r="M5654" s="105" t="str">
        <f>IF(G5654="","",_xlfn.IFNA((VLOOKUP(G5654,help!L:M,2,0))*H5654,_xlfn.IFNA((VLOOKUP(G5654,help!P:Q,2,0))*H5654,"غير مسجلة في المشتريات")))</f>
        <v/>
      </c>
    </row>
    <row r="5655" spans="2:13" hidden="1" x14ac:dyDescent="0.25">
      <c r="B5655" s="13">
        <f>COUNTIFS($G$3:G5655,'تقرير استهلاك خامات'!$D$4)</f>
        <v>2</v>
      </c>
      <c r="C5655" s="13">
        <f>COUNTIFS($F$3:F5655,'تقرير منتج تام'!$E$4)</f>
        <v>10</v>
      </c>
      <c r="D5655" s="37"/>
      <c r="E5655" s="37"/>
      <c r="F5655" s="37"/>
      <c r="G5655" s="39"/>
      <c r="H5655" s="40"/>
      <c r="I5655" s="107" t="str">
        <f>IF(G5655="","",_xlfn.IFNA(VLOOKUP(G5655,'سجل المشتريات'!F:N,8,0),"غير مسجلة في المشتريات"))</f>
        <v/>
      </c>
      <c r="J5655" s="26" t="str">
        <f>_xlfn.IFNA(VLOOKUP(F5655,الاوردرات!$B$1:$C$600,2,0),"")</f>
        <v/>
      </c>
      <c r="K5655" s="52"/>
      <c r="M5655" s="105" t="str">
        <f>IF(G5655="","",_xlfn.IFNA((VLOOKUP(G5655,help!L:M,2,0))*H5655,_xlfn.IFNA((VLOOKUP(G5655,help!P:Q,2,0))*H5655,"غير مسجلة في المشتريات")))</f>
        <v/>
      </c>
    </row>
    <row r="5656" spans="2:13" hidden="1" x14ac:dyDescent="0.25">
      <c r="B5656" s="13">
        <f>COUNTIFS($G$3:G5656,'تقرير استهلاك خامات'!$D$4)</f>
        <v>2</v>
      </c>
      <c r="C5656" s="13">
        <f>COUNTIFS($F$3:F5656,'تقرير منتج تام'!$E$4)</f>
        <v>10</v>
      </c>
      <c r="D5656" s="37"/>
      <c r="E5656" s="37"/>
      <c r="F5656" s="37"/>
      <c r="G5656" s="39"/>
      <c r="H5656" s="40"/>
      <c r="I5656" s="107" t="str">
        <f>IF(G5656="","",_xlfn.IFNA(VLOOKUP(G5656,'سجل المشتريات'!F:N,8,0),"غير مسجلة في المشتريات"))</f>
        <v/>
      </c>
      <c r="J5656" s="26" t="str">
        <f>_xlfn.IFNA(VLOOKUP(F5656,الاوردرات!$B$1:$C$600,2,0),"")</f>
        <v/>
      </c>
      <c r="K5656" s="52"/>
      <c r="M5656" s="105" t="str">
        <f>IF(G5656="","",_xlfn.IFNA((VLOOKUP(G5656,help!L:M,2,0))*H5656,_xlfn.IFNA((VLOOKUP(G5656,help!P:Q,2,0))*H5656,"غير مسجلة في المشتريات")))</f>
        <v/>
      </c>
    </row>
    <row r="5657" spans="2:13" hidden="1" x14ac:dyDescent="0.25">
      <c r="B5657" s="13">
        <f>COUNTIFS($G$3:G5657,'تقرير استهلاك خامات'!$D$4)</f>
        <v>2</v>
      </c>
      <c r="C5657" s="13">
        <f>COUNTIFS($F$3:F5657,'تقرير منتج تام'!$E$4)</f>
        <v>10</v>
      </c>
      <c r="D5657" s="37"/>
      <c r="E5657" s="37"/>
      <c r="F5657" s="37"/>
      <c r="G5657" s="39"/>
      <c r="H5657" s="40"/>
      <c r="I5657" s="107" t="str">
        <f>IF(G5657="","",_xlfn.IFNA(VLOOKUP(G5657,'سجل المشتريات'!F:N,8,0),"غير مسجلة في المشتريات"))</f>
        <v/>
      </c>
      <c r="J5657" s="26" t="str">
        <f>_xlfn.IFNA(VLOOKUP(F5657,الاوردرات!$B$1:$C$600,2,0),"")</f>
        <v/>
      </c>
      <c r="K5657" s="52"/>
      <c r="M5657" s="105" t="str">
        <f>IF(G5657="","",_xlfn.IFNA((VLOOKUP(G5657,help!L:M,2,0))*H5657,_xlfn.IFNA((VLOOKUP(G5657,help!P:Q,2,0))*H5657,"غير مسجلة في المشتريات")))</f>
        <v/>
      </c>
    </row>
    <row r="5658" spans="2:13" hidden="1" x14ac:dyDescent="0.25">
      <c r="B5658" s="13">
        <f>COUNTIFS($G$3:G5658,'تقرير استهلاك خامات'!$D$4)</f>
        <v>2</v>
      </c>
      <c r="C5658" s="13">
        <f>COUNTIFS($F$3:F5658,'تقرير منتج تام'!$E$4)</f>
        <v>10</v>
      </c>
      <c r="D5658" s="37"/>
      <c r="E5658" s="37"/>
      <c r="F5658" s="37"/>
      <c r="G5658" s="39"/>
      <c r="H5658" s="40"/>
      <c r="I5658" s="107" t="str">
        <f>IF(G5658="","",_xlfn.IFNA(VLOOKUP(G5658,'سجل المشتريات'!F:N,8,0),"غير مسجلة في المشتريات"))</f>
        <v/>
      </c>
      <c r="J5658" s="26" t="str">
        <f>_xlfn.IFNA(VLOOKUP(F5658,الاوردرات!$B$1:$C$600,2,0),"")</f>
        <v/>
      </c>
      <c r="K5658" s="52"/>
      <c r="M5658" s="105" t="str">
        <f>IF(G5658="","",_xlfn.IFNA((VLOOKUP(G5658,help!L:M,2,0))*H5658,_xlfn.IFNA((VLOOKUP(G5658,help!P:Q,2,0))*H5658,"غير مسجلة في المشتريات")))</f>
        <v/>
      </c>
    </row>
    <row r="5659" spans="2:13" hidden="1" x14ac:dyDescent="0.25">
      <c r="B5659" s="13">
        <f>COUNTIFS($G$3:G5659,'تقرير استهلاك خامات'!$D$4)</f>
        <v>2</v>
      </c>
      <c r="C5659" s="13">
        <f>COUNTIFS($F$3:F5659,'تقرير منتج تام'!$E$4)</f>
        <v>10</v>
      </c>
      <c r="D5659" s="37"/>
      <c r="E5659" s="37"/>
      <c r="F5659" s="37"/>
      <c r="G5659" s="39"/>
      <c r="H5659" s="40"/>
      <c r="I5659" s="107" t="str">
        <f>IF(G5659="","",_xlfn.IFNA(VLOOKUP(G5659,'سجل المشتريات'!F:N,8,0),"غير مسجلة في المشتريات"))</f>
        <v/>
      </c>
      <c r="J5659" s="26" t="str">
        <f>_xlfn.IFNA(VLOOKUP(F5659,الاوردرات!$B$1:$C$600,2,0),"")</f>
        <v/>
      </c>
      <c r="K5659" s="52"/>
      <c r="M5659" s="105" t="str">
        <f>IF(G5659="","",_xlfn.IFNA((VLOOKUP(G5659,help!L:M,2,0))*H5659,_xlfn.IFNA((VLOOKUP(G5659,help!P:Q,2,0))*H5659,"غير مسجلة في المشتريات")))</f>
        <v/>
      </c>
    </row>
    <row r="5660" spans="2:13" hidden="1" x14ac:dyDescent="0.25">
      <c r="B5660" s="13">
        <f>COUNTIFS($G$3:G5660,'تقرير استهلاك خامات'!$D$4)</f>
        <v>2</v>
      </c>
      <c r="C5660" s="13">
        <f>COUNTIFS($F$3:F5660,'تقرير منتج تام'!$E$4)</f>
        <v>10</v>
      </c>
      <c r="D5660" s="37"/>
      <c r="E5660" s="37"/>
      <c r="F5660" s="37"/>
      <c r="G5660" s="39"/>
      <c r="H5660" s="40"/>
      <c r="I5660" s="107" t="str">
        <f>IF(G5660="","",_xlfn.IFNA(VLOOKUP(G5660,'سجل المشتريات'!F:N,8,0),"غير مسجلة في المشتريات"))</f>
        <v/>
      </c>
      <c r="J5660" s="26" t="str">
        <f>_xlfn.IFNA(VLOOKUP(F5660,الاوردرات!$B$1:$C$600,2,0),"")</f>
        <v/>
      </c>
      <c r="K5660" s="52"/>
      <c r="M5660" s="105" t="str">
        <f>IF(G5660="","",_xlfn.IFNA((VLOOKUP(G5660,help!L:M,2,0))*H5660,_xlfn.IFNA((VLOOKUP(G5660,help!P:Q,2,0))*H5660,"غير مسجلة في المشتريات")))</f>
        <v/>
      </c>
    </row>
    <row r="5661" spans="2:13" hidden="1" x14ac:dyDescent="0.25">
      <c r="B5661" s="13">
        <f>COUNTIFS($G$3:G5661,'تقرير استهلاك خامات'!$D$4)</f>
        <v>2</v>
      </c>
      <c r="C5661" s="13">
        <f>COUNTIFS($F$3:F5661,'تقرير منتج تام'!$E$4)</f>
        <v>10</v>
      </c>
      <c r="D5661" s="37"/>
      <c r="E5661" s="37"/>
      <c r="F5661" s="37"/>
      <c r="G5661" s="39"/>
      <c r="H5661" s="40"/>
      <c r="I5661" s="107" t="str">
        <f>IF(G5661="","",_xlfn.IFNA(VLOOKUP(G5661,'سجل المشتريات'!F:N,8,0),"غير مسجلة في المشتريات"))</f>
        <v/>
      </c>
      <c r="J5661" s="26" t="str">
        <f>_xlfn.IFNA(VLOOKUP(F5661,الاوردرات!$B$1:$C$600,2,0),"")</f>
        <v/>
      </c>
      <c r="K5661" s="52"/>
      <c r="M5661" s="105" t="str">
        <f>IF(G5661="","",_xlfn.IFNA((VLOOKUP(G5661,help!L:M,2,0))*H5661,_xlfn.IFNA((VLOOKUP(G5661,help!P:Q,2,0))*H5661,"غير مسجلة في المشتريات")))</f>
        <v/>
      </c>
    </row>
    <row r="5662" spans="2:13" hidden="1" x14ac:dyDescent="0.25">
      <c r="B5662" s="13">
        <f>COUNTIFS($G$3:G5662,'تقرير استهلاك خامات'!$D$4)</f>
        <v>2</v>
      </c>
      <c r="C5662" s="13">
        <f>COUNTIFS($F$3:F5662,'تقرير منتج تام'!$E$4)</f>
        <v>10</v>
      </c>
      <c r="D5662" s="37"/>
      <c r="E5662" s="37"/>
      <c r="F5662" s="37"/>
      <c r="G5662" s="39"/>
      <c r="H5662" s="40"/>
      <c r="I5662" s="107" t="str">
        <f>IF(G5662="","",_xlfn.IFNA(VLOOKUP(G5662,'سجل المشتريات'!F:N,8,0),"غير مسجلة في المشتريات"))</f>
        <v/>
      </c>
      <c r="J5662" s="26" t="str">
        <f>_xlfn.IFNA(VLOOKUP(F5662,الاوردرات!$B$1:$C$600,2,0),"")</f>
        <v/>
      </c>
      <c r="K5662" s="52"/>
      <c r="M5662" s="105" t="str">
        <f>IF(G5662="","",_xlfn.IFNA((VLOOKUP(G5662,help!L:M,2,0))*H5662,_xlfn.IFNA((VLOOKUP(G5662,help!P:Q,2,0))*H5662,"غير مسجلة في المشتريات")))</f>
        <v/>
      </c>
    </row>
    <row r="5663" spans="2:13" hidden="1" x14ac:dyDescent="0.25">
      <c r="B5663" s="13">
        <f>COUNTIFS($G$3:G5663,'تقرير استهلاك خامات'!$D$4)</f>
        <v>2</v>
      </c>
      <c r="C5663" s="13">
        <f>COUNTIFS($F$3:F5663,'تقرير منتج تام'!$E$4)</f>
        <v>10</v>
      </c>
      <c r="D5663" s="37"/>
      <c r="E5663" s="37"/>
      <c r="F5663" s="37"/>
      <c r="G5663" s="39"/>
      <c r="H5663" s="40"/>
      <c r="I5663" s="107" t="str">
        <f>IF(G5663="","",_xlfn.IFNA(VLOOKUP(G5663,'سجل المشتريات'!F:N,8,0),"غير مسجلة في المشتريات"))</f>
        <v/>
      </c>
      <c r="J5663" s="26" t="str">
        <f>_xlfn.IFNA(VLOOKUP(F5663,الاوردرات!$B$1:$C$600,2,0),"")</f>
        <v/>
      </c>
      <c r="K5663" s="52"/>
      <c r="M5663" s="105" t="str">
        <f>IF(G5663="","",_xlfn.IFNA((VLOOKUP(G5663,help!L:M,2,0))*H5663,_xlfn.IFNA((VLOOKUP(G5663,help!P:Q,2,0))*H5663,"غير مسجلة في المشتريات")))</f>
        <v/>
      </c>
    </row>
    <row r="5664" spans="2:13" hidden="1" x14ac:dyDescent="0.25">
      <c r="B5664" s="13">
        <f>COUNTIFS($G$3:G5664,'تقرير استهلاك خامات'!$D$4)</f>
        <v>2</v>
      </c>
      <c r="C5664" s="13">
        <f>COUNTIFS($F$3:F5664,'تقرير منتج تام'!$E$4)</f>
        <v>10</v>
      </c>
      <c r="D5664" s="37"/>
      <c r="E5664" s="37"/>
      <c r="F5664" s="37"/>
      <c r="G5664" s="39"/>
      <c r="H5664" s="40"/>
      <c r="I5664" s="107" t="str">
        <f>IF(G5664="","",_xlfn.IFNA(VLOOKUP(G5664,'سجل المشتريات'!F:N,8,0),"غير مسجلة في المشتريات"))</f>
        <v/>
      </c>
      <c r="J5664" s="26" t="str">
        <f>_xlfn.IFNA(VLOOKUP(F5664,الاوردرات!$B$1:$C$600,2,0),"")</f>
        <v/>
      </c>
      <c r="K5664" s="52"/>
      <c r="M5664" s="105" t="str">
        <f>IF(G5664="","",_xlfn.IFNA((VLOOKUP(G5664,help!L:M,2,0))*H5664,_xlfn.IFNA((VLOOKUP(G5664,help!P:Q,2,0))*H5664,"غير مسجلة في المشتريات")))</f>
        <v/>
      </c>
    </row>
    <row r="5665" spans="2:13" hidden="1" x14ac:dyDescent="0.25">
      <c r="B5665" s="13">
        <f>COUNTIFS($G$3:G5665,'تقرير استهلاك خامات'!$D$4)</f>
        <v>2</v>
      </c>
      <c r="C5665" s="13">
        <f>COUNTIFS($F$3:F5665,'تقرير منتج تام'!$E$4)</f>
        <v>10</v>
      </c>
      <c r="D5665" s="37"/>
      <c r="E5665" s="37"/>
      <c r="F5665" s="37"/>
      <c r="G5665" s="39"/>
      <c r="H5665" s="40"/>
      <c r="I5665" s="107" t="str">
        <f>IF(G5665="","",_xlfn.IFNA(VLOOKUP(G5665,'سجل المشتريات'!F:N,8,0),"غير مسجلة في المشتريات"))</f>
        <v/>
      </c>
      <c r="J5665" s="26" t="str">
        <f>_xlfn.IFNA(VLOOKUP(F5665,الاوردرات!$B$1:$C$600,2,0),"")</f>
        <v/>
      </c>
      <c r="K5665" s="52"/>
      <c r="M5665" s="105" t="str">
        <f>IF(G5665="","",_xlfn.IFNA((VLOOKUP(G5665,help!L:M,2,0))*H5665,_xlfn.IFNA((VLOOKUP(G5665,help!P:Q,2,0))*H5665,"غير مسجلة في المشتريات")))</f>
        <v/>
      </c>
    </row>
    <row r="5666" spans="2:13" hidden="1" x14ac:dyDescent="0.25">
      <c r="B5666" s="13">
        <f>COUNTIFS($G$3:G5666,'تقرير استهلاك خامات'!$D$4)</f>
        <v>2</v>
      </c>
      <c r="C5666" s="13">
        <f>COUNTIFS($F$3:F5666,'تقرير منتج تام'!$E$4)</f>
        <v>10</v>
      </c>
      <c r="D5666" s="37"/>
      <c r="E5666" s="37"/>
      <c r="F5666" s="37"/>
      <c r="G5666" s="39"/>
      <c r="H5666" s="40"/>
      <c r="I5666" s="107" t="str">
        <f>IF(G5666="","",_xlfn.IFNA(VLOOKUP(G5666,'سجل المشتريات'!F:N,8,0),"غير مسجلة في المشتريات"))</f>
        <v/>
      </c>
      <c r="J5666" s="26" t="str">
        <f>_xlfn.IFNA(VLOOKUP(F5666,الاوردرات!$B$1:$C$600,2,0),"")</f>
        <v/>
      </c>
      <c r="K5666" s="52"/>
      <c r="M5666" s="105" t="str">
        <f>IF(G5666="","",_xlfn.IFNA((VLOOKUP(G5666,help!L:M,2,0))*H5666,_xlfn.IFNA((VLOOKUP(G5666,help!P:Q,2,0))*H5666,"غير مسجلة في المشتريات")))</f>
        <v/>
      </c>
    </row>
    <row r="5667" spans="2:13" hidden="1" x14ac:dyDescent="0.25">
      <c r="B5667" s="13">
        <f>COUNTIFS($G$3:G5667,'تقرير استهلاك خامات'!$D$4)</f>
        <v>2</v>
      </c>
      <c r="C5667" s="13">
        <f>COUNTIFS($F$3:F5667,'تقرير منتج تام'!$E$4)</f>
        <v>10</v>
      </c>
      <c r="D5667" s="37"/>
      <c r="E5667" s="37"/>
      <c r="F5667" s="37"/>
      <c r="G5667" s="39"/>
      <c r="H5667" s="40"/>
      <c r="I5667" s="107" t="str">
        <f>IF(G5667="","",_xlfn.IFNA(VLOOKUP(G5667,'سجل المشتريات'!F:N,8,0),"غير مسجلة في المشتريات"))</f>
        <v/>
      </c>
      <c r="J5667" s="26" t="str">
        <f>_xlfn.IFNA(VLOOKUP(F5667,الاوردرات!$B$1:$C$600,2,0),"")</f>
        <v/>
      </c>
      <c r="K5667" s="52"/>
      <c r="M5667" s="105" t="str">
        <f>IF(G5667="","",_xlfn.IFNA((VLOOKUP(G5667,help!L:M,2,0))*H5667,_xlfn.IFNA((VLOOKUP(G5667,help!P:Q,2,0))*H5667,"غير مسجلة في المشتريات")))</f>
        <v/>
      </c>
    </row>
    <row r="5668" spans="2:13" hidden="1" x14ac:dyDescent="0.25">
      <c r="B5668" s="13">
        <f>COUNTIFS($G$3:G5668,'تقرير استهلاك خامات'!$D$4)</f>
        <v>2</v>
      </c>
      <c r="C5668" s="13">
        <f>COUNTIFS($F$3:F5668,'تقرير منتج تام'!$E$4)</f>
        <v>10</v>
      </c>
      <c r="D5668" s="37"/>
      <c r="E5668" s="37"/>
      <c r="F5668" s="37"/>
      <c r="G5668" s="39"/>
      <c r="H5668" s="40"/>
      <c r="I5668" s="107" t="str">
        <f>IF(G5668="","",_xlfn.IFNA(VLOOKUP(G5668,'سجل المشتريات'!F:N,8,0),"غير مسجلة في المشتريات"))</f>
        <v/>
      </c>
      <c r="J5668" s="26" t="str">
        <f>_xlfn.IFNA(VLOOKUP(F5668,الاوردرات!$B$1:$C$600,2,0),"")</f>
        <v/>
      </c>
      <c r="K5668" s="52"/>
      <c r="M5668" s="105" t="str">
        <f>IF(G5668="","",_xlfn.IFNA((VLOOKUP(G5668,help!L:M,2,0))*H5668,_xlfn.IFNA((VLOOKUP(G5668,help!P:Q,2,0))*H5668,"غير مسجلة في المشتريات")))</f>
        <v/>
      </c>
    </row>
    <row r="5669" spans="2:13" hidden="1" x14ac:dyDescent="0.25">
      <c r="B5669" s="13">
        <f>COUNTIFS($G$3:G5669,'تقرير استهلاك خامات'!$D$4)</f>
        <v>2</v>
      </c>
      <c r="C5669" s="13">
        <f>COUNTIFS($F$3:F5669,'تقرير منتج تام'!$E$4)</f>
        <v>10</v>
      </c>
      <c r="D5669" s="37"/>
      <c r="E5669" s="37"/>
      <c r="F5669" s="37"/>
      <c r="G5669" s="39"/>
      <c r="H5669" s="40"/>
      <c r="I5669" s="107" t="str">
        <f>IF(G5669="","",_xlfn.IFNA(VLOOKUP(G5669,'سجل المشتريات'!F:N,8,0),"غير مسجلة في المشتريات"))</f>
        <v/>
      </c>
      <c r="J5669" s="26" t="str">
        <f>_xlfn.IFNA(VLOOKUP(F5669,الاوردرات!$B$1:$C$600,2,0),"")</f>
        <v/>
      </c>
      <c r="K5669" s="52"/>
      <c r="M5669" s="105" t="str">
        <f>IF(G5669="","",_xlfn.IFNA((VLOOKUP(G5669,help!L:M,2,0))*H5669,_xlfn.IFNA((VLOOKUP(G5669,help!P:Q,2,0))*H5669,"غير مسجلة في المشتريات")))</f>
        <v/>
      </c>
    </row>
    <row r="5670" spans="2:13" hidden="1" x14ac:dyDescent="0.25">
      <c r="B5670" s="13">
        <f>COUNTIFS($G$3:G5670,'تقرير استهلاك خامات'!$D$4)</f>
        <v>2</v>
      </c>
      <c r="C5670" s="13">
        <f>COUNTIFS($F$3:F5670,'تقرير منتج تام'!$E$4)</f>
        <v>10</v>
      </c>
      <c r="D5670" s="37"/>
      <c r="E5670" s="37"/>
      <c r="F5670" s="37"/>
      <c r="G5670" s="39"/>
      <c r="H5670" s="40"/>
      <c r="I5670" s="107" t="str">
        <f>IF(G5670="","",_xlfn.IFNA(VLOOKUP(G5670,'سجل المشتريات'!F:N,8,0),"غير مسجلة في المشتريات"))</f>
        <v/>
      </c>
      <c r="J5670" s="26" t="str">
        <f>_xlfn.IFNA(VLOOKUP(F5670,الاوردرات!$B$1:$C$600,2,0),"")</f>
        <v/>
      </c>
      <c r="K5670" s="52"/>
      <c r="M5670" s="105" t="str">
        <f>IF(G5670="","",_xlfn.IFNA((VLOOKUP(G5670,help!L:M,2,0))*H5670,_xlfn.IFNA((VLOOKUP(G5670,help!P:Q,2,0))*H5670,"غير مسجلة في المشتريات")))</f>
        <v/>
      </c>
    </row>
    <row r="5671" spans="2:13" hidden="1" x14ac:dyDescent="0.25">
      <c r="B5671" s="13">
        <f>COUNTIFS($G$3:G5671,'تقرير استهلاك خامات'!$D$4)</f>
        <v>2</v>
      </c>
      <c r="C5671" s="13">
        <f>COUNTIFS($F$3:F5671,'تقرير منتج تام'!$E$4)</f>
        <v>10</v>
      </c>
      <c r="D5671" s="37"/>
      <c r="E5671" s="37"/>
      <c r="F5671" s="37"/>
      <c r="G5671" s="39"/>
      <c r="H5671" s="40"/>
      <c r="I5671" s="107" t="str">
        <f>IF(G5671="","",_xlfn.IFNA(VLOOKUP(G5671,'سجل المشتريات'!F:N,8,0),"غير مسجلة في المشتريات"))</f>
        <v/>
      </c>
      <c r="J5671" s="26" t="str">
        <f>_xlfn.IFNA(VLOOKUP(F5671,الاوردرات!$B$1:$C$600,2,0),"")</f>
        <v/>
      </c>
      <c r="K5671" s="52"/>
      <c r="M5671" s="105" t="str">
        <f>IF(G5671="","",_xlfn.IFNA((VLOOKUP(G5671,help!L:M,2,0))*H5671,_xlfn.IFNA((VLOOKUP(G5671,help!P:Q,2,0))*H5671,"غير مسجلة في المشتريات")))</f>
        <v/>
      </c>
    </row>
    <row r="5672" spans="2:13" hidden="1" x14ac:dyDescent="0.25">
      <c r="B5672" s="13">
        <f>COUNTIFS($G$3:G5672,'تقرير استهلاك خامات'!$D$4)</f>
        <v>2</v>
      </c>
      <c r="C5672" s="13">
        <f>COUNTIFS($F$3:F5672,'تقرير منتج تام'!$E$4)</f>
        <v>10</v>
      </c>
      <c r="D5672" s="37"/>
      <c r="E5672" s="37"/>
      <c r="F5672" s="37"/>
      <c r="G5672" s="39"/>
      <c r="H5672" s="40"/>
      <c r="I5672" s="107" t="str">
        <f>IF(G5672="","",_xlfn.IFNA(VLOOKUP(G5672,'سجل المشتريات'!F:N,8,0),"غير مسجلة في المشتريات"))</f>
        <v/>
      </c>
      <c r="J5672" s="26" t="str">
        <f>_xlfn.IFNA(VLOOKUP(F5672,الاوردرات!$B$1:$C$600,2,0),"")</f>
        <v/>
      </c>
      <c r="K5672" s="52"/>
      <c r="M5672" s="105" t="str">
        <f>IF(G5672="","",_xlfn.IFNA((VLOOKUP(G5672,help!L:M,2,0))*H5672,_xlfn.IFNA((VLOOKUP(G5672,help!P:Q,2,0))*H5672,"غير مسجلة في المشتريات")))</f>
        <v/>
      </c>
    </row>
    <row r="5673" spans="2:13" hidden="1" x14ac:dyDescent="0.25">
      <c r="B5673" s="13">
        <f>COUNTIFS($G$3:G5673,'تقرير استهلاك خامات'!$D$4)</f>
        <v>2</v>
      </c>
      <c r="C5673" s="13">
        <f>COUNTIFS($F$3:F5673,'تقرير منتج تام'!$E$4)</f>
        <v>10</v>
      </c>
      <c r="D5673" s="37"/>
      <c r="E5673" s="37"/>
      <c r="F5673" s="37"/>
      <c r="G5673" s="39"/>
      <c r="H5673" s="40"/>
      <c r="I5673" s="107" t="str">
        <f>IF(G5673="","",_xlfn.IFNA(VLOOKUP(G5673,'سجل المشتريات'!F:N,8,0),"غير مسجلة في المشتريات"))</f>
        <v/>
      </c>
      <c r="J5673" s="26" t="str">
        <f>_xlfn.IFNA(VLOOKUP(F5673,الاوردرات!$B$1:$C$600,2,0),"")</f>
        <v/>
      </c>
      <c r="K5673" s="52"/>
      <c r="M5673" s="105" t="str">
        <f>IF(G5673="","",_xlfn.IFNA((VLOOKUP(G5673,help!L:M,2,0))*H5673,_xlfn.IFNA((VLOOKUP(G5673,help!P:Q,2,0))*H5673,"غير مسجلة في المشتريات")))</f>
        <v/>
      </c>
    </row>
    <row r="5674" spans="2:13" hidden="1" x14ac:dyDescent="0.25">
      <c r="B5674" s="13">
        <f>COUNTIFS($G$3:G5674,'تقرير استهلاك خامات'!$D$4)</f>
        <v>2</v>
      </c>
      <c r="C5674" s="13">
        <f>COUNTIFS($F$3:F5674,'تقرير منتج تام'!$E$4)</f>
        <v>10</v>
      </c>
      <c r="D5674" s="37"/>
      <c r="E5674" s="37"/>
      <c r="F5674" s="37"/>
      <c r="G5674" s="39"/>
      <c r="H5674" s="40"/>
      <c r="I5674" s="107" t="str">
        <f>IF(G5674="","",_xlfn.IFNA(VLOOKUP(G5674,'سجل المشتريات'!F:N,8,0),"غير مسجلة في المشتريات"))</f>
        <v/>
      </c>
      <c r="J5674" s="26" t="str">
        <f>_xlfn.IFNA(VLOOKUP(F5674,الاوردرات!$B$1:$C$600,2,0),"")</f>
        <v/>
      </c>
      <c r="K5674" s="52"/>
      <c r="M5674" s="105" t="str">
        <f>IF(G5674="","",_xlfn.IFNA((VLOOKUP(G5674,help!L:M,2,0))*H5674,_xlfn.IFNA((VLOOKUP(G5674,help!P:Q,2,0))*H5674,"غير مسجلة في المشتريات")))</f>
        <v/>
      </c>
    </row>
    <row r="5675" spans="2:13" hidden="1" x14ac:dyDescent="0.25">
      <c r="B5675" s="13">
        <f>COUNTIFS($G$3:G5675,'تقرير استهلاك خامات'!$D$4)</f>
        <v>2</v>
      </c>
      <c r="C5675" s="13">
        <f>COUNTIFS($F$3:F5675,'تقرير منتج تام'!$E$4)</f>
        <v>10</v>
      </c>
      <c r="D5675" s="37"/>
      <c r="E5675" s="37"/>
      <c r="F5675" s="37"/>
      <c r="G5675" s="39"/>
      <c r="H5675" s="40"/>
      <c r="I5675" s="107" t="str">
        <f>IF(G5675="","",_xlfn.IFNA(VLOOKUP(G5675,'سجل المشتريات'!F:N,8,0),"غير مسجلة في المشتريات"))</f>
        <v/>
      </c>
      <c r="J5675" s="26" t="str">
        <f>_xlfn.IFNA(VLOOKUP(F5675,الاوردرات!$B$1:$C$600,2,0),"")</f>
        <v/>
      </c>
      <c r="K5675" s="52"/>
      <c r="M5675" s="105" t="str">
        <f>IF(G5675="","",_xlfn.IFNA((VLOOKUP(G5675,help!L:M,2,0))*H5675,_xlfn.IFNA((VLOOKUP(G5675,help!P:Q,2,0))*H5675,"غير مسجلة في المشتريات")))</f>
        <v/>
      </c>
    </row>
    <row r="5676" spans="2:13" hidden="1" x14ac:dyDescent="0.25">
      <c r="B5676" s="13">
        <f>COUNTIFS($G$3:G5676,'تقرير استهلاك خامات'!$D$4)</f>
        <v>2</v>
      </c>
      <c r="C5676" s="13">
        <f>COUNTIFS($F$3:F5676,'تقرير منتج تام'!$E$4)</f>
        <v>10</v>
      </c>
      <c r="D5676" s="37"/>
      <c r="E5676" s="37"/>
      <c r="F5676" s="37"/>
      <c r="G5676" s="39"/>
      <c r="H5676" s="40"/>
      <c r="I5676" s="107" t="str">
        <f>IF(G5676="","",_xlfn.IFNA(VLOOKUP(G5676,'سجل المشتريات'!F:N,8,0),"غير مسجلة في المشتريات"))</f>
        <v/>
      </c>
      <c r="J5676" s="26" t="str">
        <f>_xlfn.IFNA(VLOOKUP(F5676,الاوردرات!$B$1:$C$600,2,0),"")</f>
        <v/>
      </c>
      <c r="K5676" s="52"/>
      <c r="M5676" s="105" t="str">
        <f>IF(G5676="","",_xlfn.IFNA((VLOOKUP(G5676,help!L:M,2,0))*H5676,_xlfn.IFNA((VLOOKUP(G5676,help!P:Q,2,0))*H5676,"غير مسجلة في المشتريات")))</f>
        <v/>
      </c>
    </row>
    <row r="5677" spans="2:13" hidden="1" x14ac:dyDescent="0.25">
      <c r="B5677" s="13">
        <f>COUNTIFS($G$3:G5677,'تقرير استهلاك خامات'!$D$4)</f>
        <v>2</v>
      </c>
      <c r="C5677" s="13">
        <f>COUNTIFS($F$3:F5677,'تقرير منتج تام'!$E$4)</f>
        <v>10</v>
      </c>
      <c r="D5677" s="37"/>
      <c r="E5677" s="37"/>
      <c r="F5677" s="37"/>
      <c r="G5677" s="39"/>
      <c r="H5677" s="40"/>
      <c r="I5677" s="107" t="str">
        <f>IF(G5677="","",_xlfn.IFNA(VLOOKUP(G5677,'سجل المشتريات'!F:N,8,0),"غير مسجلة في المشتريات"))</f>
        <v/>
      </c>
      <c r="J5677" s="26" t="str">
        <f>_xlfn.IFNA(VLOOKUP(F5677,الاوردرات!$B$1:$C$600,2,0),"")</f>
        <v/>
      </c>
      <c r="K5677" s="52"/>
      <c r="M5677" s="105" t="str">
        <f>IF(G5677="","",_xlfn.IFNA((VLOOKUP(G5677,help!L:M,2,0))*H5677,_xlfn.IFNA((VLOOKUP(G5677,help!P:Q,2,0))*H5677,"غير مسجلة في المشتريات")))</f>
        <v/>
      </c>
    </row>
    <row r="5678" spans="2:13" hidden="1" x14ac:dyDescent="0.25">
      <c r="B5678" s="13">
        <f>COUNTIFS($G$3:G5678,'تقرير استهلاك خامات'!$D$4)</f>
        <v>2</v>
      </c>
      <c r="C5678" s="13">
        <f>COUNTIFS($F$3:F5678,'تقرير منتج تام'!$E$4)</f>
        <v>10</v>
      </c>
      <c r="D5678" s="37"/>
      <c r="E5678" s="37"/>
      <c r="F5678" s="37"/>
      <c r="G5678" s="39"/>
      <c r="H5678" s="40"/>
      <c r="I5678" s="107" t="str">
        <f>IF(G5678="","",_xlfn.IFNA(VLOOKUP(G5678,'سجل المشتريات'!F:N,8,0),"غير مسجلة في المشتريات"))</f>
        <v/>
      </c>
      <c r="J5678" s="26" t="str">
        <f>_xlfn.IFNA(VLOOKUP(F5678,الاوردرات!$B$1:$C$600,2,0),"")</f>
        <v/>
      </c>
      <c r="K5678" s="52"/>
      <c r="M5678" s="105" t="str">
        <f>IF(G5678="","",_xlfn.IFNA((VLOOKUP(G5678,help!L:M,2,0))*H5678,_xlfn.IFNA((VLOOKUP(G5678,help!P:Q,2,0))*H5678,"غير مسجلة في المشتريات")))</f>
        <v/>
      </c>
    </row>
    <row r="5679" spans="2:13" hidden="1" x14ac:dyDescent="0.25">
      <c r="B5679" s="13">
        <f>COUNTIFS($G$3:G5679,'تقرير استهلاك خامات'!$D$4)</f>
        <v>2</v>
      </c>
      <c r="C5679" s="13">
        <f>COUNTIFS($F$3:F5679,'تقرير منتج تام'!$E$4)</f>
        <v>10</v>
      </c>
      <c r="D5679" s="37"/>
      <c r="E5679" s="37"/>
      <c r="F5679" s="37"/>
      <c r="G5679" s="39"/>
      <c r="H5679" s="40"/>
      <c r="I5679" s="107" t="str">
        <f>IF(G5679="","",_xlfn.IFNA(VLOOKUP(G5679,'سجل المشتريات'!F:N,8,0),"غير مسجلة في المشتريات"))</f>
        <v/>
      </c>
      <c r="J5679" s="26" t="str">
        <f>_xlfn.IFNA(VLOOKUP(F5679,الاوردرات!$B$1:$C$600,2,0),"")</f>
        <v/>
      </c>
      <c r="K5679" s="52"/>
      <c r="M5679" s="105" t="str">
        <f>IF(G5679="","",_xlfn.IFNA((VLOOKUP(G5679,help!L:M,2,0))*H5679,_xlfn.IFNA((VLOOKUP(G5679,help!P:Q,2,0))*H5679,"غير مسجلة في المشتريات")))</f>
        <v/>
      </c>
    </row>
    <row r="5680" spans="2:13" hidden="1" x14ac:dyDescent="0.25">
      <c r="B5680" s="13">
        <f>COUNTIFS($G$3:G5680,'تقرير استهلاك خامات'!$D$4)</f>
        <v>2</v>
      </c>
      <c r="C5680" s="13">
        <f>COUNTIFS($F$3:F5680,'تقرير منتج تام'!$E$4)</f>
        <v>10</v>
      </c>
      <c r="D5680" s="37"/>
      <c r="E5680" s="37"/>
      <c r="F5680" s="37"/>
      <c r="G5680" s="39"/>
      <c r="H5680" s="40"/>
      <c r="I5680" s="107" t="str">
        <f>IF(G5680="","",_xlfn.IFNA(VLOOKUP(G5680,'سجل المشتريات'!F:N,8,0),"غير مسجلة في المشتريات"))</f>
        <v/>
      </c>
      <c r="J5680" s="26" t="str">
        <f>_xlfn.IFNA(VLOOKUP(F5680,الاوردرات!$B$1:$C$600,2,0),"")</f>
        <v/>
      </c>
      <c r="K5680" s="52"/>
      <c r="M5680" s="105" t="str">
        <f>IF(G5680="","",_xlfn.IFNA((VLOOKUP(G5680,help!L:M,2,0))*H5680,_xlfn.IFNA((VLOOKUP(G5680,help!P:Q,2,0))*H5680,"غير مسجلة في المشتريات")))</f>
        <v/>
      </c>
    </row>
    <row r="5681" spans="2:13" hidden="1" x14ac:dyDescent="0.25">
      <c r="B5681" s="13">
        <f>COUNTIFS($G$3:G5681,'تقرير استهلاك خامات'!$D$4)</f>
        <v>2</v>
      </c>
      <c r="C5681" s="13">
        <f>COUNTIFS($F$3:F5681,'تقرير منتج تام'!$E$4)</f>
        <v>10</v>
      </c>
      <c r="D5681" s="37"/>
      <c r="E5681" s="37"/>
      <c r="F5681" s="37"/>
      <c r="G5681" s="39"/>
      <c r="H5681" s="40"/>
      <c r="I5681" s="107" t="str">
        <f>IF(G5681="","",_xlfn.IFNA(VLOOKUP(G5681,'سجل المشتريات'!F:N,8,0),"غير مسجلة في المشتريات"))</f>
        <v/>
      </c>
      <c r="J5681" s="26" t="str">
        <f>_xlfn.IFNA(VLOOKUP(F5681,الاوردرات!$B$1:$C$600,2,0),"")</f>
        <v/>
      </c>
      <c r="K5681" s="52"/>
      <c r="M5681" s="105" t="str">
        <f>IF(G5681="","",_xlfn.IFNA((VLOOKUP(G5681,help!L:M,2,0))*H5681,_xlfn.IFNA((VLOOKUP(G5681,help!P:Q,2,0))*H5681,"غير مسجلة في المشتريات")))</f>
        <v/>
      </c>
    </row>
    <row r="5682" spans="2:13" hidden="1" x14ac:dyDescent="0.25">
      <c r="B5682" s="13">
        <f>COUNTIFS($G$3:G5682,'تقرير استهلاك خامات'!$D$4)</f>
        <v>2</v>
      </c>
      <c r="C5682" s="13">
        <f>COUNTIFS($F$3:F5682,'تقرير منتج تام'!$E$4)</f>
        <v>10</v>
      </c>
      <c r="D5682" s="37"/>
      <c r="E5682" s="37"/>
      <c r="F5682" s="37"/>
      <c r="G5682" s="39"/>
      <c r="H5682" s="40"/>
      <c r="I5682" s="107" t="str">
        <f>IF(G5682="","",_xlfn.IFNA(VLOOKUP(G5682,'سجل المشتريات'!F:N,8,0),"غير مسجلة في المشتريات"))</f>
        <v/>
      </c>
      <c r="J5682" s="26" t="str">
        <f>_xlfn.IFNA(VLOOKUP(F5682,الاوردرات!$B$1:$C$600,2,0),"")</f>
        <v/>
      </c>
      <c r="K5682" s="52"/>
      <c r="M5682" s="105" t="str">
        <f>IF(G5682="","",_xlfn.IFNA((VLOOKUP(G5682,help!L:M,2,0))*H5682,_xlfn.IFNA((VLOOKUP(G5682,help!P:Q,2,0))*H5682,"غير مسجلة في المشتريات")))</f>
        <v/>
      </c>
    </row>
    <row r="5683" spans="2:13" hidden="1" x14ac:dyDescent="0.25">
      <c r="B5683" s="13">
        <f>COUNTIFS($G$3:G5683,'تقرير استهلاك خامات'!$D$4)</f>
        <v>2</v>
      </c>
      <c r="C5683" s="13">
        <f>COUNTIFS($F$3:F5683,'تقرير منتج تام'!$E$4)</f>
        <v>10</v>
      </c>
      <c r="D5683" s="37"/>
      <c r="E5683" s="37"/>
      <c r="F5683" s="37"/>
      <c r="G5683" s="39"/>
      <c r="H5683" s="40"/>
      <c r="I5683" s="107" t="str">
        <f>IF(G5683="","",_xlfn.IFNA(VLOOKUP(G5683,'سجل المشتريات'!F:N,8,0),"غير مسجلة في المشتريات"))</f>
        <v/>
      </c>
      <c r="J5683" s="26" t="str">
        <f>_xlfn.IFNA(VLOOKUP(F5683,الاوردرات!$B$1:$C$600,2,0),"")</f>
        <v/>
      </c>
      <c r="K5683" s="52"/>
      <c r="M5683" s="105" t="str">
        <f>IF(G5683="","",_xlfn.IFNA((VLOOKUP(G5683,help!L:M,2,0))*H5683,_xlfn.IFNA((VLOOKUP(G5683,help!P:Q,2,0))*H5683,"غير مسجلة في المشتريات")))</f>
        <v/>
      </c>
    </row>
    <row r="5684" spans="2:13" hidden="1" x14ac:dyDescent="0.25">
      <c r="B5684" s="13">
        <f>COUNTIFS($G$3:G5684,'تقرير استهلاك خامات'!$D$4)</f>
        <v>2</v>
      </c>
      <c r="C5684" s="13">
        <f>COUNTIFS($F$3:F5684,'تقرير منتج تام'!$E$4)</f>
        <v>10</v>
      </c>
      <c r="D5684" s="37"/>
      <c r="E5684" s="37"/>
      <c r="F5684" s="37"/>
      <c r="G5684" s="39"/>
      <c r="H5684" s="40"/>
      <c r="I5684" s="107" t="str">
        <f>IF(G5684="","",_xlfn.IFNA(VLOOKUP(G5684,'سجل المشتريات'!F:N,8,0),"غير مسجلة في المشتريات"))</f>
        <v/>
      </c>
      <c r="J5684" s="26" t="str">
        <f>_xlfn.IFNA(VLOOKUP(F5684,الاوردرات!$B$1:$C$600,2,0),"")</f>
        <v/>
      </c>
      <c r="K5684" s="52"/>
      <c r="M5684" s="105" t="str">
        <f>IF(G5684="","",_xlfn.IFNA((VLOOKUP(G5684,help!L:M,2,0))*H5684,_xlfn.IFNA((VLOOKUP(G5684,help!P:Q,2,0))*H5684,"غير مسجلة في المشتريات")))</f>
        <v/>
      </c>
    </row>
    <row r="5685" spans="2:13" hidden="1" x14ac:dyDescent="0.25">
      <c r="B5685" s="13">
        <f>COUNTIFS($G$3:G5685,'تقرير استهلاك خامات'!$D$4)</f>
        <v>2</v>
      </c>
      <c r="C5685" s="13">
        <f>COUNTIFS($F$3:F5685,'تقرير منتج تام'!$E$4)</f>
        <v>10</v>
      </c>
      <c r="D5685" s="37"/>
      <c r="E5685" s="37"/>
      <c r="F5685" s="37"/>
      <c r="G5685" s="39"/>
      <c r="H5685" s="40"/>
      <c r="I5685" s="107" t="str">
        <f>IF(G5685="","",_xlfn.IFNA(VLOOKUP(G5685,'سجل المشتريات'!F:N,8,0),"غير مسجلة في المشتريات"))</f>
        <v/>
      </c>
      <c r="J5685" s="26" t="str">
        <f>_xlfn.IFNA(VLOOKUP(F5685,الاوردرات!$B$1:$C$600,2,0),"")</f>
        <v/>
      </c>
      <c r="K5685" s="52"/>
      <c r="M5685" s="105" t="str">
        <f>IF(G5685="","",_xlfn.IFNA((VLOOKUP(G5685,help!L:M,2,0))*H5685,_xlfn.IFNA((VLOOKUP(G5685,help!P:Q,2,0))*H5685,"غير مسجلة في المشتريات")))</f>
        <v/>
      </c>
    </row>
    <row r="5686" spans="2:13" hidden="1" x14ac:dyDescent="0.25">
      <c r="B5686" s="13">
        <f>COUNTIFS($G$3:G5686,'تقرير استهلاك خامات'!$D$4)</f>
        <v>2</v>
      </c>
      <c r="C5686" s="13">
        <f>COUNTIFS($F$3:F5686,'تقرير منتج تام'!$E$4)</f>
        <v>10</v>
      </c>
      <c r="D5686" s="37"/>
      <c r="E5686" s="37"/>
      <c r="F5686" s="37"/>
      <c r="G5686" s="39"/>
      <c r="H5686" s="40"/>
      <c r="I5686" s="107" t="str">
        <f>IF(G5686="","",_xlfn.IFNA(VLOOKUP(G5686,'سجل المشتريات'!F:N,8,0),"غير مسجلة في المشتريات"))</f>
        <v/>
      </c>
      <c r="J5686" s="26" t="str">
        <f>_xlfn.IFNA(VLOOKUP(F5686,الاوردرات!$B$1:$C$600,2,0),"")</f>
        <v/>
      </c>
      <c r="K5686" s="52"/>
      <c r="M5686" s="105" t="str">
        <f>IF(G5686="","",_xlfn.IFNA((VLOOKUP(G5686,help!L:M,2,0))*H5686,_xlfn.IFNA((VLOOKUP(G5686,help!P:Q,2,0))*H5686,"غير مسجلة في المشتريات")))</f>
        <v/>
      </c>
    </row>
    <row r="5687" spans="2:13" hidden="1" x14ac:dyDescent="0.25">
      <c r="B5687" s="13">
        <f>COUNTIFS($G$3:G5687,'تقرير استهلاك خامات'!$D$4)</f>
        <v>2</v>
      </c>
      <c r="C5687" s="13">
        <f>COUNTIFS($F$3:F5687,'تقرير منتج تام'!$E$4)</f>
        <v>10</v>
      </c>
      <c r="D5687" s="37"/>
      <c r="E5687" s="37"/>
      <c r="F5687" s="37"/>
      <c r="G5687" s="39"/>
      <c r="H5687" s="40"/>
      <c r="I5687" s="107" t="str">
        <f>IF(G5687="","",_xlfn.IFNA(VLOOKUP(G5687,'سجل المشتريات'!F:N,8,0),"غير مسجلة في المشتريات"))</f>
        <v/>
      </c>
      <c r="J5687" s="26" t="str">
        <f>_xlfn.IFNA(VLOOKUP(F5687,الاوردرات!$B$1:$C$600,2,0),"")</f>
        <v/>
      </c>
      <c r="K5687" s="52"/>
      <c r="M5687" s="105" t="str">
        <f>IF(G5687="","",_xlfn.IFNA((VLOOKUP(G5687,help!L:M,2,0))*H5687,_xlfn.IFNA((VLOOKUP(G5687,help!P:Q,2,0))*H5687,"غير مسجلة في المشتريات")))</f>
        <v/>
      </c>
    </row>
    <row r="5688" spans="2:13" hidden="1" x14ac:dyDescent="0.25">
      <c r="B5688" s="13">
        <f>COUNTIFS($G$3:G5688,'تقرير استهلاك خامات'!$D$4)</f>
        <v>2</v>
      </c>
      <c r="C5688" s="13">
        <f>COUNTIFS($F$3:F5688,'تقرير منتج تام'!$E$4)</f>
        <v>10</v>
      </c>
      <c r="D5688" s="37"/>
      <c r="E5688" s="37"/>
      <c r="F5688" s="37"/>
      <c r="G5688" s="39"/>
      <c r="H5688" s="40"/>
      <c r="I5688" s="107" t="str">
        <f>IF(G5688="","",_xlfn.IFNA(VLOOKUP(G5688,'سجل المشتريات'!F:N,8,0),"غير مسجلة في المشتريات"))</f>
        <v/>
      </c>
      <c r="J5688" s="26" t="str">
        <f>_xlfn.IFNA(VLOOKUP(F5688,الاوردرات!$B$1:$C$600,2,0),"")</f>
        <v/>
      </c>
      <c r="K5688" s="52"/>
      <c r="M5688" s="105" t="str">
        <f>IF(G5688="","",_xlfn.IFNA((VLOOKUP(G5688,help!L:M,2,0))*H5688,_xlfn.IFNA((VLOOKUP(G5688,help!P:Q,2,0))*H5688,"غير مسجلة في المشتريات")))</f>
        <v/>
      </c>
    </row>
    <row r="5689" spans="2:13" hidden="1" x14ac:dyDescent="0.25">
      <c r="B5689" s="13">
        <f>COUNTIFS($G$3:G5689,'تقرير استهلاك خامات'!$D$4)</f>
        <v>2</v>
      </c>
      <c r="C5689" s="13">
        <f>COUNTIFS($F$3:F5689,'تقرير منتج تام'!$E$4)</f>
        <v>10</v>
      </c>
      <c r="D5689" s="37"/>
      <c r="E5689" s="37"/>
      <c r="F5689" s="37"/>
      <c r="G5689" s="39"/>
      <c r="H5689" s="40"/>
      <c r="I5689" s="107" t="str">
        <f>IF(G5689="","",_xlfn.IFNA(VLOOKUP(G5689,'سجل المشتريات'!F:N,8,0),"غير مسجلة في المشتريات"))</f>
        <v/>
      </c>
      <c r="J5689" s="26" t="str">
        <f>_xlfn.IFNA(VLOOKUP(F5689,الاوردرات!$B$1:$C$600,2,0),"")</f>
        <v/>
      </c>
      <c r="K5689" s="52"/>
      <c r="M5689" s="105" t="str">
        <f>IF(G5689="","",_xlfn.IFNA((VLOOKUP(G5689,help!L:M,2,0))*H5689,_xlfn.IFNA((VLOOKUP(G5689,help!P:Q,2,0))*H5689,"غير مسجلة في المشتريات")))</f>
        <v/>
      </c>
    </row>
    <row r="5690" spans="2:13" hidden="1" x14ac:dyDescent="0.25">
      <c r="B5690" s="13">
        <f>COUNTIFS($G$3:G5690,'تقرير استهلاك خامات'!$D$4)</f>
        <v>2</v>
      </c>
      <c r="C5690" s="13">
        <f>COUNTIFS($F$3:F5690,'تقرير منتج تام'!$E$4)</f>
        <v>10</v>
      </c>
      <c r="D5690" s="37"/>
      <c r="E5690" s="37"/>
      <c r="F5690" s="37"/>
      <c r="G5690" s="39"/>
      <c r="H5690" s="40"/>
      <c r="I5690" s="107" t="str">
        <f>IF(G5690="","",_xlfn.IFNA(VLOOKUP(G5690,'سجل المشتريات'!F:N,8,0),"غير مسجلة في المشتريات"))</f>
        <v/>
      </c>
      <c r="J5690" s="26" t="str">
        <f>_xlfn.IFNA(VLOOKUP(F5690,الاوردرات!$B$1:$C$600,2,0),"")</f>
        <v/>
      </c>
      <c r="K5690" s="52"/>
      <c r="M5690" s="105" t="str">
        <f>IF(G5690="","",_xlfn.IFNA((VLOOKUP(G5690,help!L:M,2,0))*H5690,_xlfn.IFNA((VLOOKUP(G5690,help!P:Q,2,0))*H5690,"غير مسجلة في المشتريات")))</f>
        <v/>
      </c>
    </row>
    <row r="5691" spans="2:13" hidden="1" x14ac:dyDescent="0.25">
      <c r="B5691" s="13">
        <f>COUNTIFS($G$3:G5691,'تقرير استهلاك خامات'!$D$4)</f>
        <v>2</v>
      </c>
      <c r="C5691" s="13">
        <f>COUNTIFS($F$3:F5691,'تقرير منتج تام'!$E$4)</f>
        <v>10</v>
      </c>
      <c r="D5691" s="37"/>
      <c r="E5691" s="37"/>
      <c r="F5691" s="37"/>
      <c r="G5691" s="39"/>
      <c r="H5691" s="40"/>
      <c r="I5691" s="107" t="str">
        <f>IF(G5691="","",_xlfn.IFNA(VLOOKUP(G5691,'سجل المشتريات'!F:N,8,0),"غير مسجلة في المشتريات"))</f>
        <v/>
      </c>
      <c r="J5691" s="26" t="str">
        <f>_xlfn.IFNA(VLOOKUP(F5691,الاوردرات!$B$1:$C$600,2,0),"")</f>
        <v/>
      </c>
      <c r="K5691" s="52"/>
      <c r="M5691" s="105" t="str">
        <f>IF(G5691="","",_xlfn.IFNA((VLOOKUP(G5691,help!L:M,2,0))*H5691,_xlfn.IFNA((VLOOKUP(G5691,help!P:Q,2,0))*H5691,"غير مسجلة في المشتريات")))</f>
        <v/>
      </c>
    </row>
    <row r="5692" spans="2:13" hidden="1" x14ac:dyDescent="0.25">
      <c r="B5692" s="13">
        <f>COUNTIFS($G$3:G5692,'تقرير استهلاك خامات'!$D$4)</f>
        <v>2</v>
      </c>
      <c r="C5692" s="13">
        <f>COUNTIFS($F$3:F5692,'تقرير منتج تام'!$E$4)</f>
        <v>10</v>
      </c>
      <c r="D5692" s="37"/>
      <c r="E5692" s="37"/>
      <c r="F5692" s="37"/>
      <c r="G5692" s="39"/>
      <c r="H5692" s="40"/>
      <c r="I5692" s="107" t="str">
        <f>IF(G5692="","",_xlfn.IFNA(VLOOKUP(G5692,'سجل المشتريات'!F:N,8,0),"غير مسجلة في المشتريات"))</f>
        <v/>
      </c>
      <c r="J5692" s="26" t="str">
        <f>_xlfn.IFNA(VLOOKUP(F5692,الاوردرات!$B$1:$C$600,2,0),"")</f>
        <v/>
      </c>
      <c r="K5692" s="52"/>
      <c r="M5692" s="105" t="str">
        <f>IF(G5692="","",_xlfn.IFNA((VLOOKUP(G5692,help!L:M,2,0))*H5692,_xlfn.IFNA((VLOOKUP(G5692,help!P:Q,2,0))*H5692,"غير مسجلة في المشتريات")))</f>
        <v/>
      </c>
    </row>
    <row r="5693" spans="2:13" hidden="1" x14ac:dyDescent="0.25">
      <c r="B5693" s="13">
        <f>COUNTIFS($G$3:G5693,'تقرير استهلاك خامات'!$D$4)</f>
        <v>2</v>
      </c>
      <c r="C5693" s="13">
        <f>COUNTIFS($F$3:F5693,'تقرير منتج تام'!$E$4)</f>
        <v>10</v>
      </c>
      <c r="D5693" s="37"/>
      <c r="E5693" s="37"/>
      <c r="F5693" s="37"/>
      <c r="G5693" s="39"/>
      <c r="H5693" s="40"/>
      <c r="I5693" s="107" t="str">
        <f>IF(G5693="","",_xlfn.IFNA(VLOOKUP(G5693,'سجل المشتريات'!F:N,8,0),"غير مسجلة في المشتريات"))</f>
        <v/>
      </c>
      <c r="J5693" s="26" t="str">
        <f>_xlfn.IFNA(VLOOKUP(F5693,الاوردرات!$B$1:$C$600,2,0),"")</f>
        <v/>
      </c>
      <c r="K5693" s="52"/>
      <c r="M5693" s="105" t="str">
        <f>IF(G5693="","",_xlfn.IFNA((VLOOKUP(G5693,help!L:M,2,0))*H5693,_xlfn.IFNA((VLOOKUP(G5693,help!P:Q,2,0))*H5693,"غير مسجلة في المشتريات")))</f>
        <v/>
      </c>
    </row>
    <row r="5694" spans="2:13" hidden="1" x14ac:dyDescent="0.25">
      <c r="B5694" s="13">
        <f>COUNTIFS($G$3:G5694,'تقرير استهلاك خامات'!$D$4)</f>
        <v>2</v>
      </c>
      <c r="C5694" s="13">
        <f>COUNTIFS($F$3:F5694,'تقرير منتج تام'!$E$4)</f>
        <v>10</v>
      </c>
      <c r="D5694" s="37"/>
      <c r="E5694" s="37"/>
      <c r="F5694" s="37"/>
      <c r="G5694" s="39"/>
      <c r="H5694" s="40"/>
      <c r="I5694" s="107" t="str">
        <f>IF(G5694="","",_xlfn.IFNA(VLOOKUP(G5694,'سجل المشتريات'!F:N,8,0),"غير مسجلة في المشتريات"))</f>
        <v/>
      </c>
      <c r="J5694" s="26" t="str">
        <f>_xlfn.IFNA(VLOOKUP(F5694,الاوردرات!$B$1:$C$600,2,0),"")</f>
        <v/>
      </c>
      <c r="K5694" s="52"/>
      <c r="M5694" s="105" t="str">
        <f>IF(G5694="","",_xlfn.IFNA((VLOOKUP(G5694,help!L:M,2,0))*H5694,_xlfn.IFNA((VLOOKUP(G5694,help!P:Q,2,0))*H5694,"غير مسجلة في المشتريات")))</f>
        <v/>
      </c>
    </row>
    <row r="5695" spans="2:13" hidden="1" x14ac:dyDescent="0.25">
      <c r="B5695" s="13">
        <f>COUNTIFS($G$3:G5695,'تقرير استهلاك خامات'!$D$4)</f>
        <v>2</v>
      </c>
      <c r="C5695" s="13">
        <f>COUNTIFS($F$3:F5695,'تقرير منتج تام'!$E$4)</f>
        <v>10</v>
      </c>
      <c r="D5695" s="37"/>
      <c r="E5695" s="37"/>
      <c r="F5695" s="37"/>
      <c r="G5695" s="39"/>
      <c r="H5695" s="40"/>
      <c r="I5695" s="107" t="str">
        <f>IF(G5695="","",_xlfn.IFNA(VLOOKUP(G5695,'سجل المشتريات'!F:N,8,0),"غير مسجلة في المشتريات"))</f>
        <v/>
      </c>
      <c r="J5695" s="26" t="str">
        <f>_xlfn.IFNA(VLOOKUP(F5695,الاوردرات!$B$1:$C$600,2,0),"")</f>
        <v/>
      </c>
      <c r="K5695" s="52"/>
      <c r="M5695" s="105" t="str">
        <f>IF(G5695="","",_xlfn.IFNA((VLOOKUP(G5695,help!L:M,2,0))*H5695,_xlfn.IFNA((VLOOKUP(G5695,help!P:Q,2,0))*H5695,"غير مسجلة في المشتريات")))</f>
        <v/>
      </c>
    </row>
    <row r="5696" spans="2:13" hidden="1" x14ac:dyDescent="0.25">
      <c r="B5696" s="13">
        <f>COUNTIFS($G$3:G5696,'تقرير استهلاك خامات'!$D$4)</f>
        <v>2</v>
      </c>
      <c r="C5696" s="13">
        <f>COUNTIFS($F$3:F5696,'تقرير منتج تام'!$E$4)</f>
        <v>10</v>
      </c>
      <c r="D5696" s="37"/>
      <c r="E5696" s="37"/>
      <c r="F5696" s="37"/>
      <c r="G5696" s="39"/>
      <c r="H5696" s="40"/>
      <c r="I5696" s="107" t="str">
        <f>IF(G5696="","",_xlfn.IFNA(VLOOKUP(G5696,'سجل المشتريات'!F:N,8,0),"غير مسجلة في المشتريات"))</f>
        <v/>
      </c>
      <c r="J5696" s="26" t="str">
        <f>_xlfn.IFNA(VLOOKUP(F5696,الاوردرات!$B$1:$C$600,2,0),"")</f>
        <v/>
      </c>
      <c r="K5696" s="52"/>
      <c r="M5696" s="105" t="str">
        <f>IF(G5696="","",_xlfn.IFNA((VLOOKUP(G5696,help!L:M,2,0))*H5696,_xlfn.IFNA((VLOOKUP(G5696,help!P:Q,2,0))*H5696,"غير مسجلة في المشتريات")))</f>
        <v/>
      </c>
    </row>
    <row r="5697" spans="2:13" hidden="1" x14ac:dyDescent="0.25">
      <c r="B5697" s="13">
        <f>COUNTIFS($G$3:G5697,'تقرير استهلاك خامات'!$D$4)</f>
        <v>2</v>
      </c>
      <c r="C5697" s="13">
        <f>COUNTIFS($F$3:F5697,'تقرير منتج تام'!$E$4)</f>
        <v>10</v>
      </c>
      <c r="D5697" s="37"/>
      <c r="E5697" s="37"/>
      <c r="F5697" s="37"/>
      <c r="G5697" s="39"/>
      <c r="H5697" s="40"/>
      <c r="I5697" s="107" t="str">
        <f>IF(G5697="","",_xlfn.IFNA(VLOOKUP(G5697,'سجل المشتريات'!F:N,8,0),"غير مسجلة في المشتريات"))</f>
        <v/>
      </c>
      <c r="J5697" s="26" t="str">
        <f>_xlfn.IFNA(VLOOKUP(F5697,الاوردرات!$B$1:$C$600,2,0),"")</f>
        <v/>
      </c>
      <c r="K5697" s="52"/>
      <c r="M5697" s="105" t="str">
        <f>IF(G5697="","",_xlfn.IFNA((VLOOKUP(G5697,help!L:M,2,0))*H5697,_xlfn.IFNA((VLOOKUP(G5697,help!P:Q,2,0))*H5697,"غير مسجلة في المشتريات")))</f>
        <v/>
      </c>
    </row>
    <row r="5698" spans="2:13" hidden="1" x14ac:dyDescent="0.25">
      <c r="B5698" s="13">
        <f>COUNTIFS($G$3:G5698,'تقرير استهلاك خامات'!$D$4)</f>
        <v>2</v>
      </c>
      <c r="C5698" s="13">
        <f>COUNTIFS($F$3:F5698,'تقرير منتج تام'!$E$4)</f>
        <v>10</v>
      </c>
      <c r="D5698" s="37"/>
      <c r="E5698" s="37"/>
      <c r="F5698" s="37"/>
      <c r="G5698" s="39"/>
      <c r="H5698" s="40"/>
      <c r="I5698" s="107" t="str">
        <f>IF(G5698="","",_xlfn.IFNA(VLOOKUP(G5698,'سجل المشتريات'!F:N,8,0),"غير مسجلة في المشتريات"))</f>
        <v/>
      </c>
      <c r="J5698" s="26" t="str">
        <f>_xlfn.IFNA(VLOOKUP(F5698,الاوردرات!$B$1:$C$600,2,0),"")</f>
        <v/>
      </c>
      <c r="K5698" s="52"/>
      <c r="M5698" s="105" t="str">
        <f>IF(G5698="","",_xlfn.IFNA((VLOOKUP(G5698,help!L:M,2,0))*H5698,_xlfn.IFNA((VLOOKUP(G5698,help!P:Q,2,0))*H5698,"غير مسجلة في المشتريات")))</f>
        <v/>
      </c>
    </row>
    <row r="5699" spans="2:13" hidden="1" x14ac:dyDescent="0.25">
      <c r="B5699" s="13">
        <f>COUNTIFS($G$3:G5699,'تقرير استهلاك خامات'!$D$4)</f>
        <v>2</v>
      </c>
      <c r="C5699" s="13">
        <f>COUNTIFS($F$3:F5699,'تقرير منتج تام'!$E$4)</f>
        <v>10</v>
      </c>
      <c r="D5699" s="37"/>
      <c r="E5699" s="37"/>
      <c r="F5699" s="37"/>
      <c r="G5699" s="39"/>
      <c r="H5699" s="40"/>
      <c r="I5699" s="107" t="str">
        <f>IF(G5699="","",_xlfn.IFNA(VLOOKUP(G5699,'سجل المشتريات'!F:N,8,0),"غير مسجلة في المشتريات"))</f>
        <v/>
      </c>
      <c r="J5699" s="26" t="str">
        <f>_xlfn.IFNA(VLOOKUP(F5699,الاوردرات!$B$1:$C$600,2,0),"")</f>
        <v/>
      </c>
      <c r="K5699" s="52"/>
      <c r="M5699" s="105" t="str">
        <f>IF(G5699="","",_xlfn.IFNA((VLOOKUP(G5699,help!L:M,2,0))*H5699,_xlfn.IFNA((VLOOKUP(G5699,help!P:Q,2,0))*H5699,"غير مسجلة في المشتريات")))</f>
        <v/>
      </c>
    </row>
    <row r="5700" spans="2:13" hidden="1" x14ac:dyDescent="0.25">
      <c r="B5700" s="13">
        <f>COUNTIFS($G$3:G5700,'تقرير استهلاك خامات'!$D$4)</f>
        <v>2</v>
      </c>
      <c r="C5700" s="13">
        <f>COUNTIFS($F$3:F5700,'تقرير منتج تام'!$E$4)</f>
        <v>10</v>
      </c>
      <c r="D5700" s="37"/>
      <c r="E5700" s="37"/>
      <c r="F5700" s="37"/>
      <c r="G5700" s="39"/>
      <c r="H5700" s="40"/>
      <c r="I5700" s="107" t="str">
        <f>IF(G5700="","",_xlfn.IFNA(VLOOKUP(G5700,'سجل المشتريات'!F:N,8,0),"غير مسجلة في المشتريات"))</f>
        <v/>
      </c>
      <c r="J5700" s="26" t="str">
        <f>_xlfn.IFNA(VLOOKUP(F5700,الاوردرات!$B$1:$C$600,2,0),"")</f>
        <v/>
      </c>
      <c r="K5700" s="52"/>
      <c r="M5700" s="105" t="str">
        <f>IF(G5700="","",_xlfn.IFNA((VLOOKUP(G5700,help!L:M,2,0))*H5700,_xlfn.IFNA((VLOOKUP(G5700,help!P:Q,2,0))*H5700,"غير مسجلة في المشتريات")))</f>
        <v/>
      </c>
    </row>
    <row r="5701" spans="2:13" hidden="1" x14ac:dyDescent="0.25">
      <c r="B5701" s="13">
        <f>COUNTIFS($G$3:G5701,'تقرير استهلاك خامات'!$D$4)</f>
        <v>2</v>
      </c>
      <c r="C5701" s="13">
        <f>COUNTIFS($F$3:F5701,'تقرير منتج تام'!$E$4)</f>
        <v>10</v>
      </c>
      <c r="D5701" s="37"/>
      <c r="E5701" s="37"/>
      <c r="F5701" s="37"/>
      <c r="G5701" s="39"/>
      <c r="H5701" s="40"/>
      <c r="I5701" s="107" t="str">
        <f>IF(G5701="","",_xlfn.IFNA(VLOOKUP(G5701,'سجل المشتريات'!F:N,8,0),"غير مسجلة في المشتريات"))</f>
        <v/>
      </c>
      <c r="J5701" s="26" t="str">
        <f>_xlfn.IFNA(VLOOKUP(F5701,الاوردرات!$B$1:$C$600,2,0),"")</f>
        <v/>
      </c>
      <c r="K5701" s="52"/>
      <c r="M5701" s="105" t="str">
        <f>IF(G5701="","",_xlfn.IFNA((VLOOKUP(G5701,help!L:M,2,0))*H5701,_xlfn.IFNA((VLOOKUP(G5701,help!P:Q,2,0))*H5701,"غير مسجلة في المشتريات")))</f>
        <v/>
      </c>
    </row>
    <row r="5702" spans="2:13" hidden="1" x14ac:dyDescent="0.25">
      <c r="B5702" s="13">
        <f>COUNTIFS($G$3:G5702,'تقرير استهلاك خامات'!$D$4)</f>
        <v>2</v>
      </c>
      <c r="C5702" s="13">
        <f>COUNTIFS($F$3:F5702,'تقرير منتج تام'!$E$4)</f>
        <v>10</v>
      </c>
      <c r="D5702" s="37"/>
      <c r="E5702" s="37"/>
      <c r="F5702" s="37"/>
      <c r="G5702" s="39"/>
      <c r="H5702" s="40"/>
      <c r="I5702" s="107" t="str">
        <f>IF(G5702="","",_xlfn.IFNA(VLOOKUP(G5702,'سجل المشتريات'!F:N,8,0),"غير مسجلة في المشتريات"))</f>
        <v/>
      </c>
      <c r="J5702" s="26" t="str">
        <f>_xlfn.IFNA(VLOOKUP(F5702,الاوردرات!$B$1:$C$600,2,0),"")</f>
        <v/>
      </c>
      <c r="K5702" s="52"/>
      <c r="M5702" s="105" t="str">
        <f>IF(G5702="","",_xlfn.IFNA((VLOOKUP(G5702,help!L:M,2,0))*H5702,_xlfn.IFNA((VLOOKUP(G5702,help!P:Q,2,0))*H5702,"غير مسجلة في المشتريات")))</f>
        <v/>
      </c>
    </row>
    <row r="5703" spans="2:13" hidden="1" x14ac:dyDescent="0.25">
      <c r="B5703" s="13">
        <f>COUNTIFS($G$3:G5703,'تقرير استهلاك خامات'!$D$4)</f>
        <v>2</v>
      </c>
      <c r="C5703" s="13">
        <f>COUNTIFS($F$3:F5703,'تقرير منتج تام'!$E$4)</f>
        <v>10</v>
      </c>
      <c r="D5703" s="37"/>
      <c r="E5703" s="37"/>
      <c r="F5703" s="37"/>
      <c r="G5703" s="39"/>
      <c r="H5703" s="40"/>
      <c r="I5703" s="107" t="str">
        <f>IF(G5703="","",_xlfn.IFNA(VLOOKUP(G5703,'سجل المشتريات'!F:N,8,0),"غير مسجلة في المشتريات"))</f>
        <v/>
      </c>
      <c r="J5703" s="26" t="str">
        <f>_xlfn.IFNA(VLOOKUP(F5703,الاوردرات!$B$1:$C$600,2,0),"")</f>
        <v/>
      </c>
      <c r="K5703" s="52"/>
      <c r="M5703" s="105" t="str">
        <f>IF(G5703="","",_xlfn.IFNA((VLOOKUP(G5703,help!L:M,2,0))*H5703,_xlfn.IFNA((VLOOKUP(G5703,help!P:Q,2,0))*H5703,"غير مسجلة في المشتريات")))</f>
        <v/>
      </c>
    </row>
    <row r="5704" spans="2:13" hidden="1" x14ac:dyDescent="0.25">
      <c r="B5704" s="13">
        <f>COUNTIFS($G$3:G5704,'تقرير استهلاك خامات'!$D$4)</f>
        <v>2</v>
      </c>
      <c r="C5704" s="13">
        <f>COUNTIFS($F$3:F5704,'تقرير منتج تام'!$E$4)</f>
        <v>10</v>
      </c>
      <c r="D5704" s="37"/>
      <c r="E5704" s="37"/>
      <c r="F5704" s="37"/>
      <c r="G5704" s="39"/>
      <c r="H5704" s="40"/>
      <c r="I5704" s="107" t="str">
        <f>IF(G5704="","",_xlfn.IFNA(VLOOKUP(G5704,'سجل المشتريات'!F:N,8,0),"غير مسجلة في المشتريات"))</f>
        <v/>
      </c>
      <c r="J5704" s="26" t="str">
        <f>_xlfn.IFNA(VLOOKUP(F5704,الاوردرات!$B$1:$C$600,2,0),"")</f>
        <v/>
      </c>
      <c r="K5704" s="52"/>
      <c r="M5704" s="105" t="str">
        <f>IF(G5704="","",_xlfn.IFNA((VLOOKUP(G5704,help!L:M,2,0))*H5704,_xlfn.IFNA((VLOOKUP(G5704,help!P:Q,2,0))*H5704,"غير مسجلة في المشتريات")))</f>
        <v/>
      </c>
    </row>
    <row r="5705" spans="2:13" hidden="1" x14ac:dyDescent="0.25">
      <c r="B5705" s="13">
        <f>COUNTIFS($G$3:G5705,'تقرير استهلاك خامات'!$D$4)</f>
        <v>2</v>
      </c>
      <c r="C5705" s="13">
        <f>COUNTIFS($F$3:F5705,'تقرير منتج تام'!$E$4)</f>
        <v>10</v>
      </c>
      <c r="D5705" s="37"/>
      <c r="E5705" s="37"/>
      <c r="F5705" s="37"/>
      <c r="G5705" s="39"/>
      <c r="H5705" s="40"/>
      <c r="I5705" s="107" t="str">
        <f>IF(G5705="","",_xlfn.IFNA(VLOOKUP(G5705,'سجل المشتريات'!F:N,8,0),"غير مسجلة في المشتريات"))</f>
        <v/>
      </c>
      <c r="J5705" s="26" t="str">
        <f>_xlfn.IFNA(VLOOKUP(F5705,الاوردرات!$B$1:$C$600,2,0),"")</f>
        <v/>
      </c>
      <c r="K5705" s="52"/>
      <c r="M5705" s="105" t="str">
        <f>IF(G5705="","",_xlfn.IFNA((VLOOKUP(G5705,help!L:M,2,0))*H5705,_xlfn.IFNA((VLOOKUP(G5705,help!P:Q,2,0))*H5705,"غير مسجلة في المشتريات")))</f>
        <v/>
      </c>
    </row>
    <row r="5706" spans="2:13" hidden="1" x14ac:dyDescent="0.25">
      <c r="B5706" s="13">
        <f>COUNTIFS($G$3:G5706,'تقرير استهلاك خامات'!$D$4)</f>
        <v>2</v>
      </c>
      <c r="C5706" s="13">
        <f>COUNTIFS($F$3:F5706,'تقرير منتج تام'!$E$4)</f>
        <v>10</v>
      </c>
      <c r="D5706" s="37"/>
      <c r="E5706" s="37"/>
      <c r="F5706" s="37"/>
      <c r="G5706" s="39"/>
      <c r="H5706" s="40"/>
      <c r="I5706" s="107" t="str">
        <f>IF(G5706="","",_xlfn.IFNA(VLOOKUP(G5706,'سجل المشتريات'!F:N,8,0),"غير مسجلة في المشتريات"))</f>
        <v/>
      </c>
      <c r="J5706" s="26" t="str">
        <f>_xlfn.IFNA(VLOOKUP(F5706,الاوردرات!$B$1:$C$600,2,0),"")</f>
        <v/>
      </c>
      <c r="K5706" s="52"/>
      <c r="M5706" s="105" t="str">
        <f>IF(G5706="","",_xlfn.IFNA((VLOOKUP(G5706,help!L:M,2,0))*H5706,_xlfn.IFNA((VLOOKUP(G5706,help!P:Q,2,0))*H5706,"غير مسجلة في المشتريات")))</f>
        <v/>
      </c>
    </row>
    <row r="5707" spans="2:13" hidden="1" x14ac:dyDescent="0.25">
      <c r="B5707" s="13">
        <f>COUNTIFS($G$3:G5707,'تقرير استهلاك خامات'!$D$4)</f>
        <v>2</v>
      </c>
      <c r="C5707" s="13">
        <f>COUNTIFS($F$3:F5707,'تقرير منتج تام'!$E$4)</f>
        <v>10</v>
      </c>
      <c r="D5707" s="37"/>
      <c r="E5707" s="37"/>
      <c r="F5707" s="37"/>
      <c r="G5707" s="39"/>
      <c r="H5707" s="40"/>
      <c r="I5707" s="107" t="str">
        <f>IF(G5707="","",_xlfn.IFNA(VLOOKUP(G5707,'سجل المشتريات'!F:N,8,0),"غير مسجلة في المشتريات"))</f>
        <v/>
      </c>
      <c r="J5707" s="26" t="str">
        <f>_xlfn.IFNA(VLOOKUP(F5707,الاوردرات!$B$1:$C$600,2,0),"")</f>
        <v/>
      </c>
      <c r="K5707" s="52"/>
      <c r="M5707" s="105" t="str">
        <f>IF(G5707="","",_xlfn.IFNA((VLOOKUP(G5707,help!L:M,2,0))*H5707,_xlfn.IFNA((VLOOKUP(G5707,help!P:Q,2,0))*H5707,"غير مسجلة في المشتريات")))</f>
        <v/>
      </c>
    </row>
    <row r="5708" spans="2:13" hidden="1" x14ac:dyDescent="0.25">
      <c r="B5708" s="13">
        <f>COUNTIFS($G$3:G5708,'تقرير استهلاك خامات'!$D$4)</f>
        <v>2</v>
      </c>
      <c r="C5708" s="13">
        <f>COUNTIFS($F$3:F5708,'تقرير منتج تام'!$E$4)</f>
        <v>10</v>
      </c>
      <c r="D5708" s="37"/>
      <c r="E5708" s="37"/>
      <c r="F5708" s="37"/>
      <c r="G5708" s="39"/>
      <c r="H5708" s="40"/>
      <c r="I5708" s="107" t="str">
        <f>IF(G5708="","",_xlfn.IFNA(VLOOKUP(G5708,'سجل المشتريات'!F:N,8,0),"غير مسجلة في المشتريات"))</f>
        <v/>
      </c>
      <c r="J5708" s="26" t="str">
        <f>_xlfn.IFNA(VLOOKUP(F5708,الاوردرات!$B$1:$C$600,2,0),"")</f>
        <v/>
      </c>
      <c r="K5708" s="52"/>
      <c r="M5708" s="105" t="str">
        <f>IF(G5708="","",_xlfn.IFNA((VLOOKUP(G5708,help!L:M,2,0))*H5708,_xlfn.IFNA((VLOOKUP(G5708,help!P:Q,2,0))*H5708,"غير مسجلة في المشتريات")))</f>
        <v/>
      </c>
    </row>
    <row r="5709" spans="2:13" hidden="1" x14ac:dyDescent="0.25">
      <c r="B5709" s="13">
        <f>COUNTIFS($G$3:G5709,'تقرير استهلاك خامات'!$D$4)</f>
        <v>2</v>
      </c>
      <c r="C5709" s="13">
        <f>COUNTIFS($F$3:F5709,'تقرير منتج تام'!$E$4)</f>
        <v>10</v>
      </c>
      <c r="D5709" s="37"/>
      <c r="E5709" s="37"/>
      <c r="F5709" s="37"/>
      <c r="G5709" s="39"/>
      <c r="H5709" s="40"/>
      <c r="I5709" s="107" t="str">
        <f>IF(G5709="","",_xlfn.IFNA(VLOOKUP(G5709,'سجل المشتريات'!F:N,8,0),"غير مسجلة في المشتريات"))</f>
        <v/>
      </c>
      <c r="J5709" s="26" t="str">
        <f>_xlfn.IFNA(VLOOKUP(F5709,الاوردرات!$B$1:$C$600,2,0),"")</f>
        <v/>
      </c>
      <c r="K5709" s="52"/>
      <c r="M5709" s="105" t="str">
        <f>IF(G5709="","",_xlfn.IFNA((VLOOKUP(G5709,help!L:M,2,0))*H5709,_xlfn.IFNA((VLOOKUP(G5709,help!P:Q,2,0))*H5709,"غير مسجلة في المشتريات")))</f>
        <v/>
      </c>
    </row>
    <row r="5710" spans="2:13" hidden="1" x14ac:dyDescent="0.25">
      <c r="B5710" s="13">
        <f>COUNTIFS($G$3:G5710,'تقرير استهلاك خامات'!$D$4)</f>
        <v>2</v>
      </c>
      <c r="C5710" s="13">
        <f>COUNTIFS($F$3:F5710,'تقرير منتج تام'!$E$4)</f>
        <v>10</v>
      </c>
      <c r="D5710" s="37"/>
      <c r="E5710" s="37"/>
      <c r="F5710" s="37"/>
      <c r="G5710" s="39"/>
      <c r="H5710" s="40"/>
      <c r="I5710" s="107" t="str">
        <f>IF(G5710="","",_xlfn.IFNA(VLOOKUP(G5710,'سجل المشتريات'!F:N,8,0),"غير مسجلة في المشتريات"))</f>
        <v/>
      </c>
      <c r="J5710" s="26" t="str">
        <f>_xlfn.IFNA(VLOOKUP(F5710,الاوردرات!$B$1:$C$600,2,0),"")</f>
        <v/>
      </c>
      <c r="K5710" s="52"/>
      <c r="M5710" s="105" t="str">
        <f>IF(G5710="","",_xlfn.IFNA((VLOOKUP(G5710,help!L:M,2,0))*H5710,_xlfn.IFNA((VLOOKUP(G5710,help!P:Q,2,0))*H5710,"غير مسجلة في المشتريات")))</f>
        <v/>
      </c>
    </row>
    <row r="5711" spans="2:13" hidden="1" x14ac:dyDescent="0.25">
      <c r="B5711" s="13">
        <f>COUNTIFS($G$3:G5711,'تقرير استهلاك خامات'!$D$4)</f>
        <v>2</v>
      </c>
      <c r="C5711" s="13">
        <f>COUNTIFS($F$3:F5711,'تقرير منتج تام'!$E$4)</f>
        <v>10</v>
      </c>
      <c r="D5711" s="37"/>
      <c r="E5711" s="37"/>
      <c r="F5711" s="37"/>
      <c r="G5711" s="39"/>
      <c r="H5711" s="40"/>
      <c r="I5711" s="107" t="str">
        <f>IF(G5711="","",_xlfn.IFNA(VLOOKUP(G5711,'سجل المشتريات'!F:N,8,0),"غير مسجلة في المشتريات"))</f>
        <v/>
      </c>
      <c r="J5711" s="26" t="str">
        <f>_xlfn.IFNA(VLOOKUP(F5711,الاوردرات!$B$1:$C$600,2,0),"")</f>
        <v/>
      </c>
      <c r="K5711" s="52"/>
      <c r="M5711" s="105" t="str">
        <f>IF(G5711="","",_xlfn.IFNA((VLOOKUP(G5711,help!L:M,2,0))*H5711,_xlfn.IFNA((VLOOKUP(G5711,help!P:Q,2,0))*H5711,"غير مسجلة في المشتريات")))</f>
        <v/>
      </c>
    </row>
    <row r="5712" spans="2:13" hidden="1" x14ac:dyDescent="0.25">
      <c r="B5712" s="13">
        <f>COUNTIFS($G$3:G5712,'تقرير استهلاك خامات'!$D$4)</f>
        <v>2</v>
      </c>
      <c r="C5712" s="13">
        <f>COUNTIFS($F$3:F5712,'تقرير منتج تام'!$E$4)</f>
        <v>10</v>
      </c>
      <c r="D5712" s="37"/>
      <c r="E5712" s="37"/>
      <c r="F5712" s="37"/>
      <c r="G5712" s="39"/>
      <c r="H5712" s="40"/>
      <c r="I5712" s="107" t="str">
        <f>IF(G5712="","",_xlfn.IFNA(VLOOKUP(G5712,'سجل المشتريات'!F:N,8,0),"غير مسجلة في المشتريات"))</f>
        <v/>
      </c>
      <c r="J5712" s="26" t="str">
        <f>_xlfn.IFNA(VLOOKUP(F5712,الاوردرات!$B$1:$C$600,2,0),"")</f>
        <v/>
      </c>
      <c r="K5712" s="52"/>
      <c r="M5712" s="105" t="str">
        <f>IF(G5712="","",_xlfn.IFNA((VLOOKUP(G5712,help!L:M,2,0))*H5712,_xlfn.IFNA((VLOOKUP(G5712,help!P:Q,2,0))*H5712,"غير مسجلة في المشتريات")))</f>
        <v/>
      </c>
    </row>
    <row r="5713" spans="2:13" hidden="1" x14ac:dyDescent="0.25">
      <c r="B5713" s="13">
        <f>COUNTIFS($G$3:G5713,'تقرير استهلاك خامات'!$D$4)</f>
        <v>2</v>
      </c>
      <c r="C5713" s="13">
        <f>COUNTIFS($F$3:F5713,'تقرير منتج تام'!$E$4)</f>
        <v>10</v>
      </c>
      <c r="D5713" s="37"/>
      <c r="E5713" s="37"/>
      <c r="F5713" s="37"/>
      <c r="G5713" s="39"/>
      <c r="H5713" s="40"/>
      <c r="I5713" s="107" t="str">
        <f>IF(G5713="","",_xlfn.IFNA(VLOOKUP(G5713,'سجل المشتريات'!F:N,8,0),"غير مسجلة في المشتريات"))</f>
        <v/>
      </c>
      <c r="J5713" s="26" t="str">
        <f>_xlfn.IFNA(VLOOKUP(F5713,الاوردرات!$B$1:$C$600,2,0),"")</f>
        <v/>
      </c>
      <c r="K5713" s="52"/>
      <c r="M5713" s="105" t="str">
        <f>IF(G5713="","",_xlfn.IFNA((VLOOKUP(G5713,help!L:M,2,0))*H5713,_xlfn.IFNA((VLOOKUP(G5713,help!P:Q,2,0))*H5713,"غير مسجلة في المشتريات")))</f>
        <v/>
      </c>
    </row>
    <row r="5714" spans="2:13" hidden="1" x14ac:dyDescent="0.25">
      <c r="B5714" s="13">
        <f>COUNTIFS($G$3:G5714,'تقرير استهلاك خامات'!$D$4)</f>
        <v>2</v>
      </c>
      <c r="C5714" s="13">
        <f>COUNTIFS($F$3:F5714,'تقرير منتج تام'!$E$4)</f>
        <v>10</v>
      </c>
      <c r="D5714" s="37"/>
      <c r="E5714" s="37"/>
      <c r="F5714" s="37"/>
      <c r="G5714" s="39"/>
      <c r="H5714" s="40"/>
      <c r="I5714" s="107" t="str">
        <f>IF(G5714="","",_xlfn.IFNA(VLOOKUP(G5714,'سجل المشتريات'!F:N,8,0),"غير مسجلة في المشتريات"))</f>
        <v/>
      </c>
      <c r="J5714" s="26" t="str">
        <f>_xlfn.IFNA(VLOOKUP(F5714,الاوردرات!$B$1:$C$600,2,0),"")</f>
        <v/>
      </c>
      <c r="K5714" s="52"/>
      <c r="M5714" s="105" t="str">
        <f>IF(G5714="","",_xlfn.IFNA((VLOOKUP(G5714,help!L:M,2,0))*H5714,_xlfn.IFNA((VLOOKUP(G5714,help!P:Q,2,0))*H5714,"غير مسجلة في المشتريات")))</f>
        <v/>
      </c>
    </row>
    <row r="5715" spans="2:13" hidden="1" x14ac:dyDescent="0.25">
      <c r="B5715" s="13">
        <f>COUNTIFS($G$3:G5715,'تقرير استهلاك خامات'!$D$4)</f>
        <v>2</v>
      </c>
      <c r="C5715" s="13">
        <f>COUNTIFS($F$3:F5715,'تقرير منتج تام'!$E$4)</f>
        <v>10</v>
      </c>
      <c r="D5715" s="37"/>
      <c r="E5715" s="37"/>
      <c r="F5715" s="37"/>
      <c r="G5715" s="39"/>
      <c r="H5715" s="40"/>
      <c r="I5715" s="107" t="str">
        <f>IF(G5715="","",_xlfn.IFNA(VLOOKUP(G5715,'سجل المشتريات'!F:N,8,0),"غير مسجلة في المشتريات"))</f>
        <v/>
      </c>
      <c r="J5715" s="26" t="str">
        <f>_xlfn.IFNA(VLOOKUP(F5715,الاوردرات!$B$1:$C$600,2,0),"")</f>
        <v/>
      </c>
      <c r="K5715" s="52"/>
      <c r="M5715" s="105" t="str">
        <f>IF(G5715="","",_xlfn.IFNA((VLOOKUP(G5715,help!L:M,2,0))*H5715,_xlfn.IFNA((VLOOKUP(G5715,help!P:Q,2,0))*H5715,"غير مسجلة في المشتريات")))</f>
        <v/>
      </c>
    </row>
    <row r="5716" spans="2:13" hidden="1" x14ac:dyDescent="0.25">
      <c r="B5716" s="13">
        <f>COUNTIFS($G$3:G5716,'تقرير استهلاك خامات'!$D$4)</f>
        <v>2</v>
      </c>
      <c r="C5716" s="13">
        <f>COUNTIFS($F$3:F5716,'تقرير منتج تام'!$E$4)</f>
        <v>10</v>
      </c>
      <c r="D5716" s="37"/>
      <c r="E5716" s="37"/>
      <c r="F5716" s="37"/>
      <c r="G5716" s="39"/>
      <c r="H5716" s="40"/>
      <c r="I5716" s="107" t="str">
        <f>IF(G5716="","",_xlfn.IFNA(VLOOKUP(G5716,'سجل المشتريات'!F:N,8,0),"غير مسجلة في المشتريات"))</f>
        <v/>
      </c>
      <c r="J5716" s="26" t="str">
        <f>_xlfn.IFNA(VLOOKUP(F5716,الاوردرات!$B$1:$C$600,2,0),"")</f>
        <v/>
      </c>
      <c r="K5716" s="52"/>
      <c r="M5716" s="105" t="str">
        <f>IF(G5716="","",_xlfn.IFNA((VLOOKUP(G5716,help!L:M,2,0))*H5716,_xlfn.IFNA((VLOOKUP(G5716,help!P:Q,2,0))*H5716,"غير مسجلة في المشتريات")))</f>
        <v/>
      </c>
    </row>
    <row r="5717" spans="2:13" hidden="1" x14ac:dyDescent="0.25">
      <c r="B5717" s="13">
        <f>COUNTIFS($G$3:G5717,'تقرير استهلاك خامات'!$D$4)</f>
        <v>2</v>
      </c>
      <c r="C5717" s="13">
        <f>COUNTIFS($F$3:F5717,'تقرير منتج تام'!$E$4)</f>
        <v>10</v>
      </c>
      <c r="D5717" s="37"/>
      <c r="E5717" s="37"/>
      <c r="F5717" s="37"/>
      <c r="G5717" s="39"/>
      <c r="H5717" s="40"/>
      <c r="I5717" s="107" t="str">
        <f>IF(G5717="","",_xlfn.IFNA(VLOOKUP(G5717,'سجل المشتريات'!F:N,8,0),"غير مسجلة في المشتريات"))</f>
        <v/>
      </c>
      <c r="J5717" s="26" t="str">
        <f>_xlfn.IFNA(VLOOKUP(F5717,الاوردرات!$B$1:$C$600,2,0),"")</f>
        <v/>
      </c>
      <c r="K5717" s="52"/>
      <c r="M5717" s="105" t="str">
        <f>IF(G5717="","",_xlfn.IFNA((VLOOKUP(G5717,help!L:M,2,0))*H5717,_xlfn.IFNA((VLOOKUP(G5717,help!P:Q,2,0))*H5717,"غير مسجلة في المشتريات")))</f>
        <v/>
      </c>
    </row>
    <row r="5718" spans="2:13" hidden="1" x14ac:dyDescent="0.25">
      <c r="B5718" s="13">
        <f>COUNTIFS($G$3:G5718,'تقرير استهلاك خامات'!$D$4)</f>
        <v>2</v>
      </c>
      <c r="C5718" s="13">
        <f>COUNTIFS($F$3:F5718,'تقرير منتج تام'!$E$4)</f>
        <v>10</v>
      </c>
      <c r="D5718" s="37"/>
      <c r="E5718" s="37"/>
      <c r="F5718" s="37"/>
      <c r="G5718" s="39"/>
      <c r="H5718" s="40"/>
      <c r="I5718" s="107" t="str">
        <f>IF(G5718="","",_xlfn.IFNA(VLOOKUP(G5718,'سجل المشتريات'!F:N,8,0),"غير مسجلة في المشتريات"))</f>
        <v/>
      </c>
      <c r="J5718" s="26" t="str">
        <f>_xlfn.IFNA(VLOOKUP(F5718,الاوردرات!$B$1:$C$600,2,0),"")</f>
        <v/>
      </c>
      <c r="K5718" s="52"/>
      <c r="M5718" s="105" t="str">
        <f>IF(G5718="","",_xlfn.IFNA((VLOOKUP(G5718,help!L:M,2,0))*H5718,_xlfn.IFNA((VLOOKUP(G5718,help!P:Q,2,0))*H5718,"غير مسجلة في المشتريات")))</f>
        <v/>
      </c>
    </row>
    <row r="5719" spans="2:13" hidden="1" x14ac:dyDescent="0.25">
      <c r="B5719" s="13">
        <f>COUNTIFS($G$3:G5719,'تقرير استهلاك خامات'!$D$4)</f>
        <v>2</v>
      </c>
      <c r="C5719" s="13">
        <f>COUNTIFS($F$3:F5719,'تقرير منتج تام'!$E$4)</f>
        <v>10</v>
      </c>
      <c r="D5719" s="37"/>
      <c r="E5719" s="37"/>
      <c r="F5719" s="37"/>
      <c r="G5719" s="39"/>
      <c r="H5719" s="40"/>
      <c r="I5719" s="107" t="str">
        <f>IF(G5719="","",_xlfn.IFNA(VLOOKUP(G5719,'سجل المشتريات'!F:N,8,0),"غير مسجلة في المشتريات"))</f>
        <v/>
      </c>
      <c r="J5719" s="26" t="str">
        <f>_xlfn.IFNA(VLOOKUP(F5719,الاوردرات!$B$1:$C$600,2,0),"")</f>
        <v/>
      </c>
      <c r="K5719" s="52"/>
      <c r="M5719" s="105" t="str">
        <f>IF(G5719="","",_xlfn.IFNA((VLOOKUP(G5719,help!L:M,2,0))*H5719,_xlfn.IFNA((VLOOKUP(G5719,help!P:Q,2,0))*H5719,"غير مسجلة في المشتريات")))</f>
        <v/>
      </c>
    </row>
    <row r="5720" spans="2:13" hidden="1" x14ac:dyDescent="0.25">
      <c r="B5720" s="13">
        <f>COUNTIFS($G$3:G5720,'تقرير استهلاك خامات'!$D$4)</f>
        <v>2</v>
      </c>
      <c r="C5720" s="13">
        <f>COUNTIFS($F$3:F5720,'تقرير منتج تام'!$E$4)</f>
        <v>10</v>
      </c>
      <c r="D5720" s="37"/>
      <c r="E5720" s="37"/>
      <c r="F5720" s="37"/>
      <c r="G5720" s="39"/>
      <c r="H5720" s="40"/>
      <c r="I5720" s="107" t="str">
        <f>IF(G5720="","",_xlfn.IFNA(VLOOKUP(G5720,'سجل المشتريات'!F:N,8,0),"غير مسجلة في المشتريات"))</f>
        <v/>
      </c>
      <c r="J5720" s="26" t="str">
        <f>_xlfn.IFNA(VLOOKUP(F5720,الاوردرات!$B$1:$C$600,2,0),"")</f>
        <v/>
      </c>
      <c r="K5720" s="52"/>
      <c r="M5720" s="105" t="str">
        <f>IF(G5720="","",_xlfn.IFNA((VLOOKUP(G5720,help!L:M,2,0))*H5720,_xlfn.IFNA((VLOOKUP(G5720,help!P:Q,2,0))*H5720,"غير مسجلة في المشتريات")))</f>
        <v/>
      </c>
    </row>
    <row r="5721" spans="2:13" hidden="1" x14ac:dyDescent="0.25">
      <c r="B5721" s="13">
        <f>COUNTIFS($G$3:G5721,'تقرير استهلاك خامات'!$D$4)</f>
        <v>2</v>
      </c>
      <c r="C5721" s="13">
        <f>COUNTIFS($F$3:F5721,'تقرير منتج تام'!$E$4)</f>
        <v>10</v>
      </c>
      <c r="D5721" s="37"/>
      <c r="E5721" s="37"/>
      <c r="F5721" s="37"/>
      <c r="G5721" s="39"/>
      <c r="H5721" s="40"/>
      <c r="I5721" s="107" t="str">
        <f>IF(G5721="","",_xlfn.IFNA(VLOOKUP(G5721,'سجل المشتريات'!F:N,8,0),"غير مسجلة في المشتريات"))</f>
        <v/>
      </c>
      <c r="J5721" s="26" t="str">
        <f>_xlfn.IFNA(VLOOKUP(F5721,الاوردرات!$B$1:$C$600,2,0),"")</f>
        <v/>
      </c>
      <c r="K5721" s="52"/>
      <c r="M5721" s="105" t="str">
        <f>IF(G5721="","",_xlfn.IFNA((VLOOKUP(G5721,help!L:M,2,0))*H5721,_xlfn.IFNA((VLOOKUP(G5721,help!P:Q,2,0))*H5721,"غير مسجلة في المشتريات")))</f>
        <v/>
      </c>
    </row>
    <row r="5722" spans="2:13" hidden="1" x14ac:dyDescent="0.25">
      <c r="B5722" s="13">
        <f>COUNTIFS($G$3:G5722,'تقرير استهلاك خامات'!$D$4)</f>
        <v>2</v>
      </c>
      <c r="C5722" s="13">
        <f>COUNTIFS($F$3:F5722,'تقرير منتج تام'!$E$4)</f>
        <v>10</v>
      </c>
      <c r="D5722" s="37"/>
      <c r="E5722" s="37"/>
      <c r="F5722" s="37"/>
      <c r="G5722" s="39"/>
      <c r="H5722" s="40"/>
      <c r="I5722" s="107" t="str">
        <f>IF(G5722="","",_xlfn.IFNA(VLOOKUP(G5722,'سجل المشتريات'!F:N,8,0),"غير مسجلة في المشتريات"))</f>
        <v/>
      </c>
      <c r="J5722" s="26" t="str">
        <f>_xlfn.IFNA(VLOOKUP(F5722,الاوردرات!$B$1:$C$600,2,0),"")</f>
        <v/>
      </c>
      <c r="K5722" s="52"/>
      <c r="M5722" s="105" t="str">
        <f>IF(G5722="","",_xlfn.IFNA((VLOOKUP(G5722,help!L:M,2,0))*H5722,_xlfn.IFNA((VLOOKUP(G5722,help!P:Q,2,0))*H5722,"غير مسجلة في المشتريات")))</f>
        <v/>
      </c>
    </row>
    <row r="5723" spans="2:13" hidden="1" x14ac:dyDescent="0.25">
      <c r="B5723" s="13">
        <f>COUNTIFS($G$3:G5723,'تقرير استهلاك خامات'!$D$4)</f>
        <v>2</v>
      </c>
      <c r="C5723" s="13">
        <f>COUNTIFS($F$3:F5723,'تقرير منتج تام'!$E$4)</f>
        <v>10</v>
      </c>
      <c r="D5723" s="37"/>
      <c r="E5723" s="37"/>
      <c r="F5723" s="37"/>
      <c r="G5723" s="39"/>
      <c r="H5723" s="40"/>
      <c r="I5723" s="107" t="str">
        <f>IF(G5723="","",_xlfn.IFNA(VLOOKUP(G5723,'سجل المشتريات'!F:N,8,0),"غير مسجلة في المشتريات"))</f>
        <v/>
      </c>
      <c r="J5723" s="26" t="str">
        <f>_xlfn.IFNA(VLOOKUP(F5723,الاوردرات!$B$1:$C$600,2,0),"")</f>
        <v/>
      </c>
      <c r="K5723" s="52"/>
      <c r="M5723" s="105" t="str">
        <f>IF(G5723="","",_xlfn.IFNA((VLOOKUP(G5723,help!L:M,2,0))*H5723,_xlfn.IFNA((VLOOKUP(G5723,help!P:Q,2,0))*H5723,"غير مسجلة في المشتريات")))</f>
        <v/>
      </c>
    </row>
    <row r="5724" spans="2:13" hidden="1" x14ac:dyDescent="0.25">
      <c r="B5724" s="13">
        <f>COUNTIFS($G$3:G5724,'تقرير استهلاك خامات'!$D$4)</f>
        <v>2</v>
      </c>
      <c r="C5724" s="13">
        <f>COUNTIFS($F$3:F5724,'تقرير منتج تام'!$E$4)</f>
        <v>10</v>
      </c>
      <c r="D5724" s="37"/>
      <c r="E5724" s="37"/>
      <c r="F5724" s="37"/>
      <c r="G5724" s="39"/>
      <c r="H5724" s="40"/>
      <c r="I5724" s="107" t="str">
        <f>IF(G5724="","",_xlfn.IFNA(VLOOKUP(G5724,'سجل المشتريات'!F:N,8,0),"غير مسجلة في المشتريات"))</f>
        <v/>
      </c>
      <c r="J5724" s="26" t="str">
        <f>_xlfn.IFNA(VLOOKUP(F5724,الاوردرات!$B$1:$C$600,2,0),"")</f>
        <v/>
      </c>
      <c r="K5724" s="52"/>
      <c r="M5724" s="105" t="str">
        <f>IF(G5724="","",_xlfn.IFNA((VLOOKUP(G5724,help!L:M,2,0))*H5724,_xlfn.IFNA((VLOOKUP(G5724,help!P:Q,2,0))*H5724,"غير مسجلة في المشتريات")))</f>
        <v/>
      </c>
    </row>
    <row r="5725" spans="2:13" hidden="1" x14ac:dyDescent="0.25">
      <c r="B5725" s="13">
        <f>COUNTIFS($G$3:G5725,'تقرير استهلاك خامات'!$D$4)</f>
        <v>2</v>
      </c>
      <c r="C5725" s="13">
        <f>COUNTIFS($F$3:F5725,'تقرير منتج تام'!$E$4)</f>
        <v>10</v>
      </c>
      <c r="D5725" s="37"/>
      <c r="E5725" s="37"/>
      <c r="F5725" s="37"/>
      <c r="G5725" s="39"/>
      <c r="H5725" s="40"/>
      <c r="I5725" s="107" t="str">
        <f>IF(G5725="","",_xlfn.IFNA(VLOOKUP(G5725,'سجل المشتريات'!F:N,8,0),"غير مسجلة في المشتريات"))</f>
        <v/>
      </c>
      <c r="J5725" s="26" t="str">
        <f>_xlfn.IFNA(VLOOKUP(F5725,الاوردرات!$B$1:$C$600,2,0),"")</f>
        <v/>
      </c>
      <c r="K5725" s="52"/>
      <c r="M5725" s="105" t="str">
        <f>IF(G5725="","",_xlfn.IFNA((VLOOKUP(G5725,help!L:M,2,0))*H5725,_xlfn.IFNA((VLOOKUP(G5725,help!P:Q,2,0))*H5725,"غير مسجلة في المشتريات")))</f>
        <v/>
      </c>
    </row>
    <row r="5726" spans="2:13" hidden="1" x14ac:dyDescent="0.25">
      <c r="B5726" s="13">
        <f>COUNTIFS($G$3:G5726,'تقرير استهلاك خامات'!$D$4)</f>
        <v>2</v>
      </c>
      <c r="C5726" s="13">
        <f>COUNTIFS($F$3:F5726,'تقرير منتج تام'!$E$4)</f>
        <v>10</v>
      </c>
      <c r="D5726" s="37"/>
      <c r="E5726" s="37"/>
      <c r="F5726" s="37"/>
      <c r="G5726" s="39"/>
      <c r="H5726" s="40"/>
      <c r="I5726" s="107" t="str">
        <f>IF(G5726="","",_xlfn.IFNA(VLOOKUP(G5726,'سجل المشتريات'!F:N,8,0),"غير مسجلة في المشتريات"))</f>
        <v/>
      </c>
      <c r="J5726" s="26" t="str">
        <f>_xlfn.IFNA(VLOOKUP(F5726,الاوردرات!$B$1:$C$600,2,0),"")</f>
        <v/>
      </c>
      <c r="K5726" s="52"/>
      <c r="M5726" s="105" t="str">
        <f>IF(G5726="","",_xlfn.IFNA((VLOOKUP(G5726,help!L:M,2,0))*H5726,_xlfn.IFNA((VLOOKUP(G5726,help!P:Q,2,0))*H5726,"غير مسجلة في المشتريات")))</f>
        <v/>
      </c>
    </row>
    <row r="5727" spans="2:13" hidden="1" x14ac:dyDescent="0.25">
      <c r="B5727" s="13">
        <f>COUNTIFS($G$3:G5727,'تقرير استهلاك خامات'!$D$4)</f>
        <v>2</v>
      </c>
      <c r="C5727" s="13">
        <f>COUNTIFS($F$3:F5727,'تقرير منتج تام'!$E$4)</f>
        <v>10</v>
      </c>
      <c r="D5727" s="37"/>
      <c r="E5727" s="37"/>
      <c r="F5727" s="37"/>
      <c r="G5727" s="39"/>
      <c r="H5727" s="40"/>
      <c r="I5727" s="107" t="str">
        <f>IF(G5727="","",_xlfn.IFNA(VLOOKUP(G5727,'سجل المشتريات'!F:N,8,0),"غير مسجلة في المشتريات"))</f>
        <v/>
      </c>
      <c r="J5727" s="26" t="str">
        <f>_xlfn.IFNA(VLOOKUP(F5727,الاوردرات!$B$1:$C$600,2,0),"")</f>
        <v/>
      </c>
      <c r="K5727" s="52"/>
      <c r="M5727" s="105" t="str">
        <f>IF(G5727="","",_xlfn.IFNA((VLOOKUP(G5727,help!L:M,2,0))*H5727,_xlfn.IFNA((VLOOKUP(G5727,help!P:Q,2,0))*H5727,"غير مسجلة في المشتريات")))</f>
        <v/>
      </c>
    </row>
    <row r="5728" spans="2:13" hidden="1" x14ac:dyDescent="0.25">
      <c r="B5728" s="13">
        <f>COUNTIFS($G$3:G5728,'تقرير استهلاك خامات'!$D$4)</f>
        <v>2</v>
      </c>
      <c r="C5728" s="13">
        <f>COUNTIFS($F$3:F5728,'تقرير منتج تام'!$E$4)</f>
        <v>10</v>
      </c>
      <c r="D5728" s="37"/>
      <c r="E5728" s="37"/>
      <c r="F5728" s="37"/>
      <c r="G5728" s="39"/>
      <c r="H5728" s="40"/>
      <c r="I5728" s="107" t="str">
        <f>IF(G5728="","",_xlfn.IFNA(VLOOKUP(G5728,'سجل المشتريات'!F:N,8,0),"غير مسجلة في المشتريات"))</f>
        <v/>
      </c>
      <c r="J5728" s="26" t="str">
        <f>_xlfn.IFNA(VLOOKUP(F5728,الاوردرات!$B$1:$C$600,2,0),"")</f>
        <v/>
      </c>
      <c r="K5728" s="52"/>
      <c r="M5728" s="105" t="str">
        <f>IF(G5728="","",_xlfn.IFNA((VLOOKUP(G5728,help!L:M,2,0))*H5728,_xlfn.IFNA((VLOOKUP(G5728,help!P:Q,2,0))*H5728,"غير مسجلة في المشتريات")))</f>
        <v/>
      </c>
    </row>
    <row r="5729" spans="2:13" hidden="1" x14ac:dyDescent="0.25">
      <c r="B5729" s="13">
        <f>COUNTIFS($G$3:G5729,'تقرير استهلاك خامات'!$D$4)</f>
        <v>2</v>
      </c>
      <c r="C5729" s="13">
        <f>COUNTIFS($F$3:F5729,'تقرير منتج تام'!$E$4)</f>
        <v>10</v>
      </c>
      <c r="D5729" s="37"/>
      <c r="E5729" s="37"/>
      <c r="F5729" s="37"/>
      <c r="G5729" s="39"/>
      <c r="H5729" s="40"/>
      <c r="I5729" s="107" t="str">
        <f>IF(G5729="","",_xlfn.IFNA(VLOOKUP(G5729,'سجل المشتريات'!F:N,8,0),"غير مسجلة في المشتريات"))</f>
        <v/>
      </c>
      <c r="J5729" s="26" t="str">
        <f>_xlfn.IFNA(VLOOKUP(F5729,الاوردرات!$B$1:$C$600,2,0),"")</f>
        <v/>
      </c>
      <c r="K5729" s="52"/>
      <c r="M5729" s="105" t="str">
        <f>IF(G5729="","",_xlfn.IFNA((VLOOKUP(G5729,help!L:M,2,0))*H5729,_xlfn.IFNA((VLOOKUP(G5729,help!P:Q,2,0))*H5729,"غير مسجلة في المشتريات")))</f>
        <v/>
      </c>
    </row>
    <row r="5730" spans="2:13" hidden="1" x14ac:dyDescent="0.25">
      <c r="B5730" s="13">
        <f>COUNTIFS($G$3:G5730,'تقرير استهلاك خامات'!$D$4)</f>
        <v>2</v>
      </c>
      <c r="C5730" s="13">
        <f>COUNTIFS($F$3:F5730,'تقرير منتج تام'!$E$4)</f>
        <v>10</v>
      </c>
      <c r="D5730" s="37"/>
      <c r="E5730" s="37"/>
      <c r="F5730" s="37"/>
      <c r="G5730" s="39"/>
      <c r="H5730" s="40"/>
      <c r="I5730" s="107" t="str">
        <f>IF(G5730="","",_xlfn.IFNA(VLOOKUP(G5730,'سجل المشتريات'!F:N,8,0),"غير مسجلة في المشتريات"))</f>
        <v/>
      </c>
      <c r="J5730" s="26" t="str">
        <f>_xlfn.IFNA(VLOOKUP(F5730,الاوردرات!$B$1:$C$600,2,0),"")</f>
        <v/>
      </c>
      <c r="K5730" s="52"/>
      <c r="M5730" s="105" t="str">
        <f>IF(G5730="","",_xlfn.IFNA((VLOOKUP(G5730,help!L:M,2,0))*H5730,_xlfn.IFNA((VLOOKUP(G5730,help!P:Q,2,0))*H5730,"غير مسجلة في المشتريات")))</f>
        <v/>
      </c>
    </row>
    <row r="5731" spans="2:13" hidden="1" x14ac:dyDescent="0.25">
      <c r="B5731" s="13">
        <f>COUNTIFS($G$3:G5731,'تقرير استهلاك خامات'!$D$4)</f>
        <v>2</v>
      </c>
      <c r="C5731" s="13">
        <f>COUNTIFS($F$3:F5731,'تقرير منتج تام'!$E$4)</f>
        <v>10</v>
      </c>
      <c r="D5731" s="37"/>
      <c r="E5731" s="37"/>
      <c r="F5731" s="37"/>
      <c r="G5731" s="39"/>
      <c r="H5731" s="40"/>
      <c r="I5731" s="107" t="str">
        <f>IF(G5731="","",_xlfn.IFNA(VLOOKUP(G5731,'سجل المشتريات'!F:N,8,0),"غير مسجلة في المشتريات"))</f>
        <v/>
      </c>
      <c r="J5731" s="26" t="str">
        <f>_xlfn.IFNA(VLOOKUP(F5731,الاوردرات!$B$1:$C$600,2,0),"")</f>
        <v/>
      </c>
      <c r="K5731" s="52"/>
      <c r="M5731" s="105" t="str">
        <f>IF(G5731="","",_xlfn.IFNA((VLOOKUP(G5731,help!L:M,2,0))*H5731,_xlfn.IFNA((VLOOKUP(G5731,help!P:Q,2,0))*H5731,"غير مسجلة في المشتريات")))</f>
        <v/>
      </c>
    </row>
    <row r="5732" spans="2:13" hidden="1" x14ac:dyDescent="0.25">
      <c r="B5732" s="13">
        <f>COUNTIFS($G$3:G5732,'تقرير استهلاك خامات'!$D$4)</f>
        <v>2</v>
      </c>
      <c r="C5732" s="13">
        <f>COUNTIFS($F$3:F5732,'تقرير منتج تام'!$E$4)</f>
        <v>10</v>
      </c>
      <c r="D5732" s="37"/>
      <c r="E5732" s="37"/>
      <c r="F5732" s="37"/>
      <c r="G5732" s="39"/>
      <c r="H5732" s="40"/>
      <c r="I5732" s="107" t="str">
        <f>IF(G5732="","",_xlfn.IFNA(VLOOKUP(G5732,'سجل المشتريات'!F:N,8,0),"غير مسجلة في المشتريات"))</f>
        <v/>
      </c>
      <c r="J5732" s="26" t="str">
        <f>_xlfn.IFNA(VLOOKUP(F5732,الاوردرات!$B$1:$C$600,2,0),"")</f>
        <v/>
      </c>
      <c r="K5732" s="52"/>
      <c r="M5732" s="105" t="str">
        <f>IF(G5732="","",_xlfn.IFNA((VLOOKUP(G5732,help!L:M,2,0))*H5732,_xlfn.IFNA((VLOOKUP(G5732,help!P:Q,2,0))*H5732,"غير مسجلة في المشتريات")))</f>
        <v/>
      </c>
    </row>
    <row r="5733" spans="2:13" hidden="1" x14ac:dyDescent="0.25">
      <c r="B5733" s="13">
        <f>COUNTIFS($G$3:G5733,'تقرير استهلاك خامات'!$D$4)</f>
        <v>2</v>
      </c>
      <c r="C5733" s="13">
        <f>COUNTIFS($F$3:F5733,'تقرير منتج تام'!$E$4)</f>
        <v>10</v>
      </c>
      <c r="D5733" s="37"/>
      <c r="E5733" s="37"/>
      <c r="F5733" s="37"/>
      <c r="G5733" s="39"/>
      <c r="H5733" s="40"/>
      <c r="I5733" s="107" t="str">
        <f>IF(G5733="","",_xlfn.IFNA(VLOOKUP(G5733,'سجل المشتريات'!F:N,8,0),"غير مسجلة في المشتريات"))</f>
        <v/>
      </c>
      <c r="J5733" s="26" t="str">
        <f>_xlfn.IFNA(VLOOKUP(F5733,الاوردرات!$B$1:$C$600,2,0),"")</f>
        <v/>
      </c>
      <c r="K5733" s="52"/>
      <c r="M5733" s="105" t="str">
        <f>IF(G5733="","",_xlfn.IFNA((VLOOKUP(G5733,help!L:M,2,0))*H5733,_xlfn.IFNA((VLOOKUP(G5733,help!P:Q,2,0))*H5733,"غير مسجلة في المشتريات")))</f>
        <v/>
      </c>
    </row>
    <row r="5734" spans="2:13" hidden="1" x14ac:dyDescent="0.25">
      <c r="B5734" s="13">
        <f>COUNTIFS($G$3:G5734,'تقرير استهلاك خامات'!$D$4)</f>
        <v>2</v>
      </c>
      <c r="C5734" s="13">
        <f>COUNTIFS($F$3:F5734,'تقرير منتج تام'!$E$4)</f>
        <v>10</v>
      </c>
      <c r="D5734" s="37"/>
      <c r="E5734" s="37"/>
      <c r="F5734" s="37"/>
      <c r="G5734" s="39"/>
      <c r="H5734" s="40"/>
      <c r="I5734" s="107" t="str">
        <f>IF(G5734="","",_xlfn.IFNA(VLOOKUP(G5734,'سجل المشتريات'!F:N,8,0),"غير مسجلة في المشتريات"))</f>
        <v/>
      </c>
      <c r="J5734" s="26" t="str">
        <f>_xlfn.IFNA(VLOOKUP(F5734,الاوردرات!$B$1:$C$600,2,0),"")</f>
        <v/>
      </c>
      <c r="K5734" s="52"/>
      <c r="M5734" s="105" t="str">
        <f>IF(G5734="","",_xlfn.IFNA((VLOOKUP(G5734,help!L:M,2,0))*H5734,_xlfn.IFNA((VLOOKUP(G5734,help!P:Q,2,0))*H5734,"غير مسجلة في المشتريات")))</f>
        <v/>
      </c>
    </row>
    <row r="5735" spans="2:13" hidden="1" x14ac:dyDescent="0.25">
      <c r="B5735" s="13">
        <f>COUNTIFS($G$3:G5735,'تقرير استهلاك خامات'!$D$4)</f>
        <v>2</v>
      </c>
      <c r="C5735" s="13">
        <f>COUNTIFS($F$3:F5735,'تقرير منتج تام'!$E$4)</f>
        <v>10</v>
      </c>
      <c r="D5735" s="37"/>
      <c r="E5735" s="37"/>
      <c r="F5735" s="37"/>
      <c r="G5735" s="39"/>
      <c r="H5735" s="40"/>
      <c r="I5735" s="107" t="str">
        <f>IF(G5735="","",_xlfn.IFNA(VLOOKUP(G5735,'سجل المشتريات'!F:N,8,0),"غير مسجلة في المشتريات"))</f>
        <v/>
      </c>
      <c r="J5735" s="26" t="str">
        <f>_xlfn.IFNA(VLOOKUP(F5735,الاوردرات!$B$1:$C$600,2,0),"")</f>
        <v/>
      </c>
      <c r="K5735" s="52"/>
      <c r="M5735" s="105" t="str">
        <f>IF(G5735="","",_xlfn.IFNA((VLOOKUP(G5735,help!L:M,2,0))*H5735,_xlfn.IFNA((VLOOKUP(G5735,help!P:Q,2,0))*H5735,"غير مسجلة في المشتريات")))</f>
        <v/>
      </c>
    </row>
    <row r="5736" spans="2:13" hidden="1" x14ac:dyDescent="0.25">
      <c r="B5736" s="13">
        <f>COUNTIFS($G$3:G5736,'تقرير استهلاك خامات'!$D$4)</f>
        <v>2</v>
      </c>
      <c r="C5736" s="13">
        <f>COUNTIFS($F$3:F5736,'تقرير منتج تام'!$E$4)</f>
        <v>10</v>
      </c>
      <c r="D5736" s="37"/>
      <c r="E5736" s="37"/>
      <c r="F5736" s="37"/>
      <c r="G5736" s="39"/>
      <c r="H5736" s="40"/>
      <c r="I5736" s="107" t="str">
        <f>IF(G5736="","",_xlfn.IFNA(VLOOKUP(G5736,'سجل المشتريات'!F:N,8,0),"غير مسجلة في المشتريات"))</f>
        <v/>
      </c>
      <c r="J5736" s="26" t="str">
        <f>_xlfn.IFNA(VLOOKUP(F5736,الاوردرات!$B$1:$C$600,2,0),"")</f>
        <v/>
      </c>
      <c r="K5736" s="52"/>
      <c r="M5736" s="105" t="str">
        <f>IF(G5736="","",_xlfn.IFNA((VLOOKUP(G5736,help!L:M,2,0))*H5736,_xlfn.IFNA((VLOOKUP(G5736,help!P:Q,2,0))*H5736,"غير مسجلة في المشتريات")))</f>
        <v/>
      </c>
    </row>
    <row r="5737" spans="2:13" hidden="1" x14ac:dyDescent="0.25">
      <c r="B5737" s="13">
        <f>COUNTIFS($G$3:G5737,'تقرير استهلاك خامات'!$D$4)</f>
        <v>2</v>
      </c>
      <c r="C5737" s="13">
        <f>COUNTIFS($F$3:F5737,'تقرير منتج تام'!$E$4)</f>
        <v>10</v>
      </c>
      <c r="D5737" s="37"/>
      <c r="E5737" s="37"/>
      <c r="F5737" s="37"/>
      <c r="G5737" s="39"/>
      <c r="H5737" s="40"/>
      <c r="I5737" s="107" t="str">
        <f>IF(G5737="","",_xlfn.IFNA(VLOOKUP(G5737,'سجل المشتريات'!F:N,8,0),"غير مسجلة في المشتريات"))</f>
        <v/>
      </c>
      <c r="J5737" s="26" t="str">
        <f>_xlfn.IFNA(VLOOKUP(F5737,الاوردرات!$B$1:$C$600,2,0),"")</f>
        <v/>
      </c>
      <c r="K5737" s="52"/>
      <c r="M5737" s="105" t="str">
        <f>IF(G5737="","",_xlfn.IFNA((VLOOKUP(G5737,help!L:M,2,0))*H5737,_xlfn.IFNA((VLOOKUP(G5737,help!P:Q,2,0))*H5737,"غير مسجلة في المشتريات")))</f>
        <v/>
      </c>
    </row>
    <row r="5738" spans="2:13" hidden="1" x14ac:dyDescent="0.25">
      <c r="B5738" s="13">
        <f>COUNTIFS($G$3:G5738,'تقرير استهلاك خامات'!$D$4)</f>
        <v>2</v>
      </c>
      <c r="C5738" s="13">
        <f>COUNTIFS($F$3:F5738,'تقرير منتج تام'!$E$4)</f>
        <v>10</v>
      </c>
      <c r="D5738" s="37"/>
      <c r="E5738" s="37"/>
      <c r="F5738" s="37"/>
      <c r="G5738" s="39"/>
      <c r="H5738" s="40"/>
      <c r="I5738" s="107" t="str">
        <f>IF(G5738="","",_xlfn.IFNA(VLOOKUP(G5738,'سجل المشتريات'!F:N,8,0),"غير مسجلة في المشتريات"))</f>
        <v/>
      </c>
      <c r="J5738" s="26" t="str">
        <f>_xlfn.IFNA(VLOOKUP(F5738,الاوردرات!$B$1:$C$600,2,0),"")</f>
        <v/>
      </c>
      <c r="K5738" s="52"/>
      <c r="M5738" s="105" t="str">
        <f>IF(G5738="","",_xlfn.IFNA((VLOOKUP(G5738,help!L:M,2,0))*H5738,_xlfn.IFNA((VLOOKUP(G5738,help!P:Q,2,0))*H5738,"غير مسجلة في المشتريات")))</f>
        <v/>
      </c>
    </row>
    <row r="5739" spans="2:13" hidden="1" x14ac:dyDescent="0.25">
      <c r="B5739" s="13">
        <f>COUNTIFS($G$3:G5739,'تقرير استهلاك خامات'!$D$4)</f>
        <v>2</v>
      </c>
      <c r="C5739" s="13">
        <f>COUNTIFS($F$3:F5739,'تقرير منتج تام'!$E$4)</f>
        <v>10</v>
      </c>
      <c r="D5739" s="37"/>
      <c r="E5739" s="37"/>
      <c r="F5739" s="37"/>
      <c r="G5739" s="39"/>
      <c r="H5739" s="40"/>
      <c r="I5739" s="107" t="str">
        <f>IF(G5739="","",_xlfn.IFNA(VLOOKUP(G5739,'سجل المشتريات'!F:N,8,0),"غير مسجلة في المشتريات"))</f>
        <v/>
      </c>
      <c r="J5739" s="26" t="str">
        <f>_xlfn.IFNA(VLOOKUP(F5739,الاوردرات!$B$1:$C$600,2,0),"")</f>
        <v/>
      </c>
      <c r="K5739" s="52"/>
      <c r="M5739" s="105" t="str">
        <f>IF(G5739="","",_xlfn.IFNA((VLOOKUP(G5739,help!L:M,2,0))*H5739,_xlfn.IFNA((VLOOKUP(G5739,help!P:Q,2,0))*H5739,"غير مسجلة في المشتريات")))</f>
        <v/>
      </c>
    </row>
    <row r="5740" spans="2:13" hidden="1" x14ac:dyDescent="0.25">
      <c r="B5740" s="13">
        <f>COUNTIFS($G$3:G5740,'تقرير استهلاك خامات'!$D$4)</f>
        <v>2</v>
      </c>
      <c r="C5740" s="13">
        <f>COUNTIFS($F$3:F5740,'تقرير منتج تام'!$E$4)</f>
        <v>10</v>
      </c>
      <c r="D5740" s="37"/>
      <c r="E5740" s="37"/>
      <c r="F5740" s="37"/>
      <c r="G5740" s="39"/>
      <c r="H5740" s="40"/>
      <c r="I5740" s="107" t="str">
        <f>IF(G5740="","",_xlfn.IFNA(VLOOKUP(G5740,'سجل المشتريات'!F:N,8,0),"غير مسجلة في المشتريات"))</f>
        <v/>
      </c>
      <c r="J5740" s="26" t="str">
        <f>_xlfn.IFNA(VLOOKUP(F5740,الاوردرات!$B$1:$C$600,2,0),"")</f>
        <v/>
      </c>
      <c r="K5740" s="52"/>
      <c r="M5740" s="105" t="str">
        <f>IF(G5740="","",_xlfn.IFNA((VLOOKUP(G5740,help!L:M,2,0))*H5740,_xlfn.IFNA((VLOOKUP(G5740,help!P:Q,2,0))*H5740,"غير مسجلة في المشتريات")))</f>
        <v/>
      </c>
    </row>
    <row r="5741" spans="2:13" hidden="1" x14ac:dyDescent="0.25">
      <c r="B5741" s="13">
        <f>COUNTIFS($G$3:G5741,'تقرير استهلاك خامات'!$D$4)</f>
        <v>2</v>
      </c>
      <c r="C5741" s="13">
        <f>COUNTIFS($F$3:F5741,'تقرير منتج تام'!$E$4)</f>
        <v>10</v>
      </c>
      <c r="D5741" s="37"/>
      <c r="E5741" s="37"/>
      <c r="F5741" s="37"/>
      <c r="G5741" s="39"/>
      <c r="H5741" s="40"/>
      <c r="I5741" s="107" t="str">
        <f>IF(G5741="","",_xlfn.IFNA(VLOOKUP(G5741,'سجل المشتريات'!F:N,8,0),"غير مسجلة في المشتريات"))</f>
        <v/>
      </c>
      <c r="J5741" s="26" t="str">
        <f>_xlfn.IFNA(VLOOKUP(F5741,الاوردرات!$B$1:$C$600,2,0),"")</f>
        <v/>
      </c>
      <c r="K5741" s="52"/>
      <c r="M5741" s="105" t="str">
        <f>IF(G5741="","",_xlfn.IFNA((VLOOKUP(G5741,help!L:M,2,0))*H5741,_xlfn.IFNA((VLOOKUP(G5741,help!P:Q,2,0))*H5741,"غير مسجلة في المشتريات")))</f>
        <v/>
      </c>
    </row>
    <row r="5742" spans="2:13" hidden="1" x14ac:dyDescent="0.25">
      <c r="B5742" s="13">
        <f>COUNTIFS($G$3:G5742,'تقرير استهلاك خامات'!$D$4)</f>
        <v>2</v>
      </c>
      <c r="C5742" s="13">
        <f>COUNTIFS($F$3:F5742,'تقرير منتج تام'!$E$4)</f>
        <v>10</v>
      </c>
      <c r="D5742" s="37"/>
      <c r="E5742" s="37"/>
      <c r="F5742" s="37"/>
      <c r="G5742" s="39"/>
      <c r="H5742" s="40"/>
      <c r="I5742" s="107" t="str">
        <f>IF(G5742="","",_xlfn.IFNA(VLOOKUP(G5742,'سجل المشتريات'!F:N,8,0),"غير مسجلة في المشتريات"))</f>
        <v/>
      </c>
      <c r="J5742" s="26" t="str">
        <f>_xlfn.IFNA(VLOOKUP(F5742,الاوردرات!$B$1:$C$600,2,0),"")</f>
        <v/>
      </c>
      <c r="K5742" s="52"/>
      <c r="M5742" s="105" t="str">
        <f>IF(G5742="","",_xlfn.IFNA((VLOOKUP(G5742,help!L:M,2,0))*H5742,_xlfn.IFNA((VLOOKUP(G5742,help!P:Q,2,0))*H5742,"غير مسجلة في المشتريات")))</f>
        <v/>
      </c>
    </row>
    <row r="5743" spans="2:13" hidden="1" x14ac:dyDescent="0.25">
      <c r="B5743" s="13">
        <f>COUNTIFS($G$3:G5743,'تقرير استهلاك خامات'!$D$4)</f>
        <v>2</v>
      </c>
      <c r="C5743" s="13">
        <f>COUNTIFS($F$3:F5743,'تقرير منتج تام'!$E$4)</f>
        <v>10</v>
      </c>
      <c r="D5743" s="37"/>
      <c r="E5743" s="37"/>
      <c r="F5743" s="37"/>
      <c r="G5743" s="39"/>
      <c r="H5743" s="40"/>
      <c r="I5743" s="107" t="str">
        <f>IF(G5743="","",_xlfn.IFNA(VLOOKUP(G5743,'سجل المشتريات'!F:N,8,0),"غير مسجلة في المشتريات"))</f>
        <v/>
      </c>
      <c r="J5743" s="26" t="str">
        <f>_xlfn.IFNA(VLOOKUP(F5743,الاوردرات!$B$1:$C$600,2,0),"")</f>
        <v/>
      </c>
      <c r="K5743" s="52"/>
      <c r="M5743" s="105" t="str">
        <f>IF(G5743="","",_xlfn.IFNA((VLOOKUP(G5743,help!L:M,2,0))*H5743,_xlfn.IFNA((VLOOKUP(G5743,help!P:Q,2,0))*H5743,"غير مسجلة في المشتريات")))</f>
        <v/>
      </c>
    </row>
    <row r="5744" spans="2:13" hidden="1" x14ac:dyDescent="0.25">
      <c r="B5744" s="13">
        <f>COUNTIFS($G$3:G5744,'تقرير استهلاك خامات'!$D$4)</f>
        <v>2</v>
      </c>
      <c r="C5744" s="13">
        <f>COUNTIFS($F$3:F5744,'تقرير منتج تام'!$E$4)</f>
        <v>10</v>
      </c>
      <c r="D5744" s="37"/>
      <c r="E5744" s="37"/>
      <c r="F5744" s="37"/>
      <c r="G5744" s="39"/>
      <c r="H5744" s="40"/>
      <c r="I5744" s="107" t="str">
        <f>IF(G5744="","",_xlfn.IFNA(VLOOKUP(G5744,'سجل المشتريات'!F:N,8,0),"غير مسجلة في المشتريات"))</f>
        <v/>
      </c>
      <c r="J5744" s="26" t="str">
        <f>_xlfn.IFNA(VLOOKUP(F5744,الاوردرات!$B$1:$C$600,2,0),"")</f>
        <v/>
      </c>
      <c r="K5744" s="52"/>
      <c r="M5744" s="105" t="str">
        <f>IF(G5744="","",_xlfn.IFNA((VLOOKUP(G5744,help!L:M,2,0))*H5744,_xlfn.IFNA((VLOOKUP(G5744,help!P:Q,2,0))*H5744,"غير مسجلة في المشتريات")))</f>
        <v/>
      </c>
    </row>
    <row r="5745" spans="2:13" hidden="1" x14ac:dyDescent="0.25">
      <c r="B5745" s="13">
        <f>COUNTIFS($G$3:G5745,'تقرير استهلاك خامات'!$D$4)</f>
        <v>2</v>
      </c>
      <c r="C5745" s="13">
        <f>COUNTIFS($F$3:F5745,'تقرير منتج تام'!$E$4)</f>
        <v>10</v>
      </c>
      <c r="D5745" s="37"/>
      <c r="E5745" s="37"/>
      <c r="F5745" s="37"/>
      <c r="G5745" s="39"/>
      <c r="H5745" s="40"/>
      <c r="I5745" s="107" t="str">
        <f>IF(G5745="","",_xlfn.IFNA(VLOOKUP(G5745,'سجل المشتريات'!F:N,8,0),"غير مسجلة في المشتريات"))</f>
        <v/>
      </c>
      <c r="J5745" s="26" t="str">
        <f>_xlfn.IFNA(VLOOKUP(F5745,الاوردرات!$B$1:$C$600,2,0),"")</f>
        <v/>
      </c>
      <c r="K5745" s="52"/>
      <c r="M5745" s="105" t="str">
        <f>IF(G5745="","",_xlfn.IFNA((VLOOKUP(G5745,help!L:M,2,0))*H5745,_xlfn.IFNA((VLOOKUP(G5745,help!P:Q,2,0))*H5745,"غير مسجلة في المشتريات")))</f>
        <v/>
      </c>
    </row>
    <row r="5746" spans="2:13" hidden="1" x14ac:dyDescent="0.25">
      <c r="B5746" s="13">
        <f>COUNTIFS($G$3:G5746,'تقرير استهلاك خامات'!$D$4)</f>
        <v>2</v>
      </c>
      <c r="C5746" s="13">
        <f>COUNTIFS($F$3:F5746,'تقرير منتج تام'!$E$4)</f>
        <v>10</v>
      </c>
      <c r="D5746" s="37"/>
      <c r="E5746" s="37"/>
      <c r="F5746" s="37"/>
      <c r="G5746" s="39"/>
      <c r="H5746" s="40"/>
      <c r="I5746" s="107" t="str">
        <f>IF(G5746="","",_xlfn.IFNA(VLOOKUP(G5746,'سجل المشتريات'!F:N,8,0),"غير مسجلة في المشتريات"))</f>
        <v/>
      </c>
      <c r="J5746" s="26" t="str">
        <f>_xlfn.IFNA(VLOOKUP(F5746,الاوردرات!$B$1:$C$600,2,0),"")</f>
        <v/>
      </c>
      <c r="K5746" s="52"/>
      <c r="M5746" s="105" t="str">
        <f>IF(G5746="","",_xlfn.IFNA((VLOOKUP(G5746,help!L:M,2,0))*H5746,_xlfn.IFNA((VLOOKUP(G5746,help!P:Q,2,0))*H5746,"غير مسجلة في المشتريات")))</f>
        <v/>
      </c>
    </row>
    <row r="5747" spans="2:13" hidden="1" x14ac:dyDescent="0.25">
      <c r="B5747" s="13">
        <f>COUNTIFS($G$3:G5747,'تقرير استهلاك خامات'!$D$4)</f>
        <v>2</v>
      </c>
      <c r="C5747" s="13">
        <f>COUNTIFS($F$3:F5747,'تقرير منتج تام'!$E$4)</f>
        <v>10</v>
      </c>
      <c r="D5747" s="37"/>
      <c r="E5747" s="37"/>
      <c r="F5747" s="37"/>
      <c r="G5747" s="39"/>
      <c r="H5747" s="40"/>
      <c r="I5747" s="107" t="str">
        <f>IF(G5747="","",_xlfn.IFNA(VLOOKUP(G5747,'سجل المشتريات'!F:N,8,0),"غير مسجلة في المشتريات"))</f>
        <v/>
      </c>
      <c r="J5747" s="26" t="str">
        <f>_xlfn.IFNA(VLOOKUP(F5747,الاوردرات!$B$1:$C$600,2,0),"")</f>
        <v/>
      </c>
      <c r="K5747" s="52"/>
      <c r="M5747" s="105" t="str">
        <f>IF(G5747="","",_xlfn.IFNA((VLOOKUP(G5747,help!L:M,2,0))*H5747,_xlfn.IFNA((VLOOKUP(G5747,help!P:Q,2,0))*H5747,"غير مسجلة في المشتريات")))</f>
        <v/>
      </c>
    </row>
    <row r="5748" spans="2:13" hidden="1" x14ac:dyDescent="0.25">
      <c r="B5748" s="13">
        <f>COUNTIFS($G$3:G5748,'تقرير استهلاك خامات'!$D$4)</f>
        <v>2</v>
      </c>
      <c r="C5748" s="13">
        <f>COUNTIFS($F$3:F5748,'تقرير منتج تام'!$E$4)</f>
        <v>10</v>
      </c>
      <c r="D5748" s="37"/>
      <c r="E5748" s="37"/>
      <c r="F5748" s="37"/>
      <c r="G5748" s="39"/>
      <c r="H5748" s="40"/>
      <c r="I5748" s="107" t="str">
        <f>IF(G5748="","",_xlfn.IFNA(VLOOKUP(G5748,'سجل المشتريات'!F:N,8,0),"غير مسجلة في المشتريات"))</f>
        <v/>
      </c>
      <c r="J5748" s="26" t="str">
        <f>_xlfn.IFNA(VLOOKUP(F5748,الاوردرات!$B$1:$C$600,2,0),"")</f>
        <v/>
      </c>
      <c r="K5748" s="52"/>
      <c r="M5748" s="105" t="str">
        <f>IF(G5748="","",_xlfn.IFNA((VLOOKUP(G5748,help!L:M,2,0))*H5748,_xlfn.IFNA((VLOOKUP(G5748,help!P:Q,2,0))*H5748,"غير مسجلة في المشتريات")))</f>
        <v/>
      </c>
    </row>
    <row r="5749" spans="2:13" hidden="1" x14ac:dyDescent="0.25">
      <c r="B5749" s="13">
        <f>COUNTIFS($G$3:G5749,'تقرير استهلاك خامات'!$D$4)</f>
        <v>2</v>
      </c>
      <c r="C5749" s="13">
        <f>COUNTIFS($F$3:F5749,'تقرير منتج تام'!$E$4)</f>
        <v>10</v>
      </c>
      <c r="D5749" s="37"/>
      <c r="E5749" s="37"/>
      <c r="F5749" s="37"/>
      <c r="G5749" s="39"/>
      <c r="H5749" s="40"/>
      <c r="I5749" s="107" t="str">
        <f>IF(G5749="","",_xlfn.IFNA(VLOOKUP(G5749,'سجل المشتريات'!F:N,8,0),"غير مسجلة في المشتريات"))</f>
        <v/>
      </c>
      <c r="J5749" s="26" t="str">
        <f>_xlfn.IFNA(VLOOKUP(F5749,الاوردرات!$B$1:$C$600,2,0),"")</f>
        <v/>
      </c>
      <c r="K5749" s="52"/>
      <c r="M5749" s="105" t="str">
        <f>IF(G5749="","",_xlfn.IFNA((VLOOKUP(G5749,help!L:M,2,0))*H5749,_xlfn.IFNA((VLOOKUP(G5749,help!P:Q,2,0))*H5749,"غير مسجلة في المشتريات")))</f>
        <v/>
      </c>
    </row>
    <row r="5750" spans="2:13" hidden="1" x14ac:dyDescent="0.25">
      <c r="B5750" s="13">
        <f>COUNTIFS($G$3:G5750,'تقرير استهلاك خامات'!$D$4)</f>
        <v>2</v>
      </c>
      <c r="C5750" s="13">
        <f>COUNTIFS($F$3:F5750,'تقرير منتج تام'!$E$4)</f>
        <v>10</v>
      </c>
      <c r="D5750" s="37"/>
      <c r="E5750" s="37"/>
      <c r="F5750" s="37"/>
      <c r="G5750" s="39"/>
      <c r="H5750" s="40"/>
      <c r="I5750" s="107" t="str">
        <f>IF(G5750="","",_xlfn.IFNA(VLOOKUP(G5750,'سجل المشتريات'!F:N,8,0),"غير مسجلة في المشتريات"))</f>
        <v/>
      </c>
      <c r="J5750" s="26" t="str">
        <f>_xlfn.IFNA(VLOOKUP(F5750,الاوردرات!$B$1:$C$600,2,0),"")</f>
        <v/>
      </c>
      <c r="K5750" s="52"/>
      <c r="M5750" s="105" t="str">
        <f>IF(G5750="","",_xlfn.IFNA((VLOOKUP(G5750,help!L:M,2,0))*H5750,_xlfn.IFNA((VLOOKUP(G5750,help!P:Q,2,0))*H5750,"غير مسجلة في المشتريات")))</f>
        <v/>
      </c>
    </row>
    <row r="5751" spans="2:13" hidden="1" x14ac:dyDescent="0.25">
      <c r="B5751" s="13">
        <f>COUNTIFS($G$3:G5751,'تقرير استهلاك خامات'!$D$4)</f>
        <v>2</v>
      </c>
      <c r="C5751" s="13">
        <f>COUNTIFS($F$3:F5751,'تقرير منتج تام'!$E$4)</f>
        <v>10</v>
      </c>
      <c r="D5751" s="37"/>
      <c r="E5751" s="37"/>
      <c r="F5751" s="37"/>
      <c r="G5751" s="39"/>
      <c r="H5751" s="40"/>
      <c r="I5751" s="107" t="str">
        <f>IF(G5751="","",_xlfn.IFNA(VLOOKUP(G5751,'سجل المشتريات'!F:N,8,0),"غير مسجلة في المشتريات"))</f>
        <v/>
      </c>
      <c r="J5751" s="26" t="str">
        <f>_xlfn.IFNA(VLOOKUP(F5751,الاوردرات!$B$1:$C$600,2,0),"")</f>
        <v/>
      </c>
      <c r="K5751" s="52"/>
      <c r="M5751" s="105" t="str">
        <f>IF(G5751="","",_xlfn.IFNA((VLOOKUP(G5751,help!L:M,2,0))*H5751,_xlfn.IFNA((VLOOKUP(G5751,help!P:Q,2,0))*H5751,"غير مسجلة في المشتريات")))</f>
        <v/>
      </c>
    </row>
    <row r="5752" spans="2:13" hidden="1" x14ac:dyDescent="0.25">
      <c r="B5752" s="13">
        <f>COUNTIFS($G$3:G5752,'تقرير استهلاك خامات'!$D$4)</f>
        <v>2</v>
      </c>
      <c r="C5752" s="13">
        <f>COUNTIFS($F$3:F5752,'تقرير منتج تام'!$E$4)</f>
        <v>10</v>
      </c>
      <c r="D5752" s="37"/>
      <c r="E5752" s="37"/>
      <c r="F5752" s="37"/>
      <c r="G5752" s="39"/>
      <c r="H5752" s="40"/>
      <c r="I5752" s="107" t="str">
        <f>IF(G5752="","",_xlfn.IFNA(VLOOKUP(G5752,'سجل المشتريات'!F:N,8,0),"غير مسجلة في المشتريات"))</f>
        <v/>
      </c>
      <c r="J5752" s="26" t="str">
        <f>_xlfn.IFNA(VLOOKUP(F5752,الاوردرات!$B$1:$C$600,2,0),"")</f>
        <v/>
      </c>
      <c r="K5752" s="52"/>
      <c r="M5752" s="105" t="str">
        <f>IF(G5752="","",_xlfn.IFNA((VLOOKUP(G5752,help!L:M,2,0))*H5752,_xlfn.IFNA((VLOOKUP(G5752,help!P:Q,2,0))*H5752,"غير مسجلة في المشتريات")))</f>
        <v/>
      </c>
    </row>
    <row r="5753" spans="2:13" hidden="1" x14ac:dyDescent="0.25">
      <c r="B5753" s="13">
        <f>COUNTIFS($G$3:G5753,'تقرير استهلاك خامات'!$D$4)</f>
        <v>2</v>
      </c>
      <c r="C5753" s="13">
        <f>COUNTIFS($F$3:F5753,'تقرير منتج تام'!$E$4)</f>
        <v>10</v>
      </c>
      <c r="D5753" s="37"/>
      <c r="E5753" s="37"/>
      <c r="F5753" s="37"/>
      <c r="G5753" s="39"/>
      <c r="H5753" s="40"/>
      <c r="I5753" s="107" t="str">
        <f>IF(G5753="","",_xlfn.IFNA(VLOOKUP(G5753,'سجل المشتريات'!F:N,8,0),"غير مسجلة في المشتريات"))</f>
        <v/>
      </c>
      <c r="J5753" s="26" t="str">
        <f>_xlfn.IFNA(VLOOKUP(F5753,الاوردرات!$B$1:$C$600,2,0),"")</f>
        <v/>
      </c>
      <c r="K5753" s="52"/>
      <c r="M5753" s="105" t="str">
        <f>IF(G5753="","",_xlfn.IFNA((VLOOKUP(G5753,help!L:M,2,0))*H5753,_xlfn.IFNA((VLOOKUP(G5753,help!P:Q,2,0))*H5753,"غير مسجلة في المشتريات")))</f>
        <v/>
      </c>
    </row>
    <row r="5754" spans="2:13" hidden="1" x14ac:dyDescent="0.25">
      <c r="B5754" s="13">
        <f>COUNTIFS($G$3:G5754,'تقرير استهلاك خامات'!$D$4)</f>
        <v>2</v>
      </c>
      <c r="C5754" s="13">
        <f>COUNTIFS($F$3:F5754,'تقرير منتج تام'!$E$4)</f>
        <v>10</v>
      </c>
      <c r="D5754" s="37"/>
      <c r="E5754" s="37"/>
      <c r="F5754" s="37"/>
      <c r="G5754" s="39"/>
      <c r="H5754" s="40"/>
      <c r="I5754" s="107" t="str">
        <f>IF(G5754="","",_xlfn.IFNA(VLOOKUP(G5754,'سجل المشتريات'!F:N,8,0),"غير مسجلة في المشتريات"))</f>
        <v/>
      </c>
      <c r="J5754" s="26" t="str">
        <f>_xlfn.IFNA(VLOOKUP(F5754,الاوردرات!$B$1:$C$600,2,0),"")</f>
        <v/>
      </c>
      <c r="K5754" s="52"/>
      <c r="M5754" s="105" t="str">
        <f>IF(G5754="","",_xlfn.IFNA((VLOOKUP(G5754,help!L:M,2,0))*H5754,_xlfn.IFNA((VLOOKUP(G5754,help!P:Q,2,0))*H5754,"غير مسجلة في المشتريات")))</f>
        <v/>
      </c>
    </row>
    <row r="5755" spans="2:13" hidden="1" x14ac:dyDescent="0.25">
      <c r="B5755" s="13">
        <f>COUNTIFS($G$3:G5755,'تقرير استهلاك خامات'!$D$4)</f>
        <v>2</v>
      </c>
      <c r="C5755" s="13">
        <f>COUNTIFS($F$3:F5755,'تقرير منتج تام'!$E$4)</f>
        <v>10</v>
      </c>
      <c r="D5755" s="37"/>
      <c r="E5755" s="37"/>
      <c r="F5755" s="37"/>
      <c r="G5755" s="39"/>
      <c r="H5755" s="40"/>
      <c r="I5755" s="107" t="str">
        <f>IF(G5755="","",_xlfn.IFNA(VLOOKUP(G5755,'سجل المشتريات'!F:N,8,0),"غير مسجلة في المشتريات"))</f>
        <v/>
      </c>
      <c r="J5755" s="26" t="str">
        <f>_xlfn.IFNA(VLOOKUP(F5755,الاوردرات!$B$1:$C$600,2,0),"")</f>
        <v/>
      </c>
      <c r="K5755" s="52"/>
      <c r="M5755" s="105" t="str">
        <f>IF(G5755="","",_xlfn.IFNA((VLOOKUP(G5755,help!L:M,2,0))*H5755,_xlfn.IFNA((VLOOKUP(G5755,help!P:Q,2,0))*H5755,"غير مسجلة في المشتريات")))</f>
        <v/>
      </c>
    </row>
    <row r="5756" spans="2:13" hidden="1" x14ac:dyDescent="0.25">
      <c r="B5756" s="13">
        <f>COUNTIFS($G$3:G5756,'تقرير استهلاك خامات'!$D$4)</f>
        <v>2</v>
      </c>
      <c r="C5756" s="13">
        <f>COUNTIFS($F$3:F5756,'تقرير منتج تام'!$E$4)</f>
        <v>10</v>
      </c>
      <c r="D5756" s="37"/>
      <c r="E5756" s="37"/>
      <c r="F5756" s="37"/>
      <c r="G5756" s="39"/>
      <c r="H5756" s="40"/>
      <c r="I5756" s="107" t="str">
        <f>IF(G5756="","",_xlfn.IFNA(VLOOKUP(G5756,'سجل المشتريات'!F:N,8,0),"غير مسجلة في المشتريات"))</f>
        <v/>
      </c>
      <c r="J5756" s="26" t="str">
        <f>_xlfn.IFNA(VLOOKUP(F5756,الاوردرات!$B$1:$C$600,2,0),"")</f>
        <v/>
      </c>
      <c r="K5756" s="52"/>
      <c r="M5756" s="105" t="str">
        <f>IF(G5756="","",_xlfn.IFNA((VLOOKUP(G5756,help!L:M,2,0))*H5756,_xlfn.IFNA((VLOOKUP(G5756,help!P:Q,2,0))*H5756,"غير مسجلة في المشتريات")))</f>
        <v/>
      </c>
    </row>
    <row r="5757" spans="2:13" hidden="1" x14ac:dyDescent="0.25">
      <c r="B5757" s="13">
        <f>COUNTIFS($G$3:G5757,'تقرير استهلاك خامات'!$D$4)</f>
        <v>2</v>
      </c>
      <c r="C5757" s="13">
        <f>COUNTIFS($F$3:F5757,'تقرير منتج تام'!$E$4)</f>
        <v>10</v>
      </c>
      <c r="D5757" s="37"/>
      <c r="E5757" s="37"/>
      <c r="F5757" s="37"/>
      <c r="G5757" s="39"/>
      <c r="H5757" s="40"/>
      <c r="I5757" s="107" t="str">
        <f>IF(G5757="","",_xlfn.IFNA(VLOOKUP(G5757,'سجل المشتريات'!F:N,8,0),"غير مسجلة في المشتريات"))</f>
        <v/>
      </c>
      <c r="J5757" s="26" t="str">
        <f>_xlfn.IFNA(VLOOKUP(F5757,الاوردرات!$B$1:$C$600,2,0),"")</f>
        <v/>
      </c>
      <c r="K5757" s="52"/>
      <c r="M5757" s="105" t="str">
        <f>IF(G5757="","",_xlfn.IFNA((VLOOKUP(G5757,help!L:M,2,0))*H5757,_xlfn.IFNA((VLOOKUP(G5757,help!P:Q,2,0))*H5757,"غير مسجلة في المشتريات")))</f>
        <v/>
      </c>
    </row>
    <row r="5758" spans="2:13" hidden="1" x14ac:dyDescent="0.25">
      <c r="B5758" s="13">
        <f>COUNTIFS($G$3:G5758,'تقرير استهلاك خامات'!$D$4)</f>
        <v>2</v>
      </c>
      <c r="C5758" s="13">
        <f>COUNTIFS($F$3:F5758,'تقرير منتج تام'!$E$4)</f>
        <v>10</v>
      </c>
      <c r="D5758" s="37"/>
      <c r="E5758" s="37"/>
      <c r="F5758" s="37"/>
      <c r="G5758" s="39"/>
      <c r="H5758" s="40"/>
      <c r="I5758" s="107" t="str">
        <f>IF(G5758="","",_xlfn.IFNA(VLOOKUP(G5758,'سجل المشتريات'!F:N,8,0),"غير مسجلة في المشتريات"))</f>
        <v/>
      </c>
      <c r="J5758" s="26" t="str">
        <f>_xlfn.IFNA(VLOOKUP(F5758,الاوردرات!$B$1:$C$600,2,0),"")</f>
        <v/>
      </c>
      <c r="K5758" s="52"/>
      <c r="M5758" s="105" t="str">
        <f>IF(G5758="","",_xlfn.IFNA((VLOOKUP(G5758,help!L:M,2,0))*H5758,_xlfn.IFNA((VLOOKUP(G5758,help!P:Q,2,0))*H5758,"غير مسجلة في المشتريات")))</f>
        <v/>
      </c>
    </row>
    <row r="5759" spans="2:13" hidden="1" x14ac:dyDescent="0.25">
      <c r="B5759" s="13">
        <f>COUNTIFS($G$3:G5759,'تقرير استهلاك خامات'!$D$4)</f>
        <v>2</v>
      </c>
      <c r="C5759" s="13">
        <f>COUNTIFS($F$3:F5759,'تقرير منتج تام'!$E$4)</f>
        <v>10</v>
      </c>
      <c r="D5759" s="37"/>
      <c r="E5759" s="37"/>
      <c r="F5759" s="37"/>
      <c r="G5759" s="39"/>
      <c r="H5759" s="40"/>
      <c r="I5759" s="107" t="str">
        <f>IF(G5759="","",_xlfn.IFNA(VLOOKUP(G5759,'سجل المشتريات'!F:N,8,0),"غير مسجلة في المشتريات"))</f>
        <v/>
      </c>
      <c r="J5759" s="26" t="str">
        <f>_xlfn.IFNA(VLOOKUP(F5759,الاوردرات!$B$1:$C$600,2,0),"")</f>
        <v/>
      </c>
      <c r="K5759" s="52"/>
      <c r="M5759" s="105" t="str">
        <f>IF(G5759="","",_xlfn.IFNA((VLOOKUP(G5759,help!L:M,2,0))*H5759,_xlfn.IFNA((VLOOKUP(G5759,help!P:Q,2,0))*H5759,"غير مسجلة في المشتريات")))</f>
        <v/>
      </c>
    </row>
    <row r="5760" spans="2:13" hidden="1" x14ac:dyDescent="0.25">
      <c r="B5760" s="13">
        <f>COUNTIFS($G$3:G5760,'تقرير استهلاك خامات'!$D$4)</f>
        <v>2</v>
      </c>
      <c r="C5760" s="13">
        <f>COUNTIFS($F$3:F5760,'تقرير منتج تام'!$E$4)</f>
        <v>10</v>
      </c>
      <c r="D5760" s="37"/>
      <c r="E5760" s="37"/>
      <c r="F5760" s="37"/>
      <c r="G5760" s="39"/>
      <c r="H5760" s="40"/>
      <c r="I5760" s="107" t="str">
        <f>IF(G5760="","",_xlfn.IFNA(VLOOKUP(G5760,'سجل المشتريات'!F:N,8,0),"غير مسجلة في المشتريات"))</f>
        <v/>
      </c>
      <c r="J5760" s="26" t="str">
        <f>_xlfn.IFNA(VLOOKUP(F5760,الاوردرات!$B$1:$C$600,2,0),"")</f>
        <v/>
      </c>
      <c r="K5760" s="52"/>
      <c r="M5760" s="105" t="str">
        <f>IF(G5760="","",_xlfn.IFNA((VLOOKUP(G5760,help!L:M,2,0))*H5760,_xlfn.IFNA((VLOOKUP(G5760,help!P:Q,2,0))*H5760,"غير مسجلة في المشتريات")))</f>
        <v/>
      </c>
    </row>
    <row r="5761" spans="2:13" hidden="1" x14ac:dyDescent="0.25">
      <c r="B5761" s="13">
        <f>COUNTIFS($G$3:G5761,'تقرير استهلاك خامات'!$D$4)</f>
        <v>2</v>
      </c>
      <c r="C5761" s="13">
        <f>COUNTIFS($F$3:F5761,'تقرير منتج تام'!$E$4)</f>
        <v>10</v>
      </c>
      <c r="D5761" s="37"/>
      <c r="E5761" s="37"/>
      <c r="F5761" s="37"/>
      <c r="G5761" s="39"/>
      <c r="H5761" s="40"/>
      <c r="I5761" s="107" t="str">
        <f>IF(G5761="","",_xlfn.IFNA(VLOOKUP(G5761,'سجل المشتريات'!F:N,8,0),"غير مسجلة في المشتريات"))</f>
        <v/>
      </c>
      <c r="J5761" s="26" t="str">
        <f>_xlfn.IFNA(VLOOKUP(F5761,الاوردرات!$B$1:$C$600,2,0),"")</f>
        <v/>
      </c>
      <c r="K5761" s="52"/>
      <c r="M5761" s="105" t="str">
        <f>IF(G5761="","",_xlfn.IFNA((VLOOKUP(G5761,help!L:M,2,0))*H5761,_xlfn.IFNA((VLOOKUP(G5761,help!P:Q,2,0))*H5761,"غير مسجلة في المشتريات")))</f>
        <v/>
      </c>
    </row>
    <row r="5762" spans="2:13" hidden="1" x14ac:dyDescent="0.25">
      <c r="B5762" s="13">
        <f>COUNTIFS($G$3:G5762,'تقرير استهلاك خامات'!$D$4)</f>
        <v>2</v>
      </c>
      <c r="C5762" s="13">
        <f>COUNTIFS($F$3:F5762,'تقرير منتج تام'!$E$4)</f>
        <v>10</v>
      </c>
      <c r="D5762" s="37"/>
      <c r="E5762" s="37"/>
      <c r="F5762" s="37"/>
      <c r="G5762" s="39"/>
      <c r="H5762" s="40"/>
      <c r="I5762" s="107" t="str">
        <f>IF(G5762="","",_xlfn.IFNA(VLOOKUP(G5762,'سجل المشتريات'!F:N,8,0),"غير مسجلة في المشتريات"))</f>
        <v/>
      </c>
      <c r="J5762" s="26" t="str">
        <f>_xlfn.IFNA(VLOOKUP(F5762,الاوردرات!$B$1:$C$600,2,0),"")</f>
        <v/>
      </c>
      <c r="K5762" s="52"/>
      <c r="M5762" s="105" t="str">
        <f>IF(G5762="","",_xlfn.IFNA((VLOOKUP(G5762,help!L:M,2,0))*H5762,_xlfn.IFNA((VLOOKUP(G5762,help!P:Q,2,0))*H5762,"غير مسجلة في المشتريات")))</f>
        <v/>
      </c>
    </row>
    <row r="5763" spans="2:13" hidden="1" x14ac:dyDescent="0.25">
      <c r="B5763" s="13">
        <f>COUNTIFS($G$3:G5763,'تقرير استهلاك خامات'!$D$4)</f>
        <v>2</v>
      </c>
      <c r="C5763" s="13">
        <f>COUNTIFS($F$3:F5763,'تقرير منتج تام'!$E$4)</f>
        <v>10</v>
      </c>
      <c r="D5763" s="37"/>
      <c r="E5763" s="37"/>
      <c r="F5763" s="37"/>
      <c r="G5763" s="39"/>
      <c r="H5763" s="40"/>
      <c r="I5763" s="107" t="str">
        <f>IF(G5763="","",_xlfn.IFNA(VLOOKUP(G5763,'سجل المشتريات'!F:N,8,0),"غير مسجلة في المشتريات"))</f>
        <v/>
      </c>
      <c r="J5763" s="26" t="str">
        <f>_xlfn.IFNA(VLOOKUP(F5763,الاوردرات!$B$1:$C$600,2,0),"")</f>
        <v/>
      </c>
      <c r="K5763" s="52"/>
      <c r="M5763" s="105" t="str">
        <f>IF(G5763="","",_xlfn.IFNA((VLOOKUP(G5763,help!L:M,2,0))*H5763,_xlfn.IFNA((VLOOKUP(G5763,help!P:Q,2,0))*H5763,"غير مسجلة في المشتريات")))</f>
        <v/>
      </c>
    </row>
    <row r="5764" spans="2:13" hidden="1" x14ac:dyDescent="0.25">
      <c r="B5764" s="13">
        <f>COUNTIFS($G$3:G5764,'تقرير استهلاك خامات'!$D$4)</f>
        <v>2</v>
      </c>
      <c r="C5764" s="13">
        <f>COUNTIFS($F$3:F5764,'تقرير منتج تام'!$E$4)</f>
        <v>10</v>
      </c>
      <c r="D5764" s="37"/>
      <c r="E5764" s="37"/>
      <c r="F5764" s="37"/>
      <c r="G5764" s="39"/>
      <c r="H5764" s="40"/>
      <c r="I5764" s="107" t="str">
        <f>IF(G5764="","",_xlfn.IFNA(VLOOKUP(G5764,'سجل المشتريات'!F:N,8,0),"غير مسجلة في المشتريات"))</f>
        <v/>
      </c>
      <c r="J5764" s="26" t="str">
        <f>_xlfn.IFNA(VLOOKUP(F5764,الاوردرات!$B$1:$C$600,2,0),"")</f>
        <v/>
      </c>
      <c r="K5764" s="52"/>
      <c r="M5764" s="105" t="str">
        <f>IF(G5764="","",_xlfn.IFNA((VLOOKUP(G5764,help!L:M,2,0))*H5764,_xlfn.IFNA((VLOOKUP(G5764,help!P:Q,2,0))*H5764,"غير مسجلة في المشتريات")))</f>
        <v/>
      </c>
    </row>
    <row r="5765" spans="2:13" hidden="1" x14ac:dyDescent="0.25">
      <c r="B5765" s="13">
        <f>COUNTIFS($G$3:G5765,'تقرير استهلاك خامات'!$D$4)</f>
        <v>2</v>
      </c>
      <c r="C5765" s="13">
        <f>COUNTIFS($F$3:F5765,'تقرير منتج تام'!$E$4)</f>
        <v>10</v>
      </c>
      <c r="D5765" s="37"/>
      <c r="E5765" s="37"/>
      <c r="F5765" s="37"/>
      <c r="G5765" s="39"/>
      <c r="H5765" s="40"/>
      <c r="I5765" s="107" t="str">
        <f>IF(G5765="","",_xlfn.IFNA(VLOOKUP(G5765,'سجل المشتريات'!F:N,8,0),"غير مسجلة في المشتريات"))</f>
        <v/>
      </c>
      <c r="J5765" s="26" t="str">
        <f>_xlfn.IFNA(VLOOKUP(F5765,الاوردرات!$B$1:$C$600,2,0),"")</f>
        <v/>
      </c>
      <c r="K5765" s="52"/>
      <c r="M5765" s="105" t="str">
        <f>IF(G5765="","",_xlfn.IFNA((VLOOKUP(G5765,help!L:M,2,0))*H5765,_xlfn.IFNA((VLOOKUP(G5765,help!P:Q,2,0))*H5765,"غير مسجلة في المشتريات")))</f>
        <v/>
      </c>
    </row>
    <row r="5766" spans="2:13" hidden="1" x14ac:dyDescent="0.25">
      <c r="B5766" s="13">
        <f>COUNTIFS($G$3:G5766,'تقرير استهلاك خامات'!$D$4)</f>
        <v>2</v>
      </c>
      <c r="C5766" s="13">
        <f>COUNTIFS($F$3:F5766,'تقرير منتج تام'!$E$4)</f>
        <v>10</v>
      </c>
      <c r="D5766" s="37"/>
      <c r="E5766" s="37"/>
      <c r="F5766" s="37"/>
      <c r="G5766" s="39"/>
      <c r="H5766" s="40"/>
      <c r="I5766" s="107" t="str">
        <f>IF(G5766="","",_xlfn.IFNA(VLOOKUP(G5766,'سجل المشتريات'!F:N,8,0),"غير مسجلة في المشتريات"))</f>
        <v/>
      </c>
      <c r="J5766" s="26" t="str">
        <f>_xlfn.IFNA(VLOOKUP(F5766,الاوردرات!$B$1:$C$600,2,0),"")</f>
        <v/>
      </c>
      <c r="K5766" s="52"/>
      <c r="M5766" s="105" t="str">
        <f>IF(G5766="","",_xlfn.IFNA((VLOOKUP(G5766,help!L:M,2,0))*H5766,_xlfn.IFNA((VLOOKUP(G5766,help!P:Q,2,0))*H5766,"غير مسجلة في المشتريات")))</f>
        <v/>
      </c>
    </row>
    <row r="5767" spans="2:13" hidden="1" x14ac:dyDescent="0.25">
      <c r="B5767" s="13">
        <f>COUNTIFS($G$3:G5767,'تقرير استهلاك خامات'!$D$4)</f>
        <v>2</v>
      </c>
      <c r="C5767" s="13">
        <f>COUNTIFS($F$3:F5767,'تقرير منتج تام'!$E$4)</f>
        <v>10</v>
      </c>
      <c r="D5767" s="37"/>
      <c r="E5767" s="37"/>
      <c r="F5767" s="37"/>
      <c r="G5767" s="39"/>
      <c r="H5767" s="40"/>
      <c r="I5767" s="107" t="str">
        <f>IF(G5767="","",_xlfn.IFNA(VLOOKUP(G5767,'سجل المشتريات'!F:N,8,0),"غير مسجلة في المشتريات"))</f>
        <v/>
      </c>
      <c r="J5767" s="26" t="str">
        <f>_xlfn.IFNA(VLOOKUP(F5767,الاوردرات!$B$1:$C$600,2,0),"")</f>
        <v/>
      </c>
      <c r="K5767" s="52"/>
      <c r="M5767" s="105" t="str">
        <f>IF(G5767="","",_xlfn.IFNA((VLOOKUP(G5767,help!L:M,2,0))*H5767,_xlfn.IFNA((VLOOKUP(G5767,help!P:Q,2,0))*H5767,"غير مسجلة في المشتريات")))</f>
        <v/>
      </c>
    </row>
    <row r="5768" spans="2:13" hidden="1" x14ac:dyDescent="0.25">
      <c r="B5768" s="13">
        <f>COUNTIFS($G$3:G5768,'تقرير استهلاك خامات'!$D$4)</f>
        <v>2</v>
      </c>
      <c r="C5768" s="13">
        <f>COUNTIFS($F$3:F5768,'تقرير منتج تام'!$E$4)</f>
        <v>10</v>
      </c>
      <c r="D5768" s="37"/>
      <c r="E5768" s="37"/>
      <c r="F5768" s="37"/>
      <c r="G5768" s="39"/>
      <c r="H5768" s="40"/>
      <c r="I5768" s="107" t="str">
        <f>IF(G5768="","",_xlfn.IFNA(VLOOKUP(G5768,'سجل المشتريات'!F:N,8,0),"غير مسجلة في المشتريات"))</f>
        <v/>
      </c>
      <c r="J5768" s="26" t="str">
        <f>_xlfn.IFNA(VLOOKUP(F5768,الاوردرات!$B$1:$C$600,2,0),"")</f>
        <v/>
      </c>
      <c r="K5768" s="52"/>
      <c r="M5768" s="105" t="str">
        <f>IF(G5768="","",_xlfn.IFNA((VLOOKUP(G5768,help!L:M,2,0))*H5768,_xlfn.IFNA((VLOOKUP(G5768,help!P:Q,2,0))*H5768,"غير مسجلة في المشتريات")))</f>
        <v/>
      </c>
    </row>
    <row r="5769" spans="2:13" hidden="1" x14ac:dyDescent="0.25">
      <c r="B5769" s="13">
        <f>COUNTIFS($G$3:G5769,'تقرير استهلاك خامات'!$D$4)</f>
        <v>2</v>
      </c>
      <c r="C5769" s="13">
        <f>COUNTIFS($F$3:F5769,'تقرير منتج تام'!$E$4)</f>
        <v>10</v>
      </c>
      <c r="D5769" s="37"/>
      <c r="E5769" s="37"/>
      <c r="F5769" s="37"/>
      <c r="G5769" s="39"/>
      <c r="H5769" s="40"/>
      <c r="I5769" s="107" t="str">
        <f>IF(G5769="","",_xlfn.IFNA(VLOOKUP(G5769,'سجل المشتريات'!F:N,8,0),"غير مسجلة في المشتريات"))</f>
        <v/>
      </c>
      <c r="J5769" s="26" t="str">
        <f>_xlfn.IFNA(VLOOKUP(F5769,الاوردرات!$B$1:$C$600,2,0),"")</f>
        <v/>
      </c>
      <c r="K5769" s="52"/>
      <c r="M5769" s="105" t="str">
        <f>IF(G5769="","",_xlfn.IFNA((VLOOKUP(G5769,help!L:M,2,0))*H5769,_xlfn.IFNA((VLOOKUP(G5769,help!P:Q,2,0))*H5769,"غير مسجلة في المشتريات")))</f>
        <v/>
      </c>
    </row>
    <row r="5770" spans="2:13" hidden="1" x14ac:dyDescent="0.25">
      <c r="B5770" s="13">
        <f>COUNTIFS($G$3:G5770,'تقرير استهلاك خامات'!$D$4)</f>
        <v>2</v>
      </c>
      <c r="C5770" s="13">
        <f>COUNTIFS($F$3:F5770,'تقرير منتج تام'!$E$4)</f>
        <v>10</v>
      </c>
      <c r="D5770" s="37"/>
      <c r="E5770" s="37"/>
      <c r="F5770" s="37"/>
      <c r="G5770" s="39"/>
      <c r="H5770" s="40"/>
      <c r="I5770" s="107" t="str">
        <f>IF(G5770="","",_xlfn.IFNA(VLOOKUP(G5770,'سجل المشتريات'!F:N,8,0),"غير مسجلة في المشتريات"))</f>
        <v/>
      </c>
      <c r="J5770" s="26" t="str">
        <f>_xlfn.IFNA(VLOOKUP(F5770,الاوردرات!$B$1:$C$600,2,0),"")</f>
        <v/>
      </c>
      <c r="K5770" s="52"/>
      <c r="M5770" s="105" t="str">
        <f>IF(G5770="","",_xlfn.IFNA((VLOOKUP(G5770,help!L:M,2,0))*H5770,_xlfn.IFNA((VLOOKUP(G5770,help!P:Q,2,0))*H5770,"غير مسجلة في المشتريات")))</f>
        <v/>
      </c>
    </row>
    <row r="5771" spans="2:13" hidden="1" x14ac:dyDescent="0.25">
      <c r="B5771" s="13">
        <f>COUNTIFS($G$3:G5771,'تقرير استهلاك خامات'!$D$4)</f>
        <v>2</v>
      </c>
      <c r="C5771" s="13">
        <f>COUNTIFS($F$3:F5771,'تقرير منتج تام'!$E$4)</f>
        <v>10</v>
      </c>
      <c r="D5771" s="37"/>
      <c r="E5771" s="37"/>
      <c r="F5771" s="37"/>
      <c r="G5771" s="39"/>
      <c r="H5771" s="40"/>
      <c r="I5771" s="107" t="str">
        <f>IF(G5771="","",_xlfn.IFNA(VLOOKUP(G5771,'سجل المشتريات'!F:N,8,0),"غير مسجلة في المشتريات"))</f>
        <v/>
      </c>
      <c r="J5771" s="26" t="str">
        <f>_xlfn.IFNA(VLOOKUP(F5771,الاوردرات!$B$1:$C$600,2,0),"")</f>
        <v/>
      </c>
      <c r="K5771" s="52"/>
      <c r="M5771" s="105" t="str">
        <f>IF(G5771="","",_xlfn.IFNA((VLOOKUP(G5771,help!L:M,2,0))*H5771,_xlfn.IFNA((VLOOKUP(G5771,help!P:Q,2,0))*H5771,"غير مسجلة في المشتريات")))</f>
        <v/>
      </c>
    </row>
    <row r="5772" spans="2:13" hidden="1" x14ac:dyDescent="0.25">
      <c r="B5772" s="13">
        <f>COUNTIFS($G$3:G5772,'تقرير استهلاك خامات'!$D$4)</f>
        <v>2</v>
      </c>
      <c r="C5772" s="13">
        <f>COUNTIFS($F$3:F5772,'تقرير منتج تام'!$E$4)</f>
        <v>10</v>
      </c>
      <c r="D5772" s="37"/>
      <c r="E5772" s="37"/>
      <c r="F5772" s="37"/>
      <c r="G5772" s="39"/>
      <c r="H5772" s="40"/>
      <c r="I5772" s="107" t="str">
        <f>IF(G5772="","",_xlfn.IFNA(VLOOKUP(G5772,'سجل المشتريات'!F:N,8,0),"غير مسجلة في المشتريات"))</f>
        <v/>
      </c>
      <c r="J5772" s="26" t="str">
        <f>_xlfn.IFNA(VLOOKUP(F5772,الاوردرات!$B$1:$C$600,2,0),"")</f>
        <v/>
      </c>
      <c r="K5772" s="52"/>
      <c r="M5772" s="105" t="str">
        <f>IF(G5772="","",_xlfn.IFNA((VLOOKUP(G5772,help!L:M,2,0))*H5772,_xlfn.IFNA((VLOOKUP(G5772,help!P:Q,2,0))*H5772,"غير مسجلة في المشتريات")))</f>
        <v/>
      </c>
    </row>
    <row r="5773" spans="2:13" hidden="1" x14ac:dyDescent="0.25">
      <c r="B5773" s="13">
        <f>COUNTIFS($G$3:G5773,'تقرير استهلاك خامات'!$D$4)</f>
        <v>2</v>
      </c>
      <c r="C5773" s="13">
        <f>COUNTIFS($F$3:F5773,'تقرير منتج تام'!$E$4)</f>
        <v>10</v>
      </c>
      <c r="D5773" s="37"/>
      <c r="E5773" s="37"/>
      <c r="F5773" s="37"/>
      <c r="G5773" s="39"/>
      <c r="H5773" s="40"/>
      <c r="I5773" s="107" t="str">
        <f>IF(G5773="","",_xlfn.IFNA(VLOOKUP(G5773,'سجل المشتريات'!F:N,8,0),"غير مسجلة في المشتريات"))</f>
        <v/>
      </c>
      <c r="J5773" s="26" t="str">
        <f>_xlfn.IFNA(VLOOKUP(F5773,الاوردرات!$B$1:$C$600,2,0),"")</f>
        <v/>
      </c>
      <c r="K5773" s="52"/>
      <c r="M5773" s="105" t="str">
        <f>IF(G5773="","",_xlfn.IFNA((VLOOKUP(G5773,help!L:M,2,0))*H5773,_xlfn.IFNA((VLOOKUP(G5773,help!P:Q,2,0))*H5773,"غير مسجلة في المشتريات")))</f>
        <v/>
      </c>
    </row>
    <row r="5774" spans="2:13" hidden="1" x14ac:dyDescent="0.25">
      <c r="B5774" s="13">
        <f>COUNTIFS($G$3:G5774,'تقرير استهلاك خامات'!$D$4)</f>
        <v>2</v>
      </c>
      <c r="C5774" s="13">
        <f>COUNTIFS($F$3:F5774,'تقرير منتج تام'!$E$4)</f>
        <v>10</v>
      </c>
      <c r="D5774" s="37"/>
      <c r="E5774" s="37"/>
      <c r="F5774" s="37"/>
      <c r="G5774" s="39"/>
      <c r="H5774" s="40"/>
      <c r="I5774" s="107" t="str">
        <f>IF(G5774="","",_xlfn.IFNA(VLOOKUP(G5774,'سجل المشتريات'!F:N,8,0),"غير مسجلة في المشتريات"))</f>
        <v/>
      </c>
      <c r="J5774" s="26" t="str">
        <f>_xlfn.IFNA(VLOOKUP(F5774,الاوردرات!$B$1:$C$600,2,0),"")</f>
        <v/>
      </c>
      <c r="K5774" s="52"/>
      <c r="M5774" s="105" t="str">
        <f>IF(G5774="","",_xlfn.IFNA((VLOOKUP(G5774,help!L:M,2,0))*H5774,_xlfn.IFNA((VLOOKUP(G5774,help!P:Q,2,0))*H5774,"غير مسجلة في المشتريات")))</f>
        <v/>
      </c>
    </row>
    <row r="5775" spans="2:13" hidden="1" x14ac:dyDescent="0.25">
      <c r="B5775" s="13">
        <f>COUNTIFS($G$3:G5775,'تقرير استهلاك خامات'!$D$4)</f>
        <v>2</v>
      </c>
      <c r="C5775" s="13">
        <f>COUNTIFS($F$3:F5775,'تقرير منتج تام'!$E$4)</f>
        <v>10</v>
      </c>
      <c r="D5775" s="37"/>
      <c r="E5775" s="37"/>
      <c r="F5775" s="37"/>
      <c r="G5775" s="39"/>
      <c r="H5775" s="40"/>
      <c r="I5775" s="107" t="str">
        <f>IF(G5775="","",_xlfn.IFNA(VLOOKUP(G5775,'سجل المشتريات'!F:N,8,0),"غير مسجلة في المشتريات"))</f>
        <v/>
      </c>
      <c r="J5775" s="26" t="str">
        <f>_xlfn.IFNA(VLOOKUP(F5775,الاوردرات!$B$1:$C$600,2,0),"")</f>
        <v/>
      </c>
      <c r="K5775" s="52"/>
      <c r="M5775" s="105" t="str">
        <f>IF(G5775="","",_xlfn.IFNA((VLOOKUP(G5775,help!L:M,2,0))*H5775,_xlfn.IFNA((VLOOKUP(G5775,help!P:Q,2,0))*H5775,"غير مسجلة في المشتريات")))</f>
        <v/>
      </c>
    </row>
    <row r="5776" spans="2:13" hidden="1" x14ac:dyDescent="0.25">
      <c r="B5776" s="13">
        <f>COUNTIFS($G$3:G5776,'تقرير استهلاك خامات'!$D$4)</f>
        <v>2</v>
      </c>
      <c r="C5776" s="13">
        <f>COUNTIFS($F$3:F5776,'تقرير منتج تام'!$E$4)</f>
        <v>10</v>
      </c>
      <c r="D5776" s="37"/>
      <c r="E5776" s="37"/>
      <c r="F5776" s="37"/>
      <c r="G5776" s="39"/>
      <c r="H5776" s="40"/>
      <c r="I5776" s="107" t="str">
        <f>IF(G5776="","",_xlfn.IFNA(VLOOKUP(G5776,'سجل المشتريات'!F:N,8,0),"غير مسجلة في المشتريات"))</f>
        <v/>
      </c>
      <c r="J5776" s="26" t="str">
        <f>_xlfn.IFNA(VLOOKUP(F5776,الاوردرات!$B$1:$C$600,2,0),"")</f>
        <v/>
      </c>
      <c r="K5776" s="52"/>
      <c r="M5776" s="105" t="str">
        <f>IF(G5776="","",_xlfn.IFNA((VLOOKUP(G5776,help!L:M,2,0))*H5776,_xlfn.IFNA((VLOOKUP(G5776,help!P:Q,2,0))*H5776,"غير مسجلة في المشتريات")))</f>
        <v/>
      </c>
    </row>
    <row r="5777" spans="2:13" hidden="1" x14ac:dyDescent="0.25">
      <c r="B5777" s="13">
        <f>COUNTIFS($G$3:G5777,'تقرير استهلاك خامات'!$D$4)</f>
        <v>2</v>
      </c>
      <c r="C5777" s="13">
        <f>COUNTIFS($F$3:F5777,'تقرير منتج تام'!$E$4)</f>
        <v>10</v>
      </c>
      <c r="D5777" s="37"/>
      <c r="E5777" s="37"/>
      <c r="F5777" s="37"/>
      <c r="G5777" s="39"/>
      <c r="H5777" s="40"/>
      <c r="I5777" s="107" t="str">
        <f>IF(G5777="","",_xlfn.IFNA(VLOOKUP(G5777,'سجل المشتريات'!F:N,8,0),"غير مسجلة في المشتريات"))</f>
        <v/>
      </c>
      <c r="J5777" s="26" t="str">
        <f>_xlfn.IFNA(VLOOKUP(F5777,الاوردرات!$B$1:$C$600,2,0),"")</f>
        <v/>
      </c>
      <c r="K5777" s="52"/>
      <c r="M5777" s="105" t="str">
        <f>IF(G5777="","",_xlfn.IFNA((VLOOKUP(G5777,help!L:M,2,0))*H5777,_xlfn.IFNA((VLOOKUP(G5777,help!P:Q,2,0))*H5777,"غير مسجلة في المشتريات")))</f>
        <v/>
      </c>
    </row>
    <row r="5778" spans="2:13" hidden="1" x14ac:dyDescent="0.25">
      <c r="B5778" s="13">
        <f>COUNTIFS($G$3:G5778,'تقرير استهلاك خامات'!$D$4)</f>
        <v>2</v>
      </c>
      <c r="C5778" s="13">
        <f>COUNTIFS($F$3:F5778,'تقرير منتج تام'!$E$4)</f>
        <v>10</v>
      </c>
      <c r="D5778" s="37"/>
      <c r="E5778" s="37"/>
      <c r="F5778" s="37"/>
      <c r="G5778" s="39"/>
      <c r="H5778" s="40"/>
      <c r="I5778" s="107" t="str">
        <f>IF(G5778="","",_xlfn.IFNA(VLOOKUP(G5778,'سجل المشتريات'!F:N,8,0),"غير مسجلة في المشتريات"))</f>
        <v/>
      </c>
      <c r="J5778" s="26" t="str">
        <f>_xlfn.IFNA(VLOOKUP(F5778,الاوردرات!$B$1:$C$600,2,0),"")</f>
        <v/>
      </c>
      <c r="K5778" s="52"/>
      <c r="M5778" s="105" t="str">
        <f>IF(G5778="","",_xlfn.IFNA((VLOOKUP(G5778,help!L:M,2,0))*H5778,_xlfn.IFNA((VLOOKUP(G5778,help!P:Q,2,0))*H5778,"غير مسجلة في المشتريات")))</f>
        <v/>
      </c>
    </row>
    <row r="5779" spans="2:13" hidden="1" x14ac:dyDescent="0.25">
      <c r="B5779" s="13">
        <f>COUNTIFS($G$3:G5779,'تقرير استهلاك خامات'!$D$4)</f>
        <v>2</v>
      </c>
      <c r="C5779" s="13">
        <f>COUNTIFS($F$3:F5779,'تقرير منتج تام'!$E$4)</f>
        <v>10</v>
      </c>
      <c r="D5779" s="37"/>
      <c r="E5779" s="37"/>
      <c r="F5779" s="37"/>
      <c r="G5779" s="39"/>
      <c r="H5779" s="40"/>
      <c r="I5779" s="107" t="str">
        <f>IF(G5779="","",_xlfn.IFNA(VLOOKUP(G5779,'سجل المشتريات'!F:N,8,0),"غير مسجلة في المشتريات"))</f>
        <v/>
      </c>
      <c r="J5779" s="26" t="str">
        <f>_xlfn.IFNA(VLOOKUP(F5779,الاوردرات!$B$1:$C$600,2,0),"")</f>
        <v/>
      </c>
      <c r="K5779" s="52"/>
      <c r="M5779" s="105" t="str">
        <f>IF(G5779="","",_xlfn.IFNA((VLOOKUP(G5779,help!L:M,2,0))*H5779,_xlfn.IFNA((VLOOKUP(G5779,help!P:Q,2,0))*H5779,"غير مسجلة في المشتريات")))</f>
        <v/>
      </c>
    </row>
    <row r="5780" spans="2:13" hidden="1" x14ac:dyDescent="0.25">
      <c r="B5780" s="13">
        <f>COUNTIFS($G$3:G5780,'تقرير استهلاك خامات'!$D$4)</f>
        <v>2</v>
      </c>
      <c r="C5780" s="13">
        <f>COUNTIFS($F$3:F5780,'تقرير منتج تام'!$E$4)</f>
        <v>10</v>
      </c>
      <c r="D5780" s="37"/>
      <c r="E5780" s="37"/>
      <c r="F5780" s="37"/>
      <c r="G5780" s="39"/>
      <c r="H5780" s="40"/>
      <c r="I5780" s="107" t="str">
        <f>IF(G5780="","",_xlfn.IFNA(VLOOKUP(G5780,'سجل المشتريات'!F:N,8,0),"غير مسجلة في المشتريات"))</f>
        <v/>
      </c>
      <c r="J5780" s="26" t="str">
        <f>_xlfn.IFNA(VLOOKUP(F5780,الاوردرات!$B$1:$C$600,2,0),"")</f>
        <v/>
      </c>
      <c r="K5780" s="52"/>
      <c r="M5780" s="105" t="str">
        <f>IF(G5780="","",_xlfn.IFNA((VLOOKUP(G5780,help!L:M,2,0))*H5780,_xlfn.IFNA((VLOOKUP(G5780,help!P:Q,2,0))*H5780,"غير مسجلة في المشتريات")))</f>
        <v/>
      </c>
    </row>
    <row r="5781" spans="2:13" hidden="1" x14ac:dyDescent="0.25">
      <c r="B5781" s="13">
        <f>COUNTIFS($G$3:G5781,'تقرير استهلاك خامات'!$D$4)</f>
        <v>2</v>
      </c>
      <c r="C5781" s="13">
        <f>COUNTIFS($F$3:F5781,'تقرير منتج تام'!$E$4)</f>
        <v>10</v>
      </c>
      <c r="D5781" s="37"/>
      <c r="E5781" s="37"/>
      <c r="F5781" s="37"/>
      <c r="G5781" s="39"/>
      <c r="H5781" s="40"/>
      <c r="I5781" s="107" t="str">
        <f>IF(G5781="","",_xlfn.IFNA(VLOOKUP(G5781,'سجل المشتريات'!F:N,8,0),"غير مسجلة في المشتريات"))</f>
        <v/>
      </c>
      <c r="J5781" s="26" t="str">
        <f>_xlfn.IFNA(VLOOKUP(F5781,الاوردرات!$B$1:$C$600,2,0),"")</f>
        <v/>
      </c>
      <c r="K5781" s="52"/>
      <c r="M5781" s="105" t="str">
        <f>IF(G5781="","",_xlfn.IFNA((VLOOKUP(G5781,help!L:M,2,0))*H5781,_xlfn.IFNA((VLOOKUP(G5781,help!P:Q,2,0))*H5781,"غير مسجلة في المشتريات")))</f>
        <v/>
      </c>
    </row>
    <row r="5782" spans="2:13" hidden="1" x14ac:dyDescent="0.25">
      <c r="B5782" s="13">
        <f>COUNTIFS($G$3:G5782,'تقرير استهلاك خامات'!$D$4)</f>
        <v>2</v>
      </c>
      <c r="C5782" s="13">
        <f>COUNTIFS($F$3:F5782,'تقرير منتج تام'!$E$4)</f>
        <v>10</v>
      </c>
      <c r="D5782" s="37"/>
      <c r="E5782" s="37"/>
      <c r="F5782" s="37"/>
      <c r="G5782" s="39"/>
      <c r="H5782" s="40"/>
      <c r="I5782" s="107" t="str">
        <f>IF(G5782="","",_xlfn.IFNA(VLOOKUP(G5782,'سجل المشتريات'!F:N,8,0),"غير مسجلة في المشتريات"))</f>
        <v/>
      </c>
      <c r="J5782" s="26" t="str">
        <f>_xlfn.IFNA(VLOOKUP(F5782,الاوردرات!$B$1:$C$600,2,0),"")</f>
        <v/>
      </c>
      <c r="K5782" s="52"/>
      <c r="M5782" s="105" t="str">
        <f>IF(G5782="","",_xlfn.IFNA((VLOOKUP(G5782,help!L:M,2,0))*H5782,_xlfn.IFNA((VLOOKUP(G5782,help!P:Q,2,0))*H5782,"غير مسجلة في المشتريات")))</f>
        <v/>
      </c>
    </row>
    <row r="5783" spans="2:13" hidden="1" x14ac:dyDescent="0.25">
      <c r="B5783" s="13">
        <f>COUNTIFS($G$3:G5783,'تقرير استهلاك خامات'!$D$4)</f>
        <v>2</v>
      </c>
      <c r="C5783" s="13">
        <f>COUNTIFS($F$3:F5783,'تقرير منتج تام'!$E$4)</f>
        <v>10</v>
      </c>
      <c r="D5783" s="37"/>
      <c r="E5783" s="37"/>
      <c r="F5783" s="37"/>
      <c r="G5783" s="39"/>
      <c r="H5783" s="40"/>
      <c r="I5783" s="107" t="str">
        <f>IF(G5783="","",_xlfn.IFNA(VLOOKUP(G5783,'سجل المشتريات'!F:N,8,0),"غير مسجلة في المشتريات"))</f>
        <v/>
      </c>
      <c r="J5783" s="26" t="str">
        <f>_xlfn.IFNA(VLOOKUP(F5783,الاوردرات!$B$1:$C$600,2,0),"")</f>
        <v/>
      </c>
      <c r="K5783" s="52"/>
      <c r="M5783" s="105" t="str">
        <f>IF(G5783="","",_xlfn.IFNA((VLOOKUP(G5783,help!L:M,2,0))*H5783,_xlfn.IFNA((VLOOKUP(G5783,help!P:Q,2,0))*H5783,"غير مسجلة في المشتريات")))</f>
        <v/>
      </c>
    </row>
    <row r="5784" spans="2:13" hidden="1" x14ac:dyDescent="0.25">
      <c r="B5784" s="13">
        <f>COUNTIFS($G$3:G5784,'تقرير استهلاك خامات'!$D$4)</f>
        <v>2</v>
      </c>
      <c r="C5784" s="13">
        <f>COUNTIFS($F$3:F5784,'تقرير منتج تام'!$E$4)</f>
        <v>10</v>
      </c>
      <c r="D5784" s="37"/>
      <c r="E5784" s="37"/>
      <c r="F5784" s="37"/>
      <c r="G5784" s="39"/>
      <c r="H5784" s="40"/>
      <c r="I5784" s="107" t="str">
        <f>IF(G5784="","",_xlfn.IFNA(VLOOKUP(G5784,'سجل المشتريات'!F:N,8,0),"غير مسجلة في المشتريات"))</f>
        <v/>
      </c>
      <c r="J5784" s="26" t="str">
        <f>_xlfn.IFNA(VLOOKUP(F5784,الاوردرات!$B$1:$C$600,2,0),"")</f>
        <v/>
      </c>
      <c r="K5784" s="52"/>
      <c r="M5784" s="105" t="str">
        <f>IF(G5784="","",_xlfn.IFNA((VLOOKUP(G5784,help!L:M,2,0))*H5784,_xlfn.IFNA((VLOOKUP(G5784,help!P:Q,2,0))*H5784,"غير مسجلة في المشتريات")))</f>
        <v/>
      </c>
    </row>
    <row r="5785" spans="2:13" hidden="1" x14ac:dyDescent="0.25">
      <c r="B5785" s="13">
        <f>COUNTIFS($G$3:G5785,'تقرير استهلاك خامات'!$D$4)</f>
        <v>2</v>
      </c>
      <c r="C5785" s="13">
        <f>COUNTIFS($F$3:F5785,'تقرير منتج تام'!$E$4)</f>
        <v>10</v>
      </c>
      <c r="D5785" s="37"/>
      <c r="E5785" s="37"/>
      <c r="F5785" s="37"/>
      <c r="G5785" s="39"/>
      <c r="H5785" s="40"/>
      <c r="I5785" s="107" t="str">
        <f>IF(G5785="","",_xlfn.IFNA(VLOOKUP(G5785,'سجل المشتريات'!F:N,8,0),"غير مسجلة في المشتريات"))</f>
        <v/>
      </c>
      <c r="J5785" s="26" t="str">
        <f>_xlfn.IFNA(VLOOKUP(F5785,الاوردرات!$B$1:$C$600,2,0),"")</f>
        <v/>
      </c>
      <c r="K5785" s="52"/>
      <c r="M5785" s="105" t="str">
        <f>IF(G5785="","",_xlfn.IFNA((VLOOKUP(G5785,help!L:M,2,0))*H5785,_xlfn.IFNA((VLOOKUP(G5785,help!P:Q,2,0))*H5785,"غير مسجلة في المشتريات")))</f>
        <v/>
      </c>
    </row>
    <row r="5786" spans="2:13" hidden="1" x14ac:dyDescent="0.25">
      <c r="B5786" s="13">
        <f>COUNTIFS($G$3:G5786,'تقرير استهلاك خامات'!$D$4)</f>
        <v>2</v>
      </c>
      <c r="C5786" s="13">
        <f>COUNTIFS($F$3:F5786,'تقرير منتج تام'!$E$4)</f>
        <v>10</v>
      </c>
      <c r="D5786" s="37"/>
      <c r="E5786" s="37"/>
      <c r="F5786" s="37"/>
      <c r="G5786" s="39"/>
      <c r="H5786" s="40"/>
      <c r="I5786" s="107" t="str">
        <f>IF(G5786="","",_xlfn.IFNA(VLOOKUP(G5786,'سجل المشتريات'!F:N,8,0),"غير مسجلة في المشتريات"))</f>
        <v/>
      </c>
      <c r="J5786" s="26" t="str">
        <f>_xlfn.IFNA(VLOOKUP(F5786,الاوردرات!$B$1:$C$600,2,0),"")</f>
        <v/>
      </c>
      <c r="K5786" s="52"/>
      <c r="M5786" s="105" t="str">
        <f>IF(G5786="","",_xlfn.IFNA((VLOOKUP(G5786,help!L:M,2,0))*H5786,_xlfn.IFNA((VLOOKUP(G5786,help!P:Q,2,0))*H5786,"غير مسجلة في المشتريات")))</f>
        <v/>
      </c>
    </row>
    <row r="5787" spans="2:13" hidden="1" x14ac:dyDescent="0.25">
      <c r="B5787" s="13">
        <f>COUNTIFS($G$3:G5787,'تقرير استهلاك خامات'!$D$4)</f>
        <v>2</v>
      </c>
      <c r="C5787" s="13">
        <f>COUNTIFS($F$3:F5787,'تقرير منتج تام'!$E$4)</f>
        <v>10</v>
      </c>
      <c r="D5787" s="37"/>
      <c r="E5787" s="37"/>
      <c r="F5787" s="37"/>
      <c r="G5787" s="39"/>
      <c r="H5787" s="40"/>
      <c r="I5787" s="107" t="str">
        <f>IF(G5787="","",_xlfn.IFNA(VLOOKUP(G5787,'سجل المشتريات'!F:N,8,0),"غير مسجلة في المشتريات"))</f>
        <v/>
      </c>
      <c r="J5787" s="26" t="str">
        <f>_xlfn.IFNA(VLOOKUP(F5787,الاوردرات!$B$1:$C$600,2,0),"")</f>
        <v/>
      </c>
      <c r="K5787" s="52"/>
      <c r="M5787" s="105" t="str">
        <f>IF(G5787="","",_xlfn.IFNA((VLOOKUP(G5787,help!L:M,2,0))*H5787,_xlfn.IFNA((VLOOKUP(G5787,help!P:Q,2,0))*H5787,"غير مسجلة في المشتريات")))</f>
        <v/>
      </c>
    </row>
    <row r="5788" spans="2:13" hidden="1" x14ac:dyDescent="0.25">
      <c r="B5788" s="13">
        <f>COUNTIFS($G$3:G5788,'تقرير استهلاك خامات'!$D$4)</f>
        <v>2</v>
      </c>
      <c r="C5788" s="13">
        <f>COUNTIFS($F$3:F5788,'تقرير منتج تام'!$E$4)</f>
        <v>10</v>
      </c>
      <c r="D5788" s="37"/>
      <c r="E5788" s="37"/>
      <c r="F5788" s="37"/>
      <c r="G5788" s="39"/>
      <c r="H5788" s="40"/>
      <c r="I5788" s="107" t="str">
        <f>IF(G5788="","",_xlfn.IFNA(VLOOKUP(G5788,'سجل المشتريات'!F:N,8,0),"غير مسجلة في المشتريات"))</f>
        <v/>
      </c>
      <c r="J5788" s="26" t="str">
        <f>_xlfn.IFNA(VLOOKUP(F5788,الاوردرات!$B$1:$C$600,2,0),"")</f>
        <v/>
      </c>
      <c r="K5788" s="52"/>
      <c r="M5788" s="105" t="str">
        <f>IF(G5788="","",_xlfn.IFNA((VLOOKUP(G5788,help!L:M,2,0))*H5788,_xlfn.IFNA((VLOOKUP(G5788,help!P:Q,2,0))*H5788,"غير مسجلة في المشتريات")))</f>
        <v/>
      </c>
    </row>
    <row r="5789" spans="2:13" hidden="1" x14ac:dyDescent="0.25">
      <c r="B5789" s="13">
        <f>COUNTIFS($G$3:G5789,'تقرير استهلاك خامات'!$D$4)</f>
        <v>2</v>
      </c>
      <c r="C5789" s="13">
        <f>COUNTIFS($F$3:F5789,'تقرير منتج تام'!$E$4)</f>
        <v>10</v>
      </c>
      <c r="D5789" s="37"/>
      <c r="E5789" s="37"/>
      <c r="F5789" s="37"/>
      <c r="G5789" s="39"/>
      <c r="H5789" s="40"/>
      <c r="I5789" s="107" t="str">
        <f>IF(G5789="","",_xlfn.IFNA(VLOOKUP(G5789,'سجل المشتريات'!F:N,8,0),"غير مسجلة في المشتريات"))</f>
        <v/>
      </c>
      <c r="J5789" s="26" t="str">
        <f>_xlfn.IFNA(VLOOKUP(F5789,الاوردرات!$B$1:$C$600,2,0),"")</f>
        <v/>
      </c>
      <c r="K5789" s="52"/>
      <c r="M5789" s="105" t="str">
        <f>IF(G5789="","",_xlfn.IFNA((VLOOKUP(G5789,help!L:M,2,0))*H5789,_xlfn.IFNA((VLOOKUP(G5789,help!P:Q,2,0))*H5789,"غير مسجلة في المشتريات")))</f>
        <v/>
      </c>
    </row>
    <row r="5790" spans="2:13" hidden="1" x14ac:dyDescent="0.25">
      <c r="B5790" s="13">
        <f>COUNTIFS($G$3:G5790,'تقرير استهلاك خامات'!$D$4)</f>
        <v>2</v>
      </c>
      <c r="C5790" s="13">
        <f>COUNTIFS($F$3:F5790,'تقرير منتج تام'!$E$4)</f>
        <v>10</v>
      </c>
      <c r="D5790" s="37"/>
      <c r="E5790" s="37"/>
      <c r="F5790" s="37"/>
      <c r="G5790" s="39"/>
      <c r="H5790" s="40"/>
      <c r="I5790" s="107" t="str">
        <f>IF(G5790="","",_xlfn.IFNA(VLOOKUP(G5790,'سجل المشتريات'!F:N,8,0),"غير مسجلة في المشتريات"))</f>
        <v/>
      </c>
      <c r="J5790" s="26" t="str">
        <f>_xlfn.IFNA(VLOOKUP(F5790,الاوردرات!$B$1:$C$600,2,0),"")</f>
        <v/>
      </c>
      <c r="K5790" s="52"/>
      <c r="M5790" s="105" t="str">
        <f>IF(G5790="","",_xlfn.IFNA((VLOOKUP(G5790,help!L:M,2,0))*H5790,_xlfn.IFNA((VLOOKUP(G5790,help!P:Q,2,0))*H5790,"غير مسجلة في المشتريات")))</f>
        <v/>
      </c>
    </row>
    <row r="5791" spans="2:13" hidden="1" x14ac:dyDescent="0.25">
      <c r="B5791" s="13">
        <f>COUNTIFS($G$3:G5791,'تقرير استهلاك خامات'!$D$4)</f>
        <v>2</v>
      </c>
      <c r="C5791" s="13">
        <f>COUNTIFS($F$3:F5791,'تقرير منتج تام'!$E$4)</f>
        <v>10</v>
      </c>
      <c r="D5791" s="37"/>
      <c r="E5791" s="37"/>
      <c r="F5791" s="37"/>
      <c r="G5791" s="39"/>
      <c r="H5791" s="40"/>
      <c r="I5791" s="107" t="str">
        <f>IF(G5791="","",_xlfn.IFNA(VLOOKUP(G5791,'سجل المشتريات'!F:N,8,0),"غير مسجلة في المشتريات"))</f>
        <v/>
      </c>
      <c r="J5791" s="26" t="str">
        <f>_xlfn.IFNA(VLOOKUP(F5791,الاوردرات!$B$1:$C$600,2,0),"")</f>
        <v/>
      </c>
      <c r="K5791" s="52"/>
      <c r="M5791" s="105" t="str">
        <f>IF(G5791="","",_xlfn.IFNA((VLOOKUP(G5791,help!L:M,2,0))*H5791,_xlfn.IFNA((VLOOKUP(G5791,help!P:Q,2,0))*H5791,"غير مسجلة في المشتريات")))</f>
        <v/>
      </c>
    </row>
    <row r="5792" spans="2:13" hidden="1" x14ac:dyDescent="0.25">
      <c r="B5792" s="13">
        <f>COUNTIFS($G$3:G5792,'تقرير استهلاك خامات'!$D$4)</f>
        <v>2</v>
      </c>
      <c r="C5792" s="13">
        <f>COUNTIFS($F$3:F5792,'تقرير منتج تام'!$E$4)</f>
        <v>10</v>
      </c>
      <c r="D5792" s="37"/>
      <c r="E5792" s="37"/>
      <c r="F5792" s="37"/>
      <c r="G5792" s="39"/>
      <c r="H5792" s="40"/>
      <c r="I5792" s="107" t="str">
        <f>IF(G5792="","",_xlfn.IFNA(VLOOKUP(G5792,'سجل المشتريات'!F:N,8,0),"غير مسجلة في المشتريات"))</f>
        <v/>
      </c>
      <c r="J5792" s="26" t="str">
        <f>_xlfn.IFNA(VLOOKUP(F5792,الاوردرات!$B$1:$C$600,2,0),"")</f>
        <v/>
      </c>
      <c r="K5792" s="52"/>
      <c r="M5792" s="105" t="str">
        <f>IF(G5792="","",_xlfn.IFNA((VLOOKUP(G5792,help!L:M,2,0))*H5792,_xlfn.IFNA((VLOOKUP(G5792,help!P:Q,2,0))*H5792,"غير مسجلة في المشتريات")))</f>
        <v/>
      </c>
    </row>
    <row r="5793" spans="2:13" hidden="1" x14ac:dyDescent="0.25">
      <c r="B5793" s="13">
        <f>COUNTIFS($G$3:G5793,'تقرير استهلاك خامات'!$D$4)</f>
        <v>2</v>
      </c>
      <c r="C5793" s="13">
        <f>COUNTIFS($F$3:F5793,'تقرير منتج تام'!$E$4)</f>
        <v>10</v>
      </c>
      <c r="D5793" s="37"/>
      <c r="E5793" s="37"/>
      <c r="F5793" s="37"/>
      <c r="G5793" s="39"/>
      <c r="H5793" s="40"/>
      <c r="I5793" s="107" t="str">
        <f>IF(G5793="","",_xlfn.IFNA(VLOOKUP(G5793,'سجل المشتريات'!F:N,8,0),"غير مسجلة في المشتريات"))</f>
        <v/>
      </c>
      <c r="J5793" s="26" t="str">
        <f>_xlfn.IFNA(VLOOKUP(F5793,الاوردرات!$B$1:$C$600,2,0),"")</f>
        <v/>
      </c>
      <c r="K5793" s="52"/>
      <c r="M5793" s="105" t="str">
        <f>IF(G5793="","",_xlfn.IFNA((VLOOKUP(G5793,help!L:M,2,0))*H5793,_xlfn.IFNA((VLOOKUP(G5793,help!P:Q,2,0))*H5793,"غير مسجلة في المشتريات")))</f>
        <v/>
      </c>
    </row>
    <row r="5794" spans="2:13" hidden="1" x14ac:dyDescent="0.25">
      <c r="B5794" s="13">
        <f>COUNTIFS($G$3:G5794,'تقرير استهلاك خامات'!$D$4)</f>
        <v>2</v>
      </c>
      <c r="C5794" s="13">
        <f>COUNTIFS($F$3:F5794,'تقرير منتج تام'!$E$4)</f>
        <v>10</v>
      </c>
      <c r="D5794" s="37"/>
      <c r="E5794" s="37"/>
      <c r="F5794" s="37"/>
      <c r="G5794" s="39"/>
      <c r="H5794" s="40"/>
      <c r="I5794" s="107" t="str">
        <f>IF(G5794="","",_xlfn.IFNA(VLOOKUP(G5794,'سجل المشتريات'!F:N,8,0),"غير مسجلة في المشتريات"))</f>
        <v/>
      </c>
      <c r="J5794" s="26" t="str">
        <f>_xlfn.IFNA(VLOOKUP(F5794,الاوردرات!$B$1:$C$600,2,0),"")</f>
        <v/>
      </c>
      <c r="K5794" s="52"/>
      <c r="M5794" s="105" t="str">
        <f>IF(G5794="","",_xlfn.IFNA((VLOOKUP(G5794,help!L:M,2,0))*H5794,_xlfn.IFNA((VLOOKUP(G5794,help!P:Q,2,0))*H5794,"غير مسجلة في المشتريات")))</f>
        <v/>
      </c>
    </row>
    <row r="5795" spans="2:13" hidden="1" x14ac:dyDescent="0.25">
      <c r="B5795" s="13">
        <f>COUNTIFS($G$3:G5795,'تقرير استهلاك خامات'!$D$4)</f>
        <v>2</v>
      </c>
      <c r="C5795" s="13">
        <f>COUNTIFS($F$3:F5795,'تقرير منتج تام'!$E$4)</f>
        <v>10</v>
      </c>
      <c r="D5795" s="37"/>
      <c r="E5795" s="37"/>
      <c r="F5795" s="37"/>
      <c r="G5795" s="39"/>
      <c r="H5795" s="40"/>
      <c r="I5795" s="107" t="str">
        <f>IF(G5795="","",_xlfn.IFNA(VLOOKUP(G5795,'سجل المشتريات'!F:N,8,0),"غير مسجلة في المشتريات"))</f>
        <v/>
      </c>
      <c r="J5795" s="26" t="str">
        <f>_xlfn.IFNA(VLOOKUP(F5795,الاوردرات!$B$1:$C$600,2,0),"")</f>
        <v/>
      </c>
      <c r="K5795" s="52"/>
      <c r="M5795" s="105" t="str">
        <f>IF(G5795="","",_xlfn.IFNA((VLOOKUP(G5795,help!L:M,2,0))*H5795,_xlfn.IFNA((VLOOKUP(G5795,help!P:Q,2,0))*H5795,"غير مسجلة في المشتريات")))</f>
        <v/>
      </c>
    </row>
    <row r="5796" spans="2:13" hidden="1" x14ac:dyDescent="0.25">
      <c r="B5796" s="13">
        <f>COUNTIFS($G$3:G5796,'تقرير استهلاك خامات'!$D$4)</f>
        <v>2</v>
      </c>
      <c r="C5796" s="13">
        <f>COUNTIFS($F$3:F5796,'تقرير منتج تام'!$E$4)</f>
        <v>10</v>
      </c>
      <c r="D5796" s="37"/>
      <c r="E5796" s="37"/>
      <c r="F5796" s="37"/>
      <c r="G5796" s="39"/>
      <c r="H5796" s="40"/>
      <c r="I5796" s="107" t="str">
        <f>IF(G5796="","",_xlfn.IFNA(VLOOKUP(G5796,'سجل المشتريات'!F:N,8,0),"غير مسجلة في المشتريات"))</f>
        <v/>
      </c>
      <c r="J5796" s="26" t="str">
        <f>_xlfn.IFNA(VLOOKUP(F5796,الاوردرات!$B$1:$C$600,2,0),"")</f>
        <v/>
      </c>
      <c r="K5796" s="52"/>
      <c r="M5796" s="105" t="str">
        <f>IF(G5796="","",_xlfn.IFNA((VLOOKUP(G5796,help!L:M,2,0))*H5796,_xlfn.IFNA((VLOOKUP(G5796,help!P:Q,2,0))*H5796,"غير مسجلة في المشتريات")))</f>
        <v/>
      </c>
    </row>
    <row r="5797" spans="2:13" hidden="1" x14ac:dyDescent="0.25">
      <c r="B5797" s="13">
        <f>COUNTIFS($G$3:G5797,'تقرير استهلاك خامات'!$D$4)</f>
        <v>2</v>
      </c>
      <c r="C5797" s="13">
        <f>COUNTIFS($F$3:F5797,'تقرير منتج تام'!$E$4)</f>
        <v>10</v>
      </c>
      <c r="D5797" s="37"/>
      <c r="E5797" s="37"/>
      <c r="F5797" s="37"/>
      <c r="G5797" s="39"/>
      <c r="H5797" s="40"/>
      <c r="I5797" s="107" t="str">
        <f>IF(G5797="","",_xlfn.IFNA(VLOOKUP(G5797,'سجل المشتريات'!F:N,8,0),"غير مسجلة في المشتريات"))</f>
        <v/>
      </c>
      <c r="J5797" s="26" t="str">
        <f>_xlfn.IFNA(VLOOKUP(F5797,الاوردرات!$B$1:$C$600,2,0),"")</f>
        <v/>
      </c>
      <c r="K5797" s="52"/>
      <c r="M5797" s="105" t="str">
        <f>IF(G5797="","",_xlfn.IFNA((VLOOKUP(G5797,help!L:M,2,0))*H5797,_xlfn.IFNA((VLOOKUP(G5797,help!P:Q,2,0))*H5797,"غير مسجلة في المشتريات")))</f>
        <v/>
      </c>
    </row>
    <row r="5798" spans="2:13" hidden="1" x14ac:dyDescent="0.25">
      <c r="B5798" s="13">
        <f>COUNTIFS($G$3:G5798,'تقرير استهلاك خامات'!$D$4)</f>
        <v>2</v>
      </c>
      <c r="C5798" s="13">
        <f>COUNTIFS($F$3:F5798,'تقرير منتج تام'!$E$4)</f>
        <v>10</v>
      </c>
      <c r="D5798" s="37"/>
      <c r="E5798" s="37"/>
      <c r="F5798" s="37"/>
      <c r="G5798" s="39"/>
      <c r="H5798" s="40"/>
      <c r="I5798" s="107" t="str">
        <f>IF(G5798="","",_xlfn.IFNA(VLOOKUP(G5798,'سجل المشتريات'!F:N,8,0),"غير مسجلة في المشتريات"))</f>
        <v/>
      </c>
      <c r="J5798" s="26" t="str">
        <f>_xlfn.IFNA(VLOOKUP(F5798,الاوردرات!$B$1:$C$600,2,0),"")</f>
        <v/>
      </c>
      <c r="K5798" s="52"/>
      <c r="M5798" s="105" t="str">
        <f>IF(G5798="","",_xlfn.IFNA((VLOOKUP(G5798,help!L:M,2,0))*H5798,_xlfn.IFNA((VLOOKUP(G5798,help!P:Q,2,0))*H5798,"غير مسجلة في المشتريات")))</f>
        <v/>
      </c>
    </row>
    <row r="5799" spans="2:13" hidden="1" x14ac:dyDescent="0.25">
      <c r="B5799" s="13">
        <f>COUNTIFS($G$3:G5799,'تقرير استهلاك خامات'!$D$4)</f>
        <v>2</v>
      </c>
      <c r="C5799" s="13">
        <f>COUNTIFS($F$3:F5799,'تقرير منتج تام'!$E$4)</f>
        <v>10</v>
      </c>
      <c r="D5799" s="37"/>
      <c r="E5799" s="37"/>
      <c r="F5799" s="37"/>
      <c r="G5799" s="39"/>
      <c r="H5799" s="40"/>
      <c r="I5799" s="107" t="str">
        <f>IF(G5799="","",_xlfn.IFNA(VLOOKUP(G5799,'سجل المشتريات'!F:N,8,0),"غير مسجلة في المشتريات"))</f>
        <v/>
      </c>
      <c r="J5799" s="26" t="str">
        <f>_xlfn.IFNA(VLOOKUP(F5799,الاوردرات!$B$1:$C$600,2,0),"")</f>
        <v/>
      </c>
      <c r="K5799" s="52"/>
      <c r="M5799" s="105" t="str">
        <f>IF(G5799="","",_xlfn.IFNA((VLOOKUP(G5799,help!L:M,2,0))*H5799,_xlfn.IFNA((VLOOKUP(G5799,help!P:Q,2,0))*H5799,"غير مسجلة في المشتريات")))</f>
        <v/>
      </c>
    </row>
    <row r="5800" spans="2:13" hidden="1" x14ac:dyDescent="0.25">
      <c r="B5800" s="13">
        <f>COUNTIFS($G$3:G5800,'تقرير استهلاك خامات'!$D$4)</f>
        <v>2</v>
      </c>
      <c r="C5800" s="13">
        <f>COUNTIFS($F$3:F5800,'تقرير منتج تام'!$E$4)</f>
        <v>10</v>
      </c>
      <c r="D5800" s="37"/>
      <c r="E5800" s="37"/>
      <c r="F5800" s="37"/>
      <c r="G5800" s="39"/>
      <c r="H5800" s="40"/>
      <c r="I5800" s="107" t="str">
        <f>IF(G5800="","",_xlfn.IFNA(VLOOKUP(G5800,'سجل المشتريات'!F:N,8,0),"غير مسجلة في المشتريات"))</f>
        <v/>
      </c>
      <c r="J5800" s="26" t="str">
        <f>_xlfn.IFNA(VLOOKUP(F5800,الاوردرات!$B$1:$C$600,2,0),"")</f>
        <v/>
      </c>
      <c r="K5800" s="52"/>
      <c r="M5800" s="105" t="str">
        <f>IF(G5800="","",_xlfn.IFNA((VLOOKUP(G5800,help!L:M,2,0))*H5800,_xlfn.IFNA((VLOOKUP(G5800,help!P:Q,2,0))*H5800,"غير مسجلة في المشتريات")))</f>
        <v/>
      </c>
    </row>
    <row r="5801" spans="2:13" hidden="1" x14ac:dyDescent="0.25">
      <c r="B5801" s="13">
        <f>COUNTIFS($G$3:G5801,'تقرير استهلاك خامات'!$D$4)</f>
        <v>2</v>
      </c>
      <c r="C5801" s="13">
        <f>COUNTIFS($F$3:F5801,'تقرير منتج تام'!$E$4)</f>
        <v>10</v>
      </c>
      <c r="D5801" s="37"/>
      <c r="E5801" s="37"/>
      <c r="F5801" s="37"/>
      <c r="G5801" s="39"/>
      <c r="H5801" s="40"/>
      <c r="I5801" s="107" t="str">
        <f>IF(G5801="","",_xlfn.IFNA(VLOOKUP(G5801,'سجل المشتريات'!F:N,8,0),"غير مسجلة في المشتريات"))</f>
        <v/>
      </c>
      <c r="J5801" s="26" t="str">
        <f>_xlfn.IFNA(VLOOKUP(F5801,الاوردرات!$B$1:$C$600,2,0),"")</f>
        <v/>
      </c>
      <c r="K5801" s="52"/>
      <c r="M5801" s="105" t="str">
        <f>IF(G5801="","",_xlfn.IFNA((VLOOKUP(G5801,help!L:M,2,0))*H5801,_xlfn.IFNA((VLOOKUP(G5801,help!P:Q,2,0))*H5801,"غير مسجلة في المشتريات")))</f>
        <v/>
      </c>
    </row>
    <row r="5802" spans="2:13" hidden="1" x14ac:dyDescent="0.25">
      <c r="B5802" s="13">
        <f>COUNTIFS($G$3:G5802,'تقرير استهلاك خامات'!$D$4)</f>
        <v>2</v>
      </c>
      <c r="C5802" s="13">
        <f>COUNTIFS($F$3:F5802,'تقرير منتج تام'!$E$4)</f>
        <v>10</v>
      </c>
      <c r="D5802" s="37"/>
      <c r="E5802" s="37"/>
      <c r="F5802" s="37"/>
      <c r="G5802" s="39"/>
      <c r="H5802" s="40"/>
      <c r="I5802" s="107" t="str">
        <f>IF(G5802="","",_xlfn.IFNA(VLOOKUP(G5802,'سجل المشتريات'!F:N,8,0),"غير مسجلة في المشتريات"))</f>
        <v/>
      </c>
      <c r="J5802" s="26" t="str">
        <f>_xlfn.IFNA(VLOOKUP(F5802,الاوردرات!$B$1:$C$600,2,0),"")</f>
        <v/>
      </c>
      <c r="K5802" s="52"/>
      <c r="M5802" s="105" t="str">
        <f>IF(G5802="","",_xlfn.IFNA((VLOOKUP(G5802,help!L:M,2,0))*H5802,_xlfn.IFNA((VLOOKUP(G5802,help!P:Q,2,0))*H5802,"غير مسجلة في المشتريات")))</f>
        <v/>
      </c>
    </row>
    <row r="5803" spans="2:13" hidden="1" x14ac:dyDescent="0.25">
      <c r="B5803" s="13">
        <f>COUNTIFS($G$3:G5803,'تقرير استهلاك خامات'!$D$4)</f>
        <v>2</v>
      </c>
      <c r="C5803" s="13">
        <f>COUNTIFS($F$3:F5803,'تقرير منتج تام'!$E$4)</f>
        <v>10</v>
      </c>
      <c r="D5803" s="37"/>
      <c r="E5803" s="37"/>
      <c r="F5803" s="37"/>
      <c r="G5803" s="39"/>
      <c r="H5803" s="40"/>
      <c r="I5803" s="107" t="str">
        <f>IF(G5803="","",_xlfn.IFNA(VLOOKUP(G5803,'سجل المشتريات'!F:N,8,0),"غير مسجلة في المشتريات"))</f>
        <v/>
      </c>
      <c r="J5803" s="26" t="str">
        <f>_xlfn.IFNA(VLOOKUP(F5803,الاوردرات!$B$1:$C$600,2,0),"")</f>
        <v/>
      </c>
      <c r="K5803" s="52"/>
      <c r="M5803" s="105" t="str">
        <f>IF(G5803="","",_xlfn.IFNA((VLOOKUP(G5803,help!L:M,2,0))*H5803,_xlfn.IFNA((VLOOKUP(G5803,help!P:Q,2,0))*H5803,"غير مسجلة في المشتريات")))</f>
        <v/>
      </c>
    </row>
    <row r="5804" spans="2:13" hidden="1" x14ac:dyDescent="0.25">
      <c r="B5804" s="13">
        <f>COUNTIFS($G$3:G5804,'تقرير استهلاك خامات'!$D$4)</f>
        <v>2</v>
      </c>
      <c r="C5804" s="13">
        <f>COUNTIFS($F$3:F5804,'تقرير منتج تام'!$E$4)</f>
        <v>10</v>
      </c>
      <c r="D5804" s="37"/>
      <c r="E5804" s="37"/>
      <c r="F5804" s="37"/>
      <c r="G5804" s="39"/>
      <c r="H5804" s="40"/>
      <c r="I5804" s="107" t="str">
        <f>IF(G5804="","",_xlfn.IFNA(VLOOKUP(G5804,'سجل المشتريات'!F:N,8,0),"غير مسجلة في المشتريات"))</f>
        <v/>
      </c>
      <c r="J5804" s="26" t="str">
        <f>_xlfn.IFNA(VLOOKUP(F5804,الاوردرات!$B$1:$C$600,2,0),"")</f>
        <v/>
      </c>
      <c r="K5804" s="52"/>
      <c r="M5804" s="105" t="str">
        <f>IF(G5804="","",_xlfn.IFNA((VLOOKUP(G5804,help!L:M,2,0))*H5804,_xlfn.IFNA((VLOOKUP(G5804,help!P:Q,2,0))*H5804,"غير مسجلة في المشتريات")))</f>
        <v/>
      </c>
    </row>
    <row r="5805" spans="2:13" hidden="1" x14ac:dyDescent="0.25">
      <c r="B5805" s="13">
        <f>COUNTIFS($G$3:G5805,'تقرير استهلاك خامات'!$D$4)</f>
        <v>2</v>
      </c>
      <c r="C5805" s="13">
        <f>COUNTIFS($F$3:F5805,'تقرير منتج تام'!$E$4)</f>
        <v>10</v>
      </c>
      <c r="D5805" s="37"/>
      <c r="E5805" s="37"/>
      <c r="F5805" s="37"/>
      <c r="G5805" s="39"/>
      <c r="H5805" s="40"/>
      <c r="I5805" s="107" t="str">
        <f>IF(G5805="","",_xlfn.IFNA(VLOOKUP(G5805,'سجل المشتريات'!F:N,8,0),"غير مسجلة في المشتريات"))</f>
        <v/>
      </c>
      <c r="J5805" s="26" t="str">
        <f>_xlfn.IFNA(VLOOKUP(F5805,الاوردرات!$B$1:$C$600,2,0),"")</f>
        <v/>
      </c>
      <c r="K5805" s="52"/>
      <c r="M5805" s="105" t="str">
        <f>IF(G5805="","",_xlfn.IFNA((VLOOKUP(G5805,help!L:M,2,0))*H5805,_xlfn.IFNA((VLOOKUP(G5805,help!P:Q,2,0))*H5805,"غير مسجلة في المشتريات")))</f>
        <v/>
      </c>
    </row>
    <row r="5806" spans="2:13" hidden="1" x14ac:dyDescent="0.25">
      <c r="B5806" s="13">
        <f>COUNTIFS($G$3:G5806,'تقرير استهلاك خامات'!$D$4)</f>
        <v>2</v>
      </c>
      <c r="C5806" s="13">
        <f>COUNTIFS($F$3:F5806,'تقرير منتج تام'!$E$4)</f>
        <v>10</v>
      </c>
      <c r="D5806" s="37"/>
      <c r="E5806" s="37"/>
      <c r="F5806" s="37"/>
      <c r="G5806" s="39"/>
      <c r="H5806" s="40"/>
      <c r="I5806" s="107" t="str">
        <f>IF(G5806="","",_xlfn.IFNA(VLOOKUP(G5806,'سجل المشتريات'!F:N,8,0),"غير مسجلة في المشتريات"))</f>
        <v/>
      </c>
      <c r="J5806" s="26" t="str">
        <f>_xlfn.IFNA(VLOOKUP(F5806,الاوردرات!$B$1:$C$600,2,0),"")</f>
        <v/>
      </c>
      <c r="K5806" s="52"/>
      <c r="M5806" s="105" t="str">
        <f>IF(G5806="","",_xlfn.IFNA((VLOOKUP(G5806,help!L:M,2,0))*H5806,_xlfn.IFNA((VLOOKUP(G5806,help!P:Q,2,0))*H5806,"غير مسجلة في المشتريات")))</f>
        <v/>
      </c>
    </row>
    <row r="5807" spans="2:13" hidden="1" x14ac:dyDescent="0.25">
      <c r="B5807" s="13">
        <f>COUNTIFS($G$3:G5807,'تقرير استهلاك خامات'!$D$4)</f>
        <v>2</v>
      </c>
      <c r="C5807" s="13">
        <f>COUNTIFS($F$3:F5807,'تقرير منتج تام'!$E$4)</f>
        <v>10</v>
      </c>
      <c r="D5807" s="37"/>
      <c r="E5807" s="37"/>
      <c r="F5807" s="37"/>
      <c r="G5807" s="39"/>
      <c r="H5807" s="40"/>
      <c r="I5807" s="107" t="str">
        <f>IF(G5807="","",_xlfn.IFNA(VLOOKUP(G5807,'سجل المشتريات'!F:N,8,0),"غير مسجلة في المشتريات"))</f>
        <v/>
      </c>
      <c r="J5807" s="26" t="str">
        <f>_xlfn.IFNA(VLOOKUP(F5807,الاوردرات!$B$1:$C$600,2,0),"")</f>
        <v/>
      </c>
      <c r="K5807" s="52"/>
      <c r="M5807" s="105" t="str">
        <f>IF(G5807="","",_xlfn.IFNA((VLOOKUP(G5807,help!L:M,2,0))*H5807,_xlfn.IFNA((VLOOKUP(G5807,help!P:Q,2,0))*H5807,"غير مسجلة في المشتريات")))</f>
        <v/>
      </c>
    </row>
    <row r="5808" spans="2:13" hidden="1" x14ac:dyDescent="0.25">
      <c r="B5808" s="13">
        <f>COUNTIFS($G$3:G5808,'تقرير استهلاك خامات'!$D$4)</f>
        <v>2</v>
      </c>
      <c r="C5808" s="13">
        <f>COUNTIFS($F$3:F5808,'تقرير منتج تام'!$E$4)</f>
        <v>10</v>
      </c>
      <c r="D5808" s="37"/>
      <c r="E5808" s="37"/>
      <c r="F5808" s="37"/>
      <c r="G5808" s="39"/>
      <c r="H5808" s="40"/>
      <c r="I5808" s="107" t="str">
        <f>IF(G5808="","",_xlfn.IFNA(VLOOKUP(G5808,'سجل المشتريات'!F:N,8,0),"غير مسجلة في المشتريات"))</f>
        <v/>
      </c>
      <c r="J5808" s="26" t="str">
        <f>_xlfn.IFNA(VLOOKUP(F5808,الاوردرات!$B$1:$C$600,2,0),"")</f>
        <v/>
      </c>
      <c r="K5808" s="52"/>
      <c r="M5808" s="105" t="str">
        <f>IF(G5808="","",_xlfn.IFNA((VLOOKUP(G5808,help!L:M,2,0))*H5808,_xlfn.IFNA((VLOOKUP(G5808,help!P:Q,2,0))*H5808,"غير مسجلة في المشتريات")))</f>
        <v/>
      </c>
    </row>
    <row r="5809" spans="2:13" hidden="1" x14ac:dyDescent="0.25">
      <c r="B5809" s="13">
        <f>COUNTIFS($G$3:G5809,'تقرير استهلاك خامات'!$D$4)</f>
        <v>2</v>
      </c>
      <c r="C5809" s="13">
        <f>COUNTIFS($F$3:F5809,'تقرير منتج تام'!$E$4)</f>
        <v>10</v>
      </c>
      <c r="D5809" s="37"/>
      <c r="E5809" s="37"/>
      <c r="F5809" s="37"/>
      <c r="G5809" s="39"/>
      <c r="H5809" s="40"/>
      <c r="I5809" s="107" t="str">
        <f>IF(G5809="","",_xlfn.IFNA(VLOOKUP(G5809,'سجل المشتريات'!F:N,8,0),"غير مسجلة في المشتريات"))</f>
        <v/>
      </c>
      <c r="J5809" s="26" t="str">
        <f>_xlfn.IFNA(VLOOKUP(F5809,الاوردرات!$B$1:$C$600,2,0),"")</f>
        <v/>
      </c>
      <c r="K5809" s="52"/>
      <c r="M5809" s="105" t="str">
        <f>IF(G5809="","",_xlfn.IFNA((VLOOKUP(G5809,help!L:M,2,0))*H5809,_xlfn.IFNA((VLOOKUP(G5809,help!P:Q,2,0))*H5809,"غير مسجلة في المشتريات")))</f>
        <v/>
      </c>
    </row>
    <row r="5810" spans="2:13" hidden="1" x14ac:dyDescent="0.25">
      <c r="B5810" s="13">
        <f>COUNTIFS($G$3:G5810,'تقرير استهلاك خامات'!$D$4)</f>
        <v>2</v>
      </c>
      <c r="C5810" s="13">
        <f>COUNTIFS($F$3:F5810,'تقرير منتج تام'!$E$4)</f>
        <v>10</v>
      </c>
      <c r="D5810" s="37"/>
      <c r="E5810" s="37"/>
      <c r="F5810" s="37"/>
      <c r="G5810" s="39"/>
      <c r="H5810" s="40"/>
      <c r="I5810" s="107" t="str">
        <f>IF(G5810="","",_xlfn.IFNA(VLOOKUP(G5810,'سجل المشتريات'!F:N,8,0),"غير مسجلة في المشتريات"))</f>
        <v/>
      </c>
      <c r="J5810" s="26" t="str">
        <f>_xlfn.IFNA(VLOOKUP(F5810,الاوردرات!$B$1:$C$600,2,0),"")</f>
        <v/>
      </c>
      <c r="K5810" s="52"/>
      <c r="M5810" s="105" t="str">
        <f>IF(G5810="","",_xlfn.IFNA((VLOOKUP(G5810,help!L:M,2,0))*H5810,_xlfn.IFNA((VLOOKUP(G5810,help!P:Q,2,0))*H5810,"غير مسجلة في المشتريات")))</f>
        <v/>
      </c>
    </row>
    <row r="5811" spans="2:13" hidden="1" x14ac:dyDescent="0.25">
      <c r="B5811" s="13">
        <f>COUNTIFS($G$3:G5811,'تقرير استهلاك خامات'!$D$4)</f>
        <v>2</v>
      </c>
      <c r="C5811" s="13">
        <f>COUNTIFS($F$3:F5811,'تقرير منتج تام'!$E$4)</f>
        <v>10</v>
      </c>
      <c r="D5811" s="37"/>
      <c r="E5811" s="37"/>
      <c r="F5811" s="37"/>
      <c r="G5811" s="39"/>
      <c r="H5811" s="40"/>
      <c r="I5811" s="107" t="str">
        <f>IF(G5811="","",_xlfn.IFNA(VLOOKUP(G5811,'سجل المشتريات'!F:N,8,0),"غير مسجلة في المشتريات"))</f>
        <v/>
      </c>
      <c r="J5811" s="26" t="str">
        <f>_xlfn.IFNA(VLOOKUP(F5811,الاوردرات!$B$1:$C$600,2,0),"")</f>
        <v/>
      </c>
      <c r="K5811" s="52"/>
      <c r="M5811" s="105" t="str">
        <f>IF(G5811="","",_xlfn.IFNA((VLOOKUP(G5811,help!L:M,2,0))*H5811,_xlfn.IFNA((VLOOKUP(G5811,help!P:Q,2,0))*H5811,"غير مسجلة في المشتريات")))</f>
        <v/>
      </c>
    </row>
    <row r="5812" spans="2:13" hidden="1" x14ac:dyDescent="0.25">
      <c r="B5812" s="13">
        <f>COUNTIFS($G$3:G5812,'تقرير استهلاك خامات'!$D$4)</f>
        <v>2</v>
      </c>
      <c r="C5812" s="13">
        <f>COUNTIFS($F$3:F5812,'تقرير منتج تام'!$E$4)</f>
        <v>10</v>
      </c>
      <c r="D5812" s="37"/>
      <c r="E5812" s="37"/>
      <c r="F5812" s="37"/>
      <c r="G5812" s="39"/>
      <c r="H5812" s="40"/>
      <c r="I5812" s="107" t="str">
        <f>IF(G5812="","",_xlfn.IFNA(VLOOKUP(G5812,'سجل المشتريات'!F:N,8,0),"غير مسجلة في المشتريات"))</f>
        <v/>
      </c>
      <c r="J5812" s="26" t="str">
        <f>_xlfn.IFNA(VLOOKUP(F5812,الاوردرات!$B$1:$C$600,2,0),"")</f>
        <v/>
      </c>
      <c r="K5812" s="52"/>
      <c r="M5812" s="105" t="str">
        <f>IF(G5812="","",_xlfn.IFNA((VLOOKUP(G5812,help!L:M,2,0))*H5812,_xlfn.IFNA((VLOOKUP(G5812,help!P:Q,2,0))*H5812,"غير مسجلة في المشتريات")))</f>
        <v/>
      </c>
    </row>
    <row r="5813" spans="2:13" hidden="1" x14ac:dyDescent="0.25">
      <c r="B5813" s="13">
        <f>COUNTIFS($G$3:G5813,'تقرير استهلاك خامات'!$D$4)</f>
        <v>2</v>
      </c>
      <c r="C5813" s="13">
        <f>COUNTIFS($F$3:F5813,'تقرير منتج تام'!$E$4)</f>
        <v>10</v>
      </c>
      <c r="D5813" s="37"/>
      <c r="E5813" s="37"/>
      <c r="F5813" s="37"/>
      <c r="G5813" s="39"/>
      <c r="H5813" s="40"/>
      <c r="I5813" s="107" t="str">
        <f>IF(G5813="","",_xlfn.IFNA(VLOOKUP(G5813,'سجل المشتريات'!F:N,8,0),"غير مسجلة في المشتريات"))</f>
        <v/>
      </c>
      <c r="J5813" s="26" t="str">
        <f>_xlfn.IFNA(VLOOKUP(F5813,الاوردرات!$B$1:$C$600,2,0),"")</f>
        <v/>
      </c>
      <c r="K5813" s="52"/>
      <c r="M5813" s="105" t="str">
        <f>IF(G5813="","",_xlfn.IFNA((VLOOKUP(G5813,help!L:M,2,0))*H5813,_xlfn.IFNA((VLOOKUP(G5813,help!P:Q,2,0))*H5813,"غير مسجلة في المشتريات")))</f>
        <v/>
      </c>
    </row>
    <row r="5814" spans="2:13" hidden="1" x14ac:dyDescent="0.25">
      <c r="B5814" s="13">
        <f>COUNTIFS($G$3:G5814,'تقرير استهلاك خامات'!$D$4)</f>
        <v>2</v>
      </c>
      <c r="C5814" s="13">
        <f>COUNTIFS($F$3:F5814,'تقرير منتج تام'!$E$4)</f>
        <v>10</v>
      </c>
      <c r="D5814" s="37"/>
      <c r="E5814" s="37"/>
      <c r="F5814" s="37"/>
      <c r="G5814" s="39"/>
      <c r="H5814" s="40"/>
      <c r="I5814" s="107" t="str">
        <f>IF(G5814="","",_xlfn.IFNA(VLOOKUP(G5814,'سجل المشتريات'!F:N,8,0),"غير مسجلة في المشتريات"))</f>
        <v/>
      </c>
      <c r="J5814" s="26" t="str">
        <f>_xlfn.IFNA(VLOOKUP(F5814,الاوردرات!$B$1:$C$600,2,0),"")</f>
        <v/>
      </c>
      <c r="K5814" s="52"/>
      <c r="M5814" s="105" t="str">
        <f>IF(G5814="","",_xlfn.IFNA((VLOOKUP(G5814,help!L:M,2,0))*H5814,_xlfn.IFNA((VLOOKUP(G5814,help!P:Q,2,0))*H5814,"غير مسجلة في المشتريات")))</f>
        <v/>
      </c>
    </row>
    <row r="5815" spans="2:13" hidden="1" x14ac:dyDescent="0.25">
      <c r="B5815" s="13">
        <f>COUNTIFS($G$3:G5815,'تقرير استهلاك خامات'!$D$4)</f>
        <v>2</v>
      </c>
      <c r="C5815" s="13">
        <f>COUNTIFS($F$3:F5815,'تقرير منتج تام'!$E$4)</f>
        <v>10</v>
      </c>
      <c r="D5815" s="37"/>
      <c r="E5815" s="37"/>
      <c r="F5815" s="37"/>
      <c r="G5815" s="39"/>
      <c r="H5815" s="40"/>
      <c r="I5815" s="107" t="str">
        <f>IF(G5815="","",_xlfn.IFNA(VLOOKUP(G5815,'سجل المشتريات'!F:N,8,0),"غير مسجلة في المشتريات"))</f>
        <v/>
      </c>
      <c r="J5815" s="26" t="str">
        <f>_xlfn.IFNA(VLOOKUP(F5815,الاوردرات!$B$1:$C$600,2,0),"")</f>
        <v/>
      </c>
      <c r="K5815" s="52"/>
      <c r="M5815" s="105" t="str">
        <f>IF(G5815="","",_xlfn.IFNA((VLOOKUP(G5815,help!L:M,2,0))*H5815,_xlfn.IFNA((VLOOKUP(G5815,help!P:Q,2,0))*H5815,"غير مسجلة في المشتريات")))</f>
        <v/>
      </c>
    </row>
    <row r="5816" spans="2:13" hidden="1" x14ac:dyDescent="0.25">
      <c r="B5816" s="13">
        <f>COUNTIFS($G$3:G5816,'تقرير استهلاك خامات'!$D$4)</f>
        <v>2</v>
      </c>
      <c r="C5816" s="13">
        <f>COUNTIFS($F$3:F5816,'تقرير منتج تام'!$E$4)</f>
        <v>10</v>
      </c>
      <c r="D5816" s="37"/>
      <c r="E5816" s="37"/>
      <c r="F5816" s="37"/>
      <c r="G5816" s="39"/>
      <c r="H5816" s="40"/>
      <c r="I5816" s="107" t="str">
        <f>IF(G5816="","",_xlfn.IFNA(VLOOKUP(G5816,'سجل المشتريات'!F:N,8,0),"غير مسجلة في المشتريات"))</f>
        <v/>
      </c>
      <c r="J5816" s="26" t="str">
        <f>_xlfn.IFNA(VLOOKUP(F5816,الاوردرات!$B$1:$C$600,2,0),"")</f>
        <v/>
      </c>
      <c r="K5816" s="52"/>
      <c r="M5816" s="105" t="str">
        <f>IF(G5816="","",_xlfn.IFNA((VLOOKUP(G5816,help!L:M,2,0))*H5816,_xlfn.IFNA((VLOOKUP(G5816,help!P:Q,2,0))*H5816,"غير مسجلة في المشتريات")))</f>
        <v/>
      </c>
    </row>
    <row r="5817" spans="2:13" hidden="1" x14ac:dyDescent="0.25">
      <c r="B5817" s="13">
        <f>COUNTIFS($G$3:G5817,'تقرير استهلاك خامات'!$D$4)</f>
        <v>2</v>
      </c>
      <c r="C5817" s="13">
        <f>COUNTIFS($F$3:F5817,'تقرير منتج تام'!$E$4)</f>
        <v>10</v>
      </c>
      <c r="D5817" s="37"/>
      <c r="E5817" s="37"/>
      <c r="F5817" s="37"/>
      <c r="G5817" s="39"/>
      <c r="H5817" s="40"/>
      <c r="I5817" s="107" t="str">
        <f>IF(G5817="","",_xlfn.IFNA(VLOOKUP(G5817,'سجل المشتريات'!F:N,8,0),"غير مسجلة في المشتريات"))</f>
        <v/>
      </c>
      <c r="J5817" s="26" t="str">
        <f>_xlfn.IFNA(VLOOKUP(F5817,الاوردرات!$B$1:$C$600,2,0),"")</f>
        <v/>
      </c>
      <c r="K5817" s="52"/>
      <c r="M5817" s="105" t="str">
        <f>IF(G5817="","",_xlfn.IFNA((VLOOKUP(G5817,help!L:M,2,0))*H5817,_xlfn.IFNA((VLOOKUP(G5817,help!P:Q,2,0))*H5817,"غير مسجلة في المشتريات")))</f>
        <v/>
      </c>
    </row>
    <row r="5818" spans="2:13" hidden="1" x14ac:dyDescent="0.25">
      <c r="B5818" s="13">
        <f>COUNTIFS($G$3:G5818,'تقرير استهلاك خامات'!$D$4)</f>
        <v>2</v>
      </c>
      <c r="C5818" s="13">
        <f>COUNTIFS($F$3:F5818,'تقرير منتج تام'!$E$4)</f>
        <v>10</v>
      </c>
      <c r="D5818" s="37"/>
      <c r="E5818" s="37"/>
      <c r="F5818" s="37"/>
      <c r="G5818" s="39"/>
      <c r="H5818" s="40"/>
      <c r="I5818" s="107" t="str">
        <f>IF(G5818="","",_xlfn.IFNA(VLOOKUP(G5818,'سجل المشتريات'!F:N,8,0),"غير مسجلة في المشتريات"))</f>
        <v/>
      </c>
      <c r="J5818" s="26" t="str">
        <f>_xlfn.IFNA(VLOOKUP(F5818,الاوردرات!$B$1:$C$600,2,0),"")</f>
        <v/>
      </c>
      <c r="K5818" s="52"/>
      <c r="M5818" s="105" t="str">
        <f>IF(G5818="","",_xlfn.IFNA((VLOOKUP(G5818,help!L:M,2,0))*H5818,_xlfn.IFNA((VLOOKUP(G5818,help!P:Q,2,0))*H5818,"غير مسجلة في المشتريات")))</f>
        <v/>
      </c>
    </row>
    <row r="5819" spans="2:13" hidden="1" x14ac:dyDescent="0.25">
      <c r="B5819" s="13">
        <f>COUNTIFS($G$3:G5819,'تقرير استهلاك خامات'!$D$4)</f>
        <v>2</v>
      </c>
      <c r="C5819" s="13">
        <f>COUNTIFS($F$3:F5819,'تقرير منتج تام'!$E$4)</f>
        <v>10</v>
      </c>
      <c r="D5819" s="37"/>
      <c r="E5819" s="37"/>
      <c r="F5819" s="37"/>
      <c r="G5819" s="39"/>
      <c r="H5819" s="40"/>
      <c r="I5819" s="107" t="str">
        <f>IF(G5819="","",_xlfn.IFNA(VLOOKUP(G5819,'سجل المشتريات'!F:N,8,0),"غير مسجلة في المشتريات"))</f>
        <v/>
      </c>
      <c r="J5819" s="26" t="str">
        <f>_xlfn.IFNA(VLOOKUP(F5819,الاوردرات!$B$1:$C$600,2,0),"")</f>
        <v/>
      </c>
      <c r="K5819" s="52"/>
      <c r="M5819" s="105" t="str">
        <f>IF(G5819="","",_xlfn.IFNA((VLOOKUP(G5819,help!L:M,2,0))*H5819,_xlfn.IFNA((VLOOKUP(G5819,help!P:Q,2,0))*H5819,"غير مسجلة في المشتريات")))</f>
        <v/>
      </c>
    </row>
    <row r="5820" spans="2:13" hidden="1" x14ac:dyDescent="0.25">
      <c r="B5820" s="13">
        <f>COUNTIFS($G$3:G5820,'تقرير استهلاك خامات'!$D$4)</f>
        <v>2</v>
      </c>
      <c r="C5820" s="13">
        <f>COUNTIFS($F$3:F5820,'تقرير منتج تام'!$E$4)</f>
        <v>10</v>
      </c>
      <c r="D5820" s="37"/>
      <c r="E5820" s="37"/>
      <c r="F5820" s="37"/>
      <c r="G5820" s="39"/>
      <c r="H5820" s="40"/>
      <c r="I5820" s="107" t="str">
        <f>IF(G5820="","",_xlfn.IFNA(VLOOKUP(G5820,'سجل المشتريات'!F:N,8,0),"غير مسجلة في المشتريات"))</f>
        <v/>
      </c>
      <c r="J5820" s="26" t="str">
        <f>_xlfn.IFNA(VLOOKUP(F5820,الاوردرات!$B$1:$C$600,2,0),"")</f>
        <v/>
      </c>
      <c r="K5820" s="52"/>
      <c r="M5820" s="105" t="str">
        <f>IF(G5820="","",_xlfn.IFNA((VLOOKUP(G5820,help!L:M,2,0))*H5820,_xlfn.IFNA((VLOOKUP(G5820,help!P:Q,2,0))*H5820,"غير مسجلة في المشتريات")))</f>
        <v/>
      </c>
    </row>
    <row r="5821" spans="2:13" hidden="1" x14ac:dyDescent="0.25">
      <c r="B5821" s="13">
        <f>COUNTIFS($G$3:G5821,'تقرير استهلاك خامات'!$D$4)</f>
        <v>2</v>
      </c>
      <c r="C5821" s="13">
        <f>COUNTIFS($F$3:F5821,'تقرير منتج تام'!$E$4)</f>
        <v>10</v>
      </c>
      <c r="D5821" s="37"/>
      <c r="E5821" s="37"/>
      <c r="F5821" s="37"/>
      <c r="G5821" s="39"/>
      <c r="H5821" s="40"/>
      <c r="I5821" s="107" t="str">
        <f>IF(G5821="","",_xlfn.IFNA(VLOOKUP(G5821,'سجل المشتريات'!F:N,8,0),"غير مسجلة في المشتريات"))</f>
        <v/>
      </c>
      <c r="J5821" s="26" t="str">
        <f>_xlfn.IFNA(VLOOKUP(F5821,الاوردرات!$B$1:$C$600,2,0),"")</f>
        <v/>
      </c>
      <c r="K5821" s="52"/>
      <c r="M5821" s="105" t="str">
        <f>IF(G5821="","",_xlfn.IFNA((VLOOKUP(G5821,help!L:M,2,0))*H5821,_xlfn.IFNA((VLOOKUP(G5821,help!P:Q,2,0))*H5821,"غير مسجلة في المشتريات")))</f>
        <v/>
      </c>
    </row>
    <row r="5822" spans="2:13" hidden="1" x14ac:dyDescent="0.25">
      <c r="B5822" s="13">
        <f>COUNTIFS($G$3:G5822,'تقرير استهلاك خامات'!$D$4)</f>
        <v>2</v>
      </c>
      <c r="C5822" s="13">
        <f>COUNTIFS($F$3:F5822,'تقرير منتج تام'!$E$4)</f>
        <v>10</v>
      </c>
      <c r="D5822" s="37"/>
      <c r="E5822" s="37"/>
      <c r="F5822" s="37"/>
      <c r="G5822" s="39"/>
      <c r="H5822" s="40"/>
      <c r="I5822" s="107" t="str">
        <f>IF(G5822="","",_xlfn.IFNA(VLOOKUP(G5822,'سجل المشتريات'!F:N,8,0),"غير مسجلة في المشتريات"))</f>
        <v/>
      </c>
      <c r="J5822" s="26" t="str">
        <f>_xlfn.IFNA(VLOOKUP(F5822,الاوردرات!$B$1:$C$600,2,0),"")</f>
        <v/>
      </c>
      <c r="K5822" s="52"/>
      <c r="M5822" s="105" t="str">
        <f>IF(G5822="","",_xlfn.IFNA((VLOOKUP(G5822,help!L:M,2,0))*H5822,_xlfn.IFNA((VLOOKUP(G5822,help!P:Q,2,0))*H5822,"غير مسجلة في المشتريات")))</f>
        <v/>
      </c>
    </row>
    <row r="5823" spans="2:13" hidden="1" x14ac:dyDescent="0.25">
      <c r="B5823" s="13">
        <f>COUNTIFS($G$3:G5823,'تقرير استهلاك خامات'!$D$4)</f>
        <v>2</v>
      </c>
      <c r="C5823" s="13">
        <f>COUNTIFS($F$3:F5823,'تقرير منتج تام'!$E$4)</f>
        <v>10</v>
      </c>
      <c r="D5823" s="37"/>
      <c r="E5823" s="37"/>
      <c r="F5823" s="37"/>
      <c r="G5823" s="39"/>
      <c r="H5823" s="40"/>
      <c r="I5823" s="107" t="str">
        <f>IF(G5823="","",_xlfn.IFNA(VLOOKUP(G5823,'سجل المشتريات'!F:N,8,0),"غير مسجلة في المشتريات"))</f>
        <v/>
      </c>
      <c r="J5823" s="26" t="str">
        <f>_xlfn.IFNA(VLOOKUP(F5823,الاوردرات!$B$1:$C$600,2,0),"")</f>
        <v/>
      </c>
      <c r="K5823" s="52"/>
      <c r="M5823" s="105" t="str">
        <f>IF(G5823="","",_xlfn.IFNA((VLOOKUP(G5823,help!L:M,2,0))*H5823,_xlfn.IFNA((VLOOKUP(G5823,help!P:Q,2,0))*H5823,"غير مسجلة في المشتريات")))</f>
        <v/>
      </c>
    </row>
    <row r="5824" spans="2:13" hidden="1" x14ac:dyDescent="0.25">
      <c r="B5824" s="13">
        <f>COUNTIFS($G$3:G5824,'تقرير استهلاك خامات'!$D$4)</f>
        <v>2</v>
      </c>
      <c r="C5824" s="13">
        <f>COUNTIFS($F$3:F5824,'تقرير منتج تام'!$E$4)</f>
        <v>10</v>
      </c>
      <c r="D5824" s="37"/>
      <c r="E5824" s="37"/>
      <c r="F5824" s="37"/>
      <c r="G5824" s="39"/>
      <c r="H5824" s="40"/>
      <c r="I5824" s="107" t="str">
        <f>IF(G5824="","",_xlfn.IFNA(VLOOKUP(G5824,'سجل المشتريات'!F:N,8,0),"غير مسجلة في المشتريات"))</f>
        <v/>
      </c>
      <c r="J5824" s="26" t="str">
        <f>_xlfn.IFNA(VLOOKUP(F5824,الاوردرات!$B$1:$C$600,2,0),"")</f>
        <v/>
      </c>
      <c r="K5824" s="52"/>
      <c r="M5824" s="105" t="str">
        <f>IF(G5824="","",_xlfn.IFNA((VLOOKUP(G5824,help!L:M,2,0))*H5824,_xlfn.IFNA((VLOOKUP(G5824,help!P:Q,2,0))*H5824,"غير مسجلة في المشتريات")))</f>
        <v/>
      </c>
    </row>
    <row r="5825" spans="2:13" hidden="1" x14ac:dyDescent="0.25">
      <c r="B5825" s="13">
        <f>COUNTIFS($G$3:G5825,'تقرير استهلاك خامات'!$D$4)</f>
        <v>2</v>
      </c>
      <c r="C5825" s="13">
        <f>COUNTIFS($F$3:F5825,'تقرير منتج تام'!$E$4)</f>
        <v>10</v>
      </c>
      <c r="D5825" s="37"/>
      <c r="E5825" s="37"/>
      <c r="F5825" s="37"/>
      <c r="G5825" s="39"/>
      <c r="H5825" s="40"/>
      <c r="I5825" s="107" t="str">
        <f>IF(G5825="","",_xlfn.IFNA(VLOOKUP(G5825,'سجل المشتريات'!F:N,8,0),"غير مسجلة في المشتريات"))</f>
        <v/>
      </c>
      <c r="J5825" s="26" t="str">
        <f>_xlfn.IFNA(VLOOKUP(F5825,الاوردرات!$B$1:$C$600,2,0),"")</f>
        <v/>
      </c>
      <c r="K5825" s="52"/>
      <c r="M5825" s="105" t="str">
        <f>IF(G5825="","",_xlfn.IFNA((VLOOKUP(G5825,help!L:M,2,0))*H5825,_xlfn.IFNA((VLOOKUP(G5825,help!P:Q,2,0))*H5825,"غير مسجلة في المشتريات")))</f>
        <v/>
      </c>
    </row>
    <row r="5826" spans="2:13" hidden="1" x14ac:dyDescent="0.25">
      <c r="B5826" s="13">
        <f>COUNTIFS($G$3:G5826,'تقرير استهلاك خامات'!$D$4)</f>
        <v>2</v>
      </c>
      <c r="C5826" s="13">
        <f>COUNTIFS($F$3:F5826,'تقرير منتج تام'!$E$4)</f>
        <v>10</v>
      </c>
      <c r="D5826" s="37"/>
      <c r="E5826" s="37"/>
      <c r="F5826" s="37"/>
      <c r="G5826" s="39"/>
      <c r="H5826" s="40"/>
      <c r="I5826" s="107" t="str">
        <f>IF(G5826="","",_xlfn.IFNA(VLOOKUP(G5826,'سجل المشتريات'!F:N,8,0),"غير مسجلة في المشتريات"))</f>
        <v/>
      </c>
      <c r="J5826" s="26" t="str">
        <f>_xlfn.IFNA(VLOOKUP(F5826,الاوردرات!$B$1:$C$600,2,0),"")</f>
        <v/>
      </c>
      <c r="K5826" s="52"/>
      <c r="M5826" s="105" t="str">
        <f>IF(G5826="","",_xlfn.IFNA((VLOOKUP(G5826,help!L:M,2,0))*H5826,_xlfn.IFNA((VLOOKUP(G5826,help!P:Q,2,0))*H5826,"غير مسجلة في المشتريات")))</f>
        <v/>
      </c>
    </row>
    <row r="5827" spans="2:13" ht="22.5" hidden="1" customHeight="1" thickBot="1" x14ac:dyDescent="0.3">
      <c r="B5827" s="13">
        <f>COUNTIFS($G$3:G5827,'تقرير استهلاك خامات'!$D$4)</f>
        <v>2</v>
      </c>
      <c r="C5827" s="13">
        <f>COUNTIFS($F$3:F5827,'تقرير منتج تام'!$E$4)</f>
        <v>10</v>
      </c>
      <c r="D5827" s="37"/>
      <c r="E5827" s="37"/>
      <c r="F5827" s="45"/>
      <c r="G5827" s="39"/>
      <c r="H5827" s="40"/>
      <c r="I5827" s="107" t="str">
        <f>IF(G5827="","",_xlfn.IFNA(VLOOKUP(G5827,'سجل المشتريات'!F:N,8,0),"غير مسجلة في المشتريات"))</f>
        <v/>
      </c>
      <c r="J5827" s="26" t="str">
        <f>_xlfn.IFNA(VLOOKUP(F5827,الاوردرات!$B$1:$C$600,2,0),"")</f>
        <v/>
      </c>
      <c r="K5827" s="53"/>
      <c r="M5827" s="105" t="str">
        <f>IF(G5827="","",_xlfn.IFNA((VLOOKUP(G5827,help!L:M,2,0))*H5827,_xlfn.IFNA((VLOOKUP(G5827,help!P:Q,2,0))*H5827,"غير مسجلة في المشتريات")))</f>
        <v/>
      </c>
    </row>
    <row r="5828" spans="2:13" ht="22.5" hidden="1" customHeight="1" thickBot="1" x14ac:dyDescent="0.3">
      <c r="B5828" s="13">
        <f>COUNTIFS($G$3:G5828,'تقرير استهلاك خامات'!$D$4)</f>
        <v>2</v>
      </c>
      <c r="C5828" s="13">
        <f>COUNTIFS($F$3:F5828,'تقرير منتج تام'!$E$4)</f>
        <v>10</v>
      </c>
      <c r="D5828" s="37"/>
      <c r="E5828" s="37"/>
      <c r="F5828" s="37"/>
      <c r="G5828" s="39"/>
      <c r="H5828" s="40"/>
      <c r="I5828" s="107" t="str">
        <f>IF(G5828="","",_xlfn.IFNA(VLOOKUP(G5828,'سجل المشتريات'!F:N,8,0),"غير مسجلة في المشتريات"))</f>
        <v/>
      </c>
      <c r="J5828" s="26" t="str">
        <f>_xlfn.IFNA(VLOOKUP(F5828,الاوردرات!$B$1:$C$600,2,0),"")</f>
        <v/>
      </c>
      <c r="K5828" s="52"/>
      <c r="M5828" s="105" t="str">
        <f>IF(G5828="","",_xlfn.IFNA((VLOOKUP(G5828,help!L:M,2,0))*H5828,_xlfn.IFNA((VLOOKUP(G5828,help!P:Q,2,0))*H5828,"غير مسجلة في المشتريات")))</f>
        <v/>
      </c>
    </row>
    <row r="5829" spans="2:13" ht="22.5" hidden="1" customHeight="1" thickBot="1" x14ac:dyDescent="0.3">
      <c r="B5829" s="13">
        <f>COUNTIFS($G$3:G5829,'تقرير استهلاك خامات'!$D$4)</f>
        <v>2</v>
      </c>
      <c r="C5829" s="13">
        <f>COUNTIFS($F$3:F5829,'تقرير منتج تام'!$E$4)</f>
        <v>10</v>
      </c>
      <c r="D5829" s="37"/>
      <c r="E5829" s="37"/>
      <c r="F5829" s="37"/>
      <c r="G5829" s="39"/>
      <c r="H5829" s="40"/>
      <c r="I5829" s="107" t="str">
        <f>IF(G5829="","",_xlfn.IFNA(VLOOKUP(G5829,'سجل المشتريات'!F:N,8,0),"غير مسجلة في المشتريات"))</f>
        <v/>
      </c>
      <c r="J5829" s="26" t="str">
        <f>_xlfn.IFNA(VLOOKUP(F5829,الاوردرات!$B$1:$C$600,2,0),"")</f>
        <v/>
      </c>
      <c r="K5829" s="52"/>
      <c r="M5829" s="105" t="str">
        <f>IF(G5829="","",_xlfn.IFNA((VLOOKUP(G5829,help!L:M,2,0))*H5829,_xlfn.IFNA((VLOOKUP(G5829,help!P:Q,2,0))*H5829,"غير مسجلة في المشتريات")))</f>
        <v/>
      </c>
    </row>
    <row r="5830" spans="2:13" ht="22.5" hidden="1" customHeight="1" thickBot="1" x14ac:dyDescent="0.3">
      <c r="B5830" s="13">
        <f>COUNTIFS($G$3:G5830,'تقرير استهلاك خامات'!$D$4)</f>
        <v>2</v>
      </c>
      <c r="C5830" s="13">
        <f>COUNTIFS($F$3:F5830,'تقرير منتج تام'!$E$4)</f>
        <v>10</v>
      </c>
      <c r="D5830" s="37"/>
      <c r="E5830" s="37"/>
      <c r="F5830" s="37"/>
      <c r="G5830" s="39"/>
      <c r="H5830" s="40"/>
      <c r="I5830" s="107" t="str">
        <f>IF(G5830="","",_xlfn.IFNA(VLOOKUP(G5830,'سجل المشتريات'!F:N,8,0),"غير مسجلة في المشتريات"))</f>
        <v/>
      </c>
      <c r="J5830" s="26" t="str">
        <f>_xlfn.IFNA(VLOOKUP(F5830,الاوردرات!$B$1:$C$600,2,0),"")</f>
        <v/>
      </c>
      <c r="K5830" s="52"/>
      <c r="M5830" s="105" t="str">
        <f>IF(G5830="","",_xlfn.IFNA((VLOOKUP(G5830,help!L:M,2,0))*H5830,_xlfn.IFNA((VLOOKUP(G5830,help!P:Q,2,0))*H5830,"غير مسجلة في المشتريات")))</f>
        <v/>
      </c>
    </row>
    <row r="5831" spans="2:13" ht="22.5" hidden="1" customHeight="1" thickBot="1" x14ac:dyDescent="0.3">
      <c r="B5831" s="13">
        <f>COUNTIFS($G$3:G5831,'تقرير استهلاك خامات'!$D$4)</f>
        <v>2</v>
      </c>
      <c r="C5831" s="13">
        <f>COUNTIFS($F$3:F5831,'تقرير منتج تام'!$E$4)</f>
        <v>10</v>
      </c>
      <c r="D5831" s="37"/>
      <c r="E5831" s="37"/>
      <c r="F5831" s="37"/>
      <c r="G5831" s="39"/>
      <c r="H5831" s="40"/>
      <c r="I5831" s="107" t="str">
        <f>IF(G5831="","",_xlfn.IFNA(VLOOKUP(G5831,'سجل المشتريات'!F:N,8,0),"غير مسجلة في المشتريات"))</f>
        <v/>
      </c>
      <c r="J5831" s="26" t="str">
        <f>_xlfn.IFNA(VLOOKUP(F5831,الاوردرات!$B$1:$C$600,2,0),"")</f>
        <v/>
      </c>
      <c r="K5831" s="52"/>
      <c r="M5831" s="105" t="str">
        <f>IF(G5831="","",_xlfn.IFNA((VLOOKUP(G5831,help!L:M,2,0))*H5831,_xlfn.IFNA((VLOOKUP(G5831,help!P:Q,2,0))*H5831,"غير مسجلة في المشتريات")))</f>
        <v/>
      </c>
    </row>
    <row r="5832" spans="2:13" ht="22.5" hidden="1" customHeight="1" thickBot="1" x14ac:dyDescent="0.3">
      <c r="B5832" s="13">
        <f>COUNTIFS($G$3:G5832,'تقرير استهلاك خامات'!$D$4)</f>
        <v>2</v>
      </c>
      <c r="C5832" s="13">
        <f>COUNTIFS($F$3:F5832,'تقرير منتج تام'!$E$4)</f>
        <v>10</v>
      </c>
      <c r="D5832" s="37"/>
      <c r="E5832" s="37"/>
      <c r="F5832" s="37"/>
      <c r="G5832" s="39"/>
      <c r="H5832" s="40"/>
      <c r="I5832" s="107" t="str">
        <f>IF(G5832="","",_xlfn.IFNA(VLOOKUP(G5832,'سجل المشتريات'!F:N,8,0),"غير مسجلة في المشتريات"))</f>
        <v/>
      </c>
      <c r="J5832" s="26" t="str">
        <f>_xlfn.IFNA(VLOOKUP(F5832,الاوردرات!$B$1:$C$600,2,0),"")</f>
        <v/>
      </c>
      <c r="K5832" s="52"/>
      <c r="M5832" s="105" t="str">
        <f>IF(G5832="","",_xlfn.IFNA((VLOOKUP(G5832,help!L:M,2,0))*H5832,_xlfn.IFNA((VLOOKUP(G5832,help!P:Q,2,0))*H5832,"غير مسجلة في المشتريات")))</f>
        <v/>
      </c>
    </row>
    <row r="5833" spans="2:13" ht="22.5" hidden="1" customHeight="1" thickBot="1" x14ac:dyDescent="0.3">
      <c r="B5833" s="13">
        <f>COUNTIFS($G$3:G5833,'تقرير استهلاك خامات'!$D$4)</f>
        <v>2</v>
      </c>
      <c r="C5833" s="13">
        <f>COUNTIFS($F$3:F5833,'تقرير منتج تام'!$E$4)</f>
        <v>10</v>
      </c>
      <c r="D5833" s="37"/>
      <c r="E5833" s="37"/>
      <c r="F5833" s="37"/>
      <c r="G5833" s="39"/>
      <c r="H5833" s="40"/>
      <c r="I5833" s="107" t="str">
        <f>IF(G5833="","",_xlfn.IFNA(VLOOKUP(G5833,'سجل المشتريات'!F:N,8,0),"غير مسجلة في المشتريات"))</f>
        <v/>
      </c>
      <c r="J5833" s="26" t="str">
        <f>_xlfn.IFNA(VLOOKUP(F5833,الاوردرات!$B$1:$C$600,2,0),"")</f>
        <v/>
      </c>
      <c r="K5833" s="52"/>
      <c r="M5833" s="105" t="str">
        <f>IF(G5833="","",_xlfn.IFNA((VLOOKUP(G5833,help!L:M,2,0))*H5833,_xlfn.IFNA((VLOOKUP(G5833,help!P:Q,2,0))*H5833,"غير مسجلة في المشتريات")))</f>
        <v/>
      </c>
    </row>
    <row r="5834" spans="2:13" ht="22.5" hidden="1" customHeight="1" thickBot="1" x14ac:dyDescent="0.3">
      <c r="B5834" s="13">
        <f>COUNTIFS($G$3:G5834,'تقرير استهلاك خامات'!$D$4)</f>
        <v>2</v>
      </c>
      <c r="C5834" s="13">
        <f>COUNTIFS($F$3:F5834,'تقرير منتج تام'!$E$4)</f>
        <v>10</v>
      </c>
      <c r="D5834" s="37"/>
      <c r="E5834" s="37"/>
      <c r="F5834" s="37"/>
      <c r="G5834" s="39"/>
      <c r="H5834" s="40"/>
      <c r="I5834" s="107" t="str">
        <f>IF(G5834="","",_xlfn.IFNA(VLOOKUP(G5834,'سجل المشتريات'!F:N,8,0),"غير مسجلة في المشتريات"))</f>
        <v/>
      </c>
      <c r="J5834" s="26" t="str">
        <f>_xlfn.IFNA(VLOOKUP(F5834,الاوردرات!$B$1:$C$600,2,0),"")</f>
        <v/>
      </c>
      <c r="K5834" s="52"/>
      <c r="M5834" s="105" t="str">
        <f>IF(G5834="","",_xlfn.IFNA((VLOOKUP(G5834,help!L:M,2,0))*H5834,_xlfn.IFNA((VLOOKUP(G5834,help!P:Q,2,0))*H5834,"غير مسجلة في المشتريات")))</f>
        <v/>
      </c>
    </row>
    <row r="5835" spans="2:13" ht="22.5" hidden="1" customHeight="1" thickBot="1" x14ac:dyDescent="0.3">
      <c r="B5835" s="13">
        <f>COUNTIFS($G$3:G5835,'تقرير استهلاك خامات'!$D$4)</f>
        <v>2</v>
      </c>
      <c r="C5835" s="13">
        <f>COUNTIFS($F$3:F5835,'تقرير منتج تام'!$E$4)</f>
        <v>10</v>
      </c>
      <c r="D5835" s="37"/>
      <c r="E5835" s="37"/>
      <c r="F5835" s="37"/>
      <c r="G5835" s="39"/>
      <c r="H5835" s="40"/>
      <c r="I5835" s="107" t="str">
        <f>IF(G5835="","",_xlfn.IFNA(VLOOKUP(G5835,'سجل المشتريات'!F:N,8,0),"غير مسجلة في المشتريات"))</f>
        <v/>
      </c>
      <c r="J5835" s="26" t="str">
        <f>_xlfn.IFNA(VLOOKUP(F5835,الاوردرات!$B$1:$C$600,2,0),"")</f>
        <v/>
      </c>
      <c r="K5835" s="52"/>
      <c r="M5835" s="105" t="str">
        <f>IF(G5835="","",_xlfn.IFNA((VLOOKUP(G5835,help!L:M,2,0))*H5835,_xlfn.IFNA((VLOOKUP(G5835,help!P:Q,2,0))*H5835,"غير مسجلة في المشتريات")))</f>
        <v/>
      </c>
    </row>
    <row r="5836" spans="2:13" ht="22.5" hidden="1" customHeight="1" thickBot="1" x14ac:dyDescent="0.3">
      <c r="B5836" s="13">
        <f>COUNTIFS($G$3:G5836,'تقرير استهلاك خامات'!$D$4)</f>
        <v>2</v>
      </c>
      <c r="C5836" s="13">
        <f>COUNTIFS($F$3:F5836,'تقرير منتج تام'!$E$4)</f>
        <v>10</v>
      </c>
      <c r="D5836" s="37"/>
      <c r="E5836" s="37"/>
      <c r="F5836" s="37"/>
      <c r="G5836" s="39"/>
      <c r="H5836" s="40"/>
      <c r="I5836" s="107" t="str">
        <f>IF(G5836="","",_xlfn.IFNA(VLOOKUP(G5836,'سجل المشتريات'!F:N,8,0),"غير مسجلة في المشتريات"))</f>
        <v/>
      </c>
      <c r="J5836" s="26" t="str">
        <f>_xlfn.IFNA(VLOOKUP(F5836,الاوردرات!$B$1:$C$600,2,0),"")</f>
        <v/>
      </c>
      <c r="K5836" s="52"/>
      <c r="M5836" s="105" t="str">
        <f>IF(G5836="","",_xlfn.IFNA((VLOOKUP(G5836,help!L:M,2,0))*H5836,_xlfn.IFNA((VLOOKUP(G5836,help!P:Q,2,0))*H5836,"غير مسجلة في المشتريات")))</f>
        <v/>
      </c>
    </row>
    <row r="5837" spans="2:13" ht="22.5" hidden="1" customHeight="1" thickBot="1" x14ac:dyDescent="0.3">
      <c r="B5837" s="13">
        <f>COUNTIFS($G$3:G5837,'تقرير استهلاك خامات'!$D$4)</f>
        <v>2</v>
      </c>
      <c r="C5837" s="13">
        <f>COUNTIFS($F$3:F5837,'تقرير منتج تام'!$E$4)</f>
        <v>10</v>
      </c>
      <c r="D5837" s="37"/>
      <c r="E5837" s="37"/>
      <c r="F5837" s="37"/>
      <c r="G5837" s="39"/>
      <c r="H5837" s="40"/>
      <c r="I5837" s="107" t="str">
        <f>IF(G5837="","",_xlfn.IFNA(VLOOKUP(G5837,'سجل المشتريات'!F:N,8,0),"غير مسجلة في المشتريات"))</f>
        <v/>
      </c>
      <c r="J5837" s="26" t="str">
        <f>_xlfn.IFNA(VLOOKUP(F5837,الاوردرات!$B$1:$C$600,2,0),"")</f>
        <v/>
      </c>
      <c r="K5837" s="52"/>
      <c r="M5837" s="105" t="str">
        <f>IF(G5837="","",_xlfn.IFNA((VLOOKUP(G5837,help!L:M,2,0))*H5837,_xlfn.IFNA((VLOOKUP(G5837,help!P:Q,2,0))*H5837,"غير مسجلة في المشتريات")))</f>
        <v/>
      </c>
    </row>
    <row r="5838" spans="2:13" ht="22.5" hidden="1" customHeight="1" thickBot="1" x14ac:dyDescent="0.3">
      <c r="B5838" s="13">
        <f>COUNTIFS($G$3:G5838,'تقرير استهلاك خامات'!$D$4)</f>
        <v>2</v>
      </c>
      <c r="C5838" s="13">
        <f>COUNTIFS($F$3:F5838,'تقرير منتج تام'!$E$4)</f>
        <v>10</v>
      </c>
      <c r="D5838" s="37"/>
      <c r="E5838" s="37"/>
      <c r="F5838" s="37"/>
      <c r="G5838" s="39"/>
      <c r="H5838" s="40"/>
      <c r="I5838" s="107" t="str">
        <f>IF(G5838="","",_xlfn.IFNA(VLOOKUP(G5838,'سجل المشتريات'!F:N,8,0),"غير مسجلة في المشتريات"))</f>
        <v/>
      </c>
      <c r="J5838" s="26" t="str">
        <f>_xlfn.IFNA(VLOOKUP(F5838,الاوردرات!$B$1:$C$600,2,0),"")</f>
        <v/>
      </c>
      <c r="K5838" s="52"/>
      <c r="M5838" s="105" t="str">
        <f>IF(G5838="","",_xlfn.IFNA((VLOOKUP(G5838,help!L:M,2,0))*H5838,_xlfn.IFNA((VLOOKUP(G5838,help!P:Q,2,0))*H5838,"غير مسجلة في المشتريات")))</f>
        <v/>
      </c>
    </row>
    <row r="5839" spans="2:13" ht="22.5" hidden="1" customHeight="1" thickBot="1" x14ac:dyDescent="0.3">
      <c r="B5839" s="13">
        <f>COUNTIFS($G$3:G5839,'تقرير استهلاك خامات'!$D$4)</f>
        <v>2</v>
      </c>
      <c r="C5839" s="13">
        <f>COUNTIFS($F$3:F5839,'تقرير منتج تام'!$E$4)</f>
        <v>10</v>
      </c>
      <c r="D5839" s="37"/>
      <c r="E5839" s="37"/>
      <c r="F5839" s="37"/>
      <c r="G5839" s="39"/>
      <c r="H5839" s="40"/>
      <c r="I5839" s="107" t="str">
        <f>IF(G5839="","",_xlfn.IFNA(VLOOKUP(G5839,'سجل المشتريات'!F:N,8,0),"غير مسجلة في المشتريات"))</f>
        <v/>
      </c>
      <c r="J5839" s="26" t="str">
        <f>_xlfn.IFNA(VLOOKUP(F5839,الاوردرات!$B$1:$C$600,2,0),"")</f>
        <v/>
      </c>
      <c r="K5839" s="52"/>
      <c r="M5839" s="105" t="str">
        <f>IF(G5839="","",_xlfn.IFNA((VLOOKUP(G5839,help!L:M,2,0))*H5839,_xlfn.IFNA((VLOOKUP(G5839,help!P:Q,2,0))*H5839,"غير مسجلة في المشتريات")))</f>
        <v/>
      </c>
    </row>
    <row r="5840" spans="2:13" ht="22.5" hidden="1" customHeight="1" thickBot="1" x14ac:dyDescent="0.3">
      <c r="B5840" s="13">
        <f>COUNTIFS($G$3:G5840,'تقرير استهلاك خامات'!$D$4)</f>
        <v>2</v>
      </c>
      <c r="C5840" s="13">
        <f>COUNTIFS($F$3:F5840,'تقرير منتج تام'!$E$4)</f>
        <v>10</v>
      </c>
      <c r="D5840" s="37"/>
      <c r="E5840" s="37"/>
      <c r="F5840" s="37"/>
      <c r="G5840" s="39"/>
      <c r="H5840" s="40"/>
      <c r="I5840" s="107" t="str">
        <f>IF(G5840="","",_xlfn.IFNA(VLOOKUP(G5840,'سجل المشتريات'!F:N,8,0),"غير مسجلة في المشتريات"))</f>
        <v/>
      </c>
      <c r="J5840" s="26" t="str">
        <f>_xlfn.IFNA(VLOOKUP(F5840,الاوردرات!$B$1:$C$600,2,0),"")</f>
        <v/>
      </c>
      <c r="K5840" s="52"/>
      <c r="M5840" s="105" t="str">
        <f>IF(G5840="","",_xlfn.IFNA((VLOOKUP(G5840,help!L:M,2,0))*H5840,_xlfn.IFNA((VLOOKUP(G5840,help!P:Q,2,0))*H5840,"غير مسجلة في المشتريات")))</f>
        <v/>
      </c>
    </row>
    <row r="5841" spans="2:13" ht="22.5" hidden="1" customHeight="1" thickBot="1" x14ac:dyDescent="0.3">
      <c r="B5841" s="13">
        <f>COUNTIFS($G$3:G5841,'تقرير استهلاك خامات'!$D$4)</f>
        <v>2</v>
      </c>
      <c r="C5841" s="13">
        <f>COUNTIFS($F$3:F5841,'تقرير منتج تام'!$E$4)</f>
        <v>10</v>
      </c>
      <c r="D5841" s="37"/>
      <c r="E5841" s="37"/>
      <c r="F5841" s="37"/>
      <c r="G5841" s="39"/>
      <c r="H5841" s="40"/>
      <c r="I5841" s="107" t="str">
        <f>IF(G5841="","",_xlfn.IFNA(VLOOKUP(G5841,'سجل المشتريات'!F:N,8,0),"غير مسجلة في المشتريات"))</f>
        <v/>
      </c>
      <c r="J5841" s="26" t="str">
        <f>_xlfn.IFNA(VLOOKUP(F5841,الاوردرات!$B$1:$C$600,2,0),"")</f>
        <v/>
      </c>
      <c r="K5841" s="52"/>
      <c r="M5841" s="105" t="str">
        <f>IF(G5841="","",_xlfn.IFNA((VLOOKUP(G5841,help!L:M,2,0))*H5841,_xlfn.IFNA((VLOOKUP(G5841,help!P:Q,2,0))*H5841,"غير مسجلة في المشتريات")))</f>
        <v/>
      </c>
    </row>
    <row r="5842" spans="2:13" ht="22.5" hidden="1" customHeight="1" thickBot="1" x14ac:dyDescent="0.3">
      <c r="B5842" s="13">
        <f>COUNTIFS($G$3:G5842,'تقرير استهلاك خامات'!$D$4)</f>
        <v>2</v>
      </c>
      <c r="C5842" s="13">
        <f>COUNTIFS($F$3:F5842,'تقرير منتج تام'!$E$4)</f>
        <v>10</v>
      </c>
      <c r="D5842" s="37"/>
      <c r="E5842" s="37"/>
      <c r="F5842" s="37"/>
      <c r="G5842" s="39"/>
      <c r="H5842" s="40"/>
      <c r="I5842" s="107" t="str">
        <f>IF(G5842="","",_xlfn.IFNA(VLOOKUP(G5842,'سجل المشتريات'!F:N,8,0),"غير مسجلة في المشتريات"))</f>
        <v/>
      </c>
      <c r="J5842" s="26" t="str">
        <f>_xlfn.IFNA(VLOOKUP(F5842,الاوردرات!$B$1:$C$600,2,0),"")</f>
        <v/>
      </c>
      <c r="K5842" s="52"/>
      <c r="M5842" s="105" t="str">
        <f>IF(G5842="","",_xlfn.IFNA((VLOOKUP(G5842,help!L:M,2,0))*H5842,_xlfn.IFNA((VLOOKUP(G5842,help!P:Q,2,0))*H5842,"غير مسجلة في المشتريات")))</f>
        <v/>
      </c>
    </row>
    <row r="5843" spans="2:13" ht="22.5" hidden="1" customHeight="1" thickBot="1" x14ac:dyDescent="0.3">
      <c r="B5843" s="13">
        <f>COUNTIFS($G$3:G5843,'تقرير استهلاك خامات'!$D$4)</f>
        <v>2</v>
      </c>
      <c r="C5843" s="13">
        <f>COUNTIFS($F$3:F5843,'تقرير منتج تام'!$E$4)</f>
        <v>10</v>
      </c>
      <c r="D5843" s="37"/>
      <c r="E5843" s="37"/>
      <c r="F5843" s="37"/>
      <c r="G5843" s="39"/>
      <c r="H5843" s="40"/>
      <c r="I5843" s="107" t="str">
        <f>IF(G5843="","",_xlfn.IFNA(VLOOKUP(G5843,'سجل المشتريات'!F:N,8,0),"غير مسجلة في المشتريات"))</f>
        <v/>
      </c>
      <c r="J5843" s="26" t="str">
        <f>_xlfn.IFNA(VLOOKUP(F5843,الاوردرات!$B$1:$C$600,2,0),"")</f>
        <v/>
      </c>
      <c r="K5843" s="52"/>
      <c r="M5843" s="105" t="str">
        <f>IF(G5843="","",_xlfn.IFNA((VLOOKUP(G5843,help!L:M,2,0))*H5843,_xlfn.IFNA((VLOOKUP(G5843,help!P:Q,2,0))*H5843,"غير مسجلة في المشتريات")))</f>
        <v/>
      </c>
    </row>
    <row r="5844" spans="2:13" ht="22.5" hidden="1" customHeight="1" thickBot="1" x14ac:dyDescent="0.3">
      <c r="B5844" s="13">
        <f>COUNTIFS($G$3:G5844,'تقرير استهلاك خامات'!$D$4)</f>
        <v>2</v>
      </c>
      <c r="C5844" s="13">
        <f>COUNTIFS($F$3:F5844,'تقرير منتج تام'!$E$4)</f>
        <v>10</v>
      </c>
      <c r="D5844" s="37"/>
      <c r="E5844" s="37"/>
      <c r="F5844" s="37"/>
      <c r="G5844" s="39"/>
      <c r="H5844" s="40"/>
      <c r="I5844" s="107" t="str">
        <f>IF(G5844="","",_xlfn.IFNA(VLOOKUP(G5844,'سجل المشتريات'!F:N,8,0),"غير مسجلة في المشتريات"))</f>
        <v/>
      </c>
      <c r="J5844" s="26" t="str">
        <f>_xlfn.IFNA(VLOOKUP(F5844,الاوردرات!$B$1:$C$600,2,0),"")</f>
        <v/>
      </c>
      <c r="K5844" s="52"/>
      <c r="M5844" s="105" t="str">
        <f>IF(G5844="","",_xlfn.IFNA((VLOOKUP(G5844,help!L:M,2,0))*H5844,_xlfn.IFNA((VLOOKUP(G5844,help!P:Q,2,0))*H5844,"غير مسجلة في المشتريات")))</f>
        <v/>
      </c>
    </row>
    <row r="5845" spans="2:13" ht="22.5" hidden="1" customHeight="1" thickBot="1" x14ac:dyDescent="0.3">
      <c r="B5845" s="13">
        <f>COUNTIFS($G$3:G5845,'تقرير استهلاك خامات'!$D$4)</f>
        <v>2</v>
      </c>
      <c r="C5845" s="13">
        <f>COUNTIFS($F$3:F5845,'تقرير منتج تام'!$E$4)</f>
        <v>10</v>
      </c>
      <c r="D5845" s="37"/>
      <c r="E5845" s="37"/>
      <c r="F5845" s="37"/>
      <c r="G5845" s="39"/>
      <c r="H5845" s="40"/>
      <c r="I5845" s="107" t="str">
        <f>IF(G5845="","",_xlfn.IFNA(VLOOKUP(G5845,'سجل المشتريات'!F:N,8,0),"غير مسجلة في المشتريات"))</f>
        <v/>
      </c>
      <c r="J5845" s="26" t="str">
        <f>_xlfn.IFNA(VLOOKUP(F5845,الاوردرات!$B$1:$C$600,2,0),"")</f>
        <v/>
      </c>
      <c r="K5845" s="52"/>
      <c r="M5845" s="105" t="str">
        <f>IF(G5845="","",_xlfn.IFNA((VLOOKUP(G5845,help!L:M,2,0))*H5845,_xlfn.IFNA((VLOOKUP(G5845,help!P:Q,2,0))*H5845,"غير مسجلة في المشتريات")))</f>
        <v/>
      </c>
    </row>
    <row r="5846" spans="2:13" ht="22.5" hidden="1" customHeight="1" thickBot="1" x14ac:dyDescent="0.3">
      <c r="B5846" s="13">
        <f>COUNTIFS($G$3:G5846,'تقرير استهلاك خامات'!$D$4)</f>
        <v>2</v>
      </c>
      <c r="C5846" s="13">
        <f>COUNTIFS($F$3:F5846,'تقرير منتج تام'!$E$4)</f>
        <v>10</v>
      </c>
      <c r="D5846" s="37"/>
      <c r="E5846" s="37"/>
      <c r="F5846" s="37"/>
      <c r="G5846" s="39"/>
      <c r="H5846" s="40"/>
      <c r="I5846" s="107" t="str">
        <f>IF(G5846="","",_xlfn.IFNA(VLOOKUP(G5846,'سجل المشتريات'!F:N,8,0),"غير مسجلة في المشتريات"))</f>
        <v/>
      </c>
      <c r="J5846" s="26" t="str">
        <f>_xlfn.IFNA(VLOOKUP(F5846,الاوردرات!$B$1:$C$600,2,0),"")</f>
        <v/>
      </c>
      <c r="K5846" s="52"/>
      <c r="M5846" s="105" t="str">
        <f>IF(G5846="","",_xlfn.IFNA((VLOOKUP(G5846,help!L:M,2,0))*H5846,_xlfn.IFNA((VLOOKUP(G5846,help!P:Q,2,0))*H5846,"غير مسجلة في المشتريات")))</f>
        <v/>
      </c>
    </row>
    <row r="5847" spans="2:13" ht="22.5" hidden="1" customHeight="1" thickBot="1" x14ac:dyDescent="0.3">
      <c r="B5847" s="13">
        <f>COUNTIFS($G$3:G5847,'تقرير استهلاك خامات'!$D$4)</f>
        <v>2</v>
      </c>
      <c r="C5847" s="13">
        <f>COUNTIFS($F$3:F5847,'تقرير منتج تام'!$E$4)</f>
        <v>10</v>
      </c>
      <c r="D5847" s="37"/>
      <c r="E5847" s="37"/>
      <c r="F5847" s="37"/>
      <c r="G5847" s="39"/>
      <c r="H5847" s="40"/>
      <c r="I5847" s="107" t="str">
        <f>IF(G5847="","",_xlfn.IFNA(VLOOKUP(G5847,'سجل المشتريات'!F:N,8,0),"غير مسجلة في المشتريات"))</f>
        <v/>
      </c>
      <c r="J5847" s="26" t="str">
        <f>_xlfn.IFNA(VLOOKUP(F5847,الاوردرات!$B$1:$C$600,2,0),"")</f>
        <v/>
      </c>
      <c r="K5847" s="52"/>
      <c r="M5847" s="105" t="str">
        <f>IF(G5847="","",_xlfn.IFNA((VLOOKUP(G5847,help!L:M,2,0))*H5847,_xlfn.IFNA((VLOOKUP(G5847,help!P:Q,2,0))*H5847,"غير مسجلة في المشتريات")))</f>
        <v/>
      </c>
    </row>
    <row r="5848" spans="2:13" ht="22.5" hidden="1" customHeight="1" thickBot="1" x14ac:dyDescent="0.3">
      <c r="B5848" s="13">
        <f>COUNTIFS($G$3:G5848,'تقرير استهلاك خامات'!$D$4)</f>
        <v>2</v>
      </c>
      <c r="C5848" s="13">
        <f>COUNTIFS($F$3:F5848,'تقرير منتج تام'!$E$4)</f>
        <v>10</v>
      </c>
      <c r="D5848" s="37"/>
      <c r="E5848" s="37"/>
      <c r="F5848" s="37"/>
      <c r="G5848" s="39"/>
      <c r="H5848" s="40"/>
      <c r="I5848" s="107" t="str">
        <f>IF(G5848="","",_xlfn.IFNA(VLOOKUP(G5848,'سجل المشتريات'!F:N,8,0),"غير مسجلة في المشتريات"))</f>
        <v/>
      </c>
      <c r="J5848" s="26" t="str">
        <f>_xlfn.IFNA(VLOOKUP(F5848,الاوردرات!$B$1:$C$600,2,0),"")</f>
        <v/>
      </c>
      <c r="K5848" s="52"/>
      <c r="M5848" s="105" t="str">
        <f>IF(G5848="","",_xlfn.IFNA((VLOOKUP(G5848,help!L:M,2,0))*H5848,_xlfn.IFNA((VLOOKUP(G5848,help!P:Q,2,0))*H5848,"غير مسجلة في المشتريات")))</f>
        <v/>
      </c>
    </row>
    <row r="5849" spans="2:13" ht="22.5" hidden="1" customHeight="1" thickBot="1" x14ac:dyDescent="0.3">
      <c r="B5849" s="13">
        <f>COUNTIFS($G$3:G5849,'تقرير استهلاك خامات'!$D$4)</f>
        <v>2</v>
      </c>
      <c r="C5849" s="13">
        <f>COUNTIFS($F$3:F5849,'تقرير منتج تام'!$E$4)</f>
        <v>10</v>
      </c>
      <c r="D5849" s="37"/>
      <c r="E5849" s="37"/>
      <c r="F5849" s="37"/>
      <c r="G5849" s="39"/>
      <c r="H5849" s="40"/>
      <c r="I5849" s="107" t="str">
        <f>IF(G5849="","",_xlfn.IFNA(VLOOKUP(G5849,'سجل المشتريات'!F:N,8,0),"غير مسجلة في المشتريات"))</f>
        <v/>
      </c>
      <c r="J5849" s="26" t="str">
        <f>_xlfn.IFNA(VLOOKUP(F5849,الاوردرات!$B$1:$C$600,2,0),"")</f>
        <v/>
      </c>
      <c r="K5849" s="52"/>
      <c r="M5849" s="105" t="str">
        <f>IF(G5849="","",_xlfn.IFNA((VLOOKUP(G5849,help!L:M,2,0))*H5849,_xlfn.IFNA((VLOOKUP(G5849,help!P:Q,2,0))*H5849,"غير مسجلة في المشتريات")))</f>
        <v/>
      </c>
    </row>
    <row r="5850" spans="2:13" ht="22.5" hidden="1" customHeight="1" thickBot="1" x14ac:dyDescent="0.3">
      <c r="B5850" s="13">
        <f>COUNTIFS($G$3:G5850,'تقرير استهلاك خامات'!$D$4)</f>
        <v>2</v>
      </c>
      <c r="C5850" s="13">
        <f>COUNTIFS($F$3:F5850,'تقرير منتج تام'!$E$4)</f>
        <v>10</v>
      </c>
      <c r="D5850" s="37"/>
      <c r="E5850" s="37"/>
      <c r="F5850" s="37"/>
      <c r="G5850" s="39"/>
      <c r="H5850" s="40"/>
      <c r="I5850" s="107" t="str">
        <f>IF(G5850="","",_xlfn.IFNA(VLOOKUP(G5850,'سجل المشتريات'!F:N,8,0),"غير مسجلة في المشتريات"))</f>
        <v/>
      </c>
      <c r="J5850" s="26" t="str">
        <f>_xlfn.IFNA(VLOOKUP(F5850,الاوردرات!$B$1:$C$600,2,0),"")</f>
        <v/>
      </c>
      <c r="K5850" s="52"/>
      <c r="M5850" s="105" t="str">
        <f>IF(G5850="","",_xlfn.IFNA((VLOOKUP(G5850,help!L:M,2,0))*H5850,_xlfn.IFNA((VLOOKUP(G5850,help!P:Q,2,0))*H5850,"غير مسجلة في المشتريات")))</f>
        <v/>
      </c>
    </row>
    <row r="5851" spans="2:13" ht="22.5" hidden="1" customHeight="1" x14ac:dyDescent="0.25">
      <c r="B5851" s="13">
        <f>COUNTIFS($G$3:G5851,'تقرير استهلاك خامات'!$D$4)</f>
        <v>2</v>
      </c>
      <c r="C5851" s="13">
        <f>COUNTIFS($F$3:F5851,'تقرير منتج تام'!$E$4)</f>
        <v>10</v>
      </c>
      <c r="D5851" s="37"/>
      <c r="E5851" s="37"/>
      <c r="F5851" s="37"/>
      <c r="G5851" s="39"/>
      <c r="H5851" s="40"/>
      <c r="I5851" s="107" t="str">
        <f>IF(G5851="","",_xlfn.IFNA(VLOOKUP(G5851,'سجل المشتريات'!F:N,8,0),"غير مسجلة في المشتريات"))</f>
        <v/>
      </c>
      <c r="J5851" s="26" t="str">
        <f>_xlfn.IFNA(VLOOKUP(F5851,الاوردرات!$B$1:$C$600,2,0),"")</f>
        <v/>
      </c>
      <c r="K5851" s="52"/>
      <c r="M5851" s="105" t="str">
        <f>IF(G5851="","",_xlfn.IFNA((VLOOKUP(G5851,help!L:M,2,0))*H5851,_xlfn.IFNA((VLOOKUP(G5851,help!P:Q,2,0))*H5851,"غير مسجلة في المشتريات")))</f>
        <v/>
      </c>
    </row>
    <row r="5852" spans="2:13" ht="22.5" hidden="1" customHeight="1" x14ac:dyDescent="0.25">
      <c r="B5852" s="13">
        <f>COUNTIFS($G$3:G5852,'تقرير استهلاك خامات'!$D$4)</f>
        <v>2</v>
      </c>
      <c r="C5852" s="13">
        <f>COUNTIFS($F$3:F5852,'تقرير منتج تام'!$E$4)</f>
        <v>10</v>
      </c>
      <c r="D5852" s="37"/>
      <c r="E5852" s="38"/>
      <c r="F5852" s="28"/>
      <c r="G5852" s="39"/>
      <c r="H5852" s="40"/>
      <c r="I5852" s="107" t="str">
        <f>IF(G5852="","",_xlfn.IFNA(VLOOKUP(G5852,'سجل المشتريات'!F:N,8,0),"غير مسجلة في المشتريات"))</f>
        <v/>
      </c>
      <c r="J5852" s="26" t="str">
        <f>_xlfn.IFNA(VLOOKUP(F5852,الاوردرات!$B$1:$C$600,2,0),"")</f>
        <v/>
      </c>
      <c r="K5852" s="52"/>
      <c r="M5852" s="106"/>
    </row>
    <row r="5853" spans="2:13" ht="2.25" customHeight="1" thickBot="1" x14ac:dyDescent="0.3">
      <c r="D5853" s="37"/>
      <c r="E5853" s="38"/>
      <c r="F5853" s="46"/>
      <c r="G5853" s="39"/>
      <c r="H5853" s="40"/>
      <c r="I5853" s="95"/>
      <c r="J5853" s="26"/>
      <c r="K5853" s="54"/>
      <c r="M5853" s="107"/>
    </row>
    <row r="5854" spans="2:13" ht="9" customHeight="1" x14ac:dyDescent="0.25">
      <c r="E5854" s="48"/>
    </row>
    <row r="5855" spans="2:13" ht="49.5" customHeight="1" x14ac:dyDescent="0.25"/>
    <row r="5860" spans="10:10" x14ac:dyDescent="0.25">
      <c r="J5860" s="27"/>
    </row>
  </sheetData>
  <sheetProtection sort="0" autoFilter="0"/>
  <autoFilter ref="D2:M5852" xr:uid="{A7F058EB-E608-4BE5-AAEF-8E1609260C3B}">
    <filterColumn colId="2">
      <filters>
        <filter val="27"/>
        <filter val="28"/>
        <filter val="29"/>
      </filters>
    </filterColumn>
  </autoFilter>
  <conditionalFormatting sqref="I1:I1048576">
    <cfRule type="containsText" dxfId="74" priority="2" operator="containsText" text="غير مسجلة في المشتريات">
      <formula>NOT(ISERROR(SEARCH("غير مسجلة في المشتريات",I1)))</formula>
    </cfRule>
  </conditionalFormatting>
  <conditionalFormatting sqref="M1:M1048576">
    <cfRule type="containsText" dxfId="73" priority="1" operator="containsText" text="غير مسجلة في المشتريات">
      <formula>NOT(ISERROR(SEARCH("غير مسجلة في المشتريات",M1)))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3A8FC24-5CA1-4A30-806C-2B991774556D}">
          <x14:formula1>
            <xm:f>help!$X$2:$X$7</xm:f>
          </x14:formula1>
          <xm:sqref>D3:D5853</xm:sqref>
        </x14:dataValidation>
        <x14:dataValidation type="list" allowBlank="1" showInputMessage="1" showErrorMessage="1" xr:uid="{3133EF3F-AF5C-47B2-B52E-73455477429F}">
          <x14:formula1>
            <xm:f>help!$L$3:$L$169</xm:f>
          </x14:formula1>
          <xm:sqref>G3:G1048576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ورقة3"/>
  <dimension ref="B1:AP5860"/>
  <sheetViews>
    <sheetView showGridLines="0" rightToLeft="1" topLeftCell="A2" zoomScale="115" zoomScaleNormal="115" workbookViewId="0">
      <pane ySplit="1" topLeftCell="A453" activePane="bottomLeft" state="frozen"/>
      <selection activeCell="A2" sqref="A2"/>
      <selection pane="bottomLeft" activeCell="L459" sqref="L459"/>
    </sheetView>
  </sheetViews>
  <sheetFormatPr defaultColWidth="5.28515625" defaultRowHeight="30" x14ac:dyDescent="0.25"/>
  <cols>
    <col min="1" max="1" width="4.42578125" style="13" customWidth="1"/>
    <col min="2" max="2" width="3.28515625" style="13" hidden="1" customWidth="1"/>
    <col min="3" max="3" width="8.85546875" style="29" customWidth="1"/>
    <col min="4" max="4" width="10.42578125" style="29" customWidth="1"/>
    <col min="5" max="5" width="12.5703125" style="29" customWidth="1"/>
    <col min="6" max="6" width="12.5703125" style="30" customWidth="1"/>
    <col min="7" max="7" width="17.28515625" style="31" bestFit="1" customWidth="1"/>
    <col min="8" max="8" width="9.28515625" style="31" customWidth="1"/>
    <col min="9" max="9" width="16.140625" style="29" bestFit="1" customWidth="1"/>
    <col min="10" max="10" width="14.42578125" style="29" bestFit="1" customWidth="1"/>
    <col min="11" max="11" width="50.7109375" style="24" customWidth="1"/>
    <col min="12" max="12" width="20.42578125" style="29" customWidth="1"/>
    <col min="13" max="13" width="0.85546875" style="13" customWidth="1"/>
    <col min="14" max="14" width="15.5703125" style="13" customWidth="1"/>
    <col min="15" max="15" width="15.42578125" style="13" customWidth="1"/>
    <col min="16" max="16" width="9.140625" style="13" customWidth="1"/>
    <col min="17" max="41" width="5.28515625" style="13"/>
    <col min="42" max="42" width="7" style="13" hidden="1" customWidth="1"/>
    <col min="43" max="16384" width="5.28515625" style="13"/>
  </cols>
  <sheetData>
    <row r="1" spans="2:42" ht="12.75" customHeight="1" thickBot="1" x14ac:dyDescent="0.3"/>
    <row r="2" spans="2:42" s="14" customFormat="1" ht="57.75" customHeight="1" thickBot="1" x14ac:dyDescent="0.3">
      <c r="C2" s="32" t="s">
        <v>20</v>
      </c>
      <c r="D2" s="33" t="s">
        <v>19</v>
      </c>
      <c r="E2" s="34" t="s">
        <v>43</v>
      </c>
      <c r="F2" s="33" t="s">
        <v>18</v>
      </c>
      <c r="G2" s="35" t="s">
        <v>21</v>
      </c>
      <c r="H2" s="35" t="s">
        <v>2</v>
      </c>
      <c r="I2" s="36" t="s">
        <v>22</v>
      </c>
      <c r="J2" s="36" t="s">
        <v>23</v>
      </c>
      <c r="K2" s="25" t="s">
        <v>15</v>
      </c>
      <c r="L2" s="51" t="s">
        <v>16</v>
      </c>
      <c r="M2" s="14">
        <v>1</v>
      </c>
      <c r="N2" s="18" t="s">
        <v>7</v>
      </c>
      <c r="O2" s="19" t="s">
        <v>17</v>
      </c>
      <c r="AP2" s="14">
        <v>1</v>
      </c>
    </row>
    <row r="3" spans="2:42" ht="26.25" customHeight="1" x14ac:dyDescent="0.25">
      <c r="B3" s="13">
        <f>COUNTIFS($E$3:E3,'تقرير منتج تام'!$E$4)</f>
        <v>1</v>
      </c>
      <c r="C3" s="37" t="s">
        <v>11</v>
      </c>
      <c r="D3" s="38">
        <v>45160</v>
      </c>
      <c r="E3" s="28">
        <v>1</v>
      </c>
      <c r="F3" s="39" t="s">
        <v>52</v>
      </c>
      <c r="G3" s="40" t="s">
        <v>88</v>
      </c>
      <c r="H3" s="40">
        <v>1</v>
      </c>
      <c r="I3" s="41">
        <v>0.39583333333333331</v>
      </c>
      <c r="J3" s="41">
        <v>0.64583333333333337</v>
      </c>
      <c r="K3" s="26" t="str">
        <f>_xlfn.IFNA(VLOOKUP(E3,الاوردرات!$B$1:$C$600,2,0),"")</f>
        <v>انتيك فرنساوي</v>
      </c>
      <c r="L3" s="52"/>
      <c r="N3" s="21">
        <f t="shared" ref="N3:N34" si="0">IF(I3&lt;&gt;"",J3-I3,"")</f>
        <v>0.25000000000000006</v>
      </c>
      <c r="O3" s="22">
        <f>_xlfn.IFNA((VLOOKUP(F3,help!$C$2:$F$12,4,0))*(N3*24),"")</f>
        <v>162.50000000000003</v>
      </c>
      <c r="AP3" s="17">
        <f>D3</f>
        <v>45160</v>
      </c>
    </row>
    <row r="4" spans="2:42" ht="26.25" customHeight="1" x14ac:dyDescent="0.25">
      <c r="B4" s="13">
        <f>COUNTIFS($E$3:E4,'تقرير منتج تام'!$E$4)</f>
        <v>2</v>
      </c>
      <c r="C4" s="37" t="s">
        <v>12</v>
      </c>
      <c r="D4" s="38">
        <v>45161</v>
      </c>
      <c r="E4" s="28">
        <v>1</v>
      </c>
      <c r="F4" s="39" t="s">
        <v>32</v>
      </c>
      <c r="G4" s="40" t="s">
        <v>127</v>
      </c>
      <c r="H4" s="40">
        <v>1</v>
      </c>
      <c r="I4" s="41">
        <v>0.39583333333333331</v>
      </c>
      <c r="J4" s="41">
        <v>0.64583333333333337</v>
      </c>
      <c r="K4" s="26" t="str">
        <f>_xlfn.IFNA(VLOOKUP(E4,الاوردرات!$B$1:$C$600,2,0),"")</f>
        <v>انتيك فرنساوي</v>
      </c>
      <c r="L4" s="52"/>
      <c r="N4" s="21">
        <f t="shared" si="0"/>
        <v>0.25000000000000006</v>
      </c>
      <c r="O4" s="22">
        <f>_xlfn.IFNA((VLOOKUP(F4,help!$C$2:$F$12,4,0))*(N4*24),"")</f>
        <v>162.50000000000003</v>
      </c>
      <c r="AP4" s="17">
        <f t="shared" ref="AP4:AP67" si="1">D4</f>
        <v>45161</v>
      </c>
    </row>
    <row r="5" spans="2:42" ht="26.25" customHeight="1" x14ac:dyDescent="0.25">
      <c r="B5" s="13">
        <f>COUNTIFS($E$3:E5,'تقرير منتج تام'!$E$4)</f>
        <v>3</v>
      </c>
      <c r="C5" s="37" t="s">
        <v>11</v>
      </c>
      <c r="D5" s="38">
        <v>45160</v>
      </c>
      <c r="E5" s="28">
        <v>1</v>
      </c>
      <c r="F5" s="39" t="s">
        <v>31</v>
      </c>
      <c r="G5" s="40" t="s">
        <v>124</v>
      </c>
      <c r="H5" s="40">
        <v>1</v>
      </c>
      <c r="I5" s="41">
        <v>0.6875</v>
      </c>
      <c r="J5" s="41">
        <v>0.72916666666666663</v>
      </c>
      <c r="K5" s="26" t="str">
        <f>_xlfn.IFNA(VLOOKUP(E5,الاوردرات!$B$1:$C$600,2,0),"")</f>
        <v>انتيك فرنساوي</v>
      </c>
      <c r="L5" s="52"/>
      <c r="N5" s="21">
        <f t="shared" si="0"/>
        <v>4.166666666666663E-2</v>
      </c>
      <c r="O5" s="22">
        <f>_xlfn.IFNA((VLOOKUP(F5,help!$C$2:$F$12,4,0))*(N5*24),"")</f>
        <v>32.291666666666636</v>
      </c>
      <c r="AP5" s="17">
        <f t="shared" si="1"/>
        <v>45160</v>
      </c>
    </row>
    <row r="6" spans="2:42" ht="26.25" customHeight="1" x14ac:dyDescent="0.25">
      <c r="B6" s="13">
        <f>COUNTIFS($E$3:E6,'تقرير منتج تام'!$E$4)</f>
        <v>4</v>
      </c>
      <c r="C6" s="37" t="s">
        <v>10</v>
      </c>
      <c r="D6" s="38">
        <v>45166</v>
      </c>
      <c r="E6" s="28">
        <v>1</v>
      </c>
      <c r="F6" s="39" t="s">
        <v>32</v>
      </c>
      <c r="G6" s="40" t="s">
        <v>36</v>
      </c>
      <c r="H6" s="40">
        <v>1</v>
      </c>
      <c r="I6" s="41">
        <v>0.48958333333333331</v>
      </c>
      <c r="J6" s="41">
        <v>0.60416666666666663</v>
      </c>
      <c r="K6" s="26" t="str">
        <f>_xlfn.IFNA(VLOOKUP(E6,الاوردرات!$B$1:$C$600,2,0),"")</f>
        <v>انتيك فرنساوي</v>
      </c>
      <c r="L6" s="52"/>
      <c r="N6" s="21">
        <f t="shared" si="0"/>
        <v>0.11458333333333331</v>
      </c>
      <c r="O6" s="22">
        <f>_xlfn.IFNA((VLOOKUP(F6,help!$C$2:$F$12,4,0))*(N6*24),"")</f>
        <v>74.479166666666657</v>
      </c>
      <c r="AP6" s="17">
        <f t="shared" si="1"/>
        <v>45166</v>
      </c>
    </row>
    <row r="7" spans="2:42" ht="26.25" customHeight="1" x14ac:dyDescent="0.25">
      <c r="B7" s="13">
        <f>COUNTIFS($E$3:E7,'تقرير منتج تام'!$E$4)</f>
        <v>5</v>
      </c>
      <c r="C7" s="37" t="s">
        <v>10</v>
      </c>
      <c r="D7" s="38">
        <v>45166</v>
      </c>
      <c r="E7" s="28">
        <v>1</v>
      </c>
      <c r="F7" s="39" t="s">
        <v>33</v>
      </c>
      <c r="G7" s="40" t="s">
        <v>123</v>
      </c>
      <c r="H7" s="40">
        <v>1</v>
      </c>
      <c r="I7" s="41">
        <v>0.44444444444444442</v>
      </c>
      <c r="J7" s="41">
        <v>0.4861111111111111</v>
      </c>
      <c r="K7" s="26" t="str">
        <f>_xlfn.IFNA(VLOOKUP(E7,الاوردرات!$B$1:$C$600,2,0),"")</f>
        <v>انتيك فرنساوي</v>
      </c>
      <c r="L7" s="52"/>
      <c r="N7" s="21">
        <f t="shared" si="0"/>
        <v>4.1666666666666685E-2</v>
      </c>
      <c r="O7" s="22">
        <f>_xlfn.IFNA((VLOOKUP(F7,help!$C$2:$F$12,4,0))*(N7*24),"")</f>
        <v>32.291666666666679</v>
      </c>
      <c r="AP7" s="17">
        <f t="shared" si="1"/>
        <v>45166</v>
      </c>
    </row>
    <row r="8" spans="2:42" ht="26.25" customHeight="1" x14ac:dyDescent="0.25">
      <c r="B8" s="13">
        <f>COUNTIFS($E$3:E8,'تقرير منتج تام'!$E$4)</f>
        <v>6</v>
      </c>
      <c r="C8" s="37" t="s">
        <v>10</v>
      </c>
      <c r="D8" s="38">
        <v>45166</v>
      </c>
      <c r="E8" s="28">
        <v>1</v>
      </c>
      <c r="F8" s="39" t="s">
        <v>33</v>
      </c>
      <c r="G8" s="40" t="s">
        <v>36</v>
      </c>
      <c r="H8" s="40">
        <v>1</v>
      </c>
      <c r="I8" s="41">
        <v>0.53125</v>
      </c>
      <c r="J8" s="41">
        <v>0.60416666666666663</v>
      </c>
      <c r="K8" s="26" t="str">
        <f>_xlfn.IFNA(VLOOKUP(E8,الاوردرات!$B$1:$C$600,2,0),"")</f>
        <v>انتيك فرنساوي</v>
      </c>
      <c r="L8" s="52"/>
      <c r="N8" s="21">
        <f t="shared" si="0"/>
        <v>7.291666666666663E-2</v>
      </c>
      <c r="O8" s="22">
        <f>_xlfn.IFNA((VLOOKUP(F8,help!$C$2:$F$12,4,0))*(N8*24),"")</f>
        <v>56.510416666666636</v>
      </c>
      <c r="AP8" s="17">
        <f t="shared" si="1"/>
        <v>45166</v>
      </c>
    </row>
    <row r="9" spans="2:42" ht="26.25" customHeight="1" x14ac:dyDescent="0.25">
      <c r="B9" s="13">
        <f>COUNTIFS($E$3:E9,'تقرير منتج تام'!$E$4)</f>
        <v>7</v>
      </c>
      <c r="C9" s="37" t="s">
        <v>10</v>
      </c>
      <c r="D9" s="38">
        <v>45166</v>
      </c>
      <c r="E9" s="28">
        <v>1</v>
      </c>
      <c r="F9" s="39" t="s">
        <v>31</v>
      </c>
      <c r="G9" s="40" t="s">
        <v>125</v>
      </c>
      <c r="H9" s="40">
        <v>1</v>
      </c>
      <c r="I9" s="41">
        <v>0.5625</v>
      </c>
      <c r="J9" s="41">
        <v>0.66666666666666663</v>
      </c>
      <c r="K9" s="26" t="str">
        <f>_xlfn.IFNA(VLOOKUP(E9,الاوردرات!$B$1:$C$600,2,0),"")</f>
        <v>انتيك فرنساوي</v>
      </c>
      <c r="L9" s="52"/>
      <c r="N9" s="21">
        <f t="shared" si="0"/>
        <v>0.10416666666666663</v>
      </c>
      <c r="O9" s="22">
        <f>_xlfn.IFNA((VLOOKUP(F9,help!$C$2:$F$12,4,0))*(N9*24),"")</f>
        <v>80.729166666666629</v>
      </c>
      <c r="AP9" s="17">
        <f t="shared" si="1"/>
        <v>45166</v>
      </c>
    </row>
    <row r="10" spans="2:42" ht="26.25" customHeight="1" x14ac:dyDescent="0.25">
      <c r="B10" s="13">
        <f>COUNTIFS($E$3:E10,'تقرير منتج تام'!$E$4)</f>
        <v>8</v>
      </c>
      <c r="C10" s="37" t="s">
        <v>13</v>
      </c>
      <c r="D10" s="38">
        <v>45169</v>
      </c>
      <c r="E10" s="28">
        <v>1</v>
      </c>
      <c r="F10" s="39" t="s">
        <v>122</v>
      </c>
      <c r="G10" s="40" t="s">
        <v>126</v>
      </c>
      <c r="H10" s="40">
        <v>1</v>
      </c>
      <c r="I10" s="41">
        <v>0.48958333333333331</v>
      </c>
      <c r="J10" s="41">
        <v>0.70833333333333337</v>
      </c>
      <c r="K10" s="26" t="str">
        <f>_xlfn.IFNA(VLOOKUP(E10,الاوردرات!$B$1:$C$600,2,0),"")</f>
        <v>انتيك فرنساوي</v>
      </c>
      <c r="L10" s="52"/>
      <c r="N10" s="21">
        <f t="shared" si="0"/>
        <v>0.21875000000000006</v>
      </c>
      <c r="O10" s="22">
        <v>400</v>
      </c>
      <c r="AP10" s="17">
        <f t="shared" si="1"/>
        <v>45169</v>
      </c>
    </row>
    <row r="11" spans="2:42" ht="33" x14ac:dyDescent="0.25">
      <c r="B11" s="13">
        <f>COUNTIFS($E$3:E11,'تقرير منتج تام'!$E$4)</f>
        <v>8</v>
      </c>
      <c r="C11" s="37" t="s">
        <v>11</v>
      </c>
      <c r="D11" s="38">
        <v>45167</v>
      </c>
      <c r="E11" s="28">
        <v>2</v>
      </c>
      <c r="F11" s="39" t="s">
        <v>33</v>
      </c>
      <c r="G11" s="40" t="s">
        <v>35</v>
      </c>
      <c r="H11" s="40">
        <v>1</v>
      </c>
      <c r="I11" s="41">
        <v>0.54166666666666663</v>
      </c>
      <c r="J11" s="41">
        <v>0.58333333333333337</v>
      </c>
      <c r="K11" s="26" t="str">
        <f>_xlfn.IFNA(VLOOKUP(E11,الاوردرات!$B$1:$C$600,2,0),"")</f>
        <v xml:space="preserve">برواز ارو </v>
      </c>
      <c r="L11" s="52"/>
      <c r="N11" s="21">
        <f t="shared" si="0"/>
        <v>4.1666666666666741E-2</v>
      </c>
      <c r="O11" s="22">
        <f>_xlfn.IFNA((VLOOKUP(F11,help!$C$2:$F$12,4,0))*(N11*24),"")</f>
        <v>32.291666666666721</v>
      </c>
      <c r="AP11" s="17">
        <f t="shared" si="1"/>
        <v>45167</v>
      </c>
    </row>
    <row r="12" spans="2:42" ht="33" x14ac:dyDescent="0.25">
      <c r="B12" s="13">
        <f>COUNTIFS($E$3:E12,'تقرير منتج تام'!$E$4)</f>
        <v>8</v>
      </c>
      <c r="C12" s="37" t="s">
        <v>11</v>
      </c>
      <c r="D12" s="38">
        <v>45167</v>
      </c>
      <c r="E12" s="28">
        <v>2</v>
      </c>
      <c r="F12" s="39" t="s">
        <v>32</v>
      </c>
      <c r="G12" s="40" t="s">
        <v>37</v>
      </c>
      <c r="H12" s="40">
        <v>1</v>
      </c>
      <c r="I12" s="41">
        <v>0.52083333333333337</v>
      </c>
      <c r="J12" s="41">
        <v>0.58333333333333337</v>
      </c>
      <c r="K12" s="26" t="str">
        <f>_xlfn.IFNA(VLOOKUP(E12,الاوردرات!$B$1:$C$600,2,0),"")</f>
        <v xml:space="preserve">برواز ارو </v>
      </c>
      <c r="L12" s="52"/>
      <c r="N12" s="21">
        <f t="shared" si="0"/>
        <v>6.25E-2</v>
      </c>
      <c r="O12" s="22">
        <f>_xlfn.IFNA((VLOOKUP(F12,help!$C$2:$F$12,4,0))*(N12*24),"")</f>
        <v>40.625</v>
      </c>
      <c r="AP12" s="17">
        <f t="shared" si="1"/>
        <v>45167</v>
      </c>
    </row>
    <row r="13" spans="2:42" ht="33" x14ac:dyDescent="0.25">
      <c r="B13" s="13">
        <f>COUNTIFS($E$3:E13,'تقرير منتج تام'!$E$4)</f>
        <v>8</v>
      </c>
      <c r="C13" s="37" t="s">
        <v>12</v>
      </c>
      <c r="D13" s="38">
        <v>45168</v>
      </c>
      <c r="E13" s="28">
        <v>2</v>
      </c>
      <c r="F13" s="39" t="s">
        <v>33</v>
      </c>
      <c r="G13" s="40" t="s">
        <v>41</v>
      </c>
      <c r="H13" s="40">
        <v>1</v>
      </c>
      <c r="I13" s="41">
        <v>0.39930555555555558</v>
      </c>
      <c r="J13" s="41">
        <v>0.54166666666666663</v>
      </c>
      <c r="K13" s="26" t="str">
        <f>_xlfn.IFNA(VLOOKUP(E13,الاوردرات!$B$1:$C$600,2,0),"")</f>
        <v xml:space="preserve">برواز ارو </v>
      </c>
      <c r="L13" s="52"/>
      <c r="N13" s="21">
        <f t="shared" si="0"/>
        <v>0.14236111111111105</v>
      </c>
      <c r="O13" s="22">
        <f>_xlfn.IFNA((VLOOKUP(F13,help!$C$2:$F$12,4,0))*(N13*24),"")</f>
        <v>110.32986111111106</v>
      </c>
      <c r="AP13" s="17">
        <f t="shared" si="1"/>
        <v>45168</v>
      </c>
    </row>
    <row r="14" spans="2:42" ht="33" x14ac:dyDescent="0.25">
      <c r="B14" s="13">
        <f>COUNTIFS($E$3:E14,'تقرير منتج تام'!$E$4)</f>
        <v>8</v>
      </c>
      <c r="C14" s="37" t="s">
        <v>12</v>
      </c>
      <c r="D14" s="38">
        <v>45168</v>
      </c>
      <c r="E14" s="28">
        <v>2</v>
      </c>
      <c r="F14" s="39" t="s">
        <v>34</v>
      </c>
      <c r="G14" s="40" t="s">
        <v>42</v>
      </c>
      <c r="H14" s="40">
        <v>1</v>
      </c>
      <c r="I14" s="41">
        <v>0.5625</v>
      </c>
      <c r="J14" s="41">
        <v>0.64583333333333337</v>
      </c>
      <c r="K14" s="26" t="str">
        <f>_xlfn.IFNA(VLOOKUP(E14,الاوردرات!$B$1:$C$600,2,0),"")</f>
        <v xml:space="preserve">برواز ارو </v>
      </c>
      <c r="L14" s="52"/>
      <c r="N14" s="21">
        <f t="shared" si="0"/>
        <v>8.333333333333337E-2</v>
      </c>
      <c r="O14" s="22">
        <f>_xlfn.IFNA((VLOOKUP(F14,help!$C$2:$F$12,4,0))*(N14*24),"")</f>
        <v>37.500000000000014</v>
      </c>
      <c r="AP14" s="17">
        <f t="shared" si="1"/>
        <v>45168</v>
      </c>
    </row>
    <row r="15" spans="2:42" ht="33" x14ac:dyDescent="0.25">
      <c r="B15" s="13">
        <f>COUNTIFS($E$3:E15,'تقرير منتج تام'!$E$4)</f>
        <v>8</v>
      </c>
      <c r="C15" s="37" t="s">
        <v>153</v>
      </c>
      <c r="D15" s="38">
        <v>45166</v>
      </c>
      <c r="E15" s="28">
        <v>3</v>
      </c>
      <c r="F15" s="108" t="s">
        <v>122</v>
      </c>
      <c r="G15" s="40" t="s">
        <v>156</v>
      </c>
      <c r="H15" s="40">
        <v>1</v>
      </c>
      <c r="I15" s="41">
        <v>0.45833333333333331</v>
      </c>
      <c r="J15" s="41">
        <v>0.70833333333333337</v>
      </c>
      <c r="K15" s="26" t="str">
        <f>_xlfn.IFNA(VLOOKUP(E15,الاوردرات!$B$1:$C$600,2,0),"")</f>
        <v>بوا</v>
      </c>
      <c r="L15" s="52"/>
      <c r="N15" s="21">
        <f t="shared" si="0"/>
        <v>0.25000000000000006</v>
      </c>
      <c r="O15" s="22">
        <v>200</v>
      </c>
      <c r="AP15" s="17">
        <f t="shared" si="1"/>
        <v>45166</v>
      </c>
    </row>
    <row r="16" spans="2:42" ht="33" x14ac:dyDescent="0.25">
      <c r="B16" s="13">
        <f>COUNTIFS($E$3:E16,'تقرير منتج تام'!$E$4)</f>
        <v>8</v>
      </c>
      <c r="C16" s="37" t="s">
        <v>11</v>
      </c>
      <c r="D16" s="38">
        <v>45167</v>
      </c>
      <c r="E16" s="28">
        <v>3</v>
      </c>
      <c r="F16" s="108" t="s">
        <v>122</v>
      </c>
      <c r="G16" s="40" t="s">
        <v>154</v>
      </c>
      <c r="H16" s="40">
        <v>1</v>
      </c>
      <c r="I16" s="41">
        <v>0.44791666666666669</v>
      </c>
      <c r="J16" s="41">
        <v>0.875</v>
      </c>
      <c r="K16" s="26" t="str">
        <f>_xlfn.IFNA(VLOOKUP(E16,الاوردرات!$B$1:$C$600,2,0),"")</f>
        <v>بوا</v>
      </c>
      <c r="L16" s="52"/>
      <c r="N16" s="21">
        <f t="shared" si="0"/>
        <v>0.42708333333333331</v>
      </c>
      <c r="O16" s="22">
        <v>300</v>
      </c>
      <c r="AP16" s="17">
        <f t="shared" si="1"/>
        <v>45167</v>
      </c>
    </row>
    <row r="17" spans="2:42" ht="33" x14ac:dyDescent="0.25">
      <c r="B17" s="13">
        <f>COUNTIFS($E$3:E17,'تقرير منتج تام'!$E$4)</f>
        <v>8</v>
      </c>
      <c r="C17" s="37" t="s">
        <v>12</v>
      </c>
      <c r="D17" s="38">
        <v>45168</v>
      </c>
      <c r="E17" s="28">
        <v>3</v>
      </c>
      <c r="F17" s="108" t="s">
        <v>122</v>
      </c>
      <c r="G17" s="40" t="s">
        <v>155</v>
      </c>
      <c r="H17" s="40">
        <v>1</v>
      </c>
      <c r="I17" s="41">
        <v>0.52083333333333337</v>
      </c>
      <c r="J17" s="41">
        <v>0.79166666666666663</v>
      </c>
      <c r="K17" s="26" t="str">
        <f>_xlfn.IFNA(VLOOKUP(E17,الاوردرات!$B$1:$C$600,2,0),"")</f>
        <v>بوا</v>
      </c>
      <c r="L17" s="52"/>
      <c r="N17" s="21">
        <f t="shared" si="0"/>
        <v>0.27083333333333326</v>
      </c>
      <c r="O17" s="22">
        <v>400</v>
      </c>
      <c r="AP17" s="17">
        <f t="shared" si="1"/>
        <v>45168</v>
      </c>
    </row>
    <row r="18" spans="2:42" ht="33" x14ac:dyDescent="0.25">
      <c r="B18" s="13">
        <f>COUNTIFS($E$3:E18,'تقرير منتج تام'!$E$4)</f>
        <v>8</v>
      </c>
      <c r="C18" s="37" t="s">
        <v>12</v>
      </c>
      <c r="D18" s="38">
        <v>45168</v>
      </c>
      <c r="E18" s="28">
        <v>4</v>
      </c>
      <c r="F18" s="39" t="s">
        <v>31</v>
      </c>
      <c r="G18" s="40" t="s">
        <v>35</v>
      </c>
      <c r="H18" s="40">
        <v>1</v>
      </c>
      <c r="I18" s="41">
        <v>0.5</v>
      </c>
      <c r="J18" s="41">
        <v>0.52083333333333337</v>
      </c>
      <c r="K18" s="26" t="str">
        <f>_xlfn.IFNA(VLOOKUP(E18,الاوردرات!$B$1:$C$600,2,0),"")</f>
        <v xml:space="preserve">فالي </v>
      </c>
      <c r="L18" s="52"/>
      <c r="N18" s="21">
        <f t="shared" si="0"/>
        <v>2.083333333333337E-2</v>
      </c>
      <c r="O18" s="22">
        <f>_xlfn.IFNA((VLOOKUP(F18,help!$C$2:$F$12,4,0))*(N18*24),"")</f>
        <v>16.145833333333361</v>
      </c>
      <c r="AP18" s="17">
        <f t="shared" si="1"/>
        <v>45168</v>
      </c>
    </row>
    <row r="19" spans="2:42" ht="33" x14ac:dyDescent="0.25">
      <c r="B19" s="13">
        <f>COUNTIFS($E$3:E19,'تقرير منتج تام'!$E$4)</f>
        <v>8</v>
      </c>
      <c r="C19" s="37" t="s">
        <v>12</v>
      </c>
      <c r="D19" s="38">
        <v>45168</v>
      </c>
      <c r="E19" s="28">
        <v>4</v>
      </c>
      <c r="F19" s="39" t="s">
        <v>32</v>
      </c>
      <c r="G19" s="40" t="s">
        <v>160</v>
      </c>
      <c r="H19" s="40">
        <v>1</v>
      </c>
      <c r="I19" s="41">
        <v>0.58333333333333337</v>
      </c>
      <c r="J19" s="41">
        <v>0.67708333333333337</v>
      </c>
      <c r="K19" s="26" t="str">
        <f>_xlfn.IFNA(VLOOKUP(E19,الاوردرات!$B$1:$C$600,2,0),"")</f>
        <v xml:space="preserve">فالي </v>
      </c>
      <c r="L19" s="52"/>
      <c r="N19" s="21">
        <f t="shared" si="0"/>
        <v>9.375E-2</v>
      </c>
      <c r="O19" s="22">
        <f>_xlfn.IFNA((VLOOKUP(F19,help!$C$2:$F$12,4,0))*(N19*24),"")</f>
        <v>60.9375</v>
      </c>
      <c r="AP19" s="17">
        <f t="shared" si="1"/>
        <v>45168</v>
      </c>
    </row>
    <row r="20" spans="2:42" ht="33" x14ac:dyDescent="0.25">
      <c r="B20" s="13">
        <f>COUNTIFS($E$3:E20,'تقرير منتج تام'!$E$4)</f>
        <v>8</v>
      </c>
      <c r="C20" s="37" t="s">
        <v>12</v>
      </c>
      <c r="D20" s="38">
        <v>45168</v>
      </c>
      <c r="E20" s="28">
        <v>4</v>
      </c>
      <c r="F20" s="39" t="s">
        <v>33</v>
      </c>
      <c r="G20" s="40" t="s">
        <v>41</v>
      </c>
      <c r="H20" s="40">
        <v>1</v>
      </c>
      <c r="I20" s="41">
        <v>0.6875</v>
      </c>
      <c r="J20" s="41">
        <v>0.8125</v>
      </c>
      <c r="K20" s="26" t="str">
        <f>_xlfn.IFNA(VLOOKUP(E20,الاوردرات!$B$1:$C$600,2,0),"")</f>
        <v xml:space="preserve">فالي </v>
      </c>
      <c r="L20" s="52"/>
      <c r="N20" s="21">
        <f t="shared" si="0"/>
        <v>0.125</v>
      </c>
      <c r="O20" s="22">
        <f>_xlfn.IFNA((VLOOKUP(F20,help!$C$2:$F$12,4,0))*(N20*24),"")</f>
        <v>96.875</v>
      </c>
      <c r="AP20" s="17">
        <f t="shared" si="1"/>
        <v>45168</v>
      </c>
    </row>
    <row r="21" spans="2:42" ht="33" x14ac:dyDescent="0.25">
      <c r="B21" s="13">
        <f>COUNTIFS($E$3:E21,'تقرير منتج تام'!$E$4)</f>
        <v>8</v>
      </c>
      <c r="C21" s="37" t="s">
        <v>12</v>
      </c>
      <c r="D21" s="38">
        <v>45168</v>
      </c>
      <c r="E21" s="28">
        <v>4</v>
      </c>
      <c r="F21" s="39" t="s">
        <v>34</v>
      </c>
      <c r="G21" s="40" t="s">
        <v>42</v>
      </c>
      <c r="H21" s="40">
        <v>1</v>
      </c>
      <c r="I21" s="41">
        <v>0.75</v>
      </c>
      <c r="J21" s="41">
        <v>0.79166666666666663</v>
      </c>
      <c r="K21" s="26" t="str">
        <f>_xlfn.IFNA(VLOOKUP(E21,الاوردرات!$B$1:$C$600,2,0),"")</f>
        <v xml:space="preserve">فالي </v>
      </c>
      <c r="L21" s="52"/>
      <c r="N21" s="21">
        <f t="shared" si="0"/>
        <v>4.166666666666663E-2</v>
      </c>
      <c r="O21" s="22">
        <f>_xlfn.IFNA((VLOOKUP(F21,help!$C$2:$F$12,4,0))*(N21*24),"")</f>
        <v>18.749999999999982</v>
      </c>
      <c r="AP21" s="17">
        <f t="shared" si="1"/>
        <v>45168</v>
      </c>
    </row>
    <row r="22" spans="2:42" ht="33" x14ac:dyDescent="0.25">
      <c r="B22" s="13">
        <f>COUNTIFS($E$3:E22,'تقرير منتج تام'!$E$4)</f>
        <v>8</v>
      </c>
      <c r="C22" s="37" t="s">
        <v>12</v>
      </c>
      <c r="D22" s="38">
        <v>45168</v>
      </c>
      <c r="E22" s="28">
        <v>5</v>
      </c>
      <c r="F22" s="39" t="s">
        <v>31</v>
      </c>
      <c r="G22" s="40" t="s">
        <v>35</v>
      </c>
      <c r="H22" s="40">
        <v>1</v>
      </c>
      <c r="I22" s="41">
        <v>0.45833333333333331</v>
      </c>
      <c r="J22" s="41">
        <v>0.5</v>
      </c>
      <c r="K22" s="26" t="str">
        <f>_xlfn.IFNA(VLOOKUP(E22,الاوردرات!$B$1:$C$600,2,0),"")</f>
        <v xml:space="preserve">ترابيزة وسط رو قشرة </v>
      </c>
      <c r="L22" s="52"/>
      <c r="N22" s="21">
        <f t="shared" si="0"/>
        <v>4.1666666666666685E-2</v>
      </c>
      <c r="O22" s="22">
        <f>_xlfn.IFNA((VLOOKUP(F22,help!$C$2:$F$12,4,0))*(N22*24),"")</f>
        <v>32.291666666666679</v>
      </c>
      <c r="AP22" s="17">
        <f t="shared" si="1"/>
        <v>45168</v>
      </c>
    </row>
    <row r="23" spans="2:42" ht="33" x14ac:dyDescent="0.25">
      <c r="B23" s="13">
        <f>COUNTIFS($E$3:E23,'تقرير منتج تام'!$E$4)</f>
        <v>8</v>
      </c>
      <c r="C23" s="37" t="s">
        <v>12</v>
      </c>
      <c r="D23" s="38">
        <v>45168</v>
      </c>
      <c r="E23" s="28">
        <v>5</v>
      </c>
      <c r="F23" s="39" t="s">
        <v>32</v>
      </c>
      <c r="G23" s="40" t="s">
        <v>160</v>
      </c>
      <c r="H23" s="40">
        <v>1</v>
      </c>
      <c r="I23" s="41">
        <v>0.47916666666666669</v>
      </c>
      <c r="J23" s="41">
        <v>0.58333333333333337</v>
      </c>
      <c r="K23" s="26" t="str">
        <f>_xlfn.IFNA(VLOOKUP(E23,الاوردرات!$B$1:$C$600,2,0),"")</f>
        <v xml:space="preserve">ترابيزة وسط رو قشرة </v>
      </c>
      <c r="L23" s="52"/>
      <c r="N23" s="21">
        <f t="shared" si="0"/>
        <v>0.10416666666666669</v>
      </c>
      <c r="O23" s="22">
        <f>_xlfn.IFNA((VLOOKUP(F23,help!$C$2:$F$12,4,0))*(N23*24),"")</f>
        <v>67.708333333333343</v>
      </c>
      <c r="AP23" s="17">
        <f t="shared" si="1"/>
        <v>45168</v>
      </c>
    </row>
    <row r="24" spans="2:42" ht="33" x14ac:dyDescent="0.25">
      <c r="B24" s="13">
        <f>COUNTIFS($E$3:E24,'تقرير منتج تام'!$E$4)</f>
        <v>8</v>
      </c>
      <c r="C24" s="37" t="s">
        <v>12</v>
      </c>
      <c r="D24" s="38">
        <v>45168</v>
      </c>
      <c r="E24" s="28">
        <v>5</v>
      </c>
      <c r="F24" s="39" t="s">
        <v>33</v>
      </c>
      <c r="G24" s="40" t="s">
        <v>41</v>
      </c>
      <c r="H24" s="40">
        <v>1</v>
      </c>
      <c r="I24" s="41">
        <v>0.54166666666666663</v>
      </c>
      <c r="J24" s="41">
        <v>0.625</v>
      </c>
      <c r="K24" s="26" t="str">
        <f>_xlfn.IFNA(VLOOKUP(E24,الاوردرات!$B$1:$C$600,2,0),"")</f>
        <v xml:space="preserve">ترابيزة وسط رو قشرة </v>
      </c>
      <c r="L24" s="52"/>
      <c r="N24" s="21">
        <f t="shared" si="0"/>
        <v>8.333333333333337E-2</v>
      </c>
      <c r="O24" s="22">
        <f>_xlfn.IFNA((VLOOKUP(F24,help!$C$2:$F$12,4,0))*(N24*24),"")</f>
        <v>64.583333333333357</v>
      </c>
      <c r="AP24" s="17">
        <f t="shared" si="1"/>
        <v>45168</v>
      </c>
    </row>
    <row r="25" spans="2:42" ht="33" x14ac:dyDescent="0.25">
      <c r="B25" s="13">
        <f>COUNTIFS($E$3:E25,'تقرير منتج تام'!$E$4)</f>
        <v>8</v>
      </c>
      <c r="C25" s="37" t="s">
        <v>12</v>
      </c>
      <c r="D25" s="38">
        <v>45168</v>
      </c>
      <c r="E25" s="28">
        <v>5</v>
      </c>
      <c r="F25" s="39" t="s">
        <v>34</v>
      </c>
      <c r="G25" s="40" t="s">
        <v>42</v>
      </c>
      <c r="H25" s="40">
        <v>1</v>
      </c>
      <c r="I25" s="41">
        <v>0.6875</v>
      </c>
      <c r="J25" s="41">
        <v>0.75</v>
      </c>
      <c r="K25" s="26" t="str">
        <f>_xlfn.IFNA(VLOOKUP(E25,الاوردرات!$B$1:$C$600,2,0),"")</f>
        <v xml:space="preserve">ترابيزة وسط رو قشرة </v>
      </c>
      <c r="L25" s="52"/>
      <c r="N25" s="21">
        <f t="shared" si="0"/>
        <v>6.25E-2</v>
      </c>
      <c r="O25" s="22">
        <f>_xlfn.IFNA((VLOOKUP(F25,help!$C$2:$F$12,4,0))*(N25*24),"")</f>
        <v>28.125</v>
      </c>
      <c r="AP25" s="17">
        <f t="shared" si="1"/>
        <v>45168</v>
      </c>
    </row>
    <row r="26" spans="2:42" ht="33" x14ac:dyDescent="0.25">
      <c r="B26" s="13">
        <f>COUNTIFS($E$3:E26,'تقرير منتج تام'!$E$4)</f>
        <v>8</v>
      </c>
      <c r="C26" s="37" t="s">
        <v>8</v>
      </c>
      <c r="D26" s="38">
        <v>45171</v>
      </c>
      <c r="E26" s="28">
        <v>6</v>
      </c>
      <c r="F26" s="39" t="s">
        <v>31</v>
      </c>
      <c r="G26" s="40" t="s">
        <v>35</v>
      </c>
      <c r="H26" s="40">
        <v>1</v>
      </c>
      <c r="I26" s="41">
        <v>0.39583333333333331</v>
      </c>
      <c r="J26" s="41">
        <v>0.47916666666666669</v>
      </c>
      <c r="K26" s="26" t="str">
        <f>_xlfn.IFNA(VLOOKUP(E26,الاوردرات!$B$1:$C$600,2,0),"")</f>
        <v xml:space="preserve">فالي </v>
      </c>
      <c r="L26" s="52"/>
      <c r="N26" s="21">
        <f t="shared" si="0"/>
        <v>8.333333333333337E-2</v>
      </c>
      <c r="O26" s="22">
        <f>_xlfn.IFNA((VLOOKUP(F26,help!$C$2:$F$12,4,0))*(N26*24),"")</f>
        <v>64.583333333333357</v>
      </c>
      <c r="AP26" s="17">
        <f t="shared" si="1"/>
        <v>45171</v>
      </c>
    </row>
    <row r="27" spans="2:42" ht="33" x14ac:dyDescent="0.25">
      <c r="B27" s="13">
        <f>COUNTIFS($E$3:E27,'تقرير منتج تام'!$E$4)</f>
        <v>8</v>
      </c>
      <c r="C27" s="37" t="s">
        <v>8</v>
      </c>
      <c r="D27" s="38">
        <v>45171</v>
      </c>
      <c r="E27" s="28">
        <v>6</v>
      </c>
      <c r="F27" s="39" t="s">
        <v>52</v>
      </c>
      <c r="G27" s="40" t="s">
        <v>50</v>
      </c>
      <c r="H27" s="40">
        <v>1</v>
      </c>
      <c r="I27" s="41">
        <v>0.47916666666666669</v>
      </c>
      <c r="J27" s="41">
        <v>0.52083333333333337</v>
      </c>
      <c r="K27" s="26" t="str">
        <f>_xlfn.IFNA(VLOOKUP(E27,الاوردرات!$B$1:$C$600,2,0),"")</f>
        <v xml:space="preserve">فالي </v>
      </c>
      <c r="L27" s="52"/>
      <c r="N27" s="21">
        <f t="shared" si="0"/>
        <v>4.1666666666666685E-2</v>
      </c>
      <c r="O27" s="22">
        <f>_xlfn.IFNA((VLOOKUP(F27,help!$C$2:$F$12,4,0))*(N27*24),"")</f>
        <v>27.083333333333343</v>
      </c>
      <c r="AP27" s="17">
        <f t="shared" si="1"/>
        <v>45171</v>
      </c>
    </row>
    <row r="28" spans="2:42" ht="33" x14ac:dyDescent="0.25">
      <c r="B28" s="13">
        <f>COUNTIFS($E$3:E28,'تقرير منتج تام'!$E$4)</f>
        <v>8</v>
      </c>
      <c r="C28" s="37" t="s">
        <v>8</v>
      </c>
      <c r="D28" s="38">
        <v>45171</v>
      </c>
      <c r="E28" s="28">
        <v>6</v>
      </c>
      <c r="F28" s="39" t="s">
        <v>32</v>
      </c>
      <c r="G28" s="40" t="s">
        <v>53</v>
      </c>
      <c r="H28" s="40">
        <v>1</v>
      </c>
      <c r="I28" s="41">
        <v>0.5</v>
      </c>
      <c r="J28" s="41">
        <v>0.625</v>
      </c>
      <c r="K28" s="26" t="str">
        <f>_xlfn.IFNA(VLOOKUP(E28,الاوردرات!$B$1:$C$600,2,0),"")</f>
        <v xml:space="preserve">فالي </v>
      </c>
      <c r="L28" s="52"/>
      <c r="N28" s="21">
        <f t="shared" si="0"/>
        <v>0.125</v>
      </c>
      <c r="O28" s="22">
        <f>_xlfn.IFNA((VLOOKUP(F28,help!$C$2:$F$12,4,0))*(N28*24),"")</f>
        <v>81.25</v>
      </c>
      <c r="AP28" s="17">
        <f t="shared" si="1"/>
        <v>45171</v>
      </c>
    </row>
    <row r="29" spans="2:42" ht="33" x14ac:dyDescent="0.25">
      <c r="B29" s="13">
        <f>COUNTIFS($E$3:E29,'تقرير منتج تام'!$E$4)</f>
        <v>8</v>
      </c>
      <c r="C29" s="37" t="s">
        <v>8</v>
      </c>
      <c r="D29" s="38">
        <v>45171</v>
      </c>
      <c r="E29" s="28">
        <v>6</v>
      </c>
      <c r="F29" s="39" t="s">
        <v>33</v>
      </c>
      <c r="G29" s="40" t="s">
        <v>164</v>
      </c>
      <c r="H29" s="40">
        <v>1</v>
      </c>
      <c r="I29" s="41">
        <v>0.69791666666666663</v>
      </c>
      <c r="J29" s="41">
        <v>0.73958333333333337</v>
      </c>
      <c r="K29" s="26" t="str">
        <f>_xlfn.IFNA(VLOOKUP(E29,الاوردرات!$B$1:$C$600,2,0),"")</f>
        <v xml:space="preserve">فالي </v>
      </c>
      <c r="L29" s="52"/>
      <c r="N29" s="21">
        <f t="shared" si="0"/>
        <v>4.1666666666666741E-2</v>
      </c>
      <c r="O29" s="22">
        <f>_xlfn.IFNA((VLOOKUP(F29,help!$C$2:$F$12,4,0))*(N29*24),"")</f>
        <v>32.291666666666721</v>
      </c>
      <c r="AP29" s="17">
        <f t="shared" si="1"/>
        <v>45171</v>
      </c>
    </row>
    <row r="30" spans="2:42" ht="33" x14ac:dyDescent="0.25">
      <c r="B30" s="13">
        <f>COUNTIFS($E$3:E30,'تقرير منتج تام'!$E$4)</f>
        <v>8</v>
      </c>
      <c r="C30" s="37" t="s">
        <v>13</v>
      </c>
      <c r="D30" s="38">
        <v>45169</v>
      </c>
      <c r="E30" s="28">
        <v>7</v>
      </c>
      <c r="F30" s="39" t="s">
        <v>52</v>
      </c>
      <c r="G30" s="40" t="s">
        <v>170</v>
      </c>
      <c r="H30" s="40">
        <v>1</v>
      </c>
      <c r="I30" s="41">
        <v>0.5</v>
      </c>
      <c r="J30" s="41">
        <v>0.54166666666666663</v>
      </c>
      <c r="K30" s="26" t="str">
        <f>_xlfn.IFNA(VLOOKUP(E30,الاوردرات!$B$1:$C$600,2,0),"")</f>
        <v xml:space="preserve">وينتر </v>
      </c>
      <c r="L30" s="52"/>
      <c r="N30" s="21">
        <f t="shared" si="0"/>
        <v>4.166666666666663E-2</v>
      </c>
      <c r="O30" s="22">
        <f>_xlfn.IFNA((VLOOKUP(F30,help!$C$2:$F$12,4,0))*(N30*24),"")</f>
        <v>27.083333333333307</v>
      </c>
      <c r="AP30" s="17">
        <f t="shared" si="1"/>
        <v>45169</v>
      </c>
    </row>
    <row r="31" spans="2:42" ht="33" x14ac:dyDescent="0.25">
      <c r="B31" s="13">
        <f>COUNTIFS($E$3:E31,'تقرير منتج تام'!$E$4)</f>
        <v>8</v>
      </c>
      <c r="C31" s="37" t="s">
        <v>8</v>
      </c>
      <c r="D31" s="38">
        <v>45171</v>
      </c>
      <c r="E31" s="28">
        <v>7</v>
      </c>
      <c r="F31" s="39" t="s">
        <v>32</v>
      </c>
      <c r="G31" s="40" t="s">
        <v>50</v>
      </c>
      <c r="H31" s="40">
        <v>1</v>
      </c>
      <c r="I31" s="41">
        <v>0.70833333333333337</v>
      </c>
      <c r="J31" s="41">
        <v>0.84375</v>
      </c>
      <c r="K31" s="26" t="str">
        <f>_xlfn.IFNA(VLOOKUP(E31,الاوردرات!$B$1:$C$600,2,0),"")</f>
        <v xml:space="preserve">وينتر </v>
      </c>
      <c r="L31" s="52"/>
      <c r="N31" s="21">
        <f t="shared" si="0"/>
        <v>0.13541666666666663</v>
      </c>
      <c r="O31" s="22">
        <f>_xlfn.IFNA((VLOOKUP(F31,help!$C$2:$F$12,4,0))*(N31*24),"")</f>
        <v>88.0208333333333</v>
      </c>
      <c r="AP31" s="17">
        <f t="shared" si="1"/>
        <v>45171</v>
      </c>
    </row>
    <row r="32" spans="2:42" ht="33" x14ac:dyDescent="0.25">
      <c r="B32" s="13">
        <f>COUNTIFS($E$3:E32,'تقرير منتج تام'!$E$4)</f>
        <v>8</v>
      </c>
      <c r="C32" s="37" t="s">
        <v>8</v>
      </c>
      <c r="D32" s="38">
        <v>45171</v>
      </c>
      <c r="E32" s="28">
        <v>7</v>
      </c>
      <c r="F32" s="39" t="s">
        <v>33</v>
      </c>
      <c r="G32" s="40" t="s">
        <v>50</v>
      </c>
      <c r="H32" s="40">
        <v>1</v>
      </c>
      <c r="I32" s="41">
        <v>0.56944444444444442</v>
      </c>
      <c r="J32" s="41">
        <v>0.64583333333333337</v>
      </c>
      <c r="K32" s="26" t="str">
        <f>_xlfn.IFNA(VLOOKUP(E32,الاوردرات!$B$1:$C$600,2,0),"")</f>
        <v xml:space="preserve">وينتر </v>
      </c>
      <c r="L32" s="52"/>
      <c r="N32" s="21">
        <f t="shared" si="0"/>
        <v>7.6388888888888951E-2</v>
      </c>
      <c r="O32" s="22">
        <f>_xlfn.IFNA((VLOOKUP(F32,help!$C$2:$F$12,4,0))*(N32*24),"")</f>
        <v>59.201388888888935</v>
      </c>
      <c r="AP32" s="17">
        <f t="shared" si="1"/>
        <v>45171</v>
      </c>
    </row>
    <row r="33" spans="2:42" ht="33" x14ac:dyDescent="0.25">
      <c r="B33" s="13">
        <f>COUNTIFS($E$3:E33,'تقرير منتج تام'!$E$4)</f>
        <v>8</v>
      </c>
      <c r="C33" s="37" t="s">
        <v>8</v>
      </c>
      <c r="D33" s="38">
        <v>45171</v>
      </c>
      <c r="E33" s="28">
        <v>7</v>
      </c>
      <c r="F33" s="39" t="s">
        <v>33</v>
      </c>
      <c r="G33" s="40" t="s">
        <v>171</v>
      </c>
      <c r="H33" s="40">
        <v>1</v>
      </c>
      <c r="I33" s="41">
        <v>0.75</v>
      </c>
      <c r="J33" s="41">
        <v>0.85416666666666663</v>
      </c>
      <c r="K33" s="26" t="str">
        <f>_xlfn.IFNA(VLOOKUP(E33,الاوردرات!$B$1:$C$600,2,0),"")</f>
        <v xml:space="preserve">وينتر </v>
      </c>
      <c r="L33" s="52"/>
      <c r="N33" s="21">
        <f t="shared" si="0"/>
        <v>0.10416666666666663</v>
      </c>
      <c r="O33" s="22">
        <f>_xlfn.IFNA((VLOOKUP(F33,help!$C$2:$F$12,4,0))*(N33*24),"")</f>
        <v>80.729166666666629</v>
      </c>
      <c r="AP33" s="17">
        <f t="shared" si="1"/>
        <v>45171</v>
      </c>
    </row>
    <row r="34" spans="2:42" ht="33" x14ac:dyDescent="0.25">
      <c r="B34" s="13">
        <f>COUNTIFS($E$3:E34,'تقرير منتج تام'!$E$4)</f>
        <v>8</v>
      </c>
      <c r="C34" s="37" t="s">
        <v>9</v>
      </c>
      <c r="D34" s="38">
        <v>45172</v>
      </c>
      <c r="E34" s="28">
        <v>7</v>
      </c>
      <c r="F34" s="39" t="s">
        <v>33</v>
      </c>
      <c r="G34" s="40" t="s">
        <v>172</v>
      </c>
      <c r="H34" s="40">
        <v>1</v>
      </c>
      <c r="I34" s="41">
        <v>0.42708333333333331</v>
      </c>
      <c r="J34" s="41">
        <v>0.47916666666666669</v>
      </c>
      <c r="K34" s="26" t="str">
        <f>_xlfn.IFNA(VLOOKUP(E34,الاوردرات!$B$1:$C$600,2,0),"")</f>
        <v xml:space="preserve">وينتر </v>
      </c>
      <c r="L34" s="52"/>
      <c r="N34" s="21">
        <f t="shared" si="0"/>
        <v>5.208333333333337E-2</v>
      </c>
      <c r="O34" s="22">
        <f>_xlfn.IFNA((VLOOKUP(F34,help!$C$2:$F$12,4,0))*(N34*24),"")</f>
        <v>40.364583333333357</v>
      </c>
      <c r="AP34" s="17">
        <f t="shared" si="1"/>
        <v>45172</v>
      </c>
    </row>
    <row r="35" spans="2:42" ht="33" x14ac:dyDescent="0.25">
      <c r="B35" s="13">
        <f>COUNTIFS($E$3:E35,'تقرير منتج تام'!$E$4)</f>
        <v>8</v>
      </c>
      <c r="C35" s="37" t="s">
        <v>9</v>
      </c>
      <c r="D35" s="38">
        <v>45172</v>
      </c>
      <c r="E35" s="28">
        <v>7</v>
      </c>
      <c r="F35" s="39" t="s">
        <v>31</v>
      </c>
      <c r="G35" s="40" t="s">
        <v>124</v>
      </c>
      <c r="H35" s="40">
        <v>1</v>
      </c>
      <c r="I35" s="41">
        <v>0.83333333333333337</v>
      </c>
      <c r="J35" s="41">
        <v>0.86458333333333337</v>
      </c>
      <c r="K35" s="26" t="str">
        <f>_xlfn.IFNA(VLOOKUP(E35,الاوردرات!$B$1:$C$600,2,0),"")</f>
        <v xml:space="preserve">وينتر </v>
      </c>
      <c r="L35" s="52"/>
      <c r="N35" s="21">
        <f t="shared" ref="N35:N54" si="2">IF(I35&lt;&gt;"",J35-I35,"")</f>
        <v>3.125E-2</v>
      </c>
      <c r="O35" s="22">
        <f>_xlfn.IFNA((VLOOKUP(F35,help!$C$2:$F$12,4,0))*(N35*24),"")</f>
        <v>24.21875</v>
      </c>
      <c r="AP35" s="17">
        <f t="shared" si="1"/>
        <v>45172</v>
      </c>
    </row>
    <row r="36" spans="2:42" ht="33" x14ac:dyDescent="0.25">
      <c r="B36" s="13">
        <f>COUNTIFS($E$3:E36,'تقرير منتج تام'!$E$4)</f>
        <v>8</v>
      </c>
      <c r="C36" s="37" t="s">
        <v>10</v>
      </c>
      <c r="D36" s="38">
        <v>45173</v>
      </c>
      <c r="E36" s="28">
        <v>7</v>
      </c>
      <c r="F36" s="39" t="s">
        <v>33</v>
      </c>
      <c r="G36" s="40" t="s">
        <v>127</v>
      </c>
      <c r="H36" s="40">
        <v>1</v>
      </c>
      <c r="I36" s="41">
        <v>0.39583333333333331</v>
      </c>
      <c r="J36" s="41">
        <v>0.52083333333333337</v>
      </c>
      <c r="K36" s="26" t="str">
        <f>_xlfn.IFNA(VLOOKUP(E36,الاوردرات!$B$1:$C$600,2,0),"")</f>
        <v xml:space="preserve">وينتر </v>
      </c>
      <c r="L36" s="52"/>
      <c r="N36" s="21">
        <f t="shared" si="2"/>
        <v>0.12500000000000006</v>
      </c>
      <c r="O36" s="22">
        <f>_xlfn.IFNA((VLOOKUP(F36,help!$C$2:$F$12,4,0))*(N36*24),"")</f>
        <v>96.875000000000043</v>
      </c>
      <c r="AP36" s="17">
        <f t="shared" si="1"/>
        <v>45173</v>
      </c>
    </row>
    <row r="37" spans="2:42" ht="33" x14ac:dyDescent="0.25">
      <c r="B37" s="13">
        <f>COUNTIFS($E$3:E37,'تقرير منتج تام'!$E$4)</f>
        <v>8</v>
      </c>
      <c r="C37" s="37" t="s">
        <v>10</v>
      </c>
      <c r="D37" s="38">
        <v>45173</v>
      </c>
      <c r="E37" s="28">
        <v>7</v>
      </c>
      <c r="F37" s="39" t="s">
        <v>31</v>
      </c>
      <c r="G37" s="40" t="s">
        <v>127</v>
      </c>
      <c r="H37" s="40">
        <v>1</v>
      </c>
      <c r="I37" s="41">
        <v>0.41666666666666669</v>
      </c>
      <c r="J37" s="41">
        <v>0.58333333333333337</v>
      </c>
      <c r="K37" s="26" t="str">
        <f>_xlfn.IFNA(VLOOKUP(E37,الاوردرات!$B$1:$C$600,2,0),"")</f>
        <v xml:space="preserve">وينتر </v>
      </c>
      <c r="L37" s="52"/>
      <c r="N37" s="21">
        <f t="shared" si="2"/>
        <v>0.16666666666666669</v>
      </c>
      <c r="O37" s="22">
        <f>_xlfn.IFNA((VLOOKUP(F37,help!$C$2:$F$12,4,0))*(N37*24),"")</f>
        <v>129.16666666666666</v>
      </c>
      <c r="AP37" s="17">
        <f t="shared" si="1"/>
        <v>45173</v>
      </c>
    </row>
    <row r="38" spans="2:42" ht="33" x14ac:dyDescent="0.25">
      <c r="B38" s="13">
        <f>COUNTIFS($E$3:E38,'تقرير منتج تام'!$E$4)</f>
        <v>8</v>
      </c>
      <c r="C38" s="37" t="s">
        <v>10</v>
      </c>
      <c r="D38" s="38">
        <v>45173</v>
      </c>
      <c r="E38" s="28">
        <v>7</v>
      </c>
      <c r="F38" s="39" t="s">
        <v>31</v>
      </c>
      <c r="G38" s="40" t="s">
        <v>174</v>
      </c>
      <c r="H38" s="40">
        <v>1</v>
      </c>
      <c r="I38" s="41">
        <v>0.59375</v>
      </c>
      <c r="J38" s="41">
        <v>0.64583333333333337</v>
      </c>
      <c r="K38" s="26" t="str">
        <f>_xlfn.IFNA(VLOOKUP(E38,الاوردرات!$B$1:$C$600,2,0),"")</f>
        <v xml:space="preserve">وينتر </v>
      </c>
      <c r="L38" s="52"/>
      <c r="N38" s="21">
        <f t="shared" si="2"/>
        <v>5.208333333333337E-2</v>
      </c>
      <c r="O38" s="22">
        <f>_xlfn.IFNA((VLOOKUP(F38,help!$C$2:$F$12,4,0))*(N38*24),"")</f>
        <v>40.364583333333357</v>
      </c>
      <c r="AP38" s="17">
        <f t="shared" si="1"/>
        <v>45173</v>
      </c>
    </row>
    <row r="39" spans="2:42" ht="33" x14ac:dyDescent="0.25">
      <c r="B39" s="13">
        <f>COUNTIFS($E$3:E39,'تقرير منتج تام'!$E$4)</f>
        <v>8</v>
      </c>
      <c r="C39" s="37" t="s">
        <v>10</v>
      </c>
      <c r="D39" s="38">
        <v>45173</v>
      </c>
      <c r="E39" s="28">
        <v>7</v>
      </c>
      <c r="F39" s="39" t="s">
        <v>33</v>
      </c>
      <c r="G39" s="40" t="s">
        <v>41</v>
      </c>
      <c r="H39" s="40">
        <v>1</v>
      </c>
      <c r="I39" s="41">
        <v>0.73958333333333337</v>
      </c>
      <c r="J39" s="41">
        <v>0.78125</v>
      </c>
      <c r="K39" s="26" t="str">
        <f>_xlfn.IFNA(VLOOKUP(E39,الاوردرات!$B$1:$C$600,2,0),"")</f>
        <v xml:space="preserve">وينتر </v>
      </c>
      <c r="L39" s="52"/>
      <c r="N39" s="21">
        <f t="shared" si="2"/>
        <v>4.166666666666663E-2</v>
      </c>
      <c r="O39" s="22">
        <f>_xlfn.IFNA((VLOOKUP(F39,help!$C$2:$F$12,4,0))*(N39*24),"")</f>
        <v>32.291666666666636</v>
      </c>
      <c r="AP39" s="17">
        <f t="shared" si="1"/>
        <v>45173</v>
      </c>
    </row>
    <row r="40" spans="2:42" ht="33" x14ac:dyDescent="0.25">
      <c r="B40" s="13">
        <f>COUNTIFS($E$3:E40,'تقرير منتج تام'!$E$4)</f>
        <v>8</v>
      </c>
      <c r="C40" s="37" t="s">
        <v>10</v>
      </c>
      <c r="D40" s="38">
        <v>45173</v>
      </c>
      <c r="E40" s="28">
        <v>7</v>
      </c>
      <c r="F40" s="39" t="s">
        <v>52</v>
      </c>
      <c r="G40" s="40" t="s">
        <v>40</v>
      </c>
      <c r="H40" s="40">
        <v>1</v>
      </c>
      <c r="I40" s="41">
        <v>0.69791666666666663</v>
      </c>
      <c r="J40" s="41">
        <v>0.73958333333333337</v>
      </c>
      <c r="K40" s="26" t="str">
        <f>_xlfn.IFNA(VLOOKUP(E40,الاوردرات!$B$1:$C$600,2,0),"")</f>
        <v xml:space="preserve">وينتر </v>
      </c>
      <c r="L40" s="52"/>
      <c r="N40" s="21">
        <f t="shared" si="2"/>
        <v>4.1666666666666741E-2</v>
      </c>
      <c r="O40" s="22">
        <f>_xlfn.IFNA((VLOOKUP(F40,help!$C$2:$F$12,4,0))*(N40*24),"")</f>
        <v>27.083333333333382</v>
      </c>
      <c r="AP40" s="17">
        <f t="shared" si="1"/>
        <v>45173</v>
      </c>
    </row>
    <row r="41" spans="2:42" ht="33" x14ac:dyDescent="0.25">
      <c r="B41" s="13">
        <f>COUNTIFS($E$3:E41,'تقرير منتج تام'!$E$4)</f>
        <v>8</v>
      </c>
      <c r="C41" s="37" t="s">
        <v>11</v>
      </c>
      <c r="D41" s="38">
        <v>45174</v>
      </c>
      <c r="E41" s="28">
        <v>7</v>
      </c>
      <c r="F41" s="39" t="s">
        <v>33</v>
      </c>
      <c r="G41" s="40" t="s">
        <v>41</v>
      </c>
      <c r="H41" s="40">
        <v>1</v>
      </c>
      <c r="I41" s="41">
        <v>0.39583333333333331</v>
      </c>
      <c r="J41" s="41">
        <v>0.52083333333333337</v>
      </c>
      <c r="K41" s="26" t="str">
        <f>_xlfn.IFNA(VLOOKUP(E41,الاوردرات!$B$1:$C$600,2,0),"")</f>
        <v xml:space="preserve">وينتر </v>
      </c>
      <c r="L41" s="52"/>
      <c r="N41" s="21">
        <f t="shared" si="2"/>
        <v>0.12500000000000006</v>
      </c>
      <c r="O41" s="22">
        <f>_xlfn.IFNA((VLOOKUP(F41,help!$C$2:$F$12,4,0))*(N41*24),"")</f>
        <v>96.875000000000043</v>
      </c>
      <c r="AP41" s="17">
        <f t="shared" si="1"/>
        <v>45174</v>
      </c>
    </row>
    <row r="42" spans="2:42" ht="33" x14ac:dyDescent="0.25">
      <c r="B42" s="13">
        <f>COUNTIFS($E$3:E42,'تقرير منتج تام'!$E$4)</f>
        <v>8</v>
      </c>
      <c r="C42" s="37" t="s">
        <v>11</v>
      </c>
      <c r="D42" s="38">
        <v>45174</v>
      </c>
      <c r="E42" s="28">
        <v>7</v>
      </c>
      <c r="F42" s="39" t="s">
        <v>122</v>
      </c>
      <c r="G42" s="40" t="s">
        <v>42</v>
      </c>
      <c r="H42" s="40">
        <v>1</v>
      </c>
      <c r="I42" s="41">
        <v>0.48958333333333331</v>
      </c>
      <c r="J42" s="41">
        <v>0.5625</v>
      </c>
      <c r="K42" s="26" t="str">
        <f>_xlfn.IFNA(VLOOKUP(E42,الاوردرات!$B$1:$C$600,2,0),"")</f>
        <v xml:space="preserve">وينتر </v>
      </c>
      <c r="L42" s="52"/>
      <c r="N42" s="21">
        <f t="shared" si="2"/>
        <v>7.2916666666666685E-2</v>
      </c>
      <c r="O42" s="22">
        <f>_xlfn.IFNA((VLOOKUP(F42,help!$C$2:$F$12,4,0))*(N42*24),"")</f>
        <v>0</v>
      </c>
      <c r="AP42" s="17">
        <f t="shared" si="1"/>
        <v>45174</v>
      </c>
    </row>
    <row r="43" spans="2:42" ht="33" x14ac:dyDescent="0.25">
      <c r="B43" s="13">
        <f>COUNTIFS($E$3:E43,'تقرير منتج تام'!$E$4)</f>
        <v>8</v>
      </c>
      <c r="C43" s="37" t="s">
        <v>12</v>
      </c>
      <c r="D43" s="38">
        <v>45175</v>
      </c>
      <c r="E43" s="28">
        <v>7</v>
      </c>
      <c r="F43" s="39" t="s">
        <v>33</v>
      </c>
      <c r="G43" s="40" t="s">
        <v>41</v>
      </c>
      <c r="H43" s="40">
        <v>1</v>
      </c>
      <c r="I43" s="41">
        <v>0.70833333333333337</v>
      </c>
      <c r="J43" s="41">
        <v>0.77083333333333337</v>
      </c>
      <c r="K43" s="26" t="str">
        <f>_xlfn.IFNA(VLOOKUP(E43,الاوردرات!$B$1:$C$600,2,0),"")</f>
        <v xml:space="preserve">وينتر </v>
      </c>
      <c r="L43" s="52"/>
      <c r="N43" s="21">
        <f t="shared" si="2"/>
        <v>6.25E-2</v>
      </c>
      <c r="O43" s="22">
        <f>_xlfn.IFNA((VLOOKUP(F43,help!$C$2:$F$12,4,0))*(N43*24),"")</f>
        <v>48.4375</v>
      </c>
      <c r="AP43" s="17">
        <f t="shared" si="1"/>
        <v>45175</v>
      </c>
    </row>
    <row r="44" spans="2:42" ht="33" x14ac:dyDescent="0.25">
      <c r="B44" s="13">
        <f>COUNTIFS($E$3:E44,'تقرير منتج تام'!$E$4)</f>
        <v>8</v>
      </c>
      <c r="C44" s="37" t="s">
        <v>9</v>
      </c>
      <c r="D44" s="38">
        <v>45172</v>
      </c>
      <c r="E44" s="28">
        <v>8</v>
      </c>
      <c r="F44" s="39" t="s">
        <v>34</v>
      </c>
      <c r="G44" s="40" t="s">
        <v>40</v>
      </c>
      <c r="H44" s="40">
        <v>1</v>
      </c>
      <c r="I44" s="41">
        <v>0.79166666666666663</v>
      </c>
      <c r="J44" s="41">
        <v>0.8125</v>
      </c>
      <c r="K44" s="26" t="str">
        <f>_xlfn.IFNA(VLOOKUP(E44,الاوردرات!$B$1:$C$600,2,0),"")</f>
        <v xml:space="preserve">ترابيزة مودرن درج </v>
      </c>
      <c r="L44" s="52"/>
      <c r="N44" s="21">
        <f t="shared" si="2"/>
        <v>2.083333333333337E-2</v>
      </c>
      <c r="O44" s="22">
        <f>_xlfn.IFNA((VLOOKUP(F44,help!$C$2:$F$12,4,0))*(N44*24),"")</f>
        <v>9.375000000000016</v>
      </c>
      <c r="AP44" s="17">
        <f t="shared" si="1"/>
        <v>45172</v>
      </c>
    </row>
    <row r="45" spans="2:42" ht="33" x14ac:dyDescent="0.25">
      <c r="B45" s="13">
        <f>COUNTIFS($E$3:E45,'تقرير منتج تام'!$E$4)</f>
        <v>8</v>
      </c>
      <c r="C45" s="37" t="s">
        <v>9</v>
      </c>
      <c r="D45" s="38">
        <v>45172</v>
      </c>
      <c r="E45" s="28">
        <v>8</v>
      </c>
      <c r="F45" s="39" t="s">
        <v>31</v>
      </c>
      <c r="G45" s="40" t="s">
        <v>124</v>
      </c>
      <c r="H45" s="40">
        <v>1</v>
      </c>
      <c r="I45" s="41">
        <v>0.81944444444444453</v>
      </c>
      <c r="J45" s="41">
        <v>0.82638888888888884</v>
      </c>
      <c r="K45" s="26" t="str">
        <f>_xlfn.IFNA(VLOOKUP(E45,الاوردرات!$B$1:$C$600,2,0),"")</f>
        <v xml:space="preserve">ترابيزة مودرن درج </v>
      </c>
      <c r="L45" s="52"/>
      <c r="N45" s="21">
        <f t="shared" si="2"/>
        <v>6.9444444444443088E-3</v>
      </c>
      <c r="O45" s="22">
        <f>_xlfn.IFNA((VLOOKUP(F45,help!$C$2:$F$12,4,0))*(N45*24),"")</f>
        <v>5.3819444444443389</v>
      </c>
      <c r="AP45" s="17">
        <f t="shared" si="1"/>
        <v>45172</v>
      </c>
    </row>
    <row r="46" spans="2:42" ht="33" x14ac:dyDescent="0.25">
      <c r="B46" s="13">
        <f>COUNTIFS($E$3:E46,'تقرير منتج تام'!$E$4)</f>
        <v>8</v>
      </c>
      <c r="C46" s="37" t="s">
        <v>10</v>
      </c>
      <c r="D46" s="38">
        <v>45173</v>
      </c>
      <c r="E46" s="28">
        <v>8</v>
      </c>
      <c r="F46" s="39" t="s">
        <v>52</v>
      </c>
      <c r="G46" s="40" t="s">
        <v>173</v>
      </c>
      <c r="H46" s="40">
        <v>1</v>
      </c>
      <c r="I46" s="41">
        <v>0.39583333333333331</v>
      </c>
      <c r="J46" s="41">
        <v>0.52083333333333337</v>
      </c>
      <c r="K46" s="26" t="str">
        <f>_xlfn.IFNA(VLOOKUP(E46,الاوردرات!$B$1:$C$600,2,0),"")</f>
        <v xml:space="preserve">ترابيزة مودرن درج </v>
      </c>
      <c r="L46" s="52"/>
      <c r="N46" s="21">
        <f t="shared" si="2"/>
        <v>0.12500000000000006</v>
      </c>
      <c r="O46" s="22">
        <f>_xlfn.IFNA((VLOOKUP(F46,help!$C$2:$F$12,4,0))*(N46*24),"")</f>
        <v>81.250000000000028</v>
      </c>
      <c r="AP46" s="17">
        <f t="shared" si="1"/>
        <v>45173</v>
      </c>
    </row>
    <row r="47" spans="2:42" ht="33" x14ac:dyDescent="0.25">
      <c r="B47" s="13">
        <f>COUNTIFS($E$3:E47,'تقرير منتج تام'!$E$4)</f>
        <v>8</v>
      </c>
      <c r="C47" s="37" t="s">
        <v>10</v>
      </c>
      <c r="D47" s="38">
        <v>45173</v>
      </c>
      <c r="E47" s="28">
        <v>8</v>
      </c>
      <c r="F47" s="39" t="s">
        <v>52</v>
      </c>
      <c r="G47" s="40" t="s">
        <v>176</v>
      </c>
      <c r="H47" s="40">
        <v>1</v>
      </c>
      <c r="I47" s="41">
        <v>0.52083333333333337</v>
      </c>
      <c r="J47" s="41">
        <v>0.61458333333333337</v>
      </c>
      <c r="K47" s="26" t="str">
        <f>_xlfn.IFNA(VLOOKUP(E47,الاوردرات!$B$1:$C$600,2,0),"")</f>
        <v xml:space="preserve">ترابيزة مودرن درج </v>
      </c>
      <c r="L47" s="52"/>
      <c r="N47" s="21">
        <f t="shared" si="2"/>
        <v>9.375E-2</v>
      </c>
      <c r="O47" s="22">
        <f>_xlfn.IFNA((VLOOKUP(F47,help!$C$2:$F$12,4,0))*(N47*24),"")</f>
        <v>60.9375</v>
      </c>
      <c r="AP47" s="17">
        <f t="shared" si="1"/>
        <v>45173</v>
      </c>
    </row>
    <row r="48" spans="2:42" ht="33" x14ac:dyDescent="0.25">
      <c r="B48" s="13">
        <f>COUNTIFS($E$3:E48,'تقرير منتج تام'!$E$4)</f>
        <v>8</v>
      </c>
      <c r="C48" s="37" t="s">
        <v>10</v>
      </c>
      <c r="D48" s="38">
        <v>45173</v>
      </c>
      <c r="E48" s="28">
        <v>8</v>
      </c>
      <c r="F48" s="39" t="s">
        <v>33</v>
      </c>
      <c r="G48" s="40" t="s">
        <v>41</v>
      </c>
      <c r="H48" s="40">
        <v>1</v>
      </c>
      <c r="I48" s="41">
        <v>0.69791666666666663</v>
      </c>
      <c r="J48" s="41">
        <v>0.72916666666666663</v>
      </c>
      <c r="K48" s="26" t="str">
        <f>_xlfn.IFNA(VLOOKUP(E48,الاوردرات!$B$1:$C$600,2,0),"")</f>
        <v xml:space="preserve">ترابيزة مودرن درج </v>
      </c>
      <c r="L48" s="52"/>
      <c r="N48" s="21">
        <f t="shared" si="2"/>
        <v>3.125E-2</v>
      </c>
      <c r="O48" s="22">
        <f>_xlfn.IFNA((VLOOKUP(F48,help!$C$2:$F$12,4,0))*(N48*24),"")</f>
        <v>24.21875</v>
      </c>
      <c r="AP48" s="17">
        <f t="shared" si="1"/>
        <v>45173</v>
      </c>
    </row>
    <row r="49" spans="2:42" ht="33" x14ac:dyDescent="0.25">
      <c r="B49" s="13">
        <f>COUNTIFS($E$3:E49,'تقرير منتج تام'!$E$4)</f>
        <v>8</v>
      </c>
      <c r="C49" s="37" t="s">
        <v>10</v>
      </c>
      <c r="D49" s="38">
        <v>45173</v>
      </c>
      <c r="E49" s="28">
        <v>9</v>
      </c>
      <c r="F49" s="39" t="s">
        <v>31</v>
      </c>
      <c r="G49" s="40" t="s">
        <v>124</v>
      </c>
      <c r="H49" s="40">
        <v>1</v>
      </c>
      <c r="I49" s="41">
        <v>0.84375</v>
      </c>
      <c r="J49" s="41">
        <v>0.85416666666666663</v>
      </c>
      <c r="K49" s="26" t="str">
        <f>_xlfn.IFNA(VLOOKUP(E49,الاوردرات!$B$1:$C$600,2,0),"")</f>
        <v xml:space="preserve">ترابيزة مودرن </v>
      </c>
      <c r="L49" s="52"/>
      <c r="N49" s="21">
        <f t="shared" si="2"/>
        <v>1.041666666666663E-2</v>
      </c>
      <c r="O49" s="22">
        <f>_xlfn.IFNA((VLOOKUP(F49,help!$C$2:$F$12,4,0))*(N49*24),"")</f>
        <v>8.0729166666666377</v>
      </c>
      <c r="AP49" s="17">
        <f t="shared" si="1"/>
        <v>45173</v>
      </c>
    </row>
    <row r="50" spans="2:42" ht="33" x14ac:dyDescent="0.25">
      <c r="B50" s="13">
        <f>COUNTIFS($E$3:E50,'تقرير منتج تام'!$E$4)</f>
        <v>8</v>
      </c>
      <c r="C50" s="37" t="s">
        <v>11</v>
      </c>
      <c r="D50" s="38">
        <v>45174</v>
      </c>
      <c r="E50" s="28">
        <v>9</v>
      </c>
      <c r="F50" s="39" t="s">
        <v>52</v>
      </c>
      <c r="G50" s="40" t="s">
        <v>173</v>
      </c>
      <c r="H50" s="40">
        <v>1</v>
      </c>
      <c r="I50" s="41">
        <v>0.39583333333333331</v>
      </c>
      <c r="J50" s="41">
        <v>0.51041666666666663</v>
      </c>
      <c r="K50" s="26" t="str">
        <f>_xlfn.IFNA(VLOOKUP(E50,الاوردرات!$B$1:$C$600,2,0),"")</f>
        <v xml:space="preserve">ترابيزة مودرن </v>
      </c>
      <c r="L50" s="52"/>
      <c r="N50" s="21">
        <f t="shared" si="2"/>
        <v>0.11458333333333331</v>
      </c>
      <c r="O50" s="22">
        <f>_xlfn.IFNA((VLOOKUP(F50,help!$C$2:$F$12,4,0))*(N50*24),"")</f>
        <v>74.479166666666657</v>
      </c>
      <c r="AP50" s="17">
        <f t="shared" si="1"/>
        <v>45174</v>
      </c>
    </row>
    <row r="51" spans="2:42" ht="33" x14ac:dyDescent="0.25">
      <c r="B51" s="13">
        <f>COUNTIFS($E$3:E51,'تقرير منتج تام'!$E$4)</f>
        <v>8</v>
      </c>
      <c r="C51" s="37" t="s">
        <v>11</v>
      </c>
      <c r="D51" s="38">
        <v>45174</v>
      </c>
      <c r="E51" s="28">
        <v>9</v>
      </c>
      <c r="F51" s="39" t="s">
        <v>52</v>
      </c>
      <c r="G51" s="40" t="s">
        <v>176</v>
      </c>
      <c r="H51" s="40">
        <v>1</v>
      </c>
      <c r="I51" s="41">
        <v>0.59375</v>
      </c>
      <c r="J51" s="41">
        <v>0.64583333333333337</v>
      </c>
      <c r="K51" s="26" t="str">
        <f>_xlfn.IFNA(VLOOKUP(E51,الاوردرات!$B$1:$C$600,2,0),"")</f>
        <v xml:space="preserve">ترابيزة مودرن </v>
      </c>
      <c r="L51" s="52"/>
      <c r="N51" s="21">
        <f t="shared" si="2"/>
        <v>5.208333333333337E-2</v>
      </c>
      <c r="O51" s="22">
        <f>_xlfn.IFNA((VLOOKUP(F51,help!$C$2:$F$12,4,0))*(N51*24),"")</f>
        <v>33.854166666666693</v>
      </c>
      <c r="AP51" s="17">
        <f t="shared" si="1"/>
        <v>45174</v>
      </c>
    </row>
    <row r="52" spans="2:42" ht="33" x14ac:dyDescent="0.25">
      <c r="B52" s="13">
        <f>COUNTIFS($E$3:E52,'تقرير منتج تام'!$E$4)</f>
        <v>8</v>
      </c>
      <c r="C52" s="37" t="s">
        <v>11</v>
      </c>
      <c r="D52" s="38">
        <v>45174</v>
      </c>
      <c r="E52" s="28">
        <v>9</v>
      </c>
      <c r="F52" s="39" t="s">
        <v>33</v>
      </c>
      <c r="G52" s="40" t="s">
        <v>41</v>
      </c>
      <c r="H52" s="40">
        <v>1</v>
      </c>
      <c r="I52" s="41">
        <v>0.70833333333333337</v>
      </c>
      <c r="J52" s="41">
        <v>0.77083333333333337</v>
      </c>
      <c r="K52" s="26" t="str">
        <f>_xlfn.IFNA(VLOOKUP(E52,الاوردرات!$B$1:$C$600,2,0),"")</f>
        <v xml:space="preserve">ترابيزة مودرن </v>
      </c>
      <c r="L52" s="52"/>
      <c r="N52" s="21">
        <f t="shared" si="2"/>
        <v>6.25E-2</v>
      </c>
      <c r="O52" s="22">
        <f>_xlfn.IFNA((VLOOKUP(F52,help!$C$2:$F$12,4,0))*(N52*24),"")</f>
        <v>48.4375</v>
      </c>
      <c r="AP52" s="17">
        <f t="shared" si="1"/>
        <v>45174</v>
      </c>
    </row>
    <row r="53" spans="2:42" ht="33" x14ac:dyDescent="0.25">
      <c r="B53" s="13">
        <f>COUNTIFS($E$3:E53,'تقرير منتج تام'!$E$4)</f>
        <v>8</v>
      </c>
      <c r="C53" s="37" t="s">
        <v>12</v>
      </c>
      <c r="D53" s="38">
        <v>45175</v>
      </c>
      <c r="E53" s="28">
        <v>9</v>
      </c>
      <c r="F53" s="39" t="s">
        <v>33</v>
      </c>
      <c r="G53" s="40" t="s">
        <v>178</v>
      </c>
      <c r="H53" s="40">
        <v>1</v>
      </c>
      <c r="I53" s="41">
        <v>0.53125</v>
      </c>
      <c r="J53" s="41">
        <v>0.5625</v>
      </c>
      <c r="K53" s="26" t="str">
        <f>_xlfn.IFNA(VLOOKUP(E53,الاوردرات!$B$1:$C$600,2,0),"")</f>
        <v xml:space="preserve">ترابيزة مودرن </v>
      </c>
      <c r="L53" s="52"/>
      <c r="N53" s="21">
        <f t="shared" si="2"/>
        <v>3.125E-2</v>
      </c>
      <c r="O53" s="22">
        <f>_xlfn.IFNA((VLOOKUP(F53,help!$C$2:$F$12,4,0))*(N53*24),"")</f>
        <v>24.21875</v>
      </c>
      <c r="AP53" s="17">
        <f t="shared" si="1"/>
        <v>45175</v>
      </c>
    </row>
    <row r="54" spans="2:42" ht="33" x14ac:dyDescent="0.25">
      <c r="B54" s="13">
        <f>COUNTIFS($E$3:E54,'تقرير منتج تام'!$E$4)</f>
        <v>8</v>
      </c>
      <c r="C54" s="37" t="s">
        <v>12</v>
      </c>
      <c r="D54" s="38">
        <v>45175</v>
      </c>
      <c r="E54" s="28">
        <v>9</v>
      </c>
      <c r="F54" s="39" t="s">
        <v>33</v>
      </c>
      <c r="G54" s="40" t="s">
        <v>41</v>
      </c>
      <c r="H54" s="40">
        <v>1</v>
      </c>
      <c r="I54" s="41">
        <v>0.60416666666666663</v>
      </c>
      <c r="J54" s="41">
        <v>0.6875</v>
      </c>
      <c r="K54" s="26" t="str">
        <f>_xlfn.IFNA(VLOOKUP(E54,الاوردرات!$B$1:$C$600,2,0),"")</f>
        <v xml:space="preserve">ترابيزة مودرن </v>
      </c>
      <c r="L54" s="52"/>
      <c r="N54" s="21">
        <f t="shared" si="2"/>
        <v>8.333333333333337E-2</v>
      </c>
      <c r="O54" s="22">
        <f>_xlfn.IFNA((VLOOKUP(F54,help!$C$2:$F$12,4,0))*(N54*24),"")</f>
        <v>64.583333333333357</v>
      </c>
      <c r="AP54" s="17">
        <f t="shared" si="1"/>
        <v>45175</v>
      </c>
    </row>
    <row r="55" spans="2:42" ht="33" x14ac:dyDescent="0.25">
      <c r="B55" s="13">
        <f>COUNTIFS($E$3:E55,'تقرير منتج تام'!$E$4)</f>
        <v>8</v>
      </c>
      <c r="C55" s="37" t="s">
        <v>13</v>
      </c>
      <c r="D55" s="38">
        <v>45176</v>
      </c>
      <c r="E55" s="28">
        <v>10</v>
      </c>
      <c r="F55" s="39" t="s">
        <v>34</v>
      </c>
      <c r="G55" s="40" t="s">
        <v>40</v>
      </c>
      <c r="H55" s="40">
        <v>1</v>
      </c>
      <c r="I55" s="41">
        <v>0.66666666666666663</v>
      </c>
      <c r="J55" s="41">
        <v>0.70833333333333337</v>
      </c>
      <c r="K55" s="26" t="str">
        <f>_xlfn.IFNA(VLOOKUP(E55,الاوردرات!$B$1:$C$600,2,0),"")</f>
        <v xml:space="preserve">ركنة سيتي </v>
      </c>
      <c r="L55" s="52"/>
      <c r="N55" s="21">
        <f t="shared" ref="N55:N118" si="3">IF(I55&lt;&gt;"",J55-I55,"")</f>
        <v>4.1666666666666741E-2</v>
      </c>
      <c r="O55" s="22">
        <f>_xlfn.IFNA((VLOOKUP(F55,help!$C$2:$F$12,4,0))*(N55*24),"")</f>
        <v>18.750000000000032</v>
      </c>
      <c r="AP55" s="17">
        <f t="shared" si="1"/>
        <v>45176</v>
      </c>
    </row>
    <row r="56" spans="2:42" ht="33" x14ac:dyDescent="0.25">
      <c r="B56" s="13">
        <f>COUNTIFS($E$3:E56,'تقرير منتج تام'!$E$4)</f>
        <v>8</v>
      </c>
      <c r="C56" s="37" t="s">
        <v>13</v>
      </c>
      <c r="D56" s="38">
        <v>45176</v>
      </c>
      <c r="E56" s="28">
        <v>10</v>
      </c>
      <c r="F56" s="39" t="s">
        <v>33</v>
      </c>
      <c r="G56" s="40" t="s">
        <v>123</v>
      </c>
      <c r="H56" s="40">
        <v>1</v>
      </c>
      <c r="I56" s="41">
        <v>0.72916666666666663</v>
      </c>
      <c r="J56" s="41">
        <v>0.75694444444444453</v>
      </c>
      <c r="K56" s="26" t="str">
        <f>_xlfn.IFNA(VLOOKUP(E56,الاوردرات!$B$1:$C$600,2,0),"")</f>
        <v xml:space="preserve">ركنة سيتي </v>
      </c>
      <c r="L56" s="52"/>
      <c r="N56" s="21">
        <f t="shared" si="3"/>
        <v>2.7777777777777901E-2</v>
      </c>
      <c r="O56" s="22">
        <f>_xlfn.IFNA((VLOOKUP(F56,help!$C$2:$F$12,4,0))*(N56*24),"")</f>
        <v>21.527777777777871</v>
      </c>
      <c r="AP56" s="17">
        <f t="shared" si="1"/>
        <v>45176</v>
      </c>
    </row>
    <row r="57" spans="2:42" ht="33" x14ac:dyDescent="0.25">
      <c r="B57" s="13">
        <f>COUNTIFS($E$3:E57,'تقرير منتج تام'!$E$4)</f>
        <v>8</v>
      </c>
      <c r="C57" s="37" t="s">
        <v>13</v>
      </c>
      <c r="D57" s="38">
        <v>45176</v>
      </c>
      <c r="E57" s="28">
        <v>10</v>
      </c>
      <c r="F57" s="39" t="s">
        <v>34</v>
      </c>
      <c r="G57" s="40" t="s">
        <v>50</v>
      </c>
      <c r="H57" s="40">
        <v>1</v>
      </c>
      <c r="I57" s="41">
        <v>0.75</v>
      </c>
      <c r="J57" s="41">
        <v>0.78125</v>
      </c>
      <c r="K57" s="26" t="str">
        <f>_xlfn.IFNA(VLOOKUP(E57,الاوردرات!$B$1:$C$600,2,0),"")</f>
        <v xml:space="preserve">ركنة سيتي </v>
      </c>
      <c r="L57" s="52"/>
      <c r="N57" s="21">
        <f t="shared" si="3"/>
        <v>3.125E-2</v>
      </c>
      <c r="O57" s="22">
        <f>_xlfn.IFNA((VLOOKUP(F57,help!$C$2:$F$12,4,0))*(N57*24),"")</f>
        <v>14.0625</v>
      </c>
      <c r="AP57" s="17">
        <f t="shared" si="1"/>
        <v>45176</v>
      </c>
    </row>
    <row r="58" spans="2:42" ht="33" x14ac:dyDescent="0.25">
      <c r="B58" s="13">
        <f>COUNTIFS($E$3:E58,'تقرير منتج تام'!$E$4)</f>
        <v>8</v>
      </c>
      <c r="C58" s="37" t="s">
        <v>13</v>
      </c>
      <c r="D58" s="38">
        <v>45176</v>
      </c>
      <c r="E58" s="28">
        <v>10</v>
      </c>
      <c r="F58" s="39" t="s">
        <v>31</v>
      </c>
      <c r="G58" s="40" t="s">
        <v>124</v>
      </c>
      <c r="H58" s="40">
        <v>1</v>
      </c>
      <c r="I58" s="41">
        <v>0.77083333333333337</v>
      </c>
      <c r="J58" s="41">
        <v>0.79166666666666663</v>
      </c>
      <c r="K58" s="26" t="str">
        <f>_xlfn.IFNA(VLOOKUP(E58,الاوردرات!$B$1:$C$600,2,0),"")</f>
        <v xml:space="preserve">ركنة سيتي </v>
      </c>
      <c r="L58" s="52"/>
      <c r="N58" s="21">
        <f t="shared" si="3"/>
        <v>2.0833333333333259E-2</v>
      </c>
      <c r="O58" s="22">
        <f>_xlfn.IFNA((VLOOKUP(F58,help!$C$2:$F$12,4,0))*(N58*24),"")</f>
        <v>16.145833333333275</v>
      </c>
      <c r="AP58" s="17">
        <f t="shared" si="1"/>
        <v>45176</v>
      </c>
    </row>
    <row r="59" spans="2:42" ht="33" x14ac:dyDescent="0.25">
      <c r="B59" s="13">
        <f>COUNTIFS($E$3:E59,'تقرير منتج تام'!$E$4)</f>
        <v>8</v>
      </c>
      <c r="C59" s="37" t="s">
        <v>8</v>
      </c>
      <c r="D59" s="38">
        <v>45178</v>
      </c>
      <c r="E59" s="28">
        <v>10</v>
      </c>
      <c r="F59" s="39" t="s">
        <v>32</v>
      </c>
      <c r="G59" s="40" t="s">
        <v>53</v>
      </c>
      <c r="H59" s="40">
        <v>1</v>
      </c>
      <c r="I59" s="41">
        <v>0.70833333333333337</v>
      </c>
      <c r="J59" s="41">
        <v>0.75</v>
      </c>
      <c r="K59" s="26" t="str">
        <f>_xlfn.IFNA(VLOOKUP(E59,الاوردرات!$B$1:$C$600,2,0),"")</f>
        <v xml:space="preserve">ركنة سيتي </v>
      </c>
      <c r="L59" s="52"/>
      <c r="N59" s="21">
        <f t="shared" si="3"/>
        <v>4.166666666666663E-2</v>
      </c>
      <c r="O59" s="22">
        <f>_xlfn.IFNA((VLOOKUP(F59,help!$C$2:$F$12,4,0))*(N59*24),"")</f>
        <v>27.083333333333307</v>
      </c>
      <c r="AP59" s="17">
        <f t="shared" si="1"/>
        <v>45178</v>
      </c>
    </row>
    <row r="60" spans="2:42" ht="33" x14ac:dyDescent="0.25">
      <c r="B60" s="13">
        <f>COUNTIFS($E$3:E60,'تقرير منتج تام'!$E$4)</f>
        <v>8</v>
      </c>
      <c r="C60" s="37" t="s">
        <v>8</v>
      </c>
      <c r="D60" s="38">
        <v>45178</v>
      </c>
      <c r="E60" s="28">
        <v>10</v>
      </c>
      <c r="F60" s="39" t="s">
        <v>52</v>
      </c>
      <c r="G60" s="40" t="s">
        <v>173</v>
      </c>
      <c r="H60" s="40">
        <v>1</v>
      </c>
      <c r="I60" s="41">
        <v>0.70833333333333337</v>
      </c>
      <c r="J60" s="41">
        <v>0.75</v>
      </c>
      <c r="K60" s="26" t="str">
        <f>_xlfn.IFNA(VLOOKUP(E60,الاوردرات!$B$1:$C$600,2,0),"")</f>
        <v xml:space="preserve">ركنة سيتي </v>
      </c>
      <c r="L60" s="52"/>
      <c r="N60" s="21">
        <f t="shared" si="3"/>
        <v>4.166666666666663E-2</v>
      </c>
      <c r="O60" s="22">
        <f>_xlfn.IFNA((VLOOKUP(F60,help!$C$2:$F$12,4,0))*(N60*24),"")</f>
        <v>27.083333333333307</v>
      </c>
      <c r="AP60" s="17">
        <f t="shared" si="1"/>
        <v>45178</v>
      </c>
    </row>
    <row r="61" spans="2:42" ht="33" x14ac:dyDescent="0.25">
      <c r="B61" s="13">
        <f>COUNTIFS($E$3:E61,'تقرير منتج تام'!$E$4)</f>
        <v>8</v>
      </c>
      <c r="C61" s="37" t="s">
        <v>8</v>
      </c>
      <c r="D61" s="38">
        <v>45178</v>
      </c>
      <c r="E61" s="28">
        <v>10</v>
      </c>
      <c r="F61" s="39" t="s">
        <v>32</v>
      </c>
      <c r="G61" s="40" t="s">
        <v>180</v>
      </c>
      <c r="H61" s="40">
        <v>1</v>
      </c>
      <c r="I61" s="41">
        <v>0.79166666666666663</v>
      </c>
      <c r="J61" s="41">
        <v>0.875</v>
      </c>
      <c r="K61" s="26" t="str">
        <f>_xlfn.IFNA(VLOOKUP(E61,الاوردرات!$B$1:$C$600,2,0),"")</f>
        <v xml:space="preserve">ركنة سيتي </v>
      </c>
      <c r="L61" s="52"/>
      <c r="N61" s="21">
        <f t="shared" si="3"/>
        <v>8.333333333333337E-2</v>
      </c>
      <c r="O61" s="22">
        <f>_xlfn.IFNA((VLOOKUP(F61,help!$C$2:$F$12,4,0))*(N61*24),"")</f>
        <v>54.166666666666686</v>
      </c>
      <c r="AP61" s="17">
        <f t="shared" si="1"/>
        <v>45178</v>
      </c>
    </row>
    <row r="62" spans="2:42" ht="33" x14ac:dyDescent="0.25">
      <c r="B62" s="13">
        <f>COUNTIFS($E$3:E62,'تقرير منتج تام'!$E$4)</f>
        <v>8</v>
      </c>
      <c r="C62" s="37" t="s">
        <v>8</v>
      </c>
      <c r="D62" s="38">
        <v>45178</v>
      </c>
      <c r="E62" s="28">
        <v>10</v>
      </c>
      <c r="F62" s="39" t="s">
        <v>52</v>
      </c>
      <c r="G62" s="40" t="s">
        <v>124</v>
      </c>
      <c r="H62" s="40">
        <v>1</v>
      </c>
      <c r="I62" s="41">
        <v>0.8125</v>
      </c>
      <c r="J62" s="41">
        <v>0.83333333333333337</v>
      </c>
      <c r="K62" s="26" t="str">
        <f>_xlfn.IFNA(VLOOKUP(E62,الاوردرات!$B$1:$C$600,2,0),"")</f>
        <v xml:space="preserve">ركنة سيتي </v>
      </c>
      <c r="L62" s="52"/>
      <c r="N62" s="21">
        <f t="shared" si="3"/>
        <v>2.083333333333337E-2</v>
      </c>
      <c r="O62" s="22">
        <f>_xlfn.IFNA((VLOOKUP(F62,help!$C$2:$F$12,4,0))*(N62*24),"")</f>
        <v>13.541666666666691</v>
      </c>
      <c r="AP62" s="17">
        <f t="shared" si="1"/>
        <v>45178</v>
      </c>
    </row>
    <row r="63" spans="2:42" ht="33" x14ac:dyDescent="0.25">
      <c r="B63" s="13">
        <f>COUNTIFS($E$3:E63,'تقرير منتج تام'!$E$4)</f>
        <v>8</v>
      </c>
      <c r="C63" s="37" t="s">
        <v>8</v>
      </c>
      <c r="D63" s="38">
        <v>45179</v>
      </c>
      <c r="E63" s="28">
        <v>10</v>
      </c>
      <c r="F63" s="39" t="s">
        <v>32</v>
      </c>
      <c r="G63" s="40" t="s">
        <v>176</v>
      </c>
      <c r="H63" s="40">
        <v>1</v>
      </c>
      <c r="I63" s="41">
        <v>0.3888888888888889</v>
      </c>
      <c r="J63" s="41">
        <v>0.51388888888888895</v>
      </c>
      <c r="K63" s="26" t="str">
        <f>_xlfn.IFNA(VLOOKUP(E63,الاوردرات!$B$1:$C$600,2,0),"")</f>
        <v xml:space="preserve">ركنة سيتي </v>
      </c>
      <c r="L63" s="52"/>
      <c r="N63" s="21">
        <f t="shared" si="3"/>
        <v>0.12500000000000006</v>
      </c>
      <c r="O63" s="22">
        <f>_xlfn.IFNA((VLOOKUP(F63,help!$C$2:$F$12,4,0))*(N63*24),"")</f>
        <v>81.250000000000028</v>
      </c>
      <c r="AP63" s="17">
        <f t="shared" si="1"/>
        <v>45179</v>
      </c>
    </row>
    <row r="64" spans="2:42" ht="33" x14ac:dyDescent="0.25">
      <c r="B64" s="13">
        <f>COUNTIFS($E$3:E64,'تقرير منتج تام'!$E$4)</f>
        <v>8</v>
      </c>
      <c r="C64" s="37" t="s">
        <v>8</v>
      </c>
      <c r="D64" s="38">
        <v>45179</v>
      </c>
      <c r="E64" s="28">
        <v>10</v>
      </c>
      <c r="F64" s="39" t="s">
        <v>33</v>
      </c>
      <c r="G64" s="40" t="s">
        <v>41</v>
      </c>
      <c r="H64" s="40">
        <v>1</v>
      </c>
      <c r="I64" s="41">
        <v>0.44791666666666669</v>
      </c>
      <c r="J64" s="41">
        <v>0.625</v>
      </c>
      <c r="K64" s="26" t="str">
        <f>_xlfn.IFNA(VLOOKUP(E64,الاوردرات!$B$1:$C$600,2,0),"")</f>
        <v xml:space="preserve">ركنة سيتي </v>
      </c>
      <c r="L64" s="52"/>
      <c r="N64" s="21">
        <f t="shared" si="3"/>
        <v>0.17708333333333331</v>
      </c>
      <c r="O64" s="22">
        <f>_xlfn.IFNA((VLOOKUP(F64,help!$C$2:$F$12,4,0))*(N64*24),"")</f>
        <v>137.23958333333331</v>
      </c>
      <c r="AP64" s="17">
        <f t="shared" si="1"/>
        <v>45179</v>
      </c>
    </row>
    <row r="65" spans="2:42" ht="33" x14ac:dyDescent="0.25">
      <c r="B65" s="13">
        <f>COUNTIFS($E$3:E65,'تقرير منتج تام'!$E$4)</f>
        <v>8</v>
      </c>
      <c r="C65" s="37" t="s">
        <v>13</v>
      </c>
      <c r="D65" s="38">
        <v>45169</v>
      </c>
      <c r="E65" s="28">
        <v>11</v>
      </c>
      <c r="F65" s="39" t="s">
        <v>31</v>
      </c>
      <c r="G65" s="40" t="s">
        <v>123</v>
      </c>
      <c r="H65" s="40">
        <v>1</v>
      </c>
      <c r="I65" s="41">
        <v>0.45833333333333331</v>
      </c>
      <c r="J65" s="41">
        <v>0.5</v>
      </c>
      <c r="K65" s="26" t="str">
        <f>_xlfn.IFNA(VLOOKUP(E65,الاوردرات!$B$1:$C$600,2,0),"")</f>
        <v xml:space="preserve">قنصول + براوز </v>
      </c>
      <c r="L65" s="52"/>
      <c r="N65" s="21">
        <f t="shared" si="3"/>
        <v>4.1666666666666685E-2</v>
      </c>
      <c r="O65" s="22">
        <f>_xlfn.IFNA((VLOOKUP(F65,help!$C$2:$F$12,4,0))*(N65*24),"")</f>
        <v>32.291666666666679</v>
      </c>
      <c r="AP65" s="17">
        <f t="shared" si="1"/>
        <v>45169</v>
      </c>
    </row>
    <row r="66" spans="2:42" ht="33" x14ac:dyDescent="0.25">
      <c r="B66" s="13">
        <f>COUNTIFS($E$3:E66,'تقرير منتج تام'!$E$4)</f>
        <v>8</v>
      </c>
      <c r="C66" s="37" t="s">
        <v>13</v>
      </c>
      <c r="D66" s="38">
        <v>45169</v>
      </c>
      <c r="E66" s="28">
        <v>11</v>
      </c>
      <c r="F66" s="39" t="s">
        <v>52</v>
      </c>
      <c r="G66" s="40" t="s">
        <v>50</v>
      </c>
      <c r="H66" s="40">
        <v>1</v>
      </c>
      <c r="I66" s="41">
        <v>0.71875</v>
      </c>
      <c r="J66" s="41">
        <v>0.79166666666666663</v>
      </c>
      <c r="K66" s="26" t="str">
        <f>_xlfn.IFNA(VLOOKUP(E66,الاوردرات!$B$1:$C$600,2,0),"")</f>
        <v xml:space="preserve">قنصول + براوز </v>
      </c>
      <c r="L66" s="52"/>
      <c r="N66" s="21">
        <f t="shared" si="3"/>
        <v>7.291666666666663E-2</v>
      </c>
      <c r="O66" s="22">
        <f>_xlfn.IFNA((VLOOKUP(F66,help!$C$2:$F$12,4,0))*(N66*24),"")</f>
        <v>47.395833333333307</v>
      </c>
      <c r="AP66" s="17">
        <f t="shared" si="1"/>
        <v>45169</v>
      </c>
    </row>
    <row r="67" spans="2:42" ht="33" x14ac:dyDescent="0.25">
      <c r="B67" s="13">
        <f>COUNTIFS($E$3:E67,'تقرير منتج تام'!$E$4)</f>
        <v>8</v>
      </c>
      <c r="C67" s="37" t="s">
        <v>13</v>
      </c>
      <c r="D67" s="38">
        <v>45169</v>
      </c>
      <c r="E67" s="28">
        <v>11</v>
      </c>
      <c r="F67" s="39" t="s">
        <v>32</v>
      </c>
      <c r="G67" s="40" t="s">
        <v>50</v>
      </c>
      <c r="H67" s="40">
        <v>1</v>
      </c>
      <c r="I67" s="41">
        <v>0.73958333333333337</v>
      </c>
      <c r="J67" s="41">
        <v>0.77083333333333337</v>
      </c>
      <c r="K67" s="26" t="str">
        <f>_xlfn.IFNA(VLOOKUP(E67,الاوردرات!$B$1:$C$600,2,0),"")</f>
        <v xml:space="preserve">قنصول + براوز </v>
      </c>
      <c r="L67" s="52"/>
      <c r="N67" s="21">
        <f t="shared" si="3"/>
        <v>3.125E-2</v>
      </c>
      <c r="O67" s="22">
        <f>_xlfn.IFNA((VLOOKUP(F67,help!$C$2:$F$12,4,0))*(N67*24),"")</f>
        <v>20.3125</v>
      </c>
      <c r="AP67" s="17">
        <f t="shared" si="1"/>
        <v>45169</v>
      </c>
    </row>
    <row r="68" spans="2:42" ht="33" x14ac:dyDescent="0.25">
      <c r="B68" s="13">
        <f>COUNTIFS($E$3:E68,'تقرير منتج تام'!$E$4)</f>
        <v>8</v>
      </c>
      <c r="C68" s="37" t="s">
        <v>13</v>
      </c>
      <c r="D68" s="38">
        <v>45169</v>
      </c>
      <c r="E68" s="28">
        <v>11</v>
      </c>
      <c r="F68" s="39" t="s">
        <v>31</v>
      </c>
      <c r="G68" s="40" t="s">
        <v>124</v>
      </c>
      <c r="H68" s="40">
        <v>1</v>
      </c>
      <c r="I68" s="41">
        <v>0.78472222222222221</v>
      </c>
      <c r="J68" s="41">
        <v>0.79861111111111116</v>
      </c>
      <c r="K68" s="26" t="str">
        <f>_xlfn.IFNA(VLOOKUP(E68,الاوردرات!$B$1:$C$600,2,0),"")</f>
        <v xml:space="preserve">قنصول + براوز </v>
      </c>
      <c r="L68" s="52"/>
      <c r="N68" s="21">
        <f t="shared" si="3"/>
        <v>1.3888888888888951E-2</v>
      </c>
      <c r="O68" s="22">
        <f>_xlfn.IFNA((VLOOKUP(F68,help!$C$2:$F$12,4,0))*(N68*24),"")</f>
        <v>10.763888888888935</v>
      </c>
      <c r="AP68" s="17">
        <f t="shared" ref="AP68:AP131" si="4">D68</f>
        <v>45169</v>
      </c>
    </row>
    <row r="69" spans="2:42" ht="33" x14ac:dyDescent="0.25">
      <c r="B69" s="13">
        <f>COUNTIFS($E$3:E69,'تقرير منتج تام'!$E$4)</f>
        <v>8</v>
      </c>
      <c r="C69" s="37" t="s">
        <v>8</v>
      </c>
      <c r="D69" s="38">
        <v>45171</v>
      </c>
      <c r="E69" s="28">
        <v>11</v>
      </c>
      <c r="F69" s="39" t="s">
        <v>34</v>
      </c>
      <c r="G69" s="40" t="s">
        <v>173</v>
      </c>
      <c r="H69" s="40">
        <v>1</v>
      </c>
      <c r="I69" s="41">
        <v>0.64583333333333337</v>
      </c>
      <c r="J69" s="41">
        <v>0.80555555555555547</v>
      </c>
      <c r="K69" s="26" t="str">
        <f>_xlfn.IFNA(VLOOKUP(E69,الاوردرات!$B$1:$C$600,2,0),"")</f>
        <v xml:space="preserve">قنصول + براوز </v>
      </c>
      <c r="L69" s="52"/>
      <c r="N69" s="21">
        <f t="shared" si="3"/>
        <v>0.1597222222222221</v>
      </c>
      <c r="O69" s="22">
        <f>_xlfn.IFNA((VLOOKUP(F69,help!$C$2:$F$12,4,0))*(N69*24),"")</f>
        <v>71.874999999999943</v>
      </c>
      <c r="AP69" s="17">
        <f t="shared" si="4"/>
        <v>45171</v>
      </c>
    </row>
    <row r="70" spans="2:42" ht="33" x14ac:dyDescent="0.25">
      <c r="B70" s="13">
        <f>COUNTIFS($E$3:E70,'تقرير منتج تام'!$E$4)</f>
        <v>8</v>
      </c>
      <c r="C70" s="37" t="s">
        <v>8</v>
      </c>
      <c r="D70" s="38">
        <v>45171</v>
      </c>
      <c r="E70" s="28">
        <v>11</v>
      </c>
      <c r="F70" s="39" t="s">
        <v>31</v>
      </c>
      <c r="G70" s="40" t="s">
        <v>183</v>
      </c>
      <c r="H70" s="40">
        <v>1</v>
      </c>
      <c r="I70" s="41">
        <v>0.82291666666666663</v>
      </c>
      <c r="J70" s="41">
        <v>0.83680555555555547</v>
      </c>
      <c r="K70" s="26" t="str">
        <f>_xlfn.IFNA(VLOOKUP(E70,الاوردرات!$B$1:$C$600,2,0),"")</f>
        <v xml:space="preserve">قنصول + براوز </v>
      </c>
      <c r="L70" s="52"/>
      <c r="N70" s="21">
        <f t="shared" si="3"/>
        <v>1.388888888888884E-2</v>
      </c>
      <c r="O70" s="22">
        <f>_xlfn.IFNA((VLOOKUP(F70,help!$C$2:$F$12,4,0))*(N70*24),"")</f>
        <v>10.76388888888885</v>
      </c>
      <c r="AP70" s="17">
        <f t="shared" si="4"/>
        <v>45171</v>
      </c>
    </row>
    <row r="71" spans="2:42" ht="33" x14ac:dyDescent="0.25">
      <c r="B71" s="13">
        <f>COUNTIFS($E$3:E71,'تقرير منتج تام'!$E$4)</f>
        <v>8</v>
      </c>
      <c r="C71" s="37" t="s">
        <v>9</v>
      </c>
      <c r="D71" s="38">
        <v>45172</v>
      </c>
      <c r="E71" s="28">
        <v>11</v>
      </c>
      <c r="F71" s="39" t="s">
        <v>33</v>
      </c>
      <c r="G71" s="40" t="s">
        <v>36</v>
      </c>
      <c r="H71" s="40">
        <v>1</v>
      </c>
      <c r="I71" s="41">
        <v>0.72916666666666663</v>
      </c>
      <c r="J71" s="41">
        <v>0.875</v>
      </c>
      <c r="K71" s="26" t="str">
        <f>_xlfn.IFNA(VLOOKUP(E71,الاوردرات!$B$1:$C$600,2,0),"")</f>
        <v xml:space="preserve">قنصول + براوز </v>
      </c>
      <c r="L71" s="52"/>
      <c r="N71" s="21">
        <f t="shared" si="3"/>
        <v>0.14583333333333337</v>
      </c>
      <c r="O71" s="22">
        <f>_xlfn.IFNA((VLOOKUP(F71,help!$C$2:$F$12,4,0))*(N71*24),"")</f>
        <v>113.02083333333336</v>
      </c>
      <c r="AP71" s="17">
        <f t="shared" si="4"/>
        <v>45172</v>
      </c>
    </row>
    <row r="72" spans="2:42" ht="33" x14ac:dyDescent="0.25">
      <c r="B72" s="13">
        <f>COUNTIFS($E$3:E72,'تقرير منتج تام'!$E$4)</f>
        <v>8</v>
      </c>
      <c r="C72" s="37" t="s">
        <v>12</v>
      </c>
      <c r="D72" s="38">
        <v>45175</v>
      </c>
      <c r="E72" s="28">
        <v>11</v>
      </c>
      <c r="F72" s="39" t="s">
        <v>31</v>
      </c>
      <c r="G72" s="40" t="s">
        <v>184</v>
      </c>
      <c r="H72" s="40">
        <v>1</v>
      </c>
      <c r="I72" s="41">
        <v>0.44791666666666669</v>
      </c>
      <c r="J72" s="41">
        <v>0.46875</v>
      </c>
      <c r="K72" s="26" t="str">
        <f>_xlfn.IFNA(VLOOKUP(E72,الاوردرات!$B$1:$C$600,2,0),"")</f>
        <v xml:space="preserve">قنصول + براوز </v>
      </c>
      <c r="L72" s="52"/>
      <c r="N72" s="21">
        <f t="shared" si="3"/>
        <v>2.0833333333333315E-2</v>
      </c>
      <c r="O72" s="22">
        <f>_xlfn.IFNA((VLOOKUP(F72,help!$C$2:$F$12,4,0))*(N72*24),"")</f>
        <v>16.145833333333318</v>
      </c>
      <c r="AP72" s="17">
        <f t="shared" si="4"/>
        <v>45175</v>
      </c>
    </row>
    <row r="73" spans="2:42" ht="33" x14ac:dyDescent="0.25">
      <c r="B73" s="13">
        <f>COUNTIFS($E$3:E73,'تقرير منتج تام'!$E$4)</f>
        <v>8</v>
      </c>
      <c r="C73" s="37" t="s">
        <v>12</v>
      </c>
      <c r="D73" s="38">
        <v>45175</v>
      </c>
      <c r="E73" s="28">
        <v>11</v>
      </c>
      <c r="F73" s="39" t="s">
        <v>33</v>
      </c>
      <c r="G73" s="40" t="s">
        <v>174</v>
      </c>
      <c r="H73" s="40">
        <v>1</v>
      </c>
      <c r="I73" s="41">
        <v>0.75</v>
      </c>
      <c r="J73" s="41">
        <v>0.83333333333333337</v>
      </c>
      <c r="K73" s="26" t="str">
        <f>_xlfn.IFNA(VLOOKUP(E73,الاوردرات!$B$1:$C$600,2,0),"")</f>
        <v xml:space="preserve">قنصول + براوز </v>
      </c>
      <c r="L73" s="52"/>
      <c r="N73" s="21">
        <f t="shared" si="3"/>
        <v>8.333333333333337E-2</v>
      </c>
      <c r="O73" s="22">
        <f>_xlfn.IFNA((VLOOKUP(F73,help!$C$2:$F$12,4,0))*(N73*24),"")</f>
        <v>64.583333333333357</v>
      </c>
      <c r="AP73" s="17">
        <f t="shared" si="4"/>
        <v>45175</v>
      </c>
    </row>
    <row r="74" spans="2:42" ht="33" x14ac:dyDescent="0.25">
      <c r="B74" s="13">
        <f>COUNTIFS($E$3:E74,'تقرير منتج تام'!$E$4)</f>
        <v>8</v>
      </c>
      <c r="C74" s="37" t="s">
        <v>13</v>
      </c>
      <c r="D74" s="38">
        <v>45176</v>
      </c>
      <c r="E74" s="28">
        <v>11</v>
      </c>
      <c r="F74" s="39" t="s">
        <v>33</v>
      </c>
      <c r="G74" s="40" t="s">
        <v>38</v>
      </c>
      <c r="H74" s="40">
        <v>1</v>
      </c>
      <c r="I74" s="41">
        <v>0.41666666666666669</v>
      </c>
      <c r="J74" s="41">
        <v>0.55208333333333337</v>
      </c>
      <c r="K74" s="26" t="str">
        <f>_xlfn.IFNA(VLOOKUP(E74,الاوردرات!$B$1:$C$600,2,0),"")</f>
        <v xml:space="preserve">قنصول + براوز </v>
      </c>
      <c r="L74" s="52"/>
      <c r="N74" s="21">
        <f t="shared" si="3"/>
        <v>0.13541666666666669</v>
      </c>
      <c r="O74" s="22">
        <f>_xlfn.IFNA((VLOOKUP(F74,help!$C$2:$F$12,4,0))*(N74*24),"")</f>
        <v>104.94791666666667</v>
      </c>
      <c r="AP74" s="17">
        <f t="shared" si="4"/>
        <v>45176</v>
      </c>
    </row>
    <row r="75" spans="2:42" ht="42" x14ac:dyDescent="0.25">
      <c r="B75" s="13">
        <f>COUNTIFS($E$3:E75,'تقرير منتج تام'!$E$4)</f>
        <v>8</v>
      </c>
      <c r="C75" s="37" t="s">
        <v>9</v>
      </c>
      <c r="D75" s="38">
        <v>45172</v>
      </c>
      <c r="E75" s="28">
        <v>12</v>
      </c>
      <c r="F75" s="39" t="s">
        <v>31</v>
      </c>
      <c r="G75" s="40" t="s">
        <v>192</v>
      </c>
      <c r="H75" s="40">
        <v>1</v>
      </c>
      <c r="I75" s="41">
        <v>0.5</v>
      </c>
      <c r="J75" s="41">
        <v>0.75</v>
      </c>
      <c r="K75" s="26" t="str">
        <f>_xlfn.IFNA(VLOOKUP(E75,الاوردرات!$B$1:$C$600,2,0),"")</f>
        <v xml:space="preserve">اوكتوبوس </v>
      </c>
      <c r="L75" s="52"/>
      <c r="N75" s="21">
        <f t="shared" si="3"/>
        <v>0.25</v>
      </c>
      <c r="O75" s="22">
        <f>_xlfn.IFNA((VLOOKUP(F75,help!$C$2:$F$12,4,0))*(N75*24),"")</f>
        <v>193.75</v>
      </c>
      <c r="AP75" s="17">
        <f t="shared" si="4"/>
        <v>45172</v>
      </c>
    </row>
    <row r="76" spans="2:42" ht="33" x14ac:dyDescent="0.25">
      <c r="B76" s="13">
        <f>COUNTIFS($E$3:E76,'تقرير منتج تام'!$E$4)</f>
        <v>8</v>
      </c>
      <c r="C76" s="37" t="s">
        <v>9</v>
      </c>
      <c r="D76" s="38">
        <v>45172</v>
      </c>
      <c r="E76" s="28">
        <v>12</v>
      </c>
      <c r="F76" s="39" t="s">
        <v>34</v>
      </c>
      <c r="G76" s="40" t="s">
        <v>40</v>
      </c>
      <c r="H76" s="40">
        <v>1</v>
      </c>
      <c r="I76" s="41">
        <v>0.5625</v>
      </c>
      <c r="J76" s="41">
        <v>0.79166666666666663</v>
      </c>
      <c r="K76" s="26" t="str">
        <f>_xlfn.IFNA(VLOOKUP(E76,الاوردرات!$B$1:$C$600,2,0),"")</f>
        <v xml:space="preserve">اوكتوبوس </v>
      </c>
      <c r="L76" s="52"/>
      <c r="N76" s="21">
        <f t="shared" si="3"/>
        <v>0.22916666666666663</v>
      </c>
      <c r="O76" s="22">
        <f>_xlfn.IFNA((VLOOKUP(F76,help!$C$2:$F$12,4,0))*(N76*24),"")</f>
        <v>103.12499999999999</v>
      </c>
      <c r="AP76" s="17">
        <f t="shared" si="4"/>
        <v>45172</v>
      </c>
    </row>
    <row r="77" spans="2:42" ht="33" x14ac:dyDescent="0.25">
      <c r="B77" s="13">
        <f>COUNTIFS($E$3:E77,'تقرير منتج تام'!$E$4)</f>
        <v>8</v>
      </c>
      <c r="C77" s="37" t="s">
        <v>9</v>
      </c>
      <c r="D77" s="38">
        <v>45172</v>
      </c>
      <c r="E77" s="28">
        <v>12</v>
      </c>
      <c r="F77" s="39" t="s">
        <v>52</v>
      </c>
      <c r="G77" s="40" t="s">
        <v>50</v>
      </c>
      <c r="H77" s="40">
        <v>1</v>
      </c>
      <c r="I77" s="41">
        <v>0.625</v>
      </c>
      <c r="J77" s="41">
        <v>0.875</v>
      </c>
      <c r="K77" s="26" t="str">
        <f>_xlfn.IFNA(VLOOKUP(E77,الاوردرات!$B$1:$C$600,2,0),"")</f>
        <v xml:space="preserve">اوكتوبوس </v>
      </c>
      <c r="L77" s="52"/>
      <c r="N77" s="21">
        <f t="shared" si="3"/>
        <v>0.25</v>
      </c>
      <c r="O77" s="22">
        <f>_xlfn.IFNA((VLOOKUP(F77,help!$C$2:$F$12,4,0))*(N77*24),"")</f>
        <v>162.5</v>
      </c>
      <c r="AP77" s="17">
        <f t="shared" si="4"/>
        <v>45172</v>
      </c>
    </row>
    <row r="78" spans="2:42" ht="33" x14ac:dyDescent="0.25">
      <c r="B78" s="13">
        <f>COUNTIFS($E$3:E78,'تقرير منتج تام'!$E$4)</f>
        <v>8</v>
      </c>
      <c r="C78" s="37" t="s">
        <v>9</v>
      </c>
      <c r="D78" s="38">
        <v>45172</v>
      </c>
      <c r="E78" s="28">
        <v>12</v>
      </c>
      <c r="F78" s="39" t="s">
        <v>32</v>
      </c>
      <c r="G78" s="40" t="s">
        <v>50</v>
      </c>
      <c r="H78" s="40">
        <v>1</v>
      </c>
      <c r="I78" s="41">
        <v>0.71875</v>
      </c>
      <c r="J78" s="41">
        <v>0.875</v>
      </c>
      <c r="K78" s="26" t="str">
        <f>_xlfn.IFNA(VLOOKUP(E78,الاوردرات!$B$1:$C$600,2,0),"")</f>
        <v xml:space="preserve">اوكتوبوس </v>
      </c>
      <c r="L78" s="52"/>
      <c r="N78" s="21">
        <f t="shared" si="3"/>
        <v>0.15625</v>
      </c>
      <c r="O78" s="22">
        <f>_xlfn.IFNA((VLOOKUP(F78,help!$C$2:$F$12,4,0))*(N78*24),"")</f>
        <v>101.5625</v>
      </c>
      <c r="AP78" s="17">
        <f t="shared" si="4"/>
        <v>45172</v>
      </c>
    </row>
    <row r="79" spans="2:42" ht="33" x14ac:dyDescent="0.25">
      <c r="B79" s="13">
        <f>COUNTIFS($E$3:E79,'تقرير منتج تام'!$E$4)</f>
        <v>8</v>
      </c>
      <c r="C79" s="37" t="s">
        <v>10</v>
      </c>
      <c r="D79" s="38">
        <v>45173</v>
      </c>
      <c r="E79" s="28">
        <v>12</v>
      </c>
      <c r="F79" s="39" t="s">
        <v>32</v>
      </c>
      <c r="G79" s="40" t="s">
        <v>50</v>
      </c>
      <c r="H79" s="40">
        <v>1</v>
      </c>
      <c r="I79" s="41">
        <v>0.39583333333333331</v>
      </c>
      <c r="J79" s="41">
        <v>0.875</v>
      </c>
      <c r="K79" s="26" t="str">
        <f>_xlfn.IFNA(VLOOKUP(E79,الاوردرات!$B$1:$C$600,2,0),"")</f>
        <v xml:space="preserve">اوكتوبوس </v>
      </c>
      <c r="L79" s="52"/>
      <c r="N79" s="21">
        <f t="shared" si="3"/>
        <v>0.47916666666666669</v>
      </c>
      <c r="O79" s="22">
        <f>_xlfn.IFNA((VLOOKUP(F79,help!$C$2:$F$12,4,0))*(N79*24),"")</f>
        <v>311.45833333333331</v>
      </c>
      <c r="AP79" s="17">
        <f t="shared" si="4"/>
        <v>45173</v>
      </c>
    </row>
    <row r="80" spans="2:42" ht="33" x14ac:dyDescent="0.25">
      <c r="B80" s="13">
        <f>COUNTIFS($E$3:E80,'تقرير منتج تام'!$E$4)</f>
        <v>8</v>
      </c>
      <c r="C80" s="37" t="s">
        <v>10</v>
      </c>
      <c r="D80" s="38">
        <v>45173</v>
      </c>
      <c r="E80" s="28">
        <v>12</v>
      </c>
      <c r="F80" s="39" t="s">
        <v>52</v>
      </c>
      <c r="G80" s="40" t="s">
        <v>50</v>
      </c>
      <c r="H80" s="40">
        <v>1</v>
      </c>
      <c r="I80" s="41">
        <v>0.61458333333333337</v>
      </c>
      <c r="J80" s="41">
        <v>0.75</v>
      </c>
      <c r="K80" s="26" t="str">
        <f>_xlfn.IFNA(VLOOKUP(E80,الاوردرات!$B$1:$C$600,2,0),"")</f>
        <v xml:space="preserve">اوكتوبوس </v>
      </c>
      <c r="L80" s="52"/>
      <c r="N80" s="21">
        <f t="shared" si="3"/>
        <v>0.13541666666666663</v>
      </c>
      <c r="O80" s="22">
        <f>_xlfn.IFNA((VLOOKUP(F80,help!$C$2:$F$12,4,0))*(N80*24),"")</f>
        <v>88.0208333333333</v>
      </c>
      <c r="AP80" s="17">
        <f t="shared" si="4"/>
        <v>45173</v>
      </c>
    </row>
    <row r="81" spans="2:42" ht="33" x14ac:dyDescent="0.25">
      <c r="B81" s="13">
        <f>COUNTIFS($E$3:E81,'تقرير منتج تام'!$E$4)</f>
        <v>8</v>
      </c>
      <c r="C81" s="37" t="s">
        <v>10</v>
      </c>
      <c r="D81" s="38">
        <v>45173</v>
      </c>
      <c r="E81" s="28">
        <v>12</v>
      </c>
      <c r="F81" s="39" t="s">
        <v>34</v>
      </c>
      <c r="G81" s="40" t="s">
        <v>50</v>
      </c>
      <c r="H81" s="40">
        <v>1</v>
      </c>
      <c r="I81" s="41">
        <v>0.41666666666666669</v>
      </c>
      <c r="J81" s="41">
        <v>0.72916666666666663</v>
      </c>
      <c r="K81" s="26" t="str">
        <f>_xlfn.IFNA(VLOOKUP(E81,الاوردرات!$B$1:$C$600,2,0),"")</f>
        <v xml:space="preserve">اوكتوبوس </v>
      </c>
      <c r="L81" s="52"/>
      <c r="N81" s="21">
        <f t="shared" si="3"/>
        <v>0.31249999999999994</v>
      </c>
      <c r="O81" s="22">
        <f>_xlfn.IFNA((VLOOKUP(F81,help!$C$2:$F$12,4,0))*(N81*24),"")</f>
        <v>140.62499999999997</v>
      </c>
      <c r="AP81" s="17">
        <f t="shared" si="4"/>
        <v>45173</v>
      </c>
    </row>
    <row r="82" spans="2:42" ht="33" x14ac:dyDescent="0.25">
      <c r="B82" s="13">
        <f>COUNTIFS($E$3:E82,'تقرير منتج تام'!$E$4)</f>
        <v>8</v>
      </c>
      <c r="C82" s="37" t="s">
        <v>10</v>
      </c>
      <c r="D82" s="38">
        <v>45173</v>
      </c>
      <c r="E82" s="28">
        <v>12</v>
      </c>
      <c r="F82" s="39" t="s">
        <v>31</v>
      </c>
      <c r="G82" s="40" t="s">
        <v>124</v>
      </c>
      <c r="H82" s="40">
        <v>1</v>
      </c>
      <c r="I82" s="41">
        <v>0.82291666666666663</v>
      </c>
      <c r="J82" s="41">
        <v>0.86458333333333337</v>
      </c>
      <c r="K82" s="26" t="str">
        <f>_xlfn.IFNA(VLOOKUP(E82,الاوردرات!$B$1:$C$600,2,0),"")</f>
        <v xml:space="preserve">اوكتوبوس </v>
      </c>
      <c r="L82" s="52"/>
      <c r="N82" s="21">
        <f t="shared" si="3"/>
        <v>4.1666666666666741E-2</v>
      </c>
      <c r="O82" s="22">
        <f>_xlfn.IFNA((VLOOKUP(F82,help!$C$2:$F$12,4,0))*(N82*24),"")</f>
        <v>32.291666666666721</v>
      </c>
      <c r="AP82" s="17">
        <f t="shared" si="4"/>
        <v>45173</v>
      </c>
    </row>
    <row r="83" spans="2:42" ht="33" x14ac:dyDescent="0.25">
      <c r="B83" s="13">
        <f>COUNTIFS($E$3:E83,'تقرير منتج تام'!$E$4)</f>
        <v>8</v>
      </c>
      <c r="C83" s="37" t="s">
        <v>11</v>
      </c>
      <c r="D83" s="38">
        <v>45174</v>
      </c>
      <c r="E83" s="28">
        <v>12</v>
      </c>
      <c r="F83" s="39" t="s">
        <v>32</v>
      </c>
      <c r="G83" s="40" t="s">
        <v>173</v>
      </c>
      <c r="H83" s="40">
        <v>1</v>
      </c>
      <c r="I83" s="41">
        <v>0.39583333333333331</v>
      </c>
      <c r="J83" s="41">
        <v>0.625</v>
      </c>
      <c r="K83" s="26" t="str">
        <f>_xlfn.IFNA(VLOOKUP(E83,الاوردرات!$B$1:$C$600,2,0),"")</f>
        <v xml:space="preserve">اوكتوبوس </v>
      </c>
      <c r="L83" s="52"/>
      <c r="N83" s="21">
        <f t="shared" si="3"/>
        <v>0.22916666666666669</v>
      </c>
      <c r="O83" s="22">
        <f>_xlfn.IFNA((VLOOKUP(F83,help!$C$2:$F$12,4,0))*(N83*24),"")</f>
        <v>148.95833333333331</v>
      </c>
      <c r="AP83" s="17">
        <f t="shared" si="4"/>
        <v>45174</v>
      </c>
    </row>
    <row r="84" spans="2:42" ht="33" x14ac:dyDescent="0.25">
      <c r="B84" s="13">
        <f>COUNTIFS($E$3:E84,'تقرير منتج تام'!$E$4)</f>
        <v>8</v>
      </c>
      <c r="C84" s="37" t="s">
        <v>11</v>
      </c>
      <c r="D84" s="38">
        <v>45174</v>
      </c>
      <c r="E84" s="28">
        <v>12</v>
      </c>
      <c r="F84" s="39" t="s">
        <v>52</v>
      </c>
      <c r="G84" s="40" t="s">
        <v>173</v>
      </c>
      <c r="H84" s="40">
        <v>1</v>
      </c>
      <c r="I84" s="41">
        <v>0.51041666666666663</v>
      </c>
      <c r="J84" s="41">
        <v>0.79166666666666663</v>
      </c>
      <c r="K84" s="26" t="str">
        <f>_xlfn.IFNA(VLOOKUP(E84,الاوردرات!$B$1:$C$600,2,0),"")</f>
        <v xml:space="preserve">اوكتوبوس </v>
      </c>
      <c r="L84" s="52"/>
      <c r="N84" s="21">
        <f t="shared" si="3"/>
        <v>0.28125</v>
      </c>
      <c r="O84" s="22">
        <f>_xlfn.IFNA((VLOOKUP(F84,help!$C$2:$F$12,4,0))*(N84*24),"")</f>
        <v>182.8125</v>
      </c>
      <c r="AP84" s="17">
        <f t="shared" si="4"/>
        <v>45174</v>
      </c>
    </row>
    <row r="85" spans="2:42" ht="33" x14ac:dyDescent="0.25">
      <c r="B85" s="13">
        <f>COUNTIFS($E$3:E85,'تقرير منتج تام'!$E$4)</f>
        <v>8</v>
      </c>
      <c r="C85" s="37" t="s">
        <v>11</v>
      </c>
      <c r="D85" s="38">
        <v>45174</v>
      </c>
      <c r="E85" s="28">
        <v>12</v>
      </c>
      <c r="F85" s="39" t="s">
        <v>34</v>
      </c>
      <c r="G85" s="40" t="s">
        <v>173</v>
      </c>
      <c r="H85" s="40">
        <v>1</v>
      </c>
      <c r="I85" s="41">
        <v>0.41666666666666669</v>
      </c>
      <c r="J85" s="41">
        <v>0.875</v>
      </c>
      <c r="K85" s="26" t="str">
        <f>_xlfn.IFNA(VLOOKUP(E85,الاوردرات!$B$1:$C$600,2,0),"")</f>
        <v xml:space="preserve">اوكتوبوس </v>
      </c>
      <c r="L85" s="52"/>
      <c r="N85" s="21">
        <f t="shared" si="3"/>
        <v>0.45833333333333331</v>
      </c>
      <c r="O85" s="22">
        <f>_xlfn.IFNA((VLOOKUP(F85,help!$C$2:$F$12,4,0))*(N85*24),"")</f>
        <v>206.25</v>
      </c>
      <c r="AP85" s="17">
        <f t="shared" si="4"/>
        <v>45174</v>
      </c>
    </row>
    <row r="86" spans="2:42" ht="33" x14ac:dyDescent="0.25">
      <c r="B86" s="13">
        <f>COUNTIFS($E$3:E86,'تقرير منتج تام'!$E$4)</f>
        <v>8</v>
      </c>
      <c r="C86" s="37" t="s">
        <v>11</v>
      </c>
      <c r="D86" s="38">
        <v>45174</v>
      </c>
      <c r="E86" s="28">
        <v>12</v>
      </c>
      <c r="F86" s="39" t="s">
        <v>31</v>
      </c>
      <c r="G86" s="40" t="s">
        <v>173</v>
      </c>
      <c r="H86" s="40">
        <v>1</v>
      </c>
      <c r="I86" s="41">
        <v>0.41666666666666669</v>
      </c>
      <c r="J86" s="41">
        <v>0.85416666666666663</v>
      </c>
      <c r="K86" s="26" t="str">
        <f>_xlfn.IFNA(VLOOKUP(E86,الاوردرات!$B$1:$C$600,2,0),"")</f>
        <v xml:space="preserve">اوكتوبوس </v>
      </c>
      <c r="L86" s="52"/>
      <c r="N86" s="21">
        <f t="shared" si="3"/>
        <v>0.43749999999999994</v>
      </c>
      <c r="O86" s="22">
        <f>_xlfn.IFNA((VLOOKUP(F86,help!$C$2:$F$12,4,0))*(N86*24),"")</f>
        <v>339.06249999999994</v>
      </c>
      <c r="AP86" s="17">
        <f t="shared" si="4"/>
        <v>45174</v>
      </c>
    </row>
    <row r="87" spans="2:42" ht="33" x14ac:dyDescent="0.25">
      <c r="B87" s="13">
        <f>COUNTIFS($E$3:E87,'تقرير منتج تام'!$E$4)</f>
        <v>8</v>
      </c>
      <c r="C87" s="37" t="s">
        <v>12</v>
      </c>
      <c r="D87" s="38">
        <v>45175</v>
      </c>
      <c r="E87" s="28">
        <v>12</v>
      </c>
      <c r="F87" s="39" t="s">
        <v>33</v>
      </c>
      <c r="G87" s="40" t="s">
        <v>173</v>
      </c>
      <c r="H87" s="40">
        <v>1</v>
      </c>
      <c r="I87" s="41">
        <v>0.45833333333333331</v>
      </c>
      <c r="J87" s="41">
        <v>0.55208333333333337</v>
      </c>
      <c r="K87" s="26" t="str">
        <f>_xlfn.IFNA(VLOOKUP(E87,الاوردرات!$B$1:$C$600,2,0),"")</f>
        <v xml:space="preserve">اوكتوبوس </v>
      </c>
      <c r="L87" s="52"/>
      <c r="N87" s="21">
        <f t="shared" si="3"/>
        <v>9.3750000000000056E-2</v>
      </c>
      <c r="O87" s="22">
        <f>_xlfn.IFNA((VLOOKUP(F87,help!$C$2:$F$12,4,0))*(N87*24),"")</f>
        <v>72.656250000000043</v>
      </c>
      <c r="AP87" s="17">
        <f t="shared" si="4"/>
        <v>45175</v>
      </c>
    </row>
    <row r="88" spans="2:42" ht="33" x14ac:dyDescent="0.25">
      <c r="B88" s="13">
        <f>COUNTIFS($E$3:E88,'تقرير منتج تام'!$E$4)</f>
        <v>8</v>
      </c>
      <c r="C88" s="37" t="s">
        <v>12</v>
      </c>
      <c r="D88" s="38">
        <v>45175</v>
      </c>
      <c r="E88" s="28">
        <v>12</v>
      </c>
      <c r="F88" s="39" t="s">
        <v>34</v>
      </c>
      <c r="G88" s="40" t="s">
        <v>36</v>
      </c>
      <c r="H88" s="40">
        <v>1</v>
      </c>
      <c r="I88" s="41">
        <v>0.41666666666666669</v>
      </c>
      <c r="J88" s="41">
        <v>0.83333333333333337</v>
      </c>
      <c r="K88" s="26" t="str">
        <f>_xlfn.IFNA(VLOOKUP(E88,الاوردرات!$B$1:$C$600,2,0),"")</f>
        <v xml:space="preserve">اوكتوبوس </v>
      </c>
      <c r="L88" s="52"/>
      <c r="N88" s="21">
        <f t="shared" si="3"/>
        <v>0.41666666666666669</v>
      </c>
      <c r="O88" s="22">
        <f>_xlfn.IFNA((VLOOKUP(F88,help!$C$2:$F$12,4,0))*(N88*24),"")</f>
        <v>187.5</v>
      </c>
      <c r="AP88" s="17">
        <f t="shared" si="4"/>
        <v>45175</v>
      </c>
    </row>
    <row r="89" spans="2:42" ht="33" x14ac:dyDescent="0.25">
      <c r="B89" s="13">
        <f>COUNTIFS($E$3:E89,'تقرير منتج تام'!$E$4)</f>
        <v>8</v>
      </c>
      <c r="C89" s="37" t="s">
        <v>12</v>
      </c>
      <c r="D89" s="38">
        <v>45175</v>
      </c>
      <c r="E89" s="28">
        <v>12</v>
      </c>
      <c r="F89" s="39" t="s">
        <v>32</v>
      </c>
      <c r="G89" s="40" t="s">
        <v>36</v>
      </c>
      <c r="H89" s="40">
        <v>1</v>
      </c>
      <c r="I89" s="41">
        <v>0.39583333333333331</v>
      </c>
      <c r="J89" s="41">
        <v>0.85416666666666663</v>
      </c>
      <c r="K89" s="26" t="str">
        <f>_xlfn.IFNA(VLOOKUP(E89,الاوردرات!$B$1:$C$600,2,0),"")</f>
        <v xml:space="preserve">اوكتوبوس </v>
      </c>
      <c r="L89" s="52"/>
      <c r="N89" s="21">
        <f t="shared" si="3"/>
        <v>0.45833333333333331</v>
      </c>
      <c r="O89" s="22">
        <f>_xlfn.IFNA((VLOOKUP(F89,help!$C$2:$F$12,4,0))*(N89*24),"")</f>
        <v>297.91666666666663</v>
      </c>
      <c r="AP89" s="17">
        <f t="shared" si="4"/>
        <v>45175</v>
      </c>
    </row>
    <row r="90" spans="2:42" ht="33" x14ac:dyDescent="0.25">
      <c r="B90" s="13">
        <f>COUNTIFS($E$3:E90,'تقرير منتج تام'!$E$4)</f>
        <v>8</v>
      </c>
      <c r="C90" s="37" t="s">
        <v>12</v>
      </c>
      <c r="D90" s="38">
        <v>45175</v>
      </c>
      <c r="E90" s="28">
        <v>12</v>
      </c>
      <c r="F90" s="39" t="s">
        <v>52</v>
      </c>
      <c r="G90" s="40" t="s">
        <v>173</v>
      </c>
      <c r="H90" s="40">
        <v>1</v>
      </c>
      <c r="I90" s="41">
        <v>0.45833333333333331</v>
      </c>
      <c r="J90" s="41">
        <v>0.83333333333333337</v>
      </c>
      <c r="K90" s="26" t="str">
        <f>_xlfn.IFNA(VLOOKUP(E90,الاوردرات!$B$1:$C$600,2,0),"")</f>
        <v xml:space="preserve">اوكتوبوس </v>
      </c>
      <c r="L90" s="52"/>
      <c r="N90" s="21">
        <f t="shared" si="3"/>
        <v>0.37500000000000006</v>
      </c>
      <c r="O90" s="22">
        <f>_xlfn.IFNA((VLOOKUP(F90,help!$C$2:$F$12,4,0))*(N90*24),"")</f>
        <v>243.75000000000003</v>
      </c>
      <c r="AP90" s="17">
        <f t="shared" si="4"/>
        <v>45175</v>
      </c>
    </row>
    <row r="91" spans="2:42" ht="33" x14ac:dyDescent="0.25">
      <c r="B91" s="13">
        <f>COUNTIFS($E$3:E91,'تقرير منتج تام'!$E$4)</f>
        <v>8</v>
      </c>
      <c r="C91" s="37" t="s">
        <v>13</v>
      </c>
      <c r="D91" s="38">
        <v>45175</v>
      </c>
      <c r="E91" s="28">
        <v>12</v>
      </c>
      <c r="F91" s="39" t="s">
        <v>31</v>
      </c>
      <c r="G91" s="40" t="s">
        <v>193</v>
      </c>
      <c r="H91" s="40">
        <v>1</v>
      </c>
      <c r="I91" s="41">
        <v>0.41666666666666669</v>
      </c>
      <c r="J91" s="41">
        <v>0.85416666666666663</v>
      </c>
      <c r="K91" s="26" t="str">
        <f>_xlfn.IFNA(VLOOKUP(E91,الاوردرات!$B$1:$C$600,2,0),"")</f>
        <v xml:space="preserve">اوكتوبوس </v>
      </c>
      <c r="L91" s="52"/>
      <c r="N91" s="21">
        <f t="shared" si="3"/>
        <v>0.43749999999999994</v>
      </c>
      <c r="O91" s="22">
        <f>_xlfn.IFNA((VLOOKUP(F91,help!$C$2:$F$12,4,0))*(N91*24),"")</f>
        <v>339.06249999999994</v>
      </c>
      <c r="AP91" s="17">
        <f t="shared" si="4"/>
        <v>45175</v>
      </c>
    </row>
    <row r="92" spans="2:42" ht="33" x14ac:dyDescent="0.25">
      <c r="B92" s="13">
        <f>COUNTIFS($E$3:E92,'تقرير منتج تام'!$E$4)</f>
        <v>8</v>
      </c>
      <c r="C92" s="37" t="s">
        <v>13</v>
      </c>
      <c r="D92" s="38">
        <v>45176</v>
      </c>
      <c r="E92" s="28">
        <v>12</v>
      </c>
      <c r="F92" s="39" t="s">
        <v>32</v>
      </c>
      <c r="G92" s="40" t="s">
        <v>50</v>
      </c>
      <c r="H92" s="40">
        <v>1</v>
      </c>
      <c r="I92" s="41">
        <v>0.38541666666666669</v>
      </c>
      <c r="J92" s="41">
        <v>0.625</v>
      </c>
      <c r="K92" s="26" t="str">
        <f>_xlfn.IFNA(VLOOKUP(E92,الاوردرات!$B$1:$C$600,2,0),"")</f>
        <v xml:space="preserve">اوكتوبوس </v>
      </c>
      <c r="L92" s="52"/>
      <c r="N92" s="21">
        <f t="shared" si="3"/>
        <v>0.23958333333333331</v>
      </c>
      <c r="O92" s="22">
        <f>_xlfn.IFNA((VLOOKUP(F92,help!$C$2:$F$12,4,0))*(N92*24),"")</f>
        <v>155.72916666666666</v>
      </c>
      <c r="AP92" s="17">
        <f t="shared" si="4"/>
        <v>45176</v>
      </c>
    </row>
    <row r="93" spans="2:42" ht="33" x14ac:dyDescent="0.25">
      <c r="B93" s="13">
        <f>COUNTIFS($E$3:E93,'تقرير منتج تام'!$E$4)</f>
        <v>8</v>
      </c>
      <c r="C93" s="37" t="s">
        <v>13</v>
      </c>
      <c r="D93" s="38">
        <v>45176</v>
      </c>
      <c r="E93" s="28">
        <v>12</v>
      </c>
      <c r="F93" s="39" t="s">
        <v>52</v>
      </c>
      <c r="G93" s="40" t="s">
        <v>173</v>
      </c>
      <c r="H93" s="40">
        <v>2</v>
      </c>
      <c r="I93" s="41">
        <v>0.38541666666666669</v>
      </c>
      <c r="J93" s="41">
        <v>0.6875</v>
      </c>
      <c r="K93" s="26" t="str">
        <f>_xlfn.IFNA(VLOOKUP(E93,الاوردرات!$B$1:$C$600,2,0),"")</f>
        <v xml:space="preserve">اوكتوبوس </v>
      </c>
      <c r="L93" s="52"/>
      <c r="N93" s="21">
        <f t="shared" si="3"/>
        <v>0.30208333333333331</v>
      </c>
      <c r="O93" s="22">
        <f>_xlfn.IFNA((VLOOKUP(F93,help!$C$2:$F$12,4,0))*(N93*24),"")</f>
        <v>196.35416666666666</v>
      </c>
      <c r="AP93" s="17">
        <f t="shared" si="4"/>
        <v>45176</v>
      </c>
    </row>
    <row r="94" spans="2:42" ht="33" x14ac:dyDescent="0.25">
      <c r="B94" s="13">
        <f>COUNTIFS($E$3:E94,'تقرير منتج تام'!$E$4)</f>
        <v>8</v>
      </c>
      <c r="C94" s="37" t="s">
        <v>8</v>
      </c>
      <c r="D94" s="38">
        <v>45179</v>
      </c>
      <c r="E94" s="28">
        <v>12</v>
      </c>
      <c r="F94" s="39" t="s">
        <v>31</v>
      </c>
      <c r="G94" s="40" t="s">
        <v>184</v>
      </c>
      <c r="H94" s="40">
        <v>1</v>
      </c>
      <c r="I94" s="41">
        <v>0.47916666666666669</v>
      </c>
      <c r="J94" s="41">
        <v>0.51041666666666663</v>
      </c>
      <c r="K94" s="26" t="str">
        <f>_xlfn.IFNA(VLOOKUP(E94,الاوردرات!$B$1:$C$600,2,0),"")</f>
        <v xml:space="preserve">اوكتوبوس </v>
      </c>
      <c r="L94" s="52"/>
      <c r="N94" s="21">
        <f t="shared" si="3"/>
        <v>3.1249999999999944E-2</v>
      </c>
      <c r="O94" s="22">
        <f>_xlfn.IFNA((VLOOKUP(F94,help!$C$2:$F$12,4,0))*(N94*24),"")</f>
        <v>24.218749999999954</v>
      </c>
      <c r="AP94" s="17">
        <f t="shared" si="4"/>
        <v>45179</v>
      </c>
    </row>
    <row r="95" spans="2:42" ht="33" x14ac:dyDescent="0.25">
      <c r="B95" s="13">
        <f>COUNTIFS($E$3:E95,'تقرير منتج تام'!$E$4)</f>
        <v>8</v>
      </c>
      <c r="C95" s="37" t="s">
        <v>9</v>
      </c>
      <c r="D95" s="38">
        <v>45178</v>
      </c>
      <c r="E95" s="28">
        <v>12</v>
      </c>
      <c r="F95" s="39" t="s">
        <v>32</v>
      </c>
      <c r="G95" s="40" t="s">
        <v>173</v>
      </c>
      <c r="H95" s="40">
        <v>1</v>
      </c>
      <c r="I95" s="41">
        <v>0.39583333333333331</v>
      </c>
      <c r="J95" s="41">
        <v>0.66666666666666663</v>
      </c>
      <c r="K95" s="26" t="str">
        <f>_xlfn.IFNA(VLOOKUP(E95,الاوردرات!$B$1:$C$600,2,0),"")</f>
        <v xml:space="preserve">اوكتوبوس </v>
      </c>
      <c r="L95" s="52"/>
      <c r="N95" s="21">
        <f t="shared" si="3"/>
        <v>0.27083333333333331</v>
      </c>
      <c r="O95" s="22">
        <f>_xlfn.IFNA((VLOOKUP(F95,help!$C$2:$F$12,4,0))*(N95*24),"")</f>
        <v>176.04166666666666</v>
      </c>
      <c r="AP95" s="17">
        <f t="shared" si="4"/>
        <v>45178</v>
      </c>
    </row>
    <row r="96" spans="2:42" ht="33" x14ac:dyDescent="0.25">
      <c r="B96" s="13">
        <f>COUNTIFS($E$3:E96,'تقرير منتج تام'!$E$4)</f>
        <v>8</v>
      </c>
      <c r="C96" s="37" t="s">
        <v>9</v>
      </c>
      <c r="D96" s="38">
        <v>45179</v>
      </c>
      <c r="E96" s="28">
        <v>12</v>
      </c>
      <c r="F96" s="39" t="s">
        <v>31</v>
      </c>
      <c r="G96" s="40" t="s">
        <v>38</v>
      </c>
      <c r="H96" s="40">
        <v>1</v>
      </c>
      <c r="I96" s="41">
        <v>0.39583333333333331</v>
      </c>
      <c r="J96" s="41">
        <v>0.41666666666666669</v>
      </c>
      <c r="K96" s="26" t="str">
        <f>_xlfn.IFNA(VLOOKUP(E96,الاوردرات!$B$1:$C$600,2,0),"")</f>
        <v xml:space="preserve">اوكتوبوس </v>
      </c>
      <c r="L96" s="52"/>
      <c r="N96" s="21">
        <f t="shared" si="3"/>
        <v>2.083333333333337E-2</v>
      </c>
      <c r="O96" s="22">
        <f>_xlfn.IFNA((VLOOKUP(F96,help!$C$2:$F$12,4,0))*(N96*24),"")</f>
        <v>16.145833333333361</v>
      </c>
      <c r="AP96" s="17">
        <f t="shared" si="4"/>
        <v>45179</v>
      </c>
    </row>
    <row r="97" spans="2:42" ht="33" x14ac:dyDescent="0.25">
      <c r="B97" s="13">
        <f>COUNTIFS($E$3:E97,'تقرير منتج تام'!$E$4)</f>
        <v>8</v>
      </c>
      <c r="C97" s="37" t="s">
        <v>9</v>
      </c>
      <c r="D97" s="38">
        <v>45179</v>
      </c>
      <c r="E97" s="28">
        <v>12</v>
      </c>
      <c r="F97" s="39" t="s">
        <v>31</v>
      </c>
      <c r="G97" s="40" t="s">
        <v>123</v>
      </c>
      <c r="H97" s="40">
        <v>1</v>
      </c>
      <c r="I97" s="41">
        <v>0.41666666666666669</v>
      </c>
      <c r="J97" s="41">
        <v>0.52083333333333337</v>
      </c>
      <c r="K97" s="26" t="str">
        <f>_xlfn.IFNA(VLOOKUP(E97,الاوردرات!$B$1:$C$600,2,0),"")</f>
        <v xml:space="preserve">اوكتوبوس </v>
      </c>
      <c r="L97" s="52"/>
      <c r="N97" s="21">
        <f t="shared" si="3"/>
        <v>0.10416666666666669</v>
      </c>
      <c r="O97" s="22">
        <f>_xlfn.IFNA((VLOOKUP(F97,help!$C$2:$F$12,4,0))*(N97*24),"")</f>
        <v>80.729166666666671</v>
      </c>
      <c r="AP97" s="17">
        <f t="shared" si="4"/>
        <v>45179</v>
      </c>
    </row>
    <row r="98" spans="2:42" ht="33" x14ac:dyDescent="0.25">
      <c r="B98" s="13">
        <f>COUNTIFS($E$3:E98,'تقرير منتج تام'!$E$4)</f>
        <v>8</v>
      </c>
      <c r="C98" s="37" t="s">
        <v>9</v>
      </c>
      <c r="D98" s="38">
        <v>45179</v>
      </c>
      <c r="E98" s="28">
        <v>12</v>
      </c>
      <c r="F98" s="39" t="s">
        <v>52</v>
      </c>
      <c r="G98" s="40" t="s">
        <v>36</v>
      </c>
      <c r="H98" s="40">
        <v>1</v>
      </c>
      <c r="I98" s="41">
        <v>0.72916666666666663</v>
      </c>
      <c r="J98" s="41">
        <v>0.875</v>
      </c>
      <c r="K98" s="26" t="str">
        <f>_xlfn.IFNA(VLOOKUP(E98,الاوردرات!$B$1:$C$600,2,0),"")</f>
        <v xml:space="preserve">اوكتوبوس </v>
      </c>
      <c r="L98" s="52"/>
      <c r="N98" s="21">
        <f t="shared" si="3"/>
        <v>0.14583333333333337</v>
      </c>
      <c r="O98" s="22">
        <f>_xlfn.IFNA((VLOOKUP(F98,help!$C$2:$F$12,4,0))*(N98*24),"")</f>
        <v>94.791666666666686</v>
      </c>
      <c r="AP98" s="17">
        <f t="shared" si="4"/>
        <v>45179</v>
      </c>
    </row>
    <row r="99" spans="2:42" ht="33" x14ac:dyDescent="0.25">
      <c r="B99" s="13">
        <f>COUNTIFS($E$3:E99,'تقرير منتج تام'!$E$4)</f>
        <v>8</v>
      </c>
      <c r="C99" s="37" t="s">
        <v>10</v>
      </c>
      <c r="D99" s="38">
        <v>45179</v>
      </c>
      <c r="E99" s="28">
        <v>12</v>
      </c>
      <c r="F99" s="39" t="s">
        <v>31</v>
      </c>
      <c r="G99" s="40" t="s">
        <v>36</v>
      </c>
      <c r="H99" s="40">
        <v>1</v>
      </c>
      <c r="I99" s="41">
        <v>0.71875</v>
      </c>
      <c r="J99" s="41">
        <v>0.875</v>
      </c>
      <c r="K99" s="26" t="str">
        <f>_xlfn.IFNA(VLOOKUP(E99,الاوردرات!$B$1:$C$600,2,0),"")</f>
        <v xml:space="preserve">اوكتوبوس </v>
      </c>
      <c r="L99" s="52"/>
      <c r="N99" s="21">
        <f t="shared" si="3"/>
        <v>0.15625</v>
      </c>
      <c r="O99" s="22">
        <f>_xlfn.IFNA((VLOOKUP(F99,help!$C$2:$F$12,4,0))*(N99*24),"")</f>
        <v>121.09374999999999</v>
      </c>
      <c r="AP99" s="17">
        <f t="shared" si="4"/>
        <v>45179</v>
      </c>
    </row>
    <row r="100" spans="2:42" ht="33" x14ac:dyDescent="0.25">
      <c r="B100" s="13">
        <f>COUNTIFS($E$3:E100,'تقرير منتج تام'!$E$4)</f>
        <v>8</v>
      </c>
      <c r="C100" s="37" t="s">
        <v>10</v>
      </c>
      <c r="D100" s="38">
        <v>45180</v>
      </c>
      <c r="E100" s="28">
        <v>12</v>
      </c>
      <c r="F100" s="39" t="s">
        <v>32</v>
      </c>
      <c r="G100" s="40" t="s">
        <v>36</v>
      </c>
      <c r="H100" s="40">
        <v>1</v>
      </c>
      <c r="I100" s="41">
        <v>0.39583333333333331</v>
      </c>
      <c r="J100" s="41">
        <v>0.5</v>
      </c>
      <c r="K100" s="26" t="str">
        <f>_xlfn.IFNA(VLOOKUP(E100,الاوردرات!$B$1:$C$600,2,0),"")</f>
        <v xml:space="preserve">اوكتوبوس </v>
      </c>
      <c r="L100" s="52"/>
      <c r="N100" s="21">
        <f t="shared" si="3"/>
        <v>0.10416666666666669</v>
      </c>
      <c r="O100" s="22">
        <f>_xlfn.IFNA((VLOOKUP(F100,help!$C$2:$F$12,4,0))*(N100*24),"")</f>
        <v>67.708333333333343</v>
      </c>
      <c r="AP100" s="17">
        <f t="shared" si="4"/>
        <v>45180</v>
      </c>
    </row>
    <row r="101" spans="2:42" ht="33" x14ac:dyDescent="0.25">
      <c r="B101" s="13">
        <f>COUNTIFS($E$3:E101,'تقرير منتج تام'!$E$4)</f>
        <v>8</v>
      </c>
      <c r="C101" s="37" t="s">
        <v>10</v>
      </c>
      <c r="D101" s="38">
        <v>45180</v>
      </c>
      <c r="E101" s="28">
        <v>12</v>
      </c>
      <c r="F101" s="39" t="s">
        <v>52</v>
      </c>
      <c r="G101" s="40" t="s">
        <v>36</v>
      </c>
      <c r="H101" s="40">
        <v>1</v>
      </c>
      <c r="I101" s="41">
        <v>0.39583333333333331</v>
      </c>
      <c r="J101" s="41">
        <v>0.70833333333333337</v>
      </c>
      <c r="K101" s="26" t="str">
        <f>_xlfn.IFNA(VLOOKUP(E101,الاوردرات!$B$1:$C$600,2,0),"")</f>
        <v xml:space="preserve">اوكتوبوس </v>
      </c>
      <c r="L101" s="52"/>
      <c r="N101" s="21">
        <f t="shared" si="3"/>
        <v>0.31250000000000006</v>
      </c>
      <c r="O101" s="22">
        <f>_xlfn.IFNA((VLOOKUP(F101,help!$C$2:$F$12,4,0))*(N101*24),"")</f>
        <v>203.12500000000003</v>
      </c>
      <c r="AP101" s="17">
        <f t="shared" si="4"/>
        <v>45180</v>
      </c>
    </row>
    <row r="102" spans="2:42" ht="33" x14ac:dyDescent="0.25">
      <c r="B102" s="13">
        <f>COUNTIFS($E$3:E102,'تقرير منتج تام'!$E$4)</f>
        <v>8</v>
      </c>
      <c r="C102" s="37" t="s">
        <v>10</v>
      </c>
      <c r="D102" s="38">
        <v>45180</v>
      </c>
      <c r="E102" s="28">
        <v>12</v>
      </c>
      <c r="F102" s="39" t="s">
        <v>34</v>
      </c>
      <c r="G102" s="40" t="s">
        <v>36</v>
      </c>
      <c r="H102" s="40">
        <v>1</v>
      </c>
      <c r="I102" s="41">
        <v>0.41666666666666669</v>
      </c>
      <c r="J102" s="41">
        <v>0.60416666666666663</v>
      </c>
      <c r="K102" s="26" t="str">
        <f>_xlfn.IFNA(VLOOKUP(E102,الاوردرات!$B$1:$C$600,2,0),"")</f>
        <v xml:space="preserve">اوكتوبوس </v>
      </c>
      <c r="L102" s="52"/>
      <c r="N102" s="21">
        <f t="shared" si="3"/>
        <v>0.18749999999999994</v>
      </c>
      <c r="O102" s="22">
        <f>_xlfn.IFNA((VLOOKUP(F102,help!$C$2:$F$12,4,0))*(N102*24),"")</f>
        <v>84.374999999999972</v>
      </c>
      <c r="AP102" s="17">
        <f t="shared" si="4"/>
        <v>45180</v>
      </c>
    </row>
    <row r="103" spans="2:42" ht="33" x14ac:dyDescent="0.25">
      <c r="B103" s="13">
        <f>COUNTIFS($E$3:E103,'تقرير منتج تام'!$E$4)</f>
        <v>8</v>
      </c>
      <c r="C103" s="37" t="s">
        <v>10</v>
      </c>
      <c r="D103" s="38">
        <v>45180</v>
      </c>
      <c r="E103" s="28">
        <v>12</v>
      </c>
      <c r="F103" s="39" t="s">
        <v>31</v>
      </c>
      <c r="G103" s="40" t="s">
        <v>183</v>
      </c>
      <c r="H103" s="40">
        <v>1</v>
      </c>
      <c r="I103" s="41">
        <v>0.41666666666666669</v>
      </c>
      <c r="J103" s="41">
        <v>0.625</v>
      </c>
      <c r="K103" s="26" t="str">
        <f>_xlfn.IFNA(VLOOKUP(E103,الاوردرات!$B$1:$C$600,2,0),"")</f>
        <v xml:space="preserve">اوكتوبوس </v>
      </c>
      <c r="L103" s="52"/>
      <c r="N103" s="21">
        <f t="shared" si="3"/>
        <v>0.20833333333333331</v>
      </c>
      <c r="O103" s="22">
        <f>_xlfn.IFNA((VLOOKUP(F103,help!$C$2:$F$12,4,0))*(N103*24),"")</f>
        <v>161.45833333333331</v>
      </c>
      <c r="AP103" s="17">
        <f t="shared" si="4"/>
        <v>45180</v>
      </c>
    </row>
    <row r="104" spans="2:42" ht="33" x14ac:dyDescent="0.25">
      <c r="B104" s="13">
        <f>COUNTIFS($E$3:E104,'تقرير منتج تام'!$E$4)</f>
        <v>8</v>
      </c>
      <c r="C104" s="37" t="s">
        <v>11</v>
      </c>
      <c r="D104" s="38">
        <v>45181</v>
      </c>
      <c r="E104" s="28">
        <v>12</v>
      </c>
      <c r="F104" s="39" t="s">
        <v>122</v>
      </c>
      <c r="G104" s="40" t="s">
        <v>155</v>
      </c>
      <c r="H104" s="40">
        <v>1</v>
      </c>
      <c r="I104" s="41">
        <v>0.5</v>
      </c>
      <c r="J104" s="41">
        <v>0.70833333333333337</v>
      </c>
      <c r="K104" s="26" t="str">
        <f>_xlfn.IFNA(VLOOKUP(E104,الاوردرات!$B$1:$C$600,2,0),"")</f>
        <v xml:space="preserve">اوكتوبوس </v>
      </c>
      <c r="L104" s="52"/>
      <c r="N104" s="21">
        <f t="shared" si="3"/>
        <v>0.20833333333333337</v>
      </c>
      <c r="O104" s="22">
        <f>_xlfn.IFNA((VLOOKUP(F104,help!$C$2:$F$12,4,0))*(N104*24),"")</f>
        <v>0</v>
      </c>
      <c r="AP104" s="17">
        <f t="shared" si="4"/>
        <v>45181</v>
      </c>
    </row>
    <row r="105" spans="2:42" ht="33" x14ac:dyDescent="0.25">
      <c r="B105" s="13">
        <f>COUNTIFS($E$3:E105,'تقرير منتج تام'!$E$4)</f>
        <v>8</v>
      </c>
      <c r="C105" s="37" t="s">
        <v>12</v>
      </c>
      <c r="D105" s="38">
        <v>45182</v>
      </c>
      <c r="E105" s="28">
        <v>12</v>
      </c>
      <c r="F105" s="39" t="s">
        <v>122</v>
      </c>
      <c r="G105" s="40" t="s">
        <v>155</v>
      </c>
      <c r="H105" s="40">
        <v>1</v>
      </c>
      <c r="I105" s="41">
        <v>0.45833333333333331</v>
      </c>
      <c r="J105" s="41">
        <v>0.70833333333333337</v>
      </c>
      <c r="K105" s="26" t="str">
        <f>_xlfn.IFNA(VLOOKUP(E105,الاوردرات!$B$1:$C$600,2,0),"")</f>
        <v xml:space="preserve">اوكتوبوس </v>
      </c>
      <c r="L105" s="52"/>
      <c r="N105" s="21">
        <f t="shared" si="3"/>
        <v>0.25000000000000006</v>
      </c>
      <c r="O105" s="22">
        <f>_xlfn.IFNA((VLOOKUP(F105,help!$C$2:$F$12,4,0))*(N105*24),"")</f>
        <v>0</v>
      </c>
      <c r="AP105" s="17">
        <f t="shared" si="4"/>
        <v>45182</v>
      </c>
    </row>
    <row r="106" spans="2:42" ht="33" x14ac:dyDescent="0.25">
      <c r="B106" s="13">
        <f>COUNTIFS($E$3:E106,'تقرير منتج تام'!$E$4)</f>
        <v>8</v>
      </c>
      <c r="C106" s="37" t="s">
        <v>12</v>
      </c>
      <c r="D106" s="38">
        <v>45182</v>
      </c>
      <c r="E106" s="28">
        <v>12</v>
      </c>
      <c r="F106" s="39" t="s">
        <v>122</v>
      </c>
      <c r="G106" s="40" t="s">
        <v>194</v>
      </c>
      <c r="H106" s="40">
        <v>1</v>
      </c>
      <c r="I106" s="41">
        <v>0.45833333333333331</v>
      </c>
      <c r="J106" s="41">
        <v>0.625</v>
      </c>
      <c r="K106" s="26" t="str">
        <f>_xlfn.IFNA(VLOOKUP(E106,الاوردرات!$B$1:$C$600,2,0),"")</f>
        <v xml:space="preserve">اوكتوبوس </v>
      </c>
      <c r="L106" s="52"/>
      <c r="N106" s="21">
        <f t="shared" si="3"/>
        <v>0.16666666666666669</v>
      </c>
      <c r="O106" s="22">
        <f>_xlfn.IFNA((VLOOKUP(F106,help!$C$2:$F$12,4,0))*(N106*24),"")</f>
        <v>0</v>
      </c>
      <c r="AP106" s="17">
        <f t="shared" si="4"/>
        <v>45182</v>
      </c>
    </row>
    <row r="107" spans="2:42" ht="33" x14ac:dyDescent="0.25">
      <c r="B107" s="13">
        <f>COUNTIFS($E$3:E107,'تقرير منتج تام'!$E$4)</f>
        <v>8</v>
      </c>
      <c r="C107" s="37" t="s">
        <v>11</v>
      </c>
      <c r="D107" s="38">
        <v>45167</v>
      </c>
      <c r="E107" s="28">
        <v>13</v>
      </c>
      <c r="F107" s="39" t="s">
        <v>34</v>
      </c>
      <c r="G107" s="40" t="s">
        <v>40</v>
      </c>
      <c r="H107" s="40">
        <v>1</v>
      </c>
      <c r="I107" s="41">
        <v>0.83333333333333337</v>
      </c>
      <c r="J107" s="41">
        <v>0.875</v>
      </c>
      <c r="K107" s="26" t="str">
        <f>_xlfn.IFNA(VLOOKUP(E107,الاوردرات!$B$1:$C$600,2,0),"")</f>
        <v xml:space="preserve">سباجو </v>
      </c>
      <c r="L107" s="52"/>
      <c r="N107" s="21">
        <f t="shared" si="3"/>
        <v>4.166666666666663E-2</v>
      </c>
      <c r="O107" s="22">
        <f>_xlfn.IFNA((VLOOKUP(F107,help!$C$2:$F$12,4,0))*(N107*24),"")</f>
        <v>18.749999999999982</v>
      </c>
      <c r="AP107" s="17">
        <f t="shared" si="4"/>
        <v>45167</v>
      </c>
    </row>
    <row r="108" spans="2:42" ht="33" x14ac:dyDescent="0.25">
      <c r="B108" s="13">
        <f>COUNTIFS($E$3:E108,'تقرير منتج تام'!$E$4)</f>
        <v>8</v>
      </c>
      <c r="C108" s="37" t="s">
        <v>11</v>
      </c>
      <c r="D108" s="38">
        <v>45167</v>
      </c>
      <c r="E108" s="28">
        <v>13</v>
      </c>
      <c r="F108" s="39" t="s">
        <v>31</v>
      </c>
      <c r="G108" s="40" t="s">
        <v>124</v>
      </c>
      <c r="H108" s="40">
        <v>1</v>
      </c>
      <c r="I108" s="41">
        <v>0.8125</v>
      </c>
      <c r="J108" s="41">
        <v>0.875</v>
      </c>
      <c r="K108" s="26" t="str">
        <f>_xlfn.IFNA(VLOOKUP(E108,الاوردرات!$B$1:$C$600,2,0),"")</f>
        <v xml:space="preserve">سباجو </v>
      </c>
      <c r="L108" s="52"/>
      <c r="N108" s="21">
        <f t="shared" si="3"/>
        <v>6.25E-2</v>
      </c>
      <c r="O108" s="22">
        <f>_xlfn.IFNA((VLOOKUP(F108,help!$C$2:$F$12,4,0))*(N108*24),"")</f>
        <v>48.4375</v>
      </c>
      <c r="AP108" s="17">
        <f t="shared" si="4"/>
        <v>45167</v>
      </c>
    </row>
    <row r="109" spans="2:42" ht="33" x14ac:dyDescent="0.25">
      <c r="B109" s="13">
        <f>COUNTIFS($E$3:E109,'تقرير منتج تام'!$E$4)</f>
        <v>8</v>
      </c>
      <c r="C109" s="37" t="s">
        <v>12</v>
      </c>
      <c r="D109" s="38">
        <v>45168</v>
      </c>
      <c r="E109" s="28">
        <v>13</v>
      </c>
      <c r="F109" s="39" t="s">
        <v>34</v>
      </c>
      <c r="G109" s="40" t="s">
        <v>173</v>
      </c>
      <c r="H109" s="40">
        <v>1</v>
      </c>
      <c r="I109" s="41">
        <v>0.40625</v>
      </c>
      <c r="J109" s="41">
        <v>0.5625</v>
      </c>
      <c r="K109" s="26" t="str">
        <f>_xlfn.IFNA(VLOOKUP(E109,الاوردرات!$B$1:$C$600,2,0),"")</f>
        <v xml:space="preserve">سباجو </v>
      </c>
      <c r="L109" s="52"/>
      <c r="N109" s="21">
        <f t="shared" si="3"/>
        <v>0.15625</v>
      </c>
      <c r="O109" s="22">
        <f>_xlfn.IFNA((VLOOKUP(F109,help!$C$2:$F$12,4,0))*(N109*24),"")</f>
        <v>70.3125</v>
      </c>
      <c r="AP109" s="17">
        <f t="shared" si="4"/>
        <v>45168</v>
      </c>
    </row>
    <row r="110" spans="2:42" ht="33" x14ac:dyDescent="0.25">
      <c r="B110" s="13">
        <f>COUNTIFS($E$3:E110,'تقرير منتج تام'!$E$4)</f>
        <v>8</v>
      </c>
      <c r="C110" s="37" t="s">
        <v>12</v>
      </c>
      <c r="D110" s="38">
        <v>45168</v>
      </c>
      <c r="E110" s="28">
        <v>13</v>
      </c>
      <c r="F110" s="39" t="s">
        <v>52</v>
      </c>
      <c r="G110" s="40" t="s">
        <v>173</v>
      </c>
      <c r="H110" s="40">
        <v>1</v>
      </c>
      <c r="I110" s="41">
        <v>0.47916666666666669</v>
      </c>
      <c r="J110" s="41">
        <v>0.5625</v>
      </c>
      <c r="K110" s="26" t="str">
        <f>_xlfn.IFNA(VLOOKUP(E110,الاوردرات!$B$1:$C$600,2,0),"")</f>
        <v xml:space="preserve">سباجو </v>
      </c>
      <c r="L110" s="52"/>
      <c r="N110" s="21">
        <f t="shared" si="3"/>
        <v>8.3333333333333315E-2</v>
      </c>
      <c r="O110" s="22">
        <f>_xlfn.IFNA((VLOOKUP(F110,help!$C$2:$F$12,4,0))*(N110*24),"")</f>
        <v>54.16666666666665</v>
      </c>
      <c r="AP110" s="17">
        <f t="shared" si="4"/>
        <v>45168</v>
      </c>
    </row>
    <row r="111" spans="2:42" ht="33" x14ac:dyDescent="0.25">
      <c r="B111" s="13">
        <f>COUNTIFS($E$3:E111,'تقرير منتج تام'!$E$4)</f>
        <v>8</v>
      </c>
      <c r="C111" s="37" t="s">
        <v>13</v>
      </c>
      <c r="D111" s="38">
        <v>45169</v>
      </c>
      <c r="E111" s="28">
        <v>13</v>
      </c>
      <c r="F111" s="39" t="s">
        <v>31</v>
      </c>
      <c r="G111" s="40" t="s">
        <v>183</v>
      </c>
      <c r="H111" s="40">
        <v>1</v>
      </c>
      <c r="I111" s="41">
        <v>0.41666666666666669</v>
      </c>
      <c r="J111" s="41">
        <v>0.45833333333333331</v>
      </c>
      <c r="K111" s="26" t="str">
        <f>_xlfn.IFNA(VLOOKUP(E111,الاوردرات!$B$1:$C$600,2,0),"")</f>
        <v xml:space="preserve">سباجو </v>
      </c>
      <c r="L111" s="52"/>
      <c r="N111" s="21">
        <f t="shared" si="3"/>
        <v>4.166666666666663E-2</v>
      </c>
      <c r="O111" s="22">
        <f>_xlfn.IFNA((VLOOKUP(F111,help!$C$2:$F$12,4,0))*(N111*24),"")</f>
        <v>32.291666666666636</v>
      </c>
      <c r="AP111" s="17">
        <f t="shared" si="4"/>
        <v>45169</v>
      </c>
    </row>
    <row r="112" spans="2:42" ht="33" x14ac:dyDescent="0.25">
      <c r="B112" s="13">
        <f>COUNTIFS($E$3:E112,'تقرير منتج تام'!$E$4)</f>
        <v>8</v>
      </c>
      <c r="C112" s="37" t="s">
        <v>8</v>
      </c>
      <c r="D112" s="38">
        <v>45171</v>
      </c>
      <c r="E112" s="28">
        <v>13</v>
      </c>
      <c r="F112" s="39" t="s">
        <v>31</v>
      </c>
      <c r="G112" s="40" t="s">
        <v>123</v>
      </c>
      <c r="H112" s="40">
        <v>1</v>
      </c>
      <c r="I112" s="41">
        <v>0.5</v>
      </c>
      <c r="J112" s="41">
        <v>0.58333333333333337</v>
      </c>
      <c r="K112" s="26" t="str">
        <f>_xlfn.IFNA(VLOOKUP(E112,الاوردرات!$B$1:$C$600,2,0),"")</f>
        <v xml:space="preserve">سباجو </v>
      </c>
      <c r="L112" s="52"/>
      <c r="N112" s="21">
        <f t="shared" si="3"/>
        <v>8.333333333333337E-2</v>
      </c>
      <c r="O112" s="22">
        <f>_xlfn.IFNA((VLOOKUP(F112,help!$C$2:$F$12,4,0))*(N112*24),"")</f>
        <v>64.583333333333357</v>
      </c>
      <c r="AP112" s="17">
        <f t="shared" si="4"/>
        <v>45171</v>
      </c>
    </row>
    <row r="113" spans="2:42" ht="33" x14ac:dyDescent="0.25">
      <c r="B113" s="13">
        <f>COUNTIFS($E$3:E113,'تقرير منتج تام'!$E$4)</f>
        <v>8</v>
      </c>
      <c r="C113" s="37" t="s">
        <v>8</v>
      </c>
      <c r="D113" s="38">
        <v>45171</v>
      </c>
      <c r="E113" s="28">
        <v>13</v>
      </c>
      <c r="F113" s="39" t="s">
        <v>32</v>
      </c>
      <c r="G113" s="40" t="s">
        <v>36</v>
      </c>
      <c r="H113" s="40">
        <v>1</v>
      </c>
      <c r="I113" s="41">
        <v>0.84375</v>
      </c>
      <c r="J113" s="41">
        <v>0.875</v>
      </c>
      <c r="K113" s="26" t="str">
        <f>_xlfn.IFNA(VLOOKUP(E113,الاوردرات!$B$1:$C$600,2,0),"")</f>
        <v xml:space="preserve">سباجو </v>
      </c>
      <c r="L113" s="52"/>
      <c r="N113" s="21">
        <f t="shared" si="3"/>
        <v>3.125E-2</v>
      </c>
      <c r="O113" s="22">
        <f>_xlfn.IFNA((VLOOKUP(F113,help!$C$2:$F$12,4,0))*(N113*24),"")</f>
        <v>20.3125</v>
      </c>
      <c r="AP113" s="17">
        <f t="shared" si="4"/>
        <v>45171</v>
      </c>
    </row>
    <row r="114" spans="2:42" ht="33" x14ac:dyDescent="0.25">
      <c r="B114" s="13">
        <f>COUNTIFS($E$3:E114,'تقرير منتج تام'!$E$4)</f>
        <v>8</v>
      </c>
      <c r="C114" s="37" t="s">
        <v>9</v>
      </c>
      <c r="D114" s="38">
        <v>45172</v>
      </c>
      <c r="E114" s="28">
        <v>13</v>
      </c>
      <c r="F114" s="39" t="s">
        <v>52</v>
      </c>
      <c r="G114" s="40" t="s">
        <v>36</v>
      </c>
      <c r="H114" s="40">
        <v>1</v>
      </c>
      <c r="I114" s="41">
        <v>0.39583333333333331</v>
      </c>
      <c r="J114" s="41">
        <v>0.4375</v>
      </c>
      <c r="K114" s="26" t="str">
        <f>_xlfn.IFNA(VLOOKUP(E114,الاوردرات!$B$1:$C$600,2,0),"")</f>
        <v xml:space="preserve">سباجو </v>
      </c>
      <c r="L114" s="52"/>
      <c r="N114" s="21">
        <f t="shared" si="3"/>
        <v>4.1666666666666685E-2</v>
      </c>
      <c r="O114" s="22">
        <f>_xlfn.IFNA((VLOOKUP(F114,help!$C$2:$F$12,4,0))*(N114*24),"")</f>
        <v>27.083333333333343</v>
      </c>
      <c r="AP114" s="17">
        <f t="shared" si="4"/>
        <v>45172</v>
      </c>
    </row>
    <row r="115" spans="2:42" ht="33" x14ac:dyDescent="0.25">
      <c r="B115" s="13">
        <f>COUNTIFS($E$3:E115,'تقرير منتج تام'!$E$4)</f>
        <v>8</v>
      </c>
      <c r="C115" s="37" t="s">
        <v>9</v>
      </c>
      <c r="D115" s="38">
        <v>45172</v>
      </c>
      <c r="E115" s="28">
        <v>13</v>
      </c>
      <c r="F115" s="39" t="s">
        <v>32</v>
      </c>
      <c r="G115" s="40" t="s">
        <v>174</v>
      </c>
      <c r="H115" s="40">
        <v>1</v>
      </c>
      <c r="I115" s="41">
        <v>0.39583333333333331</v>
      </c>
      <c r="J115" s="41">
        <v>0.4375</v>
      </c>
      <c r="K115" s="26" t="str">
        <f>_xlfn.IFNA(VLOOKUP(E115,الاوردرات!$B$1:$C$600,2,0),"")</f>
        <v xml:space="preserve">سباجو </v>
      </c>
      <c r="L115" s="52"/>
      <c r="N115" s="21">
        <f t="shared" si="3"/>
        <v>4.1666666666666685E-2</v>
      </c>
      <c r="O115" s="22">
        <f>_xlfn.IFNA((VLOOKUP(F115,help!$C$2:$F$12,4,0))*(N115*24),"")</f>
        <v>27.083333333333343</v>
      </c>
      <c r="AP115" s="17">
        <f t="shared" si="4"/>
        <v>45172</v>
      </c>
    </row>
    <row r="116" spans="2:42" ht="33" x14ac:dyDescent="0.25">
      <c r="B116" s="13">
        <f>COUNTIFS($E$3:E116,'تقرير منتج تام'!$E$4)</f>
        <v>8</v>
      </c>
      <c r="C116" s="37" t="s">
        <v>9</v>
      </c>
      <c r="D116" s="38">
        <v>45172</v>
      </c>
      <c r="E116" s="28">
        <v>13</v>
      </c>
      <c r="F116" s="39" t="s">
        <v>34</v>
      </c>
      <c r="G116" s="40" t="s">
        <v>36</v>
      </c>
      <c r="H116" s="40">
        <v>1</v>
      </c>
      <c r="I116" s="41">
        <v>0.41666666666666669</v>
      </c>
      <c r="J116" s="41">
        <v>0.45833333333333331</v>
      </c>
      <c r="K116" s="26" t="str">
        <f>_xlfn.IFNA(VLOOKUP(E116,الاوردرات!$B$1:$C$600,2,0),"")</f>
        <v xml:space="preserve">سباجو </v>
      </c>
      <c r="L116" s="52"/>
      <c r="N116" s="21">
        <f t="shared" si="3"/>
        <v>4.166666666666663E-2</v>
      </c>
      <c r="O116" s="22">
        <f>_xlfn.IFNA((VLOOKUP(F116,help!$C$2:$F$12,4,0))*(N116*24),"")</f>
        <v>18.749999999999982</v>
      </c>
      <c r="AP116" s="17">
        <f t="shared" si="4"/>
        <v>45172</v>
      </c>
    </row>
    <row r="117" spans="2:42" ht="33" x14ac:dyDescent="0.25">
      <c r="B117" s="13">
        <f>COUNTIFS($E$3:E117,'تقرير منتج تام'!$E$4)</f>
        <v>8</v>
      </c>
      <c r="C117" s="37" t="s">
        <v>10</v>
      </c>
      <c r="D117" s="38">
        <v>45180</v>
      </c>
      <c r="E117" s="28">
        <v>13</v>
      </c>
      <c r="F117" s="39" t="s">
        <v>32</v>
      </c>
      <c r="G117" s="40" t="s">
        <v>36</v>
      </c>
      <c r="H117" s="40">
        <v>1</v>
      </c>
      <c r="I117" s="41">
        <v>0.5</v>
      </c>
      <c r="J117" s="41">
        <v>0.5625</v>
      </c>
      <c r="K117" s="26" t="str">
        <f>_xlfn.IFNA(VLOOKUP(E117,الاوردرات!$B$1:$C$600,2,0),"")</f>
        <v xml:space="preserve">سباجو </v>
      </c>
      <c r="L117" s="52"/>
      <c r="N117" s="21">
        <f t="shared" si="3"/>
        <v>6.25E-2</v>
      </c>
      <c r="O117" s="22">
        <f>_xlfn.IFNA((VLOOKUP(F117,help!$C$2:$F$12,4,0))*(N117*24),"")</f>
        <v>40.625</v>
      </c>
      <c r="AP117" s="17">
        <f t="shared" si="4"/>
        <v>45180</v>
      </c>
    </row>
    <row r="118" spans="2:42" ht="33" x14ac:dyDescent="0.25">
      <c r="B118" s="13">
        <f>COUNTIFS($E$3:E118,'تقرير منتج تام'!$E$4)</f>
        <v>8</v>
      </c>
      <c r="C118" s="37" t="s">
        <v>10</v>
      </c>
      <c r="D118" s="38">
        <v>45180</v>
      </c>
      <c r="E118" s="28">
        <v>13</v>
      </c>
      <c r="F118" s="39" t="s">
        <v>31</v>
      </c>
      <c r="G118" s="40" t="s">
        <v>197</v>
      </c>
      <c r="H118" s="40">
        <v>1</v>
      </c>
      <c r="I118" s="41">
        <v>0.69791666666666663</v>
      </c>
      <c r="J118" s="41">
        <v>0.79166666666666663</v>
      </c>
      <c r="K118" s="26" t="str">
        <f>_xlfn.IFNA(VLOOKUP(E118,الاوردرات!$B$1:$C$600,2,0),"")</f>
        <v xml:space="preserve">سباجو </v>
      </c>
      <c r="L118" s="52"/>
      <c r="N118" s="21">
        <f t="shared" si="3"/>
        <v>9.375E-2</v>
      </c>
      <c r="O118" s="22">
        <f>_xlfn.IFNA((VLOOKUP(F118,help!$C$2:$F$12,4,0))*(N118*24),"")</f>
        <v>72.65625</v>
      </c>
      <c r="AP118" s="17">
        <f t="shared" si="4"/>
        <v>45180</v>
      </c>
    </row>
    <row r="119" spans="2:42" ht="33" x14ac:dyDescent="0.25">
      <c r="B119" s="13">
        <f>COUNTIFS($E$3:E119,'تقرير منتج تام'!$E$4)</f>
        <v>8</v>
      </c>
      <c r="C119" s="37" t="s">
        <v>10</v>
      </c>
      <c r="D119" s="38">
        <v>45182</v>
      </c>
      <c r="E119" s="28">
        <v>13</v>
      </c>
      <c r="F119" s="39" t="s">
        <v>31</v>
      </c>
      <c r="G119" s="40" t="s">
        <v>198</v>
      </c>
      <c r="H119" s="40">
        <v>1</v>
      </c>
      <c r="I119" s="41">
        <v>0.46875</v>
      </c>
      <c r="J119" s="41">
        <v>0.5</v>
      </c>
      <c r="K119" s="26" t="str">
        <f>_xlfn.IFNA(VLOOKUP(E119,الاوردرات!$B$1:$C$600,2,0),"")</f>
        <v xml:space="preserve">سباجو </v>
      </c>
      <c r="L119" s="52"/>
      <c r="N119" s="21">
        <f t="shared" ref="N119:N182" si="5">IF(I119&lt;&gt;"",J119-I119,"")</f>
        <v>3.125E-2</v>
      </c>
      <c r="O119" s="22">
        <f>_xlfn.IFNA((VLOOKUP(F119,help!$C$2:$F$12,4,0))*(N119*24),"")</f>
        <v>24.21875</v>
      </c>
      <c r="AP119" s="17">
        <f t="shared" si="4"/>
        <v>45182</v>
      </c>
    </row>
    <row r="120" spans="2:42" ht="33" x14ac:dyDescent="0.25">
      <c r="B120" s="13">
        <f>COUNTIFS($E$3:E120,'تقرير منتج تام'!$E$4)</f>
        <v>8</v>
      </c>
      <c r="C120" s="37" t="s">
        <v>10</v>
      </c>
      <c r="D120" s="38">
        <v>45182</v>
      </c>
      <c r="E120" s="28">
        <v>13</v>
      </c>
      <c r="F120" s="39" t="s">
        <v>122</v>
      </c>
      <c r="G120" s="40" t="s">
        <v>42</v>
      </c>
      <c r="H120" s="40">
        <v>1</v>
      </c>
      <c r="I120" s="41">
        <v>0.58333333333333337</v>
      </c>
      <c r="J120" s="41">
        <v>0.66666666666666663</v>
      </c>
      <c r="K120" s="26" t="str">
        <f>_xlfn.IFNA(VLOOKUP(E120,الاوردرات!$B$1:$C$600,2,0),"")</f>
        <v xml:space="preserve">سباجو </v>
      </c>
      <c r="L120" s="52"/>
      <c r="N120" s="21">
        <f t="shared" si="5"/>
        <v>8.3333333333333259E-2</v>
      </c>
      <c r="O120" s="22">
        <f>_xlfn.IFNA((VLOOKUP(F120,help!$C$2:$F$12,4,0))*(N120*24),"")</f>
        <v>0</v>
      </c>
      <c r="AP120" s="17">
        <f t="shared" si="4"/>
        <v>45182</v>
      </c>
    </row>
    <row r="121" spans="2:42" ht="33" x14ac:dyDescent="0.25">
      <c r="B121" s="13">
        <f>COUNTIFS($E$3:E121,'تقرير منتج تام'!$E$4)</f>
        <v>8</v>
      </c>
      <c r="C121" s="37" t="s">
        <v>11</v>
      </c>
      <c r="D121" s="38">
        <v>45183</v>
      </c>
      <c r="E121" s="28">
        <v>13</v>
      </c>
      <c r="F121" s="39" t="s">
        <v>122</v>
      </c>
      <c r="G121" s="40" t="s">
        <v>194</v>
      </c>
      <c r="H121" s="40">
        <v>1</v>
      </c>
      <c r="I121" s="41">
        <v>0.45833333333333331</v>
      </c>
      <c r="J121" s="41">
        <v>0.5</v>
      </c>
      <c r="K121" s="26" t="str">
        <f>_xlfn.IFNA(VLOOKUP(E121,الاوردرات!$B$1:$C$600,2,0),"")</f>
        <v xml:space="preserve">سباجو </v>
      </c>
      <c r="L121" s="52"/>
      <c r="N121" s="21">
        <f t="shared" si="5"/>
        <v>4.1666666666666685E-2</v>
      </c>
      <c r="O121" s="22">
        <f>_xlfn.IFNA((VLOOKUP(F121,help!$C$2:$F$12,4,0))*(N121*24),"")</f>
        <v>0</v>
      </c>
      <c r="AP121" s="17">
        <f t="shared" si="4"/>
        <v>45183</v>
      </c>
    </row>
    <row r="122" spans="2:42" ht="33" x14ac:dyDescent="0.25">
      <c r="B122" s="13">
        <f>COUNTIFS($E$3:E122,'تقرير منتج تام'!$E$4)</f>
        <v>8</v>
      </c>
      <c r="C122" s="37" t="s">
        <v>10</v>
      </c>
      <c r="D122" s="38">
        <v>45166</v>
      </c>
      <c r="E122" s="28">
        <v>14</v>
      </c>
      <c r="F122" s="39" t="s">
        <v>52</v>
      </c>
      <c r="G122" s="40" t="s">
        <v>50</v>
      </c>
      <c r="H122" s="40">
        <v>1</v>
      </c>
      <c r="I122" s="41">
        <v>0.6875</v>
      </c>
      <c r="J122" s="41">
        <v>0.875</v>
      </c>
      <c r="K122" s="26" t="str">
        <f>_xlfn.IFNA(VLOOKUP(E122,الاوردرات!$B$1:$C$600,2,0),"")</f>
        <v xml:space="preserve">بوا </v>
      </c>
      <c r="L122" s="52"/>
      <c r="N122" s="21">
        <f t="shared" si="5"/>
        <v>0.1875</v>
      </c>
      <c r="O122" s="22">
        <f>_xlfn.IFNA((VLOOKUP(F122,help!$C$2:$F$12,4,0))*(N122*24),"")</f>
        <v>121.875</v>
      </c>
      <c r="AP122" s="17">
        <f t="shared" si="4"/>
        <v>45166</v>
      </c>
    </row>
    <row r="123" spans="2:42" ht="33" x14ac:dyDescent="0.25">
      <c r="B123" s="13">
        <f>COUNTIFS($E$3:E123,'تقرير منتج تام'!$E$4)</f>
        <v>8</v>
      </c>
      <c r="C123" s="37" t="s">
        <v>10</v>
      </c>
      <c r="D123" s="38">
        <v>45166</v>
      </c>
      <c r="E123" s="28">
        <v>14</v>
      </c>
      <c r="F123" s="39" t="s">
        <v>32</v>
      </c>
      <c r="G123" s="40" t="s">
        <v>50</v>
      </c>
      <c r="H123" s="40">
        <v>1</v>
      </c>
      <c r="I123" s="41">
        <v>0.70833333333333337</v>
      </c>
      <c r="J123" s="41">
        <v>0.875</v>
      </c>
      <c r="K123" s="26" t="str">
        <f>_xlfn.IFNA(VLOOKUP(E123,الاوردرات!$B$1:$C$600,2,0),"")</f>
        <v xml:space="preserve">بوا </v>
      </c>
      <c r="L123" s="52"/>
      <c r="N123" s="21">
        <f t="shared" si="5"/>
        <v>0.16666666666666663</v>
      </c>
      <c r="O123" s="22">
        <f>_xlfn.IFNA((VLOOKUP(F123,help!$C$2:$F$12,4,0))*(N123*24),"")</f>
        <v>108.3333333333333</v>
      </c>
      <c r="AP123" s="17">
        <f t="shared" si="4"/>
        <v>45166</v>
      </c>
    </row>
    <row r="124" spans="2:42" ht="33" x14ac:dyDescent="0.25">
      <c r="B124" s="13">
        <f>COUNTIFS($E$3:E124,'تقرير منتج تام'!$E$4)</f>
        <v>8</v>
      </c>
      <c r="C124" s="37" t="s">
        <v>10</v>
      </c>
      <c r="D124" s="38">
        <v>45166</v>
      </c>
      <c r="E124" s="28">
        <v>14</v>
      </c>
      <c r="F124" s="39" t="s">
        <v>34</v>
      </c>
      <c r="G124" s="40" t="s">
        <v>50</v>
      </c>
      <c r="H124" s="40">
        <v>1</v>
      </c>
      <c r="I124" s="41">
        <v>0.8125</v>
      </c>
      <c r="J124" s="41">
        <v>0.85416666666666663</v>
      </c>
      <c r="K124" s="26" t="str">
        <f>_xlfn.IFNA(VLOOKUP(E124,الاوردرات!$B$1:$C$600,2,0),"")</f>
        <v xml:space="preserve">بوا </v>
      </c>
      <c r="L124" s="52"/>
      <c r="N124" s="21">
        <f t="shared" si="5"/>
        <v>4.166666666666663E-2</v>
      </c>
      <c r="O124" s="22">
        <f>_xlfn.IFNA((VLOOKUP(F124,help!$C$2:$F$12,4,0))*(N124*24),"")</f>
        <v>18.749999999999982</v>
      </c>
      <c r="AP124" s="17">
        <f t="shared" si="4"/>
        <v>45166</v>
      </c>
    </row>
    <row r="125" spans="2:42" ht="33" x14ac:dyDescent="0.25">
      <c r="B125" s="13">
        <f>COUNTIFS($E$3:E125,'تقرير منتج تام'!$E$4)</f>
        <v>8</v>
      </c>
      <c r="C125" s="37" t="s">
        <v>10</v>
      </c>
      <c r="D125" s="38">
        <v>45166</v>
      </c>
      <c r="E125" s="28">
        <v>14</v>
      </c>
      <c r="F125" s="39" t="s">
        <v>33</v>
      </c>
      <c r="G125" s="40" t="s">
        <v>123</v>
      </c>
      <c r="H125" s="40">
        <v>1</v>
      </c>
      <c r="I125" s="41">
        <v>0.4375</v>
      </c>
      <c r="J125" s="41">
        <v>0.5625</v>
      </c>
      <c r="K125" s="26" t="str">
        <f>_xlfn.IFNA(VLOOKUP(E125,الاوردرات!$B$1:$C$600,2,0),"")</f>
        <v xml:space="preserve">بوا </v>
      </c>
      <c r="L125" s="52"/>
      <c r="N125" s="21">
        <f t="shared" si="5"/>
        <v>0.125</v>
      </c>
      <c r="O125" s="22">
        <f>_xlfn.IFNA((VLOOKUP(F125,help!$C$2:$F$12,4,0))*(N125*24),"")</f>
        <v>96.875</v>
      </c>
      <c r="AP125" s="17">
        <f t="shared" si="4"/>
        <v>45166</v>
      </c>
    </row>
    <row r="126" spans="2:42" ht="33" x14ac:dyDescent="0.25">
      <c r="B126" s="13">
        <f>COUNTIFS($E$3:E126,'تقرير منتج تام'!$E$4)</f>
        <v>8</v>
      </c>
      <c r="C126" s="37" t="s">
        <v>10</v>
      </c>
      <c r="D126" s="38">
        <v>45166</v>
      </c>
      <c r="E126" s="28">
        <v>14</v>
      </c>
      <c r="F126" s="39" t="s">
        <v>31</v>
      </c>
      <c r="G126" s="40" t="s">
        <v>124</v>
      </c>
      <c r="H126" s="40">
        <v>1</v>
      </c>
      <c r="I126" s="41">
        <v>0.79166666666666663</v>
      </c>
      <c r="J126" s="41">
        <v>0.85416666666666663</v>
      </c>
      <c r="K126" s="26" t="str">
        <f>_xlfn.IFNA(VLOOKUP(E126,الاوردرات!$B$1:$C$600,2,0),"")</f>
        <v xml:space="preserve">بوا </v>
      </c>
      <c r="L126" s="52"/>
      <c r="N126" s="21">
        <f t="shared" si="5"/>
        <v>6.25E-2</v>
      </c>
      <c r="O126" s="22">
        <f>_xlfn.IFNA((VLOOKUP(F126,help!$C$2:$F$12,4,0))*(N126*24),"")</f>
        <v>48.4375</v>
      </c>
      <c r="AP126" s="17">
        <f t="shared" si="4"/>
        <v>45166</v>
      </c>
    </row>
    <row r="127" spans="2:42" ht="33" x14ac:dyDescent="0.25">
      <c r="B127" s="13">
        <f>COUNTIFS($E$3:E127,'تقرير منتج تام'!$E$4)</f>
        <v>8</v>
      </c>
      <c r="C127" s="37" t="s">
        <v>11</v>
      </c>
      <c r="D127" s="38">
        <v>45167</v>
      </c>
      <c r="E127" s="28">
        <v>14</v>
      </c>
      <c r="F127" s="39" t="s">
        <v>32</v>
      </c>
      <c r="G127" s="40" t="s">
        <v>40</v>
      </c>
      <c r="H127" s="40">
        <v>1</v>
      </c>
      <c r="I127" s="41">
        <v>0.71875</v>
      </c>
      <c r="J127" s="41">
        <v>0.75</v>
      </c>
      <c r="K127" s="26" t="str">
        <f>_xlfn.IFNA(VLOOKUP(E127,الاوردرات!$B$1:$C$600,2,0),"")</f>
        <v xml:space="preserve">بوا </v>
      </c>
      <c r="L127" s="52"/>
      <c r="N127" s="21">
        <f t="shared" si="5"/>
        <v>3.125E-2</v>
      </c>
      <c r="O127" s="22">
        <f>_xlfn.IFNA((VLOOKUP(F127,help!$C$2:$F$12,4,0))*(N127*24),"")</f>
        <v>20.3125</v>
      </c>
      <c r="AP127" s="17">
        <f t="shared" si="4"/>
        <v>45167</v>
      </c>
    </row>
    <row r="128" spans="2:42" ht="33" x14ac:dyDescent="0.25">
      <c r="B128" s="13">
        <f>COUNTIFS($E$3:E128,'تقرير منتج تام'!$E$4)</f>
        <v>8</v>
      </c>
      <c r="C128" s="37" t="s">
        <v>11</v>
      </c>
      <c r="D128" s="38">
        <v>45167</v>
      </c>
      <c r="E128" s="28">
        <v>14</v>
      </c>
      <c r="F128" s="39" t="s">
        <v>52</v>
      </c>
      <c r="G128" s="40" t="s">
        <v>40</v>
      </c>
      <c r="H128" s="40">
        <v>1</v>
      </c>
      <c r="I128" s="41">
        <v>0.60416666666666663</v>
      </c>
      <c r="J128" s="41">
        <v>0.63541666666666663</v>
      </c>
      <c r="K128" s="26" t="str">
        <f>_xlfn.IFNA(VLOOKUP(E128,الاوردرات!$B$1:$C$600,2,0),"")</f>
        <v xml:space="preserve">بوا </v>
      </c>
      <c r="L128" s="52"/>
      <c r="N128" s="21">
        <f t="shared" si="5"/>
        <v>3.125E-2</v>
      </c>
      <c r="O128" s="22">
        <f>_xlfn.IFNA((VLOOKUP(F128,help!$C$2:$F$12,4,0))*(N128*24),"")</f>
        <v>20.3125</v>
      </c>
      <c r="AP128" s="17">
        <f t="shared" si="4"/>
        <v>45167</v>
      </c>
    </row>
    <row r="129" spans="2:42" ht="33" x14ac:dyDescent="0.25">
      <c r="B129" s="13">
        <f>COUNTIFS($E$3:E129,'تقرير منتج تام'!$E$4)</f>
        <v>8</v>
      </c>
      <c r="C129" s="37" t="s">
        <v>12</v>
      </c>
      <c r="D129" s="38">
        <v>45168</v>
      </c>
      <c r="E129" s="28">
        <v>14</v>
      </c>
      <c r="F129" s="39" t="s">
        <v>52</v>
      </c>
      <c r="G129" s="40" t="s">
        <v>173</v>
      </c>
      <c r="H129" s="40">
        <v>1</v>
      </c>
      <c r="I129" s="41">
        <v>0.39583333333333331</v>
      </c>
      <c r="J129" s="41">
        <v>0.66666666666666663</v>
      </c>
      <c r="K129" s="26" t="str">
        <f>_xlfn.IFNA(VLOOKUP(E129,الاوردرات!$B$1:$C$600,2,0),"")</f>
        <v xml:space="preserve">بوا </v>
      </c>
      <c r="L129" s="52"/>
      <c r="N129" s="21">
        <f t="shared" si="5"/>
        <v>0.27083333333333331</v>
      </c>
      <c r="O129" s="22">
        <f>_xlfn.IFNA((VLOOKUP(F129,help!$C$2:$F$12,4,0))*(N129*24),"")</f>
        <v>176.04166666666666</v>
      </c>
      <c r="AP129" s="17">
        <f t="shared" si="4"/>
        <v>45168</v>
      </c>
    </row>
    <row r="130" spans="2:42" ht="33" x14ac:dyDescent="0.25">
      <c r="B130" s="13">
        <f>COUNTIFS($E$3:E130,'تقرير منتج تام'!$E$4)</f>
        <v>8</v>
      </c>
      <c r="C130" s="37" t="s">
        <v>12</v>
      </c>
      <c r="D130" s="38">
        <v>45168</v>
      </c>
      <c r="E130" s="28">
        <v>14</v>
      </c>
      <c r="F130" s="39" t="s">
        <v>32</v>
      </c>
      <c r="G130" s="40" t="s">
        <v>173</v>
      </c>
      <c r="H130" s="40">
        <v>1</v>
      </c>
      <c r="I130" s="41">
        <v>0.4375</v>
      </c>
      <c r="J130" s="41">
        <v>0.58333333333333337</v>
      </c>
      <c r="K130" s="26" t="str">
        <f>_xlfn.IFNA(VLOOKUP(E130,الاوردرات!$B$1:$C$600,2,0),"")</f>
        <v xml:space="preserve">بوا </v>
      </c>
      <c r="L130" s="52"/>
      <c r="N130" s="21">
        <f t="shared" si="5"/>
        <v>0.14583333333333337</v>
      </c>
      <c r="O130" s="22">
        <f>_xlfn.IFNA((VLOOKUP(F130,help!$C$2:$F$12,4,0))*(N130*24),"")</f>
        <v>94.791666666666686</v>
      </c>
      <c r="AP130" s="17">
        <f t="shared" si="4"/>
        <v>45168</v>
      </c>
    </row>
    <row r="131" spans="2:42" ht="33" x14ac:dyDescent="0.25">
      <c r="B131" s="13">
        <f>COUNTIFS($E$3:E131,'تقرير منتج تام'!$E$4)</f>
        <v>8</v>
      </c>
      <c r="C131" s="37" t="s">
        <v>12</v>
      </c>
      <c r="D131" s="38">
        <v>45168</v>
      </c>
      <c r="E131" s="28">
        <v>14</v>
      </c>
      <c r="F131" s="39" t="s">
        <v>34</v>
      </c>
      <c r="G131" s="40" t="s">
        <v>173</v>
      </c>
      <c r="H131" s="40">
        <v>1</v>
      </c>
      <c r="I131" s="41">
        <v>0</v>
      </c>
      <c r="J131" s="41">
        <v>0.58333333333333337</v>
      </c>
      <c r="K131" s="26" t="str">
        <f>_xlfn.IFNA(VLOOKUP(E131,الاوردرات!$B$1:$C$600,2,0),"")</f>
        <v xml:space="preserve">بوا </v>
      </c>
      <c r="L131" s="52"/>
      <c r="N131" s="21">
        <f t="shared" si="5"/>
        <v>0.58333333333333337</v>
      </c>
      <c r="O131" s="22">
        <f>_xlfn.IFNA((VLOOKUP(F131,help!$C$2:$F$12,4,0))*(N131*24),"")</f>
        <v>262.5</v>
      </c>
      <c r="AP131" s="17">
        <f t="shared" si="4"/>
        <v>45168</v>
      </c>
    </row>
    <row r="132" spans="2:42" ht="33" x14ac:dyDescent="0.25">
      <c r="B132" s="13">
        <f>COUNTIFS($E$3:E132,'تقرير منتج تام'!$E$4)</f>
        <v>8</v>
      </c>
      <c r="C132" s="37" t="s">
        <v>13</v>
      </c>
      <c r="D132" s="38">
        <v>45169</v>
      </c>
      <c r="E132" s="28">
        <v>14</v>
      </c>
      <c r="F132" s="39" t="s">
        <v>52</v>
      </c>
      <c r="G132" s="40" t="s">
        <v>173</v>
      </c>
      <c r="H132" s="40">
        <v>1</v>
      </c>
      <c r="I132" s="41">
        <v>0.54166666666666663</v>
      </c>
      <c r="J132" s="41">
        <v>0.625</v>
      </c>
      <c r="K132" s="26" t="str">
        <f>_xlfn.IFNA(VLOOKUP(E132,الاوردرات!$B$1:$C$600,2,0),"")</f>
        <v xml:space="preserve">بوا </v>
      </c>
      <c r="L132" s="52"/>
      <c r="N132" s="21">
        <f t="shared" si="5"/>
        <v>8.333333333333337E-2</v>
      </c>
      <c r="O132" s="22">
        <f>_xlfn.IFNA((VLOOKUP(F132,help!$C$2:$F$12,4,0))*(N132*24),"")</f>
        <v>54.166666666666686</v>
      </c>
      <c r="AP132" s="17">
        <f t="shared" ref="AP132:AP195" si="6">D132</f>
        <v>45169</v>
      </c>
    </row>
    <row r="133" spans="2:42" ht="33" x14ac:dyDescent="0.25">
      <c r="B133" s="13">
        <f>COUNTIFS($E$3:E133,'تقرير منتج تام'!$E$4)</f>
        <v>8</v>
      </c>
      <c r="C133" s="37" t="s">
        <v>13</v>
      </c>
      <c r="D133" s="38">
        <v>45169</v>
      </c>
      <c r="E133" s="28">
        <v>14</v>
      </c>
      <c r="F133" s="39" t="s">
        <v>31</v>
      </c>
      <c r="G133" s="40" t="s">
        <v>174</v>
      </c>
      <c r="H133" s="40">
        <v>1</v>
      </c>
      <c r="I133" s="41">
        <v>0.54166666666666663</v>
      </c>
      <c r="J133" s="41">
        <v>0.70833333333333337</v>
      </c>
      <c r="K133" s="26" t="str">
        <f>_xlfn.IFNA(VLOOKUP(E133,الاوردرات!$B$1:$C$600,2,0),"")</f>
        <v xml:space="preserve">بوا </v>
      </c>
      <c r="L133" s="52"/>
      <c r="N133" s="21">
        <f t="shared" si="5"/>
        <v>0.16666666666666674</v>
      </c>
      <c r="O133" s="22">
        <f>_xlfn.IFNA((VLOOKUP(F133,help!$C$2:$F$12,4,0))*(N133*24),"")</f>
        <v>129.16666666666671</v>
      </c>
      <c r="AP133" s="17">
        <f t="shared" si="6"/>
        <v>45169</v>
      </c>
    </row>
    <row r="134" spans="2:42" ht="33" x14ac:dyDescent="0.25">
      <c r="B134" s="13">
        <f>COUNTIFS($E$3:E134,'تقرير منتج تام'!$E$4)</f>
        <v>8</v>
      </c>
      <c r="C134" s="37" t="s">
        <v>13</v>
      </c>
      <c r="D134" s="38">
        <v>45169</v>
      </c>
      <c r="E134" s="28">
        <v>14</v>
      </c>
      <c r="F134" s="39" t="s">
        <v>33</v>
      </c>
      <c r="G134" s="40" t="s">
        <v>123</v>
      </c>
      <c r="H134" s="40">
        <v>1</v>
      </c>
      <c r="I134" s="41">
        <v>0.41666666666666669</v>
      </c>
      <c r="J134" s="41">
        <v>0.77083333333333337</v>
      </c>
      <c r="K134" s="26" t="str">
        <f>_xlfn.IFNA(VLOOKUP(E134,الاوردرات!$B$1:$C$600,2,0),"")</f>
        <v xml:space="preserve">بوا </v>
      </c>
      <c r="L134" s="52"/>
      <c r="N134" s="21">
        <f t="shared" si="5"/>
        <v>0.35416666666666669</v>
      </c>
      <c r="O134" s="22">
        <f>_xlfn.IFNA((VLOOKUP(F134,help!$C$2:$F$12,4,0))*(N134*24),"")</f>
        <v>274.47916666666663</v>
      </c>
      <c r="AP134" s="17">
        <f t="shared" si="6"/>
        <v>45169</v>
      </c>
    </row>
    <row r="135" spans="2:42" ht="33" x14ac:dyDescent="0.25">
      <c r="B135" s="13">
        <f>COUNTIFS($E$3:E135,'تقرير منتج تام'!$E$4)</f>
        <v>8</v>
      </c>
      <c r="C135" s="37" t="s">
        <v>8</v>
      </c>
      <c r="D135" s="38">
        <v>45171</v>
      </c>
      <c r="E135" s="28">
        <v>14</v>
      </c>
      <c r="F135" s="39" t="s">
        <v>31</v>
      </c>
      <c r="G135" s="40" t="s">
        <v>201</v>
      </c>
      <c r="H135" s="40">
        <v>1</v>
      </c>
      <c r="I135" s="41">
        <v>0.60416666666666663</v>
      </c>
      <c r="J135" s="41">
        <v>0.72916666666666663</v>
      </c>
      <c r="K135" s="26" t="str">
        <f>_xlfn.IFNA(VLOOKUP(E135,الاوردرات!$B$1:$C$600,2,0),"")</f>
        <v xml:space="preserve">بوا </v>
      </c>
      <c r="L135" s="52"/>
      <c r="N135" s="21">
        <f t="shared" si="5"/>
        <v>0.125</v>
      </c>
      <c r="O135" s="22">
        <f>_xlfn.IFNA((VLOOKUP(F135,help!$C$2:$F$12,4,0))*(N135*24),"")</f>
        <v>96.875</v>
      </c>
      <c r="AP135" s="17">
        <f t="shared" si="6"/>
        <v>45171</v>
      </c>
    </row>
    <row r="136" spans="2:42" ht="33" x14ac:dyDescent="0.25">
      <c r="B136" s="13">
        <f>COUNTIFS($E$3:E136,'تقرير منتج تام'!$E$4)</f>
        <v>8</v>
      </c>
      <c r="C136" s="37" t="s">
        <v>8</v>
      </c>
      <c r="D136" s="38">
        <v>45171</v>
      </c>
      <c r="E136" s="28">
        <v>14</v>
      </c>
      <c r="F136" s="39" t="s">
        <v>31</v>
      </c>
      <c r="G136" s="40" t="s">
        <v>38</v>
      </c>
      <c r="H136" s="40">
        <v>1</v>
      </c>
      <c r="I136" s="41">
        <v>0.79166666666666663</v>
      </c>
      <c r="J136" s="41">
        <v>0.82291666666666663</v>
      </c>
      <c r="K136" s="26" t="str">
        <f>_xlfn.IFNA(VLOOKUP(E136,الاوردرات!$B$1:$C$600,2,0),"")</f>
        <v xml:space="preserve">بوا </v>
      </c>
      <c r="L136" s="52"/>
      <c r="N136" s="21">
        <f t="shared" si="5"/>
        <v>3.125E-2</v>
      </c>
      <c r="O136" s="22">
        <f>_xlfn.IFNA((VLOOKUP(F136,help!$C$2:$F$12,4,0))*(N136*24),"")</f>
        <v>24.21875</v>
      </c>
      <c r="AP136" s="17">
        <f t="shared" si="6"/>
        <v>45171</v>
      </c>
    </row>
    <row r="137" spans="2:42" ht="33" x14ac:dyDescent="0.25">
      <c r="B137" s="13">
        <f>COUNTIFS($E$3:E137,'تقرير منتج تام'!$E$4)</f>
        <v>8</v>
      </c>
      <c r="C137" s="37" t="s">
        <v>8</v>
      </c>
      <c r="D137" s="38">
        <v>45171</v>
      </c>
      <c r="E137" s="28">
        <v>14</v>
      </c>
      <c r="F137" s="39" t="s">
        <v>33</v>
      </c>
      <c r="G137" s="40" t="s">
        <v>174</v>
      </c>
      <c r="H137" s="40">
        <v>1</v>
      </c>
      <c r="I137" s="41">
        <v>0.41666666666666669</v>
      </c>
      <c r="J137" s="41">
        <v>0.46875</v>
      </c>
      <c r="K137" s="26" t="str">
        <f>_xlfn.IFNA(VLOOKUP(E137,الاوردرات!$B$1:$C$600,2,0),"")</f>
        <v xml:space="preserve">بوا </v>
      </c>
      <c r="L137" s="52"/>
      <c r="N137" s="21">
        <f t="shared" si="5"/>
        <v>5.2083333333333315E-2</v>
      </c>
      <c r="O137" s="22">
        <f>_xlfn.IFNA((VLOOKUP(F137,help!$C$2:$F$12,4,0))*(N137*24),"")</f>
        <v>40.364583333333314</v>
      </c>
      <c r="AP137" s="17">
        <f t="shared" si="6"/>
        <v>45171</v>
      </c>
    </row>
    <row r="138" spans="2:42" ht="33" x14ac:dyDescent="0.25">
      <c r="B138" s="13">
        <f>COUNTIFS($E$3:E138,'تقرير منتج تام'!$E$4)</f>
        <v>8</v>
      </c>
      <c r="C138" s="37" t="s">
        <v>9</v>
      </c>
      <c r="D138" s="38">
        <v>45172</v>
      </c>
      <c r="E138" s="28">
        <v>14</v>
      </c>
      <c r="F138" s="39" t="s">
        <v>52</v>
      </c>
      <c r="G138" s="40" t="s">
        <v>36</v>
      </c>
      <c r="H138" s="40">
        <v>1</v>
      </c>
      <c r="I138" s="41">
        <v>0.4375</v>
      </c>
      <c r="J138" s="41">
        <v>0.71875</v>
      </c>
      <c r="K138" s="26" t="str">
        <f>_xlfn.IFNA(VLOOKUP(E138,الاوردرات!$B$1:$C$600,2,0),"")</f>
        <v xml:space="preserve">بوا </v>
      </c>
      <c r="L138" s="52"/>
      <c r="N138" s="21">
        <f t="shared" si="5"/>
        <v>0.28125</v>
      </c>
      <c r="O138" s="22">
        <f>_xlfn.IFNA((VLOOKUP(F138,help!$C$2:$F$12,4,0))*(N138*24),"")</f>
        <v>182.8125</v>
      </c>
      <c r="AP138" s="17">
        <f t="shared" si="6"/>
        <v>45172</v>
      </c>
    </row>
    <row r="139" spans="2:42" ht="33" x14ac:dyDescent="0.25">
      <c r="B139" s="13">
        <f>COUNTIFS($E$3:E139,'تقرير منتج تام'!$E$4)</f>
        <v>8</v>
      </c>
      <c r="C139" s="37" t="s">
        <v>9</v>
      </c>
      <c r="D139" s="38">
        <v>45172</v>
      </c>
      <c r="E139" s="28">
        <v>14</v>
      </c>
      <c r="F139" s="39" t="s">
        <v>32</v>
      </c>
      <c r="G139" s="40" t="s">
        <v>36</v>
      </c>
      <c r="H139" s="40">
        <v>1</v>
      </c>
      <c r="I139" s="41">
        <v>0.4375</v>
      </c>
      <c r="J139" s="41">
        <v>0.71875</v>
      </c>
      <c r="K139" s="26" t="str">
        <f>_xlfn.IFNA(VLOOKUP(E139,الاوردرات!$B$1:$C$600,2,0),"")</f>
        <v xml:space="preserve">بوا </v>
      </c>
      <c r="L139" s="52"/>
      <c r="N139" s="21">
        <f t="shared" si="5"/>
        <v>0.28125</v>
      </c>
      <c r="O139" s="22">
        <f>_xlfn.IFNA((VLOOKUP(F139,help!$C$2:$F$12,4,0))*(N139*24),"")</f>
        <v>182.8125</v>
      </c>
      <c r="AP139" s="17">
        <f t="shared" si="6"/>
        <v>45172</v>
      </c>
    </row>
    <row r="140" spans="2:42" ht="33" x14ac:dyDescent="0.25">
      <c r="B140" s="13">
        <f>COUNTIFS($E$3:E140,'تقرير منتج تام'!$E$4)</f>
        <v>8</v>
      </c>
      <c r="C140" s="37" t="s">
        <v>9</v>
      </c>
      <c r="D140" s="38">
        <v>45172</v>
      </c>
      <c r="E140" s="28">
        <v>14</v>
      </c>
      <c r="F140" s="39" t="s">
        <v>33</v>
      </c>
      <c r="G140" s="40" t="s">
        <v>183</v>
      </c>
      <c r="H140" s="40">
        <v>1</v>
      </c>
      <c r="I140" s="41">
        <v>0.45833333333333331</v>
      </c>
      <c r="J140" s="41">
        <v>0.66666666666666663</v>
      </c>
      <c r="K140" s="26" t="str">
        <f>_xlfn.IFNA(VLOOKUP(E140,الاوردرات!$B$1:$C$600,2,0),"")</f>
        <v xml:space="preserve">بوا </v>
      </c>
      <c r="L140" s="52"/>
      <c r="N140" s="21">
        <f t="shared" si="5"/>
        <v>0.20833333333333331</v>
      </c>
      <c r="O140" s="22">
        <f>_xlfn.IFNA((VLOOKUP(F140,help!$C$2:$F$12,4,0))*(N140*24),"")</f>
        <v>161.45833333333331</v>
      </c>
      <c r="AP140" s="17">
        <f t="shared" si="6"/>
        <v>45172</v>
      </c>
    </row>
    <row r="141" spans="2:42" ht="33" x14ac:dyDescent="0.25">
      <c r="B141" s="13">
        <f>COUNTIFS($E$3:E141,'تقرير منتج تام'!$E$4)</f>
        <v>8</v>
      </c>
      <c r="C141" s="37" t="s">
        <v>9</v>
      </c>
      <c r="D141" s="38">
        <v>45172</v>
      </c>
      <c r="E141" s="28">
        <v>14</v>
      </c>
      <c r="F141" s="39" t="s">
        <v>31</v>
      </c>
      <c r="G141" s="40" t="s">
        <v>123</v>
      </c>
      <c r="H141" s="40">
        <v>1</v>
      </c>
      <c r="I141" s="41">
        <v>0.40625</v>
      </c>
      <c r="J141" s="41">
        <v>0.5</v>
      </c>
      <c r="K141" s="26" t="str">
        <f>_xlfn.IFNA(VLOOKUP(E141,الاوردرات!$B$1:$C$600,2,0),"")</f>
        <v xml:space="preserve">بوا </v>
      </c>
      <c r="L141" s="52"/>
      <c r="N141" s="21">
        <f t="shared" si="5"/>
        <v>9.375E-2</v>
      </c>
      <c r="O141" s="22">
        <f>_xlfn.IFNA((VLOOKUP(F141,help!$C$2:$F$12,4,0))*(N141*24),"")</f>
        <v>72.65625</v>
      </c>
      <c r="AP141" s="17">
        <f t="shared" si="6"/>
        <v>45172</v>
      </c>
    </row>
    <row r="142" spans="2:42" ht="33" x14ac:dyDescent="0.25">
      <c r="B142" s="13">
        <f>COUNTIFS($E$3:E142,'تقرير منتج تام'!$E$4)</f>
        <v>8</v>
      </c>
      <c r="C142" s="37" t="s">
        <v>12</v>
      </c>
      <c r="D142" s="38">
        <v>45175</v>
      </c>
      <c r="E142" s="28">
        <v>14</v>
      </c>
      <c r="F142" s="39" t="s">
        <v>122</v>
      </c>
      <c r="G142" s="40" t="s">
        <v>156</v>
      </c>
      <c r="H142" s="40">
        <v>1</v>
      </c>
      <c r="I142" s="41">
        <v>0.5625</v>
      </c>
      <c r="J142" s="41">
        <v>0.79166666666666663</v>
      </c>
      <c r="K142" s="26" t="str">
        <f>_xlfn.IFNA(VLOOKUP(E142,الاوردرات!$B$1:$C$600,2,0),"")</f>
        <v xml:space="preserve">بوا </v>
      </c>
      <c r="L142" s="52"/>
      <c r="N142" s="21">
        <f t="shared" si="5"/>
        <v>0.22916666666666663</v>
      </c>
      <c r="O142" s="22">
        <v>250</v>
      </c>
      <c r="AP142" s="17">
        <f t="shared" si="6"/>
        <v>45175</v>
      </c>
    </row>
    <row r="143" spans="2:42" ht="33" x14ac:dyDescent="0.25">
      <c r="B143" s="13">
        <f>COUNTIFS($E$3:E143,'تقرير منتج تام'!$E$4)</f>
        <v>8</v>
      </c>
      <c r="C143" s="37" t="s">
        <v>13</v>
      </c>
      <c r="D143" s="38">
        <v>45176</v>
      </c>
      <c r="E143" s="28">
        <v>14</v>
      </c>
      <c r="F143" s="39" t="s">
        <v>122</v>
      </c>
      <c r="G143" s="40" t="s">
        <v>155</v>
      </c>
      <c r="H143" s="40">
        <v>1</v>
      </c>
      <c r="I143" s="41">
        <v>0.45833333333333331</v>
      </c>
      <c r="J143" s="41">
        <v>0.66666666666666663</v>
      </c>
      <c r="K143" s="26" t="str">
        <f>_xlfn.IFNA(VLOOKUP(E143,الاوردرات!$B$1:$C$600,2,0),"")</f>
        <v xml:space="preserve">بوا </v>
      </c>
      <c r="L143" s="52"/>
      <c r="N143" s="21">
        <f t="shared" si="5"/>
        <v>0.20833333333333331</v>
      </c>
      <c r="O143" s="22">
        <v>250</v>
      </c>
      <c r="AP143" s="17">
        <f t="shared" si="6"/>
        <v>45176</v>
      </c>
    </row>
    <row r="144" spans="2:42" ht="33" x14ac:dyDescent="0.25">
      <c r="B144" s="13">
        <f>COUNTIFS($E$3:E144,'تقرير منتج تام'!$E$4)</f>
        <v>8</v>
      </c>
      <c r="C144" s="37" t="s">
        <v>9</v>
      </c>
      <c r="D144" s="38">
        <v>45179</v>
      </c>
      <c r="E144" s="28">
        <v>14</v>
      </c>
      <c r="F144" s="39" t="s">
        <v>122</v>
      </c>
      <c r="G144" s="40" t="s">
        <v>202</v>
      </c>
      <c r="H144" s="40">
        <v>1</v>
      </c>
      <c r="I144" s="41">
        <v>0.48958333333333331</v>
      </c>
      <c r="J144" s="41">
        <v>0.52083333333333337</v>
      </c>
      <c r="K144" s="26" t="str">
        <f>_xlfn.IFNA(VLOOKUP(E144,الاوردرات!$B$1:$C$600,2,0),"")</f>
        <v xml:space="preserve">بوا </v>
      </c>
      <c r="L144" s="52"/>
      <c r="N144" s="21">
        <f t="shared" si="5"/>
        <v>3.1250000000000056E-2</v>
      </c>
      <c r="O144" s="22">
        <v>200</v>
      </c>
      <c r="AP144" s="17">
        <f t="shared" si="6"/>
        <v>45179</v>
      </c>
    </row>
    <row r="145" spans="2:42" ht="33" x14ac:dyDescent="0.25">
      <c r="B145" s="13">
        <f>COUNTIFS($E$3:E145,'تقرير منتج تام'!$E$4)</f>
        <v>8</v>
      </c>
      <c r="C145" s="37" t="s">
        <v>13</v>
      </c>
      <c r="D145" s="38">
        <v>45183</v>
      </c>
      <c r="E145" s="28">
        <v>14</v>
      </c>
      <c r="F145" s="39" t="s">
        <v>33</v>
      </c>
      <c r="G145" s="40" t="s">
        <v>164</v>
      </c>
      <c r="H145" s="40">
        <v>1</v>
      </c>
      <c r="I145" s="41">
        <v>0.5</v>
      </c>
      <c r="J145" s="41">
        <v>0.79166666666666663</v>
      </c>
      <c r="K145" s="26" t="str">
        <f>_xlfn.IFNA(VLOOKUP(E145,الاوردرات!$B$1:$C$600,2,0),"")</f>
        <v xml:space="preserve">بوا </v>
      </c>
      <c r="L145" s="52"/>
      <c r="N145" s="21">
        <f t="shared" si="5"/>
        <v>0.29166666666666663</v>
      </c>
      <c r="O145" s="22">
        <f>_xlfn.IFNA((VLOOKUP(F145,help!$C$2:$F$12,4,0))*(N145*24),"")</f>
        <v>226.04166666666663</v>
      </c>
      <c r="AP145" s="17">
        <f t="shared" si="6"/>
        <v>45183</v>
      </c>
    </row>
    <row r="146" spans="2:42" ht="33" x14ac:dyDescent="0.25">
      <c r="B146" s="13">
        <f>COUNTIFS($E$3:E146,'تقرير منتج تام'!$E$4)</f>
        <v>8</v>
      </c>
      <c r="C146" s="37" t="s">
        <v>13</v>
      </c>
      <c r="D146" s="38">
        <v>45183</v>
      </c>
      <c r="E146" s="28">
        <v>14</v>
      </c>
      <c r="F146" s="39" t="s">
        <v>31</v>
      </c>
      <c r="G146" s="40" t="s">
        <v>201</v>
      </c>
      <c r="H146" s="40">
        <v>1</v>
      </c>
      <c r="I146" s="41">
        <v>0.52083333333333337</v>
      </c>
      <c r="J146" s="41">
        <v>0.54166666666666663</v>
      </c>
      <c r="K146" s="26" t="str">
        <f>_xlfn.IFNA(VLOOKUP(E146,الاوردرات!$B$1:$C$600,2,0),"")</f>
        <v xml:space="preserve">بوا </v>
      </c>
      <c r="L146" s="52"/>
      <c r="N146" s="21">
        <f t="shared" si="5"/>
        <v>2.0833333333333259E-2</v>
      </c>
      <c r="O146" s="22">
        <f>_xlfn.IFNA((VLOOKUP(F146,help!$C$2:$F$12,4,0))*(N146*24),"")</f>
        <v>16.145833333333275</v>
      </c>
      <c r="AP146" s="17">
        <f t="shared" si="6"/>
        <v>45183</v>
      </c>
    </row>
    <row r="147" spans="2:42" ht="33" x14ac:dyDescent="0.25">
      <c r="B147" s="13">
        <f>COUNTIFS($E$3:E147,'تقرير منتج تام'!$E$4)</f>
        <v>8</v>
      </c>
      <c r="C147" s="37" t="s">
        <v>12</v>
      </c>
      <c r="D147" s="38">
        <v>45168</v>
      </c>
      <c r="E147" s="28">
        <v>16</v>
      </c>
      <c r="F147" s="39" t="s">
        <v>31</v>
      </c>
      <c r="G147" s="40" t="s">
        <v>35</v>
      </c>
      <c r="H147" s="40">
        <v>1</v>
      </c>
      <c r="I147" s="41">
        <v>0.41666666666666669</v>
      </c>
      <c r="J147" s="41">
        <v>0.45833333333333331</v>
      </c>
      <c r="K147" s="26" t="str">
        <f>_xlfn.IFNA(VLOOKUP(E147,الاوردرات!$B$1:$C$600,2,0),"")</f>
        <v xml:space="preserve">رو </v>
      </c>
      <c r="L147" s="52"/>
      <c r="N147" s="21">
        <f t="shared" si="5"/>
        <v>4.166666666666663E-2</v>
      </c>
      <c r="O147" s="22">
        <f>_xlfn.IFNA((VLOOKUP(F147,help!$C$2:$F$12,4,0))*(N147*24),"")</f>
        <v>32.291666666666636</v>
      </c>
      <c r="AP147" s="17">
        <f t="shared" si="6"/>
        <v>45168</v>
      </c>
    </row>
    <row r="148" spans="2:42" ht="33" x14ac:dyDescent="0.25">
      <c r="B148" s="13">
        <f>COUNTIFS($E$3:E148,'تقرير منتج تام'!$E$4)</f>
        <v>8</v>
      </c>
      <c r="C148" s="37" t="s">
        <v>12</v>
      </c>
      <c r="D148" s="38">
        <v>45168</v>
      </c>
      <c r="E148" s="28">
        <v>16</v>
      </c>
      <c r="F148" s="39" t="s">
        <v>32</v>
      </c>
      <c r="G148" s="40" t="s">
        <v>37</v>
      </c>
      <c r="H148" s="40">
        <v>1</v>
      </c>
      <c r="I148" s="41">
        <v>0.71875</v>
      </c>
      <c r="J148" s="41">
        <v>0.83333333333333337</v>
      </c>
      <c r="K148" s="26" t="str">
        <f>_xlfn.IFNA(VLOOKUP(E148,الاوردرات!$B$1:$C$600,2,0),"")</f>
        <v xml:space="preserve">رو </v>
      </c>
      <c r="L148" s="52"/>
      <c r="N148" s="21">
        <f t="shared" si="5"/>
        <v>0.11458333333333337</v>
      </c>
      <c r="O148" s="22">
        <f>_xlfn.IFNA((VLOOKUP(F148,help!$C$2:$F$12,4,0))*(N148*24),"")</f>
        <v>74.479166666666686</v>
      </c>
      <c r="AP148" s="17">
        <f t="shared" si="6"/>
        <v>45168</v>
      </c>
    </row>
    <row r="149" spans="2:42" ht="33" x14ac:dyDescent="0.25">
      <c r="B149" s="13">
        <f>COUNTIFS($E$3:E149,'تقرير منتج تام'!$E$4)</f>
        <v>8</v>
      </c>
      <c r="C149" s="37" t="s">
        <v>11</v>
      </c>
      <c r="D149" s="38">
        <v>45181</v>
      </c>
      <c r="E149" s="28">
        <v>16</v>
      </c>
      <c r="F149" s="39" t="s">
        <v>34</v>
      </c>
      <c r="G149" s="40" t="s">
        <v>42</v>
      </c>
      <c r="H149" s="40">
        <v>1</v>
      </c>
      <c r="I149" s="41">
        <v>0.4375</v>
      </c>
      <c r="J149" s="41">
        <v>0.47916666666666669</v>
      </c>
      <c r="K149" s="26" t="str">
        <f>_xlfn.IFNA(VLOOKUP(E149,الاوردرات!$B$1:$C$600,2,0),"")</f>
        <v xml:space="preserve">رو </v>
      </c>
      <c r="L149" s="52"/>
      <c r="N149" s="21">
        <f t="shared" si="5"/>
        <v>4.1666666666666685E-2</v>
      </c>
      <c r="O149" s="22">
        <f>_xlfn.IFNA((VLOOKUP(F149,help!$C$2:$F$12,4,0))*(N149*24),"")</f>
        <v>18.750000000000007</v>
      </c>
      <c r="AP149" s="17">
        <f t="shared" si="6"/>
        <v>45181</v>
      </c>
    </row>
    <row r="150" spans="2:42" ht="33" x14ac:dyDescent="0.25">
      <c r="B150" s="13">
        <f>COUNTIFS($E$3:E150,'تقرير منتج تام'!$E$4)</f>
        <v>8</v>
      </c>
      <c r="C150" s="37" t="s">
        <v>11</v>
      </c>
      <c r="D150" s="38">
        <v>45181</v>
      </c>
      <c r="E150" s="28">
        <v>16</v>
      </c>
      <c r="F150" s="39" t="s">
        <v>33</v>
      </c>
      <c r="G150" s="40" t="s">
        <v>41</v>
      </c>
      <c r="H150" s="40">
        <v>1</v>
      </c>
      <c r="I150" s="41">
        <v>0.41666666666666669</v>
      </c>
      <c r="J150" s="41">
        <v>0.52083333333333337</v>
      </c>
      <c r="K150" s="26" t="str">
        <f>_xlfn.IFNA(VLOOKUP(E150,الاوردرات!$B$1:$C$600,2,0),"")</f>
        <v xml:space="preserve">رو </v>
      </c>
      <c r="L150" s="52"/>
      <c r="N150" s="21">
        <f t="shared" si="5"/>
        <v>0.10416666666666669</v>
      </c>
      <c r="O150" s="22">
        <f>_xlfn.IFNA((VLOOKUP(F150,help!$C$2:$F$12,4,0))*(N150*24),"")</f>
        <v>80.729166666666671</v>
      </c>
      <c r="AP150" s="17">
        <f t="shared" si="6"/>
        <v>45181</v>
      </c>
    </row>
    <row r="151" spans="2:42" ht="33" x14ac:dyDescent="0.25">
      <c r="B151" s="13">
        <f>COUNTIFS($E$3:E151,'تقرير منتج تام'!$E$4)</f>
        <v>8</v>
      </c>
      <c r="C151" s="37" t="s">
        <v>11</v>
      </c>
      <c r="D151" s="38">
        <v>45181</v>
      </c>
      <c r="E151" s="28">
        <v>16</v>
      </c>
      <c r="F151" s="39" t="s">
        <v>32</v>
      </c>
      <c r="G151" s="40" t="s">
        <v>37</v>
      </c>
      <c r="H151" s="40">
        <v>1</v>
      </c>
      <c r="I151" s="41">
        <v>0.41666666666666669</v>
      </c>
      <c r="J151" s="41">
        <v>0.4375</v>
      </c>
      <c r="K151" s="26" t="str">
        <f>_xlfn.IFNA(VLOOKUP(E151,الاوردرات!$B$1:$C$600,2,0),"")</f>
        <v xml:space="preserve">رو </v>
      </c>
      <c r="L151" s="52"/>
      <c r="N151" s="21">
        <f t="shared" si="5"/>
        <v>2.0833333333333315E-2</v>
      </c>
      <c r="O151" s="22">
        <f>_xlfn.IFNA((VLOOKUP(F151,help!$C$2:$F$12,4,0))*(N151*24),"")</f>
        <v>13.541666666666654</v>
      </c>
      <c r="AP151" s="17">
        <f t="shared" si="6"/>
        <v>45181</v>
      </c>
    </row>
    <row r="152" spans="2:42" ht="33" x14ac:dyDescent="0.25">
      <c r="B152" s="13">
        <f>COUNTIFS($E$3:E152,'تقرير منتج تام'!$E$4)</f>
        <v>8</v>
      </c>
      <c r="C152" s="37" t="s">
        <v>13</v>
      </c>
      <c r="D152" s="38">
        <v>45176</v>
      </c>
      <c r="E152" s="28">
        <v>17</v>
      </c>
      <c r="F152" s="39" t="s">
        <v>34</v>
      </c>
      <c r="G152" s="40" t="s">
        <v>40</v>
      </c>
      <c r="H152" s="40">
        <v>1</v>
      </c>
      <c r="I152" s="41">
        <v>0.57291666666666663</v>
      </c>
      <c r="J152" s="41">
        <v>0.60416666666666663</v>
      </c>
      <c r="K152" s="26" t="str">
        <f>_xlfn.IFNA(VLOOKUP(E152,الاوردرات!$B$1:$C$600,2,0),"")</f>
        <v xml:space="preserve">ترابيزة مودرن </v>
      </c>
      <c r="L152" s="52"/>
      <c r="N152" s="21">
        <f t="shared" si="5"/>
        <v>3.125E-2</v>
      </c>
      <c r="O152" s="22">
        <f>_xlfn.IFNA((VLOOKUP(F152,help!$C$2:$F$12,4,0))*(N152*24),"")</f>
        <v>14.0625</v>
      </c>
      <c r="AP152" s="17">
        <f t="shared" si="6"/>
        <v>45176</v>
      </c>
    </row>
    <row r="153" spans="2:42" ht="33" x14ac:dyDescent="0.25">
      <c r="B153" s="13">
        <f>COUNTIFS($E$3:E153,'تقرير منتج تام'!$E$4)</f>
        <v>8</v>
      </c>
      <c r="C153" s="37" t="s">
        <v>13</v>
      </c>
      <c r="D153" s="38">
        <v>45176</v>
      </c>
      <c r="E153" s="28">
        <v>17</v>
      </c>
      <c r="F153" s="39" t="s">
        <v>33</v>
      </c>
      <c r="G153" s="40" t="s">
        <v>123</v>
      </c>
      <c r="H153" s="40">
        <v>1</v>
      </c>
      <c r="I153" s="41">
        <v>0.6875</v>
      </c>
      <c r="J153" s="41">
        <v>0.72916666666666663</v>
      </c>
      <c r="K153" s="26" t="str">
        <f>_xlfn.IFNA(VLOOKUP(E153,الاوردرات!$B$1:$C$600,2,0),"")</f>
        <v xml:space="preserve">ترابيزة مودرن </v>
      </c>
      <c r="L153" s="52"/>
      <c r="N153" s="21">
        <f t="shared" si="5"/>
        <v>4.166666666666663E-2</v>
      </c>
      <c r="O153" s="22">
        <f>_xlfn.IFNA((VLOOKUP(F153,help!$C$2:$F$12,4,0))*(N153*24),"")</f>
        <v>32.291666666666636</v>
      </c>
      <c r="AP153" s="17">
        <f t="shared" si="6"/>
        <v>45176</v>
      </c>
    </row>
    <row r="154" spans="2:42" ht="33" x14ac:dyDescent="0.25">
      <c r="B154" s="13">
        <f>COUNTIFS($E$3:E154,'تقرير منتج تام'!$E$4)</f>
        <v>8</v>
      </c>
      <c r="C154" s="37" t="s">
        <v>13</v>
      </c>
      <c r="D154" s="38">
        <v>45176</v>
      </c>
      <c r="E154" s="28">
        <v>17</v>
      </c>
      <c r="F154" s="39" t="s">
        <v>33</v>
      </c>
      <c r="G154" s="40" t="s">
        <v>50</v>
      </c>
      <c r="H154" s="40">
        <v>1</v>
      </c>
      <c r="I154" s="41">
        <v>0.76041666666666663</v>
      </c>
      <c r="J154" s="41">
        <v>0.78125</v>
      </c>
      <c r="K154" s="26" t="str">
        <f>_xlfn.IFNA(VLOOKUP(E154,الاوردرات!$B$1:$C$600,2,0),"")</f>
        <v xml:space="preserve">ترابيزة مودرن </v>
      </c>
      <c r="L154" s="52"/>
      <c r="N154" s="21">
        <f t="shared" si="5"/>
        <v>2.083333333333337E-2</v>
      </c>
      <c r="O154" s="22">
        <f>_xlfn.IFNA((VLOOKUP(F154,help!$C$2:$F$12,4,0))*(N154*24),"")</f>
        <v>16.145833333333361</v>
      </c>
      <c r="AP154" s="17">
        <f t="shared" si="6"/>
        <v>45176</v>
      </c>
    </row>
    <row r="155" spans="2:42" ht="33" x14ac:dyDescent="0.25">
      <c r="B155" s="13">
        <f>COUNTIFS($E$3:E155,'تقرير منتج تام'!$E$4)</f>
        <v>8</v>
      </c>
      <c r="C155" s="37" t="s">
        <v>13</v>
      </c>
      <c r="D155" s="38">
        <v>45176</v>
      </c>
      <c r="E155" s="28">
        <v>17</v>
      </c>
      <c r="F155" s="39" t="s">
        <v>32</v>
      </c>
      <c r="G155" s="40" t="s">
        <v>50</v>
      </c>
      <c r="H155" s="40">
        <v>1</v>
      </c>
      <c r="I155" s="41">
        <v>0.77083333333333337</v>
      </c>
      <c r="J155" s="41">
        <v>0.78125</v>
      </c>
      <c r="K155" s="26" t="str">
        <f>_xlfn.IFNA(VLOOKUP(E155,الاوردرات!$B$1:$C$600,2,0),"")</f>
        <v xml:space="preserve">ترابيزة مودرن </v>
      </c>
      <c r="L155" s="52"/>
      <c r="N155" s="21">
        <f t="shared" si="5"/>
        <v>1.041666666666663E-2</v>
      </c>
      <c r="O155" s="22">
        <f>_xlfn.IFNA((VLOOKUP(F155,help!$C$2:$F$12,4,0))*(N155*24),"")</f>
        <v>6.7708333333333091</v>
      </c>
      <c r="AP155" s="17">
        <f t="shared" si="6"/>
        <v>45176</v>
      </c>
    </row>
    <row r="156" spans="2:42" ht="33" x14ac:dyDescent="0.25">
      <c r="B156" s="13">
        <f>COUNTIFS($E$3:E156,'تقرير منتج تام'!$E$4)</f>
        <v>8</v>
      </c>
      <c r="C156" s="37" t="s">
        <v>13</v>
      </c>
      <c r="D156" s="38">
        <v>45176</v>
      </c>
      <c r="E156" s="28">
        <v>17</v>
      </c>
      <c r="F156" s="39" t="s">
        <v>31</v>
      </c>
      <c r="G156" s="40" t="s">
        <v>124</v>
      </c>
      <c r="H156" s="40">
        <v>1</v>
      </c>
      <c r="I156" s="41">
        <v>0.77083333333333337</v>
      </c>
      <c r="J156" s="41">
        <v>0.79166666666666663</v>
      </c>
      <c r="K156" s="26" t="str">
        <f>_xlfn.IFNA(VLOOKUP(E156,الاوردرات!$B$1:$C$600,2,0),"")</f>
        <v xml:space="preserve">ترابيزة مودرن </v>
      </c>
      <c r="L156" s="52"/>
      <c r="N156" s="21">
        <f t="shared" si="5"/>
        <v>2.0833333333333259E-2</v>
      </c>
      <c r="O156" s="22">
        <f>_xlfn.IFNA((VLOOKUP(F156,help!$C$2:$F$12,4,0))*(N156*24),"")</f>
        <v>16.145833333333275</v>
      </c>
      <c r="AP156" s="17">
        <f t="shared" si="6"/>
        <v>45176</v>
      </c>
    </row>
    <row r="157" spans="2:42" ht="33" x14ac:dyDescent="0.25">
      <c r="B157" s="13">
        <f>COUNTIFS($E$3:E157,'تقرير منتج تام'!$E$4)</f>
        <v>8</v>
      </c>
      <c r="C157" s="37" t="s">
        <v>8</v>
      </c>
      <c r="D157" s="38">
        <v>45178</v>
      </c>
      <c r="E157" s="28">
        <v>17</v>
      </c>
      <c r="F157" s="39" t="s">
        <v>52</v>
      </c>
      <c r="G157" s="40" t="s">
        <v>173</v>
      </c>
      <c r="H157" s="40">
        <v>1</v>
      </c>
      <c r="I157" s="41">
        <v>0.39583333333333331</v>
      </c>
      <c r="J157" s="41">
        <v>0.66666666666666663</v>
      </c>
      <c r="K157" s="26" t="str">
        <f>_xlfn.IFNA(VLOOKUP(E157,الاوردرات!$B$1:$C$600,2,0),"")</f>
        <v xml:space="preserve">ترابيزة مودرن </v>
      </c>
      <c r="L157" s="52"/>
      <c r="N157" s="21">
        <f t="shared" si="5"/>
        <v>0.27083333333333331</v>
      </c>
      <c r="O157" s="22">
        <f>_xlfn.IFNA((VLOOKUP(F157,help!$C$2:$F$12,4,0))*(N157*24),"")</f>
        <v>176.04166666666666</v>
      </c>
      <c r="AP157" s="17">
        <f t="shared" si="6"/>
        <v>45178</v>
      </c>
    </row>
    <row r="158" spans="2:42" ht="33" x14ac:dyDescent="0.25">
      <c r="B158" s="13">
        <f>COUNTIFS($E$3:E158,'تقرير منتج تام'!$E$4)</f>
        <v>8</v>
      </c>
      <c r="C158" s="37" t="s">
        <v>10</v>
      </c>
      <c r="D158" s="38">
        <v>45180</v>
      </c>
      <c r="E158" s="28">
        <v>17</v>
      </c>
      <c r="F158" s="39" t="s">
        <v>33</v>
      </c>
      <c r="G158" s="40" t="s">
        <v>41</v>
      </c>
      <c r="H158" s="40">
        <v>1</v>
      </c>
      <c r="I158" s="41">
        <v>0.41666666666666669</v>
      </c>
      <c r="J158" s="41">
        <v>0.60416666666666663</v>
      </c>
      <c r="K158" s="26" t="str">
        <f>_xlfn.IFNA(VLOOKUP(E158,الاوردرات!$B$1:$C$600,2,0),"")</f>
        <v xml:space="preserve">ترابيزة مودرن </v>
      </c>
      <c r="L158" s="52"/>
      <c r="N158" s="21">
        <f t="shared" si="5"/>
        <v>0.18749999999999994</v>
      </c>
      <c r="O158" s="22">
        <f>_xlfn.IFNA((VLOOKUP(F158,help!$C$2:$F$12,4,0))*(N158*24),"")</f>
        <v>145.31249999999994</v>
      </c>
      <c r="AP158" s="17">
        <f t="shared" si="6"/>
        <v>45180</v>
      </c>
    </row>
    <row r="159" spans="2:42" ht="33" x14ac:dyDescent="0.25">
      <c r="B159" s="13">
        <f>COUNTIFS($E$3:E159,'تقرير منتج تام'!$E$4)</f>
        <v>8</v>
      </c>
      <c r="C159" s="37" t="s">
        <v>11</v>
      </c>
      <c r="D159" s="38">
        <v>45181</v>
      </c>
      <c r="E159" s="28">
        <v>18</v>
      </c>
      <c r="F159" s="39" t="s">
        <v>31</v>
      </c>
      <c r="G159" s="40" t="s">
        <v>35</v>
      </c>
      <c r="H159" s="40">
        <v>1</v>
      </c>
      <c r="I159" s="41">
        <v>0.41666666666666669</v>
      </c>
      <c r="J159" s="41">
        <v>0.47916666666666669</v>
      </c>
      <c r="K159" s="26" t="str">
        <f>_xlfn.IFNA(VLOOKUP(E159,الاوردرات!$B$1:$C$600,2,0),"")</f>
        <v xml:space="preserve">رو + فالي </v>
      </c>
      <c r="L159" s="52"/>
      <c r="N159" s="21">
        <f t="shared" si="5"/>
        <v>6.25E-2</v>
      </c>
      <c r="O159" s="22">
        <f>_xlfn.IFNA((VLOOKUP(F159,help!$C$2:$F$12,4,0))*(N159*24),"")</f>
        <v>48.4375</v>
      </c>
      <c r="AP159" s="17">
        <f t="shared" si="6"/>
        <v>45181</v>
      </c>
    </row>
    <row r="160" spans="2:42" ht="33" x14ac:dyDescent="0.25">
      <c r="B160" s="13">
        <f>COUNTIFS($E$3:E160,'تقرير منتج تام'!$E$4)</f>
        <v>8</v>
      </c>
      <c r="C160" s="37" t="s">
        <v>12</v>
      </c>
      <c r="D160" s="38">
        <v>45182</v>
      </c>
      <c r="E160" s="28">
        <v>18</v>
      </c>
      <c r="F160" s="39" t="s">
        <v>266</v>
      </c>
      <c r="G160" s="40" t="s">
        <v>267</v>
      </c>
      <c r="H160" s="40">
        <v>1</v>
      </c>
      <c r="I160" s="41">
        <v>0.48958333333333331</v>
      </c>
      <c r="J160" s="41">
        <v>0.54166666666666663</v>
      </c>
      <c r="K160" s="26" t="str">
        <f>_xlfn.IFNA(VLOOKUP(E160,الاوردرات!$B$1:$C$600,2,0),"")</f>
        <v xml:space="preserve">رو + فالي </v>
      </c>
      <c r="L160" s="52"/>
      <c r="N160" s="21">
        <f t="shared" si="5"/>
        <v>5.2083333333333315E-2</v>
      </c>
      <c r="O160" s="22">
        <f>_xlfn.IFNA((VLOOKUP(F160,help!$C$2:$F$12,4,0))*(N160*24),"")</f>
        <v>33.85416666666665</v>
      </c>
      <c r="AP160" s="17">
        <f t="shared" si="6"/>
        <v>45182</v>
      </c>
    </row>
    <row r="161" spans="2:42" ht="33" x14ac:dyDescent="0.25">
      <c r="B161" s="13">
        <f>COUNTIFS($E$3:E161,'تقرير منتج تام'!$E$4)</f>
        <v>8</v>
      </c>
      <c r="C161" s="37" t="s">
        <v>12</v>
      </c>
      <c r="D161" s="38">
        <v>45182</v>
      </c>
      <c r="E161" s="28">
        <v>18</v>
      </c>
      <c r="F161" s="39" t="s">
        <v>52</v>
      </c>
      <c r="G161" s="40" t="s">
        <v>267</v>
      </c>
      <c r="H161" s="40">
        <v>1</v>
      </c>
      <c r="I161" s="41">
        <v>0.48958333333333331</v>
      </c>
      <c r="J161" s="41">
        <v>0.54166666666666663</v>
      </c>
      <c r="K161" s="26" t="str">
        <f>_xlfn.IFNA(VLOOKUP(E161,الاوردرات!$B$1:$C$600,2,0),"")</f>
        <v xml:space="preserve">رو + فالي </v>
      </c>
      <c r="L161" s="52"/>
      <c r="N161" s="21">
        <f t="shared" si="5"/>
        <v>5.2083333333333315E-2</v>
      </c>
      <c r="O161" s="22">
        <f>_xlfn.IFNA((VLOOKUP(F161,help!$C$2:$F$12,4,0))*(N161*24),"")</f>
        <v>33.85416666666665</v>
      </c>
      <c r="AP161" s="17">
        <f t="shared" si="6"/>
        <v>45182</v>
      </c>
    </row>
    <row r="162" spans="2:42" ht="33" x14ac:dyDescent="0.25">
      <c r="B162" s="13">
        <f>COUNTIFS($E$3:E162,'تقرير منتج تام'!$E$4)</f>
        <v>8</v>
      </c>
      <c r="C162" s="37" t="s">
        <v>265</v>
      </c>
      <c r="D162" s="38">
        <v>45186</v>
      </c>
      <c r="E162" s="28">
        <v>18</v>
      </c>
      <c r="F162" s="39" t="s">
        <v>33</v>
      </c>
      <c r="G162" s="40" t="s">
        <v>41</v>
      </c>
      <c r="H162" s="40">
        <v>1</v>
      </c>
      <c r="I162" s="41">
        <v>0.47916666666666669</v>
      </c>
      <c r="J162" s="41">
        <v>0.58333333333333337</v>
      </c>
      <c r="K162" s="26" t="str">
        <f>_xlfn.IFNA(VLOOKUP(E162,الاوردرات!$B$1:$C$600,2,0),"")</f>
        <v xml:space="preserve">رو + فالي </v>
      </c>
      <c r="L162" s="52"/>
      <c r="N162" s="21">
        <f t="shared" si="5"/>
        <v>0.10416666666666669</v>
      </c>
      <c r="O162" s="22">
        <f>_xlfn.IFNA((VLOOKUP(F162,help!$C$2:$F$12,4,0))*(N162*24),"")</f>
        <v>80.729166666666671</v>
      </c>
      <c r="AP162" s="17">
        <f t="shared" si="6"/>
        <v>45186</v>
      </c>
    </row>
    <row r="163" spans="2:42" ht="33" x14ac:dyDescent="0.25">
      <c r="B163" s="13">
        <f>COUNTIFS($E$3:E163,'تقرير منتج تام'!$E$4)</f>
        <v>8</v>
      </c>
      <c r="C163" s="37" t="s">
        <v>265</v>
      </c>
      <c r="D163" s="38">
        <v>45186</v>
      </c>
      <c r="E163" s="28">
        <v>18</v>
      </c>
      <c r="F163" s="39" t="s">
        <v>31</v>
      </c>
      <c r="G163" s="40" t="s">
        <v>42</v>
      </c>
      <c r="H163" s="40">
        <v>1</v>
      </c>
      <c r="I163" s="41">
        <v>0.5</v>
      </c>
      <c r="J163" s="41">
        <v>0.54166666666666663</v>
      </c>
      <c r="K163" s="26" t="str">
        <f>_xlfn.IFNA(VLOOKUP(E163,الاوردرات!$B$1:$C$600,2,0),"")</f>
        <v xml:space="preserve">رو + فالي </v>
      </c>
      <c r="L163" s="52"/>
      <c r="N163" s="21">
        <f t="shared" si="5"/>
        <v>4.166666666666663E-2</v>
      </c>
      <c r="O163" s="22">
        <f>_xlfn.IFNA((VLOOKUP(F163,help!$C$2:$F$12,4,0))*(N163*24),"")</f>
        <v>32.291666666666636</v>
      </c>
      <c r="AP163" s="17">
        <f t="shared" si="6"/>
        <v>45186</v>
      </c>
    </row>
    <row r="164" spans="2:42" ht="33" x14ac:dyDescent="0.25">
      <c r="B164" s="13">
        <f>COUNTIFS($E$3:E164,'تقرير منتج تام'!$E$4)</f>
        <v>8</v>
      </c>
      <c r="C164" s="37" t="s">
        <v>13</v>
      </c>
      <c r="D164" s="38">
        <v>45176</v>
      </c>
      <c r="E164" s="28">
        <v>19</v>
      </c>
      <c r="F164" s="39" t="s">
        <v>34</v>
      </c>
      <c r="G164" s="40" t="s">
        <v>40</v>
      </c>
      <c r="H164" s="40">
        <v>1</v>
      </c>
      <c r="I164" s="41">
        <v>0.5</v>
      </c>
      <c r="J164" s="41">
        <v>0.54166666666666663</v>
      </c>
      <c r="K164" s="26" t="str">
        <f>_xlfn.IFNA(VLOOKUP(E164,الاوردرات!$B$1:$C$600,2,0),"")</f>
        <v xml:space="preserve">لافندر </v>
      </c>
      <c r="L164" s="52"/>
      <c r="N164" s="21">
        <f t="shared" si="5"/>
        <v>4.166666666666663E-2</v>
      </c>
      <c r="O164" s="22">
        <f>_xlfn.IFNA((VLOOKUP(F164,help!$C$2:$F$12,4,0))*(N164*24),"")</f>
        <v>18.749999999999982</v>
      </c>
      <c r="AP164" s="17">
        <f t="shared" si="6"/>
        <v>45176</v>
      </c>
    </row>
    <row r="165" spans="2:42" ht="33" x14ac:dyDescent="0.25">
      <c r="B165" s="13">
        <f>COUNTIFS($E$3:E165,'تقرير منتج تام'!$E$4)</f>
        <v>8</v>
      </c>
      <c r="C165" s="37" t="s">
        <v>13</v>
      </c>
      <c r="D165" s="38">
        <v>45176</v>
      </c>
      <c r="E165" s="28">
        <v>19</v>
      </c>
      <c r="F165" s="39" t="s">
        <v>266</v>
      </c>
      <c r="G165" s="40" t="s">
        <v>269</v>
      </c>
      <c r="H165" s="40">
        <v>1</v>
      </c>
      <c r="I165" s="41">
        <v>0.66666666666666663</v>
      </c>
      <c r="J165" s="41">
        <v>0.77083333333333337</v>
      </c>
      <c r="K165" s="26" t="str">
        <f>_xlfn.IFNA(VLOOKUP(E165,الاوردرات!$B$1:$C$600,2,0),"")</f>
        <v xml:space="preserve">لافندر </v>
      </c>
      <c r="L165" s="52"/>
      <c r="N165" s="21">
        <f t="shared" si="5"/>
        <v>0.10416666666666674</v>
      </c>
      <c r="O165" s="22">
        <f>_xlfn.IFNA((VLOOKUP(F165,help!$C$2:$F$12,4,0))*(N165*24),"")</f>
        <v>67.708333333333385</v>
      </c>
      <c r="AP165" s="17">
        <f t="shared" si="6"/>
        <v>45176</v>
      </c>
    </row>
    <row r="166" spans="2:42" ht="33" x14ac:dyDescent="0.25">
      <c r="B166" s="13">
        <f>COUNTIFS($E$3:E166,'تقرير منتج تام'!$E$4)</f>
        <v>8</v>
      </c>
      <c r="C166" s="37" t="s">
        <v>13</v>
      </c>
      <c r="D166" s="38">
        <v>45176</v>
      </c>
      <c r="E166" s="28">
        <v>19</v>
      </c>
      <c r="F166" s="39" t="s">
        <v>31</v>
      </c>
      <c r="G166" s="40" t="s">
        <v>268</v>
      </c>
      <c r="H166" s="40">
        <v>1</v>
      </c>
      <c r="I166" s="41">
        <v>0.47222222222222227</v>
      </c>
      <c r="J166" s="41">
        <v>0.53125</v>
      </c>
      <c r="K166" s="26" t="str">
        <f>_xlfn.IFNA(VLOOKUP(E166,الاوردرات!$B$1:$C$600,2,0),"")</f>
        <v xml:space="preserve">لافندر </v>
      </c>
      <c r="L166" s="52"/>
      <c r="N166" s="21">
        <f t="shared" si="5"/>
        <v>5.9027777777777735E-2</v>
      </c>
      <c r="O166" s="22">
        <f>_xlfn.IFNA((VLOOKUP(F166,help!$C$2:$F$12,4,0))*(N166*24),"")</f>
        <v>45.746527777777743</v>
      </c>
      <c r="AP166" s="17">
        <f t="shared" si="6"/>
        <v>45176</v>
      </c>
    </row>
    <row r="167" spans="2:42" ht="33" x14ac:dyDescent="0.25">
      <c r="B167" s="13">
        <f>COUNTIFS($E$3:E167,'تقرير منتج تام'!$E$4)</f>
        <v>8</v>
      </c>
      <c r="C167" s="37" t="s">
        <v>13</v>
      </c>
      <c r="D167" s="38">
        <v>45176</v>
      </c>
      <c r="E167" s="28">
        <v>19</v>
      </c>
      <c r="F167" s="39" t="s">
        <v>52</v>
      </c>
      <c r="G167" s="40" t="s">
        <v>269</v>
      </c>
      <c r="H167" s="40">
        <v>1</v>
      </c>
      <c r="I167" s="41">
        <v>0.72916666666666663</v>
      </c>
      <c r="J167" s="41">
        <v>0.77083333333333337</v>
      </c>
      <c r="K167" s="26" t="str">
        <f>_xlfn.IFNA(VLOOKUP(E167,الاوردرات!$B$1:$C$600,2,0),"")</f>
        <v xml:space="preserve">لافندر </v>
      </c>
      <c r="L167" s="52"/>
      <c r="N167" s="21">
        <f t="shared" si="5"/>
        <v>4.1666666666666741E-2</v>
      </c>
      <c r="O167" s="22">
        <f>_xlfn.IFNA((VLOOKUP(F167,help!$C$2:$F$12,4,0))*(N167*24),"")</f>
        <v>27.083333333333382</v>
      </c>
      <c r="AP167" s="17">
        <f t="shared" si="6"/>
        <v>45176</v>
      </c>
    </row>
    <row r="168" spans="2:42" ht="33" x14ac:dyDescent="0.25">
      <c r="B168" s="13">
        <f>COUNTIFS($E$3:E168,'تقرير منتج تام'!$E$4)</f>
        <v>8</v>
      </c>
      <c r="C168" s="37" t="s">
        <v>13</v>
      </c>
      <c r="D168" s="38">
        <v>45176</v>
      </c>
      <c r="E168" s="28">
        <v>19</v>
      </c>
      <c r="F168" s="39" t="s">
        <v>31</v>
      </c>
      <c r="G168" s="40" t="s">
        <v>124</v>
      </c>
      <c r="H168" s="40">
        <v>1</v>
      </c>
      <c r="I168" s="41">
        <v>0.72916666666666663</v>
      </c>
      <c r="J168" s="41">
        <v>0.77083333333333337</v>
      </c>
      <c r="K168" s="26" t="str">
        <f>_xlfn.IFNA(VLOOKUP(E168,الاوردرات!$B$1:$C$600,2,0),"")</f>
        <v xml:space="preserve">لافندر </v>
      </c>
      <c r="L168" s="52"/>
      <c r="N168" s="21">
        <f t="shared" si="5"/>
        <v>4.1666666666666741E-2</v>
      </c>
      <c r="O168" s="22">
        <f>_xlfn.IFNA((VLOOKUP(F168,help!$C$2:$F$12,4,0))*(N168*24),"")</f>
        <v>32.291666666666721</v>
      </c>
      <c r="AP168" s="17">
        <f t="shared" si="6"/>
        <v>45176</v>
      </c>
    </row>
    <row r="169" spans="2:42" ht="33" x14ac:dyDescent="0.25">
      <c r="B169" s="13">
        <f>COUNTIFS($E$3:E169,'تقرير منتج تام'!$E$4)</f>
        <v>8</v>
      </c>
      <c r="C169" s="37" t="s">
        <v>265</v>
      </c>
      <c r="D169" s="38">
        <v>45179</v>
      </c>
      <c r="E169" s="28">
        <v>19</v>
      </c>
      <c r="F169" s="39" t="s">
        <v>266</v>
      </c>
      <c r="G169" s="40" t="s">
        <v>173</v>
      </c>
      <c r="H169" s="40">
        <v>1</v>
      </c>
      <c r="I169" s="41">
        <v>0.52083333333333337</v>
      </c>
      <c r="J169" s="41">
        <v>0.80208333333333337</v>
      </c>
      <c r="K169" s="26" t="str">
        <f>_xlfn.IFNA(VLOOKUP(E169,الاوردرات!$B$1:$C$600,2,0),"")</f>
        <v xml:space="preserve">لافندر </v>
      </c>
      <c r="L169" s="52"/>
      <c r="N169" s="21">
        <f t="shared" si="5"/>
        <v>0.28125</v>
      </c>
      <c r="O169" s="22">
        <f>_xlfn.IFNA((VLOOKUP(F169,help!$C$2:$F$12,4,0))*(N169*24),"")</f>
        <v>182.8125</v>
      </c>
      <c r="AP169" s="17">
        <f t="shared" si="6"/>
        <v>45179</v>
      </c>
    </row>
    <row r="170" spans="2:42" ht="33" x14ac:dyDescent="0.25">
      <c r="B170" s="13">
        <f>COUNTIFS($E$3:E170,'تقرير منتج تام'!$E$4)</f>
        <v>8</v>
      </c>
      <c r="C170" s="37" t="s">
        <v>265</v>
      </c>
      <c r="D170" s="38">
        <v>45179</v>
      </c>
      <c r="E170" s="28">
        <v>19</v>
      </c>
      <c r="F170" s="39" t="s">
        <v>34</v>
      </c>
      <c r="G170" s="40" t="s">
        <v>173</v>
      </c>
      <c r="H170" s="40">
        <v>1</v>
      </c>
      <c r="I170" s="41">
        <v>0.39583333333333331</v>
      </c>
      <c r="J170" s="41">
        <v>0.72916666666666663</v>
      </c>
      <c r="K170" s="26" t="str">
        <f>_xlfn.IFNA(VLOOKUP(E170,الاوردرات!$B$1:$C$600,2,0),"")</f>
        <v xml:space="preserve">لافندر </v>
      </c>
      <c r="L170" s="52"/>
      <c r="N170" s="21">
        <f t="shared" si="5"/>
        <v>0.33333333333333331</v>
      </c>
      <c r="O170" s="22">
        <f>_xlfn.IFNA((VLOOKUP(F170,help!$C$2:$F$12,4,0))*(N170*24),"")</f>
        <v>150</v>
      </c>
      <c r="AP170" s="17">
        <f t="shared" si="6"/>
        <v>45179</v>
      </c>
    </row>
    <row r="171" spans="2:42" ht="33" x14ac:dyDescent="0.25">
      <c r="B171" s="13">
        <f>COUNTIFS($E$3:E171,'تقرير منتج تام'!$E$4)</f>
        <v>8</v>
      </c>
      <c r="C171" s="37" t="s">
        <v>265</v>
      </c>
      <c r="D171" s="38">
        <v>45179</v>
      </c>
      <c r="E171" s="28">
        <v>19</v>
      </c>
      <c r="F171" s="39" t="s">
        <v>31</v>
      </c>
      <c r="G171" s="40" t="s">
        <v>173</v>
      </c>
      <c r="H171" s="40">
        <v>1</v>
      </c>
      <c r="I171" s="41">
        <v>0.52430555555555558</v>
      </c>
      <c r="J171" s="41">
        <v>0.625</v>
      </c>
      <c r="K171" s="26" t="str">
        <f>_xlfn.IFNA(VLOOKUP(E171,الاوردرات!$B$1:$C$600,2,0),"")</f>
        <v xml:space="preserve">لافندر </v>
      </c>
      <c r="L171" s="52"/>
      <c r="N171" s="21">
        <f t="shared" si="5"/>
        <v>0.10069444444444442</v>
      </c>
      <c r="O171" s="22">
        <f>_xlfn.IFNA((VLOOKUP(F171,help!$C$2:$F$12,4,0))*(N171*24),"")</f>
        <v>78.038194444444414</v>
      </c>
      <c r="AP171" s="17">
        <f t="shared" si="6"/>
        <v>45179</v>
      </c>
    </row>
    <row r="172" spans="2:42" ht="33" x14ac:dyDescent="0.25">
      <c r="B172" s="13">
        <f>COUNTIFS($E$3:E172,'تقرير منتج تام'!$E$4)</f>
        <v>8</v>
      </c>
      <c r="C172" s="37" t="s">
        <v>265</v>
      </c>
      <c r="D172" s="38">
        <v>45179</v>
      </c>
      <c r="E172" s="28">
        <v>19</v>
      </c>
      <c r="F172" s="39" t="s">
        <v>52</v>
      </c>
      <c r="G172" s="40" t="s">
        <v>173</v>
      </c>
      <c r="H172" s="40">
        <v>1</v>
      </c>
      <c r="I172" s="41">
        <v>0.40625</v>
      </c>
      <c r="J172" s="41">
        <v>0.6875</v>
      </c>
      <c r="K172" s="26" t="str">
        <f>_xlfn.IFNA(VLOOKUP(E172,الاوردرات!$B$1:$C$600,2,0),"")</f>
        <v xml:space="preserve">لافندر </v>
      </c>
      <c r="L172" s="52"/>
      <c r="N172" s="21">
        <f t="shared" si="5"/>
        <v>0.28125</v>
      </c>
      <c r="O172" s="22">
        <f>_xlfn.IFNA((VLOOKUP(F172,help!$C$2:$F$12,4,0))*(N172*24),"")</f>
        <v>182.8125</v>
      </c>
      <c r="AP172" s="17">
        <f t="shared" si="6"/>
        <v>45179</v>
      </c>
    </row>
    <row r="173" spans="2:42" ht="33" x14ac:dyDescent="0.25">
      <c r="B173" s="13">
        <f>COUNTIFS($E$3:E173,'تقرير منتج تام'!$E$4)</f>
        <v>8</v>
      </c>
      <c r="C173" s="37" t="s">
        <v>265</v>
      </c>
      <c r="D173" s="38">
        <v>45179</v>
      </c>
      <c r="E173" s="28">
        <v>19</v>
      </c>
      <c r="F173" s="39" t="s">
        <v>31</v>
      </c>
      <c r="G173" s="40" t="s">
        <v>184</v>
      </c>
      <c r="H173" s="40">
        <v>1</v>
      </c>
      <c r="I173" s="41">
        <v>0.70833333333333337</v>
      </c>
      <c r="J173" s="41">
        <v>0.76041666666666663</v>
      </c>
      <c r="K173" s="26" t="str">
        <f>_xlfn.IFNA(VLOOKUP(E173,الاوردرات!$B$1:$C$600,2,0),"")</f>
        <v xml:space="preserve">لافندر </v>
      </c>
      <c r="L173" s="52"/>
      <c r="N173" s="21">
        <f t="shared" si="5"/>
        <v>5.2083333333333259E-2</v>
      </c>
      <c r="O173" s="22">
        <f>_xlfn.IFNA((VLOOKUP(F173,help!$C$2:$F$12,4,0))*(N173*24),"")</f>
        <v>40.364583333333272</v>
      </c>
      <c r="AP173" s="17">
        <f t="shared" si="6"/>
        <v>45179</v>
      </c>
    </row>
    <row r="174" spans="2:42" ht="33" x14ac:dyDescent="0.25">
      <c r="B174" s="13">
        <f>COUNTIFS($E$3:E174,'تقرير منتج تام'!$E$4)</f>
        <v>8</v>
      </c>
      <c r="C174" s="37" t="s">
        <v>153</v>
      </c>
      <c r="D174" s="38">
        <v>45180</v>
      </c>
      <c r="E174" s="28">
        <v>19</v>
      </c>
      <c r="F174" s="39" t="s">
        <v>33</v>
      </c>
      <c r="G174" s="40" t="s">
        <v>123</v>
      </c>
      <c r="H174" s="40">
        <v>1</v>
      </c>
      <c r="I174" s="41">
        <v>0.61458333333333337</v>
      </c>
      <c r="J174" s="41">
        <v>0.73958333333333337</v>
      </c>
      <c r="K174" s="26" t="str">
        <f>_xlfn.IFNA(VLOOKUP(E174,الاوردرات!$B$1:$C$600,2,0),"")</f>
        <v xml:space="preserve">لافندر </v>
      </c>
      <c r="L174" s="52"/>
      <c r="N174" s="21">
        <f t="shared" si="5"/>
        <v>0.125</v>
      </c>
      <c r="O174" s="22">
        <f>_xlfn.IFNA((VLOOKUP(F174,help!$C$2:$F$12,4,0))*(N174*24),"")</f>
        <v>96.875</v>
      </c>
      <c r="AP174" s="17">
        <f t="shared" si="6"/>
        <v>45180</v>
      </c>
    </row>
    <row r="175" spans="2:42" ht="33" x14ac:dyDescent="0.25">
      <c r="B175" s="13">
        <f>COUNTIFS($E$3:E175,'تقرير منتج تام'!$E$4)</f>
        <v>8</v>
      </c>
      <c r="C175" s="37" t="s">
        <v>153</v>
      </c>
      <c r="D175" s="38">
        <v>45180</v>
      </c>
      <c r="E175" s="28">
        <v>19</v>
      </c>
      <c r="F175" s="39" t="s">
        <v>266</v>
      </c>
      <c r="G175" s="40" t="s">
        <v>36</v>
      </c>
      <c r="H175" s="40">
        <v>1</v>
      </c>
      <c r="I175" s="41">
        <v>0.72916666666666663</v>
      </c>
      <c r="J175" s="41">
        <v>0.875</v>
      </c>
      <c r="K175" s="26" t="str">
        <f>_xlfn.IFNA(VLOOKUP(E175,الاوردرات!$B$1:$C$600,2,0),"")</f>
        <v xml:space="preserve">لافندر </v>
      </c>
      <c r="L175" s="52"/>
      <c r="N175" s="21">
        <f t="shared" si="5"/>
        <v>0.14583333333333337</v>
      </c>
      <c r="O175" s="22">
        <f>_xlfn.IFNA((VLOOKUP(F175,help!$C$2:$F$12,4,0))*(N175*24),"")</f>
        <v>94.791666666666686</v>
      </c>
      <c r="AP175" s="17">
        <f t="shared" si="6"/>
        <v>45180</v>
      </c>
    </row>
    <row r="176" spans="2:42" ht="33" x14ac:dyDescent="0.25">
      <c r="B176" s="13">
        <f>COUNTIFS($E$3:E176,'تقرير منتج تام'!$E$4)</f>
        <v>8</v>
      </c>
      <c r="C176" s="37" t="s">
        <v>11</v>
      </c>
      <c r="D176" s="38">
        <v>45181</v>
      </c>
      <c r="E176" s="28">
        <v>19</v>
      </c>
      <c r="F176" s="39" t="s">
        <v>33</v>
      </c>
      <c r="G176" s="40" t="s">
        <v>123</v>
      </c>
      <c r="H176" s="40">
        <v>1</v>
      </c>
      <c r="I176" s="41">
        <v>0.52083333333333337</v>
      </c>
      <c r="J176" s="41">
        <v>0.5625</v>
      </c>
      <c r="K176" s="26" t="str">
        <f>_xlfn.IFNA(VLOOKUP(E176,الاوردرات!$B$1:$C$600,2,0),"")</f>
        <v xml:space="preserve">لافندر </v>
      </c>
      <c r="L176" s="52"/>
      <c r="N176" s="21">
        <f t="shared" si="5"/>
        <v>4.166666666666663E-2</v>
      </c>
      <c r="O176" s="22">
        <f>_xlfn.IFNA((VLOOKUP(F176,help!$C$2:$F$12,4,0))*(N176*24),"")</f>
        <v>32.291666666666636</v>
      </c>
      <c r="AP176" s="17">
        <f t="shared" si="6"/>
        <v>45181</v>
      </c>
    </row>
    <row r="177" spans="2:42" ht="33" x14ac:dyDescent="0.25">
      <c r="B177" s="13">
        <f>COUNTIFS($E$3:E177,'تقرير منتج تام'!$E$4)</f>
        <v>8</v>
      </c>
      <c r="C177" s="37" t="s">
        <v>11</v>
      </c>
      <c r="D177" s="38">
        <v>45181</v>
      </c>
      <c r="E177" s="28">
        <v>19</v>
      </c>
      <c r="F177" s="39" t="s">
        <v>34</v>
      </c>
      <c r="G177" s="40" t="s">
        <v>36</v>
      </c>
      <c r="H177" s="40">
        <v>1</v>
      </c>
      <c r="I177" s="41">
        <v>0.70833333333333337</v>
      </c>
      <c r="J177" s="41">
        <v>0.875</v>
      </c>
      <c r="K177" s="26" t="str">
        <f>_xlfn.IFNA(VLOOKUP(E177,الاوردرات!$B$1:$C$600,2,0),"")</f>
        <v xml:space="preserve">لافندر </v>
      </c>
      <c r="L177" s="52"/>
      <c r="N177" s="21">
        <f t="shared" si="5"/>
        <v>0.16666666666666663</v>
      </c>
      <c r="O177" s="22">
        <f>_xlfn.IFNA((VLOOKUP(F177,help!$C$2:$F$12,4,0))*(N177*24),"")</f>
        <v>74.999999999999986</v>
      </c>
      <c r="AP177" s="17">
        <f t="shared" si="6"/>
        <v>45181</v>
      </c>
    </row>
    <row r="178" spans="2:42" ht="33" x14ac:dyDescent="0.25">
      <c r="B178" s="13">
        <f>COUNTIFS($E$3:E178,'تقرير منتج تام'!$E$4)</f>
        <v>8</v>
      </c>
      <c r="C178" s="37" t="s">
        <v>11</v>
      </c>
      <c r="D178" s="38">
        <v>45181</v>
      </c>
      <c r="E178" s="28">
        <v>19</v>
      </c>
      <c r="F178" s="39" t="s">
        <v>31</v>
      </c>
      <c r="G178" s="40" t="s">
        <v>271</v>
      </c>
      <c r="H178" s="40">
        <v>1</v>
      </c>
      <c r="I178" s="41">
        <v>0.58333333333333337</v>
      </c>
      <c r="J178" s="41">
        <v>0.625</v>
      </c>
      <c r="K178" s="26" t="str">
        <f>_xlfn.IFNA(VLOOKUP(E178,الاوردرات!$B$1:$C$600,2,0),"")</f>
        <v xml:space="preserve">لافندر </v>
      </c>
      <c r="L178" s="52"/>
      <c r="N178" s="21">
        <f t="shared" si="5"/>
        <v>4.166666666666663E-2</v>
      </c>
      <c r="O178" s="22">
        <f>_xlfn.IFNA((VLOOKUP(F178,help!$C$2:$F$12,4,0))*(N178*24),"")</f>
        <v>32.291666666666636</v>
      </c>
      <c r="AP178" s="17">
        <f t="shared" si="6"/>
        <v>45181</v>
      </c>
    </row>
    <row r="179" spans="2:42" ht="33" x14ac:dyDescent="0.25">
      <c r="B179" s="13">
        <f>COUNTIFS($E$3:E179,'تقرير منتج تام'!$E$4)</f>
        <v>8</v>
      </c>
      <c r="C179" s="37" t="s">
        <v>270</v>
      </c>
      <c r="D179" s="38">
        <v>45182</v>
      </c>
      <c r="E179" s="28">
        <v>19</v>
      </c>
      <c r="F179" s="39" t="s">
        <v>52</v>
      </c>
      <c r="G179" s="40" t="s">
        <v>123</v>
      </c>
      <c r="H179" s="40">
        <v>1</v>
      </c>
      <c r="I179" s="41">
        <v>0.6875</v>
      </c>
      <c r="J179" s="41">
        <v>0.77083333333333337</v>
      </c>
      <c r="K179" s="26" t="str">
        <f>_xlfn.IFNA(VLOOKUP(E179,الاوردرات!$B$1:$C$600,2,0),"")</f>
        <v xml:space="preserve">لافندر </v>
      </c>
      <c r="L179" s="52"/>
      <c r="N179" s="21">
        <f t="shared" si="5"/>
        <v>8.333333333333337E-2</v>
      </c>
      <c r="O179" s="22">
        <f>_xlfn.IFNA((VLOOKUP(F179,help!$C$2:$F$12,4,0))*(N179*24),"")</f>
        <v>54.166666666666686</v>
      </c>
      <c r="AP179" s="17">
        <f t="shared" si="6"/>
        <v>45182</v>
      </c>
    </row>
    <row r="180" spans="2:42" ht="33" x14ac:dyDescent="0.25">
      <c r="B180" s="13">
        <f>COUNTIFS($E$3:E180,'تقرير منتج تام'!$E$4)</f>
        <v>8</v>
      </c>
      <c r="C180" s="37" t="s">
        <v>270</v>
      </c>
      <c r="D180" s="38">
        <v>45182</v>
      </c>
      <c r="E180" s="28">
        <v>19</v>
      </c>
      <c r="F180" s="39" t="s">
        <v>34</v>
      </c>
      <c r="G180" s="40" t="s">
        <v>36</v>
      </c>
      <c r="H180" s="40">
        <v>1</v>
      </c>
      <c r="I180" s="41">
        <v>0.41666666666666669</v>
      </c>
      <c r="J180" s="41">
        <v>0.45833333333333331</v>
      </c>
      <c r="K180" s="26" t="str">
        <f>_xlfn.IFNA(VLOOKUP(E180,الاوردرات!$B$1:$C$600,2,0),"")</f>
        <v xml:space="preserve">لافندر </v>
      </c>
      <c r="L180" s="52"/>
      <c r="N180" s="21">
        <f t="shared" si="5"/>
        <v>4.166666666666663E-2</v>
      </c>
      <c r="O180" s="22">
        <f>_xlfn.IFNA((VLOOKUP(F180,help!$C$2:$F$12,4,0))*(N180*24),"")</f>
        <v>18.749999999999982</v>
      </c>
      <c r="AP180" s="17">
        <f t="shared" si="6"/>
        <v>45182</v>
      </c>
    </row>
    <row r="181" spans="2:42" ht="33" x14ac:dyDescent="0.25">
      <c r="B181" s="13">
        <f>COUNTIFS($E$3:E181,'تقرير منتج تام'!$E$4)</f>
        <v>8</v>
      </c>
      <c r="C181" s="37" t="s">
        <v>270</v>
      </c>
      <c r="D181" s="38">
        <v>45182</v>
      </c>
      <c r="E181" s="28">
        <v>19</v>
      </c>
      <c r="F181" s="39" t="s">
        <v>266</v>
      </c>
      <c r="G181" s="40" t="s">
        <v>274</v>
      </c>
      <c r="H181" s="40">
        <v>1</v>
      </c>
      <c r="I181" s="41">
        <v>0.70833333333333337</v>
      </c>
      <c r="J181" s="41">
        <v>0.875</v>
      </c>
      <c r="K181" s="26" t="str">
        <f>_xlfn.IFNA(VLOOKUP(E181,الاوردرات!$B$1:$C$600,2,0),"")</f>
        <v xml:space="preserve">لافندر </v>
      </c>
      <c r="L181" s="52"/>
      <c r="N181" s="21">
        <f t="shared" si="5"/>
        <v>0.16666666666666663</v>
      </c>
      <c r="O181" s="22">
        <f>_xlfn.IFNA((VLOOKUP(F181,help!$C$2:$F$12,4,0))*(N181*24),"")</f>
        <v>108.3333333333333</v>
      </c>
      <c r="AP181" s="17">
        <f t="shared" si="6"/>
        <v>45182</v>
      </c>
    </row>
    <row r="182" spans="2:42" ht="33" x14ac:dyDescent="0.25">
      <c r="B182" s="13">
        <f>COUNTIFS($E$3:E182,'تقرير منتج تام'!$E$4)</f>
        <v>8</v>
      </c>
      <c r="C182" s="37" t="s">
        <v>13</v>
      </c>
      <c r="D182" s="38">
        <v>45183</v>
      </c>
      <c r="E182" s="28">
        <v>19</v>
      </c>
      <c r="F182" s="39" t="s">
        <v>31</v>
      </c>
      <c r="G182" s="40" t="s">
        <v>272</v>
      </c>
      <c r="H182" s="40">
        <v>1</v>
      </c>
      <c r="I182" s="41">
        <v>0.41666666666666669</v>
      </c>
      <c r="J182" s="41">
        <v>0.52083333333333337</v>
      </c>
      <c r="K182" s="26" t="str">
        <f>_xlfn.IFNA(VLOOKUP(E182,الاوردرات!$B$1:$C$600,2,0),"")</f>
        <v xml:space="preserve">لافندر </v>
      </c>
      <c r="L182" s="52"/>
      <c r="N182" s="21">
        <f t="shared" si="5"/>
        <v>0.10416666666666669</v>
      </c>
      <c r="O182" s="22">
        <f>_xlfn.IFNA((VLOOKUP(F182,help!$C$2:$F$12,4,0))*(N182*24),"")</f>
        <v>80.729166666666671</v>
      </c>
      <c r="AP182" s="17">
        <f t="shared" si="6"/>
        <v>45183</v>
      </c>
    </row>
    <row r="183" spans="2:42" ht="33" x14ac:dyDescent="0.25">
      <c r="B183" s="13">
        <f>COUNTIFS($E$3:E183,'تقرير منتج تام'!$E$4)</f>
        <v>8</v>
      </c>
      <c r="C183" s="37" t="s">
        <v>13</v>
      </c>
      <c r="D183" s="38">
        <v>45183</v>
      </c>
      <c r="E183" s="28">
        <v>19</v>
      </c>
      <c r="F183" s="39" t="s">
        <v>31</v>
      </c>
      <c r="G183" s="40" t="s">
        <v>273</v>
      </c>
      <c r="H183" s="40">
        <v>1</v>
      </c>
      <c r="I183" s="41">
        <v>0.66666666666666663</v>
      </c>
      <c r="J183" s="41">
        <v>0.79166666666666663</v>
      </c>
      <c r="K183" s="26" t="str">
        <f>_xlfn.IFNA(VLOOKUP(E183,الاوردرات!$B$1:$C$600,2,0),"")</f>
        <v xml:space="preserve">لافندر </v>
      </c>
      <c r="L183" s="52"/>
      <c r="N183" s="21">
        <f t="shared" ref="N183:N246" si="7">IF(I183&lt;&gt;"",J183-I183,"")</f>
        <v>0.125</v>
      </c>
      <c r="O183" s="22">
        <f>_xlfn.IFNA((VLOOKUP(F183,help!$C$2:$F$12,4,0))*(N183*24),"")</f>
        <v>96.875</v>
      </c>
      <c r="AP183" s="17">
        <f t="shared" si="6"/>
        <v>45183</v>
      </c>
    </row>
    <row r="184" spans="2:42" ht="33" x14ac:dyDescent="0.25">
      <c r="B184" s="13">
        <f>COUNTIFS($E$3:E184,'تقرير منتج تام'!$E$4)</f>
        <v>8</v>
      </c>
      <c r="C184" s="37" t="s">
        <v>13</v>
      </c>
      <c r="D184" s="38">
        <v>45183</v>
      </c>
      <c r="E184" s="28">
        <v>19</v>
      </c>
      <c r="F184" s="39" t="s">
        <v>266</v>
      </c>
      <c r="G184" s="40" t="s">
        <v>36</v>
      </c>
      <c r="H184" s="40">
        <v>1</v>
      </c>
      <c r="I184" s="41">
        <v>0.47916666666666669</v>
      </c>
      <c r="J184" s="41">
        <v>0.75</v>
      </c>
      <c r="K184" s="26" t="str">
        <f>_xlfn.IFNA(VLOOKUP(E184,الاوردرات!$B$1:$C$600,2,0),"")</f>
        <v xml:space="preserve">لافندر </v>
      </c>
      <c r="L184" s="52"/>
      <c r="N184" s="21">
        <f t="shared" si="7"/>
        <v>0.27083333333333331</v>
      </c>
      <c r="O184" s="22">
        <f>_xlfn.IFNA((VLOOKUP(F184,help!$C$2:$F$12,4,0))*(N184*24),"")</f>
        <v>176.04166666666666</v>
      </c>
      <c r="AP184" s="17">
        <f t="shared" si="6"/>
        <v>45183</v>
      </c>
    </row>
    <row r="185" spans="2:42" ht="33" x14ac:dyDescent="0.25">
      <c r="B185" s="13">
        <f>COUNTIFS($E$3:E185,'تقرير منتج تام'!$E$4)</f>
        <v>8</v>
      </c>
      <c r="C185" s="37" t="s">
        <v>13</v>
      </c>
      <c r="D185" s="38">
        <v>45183</v>
      </c>
      <c r="E185" s="28">
        <v>19</v>
      </c>
      <c r="F185" s="39" t="s">
        <v>34</v>
      </c>
      <c r="G185" s="40" t="s">
        <v>36</v>
      </c>
      <c r="H185" s="40">
        <v>1</v>
      </c>
      <c r="I185" s="41">
        <v>0.46875</v>
      </c>
      <c r="J185" s="41">
        <v>0.75</v>
      </c>
      <c r="K185" s="26" t="str">
        <f>_xlfn.IFNA(VLOOKUP(E185,الاوردرات!$B$1:$C$600,2,0),"")</f>
        <v xml:space="preserve">لافندر </v>
      </c>
      <c r="L185" s="52"/>
      <c r="N185" s="21">
        <f t="shared" si="7"/>
        <v>0.28125</v>
      </c>
      <c r="O185" s="22">
        <f>_xlfn.IFNA((VLOOKUP(F185,help!$C$2:$F$12,4,0))*(N185*24),"")</f>
        <v>126.5625</v>
      </c>
      <c r="AP185" s="17">
        <f t="shared" si="6"/>
        <v>45183</v>
      </c>
    </row>
    <row r="186" spans="2:42" ht="33" x14ac:dyDescent="0.25">
      <c r="B186" s="13">
        <f>COUNTIFS($E$3:E186,'تقرير منتج تام'!$E$4)</f>
        <v>8</v>
      </c>
      <c r="C186" s="37" t="s">
        <v>8</v>
      </c>
      <c r="D186" s="38">
        <v>45185</v>
      </c>
      <c r="E186" s="28">
        <v>19</v>
      </c>
      <c r="F186" s="39" t="s">
        <v>266</v>
      </c>
      <c r="G186" s="40" t="s">
        <v>36</v>
      </c>
      <c r="H186" s="40">
        <v>1</v>
      </c>
      <c r="I186" s="41">
        <v>0.39583333333333331</v>
      </c>
      <c r="J186" s="41">
        <v>0.47916666666666669</v>
      </c>
      <c r="K186" s="26" t="str">
        <f>_xlfn.IFNA(VLOOKUP(E186,الاوردرات!$B$1:$C$600,2,0),"")</f>
        <v xml:space="preserve">لافندر </v>
      </c>
      <c r="L186" s="52"/>
      <c r="N186" s="21">
        <f t="shared" si="7"/>
        <v>8.333333333333337E-2</v>
      </c>
      <c r="O186" s="22">
        <f>_xlfn.IFNA((VLOOKUP(F186,help!$C$2:$F$12,4,0))*(N186*24),"")</f>
        <v>54.166666666666686</v>
      </c>
      <c r="AP186" s="17">
        <f t="shared" si="6"/>
        <v>45185</v>
      </c>
    </row>
    <row r="187" spans="2:42" ht="33" x14ac:dyDescent="0.25">
      <c r="B187" s="13">
        <f>COUNTIFS($E$3:E187,'تقرير منتج تام'!$E$4)</f>
        <v>8</v>
      </c>
      <c r="C187" s="37" t="s">
        <v>8</v>
      </c>
      <c r="D187" s="38">
        <v>45185</v>
      </c>
      <c r="E187" s="28">
        <v>19</v>
      </c>
      <c r="F187" s="39" t="s">
        <v>33</v>
      </c>
      <c r="G187" s="40" t="s">
        <v>275</v>
      </c>
      <c r="H187" s="40">
        <v>1</v>
      </c>
      <c r="I187" s="41">
        <v>0.51041666666666663</v>
      </c>
      <c r="J187" s="41">
        <v>0.60416666666666663</v>
      </c>
      <c r="K187" s="26" t="str">
        <f>_xlfn.IFNA(VLOOKUP(E187,الاوردرات!$B$1:$C$600,2,0),"")</f>
        <v xml:space="preserve">لافندر </v>
      </c>
      <c r="L187" s="52"/>
      <c r="N187" s="21">
        <f t="shared" si="7"/>
        <v>9.375E-2</v>
      </c>
      <c r="O187" s="22">
        <f>_xlfn.IFNA((VLOOKUP(F187,help!$C$2:$F$12,4,0))*(N187*24),"")</f>
        <v>72.65625</v>
      </c>
      <c r="AP187" s="17">
        <f t="shared" si="6"/>
        <v>45185</v>
      </c>
    </row>
    <row r="188" spans="2:42" ht="33" x14ac:dyDescent="0.25">
      <c r="B188" s="13">
        <f>COUNTIFS($E$3:E188,'تقرير منتج تام'!$E$4)</f>
        <v>8</v>
      </c>
      <c r="C188" s="37" t="s">
        <v>8</v>
      </c>
      <c r="D188" s="38">
        <v>45185</v>
      </c>
      <c r="E188" s="28">
        <v>19</v>
      </c>
      <c r="F188" s="39" t="s">
        <v>122</v>
      </c>
      <c r="G188" s="40" t="s">
        <v>126</v>
      </c>
      <c r="H188" s="40">
        <v>1</v>
      </c>
      <c r="I188" s="41">
        <v>0.45833333333333331</v>
      </c>
      <c r="J188" s="41">
        <v>0.625</v>
      </c>
      <c r="K188" s="26" t="str">
        <f>_xlfn.IFNA(VLOOKUP(E188,الاوردرات!$B$1:$C$600,2,0),"")</f>
        <v xml:space="preserve">لافندر </v>
      </c>
      <c r="L188" s="52"/>
      <c r="N188" s="21">
        <f t="shared" si="7"/>
        <v>0.16666666666666669</v>
      </c>
      <c r="O188" s="22">
        <f>_xlfn.IFNA((VLOOKUP(F188,help!$C$2:$F$12,4,0))*(N188*24),"")</f>
        <v>0</v>
      </c>
      <c r="AP188" s="17">
        <f t="shared" si="6"/>
        <v>45185</v>
      </c>
    </row>
    <row r="189" spans="2:42" ht="33" x14ac:dyDescent="0.25">
      <c r="B189" s="13">
        <f>COUNTIFS($E$3:E189,'تقرير منتج تام'!$E$4)</f>
        <v>8</v>
      </c>
      <c r="C189" s="37" t="s">
        <v>8</v>
      </c>
      <c r="D189" s="38">
        <v>45185</v>
      </c>
      <c r="E189" s="28">
        <v>20</v>
      </c>
      <c r="F189" s="39" t="s">
        <v>31</v>
      </c>
      <c r="G189" s="40" t="s">
        <v>35</v>
      </c>
      <c r="H189" s="40">
        <v>1</v>
      </c>
      <c r="I189" s="41">
        <v>0.60416666666666663</v>
      </c>
      <c r="J189" s="41">
        <v>0.64583333333333337</v>
      </c>
      <c r="K189" s="26" t="str">
        <f>_xlfn.IFNA(VLOOKUP(E189,الاوردرات!$B$1:$C$600,2,0),"")</f>
        <v>شيستر فيلد</v>
      </c>
      <c r="L189" s="52"/>
      <c r="N189" s="21">
        <f t="shared" si="7"/>
        <v>4.1666666666666741E-2</v>
      </c>
      <c r="O189" s="22">
        <f>_xlfn.IFNA((VLOOKUP(F189,help!$C$2:$F$12,4,0))*(N189*24),"")</f>
        <v>32.291666666666721</v>
      </c>
      <c r="AP189" s="17">
        <f t="shared" si="6"/>
        <v>45185</v>
      </c>
    </row>
    <row r="190" spans="2:42" ht="33" x14ac:dyDescent="0.25">
      <c r="B190" s="13">
        <f>COUNTIFS($E$3:E190,'تقرير منتج تام'!$E$4)</f>
        <v>8</v>
      </c>
      <c r="C190" s="37" t="s">
        <v>8</v>
      </c>
      <c r="D190" s="38">
        <v>45185</v>
      </c>
      <c r="E190" s="28">
        <v>20</v>
      </c>
      <c r="F190" s="39" t="s">
        <v>52</v>
      </c>
      <c r="G190" s="40" t="s">
        <v>40</v>
      </c>
      <c r="H190" s="40">
        <v>1</v>
      </c>
      <c r="I190" s="41">
        <v>0.6875</v>
      </c>
      <c r="J190" s="41">
        <v>0.75</v>
      </c>
      <c r="K190" s="26" t="str">
        <f>_xlfn.IFNA(VLOOKUP(E190,الاوردرات!$B$1:$C$600,2,0),"")</f>
        <v>شيستر فيلد</v>
      </c>
      <c r="L190" s="52"/>
      <c r="N190" s="21">
        <f t="shared" si="7"/>
        <v>6.25E-2</v>
      </c>
      <c r="O190" s="22">
        <f>_xlfn.IFNA((VLOOKUP(F190,help!$C$2:$F$12,4,0))*(N190*24),"")</f>
        <v>40.625</v>
      </c>
      <c r="AP190" s="17">
        <f t="shared" si="6"/>
        <v>45185</v>
      </c>
    </row>
    <row r="191" spans="2:42" ht="33" x14ac:dyDescent="0.25">
      <c r="B191" s="13">
        <f>COUNTIFS($E$3:E191,'تقرير منتج تام'!$E$4)</f>
        <v>8</v>
      </c>
      <c r="C191" s="37" t="s">
        <v>8</v>
      </c>
      <c r="D191" s="38">
        <v>45185</v>
      </c>
      <c r="E191" s="28">
        <v>20</v>
      </c>
      <c r="F191" s="39" t="s">
        <v>266</v>
      </c>
      <c r="G191" s="40" t="s">
        <v>267</v>
      </c>
      <c r="H191" s="40">
        <v>1</v>
      </c>
      <c r="I191" s="41">
        <v>0.5625</v>
      </c>
      <c r="J191" s="41">
        <v>0.64583333333333337</v>
      </c>
      <c r="K191" s="26" t="str">
        <f>_xlfn.IFNA(VLOOKUP(E191,الاوردرات!$B$1:$C$600,2,0),"")</f>
        <v>شيستر فيلد</v>
      </c>
      <c r="L191" s="52"/>
      <c r="N191" s="21">
        <f t="shared" si="7"/>
        <v>8.333333333333337E-2</v>
      </c>
      <c r="O191" s="22">
        <f>_xlfn.IFNA((VLOOKUP(F191,help!$C$2:$F$12,4,0))*(N191*24),"")</f>
        <v>54.166666666666686</v>
      </c>
      <c r="AP191" s="17">
        <f t="shared" si="6"/>
        <v>45185</v>
      </c>
    </row>
    <row r="192" spans="2:42" ht="33" x14ac:dyDescent="0.25">
      <c r="B192" s="13">
        <f>COUNTIFS($E$3:E192,'تقرير منتج تام'!$E$4)</f>
        <v>8</v>
      </c>
      <c r="C192" s="37" t="s">
        <v>9</v>
      </c>
      <c r="D192" s="38">
        <v>45186</v>
      </c>
      <c r="E192" s="28">
        <v>20</v>
      </c>
      <c r="F192" s="39" t="s">
        <v>33</v>
      </c>
      <c r="G192" s="40" t="s">
        <v>41</v>
      </c>
      <c r="H192" s="40">
        <v>1</v>
      </c>
      <c r="I192" s="41">
        <v>0.45833333333333331</v>
      </c>
      <c r="J192" s="41">
        <v>0.5625</v>
      </c>
      <c r="K192" s="26" t="str">
        <f>_xlfn.IFNA(VLOOKUP(E192,الاوردرات!$B$1:$C$600,2,0),"")</f>
        <v>شيستر فيلد</v>
      </c>
      <c r="L192" s="52"/>
      <c r="N192" s="21">
        <f t="shared" si="7"/>
        <v>0.10416666666666669</v>
      </c>
      <c r="O192" s="22">
        <f>_xlfn.IFNA((VLOOKUP(F192,help!$C$2:$F$12,4,0))*(N192*24),"")</f>
        <v>80.729166666666671</v>
      </c>
      <c r="AP192" s="17">
        <f t="shared" si="6"/>
        <v>45186</v>
      </c>
    </row>
    <row r="193" spans="2:42" ht="33" x14ac:dyDescent="0.25">
      <c r="B193" s="13">
        <f>COUNTIFS($E$3:E193,'تقرير منتج تام'!$E$4)</f>
        <v>8</v>
      </c>
      <c r="C193" s="37" t="s">
        <v>9</v>
      </c>
      <c r="D193" s="38">
        <v>45186</v>
      </c>
      <c r="E193" s="28">
        <v>20</v>
      </c>
      <c r="F193" s="39" t="s">
        <v>31</v>
      </c>
      <c r="G193" s="40" t="s">
        <v>42</v>
      </c>
      <c r="H193" s="40">
        <v>1</v>
      </c>
      <c r="I193" s="41">
        <v>0.5</v>
      </c>
      <c r="J193" s="41">
        <v>0.52083333333333337</v>
      </c>
      <c r="K193" s="26" t="str">
        <f>_xlfn.IFNA(VLOOKUP(E193,الاوردرات!$B$1:$C$600,2,0),"")</f>
        <v>شيستر فيلد</v>
      </c>
      <c r="L193" s="52"/>
      <c r="N193" s="21">
        <f t="shared" si="7"/>
        <v>2.083333333333337E-2</v>
      </c>
      <c r="O193" s="22">
        <f>_xlfn.IFNA((VLOOKUP(F193,help!$C$2:$F$12,4,0))*(N193*24),"")</f>
        <v>16.145833333333361</v>
      </c>
      <c r="AP193" s="17">
        <f t="shared" si="6"/>
        <v>45186</v>
      </c>
    </row>
    <row r="194" spans="2:42" ht="33" x14ac:dyDescent="0.25">
      <c r="B194" s="13">
        <f>COUNTIFS($E$3:E194,'تقرير منتج تام'!$E$4)</f>
        <v>8</v>
      </c>
      <c r="C194" s="37" t="s">
        <v>153</v>
      </c>
      <c r="D194" s="38">
        <v>45180</v>
      </c>
      <c r="E194" s="28">
        <v>21</v>
      </c>
      <c r="F194" s="39" t="s">
        <v>34</v>
      </c>
      <c r="G194" s="40" t="s">
        <v>40</v>
      </c>
      <c r="H194" s="40">
        <v>1</v>
      </c>
      <c r="I194" s="41">
        <v>0.77083333333333337</v>
      </c>
      <c r="J194" s="41">
        <v>0.8125</v>
      </c>
      <c r="K194" s="26" t="str">
        <f>_xlfn.IFNA(VLOOKUP(E194,الاوردرات!$B$1:$C$600,2,0),"")</f>
        <v xml:space="preserve">كلاود </v>
      </c>
      <c r="L194" s="52"/>
      <c r="N194" s="21">
        <f t="shared" si="7"/>
        <v>4.166666666666663E-2</v>
      </c>
      <c r="O194" s="22">
        <f>_xlfn.IFNA((VLOOKUP(F194,help!$C$2:$F$12,4,0))*(N194*24),"")</f>
        <v>18.749999999999982</v>
      </c>
      <c r="AP194" s="17">
        <f t="shared" si="6"/>
        <v>45180</v>
      </c>
    </row>
    <row r="195" spans="2:42" ht="33" x14ac:dyDescent="0.25">
      <c r="B195" s="13">
        <f>COUNTIFS($E$3:E195,'تقرير منتج تام'!$E$4)</f>
        <v>8</v>
      </c>
      <c r="C195" s="37" t="s">
        <v>153</v>
      </c>
      <c r="D195" s="38">
        <v>45180</v>
      </c>
      <c r="E195" s="28">
        <v>21</v>
      </c>
      <c r="F195" s="39" t="s">
        <v>31</v>
      </c>
      <c r="G195" s="40" t="s">
        <v>124</v>
      </c>
      <c r="H195" s="40">
        <v>1</v>
      </c>
      <c r="I195" s="41">
        <v>0.80208333333333337</v>
      </c>
      <c r="J195" s="41">
        <v>0.82291666666666663</v>
      </c>
      <c r="K195" s="26" t="str">
        <f>_xlfn.IFNA(VLOOKUP(E195,الاوردرات!$B$1:$C$600,2,0),"")</f>
        <v xml:space="preserve">كلاود </v>
      </c>
      <c r="L195" s="52"/>
      <c r="N195" s="21">
        <f t="shared" si="7"/>
        <v>2.0833333333333259E-2</v>
      </c>
      <c r="O195" s="22">
        <f>_xlfn.IFNA((VLOOKUP(F195,help!$C$2:$F$12,4,0))*(N195*24),"")</f>
        <v>16.145833333333275</v>
      </c>
      <c r="AP195" s="17">
        <f t="shared" si="6"/>
        <v>45180</v>
      </c>
    </row>
    <row r="196" spans="2:42" ht="33" x14ac:dyDescent="0.25">
      <c r="B196" s="13">
        <f>COUNTIFS($E$3:E196,'تقرير منتج تام'!$E$4)</f>
        <v>8</v>
      </c>
      <c r="C196" s="37" t="s">
        <v>11</v>
      </c>
      <c r="D196" s="38">
        <v>45181</v>
      </c>
      <c r="E196" s="28">
        <v>21</v>
      </c>
      <c r="F196" s="39" t="s">
        <v>266</v>
      </c>
      <c r="G196" s="40" t="s">
        <v>173</v>
      </c>
      <c r="H196" s="40">
        <v>1</v>
      </c>
      <c r="I196" s="41">
        <v>0.5625</v>
      </c>
      <c r="J196" s="41">
        <v>0.625</v>
      </c>
      <c r="K196" s="26" t="str">
        <f>_xlfn.IFNA(VLOOKUP(E196,الاوردرات!$B$1:$C$600,2,0),"")</f>
        <v xml:space="preserve">كلاود </v>
      </c>
      <c r="L196" s="52"/>
      <c r="N196" s="21">
        <f t="shared" si="7"/>
        <v>6.25E-2</v>
      </c>
      <c r="O196" s="22">
        <f>_xlfn.IFNA((VLOOKUP(F196,help!$C$2:$F$12,4,0))*(N196*24),"")</f>
        <v>40.625</v>
      </c>
      <c r="AP196" s="17">
        <f t="shared" ref="AP196:AP259" si="8">D196</f>
        <v>45181</v>
      </c>
    </row>
    <row r="197" spans="2:42" ht="33" x14ac:dyDescent="0.25">
      <c r="B197" s="13">
        <f>COUNTIFS($E$3:E197,'تقرير منتج تام'!$E$4)</f>
        <v>8</v>
      </c>
      <c r="C197" s="37" t="s">
        <v>11</v>
      </c>
      <c r="D197" s="38">
        <v>45181</v>
      </c>
      <c r="E197" s="28">
        <v>21</v>
      </c>
      <c r="F197" s="39" t="s">
        <v>52</v>
      </c>
      <c r="G197" s="40" t="s">
        <v>173</v>
      </c>
      <c r="H197" s="40">
        <v>1</v>
      </c>
      <c r="I197" s="41">
        <v>0.55208333333333337</v>
      </c>
      <c r="J197" s="41">
        <v>0.73958333333333337</v>
      </c>
      <c r="K197" s="26" t="str">
        <f>_xlfn.IFNA(VLOOKUP(E197,الاوردرات!$B$1:$C$600,2,0),"")</f>
        <v xml:space="preserve">كلاود </v>
      </c>
      <c r="L197" s="52"/>
      <c r="N197" s="21">
        <f t="shared" si="7"/>
        <v>0.1875</v>
      </c>
      <c r="O197" s="22">
        <f>_xlfn.IFNA((VLOOKUP(F197,help!$C$2:$F$12,4,0))*(N197*24),"")</f>
        <v>121.875</v>
      </c>
      <c r="AP197" s="17">
        <f t="shared" si="8"/>
        <v>45181</v>
      </c>
    </row>
    <row r="198" spans="2:42" ht="33" x14ac:dyDescent="0.25">
      <c r="B198" s="13">
        <f>COUNTIFS($E$3:E198,'تقرير منتج تام'!$E$4)</f>
        <v>8</v>
      </c>
      <c r="C198" s="37" t="s">
        <v>11</v>
      </c>
      <c r="D198" s="38">
        <v>45181</v>
      </c>
      <c r="E198" s="28">
        <v>21</v>
      </c>
      <c r="F198" s="39" t="s">
        <v>34</v>
      </c>
      <c r="G198" s="40" t="s">
        <v>173</v>
      </c>
      <c r="H198" s="40">
        <v>1</v>
      </c>
      <c r="I198" s="41">
        <v>0.47916666666666669</v>
      </c>
      <c r="J198" s="41">
        <v>0.625</v>
      </c>
      <c r="K198" s="26" t="str">
        <f>_xlfn.IFNA(VLOOKUP(E198,الاوردرات!$B$1:$C$600,2,0),"")</f>
        <v xml:space="preserve">كلاود </v>
      </c>
      <c r="L198" s="52"/>
      <c r="N198" s="21">
        <f t="shared" si="7"/>
        <v>0.14583333333333331</v>
      </c>
      <c r="O198" s="22">
        <f>_xlfn.IFNA((VLOOKUP(F198,help!$C$2:$F$12,4,0))*(N198*24),"")</f>
        <v>65.624999999999986</v>
      </c>
      <c r="AP198" s="17">
        <f t="shared" si="8"/>
        <v>45181</v>
      </c>
    </row>
    <row r="199" spans="2:42" ht="33" x14ac:dyDescent="0.25">
      <c r="B199" s="13">
        <f>COUNTIFS($E$3:E199,'تقرير منتج تام'!$E$4)</f>
        <v>8</v>
      </c>
      <c r="C199" s="37" t="s">
        <v>11</v>
      </c>
      <c r="D199" s="38">
        <v>45181</v>
      </c>
      <c r="E199" s="28">
        <v>21</v>
      </c>
      <c r="F199" s="39" t="s">
        <v>31</v>
      </c>
      <c r="G199" s="40" t="s">
        <v>184</v>
      </c>
      <c r="H199" s="40">
        <v>1</v>
      </c>
      <c r="I199" s="41">
        <v>0.51041666666666663</v>
      </c>
      <c r="J199" s="41">
        <v>0.53125</v>
      </c>
      <c r="K199" s="26" t="str">
        <f>_xlfn.IFNA(VLOOKUP(E199,الاوردرات!$B$1:$C$600,2,0),"")</f>
        <v xml:space="preserve">كلاود </v>
      </c>
      <c r="L199" s="52"/>
      <c r="N199" s="21">
        <f t="shared" si="7"/>
        <v>2.083333333333337E-2</v>
      </c>
      <c r="O199" s="22">
        <f>_xlfn.IFNA((VLOOKUP(F199,help!$C$2:$F$12,4,0))*(N199*24),"")</f>
        <v>16.145833333333361</v>
      </c>
      <c r="AP199" s="17">
        <f t="shared" si="8"/>
        <v>45181</v>
      </c>
    </row>
    <row r="200" spans="2:42" ht="33" x14ac:dyDescent="0.25">
      <c r="B200" s="13">
        <f>COUNTIFS($E$3:E200,'تقرير منتج تام'!$E$4)</f>
        <v>8</v>
      </c>
      <c r="C200" s="37" t="s">
        <v>11</v>
      </c>
      <c r="D200" s="38">
        <v>45181</v>
      </c>
      <c r="E200" s="28">
        <v>21</v>
      </c>
      <c r="F200" s="39" t="s">
        <v>31</v>
      </c>
      <c r="G200" s="40" t="s">
        <v>277</v>
      </c>
      <c r="H200" s="40">
        <v>1</v>
      </c>
      <c r="I200" s="41">
        <v>0.77083333333333337</v>
      </c>
      <c r="J200" s="41">
        <v>0.85416666666666663</v>
      </c>
      <c r="K200" s="26" t="str">
        <f>_xlfn.IFNA(VLOOKUP(E200,الاوردرات!$B$1:$C$600,2,0),"")</f>
        <v xml:space="preserve">كلاود </v>
      </c>
      <c r="L200" s="52"/>
      <c r="N200" s="21">
        <f t="shared" si="7"/>
        <v>8.3333333333333259E-2</v>
      </c>
      <c r="O200" s="22">
        <f>_xlfn.IFNA((VLOOKUP(F200,help!$C$2:$F$12,4,0))*(N200*24),"")</f>
        <v>64.583333333333272</v>
      </c>
      <c r="AP200" s="17">
        <f t="shared" si="8"/>
        <v>45181</v>
      </c>
    </row>
    <row r="201" spans="2:42" ht="33" x14ac:dyDescent="0.25">
      <c r="B201" s="13">
        <f>COUNTIFS($E$3:E201,'تقرير منتج تام'!$E$4)</f>
        <v>8</v>
      </c>
      <c r="C201" s="37" t="s">
        <v>270</v>
      </c>
      <c r="D201" s="38">
        <v>45182</v>
      </c>
      <c r="E201" s="28">
        <v>21</v>
      </c>
      <c r="F201" s="39" t="s">
        <v>266</v>
      </c>
      <c r="G201" s="40" t="s">
        <v>36</v>
      </c>
      <c r="H201" s="40">
        <v>1</v>
      </c>
      <c r="I201" s="41">
        <v>0.38541666666666669</v>
      </c>
      <c r="J201" s="41">
        <v>0.52083333333333337</v>
      </c>
      <c r="K201" s="26" t="str">
        <f>_xlfn.IFNA(VLOOKUP(E201,الاوردرات!$B$1:$C$600,2,0),"")</f>
        <v xml:space="preserve">كلاود </v>
      </c>
      <c r="L201" s="52"/>
      <c r="N201" s="21">
        <f t="shared" si="7"/>
        <v>0.13541666666666669</v>
      </c>
      <c r="O201" s="22">
        <f>_xlfn.IFNA((VLOOKUP(F201,help!$C$2:$F$12,4,0))*(N201*24),"")</f>
        <v>88.020833333333343</v>
      </c>
      <c r="AP201" s="17">
        <f t="shared" si="8"/>
        <v>45182</v>
      </c>
    </row>
    <row r="202" spans="2:42" ht="33" x14ac:dyDescent="0.25">
      <c r="B202" s="13">
        <f>COUNTIFS($E$3:E202,'تقرير منتج تام'!$E$4)</f>
        <v>8</v>
      </c>
      <c r="C202" s="37" t="s">
        <v>270</v>
      </c>
      <c r="D202" s="38">
        <v>45182</v>
      </c>
      <c r="E202" s="28">
        <v>21</v>
      </c>
      <c r="F202" s="39" t="s">
        <v>266</v>
      </c>
      <c r="G202" s="40" t="s">
        <v>174</v>
      </c>
      <c r="H202" s="40">
        <v>1</v>
      </c>
      <c r="I202" s="41">
        <v>0.58333333333333337</v>
      </c>
      <c r="J202" s="41">
        <v>0.64583333333333337</v>
      </c>
      <c r="K202" s="26" t="str">
        <f>_xlfn.IFNA(VLOOKUP(E202,الاوردرات!$B$1:$C$600,2,0),"")</f>
        <v xml:space="preserve">كلاود </v>
      </c>
      <c r="L202" s="52"/>
      <c r="N202" s="21">
        <f t="shared" si="7"/>
        <v>6.25E-2</v>
      </c>
      <c r="O202" s="22">
        <f>_xlfn.IFNA((VLOOKUP(F202,help!$C$2:$F$12,4,0))*(N202*24),"")</f>
        <v>40.625</v>
      </c>
      <c r="AP202" s="17">
        <f t="shared" si="8"/>
        <v>45182</v>
      </c>
    </row>
    <row r="203" spans="2:42" ht="33" x14ac:dyDescent="0.25">
      <c r="B203" s="13">
        <f>COUNTIFS($E$3:E203,'تقرير منتج تام'!$E$4)</f>
        <v>8</v>
      </c>
      <c r="C203" s="37" t="s">
        <v>270</v>
      </c>
      <c r="D203" s="38">
        <v>45182</v>
      </c>
      <c r="E203" s="28">
        <v>21</v>
      </c>
      <c r="F203" s="39" t="s">
        <v>52</v>
      </c>
      <c r="G203" s="40" t="s">
        <v>36</v>
      </c>
      <c r="H203" s="40">
        <v>1</v>
      </c>
      <c r="I203" s="41">
        <v>0.38541666666666669</v>
      </c>
      <c r="J203" s="41">
        <v>0.53125</v>
      </c>
      <c r="K203" s="26" t="str">
        <f>_xlfn.IFNA(VLOOKUP(E203,الاوردرات!$B$1:$C$600,2,0),"")</f>
        <v xml:space="preserve">كلاود </v>
      </c>
      <c r="L203" s="52"/>
      <c r="N203" s="21">
        <f t="shared" si="7"/>
        <v>0.14583333333333331</v>
      </c>
      <c r="O203" s="22">
        <f>_xlfn.IFNA((VLOOKUP(F203,help!$C$2:$F$12,4,0))*(N203*24),"")</f>
        <v>94.791666666666657</v>
      </c>
      <c r="AP203" s="17">
        <f t="shared" si="8"/>
        <v>45182</v>
      </c>
    </row>
    <row r="204" spans="2:42" ht="33" x14ac:dyDescent="0.25">
      <c r="B204" s="13">
        <f>COUNTIFS($E$3:E204,'تقرير منتج تام'!$E$4)</f>
        <v>8</v>
      </c>
      <c r="C204" s="37" t="s">
        <v>270</v>
      </c>
      <c r="D204" s="38">
        <v>45182</v>
      </c>
      <c r="E204" s="28">
        <v>21</v>
      </c>
      <c r="F204" s="39" t="s">
        <v>52</v>
      </c>
      <c r="G204" s="40" t="s">
        <v>123</v>
      </c>
      <c r="H204" s="40">
        <v>1</v>
      </c>
      <c r="I204" s="41">
        <v>0.54166666666666663</v>
      </c>
      <c r="J204" s="41">
        <v>0.625</v>
      </c>
      <c r="K204" s="26" t="str">
        <f>_xlfn.IFNA(VLOOKUP(E204,الاوردرات!$B$1:$C$600,2,0),"")</f>
        <v xml:space="preserve">كلاود </v>
      </c>
      <c r="L204" s="52"/>
      <c r="N204" s="21">
        <f t="shared" si="7"/>
        <v>8.333333333333337E-2</v>
      </c>
      <c r="O204" s="22">
        <f>_xlfn.IFNA((VLOOKUP(F204,help!$C$2:$F$12,4,0))*(N204*24),"")</f>
        <v>54.166666666666686</v>
      </c>
      <c r="AP204" s="17">
        <f t="shared" si="8"/>
        <v>45182</v>
      </c>
    </row>
    <row r="205" spans="2:42" ht="33" x14ac:dyDescent="0.25">
      <c r="B205" s="13">
        <f>COUNTIFS($E$3:E205,'تقرير منتج تام'!$E$4)</f>
        <v>8</v>
      </c>
      <c r="C205" s="37" t="s">
        <v>270</v>
      </c>
      <c r="D205" s="38">
        <v>45182</v>
      </c>
      <c r="E205" s="28">
        <v>21</v>
      </c>
      <c r="F205" s="39" t="s">
        <v>34</v>
      </c>
      <c r="G205" s="40" t="s">
        <v>36</v>
      </c>
      <c r="H205" s="40">
        <v>1</v>
      </c>
      <c r="I205" s="41">
        <v>0.6875</v>
      </c>
      <c r="J205" s="41">
        <v>0.75</v>
      </c>
      <c r="K205" s="26" t="str">
        <f>_xlfn.IFNA(VLOOKUP(E205,الاوردرات!$B$1:$C$600,2,0),"")</f>
        <v xml:space="preserve">كلاود </v>
      </c>
      <c r="L205" s="52"/>
      <c r="N205" s="21">
        <f t="shared" si="7"/>
        <v>6.25E-2</v>
      </c>
      <c r="O205" s="22">
        <f>_xlfn.IFNA((VLOOKUP(F205,help!$C$2:$F$12,4,0))*(N205*24),"")</f>
        <v>28.125</v>
      </c>
      <c r="AP205" s="17">
        <f t="shared" si="8"/>
        <v>45182</v>
      </c>
    </row>
    <row r="206" spans="2:42" ht="33" x14ac:dyDescent="0.25">
      <c r="B206" s="13">
        <f>COUNTIFS($E$3:E206,'تقرير منتج تام'!$E$4)</f>
        <v>8</v>
      </c>
      <c r="C206" s="37" t="s">
        <v>270</v>
      </c>
      <c r="D206" s="38">
        <v>45182</v>
      </c>
      <c r="E206" s="28">
        <v>21</v>
      </c>
      <c r="F206" s="39" t="s">
        <v>31</v>
      </c>
      <c r="G206" s="40" t="s">
        <v>278</v>
      </c>
      <c r="H206" s="40">
        <v>1</v>
      </c>
      <c r="I206" s="41">
        <v>0.52083333333333337</v>
      </c>
      <c r="J206" s="41">
        <v>0.66666666666666663</v>
      </c>
      <c r="K206" s="26" t="str">
        <f>_xlfn.IFNA(VLOOKUP(E206,الاوردرات!$B$1:$C$600,2,0),"")</f>
        <v xml:space="preserve">كلاود </v>
      </c>
      <c r="L206" s="52"/>
      <c r="N206" s="21">
        <f t="shared" si="7"/>
        <v>0.14583333333333326</v>
      </c>
      <c r="O206" s="22">
        <f>_xlfn.IFNA((VLOOKUP(F206,help!$C$2:$F$12,4,0))*(N206*24),"")</f>
        <v>113.02083333333327</v>
      </c>
      <c r="AP206" s="17">
        <f t="shared" si="8"/>
        <v>45182</v>
      </c>
    </row>
    <row r="207" spans="2:42" ht="33" x14ac:dyDescent="0.25">
      <c r="B207" s="13">
        <f>COUNTIFS($E$3:E207,'تقرير منتج تام'!$E$4)</f>
        <v>8</v>
      </c>
      <c r="C207" s="37" t="s">
        <v>13</v>
      </c>
      <c r="D207" s="38">
        <v>45183</v>
      </c>
      <c r="E207" s="28">
        <v>21</v>
      </c>
      <c r="F207" s="39" t="s">
        <v>52</v>
      </c>
      <c r="G207" s="40" t="s">
        <v>36</v>
      </c>
      <c r="H207" s="40">
        <v>1</v>
      </c>
      <c r="I207" s="41">
        <v>0.52083333333333337</v>
      </c>
      <c r="J207" s="41">
        <v>0.61458333333333337</v>
      </c>
      <c r="K207" s="26" t="str">
        <f>_xlfn.IFNA(VLOOKUP(E207,الاوردرات!$B$1:$C$600,2,0),"")</f>
        <v xml:space="preserve">كلاود </v>
      </c>
      <c r="L207" s="52"/>
      <c r="N207" s="21">
        <f t="shared" si="7"/>
        <v>9.375E-2</v>
      </c>
      <c r="O207" s="22">
        <f>_xlfn.IFNA((VLOOKUP(F207,help!$C$2:$F$12,4,0))*(N207*24),"")</f>
        <v>60.9375</v>
      </c>
      <c r="AP207" s="17">
        <f t="shared" si="8"/>
        <v>45183</v>
      </c>
    </row>
    <row r="208" spans="2:42" ht="33" x14ac:dyDescent="0.25">
      <c r="B208" s="13">
        <f>COUNTIFS($E$3:E208,'تقرير منتج تام'!$E$4)</f>
        <v>8</v>
      </c>
      <c r="C208" s="37" t="s">
        <v>13</v>
      </c>
      <c r="D208" s="38">
        <v>45183</v>
      </c>
      <c r="E208" s="28">
        <v>21</v>
      </c>
      <c r="F208" s="39" t="s">
        <v>31</v>
      </c>
      <c r="G208" s="40" t="s">
        <v>197</v>
      </c>
      <c r="H208" s="40">
        <v>1</v>
      </c>
      <c r="I208" s="41">
        <v>0.57291666666666663</v>
      </c>
      <c r="J208" s="41">
        <v>0.61458333333333337</v>
      </c>
      <c r="K208" s="26" t="str">
        <f>_xlfn.IFNA(VLOOKUP(E208,الاوردرات!$B$1:$C$600,2,0),"")</f>
        <v xml:space="preserve">كلاود </v>
      </c>
      <c r="L208" s="52"/>
      <c r="N208" s="21">
        <f t="shared" si="7"/>
        <v>4.1666666666666741E-2</v>
      </c>
      <c r="O208" s="22">
        <f>_xlfn.IFNA((VLOOKUP(F208,help!$C$2:$F$12,4,0))*(N208*24),"")</f>
        <v>32.291666666666721</v>
      </c>
      <c r="AP208" s="17">
        <f t="shared" si="8"/>
        <v>45183</v>
      </c>
    </row>
    <row r="209" spans="2:42" ht="33" x14ac:dyDescent="0.25">
      <c r="B209" s="13">
        <f>COUNTIFS($E$3:E209,'تقرير منتج تام'!$E$4)</f>
        <v>8</v>
      </c>
      <c r="C209" s="37" t="s">
        <v>8</v>
      </c>
      <c r="D209" s="38">
        <v>45185</v>
      </c>
      <c r="E209" s="28">
        <v>21</v>
      </c>
      <c r="F209" s="39" t="s">
        <v>31</v>
      </c>
      <c r="G209" s="40" t="s">
        <v>279</v>
      </c>
      <c r="H209" s="40">
        <v>1</v>
      </c>
      <c r="I209" s="41">
        <v>0.41666666666666669</v>
      </c>
      <c r="J209" s="41">
        <v>0.4375</v>
      </c>
      <c r="K209" s="26" t="str">
        <f>_xlfn.IFNA(VLOOKUP(E209,الاوردرات!$B$1:$C$600,2,0),"")</f>
        <v xml:space="preserve">كلاود </v>
      </c>
      <c r="L209" s="52"/>
      <c r="N209" s="21">
        <f t="shared" si="7"/>
        <v>2.0833333333333315E-2</v>
      </c>
      <c r="O209" s="22">
        <f>_xlfn.IFNA((VLOOKUP(F209,help!$C$2:$F$12,4,0))*(N209*24),"")</f>
        <v>16.145833333333318</v>
      </c>
      <c r="AP209" s="17">
        <f t="shared" si="8"/>
        <v>45185</v>
      </c>
    </row>
    <row r="210" spans="2:42" ht="33" x14ac:dyDescent="0.25">
      <c r="B210" s="13">
        <f>COUNTIFS($E$3:E210,'تقرير منتج تام'!$E$4)</f>
        <v>8</v>
      </c>
      <c r="C210" s="37" t="s">
        <v>8</v>
      </c>
      <c r="D210" s="38">
        <v>45185</v>
      </c>
      <c r="E210" s="28">
        <v>21</v>
      </c>
      <c r="F210" s="39" t="s">
        <v>122</v>
      </c>
      <c r="G210" s="40" t="s">
        <v>42</v>
      </c>
      <c r="H210" s="40">
        <v>1</v>
      </c>
      <c r="I210" s="41">
        <v>0.5</v>
      </c>
      <c r="J210" s="41">
        <v>0.625</v>
      </c>
      <c r="K210" s="26" t="str">
        <f>_xlfn.IFNA(VLOOKUP(E210,الاوردرات!$B$1:$C$600,2,0),"")</f>
        <v xml:space="preserve">كلاود </v>
      </c>
      <c r="L210" s="52"/>
      <c r="N210" s="21">
        <f t="shared" si="7"/>
        <v>0.125</v>
      </c>
      <c r="O210" s="22">
        <f>_xlfn.IFNA((VLOOKUP(F210,help!$C$2:$F$12,4,0))*(N210*24),"")</f>
        <v>0</v>
      </c>
      <c r="AP210" s="17">
        <f t="shared" si="8"/>
        <v>45185</v>
      </c>
    </row>
    <row r="211" spans="2:42" ht="33" x14ac:dyDescent="0.25">
      <c r="B211" s="13">
        <f>COUNTIFS($E$3:E211,'تقرير منتج تام'!$E$4)</f>
        <v>8</v>
      </c>
      <c r="C211" s="37" t="s">
        <v>10</v>
      </c>
      <c r="D211" s="38">
        <v>45180</v>
      </c>
      <c r="E211" s="28">
        <v>22</v>
      </c>
      <c r="F211" s="39" t="s">
        <v>34</v>
      </c>
      <c r="G211" s="40" t="s">
        <v>40</v>
      </c>
      <c r="H211" s="40">
        <v>1</v>
      </c>
      <c r="I211" s="41">
        <v>0.8125</v>
      </c>
      <c r="J211" s="41">
        <v>0.85416666666666663</v>
      </c>
      <c r="K211" s="26" t="str">
        <f>_xlfn.IFNA(VLOOKUP(E211,الاوردرات!$B$1:$C$600,2,0),"")</f>
        <v xml:space="preserve">نيو كريستال </v>
      </c>
      <c r="L211" s="52"/>
      <c r="N211" s="21">
        <f t="shared" si="7"/>
        <v>4.166666666666663E-2</v>
      </c>
      <c r="O211" s="22">
        <f>_xlfn.IFNA((VLOOKUP(F211,help!$C$2:$F$12,4,0))*(N211*24),"")</f>
        <v>18.749999999999982</v>
      </c>
      <c r="AP211" s="17">
        <f t="shared" si="8"/>
        <v>45180</v>
      </c>
    </row>
    <row r="212" spans="2:42" ht="33" x14ac:dyDescent="0.25">
      <c r="B212" s="13">
        <f>COUNTIFS($E$3:E212,'تقرير منتج تام'!$E$4)</f>
        <v>8</v>
      </c>
      <c r="C212" s="37" t="s">
        <v>10</v>
      </c>
      <c r="D212" s="38">
        <v>45180</v>
      </c>
      <c r="E212" s="28">
        <v>22</v>
      </c>
      <c r="F212" s="39" t="s">
        <v>31</v>
      </c>
      <c r="G212" s="40" t="s">
        <v>124</v>
      </c>
      <c r="H212" s="40">
        <v>1</v>
      </c>
      <c r="I212" s="41">
        <v>0.82638888888888884</v>
      </c>
      <c r="J212" s="41">
        <v>0.84722222222222221</v>
      </c>
      <c r="K212" s="26" t="str">
        <f>_xlfn.IFNA(VLOOKUP(E212,الاوردرات!$B$1:$C$600,2,0),"")</f>
        <v xml:space="preserve">نيو كريستال </v>
      </c>
      <c r="L212" s="52"/>
      <c r="N212" s="21">
        <f t="shared" si="7"/>
        <v>2.083333333333337E-2</v>
      </c>
      <c r="O212" s="22">
        <f>_xlfn.IFNA((VLOOKUP(F212,help!$C$2:$F$12,4,0))*(N212*24),"")</f>
        <v>16.145833333333361</v>
      </c>
      <c r="AP212" s="17">
        <f t="shared" si="8"/>
        <v>45180</v>
      </c>
    </row>
    <row r="213" spans="2:42" ht="33" x14ac:dyDescent="0.25">
      <c r="B213" s="13">
        <f>COUNTIFS($E$3:E213,'تقرير منتج تام'!$E$4)</f>
        <v>8</v>
      </c>
      <c r="C213" s="37" t="s">
        <v>11</v>
      </c>
      <c r="D213" s="38">
        <v>45181</v>
      </c>
      <c r="E213" s="28">
        <v>22</v>
      </c>
      <c r="F213" s="39" t="s">
        <v>33</v>
      </c>
      <c r="G213" s="40" t="s">
        <v>123</v>
      </c>
      <c r="H213" s="40">
        <v>1</v>
      </c>
      <c r="I213" s="41">
        <v>0.5625</v>
      </c>
      <c r="J213" s="41">
        <v>0.64583333333333337</v>
      </c>
      <c r="K213" s="26" t="str">
        <f>_xlfn.IFNA(VLOOKUP(E213,الاوردرات!$B$1:$C$600,2,0),"")</f>
        <v xml:space="preserve">نيو كريستال </v>
      </c>
      <c r="L213" s="52"/>
      <c r="N213" s="21">
        <f t="shared" si="7"/>
        <v>8.333333333333337E-2</v>
      </c>
      <c r="O213" s="22">
        <f>_xlfn.IFNA((VLOOKUP(F213,help!$C$2:$F$12,4,0))*(N213*24),"")</f>
        <v>64.583333333333357</v>
      </c>
      <c r="AP213" s="17">
        <f t="shared" si="8"/>
        <v>45181</v>
      </c>
    </row>
    <row r="214" spans="2:42" ht="33" x14ac:dyDescent="0.25">
      <c r="B214" s="13">
        <f>COUNTIFS($E$3:E214,'تقرير منتج تام'!$E$4)</f>
        <v>8</v>
      </c>
      <c r="C214" s="37" t="s">
        <v>11</v>
      </c>
      <c r="D214" s="38">
        <v>45181</v>
      </c>
      <c r="E214" s="28">
        <v>22</v>
      </c>
      <c r="F214" s="39" t="s">
        <v>52</v>
      </c>
      <c r="G214" s="40" t="s">
        <v>173</v>
      </c>
      <c r="H214" s="40">
        <v>1</v>
      </c>
      <c r="I214" s="41">
        <v>0.39583333333333331</v>
      </c>
      <c r="J214" s="41">
        <v>0.55208333333333337</v>
      </c>
      <c r="K214" s="26" t="str">
        <f>_xlfn.IFNA(VLOOKUP(E214,الاوردرات!$B$1:$C$600,2,0),"")</f>
        <v xml:space="preserve">نيو كريستال </v>
      </c>
      <c r="L214" s="52"/>
      <c r="N214" s="21">
        <f t="shared" si="7"/>
        <v>0.15625000000000006</v>
      </c>
      <c r="O214" s="22">
        <f>_xlfn.IFNA((VLOOKUP(F214,help!$C$2:$F$12,4,0))*(N214*24),"")</f>
        <v>101.56250000000003</v>
      </c>
      <c r="AP214" s="17">
        <f t="shared" si="8"/>
        <v>45181</v>
      </c>
    </row>
    <row r="215" spans="2:42" ht="33" x14ac:dyDescent="0.25">
      <c r="B215" s="13">
        <f>COUNTIFS($E$3:E215,'تقرير منتج تام'!$E$4)</f>
        <v>8</v>
      </c>
      <c r="C215" s="37" t="s">
        <v>11</v>
      </c>
      <c r="D215" s="38">
        <v>45181</v>
      </c>
      <c r="E215" s="28">
        <v>22</v>
      </c>
      <c r="F215" s="39" t="s">
        <v>32</v>
      </c>
      <c r="G215" s="40" t="s">
        <v>173</v>
      </c>
      <c r="H215" s="40">
        <v>1</v>
      </c>
      <c r="I215" s="41">
        <v>0.41666666666666669</v>
      </c>
      <c r="J215" s="41">
        <v>0.5625</v>
      </c>
      <c r="K215" s="26" t="str">
        <f>_xlfn.IFNA(VLOOKUP(E215,الاوردرات!$B$1:$C$600,2,0),"")</f>
        <v xml:space="preserve">نيو كريستال </v>
      </c>
      <c r="L215" s="52"/>
      <c r="N215" s="21">
        <f t="shared" si="7"/>
        <v>0.14583333333333331</v>
      </c>
      <c r="O215" s="22">
        <f>_xlfn.IFNA((VLOOKUP(F215,help!$C$2:$F$12,4,0))*(N215*24),"")</f>
        <v>94.791666666666657</v>
      </c>
      <c r="AP215" s="17">
        <f t="shared" si="8"/>
        <v>45181</v>
      </c>
    </row>
    <row r="216" spans="2:42" ht="33" x14ac:dyDescent="0.25">
      <c r="B216" s="13">
        <f>COUNTIFS($E$3:E216,'تقرير منتج تام'!$E$4)</f>
        <v>8</v>
      </c>
      <c r="C216" s="37" t="s">
        <v>11</v>
      </c>
      <c r="D216" s="38">
        <v>45181</v>
      </c>
      <c r="E216" s="28">
        <v>22</v>
      </c>
      <c r="F216" s="39" t="s">
        <v>32</v>
      </c>
      <c r="G216" s="40" t="s">
        <v>36</v>
      </c>
      <c r="H216" s="40">
        <v>1</v>
      </c>
      <c r="I216" s="41">
        <v>0.66666666666666663</v>
      </c>
      <c r="J216" s="41">
        <v>0.83333333333333337</v>
      </c>
      <c r="K216" s="26" t="str">
        <f>_xlfn.IFNA(VLOOKUP(E216,الاوردرات!$B$1:$C$600,2,0),"")</f>
        <v xml:space="preserve">نيو كريستال </v>
      </c>
      <c r="L216" s="52"/>
      <c r="N216" s="21">
        <f t="shared" si="7"/>
        <v>0.16666666666666674</v>
      </c>
      <c r="O216" s="22">
        <f>_xlfn.IFNA((VLOOKUP(F216,help!$C$2:$F$12,4,0))*(N216*24),"")</f>
        <v>108.33333333333337</v>
      </c>
      <c r="AP216" s="17">
        <f t="shared" si="8"/>
        <v>45181</v>
      </c>
    </row>
    <row r="217" spans="2:42" ht="33" x14ac:dyDescent="0.25">
      <c r="B217" s="13">
        <f>COUNTIFS($E$3:E217,'تقرير منتج تام'!$E$4)</f>
        <v>8</v>
      </c>
      <c r="C217" s="37" t="s">
        <v>11</v>
      </c>
      <c r="D217" s="38">
        <v>45181</v>
      </c>
      <c r="E217" s="28">
        <v>22</v>
      </c>
      <c r="F217" s="39" t="s">
        <v>52</v>
      </c>
      <c r="G217" s="40" t="s">
        <v>36</v>
      </c>
      <c r="H217" s="40">
        <v>1</v>
      </c>
      <c r="I217" s="41">
        <v>0.75</v>
      </c>
      <c r="J217" s="41">
        <v>0.83333333333333337</v>
      </c>
      <c r="K217" s="26" t="str">
        <f>_xlfn.IFNA(VLOOKUP(E217,الاوردرات!$B$1:$C$600,2,0),"")</f>
        <v xml:space="preserve">نيو كريستال </v>
      </c>
      <c r="L217" s="52"/>
      <c r="N217" s="21">
        <f t="shared" si="7"/>
        <v>8.333333333333337E-2</v>
      </c>
      <c r="O217" s="22">
        <f>_xlfn.IFNA((VLOOKUP(F217,help!$C$2:$F$12,4,0))*(N217*24),"")</f>
        <v>54.166666666666686</v>
      </c>
      <c r="AP217" s="17">
        <f t="shared" si="8"/>
        <v>45181</v>
      </c>
    </row>
    <row r="218" spans="2:42" ht="33" x14ac:dyDescent="0.25">
      <c r="B218" s="13">
        <f>COUNTIFS($E$3:E218,'تقرير منتج تام'!$E$4)</f>
        <v>8</v>
      </c>
      <c r="C218" s="37" t="s">
        <v>11</v>
      </c>
      <c r="D218" s="38">
        <v>45181</v>
      </c>
      <c r="E218" s="28">
        <v>22</v>
      </c>
      <c r="F218" s="39" t="s">
        <v>31</v>
      </c>
      <c r="G218" s="40" t="s">
        <v>125</v>
      </c>
      <c r="H218" s="40">
        <v>1</v>
      </c>
      <c r="I218" s="41">
        <v>0.72916666666666663</v>
      </c>
      <c r="J218" s="41">
        <v>0.77083333333333337</v>
      </c>
      <c r="K218" s="26" t="str">
        <f>_xlfn.IFNA(VLOOKUP(E218,الاوردرات!$B$1:$C$600,2,0),"")</f>
        <v xml:space="preserve">نيو كريستال </v>
      </c>
      <c r="L218" s="52"/>
      <c r="N218" s="21">
        <f t="shared" si="7"/>
        <v>4.1666666666666741E-2</v>
      </c>
      <c r="O218" s="22">
        <f>_xlfn.IFNA((VLOOKUP(F218,help!$C$2:$F$12,4,0))*(N218*24),"")</f>
        <v>32.291666666666721</v>
      </c>
      <c r="AP218" s="17">
        <f t="shared" si="8"/>
        <v>45181</v>
      </c>
    </row>
    <row r="219" spans="2:42" ht="33" x14ac:dyDescent="0.25">
      <c r="B219" s="13">
        <f>COUNTIFS($E$3:E219,'تقرير منتج تام'!$E$4)</f>
        <v>8</v>
      </c>
      <c r="C219" s="37" t="s">
        <v>12</v>
      </c>
      <c r="D219" s="38">
        <v>45182</v>
      </c>
      <c r="E219" s="28">
        <v>22</v>
      </c>
      <c r="F219" s="39" t="s">
        <v>34</v>
      </c>
      <c r="G219" s="40" t="s">
        <v>174</v>
      </c>
      <c r="H219" s="40">
        <v>1</v>
      </c>
      <c r="I219" s="41">
        <v>0.54166666666666663</v>
      </c>
      <c r="J219" s="41">
        <v>0.5625</v>
      </c>
      <c r="K219" s="26" t="str">
        <f>_xlfn.IFNA(VLOOKUP(E219,الاوردرات!$B$1:$C$600,2,0),"")</f>
        <v xml:space="preserve">نيو كريستال </v>
      </c>
      <c r="L219" s="52"/>
      <c r="N219" s="21">
        <f t="shared" si="7"/>
        <v>2.083333333333337E-2</v>
      </c>
      <c r="O219" s="22">
        <f>_xlfn.IFNA((VLOOKUP(F219,help!$C$2:$F$12,4,0))*(N219*24),"")</f>
        <v>9.375000000000016</v>
      </c>
      <c r="AP219" s="17">
        <f t="shared" si="8"/>
        <v>45182</v>
      </c>
    </row>
    <row r="220" spans="2:42" ht="33" x14ac:dyDescent="0.25">
      <c r="B220" s="13">
        <f>COUNTIFS($E$3:E220,'تقرير منتج تام'!$E$4)</f>
        <v>8</v>
      </c>
      <c r="C220" s="37" t="s">
        <v>12</v>
      </c>
      <c r="D220" s="38">
        <v>45182</v>
      </c>
      <c r="E220" s="28">
        <v>22</v>
      </c>
      <c r="F220" s="39" t="s">
        <v>31</v>
      </c>
      <c r="G220" s="40" t="s">
        <v>125</v>
      </c>
      <c r="H220" s="40">
        <v>1</v>
      </c>
      <c r="I220" s="41">
        <v>0.42708333333333331</v>
      </c>
      <c r="J220" s="41">
        <v>0.46875</v>
      </c>
      <c r="K220" s="26" t="str">
        <f>_xlfn.IFNA(VLOOKUP(E220,الاوردرات!$B$1:$C$600,2,0),"")</f>
        <v xml:space="preserve">نيو كريستال </v>
      </c>
      <c r="L220" s="52"/>
      <c r="N220" s="21">
        <f t="shared" si="7"/>
        <v>4.1666666666666685E-2</v>
      </c>
      <c r="O220" s="22">
        <f>_xlfn.IFNA((VLOOKUP(F220,help!$C$2:$F$12,4,0))*(N220*24),"")</f>
        <v>32.291666666666679</v>
      </c>
      <c r="AP220" s="17">
        <f t="shared" si="8"/>
        <v>45182</v>
      </c>
    </row>
    <row r="221" spans="2:42" ht="33" x14ac:dyDescent="0.25">
      <c r="B221" s="13">
        <f>COUNTIFS($E$3:E221,'تقرير منتج تام'!$E$4)</f>
        <v>8</v>
      </c>
      <c r="C221" s="37" t="s">
        <v>12</v>
      </c>
      <c r="D221" s="38">
        <v>45182</v>
      </c>
      <c r="E221" s="28">
        <v>22</v>
      </c>
      <c r="F221" s="39" t="s">
        <v>31</v>
      </c>
      <c r="G221" s="40" t="s">
        <v>125</v>
      </c>
      <c r="H221" s="40">
        <v>1</v>
      </c>
      <c r="I221" s="41">
        <v>0.5</v>
      </c>
      <c r="J221" s="41">
        <v>0.5625</v>
      </c>
      <c r="K221" s="26" t="str">
        <f>_xlfn.IFNA(VLOOKUP(E221,الاوردرات!$B$1:$C$600,2,0),"")</f>
        <v xml:space="preserve">نيو كريستال </v>
      </c>
      <c r="L221" s="52"/>
      <c r="N221" s="21">
        <f t="shared" si="7"/>
        <v>6.25E-2</v>
      </c>
      <c r="O221" s="22">
        <f>_xlfn.IFNA((VLOOKUP(F221,help!$C$2:$F$12,4,0))*(N221*24),"")</f>
        <v>48.4375</v>
      </c>
      <c r="AP221" s="17">
        <f t="shared" si="8"/>
        <v>45182</v>
      </c>
    </row>
    <row r="222" spans="2:42" ht="33" x14ac:dyDescent="0.25">
      <c r="B222" s="13">
        <f>COUNTIFS($E$3:E222,'تقرير منتج تام'!$E$4)</f>
        <v>8</v>
      </c>
      <c r="C222" s="37" t="s">
        <v>9</v>
      </c>
      <c r="D222" s="38">
        <v>45186</v>
      </c>
      <c r="E222" s="28">
        <v>22</v>
      </c>
      <c r="F222" s="39" t="s">
        <v>122</v>
      </c>
      <c r="G222" s="40" t="s">
        <v>42</v>
      </c>
      <c r="H222" s="40">
        <v>1</v>
      </c>
      <c r="I222" s="41">
        <v>0.5</v>
      </c>
      <c r="J222" s="41">
        <v>0.58333333333333337</v>
      </c>
      <c r="K222" s="26" t="str">
        <f>_xlfn.IFNA(VLOOKUP(E222,الاوردرات!$B$1:$C$600,2,0),"")</f>
        <v xml:space="preserve">نيو كريستال </v>
      </c>
      <c r="L222" s="52"/>
      <c r="N222" s="21">
        <f t="shared" si="7"/>
        <v>8.333333333333337E-2</v>
      </c>
      <c r="O222" s="22">
        <f>_xlfn.IFNA((VLOOKUP(F222,help!$C$2:$F$12,4,0))*(N222*24),"")</f>
        <v>0</v>
      </c>
      <c r="AP222" s="17">
        <f t="shared" si="8"/>
        <v>45186</v>
      </c>
    </row>
    <row r="223" spans="2:42" ht="33" x14ac:dyDescent="0.25">
      <c r="B223" s="13">
        <f>COUNTIFS($E$3:E223,'تقرير منتج تام'!$E$4)</f>
        <v>8</v>
      </c>
      <c r="C223" s="37" t="s">
        <v>10</v>
      </c>
      <c r="D223" s="38">
        <v>45187</v>
      </c>
      <c r="E223" s="28">
        <v>22</v>
      </c>
      <c r="F223" s="39" t="s">
        <v>31</v>
      </c>
      <c r="G223" s="40" t="s">
        <v>280</v>
      </c>
      <c r="H223" s="40">
        <v>1</v>
      </c>
      <c r="I223" s="41">
        <v>0.4375</v>
      </c>
      <c r="J223" s="41">
        <v>0.45833333333333331</v>
      </c>
      <c r="K223" s="26" t="str">
        <f>_xlfn.IFNA(VLOOKUP(E223,الاوردرات!$B$1:$C$600,2,0),"")</f>
        <v xml:space="preserve">نيو كريستال </v>
      </c>
      <c r="L223" s="52"/>
      <c r="N223" s="21">
        <f t="shared" si="7"/>
        <v>2.0833333333333315E-2</v>
      </c>
      <c r="O223" s="22">
        <f>_xlfn.IFNA((VLOOKUP(F223,help!$C$2:$F$12,4,0))*(N223*24),"")</f>
        <v>16.145833333333318</v>
      </c>
      <c r="AP223" s="17">
        <f t="shared" si="8"/>
        <v>45187</v>
      </c>
    </row>
    <row r="224" spans="2:42" ht="33" x14ac:dyDescent="0.25">
      <c r="B224" s="13">
        <f>COUNTIFS($E$3:E224,'تقرير منتج تام'!$E$4)</f>
        <v>8</v>
      </c>
      <c r="C224" s="37" t="s">
        <v>10</v>
      </c>
      <c r="D224" s="38">
        <v>45187</v>
      </c>
      <c r="E224" s="28">
        <v>22</v>
      </c>
      <c r="F224" s="39" t="s">
        <v>122</v>
      </c>
      <c r="G224" s="40" t="s">
        <v>42</v>
      </c>
      <c r="H224" s="40">
        <v>1</v>
      </c>
      <c r="I224" s="41">
        <v>0.625</v>
      </c>
      <c r="J224" s="41">
        <v>0.75</v>
      </c>
      <c r="K224" s="26" t="str">
        <f>_xlfn.IFNA(VLOOKUP(E224,الاوردرات!$B$1:$C$600,2,0),"")</f>
        <v xml:space="preserve">نيو كريستال </v>
      </c>
      <c r="L224" s="52"/>
      <c r="N224" s="21">
        <f t="shared" si="7"/>
        <v>0.125</v>
      </c>
      <c r="O224" s="22">
        <f>_xlfn.IFNA((VLOOKUP(F224,help!$C$2:$F$12,4,0))*(N224*24),"")</f>
        <v>0</v>
      </c>
      <c r="AP224" s="17">
        <f t="shared" si="8"/>
        <v>45187</v>
      </c>
    </row>
    <row r="225" spans="2:42" ht="33" x14ac:dyDescent="0.25">
      <c r="B225" s="13">
        <f>COUNTIFS($E$3:E225,'تقرير منتج تام'!$E$4)</f>
        <v>8</v>
      </c>
      <c r="C225" s="37" t="s">
        <v>11</v>
      </c>
      <c r="D225" s="38">
        <v>45188</v>
      </c>
      <c r="E225" s="28">
        <v>22</v>
      </c>
      <c r="F225" s="39" t="s">
        <v>122</v>
      </c>
      <c r="G225" s="40" t="s">
        <v>194</v>
      </c>
      <c r="H225" s="40">
        <v>1</v>
      </c>
      <c r="I225" s="41">
        <v>0.45833333333333331</v>
      </c>
      <c r="J225" s="41">
        <v>0.5</v>
      </c>
      <c r="K225" s="26" t="str">
        <f>_xlfn.IFNA(VLOOKUP(E225,الاوردرات!$B$1:$C$600,2,0),"")</f>
        <v xml:space="preserve">نيو كريستال </v>
      </c>
      <c r="L225" s="52"/>
      <c r="N225" s="21">
        <f t="shared" si="7"/>
        <v>4.1666666666666685E-2</v>
      </c>
      <c r="O225" s="22">
        <f>_xlfn.IFNA((VLOOKUP(F225,help!$C$2:$F$12,4,0))*(N225*24),"")</f>
        <v>0</v>
      </c>
      <c r="AP225" s="17">
        <f t="shared" si="8"/>
        <v>45188</v>
      </c>
    </row>
    <row r="226" spans="2:42" ht="42" x14ac:dyDescent="0.25">
      <c r="B226" s="13">
        <f>COUNTIFS($E$3:E226,'تقرير منتج تام'!$E$4)</f>
        <v>8</v>
      </c>
      <c r="C226" s="37" t="s">
        <v>153</v>
      </c>
      <c r="D226" s="38">
        <v>45187</v>
      </c>
      <c r="E226" s="28">
        <v>15</v>
      </c>
      <c r="F226" s="39" t="s">
        <v>52</v>
      </c>
      <c r="G226" s="40" t="s">
        <v>296</v>
      </c>
      <c r="H226" s="40">
        <v>1</v>
      </c>
      <c r="I226" s="41">
        <v>0.44791666666666669</v>
      </c>
      <c r="J226" s="41">
        <v>0.45833333333333331</v>
      </c>
      <c r="K226" s="26" t="str">
        <f>_xlfn.IFNA(VLOOKUP(E226,الاوردرات!$B$1:$C$600,2,0),"")</f>
        <v>سبرينج + رو</v>
      </c>
      <c r="L226" s="52"/>
      <c r="N226" s="21">
        <f t="shared" si="7"/>
        <v>1.041666666666663E-2</v>
      </c>
      <c r="O226" s="22">
        <f>_xlfn.IFNA((VLOOKUP(F226,help!$C$2:$F$12,4,0))*(N226*24),"")</f>
        <v>6.7708333333333091</v>
      </c>
      <c r="AP226" s="17">
        <f t="shared" si="8"/>
        <v>45187</v>
      </c>
    </row>
    <row r="227" spans="2:42" ht="42" x14ac:dyDescent="0.25">
      <c r="B227" s="13">
        <f>COUNTIFS($E$3:E227,'تقرير منتج تام'!$E$4)</f>
        <v>8</v>
      </c>
      <c r="C227" s="37" t="s">
        <v>153</v>
      </c>
      <c r="D227" s="38">
        <v>45187</v>
      </c>
      <c r="E227" s="28">
        <v>15</v>
      </c>
      <c r="F227" s="39" t="s">
        <v>266</v>
      </c>
      <c r="G227" s="40" t="s">
        <v>297</v>
      </c>
      <c r="H227" s="40">
        <v>1</v>
      </c>
      <c r="I227" s="41">
        <v>0.5</v>
      </c>
      <c r="J227" s="41">
        <v>0.54166666666666663</v>
      </c>
      <c r="K227" s="26" t="str">
        <f>_xlfn.IFNA(VLOOKUP(E227,الاوردرات!$B$1:$C$600,2,0),"")</f>
        <v>سبرينج + رو</v>
      </c>
      <c r="L227" s="52"/>
      <c r="N227" s="21">
        <f t="shared" si="7"/>
        <v>4.166666666666663E-2</v>
      </c>
      <c r="O227" s="22">
        <f>_xlfn.IFNA((VLOOKUP(F227,help!$C$2:$F$12,4,0))*(N227*24),"")</f>
        <v>27.083333333333307</v>
      </c>
      <c r="AP227" s="17">
        <f t="shared" si="8"/>
        <v>45187</v>
      </c>
    </row>
    <row r="228" spans="2:42" ht="33" x14ac:dyDescent="0.25">
      <c r="B228" s="13">
        <f>COUNTIFS($E$3:E228,'تقرير منتج تام'!$E$4)</f>
        <v>8</v>
      </c>
      <c r="C228" s="37" t="s">
        <v>153</v>
      </c>
      <c r="D228" s="38">
        <v>45187</v>
      </c>
      <c r="E228" s="28">
        <v>15</v>
      </c>
      <c r="F228" s="39" t="s">
        <v>31</v>
      </c>
      <c r="G228" s="40" t="s">
        <v>298</v>
      </c>
      <c r="H228" s="40">
        <v>1</v>
      </c>
      <c r="I228" s="41">
        <v>0.78125</v>
      </c>
      <c r="J228" s="41">
        <v>0.79166666666666663</v>
      </c>
      <c r="K228" s="26" t="str">
        <f>_xlfn.IFNA(VLOOKUP(E228,الاوردرات!$B$1:$C$600,2,0),"")</f>
        <v>سبرينج + رو</v>
      </c>
      <c r="L228" s="52"/>
      <c r="N228" s="21">
        <f t="shared" si="7"/>
        <v>1.041666666666663E-2</v>
      </c>
      <c r="O228" s="22">
        <f>_xlfn.IFNA((VLOOKUP(F228,help!$C$2:$F$12,4,0))*(N228*24),"")</f>
        <v>8.0729166666666377</v>
      </c>
      <c r="AP228" s="17">
        <f t="shared" si="8"/>
        <v>45187</v>
      </c>
    </row>
    <row r="229" spans="2:42" ht="33" x14ac:dyDescent="0.25">
      <c r="B229" s="13">
        <f>COUNTIFS($E$3:E229,'تقرير منتج تام'!$E$4)</f>
        <v>8</v>
      </c>
      <c r="C229" s="37" t="s">
        <v>11</v>
      </c>
      <c r="D229" s="38">
        <v>45188</v>
      </c>
      <c r="E229" s="28">
        <v>15</v>
      </c>
      <c r="F229" s="39" t="s">
        <v>52</v>
      </c>
      <c r="G229" s="40" t="s">
        <v>173</v>
      </c>
      <c r="H229" s="40">
        <v>1</v>
      </c>
      <c r="I229" s="41">
        <v>0.75</v>
      </c>
      <c r="J229" s="41">
        <v>0.77083333333333337</v>
      </c>
      <c r="K229" s="26" t="str">
        <f>_xlfn.IFNA(VLOOKUP(E229,الاوردرات!$B$1:$C$600,2,0),"")</f>
        <v>سبرينج + رو</v>
      </c>
      <c r="L229" s="52"/>
      <c r="N229" s="21">
        <f t="shared" si="7"/>
        <v>2.083333333333337E-2</v>
      </c>
      <c r="O229" s="22">
        <f>_xlfn.IFNA((VLOOKUP(F229,help!$C$2:$F$12,4,0))*(N229*24),"")</f>
        <v>13.541666666666691</v>
      </c>
      <c r="AP229" s="17">
        <f t="shared" si="8"/>
        <v>45188</v>
      </c>
    </row>
    <row r="230" spans="2:42" ht="33" x14ac:dyDescent="0.25">
      <c r="B230" s="13">
        <f>COUNTIFS($E$3:E230,'تقرير منتج تام'!$E$4)</f>
        <v>8</v>
      </c>
      <c r="C230" s="37" t="s">
        <v>11</v>
      </c>
      <c r="D230" s="38">
        <v>45188</v>
      </c>
      <c r="E230" s="28">
        <v>15</v>
      </c>
      <c r="F230" s="39" t="s">
        <v>52</v>
      </c>
      <c r="G230" s="40" t="s">
        <v>37</v>
      </c>
      <c r="H230" s="40">
        <v>1</v>
      </c>
      <c r="I230" s="41">
        <v>0.5625</v>
      </c>
      <c r="J230" s="41">
        <v>0.58333333333333337</v>
      </c>
      <c r="K230" s="26" t="str">
        <f>_xlfn.IFNA(VLOOKUP(E230,الاوردرات!$B$1:$C$600,2,0),"")</f>
        <v>سبرينج + رو</v>
      </c>
      <c r="L230" s="52"/>
      <c r="N230" s="21">
        <f t="shared" si="7"/>
        <v>2.083333333333337E-2</v>
      </c>
      <c r="O230" s="22">
        <f>_xlfn.IFNA((VLOOKUP(F230,help!$C$2:$F$12,4,0))*(N230*24),"")</f>
        <v>13.541666666666691</v>
      </c>
      <c r="AP230" s="17">
        <f t="shared" si="8"/>
        <v>45188</v>
      </c>
    </row>
    <row r="231" spans="2:42" ht="42" x14ac:dyDescent="0.25">
      <c r="B231" s="13">
        <f>COUNTIFS($E$3:E231,'تقرير منتج تام'!$E$4)</f>
        <v>8</v>
      </c>
      <c r="C231" s="37" t="s">
        <v>11</v>
      </c>
      <c r="D231" s="38">
        <v>45188</v>
      </c>
      <c r="E231" s="28">
        <v>15</v>
      </c>
      <c r="F231" s="39" t="s">
        <v>33</v>
      </c>
      <c r="G231" s="40" t="s">
        <v>299</v>
      </c>
      <c r="H231" s="40">
        <v>1</v>
      </c>
      <c r="I231" s="41">
        <v>0.75</v>
      </c>
      <c r="J231" s="41">
        <v>0.83333333333333337</v>
      </c>
      <c r="K231" s="26" t="str">
        <f>_xlfn.IFNA(VLOOKUP(E231,الاوردرات!$B$1:$C$600,2,0),"")</f>
        <v>سبرينج + رو</v>
      </c>
      <c r="L231" s="52"/>
      <c r="N231" s="21">
        <f t="shared" si="7"/>
        <v>8.333333333333337E-2</v>
      </c>
      <c r="O231" s="22">
        <f>_xlfn.IFNA((VLOOKUP(F231,help!$C$2:$F$12,4,0))*(N231*24),"")</f>
        <v>64.583333333333357</v>
      </c>
      <c r="AP231" s="17">
        <f t="shared" si="8"/>
        <v>45188</v>
      </c>
    </row>
    <row r="232" spans="2:42" ht="42" x14ac:dyDescent="0.25">
      <c r="B232" s="13">
        <f>COUNTIFS($E$3:E232,'تقرير منتج تام'!$E$4)</f>
        <v>8</v>
      </c>
      <c r="C232" s="37" t="s">
        <v>153</v>
      </c>
      <c r="D232" s="38">
        <v>45187</v>
      </c>
      <c r="E232" s="28">
        <v>23</v>
      </c>
      <c r="F232" s="39" t="s">
        <v>52</v>
      </c>
      <c r="G232" s="40" t="s">
        <v>302</v>
      </c>
      <c r="H232" s="40">
        <v>1</v>
      </c>
      <c r="I232" s="41">
        <v>0.70833333333333337</v>
      </c>
      <c r="J232" s="41">
        <v>0.79166666666666663</v>
      </c>
      <c r="K232" s="26" t="str">
        <f>_xlfn.IFNA(VLOOKUP(E232,الاوردرات!$B$1:$C$600,2,0),"")</f>
        <v>سبرينج + وينتر</v>
      </c>
      <c r="L232" s="52"/>
      <c r="N232" s="21">
        <f t="shared" si="7"/>
        <v>8.3333333333333259E-2</v>
      </c>
      <c r="O232" s="22">
        <f>_xlfn.IFNA((VLOOKUP(F232,help!$C$2:$F$12,4,0))*(N232*24),"")</f>
        <v>54.166666666666615</v>
      </c>
      <c r="AP232" s="17">
        <f t="shared" si="8"/>
        <v>45187</v>
      </c>
    </row>
    <row r="233" spans="2:42" ht="33" x14ac:dyDescent="0.25">
      <c r="B233" s="13">
        <f>COUNTIFS($E$3:E233,'تقرير منتج تام'!$E$4)</f>
        <v>8</v>
      </c>
      <c r="C233" s="37" t="s">
        <v>153</v>
      </c>
      <c r="D233" s="38">
        <v>45187</v>
      </c>
      <c r="E233" s="28">
        <v>23</v>
      </c>
      <c r="F233" s="39" t="s">
        <v>31</v>
      </c>
      <c r="G233" s="40" t="s">
        <v>298</v>
      </c>
      <c r="H233" s="40">
        <v>1</v>
      </c>
      <c r="I233" s="41">
        <v>0.77083333333333337</v>
      </c>
      <c r="J233" s="41">
        <v>0.78125</v>
      </c>
      <c r="K233" s="26" t="str">
        <f>_xlfn.IFNA(VLOOKUP(E233,الاوردرات!$B$1:$C$600,2,0),"")</f>
        <v>سبرينج + وينتر</v>
      </c>
      <c r="L233" s="52"/>
      <c r="N233" s="21">
        <f t="shared" si="7"/>
        <v>1.041666666666663E-2</v>
      </c>
      <c r="O233" s="22">
        <f>_xlfn.IFNA((VLOOKUP(F233,help!$C$2:$F$12,4,0))*(N233*24),"")</f>
        <v>8.0729166666666377</v>
      </c>
      <c r="AP233" s="17">
        <f t="shared" si="8"/>
        <v>45187</v>
      </c>
    </row>
    <row r="234" spans="2:42" ht="33" x14ac:dyDescent="0.25">
      <c r="B234" s="13">
        <f>COUNTIFS($E$3:E234,'تقرير منتج تام'!$E$4)</f>
        <v>8</v>
      </c>
      <c r="C234" s="37" t="s">
        <v>11</v>
      </c>
      <c r="D234" s="38">
        <v>45188</v>
      </c>
      <c r="E234" s="28">
        <v>23</v>
      </c>
      <c r="F234" s="39" t="s">
        <v>52</v>
      </c>
      <c r="G234" s="40" t="s">
        <v>173</v>
      </c>
      <c r="H234" s="40">
        <v>1</v>
      </c>
      <c r="I234" s="41">
        <v>0.60416666666666663</v>
      </c>
      <c r="J234" s="41">
        <v>0.70833333333333337</v>
      </c>
      <c r="K234" s="26" t="str">
        <f>_xlfn.IFNA(VLOOKUP(E234,الاوردرات!$B$1:$C$600,2,0),"")</f>
        <v>سبرينج + وينتر</v>
      </c>
      <c r="L234" s="52"/>
      <c r="N234" s="21">
        <f t="shared" si="7"/>
        <v>0.10416666666666674</v>
      </c>
      <c r="O234" s="22">
        <f>_xlfn.IFNA((VLOOKUP(F234,help!$C$2:$F$12,4,0))*(N234*24),"")</f>
        <v>67.708333333333385</v>
      </c>
      <c r="AP234" s="17">
        <f t="shared" si="8"/>
        <v>45188</v>
      </c>
    </row>
    <row r="235" spans="2:42" ht="33" x14ac:dyDescent="0.25">
      <c r="B235" s="13">
        <f>COUNTIFS($E$3:E235,'تقرير منتج تام'!$E$4)</f>
        <v>8</v>
      </c>
      <c r="C235" s="37" t="s">
        <v>11</v>
      </c>
      <c r="D235" s="38">
        <v>45188</v>
      </c>
      <c r="E235" s="28">
        <v>23</v>
      </c>
      <c r="F235" s="39" t="s">
        <v>52</v>
      </c>
      <c r="G235" s="40" t="s">
        <v>173</v>
      </c>
      <c r="H235" s="40">
        <v>1</v>
      </c>
      <c r="I235" s="41">
        <v>0.77083333333333337</v>
      </c>
      <c r="J235" s="41">
        <v>0.79166666666666663</v>
      </c>
      <c r="K235" s="26" t="str">
        <f>_xlfn.IFNA(VLOOKUP(E235,الاوردرات!$B$1:$C$600,2,0),"")</f>
        <v>سبرينج + وينتر</v>
      </c>
      <c r="L235" s="52"/>
      <c r="N235" s="21">
        <f t="shared" si="7"/>
        <v>2.0833333333333259E-2</v>
      </c>
      <c r="O235" s="22">
        <f>_xlfn.IFNA((VLOOKUP(F235,help!$C$2:$F$12,4,0))*(N235*24),"")</f>
        <v>13.541666666666618</v>
      </c>
      <c r="AP235" s="17">
        <f t="shared" si="8"/>
        <v>45188</v>
      </c>
    </row>
    <row r="236" spans="2:42" ht="33" x14ac:dyDescent="0.25">
      <c r="B236" s="13">
        <f>COUNTIFS($E$3:E236,'تقرير منتج تام'!$E$4)</f>
        <v>8</v>
      </c>
      <c r="C236" s="37" t="s">
        <v>11</v>
      </c>
      <c r="D236" s="38">
        <v>45188</v>
      </c>
      <c r="E236" s="28">
        <v>23</v>
      </c>
      <c r="F236" s="39" t="s">
        <v>33</v>
      </c>
      <c r="G236" s="40" t="s">
        <v>173</v>
      </c>
      <c r="H236" s="40">
        <v>1</v>
      </c>
      <c r="I236" s="41">
        <v>0.45833333333333331</v>
      </c>
      <c r="J236" s="41">
        <v>0.54166666666666663</v>
      </c>
      <c r="K236" s="26" t="str">
        <f>_xlfn.IFNA(VLOOKUP(E236,الاوردرات!$B$1:$C$600,2,0),"")</f>
        <v>سبرينج + وينتر</v>
      </c>
      <c r="L236" s="52"/>
      <c r="N236" s="21">
        <f t="shared" si="7"/>
        <v>8.3333333333333315E-2</v>
      </c>
      <c r="O236" s="22">
        <f>_xlfn.IFNA((VLOOKUP(F236,help!$C$2:$F$12,4,0))*(N236*24),"")</f>
        <v>64.583333333333314</v>
      </c>
      <c r="AP236" s="17">
        <f t="shared" si="8"/>
        <v>45188</v>
      </c>
    </row>
    <row r="237" spans="2:42" ht="33" x14ac:dyDescent="0.25">
      <c r="B237" s="13">
        <f>COUNTIFS($E$3:E237,'تقرير منتج تام'!$E$4)</f>
        <v>8</v>
      </c>
      <c r="C237" s="37" t="s">
        <v>11</v>
      </c>
      <c r="D237" s="38">
        <v>45188</v>
      </c>
      <c r="E237" s="28">
        <v>23</v>
      </c>
      <c r="F237" s="39" t="s">
        <v>52</v>
      </c>
      <c r="G237" s="40" t="s">
        <v>303</v>
      </c>
      <c r="H237" s="40">
        <v>1</v>
      </c>
      <c r="I237" s="41">
        <v>0.79166666666666663</v>
      </c>
      <c r="J237" s="41">
        <v>0.85416666666666663</v>
      </c>
      <c r="K237" s="26" t="str">
        <f>_xlfn.IFNA(VLOOKUP(E237,الاوردرات!$B$1:$C$600,2,0),"")</f>
        <v>سبرينج + وينتر</v>
      </c>
      <c r="L237" s="52"/>
      <c r="N237" s="21">
        <f t="shared" si="7"/>
        <v>6.25E-2</v>
      </c>
      <c r="O237" s="22">
        <f>_xlfn.IFNA((VLOOKUP(F237,help!$C$2:$F$12,4,0))*(N237*24),"")</f>
        <v>40.625</v>
      </c>
      <c r="AP237" s="17">
        <f t="shared" si="8"/>
        <v>45188</v>
      </c>
    </row>
    <row r="238" spans="2:42" ht="33" x14ac:dyDescent="0.25">
      <c r="B238" s="13">
        <f>COUNTIFS($E$3:E238,'تقرير منتج تام'!$E$4)</f>
        <v>8</v>
      </c>
      <c r="C238" s="37" t="s">
        <v>11</v>
      </c>
      <c r="D238" s="38">
        <v>45188</v>
      </c>
      <c r="E238" s="28">
        <v>23</v>
      </c>
      <c r="F238" s="39" t="s">
        <v>266</v>
      </c>
      <c r="G238" s="40" t="s">
        <v>304</v>
      </c>
      <c r="H238" s="40">
        <v>1</v>
      </c>
      <c r="I238" s="41">
        <v>0.8125</v>
      </c>
      <c r="J238" s="41">
        <v>0.83333333333333337</v>
      </c>
      <c r="K238" s="26" t="str">
        <f>_xlfn.IFNA(VLOOKUP(E238,الاوردرات!$B$1:$C$600,2,0),"")</f>
        <v>سبرينج + وينتر</v>
      </c>
      <c r="L238" s="52"/>
      <c r="N238" s="21">
        <f t="shared" si="7"/>
        <v>2.083333333333337E-2</v>
      </c>
      <c r="O238" s="22">
        <f>_xlfn.IFNA((VLOOKUP(F238,help!$C$2:$F$12,4,0))*(N238*24),"")</f>
        <v>13.541666666666691</v>
      </c>
      <c r="AP238" s="17">
        <f t="shared" si="8"/>
        <v>45188</v>
      </c>
    </row>
    <row r="239" spans="2:42" ht="63" x14ac:dyDescent="0.25">
      <c r="B239" s="13">
        <f>COUNTIFS($E$3:E239,'تقرير منتج تام'!$E$4)</f>
        <v>8</v>
      </c>
      <c r="C239" s="37" t="s">
        <v>270</v>
      </c>
      <c r="D239" s="38">
        <v>45189</v>
      </c>
      <c r="E239" s="28">
        <v>23</v>
      </c>
      <c r="F239" s="39" t="s">
        <v>33</v>
      </c>
      <c r="G239" s="40" t="s">
        <v>305</v>
      </c>
      <c r="H239" s="40">
        <v>1</v>
      </c>
      <c r="I239" s="41">
        <v>0.41666666666666669</v>
      </c>
      <c r="J239" s="41">
        <v>0.625</v>
      </c>
      <c r="K239" s="26" t="str">
        <f>_xlfn.IFNA(VLOOKUP(E239,الاوردرات!$B$1:$C$600,2,0),"")</f>
        <v>سبرينج + وينتر</v>
      </c>
      <c r="L239" s="52"/>
      <c r="N239" s="21">
        <f t="shared" si="7"/>
        <v>0.20833333333333331</v>
      </c>
      <c r="O239" s="22">
        <f>_xlfn.IFNA((VLOOKUP(F239,help!$C$2:$F$12,4,0))*(N239*24),"")</f>
        <v>161.45833333333331</v>
      </c>
      <c r="AP239" s="17">
        <f t="shared" si="8"/>
        <v>45189</v>
      </c>
    </row>
    <row r="240" spans="2:42" ht="33" x14ac:dyDescent="0.25">
      <c r="B240" s="13">
        <f>COUNTIFS($E$3:E240,'تقرير منتج تام'!$E$4)</f>
        <v>8</v>
      </c>
      <c r="C240" s="37" t="s">
        <v>270</v>
      </c>
      <c r="D240" s="38">
        <v>45189</v>
      </c>
      <c r="E240" s="28">
        <v>23</v>
      </c>
      <c r="F240" s="39" t="s">
        <v>34</v>
      </c>
      <c r="G240" s="40" t="s">
        <v>42</v>
      </c>
      <c r="H240" s="40">
        <v>1</v>
      </c>
      <c r="I240" s="41">
        <v>0.51041666666666663</v>
      </c>
      <c r="J240" s="41">
        <v>0.5625</v>
      </c>
      <c r="K240" s="26" t="str">
        <f>_xlfn.IFNA(VLOOKUP(E240,الاوردرات!$B$1:$C$600,2,0),"")</f>
        <v>سبرينج + وينتر</v>
      </c>
      <c r="L240" s="52"/>
      <c r="N240" s="21">
        <f t="shared" si="7"/>
        <v>5.208333333333337E-2</v>
      </c>
      <c r="O240" s="22">
        <f>_xlfn.IFNA((VLOOKUP(F240,help!$C$2:$F$12,4,0))*(N240*24),"")</f>
        <v>23.437500000000018</v>
      </c>
      <c r="AP240" s="17">
        <f t="shared" si="8"/>
        <v>45189</v>
      </c>
    </row>
    <row r="241" spans="2:42" ht="42" x14ac:dyDescent="0.25">
      <c r="B241" s="13">
        <f>COUNTIFS($E$3:E241,'تقرير منتج تام'!$E$4)</f>
        <v>8</v>
      </c>
      <c r="C241" s="37" t="s">
        <v>153</v>
      </c>
      <c r="D241" s="38">
        <v>45187</v>
      </c>
      <c r="E241" s="28">
        <v>24</v>
      </c>
      <c r="F241" s="39" t="s">
        <v>266</v>
      </c>
      <c r="G241" s="40" t="s">
        <v>308</v>
      </c>
      <c r="H241" s="40">
        <v>1</v>
      </c>
      <c r="I241" s="41">
        <v>0.4375</v>
      </c>
      <c r="J241" s="41">
        <v>0.54166666666666663</v>
      </c>
      <c r="K241" s="26" t="str">
        <f>_xlfn.IFNA(VLOOKUP(E241,الاوردرات!$B$1:$C$600,2,0),"")</f>
        <v>بروك + رو</v>
      </c>
      <c r="L241" s="52"/>
      <c r="N241" s="21">
        <f t="shared" si="7"/>
        <v>0.10416666666666663</v>
      </c>
      <c r="O241" s="22">
        <f>_xlfn.IFNA((VLOOKUP(F241,help!$C$2:$F$12,4,0))*(N241*24),"")</f>
        <v>67.7083333333333</v>
      </c>
      <c r="AP241" s="17">
        <f t="shared" si="8"/>
        <v>45187</v>
      </c>
    </row>
    <row r="242" spans="2:42" ht="33" x14ac:dyDescent="0.25">
      <c r="B242" s="13">
        <f>COUNTIFS($E$3:E242,'تقرير منتج تام'!$E$4)</f>
        <v>8</v>
      </c>
      <c r="C242" s="37" t="s">
        <v>153</v>
      </c>
      <c r="D242" s="38">
        <v>45187</v>
      </c>
      <c r="E242" s="28">
        <v>24</v>
      </c>
      <c r="F242" s="39" t="s">
        <v>52</v>
      </c>
      <c r="G242" s="40" t="s">
        <v>309</v>
      </c>
      <c r="H242" s="40">
        <v>1</v>
      </c>
      <c r="I242" s="41">
        <v>0.44791666666666669</v>
      </c>
      <c r="J242" s="41">
        <v>0.625</v>
      </c>
      <c r="K242" s="26" t="str">
        <f>_xlfn.IFNA(VLOOKUP(E242,الاوردرات!$B$1:$C$600,2,0),"")</f>
        <v>بروك + رو</v>
      </c>
      <c r="L242" s="52"/>
      <c r="N242" s="21">
        <f t="shared" si="7"/>
        <v>0.17708333333333331</v>
      </c>
      <c r="O242" s="22">
        <f>_xlfn.IFNA((VLOOKUP(F242,help!$C$2:$F$12,4,0))*(N242*24),"")</f>
        <v>115.10416666666666</v>
      </c>
      <c r="AP242" s="17">
        <f t="shared" si="8"/>
        <v>45187</v>
      </c>
    </row>
    <row r="243" spans="2:42" ht="33" x14ac:dyDescent="0.25">
      <c r="B243" s="13">
        <f>COUNTIFS($E$3:E243,'تقرير منتج تام'!$E$4)</f>
        <v>8</v>
      </c>
      <c r="C243" s="37" t="s">
        <v>153</v>
      </c>
      <c r="D243" s="38">
        <v>45187</v>
      </c>
      <c r="E243" s="28">
        <v>24</v>
      </c>
      <c r="F243" s="39" t="s">
        <v>31</v>
      </c>
      <c r="G243" s="40" t="s">
        <v>298</v>
      </c>
      <c r="H243" s="40">
        <v>1</v>
      </c>
      <c r="I243" s="41">
        <v>0.79166666666666663</v>
      </c>
      <c r="J243" s="41">
        <v>0.82291666666666663</v>
      </c>
      <c r="K243" s="26" t="str">
        <f>_xlfn.IFNA(VLOOKUP(E243,الاوردرات!$B$1:$C$600,2,0),"")</f>
        <v>بروك + رو</v>
      </c>
      <c r="L243" s="52"/>
      <c r="N243" s="21">
        <f t="shared" si="7"/>
        <v>3.125E-2</v>
      </c>
      <c r="O243" s="22">
        <f>_xlfn.IFNA((VLOOKUP(F243,help!$C$2:$F$12,4,0))*(N243*24),"")</f>
        <v>24.21875</v>
      </c>
      <c r="AP243" s="17">
        <f t="shared" si="8"/>
        <v>45187</v>
      </c>
    </row>
    <row r="244" spans="2:42" ht="33" x14ac:dyDescent="0.25">
      <c r="B244" s="13">
        <f>COUNTIFS($E$3:E244,'تقرير منتج تام'!$E$4)</f>
        <v>8</v>
      </c>
      <c r="C244" s="37" t="s">
        <v>11</v>
      </c>
      <c r="D244" s="38">
        <v>45188</v>
      </c>
      <c r="E244" s="28">
        <v>24</v>
      </c>
      <c r="F244" s="39" t="s">
        <v>52</v>
      </c>
      <c r="G244" s="40" t="s">
        <v>180</v>
      </c>
      <c r="H244" s="40">
        <v>1</v>
      </c>
      <c r="I244" s="41">
        <v>0.40625</v>
      </c>
      <c r="J244" s="41">
        <v>0.5625</v>
      </c>
      <c r="K244" s="26" t="str">
        <f>_xlfn.IFNA(VLOOKUP(E244,الاوردرات!$B$1:$C$600,2,0),"")</f>
        <v>بروك + رو</v>
      </c>
      <c r="L244" s="52"/>
      <c r="N244" s="21">
        <f t="shared" si="7"/>
        <v>0.15625</v>
      </c>
      <c r="O244" s="22">
        <f>_xlfn.IFNA((VLOOKUP(F244,help!$C$2:$F$12,4,0))*(N244*24),"")</f>
        <v>101.5625</v>
      </c>
      <c r="AP244" s="17">
        <f t="shared" si="8"/>
        <v>45188</v>
      </c>
    </row>
    <row r="245" spans="2:42" ht="33" x14ac:dyDescent="0.25">
      <c r="B245" s="13">
        <f>COUNTIFS($E$3:E245,'تقرير منتج تام'!$E$4)</f>
        <v>8</v>
      </c>
      <c r="C245" s="37" t="s">
        <v>11</v>
      </c>
      <c r="D245" s="38">
        <v>45188</v>
      </c>
      <c r="E245" s="28">
        <v>24</v>
      </c>
      <c r="F245" s="39" t="s">
        <v>33</v>
      </c>
      <c r="G245" s="40" t="s">
        <v>173</v>
      </c>
      <c r="H245" s="40">
        <v>1</v>
      </c>
      <c r="I245" s="41">
        <v>0.40625</v>
      </c>
      <c r="J245" s="41">
        <v>0.4375</v>
      </c>
      <c r="K245" s="26" t="str">
        <f>_xlfn.IFNA(VLOOKUP(E245,الاوردرات!$B$1:$C$600,2,0),"")</f>
        <v>بروك + رو</v>
      </c>
      <c r="L245" s="52"/>
      <c r="N245" s="21">
        <f t="shared" si="7"/>
        <v>3.125E-2</v>
      </c>
      <c r="O245" s="22">
        <f>_xlfn.IFNA((VLOOKUP(F245,help!$C$2:$F$12,4,0))*(N245*24),"")</f>
        <v>24.21875</v>
      </c>
      <c r="AP245" s="17">
        <f t="shared" si="8"/>
        <v>45188</v>
      </c>
    </row>
    <row r="246" spans="2:42" ht="33" x14ac:dyDescent="0.25">
      <c r="B246" s="13">
        <f>COUNTIFS($E$3:E246,'تقرير منتج تام'!$E$4)</f>
        <v>8</v>
      </c>
      <c r="C246" s="37" t="s">
        <v>11</v>
      </c>
      <c r="D246" s="38">
        <v>45188</v>
      </c>
      <c r="E246" s="28">
        <v>24</v>
      </c>
      <c r="F246" s="39" t="s">
        <v>33</v>
      </c>
      <c r="G246" s="40" t="s">
        <v>41</v>
      </c>
      <c r="H246" s="40">
        <v>1</v>
      </c>
      <c r="I246" s="41">
        <v>0.54166666666666663</v>
      </c>
      <c r="J246" s="41">
        <v>0.6875</v>
      </c>
      <c r="K246" s="26" t="str">
        <f>_xlfn.IFNA(VLOOKUP(E246,الاوردرات!$B$1:$C$600,2,0),"")</f>
        <v>بروك + رو</v>
      </c>
      <c r="L246" s="52"/>
      <c r="N246" s="21">
        <f t="shared" si="7"/>
        <v>0.14583333333333337</v>
      </c>
      <c r="O246" s="22">
        <f>_xlfn.IFNA((VLOOKUP(F246,help!$C$2:$F$12,4,0))*(N246*24),"")</f>
        <v>113.02083333333336</v>
      </c>
      <c r="AP246" s="17">
        <f t="shared" si="8"/>
        <v>45188</v>
      </c>
    </row>
    <row r="247" spans="2:42" ht="33" x14ac:dyDescent="0.25">
      <c r="B247" s="13">
        <f>COUNTIFS($E$3:E247,'تقرير منتج تام'!$E$4)</f>
        <v>8</v>
      </c>
      <c r="C247" s="37" t="s">
        <v>270</v>
      </c>
      <c r="D247" s="38">
        <v>45182</v>
      </c>
      <c r="E247" s="28">
        <v>27</v>
      </c>
      <c r="F247" s="39" t="s">
        <v>31</v>
      </c>
      <c r="G247" s="40" t="s">
        <v>298</v>
      </c>
      <c r="H247" s="40">
        <v>1</v>
      </c>
      <c r="I247" s="41">
        <v>0.79166666666666663</v>
      </c>
      <c r="J247" s="41">
        <v>0.8125</v>
      </c>
      <c r="K247" s="26" t="str">
        <f>_xlfn.IFNA(VLOOKUP(E247,الاوردرات!$B$1:$C$600,2,0),"")</f>
        <v>بوا</v>
      </c>
      <c r="L247" s="52"/>
      <c r="N247" s="21">
        <f t="shared" ref="N247:N310" si="9">IF(I247&lt;&gt;"",J247-I247,"")</f>
        <v>2.083333333333337E-2</v>
      </c>
      <c r="O247" s="22">
        <f>_xlfn.IFNA((VLOOKUP(F247,help!$C$2:$F$12,4,0))*(N247*24),"")</f>
        <v>16.145833333333361</v>
      </c>
      <c r="AP247" s="17">
        <f t="shared" si="8"/>
        <v>45182</v>
      </c>
    </row>
    <row r="248" spans="2:42" ht="33" x14ac:dyDescent="0.25">
      <c r="B248" s="13">
        <f>COUNTIFS($E$3:E248,'تقرير منتج تام'!$E$4)</f>
        <v>8</v>
      </c>
      <c r="C248" s="37" t="s">
        <v>270</v>
      </c>
      <c r="D248" s="38">
        <v>45182</v>
      </c>
      <c r="E248" s="28">
        <v>27</v>
      </c>
      <c r="F248" s="39" t="s">
        <v>52</v>
      </c>
      <c r="G248" s="40" t="s">
        <v>40</v>
      </c>
      <c r="H248" s="40">
        <v>1</v>
      </c>
      <c r="I248" s="41">
        <v>0.77083333333333337</v>
      </c>
      <c r="J248" s="41">
        <v>0.79166666666666663</v>
      </c>
      <c r="K248" s="26" t="str">
        <f>_xlfn.IFNA(VLOOKUP(E248,الاوردرات!$B$1:$C$600,2,0),"")</f>
        <v>بوا</v>
      </c>
      <c r="L248" s="52"/>
      <c r="N248" s="21">
        <f t="shared" si="9"/>
        <v>2.0833333333333259E-2</v>
      </c>
      <c r="O248" s="22">
        <f>_xlfn.IFNA((VLOOKUP(F248,help!$C$2:$F$12,4,0))*(N248*24),"")</f>
        <v>13.541666666666618</v>
      </c>
      <c r="AP248" s="17">
        <f t="shared" si="8"/>
        <v>45182</v>
      </c>
    </row>
    <row r="249" spans="2:42" ht="42" x14ac:dyDescent="0.25">
      <c r="B249" s="13">
        <f>COUNTIFS($E$3:E249,'تقرير منتج تام'!$E$4)</f>
        <v>8</v>
      </c>
      <c r="C249" s="37" t="s">
        <v>153</v>
      </c>
      <c r="D249" s="38">
        <v>45187</v>
      </c>
      <c r="E249" s="28">
        <v>27</v>
      </c>
      <c r="F249" s="39" t="s">
        <v>31</v>
      </c>
      <c r="G249" s="40" t="s">
        <v>345</v>
      </c>
      <c r="H249" s="40">
        <v>1</v>
      </c>
      <c r="I249" s="41">
        <v>0.45833333333333331</v>
      </c>
      <c r="J249" s="41">
        <v>0.625</v>
      </c>
      <c r="K249" s="26" t="str">
        <f>_xlfn.IFNA(VLOOKUP(E249,الاوردرات!$B$1:$C$600,2,0),"")</f>
        <v>بوا</v>
      </c>
      <c r="L249" s="52"/>
      <c r="N249" s="21">
        <f t="shared" si="9"/>
        <v>0.16666666666666669</v>
      </c>
      <c r="O249" s="22">
        <f>_xlfn.IFNA((VLOOKUP(F249,help!$C$2:$F$12,4,0))*(N249*24),"")</f>
        <v>129.16666666666666</v>
      </c>
      <c r="AP249" s="17">
        <f t="shared" si="8"/>
        <v>45187</v>
      </c>
    </row>
    <row r="250" spans="2:42" ht="33" x14ac:dyDescent="0.25">
      <c r="B250" s="13">
        <f>COUNTIFS($E$3:E250,'تقرير منتج تام'!$E$4)</f>
        <v>8</v>
      </c>
      <c r="C250" s="37" t="s">
        <v>153</v>
      </c>
      <c r="D250" s="38">
        <v>45187</v>
      </c>
      <c r="E250" s="28">
        <v>27</v>
      </c>
      <c r="F250" s="39" t="s">
        <v>266</v>
      </c>
      <c r="G250" s="40" t="s">
        <v>36</v>
      </c>
      <c r="H250" s="40">
        <v>1</v>
      </c>
      <c r="I250" s="41">
        <v>0.6875</v>
      </c>
      <c r="J250" s="41">
        <v>0.875</v>
      </c>
      <c r="K250" s="26" t="str">
        <f>_xlfn.IFNA(VLOOKUP(E250,الاوردرات!$B$1:$C$600,2,0),"")</f>
        <v>بوا</v>
      </c>
      <c r="L250" s="52"/>
      <c r="N250" s="21">
        <f t="shared" si="9"/>
        <v>0.1875</v>
      </c>
      <c r="O250" s="22">
        <f>_xlfn.IFNA((VLOOKUP(F250,help!$C$2:$F$12,4,0))*(N250*24),"")</f>
        <v>121.875</v>
      </c>
      <c r="AP250" s="17">
        <f t="shared" si="8"/>
        <v>45187</v>
      </c>
    </row>
    <row r="251" spans="2:42" ht="33" x14ac:dyDescent="0.25">
      <c r="B251" s="13">
        <f>COUNTIFS($E$3:E251,'تقرير منتج تام'!$E$4)</f>
        <v>8</v>
      </c>
      <c r="C251" s="37" t="s">
        <v>153</v>
      </c>
      <c r="D251" s="38">
        <v>45187</v>
      </c>
      <c r="E251" s="28">
        <v>27</v>
      </c>
      <c r="F251" s="39" t="s">
        <v>52</v>
      </c>
      <c r="G251" s="40" t="s">
        <v>36</v>
      </c>
      <c r="H251" s="40">
        <v>1</v>
      </c>
      <c r="I251" s="41">
        <v>0.79166666666666663</v>
      </c>
      <c r="J251" s="41">
        <v>0.85416666666666663</v>
      </c>
      <c r="K251" s="26" t="str">
        <f>_xlfn.IFNA(VLOOKUP(E251,الاوردرات!$B$1:$C$600,2,0),"")</f>
        <v>بوا</v>
      </c>
      <c r="L251" s="52"/>
      <c r="N251" s="21">
        <f t="shared" si="9"/>
        <v>6.25E-2</v>
      </c>
      <c r="O251" s="22">
        <f>_xlfn.IFNA((VLOOKUP(F251,help!$C$2:$F$12,4,0))*(N251*24),"")</f>
        <v>40.625</v>
      </c>
      <c r="AP251" s="17">
        <f t="shared" si="8"/>
        <v>45187</v>
      </c>
    </row>
    <row r="252" spans="2:42" ht="33" x14ac:dyDescent="0.25">
      <c r="B252" s="13">
        <f>COUNTIFS($E$3:E252,'تقرير منتج تام'!$E$4)</f>
        <v>8</v>
      </c>
      <c r="C252" s="37" t="s">
        <v>153</v>
      </c>
      <c r="D252" s="38">
        <v>45187</v>
      </c>
      <c r="E252" s="28">
        <v>27</v>
      </c>
      <c r="F252" s="39" t="s">
        <v>34</v>
      </c>
      <c r="G252" s="40" t="s">
        <v>36</v>
      </c>
      <c r="H252" s="40">
        <v>1</v>
      </c>
      <c r="I252" s="41">
        <v>0.6875</v>
      </c>
      <c r="J252" s="41">
        <v>0.875</v>
      </c>
      <c r="K252" s="26" t="str">
        <f>_xlfn.IFNA(VLOOKUP(E252,الاوردرات!$B$1:$C$600,2,0),"")</f>
        <v>بوا</v>
      </c>
      <c r="L252" s="52"/>
      <c r="N252" s="21">
        <f t="shared" si="9"/>
        <v>0.1875</v>
      </c>
      <c r="O252" s="22">
        <f>_xlfn.IFNA((VLOOKUP(F252,help!$C$2:$F$12,4,0))*(N252*24),"")</f>
        <v>84.375</v>
      </c>
      <c r="AP252" s="17">
        <f t="shared" si="8"/>
        <v>45187</v>
      </c>
    </row>
    <row r="253" spans="2:42" ht="33" x14ac:dyDescent="0.25">
      <c r="B253" s="13">
        <f>COUNTIFS($E$3:E253,'تقرير منتج تام'!$E$4)</f>
        <v>8</v>
      </c>
      <c r="C253" s="37" t="s">
        <v>11</v>
      </c>
      <c r="D253" s="38">
        <v>45188</v>
      </c>
      <c r="E253" s="28">
        <v>27</v>
      </c>
      <c r="F253" s="39" t="s">
        <v>34</v>
      </c>
      <c r="G253" s="40" t="s">
        <v>36</v>
      </c>
      <c r="H253" s="40">
        <v>1</v>
      </c>
      <c r="I253" s="41">
        <v>0.53125</v>
      </c>
      <c r="J253" s="41">
        <v>0.625</v>
      </c>
      <c r="K253" s="26" t="str">
        <f>_xlfn.IFNA(VLOOKUP(E253,الاوردرات!$B$1:$C$600,2,0),"")</f>
        <v>بوا</v>
      </c>
      <c r="L253" s="52"/>
      <c r="N253" s="21">
        <f t="shared" si="9"/>
        <v>9.375E-2</v>
      </c>
      <c r="O253" s="22">
        <f>_xlfn.IFNA((VLOOKUP(F253,help!$C$2:$F$12,4,0))*(N253*24),"")</f>
        <v>42.1875</v>
      </c>
      <c r="AP253" s="17">
        <f t="shared" si="8"/>
        <v>45188</v>
      </c>
    </row>
    <row r="254" spans="2:42" ht="33" x14ac:dyDescent="0.25">
      <c r="B254" s="13">
        <f>COUNTIFS($E$3:E254,'تقرير منتج تام'!$E$4)</f>
        <v>8</v>
      </c>
      <c r="C254" s="37" t="s">
        <v>11</v>
      </c>
      <c r="D254" s="38">
        <v>45188</v>
      </c>
      <c r="E254" s="28">
        <v>27</v>
      </c>
      <c r="F254" s="39" t="s">
        <v>266</v>
      </c>
      <c r="G254" s="40" t="s">
        <v>36</v>
      </c>
      <c r="H254" s="40">
        <v>1</v>
      </c>
      <c r="I254" s="41">
        <v>0.58333333333333337</v>
      </c>
      <c r="J254" s="41">
        <v>0.8125</v>
      </c>
      <c r="K254" s="26" t="str">
        <f>_xlfn.IFNA(VLOOKUP(E254,الاوردرات!$B$1:$C$600,2,0),"")</f>
        <v>بوا</v>
      </c>
      <c r="L254" s="52"/>
      <c r="N254" s="21">
        <f t="shared" si="9"/>
        <v>0.22916666666666663</v>
      </c>
      <c r="O254" s="22">
        <f>_xlfn.IFNA((VLOOKUP(F254,help!$C$2:$F$12,4,0))*(N254*24),"")</f>
        <v>148.95833333333331</v>
      </c>
      <c r="AP254" s="17">
        <f t="shared" si="8"/>
        <v>45188</v>
      </c>
    </row>
    <row r="255" spans="2:42" ht="33" x14ac:dyDescent="0.25">
      <c r="B255" s="13">
        <f>COUNTIFS($E$3:E255,'تقرير منتج تام'!$E$4)</f>
        <v>8</v>
      </c>
      <c r="C255" s="37" t="s">
        <v>11</v>
      </c>
      <c r="D255" s="38">
        <v>45188</v>
      </c>
      <c r="E255" s="28">
        <v>27</v>
      </c>
      <c r="F255" s="39" t="s">
        <v>31</v>
      </c>
      <c r="G255" s="40" t="s">
        <v>336</v>
      </c>
      <c r="H255" s="40">
        <v>1</v>
      </c>
      <c r="I255" s="41">
        <v>0.45833333333333331</v>
      </c>
      <c r="J255" s="41">
        <v>0.52083333333333337</v>
      </c>
      <c r="K255" s="26" t="str">
        <f>_xlfn.IFNA(VLOOKUP(E255,الاوردرات!$B$1:$C$600,2,0),"")</f>
        <v>بوا</v>
      </c>
      <c r="L255" s="52"/>
      <c r="N255" s="21">
        <f t="shared" si="9"/>
        <v>6.2500000000000056E-2</v>
      </c>
      <c r="O255" s="22">
        <f>_xlfn.IFNA((VLOOKUP(F255,help!$C$2:$F$12,4,0))*(N255*24),"")</f>
        <v>48.437500000000043</v>
      </c>
      <c r="AP255" s="17">
        <f t="shared" si="8"/>
        <v>45188</v>
      </c>
    </row>
    <row r="256" spans="2:42" ht="42" x14ac:dyDescent="0.25">
      <c r="B256" s="13">
        <f>COUNTIFS($E$3:E256,'تقرير منتج تام'!$E$4)</f>
        <v>8</v>
      </c>
      <c r="C256" s="37" t="s">
        <v>11</v>
      </c>
      <c r="D256" s="38">
        <v>45188</v>
      </c>
      <c r="E256" s="28">
        <v>27</v>
      </c>
      <c r="F256" s="39" t="s">
        <v>31</v>
      </c>
      <c r="G256" s="40" t="s">
        <v>337</v>
      </c>
      <c r="H256" s="40">
        <v>1</v>
      </c>
      <c r="I256" s="41">
        <v>0.60416666666666663</v>
      </c>
      <c r="J256" s="41">
        <v>0.83333333333333337</v>
      </c>
      <c r="K256" s="26" t="str">
        <f>_xlfn.IFNA(VLOOKUP(E256,الاوردرات!$B$1:$C$600,2,0),"")</f>
        <v>بوا</v>
      </c>
      <c r="L256" s="52"/>
      <c r="N256" s="21">
        <f t="shared" si="9"/>
        <v>0.22916666666666674</v>
      </c>
      <c r="O256" s="22">
        <f>_xlfn.IFNA((VLOOKUP(F256,help!$C$2:$F$12,4,0))*(N256*24),"")</f>
        <v>177.60416666666671</v>
      </c>
      <c r="AP256" s="17">
        <f t="shared" si="8"/>
        <v>45188</v>
      </c>
    </row>
    <row r="257" spans="2:42" ht="33" x14ac:dyDescent="0.25">
      <c r="B257" s="13">
        <f>COUNTIFS($E$3:E257,'تقرير منتج تام'!$E$4)</f>
        <v>8</v>
      </c>
      <c r="C257" s="37" t="s">
        <v>270</v>
      </c>
      <c r="D257" s="38">
        <v>45189</v>
      </c>
      <c r="E257" s="28">
        <v>27</v>
      </c>
      <c r="F257" s="39" t="s">
        <v>52</v>
      </c>
      <c r="G257" s="40" t="s">
        <v>173</v>
      </c>
      <c r="H257" s="40">
        <v>1</v>
      </c>
      <c r="I257" s="41">
        <v>0.40625</v>
      </c>
      <c r="J257" s="41">
        <v>0.45833333333333331</v>
      </c>
      <c r="K257" s="26" t="str">
        <f>_xlfn.IFNA(VLOOKUP(E257,الاوردرات!$B$1:$C$600,2,0),"")</f>
        <v>بوا</v>
      </c>
      <c r="L257" s="52"/>
      <c r="N257" s="21">
        <f t="shared" si="9"/>
        <v>5.2083333333333315E-2</v>
      </c>
      <c r="O257" s="22">
        <f>_xlfn.IFNA((VLOOKUP(F257,help!$C$2:$F$12,4,0))*(N257*24),"")</f>
        <v>33.85416666666665</v>
      </c>
      <c r="AP257" s="17">
        <f t="shared" si="8"/>
        <v>45189</v>
      </c>
    </row>
    <row r="258" spans="2:42" ht="33" x14ac:dyDescent="0.25">
      <c r="B258" s="13">
        <f>COUNTIFS($E$3:E258,'تقرير منتج تام'!$E$4)</f>
        <v>8</v>
      </c>
      <c r="C258" s="37" t="s">
        <v>270</v>
      </c>
      <c r="D258" s="38">
        <v>45189</v>
      </c>
      <c r="E258" s="28">
        <v>27</v>
      </c>
      <c r="F258" s="39" t="s">
        <v>266</v>
      </c>
      <c r="G258" s="40" t="s">
        <v>173</v>
      </c>
      <c r="H258" s="40">
        <v>1</v>
      </c>
      <c r="I258" s="41">
        <v>0.39583333333333331</v>
      </c>
      <c r="J258" s="41">
        <v>0.45833333333333331</v>
      </c>
      <c r="K258" s="26" t="str">
        <f>_xlfn.IFNA(VLOOKUP(E258,الاوردرات!$B$1:$C$600,2,0),"")</f>
        <v>بوا</v>
      </c>
      <c r="L258" s="52"/>
      <c r="N258" s="21">
        <f t="shared" si="9"/>
        <v>6.25E-2</v>
      </c>
      <c r="O258" s="22">
        <f>_xlfn.IFNA((VLOOKUP(F258,help!$C$2:$F$12,4,0))*(N258*24),"")</f>
        <v>40.625</v>
      </c>
      <c r="AP258" s="17">
        <f t="shared" si="8"/>
        <v>45189</v>
      </c>
    </row>
    <row r="259" spans="2:42" ht="33" x14ac:dyDescent="0.25">
      <c r="B259" s="13">
        <f>COUNTIFS($E$3:E259,'تقرير منتج تام'!$E$4)</f>
        <v>8</v>
      </c>
      <c r="C259" s="37" t="s">
        <v>270</v>
      </c>
      <c r="D259" s="38">
        <v>45189</v>
      </c>
      <c r="E259" s="28">
        <v>27</v>
      </c>
      <c r="F259" s="39" t="s">
        <v>34</v>
      </c>
      <c r="G259" s="40" t="s">
        <v>338</v>
      </c>
      <c r="H259" s="40">
        <v>1</v>
      </c>
      <c r="I259" s="41">
        <v>0.45833333333333331</v>
      </c>
      <c r="J259" s="41">
        <v>0.46875</v>
      </c>
      <c r="K259" s="26" t="str">
        <f>_xlfn.IFNA(VLOOKUP(E259,الاوردرات!$B$1:$C$600,2,0),"")</f>
        <v>بوا</v>
      </c>
      <c r="L259" s="52"/>
      <c r="N259" s="21">
        <f t="shared" si="9"/>
        <v>1.0416666666666685E-2</v>
      </c>
      <c r="O259" s="22">
        <f>_xlfn.IFNA((VLOOKUP(F259,help!$C$2:$F$12,4,0))*(N259*24),"")</f>
        <v>4.687500000000008</v>
      </c>
      <c r="AP259" s="17">
        <f t="shared" si="8"/>
        <v>45189</v>
      </c>
    </row>
    <row r="260" spans="2:42" ht="33" x14ac:dyDescent="0.25">
      <c r="B260" s="13">
        <f>COUNTIFS($E$3:E260,'تقرير منتج تام'!$E$4)</f>
        <v>8</v>
      </c>
      <c r="C260" s="37" t="s">
        <v>270</v>
      </c>
      <c r="D260" s="38">
        <v>45189</v>
      </c>
      <c r="E260" s="28">
        <v>27</v>
      </c>
      <c r="F260" s="39" t="s">
        <v>31</v>
      </c>
      <c r="G260" s="40" t="s">
        <v>278</v>
      </c>
      <c r="H260" s="40">
        <v>1</v>
      </c>
      <c r="I260" s="41">
        <v>0.67708333333333337</v>
      </c>
      <c r="J260" s="41">
        <v>0.71875</v>
      </c>
      <c r="K260" s="26" t="str">
        <f>_xlfn.IFNA(VLOOKUP(E260,الاوردرات!$B$1:$C$600,2,0),"")</f>
        <v>بوا</v>
      </c>
      <c r="L260" s="52"/>
      <c r="N260" s="21">
        <f t="shared" si="9"/>
        <v>4.166666666666663E-2</v>
      </c>
      <c r="O260" s="22">
        <f>_xlfn.IFNA((VLOOKUP(F260,help!$C$2:$F$12,4,0))*(N260*24),"")</f>
        <v>32.291666666666636</v>
      </c>
      <c r="AP260" s="17">
        <f t="shared" ref="AP260:AP323" si="10">D260</f>
        <v>45189</v>
      </c>
    </row>
    <row r="261" spans="2:42" ht="33" x14ac:dyDescent="0.25">
      <c r="B261" s="13">
        <f>COUNTIFS($E$3:E261,'تقرير منتج تام'!$E$4)</f>
        <v>8</v>
      </c>
      <c r="C261" s="37" t="s">
        <v>270</v>
      </c>
      <c r="D261" s="38">
        <v>45189</v>
      </c>
      <c r="E261" s="28">
        <v>27</v>
      </c>
      <c r="F261" s="39" t="s">
        <v>34</v>
      </c>
      <c r="G261" s="40" t="s">
        <v>36</v>
      </c>
      <c r="H261" s="40">
        <v>1</v>
      </c>
      <c r="I261" s="41">
        <v>0.58333333333333337</v>
      </c>
      <c r="J261" s="41">
        <v>0.66666666666666663</v>
      </c>
      <c r="K261" s="26" t="str">
        <f>_xlfn.IFNA(VLOOKUP(E261,الاوردرات!$B$1:$C$600,2,0),"")</f>
        <v>بوا</v>
      </c>
      <c r="L261" s="52"/>
      <c r="N261" s="21">
        <f t="shared" si="9"/>
        <v>8.3333333333333259E-2</v>
      </c>
      <c r="O261" s="22">
        <f>_xlfn.IFNA((VLOOKUP(F261,help!$C$2:$F$12,4,0))*(N261*24),"")</f>
        <v>37.499999999999964</v>
      </c>
      <c r="AP261" s="17">
        <f t="shared" si="10"/>
        <v>45189</v>
      </c>
    </row>
    <row r="262" spans="2:42" ht="33" x14ac:dyDescent="0.25">
      <c r="B262" s="13">
        <f>COUNTIFS($E$3:E262,'تقرير منتج تام'!$E$4)</f>
        <v>8</v>
      </c>
      <c r="C262" s="37" t="s">
        <v>153</v>
      </c>
      <c r="D262" s="38">
        <v>45194</v>
      </c>
      <c r="E262" s="28">
        <v>27</v>
      </c>
      <c r="F262" s="39" t="s">
        <v>122</v>
      </c>
      <c r="G262" s="40" t="s">
        <v>154</v>
      </c>
      <c r="H262" s="40">
        <v>1</v>
      </c>
      <c r="I262" s="41">
        <v>0.625</v>
      </c>
      <c r="J262" s="41">
        <v>0.70833333333333337</v>
      </c>
      <c r="K262" s="26" t="str">
        <f>_xlfn.IFNA(VLOOKUP(E262,الاوردرات!$B$1:$C$600,2,0),"")</f>
        <v>بوا</v>
      </c>
      <c r="L262" s="52"/>
      <c r="N262" s="21">
        <f t="shared" si="9"/>
        <v>8.333333333333337E-2</v>
      </c>
      <c r="O262" s="22">
        <f>_xlfn.IFNA((VLOOKUP(F262,help!$C$2:$F$12,4,0))*(N262*24),"")</f>
        <v>0</v>
      </c>
      <c r="AP262" s="17">
        <f t="shared" si="10"/>
        <v>45194</v>
      </c>
    </row>
    <row r="263" spans="2:42" ht="33" x14ac:dyDescent="0.25">
      <c r="B263" s="13">
        <f>COUNTIFS($E$3:E263,'تقرير منتج تام'!$E$4)</f>
        <v>8</v>
      </c>
      <c r="C263" s="37" t="s">
        <v>265</v>
      </c>
      <c r="D263" s="38">
        <v>45165</v>
      </c>
      <c r="E263" s="28">
        <v>27</v>
      </c>
      <c r="F263" s="39" t="s">
        <v>34</v>
      </c>
      <c r="G263" s="40" t="s">
        <v>339</v>
      </c>
      <c r="H263" s="40">
        <v>1</v>
      </c>
      <c r="I263" s="203">
        <v>0.73958333333333337</v>
      </c>
      <c r="J263" s="203">
        <v>0.79166666666666663</v>
      </c>
      <c r="K263" s="26" t="str">
        <f>_xlfn.IFNA(VLOOKUP(E263,الاوردرات!$B$1:$C$600,2,0),"")</f>
        <v>بوا</v>
      </c>
      <c r="L263" s="52"/>
      <c r="N263" s="21">
        <f t="shared" si="9"/>
        <v>5.2083333333333259E-2</v>
      </c>
      <c r="O263" s="22">
        <f>_xlfn.IFNA((VLOOKUP(F263,help!$C$2:$F$12,4,0))*(N263*24),"")</f>
        <v>23.437499999999968</v>
      </c>
      <c r="AP263" s="17">
        <f t="shared" si="10"/>
        <v>45165</v>
      </c>
    </row>
    <row r="264" spans="2:42" ht="33" x14ac:dyDescent="0.25">
      <c r="B264" s="13">
        <f>COUNTIFS($E$3:E264,'تقرير منتج تام'!$E$4)</f>
        <v>8</v>
      </c>
      <c r="C264" s="37" t="s">
        <v>265</v>
      </c>
      <c r="D264" s="38">
        <v>45165</v>
      </c>
      <c r="E264" s="28">
        <v>27</v>
      </c>
      <c r="F264" s="39" t="s">
        <v>31</v>
      </c>
      <c r="G264" s="40" t="s">
        <v>298</v>
      </c>
      <c r="H264" s="40">
        <v>1</v>
      </c>
      <c r="I264" s="203">
        <v>0.79166666666666663</v>
      </c>
      <c r="J264" s="203">
        <v>0.83333333333333337</v>
      </c>
      <c r="K264" s="26" t="str">
        <f>_xlfn.IFNA(VLOOKUP(E264,الاوردرات!$B$1:$C$600,2,0),"")</f>
        <v>بوا</v>
      </c>
      <c r="L264" s="52"/>
      <c r="N264" s="21">
        <f t="shared" si="9"/>
        <v>4.1666666666666741E-2</v>
      </c>
      <c r="O264" s="22">
        <f>_xlfn.IFNA((VLOOKUP(F264,help!$C$2:$F$12,4,0))*(N264*24),"")</f>
        <v>32.291666666666721</v>
      </c>
      <c r="AP264" s="17">
        <f t="shared" si="10"/>
        <v>45165</v>
      </c>
    </row>
    <row r="265" spans="2:42" ht="33" x14ac:dyDescent="0.25">
      <c r="B265" s="13">
        <f>COUNTIFS($E$3:E265,'تقرير منتج تام'!$E$4)</f>
        <v>8</v>
      </c>
      <c r="C265" s="37" t="s">
        <v>265</v>
      </c>
      <c r="D265" s="38">
        <v>45165</v>
      </c>
      <c r="E265" s="28">
        <v>27</v>
      </c>
      <c r="F265" s="39" t="s">
        <v>266</v>
      </c>
      <c r="G265" s="40" t="s">
        <v>339</v>
      </c>
      <c r="H265" s="40">
        <v>1</v>
      </c>
      <c r="I265" s="203">
        <v>0.77777777777777779</v>
      </c>
      <c r="J265" s="203">
        <v>0.80902777777777779</v>
      </c>
      <c r="K265" s="26" t="str">
        <f>_xlfn.IFNA(VLOOKUP(E265,الاوردرات!$B$1:$C$600,2,0),"")</f>
        <v>بوا</v>
      </c>
      <c r="L265" s="52"/>
      <c r="N265" s="21">
        <f t="shared" si="9"/>
        <v>3.125E-2</v>
      </c>
      <c r="O265" s="22">
        <f>_xlfn.IFNA((VLOOKUP(F265,help!$C$2:$F$12,4,0))*(N265*24),"")</f>
        <v>20.3125</v>
      </c>
      <c r="AP265" s="17">
        <f t="shared" si="10"/>
        <v>45165</v>
      </c>
    </row>
    <row r="266" spans="2:42" ht="33" x14ac:dyDescent="0.25">
      <c r="B266" s="13">
        <f>COUNTIFS($E$3:E266,'تقرير منتج تام'!$E$4)</f>
        <v>8</v>
      </c>
      <c r="C266" s="37" t="s">
        <v>265</v>
      </c>
      <c r="D266" s="38">
        <v>45165</v>
      </c>
      <c r="E266" s="28">
        <v>27</v>
      </c>
      <c r="F266" s="39" t="s">
        <v>52</v>
      </c>
      <c r="G266" s="40" t="s">
        <v>340</v>
      </c>
      <c r="H266" s="40">
        <v>1</v>
      </c>
      <c r="I266" s="203">
        <v>0.79166666666666663</v>
      </c>
      <c r="J266" s="203">
        <v>0.83333333333333337</v>
      </c>
      <c r="K266" s="26" t="str">
        <f>_xlfn.IFNA(VLOOKUP(E266,الاوردرات!$B$1:$C$600,2,0),"")</f>
        <v>بوا</v>
      </c>
      <c r="L266" s="52"/>
      <c r="N266" s="21">
        <f t="shared" si="9"/>
        <v>4.1666666666666741E-2</v>
      </c>
      <c r="O266" s="22">
        <f>_xlfn.IFNA((VLOOKUP(F266,help!$C$2:$F$12,4,0))*(N266*24),"")</f>
        <v>27.083333333333382</v>
      </c>
      <c r="AP266" s="17">
        <f t="shared" si="10"/>
        <v>45165</v>
      </c>
    </row>
    <row r="267" spans="2:42" ht="33" x14ac:dyDescent="0.25">
      <c r="B267" s="13">
        <f>COUNTIFS($E$3:E267,'تقرير منتج تام'!$E$4)</f>
        <v>8</v>
      </c>
      <c r="C267" s="37" t="s">
        <v>265</v>
      </c>
      <c r="D267" s="38">
        <v>45165</v>
      </c>
      <c r="E267" s="28">
        <v>27</v>
      </c>
      <c r="F267" s="39" t="s">
        <v>34</v>
      </c>
      <c r="G267" s="40" t="s">
        <v>340</v>
      </c>
      <c r="H267" s="40">
        <v>1</v>
      </c>
      <c r="I267" s="203">
        <v>0.79166666666666663</v>
      </c>
      <c r="J267" s="203">
        <v>0.83333333333333337</v>
      </c>
      <c r="K267" s="26" t="str">
        <f>_xlfn.IFNA(VLOOKUP(E267,الاوردرات!$B$1:$C$600,2,0),"")</f>
        <v>بوا</v>
      </c>
      <c r="L267" s="52"/>
      <c r="N267" s="21">
        <f t="shared" si="9"/>
        <v>4.1666666666666741E-2</v>
      </c>
      <c r="O267" s="22">
        <f>_xlfn.IFNA((VLOOKUP(F267,help!$C$2:$F$12,4,0))*(N267*24),"")</f>
        <v>18.750000000000032</v>
      </c>
      <c r="AP267" s="17">
        <f t="shared" si="10"/>
        <v>45165</v>
      </c>
    </row>
    <row r="268" spans="2:42" ht="33" x14ac:dyDescent="0.25">
      <c r="B268" s="13">
        <f>COUNTIFS($E$3:E268,'تقرير منتج تام'!$E$4)</f>
        <v>8</v>
      </c>
      <c r="C268" s="37" t="s">
        <v>153</v>
      </c>
      <c r="D268" s="38">
        <v>45166</v>
      </c>
      <c r="E268" s="28">
        <v>27</v>
      </c>
      <c r="F268" s="39" t="s">
        <v>266</v>
      </c>
      <c r="G268" s="40" t="s">
        <v>173</v>
      </c>
      <c r="H268" s="40">
        <v>1</v>
      </c>
      <c r="I268" s="203">
        <v>0.3888888888888889</v>
      </c>
      <c r="J268" s="203">
        <v>0.875</v>
      </c>
      <c r="K268" s="26" t="str">
        <f>_xlfn.IFNA(VLOOKUP(E268,الاوردرات!$B$1:$C$600,2,0),"")</f>
        <v>بوا</v>
      </c>
      <c r="L268" s="52"/>
      <c r="N268" s="21">
        <f t="shared" si="9"/>
        <v>0.4861111111111111</v>
      </c>
      <c r="O268" s="22">
        <f>_xlfn.IFNA((VLOOKUP(F268,help!$C$2:$F$12,4,0))*(N268*24),"")</f>
        <v>315.97222222222217</v>
      </c>
      <c r="AP268" s="17">
        <f t="shared" si="10"/>
        <v>45166</v>
      </c>
    </row>
    <row r="269" spans="2:42" ht="33" x14ac:dyDescent="0.25">
      <c r="B269" s="13">
        <f>COUNTIFS($E$3:E269,'تقرير منتج تام'!$E$4)</f>
        <v>8</v>
      </c>
      <c r="C269" s="37" t="s">
        <v>153</v>
      </c>
      <c r="D269" s="38">
        <v>45166</v>
      </c>
      <c r="E269" s="28">
        <v>27</v>
      </c>
      <c r="F269" s="39" t="s">
        <v>52</v>
      </c>
      <c r="G269" s="40" t="s">
        <v>173</v>
      </c>
      <c r="H269" s="40">
        <v>1</v>
      </c>
      <c r="I269" s="203">
        <v>0.3888888888888889</v>
      </c>
      <c r="J269" s="203">
        <v>0.875</v>
      </c>
      <c r="K269" s="26" t="str">
        <f>_xlfn.IFNA(VLOOKUP(E269,الاوردرات!$B$1:$C$600,2,0),"")</f>
        <v>بوا</v>
      </c>
      <c r="L269" s="52"/>
      <c r="N269" s="21">
        <f t="shared" si="9"/>
        <v>0.4861111111111111</v>
      </c>
      <c r="O269" s="22">
        <f>_xlfn.IFNA((VLOOKUP(F269,help!$C$2:$F$12,4,0))*(N269*24),"")</f>
        <v>315.97222222222217</v>
      </c>
      <c r="AP269" s="17">
        <f t="shared" si="10"/>
        <v>45166</v>
      </c>
    </row>
    <row r="270" spans="2:42" ht="33" x14ac:dyDescent="0.25">
      <c r="B270" s="13">
        <f>COUNTIFS($E$3:E270,'تقرير منتج تام'!$E$4)</f>
        <v>8</v>
      </c>
      <c r="C270" s="37" t="s">
        <v>153</v>
      </c>
      <c r="D270" s="38">
        <v>45166</v>
      </c>
      <c r="E270" s="28">
        <v>27</v>
      </c>
      <c r="F270" s="39" t="s">
        <v>31</v>
      </c>
      <c r="G270" s="40" t="s">
        <v>341</v>
      </c>
      <c r="H270" s="40">
        <v>1</v>
      </c>
      <c r="I270" s="203">
        <v>0.66666666666666663</v>
      </c>
      <c r="J270" s="203">
        <v>0.875</v>
      </c>
      <c r="K270" s="26" t="str">
        <f>_xlfn.IFNA(VLOOKUP(E270,الاوردرات!$B$1:$C$600,2,0),"")</f>
        <v>بوا</v>
      </c>
      <c r="L270" s="52"/>
      <c r="N270" s="21">
        <f t="shared" si="9"/>
        <v>0.20833333333333337</v>
      </c>
      <c r="O270" s="22">
        <f>_xlfn.IFNA((VLOOKUP(F270,help!$C$2:$F$12,4,0))*(N270*24),"")</f>
        <v>161.45833333333334</v>
      </c>
      <c r="AP270" s="17">
        <f t="shared" si="10"/>
        <v>45166</v>
      </c>
    </row>
    <row r="271" spans="2:42" ht="33" x14ac:dyDescent="0.25">
      <c r="B271" s="13">
        <f>COUNTIFS($E$3:E271,'تقرير منتج تام'!$E$4)</f>
        <v>8</v>
      </c>
      <c r="C271" s="37" t="s">
        <v>153</v>
      </c>
      <c r="D271" s="38">
        <v>45166</v>
      </c>
      <c r="E271" s="28">
        <v>27</v>
      </c>
      <c r="F271" s="39" t="s">
        <v>34</v>
      </c>
      <c r="G271" s="40" t="s">
        <v>36</v>
      </c>
      <c r="H271" s="40">
        <v>1</v>
      </c>
      <c r="I271" s="203">
        <v>0.39583333333333331</v>
      </c>
      <c r="J271" s="203">
        <v>0.875</v>
      </c>
      <c r="K271" s="26" t="str">
        <f>_xlfn.IFNA(VLOOKUP(E271,الاوردرات!$B$1:$C$600,2,0),"")</f>
        <v>بوا</v>
      </c>
      <c r="L271" s="52"/>
      <c r="N271" s="21">
        <f t="shared" si="9"/>
        <v>0.47916666666666669</v>
      </c>
      <c r="O271" s="22">
        <f>_xlfn.IFNA((VLOOKUP(F271,help!$C$2:$F$12,4,0))*(N271*24),"")</f>
        <v>215.625</v>
      </c>
      <c r="AP271" s="17">
        <f t="shared" si="10"/>
        <v>45166</v>
      </c>
    </row>
    <row r="272" spans="2:42" ht="33" x14ac:dyDescent="0.25">
      <c r="B272" s="13">
        <f>COUNTIFS($E$3:E272,'تقرير منتج تام'!$E$4)</f>
        <v>8</v>
      </c>
      <c r="C272" s="37" t="s">
        <v>11</v>
      </c>
      <c r="D272" s="38">
        <v>45167</v>
      </c>
      <c r="E272" s="28">
        <v>27</v>
      </c>
      <c r="F272" s="39" t="s">
        <v>266</v>
      </c>
      <c r="G272" s="40" t="s">
        <v>36</v>
      </c>
      <c r="H272" s="40">
        <v>1</v>
      </c>
      <c r="I272" s="203">
        <v>0.39583333333333331</v>
      </c>
      <c r="J272" s="203">
        <v>0.75</v>
      </c>
      <c r="K272" s="26" t="str">
        <f>_xlfn.IFNA(VLOOKUP(E272,الاوردرات!$B$1:$C$600,2,0),"")</f>
        <v>بوا</v>
      </c>
      <c r="L272" s="52"/>
      <c r="N272" s="21">
        <f t="shared" si="9"/>
        <v>0.35416666666666669</v>
      </c>
      <c r="O272" s="22">
        <f>_xlfn.IFNA((VLOOKUP(F272,help!$C$2:$F$12,4,0))*(N272*24),"")</f>
        <v>230.20833333333331</v>
      </c>
      <c r="AP272" s="17">
        <f t="shared" si="10"/>
        <v>45167</v>
      </c>
    </row>
    <row r="273" spans="2:42" ht="33" x14ac:dyDescent="0.25">
      <c r="B273" s="13">
        <f>COUNTIFS($E$3:E273,'تقرير منتج تام'!$E$4)</f>
        <v>8</v>
      </c>
      <c r="C273" s="37" t="s">
        <v>11</v>
      </c>
      <c r="D273" s="38">
        <v>45167</v>
      </c>
      <c r="E273" s="28">
        <v>27</v>
      </c>
      <c r="F273" s="39" t="s">
        <v>52</v>
      </c>
      <c r="G273" s="40" t="s">
        <v>36</v>
      </c>
      <c r="H273" s="40">
        <v>1</v>
      </c>
      <c r="I273" s="203">
        <v>0.39583333333333331</v>
      </c>
      <c r="J273" s="203">
        <v>0.54166666666666663</v>
      </c>
      <c r="K273" s="26" t="str">
        <f>_xlfn.IFNA(VLOOKUP(E273,الاوردرات!$B$1:$C$600,2,0),"")</f>
        <v>بوا</v>
      </c>
      <c r="L273" s="52"/>
      <c r="N273" s="21">
        <f t="shared" si="9"/>
        <v>0.14583333333333331</v>
      </c>
      <c r="O273" s="22">
        <f>_xlfn.IFNA((VLOOKUP(F273,help!$C$2:$F$12,4,0))*(N273*24),"")</f>
        <v>94.791666666666657</v>
      </c>
      <c r="AP273" s="17">
        <f t="shared" si="10"/>
        <v>45167</v>
      </c>
    </row>
    <row r="274" spans="2:42" ht="33" x14ac:dyDescent="0.25">
      <c r="B274" s="13">
        <f>COUNTIFS($E$3:E274,'تقرير منتج تام'!$E$4)</f>
        <v>8</v>
      </c>
      <c r="C274" s="37" t="s">
        <v>11</v>
      </c>
      <c r="D274" s="38">
        <v>45167</v>
      </c>
      <c r="E274" s="28">
        <v>27</v>
      </c>
      <c r="F274" s="39" t="s">
        <v>34</v>
      </c>
      <c r="G274" s="40" t="s">
        <v>36</v>
      </c>
      <c r="H274" s="40">
        <v>1</v>
      </c>
      <c r="I274" s="203">
        <v>0.39583333333333331</v>
      </c>
      <c r="J274" s="203">
        <v>0.79166666666666663</v>
      </c>
      <c r="K274" s="26" t="str">
        <f>_xlfn.IFNA(VLOOKUP(E274,الاوردرات!$B$1:$C$600,2,0),"")</f>
        <v>بوا</v>
      </c>
      <c r="L274" s="52"/>
      <c r="N274" s="21">
        <f t="shared" si="9"/>
        <v>0.39583333333333331</v>
      </c>
      <c r="O274" s="22">
        <f>_xlfn.IFNA((VLOOKUP(F274,help!$C$2:$F$12,4,0))*(N274*24),"")</f>
        <v>178.125</v>
      </c>
      <c r="AP274" s="17">
        <f t="shared" si="10"/>
        <v>45167</v>
      </c>
    </row>
    <row r="275" spans="2:42" ht="42" x14ac:dyDescent="0.25">
      <c r="B275" s="13">
        <f>COUNTIFS($E$3:E275,'تقرير منتج تام'!$E$4)</f>
        <v>8</v>
      </c>
      <c r="C275" s="37" t="s">
        <v>11</v>
      </c>
      <c r="D275" s="38">
        <v>45167</v>
      </c>
      <c r="E275" s="28">
        <v>27</v>
      </c>
      <c r="F275" s="39" t="s">
        <v>31</v>
      </c>
      <c r="G275" s="40" t="s">
        <v>342</v>
      </c>
      <c r="H275" s="40">
        <v>1</v>
      </c>
      <c r="I275" s="203">
        <v>0.39583333333333331</v>
      </c>
      <c r="J275" s="203">
        <v>0.79166666666666663</v>
      </c>
      <c r="K275" s="26" t="str">
        <f>_xlfn.IFNA(VLOOKUP(E275,الاوردرات!$B$1:$C$600,2,0),"")</f>
        <v>بوا</v>
      </c>
      <c r="L275" s="52"/>
      <c r="N275" s="21">
        <f t="shared" si="9"/>
        <v>0.39583333333333331</v>
      </c>
      <c r="O275" s="22">
        <f>_xlfn.IFNA((VLOOKUP(F275,help!$C$2:$F$12,4,0))*(N275*24),"")</f>
        <v>306.77083333333331</v>
      </c>
      <c r="AP275" s="17">
        <f t="shared" si="10"/>
        <v>45167</v>
      </c>
    </row>
    <row r="276" spans="2:42" ht="33" x14ac:dyDescent="0.25">
      <c r="B276" s="13">
        <f>COUNTIFS($E$3:E276,'تقرير منتج تام'!$E$4)</f>
        <v>8</v>
      </c>
      <c r="C276" s="37" t="s">
        <v>11</v>
      </c>
      <c r="D276" s="38">
        <v>45167</v>
      </c>
      <c r="E276" s="28">
        <v>27</v>
      </c>
      <c r="F276" s="39" t="s">
        <v>33</v>
      </c>
      <c r="G276" s="40" t="s">
        <v>343</v>
      </c>
      <c r="H276" s="40">
        <v>1</v>
      </c>
      <c r="I276" s="203">
        <v>0.39583333333333331</v>
      </c>
      <c r="J276" s="203">
        <v>0.66666666666666663</v>
      </c>
      <c r="K276" s="26" t="str">
        <f>_xlfn.IFNA(VLOOKUP(E276,الاوردرات!$B$1:$C$600,2,0),"")</f>
        <v>بوا</v>
      </c>
      <c r="L276" s="52"/>
      <c r="N276" s="21">
        <f t="shared" si="9"/>
        <v>0.27083333333333331</v>
      </c>
      <c r="O276" s="22">
        <f>_xlfn.IFNA((VLOOKUP(F276,help!$C$2:$F$12,4,0))*(N276*24),"")</f>
        <v>209.89583333333331</v>
      </c>
      <c r="AP276" s="17">
        <f t="shared" si="10"/>
        <v>45167</v>
      </c>
    </row>
    <row r="277" spans="2:42" ht="33" x14ac:dyDescent="0.25">
      <c r="B277" s="13">
        <f>COUNTIFS($E$3:E277,'تقرير منتج تام'!$E$4)</f>
        <v>8</v>
      </c>
      <c r="C277" s="37" t="s">
        <v>11</v>
      </c>
      <c r="D277" s="38">
        <v>45167</v>
      </c>
      <c r="E277" s="28">
        <v>27</v>
      </c>
      <c r="F277" s="39" t="s">
        <v>52</v>
      </c>
      <c r="G277" s="40" t="s">
        <v>173</v>
      </c>
      <c r="H277" s="40">
        <v>1</v>
      </c>
      <c r="I277" s="203">
        <v>0.54166666666666663</v>
      </c>
      <c r="J277" s="203">
        <v>0.75</v>
      </c>
      <c r="K277" s="26" t="str">
        <f>_xlfn.IFNA(VLOOKUP(E277,الاوردرات!$B$1:$C$600,2,0),"")</f>
        <v>بوا</v>
      </c>
      <c r="L277" s="52"/>
      <c r="N277" s="21">
        <f t="shared" si="9"/>
        <v>0.20833333333333337</v>
      </c>
      <c r="O277" s="22">
        <f>_xlfn.IFNA((VLOOKUP(F277,help!$C$2:$F$12,4,0))*(N277*24),"")</f>
        <v>135.41666666666669</v>
      </c>
      <c r="AP277" s="17">
        <f t="shared" si="10"/>
        <v>45167</v>
      </c>
    </row>
    <row r="278" spans="2:42" ht="33" x14ac:dyDescent="0.25">
      <c r="B278" s="13">
        <f>COUNTIFS($E$3:E278,'تقرير منتج تام'!$E$4)</f>
        <v>8</v>
      </c>
      <c r="C278" s="37" t="s">
        <v>8</v>
      </c>
      <c r="D278" s="38">
        <v>45171</v>
      </c>
      <c r="E278" s="28">
        <v>27</v>
      </c>
      <c r="F278" s="39" t="s">
        <v>122</v>
      </c>
      <c r="G278" s="40" t="s">
        <v>81</v>
      </c>
      <c r="H278" s="40">
        <v>1</v>
      </c>
      <c r="I278" s="203">
        <v>6.25E-2</v>
      </c>
      <c r="J278" s="203">
        <v>0.75</v>
      </c>
      <c r="K278" s="26" t="str">
        <f>_xlfn.IFNA(VLOOKUP(E278,الاوردرات!$B$1:$C$600,2,0),"")</f>
        <v>بوا</v>
      </c>
      <c r="L278" s="52"/>
      <c r="N278" s="21">
        <f t="shared" si="9"/>
        <v>0.6875</v>
      </c>
      <c r="O278" s="22">
        <f>_xlfn.IFNA((VLOOKUP(F278,help!$C$2:$F$12,4,0))*(N278*24),"")</f>
        <v>0</v>
      </c>
      <c r="AP278" s="17">
        <f t="shared" si="10"/>
        <v>45171</v>
      </c>
    </row>
    <row r="279" spans="2:42" ht="33" x14ac:dyDescent="0.25">
      <c r="B279" s="13">
        <f>COUNTIFS($E$3:E279,'تقرير منتج تام'!$E$4)</f>
        <v>8</v>
      </c>
      <c r="C279" s="37" t="s">
        <v>265</v>
      </c>
      <c r="D279" s="38">
        <v>45172</v>
      </c>
      <c r="E279" s="28">
        <v>27</v>
      </c>
      <c r="F279" s="39" t="s">
        <v>122</v>
      </c>
      <c r="G279" s="40" t="s">
        <v>344</v>
      </c>
      <c r="H279" s="40">
        <v>1</v>
      </c>
      <c r="I279" s="203">
        <v>0.47916666666666669</v>
      </c>
      <c r="J279" s="203">
        <v>0.70833333333333337</v>
      </c>
      <c r="K279" s="26" t="str">
        <f>_xlfn.IFNA(VLOOKUP(E279,الاوردرات!$B$1:$C$600,2,0),"")</f>
        <v>بوا</v>
      </c>
      <c r="L279" s="52"/>
      <c r="N279" s="21">
        <f t="shared" si="9"/>
        <v>0.22916666666666669</v>
      </c>
      <c r="O279" s="22">
        <f>_xlfn.IFNA((VLOOKUP(F279,help!$C$2:$F$12,4,0))*(N279*24),"")</f>
        <v>0</v>
      </c>
      <c r="AP279" s="17">
        <f t="shared" si="10"/>
        <v>45172</v>
      </c>
    </row>
    <row r="280" spans="2:42" ht="33" x14ac:dyDescent="0.25">
      <c r="B280" s="13">
        <f>COUNTIFS($E$3:E280,'تقرير منتج تام'!$E$4)</f>
        <v>8</v>
      </c>
      <c r="C280" s="37" t="s">
        <v>153</v>
      </c>
      <c r="D280" s="38">
        <v>45173</v>
      </c>
      <c r="E280" s="28">
        <v>27</v>
      </c>
      <c r="F280" s="39" t="s">
        <v>122</v>
      </c>
      <c r="G280" s="40" t="s">
        <v>154</v>
      </c>
      <c r="H280" s="40">
        <v>1</v>
      </c>
      <c r="I280" s="203">
        <v>0.45833333333333331</v>
      </c>
      <c r="J280" s="203">
        <v>0.70833333333333337</v>
      </c>
      <c r="K280" s="26" t="str">
        <f>_xlfn.IFNA(VLOOKUP(E280,الاوردرات!$B$1:$C$600,2,0),"")</f>
        <v>بوا</v>
      </c>
      <c r="L280" s="52"/>
      <c r="N280" s="21">
        <f t="shared" si="9"/>
        <v>0.25000000000000006</v>
      </c>
      <c r="O280" s="22">
        <f>_xlfn.IFNA((VLOOKUP(F280,help!$C$2:$F$12,4,0))*(N280*24),"")</f>
        <v>0</v>
      </c>
      <c r="AP280" s="17">
        <f t="shared" si="10"/>
        <v>45173</v>
      </c>
    </row>
    <row r="281" spans="2:42" ht="33" x14ac:dyDescent="0.25">
      <c r="B281" s="13">
        <f>COUNTIFS($E$3:E281,'تقرير منتج تام'!$E$4)</f>
        <v>8</v>
      </c>
      <c r="C281" s="37" t="s">
        <v>11</v>
      </c>
      <c r="D281" s="38">
        <v>45174</v>
      </c>
      <c r="E281" s="28">
        <v>27</v>
      </c>
      <c r="F281" s="39" t="s">
        <v>122</v>
      </c>
      <c r="G281" s="40" t="s">
        <v>155</v>
      </c>
      <c r="H281" s="40">
        <v>1</v>
      </c>
      <c r="I281" s="203">
        <v>0.45833333333333331</v>
      </c>
      <c r="J281" s="203">
        <v>0.75</v>
      </c>
      <c r="K281" s="26" t="str">
        <f>_xlfn.IFNA(VLOOKUP(E281,الاوردرات!$B$1:$C$600,2,0),"")</f>
        <v>بوا</v>
      </c>
      <c r="L281" s="52"/>
      <c r="N281" s="21">
        <f t="shared" si="9"/>
        <v>0.29166666666666669</v>
      </c>
      <c r="O281" s="22">
        <f>_xlfn.IFNA((VLOOKUP(F281,help!$C$2:$F$12,4,0))*(N281*24),"")</f>
        <v>0</v>
      </c>
      <c r="AP281" s="17">
        <f t="shared" si="10"/>
        <v>45174</v>
      </c>
    </row>
    <row r="282" spans="2:42" ht="33" x14ac:dyDescent="0.25">
      <c r="B282" s="13">
        <f>COUNTIFS($E$3:E282,'تقرير منتج تام'!$E$4)</f>
        <v>8</v>
      </c>
      <c r="C282" s="37" t="s">
        <v>270</v>
      </c>
      <c r="D282" s="38">
        <v>45175</v>
      </c>
      <c r="E282" s="28">
        <v>27</v>
      </c>
      <c r="F282" s="39" t="s">
        <v>122</v>
      </c>
      <c r="G282" s="40" t="s">
        <v>202</v>
      </c>
      <c r="H282" s="40">
        <v>1</v>
      </c>
      <c r="I282" s="203">
        <v>0.45833333333333331</v>
      </c>
      <c r="J282" s="203">
        <v>0.5</v>
      </c>
      <c r="K282" s="26" t="str">
        <f>_xlfn.IFNA(VLOOKUP(E282,الاوردرات!$B$1:$C$600,2,0),"")</f>
        <v>بوا</v>
      </c>
      <c r="L282" s="52"/>
      <c r="N282" s="21">
        <f t="shared" si="9"/>
        <v>4.1666666666666685E-2</v>
      </c>
      <c r="O282" s="22">
        <f>_xlfn.IFNA((VLOOKUP(F282,help!$C$2:$F$12,4,0))*(N282*24),"")</f>
        <v>0</v>
      </c>
      <c r="AP282" s="17">
        <f t="shared" si="10"/>
        <v>45175</v>
      </c>
    </row>
    <row r="283" spans="2:42" ht="33" x14ac:dyDescent="0.25">
      <c r="B283" s="13">
        <f>COUNTIFS($E$3:E283,'تقرير منتج تام'!$E$4)</f>
        <v>8</v>
      </c>
      <c r="C283" s="37" t="s">
        <v>13</v>
      </c>
      <c r="D283" s="38">
        <v>45190</v>
      </c>
      <c r="E283" s="28">
        <v>27</v>
      </c>
      <c r="F283" s="39" t="s">
        <v>31</v>
      </c>
      <c r="G283" s="40" t="s">
        <v>40</v>
      </c>
      <c r="H283" s="40">
        <v>1</v>
      </c>
      <c r="I283" s="41">
        <v>0.52083333333333337</v>
      </c>
      <c r="J283" s="41">
        <v>0.5625</v>
      </c>
      <c r="K283" s="26" t="str">
        <f>_xlfn.IFNA(VLOOKUP(E283,الاوردرات!$B$1:$C$600,2,0),"")</f>
        <v>بوا</v>
      </c>
      <c r="L283" s="52"/>
      <c r="N283" s="21">
        <f t="shared" si="9"/>
        <v>4.166666666666663E-2</v>
      </c>
      <c r="O283" s="22">
        <f>_xlfn.IFNA((VLOOKUP(F283,help!$C$2:$F$12,4,0))*(N283*24),"")</f>
        <v>32.291666666666636</v>
      </c>
      <c r="AP283" s="17">
        <f t="shared" si="10"/>
        <v>45190</v>
      </c>
    </row>
    <row r="284" spans="2:42" ht="33" x14ac:dyDescent="0.25">
      <c r="B284" s="13">
        <f>COUNTIFS($E$3:E284,'تقرير منتج تام'!$E$4)</f>
        <v>8</v>
      </c>
      <c r="C284" s="37" t="s">
        <v>13</v>
      </c>
      <c r="D284" s="38">
        <v>45190</v>
      </c>
      <c r="E284" s="28">
        <v>27</v>
      </c>
      <c r="F284" s="39" t="s">
        <v>34</v>
      </c>
      <c r="G284" s="40" t="s">
        <v>40</v>
      </c>
      <c r="H284" s="40">
        <v>1</v>
      </c>
      <c r="I284" s="41">
        <v>0.59375</v>
      </c>
      <c r="J284" s="41">
        <v>0.625</v>
      </c>
      <c r="K284" s="26" t="str">
        <f>_xlfn.IFNA(VLOOKUP(E284,الاوردرات!$B$1:$C$600,2,0),"")</f>
        <v>بوا</v>
      </c>
      <c r="L284" s="52"/>
      <c r="N284" s="21">
        <f t="shared" si="9"/>
        <v>3.125E-2</v>
      </c>
      <c r="O284" s="22">
        <f>_xlfn.IFNA((VLOOKUP(F284,help!$C$2:$F$12,4,0))*(N284*24),"")</f>
        <v>14.0625</v>
      </c>
      <c r="AP284" s="17">
        <f t="shared" si="10"/>
        <v>45190</v>
      </c>
    </row>
    <row r="285" spans="2:42" ht="33" x14ac:dyDescent="0.25">
      <c r="B285" s="13">
        <f>COUNTIFS($E$3:E285,'تقرير منتج تام'!$E$4)</f>
        <v>8</v>
      </c>
      <c r="C285" s="37" t="s">
        <v>13</v>
      </c>
      <c r="D285" s="38">
        <v>45190</v>
      </c>
      <c r="E285" s="28">
        <v>27</v>
      </c>
      <c r="F285" s="39" t="s">
        <v>31</v>
      </c>
      <c r="G285" s="40" t="s">
        <v>298</v>
      </c>
      <c r="H285" s="40">
        <v>1</v>
      </c>
      <c r="I285" s="41">
        <v>0.60416666666666663</v>
      </c>
      <c r="J285" s="41">
        <v>0.65625</v>
      </c>
      <c r="K285" s="26" t="str">
        <f>_xlfn.IFNA(VLOOKUP(E285,الاوردرات!$B$1:$C$600,2,0),"")</f>
        <v>بوا</v>
      </c>
      <c r="L285" s="52"/>
      <c r="N285" s="21">
        <f t="shared" si="9"/>
        <v>5.208333333333337E-2</v>
      </c>
      <c r="O285" s="22">
        <f>_xlfn.IFNA((VLOOKUP(F285,help!$C$2:$F$12,4,0))*(N285*24),"")</f>
        <v>40.364583333333357</v>
      </c>
      <c r="AP285" s="17">
        <f t="shared" si="10"/>
        <v>45190</v>
      </c>
    </row>
    <row r="286" spans="2:42" ht="33" x14ac:dyDescent="0.25">
      <c r="B286" s="13">
        <f>COUNTIFS($E$3:E286,'تقرير منتج تام'!$E$4)</f>
        <v>8</v>
      </c>
      <c r="C286" s="37" t="s">
        <v>8</v>
      </c>
      <c r="D286" s="38">
        <v>45192</v>
      </c>
      <c r="E286" s="28">
        <v>27</v>
      </c>
      <c r="F286" s="39" t="s">
        <v>52</v>
      </c>
      <c r="G286" s="40" t="s">
        <v>173</v>
      </c>
      <c r="H286" s="40">
        <v>1</v>
      </c>
      <c r="I286" s="41">
        <v>0.39583333333333331</v>
      </c>
      <c r="J286" s="41">
        <v>0.64583333333333337</v>
      </c>
      <c r="K286" s="26" t="str">
        <f>_xlfn.IFNA(VLOOKUP(E286,الاوردرات!$B$1:$C$600,2,0),"")</f>
        <v>بوا</v>
      </c>
      <c r="L286" s="52"/>
      <c r="N286" s="21">
        <f t="shared" si="9"/>
        <v>0.25000000000000006</v>
      </c>
      <c r="O286" s="22">
        <f>_xlfn.IFNA((VLOOKUP(F286,help!$C$2:$F$12,4,0))*(N286*24),"")</f>
        <v>162.50000000000003</v>
      </c>
      <c r="AP286" s="17">
        <f t="shared" si="10"/>
        <v>45192</v>
      </c>
    </row>
    <row r="287" spans="2:42" ht="33" x14ac:dyDescent="0.25">
      <c r="B287" s="13">
        <f>COUNTIFS($E$3:E287,'تقرير منتج تام'!$E$4)</f>
        <v>8</v>
      </c>
      <c r="C287" s="37" t="s">
        <v>8</v>
      </c>
      <c r="D287" s="38">
        <v>45192</v>
      </c>
      <c r="E287" s="28">
        <v>27</v>
      </c>
      <c r="F287" s="39" t="s">
        <v>266</v>
      </c>
      <c r="G287" s="40" t="s">
        <v>173</v>
      </c>
      <c r="H287" s="40">
        <v>1</v>
      </c>
      <c r="I287" s="41">
        <v>0.39583333333333331</v>
      </c>
      <c r="J287" s="41">
        <v>0.64583333333333337</v>
      </c>
      <c r="K287" s="26" t="str">
        <f>_xlfn.IFNA(VLOOKUP(E287,الاوردرات!$B$1:$C$600,2,0),"")</f>
        <v>بوا</v>
      </c>
      <c r="L287" s="52"/>
      <c r="N287" s="21">
        <f t="shared" si="9"/>
        <v>0.25000000000000006</v>
      </c>
      <c r="O287" s="22">
        <f>_xlfn.IFNA((VLOOKUP(F287,help!$C$2:$F$12,4,0))*(N287*24),"")</f>
        <v>162.50000000000003</v>
      </c>
      <c r="AP287" s="17">
        <f t="shared" si="10"/>
        <v>45192</v>
      </c>
    </row>
    <row r="288" spans="2:42" ht="33" x14ac:dyDescent="0.25">
      <c r="B288" s="13">
        <f>COUNTIFS($E$3:E288,'تقرير منتج تام'!$E$4)</f>
        <v>8</v>
      </c>
      <c r="C288" s="37" t="s">
        <v>8</v>
      </c>
      <c r="D288" s="38">
        <v>45192</v>
      </c>
      <c r="E288" s="28">
        <v>27</v>
      </c>
      <c r="F288" s="39" t="s">
        <v>52</v>
      </c>
      <c r="G288" s="40" t="s">
        <v>173</v>
      </c>
      <c r="H288" s="40">
        <v>1</v>
      </c>
      <c r="I288" s="41">
        <v>0.6875</v>
      </c>
      <c r="J288" s="41">
        <v>0.79166666666666663</v>
      </c>
      <c r="K288" s="26" t="str">
        <f>_xlfn.IFNA(VLOOKUP(E288,الاوردرات!$B$1:$C$600,2,0),"")</f>
        <v>بوا</v>
      </c>
      <c r="L288" s="52"/>
      <c r="N288" s="21">
        <f t="shared" si="9"/>
        <v>0.10416666666666663</v>
      </c>
      <c r="O288" s="22">
        <f>_xlfn.IFNA((VLOOKUP(F288,help!$C$2:$F$12,4,0))*(N288*24),"")</f>
        <v>67.7083333333333</v>
      </c>
      <c r="AP288" s="17">
        <f t="shared" si="10"/>
        <v>45192</v>
      </c>
    </row>
    <row r="289" spans="2:42" ht="33" x14ac:dyDescent="0.25">
      <c r="B289" s="13">
        <f>COUNTIFS($E$3:E289,'تقرير منتج تام'!$E$4)</f>
        <v>8</v>
      </c>
      <c r="C289" s="37" t="s">
        <v>8</v>
      </c>
      <c r="D289" s="38">
        <v>45192</v>
      </c>
      <c r="E289" s="28">
        <v>27</v>
      </c>
      <c r="F289" s="39" t="s">
        <v>266</v>
      </c>
      <c r="G289" s="40" t="s">
        <v>36</v>
      </c>
      <c r="H289" s="40">
        <v>1</v>
      </c>
      <c r="I289" s="41">
        <v>0.6875</v>
      </c>
      <c r="J289" s="41">
        <v>0.76736111111111116</v>
      </c>
      <c r="K289" s="26" t="str">
        <f>_xlfn.IFNA(VLOOKUP(E289,الاوردرات!$B$1:$C$600,2,0),"")</f>
        <v>بوا</v>
      </c>
      <c r="L289" s="52"/>
      <c r="N289" s="21">
        <f t="shared" si="9"/>
        <v>7.986111111111116E-2</v>
      </c>
      <c r="O289" s="22">
        <f>_xlfn.IFNA((VLOOKUP(F289,help!$C$2:$F$12,4,0))*(N289*24),"")</f>
        <v>51.90972222222225</v>
      </c>
      <c r="AP289" s="17">
        <f t="shared" si="10"/>
        <v>45192</v>
      </c>
    </row>
    <row r="290" spans="2:42" ht="42" x14ac:dyDescent="0.25">
      <c r="B290" s="13">
        <f>COUNTIFS($E$3:E290,'تقرير منتج تام'!$E$4)</f>
        <v>8</v>
      </c>
      <c r="C290" s="37" t="s">
        <v>8</v>
      </c>
      <c r="D290" s="38">
        <v>45192</v>
      </c>
      <c r="E290" s="28">
        <v>27</v>
      </c>
      <c r="F290" s="39" t="s">
        <v>31</v>
      </c>
      <c r="G290" s="40" t="s">
        <v>345</v>
      </c>
      <c r="H290" s="40">
        <v>1</v>
      </c>
      <c r="I290" s="41">
        <v>0.42708333333333331</v>
      </c>
      <c r="J290" s="41">
        <v>0.65625</v>
      </c>
      <c r="K290" s="26" t="str">
        <f>_xlfn.IFNA(VLOOKUP(E290,الاوردرات!$B$1:$C$600,2,0),"")</f>
        <v>بوا</v>
      </c>
      <c r="L290" s="52"/>
      <c r="N290" s="21">
        <f t="shared" si="9"/>
        <v>0.22916666666666669</v>
      </c>
      <c r="O290" s="22">
        <f>_xlfn.IFNA((VLOOKUP(F290,help!$C$2:$F$12,4,0))*(N290*24),"")</f>
        <v>177.60416666666666</v>
      </c>
      <c r="AP290" s="17">
        <f t="shared" si="10"/>
        <v>45192</v>
      </c>
    </row>
    <row r="291" spans="2:42" ht="42" x14ac:dyDescent="0.25">
      <c r="B291" s="13">
        <f>COUNTIFS($E$3:E291,'تقرير منتج تام'!$E$4)</f>
        <v>8</v>
      </c>
      <c r="C291" s="37" t="s">
        <v>8</v>
      </c>
      <c r="D291" s="38">
        <v>45192</v>
      </c>
      <c r="E291" s="28">
        <v>27</v>
      </c>
      <c r="F291" s="39" t="s">
        <v>31</v>
      </c>
      <c r="G291" s="40" t="s">
        <v>346</v>
      </c>
      <c r="H291" s="40">
        <v>1</v>
      </c>
      <c r="I291" s="41">
        <v>0.69791666666666663</v>
      </c>
      <c r="J291" s="41">
        <v>0.76041666666666663</v>
      </c>
      <c r="K291" s="26" t="str">
        <f>_xlfn.IFNA(VLOOKUP(E291,الاوردرات!$B$1:$C$600,2,0),"")</f>
        <v>بوا</v>
      </c>
      <c r="L291" s="52"/>
      <c r="N291" s="21">
        <f t="shared" si="9"/>
        <v>6.25E-2</v>
      </c>
      <c r="O291" s="22">
        <f>_xlfn.IFNA((VLOOKUP(F291,help!$C$2:$F$12,4,0))*(N291*24),"")</f>
        <v>48.4375</v>
      </c>
      <c r="AP291" s="17">
        <f t="shared" si="10"/>
        <v>45192</v>
      </c>
    </row>
    <row r="292" spans="2:42" ht="33" x14ac:dyDescent="0.25">
      <c r="B292" s="13">
        <f>COUNTIFS($E$3:E292,'تقرير منتج تام'!$E$4)</f>
        <v>8</v>
      </c>
      <c r="C292" s="37" t="s">
        <v>8</v>
      </c>
      <c r="D292" s="38">
        <v>45192</v>
      </c>
      <c r="E292" s="28">
        <v>27</v>
      </c>
      <c r="F292" s="39" t="s">
        <v>34</v>
      </c>
      <c r="G292" s="40" t="s">
        <v>173</v>
      </c>
      <c r="H292" s="40">
        <v>1</v>
      </c>
      <c r="I292" s="41">
        <v>0.4236111111111111</v>
      </c>
      <c r="J292" s="41">
        <v>0.64930555555555558</v>
      </c>
      <c r="K292" s="26" t="str">
        <f>_xlfn.IFNA(VLOOKUP(E292,الاوردرات!$B$1:$C$600,2,0),"")</f>
        <v>بوا</v>
      </c>
      <c r="L292" s="52"/>
      <c r="N292" s="21">
        <f t="shared" si="9"/>
        <v>0.22569444444444448</v>
      </c>
      <c r="O292" s="22">
        <f>_xlfn.IFNA((VLOOKUP(F292,help!$C$2:$F$12,4,0))*(N292*24),"")</f>
        <v>101.56250000000003</v>
      </c>
      <c r="AP292" s="17">
        <f t="shared" si="10"/>
        <v>45192</v>
      </c>
    </row>
    <row r="293" spans="2:42" ht="33" x14ac:dyDescent="0.25">
      <c r="B293" s="13">
        <f>COUNTIFS($E$3:E293,'تقرير منتج تام'!$E$4)</f>
        <v>8</v>
      </c>
      <c r="C293" s="37" t="s">
        <v>8</v>
      </c>
      <c r="D293" s="38">
        <v>45192</v>
      </c>
      <c r="E293" s="28">
        <v>27</v>
      </c>
      <c r="F293" s="39" t="s">
        <v>34</v>
      </c>
      <c r="G293" s="40" t="s">
        <v>36</v>
      </c>
      <c r="H293" s="40">
        <v>1</v>
      </c>
      <c r="I293" s="41">
        <v>0.69791666666666663</v>
      </c>
      <c r="J293" s="41">
        <v>0.78125</v>
      </c>
      <c r="K293" s="26" t="str">
        <f>_xlfn.IFNA(VLOOKUP(E293,الاوردرات!$B$1:$C$600,2,0),"")</f>
        <v>بوا</v>
      </c>
      <c r="L293" s="52"/>
      <c r="N293" s="21">
        <f t="shared" si="9"/>
        <v>8.333333333333337E-2</v>
      </c>
      <c r="O293" s="22">
        <f>_xlfn.IFNA((VLOOKUP(F293,help!$C$2:$F$12,4,0))*(N293*24),"")</f>
        <v>37.500000000000014</v>
      </c>
      <c r="AP293" s="17">
        <f t="shared" si="10"/>
        <v>45192</v>
      </c>
    </row>
    <row r="294" spans="2:42" ht="33" x14ac:dyDescent="0.25">
      <c r="B294" s="13">
        <f>COUNTIFS($E$3:E294,'تقرير منتج تام'!$E$4)</f>
        <v>8</v>
      </c>
      <c r="C294" s="37" t="s">
        <v>265</v>
      </c>
      <c r="D294" s="38">
        <v>45193</v>
      </c>
      <c r="E294" s="28">
        <v>27</v>
      </c>
      <c r="F294" s="39" t="s">
        <v>266</v>
      </c>
      <c r="G294" s="40" t="s">
        <v>36</v>
      </c>
      <c r="H294" s="40">
        <v>1</v>
      </c>
      <c r="I294" s="41">
        <v>0.58333333333333337</v>
      </c>
      <c r="J294" s="41">
        <v>0.76041666666666663</v>
      </c>
      <c r="K294" s="26" t="str">
        <f>_xlfn.IFNA(VLOOKUP(E294,الاوردرات!$B$1:$C$600,2,0),"")</f>
        <v>بوا</v>
      </c>
      <c r="L294" s="52"/>
      <c r="N294" s="21">
        <f t="shared" si="9"/>
        <v>0.17708333333333326</v>
      </c>
      <c r="O294" s="22">
        <f>_xlfn.IFNA((VLOOKUP(F294,help!$C$2:$F$12,4,0))*(N294*24),"")</f>
        <v>115.10416666666661</v>
      </c>
      <c r="AP294" s="17">
        <f t="shared" si="10"/>
        <v>45193</v>
      </c>
    </row>
    <row r="295" spans="2:42" ht="33" x14ac:dyDescent="0.25">
      <c r="B295" s="13">
        <f>COUNTIFS($E$3:E295,'تقرير منتج تام'!$E$4)</f>
        <v>8</v>
      </c>
      <c r="C295" s="37" t="s">
        <v>265</v>
      </c>
      <c r="D295" s="38">
        <v>45193</v>
      </c>
      <c r="E295" s="28">
        <v>27</v>
      </c>
      <c r="F295" s="39" t="s">
        <v>34</v>
      </c>
      <c r="G295" s="40" t="s">
        <v>36</v>
      </c>
      <c r="H295" s="40">
        <v>1</v>
      </c>
      <c r="I295" s="41">
        <v>0.52083333333333337</v>
      </c>
      <c r="J295" s="41">
        <v>0.75</v>
      </c>
      <c r="K295" s="26" t="str">
        <f>_xlfn.IFNA(VLOOKUP(E295,الاوردرات!$B$1:$C$600,2,0),"")</f>
        <v>بوا</v>
      </c>
      <c r="L295" s="52"/>
      <c r="N295" s="21">
        <f t="shared" si="9"/>
        <v>0.22916666666666663</v>
      </c>
      <c r="O295" s="22">
        <f>_xlfn.IFNA((VLOOKUP(F295,help!$C$2:$F$12,4,0))*(N295*24),"")</f>
        <v>103.12499999999999</v>
      </c>
      <c r="AP295" s="17">
        <f t="shared" si="10"/>
        <v>45193</v>
      </c>
    </row>
    <row r="296" spans="2:42" ht="33" x14ac:dyDescent="0.25">
      <c r="B296" s="13">
        <f>COUNTIFS($E$3:E296,'تقرير منتج تام'!$E$4)</f>
        <v>8</v>
      </c>
      <c r="C296" s="37" t="s">
        <v>153</v>
      </c>
      <c r="D296" s="38">
        <v>45194</v>
      </c>
      <c r="E296" s="28">
        <v>27</v>
      </c>
      <c r="F296" s="39" t="s">
        <v>31</v>
      </c>
      <c r="G296" s="40" t="s">
        <v>347</v>
      </c>
      <c r="H296" s="40">
        <v>1</v>
      </c>
      <c r="I296" s="41">
        <v>0.42708333333333331</v>
      </c>
      <c r="J296" s="41">
        <v>0.51041666666666663</v>
      </c>
      <c r="K296" s="26" t="str">
        <f>_xlfn.IFNA(VLOOKUP(E296,الاوردرات!$B$1:$C$600,2,0),"")</f>
        <v>بوا</v>
      </c>
      <c r="L296" s="52"/>
      <c r="N296" s="21">
        <f t="shared" si="9"/>
        <v>8.3333333333333315E-2</v>
      </c>
      <c r="O296" s="22">
        <f>_xlfn.IFNA((VLOOKUP(F296,help!$C$2:$F$12,4,0))*(N296*24),"")</f>
        <v>64.583333333333314</v>
      </c>
      <c r="AP296" s="17">
        <f t="shared" si="10"/>
        <v>45194</v>
      </c>
    </row>
    <row r="297" spans="2:42" ht="33" x14ac:dyDescent="0.25">
      <c r="B297" s="13">
        <f>COUNTIFS($E$3:E297,'تقرير منتج تام'!$E$4)</f>
        <v>8</v>
      </c>
      <c r="C297" s="37" t="s">
        <v>153</v>
      </c>
      <c r="D297" s="38">
        <v>45194</v>
      </c>
      <c r="E297" s="28">
        <v>27</v>
      </c>
      <c r="F297" s="39" t="s">
        <v>122</v>
      </c>
      <c r="G297" s="40" t="s">
        <v>154</v>
      </c>
      <c r="H297" s="40">
        <v>1</v>
      </c>
      <c r="I297" s="41">
        <v>0.46875</v>
      </c>
      <c r="J297" s="41">
        <v>0.625</v>
      </c>
      <c r="K297" s="26" t="str">
        <f>_xlfn.IFNA(VLOOKUP(E297,الاوردرات!$B$1:$C$600,2,0),"")</f>
        <v>بوا</v>
      </c>
      <c r="L297" s="52"/>
      <c r="N297" s="21">
        <f t="shared" si="9"/>
        <v>0.15625</v>
      </c>
      <c r="O297" s="22">
        <f>_xlfn.IFNA((VLOOKUP(F297,help!$C$2:$F$12,4,0))*(N297*24),"")</f>
        <v>0</v>
      </c>
      <c r="AP297" s="17">
        <f t="shared" si="10"/>
        <v>45194</v>
      </c>
    </row>
    <row r="298" spans="2:42" ht="33" x14ac:dyDescent="0.25">
      <c r="B298" s="13">
        <f>COUNTIFS($E$3:E298,'تقرير منتج تام'!$E$4)</f>
        <v>8</v>
      </c>
      <c r="C298" s="37" t="s">
        <v>270</v>
      </c>
      <c r="D298" s="38">
        <v>45189</v>
      </c>
      <c r="E298" s="28">
        <v>30</v>
      </c>
      <c r="F298" s="39" t="s">
        <v>31</v>
      </c>
      <c r="G298" s="40" t="s">
        <v>268</v>
      </c>
      <c r="H298" s="40">
        <v>1</v>
      </c>
      <c r="I298" s="41">
        <v>0.46875</v>
      </c>
      <c r="J298" s="41">
        <v>0.52083333333333337</v>
      </c>
      <c r="K298" s="26" t="str">
        <f>_xlfn.IFNA(VLOOKUP(E298,الاوردرات!$B$1:$C$600,2,0),"")</f>
        <v xml:space="preserve">اوكتوبوس </v>
      </c>
      <c r="L298" s="52"/>
      <c r="N298" s="21">
        <f t="shared" si="9"/>
        <v>5.208333333333337E-2</v>
      </c>
      <c r="O298" s="22">
        <f>_xlfn.IFNA((VLOOKUP(F298,help!$C$2:$F$12,4,0))*(N298*24),"")</f>
        <v>40.364583333333357</v>
      </c>
      <c r="AP298" s="17">
        <f t="shared" si="10"/>
        <v>45189</v>
      </c>
    </row>
    <row r="299" spans="2:42" ht="33" x14ac:dyDescent="0.25">
      <c r="B299" s="13">
        <f>COUNTIFS($E$3:E299,'تقرير منتج تام'!$E$4)</f>
        <v>8</v>
      </c>
      <c r="C299" s="37" t="s">
        <v>270</v>
      </c>
      <c r="D299" s="38">
        <v>45189</v>
      </c>
      <c r="E299" s="28">
        <v>30</v>
      </c>
      <c r="F299" s="39" t="s">
        <v>266</v>
      </c>
      <c r="G299" s="40" t="s">
        <v>269</v>
      </c>
      <c r="H299" s="40">
        <v>1</v>
      </c>
      <c r="I299" s="41">
        <v>0.625</v>
      </c>
      <c r="J299" s="41">
        <v>0.85416666666666663</v>
      </c>
      <c r="K299" s="26" t="str">
        <f>_xlfn.IFNA(VLOOKUP(E299,الاوردرات!$B$1:$C$600,2,0),"")</f>
        <v xml:space="preserve">اوكتوبوس </v>
      </c>
      <c r="L299" s="52"/>
      <c r="N299" s="21">
        <f t="shared" si="9"/>
        <v>0.22916666666666663</v>
      </c>
      <c r="O299" s="22">
        <f>_xlfn.IFNA((VLOOKUP(F299,help!$C$2:$F$12,4,0))*(N299*24),"")</f>
        <v>148.95833333333331</v>
      </c>
      <c r="AP299" s="17">
        <f t="shared" si="10"/>
        <v>45189</v>
      </c>
    </row>
    <row r="300" spans="2:42" ht="33" x14ac:dyDescent="0.25">
      <c r="B300" s="13">
        <f>COUNTIFS($E$3:E300,'تقرير منتج تام'!$E$4)</f>
        <v>8</v>
      </c>
      <c r="C300" s="37" t="s">
        <v>270</v>
      </c>
      <c r="D300" s="38">
        <v>45189</v>
      </c>
      <c r="E300" s="28">
        <v>30</v>
      </c>
      <c r="F300" s="39" t="s">
        <v>52</v>
      </c>
      <c r="G300" s="40" t="s">
        <v>269</v>
      </c>
      <c r="H300" s="40">
        <v>1</v>
      </c>
      <c r="I300" s="41">
        <v>0.58333333333333337</v>
      </c>
      <c r="J300" s="41">
        <v>0.8125</v>
      </c>
      <c r="K300" s="26" t="str">
        <f>_xlfn.IFNA(VLOOKUP(E300,الاوردرات!$B$1:$C$600,2,0),"")</f>
        <v xml:space="preserve">اوكتوبوس </v>
      </c>
      <c r="L300" s="52"/>
      <c r="N300" s="21">
        <f t="shared" si="9"/>
        <v>0.22916666666666663</v>
      </c>
      <c r="O300" s="22">
        <f>_xlfn.IFNA((VLOOKUP(F300,help!$C$2:$F$12,4,0))*(N300*24),"")</f>
        <v>148.95833333333331</v>
      </c>
      <c r="AP300" s="17">
        <f t="shared" si="10"/>
        <v>45189</v>
      </c>
    </row>
    <row r="301" spans="2:42" ht="33" x14ac:dyDescent="0.25">
      <c r="B301" s="13">
        <f>COUNTIFS($E$3:E301,'تقرير منتج تام'!$E$4)</f>
        <v>8</v>
      </c>
      <c r="C301" s="37" t="s">
        <v>270</v>
      </c>
      <c r="D301" s="38">
        <v>45189</v>
      </c>
      <c r="E301" s="28">
        <v>30</v>
      </c>
      <c r="F301" s="39" t="s">
        <v>34</v>
      </c>
      <c r="G301" s="40" t="s">
        <v>269</v>
      </c>
      <c r="H301" s="40">
        <v>1</v>
      </c>
      <c r="I301" s="41">
        <v>0.75</v>
      </c>
      <c r="J301" s="41">
        <v>0.83333333333333337</v>
      </c>
      <c r="K301" s="26" t="str">
        <f>_xlfn.IFNA(VLOOKUP(E301,الاوردرات!$B$1:$C$600,2,0),"")</f>
        <v xml:space="preserve">اوكتوبوس </v>
      </c>
      <c r="L301" s="52"/>
      <c r="N301" s="21">
        <f t="shared" si="9"/>
        <v>8.333333333333337E-2</v>
      </c>
      <c r="O301" s="22">
        <f>_xlfn.IFNA((VLOOKUP(F301,help!$C$2:$F$12,4,0))*(N301*24),"")</f>
        <v>37.500000000000014</v>
      </c>
      <c r="AP301" s="17">
        <f t="shared" si="10"/>
        <v>45189</v>
      </c>
    </row>
    <row r="302" spans="2:42" ht="33" x14ac:dyDescent="0.25">
      <c r="B302" s="13">
        <f>COUNTIFS($E$3:E302,'تقرير منتج تام'!$E$4)</f>
        <v>8</v>
      </c>
      <c r="C302" s="37" t="s">
        <v>270</v>
      </c>
      <c r="D302" s="38">
        <v>45189</v>
      </c>
      <c r="E302" s="28">
        <v>30</v>
      </c>
      <c r="F302" s="39" t="s">
        <v>31</v>
      </c>
      <c r="G302" s="40" t="s">
        <v>298</v>
      </c>
      <c r="H302" s="40">
        <v>1</v>
      </c>
      <c r="I302" s="41">
        <v>0.8125</v>
      </c>
      <c r="J302" s="41">
        <v>0.85416666666666663</v>
      </c>
      <c r="K302" s="26" t="str">
        <f>_xlfn.IFNA(VLOOKUP(E302,الاوردرات!$B$1:$C$600,2,0),"")</f>
        <v xml:space="preserve">اوكتوبوس </v>
      </c>
      <c r="L302" s="52"/>
      <c r="N302" s="21">
        <f t="shared" si="9"/>
        <v>4.166666666666663E-2</v>
      </c>
      <c r="O302" s="22">
        <f>_xlfn.IFNA((VLOOKUP(F302,help!$C$2:$F$12,4,0))*(N302*24),"")</f>
        <v>32.291666666666636</v>
      </c>
      <c r="AP302" s="17">
        <f t="shared" si="10"/>
        <v>45189</v>
      </c>
    </row>
    <row r="303" spans="2:42" ht="33" x14ac:dyDescent="0.25">
      <c r="B303" s="13">
        <f>COUNTIFS($E$3:E303,'تقرير منتج تام'!$E$4)</f>
        <v>8</v>
      </c>
      <c r="C303" s="37" t="s">
        <v>13</v>
      </c>
      <c r="D303" s="38">
        <v>45190</v>
      </c>
      <c r="E303" s="28">
        <v>30</v>
      </c>
      <c r="F303" s="39" t="s">
        <v>266</v>
      </c>
      <c r="G303" s="40" t="s">
        <v>173</v>
      </c>
      <c r="H303" s="40">
        <v>1</v>
      </c>
      <c r="I303" s="41">
        <v>0.6875</v>
      </c>
      <c r="J303" s="41">
        <v>0.74305555555555547</v>
      </c>
      <c r="K303" s="26" t="str">
        <f>_xlfn.IFNA(VLOOKUP(E303,الاوردرات!$B$1:$C$600,2,0),"")</f>
        <v xml:space="preserve">اوكتوبوس </v>
      </c>
      <c r="L303" s="52"/>
      <c r="N303" s="21">
        <f t="shared" si="9"/>
        <v>5.5555555555555469E-2</v>
      </c>
      <c r="O303" s="22">
        <f>_xlfn.IFNA((VLOOKUP(F303,help!$C$2:$F$12,4,0))*(N303*24),"")</f>
        <v>36.11111111111105</v>
      </c>
      <c r="AP303" s="17">
        <f t="shared" si="10"/>
        <v>45190</v>
      </c>
    </row>
    <row r="304" spans="2:42" ht="33" x14ac:dyDescent="0.25">
      <c r="B304" s="13">
        <f>COUNTIFS($E$3:E304,'تقرير منتج تام'!$E$4)</f>
        <v>8</v>
      </c>
      <c r="C304" s="37" t="s">
        <v>13</v>
      </c>
      <c r="D304" s="38">
        <v>45190</v>
      </c>
      <c r="E304" s="28">
        <v>30</v>
      </c>
      <c r="F304" s="39" t="s">
        <v>52</v>
      </c>
      <c r="G304" s="40" t="s">
        <v>173</v>
      </c>
      <c r="H304" s="40">
        <v>1</v>
      </c>
      <c r="I304" s="41">
        <v>0.6875</v>
      </c>
      <c r="J304" s="41">
        <v>0.75</v>
      </c>
      <c r="K304" s="26" t="str">
        <f>_xlfn.IFNA(VLOOKUP(E304,الاوردرات!$B$1:$C$600,2,0),"")</f>
        <v xml:space="preserve">اوكتوبوس </v>
      </c>
      <c r="L304" s="52"/>
      <c r="N304" s="21">
        <f t="shared" si="9"/>
        <v>6.25E-2</v>
      </c>
      <c r="O304" s="22">
        <f>_xlfn.IFNA((VLOOKUP(F304,help!$C$2:$F$12,4,0))*(N304*24),"")</f>
        <v>40.625</v>
      </c>
      <c r="AP304" s="17">
        <f t="shared" si="10"/>
        <v>45190</v>
      </c>
    </row>
    <row r="305" spans="2:42" ht="33" x14ac:dyDescent="0.25">
      <c r="B305" s="13">
        <f>COUNTIFS($E$3:E305,'تقرير منتج تام'!$E$4)</f>
        <v>8</v>
      </c>
      <c r="C305" s="37" t="s">
        <v>13</v>
      </c>
      <c r="D305" s="38">
        <v>45190</v>
      </c>
      <c r="E305" s="28">
        <v>30</v>
      </c>
      <c r="F305" s="39" t="s">
        <v>34</v>
      </c>
      <c r="G305" s="40" t="s">
        <v>173</v>
      </c>
      <c r="H305" s="40">
        <v>1</v>
      </c>
      <c r="I305" s="41">
        <v>0.68055555555555547</v>
      </c>
      <c r="J305" s="41">
        <v>0.75694444444444453</v>
      </c>
      <c r="K305" s="26" t="str">
        <f>_xlfn.IFNA(VLOOKUP(E305,الاوردرات!$B$1:$C$600,2,0),"")</f>
        <v xml:space="preserve">اوكتوبوس </v>
      </c>
      <c r="L305" s="52"/>
      <c r="N305" s="21">
        <f t="shared" si="9"/>
        <v>7.6388888888889062E-2</v>
      </c>
      <c r="O305" s="22">
        <f>_xlfn.IFNA((VLOOKUP(F305,help!$C$2:$F$12,4,0))*(N305*24),"")</f>
        <v>34.375000000000078</v>
      </c>
      <c r="AP305" s="17">
        <f t="shared" si="10"/>
        <v>45190</v>
      </c>
    </row>
    <row r="306" spans="2:42" ht="33" x14ac:dyDescent="0.25">
      <c r="B306" s="13">
        <f>COUNTIFS($E$3:E306,'تقرير منتج تام'!$E$4)</f>
        <v>8</v>
      </c>
      <c r="C306" s="37" t="s">
        <v>13</v>
      </c>
      <c r="D306" s="38">
        <v>45190</v>
      </c>
      <c r="E306" s="28">
        <v>30</v>
      </c>
      <c r="F306" s="39" t="s">
        <v>33</v>
      </c>
      <c r="G306" s="40" t="s">
        <v>173</v>
      </c>
      <c r="H306" s="40">
        <v>1</v>
      </c>
      <c r="I306" s="41">
        <v>0.67708333333333337</v>
      </c>
      <c r="J306" s="41">
        <v>0.76388888888888884</v>
      </c>
      <c r="K306" s="26" t="str">
        <f>_xlfn.IFNA(VLOOKUP(E306,الاوردرات!$B$1:$C$600,2,0),"")</f>
        <v xml:space="preserve">اوكتوبوس </v>
      </c>
      <c r="L306" s="52"/>
      <c r="N306" s="21">
        <f t="shared" si="9"/>
        <v>8.6805555555555469E-2</v>
      </c>
      <c r="O306" s="22">
        <f>_xlfn.IFNA((VLOOKUP(F306,help!$C$2:$F$12,4,0))*(N306*24),"")</f>
        <v>67.274305555555486</v>
      </c>
      <c r="AP306" s="17">
        <f t="shared" si="10"/>
        <v>45190</v>
      </c>
    </row>
    <row r="307" spans="2:42" ht="33" x14ac:dyDescent="0.25">
      <c r="B307" s="13">
        <f>COUNTIFS($E$3:E307,'تقرير منتج تام'!$E$4)</f>
        <v>8</v>
      </c>
      <c r="C307" s="37" t="s">
        <v>270</v>
      </c>
      <c r="D307" s="38">
        <v>45168</v>
      </c>
      <c r="E307" s="28">
        <v>26</v>
      </c>
      <c r="F307" s="39" t="s">
        <v>31</v>
      </c>
      <c r="G307" s="40" t="s">
        <v>298</v>
      </c>
      <c r="H307" s="40">
        <v>1</v>
      </c>
      <c r="I307" s="41">
        <v>0.84375</v>
      </c>
      <c r="J307" s="41">
        <v>0.875</v>
      </c>
      <c r="K307" s="26" t="str">
        <f>_xlfn.IFNA(VLOOKUP(E307,الاوردرات!$B$1:$C$600,2,0),"")</f>
        <v>شور</v>
      </c>
      <c r="L307" s="52"/>
      <c r="N307" s="21">
        <f t="shared" si="9"/>
        <v>3.125E-2</v>
      </c>
      <c r="O307" s="22">
        <f>_xlfn.IFNA((VLOOKUP(F307,help!$C$2:$F$12,4,0))*(N307*24),"")</f>
        <v>24.21875</v>
      </c>
      <c r="AP307" s="17">
        <f t="shared" si="10"/>
        <v>45168</v>
      </c>
    </row>
    <row r="308" spans="2:42" ht="33" x14ac:dyDescent="0.25">
      <c r="B308" s="13">
        <f>COUNTIFS($E$3:E308,'تقرير منتج تام'!$E$4)</f>
        <v>8</v>
      </c>
      <c r="C308" s="37" t="s">
        <v>270</v>
      </c>
      <c r="D308" s="38">
        <v>45168</v>
      </c>
      <c r="E308" s="28">
        <v>26</v>
      </c>
      <c r="F308" s="39" t="s">
        <v>266</v>
      </c>
      <c r="G308" s="40" t="s">
        <v>173</v>
      </c>
      <c r="H308" s="40">
        <v>1</v>
      </c>
      <c r="I308" s="41">
        <v>0.38541666666666669</v>
      </c>
      <c r="J308" s="41">
        <v>0.47916666666666669</v>
      </c>
      <c r="K308" s="26" t="str">
        <f>_xlfn.IFNA(VLOOKUP(E308,الاوردرات!$B$1:$C$600,2,0),"")</f>
        <v>شور</v>
      </c>
      <c r="L308" s="52"/>
      <c r="N308" s="21">
        <f t="shared" si="9"/>
        <v>9.375E-2</v>
      </c>
      <c r="O308" s="22">
        <f>_xlfn.IFNA((VLOOKUP(F308,help!$C$2:$F$12,4,0))*(N308*24),"")</f>
        <v>60.9375</v>
      </c>
      <c r="AP308" s="17">
        <f t="shared" si="10"/>
        <v>45168</v>
      </c>
    </row>
    <row r="309" spans="2:42" ht="33" x14ac:dyDescent="0.25">
      <c r="B309" s="13">
        <f>COUNTIFS($E$3:E309,'تقرير منتج تام'!$E$4)</f>
        <v>8</v>
      </c>
      <c r="C309" s="37" t="s">
        <v>270</v>
      </c>
      <c r="D309" s="38">
        <v>45168</v>
      </c>
      <c r="E309" s="28">
        <v>26</v>
      </c>
      <c r="F309" s="39" t="s">
        <v>52</v>
      </c>
      <c r="G309" s="40" t="s">
        <v>173</v>
      </c>
      <c r="H309" s="40">
        <v>1</v>
      </c>
      <c r="I309" s="41">
        <v>0.39583333333333331</v>
      </c>
      <c r="J309" s="41">
        <v>0.47916666666666669</v>
      </c>
      <c r="K309" s="26" t="str">
        <f>_xlfn.IFNA(VLOOKUP(E309,الاوردرات!$B$1:$C$600,2,0),"")</f>
        <v>شور</v>
      </c>
      <c r="L309" s="52"/>
      <c r="N309" s="21">
        <f t="shared" si="9"/>
        <v>8.333333333333337E-2</v>
      </c>
      <c r="O309" s="22">
        <f>_xlfn.IFNA((VLOOKUP(F309,help!$C$2:$F$12,4,0))*(N309*24),"")</f>
        <v>54.166666666666686</v>
      </c>
      <c r="AP309" s="17">
        <f t="shared" si="10"/>
        <v>45168</v>
      </c>
    </row>
    <row r="310" spans="2:42" ht="33" x14ac:dyDescent="0.25">
      <c r="B310" s="13">
        <f>COUNTIFS($E$3:E310,'تقرير منتج تام'!$E$4)</f>
        <v>8</v>
      </c>
      <c r="C310" s="37" t="s">
        <v>13</v>
      </c>
      <c r="D310" s="38">
        <v>45169</v>
      </c>
      <c r="E310" s="28">
        <v>26</v>
      </c>
      <c r="F310" s="39" t="s">
        <v>34</v>
      </c>
      <c r="G310" s="40" t="s">
        <v>173</v>
      </c>
      <c r="H310" s="40">
        <v>1</v>
      </c>
      <c r="I310" s="41">
        <v>0.40625</v>
      </c>
      <c r="J310" s="41">
        <v>0.625</v>
      </c>
      <c r="K310" s="26" t="str">
        <f>_xlfn.IFNA(VLOOKUP(E310,الاوردرات!$B$1:$C$600,2,0),"")</f>
        <v>شور</v>
      </c>
      <c r="L310" s="52"/>
      <c r="N310" s="21">
        <f t="shared" si="9"/>
        <v>0.21875</v>
      </c>
      <c r="O310" s="22">
        <f>_xlfn.IFNA((VLOOKUP(F310,help!$C$2:$F$12,4,0))*(N310*24),"")</f>
        <v>98.4375</v>
      </c>
      <c r="AP310" s="17">
        <f t="shared" si="10"/>
        <v>45169</v>
      </c>
    </row>
    <row r="311" spans="2:42" ht="33" x14ac:dyDescent="0.25">
      <c r="B311" s="13">
        <f>COUNTIFS($E$3:E311,'تقرير منتج تام'!$E$4)</f>
        <v>8</v>
      </c>
      <c r="C311" s="37" t="s">
        <v>13</v>
      </c>
      <c r="D311" s="38">
        <v>45169</v>
      </c>
      <c r="E311" s="28">
        <v>26</v>
      </c>
      <c r="F311" s="39" t="s">
        <v>52</v>
      </c>
      <c r="G311" s="40" t="s">
        <v>173</v>
      </c>
      <c r="H311" s="40">
        <v>1</v>
      </c>
      <c r="I311" s="41">
        <v>0.6875</v>
      </c>
      <c r="J311" s="41">
        <v>0.71875</v>
      </c>
      <c r="K311" s="26" t="str">
        <f>_xlfn.IFNA(VLOOKUP(E311,الاوردرات!$B$1:$C$600,2,0),"")</f>
        <v>شور</v>
      </c>
      <c r="L311" s="52"/>
      <c r="N311" s="21">
        <f t="shared" ref="N311:N374" si="11">IF(I311&lt;&gt;"",J311-I311,"")</f>
        <v>3.125E-2</v>
      </c>
      <c r="O311" s="22">
        <f>_xlfn.IFNA((VLOOKUP(F311,help!$C$2:$F$12,4,0))*(N311*24),"")</f>
        <v>20.3125</v>
      </c>
      <c r="AP311" s="17">
        <f t="shared" si="10"/>
        <v>45169</v>
      </c>
    </row>
    <row r="312" spans="2:42" ht="33" x14ac:dyDescent="0.25">
      <c r="B312" s="13">
        <f>COUNTIFS($E$3:E312,'تقرير منتج تام'!$E$4)</f>
        <v>8</v>
      </c>
      <c r="C312" s="37" t="s">
        <v>13</v>
      </c>
      <c r="D312" s="38">
        <v>45169</v>
      </c>
      <c r="E312" s="28">
        <v>26</v>
      </c>
      <c r="F312" s="39" t="s">
        <v>266</v>
      </c>
      <c r="G312" s="40" t="s">
        <v>123</v>
      </c>
      <c r="H312" s="40">
        <v>1</v>
      </c>
      <c r="I312" s="41">
        <v>0.61458333333333337</v>
      </c>
      <c r="J312" s="41">
        <v>0.73958333333333337</v>
      </c>
      <c r="K312" s="26" t="str">
        <f>_xlfn.IFNA(VLOOKUP(E312,الاوردرات!$B$1:$C$600,2,0),"")</f>
        <v>شور</v>
      </c>
      <c r="L312" s="52"/>
      <c r="N312" s="21">
        <f t="shared" si="11"/>
        <v>0.125</v>
      </c>
      <c r="O312" s="22">
        <f>_xlfn.IFNA((VLOOKUP(F312,help!$C$2:$F$12,4,0))*(N312*24),"")</f>
        <v>81.25</v>
      </c>
      <c r="AP312" s="17">
        <f t="shared" si="10"/>
        <v>45169</v>
      </c>
    </row>
    <row r="313" spans="2:42" ht="33" x14ac:dyDescent="0.25">
      <c r="B313" s="13">
        <f>COUNTIFS($E$3:E313,'تقرير منتج تام'!$E$4)</f>
        <v>8</v>
      </c>
      <c r="C313" s="37" t="s">
        <v>8</v>
      </c>
      <c r="D313" s="38">
        <v>45171</v>
      </c>
      <c r="E313" s="28">
        <v>26</v>
      </c>
      <c r="F313" s="39" t="s">
        <v>266</v>
      </c>
      <c r="G313" s="40" t="s">
        <v>174</v>
      </c>
      <c r="H313" s="40">
        <v>1</v>
      </c>
      <c r="I313" s="41">
        <v>0.4375</v>
      </c>
      <c r="J313" s="41">
        <v>0.5</v>
      </c>
      <c r="K313" s="26" t="str">
        <f>_xlfn.IFNA(VLOOKUP(E313,الاوردرات!$B$1:$C$600,2,0),"")</f>
        <v>شور</v>
      </c>
      <c r="L313" s="52"/>
      <c r="N313" s="21">
        <f t="shared" si="11"/>
        <v>6.25E-2</v>
      </c>
      <c r="O313" s="22">
        <f>_xlfn.IFNA((VLOOKUP(F313,help!$C$2:$F$12,4,0))*(N313*24),"")</f>
        <v>40.625</v>
      </c>
      <c r="AP313" s="17">
        <f t="shared" si="10"/>
        <v>45171</v>
      </c>
    </row>
    <row r="314" spans="2:42" ht="33" x14ac:dyDescent="0.25">
      <c r="B314" s="13">
        <f>COUNTIFS($E$3:E314,'تقرير منتج تام'!$E$4)</f>
        <v>8</v>
      </c>
      <c r="C314" s="37" t="s">
        <v>8</v>
      </c>
      <c r="D314" s="38">
        <v>45171</v>
      </c>
      <c r="E314" s="28">
        <v>26</v>
      </c>
      <c r="F314" s="39" t="s">
        <v>52</v>
      </c>
      <c r="G314" s="40" t="s">
        <v>174</v>
      </c>
      <c r="H314" s="40">
        <v>1</v>
      </c>
      <c r="I314" s="41">
        <v>0.45833333333333331</v>
      </c>
      <c r="J314" s="41">
        <v>0.47916666666666669</v>
      </c>
      <c r="K314" s="26" t="str">
        <f>_xlfn.IFNA(VLOOKUP(E314,الاوردرات!$B$1:$C$600,2,0),"")</f>
        <v>شور</v>
      </c>
      <c r="L314" s="52"/>
      <c r="N314" s="21">
        <f t="shared" si="11"/>
        <v>2.083333333333337E-2</v>
      </c>
      <c r="O314" s="22">
        <f>_xlfn.IFNA((VLOOKUP(F314,help!$C$2:$F$12,4,0))*(N314*24),"")</f>
        <v>13.541666666666691</v>
      </c>
      <c r="AP314" s="17">
        <f t="shared" si="10"/>
        <v>45171</v>
      </c>
    </row>
    <row r="315" spans="2:42" ht="33" x14ac:dyDescent="0.25">
      <c r="B315" s="13">
        <f>COUNTIFS($E$3:E315,'تقرير منتج تام'!$E$4)</f>
        <v>8</v>
      </c>
      <c r="C315" s="37" t="s">
        <v>8</v>
      </c>
      <c r="D315" s="38">
        <v>45171</v>
      </c>
      <c r="E315" s="28">
        <v>26</v>
      </c>
      <c r="F315" s="39" t="s">
        <v>33</v>
      </c>
      <c r="G315" s="40" t="s">
        <v>348</v>
      </c>
      <c r="H315" s="40">
        <v>1</v>
      </c>
      <c r="I315" s="41">
        <v>0.47916666666666669</v>
      </c>
      <c r="J315" s="41">
        <v>0.54166666666666663</v>
      </c>
      <c r="K315" s="26" t="str">
        <f>_xlfn.IFNA(VLOOKUP(E315,الاوردرات!$B$1:$C$600,2,0),"")</f>
        <v>شور</v>
      </c>
      <c r="L315" s="52"/>
      <c r="N315" s="21">
        <f t="shared" si="11"/>
        <v>6.2499999999999944E-2</v>
      </c>
      <c r="O315" s="22">
        <f>_xlfn.IFNA((VLOOKUP(F315,help!$C$2:$F$12,4,0))*(N315*24),"")</f>
        <v>48.43749999999995</v>
      </c>
      <c r="AP315" s="17">
        <f t="shared" si="10"/>
        <v>45171</v>
      </c>
    </row>
    <row r="316" spans="2:42" ht="33" x14ac:dyDescent="0.25">
      <c r="B316" s="13">
        <f>COUNTIFS($E$3:E316,'تقرير منتج تام'!$E$4)</f>
        <v>8</v>
      </c>
      <c r="C316" s="37" t="s">
        <v>11</v>
      </c>
      <c r="D316" s="38">
        <v>45188</v>
      </c>
      <c r="E316" s="28">
        <v>26</v>
      </c>
      <c r="F316" s="39" t="s">
        <v>122</v>
      </c>
      <c r="G316" s="40" t="s">
        <v>349</v>
      </c>
      <c r="H316" s="40">
        <v>1</v>
      </c>
      <c r="I316" s="41">
        <v>0.45833333333333331</v>
      </c>
      <c r="J316" s="41">
        <v>0.70833333333333337</v>
      </c>
      <c r="K316" s="26" t="str">
        <f>_xlfn.IFNA(VLOOKUP(E316,الاوردرات!$B$1:$C$600,2,0),"")</f>
        <v>شور</v>
      </c>
      <c r="L316" s="52"/>
      <c r="N316" s="21">
        <f t="shared" si="11"/>
        <v>0.25000000000000006</v>
      </c>
      <c r="O316" s="22">
        <f>_xlfn.IFNA((VLOOKUP(F316,help!$C$2:$F$12,4,0))*(N316*24),"")</f>
        <v>0</v>
      </c>
      <c r="AP316" s="17">
        <f t="shared" si="10"/>
        <v>45188</v>
      </c>
    </row>
    <row r="317" spans="2:42" ht="33" x14ac:dyDescent="0.25">
      <c r="B317" s="13">
        <f>COUNTIFS($E$3:E317,'تقرير منتج تام'!$E$4)</f>
        <v>8</v>
      </c>
      <c r="C317" s="37" t="s">
        <v>270</v>
      </c>
      <c r="D317" s="38">
        <v>45189</v>
      </c>
      <c r="E317" s="28">
        <v>26</v>
      </c>
      <c r="F317" s="39" t="s">
        <v>31</v>
      </c>
      <c r="G317" s="40" t="s">
        <v>350</v>
      </c>
      <c r="H317" s="40">
        <v>1</v>
      </c>
      <c r="I317" s="41">
        <v>0.41666666666666669</v>
      </c>
      <c r="J317" s="41">
        <v>0.44791666666666669</v>
      </c>
      <c r="K317" s="26" t="str">
        <f>_xlfn.IFNA(VLOOKUP(E317,الاوردرات!$B$1:$C$600,2,0),"")</f>
        <v>شور</v>
      </c>
      <c r="L317" s="52"/>
      <c r="N317" s="21">
        <f t="shared" si="11"/>
        <v>3.125E-2</v>
      </c>
      <c r="O317" s="22">
        <f>_xlfn.IFNA((VLOOKUP(F317,help!$C$2:$F$12,4,0))*(N317*24),"")</f>
        <v>24.21875</v>
      </c>
      <c r="AP317" s="17">
        <f t="shared" si="10"/>
        <v>45189</v>
      </c>
    </row>
    <row r="318" spans="2:42" ht="33" x14ac:dyDescent="0.25">
      <c r="B318" s="13">
        <f>COUNTIFS($E$3:E318,'تقرير منتج تام'!$E$4)</f>
        <v>8</v>
      </c>
      <c r="C318" s="37" t="s">
        <v>270</v>
      </c>
      <c r="D318" s="38">
        <v>45189</v>
      </c>
      <c r="E318" s="28">
        <v>26</v>
      </c>
      <c r="F318" s="39" t="s">
        <v>266</v>
      </c>
      <c r="G318" s="40" t="s">
        <v>351</v>
      </c>
      <c r="H318" s="40">
        <v>1</v>
      </c>
      <c r="I318" s="41">
        <v>0.41666666666666669</v>
      </c>
      <c r="J318" s="41">
        <v>0.44791666666666669</v>
      </c>
      <c r="K318" s="26" t="str">
        <f>_xlfn.IFNA(VLOOKUP(E318,الاوردرات!$B$1:$C$600,2,0),"")</f>
        <v>شور</v>
      </c>
      <c r="L318" s="52"/>
      <c r="N318" s="21">
        <f t="shared" si="11"/>
        <v>3.125E-2</v>
      </c>
      <c r="O318" s="22">
        <f>_xlfn.IFNA((VLOOKUP(F318,help!$C$2:$F$12,4,0))*(N318*24),"")</f>
        <v>20.3125</v>
      </c>
      <c r="AP318" s="17">
        <f t="shared" si="10"/>
        <v>45189</v>
      </c>
    </row>
    <row r="319" spans="2:42" ht="33" x14ac:dyDescent="0.25">
      <c r="B319" s="13">
        <f>COUNTIFS($E$3:E319,'تقرير منتج تام'!$E$4)</f>
        <v>8</v>
      </c>
      <c r="C319" s="37" t="s">
        <v>270</v>
      </c>
      <c r="D319" s="38">
        <v>45189</v>
      </c>
      <c r="E319" s="28">
        <v>26</v>
      </c>
      <c r="F319" s="39" t="s">
        <v>34</v>
      </c>
      <c r="G319" s="40" t="s">
        <v>351</v>
      </c>
      <c r="H319" s="40">
        <v>1</v>
      </c>
      <c r="I319" s="41">
        <v>0.41666666666666669</v>
      </c>
      <c r="J319" s="41">
        <v>0.44791666666666669</v>
      </c>
      <c r="K319" s="26" t="str">
        <f>_xlfn.IFNA(VLOOKUP(E319,الاوردرات!$B$1:$C$600,2,0),"")</f>
        <v>شور</v>
      </c>
      <c r="L319" s="52"/>
      <c r="N319" s="21">
        <f t="shared" si="11"/>
        <v>3.125E-2</v>
      </c>
      <c r="O319" s="22">
        <f>_xlfn.IFNA((VLOOKUP(F319,help!$C$2:$F$12,4,0))*(N319*24),"")</f>
        <v>14.0625</v>
      </c>
      <c r="AP319" s="17">
        <f t="shared" si="10"/>
        <v>45189</v>
      </c>
    </row>
    <row r="320" spans="2:42" ht="42" x14ac:dyDescent="0.25">
      <c r="B320" s="13">
        <f>COUNTIFS($E$3:E320,'تقرير منتج تام'!$E$4)</f>
        <v>8</v>
      </c>
      <c r="C320" s="37" t="s">
        <v>270</v>
      </c>
      <c r="D320" s="38">
        <v>45189</v>
      </c>
      <c r="E320" s="28">
        <v>26</v>
      </c>
      <c r="F320" s="39" t="s">
        <v>122</v>
      </c>
      <c r="G320" s="40" t="s">
        <v>352</v>
      </c>
      <c r="H320" s="40">
        <v>1</v>
      </c>
      <c r="I320" s="41">
        <v>0.45833333333333331</v>
      </c>
      <c r="J320" s="41">
        <v>0.64583333333333337</v>
      </c>
      <c r="K320" s="26" t="str">
        <f>_xlfn.IFNA(VLOOKUP(E320,الاوردرات!$B$1:$C$600,2,0),"")</f>
        <v>شور</v>
      </c>
      <c r="L320" s="52"/>
      <c r="N320" s="21">
        <f t="shared" si="11"/>
        <v>0.18750000000000006</v>
      </c>
      <c r="O320" s="22">
        <f>_xlfn.IFNA((VLOOKUP(F320,help!$C$2:$F$12,4,0))*(N320*24),"")</f>
        <v>0</v>
      </c>
      <c r="AP320" s="17">
        <f t="shared" si="10"/>
        <v>45189</v>
      </c>
    </row>
    <row r="321" spans="2:42" ht="33" x14ac:dyDescent="0.25">
      <c r="B321" s="13">
        <f>COUNTIFS($E$3:E321,'تقرير منتج تام'!$E$4)</f>
        <v>8</v>
      </c>
      <c r="C321" s="37" t="s">
        <v>153</v>
      </c>
      <c r="D321" s="38">
        <v>45180</v>
      </c>
      <c r="E321" s="28">
        <v>26</v>
      </c>
      <c r="F321" s="39" t="s">
        <v>52</v>
      </c>
      <c r="G321" s="40" t="s">
        <v>343</v>
      </c>
      <c r="H321" s="40">
        <v>1</v>
      </c>
      <c r="I321" s="41">
        <v>0.75</v>
      </c>
      <c r="J321" s="41">
        <v>0.83333333333333337</v>
      </c>
      <c r="K321" s="26" t="str">
        <f>_xlfn.IFNA(VLOOKUP(E321,الاوردرات!$B$1:$C$600,2,0),"")</f>
        <v>شور</v>
      </c>
      <c r="L321" s="52"/>
      <c r="N321" s="21">
        <f t="shared" si="11"/>
        <v>8.333333333333337E-2</v>
      </c>
      <c r="O321" s="22">
        <f>_xlfn.IFNA((VLOOKUP(F321,help!$C$2:$F$12,4,0))*(N321*24),"")</f>
        <v>54.166666666666686</v>
      </c>
      <c r="AP321" s="17">
        <f t="shared" si="10"/>
        <v>45180</v>
      </c>
    </row>
    <row r="322" spans="2:42" ht="33" x14ac:dyDescent="0.25">
      <c r="B322" s="13">
        <f>COUNTIFS($E$3:E322,'تقرير منتج تام'!$E$4)</f>
        <v>8</v>
      </c>
      <c r="C322" s="37" t="s">
        <v>153</v>
      </c>
      <c r="D322" s="38">
        <v>45180</v>
      </c>
      <c r="E322" s="28">
        <v>26</v>
      </c>
      <c r="F322" s="39" t="s">
        <v>266</v>
      </c>
      <c r="G322" s="40" t="s">
        <v>354</v>
      </c>
      <c r="H322" s="40">
        <v>1</v>
      </c>
      <c r="I322" s="41">
        <v>0.70833333333333337</v>
      </c>
      <c r="J322" s="41">
        <v>0.75</v>
      </c>
      <c r="K322" s="26" t="str">
        <f>_xlfn.IFNA(VLOOKUP(E322,الاوردرات!$B$1:$C$600,2,0),"")</f>
        <v>شور</v>
      </c>
      <c r="L322" s="52"/>
      <c r="N322" s="21">
        <f t="shared" si="11"/>
        <v>4.166666666666663E-2</v>
      </c>
      <c r="O322" s="22">
        <f>_xlfn.IFNA((VLOOKUP(F322,help!$C$2:$F$12,4,0))*(N322*24),"")</f>
        <v>27.083333333333307</v>
      </c>
      <c r="AP322" s="17">
        <f t="shared" si="10"/>
        <v>45180</v>
      </c>
    </row>
    <row r="323" spans="2:42" ht="33" x14ac:dyDescent="0.25">
      <c r="B323" s="13">
        <f>COUNTIFS($E$3:E323,'تقرير منتج تام'!$E$4)</f>
        <v>8</v>
      </c>
      <c r="C323" s="37" t="s">
        <v>153</v>
      </c>
      <c r="D323" s="38">
        <v>45180</v>
      </c>
      <c r="E323" s="28">
        <v>26</v>
      </c>
      <c r="F323" s="39" t="s">
        <v>52</v>
      </c>
      <c r="G323" s="40" t="s">
        <v>269</v>
      </c>
      <c r="H323" s="40">
        <v>1</v>
      </c>
      <c r="I323" s="41">
        <v>0.83333333333333337</v>
      </c>
      <c r="J323" s="41">
        <v>0.875</v>
      </c>
      <c r="K323" s="26" t="str">
        <f>_xlfn.IFNA(VLOOKUP(E323,الاوردرات!$B$1:$C$600,2,0),"")</f>
        <v>شور</v>
      </c>
      <c r="L323" s="52"/>
      <c r="N323" s="21">
        <f t="shared" si="11"/>
        <v>4.166666666666663E-2</v>
      </c>
      <c r="O323" s="22">
        <f>_xlfn.IFNA((VLOOKUP(F323,help!$C$2:$F$12,4,0))*(N323*24),"")</f>
        <v>27.083333333333307</v>
      </c>
      <c r="AP323" s="17">
        <f t="shared" si="10"/>
        <v>45180</v>
      </c>
    </row>
    <row r="324" spans="2:42" ht="33" x14ac:dyDescent="0.25">
      <c r="B324" s="13">
        <f>COUNTIFS($E$3:E324,'تقرير منتج تام'!$E$4)</f>
        <v>8</v>
      </c>
      <c r="C324" s="37" t="s">
        <v>270</v>
      </c>
      <c r="D324" s="38">
        <v>45182</v>
      </c>
      <c r="E324" s="28">
        <v>26</v>
      </c>
      <c r="F324" s="39" t="s">
        <v>52</v>
      </c>
      <c r="G324" s="40" t="s">
        <v>269</v>
      </c>
      <c r="H324" s="40">
        <v>1</v>
      </c>
      <c r="I324" s="41">
        <v>0.44791666666666669</v>
      </c>
      <c r="J324" s="41">
        <v>0.48958333333333331</v>
      </c>
      <c r="K324" s="26" t="str">
        <f>_xlfn.IFNA(VLOOKUP(E324,الاوردرات!$B$1:$C$600,2,0),"")</f>
        <v>شور</v>
      </c>
      <c r="L324" s="52"/>
      <c r="N324" s="21">
        <f t="shared" si="11"/>
        <v>4.166666666666663E-2</v>
      </c>
      <c r="O324" s="22">
        <f>_xlfn.IFNA((VLOOKUP(F324,help!$C$2:$F$12,4,0))*(N324*24),"")</f>
        <v>27.083333333333307</v>
      </c>
      <c r="AP324" s="17">
        <f t="shared" ref="AP324:AP387" si="12">D324</f>
        <v>45182</v>
      </c>
    </row>
    <row r="325" spans="2:42" ht="33" x14ac:dyDescent="0.25">
      <c r="B325" s="13">
        <f>COUNTIFS($E$3:E325,'تقرير منتج تام'!$E$4)</f>
        <v>8</v>
      </c>
      <c r="C325" s="37" t="s">
        <v>270</v>
      </c>
      <c r="D325" s="38">
        <v>45182</v>
      </c>
      <c r="E325" s="28">
        <v>26</v>
      </c>
      <c r="F325" s="39" t="s">
        <v>31</v>
      </c>
      <c r="G325" s="40" t="s">
        <v>355</v>
      </c>
      <c r="H325" s="40">
        <v>1</v>
      </c>
      <c r="I325" s="41">
        <v>0.77083333333333337</v>
      </c>
      <c r="J325" s="41">
        <v>0.8125</v>
      </c>
      <c r="K325" s="26" t="str">
        <f>_xlfn.IFNA(VLOOKUP(E325,الاوردرات!$B$1:$C$600,2,0),"")</f>
        <v>شور</v>
      </c>
      <c r="L325" s="52"/>
      <c r="N325" s="21">
        <f t="shared" si="11"/>
        <v>4.166666666666663E-2</v>
      </c>
      <c r="O325" s="22">
        <f>_xlfn.IFNA((VLOOKUP(F325,help!$C$2:$F$12,4,0))*(N325*24),"")</f>
        <v>32.291666666666636</v>
      </c>
      <c r="AP325" s="17">
        <f t="shared" si="12"/>
        <v>45182</v>
      </c>
    </row>
    <row r="326" spans="2:42" ht="33" x14ac:dyDescent="0.25">
      <c r="B326" s="13">
        <f>COUNTIFS($E$3:E326,'تقرير منتج تام'!$E$4)</f>
        <v>8</v>
      </c>
      <c r="C326" s="37" t="s">
        <v>13</v>
      </c>
      <c r="D326" s="38">
        <v>45183</v>
      </c>
      <c r="E326" s="28">
        <v>26</v>
      </c>
      <c r="F326" s="39" t="s">
        <v>52</v>
      </c>
      <c r="G326" s="40" t="s">
        <v>356</v>
      </c>
      <c r="H326" s="40">
        <v>1</v>
      </c>
      <c r="I326" s="41">
        <v>0.42708333333333331</v>
      </c>
      <c r="J326" s="41">
        <v>0.73958333333333337</v>
      </c>
      <c r="K326" s="26" t="str">
        <f>_xlfn.IFNA(VLOOKUP(E326,الاوردرات!$B$1:$C$600,2,0),"")</f>
        <v>شور</v>
      </c>
      <c r="L326" s="52"/>
      <c r="N326" s="21">
        <f t="shared" si="11"/>
        <v>0.31250000000000006</v>
      </c>
      <c r="O326" s="22">
        <f>_xlfn.IFNA((VLOOKUP(F326,help!$C$2:$F$12,4,0))*(N326*24),"")</f>
        <v>203.12500000000003</v>
      </c>
      <c r="AP326" s="17">
        <f t="shared" si="12"/>
        <v>45183</v>
      </c>
    </row>
    <row r="327" spans="2:42" ht="33" x14ac:dyDescent="0.25">
      <c r="B327" s="13">
        <f>COUNTIFS($E$3:E327,'تقرير منتج تام'!$E$4)</f>
        <v>8</v>
      </c>
      <c r="C327" s="37" t="s">
        <v>353</v>
      </c>
      <c r="D327" s="38">
        <v>45185</v>
      </c>
      <c r="E327" s="28">
        <v>26</v>
      </c>
      <c r="F327" s="39" t="s">
        <v>266</v>
      </c>
      <c r="G327" s="40" t="s">
        <v>356</v>
      </c>
      <c r="H327" s="40">
        <v>1</v>
      </c>
      <c r="I327" s="41">
        <v>0.47916666666666669</v>
      </c>
      <c r="J327" s="41">
        <v>0.5625</v>
      </c>
      <c r="K327" s="26" t="str">
        <f>_xlfn.IFNA(VLOOKUP(E327,الاوردرات!$B$1:$C$600,2,0),"")</f>
        <v>شور</v>
      </c>
      <c r="L327" s="52"/>
      <c r="N327" s="21">
        <f t="shared" si="11"/>
        <v>8.3333333333333315E-2</v>
      </c>
      <c r="O327" s="22">
        <f>_xlfn.IFNA((VLOOKUP(F327,help!$C$2:$F$12,4,0))*(N327*24),"")</f>
        <v>54.16666666666665</v>
      </c>
      <c r="AP327" s="17">
        <f t="shared" si="12"/>
        <v>45185</v>
      </c>
    </row>
    <row r="328" spans="2:42" ht="33" x14ac:dyDescent="0.25">
      <c r="B328" s="13">
        <f>COUNTIFS($E$3:E328,'تقرير منتج تام'!$E$4)</f>
        <v>8</v>
      </c>
      <c r="C328" s="37" t="s">
        <v>353</v>
      </c>
      <c r="D328" s="38">
        <v>45185</v>
      </c>
      <c r="E328" s="28">
        <v>26</v>
      </c>
      <c r="F328" s="39" t="s">
        <v>52</v>
      </c>
      <c r="G328" s="40" t="s">
        <v>356</v>
      </c>
      <c r="H328" s="40">
        <v>1</v>
      </c>
      <c r="I328" s="41">
        <v>0.39583333333333331</v>
      </c>
      <c r="J328" s="41">
        <v>0.64583333333333337</v>
      </c>
      <c r="K328" s="26" t="str">
        <f>_xlfn.IFNA(VLOOKUP(E328,الاوردرات!$B$1:$C$600,2,0),"")</f>
        <v>شور</v>
      </c>
      <c r="L328" s="52"/>
      <c r="N328" s="21">
        <f t="shared" si="11"/>
        <v>0.25000000000000006</v>
      </c>
      <c r="O328" s="22">
        <f>_xlfn.IFNA((VLOOKUP(F328,help!$C$2:$F$12,4,0))*(N328*24),"")</f>
        <v>162.50000000000003</v>
      </c>
      <c r="AP328" s="17">
        <f t="shared" si="12"/>
        <v>45185</v>
      </c>
    </row>
    <row r="329" spans="2:42" ht="33" x14ac:dyDescent="0.25">
      <c r="B329" s="13">
        <f>COUNTIFS($E$3:E329,'تقرير منتج تام'!$E$4)</f>
        <v>8</v>
      </c>
      <c r="C329" s="37" t="s">
        <v>353</v>
      </c>
      <c r="D329" s="38">
        <v>45185</v>
      </c>
      <c r="E329" s="28">
        <v>26</v>
      </c>
      <c r="F329" s="39" t="s">
        <v>52</v>
      </c>
      <c r="G329" s="40" t="s">
        <v>356</v>
      </c>
      <c r="H329" s="40">
        <v>1</v>
      </c>
      <c r="I329" s="41">
        <v>0.75</v>
      </c>
      <c r="J329" s="41">
        <v>0.875</v>
      </c>
      <c r="K329" s="26" t="str">
        <f>_xlfn.IFNA(VLOOKUP(E329,الاوردرات!$B$1:$C$600,2,0),"")</f>
        <v>شور</v>
      </c>
      <c r="L329" s="52"/>
      <c r="N329" s="21">
        <f t="shared" si="11"/>
        <v>0.125</v>
      </c>
      <c r="O329" s="22">
        <f>_xlfn.IFNA((VLOOKUP(F329,help!$C$2:$F$12,4,0))*(N329*24),"")</f>
        <v>81.25</v>
      </c>
      <c r="AP329" s="17">
        <f t="shared" si="12"/>
        <v>45185</v>
      </c>
    </row>
    <row r="330" spans="2:42" ht="33" x14ac:dyDescent="0.25">
      <c r="B330" s="13">
        <f>COUNTIFS($E$3:E330,'تقرير منتج تام'!$E$4)</f>
        <v>8</v>
      </c>
      <c r="C330" s="37" t="s">
        <v>265</v>
      </c>
      <c r="D330" s="38">
        <v>45186</v>
      </c>
      <c r="E330" s="28">
        <v>26</v>
      </c>
      <c r="F330" s="39" t="s">
        <v>33</v>
      </c>
      <c r="G330" s="40" t="s">
        <v>348</v>
      </c>
      <c r="H330" s="40">
        <v>1</v>
      </c>
      <c r="I330" s="41">
        <v>0.70833333333333337</v>
      </c>
      <c r="J330" s="41">
        <v>0.83333333333333337</v>
      </c>
      <c r="K330" s="26" t="str">
        <f>_xlfn.IFNA(VLOOKUP(E330,الاوردرات!$B$1:$C$600,2,0),"")</f>
        <v>شور</v>
      </c>
      <c r="L330" s="52"/>
      <c r="N330" s="21">
        <f t="shared" si="11"/>
        <v>0.125</v>
      </c>
      <c r="O330" s="22">
        <f>_xlfn.IFNA((VLOOKUP(F330,help!$C$2:$F$12,4,0))*(N330*24),"")</f>
        <v>96.875</v>
      </c>
      <c r="AP330" s="17">
        <f t="shared" si="12"/>
        <v>45186</v>
      </c>
    </row>
    <row r="331" spans="2:42" ht="33" x14ac:dyDescent="0.25">
      <c r="B331" s="13">
        <f>COUNTIFS($E$3:E331,'تقرير منتج تام'!$E$4)</f>
        <v>8</v>
      </c>
      <c r="C331" s="37" t="s">
        <v>11</v>
      </c>
      <c r="D331" s="38">
        <v>45188</v>
      </c>
      <c r="E331" s="28">
        <v>26</v>
      </c>
      <c r="F331" s="39" t="s">
        <v>122</v>
      </c>
      <c r="G331" s="40" t="s">
        <v>357</v>
      </c>
      <c r="H331" s="40">
        <v>1</v>
      </c>
      <c r="I331" s="41">
        <v>0.66666666666666663</v>
      </c>
      <c r="J331" s="41">
        <v>0.79166666666666663</v>
      </c>
      <c r="K331" s="26" t="str">
        <f>_xlfn.IFNA(VLOOKUP(E331,الاوردرات!$B$1:$C$600,2,0),"")</f>
        <v>شور</v>
      </c>
      <c r="L331" s="52"/>
      <c r="N331" s="21">
        <f t="shared" si="11"/>
        <v>0.125</v>
      </c>
      <c r="O331" s="22">
        <f>_xlfn.IFNA((VLOOKUP(F331,help!$C$2:$F$12,4,0))*(N331*24),"")</f>
        <v>0</v>
      </c>
      <c r="AP331" s="17">
        <f t="shared" si="12"/>
        <v>45188</v>
      </c>
    </row>
    <row r="332" spans="2:42" ht="33" x14ac:dyDescent="0.25">
      <c r="B332" s="13">
        <f>COUNTIFS($E$3:E332,'تقرير منتج تام'!$E$4)</f>
        <v>8</v>
      </c>
      <c r="C332" s="37" t="s">
        <v>270</v>
      </c>
      <c r="D332" s="38">
        <v>45189</v>
      </c>
      <c r="E332" s="28">
        <v>26</v>
      </c>
      <c r="F332" s="39" t="s">
        <v>31</v>
      </c>
      <c r="G332" s="40" t="s">
        <v>350</v>
      </c>
      <c r="H332" s="40">
        <v>1</v>
      </c>
      <c r="I332" s="41">
        <v>0.44791666666666669</v>
      </c>
      <c r="J332" s="41">
        <v>0.45833333333333331</v>
      </c>
      <c r="K332" s="26" t="str">
        <f>_xlfn.IFNA(VLOOKUP(E332,الاوردرات!$B$1:$C$600,2,0),"")</f>
        <v>شور</v>
      </c>
      <c r="L332" s="52"/>
      <c r="N332" s="21">
        <f t="shared" si="11"/>
        <v>1.041666666666663E-2</v>
      </c>
      <c r="O332" s="22">
        <f>_xlfn.IFNA((VLOOKUP(F332,help!$C$2:$F$12,4,0))*(N332*24),"")</f>
        <v>8.0729166666666377</v>
      </c>
      <c r="AP332" s="17">
        <f t="shared" si="12"/>
        <v>45189</v>
      </c>
    </row>
    <row r="333" spans="2:42" ht="33" x14ac:dyDescent="0.25">
      <c r="B333" s="13">
        <f>COUNTIFS($E$3:E333,'تقرير منتج تام'!$E$4)</f>
        <v>8</v>
      </c>
      <c r="C333" s="37" t="s">
        <v>270</v>
      </c>
      <c r="D333" s="38">
        <v>45189</v>
      </c>
      <c r="E333" s="28">
        <v>26</v>
      </c>
      <c r="F333" s="39" t="s">
        <v>34</v>
      </c>
      <c r="G333" s="40" t="s">
        <v>351</v>
      </c>
      <c r="H333" s="40">
        <v>1</v>
      </c>
      <c r="I333" s="41">
        <v>0.44791666666666669</v>
      </c>
      <c r="J333" s="41">
        <v>0.45833333333333331</v>
      </c>
      <c r="K333" s="26" t="str">
        <f>_xlfn.IFNA(VLOOKUP(E333,الاوردرات!$B$1:$C$600,2,0),"")</f>
        <v>شور</v>
      </c>
      <c r="L333" s="52"/>
      <c r="N333" s="21">
        <f t="shared" si="11"/>
        <v>1.041666666666663E-2</v>
      </c>
      <c r="O333" s="22">
        <f>_xlfn.IFNA((VLOOKUP(F333,help!$C$2:$F$12,4,0))*(N333*24),"")</f>
        <v>4.6874999999999831</v>
      </c>
      <c r="AP333" s="17">
        <f t="shared" si="12"/>
        <v>45189</v>
      </c>
    </row>
    <row r="334" spans="2:42" ht="33" x14ac:dyDescent="0.25">
      <c r="B334" s="13">
        <f>COUNTIFS($E$3:E334,'تقرير منتج تام'!$E$4)</f>
        <v>8</v>
      </c>
      <c r="C334" s="37" t="s">
        <v>270</v>
      </c>
      <c r="D334" s="38">
        <v>45189</v>
      </c>
      <c r="E334" s="28">
        <v>26</v>
      </c>
      <c r="F334" s="39" t="s">
        <v>266</v>
      </c>
      <c r="G334" s="40" t="s">
        <v>351</v>
      </c>
      <c r="H334" s="40">
        <v>1</v>
      </c>
      <c r="I334" s="41">
        <v>0.44791666666666669</v>
      </c>
      <c r="J334" s="41">
        <v>0.45833333333333331</v>
      </c>
      <c r="K334" s="26" t="str">
        <f>_xlfn.IFNA(VLOOKUP(E334,الاوردرات!$B$1:$C$600,2,0),"")</f>
        <v>شور</v>
      </c>
      <c r="L334" s="52"/>
      <c r="N334" s="21">
        <f t="shared" si="11"/>
        <v>1.041666666666663E-2</v>
      </c>
      <c r="O334" s="22">
        <f>_xlfn.IFNA((VLOOKUP(F334,help!$C$2:$F$12,4,0))*(N334*24),"")</f>
        <v>6.7708333333333091</v>
      </c>
      <c r="AP334" s="17">
        <f t="shared" si="12"/>
        <v>45189</v>
      </c>
    </row>
    <row r="335" spans="2:42" ht="33" x14ac:dyDescent="0.25">
      <c r="B335" s="13">
        <f>COUNTIFS($E$3:E335,'تقرير منتج تام'!$E$4)</f>
        <v>8</v>
      </c>
      <c r="C335" s="37" t="s">
        <v>270</v>
      </c>
      <c r="D335" s="38">
        <v>45189</v>
      </c>
      <c r="E335" s="28">
        <v>26</v>
      </c>
      <c r="F335" s="39" t="s">
        <v>122</v>
      </c>
      <c r="G335" s="40" t="s">
        <v>358</v>
      </c>
      <c r="H335" s="40">
        <v>1</v>
      </c>
      <c r="I335" s="41">
        <v>0.64583333333333337</v>
      </c>
      <c r="J335" s="41">
        <v>0.75</v>
      </c>
      <c r="K335" s="26" t="str">
        <f>_xlfn.IFNA(VLOOKUP(E335,الاوردرات!$B$1:$C$600,2,0),"")</f>
        <v>شور</v>
      </c>
      <c r="L335" s="52"/>
      <c r="N335" s="21">
        <f t="shared" si="11"/>
        <v>0.10416666666666663</v>
      </c>
      <c r="O335" s="22">
        <f>_xlfn.IFNA((VLOOKUP(F335,help!$C$2:$F$12,4,0))*(N335*24),"")</f>
        <v>0</v>
      </c>
      <c r="AP335" s="17">
        <f t="shared" si="12"/>
        <v>45189</v>
      </c>
    </row>
    <row r="336" spans="2:42" ht="33" x14ac:dyDescent="0.25">
      <c r="B336" s="13">
        <f>COUNTIFS($E$3:E336,'تقرير منتج تام'!$E$4)</f>
        <v>8</v>
      </c>
      <c r="C336" s="37" t="s">
        <v>153</v>
      </c>
      <c r="D336" s="38">
        <v>45194</v>
      </c>
      <c r="E336" s="28">
        <v>26</v>
      </c>
      <c r="F336" s="39" t="s">
        <v>33</v>
      </c>
      <c r="G336" s="40" t="s">
        <v>348</v>
      </c>
      <c r="H336" s="40">
        <v>1</v>
      </c>
      <c r="I336" s="41">
        <v>0.42708333333333331</v>
      </c>
      <c r="J336" s="41">
        <v>0.59722222222222221</v>
      </c>
      <c r="K336" s="26" t="str">
        <f>_xlfn.IFNA(VLOOKUP(E336,الاوردرات!$B$1:$C$600,2,0),"")</f>
        <v>شور</v>
      </c>
      <c r="L336" s="52"/>
      <c r="N336" s="21">
        <f t="shared" si="11"/>
        <v>0.1701388888888889</v>
      </c>
      <c r="O336" s="22">
        <f>_xlfn.IFNA((VLOOKUP(F336,help!$C$2:$F$12,4,0))*(N336*24),"")</f>
        <v>131.85763888888889</v>
      </c>
      <c r="AP336" s="17">
        <f t="shared" si="12"/>
        <v>45194</v>
      </c>
    </row>
    <row r="337" spans="2:42" ht="33" x14ac:dyDescent="0.25">
      <c r="B337" s="13">
        <f>COUNTIFS($E$3:E337,'تقرير منتج تام'!$E$4)</f>
        <v>8</v>
      </c>
      <c r="C337" s="37" t="s">
        <v>13</v>
      </c>
      <c r="D337" s="38">
        <v>45148</v>
      </c>
      <c r="E337" s="28">
        <v>26</v>
      </c>
      <c r="F337" s="39" t="s">
        <v>31</v>
      </c>
      <c r="G337" s="40" t="s">
        <v>298</v>
      </c>
      <c r="H337" s="40">
        <v>1</v>
      </c>
      <c r="I337" s="41">
        <v>0.66666666666666663</v>
      </c>
      <c r="J337" s="41">
        <v>0.77083333333333337</v>
      </c>
      <c r="K337" s="26" t="str">
        <f>_xlfn.IFNA(VLOOKUP(E337,الاوردرات!$B$1:$C$600,2,0),"")</f>
        <v>شور</v>
      </c>
      <c r="L337" s="52"/>
      <c r="N337" s="21">
        <f t="shared" si="11"/>
        <v>0.10416666666666674</v>
      </c>
      <c r="O337" s="22">
        <f>_xlfn.IFNA((VLOOKUP(F337,help!$C$2:$F$12,4,0))*(N337*24),"")</f>
        <v>80.729166666666714</v>
      </c>
      <c r="AP337" s="17">
        <f t="shared" si="12"/>
        <v>45148</v>
      </c>
    </row>
    <row r="338" spans="2:42" ht="33" x14ac:dyDescent="0.25">
      <c r="B338" s="13">
        <f>COUNTIFS($E$3:E338,'تقرير منتج تام'!$E$4)</f>
        <v>8</v>
      </c>
      <c r="C338" s="37" t="s">
        <v>13</v>
      </c>
      <c r="D338" s="38">
        <v>45148</v>
      </c>
      <c r="E338" s="28">
        <v>26</v>
      </c>
      <c r="F338" s="39" t="s">
        <v>33</v>
      </c>
      <c r="G338" s="40" t="s">
        <v>343</v>
      </c>
      <c r="H338" s="40">
        <v>1</v>
      </c>
      <c r="I338" s="41">
        <v>0.39583333333333331</v>
      </c>
      <c r="J338" s="41">
        <v>0.4375</v>
      </c>
      <c r="K338" s="26" t="str">
        <f>_xlfn.IFNA(VLOOKUP(E338,الاوردرات!$B$1:$C$600,2,0),"")</f>
        <v>شور</v>
      </c>
      <c r="L338" s="52"/>
      <c r="N338" s="21">
        <f t="shared" si="11"/>
        <v>4.1666666666666685E-2</v>
      </c>
      <c r="O338" s="22">
        <f>_xlfn.IFNA((VLOOKUP(F338,help!$C$2:$F$12,4,0))*(N338*24),"")</f>
        <v>32.291666666666679</v>
      </c>
      <c r="AP338" s="17">
        <f t="shared" si="12"/>
        <v>45148</v>
      </c>
    </row>
    <row r="339" spans="2:42" ht="33" x14ac:dyDescent="0.25">
      <c r="B339" s="13">
        <f>COUNTIFS($E$3:E339,'تقرير منتج تام'!$E$4)</f>
        <v>8</v>
      </c>
      <c r="C339" s="37" t="s">
        <v>13</v>
      </c>
      <c r="D339" s="38">
        <v>45148</v>
      </c>
      <c r="E339" s="28">
        <v>26</v>
      </c>
      <c r="F339" s="39" t="s">
        <v>33</v>
      </c>
      <c r="G339" s="40" t="s">
        <v>269</v>
      </c>
      <c r="H339" s="40">
        <v>1</v>
      </c>
      <c r="I339" s="41">
        <v>0.4375</v>
      </c>
      <c r="J339" s="41">
        <v>0.54166666666666663</v>
      </c>
      <c r="K339" s="26" t="str">
        <f>_xlfn.IFNA(VLOOKUP(E339,الاوردرات!$B$1:$C$600,2,0),"")</f>
        <v>شور</v>
      </c>
      <c r="L339" s="52"/>
      <c r="N339" s="21">
        <f t="shared" si="11"/>
        <v>0.10416666666666663</v>
      </c>
      <c r="O339" s="22">
        <f>_xlfn.IFNA((VLOOKUP(F339,help!$C$2:$F$12,4,0))*(N339*24),"")</f>
        <v>80.729166666666629</v>
      </c>
      <c r="AP339" s="17">
        <f t="shared" si="12"/>
        <v>45148</v>
      </c>
    </row>
    <row r="340" spans="2:42" ht="33" x14ac:dyDescent="0.25">
      <c r="B340" s="13">
        <f>COUNTIFS($E$3:E340,'تقرير منتج تام'!$E$4)</f>
        <v>8</v>
      </c>
      <c r="C340" s="37" t="s">
        <v>270</v>
      </c>
      <c r="D340" s="38">
        <v>45151</v>
      </c>
      <c r="E340" s="28">
        <v>26</v>
      </c>
      <c r="F340" s="39" t="s">
        <v>33</v>
      </c>
      <c r="G340" s="40" t="s">
        <v>269</v>
      </c>
      <c r="H340" s="40">
        <v>1</v>
      </c>
      <c r="I340" s="41">
        <v>0.39583333333333331</v>
      </c>
      <c r="J340" s="41">
        <v>0.66666666666666663</v>
      </c>
      <c r="K340" s="26" t="str">
        <f>_xlfn.IFNA(VLOOKUP(E340,الاوردرات!$B$1:$C$600,2,0),"")</f>
        <v>شور</v>
      </c>
      <c r="L340" s="52"/>
      <c r="N340" s="21">
        <f t="shared" si="11"/>
        <v>0.27083333333333331</v>
      </c>
      <c r="O340" s="22">
        <f>_xlfn.IFNA((VLOOKUP(F340,help!$C$2:$F$12,4,0))*(N340*24),"")</f>
        <v>209.89583333333331</v>
      </c>
      <c r="AP340" s="17">
        <f t="shared" si="12"/>
        <v>45151</v>
      </c>
    </row>
    <row r="341" spans="2:42" ht="33" x14ac:dyDescent="0.25">
      <c r="B341" s="13">
        <f>COUNTIFS($E$3:E341,'تقرير منتج تام'!$E$4)</f>
        <v>8</v>
      </c>
      <c r="C341" s="37" t="s">
        <v>13</v>
      </c>
      <c r="D341" s="38">
        <v>45148</v>
      </c>
      <c r="E341" s="28">
        <v>26</v>
      </c>
      <c r="F341" s="39" t="s">
        <v>52</v>
      </c>
      <c r="G341" s="40" t="s">
        <v>269</v>
      </c>
      <c r="H341" s="40">
        <v>1</v>
      </c>
      <c r="I341" s="41">
        <v>0.39583333333333331</v>
      </c>
      <c r="J341" s="41">
        <v>0.625</v>
      </c>
      <c r="K341" s="26" t="str">
        <f>_xlfn.IFNA(VLOOKUP(E341,الاوردرات!$B$1:$C$600,2,0),"")</f>
        <v>شور</v>
      </c>
      <c r="L341" s="52"/>
      <c r="N341" s="21">
        <f t="shared" si="11"/>
        <v>0.22916666666666669</v>
      </c>
      <c r="O341" s="22">
        <f>_xlfn.IFNA((VLOOKUP(F341,help!$C$2:$F$12,4,0))*(N341*24),"")</f>
        <v>148.95833333333331</v>
      </c>
      <c r="AP341" s="17">
        <f t="shared" si="12"/>
        <v>45148</v>
      </c>
    </row>
    <row r="342" spans="2:42" ht="33" x14ac:dyDescent="0.25">
      <c r="B342" s="13">
        <f>COUNTIFS($E$3:E342,'تقرير منتج تام'!$E$4)</f>
        <v>8</v>
      </c>
      <c r="C342" s="37" t="s">
        <v>8</v>
      </c>
      <c r="D342" s="38">
        <v>45150</v>
      </c>
      <c r="E342" s="28">
        <v>26</v>
      </c>
      <c r="F342" s="39" t="s">
        <v>52</v>
      </c>
      <c r="G342" s="40" t="s">
        <v>173</v>
      </c>
      <c r="H342" s="40">
        <v>1</v>
      </c>
      <c r="I342" s="41">
        <v>0.39583333333333331</v>
      </c>
      <c r="J342" s="41">
        <v>0.83333333333333337</v>
      </c>
      <c r="K342" s="26" t="str">
        <f>_xlfn.IFNA(VLOOKUP(E342,الاوردرات!$B$1:$C$600,2,0),"")</f>
        <v>شور</v>
      </c>
      <c r="L342" s="52"/>
      <c r="N342" s="21">
        <f t="shared" si="11"/>
        <v>0.43750000000000006</v>
      </c>
      <c r="O342" s="22">
        <f>_xlfn.IFNA((VLOOKUP(F342,help!$C$2:$F$12,4,0))*(N342*24),"")</f>
        <v>284.37500000000006</v>
      </c>
      <c r="AP342" s="17">
        <f t="shared" si="12"/>
        <v>45150</v>
      </c>
    </row>
    <row r="343" spans="2:42" ht="33" x14ac:dyDescent="0.25">
      <c r="B343" s="13">
        <f>COUNTIFS($E$3:E343,'تقرير منتج تام'!$E$4)</f>
        <v>8</v>
      </c>
      <c r="C343" s="37" t="s">
        <v>13</v>
      </c>
      <c r="D343" s="38">
        <v>45148</v>
      </c>
      <c r="E343" s="28">
        <v>26</v>
      </c>
      <c r="F343" s="39" t="s">
        <v>266</v>
      </c>
      <c r="G343" s="40" t="s">
        <v>269</v>
      </c>
      <c r="H343" s="40">
        <v>1</v>
      </c>
      <c r="I343" s="41">
        <v>0.39583333333333331</v>
      </c>
      <c r="J343" s="41">
        <v>0.625</v>
      </c>
      <c r="K343" s="26" t="str">
        <f>_xlfn.IFNA(VLOOKUP(E343,الاوردرات!$B$1:$C$600,2,0),"")</f>
        <v>شور</v>
      </c>
      <c r="L343" s="52"/>
      <c r="N343" s="21">
        <f t="shared" si="11"/>
        <v>0.22916666666666669</v>
      </c>
      <c r="O343" s="22">
        <f>_xlfn.IFNA((VLOOKUP(F343,help!$C$2:$F$12,4,0))*(N343*24),"")</f>
        <v>148.95833333333331</v>
      </c>
      <c r="AP343" s="17">
        <f t="shared" si="12"/>
        <v>45148</v>
      </c>
    </row>
    <row r="344" spans="2:42" ht="33" x14ac:dyDescent="0.25">
      <c r="B344" s="13">
        <f>COUNTIFS($E$3:E344,'تقرير منتج تام'!$E$4)</f>
        <v>8</v>
      </c>
      <c r="C344" s="37" t="s">
        <v>8</v>
      </c>
      <c r="D344" s="38">
        <v>45150</v>
      </c>
      <c r="E344" s="28">
        <v>26</v>
      </c>
      <c r="F344" s="39" t="s">
        <v>266</v>
      </c>
      <c r="G344" s="40" t="s">
        <v>173</v>
      </c>
      <c r="H344" s="40">
        <v>1</v>
      </c>
      <c r="I344" s="41">
        <v>0.39583333333333331</v>
      </c>
      <c r="J344" s="41">
        <v>0.8125</v>
      </c>
      <c r="K344" s="26" t="str">
        <f>_xlfn.IFNA(VLOOKUP(E344,الاوردرات!$B$1:$C$600,2,0),"")</f>
        <v>شور</v>
      </c>
      <c r="L344" s="52"/>
      <c r="N344" s="21">
        <f t="shared" si="11"/>
        <v>0.41666666666666669</v>
      </c>
      <c r="O344" s="22">
        <f>_xlfn.IFNA((VLOOKUP(F344,help!$C$2:$F$12,4,0))*(N344*24),"")</f>
        <v>270.83333333333331</v>
      </c>
      <c r="AP344" s="17">
        <f t="shared" si="12"/>
        <v>45150</v>
      </c>
    </row>
    <row r="345" spans="2:42" ht="33" x14ac:dyDescent="0.25">
      <c r="B345" s="13">
        <f>COUNTIFS($E$3:E345,'تقرير منتج تام'!$E$4)</f>
        <v>8</v>
      </c>
      <c r="C345" s="37" t="s">
        <v>265</v>
      </c>
      <c r="D345" s="38">
        <v>45151</v>
      </c>
      <c r="E345" s="28">
        <v>26</v>
      </c>
      <c r="F345" s="39" t="s">
        <v>266</v>
      </c>
      <c r="G345" s="40" t="s">
        <v>174</v>
      </c>
      <c r="H345" s="40">
        <v>1</v>
      </c>
      <c r="I345" s="41">
        <v>0.38541666666666669</v>
      </c>
      <c r="J345" s="41">
        <v>0.64583333333333337</v>
      </c>
      <c r="K345" s="26" t="str">
        <f>_xlfn.IFNA(VLOOKUP(E345,الاوردرات!$B$1:$C$600,2,0),"")</f>
        <v>شور</v>
      </c>
      <c r="L345" s="52"/>
      <c r="N345" s="21">
        <f t="shared" si="11"/>
        <v>0.26041666666666669</v>
      </c>
      <c r="O345" s="22">
        <f>_xlfn.IFNA((VLOOKUP(F345,help!$C$2:$F$12,4,0))*(N345*24),"")</f>
        <v>169.27083333333331</v>
      </c>
      <c r="AP345" s="17">
        <f t="shared" si="12"/>
        <v>45151</v>
      </c>
    </row>
    <row r="346" spans="2:42" ht="33" x14ac:dyDescent="0.25">
      <c r="B346" s="13">
        <f>COUNTIFS($E$3:E346,'تقرير منتج تام'!$E$4)</f>
        <v>8</v>
      </c>
      <c r="C346" s="37" t="s">
        <v>13</v>
      </c>
      <c r="D346" s="38">
        <v>45148</v>
      </c>
      <c r="E346" s="28">
        <v>26</v>
      </c>
      <c r="F346" s="39" t="s">
        <v>34</v>
      </c>
      <c r="G346" s="40" t="s">
        <v>354</v>
      </c>
      <c r="H346" s="40">
        <v>1</v>
      </c>
      <c r="I346" s="41">
        <v>0.54166666666666663</v>
      </c>
      <c r="J346" s="41">
        <v>0.58333333333333337</v>
      </c>
      <c r="K346" s="26" t="str">
        <f>_xlfn.IFNA(VLOOKUP(E346,الاوردرات!$B$1:$C$600,2,0),"")</f>
        <v>شور</v>
      </c>
      <c r="L346" s="52"/>
      <c r="N346" s="21">
        <f t="shared" si="11"/>
        <v>4.1666666666666741E-2</v>
      </c>
      <c r="O346" s="22">
        <f>_xlfn.IFNA((VLOOKUP(F346,help!$C$2:$F$12,4,0))*(N346*24),"")</f>
        <v>18.750000000000032</v>
      </c>
      <c r="AP346" s="17">
        <f t="shared" si="12"/>
        <v>45148</v>
      </c>
    </row>
    <row r="347" spans="2:42" ht="33" x14ac:dyDescent="0.25">
      <c r="B347" s="13">
        <f>COUNTIFS($E$3:E347,'تقرير منتج تام'!$E$4)</f>
        <v>8</v>
      </c>
      <c r="C347" s="37" t="s">
        <v>270</v>
      </c>
      <c r="D347" s="38">
        <v>45196</v>
      </c>
      <c r="E347" s="28">
        <v>39</v>
      </c>
      <c r="F347" s="39" t="s">
        <v>122</v>
      </c>
      <c r="G347" s="40" t="s">
        <v>349</v>
      </c>
      <c r="H347" s="40">
        <v>1</v>
      </c>
      <c r="I347" s="41">
        <v>0.54166666666666663</v>
      </c>
      <c r="J347" s="41">
        <v>0.6875</v>
      </c>
      <c r="K347" s="26" t="str">
        <f>_xlfn.IFNA(VLOOKUP(E347,الاوردرات!$B$1:$C$600,2,0),"")</f>
        <v>فيتا</v>
      </c>
      <c r="L347" s="52"/>
      <c r="N347" s="21">
        <f t="shared" si="11"/>
        <v>0.14583333333333337</v>
      </c>
      <c r="O347" s="22">
        <f>_xlfn.IFNA((VLOOKUP(F347,help!$C$2:$F$12,4,0))*(N347*24),"")</f>
        <v>0</v>
      </c>
      <c r="AP347" s="17">
        <f t="shared" si="12"/>
        <v>45196</v>
      </c>
    </row>
    <row r="348" spans="2:42" ht="33" x14ac:dyDescent="0.25">
      <c r="B348" s="13">
        <f>COUNTIFS($E$3:E348,'تقرير منتج تام'!$E$4)</f>
        <v>8</v>
      </c>
      <c r="C348" s="37" t="s">
        <v>13</v>
      </c>
      <c r="D348" s="38">
        <v>45197</v>
      </c>
      <c r="E348" s="28">
        <v>39</v>
      </c>
      <c r="F348" s="39" t="s">
        <v>122</v>
      </c>
      <c r="G348" s="40" t="s">
        <v>202</v>
      </c>
      <c r="H348" s="40">
        <v>1</v>
      </c>
      <c r="I348" s="41">
        <v>0.54166666666666663</v>
      </c>
      <c r="J348" s="41">
        <v>0.60416666666666663</v>
      </c>
      <c r="K348" s="26" t="str">
        <f>_xlfn.IFNA(VLOOKUP(E348,الاوردرات!$B$1:$C$600,2,0),"")</f>
        <v>فيتا</v>
      </c>
      <c r="L348" s="52"/>
      <c r="N348" s="21">
        <f t="shared" si="11"/>
        <v>6.25E-2</v>
      </c>
      <c r="O348" s="22">
        <f>_xlfn.IFNA((VLOOKUP(F348,help!$C$2:$F$12,4,0))*(N348*24),"")</f>
        <v>0</v>
      </c>
      <c r="AP348" s="17">
        <f t="shared" si="12"/>
        <v>45197</v>
      </c>
    </row>
    <row r="349" spans="2:42" ht="33" x14ac:dyDescent="0.25">
      <c r="B349" s="13">
        <f>COUNTIFS($E$3:E349,'تقرير منتج تام'!$E$4)</f>
        <v>8</v>
      </c>
      <c r="C349" s="37" t="s">
        <v>153</v>
      </c>
      <c r="D349" s="38">
        <v>45194</v>
      </c>
      <c r="E349" s="28">
        <v>33</v>
      </c>
      <c r="F349" s="39" t="s">
        <v>33</v>
      </c>
      <c r="G349" s="40" t="s">
        <v>173</v>
      </c>
      <c r="H349" s="40">
        <v>1</v>
      </c>
      <c r="I349" s="41">
        <v>0.6875</v>
      </c>
      <c r="J349" s="41">
        <v>0.72916666666666663</v>
      </c>
      <c r="K349" s="26" t="str">
        <f>_xlfn.IFNA(VLOOKUP(E349,الاوردرات!$B$1:$C$600,2,0),"")</f>
        <v xml:space="preserve">اوكتوبوس </v>
      </c>
      <c r="L349" s="52" t="s">
        <v>376</v>
      </c>
      <c r="N349" s="21">
        <f t="shared" si="11"/>
        <v>4.166666666666663E-2</v>
      </c>
      <c r="O349" s="22">
        <f>_xlfn.IFNA((VLOOKUP(F349,help!$C$2:$F$12,4,0))*(N349*24),"")</f>
        <v>32.291666666666636</v>
      </c>
      <c r="AP349" s="17">
        <f t="shared" si="12"/>
        <v>45194</v>
      </c>
    </row>
    <row r="350" spans="2:42" ht="33" x14ac:dyDescent="0.25">
      <c r="B350" s="13">
        <f>COUNTIFS($E$3:E350,'تقرير منتج تام'!$E$4)</f>
        <v>8</v>
      </c>
      <c r="C350" s="37" t="s">
        <v>11</v>
      </c>
      <c r="D350" s="38">
        <v>45195</v>
      </c>
      <c r="E350" s="28">
        <v>39</v>
      </c>
      <c r="F350" s="39" t="s">
        <v>33</v>
      </c>
      <c r="G350" s="40" t="s">
        <v>374</v>
      </c>
      <c r="H350" s="40">
        <v>1</v>
      </c>
      <c r="I350" s="41">
        <v>0.72916666666666663</v>
      </c>
      <c r="J350" s="41">
        <v>0.8125</v>
      </c>
      <c r="K350" s="26" t="str">
        <f>_xlfn.IFNA(VLOOKUP(E350,الاوردرات!$B$1:$C$600,2,0),"")</f>
        <v>فيتا</v>
      </c>
      <c r="L350" s="52"/>
      <c r="N350" s="21">
        <f t="shared" si="11"/>
        <v>8.333333333333337E-2</v>
      </c>
      <c r="O350" s="22">
        <f>_xlfn.IFNA((VLOOKUP(F350,help!$C$2:$F$12,4,0))*(N350*24),"")</f>
        <v>64.583333333333357</v>
      </c>
      <c r="AP350" s="17">
        <f t="shared" si="12"/>
        <v>45195</v>
      </c>
    </row>
    <row r="351" spans="2:42" ht="33" x14ac:dyDescent="0.25">
      <c r="B351" s="13">
        <f>COUNTIFS($E$3:E351,'تقرير منتج تام'!$E$4)</f>
        <v>8</v>
      </c>
      <c r="C351" s="37" t="s">
        <v>11</v>
      </c>
      <c r="D351" s="38">
        <v>45195</v>
      </c>
      <c r="E351" s="28">
        <v>37</v>
      </c>
      <c r="F351" s="39" t="s">
        <v>33</v>
      </c>
      <c r="G351" s="40" t="s">
        <v>375</v>
      </c>
      <c r="H351" s="40">
        <v>1</v>
      </c>
      <c r="I351" s="41">
        <v>0.41666666666666669</v>
      </c>
      <c r="J351" s="41">
        <v>0.5</v>
      </c>
      <c r="K351" s="26" t="str">
        <f>_xlfn.IFNA(VLOOKUP(E351,الاوردرات!$B$1:$C$600,2,0),"")</f>
        <v xml:space="preserve">ترابيزة مودرن </v>
      </c>
      <c r="L351" s="52"/>
      <c r="N351" s="21">
        <f t="shared" si="11"/>
        <v>8.3333333333333315E-2</v>
      </c>
      <c r="O351" s="22">
        <f>_xlfn.IFNA((VLOOKUP(F351,help!$C$2:$F$12,4,0))*(N351*24),"")</f>
        <v>64.583333333333314</v>
      </c>
      <c r="AP351" s="17">
        <f t="shared" si="12"/>
        <v>45195</v>
      </c>
    </row>
    <row r="352" spans="2:42" ht="33" x14ac:dyDescent="0.25">
      <c r="B352" s="13">
        <f>COUNTIFS($E$3:E352,'تقرير منتج تام'!$E$4)</f>
        <v>8</v>
      </c>
      <c r="C352" s="37" t="s">
        <v>11</v>
      </c>
      <c r="D352" s="38">
        <v>45195</v>
      </c>
      <c r="E352" s="28">
        <v>37</v>
      </c>
      <c r="F352" s="39" t="s">
        <v>33</v>
      </c>
      <c r="G352" s="40" t="s">
        <v>41</v>
      </c>
      <c r="H352" s="40">
        <v>1</v>
      </c>
      <c r="I352" s="41">
        <v>0.54166666666666663</v>
      </c>
      <c r="J352" s="41">
        <v>0.80208333333333337</v>
      </c>
      <c r="K352" s="26" t="str">
        <f>_xlfn.IFNA(VLOOKUP(E352,الاوردرات!$B$1:$C$600,2,0),"")</f>
        <v xml:space="preserve">ترابيزة مودرن </v>
      </c>
      <c r="L352" s="52" t="s">
        <v>377</v>
      </c>
      <c r="N352" s="21">
        <f t="shared" si="11"/>
        <v>0.26041666666666674</v>
      </c>
      <c r="O352" s="22">
        <f>_xlfn.IFNA((VLOOKUP(F352,help!$C$2:$F$12,4,0))*(N352*24),"")</f>
        <v>201.82291666666671</v>
      </c>
      <c r="AP352" s="17">
        <f t="shared" si="12"/>
        <v>45195</v>
      </c>
    </row>
    <row r="353" spans="2:42" ht="33" x14ac:dyDescent="0.25">
      <c r="B353" s="13">
        <f>COUNTIFS($E$3:E353,'تقرير منتج تام'!$E$4)</f>
        <v>8</v>
      </c>
      <c r="C353" s="37" t="s">
        <v>13</v>
      </c>
      <c r="D353" s="38">
        <v>45197</v>
      </c>
      <c r="E353" s="28">
        <v>37</v>
      </c>
      <c r="F353" s="39" t="s">
        <v>33</v>
      </c>
      <c r="G353" s="40" t="s">
        <v>41</v>
      </c>
      <c r="H353" s="40">
        <v>1</v>
      </c>
      <c r="I353" s="41">
        <v>0.41666666666666669</v>
      </c>
      <c r="J353" s="41">
        <v>0.5</v>
      </c>
      <c r="K353" s="26" t="str">
        <f>_xlfn.IFNA(VLOOKUP(E353,الاوردرات!$B$1:$C$600,2,0),"")</f>
        <v xml:space="preserve">ترابيزة مودرن </v>
      </c>
      <c r="L353" s="52"/>
      <c r="N353" s="21">
        <f t="shared" si="11"/>
        <v>8.3333333333333315E-2</v>
      </c>
      <c r="O353" s="22">
        <f>_xlfn.IFNA((VLOOKUP(F353,help!$C$2:$F$12,4,0))*(N353*24),"")</f>
        <v>64.583333333333314</v>
      </c>
      <c r="AP353" s="17">
        <f t="shared" si="12"/>
        <v>45197</v>
      </c>
    </row>
    <row r="354" spans="2:42" ht="33" x14ac:dyDescent="0.25">
      <c r="B354" s="13">
        <f>COUNTIFS($E$3:E354,'تقرير منتج تام'!$E$4)</f>
        <v>8</v>
      </c>
      <c r="C354" s="37" t="s">
        <v>13</v>
      </c>
      <c r="D354" s="38">
        <v>45197</v>
      </c>
      <c r="E354" s="28">
        <v>31</v>
      </c>
      <c r="F354" s="39" t="s">
        <v>33</v>
      </c>
      <c r="G354" s="40" t="s">
        <v>343</v>
      </c>
      <c r="H354" s="40">
        <v>1</v>
      </c>
      <c r="I354" s="41">
        <v>0.54166666666666663</v>
      </c>
      <c r="J354" s="41">
        <v>0.60416666666666663</v>
      </c>
      <c r="K354" s="26" t="str">
        <f>_xlfn.IFNA(VLOOKUP(E354,الاوردرات!$B$1:$C$600,2,0),"")</f>
        <v xml:space="preserve">ركنة بومبية </v>
      </c>
      <c r="L354" s="52"/>
      <c r="N354" s="21">
        <f t="shared" si="11"/>
        <v>6.25E-2</v>
      </c>
      <c r="O354" s="22">
        <f>_xlfn.IFNA((VLOOKUP(F354,help!$C$2:$F$12,4,0))*(N354*24),"")</f>
        <v>48.4375</v>
      </c>
      <c r="AP354" s="17">
        <f t="shared" si="12"/>
        <v>45197</v>
      </c>
    </row>
    <row r="355" spans="2:42" ht="33" x14ac:dyDescent="0.25">
      <c r="B355" s="13">
        <f>COUNTIFS($E$3:E355,'تقرير منتج تام'!$E$4)</f>
        <v>8</v>
      </c>
      <c r="C355" s="37" t="s">
        <v>13</v>
      </c>
      <c r="D355" s="38">
        <v>45197</v>
      </c>
      <c r="E355" s="28">
        <v>31</v>
      </c>
      <c r="F355" s="39" t="s">
        <v>33</v>
      </c>
      <c r="G355" s="40" t="s">
        <v>343</v>
      </c>
      <c r="H355" s="40">
        <v>1</v>
      </c>
      <c r="I355" s="41">
        <v>0.19791666666666666</v>
      </c>
      <c r="J355" s="41">
        <v>0.75</v>
      </c>
      <c r="K355" s="26" t="str">
        <f>_xlfn.IFNA(VLOOKUP(E355,الاوردرات!$B$1:$C$600,2,0),"")</f>
        <v xml:space="preserve">ركنة بومبية </v>
      </c>
      <c r="L355" s="52"/>
      <c r="N355" s="21">
        <f t="shared" si="11"/>
        <v>0.55208333333333337</v>
      </c>
      <c r="O355" s="22">
        <f>_xlfn.IFNA((VLOOKUP(F355,help!$C$2:$F$12,4,0))*(N355*24),"")</f>
        <v>427.86458333333331</v>
      </c>
      <c r="AP355" s="17">
        <f t="shared" si="12"/>
        <v>45197</v>
      </c>
    </row>
    <row r="356" spans="2:42" ht="33" x14ac:dyDescent="0.25">
      <c r="B356" s="13">
        <f>COUNTIFS($E$3:E356,'تقرير منتج تام'!$E$4)</f>
        <v>8</v>
      </c>
      <c r="C356" s="37" t="s">
        <v>8</v>
      </c>
      <c r="D356" s="38">
        <v>45192</v>
      </c>
      <c r="E356" s="28">
        <v>39</v>
      </c>
      <c r="F356" s="39" t="s">
        <v>52</v>
      </c>
      <c r="G356" s="40" t="s">
        <v>173</v>
      </c>
      <c r="H356" s="40">
        <v>1</v>
      </c>
      <c r="I356" s="41">
        <v>0.79166666666666663</v>
      </c>
      <c r="J356" s="41">
        <v>0.875</v>
      </c>
      <c r="K356" s="26" t="str">
        <f>_xlfn.IFNA(VLOOKUP(E356,الاوردرات!$B$1:$C$600,2,0),"")</f>
        <v>فيتا</v>
      </c>
      <c r="L356" s="52" t="s">
        <v>379</v>
      </c>
      <c r="N356" s="21">
        <f t="shared" si="11"/>
        <v>8.333333333333337E-2</v>
      </c>
      <c r="O356" s="22">
        <f>_xlfn.IFNA((VLOOKUP(F356,help!$C$2:$F$12,4,0))*(N356*24),"")</f>
        <v>54.166666666666686</v>
      </c>
      <c r="AP356" s="17">
        <f t="shared" si="12"/>
        <v>45192</v>
      </c>
    </row>
    <row r="357" spans="2:42" ht="33" x14ac:dyDescent="0.25">
      <c r="B357" s="13">
        <f>COUNTIFS($E$3:E357,'تقرير منتج تام'!$E$4)</f>
        <v>8</v>
      </c>
      <c r="C357" s="37" t="s">
        <v>265</v>
      </c>
      <c r="D357" s="38">
        <v>45193</v>
      </c>
      <c r="E357" s="28">
        <v>39</v>
      </c>
      <c r="F357" s="39" t="s">
        <v>52</v>
      </c>
      <c r="G357" s="40" t="s">
        <v>173</v>
      </c>
      <c r="H357" s="40">
        <v>1</v>
      </c>
      <c r="I357" s="41">
        <v>0.39930555555555558</v>
      </c>
      <c r="J357" s="41">
        <v>0.51041666666666663</v>
      </c>
      <c r="K357" s="26" t="str">
        <f>_xlfn.IFNA(VLOOKUP(E357,الاوردرات!$B$1:$C$600,2,0),"")</f>
        <v>فيتا</v>
      </c>
      <c r="L357" s="52" t="s">
        <v>376</v>
      </c>
      <c r="N357" s="21">
        <f t="shared" si="11"/>
        <v>0.11111111111111105</v>
      </c>
      <c r="O357" s="22">
        <f>_xlfn.IFNA((VLOOKUP(F357,help!$C$2:$F$12,4,0))*(N357*24),"")</f>
        <v>72.222222222222186</v>
      </c>
      <c r="AP357" s="17">
        <f t="shared" si="12"/>
        <v>45193</v>
      </c>
    </row>
    <row r="358" spans="2:42" ht="33" x14ac:dyDescent="0.25">
      <c r="B358" s="13">
        <f>COUNTIFS($E$3:E358,'تقرير منتج تام'!$E$4)</f>
        <v>8</v>
      </c>
      <c r="C358" s="37" t="s">
        <v>265</v>
      </c>
      <c r="D358" s="38">
        <v>45193</v>
      </c>
      <c r="E358" s="28">
        <v>39</v>
      </c>
      <c r="F358" s="39" t="s">
        <v>52</v>
      </c>
      <c r="G358" s="40" t="s">
        <v>173</v>
      </c>
      <c r="H358" s="40">
        <v>1</v>
      </c>
      <c r="I358" s="41">
        <v>0.51041666666666663</v>
      </c>
      <c r="J358" s="41">
        <v>0.65625</v>
      </c>
      <c r="K358" s="26" t="str">
        <f>_xlfn.IFNA(VLOOKUP(E358,الاوردرات!$B$1:$C$600,2,0),"")</f>
        <v>فيتا</v>
      </c>
      <c r="L358" s="52"/>
      <c r="N358" s="21">
        <f t="shared" si="11"/>
        <v>0.14583333333333337</v>
      </c>
      <c r="O358" s="22">
        <f>_xlfn.IFNA((VLOOKUP(F358,help!$C$2:$F$12,4,0))*(N358*24),"")</f>
        <v>94.791666666666686</v>
      </c>
      <c r="AP358" s="17">
        <f t="shared" si="12"/>
        <v>45193</v>
      </c>
    </row>
    <row r="359" spans="2:42" ht="33" x14ac:dyDescent="0.25">
      <c r="B359" s="13">
        <f>COUNTIFS($E$3:E359,'تقرير منتج تام'!$E$4)</f>
        <v>8</v>
      </c>
      <c r="C359" s="37" t="s">
        <v>265</v>
      </c>
      <c r="D359" s="38">
        <v>45193</v>
      </c>
      <c r="E359" s="28">
        <v>33</v>
      </c>
      <c r="F359" s="39" t="s">
        <v>52</v>
      </c>
      <c r="G359" s="40" t="s">
        <v>173</v>
      </c>
      <c r="H359" s="40">
        <v>1</v>
      </c>
      <c r="I359" s="41">
        <v>0.70833333333333337</v>
      </c>
      <c r="J359" s="41">
        <v>0.875</v>
      </c>
      <c r="K359" s="26" t="str">
        <f>_xlfn.IFNA(VLOOKUP(E359,الاوردرات!$B$1:$C$600,2,0),"")</f>
        <v xml:space="preserve">اوكتوبوس </v>
      </c>
      <c r="L359" s="52"/>
      <c r="N359" s="21">
        <f t="shared" si="11"/>
        <v>0.16666666666666663</v>
      </c>
      <c r="O359" s="22">
        <f>_xlfn.IFNA((VLOOKUP(F359,help!$C$2:$F$12,4,0))*(N359*24),"")</f>
        <v>108.3333333333333</v>
      </c>
      <c r="AP359" s="17">
        <f t="shared" si="12"/>
        <v>45193</v>
      </c>
    </row>
    <row r="360" spans="2:42" ht="33" x14ac:dyDescent="0.25">
      <c r="B360" s="13">
        <f>COUNTIFS($E$3:E360,'تقرير منتج تام'!$E$4)</f>
        <v>8</v>
      </c>
      <c r="C360" s="37" t="s">
        <v>153</v>
      </c>
      <c r="D360" s="38">
        <v>45194</v>
      </c>
      <c r="E360" s="28">
        <v>33</v>
      </c>
      <c r="F360" s="39" t="s">
        <v>52</v>
      </c>
      <c r="G360" s="40" t="s">
        <v>173</v>
      </c>
      <c r="H360" s="40">
        <v>1</v>
      </c>
      <c r="I360" s="41">
        <v>0.40625</v>
      </c>
      <c r="J360" s="41">
        <v>0.55208333333333337</v>
      </c>
      <c r="K360" s="26" t="str">
        <f>_xlfn.IFNA(VLOOKUP(E360,الاوردرات!$B$1:$C$600,2,0),"")</f>
        <v xml:space="preserve">اوكتوبوس </v>
      </c>
      <c r="L360" s="52"/>
      <c r="N360" s="21">
        <f t="shared" si="11"/>
        <v>0.14583333333333337</v>
      </c>
      <c r="O360" s="22">
        <f>_xlfn.IFNA((VLOOKUP(F360,help!$C$2:$F$12,4,0))*(N360*24),"")</f>
        <v>94.791666666666686</v>
      </c>
      <c r="AP360" s="17">
        <f t="shared" si="12"/>
        <v>45194</v>
      </c>
    </row>
    <row r="361" spans="2:42" ht="33" x14ac:dyDescent="0.25">
      <c r="B361" s="13">
        <f>COUNTIFS($E$3:E361,'تقرير منتج تام'!$E$4)</f>
        <v>8</v>
      </c>
      <c r="C361" s="37" t="s">
        <v>153</v>
      </c>
      <c r="D361" s="38">
        <v>45194</v>
      </c>
      <c r="E361" s="28">
        <v>33</v>
      </c>
      <c r="F361" s="39" t="s">
        <v>52</v>
      </c>
      <c r="G361" s="40" t="s">
        <v>173</v>
      </c>
      <c r="H361" s="40">
        <v>1</v>
      </c>
      <c r="I361" s="41">
        <v>0.55208333333333337</v>
      </c>
      <c r="J361" s="41">
        <v>0.59722222222222221</v>
      </c>
      <c r="K361" s="26" t="str">
        <f>_xlfn.IFNA(VLOOKUP(E361,الاوردرات!$B$1:$C$600,2,0),"")</f>
        <v xml:space="preserve">اوكتوبوس </v>
      </c>
      <c r="L361" s="52" t="s">
        <v>376</v>
      </c>
      <c r="N361" s="21">
        <f t="shared" si="11"/>
        <v>4.513888888888884E-2</v>
      </c>
      <c r="O361" s="22">
        <f>_xlfn.IFNA((VLOOKUP(F361,help!$C$2:$F$12,4,0))*(N361*24),"")</f>
        <v>29.340277777777743</v>
      </c>
      <c r="AP361" s="17">
        <f t="shared" si="12"/>
        <v>45194</v>
      </c>
    </row>
    <row r="362" spans="2:42" ht="33" x14ac:dyDescent="0.25">
      <c r="B362" s="13">
        <f>COUNTIFS($E$3:E362,'تقرير منتج تام'!$E$4)</f>
        <v>8</v>
      </c>
      <c r="C362" s="37" t="s">
        <v>153</v>
      </c>
      <c r="D362" s="38">
        <v>45194</v>
      </c>
      <c r="E362" s="28">
        <v>33</v>
      </c>
      <c r="F362" s="39" t="s">
        <v>52</v>
      </c>
      <c r="G362" s="40" t="s">
        <v>173</v>
      </c>
      <c r="H362" s="40">
        <v>1</v>
      </c>
      <c r="I362" s="41">
        <v>0.59722222222222221</v>
      </c>
      <c r="J362" s="41">
        <v>0.64583333333333337</v>
      </c>
      <c r="K362" s="26" t="str">
        <f>_xlfn.IFNA(VLOOKUP(E362,الاوردرات!$B$1:$C$600,2,0),"")</f>
        <v xml:space="preserve">اوكتوبوس </v>
      </c>
      <c r="L362" s="52" t="s">
        <v>379</v>
      </c>
      <c r="N362" s="21">
        <f t="shared" si="11"/>
        <v>4.861111111111116E-2</v>
      </c>
      <c r="O362" s="22">
        <f>_xlfn.IFNA((VLOOKUP(F362,help!$C$2:$F$12,4,0))*(N362*24),"")</f>
        <v>31.597222222222253</v>
      </c>
      <c r="AP362" s="17">
        <f t="shared" si="12"/>
        <v>45194</v>
      </c>
    </row>
    <row r="363" spans="2:42" ht="33" x14ac:dyDescent="0.25">
      <c r="B363" s="13">
        <f>COUNTIFS($E$3:E363,'تقرير منتج تام'!$E$4)</f>
        <v>8</v>
      </c>
      <c r="C363" s="37" t="s">
        <v>153</v>
      </c>
      <c r="D363" s="38">
        <v>45194</v>
      </c>
      <c r="E363" s="28">
        <v>37</v>
      </c>
      <c r="F363" s="39" t="s">
        <v>52</v>
      </c>
      <c r="G363" s="40" t="s">
        <v>53</v>
      </c>
      <c r="H363" s="40">
        <v>1</v>
      </c>
      <c r="I363" s="41">
        <v>0.6875</v>
      </c>
      <c r="J363" s="41">
        <v>0.82291666666666663</v>
      </c>
      <c r="K363" s="26" t="str">
        <f>_xlfn.IFNA(VLOOKUP(E363,الاوردرات!$B$1:$C$600,2,0),"")</f>
        <v xml:space="preserve">ترابيزة مودرن </v>
      </c>
      <c r="L363" s="52"/>
      <c r="N363" s="21">
        <f t="shared" si="11"/>
        <v>0.13541666666666663</v>
      </c>
      <c r="O363" s="22">
        <f>_xlfn.IFNA((VLOOKUP(F363,help!$C$2:$F$12,4,0))*(N363*24),"")</f>
        <v>88.0208333333333</v>
      </c>
      <c r="AP363" s="17">
        <f t="shared" si="12"/>
        <v>45194</v>
      </c>
    </row>
    <row r="364" spans="2:42" ht="33" x14ac:dyDescent="0.25">
      <c r="B364" s="13">
        <f>COUNTIFS($E$3:E364,'تقرير منتج تام'!$E$4)</f>
        <v>8</v>
      </c>
      <c r="C364" s="37" t="s">
        <v>153</v>
      </c>
      <c r="D364" s="38">
        <v>45194</v>
      </c>
      <c r="E364" s="28">
        <v>37</v>
      </c>
      <c r="F364" s="39" t="s">
        <v>52</v>
      </c>
      <c r="G364" s="40" t="s">
        <v>378</v>
      </c>
      <c r="H364" s="40">
        <v>1</v>
      </c>
      <c r="I364" s="41">
        <v>0.82291666666666663</v>
      </c>
      <c r="J364" s="41">
        <v>0.875</v>
      </c>
      <c r="K364" s="26" t="str">
        <f>_xlfn.IFNA(VLOOKUP(E364,الاوردرات!$B$1:$C$600,2,0),"")</f>
        <v xml:space="preserve">ترابيزة مودرن </v>
      </c>
      <c r="L364" s="52"/>
      <c r="N364" s="21">
        <f t="shared" si="11"/>
        <v>5.208333333333337E-2</v>
      </c>
      <c r="O364" s="22">
        <f>_xlfn.IFNA((VLOOKUP(F364,help!$C$2:$F$12,4,0))*(N364*24),"")</f>
        <v>33.854166666666693</v>
      </c>
      <c r="AP364" s="17">
        <f t="shared" si="12"/>
        <v>45194</v>
      </c>
    </row>
    <row r="365" spans="2:42" ht="33" x14ac:dyDescent="0.25">
      <c r="B365" s="13">
        <f>COUNTIFS($E$3:E365,'تقرير منتج تام'!$E$4)</f>
        <v>8</v>
      </c>
      <c r="C365" s="37" t="s">
        <v>11</v>
      </c>
      <c r="D365" s="38">
        <v>45195</v>
      </c>
      <c r="E365" s="28">
        <v>37</v>
      </c>
      <c r="F365" s="39" t="s">
        <v>52</v>
      </c>
      <c r="G365" s="40" t="s">
        <v>375</v>
      </c>
      <c r="H365" s="40">
        <v>1</v>
      </c>
      <c r="I365" s="41">
        <v>0.40625</v>
      </c>
      <c r="J365" s="41">
        <v>0.55208333333333337</v>
      </c>
      <c r="K365" s="26" t="str">
        <f>_xlfn.IFNA(VLOOKUP(E365,الاوردرات!$B$1:$C$600,2,0),"")</f>
        <v xml:space="preserve">ترابيزة مودرن </v>
      </c>
      <c r="L365" s="52"/>
      <c r="N365" s="21">
        <f t="shared" si="11"/>
        <v>0.14583333333333337</v>
      </c>
      <c r="O365" s="22">
        <f>_xlfn.IFNA((VLOOKUP(F365,help!$C$2:$F$12,4,0))*(N365*24),"")</f>
        <v>94.791666666666686</v>
      </c>
      <c r="AP365" s="17">
        <f t="shared" si="12"/>
        <v>45195</v>
      </c>
    </row>
    <row r="366" spans="2:42" ht="33" x14ac:dyDescent="0.25">
      <c r="B366" s="13">
        <f>COUNTIFS($E$3:E366,'تقرير منتج تام'!$E$4)</f>
        <v>8</v>
      </c>
      <c r="C366" s="37" t="s">
        <v>11</v>
      </c>
      <c r="D366" s="38">
        <v>45195</v>
      </c>
      <c r="E366" s="28">
        <v>37</v>
      </c>
      <c r="F366" s="39" t="s">
        <v>52</v>
      </c>
      <c r="G366" s="40" t="s">
        <v>380</v>
      </c>
      <c r="H366" s="40">
        <v>1</v>
      </c>
      <c r="I366" s="41">
        <v>0.55208333333333337</v>
      </c>
      <c r="J366" s="41">
        <v>0.63541666666666663</v>
      </c>
      <c r="K366" s="26" t="str">
        <f>_xlfn.IFNA(VLOOKUP(E366,الاوردرات!$B$1:$C$600,2,0),"")</f>
        <v xml:space="preserve">ترابيزة مودرن </v>
      </c>
      <c r="L366" s="52"/>
      <c r="N366" s="21">
        <f t="shared" si="11"/>
        <v>8.3333333333333259E-2</v>
      </c>
      <c r="O366" s="22">
        <f>_xlfn.IFNA((VLOOKUP(F366,help!$C$2:$F$12,4,0))*(N366*24),"")</f>
        <v>54.166666666666615</v>
      </c>
      <c r="AP366" s="17">
        <f t="shared" si="12"/>
        <v>45195</v>
      </c>
    </row>
    <row r="367" spans="2:42" ht="33" x14ac:dyDescent="0.25">
      <c r="B367" s="13">
        <f>COUNTIFS($E$3:E367,'تقرير منتج تام'!$E$4)</f>
        <v>8</v>
      </c>
      <c r="C367" s="37" t="s">
        <v>11</v>
      </c>
      <c r="D367" s="38">
        <v>45195</v>
      </c>
      <c r="E367" s="28">
        <v>33</v>
      </c>
      <c r="F367" s="39" t="s">
        <v>52</v>
      </c>
      <c r="G367" s="40" t="s">
        <v>173</v>
      </c>
      <c r="H367" s="40">
        <v>1</v>
      </c>
      <c r="I367" s="41">
        <v>0.68055555555555547</v>
      </c>
      <c r="J367" s="41">
        <v>0.8125</v>
      </c>
      <c r="K367" s="26" t="str">
        <f>_xlfn.IFNA(VLOOKUP(E367,الاوردرات!$B$1:$C$600,2,0),"")</f>
        <v xml:space="preserve">اوكتوبوس </v>
      </c>
      <c r="L367" s="52" t="s">
        <v>376</v>
      </c>
      <c r="N367" s="21">
        <f t="shared" si="11"/>
        <v>0.13194444444444453</v>
      </c>
      <c r="O367" s="22">
        <f>_xlfn.IFNA((VLOOKUP(F367,help!$C$2:$F$12,4,0))*(N367*24),"")</f>
        <v>85.763888888888943</v>
      </c>
      <c r="AP367" s="17">
        <f t="shared" si="12"/>
        <v>45195</v>
      </c>
    </row>
    <row r="368" spans="2:42" ht="33" x14ac:dyDescent="0.25">
      <c r="B368" s="13">
        <f>COUNTIFS($E$3:E368,'تقرير منتج تام'!$E$4)</f>
        <v>8</v>
      </c>
      <c r="C368" s="37" t="s">
        <v>11</v>
      </c>
      <c r="D368" s="38">
        <v>45195</v>
      </c>
      <c r="E368" s="28">
        <v>32</v>
      </c>
      <c r="F368" s="39" t="s">
        <v>52</v>
      </c>
      <c r="G368" s="40" t="s">
        <v>40</v>
      </c>
      <c r="H368" s="40">
        <v>1</v>
      </c>
      <c r="I368" s="41">
        <v>0.8125</v>
      </c>
      <c r="J368" s="41">
        <v>0.84375</v>
      </c>
      <c r="K368" s="26" t="str">
        <f>_xlfn.IFNA(VLOOKUP(E368,الاوردرات!$B$1:$C$600,2,0),"")</f>
        <v xml:space="preserve">نيو كريستال </v>
      </c>
      <c r="L368" s="52"/>
      <c r="N368" s="21">
        <f t="shared" si="11"/>
        <v>3.125E-2</v>
      </c>
      <c r="O368" s="22">
        <f>_xlfn.IFNA((VLOOKUP(F368,help!$C$2:$F$12,4,0))*(N368*24),"")</f>
        <v>20.3125</v>
      </c>
      <c r="AP368" s="17">
        <f t="shared" si="12"/>
        <v>45195</v>
      </c>
    </row>
    <row r="369" spans="2:42" ht="33" x14ac:dyDescent="0.25">
      <c r="B369" s="13">
        <f>COUNTIFS($E$3:E369,'تقرير منتج تام'!$E$4)</f>
        <v>8</v>
      </c>
      <c r="C369" s="37" t="s">
        <v>11</v>
      </c>
      <c r="D369" s="38">
        <v>45195</v>
      </c>
      <c r="E369" s="28">
        <v>33</v>
      </c>
      <c r="F369" s="39" t="s">
        <v>52</v>
      </c>
      <c r="G369" s="40" t="s">
        <v>36</v>
      </c>
      <c r="H369" s="40">
        <v>1</v>
      </c>
      <c r="I369" s="41">
        <v>0.84375</v>
      </c>
      <c r="J369" s="41">
        <v>0.86805555555555547</v>
      </c>
      <c r="K369" s="26" t="str">
        <f>_xlfn.IFNA(VLOOKUP(E369,الاوردرات!$B$1:$C$600,2,0),"")</f>
        <v xml:space="preserve">اوكتوبوس </v>
      </c>
      <c r="L369" s="52"/>
      <c r="N369" s="21">
        <f t="shared" si="11"/>
        <v>2.4305555555555469E-2</v>
      </c>
      <c r="O369" s="22">
        <f>_xlfn.IFNA((VLOOKUP(F369,help!$C$2:$F$12,4,0))*(N369*24),"")</f>
        <v>15.798611111111054</v>
      </c>
      <c r="AP369" s="17">
        <f t="shared" si="12"/>
        <v>45195</v>
      </c>
    </row>
    <row r="370" spans="2:42" ht="33" x14ac:dyDescent="0.25">
      <c r="B370" s="13">
        <f>COUNTIFS($E$3:E370,'تقرير منتج تام'!$E$4)</f>
        <v>8</v>
      </c>
      <c r="C370" s="37" t="s">
        <v>270</v>
      </c>
      <c r="D370" s="38">
        <v>45196</v>
      </c>
      <c r="E370" s="28">
        <v>37</v>
      </c>
      <c r="F370" s="39" t="s">
        <v>52</v>
      </c>
      <c r="G370" s="40" t="s">
        <v>173</v>
      </c>
      <c r="H370" s="40">
        <v>1</v>
      </c>
      <c r="I370" s="41">
        <v>0.40625</v>
      </c>
      <c r="J370" s="41">
        <v>0.4375</v>
      </c>
      <c r="K370" s="26" t="str">
        <f>_xlfn.IFNA(VLOOKUP(E370,الاوردرات!$B$1:$C$600,2,0),"")</f>
        <v xml:space="preserve">ترابيزة مودرن </v>
      </c>
      <c r="L370" s="52"/>
      <c r="N370" s="21">
        <f t="shared" si="11"/>
        <v>3.125E-2</v>
      </c>
      <c r="O370" s="22">
        <f>_xlfn.IFNA((VLOOKUP(F370,help!$C$2:$F$12,4,0))*(N370*24),"")</f>
        <v>20.3125</v>
      </c>
      <c r="AP370" s="17">
        <f t="shared" si="12"/>
        <v>45196</v>
      </c>
    </row>
    <row r="371" spans="2:42" ht="33" x14ac:dyDescent="0.25">
      <c r="B371" s="13">
        <f>COUNTIFS($E$3:E371,'تقرير منتج تام'!$E$4)</f>
        <v>8</v>
      </c>
      <c r="C371" s="37" t="s">
        <v>270</v>
      </c>
      <c r="D371" s="38">
        <v>45196</v>
      </c>
      <c r="E371" s="28">
        <v>33</v>
      </c>
      <c r="F371" s="39" t="s">
        <v>52</v>
      </c>
      <c r="G371" s="40" t="s">
        <v>36</v>
      </c>
      <c r="H371" s="40">
        <v>1</v>
      </c>
      <c r="I371" s="41">
        <v>0.4375</v>
      </c>
      <c r="J371" s="41">
        <v>0.63541666666666663</v>
      </c>
      <c r="K371" s="26" t="str">
        <f>_xlfn.IFNA(VLOOKUP(E371,الاوردرات!$B$1:$C$600,2,0),"")</f>
        <v xml:space="preserve">اوكتوبوس </v>
      </c>
      <c r="L371" s="52"/>
      <c r="N371" s="21">
        <f t="shared" si="11"/>
        <v>0.19791666666666663</v>
      </c>
      <c r="O371" s="22">
        <f>_xlfn.IFNA((VLOOKUP(F371,help!$C$2:$F$12,4,0))*(N371*24),"")</f>
        <v>128.64583333333331</v>
      </c>
      <c r="AP371" s="17">
        <f t="shared" si="12"/>
        <v>45196</v>
      </c>
    </row>
    <row r="372" spans="2:42" ht="33" x14ac:dyDescent="0.25">
      <c r="B372" s="13">
        <f>COUNTIFS($E$3:E372,'تقرير منتج تام'!$E$4)</f>
        <v>8</v>
      </c>
      <c r="C372" s="37" t="s">
        <v>270</v>
      </c>
      <c r="D372" s="38">
        <v>45196</v>
      </c>
      <c r="E372" s="28">
        <v>31</v>
      </c>
      <c r="F372" s="39" t="s">
        <v>52</v>
      </c>
      <c r="G372" s="40" t="s">
        <v>40</v>
      </c>
      <c r="H372" s="40">
        <v>1</v>
      </c>
      <c r="I372" s="41">
        <v>0.6875</v>
      </c>
      <c r="J372" s="41">
        <v>0.75</v>
      </c>
      <c r="K372" s="26" t="str">
        <f>_xlfn.IFNA(VLOOKUP(E372,الاوردرات!$B$1:$C$600,2,0),"")</f>
        <v xml:space="preserve">ركنة بومبية </v>
      </c>
      <c r="L372" s="52"/>
      <c r="N372" s="21">
        <f t="shared" si="11"/>
        <v>6.25E-2</v>
      </c>
      <c r="O372" s="22">
        <f>_xlfn.IFNA((VLOOKUP(F372,help!$C$2:$F$12,4,0))*(N372*24),"")</f>
        <v>40.625</v>
      </c>
      <c r="AP372" s="17">
        <f t="shared" si="12"/>
        <v>45196</v>
      </c>
    </row>
    <row r="373" spans="2:42" ht="33" x14ac:dyDescent="0.25">
      <c r="B373" s="13">
        <f>COUNTIFS($E$3:E373,'تقرير منتج تام'!$E$4)</f>
        <v>8</v>
      </c>
      <c r="C373" s="37" t="s">
        <v>270</v>
      </c>
      <c r="D373" s="38">
        <v>45196</v>
      </c>
      <c r="E373" s="28">
        <v>35</v>
      </c>
      <c r="F373" s="39" t="s">
        <v>52</v>
      </c>
      <c r="G373" s="40" t="s">
        <v>173</v>
      </c>
      <c r="H373" s="40">
        <v>1</v>
      </c>
      <c r="I373" s="41">
        <v>0.75</v>
      </c>
      <c r="J373" s="41">
        <v>0.86805555555555547</v>
      </c>
      <c r="K373" s="26" t="str">
        <f>_xlfn.IFNA(VLOOKUP(E373,الاوردرات!$B$1:$C$600,2,0),"")</f>
        <v>نوفو</v>
      </c>
      <c r="L373" s="52"/>
      <c r="N373" s="21">
        <f t="shared" si="11"/>
        <v>0.11805555555555547</v>
      </c>
      <c r="O373" s="22">
        <f>_xlfn.IFNA((VLOOKUP(F373,help!$C$2:$F$12,4,0))*(N373*24),"")</f>
        <v>76.736111111111057</v>
      </c>
      <c r="AP373" s="17">
        <f t="shared" si="12"/>
        <v>45196</v>
      </c>
    </row>
    <row r="374" spans="2:42" ht="33" x14ac:dyDescent="0.25">
      <c r="B374" s="13">
        <f>COUNTIFS($E$3:E374,'تقرير منتج تام'!$E$4)</f>
        <v>8</v>
      </c>
      <c r="C374" s="37" t="s">
        <v>13</v>
      </c>
      <c r="D374" s="38">
        <v>45197</v>
      </c>
      <c r="E374" s="28">
        <v>35</v>
      </c>
      <c r="F374" s="39" t="s">
        <v>52</v>
      </c>
      <c r="G374" s="40" t="s">
        <v>173</v>
      </c>
      <c r="H374" s="40">
        <v>1</v>
      </c>
      <c r="I374" s="41">
        <v>0.40625</v>
      </c>
      <c r="J374" s="41">
        <v>0.47916666666666669</v>
      </c>
      <c r="K374" s="26" t="str">
        <f>_xlfn.IFNA(VLOOKUP(E374,الاوردرات!$B$1:$C$600,2,0),"")</f>
        <v>نوفو</v>
      </c>
      <c r="L374" s="52"/>
      <c r="N374" s="21">
        <f t="shared" si="11"/>
        <v>7.2916666666666685E-2</v>
      </c>
      <c r="O374" s="22">
        <f>_xlfn.IFNA((VLOOKUP(F374,help!$C$2:$F$12,4,0))*(N374*24),"")</f>
        <v>47.395833333333343</v>
      </c>
      <c r="AP374" s="17">
        <f t="shared" si="12"/>
        <v>45197</v>
      </c>
    </row>
    <row r="375" spans="2:42" ht="33" x14ac:dyDescent="0.25">
      <c r="B375" s="13">
        <f>COUNTIFS($E$3:E375,'تقرير منتج تام'!$E$4)</f>
        <v>8</v>
      </c>
      <c r="C375" s="37" t="s">
        <v>13</v>
      </c>
      <c r="D375" s="38">
        <v>45197</v>
      </c>
      <c r="E375" s="28">
        <v>31</v>
      </c>
      <c r="F375" s="39" t="s">
        <v>52</v>
      </c>
      <c r="G375" s="40" t="s">
        <v>173</v>
      </c>
      <c r="H375" s="40">
        <v>1</v>
      </c>
      <c r="I375" s="41">
        <v>0.47916666666666669</v>
      </c>
      <c r="J375" s="41">
        <v>0.52083333333333337</v>
      </c>
      <c r="K375" s="26" t="str">
        <f>_xlfn.IFNA(VLOOKUP(E375,الاوردرات!$B$1:$C$600,2,0),"")</f>
        <v xml:space="preserve">ركنة بومبية </v>
      </c>
      <c r="L375" s="52"/>
      <c r="N375" s="21">
        <f t="shared" ref="N375:N438" si="13">IF(I375&lt;&gt;"",J375-I375,"")</f>
        <v>4.1666666666666685E-2</v>
      </c>
      <c r="O375" s="22">
        <f>_xlfn.IFNA((VLOOKUP(F375,help!$C$2:$F$12,4,0))*(N375*24),"")</f>
        <v>27.083333333333343</v>
      </c>
      <c r="AP375" s="17">
        <f t="shared" si="12"/>
        <v>45197</v>
      </c>
    </row>
    <row r="376" spans="2:42" ht="33" x14ac:dyDescent="0.25">
      <c r="B376" s="13">
        <f>COUNTIFS($E$3:E376,'تقرير منتج تام'!$E$4)</f>
        <v>8</v>
      </c>
      <c r="C376" s="37" t="s">
        <v>13</v>
      </c>
      <c r="D376" s="38">
        <v>45197</v>
      </c>
      <c r="E376" s="28">
        <v>31</v>
      </c>
      <c r="F376" s="39" t="s">
        <v>52</v>
      </c>
      <c r="G376" s="40" t="s">
        <v>173</v>
      </c>
      <c r="H376" s="40">
        <v>1</v>
      </c>
      <c r="I376" s="41">
        <v>0.52083333333333337</v>
      </c>
      <c r="J376" s="41">
        <v>0.61458333333333337</v>
      </c>
      <c r="K376" s="26" t="str">
        <f>_xlfn.IFNA(VLOOKUP(E376,الاوردرات!$B$1:$C$600,2,0),"")</f>
        <v xml:space="preserve">ركنة بومبية </v>
      </c>
      <c r="L376" s="52"/>
      <c r="N376" s="21">
        <f t="shared" si="13"/>
        <v>9.375E-2</v>
      </c>
      <c r="O376" s="22">
        <f>_xlfn.IFNA((VLOOKUP(F376,help!$C$2:$F$12,4,0))*(N376*24),"")</f>
        <v>60.9375</v>
      </c>
      <c r="AP376" s="17">
        <f t="shared" si="12"/>
        <v>45197</v>
      </c>
    </row>
    <row r="377" spans="2:42" ht="33" x14ac:dyDescent="0.25">
      <c r="B377" s="13">
        <f>COUNTIFS($E$3:E377,'تقرير منتج تام'!$E$4)</f>
        <v>8</v>
      </c>
      <c r="C377" s="37" t="s">
        <v>13</v>
      </c>
      <c r="D377" s="38">
        <v>45197</v>
      </c>
      <c r="E377" s="28">
        <v>31</v>
      </c>
      <c r="F377" s="39" t="s">
        <v>52</v>
      </c>
      <c r="G377" s="40" t="s">
        <v>173</v>
      </c>
      <c r="H377" s="40">
        <v>1</v>
      </c>
      <c r="I377" s="41">
        <v>0.61458333333333337</v>
      </c>
      <c r="J377" s="41">
        <v>0.74305555555555547</v>
      </c>
      <c r="K377" s="26" t="str">
        <f>_xlfn.IFNA(VLOOKUP(E377,الاوردرات!$B$1:$C$600,2,0),"")</f>
        <v xml:space="preserve">ركنة بومبية </v>
      </c>
      <c r="L377" s="52" t="s">
        <v>382</v>
      </c>
      <c r="N377" s="21">
        <f t="shared" si="13"/>
        <v>0.1284722222222221</v>
      </c>
      <c r="O377" s="22">
        <f>_xlfn.IFNA((VLOOKUP(F377,help!$C$2:$F$12,4,0))*(N377*24),"")</f>
        <v>83.506944444444358</v>
      </c>
      <c r="AP377" s="17">
        <f t="shared" si="12"/>
        <v>45197</v>
      </c>
    </row>
    <row r="378" spans="2:42" ht="33" x14ac:dyDescent="0.25">
      <c r="B378" s="13">
        <f>COUNTIFS($E$3:E378,'تقرير منتج تام'!$E$4)</f>
        <v>8</v>
      </c>
      <c r="C378" s="37" t="s">
        <v>13</v>
      </c>
      <c r="D378" s="38">
        <v>45197</v>
      </c>
      <c r="E378" s="28">
        <v>31</v>
      </c>
      <c r="F378" s="39" t="s">
        <v>52</v>
      </c>
      <c r="G378" s="40" t="s">
        <v>173</v>
      </c>
      <c r="H378" s="40">
        <v>1</v>
      </c>
      <c r="I378" s="41">
        <v>0.74305555555555547</v>
      </c>
      <c r="J378" s="41">
        <v>0.77083333333333337</v>
      </c>
      <c r="K378" s="26" t="str">
        <f>_xlfn.IFNA(VLOOKUP(E378,الاوردرات!$B$1:$C$600,2,0),"")</f>
        <v xml:space="preserve">ركنة بومبية </v>
      </c>
      <c r="L378" s="52"/>
      <c r="N378" s="21">
        <f t="shared" si="13"/>
        <v>2.7777777777777901E-2</v>
      </c>
      <c r="O378" s="22">
        <f>_xlfn.IFNA((VLOOKUP(F378,help!$C$2:$F$12,4,0))*(N378*24),"")</f>
        <v>18.055555555555635</v>
      </c>
      <c r="AP378" s="17">
        <f t="shared" si="12"/>
        <v>45197</v>
      </c>
    </row>
    <row r="379" spans="2:42" ht="33" x14ac:dyDescent="0.25">
      <c r="B379" s="13">
        <f>COUNTIFS($E$3:E379,'تقرير منتج تام'!$E$4)</f>
        <v>8</v>
      </c>
      <c r="C379" s="37" t="s">
        <v>13</v>
      </c>
      <c r="D379" s="38">
        <v>45197</v>
      </c>
      <c r="E379" s="28"/>
      <c r="F379" s="39" t="s">
        <v>52</v>
      </c>
      <c r="G379" s="40" t="s">
        <v>381</v>
      </c>
      <c r="H379" s="40">
        <v>1</v>
      </c>
      <c r="I379" s="41">
        <v>0.77083333333333337</v>
      </c>
      <c r="J379" s="41">
        <v>0.79166666666666663</v>
      </c>
      <c r="K379" s="26" t="str">
        <f>_xlfn.IFNA(VLOOKUP(E379,الاوردرات!$B$1:$C$600,2,0),"")</f>
        <v/>
      </c>
      <c r="L379" s="52"/>
      <c r="N379" s="21">
        <f t="shared" si="13"/>
        <v>2.0833333333333259E-2</v>
      </c>
      <c r="O379" s="22">
        <f>_xlfn.IFNA((VLOOKUP(F379,help!$C$2:$F$12,4,0))*(N379*24),"")</f>
        <v>13.541666666666618</v>
      </c>
      <c r="AP379" s="17">
        <f t="shared" si="12"/>
        <v>45197</v>
      </c>
    </row>
    <row r="380" spans="2:42" ht="33" x14ac:dyDescent="0.25">
      <c r="B380" s="13">
        <f>COUNTIFS($E$3:E380,'تقرير منتج تام'!$E$4)</f>
        <v>8</v>
      </c>
      <c r="C380" s="37" t="s">
        <v>8</v>
      </c>
      <c r="D380" s="38">
        <v>45192</v>
      </c>
      <c r="E380" s="28">
        <v>39</v>
      </c>
      <c r="F380" s="39" t="s">
        <v>266</v>
      </c>
      <c r="G380" s="40" t="s">
        <v>173</v>
      </c>
      <c r="H380" s="40">
        <v>1</v>
      </c>
      <c r="I380" s="41">
        <v>0.76736111111111116</v>
      </c>
      <c r="J380" s="41">
        <v>0.875</v>
      </c>
      <c r="K380" s="26" t="str">
        <f>_xlfn.IFNA(VLOOKUP(E380,الاوردرات!$B$1:$C$600,2,0),"")</f>
        <v>فيتا</v>
      </c>
      <c r="L380" s="52" t="s">
        <v>379</v>
      </c>
      <c r="N380" s="21">
        <f t="shared" si="13"/>
        <v>0.10763888888888884</v>
      </c>
      <c r="O380" s="22">
        <f>_xlfn.IFNA((VLOOKUP(F380,help!$C$2:$F$12,4,0))*(N380*24),"")</f>
        <v>69.965277777777743</v>
      </c>
      <c r="AP380" s="17">
        <f t="shared" si="12"/>
        <v>45192</v>
      </c>
    </row>
    <row r="381" spans="2:42" ht="33" x14ac:dyDescent="0.25">
      <c r="B381" s="13">
        <f>COUNTIFS($E$3:E381,'تقرير منتج تام'!$E$4)</f>
        <v>8</v>
      </c>
      <c r="C381" s="37" t="s">
        <v>265</v>
      </c>
      <c r="D381" s="38">
        <v>45193</v>
      </c>
      <c r="E381" s="28">
        <v>39</v>
      </c>
      <c r="F381" s="39" t="s">
        <v>266</v>
      </c>
      <c r="G381" s="40" t="s">
        <v>173</v>
      </c>
      <c r="H381" s="40">
        <v>1</v>
      </c>
      <c r="I381" s="41">
        <v>0.3923611111111111</v>
      </c>
      <c r="J381" s="41">
        <v>0.46180555555555558</v>
      </c>
      <c r="K381" s="26" t="str">
        <f>_xlfn.IFNA(VLOOKUP(E381,الاوردرات!$B$1:$C$600,2,0),"")</f>
        <v>فيتا</v>
      </c>
      <c r="L381" s="52" t="s">
        <v>376</v>
      </c>
      <c r="N381" s="21">
        <f t="shared" si="13"/>
        <v>6.9444444444444475E-2</v>
      </c>
      <c r="O381" s="22">
        <f>_xlfn.IFNA((VLOOKUP(F381,help!$C$2:$F$12,4,0))*(N381*24),"")</f>
        <v>45.138888888888907</v>
      </c>
      <c r="AP381" s="17">
        <f t="shared" si="12"/>
        <v>45193</v>
      </c>
    </row>
    <row r="382" spans="2:42" ht="33" x14ac:dyDescent="0.25">
      <c r="B382" s="13">
        <f>COUNTIFS($E$3:E382,'تقرير منتج تام'!$E$4)</f>
        <v>8</v>
      </c>
      <c r="C382" s="37" t="s">
        <v>265</v>
      </c>
      <c r="D382" s="38">
        <v>45193</v>
      </c>
      <c r="E382" s="28">
        <v>39</v>
      </c>
      <c r="F382" s="39" t="s">
        <v>266</v>
      </c>
      <c r="G382" s="40" t="s">
        <v>173</v>
      </c>
      <c r="H382" s="40">
        <v>1</v>
      </c>
      <c r="I382" s="41">
        <v>0.46180555555555558</v>
      </c>
      <c r="J382" s="41">
        <v>0.57986111111111105</v>
      </c>
      <c r="K382" s="26" t="str">
        <f>_xlfn.IFNA(VLOOKUP(E382,الاوردرات!$B$1:$C$600,2,0),"")</f>
        <v>فيتا</v>
      </c>
      <c r="L382" s="52"/>
      <c r="N382" s="21">
        <f t="shared" si="13"/>
        <v>0.11805555555555547</v>
      </c>
      <c r="O382" s="22">
        <f>_xlfn.IFNA((VLOOKUP(F382,help!$C$2:$F$12,4,0))*(N382*24),"")</f>
        <v>76.736111111111057</v>
      </c>
      <c r="AP382" s="17">
        <f t="shared" si="12"/>
        <v>45193</v>
      </c>
    </row>
    <row r="383" spans="2:42" ht="33" x14ac:dyDescent="0.25">
      <c r="B383" s="13">
        <f>COUNTIFS($E$3:E383,'تقرير منتج تام'!$E$4)</f>
        <v>8</v>
      </c>
      <c r="C383" s="37" t="s">
        <v>265</v>
      </c>
      <c r="D383" s="38">
        <v>45193</v>
      </c>
      <c r="E383" s="28">
        <v>39</v>
      </c>
      <c r="F383" s="39" t="s">
        <v>266</v>
      </c>
      <c r="G383" s="40" t="s">
        <v>36</v>
      </c>
      <c r="H383" s="40">
        <v>1</v>
      </c>
      <c r="I383" s="41">
        <v>0.80208333333333337</v>
      </c>
      <c r="J383" s="41">
        <v>0.86805555555555547</v>
      </c>
      <c r="K383" s="26" t="str">
        <f>_xlfn.IFNA(VLOOKUP(E383,الاوردرات!$B$1:$C$600,2,0),"")</f>
        <v>فيتا</v>
      </c>
      <c r="L383" s="52" t="s">
        <v>379</v>
      </c>
      <c r="N383" s="21">
        <f t="shared" si="13"/>
        <v>6.5972222222222099E-2</v>
      </c>
      <c r="O383" s="22">
        <f>_xlfn.IFNA((VLOOKUP(F383,help!$C$2:$F$12,4,0))*(N383*24),"")</f>
        <v>42.881944444444365</v>
      </c>
      <c r="AP383" s="17">
        <f t="shared" si="12"/>
        <v>45193</v>
      </c>
    </row>
    <row r="384" spans="2:42" ht="33" x14ac:dyDescent="0.25">
      <c r="B384" s="13">
        <f>COUNTIFS($E$3:E384,'تقرير منتج تام'!$E$4)</f>
        <v>8</v>
      </c>
      <c r="C384" s="37" t="s">
        <v>153</v>
      </c>
      <c r="D384" s="38">
        <v>45194</v>
      </c>
      <c r="E384" s="28">
        <v>39</v>
      </c>
      <c r="F384" s="39" t="s">
        <v>266</v>
      </c>
      <c r="G384" s="40" t="s">
        <v>36</v>
      </c>
      <c r="H384" s="40">
        <v>1</v>
      </c>
      <c r="I384" s="41">
        <v>0.39583333333333331</v>
      </c>
      <c r="J384" s="41">
        <v>0.47222222222222227</v>
      </c>
      <c r="K384" s="26" t="str">
        <f>_xlfn.IFNA(VLOOKUP(E384,الاوردرات!$B$1:$C$600,2,0),"")</f>
        <v>فيتا</v>
      </c>
      <c r="L384" s="52" t="s">
        <v>376</v>
      </c>
      <c r="N384" s="21">
        <f t="shared" si="13"/>
        <v>7.6388888888888951E-2</v>
      </c>
      <c r="O384" s="22">
        <f>_xlfn.IFNA((VLOOKUP(F384,help!$C$2:$F$12,4,0))*(N384*24),"")</f>
        <v>49.652777777777814</v>
      </c>
      <c r="AP384" s="17">
        <f t="shared" si="12"/>
        <v>45194</v>
      </c>
    </row>
    <row r="385" spans="2:42" ht="33" x14ac:dyDescent="0.25">
      <c r="B385" s="13">
        <f>COUNTIFS($E$3:E385,'تقرير منتج تام'!$E$4)</f>
        <v>8</v>
      </c>
      <c r="C385" s="37" t="s">
        <v>153</v>
      </c>
      <c r="D385" s="38">
        <v>45194</v>
      </c>
      <c r="E385" s="28">
        <v>39</v>
      </c>
      <c r="F385" s="39" t="s">
        <v>266</v>
      </c>
      <c r="G385" s="40" t="s">
        <v>36</v>
      </c>
      <c r="H385" s="40">
        <v>1</v>
      </c>
      <c r="I385" s="41">
        <v>0.47222222222222227</v>
      </c>
      <c r="J385" s="41">
        <v>0.64583333333333337</v>
      </c>
      <c r="K385" s="26" t="str">
        <f>_xlfn.IFNA(VLOOKUP(E385,الاوردرات!$B$1:$C$600,2,0),"")</f>
        <v>فيتا</v>
      </c>
      <c r="L385" s="52"/>
      <c r="N385" s="21">
        <f t="shared" si="13"/>
        <v>0.1736111111111111</v>
      </c>
      <c r="O385" s="22">
        <f>_xlfn.IFNA((VLOOKUP(F385,help!$C$2:$F$12,4,0))*(N385*24),"")</f>
        <v>112.8472222222222</v>
      </c>
      <c r="AP385" s="17">
        <f t="shared" si="12"/>
        <v>45194</v>
      </c>
    </row>
    <row r="386" spans="2:42" ht="33" x14ac:dyDescent="0.25">
      <c r="B386" s="13">
        <f>COUNTIFS($E$3:E386,'تقرير منتج تام'!$E$4)</f>
        <v>8</v>
      </c>
      <c r="C386" s="37" t="s">
        <v>153</v>
      </c>
      <c r="D386" s="38">
        <v>45194</v>
      </c>
      <c r="E386" s="28">
        <v>39</v>
      </c>
      <c r="F386" s="39" t="s">
        <v>266</v>
      </c>
      <c r="G386" s="40" t="s">
        <v>36</v>
      </c>
      <c r="H386" s="40">
        <v>1</v>
      </c>
      <c r="I386" s="41">
        <v>0.6875</v>
      </c>
      <c r="J386" s="41">
        <v>0.78819444444444453</v>
      </c>
      <c r="K386" s="26" t="str">
        <f>_xlfn.IFNA(VLOOKUP(E386,الاوردرات!$B$1:$C$600,2,0),"")</f>
        <v>فيتا</v>
      </c>
      <c r="L386" s="52"/>
      <c r="N386" s="21">
        <f t="shared" si="13"/>
        <v>0.10069444444444453</v>
      </c>
      <c r="O386" s="22">
        <f>_xlfn.IFNA((VLOOKUP(F386,help!$C$2:$F$12,4,0))*(N386*24),"")</f>
        <v>65.451388888888943</v>
      </c>
      <c r="AP386" s="17">
        <f t="shared" si="12"/>
        <v>45194</v>
      </c>
    </row>
    <row r="387" spans="2:42" ht="33" x14ac:dyDescent="0.25">
      <c r="B387" s="13">
        <f>COUNTIFS($E$3:E387,'تقرير منتج تام'!$E$4)</f>
        <v>8</v>
      </c>
      <c r="C387" s="37" t="s">
        <v>153</v>
      </c>
      <c r="D387" s="38">
        <v>45194</v>
      </c>
      <c r="E387" s="28">
        <v>33</v>
      </c>
      <c r="F387" s="39" t="s">
        <v>266</v>
      </c>
      <c r="G387" s="40" t="s">
        <v>173</v>
      </c>
      <c r="H387" s="40">
        <v>1</v>
      </c>
      <c r="I387" s="41">
        <v>0.79166666666666663</v>
      </c>
      <c r="J387" s="41">
        <v>0.80208333333333337</v>
      </c>
      <c r="K387" s="26" t="str">
        <f>_xlfn.IFNA(VLOOKUP(E387,الاوردرات!$B$1:$C$600,2,0),"")</f>
        <v xml:space="preserve">اوكتوبوس </v>
      </c>
      <c r="L387" s="52" t="s">
        <v>379</v>
      </c>
      <c r="N387" s="21">
        <f t="shared" si="13"/>
        <v>1.0416666666666741E-2</v>
      </c>
      <c r="O387" s="22">
        <f>_xlfn.IFNA((VLOOKUP(F387,help!$C$2:$F$12,4,0))*(N387*24),"")</f>
        <v>6.770833333333381</v>
      </c>
      <c r="AP387" s="17">
        <f t="shared" si="12"/>
        <v>45194</v>
      </c>
    </row>
    <row r="388" spans="2:42" ht="33" x14ac:dyDescent="0.25">
      <c r="B388" s="13">
        <f>COUNTIFS($E$3:E388,'تقرير منتج تام'!$E$4)</f>
        <v>8</v>
      </c>
      <c r="C388" s="37" t="s">
        <v>153</v>
      </c>
      <c r="D388" s="38">
        <v>45194</v>
      </c>
      <c r="E388" s="28">
        <v>37</v>
      </c>
      <c r="F388" s="39" t="s">
        <v>266</v>
      </c>
      <c r="G388" s="40" t="s">
        <v>383</v>
      </c>
      <c r="H388" s="40">
        <v>1</v>
      </c>
      <c r="I388" s="41">
        <v>0.80208333333333337</v>
      </c>
      <c r="J388" s="41">
        <v>0.86458333333333337</v>
      </c>
      <c r="K388" s="26" t="str">
        <f>_xlfn.IFNA(VLOOKUP(E388,الاوردرات!$B$1:$C$600,2,0),"")</f>
        <v xml:space="preserve">ترابيزة مودرن </v>
      </c>
      <c r="L388" s="52"/>
      <c r="N388" s="21">
        <f t="shared" si="13"/>
        <v>6.25E-2</v>
      </c>
      <c r="O388" s="22">
        <f>_xlfn.IFNA((VLOOKUP(F388,help!$C$2:$F$12,4,0))*(N388*24),"")</f>
        <v>40.625</v>
      </c>
      <c r="AP388" s="17">
        <f t="shared" ref="AP388:AP451" si="14">D388</f>
        <v>45194</v>
      </c>
    </row>
    <row r="389" spans="2:42" ht="33" x14ac:dyDescent="0.25">
      <c r="B389" s="13">
        <f>COUNTIFS($E$3:E389,'تقرير منتج تام'!$E$4)</f>
        <v>8</v>
      </c>
      <c r="C389" s="37" t="s">
        <v>11</v>
      </c>
      <c r="D389" s="38">
        <v>45195</v>
      </c>
      <c r="E389" s="28">
        <v>37</v>
      </c>
      <c r="F389" s="39" t="s">
        <v>266</v>
      </c>
      <c r="G389" s="40" t="s">
        <v>173</v>
      </c>
      <c r="H389" s="40">
        <v>1</v>
      </c>
      <c r="I389" s="41">
        <v>0.39583333333333331</v>
      </c>
      <c r="J389" s="41">
        <v>0.54166666666666663</v>
      </c>
      <c r="K389" s="26" t="str">
        <f>_xlfn.IFNA(VLOOKUP(E389,الاوردرات!$B$1:$C$600,2,0),"")</f>
        <v xml:space="preserve">ترابيزة مودرن </v>
      </c>
      <c r="L389" s="52"/>
      <c r="N389" s="21">
        <f t="shared" si="13"/>
        <v>0.14583333333333331</v>
      </c>
      <c r="O389" s="22">
        <f>_xlfn.IFNA((VLOOKUP(F389,help!$C$2:$F$12,4,0))*(N389*24),"")</f>
        <v>94.791666666666657</v>
      </c>
      <c r="AP389" s="17">
        <f t="shared" si="14"/>
        <v>45195</v>
      </c>
    </row>
    <row r="390" spans="2:42" ht="33" x14ac:dyDescent="0.25">
      <c r="B390" s="13">
        <f>COUNTIFS($E$3:E390,'تقرير منتج تام'!$E$4)</f>
        <v>8</v>
      </c>
      <c r="C390" s="37" t="s">
        <v>11</v>
      </c>
      <c r="D390" s="38">
        <v>45195</v>
      </c>
      <c r="E390" s="28">
        <v>37</v>
      </c>
      <c r="F390" s="39" t="s">
        <v>266</v>
      </c>
      <c r="G390" s="40" t="s">
        <v>304</v>
      </c>
      <c r="H390" s="40">
        <v>1</v>
      </c>
      <c r="I390" s="41">
        <v>0.54166666666666663</v>
      </c>
      <c r="J390" s="41">
        <v>0.59375</v>
      </c>
      <c r="K390" s="26" t="str">
        <f>_xlfn.IFNA(VLOOKUP(E390,الاوردرات!$B$1:$C$600,2,0),"")</f>
        <v xml:space="preserve">ترابيزة مودرن </v>
      </c>
      <c r="L390" s="52"/>
      <c r="N390" s="21">
        <f t="shared" si="13"/>
        <v>5.208333333333337E-2</v>
      </c>
      <c r="O390" s="22">
        <f>_xlfn.IFNA((VLOOKUP(F390,help!$C$2:$F$12,4,0))*(N390*24),"")</f>
        <v>33.854166666666693</v>
      </c>
      <c r="AP390" s="17">
        <f t="shared" si="14"/>
        <v>45195</v>
      </c>
    </row>
    <row r="391" spans="2:42" ht="33" x14ac:dyDescent="0.25">
      <c r="B391" s="13">
        <f>COUNTIFS($E$3:E391,'تقرير منتج تام'!$E$4)</f>
        <v>8</v>
      </c>
      <c r="C391" s="37" t="s">
        <v>11</v>
      </c>
      <c r="D391" s="38">
        <v>45195</v>
      </c>
      <c r="E391" s="28">
        <v>33</v>
      </c>
      <c r="F391" s="39" t="s">
        <v>266</v>
      </c>
      <c r="G391" s="40" t="s">
        <v>173</v>
      </c>
      <c r="H391" s="40">
        <v>1</v>
      </c>
      <c r="I391" s="41">
        <v>0.59375</v>
      </c>
      <c r="J391" s="41">
        <v>0.63541666666666663</v>
      </c>
      <c r="K391" s="26" t="str">
        <f>_xlfn.IFNA(VLOOKUP(E391,الاوردرات!$B$1:$C$600,2,0),"")</f>
        <v xml:space="preserve">اوكتوبوس </v>
      </c>
      <c r="L391" s="52" t="s">
        <v>379</v>
      </c>
      <c r="N391" s="21">
        <f t="shared" si="13"/>
        <v>4.166666666666663E-2</v>
      </c>
      <c r="O391" s="22">
        <f>_xlfn.IFNA((VLOOKUP(F391,help!$C$2:$F$12,4,0))*(N391*24),"")</f>
        <v>27.083333333333307</v>
      </c>
      <c r="AP391" s="17">
        <f t="shared" si="14"/>
        <v>45195</v>
      </c>
    </row>
    <row r="392" spans="2:42" ht="33" x14ac:dyDescent="0.25">
      <c r="B392" s="13">
        <f>COUNTIFS($E$3:E392,'تقرير منتج تام'!$E$4)</f>
        <v>8</v>
      </c>
      <c r="C392" s="37" t="s">
        <v>11</v>
      </c>
      <c r="D392" s="38">
        <v>45195</v>
      </c>
      <c r="E392" s="28">
        <v>38</v>
      </c>
      <c r="F392" s="39" t="s">
        <v>266</v>
      </c>
      <c r="G392" s="40" t="s">
        <v>383</v>
      </c>
      <c r="H392" s="40">
        <v>1</v>
      </c>
      <c r="I392" s="41">
        <v>0.67708333333333337</v>
      </c>
      <c r="J392" s="41">
        <v>0.76041666666666663</v>
      </c>
      <c r="K392" s="26" t="str">
        <f>_xlfn.IFNA(VLOOKUP(E392,الاوردرات!$B$1:$C$600,2,0),"")</f>
        <v>ويند</v>
      </c>
      <c r="L392" s="52"/>
      <c r="N392" s="21">
        <f t="shared" si="13"/>
        <v>8.3333333333333259E-2</v>
      </c>
      <c r="O392" s="22">
        <f>_xlfn.IFNA((VLOOKUP(F392,help!$C$2:$F$12,4,0))*(N392*24),"")</f>
        <v>54.166666666666615</v>
      </c>
      <c r="AP392" s="17">
        <f t="shared" si="14"/>
        <v>45195</v>
      </c>
    </row>
    <row r="393" spans="2:42" ht="33" x14ac:dyDescent="0.25">
      <c r="B393" s="13">
        <f>COUNTIFS($E$3:E393,'تقرير منتج تام'!$E$4)</f>
        <v>8</v>
      </c>
      <c r="C393" s="37" t="s">
        <v>11</v>
      </c>
      <c r="D393" s="38">
        <v>45195</v>
      </c>
      <c r="E393" s="28">
        <v>33</v>
      </c>
      <c r="F393" s="39" t="s">
        <v>266</v>
      </c>
      <c r="G393" s="40" t="s">
        <v>36</v>
      </c>
      <c r="H393" s="40">
        <v>1</v>
      </c>
      <c r="I393" s="41">
        <v>0.76041666666666663</v>
      </c>
      <c r="J393" s="41">
        <v>0.875</v>
      </c>
      <c r="K393" s="26" t="str">
        <f>_xlfn.IFNA(VLOOKUP(E393,الاوردرات!$B$1:$C$600,2,0),"")</f>
        <v xml:space="preserve">اوكتوبوس </v>
      </c>
      <c r="L393" s="52"/>
      <c r="N393" s="21">
        <f t="shared" si="13"/>
        <v>0.11458333333333337</v>
      </c>
      <c r="O393" s="22">
        <f>_xlfn.IFNA((VLOOKUP(F393,help!$C$2:$F$12,4,0))*(N393*24),"")</f>
        <v>74.479166666666686</v>
      </c>
      <c r="AP393" s="17">
        <f t="shared" si="14"/>
        <v>45195</v>
      </c>
    </row>
    <row r="394" spans="2:42" ht="33" x14ac:dyDescent="0.25">
      <c r="B394" s="13">
        <f>COUNTIFS($E$3:E394,'تقرير منتج تام'!$E$4)</f>
        <v>8</v>
      </c>
      <c r="C394" s="37" t="s">
        <v>270</v>
      </c>
      <c r="D394" s="38">
        <v>45196</v>
      </c>
      <c r="E394" s="28">
        <v>33</v>
      </c>
      <c r="F394" s="39" t="s">
        <v>266</v>
      </c>
      <c r="G394" s="40" t="s">
        <v>36</v>
      </c>
      <c r="H394" s="40">
        <v>1</v>
      </c>
      <c r="I394" s="41">
        <v>0.39583333333333331</v>
      </c>
      <c r="J394" s="41">
        <v>0.63541666666666663</v>
      </c>
      <c r="K394" s="26" t="str">
        <f>_xlfn.IFNA(VLOOKUP(E394,الاوردرات!$B$1:$C$600,2,0),"")</f>
        <v xml:space="preserve">اوكتوبوس </v>
      </c>
      <c r="L394" s="52"/>
      <c r="N394" s="21">
        <f t="shared" si="13"/>
        <v>0.23958333333333331</v>
      </c>
      <c r="O394" s="22">
        <f>_xlfn.IFNA((VLOOKUP(F394,help!$C$2:$F$12,4,0))*(N394*24),"")</f>
        <v>155.72916666666666</v>
      </c>
      <c r="AP394" s="17">
        <f t="shared" si="14"/>
        <v>45196</v>
      </c>
    </row>
    <row r="395" spans="2:42" ht="33" x14ac:dyDescent="0.25">
      <c r="B395" s="13">
        <f>COUNTIFS($E$3:E395,'تقرير منتج تام'!$E$4)</f>
        <v>8</v>
      </c>
      <c r="C395" s="37" t="s">
        <v>270</v>
      </c>
      <c r="D395" s="38">
        <v>45196</v>
      </c>
      <c r="E395" s="28">
        <v>31</v>
      </c>
      <c r="F395" s="39" t="s">
        <v>266</v>
      </c>
      <c r="G395" s="40" t="s">
        <v>40</v>
      </c>
      <c r="H395" s="40">
        <v>1</v>
      </c>
      <c r="I395" s="41">
        <v>0.6875</v>
      </c>
      <c r="J395" s="41">
        <v>0.75</v>
      </c>
      <c r="K395" s="26" t="str">
        <f>_xlfn.IFNA(VLOOKUP(E395,الاوردرات!$B$1:$C$600,2,0),"")</f>
        <v xml:space="preserve">ركنة بومبية </v>
      </c>
      <c r="L395" s="52"/>
      <c r="N395" s="21">
        <f t="shared" si="13"/>
        <v>6.25E-2</v>
      </c>
      <c r="O395" s="22">
        <f>_xlfn.IFNA((VLOOKUP(F395,help!$C$2:$F$12,4,0))*(N395*24),"")</f>
        <v>40.625</v>
      </c>
      <c r="AP395" s="17">
        <f t="shared" si="14"/>
        <v>45196</v>
      </c>
    </row>
    <row r="396" spans="2:42" ht="33" x14ac:dyDescent="0.25">
      <c r="B396" s="13">
        <f>COUNTIFS($E$3:E396,'تقرير منتج تام'!$E$4)</f>
        <v>8</v>
      </c>
      <c r="C396" s="37" t="s">
        <v>270</v>
      </c>
      <c r="D396" s="38">
        <v>45196</v>
      </c>
      <c r="E396" s="28">
        <v>32</v>
      </c>
      <c r="F396" s="39" t="s">
        <v>266</v>
      </c>
      <c r="G396" s="40" t="s">
        <v>173</v>
      </c>
      <c r="H396" s="40">
        <v>1</v>
      </c>
      <c r="I396" s="41">
        <v>0.75</v>
      </c>
      <c r="J396" s="41">
        <v>0.86805555555555547</v>
      </c>
      <c r="K396" s="26" t="str">
        <f>_xlfn.IFNA(VLOOKUP(E396,الاوردرات!$B$1:$C$600,2,0),"")</f>
        <v xml:space="preserve">نيو كريستال </v>
      </c>
      <c r="L396" s="52"/>
      <c r="N396" s="21">
        <f t="shared" si="13"/>
        <v>0.11805555555555547</v>
      </c>
      <c r="O396" s="22">
        <f>_xlfn.IFNA((VLOOKUP(F396,help!$C$2:$F$12,4,0))*(N396*24),"")</f>
        <v>76.736111111111057</v>
      </c>
      <c r="AP396" s="17">
        <f t="shared" si="14"/>
        <v>45196</v>
      </c>
    </row>
    <row r="397" spans="2:42" ht="33" x14ac:dyDescent="0.25">
      <c r="B397" s="13">
        <f>COUNTIFS($E$3:E397,'تقرير منتج تام'!$E$4)</f>
        <v>8</v>
      </c>
      <c r="C397" s="37" t="s">
        <v>13</v>
      </c>
      <c r="D397" s="38">
        <v>45197</v>
      </c>
      <c r="E397" s="28">
        <v>34</v>
      </c>
      <c r="F397" s="39" t="s">
        <v>266</v>
      </c>
      <c r="G397" s="40" t="s">
        <v>173</v>
      </c>
      <c r="H397" s="40">
        <v>1</v>
      </c>
      <c r="I397" s="41">
        <v>0.39583333333333331</v>
      </c>
      <c r="J397" s="41">
        <v>0.49305555555555558</v>
      </c>
      <c r="K397" s="26" t="str">
        <f>_xlfn.IFNA(VLOOKUP(E397,الاوردرات!$B$1:$C$600,2,0),"")</f>
        <v>نوفو</v>
      </c>
      <c r="L397" s="52"/>
      <c r="N397" s="21">
        <f t="shared" si="13"/>
        <v>9.7222222222222265E-2</v>
      </c>
      <c r="O397" s="22">
        <f>_xlfn.IFNA((VLOOKUP(F397,help!$C$2:$F$12,4,0))*(N397*24),"")</f>
        <v>63.194444444444471</v>
      </c>
      <c r="AP397" s="17">
        <f t="shared" si="14"/>
        <v>45197</v>
      </c>
    </row>
    <row r="398" spans="2:42" ht="33" x14ac:dyDescent="0.25">
      <c r="B398" s="13">
        <f>COUNTIFS($E$3:E398,'تقرير منتج تام'!$E$4)</f>
        <v>8</v>
      </c>
      <c r="C398" s="37" t="s">
        <v>13</v>
      </c>
      <c r="D398" s="38">
        <v>45197</v>
      </c>
      <c r="E398" s="28">
        <v>31</v>
      </c>
      <c r="F398" s="39" t="s">
        <v>266</v>
      </c>
      <c r="G398" s="40" t="s">
        <v>173</v>
      </c>
      <c r="H398" s="40">
        <v>1</v>
      </c>
      <c r="I398" s="41">
        <v>0.49305555555555558</v>
      </c>
      <c r="J398" s="41">
        <v>0.57291666666666663</v>
      </c>
      <c r="K398" s="26" t="str">
        <f>_xlfn.IFNA(VLOOKUP(E398,الاوردرات!$B$1:$C$600,2,0),"")</f>
        <v xml:space="preserve">ركنة بومبية </v>
      </c>
      <c r="L398" s="52"/>
      <c r="N398" s="21">
        <f t="shared" si="13"/>
        <v>7.9861111111111049E-2</v>
      </c>
      <c r="O398" s="22">
        <f>_xlfn.IFNA((VLOOKUP(F398,help!$C$2:$F$12,4,0))*(N398*24),"")</f>
        <v>51.909722222222179</v>
      </c>
      <c r="AP398" s="17">
        <f t="shared" si="14"/>
        <v>45197</v>
      </c>
    </row>
    <row r="399" spans="2:42" ht="33" x14ac:dyDescent="0.25">
      <c r="B399" s="13">
        <f>COUNTIFS($E$3:E399,'تقرير منتج تام'!$E$4)</f>
        <v>8</v>
      </c>
      <c r="C399" s="37" t="s">
        <v>13</v>
      </c>
      <c r="D399" s="38">
        <v>45197</v>
      </c>
      <c r="E399" s="28">
        <v>31</v>
      </c>
      <c r="F399" s="39" t="s">
        <v>266</v>
      </c>
      <c r="G399" s="40" t="s">
        <v>173</v>
      </c>
      <c r="H399" s="40">
        <v>1</v>
      </c>
      <c r="I399" s="41">
        <v>0.57291666666666663</v>
      </c>
      <c r="J399" s="41">
        <v>0.71875</v>
      </c>
      <c r="K399" s="26" t="str">
        <f>_xlfn.IFNA(VLOOKUP(E399,الاوردرات!$B$1:$C$600,2,0),"")</f>
        <v xml:space="preserve">ركنة بومبية </v>
      </c>
      <c r="L399" s="52"/>
      <c r="N399" s="21">
        <f t="shared" si="13"/>
        <v>0.14583333333333337</v>
      </c>
      <c r="O399" s="22">
        <f>_xlfn.IFNA((VLOOKUP(F399,help!$C$2:$F$12,4,0))*(N399*24),"")</f>
        <v>94.791666666666686</v>
      </c>
      <c r="AP399" s="17">
        <f t="shared" si="14"/>
        <v>45197</v>
      </c>
    </row>
    <row r="400" spans="2:42" ht="33" x14ac:dyDescent="0.25">
      <c r="B400" s="13">
        <f>COUNTIFS($E$3:E400,'تقرير منتج تام'!$E$4)</f>
        <v>8</v>
      </c>
      <c r="C400" s="37" t="s">
        <v>13</v>
      </c>
      <c r="D400" s="38">
        <v>45197</v>
      </c>
      <c r="E400" s="28">
        <v>31</v>
      </c>
      <c r="F400" s="39" t="s">
        <v>266</v>
      </c>
      <c r="G400" s="40" t="s">
        <v>173</v>
      </c>
      <c r="H400" s="40">
        <v>1</v>
      </c>
      <c r="I400" s="41">
        <v>0.71875</v>
      </c>
      <c r="J400" s="41">
        <v>0.74305555555555547</v>
      </c>
      <c r="K400" s="26" t="str">
        <f>_xlfn.IFNA(VLOOKUP(E400,الاوردرات!$B$1:$C$600,2,0),"")</f>
        <v xml:space="preserve">ركنة بومبية </v>
      </c>
      <c r="L400" s="52"/>
      <c r="N400" s="21">
        <f t="shared" si="13"/>
        <v>2.4305555555555469E-2</v>
      </c>
      <c r="O400" s="22">
        <f>_xlfn.IFNA((VLOOKUP(F400,help!$C$2:$F$12,4,0))*(N400*24),"")</f>
        <v>15.798611111111054</v>
      </c>
      <c r="AP400" s="17">
        <f t="shared" si="14"/>
        <v>45197</v>
      </c>
    </row>
    <row r="401" spans="2:42" ht="33" x14ac:dyDescent="0.25">
      <c r="B401" s="13">
        <f>COUNTIFS($E$3:E401,'تقرير منتج تام'!$E$4)</f>
        <v>8</v>
      </c>
      <c r="C401" s="37" t="s">
        <v>13</v>
      </c>
      <c r="D401" s="38">
        <v>45197</v>
      </c>
      <c r="E401" s="28"/>
      <c r="F401" s="39" t="s">
        <v>266</v>
      </c>
      <c r="G401" s="40" t="s">
        <v>381</v>
      </c>
      <c r="H401" s="40">
        <v>1</v>
      </c>
      <c r="I401" s="41">
        <v>0.74305555555555547</v>
      </c>
      <c r="J401" s="41">
        <v>0.77083333333333337</v>
      </c>
      <c r="K401" s="26" t="str">
        <f>_xlfn.IFNA(VLOOKUP(E401,الاوردرات!$B$1:$C$600,2,0),"")</f>
        <v/>
      </c>
      <c r="L401" s="52"/>
      <c r="N401" s="21">
        <f t="shared" si="13"/>
        <v>2.7777777777777901E-2</v>
      </c>
      <c r="O401" s="22">
        <f>_xlfn.IFNA((VLOOKUP(F401,help!$C$2:$F$12,4,0))*(N401*24),"")</f>
        <v>18.055555555555635</v>
      </c>
      <c r="AP401" s="17">
        <f t="shared" si="14"/>
        <v>45197</v>
      </c>
    </row>
    <row r="402" spans="2:42" ht="33" x14ac:dyDescent="0.25">
      <c r="B402" s="13">
        <f>COUNTIFS($E$3:E402,'تقرير منتج تام'!$E$4)</f>
        <v>8</v>
      </c>
      <c r="C402" s="37" t="s">
        <v>8</v>
      </c>
      <c r="D402" s="38">
        <v>45192</v>
      </c>
      <c r="E402" s="28">
        <v>39</v>
      </c>
      <c r="F402" s="39" t="s">
        <v>34</v>
      </c>
      <c r="G402" s="40" t="s">
        <v>173</v>
      </c>
      <c r="H402" s="40">
        <v>1</v>
      </c>
      <c r="I402" s="41">
        <v>0.78125</v>
      </c>
      <c r="J402" s="41">
        <v>0.875</v>
      </c>
      <c r="K402" s="26" t="str">
        <f>_xlfn.IFNA(VLOOKUP(E402,الاوردرات!$B$1:$C$600,2,0),"")</f>
        <v>فيتا</v>
      </c>
      <c r="L402" s="52" t="s">
        <v>379</v>
      </c>
      <c r="N402" s="21">
        <f t="shared" si="13"/>
        <v>9.375E-2</v>
      </c>
      <c r="O402" s="22">
        <f>_xlfn.IFNA((VLOOKUP(F402,help!$C$2:$F$12,4,0))*(N402*24),"")</f>
        <v>42.1875</v>
      </c>
      <c r="AP402" s="17">
        <f t="shared" si="14"/>
        <v>45192</v>
      </c>
    </row>
    <row r="403" spans="2:42" ht="33" x14ac:dyDescent="0.25">
      <c r="B403" s="13">
        <f>COUNTIFS($E$3:E403,'تقرير منتج تام'!$E$4)</f>
        <v>8</v>
      </c>
      <c r="C403" s="37" t="s">
        <v>265</v>
      </c>
      <c r="D403" s="38">
        <v>45193</v>
      </c>
      <c r="E403" s="28">
        <v>39</v>
      </c>
      <c r="F403" s="39" t="s">
        <v>34</v>
      </c>
      <c r="G403" s="40" t="s">
        <v>173</v>
      </c>
      <c r="H403" s="40">
        <v>1</v>
      </c>
      <c r="I403" s="41">
        <v>0.42708333333333331</v>
      </c>
      <c r="J403" s="41">
        <v>0.51736111111111105</v>
      </c>
      <c r="K403" s="26" t="str">
        <f>_xlfn.IFNA(VLOOKUP(E403,الاوردرات!$B$1:$C$600,2,0),"")</f>
        <v>فيتا</v>
      </c>
      <c r="L403" s="52" t="s">
        <v>376</v>
      </c>
      <c r="N403" s="21">
        <f t="shared" si="13"/>
        <v>9.0277777777777735E-2</v>
      </c>
      <c r="O403" s="22">
        <f>_xlfn.IFNA((VLOOKUP(F403,help!$C$2:$F$12,4,0))*(N403*24),"")</f>
        <v>40.624999999999979</v>
      </c>
      <c r="AP403" s="17">
        <f t="shared" si="14"/>
        <v>45193</v>
      </c>
    </row>
    <row r="404" spans="2:42" ht="33" x14ac:dyDescent="0.25">
      <c r="B404" s="13">
        <f>COUNTIFS($E$3:E404,'تقرير منتج تام'!$E$4)</f>
        <v>8</v>
      </c>
      <c r="C404" s="37" t="s">
        <v>265</v>
      </c>
      <c r="D404" s="38">
        <v>45193</v>
      </c>
      <c r="E404" s="28">
        <v>39</v>
      </c>
      <c r="F404" s="39" t="s">
        <v>34</v>
      </c>
      <c r="G404" s="40" t="s">
        <v>36</v>
      </c>
      <c r="H404" s="40">
        <v>1</v>
      </c>
      <c r="I404" s="41">
        <v>0.79861111111111116</v>
      </c>
      <c r="J404" s="41">
        <v>0.86805555555555547</v>
      </c>
      <c r="K404" s="26" t="str">
        <f>_xlfn.IFNA(VLOOKUP(E404,الاوردرات!$B$1:$C$600,2,0),"")</f>
        <v>فيتا</v>
      </c>
      <c r="L404" s="52" t="s">
        <v>379</v>
      </c>
      <c r="N404" s="21">
        <f t="shared" si="13"/>
        <v>6.9444444444444309E-2</v>
      </c>
      <c r="O404" s="22">
        <f>_xlfn.IFNA((VLOOKUP(F404,help!$C$2:$F$12,4,0))*(N404*24),"")</f>
        <v>31.24999999999994</v>
      </c>
      <c r="AP404" s="17">
        <f t="shared" si="14"/>
        <v>45193</v>
      </c>
    </row>
    <row r="405" spans="2:42" ht="33" x14ac:dyDescent="0.25">
      <c r="B405" s="13">
        <f>COUNTIFS($E$3:E405,'تقرير منتج تام'!$E$4)</f>
        <v>8</v>
      </c>
      <c r="C405" s="37" t="s">
        <v>384</v>
      </c>
      <c r="D405" s="38">
        <v>45194</v>
      </c>
      <c r="E405" s="28">
        <v>39</v>
      </c>
      <c r="F405" s="39" t="s">
        <v>34</v>
      </c>
      <c r="G405" s="40" t="s">
        <v>36</v>
      </c>
      <c r="H405" s="40">
        <v>1</v>
      </c>
      <c r="I405" s="41">
        <v>0.4236111111111111</v>
      </c>
      <c r="J405" s="41">
        <v>0.59375</v>
      </c>
      <c r="K405" s="26" t="str">
        <f>_xlfn.IFNA(VLOOKUP(E405,الاوردرات!$B$1:$C$600,2,0),"")</f>
        <v>فيتا</v>
      </c>
      <c r="L405" s="52" t="s">
        <v>376</v>
      </c>
      <c r="N405" s="21">
        <f t="shared" si="13"/>
        <v>0.1701388888888889</v>
      </c>
      <c r="O405" s="22">
        <f>_xlfn.IFNA((VLOOKUP(F405,help!$C$2:$F$12,4,0))*(N405*24),"")</f>
        <v>76.562500000000014</v>
      </c>
      <c r="AP405" s="17">
        <f t="shared" si="14"/>
        <v>45194</v>
      </c>
    </row>
    <row r="406" spans="2:42" ht="33" x14ac:dyDescent="0.25">
      <c r="B406" s="13">
        <f>COUNTIFS($E$3:E406,'تقرير منتج تام'!$E$4)</f>
        <v>8</v>
      </c>
      <c r="C406" s="37" t="s">
        <v>384</v>
      </c>
      <c r="D406" s="38">
        <v>45194</v>
      </c>
      <c r="E406" s="28">
        <v>39</v>
      </c>
      <c r="F406" s="39" t="s">
        <v>34</v>
      </c>
      <c r="G406" s="40" t="s">
        <v>36</v>
      </c>
      <c r="H406" s="40">
        <v>1</v>
      </c>
      <c r="I406" s="41">
        <v>0.59375</v>
      </c>
      <c r="J406" s="41">
        <v>0.63541666666666663</v>
      </c>
      <c r="K406" s="26" t="str">
        <f>_xlfn.IFNA(VLOOKUP(E406,الاوردرات!$B$1:$C$600,2,0),"")</f>
        <v>فيتا</v>
      </c>
      <c r="L406" s="52" t="s">
        <v>376</v>
      </c>
      <c r="N406" s="21">
        <f t="shared" si="13"/>
        <v>4.166666666666663E-2</v>
      </c>
      <c r="O406" s="22">
        <f>_xlfn.IFNA((VLOOKUP(F406,help!$C$2:$F$12,4,0))*(N406*24),"")</f>
        <v>18.749999999999982</v>
      </c>
      <c r="AP406" s="17">
        <f t="shared" si="14"/>
        <v>45194</v>
      </c>
    </row>
    <row r="407" spans="2:42" ht="33" x14ac:dyDescent="0.25">
      <c r="B407" s="13">
        <f>COUNTIFS($E$3:E407,'تقرير منتج تام'!$E$4)</f>
        <v>8</v>
      </c>
      <c r="C407" s="37" t="s">
        <v>384</v>
      </c>
      <c r="D407" s="38">
        <v>45194</v>
      </c>
      <c r="E407" s="28">
        <v>39</v>
      </c>
      <c r="F407" s="39" t="s">
        <v>34</v>
      </c>
      <c r="G407" s="40" t="s">
        <v>36</v>
      </c>
      <c r="H407" s="40">
        <v>1</v>
      </c>
      <c r="I407" s="41">
        <v>0.6875</v>
      </c>
      <c r="J407" s="41">
        <v>0.77083333333333337</v>
      </c>
      <c r="K407" s="26" t="str">
        <f>_xlfn.IFNA(VLOOKUP(E407,الاوردرات!$B$1:$C$600,2,0),"")</f>
        <v>فيتا</v>
      </c>
      <c r="L407" s="52" t="s">
        <v>376</v>
      </c>
      <c r="N407" s="21">
        <f t="shared" si="13"/>
        <v>8.333333333333337E-2</v>
      </c>
      <c r="O407" s="22">
        <f>_xlfn.IFNA((VLOOKUP(F407,help!$C$2:$F$12,4,0))*(N407*24),"")</f>
        <v>37.500000000000014</v>
      </c>
      <c r="AP407" s="17">
        <f t="shared" si="14"/>
        <v>45194</v>
      </c>
    </row>
    <row r="408" spans="2:42" ht="33" x14ac:dyDescent="0.25">
      <c r="B408" s="13">
        <f>COUNTIFS($E$3:E408,'تقرير منتج تام'!$E$4)</f>
        <v>8</v>
      </c>
      <c r="C408" s="37" t="s">
        <v>384</v>
      </c>
      <c r="D408" s="38">
        <v>45194</v>
      </c>
      <c r="E408" s="28">
        <v>33</v>
      </c>
      <c r="F408" s="39" t="s">
        <v>34</v>
      </c>
      <c r="G408" s="40" t="s">
        <v>173</v>
      </c>
      <c r="H408" s="40">
        <v>1</v>
      </c>
      <c r="I408" s="41">
        <v>0.77083333333333337</v>
      </c>
      <c r="J408" s="41">
        <v>0.79166666666666663</v>
      </c>
      <c r="K408" s="26" t="str">
        <f>_xlfn.IFNA(VLOOKUP(E408,الاوردرات!$B$1:$C$600,2,0),"")</f>
        <v xml:space="preserve">اوكتوبوس </v>
      </c>
      <c r="L408" s="52" t="s">
        <v>379</v>
      </c>
      <c r="N408" s="21">
        <f t="shared" si="13"/>
        <v>2.0833333333333259E-2</v>
      </c>
      <c r="O408" s="22">
        <f>_xlfn.IFNA((VLOOKUP(F408,help!$C$2:$F$12,4,0))*(N408*24),"")</f>
        <v>9.3749999999999662</v>
      </c>
      <c r="AP408" s="17">
        <f t="shared" si="14"/>
        <v>45194</v>
      </c>
    </row>
    <row r="409" spans="2:42" ht="33" x14ac:dyDescent="0.25">
      <c r="B409" s="13">
        <f>COUNTIFS($E$3:E409,'تقرير منتج تام'!$E$4)</f>
        <v>8</v>
      </c>
      <c r="C409" s="37" t="s">
        <v>384</v>
      </c>
      <c r="D409" s="38">
        <v>45194</v>
      </c>
      <c r="E409" s="28">
        <v>37</v>
      </c>
      <c r="F409" s="39" t="s">
        <v>34</v>
      </c>
      <c r="G409" s="40" t="s">
        <v>383</v>
      </c>
      <c r="H409" s="40">
        <v>1</v>
      </c>
      <c r="I409" s="41">
        <v>0.79166666666666663</v>
      </c>
      <c r="J409" s="41">
        <v>0.86458333333333337</v>
      </c>
      <c r="K409" s="26" t="str">
        <f>_xlfn.IFNA(VLOOKUP(E409,الاوردرات!$B$1:$C$600,2,0),"")</f>
        <v xml:space="preserve">ترابيزة مودرن </v>
      </c>
      <c r="L409" s="52"/>
      <c r="N409" s="21">
        <f t="shared" si="13"/>
        <v>7.2916666666666741E-2</v>
      </c>
      <c r="O409" s="22">
        <f>_xlfn.IFNA((VLOOKUP(F409,help!$C$2:$F$12,4,0))*(N409*24),"")</f>
        <v>32.812500000000036</v>
      </c>
      <c r="AP409" s="17">
        <f t="shared" si="14"/>
        <v>45194</v>
      </c>
    </row>
    <row r="410" spans="2:42" ht="33" x14ac:dyDescent="0.25">
      <c r="B410" s="13">
        <f>COUNTIFS($E$3:E410,'تقرير منتج تام'!$E$4)</f>
        <v>8</v>
      </c>
      <c r="C410" s="37" t="s">
        <v>11</v>
      </c>
      <c r="D410" s="38">
        <v>45195</v>
      </c>
      <c r="E410" s="28">
        <v>37</v>
      </c>
      <c r="F410" s="39" t="s">
        <v>34</v>
      </c>
      <c r="G410" s="40" t="s">
        <v>173</v>
      </c>
      <c r="H410" s="40">
        <v>1</v>
      </c>
      <c r="I410" s="41">
        <v>0.43055555555555558</v>
      </c>
      <c r="J410" s="41">
        <v>0.51388888888888895</v>
      </c>
      <c r="K410" s="26" t="str">
        <f>_xlfn.IFNA(VLOOKUP(E410,الاوردرات!$B$1:$C$600,2,0),"")</f>
        <v xml:space="preserve">ترابيزة مودرن </v>
      </c>
      <c r="L410" s="52"/>
      <c r="N410" s="21">
        <f t="shared" si="13"/>
        <v>8.333333333333337E-2</v>
      </c>
      <c r="O410" s="22">
        <f>_xlfn.IFNA((VLOOKUP(F410,help!$C$2:$F$12,4,0))*(N410*24),"")</f>
        <v>37.500000000000014</v>
      </c>
      <c r="AP410" s="17">
        <f t="shared" si="14"/>
        <v>45195</v>
      </c>
    </row>
    <row r="411" spans="2:42" ht="33" x14ac:dyDescent="0.25">
      <c r="B411" s="13">
        <f>COUNTIFS($E$3:E411,'تقرير منتج تام'!$E$4)</f>
        <v>8</v>
      </c>
      <c r="C411" s="37" t="s">
        <v>11</v>
      </c>
      <c r="D411" s="38">
        <v>45195</v>
      </c>
      <c r="E411" s="28">
        <v>33</v>
      </c>
      <c r="F411" s="39" t="s">
        <v>34</v>
      </c>
      <c r="G411" s="40" t="s">
        <v>173</v>
      </c>
      <c r="H411" s="40">
        <v>1</v>
      </c>
      <c r="I411" s="41">
        <v>0.51388888888888895</v>
      </c>
      <c r="J411" s="41">
        <v>0.63541666666666663</v>
      </c>
      <c r="K411" s="26" t="str">
        <f>_xlfn.IFNA(VLOOKUP(E411,الاوردرات!$B$1:$C$600,2,0),"")</f>
        <v xml:space="preserve">اوكتوبوس </v>
      </c>
      <c r="L411" s="52"/>
      <c r="N411" s="21">
        <f t="shared" si="13"/>
        <v>0.12152777777777768</v>
      </c>
      <c r="O411" s="22">
        <f>_xlfn.IFNA((VLOOKUP(F411,help!$C$2:$F$12,4,0))*(N411*24),"")</f>
        <v>54.687499999999957</v>
      </c>
      <c r="AP411" s="17">
        <f t="shared" si="14"/>
        <v>45195</v>
      </c>
    </row>
    <row r="412" spans="2:42" ht="33" x14ac:dyDescent="0.25">
      <c r="B412" s="13">
        <f>COUNTIFS($E$3:E412,'تقرير منتج تام'!$E$4)</f>
        <v>8</v>
      </c>
      <c r="C412" s="37" t="s">
        <v>11</v>
      </c>
      <c r="D412" s="38">
        <v>45195</v>
      </c>
      <c r="E412" s="28">
        <v>38</v>
      </c>
      <c r="F412" s="39" t="s">
        <v>34</v>
      </c>
      <c r="G412" s="40" t="s">
        <v>383</v>
      </c>
      <c r="H412" s="40">
        <v>1</v>
      </c>
      <c r="I412" s="41">
        <v>0.67708333333333337</v>
      </c>
      <c r="J412" s="41">
        <v>0.76041666666666663</v>
      </c>
      <c r="K412" s="26" t="str">
        <f>_xlfn.IFNA(VLOOKUP(E412,الاوردرات!$B$1:$C$600,2,0),"")</f>
        <v>ويند</v>
      </c>
      <c r="L412" s="52"/>
      <c r="N412" s="21">
        <f t="shared" si="13"/>
        <v>8.3333333333333259E-2</v>
      </c>
      <c r="O412" s="22">
        <f>_xlfn.IFNA((VLOOKUP(F412,help!$C$2:$F$12,4,0))*(N412*24),"")</f>
        <v>37.499999999999964</v>
      </c>
      <c r="AP412" s="17">
        <f t="shared" si="14"/>
        <v>45195</v>
      </c>
    </row>
    <row r="413" spans="2:42" ht="33" x14ac:dyDescent="0.25">
      <c r="B413" s="13">
        <f>COUNTIFS($E$3:E413,'تقرير منتج تام'!$E$4)</f>
        <v>8</v>
      </c>
      <c r="C413" s="37" t="s">
        <v>11</v>
      </c>
      <c r="D413" s="38">
        <v>45195</v>
      </c>
      <c r="E413" s="28">
        <v>33</v>
      </c>
      <c r="F413" s="39" t="s">
        <v>34</v>
      </c>
      <c r="G413" s="40" t="s">
        <v>36</v>
      </c>
      <c r="H413" s="40">
        <v>1</v>
      </c>
      <c r="I413" s="41">
        <v>0.76041666666666663</v>
      </c>
      <c r="J413" s="41">
        <v>0.85416666666666663</v>
      </c>
      <c r="K413" s="26" t="str">
        <f>_xlfn.IFNA(VLOOKUP(E413,الاوردرات!$B$1:$C$600,2,0),"")</f>
        <v xml:space="preserve">اوكتوبوس </v>
      </c>
      <c r="L413" s="52" t="s">
        <v>379</v>
      </c>
      <c r="N413" s="21">
        <f t="shared" si="13"/>
        <v>9.375E-2</v>
      </c>
      <c r="O413" s="22">
        <f>_xlfn.IFNA((VLOOKUP(F413,help!$C$2:$F$12,4,0))*(N413*24),"")</f>
        <v>42.1875</v>
      </c>
      <c r="AP413" s="17">
        <f t="shared" si="14"/>
        <v>45195</v>
      </c>
    </row>
    <row r="414" spans="2:42" ht="33" x14ac:dyDescent="0.25">
      <c r="B414" s="13">
        <f>COUNTIFS($E$3:E414,'تقرير منتج تام'!$E$4)</f>
        <v>8</v>
      </c>
      <c r="C414" s="37" t="s">
        <v>270</v>
      </c>
      <c r="D414" s="38">
        <v>45196</v>
      </c>
      <c r="E414" s="28">
        <v>33</v>
      </c>
      <c r="F414" s="39" t="s">
        <v>34</v>
      </c>
      <c r="G414" s="40" t="s">
        <v>36</v>
      </c>
      <c r="H414" s="40">
        <v>1</v>
      </c>
      <c r="I414" s="41">
        <v>0.42708333333333331</v>
      </c>
      <c r="J414" s="41">
        <v>0.63888888888888895</v>
      </c>
      <c r="K414" s="26" t="str">
        <f>_xlfn.IFNA(VLOOKUP(E414,الاوردرات!$B$1:$C$600,2,0),"")</f>
        <v xml:space="preserve">اوكتوبوس </v>
      </c>
      <c r="L414" s="52" t="s">
        <v>376</v>
      </c>
      <c r="N414" s="21">
        <f t="shared" si="13"/>
        <v>0.21180555555555564</v>
      </c>
      <c r="O414" s="22">
        <f>_xlfn.IFNA((VLOOKUP(F414,help!$C$2:$F$12,4,0))*(N414*24),"")</f>
        <v>95.312500000000043</v>
      </c>
      <c r="AP414" s="17">
        <f t="shared" si="14"/>
        <v>45196</v>
      </c>
    </row>
    <row r="415" spans="2:42" ht="33" x14ac:dyDescent="0.25">
      <c r="B415" s="13">
        <f>COUNTIFS($E$3:E415,'تقرير منتج تام'!$E$4)</f>
        <v>8</v>
      </c>
      <c r="C415" s="37" t="s">
        <v>270</v>
      </c>
      <c r="D415" s="38">
        <v>45196</v>
      </c>
      <c r="E415" s="28">
        <v>32</v>
      </c>
      <c r="F415" s="39" t="s">
        <v>34</v>
      </c>
      <c r="G415" s="40" t="s">
        <v>173</v>
      </c>
      <c r="H415" s="40">
        <v>1</v>
      </c>
      <c r="I415" s="41">
        <v>0.6875</v>
      </c>
      <c r="J415" s="41">
        <v>0.80555555555555547</v>
      </c>
      <c r="K415" s="26" t="str">
        <f>_xlfn.IFNA(VLOOKUP(E415,الاوردرات!$B$1:$C$600,2,0),"")</f>
        <v xml:space="preserve">نيو كريستال </v>
      </c>
      <c r="L415" s="52"/>
      <c r="N415" s="21">
        <f t="shared" si="13"/>
        <v>0.11805555555555547</v>
      </c>
      <c r="O415" s="22">
        <f>_xlfn.IFNA((VLOOKUP(F415,help!$C$2:$F$12,4,0))*(N415*24),"")</f>
        <v>53.124999999999964</v>
      </c>
      <c r="AP415" s="17">
        <f t="shared" si="14"/>
        <v>45196</v>
      </c>
    </row>
    <row r="416" spans="2:42" ht="33" x14ac:dyDescent="0.25">
      <c r="B416" s="13">
        <f>COUNTIFS($E$3:E416,'تقرير منتج تام'!$E$4)</f>
        <v>8</v>
      </c>
      <c r="C416" s="37" t="s">
        <v>270</v>
      </c>
      <c r="D416" s="38">
        <v>45196</v>
      </c>
      <c r="E416" s="28">
        <v>33</v>
      </c>
      <c r="F416" s="39" t="s">
        <v>34</v>
      </c>
      <c r="G416" s="40" t="s">
        <v>173</v>
      </c>
      <c r="H416" s="40">
        <v>1</v>
      </c>
      <c r="I416" s="41">
        <v>0.80555555555555547</v>
      </c>
      <c r="J416" s="41">
        <v>0.86805555555555547</v>
      </c>
      <c r="K416" s="26" t="str">
        <f>_xlfn.IFNA(VLOOKUP(E416,الاوردرات!$B$1:$C$600,2,0),"")</f>
        <v xml:space="preserve">اوكتوبوس </v>
      </c>
      <c r="L416" s="52" t="s">
        <v>379</v>
      </c>
      <c r="N416" s="21">
        <f t="shared" si="13"/>
        <v>6.25E-2</v>
      </c>
      <c r="O416" s="22">
        <f>_xlfn.IFNA((VLOOKUP(F416,help!$C$2:$F$12,4,0))*(N416*24),"")</f>
        <v>28.125</v>
      </c>
      <c r="AP416" s="17">
        <f t="shared" si="14"/>
        <v>45196</v>
      </c>
    </row>
    <row r="417" spans="2:42" ht="33" x14ac:dyDescent="0.25">
      <c r="B417" s="13">
        <f>COUNTIFS($E$3:E417,'تقرير منتج تام'!$E$4)</f>
        <v>8</v>
      </c>
      <c r="C417" s="37" t="s">
        <v>13</v>
      </c>
      <c r="D417" s="38">
        <v>45197</v>
      </c>
      <c r="E417" s="28">
        <v>33</v>
      </c>
      <c r="F417" s="39" t="s">
        <v>34</v>
      </c>
      <c r="G417" s="40" t="s">
        <v>173</v>
      </c>
      <c r="H417" s="40">
        <v>1</v>
      </c>
      <c r="I417" s="41">
        <v>0.42708333333333331</v>
      </c>
      <c r="J417" s="41">
        <v>0.46875</v>
      </c>
      <c r="K417" s="26" t="str">
        <f>_xlfn.IFNA(VLOOKUP(E417,الاوردرات!$B$1:$C$600,2,0),"")</f>
        <v xml:space="preserve">اوكتوبوس </v>
      </c>
      <c r="L417" s="52" t="s">
        <v>376</v>
      </c>
      <c r="N417" s="21">
        <f t="shared" si="13"/>
        <v>4.1666666666666685E-2</v>
      </c>
      <c r="O417" s="22">
        <f>_xlfn.IFNA((VLOOKUP(F417,help!$C$2:$F$12,4,0))*(N417*24),"")</f>
        <v>18.750000000000007</v>
      </c>
      <c r="AP417" s="17">
        <f t="shared" si="14"/>
        <v>45197</v>
      </c>
    </row>
    <row r="418" spans="2:42" ht="33" x14ac:dyDescent="0.25">
      <c r="B418" s="13">
        <f>COUNTIFS($E$3:E418,'تقرير منتج تام'!$E$4)</f>
        <v>8</v>
      </c>
      <c r="C418" s="37" t="s">
        <v>13</v>
      </c>
      <c r="D418" s="38">
        <v>45197</v>
      </c>
      <c r="E418" s="28">
        <v>31</v>
      </c>
      <c r="F418" s="39" t="s">
        <v>34</v>
      </c>
      <c r="G418" s="40" t="s">
        <v>173</v>
      </c>
      <c r="H418" s="40">
        <v>1</v>
      </c>
      <c r="I418" s="41">
        <v>0.46875</v>
      </c>
      <c r="J418" s="41">
        <v>0.52083333333333337</v>
      </c>
      <c r="K418" s="26" t="str">
        <f>_xlfn.IFNA(VLOOKUP(E418,الاوردرات!$B$1:$C$600,2,0),"")</f>
        <v xml:space="preserve">ركنة بومبية </v>
      </c>
      <c r="L418" s="52"/>
      <c r="N418" s="21">
        <f t="shared" si="13"/>
        <v>5.208333333333337E-2</v>
      </c>
      <c r="O418" s="22">
        <f>_xlfn.IFNA((VLOOKUP(F418,help!$C$2:$F$12,4,0))*(N418*24),"")</f>
        <v>23.437500000000018</v>
      </c>
      <c r="AP418" s="17">
        <f t="shared" si="14"/>
        <v>45197</v>
      </c>
    </row>
    <row r="419" spans="2:42" ht="33" x14ac:dyDescent="0.25">
      <c r="B419" s="13">
        <f>COUNTIFS($E$3:E419,'تقرير منتج تام'!$E$4)</f>
        <v>8</v>
      </c>
      <c r="C419" s="37" t="s">
        <v>13</v>
      </c>
      <c r="D419" s="38">
        <v>45197</v>
      </c>
      <c r="E419" s="28">
        <v>31</v>
      </c>
      <c r="F419" s="39" t="s">
        <v>34</v>
      </c>
      <c r="G419" s="40" t="s">
        <v>173</v>
      </c>
      <c r="H419" s="40">
        <v>1</v>
      </c>
      <c r="I419" s="41">
        <v>0.52083333333333337</v>
      </c>
      <c r="J419" s="41">
        <v>0.58333333333333337</v>
      </c>
      <c r="K419" s="26" t="str">
        <f>_xlfn.IFNA(VLOOKUP(E419,الاوردرات!$B$1:$C$600,2,0),"")</f>
        <v xml:space="preserve">ركنة بومبية </v>
      </c>
      <c r="L419" s="52"/>
      <c r="N419" s="21">
        <f t="shared" si="13"/>
        <v>6.25E-2</v>
      </c>
      <c r="O419" s="22">
        <f>_xlfn.IFNA((VLOOKUP(F419,help!$C$2:$F$12,4,0))*(N419*24),"")</f>
        <v>28.125</v>
      </c>
      <c r="AP419" s="17">
        <f t="shared" si="14"/>
        <v>45197</v>
      </c>
    </row>
    <row r="420" spans="2:42" ht="33.75" customHeight="1" x14ac:dyDescent="0.25">
      <c r="B420" s="13">
        <f>COUNTIFS($E$3:E420,'تقرير منتج تام'!$E$4)</f>
        <v>8</v>
      </c>
      <c r="C420" s="37" t="s">
        <v>13</v>
      </c>
      <c r="D420" s="38">
        <v>45197</v>
      </c>
      <c r="E420" s="28">
        <v>31</v>
      </c>
      <c r="F420" s="39" t="s">
        <v>34</v>
      </c>
      <c r="G420" s="40" t="s">
        <v>173</v>
      </c>
      <c r="H420" s="40">
        <v>1</v>
      </c>
      <c r="I420" s="41">
        <v>0.59375</v>
      </c>
      <c r="J420" s="41">
        <v>0.70833333333333337</v>
      </c>
      <c r="K420" s="26" t="str">
        <f>_xlfn.IFNA(VLOOKUP(E420,الاوردرات!$B$1:$C$600,2,0),"")</f>
        <v xml:space="preserve">ركنة بومبية </v>
      </c>
      <c r="L420" s="52"/>
      <c r="N420" s="21">
        <f t="shared" si="13"/>
        <v>0.11458333333333337</v>
      </c>
      <c r="O420" s="22">
        <f>_xlfn.IFNA((VLOOKUP(F420,help!$C$2:$F$12,4,0))*(N420*24),"")</f>
        <v>51.562500000000014</v>
      </c>
      <c r="AP420" s="17">
        <f t="shared" si="14"/>
        <v>45197</v>
      </c>
    </row>
    <row r="421" spans="2:42" ht="33" x14ac:dyDescent="0.25">
      <c r="B421" s="13">
        <f>COUNTIFS($E$3:E421,'تقرير منتج تام'!$E$4)</f>
        <v>8</v>
      </c>
      <c r="C421" s="37" t="s">
        <v>13</v>
      </c>
      <c r="D421" s="38">
        <v>45197</v>
      </c>
      <c r="E421" s="28">
        <v>32</v>
      </c>
      <c r="F421" s="39" t="s">
        <v>34</v>
      </c>
      <c r="G421" s="40" t="s">
        <v>40</v>
      </c>
      <c r="H421" s="40">
        <v>1</v>
      </c>
      <c r="I421" s="41">
        <v>0.70833333333333337</v>
      </c>
      <c r="J421" s="41">
        <v>0.73958333333333337</v>
      </c>
      <c r="K421" s="26" t="str">
        <f>_xlfn.IFNA(VLOOKUP(E421,الاوردرات!$B$1:$C$600,2,0),"")</f>
        <v xml:space="preserve">نيو كريستال </v>
      </c>
      <c r="L421" s="52" t="s">
        <v>382</v>
      </c>
      <c r="N421" s="21">
        <f t="shared" si="13"/>
        <v>3.125E-2</v>
      </c>
      <c r="O421" s="22">
        <f>_xlfn.IFNA((VLOOKUP(F421,help!$C$2:$F$12,4,0))*(N421*24),"")</f>
        <v>14.0625</v>
      </c>
      <c r="AP421" s="17">
        <f t="shared" si="14"/>
        <v>45197</v>
      </c>
    </row>
    <row r="422" spans="2:42" ht="33" x14ac:dyDescent="0.25">
      <c r="B422" s="13">
        <f>COUNTIFS($E$3:E422,'تقرير منتج تام'!$E$4)</f>
        <v>8</v>
      </c>
      <c r="C422" s="37" t="s">
        <v>13</v>
      </c>
      <c r="D422" s="38">
        <v>45197</v>
      </c>
      <c r="E422" s="28">
        <v>32</v>
      </c>
      <c r="F422" s="39" t="s">
        <v>34</v>
      </c>
      <c r="G422" s="40" t="s">
        <v>385</v>
      </c>
      <c r="H422" s="40">
        <v>1</v>
      </c>
      <c r="I422" s="41">
        <v>0.73958333333333337</v>
      </c>
      <c r="J422" s="41">
        <v>0.75</v>
      </c>
      <c r="K422" s="26" t="str">
        <f>_xlfn.IFNA(VLOOKUP(E422,الاوردرات!$B$1:$C$600,2,0),"")</f>
        <v xml:space="preserve">نيو كريستال </v>
      </c>
      <c r="L422" s="52"/>
      <c r="N422" s="21">
        <f t="shared" si="13"/>
        <v>1.041666666666663E-2</v>
      </c>
      <c r="O422" s="22">
        <f>_xlfn.IFNA((VLOOKUP(F422,help!$C$2:$F$12,4,0))*(N422*24),"")</f>
        <v>4.6874999999999831</v>
      </c>
      <c r="AP422" s="17">
        <f t="shared" si="14"/>
        <v>45197</v>
      </c>
    </row>
    <row r="423" spans="2:42" ht="33" x14ac:dyDescent="0.25">
      <c r="B423" s="13">
        <f>COUNTIFS($E$3:E423,'تقرير منتج تام'!$E$4)</f>
        <v>8</v>
      </c>
      <c r="C423" s="37" t="s">
        <v>13</v>
      </c>
      <c r="D423" s="38">
        <v>45197</v>
      </c>
      <c r="E423" s="28"/>
      <c r="F423" s="39" t="s">
        <v>34</v>
      </c>
      <c r="G423" s="40" t="s">
        <v>381</v>
      </c>
      <c r="H423" s="40">
        <v>1</v>
      </c>
      <c r="I423" s="41">
        <v>0.75</v>
      </c>
      <c r="J423" s="41">
        <v>0.77083333333333337</v>
      </c>
      <c r="K423" s="26" t="str">
        <f>_xlfn.IFNA(VLOOKUP(E423,الاوردرات!$B$1:$C$600,2,0),"")</f>
        <v/>
      </c>
      <c r="L423" s="52"/>
      <c r="N423" s="21">
        <f t="shared" si="13"/>
        <v>2.083333333333337E-2</v>
      </c>
      <c r="O423" s="22">
        <f>_xlfn.IFNA((VLOOKUP(F423,help!$C$2:$F$12,4,0))*(N423*24),"")</f>
        <v>9.375000000000016</v>
      </c>
      <c r="AP423" s="17">
        <f t="shared" si="14"/>
        <v>45197</v>
      </c>
    </row>
    <row r="424" spans="2:42" ht="33" x14ac:dyDescent="0.25">
      <c r="C424" s="37" t="s">
        <v>8</v>
      </c>
      <c r="D424" s="38">
        <v>45192</v>
      </c>
      <c r="E424" s="28">
        <v>39</v>
      </c>
      <c r="F424" s="39" t="s">
        <v>31</v>
      </c>
      <c r="G424" s="40" t="s">
        <v>173</v>
      </c>
      <c r="H424" s="40">
        <v>1</v>
      </c>
      <c r="I424" s="41">
        <v>0.76041666666666663</v>
      </c>
      <c r="J424" s="41">
        <v>0.83333333333333337</v>
      </c>
      <c r="K424" s="26" t="str">
        <f>_xlfn.IFNA(VLOOKUP(E424,الاوردرات!$B$1:$C$600,2,0),"")</f>
        <v>فيتا</v>
      </c>
      <c r="L424" s="52"/>
      <c r="N424" s="21">
        <f t="shared" si="13"/>
        <v>7.2916666666666741E-2</v>
      </c>
      <c r="O424" s="22">
        <f>_xlfn.IFNA((VLOOKUP(F424,help!$C$2:$F$12,4,0))*(N424*24),"")</f>
        <v>56.510416666666721</v>
      </c>
      <c r="AP424" s="17">
        <f t="shared" si="14"/>
        <v>45192</v>
      </c>
    </row>
    <row r="425" spans="2:42" ht="33" x14ac:dyDescent="0.25">
      <c r="B425" s="13">
        <f>COUNTIFS($E$3:E425,'تقرير منتج تام'!$E$4)</f>
        <v>8</v>
      </c>
      <c r="C425" s="37" t="s">
        <v>265</v>
      </c>
      <c r="D425" s="38">
        <v>45193</v>
      </c>
      <c r="E425" s="28">
        <v>39</v>
      </c>
      <c r="F425" s="39" t="s">
        <v>31</v>
      </c>
      <c r="G425" s="40" t="s">
        <v>386</v>
      </c>
      <c r="H425" s="40">
        <v>1</v>
      </c>
      <c r="I425" s="41">
        <v>0.4861111111111111</v>
      </c>
      <c r="J425" s="41">
        <v>0.52083333333333337</v>
      </c>
      <c r="K425" s="26" t="str">
        <f>_xlfn.IFNA(VLOOKUP(E425,الاوردرات!$B$1:$C$600,2,0),"")</f>
        <v>فيتا</v>
      </c>
      <c r="L425" s="52"/>
      <c r="N425" s="21">
        <f t="shared" si="13"/>
        <v>3.4722222222222265E-2</v>
      </c>
      <c r="O425" s="22">
        <f>_xlfn.IFNA((VLOOKUP(F425,help!$C$2:$F$12,4,0))*(N425*24),"")</f>
        <v>26.909722222222253</v>
      </c>
      <c r="AP425" s="17">
        <f t="shared" si="14"/>
        <v>45193</v>
      </c>
    </row>
    <row r="426" spans="2:42" ht="33" x14ac:dyDescent="0.25">
      <c r="B426" s="13">
        <f>COUNTIFS($E$3:E426,'تقرير منتج تام'!$E$4)</f>
        <v>8</v>
      </c>
      <c r="C426" s="37" t="s">
        <v>265</v>
      </c>
      <c r="D426" s="38">
        <v>45193</v>
      </c>
      <c r="E426" s="28">
        <v>39</v>
      </c>
      <c r="F426" s="39" t="s">
        <v>31</v>
      </c>
      <c r="G426" s="40" t="s">
        <v>387</v>
      </c>
      <c r="H426" s="40">
        <v>1</v>
      </c>
      <c r="I426" s="41">
        <v>0.53125</v>
      </c>
      <c r="J426" s="41">
        <v>0.64930555555555558</v>
      </c>
      <c r="K426" s="26" t="str">
        <f>_xlfn.IFNA(VLOOKUP(E426,الاوردرات!$B$1:$C$600,2,0),"")</f>
        <v>فيتا</v>
      </c>
      <c r="L426" s="52"/>
      <c r="N426" s="21">
        <f t="shared" si="13"/>
        <v>0.11805555555555558</v>
      </c>
      <c r="O426" s="22">
        <f>_xlfn.IFNA((VLOOKUP(F426,help!$C$2:$F$12,4,0))*(N426*24),"")</f>
        <v>91.493055555555571</v>
      </c>
      <c r="AP426" s="17">
        <f t="shared" si="14"/>
        <v>45193</v>
      </c>
    </row>
    <row r="427" spans="2:42" ht="42" x14ac:dyDescent="0.25">
      <c r="B427" s="13">
        <f>COUNTIFS($E$3:E427,'تقرير منتج تام'!$E$4)</f>
        <v>8</v>
      </c>
      <c r="C427" s="37" t="s">
        <v>265</v>
      </c>
      <c r="D427" s="38">
        <v>45193</v>
      </c>
      <c r="E427" s="28">
        <v>39</v>
      </c>
      <c r="F427" s="39" t="s">
        <v>31</v>
      </c>
      <c r="G427" s="40" t="s">
        <v>388</v>
      </c>
      <c r="H427" s="40">
        <v>1</v>
      </c>
      <c r="I427" s="41">
        <v>0.70486111111111116</v>
      </c>
      <c r="J427" s="41">
        <v>0.74305555555555547</v>
      </c>
      <c r="K427" s="26" t="str">
        <f>_xlfn.IFNA(VLOOKUP(E427,الاوردرات!$B$1:$C$600,2,0),"")</f>
        <v>فيتا</v>
      </c>
      <c r="L427" s="52"/>
      <c r="N427" s="21">
        <f t="shared" si="13"/>
        <v>3.8194444444444309E-2</v>
      </c>
      <c r="O427" s="22">
        <f>_xlfn.IFNA((VLOOKUP(F427,help!$C$2:$F$12,4,0))*(N427*24),"")</f>
        <v>29.600694444444336</v>
      </c>
      <c r="AP427" s="17">
        <f t="shared" si="14"/>
        <v>45193</v>
      </c>
    </row>
    <row r="428" spans="2:42" ht="33" x14ac:dyDescent="0.25">
      <c r="B428" s="13">
        <f>COUNTIFS($E$3:E428,'تقرير منتج تام'!$E$4)</f>
        <v>8</v>
      </c>
      <c r="C428" s="37" t="s">
        <v>265</v>
      </c>
      <c r="D428" s="38">
        <v>45193</v>
      </c>
      <c r="E428" s="28">
        <v>39</v>
      </c>
      <c r="F428" s="39" t="s">
        <v>31</v>
      </c>
      <c r="G428" s="40" t="s">
        <v>343</v>
      </c>
      <c r="H428" s="40">
        <v>1</v>
      </c>
      <c r="I428" s="41">
        <v>0.77083333333333337</v>
      </c>
      <c r="J428" s="41">
        <v>0.80208333333333337</v>
      </c>
      <c r="K428" s="26" t="str">
        <f>_xlfn.IFNA(VLOOKUP(E428,الاوردرات!$B$1:$C$600,2,0),"")</f>
        <v>فيتا</v>
      </c>
      <c r="L428" s="52"/>
      <c r="N428" s="21">
        <f t="shared" si="13"/>
        <v>3.125E-2</v>
      </c>
      <c r="O428" s="22">
        <f>_xlfn.IFNA((VLOOKUP(F428,help!$C$2:$F$12,4,0))*(N428*24),"")</f>
        <v>24.21875</v>
      </c>
      <c r="AP428" s="17">
        <f t="shared" si="14"/>
        <v>45193</v>
      </c>
    </row>
    <row r="429" spans="2:42" ht="33" x14ac:dyDescent="0.25">
      <c r="B429" s="13">
        <f>COUNTIFS($E$3:E429,'تقرير منتج تام'!$E$4)</f>
        <v>8</v>
      </c>
      <c r="C429" s="37" t="s">
        <v>265</v>
      </c>
      <c r="D429" s="38">
        <v>45193</v>
      </c>
      <c r="E429" s="28">
        <v>39</v>
      </c>
      <c r="F429" s="39" t="s">
        <v>31</v>
      </c>
      <c r="G429" s="40" t="s">
        <v>36</v>
      </c>
      <c r="H429" s="40">
        <v>1</v>
      </c>
      <c r="I429" s="41">
        <v>0.83333333333333337</v>
      </c>
      <c r="J429" s="41">
        <v>0.86805555555555547</v>
      </c>
      <c r="K429" s="26" t="str">
        <f>_xlfn.IFNA(VLOOKUP(E429,الاوردرات!$B$1:$C$600,2,0),"")</f>
        <v>فيتا</v>
      </c>
      <c r="L429" s="52" t="s">
        <v>379</v>
      </c>
      <c r="N429" s="21">
        <f t="shared" si="13"/>
        <v>3.4722222222222099E-2</v>
      </c>
      <c r="O429" s="22">
        <f>_xlfn.IFNA((VLOOKUP(F429,help!$C$2:$F$12,4,0))*(N429*24),"")</f>
        <v>26.909722222222126</v>
      </c>
      <c r="AP429" s="17">
        <f t="shared" si="14"/>
        <v>45193</v>
      </c>
    </row>
    <row r="430" spans="2:42" ht="33" x14ac:dyDescent="0.25">
      <c r="B430" s="13">
        <f>COUNTIFS($E$3:E430,'تقرير منتج تام'!$E$4)</f>
        <v>8</v>
      </c>
      <c r="C430" s="37" t="s">
        <v>153</v>
      </c>
      <c r="D430" s="38">
        <v>45194</v>
      </c>
      <c r="E430" s="28">
        <v>39</v>
      </c>
      <c r="F430" s="39" t="s">
        <v>31</v>
      </c>
      <c r="G430" s="40" t="s">
        <v>389</v>
      </c>
      <c r="H430" s="40">
        <v>1</v>
      </c>
      <c r="I430" s="41">
        <v>0.52083333333333337</v>
      </c>
      <c r="J430" s="41">
        <v>0.53472222222222221</v>
      </c>
      <c r="K430" s="26" t="str">
        <f>_xlfn.IFNA(VLOOKUP(E430,الاوردرات!$B$1:$C$600,2,0),"")</f>
        <v>فيتا</v>
      </c>
      <c r="L430" s="52"/>
      <c r="N430" s="21">
        <f t="shared" si="13"/>
        <v>1.388888888888884E-2</v>
      </c>
      <c r="O430" s="22">
        <f>_xlfn.IFNA((VLOOKUP(F430,help!$C$2:$F$12,4,0))*(N430*24),"")</f>
        <v>10.76388888888885</v>
      </c>
      <c r="AP430" s="17">
        <f t="shared" si="14"/>
        <v>45194</v>
      </c>
    </row>
    <row r="431" spans="2:42" ht="33" x14ac:dyDescent="0.25">
      <c r="B431" s="13">
        <f>COUNTIFS($E$3:E431,'تقرير منتج تام'!$E$4)</f>
        <v>8</v>
      </c>
      <c r="C431" s="37" t="s">
        <v>153</v>
      </c>
      <c r="D431" s="38">
        <v>45194</v>
      </c>
      <c r="E431" s="28">
        <v>39</v>
      </c>
      <c r="F431" s="39" t="s">
        <v>31</v>
      </c>
      <c r="G431" s="40" t="s">
        <v>36</v>
      </c>
      <c r="H431" s="40">
        <v>1</v>
      </c>
      <c r="I431" s="41">
        <v>0.54166666666666663</v>
      </c>
      <c r="J431" s="41">
        <v>0.58333333333333337</v>
      </c>
      <c r="K431" s="26" t="str">
        <f>_xlfn.IFNA(VLOOKUP(E431,الاوردرات!$B$1:$C$600,2,0),"")</f>
        <v>فيتا</v>
      </c>
      <c r="L431" s="52" t="s">
        <v>376</v>
      </c>
      <c r="N431" s="21">
        <f t="shared" si="13"/>
        <v>4.1666666666666741E-2</v>
      </c>
      <c r="O431" s="22">
        <f>_xlfn.IFNA((VLOOKUP(F431,help!$C$2:$F$12,4,0))*(N431*24),"")</f>
        <v>32.291666666666721</v>
      </c>
      <c r="AP431" s="17">
        <f t="shared" si="14"/>
        <v>45194</v>
      </c>
    </row>
    <row r="432" spans="2:42" ht="33" x14ac:dyDescent="0.25">
      <c r="B432" s="13">
        <f>COUNTIFS($E$3:E432,'تقرير منتج تام'!$E$4)</f>
        <v>8</v>
      </c>
      <c r="C432" s="37" t="s">
        <v>153</v>
      </c>
      <c r="D432" s="38">
        <v>45194</v>
      </c>
      <c r="E432" s="28">
        <v>39</v>
      </c>
      <c r="F432" s="39" t="s">
        <v>31</v>
      </c>
      <c r="G432" s="40" t="s">
        <v>389</v>
      </c>
      <c r="H432" s="40">
        <v>1</v>
      </c>
      <c r="I432" s="41">
        <v>0.58333333333333337</v>
      </c>
      <c r="J432" s="41">
        <v>0.625</v>
      </c>
      <c r="K432" s="26" t="str">
        <f>_xlfn.IFNA(VLOOKUP(E432,الاوردرات!$B$1:$C$600,2,0),"")</f>
        <v>فيتا</v>
      </c>
      <c r="L432" s="52"/>
      <c r="N432" s="21">
        <f t="shared" si="13"/>
        <v>4.166666666666663E-2</v>
      </c>
      <c r="O432" s="22">
        <f>_xlfn.IFNA((VLOOKUP(F432,help!$C$2:$F$12,4,0))*(N432*24),"")</f>
        <v>32.291666666666636</v>
      </c>
      <c r="AP432" s="17">
        <f t="shared" si="14"/>
        <v>45194</v>
      </c>
    </row>
    <row r="433" spans="2:42" ht="33" x14ac:dyDescent="0.25">
      <c r="B433" s="13">
        <f>COUNTIFS($E$3:E433,'تقرير منتج تام'!$E$4)</f>
        <v>8</v>
      </c>
      <c r="C433" s="37" t="s">
        <v>153</v>
      </c>
      <c r="D433" s="38">
        <v>45194</v>
      </c>
      <c r="E433" s="28">
        <v>39</v>
      </c>
      <c r="F433" s="39" t="s">
        <v>31</v>
      </c>
      <c r="G433" s="40" t="s">
        <v>272</v>
      </c>
      <c r="H433" s="40">
        <v>1</v>
      </c>
      <c r="I433" s="41">
        <v>0.625</v>
      </c>
      <c r="J433" s="41">
        <v>0.64583333333333337</v>
      </c>
      <c r="K433" s="26" t="str">
        <f>_xlfn.IFNA(VLOOKUP(E433,الاوردرات!$B$1:$C$600,2,0),"")</f>
        <v>فيتا</v>
      </c>
      <c r="L433" s="52"/>
      <c r="N433" s="21">
        <f t="shared" si="13"/>
        <v>2.083333333333337E-2</v>
      </c>
      <c r="O433" s="22">
        <f>_xlfn.IFNA((VLOOKUP(F433,help!$C$2:$F$12,4,0))*(N433*24),"")</f>
        <v>16.145833333333361</v>
      </c>
      <c r="AP433" s="17">
        <f t="shared" si="14"/>
        <v>45194</v>
      </c>
    </row>
    <row r="434" spans="2:42" ht="33" x14ac:dyDescent="0.25">
      <c r="B434" s="13">
        <f>COUNTIFS($E$3:E434,'تقرير منتج تام'!$E$4)</f>
        <v>8</v>
      </c>
      <c r="C434" s="37" t="s">
        <v>153</v>
      </c>
      <c r="D434" s="38">
        <v>45194</v>
      </c>
      <c r="E434" s="28">
        <v>39</v>
      </c>
      <c r="F434" s="39" t="s">
        <v>31</v>
      </c>
      <c r="G434" s="40" t="s">
        <v>271</v>
      </c>
      <c r="H434" s="40">
        <v>1</v>
      </c>
      <c r="I434" s="41">
        <v>0.6875</v>
      </c>
      <c r="J434" s="41">
        <v>0.72222222222222221</v>
      </c>
      <c r="K434" s="26" t="str">
        <f>_xlfn.IFNA(VLOOKUP(E434,الاوردرات!$B$1:$C$600,2,0),"")</f>
        <v>فيتا</v>
      </c>
      <c r="L434" s="52"/>
      <c r="N434" s="21">
        <f t="shared" si="13"/>
        <v>3.472222222222221E-2</v>
      </c>
      <c r="O434" s="22">
        <f>_xlfn.IFNA((VLOOKUP(F434,help!$C$2:$F$12,4,0))*(N434*24),"")</f>
        <v>26.909722222222211</v>
      </c>
      <c r="AP434" s="17">
        <f t="shared" si="14"/>
        <v>45194</v>
      </c>
    </row>
    <row r="435" spans="2:42" ht="33" x14ac:dyDescent="0.25">
      <c r="B435" s="13">
        <f>COUNTIFS($E$3:E435,'تقرير منتج تام'!$E$4)</f>
        <v>8</v>
      </c>
      <c r="C435" s="37" t="s">
        <v>153</v>
      </c>
      <c r="D435" s="38">
        <v>45194</v>
      </c>
      <c r="E435" s="28">
        <v>39</v>
      </c>
      <c r="F435" s="39" t="s">
        <v>31</v>
      </c>
      <c r="G435" s="40" t="s">
        <v>271</v>
      </c>
      <c r="H435" s="40">
        <v>1</v>
      </c>
      <c r="I435" s="41">
        <v>0.72222222222222221</v>
      </c>
      <c r="J435" s="41">
        <v>0.77083333333333337</v>
      </c>
      <c r="K435" s="26" t="str">
        <f>_xlfn.IFNA(VLOOKUP(E435,الاوردرات!$B$1:$C$600,2,0),"")</f>
        <v>فيتا</v>
      </c>
      <c r="L435" s="52"/>
      <c r="N435" s="21">
        <f t="shared" si="13"/>
        <v>4.861111111111116E-2</v>
      </c>
      <c r="O435" s="22">
        <f>_xlfn.IFNA((VLOOKUP(F435,help!$C$2:$F$12,4,0))*(N435*24),"")</f>
        <v>37.67361111111115</v>
      </c>
      <c r="AP435" s="17">
        <f t="shared" si="14"/>
        <v>45194</v>
      </c>
    </row>
    <row r="436" spans="2:42" ht="33" x14ac:dyDescent="0.25">
      <c r="B436" s="13">
        <f>COUNTIFS($E$3:E436,'تقرير منتج تام'!$E$4)</f>
        <v>8</v>
      </c>
      <c r="C436" s="37" t="s">
        <v>153</v>
      </c>
      <c r="D436" s="38">
        <v>45194</v>
      </c>
      <c r="E436" s="28">
        <v>38</v>
      </c>
      <c r="F436" s="39" t="s">
        <v>31</v>
      </c>
      <c r="G436" s="40" t="s">
        <v>271</v>
      </c>
      <c r="H436" s="40">
        <v>1</v>
      </c>
      <c r="I436" s="41">
        <v>0.77083333333333337</v>
      </c>
      <c r="J436" s="41">
        <v>0.79166666666666663</v>
      </c>
      <c r="K436" s="26" t="str">
        <f>_xlfn.IFNA(VLOOKUP(E436,الاوردرات!$B$1:$C$600,2,0),"")</f>
        <v>ويند</v>
      </c>
      <c r="L436" s="52"/>
      <c r="N436" s="21">
        <f t="shared" si="13"/>
        <v>2.0833333333333259E-2</v>
      </c>
      <c r="O436" s="22">
        <f>_xlfn.IFNA((VLOOKUP(F436,help!$C$2:$F$12,4,0))*(N436*24),"")</f>
        <v>16.145833333333275</v>
      </c>
      <c r="AP436" s="17">
        <f t="shared" si="14"/>
        <v>45194</v>
      </c>
    </row>
    <row r="437" spans="2:42" ht="33" x14ac:dyDescent="0.25">
      <c r="B437" s="13">
        <f>COUNTIFS($E$3:E437,'تقرير منتج تام'!$E$4)</f>
        <v>8</v>
      </c>
      <c r="C437" s="37" t="s">
        <v>153</v>
      </c>
      <c r="D437" s="38">
        <v>45194</v>
      </c>
      <c r="E437" s="28">
        <v>37</v>
      </c>
      <c r="F437" s="39" t="s">
        <v>31</v>
      </c>
      <c r="G437" s="40" t="s">
        <v>390</v>
      </c>
      <c r="H437" s="40">
        <v>1</v>
      </c>
      <c r="I437" s="41">
        <v>0.79166666666666663</v>
      </c>
      <c r="J437" s="41">
        <v>0.83333333333333337</v>
      </c>
      <c r="K437" s="26" t="str">
        <f>_xlfn.IFNA(VLOOKUP(E437,الاوردرات!$B$1:$C$600,2,0),"")</f>
        <v xml:space="preserve">ترابيزة مودرن </v>
      </c>
      <c r="L437" s="52"/>
      <c r="N437" s="21">
        <f t="shared" si="13"/>
        <v>4.1666666666666741E-2</v>
      </c>
      <c r="O437" s="22">
        <f>_xlfn.IFNA((VLOOKUP(F437,help!$C$2:$F$12,4,0))*(N437*24),"")</f>
        <v>32.291666666666721</v>
      </c>
      <c r="AP437" s="17">
        <f t="shared" si="14"/>
        <v>45194</v>
      </c>
    </row>
    <row r="438" spans="2:42" ht="33" x14ac:dyDescent="0.25">
      <c r="B438" s="13">
        <f>COUNTIFS($E$3:E438,'تقرير منتج تام'!$E$4)</f>
        <v>8</v>
      </c>
      <c r="C438" s="37" t="s">
        <v>153</v>
      </c>
      <c r="D438" s="38">
        <v>45194</v>
      </c>
      <c r="E438" s="28">
        <v>33</v>
      </c>
      <c r="F438" s="39" t="s">
        <v>31</v>
      </c>
      <c r="G438" s="40" t="s">
        <v>298</v>
      </c>
      <c r="H438" s="40">
        <v>1</v>
      </c>
      <c r="I438" s="41">
        <v>0.83333333333333337</v>
      </c>
      <c r="J438" s="41">
        <v>0.875</v>
      </c>
      <c r="K438" s="26" t="str">
        <f>_xlfn.IFNA(VLOOKUP(E438,الاوردرات!$B$1:$C$600,2,0),"")</f>
        <v xml:space="preserve">اوكتوبوس </v>
      </c>
      <c r="L438" s="52"/>
      <c r="N438" s="21">
        <f t="shared" si="13"/>
        <v>4.166666666666663E-2</v>
      </c>
      <c r="O438" s="22">
        <f>_xlfn.IFNA((VLOOKUP(F438,help!$C$2:$F$12,4,0))*(N438*24),"")</f>
        <v>32.291666666666636</v>
      </c>
      <c r="AP438" s="17">
        <f t="shared" si="14"/>
        <v>45194</v>
      </c>
    </row>
    <row r="439" spans="2:42" ht="33" x14ac:dyDescent="0.25">
      <c r="B439" s="13">
        <f>COUNTIFS($E$3:E439,'تقرير منتج تام'!$E$4)</f>
        <v>8</v>
      </c>
      <c r="C439" s="37" t="s">
        <v>11</v>
      </c>
      <c r="D439" s="38">
        <v>45195</v>
      </c>
      <c r="E439" s="28">
        <v>33</v>
      </c>
      <c r="F439" s="39" t="s">
        <v>31</v>
      </c>
      <c r="G439" s="40" t="s">
        <v>389</v>
      </c>
      <c r="H439" s="40">
        <v>1</v>
      </c>
      <c r="I439" s="41">
        <v>0.42708333333333331</v>
      </c>
      <c r="J439" s="41">
        <v>0.45833333333333331</v>
      </c>
      <c r="K439" s="26" t="str">
        <f>_xlfn.IFNA(VLOOKUP(E439,الاوردرات!$B$1:$C$600,2,0),"")</f>
        <v xml:space="preserve">اوكتوبوس </v>
      </c>
      <c r="L439" s="52"/>
      <c r="N439" s="21">
        <f t="shared" ref="N439:N502" si="15">IF(I439&lt;&gt;"",J439-I439,"")</f>
        <v>3.125E-2</v>
      </c>
      <c r="O439" s="22">
        <f>_xlfn.IFNA((VLOOKUP(F439,help!$C$2:$F$12,4,0))*(N439*24),"")</f>
        <v>24.21875</v>
      </c>
      <c r="AP439" s="17">
        <f t="shared" si="14"/>
        <v>45195</v>
      </c>
    </row>
    <row r="440" spans="2:42" ht="33" x14ac:dyDescent="0.25">
      <c r="B440" s="13">
        <f>COUNTIFS($E$3:E440,'تقرير منتج تام'!$E$4)</f>
        <v>8</v>
      </c>
      <c r="C440" s="37" t="s">
        <v>11</v>
      </c>
      <c r="D440" s="38">
        <v>45195</v>
      </c>
      <c r="E440" s="28">
        <v>38</v>
      </c>
      <c r="F440" s="39" t="s">
        <v>31</v>
      </c>
      <c r="G440" s="40" t="s">
        <v>391</v>
      </c>
      <c r="H440" s="40">
        <v>1</v>
      </c>
      <c r="I440" s="41">
        <v>0.45833333333333331</v>
      </c>
      <c r="J440" s="41">
        <v>0.48958333333333331</v>
      </c>
      <c r="K440" s="26" t="str">
        <f>_xlfn.IFNA(VLOOKUP(E440,الاوردرات!$B$1:$C$600,2,0),"")</f>
        <v>ويند</v>
      </c>
      <c r="L440" s="52"/>
      <c r="N440" s="21">
        <f t="shared" si="15"/>
        <v>3.125E-2</v>
      </c>
      <c r="O440" s="22">
        <f>_xlfn.IFNA((VLOOKUP(F440,help!$C$2:$F$12,4,0))*(N440*24),"")</f>
        <v>24.21875</v>
      </c>
      <c r="AP440" s="17">
        <f t="shared" si="14"/>
        <v>45195</v>
      </c>
    </row>
    <row r="441" spans="2:42" ht="33" x14ac:dyDescent="0.25">
      <c r="B441" s="13">
        <f>COUNTIFS($E$3:E441,'تقرير منتج تام'!$E$4)</f>
        <v>8</v>
      </c>
      <c r="C441" s="37" t="s">
        <v>11</v>
      </c>
      <c r="D441" s="38">
        <v>45195</v>
      </c>
      <c r="E441" s="28">
        <v>33</v>
      </c>
      <c r="F441" s="39" t="s">
        <v>31</v>
      </c>
      <c r="G441" s="40" t="s">
        <v>343</v>
      </c>
      <c r="H441" s="40">
        <v>1</v>
      </c>
      <c r="I441" s="41">
        <v>0.5</v>
      </c>
      <c r="J441" s="41">
        <v>0.625</v>
      </c>
      <c r="K441" s="26" t="str">
        <f>_xlfn.IFNA(VLOOKUP(E441,الاوردرات!$B$1:$C$600,2,0),"")</f>
        <v xml:space="preserve">اوكتوبوس </v>
      </c>
      <c r="L441" s="52"/>
      <c r="N441" s="21">
        <f t="shared" si="15"/>
        <v>0.125</v>
      </c>
      <c r="O441" s="22">
        <f>_xlfn.IFNA((VLOOKUP(F441,help!$C$2:$F$12,4,0))*(N441*24),"")</f>
        <v>96.875</v>
      </c>
      <c r="AP441" s="17">
        <f t="shared" si="14"/>
        <v>45195</v>
      </c>
    </row>
    <row r="442" spans="2:42" ht="42" x14ac:dyDescent="0.25">
      <c r="B442" s="13">
        <f>COUNTIFS($E$3:E442,'تقرير منتج تام'!$E$4)</f>
        <v>8</v>
      </c>
      <c r="C442" s="37" t="s">
        <v>11</v>
      </c>
      <c r="D442" s="38">
        <v>45195</v>
      </c>
      <c r="E442" s="28">
        <v>33</v>
      </c>
      <c r="F442" s="39" t="s">
        <v>31</v>
      </c>
      <c r="G442" s="40" t="s">
        <v>392</v>
      </c>
      <c r="H442" s="40">
        <v>1</v>
      </c>
      <c r="I442" s="41">
        <v>0.66666666666666663</v>
      </c>
      <c r="J442" s="41">
        <v>0.71875</v>
      </c>
      <c r="K442" s="26" t="str">
        <f>_xlfn.IFNA(VLOOKUP(E442,الاوردرات!$B$1:$C$600,2,0),"")</f>
        <v xml:space="preserve">اوكتوبوس </v>
      </c>
      <c r="L442" s="52"/>
      <c r="N442" s="21">
        <f t="shared" si="15"/>
        <v>5.208333333333337E-2</v>
      </c>
      <c r="O442" s="22">
        <f>_xlfn.IFNA((VLOOKUP(F442,help!$C$2:$F$12,4,0))*(N442*24),"")</f>
        <v>40.364583333333357</v>
      </c>
      <c r="AP442" s="17">
        <f t="shared" si="14"/>
        <v>45195</v>
      </c>
    </row>
    <row r="443" spans="2:42" ht="33" x14ac:dyDescent="0.25">
      <c r="B443" s="13">
        <f>COUNTIFS($E$3:E443,'تقرير منتج تام'!$E$4)</f>
        <v>8</v>
      </c>
      <c r="C443" s="37" t="s">
        <v>11</v>
      </c>
      <c r="D443" s="38">
        <v>45195</v>
      </c>
      <c r="E443" s="28">
        <v>38</v>
      </c>
      <c r="F443" s="39" t="s">
        <v>31</v>
      </c>
      <c r="G443" s="40" t="s">
        <v>269</v>
      </c>
      <c r="H443" s="40">
        <v>1</v>
      </c>
      <c r="I443" s="41">
        <v>0.71875</v>
      </c>
      <c r="J443" s="41">
        <v>0.73958333333333337</v>
      </c>
      <c r="K443" s="26" t="str">
        <f>_xlfn.IFNA(VLOOKUP(E443,الاوردرات!$B$1:$C$600,2,0),"")</f>
        <v>ويند</v>
      </c>
      <c r="L443" s="52"/>
      <c r="N443" s="21">
        <f t="shared" si="15"/>
        <v>2.083333333333337E-2</v>
      </c>
      <c r="O443" s="22">
        <f>_xlfn.IFNA((VLOOKUP(F443,help!$C$2:$F$12,4,0))*(N443*24),"")</f>
        <v>16.145833333333361</v>
      </c>
      <c r="AP443" s="17">
        <f t="shared" si="14"/>
        <v>45195</v>
      </c>
    </row>
    <row r="444" spans="2:42" ht="33" x14ac:dyDescent="0.25">
      <c r="B444" s="13">
        <f>COUNTIFS($E$3:E444,'تقرير منتج تام'!$E$4)</f>
        <v>8</v>
      </c>
      <c r="C444" s="37" t="s">
        <v>11</v>
      </c>
      <c r="D444" s="38">
        <v>45195</v>
      </c>
      <c r="E444" s="28">
        <v>33</v>
      </c>
      <c r="F444" s="39" t="s">
        <v>31</v>
      </c>
      <c r="G444" s="40" t="s">
        <v>389</v>
      </c>
      <c r="H444" s="40">
        <v>1</v>
      </c>
      <c r="I444" s="41">
        <v>0.77083333333333337</v>
      </c>
      <c r="J444" s="41">
        <v>0.79166666666666663</v>
      </c>
      <c r="K444" s="26" t="str">
        <f>_xlfn.IFNA(VLOOKUP(E444,الاوردرات!$B$1:$C$600,2,0),"")</f>
        <v xml:space="preserve">اوكتوبوس </v>
      </c>
      <c r="L444" s="52"/>
      <c r="N444" s="21">
        <f t="shared" si="15"/>
        <v>2.0833333333333259E-2</v>
      </c>
      <c r="O444" s="22">
        <f>_xlfn.IFNA((VLOOKUP(F444,help!$C$2:$F$12,4,0))*(N444*24),"")</f>
        <v>16.145833333333275</v>
      </c>
      <c r="AP444" s="17">
        <f t="shared" si="14"/>
        <v>45195</v>
      </c>
    </row>
    <row r="445" spans="2:42" ht="33" x14ac:dyDescent="0.25">
      <c r="B445" s="13">
        <f>COUNTIFS($E$3:E445,'تقرير منتج تام'!$E$4)</f>
        <v>8</v>
      </c>
      <c r="C445" s="37" t="s">
        <v>11</v>
      </c>
      <c r="D445" s="38">
        <v>45195</v>
      </c>
      <c r="E445" s="28">
        <v>32</v>
      </c>
      <c r="F445" s="39" t="s">
        <v>31</v>
      </c>
      <c r="G445" s="40" t="s">
        <v>298</v>
      </c>
      <c r="H445" s="40">
        <v>1</v>
      </c>
      <c r="I445" s="41">
        <v>0.79166666666666663</v>
      </c>
      <c r="J445" s="41">
        <v>0.83333333333333337</v>
      </c>
      <c r="K445" s="26" t="str">
        <f>_xlfn.IFNA(VLOOKUP(E445,الاوردرات!$B$1:$C$600,2,0),"")</f>
        <v xml:space="preserve">نيو كريستال </v>
      </c>
      <c r="L445" s="52"/>
      <c r="N445" s="21">
        <f t="shared" si="15"/>
        <v>4.1666666666666741E-2</v>
      </c>
      <c r="O445" s="22">
        <f>_xlfn.IFNA((VLOOKUP(F445,help!$C$2:$F$12,4,0))*(N445*24),"")</f>
        <v>32.291666666666721</v>
      </c>
      <c r="AP445" s="17">
        <f t="shared" si="14"/>
        <v>45195</v>
      </c>
    </row>
    <row r="446" spans="2:42" ht="33" x14ac:dyDescent="0.25">
      <c r="B446" s="13">
        <f>COUNTIFS($E$3:E446,'تقرير منتج تام'!$E$4)</f>
        <v>8</v>
      </c>
      <c r="C446" s="37" t="s">
        <v>11</v>
      </c>
      <c r="D446" s="38">
        <v>45195</v>
      </c>
      <c r="E446" s="28">
        <v>35</v>
      </c>
      <c r="F446" s="39" t="s">
        <v>31</v>
      </c>
      <c r="G446" s="40" t="s">
        <v>298</v>
      </c>
      <c r="H446" s="40">
        <v>1</v>
      </c>
      <c r="I446" s="41">
        <v>0.83333333333333337</v>
      </c>
      <c r="J446" s="41">
        <v>0.84722222222222221</v>
      </c>
      <c r="K446" s="26" t="str">
        <f>_xlfn.IFNA(VLOOKUP(E446,الاوردرات!$B$1:$C$600,2,0),"")</f>
        <v>نوفو</v>
      </c>
      <c r="L446" s="52"/>
      <c r="N446" s="21">
        <f t="shared" si="15"/>
        <v>1.388888888888884E-2</v>
      </c>
      <c r="O446" s="22">
        <f>_xlfn.IFNA((VLOOKUP(F446,help!$C$2:$F$12,4,0))*(N446*24),"")</f>
        <v>10.76388888888885</v>
      </c>
      <c r="AP446" s="17">
        <f t="shared" si="14"/>
        <v>45195</v>
      </c>
    </row>
    <row r="447" spans="2:42" ht="42" x14ac:dyDescent="0.25">
      <c r="B447" s="13">
        <f>COUNTIFS($E$3:E447,'تقرير منتج تام'!$E$4)</f>
        <v>8</v>
      </c>
      <c r="C447" s="37" t="s">
        <v>270</v>
      </c>
      <c r="D447" s="38">
        <v>45196</v>
      </c>
      <c r="E447" s="28">
        <v>33</v>
      </c>
      <c r="F447" s="39" t="s">
        <v>31</v>
      </c>
      <c r="G447" s="40" t="s">
        <v>394</v>
      </c>
      <c r="H447" s="40">
        <v>1</v>
      </c>
      <c r="I447" s="41">
        <v>0.42708333333333331</v>
      </c>
      <c r="J447" s="41">
        <v>0.65625</v>
      </c>
      <c r="K447" s="26" t="str">
        <f>_xlfn.IFNA(VLOOKUP(E447,الاوردرات!$B$1:$C$600,2,0),"")</f>
        <v xml:space="preserve">اوكتوبوس </v>
      </c>
      <c r="L447" s="52" t="s">
        <v>396</v>
      </c>
      <c r="N447" s="21">
        <f t="shared" si="15"/>
        <v>0.22916666666666669</v>
      </c>
      <c r="O447" s="22">
        <f>_xlfn.IFNA((VLOOKUP(F447,help!$C$2:$F$12,4,0))*(N447*24),"")</f>
        <v>177.60416666666666</v>
      </c>
      <c r="AP447" s="17">
        <f t="shared" si="14"/>
        <v>45196</v>
      </c>
    </row>
    <row r="448" spans="2:42" ht="33" x14ac:dyDescent="0.25">
      <c r="B448" s="13">
        <f>COUNTIFS($E$3:E448,'تقرير منتج تام'!$E$4)</f>
        <v>8</v>
      </c>
      <c r="C448" s="37" t="s">
        <v>270</v>
      </c>
      <c r="D448" s="38">
        <v>45196</v>
      </c>
      <c r="E448" s="28">
        <v>31</v>
      </c>
      <c r="F448" s="39" t="s">
        <v>31</v>
      </c>
      <c r="G448" s="40" t="s">
        <v>298</v>
      </c>
      <c r="H448" s="40">
        <v>1</v>
      </c>
      <c r="I448" s="41">
        <v>0.69791666666666663</v>
      </c>
      <c r="J448" s="41">
        <v>0.83333333333333337</v>
      </c>
      <c r="K448" s="26" t="str">
        <f>_xlfn.IFNA(VLOOKUP(E448,الاوردرات!$B$1:$C$600,2,0),"")</f>
        <v xml:space="preserve">ركنة بومبية </v>
      </c>
      <c r="L448" s="52"/>
      <c r="N448" s="21">
        <f t="shared" si="15"/>
        <v>0.13541666666666674</v>
      </c>
      <c r="O448" s="22">
        <f>_xlfn.IFNA((VLOOKUP(F448,help!$C$2:$F$12,4,0))*(N448*24),"")</f>
        <v>104.94791666666671</v>
      </c>
      <c r="AP448" s="17">
        <f t="shared" si="14"/>
        <v>45196</v>
      </c>
    </row>
    <row r="449" spans="2:42" ht="42" x14ac:dyDescent="0.25">
      <c r="B449" s="13">
        <f>COUNTIFS($E$3:E449,'تقرير منتج تام'!$E$4)</f>
        <v>8</v>
      </c>
      <c r="C449" s="37" t="s">
        <v>13</v>
      </c>
      <c r="D449" s="38">
        <v>45197</v>
      </c>
      <c r="E449" s="28">
        <v>34</v>
      </c>
      <c r="F449" s="39" t="s">
        <v>31</v>
      </c>
      <c r="G449" s="40" t="s">
        <v>395</v>
      </c>
      <c r="H449" s="40">
        <v>1</v>
      </c>
      <c r="I449" s="41">
        <v>0.41666666666666669</v>
      </c>
      <c r="J449" s="41">
        <v>0.58333333333333337</v>
      </c>
      <c r="K449" s="26" t="str">
        <f>_xlfn.IFNA(VLOOKUP(E449,الاوردرات!$B$1:$C$600,2,0),"")</f>
        <v>نوفو</v>
      </c>
      <c r="L449" s="52"/>
      <c r="N449" s="21">
        <f t="shared" si="15"/>
        <v>0.16666666666666669</v>
      </c>
      <c r="O449" s="22">
        <f>_xlfn.IFNA((VLOOKUP(F449,help!$C$2:$F$12,4,0))*(N449*24),"")</f>
        <v>129.16666666666666</v>
      </c>
      <c r="AP449" s="17">
        <f t="shared" si="14"/>
        <v>45197</v>
      </c>
    </row>
    <row r="450" spans="2:42" ht="33" x14ac:dyDescent="0.25">
      <c r="B450" s="13">
        <f>COUNTIFS($E$3:E450,'تقرير منتج تام'!$E$4)</f>
        <v>8</v>
      </c>
      <c r="C450" s="37" t="s">
        <v>13</v>
      </c>
      <c r="D450" s="38">
        <v>45197</v>
      </c>
      <c r="E450" s="28">
        <v>32</v>
      </c>
      <c r="F450" s="39" t="s">
        <v>31</v>
      </c>
      <c r="G450" s="40" t="s">
        <v>269</v>
      </c>
      <c r="H450" s="40">
        <v>1</v>
      </c>
      <c r="I450" s="41">
        <v>0.58333333333333337</v>
      </c>
      <c r="J450" s="41">
        <v>0.61111111111111105</v>
      </c>
      <c r="K450" s="26" t="str">
        <f>_xlfn.IFNA(VLOOKUP(E450,الاوردرات!$B$1:$C$600,2,0),"")</f>
        <v xml:space="preserve">نيو كريستال </v>
      </c>
      <c r="L450" s="52"/>
      <c r="N450" s="21">
        <f t="shared" si="15"/>
        <v>2.7777777777777679E-2</v>
      </c>
      <c r="O450" s="22">
        <f>_xlfn.IFNA((VLOOKUP(F450,help!$C$2:$F$12,4,0))*(N450*24),"")</f>
        <v>21.5277777777777</v>
      </c>
      <c r="AP450" s="17">
        <f t="shared" si="14"/>
        <v>45197</v>
      </c>
    </row>
    <row r="451" spans="2:42" ht="33" x14ac:dyDescent="0.25">
      <c r="B451" s="13">
        <f>COUNTIFS($E$3:E451,'تقرير منتج تام'!$E$4)</f>
        <v>8</v>
      </c>
      <c r="C451" s="37" t="s">
        <v>13</v>
      </c>
      <c r="D451" s="38">
        <v>45197</v>
      </c>
      <c r="E451" s="28">
        <v>31</v>
      </c>
      <c r="F451" s="39" t="s">
        <v>31</v>
      </c>
      <c r="G451" s="40" t="s">
        <v>174</v>
      </c>
      <c r="H451" s="40">
        <v>1</v>
      </c>
      <c r="I451" s="41">
        <v>0.1875</v>
      </c>
      <c r="J451" s="41">
        <v>0.71875</v>
      </c>
      <c r="K451" s="26" t="str">
        <f>_xlfn.IFNA(VLOOKUP(E451,الاوردرات!$B$1:$C$600,2,0),"")</f>
        <v xml:space="preserve">ركنة بومبية </v>
      </c>
      <c r="L451" s="52"/>
      <c r="N451" s="21">
        <f t="shared" si="15"/>
        <v>0.53125</v>
      </c>
      <c r="O451" s="22">
        <f>_xlfn.IFNA((VLOOKUP(F451,help!$C$2:$F$12,4,0))*(N451*24),"")</f>
        <v>411.71874999999994</v>
      </c>
      <c r="AP451" s="17">
        <f t="shared" si="14"/>
        <v>45197</v>
      </c>
    </row>
    <row r="452" spans="2:42" ht="33" x14ac:dyDescent="0.25">
      <c r="B452" s="13">
        <f>COUNTIFS($E$3:E452,'تقرير منتج تام'!$E$4)</f>
        <v>8</v>
      </c>
      <c r="C452" s="37" t="s">
        <v>13</v>
      </c>
      <c r="D452" s="38">
        <v>45197</v>
      </c>
      <c r="E452" s="28">
        <v>31</v>
      </c>
      <c r="F452" s="39" t="s">
        <v>31</v>
      </c>
      <c r="G452" s="40" t="s">
        <v>298</v>
      </c>
      <c r="H452" s="40">
        <v>1</v>
      </c>
      <c r="I452" s="41">
        <v>0.72916666666666663</v>
      </c>
      <c r="J452" s="41">
        <v>0.75</v>
      </c>
      <c r="K452" s="26" t="str">
        <f>_xlfn.IFNA(VLOOKUP(E452,الاوردرات!$B$1:$C$600,2,0),"")</f>
        <v xml:space="preserve">ركنة بومبية </v>
      </c>
      <c r="L452" s="52"/>
      <c r="N452" s="21">
        <f t="shared" si="15"/>
        <v>2.083333333333337E-2</v>
      </c>
      <c r="O452" s="22">
        <f>_xlfn.IFNA((VLOOKUP(F452,help!$C$2:$F$12,4,0))*(N452*24),"")</f>
        <v>16.145833333333361</v>
      </c>
      <c r="AP452" s="17">
        <f t="shared" ref="AP452:AP515" si="16">D452</f>
        <v>45197</v>
      </c>
    </row>
    <row r="453" spans="2:42" ht="33" x14ac:dyDescent="0.25">
      <c r="B453" s="13">
        <f>COUNTIFS($E$3:E453,'تقرير منتج تام'!$E$4)</f>
        <v>8</v>
      </c>
      <c r="C453" s="37" t="s">
        <v>265</v>
      </c>
      <c r="D453" s="38">
        <v>45200</v>
      </c>
      <c r="E453" s="28">
        <v>34</v>
      </c>
      <c r="F453" s="39" t="s">
        <v>122</v>
      </c>
      <c r="G453" s="40" t="s">
        <v>349</v>
      </c>
      <c r="H453" s="40">
        <v>1</v>
      </c>
      <c r="I453" s="41">
        <v>0.45833333333333331</v>
      </c>
      <c r="J453" s="41">
        <v>0.5</v>
      </c>
      <c r="K453" s="26" t="str">
        <f>_xlfn.IFNA(VLOOKUP(E453,الاوردرات!$B$1:$C$600,2,0),"")</f>
        <v>نوفو</v>
      </c>
      <c r="L453" s="52"/>
      <c r="N453" s="21">
        <f t="shared" si="15"/>
        <v>4.1666666666666685E-2</v>
      </c>
      <c r="O453" s="22">
        <f>_xlfn.IFNA((VLOOKUP(F453,help!$C$2:$F$12,4,0))*(N453*24),"")</f>
        <v>0</v>
      </c>
      <c r="AP453" s="17">
        <f t="shared" si="16"/>
        <v>45200</v>
      </c>
    </row>
    <row r="454" spans="2:42" ht="33" x14ac:dyDescent="0.25">
      <c r="B454" s="13">
        <f>COUNTIFS($E$3:E454,'تقرير منتج تام'!$E$4)</f>
        <v>8</v>
      </c>
      <c r="C454" s="37" t="s">
        <v>265</v>
      </c>
      <c r="D454" s="38">
        <v>45200</v>
      </c>
      <c r="E454" s="28">
        <v>32</v>
      </c>
      <c r="F454" s="39" t="s">
        <v>34</v>
      </c>
      <c r="G454" s="40" t="s">
        <v>36</v>
      </c>
      <c r="H454" s="40">
        <v>1</v>
      </c>
      <c r="I454" s="41">
        <v>0.4236111111111111</v>
      </c>
      <c r="J454" s="41">
        <v>0.52083333333333337</v>
      </c>
      <c r="K454" s="26" t="str">
        <f>_xlfn.IFNA(VLOOKUP(E454,الاوردرات!$B$1:$C$600,2,0),"")</f>
        <v xml:space="preserve">نيو كريستال </v>
      </c>
      <c r="L454" s="52"/>
      <c r="N454" s="21">
        <f t="shared" si="15"/>
        <v>9.7222222222222265E-2</v>
      </c>
      <c r="O454" s="22">
        <f>_xlfn.IFNA((VLOOKUP(F454,help!$C$2:$F$12,4,0))*(N454*24),"")</f>
        <v>43.750000000000021</v>
      </c>
      <c r="AP454" s="17">
        <f t="shared" si="16"/>
        <v>45200</v>
      </c>
    </row>
    <row r="455" spans="2:42" ht="33" x14ac:dyDescent="0.25">
      <c r="B455" s="13">
        <f>COUNTIFS($E$3:E455,'تقرير منتج تام'!$E$4)</f>
        <v>8</v>
      </c>
      <c r="C455" s="37" t="s">
        <v>265</v>
      </c>
      <c r="D455" s="38">
        <v>45200</v>
      </c>
      <c r="E455" s="28">
        <v>36</v>
      </c>
      <c r="F455" s="39" t="s">
        <v>34</v>
      </c>
      <c r="G455" s="40" t="s">
        <v>173</v>
      </c>
      <c r="H455" s="40">
        <v>1</v>
      </c>
      <c r="I455" s="41">
        <v>0.52083333333333337</v>
      </c>
      <c r="J455" s="41">
        <v>0.55208333333333337</v>
      </c>
      <c r="K455" s="26" t="str">
        <f>_xlfn.IFNA(VLOOKUP(E455,الاوردرات!$B$1:$C$600,2,0),"")</f>
        <v xml:space="preserve">كلاود </v>
      </c>
      <c r="L455" s="52" t="s">
        <v>379</v>
      </c>
      <c r="N455" s="21">
        <f t="shared" si="15"/>
        <v>3.125E-2</v>
      </c>
      <c r="O455" s="22">
        <f>_xlfn.IFNA((VLOOKUP(F455,help!$C$2:$F$12,4,0))*(N455*24),"")</f>
        <v>14.0625</v>
      </c>
      <c r="AP455" s="17">
        <f t="shared" si="16"/>
        <v>45200</v>
      </c>
    </row>
    <row r="456" spans="2:42" ht="33" x14ac:dyDescent="0.25">
      <c r="B456" s="13">
        <f>COUNTIFS($E$3:E456,'تقرير منتج تام'!$E$4)</f>
        <v>8</v>
      </c>
      <c r="C456" s="37" t="s">
        <v>265</v>
      </c>
      <c r="D456" s="38">
        <v>45200</v>
      </c>
      <c r="E456" s="28">
        <v>37</v>
      </c>
      <c r="F456" s="39" t="s">
        <v>34</v>
      </c>
      <c r="G456" s="40" t="s">
        <v>349</v>
      </c>
      <c r="H456" s="40">
        <v>1</v>
      </c>
      <c r="I456" s="41">
        <v>0.55208333333333337</v>
      </c>
      <c r="J456" s="41">
        <v>0.60416666666666663</v>
      </c>
      <c r="K456" s="26" t="str">
        <f>_xlfn.IFNA(VLOOKUP(E456,الاوردرات!$B$1:$C$600,2,0),"")</f>
        <v xml:space="preserve">ترابيزة مودرن </v>
      </c>
      <c r="L456" s="52"/>
      <c r="N456" s="21">
        <f t="shared" si="15"/>
        <v>5.2083333333333259E-2</v>
      </c>
      <c r="O456" s="22">
        <f>_xlfn.IFNA((VLOOKUP(F456,help!$C$2:$F$12,4,0))*(N456*24),"")</f>
        <v>23.437499999999968</v>
      </c>
      <c r="AP456" s="17">
        <f t="shared" si="16"/>
        <v>45200</v>
      </c>
    </row>
    <row r="457" spans="2:42" ht="33" x14ac:dyDescent="0.25">
      <c r="B457" s="13">
        <f>COUNTIFS($E$3:E457,'تقرير منتج تام'!$E$4)</f>
        <v>8</v>
      </c>
      <c r="C457" s="37" t="s">
        <v>265</v>
      </c>
      <c r="D457" s="38">
        <v>45200</v>
      </c>
      <c r="E457" s="28">
        <v>36</v>
      </c>
      <c r="F457" s="39" t="s">
        <v>34</v>
      </c>
      <c r="G457" s="40" t="s">
        <v>173</v>
      </c>
      <c r="H457" s="40">
        <v>1</v>
      </c>
      <c r="I457" s="41">
        <v>0.60416666666666663</v>
      </c>
      <c r="J457" s="41">
        <v>0.66666666666666663</v>
      </c>
      <c r="K457" s="26" t="str">
        <f>_xlfn.IFNA(VLOOKUP(E457,الاوردرات!$B$1:$C$600,2,0),"")</f>
        <v xml:space="preserve">كلاود </v>
      </c>
      <c r="L457" s="52" t="s">
        <v>379</v>
      </c>
      <c r="N457" s="21">
        <f t="shared" si="15"/>
        <v>6.25E-2</v>
      </c>
      <c r="O457" s="22">
        <f>_xlfn.IFNA((VLOOKUP(F457,help!$C$2:$F$12,4,0))*(N457*24),"")</f>
        <v>28.125</v>
      </c>
      <c r="AP457" s="17">
        <f t="shared" si="16"/>
        <v>45200</v>
      </c>
    </row>
    <row r="458" spans="2:42" ht="33" x14ac:dyDescent="0.25">
      <c r="B458" s="13">
        <f>COUNTIFS($E$3:E458,'تقرير منتج تام'!$E$4)</f>
        <v>8</v>
      </c>
      <c r="C458" s="37" t="s">
        <v>265</v>
      </c>
      <c r="D458" s="38">
        <v>45200</v>
      </c>
      <c r="E458" s="28">
        <v>36</v>
      </c>
      <c r="F458" s="39" t="s">
        <v>34</v>
      </c>
      <c r="G458" s="40" t="s">
        <v>36</v>
      </c>
      <c r="H458" s="40">
        <v>1</v>
      </c>
      <c r="I458" s="41">
        <v>0.70833333333333337</v>
      </c>
      <c r="J458" s="41">
        <v>0.75</v>
      </c>
      <c r="K458" s="26" t="str">
        <f>_xlfn.IFNA(VLOOKUP(E458,الاوردرات!$B$1:$C$600,2,0),"")</f>
        <v xml:space="preserve">كلاود </v>
      </c>
      <c r="L458" s="52" t="s">
        <v>379</v>
      </c>
      <c r="N458" s="21">
        <f t="shared" si="15"/>
        <v>4.166666666666663E-2</v>
      </c>
      <c r="O458" s="22">
        <f>_xlfn.IFNA((VLOOKUP(F458,help!$C$2:$F$12,4,0))*(N458*24),"")</f>
        <v>18.749999999999982</v>
      </c>
      <c r="AP458" s="17">
        <f t="shared" si="16"/>
        <v>45200</v>
      </c>
    </row>
    <row r="459" spans="2:42" ht="33" x14ac:dyDescent="0.25">
      <c r="B459" s="13">
        <f>COUNTIFS($E$3:E459,'تقرير منتج تام'!$E$4)</f>
        <v>8</v>
      </c>
      <c r="C459" s="37" t="s">
        <v>265</v>
      </c>
      <c r="D459" s="38">
        <v>45200</v>
      </c>
      <c r="E459" s="28">
        <v>36</v>
      </c>
      <c r="F459" s="39" t="s">
        <v>34</v>
      </c>
      <c r="G459" s="40" t="s">
        <v>36</v>
      </c>
      <c r="H459" s="40">
        <v>1</v>
      </c>
      <c r="I459" s="41">
        <v>0.77083333333333337</v>
      </c>
      <c r="J459" s="41">
        <v>0.83333333333333337</v>
      </c>
      <c r="K459" s="26" t="str">
        <f>_xlfn.IFNA(VLOOKUP(E459,الاوردرات!$B$1:$C$600,2,0),"")</f>
        <v xml:space="preserve">كلاود </v>
      </c>
      <c r="L459" s="52"/>
      <c r="N459" s="21">
        <f t="shared" si="15"/>
        <v>6.25E-2</v>
      </c>
      <c r="O459" s="22">
        <f>_xlfn.IFNA((VLOOKUP(F459,help!$C$2:$F$12,4,0))*(N459*24),"")</f>
        <v>28.125</v>
      </c>
      <c r="AP459" s="17">
        <f t="shared" si="16"/>
        <v>45200</v>
      </c>
    </row>
    <row r="460" spans="2:42" ht="33" x14ac:dyDescent="0.25">
      <c r="B460" s="13">
        <f>COUNTIFS($E$3:E460,'تقرير منتج تام'!$E$4)</f>
        <v>8</v>
      </c>
      <c r="C460" s="37" t="s">
        <v>265</v>
      </c>
      <c r="D460" s="38">
        <v>45200</v>
      </c>
      <c r="E460" s="28">
        <v>31</v>
      </c>
      <c r="F460" s="39" t="s">
        <v>34</v>
      </c>
      <c r="G460" s="40" t="s">
        <v>174</v>
      </c>
      <c r="H460" s="40">
        <v>1</v>
      </c>
      <c r="I460" s="41">
        <v>0.83333333333333337</v>
      </c>
      <c r="J460" s="41">
        <v>0.85416666666666663</v>
      </c>
      <c r="K460" s="26" t="str">
        <f>_xlfn.IFNA(VLOOKUP(E460,الاوردرات!$B$1:$C$600,2,0),"")</f>
        <v xml:space="preserve">ركنة بومبية </v>
      </c>
      <c r="L460" s="52"/>
      <c r="N460" s="21">
        <f t="shared" si="15"/>
        <v>2.0833333333333259E-2</v>
      </c>
      <c r="O460" s="22">
        <f>_xlfn.IFNA((VLOOKUP(F460,help!$C$2:$F$12,4,0))*(N460*24),"")</f>
        <v>9.3749999999999662</v>
      </c>
      <c r="AP460" s="17">
        <f t="shared" si="16"/>
        <v>45200</v>
      </c>
    </row>
    <row r="461" spans="2:42" ht="33" x14ac:dyDescent="0.25">
      <c r="B461" s="13">
        <f>COUNTIFS($E$3:E461,'تقرير منتج تام'!$E$4)</f>
        <v>8</v>
      </c>
      <c r="C461" s="37" t="s">
        <v>265</v>
      </c>
      <c r="D461" s="38">
        <v>45200</v>
      </c>
      <c r="E461" s="28">
        <v>31</v>
      </c>
      <c r="F461" s="39" t="s">
        <v>266</v>
      </c>
      <c r="G461" s="40" t="s">
        <v>174</v>
      </c>
      <c r="H461" s="40">
        <v>1</v>
      </c>
      <c r="I461" s="41">
        <v>0.39583333333333331</v>
      </c>
      <c r="J461" s="41">
        <v>0.42708333333333331</v>
      </c>
      <c r="K461" s="26" t="str">
        <f>_xlfn.IFNA(VLOOKUP(E461,الاوردرات!$B$1:$C$600,2,0),"")</f>
        <v xml:space="preserve">ركنة بومبية </v>
      </c>
      <c r="L461" s="52"/>
      <c r="N461" s="21">
        <f t="shared" si="15"/>
        <v>3.125E-2</v>
      </c>
      <c r="O461" s="22">
        <f>_xlfn.IFNA((VLOOKUP(F461,help!$C$2:$F$12,4,0))*(N461*24),"")</f>
        <v>20.3125</v>
      </c>
      <c r="AP461" s="17">
        <f t="shared" si="16"/>
        <v>45200</v>
      </c>
    </row>
    <row r="462" spans="2:42" ht="33" x14ac:dyDescent="0.25">
      <c r="B462" s="13">
        <f>COUNTIFS($E$3:E462,'تقرير منتج تام'!$E$4)</f>
        <v>8</v>
      </c>
      <c r="C462" s="37" t="s">
        <v>265</v>
      </c>
      <c r="D462" s="38">
        <v>45200</v>
      </c>
      <c r="E462" s="28">
        <v>32</v>
      </c>
      <c r="F462" s="39" t="s">
        <v>266</v>
      </c>
      <c r="G462" s="40" t="s">
        <v>36</v>
      </c>
      <c r="H462" s="40">
        <v>1</v>
      </c>
      <c r="I462" s="41">
        <v>0.42708333333333331</v>
      </c>
      <c r="J462" s="41">
        <v>0.58333333333333337</v>
      </c>
      <c r="K462" s="26" t="str">
        <f>_xlfn.IFNA(VLOOKUP(E462,الاوردرات!$B$1:$C$600,2,0),"")</f>
        <v xml:space="preserve">نيو كريستال </v>
      </c>
      <c r="L462" s="52"/>
      <c r="N462" s="21">
        <f t="shared" si="15"/>
        <v>0.15625000000000006</v>
      </c>
      <c r="O462" s="22">
        <f>_xlfn.IFNA((VLOOKUP(F462,help!$C$2:$F$12,4,0))*(N462*24),"")</f>
        <v>101.56250000000003</v>
      </c>
      <c r="AP462" s="17">
        <f t="shared" si="16"/>
        <v>45200</v>
      </c>
    </row>
    <row r="463" spans="2:42" ht="33" x14ac:dyDescent="0.25">
      <c r="B463" s="13">
        <f>COUNTIFS($E$3:E463,'تقرير منتج تام'!$E$4)</f>
        <v>8</v>
      </c>
      <c r="C463" s="37" t="s">
        <v>265</v>
      </c>
      <c r="D463" s="38">
        <v>45200</v>
      </c>
      <c r="E463" s="28">
        <v>36</v>
      </c>
      <c r="F463" s="39" t="s">
        <v>266</v>
      </c>
      <c r="G463" s="40" t="s">
        <v>173</v>
      </c>
      <c r="H463" s="40">
        <v>1</v>
      </c>
      <c r="I463" s="41">
        <v>0.58333333333333337</v>
      </c>
      <c r="J463" s="41">
        <v>0.65625</v>
      </c>
      <c r="K463" s="26" t="str">
        <f>_xlfn.IFNA(VLOOKUP(E463,الاوردرات!$B$1:$C$600,2,0),"")</f>
        <v xml:space="preserve">كلاود </v>
      </c>
      <c r="L463" s="52"/>
      <c r="N463" s="21">
        <f t="shared" si="15"/>
        <v>7.291666666666663E-2</v>
      </c>
      <c r="O463" s="22">
        <f>_xlfn.IFNA((VLOOKUP(F463,help!$C$2:$F$12,4,0))*(N463*24),"")</f>
        <v>47.395833333333307</v>
      </c>
      <c r="AP463" s="17">
        <f t="shared" si="16"/>
        <v>45200</v>
      </c>
    </row>
    <row r="464" spans="2:42" ht="33" x14ac:dyDescent="0.25">
      <c r="B464" s="13">
        <f>COUNTIFS($E$3:E464,'تقرير منتج تام'!$E$4)</f>
        <v>8</v>
      </c>
      <c r="C464" s="37" t="s">
        <v>265</v>
      </c>
      <c r="D464" s="38">
        <v>45200</v>
      </c>
      <c r="E464" s="28">
        <v>31</v>
      </c>
      <c r="F464" s="39" t="s">
        <v>266</v>
      </c>
      <c r="G464" s="40" t="s">
        <v>174</v>
      </c>
      <c r="H464" s="40">
        <v>1</v>
      </c>
      <c r="I464" s="41">
        <v>0.69791666666666663</v>
      </c>
      <c r="J464" s="41">
        <v>0.73958333333333337</v>
      </c>
      <c r="K464" s="26" t="str">
        <f>_xlfn.IFNA(VLOOKUP(E464,الاوردرات!$B$1:$C$600,2,0),"")</f>
        <v xml:space="preserve">ركنة بومبية </v>
      </c>
      <c r="L464" s="52"/>
      <c r="N464" s="21">
        <f t="shared" si="15"/>
        <v>4.1666666666666741E-2</v>
      </c>
      <c r="O464" s="22">
        <f>_xlfn.IFNA((VLOOKUP(F464,help!$C$2:$F$12,4,0))*(N464*24),"")</f>
        <v>27.083333333333382</v>
      </c>
      <c r="AP464" s="17">
        <f t="shared" si="16"/>
        <v>45200</v>
      </c>
    </row>
    <row r="465" spans="2:42" ht="33" x14ac:dyDescent="0.25">
      <c r="B465" s="13">
        <f>COUNTIFS($E$3:E465,'تقرير منتج تام'!$E$4)</f>
        <v>8</v>
      </c>
      <c r="C465" s="37" t="s">
        <v>265</v>
      </c>
      <c r="D465" s="38">
        <v>45200</v>
      </c>
      <c r="E465" s="28">
        <v>36</v>
      </c>
      <c r="F465" s="39" t="s">
        <v>266</v>
      </c>
      <c r="G465" s="40" t="s">
        <v>36</v>
      </c>
      <c r="H465" s="40">
        <v>1</v>
      </c>
      <c r="I465" s="41">
        <v>0.73958333333333337</v>
      </c>
      <c r="J465" s="41">
        <v>0.83333333333333337</v>
      </c>
      <c r="K465" s="26" t="str">
        <f>_xlfn.IFNA(VLOOKUP(E465,الاوردرات!$B$1:$C$600,2,0),"")</f>
        <v xml:space="preserve">كلاود </v>
      </c>
      <c r="L465" s="52" t="s">
        <v>376</v>
      </c>
      <c r="N465" s="21">
        <f t="shared" si="15"/>
        <v>9.375E-2</v>
      </c>
      <c r="O465" s="22">
        <f>_xlfn.IFNA((VLOOKUP(F465,help!$C$2:$F$12,4,0))*(N465*24),"")</f>
        <v>60.9375</v>
      </c>
      <c r="AP465" s="17">
        <f t="shared" si="16"/>
        <v>45200</v>
      </c>
    </row>
    <row r="466" spans="2:42" ht="33" x14ac:dyDescent="0.25">
      <c r="B466" s="13">
        <f>COUNTIFS($E$3:E466,'تقرير منتج تام'!$E$4)</f>
        <v>8</v>
      </c>
      <c r="C466" s="37" t="s">
        <v>265</v>
      </c>
      <c r="D466" s="38">
        <v>45200</v>
      </c>
      <c r="E466" s="28">
        <v>31</v>
      </c>
      <c r="F466" s="39" t="s">
        <v>266</v>
      </c>
      <c r="G466" s="40" t="s">
        <v>174</v>
      </c>
      <c r="H466" s="40">
        <v>1</v>
      </c>
      <c r="I466" s="41">
        <v>0.83333333333333337</v>
      </c>
      <c r="J466" s="41">
        <v>0.86458333333333337</v>
      </c>
      <c r="K466" s="26" t="str">
        <f>_xlfn.IFNA(VLOOKUP(E466,الاوردرات!$B$1:$C$600,2,0),"")</f>
        <v xml:space="preserve">ركنة بومبية </v>
      </c>
      <c r="L466" s="52"/>
      <c r="N466" s="21">
        <f t="shared" si="15"/>
        <v>3.125E-2</v>
      </c>
      <c r="O466" s="22">
        <f>_xlfn.IFNA((VLOOKUP(F466,help!$C$2:$F$12,4,0))*(N466*24),"")</f>
        <v>20.3125</v>
      </c>
      <c r="AP466" s="17">
        <f t="shared" si="16"/>
        <v>45200</v>
      </c>
    </row>
    <row r="467" spans="2:42" ht="33" x14ac:dyDescent="0.25">
      <c r="B467" s="13">
        <f>COUNTIFS($E$3:E467,'تقرير منتج تام'!$E$4)</f>
        <v>8</v>
      </c>
      <c r="C467" s="37" t="s">
        <v>265</v>
      </c>
      <c r="D467" s="38">
        <v>45200</v>
      </c>
      <c r="E467" s="28">
        <v>32</v>
      </c>
      <c r="F467" s="39" t="s">
        <v>31</v>
      </c>
      <c r="G467" s="40" t="s">
        <v>399</v>
      </c>
      <c r="H467" s="40">
        <v>1</v>
      </c>
      <c r="I467" s="41">
        <v>0.4236111111111111</v>
      </c>
      <c r="J467" s="41">
        <v>0.44791666666666669</v>
      </c>
      <c r="K467" s="26" t="str">
        <f>_xlfn.IFNA(VLOOKUP(E467,الاوردرات!$B$1:$C$600,2,0),"")</f>
        <v xml:space="preserve">نيو كريستال </v>
      </c>
      <c r="L467" s="52"/>
      <c r="N467" s="21">
        <f t="shared" si="15"/>
        <v>2.430555555555558E-2</v>
      </c>
      <c r="O467" s="22">
        <f>_xlfn.IFNA((VLOOKUP(F467,help!$C$2:$F$12,4,0))*(N467*24),"")</f>
        <v>18.836805555555575</v>
      </c>
      <c r="AP467" s="17">
        <f t="shared" si="16"/>
        <v>45200</v>
      </c>
    </row>
    <row r="468" spans="2:42" ht="33" x14ac:dyDescent="0.25">
      <c r="B468" s="13">
        <f>COUNTIFS($E$3:E468,'تقرير منتج تام'!$E$4)</f>
        <v>8</v>
      </c>
      <c r="C468" s="37" t="s">
        <v>265</v>
      </c>
      <c r="D468" s="38">
        <v>45200</v>
      </c>
      <c r="E468" s="28">
        <v>32</v>
      </c>
      <c r="F468" s="39" t="s">
        <v>31</v>
      </c>
      <c r="G468" s="40" t="s">
        <v>278</v>
      </c>
      <c r="H468" s="40">
        <v>1</v>
      </c>
      <c r="I468" s="41">
        <v>0.44791666666666669</v>
      </c>
      <c r="J468" s="41">
        <v>0.57291666666666663</v>
      </c>
      <c r="K468" s="26" t="str">
        <f>_xlfn.IFNA(VLOOKUP(E468,الاوردرات!$B$1:$C$600,2,0),"")</f>
        <v xml:space="preserve">نيو كريستال </v>
      </c>
      <c r="L468" s="52"/>
      <c r="N468" s="21">
        <f t="shared" si="15"/>
        <v>0.12499999999999994</v>
      </c>
      <c r="O468" s="22">
        <f>_xlfn.IFNA((VLOOKUP(F468,help!$C$2:$F$12,4,0))*(N468*24),"")</f>
        <v>96.874999999999943</v>
      </c>
      <c r="AP468" s="17">
        <f t="shared" si="16"/>
        <v>45200</v>
      </c>
    </row>
    <row r="469" spans="2:42" ht="33" x14ac:dyDescent="0.25">
      <c r="B469" s="13">
        <f>COUNTIFS($E$3:E469,'تقرير منتج تام'!$E$4)</f>
        <v>8</v>
      </c>
      <c r="C469" s="37" t="s">
        <v>265</v>
      </c>
      <c r="D469" s="38">
        <v>45200</v>
      </c>
      <c r="E469" s="28">
        <v>36</v>
      </c>
      <c r="F469" s="39" t="s">
        <v>31</v>
      </c>
      <c r="G469" s="40" t="s">
        <v>400</v>
      </c>
      <c r="H469" s="40">
        <v>1</v>
      </c>
      <c r="I469" s="41">
        <v>0.57291666666666663</v>
      </c>
      <c r="J469" s="41">
        <v>0.64930555555555558</v>
      </c>
      <c r="K469" s="26" t="str">
        <f>_xlfn.IFNA(VLOOKUP(E469,الاوردرات!$B$1:$C$600,2,0),"")</f>
        <v xml:space="preserve">كلاود </v>
      </c>
      <c r="L469" s="52"/>
      <c r="N469" s="21">
        <f t="shared" si="15"/>
        <v>7.6388888888888951E-2</v>
      </c>
      <c r="O469" s="22">
        <f>_xlfn.IFNA((VLOOKUP(F469,help!$C$2:$F$12,4,0))*(N469*24),"")</f>
        <v>59.201388888888935</v>
      </c>
      <c r="AP469" s="17">
        <f t="shared" si="16"/>
        <v>45200</v>
      </c>
    </row>
    <row r="470" spans="2:42" ht="42" x14ac:dyDescent="0.25">
      <c r="B470" s="13">
        <f>COUNTIFS($E$3:E470,'تقرير منتج تام'!$E$4)</f>
        <v>8</v>
      </c>
      <c r="C470" s="37" t="s">
        <v>265</v>
      </c>
      <c r="D470" s="38">
        <v>45200</v>
      </c>
      <c r="E470" s="28">
        <v>36</v>
      </c>
      <c r="F470" s="39" t="s">
        <v>31</v>
      </c>
      <c r="G470" s="40" t="s">
        <v>401</v>
      </c>
      <c r="H470" s="40">
        <v>1</v>
      </c>
      <c r="I470" s="41">
        <v>0.69791666666666663</v>
      </c>
      <c r="J470" s="41">
        <v>0.8125</v>
      </c>
      <c r="K470" s="26" t="str">
        <f>_xlfn.IFNA(VLOOKUP(E470,الاوردرات!$B$1:$C$600,2,0),"")</f>
        <v xml:space="preserve">كلاود </v>
      </c>
      <c r="L470" s="52" t="s">
        <v>405</v>
      </c>
      <c r="N470" s="21">
        <f t="shared" si="15"/>
        <v>0.11458333333333337</v>
      </c>
      <c r="O470" s="22">
        <f>_xlfn.IFNA((VLOOKUP(F470,help!$C$2:$F$12,4,0))*(N470*24),"")</f>
        <v>88.802083333333357</v>
      </c>
      <c r="AP470" s="17">
        <f t="shared" si="16"/>
        <v>45200</v>
      </c>
    </row>
    <row r="471" spans="2:42" ht="33" x14ac:dyDescent="0.25">
      <c r="B471" s="13">
        <f>COUNTIFS($E$3:E471,'تقرير منتج تام'!$E$4)</f>
        <v>8</v>
      </c>
      <c r="C471" s="37" t="s">
        <v>265</v>
      </c>
      <c r="D471" s="38">
        <v>45200</v>
      </c>
      <c r="E471" s="28">
        <v>36</v>
      </c>
      <c r="F471" s="39" t="s">
        <v>31</v>
      </c>
      <c r="G471" s="40" t="s">
        <v>298</v>
      </c>
      <c r="H471" s="40">
        <v>1</v>
      </c>
      <c r="I471" s="41">
        <v>0.8125</v>
      </c>
      <c r="J471" s="41">
        <v>0.85416666666666663</v>
      </c>
      <c r="K471" s="26" t="str">
        <f>_xlfn.IFNA(VLOOKUP(E471,الاوردرات!$B$1:$C$600,2,0),"")</f>
        <v xml:space="preserve">كلاود </v>
      </c>
      <c r="L471" s="52"/>
      <c r="N471" s="21">
        <f t="shared" si="15"/>
        <v>4.166666666666663E-2</v>
      </c>
      <c r="O471" s="22">
        <f>_xlfn.IFNA((VLOOKUP(F471,help!$C$2:$F$12,4,0))*(N471*24),"")</f>
        <v>32.291666666666636</v>
      </c>
      <c r="AP471" s="17">
        <f t="shared" si="16"/>
        <v>45200</v>
      </c>
    </row>
    <row r="472" spans="2:42" ht="33" x14ac:dyDescent="0.25">
      <c r="B472" s="13">
        <f>COUNTIFS($E$3:E472,'تقرير منتج تام'!$E$4)</f>
        <v>8</v>
      </c>
      <c r="C472" s="37" t="s">
        <v>265</v>
      </c>
      <c r="D472" s="38">
        <v>45200</v>
      </c>
      <c r="E472" s="28">
        <v>37</v>
      </c>
      <c r="F472" s="39" t="s">
        <v>33</v>
      </c>
      <c r="G472" s="40" t="s">
        <v>375</v>
      </c>
      <c r="H472" s="40">
        <v>1</v>
      </c>
      <c r="I472" s="41">
        <v>0.41666666666666669</v>
      </c>
      <c r="J472" s="41">
        <v>0.52083333333333337</v>
      </c>
      <c r="K472" s="26" t="str">
        <f>_xlfn.IFNA(VLOOKUP(E472,الاوردرات!$B$1:$C$600,2,0),"")</f>
        <v xml:space="preserve">ترابيزة مودرن </v>
      </c>
      <c r="L472" s="52"/>
      <c r="N472" s="21">
        <f t="shared" si="15"/>
        <v>0.10416666666666669</v>
      </c>
      <c r="O472" s="22">
        <f>_xlfn.IFNA((VLOOKUP(F472,help!$C$2:$F$12,4,0))*(N472*24),"")</f>
        <v>80.729166666666671</v>
      </c>
      <c r="AP472" s="17">
        <f t="shared" si="16"/>
        <v>45200</v>
      </c>
    </row>
    <row r="473" spans="2:42" ht="33" x14ac:dyDescent="0.25">
      <c r="B473" s="13">
        <f>COUNTIFS($E$3:E473,'تقرير منتج تام'!$E$4)</f>
        <v>8</v>
      </c>
      <c r="C473" s="37" t="s">
        <v>265</v>
      </c>
      <c r="D473" s="38">
        <v>45200</v>
      </c>
      <c r="E473" s="28">
        <v>37</v>
      </c>
      <c r="F473" s="39" t="s">
        <v>33</v>
      </c>
      <c r="G473" s="40" t="s">
        <v>38</v>
      </c>
      <c r="H473" s="40">
        <v>1</v>
      </c>
      <c r="I473" s="41">
        <v>0.52083333333333337</v>
      </c>
      <c r="J473" s="41">
        <v>0.63541666666666663</v>
      </c>
      <c r="K473" s="26" t="str">
        <f>_xlfn.IFNA(VLOOKUP(E473,الاوردرات!$B$1:$C$600,2,0),"")</f>
        <v xml:space="preserve">ترابيزة مودرن </v>
      </c>
      <c r="L473" s="52"/>
      <c r="N473" s="21">
        <f t="shared" si="15"/>
        <v>0.11458333333333326</v>
      </c>
      <c r="O473" s="22">
        <f>_xlfn.IFNA((VLOOKUP(F473,help!$C$2:$F$12,4,0))*(N473*24),"")</f>
        <v>88.802083333333272</v>
      </c>
      <c r="AP473" s="17">
        <f t="shared" si="16"/>
        <v>45200</v>
      </c>
    </row>
    <row r="474" spans="2:42" ht="33" x14ac:dyDescent="0.25">
      <c r="B474" s="13">
        <f>COUNTIFS($E$3:E474,'تقرير منتج تام'!$E$4)</f>
        <v>8</v>
      </c>
      <c r="C474" s="37" t="s">
        <v>265</v>
      </c>
      <c r="D474" s="38">
        <v>45200</v>
      </c>
      <c r="E474" s="28">
        <v>31</v>
      </c>
      <c r="F474" s="39" t="s">
        <v>33</v>
      </c>
      <c r="G474" s="40" t="s">
        <v>402</v>
      </c>
      <c r="H474" s="40">
        <v>1</v>
      </c>
      <c r="I474" s="41">
        <v>0.6875</v>
      </c>
      <c r="J474" s="41">
        <v>0.83333333333333337</v>
      </c>
      <c r="K474" s="26" t="str">
        <f>_xlfn.IFNA(VLOOKUP(E474,الاوردرات!$B$1:$C$600,2,0),"")</f>
        <v xml:space="preserve">ركنة بومبية </v>
      </c>
      <c r="L474" s="52"/>
      <c r="N474" s="21">
        <f t="shared" si="15"/>
        <v>0.14583333333333337</v>
      </c>
      <c r="O474" s="22">
        <f>_xlfn.IFNA((VLOOKUP(F474,help!$C$2:$F$12,4,0))*(N474*24),"")</f>
        <v>113.02083333333336</v>
      </c>
      <c r="AP474" s="17">
        <f t="shared" si="16"/>
        <v>45200</v>
      </c>
    </row>
    <row r="475" spans="2:42" ht="33" x14ac:dyDescent="0.25">
      <c r="B475" s="13">
        <f>COUNTIFS($E$3:E475,'تقرير منتج تام'!$E$4)</f>
        <v>8</v>
      </c>
      <c r="C475" s="37" t="s">
        <v>265</v>
      </c>
      <c r="D475" s="38">
        <v>45200</v>
      </c>
      <c r="E475" s="28">
        <v>31</v>
      </c>
      <c r="F475" s="39" t="s">
        <v>52</v>
      </c>
      <c r="G475" s="40" t="s">
        <v>403</v>
      </c>
      <c r="H475" s="40">
        <v>1</v>
      </c>
      <c r="I475" s="41">
        <v>0.39583333333333331</v>
      </c>
      <c r="J475" s="41">
        <v>0.46875</v>
      </c>
      <c r="K475" s="26" t="str">
        <f>_xlfn.IFNA(VLOOKUP(E475,الاوردرات!$B$1:$C$600,2,0),"")</f>
        <v xml:space="preserve">ركنة بومبية </v>
      </c>
      <c r="L475" s="52"/>
      <c r="N475" s="21">
        <f t="shared" si="15"/>
        <v>7.2916666666666685E-2</v>
      </c>
      <c r="O475" s="22">
        <f>_xlfn.IFNA((VLOOKUP(F475,help!$C$2:$F$12,4,0))*(N475*24),"")</f>
        <v>47.395833333333343</v>
      </c>
      <c r="AP475" s="17">
        <f t="shared" si="16"/>
        <v>45200</v>
      </c>
    </row>
    <row r="476" spans="2:42" ht="33" x14ac:dyDescent="0.25">
      <c r="B476" s="13">
        <f>COUNTIFS($E$3:E476,'تقرير منتج تام'!$E$4)</f>
        <v>8</v>
      </c>
      <c r="C476" s="37" t="s">
        <v>265</v>
      </c>
      <c r="D476" s="38">
        <v>45200</v>
      </c>
      <c r="E476" s="28">
        <v>36</v>
      </c>
      <c r="F476" s="39" t="s">
        <v>52</v>
      </c>
      <c r="G476" s="40" t="s">
        <v>173</v>
      </c>
      <c r="H476" s="40">
        <v>1</v>
      </c>
      <c r="I476" s="41">
        <v>0.46875</v>
      </c>
      <c r="J476" s="41">
        <v>0.65625</v>
      </c>
      <c r="K476" s="26" t="str">
        <f>_xlfn.IFNA(VLOOKUP(E476,الاوردرات!$B$1:$C$600,2,0),"")</f>
        <v xml:space="preserve">كلاود </v>
      </c>
      <c r="L476" s="52"/>
      <c r="N476" s="21">
        <f t="shared" si="15"/>
        <v>0.1875</v>
      </c>
      <c r="O476" s="22">
        <f>_xlfn.IFNA((VLOOKUP(F476,help!$C$2:$F$12,4,0))*(N476*24),"")</f>
        <v>121.875</v>
      </c>
      <c r="AP476" s="17">
        <f t="shared" si="16"/>
        <v>45200</v>
      </c>
    </row>
    <row r="477" spans="2:42" ht="33" x14ac:dyDescent="0.25">
      <c r="B477" s="13">
        <f>COUNTIFS($E$3:E477,'تقرير منتج تام'!$E$4)</f>
        <v>8</v>
      </c>
      <c r="C477" s="37" t="s">
        <v>265</v>
      </c>
      <c r="D477" s="38">
        <v>45200</v>
      </c>
      <c r="E477" s="28">
        <v>36</v>
      </c>
      <c r="F477" s="39" t="s">
        <v>52</v>
      </c>
      <c r="G477" s="40" t="s">
        <v>400</v>
      </c>
      <c r="H477" s="40">
        <v>1</v>
      </c>
      <c r="I477" s="41">
        <v>0.69791666666666663</v>
      </c>
      <c r="J477" s="41">
        <v>0.85416666666666663</v>
      </c>
      <c r="K477" s="26" t="str">
        <f>_xlfn.IFNA(VLOOKUP(E477,الاوردرات!$B$1:$C$600,2,0),"")</f>
        <v xml:space="preserve">كلاود </v>
      </c>
      <c r="L477" s="52" t="s">
        <v>404</v>
      </c>
      <c r="N477" s="21">
        <f t="shared" si="15"/>
        <v>0.15625</v>
      </c>
      <c r="O477" s="22">
        <f>_xlfn.IFNA((VLOOKUP(F477,help!$C$2:$F$12,4,0))*(N477*24),"")</f>
        <v>101.5625</v>
      </c>
      <c r="AP477" s="17">
        <f t="shared" si="16"/>
        <v>45200</v>
      </c>
    </row>
    <row r="478" spans="2:42" ht="33" x14ac:dyDescent="0.25">
      <c r="B478" s="13">
        <f>COUNTIFS($E$3:E478,'تقرير منتج تام'!$E$4)</f>
        <v>8</v>
      </c>
      <c r="C478" s="37"/>
      <c r="D478" s="38"/>
      <c r="E478" s="28"/>
      <c r="F478" s="39"/>
      <c r="G478" s="40"/>
      <c r="H478" s="40"/>
      <c r="I478" s="41"/>
      <c r="J478" s="41"/>
      <c r="K478" s="26" t="str">
        <f>_xlfn.IFNA(VLOOKUP(E478,الاوردرات!$B$1:$C$600,2,0),"")</f>
        <v/>
      </c>
      <c r="L478" s="52"/>
      <c r="N478" s="21" t="str">
        <f t="shared" si="15"/>
        <v/>
      </c>
      <c r="O478" s="22" t="str">
        <f>_xlfn.IFNA((VLOOKUP(F478,help!$C$2:$F$12,4,0))*(N478*24),"")</f>
        <v/>
      </c>
      <c r="AP478" s="17">
        <f t="shared" si="16"/>
        <v>0</v>
      </c>
    </row>
    <row r="479" spans="2:42" ht="33" x14ac:dyDescent="0.25">
      <c r="B479" s="13">
        <f>COUNTIFS($E$3:E479,'تقرير منتج تام'!$E$4)</f>
        <v>8</v>
      </c>
      <c r="C479" s="37"/>
      <c r="D479" s="38"/>
      <c r="E479" s="28"/>
      <c r="F479" s="39"/>
      <c r="G479" s="40"/>
      <c r="H479" s="40"/>
      <c r="I479" s="41"/>
      <c r="J479" s="41"/>
      <c r="K479" s="26" t="str">
        <f>_xlfn.IFNA(VLOOKUP(E479,الاوردرات!$B$1:$C$600,2,0),"")</f>
        <v/>
      </c>
      <c r="L479" s="52"/>
      <c r="N479" s="21" t="str">
        <f t="shared" si="15"/>
        <v/>
      </c>
      <c r="O479" s="22" t="str">
        <f>_xlfn.IFNA((VLOOKUP(F479,help!$C$2:$F$12,4,0))*(N479*24),"")</f>
        <v/>
      </c>
      <c r="AP479" s="17">
        <f t="shared" si="16"/>
        <v>0</v>
      </c>
    </row>
    <row r="480" spans="2:42" ht="33" x14ac:dyDescent="0.25">
      <c r="B480" s="13">
        <f>COUNTIFS($E$3:E480,'تقرير منتج تام'!$E$4)</f>
        <v>8</v>
      </c>
      <c r="C480" s="37"/>
      <c r="D480" s="38"/>
      <c r="E480" s="28"/>
      <c r="F480" s="39"/>
      <c r="G480" s="40"/>
      <c r="H480" s="40"/>
      <c r="I480" s="41"/>
      <c r="J480" s="41"/>
      <c r="K480" s="26" t="str">
        <f>_xlfn.IFNA(VLOOKUP(E480,الاوردرات!$B$1:$C$600,2,0),"")</f>
        <v/>
      </c>
      <c r="L480" s="52"/>
      <c r="N480" s="21" t="str">
        <f t="shared" si="15"/>
        <v/>
      </c>
      <c r="O480" s="22" t="str">
        <f>_xlfn.IFNA((VLOOKUP(F480,help!$C$2:$F$12,4,0))*(N480*24),"")</f>
        <v/>
      </c>
      <c r="AP480" s="17">
        <f t="shared" si="16"/>
        <v>0</v>
      </c>
    </row>
    <row r="481" spans="2:42" ht="33" x14ac:dyDescent="0.25">
      <c r="B481" s="13">
        <f>COUNTIFS($E$3:E481,'تقرير منتج تام'!$E$4)</f>
        <v>8</v>
      </c>
      <c r="C481" s="37"/>
      <c r="D481" s="38"/>
      <c r="E481" s="28"/>
      <c r="F481" s="39"/>
      <c r="G481" s="40"/>
      <c r="H481" s="40"/>
      <c r="I481" s="41"/>
      <c r="J481" s="41"/>
      <c r="K481" s="26" t="str">
        <f>_xlfn.IFNA(VLOOKUP(E481,الاوردرات!$B$1:$C$600,2,0),"")</f>
        <v/>
      </c>
      <c r="L481" s="52"/>
      <c r="N481" s="21" t="str">
        <f t="shared" si="15"/>
        <v/>
      </c>
      <c r="O481" s="22" t="str">
        <f>_xlfn.IFNA((VLOOKUP(F481,help!$C$2:$F$12,4,0))*(N481*24),"")</f>
        <v/>
      </c>
      <c r="AP481" s="17">
        <f t="shared" si="16"/>
        <v>0</v>
      </c>
    </row>
    <row r="482" spans="2:42" ht="33" x14ac:dyDescent="0.25">
      <c r="B482" s="13">
        <f>COUNTIFS($E$3:E482,'تقرير منتج تام'!$E$4)</f>
        <v>8</v>
      </c>
      <c r="C482" s="37"/>
      <c r="D482" s="38"/>
      <c r="E482" s="28"/>
      <c r="F482" s="39"/>
      <c r="G482" s="40"/>
      <c r="H482" s="40"/>
      <c r="I482" s="41"/>
      <c r="J482" s="41"/>
      <c r="K482" s="26" t="str">
        <f>_xlfn.IFNA(VLOOKUP(E482,الاوردرات!$B$1:$C$600,2,0),"")</f>
        <v/>
      </c>
      <c r="L482" s="52"/>
      <c r="N482" s="21" t="str">
        <f t="shared" si="15"/>
        <v/>
      </c>
      <c r="O482" s="22" t="str">
        <f>_xlfn.IFNA((VLOOKUP(F482,help!$C$2:$F$12,4,0))*(N482*24),"")</f>
        <v/>
      </c>
      <c r="AP482" s="17">
        <f t="shared" si="16"/>
        <v>0</v>
      </c>
    </row>
    <row r="483" spans="2:42" ht="33" x14ac:dyDescent="0.25">
      <c r="B483" s="13">
        <f>COUNTIFS($E$3:E483,'تقرير منتج تام'!$E$4)</f>
        <v>8</v>
      </c>
      <c r="C483" s="37"/>
      <c r="D483" s="38"/>
      <c r="E483" s="28"/>
      <c r="F483" s="39"/>
      <c r="G483" s="40"/>
      <c r="H483" s="40"/>
      <c r="I483" s="41"/>
      <c r="J483" s="41"/>
      <c r="K483" s="26" t="str">
        <f>_xlfn.IFNA(VLOOKUP(E483,الاوردرات!$B$1:$C$600,2,0),"")</f>
        <v/>
      </c>
      <c r="L483" s="52"/>
      <c r="N483" s="21" t="str">
        <f t="shared" si="15"/>
        <v/>
      </c>
      <c r="O483" s="22" t="str">
        <f>_xlfn.IFNA((VLOOKUP(F483,help!$C$2:$F$12,4,0))*(N483*24),"")</f>
        <v/>
      </c>
      <c r="AP483" s="17">
        <f t="shared" si="16"/>
        <v>0</v>
      </c>
    </row>
    <row r="484" spans="2:42" ht="33" x14ac:dyDescent="0.25">
      <c r="B484" s="13">
        <f>COUNTIFS($E$3:E484,'تقرير منتج تام'!$E$4)</f>
        <v>8</v>
      </c>
      <c r="C484" s="37"/>
      <c r="D484" s="38"/>
      <c r="E484" s="28"/>
      <c r="F484" s="39"/>
      <c r="G484" s="40"/>
      <c r="H484" s="40"/>
      <c r="I484" s="41"/>
      <c r="J484" s="41"/>
      <c r="K484" s="26" t="str">
        <f>_xlfn.IFNA(VLOOKUP(E484,الاوردرات!$B$1:$C$600,2,0),"")</f>
        <v/>
      </c>
      <c r="L484" s="52"/>
      <c r="N484" s="21" t="str">
        <f t="shared" si="15"/>
        <v/>
      </c>
      <c r="O484" s="22" t="str">
        <f>_xlfn.IFNA((VLOOKUP(F484,help!$C$2:$F$12,4,0))*(N484*24),"")</f>
        <v/>
      </c>
      <c r="AP484" s="17">
        <f t="shared" si="16"/>
        <v>0</v>
      </c>
    </row>
    <row r="485" spans="2:42" ht="33" x14ac:dyDescent="0.25">
      <c r="B485" s="13">
        <f>COUNTIFS($E$3:E485,'تقرير منتج تام'!$E$4)</f>
        <v>8</v>
      </c>
      <c r="C485" s="37"/>
      <c r="D485" s="38"/>
      <c r="E485" s="28"/>
      <c r="F485" s="39"/>
      <c r="G485" s="40"/>
      <c r="H485" s="40"/>
      <c r="I485" s="41"/>
      <c r="J485" s="41"/>
      <c r="K485" s="26" t="str">
        <f>_xlfn.IFNA(VLOOKUP(E485,الاوردرات!$B$1:$C$600,2,0),"")</f>
        <v/>
      </c>
      <c r="L485" s="52"/>
      <c r="N485" s="21" t="str">
        <f t="shared" si="15"/>
        <v/>
      </c>
      <c r="O485" s="22" t="str">
        <f>_xlfn.IFNA((VLOOKUP(F485,help!$C$2:$F$12,4,0))*(N485*24),"")</f>
        <v/>
      </c>
      <c r="AP485" s="17">
        <f t="shared" si="16"/>
        <v>0</v>
      </c>
    </row>
    <row r="486" spans="2:42" ht="33" x14ac:dyDescent="0.25">
      <c r="B486" s="13">
        <f>COUNTIFS($E$3:E486,'تقرير منتج تام'!$E$4)</f>
        <v>8</v>
      </c>
      <c r="C486" s="37"/>
      <c r="D486" s="38"/>
      <c r="E486" s="28"/>
      <c r="F486" s="39"/>
      <c r="G486" s="40"/>
      <c r="H486" s="40"/>
      <c r="I486" s="41"/>
      <c r="J486" s="41"/>
      <c r="K486" s="26" t="str">
        <f>_xlfn.IFNA(VLOOKUP(E486,الاوردرات!$B$1:$C$600,2,0),"")</f>
        <v/>
      </c>
      <c r="L486" s="52"/>
      <c r="N486" s="21" t="str">
        <f t="shared" si="15"/>
        <v/>
      </c>
      <c r="O486" s="22" t="str">
        <f>_xlfn.IFNA((VLOOKUP(F486,help!$C$2:$F$12,4,0))*(N486*24),"")</f>
        <v/>
      </c>
      <c r="AP486" s="17">
        <f t="shared" si="16"/>
        <v>0</v>
      </c>
    </row>
    <row r="487" spans="2:42" ht="33" x14ac:dyDescent="0.25">
      <c r="B487" s="13">
        <f>COUNTIFS($E$3:E487,'تقرير منتج تام'!$E$4)</f>
        <v>8</v>
      </c>
      <c r="C487" s="37"/>
      <c r="D487" s="38"/>
      <c r="E487" s="28"/>
      <c r="F487" s="39"/>
      <c r="G487" s="40"/>
      <c r="H487" s="40"/>
      <c r="I487" s="41"/>
      <c r="J487" s="41"/>
      <c r="K487" s="26" t="str">
        <f>_xlfn.IFNA(VLOOKUP(E487,الاوردرات!$B$1:$C$600,2,0),"")</f>
        <v/>
      </c>
      <c r="L487" s="52"/>
      <c r="N487" s="21" t="str">
        <f t="shared" si="15"/>
        <v/>
      </c>
      <c r="O487" s="22" t="str">
        <f>_xlfn.IFNA((VLOOKUP(F487,help!$C$2:$F$12,4,0))*(N487*24),"")</f>
        <v/>
      </c>
      <c r="AP487" s="17">
        <f t="shared" si="16"/>
        <v>0</v>
      </c>
    </row>
    <row r="488" spans="2:42" ht="33" x14ac:dyDescent="0.25">
      <c r="B488" s="13">
        <f>COUNTIFS($E$3:E488,'تقرير منتج تام'!$E$4)</f>
        <v>8</v>
      </c>
      <c r="C488" s="37"/>
      <c r="D488" s="38"/>
      <c r="E488" s="28"/>
      <c r="F488" s="39"/>
      <c r="G488" s="40"/>
      <c r="H488" s="40"/>
      <c r="I488" s="41"/>
      <c r="J488" s="41"/>
      <c r="K488" s="26" t="str">
        <f>_xlfn.IFNA(VLOOKUP(E488,الاوردرات!$B$1:$C$600,2,0),"")</f>
        <v/>
      </c>
      <c r="L488" s="52"/>
      <c r="N488" s="21" t="str">
        <f t="shared" si="15"/>
        <v/>
      </c>
      <c r="O488" s="22" t="str">
        <f>_xlfn.IFNA((VLOOKUP(F488,help!$C$2:$F$12,4,0))*(N488*24),"")</f>
        <v/>
      </c>
      <c r="AP488" s="17">
        <f t="shared" si="16"/>
        <v>0</v>
      </c>
    </row>
    <row r="489" spans="2:42" ht="33" x14ac:dyDescent="0.25">
      <c r="B489" s="13">
        <f>COUNTIFS($E$3:E489,'تقرير منتج تام'!$E$4)</f>
        <v>8</v>
      </c>
      <c r="C489" s="37"/>
      <c r="D489" s="38"/>
      <c r="E489" s="28"/>
      <c r="F489" s="39"/>
      <c r="G489" s="40"/>
      <c r="H489" s="40"/>
      <c r="I489" s="41"/>
      <c r="J489" s="41"/>
      <c r="K489" s="26" t="str">
        <f>_xlfn.IFNA(VLOOKUP(E489,الاوردرات!$B$1:$C$600,2,0),"")</f>
        <v/>
      </c>
      <c r="L489" s="52"/>
      <c r="N489" s="21" t="str">
        <f t="shared" si="15"/>
        <v/>
      </c>
      <c r="O489" s="22" t="str">
        <f>_xlfn.IFNA((VLOOKUP(F489,help!$C$2:$F$12,4,0))*(N489*24),"")</f>
        <v/>
      </c>
      <c r="AP489" s="17">
        <f t="shared" si="16"/>
        <v>0</v>
      </c>
    </row>
    <row r="490" spans="2:42" ht="33" x14ac:dyDescent="0.25">
      <c r="B490" s="13">
        <f>COUNTIFS($E$3:E490,'تقرير منتج تام'!$E$4)</f>
        <v>8</v>
      </c>
      <c r="C490" s="37"/>
      <c r="D490" s="38"/>
      <c r="E490" s="28"/>
      <c r="F490" s="39"/>
      <c r="G490" s="40"/>
      <c r="H490" s="40"/>
      <c r="I490" s="41"/>
      <c r="J490" s="41"/>
      <c r="K490" s="26" t="str">
        <f>_xlfn.IFNA(VLOOKUP(E490,الاوردرات!$B$1:$C$600,2,0),"")</f>
        <v/>
      </c>
      <c r="L490" s="52"/>
      <c r="N490" s="21" t="str">
        <f t="shared" si="15"/>
        <v/>
      </c>
      <c r="O490" s="22" t="str">
        <f>_xlfn.IFNA((VLOOKUP(F490,help!$C$2:$F$12,4,0))*(N490*24),"")</f>
        <v/>
      </c>
      <c r="AP490" s="17">
        <f t="shared" si="16"/>
        <v>0</v>
      </c>
    </row>
    <row r="491" spans="2:42" ht="33" x14ac:dyDescent="0.25">
      <c r="B491" s="13">
        <f>COUNTIFS($E$3:E491,'تقرير منتج تام'!$E$4)</f>
        <v>8</v>
      </c>
      <c r="C491" s="37"/>
      <c r="D491" s="38"/>
      <c r="E491" s="28"/>
      <c r="F491" s="39"/>
      <c r="G491" s="40"/>
      <c r="H491" s="40"/>
      <c r="I491" s="41"/>
      <c r="J491" s="41"/>
      <c r="K491" s="26" t="str">
        <f>_xlfn.IFNA(VLOOKUP(E491,الاوردرات!$B$1:$C$600,2,0),"")</f>
        <v/>
      </c>
      <c r="L491" s="52"/>
      <c r="N491" s="21" t="str">
        <f t="shared" si="15"/>
        <v/>
      </c>
      <c r="O491" s="22" t="str">
        <f>_xlfn.IFNA((VLOOKUP(F491,help!$C$2:$F$12,4,0))*(N491*24),"")</f>
        <v/>
      </c>
      <c r="AP491" s="17">
        <f t="shared" si="16"/>
        <v>0</v>
      </c>
    </row>
    <row r="492" spans="2:42" ht="33" x14ac:dyDescent="0.25">
      <c r="B492" s="13">
        <f>COUNTIFS($E$3:E492,'تقرير منتج تام'!$E$4)</f>
        <v>8</v>
      </c>
      <c r="C492" s="37"/>
      <c r="D492" s="38"/>
      <c r="E492" s="28"/>
      <c r="F492" s="39"/>
      <c r="G492" s="40"/>
      <c r="H492" s="40"/>
      <c r="I492" s="41"/>
      <c r="J492" s="41"/>
      <c r="K492" s="26" t="str">
        <f>_xlfn.IFNA(VLOOKUP(E492,الاوردرات!$B$1:$C$600,2,0),"")</f>
        <v/>
      </c>
      <c r="L492" s="52"/>
      <c r="N492" s="21" t="str">
        <f t="shared" si="15"/>
        <v/>
      </c>
      <c r="O492" s="22" t="str">
        <f>_xlfn.IFNA((VLOOKUP(F492,help!$C$2:$F$12,4,0))*(N492*24),"")</f>
        <v/>
      </c>
      <c r="AP492" s="17">
        <f t="shared" si="16"/>
        <v>0</v>
      </c>
    </row>
    <row r="493" spans="2:42" ht="33" x14ac:dyDescent="0.25">
      <c r="B493" s="13">
        <f>COUNTIFS($E$3:E493,'تقرير منتج تام'!$E$4)</f>
        <v>8</v>
      </c>
      <c r="C493" s="37"/>
      <c r="D493" s="38"/>
      <c r="E493" s="28"/>
      <c r="F493" s="39"/>
      <c r="G493" s="40"/>
      <c r="H493" s="40"/>
      <c r="I493" s="41"/>
      <c r="J493" s="41"/>
      <c r="K493" s="26" t="str">
        <f>_xlfn.IFNA(VLOOKUP(E493,الاوردرات!$B$1:$C$600,2,0),"")</f>
        <v/>
      </c>
      <c r="L493" s="52"/>
      <c r="N493" s="21" t="str">
        <f t="shared" si="15"/>
        <v/>
      </c>
      <c r="O493" s="22" t="str">
        <f>_xlfn.IFNA((VLOOKUP(F493,help!$C$2:$F$12,4,0))*(N493*24),"")</f>
        <v/>
      </c>
      <c r="AP493" s="17">
        <f t="shared" si="16"/>
        <v>0</v>
      </c>
    </row>
    <row r="494" spans="2:42" ht="33" x14ac:dyDescent="0.25">
      <c r="B494" s="13">
        <f>COUNTIFS($E$3:E494,'تقرير منتج تام'!$E$4)</f>
        <v>8</v>
      </c>
      <c r="C494" s="37"/>
      <c r="D494" s="38"/>
      <c r="E494" s="28"/>
      <c r="F494" s="39"/>
      <c r="G494" s="40"/>
      <c r="H494" s="40"/>
      <c r="I494" s="41"/>
      <c r="J494" s="41"/>
      <c r="K494" s="26" t="str">
        <f>_xlfn.IFNA(VLOOKUP(E494,الاوردرات!$B$1:$C$600,2,0),"")</f>
        <v/>
      </c>
      <c r="L494" s="52"/>
      <c r="N494" s="21" t="str">
        <f t="shared" si="15"/>
        <v/>
      </c>
      <c r="O494" s="22" t="str">
        <f>_xlfn.IFNA((VLOOKUP(F494,help!$C$2:$F$12,4,0))*(N494*24),"")</f>
        <v/>
      </c>
      <c r="AP494" s="17">
        <f t="shared" si="16"/>
        <v>0</v>
      </c>
    </row>
    <row r="495" spans="2:42" ht="33" x14ac:dyDescent="0.25">
      <c r="B495" s="13">
        <f>COUNTIFS($E$3:E495,'تقرير منتج تام'!$E$4)</f>
        <v>8</v>
      </c>
      <c r="C495" s="37"/>
      <c r="D495" s="38"/>
      <c r="E495" s="28"/>
      <c r="F495" s="39"/>
      <c r="G495" s="40"/>
      <c r="H495" s="40"/>
      <c r="I495" s="41"/>
      <c r="J495" s="41"/>
      <c r="K495" s="26" t="str">
        <f>_xlfn.IFNA(VLOOKUP(E495,الاوردرات!$B$1:$C$600,2,0),"")</f>
        <v/>
      </c>
      <c r="L495" s="52"/>
      <c r="N495" s="21" t="str">
        <f t="shared" si="15"/>
        <v/>
      </c>
      <c r="O495" s="22" t="str">
        <f>_xlfn.IFNA((VLOOKUP(F495,help!$C$2:$F$12,4,0))*(N495*24),"")</f>
        <v/>
      </c>
      <c r="AP495" s="17">
        <f t="shared" si="16"/>
        <v>0</v>
      </c>
    </row>
    <row r="496" spans="2:42" ht="33" x14ac:dyDescent="0.25">
      <c r="B496" s="13">
        <f>COUNTIFS($E$3:E496,'تقرير منتج تام'!$E$4)</f>
        <v>8</v>
      </c>
      <c r="C496" s="37"/>
      <c r="D496" s="38"/>
      <c r="E496" s="28"/>
      <c r="F496" s="39"/>
      <c r="G496" s="40"/>
      <c r="H496" s="40"/>
      <c r="I496" s="41"/>
      <c r="J496" s="41"/>
      <c r="K496" s="26" t="str">
        <f>_xlfn.IFNA(VLOOKUP(E496,الاوردرات!$B$1:$C$600,2,0),"")</f>
        <v/>
      </c>
      <c r="L496" s="52"/>
      <c r="N496" s="21" t="str">
        <f t="shared" si="15"/>
        <v/>
      </c>
      <c r="O496" s="22" t="str">
        <f>_xlfn.IFNA((VLOOKUP(F496,help!$C$2:$F$12,4,0))*(N496*24),"")</f>
        <v/>
      </c>
      <c r="AP496" s="17">
        <f t="shared" si="16"/>
        <v>0</v>
      </c>
    </row>
    <row r="497" spans="2:42" ht="33" x14ac:dyDescent="0.25">
      <c r="B497" s="13">
        <f>COUNTIFS($E$3:E497,'تقرير منتج تام'!$E$4)</f>
        <v>8</v>
      </c>
      <c r="C497" s="37"/>
      <c r="D497" s="38"/>
      <c r="E497" s="28"/>
      <c r="F497" s="39"/>
      <c r="G497" s="40"/>
      <c r="H497" s="40"/>
      <c r="I497" s="41"/>
      <c r="J497" s="41"/>
      <c r="K497" s="26" t="str">
        <f>_xlfn.IFNA(VLOOKUP(E497,الاوردرات!$B$1:$C$600,2,0),"")</f>
        <v/>
      </c>
      <c r="L497" s="52"/>
      <c r="N497" s="21" t="str">
        <f t="shared" si="15"/>
        <v/>
      </c>
      <c r="O497" s="22" t="str">
        <f>_xlfn.IFNA((VLOOKUP(F497,help!$C$2:$F$12,4,0))*(N497*24),"")</f>
        <v/>
      </c>
      <c r="AP497" s="17">
        <f t="shared" si="16"/>
        <v>0</v>
      </c>
    </row>
    <row r="498" spans="2:42" ht="33" x14ac:dyDescent="0.25">
      <c r="B498" s="13">
        <f>COUNTIFS($E$3:E498,'تقرير منتج تام'!$E$4)</f>
        <v>8</v>
      </c>
      <c r="C498" s="37"/>
      <c r="D498" s="38"/>
      <c r="E498" s="28"/>
      <c r="F498" s="39"/>
      <c r="G498" s="40"/>
      <c r="H498" s="40"/>
      <c r="I498" s="41"/>
      <c r="J498" s="41"/>
      <c r="K498" s="26" t="str">
        <f>_xlfn.IFNA(VLOOKUP(E498,الاوردرات!$B$1:$C$600,2,0),"")</f>
        <v/>
      </c>
      <c r="L498" s="52"/>
      <c r="N498" s="21" t="str">
        <f t="shared" si="15"/>
        <v/>
      </c>
      <c r="O498" s="22" t="str">
        <f>_xlfn.IFNA((VLOOKUP(F498,help!$C$2:$F$12,4,0))*(N498*24),"")</f>
        <v/>
      </c>
      <c r="AP498" s="17">
        <f t="shared" si="16"/>
        <v>0</v>
      </c>
    </row>
    <row r="499" spans="2:42" ht="33" x14ac:dyDescent="0.25">
      <c r="B499" s="13">
        <f>COUNTIFS($E$3:E499,'تقرير منتج تام'!$E$4)</f>
        <v>8</v>
      </c>
      <c r="C499" s="37"/>
      <c r="D499" s="38"/>
      <c r="E499" s="28"/>
      <c r="F499" s="39"/>
      <c r="G499" s="40"/>
      <c r="H499" s="40"/>
      <c r="I499" s="41"/>
      <c r="J499" s="41"/>
      <c r="K499" s="26" t="str">
        <f>_xlfn.IFNA(VLOOKUP(E499,الاوردرات!$B$1:$C$600,2,0),"")</f>
        <v/>
      </c>
      <c r="L499" s="52"/>
      <c r="N499" s="21" t="str">
        <f t="shared" si="15"/>
        <v/>
      </c>
      <c r="O499" s="22" t="str">
        <f>_xlfn.IFNA((VLOOKUP(F499,help!$C$2:$F$12,4,0))*(N499*24),"")</f>
        <v/>
      </c>
      <c r="AP499" s="17">
        <f t="shared" si="16"/>
        <v>0</v>
      </c>
    </row>
    <row r="500" spans="2:42" ht="33" x14ac:dyDescent="0.25">
      <c r="B500" s="13">
        <f>COUNTIFS($E$3:E500,'تقرير منتج تام'!$E$4)</f>
        <v>8</v>
      </c>
      <c r="C500" s="37"/>
      <c r="D500" s="38"/>
      <c r="E500" s="28"/>
      <c r="F500" s="39"/>
      <c r="G500" s="40"/>
      <c r="H500" s="40"/>
      <c r="I500" s="41"/>
      <c r="J500" s="41"/>
      <c r="K500" s="26" t="str">
        <f>_xlfn.IFNA(VLOOKUP(E500,الاوردرات!$B$1:$C$600,2,0),"")</f>
        <v/>
      </c>
      <c r="L500" s="52"/>
      <c r="N500" s="21" t="str">
        <f t="shared" si="15"/>
        <v/>
      </c>
      <c r="O500" s="22" t="str">
        <f>_xlfn.IFNA((VLOOKUP(F500,help!$C$2:$F$12,4,0))*(N500*24),"")</f>
        <v/>
      </c>
      <c r="AP500" s="17">
        <f t="shared" si="16"/>
        <v>0</v>
      </c>
    </row>
    <row r="501" spans="2:42" ht="33" x14ac:dyDescent="0.25">
      <c r="B501" s="13">
        <f>COUNTIFS($E$3:E501,'تقرير منتج تام'!$E$4)</f>
        <v>8</v>
      </c>
      <c r="C501" s="37"/>
      <c r="D501" s="38"/>
      <c r="E501" s="28"/>
      <c r="F501" s="39"/>
      <c r="G501" s="40"/>
      <c r="H501" s="40"/>
      <c r="I501" s="41"/>
      <c r="J501" s="41"/>
      <c r="K501" s="26" t="str">
        <f>_xlfn.IFNA(VLOOKUP(E501,الاوردرات!$B$1:$C$600,2,0),"")</f>
        <v/>
      </c>
      <c r="L501" s="52"/>
      <c r="N501" s="21" t="str">
        <f t="shared" si="15"/>
        <v/>
      </c>
      <c r="O501" s="22" t="str">
        <f>_xlfn.IFNA((VLOOKUP(F501,help!$C$2:$F$12,4,0))*(N501*24),"")</f>
        <v/>
      </c>
      <c r="AP501" s="17">
        <f t="shared" si="16"/>
        <v>0</v>
      </c>
    </row>
    <row r="502" spans="2:42" ht="33" x14ac:dyDescent="0.25">
      <c r="B502" s="13">
        <f>COUNTIFS($E$3:E502,'تقرير منتج تام'!$E$4)</f>
        <v>8</v>
      </c>
      <c r="C502" s="37"/>
      <c r="D502" s="38"/>
      <c r="E502" s="28"/>
      <c r="F502" s="39"/>
      <c r="G502" s="40"/>
      <c r="H502" s="40"/>
      <c r="I502" s="41"/>
      <c r="J502" s="41"/>
      <c r="K502" s="26" t="str">
        <f>_xlfn.IFNA(VLOOKUP(E502,الاوردرات!$B$1:$C$600,2,0),"")</f>
        <v/>
      </c>
      <c r="L502" s="52"/>
      <c r="N502" s="21" t="str">
        <f t="shared" si="15"/>
        <v/>
      </c>
      <c r="O502" s="22" t="str">
        <f>_xlfn.IFNA((VLOOKUP(F502,help!$C$2:$F$12,4,0))*(N502*24),"")</f>
        <v/>
      </c>
      <c r="AP502" s="17">
        <f t="shared" si="16"/>
        <v>0</v>
      </c>
    </row>
    <row r="503" spans="2:42" ht="33" x14ac:dyDescent="0.25">
      <c r="B503" s="13">
        <f>COUNTIFS($E$3:E503,'تقرير منتج تام'!$E$4)</f>
        <v>8</v>
      </c>
      <c r="C503" s="37"/>
      <c r="D503" s="38"/>
      <c r="E503" s="28"/>
      <c r="F503" s="39"/>
      <c r="G503" s="40"/>
      <c r="H503" s="40"/>
      <c r="I503" s="41"/>
      <c r="J503" s="41"/>
      <c r="K503" s="26" t="str">
        <f>_xlfn.IFNA(VLOOKUP(E503,الاوردرات!$B$1:$C$600,2,0),"")</f>
        <v/>
      </c>
      <c r="L503" s="52"/>
      <c r="N503" s="21" t="str">
        <f t="shared" ref="N503:N566" si="17">IF(I503&lt;&gt;"",J503-I503,"")</f>
        <v/>
      </c>
      <c r="O503" s="22" t="str">
        <f>_xlfn.IFNA((VLOOKUP(F503,help!$C$2:$F$12,4,0))*(N503*24),"")</f>
        <v/>
      </c>
      <c r="AP503" s="17">
        <f t="shared" si="16"/>
        <v>0</v>
      </c>
    </row>
    <row r="504" spans="2:42" ht="33" x14ac:dyDescent="0.25">
      <c r="B504" s="13">
        <f>COUNTIFS($E$3:E504,'تقرير منتج تام'!$E$4)</f>
        <v>8</v>
      </c>
      <c r="C504" s="37"/>
      <c r="D504" s="38"/>
      <c r="E504" s="28"/>
      <c r="F504" s="39"/>
      <c r="G504" s="40"/>
      <c r="H504" s="40"/>
      <c r="I504" s="41"/>
      <c r="J504" s="41"/>
      <c r="K504" s="26" t="str">
        <f>_xlfn.IFNA(VLOOKUP(E504,الاوردرات!$B$1:$C$600,2,0),"")</f>
        <v/>
      </c>
      <c r="L504" s="52"/>
      <c r="N504" s="21" t="str">
        <f t="shared" si="17"/>
        <v/>
      </c>
      <c r="O504" s="22" t="str">
        <f>_xlfn.IFNA((VLOOKUP(F504,help!$C$2:$F$12,4,0))*(N504*24),"")</f>
        <v/>
      </c>
      <c r="AP504" s="17">
        <f t="shared" si="16"/>
        <v>0</v>
      </c>
    </row>
    <row r="505" spans="2:42" ht="33" x14ac:dyDescent="0.25">
      <c r="B505" s="13">
        <f>COUNTIFS($E$3:E505,'تقرير منتج تام'!$E$4)</f>
        <v>8</v>
      </c>
      <c r="C505" s="37"/>
      <c r="D505" s="38"/>
      <c r="E505" s="28"/>
      <c r="F505" s="39"/>
      <c r="G505" s="40"/>
      <c r="H505" s="40"/>
      <c r="I505" s="41"/>
      <c r="J505" s="41"/>
      <c r="K505" s="26" t="str">
        <f>_xlfn.IFNA(VLOOKUP(E505,الاوردرات!$B$1:$C$600,2,0),"")</f>
        <v/>
      </c>
      <c r="L505" s="52"/>
      <c r="N505" s="21" t="str">
        <f t="shared" si="17"/>
        <v/>
      </c>
      <c r="O505" s="22" t="str">
        <f>_xlfn.IFNA((VLOOKUP(F505,help!$C$2:$F$12,4,0))*(N505*24),"")</f>
        <v/>
      </c>
      <c r="AP505" s="17">
        <f t="shared" si="16"/>
        <v>0</v>
      </c>
    </row>
    <row r="506" spans="2:42" ht="33" x14ac:dyDescent="0.25">
      <c r="B506" s="13">
        <f>COUNTIFS($E$3:E506,'تقرير منتج تام'!$E$4)</f>
        <v>8</v>
      </c>
      <c r="C506" s="37"/>
      <c r="D506" s="38"/>
      <c r="E506" s="28"/>
      <c r="F506" s="39"/>
      <c r="G506" s="40"/>
      <c r="H506" s="40"/>
      <c r="I506" s="41"/>
      <c r="J506" s="41"/>
      <c r="K506" s="26" t="str">
        <f>_xlfn.IFNA(VLOOKUP(E506,الاوردرات!$B$1:$C$600,2,0),"")</f>
        <v/>
      </c>
      <c r="L506" s="52"/>
      <c r="N506" s="21" t="str">
        <f t="shared" si="17"/>
        <v/>
      </c>
      <c r="O506" s="22" t="str">
        <f>_xlfn.IFNA((VLOOKUP(F506,help!$C$2:$F$12,4,0))*(N506*24),"")</f>
        <v/>
      </c>
      <c r="AP506" s="17">
        <f t="shared" si="16"/>
        <v>0</v>
      </c>
    </row>
    <row r="507" spans="2:42" ht="33" x14ac:dyDescent="0.25">
      <c r="B507" s="13">
        <f>COUNTIFS($E$3:E507,'تقرير منتج تام'!$E$4)</f>
        <v>8</v>
      </c>
      <c r="C507" s="37"/>
      <c r="D507" s="38"/>
      <c r="E507" s="28"/>
      <c r="F507" s="39"/>
      <c r="G507" s="40"/>
      <c r="H507" s="40"/>
      <c r="I507" s="41"/>
      <c r="J507" s="41"/>
      <c r="K507" s="26" t="str">
        <f>_xlfn.IFNA(VLOOKUP(E507,الاوردرات!$B$1:$C$600,2,0),"")</f>
        <v/>
      </c>
      <c r="L507" s="52"/>
      <c r="N507" s="21" t="str">
        <f t="shared" si="17"/>
        <v/>
      </c>
      <c r="O507" s="22" t="str">
        <f>_xlfn.IFNA((VLOOKUP(F507,help!$C$2:$F$12,4,0))*(N507*24),"")</f>
        <v/>
      </c>
      <c r="AP507" s="17">
        <f t="shared" si="16"/>
        <v>0</v>
      </c>
    </row>
    <row r="508" spans="2:42" ht="33" x14ac:dyDescent="0.25">
      <c r="B508" s="13">
        <f>COUNTIFS($E$3:E508,'تقرير منتج تام'!$E$4)</f>
        <v>8</v>
      </c>
      <c r="C508" s="37"/>
      <c r="D508" s="38"/>
      <c r="E508" s="28"/>
      <c r="F508" s="39"/>
      <c r="G508" s="40"/>
      <c r="H508" s="40"/>
      <c r="I508" s="41"/>
      <c r="J508" s="41"/>
      <c r="K508" s="26" t="str">
        <f>_xlfn.IFNA(VLOOKUP(E508,الاوردرات!$B$1:$C$600,2,0),"")</f>
        <v/>
      </c>
      <c r="L508" s="52"/>
      <c r="N508" s="21" t="str">
        <f t="shared" si="17"/>
        <v/>
      </c>
      <c r="O508" s="22" t="str">
        <f>_xlfn.IFNA((VLOOKUP(F508,help!$C$2:$F$12,4,0))*(N508*24),"")</f>
        <v/>
      </c>
      <c r="AP508" s="17">
        <f t="shared" si="16"/>
        <v>0</v>
      </c>
    </row>
    <row r="509" spans="2:42" ht="33" x14ac:dyDescent="0.25">
      <c r="B509" s="13">
        <f>COUNTIFS($E$3:E509,'تقرير منتج تام'!$E$4)</f>
        <v>8</v>
      </c>
      <c r="C509" s="37"/>
      <c r="D509" s="38"/>
      <c r="E509" s="28"/>
      <c r="F509" s="39"/>
      <c r="G509" s="40"/>
      <c r="H509" s="40"/>
      <c r="I509" s="41"/>
      <c r="J509" s="41"/>
      <c r="K509" s="26" t="str">
        <f>_xlfn.IFNA(VLOOKUP(E509,الاوردرات!$B$1:$C$600,2,0),"")</f>
        <v/>
      </c>
      <c r="L509" s="52"/>
      <c r="N509" s="21" t="str">
        <f t="shared" si="17"/>
        <v/>
      </c>
      <c r="O509" s="22" t="str">
        <f>_xlfn.IFNA((VLOOKUP(F509,help!$C$2:$F$12,4,0))*(N509*24),"")</f>
        <v/>
      </c>
      <c r="AP509" s="17">
        <f t="shared" si="16"/>
        <v>0</v>
      </c>
    </row>
    <row r="510" spans="2:42" ht="33" x14ac:dyDescent="0.25">
      <c r="B510" s="13">
        <f>COUNTIFS($E$3:E510,'تقرير منتج تام'!$E$4)</f>
        <v>8</v>
      </c>
      <c r="C510" s="37"/>
      <c r="D510" s="38"/>
      <c r="E510" s="28"/>
      <c r="F510" s="39"/>
      <c r="G510" s="40"/>
      <c r="H510" s="40"/>
      <c r="I510" s="41"/>
      <c r="J510" s="41"/>
      <c r="K510" s="26" t="str">
        <f>_xlfn.IFNA(VLOOKUP(E510,الاوردرات!$B$1:$C$600,2,0),"")</f>
        <v/>
      </c>
      <c r="L510" s="52"/>
      <c r="N510" s="21" t="str">
        <f t="shared" si="17"/>
        <v/>
      </c>
      <c r="O510" s="22" t="str">
        <f>_xlfn.IFNA((VLOOKUP(F510,help!$C$2:$F$12,4,0))*(N510*24),"")</f>
        <v/>
      </c>
      <c r="AP510" s="17">
        <f t="shared" si="16"/>
        <v>0</v>
      </c>
    </row>
    <row r="511" spans="2:42" ht="27.75" customHeight="1" x14ac:dyDescent="0.25">
      <c r="B511" s="13">
        <f>COUNTIFS($E$3:E511,'تقرير منتج تام'!$E$4)</f>
        <v>8</v>
      </c>
      <c r="C511" s="37"/>
      <c r="D511" s="38"/>
      <c r="E511" s="28"/>
      <c r="F511" s="39"/>
      <c r="G511" s="40"/>
      <c r="H511" s="40"/>
      <c r="I511" s="41"/>
      <c r="J511" s="41"/>
      <c r="K511" s="26" t="str">
        <f>_xlfn.IFNA(VLOOKUP(E511,الاوردرات!$B$1:$C$600,2,0),"")</f>
        <v/>
      </c>
      <c r="L511" s="52"/>
      <c r="N511" s="21" t="str">
        <f t="shared" si="17"/>
        <v/>
      </c>
      <c r="O511" s="22" t="str">
        <f>_xlfn.IFNA((VLOOKUP(F511,help!$C$2:$F$12,4,0))*(N511*24),"")</f>
        <v/>
      </c>
      <c r="AP511" s="17">
        <f t="shared" si="16"/>
        <v>0</v>
      </c>
    </row>
    <row r="512" spans="2:42" ht="33" x14ac:dyDescent="0.25">
      <c r="B512" s="13">
        <f>COUNTIFS($E$3:E512,'تقرير منتج تام'!$E$4)</f>
        <v>8</v>
      </c>
      <c r="C512" s="37"/>
      <c r="D512" s="38"/>
      <c r="E512" s="28"/>
      <c r="F512" s="39"/>
      <c r="G512" s="40"/>
      <c r="H512" s="40"/>
      <c r="I512" s="41"/>
      <c r="J512" s="41"/>
      <c r="K512" s="26" t="str">
        <f>_xlfn.IFNA(VLOOKUP(E512,الاوردرات!$B$1:$C$600,2,0),"")</f>
        <v/>
      </c>
      <c r="L512" s="52"/>
      <c r="N512" s="21" t="str">
        <f t="shared" si="17"/>
        <v/>
      </c>
      <c r="O512" s="22" t="str">
        <f>_xlfn.IFNA((VLOOKUP(F512,help!$C$2:$F$12,4,0))*(N512*24),"")</f>
        <v/>
      </c>
      <c r="AP512" s="17">
        <f t="shared" si="16"/>
        <v>0</v>
      </c>
    </row>
    <row r="513" spans="2:42" ht="33" x14ac:dyDescent="0.25">
      <c r="B513" s="13">
        <f>COUNTIFS($E$3:E513,'تقرير منتج تام'!$E$4)</f>
        <v>8</v>
      </c>
      <c r="C513" s="37"/>
      <c r="D513" s="38"/>
      <c r="E513" s="28"/>
      <c r="F513" s="39"/>
      <c r="G513" s="40"/>
      <c r="H513" s="40"/>
      <c r="I513" s="41"/>
      <c r="J513" s="41"/>
      <c r="K513" s="26" t="str">
        <f>_xlfn.IFNA(VLOOKUP(E513,الاوردرات!$B$1:$C$600,2,0),"")</f>
        <v/>
      </c>
      <c r="L513" s="52"/>
      <c r="N513" s="21" t="str">
        <f t="shared" si="17"/>
        <v/>
      </c>
      <c r="O513" s="22" t="str">
        <f>_xlfn.IFNA((VLOOKUP(F513,help!$C$2:$F$12,4,0))*(N513*24),"")</f>
        <v/>
      </c>
      <c r="AP513" s="17">
        <f t="shared" si="16"/>
        <v>0</v>
      </c>
    </row>
    <row r="514" spans="2:42" ht="33" x14ac:dyDescent="0.25">
      <c r="B514" s="13">
        <f>COUNTIFS($E$3:E514,'تقرير منتج تام'!$E$4)</f>
        <v>8</v>
      </c>
      <c r="C514" s="37"/>
      <c r="D514" s="38"/>
      <c r="E514" s="28"/>
      <c r="F514" s="39"/>
      <c r="G514" s="40"/>
      <c r="H514" s="40"/>
      <c r="I514" s="41"/>
      <c r="J514" s="41"/>
      <c r="K514" s="26" t="str">
        <f>_xlfn.IFNA(VLOOKUP(E514,الاوردرات!$B$1:$C$600,2,0),"")</f>
        <v/>
      </c>
      <c r="L514" s="52"/>
      <c r="N514" s="21" t="str">
        <f t="shared" si="17"/>
        <v/>
      </c>
      <c r="O514" s="22" t="str">
        <f>_xlfn.IFNA((VLOOKUP(F514,help!$C$2:$F$12,4,0))*(N514*24),"")</f>
        <v/>
      </c>
      <c r="AP514" s="17">
        <f t="shared" si="16"/>
        <v>0</v>
      </c>
    </row>
    <row r="515" spans="2:42" ht="33" x14ac:dyDescent="0.25">
      <c r="B515" s="13">
        <f>COUNTIFS($E$3:E515,'تقرير منتج تام'!$E$4)</f>
        <v>8</v>
      </c>
      <c r="C515" s="37"/>
      <c r="D515" s="38"/>
      <c r="E515" s="28"/>
      <c r="F515" s="39"/>
      <c r="G515" s="40"/>
      <c r="H515" s="40"/>
      <c r="I515" s="41"/>
      <c r="J515" s="41"/>
      <c r="K515" s="26" t="str">
        <f>_xlfn.IFNA(VLOOKUP(E515,الاوردرات!$B$1:$C$600,2,0),"")</f>
        <v/>
      </c>
      <c r="L515" s="52"/>
      <c r="N515" s="21" t="str">
        <f t="shared" si="17"/>
        <v/>
      </c>
      <c r="O515" s="22" t="str">
        <f>_xlfn.IFNA((VLOOKUP(F515,help!$C$2:$F$12,4,0))*(N515*24),"")</f>
        <v/>
      </c>
      <c r="AP515" s="17">
        <f t="shared" si="16"/>
        <v>0</v>
      </c>
    </row>
    <row r="516" spans="2:42" ht="33" x14ac:dyDescent="0.25">
      <c r="B516" s="13">
        <f>COUNTIFS($E$3:E516,'تقرير منتج تام'!$E$4)</f>
        <v>8</v>
      </c>
      <c r="C516" s="37"/>
      <c r="D516" s="38"/>
      <c r="E516" s="28"/>
      <c r="F516" s="39"/>
      <c r="G516" s="40"/>
      <c r="H516" s="40"/>
      <c r="I516" s="41"/>
      <c r="J516" s="41"/>
      <c r="K516" s="26" t="str">
        <f>_xlfn.IFNA(VLOOKUP(E516,الاوردرات!$B$1:$C$600,2,0),"")</f>
        <v/>
      </c>
      <c r="L516" s="52"/>
      <c r="N516" s="21" t="str">
        <f t="shared" si="17"/>
        <v/>
      </c>
      <c r="O516" s="22" t="str">
        <f>_xlfn.IFNA((VLOOKUP(F516,help!$C$2:$F$12,4,0))*(N516*24),"")</f>
        <v/>
      </c>
      <c r="AP516" s="17">
        <f t="shared" ref="AP516:AP579" si="18">D516</f>
        <v>0</v>
      </c>
    </row>
    <row r="517" spans="2:42" ht="33" x14ac:dyDescent="0.25">
      <c r="B517" s="13">
        <f>COUNTIFS($E$3:E517,'تقرير منتج تام'!$E$4)</f>
        <v>8</v>
      </c>
      <c r="C517" s="37"/>
      <c r="D517" s="38"/>
      <c r="E517" s="37"/>
      <c r="F517" s="39"/>
      <c r="G517" s="40"/>
      <c r="H517" s="40"/>
      <c r="I517" s="41"/>
      <c r="J517" s="41"/>
      <c r="K517" s="26" t="str">
        <f>_xlfn.IFNA(VLOOKUP(E517,الاوردرات!$B$1:$C$600,2,0),"")</f>
        <v/>
      </c>
      <c r="L517" s="52"/>
      <c r="N517" s="21" t="str">
        <f t="shared" si="17"/>
        <v/>
      </c>
      <c r="O517" s="22" t="str">
        <f>_xlfn.IFNA((VLOOKUP(F517,help!$C$2:$F$12,4,0))*(N517*24),"")</f>
        <v/>
      </c>
      <c r="AP517" s="17">
        <f t="shared" si="18"/>
        <v>0</v>
      </c>
    </row>
    <row r="518" spans="2:42" ht="33" x14ac:dyDescent="0.25">
      <c r="B518" s="13">
        <f>COUNTIFS($E$3:E518,'تقرير منتج تام'!$E$4)</f>
        <v>8</v>
      </c>
      <c r="C518" s="37"/>
      <c r="D518" s="38"/>
      <c r="E518" s="37"/>
      <c r="F518" s="39"/>
      <c r="G518" s="40"/>
      <c r="H518" s="40"/>
      <c r="I518" s="41"/>
      <c r="J518" s="41"/>
      <c r="K518" s="26" t="str">
        <f>_xlfn.IFNA(VLOOKUP(E518,الاوردرات!$B$1:$C$600,2,0),"")</f>
        <v/>
      </c>
      <c r="L518" s="52"/>
      <c r="N518" s="21" t="str">
        <f t="shared" si="17"/>
        <v/>
      </c>
      <c r="O518" s="22" t="str">
        <f>_xlfn.IFNA((VLOOKUP(F518,help!$C$2:$F$12,4,0))*(N518*24),"")</f>
        <v/>
      </c>
      <c r="AP518" s="17">
        <f t="shared" si="18"/>
        <v>0</v>
      </c>
    </row>
    <row r="519" spans="2:42" ht="33" x14ac:dyDescent="0.25">
      <c r="B519" s="13">
        <f>COUNTIFS($E$3:E519,'تقرير منتج تام'!$E$4)</f>
        <v>8</v>
      </c>
      <c r="C519" s="37"/>
      <c r="D519" s="38"/>
      <c r="E519" s="37"/>
      <c r="F519" s="39"/>
      <c r="G519" s="40"/>
      <c r="H519" s="40"/>
      <c r="I519" s="41"/>
      <c r="J519" s="41"/>
      <c r="K519" s="26" t="str">
        <f>_xlfn.IFNA(VLOOKUP(E519,الاوردرات!$B$1:$C$600,2,0),"")</f>
        <v/>
      </c>
      <c r="L519" s="52"/>
      <c r="N519" s="21" t="str">
        <f t="shared" si="17"/>
        <v/>
      </c>
      <c r="O519" s="22" t="str">
        <f>_xlfn.IFNA((VLOOKUP(F519,help!$C$2:$F$12,4,0))*(N519*24),"")</f>
        <v/>
      </c>
      <c r="AP519" s="17">
        <f t="shared" si="18"/>
        <v>0</v>
      </c>
    </row>
    <row r="520" spans="2:42" ht="33" x14ac:dyDescent="0.25">
      <c r="B520" s="13">
        <f>COUNTIFS($E$3:E520,'تقرير منتج تام'!$E$4)</f>
        <v>8</v>
      </c>
      <c r="C520" s="37"/>
      <c r="D520" s="38"/>
      <c r="E520" s="37"/>
      <c r="F520" s="39"/>
      <c r="G520" s="40"/>
      <c r="H520" s="40"/>
      <c r="I520" s="41"/>
      <c r="J520" s="41"/>
      <c r="K520" s="26" t="str">
        <f>_xlfn.IFNA(VLOOKUP(E520,الاوردرات!$B$1:$C$600,2,0),"")</f>
        <v/>
      </c>
      <c r="L520" s="52"/>
      <c r="N520" s="21" t="str">
        <f t="shared" si="17"/>
        <v/>
      </c>
      <c r="O520" s="22" t="str">
        <f>_xlfn.IFNA((VLOOKUP(F520,help!$C$2:$F$12,4,0))*(N520*24),"")</f>
        <v/>
      </c>
      <c r="AP520" s="17">
        <f t="shared" si="18"/>
        <v>0</v>
      </c>
    </row>
    <row r="521" spans="2:42" ht="33" x14ac:dyDescent="0.25">
      <c r="B521" s="13">
        <f>COUNTIFS($E$3:E521,'تقرير منتج تام'!$E$4)</f>
        <v>8</v>
      </c>
      <c r="C521" s="37"/>
      <c r="D521" s="38"/>
      <c r="E521" s="37"/>
      <c r="F521" s="39"/>
      <c r="G521" s="40"/>
      <c r="H521" s="40"/>
      <c r="I521" s="41"/>
      <c r="J521" s="41"/>
      <c r="K521" s="26" t="str">
        <f>_xlfn.IFNA(VLOOKUP(E521,الاوردرات!$B$1:$C$600,2,0),"")</f>
        <v/>
      </c>
      <c r="L521" s="52"/>
      <c r="N521" s="21" t="str">
        <f t="shared" si="17"/>
        <v/>
      </c>
      <c r="O521" s="22" t="str">
        <f>_xlfn.IFNA((VLOOKUP(F521,help!$C$2:$F$12,4,0))*(N521*24),"")</f>
        <v/>
      </c>
      <c r="AP521" s="17">
        <f t="shared" si="18"/>
        <v>0</v>
      </c>
    </row>
    <row r="522" spans="2:42" ht="33" x14ac:dyDescent="0.25">
      <c r="B522" s="13">
        <f>COUNTIFS($E$3:E522,'تقرير منتج تام'!$E$4)</f>
        <v>8</v>
      </c>
      <c r="C522" s="37"/>
      <c r="D522" s="38"/>
      <c r="E522" s="37"/>
      <c r="F522" s="39"/>
      <c r="G522" s="40"/>
      <c r="H522" s="40"/>
      <c r="I522" s="41"/>
      <c r="J522" s="41"/>
      <c r="K522" s="26" t="str">
        <f>_xlfn.IFNA(VLOOKUP(E522,الاوردرات!$B$1:$C$600,2,0),"")</f>
        <v/>
      </c>
      <c r="L522" s="52"/>
      <c r="N522" s="21" t="str">
        <f t="shared" si="17"/>
        <v/>
      </c>
      <c r="O522" s="22" t="str">
        <f>_xlfn.IFNA((VLOOKUP(F522,help!$C$2:$F$12,4,0))*(N522*24),"")</f>
        <v/>
      </c>
      <c r="AP522" s="17">
        <f t="shared" si="18"/>
        <v>0</v>
      </c>
    </row>
    <row r="523" spans="2:42" ht="33" x14ac:dyDescent="0.25">
      <c r="B523" s="13">
        <f>COUNTIFS($E$3:E523,'تقرير منتج تام'!$E$4)</f>
        <v>8</v>
      </c>
      <c r="C523" s="37"/>
      <c r="D523" s="38"/>
      <c r="E523" s="37"/>
      <c r="F523" s="39"/>
      <c r="G523" s="40"/>
      <c r="H523" s="40"/>
      <c r="I523" s="41"/>
      <c r="J523" s="41"/>
      <c r="K523" s="26" t="str">
        <f>_xlfn.IFNA(VLOOKUP(E523,الاوردرات!$B$1:$C$600,2,0),"")</f>
        <v/>
      </c>
      <c r="L523" s="52"/>
      <c r="N523" s="21" t="str">
        <f t="shared" si="17"/>
        <v/>
      </c>
      <c r="O523" s="22" t="str">
        <f>_xlfn.IFNA((VLOOKUP(F523,help!$C$2:$F$12,4,0))*(N523*24),"")</f>
        <v/>
      </c>
      <c r="AP523" s="17">
        <f t="shared" si="18"/>
        <v>0</v>
      </c>
    </row>
    <row r="524" spans="2:42" ht="33" x14ac:dyDescent="0.25">
      <c r="B524" s="13">
        <f>COUNTIFS($E$3:E524,'تقرير منتج تام'!$E$4)</f>
        <v>8</v>
      </c>
      <c r="C524" s="37"/>
      <c r="D524" s="38"/>
      <c r="E524" s="37"/>
      <c r="F524" s="39"/>
      <c r="G524" s="40"/>
      <c r="H524" s="40"/>
      <c r="I524" s="41"/>
      <c r="J524" s="41"/>
      <c r="K524" s="26" t="str">
        <f>_xlfn.IFNA(VLOOKUP(E524,الاوردرات!$B$1:$C$600,2,0),"")</f>
        <v/>
      </c>
      <c r="L524" s="52"/>
      <c r="N524" s="21" t="str">
        <f t="shared" si="17"/>
        <v/>
      </c>
      <c r="O524" s="22" t="str">
        <f>_xlfn.IFNA((VLOOKUP(F524,help!$C$2:$F$12,4,0))*(N524*24),"")</f>
        <v/>
      </c>
      <c r="AP524" s="17">
        <f t="shared" si="18"/>
        <v>0</v>
      </c>
    </row>
    <row r="525" spans="2:42" ht="33" x14ac:dyDescent="0.25">
      <c r="B525" s="13">
        <f>COUNTIFS($E$3:E525,'تقرير منتج تام'!$E$4)</f>
        <v>8</v>
      </c>
      <c r="C525" s="37"/>
      <c r="D525" s="38"/>
      <c r="E525" s="37"/>
      <c r="F525" s="39"/>
      <c r="G525" s="40"/>
      <c r="H525" s="40"/>
      <c r="I525" s="41"/>
      <c r="J525" s="41"/>
      <c r="K525" s="26" t="str">
        <f>_xlfn.IFNA(VLOOKUP(E525,الاوردرات!$B$1:$C$600,2,0),"")</f>
        <v/>
      </c>
      <c r="L525" s="52"/>
      <c r="N525" s="21" t="str">
        <f t="shared" si="17"/>
        <v/>
      </c>
      <c r="O525" s="22" t="str">
        <f>_xlfn.IFNA((VLOOKUP(F525,help!$C$2:$F$12,4,0))*(N525*24),"")</f>
        <v/>
      </c>
      <c r="AP525" s="17">
        <f t="shared" si="18"/>
        <v>0</v>
      </c>
    </row>
    <row r="526" spans="2:42" ht="33" x14ac:dyDescent="0.25">
      <c r="B526" s="13">
        <f>COUNTIFS($E$3:E526,'تقرير منتج تام'!$E$4)</f>
        <v>8</v>
      </c>
      <c r="C526" s="37"/>
      <c r="D526" s="38"/>
      <c r="E526" s="37"/>
      <c r="F526" s="39"/>
      <c r="G526" s="40"/>
      <c r="H526" s="40"/>
      <c r="I526" s="41"/>
      <c r="J526" s="41"/>
      <c r="K526" s="26" t="str">
        <f>_xlfn.IFNA(VLOOKUP(E526,الاوردرات!$B$1:$C$600,2,0),"")</f>
        <v/>
      </c>
      <c r="L526" s="52"/>
      <c r="N526" s="21" t="str">
        <f t="shared" si="17"/>
        <v/>
      </c>
      <c r="O526" s="22" t="str">
        <f>_xlfn.IFNA((VLOOKUP(F526,help!$C$2:$F$12,4,0))*(N526*24),"")</f>
        <v/>
      </c>
      <c r="AP526" s="17">
        <f t="shared" si="18"/>
        <v>0</v>
      </c>
    </row>
    <row r="527" spans="2:42" ht="33" x14ac:dyDescent="0.25">
      <c r="B527" s="13">
        <f>COUNTIFS($E$3:E527,'تقرير منتج تام'!$E$4)</f>
        <v>8</v>
      </c>
      <c r="C527" s="37"/>
      <c r="D527" s="38"/>
      <c r="E527" s="37"/>
      <c r="F527" s="39"/>
      <c r="G527" s="40"/>
      <c r="H527" s="40"/>
      <c r="I527" s="41"/>
      <c r="J527" s="41"/>
      <c r="K527" s="26" t="str">
        <f>_xlfn.IFNA(VLOOKUP(E527,الاوردرات!$B$1:$C$600,2,0),"")</f>
        <v/>
      </c>
      <c r="L527" s="52"/>
      <c r="N527" s="21" t="str">
        <f t="shared" si="17"/>
        <v/>
      </c>
      <c r="O527" s="22" t="str">
        <f>_xlfn.IFNA((VLOOKUP(F527,help!$C$2:$F$12,4,0))*(N527*24),"")</f>
        <v/>
      </c>
      <c r="AP527" s="17">
        <f t="shared" si="18"/>
        <v>0</v>
      </c>
    </row>
    <row r="528" spans="2:42" ht="33" x14ac:dyDescent="0.25">
      <c r="B528" s="13">
        <f>COUNTIFS($E$3:E528,'تقرير منتج تام'!$E$4)</f>
        <v>8</v>
      </c>
      <c r="C528" s="37"/>
      <c r="D528" s="38"/>
      <c r="E528" s="37"/>
      <c r="F528" s="39"/>
      <c r="G528" s="40"/>
      <c r="H528" s="40"/>
      <c r="I528" s="41"/>
      <c r="J528" s="41"/>
      <c r="K528" s="26" t="str">
        <f>_xlfn.IFNA(VLOOKUP(E528,الاوردرات!$B$1:$C$600,2,0),"")</f>
        <v/>
      </c>
      <c r="L528" s="52"/>
      <c r="N528" s="21" t="str">
        <f t="shared" si="17"/>
        <v/>
      </c>
      <c r="O528" s="22" t="str">
        <f>_xlfn.IFNA((VLOOKUP(F528,help!$C$2:$F$12,4,0))*(N528*24),"")</f>
        <v/>
      </c>
      <c r="AP528" s="17">
        <f t="shared" si="18"/>
        <v>0</v>
      </c>
    </row>
    <row r="529" spans="2:42" ht="33" x14ac:dyDescent="0.25">
      <c r="B529" s="13">
        <f>COUNTIFS($E$3:E529,'تقرير منتج تام'!$E$4)</f>
        <v>8</v>
      </c>
      <c r="C529" s="37"/>
      <c r="D529" s="38"/>
      <c r="E529" s="37"/>
      <c r="F529" s="39"/>
      <c r="G529" s="40"/>
      <c r="H529" s="40"/>
      <c r="I529" s="41"/>
      <c r="J529" s="41"/>
      <c r="K529" s="26" t="str">
        <f>_xlfn.IFNA(VLOOKUP(E529,الاوردرات!$B$1:$C$600,2,0),"")</f>
        <v/>
      </c>
      <c r="L529" s="52"/>
      <c r="N529" s="21" t="str">
        <f t="shared" si="17"/>
        <v/>
      </c>
      <c r="O529" s="22" t="str">
        <f>_xlfn.IFNA((VLOOKUP(F529,help!$C$2:$F$12,4,0))*(N529*24),"")</f>
        <v/>
      </c>
      <c r="AP529" s="17">
        <f t="shared" si="18"/>
        <v>0</v>
      </c>
    </row>
    <row r="530" spans="2:42" ht="33" x14ac:dyDescent="0.25">
      <c r="B530" s="13">
        <f>COUNTIFS($E$3:E530,'تقرير منتج تام'!$E$4)</f>
        <v>8</v>
      </c>
      <c r="C530" s="37"/>
      <c r="D530" s="38"/>
      <c r="E530" s="37"/>
      <c r="F530" s="39"/>
      <c r="G530" s="40"/>
      <c r="H530" s="40"/>
      <c r="I530" s="41"/>
      <c r="J530" s="41"/>
      <c r="K530" s="26" t="str">
        <f>_xlfn.IFNA(VLOOKUP(E530,الاوردرات!$B$1:$C$600,2,0),"")</f>
        <v/>
      </c>
      <c r="L530" s="52"/>
      <c r="N530" s="21" t="str">
        <f t="shared" si="17"/>
        <v/>
      </c>
      <c r="O530" s="22" t="str">
        <f>_xlfn.IFNA((VLOOKUP(F530,help!$C$2:$F$12,4,0))*(N530*24),"")</f>
        <v/>
      </c>
      <c r="AP530" s="17">
        <f t="shared" si="18"/>
        <v>0</v>
      </c>
    </row>
    <row r="531" spans="2:42" ht="33" x14ac:dyDescent="0.25">
      <c r="B531" s="13">
        <f>COUNTIFS($E$3:E531,'تقرير منتج تام'!$E$4)</f>
        <v>8</v>
      </c>
      <c r="C531" s="37"/>
      <c r="D531" s="38"/>
      <c r="E531" s="37"/>
      <c r="F531" s="39"/>
      <c r="G531" s="40"/>
      <c r="H531" s="40"/>
      <c r="I531" s="41"/>
      <c r="J531" s="41"/>
      <c r="K531" s="26" t="str">
        <f>_xlfn.IFNA(VLOOKUP(E531,الاوردرات!$B$1:$C$600,2,0),"")</f>
        <v/>
      </c>
      <c r="L531" s="52"/>
      <c r="N531" s="21" t="str">
        <f t="shared" si="17"/>
        <v/>
      </c>
      <c r="O531" s="22" t="str">
        <f>_xlfn.IFNA((VLOOKUP(F531,help!$C$2:$F$12,4,0))*(N531*24),"")</f>
        <v/>
      </c>
      <c r="AP531" s="17">
        <f t="shared" si="18"/>
        <v>0</v>
      </c>
    </row>
    <row r="532" spans="2:42" ht="33" x14ac:dyDescent="0.25">
      <c r="B532" s="13">
        <f>COUNTIFS($E$3:E532,'تقرير منتج تام'!$E$4)</f>
        <v>8</v>
      </c>
      <c r="C532" s="37"/>
      <c r="D532" s="38"/>
      <c r="E532" s="37"/>
      <c r="F532" s="39"/>
      <c r="G532" s="40"/>
      <c r="H532" s="40"/>
      <c r="I532" s="41"/>
      <c r="J532" s="41"/>
      <c r="K532" s="26" t="str">
        <f>_xlfn.IFNA(VLOOKUP(E532,الاوردرات!$B$1:$C$600,2,0),"")</f>
        <v/>
      </c>
      <c r="L532" s="52"/>
      <c r="N532" s="21" t="str">
        <f t="shared" si="17"/>
        <v/>
      </c>
      <c r="O532" s="22" t="str">
        <f>_xlfn.IFNA((VLOOKUP(F532,help!$C$2:$F$12,4,0))*(N532*24),"")</f>
        <v/>
      </c>
      <c r="AP532" s="17">
        <f t="shared" si="18"/>
        <v>0</v>
      </c>
    </row>
    <row r="533" spans="2:42" ht="33" x14ac:dyDescent="0.25">
      <c r="B533" s="13">
        <f>COUNTIFS($E$3:E533,'تقرير منتج تام'!$E$4)</f>
        <v>8</v>
      </c>
      <c r="C533" s="37"/>
      <c r="D533" s="38"/>
      <c r="E533" s="37"/>
      <c r="F533" s="39"/>
      <c r="G533" s="40"/>
      <c r="H533" s="40"/>
      <c r="I533" s="41"/>
      <c r="J533" s="41"/>
      <c r="K533" s="26" t="str">
        <f>_xlfn.IFNA(VLOOKUP(E533,الاوردرات!$B$1:$C$600,2,0),"")</f>
        <v/>
      </c>
      <c r="L533" s="52"/>
      <c r="N533" s="21" t="str">
        <f t="shared" si="17"/>
        <v/>
      </c>
      <c r="O533" s="22" t="str">
        <f>_xlfn.IFNA((VLOOKUP(F533,help!$C$2:$F$12,4,0))*(N533*24),"")</f>
        <v/>
      </c>
      <c r="AP533" s="17">
        <f t="shared" si="18"/>
        <v>0</v>
      </c>
    </row>
    <row r="534" spans="2:42" ht="33" x14ac:dyDescent="0.25">
      <c r="B534" s="13">
        <f>COUNTIFS($E$3:E534,'تقرير منتج تام'!$E$4)</f>
        <v>8</v>
      </c>
      <c r="C534" s="37"/>
      <c r="D534" s="38"/>
      <c r="E534" s="37"/>
      <c r="F534" s="39"/>
      <c r="G534" s="40"/>
      <c r="H534" s="40"/>
      <c r="I534" s="41"/>
      <c r="J534" s="41"/>
      <c r="K534" s="26" t="str">
        <f>_xlfn.IFNA(VLOOKUP(E534,الاوردرات!$B$1:$C$600,2,0),"")</f>
        <v/>
      </c>
      <c r="L534" s="52"/>
      <c r="N534" s="21" t="str">
        <f t="shared" si="17"/>
        <v/>
      </c>
      <c r="O534" s="22" t="str">
        <f>_xlfn.IFNA((VLOOKUP(F534,help!$C$2:$F$12,4,0))*(N534*24),"")</f>
        <v/>
      </c>
      <c r="AP534" s="17">
        <f t="shared" si="18"/>
        <v>0</v>
      </c>
    </row>
    <row r="535" spans="2:42" ht="33" x14ac:dyDescent="0.25">
      <c r="B535" s="13">
        <f>COUNTIFS($E$3:E535,'تقرير منتج تام'!$E$4)</f>
        <v>8</v>
      </c>
      <c r="C535" s="37"/>
      <c r="D535" s="38"/>
      <c r="E535" s="37"/>
      <c r="F535" s="39"/>
      <c r="G535" s="40"/>
      <c r="H535" s="40"/>
      <c r="I535" s="41"/>
      <c r="J535" s="41"/>
      <c r="K535" s="26" t="str">
        <f>_xlfn.IFNA(VLOOKUP(E535,الاوردرات!$B$1:$C$600,2,0),"")</f>
        <v/>
      </c>
      <c r="L535" s="52"/>
      <c r="N535" s="21" t="str">
        <f t="shared" si="17"/>
        <v/>
      </c>
      <c r="O535" s="22" t="str">
        <f>_xlfn.IFNA((VLOOKUP(F535,help!$C$2:$F$12,4,0))*(N535*24),"")</f>
        <v/>
      </c>
      <c r="AP535" s="17">
        <f t="shared" si="18"/>
        <v>0</v>
      </c>
    </row>
    <row r="536" spans="2:42" ht="33" x14ac:dyDescent="0.25">
      <c r="B536" s="13">
        <f>COUNTIFS($E$3:E536,'تقرير منتج تام'!$E$4)</f>
        <v>8</v>
      </c>
      <c r="C536" s="37"/>
      <c r="D536" s="38"/>
      <c r="E536" s="37"/>
      <c r="F536" s="39"/>
      <c r="G536" s="40"/>
      <c r="H536" s="40"/>
      <c r="I536" s="41"/>
      <c r="J536" s="41"/>
      <c r="K536" s="26" t="str">
        <f>_xlfn.IFNA(VLOOKUP(E536,الاوردرات!$B$1:$C$600,2,0),"")</f>
        <v/>
      </c>
      <c r="L536" s="52"/>
      <c r="N536" s="21" t="str">
        <f t="shared" si="17"/>
        <v/>
      </c>
      <c r="O536" s="22" t="str">
        <f>_xlfn.IFNA((VLOOKUP(F536,help!$C$2:$F$12,4,0))*(N536*24),"")</f>
        <v/>
      </c>
      <c r="AP536" s="17">
        <f t="shared" si="18"/>
        <v>0</v>
      </c>
    </row>
    <row r="537" spans="2:42" ht="33" x14ac:dyDescent="0.25">
      <c r="B537" s="13">
        <f>COUNTIFS($E$3:E537,'تقرير منتج تام'!$E$4)</f>
        <v>8</v>
      </c>
      <c r="C537" s="37"/>
      <c r="D537" s="38"/>
      <c r="E537" s="37"/>
      <c r="F537" s="39"/>
      <c r="G537" s="40"/>
      <c r="H537" s="40"/>
      <c r="I537" s="41"/>
      <c r="J537" s="41"/>
      <c r="K537" s="26" t="str">
        <f>_xlfn.IFNA(VLOOKUP(E537,الاوردرات!$B$1:$C$600,2,0),"")</f>
        <v/>
      </c>
      <c r="L537" s="52"/>
      <c r="N537" s="21" t="str">
        <f t="shared" si="17"/>
        <v/>
      </c>
      <c r="O537" s="22" t="str">
        <f>_xlfn.IFNA((VLOOKUP(F537,help!$C$2:$F$12,4,0))*(N537*24),"")</f>
        <v/>
      </c>
      <c r="AP537" s="17">
        <f t="shared" si="18"/>
        <v>0</v>
      </c>
    </row>
    <row r="538" spans="2:42" ht="33" x14ac:dyDescent="0.25">
      <c r="B538" s="13">
        <f>COUNTIFS($E$3:E538,'تقرير منتج تام'!$E$4)</f>
        <v>8</v>
      </c>
      <c r="C538" s="37"/>
      <c r="D538" s="38"/>
      <c r="E538" s="37"/>
      <c r="F538" s="39"/>
      <c r="G538" s="40"/>
      <c r="H538" s="40"/>
      <c r="I538" s="41"/>
      <c r="J538" s="41"/>
      <c r="K538" s="26" t="str">
        <f>_xlfn.IFNA(VLOOKUP(E538,الاوردرات!$B$1:$C$600,2,0),"")</f>
        <v/>
      </c>
      <c r="L538" s="52"/>
      <c r="N538" s="21" t="str">
        <f t="shared" si="17"/>
        <v/>
      </c>
      <c r="O538" s="22" t="str">
        <f>_xlfn.IFNA((VLOOKUP(F538,help!$C$2:$F$12,4,0))*(N538*24),"")</f>
        <v/>
      </c>
      <c r="AP538" s="17">
        <f t="shared" si="18"/>
        <v>0</v>
      </c>
    </row>
    <row r="539" spans="2:42" ht="33" x14ac:dyDescent="0.25">
      <c r="B539" s="13">
        <f>COUNTIFS($E$3:E539,'تقرير منتج تام'!$E$4)</f>
        <v>8</v>
      </c>
      <c r="C539" s="37"/>
      <c r="D539" s="38"/>
      <c r="E539" s="37"/>
      <c r="F539" s="39"/>
      <c r="G539" s="40"/>
      <c r="H539" s="40"/>
      <c r="I539" s="41"/>
      <c r="J539" s="41"/>
      <c r="K539" s="26" t="str">
        <f>_xlfn.IFNA(VLOOKUP(E539,الاوردرات!$B$1:$C$600,2,0),"")</f>
        <v/>
      </c>
      <c r="L539" s="52"/>
      <c r="N539" s="21" t="str">
        <f t="shared" si="17"/>
        <v/>
      </c>
      <c r="O539" s="22" t="str">
        <f>_xlfn.IFNA((VLOOKUP(F539,help!$C$2:$F$12,4,0))*(N539*24),"")</f>
        <v/>
      </c>
      <c r="AP539" s="17">
        <f t="shared" si="18"/>
        <v>0</v>
      </c>
    </row>
    <row r="540" spans="2:42" ht="33" x14ac:dyDescent="0.25">
      <c r="B540" s="13">
        <f>COUNTIFS($E$3:E540,'تقرير منتج تام'!$E$4)</f>
        <v>8</v>
      </c>
      <c r="C540" s="37"/>
      <c r="D540" s="38"/>
      <c r="E540" s="37"/>
      <c r="F540" s="39"/>
      <c r="G540" s="40"/>
      <c r="H540" s="40"/>
      <c r="I540" s="41"/>
      <c r="J540" s="41"/>
      <c r="K540" s="26" t="str">
        <f>_xlfn.IFNA(VLOOKUP(E540,الاوردرات!$B$1:$C$600,2,0),"")</f>
        <v/>
      </c>
      <c r="L540" s="52"/>
      <c r="N540" s="21" t="str">
        <f t="shared" si="17"/>
        <v/>
      </c>
      <c r="O540" s="22" t="str">
        <f>_xlfn.IFNA((VLOOKUP(F540,help!$C$2:$F$12,4,0))*(N540*24),"")</f>
        <v/>
      </c>
      <c r="AP540" s="17">
        <f t="shared" si="18"/>
        <v>0</v>
      </c>
    </row>
    <row r="541" spans="2:42" ht="33" x14ac:dyDescent="0.25">
      <c r="B541" s="13">
        <f>COUNTIFS($E$3:E541,'تقرير منتج تام'!$E$4)</f>
        <v>8</v>
      </c>
      <c r="C541" s="37"/>
      <c r="D541" s="38"/>
      <c r="E541" s="37"/>
      <c r="F541" s="39"/>
      <c r="G541" s="40"/>
      <c r="H541" s="40"/>
      <c r="I541" s="41"/>
      <c r="J541" s="41"/>
      <c r="K541" s="26" t="str">
        <f>_xlfn.IFNA(VLOOKUP(E541,الاوردرات!$B$1:$C$600,2,0),"")</f>
        <v/>
      </c>
      <c r="L541" s="52"/>
      <c r="N541" s="21" t="str">
        <f t="shared" si="17"/>
        <v/>
      </c>
      <c r="O541" s="22" t="str">
        <f>_xlfn.IFNA((VLOOKUP(F541,help!$C$2:$F$12,4,0))*(N541*24),"")</f>
        <v/>
      </c>
      <c r="AP541" s="17">
        <f t="shared" si="18"/>
        <v>0</v>
      </c>
    </row>
    <row r="542" spans="2:42" ht="33" x14ac:dyDescent="0.25">
      <c r="B542" s="13">
        <f>COUNTIFS($E$3:E542,'تقرير منتج تام'!$E$4)</f>
        <v>8</v>
      </c>
      <c r="C542" s="37"/>
      <c r="D542" s="38"/>
      <c r="E542" s="37"/>
      <c r="F542" s="39"/>
      <c r="G542" s="40"/>
      <c r="H542" s="40"/>
      <c r="I542" s="41"/>
      <c r="J542" s="41"/>
      <c r="K542" s="26" t="str">
        <f>_xlfn.IFNA(VLOOKUP(E542,الاوردرات!$B$1:$C$600,2,0),"")</f>
        <v/>
      </c>
      <c r="L542" s="52"/>
      <c r="N542" s="21" t="str">
        <f t="shared" si="17"/>
        <v/>
      </c>
      <c r="O542" s="22" t="str">
        <f>_xlfn.IFNA((VLOOKUP(F542,help!$C$2:$F$12,4,0))*(N542*24),"")</f>
        <v/>
      </c>
      <c r="AP542" s="17">
        <f t="shared" si="18"/>
        <v>0</v>
      </c>
    </row>
    <row r="543" spans="2:42" ht="33" x14ac:dyDescent="0.25">
      <c r="B543" s="13">
        <f>COUNTIFS($E$3:E543,'تقرير منتج تام'!$E$4)</f>
        <v>8</v>
      </c>
      <c r="C543" s="37"/>
      <c r="D543" s="38"/>
      <c r="E543" s="37"/>
      <c r="F543" s="39"/>
      <c r="G543" s="40"/>
      <c r="H543" s="40"/>
      <c r="I543" s="41"/>
      <c r="J543" s="41"/>
      <c r="K543" s="26" t="str">
        <f>_xlfn.IFNA(VLOOKUP(E543,الاوردرات!$B$1:$C$600,2,0),"")</f>
        <v/>
      </c>
      <c r="L543" s="52"/>
      <c r="N543" s="21" t="str">
        <f t="shared" si="17"/>
        <v/>
      </c>
      <c r="O543" s="22" t="str">
        <f>_xlfn.IFNA((VLOOKUP(F543,help!$C$2:$F$12,4,0))*(N543*24),"")</f>
        <v/>
      </c>
      <c r="AP543" s="17">
        <f t="shared" si="18"/>
        <v>0</v>
      </c>
    </row>
    <row r="544" spans="2:42" ht="33" x14ac:dyDescent="0.25">
      <c r="B544" s="13">
        <f>COUNTIFS($E$3:E544,'تقرير منتج تام'!$E$4)</f>
        <v>8</v>
      </c>
      <c r="C544" s="37"/>
      <c r="D544" s="38"/>
      <c r="E544" s="37"/>
      <c r="F544" s="39"/>
      <c r="G544" s="40"/>
      <c r="H544" s="40"/>
      <c r="I544" s="41"/>
      <c r="J544" s="41"/>
      <c r="K544" s="26" t="str">
        <f>_xlfn.IFNA(VLOOKUP(E544,الاوردرات!$B$1:$C$600,2,0),"")</f>
        <v/>
      </c>
      <c r="L544" s="52"/>
      <c r="N544" s="21" t="str">
        <f t="shared" si="17"/>
        <v/>
      </c>
      <c r="O544" s="22" t="str">
        <f>_xlfn.IFNA((VLOOKUP(F544,help!$C$2:$F$12,4,0))*(N544*24),"")</f>
        <v/>
      </c>
      <c r="AP544" s="17">
        <f t="shared" si="18"/>
        <v>0</v>
      </c>
    </row>
    <row r="545" spans="2:42" ht="33" x14ac:dyDescent="0.25">
      <c r="B545" s="13">
        <f>COUNTIFS($E$3:E545,'تقرير منتج تام'!$E$4)</f>
        <v>8</v>
      </c>
      <c r="C545" s="37"/>
      <c r="D545" s="38"/>
      <c r="E545" s="37"/>
      <c r="F545" s="39"/>
      <c r="G545" s="40"/>
      <c r="H545" s="40"/>
      <c r="I545" s="41"/>
      <c r="J545" s="41"/>
      <c r="K545" s="26" t="str">
        <f>_xlfn.IFNA(VLOOKUP(E545,الاوردرات!$B$1:$C$600,2,0),"")</f>
        <v/>
      </c>
      <c r="L545" s="52"/>
      <c r="N545" s="21" t="str">
        <f t="shared" si="17"/>
        <v/>
      </c>
      <c r="O545" s="22" t="str">
        <f>_xlfn.IFNA((VLOOKUP(F545,help!$C$2:$F$12,4,0))*(N545*24),"")</f>
        <v/>
      </c>
      <c r="AP545" s="17">
        <f t="shared" si="18"/>
        <v>0</v>
      </c>
    </row>
    <row r="546" spans="2:42" ht="33" x14ac:dyDescent="0.25">
      <c r="B546" s="13">
        <f>COUNTIFS($E$3:E546,'تقرير منتج تام'!$E$4)</f>
        <v>8</v>
      </c>
      <c r="C546" s="37"/>
      <c r="D546" s="38"/>
      <c r="E546" s="37"/>
      <c r="F546" s="39"/>
      <c r="G546" s="40"/>
      <c r="H546" s="40"/>
      <c r="I546" s="41"/>
      <c r="J546" s="41"/>
      <c r="K546" s="26" t="str">
        <f>_xlfn.IFNA(VLOOKUP(E546,الاوردرات!$B$1:$C$600,2,0),"")</f>
        <v/>
      </c>
      <c r="L546" s="52"/>
      <c r="N546" s="21" t="str">
        <f t="shared" si="17"/>
        <v/>
      </c>
      <c r="O546" s="22" t="str">
        <f>_xlfn.IFNA((VLOOKUP(F546,help!$C$2:$F$12,4,0))*(N546*24),"")</f>
        <v/>
      </c>
      <c r="AP546" s="17">
        <f t="shared" si="18"/>
        <v>0</v>
      </c>
    </row>
    <row r="547" spans="2:42" ht="33" x14ac:dyDescent="0.25">
      <c r="B547" s="13">
        <f>COUNTIFS($E$3:E547,'تقرير منتج تام'!$E$4)</f>
        <v>8</v>
      </c>
      <c r="C547" s="37"/>
      <c r="D547" s="38"/>
      <c r="E547" s="37"/>
      <c r="F547" s="39"/>
      <c r="G547" s="40"/>
      <c r="H547" s="40"/>
      <c r="I547" s="41"/>
      <c r="J547" s="41"/>
      <c r="K547" s="26" t="str">
        <f>_xlfn.IFNA(VLOOKUP(E547,الاوردرات!$B$1:$C$600,2,0),"")</f>
        <v/>
      </c>
      <c r="L547" s="52"/>
      <c r="N547" s="21" t="str">
        <f t="shared" si="17"/>
        <v/>
      </c>
      <c r="O547" s="22" t="str">
        <f>_xlfn.IFNA((VLOOKUP(F547,help!$C$2:$F$12,4,0))*(N547*24),"")</f>
        <v/>
      </c>
      <c r="AP547" s="17">
        <f t="shared" si="18"/>
        <v>0</v>
      </c>
    </row>
    <row r="548" spans="2:42" ht="33" x14ac:dyDescent="0.25">
      <c r="B548" s="13">
        <f>COUNTIFS($E$3:E548,'تقرير منتج تام'!$E$4)</f>
        <v>8</v>
      </c>
      <c r="C548" s="37"/>
      <c r="D548" s="38"/>
      <c r="E548" s="28"/>
      <c r="F548" s="39"/>
      <c r="G548" s="40"/>
      <c r="H548" s="40"/>
      <c r="I548" s="41"/>
      <c r="J548" s="41"/>
      <c r="K548" s="26" t="str">
        <f>_xlfn.IFNA(VLOOKUP(E548,الاوردرات!$B$1:$C$600,2,0),"")</f>
        <v/>
      </c>
      <c r="L548" s="52"/>
      <c r="N548" s="21" t="str">
        <f t="shared" si="17"/>
        <v/>
      </c>
      <c r="O548" s="22" t="str">
        <f>_xlfn.IFNA((VLOOKUP(F548,help!$C$2:$F$12,4,0))*(N548*24),"")</f>
        <v/>
      </c>
      <c r="AP548" s="17">
        <f t="shared" si="18"/>
        <v>0</v>
      </c>
    </row>
    <row r="549" spans="2:42" ht="33" x14ac:dyDescent="0.25">
      <c r="B549" s="13">
        <f>COUNTIFS($E$3:E549,'تقرير منتج تام'!$E$4)</f>
        <v>8</v>
      </c>
      <c r="C549" s="37"/>
      <c r="D549" s="38"/>
      <c r="E549" s="28"/>
      <c r="F549" s="39"/>
      <c r="G549" s="40"/>
      <c r="H549" s="40"/>
      <c r="I549" s="41"/>
      <c r="J549" s="41"/>
      <c r="K549" s="26" t="str">
        <f>_xlfn.IFNA(VLOOKUP(E549,الاوردرات!$B$1:$C$600,2,0),"")</f>
        <v/>
      </c>
      <c r="L549" s="52"/>
      <c r="N549" s="21" t="str">
        <f t="shared" si="17"/>
        <v/>
      </c>
      <c r="O549" s="22" t="str">
        <f>_xlfn.IFNA((VLOOKUP(F549,help!$C$2:$F$12,4,0))*(N549*24),"")</f>
        <v/>
      </c>
      <c r="AP549" s="17">
        <f t="shared" si="18"/>
        <v>0</v>
      </c>
    </row>
    <row r="550" spans="2:42" ht="33" x14ac:dyDescent="0.25">
      <c r="B550" s="13">
        <f>COUNTIFS($E$3:E550,'تقرير منتج تام'!$E$4)</f>
        <v>8</v>
      </c>
      <c r="C550" s="37"/>
      <c r="D550" s="38"/>
      <c r="E550" s="28"/>
      <c r="F550" s="39"/>
      <c r="G550" s="40"/>
      <c r="H550" s="40"/>
      <c r="I550" s="41"/>
      <c r="J550" s="41"/>
      <c r="K550" s="26" t="str">
        <f>_xlfn.IFNA(VLOOKUP(E550,الاوردرات!$B$1:$C$600,2,0),"")</f>
        <v/>
      </c>
      <c r="L550" s="52"/>
      <c r="N550" s="21" t="str">
        <f t="shared" si="17"/>
        <v/>
      </c>
      <c r="O550" s="22" t="str">
        <f>_xlfn.IFNA((VLOOKUP(F550,help!$C$2:$F$12,4,0))*(N550*24),"")</f>
        <v/>
      </c>
      <c r="AP550" s="17">
        <f t="shared" si="18"/>
        <v>0</v>
      </c>
    </row>
    <row r="551" spans="2:42" ht="33" x14ac:dyDescent="0.25">
      <c r="B551" s="13">
        <f>COUNTIFS($E$3:E551,'تقرير منتج تام'!$E$4)</f>
        <v>8</v>
      </c>
      <c r="C551" s="37"/>
      <c r="D551" s="38"/>
      <c r="E551" s="28"/>
      <c r="F551" s="39"/>
      <c r="G551" s="40"/>
      <c r="H551" s="40"/>
      <c r="I551" s="41"/>
      <c r="J551" s="41"/>
      <c r="K551" s="26" t="str">
        <f>_xlfn.IFNA(VLOOKUP(E551,الاوردرات!$B$1:$C$600,2,0),"")</f>
        <v/>
      </c>
      <c r="L551" s="52"/>
      <c r="N551" s="21" t="str">
        <f t="shared" si="17"/>
        <v/>
      </c>
      <c r="O551" s="22" t="str">
        <f>_xlfn.IFNA((VLOOKUP(F551,help!$C$2:$F$12,4,0))*(N551*24),"")</f>
        <v/>
      </c>
      <c r="AP551" s="17">
        <f t="shared" si="18"/>
        <v>0</v>
      </c>
    </row>
    <row r="552" spans="2:42" ht="23.25" customHeight="1" x14ac:dyDescent="0.25">
      <c r="B552" s="13">
        <f>COUNTIFS($E$3:E552,'تقرير منتج تام'!$E$4)</f>
        <v>8</v>
      </c>
      <c r="C552" s="37"/>
      <c r="D552" s="38"/>
      <c r="E552" s="28"/>
      <c r="F552" s="39"/>
      <c r="G552" s="40"/>
      <c r="H552" s="40"/>
      <c r="I552" s="41"/>
      <c r="J552" s="41"/>
      <c r="K552" s="26" t="str">
        <f>_xlfn.IFNA(VLOOKUP(E552,الاوردرات!$B$1:$C$600,2,0),"")</f>
        <v/>
      </c>
      <c r="L552" s="52"/>
      <c r="N552" s="21" t="str">
        <f t="shared" si="17"/>
        <v/>
      </c>
      <c r="O552" s="22" t="str">
        <f>_xlfn.IFNA((VLOOKUP(F552,help!$C$2:$F$12,4,0))*(N552*24),"")</f>
        <v/>
      </c>
      <c r="AP552" s="17">
        <f t="shared" si="18"/>
        <v>0</v>
      </c>
    </row>
    <row r="553" spans="2:42" ht="33" x14ac:dyDescent="0.25">
      <c r="B553" s="13">
        <f>COUNTIFS($E$3:E553,'تقرير منتج تام'!$E$4)</f>
        <v>8</v>
      </c>
      <c r="C553" s="37"/>
      <c r="D553" s="38"/>
      <c r="E553" s="28"/>
      <c r="F553" s="39"/>
      <c r="G553" s="40"/>
      <c r="H553" s="40"/>
      <c r="I553" s="41"/>
      <c r="J553" s="41"/>
      <c r="K553" s="26" t="str">
        <f>_xlfn.IFNA(VLOOKUP(E553,الاوردرات!$B$1:$C$600,2,0),"")</f>
        <v/>
      </c>
      <c r="L553" s="52"/>
      <c r="N553" s="21" t="str">
        <f t="shared" si="17"/>
        <v/>
      </c>
      <c r="O553" s="22" t="str">
        <f>_xlfn.IFNA((VLOOKUP(F553,help!$C$2:$F$12,4,0))*(N553*24),"")</f>
        <v/>
      </c>
      <c r="AP553" s="17">
        <f t="shared" si="18"/>
        <v>0</v>
      </c>
    </row>
    <row r="554" spans="2:42" ht="33" x14ac:dyDescent="0.25">
      <c r="B554" s="13">
        <f>COUNTIFS($E$3:E554,'تقرير منتج تام'!$E$4)</f>
        <v>8</v>
      </c>
      <c r="C554" s="37"/>
      <c r="D554" s="38"/>
      <c r="E554" s="28"/>
      <c r="F554" s="39"/>
      <c r="G554" s="40"/>
      <c r="H554" s="40"/>
      <c r="I554" s="41"/>
      <c r="J554" s="41"/>
      <c r="K554" s="26" t="str">
        <f>_xlfn.IFNA(VLOOKUP(E554,الاوردرات!$B$1:$C$600,2,0),"")</f>
        <v/>
      </c>
      <c r="L554" s="52"/>
      <c r="N554" s="21" t="str">
        <f t="shared" si="17"/>
        <v/>
      </c>
      <c r="O554" s="22" t="str">
        <f>_xlfn.IFNA((VLOOKUP(F554,help!$C$2:$F$12,4,0))*(N554*24),"")</f>
        <v/>
      </c>
      <c r="AP554" s="17">
        <f t="shared" si="18"/>
        <v>0</v>
      </c>
    </row>
    <row r="555" spans="2:42" ht="33" x14ac:dyDescent="0.25">
      <c r="B555" s="13">
        <f>COUNTIFS($E$3:E555,'تقرير منتج تام'!$E$4)</f>
        <v>8</v>
      </c>
      <c r="C555" s="37"/>
      <c r="D555" s="38"/>
      <c r="E555" s="28"/>
      <c r="F555" s="39"/>
      <c r="G555" s="40"/>
      <c r="H555" s="40"/>
      <c r="I555" s="41"/>
      <c r="J555" s="41"/>
      <c r="K555" s="26" t="str">
        <f>_xlfn.IFNA(VLOOKUP(E555,الاوردرات!$B$1:$C$600,2,0),"")</f>
        <v/>
      </c>
      <c r="L555" s="52"/>
      <c r="N555" s="21" t="str">
        <f t="shared" si="17"/>
        <v/>
      </c>
      <c r="O555" s="22" t="str">
        <f>_xlfn.IFNA((VLOOKUP(F555,help!$C$2:$F$12,4,0))*(N555*24),"")</f>
        <v/>
      </c>
      <c r="AP555" s="17">
        <f t="shared" si="18"/>
        <v>0</v>
      </c>
    </row>
    <row r="556" spans="2:42" ht="33" x14ac:dyDescent="0.25">
      <c r="B556" s="13">
        <f>COUNTIFS($E$3:E556,'تقرير منتج تام'!$E$4)</f>
        <v>8</v>
      </c>
      <c r="C556" s="37"/>
      <c r="D556" s="38"/>
      <c r="E556" s="28"/>
      <c r="F556" s="39"/>
      <c r="G556" s="40"/>
      <c r="H556" s="40"/>
      <c r="I556" s="41"/>
      <c r="J556" s="41"/>
      <c r="K556" s="26" t="str">
        <f>_xlfn.IFNA(VLOOKUP(E556,الاوردرات!$B$1:$C$600,2,0),"")</f>
        <v/>
      </c>
      <c r="L556" s="52"/>
      <c r="N556" s="21" t="str">
        <f t="shared" si="17"/>
        <v/>
      </c>
      <c r="O556" s="22" t="str">
        <f>_xlfn.IFNA((VLOOKUP(F556,help!$C$2:$F$12,4,0))*(N556*24),"")</f>
        <v/>
      </c>
      <c r="AP556" s="17">
        <f t="shared" si="18"/>
        <v>0</v>
      </c>
    </row>
    <row r="557" spans="2:42" ht="33" x14ac:dyDescent="0.25">
      <c r="B557" s="13">
        <f>COUNTIFS($E$3:E557,'تقرير منتج تام'!$E$4)</f>
        <v>8</v>
      </c>
      <c r="C557" s="37"/>
      <c r="D557" s="38"/>
      <c r="E557" s="28"/>
      <c r="F557" s="39"/>
      <c r="G557" s="40"/>
      <c r="H557" s="40"/>
      <c r="I557" s="41"/>
      <c r="J557" s="41"/>
      <c r="K557" s="26" t="str">
        <f>_xlfn.IFNA(VLOOKUP(E557,الاوردرات!$B$1:$C$600,2,0),"")</f>
        <v/>
      </c>
      <c r="L557" s="52"/>
      <c r="N557" s="21" t="str">
        <f t="shared" si="17"/>
        <v/>
      </c>
      <c r="O557" s="22" t="str">
        <f>_xlfn.IFNA((VLOOKUP(F557,help!$C$2:$F$12,4,0))*(N557*24),"")</f>
        <v/>
      </c>
      <c r="AP557" s="17">
        <f t="shared" si="18"/>
        <v>0</v>
      </c>
    </row>
    <row r="558" spans="2:42" ht="33" x14ac:dyDescent="0.25">
      <c r="B558" s="13">
        <f>COUNTIFS($E$3:E558,'تقرير منتج تام'!$E$4)</f>
        <v>8</v>
      </c>
      <c r="C558" s="37"/>
      <c r="D558" s="38"/>
      <c r="E558" s="28"/>
      <c r="F558" s="39"/>
      <c r="G558" s="40"/>
      <c r="H558" s="40"/>
      <c r="I558" s="41"/>
      <c r="J558" s="41"/>
      <c r="K558" s="26" t="str">
        <f>_xlfn.IFNA(VLOOKUP(E558,الاوردرات!$B$1:$C$600,2,0),"")</f>
        <v/>
      </c>
      <c r="L558" s="52"/>
      <c r="N558" s="21" t="str">
        <f t="shared" si="17"/>
        <v/>
      </c>
      <c r="O558" s="22" t="str">
        <f>_xlfn.IFNA((VLOOKUP(F558,help!$C$2:$F$12,4,0))*(N558*24),"")</f>
        <v/>
      </c>
      <c r="AP558" s="17">
        <f t="shared" si="18"/>
        <v>0</v>
      </c>
    </row>
    <row r="559" spans="2:42" ht="33" x14ac:dyDescent="0.25">
      <c r="B559" s="13">
        <f>COUNTIFS($E$3:E559,'تقرير منتج تام'!$E$4)</f>
        <v>8</v>
      </c>
      <c r="C559" s="37"/>
      <c r="D559" s="38"/>
      <c r="E559" s="28"/>
      <c r="F559" s="39"/>
      <c r="G559" s="40"/>
      <c r="H559" s="40"/>
      <c r="I559" s="41"/>
      <c r="J559" s="41"/>
      <c r="K559" s="26" t="str">
        <f>_xlfn.IFNA(VLOOKUP(E559,الاوردرات!$B$1:$C$600,2,0),"")</f>
        <v/>
      </c>
      <c r="L559" s="52"/>
      <c r="N559" s="21" t="str">
        <f t="shared" si="17"/>
        <v/>
      </c>
      <c r="O559" s="22" t="str">
        <f>_xlfn.IFNA((VLOOKUP(F559,help!$C$2:$F$12,4,0))*(N559*24),"")</f>
        <v/>
      </c>
      <c r="AP559" s="17">
        <f t="shared" si="18"/>
        <v>0</v>
      </c>
    </row>
    <row r="560" spans="2:42" ht="33" x14ac:dyDescent="0.25">
      <c r="B560" s="13">
        <f>COUNTIFS($E$3:E560,'تقرير منتج تام'!$E$4)</f>
        <v>8</v>
      </c>
      <c r="C560" s="37"/>
      <c r="D560" s="38"/>
      <c r="E560" s="28"/>
      <c r="F560" s="39"/>
      <c r="G560" s="40"/>
      <c r="H560" s="40"/>
      <c r="I560" s="41"/>
      <c r="J560" s="41"/>
      <c r="K560" s="26" t="str">
        <f>_xlfn.IFNA(VLOOKUP(E560,الاوردرات!$B$1:$C$600,2,0),"")</f>
        <v/>
      </c>
      <c r="L560" s="52"/>
      <c r="N560" s="21" t="str">
        <f t="shared" si="17"/>
        <v/>
      </c>
      <c r="O560" s="22" t="str">
        <f>_xlfn.IFNA((VLOOKUP(F560,help!$C$2:$F$12,4,0))*(N560*24),"")</f>
        <v/>
      </c>
      <c r="AP560" s="17">
        <f t="shared" si="18"/>
        <v>0</v>
      </c>
    </row>
    <row r="561" spans="2:42" ht="33" x14ac:dyDescent="0.25">
      <c r="B561" s="13">
        <f>COUNTIFS($E$3:E561,'تقرير منتج تام'!$E$4)</f>
        <v>8</v>
      </c>
      <c r="C561" s="37"/>
      <c r="D561" s="38"/>
      <c r="E561" s="28"/>
      <c r="F561" s="39"/>
      <c r="G561" s="40"/>
      <c r="H561" s="40"/>
      <c r="I561" s="41"/>
      <c r="J561" s="41"/>
      <c r="K561" s="26" t="str">
        <f>_xlfn.IFNA(VLOOKUP(E561,الاوردرات!$B$1:$C$600,2,0),"")</f>
        <v/>
      </c>
      <c r="L561" s="52"/>
      <c r="N561" s="21" t="str">
        <f t="shared" si="17"/>
        <v/>
      </c>
      <c r="O561" s="22" t="str">
        <f>_xlfn.IFNA((VLOOKUP(F561,help!$C$2:$F$12,4,0))*(N561*24),"")</f>
        <v/>
      </c>
      <c r="AP561" s="17">
        <f t="shared" si="18"/>
        <v>0</v>
      </c>
    </row>
    <row r="562" spans="2:42" ht="33" x14ac:dyDescent="0.25">
      <c r="B562" s="13">
        <f>COUNTIFS($E$3:E562,'تقرير منتج تام'!$E$4)</f>
        <v>8</v>
      </c>
      <c r="C562" s="37"/>
      <c r="D562" s="38"/>
      <c r="E562" s="37"/>
      <c r="F562" s="39"/>
      <c r="G562" s="40"/>
      <c r="H562" s="40"/>
      <c r="I562" s="41"/>
      <c r="J562" s="41"/>
      <c r="K562" s="26" t="str">
        <f>_xlfn.IFNA(VLOOKUP(E562,الاوردرات!$B$1:$C$600,2,0),"")</f>
        <v/>
      </c>
      <c r="L562" s="52"/>
      <c r="N562" s="21" t="str">
        <f t="shared" si="17"/>
        <v/>
      </c>
      <c r="O562" s="22" t="str">
        <f>_xlfn.IFNA((VLOOKUP(F562,help!$C$2:$F$12,4,0))*(N562*24),"")</f>
        <v/>
      </c>
      <c r="AP562" s="17">
        <f t="shared" si="18"/>
        <v>0</v>
      </c>
    </row>
    <row r="563" spans="2:42" ht="33" x14ac:dyDescent="0.25">
      <c r="B563" s="13">
        <f>COUNTIFS($E$3:E563,'تقرير منتج تام'!$E$4)</f>
        <v>8</v>
      </c>
      <c r="C563" s="37"/>
      <c r="D563" s="38"/>
      <c r="E563" s="37"/>
      <c r="F563" s="39"/>
      <c r="G563" s="40"/>
      <c r="H563" s="40"/>
      <c r="I563" s="41"/>
      <c r="J563" s="41"/>
      <c r="K563" s="26" t="str">
        <f>_xlfn.IFNA(VLOOKUP(E563,الاوردرات!$B$1:$C$600,2,0),"")</f>
        <v/>
      </c>
      <c r="L563" s="52"/>
      <c r="N563" s="21" t="str">
        <f t="shared" si="17"/>
        <v/>
      </c>
      <c r="O563" s="22" t="str">
        <f>_xlfn.IFNA((VLOOKUP(F563,help!$C$2:$F$12,4,0))*(N563*24),"")</f>
        <v/>
      </c>
      <c r="AP563" s="17">
        <f t="shared" si="18"/>
        <v>0</v>
      </c>
    </row>
    <row r="564" spans="2:42" ht="33" x14ac:dyDescent="0.25">
      <c r="B564" s="13">
        <f>COUNTIFS($E$3:E564,'تقرير منتج تام'!$E$4)</f>
        <v>8</v>
      </c>
      <c r="C564" s="37"/>
      <c r="D564" s="38"/>
      <c r="E564" s="37"/>
      <c r="F564" s="39"/>
      <c r="G564" s="40"/>
      <c r="H564" s="40"/>
      <c r="I564" s="41"/>
      <c r="J564" s="41"/>
      <c r="K564" s="26" t="str">
        <f>_xlfn.IFNA(VLOOKUP(E564,الاوردرات!$B$1:$C$600,2,0),"")</f>
        <v/>
      </c>
      <c r="L564" s="52"/>
      <c r="N564" s="21" t="str">
        <f t="shared" si="17"/>
        <v/>
      </c>
      <c r="O564" s="22" t="str">
        <f>_xlfn.IFNA((VLOOKUP(F564,help!$C$2:$F$12,4,0))*(N564*24),"")</f>
        <v/>
      </c>
      <c r="AP564" s="17">
        <f t="shared" si="18"/>
        <v>0</v>
      </c>
    </row>
    <row r="565" spans="2:42" ht="33" x14ac:dyDescent="0.25">
      <c r="B565" s="13">
        <f>COUNTIFS($E$3:E565,'تقرير منتج تام'!$E$4)</f>
        <v>8</v>
      </c>
      <c r="C565" s="37"/>
      <c r="D565" s="38"/>
      <c r="E565" s="37"/>
      <c r="F565" s="39"/>
      <c r="G565" s="40"/>
      <c r="H565" s="40"/>
      <c r="I565" s="41"/>
      <c r="J565" s="41"/>
      <c r="K565" s="26" t="str">
        <f>_xlfn.IFNA(VLOOKUP(E565,الاوردرات!$B$1:$C$600,2,0),"")</f>
        <v/>
      </c>
      <c r="L565" s="52"/>
      <c r="N565" s="21" t="str">
        <f t="shared" si="17"/>
        <v/>
      </c>
      <c r="O565" s="22" t="str">
        <f>_xlfn.IFNA((VLOOKUP(F565,help!$C$2:$F$12,4,0))*(N565*24),"")</f>
        <v/>
      </c>
      <c r="AP565" s="17">
        <f t="shared" si="18"/>
        <v>0</v>
      </c>
    </row>
    <row r="566" spans="2:42" ht="33" x14ac:dyDescent="0.25">
      <c r="B566" s="13">
        <f>COUNTIFS($E$3:E566,'تقرير منتج تام'!$E$4)</f>
        <v>8</v>
      </c>
      <c r="C566" s="37"/>
      <c r="D566" s="38"/>
      <c r="E566" s="37"/>
      <c r="F566" s="39"/>
      <c r="G566" s="40"/>
      <c r="H566" s="40"/>
      <c r="I566" s="41"/>
      <c r="J566" s="41"/>
      <c r="K566" s="26" t="str">
        <f>_xlfn.IFNA(VLOOKUP(E566,الاوردرات!$B$1:$C$600,2,0),"")</f>
        <v/>
      </c>
      <c r="L566" s="52"/>
      <c r="N566" s="21" t="str">
        <f t="shared" si="17"/>
        <v/>
      </c>
      <c r="O566" s="22" t="str">
        <f>_xlfn.IFNA((VLOOKUP(F566,help!$C$2:$F$12,4,0))*(N566*24),"")</f>
        <v/>
      </c>
      <c r="AP566" s="17">
        <f t="shared" si="18"/>
        <v>0</v>
      </c>
    </row>
    <row r="567" spans="2:42" ht="33" x14ac:dyDescent="0.25">
      <c r="B567" s="13">
        <f>COUNTIFS($E$3:E567,'تقرير منتج تام'!$E$4)</f>
        <v>8</v>
      </c>
      <c r="C567" s="37"/>
      <c r="D567" s="38"/>
      <c r="E567" s="37"/>
      <c r="F567" s="39"/>
      <c r="G567" s="40"/>
      <c r="H567" s="40"/>
      <c r="I567" s="41"/>
      <c r="J567" s="41"/>
      <c r="K567" s="26" t="str">
        <f>_xlfn.IFNA(VLOOKUP(E567,الاوردرات!$B$1:$C$600,2,0),"")</f>
        <v/>
      </c>
      <c r="L567" s="52"/>
      <c r="N567" s="21" t="str">
        <f t="shared" ref="N567:N630" si="19">IF(I567&lt;&gt;"",J567-I567,"")</f>
        <v/>
      </c>
      <c r="O567" s="22" t="str">
        <f>_xlfn.IFNA((VLOOKUP(F567,help!$C$2:$F$12,4,0))*(N567*24),"")</f>
        <v/>
      </c>
      <c r="AP567" s="17">
        <f t="shared" si="18"/>
        <v>0</v>
      </c>
    </row>
    <row r="568" spans="2:42" ht="33" x14ac:dyDescent="0.25">
      <c r="B568" s="13">
        <f>COUNTIFS($E$3:E568,'تقرير منتج تام'!$E$4)</f>
        <v>8</v>
      </c>
      <c r="C568" s="37"/>
      <c r="D568" s="38"/>
      <c r="E568" s="37"/>
      <c r="F568" s="39"/>
      <c r="G568" s="40"/>
      <c r="H568" s="40"/>
      <c r="I568" s="41"/>
      <c r="J568" s="41"/>
      <c r="K568" s="26" t="str">
        <f>_xlfn.IFNA(VLOOKUP(E568,الاوردرات!$B$1:$C$600,2,0),"")</f>
        <v/>
      </c>
      <c r="L568" s="52"/>
      <c r="N568" s="21" t="str">
        <f t="shared" si="19"/>
        <v/>
      </c>
      <c r="O568" s="22" t="str">
        <f>_xlfn.IFNA((VLOOKUP(F568,help!$C$2:$F$12,4,0))*(N568*24),"")</f>
        <v/>
      </c>
      <c r="AP568" s="17">
        <f t="shared" si="18"/>
        <v>0</v>
      </c>
    </row>
    <row r="569" spans="2:42" ht="33" x14ac:dyDescent="0.25">
      <c r="B569" s="13">
        <f>COUNTIFS($E$3:E569,'تقرير منتج تام'!$E$4)</f>
        <v>8</v>
      </c>
      <c r="C569" s="37"/>
      <c r="D569" s="38"/>
      <c r="E569" s="37"/>
      <c r="F569" s="39"/>
      <c r="G569" s="40"/>
      <c r="H569" s="40"/>
      <c r="I569" s="41"/>
      <c r="J569" s="41"/>
      <c r="K569" s="26" t="str">
        <f>_xlfn.IFNA(VLOOKUP(E569,الاوردرات!$B$1:$C$600,2,0),"")</f>
        <v/>
      </c>
      <c r="L569" s="52"/>
      <c r="N569" s="21" t="str">
        <f t="shared" si="19"/>
        <v/>
      </c>
      <c r="O569" s="22" t="str">
        <f>_xlfn.IFNA((VLOOKUP(F569,help!$C$2:$F$12,4,0))*(N569*24),"")</f>
        <v/>
      </c>
      <c r="AP569" s="17">
        <f t="shared" si="18"/>
        <v>0</v>
      </c>
    </row>
    <row r="570" spans="2:42" ht="33" x14ac:dyDescent="0.25">
      <c r="B570" s="13">
        <f>COUNTIFS($E$3:E570,'تقرير منتج تام'!$E$4)</f>
        <v>8</v>
      </c>
      <c r="C570" s="37"/>
      <c r="D570" s="38"/>
      <c r="E570" s="37"/>
      <c r="F570" s="39"/>
      <c r="G570" s="40"/>
      <c r="H570" s="40"/>
      <c r="I570" s="41"/>
      <c r="J570" s="41"/>
      <c r="K570" s="26" t="str">
        <f>_xlfn.IFNA(VLOOKUP(E570,الاوردرات!$B$1:$C$600,2,0),"")</f>
        <v/>
      </c>
      <c r="L570" s="52"/>
      <c r="N570" s="21" t="str">
        <f t="shared" si="19"/>
        <v/>
      </c>
      <c r="O570" s="22" t="str">
        <f>_xlfn.IFNA((VLOOKUP(F570,help!$C$2:$F$12,4,0))*(N570*24),"")</f>
        <v/>
      </c>
      <c r="AP570" s="17">
        <f t="shared" si="18"/>
        <v>0</v>
      </c>
    </row>
    <row r="571" spans="2:42" ht="33" x14ac:dyDescent="0.25">
      <c r="B571" s="13">
        <f>COUNTIFS($E$3:E571,'تقرير منتج تام'!$E$4)</f>
        <v>8</v>
      </c>
      <c r="C571" s="37"/>
      <c r="D571" s="38"/>
      <c r="E571" s="37"/>
      <c r="F571" s="39"/>
      <c r="G571" s="40"/>
      <c r="H571" s="40"/>
      <c r="I571" s="41"/>
      <c r="J571" s="41"/>
      <c r="K571" s="26" t="str">
        <f>_xlfn.IFNA(VLOOKUP(E571,الاوردرات!$B$1:$C$600,2,0),"")</f>
        <v/>
      </c>
      <c r="L571" s="52"/>
      <c r="N571" s="21" t="str">
        <f t="shared" si="19"/>
        <v/>
      </c>
      <c r="O571" s="22" t="str">
        <f>_xlfn.IFNA((VLOOKUP(F571,help!$C$2:$F$12,4,0))*(N571*24),"")</f>
        <v/>
      </c>
      <c r="AP571" s="17">
        <f t="shared" si="18"/>
        <v>0</v>
      </c>
    </row>
    <row r="572" spans="2:42" ht="33" x14ac:dyDescent="0.25">
      <c r="B572" s="13">
        <f>COUNTIFS($E$3:E572,'تقرير منتج تام'!$E$4)</f>
        <v>8</v>
      </c>
      <c r="C572" s="37"/>
      <c r="D572" s="38"/>
      <c r="E572" s="37"/>
      <c r="F572" s="39"/>
      <c r="G572" s="40"/>
      <c r="H572" s="40"/>
      <c r="I572" s="41"/>
      <c r="J572" s="41"/>
      <c r="K572" s="26" t="str">
        <f>_xlfn.IFNA(VLOOKUP(E572,الاوردرات!$B$1:$C$600,2,0),"")</f>
        <v/>
      </c>
      <c r="L572" s="52"/>
      <c r="N572" s="21" t="str">
        <f t="shared" si="19"/>
        <v/>
      </c>
      <c r="O572" s="22" t="str">
        <f>_xlfn.IFNA((VLOOKUP(F572,help!$C$2:$F$12,4,0))*(N572*24),"")</f>
        <v/>
      </c>
      <c r="AP572" s="17">
        <f t="shared" si="18"/>
        <v>0</v>
      </c>
    </row>
    <row r="573" spans="2:42" ht="33" x14ac:dyDescent="0.25">
      <c r="B573" s="13">
        <f>COUNTIFS($E$3:E573,'تقرير منتج تام'!$E$4)</f>
        <v>8</v>
      </c>
      <c r="C573" s="37"/>
      <c r="D573" s="38"/>
      <c r="E573" s="37"/>
      <c r="F573" s="39"/>
      <c r="G573" s="40"/>
      <c r="H573" s="40"/>
      <c r="I573" s="41"/>
      <c r="J573" s="41"/>
      <c r="K573" s="26" t="str">
        <f>_xlfn.IFNA(VLOOKUP(E573,الاوردرات!$B$1:$C$600,2,0),"")</f>
        <v/>
      </c>
      <c r="L573" s="52"/>
      <c r="N573" s="21" t="str">
        <f t="shared" si="19"/>
        <v/>
      </c>
      <c r="O573" s="22" t="str">
        <f>_xlfn.IFNA((VLOOKUP(F573,help!$C$2:$F$12,4,0))*(N573*24),"")</f>
        <v/>
      </c>
      <c r="AP573" s="17">
        <f t="shared" si="18"/>
        <v>0</v>
      </c>
    </row>
    <row r="574" spans="2:42" ht="33" x14ac:dyDescent="0.25">
      <c r="B574" s="13">
        <f>COUNTIFS($E$3:E574,'تقرير منتج تام'!$E$4)</f>
        <v>8</v>
      </c>
      <c r="C574" s="37"/>
      <c r="D574" s="38"/>
      <c r="E574" s="37"/>
      <c r="F574" s="39"/>
      <c r="G574" s="40"/>
      <c r="H574" s="40"/>
      <c r="I574" s="41"/>
      <c r="J574" s="41"/>
      <c r="K574" s="26" t="str">
        <f>_xlfn.IFNA(VLOOKUP(E574,الاوردرات!$B$1:$C$600,2,0),"")</f>
        <v/>
      </c>
      <c r="L574" s="52"/>
      <c r="N574" s="21" t="str">
        <f t="shared" si="19"/>
        <v/>
      </c>
      <c r="O574" s="22" t="str">
        <f>_xlfn.IFNA((VLOOKUP(F574,help!$C$2:$F$12,4,0))*(N574*24),"")</f>
        <v/>
      </c>
      <c r="AP574" s="17">
        <f t="shared" si="18"/>
        <v>0</v>
      </c>
    </row>
    <row r="575" spans="2:42" ht="33" x14ac:dyDescent="0.25">
      <c r="B575" s="13">
        <f>COUNTIFS($E$3:E575,'تقرير منتج تام'!$E$4)</f>
        <v>8</v>
      </c>
      <c r="C575" s="37"/>
      <c r="D575" s="38"/>
      <c r="E575" s="37"/>
      <c r="F575" s="39"/>
      <c r="G575" s="40"/>
      <c r="H575" s="40"/>
      <c r="I575" s="41"/>
      <c r="J575" s="41"/>
      <c r="K575" s="26" t="str">
        <f>_xlfn.IFNA(VLOOKUP(E575,الاوردرات!$B$1:$C$600,2,0),"")</f>
        <v/>
      </c>
      <c r="L575" s="52"/>
      <c r="N575" s="21" t="str">
        <f t="shared" si="19"/>
        <v/>
      </c>
      <c r="O575" s="22" t="str">
        <f>_xlfn.IFNA((VLOOKUP(F575,help!$C$2:$F$12,4,0))*(N575*24),"")</f>
        <v/>
      </c>
      <c r="AP575" s="17">
        <f t="shared" si="18"/>
        <v>0</v>
      </c>
    </row>
    <row r="576" spans="2:42" ht="33" x14ac:dyDescent="0.25">
      <c r="B576" s="13">
        <f>COUNTIFS($E$3:E576,'تقرير منتج تام'!$E$4)</f>
        <v>8</v>
      </c>
      <c r="C576" s="37"/>
      <c r="D576" s="38"/>
      <c r="E576" s="37"/>
      <c r="F576" s="39"/>
      <c r="G576" s="40"/>
      <c r="H576" s="40"/>
      <c r="I576" s="41"/>
      <c r="J576" s="41"/>
      <c r="K576" s="26" t="str">
        <f>_xlfn.IFNA(VLOOKUP(E576,الاوردرات!$B$1:$C$600,2,0),"")</f>
        <v/>
      </c>
      <c r="L576" s="52"/>
      <c r="N576" s="21" t="str">
        <f t="shared" si="19"/>
        <v/>
      </c>
      <c r="O576" s="22" t="str">
        <f>_xlfn.IFNA((VLOOKUP(F576,help!$C$2:$F$12,4,0))*(N576*24),"")</f>
        <v/>
      </c>
      <c r="AP576" s="17">
        <f t="shared" si="18"/>
        <v>0</v>
      </c>
    </row>
    <row r="577" spans="2:42" ht="33" x14ac:dyDescent="0.25">
      <c r="B577" s="13">
        <f>COUNTIFS($E$3:E577,'تقرير منتج تام'!$E$4)</f>
        <v>8</v>
      </c>
      <c r="C577" s="37"/>
      <c r="D577" s="38"/>
      <c r="E577" s="37"/>
      <c r="F577" s="39"/>
      <c r="G577" s="40"/>
      <c r="H577" s="40"/>
      <c r="I577" s="41"/>
      <c r="J577" s="41"/>
      <c r="K577" s="26" t="str">
        <f>_xlfn.IFNA(VLOOKUP(E577,الاوردرات!$B$1:$C$600,2,0),"")</f>
        <v/>
      </c>
      <c r="L577" s="52"/>
      <c r="N577" s="21" t="str">
        <f t="shared" si="19"/>
        <v/>
      </c>
      <c r="O577" s="22" t="str">
        <f>_xlfn.IFNA((VLOOKUP(F577,help!$C$2:$F$12,4,0))*(N577*24),"")</f>
        <v/>
      </c>
      <c r="AP577" s="17">
        <f t="shared" si="18"/>
        <v>0</v>
      </c>
    </row>
    <row r="578" spans="2:42" ht="33" x14ac:dyDescent="0.25">
      <c r="B578" s="13">
        <f>COUNTIFS($E$3:E578,'تقرير منتج تام'!$E$4)</f>
        <v>8</v>
      </c>
      <c r="C578" s="37"/>
      <c r="D578" s="38"/>
      <c r="E578" s="37"/>
      <c r="F578" s="39"/>
      <c r="G578" s="40"/>
      <c r="H578" s="40"/>
      <c r="I578" s="41"/>
      <c r="J578" s="41"/>
      <c r="K578" s="26" t="str">
        <f>_xlfn.IFNA(VLOOKUP(E578,الاوردرات!$B$1:$C$600,2,0),"")</f>
        <v/>
      </c>
      <c r="L578" s="52"/>
      <c r="N578" s="21" t="str">
        <f t="shared" si="19"/>
        <v/>
      </c>
      <c r="O578" s="22" t="str">
        <f>_xlfn.IFNA((VLOOKUP(F578,help!$C$2:$F$12,4,0))*(N578*24),"")</f>
        <v/>
      </c>
      <c r="AP578" s="17">
        <f t="shared" si="18"/>
        <v>0</v>
      </c>
    </row>
    <row r="579" spans="2:42" ht="33" x14ac:dyDescent="0.25">
      <c r="B579" s="13">
        <f>COUNTIFS($E$3:E579,'تقرير منتج تام'!$E$4)</f>
        <v>8</v>
      </c>
      <c r="C579" s="37"/>
      <c r="D579" s="38"/>
      <c r="E579" s="37"/>
      <c r="F579" s="39"/>
      <c r="G579" s="40"/>
      <c r="H579" s="40"/>
      <c r="I579" s="41"/>
      <c r="J579" s="41"/>
      <c r="K579" s="26" t="str">
        <f>_xlfn.IFNA(VLOOKUP(E579,الاوردرات!$B$1:$C$600,2,0),"")</f>
        <v/>
      </c>
      <c r="L579" s="52"/>
      <c r="N579" s="21" t="str">
        <f t="shared" si="19"/>
        <v/>
      </c>
      <c r="O579" s="22" t="str">
        <f>_xlfn.IFNA((VLOOKUP(F579,help!$C$2:$F$12,4,0))*(N579*24),"")</f>
        <v/>
      </c>
      <c r="AP579" s="17">
        <f t="shared" si="18"/>
        <v>0</v>
      </c>
    </row>
    <row r="580" spans="2:42" ht="33" x14ac:dyDescent="0.25">
      <c r="B580" s="13">
        <f>COUNTIFS($E$3:E580,'تقرير منتج تام'!$E$4)</f>
        <v>8</v>
      </c>
      <c r="C580" s="37"/>
      <c r="D580" s="38"/>
      <c r="E580" s="37"/>
      <c r="F580" s="39"/>
      <c r="G580" s="40"/>
      <c r="H580" s="40"/>
      <c r="I580" s="41"/>
      <c r="J580" s="41"/>
      <c r="K580" s="26" t="str">
        <f>_xlfn.IFNA(VLOOKUP(E580,الاوردرات!$B$1:$C$600,2,0),"")</f>
        <v/>
      </c>
      <c r="L580" s="52"/>
      <c r="N580" s="21" t="str">
        <f t="shared" si="19"/>
        <v/>
      </c>
      <c r="O580" s="22" t="str">
        <f>_xlfn.IFNA((VLOOKUP(F580,help!$C$2:$F$12,4,0))*(N580*24),"")</f>
        <v/>
      </c>
      <c r="AP580" s="17">
        <f t="shared" ref="AP580:AP643" si="20">D580</f>
        <v>0</v>
      </c>
    </row>
    <row r="581" spans="2:42" ht="33" x14ac:dyDescent="0.25">
      <c r="B581" s="13">
        <f>COUNTIFS($E$3:E581,'تقرير منتج تام'!$E$4)</f>
        <v>8</v>
      </c>
      <c r="C581" s="37"/>
      <c r="D581" s="38"/>
      <c r="E581" s="37"/>
      <c r="F581" s="39"/>
      <c r="G581" s="40"/>
      <c r="H581" s="40"/>
      <c r="I581" s="41"/>
      <c r="J581" s="41"/>
      <c r="K581" s="26" t="str">
        <f>_xlfn.IFNA(VLOOKUP(E581,الاوردرات!$B$1:$C$600,2,0),"")</f>
        <v/>
      </c>
      <c r="L581" s="52"/>
      <c r="N581" s="21" t="str">
        <f t="shared" si="19"/>
        <v/>
      </c>
      <c r="O581" s="22" t="str">
        <f>_xlfn.IFNA((VLOOKUP(F581,help!$C$2:$F$12,4,0))*(N581*24),"")</f>
        <v/>
      </c>
      <c r="AP581" s="17">
        <f t="shared" si="20"/>
        <v>0</v>
      </c>
    </row>
    <row r="582" spans="2:42" ht="33" x14ac:dyDescent="0.25">
      <c r="B582" s="13">
        <f>COUNTIFS($E$3:E582,'تقرير منتج تام'!$E$4)</f>
        <v>8</v>
      </c>
      <c r="C582" s="37"/>
      <c r="D582" s="38"/>
      <c r="E582" s="37"/>
      <c r="F582" s="39"/>
      <c r="G582" s="40"/>
      <c r="H582" s="40"/>
      <c r="I582" s="41"/>
      <c r="J582" s="41"/>
      <c r="K582" s="26" t="str">
        <f>_xlfn.IFNA(VLOOKUP(E582,الاوردرات!$B$1:$C$600,2,0),"")</f>
        <v/>
      </c>
      <c r="L582" s="52"/>
      <c r="N582" s="21" t="str">
        <f t="shared" si="19"/>
        <v/>
      </c>
      <c r="O582" s="22" t="str">
        <f>_xlfn.IFNA((VLOOKUP(F582,help!$C$2:$F$12,4,0))*(N582*24),"")</f>
        <v/>
      </c>
      <c r="AP582" s="17">
        <f t="shared" si="20"/>
        <v>0</v>
      </c>
    </row>
    <row r="583" spans="2:42" ht="33" x14ac:dyDescent="0.25">
      <c r="B583" s="13">
        <f>COUNTIFS($E$3:E583,'تقرير منتج تام'!$E$4)</f>
        <v>8</v>
      </c>
      <c r="C583" s="37"/>
      <c r="D583" s="38"/>
      <c r="E583" s="37"/>
      <c r="F583" s="39"/>
      <c r="G583" s="40"/>
      <c r="H583" s="40"/>
      <c r="I583" s="41"/>
      <c r="J583" s="41"/>
      <c r="K583" s="26" t="str">
        <f>_xlfn.IFNA(VLOOKUP(E583,الاوردرات!$B$1:$C$600,2,0),"")</f>
        <v/>
      </c>
      <c r="L583" s="52"/>
      <c r="N583" s="21" t="str">
        <f t="shared" si="19"/>
        <v/>
      </c>
      <c r="O583" s="22" t="str">
        <f>_xlfn.IFNA((VLOOKUP(F583,help!$C$2:$F$12,4,0))*(N583*24),"")</f>
        <v/>
      </c>
      <c r="AP583" s="17">
        <f t="shared" si="20"/>
        <v>0</v>
      </c>
    </row>
    <row r="584" spans="2:42" ht="33" x14ac:dyDescent="0.25">
      <c r="B584" s="13">
        <f>COUNTIFS($E$3:E584,'تقرير منتج تام'!$E$4)</f>
        <v>8</v>
      </c>
      <c r="C584" s="37"/>
      <c r="D584" s="38"/>
      <c r="E584" s="37"/>
      <c r="F584" s="39"/>
      <c r="G584" s="40"/>
      <c r="H584" s="40"/>
      <c r="I584" s="41"/>
      <c r="J584" s="41"/>
      <c r="K584" s="26" t="str">
        <f>_xlfn.IFNA(VLOOKUP(E584,الاوردرات!$B$1:$C$600,2,0),"")</f>
        <v/>
      </c>
      <c r="L584" s="52"/>
      <c r="N584" s="21" t="str">
        <f t="shared" si="19"/>
        <v/>
      </c>
      <c r="O584" s="22" t="str">
        <f>_xlfn.IFNA((VLOOKUP(F584,help!$C$2:$F$12,4,0))*(N584*24),"")</f>
        <v/>
      </c>
      <c r="AP584" s="17">
        <f t="shared" si="20"/>
        <v>0</v>
      </c>
    </row>
    <row r="585" spans="2:42" ht="33" x14ac:dyDescent="0.25">
      <c r="B585" s="13">
        <f>COUNTIFS($E$3:E585,'تقرير منتج تام'!$E$4)</f>
        <v>8</v>
      </c>
      <c r="C585" s="37"/>
      <c r="D585" s="38"/>
      <c r="E585" s="37"/>
      <c r="F585" s="39"/>
      <c r="G585" s="40"/>
      <c r="H585" s="40"/>
      <c r="I585" s="41"/>
      <c r="J585" s="41"/>
      <c r="K585" s="26" t="str">
        <f>_xlfn.IFNA(VLOOKUP(E585,الاوردرات!$B$1:$C$600,2,0),"")</f>
        <v/>
      </c>
      <c r="L585" s="52"/>
      <c r="N585" s="21" t="str">
        <f t="shared" si="19"/>
        <v/>
      </c>
      <c r="O585" s="22" t="str">
        <f>_xlfn.IFNA((VLOOKUP(F585,help!$C$2:$F$12,4,0))*(N585*24),"")</f>
        <v/>
      </c>
      <c r="AP585" s="17">
        <f t="shared" si="20"/>
        <v>0</v>
      </c>
    </row>
    <row r="586" spans="2:42" ht="33" x14ac:dyDescent="0.25">
      <c r="B586" s="13">
        <f>COUNTIFS($E$3:E586,'تقرير منتج تام'!$E$4)</f>
        <v>8</v>
      </c>
      <c r="C586" s="37"/>
      <c r="D586" s="38"/>
      <c r="E586" s="37"/>
      <c r="F586" s="39"/>
      <c r="G586" s="40"/>
      <c r="H586" s="40"/>
      <c r="I586" s="41"/>
      <c r="J586" s="41"/>
      <c r="K586" s="26" t="str">
        <f>_xlfn.IFNA(VLOOKUP(E586,الاوردرات!$B$1:$C$600,2,0),"")</f>
        <v/>
      </c>
      <c r="L586" s="52"/>
      <c r="N586" s="21" t="str">
        <f t="shared" si="19"/>
        <v/>
      </c>
      <c r="O586" s="22" t="str">
        <f>_xlfn.IFNA((VLOOKUP(F586,help!$C$2:$F$12,4,0))*(N586*24),"")</f>
        <v/>
      </c>
      <c r="AP586" s="17">
        <f t="shared" si="20"/>
        <v>0</v>
      </c>
    </row>
    <row r="587" spans="2:42" ht="33" x14ac:dyDescent="0.25">
      <c r="B587" s="13">
        <f>COUNTIFS($E$3:E587,'تقرير منتج تام'!$E$4)</f>
        <v>8</v>
      </c>
      <c r="C587" s="37"/>
      <c r="D587" s="38"/>
      <c r="E587" s="37"/>
      <c r="F587" s="39"/>
      <c r="G587" s="40"/>
      <c r="H587" s="40"/>
      <c r="I587" s="41"/>
      <c r="J587" s="41"/>
      <c r="K587" s="26" t="str">
        <f>_xlfn.IFNA(VLOOKUP(E587,الاوردرات!$B$1:$C$600,2,0),"")</f>
        <v/>
      </c>
      <c r="L587" s="52"/>
      <c r="N587" s="21" t="str">
        <f t="shared" si="19"/>
        <v/>
      </c>
      <c r="O587" s="22" t="str">
        <f>_xlfn.IFNA((VLOOKUP(F587,help!$C$2:$F$12,4,0))*(N587*24),"")</f>
        <v/>
      </c>
      <c r="AP587" s="17">
        <f t="shared" si="20"/>
        <v>0</v>
      </c>
    </row>
    <row r="588" spans="2:42" ht="33" x14ac:dyDescent="0.25">
      <c r="B588" s="13">
        <f>COUNTIFS($E$3:E588,'تقرير منتج تام'!$E$4)</f>
        <v>8</v>
      </c>
      <c r="C588" s="37"/>
      <c r="D588" s="38"/>
      <c r="E588" s="37"/>
      <c r="F588" s="39"/>
      <c r="G588" s="40"/>
      <c r="H588" s="40"/>
      <c r="I588" s="41"/>
      <c r="J588" s="41"/>
      <c r="K588" s="26" t="str">
        <f>_xlfn.IFNA(VLOOKUP(E588,الاوردرات!$B$1:$C$600,2,0),"")</f>
        <v/>
      </c>
      <c r="L588" s="52"/>
      <c r="N588" s="21" t="str">
        <f t="shared" si="19"/>
        <v/>
      </c>
      <c r="O588" s="22" t="str">
        <f>_xlfn.IFNA((VLOOKUP(F588,help!$C$2:$F$12,4,0))*(N588*24),"")</f>
        <v/>
      </c>
      <c r="AP588" s="17">
        <f t="shared" si="20"/>
        <v>0</v>
      </c>
    </row>
    <row r="589" spans="2:42" ht="33" x14ac:dyDescent="0.25">
      <c r="B589" s="13">
        <f>COUNTIFS($E$3:E589,'تقرير منتج تام'!$E$4)</f>
        <v>8</v>
      </c>
      <c r="C589" s="37"/>
      <c r="D589" s="38"/>
      <c r="E589" s="37"/>
      <c r="F589" s="39"/>
      <c r="G589" s="40"/>
      <c r="H589" s="40"/>
      <c r="I589" s="41"/>
      <c r="J589" s="41"/>
      <c r="K589" s="26" t="str">
        <f>_xlfn.IFNA(VLOOKUP(E589,الاوردرات!$B$1:$C$600,2,0),"")</f>
        <v/>
      </c>
      <c r="L589" s="52"/>
      <c r="N589" s="21" t="str">
        <f t="shared" si="19"/>
        <v/>
      </c>
      <c r="O589" s="22" t="str">
        <f>_xlfn.IFNA((VLOOKUP(F589,help!$C$2:$F$12,4,0))*(N589*24),"")</f>
        <v/>
      </c>
      <c r="AP589" s="17">
        <f t="shared" si="20"/>
        <v>0</v>
      </c>
    </row>
    <row r="590" spans="2:42" ht="33" x14ac:dyDescent="0.25">
      <c r="B590" s="13">
        <f>COUNTIFS($E$3:E590,'تقرير منتج تام'!$E$4)</f>
        <v>8</v>
      </c>
      <c r="C590" s="37"/>
      <c r="D590" s="38"/>
      <c r="E590" s="37"/>
      <c r="F590" s="39"/>
      <c r="G590" s="40"/>
      <c r="H590" s="40"/>
      <c r="I590" s="41"/>
      <c r="J590" s="41"/>
      <c r="K590" s="26" t="str">
        <f>_xlfn.IFNA(VLOOKUP(E590,الاوردرات!$B$1:$C$600,2,0),"")</f>
        <v/>
      </c>
      <c r="L590" s="52"/>
      <c r="N590" s="21" t="str">
        <f t="shared" si="19"/>
        <v/>
      </c>
      <c r="O590" s="22" t="str">
        <f>_xlfn.IFNA((VLOOKUP(F590,help!$C$2:$F$12,4,0))*(N590*24),"")</f>
        <v/>
      </c>
      <c r="AP590" s="17">
        <f t="shared" si="20"/>
        <v>0</v>
      </c>
    </row>
    <row r="591" spans="2:42" ht="33" x14ac:dyDescent="0.25">
      <c r="B591" s="13">
        <f>COUNTIFS($E$3:E591,'تقرير منتج تام'!$E$4)</f>
        <v>8</v>
      </c>
      <c r="C591" s="37"/>
      <c r="D591" s="38"/>
      <c r="E591" s="37"/>
      <c r="F591" s="39"/>
      <c r="G591" s="40"/>
      <c r="H591" s="40"/>
      <c r="I591" s="41"/>
      <c r="J591" s="41"/>
      <c r="K591" s="26" t="str">
        <f>_xlfn.IFNA(VLOOKUP(E591,الاوردرات!$B$1:$C$600,2,0),"")</f>
        <v/>
      </c>
      <c r="L591" s="52"/>
      <c r="N591" s="21" t="str">
        <f t="shared" si="19"/>
        <v/>
      </c>
      <c r="O591" s="22" t="str">
        <f>_xlfn.IFNA((VLOOKUP(F591,help!$C$2:$F$12,4,0))*(N591*24),"")</f>
        <v/>
      </c>
      <c r="AP591" s="17">
        <f t="shared" si="20"/>
        <v>0</v>
      </c>
    </row>
    <row r="592" spans="2:42" ht="33" x14ac:dyDescent="0.25">
      <c r="B592" s="13">
        <f>COUNTIFS($E$3:E592,'تقرير منتج تام'!$E$4)</f>
        <v>8</v>
      </c>
      <c r="C592" s="37"/>
      <c r="D592" s="38"/>
      <c r="E592" s="37"/>
      <c r="F592" s="39"/>
      <c r="G592" s="40"/>
      <c r="H592" s="40"/>
      <c r="I592" s="41"/>
      <c r="J592" s="41"/>
      <c r="K592" s="26" t="str">
        <f>_xlfn.IFNA(VLOOKUP(E592,الاوردرات!$B$1:$C$600,2,0),"")</f>
        <v/>
      </c>
      <c r="L592" s="52"/>
      <c r="N592" s="21" t="str">
        <f t="shared" si="19"/>
        <v/>
      </c>
      <c r="O592" s="22" t="str">
        <f>_xlfn.IFNA((VLOOKUP(F592,help!$C$2:$F$12,4,0))*(N592*24),"")</f>
        <v/>
      </c>
      <c r="AP592" s="17">
        <f t="shared" si="20"/>
        <v>0</v>
      </c>
    </row>
    <row r="593" spans="2:42" ht="33" x14ac:dyDescent="0.25">
      <c r="B593" s="13">
        <f>COUNTIFS($E$3:E593,'تقرير منتج تام'!$E$4)</f>
        <v>8</v>
      </c>
      <c r="C593" s="37"/>
      <c r="D593" s="38"/>
      <c r="E593" s="37"/>
      <c r="F593" s="39"/>
      <c r="G593" s="40"/>
      <c r="H593" s="40"/>
      <c r="I593" s="41"/>
      <c r="J593" s="41"/>
      <c r="K593" s="26" t="str">
        <f>_xlfn.IFNA(VLOOKUP(E593,الاوردرات!$B$1:$C$600,2,0),"")</f>
        <v/>
      </c>
      <c r="L593" s="52"/>
      <c r="N593" s="21" t="str">
        <f t="shared" si="19"/>
        <v/>
      </c>
      <c r="O593" s="22" t="str">
        <f>_xlfn.IFNA((VLOOKUP(F593,help!$C$2:$F$12,4,0))*(N593*24),"")</f>
        <v/>
      </c>
      <c r="AP593" s="17">
        <f t="shared" si="20"/>
        <v>0</v>
      </c>
    </row>
    <row r="594" spans="2:42" ht="33" x14ac:dyDescent="0.25">
      <c r="B594" s="13">
        <f>COUNTIFS($E$3:E594,'تقرير منتج تام'!$E$4)</f>
        <v>8</v>
      </c>
      <c r="C594" s="37"/>
      <c r="D594" s="38"/>
      <c r="E594" s="37"/>
      <c r="F594" s="39"/>
      <c r="G594" s="40"/>
      <c r="H594" s="40"/>
      <c r="I594" s="41"/>
      <c r="J594" s="41"/>
      <c r="K594" s="26" t="str">
        <f>_xlfn.IFNA(VLOOKUP(E594,الاوردرات!$B$1:$C$600,2,0),"")</f>
        <v/>
      </c>
      <c r="L594" s="52"/>
      <c r="N594" s="21" t="str">
        <f t="shared" si="19"/>
        <v/>
      </c>
      <c r="O594" s="22" t="str">
        <f>_xlfn.IFNA((VLOOKUP(F594,help!$C$2:$F$12,4,0))*(N594*24),"")</f>
        <v/>
      </c>
      <c r="AP594" s="17">
        <f t="shared" si="20"/>
        <v>0</v>
      </c>
    </row>
    <row r="595" spans="2:42" ht="33" x14ac:dyDescent="0.25">
      <c r="B595" s="13">
        <f>COUNTIFS($E$3:E595,'تقرير منتج تام'!$E$4)</f>
        <v>8</v>
      </c>
      <c r="C595" s="37"/>
      <c r="D595" s="38"/>
      <c r="E595" s="37"/>
      <c r="F595" s="39"/>
      <c r="G595" s="40"/>
      <c r="H595" s="40"/>
      <c r="I595" s="41"/>
      <c r="J595" s="41"/>
      <c r="K595" s="26" t="str">
        <f>_xlfn.IFNA(VLOOKUP(E595,الاوردرات!$B$1:$C$600,2,0),"")</f>
        <v/>
      </c>
      <c r="L595" s="52"/>
      <c r="N595" s="21" t="str">
        <f t="shared" si="19"/>
        <v/>
      </c>
      <c r="O595" s="22" t="str">
        <f>_xlfn.IFNA((VLOOKUP(F595,help!$C$2:$F$12,4,0))*(N595*24),"")</f>
        <v/>
      </c>
      <c r="AP595" s="17">
        <f t="shared" si="20"/>
        <v>0</v>
      </c>
    </row>
    <row r="596" spans="2:42" ht="33" x14ac:dyDescent="0.25">
      <c r="B596" s="13">
        <f>COUNTIFS($E$3:E596,'تقرير منتج تام'!$E$4)</f>
        <v>8</v>
      </c>
      <c r="C596" s="37"/>
      <c r="D596" s="38"/>
      <c r="E596" s="37"/>
      <c r="F596" s="39"/>
      <c r="G596" s="40"/>
      <c r="H596" s="40"/>
      <c r="I596" s="41"/>
      <c r="J596" s="41"/>
      <c r="K596" s="26" t="str">
        <f>_xlfn.IFNA(VLOOKUP(E596,الاوردرات!$B$1:$C$600,2,0),"")</f>
        <v/>
      </c>
      <c r="L596" s="52"/>
      <c r="N596" s="21" t="str">
        <f t="shared" si="19"/>
        <v/>
      </c>
      <c r="O596" s="22" t="str">
        <f>_xlfn.IFNA((VLOOKUP(F596,help!$C$2:$F$12,4,0))*(N596*24),"")</f>
        <v/>
      </c>
      <c r="AP596" s="17">
        <f t="shared" si="20"/>
        <v>0</v>
      </c>
    </row>
    <row r="597" spans="2:42" ht="33" x14ac:dyDescent="0.25">
      <c r="B597" s="13">
        <f>COUNTIFS($E$3:E597,'تقرير منتج تام'!$E$4)</f>
        <v>8</v>
      </c>
      <c r="C597" s="37"/>
      <c r="D597" s="38"/>
      <c r="E597" s="37"/>
      <c r="F597" s="39"/>
      <c r="G597" s="40"/>
      <c r="H597" s="40"/>
      <c r="I597" s="41"/>
      <c r="J597" s="41"/>
      <c r="K597" s="26" t="str">
        <f>_xlfn.IFNA(VLOOKUP(E597,الاوردرات!$B$1:$C$600,2,0),"")</f>
        <v/>
      </c>
      <c r="L597" s="52"/>
      <c r="N597" s="21" t="str">
        <f t="shared" si="19"/>
        <v/>
      </c>
      <c r="O597" s="22" t="str">
        <f>_xlfn.IFNA((VLOOKUP(F597,help!$C$2:$F$12,4,0))*(N597*24),"")</f>
        <v/>
      </c>
      <c r="AP597" s="17">
        <f t="shared" si="20"/>
        <v>0</v>
      </c>
    </row>
    <row r="598" spans="2:42" ht="33" x14ac:dyDescent="0.25">
      <c r="B598" s="13">
        <f>COUNTIFS($E$3:E598,'تقرير منتج تام'!$E$4)</f>
        <v>8</v>
      </c>
      <c r="C598" s="37"/>
      <c r="D598" s="38"/>
      <c r="E598" s="37"/>
      <c r="F598" s="39"/>
      <c r="G598" s="40"/>
      <c r="H598" s="40"/>
      <c r="I598" s="41"/>
      <c r="J598" s="41"/>
      <c r="K598" s="26" t="str">
        <f>_xlfn.IFNA(VLOOKUP(E598,الاوردرات!$B$1:$C$600,2,0),"")</f>
        <v/>
      </c>
      <c r="L598" s="52"/>
      <c r="N598" s="21" t="str">
        <f t="shared" si="19"/>
        <v/>
      </c>
      <c r="O598" s="22" t="str">
        <f>_xlfn.IFNA((VLOOKUP(F598,help!$C$2:$F$12,4,0))*(N598*24),"")</f>
        <v/>
      </c>
      <c r="AP598" s="17">
        <f t="shared" si="20"/>
        <v>0</v>
      </c>
    </row>
    <row r="599" spans="2:42" ht="33" x14ac:dyDescent="0.25">
      <c r="B599" s="13">
        <f>COUNTIFS($E$3:E599,'تقرير منتج تام'!$E$4)</f>
        <v>8</v>
      </c>
      <c r="C599" s="37"/>
      <c r="D599" s="38"/>
      <c r="E599" s="37"/>
      <c r="F599" s="39"/>
      <c r="G599" s="40"/>
      <c r="H599" s="40"/>
      <c r="I599" s="41"/>
      <c r="J599" s="41"/>
      <c r="K599" s="26" t="str">
        <f>_xlfn.IFNA(VLOOKUP(E599,الاوردرات!$B$1:$C$600,2,0),"")</f>
        <v/>
      </c>
      <c r="L599" s="52"/>
      <c r="N599" s="21" t="str">
        <f t="shared" si="19"/>
        <v/>
      </c>
      <c r="O599" s="22" t="str">
        <f>_xlfn.IFNA((VLOOKUP(F599,help!$C$2:$F$12,4,0))*(N599*24),"")</f>
        <v/>
      </c>
      <c r="AP599" s="17">
        <f t="shared" si="20"/>
        <v>0</v>
      </c>
    </row>
    <row r="600" spans="2:42" ht="33" x14ac:dyDescent="0.25">
      <c r="B600" s="13">
        <f>COUNTIFS($E$3:E600,'تقرير منتج تام'!$E$4)</f>
        <v>8</v>
      </c>
      <c r="C600" s="37"/>
      <c r="D600" s="38"/>
      <c r="E600" s="37"/>
      <c r="F600" s="39"/>
      <c r="G600" s="40"/>
      <c r="H600" s="40"/>
      <c r="I600" s="41"/>
      <c r="J600" s="41"/>
      <c r="K600" s="26" t="str">
        <f>_xlfn.IFNA(VLOOKUP(E600,الاوردرات!$B$1:$C$600,2,0),"")</f>
        <v/>
      </c>
      <c r="L600" s="52"/>
      <c r="N600" s="21" t="str">
        <f t="shared" si="19"/>
        <v/>
      </c>
      <c r="O600" s="22" t="str">
        <f>_xlfn.IFNA((VLOOKUP(F600,help!$C$2:$F$12,4,0))*(N600*24),"")</f>
        <v/>
      </c>
      <c r="AP600" s="17">
        <f t="shared" si="20"/>
        <v>0</v>
      </c>
    </row>
    <row r="601" spans="2:42" ht="33" x14ac:dyDescent="0.25">
      <c r="B601" s="13">
        <f>COUNTIFS($E$3:E601,'تقرير منتج تام'!$E$4)</f>
        <v>8</v>
      </c>
      <c r="C601" s="37"/>
      <c r="D601" s="38"/>
      <c r="E601" s="37"/>
      <c r="F601" s="39"/>
      <c r="G601" s="40"/>
      <c r="H601" s="40"/>
      <c r="I601" s="41"/>
      <c r="J601" s="41"/>
      <c r="K601" s="26" t="str">
        <f>_xlfn.IFNA(VLOOKUP(E601,الاوردرات!$B$1:$C$600,2,0),"")</f>
        <v/>
      </c>
      <c r="L601" s="52"/>
      <c r="N601" s="21" t="str">
        <f t="shared" si="19"/>
        <v/>
      </c>
      <c r="O601" s="22" t="str">
        <f>_xlfn.IFNA((VLOOKUP(F601,help!$C$2:$F$12,4,0))*(N601*24),"")</f>
        <v/>
      </c>
      <c r="AP601" s="17">
        <f t="shared" si="20"/>
        <v>0</v>
      </c>
    </row>
    <row r="602" spans="2:42" ht="33" x14ac:dyDescent="0.25">
      <c r="B602" s="13">
        <f>COUNTIFS($E$3:E602,'تقرير منتج تام'!$E$4)</f>
        <v>8</v>
      </c>
      <c r="C602" s="37"/>
      <c r="D602" s="38"/>
      <c r="E602" s="37"/>
      <c r="F602" s="39"/>
      <c r="G602" s="40"/>
      <c r="H602" s="40"/>
      <c r="I602" s="41"/>
      <c r="J602" s="41"/>
      <c r="K602" s="26" t="str">
        <f>_xlfn.IFNA(VLOOKUP(E602,الاوردرات!$B$1:$C$600,2,0),"")</f>
        <v/>
      </c>
      <c r="L602" s="52"/>
      <c r="N602" s="21" t="str">
        <f t="shared" si="19"/>
        <v/>
      </c>
      <c r="O602" s="22" t="str">
        <f>_xlfn.IFNA((VLOOKUP(F602,help!$C$2:$F$12,4,0))*(N602*24),"")</f>
        <v/>
      </c>
      <c r="AP602" s="17">
        <f t="shared" si="20"/>
        <v>0</v>
      </c>
    </row>
    <row r="603" spans="2:42" ht="33" x14ac:dyDescent="0.25">
      <c r="B603" s="13">
        <f>COUNTIFS($E$3:E603,'تقرير منتج تام'!$E$4)</f>
        <v>8</v>
      </c>
      <c r="C603" s="37"/>
      <c r="D603" s="38"/>
      <c r="E603" s="37"/>
      <c r="F603" s="39"/>
      <c r="G603" s="40"/>
      <c r="H603" s="40"/>
      <c r="I603" s="41"/>
      <c r="J603" s="41"/>
      <c r="K603" s="26" t="str">
        <f>_xlfn.IFNA(VLOOKUP(E603,الاوردرات!$B$1:$C$600,2,0),"")</f>
        <v/>
      </c>
      <c r="L603" s="52"/>
      <c r="N603" s="21" t="str">
        <f t="shared" si="19"/>
        <v/>
      </c>
      <c r="O603" s="22" t="str">
        <f>_xlfn.IFNA((VLOOKUP(F603,help!$C$2:$F$12,4,0))*(N603*24),"")</f>
        <v/>
      </c>
      <c r="AP603" s="17">
        <f t="shared" si="20"/>
        <v>0</v>
      </c>
    </row>
    <row r="604" spans="2:42" ht="33" x14ac:dyDescent="0.25">
      <c r="B604" s="13">
        <f>COUNTIFS($E$3:E604,'تقرير منتج تام'!$E$4)</f>
        <v>8</v>
      </c>
      <c r="C604" s="37"/>
      <c r="D604" s="38"/>
      <c r="E604" s="37"/>
      <c r="F604" s="39"/>
      <c r="G604" s="40"/>
      <c r="H604" s="40"/>
      <c r="I604" s="41"/>
      <c r="J604" s="41"/>
      <c r="K604" s="26" t="str">
        <f>_xlfn.IFNA(VLOOKUP(E604,الاوردرات!$B$1:$C$600,2,0),"")</f>
        <v/>
      </c>
      <c r="L604" s="52"/>
      <c r="N604" s="21" t="str">
        <f t="shared" si="19"/>
        <v/>
      </c>
      <c r="O604" s="22" t="str">
        <f>_xlfn.IFNA((VLOOKUP(F604,help!$C$2:$F$12,4,0))*(N604*24),"")</f>
        <v/>
      </c>
      <c r="AP604" s="17">
        <f t="shared" si="20"/>
        <v>0</v>
      </c>
    </row>
    <row r="605" spans="2:42" ht="33" x14ac:dyDescent="0.25">
      <c r="B605" s="13">
        <f>COUNTIFS($E$3:E605,'تقرير منتج تام'!$E$4)</f>
        <v>8</v>
      </c>
      <c r="C605" s="37"/>
      <c r="D605" s="38"/>
      <c r="E605" s="37"/>
      <c r="F605" s="39"/>
      <c r="G605" s="40"/>
      <c r="H605" s="40"/>
      <c r="I605" s="41"/>
      <c r="J605" s="41"/>
      <c r="K605" s="26" t="str">
        <f>_xlfn.IFNA(VLOOKUP(E605,الاوردرات!$B$1:$C$600,2,0),"")</f>
        <v/>
      </c>
      <c r="L605" s="52"/>
      <c r="N605" s="21" t="str">
        <f t="shared" si="19"/>
        <v/>
      </c>
      <c r="O605" s="22" t="str">
        <f>_xlfn.IFNA((VLOOKUP(F605,help!$C$2:$F$12,4,0))*(N605*24),"")</f>
        <v/>
      </c>
      <c r="AP605" s="17">
        <f t="shared" si="20"/>
        <v>0</v>
      </c>
    </row>
    <row r="606" spans="2:42" ht="33" x14ac:dyDescent="0.25">
      <c r="B606" s="13">
        <f>COUNTIFS($E$3:E606,'تقرير منتج تام'!$E$4)</f>
        <v>8</v>
      </c>
      <c r="C606" s="37"/>
      <c r="D606" s="38"/>
      <c r="E606" s="37"/>
      <c r="F606" s="39"/>
      <c r="G606" s="40"/>
      <c r="H606" s="40"/>
      <c r="I606" s="41"/>
      <c r="J606" s="41"/>
      <c r="K606" s="26" t="str">
        <f>_xlfn.IFNA(VLOOKUP(E606,الاوردرات!$B$1:$C$600,2,0),"")</f>
        <v/>
      </c>
      <c r="L606" s="52"/>
      <c r="N606" s="21" t="str">
        <f t="shared" si="19"/>
        <v/>
      </c>
      <c r="O606" s="22" t="str">
        <f>_xlfn.IFNA((VLOOKUP(F606,help!$C$2:$F$12,4,0))*(N606*24),"")</f>
        <v/>
      </c>
      <c r="AP606" s="17">
        <f t="shared" si="20"/>
        <v>0</v>
      </c>
    </row>
    <row r="607" spans="2:42" ht="33" x14ac:dyDescent="0.25">
      <c r="B607" s="13">
        <f>COUNTIFS($E$3:E607,'تقرير منتج تام'!$E$4)</f>
        <v>8</v>
      </c>
      <c r="C607" s="37"/>
      <c r="D607" s="38"/>
      <c r="E607" s="37"/>
      <c r="F607" s="39"/>
      <c r="G607" s="40"/>
      <c r="H607" s="40"/>
      <c r="I607" s="41"/>
      <c r="J607" s="41"/>
      <c r="K607" s="26" t="str">
        <f>_xlfn.IFNA(VLOOKUP(E607,الاوردرات!$B$1:$C$600,2,0),"")</f>
        <v/>
      </c>
      <c r="L607" s="52"/>
      <c r="N607" s="21" t="str">
        <f t="shared" si="19"/>
        <v/>
      </c>
      <c r="O607" s="22" t="str">
        <f>_xlfn.IFNA((VLOOKUP(F607,help!$C$2:$F$12,4,0))*(N607*24),"")</f>
        <v/>
      </c>
      <c r="AP607" s="17">
        <f t="shared" si="20"/>
        <v>0</v>
      </c>
    </row>
    <row r="608" spans="2:42" ht="33" x14ac:dyDescent="0.25">
      <c r="B608" s="13">
        <f>COUNTIFS($E$3:E608,'تقرير منتج تام'!$E$4)</f>
        <v>8</v>
      </c>
      <c r="C608" s="37"/>
      <c r="D608" s="38"/>
      <c r="E608" s="37"/>
      <c r="F608" s="39"/>
      <c r="G608" s="40"/>
      <c r="H608" s="40"/>
      <c r="I608" s="41"/>
      <c r="J608" s="41"/>
      <c r="K608" s="26" t="str">
        <f>_xlfn.IFNA(VLOOKUP(E608,الاوردرات!$B$1:$C$600,2,0),"")</f>
        <v/>
      </c>
      <c r="L608" s="52"/>
      <c r="N608" s="21" t="str">
        <f t="shared" si="19"/>
        <v/>
      </c>
      <c r="O608" s="22" t="str">
        <f>_xlfn.IFNA((VLOOKUP(F608,help!$C$2:$F$12,4,0))*(N608*24),"")</f>
        <v/>
      </c>
      <c r="AP608" s="17">
        <f t="shared" si="20"/>
        <v>0</v>
      </c>
    </row>
    <row r="609" spans="2:42" ht="33" x14ac:dyDescent="0.25">
      <c r="B609" s="13">
        <f>COUNTIFS($E$3:E609,'تقرير منتج تام'!$E$4)</f>
        <v>8</v>
      </c>
      <c r="C609" s="37"/>
      <c r="D609" s="38"/>
      <c r="E609" s="37"/>
      <c r="F609" s="39"/>
      <c r="G609" s="40"/>
      <c r="H609" s="40"/>
      <c r="I609" s="41"/>
      <c r="J609" s="41"/>
      <c r="K609" s="26" t="str">
        <f>_xlfn.IFNA(VLOOKUP(E609,الاوردرات!$B$1:$C$600,2,0),"")</f>
        <v/>
      </c>
      <c r="L609" s="52"/>
      <c r="N609" s="21" t="str">
        <f t="shared" si="19"/>
        <v/>
      </c>
      <c r="O609" s="22" t="str">
        <f>_xlfn.IFNA((VLOOKUP(F609,help!$C$2:$F$12,4,0))*(N609*24),"")</f>
        <v/>
      </c>
      <c r="AP609" s="17">
        <f t="shared" si="20"/>
        <v>0</v>
      </c>
    </row>
    <row r="610" spans="2:42" ht="33" x14ac:dyDescent="0.25">
      <c r="B610" s="13">
        <f>COUNTIFS($E$3:E610,'تقرير منتج تام'!$E$4)</f>
        <v>8</v>
      </c>
      <c r="C610" s="37"/>
      <c r="D610" s="38"/>
      <c r="E610" s="37"/>
      <c r="F610" s="39"/>
      <c r="G610" s="40"/>
      <c r="H610" s="40"/>
      <c r="I610" s="41"/>
      <c r="J610" s="41"/>
      <c r="K610" s="26" t="str">
        <f>_xlfn.IFNA(VLOOKUP(E610,الاوردرات!$B$1:$C$600,2,0),"")</f>
        <v/>
      </c>
      <c r="L610" s="52"/>
      <c r="N610" s="21" t="str">
        <f t="shared" si="19"/>
        <v/>
      </c>
      <c r="O610" s="22" t="str">
        <f>_xlfn.IFNA((VLOOKUP(F610,help!$C$2:$F$12,4,0))*(N610*24),"")</f>
        <v/>
      </c>
      <c r="AP610" s="17">
        <f t="shared" si="20"/>
        <v>0</v>
      </c>
    </row>
    <row r="611" spans="2:42" ht="33" x14ac:dyDescent="0.25">
      <c r="B611" s="13">
        <f>COUNTIFS($E$3:E611,'تقرير منتج تام'!$E$4)</f>
        <v>8</v>
      </c>
      <c r="C611" s="37"/>
      <c r="D611" s="38"/>
      <c r="E611" s="37"/>
      <c r="F611" s="39"/>
      <c r="G611" s="40"/>
      <c r="H611" s="40"/>
      <c r="I611" s="41"/>
      <c r="J611" s="41"/>
      <c r="K611" s="26" t="str">
        <f>_xlfn.IFNA(VLOOKUP(E611,الاوردرات!$B$1:$C$600,2,0),"")</f>
        <v/>
      </c>
      <c r="L611" s="52"/>
      <c r="N611" s="21" t="str">
        <f t="shared" si="19"/>
        <v/>
      </c>
      <c r="O611" s="22" t="str">
        <f>_xlfn.IFNA((VLOOKUP(F611,help!$C$2:$F$12,4,0))*(N611*24),"")</f>
        <v/>
      </c>
      <c r="AP611" s="17">
        <f t="shared" si="20"/>
        <v>0</v>
      </c>
    </row>
    <row r="612" spans="2:42" ht="33" x14ac:dyDescent="0.25">
      <c r="B612" s="13">
        <f>COUNTIFS($E$3:E612,'تقرير منتج تام'!$E$4)</f>
        <v>8</v>
      </c>
      <c r="C612" s="37"/>
      <c r="D612" s="38"/>
      <c r="E612" s="37"/>
      <c r="F612" s="39"/>
      <c r="G612" s="40"/>
      <c r="H612" s="40"/>
      <c r="I612" s="41"/>
      <c r="J612" s="41"/>
      <c r="K612" s="26" t="str">
        <f>_xlfn.IFNA(VLOOKUP(E612,الاوردرات!$B$1:$C$600,2,0),"")</f>
        <v/>
      </c>
      <c r="L612" s="52"/>
      <c r="N612" s="21" t="str">
        <f t="shared" si="19"/>
        <v/>
      </c>
      <c r="O612" s="22" t="str">
        <f>_xlfn.IFNA((VLOOKUP(F612,help!$C$2:$F$12,4,0))*(N612*24),"")</f>
        <v/>
      </c>
      <c r="AP612" s="17">
        <f t="shared" si="20"/>
        <v>0</v>
      </c>
    </row>
    <row r="613" spans="2:42" ht="33" x14ac:dyDescent="0.25">
      <c r="B613" s="13">
        <f>COUNTIFS($E$3:E613,'تقرير منتج تام'!$E$4)</f>
        <v>8</v>
      </c>
      <c r="C613" s="37"/>
      <c r="D613" s="38"/>
      <c r="E613" s="37"/>
      <c r="F613" s="39"/>
      <c r="G613" s="40"/>
      <c r="H613" s="40"/>
      <c r="I613" s="41"/>
      <c r="J613" s="41"/>
      <c r="K613" s="26" t="str">
        <f>_xlfn.IFNA(VLOOKUP(E613,الاوردرات!$B$1:$C$600,2,0),"")</f>
        <v/>
      </c>
      <c r="L613" s="52"/>
      <c r="N613" s="21" t="str">
        <f t="shared" si="19"/>
        <v/>
      </c>
      <c r="O613" s="22" t="str">
        <f>_xlfn.IFNA((VLOOKUP(F613,help!$C$2:$F$12,4,0))*(N613*24),"")</f>
        <v/>
      </c>
      <c r="AP613" s="17">
        <f t="shared" si="20"/>
        <v>0</v>
      </c>
    </row>
    <row r="614" spans="2:42" ht="33" x14ac:dyDescent="0.25">
      <c r="B614" s="13">
        <f>COUNTIFS($E$3:E614,'تقرير منتج تام'!$E$4)</f>
        <v>8</v>
      </c>
      <c r="C614" s="37"/>
      <c r="D614" s="38"/>
      <c r="E614" s="37"/>
      <c r="F614" s="39"/>
      <c r="G614" s="40"/>
      <c r="H614" s="40"/>
      <c r="I614" s="41"/>
      <c r="J614" s="41"/>
      <c r="K614" s="26" t="str">
        <f>_xlfn.IFNA(VLOOKUP(E614,الاوردرات!$B$1:$C$600,2,0),"")</f>
        <v/>
      </c>
      <c r="L614" s="52"/>
      <c r="N614" s="21" t="str">
        <f t="shared" si="19"/>
        <v/>
      </c>
      <c r="O614" s="22" t="str">
        <f>_xlfn.IFNA((VLOOKUP(F614,help!$C$2:$F$12,4,0))*(N614*24),"")</f>
        <v/>
      </c>
      <c r="AP614" s="17">
        <f t="shared" si="20"/>
        <v>0</v>
      </c>
    </row>
    <row r="615" spans="2:42" ht="33" x14ac:dyDescent="0.25">
      <c r="B615" s="13">
        <f>COUNTIFS($E$3:E615,'تقرير منتج تام'!$E$4)</f>
        <v>8</v>
      </c>
      <c r="C615" s="37"/>
      <c r="D615" s="38"/>
      <c r="E615" s="37"/>
      <c r="F615" s="39"/>
      <c r="G615" s="40"/>
      <c r="H615" s="40"/>
      <c r="I615" s="41"/>
      <c r="J615" s="41"/>
      <c r="K615" s="26" t="str">
        <f>_xlfn.IFNA(VLOOKUP(E615,الاوردرات!$B$1:$C$600,2,0),"")</f>
        <v/>
      </c>
      <c r="L615" s="52"/>
      <c r="N615" s="21" t="str">
        <f t="shared" si="19"/>
        <v/>
      </c>
      <c r="O615" s="22" t="str">
        <f>_xlfn.IFNA((VLOOKUP(F615,help!$C$2:$F$12,4,0))*(N615*24),"")</f>
        <v/>
      </c>
      <c r="AP615" s="17">
        <f t="shared" si="20"/>
        <v>0</v>
      </c>
    </row>
    <row r="616" spans="2:42" ht="33" x14ac:dyDescent="0.25">
      <c r="B616" s="13">
        <f>COUNTIFS($E$3:E616,'تقرير منتج تام'!$E$4)</f>
        <v>8</v>
      </c>
      <c r="C616" s="37"/>
      <c r="D616" s="38"/>
      <c r="E616" s="37"/>
      <c r="F616" s="39"/>
      <c r="G616" s="40"/>
      <c r="H616" s="40"/>
      <c r="I616" s="41"/>
      <c r="J616" s="41"/>
      <c r="K616" s="26" t="str">
        <f>_xlfn.IFNA(VLOOKUP(E616,الاوردرات!$B$1:$C$600,2,0),"")</f>
        <v/>
      </c>
      <c r="L616" s="52"/>
      <c r="N616" s="21" t="str">
        <f t="shared" si="19"/>
        <v/>
      </c>
      <c r="O616" s="22" t="str">
        <f>_xlfn.IFNA((VLOOKUP(F616,help!$C$2:$F$12,4,0))*(N616*24),"")</f>
        <v/>
      </c>
      <c r="AP616" s="17">
        <f t="shared" si="20"/>
        <v>0</v>
      </c>
    </row>
    <row r="617" spans="2:42" ht="33" x14ac:dyDescent="0.25">
      <c r="B617" s="13">
        <f>COUNTIFS($E$3:E617,'تقرير منتج تام'!$E$4)</f>
        <v>8</v>
      </c>
      <c r="C617" s="37"/>
      <c r="D617" s="38"/>
      <c r="E617" s="37"/>
      <c r="F617" s="39"/>
      <c r="G617" s="40"/>
      <c r="H617" s="40"/>
      <c r="I617" s="41"/>
      <c r="J617" s="41"/>
      <c r="K617" s="26" t="str">
        <f>_xlfn.IFNA(VLOOKUP(E617,الاوردرات!$B$1:$C$600,2,0),"")</f>
        <v/>
      </c>
      <c r="L617" s="52"/>
      <c r="N617" s="21" t="str">
        <f t="shared" si="19"/>
        <v/>
      </c>
      <c r="O617" s="22" t="str">
        <f>_xlfn.IFNA((VLOOKUP(F617,help!$C$2:$F$12,4,0))*(N617*24),"")</f>
        <v/>
      </c>
      <c r="AP617" s="17">
        <f t="shared" si="20"/>
        <v>0</v>
      </c>
    </row>
    <row r="618" spans="2:42" ht="33" x14ac:dyDescent="0.25">
      <c r="B618" s="13">
        <f>COUNTIFS($E$3:E618,'تقرير منتج تام'!$E$4)</f>
        <v>8</v>
      </c>
      <c r="C618" s="37"/>
      <c r="D618" s="38"/>
      <c r="E618" s="37"/>
      <c r="F618" s="39"/>
      <c r="G618" s="40"/>
      <c r="H618" s="40"/>
      <c r="I618" s="41"/>
      <c r="J618" s="41"/>
      <c r="K618" s="26" t="str">
        <f>_xlfn.IFNA(VLOOKUP(E618,الاوردرات!$B$1:$C$600,2,0),"")</f>
        <v/>
      </c>
      <c r="L618" s="52"/>
      <c r="N618" s="21" t="str">
        <f t="shared" si="19"/>
        <v/>
      </c>
      <c r="O618" s="22" t="str">
        <f>_xlfn.IFNA((VLOOKUP(F618,help!$C$2:$F$12,4,0))*(N618*24),"")</f>
        <v/>
      </c>
      <c r="AP618" s="17">
        <f t="shared" si="20"/>
        <v>0</v>
      </c>
    </row>
    <row r="619" spans="2:42" ht="33" x14ac:dyDescent="0.25">
      <c r="B619" s="13">
        <f>COUNTIFS($E$3:E619,'تقرير منتج تام'!$E$4)</f>
        <v>8</v>
      </c>
      <c r="C619" s="37"/>
      <c r="D619" s="38"/>
      <c r="E619" s="37"/>
      <c r="F619" s="39"/>
      <c r="G619" s="40"/>
      <c r="H619" s="40"/>
      <c r="I619" s="41"/>
      <c r="J619" s="41"/>
      <c r="K619" s="26" t="str">
        <f>_xlfn.IFNA(VLOOKUP(E619,الاوردرات!$B$1:$C$600,2,0),"")</f>
        <v/>
      </c>
      <c r="L619" s="52"/>
      <c r="N619" s="21" t="str">
        <f t="shared" si="19"/>
        <v/>
      </c>
      <c r="O619" s="22" t="str">
        <f>_xlfn.IFNA((VLOOKUP(F619,help!$C$2:$F$12,4,0))*(N619*24),"")</f>
        <v/>
      </c>
      <c r="AP619" s="17">
        <f t="shared" si="20"/>
        <v>0</v>
      </c>
    </row>
    <row r="620" spans="2:42" ht="33" x14ac:dyDescent="0.25">
      <c r="B620" s="13">
        <f>COUNTIFS($E$3:E620,'تقرير منتج تام'!$E$4)</f>
        <v>8</v>
      </c>
      <c r="C620" s="37"/>
      <c r="D620" s="38"/>
      <c r="E620" s="37"/>
      <c r="F620" s="39"/>
      <c r="G620" s="40"/>
      <c r="H620" s="40"/>
      <c r="I620" s="41"/>
      <c r="J620" s="41"/>
      <c r="K620" s="26" t="str">
        <f>_xlfn.IFNA(VLOOKUP(E620,الاوردرات!$B$1:$C$600,2,0),"")</f>
        <v/>
      </c>
      <c r="L620" s="52"/>
      <c r="N620" s="21" t="str">
        <f t="shared" si="19"/>
        <v/>
      </c>
      <c r="O620" s="22" t="str">
        <f>_xlfn.IFNA((VLOOKUP(F620,help!$C$2:$F$12,4,0))*(N620*24),"")</f>
        <v/>
      </c>
      <c r="AP620" s="17">
        <f t="shared" si="20"/>
        <v>0</v>
      </c>
    </row>
    <row r="621" spans="2:42" ht="33" x14ac:dyDescent="0.25">
      <c r="B621" s="13">
        <f>COUNTIFS($E$3:E621,'تقرير منتج تام'!$E$4)</f>
        <v>8</v>
      </c>
      <c r="C621" s="37"/>
      <c r="D621" s="38"/>
      <c r="E621" s="37"/>
      <c r="F621" s="39"/>
      <c r="G621" s="40"/>
      <c r="H621" s="40"/>
      <c r="I621" s="41"/>
      <c r="J621" s="41"/>
      <c r="K621" s="26" t="str">
        <f>_xlfn.IFNA(VLOOKUP(E621,الاوردرات!$B$1:$C$600,2,0),"")</f>
        <v/>
      </c>
      <c r="L621" s="52"/>
      <c r="N621" s="21" t="str">
        <f t="shared" si="19"/>
        <v/>
      </c>
      <c r="O621" s="22" t="str">
        <f>_xlfn.IFNA((VLOOKUP(F621,help!$C$2:$F$12,4,0))*(N621*24),"")</f>
        <v/>
      </c>
      <c r="AP621" s="17">
        <f t="shared" si="20"/>
        <v>0</v>
      </c>
    </row>
    <row r="622" spans="2:42" ht="33" x14ac:dyDescent="0.25">
      <c r="B622" s="13">
        <f>COUNTIFS($E$3:E622,'تقرير منتج تام'!$E$4)</f>
        <v>8</v>
      </c>
      <c r="C622" s="37"/>
      <c r="D622" s="38"/>
      <c r="E622" s="37"/>
      <c r="F622" s="39"/>
      <c r="G622" s="40"/>
      <c r="H622" s="40"/>
      <c r="I622" s="41"/>
      <c r="J622" s="41"/>
      <c r="K622" s="26" t="str">
        <f>_xlfn.IFNA(VLOOKUP(E622,الاوردرات!$B$1:$C$600,2,0),"")</f>
        <v/>
      </c>
      <c r="L622" s="52"/>
      <c r="N622" s="21" t="str">
        <f t="shared" si="19"/>
        <v/>
      </c>
      <c r="O622" s="22" t="str">
        <f>_xlfn.IFNA((VLOOKUP(F622,help!$C$2:$F$12,4,0))*(N622*24),"")</f>
        <v/>
      </c>
      <c r="AP622" s="17">
        <f t="shared" si="20"/>
        <v>0</v>
      </c>
    </row>
    <row r="623" spans="2:42" ht="33" x14ac:dyDescent="0.25">
      <c r="B623" s="13">
        <f>COUNTIFS($E$3:E623,'تقرير منتج تام'!$E$4)</f>
        <v>8</v>
      </c>
      <c r="C623" s="37"/>
      <c r="D623" s="38"/>
      <c r="E623" s="37"/>
      <c r="F623" s="39"/>
      <c r="G623" s="40"/>
      <c r="H623" s="40"/>
      <c r="I623" s="41"/>
      <c r="J623" s="41"/>
      <c r="K623" s="26" t="str">
        <f>_xlfn.IFNA(VLOOKUP(E623,الاوردرات!$B$1:$C$600,2,0),"")</f>
        <v/>
      </c>
      <c r="L623" s="52"/>
      <c r="N623" s="21" t="str">
        <f t="shared" si="19"/>
        <v/>
      </c>
      <c r="O623" s="22" t="str">
        <f>_xlfn.IFNA((VLOOKUP(F623,help!$C$2:$F$12,4,0))*(N623*24),"")</f>
        <v/>
      </c>
      <c r="AP623" s="17">
        <f t="shared" si="20"/>
        <v>0</v>
      </c>
    </row>
    <row r="624" spans="2:42" ht="33" x14ac:dyDescent="0.25">
      <c r="B624" s="13">
        <f>COUNTIFS($E$3:E624,'تقرير منتج تام'!$E$4)</f>
        <v>8</v>
      </c>
      <c r="C624" s="37"/>
      <c r="D624" s="38"/>
      <c r="E624" s="37"/>
      <c r="F624" s="39"/>
      <c r="G624" s="40"/>
      <c r="H624" s="40"/>
      <c r="I624" s="41"/>
      <c r="J624" s="41"/>
      <c r="K624" s="26" t="str">
        <f>_xlfn.IFNA(VLOOKUP(E624,الاوردرات!$B$1:$C$600,2,0),"")</f>
        <v/>
      </c>
      <c r="L624" s="52"/>
      <c r="N624" s="21" t="str">
        <f t="shared" si="19"/>
        <v/>
      </c>
      <c r="O624" s="22" t="str">
        <f>_xlfn.IFNA((VLOOKUP(F624,help!$C$2:$F$12,4,0))*(N624*24),"")</f>
        <v/>
      </c>
      <c r="AP624" s="17">
        <f t="shared" si="20"/>
        <v>0</v>
      </c>
    </row>
    <row r="625" spans="2:42" ht="33" x14ac:dyDescent="0.25">
      <c r="B625" s="13">
        <f>COUNTIFS($E$3:E625,'تقرير منتج تام'!$E$4)</f>
        <v>8</v>
      </c>
      <c r="C625" s="37"/>
      <c r="D625" s="38"/>
      <c r="E625" s="37"/>
      <c r="F625" s="39"/>
      <c r="G625" s="40"/>
      <c r="H625" s="40"/>
      <c r="I625" s="41"/>
      <c r="J625" s="41"/>
      <c r="K625" s="26" t="str">
        <f>_xlfn.IFNA(VLOOKUP(E625,الاوردرات!$B$1:$C$600,2,0),"")</f>
        <v/>
      </c>
      <c r="L625" s="52"/>
      <c r="N625" s="21" t="str">
        <f t="shared" si="19"/>
        <v/>
      </c>
      <c r="O625" s="22" t="str">
        <f>_xlfn.IFNA((VLOOKUP(F625,help!$C$2:$F$12,4,0))*(N625*24),"")</f>
        <v/>
      </c>
      <c r="AP625" s="17">
        <f t="shared" si="20"/>
        <v>0</v>
      </c>
    </row>
    <row r="626" spans="2:42" ht="33" x14ac:dyDescent="0.25">
      <c r="B626" s="13">
        <f>COUNTIFS($E$3:E626,'تقرير منتج تام'!$E$4)</f>
        <v>8</v>
      </c>
      <c r="C626" s="37"/>
      <c r="D626" s="38"/>
      <c r="E626" s="37"/>
      <c r="F626" s="39"/>
      <c r="G626" s="40"/>
      <c r="H626" s="40"/>
      <c r="I626" s="41"/>
      <c r="J626" s="41"/>
      <c r="K626" s="26" t="str">
        <f>_xlfn.IFNA(VLOOKUP(E626,الاوردرات!$B$1:$C$600,2,0),"")</f>
        <v/>
      </c>
      <c r="L626" s="52"/>
      <c r="N626" s="21" t="str">
        <f t="shared" si="19"/>
        <v/>
      </c>
      <c r="O626" s="22" t="str">
        <f>_xlfn.IFNA((VLOOKUP(F626,help!$C$2:$F$12,4,0))*(N626*24),"")</f>
        <v/>
      </c>
      <c r="AP626" s="17">
        <f t="shared" si="20"/>
        <v>0</v>
      </c>
    </row>
    <row r="627" spans="2:42" ht="33" x14ac:dyDescent="0.25">
      <c r="B627" s="13">
        <f>COUNTIFS($E$3:E627,'تقرير منتج تام'!$E$4)</f>
        <v>8</v>
      </c>
      <c r="C627" s="37"/>
      <c r="D627" s="38"/>
      <c r="E627" s="37"/>
      <c r="F627" s="39"/>
      <c r="G627" s="40"/>
      <c r="H627" s="40"/>
      <c r="I627" s="41"/>
      <c r="J627" s="41"/>
      <c r="K627" s="26" t="str">
        <f>_xlfn.IFNA(VLOOKUP(E627,الاوردرات!$B$1:$C$600,2,0),"")</f>
        <v/>
      </c>
      <c r="L627" s="52"/>
      <c r="N627" s="21" t="str">
        <f t="shared" si="19"/>
        <v/>
      </c>
      <c r="O627" s="22" t="str">
        <f>_xlfn.IFNA((VLOOKUP(F627,help!$C$2:$F$12,4,0))*(N627*24),"")</f>
        <v/>
      </c>
      <c r="AP627" s="17">
        <f t="shared" si="20"/>
        <v>0</v>
      </c>
    </row>
    <row r="628" spans="2:42" ht="33" x14ac:dyDescent="0.25">
      <c r="B628" s="13">
        <f>COUNTIFS($E$3:E628,'تقرير منتج تام'!$E$4)</f>
        <v>8</v>
      </c>
      <c r="C628" s="37"/>
      <c r="D628" s="38"/>
      <c r="E628" s="37"/>
      <c r="F628" s="39"/>
      <c r="G628" s="40"/>
      <c r="H628" s="40"/>
      <c r="I628" s="41"/>
      <c r="J628" s="41"/>
      <c r="K628" s="26" t="str">
        <f>_xlfn.IFNA(VLOOKUP(E628,الاوردرات!$B$1:$C$600,2,0),"")</f>
        <v/>
      </c>
      <c r="L628" s="52"/>
      <c r="N628" s="21" t="str">
        <f t="shared" si="19"/>
        <v/>
      </c>
      <c r="O628" s="22" t="str">
        <f>_xlfn.IFNA((VLOOKUP(F628,help!$C$2:$F$12,4,0))*(N628*24),"")</f>
        <v/>
      </c>
      <c r="AP628" s="17">
        <f t="shared" si="20"/>
        <v>0</v>
      </c>
    </row>
    <row r="629" spans="2:42" ht="33" x14ac:dyDescent="0.25">
      <c r="B629" s="13">
        <f>COUNTIFS($E$3:E629,'تقرير منتج تام'!$E$4)</f>
        <v>8</v>
      </c>
      <c r="C629" s="37"/>
      <c r="D629" s="38"/>
      <c r="E629" s="37"/>
      <c r="F629" s="39"/>
      <c r="G629" s="40"/>
      <c r="H629" s="40"/>
      <c r="I629" s="41"/>
      <c r="J629" s="41"/>
      <c r="K629" s="26" t="str">
        <f>_xlfn.IFNA(VLOOKUP(E629,الاوردرات!$B$1:$C$600,2,0),"")</f>
        <v/>
      </c>
      <c r="L629" s="52"/>
      <c r="N629" s="21" t="str">
        <f t="shared" si="19"/>
        <v/>
      </c>
      <c r="O629" s="22" t="str">
        <f>_xlfn.IFNA((VLOOKUP(F629,help!$C$2:$F$12,4,0))*(N629*24),"")</f>
        <v/>
      </c>
      <c r="AP629" s="17">
        <f t="shared" si="20"/>
        <v>0</v>
      </c>
    </row>
    <row r="630" spans="2:42" ht="33" x14ac:dyDescent="0.25">
      <c r="B630" s="13">
        <f>COUNTIFS($E$3:E630,'تقرير منتج تام'!$E$4)</f>
        <v>8</v>
      </c>
      <c r="C630" s="37"/>
      <c r="D630" s="38"/>
      <c r="E630" s="37"/>
      <c r="F630" s="39"/>
      <c r="G630" s="40"/>
      <c r="H630" s="40"/>
      <c r="I630" s="41"/>
      <c r="J630" s="41"/>
      <c r="K630" s="26" t="str">
        <f>_xlfn.IFNA(VLOOKUP(E630,الاوردرات!$B$1:$C$600,2,0),"")</f>
        <v/>
      </c>
      <c r="L630" s="52"/>
      <c r="N630" s="21" t="str">
        <f t="shared" si="19"/>
        <v/>
      </c>
      <c r="O630" s="22" t="str">
        <f>_xlfn.IFNA((VLOOKUP(F630,help!$C$2:$F$12,4,0))*(N630*24),"")</f>
        <v/>
      </c>
      <c r="AP630" s="17">
        <f t="shared" si="20"/>
        <v>0</v>
      </c>
    </row>
    <row r="631" spans="2:42" ht="33" x14ac:dyDescent="0.25">
      <c r="B631" s="13">
        <f>COUNTIFS($E$3:E631,'تقرير منتج تام'!$E$4)</f>
        <v>8</v>
      </c>
      <c r="C631" s="37"/>
      <c r="D631" s="38"/>
      <c r="E631" s="37"/>
      <c r="F631" s="39"/>
      <c r="G631" s="40"/>
      <c r="H631" s="40"/>
      <c r="I631" s="41"/>
      <c r="J631" s="41"/>
      <c r="K631" s="26" t="str">
        <f>_xlfn.IFNA(VLOOKUP(E631,الاوردرات!$B$1:$C$600,2,0),"")</f>
        <v/>
      </c>
      <c r="L631" s="52"/>
      <c r="N631" s="21" t="str">
        <f t="shared" ref="N631:N694" si="21">IF(I631&lt;&gt;"",J631-I631,"")</f>
        <v/>
      </c>
      <c r="O631" s="22" t="str">
        <f>_xlfn.IFNA((VLOOKUP(F631,help!$C$2:$F$12,4,0))*(N631*24),"")</f>
        <v/>
      </c>
      <c r="AP631" s="17">
        <f t="shared" si="20"/>
        <v>0</v>
      </c>
    </row>
    <row r="632" spans="2:42" ht="33" x14ac:dyDescent="0.25">
      <c r="B632" s="13">
        <f>COUNTIFS($E$3:E632,'تقرير منتج تام'!$E$4)</f>
        <v>8</v>
      </c>
      <c r="C632" s="37"/>
      <c r="D632" s="38"/>
      <c r="E632" s="37"/>
      <c r="F632" s="39"/>
      <c r="G632" s="40"/>
      <c r="H632" s="40"/>
      <c r="I632" s="41"/>
      <c r="J632" s="41"/>
      <c r="K632" s="26" t="str">
        <f>_xlfn.IFNA(VLOOKUP(E632,الاوردرات!$B$1:$C$600,2,0),"")</f>
        <v/>
      </c>
      <c r="L632" s="52"/>
      <c r="N632" s="21" t="str">
        <f t="shared" si="21"/>
        <v/>
      </c>
      <c r="O632" s="22" t="str">
        <f>_xlfn.IFNA((VLOOKUP(F632,help!$C$2:$F$12,4,0))*(N632*24),"")</f>
        <v/>
      </c>
      <c r="AP632" s="17">
        <f t="shared" si="20"/>
        <v>0</v>
      </c>
    </row>
    <row r="633" spans="2:42" ht="33" x14ac:dyDescent="0.25">
      <c r="B633" s="13">
        <f>COUNTIFS($E$3:E633,'تقرير منتج تام'!$E$4)</f>
        <v>8</v>
      </c>
      <c r="C633" s="37"/>
      <c r="D633" s="38"/>
      <c r="E633" s="37"/>
      <c r="F633" s="39"/>
      <c r="G633" s="40"/>
      <c r="H633" s="40"/>
      <c r="I633" s="41"/>
      <c r="J633" s="41"/>
      <c r="K633" s="26" t="str">
        <f>_xlfn.IFNA(VLOOKUP(E633,الاوردرات!$B$1:$C$600,2,0),"")</f>
        <v/>
      </c>
      <c r="L633" s="52"/>
      <c r="N633" s="21" t="str">
        <f t="shared" si="21"/>
        <v/>
      </c>
      <c r="O633" s="22" t="str">
        <f>_xlfn.IFNA((VLOOKUP(F633,help!$C$2:$F$12,4,0))*(N633*24),"")</f>
        <v/>
      </c>
      <c r="AP633" s="17">
        <f t="shared" si="20"/>
        <v>0</v>
      </c>
    </row>
    <row r="634" spans="2:42" ht="33" x14ac:dyDescent="0.25">
      <c r="B634" s="13">
        <f>COUNTIFS($E$3:E634,'تقرير منتج تام'!$E$4)</f>
        <v>8</v>
      </c>
      <c r="C634" s="37"/>
      <c r="D634" s="38"/>
      <c r="E634" s="37"/>
      <c r="F634" s="39"/>
      <c r="G634" s="40"/>
      <c r="H634" s="40"/>
      <c r="I634" s="41"/>
      <c r="J634" s="41"/>
      <c r="K634" s="26" t="str">
        <f>_xlfn.IFNA(VLOOKUP(E634,الاوردرات!$B$1:$C$600,2,0),"")</f>
        <v/>
      </c>
      <c r="L634" s="52"/>
      <c r="N634" s="21" t="str">
        <f t="shared" si="21"/>
        <v/>
      </c>
      <c r="O634" s="22" t="str">
        <f>_xlfn.IFNA((VLOOKUP(F634,help!$C$2:$F$12,4,0))*(N634*24),"")</f>
        <v/>
      </c>
      <c r="AP634" s="17">
        <f t="shared" si="20"/>
        <v>0</v>
      </c>
    </row>
    <row r="635" spans="2:42" ht="33" x14ac:dyDescent="0.25">
      <c r="B635" s="13">
        <f>COUNTIFS($E$3:E635,'تقرير منتج تام'!$E$4)</f>
        <v>8</v>
      </c>
      <c r="C635" s="37"/>
      <c r="D635" s="38"/>
      <c r="E635" s="37"/>
      <c r="F635" s="39"/>
      <c r="G635" s="40"/>
      <c r="H635" s="40"/>
      <c r="I635" s="41"/>
      <c r="J635" s="41"/>
      <c r="K635" s="26" t="str">
        <f>_xlfn.IFNA(VLOOKUP(E635,الاوردرات!$B$1:$C$600,2,0),"")</f>
        <v/>
      </c>
      <c r="L635" s="52"/>
      <c r="N635" s="21" t="str">
        <f t="shared" si="21"/>
        <v/>
      </c>
      <c r="O635" s="22" t="str">
        <f>_xlfn.IFNA((VLOOKUP(F635,help!$C$2:$F$12,4,0))*(N635*24),"")</f>
        <v/>
      </c>
      <c r="AP635" s="17">
        <f t="shared" si="20"/>
        <v>0</v>
      </c>
    </row>
    <row r="636" spans="2:42" ht="33" x14ac:dyDescent="0.25">
      <c r="B636" s="13">
        <f>COUNTIFS($E$3:E636,'تقرير منتج تام'!$E$4)</f>
        <v>8</v>
      </c>
      <c r="C636" s="37"/>
      <c r="D636" s="38"/>
      <c r="E636" s="37"/>
      <c r="F636" s="39"/>
      <c r="G636" s="40"/>
      <c r="H636" s="40"/>
      <c r="I636" s="41"/>
      <c r="J636" s="41"/>
      <c r="K636" s="26" t="str">
        <f>_xlfn.IFNA(VLOOKUP(E636,الاوردرات!$B$1:$C$600,2,0),"")</f>
        <v/>
      </c>
      <c r="L636" s="52"/>
      <c r="N636" s="21" t="str">
        <f t="shared" si="21"/>
        <v/>
      </c>
      <c r="O636" s="22" t="str">
        <f>_xlfn.IFNA((VLOOKUP(F636,help!$C$2:$F$12,4,0))*(N636*24),"")</f>
        <v/>
      </c>
      <c r="AP636" s="17">
        <f t="shared" si="20"/>
        <v>0</v>
      </c>
    </row>
    <row r="637" spans="2:42" ht="33" x14ac:dyDescent="0.25">
      <c r="B637" s="13">
        <f>COUNTIFS($E$3:E637,'تقرير منتج تام'!$E$4)</f>
        <v>8</v>
      </c>
      <c r="C637" s="37"/>
      <c r="D637" s="38"/>
      <c r="E637" s="37"/>
      <c r="F637" s="39"/>
      <c r="G637" s="40"/>
      <c r="H637" s="40"/>
      <c r="I637" s="41"/>
      <c r="J637" s="41"/>
      <c r="K637" s="26" t="str">
        <f>_xlfn.IFNA(VLOOKUP(E637,الاوردرات!$B$1:$C$600,2,0),"")</f>
        <v/>
      </c>
      <c r="L637" s="52"/>
      <c r="N637" s="21" t="str">
        <f t="shared" si="21"/>
        <v/>
      </c>
      <c r="O637" s="22" t="str">
        <f>_xlfn.IFNA((VLOOKUP(F637,help!$C$2:$F$12,4,0))*(N637*24),"")</f>
        <v/>
      </c>
      <c r="AP637" s="17">
        <f t="shared" si="20"/>
        <v>0</v>
      </c>
    </row>
    <row r="638" spans="2:42" ht="33" x14ac:dyDescent="0.25">
      <c r="B638" s="13">
        <f>COUNTIFS($E$3:E638,'تقرير منتج تام'!$E$4)</f>
        <v>8</v>
      </c>
      <c r="C638" s="37"/>
      <c r="D638" s="38"/>
      <c r="E638" s="37"/>
      <c r="F638" s="39"/>
      <c r="G638" s="40"/>
      <c r="H638" s="40"/>
      <c r="I638" s="41"/>
      <c r="J638" s="41"/>
      <c r="K638" s="26" t="str">
        <f>_xlfn.IFNA(VLOOKUP(E638,الاوردرات!$B$1:$C$600,2,0),"")</f>
        <v/>
      </c>
      <c r="L638" s="52"/>
      <c r="N638" s="21" t="str">
        <f t="shared" si="21"/>
        <v/>
      </c>
      <c r="O638" s="22" t="str">
        <f>_xlfn.IFNA((VLOOKUP(F638,help!$C$2:$F$12,4,0))*(N638*24),"")</f>
        <v/>
      </c>
      <c r="AP638" s="17">
        <f t="shared" si="20"/>
        <v>0</v>
      </c>
    </row>
    <row r="639" spans="2:42" ht="33" x14ac:dyDescent="0.25">
      <c r="B639" s="13">
        <f>COUNTIFS($E$3:E639,'تقرير منتج تام'!$E$4)</f>
        <v>8</v>
      </c>
      <c r="C639" s="37"/>
      <c r="D639" s="38"/>
      <c r="E639" s="37"/>
      <c r="F639" s="39"/>
      <c r="G639" s="40"/>
      <c r="H639" s="40"/>
      <c r="I639" s="41"/>
      <c r="J639" s="41"/>
      <c r="K639" s="26" t="str">
        <f>_xlfn.IFNA(VLOOKUP(E639,الاوردرات!$B$1:$C$600,2,0),"")</f>
        <v/>
      </c>
      <c r="L639" s="52"/>
      <c r="N639" s="21" t="str">
        <f t="shared" si="21"/>
        <v/>
      </c>
      <c r="O639" s="22" t="str">
        <f>_xlfn.IFNA((VLOOKUP(F639,help!$C$2:$F$12,4,0))*(N639*24),"")</f>
        <v/>
      </c>
      <c r="AP639" s="17">
        <f t="shared" si="20"/>
        <v>0</v>
      </c>
    </row>
    <row r="640" spans="2:42" ht="33" x14ac:dyDescent="0.25">
      <c r="B640" s="13">
        <f>COUNTIFS($E$3:E640,'تقرير منتج تام'!$E$4)</f>
        <v>8</v>
      </c>
      <c r="C640" s="37"/>
      <c r="D640" s="38"/>
      <c r="E640" s="37"/>
      <c r="F640" s="39"/>
      <c r="G640" s="40"/>
      <c r="H640" s="40"/>
      <c r="I640" s="41"/>
      <c r="J640" s="41"/>
      <c r="K640" s="26" t="str">
        <f>_xlfn.IFNA(VLOOKUP(E640,الاوردرات!$B$1:$C$600,2,0),"")</f>
        <v/>
      </c>
      <c r="L640" s="52"/>
      <c r="N640" s="21" t="str">
        <f t="shared" si="21"/>
        <v/>
      </c>
      <c r="O640" s="22" t="str">
        <f>_xlfn.IFNA((VLOOKUP(F640,help!$C$2:$F$12,4,0))*(N640*24),"")</f>
        <v/>
      </c>
      <c r="AP640" s="17">
        <f t="shared" si="20"/>
        <v>0</v>
      </c>
    </row>
    <row r="641" spans="2:42" ht="33" x14ac:dyDescent="0.25">
      <c r="B641" s="13">
        <f>COUNTIFS($E$3:E641,'تقرير منتج تام'!$E$4)</f>
        <v>8</v>
      </c>
      <c r="C641" s="37"/>
      <c r="D641" s="38"/>
      <c r="E641" s="37"/>
      <c r="F641" s="39"/>
      <c r="G641" s="40"/>
      <c r="H641" s="40"/>
      <c r="I641" s="41"/>
      <c r="J641" s="41"/>
      <c r="K641" s="26" t="str">
        <f>_xlfn.IFNA(VLOOKUP(E641,الاوردرات!$B$1:$C$600,2,0),"")</f>
        <v/>
      </c>
      <c r="L641" s="52"/>
      <c r="N641" s="21" t="str">
        <f t="shared" si="21"/>
        <v/>
      </c>
      <c r="O641" s="22" t="str">
        <f>_xlfn.IFNA((VLOOKUP(F641,help!$C$2:$F$12,4,0))*(N641*24),"")</f>
        <v/>
      </c>
      <c r="AP641" s="17">
        <f t="shared" si="20"/>
        <v>0</v>
      </c>
    </row>
    <row r="642" spans="2:42" ht="33" x14ac:dyDescent="0.25">
      <c r="B642" s="13">
        <f>COUNTIFS($E$3:E642,'تقرير منتج تام'!$E$4)</f>
        <v>8</v>
      </c>
      <c r="C642" s="37"/>
      <c r="D642" s="38"/>
      <c r="E642" s="37"/>
      <c r="F642" s="39"/>
      <c r="G642" s="40"/>
      <c r="H642" s="40"/>
      <c r="I642" s="41"/>
      <c r="J642" s="41"/>
      <c r="K642" s="26" t="str">
        <f>_xlfn.IFNA(VLOOKUP(E642,الاوردرات!$B$1:$C$600,2,0),"")</f>
        <v/>
      </c>
      <c r="L642" s="52"/>
      <c r="N642" s="21" t="str">
        <f t="shared" si="21"/>
        <v/>
      </c>
      <c r="O642" s="22" t="str">
        <f>_xlfn.IFNA((VLOOKUP(F642,help!$C$2:$F$12,4,0))*(N642*24),"")</f>
        <v/>
      </c>
      <c r="AP642" s="17">
        <f t="shared" si="20"/>
        <v>0</v>
      </c>
    </row>
    <row r="643" spans="2:42" ht="33" x14ac:dyDescent="0.25">
      <c r="B643" s="13">
        <f>COUNTIFS($E$3:E643,'تقرير منتج تام'!$E$4)</f>
        <v>8</v>
      </c>
      <c r="C643" s="37"/>
      <c r="D643" s="38"/>
      <c r="E643" s="37"/>
      <c r="F643" s="39"/>
      <c r="G643" s="40"/>
      <c r="H643" s="40"/>
      <c r="I643" s="41"/>
      <c r="J643" s="41"/>
      <c r="K643" s="26" t="str">
        <f>_xlfn.IFNA(VLOOKUP(E643,الاوردرات!$B$1:$C$600,2,0),"")</f>
        <v/>
      </c>
      <c r="L643" s="52"/>
      <c r="N643" s="21" t="str">
        <f t="shared" si="21"/>
        <v/>
      </c>
      <c r="O643" s="22" t="str">
        <f>_xlfn.IFNA((VLOOKUP(F643,help!$C$2:$F$12,4,0))*(N643*24),"")</f>
        <v/>
      </c>
      <c r="AP643" s="17">
        <f t="shared" si="20"/>
        <v>0</v>
      </c>
    </row>
    <row r="644" spans="2:42" ht="33" x14ac:dyDescent="0.25">
      <c r="B644" s="13">
        <f>COUNTIFS($E$3:E644,'تقرير منتج تام'!$E$4)</f>
        <v>8</v>
      </c>
      <c r="C644" s="37"/>
      <c r="D644" s="38"/>
      <c r="E644" s="37"/>
      <c r="F644" s="39"/>
      <c r="G644" s="40"/>
      <c r="H644" s="40"/>
      <c r="I644" s="41"/>
      <c r="J644" s="41"/>
      <c r="K644" s="26" t="str">
        <f>_xlfn.IFNA(VLOOKUP(E644,الاوردرات!$B$1:$C$600,2,0),"")</f>
        <v/>
      </c>
      <c r="L644" s="52"/>
      <c r="N644" s="21" t="str">
        <f t="shared" si="21"/>
        <v/>
      </c>
      <c r="O644" s="22" t="str">
        <f>_xlfn.IFNA((VLOOKUP(F644,help!$C$2:$F$12,4,0))*(N644*24),"")</f>
        <v/>
      </c>
      <c r="AP644" s="17">
        <f t="shared" ref="AP644:AP707" si="22">D644</f>
        <v>0</v>
      </c>
    </row>
    <row r="645" spans="2:42" ht="33" x14ac:dyDescent="0.25">
      <c r="B645" s="13">
        <f>COUNTIFS($E$3:E645,'تقرير منتج تام'!$E$4)</f>
        <v>8</v>
      </c>
      <c r="C645" s="37"/>
      <c r="D645" s="38"/>
      <c r="E645" s="37"/>
      <c r="F645" s="39"/>
      <c r="G645" s="40"/>
      <c r="H645" s="40"/>
      <c r="I645" s="41"/>
      <c r="J645" s="41"/>
      <c r="K645" s="26" t="str">
        <f>_xlfn.IFNA(VLOOKUP(E645,الاوردرات!$B$1:$C$600,2,0),"")</f>
        <v/>
      </c>
      <c r="L645" s="52"/>
      <c r="N645" s="21" t="str">
        <f t="shared" si="21"/>
        <v/>
      </c>
      <c r="O645" s="22" t="str">
        <f>_xlfn.IFNA((VLOOKUP(F645,help!$C$2:$F$12,4,0))*(N645*24),"")</f>
        <v/>
      </c>
      <c r="AP645" s="17">
        <f t="shared" si="22"/>
        <v>0</v>
      </c>
    </row>
    <row r="646" spans="2:42" ht="33" x14ac:dyDescent="0.25">
      <c r="B646" s="13">
        <f>COUNTIFS($E$3:E646,'تقرير منتج تام'!$E$4)</f>
        <v>8</v>
      </c>
      <c r="C646" s="37"/>
      <c r="D646" s="38"/>
      <c r="E646" s="37"/>
      <c r="F646" s="39"/>
      <c r="G646" s="40"/>
      <c r="H646" s="40"/>
      <c r="I646" s="41"/>
      <c r="J646" s="41"/>
      <c r="K646" s="26" t="str">
        <f>_xlfn.IFNA(VLOOKUP(E646,الاوردرات!$B$1:$C$600,2,0),"")</f>
        <v/>
      </c>
      <c r="L646" s="52"/>
      <c r="N646" s="21" t="str">
        <f t="shared" si="21"/>
        <v/>
      </c>
      <c r="O646" s="22" t="str">
        <f>_xlfn.IFNA((VLOOKUP(F646,help!$C$2:$F$12,4,0))*(N646*24),"")</f>
        <v/>
      </c>
      <c r="AP646" s="17">
        <f t="shared" si="22"/>
        <v>0</v>
      </c>
    </row>
    <row r="647" spans="2:42" ht="33" x14ac:dyDescent="0.25">
      <c r="B647" s="13">
        <f>COUNTIFS($E$3:E647,'تقرير منتج تام'!$E$4)</f>
        <v>8</v>
      </c>
      <c r="C647" s="37"/>
      <c r="D647" s="38"/>
      <c r="E647" s="37"/>
      <c r="F647" s="39"/>
      <c r="G647" s="40"/>
      <c r="H647" s="40"/>
      <c r="I647" s="41"/>
      <c r="J647" s="41"/>
      <c r="K647" s="26" t="str">
        <f>_xlfn.IFNA(VLOOKUP(E647,الاوردرات!$B$1:$C$600,2,0),"")</f>
        <v/>
      </c>
      <c r="L647" s="52"/>
      <c r="N647" s="21" t="str">
        <f t="shared" si="21"/>
        <v/>
      </c>
      <c r="O647" s="22" t="str">
        <f>_xlfn.IFNA((VLOOKUP(F647,help!$C$2:$F$12,4,0))*(N647*24),"")</f>
        <v/>
      </c>
      <c r="AP647" s="17">
        <f t="shared" si="22"/>
        <v>0</v>
      </c>
    </row>
    <row r="648" spans="2:42" ht="33" x14ac:dyDescent="0.25">
      <c r="B648" s="13">
        <f>COUNTIFS($E$3:E648,'تقرير منتج تام'!$E$4)</f>
        <v>8</v>
      </c>
      <c r="C648" s="37"/>
      <c r="D648" s="38"/>
      <c r="E648" s="37"/>
      <c r="F648" s="39"/>
      <c r="G648" s="40"/>
      <c r="H648" s="40"/>
      <c r="I648" s="41"/>
      <c r="J648" s="41"/>
      <c r="K648" s="26" t="str">
        <f>_xlfn.IFNA(VLOOKUP(E648,الاوردرات!$B$1:$C$600,2,0),"")</f>
        <v/>
      </c>
      <c r="L648" s="52"/>
      <c r="N648" s="21" t="str">
        <f t="shared" si="21"/>
        <v/>
      </c>
      <c r="O648" s="22" t="str">
        <f>_xlfn.IFNA((VLOOKUP(F648,help!$C$2:$F$12,4,0))*(N648*24),"")</f>
        <v/>
      </c>
      <c r="AP648" s="17">
        <f t="shared" si="22"/>
        <v>0</v>
      </c>
    </row>
    <row r="649" spans="2:42" ht="33" x14ac:dyDescent="0.25">
      <c r="B649" s="13">
        <f>COUNTIFS($E$3:E649,'تقرير منتج تام'!$E$4)</f>
        <v>8</v>
      </c>
      <c r="C649" s="37"/>
      <c r="D649" s="38"/>
      <c r="E649" s="37"/>
      <c r="F649" s="39"/>
      <c r="G649" s="40"/>
      <c r="H649" s="40"/>
      <c r="I649" s="41"/>
      <c r="J649" s="41"/>
      <c r="K649" s="26" t="str">
        <f>_xlfn.IFNA(VLOOKUP(E649,الاوردرات!$B$1:$C$600,2,0),"")</f>
        <v/>
      </c>
      <c r="L649" s="52"/>
      <c r="N649" s="21" t="str">
        <f t="shared" si="21"/>
        <v/>
      </c>
      <c r="O649" s="22" t="str">
        <f>_xlfn.IFNA((VLOOKUP(F649,help!$C$2:$F$12,4,0))*(N649*24),"")</f>
        <v/>
      </c>
      <c r="AP649" s="17">
        <f t="shared" si="22"/>
        <v>0</v>
      </c>
    </row>
    <row r="650" spans="2:42" ht="33" x14ac:dyDescent="0.25">
      <c r="B650" s="13">
        <f>COUNTIFS($E$3:E650,'تقرير منتج تام'!$E$4)</f>
        <v>8</v>
      </c>
      <c r="C650" s="37"/>
      <c r="D650" s="38"/>
      <c r="E650" s="37"/>
      <c r="F650" s="39"/>
      <c r="G650" s="40"/>
      <c r="H650" s="40"/>
      <c r="I650" s="41"/>
      <c r="J650" s="41"/>
      <c r="K650" s="26" t="str">
        <f>_xlfn.IFNA(VLOOKUP(E650,الاوردرات!$B$1:$C$600,2,0),"")</f>
        <v/>
      </c>
      <c r="L650" s="52"/>
      <c r="N650" s="21" t="str">
        <f t="shared" si="21"/>
        <v/>
      </c>
      <c r="O650" s="22" t="str">
        <f>_xlfn.IFNA((VLOOKUP(F650,help!$C$2:$F$12,4,0))*(N650*24),"")</f>
        <v/>
      </c>
      <c r="AP650" s="17">
        <f t="shared" si="22"/>
        <v>0</v>
      </c>
    </row>
    <row r="651" spans="2:42" ht="33" x14ac:dyDescent="0.25">
      <c r="B651" s="13">
        <f>COUNTIFS($E$3:E651,'تقرير منتج تام'!$E$4)</f>
        <v>8</v>
      </c>
      <c r="C651" s="37"/>
      <c r="D651" s="38"/>
      <c r="E651" s="37"/>
      <c r="F651" s="39"/>
      <c r="G651" s="40"/>
      <c r="H651" s="40"/>
      <c r="I651" s="41"/>
      <c r="J651" s="41"/>
      <c r="K651" s="26" t="str">
        <f>_xlfn.IFNA(VLOOKUP(E651,الاوردرات!$B$1:$C$600,2,0),"")</f>
        <v/>
      </c>
      <c r="L651" s="52"/>
      <c r="N651" s="21" t="str">
        <f t="shared" si="21"/>
        <v/>
      </c>
      <c r="O651" s="22" t="str">
        <f>_xlfn.IFNA((VLOOKUP(F651,help!$C$2:$F$12,4,0))*(N651*24),"")</f>
        <v/>
      </c>
      <c r="AP651" s="17">
        <f t="shared" si="22"/>
        <v>0</v>
      </c>
    </row>
    <row r="652" spans="2:42" ht="33" x14ac:dyDescent="0.25">
      <c r="B652" s="13">
        <f>COUNTIFS($E$3:E652,'تقرير منتج تام'!$E$4)</f>
        <v>8</v>
      </c>
      <c r="C652" s="37"/>
      <c r="D652" s="38"/>
      <c r="E652" s="37"/>
      <c r="F652" s="39"/>
      <c r="G652" s="40"/>
      <c r="H652" s="40"/>
      <c r="I652" s="41"/>
      <c r="J652" s="41"/>
      <c r="K652" s="26" t="str">
        <f>_xlfn.IFNA(VLOOKUP(E652,الاوردرات!$B$1:$C$600,2,0),"")</f>
        <v/>
      </c>
      <c r="L652" s="52"/>
      <c r="N652" s="21" t="str">
        <f t="shared" si="21"/>
        <v/>
      </c>
      <c r="O652" s="22" t="str">
        <f>_xlfn.IFNA((VLOOKUP(F652,help!$C$2:$F$12,4,0))*(N652*24),"")</f>
        <v/>
      </c>
      <c r="AP652" s="17">
        <f t="shared" si="22"/>
        <v>0</v>
      </c>
    </row>
    <row r="653" spans="2:42" ht="33" x14ac:dyDescent="0.25">
      <c r="B653" s="13">
        <f>COUNTIFS($E$3:E653,'تقرير منتج تام'!$E$4)</f>
        <v>8</v>
      </c>
      <c r="C653" s="37"/>
      <c r="D653" s="38"/>
      <c r="E653" s="37"/>
      <c r="F653" s="39"/>
      <c r="G653" s="40"/>
      <c r="H653" s="40"/>
      <c r="I653" s="41"/>
      <c r="J653" s="41"/>
      <c r="K653" s="26" t="str">
        <f>_xlfn.IFNA(VLOOKUP(E653,الاوردرات!$B$1:$C$600,2,0),"")</f>
        <v/>
      </c>
      <c r="L653" s="52"/>
      <c r="N653" s="21" t="str">
        <f t="shared" si="21"/>
        <v/>
      </c>
      <c r="O653" s="22" t="str">
        <f>_xlfn.IFNA((VLOOKUP(F653,help!$C$2:$F$12,4,0))*(N653*24),"")</f>
        <v/>
      </c>
      <c r="AP653" s="17">
        <f t="shared" si="22"/>
        <v>0</v>
      </c>
    </row>
    <row r="654" spans="2:42" ht="33" x14ac:dyDescent="0.25">
      <c r="B654" s="13">
        <f>COUNTIFS($E$3:E654,'تقرير منتج تام'!$E$4)</f>
        <v>8</v>
      </c>
      <c r="C654" s="37"/>
      <c r="D654" s="38"/>
      <c r="E654" s="37"/>
      <c r="F654" s="39"/>
      <c r="G654" s="40"/>
      <c r="H654" s="40"/>
      <c r="I654" s="41"/>
      <c r="J654" s="41"/>
      <c r="K654" s="26" t="str">
        <f>_xlfn.IFNA(VLOOKUP(E654,الاوردرات!$B$1:$C$600,2,0),"")</f>
        <v/>
      </c>
      <c r="L654" s="52"/>
      <c r="N654" s="21" t="str">
        <f t="shared" si="21"/>
        <v/>
      </c>
      <c r="O654" s="22" t="str">
        <f>_xlfn.IFNA((VLOOKUP(F654,help!$C$2:$F$12,4,0))*(N654*24),"")</f>
        <v/>
      </c>
      <c r="AP654" s="17">
        <f t="shared" si="22"/>
        <v>0</v>
      </c>
    </row>
    <row r="655" spans="2:42" ht="33" x14ac:dyDescent="0.25">
      <c r="B655" s="13">
        <f>COUNTIFS($E$3:E655,'تقرير منتج تام'!$E$4)</f>
        <v>8</v>
      </c>
      <c r="C655" s="37"/>
      <c r="D655" s="38"/>
      <c r="E655" s="37"/>
      <c r="F655" s="39"/>
      <c r="G655" s="40"/>
      <c r="H655" s="40"/>
      <c r="I655" s="41"/>
      <c r="J655" s="41"/>
      <c r="K655" s="26" t="str">
        <f>_xlfn.IFNA(VLOOKUP(E655,الاوردرات!$B$1:$C$600,2,0),"")</f>
        <v/>
      </c>
      <c r="L655" s="52"/>
      <c r="N655" s="21" t="str">
        <f t="shared" si="21"/>
        <v/>
      </c>
      <c r="O655" s="22" t="str">
        <f>_xlfn.IFNA((VLOOKUP(F655,help!$C$2:$F$12,4,0))*(N655*24),"")</f>
        <v/>
      </c>
      <c r="AP655" s="17">
        <f t="shared" si="22"/>
        <v>0</v>
      </c>
    </row>
    <row r="656" spans="2:42" ht="33" x14ac:dyDescent="0.25">
      <c r="B656" s="13">
        <f>COUNTIFS($E$3:E656,'تقرير منتج تام'!$E$4)</f>
        <v>8</v>
      </c>
      <c r="C656" s="37"/>
      <c r="D656" s="38"/>
      <c r="E656" s="37"/>
      <c r="F656" s="39"/>
      <c r="G656" s="40"/>
      <c r="H656" s="40"/>
      <c r="I656" s="41"/>
      <c r="J656" s="41"/>
      <c r="K656" s="26" t="str">
        <f>_xlfn.IFNA(VLOOKUP(E656,الاوردرات!$B$1:$C$600,2,0),"")</f>
        <v/>
      </c>
      <c r="L656" s="52"/>
      <c r="N656" s="21" t="str">
        <f t="shared" si="21"/>
        <v/>
      </c>
      <c r="O656" s="22" t="str">
        <f>_xlfn.IFNA((VLOOKUP(F656,help!$C$2:$F$12,4,0))*(N656*24),"")</f>
        <v/>
      </c>
      <c r="AP656" s="17">
        <f t="shared" si="22"/>
        <v>0</v>
      </c>
    </row>
    <row r="657" spans="2:42" ht="33" x14ac:dyDescent="0.25">
      <c r="B657" s="13">
        <f>COUNTIFS($E$3:E657,'تقرير منتج تام'!$E$4)</f>
        <v>8</v>
      </c>
      <c r="C657" s="37"/>
      <c r="D657" s="38"/>
      <c r="E657" s="37"/>
      <c r="F657" s="39"/>
      <c r="G657" s="40"/>
      <c r="H657" s="40"/>
      <c r="I657" s="41"/>
      <c r="J657" s="41"/>
      <c r="K657" s="26" t="str">
        <f>_xlfn.IFNA(VLOOKUP(E657,الاوردرات!$B$1:$C$600,2,0),"")</f>
        <v/>
      </c>
      <c r="L657" s="52"/>
      <c r="N657" s="21" t="str">
        <f t="shared" si="21"/>
        <v/>
      </c>
      <c r="O657" s="22" t="str">
        <f>_xlfn.IFNA((VLOOKUP(F657,help!$C$2:$F$12,4,0))*(N657*24),"")</f>
        <v/>
      </c>
      <c r="AP657" s="17">
        <f t="shared" si="22"/>
        <v>0</v>
      </c>
    </row>
    <row r="658" spans="2:42" ht="33" x14ac:dyDescent="0.25">
      <c r="B658" s="13">
        <f>COUNTIFS($E$3:E658,'تقرير منتج تام'!$E$4)</f>
        <v>8</v>
      </c>
      <c r="C658" s="37"/>
      <c r="D658" s="38"/>
      <c r="E658" s="37"/>
      <c r="F658" s="39"/>
      <c r="G658" s="40"/>
      <c r="H658" s="40"/>
      <c r="I658" s="41"/>
      <c r="J658" s="41"/>
      <c r="K658" s="26" t="str">
        <f>_xlfn.IFNA(VLOOKUP(E658,الاوردرات!$B$1:$C$600,2,0),"")</f>
        <v/>
      </c>
      <c r="L658" s="52"/>
      <c r="N658" s="21" t="str">
        <f t="shared" si="21"/>
        <v/>
      </c>
      <c r="O658" s="22" t="str">
        <f>_xlfn.IFNA((VLOOKUP(F658,help!$C$2:$F$12,4,0))*(N658*24),"")</f>
        <v/>
      </c>
      <c r="AP658" s="17">
        <f t="shared" si="22"/>
        <v>0</v>
      </c>
    </row>
    <row r="659" spans="2:42" ht="33" x14ac:dyDescent="0.25">
      <c r="B659" s="13">
        <f>COUNTIFS($E$3:E659,'تقرير منتج تام'!$E$4)</f>
        <v>8</v>
      </c>
      <c r="C659" s="37"/>
      <c r="D659" s="38"/>
      <c r="E659" s="37"/>
      <c r="F659" s="39"/>
      <c r="G659" s="40"/>
      <c r="H659" s="40"/>
      <c r="I659" s="41"/>
      <c r="J659" s="41"/>
      <c r="K659" s="26" t="str">
        <f>_xlfn.IFNA(VLOOKUP(E659,الاوردرات!$B$1:$C$600,2,0),"")</f>
        <v/>
      </c>
      <c r="L659" s="52"/>
      <c r="N659" s="21" t="str">
        <f t="shared" si="21"/>
        <v/>
      </c>
      <c r="O659" s="22" t="str">
        <f>_xlfn.IFNA((VLOOKUP(F659,help!$C$2:$F$12,4,0))*(N659*24),"")</f>
        <v/>
      </c>
      <c r="AP659" s="17">
        <f t="shared" si="22"/>
        <v>0</v>
      </c>
    </row>
    <row r="660" spans="2:42" ht="33" x14ac:dyDescent="0.25">
      <c r="B660" s="13">
        <f>COUNTIFS($E$3:E660,'تقرير منتج تام'!$E$4)</f>
        <v>8</v>
      </c>
      <c r="C660" s="37"/>
      <c r="D660" s="38"/>
      <c r="E660" s="37"/>
      <c r="F660" s="39"/>
      <c r="G660" s="40"/>
      <c r="H660" s="40"/>
      <c r="I660" s="41"/>
      <c r="J660" s="41"/>
      <c r="K660" s="26" t="str">
        <f>_xlfn.IFNA(VLOOKUP(E660,الاوردرات!$B$1:$C$600,2,0),"")</f>
        <v/>
      </c>
      <c r="L660" s="52"/>
      <c r="N660" s="21" t="str">
        <f t="shared" si="21"/>
        <v/>
      </c>
      <c r="O660" s="22" t="str">
        <f>_xlfn.IFNA((VLOOKUP(F660,help!$C$2:$F$12,4,0))*(N660*24),"")</f>
        <v/>
      </c>
      <c r="AP660" s="17">
        <f t="shared" si="22"/>
        <v>0</v>
      </c>
    </row>
    <row r="661" spans="2:42" ht="33" x14ac:dyDescent="0.25">
      <c r="B661" s="13">
        <f>COUNTIFS($E$3:E661,'تقرير منتج تام'!$E$4)</f>
        <v>8</v>
      </c>
      <c r="C661" s="37"/>
      <c r="D661" s="38"/>
      <c r="E661" s="37"/>
      <c r="F661" s="39"/>
      <c r="G661" s="40"/>
      <c r="H661" s="40"/>
      <c r="I661" s="41"/>
      <c r="J661" s="41"/>
      <c r="K661" s="26" t="str">
        <f>_xlfn.IFNA(VLOOKUP(E661,الاوردرات!$B$1:$C$600,2,0),"")</f>
        <v/>
      </c>
      <c r="L661" s="52"/>
      <c r="N661" s="21" t="str">
        <f t="shared" si="21"/>
        <v/>
      </c>
      <c r="O661" s="22" t="str">
        <f>_xlfn.IFNA((VLOOKUP(F661,help!$C$2:$F$12,4,0))*(N661*24),"")</f>
        <v/>
      </c>
      <c r="AP661" s="17">
        <f t="shared" si="22"/>
        <v>0</v>
      </c>
    </row>
    <row r="662" spans="2:42" ht="33" x14ac:dyDescent="0.25">
      <c r="B662" s="13">
        <f>COUNTIFS($E$3:E662,'تقرير منتج تام'!$E$4)</f>
        <v>8</v>
      </c>
      <c r="C662" s="37"/>
      <c r="D662" s="38"/>
      <c r="E662" s="37"/>
      <c r="F662" s="39"/>
      <c r="G662" s="40"/>
      <c r="H662" s="40"/>
      <c r="I662" s="41"/>
      <c r="J662" s="41"/>
      <c r="K662" s="26" t="str">
        <f>_xlfn.IFNA(VLOOKUP(E662,الاوردرات!$B$1:$C$600,2,0),"")</f>
        <v/>
      </c>
      <c r="L662" s="52"/>
      <c r="N662" s="21" t="str">
        <f t="shared" si="21"/>
        <v/>
      </c>
      <c r="O662" s="22" t="str">
        <f>_xlfn.IFNA((VLOOKUP(F662,help!$C$2:$F$12,4,0))*(N662*24),"")</f>
        <v/>
      </c>
      <c r="AP662" s="17">
        <f t="shared" si="22"/>
        <v>0</v>
      </c>
    </row>
    <row r="663" spans="2:42" ht="33" x14ac:dyDescent="0.25">
      <c r="B663" s="13">
        <f>COUNTIFS($E$3:E663,'تقرير منتج تام'!$E$4)</f>
        <v>8</v>
      </c>
      <c r="C663" s="37"/>
      <c r="D663" s="38"/>
      <c r="E663" s="37"/>
      <c r="F663" s="39"/>
      <c r="G663" s="40"/>
      <c r="H663" s="40"/>
      <c r="I663" s="41"/>
      <c r="J663" s="41"/>
      <c r="K663" s="26" t="str">
        <f>_xlfn.IFNA(VLOOKUP(E663,الاوردرات!$B$1:$C$600,2,0),"")</f>
        <v/>
      </c>
      <c r="L663" s="52"/>
      <c r="N663" s="21" t="str">
        <f t="shared" si="21"/>
        <v/>
      </c>
      <c r="O663" s="22" t="str">
        <f>_xlfn.IFNA((VLOOKUP(F663,help!$C$2:$F$12,4,0))*(N663*24),"")</f>
        <v/>
      </c>
      <c r="AP663" s="17">
        <f t="shared" si="22"/>
        <v>0</v>
      </c>
    </row>
    <row r="664" spans="2:42" ht="33" x14ac:dyDescent="0.25">
      <c r="B664" s="13">
        <f>COUNTIFS($E$3:E664,'تقرير منتج تام'!$E$4)</f>
        <v>8</v>
      </c>
      <c r="C664" s="37"/>
      <c r="D664" s="38"/>
      <c r="E664" s="37"/>
      <c r="F664" s="39"/>
      <c r="G664" s="40"/>
      <c r="H664" s="40"/>
      <c r="I664" s="41"/>
      <c r="J664" s="41"/>
      <c r="K664" s="26" t="str">
        <f>_xlfn.IFNA(VLOOKUP(E664,الاوردرات!$B$1:$C$600,2,0),"")</f>
        <v/>
      </c>
      <c r="L664" s="52"/>
      <c r="N664" s="21" t="str">
        <f t="shared" si="21"/>
        <v/>
      </c>
      <c r="O664" s="22" t="str">
        <f>_xlfn.IFNA((VLOOKUP(F664,help!$C$2:$F$12,4,0))*(N664*24),"")</f>
        <v/>
      </c>
      <c r="AP664" s="17">
        <f t="shared" si="22"/>
        <v>0</v>
      </c>
    </row>
    <row r="665" spans="2:42" ht="33" x14ac:dyDescent="0.25">
      <c r="B665" s="13">
        <f>COUNTIFS($E$3:E665,'تقرير منتج تام'!$E$4)</f>
        <v>8</v>
      </c>
      <c r="C665" s="37"/>
      <c r="D665" s="38"/>
      <c r="E665" s="37"/>
      <c r="F665" s="39"/>
      <c r="G665" s="40"/>
      <c r="H665" s="40"/>
      <c r="I665" s="41"/>
      <c r="J665" s="41"/>
      <c r="K665" s="26" t="str">
        <f>_xlfn.IFNA(VLOOKUP(E665,الاوردرات!$B$1:$C$600,2,0),"")</f>
        <v/>
      </c>
      <c r="L665" s="52"/>
      <c r="N665" s="21" t="str">
        <f t="shared" si="21"/>
        <v/>
      </c>
      <c r="O665" s="22" t="str">
        <f>_xlfn.IFNA((VLOOKUP(F665,help!$C$2:$F$12,4,0))*(N665*24),"")</f>
        <v/>
      </c>
      <c r="AP665" s="17">
        <f t="shared" si="22"/>
        <v>0</v>
      </c>
    </row>
    <row r="666" spans="2:42" ht="33" x14ac:dyDescent="0.25">
      <c r="B666" s="13">
        <f>COUNTIFS($E$3:E666,'تقرير منتج تام'!$E$4)</f>
        <v>8</v>
      </c>
      <c r="C666" s="37"/>
      <c r="D666" s="38"/>
      <c r="E666" s="37"/>
      <c r="F666" s="39"/>
      <c r="G666" s="40"/>
      <c r="H666" s="40"/>
      <c r="I666" s="41"/>
      <c r="J666" s="41"/>
      <c r="K666" s="26" t="str">
        <f>_xlfn.IFNA(VLOOKUP(E666,الاوردرات!$B$1:$C$600,2,0),"")</f>
        <v/>
      </c>
      <c r="L666" s="52"/>
      <c r="N666" s="21" t="str">
        <f t="shared" si="21"/>
        <v/>
      </c>
      <c r="O666" s="22" t="str">
        <f>_xlfn.IFNA((VLOOKUP(F666,help!$C$2:$F$12,4,0))*(N666*24),"")</f>
        <v/>
      </c>
      <c r="AP666" s="17">
        <f t="shared" si="22"/>
        <v>0</v>
      </c>
    </row>
    <row r="667" spans="2:42" ht="33" x14ac:dyDescent="0.25">
      <c r="B667" s="13">
        <f>COUNTIFS($E$3:E667,'تقرير منتج تام'!$E$4)</f>
        <v>8</v>
      </c>
      <c r="C667" s="37"/>
      <c r="D667" s="38"/>
      <c r="E667" s="37"/>
      <c r="F667" s="39"/>
      <c r="G667" s="40"/>
      <c r="H667" s="40"/>
      <c r="I667" s="41"/>
      <c r="J667" s="41"/>
      <c r="K667" s="26" t="str">
        <f>_xlfn.IFNA(VLOOKUP(E667,الاوردرات!$B$1:$C$600,2,0),"")</f>
        <v/>
      </c>
      <c r="L667" s="52"/>
      <c r="N667" s="21" t="str">
        <f t="shared" si="21"/>
        <v/>
      </c>
      <c r="O667" s="22" t="str">
        <f>_xlfn.IFNA((VLOOKUP(F667,help!$C$2:$F$12,4,0))*(N667*24),"")</f>
        <v/>
      </c>
      <c r="AP667" s="17">
        <f t="shared" si="22"/>
        <v>0</v>
      </c>
    </row>
    <row r="668" spans="2:42" ht="33" x14ac:dyDescent="0.25">
      <c r="B668" s="13">
        <f>COUNTIFS($E$3:E668,'تقرير منتج تام'!$E$4)</f>
        <v>8</v>
      </c>
      <c r="C668" s="37"/>
      <c r="D668" s="38"/>
      <c r="E668" s="37"/>
      <c r="F668" s="39"/>
      <c r="G668" s="40"/>
      <c r="H668" s="40"/>
      <c r="I668" s="41"/>
      <c r="J668" s="41"/>
      <c r="K668" s="26" t="str">
        <f>_xlfn.IFNA(VLOOKUP(E668,الاوردرات!$B$1:$C$600,2,0),"")</f>
        <v/>
      </c>
      <c r="L668" s="52"/>
      <c r="N668" s="21" t="str">
        <f t="shared" si="21"/>
        <v/>
      </c>
      <c r="O668" s="22" t="str">
        <f>_xlfn.IFNA((VLOOKUP(F668,help!$C$2:$F$12,4,0))*(N668*24),"")</f>
        <v/>
      </c>
      <c r="AP668" s="17">
        <f t="shared" si="22"/>
        <v>0</v>
      </c>
    </row>
    <row r="669" spans="2:42" ht="33" x14ac:dyDescent="0.25">
      <c r="B669" s="13">
        <f>COUNTIFS($E$3:E669,'تقرير منتج تام'!$E$4)</f>
        <v>8</v>
      </c>
      <c r="C669" s="37"/>
      <c r="D669" s="38"/>
      <c r="E669" s="37"/>
      <c r="F669" s="39"/>
      <c r="G669" s="40"/>
      <c r="H669" s="40"/>
      <c r="I669" s="41"/>
      <c r="J669" s="41"/>
      <c r="K669" s="26" t="str">
        <f>_xlfn.IFNA(VLOOKUP(E669,الاوردرات!$B$1:$C$600,2,0),"")</f>
        <v/>
      </c>
      <c r="L669" s="52"/>
      <c r="N669" s="21" t="str">
        <f t="shared" si="21"/>
        <v/>
      </c>
      <c r="O669" s="22" t="str">
        <f>_xlfn.IFNA((VLOOKUP(F669,help!$C$2:$F$12,4,0))*(N669*24),"")</f>
        <v/>
      </c>
      <c r="AP669" s="17">
        <f t="shared" si="22"/>
        <v>0</v>
      </c>
    </row>
    <row r="670" spans="2:42" ht="33" x14ac:dyDescent="0.25">
      <c r="B670" s="13">
        <f>COUNTIFS($E$3:E670,'تقرير منتج تام'!$E$4)</f>
        <v>8</v>
      </c>
      <c r="C670" s="37"/>
      <c r="D670" s="38"/>
      <c r="E670" s="37"/>
      <c r="F670" s="39"/>
      <c r="G670" s="40"/>
      <c r="H670" s="40"/>
      <c r="I670" s="41"/>
      <c r="J670" s="41"/>
      <c r="K670" s="26" t="str">
        <f>_xlfn.IFNA(VLOOKUP(E670,الاوردرات!$B$1:$C$600,2,0),"")</f>
        <v/>
      </c>
      <c r="L670" s="52"/>
      <c r="N670" s="21" t="str">
        <f t="shared" si="21"/>
        <v/>
      </c>
      <c r="O670" s="22" t="str">
        <f>_xlfn.IFNA((VLOOKUP(F670,help!$C$2:$F$12,4,0))*(N670*24),"")</f>
        <v/>
      </c>
      <c r="AP670" s="17">
        <f t="shared" si="22"/>
        <v>0</v>
      </c>
    </row>
    <row r="671" spans="2:42" ht="33" x14ac:dyDescent="0.25">
      <c r="B671" s="13">
        <f>COUNTIFS($E$3:E671,'تقرير منتج تام'!$E$4)</f>
        <v>8</v>
      </c>
      <c r="C671" s="37"/>
      <c r="D671" s="38"/>
      <c r="E671" s="37"/>
      <c r="F671" s="39"/>
      <c r="G671" s="40"/>
      <c r="H671" s="40"/>
      <c r="I671" s="41"/>
      <c r="J671" s="41"/>
      <c r="K671" s="26" t="str">
        <f>_xlfn.IFNA(VLOOKUP(E671,الاوردرات!$B$1:$C$600,2,0),"")</f>
        <v/>
      </c>
      <c r="L671" s="52"/>
      <c r="N671" s="21" t="str">
        <f t="shared" si="21"/>
        <v/>
      </c>
      <c r="O671" s="22" t="str">
        <f>_xlfn.IFNA((VLOOKUP(F671,help!$C$2:$F$12,4,0))*(N671*24),"")</f>
        <v/>
      </c>
      <c r="AP671" s="17">
        <f t="shared" si="22"/>
        <v>0</v>
      </c>
    </row>
    <row r="672" spans="2:42" ht="33" x14ac:dyDescent="0.25">
      <c r="B672" s="13">
        <f>COUNTIFS($E$3:E672,'تقرير منتج تام'!$E$4)</f>
        <v>8</v>
      </c>
      <c r="C672" s="37"/>
      <c r="D672" s="38"/>
      <c r="E672" s="37"/>
      <c r="F672" s="39"/>
      <c r="G672" s="40"/>
      <c r="H672" s="40"/>
      <c r="I672" s="41"/>
      <c r="J672" s="41"/>
      <c r="K672" s="26" t="str">
        <f>_xlfn.IFNA(VLOOKUP(E672,الاوردرات!$B$1:$C$600,2,0),"")</f>
        <v/>
      </c>
      <c r="L672" s="52"/>
      <c r="N672" s="21" t="str">
        <f t="shared" si="21"/>
        <v/>
      </c>
      <c r="O672" s="22" t="str">
        <f>_xlfn.IFNA((VLOOKUP(F672,help!$C$2:$F$12,4,0))*(N672*24),"")</f>
        <v/>
      </c>
      <c r="AP672" s="17">
        <f t="shared" si="22"/>
        <v>0</v>
      </c>
    </row>
    <row r="673" spans="2:42" ht="33" x14ac:dyDescent="0.25">
      <c r="B673" s="13">
        <f>COUNTIFS($E$3:E673,'تقرير منتج تام'!$E$4)</f>
        <v>8</v>
      </c>
      <c r="C673" s="37"/>
      <c r="D673" s="38"/>
      <c r="E673" s="37"/>
      <c r="F673" s="39"/>
      <c r="G673" s="40"/>
      <c r="H673" s="40"/>
      <c r="I673" s="41"/>
      <c r="J673" s="41"/>
      <c r="K673" s="26" t="str">
        <f>_xlfn.IFNA(VLOOKUP(E673,الاوردرات!$B$1:$C$600,2,0),"")</f>
        <v/>
      </c>
      <c r="L673" s="52"/>
      <c r="N673" s="21" t="str">
        <f t="shared" si="21"/>
        <v/>
      </c>
      <c r="O673" s="22" t="str">
        <f>_xlfn.IFNA((VLOOKUP(F673,help!$C$2:$F$12,4,0))*(N673*24),"")</f>
        <v/>
      </c>
      <c r="AP673" s="17">
        <f t="shared" si="22"/>
        <v>0</v>
      </c>
    </row>
    <row r="674" spans="2:42" ht="33" x14ac:dyDescent="0.25">
      <c r="B674" s="13">
        <f>COUNTIFS($E$3:E674,'تقرير منتج تام'!$E$4)</f>
        <v>8</v>
      </c>
      <c r="C674" s="37"/>
      <c r="D674" s="38"/>
      <c r="E674" s="37"/>
      <c r="F674" s="39"/>
      <c r="G674" s="40"/>
      <c r="H674" s="40"/>
      <c r="I674" s="41"/>
      <c r="J674" s="41"/>
      <c r="K674" s="26" t="str">
        <f>_xlfn.IFNA(VLOOKUP(E674,الاوردرات!$B$1:$C$600,2,0),"")</f>
        <v/>
      </c>
      <c r="L674" s="52"/>
      <c r="N674" s="21" t="str">
        <f t="shared" si="21"/>
        <v/>
      </c>
      <c r="O674" s="22" t="str">
        <f>_xlfn.IFNA((VLOOKUP(F674,help!$C$2:$F$12,4,0))*(N674*24),"")</f>
        <v/>
      </c>
      <c r="AP674" s="17">
        <f t="shared" si="22"/>
        <v>0</v>
      </c>
    </row>
    <row r="675" spans="2:42" ht="33" x14ac:dyDescent="0.25">
      <c r="B675" s="13">
        <f>COUNTIFS($E$3:E675,'تقرير منتج تام'!$E$4)</f>
        <v>8</v>
      </c>
      <c r="C675" s="37"/>
      <c r="D675" s="38"/>
      <c r="E675" s="37"/>
      <c r="F675" s="39"/>
      <c r="G675" s="40"/>
      <c r="H675" s="40"/>
      <c r="I675" s="41"/>
      <c r="J675" s="41"/>
      <c r="K675" s="26" t="str">
        <f>_xlfn.IFNA(VLOOKUP(E675,الاوردرات!$B$1:$C$600,2,0),"")</f>
        <v/>
      </c>
      <c r="L675" s="52"/>
      <c r="N675" s="21" t="str">
        <f t="shared" si="21"/>
        <v/>
      </c>
      <c r="O675" s="22" t="str">
        <f>_xlfn.IFNA((VLOOKUP(F675,help!$C$2:$F$12,4,0))*(N675*24),"")</f>
        <v/>
      </c>
      <c r="AP675" s="17">
        <f t="shared" si="22"/>
        <v>0</v>
      </c>
    </row>
    <row r="676" spans="2:42" ht="33" x14ac:dyDescent="0.25">
      <c r="B676" s="13">
        <f>COUNTIFS($E$3:E676,'تقرير منتج تام'!$E$4)</f>
        <v>8</v>
      </c>
      <c r="C676" s="37"/>
      <c r="D676" s="38"/>
      <c r="E676" s="37"/>
      <c r="F676" s="39"/>
      <c r="G676" s="40"/>
      <c r="H676" s="40"/>
      <c r="I676" s="41"/>
      <c r="J676" s="41"/>
      <c r="K676" s="26" t="str">
        <f>_xlfn.IFNA(VLOOKUP(E676,الاوردرات!$B$1:$C$600,2,0),"")</f>
        <v/>
      </c>
      <c r="L676" s="52"/>
      <c r="N676" s="21" t="str">
        <f t="shared" si="21"/>
        <v/>
      </c>
      <c r="O676" s="22" t="str">
        <f>_xlfn.IFNA((VLOOKUP(F676,help!$C$2:$F$12,4,0))*(N676*24),"")</f>
        <v/>
      </c>
      <c r="AP676" s="17">
        <f t="shared" si="22"/>
        <v>0</v>
      </c>
    </row>
    <row r="677" spans="2:42" ht="33" x14ac:dyDescent="0.25">
      <c r="B677" s="13">
        <f>COUNTIFS($E$3:E677,'تقرير منتج تام'!$E$4)</f>
        <v>8</v>
      </c>
      <c r="C677" s="37"/>
      <c r="D677" s="38"/>
      <c r="E677" s="37"/>
      <c r="F677" s="39"/>
      <c r="G677" s="40"/>
      <c r="H677" s="40"/>
      <c r="I677" s="41"/>
      <c r="J677" s="41"/>
      <c r="K677" s="26" t="str">
        <f>_xlfn.IFNA(VLOOKUP(E677,الاوردرات!$B$1:$C$600,2,0),"")</f>
        <v/>
      </c>
      <c r="L677" s="52"/>
      <c r="N677" s="21" t="str">
        <f t="shared" si="21"/>
        <v/>
      </c>
      <c r="O677" s="22" t="str">
        <f>_xlfn.IFNA((VLOOKUP(F677,help!$C$2:$F$12,4,0))*(N677*24),"")</f>
        <v/>
      </c>
      <c r="AP677" s="17">
        <f t="shared" si="22"/>
        <v>0</v>
      </c>
    </row>
    <row r="678" spans="2:42" ht="33" x14ac:dyDescent="0.25">
      <c r="B678" s="13">
        <f>COUNTIFS($E$3:E678,'تقرير منتج تام'!$E$4)</f>
        <v>8</v>
      </c>
      <c r="C678" s="37"/>
      <c r="D678" s="38"/>
      <c r="E678" s="37"/>
      <c r="F678" s="39"/>
      <c r="G678" s="40"/>
      <c r="H678" s="40"/>
      <c r="I678" s="41"/>
      <c r="J678" s="41"/>
      <c r="K678" s="26" t="str">
        <f>_xlfn.IFNA(VLOOKUP(E678,الاوردرات!$B$1:$C$600,2,0),"")</f>
        <v/>
      </c>
      <c r="L678" s="52"/>
      <c r="N678" s="21" t="str">
        <f t="shared" si="21"/>
        <v/>
      </c>
      <c r="O678" s="22" t="str">
        <f>_xlfn.IFNA((VLOOKUP(F678,help!$C$2:$F$12,4,0))*(N678*24),"")</f>
        <v/>
      </c>
      <c r="AP678" s="17">
        <f t="shared" si="22"/>
        <v>0</v>
      </c>
    </row>
    <row r="679" spans="2:42" ht="33" x14ac:dyDescent="0.25">
      <c r="B679" s="13">
        <f>COUNTIFS($E$3:E679,'تقرير منتج تام'!$E$4)</f>
        <v>8</v>
      </c>
      <c r="C679" s="37"/>
      <c r="D679" s="38"/>
      <c r="E679" s="37"/>
      <c r="F679" s="39"/>
      <c r="G679" s="40"/>
      <c r="H679" s="40"/>
      <c r="I679" s="41"/>
      <c r="J679" s="41"/>
      <c r="K679" s="26" t="str">
        <f>_xlfn.IFNA(VLOOKUP(E679,الاوردرات!$B$1:$C$600,2,0),"")</f>
        <v/>
      </c>
      <c r="L679" s="52"/>
      <c r="N679" s="21" t="str">
        <f t="shared" si="21"/>
        <v/>
      </c>
      <c r="O679" s="22" t="str">
        <f>_xlfn.IFNA((VLOOKUP(F679,help!$C$2:$F$12,4,0))*(N679*24),"")</f>
        <v/>
      </c>
      <c r="AP679" s="17">
        <f t="shared" si="22"/>
        <v>0</v>
      </c>
    </row>
    <row r="680" spans="2:42" ht="33" x14ac:dyDescent="0.25">
      <c r="B680" s="13">
        <f>COUNTIFS($E$3:E680,'تقرير منتج تام'!$E$4)</f>
        <v>8</v>
      </c>
      <c r="C680" s="37"/>
      <c r="D680" s="38"/>
      <c r="E680" s="37"/>
      <c r="F680" s="39"/>
      <c r="G680" s="40"/>
      <c r="H680" s="40"/>
      <c r="I680" s="41"/>
      <c r="J680" s="41"/>
      <c r="K680" s="26" t="str">
        <f>_xlfn.IFNA(VLOOKUP(E680,الاوردرات!$B$1:$C$600,2,0),"")</f>
        <v/>
      </c>
      <c r="L680" s="52"/>
      <c r="N680" s="21" t="str">
        <f t="shared" si="21"/>
        <v/>
      </c>
      <c r="O680" s="22" t="str">
        <f>_xlfn.IFNA((VLOOKUP(F680,help!$C$2:$F$12,4,0))*(N680*24),"")</f>
        <v/>
      </c>
      <c r="AP680" s="17">
        <f t="shared" si="22"/>
        <v>0</v>
      </c>
    </row>
    <row r="681" spans="2:42" ht="33" x14ac:dyDescent="0.25">
      <c r="B681" s="13">
        <f>COUNTIFS($E$3:E681,'تقرير منتج تام'!$E$4)</f>
        <v>8</v>
      </c>
      <c r="C681" s="37"/>
      <c r="D681" s="38"/>
      <c r="E681" s="37"/>
      <c r="F681" s="39"/>
      <c r="G681" s="40"/>
      <c r="H681" s="40"/>
      <c r="I681" s="41"/>
      <c r="J681" s="41"/>
      <c r="K681" s="26" t="str">
        <f>_xlfn.IFNA(VLOOKUP(E681,الاوردرات!$B$1:$C$600,2,0),"")</f>
        <v/>
      </c>
      <c r="L681" s="52"/>
      <c r="N681" s="21" t="str">
        <f t="shared" si="21"/>
        <v/>
      </c>
      <c r="O681" s="22" t="str">
        <f>_xlfn.IFNA((VLOOKUP(F681,help!$C$2:$F$12,4,0))*(N681*24),"")</f>
        <v/>
      </c>
      <c r="AP681" s="17">
        <f t="shared" si="22"/>
        <v>0</v>
      </c>
    </row>
    <row r="682" spans="2:42" ht="33" x14ac:dyDescent="0.25">
      <c r="B682" s="13">
        <f>COUNTIFS($E$3:E682,'تقرير منتج تام'!$E$4)</f>
        <v>8</v>
      </c>
      <c r="C682" s="37"/>
      <c r="D682" s="38"/>
      <c r="E682" s="37"/>
      <c r="F682" s="39"/>
      <c r="G682" s="40"/>
      <c r="H682" s="40"/>
      <c r="I682" s="41"/>
      <c r="J682" s="41"/>
      <c r="K682" s="26" t="str">
        <f>_xlfn.IFNA(VLOOKUP(E682,الاوردرات!$B$1:$C$600,2,0),"")</f>
        <v/>
      </c>
      <c r="L682" s="52"/>
      <c r="N682" s="21" t="str">
        <f t="shared" si="21"/>
        <v/>
      </c>
      <c r="O682" s="22" t="str">
        <f>_xlfn.IFNA((VLOOKUP(F682,help!$C$2:$F$12,4,0))*(N682*24),"")</f>
        <v/>
      </c>
      <c r="AP682" s="17">
        <f t="shared" si="22"/>
        <v>0</v>
      </c>
    </row>
    <row r="683" spans="2:42" ht="33" x14ac:dyDescent="0.25">
      <c r="B683" s="13">
        <f>COUNTIFS($E$3:E683,'تقرير منتج تام'!$E$4)</f>
        <v>8</v>
      </c>
      <c r="C683" s="37"/>
      <c r="D683" s="38"/>
      <c r="E683" s="37"/>
      <c r="F683" s="39"/>
      <c r="G683" s="40"/>
      <c r="H683" s="40"/>
      <c r="I683" s="41"/>
      <c r="J683" s="41"/>
      <c r="K683" s="26" t="str">
        <f>_xlfn.IFNA(VLOOKUP(E683,الاوردرات!$B$1:$C$600,2,0),"")</f>
        <v/>
      </c>
      <c r="L683" s="52"/>
      <c r="N683" s="21" t="str">
        <f t="shared" si="21"/>
        <v/>
      </c>
      <c r="O683" s="22" t="str">
        <f>_xlfn.IFNA((VLOOKUP(F683,help!$C$2:$F$12,4,0))*(N683*24),"")</f>
        <v/>
      </c>
      <c r="AP683" s="17">
        <f t="shared" si="22"/>
        <v>0</v>
      </c>
    </row>
    <row r="684" spans="2:42" ht="33" x14ac:dyDescent="0.25">
      <c r="B684" s="13">
        <f>COUNTIFS($E$3:E684,'تقرير منتج تام'!$E$4)</f>
        <v>8</v>
      </c>
      <c r="C684" s="37"/>
      <c r="D684" s="38"/>
      <c r="E684" s="37"/>
      <c r="F684" s="39"/>
      <c r="G684" s="40"/>
      <c r="H684" s="40"/>
      <c r="I684" s="41"/>
      <c r="J684" s="41"/>
      <c r="K684" s="26" t="str">
        <f>_xlfn.IFNA(VLOOKUP(E684,الاوردرات!$B$1:$C$600,2,0),"")</f>
        <v/>
      </c>
      <c r="L684" s="52"/>
      <c r="N684" s="21" t="str">
        <f t="shared" si="21"/>
        <v/>
      </c>
      <c r="O684" s="22" t="str">
        <f>_xlfn.IFNA((VLOOKUP(F684,help!$C$2:$F$12,4,0))*(N684*24),"")</f>
        <v/>
      </c>
      <c r="AP684" s="17">
        <f t="shared" si="22"/>
        <v>0</v>
      </c>
    </row>
    <row r="685" spans="2:42" ht="33" x14ac:dyDescent="0.25">
      <c r="B685" s="13">
        <f>COUNTIFS($E$3:E685,'تقرير منتج تام'!$E$4)</f>
        <v>8</v>
      </c>
      <c r="C685" s="37"/>
      <c r="D685" s="38"/>
      <c r="E685" s="37"/>
      <c r="F685" s="39"/>
      <c r="G685" s="40"/>
      <c r="H685" s="40"/>
      <c r="I685" s="41"/>
      <c r="J685" s="41"/>
      <c r="K685" s="26" t="str">
        <f>_xlfn.IFNA(VLOOKUP(E685,الاوردرات!$B$1:$C$600,2,0),"")</f>
        <v/>
      </c>
      <c r="L685" s="52"/>
      <c r="N685" s="21" t="str">
        <f t="shared" si="21"/>
        <v/>
      </c>
      <c r="O685" s="22" t="str">
        <f>_xlfn.IFNA((VLOOKUP(F685,help!$C$2:$F$12,4,0))*(N685*24),"")</f>
        <v/>
      </c>
      <c r="AP685" s="17">
        <f t="shared" si="22"/>
        <v>0</v>
      </c>
    </row>
    <row r="686" spans="2:42" ht="33" x14ac:dyDescent="0.25">
      <c r="B686" s="13">
        <f>COUNTIFS($E$3:E686,'تقرير منتج تام'!$E$4)</f>
        <v>8</v>
      </c>
      <c r="C686" s="37"/>
      <c r="D686" s="38"/>
      <c r="E686" s="37"/>
      <c r="F686" s="39"/>
      <c r="G686" s="40"/>
      <c r="H686" s="40"/>
      <c r="I686" s="41"/>
      <c r="J686" s="41"/>
      <c r="K686" s="26" t="str">
        <f>_xlfn.IFNA(VLOOKUP(E686,الاوردرات!$B$1:$C$600,2,0),"")</f>
        <v/>
      </c>
      <c r="L686" s="52"/>
      <c r="N686" s="21" t="str">
        <f t="shared" si="21"/>
        <v/>
      </c>
      <c r="O686" s="22" t="str">
        <f>_xlfn.IFNA((VLOOKUP(F686,help!$C$2:$F$12,4,0))*(N686*24),"")</f>
        <v/>
      </c>
      <c r="AP686" s="17">
        <f t="shared" si="22"/>
        <v>0</v>
      </c>
    </row>
    <row r="687" spans="2:42" ht="33" x14ac:dyDescent="0.25">
      <c r="B687" s="13">
        <f>COUNTIFS($E$3:E687,'تقرير منتج تام'!$E$4)</f>
        <v>8</v>
      </c>
      <c r="C687" s="37"/>
      <c r="D687" s="38"/>
      <c r="E687" s="37"/>
      <c r="F687" s="39"/>
      <c r="G687" s="40"/>
      <c r="H687" s="40"/>
      <c r="I687" s="41"/>
      <c r="J687" s="41"/>
      <c r="K687" s="26" t="str">
        <f>_xlfn.IFNA(VLOOKUP(E687,الاوردرات!$B$1:$C$600,2,0),"")</f>
        <v/>
      </c>
      <c r="L687" s="52"/>
      <c r="N687" s="21" t="str">
        <f t="shared" si="21"/>
        <v/>
      </c>
      <c r="O687" s="22" t="str">
        <f>_xlfn.IFNA((VLOOKUP(F687,help!$C$2:$F$12,4,0))*(N687*24),"")</f>
        <v/>
      </c>
      <c r="AP687" s="17">
        <f t="shared" si="22"/>
        <v>0</v>
      </c>
    </row>
    <row r="688" spans="2:42" ht="33" x14ac:dyDescent="0.25">
      <c r="B688" s="13">
        <f>COUNTIFS($E$3:E688,'تقرير منتج تام'!$E$4)</f>
        <v>8</v>
      </c>
      <c r="C688" s="37"/>
      <c r="D688" s="38"/>
      <c r="E688" s="37"/>
      <c r="F688" s="39"/>
      <c r="G688" s="40"/>
      <c r="H688" s="40"/>
      <c r="I688" s="41"/>
      <c r="J688" s="41"/>
      <c r="K688" s="26" t="str">
        <f>_xlfn.IFNA(VLOOKUP(E688,الاوردرات!$B$1:$C$600,2,0),"")</f>
        <v/>
      </c>
      <c r="L688" s="52"/>
      <c r="N688" s="21" t="str">
        <f t="shared" si="21"/>
        <v/>
      </c>
      <c r="O688" s="22" t="str">
        <f>_xlfn.IFNA((VLOOKUP(F688,help!$C$2:$F$12,4,0))*(N688*24),"")</f>
        <v/>
      </c>
      <c r="AP688" s="17">
        <f t="shared" si="22"/>
        <v>0</v>
      </c>
    </row>
    <row r="689" spans="2:42" ht="33" x14ac:dyDescent="0.25">
      <c r="B689" s="13">
        <f>COUNTIFS($E$3:E689,'تقرير منتج تام'!$E$4)</f>
        <v>8</v>
      </c>
      <c r="C689" s="37"/>
      <c r="D689" s="38"/>
      <c r="E689" s="37"/>
      <c r="F689" s="39"/>
      <c r="G689" s="40"/>
      <c r="H689" s="40"/>
      <c r="I689" s="41"/>
      <c r="J689" s="41"/>
      <c r="K689" s="26" t="str">
        <f>_xlfn.IFNA(VLOOKUP(E689,الاوردرات!$B$1:$C$600,2,0),"")</f>
        <v/>
      </c>
      <c r="L689" s="52"/>
      <c r="N689" s="21" t="str">
        <f t="shared" si="21"/>
        <v/>
      </c>
      <c r="O689" s="22" t="str">
        <f>_xlfn.IFNA((VLOOKUP(F689,help!$C$2:$F$12,4,0))*(N689*24),"")</f>
        <v/>
      </c>
      <c r="AP689" s="17">
        <f t="shared" si="22"/>
        <v>0</v>
      </c>
    </row>
    <row r="690" spans="2:42" ht="33" x14ac:dyDescent="0.25">
      <c r="B690" s="13">
        <f>COUNTIFS($E$3:E690,'تقرير منتج تام'!$E$4)</f>
        <v>8</v>
      </c>
      <c r="C690" s="37"/>
      <c r="D690" s="38"/>
      <c r="E690" s="37"/>
      <c r="F690" s="39"/>
      <c r="G690" s="40"/>
      <c r="H690" s="40"/>
      <c r="I690" s="41"/>
      <c r="J690" s="41"/>
      <c r="K690" s="26" t="str">
        <f>_xlfn.IFNA(VLOOKUP(E690,الاوردرات!$B$1:$C$600,2,0),"")</f>
        <v/>
      </c>
      <c r="L690" s="52"/>
      <c r="N690" s="21" t="str">
        <f t="shared" si="21"/>
        <v/>
      </c>
      <c r="O690" s="22" t="str">
        <f>_xlfn.IFNA((VLOOKUP(F690,help!$C$2:$F$12,4,0))*(N690*24),"")</f>
        <v/>
      </c>
      <c r="AP690" s="17">
        <f t="shared" si="22"/>
        <v>0</v>
      </c>
    </row>
    <row r="691" spans="2:42" ht="33" x14ac:dyDescent="0.25">
      <c r="B691" s="13">
        <f>COUNTIFS($E$3:E691,'تقرير منتج تام'!$E$4)</f>
        <v>8</v>
      </c>
      <c r="C691" s="37"/>
      <c r="D691" s="38"/>
      <c r="E691" s="37"/>
      <c r="F691" s="39"/>
      <c r="G691" s="40"/>
      <c r="H691" s="40"/>
      <c r="I691" s="41"/>
      <c r="J691" s="41"/>
      <c r="K691" s="26" t="str">
        <f>_xlfn.IFNA(VLOOKUP(E691,الاوردرات!$B$1:$C$600,2,0),"")</f>
        <v/>
      </c>
      <c r="L691" s="52"/>
      <c r="N691" s="21" t="str">
        <f t="shared" si="21"/>
        <v/>
      </c>
      <c r="O691" s="22" t="str">
        <f>_xlfn.IFNA((VLOOKUP(F691,help!$C$2:$F$12,4,0))*(N691*24),"")</f>
        <v/>
      </c>
      <c r="AP691" s="17">
        <f t="shared" si="22"/>
        <v>0</v>
      </c>
    </row>
    <row r="692" spans="2:42" ht="33" x14ac:dyDescent="0.25">
      <c r="B692" s="13">
        <f>COUNTIFS($E$3:E692,'تقرير منتج تام'!$E$4)</f>
        <v>8</v>
      </c>
      <c r="C692" s="37"/>
      <c r="D692" s="38"/>
      <c r="E692" s="37"/>
      <c r="F692" s="39"/>
      <c r="G692" s="40"/>
      <c r="H692" s="40"/>
      <c r="I692" s="41"/>
      <c r="J692" s="41"/>
      <c r="K692" s="26" t="str">
        <f>_xlfn.IFNA(VLOOKUP(E692,الاوردرات!$B$1:$C$600,2,0),"")</f>
        <v/>
      </c>
      <c r="L692" s="52"/>
      <c r="N692" s="21" t="str">
        <f t="shared" si="21"/>
        <v/>
      </c>
      <c r="O692" s="22" t="str">
        <f>_xlfn.IFNA((VLOOKUP(F692,help!$C$2:$F$12,4,0))*(N692*24),"")</f>
        <v/>
      </c>
      <c r="AP692" s="17">
        <f t="shared" si="22"/>
        <v>0</v>
      </c>
    </row>
    <row r="693" spans="2:42" ht="33" x14ac:dyDescent="0.25">
      <c r="B693" s="13">
        <f>COUNTIFS($E$3:E693,'تقرير منتج تام'!$E$4)</f>
        <v>8</v>
      </c>
      <c r="C693" s="37"/>
      <c r="D693" s="38"/>
      <c r="E693" s="37"/>
      <c r="F693" s="39"/>
      <c r="G693" s="40"/>
      <c r="H693" s="40"/>
      <c r="I693" s="41"/>
      <c r="J693" s="41"/>
      <c r="K693" s="26" t="str">
        <f>_xlfn.IFNA(VLOOKUP(E693,الاوردرات!$B$1:$C$600,2,0),"")</f>
        <v/>
      </c>
      <c r="L693" s="52"/>
      <c r="N693" s="21" t="str">
        <f t="shared" si="21"/>
        <v/>
      </c>
      <c r="O693" s="22" t="str">
        <f>_xlfn.IFNA((VLOOKUP(F693,help!$C$2:$F$12,4,0))*(N693*24),"")</f>
        <v/>
      </c>
      <c r="AP693" s="17">
        <f t="shared" si="22"/>
        <v>0</v>
      </c>
    </row>
    <row r="694" spans="2:42" ht="33" x14ac:dyDescent="0.25">
      <c r="B694" s="13">
        <f>COUNTIFS($E$3:E694,'تقرير منتج تام'!$E$4)</f>
        <v>8</v>
      </c>
      <c r="C694" s="37"/>
      <c r="D694" s="38"/>
      <c r="E694" s="37"/>
      <c r="F694" s="39"/>
      <c r="G694" s="40"/>
      <c r="H694" s="40"/>
      <c r="I694" s="41"/>
      <c r="J694" s="41"/>
      <c r="K694" s="26" t="str">
        <f>_xlfn.IFNA(VLOOKUP(E694,الاوردرات!$B$1:$C$600,2,0),"")</f>
        <v/>
      </c>
      <c r="L694" s="52"/>
      <c r="N694" s="21" t="str">
        <f t="shared" si="21"/>
        <v/>
      </c>
      <c r="O694" s="22" t="str">
        <f>_xlfn.IFNA((VLOOKUP(F694,help!$C$2:$F$12,4,0))*(N694*24),"")</f>
        <v/>
      </c>
      <c r="AP694" s="17">
        <f t="shared" si="22"/>
        <v>0</v>
      </c>
    </row>
    <row r="695" spans="2:42" ht="33" x14ac:dyDescent="0.25">
      <c r="B695" s="13">
        <f>COUNTIFS($E$3:E695,'تقرير منتج تام'!$E$4)</f>
        <v>8</v>
      </c>
      <c r="C695" s="37"/>
      <c r="D695" s="38"/>
      <c r="E695" s="37"/>
      <c r="F695" s="39"/>
      <c r="G695" s="40"/>
      <c r="H695" s="40"/>
      <c r="I695" s="41"/>
      <c r="J695" s="41"/>
      <c r="K695" s="26" t="str">
        <f>_xlfn.IFNA(VLOOKUP(E695,الاوردرات!$B$1:$C$600,2,0),"")</f>
        <v/>
      </c>
      <c r="L695" s="52"/>
      <c r="N695" s="21" t="str">
        <f t="shared" ref="N695:N758" si="23">IF(I695&lt;&gt;"",J695-I695,"")</f>
        <v/>
      </c>
      <c r="O695" s="22" t="str">
        <f>_xlfn.IFNA((VLOOKUP(F695,help!$C$2:$F$12,4,0))*(N695*24),"")</f>
        <v/>
      </c>
      <c r="AP695" s="17">
        <f t="shared" si="22"/>
        <v>0</v>
      </c>
    </row>
    <row r="696" spans="2:42" ht="33" x14ac:dyDescent="0.25">
      <c r="B696" s="13">
        <f>COUNTIFS($E$3:E696,'تقرير منتج تام'!$E$4)</f>
        <v>8</v>
      </c>
      <c r="C696" s="37"/>
      <c r="D696" s="38"/>
      <c r="E696" s="37"/>
      <c r="F696" s="39"/>
      <c r="G696" s="40"/>
      <c r="H696" s="40"/>
      <c r="I696" s="41"/>
      <c r="J696" s="41"/>
      <c r="K696" s="26" t="str">
        <f>_xlfn.IFNA(VLOOKUP(E696,الاوردرات!$B$1:$C$600,2,0),"")</f>
        <v/>
      </c>
      <c r="L696" s="52"/>
      <c r="N696" s="21" t="str">
        <f t="shared" si="23"/>
        <v/>
      </c>
      <c r="O696" s="22" t="str">
        <f>_xlfn.IFNA((VLOOKUP(F696,help!$C$2:$F$12,4,0))*(N696*24),"")</f>
        <v/>
      </c>
      <c r="AP696" s="17">
        <f t="shared" si="22"/>
        <v>0</v>
      </c>
    </row>
    <row r="697" spans="2:42" ht="33" x14ac:dyDescent="0.25">
      <c r="B697" s="13">
        <f>COUNTIFS($E$3:E697,'تقرير منتج تام'!$E$4)</f>
        <v>8</v>
      </c>
      <c r="C697" s="37"/>
      <c r="D697" s="38"/>
      <c r="E697" s="37"/>
      <c r="F697" s="39"/>
      <c r="G697" s="40"/>
      <c r="H697" s="40"/>
      <c r="I697" s="41"/>
      <c r="J697" s="41"/>
      <c r="K697" s="26" t="str">
        <f>_xlfn.IFNA(VLOOKUP(E697,الاوردرات!$B$1:$C$600,2,0),"")</f>
        <v/>
      </c>
      <c r="L697" s="52"/>
      <c r="N697" s="21" t="str">
        <f t="shared" si="23"/>
        <v/>
      </c>
      <c r="O697" s="22" t="str">
        <f>_xlfn.IFNA((VLOOKUP(F697,help!$C$2:$F$12,4,0))*(N697*24),"")</f>
        <v/>
      </c>
      <c r="AP697" s="17">
        <f t="shared" si="22"/>
        <v>0</v>
      </c>
    </row>
    <row r="698" spans="2:42" ht="33" x14ac:dyDescent="0.25">
      <c r="B698" s="13">
        <f>COUNTIFS($E$3:E698,'تقرير منتج تام'!$E$4)</f>
        <v>8</v>
      </c>
      <c r="C698" s="37"/>
      <c r="D698" s="38"/>
      <c r="E698" s="37"/>
      <c r="F698" s="39"/>
      <c r="G698" s="40"/>
      <c r="H698" s="40"/>
      <c r="I698" s="41"/>
      <c r="J698" s="41"/>
      <c r="K698" s="26" t="str">
        <f>_xlfn.IFNA(VLOOKUP(E698,الاوردرات!$B$1:$C$600,2,0),"")</f>
        <v/>
      </c>
      <c r="L698" s="52"/>
      <c r="N698" s="21" t="str">
        <f t="shared" si="23"/>
        <v/>
      </c>
      <c r="O698" s="22" t="str">
        <f>_xlfn.IFNA((VLOOKUP(F698,help!$C$2:$F$12,4,0))*(N698*24),"")</f>
        <v/>
      </c>
      <c r="AP698" s="17">
        <f t="shared" si="22"/>
        <v>0</v>
      </c>
    </row>
    <row r="699" spans="2:42" ht="33" x14ac:dyDescent="0.25">
      <c r="B699" s="13">
        <f>COUNTIFS($E$3:E699,'تقرير منتج تام'!$E$4)</f>
        <v>8</v>
      </c>
      <c r="C699" s="37"/>
      <c r="D699" s="38"/>
      <c r="E699" s="37"/>
      <c r="F699" s="39"/>
      <c r="G699" s="40"/>
      <c r="H699" s="40"/>
      <c r="I699" s="41"/>
      <c r="J699" s="41"/>
      <c r="K699" s="26" t="str">
        <f>_xlfn.IFNA(VLOOKUP(E699,الاوردرات!$B$1:$C$600,2,0),"")</f>
        <v/>
      </c>
      <c r="L699" s="52"/>
      <c r="N699" s="21" t="str">
        <f t="shared" si="23"/>
        <v/>
      </c>
      <c r="O699" s="22" t="str">
        <f>_xlfn.IFNA((VLOOKUP(F699,help!$C$2:$F$12,4,0))*(N699*24),"")</f>
        <v/>
      </c>
      <c r="AP699" s="17">
        <f t="shared" si="22"/>
        <v>0</v>
      </c>
    </row>
    <row r="700" spans="2:42" ht="33" x14ac:dyDescent="0.25">
      <c r="B700" s="13">
        <f>COUNTIFS($E$3:E700,'تقرير منتج تام'!$E$4)</f>
        <v>8</v>
      </c>
      <c r="C700" s="37"/>
      <c r="D700" s="38"/>
      <c r="E700" s="37"/>
      <c r="F700" s="39"/>
      <c r="G700" s="40"/>
      <c r="H700" s="40"/>
      <c r="I700" s="41"/>
      <c r="J700" s="41"/>
      <c r="K700" s="26" t="str">
        <f>_xlfn.IFNA(VLOOKUP(E700,الاوردرات!$B$1:$C$600,2,0),"")</f>
        <v/>
      </c>
      <c r="L700" s="52"/>
      <c r="N700" s="21" t="str">
        <f t="shared" si="23"/>
        <v/>
      </c>
      <c r="O700" s="22" t="str">
        <f>_xlfn.IFNA((VLOOKUP(F700,help!$C$2:$F$12,4,0))*(N700*24),"")</f>
        <v/>
      </c>
      <c r="AP700" s="17">
        <f t="shared" si="22"/>
        <v>0</v>
      </c>
    </row>
    <row r="701" spans="2:42" ht="33" x14ac:dyDescent="0.25">
      <c r="B701" s="13">
        <f>COUNTIFS($E$3:E701,'تقرير منتج تام'!$E$4)</f>
        <v>8</v>
      </c>
      <c r="C701" s="37"/>
      <c r="D701" s="38"/>
      <c r="E701" s="37"/>
      <c r="F701" s="39"/>
      <c r="G701" s="40"/>
      <c r="H701" s="40"/>
      <c r="I701" s="41"/>
      <c r="J701" s="41"/>
      <c r="K701" s="26" t="str">
        <f>_xlfn.IFNA(VLOOKUP(E701,الاوردرات!$B$1:$C$600,2,0),"")</f>
        <v/>
      </c>
      <c r="L701" s="52"/>
      <c r="N701" s="21" t="str">
        <f t="shared" si="23"/>
        <v/>
      </c>
      <c r="O701" s="22" t="str">
        <f>_xlfn.IFNA((VLOOKUP(F701,help!$C$2:$F$12,4,0))*(N701*24),"")</f>
        <v/>
      </c>
      <c r="AP701" s="17">
        <f t="shared" si="22"/>
        <v>0</v>
      </c>
    </row>
    <row r="702" spans="2:42" ht="33" x14ac:dyDescent="0.25">
      <c r="B702" s="13">
        <f>COUNTIFS($E$3:E702,'تقرير منتج تام'!$E$4)</f>
        <v>8</v>
      </c>
      <c r="C702" s="37"/>
      <c r="D702" s="38"/>
      <c r="E702" s="37"/>
      <c r="F702" s="39"/>
      <c r="G702" s="40"/>
      <c r="H702" s="40"/>
      <c r="I702" s="41"/>
      <c r="J702" s="41"/>
      <c r="K702" s="26" t="str">
        <f>_xlfn.IFNA(VLOOKUP(E702,الاوردرات!$B$1:$C$600,2,0),"")</f>
        <v/>
      </c>
      <c r="L702" s="52"/>
      <c r="N702" s="21" t="str">
        <f t="shared" si="23"/>
        <v/>
      </c>
      <c r="O702" s="22" t="str">
        <f>_xlfn.IFNA((VLOOKUP(F702,help!$C$2:$F$12,4,0))*(N702*24),"")</f>
        <v/>
      </c>
      <c r="AP702" s="17">
        <f t="shared" si="22"/>
        <v>0</v>
      </c>
    </row>
    <row r="703" spans="2:42" ht="33" x14ac:dyDescent="0.25">
      <c r="B703" s="13">
        <f>COUNTIFS($E$3:E703,'تقرير منتج تام'!$E$4)</f>
        <v>8</v>
      </c>
      <c r="C703" s="37"/>
      <c r="D703" s="38"/>
      <c r="E703" s="37"/>
      <c r="F703" s="39"/>
      <c r="G703" s="40"/>
      <c r="H703" s="40"/>
      <c r="I703" s="41"/>
      <c r="J703" s="41"/>
      <c r="K703" s="26" t="str">
        <f>_xlfn.IFNA(VLOOKUP(E703,الاوردرات!$B$1:$C$600,2,0),"")</f>
        <v/>
      </c>
      <c r="L703" s="52"/>
      <c r="N703" s="21" t="str">
        <f t="shared" si="23"/>
        <v/>
      </c>
      <c r="O703" s="22" t="str">
        <f>_xlfn.IFNA((VLOOKUP(F703,help!$C$2:$F$12,4,0))*(N703*24),"")</f>
        <v/>
      </c>
      <c r="AP703" s="17">
        <f t="shared" si="22"/>
        <v>0</v>
      </c>
    </row>
    <row r="704" spans="2:42" ht="33" x14ac:dyDescent="0.25">
      <c r="B704" s="13">
        <f>COUNTIFS($E$3:E704,'تقرير منتج تام'!$E$4)</f>
        <v>8</v>
      </c>
      <c r="C704" s="37"/>
      <c r="D704" s="38"/>
      <c r="E704" s="37"/>
      <c r="F704" s="39"/>
      <c r="G704" s="40"/>
      <c r="H704" s="40"/>
      <c r="I704" s="41"/>
      <c r="J704" s="41"/>
      <c r="K704" s="26" t="str">
        <f>_xlfn.IFNA(VLOOKUP(E704,الاوردرات!$B$1:$C$600,2,0),"")</f>
        <v/>
      </c>
      <c r="L704" s="52"/>
      <c r="N704" s="21" t="str">
        <f t="shared" si="23"/>
        <v/>
      </c>
      <c r="O704" s="22" t="str">
        <f>_xlfn.IFNA((VLOOKUP(F704,help!$C$2:$F$12,4,0))*(N704*24),"")</f>
        <v/>
      </c>
      <c r="AP704" s="17">
        <f t="shared" si="22"/>
        <v>0</v>
      </c>
    </row>
    <row r="705" spans="2:42" ht="33" x14ac:dyDescent="0.25">
      <c r="B705" s="13">
        <f>COUNTIFS($E$3:E705,'تقرير منتج تام'!$E$4)</f>
        <v>8</v>
      </c>
      <c r="C705" s="37"/>
      <c r="D705" s="38"/>
      <c r="E705" s="37"/>
      <c r="F705" s="39"/>
      <c r="G705" s="40"/>
      <c r="H705" s="40"/>
      <c r="I705" s="41"/>
      <c r="J705" s="41"/>
      <c r="K705" s="26" t="str">
        <f>_xlfn.IFNA(VLOOKUP(E705,الاوردرات!$B$1:$C$600,2,0),"")</f>
        <v/>
      </c>
      <c r="L705" s="52"/>
      <c r="N705" s="21" t="str">
        <f t="shared" si="23"/>
        <v/>
      </c>
      <c r="O705" s="22" t="str">
        <f>_xlfn.IFNA((VLOOKUP(F705,help!$C$2:$F$12,4,0))*(N705*24),"")</f>
        <v/>
      </c>
      <c r="AP705" s="17">
        <f t="shared" si="22"/>
        <v>0</v>
      </c>
    </row>
    <row r="706" spans="2:42" ht="33" x14ac:dyDescent="0.25">
      <c r="B706" s="13">
        <f>COUNTIFS($E$3:E706,'تقرير منتج تام'!$E$4)</f>
        <v>8</v>
      </c>
      <c r="C706" s="37"/>
      <c r="D706" s="38"/>
      <c r="E706" s="37"/>
      <c r="F706" s="39"/>
      <c r="G706" s="40"/>
      <c r="H706" s="40"/>
      <c r="I706" s="41"/>
      <c r="J706" s="41"/>
      <c r="K706" s="26" t="str">
        <f>_xlfn.IFNA(VLOOKUP(E706,الاوردرات!$B$1:$C$600,2,0),"")</f>
        <v/>
      </c>
      <c r="L706" s="52"/>
      <c r="N706" s="21" t="str">
        <f t="shared" si="23"/>
        <v/>
      </c>
      <c r="O706" s="22" t="str">
        <f>_xlfn.IFNA((VLOOKUP(F706,help!$C$2:$F$12,4,0))*(N706*24),"")</f>
        <v/>
      </c>
      <c r="AP706" s="17">
        <f t="shared" si="22"/>
        <v>0</v>
      </c>
    </row>
    <row r="707" spans="2:42" ht="33" x14ac:dyDescent="0.25">
      <c r="B707" s="13">
        <f>COUNTIFS($E$3:E707,'تقرير منتج تام'!$E$4)</f>
        <v>8</v>
      </c>
      <c r="C707" s="37"/>
      <c r="D707" s="38"/>
      <c r="E707" s="37"/>
      <c r="F707" s="39"/>
      <c r="G707" s="40"/>
      <c r="H707" s="40"/>
      <c r="I707" s="41"/>
      <c r="J707" s="41"/>
      <c r="K707" s="26" t="str">
        <f>_xlfn.IFNA(VLOOKUP(E707,الاوردرات!$B$1:$C$600,2,0),"")</f>
        <v/>
      </c>
      <c r="L707" s="52"/>
      <c r="N707" s="21" t="str">
        <f t="shared" si="23"/>
        <v/>
      </c>
      <c r="O707" s="22" t="str">
        <f>_xlfn.IFNA((VLOOKUP(F707,help!$C$2:$F$12,4,0))*(N707*24),"")</f>
        <v/>
      </c>
      <c r="AP707" s="17">
        <f t="shared" si="22"/>
        <v>0</v>
      </c>
    </row>
    <row r="708" spans="2:42" ht="33" x14ac:dyDescent="0.25">
      <c r="B708" s="13">
        <f>COUNTIFS($E$3:E708,'تقرير منتج تام'!$E$4)</f>
        <v>8</v>
      </c>
      <c r="C708" s="37"/>
      <c r="D708" s="38"/>
      <c r="E708" s="37"/>
      <c r="F708" s="39"/>
      <c r="G708" s="40"/>
      <c r="H708" s="40"/>
      <c r="I708" s="41"/>
      <c r="J708" s="41"/>
      <c r="K708" s="26" t="str">
        <f>_xlfn.IFNA(VLOOKUP(E708,الاوردرات!$B$1:$C$600,2,0),"")</f>
        <v/>
      </c>
      <c r="L708" s="52"/>
      <c r="N708" s="21" t="str">
        <f t="shared" si="23"/>
        <v/>
      </c>
      <c r="O708" s="22" t="str">
        <f>_xlfn.IFNA((VLOOKUP(F708,help!$C$2:$F$12,4,0))*(N708*24),"")</f>
        <v/>
      </c>
      <c r="AP708" s="17">
        <f t="shared" ref="AP708:AP771" si="24">D708</f>
        <v>0</v>
      </c>
    </row>
    <row r="709" spans="2:42" ht="33" x14ac:dyDescent="0.25">
      <c r="B709" s="13">
        <f>COUNTIFS($E$3:E709,'تقرير منتج تام'!$E$4)</f>
        <v>8</v>
      </c>
      <c r="C709" s="37"/>
      <c r="D709" s="38"/>
      <c r="E709" s="37"/>
      <c r="F709" s="39"/>
      <c r="G709" s="40"/>
      <c r="H709" s="40"/>
      <c r="I709" s="41"/>
      <c r="J709" s="41"/>
      <c r="K709" s="26" t="str">
        <f>_xlfn.IFNA(VLOOKUP(E709,الاوردرات!$B$1:$C$600,2,0),"")</f>
        <v/>
      </c>
      <c r="L709" s="52"/>
      <c r="N709" s="21" t="str">
        <f t="shared" si="23"/>
        <v/>
      </c>
      <c r="O709" s="22" t="str">
        <f>_xlfn.IFNA((VLOOKUP(F709,help!$C$2:$F$12,4,0))*(N709*24),"")</f>
        <v/>
      </c>
      <c r="AP709" s="17">
        <f t="shared" si="24"/>
        <v>0</v>
      </c>
    </row>
    <row r="710" spans="2:42" ht="33" x14ac:dyDescent="0.25">
      <c r="B710" s="13">
        <f>COUNTIFS($E$3:E710,'تقرير منتج تام'!$E$4)</f>
        <v>8</v>
      </c>
      <c r="C710" s="37"/>
      <c r="D710" s="38"/>
      <c r="E710" s="37"/>
      <c r="F710" s="39"/>
      <c r="G710" s="40"/>
      <c r="H710" s="40"/>
      <c r="I710" s="41"/>
      <c r="J710" s="41"/>
      <c r="K710" s="26" t="str">
        <f>_xlfn.IFNA(VLOOKUP(E710,الاوردرات!$B$1:$C$600,2,0),"")</f>
        <v/>
      </c>
      <c r="L710" s="52"/>
      <c r="N710" s="21" t="str">
        <f t="shared" si="23"/>
        <v/>
      </c>
      <c r="O710" s="22" t="str">
        <f>_xlfn.IFNA((VLOOKUP(F710,help!$C$2:$F$12,4,0))*(N710*24),"")</f>
        <v/>
      </c>
      <c r="AP710" s="17">
        <f t="shared" si="24"/>
        <v>0</v>
      </c>
    </row>
    <row r="711" spans="2:42" ht="33" x14ac:dyDescent="0.25">
      <c r="B711" s="13">
        <f>COUNTIFS($E$3:E711,'تقرير منتج تام'!$E$4)</f>
        <v>8</v>
      </c>
      <c r="C711" s="37"/>
      <c r="D711" s="38"/>
      <c r="E711" s="37"/>
      <c r="F711" s="39"/>
      <c r="G711" s="40"/>
      <c r="H711" s="40"/>
      <c r="I711" s="41"/>
      <c r="J711" s="41"/>
      <c r="K711" s="26" t="str">
        <f>_xlfn.IFNA(VLOOKUP(E711,الاوردرات!$B$1:$C$600,2,0),"")</f>
        <v/>
      </c>
      <c r="L711" s="52"/>
      <c r="N711" s="21" t="str">
        <f t="shared" si="23"/>
        <v/>
      </c>
      <c r="O711" s="22" t="str">
        <f>_xlfn.IFNA((VLOOKUP(F711,help!$C$2:$F$12,4,0))*(N711*24),"")</f>
        <v/>
      </c>
      <c r="AP711" s="17">
        <f t="shared" si="24"/>
        <v>0</v>
      </c>
    </row>
    <row r="712" spans="2:42" ht="33" x14ac:dyDescent="0.25">
      <c r="B712" s="13">
        <f>COUNTIFS($E$3:E712,'تقرير منتج تام'!$E$4)</f>
        <v>8</v>
      </c>
      <c r="C712" s="37"/>
      <c r="D712" s="38"/>
      <c r="E712" s="37"/>
      <c r="F712" s="39"/>
      <c r="G712" s="40"/>
      <c r="H712" s="40"/>
      <c r="I712" s="41"/>
      <c r="J712" s="41"/>
      <c r="K712" s="26" t="str">
        <f>_xlfn.IFNA(VLOOKUP(E712,الاوردرات!$B$1:$C$600,2,0),"")</f>
        <v/>
      </c>
      <c r="L712" s="52"/>
      <c r="N712" s="21" t="str">
        <f t="shared" si="23"/>
        <v/>
      </c>
      <c r="O712" s="22" t="str">
        <f>_xlfn.IFNA((VLOOKUP(F712,help!$C$2:$F$12,4,0))*(N712*24),"")</f>
        <v/>
      </c>
      <c r="AP712" s="17">
        <f t="shared" si="24"/>
        <v>0</v>
      </c>
    </row>
    <row r="713" spans="2:42" ht="33" x14ac:dyDescent="0.25">
      <c r="B713" s="13">
        <f>COUNTIFS($E$3:E713,'تقرير منتج تام'!$E$4)</f>
        <v>8</v>
      </c>
      <c r="C713" s="37"/>
      <c r="D713" s="38"/>
      <c r="E713" s="37"/>
      <c r="F713" s="39"/>
      <c r="G713" s="40"/>
      <c r="H713" s="40"/>
      <c r="I713" s="41"/>
      <c r="J713" s="41"/>
      <c r="K713" s="26" t="str">
        <f>_xlfn.IFNA(VLOOKUP(E713,الاوردرات!$B$1:$C$600,2,0),"")</f>
        <v/>
      </c>
      <c r="L713" s="52"/>
      <c r="N713" s="21" t="str">
        <f t="shared" si="23"/>
        <v/>
      </c>
      <c r="O713" s="22" t="str">
        <f>_xlfn.IFNA((VLOOKUP(F713,help!$C$2:$F$12,4,0))*(N713*24),"")</f>
        <v/>
      </c>
      <c r="AP713" s="17">
        <f t="shared" si="24"/>
        <v>0</v>
      </c>
    </row>
    <row r="714" spans="2:42" ht="33" x14ac:dyDescent="0.25">
      <c r="B714" s="13">
        <f>COUNTIFS($E$3:E714,'تقرير منتج تام'!$E$4)</f>
        <v>8</v>
      </c>
      <c r="C714" s="37"/>
      <c r="D714" s="38"/>
      <c r="E714" s="37"/>
      <c r="F714" s="39"/>
      <c r="G714" s="40"/>
      <c r="H714" s="40"/>
      <c r="I714" s="41"/>
      <c r="J714" s="41"/>
      <c r="K714" s="26" t="str">
        <f>_xlfn.IFNA(VLOOKUP(E714,الاوردرات!$B$1:$C$600,2,0),"")</f>
        <v/>
      </c>
      <c r="L714" s="52"/>
      <c r="N714" s="21" t="str">
        <f t="shared" si="23"/>
        <v/>
      </c>
      <c r="O714" s="22" t="str">
        <f>_xlfn.IFNA((VLOOKUP(F714,help!$C$2:$F$12,4,0))*(N714*24),"")</f>
        <v/>
      </c>
      <c r="AP714" s="17">
        <f t="shared" si="24"/>
        <v>0</v>
      </c>
    </row>
    <row r="715" spans="2:42" ht="33" x14ac:dyDescent="0.25">
      <c r="B715" s="13">
        <f>COUNTIFS($E$3:E715,'تقرير منتج تام'!$E$4)</f>
        <v>8</v>
      </c>
      <c r="C715" s="37"/>
      <c r="D715" s="38"/>
      <c r="E715" s="37"/>
      <c r="F715" s="39"/>
      <c r="G715" s="40"/>
      <c r="H715" s="40"/>
      <c r="I715" s="41"/>
      <c r="J715" s="41"/>
      <c r="K715" s="26" t="str">
        <f>_xlfn.IFNA(VLOOKUP(E715,الاوردرات!$B$1:$C$600,2,0),"")</f>
        <v/>
      </c>
      <c r="L715" s="52"/>
      <c r="N715" s="21" t="str">
        <f t="shared" si="23"/>
        <v/>
      </c>
      <c r="O715" s="22" t="str">
        <f>_xlfn.IFNA((VLOOKUP(F715,help!$C$2:$F$12,4,0))*(N715*24),"")</f>
        <v/>
      </c>
      <c r="AP715" s="17">
        <f t="shared" si="24"/>
        <v>0</v>
      </c>
    </row>
    <row r="716" spans="2:42" ht="33" x14ac:dyDescent="0.25">
      <c r="B716" s="13">
        <f>COUNTIFS($E$3:E716,'تقرير منتج تام'!$E$4)</f>
        <v>8</v>
      </c>
      <c r="C716" s="37"/>
      <c r="D716" s="38"/>
      <c r="E716" s="37"/>
      <c r="F716" s="39"/>
      <c r="G716" s="40"/>
      <c r="H716" s="40"/>
      <c r="I716" s="41"/>
      <c r="J716" s="41"/>
      <c r="K716" s="26" t="str">
        <f>_xlfn.IFNA(VLOOKUP(E716,الاوردرات!$B$1:$C$600,2,0),"")</f>
        <v/>
      </c>
      <c r="L716" s="52"/>
      <c r="N716" s="21" t="str">
        <f t="shared" si="23"/>
        <v/>
      </c>
      <c r="O716" s="22" t="str">
        <f>_xlfn.IFNA((VLOOKUP(F716,help!$C$2:$F$12,4,0))*(N716*24),"")</f>
        <v/>
      </c>
      <c r="AP716" s="17">
        <f t="shared" si="24"/>
        <v>0</v>
      </c>
    </row>
    <row r="717" spans="2:42" ht="33" x14ac:dyDescent="0.25">
      <c r="B717" s="13">
        <f>COUNTIFS($E$3:E717,'تقرير منتج تام'!$E$4)</f>
        <v>8</v>
      </c>
      <c r="C717" s="37"/>
      <c r="D717" s="38"/>
      <c r="E717" s="37"/>
      <c r="F717" s="39"/>
      <c r="G717" s="40"/>
      <c r="H717" s="40"/>
      <c r="I717" s="41"/>
      <c r="J717" s="41"/>
      <c r="K717" s="26" t="str">
        <f>_xlfn.IFNA(VLOOKUP(E717,الاوردرات!$B$1:$C$600,2,0),"")</f>
        <v/>
      </c>
      <c r="L717" s="52"/>
      <c r="N717" s="21" t="str">
        <f t="shared" si="23"/>
        <v/>
      </c>
      <c r="O717" s="22" t="str">
        <f>_xlfn.IFNA((VLOOKUP(F717,help!$C$2:$F$12,4,0))*(N717*24),"")</f>
        <v/>
      </c>
      <c r="AP717" s="17">
        <f t="shared" si="24"/>
        <v>0</v>
      </c>
    </row>
    <row r="718" spans="2:42" ht="33" x14ac:dyDescent="0.25">
      <c r="B718" s="13">
        <f>COUNTIFS($E$3:E718,'تقرير منتج تام'!$E$4)</f>
        <v>8</v>
      </c>
      <c r="C718" s="37"/>
      <c r="D718" s="38"/>
      <c r="E718" s="37"/>
      <c r="F718" s="39"/>
      <c r="G718" s="40"/>
      <c r="H718" s="40"/>
      <c r="I718" s="41"/>
      <c r="J718" s="41"/>
      <c r="K718" s="26" t="str">
        <f>_xlfn.IFNA(VLOOKUP(E718,الاوردرات!$B$1:$C$600,2,0),"")</f>
        <v/>
      </c>
      <c r="L718" s="52"/>
      <c r="N718" s="21" t="str">
        <f t="shared" si="23"/>
        <v/>
      </c>
      <c r="O718" s="22" t="str">
        <f>_xlfn.IFNA((VLOOKUP(F718,help!$C$2:$F$12,4,0))*(N718*24),"")</f>
        <v/>
      </c>
      <c r="AP718" s="17">
        <f t="shared" si="24"/>
        <v>0</v>
      </c>
    </row>
    <row r="719" spans="2:42" ht="33" x14ac:dyDescent="0.25">
      <c r="B719" s="13">
        <f>COUNTIFS($E$3:E719,'تقرير منتج تام'!$E$4)</f>
        <v>8</v>
      </c>
      <c r="C719" s="37"/>
      <c r="D719" s="38"/>
      <c r="E719" s="37"/>
      <c r="F719" s="39"/>
      <c r="G719" s="40"/>
      <c r="H719" s="40"/>
      <c r="I719" s="41"/>
      <c r="J719" s="41"/>
      <c r="K719" s="26" t="str">
        <f>_xlfn.IFNA(VLOOKUP(E719,الاوردرات!$B$1:$C$600,2,0),"")</f>
        <v/>
      </c>
      <c r="L719" s="52"/>
      <c r="N719" s="21" t="str">
        <f t="shared" si="23"/>
        <v/>
      </c>
      <c r="O719" s="22" t="str">
        <f>_xlfn.IFNA((VLOOKUP(F719,help!$C$2:$F$12,4,0))*(N719*24),"")</f>
        <v/>
      </c>
      <c r="AP719" s="17">
        <f t="shared" si="24"/>
        <v>0</v>
      </c>
    </row>
    <row r="720" spans="2:42" ht="33" x14ac:dyDescent="0.25">
      <c r="B720" s="13">
        <f>COUNTIFS($E$3:E720,'تقرير منتج تام'!$E$4)</f>
        <v>8</v>
      </c>
      <c r="C720" s="37"/>
      <c r="D720" s="38"/>
      <c r="E720" s="37"/>
      <c r="F720" s="39"/>
      <c r="G720" s="40"/>
      <c r="H720" s="40"/>
      <c r="I720" s="41"/>
      <c r="J720" s="41"/>
      <c r="K720" s="26" t="str">
        <f>_xlfn.IFNA(VLOOKUP(E720,الاوردرات!$B$1:$C$600,2,0),"")</f>
        <v/>
      </c>
      <c r="L720" s="52"/>
      <c r="N720" s="21" t="str">
        <f t="shared" si="23"/>
        <v/>
      </c>
      <c r="O720" s="22" t="str">
        <f>_xlfn.IFNA((VLOOKUP(F720,help!$C$2:$F$12,4,0))*(N720*24),"")</f>
        <v/>
      </c>
      <c r="AP720" s="17">
        <f t="shared" si="24"/>
        <v>0</v>
      </c>
    </row>
    <row r="721" spans="2:42" ht="33" x14ac:dyDescent="0.25">
      <c r="B721" s="13">
        <f>COUNTIFS($E$3:E721,'تقرير منتج تام'!$E$4)</f>
        <v>8</v>
      </c>
      <c r="C721" s="37"/>
      <c r="D721" s="38"/>
      <c r="E721" s="37"/>
      <c r="F721" s="39"/>
      <c r="G721" s="40"/>
      <c r="H721" s="40"/>
      <c r="I721" s="41"/>
      <c r="J721" s="41"/>
      <c r="K721" s="26" t="str">
        <f>_xlfn.IFNA(VLOOKUP(E721,الاوردرات!$B$1:$C$600,2,0),"")</f>
        <v/>
      </c>
      <c r="L721" s="52"/>
      <c r="N721" s="21" t="str">
        <f t="shared" si="23"/>
        <v/>
      </c>
      <c r="O721" s="22" t="str">
        <f>_xlfn.IFNA((VLOOKUP(F721,help!$C$2:$F$12,4,0))*(N721*24),"")</f>
        <v/>
      </c>
      <c r="AP721" s="17">
        <f t="shared" si="24"/>
        <v>0</v>
      </c>
    </row>
    <row r="722" spans="2:42" ht="33" x14ac:dyDescent="0.25">
      <c r="B722" s="13">
        <f>COUNTIFS($E$3:E722,'تقرير منتج تام'!$E$4)</f>
        <v>8</v>
      </c>
      <c r="C722" s="37"/>
      <c r="D722" s="38"/>
      <c r="E722" s="37"/>
      <c r="F722" s="39"/>
      <c r="G722" s="40"/>
      <c r="H722" s="40"/>
      <c r="I722" s="41"/>
      <c r="J722" s="41"/>
      <c r="K722" s="26" t="str">
        <f>_xlfn.IFNA(VLOOKUP(E722,الاوردرات!$B$1:$C$600,2,0),"")</f>
        <v/>
      </c>
      <c r="L722" s="52"/>
      <c r="N722" s="21" t="str">
        <f t="shared" si="23"/>
        <v/>
      </c>
      <c r="O722" s="22" t="str">
        <f>_xlfn.IFNA((VLOOKUP(F722,help!$C$2:$F$12,4,0))*(N722*24),"")</f>
        <v/>
      </c>
      <c r="AP722" s="17">
        <f t="shared" si="24"/>
        <v>0</v>
      </c>
    </row>
    <row r="723" spans="2:42" ht="33" x14ac:dyDescent="0.25">
      <c r="B723" s="13">
        <f>COUNTIFS($E$3:E723,'تقرير منتج تام'!$E$4)</f>
        <v>8</v>
      </c>
      <c r="C723" s="37"/>
      <c r="D723" s="38"/>
      <c r="E723" s="37"/>
      <c r="F723" s="39"/>
      <c r="G723" s="40"/>
      <c r="H723" s="40"/>
      <c r="I723" s="41"/>
      <c r="J723" s="41"/>
      <c r="K723" s="26" t="str">
        <f>_xlfn.IFNA(VLOOKUP(E723,الاوردرات!$B$1:$C$600,2,0),"")</f>
        <v/>
      </c>
      <c r="L723" s="52"/>
      <c r="N723" s="21" t="str">
        <f t="shared" si="23"/>
        <v/>
      </c>
      <c r="O723" s="22" t="str">
        <f>_xlfn.IFNA((VLOOKUP(F723,help!$C$2:$F$12,4,0))*(N723*24),"")</f>
        <v/>
      </c>
      <c r="AP723" s="17">
        <f t="shared" si="24"/>
        <v>0</v>
      </c>
    </row>
    <row r="724" spans="2:42" ht="33" x14ac:dyDescent="0.25">
      <c r="B724" s="13">
        <f>COUNTIFS($E$3:E724,'تقرير منتج تام'!$E$4)</f>
        <v>8</v>
      </c>
      <c r="C724" s="37"/>
      <c r="D724" s="38"/>
      <c r="E724" s="37"/>
      <c r="F724" s="39"/>
      <c r="G724" s="40"/>
      <c r="H724" s="40"/>
      <c r="I724" s="41"/>
      <c r="J724" s="41"/>
      <c r="K724" s="26" t="str">
        <f>_xlfn.IFNA(VLOOKUP(E724,الاوردرات!$B$1:$C$600,2,0),"")</f>
        <v/>
      </c>
      <c r="L724" s="52"/>
      <c r="N724" s="21" t="str">
        <f t="shared" si="23"/>
        <v/>
      </c>
      <c r="O724" s="22" t="str">
        <f>_xlfn.IFNA((VLOOKUP(F724,help!$C$2:$F$12,4,0))*(N724*24),"")</f>
        <v/>
      </c>
      <c r="AP724" s="17">
        <f t="shared" si="24"/>
        <v>0</v>
      </c>
    </row>
    <row r="725" spans="2:42" ht="33" x14ac:dyDescent="0.25">
      <c r="B725" s="13">
        <f>COUNTIFS($E$3:E725,'تقرير منتج تام'!$E$4)</f>
        <v>8</v>
      </c>
      <c r="C725" s="37"/>
      <c r="D725" s="38"/>
      <c r="E725" s="37"/>
      <c r="F725" s="39"/>
      <c r="G725" s="40"/>
      <c r="H725" s="40"/>
      <c r="I725" s="41"/>
      <c r="J725" s="41"/>
      <c r="K725" s="26" t="str">
        <f>_xlfn.IFNA(VLOOKUP(E725,الاوردرات!$B$1:$C$600,2,0),"")</f>
        <v/>
      </c>
      <c r="L725" s="52"/>
      <c r="N725" s="21" t="str">
        <f t="shared" si="23"/>
        <v/>
      </c>
      <c r="O725" s="22" t="str">
        <f>_xlfn.IFNA((VLOOKUP(F725,help!$C$2:$F$12,4,0))*(N725*24),"")</f>
        <v/>
      </c>
      <c r="AP725" s="17">
        <f t="shared" si="24"/>
        <v>0</v>
      </c>
    </row>
    <row r="726" spans="2:42" ht="33" x14ac:dyDescent="0.25">
      <c r="B726" s="13">
        <f>COUNTIFS($E$3:E726,'تقرير منتج تام'!$E$4)</f>
        <v>8</v>
      </c>
      <c r="C726" s="37"/>
      <c r="D726" s="38"/>
      <c r="E726" s="37"/>
      <c r="F726" s="39"/>
      <c r="G726" s="40"/>
      <c r="H726" s="40"/>
      <c r="I726" s="41"/>
      <c r="J726" s="41"/>
      <c r="K726" s="26" t="str">
        <f>_xlfn.IFNA(VLOOKUP(E726,الاوردرات!$B$1:$C$600,2,0),"")</f>
        <v/>
      </c>
      <c r="L726" s="52"/>
      <c r="N726" s="21" t="str">
        <f t="shared" si="23"/>
        <v/>
      </c>
      <c r="O726" s="22" t="str">
        <f>_xlfn.IFNA((VLOOKUP(F726,help!$C$2:$F$12,4,0))*(N726*24),"")</f>
        <v/>
      </c>
      <c r="AP726" s="17">
        <f t="shared" si="24"/>
        <v>0</v>
      </c>
    </row>
    <row r="727" spans="2:42" ht="33" x14ac:dyDescent="0.25">
      <c r="B727" s="13">
        <f>COUNTIFS($E$3:E727,'تقرير منتج تام'!$E$4)</f>
        <v>8</v>
      </c>
      <c r="C727" s="37"/>
      <c r="D727" s="38"/>
      <c r="E727" s="37"/>
      <c r="F727" s="39"/>
      <c r="G727" s="40"/>
      <c r="H727" s="40"/>
      <c r="I727" s="41"/>
      <c r="J727" s="41"/>
      <c r="K727" s="26" t="str">
        <f>_xlfn.IFNA(VLOOKUP(E727,الاوردرات!$B$1:$C$600,2,0),"")</f>
        <v/>
      </c>
      <c r="L727" s="52"/>
      <c r="N727" s="21" t="str">
        <f t="shared" si="23"/>
        <v/>
      </c>
      <c r="O727" s="22" t="str">
        <f>_xlfn.IFNA((VLOOKUP(F727,help!$C$2:$F$12,4,0))*(N727*24),"")</f>
        <v/>
      </c>
      <c r="AP727" s="17">
        <f t="shared" si="24"/>
        <v>0</v>
      </c>
    </row>
    <row r="728" spans="2:42" ht="33" x14ac:dyDescent="0.25">
      <c r="B728" s="13">
        <f>COUNTIFS($E$3:E728,'تقرير منتج تام'!$E$4)</f>
        <v>8</v>
      </c>
      <c r="C728" s="37"/>
      <c r="D728" s="38"/>
      <c r="E728" s="37"/>
      <c r="F728" s="39"/>
      <c r="G728" s="40"/>
      <c r="H728" s="40"/>
      <c r="I728" s="41"/>
      <c r="J728" s="41"/>
      <c r="K728" s="26" t="str">
        <f>_xlfn.IFNA(VLOOKUP(E728,الاوردرات!$B$1:$C$600,2,0),"")</f>
        <v/>
      </c>
      <c r="L728" s="52"/>
      <c r="N728" s="21" t="str">
        <f t="shared" si="23"/>
        <v/>
      </c>
      <c r="O728" s="22" t="str">
        <f>_xlfn.IFNA((VLOOKUP(F728,help!$C$2:$F$12,4,0))*(N728*24),"")</f>
        <v/>
      </c>
      <c r="AP728" s="17">
        <f t="shared" si="24"/>
        <v>0</v>
      </c>
    </row>
    <row r="729" spans="2:42" ht="33" x14ac:dyDescent="0.25">
      <c r="B729" s="13">
        <f>COUNTIFS($E$3:E729,'تقرير منتج تام'!$E$4)</f>
        <v>8</v>
      </c>
      <c r="C729" s="37"/>
      <c r="D729" s="38"/>
      <c r="E729" s="37"/>
      <c r="F729" s="39"/>
      <c r="G729" s="40"/>
      <c r="H729" s="40"/>
      <c r="I729" s="41"/>
      <c r="J729" s="41"/>
      <c r="K729" s="26" t="str">
        <f>_xlfn.IFNA(VLOOKUP(E729,الاوردرات!$B$1:$C$600,2,0),"")</f>
        <v/>
      </c>
      <c r="L729" s="52"/>
      <c r="N729" s="21" t="str">
        <f t="shared" si="23"/>
        <v/>
      </c>
      <c r="O729" s="22" t="str">
        <f>_xlfn.IFNA((VLOOKUP(F729,help!$C$2:$F$12,4,0))*(N729*24),"")</f>
        <v/>
      </c>
      <c r="AP729" s="17">
        <f t="shared" si="24"/>
        <v>0</v>
      </c>
    </row>
    <row r="730" spans="2:42" ht="33" x14ac:dyDescent="0.25">
      <c r="B730" s="13">
        <f>COUNTIFS($E$3:E730,'تقرير منتج تام'!$E$4)</f>
        <v>8</v>
      </c>
      <c r="C730" s="37"/>
      <c r="D730" s="38"/>
      <c r="E730" s="37"/>
      <c r="F730" s="39"/>
      <c r="G730" s="40"/>
      <c r="H730" s="40"/>
      <c r="I730" s="41"/>
      <c r="J730" s="41"/>
      <c r="K730" s="26" t="str">
        <f>_xlfn.IFNA(VLOOKUP(E730,الاوردرات!$B$1:$C$600,2,0),"")</f>
        <v/>
      </c>
      <c r="L730" s="52"/>
      <c r="N730" s="21" t="str">
        <f t="shared" si="23"/>
        <v/>
      </c>
      <c r="O730" s="22" t="str">
        <f>_xlfn.IFNA((VLOOKUP(F730,help!$C$2:$F$12,4,0))*(N730*24),"")</f>
        <v/>
      </c>
      <c r="AP730" s="17">
        <f t="shared" si="24"/>
        <v>0</v>
      </c>
    </row>
    <row r="731" spans="2:42" ht="33" x14ac:dyDescent="0.25">
      <c r="B731" s="13">
        <f>COUNTIFS($E$3:E731,'تقرير منتج تام'!$E$4)</f>
        <v>8</v>
      </c>
      <c r="C731" s="37"/>
      <c r="D731" s="38"/>
      <c r="E731" s="37"/>
      <c r="F731" s="39"/>
      <c r="G731" s="40"/>
      <c r="H731" s="40"/>
      <c r="I731" s="41"/>
      <c r="J731" s="41"/>
      <c r="K731" s="26" t="str">
        <f>_xlfn.IFNA(VLOOKUP(E731,الاوردرات!$B$1:$C$600,2,0),"")</f>
        <v/>
      </c>
      <c r="L731" s="52"/>
      <c r="N731" s="21" t="str">
        <f t="shared" si="23"/>
        <v/>
      </c>
      <c r="O731" s="22" t="str">
        <f>_xlfn.IFNA((VLOOKUP(F731,help!$C$2:$F$12,4,0))*(N731*24),"")</f>
        <v/>
      </c>
      <c r="AP731" s="17">
        <f t="shared" si="24"/>
        <v>0</v>
      </c>
    </row>
    <row r="732" spans="2:42" ht="33" x14ac:dyDescent="0.25">
      <c r="B732" s="13">
        <f>COUNTIFS($E$3:E732,'تقرير منتج تام'!$E$4)</f>
        <v>8</v>
      </c>
      <c r="C732" s="37"/>
      <c r="D732" s="38"/>
      <c r="E732" s="37"/>
      <c r="F732" s="39"/>
      <c r="G732" s="40"/>
      <c r="H732" s="40"/>
      <c r="I732" s="41"/>
      <c r="J732" s="41"/>
      <c r="K732" s="26" t="str">
        <f>_xlfn.IFNA(VLOOKUP(E732,الاوردرات!$B$1:$C$600,2,0),"")</f>
        <v/>
      </c>
      <c r="L732" s="52"/>
      <c r="N732" s="21" t="str">
        <f t="shared" si="23"/>
        <v/>
      </c>
      <c r="O732" s="22" t="str">
        <f>_xlfn.IFNA((VLOOKUP(F732,help!$C$2:$F$12,4,0))*(N732*24),"")</f>
        <v/>
      </c>
      <c r="AP732" s="17">
        <f t="shared" si="24"/>
        <v>0</v>
      </c>
    </row>
    <row r="733" spans="2:42" ht="33" x14ac:dyDescent="0.25">
      <c r="B733" s="13">
        <f>COUNTIFS($E$3:E733,'تقرير منتج تام'!$E$4)</f>
        <v>8</v>
      </c>
      <c r="C733" s="37"/>
      <c r="D733" s="38"/>
      <c r="E733" s="37"/>
      <c r="F733" s="39"/>
      <c r="G733" s="40"/>
      <c r="H733" s="40"/>
      <c r="I733" s="41"/>
      <c r="J733" s="41"/>
      <c r="K733" s="26" t="str">
        <f>_xlfn.IFNA(VLOOKUP(E733,الاوردرات!$B$1:$C$600,2,0),"")</f>
        <v/>
      </c>
      <c r="L733" s="52"/>
      <c r="N733" s="21" t="str">
        <f t="shared" si="23"/>
        <v/>
      </c>
      <c r="O733" s="22" t="str">
        <f>_xlfn.IFNA((VLOOKUP(F733,help!$C$2:$F$12,4,0))*(N733*24),"")</f>
        <v/>
      </c>
      <c r="AP733" s="17">
        <f t="shared" si="24"/>
        <v>0</v>
      </c>
    </row>
    <row r="734" spans="2:42" ht="33" x14ac:dyDescent="0.25">
      <c r="B734" s="13">
        <f>COUNTIFS($E$3:E734,'تقرير منتج تام'!$E$4)</f>
        <v>8</v>
      </c>
      <c r="C734" s="37"/>
      <c r="D734" s="38"/>
      <c r="E734" s="37"/>
      <c r="F734" s="39"/>
      <c r="G734" s="40"/>
      <c r="H734" s="40"/>
      <c r="I734" s="41"/>
      <c r="J734" s="41"/>
      <c r="K734" s="26" t="str">
        <f>_xlfn.IFNA(VLOOKUP(E734,الاوردرات!$B$1:$C$600,2,0),"")</f>
        <v/>
      </c>
      <c r="L734" s="52"/>
      <c r="N734" s="21" t="str">
        <f t="shared" si="23"/>
        <v/>
      </c>
      <c r="O734" s="22" t="str">
        <f>_xlfn.IFNA((VLOOKUP(F734,help!$C$2:$F$12,4,0))*(N734*24),"")</f>
        <v/>
      </c>
      <c r="AP734" s="17">
        <f t="shared" si="24"/>
        <v>0</v>
      </c>
    </row>
    <row r="735" spans="2:42" ht="33" x14ac:dyDescent="0.25">
      <c r="B735" s="13">
        <f>COUNTIFS($E$3:E735,'تقرير منتج تام'!$E$4)</f>
        <v>8</v>
      </c>
      <c r="C735" s="37"/>
      <c r="D735" s="38"/>
      <c r="E735" s="37"/>
      <c r="F735" s="39"/>
      <c r="G735" s="40"/>
      <c r="H735" s="40"/>
      <c r="I735" s="41"/>
      <c r="J735" s="41"/>
      <c r="K735" s="26" t="str">
        <f>_xlfn.IFNA(VLOOKUP(E735,الاوردرات!$B$1:$C$600,2,0),"")</f>
        <v/>
      </c>
      <c r="L735" s="52"/>
      <c r="N735" s="21" t="str">
        <f t="shared" si="23"/>
        <v/>
      </c>
      <c r="O735" s="22" t="str">
        <f>_xlfn.IFNA((VLOOKUP(F735,help!$C$2:$F$12,4,0))*(N735*24),"")</f>
        <v/>
      </c>
      <c r="AP735" s="17">
        <f t="shared" si="24"/>
        <v>0</v>
      </c>
    </row>
    <row r="736" spans="2:42" ht="33" x14ac:dyDescent="0.25">
      <c r="B736" s="13">
        <f>COUNTIFS($E$3:E736,'تقرير منتج تام'!$E$4)</f>
        <v>8</v>
      </c>
      <c r="C736" s="37"/>
      <c r="D736" s="38"/>
      <c r="E736" s="37"/>
      <c r="F736" s="39"/>
      <c r="G736" s="40"/>
      <c r="H736" s="40"/>
      <c r="I736" s="41"/>
      <c r="J736" s="41"/>
      <c r="K736" s="26" t="str">
        <f>_xlfn.IFNA(VLOOKUP(E736,الاوردرات!$B$1:$C$600,2,0),"")</f>
        <v/>
      </c>
      <c r="L736" s="52"/>
      <c r="N736" s="21" t="str">
        <f t="shared" si="23"/>
        <v/>
      </c>
      <c r="O736" s="22" t="str">
        <f>_xlfn.IFNA((VLOOKUP(F736,help!$C$2:$F$12,4,0))*(N736*24),"")</f>
        <v/>
      </c>
      <c r="AP736" s="17">
        <f t="shared" si="24"/>
        <v>0</v>
      </c>
    </row>
    <row r="737" spans="2:42" ht="33" x14ac:dyDescent="0.25">
      <c r="B737" s="13">
        <f>COUNTIFS($E$3:E737,'تقرير منتج تام'!$E$4)</f>
        <v>8</v>
      </c>
      <c r="C737" s="37"/>
      <c r="D737" s="38"/>
      <c r="E737" s="37"/>
      <c r="F737" s="39"/>
      <c r="G737" s="40"/>
      <c r="H737" s="40"/>
      <c r="I737" s="41"/>
      <c r="J737" s="41"/>
      <c r="K737" s="26" t="str">
        <f>_xlfn.IFNA(VLOOKUP(E737,الاوردرات!$B$1:$C$600,2,0),"")</f>
        <v/>
      </c>
      <c r="L737" s="52"/>
      <c r="N737" s="21" t="str">
        <f t="shared" si="23"/>
        <v/>
      </c>
      <c r="O737" s="22" t="str">
        <f>_xlfn.IFNA((VLOOKUP(F737,help!$C$2:$F$12,4,0))*(N737*24),"")</f>
        <v/>
      </c>
      <c r="AP737" s="17">
        <f t="shared" si="24"/>
        <v>0</v>
      </c>
    </row>
    <row r="738" spans="2:42" ht="33" x14ac:dyDescent="0.25">
      <c r="B738" s="13">
        <f>COUNTIFS($E$3:E738,'تقرير منتج تام'!$E$4)</f>
        <v>8</v>
      </c>
      <c r="C738" s="37"/>
      <c r="D738" s="38"/>
      <c r="E738" s="37"/>
      <c r="F738" s="39"/>
      <c r="G738" s="40"/>
      <c r="H738" s="40"/>
      <c r="I738" s="41"/>
      <c r="J738" s="41"/>
      <c r="K738" s="26" t="str">
        <f>_xlfn.IFNA(VLOOKUP(E738,الاوردرات!$B$1:$C$600,2,0),"")</f>
        <v/>
      </c>
      <c r="L738" s="52"/>
      <c r="N738" s="21" t="str">
        <f t="shared" si="23"/>
        <v/>
      </c>
      <c r="O738" s="22" t="str">
        <f>_xlfn.IFNA((VLOOKUP(F738,help!$C$2:$F$12,4,0))*(N738*24),"")</f>
        <v/>
      </c>
      <c r="AP738" s="17">
        <f t="shared" si="24"/>
        <v>0</v>
      </c>
    </row>
    <row r="739" spans="2:42" ht="33" x14ac:dyDescent="0.25">
      <c r="B739" s="13">
        <f>COUNTIFS($E$3:E739,'تقرير منتج تام'!$E$4)</f>
        <v>8</v>
      </c>
      <c r="C739" s="37"/>
      <c r="D739" s="38"/>
      <c r="E739" s="37"/>
      <c r="F739" s="39"/>
      <c r="G739" s="40"/>
      <c r="H739" s="40"/>
      <c r="I739" s="41"/>
      <c r="J739" s="41"/>
      <c r="K739" s="26" t="str">
        <f>_xlfn.IFNA(VLOOKUP(E739,الاوردرات!$B$1:$C$600,2,0),"")</f>
        <v/>
      </c>
      <c r="L739" s="52"/>
      <c r="N739" s="21" t="str">
        <f t="shared" si="23"/>
        <v/>
      </c>
      <c r="O739" s="22" t="str">
        <f>_xlfn.IFNA((VLOOKUP(F739,help!$C$2:$F$12,4,0))*(N739*24),"")</f>
        <v/>
      </c>
      <c r="AP739" s="17">
        <f t="shared" si="24"/>
        <v>0</v>
      </c>
    </row>
    <row r="740" spans="2:42" ht="33" x14ac:dyDescent="0.25">
      <c r="B740" s="13">
        <f>COUNTIFS($E$3:E740,'تقرير منتج تام'!$E$4)</f>
        <v>8</v>
      </c>
      <c r="C740" s="37"/>
      <c r="D740" s="38"/>
      <c r="E740" s="37"/>
      <c r="F740" s="39"/>
      <c r="G740" s="40"/>
      <c r="H740" s="40"/>
      <c r="I740" s="41"/>
      <c r="J740" s="41"/>
      <c r="K740" s="26" t="str">
        <f>_xlfn.IFNA(VLOOKUP(E740,الاوردرات!$B$1:$C$600,2,0),"")</f>
        <v/>
      </c>
      <c r="L740" s="52"/>
      <c r="N740" s="21" t="str">
        <f t="shared" si="23"/>
        <v/>
      </c>
      <c r="O740" s="22" t="str">
        <f>_xlfn.IFNA((VLOOKUP(F740,help!$C$2:$F$12,4,0))*(N740*24),"")</f>
        <v/>
      </c>
      <c r="AP740" s="17">
        <f t="shared" si="24"/>
        <v>0</v>
      </c>
    </row>
    <row r="741" spans="2:42" ht="33" x14ac:dyDescent="0.25">
      <c r="B741" s="13">
        <f>COUNTIFS($E$3:E741,'تقرير منتج تام'!$E$4)</f>
        <v>8</v>
      </c>
      <c r="C741" s="37"/>
      <c r="D741" s="38"/>
      <c r="E741" s="37"/>
      <c r="F741" s="39"/>
      <c r="G741" s="40"/>
      <c r="H741" s="40"/>
      <c r="I741" s="41"/>
      <c r="J741" s="41"/>
      <c r="K741" s="26" t="str">
        <f>_xlfn.IFNA(VLOOKUP(E741,الاوردرات!$B$1:$C$600,2,0),"")</f>
        <v/>
      </c>
      <c r="L741" s="52"/>
      <c r="N741" s="21" t="str">
        <f t="shared" si="23"/>
        <v/>
      </c>
      <c r="O741" s="22" t="str">
        <f>_xlfn.IFNA((VLOOKUP(F741,help!$C$2:$F$12,4,0))*(N741*24),"")</f>
        <v/>
      </c>
      <c r="AP741" s="17">
        <f t="shared" si="24"/>
        <v>0</v>
      </c>
    </row>
    <row r="742" spans="2:42" ht="33" x14ac:dyDescent="0.25">
      <c r="B742" s="13">
        <f>COUNTIFS($E$3:E742,'تقرير منتج تام'!$E$4)</f>
        <v>8</v>
      </c>
      <c r="C742" s="37"/>
      <c r="D742" s="38"/>
      <c r="E742" s="37"/>
      <c r="F742" s="39"/>
      <c r="G742" s="40"/>
      <c r="H742" s="40"/>
      <c r="I742" s="41"/>
      <c r="J742" s="41"/>
      <c r="K742" s="26" t="str">
        <f>_xlfn.IFNA(VLOOKUP(E742,الاوردرات!$B$1:$C$600,2,0),"")</f>
        <v/>
      </c>
      <c r="L742" s="52"/>
      <c r="N742" s="21" t="str">
        <f t="shared" si="23"/>
        <v/>
      </c>
      <c r="O742" s="22" t="str">
        <f>_xlfn.IFNA((VLOOKUP(F742,help!$C$2:$F$12,4,0))*(N742*24),"")</f>
        <v/>
      </c>
      <c r="AP742" s="17">
        <f t="shared" si="24"/>
        <v>0</v>
      </c>
    </row>
    <row r="743" spans="2:42" ht="33" x14ac:dyDescent="0.25">
      <c r="B743" s="13">
        <f>COUNTIFS($E$3:E743,'تقرير منتج تام'!$E$4)</f>
        <v>8</v>
      </c>
      <c r="C743" s="37"/>
      <c r="D743" s="38"/>
      <c r="E743" s="37"/>
      <c r="F743" s="39"/>
      <c r="G743" s="40"/>
      <c r="H743" s="40"/>
      <c r="I743" s="41"/>
      <c r="J743" s="41"/>
      <c r="K743" s="26" t="str">
        <f>_xlfn.IFNA(VLOOKUP(E743,الاوردرات!$B$1:$C$600,2,0),"")</f>
        <v/>
      </c>
      <c r="L743" s="52"/>
      <c r="N743" s="21" t="str">
        <f t="shared" si="23"/>
        <v/>
      </c>
      <c r="O743" s="22" t="str">
        <f>_xlfn.IFNA((VLOOKUP(F743,help!$C$2:$F$12,4,0))*(N743*24),"")</f>
        <v/>
      </c>
      <c r="AP743" s="17">
        <f t="shared" si="24"/>
        <v>0</v>
      </c>
    </row>
    <row r="744" spans="2:42" ht="33" x14ac:dyDescent="0.25">
      <c r="B744" s="13">
        <f>COUNTIFS($E$3:E744,'تقرير منتج تام'!$E$4)</f>
        <v>8</v>
      </c>
      <c r="C744" s="37"/>
      <c r="D744" s="38"/>
      <c r="E744" s="37"/>
      <c r="F744" s="39"/>
      <c r="G744" s="40"/>
      <c r="H744" s="40"/>
      <c r="I744" s="41"/>
      <c r="J744" s="41"/>
      <c r="K744" s="26" t="str">
        <f>_xlfn.IFNA(VLOOKUP(E744,الاوردرات!$B$1:$C$600,2,0),"")</f>
        <v/>
      </c>
      <c r="L744" s="52"/>
      <c r="N744" s="21" t="str">
        <f t="shared" si="23"/>
        <v/>
      </c>
      <c r="O744" s="22" t="str">
        <f>_xlfn.IFNA((VLOOKUP(F744,help!$C$2:$F$12,4,0))*(N744*24),"")</f>
        <v/>
      </c>
      <c r="AP744" s="17">
        <f t="shared" si="24"/>
        <v>0</v>
      </c>
    </row>
    <row r="745" spans="2:42" ht="33" x14ac:dyDescent="0.25">
      <c r="B745" s="13">
        <f>COUNTIFS($E$3:E745,'تقرير منتج تام'!$E$4)</f>
        <v>8</v>
      </c>
      <c r="C745" s="37"/>
      <c r="D745" s="38"/>
      <c r="E745" s="37"/>
      <c r="F745" s="39"/>
      <c r="G745" s="40"/>
      <c r="H745" s="40"/>
      <c r="I745" s="41"/>
      <c r="J745" s="41"/>
      <c r="K745" s="26" t="str">
        <f>_xlfn.IFNA(VLOOKUP(E745,الاوردرات!$B$1:$C$600,2,0),"")</f>
        <v/>
      </c>
      <c r="L745" s="52"/>
      <c r="N745" s="21" t="str">
        <f t="shared" si="23"/>
        <v/>
      </c>
      <c r="O745" s="22" t="str">
        <f>_xlfn.IFNA((VLOOKUP(F745,help!$C$2:$F$12,4,0))*(N745*24),"")</f>
        <v/>
      </c>
      <c r="AP745" s="17">
        <f t="shared" si="24"/>
        <v>0</v>
      </c>
    </row>
    <row r="746" spans="2:42" ht="33" x14ac:dyDescent="0.25">
      <c r="B746" s="13">
        <f>COUNTIFS($E$3:E746,'تقرير منتج تام'!$E$4)</f>
        <v>8</v>
      </c>
      <c r="C746" s="37"/>
      <c r="D746" s="38"/>
      <c r="E746" s="37"/>
      <c r="F746" s="39"/>
      <c r="G746" s="40"/>
      <c r="H746" s="40"/>
      <c r="I746" s="41"/>
      <c r="J746" s="41"/>
      <c r="K746" s="26" t="str">
        <f>_xlfn.IFNA(VLOOKUP(E746,الاوردرات!$B$1:$C$600,2,0),"")</f>
        <v/>
      </c>
      <c r="L746" s="52"/>
      <c r="N746" s="21" t="str">
        <f t="shared" si="23"/>
        <v/>
      </c>
      <c r="O746" s="22" t="str">
        <f>_xlfn.IFNA((VLOOKUP(F746,help!$C$2:$F$12,4,0))*(N746*24),"")</f>
        <v/>
      </c>
      <c r="AP746" s="17">
        <f t="shared" si="24"/>
        <v>0</v>
      </c>
    </row>
    <row r="747" spans="2:42" ht="33" x14ac:dyDescent="0.25">
      <c r="B747" s="13">
        <f>COUNTIFS($E$3:E747,'تقرير منتج تام'!$E$4)</f>
        <v>8</v>
      </c>
      <c r="C747" s="37"/>
      <c r="D747" s="38"/>
      <c r="E747" s="37"/>
      <c r="F747" s="39"/>
      <c r="G747" s="40"/>
      <c r="H747" s="40"/>
      <c r="I747" s="41"/>
      <c r="J747" s="41"/>
      <c r="K747" s="26" t="str">
        <f>_xlfn.IFNA(VLOOKUP(E747,الاوردرات!$B$1:$C$600,2,0),"")</f>
        <v/>
      </c>
      <c r="L747" s="52"/>
      <c r="N747" s="21" t="str">
        <f t="shared" si="23"/>
        <v/>
      </c>
      <c r="O747" s="22" t="str">
        <f>_xlfn.IFNA((VLOOKUP(F747,help!$C$2:$F$12,4,0))*(N747*24),"")</f>
        <v/>
      </c>
      <c r="AP747" s="17">
        <f t="shared" si="24"/>
        <v>0</v>
      </c>
    </row>
    <row r="748" spans="2:42" ht="33" x14ac:dyDescent="0.25">
      <c r="B748" s="13">
        <f>COUNTIFS($E$3:E748,'تقرير منتج تام'!$E$4)</f>
        <v>8</v>
      </c>
      <c r="C748" s="37"/>
      <c r="D748" s="38"/>
      <c r="E748" s="37"/>
      <c r="F748" s="39"/>
      <c r="G748" s="40"/>
      <c r="H748" s="40"/>
      <c r="I748" s="41"/>
      <c r="J748" s="41"/>
      <c r="K748" s="26" t="str">
        <f>_xlfn.IFNA(VLOOKUP(E748,الاوردرات!$B$1:$C$600,2,0),"")</f>
        <v/>
      </c>
      <c r="L748" s="52"/>
      <c r="N748" s="21" t="str">
        <f t="shared" si="23"/>
        <v/>
      </c>
      <c r="O748" s="22" t="str">
        <f>_xlfn.IFNA((VLOOKUP(F748,help!$C$2:$F$12,4,0))*(N748*24),"")</f>
        <v/>
      </c>
      <c r="AP748" s="17">
        <f t="shared" si="24"/>
        <v>0</v>
      </c>
    </row>
    <row r="749" spans="2:42" ht="33" x14ac:dyDescent="0.25">
      <c r="B749" s="13">
        <f>COUNTIFS($E$3:E749,'تقرير منتج تام'!$E$4)</f>
        <v>8</v>
      </c>
      <c r="C749" s="37"/>
      <c r="D749" s="38"/>
      <c r="E749" s="37"/>
      <c r="F749" s="39"/>
      <c r="G749" s="40"/>
      <c r="H749" s="40"/>
      <c r="I749" s="41"/>
      <c r="J749" s="41"/>
      <c r="K749" s="26" t="str">
        <f>_xlfn.IFNA(VLOOKUP(E749,الاوردرات!$B$1:$C$600,2,0),"")</f>
        <v/>
      </c>
      <c r="L749" s="52"/>
      <c r="N749" s="21" t="str">
        <f t="shared" si="23"/>
        <v/>
      </c>
      <c r="O749" s="22" t="str">
        <f>_xlfn.IFNA((VLOOKUP(F749,help!$C$2:$F$12,4,0))*(N749*24),"")</f>
        <v/>
      </c>
      <c r="AP749" s="17">
        <f t="shared" si="24"/>
        <v>0</v>
      </c>
    </row>
    <row r="750" spans="2:42" ht="33" x14ac:dyDescent="0.25">
      <c r="B750" s="13">
        <f>COUNTIFS($E$3:E750,'تقرير منتج تام'!$E$4)</f>
        <v>8</v>
      </c>
      <c r="C750" s="37"/>
      <c r="D750" s="38"/>
      <c r="E750" s="37"/>
      <c r="F750" s="39"/>
      <c r="G750" s="40"/>
      <c r="H750" s="40"/>
      <c r="I750" s="41"/>
      <c r="J750" s="41"/>
      <c r="K750" s="26" t="str">
        <f>_xlfn.IFNA(VLOOKUP(E750,الاوردرات!$B$1:$C$600,2,0),"")</f>
        <v/>
      </c>
      <c r="L750" s="52"/>
      <c r="N750" s="21" t="str">
        <f t="shared" si="23"/>
        <v/>
      </c>
      <c r="O750" s="22" t="str">
        <f>_xlfn.IFNA((VLOOKUP(F750,help!$C$2:$F$12,4,0))*(N750*24),"")</f>
        <v/>
      </c>
      <c r="AP750" s="17">
        <f t="shared" si="24"/>
        <v>0</v>
      </c>
    </row>
    <row r="751" spans="2:42" ht="33" x14ac:dyDescent="0.25">
      <c r="B751" s="13">
        <f>COUNTIFS($E$3:E751,'تقرير منتج تام'!$E$4)</f>
        <v>8</v>
      </c>
      <c r="C751" s="37"/>
      <c r="D751" s="38"/>
      <c r="E751" s="37"/>
      <c r="F751" s="39"/>
      <c r="G751" s="40"/>
      <c r="H751" s="40"/>
      <c r="I751" s="41"/>
      <c r="J751" s="41"/>
      <c r="K751" s="26" t="str">
        <f>_xlfn.IFNA(VLOOKUP(E751,الاوردرات!$B$1:$C$600,2,0),"")</f>
        <v/>
      </c>
      <c r="L751" s="52"/>
      <c r="N751" s="21" t="str">
        <f t="shared" si="23"/>
        <v/>
      </c>
      <c r="O751" s="22" t="str">
        <f>_xlfn.IFNA((VLOOKUP(F751,help!$C$2:$F$12,4,0))*(N751*24),"")</f>
        <v/>
      </c>
      <c r="AP751" s="17">
        <f t="shared" si="24"/>
        <v>0</v>
      </c>
    </row>
    <row r="752" spans="2:42" ht="33" x14ac:dyDescent="0.25">
      <c r="B752" s="13">
        <f>COUNTIFS($E$3:E752,'تقرير منتج تام'!$E$4)</f>
        <v>8</v>
      </c>
      <c r="C752" s="37"/>
      <c r="D752" s="38"/>
      <c r="E752" s="37"/>
      <c r="F752" s="39"/>
      <c r="G752" s="40"/>
      <c r="H752" s="40"/>
      <c r="I752" s="41"/>
      <c r="J752" s="41"/>
      <c r="K752" s="26" t="str">
        <f>_xlfn.IFNA(VLOOKUP(E752,الاوردرات!$B$1:$C$600,2,0),"")</f>
        <v/>
      </c>
      <c r="L752" s="52"/>
      <c r="N752" s="21" t="str">
        <f t="shared" si="23"/>
        <v/>
      </c>
      <c r="O752" s="22" t="str">
        <f>_xlfn.IFNA((VLOOKUP(F752,help!$C$2:$F$12,4,0))*(N752*24),"")</f>
        <v/>
      </c>
      <c r="AP752" s="17">
        <f t="shared" si="24"/>
        <v>0</v>
      </c>
    </row>
    <row r="753" spans="2:42" ht="33" x14ac:dyDescent="0.25">
      <c r="B753" s="13">
        <f>COUNTIFS($E$3:E753,'تقرير منتج تام'!$E$4)</f>
        <v>8</v>
      </c>
      <c r="C753" s="37"/>
      <c r="D753" s="38"/>
      <c r="E753" s="37"/>
      <c r="F753" s="39"/>
      <c r="G753" s="40"/>
      <c r="H753" s="40"/>
      <c r="I753" s="41"/>
      <c r="J753" s="41"/>
      <c r="K753" s="26" t="str">
        <f>_xlfn.IFNA(VLOOKUP(E753,الاوردرات!$B$1:$C$600,2,0),"")</f>
        <v/>
      </c>
      <c r="L753" s="52"/>
      <c r="N753" s="21" t="str">
        <f t="shared" si="23"/>
        <v/>
      </c>
      <c r="O753" s="22" t="str">
        <f>_xlfn.IFNA((VLOOKUP(F753,help!$C$2:$F$12,4,0))*(N753*24),"")</f>
        <v/>
      </c>
      <c r="AP753" s="17">
        <f t="shared" si="24"/>
        <v>0</v>
      </c>
    </row>
    <row r="754" spans="2:42" ht="33" x14ac:dyDescent="0.25">
      <c r="B754" s="13">
        <f>COUNTIFS($E$3:E754,'تقرير منتج تام'!$E$4)</f>
        <v>8</v>
      </c>
      <c r="C754" s="37"/>
      <c r="D754" s="38"/>
      <c r="E754" s="37"/>
      <c r="F754" s="39"/>
      <c r="G754" s="40"/>
      <c r="H754" s="40"/>
      <c r="I754" s="41"/>
      <c r="J754" s="41"/>
      <c r="K754" s="26" t="str">
        <f>_xlfn.IFNA(VLOOKUP(E754,الاوردرات!$B$1:$C$600,2,0),"")</f>
        <v/>
      </c>
      <c r="L754" s="52"/>
      <c r="N754" s="21" t="str">
        <f t="shared" si="23"/>
        <v/>
      </c>
      <c r="O754" s="22" t="str">
        <f>_xlfn.IFNA((VLOOKUP(F754,help!$C$2:$F$12,4,0))*(N754*24),"")</f>
        <v/>
      </c>
      <c r="AP754" s="17">
        <f t="shared" si="24"/>
        <v>0</v>
      </c>
    </row>
    <row r="755" spans="2:42" ht="33" x14ac:dyDescent="0.25">
      <c r="B755" s="13">
        <f>COUNTIFS($E$3:E755,'تقرير منتج تام'!$E$4)</f>
        <v>8</v>
      </c>
      <c r="C755" s="37"/>
      <c r="D755" s="38"/>
      <c r="E755" s="37"/>
      <c r="F755" s="39"/>
      <c r="G755" s="40"/>
      <c r="H755" s="40"/>
      <c r="I755" s="41"/>
      <c r="J755" s="41"/>
      <c r="K755" s="26" t="str">
        <f>_xlfn.IFNA(VLOOKUP(E755,الاوردرات!$B$1:$C$600,2,0),"")</f>
        <v/>
      </c>
      <c r="L755" s="52"/>
      <c r="N755" s="21" t="str">
        <f t="shared" si="23"/>
        <v/>
      </c>
      <c r="O755" s="22" t="str">
        <f>_xlfn.IFNA((VLOOKUP(F755,help!$C$2:$F$12,4,0))*(N755*24),"")</f>
        <v/>
      </c>
      <c r="AP755" s="17">
        <f t="shared" si="24"/>
        <v>0</v>
      </c>
    </row>
    <row r="756" spans="2:42" ht="33" x14ac:dyDescent="0.25">
      <c r="B756" s="13">
        <f>COUNTIFS($E$3:E756,'تقرير منتج تام'!$E$4)</f>
        <v>8</v>
      </c>
      <c r="C756" s="37"/>
      <c r="D756" s="38"/>
      <c r="E756" s="37"/>
      <c r="F756" s="39"/>
      <c r="G756" s="40"/>
      <c r="H756" s="40"/>
      <c r="I756" s="41"/>
      <c r="J756" s="41"/>
      <c r="K756" s="26" t="str">
        <f>_xlfn.IFNA(VLOOKUP(E756,الاوردرات!$B$1:$C$600,2,0),"")</f>
        <v/>
      </c>
      <c r="L756" s="52"/>
      <c r="N756" s="21" t="str">
        <f t="shared" si="23"/>
        <v/>
      </c>
      <c r="O756" s="22" t="str">
        <f>_xlfn.IFNA((VLOOKUP(F756,help!$C$2:$F$12,4,0))*(N756*24),"")</f>
        <v/>
      </c>
      <c r="AP756" s="17">
        <f t="shared" si="24"/>
        <v>0</v>
      </c>
    </row>
    <row r="757" spans="2:42" ht="33" x14ac:dyDescent="0.25">
      <c r="B757" s="13">
        <f>COUNTIFS($E$3:E757,'تقرير منتج تام'!$E$4)</f>
        <v>8</v>
      </c>
      <c r="C757" s="37"/>
      <c r="D757" s="38"/>
      <c r="E757" s="37"/>
      <c r="F757" s="39"/>
      <c r="G757" s="40"/>
      <c r="H757" s="40"/>
      <c r="I757" s="41"/>
      <c r="J757" s="41"/>
      <c r="K757" s="26" t="str">
        <f>_xlfn.IFNA(VLOOKUP(E757,الاوردرات!$B$1:$C$600,2,0),"")</f>
        <v/>
      </c>
      <c r="L757" s="52"/>
      <c r="N757" s="21" t="str">
        <f t="shared" si="23"/>
        <v/>
      </c>
      <c r="O757" s="22" t="str">
        <f>_xlfn.IFNA((VLOOKUP(F757,help!$C$2:$F$12,4,0))*(N757*24),"")</f>
        <v/>
      </c>
      <c r="AP757" s="17">
        <f t="shared" si="24"/>
        <v>0</v>
      </c>
    </row>
    <row r="758" spans="2:42" ht="33" x14ac:dyDescent="0.25">
      <c r="B758" s="13">
        <f>COUNTIFS($E$3:E758,'تقرير منتج تام'!$E$4)</f>
        <v>8</v>
      </c>
      <c r="C758" s="37"/>
      <c r="D758" s="38"/>
      <c r="E758" s="37"/>
      <c r="F758" s="39"/>
      <c r="G758" s="40"/>
      <c r="H758" s="40"/>
      <c r="I758" s="41"/>
      <c r="J758" s="41"/>
      <c r="K758" s="26" t="str">
        <f>_xlfn.IFNA(VLOOKUP(E758,الاوردرات!$B$1:$C$600,2,0),"")</f>
        <v/>
      </c>
      <c r="L758" s="52"/>
      <c r="N758" s="21" t="str">
        <f t="shared" si="23"/>
        <v/>
      </c>
      <c r="O758" s="22" t="str">
        <f>_xlfn.IFNA((VLOOKUP(F758,help!$C$2:$F$12,4,0))*(N758*24),"")</f>
        <v/>
      </c>
      <c r="AP758" s="17">
        <f t="shared" si="24"/>
        <v>0</v>
      </c>
    </row>
    <row r="759" spans="2:42" ht="33" x14ac:dyDescent="0.25">
      <c r="B759" s="13">
        <f>COUNTIFS($E$3:E759,'تقرير منتج تام'!$E$4)</f>
        <v>8</v>
      </c>
      <c r="C759" s="37"/>
      <c r="D759" s="38"/>
      <c r="E759" s="37"/>
      <c r="F759" s="39"/>
      <c r="G759" s="40"/>
      <c r="H759" s="40"/>
      <c r="I759" s="41"/>
      <c r="J759" s="41"/>
      <c r="K759" s="26" t="str">
        <f>_xlfn.IFNA(VLOOKUP(E759,الاوردرات!$B$1:$C$600,2,0),"")</f>
        <v/>
      </c>
      <c r="L759" s="52"/>
      <c r="N759" s="21" t="str">
        <f t="shared" ref="N759:N822" si="25">IF(I759&lt;&gt;"",J759-I759,"")</f>
        <v/>
      </c>
      <c r="O759" s="22" t="str">
        <f>_xlfn.IFNA((VLOOKUP(F759,help!$C$2:$F$12,4,0))*(N759*24),"")</f>
        <v/>
      </c>
      <c r="AP759" s="17">
        <f t="shared" si="24"/>
        <v>0</v>
      </c>
    </row>
    <row r="760" spans="2:42" ht="33" x14ac:dyDescent="0.25">
      <c r="B760" s="13">
        <f>COUNTIFS($E$3:E760,'تقرير منتج تام'!$E$4)</f>
        <v>8</v>
      </c>
      <c r="C760" s="37"/>
      <c r="D760" s="38"/>
      <c r="E760" s="37"/>
      <c r="F760" s="39"/>
      <c r="G760" s="40"/>
      <c r="H760" s="40"/>
      <c r="I760" s="41"/>
      <c r="J760" s="41"/>
      <c r="K760" s="26" t="str">
        <f>_xlfn.IFNA(VLOOKUP(E760,الاوردرات!$B$1:$C$600,2,0),"")</f>
        <v/>
      </c>
      <c r="L760" s="52"/>
      <c r="N760" s="21" t="str">
        <f t="shared" si="25"/>
        <v/>
      </c>
      <c r="O760" s="22" t="str">
        <f>_xlfn.IFNA((VLOOKUP(F760,help!$C$2:$F$12,4,0))*(N760*24),"")</f>
        <v/>
      </c>
      <c r="AP760" s="17">
        <f t="shared" si="24"/>
        <v>0</v>
      </c>
    </row>
    <row r="761" spans="2:42" ht="33" x14ac:dyDescent="0.25">
      <c r="B761" s="13">
        <f>COUNTIFS($E$3:E761,'تقرير منتج تام'!$E$4)</f>
        <v>8</v>
      </c>
      <c r="C761" s="37"/>
      <c r="D761" s="38"/>
      <c r="E761" s="37"/>
      <c r="F761" s="39"/>
      <c r="G761" s="40"/>
      <c r="H761" s="40"/>
      <c r="I761" s="41"/>
      <c r="J761" s="41"/>
      <c r="K761" s="26" t="str">
        <f>_xlfn.IFNA(VLOOKUP(E761,الاوردرات!$B$1:$C$600,2,0),"")</f>
        <v/>
      </c>
      <c r="L761" s="52"/>
      <c r="N761" s="21" t="str">
        <f t="shared" si="25"/>
        <v/>
      </c>
      <c r="O761" s="22" t="str">
        <f>_xlfn.IFNA((VLOOKUP(F761,help!$C$2:$F$12,4,0))*(N761*24),"")</f>
        <v/>
      </c>
      <c r="AP761" s="17">
        <f t="shared" si="24"/>
        <v>0</v>
      </c>
    </row>
    <row r="762" spans="2:42" ht="33" x14ac:dyDescent="0.25">
      <c r="B762" s="13">
        <f>COUNTIFS($E$3:E762,'تقرير منتج تام'!$E$4)</f>
        <v>8</v>
      </c>
      <c r="C762" s="37"/>
      <c r="D762" s="38"/>
      <c r="E762" s="37"/>
      <c r="F762" s="39"/>
      <c r="G762" s="40"/>
      <c r="H762" s="40"/>
      <c r="I762" s="41"/>
      <c r="J762" s="41"/>
      <c r="K762" s="26" t="str">
        <f>_xlfn.IFNA(VLOOKUP(E762,الاوردرات!$B$1:$C$600,2,0),"")</f>
        <v/>
      </c>
      <c r="L762" s="52"/>
      <c r="N762" s="21" t="str">
        <f t="shared" si="25"/>
        <v/>
      </c>
      <c r="O762" s="22" t="str">
        <f>_xlfn.IFNA((VLOOKUP(F762,help!$C$2:$F$12,4,0))*(N762*24),"")</f>
        <v/>
      </c>
      <c r="AP762" s="17">
        <f t="shared" si="24"/>
        <v>0</v>
      </c>
    </row>
    <row r="763" spans="2:42" ht="33" x14ac:dyDescent="0.25">
      <c r="B763" s="13">
        <f>COUNTIFS($E$3:E763,'تقرير منتج تام'!$E$4)</f>
        <v>8</v>
      </c>
      <c r="C763" s="37"/>
      <c r="D763" s="38"/>
      <c r="E763" s="37"/>
      <c r="F763" s="39"/>
      <c r="G763" s="40"/>
      <c r="H763" s="40"/>
      <c r="I763" s="41"/>
      <c r="J763" s="41"/>
      <c r="K763" s="26" t="str">
        <f>_xlfn.IFNA(VLOOKUP(E763,الاوردرات!$B$1:$C$600,2,0),"")</f>
        <v/>
      </c>
      <c r="L763" s="52"/>
      <c r="N763" s="21" t="str">
        <f t="shared" si="25"/>
        <v/>
      </c>
      <c r="O763" s="22" t="str">
        <f>_xlfn.IFNA((VLOOKUP(F763,help!$C$2:$F$12,4,0))*(N763*24),"")</f>
        <v/>
      </c>
      <c r="AP763" s="17">
        <f t="shared" si="24"/>
        <v>0</v>
      </c>
    </row>
    <row r="764" spans="2:42" ht="33" x14ac:dyDescent="0.25">
      <c r="B764" s="13">
        <f>COUNTIFS($E$3:E764,'تقرير منتج تام'!$E$4)</f>
        <v>8</v>
      </c>
      <c r="C764" s="37"/>
      <c r="D764" s="38"/>
      <c r="E764" s="37"/>
      <c r="F764" s="39"/>
      <c r="G764" s="40"/>
      <c r="H764" s="40"/>
      <c r="I764" s="41"/>
      <c r="J764" s="41"/>
      <c r="K764" s="26" t="str">
        <f>_xlfn.IFNA(VLOOKUP(E764,الاوردرات!$B$1:$C$600,2,0),"")</f>
        <v/>
      </c>
      <c r="L764" s="52"/>
      <c r="N764" s="21" t="str">
        <f t="shared" si="25"/>
        <v/>
      </c>
      <c r="O764" s="22" t="str">
        <f>_xlfn.IFNA((VLOOKUP(F764,help!$C$2:$F$12,4,0))*(N764*24),"")</f>
        <v/>
      </c>
      <c r="AP764" s="17">
        <f t="shared" si="24"/>
        <v>0</v>
      </c>
    </row>
    <row r="765" spans="2:42" ht="33" x14ac:dyDescent="0.25">
      <c r="B765" s="13">
        <f>COUNTIFS($E$3:E765,'تقرير منتج تام'!$E$4)</f>
        <v>8</v>
      </c>
      <c r="C765" s="37"/>
      <c r="D765" s="38"/>
      <c r="E765" s="37"/>
      <c r="F765" s="39"/>
      <c r="G765" s="40"/>
      <c r="H765" s="40"/>
      <c r="I765" s="41"/>
      <c r="J765" s="41"/>
      <c r="K765" s="26" t="str">
        <f>_xlfn.IFNA(VLOOKUP(E765,الاوردرات!$B$1:$C$600,2,0),"")</f>
        <v/>
      </c>
      <c r="L765" s="52"/>
      <c r="N765" s="21" t="str">
        <f t="shared" si="25"/>
        <v/>
      </c>
      <c r="O765" s="22" t="str">
        <f>_xlfn.IFNA((VLOOKUP(F765,help!$C$2:$F$12,4,0))*(N765*24),"")</f>
        <v/>
      </c>
      <c r="AP765" s="17">
        <f t="shared" si="24"/>
        <v>0</v>
      </c>
    </row>
    <row r="766" spans="2:42" ht="33" x14ac:dyDescent="0.25">
      <c r="B766" s="13">
        <f>COUNTIFS($E$3:E766,'تقرير منتج تام'!$E$4)</f>
        <v>8</v>
      </c>
      <c r="C766" s="37"/>
      <c r="D766" s="38"/>
      <c r="E766" s="37"/>
      <c r="F766" s="39"/>
      <c r="G766" s="40"/>
      <c r="H766" s="40"/>
      <c r="I766" s="41"/>
      <c r="J766" s="41"/>
      <c r="K766" s="26" t="str">
        <f>_xlfn.IFNA(VLOOKUP(E766,الاوردرات!$B$1:$C$600,2,0),"")</f>
        <v/>
      </c>
      <c r="L766" s="52"/>
      <c r="N766" s="21" t="str">
        <f t="shared" si="25"/>
        <v/>
      </c>
      <c r="O766" s="22" t="str">
        <f>_xlfn.IFNA((VLOOKUP(F766,help!$C$2:$F$12,4,0))*(N766*24),"")</f>
        <v/>
      </c>
      <c r="AP766" s="17">
        <f t="shared" si="24"/>
        <v>0</v>
      </c>
    </row>
    <row r="767" spans="2:42" ht="33" x14ac:dyDescent="0.25">
      <c r="B767" s="13">
        <f>COUNTIFS($E$3:E767,'تقرير منتج تام'!$E$4)</f>
        <v>8</v>
      </c>
      <c r="C767" s="37"/>
      <c r="D767" s="38"/>
      <c r="E767" s="37"/>
      <c r="F767" s="39"/>
      <c r="G767" s="40"/>
      <c r="H767" s="40"/>
      <c r="I767" s="41"/>
      <c r="J767" s="41"/>
      <c r="K767" s="26" t="str">
        <f>_xlfn.IFNA(VLOOKUP(E767,الاوردرات!$B$1:$C$600,2,0),"")</f>
        <v/>
      </c>
      <c r="L767" s="52"/>
      <c r="N767" s="21" t="str">
        <f t="shared" si="25"/>
        <v/>
      </c>
      <c r="O767" s="22" t="str">
        <f>_xlfn.IFNA((VLOOKUP(F767,help!$C$2:$F$12,4,0))*(N767*24),"")</f>
        <v/>
      </c>
      <c r="AP767" s="17">
        <f t="shared" si="24"/>
        <v>0</v>
      </c>
    </row>
    <row r="768" spans="2:42" ht="33" x14ac:dyDescent="0.25">
      <c r="B768" s="13">
        <f>COUNTIFS($E$3:E768,'تقرير منتج تام'!$E$4)</f>
        <v>8</v>
      </c>
      <c r="C768" s="37"/>
      <c r="D768" s="38"/>
      <c r="E768" s="37"/>
      <c r="F768" s="39"/>
      <c r="G768" s="40"/>
      <c r="H768" s="40"/>
      <c r="I768" s="41"/>
      <c r="J768" s="41"/>
      <c r="K768" s="26" t="str">
        <f>_xlfn.IFNA(VLOOKUP(E768,الاوردرات!$B$1:$C$600,2,0),"")</f>
        <v/>
      </c>
      <c r="L768" s="52"/>
      <c r="N768" s="21" t="str">
        <f t="shared" si="25"/>
        <v/>
      </c>
      <c r="O768" s="22" t="str">
        <f>_xlfn.IFNA((VLOOKUP(F768,help!$C$2:$F$12,4,0))*(N768*24),"")</f>
        <v/>
      </c>
      <c r="AP768" s="17">
        <f t="shared" si="24"/>
        <v>0</v>
      </c>
    </row>
    <row r="769" spans="2:42" ht="33" x14ac:dyDescent="0.25">
      <c r="B769" s="13">
        <f>COUNTIFS($E$3:E769,'تقرير منتج تام'!$E$4)</f>
        <v>8</v>
      </c>
      <c r="C769" s="37"/>
      <c r="D769" s="38"/>
      <c r="E769" s="37"/>
      <c r="F769" s="39"/>
      <c r="G769" s="40"/>
      <c r="H769" s="40"/>
      <c r="I769" s="41"/>
      <c r="J769" s="41"/>
      <c r="K769" s="26" t="str">
        <f>_xlfn.IFNA(VLOOKUP(E769,الاوردرات!$B$1:$C$600,2,0),"")</f>
        <v/>
      </c>
      <c r="L769" s="52"/>
      <c r="N769" s="21" t="str">
        <f t="shared" si="25"/>
        <v/>
      </c>
      <c r="O769" s="22" t="str">
        <f>_xlfn.IFNA((VLOOKUP(F769,help!$C$2:$F$12,4,0))*(N769*24),"")</f>
        <v/>
      </c>
      <c r="AP769" s="17">
        <f t="shared" si="24"/>
        <v>0</v>
      </c>
    </row>
    <row r="770" spans="2:42" ht="33" x14ac:dyDescent="0.25">
      <c r="B770" s="13">
        <f>COUNTIFS($E$3:E770,'تقرير منتج تام'!$E$4)</f>
        <v>8</v>
      </c>
      <c r="C770" s="37"/>
      <c r="D770" s="38"/>
      <c r="E770" s="37"/>
      <c r="F770" s="39"/>
      <c r="G770" s="40"/>
      <c r="H770" s="40"/>
      <c r="I770" s="41"/>
      <c r="J770" s="41"/>
      <c r="K770" s="26" t="str">
        <f>_xlfn.IFNA(VLOOKUP(E770,الاوردرات!$B$1:$C$600,2,0),"")</f>
        <v/>
      </c>
      <c r="L770" s="52"/>
      <c r="N770" s="21" t="str">
        <f t="shared" si="25"/>
        <v/>
      </c>
      <c r="O770" s="22" t="str">
        <f>_xlfn.IFNA((VLOOKUP(F770,help!$C$2:$F$12,4,0))*(N770*24),"")</f>
        <v/>
      </c>
      <c r="AP770" s="17">
        <f t="shared" si="24"/>
        <v>0</v>
      </c>
    </row>
    <row r="771" spans="2:42" ht="33" x14ac:dyDescent="0.25">
      <c r="B771" s="13">
        <f>COUNTIFS($E$3:E771,'تقرير منتج تام'!$E$4)</f>
        <v>8</v>
      </c>
      <c r="C771" s="37"/>
      <c r="D771" s="38"/>
      <c r="E771" s="37"/>
      <c r="F771" s="39"/>
      <c r="G771" s="40"/>
      <c r="H771" s="40"/>
      <c r="I771" s="41"/>
      <c r="J771" s="41"/>
      <c r="K771" s="26" t="str">
        <f>_xlfn.IFNA(VLOOKUP(E771,الاوردرات!$B$1:$C$600,2,0),"")</f>
        <v/>
      </c>
      <c r="L771" s="52"/>
      <c r="N771" s="21" t="str">
        <f t="shared" si="25"/>
        <v/>
      </c>
      <c r="O771" s="22" t="str">
        <f>_xlfn.IFNA((VLOOKUP(F771,help!$C$2:$F$12,4,0))*(N771*24),"")</f>
        <v/>
      </c>
      <c r="AP771" s="17">
        <f t="shared" si="24"/>
        <v>0</v>
      </c>
    </row>
    <row r="772" spans="2:42" ht="33" x14ac:dyDescent="0.25">
      <c r="B772" s="13">
        <f>COUNTIFS($E$3:E772,'تقرير منتج تام'!$E$4)</f>
        <v>8</v>
      </c>
      <c r="C772" s="37"/>
      <c r="D772" s="38"/>
      <c r="E772" s="37"/>
      <c r="F772" s="39"/>
      <c r="G772" s="40"/>
      <c r="H772" s="40"/>
      <c r="I772" s="41"/>
      <c r="J772" s="41"/>
      <c r="K772" s="26" t="str">
        <f>_xlfn.IFNA(VLOOKUP(E772,الاوردرات!$B$1:$C$600,2,0),"")</f>
        <v/>
      </c>
      <c r="L772" s="52"/>
      <c r="N772" s="21" t="str">
        <f t="shared" si="25"/>
        <v/>
      </c>
      <c r="O772" s="22" t="str">
        <f>_xlfn.IFNA((VLOOKUP(F772,help!$C$2:$F$12,4,0))*(N772*24),"")</f>
        <v/>
      </c>
      <c r="AP772" s="17">
        <f t="shared" ref="AP772:AP835" si="26">D772</f>
        <v>0</v>
      </c>
    </row>
    <row r="773" spans="2:42" ht="33" x14ac:dyDescent="0.25">
      <c r="B773" s="13">
        <f>COUNTIFS($E$3:E773,'تقرير منتج تام'!$E$4)</f>
        <v>8</v>
      </c>
      <c r="C773" s="37"/>
      <c r="D773" s="38"/>
      <c r="E773" s="37"/>
      <c r="F773" s="39"/>
      <c r="G773" s="40"/>
      <c r="H773" s="40"/>
      <c r="I773" s="41"/>
      <c r="J773" s="41"/>
      <c r="K773" s="26" t="str">
        <f>_xlfn.IFNA(VLOOKUP(E773,الاوردرات!$B$1:$C$600,2,0),"")</f>
        <v/>
      </c>
      <c r="L773" s="52"/>
      <c r="N773" s="21" t="str">
        <f t="shared" si="25"/>
        <v/>
      </c>
      <c r="O773" s="22" t="str">
        <f>_xlfn.IFNA((VLOOKUP(F773,help!$C$2:$F$12,4,0))*(N773*24),"")</f>
        <v/>
      </c>
      <c r="AP773" s="17">
        <f t="shared" si="26"/>
        <v>0</v>
      </c>
    </row>
    <row r="774" spans="2:42" ht="33" x14ac:dyDescent="0.25">
      <c r="B774" s="13">
        <f>COUNTIFS($E$3:E774,'تقرير منتج تام'!$E$4)</f>
        <v>8</v>
      </c>
      <c r="C774" s="37"/>
      <c r="D774" s="38"/>
      <c r="E774" s="37"/>
      <c r="F774" s="39"/>
      <c r="G774" s="40"/>
      <c r="H774" s="40"/>
      <c r="I774" s="41"/>
      <c r="J774" s="41"/>
      <c r="K774" s="26" t="str">
        <f>_xlfn.IFNA(VLOOKUP(E774,الاوردرات!$B$1:$C$600,2,0),"")</f>
        <v/>
      </c>
      <c r="L774" s="52"/>
      <c r="N774" s="21" t="str">
        <f t="shared" si="25"/>
        <v/>
      </c>
      <c r="O774" s="22" t="str">
        <f>_xlfn.IFNA((VLOOKUP(F774,help!$C$2:$F$12,4,0))*(N774*24),"")</f>
        <v/>
      </c>
      <c r="AP774" s="17">
        <f t="shared" si="26"/>
        <v>0</v>
      </c>
    </row>
    <row r="775" spans="2:42" ht="33" x14ac:dyDescent="0.25">
      <c r="B775" s="13">
        <f>COUNTIFS($E$3:E775,'تقرير منتج تام'!$E$4)</f>
        <v>8</v>
      </c>
      <c r="C775" s="37"/>
      <c r="D775" s="38"/>
      <c r="E775" s="37"/>
      <c r="F775" s="39"/>
      <c r="G775" s="40"/>
      <c r="H775" s="40"/>
      <c r="I775" s="41"/>
      <c r="J775" s="41"/>
      <c r="K775" s="26" t="str">
        <f>_xlfn.IFNA(VLOOKUP(E775,الاوردرات!$B$1:$C$600,2,0),"")</f>
        <v/>
      </c>
      <c r="L775" s="52"/>
      <c r="N775" s="21" t="str">
        <f t="shared" si="25"/>
        <v/>
      </c>
      <c r="O775" s="22" t="str">
        <f>_xlfn.IFNA((VLOOKUP(F775,help!$C$2:$F$12,4,0))*(N775*24),"")</f>
        <v/>
      </c>
      <c r="AP775" s="17">
        <f t="shared" si="26"/>
        <v>0</v>
      </c>
    </row>
    <row r="776" spans="2:42" ht="33" x14ac:dyDescent="0.25">
      <c r="B776" s="13">
        <f>COUNTIFS($E$3:E776,'تقرير منتج تام'!$E$4)</f>
        <v>8</v>
      </c>
      <c r="C776" s="37"/>
      <c r="D776" s="38"/>
      <c r="E776" s="37"/>
      <c r="F776" s="39"/>
      <c r="G776" s="40"/>
      <c r="H776" s="40"/>
      <c r="I776" s="41"/>
      <c r="J776" s="41"/>
      <c r="K776" s="26" t="str">
        <f>_xlfn.IFNA(VLOOKUP(E776,الاوردرات!$B$1:$C$600,2,0),"")</f>
        <v/>
      </c>
      <c r="L776" s="52"/>
      <c r="N776" s="21" t="str">
        <f t="shared" si="25"/>
        <v/>
      </c>
      <c r="O776" s="22" t="str">
        <f>_xlfn.IFNA((VLOOKUP(F776,help!$C$2:$F$12,4,0))*(N776*24),"")</f>
        <v/>
      </c>
      <c r="AP776" s="17">
        <f t="shared" si="26"/>
        <v>0</v>
      </c>
    </row>
    <row r="777" spans="2:42" ht="33" x14ac:dyDescent="0.25">
      <c r="B777" s="13">
        <f>COUNTIFS($E$3:E777,'تقرير منتج تام'!$E$4)</f>
        <v>8</v>
      </c>
      <c r="C777" s="37"/>
      <c r="D777" s="38"/>
      <c r="E777" s="37"/>
      <c r="F777" s="39"/>
      <c r="G777" s="40"/>
      <c r="H777" s="40"/>
      <c r="I777" s="41"/>
      <c r="J777" s="41"/>
      <c r="K777" s="26" t="str">
        <f>_xlfn.IFNA(VLOOKUP(E777,الاوردرات!$B$1:$C$600,2,0),"")</f>
        <v/>
      </c>
      <c r="L777" s="52"/>
      <c r="N777" s="21" t="str">
        <f t="shared" si="25"/>
        <v/>
      </c>
      <c r="O777" s="22" t="str">
        <f>_xlfn.IFNA((VLOOKUP(F777,help!$C$2:$F$12,4,0))*(N777*24),"")</f>
        <v/>
      </c>
      <c r="AP777" s="17">
        <f t="shared" si="26"/>
        <v>0</v>
      </c>
    </row>
    <row r="778" spans="2:42" ht="33" x14ac:dyDescent="0.25">
      <c r="B778" s="13">
        <f>COUNTIFS($E$3:E778,'تقرير منتج تام'!$E$4)</f>
        <v>8</v>
      </c>
      <c r="C778" s="37"/>
      <c r="D778" s="38"/>
      <c r="E778" s="37"/>
      <c r="F778" s="39"/>
      <c r="G778" s="40"/>
      <c r="H778" s="40"/>
      <c r="I778" s="41"/>
      <c r="J778" s="41"/>
      <c r="K778" s="26" t="str">
        <f>_xlfn.IFNA(VLOOKUP(E778,الاوردرات!$B$1:$C$600,2,0),"")</f>
        <v/>
      </c>
      <c r="L778" s="52"/>
      <c r="N778" s="21" t="str">
        <f t="shared" si="25"/>
        <v/>
      </c>
      <c r="O778" s="22" t="str">
        <f>_xlfn.IFNA((VLOOKUP(F778,help!$C$2:$F$12,4,0))*(N778*24),"")</f>
        <v/>
      </c>
      <c r="AP778" s="17">
        <f t="shared" si="26"/>
        <v>0</v>
      </c>
    </row>
    <row r="779" spans="2:42" ht="33" x14ac:dyDescent="0.25">
      <c r="B779" s="13">
        <f>COUNTIFS($E$3:E779,'تقرير منتج تام'!$E$4)</f>
        <v>8</v>
      </c>
      <c r="C779" s="37"/>
      <c r="D779" s="38"/>
      <c r="E779" s="37"/>
      <c r="F779" s="39"/>
      <c r="G779" s="40"/>
      <c r="H779" s="40"/>
      <c r="I779" s="41"/>
      <c r="J779" s="41"/>
      <c r="K779" s="26" t="str">
        <f>_xlfn.IFNA(VLOOKUP(E779,الاوردرات!$B$1:$C$600,2,0),"")</f>
        <v/>
      </c>
      <c r="L779" s="52"/>
      <c r="N779" s="21" t="str">
        <f t="shared" si="25"/>
        <v/>
      </c>
      <c r="O779" s="22" t="str">
        <f>_xlfn.IFNA((VLOOKUP(F779,help!$C$2:$F$12,4,0))*(N779*24),"")</f>
        <v/>
      </c>
      <c r="AP779" s="17">
        <f t="shared" si="26"/>
        <v>0</v>
      </c>
    </row>
    <row r="780" spans="2:42" ht="33" x14ac:dyDescent="0.25">
      <c r="B780" s="13">
        <f>COUNTIFS($E$3:E780,'تقرير منتج تام'!$E$4)</f>
        <v>8</v>
      </c>
      <c r="C780" s="37"/>
      <c r="D780" s="38"/>
      <c r="E780" s="37"/>
      <c r="F780" s="39"/>
      <c r="G780" s="40"/>
      <c r="H780" s="40"/>
      <c r="I780" s="41"/>
      <c r="J780" s="41"/>
      <c r="K780" s="26" t="str">
        <f>_xlfn.IFNA(VLOOKUP(E780,الاوردرات!$B$1:$C$600,2,0),"")</f>
        <v/>
      </c>
      <c r="L780" s="52"/>
      <c r="N780" s="21" t="str">
        <f t="shared" si="25"/>
        <v/>
      </c>
      <c r="O780" s="22" t="str">
        <f>_xlfn.IFNA((VLOOKUP(F780,help!$C$2:$F$12,4,0))*(N780*24),"")</f>
        <v/>
      </c>
      <c r="AP780" s="17">
        <f t="shared" si="26"/>
        <v>0</v>
      </c>
    </row>
    <row r="781" spans="2:42" ht="33" x14ac:dyDescent="0.25">
      <c r="B781" s="13">
        <f>COUNTIFS($E$3:E781,'تقرير منتج تام'!$E$4)</f>
        <v>8</v>
      </c>
      <c r="C781" s="37"/>
      <c r="D781" s="38"/>
      <c r="E781" s="37"/>
      <c r="F781" s="39"/>
      <c r="G781" s="40"/>
      <c r="H781" s="40"/>
      <c r="I781" s="41"/>
      <c r="J781" s="41"/>
      <c r="K781" s="26" t="str">
        <f>_xlfn.IFNA(VLOOKUP(E781,الاوردرات!$B$1:$C$600,2,0),"")</f>
        <v/>
      </c>
      <c r="L781" s="52"/>
      <c r="N781" s="21" t="str">
        <f t="shared" si="25"/>
        <v/>
      </c>
      <c r="O781" s="22" t="str">
        <f>_xlfn.IFNA((VLOOKUP(F781,help!$C$2:$F$12,4,0))*(N781*24),"")</f>
        <v/>
      </c>
      <c r="AP781" s="17">
        <f t="shared" si="26"/>
        <v>0</v>
      </c>
    </row>
    <row r="782" spans="2:42" ht="33" x14ac:dyDescent="0.25">
      <c r="B782" s="13">
        <f>COUNTIFS($E$3:E782,'تقرير منتج تام'!$E$4)</f>
        <v>8</v>
      </c>
      <c r="C782" s="37"/>
      <c r="D782" s="38"/>
      <c r="E782" s="37"/>
      <c r="F782" s="39"/>
      <c r="G782" s="40"/>
      <c r="H782" s="40"/>
      <c r="I782" s="41"/>
      <c r="J782" s="41"/>
      <c r="K782" s="26" t="str">
        <f>_xlfn.IFNA(VLOOKUP(E782,الاوردرات!$B$1:$C$600,2,0),"")</f>
        <v/>
      </c>
      <c r="L782" s="52"/>
      <c r="N782" s="21" t="str">
        <f t="shared" si="25"/>
        <v/>
      </c>
      <c r="O782" s="22" t="str">
        <f>_xlfn.IFNA((VLOOKUP(F782,help!$C$2:$F$12,4,0))*(N782*24),"")</f>
        <v/>
      </c>
      <c r="AP782" s="17">
        <f t="shared" si="26"/>
        <v>0</v>
      </c>
    </row>
    <row r="783" spans="2:42" ht="33" x14ac:dyDescent="0.25">
      <c r="B783" s="13">
        <f>COUNTIFS($E$3:E783,'تقرير منتج تام'!$E$4)</f>
        <v>8</v>
      </c>
      <c r="C783" s="37"/>
      <c r="D783" s="38"/>
      <c r="E783" s="37"/>
      <c r="F783" s="39"/>
      <c r="G783" s="40"/>
      <c r="H783" s="40"/>
      <c r="I783" s="41"/>
      <c r="J783" s="41"/>
      <c r="K783" s="26" t="str">
        <f>_xlfn.IFNA(VLOOKUP(E783,الاوردرات!$B$1:$C$600,2,0),"")</f>
        <v/>
      </c>
      <c r="L783" s="52"/>
      <c r="N783" s="21" t="str">
        <f t="shared" si="25"/>
        <v/>
      </c>
      <c r="O783" s="22" t="str">
        <f>_xlfn.IFNA((VLOOKUP(F783,help!$C$2:$F$12,4,0))*(N783*24),"")</f>
        <v/>
      </c>
      <c r="AP783" s="17">
        <f t="shared" si="26"/>
        <v>0</v>
      </c>
    </row>
    <row r="784" spans="2:42" ht="33" x14ac:dyDescent="0.25">
      <c r="B784" s="13">
        <f>COUNTIFS($E$3:E784,'تقرير منتج تام'!$E$4)</f>
        <v>8</v>
      </c>
      <c r="C784" s="37"/>
      <c r="D784" s="38"/>
      <c r="E784" s="37"/>
      <c r="F784" s="39"/>
      <c r="G784" s="40"/>
      <c r="H784" s="40"/>
      <c r="I784" s="41"/>
      <c r="J784" s="41"/>
      <c r="K784" s="26" t="str">
        <f>_xlfn.IFNA(VLOOKUP(E784,الاوردرات!$B$1:$C$600,2,0),"")</f>
        <v/>
      </c>
      <c r="L784" s="52"/>
      <c r="N784" s="21" t="str">
        <f t="shared" si="25"/>
        <v/>
      </c>
      <c r="O784" s="22" t="str">
        <f>_xlfn.IFNA((VLOOKUP(F784,help!$C$2:$F$12,4,0))*(N784*24),"")</f>
        <v/>
      </c>
      <c r="AP784" s="17">
        <f t="shared" si="26"/>
        <v>0</v>
      </c>
    </row>
    <row r="785" spans="2:42" ht="33" x14ac:dyDescent="0.25">
      <c r="B785" s="13">
        <f>COUNTIFS($E$3:E785,'تقرير منتج تام'!$E$4)</f>
        <v>8</v>
      </c>
      <c r="C785" s="37"/>
      <c r="D785" s="38"/>
      <c r="E785" s="37"/>
      <c r="F785" s="39"/>
      <c r="G785" s="40"/>
      <c r="H785" s="40"/>
      <c r="I785" s="41"/>
      <c r="J785" s="41"/>
      <c r="K785" s="26" t="str">
        <f>_xlfn.IFNA(VLOOKUP(E785,الاوردرات!$B$1:$C$600,2,0),"")</f>
        <v/>
      </c>
      <c r="L785" s="52"/>
      <c r="N785" s="21" t="str">
        <f t="shared" si="25"/>
        <v/>
      </c>
      <c r="O785" s="22" t="str">
        <f>_xlfn.IFNA((VLOOKUP(F785,help!$C$2:$F$12,4,0))*(N785*24),"")</f>
        <v/>
      </c>
      <c r="AP785" s="17">
        <f t="shared" si="26"/>
        <v>0</v>
      </c>
    </row>
    <row r="786" spans="2:42" ht="33" x14ac:dyDescent="0.25">
      <c r="B786" s="13">
        <f>COUNTIFS($E$3:E786,'تقرير منتج تام'!$E$4)</f>
        <v>8</v>
      </c>
      <c r="C786" s="37"/>
      <c r="D786" s="38"/>
      <c r="E786" s="37"/>
      <c r="F786" s="39"/>
      <c r="G786" s="40"/>
      <c r="H786" s="40"/>
      <c r="I786" s="41"/>
      <c r="J786" s="41"/>
      <c r="K786" s="26" t="str">
        <f>_xlfn.IFNA(VLOOKUP(E786,الاوردرات!$B$1:$C$600,2,0),"")</f>
        <v/>
      </c>
      <c r="L786" s="52"/>
      <c r="N786" s="21" t="str">
        <f t="shared" si="25"/>
        <v/>
      </c>
      <c r="O786" s="22" t="str">
        <f>_xlfn.IFNA((VLOOKUP(F786,help!$C$2:$F$12,4,0))*(N786*24),"")</f>
        <v/>
      </c>
      <c r="AP786" s="17">
        <f t="shared" si="26"/>
        <v>0</v>
      </c>
    </row>
    <row r="787" spans="2:42" ht="33" x14ac:dyDescent="0.25">
      <c r="B787" s="13">
        <f>COUNTIFS($E$3:E787,'تقرير منتج تام'!$E$4)</f>
        <v>8</v>
      </c>
      <c r="C787" s="37"/>
      <c r="D787" s="38"/>
      <c r="E787" s="37"/>
      <c r="F787" s="39"/>
      <c r="G787" s="40"/>
      <c r="H787" s="40"/>
      <c r="I787" s="41"/>
      <c r="J787" s="41"/>
      <c r="K787" s="26" t="str">
        <f>_xlfn.IFNA(VLOOKUP(E787,الاوردرات!$B$1:$C$600,2,0),"")</f>
        <v/>
      </c>
      <c r="L787" s="52"/>
      <c r="N787" s="21" t="str">
        <f t="shared" si="25"/>
        <v/>
      </c>
      <c r="O787" s="22" t="str">
        <f>_xlfn.IFNA((VLOOKUP(F787,help!$C$2:$F$12,4,0))*(N787*24),"")</f>
        <v/>
      </c>
      <c r="AP787" s="17">
        <f t="shared" si="26"/>
        <v>0</v>
      </c>
    </row>
    <row r="788" spans="2:42" ht="33" x14ac:dyDescent="0.25">
      <c r="B788" s="13">
        <f>COUNTIFS($E$3:E788,'تقرير منتج تام'!$E$4)</f>
        <v>8</v>
      </c>
      <c r="C788" s="37"/>
      <c r="D788" s="38"/>
      <c r="E788" s="37"/>
      <c r="F788" s="39"/>
      <c r="G788" s="40"/>
      <c r="H788" s="40"/>
      <c r="I788" s="41"/>
      <c r="J788" s="41"/>
      <c r="K788" s="26" t="str">
        <f>_xlfn.IFNA(VLOOKUP(E788,الاوردرات!$B$1:$C$600,2,0),"")</f>
        <v/>
      </c>
      <c r="L788" s="52"/>
      <c r="N788" s="21" t="str">
        <f t="shared" si="25"/>
        <v/>
      </c>
      <c r="O788" s="22" t="str">
        <f>_xlfn.IFNA((VLOOKUP(F788,help!$C$2:$F$12,4,0))*(N788*24),"")</f>
        <v/>
      </c>
      <c r="AP788" s="17">
        <f t="shared" si="26"/>
        <v>0</v>
      </c>
    </row>
    <row r="789" spans="2:42" ht="33" x14ac:dyDescent="0.25">
      <c r="B789" s="13">
        <f>COUNTIFS($E$3:E789,'تقرير منتج تام'!$E$4)</f>
        <v>8</v>
      </c>
      <c r="C789" s="37"/>
      <c r="D789" s="38"/>
      <c r="E789" s="37"/>
      <c r="F789" s="39"/>
      <c r="G789" s="40"/>
      <c r="H789" s="40"/>
      <c r="I789" s="41"/>
      <c r="J789" s="41"/>
      <c r="K789" s="26" t="str">
        <f>_xlfn.IFNA(VLOOKUP(E789,الاوردرات!$B$1:$C$600,2,0),"")</f>
        <v/>
      </c>
      <c r="L789" s="52"/>
      <c r="N789" s="21" t="str">
        <f t="shared" si="25"/>
        <v/>
      </c>
      <c r="O789" s="22" t="str">
        <f>_xlfn.IFNA((VLOOKUP(F789,help!$C$2:$F$12,4,0))*(N789*24),"")</f>
        <v/>
      </c>
      <c r="AP789" s="17">
        <f t="shared" si="26"/>
        <v>0</v>
      </c>
    </row>
    <row r="790" spans="2:42" ht="33" x14ac:dyDescent="0.25">
      <c r="B790" s="13">
        <f>COUNTIFS($E$3:E790,'تقرير منتج تام'!$E$4)</f>
        <v>8</v>
      </c>
      <c r="C790" s="37"/>
      <c r="D790" s="38"/>
      <c r="E790" s="37"/>
      <c r="F790" s="39"/>
      <c r="G790" s="40"/>
      <c r="H790" s="40"/>
      <c r="I790" s="41"/>
      <c r="J790" s="41"/>
      <c r="K790" s="26" t="str">
        <f>_xlfn.IFNA(VLOOKUP(E790,الاوردرات!$B$1:$C$600,2,0),"")</f>
        <v/>
      </c>
      <c r="L790" s="52"/>
      <c r="N790" s="21" t="str">
        <f t="shared" si="25"/>
        <v/>
      </c>
      <c r="O790" s="22" t="str">
        <f>_xlfn.IFNA((VLOOKUP(F790,help!$C$2:$F$12,4,0))*(N790*24),"")</f>
        <v/>
      </c>
      <c r="AP790" s="17">
        <f t="shared" si="26"/>
        <v>0</v>
      </c>
    </row>
    <row r="791" spans="2:42" ht="33" x14ac:dyDescent="0.25">
      <c r="B791" s="13">
        <f>COUNTIFS($E$3:E791,'تقرير منتج تام'!$E$4)</f>
        <v>8</v>
      </c>
      <c r="C791" s="37"/>
      <c r="D791" s="38"/>
      <c r="E791" s="37"/>
      <c r="F791" s="39"/>
      <c r="G791" s="40"/>
      <c r="H791" s="40"/>
      <c r="I791" s="41"/>
      <c r="J791" s="41"/>
      <c r="K791" s="26" t="str">
        <f>_xlfn.IFNA(VLOOKUP(E791,الاوردرات!$B$1:$C$600,2,0),"")</f>
        <v/>
      </c>
      <c r="L791" s="52"/>
      <c r="N791" s="21" t="str">
        <f t="shared" si="25"/>
        <v/>
      </c>
      <c r="O791" s="22" t="str">
        <f>_xlfn.IFNA((VLOOKUP(F791,help!$C$2:$F$12,4,0))*(N791*24),"")</f>
        <v/>
      </c>
      <c r="AP791" s="17">
        <f t="shared" si="26"/>
        <v>0</v>
      </c>
    </row>
    <row r="792" spans="2:42" ht="33" x14ac:dyDescent="0.25">
      <c r="B792" s="13">
        <f>COUNTIFS($E$3:E792,'تقرير منتج تام'!$E$4)</f>
        <v>8</v>
      </c>
      <c r="C792" s="37"/>
      <c r="D792" s="38"/>
      <c r="E792" s="37"/>
      <c r="F792" s="39"/>
      <c r="G792" s="40"/>
      <c r="H792" s="40"/>
      <c r="I792" s="41"/>
      <c r="J792" s="41"/>
      <c r="K792" s="26" t="str">
        <f>_xlfn.IFNA(VLOOKUP(E792,الاوردرات!$B$1:$C$600,2,0),"")</f>
        <v/>
      </c>
      <c r="L792" s="52"/>
      <c r="N792" s="21" t="str">
        <f t="shared" si="25"/>
        <v/>
      </c>
      <c r="O792" s="22" t="str">
        <f>_xlfn.IFNA((VLOOKUP(F792,help!$C$2:$F$12,4,0))*(N792*24),"")</f>
        <v/>
      </c>
      <c r="AP792" s="17">
        <f t="shared" si="26"/>
        <v>0</v>
      </c>
    </row>
    <row r="793" spans="2:42" ht="33" x14ac:dyDescent="0.25">
      <c r="B793" s="13">
        <f>COUNTIFS($E$3:E793,'تقرير منتج تام'!$E$4)</f>
        <v>8</v>
      </c>
      <c r="C793" s="37"/>
      <c r="D793" s="38"/>
      <c r="E793" s="37"/>
      <c r="F793" s="39"/>
      <c r="G793" s="40"/>
      <c r="H793" s="40"/>
      <c r="I793" s="41"/>
      <c r="J793" s="41"/>
      <c r="K793" s="26" t="str">
        <f>_xlfn.IFNA(VLOOKUP(E793,الاوردرات!$B$1:$C$600,2,0),"")</f>
        <v/>
      </c>
      <c r="L793" s="52"/>
      <c r="N793" s="21" t="str">
        <f t="shared" si="25"/>
        <v/>
      </c>
      <c r="O793" s="22" t="str">
        <f>_xlfn.IFNA((VLOOKUP(F793,help!$C$2:$F$12,4,0))*(N793*24),"")</f>
        <v/>
      </c>
      <c r="AP793" s="17">
        <f t="shared" si="26"/>
        <v>0</v>
      </c>
    </row>
    <row r="794" spans="2:42" ht="33" x14ac:dyDescent="0.25">
      <c r="B794" s="13">
        <f>COUNTIFS($E$3:E794,'تقرير منتج تام'!$E$4)</f>
        <v>8</v>
      </c>
      <c r="C794" s="37"/>
      <c r="D794" s="38"/>
      <c r="E794" s="37"/>
      <c r="F794" s="39"/>
      <c r="G794" s="40"/>
      <c r="H794" s="40"/>
      <c r="I794" s="41"/>
      <c r="J794" s="41"/>
      <c r="K794" s="26" t="str">
        <f>_xlfn.IFNA(VLOOKUP(E794,الاوردرات!$B$1:$C$600,2,0),"")</f>
        <v/>
      </c>
      <c r="L794" s="52"/>
      <c r="N794" s="21" t="str">
        <f t="shared" si="25"/>
        <v/>
      </c>
      <c r="O794" s="22" t="str">
        <f>_xlfn.IFNA((VLOOKUP(F794,help!$C$2:$F$12,4,0))*(N794*24),"")</f>
        <v/>
      </c>
      <c r="AP794" s="17">
        <f t="shared" si="26"/>
        <v>0</v>
      </c>
    </row>
    <row r="795" spans="2:42" ht="33" x14ac:dyDescent="0.25">
      <c r="B795" s="13">
        <f>COUNTIFS($E$3:E795,'تقرير منتج تام'!$E$4)</f>
        <v>8</v>
      </c>
      <c r="C795" s="37"/>
      <c r="D795" s="38"/>
      <c r="E795" s="37"/>
      <c r="F795" s="39"/>
      <c r="G795" s="40"/>
      <c r="H795" s="40"/>
      <c r="I795" s="41"/>
      <c r="J795" s="41"/>
      <c r="K795" s="26" t="str">
        <f>_xlfn.IFNA(VLOOKUP(E795,الاوردرات!$B$1:$C$600,2,0),"")</f>
        <v/>
      </c>
      <c r="L795" s="52"/>
      <c r="N795" s="21" t="str">
        <f t="shared" si="25"/>
        <v/>
      </c>
      <c r="O795" s="22" t="str">
        <f>_xlfn.IFNA((VLOOKUP(F795,help!$C$2:$F$12,4,0))*(N795*24),"")</f>
        <v/>
      </c>
      <c r="AP795" s="17">
        <f t="shared" si="26"/>
        <v>0</v>
      </c>
    </row>
    <row r="796" spans="2:42" ht="33" x14ac:dyDescent="0.25">
      <c r="B796" s="13">
        <f>COUNTIFS($E$3:E796,'تقرير منتج تام'!$E$4)</f>
        <v>8</v>
      </c>
      <c r="C796" s="37"/>
      <c r="D796" s="38"/>
      <c r="E796" s="37"/>
      <c r="F796" s="39"/>
      <c r="G796" s="40"/>
      <c r="H796" s="40"/>
      <c r="I796" s="41"/>
      <c r="J796" s="41"/>
      <c r="K796" s="26" t="str">
        <f>_xlfn.IFNA(VLOOKUP(E796,الاوردرات!$B$1:$C$600,2,0),"")</f>
        <v/>
      </c>
      <c r="L796" s="52"/>
      <c r="N796" s="21" t="str">
        <f t="shared" si="25"/>
        <v/>
      </c>
      <c r="O796" s="22" t="str">
        <f>_xlfn.IFNA((VLOOKUP(F796,help!$C$2:$F$12,4,0))*(N796*24),"")</f>
        <v/>
      </c>
      <c r="AP796" s="17">
        <f t="shared" si="26"/>
        <v>0</v>
      </c>
    </row>
    <row r="797" spans="2:42" ht="33" x14ac:dyDescent="0.25">
      <c r="B797" s="13">
        <f>COUNTIFS($E$3:E797,'تقرير منتج تام'!$E$4)</f>
        <v>8</v>
      </c>
      <c r="C797" s="37"/>
      <c r="D797" s="38"/>
      <c r="E797" s="37"/>
      <c r="F797" s="39"/>
      <c r="G797" s="40"/>
      <c r="H797" s="40"/>
      <c r="I797" s="41"/>
      <c r="J797" s="41"/>
      <c r="K797" s="26" t="str">
        <f>_xlfn.IFNA(VLOOKUP(E797,الاوردرات!$B$1:$C$600,2,0),"")</f>
        <v/>
      </c>
      <c r="L797" s="52"/>
      <c r="N797" s="21" t="str">
        <f t="shared" si="25"/>
        <v/>
      </c>
      <c r="O797" s="22" t="str">
        <f>_xlfn.IFNA((VLOOKUP(F797,help!$C$2:$F$12,4,0))*(N797*24),"")</f>
        <v/>
      </c>
      <c r="AP797" s="17">
        <f t="shared" si="26"/>
        <v>0</v>
      </c>
    </row>
    <row r="798" spans="2:42" ht="33" x14ac:dyDescent="0.25">
      <c r="B798" s="13">
        <f>COUNTIFS($E$3:E798,'تقرير منتج تام'!$E$4)</f>
        <v>8</v>
      </c>
      <c r="C798" s="37"/>
      <c r="D798" s="38"/>
      <c r="E798" s="37"/>
      <c r="F798" s="39"/>
      <c r="G798" s="40"/>
      <c r="H798" s="40"/>
      <c r="I798" s="41"/>
      <c r="J798" s="41"/>
      <c r="K798" s="26" t="str">
        <f>_xlfn.IFNA(VLOOKUP(E798,الاوردرات!$B$1:$C$600,2,0),"")</f>
        <v/>
      </c>
      <c r="L798" s="52"/>
      <c r="N798" s="21" t="str">
        <f t="shared" si="25"/>
        <v/>
      </c>
      <c r="O798" s="22" t="str">
        <f>_xlfn.IFNA((VLOOKUP(F798,help!$C$2:$F$12,4,0))*(N798*24),"")</f>
        <v/>
      </c>
      <c r="AP798" s="17">
        <f t="shared" si="26"/>
        <v>0</v>
      </c>
    </row>
    <row r="799" spans="2:42" ht="33" x14ac:dyDescent="0.25">
      <c r="B799" s="13">
        <f>COUNTIFS($E$3:E799,'تقرير منتج تام'!$E$4)</f>
        <v>8</v>
      </c>
      <c r="C799" s="37"/>
      <c r="D799" s="38"/>
      <c r="E799" s="37"/>
      <c r="F799" s="39"/>
      <c r="G799" s="40"/>
      <c r="H799" s="40"/>
      <c r="I799" s="41"/>
      <c r="J799" s="41"/>
      <c r="K799" s="26" t="str">
        <f>_xlfn.IFNA(VLOOKUP(E799,الاوردرات!$B$1:$C$600,2,0),"")</f>
        <v/>
      </c>
      <c r="L799" s="52"/>
      <c r="N799" s="21" t="str">
        <f t="shared" si="25"/>
        <v/>
      </c>
      <c r="O799" s="22" t="str">
        <f>_xlfn.IFNA((VLOOKUP(F799,help!$C$2:$F$12,4,0))*(N799*24),"")</f>
        <v/>
      </c>
      <c r="AP799" s="17">
        <f t="shared" si="26"/>
        <v>0</v>
      </c>
    </row>
    <row r="800" spans="2:42" ht="33" x14ac:dyDescent="0.25">
      <c r="B800" s="13">
        <f>COUNTIFS($E$3:E800,'تقرير منتج تام'!$E$4)</f>
        <v>8</v>
      </c>
      <c r="C800" s="37"/>
      <c r="D800" s="38"/>
      <c r="E800" s="37"/>
      <c r="F800" s="39"/>
      <c r="G800" s="40"/>
      <c r="H800" s="40"/>
      <c r="I800" s="41"/>
      <c r="J800" s="41"/>
      <c r="K800" s="26" t="str">
        <f>_xlfn.IFNA(VLOOKUP(E800,الاوردرات!$B$1:$C$600,2,0),"")</f>
        <v/>
      </c>
      <c r="L800" s="52"/>
      <c r="N800" s="21" t="str">
        <f t="shared" si="25"/>
        <v/>
      </c>
      <c r="O800" s="22" t="str">
        <f>_xlfn.IFNA((VLOOKUP(F800,help!$C$2:$F$12,4,0))*(N800*24),"")</f>
        <v/>
      </c>
      <c r="AP800" s="17">
        <f t="shared" si="26"/>
        <v>0</v>
      </c>
    </row>
    <row r="801" spans="2:42" ht="33" x14ac:dyDescent="0.25">
      <c r="B801" s="13">
        <f>COUNTIFS($E$3:E801,'تقرير منتج تام'!$E$4)</f>
        <v>8</v>
      </c>
      <c r="C801" s="37"/>
      <c r="D801" s="38"/>
      <c r="E801" s="37"/>
      <c r="F801" s="39"/>
      <c r="G801" s="40"/>
      <c r="H801" s="40"/>
      <c r="I801" s="41"/>
      <c r="J801" s="41"/>
      <c r="K801" s="26" t="str">
        <f>_xlfn.IFNA(VLOOKUP(E801,الاوردرات!$B$1:$C$600,2,0),"")</f>
        <v/>
      </c>
      <c r="L801" s="52"/>
      <c r="N801" s="21" t="str">
        <f t="shared" si="25"/>
        <v/>
      </c>
      <c r="O801" s="22" t="str">
        <f>_xlfn.IFNA((VLOOKUP(F801,help!$C$2:$F$12,4,0))*(N801*24),"")</f>
        <v/>
      </c>
      <c r="AP801" s="17">
        <f t="shared" si="26"/>
        <v>0</v>
      </c>
    </row>
    <row r="802" spans="2:42" ht="33" x14ac:dyDescent="0.25">
      <c r="B802" s="13">
        <f>COUNTIFS($E$3:E802,'تقرير منتج تام'!$E$4)</f>
        <v>8</v>
      </c>
      <c r="C802" s="37"/>
      <c r="D802" s="38"/>
      <c r="E802" s="42"/>
      <c r="F802" s="39"/>
      <c r="G802" s="40"/>
      <c r="H802" s="40"/>
      <c r="I802" s="41"/>
      <c r="J802" s="41"/>
      <c r="K802" s="26" t="str">
        <f>_xlfn.IFNA(VLOOKUP(E802,الاوردرات!$B$1:$C$600,2,0),"")</f>
        <v/>
      </c>
      <c r="L802" s="52"/>
      <c r="N802" s="21" t="str">
        <f t="shared" si="25"/>
        <v/>
      </c>
      <c r="O802" s="22" t="str">
        <f>_xlfn.IFNA((VLOOKUP(F802,help!$C$2:$F$12,4,0))*(N802*24),"")</f>
        <v/>
      </c>
      <c r="AP802" s="17">
        <f t="shared" si="26"/>
        <v>0</v>
      </c>
    </row>
    <row r="803" spans="2:42" ht="33" x14ac:dyDescent="0.25">
      <c r="B803" s="13">
        <f>COUNTIFS($E$3:E803,'تقرير منتج تام'!$E$4)</f>
        <v>8</v>
      </c>
      <c r="C803" s="37"/>
      <c r="D803" s="38"/>
      <c r="E803" s="42"/>
      <c r="F803" s="39"/>
      <c r="G803" s="40"/>
      <c r="H803" s="40"/>
      <c r="I803" s="41"/>
      <c r="J803" s="41"/>
      <c r="K803" s="26" t="str">
        <f>_xlfn.IFNA(VLOOKUP(E803,الاوردرات!$B$1:$C$600,2,0),"")</f>
        <v/>
      </c>
      <c r="L803" s="52"/>
      <c r="N803" s="21" t="str">
        <f t="shared" si="25"/>
        <v/>
      </c>
      <c r="O803" s="22" t="str">
        <f>_xlfn.IFNA((VLOOKUP(F803,help!$C$2:$F$12,4,0))*(N803*24),"")</f>
        <v/>
      </c>
      <c r="AP803" s="17">
        <f t="shared" si="26"/>
        <v>0</v>
      </c>
    </row>
    <row r="804" spans="2:42" ht="33" x14ac:dyDescent="0.25">
      <c r="B804" s="13">
        <f>COUNTIFS($E$3:E804,'تقرير منتج تام'!$E$4)</f>
        <v>8</v>
      </c>
      <c r="C804" s="37"/>
      <c r="D804" s="38"/>
      <c r="E804" s="42"/>
      <c r="F804" s="39"/>
      <c r="G804" s="40"/>
      <c r="H804" s="40"/>
      <c r="I804" s="41"/>
      <c r="J804" s="41"/>
      <c r="K804" s="26" t="str">
        <f>_xlfn.IFNA(VLOOKUP(E804,الاوردرات!$B$1:$C$600,2,0),"")</f>
        <v/>
      </c>
      <c r="L804" s="52"/>
      <c r="N804" s="21" t="str">
        <f t="shared" si="25"/>
        <v/>
      </c>
      <c r="O804" s="22" t="str">
        <f>_xlfn.IFNA((VLOOKUP(F804,help!$C$2:$F$12,4,0))*(N804*24),"")</f>
        <v/>
      </c>
      <c r="AP804" s="17">
        <f t="shared" si="26"/>
        <v>0</v>
      </c>
    </row>
    <row r="805" spans="2:42" ht="33" x14ac:dyDescent="0.25">
      <c r="B805" s="13">
        <f>COUNTIFS($E$3:E805,'تقرير منتج تام'!$E$4)</f>
        <v>8</v>
      </c>
      <c r="C805" s="37"/>
      <c r="D805" s="38"/>
      <c r="E805" s="42"/>
      <c r="F805" s="39"/>
      <c r="G805" s="40"/>
      <c r="H805" s="40"/>
      <c r="I805" s="41"/>
      <c r="J805" s="41"/>
      <c r="K805" s="26" t="str">
        <f>_xlfn.IFNA(VLOOKUP(E805,الاوردرات!$B$1:$C$600,2,0),"")</f>
        <v/>
      </c>
      <c r="L805" s="52"/>
      <c r="N805" s="21" t="str">
        <f t="shared" si="25"/>
        <v/>
      </c>
      <c r="O805" s="22" t="str">
        <f>_xlfn.IFNA((VLOOKUP(F805,help!$C$2:$F$12,4,0))*(N805*24),"")</f>
        <v/>
      </c>
      <c r="AP805" s="17">
        <f t="shared" si="26"/>
        <v>0</v>
      </c>
    </row>
    <row r="806" spans="2:42" ht="33" x14ac:dyDescent="0.25">
      <c r="B806" s="13">
        <f>COUNTIFS($E$3:E806,'تقرير منتج تام'!$E$4)</f>
        <v>8</v>
      </c>
      <c r="C806" s="37"/>
      <c r="D806" s="38"/>
      <c r="E806" s="42"/>
      <c r="F806" s="39"/>
      <c r="G806" s="40"/>
      <c r="H806" s="40"/>
      <c r="I806" s="41"/>
      <c r="J806" s="41"/>
      <c r="K806" s="26" t="str">
        <f>_xlfn.IFNA(VLOOKUP(E806,الاوردرات!$B$1:$C$600,2,0),"")</f>
        <v/>
      </c>
      <c r="L806" s="52"/>
      <c r="N806" s="21" t="str">
        <f t="shared" si="25"/>
        <v/>
      </c>
      <c r="O806" s="22" t="str">
        <f>_xlfn.IFNA((VLOOKUP(F806,help!$C$2:$F$12,4,0))*(N806*24),"")</f>
        <v/>
      </c>
      <c r="AP806" s="17">
        <f t="shared" si="26"/>
        <v>0</v>
      </c>
    </row>
    <row r="807" spans="2:42" ht="33" x14ac:dyDescent="0.25">
      <c r="B807" s="13">
        <f>COUNTIFS($E$3:E807,'تقرير منتج تام'!$E$4)</f>
        <v>8</v>
      </c>
      <c r="C807" s="37"/>
      <c r="D807" s="38"/>
      <c r="E807" s="42"/>
      <c r="F807" s="39"/>
      <c r="G807" s="40"/>
      <c r="H807" s="40"/>
      <c r="I807" s="41"/>
      <c r="J807" s="41"/>
      <c r="K807" s="26" t="str">
        <f>_xlfn.IFNA(VLOOKUP(E807,الاوردرات!$B$1:$C$600,2,0),"")</f>
        <v/>
      </c>
      <c r="L807" s="52"/>
      <c r="N807" s="21" t="str">
        <f t="shared" si="25"/>
        <v/>
      </c>
      <c r="O807" s="22" t="str">
        <f>_xlfn.IFNA((VLOOKUP(F807,help!$C$2:$F$12,4,0))*(N807*24),"")</f>
        <v/>
      </c>
      <c r="AP807" s="17">
        <f t="shared" si="26"/>
        <v>0</v>
      </c>
    </row>
    <row r="808" spans="2:42" ht="33" x14ac:dyDescent="0.25">
      <c r="B808" s="13">
        <f>COUNTIFS($E$3:E808,'تقرير منتج تام'!$E$4)</f>
        <v>8</v>
      </c>
      <c r="C808" s="37"/>
      <c r="D808" s="38"/>
      <c r="E808" s="42"/>
      <c r="F808" s="39"/>
      <c r="G808" s="40"/>
      <c r="H808" s="40"/>
      <c r="I808" s="41"/>
      <c r="J808" s="41"/>
      <c r="K808" s="26" t="str">
        <f>_xlfn.IFNA(VLOOKUP(E808,الاوردرات!$B$1:$C$600,2,0),"")</f>
        <v/>
      </c>
      <c r="L808" s="52"/>
      <c r="N808" s="21" t="str">
        <f t="shared" si="25"/>
        <v/>
      </c>
      <c r="O808" s="22" t="str">
        <f>_xlfn.IFNA((VLOOKUP(F808,help!$C$2:$F$12,4,0))*(N808*24),"")</f>
        <v/>
      </c>
      <c r="AP808" s="17">
        <f t="shared" si="26"/>
        <v>0</v>
      </c>
    </row>
    <row r="809" spans="2:42" ht="33" x14ac:dyDescent="0.25">
      <c r="B809" s="13">
        <f>COUNTIFS($E$3:E809,'تقرير منتج تام'!$E$4)</f>
        <v>8</v>
      </c>
      <c r="C809" s="37"/>
      <c r="D809" s="38"/>
      <c r="E809" s="42"/>
      <c r="F809" s="39"/>
      <c r="G809" s="40"/>
      <c r="H809" s="40"/>
      <c r="I809" s="41"/>
      <c r="J809" s="41"/>
      <c r="K809" s="26" t="str">
        <f>_xlfn.IFNA(VLOOKUP(E809,الاوردرات!$B$1:$C$600,2,0),"")</f>
        <v/>
      </c>
      <c r="L809" s="52"/>
      <c r="N809" s="21" t="str">
        <f t="shared" si="25"/>
        <v/>
      </c>
      <c r="O809" s="22" t="str">
        <f>_xlfn.IFNA((VLOOKUP(F809,help!$C$2:$F$12,4,0))*(N809*24),"")</f>
        <v/>
      </c>
      <c r="AP809" s="17">
        <f t="shared" si="26"/>
        <v>0</v>
      </c>
    </row>
    <row r="810" spans="2:42" ht="33" x14ac:dyDescent="0.25">
      <c r="B810" s="13">
        <f>COUNTIFS($E$3:E810,'تقرير منتج تام'!$E$4)</f>
        <v>8</v>
      </c>
      <c r="C810" s="37"/>
      <c r="D810" s="38"/>
      <c r="E810" s="42"/>
      <c r="F810" s="39"/>
      <c r="G810" s="40"/>
      <c r="H810" s="40"/>
      <c r="I810" s="41"/>
      <c r="J810" s="41"/>
      <c r="K810" s="26" t="str">
        <f>_xlfn.IFNA(VLOOKUP(E810,الاوردرات!$B$1:$C$600,2,0),"")</f>
        <v/>
      </c>
      <c r="L810" s="52"/>
      <c r="N810" s="21" t="str">
        <f t="shared" si="25"/>
        <v/>
      </c>
      <c r="O810" s="22" t="str">
        <f>_xlfn.IFNA((VLOOKUP(F810,help!$C$2:$F$12,4,0))*(N810*24),"")</f>
        <v/>
      </c>
      <c r="AP810" s="17">
        <f t="shared" si="26"/>
        <v>0</v>
      </c>
    </row>
    <row r="811" spans="2:42" ht="33" x14ac:dyDescent="0.25">
      <c r="B811" s="13">
        <f>COUNTIFS($E$3:E811,'تقرير منتج تام'!$E$4)</f>
        <v>8</v>
      </c>
      <c r="C811" s="37"/>
      <c r="D811" s="38"/>
      <c r="E811" s="42"/>
      <c r="F811" s="39"/>
      <c r="G811" s="40"/>
      <c r="H811" s="40"/>
      <c r="I811" s="41"/>
      <c r="J811" s="41"/>
      <c r="K811" s="26" t="str">
        <f>_xlfn.IFNA(VLOOKUP(E811,الاوردرات!$B$1:$C$600,2,0),"")</f>
        <v/>
      </c>
      <c r="L811" s="52"/>
      <c r="N811" s="21" t="str">
        <f t="shared" si="25"/>
        <v/>
      </c>
      <c r="O811" s="22" t="str">
        <f>_xlfn.IFNA((VLOOKUP(F811,help!$C$2:$F$12,4,0))*(N811*24),"")</f>
        <v/>
      </c>
      <c r="AP811" s="17">
        <f t="shared" si="26"/>
        <v>0</v>
      </c>
    </row>
    <row r="812" spans="2:42" ht="33" x14ac:dyDescent="0.25">
      <c r="B812" s="13">
        <f>COUNTIFS($E$3:E812,'تقرير منتج تام'!$E$4)</f>
        <v>8</v>
      </c>
      <c r="C812" s="37"/>
      <c r="D812" s="38"/>
      <c r="E812" s="42"/>
      <c r="F812" s="39"/>
      <c r="G812" s="40"/>
      <c r="H812" s="40"/>
      <c r="I812" s="41"/>
      <c r="J812" s="41"/>
      <c r="K812" s="26" t="str">
        <f>_xlfn.IFNA(VLOOKUP(E812,الاوردرات!$B$1:$C$600,2,0),"")</f>
        <v/>
      </c>
      <c r="L812" s="52"/>
      <c r="N812" s="21" t="str">
        <f t="shared" si="25"/>
        <v/>
      </c>
      <c r="O812" s="22" t="str">
        <f>_xlfn.IFNA((VLOOKUP(F812,help!$C$2:$F$12,4,0))*(N812*24),"")</f>
        <v/>
      </c>
      <c r="AP812" s="17">
        <f t="shared" si="26"/>
        <v>0</v>
      </c>
    </row>
    <row r="813" spans="2:42" ht="33" x14ac:dyDescent="0.25">
      <c r="B813" s="13">
        <f>COUNTIFS($E$3:E813,'تقرير منتج تام'!$E$4)</f>
        <v>8</v>
      </c>
      <c r="C813" s="37"/>
      <c r="D813" s="38"/>
      <c r="E813" s="42"/>
      <c r="F813" s="39"/>
      <c r="G813" s="40"/>
      <c r="H813" s="40"/>
      <c r="I813" s="41"/>
      <c r="J813" s="41"/>
      <c r="K813" s="26" t="str">
        <f>_xlfn.IFNA(VLOOKUP(E813,الاوردرات!$B$1:$C$600,2,0),"")</f>
        <v/>
      </c>
      <c r="L813" s="52"/>
      <c r="N813" s="21" t="str">
        <f t="shared" si="25"/>
        <v/>
      </c>
      <c r="O813" s="22" t="str">
        <f>_xlfn.IFNA((VLOOKUP(F813,help!$C$2:$F$12,4,0))*(N813*24),"")</f>
        <v/>
      </c>
      <c r="AP813" s="17">
        <f t="shared" si="26"/>
        <v>0</v>
      </c>
    </row>
    <row r="814" spans="2:42" ht="33" x14ac:dyDescent="0.25">
      <c r="B814" s="13">
        <f>COUNTIFS($E$3:E814,'تقرير منتج تام'!$E$4)</f>
        <v>8</v>
      </c>
      <c r="C814" s="37"/>
      <c r="D814" s="38"/>
      <c r="E814" s="42"/>
      <c r="F814" s="39"/>
      <c r="G814" s="40"/>
      <c r="H814" s="40"/>
      <c r="I814" s="41"/>
      <c r="J814" s="41"/>
      <c r="K814" s="26" t="str">
        <f>_xlfn.IFNA(VLOOKUP(E814,الاوردرات!$B$1:$C$600,2,0),"")</f>
        <v/>
      </c>
      <c r="L814" s="52"/>
      <c r="N814" s="21" t="str">
        <f t="shared" si="25"/>
        <v/>
      </c>
      <c r="O814" s="22" t="str">
        <f>_xlfn.IFNA((VLOOKUP(F814,help!$C$2:$F$12,4,0))*(N814*24),"")</f>
        <v/>
      </c>
      <c r="AP814" s="17">
        <f t="shared" si="26"/>
        <v>0</v>
      </c>
    </row>
    <row r="815" spans="2:42" ht="33" x14ac:dyDescent="0.25">
      <c r="B815" s="13">
        <f>COUNTIFS($E$3:E815,'تقرير منتج تام'!$E$4)</f>
        <v>8</v>
      </c>
      <c r="C815" s="37"/>
      <c r="D815" s="38"/>
      <c r="E815" s="42"/>
      <c r="F815" s="39"/>
      <c r="G815" s="40"/>
      <c r="H815" s="40"/>
      <c r="I815" s="41"/>
      <c r="J815" s="41"/>
      <c r="K815" s="26" t="str">
        <f>_xlfn.IFNA(VLOOKUP(E815,الاوردرات!$B$1:$C$600,2,0),"")</f>
        <v/>
      </c>
      <c r="L815" s="52"/>
      <c r="N815" s="21" t="str">
        <f t="shared" si="25"/>
        <v/>
      </c>
      <c r="O815" s="22" t="str">
        <f>_xlfn.IFNA((VLOOKUP(F815,help!$C$2:$F$12,4,0))*(N815*24),"")</f>
        <v/>
      </c>
      <c r="AP815" s="17">
        <f t="shared" si="26"/>
        <v>0</v>
      </c>
    </row>
    <row r="816" spans="2:42" ht="33" x14ac:dyDescent="0.25">
      <c r="B816" s="13">
        <f>COUNTIFS($E$3:E816,'تقرير منتج تام'!$E$4)</f>
        <v>8</v>
      </c>
      <c r="C816" s="37"/>
      <c r="D816" s="38"/>
      <c r="E816" s="42"/>
      <c r="F816" s="39"/>
      <c r="G816" s="40"/>
      <c r="H816" s="40"/>
      <c r="I816" s="41"/>
      <c r="J816" s="41"/>
      <c r="K816" s="26" t="str">
        <f>_xlfn.IFNA(VLOOKUP(E816,الاوردرات!$B$1:$C$600,2,0),"")</f>
        <v/>
      </c>
      <c r="L816" s="52"/>
      <c r="N816" s="21" t="str">
        <f t="shared" si="25"/>
        <v/>
      </c>
      <c r="O816" s="22" t="str">
        <f>_xlfn.IFNA((VLOOKUP(F816,help!$C$2:$F$12,4,0))*(N816*24),"")</f>
        <v/>
      </c>
      <c r="AP816" s="17">
        <f t="shared" si="26"/>
        <v>0</v>
      </c>
    </row>
    <row r="817" spans="2:42" ht="33" x14ac:dyDescent="0.25">
      <c r="B817" s="13">
        <f>COUNTIFS($E$3:E817,'تقرير منتج تام'!$E$4)</f>
        <v>8</v>
      </c>
      <c r="C817" s="37"/>
      <c r="D817" s="38"/>
      <c r="E817" s="42"/>
      <c r="F817" s="39"/>
      <c r="G817" s="40"/>
      <c r="H817" s="40"/>
      <c r="I817" s="41"/>
      <c r="J817" s="41"/>
      <c r="K817" s="26" t="str">
        <f>_xlfn.IFNA(VLOOKUP(E817,الاوردرات!$B$1:$C$600,2,0),"")</f>
        <v/>
      </c>
      <c r="L817" s="52"/>
      <c r="N817" s="21" t="str">
        <f t="shared" si="25"/>
        <v/>
      </c>
      <c r="O817" s="22" t="str">
        <f>_xlfn.IFNA((VLOOKUP(F817,help!$C$2:$F$12,4,0))*(N817*24),"")</f>
        <v/>
      </c>
      <c r="AP817" s="17">
        <f t="shared" si="26"/>
        <v>0</v>
      </c>
    </row>
    <row r="818" spans="2:42" ht="33" x14ac:dyDescent="0.25">
      <c r="B818" s="13">
        <f>COUNTIFS($E$3:E818,'تقرير منتج تام'!$E$4)</f>
        <v>8</v>
      </c>
      <c r="C818" s="37"/>
      <c r="D818" s="38"/>
      <c r="E818" s="42"/>
      <c r="F818" s="39"/>
      <c r="G818" s="40"/>
      <c r="H818" s="40"/>
      <c r="I818" s="41"/>
      <c r="J818" s="41"/>
      <c r="K818" s="26" t="str">
        <f>_xlfn.IFNA(VLOOKUP(E818,الاوردرات!$B$1:$C$600,2,0),"")</f>
        <v/>
      </c>
      <c r="L818" s="52"/>
      <c r="N818" s="21" t="str">
        <f t="shared" si="25"/>
        <v/>
      </c>
      <c r="O818" s="22" t="str">
        <f>_xlfn.IFNA((VLOOKUP(F818,help!$C$2:$F$12,4,0))*(N818*24),"")</f>
        <v/>
      </c>
      <c r="AP818" s="17">
        <f t="shared" si="26"/>
        <v>0</v>
      </c>
    </row>
    <row r="819" spans="2:42" ht="33" x14ac:dyDescent="0.25">
      <c r="B819" s="13">
        <f>COUNTIFS($E$3:E819,'تقرير منتج تام'!$E$4)</f>
        <v>8</v>
      </c>
      <c r="C819" s="37"/>
      <c r="D819" s="38"/>
      <c r="E819" s="42"/>
      <c r="F819" s="39"/>
      <c r="G819" s="40"/>
      <c r="H819" s="40"/>
      <c r="I819" s="41"/>
      <c r="J819" s="41"/>
      <c r="K819" s="26" t="str">
        <f>_xlfn.IFNA(VLOOKUP(E819,الاوردرات!$B$1:$C$600,2,0),"")</f>
        <v/>
      </c>
      <c r="L819" s="52"/>
      <c r="N819" s="21" t="str">
        <f t="shared" si="25"/>
        <v/>
      </c>
      <c r="O819" s="22" t="str">
        <f>_xlfn.IFNA((VLOOKUP(F819,help!$C$2:$F$12,4,0))*(N819*24),"")</f>
        <v/>
      </c>
      <c r="AP819" s="17">
        <f t="shared" si="26"/>
        <v>0</v>
      </c>
    </row>
    <row r="820" spans="2:42" ht="33" x14ac:dyDescent="0.25">
      <c r="B820" s="13">
        <f>COUNTIFS($E$3:E820,'تقرير منتج تام'!$E$4)</f>
        <v>8</v>
      </c>
      <c r="C820" s="37"/>
      <c r="D820" s="38"/>
      <c r="E820" s="42"/>
      <c r="F820" s="39"/>
      <c r="G820" s="40"/>
      <c r="H820" s="40"/>
      <c r="I820" s="41"/>
      <c r="J820" s="41"/>
      <c r="K820" s="26" t="str">
        <f>_xlfn.IFNA(VLOOKUP(E820,الاوردرات!$B$1:$C$600,2,0),"")</f>
        <v/>
      </c>
      <c r="L820" s="52"/>
      <c r="N820" s="21" t="str">
        <f t="shared" si="25"/>
        <v/>
      </c>
      <c r="O820" s="22" t="str">
        <f>_xlfn.IFNA((VLOOKUP(F820,help!$C$2:$F$12,4,0))*(N820*24),"")</f>
        <v/>
      </c>
      <c r="AP820" s="17">
        <f t="shared" si="26"/>
        <v>0</v>
      </c>
    </row>
    <row r="821" spans="2:42" ht="33" x14ac:dyDescent="0.25">
      <c r="B821" s="13">
        <f>COUNTIFS($E$3:E821,'تقرير منتج تام'!$E$4)</f>
        <v>8</v>
      </c>
      <c r="C821" s="37"/>
      <c r="D821" s="38"/>
      <c r="E821" s="42"/>
      <c r="F821" s="39"/>
      <c r="G821" s="40"/>
      <c r="H821" s="40"/>
      <c r="I821" s="41"/>
      <c r="J821" s="41"/>
      <c r="K821" s="26" t="str">
        <f>_xlfn.IFNA(VLOOKUP(E821,الاوردرات!$B$1:$C$600,2,0),"")</f>
        <v/>
      </c>
      <c r="L821" s="52"/>
      <c r="N821" s="21" t="str">
        <f t="shared" si="25"/>
        <v/>
      </c>
      <c r="O821" s="22" t="str">
        <f>_xlfn.IFNA((VLOOKUP(F821,help!$C$2:$F$12,4,0))*(N821*24),"")</f>
        <v/>
      </c>
      <c r="AP821" s="17">
        <f t="shared" si="26"/>
        <v>0</v>
      </c>
    </row>
    <row r="822" spans="2:42" ht="33" x14ac:dyDescent="0.25">
      <c r="B822" s="13">
        <f>COUNTIFS($E$3:E822,'تقرير منتج تام'!$E$4)</f>
        <v>8</v>
      </c>
      <c r="C822" s="37"/>
      <c r="D822" s="38"/>
      <c r="E822" s="42"/>
      <c r="F822" s="39"/>
      <c r="G822" s="40"/>
      <c r="H822" s="40"/>
      <c r="I822" s="41"/>
      <c r="J822" s="41"/>
      <c r="K822" s="26" t="str">
        <f>_xlfn.IFNA(VLOOKUP(E822,الاوردرات!$B$1:$C$600,2,0),"")</f>
        <v/>
      </c>
      <c r="L822" s="52"/>
      <c r="N822" s="21" t="str">
        <f t="shared" si="25"/>
        <v/>
      </c>
      <c r="O822" s="22" t="str">
        <f>_xlfn.IFNA((VLOOKUP(F822,help!$C$2:$F$12,4,0))*(N822*24),"")</f>
        <v/>
      </c>
      <c r="AP822" s="17">
        <f t="shared" si="26"/>
        <v>0</v>
      </c>
    </row>
    <row r="823" spans="2:42" ht="33" x14ac:dyDescent="0.25">
      <c r="B823" s="13">
        <f>COUNTIFS($E$3:E823,'تقرير منتج تام'!$E$4)</f>
        <v>8</v>
      </c>
      <c r="C823" s="37"/>
      <c r="D823" s="38"/>
      <c r="E823" s="42"/>
      <c r="F823" s="39"/>
      <c r="G823" s="40"/>
      <c r="H823" s="40"/>
      <c r="I823" s="41"/>
      <c r="J823" s="41"/>
      <c r="K823" s="26" t="str">
        <f>_xlfn.IFNA(VLOOKUP(E823,الاوردرات!$B$1:$C$600,2,0),"")</f>
        <v/>
      </c>
      <c r="L823" s="52"/>
      <c r="N823" s="21" t="str">
        <f t="shared" ref="N823:N886" si="27">IF(I823&lt;&gt;"",J823-I823,"")</f>
        <v/>
      </c>
      <c r="O823" s="22" t="str">
        <f>_xlfn.IFNA((VLOOKUP(F823,help!$C$2:$F$12,4,0))*(N823*24),"")</f>
        <v/>
      </c>
      <c r="AP823" s="17">
        <f t="shared" si="26"/>
        <v>0</v>
      </c>
    </row>
    <row r="824" spans="2:42" ht="33" x14ac:dyDescent="0.25">
      <c r="B824" s="13">
        <f>COUNTIFS($E$3:E824,'تقرير منتج تام'!$E$4)</f>
        <v>8</v>
      </c>
      <c r="C824" s="37"/>
      <c r="D824" s="38"/>
      <c r="E824" s="37"/>
      <c r="F824" s="39"/>
      <c r="G824" s="40"/>
      <c r="H824" s="40"/>
      <c r="I824" s="41"/>
      <c r="J824" s="41"/>
      <c r="K824" s="26" t="str">
        <f>_xlfn.IFNA(VLOOKUP(E824,الاوردرات!$B$1:$C$600,2,0),"")</f>
        <v/>
      </c>
      <c r="L824" s="52"/>
      <c r="N824" s="21" t="str">
        <f t="shared" si="27"/>
        <v/>
      </c>
      <c r="O824" s="22" t="str">
        <f>_xlfn.IFNA((VLOOKUP(F824,help!$C$2:$F$12,4,0))*(N824*24),"")</f>
        <v/>
      </c>
      <c r="AP824" s="17">
        <f t="shared" si="26"/>
        <v>0</v>
      </c>
    </row>
    <row r="825" spans="2:42" ht="33" x14ac:dyDescent="0.25">
      <c r="B825" s="13">
        <f>COUNTIFS($E$3:E825,'تقرير منتج تام'!$E$4)</f>
        <v>8</v>
      </c>
      <c r="C825" s="37"/>
      <c r="D825" s="38"/>
      <c r="E825" s="37"/>
      <c r="F825" s="39"/>
      <c r="G825" s="40"/>
      <c r="H825" s="40"/>
      <c r="I825" s="41"/>
      <c r="J825" s="41"/>
      <c r="K825" s="26" t="str">
        <f>_xlfn.IFNA(VLOOKUP(E825,الاوردرات!$B$1:$C$600,2,0),"")</f>
        <v/>
      </c>
      <c r="L825" s="52"/>
      <c r="N825" s="21" t="str">
        <f t="shared" si="27"/>
        <v/>
      </c>
      <c r="O825" s="22" t="str">
        <f>_xlfn.IFNA((VLOOKUP(F825,help!$C$2:$F$12,4,0))*(N825*24),"")</f>
        <v/>
      </c>
      <c r="AP825" s="17">
        <f t="shared" si="26"/>
        <v>0</v>
      </c>
    </row>
    <row r="826" spans="2:42" ht="33" x14ac:dyDescent="0.25">
      <c r="B826" s="13">
        <f>COUNTIFS($E$3:E826,'تقرير منتج تام'!$E$4)</f>
        <v>8</v>
      </c>
      <c r="C826" s="37"/>
      <c r="D826" s="38"/>
      <c r="E826" s="37"/>
      <c r="F826" s="39"/>
      <c r="G826" s="40"/>
      <c r="H826" s="40"/>
      <c r="I826" s="41"/>
      <c r="J826" s="41"/>
      <c r="K826" s="26" t="str">
        <f>_xlfn.IFNA(VLOOKUP(E826,الاوردرات!$B$1:$C$600,2,0),"")</f>
        <v/>
      </c>
      <c r="L826" s="52"/>
      <c r="N826" s="21" t="str">
        <f t="shared" si="27"/>
        <v/>
      </c>
      <c r="O826" s="22" t="str">
        <f>_xlfn.IFNA((VLOOKUP(F826,help!$C$2:$F$12,4,0))*(N826*24),"")</f>
        <v/>
      </c>
      <c r="AP826" s="17">
        <f t="shared" si="26"/>
        <v>0</v>
      </c>
    </row>
    <row r="827" spans="2:42" ht="33" x14ac:dyDescent="0.25">
      <c r="B827" s="13">
        <f>COUNTIFS($E$3:E827,'تقرير منتج تام'!$E$4)</f>
        <v>8</v>
      </c>
      <c r="C827" s="37"/>
      <c r="D827" s="38"/>
      <c r="E827" s="37"/>
      <c r="F827" s="39"/>
      <c r="G827" s="40"/>
      <c r="H827" s="40"/>
      <c r="I827" s="41"/>
      <c r="J827" s="41"/>
      <c r="K827" s="26" t="str">
        <f>_xlfn.IFNA(VLOOKUP(E827,الاوردرات!$B$1:$C$600,2,0),"")</f>
        <v/>
      </c>
      <c r="L827" s="52"/>
      <c r="N827" s="21" t="str">
        <f t="shared" si="27"/>
        <v/>
      </c>
      <c r="O827" s="22" t="str">
        <f>_xlfn.IFNA((VLOOKUP(F827,help!$C$2:$F$12,4,0))*(N827*24),"")</f>
        <v/>
      </c>
      <c r="AP827" s="17">
        <f t="shared" si="26"/>
        <v>0</v>
      </c>
    </row>
    <row r="828" spans="2:42" ht="33" x14ac:dyDescent="0.25">
      <c r="B828" s="13">
        <f>COUNTIFS($E$3:E828,'تقرير منتج تام'!$E$4)</f>
        <v>8</v>
      </c>
      <c r="C828" s="37"/>
      <c r="D828" s="38"/>
      <c r="E828" s="37"/>
      <c r="F828" s="39"/>
      <c r="G828" s="40"/>
      <c r="H828" s="40"/>
      <c r="I828" s="41"/>
      <c r="J828" s="41"/>
      <c r="K828" s="26" t="str">
        <f>_xlfn.IFNA(VLOOKUP(E828,الاوردرات!$B$1:$C$600,2,0),"")</f>
        <v/>
      </c>
      <c r="L828" s="52"/>
      <c r="N828" s="21" t="str">
        <f t="shared" si="27"/>
        <v/>
      </c>
      <c r="O828" s="22" t="str">
        <f>_xlfn.IFNA((VLOOKUP(F828,help!$C$2:$F$12,4,0))*(N828*24),"")</f>
        <v/>
      </c>
      <c r="AP828" s="17">
        <f t="shared" si="26"/>
        <v>0</v>
      </c>
    </row>
    <row r="829" spans="2:42" ht="33" x14ac:dyDescent="0.25">
      <c r="B829" s="13">
        <f>COUNTIFS($E$3:E829,'تقرير منتج تام'!$E$4)</f>
        <v>8</v>
      </c>
      <c r="C829" s="37"/>
      <c r="D829" s="38"/>
      <c r="E829" s="43"/>
      <c r="F829" s="39"/>
      <c r="G829" s="40"/>
      <c r="H829" s="40"/>
      <c r="I829" s="41"/>
      <c r="J829" s="41"/>
      <c r="K829" s="26" t="str">
        <f>_xlfn.IFNA(VLOOKUP(E829,الاوردرات!$B$1:$C$600,2,0),"")</f>
        <v/>
      </c>
      <c r="L829" s="52"/>
      <c r="N829" s="21" t="str">
        <f t="shared" si="27"/>
        <v/>
      </c>
      <c r="O829" s="22" t="str">
        <f>_xlfn.IFNA((VLOOKUP(F829,help!$C$2:$F$12,4,0))*(N829*24),"")</f>
        <v/>
      </c>
      <c r="AP829" s="17">
        <f t="shared" si="26"/>
        <v>0</v>
      </c>
    </row>
    <row r="830" spans="2:42" ht="33" x14ac:dyDescent="0.25">
      <c r="B830" s="13">
        <f>COUNTIFS($E$3:E830,'تقرير منتج تام'!$E$4)</f>
        <v>8</v>
      </c>
      <c r="C830" s="37"/>
      <c r="D830" s="38"/>
      <c r="E830" s="43"/>
      <c r="F830" s="39"/>
      <c r="G830" s="40"/>
      <c r="H830" s="40"/>
      <c r="I830" s="41"/>
      <c r="J830" s="41"/>
      <c r="K830" s="26" t="str">
        <f>_xlfn.IFNA(VLOOKUP(E830,الاوردرات!$B$1:$C$600,2,0),"")</f>
        <v/>
      </c>
      <c r="L830" s="52"/>
      <c r="N830" s="21" t="str">
        <f t="shared" si="27"/>
        <v/>
      </c>
      <c r="O830" s="22" t="str">
        <f>_xlfn.IFNA((VLOOKUP(F830,help!$C$2:$F$12,4,0))*(N830*24),"")</f>
        <v/>
      </c>
      <c r="AP830" s="17">
        <f t="shared" si="26"/>
        <v>0</v>
      </c>
    </row>
    <row r="831" spans="2:42" ht="33" x14ac:dyDescent="0.25">
      <c r="B831" s="13">
        <f>COUNTIFS($E$3:E831,'تقرير منتج تام'!$E$4)</f>
        <v>8</v>
      </c>
      <c r="C831" s="37"/>
      <c r="D831" s="38"/>
      <c r="E831" s="43"/>
      <c r="F831" s="39"/>
      <c r="G831" s="40"/>
      <c r="H831" s="40"/>
      <c r="I831" s="41"/>
      <c r="J831" s="41"/>
      <c r="K831" s="26" t="str">
        <f>_xlfn.IFNA(VLOOKUP(E831,الاوردرات!$B$1:$C$600,2,0),"")</f>
        <v/>
      </c>
      <c r="L831" s="52"/>
      <c r="N831" s="21" t="str">
        <f t="shared" si="27"/>
        <v/>
      </c>
      <c r="O831" s="22" t="str">
        <f>_xlfn.IFNA((VLOOKUP(F831,help!$C$2:$F$12,4,0))*(N831*24),"")</f>
        <v/>
      </c>
      <c r="AP831" s="17">
        <f t="shared" si="26"/>
        <v>0</v>
      </c>
    </row>
    <row r="832" spans="2:42" ht="33" x14ac:dyDescent="0.25">
      <c r="B832" s="13">
        <f>COUNTIFS($E$3:E832,'تقرير منتج تام'!$E$4)</f>
        <v>8</v>
      </c>
      <c r="C832" s="37"/>
      <c r="D832" s="38"/>
      <c r="E832" s="43"/>
      <c r="F832" s="39"/>
      <c r="G832" s="40"/>
      <c r="H832" s="40"/>
      <c r="I832" s="41"/>
      <c r="J832" s="41"/>
      <c r="K832" s="26" t="str">
        <f>_xlfn.IFNA(VLOOKUP(E832,الاوردرات!$B$1:$C$600,2,0),"")</f>
        <v/>
      </c>
      <c r="L832" s="52"/>
      <c r="N832" s="21" t="str">
        <f t="shared" si="27"/>
        <v/>
      </c>
      <c r="O832" s="22" t="str">
        <f>_xlfn.IFNA((VLOOKUP(F832,help!$C$2:$F$12,4,0))*(N832*24),"")</f>
        <v/>
      </c>
      <c r="AP832" s="17">
        <f t="shared" si="26"/>
        <v>0</v>
      </c>
    </row>
    <row r="833" spans="2:42" ht="33" x14ac:dyDescent="0.25">
      <c r="B833" s="13">
        <f>COUNTIFS($E$3:E833,'تقرير منتج تام'!$E$4)</f>
        <v>8</v>
      </c>
      <c r="C833" s="37"/>
      <c r="D833" s="38"/>
      <c r="E833" s="43"/>
      <c r="F833" s="39"/>
      <c r="G833" s="40"/>
      <c r="H833" s="40"/>
      <c r="I833" s="41"/>
      <c r="J833" s="41"/>
      <c r="K833" s="26" t="str">
        <f>_xlfn.IFNA(VLOOKUP(E833,الاوردرات!$B$1:$C$600,2,0),"")</f>
        <v/>
      </c>
      <c r="L833" s="52"/>
      <c r="N833" s="21" t="str">
        <f t="shared" si="27"/>
        <v/>
      </c>
      <c r="O833" s="22" t="str">
        <f>_xlfn.IFNA((VLOOKUP(F833,help!$C$2:$F$12,4,0))*(N833*24),"")</f>
        <v/>
      </c>
      <c r="AP833" s="17">
        <f t="shared" si="26"/>
        <v>0</v>
      </c>
    </row>
    <row r="834" spans="2:42" ht="33" x14ac:dyDescent="0.25">
      <c r="B834" s="13">
        <f>COUNTIFS($E$3:E834,'تقرير منتج تام'!$E$4)</f>
        <v>8</v>
      </c>
      <c r="C834" s="37"/>
      <c r="D834" s="38"/>
      <c r="E834" s="43"/>
      <c r="F834" s="39"/>
      <c r="G834" s="40"/>
      <c r="H834" s="40"/>
      <c r="I834" s="41"/>
      <c r="J834" s="41"/>
      <c r="K834" s="26" t="str">
        <f>_xlfn.IFNA(VLOOKUP(E834,الاوردرات!$B$1:$C$600,2,0),"")</f>
        <v/>
      </c>
      <c r="L834" s="52"/>
      <c r="N834" s="21" t="str">
        <f t="shared" si="27"/>
        <v/>
      </c>
      <c r="O834" s="22" t="str">
        <f>_xlfn.IFNA((VLOOKUP(F834,help!$C$2:$F$12,4,0))*(N834*24),"")</f>
        <v/>
      </c>
      <c r="AP834" s="17">
        <f t="shared" si="26"/>
        <v>0</v>
      </c>
    </row>
    <row r="835" spans="2:42" ht="33" x14ac:dyDescent="0.25">
      <c r="B835" s="13">
        <f>COUNTIFS($E$3:E835,'تقرير منتج تام'!$E$4)</f>
        <v>8</v>
      </c>
      <c r="C835" s="37"/>
      <c r="D835" s="38"/>
      <c r="E835" s="37"/>
      <c r="F835" s="39"/>
      <c r="G835" s="40"/>
      <c r="H835" s="40"/>
      <c r="I835" s="41"/>
      <c r="J835" s="41"/>
      <c r="K835" s="26" t="str">
        <f>_xlfn.IFNA(VLOOKUP(E835,الاوردرات!$B$1:$C$600,2,0),"")</f>
        <v/>
      </c>
      <c r="L835" s="52"/>
      <c r="N835" s="21" t="str">
        <f t="shared" si="27"/>
        <v/>
      </c>
      <c r="O835" s="22" t="str">
        <f>_xlfn.IFNA((VLOOKUP(F835,help!$C$2:$F$12,4,0))*(N835*24),"")</f>
        <v/>
      </c>
      <c r="AP835" s="17">
        <f t="shared" si="26"/>
        <v>0</v>
      </c>
    </row>
    <row r="836" spans="2:42" ht="33" x14ac:dyDescent="0.25">
      <c r="B836" s="13">
        <f>COUNTIFS($E$3:E836,'تقرير منتج تام'!$E$4)</f>
        <v>8</v>
      </c>
      <c r="C836" s="37"/>
      <c r="D836" s="38"/>
      <c r="E836" s="37"/>
      <c r="F836" s="39"/>
      <c r="G836" s="40"/>
      <c r="H836" s="40"/>
      <c r="I836" s="41"/>
      <c r="J836" s="41"/>
      <c r="K836" s="26" t="str">
        <f>_xlfn.IFNA(VLOOKUP(E836,الاوردرات!$B$1:$C$600,2,0),"")</f>
        <v/>
      </c>
      <c r="L836" s="52"/>
      <c r="N836" s="21" t="str">
        <f t="shared" si="27"/>
        <v/>
      </c>
      <c r="O836" s="22" t="str">
        <f>_xlfn.IFNA((VLOOKUP(F836,help!$C$2:$F$12,4,0))*(N836*24),"")</f>
        <v/>
      </c>
      <c r="AP836" s="17">
        <f t="shared" ref="AP836:AP899" si="28">D836</f>
        <v>0</v>
      </c>
    </row>
    <row r="837" spans="2:42" ht="33" x14ac:dyDescent="0.25">
      <c r="B837" s="13">
        <f>COUNTIFS($E$3:E837,'تقرير منتج تام'!$E$4)</f>
        <v>8</v>
      </c>
      <c r="C837" s="37"/>
      <c r="D837" s="38"/>
      <c r="E837" s="37"/>
      <c r="F837" s="39"/>
      <c r="G837" s="40"/>
      <c r="H837" s="40"/>
      <c r="I837" s="41"/>
      <c r="J837" s="41"/>
      <c r="K837" s="26" t="str">
        <f>_xlfn.IFNA(VLOOKUP(E837,الاوردرات!$B$1:$C$600,2,0),"")</f>
        <v/>
      </c>
      <c r="L837" s="52"/>
      <c r="N837" s="21" t="str">
        <f t="shared" si="27"/>
        <v/>
      </c>
      <c r="O837" s="22" t="str">
        <f>_xlfn.IFNA((VLOOKUP(F837,help!$C$2:$F$12,4,0))*(N837*24),"")</f>
        <v/>
      </c>
      <c r="AP837" s="17">
        <f t="shared" si="28"/>
        <v>0</v>
      </c>
    </row>
    <row r="838" spans="2:42" ht="33" x14ac:dyDescent="0.25">
      <c r="B838" s="13">
        <f>COUNTIFS($E$3:E838,'تقرير منتج تام'!$E$4)</f>
        <v>8</v>
      </c>
      <c r="C838" s="37"/>
      <c r="D838" s="38"/>
      <c r="E838" s="37"/>
      <c r="F838" s="39"/>
      <c r="G838" s="40"/>
      <c r="H838" s="40"/>
      <c r="I838" s="41"/>
      <c r="J838" s="41"/>
      <c r="K838" s="26" t="str">
        <f>_xlfn.IFNA(VLOOKUP(E838,الاوردرات!$B$1:$C$600,2,0),"")</f>
        <v/>
      </c>
      <c r="L838" s="52"/>
      <c r="N838" s="21" t="str">
        <f t="shared" si="27"/>
        <v/>
      </c>
      <c r="O838" s="22" t="str">
        <f>_xlfn.IFNA((VLOOKUP(F838,help!$C$2:$F$12,4,0))*(N838*24),"")</f>
        <v/>
      </c>
      <c r="AP838" s="17">
        <f t="shared" si="28"/>
        <v>0</v>
      </c>
    </row>
    <row r="839" spans="2:42" ht="33" x14ac:dyDescent="0.25">
      <c r="B839" s="13">
        <f>COUNTIFS($E$3:E839,'تقرير منتج تام'!$E$4)</f>
        <v>8</v>
      </c>
      <c r="C839" s="37"/>
      <c r="D839" s="38"/>
      <c r="E839" s="37"/>
      <c r="F839" s="39"/>
      <c r="G839" s="40"/>
      <c r="H839" s="40"/>
      <c r="I839" s="41"/>
      <c r="J839" s="41"/>
      <c r="K839" s="26" t="str">
        <f>_xlfn.IFNA(VLOOKUP(E839,الاوردرات!$B$1:$C$600,2,0),"")</f>
        <v/>
      </c>
      <c r="L839" s="52"/>
      <c r="N839" s="21" t="str">
        <f t="shared" si="27"/>
        <v/>
      </c>
      <c r="O839" s="22" t="str">
        <f>_xlfn.IFNA((VLOOKUP(F839,help!$C$2:$F$12,4,0))*(N839*24),"")</f>
        <v/>
      </c>
      <c r="AP839" s="17">
        <f t="shared" si="28"/>
        <v>0</v>
      </c>
    </row>
    <row r="840" spans="2:42" ht="33" x14ac:dyDescent="0.25">
      <c r="B840" s="13">
        <f>COUNTIFS($E$3:E840,'تقرير منتج تام'!$E$4)</f>
        <v>8</v>
      </c>
      <c r="C840" s="37"/>
      <c r="D840" s="38"/>
      <c r="E840" s="37"/>
      <c r="F840" s="39"/>
      <c r="G840" s="40"/>
      <c r="H840" s="40"/>
      <c r="I840" s="41"/>
      <c r="J840" s="41"/>
      <c r="K840" s="26" t="str">
        <f>_xlfn.IFNA(VLOOKUP(E840,الاوردرات!$B$1:$C$600,2,0),"")</f>
        <v/>
      </c>
      <c r="L840" s="52"/>
      <c r="N840" s="21" t="str">
        <f t="shared" si="27"/>
        <v/>
      </c>
      <c r="O840" s="22" t="str">
        <f>_xlfn.IFNA((VLOOKUP(F840,help!$C$2:$F$12,4,0))*(N840*24),"")</f>
        <v/>
      </c>
      <c r="AP840" s="17">
        <f t="shared" si="28"/>
        <v>0</v>
      </c>
    </row>
    <row r="841" spans="2:42" ht="33" x14ac:dyDescent="0.25">
      <c r="B841" s="13">
        <f>COUNTIFS($E$3:E841,'تقرير منتج تام'!$E$4)</f>
        <v>8</v>
      </c>
      <c r="C841" s="37"/>
      <c r="D841" s="38"/>
      <c r="E841" s="37"/>
      <c r="F841" s="39"/>
      <c r="G841" s="40"/>
      <c r="H841" s="40"/>
      <c r="I841" s="41"/>
      <c r="J841" s="41"/>
      <c r="K841" s="26" t="str">
        <f>_xlfn.IFNA(VLOOKUP(E841,الاوردرات!$B$1:$C$600,2,0),"")</f>
        <v/>
      </c>
      <c r="L841" s="52"/>
      <c r="N841" s="21" t="str">
        <f t="shared" si="27"/>
        <v/>
      </c>
      <c r="O841" s="22" t="str">
        <f>_xlfn.IFNA((VLOOKUP(F841,help!$C$2:$F$12,4,0))*(N841*24),"")</f>
        <v/>
      </c>
      <c r="AP841" s="17">
        <f t="shared" si="28"/>
        <v>0</v>
      </c>
    </row>
    <row r="842" spans="2:42" ht="33" x14ac:dyDescent="0.25">
      <c r="B842" s="13">
        <f>COUNTIFS($E$3:E842,'تقرير منتج تام'!$E$4)</f>
        <v>8</v>
      </c>
      <c r="C842" s="37"/>
      <c r="D842" s="38"/>
      <c r="E842" s="37"/>
      <c r="F842" s="39"/>
      <c r="G842" s="40"/>
      <c r="H842" s="40"/>
      <c r="I842" s="41"/>
      <c r="J842" s="41"/>
      <c r="K842" s="26" t="str">
        <f>_xlfn.IFNA(VLOOKUP(E842,الاوردرات!$B$1:$C$600,2,0),"")</f>
        <v/>
      </c>
      <c r="L842" s="52"/>
      <c r="N842" s="21" t="str">
        <f t="shared" si="27"/>
        <v/>
      </c>
      <c r="O842" s="22" t="str">
        <f>_xlfn.IFNA((VLOOKUP(F842,help!$C$2:$F$12,4,0))*(N842*24),"")</f>
        <v/>
      </c>
      <c r="AP842" s="17">
        <f t="shared" si="28"/>
        <v>0</v>
      </c>
    </row>
    <row r="843" spans="2:42" ht="33" x14ac:dyDescent="0.25">
      <c r="B843" s="13">
        <f>COUNTIFS($E$3:E843,'تقرير منتج تام'!$E$4)</f>
        <v>8</v>
      </c>
      <c r="C843" s="37"/>
      <c r="D843" s="38"/>
      <c r="E843" s="37"/>
      <c r="F843" s="39"/>
      <c r="G843" s="40"/>
      <c r="H843" s="40"/>
      <c r="I843" s="41"/>
      <c r="J843" s="41"/>
      <c r="K843" s="26" t="str">
        <f>_xlfn.IFNA(VLOOKUP(E843,الاوردرات!$B$1:$C$600,2,0),"")</f>
        <v/>
      </c>
      <c r="L843" s="52"/>
      <c r="N843" s="21" t="str">
        <f t="shared" si="27"/>
        <v/>
      </c>
      <c r="O843" s="22" t="str">
        <f>_xlfn.IFNA((VLOOKUP(F843,help!$C$2:$F$12,4,0))*(N843*24),"")</f>
        <v/>
      </c>
      <c r="AP843" s="17">
        <f t="shared" si="28"/>
        <v>0</v>
      </c>
    </row>
    <row r="844" spans="2:42" ht="33" x14ac:dyDescent="0.25">
      <c r="B844" s="13">
        <f>COUNTIFS($E$3:E844,'تقرير منتج تام'!$E$4)</f>
        <v>8</v>
      </c>
      <c r="C844" s="37"/>
      <c r="D844" s="38"/>
      <c r="E844" s="37"/>
      <c r="F844" s="39"/>
      <c r="G844" s="40"/>
      <c r="H844" s="40"/>
      <c r="I844" s="41"/>
      <c r="J844" s="41"/>
      <c r="K844" s="26" t="str">
        <f>_xlfn.IFNA(VLOOKUP(E844,الاوردرات!$B$1:$C$600,2,0),"")</f>
        <v/>
      </c>
      <c r="L844" s="52"/>
      <c r="N844" s="21" t="str">
        <f t="shared" si="27"/>
        <v/>
      </c>
      <c r="O844" s="22" t="str">
        <f>_xlfn.IFNA((VLOOKUP(F844,help!$C$2:$F$12,4,0))*(N844*24),"")</f>
        <v/>
      </c>
      <c r="AP844" s="17">
        <f t="shared" si="28"/>
        <v>0</v>
      </c>
    </row>
    <row r="845" spans="2:42" ht="33" x14ac:dyDescent="0.25">
      <c r="B845" s="13">
        <f>COUNTIFS($E$3:E845,'تقرير منتج تام'!$E$4)</f>
        <v>8</v>
      </c>
      <c r="C845" s="37"/>
      <c r="D845" s="38"/>
      <c r="E845" s="37"/>
      <c r="F845" s="39"/>
      <c r="G845" s="40"/>
      <c r="H845" s="40"/>
      <c r="I845" s="41"/>
      <c r="J845" s="41"/>
      <c r="K845" s="26" t="str">
        <f>_xlfn.IFNA(VLOOKUP(E845,الاوردرات!$B$1:$C$600,2,0),"")</f>
        <v/>
      </c>
      <c r="L845" s="52"/>
      <c r="N845" s="21" t="str">
        <f t="shared" si="27"/>
        <v/>
      </c>
      <c r="O845" s="22" t="str">
        <f>_xlfn.IFNA((VLOOKUP(F845,help!$C$2:$F$12,4,0))*(N845*24),"")</f>
        <v/>
      </c>
      <c r="AP845" s="17">
        <f t="shared" si="28"/>
        <v>0</v>
      </c>
    </row>
    <row r="846" spans="2:42" ht="33" x14ac:dyDescent="0.25">
      <c r="B846" s="13">
        <f>COUNTIFS($E$3:E846,'تقرير منتج تام'!$E$4)</f>
        <v>8</v>
      </c>
      <c r="C846" s="37"/>
      <c r="D846" s="38"/>
      <c r="E846" s="37"/>
      <c r="F846" s="39"/>
      <c r="G846" s="40"/>
      <c r="H846" s="40"/>
      <c r="I846" s="41"/>
      <c r="J846" s="41"/>
      <c r="K846" s="26" t="str">
        <f>_xlfn.IFNA(VLOOKUP(E846,الاوردرات!$B$1:$C$600,2,0),"")</f>
        <v/>
      </c>
      <c r="L846" s="52"/>
      <c r="N846" s="21" t="str">
        <f t="shared" si="27"/>
        <v/>
      </c>
      <c r="O846" s="22" t="str">
        <f>_xlfn.IFNA((VLOOKUP(F846,help!$C$2:$F$12,4,0))*(N846*24),"")</f>
        <v/>
      </c>
      <c r="AP846" s="17">
        <f t="shared" si="28"/>
        <v>0</v>
      </c>
    </row>
    <row r="847" spans="2:42" ht="33" x14ac:dyDescent="0.25">
      <c r="B847" s="13">
        <f>COUNTIFS($E$3:E847,'تقرير منتج تام'!$E$4)</f>
        <v>8</v>
      </c>
      <c r="C847" s="37"/>
      <c r="D847" s="38"/>
      <c r="E847" s="37"/>
      <c r="F847" s="39"/>
      <c r="G847" s="40"/>
      <c r="H847" s="40"/>
      <c r="I847" s="41"/>
      <c r="J847" s="41"/>
      <c r="K847" s="26" t="str">
        <f>_xlfn.IFNA(VLOOKUP(E847,الاوردرات!$B$1:$C$600,2,0),"")</f>
        <v/>
      </c>
      <c r="L847" s="52"/>
      <c r="N847" s="21" t="str">
        <f t="shared" si="27"/>
        <v/>
      </c>
      <c r="O847" s="22" t="str">
        <f>_xlfn.IFNA((VLOOKUP(F847,help!$C$2:$F$12,4,0))*(N847*24),"")</f>
        <v/>
      </c>
      <c r="AP847" s="17">
        <f t="shared" si="28"/>
        <v>0</v>
      </c>
    </row>
    <row r="848" spans="2:42" ht="33" x14ac:dyDescent="0.25">
      <c r="B848" s="13">
        <f>COUNTIFS($E$3:E848,'تقرير منتج تام'!$E$4)</f>
        <v>8</v>
      </c>
      <c r="C848" s="37"/>
      <c r="D848" s="38"/>
      <c r="E848" s="37"/>
      <c r="F848" s="39"/>
      <c r="G848" s="40"/>
      <c r="H848" s="40"/>
      <c r="I848" s="41"/>
      <c r="J848" s="41"/>
      <c r="K848" s="26" t="str">
        <f>_xlfn.IFNA(VLOOKUP(E848,الاوردرات!$B$1:$C$600,2,0),"")</f>
        <v/>
      </c>
      <c r="L848" s="52"/>
      <c r="N848" s="21" t="str">
        <f t="shared" si="27"/>
        <v/>
      </c>
      <c r="O848" s="22" t="str">
        <f>_xlfn.IFNA((VLOOKUP(F848,help!$C$2:$F$12,4,0))*(N848*24),"")</f>
        <v/>
      </c>
      <c r="AP848" s="17">
        <f t="shared" si="28"/>
        <v>0</v>
      </c>
    </row>
    <row r="849" spans="2:42" ht="33" x14ac:dyDescent="0.25">
      <c r="B849" s="13">
        <f>COUNTIFS($E$3:E849,'تقرير منتج تام'!$E$4)</f>
        <v>8</v>
      </c>
      <c r="C849" s="37"/>
      <c r="D849" s="38"/>
      <c r="E849" s="37"/>
      <c r="F849" s="39"/>
      <c r="G849" s="40"/>
      <c r="H849" s="40"/>
      <c r="I849" s="41"/>
      <c r="J849" s="41"/>
      <c r="K849" s="26" t="str">
        <f>_xlfn.IFNA(VLOOKUP(E849,الاوردرات!$B$1:$C$600,2,0),"")</f>
        <v/>
      </c>
      <c r="L849" s="52"/>
      <c r="N849" s="21" t="str">
        <f t="shared" si="27"/>
        <v/>
      </c>
      <c r="O849" s="22" t="str">
        <f>_xlfn.IFNA((VLOOKUP(F849,help!$C$2:$F$12,4,0))*(N849*24),"")</f>
        <v/>
      </c>
      <c r="AP849" s="17">
        <f t="shared" si="28"/>
        <v>0</v>
      </c>
    </row>
    <row r="850" spans="2:42" ht="33" x14ac:dyDescent="0.25">
      <c r="B850" s="13">
        <f>COUNTIFS($E$3:E850,'تقرير منتج تام'!$E$4)</f>
        <v>8</v>
      </c>
      <c r="C850" s="37"/>
      <c r="D850" s="38"/>
      <c r="E850" s="37"/>
      <c r="F850" s="39"/>
      <c r="G850" s="40"/>
      <c r="H850" s="40"/>
      <c r="I850" s="41"/>
      <c r="J850" s="41"/>
      <c r="K850" s="26" t="str">
        <f>_xlfn.IFNA(VLOOKUP(E850,الاوردرات!$B$1:$C$600,2,0),"")</f>
        <v/>
      </c>
      <c r="L850" s="52"/>
      <c r="N850" s="21" t="str">
        <f t="shared" si="27"/>
        <v/>
      </c>
      <c r="O850" s="22" t="str">
        <f>_xlfn.IFNA((VLOOKUP(F850,help!$C$2:$F$12,4,0))*(N850*24),"")</f>
        <v/>
      </c>
      <c r="AP850" s="17">
        <f t="shared" si="28"/>
        <v>0</v>
      </c>
    </row>
    <row r="851" spans="2:42" ht="33" x14ac:dyDescent="0.25">
      <c r="B851" s="13">
        <f>COUNTIFS($E$3:E851,'تقرير منتج تام'!$E$4)</f>
        <v>8</v>
      </c>
      <c r="C851" s="37"/>
      <c r="D851" s="38"/>
      <c r="E851" s="37"/>
      <c r="F851" s="39"/>
      <c r="G851" s="40"/>
      <c r="H851" s="40"/>
      <c r="I851" s="41"/>
      <c r="J851" s="41"/>
      <c r="K851" s="26" t="str">
        <f>_xlfn.IFNA(VLOOKUP(E851,الاوردرات!$B$1:$C$600,2,0),"")</f>
        <v/>
      </c>
      <c r="L851" s="52"/>
      <c r="N851" s="21" t="str">
        <f t="shared" si="27"/>
        <v/>
      </c>
      <c r="O851" s="22" t="str">
        <f>_xlfn.IFNA((VLOOKUP(F851,help!$C$2:$F$12,4,0))*(N851*24),"")</f>
        <v/>
      </c>
      <c r="AP851" s="17">
        <f t="shared" si="28"/>
        <v>0</v>
      </c>
    </row>
    <row r="852" spans="2:42" ht="33" x14ac:dyDescent="0.25">
      <c r="B852" s="13">
        <f>COUNTIFS($E$3:E852,'تقرير منتج تام'!$E$4)</f>
        <v>8</v>
      </c>
      <c r="C852" s="37"/>
      <c r="D852" s="38"/>
      <c r="E852" s="37"/>
      <c r="F852" s="39"/>
      <c r="G852" s="40"/>
      <c r="H852" s="40"/>
      <c r="I852" s="41"/>
      <c r="J852" s="41"/>
      <c r="K852" s="26" t="str">
        <f>_xlfn.IFNA(VLOOKUP(E852,الاوردرات!$B$1:$C$600,2,0),"")</f>
        <v/>
      </c>
      <c r="L852" s="52"/>
      <c r="N852" s="21" t="str">
        <f t="shared" si="27"/>
        <v/>
      </c>
      <c r="O852" s="22" t="str">
        <f>_xlfn.IFNA((VLOOKUP(F852,help!$C$2:$F$12,4,0))*(N852*24),"")</f>
        <v/>
      </c>
      <c r="AP852" s="17">
        <f t="shared" si="28"/>
        <v>0</v>
      </c>
    </row>
    <row r="853" spans="2:42" ht="33" x14ac:dyDescent="0.25">
      <c r="B853" s="13">
        <f>COUNTIFS($E$3:E853,'تقرير منتج تام'!$E$4)</f>
        <v>8</v>
      </c>
      <c r="C853" s="37"/>
      <c r="D853" s="38"/>
      <c r="E853" s="37"/>
      <c r="F853" s="39"/>
      <c r="G853" s="40"/>
      <c r="H853" s="40"/>
      <c r="I853" s="41"/>
      <c r="J853" s="41"/>
      <c r="K853" s="26" t="str">
        <f>_xlfn.IFNA(VLOOKUP(E853,الاوردرات!$B$1:$C$600,2,0),"")</f>
        <v/>
      </c>
      <c r="L853" s="52"/>
      <c r="N853" s="21" t="str">
        <f t="shared" si="27"/>
        <v/>
      </c>
      <c r="O853" s="22" t="str">
        <f>_xlfn.IFNA((VLOOKUP(F853,help!$C$2:$F$12,4,0))*(N853*24),"")</f>
        <v/>
      </c>
      <c r="AP853" s="17">
        <f t="shared" si="28"/>
        <v>0</v>
      </c>
    </row>
    <row r="854" spans="2:42" ht="33" x14ac:dyDescent="0.25">
      <c r="B854" s="13">
        <f>COUNTIFS($E$3:E854,'تقرير منتج تام'!$E$4)</f>
        <v>8</v>
      </c>
      <c r="C854" s="37"/>
      <c r="D854" s="38"/>
      <c r="E854" s="37"/>
      <c r="F854" s="39"/>
      <c r="G854" s="40"/>
      <c r="H854" s="40"/>
      <c r="I854" s="41"/>
      <c r="J854" s="41"/>
      <c r="K854" s="26" t="str">
        <f>_xlfn.IFNA(VLOOKUP(E854,الاوردرات!$B$1:$C$600,2,0),"")</f>
        <v/>
      </c>
      <c r="L854" s="52"/>
      <c r="N854" s="21" t="str">
        <f t="shared" si="27"/>
        <v/>
      </c>
      <c r="O854" s="22" t="str">
        <f>_xlfn.IFNA((VLOOKUP(F854,help!$C$2:$F$12,4,0))*(N854*24),"")</f>
        <v/>
      </c>
      <c r="AP854" s="17">
        <f t="shared" si="28"/>
        <v>0</v>
      </c>
    </row>
    <row r="855" spans="2:42" ht="33" x14ac:dyDescent="0.25">
      <c r="B855" s="13">
        <f>COUNTIFS($E$3:E855,'تقرير منتج تام'!$E$4)</f>
        <v>8</v>
      </c>
      <c r="C855" s="37"/>
      <c r="D855" s="38"/>
      <c r="E855" s="37"/>
      <c r="F855" s="39"/>
      <c r="G855" s="40"/>
      <c r="H855" s="40"/>
      <c r="I855" s="41"/>
      <c r="J855" s="41"/>
      <c r="K855" s="26" t="str">
        <f>_xlfn.IFNA(VLOOKUP(E855,الاوردرات!$B$1:$C$600,2,0),"")</f>
        <v/>
      </c>
      <c r="L855" s="52"/>
      <c r="N855" s="21" t="str">
        <f t="shared" si="27"/>
        <v/>
      </c>
      <c r="O855" s="22" t="str">
        <f>_xlfn.IFNA((VLOOKUP(F855,help!$C$2:$F$12,4,0))*(N855*24),"")</f>
        <v/>
      </c>
      <c r="AP855" s="17">
        <f t="shared" si="28"/>
        <v>0</v>
      </c>
    </row>
    <row r="856" spans="2:42" ht="33" x14ac:dyDescent="0.25">
      <c r="B856" s="13">
        <f>COUNTIFS($E$3:E856,'تقرير منتج تام'!$E$4)</f>
        <v>8</v>
      </c>
      <c r="C856" s="37"/>
      <c r="D856" s="38"/>
      <c r="E856" s="37"/>
      <c r="F856" s="39"/>
      <c r="G856" s="40"/>
      <c r="H856" s="40"/>
      <c r="I856" s="41"/>
      <c r="J856" s="41"/>
      <c r="K856" s="26" t="str">
        <f>_xlfn.IFNA(VLOOKUP(E856,الاوردرات!$B$1:$C$600,2,0),"")</f>
        <v/>
      </c>
      <c r="L856" s="52"/>
      <c r="N856" s="21" t="str">
        <f t="shared" si="27"/>
        <v/>
      </c>
      <c r="O856" s="22" t="str">
        <f>_xlfn.IFNA((VLOOKUP(F856,help!$C$2:$F$12,4,0))*(N856*24),"")</f>
        <v/>
      </c>
      <c r="AP856" s="17">
        <f t="shared" si="28"/>
        <v>0</v>
      </c>
    </row>
    <row r="857" spans="2:42" ht="33" x14ac:dyDescent="0.25">
      <c r="B857" s="13">
        <f>COUNTIFS($E$3:E857,'تقرير منتج تام'!$E$4)</f>
        <v>8</v>
      </c>
      <c r="C857" s="37"/>
      <c r="D857" s="38"/>
      <c r="E857" s="37"/>
      <c r="F857" s="39"/>
      <c r="G857" s="40"/>
      <c r="H857" s="40"/>
      <c r="I857" s="41"/>
      <c r="J857" s="41"/>
      <c r="K857" s="26" t="str">
        <f>_xlfn.IFNA(VLOOKUP(E857,الاوردرات!$B$1:$C$600,2,0),"")</f>
        <v/>
      </c>
      <c r="L857" s="52"/>
      <c r="N857" s="21" t="str">
        <f t="shared" si="27"/>
        <v/>
      </c>
      <c r="O857" s="22" t="str">
        <f>_xlfn.IFNA((VLOOKUP(F857,help!$C$2:$F$12,4,0))*(N857*24),"")</f>
        <v/>
      </c>
      <c r="AP857" s="17">
        <f t="shared" si="28"/>
        <v>0</v>
      </c>
    </row>
    <row r="858" spans="2:42" ht="33" x14ac:dyDescent="0.25">
      <c r="B858" s="13">
        <f>COUNTIFS($E$3:E858,'تقرير منتج تام'!$E$4)</f>
        <v>8</v>
      </c>
      <c r="C858" s="37"/>
      <c r="D858" s="38"/>
      <c r="E858" s="37"/>
      <c r="F858" s="39"/>
      <c r="G858" s="40"/>
      <c r="H858" s="40"/>
      <c r="I858" s="41"/>
      <c r="J858" s="41"/>
      <c r="K858" s="26" t="str">
        <f>_xlfn.IFNA(VLOOKUP(E858,الاوردرات!$B$1:$C$600,2,0),"")</f>
        <v/>
      </c>
      <c r="L858" s="52"/>
      <c r="N858" s="21" t="str">
        <f t="shared" si="27"/>
        <v/>
      </c>
      <c r="O858" s="22" t="str">
        <f>_xlfn.IFNA((VLOOKUP(F858,help!$C$2:$F$12,4,0))*(N858*24),"")</f>
        <v/>
      </c>
      <c r="AP858" s="17">
        <f t="shared" si="28"/>
        <v>0</v>
      </c>
    </row>
    <row r="859" spans="2:42" ht="33" x14ac:dyDescent="0.25">
      <c r="B859" s="13">
        <f>COUNTIFS($E$3:E859,'تقرير منتج تام'!$E$4)</f>
        <v>8</v>
      </c>
      <c r="C859" s="37"/>
      <c r="D859" s="38"/>
      <c r="E859" s="37"/>
      <c r="F859" s="39"/>
      <c r="G859" s="40"/>
      <c r="H859" s="40"/>
      <c r="I859" s="41"/>
      <c r="J859" s="41"/>
      <c r="K859" s="26" t="str">
        <f>_xlfn.IFNA(VLOOKUP(E859,الاوردرات!$B$1:$C$600,2,0),"")</f>
        <v/>
      </c>
      <c r="L859" s="52"/>
      <c r="N859" s="21" t="str">
        <f t="shared" si="27"/>
        <v/>
      </c>
      <c r="O859" s="22" t="str">
        <f>_xlfn.IFNA((VLOOKUP(F859,help!$C$2:$F$12,4,0))*(N859*24),"")</f>
        <v/>
      </c>
      <c r="AP859" s="17">
        <f t="shared" si="28"/>
        <v>0</v>
      </c>
    </row>
    <row r="860" spans="2:42" ht="33" x14ac:dyDescent="0.25">
      <c r="B860" s="13">
        <f>COUNTIFS($E$3:E860,'تقرير منتج تام'!$E$4)</f>
        <v>8</v>
      </c>
      <c r="C860" s="37"/>
      <c r="D860" s="38"/>
      <c r="E860" s="37"/>
      <c r="F860" s="39"/>
      <c r="G860" s="40"/>
      <c r="H860" s="40"/>
      <c r="I860" s="41"/>
      <c r="J860" s="41"/>
      <c r="K860" s="26" t="str">
        <f>_xlfn.IFNA(VLOOKUP(E860,الاوردرات!$B$1:$C$600,2,0),"")</f>
        <v/>
      </c>
      <c r="L860" s="52"/>
      <c r="N860" s="21" t="str">
        <f t="shared" si="27"/>
        <v/>
      </c>
      <c r="O860" s="22" t="str">
        <f>_xlfn.IFNA((VLOOKUP(F860,help!$C$2:$F$12,4,0))*(N860*24),"")</f>
        <v/>
      </c>
      <c r="AP860" s="17">
        <f t="shared" si="28"/>
        <v>0</v>
      </c>
    </row>
    <row r="861" spans="2:42" ht="33" x14ac:dyDescent="0.25">
      <c r="B861" s="13">
        <f>COUNTIFS($E$3:E861,'تقرير منتج تام'!$E$4)</f>
        <v>8</v>
      </c>
      <c r="C861" s="37"/>
      <c r="D861" s="38"/>
      <c r="E861" s="37"/>
      <c r="F861" s="39"/>
      <c r="G861" s="40"/>
      <c r="H861" s="40"/>
      <c r="I861" s="41"/>
      <c r="J861" s="41"/>
      <c r="K861" s="26" t="str">
        <f>_xlfn.IFNA(VLOOKUP(E861,الاوردرات!$B$1:$C$600,2,0),"")</f>
        <v/>
      </c>
      <c r="L861" s="52"/>
      <c r="N861" s="21" t="str">
        <f t="shared" si="27"/>
        <v/>
      </c>
      <c r="O861" s="22" t="str">
        <f>_xlfn.IFNA((VLOOKUP(F861,help!$C$2:$F$12,4,0))*(N861*24),"")</f>
        <v/>
      </c>
      <c r="AP861" s="17">
        <f t="shared" si="28"/>
        <v>0</v>
      </c>
    </row>
    <row r="862" spans="2:42" ht="33" x14ac:dyDescent="0.25">
      <c r="B862" s="13">
        <f>COUNTIFS($E$3:E862,'تقرير منتج تام'!$E$4)</f>
        <v>8</v>
      </c>
      <c r="C862" s="37"/>
      <c r="D862" s="38"/>
      <c r="E862" s="37"/>
      <c r="F862" s="39"/>
      <c r="G862" s="40"/>
      <c r="H862" s="40"/>
      <c r="I862" s="41"/>
      <c r="J862" s="41"/>
      <c r="K862" s="26" t="str">
        <f>_xlfn.IFNA(VLOOKUP(E862,الاوردرات!$B$1:$C$600,2,0),"")</f>
        <v/>
      </c>
      <c r="L862" s="52"/>
      <c r="N862" s="21" t="str">
        <f t="shared" si="27"/>
        <v/>
      </c>
      <c r="O862" s="22" t="str">
        <f>_xlfn.IFNA((VLOOKUP(F862,help!$C$2:$F$12,4,0))*(N862*24),"")</f>
        <v/>
      </c>
      <c r="AP862" s="17">
        <f t="shared" si="28"/>
        <v>0</v>
      </c>
    </row>
    <row r="863" spans="2:42" ht="33" x14ac:dyDescent="0.25">
      <c r="B863" s="13">
        <f>COUNTIFS($E$3:E863,'تقرير منتج تام'!$E$4)</f>
        <v>8</v>
      </c>
      <c r="C863" s="37"/>
      <c r="D863" s="38"/>
      <c r="E863" s="37"/>
      <c r="F863" s="39"/>
      <c r="G863" s="40"/>
      <c r="H863" s="40"/>
      <c r="I863" s="41"/>
      <c r="J863" s="41"/>
      <c r="K863" s="26" t="str">
        <f>_xlfn.IFNA(VLOOKUP(E863,الاوردرات!$B$1:$C$600,2,0),"")</f>
        <v/>
      </c>
      <c r="L863" s="52"/>
      <c r="N863" s="21" t="str">
        <f t="shared" si="27"/>
        <v/>
      </c>
      <c r="O863" s="22" t="str">
        <f>_xlfn.IFNA((VLOOKUP(F863,help!$C$2:$F$12,4,0))*(N863*24),"")</f>
        <v/>
      </c>
      <c r="AP863" s="17">
        <f t="shared" si="28"/>
        <v>0</v>
      </c>
    </row>
    <row r="864" spans="2:42" ht="33" x14ac:dyDescent="0.25">
      <c r="B864" s="13">
        <f>COUNTIFS($E$3:E864,'تقرير منتج تام'!$E$4)</f>
        <v>8</v>
      </c>
      <c r="C864" s="37"/>
      <c r="D864" s="38"/>
      <c r="E864" s="37"/>
      <c r="F864" s="39"/>
      <c r="G864" s="40"/>
      <c r="H864" s="40"/>
      <c r="I864" s="41"/>
      <c r="J864" s="41"/>
      <c r="K864" s="26" t="str">
        <f>_xlfn.IFNA(VLOOKUP(E864,الاوردرات!$B$1:$C$600,2,0),"")</f>
        <v/>
      </c>
      <c r="L864" s="52"/>
      <c r="N864" s="21" t="str">
        <f t="shared" si="27"/>
        <v/>
      </c>
      <c r="O864" s="22" t="str">
        <f>_xlfn.IFNA((VLOOKUP(F864,help!$C$2:$F$12,4,0))*(N864*24),"")</f>
        <v/>
      </c>
      <c r="AP864" s="17">
        <f t="shared" si="28"/>
        <v>0</v>
      </c>
    </row>
    <row r="865" spans="2:42" ht="33" x14ac:dyDescent="0.25">
      <c r="B865" s="13">
        <f>COUNTIFS($E$3:E865,'تقرير منتج تام'!$E$4)</f>
        <v>8</v>
      </c>
      <c r="C865" s="37"/>
      <c r="D865" s="38"/>
      <c r="E865" s="37"/>
      <c r="F865" s="39"/>
      <c r="G865" s="40"/>
      <c r="H865" s="40"/>
      <c r="I865" s="41"/>
      <c r="J865" s="41"/>
      <c r="K865" s="26" t="str">
        <f>_xlfn.IFNA(VLOOKUP(E865,الاوردرات!$B$1:$C$600,2,0),"")</f>
        <v/>
      </c>
      <c r="L865" s="52"/>
      <c r="N865" s="21" t="str">
        <f t="shared" si="27"/>
        <v/>
      </c>
      <c r="O865" s="22" t="str">
        <f>_xlfn.IFNA((VLOOKUP(F865,help!$C$2:$F$12,4,0))*(N865*24),"")</f>
        <v/>
      </c>
      <c r="AP865" s="17">
        <f t="shared" si="28"/>
        <v>0</v>
      </c>
    </row>
    <row r="866" spans="2:42" ht="33" x14ac:dyDescent="0.25">
      <c r="B866" s="13">
        <f>COUNTIFS($E$3:E866,'تقرير منتج تام'!$E$4)</f>
        <v>8</v>
      </c>
      <c r="C866" s="37"/>
      <c r="D866" s="38"/>
      <c r="E866" s="43"/>
      <c r="F866" s="39"/>
      <c r="G866" s="40"/>
      <c r="H866" s="40"/>
      <c r="I866" s="41"/>
      <c r="J866" s="41"/>
      <c r="K866" s="26" t="str">
        <f>_xlfn.IFNA(VLOOKUP(E866,الاوردرات!$B$1:$C$600,2,0),"")</f>
        <v/>
      </c>
      <c r="L866" s="52"/>
      <c r="N866" s="21" t="str">
        <f t="shared" si="27"/>
        <v/>
      </c>
      <c r="O866" s="22" t="str">
        <f>_xlfn.IFNA((VLOOKUP(F866,help!$C$2:$F$12,4,0))*(N866*24),"")</f>
        <v/>
      </c>
      <c r="AP866" s="17">
        <f t="shared" si="28"/>
        <v>0</v>
      </c>
    </row>
    <row r="867" spans="2:42" ht="33" x14ac:dyDescent="0.25">
      <c r="B867" s="13">
        <f>COUNTIFS($E$3:E867,'تقرير منتج تام'!$E$4)</f>
        <v>8</v>
      </c>
      <c r="C867" s="37"/>
      <c r="D867" s="38"/>
      <c r="E867" s="43"/>
      <c r="F867" s="39"/>
      <c r="G867" s="40"/>
      <c r="H867" s="40"/>
      <c r="I867" s="41"/>
      <c r="J867" s="41"/>
      <c r="K867" s="26" t="str">
        <f>_xlfn.IFNA(VLOOKUP(E867,الاوردرات!$B$1:$C$600,2,0),"")</f>
        <v/>
      </c>
      <c r="L867" s="52"/>
      <c r="N867" s="21" t="str">
        <f t="shared" si="27"/>
        <v/>
      </c>
      <c r="O867" s="22" t="str">
        <f>_xlfn.IFNA((VLOOKUP(F867,help!$C$2:$F$12,4,0))*(N867*24),"")</f>
        <v/>
      </c>
      <c r="AP867" s="17">
        <f t="shared" si="28"/>
        <v>0</v>
      </c>
    </row>
    <row r="868" spans="2:42" ht="33" x14ac:dyDescent="0.25">
      <c r="B868" s="13">
        <f>COUNTIFS($E$3:E868,'تقرير منتج تام'!$E$4)</f>
        <v>8</v>
      </c>
      <c r="C868" s="37"/>
      <c r="D868" s="38"/>
      <c r="E868" s="43"/>
      <c r="F868" s="39"/>
      <c r="G868" s="40"/>
      <c r="H868" s="40"/>
      <c r="I868" s="41"/>
      <c r="J868" s="41"/>
      <c r="K868" s="26" t="str">
        <f>_xlfn.IFNA(VLOOKUP(E868,الاوردرات!$B$1:$C$600,2,0),"")</f>
        <v/>
      </c>
      <c r="L868" s="52"/>
      <c r="N868" s="21" t="str">
        <f t="shared" si="27"/>
        <v/>
      </c>
      <c r="O868" s="22" t="str">
        <f>_xlfn.IFNA((VLOOKUP(F868,help!$C$2:$F$12,4,0))*(N868*24),"")</f>
        <v/>
      </c>
      <c r="AP868" s="17">
        <f t="shared" si="28"/>
        <v>0</v>
      </c>
    </row>
    <row r="869" spans="2:42" ht="33" x14ac:dyDescent="0.25">
      <c r="B869" s="13">
        <f>COUNTIFS($E$3:E869,'تقرير منتج تام'!$E$4)</f>
        <v>8</v>
      </c>
      <c r="C869" s="37"/>
      <c r="D869" s="38"/>
      <c r="E869" s="43"/>
      <c r="F869" s="39"/>
      <c r="G869" s="40"/>
      <c r="H869" s="40"/>
      <c r="I869" s="41"/>
      <c r="J869" s="41"/>
      <c r="K869" s="26" t="str">
        <f>_xlfn.IFNA(VLOOKUP(E869,الاوردرات!$B$1:$C$600,2,0),"")</f>
        <v/>
      </c>
      <c r="L869" s="52"/>
      <c r="N869" s="21" t="str">
        <f t="shared" si="27"/>
        <v/>
      </c>
      <c r="O869" s="22" t="str">
        <f>_xlfn.IFNA((VLOOKUP(F869,help!$C$2:$F$12,4,0))*(N869*24),"")</f>
        <v/>
      </c>
      <c r="AP869" s="17">
        <f t="shared" si="28"/>
        <v>0</v>
      </c>
    </row>
    <row r="870" spans="2:42" ht="33" x14ac:dyDescent="0.25">
      <c r="B870" s="13">
        <f>COUNTIFS($E$3:E870,'تقرير منتج تام'!$E$4)</f>
        <v>8</v>
      </c>
      <c r="C870" s="37"/>
      <c r="D870" s="38"/>
      <c r="E870" s="43"/>
      <c r="F870" s="39"/>
      <c r="G870" s="40"/>
      <c r="H870" s="40"/>
      <c r="I870" s="41"/>
      <c r="J870" s="41"/>
      <c r="K870" s="26" t="str">
        <f>_xlfn.IFNA(VLOOKUP(E870,الاوردرات!$B$1:$C$600,2,0),"")</f>
        <v/>
      </c>
      <c r="L870" s="52"/>
      <c r="N870" s="21" t="str">
        <f t="shared" si="27"/>
        <v/>
      </c>
      <c r="O870" s="22" t="str">
        <f>_xlfn.IFNA((VLOOKUP(F870,help!$C$2:$F$12,4,0))*(N870*24),"")</f>
        <v/>
      </c>
      <c r="AP870" s="17">
        <f t="shared" si="28"/>
        <v>0</v>
      </c>
    </row>
    <row r="871" spans="2:42" ht="33" x14ac:dyDescent="0.25">
      <c r="B871" s="13">
        <f>COUNTIFS($E$3:E871,'تقرير منتج تام'!$E$4)</f>
        <v>8</v>
      </c>
      <c r="C871" s="37"/>
      <c r="D871" s="38"/>
      <c r="E871" s="43"/>
      <c r="F871" s="39"/>
      <c r="G871" s="40"/>
      <c r="H871" s="40"/>
      <c r="I871" s="41"/>
      <c r="J871" s="41"/>
      <c r="K871" s="26" t="str">
        <f>_xlfn.IFNA(VLOOKUP(E871,الاوردرات!$B$1:$C$600,2,0),"")</f>
        <v/>
      </c>
      <c r="L871" s="52"/>
      <c r="N871" s="21" t="str">
        <f t="shared" si="27"/>
        <v/>
      </c>
      <c r="O871" s="22" t="str">
        <f>_xlfn.IFNA((VLOOKUP(F871,help!$C$2:$F$12,4,0))*(N871*24),"")</f>
        <v/>
      </c>
      <c r="AP871" s="17">
        <f t="shared" si="28"/>
        <v>0</v>
      </c>
    </row>
    <row r="872" spans="2:42" ht="33" x14ac:dyDescent="0.25">
      <c r="B872" s="13">
        <f>COUNTIFS($E$3:E872,'تقرير منتج تام'!$E$4)</f>
        <v>8</v>
      </c>
      <c r="C872" s="37"/>
      <c r="D872" s="38"/>
      <c r="E872" s="43"/>
      <c r="F872" s="39"/>
      <c r="G872" s="40"/>
      <c r="H872" s="40"/>
      <c r="I872" s="41"/>
      <c r="J872" s="41"/>
      <c r="K872" s="26" t="str">
        <f>_xlfn.IFNA(VLOOKUP(E872,الاوردرات!$B$1:$C$600,2,0),"")</f>
        <v/>
      </c>
      <c r="L872" s="52"/>
      <c r="N872" s="21" t="str">
        <f t="shared" si="27"/>
        <v/>
      </c>
      <c r="O872" s="22" t="str">
        <f>_xlfn.IFNA((VLOOKUP(F872,help!$C$2:$F$12,4,0))*(N872*24),"")</f>
        <v/>
      </c>
      <c r="AP872" s="17">
        <f t="shared" si="28"/>
        <v>0</v>
      </c>
    </row>
    <row r="873" spans="2:42" ht="33" x14ac:dyDescent="0.25">
      <c r="B873" s="13">
        <f>COUNTIFS($E$3:E873,'تقرير منتج تام'!$E$4)</f>
        <v>8</v>
      </c>
      <c r="C873" s="37"/>
      <c r="D873" s="38"/>
      <c r="E873" s="43"/>
      <c r="F873" s="39"/>
      <c r="G873" s="40"/>
      <c r="H873" s="40"/>
      <c r="I873" s="41"/>
      <c r="J873" s="41"/>
      <c r="K873" s="26" t="str">
        <f>_xlfn.IFNA(VLOOKUP(E873,الاوردرات!$B$1:$C$600,2,0),"")</f>
        <v/>
      </c>
      <c r="L873" s="52"/>
      <c r="N873" s="21" t="str">
        <f t="shared" si="27"/>
        <v/>
      </c>
      <c r="O873" s="22" t="str">
        <f>_xlfn.IFNA((VLOOKUP(F873,help!$C$2:$F$12,4,0))*(N873*24),"")</f>
        <v/>
      </c>
      <c r="AP873" s="17">
        <f t="shared" si="28"/>
        <v>0</v>
      </c>
    </row>
    <row r="874" spans="2:42" ht="33" x14ac:dyDescent="0.25">
      <c r="B874" s="13">
        <f>COUNTIFS($E$3:E874,'تقرير منتج تام'!$E$4)</f>
        <v>8</v>
      </c>
      <c r="C874" s="37"/>
      <c r="D874" s="38"/>
      <c r="E874" s="43"/>
      <c r="F874" s="39"/>
      <c r="G874" s="40"/>
      <c r="H874" s="40"/>
      <c r="I874" s="41"/>
      <c r="J874" s="41"/>
      <c r="K874" s="26" t="str">
        <f>_xlfn.IFNA(VLOOKUP(E874,الاوردرات!$B$1:$C$600,2,0),"")</f>
        <v/>
      </c>
      <c r="L874" s="52"/>
      <c r="N874" s="21" t="str">
        <f t="shared" si="27"/>
        <v/>
      </c>
      <c r="O874" s="22" t="str">
        <f>_xlfn.IFNA((VLOOKUP(F874,help!$C$2:$F$12,4,0))*(N874*24),"")</f>
        <v/>
      </c>
      <c r="AP874" s="17">
        <f t="shared" si="28"/>
        <v>0</v>
      </c>
    </row>
    <row r="875" spans="2:42" ht="33" x14ac:dyDescent="0.25">
      <c r="B875" s="13">
        <f>COUNTIFS($E$3:E875,'تقرير منتج تام'!$E$4)</f>
        <v>8</v>
      </c>
      <c r="C875" s="37"/>
      <c r="D875" s="38"/>
      <c r="E875" s="43"/>
      <c r="F875" s="39"/>
      <c r="G875" s="40"/>
      <c r="H875" s="40"/>
      <c r="I875" s="41"/>
      <c r="J875" s="41"/>
      <c r="K875" s="26" t="str">
        <f>_xlfn.IFNA(VLOOKUP(E875,الاوردرات!$B$1:$C$600,2,0),"")</f>
        <v/>
      </c>
      <c r="L875" s="52"/>
      <c r="N875" s="21" t="str">
        <f t="shared" si="27"/>
        <v/>
      </c>
      <c r="O875" s="22" t="str">
        <f>_xlfn.IFNA((VLOOKUP(F875,help!$C$2:$F$12,4,0))*(N875*24),"")</f>
        <v/>
      </c>
      <c r="AP875" s="17">
        <f t="shared" si="28"/>
        <v>0</v>
      </c>
    </row>
    <row r="876" spans="2:42" ht="33" x14ac:dyDescent="0.25">
      <c r="B876" s="13">
        <f>COUNTIFS($E$3:E876,'تقرير منتج تام'!$E$4)</f>
        <v>8</v>
      </c>
      <c r="C876" s="37"/>
      <c r="D876" s="38"/>
      <c r="E876" s="43"/>
      <c r="F876" s="39"/>
      <c r="G876" s="40"/>
      <c r="H876" s="40"/>
      <c r="I876" s="41"/>
      <c r="J876" s="41"/>
      <c r="K876" s="26" t="str">
        <f>_xlfn.IFNA(VLOOKUP(E876,الاوردرات!$B$1:$C$600,2,0),"")</f>
        <v/>
      </c>
      <c r="L876" s="52"/>
      <c r="N876" s="21" t="str">
        <f t="shared" si="27"/>
        <v/>
      </c>
      <c r="O876" s="22" t="str">
        <f>_xlfn.IFNA((VLOOKUP(F876,help!$C$2:$F$12,4,0))*(N876*24),"")</f>
        <v/>
      </c>
      <c r="AP876" s="17">
        <f t="shared" si="28"/>
        <v>0</v>
      </c>
    </row>
    <row r="877" spans="2:42" ht="33" x14ac:dyDescent="0.25">
      <c r="B877" s="13">
        <f>COUNTIFS($E$3:E877,'تقرير منتج تام'!$E$4)</f>
        <v>8</v>
      </c>
      <c r="C877" s="37"/>
      <c r="D877" s="38"/>
      <c r="E877" s="43"/>
      <c r="F877" s="39"/>
      <c r="G877" s="40"/>
      <c r="H877" s="40"/>
      <c r="I877" s="41"/>
      <c r="J877" s="41"/>
      <c r="K877" s="26" t="str">
        <f>_xlfn.IFNA(VLOOKUP(E877,الاوردرات!$B$1:$C$600,2,0),"")</f>
        <v/>
      </c>
      <c r="L877" s="52"/>
      <c r="N877" s="21" t="str">
        <f t="shared" si="27"/>
        <v/>
      </c>
      <c r="O877" s="22" t="str">
        <f>_xlfn.IFNA((VLOOKUP(F877,help!$C$2:$F$12,4,0))*(N877*24),"")</f>
        <v/>
      </c>
      <c r="AP877" s="17">
        <f t="shared" si="28"/>
        <v>0</v>
      </c>
    </row>
    <row r="878" spans="2:42" ht="33" x14ac:dyDescent="0.25">
      <c r="B878" s="13">
        <f>COUNTIFS($E$3:E878,'تقرير منتج تام'!$E$4)</f>
        <v>8</v>
      </c>
      <c r="C878" s="37"/>
      <c r="D878" s="38"/>
      <c r="E878" s="43"/>
      <c r="F878" s="39"/>
      <c r="G878" s="40"/>
      <c r="H878" s="40"/>
      <c r="I878" s="41"/>
      <c r="J878" s="41"/>
      <c r="K878" s="26" t="str">
        <f>_xlfn.IFNA(VLOOKUP(E878,الاوردرات!$B$1:$C$600,2,0),"")</f>
        <v/>
      </c>
      <c r="L878" s="52"/>
      <c r="N878" s="21" t="str">
        <f t="shared" si="27"/>
        <v/>
      </c>
      <c r="O878" s="22" t="str">
        <f>_xlfn.IFNA((VLOOKUP(F878,help!$C$2:$F$12,4,0))*(N878*24),"")</f>
        <v/>
      </c>
      <c r="AP878" s="17">
        <f t="shared" si="28"/>
        <v>0</v>
      </c>
    </row>
    <row r="879" spans="2:42" ht="33" x14ac:dyDescent="0.25">
      <c r="B879" s="13">
        <f>COUNTIFS($E$3:E879,'تقرير منتج تام'!$E$4)</f>
        <v>8</v>
      </c>
      <c r="C879" s="37"/>
      <c r="D879" s="38"/>
      <c r="E879" s="43"/>
      <c r="F879" s="39"/>
      <c r="G879" s="40"/>
      <c r="H879" s="40"/>
      <c r="I879" s="41"/>
      <c r="J879" s="41"/>
      <c r="K879" s="26" t="str">
        <f>_xlfn.IFNA(VLOOKUP(E879,الاوردرات!$B$1:$C$600,2,0),"")</f>
        <v/>
      </c>
      <c r="L879" s="52"/>
      <c r="N879" s="21" t="str">
        <f t="shared" si="27"/>
        <v/>
      </c>
      <c r="O879" s="22" t="str">
        <f>_xlfn.IFNA((VLOOKUP(F879,help!$C$2:$F$12,4,0))*(N879*24),"")</f>
        <v/>
      </c>
      <c r="AP879" s="17">
        <f t="shared" si="28"/>
        <v>0</v>
      </c>
    </row>
    <row r="880" spans="2:42" ht="33" x14ac:dyDescent="0.25">
      <c r="B880" s="13">
        <f>COUNTIFS($E$3:E880,'تقرير منتج تام'!$E$4)</f>
        <v>8</v>
      </c>
      <c r="C880" s="37"/>
      <c r="D880" s="38"/>
      <c r="E880" s="43"/>
      <c r="F880" s="39"/>
      <c r="G880" s="40"/>
      <c r="H880" s="40"/>
      <c r="I880" s="41"/>
      <c r="J880" s="41"/>
      <c r="K880" s="26" t="str">
        <f>_xlfn.IFNA(VLOOKUP(E880,الاوردرات!$B$1:$C$600,2,0),"")</f>
        <v/>
      </c>
      <c r="L880" s="52"/>
      <c r="N880" s="21" t="str">
        <f t="shared" si="27"/>
        <v/>
      </c>
      <c r="O880" s="22" t="str">
        <f>_xlfn.IFNA((VLOOKUP(F880,help!$C$2:$F$12,4,0))*(N880*24),"")</f>
        <v/>
      </c>
      <c r="AP880" s="17">
        <f t="shared" si="28"/>
        <v>0</v>
      </c>
    </row>
    <row r="881" spans="2:42" ht="33" x14ac:dyDescent="0.25">
      <c r="B881" s="13">
        <f>COUNTIFS($E$3:E881,'تقرير منتج تام'!$E$4)</f>
        <v>8</v>
      </c>
      <c r="C881" s="37"/>
      <c r="D881" s="38"/>
      <c r="E881" s="43"/>
      <c r="F881" s="39"/>
      <c r="G881" s="40"/>
      <c r="H881" s="40"/>
      <c r="I881" s="41"/>
      <c r="J881" s="41"/>
      <c r="K881" s="26" t="str">
        <f>_xlfn.IFNA(VLOOKUP(E881,الاوردرات!$B$1:$C$600,2,0),"")</f>
        <v/>
      </c>
      <c r="L881" s="52"/>
      <c r="N881" s="21" t="str">
        <f t="shared" si="27"/>
        <v/>
      </c>
      <c r="O881" s="22" t="str">
        <f>_xlfn.IFNA((VLOOKUP(F881,help!$C$2:$F$12,4,0))*(N881*24),"")</f>
        <v/>
      </c>
      <c r="AP881" s="17">
        <f t="shared" si="28"/>
        <v>0</v>
      </c>
    </row>
    <row r="882" spans="2:42" ht="33" x14ac:dyDescent="0.25">
      <c r="B882" s="13">
        <f>COUNTIFS($E$3:E882,'تقرير منتج تام'!$E$4)</f>
        <v>8</v>
      </c>
      <c r="C882" s="37"/>
      <c r="D882" s="38"/>
      <c r="E882" s="43"/>
      <c r="F882" s="39"/>
      <c r="G882" s="40"/>
      <c r="H882" s="40"/>
      <c r="I882" s="41"/>
      <c r="J882" s="41"/>
      <c r="K882" s="26" t="str">
        <f>_xlfn.IFNA(VLOOKUP(E882,الاوردرات!$B$1:$C$600,2,0),"")</f>
        <v/>
      </c>
      <c r="L882" s="52"/>
      <c r="N882" s="21" t="str">
        <f t="shared" si="27"/>
        <v/>
      </c>
      <c r="O882" s="22" t="str">
        <f>_xlfn.IFNA((VLOOKUP(F882,help!$C$2:$F$12,4,0))*(N882*24),"")</f>
        <v/>
      </c>
      <c r="AP882" s="17">
        <f t="shared" si="28"/>
        <v>0</v>
      </c>
    </row>
    <row r="883" spans="2:42" ht="33" x14ac:dyDescent="0.25">
      <c r="B883" s="13">
        <f>COUNTIFS($E$3:E883,'تقرير منتج تام'!$E$4)</f>
        <v>8</v>
      </c>
      <c r="C883" s="37"/>
      <c r="D883" s="38"/>
      <c r="E883" s="43"/>
      <c r="F883" s="39"/>
      <c r="G883" s="40"/>
      <c r="H883" s="40"/>
      <c r="I883" s="41"/>
      <c r="J883" s="41"/>
      <c r="K883" s="26" t="str">
        <f>_xlfn.IFNA(VLOOKUP(E883,الاوردرات!$B$1:$C$600,2,0),"")</f>
        <v/>
      </c>
      <c r="L883" s="52"/>
      <c r="N883" s="21" t="str">
        <f t="shared" si="27"/>
        <v/>
      </c>
      <c r="O883" s="22" t="str">
        <f>_xlfn.IFNA((VLOOKUP(F883,help!$C$2:$F$12,4,0))*(N883*24),"")</f>
        <v/>
      </c>
      <c r="AP883" s="17">
        <f t="shared" si="28"/>
        <v>0</v>
      </c>
    </row>
    <row r="884" spans="2:42" ht="33" x14ac:dyDescent="0.25">
      <c r="B884" s="13">
        <f>COUNTIFS($E$3:E884,'تقرير منتج تام'!$E$4)</f>
        <v>8</v>
      </c>
      <c r="C884" s="37"/>
      <c r="D884" s="38"/>
      <c r="E884" s="43"/>
      <c r="F884" s="39"/>
      <c r="G884" s="40"/>
      <c r="H884" s="40"/>
      <c r="I884" s="41"/>
      <c r="J884" s="41"/>
      <c r="K884" s="26" t="str">
        <f>_xlfn.IFNA(VLOOKUP(E884,الاوردرات!$B$1:$C$600,2,0),"")</f>
        <v/>
      </c>
      <c r="L884" s="52"/>
      <c r="N884" s="21" t="str">
        <f t="shared" si="27"/>
        <v/>
      </c>
      <c r="O884" s="22" t="str">
        <f>_xlfn.IFNA((VLOOKUP(F884,help!$C$2:$F$12,4,0))*(N884*24),"")</f>
        <v/>
      </c>
      <c r="AP884" s="17">
        <f t="shared" si="28"/>
        <v>0</v>
      </c>
    </row>
    <row r="885" spans="2:42" ht="33" x14ac:dyDescent="0.25">
      <c r="B885" s="13">
        <f>COUNTIFS($E$3:E885,'تقرير منتج تام'!$E$4)</f>
        <v>8</v>
      </c>
      <c r="C885" s="37"/>
      <c r="D885" s="38"/>
      <c r="E885" s="43"/>
      <c r="F885" s="39"/>
      <c r="G885" s="40"/>
      <c r="H885" s="40"/>
      <c r="I885" s="41"/>
      <c r="J885" s="41"/>
      <c r="K885" s="26" t="str">
        <f>_xlfn.IFNA(VLOOKUP(E885,الاوردرات!$B$1:$C$600,2,0),"")</f>
        <v/>
      </c>
      <c r="L885" s="52"/>
      <c r="N885" s="21" t="str">
        <f t="shared" si="27"/>
        <v/>
      </c>
      <c r="O885" s="22" t="str">
        <f>_xlfn.IFNA((VLOOKUP(F885,help!$C$2:$F$12,4,0))*(N885*24),"")</f>
        <v/>
      </c>
      <c r="AP885" s="17">
        <f t="shared" si="28"/>
        <v>0</v>
      </c>
    </row>
    <row r="886" spans="2:42" ht="33" x14ac:dyDescent="0.25">
      <c r="B886" s="13">
        <f>COUNTIFS($E$3:E886,'تقرير منتج تام'!$E$4)</f>
        <v>8</v>
      </c>
      <c r="C886" s="37"/>
      <c r="D886" s="38"/>
      <c r="E886" s="43"/>
      <c r="F886" s="39"/>
      <c r="G886" s="40"/>
      <c r="H886" s="40"/>
      <c r="I886" s="41"/>
      <c r="J886" s="41"/>
      <c r="K886" s="26" t="str">
        <f>_xlfn.IFNA(VLOOKUP(E886,الاوردرات!$B$1:$C$600,2,0),"")</f>
        <v/>
      </c>
      <c r="L886" s="52"/>
      <c r="N886" s="21" t="str">
        <f t="shared" si="27"/>
        <v/>
      </c>
      <c r="O886" s="22" t="str">
        <f>_xlfn.IFNA((VLOOKUP(F886,help!$C$2:$F$12,4,0))*(N886*24),"")</f>
        <v/>
      </c>
      <c r="AP886" s="17">
        <f t="shared" si="28"/>
        <v>0</v>
      </c>
    </row>
    <row r="887" spans="2:42" ht="33" x14ac:dyDescent="0.25">
      <c r="B887" s="13">
        <f>COUNTIFS($E$3:E887,'تقرير منتج تام'!$E$4)</f>
        <v>8</v>
      </c>
      <c r="C887" s="37"/>
      <c r="D887" s="38"/>
      <c r="E887" s="43"/>
      <c r="F887" s="39"/>
      <c r="G887" s="40"/>
      <c r="H887" s="40"/>
      <c r="I887" s="41"/>
      <c r="J887" s="41"/>
      <c r="K887" s="26" t="str">
        <f>_xlfn.IFNA(VLOOKUP(E887,الاوردرات!$B$1:$C$600,2,0),"")</f>
        <v/>
      </c>
      <c r="L887" s="52"/>
      <c r="N887" s="21" t="str">
        <f t="shared" ref="N887:N950" si="29">IF(I887&lt;&gt;"",J887-I887,"")</f>
        <v/>
      </c>
      <c r="O887" s="22" t="str">
        <f>_xlfn.IFNA((VLOOKUP(F887,help!$C$2:$F$12,4,0))*(N887*24),"")</f>
        <v/>
      </c>
      <c r="AP887" s="17">
        <f t="shared" si="28"/>
        <v>0</v>
      </c>
    </row>
    <row r="888" spans="2:42" ht="33" x14ac:dyDescent="0.25">
      <c r="B888" s="13">
        <f>COUNTIFS($E$3:E888,'تقرير منتج تام'!$E$4)</f>
        <v>8</v>
      </c>
      <c r="C888" s="37"/>
      <c r="D888" s="38"/>
      <c r="E888" s="43"/>
      <c r="F888" s="39"/>
      <c r="G888" s="40"/>
      <c r="H888" s="40"/>
      <c r="I888" s="41"/>
      <c r="J888" s="41"/>
      <c r="K888" s="26" t="str">
        <f>_xlfn.IFNA(VLOOKUP(E888,الاوردرات!$B$1:$C$600,2,0),"")</f>
        <v/>
      </c>
      <c r="L888" s="52"/>
      <c r="N888" s="21" t="str">
        <f t="shared" si="29"/>
        <v/>
      </c>
      <c r="O888" s="22" t="str">
        <f>_xlfn.IFNA((VLOOKUP(F888,help!$C$2:$F$12,4,0))*(N888*24),"")</f>
        <v/>
      </c>
      <c r="AP888" s="17">
        <f t="shared" si="28"/>
        <v>0</v>
      </c>
    </row>
    <row r="889" spans="2:42" ht="33" x14ac:dyDescent="0.25">
      <c r="B889" s="13">
        <f>COUNTIFS($E$3:E889,'تقرير منتج تام'!$E$4)</f>
        <v>8</v>
      </c>
      <c r="C889" s="37"/>
      <c r="D889" s="38"/>
      <c r="E889" s="43"/>
      <c r="F889" s="39"/>
      <c r="G889" s="40"/>
      <c r="H889" s="40"/>
      <c r="I889" s="41"/>
      <c r="J889" s="41"/>
      <c r="K889" s="26" t="str">
        <f>_xlfn.IFNA(VLOOKUP(E889,الاوردرات!$B$1:$C$600,2,0),"")</f>
        <v/>
      </c>
      <c r="L889" s="52"/>
      <c r="N889" s="21" t="str">
        <f t="shared" si="29"/>
        <v/>
      </c>
      <c r="O889" s="22" t="str">
        <f>_xlfn.IFNA((VLOOKUP(F889,help!$C$2:$F$12,4,0))*(N889*24),"")</f>
        <v/>
      </c>
      <c r="AP889" s="17">
        <f t="shared" si="28"/>
        <v>0</v>
      </c>
    </row>
    <row r="890" spans="2:42" ht="33" x14ac:dyDescent="0.25">
      <c r="B890" s="13">
        <f>COUNTIFS($E$3:E890,'تقرير منتج تام'!$E$4)</f>
        <v>8</v>
      </c>
      <c r="C890" s="37"/>
      <c r="D890" s="38"/>
      <c r="E890" s="43"/>
      <c r="F890" s="39"/>
      <c r="G890" s="40"/>
      <c r="H890" s="40"/>
      <c r="I890" s="41"/>
      <c r="J890" s="41"/>
      <c r="K890" s="26" t="str">
        <f>_xlfn.IFNA(VLOOKUP(E890,الاوردرات!$B$1:$C$600,2,0),"")</f>
        <v/>
      </c>
      <c r="L890" s="52"/>
      <c r="N890" s="21" t="str">
        <f t="shared" si="29"/>
        <v/>
      </c>
      <c r="O890" s="22" t="str">
        <f>_xlfn.IFNA((VLOOKUP(F890,help!$C$2:$F$12,4,0))*(N890*24),"")</f>
        <v/>
      </c>
      <c r="AP890" s="17">
        <f t="shared" si="28"/>
        <v>0</v>
      </c>
    </row>
    <row r="891" spans="2:42" ht="33" x14ac:dyDescent="0.25">
      <c r="B891" s="13">
        <f>COUNTIFS($E$3:E891,'تقرير منتج تام'!$E$4)</f>
        <v>8</v>
      </c>
      <c r="C891" s="37"/>
      <c r="D891" s="38"/>
      <c r="E891" s="37"/>
      <c r="F891" s="39"/>
      <c r="G891" s="40"/>
      <c r="H891" s="40"/>
      <c r="I891" s="41"/>
      <c r="J891" s="41"/>
      <c r="K891" s="26" t="str">
        <f>_xlfn.IFNA(VLOOKUP(E891,الاوردرات!$B$1:$C$600,2,0),"")</f>
        <v/>
      </c>
      <c r="L891" s="52"/>
      <c r="N891" s="21" t="str">
        <f t="shared" si="29"/>
        <v/>
      </c>
      <c r="O891" s="22" t="str">
        <f>_xlfn.IFNA((VLOOKUP(F891,help!$C$2:$F$12,4,0))*(N891*24),"")</f>
        <v/>
      </c>
      <c r="AP891" s="17">
        <f t="shared" si="28"/>
        <v>0</v>
      </c>
    </row>
    <row r="892" spans="2:42" ht="33" x14ac:dyDescent="0.25">
      <c r="B892" s="13">
        <f>COUNTIFS($E$3:E892,'تقرير منتج تام'!$E$4)</f>
        <v>8</v>
      </c>
      <c r="C892" s="37"/>
      <c r="D892" s="38"/>
      <c r="E892" s="37"/>
      <c r="F892" s="39"/>
      <c r="G892" s="40"/>
      <c r="H892" s="40"/>
      <c r="I892" s="41"/>
      <c r="J892" s="41"/>
      <c r="K892" s="26" t="str">
        <f>_xlfn.IFNA(VLOOKUP(E892,الاوردرات!$B$1:$C$600,2,0),"")</f>
        <v/>
      </c>
      <c r="L892" s="52"/>
      <c r="N892" s="21" t="str">
        <f t="shared" si="29"/>
        <v/>
      </c>
      <c r="O892" s="22" t="str">
        <f>_xlfn.IFNA((VLOOKUP(F892,help!$C$2:$F$12,4,0))*(N892*24),"")</f>
        <v/>
      </c>
      <c r="AP892" s="17">
        <f t="shared" si="28"/>
        <v>0</v>
      </c>
    </row>
    <row r="893" spans="2:42" ht="33" x14ac:dyDescent="0.25">
      <c r="B893" s="13">
        <f>COUNTIFS($E$3:E893,'تقرير منتج تام'!$E$4)</f>
        <v>8</v>
      </c>
      <c r="C893" s="37"/>
      <c r="D893" s="38"/>
      <c r="E893" s="37"/>
      <c r="F893" s="39"/>
      <c r="G893" s="40"/>
      <c r="H893" s="40"/>
      <c r="I893" s="41"/>
      <c r="J893" s="41"/>
      <c r="K893" s="26" t="str">
        <f>_xlfn.IFNA(VLOOKUP(E893,الاوردرات!$B$1:$C$600,2,0),"")</f>
        <v/>
      </c>
      <c r="L893" s="52"/>
      <c r="N893" s="21" t="str">
        <f t="shared" si="29"/>
        <v/>
      </c>
      <c r="O893" s="22" t="str">
        <f>_xlfn.IFNA((VLOOKUP(F893,help!$C$2:$F$12,4,0))*(N893*24),"")</f>
        <v/>
      </c>
      <c r="AP893" s="17">
        <f t="shared" si="28"/>
        <v>0</v>
      </c>
    </row>
    <row r="894" spans="2:42" ht="33" x14ac:dyDescent="0.25">
      <c r="B894" s="13">
        <f>COUNTIFS($E$3:E894,'تقرير منتج تام'!$E$4)</f>
        <v>8</v>
      </c>
      <c r="C894" s="37"/>
      <c r="D894" s="38"/>
      <c r="E894" s="37"/>
      <c r="F894" s="39"/>
      <c r="G894" s="40"/>
      <c r="H894" s="40"/>
      <c r="I894" s="41"/>
      <c r="J894" s="41"/>
      <c r="K894" s="26" t="str">
        <f>_xlfn.IFNA(VLOOKUP(E894,الاوردرات!$B$1:$C$600,2,0),"")</f>
        <v/>
      </c>
      <c r="L894" s="52"/>
      <c r="N894" s="21" t="str">
        <f t="shared" si="29"/>
        <v/>
      </c>
      <c r="O894" s="22" t="str">
        <f>_xlfn.IFNA((VLOOKUP(F894,help!$C$2:$F$12,4,0))*(N894*24),"")</f>
        <v/>
      </c>
      <c r="AP894" s="17">
        <f t="shared" si="28"/>
        <v>0</v>
      </c>
    </row>
    <row r="895" spans="2:42" ht="33" x14ac:dyDescent="0.25">
      <c r="B895" s="13">
        <f>COUNTIFS($E$3:E895,'تقرير منتج تام'!$E$4)</f>
        <v>8</v>
      </c>
      <c r="C895" s="37"/>
      <c r="D895" s="38"/>
      <c r="E895" s="37"/>
      <c r="F895" s="39"/>
      <c r="G895" s="40"/>
      <c r="H895" s="40"/>
      <c r="I895" s="41"/>
      <c r="J895" s="41"/>
      <c r="K895" s="26" t="str">
        <f>_xlfn.IFNA(VLOOKUP(E895,الاوردرات!$B$1:$C$600,2,0),"")</f>
        <v/>
      </c>
      <c r="L895" s="52"/>
      <c r="N895" s="21" t="str">
        <f t="shared" si="29"/>
        <v/>
      </c>
      <c r="O895" s="22" t="str">
        <f>_xlfn.IFNA((VLOOKUP(F895,help!$C$2:$F$12,4,0))*(N895*24),"")</f>
        <v/>
      </c>
      <c r="AP895" s="17">
        <f t="shared" si="28"/>
        <v>0</v>
      </c>
    </row>
    <row r="896" spans="2:42" ht="33" x14ac:dyDescent="0.25">
      <c r="B896" s="13">
        <f>COUNTIFS($E$3:E896,'تقرير منتج تام'!$E$4)</f>
        <v>8</v>
      </c>
      <c r="C896" s="37"/>
      <c r="D896" s="38"/>
      <c r="E896" s="37"/>
      <c r="F896" s="39"/>
      <c r="G896" s="40"/>
      <c r="H896" s="40"/>
      <c r="I896" s="41"/>
      <c r="J896" s="41"/>
      <c r="K896" s="26" t="str">
        <f>_xlfn.IFNA(VLOOKUP(E896,الاوردرات!$B$1:$C$600,2,0),"")</f>
        <v/>
      </c>
      <c r="L896" s="52"/>
      <c r="N896" s="21" t="str">
        <f t="shared" si="29"/>
        <v/>
      </c>
      <c r="O896" s="22" t="str">
        <f>_xlfn.IFNA((VLOOKUP(F896,help!$C$2:$F$12,4,0))*(N896*24),"")</f>
        <v/>
      </c>
      <c r="AP896" s="17">
        <f t="shared" si="28"/>
        <v>0</v>
      </c>
    </row>
    <row r="897" spans="2:42" ht="33" x14ac:dyDescent="0.25">
      <c r="B897" s="13">
        <f>COUNTIFS($E$3:E897,'تقرير منتج تام'!$E$4)</f>
        <v>8</v>
      </c>
      <c r="C897" s="37"/>
      <c r="D897" s="38"/>
      <c r="E897" s="37"/>
      <c r="F897" s="39"/>
      <c r="G897" s="40"/>
      <c r="H897" s="40"/>
      <c r="I897" s="41"/>
      <c r="J897" s="41"/>
      <c r="K897" s="26" t="str">
        <f>_xlfn.IFNA(VLOOKUP(E897,الاوردرات!$B$1:$C$600,2,0),"")</f>
        <v/>
      </c>
      <c r="L897" s="52"/>
      <c r="N897" s="21" t="str">
        <f t="shared" si="29"/>
        <v/>
      </c>
      <c r="O897" s="22" t="str">
        <f>_xlfn.IFNA((VLOOKUP(F897,help!$C$2:$F$12,4,0))*(N897*24),"")</f>
        <v/>
      </c>
      <c r="AP897" s="17">
        <f t="shared" si="28"/>
        <v>0</v>
      </c>
    </row>
    <row r="898" spans="2:42" ht="33" x14ac:dyDescent="0.25">
      <c r="B898" s="13">
        <f>COUNTIFS($E$3:E898,'تقرير منتج تام'!$E$4)</f>
        <v>8</v>
      </c>
      <c r="C898" s="37"/>
      <c r="D898" s="38"/>
      <c r="E898" s="37"/>
      <c r="F898" s="39"/>
      <c r="G898" s="40"/>
      <c r="H898" s="40"/>
      <c r="I898" s="41"/>
      <c r="J898" s="41"/>
      <c r="K898" s="26" t="str">
        <f>_xlfn.IFNA(VLOOKUP(E898,الاوردرات!$B$1:$C$600,2,0),"")</f>
        <v/>
      </c>
      <c r="L898" s="52"/>
      <c r="N898" s="21" t="str">
        <f t="shared" si="29"/>
        <v/>
      </c>
      <c r="O898" s="22" t="str">
        <f>_xlfn.IFNA((VLOOKUP(F898,help!$C$2:$F$12,4,0))*(N898*24),"")</f>
        <v/>
      </c>
      <c r="AP898" s="17">
        <f t="shared" si="28"/>
        <v>0</v>
      </c>
    </row>
    <row r="899" spans="2:42" ht="33" x14ac:dyDescent="0.25">
      <c r="B899" s="13">
        <f>COUNTIFS($E$3:E899,'تقرير منتج تام'!$E$4)</f>
        <v>8</v>
      </c>
      <c r="C899" s="37"/>
      <c r="D899" s="38"/>
      <c r="E899" s="37"/>
      <c r="F899" s="39"/>
      <c r="G899" s="40"/>
      <c r="H899" s="40"/>
      <c r="I899" s="41"/>
      <c r="J899" s="41"/>
      <c r="K899" s="26" t="str">
        <f>_xlfn.IFNA(VLOOKUP(E899,الاوردرات!$B$1:$C$600,2,0),"")</f>
        <v/>
      </c>
      <c r="L899" s="52"/>
      <c r="N899" s="21" t="str">
        <f t="shared" si="29"/>
        <v/>
      </c>
      <c r="O899" s="22" t="str">
        <f>_xlfn.IFNA((VLOOKUP(F899,help!$C$2:$F$12,4,0))*(N899*24),"")</f>
        <v/>
      </c>
      <c r="AP899" s="17">
        <f t="shared" si="28"/>
        <v>0</v>
      </c>
    </row>
    <row r="900" spans="2:42" ht="33" x14ac:dyDescent="0.25">
      <c r="B900" s="13">
        <f>COUNTIFS($E$3:E900,'تقرير منتج تام'!$E$4)</f>
        <v>8</v>
      </c>
      <c r="C900" s="37"/>
      <c r="D900" s="38"/>
      <c r="E900" s="37"/>
      <c r="F900" s="39"/>
      <c r="G900" s="40"/>
      <c r="H900" s="40"/>
      <c r="I900" s="41"/>
      <c r="J900" s="41"/>
      <c r="K900" s="26" t="str">
        <f>_xlfn.IFNA(VLOOKUP(E900,الاوردرات!$B$1:$C$600,2,0),"")</f>
        <v/>
      </c>
      <c r="L900" s="52"/>
      <c r="N900" s="21" t="str">
        <f t="shared" si="29"/>
        <v/>
      </c>
      <c r="O900" s="22" t="str">
        <f>_xlfn.IFNA((VLOOKUP(F900,help!$C$2:$F$12,4,0))*(N900*24),"")</f>
        <v/>
      </c>
      <c r="AP900" s="17">
        <f t="shared" ref="AP900:AP963" si="30">D900</f>
        <v>0</v>
      </c>
    </row>
    <row r="901" spans="2:42" ht="33" x14ac:dyDescent="0.25">
      <c r="B901" s="13">
        <f>COUNTIFS($E$3:E901,'تقرير منتج تام'!$E$4)</f>
        <v>8</v>
      </c>
      <c r="C901" s="37"/>
      <c r="D901" s="38"/>
      <c r="E901" s="37"/>
      <c r="F901" s="39"/>
      <c r="G901" s="40"/>
      <c r="H901" s="40"/>
      <c r="I901" s="41"/>
      <c r="J901" s="41"/>
      <c r="K901" s="26" t="str">
        <f>_xlfn.IFNA(VLOOKUP(E901,الاوردرات!$B$1:$C$600,2,0),"")</f>
        <v/>
      </c>
      <c r="L901" s="52"/>
      <c r="N901" s="21" t="str">
        <f t="shared" si="29"/>
        <v/>
      </c>
      <c r="O901" s="22" t="str">
        <f>_xlfn.IFNA((VLOOKUP(F901,help!$C$2:$F$12,4,0))*(N901*24),"")</f>
        <v/>
      </c>
      <c r="AP901" s="17">
        <f t="shared" si="30"/>
        <v>0</v>
      </c>
    </row>
    <row r="902" spans="2:42" ht="33" x14ac:dyDescent="0.25">
      <c r="B902" s="13">
        <f>COUNTIFS($E$3:E902,'تقرير منتج تام'!$E$4)</f>
        <v>8</v>
      </c>
      <c r="C902" s="37"/>
      <c r="D902" s="38"/>
      <c r="E902" s="37"/>
      <c r="F902" s="39"/>
      <c r="G902" s="40"/>
      <c r="H902" s="40"/>
      <c r="I902" s="41"/>
      <c r="J902" s="41"/>
      <c r="K902" s="26" t="str">
        <f>_xlfn.IFNA(VLOOKUP(E902,الاوردرات!$B$1:$C$600,2,0),"")</f>
        <v/>
      </c>
      <c r="L902" s="52"/>
      <c r="N902" s="21" t="str">
        <f t="shared" si="29"/>
        <v/>
      </c>
      <c r="O902" s="22" t="str">
        <f>_xlfn.IFNA((VLOOKUP(F902,help!$C$2:$F$12,4,0))*(N902*24),"")</f>
        <v/>
      </c>
      <c r="AP902" s="17">
        <f t="shared" si="30"/>
        <v>0</v>
      </c>
    </row>
    <row r="903" spans="2:42" ht="33" x14ac:dyDescent="0.25">
      <c r="B903" s="13">
        <f>COUNTIFS($E$3:E903,'تقرير منتج تام'!$E$4)</f>
        <v>8</v>
      </c>
      <c r="C903" s="37"/>
      <c r="D903" s="38"/>
      <c r="E903" s="37"/>
      <c r="F903" s="39"/>
      <c r="G903" s="40"/>
      <c r="H903" s="40"/>
      <c r="I903" s="41"/>
      <c r="J903" s="41"/>
      <c r="K903" s="26" t="str">
        <f>_xlfn.IFNA(VLOOKUP(E903,الاوردرات!$B$1:$C$600,2,0),"")</f>
        <v/>
      </c>
      <c r="L903" s="52"/>
      <c r="N903" s="21" t="str">
        <f t="shared" si="29"/>
        <v/>
      </c>
      <c r="O903" s="22" t="str">
        <f>_xlfn.IFNA((VLOOKUP(F903,help!$C$2:$F$12,4,0))*(N903*24),"")</f>
        <v/>
      </c>
      <c r="AP903" s="17">
        <f t="shared" si="30"/>
        <v>0</v>
      </c>
    </row>
    <row r="904" spans="2:42" ht="33" x14ac:dyDescent="0.25">
      <c r="B904" s="13">
        <f>COUNTIFS($E$3:E904,'تقرير منتج تام'!$E$4)</f>
        <v>8</v>
      </c>
      <c r="C904" s="37"/>
      <c r="D904" s="38"/>
      <c r="E904" s="37"/>
      <c r="F904" s="39"/>
      <c r="G904" s="40"/>
      <c r="H904" s="40"/>
      <c r="I904" s="41"/>
      <c r="J904" s="41"/>
      <c r="K904" s="26" t="str">
        <f>_xlfn.IFNA(VLOOKUP(E904,الاوردرات!$B$1:$C$600,2,0),"")</f>
        <v/>
      </c>
      <c r="L904" s="52"/>
      <c r="N904" s="21" t="str">
        <f t="shared" si="29"/>
        <v/>
      </c>
      <c r="O904" s="22" t="str">
        <f>_xlfn.IFNA((VLOOKUP(F904,help!$C$2:$F$12,4,0))*(N904*24),"")</f>
        <v/>
      </c>
      <c r="AP904" s="17">
        <f t="shared" si="30"/>
        <v>0</v>
      </c>
    </row>
    <row r="905" spans="2:42" ht="33" x14ac:dyDescent="0.25">
      <c r="B905" s="13">
        <f>COUNTIFS($E$3:E905,'تقرير منتج تام'!$E$4)</f>
        <v>8</v>
      </c>
      <c r="C905" s="37"/>
      <c r="D905" s="38"/>
      <c r="E905" s="37"/>
      <c r="F905" s="39"/>
      <c r="G905" s="40"/>
      <c r="H905" s="40"/>
      <c r="I905" s="41"/>
      <c r="J905" s="41"/>
      <c r="K905" s="26" t="str">
        <f>_xlfn.IFNA(VLOOKUP(E905,الاوردرات!$B$1:$C$600,2,0),"")</f>
        <v/>
      </c>
      <c r="L905" s="52"/>
      <c r="N905" s="21" t="str">
        <f t="shared" si="29"/>
        <v/>
      </c>
      <c r="O905" s="22" t="str">
        <f>_xlfn.IFNA((VLOOKUP(F905,help!$C$2:$F$12,4,0))*(N905*24),"")</f>
        <v/>
      </c>
      <c r="AP905" s="17">
        <f t="shared" si="30"/>
        <v>0</v>
      </c>
    </row>
    <row r="906" spans="2:42" ht="33" x14ac:dyDescent="0.25">
      <c r="B906" s="13">
        <f>COUNTIFS($E$3:E906,'تقرير منتج تام'!$E$4)</f>
        <v>8</v>
      </c>
      <c r="C906" s="37"/>
      <c r="D906" s="38"/>
      <c r="E906" s="37"/>
      <c r="F906" s="39"/>
      <c r="G906" s="40"/>
      <c r="H906" s="40"/>
      <c r="I906" s="41"/>
      <c r="J906" s="41"/>
      <c r="K906" s="26" t="str">
        <f>_xlfn.IFNA(VLOOKUP(E906,الاوردرات!$B$1:$C$600,2,0),"")</f>
        <v/>
      </c>
      <c r="L906" s="52"/>
      <c r="N906" s="21" t="str">
        <f t="shared" si="29"/>
        <v/>
      </c>
      <c r="O906" s="22" t="str">
        <f>_xlfn.IFNA((VLOOKUP(F906,help!$C$2:$F$12,4,0))*(N906*24),"")</f>
        <v/>
      </c>
      <c r="AP906" s="17">
        <f t="shared" si="30"/>
        <v>0</v>
      </c>
    </row>
    <row r="907" spans="2:42" ht="33" x14ac:dyDescent="0.25">
      <c r="B907" s="13">
        <f>COUNTIFS($E$3:E907,'تقرير منتج تام'!$E$4)</f>
        <v>8</v>
      </c>
      <c r="C907" s="37"/>
      <c r="D907" s="38"/>
      <c r="E907" s="37"/>
      <c r="F907" s="39"/>
      <c r="G907" s="40"/>
      <c r="H907" s="40"/>
      <c r="I907" s="41"/>
      <c r="J907" s="41"/>
      <c r="K907" s="26" t="str">
        <f>_xlfn.IFNA(VLOOKUP(E907,الاوردرات!$B$1:$C$600,2,0),"")</f>
        <v/>
      </c>
      <c r="L907" s="52"/>
      <c r="N907" s="21" t="str">
        <f t="shared" si="29"/>
        <v/>
      </c>
      <c r="O907" s="22" t="str">
        <f>_xlfn.IFNA((VLOOKUP(F907,help!$C$2:$F$12,4,0))*(N907*24),"")</f>
        <v/>
      </c>
      <c r="AP907" s="17">
        <f t="shared" si="30"/>
        <v>0</v>
      </c>
    </row>
    <row r="908" spans="2:42" ht="33" x14ac:dyDescent="0.25">
      <c r="B908" s="13">
        <f>COUNTIFS($E$3:E908,'تقرير منتج تام'!$E$4)</f>
        <v>8</v>
      </c>
      <c r="C908" s="37"/>
      <c r="D908" s="38"/>
      <c r="E908" s="37"/>
      <c r="F908" s="39"/>
      <c r="G908" s="40"/>
      <c r="H908" s="40"/>
      <c r="I908" s="41"/>
      <c r="J908" s="41"/>
      <c r="K908" s="26" t="str">
        <f>_xlfn.IFNA(VLOOKUP(E908,الاوردرات!$B$1:$C$600,2,0),"")</f>
        <v/>
      </c>
      <c r="L908" s="52"/>
      <c r="N908" s="21" t="str">
        <f t="shared" si="29"/>
        <v/>
      </c>
      <c r="O908" s="22" t="str">
        <f>_xlfn.IFNA((VLOOKUP(F908,help!$C$2:$F$12,4,0))*(N908*24),"")</f>
        <v/>
      </c>
      <c r="AP908" s="17">
        <f t="shared" si="30"/>
        <v>0</v>
      </c>
    </row>
    <row r="909" spans="2:42" ht="33" x14ac:dyDescent="0.25">
      <c r="B909" s="13">
        <f>COUNTIFS($E$3:E909,'تقرير منتج تام'!$E$4)</f>
        <v>8</v>
      </c>
      <c r="C909" s="37"/>
      <c r="D909" s="38"/>
      <c r="E909" s="37"/>
      <c r="F909" s="39"/>
      <c r="G909" s="40"/>
      <c r="H909" s="40"/>
      <c r="I909" s="41"/>
      <c r="J909" s="41"/>
      <c r="K909" s="26" t="str">
        <f>_xlfn.IFNA(VLOOKUP(E909,الاوردرات!$B$1:$C$600,2,0),"")</f>
        <v/>
      </c>
      <c r="L909" s="52"/>
      <c r="N909" s="21" t="str">
        <f t="shared" si="29"/>
        <v/>
      </c>
      <c r="O909" s="22" t="str">
        <f>_xlfn.IFNA((VLOOKUP(F909,help!$C$2:$F$12,4,0))*(N909*24),"")</f>
        <v/>
      </c>
      <c r="AP909" s="17">
        <f t="shared" si="30"/>
        <v>0</v>
      </c>
    </row>
    <row r="910" spans="2:42" ht="33" x14ac:dyDescent="0.25">
      <c r="B910" s="13">
        <f>COUNTIFS($E$3:E910,'تقرير منتج تام'!$E$4)</f>
        <v>8</v>
      </c>
      <c r="C910" s="37"/>
      <c r="D910" s="38"/>
      <c r="E910" s="37"/>
      <c r="F910" s="39"/>
      <c r="G910" s="40"/>
      <c r="H910" s="40"/>
      <c r="I910" s="41"/>
      <c r="J910" s="41"/>
      <c r="K910" s="26" t="str">
        <f>_xlfn.IFNA(VLOOKUP(E910,الاوردرات!$B$1:$C$600,2,0),"")</f>
        <v/>
      </c>
      <c r="L910" s="52"/>
      <c r="N910" s="21" t="str">
        <f t="shared" si="29"/>
        <v/>
      </c>
      <c r="O910" s="22" t="str">
        <f>_xlfn.IFNA((VLOOKUP(F910,help!$C$2:$F$12,4,0))*(N910*24),"")</f>
        <v/>
      </c>
      <c r="AP910" s="17">
        <f t="shared" si="30"/>
        <v>0</v>
      </c>
    </row>
    <row r="911" spans="2:42" ht="33" x14ac:dyDescent="0.25">
      <c r="B911" s="13">
        <f>COUNTIFS($E$3:E911,'تقرير منتج تام'!$E$4)</f>
        <v>8</v>
      </c>
      <c r="C911" s="37"/>
      <c r="D911" s="38"/>
      <c r="E911" s="37"/>
      <c r="F911" s="39"/>
      <c r="G911" s="40"/>
      <c r="H911" s="40"/>
      <c r="I911" s="41"/>
      <c r="J911" s="41"/>
      <c r="K911" s="26" t="str">
        <f>_xlfn.IFNA(VLOOKUP(E911,الاوردرات!$B$1:$C$600,2,0),"")</f>
        <v/>
      </c>
      <c r="L911" s="52"/>
      <c r="N911" s="21" t="str">
        <f t="shared" si="29"/>
        <v/>
      </c>
      <c r="O911" s="22" t="str">
        <f>_xlfn.IFNA((VLOOKUP(F911,help!$C$2:$F$12,4,0))*(N911*24),"")</f>
        <v/>
      </c>
      <c r="AP911" s="17">
        <f t="shared" si="30"/>
        <v>0</v>
      </c>
    </row>
    <row r="912" spans="2:42" ht="33" x14ac:dyDescent="0.25">
      <c r="B912" s="13">
        <f>COUNTIFS($E$3:E912,'تقرير منتج تام'!$E$4)</f>
        <v>8</v>
      </c>
      <c r="C912" s="37"/>
      <c r="D912" s="38"/>
      <c r="E912" s="37"/>
      <c r="F912" s="39"/>
      <c r="G912" s="40"/>
      <c r="H912" s="40"/>
      <c r="I912" s="41"/>
      <c r="J912" s="41"/>
      <c r="K912" s="26" t="str">
        <f>_xlfn.IFNA(VLOOKUP(E912,الاوردرات!$B$1:$C$600,2,0),"")</f>
        <v/>
      </c>
      <c r="L912" s="52"/>
      <c r="N912" s="21" t="str">
        <f t="shared" si="29"/>
        <v/>
      </c>
      <c r="O912" s="22" t="str">
        <f>_xlfn.IFNA((VLOOKUP(F912,help!$C$2:$F$12,4,0))*(N912*24),"")</f>
        <v/>
      </c>
      <c r="AP912" s="17">
        <f t="shared" si="30"/>
        <v>0</v>
      </c>
    </row>
    <row r="913" spans="2:42" ht="33" x14ac:dyDescent="0.25">
      <c r="B913" s="13">
        <f>COUNTIFS($E$3:E913,'تقرير منتج تام'!$E$4)</f>
        <v>8</v>
      </c>
      <c r="C913" s="37"/>
      <c r="D913" s="38"/>
      <c r="E913" s="37"/>
      <c r="F913" s="39"/>
      <c r="G913" s="40"/>
      <c r="H913" s="40"/>
      <c r="I913" s="41"/>
      <c r="J913" s="41"/>
      <c r="K913" s="26" t="str">
        <f>_xlfn.IFNA(VLOOKUP(E913,الاوردرات!$B$1:$C$600,2,0),"")</f>
        <v/>
      </c>
      <c r="L913" s="52"/>
      <c r="N913" s="21" t="str">
        <f t="shared" si="29"/>
        <v/>
      </c>
      <c r="O913" s="22" t="str">
        <f>_xlfn.IFNA((VLOOKUP(F913,help!$C$2:$F$12,4,0))*(N913*24),"")</f>
        <v/>
      </c>
      <c r="AP913" s="17">
        <f t="shared" si="30"/>
        <v>0</v>
      </c>
    </row>
    <row r="914" spans="2:42" ht="33" x14ac:dyDescent="0.25">
      <c r="B914" s="13">
        <f>COUNTIFS($E$3:E914,'تقرير منتج تام'!$E$4)</f>
        <v>8</v>
      </c>
      <c r="C914" s="37"/>
      <c r="D914" s="38"/>
      <c r="E914" s="37"/>
      <c r="F914" s="39"/>
      <c r="G914" s="40"/>
      <c r="H914" s="40"/>
      <c r="I914" s="41"/>
      <c r="J914" s="41"/>
      <c r="K914" s="26" t="str">
        <f>_xlfn.IFNA(VLOOKUP(E914,الاوردرات!$B$1:$C$600,2,0),"")</f>
        <v/>
      </c>
      <c r="L914" s="52"/>
      <c r="N914" s="21" t="str">
        <f t="shared" si="29"/>
        <v/>
      </c>
      <c r="O914" s="22" t="str">
        <f>_xlfn.IFNA((VLOOKUP(F914,help!$C$2:$F$12,4,0))*(N914*24),"")</f>
        <v/>
      </c>
      <c r="AP914" s="17">
        <f t="shared" si="30"/>
        <v>0</v>
      </c>
    </row>
    <row r="915" spans="2:42" ht="33" x14ac:dyDescent="0.25">
      <c r="B915" s="13">
        <f>COUNTIFS($E$3:E915,'تقرير منتج تام'!$E$4)</f>
        <v>8</v>
      </c>
      <c r="C915" s="37"/>
      <c r="D915" s="38"/>
      <c r="E915" s="37"/>
      <c r="F915" s="39"/>
      <c r="G915" s="40"/>
      <c r="H915" s="40"/>
      <c r="I915" s="41"/>
      <c r="J915" s="41"/>
      <c r="K915" s="26" t="str">
        <f>_xlfn.IFNA(VLOOKUP(E915,الاوردرات!$B$1:$C$600,2,0),"")</f>
        <v/>
      </c>
      <c r="L915" s="52"/>
      <c r="N915" s="21" t="str">
        <f t="shared" si="29"/>
        <v/>
      </c>
      <c r="O915" s="22" t="str">
        <f>_xlfn.IFNA((VLOOKUP(F915,help!$C$2:$F$12,4,0))*(N915*24),"")</f>
        <v/>
      </c>
      <c r="AP915" s="17">
        <f t="shared" si="30"/>
        <v>0</v>
      </c>
    </row>
    <row r="916" spans="2:42" ht="33" x14ac:dyDescent="0.25">
      <c r="B916" s="13">
        <f>COUNTIFS($E$3:E916,'تقرير منتج تام'!$E$4)</f>
        <v>8</v>
      </c>
      <c r="C916" s="37"/>
      <c r="D916" s="38"/>
      <c r="E916" s="37"/>
      <c r="F916" s="39"/>
      <c r="G916" s="40"/>
      <c r="H916" s="40"/>
      <c r="I916" s="41"/>
      <c r="J916" s="41"/>
      <c r="K916" s="26" t="str">
        <f>_xlfn.IFNA(VLOOKUP(E916,الاوردرات!$B$1:$C$600,2,0),"")</f>
        <v/>
      </c>
      <c r="L916" s="52"/>
      <c r="N916" s="21" t="str">
        <f t="shared" si="29"/>
        <v/>
      </c>
      <c r="O916" s="22" t="str">
        <f>_xlfn.IFNA((VLOOKUP(F916,help!$C$2:$F$12,4,0))*(N916*24),"")</f>
        <v/>
      </c>
      <c r="AP916" s="17">
        <f t="shared" si="30"/>
        <v>0</v>
      </c>
    </row>
    <row r="917" spans="2:42" ht="33" x14ac:dyDescent="0.25">
      <c r="B917" s="13">
        <f>COUNTIFS($E$3:E917,'تقرير منتج تام'!$E$4)</f>
        <v>8</v>
      </c>
      <c r="C917" s="37"/>
      <c r="D917" s="38"/>
      <c r="E917" s="37"/>
      <c r="F917" s="39"/>
      <c r="G917" s="40"/>
      <c r="H917" s="40"/>
      <c r="I917" s="41"/>
      <c r="J917" s="41"/>
      <c r="K917" s="26" t="str">
        <f>_xlfn.IFNA(VLOOKUP(E917,الاوردرات!$B$1:$C$600,2,0),"")</f>
        <v/>
      </c>
      <c r="L917" s="52"/>
      <c r="N917" s="21" t="str">
        <f t="shared" si="29"/>
        <v/>
      </c>
      <c r="O917" s="22" t="str">
        <f>_xlfn.IFNA((VLOOKUP(F917,help!$C$2:$F$12,4,0))*(N917*24),"")</f>
        <v/>
      </c>
      <c r="AP917" s="17">
        <f t="shared" si="30"/>
        <v>0</v>
      </c>
    </row>
    <row r="918" spans="2:42" ht="33" x14ac:dyDescent="0.25">
      <c r="B918" s="13">
        <f>COUNTIFS($E$3:E918,'تقرير منتج تام'!$E$4)</f>
        <v>8</v>
      </c>
      <c r="C918" s="37"/>
      <c r="D918" s="38"/>
      <c r="E918" s="37"/>
      <c r="F918" s="39"/>
      <c r="G918" s="40"/>
      <c r="H918" s="40"/>
      <c r="I918" s="41"/>
      <c r="J918" s="41"/>
      <c r="K918" s="26" t="str">
        <f>_xlfn.IFNA(VLOOKUP(E918,الاوردرات!$B$1:$C$600,2,0),"")</f>
        <v/>
      </c>
      <c r="L918" s="52"/>
      <c r="N918" s="21" t="str">
        <f t="shared" si="29"/>
        <v/>
      </c>
      <c r="O918" s="22" t="str">
        <f>_xlfn.IFNA((VLOOKUP(F918,help!$C$2:$F$12,4,0))*(N918*24),"")</f>
        <v/>
      </c>
      <c r="AP918" s="17">
        <f t="shared" si="30"/>
        <v>0</v>
      </c>
    </row>
    <row r="919" spans="2:42" ht="33" x14ac:dyDescent="0.25">
      <c r="B919" s="13">
        <f>COUNTIFS($E$3:E919,'تقرير منتج تام'!$E$4)</f>
        <v>8</v>
      </c>
      <c r="C919" s="37"/>
      <c r="D919" s="38"/>
      <c r="E919" s="37"/>
      <c r="F919" s="39"/>
      <c r="G919" s="40"/>
      <c r="H919" s="40"/>
      <c r="I919" s="41"/>
      <c r="J919" s="41"/>
      <c r="K919" s="26" t="str">
        <f>_xlfn.IFNA(VLOOKUP(E919,الاوردرات!$B$1:$C$600,2,0),"")</f>
        <v/>
      </c>
      <c r="L919" s="52"/>
      <c r="N919" s="21" t="str">
        <f t="shared" si="29"/>
        <v/>
      </c>
      <c r="O919" s="22" t="str">
        <f>_xlfn.IFNA((VLOOKUP(F919,help!$C$2:$F$12,4,0))*(N919*24),"")</f>
        <v/>
      </c>
      <c r="AP919" s="17">
        <f t="shared" si="30"/>
        <v>0</v>
      </c>
    </row>
    <row r="920" spans="2:42" ht="33" x14ac:dyDescent="0.25">
      <c r="B920" s="13">
        <f>COUNTIFS($E$3:E920,'تقرير منتج تام'!$E$4)</f>
        <v>8</v>
      </c>
      <c r="C920" s="37"/>
      <c r="D920" s="38"/>
      <c r="E920" s="37"/>
      <c r="F920" s="39"/>
      <c r="G920" s="40"/>
      <c r="H920" s="40"/>
      <c r="I920" s="41"/>
      <c r="J920" s="41"/>
      <c r="K920" s="26" t="str">
        <f>_xlfn.IFNA(VLOOKUP(E920,الاوردرات!$B$1:$C$600,2,0),"")</f>
        <v/>
      </c>
      <c r="L920" s="52"/>
      <c r="N920" s="21" t="str">
        <f t="shared" si="29"/>
        <v/>
      </c>
      <c r="O920" s="22" t="str">
        <f>_xlfn.IFNA((VLOOKUP(F920,help!$C$2:$F$12,4,0))*(N920*24),"")</f>
        <v/>
      </c>
      <c r="AP920" s="17">
        <f t="shared" si="30"/>
        <v>0</v>
      </c>
    </row>
    <row r="921" spans="2:42" ht="33" x14ac:dyDescent="0.25">
      <c r="B921" s="13">
        <f>COUNTIFS($E$3:E921,'تقرير منتج تام'!$E$4)</f>
        <v>8</v>
      </c>
      <c r="C921" s="37"/>
      <c r="D921" s="38"/>
      <c r="E921" s="37"/>
      <c r="F921" s="39"/>
      <c r="G921" s="40"/>
      <c r="H921" s="40"/>
      <c r="I921" s="41"/>
      <c r="J921" s="41"/>
      <c r="K921" s="26" t="str">
        <f>_xlfn.IFNA(VLOOKUP(E921,الاوردرات!$B$1:$C$600,2,0),"")</f>
        <v/>
      </c>
      <c r="L921" s="52"/>
      <c r="N921" s="21" t="str">
        <f t="shared" si="29"/>
        <v/>
      </c>
      <c r="O921" s="22" t="str">
        <f>_xlfn.IFNA((VLOOKUP(F921,help!$C$2:$F$12,4,0))*(N921*24),"")</f>
        <v/>
      </c>
      <c r="AP921" s="17">
        <f t="shared" si="30"/>
        <v>0</v>
      </c>
    </row>
    <row r="922" spans="2:42" ht="33" x14ac:dyDescent="0.25">
      <c r="B922" s="13">
        <f>COUNTIFS($E$3:E922,'تقرير منتج تام'!$E$4)</f>
        <v>8</v>
      </c>
      <c r="C922" s="37"/>
      <c r="D922" s="38"/>
      <c r="E922" s="37"/>
      <c r="F922" s="39"/>
      <c r="G922" s="40"/>
      <c r="H922" s="40"/>
      <c r="I922" s="41"/>
      <c r="J922" s="41"/>
      <c r="K922" s="26" t="str">
        <f>_xlfn.IFNA(VLOOKUP(E922,الاوردرات!$B$1:$C$600,2,0),"")</f>
        <v/>
      </c>
      <c r="L922" s="52"/>
      <c r="N922" s="21" t="str">
        <f t="shared" si="29"/>
        <v/>
      </c>
      <c r="O922" s="22" t="str">
        <f>_xlfn.IFNA((VLOOKUP(F922,help!$C$2:$F$12,4,0))*(N922*24),"")</f>
        <v/>
      </c>
      <c r="AP922" s="17">
        <f t="shared" si="30"/>
        <v>0</v>
      </c>
    </row>
    <row r="923" spans="2:42" ht="33" x14ac:dyDescent="0.25">
      <c r="B923" s="13">
        <f>COUNTIFS($E$3:E923,'تقرير منتج تام'!$E$4)</f>
        <v>8</v>
      </c>
      <c r="C923" s="37"/>
      <c r="D923" s="38"/>
      <c r="E923" s="37"/>
      <c r="F923" s="39"/>
      <c r="G923" s="40"/>
      <c r="H923" s="40"/>
      <c r="I923" s="41"/>
      <c r="J923" s="41"/>
      <c r="K923" s="26" t="str">
        <f>_xlfn.IFNA(VLOOKUP(E923,الاوردرات!$B$1:$C$600,2,0),"")</f>
        <v/>
      </c>
      <c r="L923" s="52"/>
      <c r="N923" s="21" t="str">
        <f t="shared" si="29"/>
        <v/>
      </c>
      <c r="O923" s="22" t="str">
        <f>_xlfn.IFNA((VLOOKUP(F923,help!$C$2:$F$12,4,0))*(N923*24),"")</f>
        <v/>
      </c>
      <c r="AP923" s="17">
        <f t="shared" si="30"/>
        <v>0</v>
      </c>
    </row>
    <row r="924" spans="2:42" ht="33" x14ac:dyDescent="0.25">
      <c r="B924" s="13">
        <f>COUNTIFS($E$3:E924,'تقرير منتج تام'!$E$4)</f>
        <v>8</v>
      </c>
      <c r="C924" s="37"/>
      <c r="D924" s="38"/>
      <c r="E924" s="37"/>
      <c r="F924" s="39"/>
      <c r="G924" s="40"/>
      <c r="H924" s="40"/>
      <c r="I924" s="41"/>
      <c r="J924" s="41"/>
      <c r="K924" s="26" t="str">
        <f>_xlfn.IFNA(VLOOKUP(E924,الاوردرات!$B$1:$C$600,2,0),"")</f>
        <v/>
      </c>
      <c r="L924" s="52"/>
      <c r="N924" s="21" t="str">
        <f t="shared" si="29"/>
        <v/>
      </c>
      <c r="O924" s="22" t="str">
        <f>_xlfn.IFNA((VLOOKUP(F924,help!$C$2:$F$12,4,0))*(N924*24),"")</f>
        <v/>
      </c>
      <c r="AP924" s="17">
        <f t="shared" si="30"/>
        <v>0</v>
      </c>
    </row>
    <row r="925" spans="2:42" ht="33" x14ac:dyDescent="0.25">
      <c r="B925" s="13">
        <f>COUNTIFS($E$3:E925,'تقرير منتج تام'!$E$4)</f>
        <v>8</v>
      </c>
      <c r="C925" s="37"/>
      <c r="D925" s="38"/>
      <c r="E925" s="37"/>
      <c r="F925" s="39"/>
      <c r="G925" s="40"/>
      <c r="H925" s="40"/>
      <c r="I925" s="41"/>
      <c r="J925" s="41"/>
      <c r="K925" s="26" t="str">
        <f>_xlfn.IFNA(VLOOKUP(E925,الاوردرات!$B$1:$C$600,2,0),"")</f>
        <v/>
      </c>
      <c r="L925" s="52"/>
      <c r="N925" s="21" t="str">
        <f t="shared" si="29"/>
        <v/>
      </c>
      <c r="O925" s="22" t="str">
        <f>_xlfn.IFNA((VLOOKUP(F925,help!$C$2:$F$12,4,0))*(N925*24),"")</f>
        <v/>
      </c>
      <c r="AP925" s="17">
        <f t="shared" si="30"/>
        <v>0</v>
      </c>
    </row>
    <row r="926" spans="2:42" ht="33" x14ac:dyDescent="0.25">
      <c r="B926" s="13">
        <f>COUNTIFS($E$3:E926,'تقرير منتج تام'!$E$4)</f>
        <v>8</v>
      </c>
      <c r="C926" s="37"/>
      <c r="D926" s="38"/>
      <c r="E926" s="37"/>
      <c r="F926" s="39"/>
      <c r="G926" s="40"/>
      <c r="H926" s="40"/>
      <c r="I926" s="41"/>
      <c r="J926" s="41"/>
      <c r="K926" s="26" t="str">
        <f>_xlfn.IFNA(VLOOKUP(E926,الاوردرات!$B$1:$C$600,2,0),"")</f>
        <v/>
      </c>
      <c r="L926" s="52"/>
      <c r="N926" s="21" t="str">
        <f t="shared" si="29"/>
        <v/>
      </c>
      <c r="O926" s="22" t="str">
        <f>_xlfn.IFNA((VLOOKUP(F926,help!$C$2:$F$12,4,0))*(N926*24),"")</f>
        <v/>
      </c>
      <c r="AP926" s="17">
        <f t="shared" si="30"/>
        <v>0</v>
      </c>
    </row>
    <row r="927" spans="2:42" ht="33" x14ac:dyDescent="0.25">
      <c r="B927" s="13">
        <f>COUNTIFS($E$3:E927,'تقرير منتج تام'!$E$4)</f>
        <v>8</v>
      </c>
      <c r="C927" s="37"/>
      <c r="D927" s="38"/>
      <c r="E927" s="37"/>
      <c r="F927" s="39"/>
      <c r="G927" s="40"/>
      <c r="H927" s="40"/>
      <c r="I927" s="41"/>
      <c r="J927" s="41"/>
      <c r="K927" s="26" t="str">
        <f>_xlfn.IFNA(VLOOKUP(E927,الاوردرات!$B$1:$C$600,2,0),"")</f>
        <v/>
      </c>
      <c r="L927" s="52"/>
      <c r="N927" s="21" t="str">
        <f t="shared" si="29"/>
        <v/>
      </c>
      <c r="O927" s="22" t="str">
        <f>_xlfn.IFNA((VLOOKUP(F927,help!$C$2:$F$12,4,0))*(N927*24),"")</f>
        <v/>
      </c>
      <c r="AP927" s="17">
        <f t="shared" si="30"/>
        <v>0</v>
      </c>
    </row>
    <row r="928" spans="2:42" ht="33" x14ac:dyDescent="0.25">
      <c r="B928" s="13">
        <f>COUNTIFS($E$3:E928,'تقرير منتج تام'!$E$4)</f>
        <v>8</v>
      </c>
      <c r="C928" s="37"/>
      <c r="D928" s="38"/>
      <c r="E928" s="37"/>
      <c r="F928" s="39"/>
      <c r="G928" s="40"/>
      <c r="H928" s="40"/>
      <c r="I928" s="41"/>
      <c r="J928" s="41"/>
      <c r="K928" s="26" t="str">
        <f>_xlfn.IFNA(VLOOKUP(E928,الاوردرات!$B$1:$C$600,2,0),"")</f>
        <v/>
      </c>
      <c r="L928" s="52"/>
      <c r="N928" s="21" t="str">
        <f t="shared" si="29"/>
        <v/>
      </c>
      <c r="O928" s="22" t="str">
        <f>_xlfn.IFNA((VLOOKUP(F928,help!$C$2:$F$12,4,0))*(N928*24),"")</f>
        <v/>
      </c>
      <c r="AP928" s="17">
        <f t="shared" si="30"/>
        <v>0</v>
      </c>
    </row>
    <row r="929" spans="2:42" ht="33" x14ac:dyDescent="0.25">
      <c r="B929" s="13">
        <f>COUNTIFS($E$3:E929,'تقرير منتج تام'!$E$4)</f>
        <v>8</v>
      </c>
      <c r="C929" s="37"/>
      <c r="D929" s="38"/>
      <c r="E929" s="37"/>
      <c r="F929" s="39"/>
      <c r="G929" s="40"/>
      <c r="H929" s="40"/>
      <c r="I929" s="41"/>
      <c r="J929" s="41"/>
      <c r="K929" s="26" t="str">
        <f>_xlfn.IFNA(VLOOKUP(E929,الاوردرات!$B$1:$C$600,2,0),"")</f>
        <v/>
      </c>
      <c r="L929" s="52"/>
      <c r="N929" s="21" t="str">
        <f t="shared" si="29"/>
        <v/>
      </c>
      <c r="O929" s="22" t="str">
        <f>_xlfn.IFNA((VLOOKUP(F929,help!$C$2:$F$12,4,0))*(N929*24),"")</f>
        <v/>
      </c>
      <c r="AP929" s="17">
        <f t="shared" si="30"/>
        <v>0</v>
      </c>
    </row>
    <row r="930" spans="2:42" ht="33" x14ac:dyDescent="0.25">
      <c r="B930" s="13">
        <f>COUNTIFS($E$3:E930,'تقرير منتج تام'!$E$4)</f>
        <v>8</v>
      </c>
      <c r="C930" s="37"/>
      <c r="D930" s="38"/>
      <c r="E930" s="37"/>
      <c r="F930" s="39"/>
      <c r="G930" s="40"/>
      <c r="H930" s="40"/>
      <c r="I930" s="41"/>
      <c r="J930" s="41"/>
      <c r="K930" s="26" t="str">
        <f>_xlfn.IFNA(VLOOKUP(E930,الاوردرات!$B$1:$C$600,2,0),"")</f>
        <v/>
      </c>
      <c r="L930" s="52"/>
      <c r="N930" s="21" t="str">
        <f t="shared" si="29"/>
        <v/>
      </c>
      <c r="O930" s="22" t="str">
        <f>_xlfn.IFNA((VLOOKUP(F930,help!$C$2:$F$12,4,0))*(N930*24),"")</f>
        <v/>
      </c>
      <c r="AP930" s="17">
        <f t="shared" si="30"/>
        <v>0</v>
      </c>
    </row>
    <row r="931" spans="2:42" ht="33" x14ac:dyDescent="0.25">
      <c r="B931" s="13">
        <f>COUNTIFS($E$3:E931,'تقرير منتج تام'!$E$4)</f>
        <v>8</v>
      </c>
      <c r="C931" s="37"/>
      <c r="D931" s="38"/>
      <c r="E931" s="37"/>
      <c r="F931" s="39"/>
      <c r="G931" s="40"/>
      <c r="H931" s="40"/>
      <c r="I931" s="41"/>
      <c r="J931" s="41"/>
      <c r="K931" s="26" t="str">
        <f>_xlfn.IFNA(VLOOKUP(E931,الاوردرات!$B$1:$C$600,2,0),"")</f>
        <v/>
      </c>
      <c r="L931" s="52"/>
      <c r="N931" s="21" t="str">
        <f t="shared" si="29"/>
        <v/>
      </c>
      <c r="O931" s="22" t="str">
        <f>_xlfn.IFNA((VLOOKUP(F931,help!$C$2:$F$12,4,0))*(N931*24),"")</f>
        <v/>
      </c>
      <c r="AP931" s="17">
        <f t="shared" si="30"/>
        <v>0</v>
      </c>
    </row>
    <row r="932" spans="2:42" ht="33" x14ac:dyDescent="0.25">
      <c r="B932" s="13">
        <f>COUNTIFS($E$3:E932,'تقرير منتج تام'!$E$4)</f>
        <v>8</v>
      </c>
      <c r="C932" s="37"/>
      <c r="D932" s="38"/>
      <c r="E932" s="37"/>
      <c r="F932" s="39"/>
      <c r="G932" s="40"/>
      <c r="H932" s="40"/>
      <c r="I932" s="41"/>
      <c r="J932" s="41"/>
      <c r="K932" s="26" t="str">
        <f>_xlfn.IFNA(VLOOKUP(E932,الاوردرات!$B$1:$C$600,2,0),"")</f>
        <v/>
      </c>
      <c r="L932" s="52"/>
      <c r="N932" s="21" t="str">
        <f t="shared" si="29"/>
        <v/>
      </c>
      <c r="O932" s="22" t="str">
        <f>_xlfn.IFNA((VLOOKUP(F932,help!$C$2:$F$12,4,0))*(N932*24),"")</f>
        <v/>
      </c>
      <c r="AP932" s="17">
        <f t="shared" si="30"/>
        <v>0</v>
      </c>
    </row>
    <row r="933" spans="2:42" ht="33" x14ac:dyDescent="0.25">
      <c r="B933" s="13">
        <f>COUNTIFS($E$3:E933,'تقرير منتج تام'!$E$4)</f>
        <v>8</v>
      </c>
      <c r="C933" s="37"/>
      <c r="D933" s="38"/>
      <c r="E933" s="37"/>
      <c r="F933" s="39"/>
      <c r="G933" s="40"/>
      <c r="H933" s="40"/>
      <c r="I933" s="41"/>
      <c r="J933" s="41"/>
      <c r="K933" s="26" t="str">
        <f>_xlfn.IFNA(VLOOKUP(E933,الاوردرات!$B$1:$C$600,2,0),"")</f>
        <v/>
      </c>
      <c r="L933" s="52"/>
      <c r="N933" s="21" t="str">
        <f t="shared" si="29"/>
        <v/>
      </c>
      <c r="O933" s="22" t="str">
        <f>_xlfn.IFNA((VLOOKUP(F933,help!$C$2:$F$12,4,0))*(N933*24),"")</f>
        <v/>
      </c>
      <c r="AP933" s="17">
        <f t="shared" si="30"/>
        <v>0</v>
      </c>
    </row>
    <row r="934" spans="2:42" ht="33" x14ac:dyDescent="0.25">
      <c r="B934" s="13">
        <f>COUNTIFS($E$3:E934,'تقرير منتج تام'!$E$4)</f>
        <v>8</v>
      </c>
      <c r="C934" s="37"/>
      <c r="D934" s="38"/>
      <c r="E934" s="37"/>
      <c r="F934" s="39"/>
      <c r="G934" s="40"/>
      <c r="H934" s="40"/>
      <c r="I934" s="41"/>
      <c r="J934" s="41"/>
      <c r="K934" s="26" t="str">
        <f>_xlfn.IFNA(VLOOKUP(E934,الاوردرات!$B$1:$C$600,2,0),"")</f>
        <v/>
      </c>
      <c r="L934" s="52"/>
      <c r="N934" s="21" t="str">
        <f t="shared" si="29"/>
        <v/>
      </c>
      <c r="O934" s="22" t="str">
        <f>_xlfn.IFNA((VLOOKUP(F934,help!$C$2:$F$12,4,0))*(N934*24),"")</f>
        <v/>
      </c>
      <c r="AP934" s="17">
        <f t="shared" si="30"/>
        <v>0</v>
      </c>
    </row>
    <row r="935" spans="2:42" ht="33" x14ac:dyDescent="0.25">
      <c r="B935" s="13">
        <f>COUNTIFS($E$3:E935,'تقرير منتج تام'!$E$4)</f>
        <v>8</v>
      </c>
      <c r="C935" s="37"/>
      <c r="D935" s="38"/>
      <c r="E935" s="37"/>
      <c r="F935" s="39"/>
      <c r="G935" s="40"/>
      <c r="H935" s="40"/>
      <c r="I935" s="41"/>
      <c r="J935" s="41"/>
      <c r="K935" s="26" t="str">
        <f>_xlfn.IFNA(VLOOKUP(E935,الاوردرات!$B$1:$C$600,2,0),"")</f>
        <v/>
      </c>
      <c r="L935" s="52"/>
      <c r="N935" s="21" t="str">
        <f t="shared" si="29"/>
        <v/>
      </c>
      <c r="O935" s="22" t="str">
        <f>_xlfn.IFNA((VLOOKUP(F935,help!$C$2:$F$12,4,0))*(N935*24),"")</f>
        <v/>
      </c>
      <c r="AP935" s="17">
        <f t="shared" si="30"/>
        <v>0</v>
      </c>
    </row>
    <row r="936" spans="2:42" ht="33" x14ac:dyDescent="0.25">
      <c r="B936" s="13">
        <f>COUNTIFS($E$3:E936,'تقرير منتج تام'!$E$4)</f>
        <v>8</v>
      </c>
      <c r="C936" s="37"/>
      <c r="D936" s="38"/>
      <c r="E936" s="37"/>
      <c r="F936" s="39"/>
      <c r="G936" s="40"/>
      <c r="H936" s="40"/>
      <c r="I936" s="41"/>
      <c r="J936" s="41"/>
      <c r="K936" s="26" t="str">
        <f>_xlfn.IFNA(VLOOKUP(E936,الاوردرات!$B$1:$C$600,2,0),"")</f>
        <v/>
      </c>
      <c r="L936" s="52"/>
      <c r="N936" s="21" t="str">
        <f t="shared" si="29"/>
        <v/>
      </c>
      <c r="O936" s="22" t="str">
        <f>_xlfn.IFNA((VLOOKUP(F936,help!$C$2:$F$12,4,0))*(N936*24),"")</f>
        <v/>
      </c>
      <c r="AP936" s="17">
        <f t="shared" si="30"/>
        <v>0</v>
      </c>
    </row>
    <row r="937" spans="2:42" ht="33" x14ac:dyDescent="0.25">
      <c r="B937" s="13">
        <f>COUNTIFS($E$3:E937,'تقرير منتج تام'!$E$4)</f>
        <v>8</v>
      </c>
      <c r="C937" s="37"/>
      <c r="D937" s="38"/>
      <c r="E937" s="37"/>
      <c r="F937" s="39"/>
      <c r="G937" s="40"/>
      <c r="H937" s="40"/>
      <c r="I937" s="41"/>
      <c r="J937" s="41"/>
      <c r="K937" s="26" t="str">
        <f>_xlfn.IFNA(VLOOKUP(E937,الاوردرات!$B$1:$C$600,2,0),"")</f>
        <v/>
      </c>
      <c r="L937" s="52"/>
      <c r="N937" s="21" t="str">
        <f t="shared" si="29"/>
        <v/>
      </c>
      <c r="O937" s="22" t="str">
        <f>_xlfn.IFNA((VLOOKUP(F937,help!$C$2:$F$12,4,0))*(N937*24),"")</f>
        <v/>
      </c>
      <c r="AP937" s="17">
        <f t="shared" si="30"/>
        <v>0</v>
      </c>
    </row>
    <row r="938" spans="2:42" ht="33" x14ac:dyDescent="0.25">
      <c r="B938" s="13">
        <f>COUNTIFS($E$3:E938,'تقرير منتج تام'!$E$4)</f>
        <v>8</v>
      </c>
      <c r="C938" s="37"/>
      <c r="D938" s="38"/>
      <c r="E938" s="37"/>
      <c r="F938" s="39"/>
      <c r="G938" s="40"/>
      <c r="H938" s="40"/>
      <c r="I938" s="41"/>
      <c r="J938" s="41"/>
      <c r="K938" s="26" t="str">
        <f>_xlfn.IFNA(VLOOKUP(E938,الاوردرات!$B$1:$C$600,2,0),"")</f>
        <v/>
      </c>
      <c r="L938" s="52"/>
      <c r="N938" s="21" t="str">
        <f t="shared" si="29"/>
        <v/>
      </c>
      <c r="O938" s="22" t="str">
        <f>_xlfn.IFNA((VLOOKUP(F938,help!$C$2:$F$12,4,0))*(N938*24),"")</f>
        <v/>
      </c>
      <c r="AP938" s="17">
        <f t="shared" si="30"/>
        <v>0</v>
      </c>
    </row>
    <row r="939" spans="2:42" ht="33" x14ac:dyDescent="0.25">
      <c r="B939" s="13">
        <f>COUNTIFS($E$3:E939,'تقرير منتج تام'!$E$4)</f>
        <v>8</v>
      </c>
      <c r="C939" s="37"/>
      <c r="D939" s="38"/>
      <c r="E939" s="37"/>
      <c r="F939" s="39"/>
      <c r="G939" s="40"/>
      <c r="H939" s="40"/>
      <c r="I939" s="41"/>
      <c r="J939" s="41"/>
      <c r="K939" s="26" t="str">
        <f>_xlfn.IFNA(VLOOKUP(E939,الاوردرات!$B$1:$C$600,2,0),"")</f>
        <v/>
      </c>
      <c r="L939" s="52"/>
      <c r="N939" s="21" t="str">
        <f t="shared" si="29"/>
        <v/>
      </c>
      <c r="O939" s="22" t="str">
        <f>_xlfn.IFNA((VLOOKUP(F939,help!$C$2:$F$12,4,0))*(N939*24),"")</f>
        <v/>
      </c>
      <c r="AP939" s="17">
        <f t="shared" si="30"/>
        <v>0</v>
      </c>
    </row>
    <row r="940" spans="2:42" ht="33" x14ac:dyDescent="0.25">
      <c r="B940" s="13">
        <f>COUNTIFS($E$3:E940,'تقرير منتج تام'!$E$4)</f>
        <v>8</v>
      </c>
      <c r="C940" s="37"/>
      <c r="D940" s="38"/>
      <c r="E940" s="37"/>
      <c r="F940" s="39"/>
      <c r="G940" s="40"/>
      <c r="H940" s="40"/>
      <c r="I940" s="41"/>
      <c r="J940" s="41"/>
      <c r="K940" s="26" t="str">
        <f>_xlfn.IFNA(VLOOKUP(E940,الاوردرات!$B$1:$C$600,2,0),"")</f>
        <v/>
      </c>
      <c r="L940" s="52"/>
      <c r="N940" s="21" t="str">
        <f t="shared" si="29"/>
        <v/>
      </c>
      <c r="O940" s="22" t="str">
        <f>_xlfn.IFNA((VLOOKUP(F940,help!$C$2:$F$12,4,0))*(N940*24),"")</f>
        <v/>
      </c>
      <c r="AP940" s="17">
        <f t="shared" si="30"/>
        <v>0</v>
      </c>
    </row>
    <row r="941" spans="2:42" ht="33" x14ac:dyDescent="0.25">
      <c r="B941" s="13">
        <f>COUNTIFS($E$3:E941,'تقرير منتج تام'!$E$4)</f>
        <v>8</v>
      </c>
      <c r="C941" s="37"/>
      <c r="D941" s="38"/>
      <c r="E941" s="37"/>
      <c r="F941" s="39"/>
      <c r="G941" s="40"/>
      <c r="H941" s="40"/>
      <c r="I941" s="41"/>
      <c r="J941" s="41"/>
      <c r="K941" s="26" t="str">
        <f>_xlfn.IFNA(VLOOKUP(E941,الاوردرات!$B$1:$C$600,2,0),"")</f>
        <v/>
      </c>
      <c r="L941" s="52"/>
      <c r="N941" s="21" t="str">
        <f t="shared" si="29"/>
        <v/>
      </c>
      <c r="O941" s="22" t="str">
        <f>_xlfn.IFNA((VLOOKUP(F941,help!$C$2:$F$12,4,0))*(N941*24),"")</f>
        <v/>
      </c>
      <c r="AP941" s="17">
        <f t="shared" si="30"/>
        <v>0</v>
      </c>
    </row>
    <row r="942" spans="2:42" ht="33" x14ac:dyDescent="0.25">
      <c r="B942" s="13">
        <f>COUNTIFS($E$3:E942,'تقرير منتج تام'!$E$4)</f>
        <v>8</v>
      </c>
      <c r="C942" s="37"/>
      <c r="D942" s="38"/>
      <c r="E942" s="37"/>
      <c r="F942" s="39"/>
      <c r="G942" s="40"/>
      <c r="H942" s="40"/>
      <c r="I942" s="41"/>
      <c r="J942" s="41"/>
      <c r="K942" s="26" t="str">
        <f>_xlfn.IFNA(VLOOKUP(E942,الاوردرات!$B$1:$C$600,2,0),"")</f>
        <v/>
      </c>
      <c r="L942" s="52"/>
      <c r="N942" s="21" t="str">
        <f t="shared" si="29"/>
        <v/>
      </c>
      <c r="O942" s="22" t="str">
        <f>_xlfn.IFNA((VLOOKUP(F942,help!$C$2:$F$12,4,0))*(N942*24),"")</f>
        <v/>
      </c>
      <c r="AP942" s="17">
        <f t="shared" si="30"/>
        <v>0</v>
      </c>
    </row>
    <row r="943" spans="2:42" ht="33" x14ac:dyDescent="0.25">
      <c r="B943" s="13">
        <f>COUNTIFS($E$3:E943,'تقرير منتج تام'!$E$4)</f>
        <v>8</v>
      </c>
      <c r="C943" s="37"/>
      <c r="D943" s="38"/>
      <c r="E943" s="37"/>
      <c r="F943" s="39"/>
      <c r="G943" s="40"/>
      <c r="H943" s="40"/>
      <c r="I943" s="41"/>
      <c r="J943" s="41"/>
      <c r="K943" s="26" t="str">
        <f>_xlfn.IFNA(VLOOKUP(E943,الاوردرات!$B$1:$C$600,2,0),"")</f>
        <v/>
      </c>
      <c r="L943" s="52"/>
      <c r="N943" s="21" t="str">
        <f t="shared" si="29"/>
        <v/>
      </c>
      <c r="O943" s="22" t="str">
        <f>_xlfn.IFNA((VLOOKUP(F943,help!$C$2:$F$12,4,0))*(N943*24),"")</f>
        <v/>
      </c>
      <c r="AP943" s="17">
        <f t="shared" si="30"/>
        <v>0</v>
      </c>
    </row>
    <row r="944" spans="2:42" ht="33" x14ac:dyDescent="0.25">
      <c r="B944" s="13">
        <f>COUNTIFS($E$3:E944,'تقرير منتج تام'!$E$4)</f>
        <v>8</v>
      </c>
      <c r="C944" s="37"/>
      <c r="D944" s="38"/>
      <c r="E944" s="37"/>
      <c r="F944" s="39"/>
      <c r="G944" s="40"/>
      <c r="H944" s="40"/>
      <c r="I944" s="41"/>
      <c r="J944" s="41"/>
      <c r="K944" s="26" t="str">
        <f>_xlfn.IFNA(VLOOKUP(E944,الاوردرات!$B$1:$C$600,2,0),"")</f>
        <v/>
      </c>
      <c r="L944" s="52"/>
      <c r="N944" s="21" t="str">
        <f t="shared" si="29"/>
        <v/>
      </c>
      <c r="O944" s="22" t="str">
        <f>_xlfn.IFNA((VLOOKUP(F944,help!$C$2:$F$12,4,0))*(N944*24),"")</f>
        <v/>
      </c>
      <c r="AP944" s="17">
        <f t="shared" si="30"/>
        <v>0</v>
      </c>
    </row>
    <row r="945" spans="2:42" ht="33" x14ac:dyDescent="0.25">
      <c r="B945" s="13">
        <f>COUNTIFS($E$3:E945,'تقرير منتج تام'!$E$4)</f>
        <v>8</v>
      </c>
      <c r="C945" s="37"/>
      <c r="D945" s="38"/>
      <c r="E945" s="37"/>
      <c r="F945" s="39"/>
      <c r="G945" s="40"/>
      <c r="H945" s="40"/>
      <c r="I945" s="41"/>
      <c r="J945" s="41"/>
      <c r="K945" s="26" t="str">
        <f>_xlfn.IFNA(VLOOKUP(E945,الاوردرات!$B$1:$C$600,2,0),"")</f>
        <v/>
      </c>
      <c r="L945" s="52"/>
      <c r="N945" s="21" t="str">
        <f t="shared" si="29"/>
        <v/>
      </c>
      <c r="O945" s="22" t="str">
        <f>_xlfn.IFNA((VLOOKUP(F945,help!$C$2:$F$12,4,0))*(N945*24),"")</f>
        <v/>
      </c>
      <c r="AP945" s="17">
        <f t="shared" si="30"/>
        <v>0</v>
      </c>
    </row>
    <row r="946" spans="2:42" ht="33" x14ac:dyDescent="0.25">
      <c r="B946" s="13">
        <f>COUNTIFS($E$3:E946,'تقرير منتج تام'!$E$4)</f>
        <v>8</v>
      </c>
      <c r="C946" s="37"/>
      <c r="D946" s="38"/>
      <c r="E946" s="37"/>
      <c r="F946" s="39"/>
      <c r="G946" s="40"/>
      <c r="H946" s="40"/>
      <c r="I946" s="41"/>
      <c r="J946" s="41"/>
      <c r="K946" s="26" t="str">
        <f>_xlfn.IFNA(VLOOKUP(E946,الاوردرات!$B$1:$C$600,2,0),"")</f>
        <v/>
      </c>
      <c r="L946" s="52"/>
      <c r="N946" s="21" t="str">
        <f t="shared" si="29"/>
        <v/>
      </c>
      <c r="O946" s="22" t="str">
        <f>_xlfn.IFNA((VLOOKUP(F946,help!$C$2:$F$12,4,0))*(N946*24),"")</f>
        <v/>
      </c>
      <c r="AP946" s="17">
        <f t="shared" si="30"/>
        <v>0</v>
      </c>
    </row>
    <row r="947" spans="2:42" ht="33" x14ac:dyDescent="0.25">
      <c r="B947" s="13">
        <f>COUNTIFS($E$3:E947,'تقرير منتج تام'!$E$4)</f>
        <v>8</v>
      </c>
      <c r="C947" s="37"/>
      <c r="D947" s="38"/>
      <c r="E947" s="37"/>
      <c r="F947" s="39"/>
      <c r="G947" s="40"/>
      <c r="H947" s="40"/>
      <c r="I947" s="41"/>
      <c r="J947" s="41"/>
      <c r="K947" s="26" t="str">
        <f>_xlfn.IFNA(VLOOKUP(E947,الاوردرات!$B$1:$C$600,2,0),"")</f>
        <v/>
      </c>
      <c r="L947" s="52"/>
      <c r="N947" s="21" t="str">
        <f t="shared" si="29"/>
        <v/>
      </c>
      <c r="O947" s="22" t="str">
        <f>_xlfn.IFNA((VLOOKUP(F947,help!$C$2:$F$12,4,0))*(N947*24),"")</f>
        <v/>
      </c>
      <c r="AP947" s="17">
        <f t="shared" si="30"/>
        <v>0</v>
      </c>
    </row>
    <row r="948" spans="2:42" ht="33" x14ac:dyDescent="0.25">
      <c r="B948" s="13">
        <f>COUNTIFS($E$3:E948,'تقرير منتج تام'!$E$4)</f>
        <v>8</v>
      </c>
      <c r="C948" s="37"/>
      <c r="D948" s="38"/>
      <c r="E948" s="37"/>
      <c r="F948" s="39"/>
      <c r="G948" s="40"/>
      <c r="H948" s="40"/>
      <c r="I948" s="41"/>
      <c r="J948" s="41"/>
      <c r="K948" s="26" t="str">
        <f>_xlfn.IFNA(VLOOKUP(E948,الاوردرات!$B$1:$C$600,2,0),"")</f>
        <v/>
      </c>
      <c r="L948" s="52"/>
      <c r="N948" s="21" t="str">
        <f t="shared" si="29"/>
        <v/>
      </c>
      <c r="O948" s="22" t="str">
        <f>_xlfn.IFNA((VLOOKUP(F948,help!$C$2:$F$12,4,0))*(N948*24),"")</f>
        <v/>
      </c>
      <c r="AP948" s="17">
        <f t="shared" si="30"/>
        <v>0</v>
      </c>
    </row>
    <row r="949" spans="2:42" ht="33" x14ac:dyDescent="0.25">
      <c r="B949" s="13">
        <f>COUNTIFS($E$3:E949,'تقرير منتج تام'!$E$4)</f>
        <v>8</v>
      </c>
      <c r="C949" s="37"/>
      <c r="D949" s="38"/>
      <c r="E949" s="37"/>
      <c r="F949" s="39"/>
      <c r="G949" s="40"/>
      <c r="H949" s="40"/>
      <c r="I949" s="41"/>
      <c r="J949" s="41"/>
      <c r="K949" s="26" t="str">
        <f>_xlfn.IFNA(VLOOKUP(E949,الاوردرات!$B$1:$C$600,2,0),"")</f>
        <v/>
      </c>
      <c r="L949" s="52"/>
      <c r="N949" s="21" t="str">
        <f t="shared" si="29"/>
        <v/>
      </c>
      <c r="O949" s="22" t="str">
        <f>_xlfn.IFNA((VLOOKUP(F949,help!$C$2:$F$12,4,0))*(N949*24),"")</f>
        <v/>
      </c>
      <c r="AP949" s="17">
        <f t="shared" si="30"/>
        <v>0</v>
      </c>
    </row>
    <row r="950" spans="2:42" ht="33" x14ac:dyDescent="0.25">
      <c r="B950" s="13">
        <f>COUNTIFS($E$3:E950,'تقرير منتج تام'!$E$4)</f>
        <v>8</v>
      </c>
      <c r="C950" s="37"/>
      <c r="D950" s="38"/>
      <c r="E950" s="37"/>
      <c r="F950" s="39"/>
      <c r="G950" s="40"/>
      <c r="H950" s="40"/>
      <c r="I950" s="41"/>
      <c r="J950" s="41"/>
      <c r="K950" s="26" t="str">
        <f>_xlfn.IFNA(VLOOKUP(E950,الاوردرات!$B$1:$C$600,2,0),"")</f>
        <v/>
      </c>
      <c r="L950" s="52"/>
      <c r="N950" s="21" t="str">
        <f t="shared" si="29"/>
        <v/>
      </c>
      <c r="O950" s="22" t="str">
        <f>_xlfn.IFNA((VLOOKUP(F950,help!$C$2:$F$12,4,0))*(N950*24),"")</f>
        <v/>
      </c>
      <c r="AP950" s="17">
        <f t="shared" si="30"/>
        <v>0</v>
      </c>
    </row>
    <row r="951" spans="2:42" ht="33" x14ac:dyDescent="0.25">
      <c r="B951" s="13">
        <f>COUNTIFS($E$3:E951,'تقرير منتج تام'!$E$4)</f>
        <v>8</v>
      </c>
      <c r="C951" s="37"/>
      <c r="D951" s="38"/>
      <c r="E951" s="37"/>
      <c r="F951" s="39"/>
      <c r="G951" s="40"/>
      <c r="H951" s="40"/>
      <c r="I951" s="41"/>
      <c r="J951" s="41"/>
      <c r="K951" s="26" t="str">
        <f>_xlfn.IFNA(VLOOKUP(E951,الاوردرات!$B$1:$C$600,2,0),"")</f>
        <v/>
      </c>
      <c r="L951" s="52"/>
      <c r="N951" s="21" t="str">
        <f t="shared" ref="N951:N1014" si="31">IF(I951&lt;&gt;"",J951-I951,"")</f>
        <v/>
      </c>
      <c r="O951" s="22" t="str">
        <f>_xlfn.IFNA((VLOOKUP(F951,help!$C$2:$F$12,4,0))*(N951*24),"")</f>
        <v/>
      </c>
      <c r="AP951" s="17">
        <f t="shared" si="30"/>
        <v>0</v>
      </c>
    </row>
    <row r="952" spans="2:42" ht="33" x14ac:dyDescent="0.25">
      <c r="B952" s="13">
        <f>COUNTIFS($E$3:E952,'تقرير منتج تام'!$E$4)</f>
        <v>8</v>
      </c>
      <c r="C952" s="37"/>
      <c r="D952" s="38"/>
      <c r="E952" s="37"/>
      <c r="F952" s="39"/>
      <c r="G952" s="40"/>
      <c r="H952" s="40"/>
      <c r="I952" s="41"/>
      <c r="J952" s="41"/>
      <c r="K952" s="26" t="str">
        <f>_xlfn.IFNA(VLOOKUP(E952,الاوردرات!$B$1:$C$600,2,0),"")</f>
        <v/>
      </c>
      <c r="L952" s="52"/>
      <c r="N952" s="21" t="str">
        <f t="shared" si="31"/>
        <v/>
      </c>
      <c r="O952" s="22" t="str">
        <f>_xlfn.IFNA((VLOOKUP(F952,help!$C$2:$F$12,4,0))*(N952*24),"")</f>
        <v/>
      </c>
      <c r="AP952" s="17">
        <f t="shared" si="30"/>
        <v>0</v>
      </c>
    </row>
    <row r="953" spans="2:42" ht="33" x14ac:dyDescent="0.25">
      <c r="B953" s="13">
        <f>COUNTIFS($E$3:E953,'تقرير منتج تام'!$E$4)</f>
        <v>8</v>
      </c>
      <c r="C953" s="37"/>
      <c r="D953" s="38"/>
      <c r="E953" s="37"/>
      <c r="F953" s="39"/>
      <c r="G953" s="40"/>
      <c r="H953" s="40"/>
      <c r="I953" s="41"/>
      <c r="J953" s="41"/>
      <c r="K953" s="26" t="str">
        <f>_xlfn.IFNA(VLOOKUP(E953,الاوردرات!$B$1:$C$600,2,0),"")</f>
        <v/>
      </c>
      <c r="L953" s="52"/>
      <c r="N953" s="21" t="str">
        <f t="shared" si="31"/>
        <v/>
      </c>
      <c r="O953" s="22" t="str">
        <f>_xlfn.IFNA((VLOOKUP(F953,help!$C$2:$F$12,4,0))*(N953*24),"")</f>
        <v/>
      </c>
      <c r="AP953" s="17">
        <f t="shared" si="30"/>
        <v>0</v>
      </c>
    </row>
    <row r="954" spans="2:42" ht="33" x14ac:dyDescent="0.25">
      <c r="B954" s="13">
        <f>COUNTIFS($E$3:E954,'تقرير منتج تام'!$E$4)</f>
        <v>8</v>
      </c>
      <c r="C954" s="37"/>
      <c r="D954" s="38"/>
      <c r="E954" s="37"/>
      <c r="F954" s="39"/>
      <c r="G954" s="40"/>
      <c r="H954" s="40"/>
      <c r="I954" s="41"/>
      <c r="J954" s="41"/>
      <c r="K954" s="26" t="str">
        <f>_xlfn.IFNA(VLOOKUP(E954,الاوردرات!$B$1:$C$600,2,0),"")</f>
        <v/>
      </c>
      <c r="L954" s="52"/>
      <c r="N954" s="21" t="str">
        <f t="shared" si="31"/>
        <v/>
      </c>
      <c r="O954" s="22" t="str">
        <f>_xlfn.IFNA((VLOOKUP(F954,help!$C$2:$F$12,4,0))*(N954*24),"")</f>
        <v/>
      </c>
      <c r="AP954" s="17">
        <f t="shared" si="30"/>
        <v>0</v>
      </c>
    </row>
    <row r="955" spans="2:42" ht="33" x14ac:dyDescent="0.25">
      <c r="B955" s="13">
        <f>COUNTIFS($E$3:E955,'تقرير منتج تام'!$E$4)</f>
        <v>8</v>
      </c>
      <c r="C955" s="37"/>
      <c r="D955" s="38"/>
      <c r="E955" s="37"/>
      <c r="F955" s="39"/>
      <c r="G955" s="40"/>
      <c r="H955" s="40"/>
      <c r="I955" s="41"/>
      <c r="J955" s="41"/>
      <c r="K955" s="26" t="str">
        <f>_xlfn.IFNA(VLOOKUP(E955,الاوردرات!$B$1:$C$600,2,0),"")</f>
        <v/>
      </c>
      <c r="L955" s="52"/>
      <c r="N955" s="21" t="str">
        <f t="shared" si="31"/>
        <v/>
      </c>
      <c r="O955" s="22" t="str">
        <f>_xlfn.IFNA((VLOOKUP(F955,help!$C$2:$F$12,4,0))*(N955*24),"")</f>
        <v/>
      </c>
      <c r="AP955" s="17">
        <f t="shared" si="30"/>
        <v>0</v>
      </c>
    </row>
    <row r="956" spans="2:42" ht="33" x14ac:dyDescent="0.25">
      <c r="B956" s="13">
        <f>COUNTIFS($E$3:E956,'تقرير منتج تام'!$E$4)</f>
        <v>8</v>
      </c>
      <c r="C956" s="37"/>
      <c r="D956" s="38"/>
      <c r="E956" s="37"/>
      <c r="F956" s="39"/>
      <c r="G956" s="40"/>
      <c r="H956" s="40"/>
      <c r="I956" s="41"/>
      <c r="J956" s="41"/>
      <c r="K956" s="26" t="str">
        <f>_xlfn.IFNA(VLOOKUP(E956,الاوردرات!$B$1:$C$600,2,0),"")</f>
        <v/>
      </c>
      <c r="L956" s="52"/>
      <c r="N956" s="21" t="str">
        <f t="shared" si="31"/>
        <v/>
      </c>
      <c r="O956" s="22" t="str">
        <f>_xlfn.IFNA((VLOOKUP(F956,help!$C$2:$F$12,4,0))*(N956*24),"")</f>
        <v/>
      </c>
      <c r="AP956" s="17">
        <f t="shared" si="30"/>
        <v>0</v>
      </c>
    </row>
    <row r="957" spans="2:42" ht="33" x14ac:dyDescent="0.25">
      <c r="B957" s="13">
        <f>COUNTIFS($E$3:E957,'تقرير منتج تام'!$E$4)</f>
        <v>8</v>
      </c>
      <c r="C957" s="37"/>
      <c r="D957" s="38"/>
      <c r="E957" s="37"/>
      <c r="F957" s="39"/>
      <c r="G957" s="40"/>
      <c r="H957" s="40"/>
      <c r="I957" s="41"/>
      <c r="J957" s="41"/>
      <c r="K957" s="26" t="str">
        <f>_xlfn.IFNA(VLOOKUP(E957,الاوردرات!$B$1:$C$600,2,0),"")</f>
        <v/>
      </c>
      <c r="L957" s="52"/>
      <c r="N957" s="21" t="str">
        <f t="shared" si="31"/>
        <v/>
      </c>
      <c r="O957" s="22" t="str">
        <f>_xlfn.IFNA((VLOOKUP(F957,help!$C$2:$F$12,4,0))*(N957*24),"")</f>
        <v/>
      </c>
      <c r="AP957" s="17">
        <f t="shared" si="30"/>
        <v>0</v>
      </c>
    </row>
    <row r="958" spans="2:42" ht="33" x14ac:dyDescent="0.25">
      <c r="B958" s="13">
        <f>COUNTIFS($E$3:E958,'تقرير منتج تام'!$E$4)</f>
        <v>8</v>
      </c>
      <c r="C958" s="37"/>
      <c r="D958" s="38"/>
      <c r="E958" s="37"/>
      <c r="F958" s="39"/>
      <c r="G958" s="40"/>
      <c r="H958" s="40"/>
      <c r="I958" s="41"/>
      <c r="J958" s="41"/>
      <c r="K958" s="26" t="str">
        <f>_xlfn.IFNA(VLOOKUP(E958,الاوردرات!$B$1:$C$600,2,0),"")</f>
        <v/>
      </c>
      <c r="L958" s="52"/>
      <c r="N958" s="21" t="str">
        <f t="shared" si="31"/>
        <v/>
      </c>
      <c r="O958" s="22" t="str">
        <f>_xlfn.IFNA((VLOOKUP(F958,help!$C$2:$F$12,4,0))*(N958*24),"")</f>
        <v/>
      </c>
      <c r="AP958" s="17">
        <f t="shared" si="30"/>
        <v>0</v>
      </c>
    </row>
    <row r="959" spans="2:42" ht="33" x14ac:dyDescent="0.25">
      <c r="B959" s="13">
        <f>COUNTIFS($E$3:E959,'تقرير منتج تام'!$E$4)</f>
        <v>8</v>
      </c>
      <c r="C959" s="37"/>
      <c r="D959" s="38"/>
      <c r="E959" s="37"/>
      <c r="F959" s="39"/>
      <c r="G959" s="40"/>
      <c r="H959" s="40"/>
      <c r="I959" s="41"/>
      <c r="J959" s="41"/>
      <c r="K959" s="26" t="str">
        <f>_xlfn.IFNA(VLOOKUP(E959,الاوردرات!$B$1:$C$600,2,0),"")</f>
        <v/>
      </c>
      <c r="L959" s="52"/>
      <c r="N959" s="21" t="str">
        <f t="shared" si="31"/>
        <v/>
      </c>
      <c r="O959" s="22" t="str">
        <f>_xlfn.IFNA((VLOOKUP(F959,help!$C$2:$F$12,4,0))*(N959*24),"")</f>
        <v/>
      </c>
      <c r="AP959" s="17">
        <f t="shared" si="30"/>
        <v>0</v>
      </c>
    </row>
    <row r="960" spans="2:42" ht="33" x14ac:dyDescent="0.25">
      <c r="B960" s="13">
        <f>COUNTIFS($E$3:E960,'تقرير منتج تام'!$E$4)</f>
        <v>8</v>
      </c>
      <c r="C960" s="37"/>
      <c r="D960" s="38"/>
      <c r="E960" s="37"/>
      <c r="F960" s="39"/>
      <c r="G960" s="40"/>
      <c r="H960" s="40"/>
      <c r="I960" s="41"/>
      <c r="J960" s="41"/>
      <c r="K960" s="26" t="str">
        <f>_xlfn.IFNA(VLOOKUP(E960,الاوردرات!$B$1:$C$600,2,0),"")</f>
        <v/>
      </c>
      <c r="L960" s="52"/>
      <c r="N960" s="21" t="str">
        <f t="shared" si="31"/>
        <v/>
      </c>
      <c r="O960" s="22" t="str">
        <f>_xlfn.IFNA((VLOOKUP(F960,help!$C$2:$F$12,4,0))*(N960*24),"")</f>
        <v/>
      </c>
      <c r="AP960" s="17">
        <f t="shared" si="30"/>
        <v>0</v>
      </c>
    </row>
    <row r="961" spans="2:42" ht="33" x14ac:dyDescent="0.25">
      <c r="B961" s="13">
        <f>COUNTIFS($E$3:E961,'تقرير منتج تام'!$E$4)</f>
        <v>8</v>
      </c>
      <c r="C961" s="37"/>
      <c r="D961" s="38"/>
      <c r="E961" s="37"/>
      <c r="F961" s="39"/>
      <c r="G961" s="40"/>
      <c r="H961" s="40"/>
      <c r="I961" s="41"/>
      <c r="J961" s="41"/>
      <c r="K961" s="26" t="str">
        <f>_xlfn.IFNA(VLOOKUP(E961,الاوردرات!$B$1:$C$600,2,0),"")</f>
        <v/>
      </c>
      <c r="L961" s="52"/>
      <c r="N961" s="21" t="str">
        <f t="shared" si="31"/>
        <v/>
      </c>
      <c r="O961" s="22" t="str">
        <f>_xlfn.IFNA((VLOOKUP(F961,help!$C$2:$F$12,4,0))*(N961*24),"")</f>
        <v/>
      </c>
      <c r="AP961" s="17">
        <f t="shared" si="30"/>
        <v>0</v>
      </c>
    </row>
    <row r="962" spans="2:42" ht="33" x14ac:dyDescent="0.25">
      <c r="B962" s="13">
        <f>COUNTIFS($E$3:E962,'تقرير منتج تام'!$E$4)</f>
        <v>8</v>
      </c>
      <c r="C962" s="37"/>
      <c r="D962" s="38"/>
      <c r="E962" s="37"/>
      <c r="F962" s="39"/>
      <c r="G962" s="40"/>
      <c r="H962" s="40"/>
      <c r="I962" s="41"/>
      <c r="J962" s="41"/>
      <c r="K962" s="26" t="str">
        <f>_xlfn.IFNA(VLOOKUP(E962,الاوردرات!$B$1:$C$600,2,0),"")</f>
        <v/>
      </c>
      <c r="L962" s="52"/>
      <c r="N962" s="21" t="str">
        <f t="shared" si="31"/>
        <v/>
      </c>
      <c r="O962" s="22" t="str">
        <f>_xlfn.IFNA((VLOOKUP(F962,help!$C$2:$F$12,4,0))*(N962*24),"")</f>
        <v/>
      </c>
      <c r="AP962" s="17">
        <f t="shared" si="30"/>
        <v>0</v>
      </c>
    </row>
    <row r="963" spans="2:42" ht="33" x14ac:dyDescent="0.25">
      <c r="B963" s="13">
        <f>COUNTIFS($E$3:E963,'تقرير منتج تام'!$E$4)</f>
        <v>8</v>
      </c>
      <c r="C963" s="37"/>
      <c r="D963" s="38"/>
      <c r="E963" s="37"/>
      <c r="F963" s="39"/>
      <c r="G963" s="40"/>
      <c r="H963" s="40"/>
      <c r="I963" s="41"/>
      <c r="J963" s="41"/>
      <c r="K963" s="26" t="str">
        <f>_xlfn.IFNA(VLOOKUP(E963,الاوردرات!$B$1:$C$600,2,0),"")</f>
        <v/>
      </c>
      <c r="L963" s="52"/>
      <c r="N963" s="21" t="str">
        <f t="shared" si="31"/>
        <v/>
      </c>
      <c r="O963" s="22" t="str">
        <f>_xlfn.IFNA((VLOOKUP(F963,help!$C$2:$F$12,4,0))*(N963*24),"")</f>
        <v/>
      </c>
      <c r="AP963" s="17">
        <f t="shared" si="30"/>
        <v>0</v>
      </c>
    </row>
    <row r="964" spans="2:42" ht="33" x14ac:dyDescent="0.25">
      <c r="B964" s="13">
        <f>COUNTIFS($E$3:E964,'تقرير منتج تام'!$E$4)</f>
        <v>8</v>
      </c>
      <c r="C964" s="37"/>
      <c r="D964" s="38"/>
      <c r="E964" s="37"/>
      <c r="F964" s="39"/>
      <c r="G964" s="40"/>
      <c r="H964" s="40"/>
      <c r="I964" s="41"/>
      <c r="J964" s="41"/>
      <c r="K964" s="26" t="str">
        <f>_xlfn.IFNA(VLOOKUP(E964,الاوردرات!$B$1:$C$600,2,0),"")</f>
        <v/>
      </c>
      <c r="L964" s="52"/>
      <c r="N964" s="21" t="str">
        <f t="shared" si="31"/>
        <v/>
      </c>
      <c r="O964" s="22" t="str">
        <f>_xlfn.IFNA((VLOOKUP(F964,help!$C$2:$F$12,4,0))*(N964*24),"")</f>
        <v/>
      </c>
      <c r="AP964" s="17">
        <f t="shared" ref="AP964:AP1027" si="32">D964</f>
        <v>0</v>
      </c>
    </row>
    <row r="965" spans="2:42" ht="33" x14ac:dyDescent="0.25">
      <c r="B965" s="13">
        <f>COUNTIFS($E$3:E965,'تقرير منتج تام'!$E$4)</f>
        <v>8</v>
      </c>
      <c r="C965" s="37"/>
      <c r="D965" s="38"/>
      <c r="E965" s="37"/>
      <c r="F965" s="39"/>
      <c r="G965" s="40"/>
      <c r="H965" s="40"/>
      <c r="I965" s="41"/>
      <c r="J965" s="41"/>
      <c r="K965" s="26" t="str">
        <f>_xlfn.IFNA(VLOOKUP(E965,الاوردرات!$B$1:$C$600,2,0),"")</f>
        <v/>
      </c>
      <c r="L965" s="52"/>
      <c r="N965" s="21" t="str">
        <f t="shared" si="31"/>
        <v/>
      </c>
      <c r="O965" s="22" t="str">
        <f>_xlfn.IFNA((VLOOKUP(F965,help!$C$2:$F$12,4,0))*(N965*24),"")</f>
        <v/>
      </c>
      <c r="AP965" s="17">
        <f t="shared" si="32"/>
        <v>0</v>
      </c>
    </row>
    <row r="966" spans="2:42" ht="33" x14ac:dyDescent="0.25">
      <c r="B966" s="13">
        <f>COUNTIFS($E$3:E966,'تقرير منتج تام'!$E$4)</f>
        <v>8</v>
      </c>
      <c r="C966" s="37"/>
      <c r="D966" s="38"/>
      <c r="E966" s="37"/>
      <c r="F966" s="39"/>
      <c r="G966" s="40"/>
      <c r="H966" s="40"/>
      <c r="I966" s="41"/>
      <c r="J966" s="41"/>
      <c r="K966" s="26" t="str">
        <f>_xlfn.IFNA(VLOOKUP(E966,الاوردرات!$B$1:$C$600,2,0),"")</f>
        <v/>
      </c>
      <c r="L966" s="52"/>
      <c r="N966" s="21" t="str">
        <f t="shared" si="31"/>
        <v/>
      </c>
      <c r="O966" s="22" t="str">
        <f>_xlfn.IFNA((VLOOKUP(F966,help!$C$2:$F$12,4,0))*(N966*24),"")</f>
        <v/>
      </c>
      <c r="AP966" s="17">
        <f t="shared" si="32"/>
        <v>0</v>
      </c>
    </row>
    <row r="967" spans="2:42" ht="33" x14ac:dyDescent="0.25">
      <c r="B967" s="13">
        <f>COUNTIFS($E$3:E967,'تقرير منتج تام'!$E$4)</f>
        <v>8</v>
      </c>
      <c r="C967" s="37"/>
      <c r="D967" s="38"/>
      <c r="E967" s="37"/>
      <c r="F967" s="39"/>
      <c r="G967" s="40"/>
      <c r="H967" s="40"/>
      <c r="I967" s="41"/>
      <c r="J967" s="41"/>
      <c r="K967" s="26" t="str">
        <f>_xlfn.IFNA(VLOOKUP(E967,الاوردرات!$B$1:$C$600,2,0),"")</f>
        <v/>
      </c>
      <c r="L967" s="52"/>
      <c r="N967" s="21" t="str">
        <f t="shared" si="31"/>
        <v/>
      </c>
      <c r="O967" s="22" t="str">
        <f>_xlfn.IFNA((VLOOKUP(F967,help!$C$2:$F$12,4,0))*(N967*24),"")</f>
        <v/>
      </c>
      <c r="AP967" s="17">
        <f t="shared" si="32"/>
        <v>0</v>
      </c>
    </row>
    <row r="968" spans="2:42" ht="33" x14ac:dyDescent="0.25">
      <c r="B968" s="13">
        <f>COUNTIFS($E$3:E968,'تقرير منتج تام'!$E$4)</f>
        <v>8</v>
      </c>
      <c r="C968" s="37"/>
      <c r="D968" s="38"/>
      <c r="E968" s="37"/>
      <c r="F968" s="39"/>
      <c r="G968" s="40"/>
      <c r="H968" s="40"/>
      <c r="I968" s="41"/>
      <c r="J968" s="41"/>
      <c r="K968" s="26" t="str">
        <f>_xlfn.IFNA(VLOOKUP(E968,الاوردرات!$B$1:$C$600,2,0),"")</f>
        <v/>
      </c>
      <c r="L968" s="52"/>
      <c r="N968" s="21" t="str">
        <f t="shared" si="31"/>
        <v/>
      </c>
      <c r="O968" s="22" t="str">
        <f>_xlfn.IFNA((VLOOKUP(F968,help!$C$2:$F$12,4,0))*(N968*24),"")</f>
        <v/>
      </c>
      <c r="AP968" s="17">
        <f t="shared" si="32"/>
        <v>0</v>
      </c>
    </row>
    <row r="969" spans="2:42" ht="33" x14ac:dyDescent="0.25">
      <c r="B969" s="13">
        <f>COUNTIFS($E$3:E969,'تقرير منتج تام'!$E$4)</f>
        <v>8</v>
      </c>
      <c r="C969" s="37"/>
      <c r="D969" s="38"/>
      <c r="E969" s="37"/>
      <c r="F969" s="39"/>
      <c r="G969" s="40"/>
      <c r="H969" s="40"/>
      <c r="I969" s="41"/>
      <c r="J969" s="41"/>
      <c r="K969" s="26" t="str">
        <f>_xlfn.IFNA(VLOOKUP(E969,الاوردرات!$B$1:$C$600,2,0),"")</f>
        <v/>
      </c>
      <c r="L969" s="52"/>
      <c r="N969" s="21" t="str">
        <f t="shared" si="31"/>
        <v/>
      </c>
      <c r="O969" s="22" t="str">
        <f>_xlfn.IFNA((VLOOKUP(F969,help!$C$2:$F$12,4,0))*(N969*24),"")</f>
        <v/>
      </c>
      <c r="AP969" s="17">
        <f t="shared" si="32"/>
        <v>0</v>
      </c>
    </row>
    <row r="970" spans="2:42" ht="33" x14ac:dyDescent="0.25">
      <c r="B970" s="13">
        <f>COUNTIFS($E$3:E970,'تقرير منتج تام'!$E$4)</f>
        <v>8</v>
      </c>
      <c r="C970" s="37"/>
      <c r="D970" s="38"/>
      <c r="E970" s="37"/>
      <c r="F970" s="39"/>
      <c r="G970" s="40"/>
      <c r="H970" s="40"/>
      <c r="I970" s="41"/>
      <c r="J970" s="41"/>
      <c r="K970" s="26" t="str">
        <f>_xlfn.IFNA(VLOOKUP(E970,الاوردرات!$B$1:$C$600,2,0),"")</f>
        <v/>
      </c>
      <c r="L970" s="52"/>
      <c r="N970" s="21" t="str">
        <f t="shared" si="31"/>
        <v/>
      </c>
      <c r="O970" s="22" t="str">
        <f>_xlfn.IFNA((VLOOKUP(F970,help!$C$2:$F$12,4,0))*(N970*24),"")</f>
        <v/>
      </c>
      <c r="AP970" s="17">
        <f t="shared" si="32"/>
        <v>0</v>
      </c>
    </row>
    <row r="971" spans="2:42" ht="33" x14ac:dyDescent="0.25">
      <c r="B971" s="13">
        <f>COUNTIFS($E$3:E971,'تقرير منتج تام'!$E$4)</f>
        <v>8</v>
      </c>
      <c r="C971" s="37"/>
      <c r="D971" s="38"/>
      <c r="E971" s="37"/>
      <c r="F971" s="39"/>
      <c r="G971" s="40"/>
      <c r="H971" s="40"/>
      <c r="I971" s="41"/>
      <c r="J971" s="41"/>
      <c r="K971" s="26" t="str">
        <f>_xlfn.IFNA(VLOOKUP(E971,الاوردرات!$B$1:$C$600,2,0),"")</f>
        <v/>
      </c>
      <c r="L971" s="52"/>
      <c r="N971" s="21" t="str">
        <f t="shared" si="31"/>
        <v/>
      </c>
      <c r="O971" s="22" t="str">
        <f>_xlfn.IFNA((VLOOKUP(F971,help!$C$2:$F$12,4,0))*(N971*24),"")</f>
        <v/>
      </c>
      <c r="AP971" s="17">
        <f t="shared" si="32"/>
        <v>0</v>
      </c>
    </row>
    <row r="972" spans="2:42" ht="33" x14ac:dyDescent="0.25">
      <c r="B972" s="13">
        <f>COUNTIFS($E$3:E972,'تقرير منتج تام'!$E$4)</f>
        <v>8</v>
      </c>
      <c r="C972" s="37"/>
      <c r="D972" s="38"/>
      <c r="E972" s="37"/>
      <c r="F972" s="39"/>
      <c r="G972" s="40"/>
      <c r="H972" s="40"/>
      <c r="I972" s="41"/>
      <c r="J972" s="41"/>
      <c r="K972" s="26" t="str">
        <f>_xlfn.IFNA(VLOOKUP(E972,الاوردرات!$B$1:$C$600,2,0),"")</f>
        <v/>
      </c>
      <c r="L972" s="52"/>
      <c r="N972" s="21" t="str">
        <f t="shared" si="31"/>
        <v/>
      </c>
      <c r="O972" s="22" t="str">
        <f>_xlfn.IFNA((VLOOKUP(F972,help!$C$2:$F$12,4,0))*(N972*24),"")</f>
        <v/>
      </c>
      <c r="AP972" s="17">
        <f t="shared" si="32"/>
        <v>0</v>
      </c>
    </row>
    <row r="973" spans="2:42" ht="33" x14ac:dyDescent="0.25">
      <c r="B973" s="13">
        <f>COUNTIFS($E$3:E973,'تقرير منتج تام'!$E$4)</f>
        <v>8</v>
      </c>
      <c r="C973" s="37"/>
      <c r="D973" s="38"/>
      <c r="E973" s="37"/>
      <c r="F973" s="39"/>
      <c r="G973" s="40"/>
      <c r="H973" s="40"/>
      <c r="I973" s="41"/>
      <c r="J973" s="41"/>
      <c r="K973" s="26" t="str">
        <f>_xlfn.IFNA(VLOOKUP(E973,الاوردرات!$B$1:$C$600,2,0),"")</f>
        <v/>
      </c>
      <c r="L973" s="52"/>
      <c r="N973" s="21" t="str">
        <f t="shared" si="31"/>
        <v/>
      </c>
      <c r="O973" s="22" t="str">
        <f>_xlfn.IFNA((VLOOKUP(F973,help!$C$2:$F$12,4,0))*(N973*24),"")</f>
        <v/>
      </c>
      <c r="AP973" s="17">
        <f t="shared" si="32"/>
        <v>0</v>
      </c>
    </row>
    <row r="974" spans="2:42" ht="33" x14ac:dyDescent="0.25">
      <c r="B974" s="13">
        <f>COUNTIFS($E$3:E974,'تقرير منتج تام'!$E$4)</f>
        <v>8</v>
      </c>
      <c r="C974" s="37"/>
      <c r="D974" s="38"/>
      <c r="E974" s="37"/>
      <c r="F974" s="39"/>
      <c r="G974" s="40"/>
      <c r="H974" s="40"/>
      <c r="I974" s="41"/>
      <c r="J974" s="41"/>
      <c r="K974" s="26" t="str">
        <f>_xlfn.IFNA(VLOOKUP(E974,الاوردرات!$B$1:$C$600,2,0),"")</f>
        <v/>
      </c>
      <c r="L974" s="52"/>
      <c r="N974" s="21" t="str">
        <f t="shared" si="31"/>
        <v/>
      </c>
      <c r="O974" s="22" t="str">
        <f>_xlfn.IFNA((VLOOKUP(F974,help!$C$2:$F$12,4,0))*(N974*24),"")</f>
        <v/>
      </c>
      <c r="AP974" s="17">
        <f t="shared" si="32"/>
        <v>0</v>
      </c>
    </row>
    <row r="975" spans="2:42" ht="33" x14ac:dyDescent="0.25">
      <c r="B975" s="13">
        <f>COUNTIFS($E$3:E975,'تقرير منتج تام'!$E$4)</f>
        <v>8</v>
      </c>
      <c r="C975" s="37"/>
      <c r="D975" s="38"/>
      <c r="E975" s="37"/>
      <c r="F975" s="39"/>
      <c r="G975" s="40"/>
      <c r="H975" s="40"/>
      <c r="I975" s="41"/>
      <c r="J975" s="41"/>
      <c r="K975" s="26" t="str">
        <f>_xlfn.IFNA(VLOOKUP(E975,الاوردرات!$B$1:$C$600,2,0),"")</f>
        <v/>
      </c>
      <c r="L975" s="52"/>
      <c r="N975" s="21" t="str">
        <f t="shared" si="31"/>
        <v/>
      </c>
      <c r="O975" s="22" t="str">
        <f>_xlfn.IFNA((VLOOKUP(F975,help!$C$2:$F$12,4,0))*(N975*24),"")</f>
        <v/>
      </c>
      <c r="AP975" s="17">
        <f t="shared" si="32"/>
        <v>0</v>
      </c>
    </row>
    <row r="976" spans="2:42" ht="33" x14ac:dyDescent="0.25">
      <c r="B976" s="13">
        <f>COUNTIFS($E$3:E976,'تقرير منتج تام'!$E$4)</f>
        <v>8</v>
      </c>
      <c r="C976" s="37"/>
      <c r="D976" s="38"/>
      <c r="E976" s="37"/>
      <c r="F976" s="39"/>
      <c r="G976" s="40"/>
      <c r="H976" s="40"/>
      <c r="I976" s="41"/>
      <c r="J976" s="41"/>
      <c r="K976" s="26" t="str">
        <f>_xlfn.IFNA(VLOOKUP(E976,الاوردرات!$B$1:$C$600,2,0),"")</f>
        <v/>
      </c>
      <c r="L976" s="52"/>
      <c r="N976" s="21" t="str">
        <f t="shared" si="31"/>
        <v/>
      </c>
      <c r="O976" s="22" t="str">
        <f>_xlfn.IFNA((VLOOKUP(F976,help!$C$2:$F$12,4,0))*(N976*24),"")</f>
        <v/>
      </c>
      <c r="AP976" s="17">
        <f t="shared" si="32"/>
        <v>0</v>
      </c>
    </row>
    <row r="977" spans="2:42" ht="33" x14ac:dyDescent="0.25">
      <c r="B977" s="13">
        <f>COUNTIFS($E$3:E977,'تقرير منتج تام'!$E$4)</f>
        <v>8</v>
      </c>
      <c r="C977" s="37"/>
      <c r="D977" s="38"/>
      <c r="E977" s="37"/>
      <c r="F977" s="39"/>
      <c r="G977" s="40"/>
      <c r="H977" s="40"/>
      <c r="I977" s="41"/>
      <c r="J977" s="41"/>
      <c r="K977" s="26" t="str">
        <f>_xlfn.IFNA(VLOOKUP(E977,الاوردرات!$B$1:$C$600,2,0),"")</f>
        <v/>
      </c>
      <c r="L977" s="52"/>
      <c r="N977" s="21" t="str">
        <f t="shared" si="31"/>
        <v/>
      </c>
      <c r="O977" s="22" t="str">
        <f>_xlfn.IFNA((VLOOKUP(F977,help!$C$2:$F$12,4,0))*(N977*24),"")</f>
        <v/>
      </c>
      <c r="AP977" s="17">
        <f t="shared" si="32"/>
        <v>0</v>
      </c>
    </row>
    <row r="978" spans="2:42" ht="33" x14ac:dyDescent="0.25">
      <c r="B978" s="13">
        <f>COUNTIFS($E$3:E978,'تقرير منتج تام'!$E$4)</f>
        <v>8</v>
      </c>
      <c r="C978" s="37"/>
      <c r="D978" s="38"/>
      <c r="E978" s="37"/>
      <c r="F978" s="39"/>
      <c r="G978" s="40"/>
      <c r="H978" s="40"/>
      <c r="I978" s="41"/>
      <c r="J978" s="41"/>
      <c r="K978" s="26" t="str">
        <f>_xlfn.IFNA(VLOOKUP(E978,الاوردرات!$B$1:$C$600,2,0),"")</f>
        <v/>
      </c>
      <c r="L978" s="52"/>
      <c r="N978" s="21" t="str">
        <f t="shared" si="31"/>
        <v/>
      </c>
      <c r="O978" s="22" t="str">
        <f>_xlfn.IFNA((VLOOKUP(F978,help!$C$2:$F$12,4,0))*(N978*24),"")</f>
        <v/>
      </c>
      <c r="AP978" s="17">
        <f t="shared" si="32"/>
        <v>0</v>
      </c>
    </row>
    <row r="979" spans="2:42" ht="33" x14ac:dyDescent="0.25">
      <c r="B979" s="13">
        <f>COUNTIFS($E$3:E979,'تقرير منتج تام'!$E$4)</f>
        <v>8</v>
      </c>
      <c r="C979" s="37"/>
      <c r="D979" s="38"/>
      <c r="E979" s="37"/>
      <c r="F979" s="39"/>
      <c r="G979" s="40"/>
      <c r="H979" s="40"/>
      <c r="I979" s="41"/>
      <c r="J979" s="41"/>
      <c r="K979" s="26" t="str">
        <f>_xlfn.IFNA(VLOOKUP(E979,الاوردرات!$B$1:$C$600,2,0),"")</f>
        <v/>
      </c>
      <c r="L979" s="52"/>
      <c r="N979" s="21" t="str">
        <f t="shared" si="31"/>
        <v/>
      </c>
      <c r="O979" s="22" t="str">
        <f>_xlfn.IFNA((VLOOKUP(F979,help!$C$2:$F$12,4,0))*(N979*24),"")</f>
        <v/>
      </c>
      <c r="AP979" s="17">
        <f t="shared" si="32"/>
        <v>0</v>
      </c>
    </row>
    <row r="980" spans="2:42" ht="33" x14ac:dyDescent="0.25">
      <c r="B980" s="13">
        <f>COUNTIFS($E$3:E980,'تقرير منتج تام'!$E$4)</f>
        <v>8</v>
      </c>
      <c r="C980" s="37"/>
      <c r="D980" s="38"/>
      <c r="E980" s="37"/>
      <c r="F980" s="39"/>
      <c r="G980" s="40"/>
      <c r="H980" s="40"/>
      <c r="I980" s="41"/>
      <c r="J980" s="41"/>
      <c r="K980" s="26" t="str">
        <f>_xlfn.IFNA(VLOOKUP(E980,الاوردرات!$B$1:$C$600,2,0),"")</f>
        <v/>
      </c>
      <c r="L980" s="52"/>
      <c r="N980" s="21" t="str">
        <f t="shared" si="31"/>
        <v/>
      </c>
      <c r="O980" s="22" t="str">
        <f>_xlfn.IFNA((VLOOKUP(F980,help!$C$2:$F$12,4,0))*(N980*24),"")</f>
        <v/>
      </c>
      <c r="AP980" s="17">
        <f t="shared" si="32"/>
        <v>0</v>
      </c>
    </row>
    <row r="981" spans="2:42" ht="33" x14ac:dyDescent="0.25">
      <c r="B981" s="13">
        <f>COUNTIFS($E$3:E981,'تقرير منتج تام'!$E$4)</f>
        <v>8</v>
      </c>
      <c r="C981" s="37"/>
      <c r="D981" s="38"/>
      <c r="E981" s="37"/>
      <c r="F981" s="39"/>
      <c r="G981" s="40"/>
      <c r="H981" s="40"/>
      <c r="I981" s="41"/>
      <c r="J981" s="41"/>
      <c r="K981" s="26" t="str">
        <f>_xlfn.IFNA(VLOOKUP(E981,الاوردرات!$B$1:$C$600,2,0),"")</f>
        <v/>
      </c>
      <c r="L981" s="52"/>
      <c r="N981" s="21" t="str">
        <f t="shared" si="31"/>
        <v/>
      </c>
      <c r="O981" s="22" t="str">
        <f>_xlfn.IFNA((VLOOKUP(F981,help!$C$2:$F$12,4,0))*(N981*24),"")</f>
        <v/>
      </c>
      <c r="AP981" s="17">
        <f t="shared" si="32"/>
        <v>0</v>
      </c>
    </row>
    <row r="982" spans="2:42" ht="33" x14ac:dyDescent="0.25">
      <c r="B982" s="13">
        <f>COUNTIFS($E$3:E982,'تقرير منتج تام'!$E$4)</f>
        <v>8</v>
      </c>
      <c r="C982" s="37"/>
      <c r="D982" s="38"/>
      <c r="E982" s="37"/>
      <c r="F982" s="39"/>
      <c r="G982" s="40"/>
      <c r="H982" s="40"/>
      <c r="I982" s="41"/>
      <c r="J982" s="41"/>
      <c r="K982" s="26" t="str">
        <f>_xlfn.IFNA(VLOOKUP(E982,الاوردرات!$B$1:$C$600,2,0),"")</f>
        <v/>
      </c>
      <c r="L982" s="52"/>
      <c r="N982" s="21" t="str">
        <f t="shared" si="31"/>
        <v/>
      </c>
      <c r="O982" s="22" t="str">
        <f>_xlfn.IFNA((VLOOKUP(F982,help!$C$2:$F$12,4,0))*(N982*24),"")</f>
        <v/>
      </c>
      <c r="AP982" s="17">
        <f t="shared" si="32"/>
        <v>0</v>
      </c>
    </row>
    <row r="983" spans="2:42" ht="33" x14ac:dyDescent="0.25">
      <c r="B983" s="13">
        <f>COUNTIFS($E$3:E983,'تقرير منتج تام'!$E$4)</f>
        <v>8</v>
      </c>
      <c r="C983" s="37"/>
      <c r="D983" s="38"/>
      <c r="E983" s="28"/>
      <c r="F983" s="39"/>
      <c r="G983" s="40"/>
      <c r="H983" s="40"/>
      <c r="I983" s="41"/>
      <c r="J983" s="41"/>
      <c r="K983" s="26" t="str">
        <f>_xlfn.IFNA(VLOOKUP(E983,الاوردرات!$B$1:$C$600,2,0),"")</f>
        <v/>
      </c>
      <c r="L983" s="52"/>
      <c r="N983" s="21" t="str">
        <f t="shared" si="31"/>
        <v/>
      </c>
      <c r="O983" s="22" t="str">
        <f>_xlfn.IFNA((VLOOKUP(F983,help!$C$2:$F$12,4,0))*(N983*24),"")</f>
        <v/>
      </c>
      <c r="AP983" s="17">
        <f t="shared" si="32"/>
        <v>0</v>
      </c>
    </row>
    <row r="984" spans="2:42" ht="33" x14ac:dyDescent="0.25">
      <c r="B984" s="13">
        <f>COUNTIFS($E$3:E984,'تقرير منتج تام'!$E$4)</f>
        <v>8</v>
      </c>
      <c r="C984" s="37"/>
      <c r="D984" s="38"/>
      <c r="E984" s="28"/>
      <c r="F984" s="39"/>
      <c r="G984" s="40"/>
      <c r="H984" s="40"/>
      <c r="I984" s="41"/>
      <c r="J984" s="41"/>
      <c r="K984" s="26" t="str">
        <f>_xlfn.IFNA(VLOOKUP(E984,الاوردرات!$B$1:$C$600,2,0),"")</f>
        <v/>
      </c>
      <c r="L984" s="52"/>
      <c r="N984" s="21" t="str">
        <f t="shared" si="31"/>
        <v/>
      </c>
      <c r="O984" s="22" t="str">
        <f>_xlfn.IFNA((VLOOKUP(F984,help!$C$2:$F$12,4,0))*(N984*24),"")</f>
        <v/>
      </c>
      <c r="AP984" s="17">
        <f t="shared" si="32"/>
        <v>0</v>
      </c>
    </row>
    <row r="985" spans="2:42" ht="33" x14ac:dyDescent="0.25">
      <c r="B985" s="13">
        <f>COUNTIFS($E$3:E985,'تقرير منتج تام'!$E$4)</f>
        <v>8</v>
      </c>
      <c r="C985" s="37"/>
      <c r="D985" s="38"/>
      <c r="E985" s="28"/>
      <c r="F985" s="39"/>
      <c r="G985" s="40"/>
      <c r="H985" s="40"/>
      <c r="I985" s="41"/>
      <c r="J985" s="41"/>
      <c r="K985" s="26" t="str">
        <f>_xlfn.IFNA(VLOOKUP(E985,الاوردرات!$B$1:$C$600,2,0),"")</f>
        <v/>
      </c>
      <c r="L985" s="52"/>
      <c r="N985" s="21" t="str">
        <f t="shared" si="31"/>
        <v/>
      </c>
      <c r="O985" s="22" t="str">
        <f>_xlfn.IFNA((VLOOKUP(F985,help!$C$2:$F$12,4,0))*(N985*24),"")</f>
        <v/>
      </c>
      <c r="AP985" s="17">
        <f t="shared" si="32"/>
        <v>0</v>
      </c>
    </row>
    <row r="986" spans="2:42" ht="33" x14ac:dyDescent="0.25">
      <c r="B986" s="13">
        <f>COUNTIFS($E$3:E986,'تقرير منتج تام'!$E$4)</f>
        <v>8</v>
      </c>
      <c r="C986" s="37"/>
      <c r="D986" s="38"/>
      <c r="E986" s="28"/>
      <c r="F986" s="39"/>
      <c r="G986" s="40"/>
      <c r="H986" s="40"/>
      <c r="I986" s="41"/>
      <c r="J986" s="41"/>
      <c r="K986" s="26" t="str">
        <f>_xlfn.IFNA(VLOOKUP(E986,الاوردرات!$B$1:$C$600,2,0),"")</f>
        <v/>
      </c>
      <c r="L986" s="52"/>
      <c r="N986" s="21" t="str">
        <f t="shared" si="31"/>
        <v/>
      </c>
      <c r="O986" s="22" t="str">
        <f>_xlfn.IFNA((VLOOKUP(F986,help!$C$2:$F$12,4,0))*(N986*24),"")</f>
        <v/>
      </c>
      <c r="AP986" s="17">
        <f t="shared" si="32"/>
        <v>0</v>
      </c>
    </row>
    <row r="987" spans="2:42" ht="33" x14ac:dyDescent="0.25">
      <c r="B987" s="13">
        <f>COUNTIFS($E$3:E987,'تقرير منتج تام'!$E$4)</f>
        <v>8</v>
      </c>
      <c r="C987" s="37"/>
      <c r="D987" s="38"/>
      <c r="E987" s="28"/>
      <c r="F987" s="39"/>
      <c r="G987" s="40"/>
      <c r="H987" s="40"/>
      <c r="I987" s="41"/>
      <c r="J987" s="41"/>
      <c r="K987" s="26" t="str">
        <f>_xlfn.IFNA(VLOOKUP(E987,الاوردرات!$B$1:$C$600,2,0),"")</f>
        <v/>
      </c>
      <c r="L987" s="52"/>
      <c r="N987" s="21" t="str">
        <f t="shared" si="31"/>
        <v/>
      </c>
      <c r="O987" s="22" t="str">
        <f>_xlfn.IFNA((VLOOKUP(F987,help!$C$2:$F$12,4,0))*(N987*24),"")</f>
        <v/>
      </c>
      <c r="AP987" s="17">
        <f t="shared" si="32"/>
        <v>0</v>
      </c>
    </row>
    <row r="988" spans="2:42" ht="33" x14ac:dyDescent="0.25">
      <c r="B988" s="13">
        <f>COUNTIFS($E$3:E988,'تقرير منتج تام'!$E$4)</f>
        <v>8</v>
      </c>
      <c r="C988" s="37"/>
      <c r="D988" s="38"/>
      <c r="E988" s="28"/>
      <c r="F988" s="39"/>
      <c r="G988" s="40"/>
      <c r="H988" s="40"/>
      <c r="I988" s="41"/>
      <c r="J988" s="41"/>
      <c r="K988" s="26" t="str">
        <f>_xlfn.IFNA(VLOOKUP(E988,الاوردرات!$B$1:$C$600,2,0),"")</f>
        <v/>
      </c>
      <c r="L988" s="52"/>
      <c r="N988" s="21" t="str">
        <f t="shared" si="31"/>
        <v/>
      </c>
      <c r="O988" s="22" t="str">
        <f>_xlfn.IFNA((VLOOKUP(F988,help!$C$2:$F$12,4,0))*(N988*24),"")</f>
        <v/>
      </c>
      <c r="AP988" s="17">
        <f t="shared" si="32"/>
        <v>0</v>
      </c>
    </row>
    <row r="989" spans="2:42" ht="33" x14ac:dyDescent="0.25">
      <c r="B989" s="13">
        <f>COUNTIFS($E$3:E989,'تقرير منتج تام'!$E$4)</f>
        <v>8</v>
      </c>
      <c r="C989" s="37"/>
      <c r="D989" s="38"/>
      <c r="E989" s="28"/>
      <c r="F989" s="39"/>
      <c r="G989" s="40"/>
      <c r="H989" s="40"/>
      <c r="I989" s="41"/>
      <c r="J989" s="41"/>
      <c r="K989" s="26" t="str">
        <f>_xlfn.IFNA(VLOOKUP(E989,الاوردرات!$B$1:$C$600,2,0),"")</f>
        <v/>
      </c>
      <c r="L989" s="52"/>
      <c r="N989" s="21" t="str">
        <f t="shared" si="31"/>
        <v/>
      </c>
      <c r="O989" s="22" t="str">
        <f>_xlfn.IFNA((VLOOKUP(F989,help!$C$2:$F$12,4,0))*(N989*24),"")</f>
        <v/>
      </c>
      <c r="AP989" s="17">
        <f t="shared" si="32"/>
        <v>0</v>
      </c>
    </row>
    <row r="990" spans="2:42" ht="33" x14ac:dyDescent="0.25">
      <c r="B990" s="13">
        <f>COUNTIFS($E$3:E990,'تقرير منتج تام'!$E$4)</f>
        <v>8</v>
      </c>
      <c r="C990" s="37"/>
      <c r="D990" s="38"/>
      <c r="E990" s="28"/>
      <c r="F990" s="39"/>
      <c r="G990" s="40"/>
      <c r="H990" s="40"/>
      <c r="I990" s="41"/>
      <c r="J990" s="41"/>
      <c r="K990" s="26" t="str">
        <f>_xlfn.IFNA(VLOOKUP(E990,الاوردرات!$B$1:$C$600,2,0),"")</f>
        <v/>
      </c>
      <c r="L990" s="52"/>
      <c r="N990" s="21" t="str">
        <f t="shared" si="31"/>
        <v/>
      </c>
      <c r="O990" s="22" t="str">
        <f>_xlfn.IFNA((VLOOKUP(F990,help!$C$2:$F$12,4,0))*(N990*24),"")</f>
        <v/>
      </c>
      <c r="AP990" s="17">
        <f t="shared" si="32"/>
        <v>0</v>
      </c>
    </row>
    <row r="991" spans="2:42" ht="33" x14ac:dyDescent="0.25">
      <c r="B991" s="13">
        <f>COUNTIFS($E$3:E991,'تقرير منتج تام'!$E$4)</f>
        <v>8</v>
      </c>
      <c r="C991" s="37"/>
      <c r="D991" s="38"/>
      <c r="E991" s="28"/>
      <c r="F991" s="39"/>
      <c r="G991" s="40"/>
      <c r="H991" s="40"/>
      <c r="I991" s="41"/>
      <c r="J991" s="41"/>
      <c r="K991" s="26" t="str">
        <f>_xlfn.IFNA(VLOOKUP(E991,الاوردرات!$B$1:$C$600,2,0),"")</f>
        <v/>
      </c>
      <c r="L991" s="52"/>
      <c r="N991" s="21" t="str">
        <f t="shared" si="31"/>
        <v/>
      </c>
      <c r="O991" s="22" t="str">
        <f>_xlfn.IFNA((VLOOKUP(F991,help!$C$2:$F$12,4,0))*(N991*24),"")</f>
        <v/>
      </c>
      <c r="AP991" s="17">
        <f t="shared" si="32"/>
        <v>0</v>
      </c>
    </row>
    <row r="992" spans="2:42" ht="33" x14ac:dyDescent="0.25">
      <c r="B992" s="13">
        <f>COUNTIFS($E$3:E992,'تقرير منتج تام'!$E$4)</f>
        <v>8</v>
      </c>
      <c r="C992" s="37"/>
      <c r="D992" s="38"/>
      <c r="E992" s="28"/>
      <c r="F992" s="39"/>
      <c r="G992" s="40"/>
      <c r="H992" s="40"/>
      <c r="I992" s="41"/>
      <c r="J992" s="41"/>
      <c r="K992" s="26" t="str">
        <f>_xlfn.IFNA(VLOOKUP(E992,الاوردرات!$B$1:$C$600,2,0),"")</f>
        <v/>
      </c>
      <c r="L992" s="52"/>
      <c r="N992" s="21" t="str">
        <f t="shared" si="31"/>
        <v/>
      </c>
      <c r="O992" s="22" t="str">
        <f>_xlfn.IFNA((VLOOKUP(F992,help!$C$2:$F$12,4,0))*(N992*24),"")</f>
        <v/>
      </c>
      <c r="AP992" s="17">
        <f t="shared" si="32"/>
        <v>0</v>
      </c>
    </row>
    <row r="993" spans="2:42" ht="33" x14ac:dyDescent="0.25">
      <c r="B993" s="13">
        <f>COUNTIFS($E$3:E993,'تقرير منتج تام'!$E$4)</f>
        <v>8</v>
      </c>
      <c r="C993" s="37"/>
      <c r="D993" s="38"/>
      <c r="E993" s="28"/>
      <c r="F993" s="39"/>
      <c r="G993" s="40"/>
      <c r="H993" s="40"/>
      <c r="I993" s="41"/>
      <c r="J993" s="41"/>
      <c r="K993" s="26" t="str">
        <f>_xlfn.IFNA(VLOOKUP(E993,الاوردرات!$B$1:$C$600,2,0),"")</f>
        <v/>
      </c>
      <c r="L993" s="52"/>
      <c r="N993" s="21" t="str">
        <f t="shared" si="31"/>
        <v/>
      </c>
      <c r="O993" s="22" t="str">
        <f>_xlfn.IFNA((VLOOKUP(F993,help!$C$2:$F$12,4,0))*(N993*24),"")</f>
        <v/>
      </c>
      <c r="AP993" s="17">
        <f t="shared" si="32"/>
        <v>0</v>
      </c>
    </row>
    <row r="994" spans="2:42" ht="33" x14ac:dyDescent="0.25">
      <c r="B994" s="13">
        <f>COUNTIFS($E$3:E994,'تقرير منتج تام'!$E$4)</f>
        <v>8</v>
      </c>
      <c r="C994" s="37"/>
      <c r="D994" s="38"/>
      <c r="E994" s="28"/>
      <c r="F994" s="39"/>
      <c r="G994" s="40"/>
      <c r="H994" s="40"/>
      <c r="I994" s="41"/>
      <c r="J994" s="41"/>
      <c r="K994" s="26" t="str">
        <f>_xlfn.IFNA(VLOOKUP(E994,الاوردرات!$B$1:$C$600,2,0),"")</f>
        <v/>
      </c>
      <c r="L994" s="52"/>
      <c r="N994" s="21" t="str">
        <f t="shared" si="31"/>
        <v/>
      </c>
      <c r="O994" s="22" t="str">
        <f>_xlfn.IFNA((VLOOKUP(F994,help!$C$2:$F$12,4,0))*(N994*24),"")</f>
        <v/>
      </c>
      <c r="AP994" s="17">
        <f t="shared" si="32"/>
        <v>0</v>
      </c>
    </row>
    <row r="995" spans="2:42" ht="33" x14ac:dyDescent="0.25">
      <c r="B995" s="13">
        <f>COUNTIFS($E$3:E995,'تقرير منتج تام'!$E$4)</f>
        <v>8</v>
      </c>
      <c r="C995" s="37"/>
      <c r="D995" s="38"/>
      <c r="E995" s="28"/>
      <c r="F995" s="39"/>
      <c r="G995" s="40"/>
      <c r="H995" s="40"/>
      <c r="I995" s="41"/>
      <c r="J995" s="41"/>
      <c r="K995" s="26" t="str">
        <f>_xlfn.IFNA(VLOOKUP(E995,الاوردرات!$B$1:$C$600,2,0),"")</f>
        <v/>
      </c>
      <c r="L995" s="52"/>
      <c r="N995" s="21" t="str">
        <f t="shared" si="31"/>
        <v/>
      </c>
      <c r="O995" s="22" t="str">
        <f>_xlfn.IFNA((VLOOKUP(F995,help!$C$2:$F$12,4,0))*(N995*24),"")</f>
        <v/>
      </c>
      <c r="AP995" s="17">
        <f t="shared" si="32"/>
        <v>0</v>
      </c>
    </row>
    <row r="996" spans="2:42" ht="33" x14ac:dyDescent="0.25">
      <c r="B996" s="13">
        <f>COUNTIFS($E$3:E996,'تقرير منتج تام'!$E$4)</f>
        <v>8</v>
      </c>
      <c r="C996" s="37"/>
      <c r="D996" s="38"/>
      <c r="E996" s="28"/>
      <c r="F996" s="39"/>
      <c r="G996" s="40"/>
      <c r="H996" s="40"/>
      <c r="I996" s="41"/>
      <c r="J996" s="41"/>
      <c r="K996" s="26" t="str">
        <f>_xlfn.IFNA(VLOOKUP(E996,الاوردرات!$B$1:$C$600,2,0),"")</f>
        <v/>
      </c>
      <c r="L996" s="52"/>
      <c r="N996" s="21" t="str">
        <f t="shared" si="31"/>
        <v/>
      </c>
      <c r="O996" s="22" t="str">
        <f>_xlfn.IFNA((VLOOKUP(F996,help!$C$2:$F$12,4,0))*(N996*24),"")</f>
        <v/>
      </c>
      <c r="AP996" s="17">
        <f t="shared" si="32"/>
        <v>0</v>
      </c>
    </row>
    <row r="997" spans="2:42" ht="33" x14ac:dyDescent="0.25">
      <c r="B997" s="13">
        <f>COUNTIFS($E$3:E997,'تقرير منتج تام'!$E$4)</f>
        <v>8</v>
      </c>
      <c r="C997" s="37"/>
      <c r="D997" s="38"/>
      <c r="E997" s="28"/>
      <c r="F997" s="39"/>
      <c r="G997" s="40"/>
      <c r="H997" s="40"/>
      <c r="I997" s="41"/>
      <c r="J997" s="41"/>
      <c r="K997" s="26" t="str">
        <f>_xlfn.IFNA(VLOOKUP(E997,الاوردرات!$B$1:$C$600,2,0),"")</f>
        <v/>
      </c>
      <c r="L997" s="52"/>
      <c r="N997" s="21" t="str">
        <f t="shared" si="31"/>
        <v/>
      </c>
      <c r="O997" s="22" t="str">
        <f>_xlfn.IFNA((VLOOKUP(F997,help!$C$2:$F$12,4,0))*(N997*24),"")</f>
        <v/>
      </c>
      <c r="AP997" s="17">
        <f t="shared" si="32"/>
        <v>0</v>
      </c>
    </row>
    <row r="998" spans="2:42" ht="33" x14ac:dyDescent="0.25">
      <c r="B998" s="13">
        <f>COUNTIFS($E$3:E998,'تقرير منتج تام'!$E$4)</f>
        <v>8</v>
      </c>
      <c r="C998" s="37"/>
      <c r="D998" s="38"/>
      <c r="E998" s="28"/>
      <c r="F998" s="39"/>
      <c r="G998" s="40"/>
      <c r="H998" s="40"/>
      <c r="I998" s="41"/>
      <c r="J998" s="41"/>
      <c r="K998" s="26" t="str">
        <f>_xlfn.IFNA(VLOOKUP(E998,الاوردرات!$B$1:$C$600,2,0),"")</f>
        <v/>
      </c>
      <c r="L998" s="52"/>
      <c r="N998" s="21" t="str">
        <f t="shared" si="31"/>
        <v/>
      </c>
      <c r="O998" s="22" t="str">
        <f>_xlfn.IFNA((VLOOKUP(F998,help!$C$2:$F$12,4,0))*(N998*24),"")</f>
        <v/>
      </c>
      <c r="AP998" s="17">
        <f t="shared" si="32"/>
        <v>0</v>
      </c>
    </row>
    <row r="999" spans="2:42" ht="33" x14ac:dyDescent="0.25">
      <c r="B999" s="13">
        <f>COUNTIFS($E$3:E999,'تقرير منتج تام'!$E$4)</f>
        <v>8</v>
      </c>
      <c r="C999" s="37"/>
      <c r="D999" s="38"/>
      <c r="E999" s="28"/>
      <c r="F999" s="39"/>
      <c r="G999" s="40"/>
      <c r="H999" s="40"/>
      <c r="I999" s="41"/>
      <c r="J999" s="41"/>
      <c r="K999" s="26" t="str">
        <f>_xlfn.IFNA(VLOOKUP(E999,الاوردرات!$B$1:$C$600,2,0),"")</f>
        <v/>
      </c>
      <c r="L999" s="52"/>
      <c r="N999" s="21" t="str">
        <f t="shared" si="31"/>
        <v/>
      </c>
      <c r="O999" s="22" t="str">
        <f>_xlfn.IFNA((VLOOKUP(F999,help!$C$2:$F$12,4,0))*(N999*24),"")</f>
        <v/>
      </c>
      <c r="AP999" s="17">
        <f t="shared" si="32"/>
        <v>0</v>
      </c>
    </row>
    <row r="1000" spans="2:42" ht="33" x14ac:dyDescent="0.25">
      <c r="B1000" s="13">
        <f>COUNTIFS($E$3:E1000,'تقرير منتج تام'!$E$4)</f>
        <v>8</v>
      </c>
      <c r="C1000" s="37"/>
      <c r="D1000" s="38"/>
      <c r="E1000" s="28"/>
      <c r="F1000" s="39"/>
      <c r="G1000" s="40"/>
      <c r="H1000" s="40"/>
      <c r="I1000" s="41"/>
      <c r="J1000" s="41"/>
      <c r="K1000" s="26" t="str">
        <f>_xlfn.IFNA(VLOOKUP(E1000,الاوردرات!$B$1:$C$600,2,0),"")</f>
        <v/>
      </c>
      <c r="L1000" s="52"/>
      <c r="N1000" s="21" t="str">
        <f t="shared" si="31"/>
        <v/>
      </c>
      <c r="O1000" s="22" t="str">
        <f>_xlfn.IFNA((VLOOKUP(F1000,help!$C$2:$F$12,4,0))*(N1000*24),"")</f>
        <v/>
      </c>
      <c r="AP1000" s="17">
        <f t="shared" si="32"/>
        <v>0</v>
      </c>
    </row>
    <row r="1001" spans="2:42" ht="33" x14ac:dyDescent="0.25">
      <c r="B1001" s="13">
        <f>COUNTIFS($E$3:E1001,'تقرير منتج تام'!$E$4)</f>
        <v>8</v>
      </c>
      <c r="C1001" s="37"/>
      <c r="D1001" s="38"/>
      <c r="E1001" s="28"/>
      <c r="F1001" s="39"/>
      <c r="G1001" s="40"/>
      <c r="H1001" s="40"/>
      <c r="I1001" s="41"/>
      <c r="J1001" s="41"/>
      <c r="K1001" s="26" t="str">
        <f>_xlfn.IFNA(VLOOKUP(E1001,الاوردرات!$B$1:$C$600,2,0),"")</f>
        <v/>
      </c>
      <c r="L1001" s="52"/>
      <c r="N1001" s="21" t="str">
        <f t="shared" si="31"/>
        <v/>
      </c>
      <c r="O1001" s="22" t="str">
        <f>_xlfn.IFNA((VLOOKUP(F1001,help!$C$2:$F$12,4,0))*(N1001*24),"")</f>
        <v/>
      </c>
      <c r="AP1001" s="17">
        <f t="shared" si="32"/>
        <v>0</v>
      </c>
    </row>
    <row r="1002" spans="2:42" ht="33" x14ac:dyDescent="0.25">
      <c r="B1002" s="13">
        <f>COUNTIFS($E$3:E1002,'تقرير منتج تام'!$E$4)</f>
        <v>8</v>
      </c>
      <c r="C1002" s="37"/>
      <c r="D1002" s="38"/>
      <c r="E1002" s="28"/>
      <c r="F1002" s="39"/>
      <c r="G1002" s="40"/>
      <c r="H1002" s="40"/>
      <c r="I1002" s="41"/>
      <c r="J1002" s="41"/>
      <c r="K1002" s="26" t="str">
        <f>_xlfn.IFNA(VLOOKUP(E1002,الاوردرات!$B$1:$C$600,2,0),"")</f>
        <v/>
      </c>
      <c r="L1002" s="52"/>
      <c r="N1002" s="21" t="str">
        <f t="shared" si="31"/>
        <v/>
      </c>
      <c r="O1002" s="22" t="str">
        <f>_xlfn.IFNA((VLOOKUP(F1002,help!$C$2:$F$12,4,0))*(N1002*24),"")</f>
        <v/>
      </c>
      <c r="AP1002" s="17">
        <f t="shared" si="32"/>
        <v>0</v>
      </c>
    </row>
    <row r="1003" spans="2:42" ht="33" x14ac:dyDescent="0.25">
      <c r="B1003" s="13">
        <f>COUNTIFS($E$3:E1003,'تقرير منتج تام'!$E$4)</f>
        <v>8</v>
      </c>
      <c r="C1003" s="37"/>
      <c r="D1003" s="38"/>
      <c r="E1003" s="28"/>
      <c r="F1003" s="39"/>
      <c r="G1003" s="40"/>
      <c r="H1003" s="40"/>
      <c r="I1003" s="41"/>
      <c r="J1003" s="41"/>
      <c r="K1003" s="26" t="str">
        <f>_xlfn.IFNA(VLOOKUP(E1003,الاوردرات!$B$1:$C$600,2,0),"")</f>
        <v/>
      </c>
      <c r="L1003" s="52"/>
      <c r="N1003" s="21" t="str">
        <f t="shared" si="31"/>
        <v/>
      </c>
      <c r="O1003" s="22" t="str">
        <f>_xlfn.IFNA((VLOOKUP(F1003,help!$C$2:$F$12,4,0))*(N1003*24),"")</f>
        <v/>
      </c>
      <c r="AP1003" s="17">
        <f t="shared" si="32"/>
        <v>0</v>
      </c>
    </row>
    <row r="1004" spans="2:42" ht="33" x14ac:dyDescent="0.25">
      <c r="B1004" s="13">
        <f>COUNTIFS($E$3:E1004,'تقرير منتج تام'!$E$4)</f>
        <v>8</v>
      </c>
      <c r="C1004" s="37"/>
      <c r="D1004" s="38"/>
      <c r="E1004" s="28"/>
      <c r="F1004" s="39"/>
      <c r="G1004" s="40"/>
      <c r="H1004" s="40"/>
      <c r="I1004" s="41"/>
      <c r="J1004" s="41"/>
      <c r="K1004" s="26" t="str">
        <f>_xlfn.IFNA(VLOOKUP(E1004,الاوردرات!$B$1:$C$600,2,0),"")</f>
        <v/>
      </c>
      <c r="L1004" s="52"/>
      <c r="N1004" s="21" t="str">
        <f t="shared" si="31"/>
        <v/>
      </c>
      <c r="O1004" s="22" t="str">
        <f>_xlfn.IFNA((VLOOKUP(F1004,help!$C$2:$F$12,4,0))*(N1004*24),"")</f>
        <v/>
      </c>
      <c r="AP1004" s="17">
        <f t="shared" si="32"/>
        <v>0</v>
      </c>
    </row>
    <row r="1005" spans="2:42" ht="33" x14ac:dyDescent="0.25">
      <c r="B1005" s="13">
        <f>COUNTIFS($E$3:E1005,'تقرير منتج تام'!$E$4)</f>
        <v>8</v>
      </c>
      <c r="C1005" s="37"/>
      <c r="D1005" s="38"/>
      <c r="E1005" s="28"/>
      <c r="F1005" s="39"/>
      <c r="G1005" s="40"/>
      <c r="H1005" s="40"/>
      <c r="I1005" s="41"/>
      <c r="J1005" s="41"/>
      <c r="K1005" s="26" t="str">
        <f>_xlfn.IFNA(VLOOKUP(E1005,الاوردرات!$B$1:$C$600,2,0),"")</f>
        <v/>
      </c>
      <c r="L1005" s="52"/>
      <c r="N1005" s="21" t="str">
        <f t="shared" si="31"/>
        <v/>
      </c>
      <c r="O1005" s="22" t="str">
        <f>_xlfn.IFNA((VLOOKUP(F1005,help!$C$2:$F$12,4,0))*(N1005*24),"")</f>
        <v/>
      </c>
      <c r="AP1005" s="17">
        <f t="shared" si="32"/>
        <v>0</v>
      </c>
    </row>
    <row r="1006" spans="2:42" ht="33" x14ac:dyDescent="0.25">
      <c r="B1006" s="13">
        <f>COUNTIFS($E$3:E1006,'تقرير منتج تام'!$E$4)</f>
        <v>8</v>
      </c>
      <c r="C1006" s="37"/>
      <c r="D1006" s="38"/>
      <c r="E1006" s="28"/>
      <c r="F1006" s="39"/>
      <c r="G1006" s="40"/>
      <c r="H1006" s="40"/>
      <c r="I1006" s="41"/>
      <c r="J1006" s="41"/>
      <c r="K1006" s="26" t="str">
        <f>_xlfn.IFNA(VLOOKUP(E1006,الاوردرات!$B$1:$C$600,2,0),"")</f>
        <v/>
      </c>
      <c r="L1006" s="52"/>
      <c r="N1006" s="21" t="str">
        <f t="shared" si="31"/>
        <v/>
      </c>
      <c r="O1006" s="22" t="str">
        <f>_xlfn.IFNA((VLOOKUP(F1006,help!$C$2:$F$12,4,0))*(N1006*24),"")</f>
        <v/>
      </c>
      <c r="AP1006" s="17">
        <f t="shared" si="32"/>
        <v>0</v>
      </c>
    </row>
    <row r="1007" spans="2:42" ht="33" x14ac:dyDescent="0.25">
      <c r="B1007" s="13">
        <f>COUNTIFS($E$3:E1007,'تقرير منتج تام'!$E$4)</f>
        <v>8</v>
      </c>
      <c r="C1007" s="37"/>
      <c r="D1007" s="38"/>
      <c r="E1007" s="28"/>
      <c r="F1007" s="39"/>
      <c r="G1007" s="40"/>
      <c r="H1007" s="40"/>
      <c r="I1007" s="41"/>
      <c r="J1007" s="41"/>
      <c r="K1007" s="26" t="str">
        <f>_xlfn.IFNA(VLOOKUP(E1007,الاوردرات!$B$1:$C$600,2,0),"")</f>
        <v/>
      </c>
      <c r="L1007" s="52"/>
      <c r="N1007" s="21" t="str">
        <f t="shared" si="31"/>
        <v/>
      </c>
      <c r="O1007" s="22" t="str">
        <f>_xlfn.IFNA((VLOOKUP(F1007,help!$C$2:$F$12,4,0))*(N1007*24),"")</f>
        <v/>
      </c>
      <c r="AP1007" s="17">
        <f t="shared" si="32"/>
        <v>0</v>
      </c>
    </row>
    <row r="1008" spans="2:42" ht="33" x14ac:dyDescent="0.25">
      <c r="B1008" s="13">
        <f>COUNTIFS($E$3:E1008,'تقرير منتج تام'!$E$4)</f>
        <v>8</v>
      </c>
      <c r="C1008" s="37"/>
      <c r="D1008" s="38"/>
      <c r="E1008" s="28"/>
      <c r="F1008" s="39"/>
      <c r="G1008" s="40"/>
      <c r="H1008" s="40"/>
      <c r="I1008" s="41"/>
      <c r="J1008" s="41"/>
      <c r="K1008" s="26" t="str">
        <f>_xlfn.IFNA(VLOOKUP(E1008,الاوردرات!$B$1:$C$600,2,0),"")</f>
        <v/>
      </c>
      <c r="L1008" s="52"/>
      <c r="N1008" s="21" t="str">
        <f t="shared" si="31"/>
        <v/>
      </c>
      <c r="O1008" s="22" t="str">
        <f>_xlfn.IFNA((VLOOKUP(F1008,help!$C$2:$F$12,4,0))*(N1008*24),"")</f>
        <v/>
      </c>
      <c r="AP1008" s="17">
        <f t="shared" si="32"/>
        <v>0</v>
      </c>
    </row>
    <row r="1009" spans="2:42" ht="33" x14ac:dyDescent="0.25">
      <c r="B1009" s="13">
        <f>COUNTIFS($E$3:E1009,'تقرير منتج تام'!$E$4)</f>
        <v>8</v>
      </c>
      <c r="C1009" s="37"/>
      <c r="D1009" s="38"/>
      <c r="E1009" s="28"/>
      <c r="F1009" s="39"/>
      <c r="G1009" s="40"/>
      <c r="H1009" s="40"/>
      <c r="I1009" s="41"/>
      <c r="J1009" s="41"/>
      <c r="K1009" s="26" t="str">
        <f>_xlfn.IFNA(VLOOKUP(E1009,الاوردرات!$B$1:$C$600,2,0),"")</f>
        <v/>
      </c>
      <c r="L1009" s="52"/>
      <c r="N1009" s="21" t="str">
        <f t="shared" si="31"/>
        <v/>
      </c>
      <c r="O1009" s="22" t="str">
        <f>_xlfn.IFNA((VLOOKUP(F1009,help!$C$2:$F$12,4,0))*(N1009*24),"")</f>
        <v/>
      </c>
      <c r="AP1009" s="17">
        <f t="shared" si="32"/>
        <v>0</v>
      </c>
    </row>
    <row r="1010" spans="2:42" ht="33" x14ac:dyDescent="0.25">
      <c r="B1010" s="13">
        <f>COUNTIFS($E$3:E1010,'تقرير منتج تام'!$E$4)</f>
        <v>8</v>
      </c>
      <c r="C1010" s="37"/>
      <c r="D1010" s="38"/>
      <c r="E1010" s="28"/>
      <c r="F1010" s="39"/>
      <c r="G1010" s="40"/>
      <c r="H1010" s="40"/>
      <c r="I1010" s="41"/>
      <c r="J1010" s="41"/>
      <c r="K1010" s="26" t="str">
        <f>_xlfn.IFNA(VLOOKUP(E1010,الاوردرات!$B$1:$C$600,2,0),"")</f>
        <v/>
      </c>
      <c r="L1010" s="52"/>
      <c r="N1010" s="21" t="str">
        <f t="shared" si="31"/>
        <v/>
      </c>
      <c r="O1010" s="22" t="str">
        <f>_xlfn.IFNA((VLOOKUP(F1010,help!$C$2:$F$12,4,0))*(N1010*24),"")</f>
        <v/>
      </c>
      <c r="AP1010" s="17">
        <f t="shared" si="32"/>
        <v>0</v>
      </c>
    </row>
    <row r="1011" spans="2:42" ht="33" x14ac:dyDescent="0.25">
      <c r="B1011" s="13">
        <f>COUNTIFS($E$3:E1011,'تقرير منتج تام'!$E$4)</f>
        <v>8</v>
      </c>
      <c r="C1011" s="37"/>
      <c r="D1011" s="38"/>
      <c r="E1011" s="28"/>
      <c r="F1011" s="39"/>
      <c r="G1011" s="40"/>
      <c r="H1011" s="40"/>
      <c r="I1011" s="41"/>
      <c r="J1011" s="41"/>
      <c r="K1011" s="26" t="str">
        <f>_xlfn.IFNA(VLOOKUP(E1011,الاوردرات!$B$1:$C$600,2,0),"")</f>
        <v/>
      </c>
      <c r="L1011" s="52"/>
      <c r="N1011" s="21" t="str">
        <f t="shared" si="31"/>
        <v/>
      </c>
      <c r="O1011" s="22" t="str">
        <f>_xlfn.IFNA((VLOOKUP(F1011,help!$C$2:$F$12,4,0))*(N1011*24),"")</f>
        <v/>
      </c>
      <c r="AP1011" s="17">
        <f t="shared" si="32"/>
        <v>0</v>
      </c>
    </row>
    <row r="1012" spans="2:42" ht="33" x14ac:dyDescent="0.25">
      <c r="B1012" s="13">
        <f>COUNTIFS($E$3:E1012,'تقرير منتج تام'!$E$4)</f>
        <v>8</v>
      </c>
      <c r="C1012" s="37"/>
      <c r="D1012" s="38"/>
      <c r="E1012" s="28"/>
      <c r="F1012" s="39"/>
      <c r="G1012" s="40"/>
      <c r="H1012" s="40"/>
      <c r="I1012" s="41"/>
      <c r="J1012" s="41"/>
      <c r="K1012" s="26" t="str">
        <f>_xlfn.IFNA(VLOOKUP(E1012,الاوردرات!$B$1:$C$600,2,0),"")</f>
        <v/>
      </c>
      <c r="L1012" s="52"/>
      <c r="N1012" s="21" t="str">
        <f t="shared" si="31"/>
        <v/>
      </c>
      <c r="O1012" s="22" t="str">
        <f>_xlfn.IFNA((VLOOKUP(F1012,help!$C$2:$F$12,4,0))*(N1012*24),"")</f>
        <v/>
      </c>
      <c r="AP1012" s="17">
        <f t="shared" si="32"/>
        <v>0</v>
      </c>
    </row>
    <row r="1013" spans="2:42" ht="33" x14ac:dyDescent="0.25">
      <c r="B1013" s="13">
        <f>COUNTIFS($E$3:E1013,'تقرير منتج تام'!$E$4)</f>
        <v>8</v>
      </c>
      <c r="C1013" s="37"/>
      <c r="D1013" s="38"/>
      <c r="E1013" s="28"/>
      <c r="F1013" s="39"/>
      <c r="G1013" s="40"/>
      <c r="H1013" s="40"/>
      <c r="I1013" s="41"/>
      <c r="J1013" s="41"/>
      <c r="K1013" s="26" t="str">
        <f>_xlfn.IFNA(VLOOKUP(E1013,الاوردرات!$B$1:$C$600,2,0),"")</f>
        <v/>
      </c>
      <c r="L1013" s="52"/>
      <c r="N1013" s="21" t="str">
        <f t="shared" si="31"/>
        <v/>
      </c>
      <c r="O1013" s="22" t="str">
        <f>_xlfn.IFNA((VLOOKUP(F1013,help!$C$2:$F$12,4,0))*(N1013*24),"")</f>
        <v/>
      </c>
      <c r="AP1013" s="17">
        <f t="shared" si="32"/>
        <v>0</v>
      </c>
    </row>
    <row r="1014" spans="2:42" ht="33" x14ac:dyDescent="0.25">
      <c r="B1014" s="13">
        <f>COUNTIFS($E$3:E1014,'تقرير منتج تام'!$E$4)</f>
        <v>8</v>
      </c>
      <c r="C1014" s="37"/>
      <c r="D1014" s="38"/>
      <c r="E1014" s="28"/>
      <c r="F1014" s="39"/>
      <c r="G1014" s="40"/>
      <c r="H1014" s="40"/>
      <c r="I1014" s="41"/>
      <c r="J1014" s="41"/>
      <c r="K1014" s="26" t="str">
        <f>_xlfn.IFNA(VLOOKUP(E1014,الاوردرات!$B$1:$C$600,2,0),"")</f>
        <v/>
      </c>
      <c r="L1014" s="52"/>
      <c r="N1014" s="21" t="str">
        <f t="shared" si="31"/>
        <v/>
      </c>
      <c r="O1014" s="22" t="str">
        <f>_xlfn.IFNA((VLOOKUP(F1014,help!$C$2:$F$12,4,0))*(N1014*24),"")</f>
        <v/>
      </c>
      <c r="AP1014" s="17">
        <f t="shared" si="32"/>
        <v>0</v>
      </c>
    </row>
    <row r="1015" spans="2:42" ht="33" x14ac:dyDescent="0.25">
      <c r="B1015" s="13">
        <f>COUNTIFS($E$3:E1015,'تقرير منتج تام'!$E$4)</f>
        <v>8</v>
      </c>
      <c r="C1015" s="37"/>
      <c r="D1015" s="38"/>
      <c r="E1015" s="28"/>
      <c r="F1015" s="39"/>
      <c r="G1015" s="40"/>
      <c r="H1015" s="40"/>
      <c r="I1015" s="41"/>
      <c r="J1015" s="41"/>
      <c r="K1015" s="26" t="str">
        <f>_xlfn.IFNA(VLOOKUP(E1015,الاوردرات!$B$1:$C$600,2,0),"")</f>
        <v/>
      </c>
      <c r="L1015" s="52"/>
      <c r="N1015" s="21" t="str">
        <f t="shared" ref="N1015:N1078" si="33">IF(I1015&lt;&gt;"",J1015-I1015,"")</f>
        <v/>
      </c>
      <c r="O1015" s="22" t="str">
        <f>_xlfn.IFNA((VLOOKUP(F1015,help!$C$2:$F$12,4,0))*(N1015*24),"")</f>
        <v/>
      </c>
      <c r="AP1015" s="17">
        <f t="shared" si="32"/>
        <v>0</v>
      </c>
    </row>
    <row r="1016" spans="2:42" ht="33" x14ac:dyDescent="0.25">
      <c r="B1016" s="13">
        <f>COUNTIFS($E$3:E1016,'تقرير منتج تام'!$E$4)</f>
        <v>8</v>
      </c>
      <c r="C1016" s="37"/>
      <c r="D1016" s="38"/>
      <c r="E1016" s="37"/>
      <c r="F1016" s="39"/>
      <c r="G1016" s="40"/>
      <c r="H1016" s="40"/>
      <c r="I1016" s="41"/>
      <c r="J1016" s="41"/>
      <c r="K1016" s="26" t="str">
        <f>_xlfn.IFNA(VLOOKUP(E1016,الاوردرات!$B$1:$C$600,2,0),"")</f>
        <v/>
      </c>
      <c r="L1016" s="52"/>
      <c r="N1016" s="21" t="str">
        <f t="shared" si="33"/>
        <v/>
      </c>
      <c r="O1016" s="22" t="str">
        <f>_xlfn.IFNA((VLOOKUP(F1016,help!$C$2:$F$12,4,0))*(N1016*24),"")</f>
        <v/>
      </c>
      <c r="AP1016" s="17">
        <f t="shared" si="32"/>
        <v>0</v>
      </c>
    </row>
    <row r="1017" spans="2:42" ht="33" x14ac:dyDescent="0.25">
      <c r="B1017" s="13">
        <f>COUNTIFS($E$3:E1017,'تقرير منتج تام'!$E$4)</f>
        <v>8</v>
      </c>
      <c r="C1017" s="37"/>
      <c r="D1017" s="38"/>
      <c r="E1017" s="37"/>
      <c r="F1017" s="39"/>
      <c r="G1017" s="40"/>
      <c r="H1017" s="40"/>
      <c r="I1017" s="41"/>
      <c r="J1017" s="41"/>
      <c r="K1017" s="26" t="str">
        <f>_xlfn.IFNA(VLOOKUP(E1017,الاوردرات!$B$1:$C$600,2,0),"")</f>
        <v/>
      </c>
      <c r="L1017" s="52"/>
      <c r="N1017" s="21" t="str">
        <f t="shared" si="33"/>
        <v/>
      </c>
      <c r="O1017" s="22" t="str">
        <f>_xlfn.IFNA((VLOOKUP(F1017,help!$C$2:$F$12,4,0))*(N1017*24),"")</f>
        <v/>
      </c>
      <c r="AP1017" s="17">
        <f t="shared" si="32"/>
        <v>0</v>
      </c>
    </row>
    <row r="1018" spans="2:42" ht="33" x14ac:dyDescent="0.25">
      <c r="B1018" s="13">
        <f>COUNTIFS($E$3:E1018,'تقرير منتج تام'!$E$4)</f>
        <v>8</v>
      </c>
      <c r="C1018" s="37"/>
      <c r="D1018" s="38"/>
      <c r="E1018" s="37"/>
      <c r="F1018" s="39"/>
      <c r="G1018" s="40"/>
      <c r="H1018" s="40"/>
      <c r="I1018" s="41"/>
      <c r="J1018" s="41"/>
      <c r="K1018" s="26" t="str">
        <f>_xlfn.IFNA(VLOOKUP(E1018,الاوردرات!$B$1:$C$600,2,0),"")</f>
        <v/>
      </c>
      <c r="L1018" s="52"/>
      <c r="N1018" s="21" t="str">
        <f t="shared" si="33"/>
        <v/>
      </c>
      <c r="O1018" s="22" t="str">
        <f>_xlfn.IFNA((VLOOKUP(F1018,help!$C$2:$F$12,4,0))*(N1018*24),"")</f>
        <v/>
      </c>
      <c r="AP1018" s="17">
        <f t="shared" si="32"/>
        <v>0</v>
      </c>
    </row>
    <row r="1019" spans="2:42" ht="33" x14ac:dyDescent="0.25">
      <c r="B1019" s="13">
        <f>COUNTIFS($E$3:E1019,'تقرير منتج تام'!$E$4)</f>
        <v>8</v>
      </c>
      <c r="C1019" s="37"/>
      <c r="D1019" s="38"/>
      <c r="E1019" s="37"/>
      <c r="F1019" s="39"/>
      <c r="G1019" s="40"/>
      <c r="H1019" s="40"/>
      <c r="I1019" s="41"/>
      <c r="J1019" s="41"/>
      <c r="K1019" s="26" t="str">
        <f>_xlfn.IFNA(VLOOKUP(E1019,الاوردرات!$B$1:$C$600,2,0),"")</f>
        <v/>
      </c>
      <c r="L1019" s="52"/>
      <c r="N1019" s="21" t="str">
        <f t="shared" si="33"/>
        <v/>
      </c>
      <c r="O1019" s="22" t="str">
        <f>_xlfn.IFNA((VLOOKUP(F1019,help!$C$2:$F$12,4,0))*(N1019*24),"")</f>
        <v/>
      </c>
      <c r="AP1019" s="17">
        <f t="shared" si="32"/>
        <v>0</v>
      </c>
    </row>
    <row r="1020" spans="2:42" ht="33" x14ac:dyDescent="0.25">
      <c r="B1020" s="13">
        <f>COUNTIFS($E$3:E1020,'تقرير منتج تام'!$E$4)</f>
        <v>8</v>
      </c>
      <c r="C1020" s="37"/>
      <c r="D1020" s="38"/>
      <c r="E1020" s="37"/>
      <c r="F1020" s="39"/>
      <c r="G1020" s="40"/>
      <c r="H1020" s="40"/>
      <c r="I1020" s="41"/>
      <c r="J1020" s="41"/>
      <c r="K1020" s="26" t="str">
        <f>_xlfn.IFNA(VLOOKUP(E1020,الاوردرات!$B$1:$C$600,2,0),"")</f>
        <v/>
      </c>
      <c r="L1020" s="52"/>
      <c r="N1020" s="21" t="str">
        <f t="shared" si="33"/>
        <v/>
      </c>
      <c r="O1020" s="22" t="str">
        <f>_xlfn.IFNA((VLOOKUP(F1020,help!$C$2:$F$12,4,0))*(N1020*24),"")</f>
        <v/>
      </c>
      <c r="AP1020" s="17">
        <f t="shared" si="32"/>
        <v>0</v>
      </c>
    </row>
    <row r="1021" spans="2:42" ht="33" x14ac:dyDescent="0.25">
      <c r="B1021" s="13">
        <f>COUNTIFS($E$3:E1021,'تقرير منتج تام'!$E$4)</f>
        <v>8</v>
      </c>
      <c r="C1021" s="37"/>
      <c r="D1021" s="38"/>
      <c r="E1021" s="37"/>
      <c r="F1021" s="39"/>
      <c r="G1021" s="40"/>
      <c r="H1021" s="40"/>
      <c r="I1021" s="41"/>
      <c r="J1021" s="41"/>
      <c r="K1021" s="26" t="str">
        <f>_xlfn.IFNA(VLOOKUP(E1021,الاوردرات!$B$1:$C$600,2,0),"")</f>
        <v/>
      </c>
      <c r="L1021" s="52"/>
      <c r="N1021" s="21" t="str">
        <f t="shared" si="33"/>
        <v/>
      </c>
      <c r="O1021" s="22" t="str">
        <f>_xlfn.IFNA((VLOOKUP(F1021,help!$C$2:$F$12,4,0))*(N1021*24),"")</f>
        <v/>
      </c>
      <c r="AP1021" s="17">
        <f t="shared" si="32"/>
        <v>0</v>
      </c>
    </row>
    <row r="1022" spans="2:42" ht="33" x14ac:dyDescent="0.25">
      <c r="B1022" s="13">
        <f>COUNTIFS($E$3:E1022,'تقرير منتج تام'!$E$4)</f>
        <v>8</v>
      </c>
      <c r="C1022" s="37"/>
      <c r="D1022" s="38"/>
      <c r="E1022" s="37"/>
      <c r="F1022" s="39"/>
      <c r="G1022" s="40"/>
      <c r="H1022" s="40"/>
      <c r="I1022" s="41"/>
      <c r="J1022" s="41"/>
      <c r="K1022" s="26" t="str">
        <f>_xlfn.IFNA(VLOOKUP(E1022,الاوردرات!$B$1:$C$600,2,0),"")</f>
        <v/>
      </c>
      <c r="L1022" s="52"/>
      <c r="N1022" s="21" t="str">
        <f t="shared" si="33"/>
        <v/>
      </c>
      <c r="O1022" s="22" t="str">
        <f>_xlfn.IFNA((VLOOKUP(F1022,help!$C$2:$F$12,4,0))*(N1022*24),"")</f>
        <v/>
      </c>
      <c r="AP1022" s="17">
        <f t="shared" si="32"/>
        <v>0</v>
      </c>
    </row>
    <row r="1023" spans="2:42" ht="33" x14ac:dyDescent="0.25">
      <c r="B1023" s="13">
        <f>COUNTIFS($E$3:E1023,'تقرير منتج تام'!$E$4)</f>
        <v>8</v>
      </c>
      <c r="C1023" s="37"/>
      <c r="D1023" s="38"/>
      <c r="E1023" s="37"/>
      <c r="F1023" s="39"/>
      <c r="G1023" s="40"/>
      <c r="H1023" s="40"/>
      <c r="I1023" s="41"/>
      <c r="J1023" s="41"/>
      <c r="K1023" s="26" t="str">
        <f>_xlfn.IFNA(VLOOKUP(E1023,الاوردرات!$B$1:$C$600,2,0),"")</f>
        <v/>
      </c>
      <c r="L1023" s="52"/>
      <c r="N1023" s="21" t="str">
        <f t="shared" si="33"/>
        <v/>
      </c>
      <c r="O1023" s="22" t="str">
        <f>_xlfn.IFNA((VLOOKUP(F1023,help!$C$2:$F$12,4,0))*(N1023*24),"")</f>
        <v/>
      </c>
      <c r="AP1023" s="17">
        <f t="shared" si="32"/>
        <v>0</v>
      </c>
    </row>
    <row r="1024" spans="2:42" ht="33" x14ac:dyDescent="0.25">
      <c r="B1024" s="13">
        <f>COUNTIFS($E$3:E1024,'تقرير منتج تام'!$E$4)</f>
        <v>8</v>
      </c>
      <c r="C1024" s="37"/>
      <c r="D1024" s="38"/>
      <c r="E1024" s="37"/>
      <c r="F1024" s="39"/>
      <c r="G1024" s="40"/>
      <c r="H1024" s="40"/>
      <c r="I1024" s="41"/>
      <c r="J1024" s="41"/>
      <c r="K1024" s="26" t="str">
        <f>_xlfn.IFNA(VLOOKUP(E1024,الاوردرات!$B$1:$C$600,2,0),"")</f>
        <v/>
      </c>
      <c r="L1024" s="52"/>
      <c r="N1024" s="21" t="str">
        <f t="shared" si="33"/>
        <v/>
      </c>
      <c r="O1024" s="22" t="str">
        <f>_xlfn.IFNA((VLOOKUP(F1024,help!$C$2:$F$12,4,0))*(N1024*24),"")</f>
        <v/>
      </c>
      <c r="AP1024" s="17">
        <f t="shared" si="32"/>
        <v>0</v>
      </c>
    </row>
    <row r="1025" spans="2:42" ht="33" x14ac:dyDescent="0.25">
      <c r="B1025" s="13">
        <f>COUNTIFS($E$3:E1025,'تقرير منتج تام'!$E$4)</f>
        <v>8</v>
      </c>
      <c r="C1025" s="37"/>
      <c r="D1025" s="38"/>
      <c r="E1025" s="37"/>
      <c r="F1025" s="39"/>
      <c r="G1025" s="40"/>
      <c r="H1025" s="40"/>
      <c r="I1025" s="41"/>
      <c r="J1025" s="41"/>
      <c r="K1025" s="26" t="str">
        <f>_xlfn.IFNA(VLOOKUP(E1025,الاوردرات!$B$1:$C$600,2,0),"")</f>
        <v/>
      </c>
      <c r="L1025" s="52"/>
      <c r="N1025" s="21" t="str">
        <f t="shared" si="33"/>
        <v/>
      </c>
      <c r="O1025" s="22" t="str">
        <f>_xlfn.IFNA((VLOOKUP(F1025,help!$C$2:$F$12,4,0))*(N1025*24),"")</f>
        <v/>
      </c>
      <c r="AP1025" s="17">
        <f t="shared" si="32"/>
        <v>0</v>
      </c>
    </row>
    <row r="1026" spans="2:42" ht="33" x14ac:dyDescent="0.25">
      <c r="B1026" s="13">
        <f>COUNTIFS($E$3:E1026,'تقرير منتج تام'!$E$4)</f>
        <v>8</v>
      </c>
      <c r="C1026" s="37"/>
      <c r="D1026" s="38"/>
      <c r="E1026" s="37"/>
      <c r="F1026" s="39"/>
      <c r="G1026" s="40"/>
      <c r="H1026" s="40"/>
      <c r="I1026" s="41"/>
      <c r="J1026" s="41"/>
      <c r="K1026" s="26" t="str">
        <f>_xlfn.IFNA(VLOOKUP(E1026,الاوردرات!$B$1:$C$600,2,0),"")</f>
        <v/>
      </c>
      <c r="L1026" s="52"/>
      <c r="N1026" s="21" t="str">
        <f t="shared" si="33"/>
        <v/>
      </c>
      <c r="O1026" s="22" t="str">
        <f>_xlfn.IFNA((VLOOKUP(F1026,help!$C$2:$F$12,4,0))*(N1026*24),"")</f>
        <v/>
      </c>
      <c r="AP1026" s="17">
        <f t="shared" si="32"/>
        <v>0</v>
      </c>
    </row>
    <row r="1027" spans="2:42" ht="33" x14ac:dyDescent="0.25">
      <c r="B1027" s="13">
        <f>COUNTIFS($E$3:E1027,'تقرير منتج تام'!$E$4)</f>
        <v>8</v>
      </c>
      <c r="C1027" s="37"/>
      <c r="D1027" s="38"/>
      <c r="E1027" s="37"/>
      <c r="F1027" s="39"/>
      <c r="G1027" s="40"/>
      <c r="H1027" s="40"/>
      <c r="I1027" s="41"/>
      <c r="J1027" s="41"/>
      <c r="K1027" s="26" t="str">
        <f>_xlfn.IFNA(VLOOKUP(E1027,الاوردرات!$B$1:$C$600,2,0),"")</f>
        <v/>
      </c>
      <c r="L1027" s="52"/>
      <c r="N1027" s="21" t="str">
        <f t="shared" si="33"/>
        <v/>
      </c>
      <c r="O1027" s="22" t="str">
        <f>_xlfn.IFNA((VLOOKUP(F1027,help!$C$2:$F$12,4,0))*(N1027*24),"")</f>
        <v/>
      </c>
      <c r="AP1027" s="17">
        <f t="shared" si="32"/>
        <v>0</v>
      </c>
    </row>
    <row r="1028" spans="2:42" ht="33" x14ac:dyDescent="0.25">
      <c r="B1028" s="13">
        <f>COUNTIFS($E$3:E1028,'تقرير منتج تام'!$E$4)</f>
        <v>8</v>
      </c>
      <c r="C1028" s="37"/>
      <c r="D1028" s="38"/>
      <c r="E1028" s="37"/>
      <c r="F1028" s="39"/>
      <c r="G1028" s="40"/>
      <c r="H1028" s="40"/>
      <c r="I1028" s="41"/>
      <c r="J1028" s="41"/>
      <c r="K1028" s="26" t="str">
        <f>_xlfn.IFNA(VLOOKUP(E1028,الاوردرات!$B$1:$C$600,2,0),"")</f>
        <v/>
      </c>
      <c r="L1028" s="52"/>
      <c r="N1028" s="21" t="str">
        <f t="shared" si="33"/>
        <v/>
      </c>
      <c r="O1028" s="22" t="str">
        <f>_xlfn.IFNA((VLOOKUP(F1028,help!$C$2:$F$12,4,0))*(N1028*24),"")</f>
        <v/>
      </c>
      <c r="AP1028" s="17">
        <f t="shared" ref="AP1028:AP1091" si="34">D1028</f>
        <v>0</v>
      </c>
    </row>
    <row r="1029" spans="2:42" ht="33" x14ac:dyDescent="0.25">
      <c r="B1029" s="13">
        <f>COUNTIFS($E$3:E1029,'تقرير منتج تام'!$E$4)</f>
        <v>8</v>
      </c>
      <c r="C1029" s="37"/>
      <c r="D1029" s="38"/>
      <c r="E1029" s="37"/>
      <c r="F1029" s="39"/>
      <c r="G1029" s="40"/>
      <c r="H1029" s="40"/>
      <c r="I1029" s="41"/>
      <c r="J1029" s="41"/>
      <c r="K1029" s="26" t="str">
        <f>_xlfn.IFNA(VLOOKUP(E1029,الاوردرات!$B$1:$C$600,2,0),"")</f>
        <v/>
      </c>
      <c r="L1029" s="52"/>
      <c r="N1029" s="21" t="str">
        <f t="shared" si="33"/>
        <v/>
      </c>
      <c r="O1029" s="22" t="str">
        <f>_xlfn.IFNA((VLOOKUP(F1029,help!$C$2:$F$12,4,0))*(N1029*24),"")</f>
        <v/>
      </c>
      <c r="AP1029" s="17">
        <f t="shared" si="34"/>
        <v>0</v>
      </c>
    </row>
    <row r="1030" spans="2:42" ht="33" x14ac:dyDescent="0.25">
      <c r="B1030" s="13">
        <f>COUNTIFS($E$3:E1030,'تقرير منتج تام'!$E$4)</f>
        <v>8</v>
      </c>
      <c r="C1030" s="37"/>
      <c r="D1030" s="38"/>
      <c r="E1030" s="37"/>
      <c r="F1030" s="39"/>
      <c r="G1030" s="40"/>
      <c r="H1030" s="40"/>
      <c r="I1030" s="41"/>
      <c r="J1030" s="41"/>
      <c r="K1030" s="26" t="str">
        <f>_xlfn.IFNA(VLOOKUP(E1030,الاوردرات!$B$1:$C$600,2,0),"")</f>
        <v/>
      </c>
      <c r="L1030" s="52"/>
      <c r="N1030" s="21" t="str">
        <f t="shared" si="33"/>
        <v/>
      </c>
      <c r="O1030" s="22" t="str">
        <f>_xlfn.IFNA((VLOOKUP(F1030,help!$C$2:$F$12,4,0))*(N1030*24),"")</f>
        <v/>
      </c>
      <c r="AP1030" s="17">
        <f t="shared" si="34"/>
        <v>0</v>
      </c>
    </row>
    <row r="1031" spans="2:42" ht="33" x14ac:dyDescent="0.25">
      <c r="B1031" s="13">
        <f>COUNTIFS($E$3:E1031,'تقرير منتج تام'!$E$4)</f>
        <v>8</v>
      </c>
      <c r="C1031" s="37"/>
      <c r="D1031" s="38"/>
      <c r="E1031" s="37"/>
      <c r="F1031" s="39"/>
      <c r="G1031" s="40"/>
      <c r="H1031" s="40"/>
      <c r="I1031" s="41"/>
      <c r="J1031" s="41"/>
      <c r="K1031" s="26" t="str">
        <f>_xlfn.IFNA(VLOOKUP(E1031,الاوردرات!$B$1:$C$600,2,0),"")</f>
        <v/>
      </c>
      <c r="L1031" s="52"/>
      <c r="N1031" s="21" t="str">
        <f t="shared" si="33"/>
        <v/>
      </c>
      <c r="O1031" s="22" t="str">
        <f>_xlfn.IFNA((VLOOKUP(F1031,help!$C$2:$F$12,4,0))*(N1031*24),"")</f>
        <v/>
      </c>
      <c r="AP1031" s="17">
        <f t="shared" si="34"/>
        <v>0</v>
      </c>
    </row>
    <row r="1032" spans="2:42" ht="33" x14ac:dyDescent="0.25">
      <c r="B1032" s="13">
        <f>COUNTIFS($E$3:E1032,'تقرير منتج تام'!$E$4)</f>
        <v>8</v>
      </c>
      <c r="C1032" s="37"/>
      <c r="D1032" s="38"/>
      <c r="E1032" s="37"/>
      <c r="F1032" s="39"/>
      <c r="G1032" s="40"/>
      <c r="H1032" s="40"/>
      <c r="I1032" s="41"/>
      <c r="J1032" s="41"/>
      <c r="K1032" s="26" t="str">
        <f>_xlfn.IFNA(VLOOKUP(E1032,الاوردرات!$B$1:$C$600,2,0),"")</f>
        <v/>
      </c>
      <c r="L1032" s="52"/>
      <c r="N1032" s="21" t="str">
        <f t="shared" si="33"/>
        <v/>
      </c>
      <c r="O1032" s="22" t="str">
        <f>_xlfn.IFNA((VLOOKUP(F1032,help!$C$2:$F$12,4,0))*(N1032*24),"")</f>
        <v/>
      </c>
      <c r="AP1032" s="17">
        <f t="shared" si="34"/>
        <v>0</v>
      </c>
    </row>
    <row r="1033" spans="2:42" ht="33" x14ac:dyDescent="0.25">
      <c r="B1033" s="13">
        <f>COUNTIFS($E$3:E1033,'تقرير منتج تام'!$E$4)</f>
        <v>8</v>
      </c>
      <c r="C1033" s="37"/>
      <c r="D1033" s="38"/>
      <c r="E1033" s="37"/>
      <c r="F1033" s="39"/>
      <c r="G1033" s="40"/>
      <c r="H1033" s="40"/>
      <c r="I1033" s="41"/>
      <c r="J1033" s="41"/>
      <c r="K1033" s="26" t="str">
        <f>_xlfn.IFNA(VLOOKUP(E1033,الاوردرات!$B$1:$C$600,2,0),"")</f>
        <v/>
      </c>
      <c r="L1033" s="52"/>
      <c r="N1033" s="21" t="str">
        <f t="shared" si="33"/>
        <v/>
      </c>
      <c r="O1033" s="22" t="str">
        <f>_xlfn.IFNA((VLOOKUP(F1033,help!$C$2:$F$12,4,0))*(N1033*24),"")</f>
        <v/>
      </c>
      <c r="AP1033" s="17">
        <f t="shared" si="34"/>
        <v>0</v>
      </c>
    </row>
    <row r="1034" spans="2:42" ht="33" x14ac:dyDescent="0.25">
      <c r="B1034" s="13">
        <f>COUNTIFS($E$3:E1034,'تقرير منتج تام'!$E$4)</f>
        <v>8</v>
      </c>
      <c r="C1034" s="37"/>
      <c r="D1034" s="38"/>
      <c r="E1034" s="37"/>
      <c r="F1034" s="39"/>
      <c r="G1034" s="40"/>
      <c r="H1034" s="40"/>
      <c r="I1034" s="41"/>
      <c r="J1034" s="41"/>
      <c r="K1034" s="26" t="str">
        <f>_xlfn.IFNA(VLOOKUP(E1034,الاوردرات!$B$1:$C$600,2,0),"")</f>
        <v/>
      </c>
      <c r="L1034" s="52"/>
      <c r="N1034" s="21" t="str">
        <f t="shared" si="33"/>
        <v/>
      </c>
      <c r="O1034" s="22" t="str">
        <f>_xlfn.IFNA((VLOOKUP(F1034,help!$C$2:$F$12,4,0))*(N1034*24),"")</f>
        <v/>
      </c>
      <c r="AP1034" s="17">
        <f t="shared" si="34"/>
        <v>0</v>
      </c>
    </row>
    <row r="1035" spans="2:42" ht="33" x14ac:dyDescent="0.25">
      <c r="B1035" s="13">
        <f>COUNTIFS($E$3:E1035,'تقرير منتج تام'!$E$4)</f>
        <v>8</v>
      </c>
      <c r="C1035" s="37"/>
      <c r="D1035" s="38"/>
      <c r="E1035" s="37"/>
      <c r="F1035" s="39"/>
      <c r="G1035" s="40"/>
      <c r="H1035" s="40"/>
      <c r="I1035" s="41"/>
      <c r="J1035" s="41"/>
      <c r="K1035" s="26" t="str">
        <f>_xlfn.IFNA(VLOOKUP(E1035,الاوردرات!$B$1:$C$600,2,0),"")</f>
        <v/>
      </c>
      <c r="L1035" s="52"/>
      <c r="N1035" s="21" t="str">
        <f t="shared" si="33"/>
        <v/>
      </c>
      <c r="O1035" s="22" t="str">
        <f>_xlfn.IFNA((VLOOKUP(F1035,help!$C$2:$F$12,4,0))*(N1035*24),"")</f>
        <v/>
      </c>
      <c r="AP1035" s="17">
        <f t="shared" si="34"/>
        <v>0</v>
      </c>
    </row>
    <row r="1036" spans="2:42" ht="33" x14ac:dyDescent="0.25">
      <c r="B1036" s="13">
        <f>COUNTIFS($E$3:E1036,'تقرير منتج تام'!$E$4)</f>
        <v>8</v>
      </c>
      <c r="C1036" s="37"/>
      <c r="D1036" s="38"/>
      <c r="E1036" s="37"/>
      <c r="F1036" s="39"/>
      <c r="G1036" s="40"/>
      <c r="H1036" s="40"/>
      <c r="I1036" s="41"/>
      <c r="J1036" s="41"/>
      <c r="K1036" s="26" t="str">
        <f>_xlfn.IFNA(VLOOKUP(E1036,الاوردرات!$B$1:$C$600,2,0),"")</f>
        <v/>
      </c>
      <c r="L1036" s="52"/>
      <c r="N1036" s="21" t="str">
        <f t="shared" si="33"/>
        <v/>
      </c>
      <c r="O1036" s="22" t="str">
        <f>_xlfn.IFNA((VLOOKUP(F1036,help!$C$2:$F$12,4,0))*(N1036*24),"")</f>
        <v/>
      </c>
      <c r="AP1036" s="17">
        <f t="shared" si="34"/>
        <v>0</v>
      </c>
    </row>
    <row r="1037" spans="2:42" ht="33" x14ac:dyDescent="0.25">
      <c r="B1037" s="13">
        <f>COUNTIFS($E$3:E1037,'تقرير منتج تام'!$E$4)</f>
        <v>8</v>
      </c>
      <c r="C1037" s="37"/>
      <c r="D1037" s="38"/>
      <c r="E1037" s="37"/>
      <c r="F1037" s="39"/>
      <c r="G1037" s="40"/>
      <c r="H1037" s="40"/>
      <c r="I1037" s="41"/>
      <c r="J1037" s="41"/>
      <c r="K1037" s="26" t="str">
        <f>_xlfn.IFNA(VLOOKUP(E1037,الاوردرات!$B$1:$C$600,2,0),"")</f>
        <v/>
      </c>
      <c r="L1037" s="52"/>
      <c r="N1037" s="21" t="str">
        <f t="shared" si="33"/>
        <v/>
      </c>
      <c r="O1037" s="22" t="str">
        <f>_xlfn.IFNA((VLOOKUP(F1037,help!$C$2:$F$12,4,0))*(N1037*24),"")</f>
        <v/>
      </c>
      <c r="AP1037" s="17">
        <f t="shared" si="34"/>
        <v>0</v>
      </c>
    </row>
    <row r="1038" spans="2:42" ht="33" x14ac:dyDescent="0.25">
      <c r="B1038" s="13">
        <f>COUNTIFS($E$3:E1038,'تقرير منتج تام'!$E$4)</f>
        <v>8</v>
      </c>
      <c r="C1038" s="37"/>
      <c r="D1038" s="38"/>
      <c r="E1038" s="37"/>
      <c r="F1038" s="39"/>
      <c r="G1038" s="40"/>
      <c r="H1038" s="40"/>
      <c r="I1038" s="41"/>
      <c r="J1038" s="41"/>
      <c r="K1038" s="26" t="str">
        <f>_xlfn.IFNA(VLOOKUP(E1038,الاوردرات!$B$1:$C$600,2,0),"")</f>
        <v/>
      </c>
      <c r="L1038" s="52"/>
      <c r="N1038" s="21" t="str">
        <f t="shared" si="33"/>
        <v/>
      </c>
      <c r="O1038" s="22" t="str">
        <f>_xlfn.IFNA((VLOOKUP(F1038,help!$C$2:$F$12,4,0))*(N1038*24),"")</f>
        <v/>
      </c>
      <c r="AP1038" s="17">
        <f t="shared" si="34"/>
        <v>0</v>
      </c>
    </row>
    <row r="1039" spans="2:42" ht="33" x14ac:dyDescent="0.25">
      <c r="B1039" s="13">
        <f>COUNTIFS($E$3:E1039,'تقرير منتج تام'!$E$4)</f>
        <v>8</v>
      </c>
      <c r="C1039" s="37"/>
      <c r="D1039" s="38"/>
      <c r="E1039" s="37"/>
      <c r="F1039" s="39"/>
      <c r="G1039" s="40"/>
      <c r="H1039" s="40"/>
      <c r="I1039" s="41"/>
      <c r="J1039" s="41"/>
      <c r="K1039" s="26" t="str">
        <f>_xlfn.IFNA(VLOOKUP(E1039,الاوردرات!$B$1:$C$600,2,0),"")</f>
        <v/>
      </c>
      <c r="L1039" s="52"/>
      <c r="N1039" s="21" t="str">
        <f t="shared" si="33"/>
        <v/>
      </c>
      <c r="O1039" s="22" t="str">
        <f>_xlfn.IFNA((VLOOKUP(F1039,help!$C$2:$F$12,4,0))*(N1039*24),"")</f>
        <v/>
      </c>
      <c r="AP1039" s="17">
        <f t="shared" si="34"/>
        <v>0</v>
      </c>
    </row>
    <row r="1040" spans="2:42" ht="33" x14ac:dyDescent="0.25">
      <c r="B1040" s="13">
        <f>COUNTIFS($E$3:E1040,'تقرير منتج تام'!$E$4)</f>
        <v>8</v>
      </c>
      <c r="C1040" s="37"/>
      <c r="D1040" s="38"/>
      <c r="E1040" s="37"/>
      <c r="F1040" s="39"/>
      <c r="G1040" s="40"/>
      <c r="H1040" s="40"/>
      <c r="I1040" s="41"/>
      <c r="J1040" s="41"/>
      <c r="K1040" s="26" t="str">
        <f>_xlfn.IFNA(VLOOKUP(E1040,الاوردرات!$B$1:$C$600,2,0),"")</f>
        <v/>
      </c>
      <c r="L1040" s="52"/>
      <c r="N1040" s="21" t="str">
        <f t="shared" si="33"/>
        <v/>
      </c>
      <c r="O1040" s="22" t="str">
        <f>_xlfn.IFNA((VLOOKUP(F1040,help!$C$2:$F$12,4,0))*(N1040*24),"")</f>
        <v/>
      </c>
      <c r="AP1040" s="17">
        <f t="shared" si="34"/>
        <v>0</v>
      </c>
    </row>
    <row r="1041" spans="2:42" ht="33" x14ac:dyDescent="0.25">
      <c r="B1041" s="13">
        <f>COUNTIFS($E$3:E1041,'تقرير منتج تام'!$E$4)</f>
        <v>8</v>
      </c>
      <c r="C1041" s="37"/>
      <c r="D1041" s="38"/>
      <c r="E1041" s="37"/>
      <c r="F1041" s="39"/>
      <c r="G1041" s="40"/>
      <c r="H1041" s="40"/>
      <c r="I1041" s="41"/>
      <c r="J1041" s="41"/>
      <c r="K1041" s="26" t="str">
        <f>_xlfn.IFNA(VLOOKUP(E1041,الاوردرات!$B$1:$C$600,2,0),"")</f>
        <v/>
      </c>
      <c r="L1041" s="52"/>
      <c r="N1041" s="21" t="str">
        <f t="shared" si="33"/>
        <v/>
      </c>
      <c r="O1041" s="22" t="str">
        <f>_xlfn.IFNA((VLOOKUP(F1041,help!$C$2:$F$12,4,0))*(N1041*24),"")</f>
        <v/>
      </c>
      <c r="AP1041" s="17">
        <f t="shared" si="34"/>
        <v>0</v>
      </c>
    </row>
    <row r="1042" spans="2:42" ht="33" x14ac:dyDescent="0.25">
      <c r="B1042" s="13">
        <f>COUNTIFS($E$3:E1042,'تقرير منتج تام'!$E$4)</f>
        <v>8</v>
      </c>
      <c r="C1042" s="37"/>
      <c r="D1042" s="38"/>
      <c r="E1042" s="37"/>
      <c r="F1042" s="39"/>
      <c r="G1042" s="40"/>
      <c r="H1042" s="40"/>
      <c r="I1042" s="41"/>
      <c r="J1042" s="41"/>
      <c r="K1042" s="26" t="str">
        <f>_xlfn.IFNA(VLOOKUP(E1042,الاوردرات!$B$1:$C$600,2,0),"")</f>
        <v/>
      </c>
      <c r="L1042" s="52"/>
      <c r="N1042" s="21" t="str">
        <f t="shared" si="33"/>
        <v/>
      </c>
      <c r="O1042" s="22" t="str">
        <f>_xlfn.IFNA((VLOOKUP(F1042,help!$C$2:$F$12,4,0))*(N1042*24),"")</f>
        <v/>
      </c>
      <c r="AP1042" s="17">
        <f t="shared" si="34"/>
        <v>0</v>
      </c>
    </row>
    <row r="1043" spans="2:42" ht="33" x14ac:dyDescent="0.25">
      <c r="B1043" s="13">
        <f>COUNTIFS($E$3:E1043,'تقرير منتج تام'!$E$4)</f>
        <v>8</v>
      </c>
      <c r="C1043" s="37"/>
      <c r="D1043" s="38"/>
      <c r="E1043" s="37"/>
      <c r="F1043" s="39"/>
      <c r="G1043" s="40"/>
      <c r="H1043" s="40"/>
      <c r="I1043" s="41"/>
      <c r="J1043" s="41"/>
      <c r="K1043" s="26" t="str">
        <f>_xlfn.IFNA(VLOOKUP(E1043,الاوردرات!$B$1:$C$600,2,0),"")</f>
        <v/>
      </c>
      <c r="L1043" s="52"/>
      <c r="N1043" s="21" t="str">
        <f t="shared" si="33"/>
        <v/>
      </c>
      <c r="O1043" s="22" t="str">
        <f>_xlfn.IFNA((VLOOKUP(F1043,help!$C$2:$F$12,4,0))*(N1043*24),"")</f>
        <v/>
      </c>
      <c r="AP1043" s="17">
        <f t="shared" si="34"/>
        <v>0</v>
      </c>
    </row>
    <row r="1044" spans="2:42" ht="33" x14ac:dyDescent="0.25">
      <c r="B1044" s="13">
        <f>COUNTIFS($E$3:E1044,'تقرير منتج تام'!$E$4)</f>
        <v>8</v>
      </c>
      <c r="C1044" s="37"/>
      <c r="D1044" s="38"/>
      <c r="E1044" s="37"/>
      <c r="F1044" s="39"/>
      <c r="G1044" s="40"/>
      <c r="H1044" s="40"/>
      <c r="I1044" s="41"/>
      <c r="J1044" s="41"/>
      <c r="K1044" s="26" t="str">
        <f>_xlfn.IFNA(VLOOKUP(E1044,الاوردرات!$B$1:$C$600,2,0),"")</f>
        <v/>
      </c>
      <c r="L1044" s="52"/>
      <c r="N1044" s="21" t="str">
        <f t="shared" si="33"/>
        <v/>
      </c>
      <c r="O1044" s="22" t="str">
        <f>_xlfn.IFNA((VLOOKUP(F1044,help!$C$2:$F$12,4,0))*(N1044*24),"")</f>
        <v/>
      </c>
      <c r="AP1044" s="17">
        <f t="shared" si="34"/>
        <v>0</v>
      </c>
    </row>
    <row r="1045" spans="2:42" ht="33" x14ac:dyDescent="0.25">
      <c r="B1045" s="13">
        <f>COUNTIFS($E$3:E1045,'تقرير منتج تام'!$E$4)</f>
        <v>8</v>
      </c>
      <c r="C1045" s="37"/>
      <c r="D1045" s="38"/>
      <c r="E1045" s="37"/>
      <c r="F1045" s="39"/>
      <c r="G1045" s="40"/>
      <c r="H1045" s="40"/>
      <c r="I1045" s="41"/>
      <c r="J1045" s="41"/>
      <c r="K1045" s="26" t="str">
        <f>_xlfn.IFNA(VLOOKUP(E1045,الاوردرات!$B$1:$C$600,2,0),"")</f>
        <v/>
      </c>
      <c r="L1045" s="52"/>
      <c r="N1045" s="21" t="str">
        <f t="shared" si="33"/>
        <v/>
      </c>
      <c r="O1045" s="22" t="str">
        <f>_xlfn.IFNA((VLOOKUP(F1045,help!$C$2:$F$12,4,0))*(N1045*24),"")</f>
        <v/>
      </c>
      <c r="AP1045" s="17">
        <f t="shared" si="34"/>
        <v>0</v>
      </c>
    </row>
    <row r="1046" spans="2:42" ht="33" x14ac:dyDescent="0.25">
      <c r="B1046" s="13">
        <f>COUNTIFS($E$3:E1046,'تقرير منتج تام'!$E$4)</f>
        <v>8</v>
      </c>
      <c r="C1046" s="37"/>
      <c r="D1046" s="38"/>
      <c r="E1046" s="37"/>
      <c r="F1046" s="39"/>
      <c r="G1046" s="40"/>
      <c r="H1046" s="40"/>
      <c r="I1046" s="41"/>
      <c r="J1046" s="41"/>
      <c r="K1046" s="26" t="str">
        <f>_xlfn.IFNA(VLOOKUP(E1046,الاوردرات!$B$1:$C$600,2,0),"")</f>
        <v/>
      </c>
      <c r="L1046" s="52"/>
      <c r="N1046" s="21" t="str">
        <f t="shared" si="33"/>
        <v/>
      </c>
      <c r="O1046" s="22" t="str">
        <f>_xlfn.IFNA((VLOOKUP(F1046,help!$C$2:$F$12,4,0))*(N1046*24),"")</f>
        <v/>
      </c>
      <c r="AP1046" s="17">
        <f t="shared" si="34"/>
        <v>0</v>
      </c>
    </row>
    <row r="1047" spans="2:42" ht="33" x14ac:dyDescent="0.25">
      <c r="B1047" s="13">
        <f>COUNTIFS($E$3:E1047,'تقرير منتج تام'!$E$4)</f>
        <v>8</v>
      </c>
      <c r="C1047" s="37"/>
      <c r="D1047" s="38"/>
      <c r="E1047" s="37"/>
      <c r="F1047" s="39"/>
      <c r="G1047" s="40"/>
      <c r="H1047" s="40"/>
      <c r="I1047" s="41"/>
      <c r="J1047" s="41"/>
      <c r="K1047" s="26" t="str">
        <f>_xlfn.IFNA(VLOOKUP(E1047,الاوردرات!$B$1:$C$600,2,0),"")</f>
        <v/>
      </c>
      <c r="L1047" s="52"/>
      <c r="N1047" s="21" t="str">
        <f t="shared" si="33"/>
        <v/>
      </c>
      <c r="O1047" s="22" t="str">
        <f>_xlfn.IFNA((VLOOKUP(F1047,help!$C$2:$F$12,4,0))*(N1047*24),"")</f>
        <v/>
      </c>
      <c r="AP1047" s="17">
        <f t="shared" si="34"/>
        <v>0</v>
      </c>
    </row>
    <row r="1048" spans="2:42" ht="33" x14ac:dyDescent="0.25">
      <c r="B1048" s="13">
        <f>COUNTIFS($E$3:E1048,'تقرير منتج تام'!$E$4)</f>
        <v>8</v>
      </c>
      <c r="C1048" s="37"/>
      <c r="D1048" s="38"/>
      <c r="E1048" s="37"/>
      <c r="F1048" s="39"/>
      <c r="G1048" s="40"/>
      <c r="H1048" s="40"/>
      <c r="I1048" s="41"/>
      <c r="J1048" s="41"/>
      <c r="K1048" s="26" t="str">
        <f>_xlfn.IFNA(VLOOKUP(E1048,الاوردرات!$B$1:$C$600,2,0),"")</f>
        <v/>
      </c>
      <c r="L1048" s="52"/>
      <c r="N1048" s="21" t="str">
        <f t="shared" si="33"/>
        <v/>
      </c>
      <c r="O1048" s="22" t="str">
        <f>_xlfn.IFNA((VLOOKUP(F1048,help!$C$2:$F$12,4,0))*(N1048*24),"")</f>
        <v/>
      </c>
      <c r="AP1048" s="17">
        <f t="shared" si="34"/>
        <v>0</v>
      </c>
    </row>
    <row r="1049" spans="2:42" ht="33" x14ac:dyDescent="0.25">
      <c r="B1049" s="13">
        <f>COUNTIFS($E$3:E1049,'تقرير منتج تام'!$E$4)</f>
        <v>8</v>
      </c>
      <c r="C1049" s="37"/>
      <c r="D1049" s="38"/>
      <c r="E1049" s="37"/>
      <c r="F1049" s="39"/>
      <c r="G1049" s="40"/>
      <c r="H1049" s="40"/>
      <c r="I1049" s="41"/>
      <c r="J1049" s="41"/>
      <c r="K1049" s="26" t="str">
        <f>_xlfn.IFNA(VLOOKUP(E1049,الاوردرات!$B$1:$C$600,2,0),"")</f>
        <v/>
      </c>
      <c r="L1049" s="52"/>
      <c r="N1049" s="21" t="str">
        <f t="shared" si="33"/>
        <v/>
      </c>
      <c r="O1049" s="22" t="str">
        <f>_xlfn.IFNA((VLOOKUP(F1049,help!$C$2:$F$12,4,0))*(N1049*24),"")</f>
        <v/>
      </c>
      <c r="AP1049" s="17">
        <f t="shared" si="34"/>
        <v>0</v>
      </c>
    </row>
    <row r="1050" spans="2:42" ht="33" x14ac:dyDescent="0.25">
      <c r="B1050" s="13">
        <f>COUNTIFS($E$3:E1050,'تقرير منتج تام'!$E$4)</f>
        <v>8</v>
      </c>
      <c r="C1050" s="37"/>
      <c r="D1050" s="38"/>
      <c r="E1050" s="37"/>
      <c r="F1050" s="39"/>
      <c r="G1050" s="40"/>
      <c r="H1050" s="40"/>
      <c r="I1050" s="41"/>
      <c r="J1050" s="41"/>
      <c r="K1050" s="26" t="str">
        <f>_xlfn.IFNA(VLOOKUP(E1050,الاوردرات!$B$1:$C$600,2,0),"")</f>
        <v/>
      </c>
      <c r="L1050" s="52"/>
      <c r="N1050" s="21" t="str">
        <f t="shared" si="33"/>
        <v/>
      </c>
      <c r="O1050" s="22" t="str">
        <f>_xlfn.IFNA((VLOOKUP(F1050,help!$C$2:$F$12,4,0))*(N1050*24),"")</f>
        <v/>
      </c>
      <c r="AP1050" s="17">
        <f t="shared" si="34"/>
        <v>0</v>
      </c>
    </row>
    <row r="1051" spans="2:42" ht="33" x14ac:dyDescent="0.25">
      <c r="B1051" s="13">
        <f>COUNTIFS($E$3:E1051,'تقرير منتج تام'!$E$4)</f>
        <v>8</v>
      </c>
      <c r="C1051" s="37"/>
      <c r="D1051" s="38"/>
      <c r="E1051" s="37"/>
      <c r="F1051" s="39"/>
      <c r="G1051" s="40"/>
      <c r="H1051" s="40"/>
      <c r="I1051" s="41"/>
      <c r="J1051" s="41"/>
      <c r="K1051" s="26" t="str">
        <f>_xlfn.IFNA(VLOOKUP(E1051,الاوردرات!$B$1:$C$600,2,0),"")</f>
        <v/>
      </c>
      <c r="L1051" s="52"/>
      <c r="N1051" s="21" t="str">
        <f t="shared" si="33"/>
        <v/>
      </c>
      <c r="O1051" s="22" t="str">
        <f>_xlfn.IFNA((VLOOKUP(F1051,help!$C$2:$F$12,4,0))*(N1051*24),"")</f>
        <v/>
      </c>
      <c r="AP1051" s="17">
        <f t="shared" si="34"/>
        <v>0</v>
      </c>
    </row>
    <row r="1052" spans="2:42" ht="33" x14ac:dyDescent="0.25">
      <c r="B1052" s="13">
        <f>COUNTIFS($E$3:E1052,'تقرير منتج تام'!$E$4)</f>
        <v>8</v>
      </c>
      <c r="C1052" s="37"/>
      <c r="D1052" s="38"/>
      <c r="E1052" s="37"/>
      <c r="F1052" s="39"/>
      <c r="G1052" s="40"/>
      <c r="H1052" s="40"/>
      <c r="I1052" s="41"/>
      <c r="J1052" s="41"/>
      <c r="K1052" s="26" t="str">
        <f>_xlfn.IFNA(VLOOKUP(E1052,الاوردرات!$B$1:$C$600,2,0),"")</f>
        <v/>
      </c>
      <c r="L1052" s="52"/>
      <c r="N1052" s="21" t="str">
        <f t="shared" si="33"/>
        <v/>
      </c>
      <c r="O1052" s="22" t="str">
        <f>_xlfn.IFNA((VLOOKUP(F1052,help!$C$2:$F$12,4,0))*(N1052*24),"")</f>
        <v/>
      </c>
      <c r="AP1052" s="17">
        <f t="shared" si="34"/>
        <v>0</v>
      </c>
    </row>
    <row r="1053" spans="2:42" ht="33" x14ac:dyDescent="0.25">
      <c r="B1053" s="13">
        <f>COUNTIFS($E$3:E1053,'تقرير منتج تام'!$E$4)</f>
        <v>8</v>
      </c>
      <c r="C1053" s="37"/>
      <c r="D1053" s="38"/>
      <c r="E1053" s="37"/>
      <c r="F1053" s="39"/>
      <c r="G1053" s="40"/>
      <c r="H1053" s="40"/>
      <c r="I1053" s="41"/>
      <c r="J1053" s="41"/>
      <c r="K1053" s="26" t="str">
        <f>_xlfn.IFNA(VLOOKUP(E1053,الاوردرات!$B$1:$C$600,2,0),"")</f>
        <v/>
      </c>
      <c r="L1053" s="52"/>
      <c r="N1053" s="21" t="str">
        <f t="shared" si="33"/>
        <v/>
      </c>
      <c r="O1053" s="22" t="str">
        <f>_xlfn.IFNA((VLOOKUP(F1053,help!$C$2:$F$12,4,0))*(N1053*24),"")</f>
        <v/>
      </c>
      <c r="AP1053" s="17">
        <f t="shared" si="34"/>
        <v>0</v>
      </c>
    </row>
    <row r="1054" spans="2:42" ht="33" x14ac:dyDescent="0.25">
      <c r="B1054" s="13">
        <f>COUNTIFS($E$3:E1054,'تقرير منتج تام'!$E$4)</f>
        <v>8</v>
      </c>
      <c r="C1054" s="37"/>
      <c r="D1054" s="38"/>
      <c r="E1054" s="37"/>
      <c r="F1054" s="39"/>
      <c r="G1054" s="40"/>
      <c r="H1054" s="40"/>
      <c r="I1054" s="41"/>
      <c r="J1054" s="41"/>
      <c r="K1054" s="26" t="str">
        <f>_xlfn.IFNA(VLOOKUP(E1054,الاوردرات!$B$1:$C$600,2,0),"")</f>
        <v/>
      </c>
      <c r="L1054" s="52"/>
      <c r="N1054" s="21" t="str">
        <f t="shared" si="33"/>
        <v/>
      </c>
      <c r="O1054" s="22" t="str">
        <f>_xlfn.IFNA((VLOOKUP(F1054,help!$C$2:$F$12,4,0))*(N1054*24),"")</f>
        <v/>
      </c>
      <c r="AP1054" s="17">
        <f t="shared" si="34"/>
        <v>0</v>
      </c>
    </row>
    <row r="1055" spans="2:42" ht="33" x14ac:dyDescent="0.25">
      <c r="B1055" s="13">
        <f>COUNTIFS($E$3:E1055,'تقرير منتج تام'!$E$4)</f>
        <v>8</v>
      </c>
      <c r="C1055" s="37"/>
      <c r="D1055" s="38"/>
      <c r="E1055" s="37"/>
      <c r="F1055" s="39"/>
      <c r="G1055" s="40"/>
      <c r="H1055" s="40"/>
      <c r="I1055" s="41"/>
      <c r="J1055" s="41"/>
      <c r="K1055" s="26" t="str">
        <f>_xlfn.IFNA(VLOOKUP(E1055,الاوردرات!$B$1:$C$600,2,0),"")</f>
        <v/>
      </c>
      <c r="L1055" s="52"/>
      <c r="N1055" s="21" t="str">
        <f t="shared" si="33"/>
        <v/>
      </c>
      <c r="O1055" s="22" t="str">
        <f>_xlfn.IFNA((VLOOKUP(F1055,help!$C$2:$F$12,4,0))*(N1055*24),"")</f>
        <v/>
      </c>
      <c r="AP1055" s="17">
        <f t="shared" si="34"/>
        <v>0</v>
      </c>
    </row>
    <row r="1056" spans="2:42" ht="33" x14ac:dyDescent="0.25">
      <c r="B1056" s="13">
        <f>COUNTIFS($E$3:E1056,'تقرير منتج تام'!$E$4)</f>
        <v>8</v>
      </c>
      <c r="C1056" s="37"/>
      <c r="D1056" s="38"/>
      <c r="E1056" s="37"/>
      <c r="F1056" s="39"/>
      <c r="G1056" s="40"/>
      <c r="H1056" s="40"/>
      <c r="I1056" s="41"/>
      <c r="J1056" s="41"/>
      <c r="K1056" s="26" t="str">
        <f>_xlfn.IFNA(VLOOKUP(E1056,الاوردرات!$B$1:$C$600,2,0),"")</f>
        <v/>
      </c>
      <c r="L1056" s="52"/>
      <c r="N1056" s="21" t="str">
        <f t="shared" si="33"/>
        <v/>
      </c>
      <c r="O1056" s="22" t="str">
        <f>_xlfn.IFNA((VLOOKUP(F1056,help!$C$2:$F$12,4,0))*(N1056*24),"")</f>
        <v/>
      </c>
      <c r="AP1056" s="17">
        <f t="shared" si="34"/>
        <v>0</v>
      </c>
    </row>
    <row r="1057" spans="2:42" ht="33" x14ac:dyDescent="0.25">
      <c r="B1057" s="13">
        <f>COUNTIFS($E$3:E1057,'تقرير منتج تام'!$E$4)</f>
        <v>8</v>
      </c>
      <c r="C1057" s="37"/>
      <c r="D1057" s="38"/>
      <c r="E1057" s="37"/>
      <c r="F1057" s="39"/>
      <c r="G1057" s="40"/>
      <c r="H1057" s="40"/>
      <c r="I1057" s="41"/>
      <c r="J1057" s="41"/>
      <c r="K1057" s="26" t="str">
        <f>_xlfn.IFNA(VLOOKUP(E1057,الاوردرات!$B$1:$C$600,2,0),"")</f>
        <v/>
      </c>
      <c r="L1057" s="52"/>
      <c r="N1057" s="21" t="str">
        <f t="shared" si="33"/>
        <v/>
      </c>
      <c r="O1057" s="22" t="str">
        <f>_xlfn.IFNA((VLOOKUP(F1057,help!$C$2:$F$12,4,0))*(N1057*24),"")</f>
        <v/>
      </c>
      <c r="AP1057" s="17">
        <f t="shared" si="34"/>
        <v>0</v>
      </c>
    </row>
    <row r="1058" spans="2:42" ht="33" x14ac:dyDescent="0.25">
      <c r="B1058" s="13">
        <f>COUNTIFS($E$3:E1058,'تقرير منتج تام'!$E$4)</f>
        <v>8</v>
      </c>
      <c r="C1058" s="37"/>
      <c r="D1058" s="38"/>
      <c r="E1058" s="37"/>
      <c r="F1058" s="39"/>
      <c r="G1058" s="40"/>
      <c r="H1058" s="40"/>
      <c r="I1058" s="41"/>
      <c r="J1058" s="41"/>
      <c r="K1058" s="26" t="str">
        <f>_xlfn.IFNA(VLOOKUP(E1058,الاوردرات!$B$1:$C$600,2,0),"")</f>
        <v/>
      </c>
      <c r="L1058" s="52"/>
      <c r="N1058" s="21" t="str">
        <f t="shared" si="33"/>
        <v/>
      </c>
      <c r="O1058" s="22" t="str">
        <f>_xlfn.IFNA((VLOOKUP(F1058,help!$C$2:$F$12,4,0))*(N1058*24),"")</f>
        <v/>
      </c>
      <c r="AP1058" s="17">
        <f t="shared" si="34"/>
        <v>0</v>
      </c>
    </row>
    <row r="1059" spans="2:42" ht="33" x14ac:dyDescent="0.25">
      <c r="B1059" s="13">
        <f>COUNTIFS($E$3:E1059,'تقرير منتج تام'!$E$4)</f>
        <v>8</v>
      </c>
      <c r="C1059" s="37"/>
      <c r="D1059" s="38"/>
      <c r="E1059" s="37"/>
      <c r="F1059" s="39"/>
      <c r="G1059" s="40"/>
      <c r="H1059" s="40"/>
      <c r="I1059" s="41"/>
      <c r="J1059" s="41"/>
      <c r="K1059" s="26" t="str">
        <f>_xlfn.IFNA(VLOOKUP(E1059,الاوردرات!$B$1:$C$600,2,0),"")</f>
        <v/>
      </c>
      <c r="L1059" s="52"/>
      <c r="N1059" s="21" t="str">
        <f t="shared" si="33"/>
        <v/>
      </c>
      <c r="O1059" s="22" t="str">
        <f>_xlfn.IFNA((VLOOKUP(F1059,help!$C$2:$F$12,4,0))*(N1059*24),"")</f>
        <v/>
      </c>
      <c r="AP1059" s="17">
        <f t="shared" si="34"/>
        <v>0</v>
      </c>
    </row>
    <row r="1060" spans="2:42" ht="33" x14ac:dyDescent="0.25">
      <c r="B1060" s="13">
        <f>COUNTIFS($E$3:E1060,'تقرير منتج تام'!$E$4)</f>
        <v>8</v>
      </c>
      <c r="C1060" s="37"/>
      <c r="D1060" s="38"/>
      <c r="E1060" s="37"/>
      <c r="F1060" s="39"/>
      <c r="G1060" s="40"/>
      <c r="H1060" s="40"/>
      <c r="I1060" s="41"/>
      <c r="J1060" s="41"/>
      <c r="K1060" s="26" t="str">
        <f>_xlfn.IFNA(VLOOKUP(E1060,الاوردرات!$B$1:$C$600,2,0),"")</f>
        <v/>
      </c>
      <c r="L1060" s="52"/>
      <c r="N1060" s="21" t="str">
        <f t="shared" si="33"/>
        <v/>
      </c>
      <c r="O1060" s="22" t="str">
        <f>_xlfn.IFNA((VLOOKUP(F1060,help!$C$2:$F$12,4,0))*(N1060*24),"")</f>
        <v/>
      </c>
      <c r="AP1060" s="17">
        <f t="shared" si="34"/>
        <v>0</v>
      </c>
    </row>
    <row r="1061" spans="2:42" ht="33" x14ac:dyDescent="0.25">
      <c r="B1061" s="13">
        <f>COUNTIFS($E$3:E1061,'تقرير منتج تام'!$E$4)</f>
        <v>8</v>
      </c>
      <c r="C1061" s="37"/>
      <c r="D1061" s="38"/>
      <c r="E1061" s="37"/>
      <c r="F1061" s="39"/>
      <c r="G1061" s="40"/>
      <c r="H1061" s="40"/>
      <c r="I1061" s="41"/>
      <c r="J1061" s="41"/>
      <c r="K1061" s="26" t="str">
        <f>_xlfn.IFNA(VLOOKUP(E1061,الاوردرات!$B$1:$C$600,2,0),"")</f>
        <v/>
      </c>
      <c r="L1061" s="52"/>
      <c r="N1061" s="21" t="str">
        <f t="shared" si="33"/>
        <v/>
      </c>
      <c r="O1061" s="22" t="str">
        <f>_xlfn.IFNA((VLOOKUP(F1061,help!$C$2:$F$12,4,0))*(N1061*24),"")</f>
        <v/>
      </c>
      <c r="AP1061" s="17">
        <f t="shared" si="34"/>
        <v>0</v>
      </c>
    </row>
    <row r="1062" spans="2:42" ht="33" x14ac:dyDescent="0.25">
      <c r="B1062" s="13">
        <f>COUNTIFS($E$3:E1062,'تقرير منتج تام'!$E$4)</f>
        <v>8</v>
      </c>
      <c r="C1062" s="37"/>
      <c r="D1062" s="38"/>
      <c r="E1062" s="37"/>
      <c r="F1062" s="39"/>
      <c r="G1062" s="40"/>
      <c r="H1062" s="40"/>
      <c r="I1062" s="41"/>
      <c r="J1062" s="41"/>
      <c r="K1062" s="26" t="str">
        <f>_xlfn.IFNA(VLOOKUP(E1062,الاوردرات!$B$1:$C$600,2,0),"")</f>
        <v/>
      </c>
      <c r="L1062" s="52"/>
      <c r="N1062" s="21" t="str">
        <f t="shared" si="33"/>
        <v/>
      </c>
      <c r="O1062" s="22" t="str">
        <f>_xlfn.IFNA((VLOOKUP(F1062,help!$C$2:$F$12,4,0))*(N1062*24),"")</f>
        <v/>
      </c>
      <c r="AP1062" s="17">
        <f t="shared" si="34"/>
        <v>0</v>
      </c>
    </row>
    <row r="1063" spans="2:42" ht="33" x14ac:dyDescent="0.25">
      <c r="B1063" s="13">
        <f>COUNTIFS($E$3:E1063,'تقرير منتج تام'!$E$4)</f>
        <v>8</v>
      </c>
      <c r="C1063" s="37"/>
      <c r="D1063" s="38"/>
      <c r="E1063" s="37"/>
      <c r="F1063" s="39"/>
      <c r="G1063" s="40"/>
      <c r="H1063" s="40"/>
      <c r="I1063" s="41"/>
      <c r="J1063" s="41"/>
      <c r="K1063" s="26" t="str">
        <f>_xlfn.IFNA(VLOOKUP(E1063,الاوردرات!$B$1:$C$600,2,0),"")</f>
        <v/>
      </c>
      <c r="L1063" s="52"/>
      <c r="N1063" s="21" t="str">
        <f t="shared" si="33"/>
        <v/>
      </c>
      <c r="O1063" s="22" t="str">
        <f>_xlfn.IFNA((VLOOKUP(F1063,help!$C$2:$F$12,4,0))*(N1063*24),"")</f>
        <v/>
      </c>
      <c r="AP1063" s="17">
        <f t="shared" si="34"/>
        <v>0</v>
      </c>
    </row>
    <row r="1064" spans="2:42" ht="33" x14ac:dyDescent="0.25">
      <c r="B1064" s="13">
        <f>COUNTIFS($E$3:E1064,'تقرير منتج تام'!$E$4)</f>
        <v>8</v>
      </c>
      <c r="C1064" s="37"/>
      <c r="D1064" s="38"/>
      <c r="E1064" s="37"/>
      <c r="F1064" s="39"/>
      <c r="G1064" s="40"/>
      <c r="H1064" s="40"/>
      <c r="I1064" s="41"/>
      <c r="J1064" s="41"/>
      <c r="K1064" s="26" t="str">
        <f>_xlfn.IFNA(VLOOKUP(E1064,الاوردرات!$B$1:$C$600,2,0),"")</f>
        <v/>
      </c>
      <c r="L1064" s="52"/>
      <c r="N1064" s="21" t="str">
        <f t="shared" si="33"/>
        <v/>
      </c>
      <c r="O1064" s="22" t="str">
        <f>_xlfn.IFNA((VLOOKUP(F1064,help!$C$2:$F$12,4,0))*(N1064*24),"")</f>
        <v/>
      </c>
      <c r="AP1064" s="17">
        <f t="shared" si="34"/>
        <v>0</v>
      </c>
    </row>
    <row r="1065" spans="2:42" ht="33" x14ac:dyDescent="0.25">
      <c r="B1065" s="13">
        <f>COUNTIFS($E$3:E1065,'تقرير منتج تام'!$E$4)</f>
        <v>8</v>
      </c>
      <c r="C1065" s="37"/>
      <c r="D1065" s="38"/>
      <c r="E1065" s="37"/>
      <c r="F1065" s="39"/>
      <c r="G1065" s="40"/>
      <c r="H1065" s="40"/>
      <c r="I1065" s="41"/>
      <c r="J1065" s="41"/>
      <c r="K1065" s="26" t="str">
        <f>_xlfn.IFNA(VLOOKUP(E1065,الاوردرات!$B$1:$C$600,2,0),"")</f>
        <v/>
      </c>
      <c r="L1065" s="52"/>
      <c r="N1065" s="21" t="str">
        <f t="shared" si="33"/>
        <v/>
      </c>
      <c r="O1065" s="22" t="str">
        <f>_xlfn.IFNA((VLOOKUP(F1065,help!$C$2:$F$12,4,0))*(N1065*24),"")</f>
        <v/>
      </c>
      <c r="AP1065" s="17">
        <f t="shared" si="34"/>
        <v>0</v>
      </c>
    </row>
    <row r="1066" spans="2:42" ht="33" x14ac:dyDescent="0.25">
      <c r="B1066" s="13">
        <f>COUNTIFS($E$3:E1066,'تقرير منتج تام'!$E$4)</f>
        <v>8</v>
      </c>
      <c r="C1066" s="37"/>
      <c r="D1066" s="38"/>
      <c r="E1066" s="37"/>
      <c r="F1066" s="39"/>
      <c r="G1066" s="40"/>
      <c r="H1066" s="40"/>
      <c r="I1066" s="41"/>
      <c r="J1066" s="41"/>
      <c r="K1066" s="26" t="str">
        <f>_xlfn.IFNA(VLOOKUP(E1066,الاوردرات!$B$1:$C$600,2,0),"")</f>
        <v/>
      </c>
      <c r="L1066" s="52"/>
      <c r="N1066" s="21" t="str">
        <f t="shared" si="33"/>
        <v/>
      </c>
      <c r="O1066" s="22" t="str">
        <f>_xlfn.IFNA((VLOOKUP(F1066,help!$C$2:$F$12,4,0))*(N1066*24),"")</f>
        <v/>
      </c>
      <c r="AP1066" s="17">
        <f t="shared" si="34"/>
        <v>0</v>
      </c>
    </row>
    <row r="1067" spans="2:42" ht="33" x14ac:dyDescent="0.25">
      <c r="B1067" s="13">
        <f>COUNTIFS($E$3:E1067,'تقرير منتج تام'!$E$4)</f>
        <v>8</v>
      </c>
      <c r="C1067" s="37"/>
      <c r="D1067" s="38"/>
      <c r="E1067" s="37"/>
      <c r="F1067" s="39"/>
      <c r="G1067" s="40"/>
      <c r="H1067" s="40"/>
      <c r="I1067" s="41"/>
      <c r="J1067" s="41"/>
      <c r="K1067" s="26" t="str">
        <f>_xlfn.IFNA(VLOOKUP(E1067,الاوردرات!$B$1:$C$600,2,0),"")</f>
        <v/>
      </c>
      <c r="L1067" s="52"/>
      <c r="N1067" s="21" t="str">
        <f t="shared" si="33"/>
        <v/>
      </c>
      <c r="O1067" s="22" t="str">
        <f>_xlfn.IFNA((VLOOKUP(F1067,help!$C$2:$F$12,4,0))*(N1067*24),"")</f>
        <v/>
      </c>
      <c r="AP1067" s="17">
        <f t="shared" si="34"/>
        <v>0</v>
      </c>
    </row>
    <row r="1068" spans="2:42" ht="33" x14ac:dyDescent="0.25">
      <c r="B1068" s="13">
        <f>COUNTIFS($E$3:E1068,'تقرير منتج تام'!$E$4)</f>
        <v>8</v>
      </c>
      <c r="C1068" s="37"/>
      <c r="D1068" s="38"/>
      <c r="E1068" s="37"/>
      <c r="F1068" s="39"/>
      <c r="G1068" s="40"/>
      <c r="H1068" s="40"/>
      <c r="I1068" s="41"/>
      <c r="J1068" s="41"/>
      <c r="K1068" s="26" t="str">
        <f>_xlfn.IFNA(VLOOKUP(E1068,الاوردرات!$B$1:$C$600,2,0),"")</f>
        <v/>
      </c>
      <c r="L1068" s="52"/>
      <c r="N1068" s="21" t="str">
        <f t="shared" si="33"/>
        <v/>
      </c>
      <c r="O1068" s="22" t="str">
        <f>_xlfn.IFNA((VLOOKUP(F1068,help!$C$2:$F$12,4,0))*(N1068*24),"")</f>
        <v/>
      </c>
      <c r="AP1068" s="17">
        <f t="shared" si="34"/>
        <v>0</v>
      </c>
    </row>
    <row r="1069" spans="2:42" ht="33" x14ac:dyDescent="0.25">
      <c r="B1069" s="13">
        <f>COUNTIFS($E$3:E1069,'تقرير منتج تام'!$E$4)</f>
        <v>8</v>
      </c>
      <c r="C1069" s="37"/>
      <c r="D1069" s="38"/>
      <c r="E1069" s="37"/>
      <c r="F1069" s="39"/>
      <c r="G1069" s="40"/>
      <c r="H1069" s="40"/>
      <c r="I1069" s="41"/>
      <c r="J1069" s="41"/>
      <c r="K1069" s="26" t="str">
        <f>_xlfn.IFNA(VLOOKUP(E1069,الاوردرات!$B$1:$C$600,2,0),"")</f>
        <v/>
      </c>
      <c r="L1069" s="52"/>
      <c r="N1069" s="21" t="str">
        <f t="shared" si="33"/>
        <v/>
      </c>
      <c r="O1069" s="22" t="str">
        <f>_xlfn.IFNA((VLOOKUP(F1069,help!$C$2:$F$12,4,0))*(N1069*24),"")</f>
        <v/>
      </c>
      <c r="AP1069" s="17">
        <f t="shared" si="34"/>
        <v>0</v>
      </c>
    </row>
    <row r="1070" spans="2:42" ht="33" x14ac:dyDescent="0.25">
      <c r="B1070" s="13">
        <f>COUNTIFS($E$3:E1070,'تقرير منتج تام'!$E$4)</f>
        <v>8</v>
      </c>
      <c r="C1070" s="37"/>
      <c r="D1070" s="38"/>
      <c r="E1070" s="37"/>
      <c r="F1070" s="39"/>
      <c r="G1070" s="40"/>
      <c r="H1070" s="40"/>
      <c r="I1070" s="41"/>
      <c r="J1070" s="41"/>
      <c r="K1070" s="26" t="str">
        <f>_xlfn.IFNA(VLOOKUP(E1070,الاوردرات!$B$1:$C$600,2,0),"")</f>
        <v/>
      </c>
      <c r="L1070" s="52"/>
      <c r="N1070" s="21" t="str">
        <f t="shared" si="33"/>
        <v/>
      </c>
      <c r="O1070" s="22" t="str">
        <f>_xlfn.IFNA((VLOOKUP(F1070,help!$C$2:$F$12,4,0))*(N1070*24),"")</f>
        <v/>
      </c>
      <c r="AP1070" s="17">
        <f t="shared" si="34"/>
        <v>0</v>
      </c>
    </row>
    <row r="1071" spans="2:42" ht="33" x14ac:dyDescent="0.25">
      <c r="B1071" s="13">
        <f>COUNTIFS($E$3:E1071,'تقرير منتج تام'!$E$4)</f>
        <v>8</v>
      </c>
      <c r="C1071" s="37"/>
      <c r="D1071" s="38"/>
      <c r="E1071" s="37"/>
      <c r="F1071" s="39"/>
      <c r="G1071" s="40"/>
      <c r="H1071" s="40"/>
      <c r="I1071" s="41"/>
      <c r="J1071" s="41"/>
      <c r="K1071" s="26" t="str">
        <f>_xlfn.IFNA(VLOOKUP(E1071,الاوردرات!$B$1:$C$600,2,0),"")</f>
        <v/>
      </c>
      <c r="L1071" s="52"/>
      <c r="N1071" s="21" t="str">
        <f t="shared" si="33"/>
        <v/>
      </c>
      <c r="O1071" s="22" t="str">
        <f>_xlfn.IFNA((VLOOKUP(F1071,help!$C$2:$F$12,4,0))*(N1071*24),"")</f>
        <v/>
      </c>
      <c r="AP1071" s="17">
        <f t="shared" si="34"/>
        <v>0</v>
      </c>
    </row>
    <row r="1072" spans="2:42" ht="33" x14ac:dyDescent="0.25">
      <c r="B1072" s="13">
        <f>COUNTIFS($E$3:E1072,'تقرير منتج تام'!$E$4)</f>
        <v>8</v>
      </c>
      <c r="C1072" s="37"/>
      <c r="D1072" s="38"/>
      <c r="E1072" s="37"/>
      <c r="F1072" s="39"/>
      <c r="G1072" s="40"/>
      <c r="H1072" s="40"/>
      <c r="I1072" s="41"/>
      <c r="J1072" s="41"/>
      <c r="K1072" s="26" t="str">
        <f>_xlfn.IFNA(VLOOKUP(E1072,الاوردرات!$B$1:$C$600,2,0),"")</f>
        <v/>
      </c>
      <c r="L1072" s="52"/>
      <c r="N1072" s="21" t="str">
        <f t="shared" si="33"/>
        <v/>
      </c>
      <c r="O1072" s="22" t="str">
        <f>_xlfn.IFNA((VLOOKUP(F1072,help!$C$2:$F$12,4,0))*(N1072*24),"")</f>
        <v/>
      </c>
      <c r="AP1072" s="17">
        <f t="shared" si="34"/>
        <v>0</v>
      </c>
    </row>
    <row r="1073" spans="2:42" ht="33" x14ac:dyDescent="0.25">
      <c r="B1073" s="13">
        <f>COUNTIFS($E$3:E1073,'تقرير منتج تام'!$E$4)</f>
        <v>8</v>
      </c>
      <c r="C1073" s="37"/>
      <c r="D1073" s="38"/>
      <c r="E1073" s="37"/>
      <c r="F1073" s="39"/>
      <c r="G1073" s="40"/>
      <c r="H1073" s="40"/>
      <c r="I1073" s="41"/>
      <c r="J1073" s="41"/>
      <c r="K1073" s="26" t="str">
        <f>_xlfn.IFNA(VLOOKUP(E1073,الاوردرات!$B$1:$C$600,2,0),"")</f>
        <v/>
      </c>
      <c r="L1073" s="52"/>
      <c r="N1073" s="21" t="str">
        <f t="shared" si="33"/>
        <v/>
      </c>
      <c r="O1073" s="22" t="str">
        <f>_xlfn.IFNA((VLOOKUP(F1073,help!$C$2:$F$12,4,0))*(N1073*24),"")</f>
        <v/>
      </c>
      <c r="AP1073" s="17">
        <f t="shared" si="34"/>
        <v>0</v>
      </c>
    </row>
    <row r="1074" spans="2:42" ht="33" x14ac:dyDescent="0.25">
      <c r="B1074" s="13">
        <f>COUNTIFS($E$3:E1074,'تقرير منتج تام'!$E$4)</f>
        <v>8</v>
      </c>
      <c r="C1074" s="37"/>
      <c r="D1074" s="38"/>
      <c r="E1074" s="37"/>
      <c r="F1074" s="39"/>
      <c r="G1074" s="40"/>
      <c r="H1074" s="40"/>
      <c r="I1074" s="41"/>
      <c r="J1074" s="41"/>
      <c r="K1074" s="26" t="str">
        <f>_xlfn.IFNA(VLOOKUP(E1074,الاوردرات!$B$1:$C$600,2,0),"")</f>
        <v/>
      </c>
      <c r="L1074" s="52"/>
      <c r="N1074" s="21" t="str">
        <f t="shared" si="33"/>
        <v/>
      </c>
      <c r="O1074" s="22" t="str">
        <f>_xlfn.IFNA((VLOOKUP(F1074,help!$C$2:$F$12,4,0))*(N1074*24),"")</f>
        <v/>
      </c>
      <c r="AP1074" s="17">
        <f t="shared" si="34"/>
        <v>0</v>
      </c>
    </row>
    <row r="1075" spans="2:42" ht="33" x14ac:dyDescent="0.25">
      <c r="B1075" s="13">
        <f>COUNTIFS($E$3:E1075,'تقرير منتج تام'!$E$4)</f>
        <v>8</v>
      </c>
      <c r="C1075" s="37"/>
      <c r="D1075" s="38"/>
      <c r="E1075" s="37"/>
      <c r="F1075" s="39"/>
      <c r="G1075" s="40"/>
      <c r="H1075" s="40"/>
      <c r="I1075" s="41"/>
      <c r="J1075" s="41"/>
      <c r="K1075" s="26" t="str">
        <f>_xlfn.IFNA(VLOOKUP(E1075,الاوردرات!$B$1:$C$600,2,0),"")</f>
        <v/>
      </c>
      <c r="L1075" s="52"/>
      <c r="N1075" s="21" t="str">
        <f t="shared" si="33"/>
        <v/>
      </c>
      <c r="O1075" s="22" t="str">
        <f>_xlfn.IFNA((VLOOKUP(F1075,help!$C$2:$F$12,4,0))*(N1075*24),"")</f>
        <v/>
      </c>
      <c r="AP1075" s="17">
        <f t="shared" si="34"/>
        <v>0</v>
      </c>
    </row>
    <row r="1076" spans="2:42" ht="33" x14ac:dyDescent="0.25">
      <c r="B1076" s="13">
        <f>COUNTIFS($E$3:E1076,'تقرير منتج تام'!$E$4)</f>
        <v>8</v>
      </c>
      <c r="C1076" s="37"/>
      <c r="D1076" s="38"/>
      <c r="E1076" s="37"/>
      <c r="F1076" s="39"/>
      <c r="G1076" s="40"/>
      <c r="H1076" s="40"/>
      <c r="I1076" s="41"/>
      <c r="J1076" s="41"/>
      <c r="K1076" s="26" t="str">
        <f>_xlfn.IFNA(VLOOKUP(E1076,الاوردرات!$B$1:$C$600,2,0),"")</f>
        <v/>
      </c>
      <c r="L1076" s="52"/>
      <c r="N1076" s="21" t="str">
        <f t="shared" si="33"/>
        <v/>
      </c>
      <c r="O1076" s="22" t="str">
        <f>_xlfn.IFNA((VLOOKUP(F1076,help!$C$2:$F$12,4,0))*(N1076*24),"")</f>
        <v/>
      </c>
      <c r="AP1076" s="17">
        <f t="shared" si="34"/>
        <v>0</v>
      </c>
    </row>
    <row r="1077" spans="2:42" ht="33" x14ac:dyDescent="0.25">
      <c r="B1077" s="13">
        <f>COUNTIFS($E$3:E1077,'تقرير منتج تام'!$E$4)</f>
        <v>8</v>
      </c>
      <c r="C1077" s="37"/>
      <c r="D1077" s="38"/>
      <c r="E1077" s="37"/>
      <c r="F1077" s="39"/>
      <c r="G1077" s="40"/>
      <c r="H1077" s="40"/>
      <c r="I1077" s="41"/>
      <c r="J1077" s="41"/>
      <c r="K1077" s="26" t="str">
        <f>_xlfn.IFNA(VLOOKUP(E1077,الاوردرات!$B$1:$C$600,2,0),"")</f>
        <v/>
      </c>
      <c r="L1077" s="52"/>
      <c r="N1077" s="21" t="str">
        <f t="shared" si="33"/>
        <v/>
      </c>
      <c r="O1077" s="22" t="str">
        <f>_xlfn.IFNA((VLOOKUP(F1077,help!$C$2:$F$12,4,0))*(N1077*24),"")</f>
        <v/>
      </c>
      <c r="AP1077" s="17">
        <f t="shared" si="34"/>
        <v>0</v>
      </c>
    </row>
    <row r="1078" spans="2:42" ht="33" x14ac:dyDescent="0.25">
      <c r="B1078" s="13">
        <f>COUNTIFS($E$3:E1078,'تقرير منتج تام'!$E$4)</f>
        <v>8</v>
      </c>
      <c r="C1078" s="37"/>
      <c r="D1078" s="38"/>
      <c r="E1078" s="37"/>
      <c r="F1078" s="39"/>
      <c r="G1078" s="40"/>
      <c r="H1078" s="40"/>
      <c r="I1078" s="41"/>
      <c r="J1078" s="41"/>
      <c r="K1078" s="26" t="str">
        <f>_xlfn.IFNA(VLOOKUP(E1078,الاوردرات!$B$1:$C$600,2,0),"")</f>
        <v/>
      </c>
      <c r="L1078" s="52"/>
      <c r="N1078" s="21" t="str">
        <f t="shared" si="33"/>
        <v/>
      </c>
      <c r="O1078" s="22" t="str">
        <f>_xlfn.IFNA((VLOOKUP(F1078,help!$C$2:$F$12,4,0))*(N1078*24),"")</f>
        <v/>
      </c>
      <c r="AP1078" s="17">
        <f t="shared" si="34"/>
        <v>0</v>
      </c>
    </row>
    <row r="1079" spans="2:42" ht="33" x14ac:dyDescent="0.25">
      <c r="B1079" s="13">
        <f>COUNTIFS($E$3:E1079,'تقرير منتج تام'!$E$4)</f>
        <v>8</v>
      </c>
      <c r="C1079" s="37"/>
      <c r="D1079" s="38"/>
      <c r="E1079" s="37"/>
      <c r="F1079" s="39"/>
      <c r="G1079" s="40"/>
      <c r="H1079" s="40"/>
      <c r="I1079" s="41"/>
      <c r="J1079" s="41"/>
      <c r="K1079" s="26" t="str">
        <f>_xlfn.IFNA(VLOOKUP(E1079,الاوردرات!$B$1:$C$600,2,0),"")</f>
        <v/>
      </c>
      <c r="L1079" s="52"/>
      <c r="N1079" s="21" t="str">
        <f t="shared" ref="N1079:N1142" si="35">IF(I1079&lt;&gt;"",J1079-I1079,"")</f>
        <v/>
      </c>
      <c r="O1079" s="22" t="str">
        <f>_xlfn.IFNA((VLOOKUP(F1079,help!$C$2:$F$12,4,0))*(N1079*24),"")</f>
        <v/>
      </c>
      <c r="AP1079" s="17">
        <f t="shared" si="34"/>
        <v>0</v>
      </c>
    </row>
    <row r="1080" spans="2:42" ht="33" x14ac:dyDescent="0.25">
      <c r="B1080" s="13">
        <f>COUNTIFS($E$3:E1080,'تقرير منتج تام'!$E$4)</f>
        <v>8</v>
      </c>
      <c r="C1080" s="37"/>
      <c r="D1080" s="38"/>
      <c r="E1080" s="37"/>
      <c r="F1080" s="39"/>
      <c r="G1080" s="40"/>
      <c r="H1080" s="40"/>
      <c r="I1080" s="41"/>
      <c r="J1080" s="41"/>
      <c r="K1080" s="26" t="str">
        <f>_xlfn.IFNA(VLOOKUP(E1080,الاوردرات!$B$1:$C$600,2,0),"")</f>
        <v/>
      </c>
      <c r="L1080" s="52"/>
      <c r="N1080" s="21" t="str">
        <f t="shared" si="35"/>
        <v/>
      </c>
      <c r="O1080" s="22" t="str">
        <f>_xlfn.IFNA((VLOOKUP(F1080,help!$C$2:$F$12,4,0))*(N1080*24),"")</f>
        <v/>
      </c>
      <c r="AP1080" s="17">
        <f t="shared" si="34"/>
        <v>0</v>
      </c>
    </row>
    <row r="1081" spans="2:42" ht="33" x14ac:dyDescent="0.25">
      <c r="B1081" s="13">
        <f>COUNTIFS($E$3:E1081,'تقرير منتج تام'!$E$4)</f>
        <v>8</v>
      </c>
      <c r="C1081" s="37"/>
      <c r="D1081" s="38"/>
      <c r="E1081" s="37"/>
      <c r="F1081" s="39"/>
      <c r="G1081" s="40"/>
      <c r="H1081" s="40"/>
      <c r="I1081" s="41"/>
      <c r="J1081" s="41"/>
      <c r="K1081" s="26" t="str">
        <f>_xlfn.IFNA(VLOOKUP(E1081,الاوردرات!$B$1:$C$600,2,0),"")</f>
        <v/>
      </c>
      <c r="L1081" s="52"/>
      <c r="N1081" s="21" t="str">
        <f t="shared" si="35"/>
        <v/>
      </c>
      <c r="O1081" s="22" t="str">
        <f>_xlfn.IFNA((VLOOKUP(F1081,help!$C$2:$F$12,4,0))*(N1081*24),"")</f>
        <v/>
      </c>
      <c r="AP1081" s="17">
        <f t="shared" si="34"/>
        <v>0</v>
      </c>
    </row>
    <row r="1082" spans="2:42" ht="33" x14ac:dyDescent="0.25">
      <c r="B1082" s="13">
        <f>COUNTIFS($E$3:E1082,'تقرير منتج تام'!$E$4)</f>
        <v>8</v>
      </c>
      <c r="C1082" s="37"/>
      <c r="D1082" s="38"/>
      <c r="E1082" s="37"/>
      <c r="F1082" s="39"/>
      <c r="G1082" s="40"/>
      <c r="H1082" s="40"/>
      <c r="I1082" s="41"/>
      <c r="J1082" s="41"/>
      <c r="K1082" s="26" t="str">
        <f>_xlfn.IFNA(VLOOKUP(E1082,الاوردرات!$B$1:$C$600,2,0),"")</f>
        <v/>
      </c>
      <c r="L1082" s="52"/>
      <c r="N1082" s="21" t="str">
        <f t="shared" si="35"/>
        <v/>
      </c>
      <c r="O1082" s="22" t="str">
        <f>_xlfn.IFNA((VLOOKUP(F1082,help!$C$2:$F$12,4,0))*(N1082*24),"")</f>
        <v/>
      </c>
      <c r="AP1082" s="17">
        <f t="shared" si="34"/>
        <v>0</v>
      </c>
    </row>
    <row r="1083" spans="2:42" ht="33" x14ac:dyDescent="0.25">
      <c r="B1083" s="13">
        <f>COUNTIFS($E$3:E1083,'تقرير منتج تام'!$E$4)</f>
        <v>8</v>
      </c>
      <c r="C1083" s="37"/>
      <c r="D1083" s="38"/>
      <c r="E1083" s="37"/>
      <c r="F1083" s="39"/>
      <c r="G1083" s="40"/>
      <c r="H1083" s="40"/>
      <c r="I1083" s="41"/>
      <c r="J1083" s="41"/>
      <c r="K1083" s="26" t="str">
        <f>_xlfn.IFNA(VLOOKUP(E1083,الاوردرات!$B$1:$C$600,2,0),"")</f>
        <v/>
      </c>
      <c r="L1083" s="52"/>
      <c r="N1083" s="21" t="str">
        <f t="shared" si="35"/>
        <v/>
      </c>
      <c r="O1083" s="22" t="str">
        <f>_xlfn.IFNA((VLOOKUP(F1083,help!$C$2:$F$12,4,0))*(N1083*24),"")</f>
        <v/>
      </c>
      <c r="AP1083" s="17">
        <f t="shared" si="34"/>
        <v>0</v>
      </c>
    </row>
    <row r="1084" spans="2:42" ht="33" x14ac:dyDescent="0.25">
      <c r="B1084" s="13">
        <f>COUNTIFS($E$3:E1084,'تقرير منتج تام'!$E$4)</f>
        <v>8</v>
      </c>
      <c r="C1084" s="37"/>
      <c r="D1084" s="38"/>
      <c r="E1084" s="37"/>
      <c r="F1084" s="39"/>
      <c r="G1084" s="40"/>
      <c r="H1084" s="40"/>
      <c r="I1084" s="41"/>
      <c r="J1084" s="41"/>
      <c r="K1084" s="26" t="str">
        <f>_xlfn.IFNA(VLOOKUP(E1084,الاوردرات!$B$1:$C$600,2,0),"")</f>
        <v/>
      </c>
      <c r="L1084" s="52"/>
      <c r="N1084" s="21" t="str">
        <f t="shared" si="35"/>
        <v/>
      </c>
      <c r="O1084" s="22" t="str">
        <f>_xlfn.IFNA((VLOOKUP(F1084,help!$C$2:$F$12,4,0))*(N1084*24),"")</f>
        <v/>
      </c>
      <c r="AP1084" s="17">
        <f t="shared" si="34"/>
        <v>0</v>
      </c>
    </row>
    <row r="1085" spans="2:42" ht="33" x14ac:dyDescent="0.25">
      <c r="B1085" s="13">
        <f>COUNTIFS($E$3:E1085,'تقرير منتج تام'!$E$4)</f>
        <v>8</v>
      </c>
      <c r="C1085" s="37"/>
      <c r="D1085" s="38"/>
      <c r="E1085" s="37"/>
      <c r="F1085" s="39"/>
      <c r="G1085" s="40"/>
      <c r="H1085" s="40"/>
      <c r="I1085" s="41"/>
      <c r="J1085" s="41"/>
      <c r="K1085" s="26" t="str">
        <f>_xlfn.IFNA(VLOOKUP(E1085,الاوردرات!$B$1:$C$600,2,0),"")</f>
        <v/>
      </c>
      <c r="L1085" s="52"/>
      <c r="N1085" s="21" t="str">
        <f t="shared" si="35"/>
        <v/>
      </c>
      <c r="O1085" s="22" t="str">
        <f>_xlfn.IFNA((VLOOKUP(F1085,help!$C$2:$F$12,4,0))*(N1085*24),"")</f>
        <v/>
      </c>
      <c r="AP1085" s="17">
        <f t="shared" si="34"/>
        <v>0</v>
      </c>
    </row>
    <row r="1086" spans="2:42" ht="33" x14ac:dyDescent="0.25">
      <c r="B1086" s="13">
        <f>COUNTIFS($E$3:E1086,'تقرير منتج تام'!$E$4)</f>
        <v>8</v>
      </c>
      <c r="C1086" s="37"/>
      <c r="D1086" s="38"/>
      <c r="E1086" s="37"/>
      <c r="F1086" s="39"/>
      <c r="G1086" s="40"/>
      <c r="H1086" s="40"/>
      <c r="I1086" s="41"/>
      <c r="J1086" s="41"/>
      <c r="K1086" s="26" t="str">
        <f>_xlfn.IFNA(VLOOKUP(E1086,الاوردرات!$B$1:$C$600,2,0),"")</f>
        <v/>
      </c>
      <c r="L1086" s="52"/>
      <c r="N1086" s="21" t="str">
        <f t="shared" si="35"/>
        <v/>
      </c>
      <c r="O1086" s="22" t="str">
        <f>_xlfn.IFNA((VLOOKUP(F1086,help!$C$2:$F$12,4,0))*(N1086*24),"")</f>
        <v/>
      </c>
      <c r="AP1086" s="17">
        <f t="shared" si="34"/>
        <v>0</v>
      </c>
    </row>
    <row r="1087" spans="2:42" ht="33" x14ac:dyDescent="0.25">
      <c r="B1087" s="13">
        <f>COUNTIFS($E$3:E1087,'تقرير منتج تام'!$E$4)</f>
        <v>8</v>
      </c>
      <c r="C1087" s="37"/>
      <c r="D1087" s="38"/>
      <c r="E1087" s="37"/>
      <c r="F1087" s="39"/>
      <c r="G1087" s="40"/>
      <c r="H1087" s="40"/>
      <c r="I1087" s="41"/>
      <c r="J1087" s="41"/>
      <c r="K1087" s="26" t="str">
        <f>_xlfn.IFNA(VLOOKUP(E1087,الاوردرات!$B$1:$C$600,2,0),"")</f>
        <v/>
      </c>
      <c r="L1087" s="52"/>
      <c r="N1087" s="21" t="str">
        <f t="shared" si="35"/>
        <v/>
      </c>
      <c r="O1087" s="22" t="str">
        <f>_xlfn.IFNA((VLOOKUP(F1087,help!$C$2:$F$12,4,0))*(N1087*24),"")</f>
        <v/>
      </c>
      <c r="AP1087" s="17">
        <f t="shared" si="34"/>
        <v>0</v>
      </c>
    </row>
    <row r="1088" spans="2:42" ht="33" x14ac:dyDescent="0.25">
      <c r="B1088" s="13">
        <f>COUNTIFS($E$3:E1088,'تقرير منتج تام'!$E$4)</f>
        <v>8</v>
      </c>
      <c r="C1088" s="37"/>
      <c r="D1088" s="38"/>
      <c r="E1088" s="37"/>
      <c r="F1088" s="39"/>
      <c r="G1088" s="40"/>
      <c r="H1088" s="40"/>
      <c r="I1088" s="41"/>
      <c r="J1088" s="41"/>
      <c r="K1088" s="26" t="str">
        <f>_xlfn.IFNA(VLOOKUP(E1088,الاوردرات!$B$1:$C$600,2,0),"")</f>
        <v/>
      </c>
      <c r="L1088" s="52"/>
      <c r="N1088" s="21" t="str">
        <f t="shared" si="35"/>
        <v/>
      </c>
      <c r="O1088" s="22" t="str">
        <f>_xlfn.IFNA((VLOOKUP(F1088,help!$C$2:$F$12,4,0))*(N1088*24),"")</f>
        <v/>
      </c>
      <c r="AP1088" s="17">
        <f t="shared" si="34"/>
        <v>0</v>
      </c>
    </row>
    <row r="1089" spans="2:42" ht="33" x14ac:dyDescent="0.25">
      <c r="B1089" s="13">
        <f>COUNTIFS($E$3:E1089,'تقرير منتج تام'!$E$4)</f>
        <v>8</v>
      </c>
      <c r="C1089" s="37"/>
      <c r="D1089" s="38"/>
      <c r="E1089" s="37"/>
      <c r="F1089" s="39"/>
      <c r="G1089" s="40"/>
      <c r="H1089" s="40"/>
      <c r="I1089" s="41"/>
      <c r="J1089" s="41"/>
      <c r="K1089" s="26" t="str">
        <f>_xlfn.IFNA(VLOOKUP(E1089,الاوردرات!$B$1:$C$600,2,0),"")</f>
        <v/>
      </c>
      <c r="L1089" s="52"/>
      <c r="N1089" s="21" t="str">
        <f t="shared" si="35"/>
        <v/>
      </c>
      <c r="O1089" s="22" t="str">
        <f>_xlfn.IFNA((VLOOKUP(F1089,help!$C$2:$F$12,4,0))*(N1089*24),"")</f>
        <v/>
      </c>
      <c r="AP1089" s="17">
        <f t="shared" si="34"/>
        <v>0</v>
      </c>
    </row>
    <row r="1090" spans="2:42" ht="33" x14ac:dyDescent="0.25">
      <c r="B1090" s="13">
        <f>COUNTIFS($E$3:E1090,'تقرير منتج تام'!$E$4)</f>
        <v>8</v>
      </c>
      <c r="C1090" s="37"/>
      <c r="D1090" s="38"/>
      <c r="E1090" s="37"/>
      <c r="F1090" s="39"/>
      <c r="G1090" s="40"/>
      <c r="H1090" s="40"/>
      <c r="I1090" s="41"/>
      <c r="J1090" s="41"/>
      <c r="K1090" s="26" t="str">
        <f>_xlfn.IFNA(VLOOKUP(E1090,الاوردرات!$B$1:$C$600,2,0),"")</f>
        <v/>
      </c>
      <c r="L1090" s="52"/>
      <c r="N1090" s="21" t="str">
        <f t="shared" si="35"/>
        <v/>
      </c>
      <c r="O1090" s="22" t="str">
        <f>_xlfn.IFNA((VLOOKUP(F1090,help!$C$2:$F$12,4,0))*(N1090*24),"")</f>
        <v/>
      </c>
      <c r="AP1090" s="17">
        <f t="shared" si="34"/>
        <v>0</v>
      </c>
    </row>
    <row r="1091" spans="2:42" ht="33" x14ac:dyDescent="0.25">
      <c r="B1091" s="13">
        <f>COUNTIFS($E$3:E1091,'تقرير منتج تام'!$E$4)</f>
        <v>8</v>
      </c>
      <c r="C1091" s="37"/>
      <c r="D1091" s="38"/>
      <c r="E1091" s="37"/>
      <c r="F1091" s="39"/>
      <c r="G1091" s="40"/>
      <c r="H1091" s="40"/>
      <c r="I1091" s="41"/>
      <c r="J1091" s="41"/>
      <c r="K1091" s="26" t="str">
        <f>_xlfn.IFNA(VLOOKUP(E1091,الاوردرات!$B$1:$C$600,2,0),"")</f>
        <v/>
      </c>
      <c r="L1091" s="52"/>
      <c r="N1091" s="21" t="str">
        <f t="shared" si="35"/>
        <v/>
      </c>
      <c r="O1091" s="22" t="str">
        <f>_xlfn.IFNA((VLOOKUP(F1091,help!$C$2:$F$12,4,0))*(N1091*24),"")</f>
        <v/>
      </c>
      <c r="AP1091" s="17">
        <f t="shared" si="34"/>
        <v>0</v>
      </c>
    </row>
    <row r="1092" spans="2:42" ht="33" x14ac:dyDescent="0.25">
      <c r="B1092" s="13">
        <f>COUNTIFS($E$3:E1092,'تقرير منتج تام'!$E$4)</f>
        <v>8</v>
      </c>
      <c r="C1092" s="37"/>
      <c r="D1092" s="38"/>
      <c r="E1092" s="37"/>
      <c r="F1092" s="39"/>
      <c r="G1092" s="40"/>
      <c r="H1092" s="40"/>
      <c r="I1092" s="41"/>
      <c r="J1092" s="41"/>
      <c r="K1092" s="26" t="str">
        <f>_xlfn.IFNA(VLOOKUP(E1092,الاوردرات!$B$1:$C$600,2,0),"")</f>
        <v/>
      </c>
      <c r="L1092" s="52"/>
      <c r="N1092" s="21" t="str">
        <f t="shared" si="35"/>
        <v/>
      </c>
      <c r="O1092" s="22" t="str">
        <f>_xlfn.IFNA((VLOOKUP(F1092,help!$C$2:$F$12,4,0))*(N1092*24),"")</f>
        <v/>
      </c>
      <c r="AP1092" s="17">
        <f t="shared" ref="AP1092:AP1155" si="36">D1092</f>
        <v>0</v>
      </c>
    </row>
    <row r="1093" spans="2:42" ht="33" x14ac:dyDescent="0.25">
      <c r="B1093" s="13">
        <f>COUNTIFS($E$3:E1093,'تقرير منتج تام'!$E$4)</f>
        <v>8</v>
      </c>
      <c r="C1093" s="37"/>
      <c r="D1093" s="38"/>
      <c r="E1093" s="37"/>
      <c r="F1093" s="39"/>
      <c r="G1093" s="40"/>
      <c r="H1093" s="40"/>
      <c r="I1093" s="41"/>
      <c r="J1093" s="41"/>
      <c r="K1093" s="26" t="str">
        <f>_xlfn.IFNA(VLOOKUP(E1093,الاوردرات!$B$1:$C$600,2,0),"")</f>
        <v/>
      </c>
      <c r="L1093" s="52"/>
      <c r="N1093" s="21" t="str">
        <f t="shared" si="35"/>
        <v/>
      </c>
      <c r="O1093" s="22" t="str">
        <f>_xlfn.IFNA((VLOOKUP(F1093,help!$C$2:$F$12,4,0))*(N1093*24),"")</f>
        <v/>
      </c>
      <c r="AP1093" s="17">
        <f t="shared" si="36"/>
        <v>0</v>
      </c>
    </row>
    <row r="1094" spans="2:42" ht="33" x14ac:dyDescent="0.25">
      <c r="B1094" s="13">
        <f>COUNTIFS($E$3:E1094,'تقرير منتج تام'!$E$4)</f>
        <v>8</v>
      </c>
      <c r="C1094" s="37"/>
      <c r="D1094" s="38"/>
      <c r="E1094" s="37"/>
      <c r="F1094" s="39"/>
      <c r="G1094" s="40"/>
      <c r="H1094" s="40"/>
      <c r="I1094" s="41"/>
      <c r="J1094" s="41"/>
      <c r="K1094" s="26" t="str">
        <f>_xlfn.IFNA(VLOOKUP(E1094,الاوردرات!$B$1:$C$600,2,0),"")</f>
        <v/>
      </c>
      <c r="L1094" s="52"/>
      <c r="N1094" s="21" t="str">
        <f t="shared" si="35"/>
        <v/>
      </c>
      <c r="O1094" s="22" t="str">
        <f>_xlfn.IFNA((VLOOKUP(F1094,help!$C$2:$F$12,4,0))*(N1094*24),"")</f>
        <v/>
      </c>
      <c r="AP1094" s="17">
        <f t="shared" si="36"/>
        <v>0</v>
      </c>
    </row>
    <row r="1095" spans="2:42" ht="33" x14ac:dyDescent="0.25">
      <c r="B1095" s="13">
        <f>COUNTIFS($E$3:E1095,'تقرير منتج تام'!$E$4)</f>
        <v>8</v>
      </c>
      <c r="C1095" s="37"/>
      <c r="D1095" s="38"/>
      <c r="E1095" s="37"/>
      <c r="F1095" s="39"/>
      <c r="G1095" s="40"/>
      <c r="H1095" s="40"/>
      <c r="I1095" s="41"/>
      <c r="J1095" s="41"/>
      <c r="K1095" s="26" t="str">
        <f>_xlfn.IFNA(VLOOKUP(E1095,الاوردرات!$B$1:$C$600,2,0),"")</f>
        <v/>
      </c>
      <c r="L1095" s="52"/>
      <c r="N1095" s="21" t="str">
        <f t="shared" si="35"/>
        <v/>
      </c>
      <c r="O1095" s="22" t="str">
        <f>_xlfn.IFNA((VLOOKUP(F1095,help!$C$2:$F$12,4,0))*(N1095*24),"")</f>
        <v/>
      </c>
      <c r="AP1095" s="17">
        <f t="shared" si="36"/>
        <v>0</v>
      </c>
    </row>
    <row r="1096" spans="2:42" ht="33" x14ac:dyDescent="0.25">
      <c r="B1096" s="13">
        <f>COUNTIFS($E$3:E1096,'تقرير منتج تام'!$E$4)</f>
        <v>8</v>
      </c>
      <c r="C1096" s="37"/>
      <c r="D1096" s="38"/>
      <c r="E1096" s="37"/>
      <c r="F1096" s="39"/>
      <c r="G1096" s="40"/>
      <c r="H1096" s="40"/>
      <c r="I1096" s="41"/>
      <c r="J1096" s="41"/>
      <c r="K1096" s="26" t="str">
        <f>_xlfn.IFNA(VLOOKUP(E1096,الاوردرات!$B$1:$C$600,2,0),"")</f>
        <v/>
      </c>
      <c r="L1096" s="52"/>
      <c r="N1096" s="21" t="str">
        <f t="shared" si="35"/>
        <v/>
      </c>
      <c r="O1096" s="22" t="str">
        <f>_xlfn.IFNA((VLOOKUP(F1096,help!$C$2:$F$12,4,0))*(N1096*24),"")</f>
        <v/>
      </c>
      <c r="AP1096" s="17">
        <f t="shared" si="36"/>
        <v>0</v>
      </c>
    </row>
    <row r="1097" spans="2:42" ht="33" x14ac:dyDescent="0.25">
      <c r="B1097" s="13">
        <f>COUNTIFS($E$3:E1097,'تقرير منتج تام'!$E$4)</f>
        <v>8</v>
      </c>
      <c r="C1097" s="37"/>
      <c r="D1097" s="38"/>
      <c r="E1097" s="37"/>
      <c r="F1097" s="39"/>
      <c r="G1097" s="40"/>
      <c r="H1097" s="40"/>
      <c r="I1097" s="41"/>
      <c r="J1097" s="41"/>
      <c r="K1097" s="26" t="str">
        <f>_xlfn.IFNA(VLOOKUP(E1097,الاوردرات!$B$1:$C$600,2,0),"")</f>
        <v/>
      </c>
      <c r="L1097" s="52"/>
      <c r="N1097" s="21" t="str">
        <f t="shared" si="35"/>
        <v/>
      </c>
      <c r="O1097" s="22" t="str">
        <f>_xlfn.IFNA((VLOOKUP(F1097,help!$C$2:$F$12,4,0))*(N1097*24),"")</f>
        <v/>
      </c>
      <c r="AP1097" s="17">
        <f t="shared" si="36"/>
        <v>0</v>
      </c>
    </row>
    <row r="1098" spans="2:42" ht="33" x14ac:dyDescent="0.25">
      <c r="B1098" s="13">
        <f>COUNTIFS($E$3:E1098,'تقرير منتج تام'!$E$4)</f>
        <v>8</v>
      </c>
      <c r="C1098" s="37"/>
      <c r="D1098" s="38"/>
      <c r="E1098" s="37"/>
      <c r="F1098" s="39"/>
      <c r="G1098" s="40"/>
      <c r="H1098" s="40"/>
      <c r="I1098" s="41"/>
      <c r="J1098" s="41"/>
      <c r="K1098" s="26" t="str">
        <f>_xlfn.IFNA(VLOOKUP(E1098,الاوردرات!$B$1:$C$600,2,0),"")</f>
        <v/>
      </c>
      <c r="L1098" s="52"/>
      <c r="N1098" s="21" t="str">
        <f t="shared" si="35"/>
        <v/>
      </c>
      <c r="O1098" s="22" t="str">
        <f>_xlfn.IFNA((VLOOKUP(F1098,help!$C$2:$F$12,4,0))*(N1098*24),"")</f>
        <v/>
      </c>
      <c r="AP1098" s="17">
        <f t="shared" si="36"/>
        <v>0</v>
      </c>
    </row>
    <row r="1099" spans="2:42" ht="33" x14ac:dyDescent="0.25">
      <c r="B1099" s="13">
        <f>COUNTIFS($E$3:E1099,'تقرير منتج تام'!$E$4)</f>
        <v>8</v>
      </c>
      <c r="C1099" s="37"/>
      <c r="D1099" s="38"/>
      <c r="E1099" s="37"/>
      <c r="F1099" s="39"/>
      <c r="G1099" s="40"/>
      <c r="H1099" s="40"/>
      <c r="I1099" s="41"/>
      <c r="J1099" s="41"/>
      <c r="K1099" s="26" t="str">
        <f>_xlfn.IFNA(VLOOKUP(E1099,الاوردرات!$B$1:$C$600,2,0),"")</f>
        <v/>
      </c>
      <c r="L1099" s="52"/>
      <c r="N1099" s="21" t="str">
        <f t="shared" si="35"/>
        <v/>
      </c>
      <c r="O1099" s="22" t="str">
        <f>_xlfn.IFNA((VLOOKUP(F1099,help!$C$2:$F$12,4,0))*(N1099*24),"")</f>
        <v/>
      </c>
      <c r="AP1099" s="17">
        <f t="shared" si="36"/>
        <v>0</v>
      </c>
    </row>
    <row r="1100" spans="2:42" ht="33" x14ac:dyDescent="0.25">
      <c r="B1100" s="13">
        <f>COUNTIFS($E$3:E1100,'تقرير منتج تام'!$E$4)</f>
        <v>8</v>
      </c>
      <c r="C1100" s="37"/>
      <c r="D1100" s="38"/>
      <c r="E1100" s="37"/>
      <c r="F1100" s="39"/>
      <c r="G1100" s="40"/>
      <c r="H1100" s="40"/>
      <c r="I1100" s="41"/>
      <c r="J1100" s="41"/>
      <c r="K1100" s="26" t="str">
        <f>_xlfn.IFNA(VLOOKUP(E1100,الاوردرات!$B$1:$C$600,2,0),"")</f>
        <v/>
      </c>
      <c r="L1100" s="52"/>
      <c r="N1100" s="21" t="str">
        <f t="shared" si="35"/>
        <v/>
      </c>
      <c r="O1100" s="22" t="str">
        <f>_xlfn.IFNA((VLOOKUP(F1100,help!$C$2:$F$12,4,0))*(N1100*24),"")</f>
        <v/>
      </c>
      <c r="AP1100" s="17">
        <f t="shared" si="36"/>
        <v>0</v>
      </c>
    </row>
    <row r="1101" spans="2:42" ht="33" x14ac:dyDescent="0.25">
      <c r="B1101" s="13">
        <f>COUNTIFS($E$3:E1101,'تقرير منتج تام'!$E$4)</f>
        <v>8</v>
      </c>
      <c r="C1101" s="37"/>
      <c r="D1101" s="38"/>
      <c r="E1101" s="37"/>
      <c r="F1101" s="39"/>
      <c r="G1101" s="40"/>
      <c r="H1101" s="40"/>
      <c r="I1101" s="41"/>
      <c r="J1101" s="41"/>
      <c r="K1101" s="26" t="str">
        <f>_xlfn.IFNA(VLOOKUP(E1101,الاوردرات!$B$1:$C$600,2,0),"")</f>
        <v/>
      </c>
      <c r="L1101" s="52"/>
      <c r="N1101" s="21" t="str">
        <f t="shared" si="35"/>
        <v/>
      </c>
      <c r="O1101" s="22" t="str">
        <f>_xlfn.IFNA((VLOOKUP(F1101,help!$C$2:$F$12,4,0))*(N1101*24),"")</f>
        <v/>
      </c>
      <c r="AP1101" s="17">
        <f t="shared" si="36"/>
        <v>0</v>
      </c>
    </row>
    <row r="1102" spans="2:42" ht="33" x14ac:dyDescent="0.25">
      <c r="B1102" s="13">
        <f>COUNTIFS($E$3:E1102,'تقرير منتج تام'!$E$4)</f>
        <v>8</v>
      </c>
      <c r="C1102" s="37"/>
      <c r="D1102" s="38"/>
      <c r="E1102" s="37"/>
      <c r="F1102" s="39"/>
      <c r="G1102" s="40"/>
      <c r="H1102" s="40"/>
      <c r="I1102" s="41"/>
      <c r="J1102" s="41"/>
      <c r="K1102" s="26" t="str">
        <f>_xlfn.IFNA(VLOOKUP(E1102,الاوردرات!$B$1:$C$600,2,0),"")</f>
        <v/>
      </c>
      <c r="L1102" s="52"/>
      <c r="N1102" s="21" t="str">
        <f t="shared" si="35"/>
        <v/>
      </c>
      <c r="O1102" s="22" t="str">
        <f>_xlfn.IFNA((VLOOKUP(F1102,help!$C$2:$F$12,4,0))*(N1102*24),"")</f>
        <v/>
      </c>
      <c r="AP1102" s="17">
        <f t="shared" si="36"/>
        <v>0</v>
      </c>
    </row>
    <row r="1103" spans="2:42" ht="33" x14ac:dyDescent="0.25">
      <c r="B1103" s="13">
        <f>COUNTIFS($E$3:E1103,'تقرير منتج تام'!$E$4)</f>
        <v>8</v>
      </c>
      <c r="C1103" s="37"/>
      <c r="D1103" s="38"/>
      <c r="E1103" s="37"/>
      <c r="F1103" s="39"/>
      <c r="G1103" s="40"/>
      <c r="H1103" s="40"/>
      <c r="I1103" s="41"/>
      <c r="J1103" s="41"/>
      <c r="K1103" s="26" t="str">
        <f>_xlfn.IFNA(VLOOKUP(E1103,الاوردرات!$B$1:$C$600,2,0),"")</f>
        <v/>
      </c>
      <c r="L1103" s="52"/>
      <c r="N1103" s="21" t="str">
        <f t="shared" si="35"/>
        <v/>
      </c>
      <c r="O1103" s="22" t="str">
        <f>_xlfn.IFNA((VLOOKUP(F1103,help!$C$2:$F$12,4,0))*(N1103*24),"")</f>
        <v/>
      </c>
      <c r="AP1103" s="17">
        <f t="shared" si="36"/>
        <v>0</v>
      </c>
    </row>
    <row r="1104" spans="2:42" ht="33" x14ac:dyDescent="0.25">
      <c r="B1104" s="13">
        <f>COUNTIFS($E$3:E1104,'تقرير منتج تام'!$E$4)</f>
        <v>8</v>
      </c>
      <c r="C1104" s="37"/>
      <c r="D1104" s="38"/>
      <c r="E1104" s="37"/>
      <c r="F1104" s="39"/>
      <c r="G1104" s="40"/>
      <c r="H1104" s="40"/>
      <c r="I1104" s="41"/>
      <c r="J1104" s="41"/>
      <c r="K1104" s="26" t="str">
        <f>_xlfn.IFNA(VLOOKUP(E1104,الاوردرات!$B$1:$C$600,2,0),"")</f>
        <v/>
      </c>
      <c r="L1104" s="52"/>
      <c r="N1104" s="21" t="str">
        <f t="shared" si="35"/>
        <v/>
      </c>
      <c r="O1104" s="22" t="str">
        <f>_xlfn.IFNA((VLOOKUP(F1104,help!$C$2:$F$12,4,0))*(N1104*24),"")</f>
        <v/>
      </c>
      <c r="AP1104" s="17">
        <f t="shared" si="36"/>
        <v>0</v>
      </c>
    </row>
    <row r="1105" spans="2:42" ht="33" x14ac:dyDescent="0.25">
      <c r="B1105" s="13">
        <f>COUNTIFS($E$3:E1105,'تقرير منتج تام'!$E$4)</f>
        <v>8</v>
      </c>
      <c r="C1105" s="37"/>
      <c r="D1105" s="38"/>
      <c r="E1105" s="37"/>
      <c r="F1105" s="39"/>
      <c r="G1105" s="40"/>
      <c r="H1105" s="40"/>
      <c r="I1105" s="41"/>
      <c r="J1105" s="41"/>
      <c r="K1105" s="26" t="str">
        <f>_xlfn.IFNA(VLOOKUP(E1105,الاوردرات!$B$1:$C$600,2,0),"")</f>
        <v/>
      </c>
      <c r="L1105" s="52"/>
      <c r="N1105" s="21" t="str">
        <f t="shared" si="35"/>
        <v/>
      </c>
      <c r="O1105" s="22" t="str">
        <f>_xlfn.IFNA((VLOOKUP(F1105,help!$C$2:$F$12,4,0))*(N1105*24),"")</f>
        <v/>
      </c>
      <c r="AP1105" s="17">
        <f t="shared" si="36"/>
        <v>0</v>
      </c>
    </row>
    <row r="1106" spans="2:42" ht="33" x14ac:dyDescent="0.25">
      <c r="B1106" s="13">
        <f>COUNTIFS($E$3:E1106,'تقرير منتج تام'!$E$4)</f>
        <v>8</v>
      </c>
      <c r="C1106" s="37"/>
      <c r="D1106" s="38"/>
      <c r="E1106" s="37"/>
      <c r="F1106" s="39"/>
      <c r="G1106" s="40"/>
      <c r="H1106" s="40"/>
      <c r="I1106" s="41"/>
      <c r="J1106" s="41"/>
      <c r="K1106" s="26" t="str">
        <f>_xlfn.IFNA(VLOOKUP(E1106,الاوردرات!$B$1:$C$600,2,0),"")</f>
        <v/>
      </c>
      <c r="L1106" s="52"/>
      <c r="N1106" s="21" t="str">
        <f t="shared" si="35"/>
        <v/>
      </c>
      <c r="O1106" s="22" t="str">
        <f>_xlfn.IFNA((VLOOKUP(F1106,help!$C$2:$F$12,4,0))*(N1106*24),"")</f>
        <v/>
      </c>
      <c r="AP1106" s="17">
        <f t="shared" si="36"/>
        <v>0</v>
      </c>
    </row>
    <row r="1107" spans="2:42" ht="33" x14ac:dyDescent="0.25">
      <c r="B1107" s="13">
        <f>COUNTIFS($E$3:E1107,'تقرير منتج تام'!$E$4)</f>
        <v>8</v>
      </c>
      <c r="C1107" s="37"/>
      <c r="D1107" s="38"/>
      <c r="E1107" s="37"/>
      <c r="F1107" s="39"/>
      <c r="G1107" s="40"/>
      <c r="H1107" s="40"/>
      <c r="I1107" s="41"/>
      <c r="J1107" s="41"/>
      <c r="K1107" s="26" t="str">
        <f>_xlfn.IFNA(VLOOKUP(E1107,الاوردرات!$B$1:$C$600,2,0),"")</f>
        <v/>
      </c>
      <c r="L1107" s="52"/>
      <c r="N1107" s="21" t="str">
        <f t="shared" si="35"/>
        <v/>
      </c>
      <c r="O1107" s="22" t="str">
        <f>_xlfn.IFNA((VLOOKUP(F1107,help!$C$2:$F$12,4,0))*(N1107*24),"")</f>
        <v/>
      </c>
      <c r="AP1107" s="17">
        <f t="shared" si="36"/>
        <v>0</v>
      </c>
    </row>
    <row r="1108" spans="2:42" ht="33" x14ac:dyDescent="0.25">
      <c r="B1108" s="13">
        <f>COUNTIFS($E$3:E1108,'تقرير منتج تام'!$E$4)</f>
        <v>8</v>
      </c>
      <c r="C1108" s="37"/>
      <c r="D1108" s="38"/>
      <c r="E1108" s="37"/>
      <c r="F1108" s="39"/>
      <c r="G1108" s="40"/>
      <c r="H1108" s="40"/>
      <c r="I1108" s="41"/>
      <c r="J1108" s="41"/>
      <c r="K1108" s="26" t="str">
        <f>_xlfn.IFNA(VLOOKUP(E1108,الاوردرات!$B$1:$C$600,2,0),"")</f>
        <v/>
      </c>
      <c r="L1108" s="52"/>
      <c r="N1108" s="21" t="str">
        <f t="shared" si="35"/>
        <v/>
      </c>
      <c r="O1108" s="22" t="str">
        <f>_xlfn.IFNA((VLOOKUP(F1108,help!$C$2:$F$12,4,0))*(N1108*24),"")</f>
        <v/>
      </c>
      <c r="AP1108" s="17">
        <f t="shared" si="36"/>
        <v>0</v>
      </c>
    </row>
    <row r="1109" spans="2:42" ht="33" x14ac:dyDescent="0.25">
      <c r="B1109" s="13">
        <f>COUNTIFS($E$3:E1109,'تقرير منتج تام'!$E$4)</f>
        <v>8</v>
      </c>
      <c r="C1109" s="37"/>
      <c r="D1109" s="38"/>
      <c r="E1109" s="37"/>
      <c r="F1109" s="39"/>
      <c r="G1109" s="40"/>
      <c r="H1109" s="40"/>
      <c r="I1109" s="41"/>
      <c r="J1109" s="41"/>
      <c r="K1109" s="26" t="str">
        <f>_xlfn.IFNA(VLOOKUP(E1109,الاوردرات!$B$1:$C$600,2,0),"")</f>
        <v/>
      </c>
      <c r="L1109" s="52"/>
      <c r="N1109" s="21" t="str">
        <f t="shared" si="35"/>
        <v/>
      </c>
      <c r="O1109" s="22" t="str">
        <f>_xlfn.IFNA((VLOOKUP(F1109,help!$C$2:$F$12,4,0))*(N1109*24),"")</f>
        <v/>
      </c>
      <c r="AP1109" s="17">
        <f t="shared" si="36"/>
        <v>0</v>
      </c>
    </row>
    <row r="1110" spans="2:42" ht="33" x14ac:dyDescent="0.25">
      <c r="B1110" s="13">
        <f>COUNTIFS($E$3:E1110,'تقرير منتج تام'!$E$4)</f>
        <v>8</v>
      </c>
      <c r="C1110" s="37"/>
      <c r="D1110" s="38"/>
      <c r="E1110" s="37"/>
      <c r="F1110" s="39"/>
      <c r="G1110" s="40"/>
      <c r="H1110" s="40"/>
      <c r="I1110" s="41"/>
      <c r="J1110" s="41"/>
      <c r="K1110" s="26" t="str">
        <f>_xlfn.IFNA(VLOOKUP(E1110,الاوردرات!$B$1:$C$600,2,0),"")</f>
        <v/>
      </c>
      <c r="L1110" s="52"/>
      <c r="N1110" s="21" t="str">
        <f t="shared" si="35"/>
        <v/>
      </c>
      <c r="O1110" s="22" t="str">
        <f>_xlfn.IFNA((VLOOKUP(F1110,help!$C$2:$F$12,4,0))*(N1110*24),"")</f>
        <v/>
      </c>
      <c r="AP1110" s="17">
        <f t="shared" si="36"/>
        <v>0</v>
      </c>
    </row>
    <row r="1111" spans="2:42" ht="33" x14ac:dyDescent="0.25">
      <c r="B1111" s="13">
        <f>COUNTIFS($E$3:E1111,'تقرير منتج تام'!$E$4)</f>
        <v>8</v>
      </c>
      <c r="C1111" s="37"/>
      <c r="D1111" s="38"/>
      <c r="E1111" s="37"/>
      <c r="F1111" s="39"/>
      <c r="G1111" s="40"/>
      <c r="H1111" s="40"/>
      <c r="I1111" s="41"/>
      <c r="J1111" s="41"/>
      <c r="K1111" s="26" t="str">
        <f>_xlfn.IFNA(VLOOKUP(E1111,الاوردرات!$B$1:$C$600,2,0),"")</f>
        <v/>
      </c>
      <c r="L1111" s="52"/>
      <c r="N1111" s="21" t="str">
        <f t="shared" si="35"/>
        <v/>
      </c>
      <c r="O1111" s="22" t="str">
        <f>_xlfn.IFNA((VLOOKUP(F1111,help!$C$2:$F$12,4,0))*(N1111*24),"")</f>
        <v/>
      </c>
      <c r="AP1111" s="17">
        <f t="shared" si="36"/>
        <v>0</v>
      </c>
    </row>
    <row r="1112" spans="2:42" ht="33" x14ac:dyDescent="0.25">
      <c r="B1112" s="13">
        <f>COUNTIFS($E$3:E1112,'تقرير منتج تام'!$E$4)</f>
        <v>8</v>
      </c>
      <c r="C1112" s="37"/>
      <c r="D1112" s="38"/>
      <c r="E1112" s="37"/>
      <c r="F1112" s="39"/>
      <c r="G1112" s="40"/>
      <c r="H1112" s="40"/>
      <c r="I1112" s="41"/>
      <c r="J1112" s="41"/>
      <c r="K1112" s="26" t="str">
        <f>_xlfn.IFNA(VLOOKUP(E1112,الاوردرات!$B$1:$C$600,2,0),"")</f>
        <v/>
      </c>
      <c r="L1112" s="52"/>
      <c r="N1112" s="21" t="str">
        <f t="shared" si="35"/>
        <v/>
      </c>
      <c r="O1112" s="22" t="str">
        <f>_xlfn.IFNA((VLOOKUP(F1112,help!$C$2:$F$12,4,0))*(N1112*24),"")</f>
        <v/>
      </c>
      <c r="AP1112" s="17">
        <f t="shared" si="36"/>
        <v>0</v>
      </c>
    </row>
    <row r="1113" spans="2:42" ht="33" x14ac:dyDescent="0.25">
      <c r="B1113" s="13">
        <f>COUNTIFS($E$3:E1113,'تقرير منتج تام'!$E$4)</f>
        <v>8</v>
      </c>
      <c r="C1113" s="37"/>
      <c r="D1113" s="38"/>
      <c r="E1113" s="37"/>
      <c r="F1113" s="39"/>
      <c r="G1113" s="40"/>
      <c r="H1113" s="40"/>
      <c r="I1113" s="41"/>
      <c r="J1113" s="41"/>
      <c r="K1113" s="26" t="str">
        <f>_xlfn.IFNA(VLOOKUP(E1113,الاوردرات!$B$1:$C$600,2,0),"")</f>
        <v/>
      </c>
      <c r="L1113" s="52"/>
      <c r="N1113" s="21" t="str">
        <f t="shared" si="35"/>
        <v/>
      </c>
      <c r="O1113" s="22" t="str">
        <f>_xlfn.IFNA((VLOOKUP(F1113,help!$C$2:$F$12,4,0))*(N1113*24),"")</f>
        <v/>
      </c>
      <c r="AP1113" s="17">
        <f t="shared" si="36"/>
        <v>0</v>
      </c>
    </row>
    <row r="1114" spans="2:42" ht="33" x14ac:dyDescent="0.25">
      <c r="B1114" s="13">
        <f>COUNTIFS($E$3:E1114,'تقرير منتج تام'!$E$4)</f>
        <v>8</v>
      </c>
      <c r="C1114" s="37"/>
      <c r="D1114" s="38"/>
      <c r="E1114" s="37"/>
      <c r="F1114" s="39"/>
      <c r="G1114" s="40"/>
      <c r="H1114" s="40"/>
      <c r="I1114" s="41"/>
      <c r="J1114" s="41"/>
      <c r="K1114" s="26" t="str">
        <f>_xlfn.IFNA(VLOOKUP(E1114,الاوردرات!$B$1:$C$600,2,0),"")</f>
        <v/>
      </c>
      <c r="L1114" s="52"/>
      <c r="N1114" s="21" t="str">
        <f t="shared" si="35"/>
        <v/>
      </c>
      <c r="O1114" s="22" t="str">
        <f>_xlfn.IFNA((VLOOKUP(F1114,help!$C$2:$F$12,4,0))*(N1114*24),"")</f>
        <v/>
      </c>
      <c r="AP1114" s="17">
        <f t="shared" si="36"/>
        <v>0</v>
      </c>
    </row>
    <row r="1115" spans="2:42" ht="33" x14ac:dyDescent="0.25">
      <c r="B1115" s="13">
        <f>COUNTIFS($E$3:E1115,'تقرير منتج تام'!$E$4)</f>
        <v>8</v>
      </c>
      <c r="C1115" s="37"/>
      <c r="D1115" s="38"/>
      <c r="E1115" s="37"/>
      <c r="F1115" s="39"/>
      <c r="G1115" s="40"/>
      <c r="H1115" s="40"/>
      <c r="I1115" s="41"/>
      <c r="J1115" s="41"/>
      <c r="K1115" s="26" t="str">
        <f>_xlfn.IFNA(VLOOKUP(E1115,الاوردرات!$B$1:$C$600,2,0),"")</f>
        <v/>
      </c>
      <c r="L1115" s="52"/>
      <c r="N1115" s="21" t="str">
        <f t="shared" si="35"/>
        <v/>
      </c>
      <c r="O1115" s="22" t="str">
        <f>_xlfn.IFNA((VLOOKUP(F1115,help!$C$2:$F$12,4,0))*(N1115*24),"")</f>
        <v/>
      </c>
      <c r="AP1115" s="17">
        <f t="shared" si="36"/>
        <v>0</v>
      </c>
    </row>
    <row r="1116" spans="2:42" ht="33" x14ac:dyDescent="0.25">
      <c r="B1116" s="13">
        <f>COUNTIFS($E$3:E1116,'تقرير منتج تام'!$E$4)</f>
        <v>8</v>
      </c>
      <c r="C1116" s="37"/>
      <c r="D1116" s="38"/>
      <c r="E1116" s="37"/>
      <c r="F1116" s="39"/>
      <c r="G1116" s="40"/>
      <c r="H1116" s="40"/>
      <c r="I1116" s="41"/>
      <c r="J1116" s="41"/>
      <c r="K1116" s="26" t="str">
        <f>_xlfn.IFNA(VLOOKUP(E1116,الاوردرات!$B$1:$C$600,2,0),"")</f>
        <v/>
      </c>
      <c r="L1116" s="52"/>
      <c r="N1116" s="21" t="str">
        <f t="shared" si="35"/>
        <v/>
      </c>
      <c r="O1116" s="22" t="str">
        <f>_xlfn.IFNA((VLOOKUP(F1116,help!$C$2:$F$12,4,0))*(N1116*24),"")</f>
        <v/>
      </c>
      <c r="AP1116" s="17">
        <f t="shared" si="36"/>
        <v>0</v>
      </c>
    </row>
    <row r="1117" spans="2:42" ht="33" x14ac:dyDescent="0.25">
      <c r="B1117" s="13">
        <f>COUNTIFS($E$3:E1117,'تقرير منتج تام'!$E$4)</f>
        <v>8</v>
      </c>
      <c r="C1117" s="37"/>
      <c r="D1117" s="38"/>
      <c r="E1117" s="37"/>
      <c r="F1117" s="39"/>
      <c r="G1117" s="40"/>
      <c r="H1117" s="40"/>
      <c r="I1117" s="41"/>
      <c r="J1117" s="41"/>
      <c r="K1117" s="26" t="str">
        <f>_xlfn.IFNA(VLOOKUP(E1117,الاوردرات!$B$1:$C$600,2,0),"")</f>
        <v/>
      </c>
      <c r="L1117" s="52"/>
      <c r="N1117" s="21" t="str">
        <f t="shared" si="35"/>
        <v/>
      </c>
      <c r="O1117" s="22" t="str">
        <f>_xlfn.IFNA((VLOOKUP(F1117,help!$C$2:$F$12,4,0))*(N1117*24),"")</f>
        <v/>
      </c>
      <c r="AP1117" s="17">
        <f t="shared" si="36"/>
        <v>0</v>
      </c>
    </row>
    <row r="1118" spans="2:42" ht="33" x14ac:dyDescent="0.25">
      <c r="B1118" s="13">
        <f>COUNTIFS($E$3:E1118,'تقرير منتج تام'!$E$4)</f>
        <v>8</v>
      </c>
      <c r="C1118" s="37"/>
      <c r="D1118" s="38"/>
      <c r="E1118" s="37"/>
      <c r="F1118" s="39"/>
      <c r="G1118" s="40"/>
      <c r="H1118" s="40"/>
      <c r="I1118" s="41"/>
      <c r="J1118" s="41"/>
      <c r="K1118" s="26" t="str">
        <f>_xlfn.IFNA(VLOOKUP(E1118,الاوردرات!$B$1:$C$600,2,0),"")</f>
        <v/>
      </c>
      <c r="L1118" s="52"/>
      <c r="N1118" s="21" t="str">
        <f t="shared" si="35"/>
        <v/>
      </c>
      <c r="O1118" s="22" t="str">
        <f>_xlfn.IFNA((VLOOKUP(F1118,help!$C$2:$F$12,4,0))*(N1118*24),"")</f>
        <v/>
      </c>
      <c r="AP1118" s="17">
        <f t="shared" si="36"/>
        <v>0</v>
      </c>
    </row>
    <row r="1119" spans="2:42" ht="33" x14ac:dyDescent="0.25">
      <c r="B1119" s="13">
        <f>COUNTIFS($E$3:E1119,'تقرير منتج تام'!$E$4)</f>
        <v>8</v>
      </c>
      <c r="C1119" s="37"/>
      <c r="D1119" s="38"/>
      <c r="E1119" s="37"/>
      <c r="F1119" s="39"/>
      <c r="G1119" s="40"/>
      <c r="H1119" s="40"/>
      <c r="I1119" s="41"/>
      <c r="J1119" s="41"/>
      <c r="K1119" s="26" t="str">
        <f>_xlfn.IFNA(VLOOKUP(E1119,الاوردرات!$B$1:$C$600,2,0),"")</f>
        <v/>
      </c>
      <c r="L1119" s="52"/>
      <c r="N1119" s="21" t="str">
        <f t="shared" si="35"/>
        <v/>
      </c>
      <c r="O1119" s="22" t="str">
        <f>_xlfn.IFNA((VLOOKUP(F1119,help!$C$2:$F$12,4,0))*(N1119*24),"")</f>
        <v/>
      </c>
      <c r="AP1119" s="17">
        <f t="shared" si="36"/>
        <v>0</v>
      </c>
    </row>
    <row r="1120" spans="2:42" ht="33" x14ac:dyDescent="0.25">
      <c r="B1120" s="13">
        <f>COUNTIFS($E$3:E1120,'تقرير منتج تام'!$E$4)</f>
        <v>8</v>
      </c>
      <c r="C1120" s="37"/>
      <c r="D1120" s="38"/>
      <c r="E1120" s="37"/>
      <c r="F1120" s="39"/>
      <c r="G1120" s="40"/>
      <c r="H1120" s="40"/>
      <c r="I1120" s="41"/>
      <c r="J1120" s="41"/>
      <c r="K1120" s="26" t="str">
        <f>_xlfn.IFNA(VLOOKUP(E1120,الاوردرات!$B$1:$C$600,2,0),"")</f>
        <v/>
      </c>
      <c r="L1120" s="52"/>
      <c r="N1120" s="21" t="str">
        <f t="shared" si="35"/>
        <v/>
      </c>
      <c r="O1120" s="22" t="str">
        <f>_xlfn.IFNA((VLOOKUP(F1120,help!$C$2:$F$12,4,0))*(N1120*24),"")</f>
        <v/>
      </c>
      <c r="AP1120" s="17">
        <f t="shared" si="36"/>
        <v>0</v>
      </c>
    </row>
    <row r="1121" spans="2:42" ht="33" x14ac:dyDescent="0.25">
      <c r="B1121" s="13">
        <f>COUNTIFS($E$3:E1121,'تقرير منتج تام'!$E$4)</f>
        <v>8</v>
      </c>
      <c r="C1121" s="37"/>
      <c r="D1121" s="38"/>
      <c r="E1121" s="37"/>
      <c r="F1121" s="39"/>
      <c r="G1121" s="40"/>
      <c r="H1121" s="40"/>
      <c r="I1121" s="41"/>
      <c r="J1121" s="41"/>
      <c r="K1121" s="26" t="str">
        <f>_xlfn.IFNA(VLOOKUP(E1121,الاوردرات!$B$1:$C$600,2,0),"")</f>
        <v/>
      </c>
      <c r="L1121" s="52"/>
      <c r="N1121" s="21" t="str">
        <f t="shared" si="35"/>
        <v/>
      </c>
      <c r="O1121" s="22" t="str">
        <f>_xlfn.IFNA((VLOOKUP(F1121,help!$C$2:$F$12,4,0))*(N1121*24),"")</f>
        <v/>
      </c>
      <c r="AP1121" s="17">
        <f t="shared" si="36"/>
        <v>0</v>
      </c>
    </row>
    <row r="1122" spans="2:42" ht="33" x14ac:dyDescent="0.25">
      <c r="B1122" s="13">
        <f>COUNTIFS($E$3:E1122,'تقرير منتج تام'!$E$4)</f>
        <v>8</v>
      </c>
      <c r="C1122" s="37"/>
      <c r="D1122" s="38"/>
      <c r="E1122" s="37"/>
      <c r="F1122" s="39"/>
      <c r="G1122" s="40"/>
      <c r="H1122" s="40"/>
      <c r="I1122" s="41"/>
      <c r="J1122" s="41"/>
      <c r="K1122" s="26" t="str">
        <f>_xlfn.IFNA(VLOOKUP(E1122,الاوردرات!$B$1:$C$600,2,0),"")</f>
        <v/>
      </c>
      <c r="L1122" s="52"/>
      <c r="N1122" s="21" t="str">
        <f t="shared" si="35"/>
        <v/>
      </c>
      <c r="O1122" s="22" t="str">
        <f>_xlfn.IFNA((VLOOKUP(F1122,help!$C$2:$F$12,4,0))*(N1122*24),"")</f>
        <v/>
      </c>
      <c r="AP1122" s="17">
        <f t="shared" si="36"/>
        <v>0</v>
      </c>
    </row>
    <row r="1123" spans="2:42" ht="33" x14ac:dyDescent="0.25">
      <c r="B1123" s="13">
        <f>COUNTIFS($E$3:E1123,'تقرير منتج تام'!$E$4)</f>
        <v>8</v>
      </c>
      <c r="C1123" s="37"/>
      <c r="D1123" s="38"/>
      <c r="E1123" s="37"/>
      <c r="F1123" s="39"/>
      <c r="G1123" s="40"/>
      <c r="H1123" s="40"/>
      <c r="I1123" s="41"/>
      <c r="J1123" s="41"/>
      <c r="K1123" s="26" t="str">
        <f>_xlfn.IFNA(VLOOKUP(E1123,الاوردرات!$B$1:$C$600,2,0),"")</f>
        <v/>
      </c>
      <c r="L1123" s="52"/>
      <c r="N1123" s="21" t="str">
        <f t="shared" si="35"/>
        <v/>
      </c>
      <c r="O1123" s="22" t="str">
        <f>_xlfn.IFNA((VLOOKUP(F1123,help!$C$2:$F$12,4,0))*(N1123*24),"")</f>
        <v/>
      </c>
      <c r="AP1123" s="17">
        <f t="shared" si="36"/>
        <v>0</v>
      </c>
    </row>
    <row r="1124" spans="2:42" ht="33" x14ac:dyDescent="0.25">
      <c r="B1124" s="13">
        <f>COUNTIFS($E$3:E1124,'تقرير منتج تام'!$E$4)</f>
        <v>8</v>
      </c>
      <c r="C1124" s="37"/>
      <c r="D1124" s="38"/>
      <c r="E1124" s="37"/>
      <c r="F1124" s="39"/>
      <c r="G1124" s="40"/>
      <c r="H1124" s="40"/>
      <c r="I1124" s="41"/>
      <c r="J1124" s="41"/>
      <c r="K1124" s="26" t="str">
        <f>_xlfn.IFNA(VLOOKUP(E1124,الاوردرات!$B$1:$C$600,2,0),"")</f>
        <v/>
      </c>
      <c r="L1124" s="52"/>
      <c r="N1124" s="21" t="str">
        <f t="shared" si="35"/>
        <v/>
      </c>
      <c r="O1124" s="22" t="str">
        <f>_xlfn.IFNA((VLOOKUP(F1124,help!$C$2:$F$12,4,0))*(N1124*24),"")</f>
        <v/>
      </c>
      <c r="AP1124" s="17">
        <f t="shared" si="36"/>
        <v>0</v>
      </c>
    </row>
    <row r="1125" spans="2:42" ht="33" x14ac:dyDescent="0.25">
      <c r="B1125" s="13">
        <f>COUNTIFS($E$3:E1125,'تقرير منتج تام'!$E$4)</f>
        <v>8</v>
      </c>
      <c r="C1125" s="37"/>
      <c r="D1125" s="38"/>
      <c r="E1125" s="37"/>
      <c r="F1125" s="39"/>
      <c r="G1125" s="40"/>
      <c r="H1125" s="40"/>
      <c r="I1125" s="41"/>
      <c r="J1125" s="41"/>
      <c r="K1125" s="26" t="str">
        <f>_xlfn.IFNA(VLOOKUP(E1125,الاوردرات!$B$1:$C$600,2,0),"")</f>
        <v/>
      </c>
      <c r="L1125" s="52"/>
      <c r="N1125" s="21" t="str">
        <f t="shared" si="35"/>
        <v/>
      </c>
      <c r="O1125" s="22" t="str">
        <f>_xlfn.IFNA((VLOOKUP(F1125,help!$C$2:$F$12,4,0))*(N1125*24),"")</f>
        <v/>
      </c>
      <c r="AP1125" s="17">
        <f t="shared" si="36"/>
        <v>0</v>
      </c>
    </row>
    <row r="1126" spans="2:42" ht="33" x14ac:dyDescent="0.25">
      <c r="B1126" s="13">
        <f>COUNTIFS($E$3:E1126,'تقرير منتج تام'!$E$4)</f>
        <v>8</v>
      </c>
      <c r="C1126" s="37"/>
      <c r="D1126" s="38"/>
      <c r="E1126" s="37"/>
      <c r="F1126" s="39"/>
      <c r="G1126" s="40"/>
      <c r="H1126" s="40"/>
      <c r="I1126" s="41"/>
      <c r="J1126" s="41"/>
      <c r="K1126" s="26" t="str">
        <f>_xlfn.IFNA(VLOOKUP(E1126,الاوردرات!$B$1:$C$600,2,0),"")</f>
        <v/>
      </c>
      <c r="L1126" s="52"/>
      <c r="N1126" s="21" t="str">
        <f t="shared" si="35"/>
        <v/>
      </c>
      <c r="O1126" s="22" t="str">
        <f>_xlfn.IFNA((VLOOKUP(F1126,help!$C$2:$F$12,4,0))*(N1126*24),"")</f>
        <v/>
      </c>
      <c r="AP1126" s="17">
        <f t="shared" si="36"/>
        <v>0</v>
      </c>
    </row>
    <row r="1127" spans="2:42" ht="33" x14ac:dyDescent="0.25">
      <c r="B1127" s="13">
        <f>COUNTIFS($E$3:E1127,'تقرير منتج تام'!$E$4)</f>
        <v>8</v>
      </c>
      <c r="C1127" s="37"/>
      <c r="D1127" s="38"/>
      <c r="E1127" s="37"/>
      <c r="F1127" s="39"/>
      <c r="G1127" s="40"/>
      <c r="H1127" s="40"/>
      <c r="I1127" s="41"/>
      <c r="J1127" s="41"/>
      <c r="K1127" s="26" t="str">
        <f>_xlfn.IFNA(VLOOKUP(E1127,الاوردرات!$B$1:$C$600,2,0),"")</f>
        <v/>
      </c>
      <c r="L1127" s="52"/>
      <c r="N1127" s="21" t="str">
        <f t="shared" si="35"/>
        <v/>
      </c>
      <c r="O1127" s="22" t="str">
        <f>_xlfn.IFNA((VLOOKUP(F1127,help!$C$2:$F$12,4,0))*(N1127*24),"")</f>
        <v/>
      </c>
      <c r="AP1127" s="17">
        <f t="shared" si="36"/>
        <v>0</v>
      </c>
    </row>
    <row r="1128" spans="2:42" ht="33" x14ac:dyDescent="0.25">
      <c r="B1128" s="13">
        <f>COUNTIFS($E$3:E1128,'تقرير منتج تام'!$E$4)</f>
        <v>8</v>
      </c>
      <c r="C1128" s="37"/>
      <c r="D1128" s="38"/>
      <c r="E1128" s="37"/>
      <c r="F1128" s="39"/>
      <c r="G1128" s="40"/>
      <c r="H1128" s="40"/>
      <c r="I1128" s="41"/>
      <c r="J1128" s="41"/>
      <c r="K1128" s="26" t="str">
        <f>_xlfn.IFNA(VLOOKUP(E1128,الاوردرات!$B$1:$C$600,2,0),"")</f>
        <v/>
      </c>
      <c r="L1128" s="52"/>
      <c r="N1128" s="21" t="str">
        <f t="shared" si="35"/>
        <v/>
      </c>
      <c r="O1128" s="22" t="str">
        <f>_xlfn.IFNA((VLOOKUP(F1128,help!$C$2:$F$12,4,0))*(N1128*24),"")</f>
        <v/>
      </c>
      <c r="AP1128" s="17">
        <f t="shared" si="36"/>
        <v>0</v>
      </c>
    </row>
    <row r="1129" spans="2:42" ht="33" x14ac:dyDescent="0.25">
      <c r="B1129" s="13">
        <f>COUNTIFS($E$3:E1129,'تقرير منتج تام'!$E$4)</f>
        <v>8</v>
      </c>
      <c r="C1129" s="37"/>
      <c r="D1129" s="38"/>
      <c r="E1129" s="37"/>
      <c r="F1129" s="39"/>
      <c r="G1129" s="40"/>
      <c r="H1129" s="40"/>
      <c r="I1129" s="41"/>
      <c r="J1129" s="44"/>
      <c r="K1129" s="26" t="str">
        <f>_xlfn.IFNA(VLOOKUP(E1129,الاوردرات!$B$1:$C$600,2,0),"")</f>
        <v/>
      </c>
      <c r="L1129" s="52"/>
      <c r="N1129" s="21" t="str">
        <f t="shared" si="35"/>
        <v/>
      </c>
      <c r="O1129" s="22" t="str">
        <f>_xlfn.IFNA((VLOOKUP(F1129,help!$C$2:$F$12,4,0))*(N1129*24),"")</f>
        <v/>
      </c>
      <c r="AP1129" s="17">
        <f t="shared" si="36"/>
        <v>0</v>
      </c>
    </row>
    <row r="1130" spans="2:42" ht="33" x14ac:dyDescent="0.25">
      <c r="B1130" s="13">
        <f>COUNTIFS($E$3:E1130,'تقرير منتج تام'!$E$4)</f>
        <v>8</v>
      </c>
      <c r="C1130" s="37"/>
      <c r="D1130" s="38"/>
      <c r="E1130" s="37"/>
      <c r="F1130" s="39"/>
      <c r="G1130" s="40"/>
      <c r="H1130" s="40"/>
      <c r="I1130" s="44"/>
      <c r="J1130" s="41"/>
      <c r="K1130" s="26" t="str">
        <f>_xlfn.IFNA(VLOOKUP(E1130,الاوردرات!$B$1:$C$600,2,0),"")</f>
        <v/>
      </c>
      <c r="L1130" s="52"/>
      <c r="N1130" s="21" t="str">
        <f t="shared" si="35"/>
        <v/>
      </c>
      <c r="O1130" s="22" t="str">
        <f>_xlfn.IFNA((VLOOKUP(F1130,help!$C$2:$F$12,4,0))*(N1130*24),"")</f>
        <v/>
      </c>
      <c r="AP1130" s="17">
        <f t="shared" si="36"/>
        <v>0</v>
      </c>
    </row>
    <row r="1131" spans="2:42" ht="33" x14ac:dyDescent="0.25">
      <c r="B1131" s="13">
        <f>COUNTIFS($E$3:E1131,'تقرير منتج تام'!$E$4)</f>
        <v>8</v>
      </c>
      <c r="C1131" s="37"/>
      <c r="D1131" s="38"/>
      <c r="E1131" s="37"/>
      <c r="F1131" s="39"/>
      <c r="G1131" s="40"/>
      <c r="H1131" s="40"/>
      <c r="I1131" s="41"/>
      <c r="J1131" s="41"/>
      <c r="K1131" s="26" t="str">
        <f>_xlfn.IFNA(VLOOKUP(E1131,الاوردرات!$B$1:$C$600,2,0),"")</f>
        <v/>
      </c>
      <c r="L1131" s="52"/>
      <c r="N1131" s="21" t="str">
        <f t="shared" si="35"/>
        <v/>
      </c>
      <c r="O1131" s="22" t="str">
        <f>_xlfn.IFNA((VLOOKUP(F1131,help!$C$2:$F$12,4,0))*(N1131*24),"")</f>
        <v/>
      </c>
      <c r="AP1131" s="17">
        <f t="shared" si="36"/>
        <v>0</v>
      </c>
    </row>
    <row r="1132" spans="2:42" ht="33" x14ac:dyDescent="0.25">
      <c r="B1132" s="13">
        <f>COUNTIFS($E$3:E1132,'تقرير منتج تام'!$E$4)</f>
        <v>8</v>
      </c>
      <c r="C1132" s="37"/>
      <c r="D1132" s="38"/>
      <c r="E1132" s="42"/>
      <c r="F1132" s="39"/>
      <c r="G1132" s="40"/>
      <c r="H1132" s="40"/>
      <c r="I1132" s="41"/>
      <c r="J1132" s="41"/>
      <c r="K1132" s="26" t="str">
        <f>_xlfn.IFNA(VLOOKUP(E1132,الاوردرات!$B$1:$C$600,2,0),"")</f>
        <v/>
      </c>
      <c r="L1132" s="52"/>
      <c r="N1132" s="21" t="str">
        <f t="shared" si="35"/>
        <v/>
      </c>
      <c r="O1132" s="22" t="str">
        <f>_xlfn.IFNA((VLOOKUP(F1132,help!$C$2:$F$12,4,0))*(N1132*24),"")</f>
        <v/>
      </c>
      <c r="AP1132" s="17">
        <f t="shared" si="36"/>
        <v>0</v>
      </c>
    </row>
    <row r="1133" spans="2:42" ht="33" x14ac:dyDescent="0.25">
      <c r="B1133" s="13">
        <f>COUNTIFS($E$3:E1133,'تقرير منتج تام'!$E$4)</f>
        <v>8</v>
      </c>
      <c r="C1133" s="37"/>
      <c r="D1133" s="38"/>
      <c r="E1133" s="42"/>
      <c r="F1133" s="39"/>
      <c r="G1133" s="40"/>
      <c r="H1133" s="40"/>
      <c r="I1133" s="41"/>
      <c r="J1133" s="41"/>
      <c r="K1133" s="26" t="str">
        <f>_xlfn.IFNA(VLOOKUP(E1133,الاوردرات!$B$1:$C$600,2,0),"")</f>
        <v/>
      </c>
      <c r="L1133" s="52"/>
      <c r="N1133" s="21" t="str">
        <f t="shared" si="35"/>
        <v/>
      </c>
      <c r="O1133" s="22" t="str">
        <f>_xlfn.IFNA((VLOOKUP(F1133,help!$C$2:$F$12,4,0))*(N1133*24),"")</f>
        <v/>
      </c>
      <c r="AP1133" s="17">
        <f t="shared" si="36"/>
        <v>0</v>
      </c>
    </row>
    <row r="1134" spans="2:42" ht="33" x14ac:dyDescent="0.25">
      <c r="B1134" s="13">
        <f>COUNTIFS($E$3:E1134,'تقرير منتج تام'!$E$4)</f>
        <v>8</v>
      </c>
      <c r="C1134" s="37"/>
      <c r="D1134" s="38"/>
      <c r="E1134" s="42"/>
      <c r="F1134" s="39"/>
      <c r="G1134" s="40"/>
      <c r="H1134" s="40"/>
      <c r="I1134" s="41"/>
      <c r="J1134" s="41"/>
      <c r="K1134" s="26" t="str">
        <f>_xlfn.IFNA(VLOOKUP(E1134,الاوردرات!$B$1:$C$600,2,0),"")</f>
        <v/>
      </c>
      <c r="L1134" s="52"/>
      <c r="N1134" s="21" t="str">
        <f t="shared" si="35"/>
        <v/>
      </c>
      <c r="O1134" s="22" t="str">
        <f>_xlfn.IFNA((VLOOKUP(F1134,help!$C$2:$F$12,4,0))*(N1134*24),"")</f>
        <v/>
      </c>
      <c r="AP1134" s="17">
        <f t="shared" si="36"/>
        <v>0</v>
      </c>
    </row>
    <row r="1135" spans="2:42" ht="33" x14ac:dyDescent="0.25">
      <c r="B1135" s="13">
        <f>COUNTIFS($E$3:E1135,'تقرير منتج تام'!$E$4)</f>
        <v>8</v>
      </c>
      <c r="C1135" s="37"/>
      <c r="D1135" s="38"/>
      <c r="E1135" s="42"/>
      <c r="F1135" s="39"/>
      <c r="G1135" s="40"/>
      <c r="H1135" s="40"/>
      <c r="I1135" s="41"/>
      <c r="J1135" s="41"/>
      <c r="K1135" s="26" t="str">
        <f>_xlfn.IFNA(VLOOKUP(E1135,الاوردرات!$B$1:$C$600,2,0),"")</f>
        <v/>
      </c>
      <c r="L1135" s="52"/>
      <c r="N1135" s="21" t="str">
        <f t="shared" si="35"/>
        <v/>
      </c>
      <c r="O1135" s="22" t="str">
        <f>_xlfn.IFNA((VLOOKUP(F1135,help!$C$2:$F$12,4,0))*(N1135*24),"")</f>
        <v/>
      </c>
      <c r="AP1135" s="17">
        <f t="shared" si="36"/>
        <v>0</v>
      </c>
    </row>
    <row r="1136" spans="2:42" ht="33" x14ac:dyDescent="0.25">
      <c r="B1136" s="13">
        <f>COUNTIFS($E$3:E1136,'تقرير منتج تام'!$E$4)</f>
        <v>8</v>
      </c>
      <c r="C1136" s="37"/>
      <c r="D1136" s="38"/>
      <c r="E1136" s="42"/>
      <c r="F1136" s="39"/>
      <c r="G1136" s="40"/>
      <c r="H1136" s="40"/>
      <c r="I1136" s="41"/>
      <c r="J1136" s="41"/>
      <c r="K1136" s="26" t="str">
        <f>_xlfn.IFNA(VLOOKUP(E1136,الاوردرات!$B$1:$C$600,2,0),"")</f>
        <v/>
      </c>
      <c r="L1136" s="52"/>
      <c r="N1136" s="21" t="str">
        <f t="shared" si="35"/>
        <v/>
      </c>
      <c r="O1136" s="22" t="str">
        <f>_xlfn.IFNA((VLOOKUP(F1136,help!$C$2:$F$12,4,0))*(N1136*24),"")</f>
        <v/>
      </c>
      <c r="AP1136" s="17">
        <f t="shared" si="36"/>
        <v>0</v>
      </c>
    </row>
    <row r="1137" spans="2:42" ht="33" x14ac:dyDescent="0.25">
      <c r="B1137" s="13">
        <f>COUNTIFS($E$3:E1137,'تقرير منتج تام'!$E$4)</f>
        <v>8</v>
      </c>
      <c r="C1137" s="37"/>
      <c r="D1137" s="38"/>
      <c r="E1137" s="42"/>
      <c r="F1137" s="39"/>
      <c r="G1137" s="40"/>
      <c r="H1137" s="40"/>
      <c r="I1137" s="41"/>
      <c r="J1137" s="41"/>
      <c r="K1137" s="26" t="str">
        <f>_xlfn.IFNA(VLOOKUP(E1137,الاوردرات!$B$1:$C$600,2,0),"")</f>
        <v/>
      </c>
      <c r="L1137" s="52"/>
      <c r="N1137" s="21" t="str">
        <f t="shared" si="35"/>
        <v/>
      </c>
      <c r="O1137" s="22" t="str">
        <f>_xlfn.IFNA((VLOOKUP(F1137,help!$C$2:$F$12,4,0))*(N1137*24),"")</f>
        <v/>
      </c>
      <c r="AP1137" s="17">
        <f t="shared" si="36"/>
        <v>0</v>
      </c>
    </row>
    <row r="1138" spans="2:42" ht="33" x14ac:dyDescent="0.25">
      <c r="B1138" s="13">
        <f>COUNTIFS($E$3:E1138,'تقرير منتج تام'!$E$4)</f>
        <v>8</v>
      </c>
      <c r="C1138" s="37"/>
      <c r="D1138" s="38"/>
      <c r="E1138" s="42"/>
      <c r="F1138" s="39"/>
      <c r="G1138" s="40"/>
      <c r="H1138" s="40"/>
      <c r="I1138" s="41"/>
      <c r="J1138" s="41"/>
      <c r="K1138" s="26" t="str">
        <f>_xlfn.IFNA(VLOOKUP(E1138,الاوردرات!$B$1:$C$600,2,0),"")</f>
        <v/>
      </c>
      <c r="L1138" s="52"/>
      <c r="N1138" s="21" t="str">
        <f t="shared" si="35"/>
        <v/>
      </c>
      <c r="O1138" s="22" t="str">
        <f>_xlfn.IFNA((VLOOKUP(F1138,help!$C$2:$F$12,4,0))*(N1138*24),"")</f>
        <v/>
      </c>
      <c r="AP1138" s="17">
        <f t="shared" si="36"/>
        <v>0</v>
      </c>
    </row>
    <row r="1139" spans="2:42" ht="33" x14ac:dyDescent="0.25">
      <c r="B1139" s="13">
        <f>COUNTIFS($E$3:E1139,'تقرير منتج تام'!$E$4)</f>
        <v>8</v>
      </c>
      <c r="C1139" s="37"/>
      <c r="D1139" s="38"/>
      <c r="E1139" s="42"/>
      <c r="F1139" s="39"/>
      <c r="G1139" s="40"/>
      <c r="H1139" s="40"/>
      <c r="I1139" s="41"/>
      <c r="J1139" s="41"/>
      <c r="K1139" s="26" t="str">
        <f>_xlfn.IFNA(VLOOKUP(E1139,الاوردرات!$B$1:$C$600,2,0),"")</f>
        <v/>
      </c>
      <c r="L1139" s="52"/>
      <c r="N1139" s="21" t="str">
        <f t="shared" si="35"/>
        <v/>
      </c>
      <c r="O1139" s="22" t="str">
        <f>_xlfn.IFNA((VLOOKUP(F1139,help!$C$2:$F$12,4,0))*(N1139*24),"")</f>
        <v/>
      </c>
      <c r="AP1139" s="17">
        <f t="shared" si="36"/>
        <v>0</v>
      </c>
    </row>
    <row r="1140" spans="2:42" ht="33" x14ac:dyDescent="0.25">
      <c r="B1140" s="13">
        <f>COUNTIFS($E$3:E1140,'تقرير منتج تام'!$E$4)</f>
        <v>8</v>
      </c>
      <c r="C1140" s="37"/>
      <c r="D1140" s="38"/>
      <c r="E1140" s="37"/>
      <c r="F1140" s="39"/>
      <c r="G1140" s="40"/>
      <c r="H1140" s="40"/>
      <c r="I1140" s="41"/>
      <c r="J1140" s="41"/>
      <c r="K1140" s="26" t="str">
        <f>_xlfn.IFNA(VLOOKUP(E1140,الاوردرات!$B$1:$C$600,2,0),"")</f>
        <v/>
      </c>
      <c r="L1140" s="52"/>
      <c r="N1140" s="21" t="str">
        <f t="shared" si="35"/>
        <v/>
      </c>
      <c r="O1140" s="22" t="str">
        <f>_xlfn.IFNA((VLOOKUP(F1140,help!$C$2:$F$12,4,0))*(N1140*24),"")</f>
        <v/>
      </c>
      <c r="AP1140" s="17">
        <f t="shared" si="36"/>
        <v>0</v>
      </c>
    </row>
    <row r="1141" spans="2:42" ht="33" x14ac:dyDescent="0.25">
      <c r="B1141" s="13">
        <f>COUNTIFS($E$3:E1141,'تقرير منتج تام'!$E$4)</f>
        <v>8</v>
      </c>
      <c r="C1141" s="37"/>
      <c r="D1141" s="38"/>
      <c r="E1141" s="37"/>
      <c r="F1141" s="39"/>
      <c r="G1141" s="40"/>
      <c r="H1141" s="40"/>
      <c r="I1141" s="41"/>
      <c r="J1141" s="41"/>
      <c r="K1141" s="26" t="str">
        <f>_xlfn.IFNA(VLOOKUP(E1141,الاوردرات!$B$1:$C$600,2,0),"")</f>
        <v/>
      </c>
      <c r="L1141" s="52"/>
      <c r="N1141" s="21" t="str">
        <f t="shared" si="35"/>
        <v/>
      </c>
      <c r="O1141" s="22" t="str">
        <f>_xlfn.IFNA((VLOOKUP(F1141,help!$C$2:$F$12,4,0))*(N1141*24),"")</f>
        <v/>
      </c>
      <c r="AP1141" s="17">
        <f t="shared" si="36"/>
        <v>0</v>
      </c>
    </row>
    <row r="1142" spans="2:42" ht="33" x14ac:dyDescent="0.25">
      <c r="B1142" s="13">
        <f>COUNTIFS($E$3:E1142,'تقرير منتج تام'!$E$4)</f>
        <v>8</v>
      </c>
      <c r="C1142" s="37"/>
      <c r="D1142" s="38"/>
      <c r="E1142" s="37"/>
      <c r="F1142" s="39"/>
      <c r="G1142" s="40"/>
      <c r="H1142" s="40"/>
      <c r="I1142" s="41"/>
      <c r="J1142" s="41"/>
      <c r="K1142" s="26" t="str">
        <f>_xlfn.IFNA(VLOOKUP(E1142,الاوردرات!$B$1:$C$600,2,0),"")</f>
        <v/>
      </c>
      <c r="L1142" s="52"/>
      <c r="N1142" s="21" t="str">
        <f t="shared" si="35"/>
        <v/>
      </c>
      <c r="O1142" s="22" t="str">
        <f>_xlfn.IFNA((VLOOKUP(F1142,help!$C$2:$F$12,4,0))*(N1142*24),"")</f>
        <v/>
      </c>
      <c r="AP1142" s="17">
        <f t="shared" si="36"/>
        <v>0</v>
      </c>
    </row>
    <row r="1143" spans="2:42" ht="33" x14ac:dyDescent="0.25">
      <c r="B1143" s="13">
        <f>COUNTIFS($E$3:E1143,'تقرير منتج تام'!$E$4)</f>
        <v>8</v>
      </c>
      <c r="C1143" s="37"/>
      <c r="D1143" s="38"/>
      <c r="E1143" s="37"/>
      <c r="F1143" s="39"/>
      <c r="G1143" s="40"/>
      <c r="H1143" s="40"/>
      <c r="I1143" s="41"/>
      <c r="J1143" s="41"/>
      <c r="K1143" s="26" t="str">
        <f>_xlfn.IFNA(VLOOKUP(E1143,الاوردرات!$B$1:$C$600,2,0),"")</f>
        <v/>
      </c>
      <c r="L1143" s="52"/>
      <c r="N1143" s="21" t="str">
        <f t="shared" ref="N1143:N1206" si="37">IF(I1143&lt;&gt;"",J1143-I1143,"")</f>
        <v/>
      </c>
      <c r="O1143" s="22" t="str">
        <f>_xlfn.IFNA((VLOOKUP(F1143,help!$C$2:$F$12,4,0))*(N1143*24),"")</f>
        <v/>
      </c>
      <c r="AP1143" s="17">
        <f t="shared" si="36"/>
        <v>0</v>
      </c>
    </row>
    <row r="1144" spans="2:42" ht="33" x14ac:dyDescent="0.25">
      <c r="B1144" s="13">
        <f>COUNTIFS($E$3:E1144,'تقرير منتج تام'!$E$4)</f>
        <v>8</v>
      </c>
      <c r="C1144" s="37"/>
      <c r="D1144" s="38"/>
      <c r="E1144" s="37"/>
      <c r="F1144" s="39"/>
      <c r="G1144" s="40"/>
      <c r="H1144" s="40"/>
      <c r="I1144" s="41"/>
      <c r="J1144" s="41"/>
      <c r="K1144" s="26" t="str">
        <f>_xlfn.IFNA(VLOOKUP(E1144,الاوردرات!$B$1:$C$600,2,0),"")</f>
        <v/>
      </c>
      <c r="L1144" s="52"/>
      <c r="N1144" s="21" t="str">
        <f t="shared" si="37"/>
        <v/>
      </c>
      <c r="O1144" s="22" t="str">
        <f>_xlfn.IFNA((VLOOKUP(F1144,help!$C$2:$F$12,4,0))*(N1144*24),"")</f>
        <v/>
      </c>
      <c r="AP1144" s="17">
        <f t="shared" si="36"/>
        <v>0</v>
      </c>
    </row>
    <row r="1145" spans="2:42" ht="33" x14ac:dyDescent="0.25">
      <c r="B1145" s="13">
        <f>COUNTIFS($E$3:E1145,'تقرير منتج تام'!$E$4)</f>
        <v>8</v>
      </c>
      <c r="C1145" s="37"/>
      <c r="D1145" s="38"/>
      <c r="E1145" s="37"/>
      <c r="F1145" s="39"/>
      <c r="G1145" s="40"/>
      <c r="H1145" s="40"/>
      <c r="I1145" s="41"/>
      <c r="J1145" s="41"/>
      <c r="K1145" s="26" t="str">
        <f>_xlfn.IFNA(VLOOKUP(E1145,الاوردرات!$B$1:$C$600,2,0),"")</f>
        <v/>
      </c>
      <c r="L1145" s="52"/>
      <c r="N1145" s="21" t="str">
        <f t="shared" si="37"/>
        <v/>
      </c>
      <c r="O1145" s="22" t="str">
        <f>_xlfn.IFNA((VLOOKUP(F1145,help!$C$2:$F$12,4,0))*(N1145*24),"")</f>
        <v/>
      </c>
      <c r="AP1145" s="17">
        <f t="shared" si="36"/>
        <v>0</v>
      </c>
    </row>
    <row r="1146" spans="2:42" ht="33" x14ac:dyDescent="0.25">
      <c r="B1146" s="13">
        <f>COUNTIFS($E$3:E1146,'تقرير منتج تام'!$E$4)</f>
        <v>8</v>
      </c>
      <c r="C1146" s="37"/>
      <c r="D1146" s="38"/>
      <c r="E1146" s="37"/>
      <c r="F1146" s="39"/>
      <c r="G1146" s="40"/>
      <c r="H1146" s="40"/>
      <c r="I1146" s="41"/>
      <c r="J1146" s="41"/>
      <c r="K1146" s="26" t="str">
        <f>_xlfn.IFNA(VLOOKUP(E1146,الاوردرات!$B$1:$C$600,2,0),"")</f>
        <v/>
      </c>
      <c r="L1146" s="52"/>
      <c r="N1146" s="21" t="str">
        <f t="shared" si="37"/>
        <v/>
      </c>
      <c r="O1146" s="22" t="str">
        <f>_xlfn.IFNA((VLOOKUP(F1146,help!$C$2:$F$12,4,0))*(N1146*24),"")</f>
        <v/>
      </c>
      <c r="AP1146" s="17">
        <f t="shared" si="36"/>
        <v>0</v>
      </c>
    </row>
    <row r="1147" spans="2:42" ht="33" x14ac:dyDescent="0.25">
      <c r="B1147" s="13">
        <f>COUNTIFS($E$3:E1147,'تقرير منتج تام'!$E$4)</f>
        <v>8</v>
      </c>
      <c r="C1147" s="37"/>
      <c r="D1147" s="38"/>
      <c r="E1147" s="37"/>
      <c r="F1147" s="39"/>
      <c r="G1147" s="40"/>
      <c r="H1147" s="40"/>
      <c r="I1147" s="41"/>
      <c r="J1147" s="41"/>
      <c r="K1147" s="26" t="str">
        <f>_xlfn.IFNA(VLOOKUP(E1147,الاوردرات!$B$1:$C$600,2,0),"")</f>
        <v/>
      </c>
      <c r="L1147" s="52"/>
      <c r="N1147" s="21" t="str">
        <f t="shared" si="37"/>
        <v/>
      </c>
      <c r="O1147" s="22" t="str">
        <f>_xlfn.IFNA((VLOOKUP(F1147,help!$C$2:$F$12,4,0))*(N1147*24),"")</f>
        <v/>
      </c>
      <c r="AP1147" s="17">
        <f t="shared" si="36"/>
        <v>0</v>
      </c>
    </row>
    <row r="1148" spans="2:42" ht="33" x14ac:dyDescent="0.25">
      <c r="B1148" s="13">
        <f>COUNTIFS($E$3:E1148,'تقرير منتج تام'!$E$4)</f>
        <v>8</v>
      </c>
      <c r="C1148" s="37"/>
      <c r="D1148" s="38"/>
      <c r="E1148" s="37"/>
      <c r="F1148" s="39"/>
      <c r="G1148" s="40"/>
      <c r="H1148" s="40"/>
      <c r="I1148" s="41"/>
      <c r="J1148" s="41"/>
      <c r="K1148" s="26" t="str">
        <f>_xlfn.IFNA(VLOOKUP(E1148,الاوردرات!$B$1:$C$600,2,0),"")</f>
        <v/>
      </c>
      <c r="L1148" s="52"/>
      <c r="N1148" s="21" t="str">
        <f t="shared" si="37"/>
        <v/>
      </c>
      <c r="O1148" s="22" t="str">
        <f>_xlfn.IFNA((VLOOKUP(F1148,help!$C$2:$F$12,4,0))*(N1148*24),"")</f>
        <v/>
      </c>
      <c r="AP1148" s="17">
        <f t="shared" si="36"/>
        <v>0</v>
      </c>
    </row>
    <row r="1149" spans="2:42" ht="33" x14ac:dyDescent="0.25">
      <c r="B1149" s="13">
        <f>COUNTIFS($E$3:E1149,'تقرير منتج تام'!$E$4)</f>
        <v>8</v>
      </c>
      <c r="C1149" s="37"/>
      <c r="D1149" s="38"/>
      <c r="E1149" s="37"/>
      <c r="F1149" s="39"/>
      <c r="G1149" s="40"/>
      <c r="H1149" s="40"/>
      <c r="I1149" s="41"/>
      <c r="J1149" s="41"/>
      <c r="K1149" s="26" t="str">
        <f>_xlfn.IFNA(VLOOKUP(E1149,الاوردرات!$B$1:$C$600,2,0),"")</f>
        <v/>
      </c>
      <c r="L1149" s="52"/>
      <c r="N1149" s="21" t="str">
        <f t="shared" si="37"/>
        <v/>
      </c>
      <c r="O1149" s="22" t="str">
        <f>_xlfn.IFNA((VLOOKUP(F1149,help!$C$2:$F$12,4,0))*(N1149*24),"")</f>
        <v/>
      </c>
      <c r="AP1149" s="17">
        <f t="shared" si="36"/>
        <v>0</v>
      </c>
    </row>
    <row r="1150" spans="2:42" ht="33" x14ac:dyDescent="0.25">
      <c r="B1150" s="13">
        <f>COUNTIFS($E$3:E1150,'تقرير منتج تام'!$E$4)</f>
        <v>8</v>
      </c>
      <c r="C1150" s="37"/>
      <c r="D1150" s="38"/>
      <c r="E1150" s="37"/>
      <c r="F1150" s="39"/>
      <c r="G1150" s="40"/>
      <c r="H1150" s="40"/>
      <c r="I1150" s="41"/>
      <c r="J1150" s="41"/>
      <c r="K1150" s="26" t="str">
        <f>_xlfn.IFNA(VLOOKUP(E1150,الاوردرات!$B$1:$C$600,2,0),"")</f>
        <v/>
      </c>
      <c r="L1150" s="52"/>
      <c r="N1150" s="21" t="str">
        <f t="shared" si="37"/>
        <v/>
      </c>
      <c r="O1150" s="22" t="str">
        <f>_xlfn.IFNA((VLOOKUP(F1150,help!$C$2:$F$12,4,0))*(N1150*24),"")</f>
        <v/>
      </c>
      <c r="AP1150" s="17">
        <f t="shared" si="36"/>
        <v>0</v>
      </c>
    </row>
    <row r="1151" spans="2:42" ht="33" x14ac:dyDescent="0.25">
      <c r="B1151" s="13">
        <f>COUNTIFS($E$3:E1151,'تقرير منتج تام'!$E$4)</f>
        <v>8</v>
      </c>
      <c r="C1151" s="37"/>
      <c r="D1151" s="38"/>
      <c r="E1151" s="37"/>
      <c r="F1151" s="39"/>
      <c r="G1151" s="40"/>
      <c r="H1151" s="40"/>
      <c r="I1151" s="41"/>
      <c r="J1151" s="41"/>
      <c r="K1151" s="26" t="str">
        <f>_xlfn.IFNA(VLOOKUP(E1151,الاوردرات!$B$1:$C$600,2,0),"")</f>
        <v/>
      </c>
      <c r="L1151" s="52"/>
      <c r="N1151" s="21" t="str">
        <f t="shared" si="37"/>
        <v/>
      </c>
      <c r="O1151" s="22" t="str">
        <f>_xlfn.IFNA((VLOOKUP(F1151,help!$C$2:$F$12,4,0))*(N1151*24),"")</f>
        <v/>
      </c>
      <c r="AP1151" s="17">
        <f t="shared" si="36"/>
        <v>0</v>
      </c>
    </row>
    <row r="1152" spans="2:42" ht="33" x14ac:dyDescent="0.25">
      <c r="B1152" s="13">
        <f>COUNTIFS($E$3:E1152,'تقرير منتج تام'!$E$4)</f>
        <v>8</v>
      </c>
      <c r="C1152" s="37"/>
      <c r="D1152" s="38"/>
      <c r="E1152" s="37"/>
      <c r="F1152" s="39"/>
      <c r="G1152" s="40"/>
      <c r="H1152" s="40"/>
      <c r="I1152" s="41"/>
      <c r="J1152" s="41"/>
      <c r="K1152" s="26" t="str">
        <f>_xlfn.IFNA(VLOOKUP(E1152,الاوردرات!$B$1:$C$600,2,0),"")</f>
        <v/>
      </c>
      <c r="L1152" s="52"/>
      <c r="N1152" s="21" t="str">
        <f t="shared" si="37"/>
        <v/>
      </c>
      <c r="O1152" s="22" t="str">
        <f>_xlfn.IFNA((VLOOKUP(F1152,help!$C$2:$F$12,4,0))*(N1152*24),"")</f>
        <v/>
      </c>
      <c r="AP1152" s="17">
        <f t="shared" si="36"/>
        <v>0</v>
      </c>
    </row>
    <row r="1153" spans="2:42" ht="33" x14ac:dyDescent="0.25">
      <c r="B1153" s="13">
        <f>COUNTIFS($E$3:E1153,'تقرير منتج تام'!$E$4)</f>
        <v>8</v>
      </c>
      <c r="C1153" s="37"/>
      <c r="D1153" s="38"/>
      <c r="E1153" s="37"/>
      <c r="F1153" s="39"/>
      <c r="G1153" s="40"/>
      <c r="H1153" s="40"/>
      <c r="I1153" s="41"/>
      <c r="J1153" s="41"/>
      <c r="K1153" s="26" t="str">
        <f>_xlfn.IFNA(VLOOKUP(E1153,الاوردرات!$B$1:$C$600,2,0),"")</f>
        <v/>
      </c>
      <c r="L1153" s="52"/>
      <c r="N1153" s="21" t="str">
        <f t="shared" si="37"/>
        <v/>
      </c>
      <c r="O1153" s="22" t="str">
        <f>_xlfn.IFNA((VLOOKUP(F1153,help!$C$2:$F$12,4,0))*(N1153*24),"")</f>
        <v/>
      </c>
      <c r="AP1153" s="17">
        <f t="shared" si="36"/>
        <v>0</v>
      </c>
    </row>
    <row r="1154" spans="2:42" ht="33" x14ac:dyDescent="0.25">
      <c r="B1154" s="13">
        <f>COUNTIFS($E$3:E1154,'تقرير منتج تام'!$E$4)</f>
        <v>8</v>
      </c>
      <c r="C1154" s="37"/>
      <c r="D1154" s="38"/>
      <c r="E1154" s="37"/>
      <c r="F1154" s="39"/>
      <c r="G1154" s="40"/>
      <c r="H1154" s="40"/>
      <c r="I1154" s="41"/>
      <c r="J1154" s="41"/>
      <c r="K1154" s="26" t="str">
        <f>_xlfn.IFNA(VLOOKUP(E1154,الاوردرات!$B$1:$C$600,2,0),"")</f>
        <v/>
      </c>
      <c r="L1154" s="52"/>
      <c r="N1154" s="21" t="str">
        <f t="shared" si="37"/>
        <v/>
      </c>
      <c r="O1154" s="22" t="str">
        <f>_xlfn.IFNA((VLOOKUP(F1154,help!$C$2:$F$12,4,0))*(N1154*24),"")</f>
        <v/>
      </c>
      <c r="AP1154" s="17">
        <f t="shared" si="36"/>
        <v>0</v>
      </c>
    </row>
    <row r="1155" spans="2:42" ht="33" x14ac:dyDescent="0.25">
      <c r="B1155" s="13">
        <f>COUNTIFS($E$3:E1155,'تقرير منتج تام'!$E$4)</f>
        <v>8</v>
      </c>
      <c r="C1155" s="37"/>
      <c r="D1155" s="38"/>
      <c r="E1155" s="37"/>
      <c r="F1155" s="39"/>
      <c r="G1155" s="40"/>
      <c r="H1155" s="40"/>
      <c r="I1155" s="41"/>
      <c r="J1155" s="41"/>
      <c r="K1155" s="26" t="str">
        <f>_xlfn.IFNA(VLOOKUP(E1155,الاوردرات!$B$1:$C$600,2,0),"")</f>
        <v/>
      </c>
      <c r="L1155" s="52"/>
      <c r="N1155" s="21" t="str">
        <f t="shared" si="37"/>
        <v/>
      </c>
      <c r="O1155" s="22" t="str">
        <f>_xlfn.IFNA((VLOOKUP(F1155,help!$C$2:$F$12,4,0))*(N1155*24),"")</f>
        <v/>
      </c>
      <c r="AP1155" s="17">
        <f t="shared" si="36"/>
        <v>0</v>
      </c>
    </row>
    <row r="1156" spans="2:42" ht="33" x14ac:dyDescent="0.25">
      <c r="B1156" s="13">
        <f>COUNTIFS($E$3:E1156,'تقرير منتج تام'!$E$4)</f>
        <v>8</v>
      </c>
      <c r="C1156" s="37"/>
      <c r="D1156" s="38"/>
      <c r="E1156" s="37"/>
      <c r="F1156" s="39"/>
      <c r="G1156" s="40"/>
      <c r="H1156" s="40"/>
      <c r="I1156" s="41"/>
      <c r="J1156" s="41"/>
      <c r="K1156" s="26" t="str">
        <f>_xlfn.IFNA(VLOOKUP(E1156,الاوردرات!$B$1:$C$600,2,0),"")</f>
        <v/>
      </c>
      <c r="L1156" s="52"/>
      <c r="N1156" s="21" t="str">
        <f t="shared" si="37"/>
        <v/>
      </c>
      <c r="O1156" s="22" t="str">
        <f>_xlfn.IFNA((VLOOKUP(F1156,help!$C$2:$F$12,4,0))*(N1156*24),"")</f>
        <v/>
      </c>
      <c r="AP1156" s="17">
        <f t="shared" ref="AP1156:AP1219" si="38">D1156</f>
        <v>0</v>
      </c>
    </row>
    <row r="1157" spans="2:42" ht="33" x14ac:dyDescent="0.25">
      <c r="B1157" s="13">
        <f>COUNTIFS($E$3:E1157,'تقرير منتج تام'!$E$4)</f>
        <v>8</v>
      </c>
      <c r="C1157" s="37"/>
      <c r="D1157" s="38"/>
      <c r="E1157" s="37"/>
      <c r="F1157" s="39"/>
      <c r="G1157" s="40"/>
      <c r="H1157" s="40"/>
      <c r="I1157" s="41"/>
      <c r="J1157" s="41"/>
      <c r="K1157" s="26" t="str">
        <f>_xlfn.IFNA(VLOOKUP(E1157,الاوردرات!$B$1:$C$600,2,0),"")</f>
        <v/>
      </c>
      <c r="L1157" s="52"/>
      <c r="N1157" s="21" t="str">
        <f t="shared" si="37"/>
        <v/>
      </c>
      <c r="O1157" s="22" t="str">
        <f>_xlfn.IFNA((VLOOKUP(F1157,help!$C$2:$F$12,4,0))*(N1157*24),"")</f>
        <v/>
      </c>
      <c r="AP1157" s="17">
        <f t="shared" si="38"/>
        <v>0</v>
      </c>
    </row>
    <row r="1158" spans="2:42" ht="33" x14ac:dyDescent="0.25">
      <c r="B1158" s="13">
        <f>COUNTIFS($E$3:E1158,'تقرير منتج تام'!$E$4)</f>
        <v>8</v>
      </c>
      <c r="C1158" s="37"/>
      <c r="D1158" s="38"/>
      <c r="E1158" s="37"/>
      <c r="F1158" s="39"/>
      <c r="G1158" s="40"/>
      <c r="H1158" s="40"/>
      <c r="I1158" s="41"/>
      <c r="J1158" s="41"/>
      <c r="K1158" s="26" t="str">
        <f>_xlfn.IFNA(VLOOKUP(E1158,الاوردرات!$B$1:$C$600,2,0),"")</f>
        <v/>
      </c>
      <c r="L1158" s="52"/>
      <c r="N1158" s="21" t="str">
        <f t="shared" si="37"/>
        <v/>
      </c>
      <c r="O1158" s="22" t="str">
        <f>_xlfn.IFNA((VLOOKUP(F1158,help!$C$2:$F$12,4,0))*(N1158*24),"")</f>
        <v/>
      </c>
      <c r="AP1158" s="17">
        <f t="shared" si="38"/>
        <v>0</v>
      </c>
    </row>
    <row r="1159" spans="2:42" ht="33" x14ac:dyDescent="0.25">
      <c r="B1159" s="13">
        <f>COUNTIFS($E$3:E1159,'تقرير منتج تام'!$E$4)</f>
        <v>8</v>
      </c>
      <c r="C1159" s="37"/>
      <c r="D1159" s="38"/>
      <c r="E1159" s="37"/>
      <c r="F1159" s="39"/>
      <c r="G1159" s="40"/>
      <c r="H1159" s="40"/>
      <c r="I1159" s="41"/>
      <c r="J1159" s="41"/>
      <c r="K1159" s="26" t="str">
        <f>_xlfn.IFNA(VLOOKUP(E1159,الاوردرات!$B$1:$C$600,2,0),"")</f>
        <v/>
      </c>
      <c r="L1159" s="52"/>
      <c r="N1159" s="21" t="str">
        <f t="shared" si="37"/>
        <v/>
      </c>
      <c r="O1159" s="22" t="str">
        <f>_xlfn.IFNA((VLOOKUP(F1159,help!$C$2:$F$12,4,0))*(N1159*24),"")</f>
        <v/>
      </c>
      <c r="AP1159" s="17">
        <f t="shared" si="38"/>
        <v>0</v>
      </c>
    </row>
    <row r="1160" spans="2:42" ht="33" x14ac:dyDescent="0.25">
      <c r="B1160" s="13">
        <f>COUNTIFS($E$3:E1160,'تقرير منتج تام'!$E$4)</f>
        <v>8</v>
      </c>
      <c r="C1160" s="37"/>
      <c r="D1160" s="38"/>
      <c r="E1160" s="37"/>
      <c r="F1160" s="39"/>
      <c r="G1160" s="40"/>
      <c r="H1160" s="40"/>
      <c r="I1160" s="41"/>
      <c r="J1160" s="41"/>
      <c r="K1160" s="26" t="str">
        <f>_xlfn.IFNA(VLOOKUP(E1160,الاوردرات!$B$1:$C$600,2,0),"")</f>
        <v/>
      </c>
      <c r="L1160" s="52"/>
      <c r="N1160" s="21" t="str">
        <f t="shared" si="37"/>
        <v/>
      </c>
      <c r="O1160" s="22" t="str">
        <f>_xlfn.IFNA((VLOOKUP(F1160,help!$C$2:$F$12,4,0))*(N1160*24),"")</f>
        <v/>
      </c>
      <c r="AP1160" s="17">
        <f t="shared" si="38"/>
        <v>0</v>
      </c>
    </row>
    <row r="1161" spans="2:42" ht="33" x14ac:dyDescent="0.25">
      <c r="B1161" s="13">
        <f>COUNTIFS($E$3:E1161,'تقرير منتج تام'!$E$4)</f>
        <v>8</v>
      </c>
      <c r="C1161" s="37"/>
      <c r="D1161" s="38"/>
      <c r="E1161" s="37"/>
      <c r="F1161" s="39"/>
      <c r="G1161" s="40"/>
      <c r="H1161" s="40"/>
      <c r="I1161" s="41"/>
      <c r="J1161" s="41"/>
      <c r="K1161" s="26" t="str">
        <f>_xlfn.IFNA(VLOOKUP(E1161,الاوردرات!$B$1:$C$600,2,0),"")</f>
        <v/>
      </c>
      <c r="L1161" s="52"/>
      <c r="N1161" s="21" t="str">
        <f t="shared" si="37"/>
        <v/>
      </c>
      <c r="O1161" s="22" t="str">
        <f>_xlfn.IFNA((VLOOKUP(F1161,help!$C$2:$F$12,4,0))*(N1161*24),"")</f>
        <v/>
      </c>
      <c r="AP1161" s="17">
        <f t="shared" si="38"/>
        <v>0</v>
      </c>
    </row>
    <row r="1162" spans="2:42" ht="33" x14ac:dyDescent="0.25">
      <c r="B1162" s="13">
        <f>COUNTIFS($E$3:E1162,'تقرير منتج تام'!$E$4)</f>
        <v>8</v>
      </c>
      <c r="C1162" s="37"/>
      <c r="D1162" s="38"/>
      <c r="E1162" s="37"/>
      <c r="F1162" s="39"/>
      <c r="G1162" s="40"/>
      <c r="H1162" s="40"/>
      <c r="I1162" s="41"/>
      <c r="J1162" s="41"/>
      <c r="K1162" s="26" t="str">
        <f>_xlfn.IFNA(VLOOKUP(E1162,الاوردرات!$B$1:$C$600,2,0),"")</f>
        <v/>
      </c>
      <c r="L1162" s="52"/>
      <c r="N1162" s="21" t="str">
        <f t="shared" si="37"/>
        <v/>
      </c>
      <c r="O1162" s="22" t="str">
        <f>_xlfn.IFNA((VLOOKUP(F1162,help!$C$2:$F$12,4,0))*(N1162*24),"")</f>
        <v/>
      </c>
      <c r="AP1162" s="17">
        <f t="shared" si="38"/>
        <v>0</v>
      </c>
    </row>
    <row r="1163" spans="2:42" ht="33" x14ac:dyDescent="0.25">
      <c r="B1163" s="13">
        <f>COUNTIFS($E$3:E1163,'تقرير منتج تام'!$E$4)</f>
        <v>8</v>
      </c>
      <c r="C1163" s="37"/>
      <c r="D1163" s="38"/>
      <c r="E1163" s="37"/>
      <c r="F1163" s="39"/>
      <c r="G1163" s="40"/>
      <c r="H1163" s="40"/>
      <c r="I1163" s="41"/>
      <c r="J1163" s="41"/>
      <c r="K1163" s="26" t="str">
        <f>_xlfn.IFNA(VLOOKUP(E1163,الاوردرات!$B$1:$C$600,2,0),"")</f>
        <v/>
      </c>
      <c r="L1163" s="52"/>
      <c r="N1163" s="21" t="str">
        <f t="shared" si="37"/>
        <v/>
      </c>
      <c r="O1163" s="22" t="str">
        <f>_xlfn.IFNA((VLOOKUP(F1163,help!$C$2:$F$12,4,0))*(N1163*24),"")</f>
        <v/>
      </c>
      <c r="AP1163" s="17">
        <f t="shared" si="38"/>
        <v>0</v>
      </c>
    </row>
    <row r="1164" spans="2:42" ht="33" x14ac:dyDescent="0.25">
      <c r="B1164" s="13">
        <f>COUNTIFS($E$3:E1164,'تقرير منتج تام'!$E$4)</f>
        <v>8</v>
      </c>
      <c r="C1164" s="37"/>
      <c r="D1164" s="38"/>
      <c r="E1164" s="37"/>
      <c r="F1164" s="39"/>
      <c r="G1164" s="40"/>
      <c r="H1164" s="40"/>
      <c r="I1164" s="41"/>
      <c r="J1164" s="41"/>
      <c r="K1164" s="26" t="str">
        <f>_xlfn.IFNA(VLOOKUP(E1164,الاوردرات!$B$1:$C$600,2,0),"")</f>
        <v/>
      </c>
      <c r="L1164" s="52"/>
      <c r="N1164" s="21" t="str">
        <f t="shared" si="37"/>
        <v/>
      </c>
      <c r="O1164" s="22" t="str">
        <f>_xlfn.IFNA((VLOOKUP(F1164,help!$C$2:$F$12,4,0))*(N1164*24),"")</f>
        <v/>
      </c>
      <c r="AP1164" s="17">
        <f t="shared" si="38"/>
        <v>0</v>
      </c>
    </row>
    <row r="1165" spans="2:42" ht="33" x14ac:dyDescent="0.25">
      <c r="B1165" s="13">
        <f>COUNTIFS($E$3:E1165,'تقرير منتج تام'!$E$4)</f>
        <v>8</v>
      </c>
      <c r="C1165" s="37"/>
      <c r="D1165" s="38"/>
      <c r="E1165" s="37"/>
      <c r="F1165" s="39"/>
      <c r="G1165" s="40"/>
      <c r="H1165" s="40"/>
      <c r="I1165" s="41"/>
      <c r="J1165" s="41"/>
      <c r="K1165" s="26" t="str">
        <f>_xlfn.IFNA(VLOOKUP(E1165,الاوردرات!$B$1:$C$600,2,0),"")</f>
        <v/>
      </c>
      <c r="L1165" s="52"/>
      <c r="N1165" s="21" t="str">
        <f t="shared" si="37"/>
        <v/>
      </c>
      <c r="O1165" s="22" t="str">
        <f>_xlfn.IFNA((VLOOKUP(F1165,help!$C$2:$F$12,4,0))*(N1165*24),"")</f>
        <v/>
      </c>
      <c r="AP1165" s="17">
        <f t="shared" si="38"/>
        <v>0</v>
      </c>
    </row>
    <row r="1166" spans="2:42" ht="33" x14ac:dyDescent="0.25">
      <c r="B1166" s="13">
        <f>COUNTIFS($E$3:E1166,'تقرير منتج تام'!$E$4)</f>
        <v>8</v>
      </c>
      <c r="C1166" s="37"/>
      <c r="D1166" s="38"/>
      <c r="E1166" s="37"/>
      <c r="F1166" s="39"/>
      <c r="G1166" s="40"/>
      <c r="H1166" s="40"/>
      <c r="I1166" s="41"/>
      <c r="J1166" s="41"/>
      <c r="K1166" s="26" t="str">
        <f>_xlfn.IFNA(VLOOKUP(E1166,الاوردرات!$B$1:$C$600,2,0),"")</f>
        <v/>
      </c>
      <c r="L1166" s="52"/>
      <c r="N1166" s="21" t="str">
        <f t="shared" si="37"/>
        <v/>
      </c>
      <c r="O1166" s="22" t="str">
        <f>_xlfn.IFNA((VLOOKUP(F1166,help!$C$2:$F$12,4,0))*(N1166*24),"")</f>
        <v/>
      </c>
      <c r="AP1166" s="17">
        <f t="shared" si="38"/>
        <v>0</v>
      </c>
    </row>
    <row r="1167" spans="2:42" ht="33" x14ac:dyDescent="0.25">
      <c r="B1167" s="13">
        <f>COUNTIFS($E$3:E1167,'تقرير منتج تام'!$E$4)</f>
        <v>8</v>
      </c>
      <c r="C1167" s="37"/>
      <c r="D1167" s="38"/>
      <c r="E1167" s="37"/>
      <c r="F1167" s="39"/>
      <c r="G1167" s="40"/>
      <c r="H1167" s="40"/>
      <c r="I1167" s="41"/>
      <c r="J1167" s="41"/>
      <c r="K1167" s="26" t="str">
        <f>_xlfn.IFNA(VLOOKUP(E1167,الاوردرات!$B$1:$C$600,2,0),"")</f>
        <v/>
      </c>
      <c r="L1167" s="52"/>
      <c r="N1167" s="21" t="str">
        <f t="shared" si="37"/>
        <v/>
      </c>
      <c r="O1167" s="22" t="str">
        <f>_xlfn.IFNA((VLOOKUP(F1167,help!$C$2:$F$12,4,0))*(N1167*24),"")</f>
        <v/>
      </c>
      <c r="AP1167" s="17">
        <f t="shared" si="38"/>
        <v>0</v>
      </c>
    </row>
    <row r="1168" spans="2:42" ht="33" x14ac:dyDescent="0.25">
      <c r="B1168" s="13">
        <f>COUNTIFS($E$3:E1168,'تقرير منتج تام'!$E$4)</f>
        <v>8</v>
      </c>
      <c r="C1168" s="37"/>
      <c r="D1168" s="38"/>
      <c r="E1168" s="37"/>
      <c r="F1168" s="39"/>
      <c r="G1168" s="40"/>
      <c r="H1168" s="40"/>
      <c r="I1168" s="41"/>
      <c r="J1168" s="41"/>
      <c r="K1168" s="26" t="str">
        <f>_xlfn.IFNA(VLOOKUP(E1168,الاوردرات!$B$1:$C$600,2,0),"")</f>
        <v/>
      </c>
      <c r="L1168" s="52"/>
      <c r="N1168" s="21" t="str">
        <f t="shared" si="37"/>
        <v/>
      </c>
      <c r="O1168" s="22" t="str">
        <f>_xlfn.IFNA((VLOOKUP(F1168,help!$C$2:$F$12,4,0))*(N1168*24),"")</f>
        <v/>
      </c>
      <c r="AP1168" s="17">
        <f t="shared" si="38"/>
        <v>0</v>
      </c>
    </row>
    <row r="1169" spans="2:42" ht="33" x14ac:dyDescent="0.25">
      <c r="B1169" s="13">
        <f>COUNTIFS($E$3:E1169,'تقرير منتج تام'!$E$4)</f>
        <v>8</v>
      </c>
      <c r="C1169" s="37"/>
      <c r="D1169" s="38"/>
      <c r="E1169" s="37"/>
      <c r="F1169" s="39"/>
      <c r="G1169" s="40"/>
      <c r="H1169" s="40"/>
      <c r="I1169" s="41"/>
      <c r="J1169" s="41"/>
      <c r="K1169" s="26" t="str">
        <f>_xlfn.IFNA(VLOOKUP(E1169,الاوردرات!$B$1:$C$600,2,0),"")</f>
        <v/>
      </c>
      <c r="L1169" s="52"/>
      <c r="N1169" s="21" t="str">
        <f t="shared" si="37"/>
        <v/>
      </c>
      <c r="O1169" s="22" t="str">
        <f>_xlfn.IFNA((VLOOKUP(F1169,help!$C$2:$F$12,4,0))*(N1169*24),"")</f>
        <v/>
      </c>
      <c r="AP1169" s="17">
        <f t="shared" si="38"/>
        <v>0</v>
      </c>
    </row>
    <row r="1170" spans="2:42" ht="33" x14ac:dyDescent="0.25">
      <c r="B1170" s="13">
        <f>COUNTIFS($E$3:E1170,'تقرير منتج تام'!$E$4)</f>
        <v>8</v>
      </c>
      <c r="C1170" s="37"/>
      <c r="D1170" s="38"/>
      <c r="E1170" s="37"/>
      <c r="F1170" s="39"/>
      <c r="G1170" s="40"/>
      <c r="H1170" s="40"/>
      <c r="I1170" s="41"/>
      <c r="J1170" s="41"/>
      <c r="K1170" s="26" t="str">
        <f>_xlfn.IFNA(VLOOKUP(E1170,الاوردرات!$B$1:$C$600,2,0),"")</f>
        <v/>
      </c>
      <c r="L1170" s="52"/>
      <c r="N1170" s="21" t="str">
        <f t="shared" si="37"/>
        <v/>
      </c>
      <c r="O1170" s="22" t="str">
        <f>_xlfn.IFNA((VLOOKUP(F1170,help!$C$2:$F$12,4,0))*(N1170*24),"")</f>
        <v/>
      </c>
      <c r="AP1170" s="17">
        <f t="shared" si="38"/>
        <v>0</v>
      </c>
    </row>
    <row r="1171" spans="2:42" ht="33" x14ac:dyDescent="0.25">
      <c r="B1171" s="13">
        <f>COUNTIFS($E$3:E1171,'تقرير منتج تام'!$E$4)</f>
        <v>8</v>
      </c>
      <c r="C1171" s="37"/>
      <c r="D1171" s="38"/>
      <c r="E1171" s="37"/>
      <c r="F1171" s="39"/>
      <c r="G1171" s="40"/>
      <c r="H1171" s="40"/>
      <c r="I1171" s="41"/>
      <c r="J1171" s="41"/>
      <c r="K1171" s="26" t="str">
        <f>_xlfn.IFNA(VLOOKUP(E1171,الاوردرات!$B$1:$C$600,2,0),"")</f>
        <v/>
      </c>
      <c r="L1171" s="52"/>
      <c r="N1171" s="21" t="str">
        <f t="shared" si="37"/>
        <v/>
      </c>
      <c r="O1171" s="22" t="str">
        <f>_xlfn.IFNA((VLOOKUP(F1171,help!$C$2:$F$12,4,0))*(N1171*24),"")</f>
        <v/>
      </c>
      <c r="AP1171" s="17">
        <f t="shared" si="38"/>
        <v>0</v>
      </c>
    </row>
    <row r="1172" spans="2:42" ht="33" x14ac:dyDescent="0.25">
      <c r="B1172" s="13">
        <f>COUNTIFS($E$3:E1172,'تقرير منتج تام'!$E$4)</f>
        <v>8</v>
      </c>
      <c r="C1172" s="37"/>
      <c r="D1172" s="38"/>
      <c r="E1172" s="37"/>
      <c r="F1172" s="39"/>
      <c r="G1172" s="40"/>
      <c r="H1172" s="40"/>
      <c r="I1172" s="41"/>
      <c r="J1172" s="41"/>
      <c r="K1172" s="26" t="str">
        <f>_xlfn.IFNA(VLOOKUP(E1172,الاوردرات!$B$1:$C$600,2,0),"")</f>
        <v/>
      </c>
      <c r="L1172" s="52"/>
      <c r="N1172" s="21" t="str">
        <f t="shared" si="37"/>
        <v/>
      </c>
      <c r="O1172" s="22" t="str">
        <f>_xlfn.IFNA((VLOOKUP(F1172,help!$C$2:$F$12,4,0))*(N1172*24),"")</f>
        <v/>
      </c>
      <c r="AP1172" s="17">
        <f t="shared" si="38"/>
        <v>0</v>
      </c>
    </row>
    <row r="1173" spans="2:42" ht="33" x14ac:dyDescent="0.25">
      <c r="B1173" s="13">
        <f>COUNTIFS($E$3:E1173,'تقرير منتج تام'!$E$4)</f>
        <v>8</v>
      </c>
      <c r="C1173" s="37"/>
      <c r="D1173" s="38"/>
      <c r="E1173" s="37"/>
      <c r="F1173" s="39"/>
      <c r="G1173" s="40"/>
      <c r="H1173" s="40"/>
      <c r="I1173" s="41"/>
      <c r="J1173" s="41"/>
      <c r="K1173" s="26" t="str">
        <f>_xlfn.IFNA(VLOOKUP(E1173,الاوردرات!$B$1:$C$600,2,0),"")</f>
        <v/>
      </c>
      <c r="L1173" s="52"/>
      <c r="N1173" s="21" t="str">
        <f t="shared" si="37"/>
        <v/>
      </c>
      <c r="O1173" s="22" t="str">
        <f>_xlfn.IFNA((VLOOKUP(F1173,help!$C$2:$F$12,4,0))*(N1173*24),"")</f>
        <v/>
      </c>
      <c r="AP1173" s="17">
        <f t="shared" si="38"/>
        <v>0</v>
      </c>
    </row>
    <row r="1174" spans="2:42" ht="33" x14ac:dyDescent="0.25">
      <c r="B1174" s="13">
        <f>COUNTIFS($E$3:E1174,'تقرير منتج تام'!$E$4)</f>
        <v>8</v>
      </c>
      <c r="C1174" s="37"/>
      <c r="D1174" s="38"/>
      <c r="E1174" s="37"/>
      <c r="F1174" s="39"/>
      <c r="G1174" s="40"/>
      <c r="H1174" s="40"/>
      <c r="I1174" s="41"/>
      <c r="J1174" s="41"/>
      <c r="K1174" s="26" t="str">
        <f>_xlfn.IFNA(VLOOKUP(E1174,الاوردرات!$B$1:$C$600,2,0),"")</f>
        <v/>
      </c>
      <c r="L1174" s="52"/>
      <c r="N1174" s="21" t="str">
        <f t="shared" si="37"/>
        <v/>
      </c>
      <c r="O1174" s="22" t="str">
        <f>_xlfn.IFNA((VLOOKUP(F1174,help!$C$2:$F$12,4,0))*(N1174*24),"")</f>
        <v/>
      </c>
      <c r="AP1174" s="17">
        <f t="shared" si="38"/>
        <v>0</v>
      </c>
    </row>
    <row r="1175" spans="2:42" ht="33" x14ac:dyDescent="0.25">
      <c r="B1175" s="13">
        <f>COUNTIFS($E$3:E1175,'تقرير منتج تام'!$E$4)</f>
        <v>8</v>
      </c>
      <c r="C1175" s="37"/>
      <c r="D1175" s="38"/>
      <c r="E1175" s="37"/>
      <c r="F1175" s="39"/>
      <c r="G1175" s="40"/>
      <c r="H1175" s="40"/>
      <c r="I1175" s="41"/>
      <c r="J1175" s="41"/>
      <c r="K1175" s="26" t="str">
        <f>_xlfn.IFNA(VLOOKUP(E1175,الاوردرات!$B$1:$C$600,2,0),"")</f>
        <v/>
      </c>
      <c r="L1175" s="52"/>
      <c r="N1175" s="21" t="str">
        <f t="shared" si="37"/>
        <v/>
      </c>
      <c r="O1175" s="22" t="str">
        <f>_xlfn.IFNA((VLOOKUP(F1175,help!$C$2:$F$12,4,0))*(N1175*24),"")</f>
        <v/>
      </c>
      <c r="AP1175" s="17">
        <f t="shared" si="38"/>
        <v>0</v>
      </c>
    </row>
    <row r="1176" spans="2:42" ht="33" x14ac:dyDescent="0.25">
      <c r="B1176" s="13">
        <f>COUNTIFS($E$3:E1176,'تقرير منتج تام'!$E$4)</f>
        <v>8</v>
      </c>
      <c r="C1176" s="37"/>
      <c r="D1176" s="38"/>
      <c r="E1176" s="37"/>
      <c r="F1176" s="39"/>
      <c r="G1176" s="40"/>
      <c r="H1176" s="40"/>
      <c r="I1176" s="41"/>
      <c r="J1176" s="41"/>
      <c r="K1176" s="26" t="str">
        <f>_xlfn.IFNA(VLOOKUP(E1176,الاوردرات!$B$1:$C$600,2,0),"")</f>
        <v/>
      </c>
      <c r="L1176" s="52"/>
      <c r="N1176" s="21" t="str">
        <f t="shared" si="37"/>
        <v/>
      </c>
      <c r="O1176" s="22" t="str">
        <f>_xlfn.IFNA((VLOOKUP(F1176,help!$C$2:$F$12,4,0))*(N1176*24),"")</f>
        <v/>
      </c>
      <c r="AP1176" s="17">
        <f t="shared" si="38"/>
        <v>0</v>
      </c>
    </row>
    <row r="1177" spans="2:42" ht="33" x14ac:dyDescent="0.25">
      <c r="B1177" s="13">
        <f>COUNTIFS($E$3:E1177,'تقرير منتج تام'!$E$4)</f>
        <v>8</v>
      </c>
      <c r="C1177" s="37"/>
      <c r="D1177" s="38"/>
      <c r="E1177" s="37"/>
      <c r="F1177" s="39"/>
      <c r="G1177" s="40"/>
      <c r="H1177" s="40"/>
      <c r="I1177" s="41"/>
      <c r="J1177" s="41"/>
      <c r="K1177" s="26" t="str">
        <f>_xlfn.IFNA(VLOOKUP(E1177,الاوردرات!$B$1:$C$600,2,0),"")</f>
        <v/>
      </c>
      <c r="L1177" s="52"/>
      <c r="N1177" s="21" t="str">
        <f t="shared" si="37"/>
        <v/>
      </c>
      <c r="O1177" s="22" t="str">
        <f>_xlfn.IFNA((VLOOKUP(F1177,help!$C$2:$F$12,4,0))*(N1177*24),"")</f>
        <v/>
      </c>
      <c r="AP1177" s="17">
        <f t="shared" si="38"/>
        <v>0</v>
      </c>
    </row>
    <row r="1178" spans="2:42" ht="33" x14ac:dyDescent="0.25">
      <c r="B1178" s="13">
        <f>COUNTIFS($E$3:E1178,'تقرير منتج تام'!$E$4)</f>
        <v>8</v>
      </c>
      <c r="C1178" s="37"/>
      <c r="D1178" s="38"/>
      <c r="E1178" s="37"/>
      <c r="F1178" s="39"/>
      <c r="G1178" s="40"/>
      <c r="H1178" s="40"/>
      <c r="I1178" s="41"/>
      <c r="J1178" s="41"/>
      <c r="K1178" s="26" t="str">
        <f>_xlfn.IFNA(VLOOKUP(E1178,الاوردرات!$B$1:$C$600,2,0),"")</f>
        <v/>
      </c>
      <c r="L1178" s="52"/>
      <c r="N1178" s="21" t="str">
        <f t="shared" si="37"/>
        <v/>
      </c>
      <c r="O1178" s="22" t="str">
        <f>_xlfn.IFNA((VLOOKUP(F1178,help!$C$2:$F$12,4,0))*(N1178*24),"")</f>
        <v/>
      </c>
      <c r="AP1178" s="17">
        <f t="shared" si="38"/>
        <v>0</v>
      </c>
    </row>
    <row r="1179" spans="2:42" ht="33" x14ac:dyDescent="0.25">
      <c r="B1179" s="13">
        <f>COUNTIFS($E$3:E1179,'تقرير منتج تام'!$E$4)</f>
        <v>8</v>
      </c>
      <c r="C1179" s="37"/>
      <c r="D1179" s="38"/>
      <c r="E1179" s="37"/>
      <c r="F1179" s="39"/>
      <c r="G1179" s="40"/>
      <c r="H1179" s="40"/>
      <c r="I1179" s="41"/>
      <c r="J1179" s="41"/>
      <c r="K1179" s="26" t="str">
        <f>_xlfn.IFNA(VLOOKUP(E1179,الاوردرات!$B$1:$C$600,2,0),"")</f>
        <v/>
      </c>
      <c r="L1179" s="52"/>
      <c r="N1179" s="21" t="str">
        <f t="shared" si="37"/>
        <v/>
      </c>
      <c r="O1179" s="22" t="str">
        <f>_xlfn.IFNA((VLOOKUP(F1179,help!$C$2:$F$12,4,0))*(N1179*24),"")</f>
        <v/>
      </c>
      <c r="AP1179" s="17">
        <f t="shared" si="38"/>
        <v>0</v>
      </c>
    </row>
    <row r="1180" spans="2:42" ht="33" x14ac:dyDescent="0.25">
      <c r="B1180" s="13">
        <f>COUNTIFS($E$3:E1180,'تقرير منتج تام'!$E$4)</f>
        <v>8</v>
      </c>
      <c r="C1180" s="37"/>
      <c r="D1180" s="38"/>
      <c r="E1180" s="37"/>
      <c r="F1180" s="39"/>
      <c r="G1180" s="40"/>
      <c r="H1180" s="40"/>
      <c r="I1180" s="41"/>
      <c r="J1180" s="41"/>
      <c r="K1180" s="26" t="str">
        <f>_xlfn.IFNA(VLOOKUP(E1180,الاوردرات!$B$1:$C$600,2,0),"")</f>
        <v/>
      </c>
      <c r="L1180" s="52"/>
      <c r="N1180" s="21" t="str">
        <f t="shared" si="37"/>
        <v/>
      </c>
      <c r="O1180" s="22" t="str">
        <f>_xlfn.IFNA((VLOOKUP(F1180,help!$C$2:$F$12,4,0))*(N1180*24),"")</f>
        <v/>
      </c>
      <c r="AP1180" s="17">
        <f t="shared" si="38"/>
        <v>0</v>
      </c>
    </row>
    <row r="1181" spans="2:42" ht="33" x14ac:dyDescent="0.25">
      <c r="B1181" s="13">
        <f>COUNTIFS($E$3:E1181,'تقرير منتج تام'!$E$4)</f>
        <v>8</v>
      </c>
      <c r="C1181" s="37"/>
      <c r="D1181" s="38"/>
      <c r="E1181" s="37"/>
      <c r="F1181" s="39"/>
      <c r="G1181" s="40"/>
      <c r="H1181" s="40"/>
      <c r="I1181" s="41"/>
      <c r="J1181" s="41"/>
      <c r="K1181" s="26" t="str">
        <f>_xlfn.IFNA(VLOOKUP(E1181,الاوردرات!$B$1:$C$600,2,0),"")</f>
        <v/>
      </c>
      <c r="L1181" s="52"/>
      <c r="N1181" s="21" t="str">
        <f t="shared" si="37"/>
        <v/>
      </c>
      <c r="O1181" s="22" t="str">
        <f>_xlfn.IFNA((VLOOKUP(F1181,help!$C$2:$F$12,4,0))*(N1181*24),"")</f>
        <v/>
      </c>
      <c r="AP1181" s="17">
        <f t="shared" si="38"/>
        <v>0</v>
      </c>
    </row>
    <row r="1182" spans="2:42" ht="33" x14ac:dyDescent="0.25">
      <c r="B1182" s="13">
        <f>COUNTIFS($E$3:E1182,'تقرير منتج تام'!$E$4)</f>
        <v>8</v>
      </c>
      <c r="C1182" s="37"/>
      <c r="D1182" s="38"/>
      <c r="E1182" s="37"/>
      <c r="F1182" s="39"/>
      <c r="G1182" s="40"/>
      <c r="H1182" s="40"/>
      <c r="I1182" s="41"/>
      <c r="J1182" s="41"/>
      <c r="K1182" s="26" t="str">
        <f>_xlfn.IFNA(VLOOKUP(E1182,الاوردرات!$B$1:$C$600,2,0),"")</f>
        <v/>
      </c>
      <c r="L1182" s="52"/>
      <c r="N1182" s="21" t="str">
        <f t="shared" si="37"/>
        <v/>
      </c>
      <c r="O1182" s="22" t="str">
        <f>_xlfn.IFNA((VLOOKUP(F1182,help!$C$2:$F$12,4,0))*(N1182*24),"")</f>
        <v/>
      </c>
      <c r="AP1182" s="17">
        <f t="shared" si="38"/>
        <v>0</v>
      </c>
    </row>
    <row r="1183" spans="2:42" ht="33" x14ac:dyDescent="0.25">
      <c r="B1183" s="13">
        <f>COUNTIFS($E$3:E1183,'تقرير منتج تام'!$E$4)</f>
        <v>8</v>
      </c>
      <c r="C1183" s="37"/>
      <c r="D1183" s="38"/>
      <c r="E1183" s="37"/>
      <c r="F1183" s="39"/>
      <c r="G1183" s="40"/>
      <c r="H1183" s="40"/>
      <c r="I1183" s="41"/>
      <c r="J1183" s="41"/>
      <c r="K1183" s="26" t="str">
        <f>_xlfn.IFNA(VLOOKUP(E1183,الاوردرات!$B$1:$C$600,2,0),"")</f>
        <v/>
      </c>
      <c r="L1183" s="52"/>
      <c r="N1183" s="21" t="str">
        <f t="shared" si="37"/>
        <v/>
      </c>
      <c r="O1183" s="22" t="str">
        <f>_xlfn.IFNA((VLOOKUP(F1183,help!$C$2:$F$12,4,0))*(N1183*24),"")</f>
        <v/>
      </c>
      <c r="AP1183" s="17">
        <f t="shared" si="38"/>
        <v>0</v>
      </c>
    </row>
    <row r="1184" spans="2:42" ht="33" x14ac:dyDescent="0.25">
      <c r="B1184" s="13">
        <f>COUNTIFS($E$3:E1184,'تقرير منتج تام'!$E$4)</f>
        <v>8</v>
      </c>
      <c r="C1184" s="37"/>
      <c r="D1184" s="38"/>
      <c r="E1184" s="37"/>
      <c r="F1184" s="39"/>
      <c r="G1184" s="40"/>
      <c r="H1184" s="40"/>
      <c r="I1184" s="41"/>
      <c r="J1184" s="41"/>
      <c r="K1184" s="26" t="str">
        <f>_xlfn.IFNA(VLOOKUP(E1184,الاوردرات!$B$1:$C$600,2,0),"")</f>
        <v/>
      </c>
      <c r="L1184" s="52"/>
      <c r="N1184" s="21" t="str">
        <f t="shared" si="37"/>
        <v/>
      </c>
      <c r="O1184" s="22" t="str">
        <f>_xlfn.IFNA((VLOOKUP(F1184,help!$C$2:$F$12,4,0))*(N1184*24),"")</f>
        <v/>
      </c>
      <c r="AP1184" s="17">
        <f t="shared" si="38"/>
        <v>0</v>
      </c>
    </row>
    <row r="1185" spans="2:42" ht="33" x14ac:dyDescent="0.25">
      <c r="B1185" s="13">
        <f>COUNTIFS($E$3:E1185,'تقرير منتج تام'!$E$4)</f>
        <v>8</v>
      </c>
      <c r="C1185" s="37"/>
      <c r="D1185" s="38"/>
      <c r="E1185" s="37"/>
      <c r="F1185" s="39"/>
      <c r="G1185" s="40"/>
      <c r="H1185" s="40"/>
      <c r="I1185" s="41"/>
      <c r="J1185" s="41"/>
      <c r="K1185" s="26" t="str">
        <f>_xlfn.IFNA(VLOOKUP(E1185,الاوردرات!$B$1:$C$600,2,0),"")</f>
        <v/>
      </c>
      <c r="L1185" s="52"/>
      <c r="N1185" s="21" t="str">
        <f t="shared" si="37"/>
        <v/>
      </c>
      <c r="O1185" s="22" t="str">
        <f>_xlfn.IFNA((VLOOKUP(F1185,help!$C$2:$F$12,4,0))*(N1185*24),"")</f>
        <v/>
      </c>
      <c r="AP1185" s="17">
        <f t="shared" si="38"/>
        <v>0</v>
      </c>
    </row>
    <row r="1186" spans="2:42" ht="33" x14ac:dyDescent="0.25">
      <c r="B1186" s="13">
        <f>COUNTIFS($E$3:E1186,'تقرير منتج تام'!$E$4)</f>
        <v>8</v>
      </c>
      <c r="C1186" s="37"/>
      <c r="D1186" s="38"/>
      <c r="E1186" s="37"/>
      <c r="F1186" s="39"/>
      <c r="G1186" s="40"/>
      <c r="H1186" s="40"/>
      <c r="I1186" s="41"/>
      <c r="J1186" s="41"/>
      <c r="K1186" s="26" t="str">
        <f>_xlfn.IFNA(VLOOKUP(E1186,الاوردرات!$B$1:$C$600,2,0),"")</f>
        <v/>
      </c>
      <c r="L1186" s="52"/>
      <c r="N1186" s="21" t="str">
        <f t="shared" si="37"/>
        <v/>
      </c>
      <c r="O1186" s="22" t="str">
        <f>_xlfn.IFNA((VLOOKUP(F1186,help!$C$2:$F$12,4,0))*(N1186*24),"")</f>
        <v/>
      </c>
      <c r="AP1186" s="17">
        <f t="shared" si="38"/>
        <v>0</v>
      </c>
    </row>
    <row r="1187" spans="2:42" ht="33" x14ac:dyDescent="0.25">
      <c r="B1187" s="13">
        <f>COUNTIFS($E$3:E1187,'تقرير منتج تام'!$E$4)</f>
        <v>8</v>
      </c>
      <c r="C1187" s="37"/>
      <c r="D1187" s="38"/>
      <c r="E1187" s="37"/>
      <c r="F1187" s="39"/>
      <c r="G1187" s="40"/>
      <c r="H1187" s="40"/>
      <c r="I1187" s="41"/>
      <c r="J1187" s="41"/>
      <c r="K1187" s="26" t="str">
        <f>_xlfn.IFNA(VLOOKUP(E1187,الاوردرات!$B$1:$C$600,2,0),"")</f>
        <v/>
      </c>
      <c r="L1187" s="52"/>
      <c r="N1187" s="21" t="str">
        <f t="shared" si="37"/>
        <v/>
      </c>
      <c r="O1187" s="22" t="str">
        <f>_xlfn.IFNA((VLOOKUP(F1187,help!$C$2:$F$12,4,0))*(N1187*24),"")</f>
        <v/>
      </c>
      <c r="AP1187" s="17">
        <f t="shared" si="38"/>
        <v>0</v>
      </c>
    </row>
    <row r="1188" spans="2:42" ht="33" x14ac:dyDescent="0.25">
      <c r="B1188" s="13">
        <f>COUNTIFS($E$3:E1188,'تقرير منتج تام'!$E$4)</f>
        <v>8</v>
      </c>
      <c r="C1188" s="37"/>
      <c r="D1188" s="38"/>
      <c r="E1188" s="37"/>
      <c r="F1188" s="39"/>
      <c r="G1188" s="40"/>
      <c r="H1188" s="40"/>
      <c r="I1188" s="41"/>
      <c r="J1188" s="41"/>
      <c r="K1188" s="26" t="str">
        <f>_xlfn.IFNA(VLOOKUP(E1188,الاوردرات!$B$1:$C$600,2,0),"")</f>
        <v/>
      </c>
      <c r="L1188" s="52"/>
      <c r="N1188" s="21" t="str">
        <f t="shared" si="37"/>
        <v/>
      </c>
      <c r="O1188" s="22" t="str">
        <f>_xlfn.IFNA((VLOOKUP(F1188,help!$C$2:$F$12,4,0))*(N1188*24),"")</f>
        <v/>
      </c>
      <c r="AP1188" s="17">
        <f t="shared" si="38"/>
        <v>0</v>
      </c>
    </row>
    <row r="1189" spans="2:42" ht="33" x14ac:dyDescent="0.25">
      <c r="B1189" s="13">
        <f>COUNTIFS($E$3:E1189,'تقرير منتج تام'!$E$4)</f>
        <v>8</v>
      </c>
      <c r="C1189" s="37"/>
      <c r="D1189" s="38"/>
      <c r="E1189" s="37"/>
      <c r="F1189" s="39"/>
      <c r="G1189" s="40"/>
      <c r="H1189" s="40"/>
      <c r="I1189" s="41"/>
      <c r="J1189" s="41"/>
      <c r="K1189" s="26" t="str">
        <f>_xlfn.IFNA(VLOOKUP(E1189,الاوردرات!$B$1:$C$600,2,0),"")</f>
        <v/>
      </c>
      <c r="L1189" s="52"/>
      <c r="N1189" s="21" t="str">
        <f t="shared" si="37"/>
        <v/>
      </c>
      <c r="O1189" s="22" t="str">
        <f>_xlfn.IFNA((VLOOKUP(F1189,help!$C$2:$F$12,4,0))*(N1189*24),"")</f>
        <v/>
      </c>
      <c r="AP1189" s="17">
        <f t="shared" si="38"/>
        <v>0</v>
      </c>
    </row>
    <row r="1190" spans="2:42" ht="33" x14ac:dyDescent="0.25">
      <c r="B1190" s="13">
        <f>COUNTIFS($E$3:E1190,'تقرير منتج تام'!$E$4)</f>
        <v>8</v>
      </c>
      <c r="C1190" s="37"/>
      <c r="D1190" s="38"/>
      <c r="E1190" s="37"/>
      <c r="F1190" s="39"/>
      <c r="G1190" s="40"/>
      <c r="H1190" s="40"/>
      <c r="I1190" s="41"/>
      <c r="J1190" s="41"/>
      <c r="K1190" s="26" t="str">
        <f>_xlfn.IFNA(VLOOKUP(E1190,الاوردرات!$B$1:$C$600,2,0),"")</f>
        <v/>
      </c>
      <c r="L1190" s="52"/>
      <c r="N1190" s="21" t="str">
        <f t="shared" si="37"/>
        <v/>
      </c>
      <c r="O1190" s="22" t="str">
        <f>_xlfn.IFNA((VLOOKUP(F1190,help!$C$2:$F$12,4,0))*(N1190*24),"")</f>
        <v/>
      </c>
      <c r="AP1190" s="17">
        <f t="shared" si="38"/>
        <v>0</v>
      </c>
    </row>
    <row r="1191" spans="2:42" ht="33" x14ac:dyDescent="0.25">
      <c r="B1191" s="13">
        <f>COUNTIFS($E$3:E1191,'تقرير منتج تام'!$E$4)</f>
        <v>8</v>
      </c>
      <c r="C1191" s="37"/>
      <c r="D1191" s="38"/>
      <c r="E1191" s="37"/>
      <c r="F1191" s="39"/>
      <c r="G1191" s="40"/>
      <c r="H1191" s="40"/>
      <c r="I1191" s="41"/>
      <c r="J1191" s="41"/>
      <c r="K1191" s="26" t="str">
        <f>_xlfn.IFNA(VLOOKUP(E1191,الاوردرات!$B$1:$C$600,2,0),"")</f>
        <v/>
      </c>
      <c r="L1191" s="52"/>
      <c r="N1191" s="21" t="str">
        <f t="shared" si="37"/>
        <v/>
      </c>
      <c r="O1191" s="22" t="str">
        <f>_xlfn.IFNA((VLOOKUP(F1191,help!$C$2:$F$12,4,0))*(N1191*24),"")</f>
        <v/>
      </c>
      <c r="AP1191" s="17">
        <f t="shared" si="38"/>
        <v>0</v>
      </c>
    </row>
    <row r="1192" spans="2:42" ht="33" x14ac:dyDescent="0.25">
      <c r="B1192" s="13">
        <f>COUNTIFS($E$3:E1192,'تقرير منتج تام'!$E$4)</f>
        <v>8</v>
      </c>
      <c r="C1192" s="37"/>
      <c r="D1192" s="38"/>
      <c r="E1192" s="37"/>
      <c r="F1192" s="39"/>
      <c r="G1192" s="40"/>
      <c r="H1192" s="40"/>
      <c r="I1192" s="41"/>
      <c r="J1192" s="41"/>
      <c r="K1192" s="26" t="str">
        <f>_xlfn.IFNA(VLOOKUP(E1192,الاوردرات!$B$1:$C$600,2,0),"")</f>
        <v/>
      </c>
      <c r="L1192" s="52"/>
      <c r="N1192" s="21" t="str">
        <f t="shared" si="37"/>
        <v/>
      </c>
      <c r="O1192" s="22" t="str">
        <f>_xlfn.IFNA((VLOOKUP(F1192,help!$C$2:$F$12,4,0))*(N1192*24),"")</f>
        <v/>
      </c>
      <c r="AP1192" s="17">
        <f t="shared" si="38"/>
        <v>0</v>
      </c>
    </row>
    <row r="1193" spans="2:42" ht="33" x14ac:dyDescent="0.25">
      <c r="B1193" s="13">
        <f>COUNTIFS($E$3:E1193,'تقرير منتج تام'!$E$4)</f>
        <v>8</v>
      </c>
      <c r="C1193" s="37"/>
      <c r="D1193" s="38"/>
      <c r="E1193" s="37"/>
      <c r="F1193" s="39"/>
      <c r="G1193" s="40"/>
      <c r="H1193" s="40"/>
      <c r="I1193" s="41"/>
      <c r="J1193" s="41"/>
      <c r="K1193" s="26" t="str">
        <f>_xlfn.IFNA(VLOOKUP(E1193,الاوردرات!$B$1:$C$600,2,0),"")</f>
        <v/>
      </c>
      <c r="L1193" s="52"/>
      <c r="N1193" s="21" t="str">
        <f t="shared" si="37"/>
        <v/>
      </c>
      <c r="O1193" s="22" t="str">
        <f>_xlfn.IFNA((VLOOKUP(F1193,help!$C$2:$F$12,4,0))*(N1193*24),"")</f>
        <v/>
      </c>
      <c r="AP1193" s="17">
        <f t="shared" si="38"/>
        <v>0</v>
      </c>
    </row>
    <row r="1194" spans="2:42" ht="33" x14ac:dyDescent="0.25">
      <c r="B1194" s="13">
        <f>COUNTIFS($E$3:E1194,'تقرير منتج تام'!$E$4)</f>
        <v>8</v>
      </c>
      <c r="C1194" s="37"/>
      <c r="D1194" s="38"/>
      <c r="E1194" s="37"/>
      <c r="F1194" s="39"/>
      <c r="G1194" s="40"/>
      <c r="H1194" s="40"/>
      <c r="I1194" s="41"/>
      <c r="J1194" s="41"/>
      <c r="K1194" s="26" t="str">
        <f>_xlfn.IFNA(VLOOKUP(E1194,الاوردرات!$B$1:$C$600,2,0),"")</f>
        <v/>
      </c>
      <c r="L1194" s="52"/>
      <c r="N1194" s="21" t="str">
        <f t="shared" si="37"/>
        <v/>
      </c>
      <c r="O1194" s="22" t="str">
        <f>_xlfn.IFNA((VLOOKUP(F1194,help!$C$2:$F$12,4,0))*(N1194*24),"")</f>
        <v/>
      </c>
      <c r="AP1194" s="17">
        <f t="shared" si="38"/>
        <v>0</v>
      </c>
    </row>
    <row r="1195" spans="2:42" ht="33" x14ac:dyDescent="0.25">
      <c r="B1195" s="13">
        <f>COUNTIFS($E$3:E1195,'تقرير منتج تام'!$E$4)</f>
        <v>8</v>
      </c>
      <c r="C1195" s="37"/>
      <c r="D1195" s="38"/>
      <c r="E1195" s="37"/>
      <c r="F1195" s="39"/>
      <c r="G1195" s="40"/>
      <c r="H1195" s="40"/>
      <c r="I1195" s="41"/>
      <c r="J1195" s="41"/>
      <c r="K1195" s="26" t="str">
        <f>_xlfn.IFNA(VLOOKUP(E1195,الاوردرات!$B$1:$C$600,2,0),"")</f>
        <v/>
      </c>
      <c r="L1195" s="52"/>
      <c r="N1195" s="21" t="str">
        <f t="shared" si="37"/>
        <v/>
      </c>
      <c r="O1195" s="22" t="str">
        <f>_xlfn.IFNA((VLOOKUP(F1195,help!$C$2:$F$12,4,0))*(N1195*24),"")</f>
        <v/>
      </c>
      <c r="AP1195" s="17">
        <f t="shared" si="38"/>
        <v>0</v>
      </c>
    </row>
    <row r="1196" spans="2:42" ht="33" x14ac:dyDescent="0.25">
      <c r="B1196" s="13">
        <f>COUNTIFS($E$3:E1196,'تقرير منتج تام'!$E$4)</f>
        <v>8</v>
      </c>
      <c r="C1196" s="37"/>
      <c r="D1196" s="38"/>
      <c r="E1196" s="37"/>
      <c r="F1196" s="39"/>
      <c r="G1196" s="40"/>
      <c r="H1196" s="40"/>
      <c r="I1196" s="41"/>
      <c r="J1196" s="41"/>
      <c r="K1196" s="26" t="str">
        <f>_xlfn.IFNA(VLOOKUP(E1196,الاوردرات!$B$1:$C$600,2,0),"")</f>
        <v/>
      </c>
      <c r="L1196" s="52"/>
      <c r="N1196" s="21" t="str">
        <f t="shared" si="37"/>
        <v/>
      </c>
      <c r="O1196" s="22" t="str">
        <f>_xlfn.IFNA((VLOOKUP(F1196,help!$C$2:$F$12,4,0))*(N1196*24),"")</f>
        <v/>
      </c>
      <c r="AP1196" s="17">
        <f t="shared" si="38"/>
        <v>0</v>
      </c>
    </row>
    <row r="1197" spans="2:42" ht="33" x14ac:dyDescent="0.25">
      <c r="B1197" s="13">
        <f>COUNTIFS($E$3:E1197,'تقرير منتج تام'!$E$4)</f>
        <v>8</v>
      </c>
      <c r="C1197" s="37"/>
      <c r="D1197" s="38"/>
      <c r="E1197" s="37"/>
      <c r="F1197" s="39"/>
      <c r="G1197" s="40"/>
      <c r="H1197" s="40"/>
      <c r="I1197" s="41"/>
      <c r="J1197" s="41"/>
      <c r="K1197" s="26" t="str">
        <f>_xlfn.IFNA(VLOOKUP(E1197,الاوردرات!$B$1:$C$600,2,0),"")</f>
        <v/>
      </c>
      <c r="L1197" s="52"/>
      <c r="N1197" s="21" t="str">
        <f t="shared" si="37"/>
        <v/>
      </c>
      <c r="O1197" s="22" t="str">
        <f>_xlfn.IFNA((VLOOKUP(F1197,help!$C$2:$F$12,4,0))*(N1197*24),"")</f>
        <v/>
      </c>
      <c r="AP1197" s="17">
        <f t="shared" si="38"/>
        <v>0</v>
      </c>
    </row>
    <row r="1198" spans="2:42" ht="33" x14ac:dyDescent="0.25">
      <c r="B1198" s="13">
        <f>COUNTIFS($E$3:E1198,'تقرير منتج تام'!$E$4)</f>
        <v>8</v>
      </c>
      <c r="C1198" s="37"/>
      <c r="D1198" s="38"/>
      <c r="E1198" s="37"/>
      <c r="F1198" s="39"/>
      <c r="G1198" s="40"/>
      <c r="H1198" s="40"/>
      <c r="I1198" s="41"/>
      <c r="J1198" s="41"/>
      <c r="K1198" s="26" t="str">
        <f>_xlfn.IFNA(VLOOKUP(E1198,الاوردرات!$B$1:$C$600,2,0),"")</f>
        <v/>
      </c>
      <c r="L1198" s="52"/>
      <c r="N1198" s="21" t="str">
        <f t="shared" si="37"/>
        <v/>
      </c>
      <c r="O1198" s="22" t="str">
        <f>_xlfn.IFNA((VLOOKUP(F1198,help!$C$2:$F$12,4,0))*(N1198*24),"")</f>
        <v/>
      </c>
      <c r="AP1198" s="17">
        <f t="shared" si="38"/>
        <v>0</v>
      </c>
    </row>
    <row r="1199" spans="2:42" ht="33" x14ac:dyDescent="0.25">
      <c r="B1199" s="13">
        <f>COUNTIFS($E$3:E1199,'تقرير منتج تام'!$E$4)</f>
        <v>8</v>
      </c>
      <c r="C1199" s="37"/>
      <c r="D1199" s="38"/>
      <c r="E1199" s="37"/>
      <c r="F1199" s="39"/>
      <c r="G1199" s="40"/>
      <c r="H1199" s="40"/>
      <c r="I1199" s="41"/>
      <c r="J1199" s="41"/>
      <c r="K1199" s="26" t="str">
        <f>_xlfn.IFNA(VLOOKUP(E1199,الاوردرات!$B$1:$C$600,2,0),"")</f>
        <v/>
      </c>
      <c r="L1199" s="52"/>
      <c r="N1199" s="21" t="str">
        <f t="shared" si="37"/>
        <v/>
      </c>
      <c r="O1199" s="22" t="str">
        <f>_xlfn.IFNA((VLOOKUP(F1199,help!$C$2:$F$12,4,0))*(N1199*24),"")</f>
        <v/>
      </c>
      <c r="AP1199" s="17">
        <f t="shared" si="38"/>
        <v>0</v>
      </c>
    </row>
    <row r="1200" spans="2:42" ht="33" x14ac:dyDescent="0.25">
      <c r="B1200" s="13">
        <f>COUNTIFS($E$3:E1200,'تقرير منتج تام'!$E$4)</f>
        <v>8</v>
      </c>
      <c r="C1200" s="37"/>
      <c r="D1200" s="38"/>
      <c r="E1200" s="37"/>
      <c r="F1200" s="39"/>
      <c r="G1200" s="40"/>
      <c r="H1200" s="40"/>
      <c r="I1200" s="41"/>
      <c r="J1200" s="41"/>
      <c r="K1200" s="26" t="str">
        <f>_xlfn.IFNA(VLOOKUP(E1200,الاوردرات!$B$1:$C$600,2,0),"")</f>
        <v/>
      </c>
      <c r="L1200" s="52"/>
      <c r="N1200" s="21" t="str">
        <f t="shared" si="37"/>
        <v/>
      </c>
      <c r="O1200" s="22" t="str">
        <f>_xlfn.IFNA((VLOOKUP(F1200,help!$C$2:$F$12,4,0))*(N1200*24),"")</f>
        <v/>
      </c>
      <c r="AP1200" s="17">
        <f t="shared" si="38"/>
        <v>0</v>
      </c>
    </row>
    <row r="1201" spans="2:42" ht="33" x14ac:dyDescent="0.25">
      <c r="B1201" s="13">
        <f>COUNTIFS($E$3:E1201,'تقرير منتج تام'!$E$4)</f>
        <v>8</v>
      </c>
      <c r="C1201" s="37"/>
      <c r="D1201" s="38"/>
      <c r="E1201" s="37"/>
      <c r="F1201" s="39"/>
      <c r="G1201" s="40"/>
      <c r="H1201" s="40"/>
      <c r="I1201" s="41"/>
      <c r="J1201" s="41"/>
      <c r="K1201" s="26" t="str">
        <f>_xlfn.IFNA(VLOOKUP(E1201,الاوردرات!$B$1:$C$600,2,0),"")</f>
        <v/>
      </c>
      <c r="L1201" s="52"/>
      <c r="N1201" s="21" t="str">
        <f t="shared" si="37"/>
        <v/>
      </c>
      <c r="O1201" s="22" t="str">
        <f>_xlfn.IFNA((VLOOKUP(F1201,help!$C$2:$F$12,4,0))*(N1201*24),"")</f>
        <v/>
      </c>
      <c r="AP1201" s="17">
        <f t="shared" si="38"/>
        <v>0</v>
      </c>
    </row>
    <row r="1202" spans="2:42" ht="33" x14ac:dyDescent="0.25">
      <c r="B1202" s="13">
        <f>COUNTIFS($E$3:E1202,'تقرير منتج تام'!$E$4)</f>
        <v>8</v>
      </c>
      <c r="C1202" s="37"/>
      <c r="D1202" s="38"/>
      <c r="E1202" s="37"/>
      <c r="F1202" s="39"/>
      <c r="G1202" s="40"/>
      <c r="H1202" s="40"/>
      <c r="I1202" s="41"/>
      <c r="J1202" s="41"/>
      <c r="K1202" s="26" t="str">
        <f>_xlfn.IFNA(VLOOKUP(E1202,الاوردرات!$B$1:$C$600,2,0),"")</f>
        <v/>
      </c>
      <c r="L1202" s="52"/>
      <c r="N1202" s="21" t="str">
        <f t="shared" si="37"/>
        <v/>
      </c>
      <c r="O1202" s="22" t="str">
        <f>_xlfn.IFNA((VLOOKUP(F1202,help!$C$2:$F$12,4,0))*(N1202*24),"")</f>
        <v/>
      </c>
      <c r="AP1202" s="17">
        <f t="shared" si="38"/>
        <v>0</v>
      </c>
    </row>
    <row r="1203" spans="2:42" ht="33" x14ac:dyDescent="0.25">
      <c r="B1203" s="13">
        <f>COUNTIFS($E$3:E1203,'تقرير منتج تام'!$E$4)</f>
        <v>8</v>
      </c>
      <c r="C1203" s="37"/>
      <c r="D1203" s="38"/>
      <c r="E1203" s="37"/>
      <c r="F1203" s="39"/>
      <c r="G1203" s="40"/>
      <c r="H1203" s="40"/>
      <c r="I1203" s="41"/>
      <c r="J1203" s="41"/>
      <c r="K1203" s="26" t="str">
        <f>_xlfn.IFNA(VLOOKUP(E1203,الاوردرات!$B$1:$C$600,2,0),"")</f>
        <v/>
      </c>
      <c r="L1203" s="52"/>
      <c r="N1203" s="21" t="str">
        <f t="shared" si="37"/>
        <v/>
      </c>
      <c r="O1203" s="22" t="str">
        <f>_xlfn.IFNA((VLOOKUP(F1203,help!$C$2:$F$12,4,0))*(N1203*24),"")</f>
        <v/>
      </c>
      <c r="AP1203" s="17">
        <f t="shared" si="38"/>
        <v>0</v>
      </c>
    </row>
    <row r="1204" spans="2:42" ht="33" x14ac:dyDescent="0.25">
      <c r="B1204" s="13">
        <f>COUNTIFS($E$3:E1204,'تقرير منتج تام'!$E$4)</f>
        <v>8</v>
      </c>
      <c r="C1204" s="37"/>
      <c r="D1204" s="38"/>
      <c r="E1204" s="37"/>
      <c r="F1204" s="39"/>
      <c r="G1204" s="40"/>
      <c r="H1204" s="40"/>
      <c r="I1204" s="41"/>
      <c r="J1204" s="41"/>
      <c r="K1204" s="26" t="str">
        <f>_xlfn.IFNA(VLOOKUP(E1204,الاوردرات!$B$1:$C$600,2,0),"")</f>
        <v/>
      </c>
      <c r="L1204" s="52"/>
      <c r="N1204" s="21" t="str">
        <f t="shared" si="37"/>
        <v/>
      </c>
      <c r="O1204" s="22" t="str">
        <f>_xlfn.IFNA((VLOOKUP(F1204,help!$C$2:$F$12,4,0))*(N1204*24),"")</f>
        <v/>
      </c>
      <c r="AP1204" s="17">
        <f t="shared" si="38"/>
        <v>0</v>
      </c>
    </row>
    <row r="1205" spans="2:42" ht="33" x14ac:dyDescent="0.25">
      <c r="B1205" s="13">
        <f>COUNTIFS($E$3:E1205,'تقرير منتج تام'!$E$4)</f>
        <v>8</v>
      </c>
      <c r="C1205" s="37"/>
      <c r="D1205" s="38"/>
      <c r="E1205" s="37"/>
      <c r="F1205" s="39"/>
      <c r="G1205" s="40"/>
      <c r="H1205" s="40"/>
      <c r="I1205" s="41"/>
      <c r="J1205" s="41"/>
      <c r="K1205" s="26" t="str">
        <f>_xlfn.IFNA(VLOOKUP(E1205,الاوردرات!$B$1:$C$600,2,0),"")</f>
        <v/>
      </c>
      <c r="L1205" s="52"/>
      <c r="N1205" s="21" t="str">
        <f t="shared" si="37"/>
        <v/>
      </c>
      <c r="O1205" s="22" t="str">
        <f>_xlfn.IFNA((VLOOKUP(F1205,help!$C$2:$F$12,4,0))*(N1205*24),"")</f>
        <v/>
      </c>
      <c r="AP1205" s="17">
        <f t="shared" si="38"/>
        <v>0</v>
      </c>
    </row>
    <row r="1206" spans="2:42" ht="33" x14ac:dyDescent="0.25">
      <c r="B1206" s="13">
        <f>COUNTIFS($E$3:E1206,'تقرير منتج تام'!$E$4)</f>
        <v>8</v>
      </c>
      <c r="C1206" s="37"/>
      <c r="D1206" s="38"/>
      <c r="E1206" s="37"/>
      <c r="F1206" s="39"/>
      <c r="G1206" s="40"/>
      <c r="H1206" s="40"/>
      <c r="I1206" s="41"/>
      <c r="J1206" s="41"/>
      <c r="K1206" s="26" t="str">
        <f>_xlfn.IFNA(VLOOKUP(E1206,الاوردرات!$B$1:$C$600,2,0),"")</f>
        <v/>
      </c>
      <c r="L1206" s="52"/>
      <c r="N1206" s="21" t="str">
        <f t="shared" si="37"/>
        <v/>
      </c>
      <c r="O1206" s="22" t="str">
        <f>_xlfn.IFNA((VLOOKUP(F1206,help!$C$2:$F$12,4,0))*(N1206*24),"")</f>
        <v/>
      </c>
      <c r="AP1206" s="17">
        <f t="shared" si="38"/>
        <v>0</v>
      </c>
    </row>
    <row r="1207" spans="2:42" ht="33" x14ac:dyDescent="0.25">
      <c r="B1207" s="13">
        <f>COUNTIFS($E$3:E1207,'تقرير منتج تام'!$E$4)</f>
        <v>8</v>
      </c>
      <c r="C1207" s="37"/>
      <c r="D1207" s="38"/>
      <c r="E1207" s="37"/>
      <c r="F1207" s="39"/>
      <c r="G1207" s="40"/>
      <c r="H1207" s="40"/>
      <c r="I1207" s="41"/>
      <c r="J1207" s="41"/>
      <c r="K1207" s="26" t="str">
        <f>_xlfn.IFNA(VLOOKUP(E1207,الاوردرات!$B$1:$C$600,2,0),"")</f>
        <v/>
      </c>
      <c r="L1207" s="52"/>
      <c r="N1207" s="21" t="str">
        <f t="shared" ref="N1207:N1270" si="39">IF(I1207&lt;&gt;"",J1207-I1207,"")</f>
        <v/>
      </c>
      <c r="O1207" s="22" t="str">
        <f>_xlfn.IFNA((VLOOKUP(F1207,help!$C$2:$F$12,4,0))*(N1207*24),"")</f>
        <v/>
      </c>
      <c r="AP1207" s="17">
        <f t="shared" si="38"/>
        <v>0</v>
      </c>
    </row>
    <row r="1208" spans="2:42" ht="33" x14ac:dyDescent="0.25">
      <c r="B1208" s="13">
        <f>COUNTIFS($E$3:E1208,'تقرير منتج تام'!$E$4)</f>
        <v>8</v>
      </c>
      <c r="C1208" s="37"/>
      <c r="D1208" s="38"/>
      <c r="E1208" s="37"/>
      <c r="F1208" s="39"/>
      <c r="G1208" s="40"/>
      <c r="H1208" s="40"/>
      <c r="I1208" s="41"/>
      <c r="J1208" s="41"/>
      <c r="K1208" s="26" t="str">
        <f>_xlfn.IFNA(VLOOKUP(E1208,الاوردرات!$B$1:$C$600,2,0),"")</f>
        <v/>
      </c>
      <c r="L1208" s="52"/>
      <c r="N1208" s="21" t="str">
        <f t="shared" si="39"/>
        <v/>
      </c>
      <c r="O1208" s="22" t="str">
        <f>_xlfn.IFNA((VLOOKUP(F1208,help!$C$2:$F$12,4,0))*(N1208*24),"")</f>
        <v/>
      </c>
      <c r="AP1208" s="17">
        <f t="shared" si="38"/>
        <v>0</v>
      </c>
    </row>
    <row r="1209" spans="2:42" ht="33" x14ac:dyDescent="0.25">
      <c r="B1209" s="13">
        <f>COUNTIFS($E$3:E1209,'تقرير منتج تام'!$E$4)</f>
        <v>8</v>
      </c>
      <c r="C1209" s="37"/>
      <c r="D1209" s="38"/>
      <c r="E1209" s="37"/>
      <c r="F1209" s="39"/>
      <c r="G1209" s="40"/>
      <c r="H1209" s="40"/>
      <c r="I1209" s="41"/>
      <c r="J1209" s="41"/>
      <c r="K1209" s="26" t="str">
        <f>_xlfn.IFNA(VLOOKUP(E1209,الاوردرات!$B$1:$C$600,2,0),"")</f>
        <v/>
      </c>
      <c r="L1209" s="52"/>
      <c r="N1209" s="21" t="str">
        <f t="shared" si="39"/>
        <v/>
      </c>
      <c r="O1209" s="22" t="str">
        <f>_xlfn.IFNA((VLOOKUP(F1209,help!$C$2:$F$12,4,0))*(N1209*24),"")</f>
        <v/>
      </c>
      <c r="AP1209" s="17">
        <f t="shared" si="38"/>
        <v>0</v>
      </c>
    </row>
    <row r="1210" spans="2:42" ht="33" x14ac:dyDescent="0.25">
      <c r="B1210" s="13">
        <f>COUNTIFS($E$3:E1210,'تقرير منتج تام'!$E$4)</f>
        <v>8</v>
      </c>
      <c r="C1210" s="37"/>
      <c r="D1210" s="38"/>
      <c r="E1210" s="37"/>
      <c r="F1210" s="39"/>
      <c r="G1210" s="40"/>
      <c r="H1210" s="40"/>
      <c r="I1210" s="41"/>
      <c r="J1210" s="41"/>
      <c r="K1210" s="26" t="str">
        <f>_xlfn.IFNA(VLOOKUP(E1210,الاوردرات!$B$1:$C$600,2,0),"")</f>
        <v/>
      </c>
      <c r="L1210" s="52"/>
      <c r="N1210" s="21" t="str">
        <f t="shared" si="39"/>
        <v/>
      </c>
      <c r="O1210" s="22" t="str">
        <f>_xlfn.IFNA((VLOOKUP(F1210,help!$C$2:$F$12,4,0))*(N1210*24),"")</f>
        <v/>
      </c>
      <c r="AP1210" s="17">
        <f t="shared" si="38"/>
        <v>0</v>
      </c>
    </row>
    <row r="1211" spans="2:42" ht="33" x14ac:dyDescent="0.25">
      <c r="B1211" s="13">
        <f>COUNTIFS($E$3:E1211,'تقرير منتج تام'!$E$4)</f>
        <v>8</v>
      </c>
      <c r="C1211" s="37"/>
      <c r="D1211" s="38"/>
      <c r="E1211" s="37"/>
      <c r="F1211" s="39"/>
      <c r="G1211" s="40"/>
      <c r="H1211" s="40"/>
      <c r="I1211" s="41"/>
      <c r="J1211" s="41"/>
      <c r="K1211" s="26" t="str">
        <f>_xlfn.IFNA(VLOOKUP(E1211,الاوردرات!$B$1:$C$600,2,0),"")</f>
        <v/>
      </c>
      <c r="L1211" s="52"/>
      <c r="N1211" s="21" t="str">
        <f t="shared" si="39"/>
        <v/>
      </c>
      <c r="O1211" s="22" t="str">
        <f>_xlfn.IFNA((VLOOKUP(F1211,help!$C$2:$F$12,4,0))*(N1211*24),"")</f>
        <v/>
      </c>
      <c r="AP1211" s="17">
        <f t="shared" si="38"/>
        <v>0</v>
      </c>
    </row>
    <row r="1212" spans="2:42" ht="33" x14ac:dyDescent="0.25">
      <c r="B1212" s="13">
        <f>COUNTIFS($E$3:E1212,'تقرير منتج تام'!$E$4)</f>
        <v>8</v>
      </c>
      <c r="C1212" s="37"/>
      <c r="D1212" s="38"/>
      <c r="E1212" s="37"/>
      <c r="F1212" s="39"/>
      <c r="G1212" s="40"/>
      <c r="H1212" s="40"/>
      <c r="I1212" s="41"/>
      <c r="J1212" s="41"/>
      <c r="K1212" s="26" t="str">
        <f>_xlfn.IFNA(VLOOKUP(E1212,الاوردرات!$B$1:$C$600,2,0),"")</f>
        <v/>
      </c>
      <c r="L1212" s="52"/>
      <c r="N1212" s="21" t="str">
        <f t="shared" si="39"/>
        <v/>
      </c>
      <c r="O1212" s="22" t="str">
        <f>_xlfn.IFNA((VLOOKUP(F1212,help!$C$2:$F$12,4,0))*(N1212*24),"")</f>
        <v/>
      </c>
      <c r="AP1212" s="17">
        <f t="shared" si="38"/>
        <v>0</v>
      </c>
    </row>
    <row r="1213" spans="2:42" ht="33" x14ac:dyDescent="0.25">
      <c r="B1213" s="13">
        <f>COUNTIFS($E$3:E1213,'تقرير منتج تام'!$E$4)</f>
        <v>8</v>
      </c>
      <c r="C1213" s="37"/>
      <c r="D1213" s="38"/>
      <c r="E1213" s="37"/>
      <c r="F1213" s="39"/>
      <c r="G1213" s="40"/>
      <c r="H1213" s="40"/>
      <c r="I1213" s="41"/>
      <c r="J1213" s="41"/>
      <c r="K1213" s="26" t="str">
        <f>_xlfn.IFNA(VLOOKUP(E1213,الاوردرات!$B$1:$C$600,2,0),"")</f>
        <v/>
      </c>
      <c r="L1213" s="52"/>
      <c r="N1213" s="21" t="str">
        <f t="shared" si="39"/>
        <v/>
      </c>
      <c r="O1213" s="22" t="str">
        <f>_xlfn.IFNA((VLOOKUP(F1213,help!$C$2:$F$12,4,0))*(N1213*24),"")</f>
        <v/>
      </c>
      <c r="AP1213" s="17">
        <f t="shared" si="38"/>
        <v>0</v>
      </c>
    </row>
    <row r="1214" spans="2:42" ht="33" x14ac:dyDescent="0.25">
      <c r="B1214" s="13">
        <f>COUNTIFS($E$3:E1214,'تقرير منتج تام'!$E$4)</f>
        <v>8</v>
      </c>
      <c r="C1214" s="37"/>
      <c r="D1214" s="38"/>
      <c r="E1214" s="37"/>
      <c r="F1214" s="39"/>
      <c r="G1214" s="40"/>
      <c r="H1214" s="40"/>
      <c r="I1214" s="41"/>
      <c r="J1214" s="41"/>
      <c r="K1214" s="26" t="str">
        <f>_xlfn.IFNA(VLOOKUP(E1214,الاوردرات!$B$1:$C$600,2,0),"")</f>
        <v/>
      </c>
      <c r="L1214" s="52"/>
      <c r="N1214" s="21" t="str">
        <f t="shared" si="39"/>
        <v/>
      </c>
      <c r="O1214" s="22" t="str">
        <f>_xlfn.IFNA((VLOOKUP(F1214,help!$C$2:$F$12,4,0))*(N1214*24),"")</f>
        <v/>
      </c>
      <c r="AP1214" s="17">
        <f t="shared" si="38"/>
        <v>0</v>
      </c>
    </row>
    <row r="1215" spans="2:42" ht="33" x14ac:dyDescent="0.25">
      <c r="B1215" s="13">
        <f>COUNTIFS($E$3:E1215,'تقرير منتج تام'!$E$4)</f>
        <v>8</v>
      </c>
      <c r="C1215" s="37"/>
      <c r="D1215" s="38"/>
      <c r="E1215" s="37"/>
      <c r="F1215" s="39"/>
      <c r="G1215" s="40"/>
      <c r="H1215" s="40"/>
      <c r="I1215" s="41"/>
      <c r="J1215" s="41"/>
      <c r="K1215" s="26" t="str">
        <f>_xlfn.IFNA(VLOOKUP(E1215,الاوردرات!$B$1:$C$600,2,0),"")</f>
        <v/>
      </c>
      <c r="L1215" s="52"/>
      <c r="N1215" s="21" t="str">
        <f t="shared" si="39"/>
        <v/>
      </c>
      <c r="O1215" s="22" t="str">
        <f>_xlfn.IFNA((VLOOKUP(F1215,help!$C$2:$F$12,4,0))*(N1215*24),"")</f>
        <v/>
      </c>
      <c r="AP1215" s="17">
        <f t="shared" si="38"/>
        <v>0</v>
      </c>
    </row>
    <row r="1216" spans="2:42" ht="33" x14ac:dyDescent="0.25">
      <c r="B1216" s="13">
        <f>COUNTIFS($E$3:E1216,'تقرير منتج تام'!$E$4)</f>
        <v>8</v>
      </c>
      <c r="C1216" s="37"/>
      <c r="D1216" s="38"/>
      <c r="E1216" s="37"/>
      <c r="F1216" s="39"/>
      <c r="G1216" s="40"/>
      <c r="H1216" s="40"/>
      <c r="I1216" s="41"/>
      <c r="J1216" s="41"/>
      <c r="K1216" s="26" t="str">
        <f>_xlfn.IFNA(VLOOKUP(E1216,الاوردرات!$B$1:$C$600,2,0),"")</f>
        <v/>
      </c>
      <c r="L1216" s="52"/>
      <c r="N1216" s="21" t="str">
        <f t="shared" si="39"/>
        <v/>
      </c>
      <c r="O1216" s="22" t="str">
        <f>_xlfn.IFNA((VLOOKUP(F1216,help!$C$2:$F$12,4,0))*(N1216*24),"")</f>
        <v/>
      </c>
      <c r="AP1216" s="17">
        <f t="shared" si="38"/>
        <v>0</v>
      </c>
    </row>
    <row r="1217" spans="2:42" ht="33" x14ac:dyDescent="0.25">
      <c r="B1217" s="13">
        <f>COUNTIFS($E$3:E1217,'تقرير منتج تام'!$E$4)</f>
        <v>8</v>
      </c>
      <c r="C1217" s="37"/>
      <c r="D1217" s="38"/>
      <c r="E1217" s="37"/>
      <c r="F1217" s="39"/>
      <c r="G1217" s="40"/>
      <c r="H1217" s="40"/>
      <c r="I1217" s="41"/>
      <c r="J1217" s="41"/>
      <c r="K1217" s="26" t="str">
        <f>_xlfn.IFNA(VLOOKUP(E1217,الاوردرات!$B$1:$C$600,2,0),"")</f>
        <v/>
      </c>
      <c r="L1217" s="52"/>
      <c r="N1217" s="21" t="str">
        <f t="shared" si="39"/>
        <v/>
      </c>
      <c r="O1217" s="22" t="str">
        <f>_xlfn.IFNA((VLOOKUP(F1217,help!$C$2:$F$12,4,0))*(N1217*24),"")</f>
        <v/>
      </c>
      <c r="AP1217" s="17">
        <f t="shared" si="38"/>
        <v>0</v>
      </c>
    </row>
    <row r="1218" spans="2:42" ht="33" x14ac:dyDescent="0.25">
      <c r="B1218" s="13">
        <f>COUNTIFS($E$3:E1218,'تقرير منتج تام'!$E$4)</f>
        <v>8</v>
      </c>
      <c r="C1218" s="37"/>
      <c r="D1218" s="38"/>
      <c r="E1218" s="37"/>
      <c r="F1218" s="39"/>
      <c r="G1218" s="40"/>
      <c r="H1218" s="40"/>
      <c r="I1218" s="41"/>
      <c r="J1218" s="41"/>
      <c r="K1218" s="26" t="str">
        <f>_xlfn.IFNA(VLOOKUP(E1218,الاوردرات!$B$1:$C$600,2,0),"")</f>
        <v/>
      </c>
      <c r="L1218" s="52"/>
      <c r="N1218" s="21" t="str">
        <f t="shared" si="39"/>
        <v/>
      </c>
      <c r="O1218" s="22" t="str">
        <f>_xlfn.IFNA((VLOOKUP(F1218,help!$C$2:$F$12,4,0))*(N1218*24),"")</f>
        <v/>
      </c>
      <c r="AP1218" s="17">
        <f t="shared" si="38"/>
        <v>0</v>
      </c>
    </row>
    <row r="1219" spans="2:42" ht="33" x14ac:dyDescent="0.25">
      <c r="B1219" s="13">
        <f>COUNTIFS($E$3:E1219,'تقرير منتج تام'!$E$4)</f>
        <v>8</v>
      </c>
      <c r="C1219" s="37"/>
      <c r="D1219" s="38"/>
      <c r="E1219" s="37"/>
      <c r="F1219" s="39"/>
      <c r="G1219" s="40"/>
      <c r="H1219" s="40"/>
      <c r="I1219" s="41"/>
      <c r="J1219" s="41"/>
      <c r="K1219" s="26" t="str">
        <f>_xlfn.IFNA(VLOOKUP(E1219,الاوردرات!$B$1:$C$600,2,0),"")</f>
        <v/>
      </c>
      <c r="L1219" s="52"/>
      <c r="N1219" s="21" t="str">
        <f t="shared" si="39"/>
        <v/>
      </c>
      <c r="O1219" s="22" t="str">
        <f>_xlfn.IFNA((VLOOKUP(F1219,help!$C$2:$F$12,4,0))*(N1219*24),"")</f>
        <v/>
      </c>
      <c r="AP1219" s="17">
        <f t="shared" si="38"/>
        <v>0</v>
      </c>
    </row>
    <row r="1220" spans="2:42" ht="33" x14ac:dyDescent="0.25">
      <c r="B1220" s="13">
        <f>COUNTIFS($E$3:E1220,'تقرير منتج تام'!$E$4)</f>
        <v>8</v>
      </c>
      <c r="C1220" s="37"/>
      <c r="D1220" s="38"/>
      <c r="E1220" s="37"/>
      <c r="F1220" s="39"/>
      <c r="G1220" s="40"/>
      <c r="H1220" s="40"/>
      <c r="I1220" s="41"/>
      <c r="J1220" s="41"/>
      <c r="K1220" s="26" t="str">
        <f>_xlfn.IFNA(VLOOKUP(E1220,الاوردرات!$B$1:$C$600,2,0),"")</f>
        <v/>
      </c>
      <c r="L1220" s="52"/>
      <c r="N1220" s="21" t="str">
        <f t="shared" si="39"/>
        <v/>
      </c>
      <c r="O1220" s="22" t="str">
        <f>_xlfn.IFNA((VLOOKUP(F1220,help!$C$2:$F$12,4,0))*(N1220*24),"")</f>
        <v/>
      </c>
      <c r="AP1220" s="17">
        <f t="shared" ref="AP1220:AP1283" si="40">D1220</f>
        <v>0</v>
      </c>
    </row>
    <row r="1221" spans="2:42" ht="33" x14ac:dyDescent="0.25">
      <c r="B1221" s="13">
        <f>COUNTIFS($E$3:E1221,'تقرير منتج تام'!$E$4)</f>
        <v>8</v>
      </c>
      <c r="C1221" s="37"/>
      <c r="D1221" s="38"/>
      <c r="E1221" s="37"/>
      <c r="F1221" s="39"/>
      <c r="G1221" s="40"/>
      <c r="H1221" s="40"/>
      <c r="I1221" s="41"/>
      <c r="J1221" s="41"/>
      <c r="K1221" s="26" t="str">
        <f>_xlfn.IFNA(VLOOKUP(E1221,الاوردرات!$B$1:$C$600,2,0),"")</f>
        <v/>
      </c>
      <c r="L1221" s="52"/>
      <c r="N1221" s="21" t="str">
        <f t="shared" si="39"/>
        <v/>
      </c>
      <c r="O1221" s="22" t="str">
        <f>_xlfn.IFNA((VLOOKUP(F1221,help!$C$2:$F$12,4,0))*(N1221*24),"")</f>
        <v/>
      </c>
      <c r="AP1221" s="17">
        <f t="shared" si="40"/>
        <v>0</v>
      </c>
    </row>
    <row r="1222" spans="2:42" ht="33" x14ac:dyDescent="0.25">
      <c r="B1222" s="13">
        <f>COUNTIFS($E$3:E1222,'تقرير منتج تام'!$E$4)</f>
        <v>8</v>
      </c>
      <c r="C1222" s="37"/>
      <c r="D1222" s="38"/>
      <c r="E1222" s="37"/>
      <c r="F1222" s="39"/>
      <c r="G1222" s="40"/>
      <c r="H1222" s="40"/>
      <c r="I1222" s="41"/>
      <c r="J1222" s="41"/>
      <c r="K1222" s="26" t="str">
        <f>_xlfn.IFNA(VLOOKUP(E1222,الاوردرات!$B$1:$C$600,2,0),"")</f>
        <v/>
      </c>
      <c r="L1222" s="52"/>
      <c r="N1222" s="21" t="str">
        <f t="shared" si="39"/>
        <v/>
      </c>
      <c r="O1222" s="22" t="str">
        <f>_xlfn.IFNA((VLOOKUP(F1222,help!$C$2:$F$12,4,0))*(N1222*24),"")</f>
        <v/>
      </c>
      <c r="AP1222" s="17">
        <f t="shared" si="40"/>
        <v>0</v>
      </c>
    </row>
    <row r="1223" spans="2:42" ht="33" x14ac:dyDescent="0.25">
      <c r="B1223" s="13">
        <f>COUNTIFS($E$3:E1223,'تقرير منتج تام'!$E$4)</f>
        <v>8</v>
      </c>
      <c r="C1223" s="37"/>
      <c r="D1223" s="38"/>
      <c r="E1223" s="37"/>
      <c r="F1223" s="39"/>
      <c r="G1223" s="40"/>
      <c r="H1223" s="40"/>
      <c r="I1223" s="41"/>
      <c r="J1223" s="41"/>
      <c r="K1223" s="26" t="str">
        <f>_xlfn.IFNA(VLOOKUP(E1223,الاوردرات!$B$1:$C$600,2,0),"")</f>
        <v/>
      </c>
      <c r="L1223" s="52"/>
      <c r="N1223" s="21" t="str">
        <f t="shared" si="39"/>
        <v/>
      </c>
      <c r="O1223" s="22" t="str">
        <f>_xlfn.IFNA((VLOOKUP(F1223,help!$C$2:$F$12,4,0))*(N1223*24),"")</f>
        <v/>
      </c>
      <c r="AP1223" s="17">
        <f t="shared" si="40"/>
        <v>0</v>
      </c>
    </row>
    <row r="1224" spans="2:42" ht="33" x14ac:dyDescent="0.25">
      <c r="B1224" s="13">
        <f>COUNTIFS($E$3:E1224,'تقرير منتج تام'!$E$4)</f>
        <v>8</v>
      </c>
      <c r="C1224" s="37"/>
      <c r="D1224" s="38"/>
      <c r="E1224" s="37"/>
      <c r="F1224" s="39"/>
      <c r="G1224" s="40"/>
      <c r="H1224" s="40"/>
      <c r="I1224" s="41"/>
      <c r="J1224" s="41"/>
      <c r="K1224" s="26" t="str">
        <f>_xlfn.IFNA(VLOOKUP(E1224,الاوردرات!$B$1:$C$600,2,0),"")</f>
        <v/>
      </c>
      <c r="L1224" s="52"/>
      <c r="N1224" s="21" t="str">
        <f t="shared" si="39"/>
        <v/>
      </c>
      <c r="O1224" s="22" t="str">
        <f>_xlfn.IFNA((VLOOKUP(F1224,help!$C$2:$F$12,4,0))*(N1224*24),"")</f>
        <v/>
      </c>
      <c r="AP1224" s="17">
        <f t="shared" si="40"/>
        <v>0</v>
      </c>
    </row>
    <row r="1225" spans="2:42" ht="33" x14ac:dyDescent="0.25">
      <c r="B1225" s="13">
        <f>COUNTIFS($E$3:E1225,'تقرير منتج تام'!$E$4)</f>
        <v>8</v>
      </c>
      <c r="C1225" s="37"/>
      <c r="D1225" s="38"/>
      <c r="E1225" s="37"/>
      <c r="F1225" s="39"/>
      <c r="G1225" s="40"/>
      <c r="H1225" s="40"/>
      <c r="I1225" s="41"/>
      <c r="J1225" s="41"/>
      <c r="K1225" s="26" t="str">
        <f>_xlfn.IFNA(VLOOKUP(E1225,الاوردرات!$B$1:$C$600,2,0),"")</f>
        <v/>
      </c>
      <c r="L1225" s="52"/>
      <c r="N1225" s="21" t="str">
        <f t="shared" si="39"/>
        <v/>
      </c>
      <c r="O1225" s="22" t="str">
        <f>_xlfn.IFNA((VLOOKUP(F1225,help!$C$2:$F$12,4,0))*(N1225*24),"")</f>
        <v/>
      </c>
      <c r="AP1225" s="17">
        <f t="shared" si="40"/>
        <v>0</v>
      </c>
    </row>
    <row r="1226" spans="2:42" ht="33" x14ac:dyDescent="0.25">
      <c r="B1226" s="13">
        <f>COUNTIFS($E$3:E1226,'تقرير منتج تام'!$E$4)</f>
        <v>8</v>
      </c>
      <c r="C1226" s="37"/>
      <c r="D1226" s="38"/>
      <c r="E1226" s="37"/>
      <c r="F1226" s="39"/>
      <c r="G1226" s="40"/>
      <c r="H1226" s="40"/>
      <c r="I1226" s="41"/>
      <c r="J1226" s="41"/>
      <c r="K1226" s="26" t="str">
        <f>_xlfn.IFNA(VLOOKUP(E1226,الاوردرات!$B$1:$C$600,2,0),"")</f>
        <v/>
      </c>
      <c r="L1226" s="52"/>
      <c r="N1226" s="21" t="str">
        <f t="shared" si="39"/>
        <v/>
      </c>
      <c r="O1226" s="22" t="str">
        <f>_xlfn.IFNA((VLOOKUP(F1226,help!$C$2:$F$12,4,0))*(N1226*24),"")</f>
        <v/>
      </c>
      <c r="AP1226" s="17">
        <f t="shared" si="40"/>
        <v>0</v>
      </c>
    </row>
    <row r="1227" spans="2:42" ht="33" x14ac:dyDescent="0.25">
      <c r="B1227" s="13">
        <f>COUNTIFS($E$3:E1227,'تقرير منتج تام'!$E$4)</f>
        <v>8</v>
      </c>
      <c r="C1227" s="37"/>
      <c r="D1227" s="38"/>
      <c r="E1227" s="37"/>
      <c r="F1227" s="39"/>
      <c r="G1227" s="40"/>
      <c r="H1227" s="40"/>
      <c r="I1227" s="41"/>
      <c r="J1227" s="41"/>
      <c r="K1227" s="26" t="str">
        <f>_xlfn.IFNA(VLOOKUP(E1227,الاوردرات!$B$1:$C$600,2,0),"")</f>
        <v/>
      </c>
      <c r="L1227" s="52"/>
      <c r="N1227" s="21" t="str">
        <f t="shared" si="39"/>
        <v/>
      </c>
      <c r="O1227" s="22" t="str">
        <f>_xlfn.IFNA((VLOOKUP(F1227,help!$C$2:$F$12,4,0))*(N1227*24),"")</f>
        <v/>
      </c>
      <c r="AP1227" s="17">
        <f t="shared" si="40"/>
        <v>0</v>
      </c>
    </row>
    <row r="1228" spans="2:42" ht="33" x14ac:dyDescent="0.25">
      <c r="B1228" s="13">
        <f>COUNTIFS($E$3:E1228,'تقرير منتج تام'!$E$4)</f>
        <v>8</v>
      </c>
      <c r="C1228" s="37"/>
      <c r="D1228" s="38"/>
      <c r="E1228" s="37"/>
      <c r="F1228" s="39"/>
      <c r="G1228" s="40"/>
      <c r="H1228" s="40"/>
      <c r="I1228" s="41"/>
      <c r="J1228" s="41"/>
      <c r="K1228" s="26" t="str">
        <f>_xlfn.IFNA(VLOOKUP(E1228,الاوردرات!$B$1:$C$600,2,0),"")</f>
        <v/>
      </c>
      <c r="L1228" s="52"/>
      <c r="N1228" s="21" t="str">
        <f t="shared" si="39"/>
        <v/>
      </c>
      <c r="O1228" s="22" t="str">
        <f>_xlfn.IFNA((VLOOKUP(F1228,help!$C$2:$F$12,4,0))*(N1228*24),"")</f>
        <v/>
      </c>
      <c r="AP1228" s="17">
        <f t="shared" si="40"/>
        <v>0</v>
      </c>
    </row>
    <row r="1229" spans="2:42" ht="33" x14ac:dyDescent="0.25">
      <c r="B1229" s="13">
        <f>COUNTIFS($E$3:E1229,'تقرير منتج تام'!$E$4)</f>
        <v>8</v>
      </c>
      <c r="C1229" s="37"/>
      <c r="D1229" s="38"/>
      <c r="E1229" s="37"/>
      <c r="F1229" s="39"/>
      <c r="G1229" s="40"/>
      <c r="H1229" s="40"/>
      <c r="I1229" s="41"/>
      <c r="J1229" s="41"/>
      <c r="K1229" s="26" t="str">
        <f>_xlfn.IFNA(VLOOKUP(E1229,الاوردرات!$B$1:$C$600,2,0),"")</f>
        <v/>
      </c>
      <c r="L1229" s="52"/>
      <c r="N1229" s="21" t="str">
        <f t="shared" si="39"/>
        <v/>
      </c>
      <c r="O1229" s="22" t="str">
        <f>_xlfn.IFNA((VLOOKUP(F1229,help!$C$2:$F$12,4,0))*(N1229*24),"")</f>
        <v/>
      </c>
      <c r="AP1229" s="17">
        <f t="shared" si="40"/>
        <v>0</v>
      </c>
    </row>
    <row r="1230" spans="2:42" ht="33" x14ac:dyDescent="0.25">
      <c r="B1230" s="13">
        <f>COUNTIFS($E$3:E1230,'تقرير منتج تام'!$E$4)</f>
        <v>8</v>
      </c>
      <c r="C1230" s="37"/>
      <c r="D1230" s="38"/>
      <c r="E1230" s="37"/>
      <c r="F1230" s="39"/>
      <c r="G1230" s="40"/>
      <c r="H1230" s="40"/>
      <c r="I1230" s="41"/>
      <c r="J1230" s="41"/>
      <c r="K1230" s="26" t="str">
        <f>_xlfn.IFNA(VLOOKUP(E1230,الاوردرات!$B$1:$C$600,2,0),"")</f>
        <v/>
      </c>
      <c r="L1230" s="52"/>
      <c r="N1230" s="21" t="str">
        <f t="shared" si="39"/>
        <v/>
      </c>
      <c r="O1230" s="22" t="str">
        <f>_xlfn.IFNA((VLOOKUP(F1230,help!$C$2:$F$12,4,0))*(N1230*24),"")</f>
        <v/>
      </c>
      <c r="AP1230" s="17">
        <f t="shared" si="40"/>
        <v>0</v>
      </c>
    </row>
    <row r="1231" spans="2:42" ht="33" x14ac:dyDescent="0.25">
      <c r="B1231" s="13">
        <f>COUNTIFS($E$3:E1231,'تقرير منتج تام'!$E$4)</f>
        <v>8</v>
      </c>
      <c r="C1231" s="37"/>
      <c r="D1231" s="38"/>
      <c r="E1231" s="37"/>
      <c r="F1231" s="39"/>
      <c r="G1231" s="40"/>
      <c r="H1231" s="40"/>
      <c r="I1231" s="41"/>
      <c r="J1231" s="41"/>
      <c r="K1231" s="26" t="str">
        <f>_xlfn.IFNA(VLOOKUP(E1231,الاوردرات!$B$1:$C$600,2,0),"")</f>
        <v/>
      </c>
      <c r="L1231" s="52"/>
      <c r="N1231" s="21" t="str">
        <f t="shared" si="39"/>
        <v/>
      </c>
      <c r="O1231" s="22" t="str">
        <f>_xlfn.IFNA((VLOOKUP(F1231,help!$C$2:$F$12,4,0))*(N1231*24),"")</f>
        <v/>
      </c>
      <c r="AP1231" s="17">
        <f t="shared" si="40"/>
        <v>0</v>
      </c>
    </row>
    <row r="1232" spans="2:42" ht="33" x14ac:dyDescent="0.25">
      <c r="B1232" s="13">
        <f>COUNTIFS($E$3:E1232,'تقرير منتج تام'!$E$4)</f>
        <v>8</v>
      </c>
      <c r="C1232" s="37"/>
      <c r="D1232" s="38"/>
      <c r="E1232" s="37"/>
      <c r="F1232" s="39"/>
      <c r="G1232" s="40"/>
      <c r="H1232" s="40"/>
      <c r="I1232" s="41"/>
      <c r="J1232" s="41"/>
      <c r="K1232" s="26" t="str">
        <f>_xlfn.IFNA(VLOOKUP(E1232,الاوردرات!$B$1:$C$600,2,0),"")</f>
        <v/>
      </c>
      <c r="L1232" s="52"/>
      <c r="N1232" s="21" t="str">
        <f t="shared" si="39"/>
        <v/>
      </c>
      <c r="O1232" s="22" t="str">
        <f>_xlfn.IFNA((VLOOKUP(F1232,help!$C$2:$F$12,4,0))*(N1232*24),"")</f>
        <v/>
      </c>
      <c r="AP1232" s="17">
        <f t="shared" si="40"/>
        <v>0</v>
      </c>
    </row>
    <row r="1233" spans="2:42" ht="33" x14ac:dyDescent="0.25">
      <c r="B1233" s="13">
        <f>COUNTIFS($E$3:E1233,'تقرير منتج تام'!$E$4)</f>
        <v>8</v>
      </c>
      <c r="C1233" s="37"/>
      <c r="D1233" s="38"/>
      <c r="E1233" s="37"/>
      <c r="F1233" s="39"/>
      <c r="G1233" s="40"/>
      <c r="H1233" s="40"/>
      <c r="I1233" s="41"/>
      <c r="J1233" s="41"/>
      <c r="K1233" s="26" t="str">
        <f>_xlfn.IFNA(VLOOKUP(E1233,الاوردرات!$B$1:$C$600,2,0),"")</f>
        <v/>
      </c>
      <c r="L1233" s="52"/>
      <c r="N1233" s="21" t="str">
        <f t="shared" si="39"/>
        <v/>
      </c>
      <c r="O1233" s="22" t="str">
        <f>_xlfn.IFNA((VLOOKUP(F1233,help!$C$2:$F$12,4,0))*(N1233*24),"")</f>
        <v/>
      </c>
      <c r="AP1233" s="17">
        <f t="shared" si="40"/>
        <v>0</v>
      </c>
    </row>
    <row r="1234" spans="2:42" ht="33" x14ac:dyDescent="0.25">
      <c r="B1234" s="13">
        <f>COUNTIFS($E$3:E1234,'تقرير منتج تام'!$E$4)</f>
        <v>8</v>
      </c>
      <c r="C1234" s="37"/>
      <c r="D1234" s="38"/>
      <c r="E1234" s="37"/>
      <c r="F1234" s="39"/>
      <c r="G1234" s="40"/>
      <c r="H1234" s="40"/>
      <c r="I1234" s="41"/>
      <c r="J1234" s="41"/>
      <c r="K1234" s="26" t="str">
        <f>_xlfn.IFNA(VLOOKUP(E1234,الاوردرات!$B$1:$C$600,2,0),"")</f>
        <v/>
      </c>
      <c r="L1234" s="52"/>
      <c r="N1234" s="21" t="str">
        <f t="shared" si="39"/>
        <v/>
      </c>
      <c r="O1234" s="22" t="str">
        <f>_xlfn.IFNA((VLOOKUP(F1234,help!$C$2:$F$12,4,0))*(N1234*24),"")</f>
        <v/>
      </c>
      <c r="AP1234" s="17">
        <f t="shared" si="40"/>
        <v>0</v>
      </c>
    </row>
    <row r="1235" spans="2:42" ht="33" x14ac:dyDescent="0.25">
      <c r="B1235" s="13">
        <f>COUNTIFS($E$3:E1235,'تقرير منتج تام'!$E$4)</f>
        <v>8</v>
      </c>
      <c r="C1235" s="37"/>
      <c r="D1235" s="38"/>
      <c r="E1235" s="37"/>
      <c r="F1235" s="39"/>
      <c r="G1235" s="40"/>
      <c r="H1235" s="40"/>
      <c r="I1235" s="41"/>
      <c r="J1235" s="41"/>
      <c r="K1235" s="26" t="str">
        <f>_xlfn.IFNA(VLOOKUP(E1235,الاوردرات!$B$1:$C$600,2,0),"")</f>
        <v/>
      </c>
      <c r="L1235" s="52"/>
      <c r="N1235" s="21" t="str">
        <f t="shared" si="39"/>
        <v/>
      </c>
      <c r="O1235" s="22" t="str">
        <f>_xlfn.IFNA((VLOOKUP(F1235,help!$C$2:$F$12,4,0))*(N1235*24),"")</f>
        <v/>
      </c>
      <c r="AP1235" s="17">
        <f t="shared" si="40"/>
        <v>0</v>
      </c>
    </row>
    <row r="1236" spans="2:42" ht="33" x14ac:dyDescent="0.25">
      <c r="B1236" s="13">
        <f>COUNTIFS($E$3:E1236,'تقرير منتج تام'!$E$4)</f>
        <v>8</v>
      </c>
      <c r="C1236" s="37"/>
      <c r="D1236" s="38"/>
      <c r="E1236" s="37"/>
      <c r="F1236" s="39"/>
      <c r="G1236" s="40"/>
      <c r="H1236" s="40"/>
      <c r="I1236" s="41"/>
      <c r="J1236" s="41"/>
      <c r="K1236" s="26" t="str">
        <f>_xlfn.IFNA(VLOOKUP(E1236,الاوردرات!$B$1:$C$600,2,0),"")</f>
        <v/>
      </c>
      <c r="L1236" s="52"/>
      <c r="N1236" s="21" t="str">
        <f t="shared" si="39"/>
        <v/>
      </c>
      <c r="O1236" s="22" t="str">
        <f>_xlfn.IFNA((VLOOKUP(F1236,help!$C$2:$F$12,4,0))*(N1236*24),"")</f>
        <v/>
      </c>
      <c r="AP1236" s="17">
        <f t="shared" si="40"/>
        <v>0</v>
      </c>
    </row>
    <row r="1237" spans="2:42" ht="33" x14ac:dyDescent="0.25">
      <c r="B1237" s="13">
        <f>COUNTIFS($E$3:E1237,'تقرير منتج تام'!$E$4)</f>
        <v>8</v>
      </c>
      <c r="C1237" s="37"/>
      <c r="D1237" s="38"/>
      <c r="E1237" s="37"/>
      <c r="F1237" s="39"/>
      <c r="G1237" s="40"/>
      <c r="H1237" s="40"/>
      <c r="I1237" s="41"/>
      <c r="J1237" s="41"/>
      <c r="K1237" s="26" t="str">
        <f>_xlfn.IFNA(VLOOKUP(E1237,الاوردرات!$B$1:$C$600,2,0),"")</f>
        <v/>
      </c>
      <c r="L1237" s="52"/>
      <c r="N1237" s="21" t="str">
        <f t="shared" si="39"/>
        <v/>
      </c>
      <c r="O1237" s="22" t="str">
        <f>_xlfn.IFNA((VLOOKUP(F1237,help!$C$2:$F$12,4,0))*(N1237*24),"")</f>
        <v/>
      </c>
      <c r="AP1237" s="17">
        <f t="shared" si="40"/>
        <v>0</v>
      </c>
    </row>
    <row r="1238" spans="2:42" ht="33" x14ac:dyDescent="0.25">
      <c r="B1238" s="13">
        <f>COUNTIFS($E$3:E1238,'تقرير منتج تام'!$E$4)</f>
        <v>8</v>
      </c>
      <c r="C1238" s="37"/>
      <c r="D1238" s="38"/>
      <c r="E1238" s="37"/>
      <c r="F1238" s="39"/>
      <c r="G1238" s="40"/>
      <c r="H1238" s="40"/>
      <c r="I1238" s="41"/>
      <c r="J1238" s="41"/>
      <c r="K1238" s="26" t="str">
        <f>_xlfn.IFNA(VLOOKUP(E1238,الاوردرات!$B$1:$C$600,2,0),"")</f>
        <v/>
      </c>
      <c r="L1238" s="52"/>
      <c r="N1238" s="21" t="str">
        <f t="shared" si="39"/>
        <v/>
      </c>
      <c r="O1238" s="22" t="str">
        <f>_xlfn.IFNA((VLOOKUP(F1238,help!$C$2:$F$12,4,0))*(N1238*24),"")</f>
        <v/>
      </c>
      <c r="AP1238" s="17">
        <f t="shared" si="40"/>
        <v>0</v>
      </c>
    </row>
    <row r="1239" spans="2:42" ht="33" x14ac:dyDescent="0.25">
      <c r="B1239" s="13">
        <f>COUNTIFS($E$3:E1239,'تقرير منتج تام'!$E$4)</f>
        <v>8</v>
      </c>
      <c r="C1239" s="37"/>
      <c r="D1239" s="38"/>
      <c r="E1239" s="37"/>
      <c r="F1239" s="39"/>
      <c r="G1239" s="40"/>
      <c r="H1239" s="40"/>
      <c r="I1239" s="41"/>
      <c r="J1239" s="41"/>
      <c r="K1239" s="26" t="str">
        <f>_xlfn.IFNA(VLOOKUP(E1239,الاوردرات!$B$1:$C$600,2,0),"")</f>
        <v/>
      </c>
      <c r="L1239" s="52"/>
      <c r="N1239" s="21" t="str">
        <f t="shared" si="39"/>
        <v/>
      </c>
      <c r="O1239" s="22" t="str">
        <f>_xlfn.IFNA((VLOOKUP(F1239,help!$C$2:$F$12,4,0))*(N1239*24),"")</f>
        <v/>
      </c>
      <c r="AP1239" s="17">
        <f t="shared" si="40"/>
        <v>0</v>
      </c>
    </row>
    <row r="1240" spans="2:42" ht="33" x14ac:dyDescent="0.25">
      <c r="B1240" s="13">
        <f>COUNTIFS($E$3:E1240,'تقرير منتج تام'!$E$4)</f>
        <v>8</v>
      </c>
      <c r="C1240" s="37"/>
      <c r="D1240" s="38"/>
      <c r="E1240" s="37"/>
      <c r="F1240" s="39"/>
      <c r="G1240" s="40"/>
      <c r="H1240" s="40"/>
      <c r="I1240" s="41"/>
      <c r="J1240" s="41"/>
      <c r="K1240" s="26" t="str">
        <f>_xlfn.IFNA(VLOOKUP(E1240,الاوردرات!$B$1:$C$600,2,0),"")</f>
        <v/>
      </c>
      <c r="L1240" s="52"/>
      <c r="N1240" s="21" t="str">
        <f t="shared" si="39"/>
        <v/>
      </c>
      <c r="O1240" s="22" t="str">
        <f>_xlfn.IFNA((VLOOKUP(F1240,help!$C$2:$F$12,4,0))*(N1240*24),"")</f>
        <v/>
      </c>
      <c r="AP1240" s="17">
        <f t="shared" si="40"/>
        <v>0</v>
      </c>
    </row>
    <row r="1241" spans="2:42" ht="33" x14ac:dyDescent="0.25">
      <c r="B1241" s="13">
        <f>COUNTIFS($E$3:E1241,'تقرير منتج تام'!$E$4)</f>
        <v>8</v>
      </c>
      <c r="C1241" s="37"/>
      <c r="D1241" s="38"/>
      <c r="E1241" s="37"/>
      <c r="F1241" s="39"/>
      <c r="G1241" s="40"/>
      <c r="H1241" s="40"/>
      <c r="I1241" s="41"/>
      <c r="J1241" s="41"/>
      <c r="K1241" s="26" t="str">
        <f>_xlfn.IFNA(VLOOKUP(E1241,الاوردرات!$B$1:$C$600,2,0),"")</f>
        <v/>
      </c>
      <c r="L1241" s="52"/>
      <c r="N1241" s="21" t="str">
        <f t="shared" si="39"/>
        <v/>
      </c>
      <c r="O1241" s="22" t="str">
        <f>_xlfn.IFNA((VLOOKUP(F1241,help!$C$2:$F$12,4,0))*(N1241*24),"")</f>
        <v/>
      </c>
      <c r="AP1241" s="17">
        <f t="shared" si="40"/>
        <v>0</v>
      </c>
    </row>
    <row r="1242" spans="2:42" ht="33" x14ac:dyDescent="0.25">
      <c r="B1242" s="13">
        <f>COUNTIFS($E$3:E1242,'تقرير منتج تام'!$E$4)</f>
        <v>8</v>
      </c>
      <c r="C1242" s="37"/>
      <c r="D1242" s="38"/>
      <c r="E1242" s="37"/>
      <c r="F1242" s="39"/>
      <c r="G1242" s="40"/>
      <c r="H1242" s="40"/>
      <c r="I1242" s="41"/>
      <c r="J1242" s="41"/>
      <c r="K1242" s="26" t="str">
        <f>_xlfn.IFNA(VLOOKUP(E1242,الاوردرات!$B$1:$C$600,2,0),"")</f>
        <v/>
      </c>
      <c r="L1242" s="52"/>
      <c r="N1242" s="21" t="str">
        <f t="shared" si="39"/>
        <v/>
      </c>
      <c r="O1242" s="22" t="str">
        <f>_xlfn.IFNA((VLOOKUP(F1242,help!$C$2:$F$12,4,0))*(N1242*24),"")</f>
        <v/>
      </c>
      <c r="AP1242" s="17">
        <f t="shared" si="40"/>
        <v>0</v>
      </c>
    </row>
    <row r="1243" spans="2:42" ht="33" x14ac:dyDescent="0.25">
      <c r="B1243" s="13">
        <f>COUNTIFS($E$3:E1243,'تقرير منتج تام'!$E$4)</f>
        <v>8</v>
      </c>
      <c r="C1243" s="37"/>
      <c r="D1243" s="38"/>
      <c r="E1243" s="37"/>
      <c r="F1243" s="39"/>
      <c r="G1243" s="40"/>
      <c r="H1243" s="40"/>
      <c r="I1243" s="41"/>
      <c r="J1243" s="41"/>
      <c r="K1243" s="26" t="str">
        <f>_xlfn.IFNA(VLOOKUP(E1243,الاوردرات!$B$1:$C$600,2,0),"")</f>
        <v/>
      </c>
      <c r="L1243" s="52"/>
      <c r="N1243" s="21" t="str">
        <f t="shared" si="39"/>
        <v/>
      </c>
      <c r="O1243" s="22" t="str">
        <f>_xlfn.IFNA((VLOOKUP(F1243,help!$C$2:$F$12,4,0))*(N1243*24),"")</f>
        <v/>
      </c>
      <c r="AP1243" s="17">
        <f t="shared" si="40"/>
        <v>0</v>
      </c>
    </row>
    <row r="1244" spans="2:42" ht="33" x14ac:dyDescent="0.25">
      <c r="B1244" s="13">
        <f>COUNTIFS($E$3:E1244,'تقرير منتج تام'!$E$4)</f>
        <v>8</v>
      </c>
      <c r="C1244" s="37"/>
      <c r="D1244" s="38"/>
      <c r="E1244" s="37"/>
      <c r="F1244" s="39"/>
      <c r="G1244" s="40"/>
      <c r="H1244" s="40"/>
      <c r="I1244" s="41"/>
      <c r="J1244" s="41"/>
      <c r="K1244" s="26" t="str">
        <f>_xlfn.IFNA(VLOOKUP(E1244,الاوردرات!$B$1:$C$600,2,0),"")</f>
        <v/>
      </c>
      <c r="L1244" s="52"/>
      <c r="N1244" s="21" t="str">
        <f t="shared" si="39"/>
        <v/>
      </c>
      <c r="O1244" s="22" t="str">
        <f>_xlfn.IFNA((VLOOKUP(F1244,help!$C$2:$F$12,4,0))*(N1244*24),"")</f>
        <v/>
      </c>
      <c r="AP1244" s="17">
        <f t="shared" si="40"/>
        <v>0</v>
      </c>
    </row>
    <row r="1245" spans="2:42" ht="33" x14ac:dyDescent="0.25">
      <c r="B1245" s="13">
        <f>COUNTIFS($E$3:E1245,'تقرير منتج تام'!$E$4)</f>
        <v>8</v>
      </c>
      <c r="C1245" s="37"/>
      <c r="D1245" s="38"/>
      <c r="E1245" s="37"/>
      <c r="F1245" s="39"/>
      <c r="G1245" s="40"/>
      <c r="H1245" s="40"/>
      <c r="I1245" s="41"/>
      <c r="J1245" s="41"/>
      <c r="K1245" s="26" t="str">
        <f>_xlfn.IFNA(VLOOKUP(E1245,الاوردرات!$B$1:$C$600,2,0),"")</f>
        <v/>
      </c>
      <c r="L1245" s="52"/>
      <c r="N1245" s="21" t="str">
        <f t="shared" si="39"/>
        <v/>
      </c>
      <c r="O1245" s="22" t="str">
        <f>_xlfn.IFNA((VLOOKUP(F1245,help!$C$2:$F$12,4,0))*(N1245*24),"")</f>
        <v/>
      </c>
      <c r="AP1245" s="17">
        <f t="shared" si="40"/>
        <v>0</v>
      </c>
    </row>
    <row r="1246" spans="2:42" ht="33" x14ac:dyDescent="0.25">
      <c r="B1246" s="13">
        <f>COUNTIFS($E$3:E1246,'تقرير منتج تام'!$E$4)</f>
        <v>8</v>
      </c>
      <c r="C1246" s="37"/>
      <c r="D1246" s="38"/>
      <c r="E1246" s="37"/>
      <c r="F1246" s="39"/>
      <c r="G1246" s="40"/>
      <c r="H1246" s="40"/>
      <c r="I1246" s="44"/>
      <c r="J1246" s="44"/>
      <c r="K1246" s="26" t="str">
        <f>_xlfn.IFNA(VLOOKUP(E1246,الاوردرات!$B$1:$C$600,2,0),"")</f>
        <v/>
      </c>
      <c r="L1246" s="52"/>
      <c r="N1246" s="21" t="str">
        <f t="shared" si="39"/>
        <v/>
      </c>
      <c r="O1246" s="22" t="str">
        <f>_xlfn.IFNA((VLOOKUP(F1246,help!$C$2:$F$12,4,0))*(N1246*24),"")</f>
        <v/>
      </c>
      <c r="AP1246" s="17">
        <f t="shared" si="40"/>
        <v>0</v>
      </c>
    </row>
    <row r="1247" spans="2:42" ht="33" x14ac:dyDescent="0.25">
      <c r="B1247" s="13">
        <f>COUNTIFS($E$3:E1247,'تقرير منتج تام'!$E$4)</f>
        <v>8</v>
      </c>
      <c r="C1247" s="37"/>
      <c r="D1247" s="38"/>
      <c r="E1247" s="37"/>
      <c r="F1247" s="39"/>
      <c r="G1247" s="40"/>
      <c r="H1247" s="40"/>
      <c r="I1247" s="44"/>
      <c r="J1247" s="44"/>
      <c r="K1247" s="26" t="str">
        <f>_xlfn.IFNA(VLOOKUP(E1247,الاوردرات!$B$1:$C$600,2,0),"")</f>
        <v/>
      </c>
      <c r="L1247" s="52"/>
      <c r="N1247" s="21" t="str">
        <f t="shared" si="39"/>
        <v/>
      </c>
      <c r="O1247" s="22" t="str">
        <f>_xlfn.IFNA((VLOOKUP(F1247,help!$C$2:$F$12,4,0))*(N1247*24),"")</f>
        <v/>
      </c>
      <c r="AP1247" s="17">
        <f t="shared" si="40"/>
        <v>0</v>
      </c>
    </row>
    <row r="1248" spans="2:42" ht="33" x14ac:dyDescent="0.25">
      <c r="B1248" s="13">
        <f>COUNTIFS($E$3:E1248,'تقرير منتج تام'!$E$4)</f>
        <v>8</v>
      </c>
      <c r="C1248" s="37"/>
      <c r="D1248" s="38"/>
      <c r="E1248" s="37"/>
      <c r="F1248" s="39"/>
      <c r="G1248" s="40"/>
      <c r="H1248" s="40"/>
      <c r="I1248" s="44"/>
      <c r="J1248" s="44"/>
      <c r="K1248" s="26" t="str">
        <f>_xlfn.IFNA(VLOOKUP(E1248,الاوردرات!$B$1:$C$600,2,0),"")</f>
        <v/>
      </c>
      <c r="L1248" s="52"/>
      <c r="N1248" s="21" t="str">
        <f t="shared" si="39"/>
        <v/>
      </c>
      <c r="O1248" s="22" t="str">
        <f>_xlfn.IFNA((VLOOKUP(F1248,help!$C$2:$F$12,4,0))*(N1248*24),"")</f>
        <v/>
      </c>
      <c r="AP1248" s="17">
        <f t="shared" si="40"/>
        <v>0</v>
      </c>
    </row>
    <row r="1249" spans="2:42" ht="33" x14ac:dyDescent="0.25">
      <c r="B1249" s="13">
        <f>COUNTIFS($E$3:E1249,'تقرير منتج تام'!$E$4)</f>
        <v>8</v>
      </c>
      <c r="C1249" s="37"/>
      <c r="D1249" s="38"/>
      <c r="E1249" s="37"/>
      <c r="F1249" s="39"/>
      <c r="G1249" s="40"/>
      <c r="H1249" s="40"/>
      <c r="I1249" s="44"/>
      <c r="J1249" s="44"/>
      <c r="K1249" s="26" t="str">
        <f>_xlfn.IFNA(VLOOKUP(E1249,الاوردرات!$B$1:$C$600,2,0),"")</f>
        <v/>
      </c>
      <c r="L1249" s="52"/>
      <c r="N1249" s="21" t="str">
        <f t="shared" si="39"/>
        <v/>
      </c>
      <c r="O1249" s="22" t="str">
        <f>_xlfn.IFNA((VLOOKUP(F1249,help!$C$2:$F$12,4,0))*(N1249*24),"")</f>
        <v/>
      </c>
      <c r="AP1249" s="17">
        <f t="shared" si="40"/>
        <v>0</v>
      </c>
    </row>
    <row r="1250" spans="2:42" ht="33" x14ac:dyDescent="0.25">
      <c r="B1250" s="13">
        <f>COUNTIFS($E$3:E1250,'تقرير منتج تام'!$E$4)</f>
        <v>8</v>
      </c>
      <c r="C1250" s="37"/>
      <c r="D1250" s="38"/>
      <c r="E1250" s="37"/>
      <c r="F1250" s="39"/>
      <c r="G1250" s="40"/>
      <c r="H1250" s="40"/>
      <c r="I1250" s="44"/>
      <c r="J1250" s="44"/>
      <c r="K1250" s="26" t="str">
        <f>_xlfn.IFNA(VLOOKUP(E1250,الاوردرات!$B$1:$C$600,2,0),"")</f>
        <v/>
      </c>
      <c r="L1250" s="52"/>
      <c r="N1250" s="21" t="str">
        <f t="shared" si="39"/>
        <v/>
      </c>
      <c r="O1250" s="22" t="str">
        <f>_xlfn.IFNA((VLOOKUP(F1250,help!$C$2:$F$12,4,0))*(N1250*24),"")</f>
        <v/>
      </c>
      <c r="AP1250" s="17">
        <f t="shared" si="40"/>
        <v>0</v>
      </c>
    </row>
    <row r="1251" spans="2:42" ht="33" x14ac:dyDescent="0.25">
      <c r="B1251" s="13">
        <f>COUNTIFS($E$3:E1251,'تقرير منتج تام'!$E$4)</f>
        <v>8</v>
      </c>
      <c r="C1251" s="37"/>
      <c r="D1251" s="38"/>
      <c r="E1251" s="37"/>
      <c r="F1251" s="39"/>
      <c r="G1251" s="40"/>
      <c r="H1251" s="40"/>
      <c r="I1251" s="44"/>
      <c r="J1251" s="44"/>
      <c r="K1251" s="26" t="str">
        <f>_xlfn.IFNA(VLOOKUP(E1251,الاوردرات!$B$1:$C$600,2,0),"")</f>
        <v/>
      </c>
      <c r="L1251" s="52"/>
      <c r="N1251" s="21" t="str">
        <f t="shared" si="39"/>
        <v/>
      </c>
      <c r="O1251" s="22" t="str">
        <f>_xlfn.IFNA((VLOOKUP(F1251,help!$C$2:$F$12,4,0))*(N1251*24),"")</f>
        <v/>
      </c>
      <c r="AP1251" s="17">
        <f t="shared" si="40"/>
        <v>0</v>
      </c>
    </row>
    <row r="1252" spans="2:42" ht="33" x14ac:dyDescent="0.25">
      <c r="B1252" s="13">
        <f>COUNTIFS($E$3:E1252,'تقرير منتج تام'!$E$4)</f>
        <v>8</v>
      </c>
      <c r="C1252" s="37"/>
      <c r="D1252" s="38"/>
      <c r="E1252" s="37"/>
      <c r="F1252" s="39"/>
      <c r="G1252" s="40"/>
      <c r="H1252" s="40"/>
      <c r="I1252" s="44"/>
      <c r="J1252" s="44"/>
      <c r="K1252" s="26" t="str">
        <f>_xlfn.IFNA(VLOOKUP(E1252,الاوردرات!$B$1:$C$600,2,0),"")</f>
        <v/>
      </c>
      <c r="L1252" s="52"/>
      <c r="N1252" s="21" t="str">
        <f t="shared" si="39"/>
        <v/>
      </c>
      <c r="O1252" s="22" t="str">
        <f>_xlfn.IFNA((VLOOKUP(F1252,help!$C$2:$F$12,4,0))*(N1252*24),"")</f>
        <v/>
      </c>
      <c r="AP1252" s="17">
        <f t="shared" si="40"/>
        <v>0</v>
      </c>
    </row>
    <row r="1253" spans="2:42" ht="33" x14ac:dyDescent="0.25">
      <c r="B1253" s="13">
        <f>COUNTIFS($E$3:E1253,'تقرير منتج تام'!$E$4)</f>
        <v>8</v>
      </c>
      <c r="C1253" s="37"/>
      <c r="D1253" s="38"/>
      <c r="E1253" s="37"/>
      <c r="F1253" s="39"/>
      <c r="G1253" s="40"/>
      <c r="H1253" s="40"/>
      <c r="I1253" s="44"/>
      <c r="J1253" s="44"/>
      <c r="K1253" s="26" t="str">
        <f>_xlfn.IFNA(VLOOKUP(E1253,الاوردرات!$B$1:$C$600,2,0),"")</f>
        <v/>
      </c>
      <c r="L1253" s="52"/>
      <c r="N1253" s="21" t="str">
        <f t="shared" si="39"/>
        <v/>
      </c>
      <c r="O1253" s="22" t="str">
        <f>_xlfn.IFNA((VLOOKUP(F1253,help!$C$2:$F$12,4,0))*(N1253*24),"")</f>
        <v/>
      </c>
      <c r="AP1253" s="17">
        <f t="shared" si="40"/>
        <v>0</v>
      </c>
    </row>
    <row r="1254" spans="2:42" ht="33" x14ac:dyDescent="0.25">
      <c r="B1254" s="13">
        <f>COUNTIFS($E$3:E1254,'تقرير منتج تام'!$E$4)</f>
        <v>8</v>
      </c>
      <c r="C1254" s="37"/>
      <c r="D1254" s="38"/>
      <c r="E1254" s="37"/>
      <c r="F1254" s="39"/>
      <c r="G1254" s="40"/>
      <c r="H1254" s="40"/>
      <c r="I1254" s="44"/>
      <c r="J1254" s="44"/>
      <c r="K1254" s="26" t="str">
        <f>_xlfn.IFNA(VLOOKUP(E1254,الاوردرات!$B$1:$C$600,2,0),"")</f>
        <v/>
      </c>
      <c r="L1254" s="52"/>
      <c r="N1254" s="21" t="str">
        <f t="shared" si="39"/>
        <v/>
      </c>
      <c r="O1254" s="22" t="str">
        <f>_xlfn.IFNA((VLOOKUP(F1254,help!$C$2:$F$12,4,0))*(N1254*24),"")</f>
        <v/>
      </c>
      <c r="AP1254" s="17">
        <f t="shared" si="40"/>
        <v>0</v>
      </c>
    </row>
    <row r="1255" spans="2:42" ht="33" x14ac:dyDescent="0.25">
      <c r="B1255" s="13">
        <f>COUNTIFS($E$3:E1255,'تقرير منتج تام'!$E$4)</f>
        <v>8</v>
      </c>
      <c r="C1255" s="37"/>
      <c r="D1255" s="38"/>
      <c r="E1255" s="37"/>
      <c r="F1255" s="39"/>
      <c r="G1255" s="40"/>
      <c r="H1255" s="40"/>
      <c r="I1255" s="44"/>
      <c r="J1255" s="44"/>
      <c r="K1255" s="26" t="str">
        <f>_xlfn.IFNA(VLOOKUP(E1255,الاوردرات!$B$1:$C$600,2,0),"")</f>
        <v/>
      </c>
      <c r="L1255" s="52"/>
      <c r="N1255" s="21" t="str">
        <f t="shared" si="39"/>
        <v/>
      </c>
      <c r="O1255" s="22" t="str">
        <f>_xlfn.IFNA((VLOOKUP(F1255,help!$C$2:$F$12,4,0))*(N1255*24),"")</f>
        <v/>
      </c>
      <c r="AP1255" s="17">
        <f t="shared" si="40"/>
        <v>0</v>
      </c>
    </row>
    <row r="1256" spans="2:42" ht="33" x14ac:dyDescent="0.25">
      <c r="B1256" s="13">
        <f>COUNTIFS($E$3:E1256,'تقرير منتج تام'!$E$4)</f>
        <v>8</v>
      </c>
      <c r="C1256" s="37"/>
      <c r="D1256" s="38"/>
      <c r="E1256" s="37"/>
      <c r="F1256" s="39"/>
      <c r="G1256" s="40"/>
      <c r="H1256" s="40"/>
      <c r="I1256" s="44"/>
      <c r="J1256" s="44"/>
      <c r="K1256" s="26" t="str">
        <f>_xlfn.IFNA(VLOOKUP(E1256,الاوردرات!$B$1:$C$600,2,0),"")</f>
        <v/>
      </c>
      <c r="L1256" s="52"/>
      <c r="N1256" s="21" t="str">
        <f t="shared" si="39"/>
        <v/>
      </c>
      <c r="O1256" s="22" t="str">
        <f>_xlfn.IFNA((VLOOKUP(F1256,help!$C$2:$F$12,4,0))*(N1256*24),"")</f>
        <v/>
      </c>
      <c r="AP1256" s="17">
        <f t="shared" si="40"/>
        <v>0</v>
      </c>
    </row>
    <row r="1257" spans="2:42" ht="33" x14ac:dyDescent="0.25">
      <c r="B1257" s="13">
        <f>COUNTIFS($E$3:E1257,'تقرير منتج تام'!$E$4)</f>
        <v>8</v>
      </c>
      <c r="C1257" s="37"/>
      <c r="D1257" s="38"/>
      <c r="E1257" s="37"/>
      <c r="F1257" s="39"/>
      <c r="G1257" s="40"/>
      <c r="H1257" s="40"/>
      <c r="I1257" s="44"/>
      <c r="J1257" s="44"/>
      <c r="K1257" s="26" t="str">
        <f>_xlfn.IFNA(VLOOKUP(E1257,الاوردرات!$B$1:$C$600,2,0),"")</f>
        <v/>
      </c>
      <c r="L1257" s="52"/>
      <c r="N1257" s="21" t="str">
        <f t="shared" si="39"/>
        <v/>
      </c>
      <c r="O1257" s="22" t="str">
        <f>_xlfn.IFNA((VLOOKUP(F1257,help!$C$2:$F$12,4,0))*(N1257*24),"")</f>
        <v/>
      </c>
      <c r="AP1257" s="17">
        <f t="shared" si="40"/>
        <v>0</v>
      </c>
    </row>
    <row r="1258" spans="2:42" ht="33" x14ac:dyDescent="0.25">
      <c r="B1258" s="13">
        <f>COUNTIFS($E$3:E1258,'تقرير منتج تام'!$E$4)</f>
        <v>8</v>
      </c>
      <c r="C1258" s="37"/>
      <c r="D1258" s="38"/>
      <c r="E1258" s="37"/>
      <c r="F1258" s="39"/>
      <c r="G1258" s="40"/>
      <c r="H1258" s="40"/>
      <c r="I1258" s="44"/>
      <c r="J1258" s="44"/>
      <c r="K1258" s="26" t="str">
        <f>_xlfn.IFNA(VLOOKUP(E1258,الاوردرات!$B$1:$C$600,2,0),"")</f>
        <v/>
      </c>
      <c r="L1258" s="52"/>
      <c r="N1258" s="21" t="str">
        <f t="shared" si="39"/>
        <v/>
      </c>
      <c r="O1258" s="22" t="str">
        <f>_xlfn.IFNA((VLOOKUP(F1258,help!$C$2:$F$12,4,0))*(N1258*24),"")</f>
        <v/>
      </c>
      <c r="AP1258" s="17">
        <f t="shared" si="40"/>
        <v>0</v>
      </c>
    </row>
    <row r="1259" spans="2:42" ht="33" x14ac:dyDescent="0.25">
      <c r="B1259" s="13">
        <f>COUNTIFS($E$3:E1259,'تقرير منتج تام'!$E$4)</f>
        <v>8</v>
      </c>
      <c r="C1259" s="37"/>
      <c r="D1259" s="38"/>
      <c r="E1259" s="37"/>
      <c r="F1259" s="39"/>
      <c r="G1259" s="40"/>
      <c r="H1259" s="40"/>
      <c r="I1259" s="44"/>
      <c r="J1259" s="44"/>
      <c r="K1259" s="26" t="str">
        <f>_xlfn.IFNA(VLOOKUP(E1259,الاوردرات!$B$1:$C$600,2,0),"")</f>
        <v/>
      </c>
      <c r="L1259" s="52"/>
      <c r="N1259" s="21" t="str">
        <f t="shared" si="39"/>
        <v/>
      </c>
      <c r="O1259" s="22" t="str">
        <f>_xlfn.IFNA((VLOOKUP(F1259,help!$C$2:$F$12,4,0))*(N1259*24),"")</f>
        <v/>
      </c>
      <c r="AP1259" s="17">
        <f t="shared" si="40"/>
        <v>0</v>
      </c>
    </row>
    <row r="1260" spans="2:42" ht="33" x14ac:dyDescent="0.25">
      <c r="B1260" s="13">
        <f>COUNTIFS($E$3:E1260,'تقرير منتج تام'!$E$4)</f>
        <v>8</v>
      </c>
      <c r="C1260" s="37"/>
      <c r="D1260" s="38"/>
      <c r="E1260" s="37"/>
      <c r="F1260" s="39"/>
      <c r="G1260" s="40"/>
      <c r="H1260" s="40"/>
      <c r="I1260" s="44"/>
      <c r="J1260" s="44"/>
      <c r="K1260" s="26" t="str">
        <f>_xlfn.IFNA(VLOOKUP(E1260,الاوردرات!$B$1:$C$600,2,0),"")</f>
        <v/>
      </c>
      <c r="L1260" s="52"/>
      <c r="N1260" s="21" t="str">
        <f t="shared" si="39"/>
        <v/>
      </c>
      <c r="O1260" s="22" t="str">
        <f>_xlfn.IFNA((VLOOKUP(F1260,help!$C$2:$F$12,4,0))*(N1260*24),"")</f>
        <v/>
      </c>
      <c r="AP1260" s="17">
        <f t="shared" si="40"/>
        <v>0</v>
      </c>
    </row>
    <row r="1261" spans="2:42" ht="33" x14ac:dyDescent="0.25">
      <c r="B1261" s="13">
        <f>COUNTIFS($E$3:E1261,'تقرير منتج تام'!$E$4)</f>
        <v>8</v>
      </c>
      <c r="C1261" s="37"/>
      <c r="D1261" s="38"/>
      <c r="E1261" s="37"/>
      <c r="F1261" s="39"/>
      <c r="G1261" s="40"/>
      <c r="H1261" s="40"/>
      <c r="I1261" s="44"/>
      <c r="J1261" s="44"/>
      <c r="K1261" s="26" t="str">
        <f>_xlfn.IFNA(VLOOKUP(E1261,الاوردرات!$B$1:$C$600,2,0),"")</f>
        <v/>
      </c>
      <c r="L1261" s="52"/>
      <c r="N1261" s="21" t="str">
        <f t="shared" si="39"/>
        <v/>
      </c>
      <c r="O1261" s="22" t="str">
        <f>_xlfn.IFNA((VLOOKUP(F1261,help!$C$2:$F$12,4,0))*(N1261*24),"")</f>
        <v/>
      </c>
      <c r="AP1261" s="17">
        <f t="shared" si="40"/>
        <v>0</v>
      </c>
    </row>
    <row r="1262" spans="2:42" ht="33" x14ac:dyDescent="0.25">
      <c r="B1262" s="13">
        <f>COUNTIFS($E$3:E1262,'تقرير منتج تام'!$E$4)</f>
        <v>8</v>
      </c>
      <c r="C1262" s="37"/>
      <c r="D1262" s="38"/>
      <c r="E1262" s="37"/>
      <c r="F1262" s="39"/>
      <c r="G1262" s="40"/>
      <c r="H1262" s="40"/>
      <c r="I1262" s="44"/>
      <c r="J1262" s="44"/>
      <c r="K1262" s="26" t="str">
        <f>_xlfn.IFNA(VLOOKUP(E1262,الاوردرات!$B$1:$C$600,2,0),"")</f>
        <v/>
      </c>
      <c r="L1262" s="52"/>
      <c r="N1262" s="21" t="str">
        <f t="shared" si="39"/>
        <v/>
      </c>
      <c r="O1262" s="22" t="str">
        <f>_xlfn.IFNA((VLOOKUP(F1262,help!$C$2:$F$12,4,0))*(N1262*24),"")</f>
        <v/>
      </c>
      <c r="AP1262" s="17">
        <f t="shared" si="40"/>
        <v>0</v>
      </c>
    </row>
    <row r="1263" spans="2:42" ht="33" x14ac:dyDescent="0.25">
      <c r="B1263" s="13">
        <f>COUNTIFS($E$3:E1263,'تقرير منتج تام'!$E$4)</f>
        <v>8</v>
      </c>
      <c r="C1263" s="37"/>
      <c r="D1263" s="38"/>
      <c r="E1263" s="37"/>
      <c r="F1263" s="39"/>
      <c r="G1263" s="40"/>
      <c r="H1263" s="40"/>
      <c r="I1263" s="44"/>
      <c r="J1263" s="44"/>
      <c r="K1263" s="26" t="str">
        <f>_xlfn.IFNA(VLOOKUP(E1263,الاوردرات!$B$1:$C$600,2,0),"")</f>
        <v/>
      </c>
      <c r="L1263" s="52"/>
      <c r="N1263" s="21" t="str">
        <f t="shared" si="39"/>
        <v/>
      </c>
      <c r="O1263" s="22" t="str">
        <f>_xlfn.IFNA((VLOOKUP(F1263,help!$C$2:$F$12,4,0))*(N1263*24),"")</f>
        <v/>
      </c>
      <c r="AP1263" s="17">
        <f t="shared" si="40"/>
        <v>0</v>
      </c>
    </row>
    <row r="1264" spans="2:42" ht="33" x14ac:dyDescent="0.25">
      <c r="B1264" s="13">
        <f>COUNTIFS($E$3:E1264,'تقرير منتج تام'!$E$4)</f>
        <v>8</v>
      </c>
      <c r="C1264" s="37"/>
      <c r="D1264" s="38"/>
      <c r="E1264" s="37"/>
      <c r="F1264" s="39"/>
      <c r="G1264" s="40"/>
      <c r="H1264" s="40"/>
      <c r="I1264" s="44"/>
      <c r="J1264" s="44"/>
      <c r="K1264" s="26" t="str">
        <f>_xlfn.IFNA(VLOOKUP(E1264,الاوردرات!$B$1:$C$600,2,0),"")</f>
        <v/>
      </c>
      <c r="L1264" s="52"/>
      <c r="N1264" s="21" t="str">
        <f t="shared" si="39"/>
        <v/>
      </c>
      <c r="O1264" s="22" t="str">
        <f>_xlfn.IFNA((VLOOKUP(F1264,help!$C$2:$F$12,4,0))*(N1264*24),"")</f>
        <v/>
      </c>
      <c r="AP1264" s="17">
        <f t="shared" si="40"/>
        <v>0</v>
      </c>
    </row>
    <row r="1265" spans="2:42" ht="33" x14ac:dyDescent="0.25">
      <c r="B1265" s="13">
        <f>COUNTIFS($E$3:E1265,'تقرير منتج تام'!$E$4)</f>
        <v>8</v>
      </c>
      <c r="C1265" s="37"/>
      <c r="D1265" s="38"/>
      <c r="E1265" s="37"/>
      <c r="F1265" s="39"/>
      <c r="G1265" s="40"/>
      <c r="H1265" s="40"/>
      <c r="I1265" s="44"/>
      <c r="J1265" s="44"/>
      <c r="K1265" s="26" t="str">
        <f>_xlfn.IFNA(VLOOKUP(E1265,الاوردرات!$B$1:$C$600,2,0),"")</f>
        <v/>
      </c>
      <c r="L1265" s="52"/>
      <c r="N1265" s="21" t="str">
        <f t="shared" si="39"/>
        <v/>
      </c>
      <c r="O1265" s="22" t="str">
        <f>_xlfn.IFNA((VLOOKUP(F1265,help!$C$2:$F$12,4,0))*(N1265*24),"")</f>
        <v/>
      </c>
      <c r="AP1265" s="17">
        <f t="shared" si="40"/>
        <v>0</v>
      </c>
    </row>
    <row r="1266" spans="2:42" ht="33" x14ac:dyDescent="0.25">
      <c r="B1266" s="13">
        <f>COUNTIFS($E$3:E1266,'تقرير منتج تام'!$E$4)</f>
        <v>8</v>
      </c>
      <c r="C1266" s="37"/>
      <c r="D1266" s="38"/>
      <c r="E1266" s="37"/>
      <c r="F1266" s="39"/>
      <c r="G1266" s="40"/>
      <c r="H1266" s="40"/>
      <c r="I1266" s="44"/>
      <c r="J1266" s="44"/>
      <c r="K1266" s="26" t="str">
        <f>_xlfn.IFNA(VLOOKUP(E1266,الاوردرات!$B$1:$C$600,2,0),"")</f>
        <v/>
      </c>
      <c r="L1266" s="52"/>
      <c r="N1266" s="21" t="str">
        <f t="shared" si="39"/>
        <v/>
      </c>
      <c r="O1266" s="22" t="str">
        <f>_xlfn.IFNA((VLOOKUP(F1266,help!$C$2:$F$12,4,0))*(N1266*24),"")</f>
        <v/>
      </c>
      <c r="AP1266" s="17">
        <f t="shared" si="40"/>
        <v>0</v>
      </c>
    </row>
    <row r="1267" spans="2:42" ht="33" x14ac:dyDescent="0.25">
      <c r="B1267" s="13">
        <f>COUNTIFS($E$3:E1267,'تقرير منتج تام'!$E$4)</f>
        <v>8</v>
      </c>
      <c r="C1267" s="37"/>
      <c r="D1267" s="38"/>
      <c r="E1267" s="37"/>
      <c r="F1267" s="39"/>
      <c r="G1267" s="40"/>
      <c r="H1267" s="40"/>
      <c r="I1267" s="44"/>
      <c r="J1267" s="44"/>
      <c r="K1267" s="26" t="str">
        <f>_xlfn.IFNA(VLOOKUP(E1267,الاوردرات!$B$1:$C$600,2,0),"")</f>
        <v/>
      </c>
      <c r="L1267" s="52"/>
      <c r="N1267" s="21" t="str">
        <f t="shared" si="39"/>
        <v/>
      </c>
      <c r="O1267" s="22" t="str">
        <f>_xlfn.IFNA((VLOOKUP(F1267,help!$C$2:$F$12,4,0))*(N1267*24),"")</f>
        <v/>
      </c>
      <c r="AP1267" s="17">
        <f t="shared" si="40"/>
        <v>0</v>
      </c>
    </row>
    <row r="1268" spans="2:42" ht="33" x14ac:dyDescent="0.25">
      <c r="B1268" s="13">
        <f>COUNTIFS($E$3:E1268,'تقرير منتج تام'!$E$4)</f>
        <v>8</v>
      </c>
      <c r="C1268" s="37"/>
      <c r="D1268" s="38"/>
      <c r="E1268" s="37"/>
      <c r="F1268" s="39"/>
      <c r="G1268" s="40"/>
      <c r="H1268" s="40"/>
      <c r="I1268" s="44"/>
      <c r="J1268" s="44"/>
      <c r="K1268" s="26" t="str">
        <f>_xlfn.IFNA(VLOOKUP(E1268,الاوردرات!$B$1:$C$600,2,0),"")</f>
        <v/>
      </c>
      <c r="L1268" s="52"/>
      <c r="N1268" s="21" t="str">
        <f t="shared" si="39"/>
        <v/>
      </c>
      <c r="O1268" s="22" t="str">
        <f>_xlfn.IFNA((VLOOKUP(F1268,help!$C$2:$F$12,4,0))*(N1268*24),"")</f>
        <v/>
      </c>
      <c r="AP1268" s="17">
        <f t="shared" si="40"/>
        <v>0</v>
      </c>
    </row>
    <row r="1269" spans="2:42" ht="33" x14ac:dyDescent="0.25">
      <c r="B1269" s="13">
        <f>COUNTIFS($E$3:E1269,'تقرير منتج تام'!$E$4)</f>
        <v>8</v>
      </c>
      <c r="C1269" s="37"/>
      <c r="D1269" s="38"/>
      <c r="E1269" s="37"/>
      <c r="F1269" s="39"/>
      <c r="G1269" s="40"/>
      <c r="H1269" s="40"/>
      <c r="I1269" s="44"/>
      <c r="J1269" s="44"/>
      <c r="K1269" s="26" t="str">
        <f>_xlfn.IFNA(VLOOKUP(E1269,الاوردرات!$B$1:$C$600,2,0),"")</f>
        <v/>
      </c>
      <c r="L1269" s="52"/>
      <c r="N1269" s="21" t="str">
        <f t="shared" si="39"/>
        <v/>
      </c>
      <c r="O1269" s="22" t="str">
        <f>_xlfn.IFNA((VLOOKUP(F1269,help!$C$2:$F$12,4,0))*(N1269*24),"")</f>
        <v/>
      </c>
      <c r="AP1269" s="17">
        <f t="shared" si="40"/>
        <v>0</v>
      </c>
    </row>
    <row r="1270" spans="2:42" ht="33" x14ac:dyDescent="0.25">
      <c r="B1270" s="13">
        <f>COUNTIFS($E$3:E1270,'تقرير منتج تام'!$E$4)</f>
        <v>8</v>
      </c>
      <c r="C1270" s="37"/>
      <c r="D1270" s="38"/>
      <c r="E1270" s="37"/>
      <c r="F1270" s="39"/>
      <c r="G1270" s="40"/>
      <c r="H1270" s="40"/>
      <c r="I1270" s="44"/>
      <c r="J1270" s="44"/>
      <c r="K1270" s="26" t="str">
        <f>_xlfn.IFNA(VLOOKUP(E1270,الاوردرات!$B$1:$C$600,2,0),"")</f>
        <v/>
      </c>
      <c r="L1270" s="52"/>
      <c r="N1270" s="21" t="str">
        <f t="shared" si="39"/>
        <v/>
      </c>
      <c r="O1270" s="22" t="str">
        <f>_xlfn.IFNA((VLOOKUP(F1270,help!$C$2:$F$12,4,0))*(N1270*24),"")</f>
        <v/>
      </c>
      <c r="AP1270" s="17">
        <f t="shared" si="40"/>
        <v>0</v>
      </c>
    </row>
    <row r="1271" spans="2:42" ht="33" x14ac:dyDescent="0.25">
      <c r="B1271" s="13">
        <f>COUNTIFS($E$3:E1271,'تقرير منتج تام'!$E$4)</f>
        <v>8</v>
      </c>
      <c r="C1271" s="37"/>
      <c r="D1271" s="38"/>
      <c r="E1271" s="37"/>
      <c r="F1271" s="39"/>
      <c r="G1271" s="40"/>
      <c r="H1271" s="40"/>
      <c r="I1271" s="41"/>
      <c r="J1271" s="41"/>
      <c r="K1271" s="26" t="str">
        <f>_xlfn.IFNA(VLOOKUP(E1271,الاوردرات!$B$1:$C$600,2,0),"")</f>
        <v/>
      </c>
      <c r="L1271" s="52"/>
      <c r="N1271" s="21" t="str">
        <f t="shared" ref="N1271:N1334" si="41">IF(I1271&lt;&gt;"",J1271-I1271,"")</f>
        <v/>
      </c>
      <c r="O1271" s="22" t="str">
        <f>_xlfn.IFNA((VLOOKUP(F1271,help!$C$2:$F$12,4,0))*(N1271*24),"")</f>
        <v/>
      </c>
      <c r="AP1271" s="17">
        <f t="shared" si="40"/>
        <v>0</v>
      </c>
    </row>
    <row r="1272" spans="2:42" ht="33" x14ac:dyDescent="0.25">
      <c r="B1272" s="13">
        <f>COUNTIFS($E$3:E1272,'تقرير منتج تام'!$E$4)</f>
        <v>8</v>
      </c>
      <c r="C1272" s="37"/>
      <c r="D1272" s="38"/>
      <c r="E1272" s="37"/>
      <c r="F1272" s="39"/>
      <c r="G1272" s="40"/>
      <c r="H1272" s="40"/>
      <c r="I1272" s="41"/>
      <c r="J1272" s="41"/>
      <c r="K1272" s="26" t="str">
        <f>_xlfn.IFNA(VLOOKUP(E1272,الاوردرات!$B$1:$C$600,2,0),"")</f>
        <v/>
      </c>
      <c r="L1272" s="52"/>
      <c r="N1272" s="21" t="str">
        <f t="shared" si="41"/>
        <v/>
      </c>
      <c r="O1272" s="22" t="str">
        <f>_xlfn.IFNA((VLOOKUP(F1272,help!$C$2:$F$12,4,0))*(N1272*24),"")</f>
        <v/>
      </c>
      <c r="AP1272" s="17">
        <f t="shared" si="40"/>
        <v>0</v>
      </c>
    </row>
    <row r="1273" spans="2:42" ht="33" x14ac:dyDescent="0.25">
      <c r="B1273" s="13">
        <f>COUNTIFS($E$3:E1273,'تقرير منتج تام'!$E$4)</f>
        <v>8</v>
      </c>
      <c r="C1273" s="37"/>
      <c r="D1273" s="38"/>
      <c r="E1273" s="37"/>
      <c r="F1273" s="39"/>
      <c r="G1273" s="40"/>
      <c r="H1273" s="40"/>
      <c r="I1273" s="41"/>
      <c r="J1273" s="41"/>
      <c r="K1273" s="26" t="str">
        <f>_xlfn.IFNA(VLOOKUP(E1273,الاوردرات!$B$1:$C$600,2,0),"")</f>
        <v/>
      </c>
      <c r="L1273" s="52"/>
      <c r="N1273" s="21" t="str">
        <f t="shared" si="41"/>
        <v/>
      </c>
      <c r="O1273" s="22" t="str">
        <f>_xlfn.IFNA((VLOOKUP(F1273,help!$C$2:$F$12,4,0))*(N1273*24),"")</f>
        <v/>
      </c>
      <c r="AP1273" s="17">
        <f t="shared" si="40"/>
        <v>0</v>
      </c>
    </row>
    <row r="1274" spans="2:42" ht="33" x14ac:dyDescent="0.25">
      <c r="B1274" s="13">
        <f>COUNTIFS($E$3:E1274,'تقرير منتج تام'!$E$4)</f>
        <v>8</v>
      </c>
      <c r="C1274" s="37"/>
      <c r="D1274" s="38"/>
      <c r="E1274" s="37"/>
      <c r="F1274" s="39"/>
      <c r="G1274" s="40"/>
      <c r="H1274" s="40"/>
      <c r="I1274" s="41"/>
      <c r="J1274" s="41"/>
      <c r="K1274" s="26" t="str">
        <f>_xlfn.IFNA(VLOOKUP(E1274,الاوردرات!$B$1:$C$600,2,0),"")</f>
        <v/>
      </c>
      <c r="L1274" s="52"/>
      <c r="N1274" s="21" t="str">
        <f t="shared" si="41"/>
        <v/>
      </c>
      <c r="O1274" s="22" t="str">
        <f>_xlfn.IFNA((VLOOKUP(F1274,help!$C$2:$F$12,4,0))*(N1274*24),"")</f>
        <v/>
      </c>
      <c r="AP1274" s="17">
        <f t="shared" si="40"/>
        <v>0</v>
      </c>
    </row>
    <row r="1275" spans="2:42" ht="33" x14ac:dyDescent="0.25">
      <c r="B1275" s="13">
        <f>COUNTIFS($E$3:E1275,'تقرير منتج تام'!$E$4)</f>
        <v>8</v>
      </c>
      <c r="C1275" s="37"/>
      <c r="D1275" s="38"/>
      <c r="E1275" s="37"/>
      <c r="F1275" s="39"/>
      <c r="G1275" s="40"/>
      <c r="H1275" s="40"/>
      <c r="I1275" s="41"/>
      <c r="J1275" s="41"/>
      <c r="K1275" s="26" t="str">
        <f>_xlfn.IFNA(VLOOKUP(E1275,الاوردرات!$B$1:$C$600,2,0),"")</f>
        <v/>
      </c>
      <c r="L1275" s="52"/>
      <c r="N1275" s="21" t="str">
        <f t="shared" si="41"/>
        <v/>
      </c>
      <c r="O1275" s="22" t="str">
        <f>_xlfn.IFNA((VLOOKUP(F1275,help!$C$2:$F$12,4,0))*(N1275*24),"")</f>
        <v/>
      </c>
      <c r="AP1275" s="17">
        <f t="shared" si="40"/>
        <v>0</v>
      </c>
    </row>
    <row r="1276" spans="2:42" ht="33" x14ac:dyDescent="0.25">
      <c r="B1276" s="13">
        <f>COUNTIFS($E$3:E1276,'تقرير منتج تام'!$E$4)</f>
        <v>8</v>
      </c>
      <c r="C1276" s="37"/>
      <c r="D1276" s="38"/>
      <c r="E1276" s="37"/>
      <c r="F1276" s="39"/>
      <c r="G1276" s="40"/>
      <c r="H1276" s="40"/>
      <c r="I1276" s="41"/>
      <c r="J1276" s="41"/>
      <c r="K1276" s="26" t="str">
        <f>_xlfn.IFNA(VLOOKUP(E1276,الاوردرات!$B$1:$C$600,2,0),"")</f>
        <v/>
      </c>
      <c r="L1276" s="52"/>
      <c r="N1276" s="21" t="str">
        <f t="shared" si="41"/>
        <v/>
      </c>
      <c r="O1276" s="22" t="str">
        <f>_xlfn.IFNA((VLOOKUP(F1276,help!$C$2:$F$12,4,0))*(N1276*24),"")</f>
        <v/>
      </c>
      <c r="AP1276" s="17">
        <f t="shared" si="40"/>
        <v>0</v>
      </c>
    </row>
    <row r="1277" spans="2:42" ht="33" x14ac:dyDescent="0.25">
      <c r="B1277" s="13">
        <f>COUNTIFS($E$3:E1277,'تقرير منتج تام'!$E$4)</f>
        <v>8</v>
      </c>
      <c r="C1277" s="37"/>
      <c r="D1277" s="38"/>
      <c r="E1277" s="37"/>
      <c r="F1277" s="39"/>
      <c r="G1277" s="40"/>
      <c r="H1277" s="40"/>
      <c r="I1277" s="41"/>
      <c r="J1277" s="41"/>
      <c r="K1277" s="26" t="str">
        <f>_xlfn.IFNA(VLOOKUP(E1277,الاوردرات!$B$1:$C$600,2,0),"")</f>
        <v/>
      </c>
      <c r="L1277" s="52"/>
      <c r="N1277" s="21" t="str">
        <f t="shared" si="41"/>
        <v/>
      </c>
      <c r="O1277" s="22" t="str">
        <f>_xlfn.IFNA((VLOOKUP(F1277,help!$C$2:$F$12,4,0))*(N1277*24),"")</f>
        <v/>
      </c>
      <c r="AP1277" s="17">
        <f t="shared" si="40"/>
        <v>0</v>
      </c>
    </row>
    <row r="1278" spans="2:42" ht="33" x14ac:dyDescent="0.25">
      <c r="B1278" s="13">
        <f>COUNTIFS($E$3:E1278,'تقرير منتج تام'!$E$4)</f>
        <v>8</v>
      </c>
      <c r="C1278" s="37"/>
      <c r="D1278" s="38"/>
      <c r="E1278" s="37"/>
      <c r="F1278" s="39"/>
      <c r="G1278" s="40"/>
      <c r="H1278" s="40"/>
      <c r="I1278" s="41"/>
      <c r="J1278" s="41"/>
      <c r="K1278" s="26" t="str">
        <f>_xlfn.IFNA(VLOOKUP(E1278,الاوردرات!$B$1:$C$600,2,0),"")</f>
        <v/>
      </c>
      <c r="L1278" s="52"/>
      <c r="N1278" s="21" t="str">
        <f t="shared" si="41"/>
        <v/>
      </c>
      <c r="O1278" s="22" t="str">
        <f>_xlfn.IFNA((VLOOKUP(F1278,help!$C$2:$F$12,4,0))*(N1278*24),"")</f>
        <v/>
      </c>
      <c r="AP1278" s="17">
        <f t="shared" si="40"/>
        <v>0</v>
      </c>
    </row>
    <row r="1279" spans="2:42" ht="33" x14ac:dyDescent="0.25">
      <c r="B1279" s="13">
        <f>COUNTIFS($E$3:E1279,'تقرير منتج تام'!$E$4)</f>
        <v>8</v>
      </c>
      <c r="C1279" s="37"/>
      <c r="D1279" s="38"/>
      <c r="E1279" s="37"/>
      <c r="F1279" s="39"/>
      <c r="G1279" s="40"/>
      <c r="H1279" s="40"/>
      <c r="I1279" s="41"/>
      <c r="J1279" s="41"/>
      <c r="K1279" s="26" t="str">
        <f>_xlfn.IFNA(VLOOKUP(E1279,الاوردرات!$B$1:$C$600,2,0),"")</f>
        <v/>
      </c>
      <c r="L1279" s="52"/>
      <c r="N1279" s="21" t="str">
        <f t="shared" si="41"/>
        <v/>
      </c>
      <c r="O1279" s="22" t="str">
        <f>_xlfn.IFNA((VLOOKUP(F1279,help!$C$2:$F$12,4,0))*(N1279*24),"")</f>
        <v/>
      </c>
      <c r="AP1279" s="17">
        <f t="shared" si="40"/>
        <v>0</v>
      </c>
    </row>
    <row r="1280" spans="2:42" ht="33" x14ac:dyDescent="0.25">
      <c r="B1280" s="13">
        <f>COUNTIFS($E$3:E1280,'تقرير منتج تام'!$E$4)</f>
        <v>8</v>
      </c>
      <c r="C1280" s="37"/>
      <c r="D1280" s="38"/>
      <c r="E1280" s="37"/>
      <c r="F1280" s="39"/>
      <c r="G1280" s="40"/>
      <c r="H1280" s="40"/>
      <c r="I1280" s="41"/>
      <c r="J1280" s="41"/>
      <c r="K1280" s="26" t="str">
        <f>_xlfn.IFNA(VLOOKUP(E1280,الاوردرات!$B$1:$C$600,2,0),"")</f>
        <v/>
      </c>
      <c r="L1280" s="52"/>
      <c r="N1280" s="21" t="str">
        <f t="shared" si="41"/>
        <v/>
      </c>
      <c r="O1280" s="22" t="str">
        <f>_xlfn.IFNA((VLOOKUP(F1280,help!$C$2:$F$12,4,0))*(N1280*24),"")</f>
        <v/>
      </c>
      <c r="AP1280" s="17">
        <f t="shared" si="40"/>
        <v>0</v>
      </c>
    </row>
    <row r="1281" spans="2:42" ht="33" x14ac:dyDescent="0.25">
      <c r="B1281" s="13">
        <f>COUNTIFS($E$3:E1281,'تقرير منتج تام'!$E$4)</f>
        <v>8</v>
      </c>
      <c r="C1281" s="37"/>
      <c r="D1281" s="38"/>
      <c r="E1281" s="37"/>
      <c r="F1281" s="39"/>
      <c r="G1281" s="40"/>
      <c r="H1281" s="40"/>
      <c r="I1281" s="41"/>
      <c r="J1281" s="41"/>
      <c r="K1281" s="26" t="str">
        <f>_xlfn.IFNA(VLOOKUP(E1281,الاوردرات!$B$1:$C$600,2,0),"")</f>
        <v/>
      </c>
      <c r="L1281" s="52"/>
      <c r="N1281" s="21" t="str">
        <f t="shared" si="41"/>
        <v/>
      </c>
      <c r="O1281" s="22" t="str">
        <f>_xlfn.IFNA((VLOOKUP(F1281,help!$C$2:$F$12,4,0))*(N1281*24),"")</f>
        <v/>
      </c>
      <c r="AP1281" s="17">
        <f t="shared" si="40"/>
        <v>0</v>
      </c>
    </row>
    <row r="1282" spans="2:42" ht="33" x14ac:dyDescent="0.25">
      <c r="B1282" s="13">
        <f>COUNTIFS($E$3:E1282,'تقرير منتج تام'!$E$4)</f>
        <v>8</v>
      </c>
      <c r="C1282" s="37"/>
      <c r="D1282" s="38"/>
      <c r="E1282" s="37"/>
      <c r="F1282" s="39"/>
      <c r="G1282" s="40"/>
      <c r="H1282" s="40"/>
      <c r="I1282" s="41"/>
      <c r="J1282" s="41"/>
      <c r="K1282" s="26" t="str">
        <f>_xlfn.IFNA(VLOOKUP(E1282,الاوردرات!$B$1:$C$600,2,0),"")</f>
        <v/>
      </c>
      <c r="L1282" s="52"/>
      <c r="N1282" s="21" t="str">
        <f t="shared" si="41"/>
        <v/>
      </c>
      <c r="O1282" s="22" t="str">
        <f>_xlfn.IFNA((VLOOKUP(F1282,help!$C$2:$F$12,4,0))*(N1282*24),"")</f>
        <v/>
      </c>
      <c r="AP1282" s="17">
        <f t="shared" si="40"/>
        <v>0</v>
      </c>
    </row>
    <row r="1283" spans="2:42" ht="33" x14ac:dyDescent="0.25">
      <c r="B1283" s="13">
        <f>COUNTIFS($E$3:E1283,'تقرير منتج تام'!$E$4)</f>
        <v>8</v>
      </c>
      <c r="C1283" s="37"/>
      <c r="D1283" s="38"/>
      <c r="E1283" s="37"/>
      <c r="F1283" s="39"/>
      <c r="G1283" s="40"/>
      <c r="H1283" s="40"/>
      <c r="I1283" s="41"/>
      <c r="J1283" s="41"/>
      <c r="K1283" s="26" t="str">
        <f>_xlfn.IFNA(VLOOKUP(E1283,الاوردرات!$B$1:$C$600,2,0),"")</f>
        <v/>
      </c>
      <c r="L1283" s="52"/>
      <c r="N1283" s="21" t="str">
        <f t="shared" si="41"/>
        <v/>
      </c>
      <c r="O1283" s="22" t="str">
        <f>_xlfn.IFNA((VLOOKUP(F1283,help!$C$2:$F$12,4,0))*(N1283*24),"")</f>
        <v/>
      </c>
      <c r="AP1283" s="17">
        <f t="shared" si="40"/>
        <v>0</v>
      </c>
    </row>
    <row r="1284" spans="2:42" ht="33" x14ac:dyDescent="0.25">
      <c r="B1284" s="13">
        <f>COUNTIFS($E$3:E1284,'تقرير منتج تام'!$E$4)</f>
        <v>8</v>
      </c>
      <c r="C1284" s="37"/>
      <c r="D1284" s="38"/>
      <c r="E1284" s="37"/>
      <c r="F1284" s="39"/>
      <c r="G1284" s="40"/>
      <c r="H1284" s="40"/>
      <c r="I1284" s="41"/>
      <c r="J1284" s="41"/>
      <c r="K1284" s="26" t="str">
        <f>_xlfn.IFNA(VLOOKUP(E1284,الاوردرات!$B$1:$C$600,2,0),"")</f>
        <v/>
      </c>
      <c r="L1284" s="52"/>
      <c r="N1284" s="21" t="str">
        <f t="shared" si="41"/>
        <v/>
      </c>
      <c r="O1284" s="22" t="str">
        <f>_xlfn.IFNA((VLOOKUP(F1284,help!$C$2:$F$12,4,0))*(N1284*24),"")</f>
        <v/>
      </c>
      <c r="AP1284" s="17">
        <f t="shared" ref="AP1284:AP1347" si="42">D1284</f>
        <v>0</v>
      </c>
    </row>
    <row r="1285" spans="2:42" ht="33" x14ac:dyDescent="0.25">
      <c r="B1285" s="13">
        <f>COUNTIFS($E$3:E1285,'تقرير منتج تام'!$E$4)</f>
        <v>8</v>
      </c>
      <c r="C1285" s="37"/>
      <c r="D1285" s="38"/>
      <c r="E1285" s="37"/>
      <c r="F1285" s="39"/>
      <c r="G1285" s="40"/>
      <c r="H1285" s="40"/>
      <c r="I1285" s="41"/>
      <c r="J1285" s="41"/>
      <c r="K1285" s="26" t="str">
        <f>_xlfn.IFNA(VLOOKUP(E1285,الاوردرات!$B$1:$C$600,2,0),"")</f>
        <v/>
      </c>
      <c r="L1285" s="52"/>
      <c r="N1285" s="21" t="str">
        <f t="shared" si="41"/>
        <v/>
      </c>
      <c r="O1285" s="22" t="str">
        <f>_xlfn.IFNA((VLOOKUP(F1285,help!$C$2:$F$12,4,0))*(N1285*24),"")</f>
        <v/>
      </c>
      <c r="AP1285" s="17">
        <f t="shared" si="42"/>
        <v>0</v>
      </c>
    </row>
    <row r="1286" spans="2:42" ht="33" x14ac:dyDescent="0.25">
      <c r="B1286" s="13">
        <f>COUNTIFS($E$3:E1286,'تقرير منتج تام'!$E$4)</f>
        <v>8</v>
      </c>
      <c r="C1286" s="37"/>
      <c r="D1286" s="38"/>
      <c r="E1286" s="37"/>
      <c r="F1286" s="39"/>
      <c r="G1286" s="40"/>
      <c r="H1286" s="40"/>
      <c r="I1286" s="41"/>
      <c r="J1286" s="41"/>
      <c r="K1286" s="26" t="str">
        <f>_xlfn.IFNA(VLOOKUP(E1286,الاوردرات!$B$1:$C$600,2,0),"")</f>
        <v/>
      </c>
      <c r="L1286" s="52"/>
      <c r="N1286" s="21" t="str">
        <f t="shared" si="41"/>
        <v/>
      </c>
      <c r="O1286" s="22" t="str">
        <f>_xlfn.IFNA((VLOOKUP(F1286,help!$C$2:$F$12,4,0))*(N1286*24),"")</f>
        <v/>
      </c>
      <c r="AP1286" s="17">
        <f t="shared" si="42"/>
        <v>0</v>
      </c>
    </row>
    <row r="1287" spans="2:42" ht="33" x14ac:dyDescent="0.25">
      <c r="B1287" s="13">
        <f>COUNTIFS($E$3:E1287,'تقرير منتج تام'!$E$4)</f>
        <v>8</v>
      </c>
      <c r="C1287" s="37"/>
      <c r="D1287" s="38"/>
      <c r="E1287" s="37"/>
      <c r="F1287" s="39"/>
      <c r="G1287" s="40"/>
      <c r="H1287" s="40"/>
      <c r="I1287" s="41"/>
      <c r="J1287" s="41"/>
      <c r="K1287" s="26" t="str">
        <f>_xlfn.IFNA(VLOOKUP(E1287,الاوردرات!$B$1:$C$600,2,0),"")</f>
        <v/>
      </c>
      <c r="L1287" s="52"/>
      <c r="N1287" s="21" t="str">
        <f t="shared" si="41"/>
        <v/>
      </c>
      <c r="O1287" s="22" t="str">
        <f>_xlfn.IFNA((VLOOKUP(F1287,help!$C$2:$F$12,4,0))*(N1287*24),"")</f>
        <v/>
      </c>
      <c r="AP1287" s="17">
        <f t="shared" si="42"/>
        <v>0</v>
      </c>
    </row>
    <row r="1288" spans="2:42" ht="33" x14ac:dyDescent="0.25">
      <c r="B1288" s="13">
        <f>COUNTIFS($E$3:E1288,'تقرير منتج تام'!$E$4)</f>
        <v>8</v>
      </c>
      <c r="C1288" s="37"/>
      <c r="D1288" s="38"/>
      <c r="E1288" s="37"/>
      <c r="F1288" s="39"/>
      <c r="G1288" s="40"/>
      <c r="H1288" s="40"/>
      <c r="I1288" s="41"/>
      <c r="J1288" s="41"/>
      <c r="K1288" s="26" t="str">
        <f>_xlfn.IFNA(VLOOKUP(E1288,الاوردرات!$B$1:$C$600,2,0),"")</f>
        <v/>
      </c>
      <c r="L1288" s="52"/>
      <c r="N1288" s="21" t="str">
        <f t="shared" si="41"/>
        <v/>
      </c>
      <c r="O1288" s="22" t="str">
        <f>_xlfn.IFNA((VLOOKUP(F1288,help!$C$2:$F$12,4,0))*(N1288*24),"")</f>
        <v/>
      </c>
      <c r="AP1288" s="17">
        <f t="shared" si="42"/>
        <v>0</v>
      </c>
    </row>
    <row r="1289" spans="2:42" ht="33" x14ac:dyDescent="0.25">
      <c r="B1289" s="13">
        <f>COUNTIFS($E$3:E1289,'تقرير منتج تام'!$E$4)</f>
        <v>8</v>
      </c>
      <c r="C1289" s="37"/>
      <c r="D1289" s="38"/>
      <c r="E1289" s="37"/>
      <c r="F1289" s="39"/>
      <c r="G1289" s="40"/>
      <c r="H1289" s="40"/>
      <c r="I1289" s="41"/>
      <c r="J1289" s="41"/>
      <c r="K1289" s="26" t="str">
        <f>_xlfn.IFNA(VLOOKUP(E1289,الاوردرات!$B$1:$C$600,2,0),"")</f>
        <v/>
      </c>
      <c r="L1289" s="52"/>
      <c r="N1289" s="21" t="str">
        <f t="shared" si="41"/>
        <v/>
      </c>
      <c r="O1289" s="22" t="str">
        <f>_xlfn.IFNA((VLOOKUP(F1289,help!$C$2:$F$12,4,0))*(N1289*24),"")</f>
        <v/>
      </c>
      <c r="AP1289" s="17">
        <f t="shared" si="42"/>
        <v>0</v>
      </c>
    </row>
    <row r="1290" spans="2:42" ht="33" x14ac:dyDescent="0.25">
      <c r="B1290" s="13">
        <f>COUNTIFS($E$3:E1290,'تقرير منتج تام'!$E$4)</f>
        <v>8</v>
      </c>
      <c r="C1290" s="37"/>
      <c r="D1290" s="38"/>
      <c r="E1290" s="37"/>
      <c r="F1290" s="39"/>
      <c r="G1290" s="40"/>
      <c r="H1290" s="40"/>
      <c r="I1290" s="41"/>
      <c r="J1290" s="41"/>
      <c r="K1290" s="26" t="str">
        <f>_xlfn.IFNA(VLOOKUP(E1290,الاوردرات!$B$1:$C$600,2,0),"")</f>
        <v/>
      </c>
      <c r="L1290" s="52"/>
      <c r="N1290" s="21" t="str">
        <f t="shared" si="41"/>
        <v/>
      </c>
      <c r="O1290" s="22" t="str">
        <f>_xlfn.IFNA((VLOOKUP(F1290,help!$C$2:$F$12,4,0))*(N1290*24),"")</f>
        <v/>
      </c>
      <c r="AP1290" s="17">
        <f t="shared" si="42"/>
        <v>0</v>
      </c>
    </row>
    <row r="1291" spans="2:42" ht="33" x14ac:dyDescent="0.25">
      <c r="B1291" s="13">
        <f>COUNTIFS($E$3:E1291,'تقرير منتج تام'!$E$4)</f>
        <v>8</v>
      </c>
      <c r="C1291" s="37"/>
      <c r="D1291" s="38"/>
      <c r="E1291" s="37"/>
      <c r="F1291" s="39"/>
      <c r="G1291" s="40"/>
      <c r="H1291" s="40"/>
      <c r="I1291" s="41"/>
      <c r="J1291" s="41"/>
      <c r="K1291" s="26" t="str">
        <f>_xlfn.IFNA(VLOOKUP(E1291,الاوردرات!$B$1:$C$600,2,0),"")</f>
        <v/>
      </c>
      <c r="L1291" s="52"/>
      <c r="N1291" s="21" t="str">
        <f t="shared" si="41"/>
        <v/>
      </c>
      <c r="O1291" s="22" t="str">
        <f>_xlfn.IFNA((VLOOKUP(F1291,help!$C$2:$F$12,4,0))*(N1291*24),"")</f>
        <v/>
      </c>
      <c r="AP1291" s="17">
        <f t="shared" si="42"/>
        <v>0</v>
      </c>
    </row>
    <row r="1292" spans="2:42" ht="33" x14ac:dyDescent="0.25">
      <c r="B1292" s="13">
        <f>COUNTIFS($E$3:E1292,'تقرير منتج تام'!$E$4)</f>
        <v>8</v>
      </c>
      <c r="C1292" s="37"/>
      <c r="D1292" s="38"/>
      <c r="E1292" s="37"/>
      <c r="F1292" s="39"/>
      <c r="G1292" s="40"/>
      <c r="H1292" s="40"/>
      <c r="I1292" s="41"/>
      <c r="J1292" s="41"/>
      <c r="K1292" s="26" t="str">
        <f>_xlfn.IFNA(VLOOKUP(E1292,الاوردرات!$B$1:$C$600,2,0),"")</f>
        <v/>
      </c>
      <c r="L1292" s="52"/>
      <c r="N1292" s="21" t="str">
        <f t="shared" si="41"/>
        <v/>
      </c>
      <c r="O1292" s="22" t="str">
        <f>_xlfn.IFNA((VLOOKUP(F1292,help!$C$2:$F$12,4,0))*(N1292*24),"")</f>
        <v/>
      </c>
      <c r="AP1292" s="17">
        <f t="shared" si="42"/>
        <v>0</v>
      </c>
    </row>
    <row r="1293" spans="2:42" ht="33" x14ac:dyDescent="0.25">
      <c r="B1293" s="13">
        <f>COUNTIFS($E$3:E1293,'تقرير منتج تام'!$E$4)</f>
        <v>8</v>
      </c>
      <c r="C1293" s="37"/>
      <c r="D1293" s="38"/>
      <c r="E1293" s="37"/>
      <c r="F1293" s="39"/>
      <c r="G1293" s="40"/>
      <c r="H1293" s="40"/>
      <c r="I1293" s="41"/>
      <c r="J1293" s="41"/>
      <c r="K1293" s="26" t="str">
        <f>_xlfn.IFNA(VLOOKUP(E1293,الاوردرات!$B$1:$C$600,2,0),"")</f>
        <v/>
      </c>
      <c r="L1293" s="52"/>
      <c r="N1293" s="21" t="str">
        <f t="shared" si="41"/>
        <v/>
      </c>
      <c r="O1293" s="22" t="str">
        <f>_xlfn.IFNA((VLOOKUP(F1293,help!$C$2:$F$12,4,0))*(N1293*24),"")</f>
        <v/>
      </c>
      <c r="AP1293" s="17">
        <f t="shared" si="42"/>
        <v>0</v>
      </c>
    </row>
    <row r="1294" spans="2:42" ht="33" x14ac:dyDescent="0.25">
      <c r="B1294" s="13">
        <f>COUNTIFS($E$3:E1294,'تقرير منتج تام'!$E$4)</f>
        <v>8</v>
      </c>
      <c r="C1294" s="37"/>
      <c r="D1294" s="38"/>
      <c r="E1294" s="37"/>
      <c r="F1294" s="39"/>
      <c r="G1294" s="40"/>
      <c r="H1294" s="40"/>
      <c r="I1294" s="41"/>
      <c r="J1294" s="41"/>
      <c r="K1294" s="26" t="str">
        <f>_xlfn.IFNA(VLOOKUP(E1294,الاوردرات!$B$1:$C$600,2,0),"")</f>
        <v/>
      </c>
      <c r="L1294" s="52"/>
      <c r="N1294" s="21" t="str">
        <f t="shared" si="41"/>
        <v/>
      </c>
      <c r="O1294" s="22" t="str">
        <f>_xlfn.IFNA((VLOOKUP(F1294,help!$C$2:$F$12,4,0))*(N1294*24),"")</f>
        <v/>
      </c>
      <c r="AP1294" s="17">
        <f t="shared" si="42"/>
        <v>0</v>
      </c>
    </row>
    <row r="1295" spans="2:42" ht="33" x14ac:dyDescent="0.25">
      <c r="B1295" s="13">
        <f>COUNTIFS($E$3:E1295,'تقرير منتج تام'!$E$4)</f>
        <v>8</v>
      </c>
      <c r="C1295" s="37"/>
      <c r="D1295" s="38"/>
      <c r="E1295" s="37"/>
      <c r="F1295" s="39"/>
      <c r="G1295" s="40"/>
      <c r="H1295" s="40"/>
      <c r="I1295" s="41"/>
      <c r="J1295" s="41"/>
      <c r="K1295" s="26" t="str">
        <f>_xlfn.IFNA(VLOOKUP(E1295,الاوردرات!$B$1:$C$600,2,0),"")</f>
        <v/>
      </c>
      <c r="L1295" s="52"/>
      <c r="N1295" s="21" t="str">
        <f t="shared" si="41"/>
        <v/>
      </c>
      <c r="O1295" s="22" t="str">
        <f>_xlfn.IFNA((VLOOKUP(F1295,help!$C$2:$F$12,4,0))*(N1295*24),"")</f>
        <v/>
      </c>
      <c r="AP1295" s="17">
        <f t="shared" si="42"/>
        <v>0</v>
      </c>
    </row>
    <row r="1296" spans="2:42" ht="33" x14ac:dyDescent="0.25">
      <c r="B1296" s="13">
        <f>COUNTIFS($E$3:E1296,'تقرير منتج تام'!$E$4)</f>
        <v>8</v>
      </c>
      <c r="C1296" s="37"/>
      <c r="D1296" s="38"/>
      <c r="E1296" s="37"/>
      <c r="F1296" s="39"/>
      <c r="G1296" s="40"/>
      <c r="H1296" s="40"/>
      <c r="I1296" s="41"/>
      <c r="J1296" s="41"/>
      <c r="K1296" s="26" t="str">
        <f>_xlfn.IFNA(VLOOKUP(E1296,الاوردرات!$B$1:$C$600,2,0),"")</f>
        <v/>
      </c>
      <c r="L1296" s="52"/>
      <c r="N1296" s="21" t="str">
        <f t="shared" si="41"/>
        <v/>
      </c>
      <c r="O1296" s="22" t="str">
        <f>_xlfn.IFNA((VLOOKUP(F1296,help!$C$2:$F$12,4,0))*(N1296*24),"")</f>
        <v/>
      </c>
      <c r="AP1296" s="17">
        <f t="shared" si="42"/>
        <v>0</v>
      </c>
    </row>
    <row r="1297" spans="2:42" ht="33" x14ac:dyDescent="0.25">
      <c r="B1297" s="13">
        <f>COUNTIFS($E$3:E1297,'تقرير منتج تام'!$E$4)</f>
        <v>8</v>
      </c>
      <c r="C1297" s="37"/>
      <c r="D1297" s="38"/>
      <c r="E1297" s="37"/>
      <c r="F1297" s="39"/>
      <c r="G1297" s="40"/>
      <c r="H1297" s="40"/>
      <c r="I1297" s="41"/>
      <c r="J1297" s="41"/>
      <c r="K1297" s="26" t="str">
        <f>_xlfn.IFNA(VLOOKUP(E1297,الاوردرات!$B$1:$C$600,2,0),"")</f>
        <v/>
      </c>
      <c r="L1297" s="52"/>
      <c r="N1297" s="21" t="str">
        <f t="shared" si="41"/>
        <v/>
      </c>
      <c r="O1297" s="22" t="str">
        <f>_xlfn.IFNA((VLOOKUP(F1297,help!$C$2:$F$12,4,0))*(N1297*24),"")</f>
        <v/>
      </c>
      <c r="AP1297" s="17">
        <f t="shared" si="42"/>
        <v>0</v>
      </c>
    </row>
    <row r="1298" spans="2:42" ht="33" x14ac:dyDescent="0.25">
      <c r="B1298" s="13">
        <f>COUNTIFS($E$3:E1298,'تقرير منتج تام'!$E$4)</f>
        <v>8</v>
      </c>
      <c r="C1298" s="37"/>
      <c r="D1298" s="38"/>
      <c r="E1298" s="37"/>
      <c r="F1298" s="39"/>
      <c r="G1298" s="40"/>
      <c r="H1298" s="40"/>
      <c r="I1298" s="41"/>
      <c r="J1298" s="41"/>
      <c r="K1298" s="26" t="str">
        <f>_xlfn.IFNA(VLOOKUP(E1298,الاوردرات!$B$1:$C$600,2,0),"")</f>
        <v/>
      </c>
      <c r="L1298" s="52"/>
      <c r="N1298" s="21" t="str">
        <f t="shared" si="41"/>
        <v/>
      </c>
      <c r="O1298" s="22" t="str">
        <f>_xlfn.IFNA((VLOOKUP(F1298,help!$C$2:$F$12,4,0))*(N1298*24),"")</f>
        <v/>
      </c>
      <c r="AP1298" s="17">
        <f t="shared" si="42"/>
        <v>0</v>
      </c>
    </row>
    <row r="1299" spans="2:42" ht="33" x14ac:dyDescent="0.25">
      <c r="B1299" s="13">
        <f>COUNTIFS($E$3:E1299,'تقرير منتج تام'!$E$4)</f>
        <v>8</v>
      </c>
      <c r="C1299" s="37"/>
      <c r="D1299" s="38"/>
      <c r="E1299" s="37"/>
      <c r="F1299" s="39"/>
      <c r="G1299" s="40"/>
      <c r="H1299" s="40"/>
      <c r="I1299" s="41"/>
      <c r="J1299" s="41"/>
      <c r="K1299" s="26" t="str">
        <f>_xlfn.IFNA(VLOOKUP(E1299,الاوردرات!$B$1:$C$600,2,0),"")</f>
        <v/>
      </c>
      <c r="L1299" s="52"/>
      <c r="N1299" s="21" t="str">
        <f t="shared" si="41"/>
        <v/>
      </c>
      <c r="O1299" s="22" t="str">
        <f>_xlfn.IFNA((VLOOKUP(F1299,help!$C$2:$F$12,4,0))*(N1299*24),"")</f>
        <v/>
      </c>
      <c r="AP1299" s="17">
        <f t="shared" si="42"/>
        <v>0</v>
      </c>
    </row>
    <row r="1300" spans="2:42" ht="33" x14ac:dyDescent="0.25">
      <c r="B1300" s="13">
        <f>COUNTIFS($E$3:E1300,'تقرير منتج تام'!$E$4)</f>
        <v>8</v>
      </c>
      <c r="C1300" s="37"/>
      <c r="D1300" s="38"/>
      <c r="E1300" s="37"/>
      <c r="F1300" s="39"/>
      <c r="G1300" s="40"/>
      <c r="H1300" s="40"/>
      <c r="I1300" s="41"/>
      <c r="J1300" s="41"/>
      <c r="K1300" s="26" t="str">
        <f>_xlfn.IFNA(VLOOKUP(E1300,الاوردرات!$B$1:$C$600,2,0),"")</f>
        <v/>
      </c>
      <c r="L1300" s="52"/>
      <c r="N1300" s="21" t="str">
        <f t="shared" si="41"/>
        <v/>
      </c>
      <c r="O1300" s="22" t="str">
        <f>_xlfn.IFNA((VLOOKUP(F1300,help!$C$2:$F$12,4,0))*(N1300*24),"")</f>
        <v/>
      </c>
      <c r="AP1300" s="17">
        <f t="shared" si="42"/>
        <v>0</v>
      </c>
    </row>
    <row r="1301" spans="2:42" ht="33" x14ac:dyDescent="0.25">
      <c r="B1301" s="13">
        <f>COUNTIFS($E$3:E1301,'تقرير منتج تام'!$E$4)</f>
        <v>8</v>
      </c>
      <c r="C1301" s="37"/>
      <c r="D1301" s="38"/>
      <c r="E1301" s="37"/>
      <c r="F1301" s="39"/>
      <c r="G1301" s="40"/>
      <c r="H1301" s="40"/>
      <c r="I1301" s="41"/>
      <c r="J1301" s="41"/>
      <c r="K1301" s="26" t="str">
        <f>_xlfn.IFNA(VLOOKUP(E1301,الاوردرات!$B$1:$C$600,2,0),"")</f>
        <v/>
      </c>
      <c r="L1301" s="52"/>
      <c r="N1301" s="21" t="str">
        <f t="shared" si="41"/>
        <v/>
      </c>
      <c r="O1301" s="22" t="str">
        <f>_xlfn.IFNA((VLOOKUP(F1301,help!$C$2:$F$12,4,0))*(N1301*24),"")</f>
        <v/>
      </c>
      <c r="AP1301" s="17">
        <f t="shared" si="42"/>
        <v>0</v>
      </c>
    </row>
    <row r="1302" spans="2:42" ht="33" x14ac:dyDescent="0.25">
      <c r="B1302" s="13">
        <f>COUNTIFS($E$3:E1302,'تقرير منتج تام'!$E$4)</f>
        <v>8</v>
      </c>
      <c r="C1302" s="37"/>
      <c r="D1302" s="38"/>
      <c r="E1302" s="37"/>
      <c r="F1302" s="39"/>
      <c r="G1302" s="40"/>
      <c r="H1302" s="40"/>
      <c r="I1302" s="41"/>
      <c r="J1302" s="41"/>
      <c r="K1302" s="26" t="str">
        <f>_xlfn.IFNA(VLOOKUP(E1302,الاوردرات!$B$1:$C$600,2,0),"")</f>
        <v/>
      </c>
      <c r="L1302" s="52"/>
      <c r="N1302" s="21" t="str">
        <f t="shared" si="41"/>
        <v/>
      </c>
      <c r="O1302" s="22" t="str">
        <f>_xlfn.IFNA((VLOOKUP(F1302,help!$C$2:$F$12,4,0))*(N1302*24),"")</f>
        <v/>
      </c>
      <c r="AP1302" s="17">
        <f t="shared" si="42"/>
        <v>0</v>
      </c>
    </row>
    <row r="1303" spans="2:42" ht="33" x14ac:dyDescent="0.25">
      <c r="B1303" s="13">
        <f>COUNTIFS($E$3:E1303,'تقرير منتج تام'!$E$4)</f>
        <v>8</v>
      </c>
      <c r="C1303" s="37"/>
      <c r="D1303" s="38"/>
      <c r="E1303" s="37"/>
      <c r="F1303" s="39"/>
      <c r="G1303" s="40"/>
      <c r="H1303" s="40"/>
      <c r="I1303" s="41"/>
      <c r="J1303" s="41"/>
      <c r="K1303" s="26" t="str">
        <f>_xlfn.IFNA(VLOOKUP(E1303,الاوردرات!$B$1:$C$600,2,0),"")</f>
        <v/>
      </c>
      <c r="L1303" s="52"/>
      <c r="N1303" s="21" t="str">
        <f t="shared" si="41"/>
        <v/>
      </c>
      <c r="O1303" s="22" t="str">
        <f>_xlfn.IFNA((VLOOKUP(F1303,help!$C$2:$F$12,4,0))*(N1303*24),"")</f>
        <v/>
      </c>
      <c r="AP1303" s="17">
        <f t="shared" si="42"/>
        <v>0</v>
      </c>
    </row>
    <row r="1304" spans="2:42" ht="33" x14ac:dyDescent="0.25">
      <c r="B1304" s="13">
        <f>COUNTIFS($E$3:E1304,'تقرير منتج تام'!$E$4)</f>
        <v>8</v>
      </c>
      <c r="C1304" s="37"/>
      <c r="D1304" s="38"/>
      <c r="E1304" s="37"/>
      <c r="F1304" s="39"/>
      <c r="G1304" s="40"/>
      <c r="H1304" s="40"/>
      <c r="I1304" s="41"/>
      <c r="J1304" s="41"/>
      <c r="K1304" s="26" t="str">
        <f>_xlfn.IFNA(VLOOKUP(E1304,الاوردرات!$B$1:$C$600,2,0),"")</f>
        <v/>
      </c>
      <c r="L1304" s="52"/>
      <c r="N1304" s="21" t="str">
        <f t="shared" si="41"/>
        <v/>
      </c>
      <c r="O1304" s="22" t="str">
        <f>_xlfn.IFNA((VLOOKUP(F1304,help!$C$2:$F$12,4,0))*(N1304*24),"")</f>
        <v/>
      </c>
      <c r="AP1304" s="17">
        <f t="shared" si="42"/>
        <v>0</v>
      </c>
    </row>
    <row r="1305" spans="2:42" ht="33" x14ac:dyDescent="0.25">
      <c r="B1305" s="13">
        <f>COUNTIFS($E$3:E1305,'تقرير منتج تام'!$E$4)</f>
        <v>8</v>
      </c>
      <c r="C1305" s="37"/>
      <c r="D1305" s="38"/>
      <c r="E1305" s="37"/>
      <c r="F1305" s="39"/>
      <c r="G1305" s="40"/>
      <c r="H1305" s="40"/>
      <c r="I1305" s="41"/>
      <c r="J1305" s="41"/>
      <c r="K1305" s="26" t="str">
        <f>_xlfn.IFNA(VLOOKUP(E1305,الاوردرات!$B$1:$C$600,2,0),"")</f>
        <v/>
      </c>
      <c r="L1305" s="52"/>
      <c r="N1305" s="21" t="str">
        <f t="shared" si="41"/>
        <v/>
      </c>
      <c r="O1305" s="22" t="str">
        <f>_xlfn.IFNA((VLOOKUP(F1305,help!$C$2:$F$12,4,0))*(N1305*24),"")</f>
        <v/>
      </c>
      <c r="AP1305" s="17">
        <f t="shared" si="42"/>
        <v>0</v>
      </c>
    </row>
    <row r="1306" spans="2:42" ht="33" x14ac:dyDescent="0.25">
      <c r="B1306" s="13">
        <f>COUNTIFS($E$3:E1306,'تقرير منتج تام'!$E$4)</f>
        <v>8</v>
      </c>
      <c r="C1306" s="37"/>
      <c r="D1306" s="38"/>
      <c r="E1306" s="37"/>
      <c r="F1306" s="39"/>
      <c r="G1306" s="40"/>
      <c r="H1306" s="40"/>
      <c r="I1306" s="41"/>
      <c r="J1306" s="41"/>
      <c r="K1306" s="26" t="str">
        <f>_xlfn.IFNA(VLOOKUP(E1306,الاوردرات!$B$1:$C$600,2,0),"")</f>
        <v/>
      </c>
      <c r="L1306" s="52"/>
      <c r="N1306" s="21" t="str">
        <f t="shared" si="41"/>
        <v/>
      </c>
      <c r="O1306" s="22" t="str">
        <f>_xlfn.IFNA((VLOOKUP(F1306,help!$C$2:$F$12,4,0))*(N1306*24),"")</f>
        <v/>
      </c>
      <c r="AP1306" s="17">
        <f t="shared" si="42"/>
        <v>0</v>
      </c>
    </row>
    <row r="1307" spans="2:42" ht="33" x14ac:dyDescent="0.25">
      <c r="B1307" s="13">
        <f>COUNTIFS($E$3:E1307,'تقرير منتج تام'!$E$4)</f>
        <v>8</v>
      </c>
      <c r="C1307" s="37"/>
      <c r="D1307" s="38"/>
      <c r="E1307" s="37"/>
      <c r="F1307" s="39"/>
      <c r="G1307" s="40"/>
      <c r="H1307" s="40"/>
      <c r="I1307" s="41"/>
      <c r="J1307" s="41"/>
      <c r="K1307" s="26" t="str">
        <f>_xlfn.IFNA(VLOOKUP(E1307,الاوردرات!$B$1:$C$600,2,0),"")</f>
        <v/>
      </c>
      <c r="L1307" s="52"/>
      <c r="N1307" s="21" t="str">
        <f t="shared" si="41"/>
        <v/>
      </c>
      <c r="O1307" s="22" t="str">
        <f>_xlfn.IFNA((VLOOKUP(F1307,help!$C$2:$F$12,4,0))*(N1307*24),"")</f>
        <v/>
      </c>
      <c r="AP1307" s="17">
        <f t="shared" si="42"/>
        <v>0</v>
      </c>
    </row>
    <row r="1308" spans="2:42" ht="33" x14ac:dyDescent="0.25">
      <c r="B1308" s="13">
        <f>COUNTIFS($E$3:E1308,'تقرير منتج تام'!$E$4)</f>
        <v>8</v>
      </c>
      <c r="C1308" s="37"/>
      <c r="D1308" s="38"/>
      <c r="E1308" s="37"/>
      <c r="F1308" s="39"/>
      <c r="G1308" s="40"/>
      <c r="H1308" s="40"/>
      <c r="I1308" s="41"/>
      <c r="J1308" s="41"/>
      <c r="K1308" s="26" t="str">
        <f>_xlfn.IFNA(VLOOKUP(E1308,الاوردرات!$B$1:$C$600,2,0),"")</f>
        <v/>
      </c>
      <c r="L1308" s="52"/>
      <c r="N1308" s="21" t="str">
        <f t="shared" si="41"/>
        <v/>
      </c>
      <c r="O1308" s="22" t="str">
        <f>_xlfn.IFNA((VLOOKUP(F1308,help!$C$2:$F$12,4,0))*(N1308*24),"")</f>
        <v/>
      </c>
      <c r="AP1308" s="17">
        <f t="shared" si="42"/>
        <v>0</v>
      </c>
    </row>
    <row r="1309" spans="2:42" ht="33" x14ac:dyDescent="0.25">
      <c r="B1309" s="13">
        <f>COUNTIFS($E$3:E1309,'تقرير منتج تام'!$E$4)</f>
        <v>8</v>
      </c>
      <c r="C1309" s="37"/>
      <c r="D1309" s="38"/>
      <c r="E1309" s="37"/>
      <c r="F1309" s="39"/>
      <c r="G1309" s="40"/>
      <c r="H1309" s="40"/>
      <c r="I1309" s="41"/>
      <c r="J1309" s="41"/>
      <c r="K1309" s="26" t="str">
        <f>_xlfn.IFNA(VLOOKUP(E1309,الاوردرات!$B$1:$C$600,2,0),"")</f>
        <v/>
      </c>
      <c r="L1309" s="52"/>
      <c r="N1309" s="21" t="str">
        <f t="shared" si="41"/>
        <v/>
      </c>
      <c r="O1309" s="22" t="str">
        <f>_xlfn.IFNA((VLOOKUP(F1309,help!$C$2:$F$12,4,0))*(N1309*24),"")</f>
        <v/>
      </c>
      <c r="AP1309" s="17">
        <f t="shared" si="42"/>
        <v>0</v>
      </c>
    </row>
    <row r="1310" spans="2:42" ht="33" x14ac:dyDescent="0.25">
      <c r="B1310" s="13">
        <f>COUNTIFS($E$3:E1310,'تقرير منتج تام'!$E$4)</f>
        <v>8</v>
      </c>
      <c r="C1310" s="37"/>
      <c r="D1310" s="38"/>
      <c r="E1310" s="37"/>
      <c r="F1310" s="39"/>
      <c r="G1310" s="40"/>
      <c r="H1310" s="40"/>
      <c r="I1310" s="41"/>
      <c r="J1310" s="41"/>
      <c r="K1310" s="26" t="str">
        <f>_xlfn.IFNA(VLOOKUP(E1310,الاوردرات!$B$1:$C$600,2,0),"")</f>
        <v/>
      </c>
      <c r="L1310" s="52"/>
      <c r="N1310" s="21" t="str">
        <f t="shared" si="41"/>
        <v/>
      </c>
      <c r="O1310" s="22" t="str">
        <f>_xlfn.IFNA((VLOOKUP(F1310,help!$C$2:$F$12,4,0))*(N1310*24),"")</f>
        <v/>
      </c>
      <c r="AP1310" s="17">
        <f t="shared" si="42"/>
        <v>0</v>
      </c>
    </row>
    <row r="1311" spans="2:42" ht="33" x14ac:dyDescent="0.25">
      <c r="B1311" s="13">
        <f>COUNTIFS($E$3:E1311,'تقرير منتج تام'!$E$4)</f>
        <v>8</v>
      </c>
      <c r="C1311" s="37"/>
      <c r="D1311" s="38"/>
      <c r="E1311" s="37"/>
      <c r="F1311" s="39"/>
      <c r="G1311" s="40"/>
      <c r="H1311" s="40"/>
      <c r="I1311" s="41"/>
      <c r="J1311" s="41"/>
      <c r="K1311" s="26" t="str">
        <f>_xlfn.IFNA(VLOOKUP(E1311,الاوردرات!$B$1:$C$600,2,0),"")</f>
        <v/>
      </c>
      <c r="L1311" s="52"/>
      <c r="N1311" s="21" t="str">
        <f t="shared" si="41"/>
        <v/>
      </c>
      <c r="O1311" s="22" t="str">
        <f>_xlfn.IFNA((VLOOKUP(F1311,help!$C$2:$F$12,4,0))*(N1311*24),"")</f>
        <v/>
      </c>
      <c r="AP1311" s="17">
        <f t="shared" si="42"/>
        <v>0</v>
      </c>
    </row>
    <row r="1312" spans="2:42" ht="33" x14ac:dyDescent="0.25">
      <c r="B1312" s="13">
        <f>COUNTIFS($E$3:E1312,'تقرير منتج تام'!$E$4)</f>
        <v>8</v>
      </c>
      <c r="C1312" s="37"/>
      <c r="D1312" s="38"/>
      <c r="E1312" s="37"/>
      <c r="F1312" s="39"/>
      <c r="G1312" s="40"/>
      <c r="H1312" s="40"/>
      <c r="I1312" s="41"/>
      <c r="J1312" s="41"/>
      <c r="K1312" s="26" t="str">
        <f>_xlfn.IFNA(VLOOKUP(E1312,الاوردرات!$B$1:$C$600,2,0),"")</f>
        <v/>
      </c>
      <c r="L1312" s="52"/>
      <c r="N1312" s="21" t="str">
        <f t="shared" si="41"/>
        <v/>
      </c>
      <c r="O1312" s="22" t="str">
        <f>_xlfn.IFNA((VLOOKUP(F1312,help!$C$2:$F$12,4,0))*(N1312*24),"")</f>
        <v/>
      </c>
      <c r="AP1312" s="17">
        <f t="shared" si="42"/>
        <v>0</v>
      </c>
    </row>
    <row r="1313" spans="2:42" ht="33" x14ac:dyDescent="0.25">
      <c r="B1313" s="13">
        <f>COUNTIFS($E$3:E1313,'تقرير منتج تام'!$E$4)</f>
        <v>8</v>
      </c>
      <c r="C1313" s="37"/>
      <c r="D1313" s="38"/>
      <c r="E1313" s="37"/>
      <c r="F1313" s="39"/>
      <c r="G1313" s="40"/>
      <c r="H1313" s="40"/>
      <c r="I1313" s="41"/>
      <c r="J1313" s="41"/>
      <c r="K1313" s="26" t="str">
        <f>_xlfn.IFNA(VLOOKUP(E1313,الاوردرات!$B$1:$C$600,2,0),"")</f>
        <v/>
      </c>
      <c r="L1313" s="52"/>
      <c r="N1313" s="21" t="str">
        <f t="shared" si="41"/>
        <v/>
      </c>
      <c r="O1313" s="22" t="str">
        <f>_xlfn.IFNA((VLOOKUP(F1313,help!$C$2:$F$12,4,0))*(N1313*24),"")</f>
        <v/>
      </c>
      <c r="AP1313" s="17">
        <f t="shared" si="42"/>
        <v>0</v>
      </c>
    </row>
    <row r="1314" spans="2:42" ht="33" x14ac:dyDescent="0.25">
      <c r="B1314" s="13">
        <f>COUNTIFS($E$3:E1314,'تقرير منتج تام'!$E$4)</f>
        <v>8</v>
      </c>
      <c r="C1314" s="37"/>
      <c r="D1314" s="38"/>
      <c r="E1314" s="37"/>
      <c r="F1314" s="39"/>
      <c r="G1314" s="40"/>
      <c r="H1314" s="40"/>
      <c r="I1314" s="41"/>
      <c r="J1314" s="41"/>
      <c r="K1314" s="26" t="str">
        <f>_xlfn.IFNA(VLOOKUP(E1314,الاوردرات!$B$1:$C$600,2,0),"")</f>
        <v/>
      </c>
      <c r="L1314" s="52"/>
      <c r="N1314" s="21" t="str">
        <f t="shared" si="41"/>
        <v/>
      </c>
      <c r="O1314" s="22" t="str">
        <f>_xlfn.IFNA((VLOOKUP(F1314,help!$C$2:$F$12,4,0))*(N1314*24),"")</f>
        <v/>
      </c>
      <c r="AP1314" s="17">
        <f t="shared" si="42"/>
        <v>0</v>
      </c>
    </row>
    <row r="1315" spans="2:42" ht="33" x14ac:dyDescent="0.25">
      <c r="B1315" s="13">
        <f>COUNTIFS($E$3:E1315,'تقرير منتج تام'!$E$4)</f>
        <v>8</v>
      </c>
      <c r="C1315" s="37"/>
      <c r="D1315" s="38"/>
      <c r="E1315" s="37"/>
      <c r="F1315" s="39"/>
      <c r="G1315" s="40"/>
      <c r="H1315" s="40"/>
      <c r="I1315" s="41"/>
      <c r="J1315" s="41"/>
      <c r="K1315" s="26" t="str">
        <f>_xlfn.IFNA(VLOOKUP(E1315,الاوردرات!$B$1:$C$600,2,0),"")</f>
        <v/>
      </c>
      <c r="L1315" s="52"/>
      <c r="N1315" s="21" t="str">
        <f t="shared" si="41"/>
        <v/>
      </c>
      <c r="O1315" s="22" t="str">
        <f>_xlfn.IFNA((VLOOKUP(F1315,help!$C$2:$F$12,4,0))*(N1315*24),"")</f>
        <v/>
      </c>
      <c r="AP1315" s="17">
        <f t="shared" si="42"/>
        <v>0</v>
      </c>
    </row>
    <row r="1316" spans="2:42" ht="33" x14ac:dyDescent="0.25">
      <c r="B1316" s="13">
        <f>COUNTIFS($E$3:E1316,'تقرير منتج تام'!$E$4)</f>
        <v>8</v>
      </c>
      <c r="C1316" s="37"/>
      <c r="D1316" s="38"/>
      <c r="E1316" s="37"/>
      <c r="F1316" s="39"/>
      <c r="G1316" s="40"/>
      <c r="H1316" s="40"/>
      <c r="I1316" s="41"/>
      <c r="J1316" s="41"/>
      <c r="K1316" s="26" t="str">
        <f>_xlfn.IFNA(VLOOKUP(E1316,الاوردرات!$B$1:$C$600,2,0),"")</f>
        <v/>
      </c>
      <c r="L1316" s="52"/>
      <c r="N1316" s="21" t="str">
        <f t="shared" si="41"/>
        <v/>
      </c>
      <c r="O1316" s="22" t="str">
        <f>_xlfn.IFNA((VLOOKUP(F1316,help!$C$2:$F$12,4,0))*(N1316*24),"")</f>
        <v/>
      </c>
      <c r="AP1316" s="17">
        <f t="shared" si="42"/>
        <v>0</v>
      </c>
    </row>
    <row r="1317" spans="2:42" ht="33" x14ac:dyDescent="0.25">
      <c r="B1317" s="13">
        <f>COUNTIFS($E$3:E1317,'تقرير منتج تام'!$E$4)</f>
        <v>8</v>
      </c>
      <c r="C1317" s="37"/>
      <c r="D1317" s="38"/>
      <c r="E1317" s="37"/>
      <c r="F1317" s="39"/>
      <c r="G1317" s="40"/>
      <c r="H1317" s="40"/>
      <c r="I1317" s="41"/>
      <c r="J1317" s="41"/>
      <c r="K1317" s="26" t="str">
        <f>_xlfn.IFNA(VLOOKUP(E1317,الاوردرات!$B$1:$C$600,2,0),"")</f>
        <v/>
      </c>
      <c r="L1317" s="52"/>
      <c r="N1317" s="21" t="str">
        <f t="shared" si="41"/>
        <v/>
      </c>
      <c r="O1317" s="22" t="str">
        <f>_xlfn.IFNA((VLOOKUP(F1317,help!$C$2:$F$12,4,0))*(N1317*24),"")</f>
        <v/>
      </c>
      <c r="AP1317" s="17">
        <f t="shared" si="42"/>
        <v>0</v>
      </c>
    </row>
    <row r="1318" spans="2:42" ht="33" x14ac:dyDescent="0.25">
      <c r="B1318" s="13">
        <f>COUNTIFS($E$3:E1318,'تقرير منتج تام'!$E$4)</f>
        <v>8</v>
      </c>
      <c r="C1318" s="37"/>
      <c r="D1318" s="38"/>
      <c r="E1318" s="37"/>
      <c r="F1318" s="39"/>
      <c r="G1318" s="40"/>
      <c r="H1318" s="40"/>
      <c r="I1318" s="41"/>
      <c r="J1318" s="41"/>
      <c r="K1318" s="26" t="str">
        <f>_xlfn.IFNA(VLOOKUP(E1318,الاوردرات!$B$1:$C$600,2,0),"")</f>
        <v/>
      </c>
      <c r="L1318" s="52"/>
      <c r="N1318" s="21" t="str">
        <f t="shared" si="41"/>
        <v/>
      </c>
      <c r="O1318" s="22" t="str">
        <f>_xlfn.IFNA((VLOOKUP(F1318,help!$C$2:$F$12,4,0))*(N1318*24),"")</f>
        <v/>
      </c>
      <c r="AP1318" s="17">
        <f t="shared" si="42"/>
        <v>0</v>
      </c>
    </row>
    <row r="1319" spans="2:42" ht="33" x14ac:dyDescent="0.25">
      <c r="B1319" s="13">
        <f>COUNTIFS($E$3:E1319,'تقرير منتج تام'!$E$4)</f>
        <v>8</v>
      </c>
      <c r="C1319" s="37"/>
      <c r="D1319" s="38"/>
      <c r="E1319" s="37"/>
      <c r="F1319" s="39"/>
      <c r="G1319" s="40"/>
      <c r="H1319" s="40"/>
      <c r="I1319" s="41"/>
      <c r="J1319" s="41"/>
      <c r="K1319" s="26" t="str">
        <f>_xlfn.IFNA(VLOOKUP(E1319,الاوردرات!$B$1:$C$600,2,0),"")</f>
        <v/>
      </c>
      <c r="L1319" s="52"/>
      <c r="N1319" s="21" t="str">
        <f t="shared" si="41"/>
        <v/>
      </c>
      <c r="O1319" s="22" t="str">
        <f>_xlfn.IFNA((VLOOKUP(F1319,help!$C$2:$F$12,4,0))*(N1319*24),"")</f>
        <v/>
      </c>
      <c r="AP1319" s="17">
        <f t="shared" si="42"/>
        <v>0</v>
      </c>
    </row>
    <row r="1320" spans="2:42" ht="33" x14ac:dyDescent="0.25">
      <c r="B1320" s="13">
        <f>COUNTIFS($E$3:E1320,'تقرير منتج تام'!$E$4)</f>
        <v>8</v>
      </c>
      <c r="C1320" s="37"/>
      <c r="D1320" s="38"/>
      <c r="E1320" s="37"/>
      <c r="F1320" s="39"/>
      <c r="G1320" s="40"/>
      <c r="H1320" s="40"/>
      <c r="I1320" s="41"/>
      <c r="J1320" s="41"/>
      <c r="K1320" s="26" t="str">
        <f>_xlfn.IFNA(VLOOKUP(E1320,الاوردرات!$B$1:$C$600,2,0),"")</f>
        <v/>
      </c>
      <c r="L1320" s="52"/>
      <c r="N1320" s="21" t="str">
        <f t="shared" si="41"/>
        <v/>
      </c>
      <c r="O1320" s="22" t="str">
        <f>_xlfn.IFNA((VLOOKUP(F1320,help!$C$2:$F$12,4,0))*(N1320*24),"")</f>
        <v/>
      </c>
      <c r="AP1320" s="17">
        <f t="shared" si="42"/>
        <v>0</v>
      </c>
    </row>
    <row r="1321" spans="2:42" ht="33" x14ac:dyDescent="0.25">
      <c r="B1321" s="13">
        <f>COUNTIFS($E$3:E1321,'تقرير منتج تام'!$E$4)</f>
        <v>8</v>
      </c>
      <c r="C1321" s="37"/>
      <c r="D1321" s="38"/>
      <c r="E1321" s="37"/>
      <c r="F1321" s="39"/>
      <c r="G1321" s="40"/>
      <c r="H1321" s="40"/>
      <c r="I1321" s="41"/>
      <c r="J1321" s="41"/>
      <c r="K1321" s="26" t="str">
        <f>_xlfn.IFNA(VLOOKUP(E1321,الاوردرات!$B$1:$C$600,2,0),"")</f>
        <v/>
      </c>
      <c r="L1321" s="52"/>
      <c r="N1321" s="21" t="str">
        <f t="shared" si="41"/>
        <v/>
      </c>
      <c r="O1321" s="22" t="str">
        <f>_xlfn.IFNA((VLOOKUP(F1321,help!$C$2:$F$12,4,0))*(N1321*24),"")</f>
        <v/>
      </c>
      <c r="AP1321" s="17">
        <f t="shared" si="42"/>
        <v>0</v>
      </c>
    </row>
    <row r="1322" spans="2:42" ht="33" x14ac:dyDescent="0.25">
      <c r="B1322" s="13">
        <f>COUNTIFS($E$3:E1322,'تقرير منتج تام'!$E$4)</f>
        <v>8</v>
      </c>
      <c r="C1322" s="37"/>
      <c r="D1322" s="38"/>
      <c r="E1322" s="37"/>
      <c r="F1322" s="39"/>
      <c r="G1322" s="40"/>
      <c r="H1322" s="40"/>
      <c r="I1322" s="41"/>
      <c r="J1322" s="41"/>
      <c r="K1322" s="26" t="str">
        <f>_xlfn.IFNA(VLOOKUP(E1322,الاوردرات!$B$1:$C$600,2,0),"")</f>
        <v/>
      </c>
      <c r="L1322" s="52"/>
      <c r="N1322" s="21" t="str">
        <f t="shared" si="41"/>
        <v/>
      </c>
      <c r="O1322" s="22" t="str">
        <f>_xlfn.IFNA((VLOOKUP(F1322,help!$C$2:$F$12,4,0))*(N1322*24),"")</f>
        <v/>
      </c>
      <c r="AP1322" s="17">
        <f t="shared" si="42"/>
        <v>0</v>
      </c>
    </row>
    <row r="1323" spans="2:42" ht="33" x14ac:dyDescent="0.25">
      <c r="B1323" s="13">
        <f>COUNTIFS($E$3:E1323,'تقرير منتج تام'!$E$4)</f>
        <v>8</v>
      </c>
      <c r="C1323" s="37"/>
      <c r="D1323" s="38"/>
      <c r="E1323" s="37"/>
      <c r="F1323" s="39"/>
      <c r="G1323" s="40"/>
      <c r="H1323" s="40"/>
      <c r="I1323" s="41"/>
      <c r="J1323" s="41"/>
      <c r="K1323" s="26" t="str">
        <f>_xlfn.IFNA(VLOOKUP(E1323,الاوردرات!$B$1:$C$600,2,0),"")</f>
        <v/>
      </c>
      <c r="L1323" s="52"/>
      <c r="N1323" s="21" t="str">
        <f t="shared" si="41"/>
        <v/>
      </c>
      <c r="O1323" s="22" t="str">
        <f>_xlfn.IFNA((VLOOKUP(F1323,help!$C$2:$F$12,4,0))*(N1323*24),"")</f>
        <v/>
      </c>
      <c r="AP1323" s="17">
        <f t="shared" si="42"/>
        <v>0</v>
      </c>
    </row>
    <row r="1324" spans="2:42" ht="33" x14ac:dyDescent="0.25">
      <c r="B1324" s="13">
        <f>COUNTIFS($E$3:E1324,'تقرير منتج تام'!$E$4)</f>
        <v>8</v>
      </c>
      <c r="C1324" s="37"/>
      <c r="D1324" s="38"/>
      <c r="E1324" s="37"/>
      <c r="F1324" s="39"/>
      <c r="G1324" s="40"/>
      <c r="H1324" s="40"/>
      <c r="I1324" s="41"/>
      <c r="J1324" s="41"/>
      <c r="K1324" s="26" t="str">
        <f>_xlfn.IFNA(VLOOKUP(E1324,الاوردرات!$B$1:$C$600,2,0),"")</f>
        <v/>
      </c>
      <c r="L1324" s="52"/>
      <c r="N1324" s="21" t="str">
        <f t="shared" si="41"/>
        <v/>
      </c>
      <c r="O1324" s="22" t="str">
        <f>_xlfn.IFNA((VLOOKUP(F1324,help!$C$2:$F$12,4,0))*(N1324*24),"")</f>
        <v/>
      </c>
      <c r="AP1324" s="17">
        <f t="shared" si="42"/>
        <v>0</v>
      </c>
    </row>
    <row r="1325" spans="2:42" ht="33" x14ac:dyDescent="0.25">
      <c r="B1325" s="13">
        <f>COUNTIFS($E$3:E1325,'تقرير منتج تام'!$E$4)</f>
        <v>8</v>
      </c>
      <c r="C1325" s="37"/>
      <c r="D1325" s="38"/>
      <c r="E1325" s="37"/>
      <c r="F1325" s="39"/>
      <c r="G1325" s="40"/>
      <c r="H1325" s="40"/>
      <c r="I1325" s="41"/>
      <c r="J1325" s="41"/>
      <c r="K1325" s="26" t="str">
        <f>_xlfn.IFNA(VLOOKUP(E1325,الاوردرات!$B$1:$C$600,2,0),"")</f>
        <v/>
      </c>
      <c r="L1325" s="52"/>
      <c r="N1325" s="21" t="str">
        <f t="shared" si="41"/>
        <v/>
      </c>
      <c r="O1325" s="22" t="str">
        <f>_xlfn.IFNA((VLOOKUP(F1325,help!$C$2:$F$12,4,0))*(N1325*24),"")</f>
        <v/>
      </c>
      <c r="AP1325" s="17">
        <f t="shared" si="42"/>
        <v>0</v>
      </c>
    </row>
    <row r="1326" spans="2:42" ht="33" x14ac:dyDescent="0.25">
      <c r="B1326" s="13">
        <f>COUNTIFS($E$3:E1326,'تقرير منتج تام'!$E$4)</f>
        <v>8</v>
      </c>
      <c r="C1326" s="37"/>
      <c r="D1326" s="38"/>
      <c r="E1326" s="37"/>
      <c r="F1326" s="39"/>
      <c r="G1326" s="40"/>
      <c r="H1326" s="40"/>
      <c r="I1326" s="41"/>
      <c r="J1326" s="41"/>
      <c r="K1326" s="26" t="str">
        <f>_xlfn.IFNA(VLOOKUP(E1326,الاوردرات!$B$1:$C$600,2,0),"")</f>
        <v/>
      </c>
      <c r="L1326" s="52"/>
      <c r="N1326" s="21" t="str">
        <f t="shared" si="41"/>
        <v/>
      </c>
      <c r="O1326" s="22" t="str">
        <f>_xlfn.IFNA((VLOOKUP(F1326,help!$C$2:$F$12,4,0))*(N1326*24),"")</f>
        <v/>
      </c>
      <c r="AP1326" s="17">
        <f t="shared" si="42"/>
        <v>0</v>
      </c>
    </row>
    <row r="1327" spans="2:42" ht="33" x14ac:dyDescent="0.25">
      <c r="B1327" s="13">
        <f>COUNTIFS($E$3:E1327,'تقرير منتج تام'!$E$4)</f>
        <v>8</v>
      </c>
      <c r="C1327" s="37"/>
      <c r="D1327" s="38"/>
      <c r="E1327" s="37"/>
      <c r="F1327" s="39"/>
      <c r="G1327" s="40"/>
      <c r="H1327" s="40"/>
      <c r="I1327" s="41"/>
      <c r="J1327" s="41"/>
      <c r="K1327" s="26" t="str">
        <f>_xlfn.IFNA(VLOOKUP(E1327,الاوردرات!$B$1:$C$600,2,0),"")</f>
        <v/>
      </c>
      <c r="L1327" s="52"/>
      <c r="N1327" s="21" t="str">
        <f t="shared" si="41"/>
        <v/>
      </c>
      <c r="O1327" s="22" t="str">
        <f>_xlfn.IFNA((VLOOKUP(F1327,help!$C$2:$F$12,4,0))*(N1327*24),"")</f>
        <v/>
      </c>
      <c r="AP1327" s="17">
        <f t="shared" si="42"/>
        <v>0</v>
      </c>
    </row>
    <row r="1328" spans="2:42" ht="33" x14ac:dyDescent="0.25">
      <c r="B1328" s="13">
        <f>COUNTIFS($E$3:E1328,'تقرير منتج تام'!$E$4)</f>
        <v>8</v>
      </c>
      <c r="C1328" s="37"/>
      <c r="D1328" s="38"/>
      <c r="E1328" s="37"/>
      <c r="F1328" s="39"/>
      <c r="G1328" s="40"/>
      <c r="H1328" s="40"/>
      <c r="I1328" s="41"/>
      <c r="J1328" s="41"/>
      <c r="K1328" s="26" t="str">
        <f>_xlfn.IFNA(VLOOKUP(E1328,الاوردرات!$B$1:$C$600,2,0),"")</f>
        <v/>
      </c>
      <c r="L1328" s="52"/>
      <c r="N1328" s="21" t="str">
        <f t="shared" si="41"/>
        <v/>
      </c>
      <c r="O1328" s="22" t="str">
        <f>_xlfn.IFNA((VLOOKUP(F1328,help!$C$2:$F$12,4,0))*(N1328*24),"")</f>
        <v/>
      </c>
      <c r="AP1328" s="17">
        <f t="shared" si="42"/>
        <v>0</v>
      </c>
    </row>
    <row r="1329" spans="2:42" ht="33" x14ac:dyDescent="0.25">
      <c r="B1329" s="13">
        <f>COUNTIFS($E$3:E1329,'تقرير منتج تام'!$E$4)</f>
        <v>8</v>
      </c>
      <c r="C1329" s="37"/>
      <c r="D1329" s="38"/>
      <c r="E1329" s="37"/>
      <c r="F1329" s="39"/>
      <c r="G1329" s="40"/>
      <c r="H1329" s="40"/>
      <c r="I1329" s="41"/>
      <c r="J1329" s="41"/>
      <c r="K1329" s="26" t="str">
        <f>_xlfn.IFNA(VLOOKUP(E1329,الاوردرات!$B$1:$C$600,2,0),"")</f>
        <v/>
      </c>
      <c r="L1329" s="52"/>
      <c r="N1329" s="21" t="str">
        <f t="shared" si="41"/>
        <v/>
      </c>
      <c r="O1329" s="22" t="str">
        <f>_xlfn.IFNA((VLOOKUP(F1329,help!$C$2:$F$12,4,0))*(N1329*24),"")</f>
        <v/>
      </c>
      <c r="AP1329" s="17">
        <f t="shared" si="42"/>
        <v>0</v>
      </c>
    </row>
    <row r="1330" spans="2:42" ht="33" x14ac:dyDescent="0.25">
      <c r="B1330" s="13">
        <f>COUNTIFS($E$3:E1330,'تقرير منتج تام'!$E$4)</f>
        <v>8</v>
      </c>
      <c r="C1330" s="37"/>
      <c r="D1330" s="38"/>
      <c r="E1330" s="37"/>
      <c r="F1330" s="39"/>
      <c r="G1330" s="40"/>
      <c r="H1330" s="40"/>
      <c r="I1330" s="41"/>
      <c r="J1330" s="41"/>
      <c r="K1330" s="26" t="str">
        <f>_xlfn.IFNA(VLOOKUP(E1330,الاوردرات!$B$1:$C$600,2,0),"")</f>
        <v/>
      </c>
      <c r="L1330" s="52"/>
      <c r="N1330" s="21" t="str">
        <f t="shared" si="41"/>
        <v/>
      </c>
      <c r="O1330" s="22" t="str">
        <f>_xlfn.IFNA((VLOOKUP(F1330,help!$C$2:$F$12,4,0))*(N1330*24),"")</f>
        <v/>
      </c>
      <c r="AP1330" s="17">
        <f t="shared" si="42"/>
        <v>0</v>
      </c>
    </row>
    <row r="1331" spans="2:42" ht="33" x14ac:dyDescent="0.25">
      <c r="B1331" s="13">
        <f>COUNTIFS($E$3:E1331,'تقرير منتج تام'!$E$4)</f>
        <v>8</v>
      </c>
      <c r="C1331" s="37"/>
      <c r="D1331" s="38"/>
      <c r="E1331" s="37"/>
      <c r="F1331" s="39"/>
      <c r="G1331" s="40"/>
      <c r="H1331" s="40"/>
      <c r="I1331" s="41"/>
      <c r="J1331" s="41"/>
      <c r="K1331" s="26" t="str">
        <f>_xlfn.IFNA(VLOOKUP(E1331,الاوردرات!$B$1:$C$600,2,0),"")</f>
        <v/>
      </c>
      <c r="L1331" s="52"/>
      <c r="N1331" s="21" t="str">
        <f t="shared" si="41"/>
        <v/>
      </c>
      <c r="O1331" s="22" t="str">
        <f>_xlfn.IFNA((VLOOKUP(F1331,help!$C$2:$F$12,4,0))*(N1331*24),"")</f>
        <v/>
      </c>
      <c r="AP1331" s="17">
        <f t="shared" si="42"/>
        <v>0</v>
      </c>
    </row>
    <row r="1332" spans="2:42" ht="33" x14ac:dyDescent="0.25">
      <c r="B1332" s="13">
        <f>COUNTIFS($E$3:E1332,'تقرير منتج تام'!$E$4)</f>
        <v>8</v>
      </c>
      <c r="C1332" s="37"/>
      <c r="D1332" s="38"/>
      <c r="E1332" s="37"/>
      <c r="F1332" s="39"/>
      <c r="G1332" s="40"/>
      <c r="H1332" s="40"/>
      <c r="I1332" s="41"/>
      <c r="J1332" s="41"/>
      <c r="K1332" s="26" t="str">
        <f>_xlfn.IFNA(VLOOKUP(E1332,الاوردرات!$B$1:$C$600,2,0),"")</f>
        <v/>
      </c>
      <c r="L1332" s="52"/>
      <c r="N1332" s="21" t="str">
        <f t="shared" si="41"/>
        <v/>
      </c>
      <c r="O1332" s="22" t="str">
        <f>_xlfn.IFNA((VLOOKUP(F1332,help!$C$2:$F$12,4,0))*(N1332*24),"")</f>
        <v/>
      </c>
      <c r="AP1332" s="17">
        <f t="shared" si="42"/>
        <v>0</v>
      </c>
    </row>
    <row r="1333" spans="2:42" ht="33" x14ac:dyDescent="0.25">
      <c r="B1333" s="13">
        <f>COUNTIFS($E$3:E1333,'تقرير منتج تام'!$E$4)</f>
        <v>8</v>
      </c>
      <c r="C1333" s="37"/>
      <c r="D1333" s="38"/>
      <c r="E1333" s="37"/>
      <c r="F1333" s="39"/>
      <c r="G1333" s="40"/>
      <c r="H1333" s="40"/>
      <c r="I1333" s="41"/>
      <c r="J1333" s="41"/>
      <c r="K1333" s="26" t="str">
        <f>_xlfn.IFNA(VLOOKUP(E1333,الاوردرات!$B$1:$C$600,2,0),"")</f>
        <v/>
      </c>
      <c r="L1333" s="52"/>
      <c r="N1333" s="21" t="str">
        <f t="shared" si="41"/>
        <v/>
      </c>
      <c r="O1333" s="22" t="str">
        <f>_xlfn.IFNA((VLOOKUP(F1333,help!$C$2:$F$12,4,0))*(N1333*24),"")</f>
        <v/>
      </c>
      <c r="AP1333" s="17">
        <f t="shared" si="42"/>
        <v>0</v>
      </c>
    </row>
    <row r="1334" spans="2:42" ht="33" x14ac:dyDescent="0.25">
      <c r="B1334" s="13">
        <f>COUNTIFS($E$3:E1334,'تقرير منتج تام'!$E$4)</f>
        <v>8</v>
      </c>
      <c r="C1334" s="37"/>
      <c r="D1334" s="38"/>
      <c r="E1334" s="37"/>
      <c r="F1334" s="39"/>
      <c r="G1334" s="40"/>
      <c r="H1334" s="40"/>
      <c r="I1334" s="41"/>
      <c r="J1334" s="41"/>
      <c r="K1334" s="26" t="str">
        <f>_xlfn.IFNA(VLOOKUP(E1334,الاوردرات!$B$1:$C$600,2,0),"")</f>
        <v/>
      </c>
      <c r="L1334" s="52"/>
      <c r="N1334" s="21" t="str">
        <f t="shared" si="41"/>
        <v/>
      </c>
      <c r="O1334" s="22" t="str">
        <f>_xlfn.IFNA((VLOOKUP(F1334,help!$C$2:$F$12,4,0))*(N1334*24),"")</f>
        <v/>
      </c>
      <c r="AP1334" s="17">
        <f t="shared" si="42"/>
        <v>0</v>
      </c>
    </row>
    <row r="1335" spans="2:42" ht="33" x14ac:dyDescent="0.25">
      <c r="B1335" s="13">
        <f>COUNTIFS($E$3:E1335,'تقرير منتج تام'!$E$4)</f>
        <v>8</v>
      </c>
      <c r="C1335" s="37"/>
      <c r="D1335" s="38"/>
      <c r="E1335" s="37"/>
      <c r="F1335" s="39"/>
      <c r="G1335" s="40"/>
      <c r="H1335" s="40"/>
      <c r="I1335" s="41"/>
      <c r="J1335" s="41"/>
      <c r="K1335" s="26" t="str">
        <f>_xlfn.IFNA(VLOOKUP(E1335,الاوردرات!$B$1:$C$600,2,0),"")</f>
        <v/>
      </c>
      <c r="L1335" s="52"/>
      <c r="N1335" s="21" t="str">
        <f t="shared" ref="N1335:N1398" si="43">IF(I1335&lt;&gt;"",J1335-I1335,"")</f>
        <v/>
      </c>
      <c r="O1335" s="22" t="str">
        <f>_xlfn.IFNA((VLOOKUP(F1335,help!$C$2:$F$12,4,0))*(N1335*24),"")</f>
        <v/>
      </c>
      <c r="AP1335" s="17">
        <f t="shared" si="42"/>
        <v>0</v>
      </c>
    </row>
    <row r="1336" spans="2:42" ht="33" x14ac:dyDescent="0.25">
      <c r="B1336" s="13">
        <f>COUNTIFS($E$3:E1336,'تقرير منتج تام'!$E$4)</f>
        <v>8</v>
      </c>
      <c r="C1336" s="37"/>
      <c r="D1336" s="38"/>
      <c r="E1336" s="37"/>
      <c r="F1336" s="39"/>
      <c r="G1336" s="40"/>
      <c r="H1336" s="40"/>
      <c r="I1336" s="41"/>
      <c r="J1336" s="41"/>
      <c r="K1336" s="26" t="str">
        <f>_xlfn.IFNA(VLOOKUP(E1336,الاوردرات!$B$1:$C$600,2,0),"")</f>
        <v/>
      </c>
      <c r="L1336" s="52"/>
      <c r="N1336" s="21" t="str">
        <f t="shared" si="43"/>
        <v/>
      </c>
      <c r="O1336" s="22" t="str">
        <f>_xlfn.IFNA((VLOOKUP(F1336,help!$C$2:$F$12,4,0))*(N1336*24),"")</f>
        <v/>
      </c>
      <c r="AP1336" s="17">
        <f t="shared" si="42"/>
        <v>0</v>
      </c>
    </row>
    <row r="1337" spans="2:42" ht="33" x14ac:dyDescent="0.25">
      <c r="B1337" s="13">
        <f>COUNTIFS($E$3:E1337,'تقرير منتج تام'!$E$4)</f>
        <v>8</v>
      </c>
      <c r="C1337" s="37"/>
      <c r="D1337" s="38"/>
      <c r="E1337" s="37"/>
      <c r="F1337" s="39"/>
      <c r="G1337" s="40"/>
      <c r="H1337" s="40"/>
      <c r="I1337" s="41"/>
      <c r="J1337" s="41"/>
      <c r="K1337" s="26" t="str">
        <f>_xlfn.IFNA(VLOOKUP(E1337,الاوردرات!$B$1:$C$600,2,0),"")</f>
        <v/>
      </c>
      <c r="L1337" s="52"/>
      <c r="N1337" s="21" t="str">
        <f t="shared" si="43"/>
        <v/>
      </c>
      <c r="O1337" s="22" t="str">
        <f>_xlfn.IFNA((VLOOKUP(F1337,help!$C$2:$F$12,4,0))*(N1337*24),"")</f>
        <v/>
      </c>
      <c r="AP1337" s="17">
        <f t="shared" si="42"/>
        <v>0</v>
      </c>
    </row>
    <row r="1338" spans="2:42" ht="33" x14ac:dyDescent="0.25">
      <c r="B1338" s="13">
        <f>COUNTIFS($E$3:E1338,'تقرير منتج تام'!$E$4)</f>
        <v>8</v>
      </c>
      <c r="C1338" s="37"/>
      <c r="D1338" s="38"/>
      <c r="E1338" s="37"/>
      <c r="F1338" s="39"/>
      <c r="G1338" s="40"/>
      <c r="H1338" s="40"/>
      <c r="I1338" s="41"/>
      <c r="J1338" s="41"/>
      <c r="K1338" s="26" t="str">
        <f>_xlfn.IFNA(VLOOKUP(E1338,الاوردرات!$B$1:$C$600,2,0),"")</f>
        <v/>
      </c>
      <c r="L1338" s="52"/>
      <c r="N1338" s="21" t="str">
        <f t="shared" si="43"/>
        <v/>
      </c>
      <c r="O1338" s="22" t="str">
        <f>_xlfn.IFNA((VLOOKUP(F1338,help!$C$2:$F$12,4,0))*(N1338*24),"")</f>
        <v/>
      </c>
      <c r="AP1338" s="17">
        <f t="shared" si="42"/>
        <v>0</v>
      </c>
    </row>
    <row r="1339" spans="2:42" ht="33" x14ac:dyDescent="0.25">
      <c r="B1339" s="13">
        <f>COUNTIFS($E$3:E1339,'تقرير منتج تام'!$E$4)</f>
        <v>8</v>
      </c>
      <c r="C1339" s="37"/>
      <c r="D1339" s="38"/>
      <c r="E1339" s="37"/>
      <c r="F1339" s="39"/>
      <c r="G1339" s="40"/>
      <c r="H1339" s="40"/>
      <c r="I1339" s="41"/>
      <c r="J1339" s="41"/>
      <c r="K1339" s="26" t="str">
        <f>_xlfn.IFNA(VLOOKUP(E1339,الاوردرات!$B$1:$C$600,2,0),"")</f>
        <v/>
      </c>
      <c r="L1339" s="52"/>
      <c r="N1339" s="21" t="str">
        <f t="shared" si="43"/>
        <v/>
      </c>
      <c r="O1339" s="22" t="str">
        <f>_xlfn.IFNA((VLOOKUP(F1339,help!$C$2:$F$12,4,0))*(N1339*24),"")</f>
        <v/>
      </c>
      <c r="AP1339" s="17">
        <f t="shared" si="42"/>
        <v>0</v>
      </c>
    </row>
    <row r="1340" spans="2:42" ht="33" x14ac:dyDescent="0.25">
      <c r="B1340" s="13">
        <f>COUNTIFS($E$3:E1340,'تقرير منتج تام'!$E$4)</f>
        <v>8</v>
      </c>
      <c r="C1340" s="37"/>
      <c r="D1340" s="38"/>
      <c r="E1340" s="37"/>
      <c r="F1340" s="39"/>
      <c r="G1340" s="40"/>
      <c r="H1340" s="40"/>
      <c r="I1340" s="41"/>
      <c r="J1340" s="41"/>
      <c r="K1340" s="26" t="str">
        <f>_xlfn.IFNA(VLOOKUP(E1340,الاوردرات!$B$1:$C$600,2,0),"")</f>
        <v/>
      </c>
      <c r="L1340" s="52"/>
      <c r="N1340" s="21" t="str">
        <f t="shared" si="43"/>
        <v/>
      </c>
      <c r="O1340" s="22" t="str">
        <f>_xlfn.IFNA((VLOOKUP(F1340,help!$C$2:$F$12,4,0))*(N1340*24),"")</f>
        <v/>
      </c>
      <c r="AP1340" s="17">
        <f t="shared" si="42"/>
        <v>0</v>
      </c>
    </row>
    <row r="1341" spans="2:42" ht="33" x14ac:dyDescent="0.25">
      <c r="B1341" s="13">
        <f>COUNTIFS($E$3:E1341,'تقرير منتج تام'!$E$4)</f>
        <v>8</v>
      </c>
      <c r="C1341" s="37"/>
      <c r="D1341" s="38"/>
      <c r="E1341" s="37"/>
      <c r="F1341" s="39"/>
      <c r="G1341" s="40"/>
      <c r="H1341" s="40"/>
      <c r="I1341" s="41"/>
      <c r="J1341" s="41"/>
      <c r="K1341" s="26" t="str">
        <f>_xlfn.IFNA(VLOOKUP(E1341,الاوردرات!$B$1:$C$600,2,0),"")</f>
        <v/>
      </c>
      <c r="L1341" s="52"/>
      <c r="N1341" s="21" t="str">
        <f t="shared" si="43"/>
        <v/>
      </c>
      <c r="O1341" s="22" t="str">
        <f>_xlfn.IFNA((VLOOKUP(F1341,help!$C$2:$F$12,4,0))*(N1341*24),"")</f>
        <v/>
      </c>
      <c r="AP1341" s="17">
        <f t="shared" si="42"/>
        <v>0</v>
      </c>
    </row>
    <row r="1342" spans="2:42" ht="33" x14ac:dyDescent="0.25">
      <c r="B1342" s="13">
        <f>COUNTIFS($E$3:E1342,'تقرير منتج تام'!$E$4)</f>
        <v>8</v>
      </c>
      <c r="C1342" s="37"/>
      <c r="D1342" s="38"/>
      <c r="E1342" s="37"/>
      <c r="F1342" s="39"/>
      <c r="G1342" s="40"/>
      <c r="H1342" s="40"/>
      <c r="I1342" s="41"/>
      <c r="J1342" s="41"/>
      <c r="K1342" s="26" t="str">
        <f>_xlfn.IFNA(VLOOKUP(E1342,الاوردرات!$B$1:$C$600,2,0),"")</f>
        <v/>
      </c>
      <c r="L1342" s="52"/>
      <c r="N1342" s="21" t="str">
        <f t="shared" si="43"/>
        <v/>
      </c>
      <c r="O1342" s="22" t="str">
        <f>_xlfn.IFNA((VLOOKUP(F1342,help!$C$2:$F$12,4,0))*(N1342*24),"")</f>
        <v/>
      </c>
      <c r="AP1342" s="17">
        <f t="shared" si="42"/>
        <v>0</v>
      </c>
    </row>
    <row r="1343" spans="2:42" ht="33" x14ac:dyDescent="0.25">
      <c r="B1343" s="13">
        <f>COUNTIFS($E$3:E1343,'تقرير منتج تام'!$E$4)</f>
        <v>8</v>
      </c>
      <c r="C1343" s="37"/>
      <c r="D1343" s="38"/>
      <c r="E1343" s="37"/>
      <c r="F1343" s="39"/>
      <c r="G1343" s="40"/>
      <c r="H1343" s="40"/>
      <c r="I1343" s="41"/>
      <c r="J1343" s="41"/>
      <c r="K1343" s="26" t="str">
        <f>_xlfn.IFNA(VLOOKUP(E1343,الاوردرات!$B$1:$C$600,2,0),"")</f>
        <v/>
      </c>
      <c r="L1343" s="52"/>
      <c r="N1343" s="21" t="str">
        <f t="shared" si="43"/>
        <v/>
      </c>
      <c r="O1343" s="22" t="str">
        <f>_xlfn.IFNA((VLOOKUP(F1343,help!$C$2:$F$12,4,0))*(N1343*24),"")</f>
        <v/>
      </c>
      <c r="AP1343" s="17">
        <f t="shared" si="42"/>
        <v>0</v>
      </c>
    </row>
    <row r="1344" spans="2:42" ht="33" x14ac:dyDescent="0.25">
      <c r="B1344" s="13">
        <f>COUNTIFS($E$3:E1344,'تقرير منتج تام'!$E$4)</f>
        <v>8</v>
      </c>
      <c r="C1344" s="37"/>
      <c r="D1344" s="38"/>
      <c r="E1344" s="37"/>
      <c r="F1344" s="39"/>
      <c r="G1344" s="40"/>
      <c r="H1344" s="40"/>
      <c r="I1344" s="41"/>
      <c r="J1344" s="41"/>
      <c r="K1344" s="26" t="str">
        <f>_xlfn.IFNA(VLOOKUP(E1344,الاوردرات!$B$1:$C$600,2,0),"")</f>
        <v/>
      </c>
      <c r="L1344" s="52"/>
      <c r="N1344" s="21" t="str">
        <f t="shared" si="43"/>
        <v/>
      </c>
      <c r="O1344" s="22" t="str">
        <f>_xlfn.IFNA((VLOOKUP(F1344,help!$C$2:$F$12,4,0))*(N1344*24),"")</f>
        <v/>
      </c>
      <c r="AP1344" s="17">
        <f t="shared" si="42"/>
        <v>0</v>
      </c>
    </row>
    <row r="1345" spans="2:42" ht="33" x14ac:dyDescent="0.25">
      <c r="B1345" s="13">
        <f>COUNTIFS($E$3:E1345,'تقرير منتج تام'!$E$4)</f>
        <v>8</v>
      </c>
      <c r="C1345" s="37"/>
      <c r="D1345" s="38"/>
      <c r="E1345" s="37"/>
      <c r="F1345" s="39"/>
      <c r="G1345" s="40"/>
      <c r="H1345" s="40"/>
      <c r="I1345" s="41"/>
      <c r="J1345" s="41"/>
      <c r="K1345" s="26" t="str">
        <f>_xlfn.IFNA(VLOOKUP(E1345,الاوردرات!$B$1:$C$600,2,0),"")</f>
        <v/>
      </c>
      <c r="L1345" s="52"/>
      <c r="N1345" s="21" t="str">
        <f t="shared" si="43"/>
        <v/>
      </c>
      <c r="O1345" s="22" t="str">
        <f>_xlfn.IFNA((VLOOKUP(F1345,help!$C$2:$F$12,4,0))*(N1345*24),"")</f>
        <v/>
      </c>
      <c r="AP1345" s="17">
        <f t="shared" si="42"/>
        <v>0</v>
      </c>
    </row>
    <row r="1346" spans="2:42" ht="33" x14ac:dyDescent="0.25">
      <c r="B1346" s="13">
        <f>COUNTIFS($E$3:E1346,'تقرير منتج تام'!$E$4)</f>
        <v>8</v>
      </c>
      <c r="C1346" s="37"/>
      <c r="D1346" s="38"/>
      <c r="E1346" s="37"/>
      <c r="F1346" s="39"/>
      <c r="G1346" s="40"/>
      <c r="H1346" s="40"/>
      <c r="I1346" s="41"/>
      <c r="J1346" s="41"/>
      <c r="K1346" s="26" t="str">
        <f>_xlfn.IFNA(VLOOKUP(E1346,الاوردرات!$B$1:$C$600,2,0),"")</f>
        <v/>
      </c>
      <c r="L1346" s="52"/>
      <c r="N1346" s="21" t="str">
        <f t="shared" si="43"/>
        <v/>
      </c>
      <c r="O1346" s="22" t="str">
        <f>_xlfn.IFNA((VLOOKUP(F1346,help!$C$2:$F$12,4,0))*(N1346*24),"")</f>
        <v/>
      </c>
      <c r="AP1346" s="17">
        <f t="shared" si="42"/>
        <v>0</v>
      </c>
    </row>
    <row r="1347" spans="2:42" ht="33" x14ac:dyDescent="0.25">
      <c r="B1347" s="13">
        <f>COUNTIFS($E$3:E1347,'تقرير منتج تام'!$E$4)</f>
        <v>8</v>
      </c>
      <c r="C1347" s="37"/>
      <c r="D1347" s="38"/>
      <c r="E1347" s="37"/>
      <c r="F1347" s="39"/>
      <c r="G1347" s="40"/>
      <c r="H1347" s="40"/>
      <c r="I1347" s="41"/>
      <c r="J1347" s="41"/>
      <c r="K1347" s="26" t="str">
        <f>_xlfn.IFNA(VLOOKUP(E1347,الاوردرات!$B$1:$C$600,2,0),"")</f>
        <v/>
      </c>
      <c r="L1347" s="52"/>
      <c r="N1347" s="21" t="str">
        <f t="shared" si="43"/>
        <v/>
      </c>
      <c r="O1347" s="22" t="str">
        <f>_xlfn.IFNA((VLOOKUP(F1347,help!$C$2:$F$12,4,0))*(N1347*24),"")</f>
        <v/>
      </c>
      <c r="AP1347" s="17">
        <f t="shared" si="42"/>
        <v>0</v>
      </c>
    </row>
    <row r="1348" spans="2:42" ht="33" x14ac:dyDescent="0.25">
      <c r="B1348" s="13">
        <f>COUNTIFS($E$3:E1348,'تقرير منتج تام'!$E$4)</f>
        <v>8</v>
      </c>
      <c r="C1348" s="37"/>
      <c r="D1348" s="38"/>
      <c r="E1348" s="37"/>
      <c r="F1348" s="39"/>
      <c r="G1348" s="40"/>
      <c r="H1348" s="40"/>
      <c r="I1348" s="41"/>
      <c r="J1348" s="41"/>
      <c r="K1348" s="26" t="str">
        <f>_xlfn.IFNA(VLOOKUP(E1348,الاوردرات!$B$1:$C$600,2,0),"")</f>
        <v/>
      </c>
      <c r="L1348" s="52"/>
      <c r="N1348" s="21" t="str">
        <f t="shared" si="43"/>
        <v/>
      </c>
      <c r="O1348" s="22" t="str">
        <f>_xlfn.IFNA((VLOOKUP(F1348,help!$C$2:$F$12,4,0))*(N1348*24),"")</f>
        <v/>
      </c>
      <c r="AP1348" s="17">
        <f t="shared" ref="AP1348:AP1411" si="44">D1348</f>
        <v>0</v>
      </c>
    </row>
    <row r="1349" spans="2:42" ht="33" x14ac:dyDescent="0.25">
      <c r="B1349" s="13">
        <f>COUNTIFS($E$3:E1349,'تقرير منتج تام'!$E$4)</f>
        <v>8</v>
      </c>
      <c r="C1349" s="37"/>
      <c r="D1349" s="38"/>
      <c r="E1349" s="37"/>
      <c r="F1349" s="39"/>
      <c r="G1349" s="40"/>
      <c r="H1349" s="40"/>
      <c r="I1349" s="41"/>
      <c r="J1349" s="41"/>
      <c r="K1349" s="26" t="str">
        <f>_xlfn.IFNA(VLOOKUP(E1349,الاوردرات!$B$1:$C$600,2,0),"")</f>
        <v/>
      </c>
      <c r="L1349" s="52"/>
      <c r="N1349" s="21" t="str">
        <f t="shared" si="43"/>
        <v/>
      </c>
      <c r="O1349" s="22" t="str">
        <f>_xlfn.IFNA((VLOOKUP(F1349,help!$C$2:$F$12,4,0))*(N1349*24),"")</f>
        <v/>
      </c>
      <c r="AP1349" s="17">
        <f t="shared" si="44"/>
        <v>0</v>
      </c>
    </row>
    <row r="1350" spans="2:42" ht="33" x14ac:dyDescent="0.25">
      <c r="B1350" s="13">
        <f>COUNTIFS($E$3:E1350,'تقرير منتج تام'!$E$4)</f>
        <v>8</v>
      </c>
      <c r="C1350" s="37"/>
      <c r="D1350" s="38"/>
      <c r="E1350" s="37"/>
      <c r="F1350" s="39"/>
      <c r="G1350" s="40"/>
      <c r="H1350" s="40"/>
      <c r="I1350" s="41"/>
      <c r="J1350" s="41"/>
      <c r="K1350" s="26" t="str">
        <f>_xlfn.IFNA(VLOOKUP(E1350,الاوردرات!$B$1:$C$600,2,0),"")</f>
        <v/>
      </c>
      <c r="L1350" s="52"/>
      <c r="N1350" s="21" t="str">
        <f t="shared" si="43"/>
        <v/>
      </c>
      <c r="O1350" s="22" t="str">
        <f>_xlfn.IFNA((VLOOKUP(F1350,help!$C$2:$F$12,4,0))*(N1350*24),"")</f>
        <v/>
      </c>
      <c r="AP1350" s="17">
        <f t="shared" si="44"/>
        <v>0</v>
      </c>
    </row>
    <row r="1351" spans="2:42" ht="33" x14ac:dyDescent="0.25">
      <c r="B1351" s="13">
        <f>COUNTIFS($E$3:E1351,'تقرير منتج تام'!$E$4)</f>
        <v>8</v>
      </c>
      <c r="C1351" s="37"/>
      <c r="D1351" s="38"/>
      <c r="E1351" s="37"/>
      <c r="F1351" s="39"/>
      <c r="G1351" s="40"/>
      <c r="H1351" s="40"/>
      <c r="I1351" s="41"/>
      <c r="J1351" s="41"/>
      <c r="K1351" s="26" t="str">
        <f>_xlfn.IFNA(VLOOKUP(E1351,الاوردرات!$B$1:$C$600,2,0),"")</f>
        <v/>
      </c>
      <c r="L1351" s="52"/>
      <c r="N1351" s="21" t="str">
        <f t="shared" si="43"/>
        <v/>
      </c>
      <c r="O1351" s="22" t="str">
        <f>_xlfn.IFNA((VLOOKUP(F1351,help!$C$2:$F$12,4,0))*(N1351*24),"")</f>
        <v/>
      </c>
      <c r="AP1351" s="17">
        <f t="shared" si="44"/>
        <v>0</v>
      </c>
    </row>
    <row r="1352" spans="2:42" ht="33" x14ac:dyDescent="0.25">
      <c r="B1352" s="13">
        <f>COUNTIFS($E$3:E1352,'تقرير منتج تام'!$E$4)</f>
        <v>8</v>
      </c>
      <c r="C1352" s="37"/>
      <c r="D1352" s="38"/>
      <c r="E1352" s="37"/>
      <c r="F1352" s="39"/>
      <c r="G1352" s="40"/>
      <c r="H1352" s="40"/>
      <c r="I1352" s="41"/>
      <c r="J1352" s="41"/>
      <c r="K1352" s="26" t="str">
        <f>_xlfn.IFNA(VLOOKUP(E1352,الاوردرات!$B$1:$C$600,2,0),"")</f>
        <v/>
      </c>
      <c r="L1352" s="52"/>
      <c r="N1352" s="21" t="str">
        <f t="shared" si="43"/>
        <v/>
      </c>
      <c r="O1352" s="22" t="str">
        <f>_xlfn.IFNA((VLOOKUP(F1352,help!$C$2:$F$12,4,0))*(N1352*24),"")</f>
        <v/>
      </c>
      <c r="AP1352" s="17">
        <f t="shared" si="44"/>
        <v>0</v>
      </c>
    </row>
    <row r="1353" spans="2:42" ht="33" x14ac:dyDescent="0.25">
      <c r="B1353" s="13">
        <f>COUNTIFS($E$3:E1353,'تقرير منتج تام'!$E$4)</f>
        <v>8</v>
      </c>
      <c r="C1353" s="37"/>
      <c r="D1353" s="38"/>
      <c r="E1353" s="37"/>
      <c r="F1353" s="39"/>
      <c r="G1353" s="40"/>
      <c r="H1353" s="40"/>
      <c r="I1353" s="41"/>
      <c r="J1353" s="41"/>
      <c r="K1353" s="26" t="str">
        <f>_xlfn.IFNA(VLOOKUP(E1353,الاوردرات!$B$1:$C$600,2,0),"")</f>
        <v/>
      </c>
      <c r="L1353" s="52"/>
      <c r="N1353" s="21" t="str">
        <f t="shared" si="43"/>
        <v/>
      </c>
      <c r="O1353" s="22" t="str">
        <f>_xlfn.IFNA((VLOOKUP(F1353,help!$C$2:$F$12,4,0))*(N1353*24),"")</f>
        <v/>
      </c>
      <c r="AP1353" s="17">
        <f t="shared" si="44"/>
        <v>0</v>
      </c>
    </row>
    <row r="1354" spans="2:42" ht="33" x14ac:dyDescent="0.25">
      <c r="B1354" s="13">
        <f>COUNTIFS($E$3:E1354,'تقرير منتج تام'!$E$4)</f>
        <v>8</v>
      </c>
      <c r="C1354" s="37"/>
      <c r="D1354" s="38"/>
      <c r="E1354" s="37"/>
      <c r="F1354" s="39"/>
      <c r="G1354" s="40"/>
      <c r="H1354" s="40"/>
      <c r="I1354" s="41"/>
      <c r="J1354" s="41"/>
      <c r="K1354" s="26" t="str">
        <f>_xlfn.IFNA(VLOOKUP(E1354,الاوردرات!$B$1:$C$600,2,0),"")</f>
        <v/>
      </c>
      <c r="L1354" s="52"/>
      <c r="N1354" s="21" t="str">
        <f t="shared" si="43"/>
        <v/>
      </c>
      <c r="O1354" s="22" t="str">
        <f>_xlfn.IFNA((VLOOKUP(F1354,help!$C$2:$F$12,4,0))*(N1354*24),"")</f>
        <v/>
      </c>
      <c r="AP1354" s="17">
        <f t="shared" si="44"/>
        <v>0</v>
      </c>
    </row>
    <row r="1355" spans="2:42" ht="33" x14ac:dyDescent="0.25">
      <c r="B1355" s="13">
        <f>COUNTIFS($E$3:E1355,'تقرير منتج تام'!$E$4)</f>
        <v>8</v>
      </c>
      <c r="C1355" s="37"/>
      <c r="D1355" s="38"/>
      <c r="E1355" s="37"/>
      <c r="F1355" s="39"/>
      <c r="G1355" s="40"/>
      <c r="H1355" s="40"/>
      <c r="I1355" s="41"/>
      <c r="J1355" s="41"/>
      <c r="K1355" s="26" t="str">
        <f>_xlfn.IFNA(VLOOKUP(E1355,الاوردرات!$B$1:$C$600,2,0),"")</f>
        <v/>
      </c>
      <c r="L1355" s="52"/>
      <c r="N1355" s="21" t="str">
        <f t="shared" si="43"/>
        <v/>
      </c>
      <c r="O1355" s="22" t="str">
        <f>_xlfn.IFNA((VLOOKUP(F1355,help!$C$2:$F$12,4,0))*(N1355*24),"")</f>
        <v/>
      </c>
      <c r="AP1355" s="17">
        <f t="shared" si="44"/>
        <v>0</v>
      </c>
    </row>
    <row r="1356" spans="2:42" ht="33" x14ac:dyDescent="0.25">
      <c r="B1356" s="13">
        <f>COUNTIFS($E$3:E1356,'تقرير منتج تام'!$E$4)</f>
        <v>8</v>
      </c>
      <c r="C1356" s="37"/>
      <c r="D1356" s="38"/>
      <c r="E1356" s="37"/>
      <c r="F1356" s="39"/>
      <c r="G1356" s="40"/>
      <c r="H1356" s="40"/>
      <c r="I1356" s="41"/>
      <c r="J1356" s="41"/>
      <c r="K1356" s="26" t="str">
        <f>_xlfn.IFNA(VLOOKUP(E1356,الاوردرات!$B$1:$C$600,2,0),"")</f>
        <v/>
      </c>
      <c r="L1356" s="52"/>
      <c r="N1356" s="21" t="str">
        <f t="shared" si="43"/>
        <v/>
      </c>
      <c r="O1356" s="22" t="str">
        <f>_xlfn.IFNA((VLOOKUP(F1356,help!$C$2:$F$12,4,0))*(N1356*24),"")</f>
        <v/>
      </c>
      <c r="AP1356" s="17">
        <f t="shared" si="44"/>
        <v>0</v>
      </c>
    </row>
    <row r="1357" spans="2:42" ht="33" x14ac:dyDescent="0.25">
      <c r="B1357" s="13">
        <f>COUNTIFS($E$3:E1357,'تقرير منتج تام'!$E$4)</f>
        <v>8</v>
      </c>
      <c r="C1357" s="37"/>
      <c r="D1357" s="38"/>
      <c r="E1357" s="37"/>
      <c r="F1357" s="39"/>
      <c r="G1357" s="40"/>
      <c r="H1357" s="40"/>
      <c r="I1357" s="41"/>
      <c r="J1357" s="41"/>
      <c r="K1357" s="26" t="str">
        <f>_xlfn.IFNA(VLOOKUP(E1357,الاوردرات!$B$1:$C$600,2,0),"")</f>
        <v/>
      </c>
      <c r="L1357" s="52"/>
      <c r="N1357" s="21" t="str">
        <f t="shared" si="43"/>
        <v/>
      </c>
      <c r="O1357" s="22" t="str">
        <f>_xlfn.IFNA((VLOOKUP(F1357,help!$C$2:$F$12,4,0))*(N1357*24),"")</f>
        <v/>
      </c>
      <c r="AP1357" s="17">
        <f t="shared" si="44"/>
        <v>0</v>
      </c>
    </row>
    <row r="1358" spans="2:42" ht="33" x14ac:dyDescent="0.25">
      <c r="B1358" s="13">
        <f>COUNTIFS($E$3:E1358,'تقرير منتج تام'!$E$4)</f>
        <v>8</v>
      </c>
      <c r="C1358" s="37"/>
      <c r="D1358" s="38"/>
      <c r="E1358" s="37"/>
      <c r="F1358" s="39"/>
      <c r="G1358" s="40"/>
      <c r="H1358" s="40"/>
      <c r="I1358" s="41"/>
      <c r="J1358" s="41"/>
      <c r="K1358" s="26" t="str">
        <f>_xlfn.IFNA(VLOOKUP(E1358,الاوردرات!$B$1:$C$600,2,0),"")</f>
        <v/>
      </c>
      <c r="L1358" s="52"/>
      <c r="N1358" s="21" t="str">
        <f t="shared" si="43"/>
        <v/>
      </c>
      <c r="O1358" s="22" t="str">
        <f>_xlfn.IFNA((VLOOKUP(F1358,help!$C$2:$F$12,4,0))*(N1358*24),"")</f>
        <v/>
      </c>
      <c r="AP1358" s="17">
        <f t="shared" si="44"/>
        <v>0</v>
      </c>
    </row>
    <row r="1359" spans="2:42" ht="33" x14ac:dyDescent="0.25">
      <c r="B1359" s="13">
        <f>COUNTIFS($E$3:E1359,'تقرير منتج تام'!$E$4)</f>
        <v>8</v>
      </c>
      <c r="C1359" s="37"/>
      <c r="D1359" s="38"/>
      <c r="E1359" s="37"/>
      <c r="F1359" s="39"/>
      <c r="G1359" s="40"/>
      <c r="H1359" s="40"/>
      <c r="I1359" s="41"/>
      <c r="J1359" s="41"/>
      <c r="K1359" s="26" t="str">
        <f>_xlfn.IFNA(VLOOKUP(E1359,الاوردرات!$B$1:$C$600,2,0),"")</f>
        <v/>
      </c>
      <c r="L1359" s="52"/>
      <c r="N1359" s="21" t="str">
        <f t="shared" si="43"/>
        <v/>
      </c>
      <c r="O1359" s="22" t="str">
        <f>_xlfn.IFNA((VLOOKUP(F1359,help!$C$2:$F$12,4,0))*(N1359*24),"")</f>
        <v/>
      </c>
      <c r="AP1359" s="17">
        <f t="shared" si="44"/>
        <v>0</v>
      </c>
    </row>
    <row r="1360" spans="2:42" ht="33" x14ac:dyDescent="0.25">
      <c r="B1360" s="13">
        <f>COUNTIFS($E$3:E1360,'تقرير منتج تام'!$E$4)</f>
        <v>8</v>
      </c>
      <c r="C1360" s="37"/>
      <c r="D1360" s="38"/>
      <c r="E1360" s="37"/>
      <c r="F1360" s="39"/>
      <c r="G1360" s="40"/>
      <c r="H1360" s="40"/>
      <c r="I1360" s="41"/>
      <c r="J1360" s="41"/>
      <c r="K1360" s="26" t="str">
        <f>_xlfn.IFNA(VLOOKUP(E1360,الاوردرات!$B$1:$C$600,2,0),"")</f>
        <v/>
      </c>
      <c r="L1360" s="52"/>
      <c r="N1360" s="21" t="str">
        <f t="shared" si="43"/>
        <v/>
      </c>
      <c r="O1360" s="22" t="str">
        <f>_xlfn.IFNA((VLOOKUP(F1360,help!$C$2:$F$12,4,0))*(N1360*24),"")</f>
        <v/>
      </c>
      <c r="AP1360" s="17">
        <f t="shared" si="44"/>
        <v>0</v>
      </c>
    </row>
    <row r="1361" spans="2:42" ht="33" x14ac:dyDescent="0.25">
      <c r="B1361" s="13">
        <f>COUNTIFS($E$3:E1361,'تقرير منتج تام'!$E$4)</f>
        <v>8</v>
      </c>
      <c r="C1361" s="37"/>
      <c r="D1361" s="38"/>
      <c r="E1361" s="37"/>
      <c r="F1361" s="39"/>
      <c r="G1361" s="40"/>
      <c r="H1361" s="40"/>
      <c r="I1361" s="41"/>
      <c r="J1361" s="41"/>
      <c r="K1361" s="26" t="str">
        <f>_xlfn.IFNA(VLOOKUP(E1361,الاوردرات!$B$1:$C$600,2,0),"")</f>
        <v/>
      </c>
      <c r="L1361" s="52"/>
      <c r="N1361" s="21" t="str">
        <f t="shared" si="43"/>
        <v/>
      </c>
      <c r="O1361" s="22" t="str">
        <f>_xlfn.IFNA((VLOOKUP(F1361,help!$C$2:$F$12,4,0))*(N1361*24),"")</f>
        <v/>
      </c>
      <c r="AP1361" s="17">
        <f t="shared" si="44"/>
        <v>0</v>
      </c>
    </row>
    <row r="1362" spans="2:42" ht="33" x14ac:dyDescent="0.25">
      <c r="B1362" s="13">
        <f>COUNTIFS($E$3:E1362,'تقرير منتج تام'!$E$4)</f>
        <v>8</v>
      </c>
      <c r="C1362" s="37"/>
      <c r="D1362" s="38"/>
      <c r="E1362" s="37"/>
      <c r="F1362" s="39"/>
      <c r="G1362" s="40"/>
      <c r="H1362" s="40"/>
      <c r="I1362" s="41"/>
      <c r="J1362" s="41"/>
      <c r="K1362" s="26" t="str">
        <f>_xlfn.IFNA(VLOOKUP(E1362,الاوردرات!$B$1:$C$600,2,0),"")</f>
        <v/>
      </c>
      <c r="L1362" s="52"/>
      <c r="N1362" s="21" t="str">
        <f t="shared" si="43"/>
        <v/>
      </c>
      <c r="O1362" s="22" t="str">
        <f>_xlfn.IFNA((VLOOKUP(F1362,help!$C$2:$F$12,4,0))*(N1362*24),"")</f>
        <v/>
      </c>
      <c r="AP1362" s="17">
        <f t="shared" si="44"/>
        <v>0</v>
      </c>
    </row>
    <row r="1363" spans="2:42" ht="33" x14ac:dyDescent="0.25">
      <c r="B1363" s="13">
        <f>COUNTIFS($E$3:E1363,'تقرير منتج تام'!$E$4)</f>
        <v>8</v>
      </c>
      <c r="C1363" s="37"/>
      <c r="D1363" s="38"/>
      <c r="E1363" s="37"/>
      <c r="F1363" s="39"/>
      <c r="G1363" s="40"/>
      <c r="H1363" s="40"/>
      <c r="I1363" s="41"/>
      <c r="J1363" s="41"/>
      <c r="K1363" s="26" t="str">
        <f>_xlfn.IFNA(VLOOKUP(E1363,الاوردرات!$B$1:$C$600,2,0),"")</f>
        <v/>
      </c>
      <c r="L1363" s="52"/>
      <c r="N1363" s="21" t="str">
        <f t="shared" si="43"/>
        <v/>
      </c>
      <c r="O1363" s="22" t="str">
        <f>_xlfn.IFNA((VLOOKUP(F1363,help!$C$2:$F$12,4,0))*(N1363*24),"")</f>
        <v/>
      </c>
      <c r="AP1363" s="17">
        <f t="shared" si="44"/>
        <v>0</v>
      </c>
    </row>
    <row r="1364" spans="2:42" ht="33" x14ac:dyDescent="0.25">
      <c r="B1364" s="13">
        <f>COUNTIFS($E$3:E1364,'تقرير منتج تام'!$E$4)</f>
        <v>8</v>
      </c>
      <c r="C1364" s="37"/>
      <c r="D1364" s="38"/>
      <c r="E1364" s="37"/>
      <c r="F1364" s="39"/>
      <c r="G1364" s="40"/>
      <c r="H1364" s="40"/>
      <c r="I1364" s="41"/>
      <c r="J1364" s="41"/>
      <c r="K1364" s="26" t="str">
        <f>_xlfn.IFNA(VLOOKUP(E1364,الاوردرات!$B$1:$C$600,2,0),"")</f>
        <v/>
      </c>
      <c r="L1364" s="52"/>
      <c r="N1364" s="21" t="str">
        <f t="shared" si="43"/>
        <v/>
      </c>
      <c r="O1364" s="22" t="str">
        <f>_xlfn.IFNA((VLOOKUP(F1364,help!$C$2:$F$12,4,0))*(N1364*24),"")</f>
        <v/>
      </c>
      <c r="AP1364" s="17">
        <f t="shared" si="44"/>
        <v>0</v>
      </c>
    </row>
    <row r="1365" spans="2:42" ht="33" x14ac:dyDescent="0.25">
      <c r="B1365" s="13">
        <f>COUNTIFS($E$3:E1365,'تقرير منتج تام'!$E$4)</f>
        <v>8</v>
      </c>
      <c r="C1365" s="37"/>
      <c r="D1365" s="38"/>
      <c r="E1365" s="37"/>
      <c r="F1365" s="39"/>
      <c r="G1365" s="40"/>
      <c r="H1365" s="40"/>
      <c r="I1365" s="41"/>
      <c r="J1365" s="41"/>
      <c r="K1365" s="26" t="str">
        <f>_xlfn.IFNA(VLOOKUP(E1365,الاوردرات!$B$1:$C$600,2,0),"")</f>
        <v/>
      </c>
      <c r="L1365" s="52"/>
      <c r="N1365" s="21" t="str">
        <f t="shared" si="43"/>
        <v/>
      </c>
      <c r="O1365" s="22" t="str">
        <f>_xlfn.IFNA((VLOOKUP(F1365,help!$C$2:$F$12,4,0))*(N1365*24),"")</f>
        <v/>
      </c>
      <c r="AP1365" s="17">
        <f t="shared" si="44"/>
        <v>0</v>
      </c>
    </row>
    <row r="1366" spans="2:42" ht="33" x14ac:dyDescent="0.25">
      <c r="B1366" s="13">
        <f>COUNTIFS($E$3:E1366,'تقرير منتج تام'!$E$4)</f>
        <v>8</v>
      </c>
      <c r="C1366" s="37"/>
      <c r="D1366" s="38"/>
      <c r="E1366" s="37"/>
      <c r="F1366" s="39"/>
      <c r="G1366" s="40"/>
      <c r="H1366" s="40"/>
      <c r="I1366" s="41"/>
      <c r="J1366" s="41"/>
      <c r="K1366" s="26" t="str">
        <f>_xlfn.IFNA(VLOOKUP(E1366,الاوردرات!$B$1:$C$600,2,0),"")</f>
        <v/>
      </c>
      <c r="L1366" s="52"/>
      <c r="N1366" s="21" t="str">
        <f t="shared" si="43"/>
        <v/>
      </c>
      <c r="O1366" s="22" t="str">
        <f>_xlfn.IFNA((VLOOKUP(F1366,help!$C$2:$F$12,4,0))*(N1366*24),"")</f>
        <v/>
      </c>
      <c r="AP1366" s="17">
        <f t="shared" si="44"/>
        <v>0</v>
      </c>
    </row>
    <row r="1367" spans="2:42" ht="33" x14ac:dyDescent="0.25">
      <c r="B1367" s="13">
        <f>COUNTIFS($E$3:E1367,'تقرير منتج تام'!$E$4)</f>
        <v>8</v>
      </c>
      <c r="C1367" s="37"/>
      <c r="D1367" s="38"/>
      <c r="E1367" s="37"/>
      <c r="F1367" s="39"/>
      <c r="G1367" s="40"/>
      <c r="H1367" s="40"/>
      <c r="I1367" s="41"/>
      <c r="J1367" s="41"/>
      <c r="K1367" s="26" t="str">
        <f>_xlfn.IFNA(VLOOKUP(E1367,الاوردرات!$B$1:$C$600,2,0),"")</f>
        <v/>
      </c>
      <c r="L1367" s="52"/>
      <c r="N1367" s="21" t="str">
        <f t="shared" si="43"/>
        <v/>
      </c>
      <c r="O1367" s="22" t="str">
        <f>_xlfn.IFNA((VLOOKUP(F1367,help!$C$2:$F$12,4,0))*(N1367*24),"")</f>
        <v/>
      </c>
      <c r="AP1367" s="17">
        <f t="shared" si="44"/>
        <v>0</v>
      </c>
    </row>
    <row r="1368" spans="2:42" ht="33" x14ac:dyDescent="0.25">
      <c r="B1368" s="13">
        <f>COUNTIFS($E$3:E1368,'تقرير منتج تام'!$E$4)</f>
        <v>8</v>
      </c>
      <c r="C1368" s="37"/>
      <c r="D1368" s="38"/>
      <c r="E1368" s="37"/>
      <c r="F1368" s="39"/>
      <c r="G1368" s="40"/>
      <c r="H1368" s="40"/>
      <c r="I1368" s="41"/>
      <c r="J1368" s="41"/>
      <c r="K1368" s="26" t="str">
        <f>_xlfn.IFNA(VLOOKUP(E1368,الاوردرات!$B$1:$C$600,2,0),"")</f>
        <v/>
      </c>
      <c r="L1368" s="52"/>
      <c r="N1368" s="21" t="str">
        <f t="shared" si="43"/>
        <v/>
      </c>
      <c r="O1368" s="22" t="str">
        <f>_xlfn.IFNA((VLOOKUP(F1368,help!$C$2:$F$12,4,0))*(N1368*24),"")</f>
        <v/>
      </c>
      <c r="AP1368" s="17">
        <f t="shared" si="44"/>
        <v>0</v>
      </c>
    </row>
    <row r="1369" spans="2:42" ht="33" x14ac:dyDescent="0.25">
      <c r="B1369" s="13">
        <f>COUNTIFS($E$3:E1369,'تقرير منتج تام'!$E$4)</f>
        <v>8</v>
      </c>
      <c r="C1369" s="37"/>
      <c r="D1369" s="38"/>
      <c r="E1369" s="37"/>
      <c r="F1369" s="39"/>
      <c r="G1369" s="40"/>
      <c r="H1369" s="40"/>
      <c r="I1369" s="41"/>
      <c r="J1369" s="41"/>
      <c r="K1369" s="26" t="str">
        <f>_xlfn.IFNA(VLOOKUP(E1369,الاوردرات!$B$1:$C$600,2,0),"")</f>
        <v/>
      </c>
      <c r="L1369" s="52"/>
      <c r="N1369" s="21" t="str">
        <f t="shared" si="43"/>
        <v/>
      </c>
      <c r="O1369" s="22" t="str">
        <f>_xlfn.IFNA((VLOOKUP(F1369,help!$C$2:$F$12,4,0))*(N1369*24),"")</f>
        <v/>
      </c>
      <c r="AP1369" s="17">
        <f t="shared" si="44"/>
        <v>0</v>
      </c>
    </row>
    <row r="1370" spans="2:42" ht="33" x14ac:dyDescent="0.25">
      <c r="B1370" s="13">
        <f>COUNTIFS($E$3:E1370,'تقرير منتج تام'!$E$4)</f>
        <v>8</v>
      </c>
      <c r="C1370" s="37"/>
      <c r="D1370" s="38"/>
      <c r="E1370" s="37"/>
      <c r="F1370" s="39"/>
      <c r="G1370" s="40"/>
      <c r="H1370" s="40"/>
      <c r="I1370" s="41"/>
      <c r="J1370" s="41"/>
      <c r="K1370" s="26" t="str">
        <f>_xlfn.IFNA(VLOOKUP(E1370,الاوردرات!$B$1:$C$600,2,0),"")</f>
        <v/>
      </c>
      <c r="L1370" s="52"/>
      <c r="N1370" s="21" t="str">
        <f t="shared" si="43"/>
        <v/>
      </c>
      <c r="O1370" s="22" t="str">
        <f>_xlfn.IFNA((VLOOKUP(F1370,help!$C$2:$F$12,4,0))*(N1370*24),"")</f>
        <v/>
      </c>
      <c r="AP1370" s="17">
        <f t="shared" si="44"/>
        <v>0</v>
      </c>
    </row>
    <row r="1371" spans="2:42" ht="33" x14ac:dyDescent="0.25">
      <c r="B1371" s="13">
        <f>COUNTIFS($E$3:E1371,'تقرير منتج تام'!$E$4)</f>
        <v>8</v>
      </c>
      <c r="C1371" s="37"/>
      <c r="D1371" s="38"/>
      <c r="E1371" s="37"/>
      <c r="F1371" s="39"/>
      <c r="G1371" s="40"/>
      <c r="H1371" s="40"/>
      <c r="I1371" s="41"/>
      <c r="J1371" s="41"/>
      <c r="K1371" s="26" t="str">
        <f>_xlfn.IFNA(VLOOKUP(E1371,الاوردرات!$B$1:$C$600,2,0),"")</f>
        <v/>
      </c>
      <c r="L1371" s="52"/>
      <c r="N1371" s="21" t="str">
        <f t="shared" si="43"/>
        <v/>
      </c>
      <c r="O1371" s="22" t="str">
        <f>_xlfn.IFNA((VLOOKUP(F1371,help!$C$2:$F$12,4,0))*(N1371*24),"")</f>
        <v/>
      </c>
      <c r="AP1371" s="17">
        <f t="shared" si="44"/>
        <v>0</v>
      </c>
    </row>
    <row r="1372" spans="2:42" ht="33" x14ac:dyDescent="0.25">
      <c r="B1372" s="13">
        <f>COUNTIFS($E$3:E1372,'تقرير منتج تام'!$E$4)</f>
        <v>8</v>
      </c>
      <c r="C1372" s="37"/>
      <c r="D1372" s="38"/>
      <c r="E1372" s="37"/>
      <c r="F1372" s="39"/>
      <c r="G1372" s="40"/>
      <c r="H1372" s="40"/>
      <c r="I1372" s="41"/>
      <c r="J1372" s="41"/>
      <c r="K1372" s="26" t="str">
        <f>_xlfn.IFNA(VLOOKUP(E1372,الاوردرات!$B$1:$C$600,2,0),"")</f>
        <v/>
      </c>
      <c r="L1372" s="52"/>
      <c r="N1372" s="21" t="str">
        <f t="shared" si="43"/>
        <v/>
      </c>
      <c r="O1372" s="22" t="str">
        <f>_xlfn.IFNA((VLOOKUP(F1372,help!$C$2:$F$12,4,0))*(N1372*24),"")</f>
        <v/>
      </c>
      <c r="AP1372" s="17">
        <f t="shared" si="44"/>
        <v>0</v>
      </c>
    </row>
    <row r="1373" spans="2:42" ht="33" x14ac:dyDescent="0.25">
      <c r="B1373" s="13">
        <f>COUNTIFS($E$3:E1373,'تقرير منتج تام'!$E$4)</f>
        <v>8</v>
      </c>
      <c r="C1373" s="37"/>
      <c r="D1373" s="38"/>
      <c r="E1373" s="37"/>
      <c r="F1373" s="39"/>
      <c r="G1373" s="40"/>
      <c r="H1373" s="40"/>
      <c r="I1373" s="41"/>
      <c r="J1373" s="41"/>
      <c r="K1373" s="26" t="str">
        <f>_xlfn.IFNA(VLOOKUP(E1373,الاوردرات!$B$1:$C$600,2,0),"")</f>
        <v/>
      </c>
      <c r="L1373" s="52"/>
      <c r="N1373" s="21" t="str">
        <f t="shared" si="43"/>
        <v/>
      </c>
      <c r="O1373" s="22" t="str">
        <f>_xlfn.IFNA((VLOOKUP(F1373,help!$C$2:$F$12,4,0))*(N1373*24),"")</f>
        <v/>
      </c>
      <c r="AP1373" s="17">
        <f t="shared" si="44"/>
        <v>0</v>
      </c>
    </row>
    <row r="1374" spans="2:42" ht="33" x14ac:dyDescent="0.25">
      <c r="B1374" s="13">
        <f>COUNTIFS($E$3:E1374,'تقرير منتج تام'!$E$4)</f>
        <v>8</v>
      </c>
      <c r="C1374" s="37"/>
      <c r="D1374" s="38"/>
      <c r="E1374" s="37"/>
      <c r="F1374" s="39"/>
      <c r="G1374" s="40"/>
      <c r="H1374" s="40"/>
      <c r="I1374" s="41"/>
      <c r="J1374" s="41"/>
      <c r="K1374" s="26" t="str">
        <f>_xlfn.IFNA(VLOOKUP(E1374,الاوردرات!$B$1:$C$600,2,0),"")</f>
        <v/>
      </c>
      <c r="L1374" s="52"/>
      <c r="N1374" s="21" t="str">
        <f t="shared" si="43"/>
        <v/>
      </c>
      <c r="O1374" s="22" t="str">
        <f>_xlfn.IFNA((VLOOKUP(F1374,help!$C$2:$F$12,4,0))*(N1374*24),"")</f>
        <v/>
      </c>
      <c r="AP1374" s="17">
        <f t="shared" si="44"/>
        <v>0</v>
      </c>
    </row>
    <row r="1375" spans="2:42" ht="33" x14ac:dyDescent="0.25">
      <c r="B1375" s="13">
        <f>COUNTIFS($E$3:E1375,'تقرير منتج تام'!$E$4)</f>
        <v>8</v>
      </c>
      <c r="C1375" s="37"/>
      <c r="D1375" s="38"/>
      <c r="E1375" s="37"/>
      <c r="F1375" s="39"/>
      <c r="G1375" s="40"/>
      <c r="H1375" s="40"/>
      <c r="I1375" s="41"/>
      <c r="J1375" s="41"/>
      <c r="K1375" s="26" t="str">
        <f>_xlfn.IFNA(VLOOKUP(E1375,الاوردرات!$B$1:$C$600,2,0),"")</f>
        <v/>
      </c>
      <c r="L1375" s="52"/>
      <c r="N1375" s="21" t="str">
        <f t="shared" si="43"/>
        <v/>
      </c>
      <c r="O1375" s="22" t="str">
        <f>_xlfn.IFNA((VLOOKUP(F1375,help!$C$2:$F$12,4,0))*(N1375*24),"")</f>
        <v/>
      </c>
      <c r="AP1375" s="17">
        <f t="shared" si="44"/>
        <v>0</v>
      </c>
    </row>
    <row r="1376" spans="2:42" ht="33" x14ac:dyDescent="0.25">
      <c r="B1376" s="13">
        <f>COUNTIFS($E$3:E1376,'تقرير منتج تام'!$E$4)</f>
        <v>8</v>
      </c>
      <c r="C1376" s="37"/>
      <c r="D1376" s="38"/>
      <c r="E1376" s="37"/>
      <c r="F1376" s="39"/>
      <c r="G1376" s="40"/>
      <c r="H1376" s="40"/>
      <c r="I1376" s="41"/>
      <c r="J1376" s="41"/>
      <c r="K1376" s="26" t="str">
        <f>_xlfn.IFNA(VLOOKUP(E1376,الاوردرات!$B$1:$C$600,2,0),"")</f>
        <v/>
      </c>
      <c r="L1376" s="52"/>
      <c r="N1376" s="21" t="str">
        <f t="shared" si="43"/>
        <v/>
      </c>
      <c r="O1376" s="22" t="str">
        <f>_xlfn.IFNA((VLOOKUP(F1376,help!$C$2:$F$12,4,0))*(N1376*24),"")</f>
        <v/>
      </c>
      <c r="AP1376" s="17">
        <f t="shared" si="44"/>
        <v>0</v>
      </c>
    </row>
    <row r="1377" spans="2:42" ht="33" x14ac:dyDescent="0.25">
      <c r="B1377" s="13">
        <f>COUNTIFS($E$3:E1377,'تقرير منتج تام'!$E$4)</f>
        <v>8</v>
      </c>
      <c r="C1377" s="37"/>
      <c r="D1377" s="38"/>
      <c r="E1377" s="37"/>
      <c r="F1377" s="39"/>
      <c r="G1377" s="40"/>
      <c r="H1377" s="40"/>
      <c r="I1377" s="41"/>
      <c r="J1377" s="41"/>
      <c r="K1377" s="26" t="str">
        <f>_xlfn.IFNA(VLOOKUP(E1377,الاوردرات!$B$1:$C$600,2,0),"")</f>
        <v/>
      </c>
      <c r="L1377" s="52"/>
      <c r="N1377" s="21" t="str">
        <f t="shared" si="43"/>
        <v/>
      </c>
      <c r="O1377" s="22" t="str">
        <f>_xlfn.IFNA((VLOOKUP(F1377,help!$C$2:$F$12,4,0))*(N1377*24),"")</f>
        <v/>
      </c>
      <c r="AP1377" s="17">
        <f t="shared" si="44"/>
        <v>0</v>
      </c>
    </row>
    <row r="1378" spans="2:42" ht="33" x14ac:dyDescent="0.25">
      <c r="B1378" s="13">
        <f>COUNTIFS($E$3:E1378,'تقرير منتج تام'!$E$4)</f>
        <v>8</v>
      </c>
      <c r="C1378" s="37"/>
      <c r="D1378" s="38"/>
      <c r="E1378" s="37"/>
      <c r="F1378" s="39"/>
      <c r="G1378" s="40"/>
      <c r="H1378" s="40"/>
      <c r="I1378" s="41"/>
      <c r="J1378" s="41"/>
      <c r="K1378" s="26" t="str">
        <f>_xlfn.IFNA(VLOOKUP(E1378,الاوردرات!$B$1:$C$600,2,0),"")</f>
        <v/>
      </c>
      <c r="L1378" s="52"/>
      <c r="N1378" s="21" t="str">
        <f t="shared" si="43"/>
        <v/>
      </c>
      <c r="O1378" s="22" t="str">
        <f>_xlfn.IFNA((VLOOKUP(F1378,help!$C$2:$F$12,4,0))*(N1378*24),"")</f>
        <v/>
      </c>
      <c r="AP1378" s="17">
        <f t="shared" si="44"/>
        <v>0</v>
      </c>
    </row>
    <row r="1379" spans="2:42" ht="33" x14ac:dyDescent="0.25">
      <c r="B1379" s="13">
        <f>COUNTIFS($E$3:E1379,'تقرير منتج تام'!$E$4)</f>
        <v>8</v>
      </c>
      <c r="C1379" s="37"/>
      <c r="D1379" s="38"/>
      <c r="E1379" s="37"/>
      <c r="F1379" s="39"/>
      <c r="G1379" s="40"/>
      <c r="H1379" s="40"/>
      <c r="I1379" s="41"/>
      <c r="J1379" s="41"/>
      <c r="K1379" s="26" t="str">
        <f>_xlfn.IFNA(VLOOKUP(E1379,الاوردرات!$B$1:$C$600,2,0),"")</f>
        <v/>
      </c>
      <c r="L1379" s="52"/>
      <c r="N1379" s="21" t="str">
        <f t="shared" si="43"/>
        <v/>
      </c>
      <c r="O1379" s="22" t="str">
        <f>_xlfn.IFNA((VLOOKUP(F1379,help!$C$2:$F$12,4,0))*(N1379*24),"")</f>
        <v/>
      </c>
      <c r="AP1379" s="17">
        <f t="shared" si="44"/>
        <v>0</v>
      </c>
    </row>
    <row r="1380" spans="2:42" ht="33" x14ac:dyDescent="0.25">
      <c r="B1380" s="13">
        <f>COUNTIFS($E$3:E1380,'تقرير منتج تام'!$E$4)</f>
        <v>8</v>
      </c>
      <c r="C1380" s="37"/>
      <c r="D1380" s="38"/>
      <c r="E1380" s="37"/>
      <c r="F1380" s="39"/>
      <c r="G1380" s="40"/>
      <c r="H1380" s="40"/>
      <c r="I1380" s="41"/>
      <c r="J1380" s="41"/>
      <c r="K1380" s="26" t="str">
        <f>_xlfn.IFNA(VLOOKUP(E1380,الاوردرات!$B$1:$C$600,2,0),"")</f>
        <v/>
      </c>
      <c r="L1380" s="52"/>
      <c r="N1380" s="21" t="str">
        <f t="shared" si="43"/>
        <v/>
      </c>
      <c r="O1380" s="22" t="str">
        <f>_xlfn.IFNA((VLOOKUP(F1380,help!$C$2:$F$12,4,0))*(N1380*24),"")</f>
        <v/>
      </c>
      <c r="AP1380" s="17">
        <f t="shared" si="44"/>
        <v>0</v>
      </c>
    </row>
    <row r="1381" spans="2:42" ht="33" x14ac:dyDescent="0.25">
      <c r="B1381" s="13">
        <f>COUNTIFS($E$3:E1381,'تقرير منتج تام'!$E$4)</f>
        <v>8</v>
      </c>
      <c r="C1381" s="37"/>
      <c r="D1381" s="38"/>
      <c r="E1381" s="37"/>
      <c r="F1381" s="39"/>
      <c r="G1381" s="40"/>
      <c r="H1381" s="40"/>
      <c r="I1381" s="41"/>
      <c r="J1381" s="41"/>
      <c r="K1381" s="26" t="str">
        <f>_xlfn.IFNA(VLOOKUP(E1381,الاوردرات!$B$1:$C$600,2,0),"")</f>
        <v/>
      </c>
      <c r="L1381" s="52"/>
      <c r="N1381" s="21" t="str">
        <f t="shared" si="43"/>
        <v/>
      </c>
      <c r="O1381" s="22" t="str">
        <f>_xlfn.IFNA((VLOOKUP(F1381,help!$C$2:$F$12,4,0))*(N1381*24),"")</f>
        <v/>
      </c>
      <c r="AP1381" s="17">
        <f t="shared" si="44"/>
        <v>0</v>
      </c>
    </row>
    <row r="1382" spans="2:42" ht="33" x14ac:dyDescent="0.25">
      <c r="B1382" s="13">
        <f>COUNTIFS($E$3:E1382,'تقرير منتج تام'!$E$4)</f>
        <v>8</v>
      </c>
      <c r="C1382" s="37"/>
      <c r="D1382" s="38"/>
      <c r="E1382" s="37"/>
      <c r="F1382" s="39"/>
      <c r="G1382" s="40"/>
      <c r="H1382" s="40"/>
      <c r="I1382" s="41"/>
      <c r="J1382" s="41"/>
      <c r="K1382" s="26" t="str">
        <f>_xlfn.IFNA(VLOOKUP(E1382,الاوردرات!$B$1:$C$600,2,0),"")</f>
        <v/>
      </c>
      <c r="L1382" s="52"/>
      <c r="N1382" s="21" t="str">
        <f t="shared" si="43"/>
        <v/>
      </c>
      <c r="O1382" s="22" t="str">
        <f>_xlfn.IFNA((VLOOKUP(F1382,help!$C$2:$F$12,4,0))*(N1382*24),"")</f>
        <v/>
      </c>
      <c r="AP1382" s="17">
        <f t="shared" si="44"/>
        <v>0</v>
      </c>
    </row>
    <row r="1383" spans="2:42" ht="33" x14ac:dyDescent="0.25">
      <c r="B1383" s="13">
        <f>COUNTIFS($E$3:E1383,'تقرير منتج تام'!$E$4)</f>
        <v>8</v>
      </c>
      <c r="C1383" s="37"/>
      <c r="D1383" s="38"/>
      <c r="E1383" s="37"/>
      <c r="F1383" s="39"/>
      <c r="G1383" s="40"/>
      <c r="H1383" s="40"/>
      <c r="I1383" s="41"/>
      <c r="J1383" s="41"/>
      <c r="K1383" s="26" t="str">
        <f>_xlfn.IFNA(VLOOKUP(E1383,الاوردرات!$B$1:$C$600,2,0),"")</f>
        <v/>
      </c>
      <c r="L1383" s="52"/>
      <c r="N1383" s="21" t="str">
        <f t="shared" si="43"/>
        <v/>
      </c>
      <c r="O1383" s="22" t="str">
        <f>_xlfn.IFNA((VLOOKUP(F1383,help!$C$2:$F$12,4,0))*(N1383*24),"")</f>
        <v/>
      </c>
      <c r="AP1383" s="17">
        <f t="shared" si="44"/>
        <v>0</v>
      </c>
    </row>
    <row r="1384" spans="2:42" ht="33" x14ac:dyDescent="0.25">
      <c r="B1384" s="13">
        <f>COUNTIFS($E$3:E1384,'تقرير منتج تام'!$E$4)</f>
        <v>8</v>
      </c>
      <c r="C1384" s="37"/>
      <c r="D1384" s="38"/>
      <c r="E1384" s="37"/>
      <c r="F1384" s="39"/>
      <c r="G1384" s="40"/>
      <c r="H1384" s="40"/>
      <c r="I1384" s="41"/>
      <c r="J1384" s="41"/>
      <c r="K1384" s="26" t="str">
        <f>_xlfn.IFNA(VLOOKUP(E1384,الاوردرات!$B$1:$C$600,2,0),"")</f>
        <v/>
      </c>
      <c r="L1384" s="52"/>
      <c r="N1384" s="21" t="str">
        <f t="shared" si="43"/>
        <v/>
      </c>
      <c r="O1384" s="22" t="str">
        <f>_xlfn.IFNA((VLOOKUP(F1384,help!$C$2:$F$12,4,0))*(N1384*24),"")</f>
        <v/>
      </c>
      <c r="AP1384" s="17">
        <f t="shared" si="44"/>
        <v>0</v>
      </c>
    </row>
    <row r="1385" spans="2:42" ht="33" x14ac:dyDescent="0.25">
      <c r="B1385" s="13">
        <f>COUNTIFS($E$3:E1385,'تقرير منتج تام'!$E$4)</f>
        <v>8</v>
      </c>
      <c r="C1385" s="37"/>
      <c r="D1385" s="38"/>
      <c r="E1385" s="37"/>
      <c r="F1385" s="39"/>
      <c r="G1385" s="40"/>
      <c r="H1385" s="40"/>
      <c r="I1385" s="41"/>
      <c r="J1385" s="41"/>
      <c r="K1385" s="26" t="str">
        <f>_xlfn.IFNA(VLOOKUP(E1385,الاوردرات!$B$1:$C$600,2,0),"")</f>
        <v/>
      </c>
      <c r="L1385" s="52"/>
      <c r="N1385" s="21" t="str">
        <f t="shared" si="43"/>
        <v/>
      </c>
      <c r="O1385" s="22" t="str">
        <f>_xlfn.IFNA((VLOOKUP(F1385,help!$C$2:$F$12,4,0))*(N1385*24),"")</f>
        <v/>
      </c>
      <c r="AP1385" s="17">
        <f t="shared" si="44"/>
        <v>0</v>
      </c>
    </row>
    <row r="1386" spans="2:42" ht="33" x14ac:dyDescent="0.25">
      <c r="B1386" s="13">
        <f>COUNTIFS($E$3:E1386,'تقرير منتج تام'!$E$4)</f>
        <v>8</v>
      </c>
      <c r="C1386" s="37"/>
      <c r="D1386" s="38"/>
      <c r="E1386" s="37"/>
      <c r="F1386" s="39"/>
      <c r="G1386" s="40"/>
      <c r="H1386" s="40"/>
      <c r="I1386" s="41"/>
      <c r="J1386" s="41"/>
      <c r="K1386" s="26" t="str">
        <f>_xlfn.IFNA(VLOOKUP(E1386,الاوردرات!$B$1:$C$600,2,0),"")</f>
        <v/>
      </c>
      <c r="L1386" s="52"/>
      <c r="N1386" s="21" t="str">
        <f t="shared" si="43"/>
        <v/>
      </c>
      <c r="O1386" s="22" t="str">
        <f>_xlfn.IFNA((VLOOKUP(F1386,help!$C$2:$F$12,4,0))*(N1386*24),"")</f>
        <v/>
      </c>
      <c r="AP1386" s="17">
        <f t="shared" si="44"/>
        <v>0</v>
      </c>
    </row>
    <row r="1387" spans="2:42" ht="33" x14ac:dyDescent="0.25">
      <c r="B1387" s="13">
        <f>COUNTIFS($E$3:E1387,'تقرير منتج تام'!$E$4)</f>
        <v>8</v>
      </c>
      <c r="C1387" s="37"/>
      <c r="D1387" s="38"/>
      <c r="E1387" s="37"/>
      <c r="F1387" s="39"/>
      <c r="G1387" s="40"/>
      <c r="H1387" s="40"/>
      <c r="I1387" s="41"/>
      <c r="J1387" s="41"/>
      <c r="K1387" s="26" t="str">
        <f>_xlfn.IFNA(VLOOKUP(E1387,الاوردرات!$B$1:$C$600,2,0),"")</f>
        <v/>
      </c>
      <c r="L1387" s="52"/>
      <c r="N1387" s="21" t="str">
        <f t="shared" si="43"/>
        <v/>
      </c>
      <c r="O1387" s="22" t="str">
        <f>_xlfn.IFNA((VLOOKUP(F1387,help!$C$2:$F$12,4,0))*(N1387*24),"")</f>
        <v/>
      </c>
      <c r="AP1387" s="17">
        <f t="shared" si="44"/>
        <v>0</v>
      </c>
    </row>
    <row r="1388" spans="2:42" ht="33" x14ac:dyDescent="0.25">
      <c r="B1388" s="13">
        <f>COUNTIFS($E$3:E1388,'تقرير منتج تام'!$E$4)</f>
        <v>8</v>
      </c>
      <c r="C1388" s="37"/>
      <c r="D1388" s="38"/>
      <c r="E1388" s="37"/>
      <c r="F1388" s="39"/>
      <c r="G1388" s="40"/>
      <c r="H1388" s="40"/>
      <c r="I1388" s="41"/>
      <c r="J1388" s="41"/>
      <c r="K1388" s="26" t="str">
        <f>_xlfn.IFNA(VLOOKUP(E1388,الاوردرات!$B$1:$C$600,2,0),"")</f>
        <v/>
      </c>
      <c r="L1388" s="52"/>
      <c r="N1388" s="21" t="str">
        <f t="shared" si="43"/>
        <v/>
      </c>
      <c r="O1388" s="22" t="str">
        <f>_xlfn.IFNA((VLOOKUP(F1388,help!$C$2:$F$12,4,0))*(N1388*24),"")</f>
        <v/>
      </c>
      <c r="AP1388" s="17">
        <f t="shared" si="44"/>
        <v>0</v>
      </c>
    </row>
    <row r="1389" spans="2:42" ht="33" x14ac:dyDescent="0.25">
      <c r="B1389" s="13">
        <f>COUNTIFS($E$3:E1389,'تقرير منتج تام'!$E$4)</f>
        <v>8</v>
      </c>
      <c r="C1389" s="37"/>
      <c r="D1389" s="38"/>
      <c r="E1389" s="37"/>
      <c r="F1389" s="39"/>
      <c r="G1389" s="40"/>
      <c r="H1389" s="40"/>
      <c r="I1389" s="41"/>
      <c r="J1389" s="41"/>
      <c r="K1389" s="26" t="str">
        <f>_xlfn.IFNA(VLOOKUP(E1389,الاوردرات!$B$1:$C$600,2,0),"")</f>
        <v/>
      </c>
      <c r="L1389" s="52"/>
      <c r="N1389" s="21" t="str">
        <f t="shared" si="43"/>
        <v/>
      </c>
      <c r="O1389" s="22" t="str">
        <f>_xlfn.IFNA((VLOOKUP(F1389,help!$C$2:$F$12,4,0))*(N1389*24),"")</f>
        <v/>
      </c>
      <c r="AP1389" s="17">
        <f t="shared" si="44"/>
        <v>0</v>
      </c>
    </row>
    <row r="1390" spans="2:42" ht="33" x14ac:dyDescent="0.25">
      <c r="B1390" s="13">
        <f>COUNTIFS($E$3:E1390,'تقرير منتج تام'!$E$4)</f>
        <v>8</v>
      </c>
      <c r="C1390" s="37"/>
      <c r="D1390" s="38"/>
      <c r="E1390" s="37"/>
      <c r="F1390" s="39"/>
      <c r="G1390" s="40"/>
      <c r="H1390" s="40"/>
      <c r="I1390" s="41"/>
      <c r="J1390" s="41"/>
      <c r="K1390" s="26" t="str">
        <f>_xlfn.IFNA(VLOOKUP(E1390,الاوردرات!$B$1:$C$600,2,0),"")</f>
        <v/>
      </c>
      <c r="L1390" s="52"/>
      <c r="N1390" s="21" t="str">
        <f t="shared" si="43"/>
        <v/>
      </c>
      <c r="O1390" s="22" t="str">
        <f>_xlfn.IFNA((VLOOKUP(F1390,help!$C$2:$F$12,4,0))*(N1390*24),"")</f>
        <v/>
      </c>
      <c r="AP1390" s="17">
        <f t="shared" si="44"/>
        <v>0</v>
      </c>
    </row>
    <row r="1391" spans="2:42" ht="33" x14ac:dyDescent="0.25">
      <c r="B1391" s="13">
        <f>COUNTIFS($E$3:E1391,'تقرير منتج تام'!$E$4)</f>
        <v>8</v>
      </c>
      <c r="C1391" s="37"/>
      <c r="D1391" s="38"/>
      <c r="E1391" s="37"/>
      <c r="F1391" s="39"/>
      <c r="G1391" s="40"/>
      <c r="H1391" s="40"/>
      <c r="I1391" s="41"/>
      <c r="J1391" s="41"/>
      <c r="K1391" s="26" t="str">
        <f>_xlfn.IFNA(VLOOKUP(E1391,الاوردرات!$B$1:$C$600,2,0),"")</f>
        <v/>
      </c>
      <c r="L1391" s="52"/>
      <c r="N1391" s="21" t="str">
        <f t="shared" si="43"/>
        <v/>
      </c>
      <c r="O1391" s="22" t="str">
        <f>_xlfn.IFNA((VLOOKUP(F1391,help!$C$2:$F$12,4,0))*(N1391*24),"")</f>
        <v/>
      </c>
      <c r="AP1391" s="17">
        <f t="shared" si="44"/>
        <v>0</v>
      </c>
    </row>
    <row r="1392" spans="2:42" ht="33" x14ac:dyDescent="0.25">
      <c r="B1392" s="13">
        <f>COUNTIFS($E$3:E1392,'تقرير منتج تام'!$E$4)</f>
        <v>8</v>
      </c>
      <c r="C1392" s="37"/>
      <c r="D1392" s="38"/>
      <c r="E1392" s="37"/>
      <c r="F1392" s="39"/>
      <c r="G1392" s="40"/>
      <c r="H1392" s="40"/>
      <c r="I1392" s="41"/>
      <c r="J1392" s="41"/>
      <c r="K1392" s="26" t="str">
        <f>_xlfn.IFNA(VLOOKUP(E1392,الاوردرات!$B$1:$C$600,2,0),"")</f>
        <v/>
      </c>
      <c r="L1392" s="52"/>
      <c r="N1392" s="21" t="str">
        <f t="shared" si="43"/>
        <v/>
      </c>
      <c r="O1392" s="22" t="str">
        <f>_xlfn.IFNA((VLOOKUP(F1392,help!$C$2:$F$12,4,0))*(N1392*24),"")</f>
        <v/>
      </c>
      <c r="AP1392" s="17">
        <f t="shared" si="44"/>
        <v>0</v>
      </c>
    </row>
    <row r="1393" spans="2:42" ht="33" x14ac:dyDescent="0.25">
      <c r="B1393" s="13">
        <f>COUNTIFS($E$3:E1393,'تقرير منتج تام'!$E$4)</f>
        <v>8</v>
      </c>
      <c r="C1393" s="37"/>
      <c r="D1393" s="38"/>
      <c r="E1393" s="37"/>
      <c r="F1393" s="39"/>
      <c r="G1393" s="40"/>
      <c r="H1393" s="40"/>
      <c r="I1393" s="41"/>
      <c r="J1393" s="41"/>
      <c r="K1393" s="26" t="str">
        <f>_xlfn.IFNA(VLOOKUP(E1393,الاوردرات!$B$1:$C$600,2,0),"")</f>
        <v/>
      </c>
      <c r="L1393" s="52"/>
      <c r="N1393" s="21" t="str">
        <f t="shared" si="43"/>
        <v/>
      </c>
      <c r="O1393" s="22" t="str">
        <f>_xlfn.IFNA((VLOOKUP(F1393,help!$C$2:$F$12,4,0))*(N1393*24),"")</f>
        <v/>
      </c>
      <c r="AP1393" s="17">
        <f t="shared" si="44"/>
        <v>0</v>
      </c>
    </row>
    <row r="1394" spans="2:42" ht="33" x14ac:dyDescent="0.25">
      <c r="B1394" s="13">
        <f>COUNTIFS($E$3:E1394,'تقرير منتج تام'!$E$4)</f>
        <v>8</v>
      </c>
      <c r="C1394" s="37"/>
      <c r="D1394" s="38"/>
      <c r="E1394" s="37"/>
      <c r="F1394" s="39"/>
      <c r="G1394" s="40"/>
      <c r="H1394" s="40"/>
      <c r="I1394" s="41"/>
      <c r="J1394" s="41"/>
      <c r="K1394" s="26" t="str">
        <f>_xlfn.IFNA(VLOOKUP(E1394,الاوردرات!$B$1:$C$600,2,0),"")</f>
        <v/>
      </c>
      <c r="L1394" s="52"/>
      <c r="N1394" s="21" t="str">
        <f t="shared" si="43"/>
        <v/>
      </c>
      <c r="O1394" s="22" t="str">
        <f>_xlfn.IFNA((VLOOKUP(F1394,help!$C$2:$F$12,4,0))*(N1394*24),"")</f>
        <v/>
      </c>
      <c r="AP1394" s="17">
        <f t="shared" si="44"/>
        <v>0</v>
      </c>
    </row>
    <row r="1395" spans="2:42" ht="33" x14ac:dyDescent="0.25">
      <c r="B1395" s="13">
        <f>COUNTIFS($E$3:E1395,'تقرير منتج تام'!$E$4)</f>
        <v>8</v>
      </c>
      <c r="C1395" s="37"/>
      <c r="D1395" s="38"/>
      <c r="E1395" s="37"/>
      <c r="F1395" s="39"/>
      <c r="G1395" s="40"/>
      <c r="H1395" s="40"/>
      <c r="I1395" s="41"/>
      <c r="J1395" s="41"/>
      <c r="K1395" s="26" t="str">
        <f>_xlfn.IFNA(VLOOKUP(E1395,الاوردرات!$B$1:$C$600,2,0),"")</f>
        <v/>
      </c>
      <c r="L1395" s="52"/>
      <c r="N1395" s="21" t="str">
        <f t="shared" si="43"/>
        <v/>
      </c>
      <c r="O1395" s="22" t="str">
        <f>_xlfn.IFNA((VLOOKUP(F1395,help!$C$2:$F$12,4,0))*(N1395*24),"")</f>
        <v/>
      </c>
      <c r="AP1395" s="17">
        <f t="shared" si="44"/>
        <v>0</v>
      </c>
    </row>
    <row r="1396" spans="2:42" ht="33" x14ac:dyDescent="0.25">
      <c r="B1396" s="13">
        <f>COUNTIFS($E$3:E1396,'تقرير منتج تام'!$E$4)</f>
        <v>8</v>
      </c>
      <c r="C1396" s="37"/>
      <c r="D1396" s="38"/>
      <c r="E1396" s="37"/>
      <c r="F1396" s="39"/>
      <c r="G1396" s="40"/>
      <c r="H1396" s="40"/>
      <c r="I1396" s="41"/>
      <c r="J1396" s="41"/>
      <c r="K1396" s="26" t="str">
        <f>_xlfn.IFNA(VLOOKUP(E1396,الاوردرات!$B$1:$C$600,2,0),"")</f>
        <v/>
      </c>
      <c r="L1396" s="52"/>
      <c r="N1396" s="21" t="str">
        <f t="shared" si="43"/>
        <v/>
      </c>
      <c r="O1396" s="22" t="str">
        <f>_xlfn.IFNA((VLOOKUP(F1396,help!$C$2:$F$12,4,0))*(N1396*24),"")</f>
        <v/>
      </c>
      <c r="AP1396" s="17">
        <f t="shared" si="44"/>
        <v>0</v>
      </c>
    </row>
    <row r="1397" spans="2:42" ht="33" x14ac:dyDescent="0.25">
      <c r="B1397" s="13">
        <f>COUNTIFS($E$3:E1397,'تقرير منتج تام'!$E$4)</f>
        <v>8</v>
      </c>
      <c r="C1397" s="37"/>
      <c r="D1397" s="38"/>
      <c r="E1397" s="37"/>
      <c r="F1397" s="39"/>
      <c r="G1397" s="40"/>
      <c r="H1397" s="40"/>
      <c r="I1397" s="41"/>
      <c r="J1397" s="41"/>
      <c r="K1397" s="26" t="str">
        <f>_xlfn.IFNA(VLOOKUP(E1397,الاوردرات!$B$1:$C$600,2,0),"")</f>
        <v/>
      </c>
      <c r="L1397" s="52"/>
      <c r="N1397" s="21" t="str">
        <f t="shared" si="43"/>
        <v/>
      </c>
      <c r="O1397" s="22" t="str">
        <f>_xlfn.IFNA((VLOOKUP(F1397,help!$C$2:$F$12,4,0))*(N1397*24),"")</f>
        <v/>
      </c>
      <c r="AP1397" s="17">
        <f t="shared" si="44"/>
        <v>0</v>
      </c>
    </row>
    <row r="1398" spans="2:42" ht="33" x14ac:dyDescent="0.25">
      <c r="B1398" s="13">
        <f>COUNTIFS($E$3:E1398,'تقرير منتج تام'!$E$4)</f>
        <v>8</v>
      </c>
      <c r="C1398" s="37"/>
      <c r="D1398" s="38"/>
      <c r="E1398" s="37"/>
      <c r="F1398" s="39"/>
      <c r="G1398" s="40"/>
      <c r="H1398" s="40"/>
      <c r="I1398" s="41"/>
      <c r="J1398" s="41"/>
      <c r="K1398" s="26" t="str">
        <f>_xlfn.IFNA(VLOOKUP(E1398,الاوردرات!$B$1:$C$600,2,0),"")</f>
        <v/>
      </c>
      <c r="L1398" s="52"/>
      <c r="N1398" s="21" t="str">
        <f t="shared" si="43"/>
        <v/>
      </c>
      <c r="O1398" s="22" t="str">
        <f>_xlfn.IFNA((VLOOKUP(F1398,help!$C$2:$F$12,4,0))*(N1398*24),"")</f>
        <v/>
      </c>
      <c r="AP1398" s="17">
        <f t="shared" si="44"/>
        <v>0</v>
      </c>
    </row>
    <row r="1399" spans="2:42" ht="33" x14ac:dyDescent="0.25">
      <c r="B1399" s="13">
        <f>COUNTIFS($E$3:E1399,'تقرير منتج تام'!$E$4)</f>
        <v>8</v>
      </c>
      <c r="C1399" s="37"/>
      <c r="D1399" s="38"/>
      <c r="E1399" s="37"/>
      <c r="F1399" s="39"/>
      <c r="G1399" s="40"/>
      <c r="H1399" s="40"/>
      <c r="I1399" s="41"/>
      <c r="J1399" s="41"/>
      <c r="K1399" s="26" t="str">
        <f>_xlfn.IFNA(VLOOKUP(E1399,الاوردرات!$B$1:$C$600,2,0),"")</f>
        <v/>
      </c>
      <c r="L1399" s="52"/>
      <c r="N1399" s="21" t="str">
        <f t="shared" ref="N1399:N1462" si="45">IF(I1399&lt;&gt;"",J1399-I1399,"")</f>
        <v/>
      </c>
      <c r="O1399" s="22" t="str">
        <f>_xlfn.IFNA((VLOOKUP(F1399,help!$C$2:$F$12,4,0))*(N1399*24),"")</f>
        <v/>
      </c>
      <c r="AP1399" s="17">
        <f t="shared" si="44"/>
        <v>0</v>
      </c>
    </row>
    <row r="1400" spans="2:42" ht="33" x14ac:dyDescent="0.25">
      <c r="B1400" s="13">
        <f>COUNTIFS($E$3:E1400,'تقرير منتج تام'!$E$4)</f>
        <v>8</v>
      </c>
      <c r="C1400" s="37"/>
      <c r="D1400" s="38"/>
      <c r="E1400" s="37"/>
      <c r="F1400" s="39"/>
      <c r="G1400" s="40"/>
      <c r="H1400" s="40"/>
      <c r="I1400" s="41"/>
      <c r="J1400" s="41"/>
      <c r="K1400" s="26" t="str">
        <f>_xlfn.IFNA(VLOOKUP(E1400,الاوردرات!$B$1:$C$600,2,0),"")</f>
        <v/>
      </c>
      <c r="L1400" s="52"/>
      <c r="N1400" s="21" t="str">
        <f t="shared" si="45"/>
        <v/>
      </c>
      <c r="O1400" s="22" t="str">
        <f>_xlfn.IFNA((VLOOKUP(F1400,help!$C$2:$F$12,4,0))*(N1400*24),"")</f>
        <v/>
      </c>
      <c r="AP1400" s="17">
        <f t="shared" si="44"/>
        <v>0</v>
      </c>
    </row>
    <row r="1401" spans="2:42" ht="33" x14ac:dyDescent="0.25">
      <c r="B1401" s="13">
        <f>COUNTIFS($E$3:E1401,'تقرير منتج تام'!$E$4)</f>
        <v>8</v>
      </c>
      <c r="C1401" s="37"/>
      <c r="D1401" s="38"/>
      <c r="E1401" s="37"/>
      <c r="F1401" s="39"/>
      <c r="G1401" s="40"/>
      <c r="H1401" s="40"/>
      <c r="I1401" s="41"/>
      <c r="J1401" s="41"/>
      <c r="K1401" s="26" t="str">
        <f>_xlfn.IFNA(VLOOKUP(E1401,الاوردرات!$B$1:$C$600,2,0),"")</f>
        <v/>
      </c>
      <c r="L1401" s="52"/>
      <c r="N1401" s="21" t="str">
        <f t="shared" si="45"/>
        <v/>
      </c>
      <c r="O1401" s="22" t="str">
        <f>_xlfn.IFNA((VLOOKUP(F1401,help!$C$2:$F$12,4,0))*(N1401*24),"")</f>
        <v/>
      </c>
      <c r="AP1401" s="17">
        <f t="shared" si="44"/>
        <v>0</v>
      </c>
    </row>
    <row r="1402" spans="2:42" ht="33" x14ac:dyDescent="0.25">
      <c r="B1402" s="13">
        <f>COUNTIFS($E$3:E1402,'تقرير منتج تام'!$E$4)</f>
        <v>8</v>
      </c>
      <c r="C1402" s="37"/>
      <c r="D1402" s="38"/>
      <c r="E1402" s="37"/>
      <c r="F1402" s="39"/>
      <c r="G1402" s="40"/>
      <c r="H1402" s="40"/>
      <c r="I1402" s="41"/>
      <c r="J1402" s="41"/>
      <c r="K1402" s="26" t="str">
        <f>_xlfn.IFNA(VLOOKUP(E1402,الاوردرات!$B$1:$C$600,2,0),"")</f>
        <v/>
      </c>
      <c r="L1402" s="52"/>
      <c r="N1402" s="21" t="str">
        <f t="shared" si="45"/>
        <v/>
      </c>
      <c r="O1402" s="22" t="str">
        <f>_xlfn.IFNA((VLOOKUP(F1402,help!$C$2:$F$12,4,0))*(N1402*24),"")</f>
        <v/>
      </c>
      <c r="AP1402" s="17">
        <f t="shared" si="44"/>
        <v>0</v>
      </c>
    </row>
    <row r="1403" spans="2:42" ht="33" x14ac:dyDescent="0.25">
      <c r="B1403" s="13">
        <f>COUNTIFS($E$3:E1403,'تقرير منتج تام'!$E$4)</f>
        <v>8</v>
      </c>
      <c r="C1403" s="37"/>
      <c r="D1403" s="38"/>
      <c r="E1403" s="37"/>
      <c r="F1403" s="39"/>
      <c r="G1403" s="40"/>
      <c r="H1403" s="40"/>
      <c r="I1403" s="41"/>
      <c r="J1403" s="41"/>
      <c r="K1403" s="26" t="str">
        <f>_xlfn.IFNA(VLOOKUP(E1403,الاوردرات!$B$1:$C$600,2,0),"")</f>
        <v/>
      </c>
      <c r="L1403" s="52"/>
      <c r="N1403" s="21" t="str">
        <f t="shared" si="45"/>
        <v/>
      </c>
      <c r="O1403" s="22" t="str">
        <f>_xlfn.IFNA((VLOOKUP(F1403,help!$C$2:$F$12,4,0))*(N1403*24),"")</f>
        <v/>
      </c>
      <c r="AP1403" s="17">
        <f t="shared" si="44"/>
        <v>0</v>
      </c>
    </row>
    <row r="1404" spans="2:42" ht="33" x14ac:dyDescent="0.25">
      <c r="B1404" s="13">
        <f>COUNTIFS($E$3:E1404,'تقرير منتج تام'!$E$4)</f>
        <v>8</v>
      </c>
      <c r="C1404" s="37"/>
      <c r="D1404" s="38"/>
      <c r="E1404" s="37"/>
      <c r="F1404" s="39"/>
      <c r="G1404" s="40"/>
      <c r="H1404" s="40"/>
      <c r="I1404" s="41"/>
      <c r="J1404" s="41"/>
      <c r="K1404" s="26" t="str">
        <f>_xlfn.IFNA(VLOOKUP(E1404,الاوردرات!$B$1:$C$600,2,0),"")</f>
        <v/>
      </c>
      <c r="L1404" s="52"/>
      <c r="N1404" s="21" t="str">
        <f t="shared" si="45"/>
        <v/>
      </c>
      <c r="O1404" s="22" t="str">
        <f>_xlfn.IFNA((VLOOKUP(F1404,help!$C$2:$F$12,4,0))*(N1404*24),"")</f>
        <v/>
      </c>
      <c r="AP1404" s="17">
        <f t="shared" si="44"/>
        <v>0</v>
      </c>
    </row>
    <row r="1405" spans="2:42" ht="33" x14ac:dyDescent="0.25">
      <c r="B1405" s="13">
        <f>COUNTIFS($E$3:E1405,'تقرير منتج تام'!$E$4)</f>
        <v>8</v>
      </c>
      <c r="C1405" s="37"/>
      <c r="D1405" s="38"/>
      <c r="E1405" s="37"/>
      <c r="F1405" s="39"/>
      <c r="G1405" s="40"/>
      <c r="H1405" s="40"/>
      <c r="I1405" s="41"/>
      <c r="J1405" s="41"/>
      <c r="K1405" s="26" t="str">
        <f>_xlfn.IFNA(VLOOKUP(E1405,الاوردرات!$B$1:$C$600,2,0),"")</f>
        <v/>
      </c>
      <c r="L1405" s="52"/>
      <c r="N1405" s="21" t="str">
        <f t="shared" si="45"/>
        <v/>
      </c>
      <c r="O1405" s="22" t="str">
        <f>_xlfn.IFNA((VLOOKUP(F1405,help!$C$2:$F$12,4,0))*(N1405*24),"")</f>
        <v/>
      </c>
      <c r="AP1405" s="17">
        <f t="shared" si="44"/>
        <v>0</v>
      </c>
    </row>
    <row r="1406" spans="2:42" ht="33" x14ac:dyDescent="0.25">
      <c r="B1406" s="13">
        <f>COUNTIFS($E$3:E1406,'تقرير منتج تام'!$E$4)</f>
        <v>8</v>
      </c>
      <c r="C1406" s="37"/>
      <c r="D1406" s="38"/>
      <c r="E1406" s="37"/>
      <c r="F1406" s="39"/>
      <c r="G1406" s="40"/>
      <c r="H1406" s="40"/>
      <c r="I1406" s="41"/>
      <c r="J1406" s="41"/>
      <c r="K1406" s="26" t="str">
        <f>_xlfn.IFNA(VLOOKUP(E1406,الاوردرات!$B$1:$C$600,2,0),"")</f>
        <v/>
      </c>
      <c r="L1406" s="52"/>
      <c r="N1406" s="21" t="str">
        <f t="shared" si="45"/>
        <v/>
      </c>
      <c r="O1406" s="22" t="str">
        <f>_xlfn.IFNA((VLOOKUP(F1406,help!$C$2:$F$12,4,0))*(N1406*24),"")</f>
        <v/>
      </c>
      <c r="AP1406" s="17">
        <f t="shared" si="44"/>
        <v>0</v>
      </c>
    </row>
    <row r="1407" spans="2:42" ht="33" x14ac:dyDescent="0.25">
      <c r="B1407" s="13">
        <f>COUNTIFS($E$3:E1407,'تقرير منتج تام'!$E$4)</f>
        <v>8</v>
      </c>
      <c r="C1407" s="37"/>
      <c r="D1407" s="38"/>
      <c r="E1407" s="37"/>
      <c r="F1407" s="39"/>
      <c r="G1407" s="40"/>
      <c r="H1407" s="40"/>
      <c r="I1407" s="41"/>
      <c r="J1407" s="41"/>
      <c r="K1407" s="26" t="str">
        <f>_xlfn.IFNA(VLOOKUP(E1407,الاوردرات!$B$1:$C$600,2,0),"")</f>
        <v/>
      </c>
      <c r="L1407" s="52"/>
      <c r="N1407" s="21" t="str">
        <f t="shared" si="45"/>
        <v/>
      </c>
      <c r="O1407" s="22" t="str">
        <f>_xlfn.IFNA((VLOOKUP(F1407,help!$C$2:$F$12,4,0))*(N1407*24),"")</f>
        <v/>
      </c>
      <c r="AP1407" s="17">
        <f t="shared" si="44"/>
        <v>0</v>
      </c>
    </row>
    <row r="1408" spans="2:42" ht="33" x14ac:dyDescent="0.25">
      <c r="B1408" s="13">
        <f>COUNTIFS($E$3:E1408,'تقرير منتج تام'!$E$4)</f>
        <v>8</v>
      </c>
      <c r="C1408" s="37"/>
      <c r="D1408" s="38"/>
      <c r="E1408" s="37"/>
      <c r="F1408" s="39"/>
      <c r="G1408" s="40"/>
      <c r="H1408" s="40"/>
      <c r="I1408" s="41"/>
      <c r="J1408" s="41"/>
      <c r="K1408" s="26" t="str">
        <f>_xlfn.IFNA(VLOOKUP(E1408,الاوردرات!$B$1:$C$600,2,0),"")</f>
        <v/>
      </c>
      <c r="L1408" s="52"/>
      <c r="N1408" s="21" t="str">
        <f t="shared" si="45"/>
        <v/>
      </c>
      <c r="O1408" s="22" t="str">
        <f>_xlfn.IFNA((VLOOKUP(F1408,help!$C$2:$F$12,4,0))*(N1408*24),"")</f>
        <v/>
      </c>
      <c r="AP1408" s="17">
        <f t="shared" si="44"/>
        <v>0</v>
      </c>
    </row>
    <row r="1409" spans="2:42" ht="33" x14ac:dyDescent="0.25">
      <c r="B1409" s="13">
        <f>COUNTIFS($E$3:E1409,'تقرير منتج تام'!$E$4)</f>
        <v>8</v>
      </c>
      <c r="C1409" s="37"/>
      <c r="D1409" s="38"/>
      <c r="E1409" s="37"/>
      <c r="F1409" s="39"/>
      <c r="G1409" s="40"/>
      <c r="H1409" s="40"/>
      <c r="I1409" s="41"/>
      <c r="J1409" s="41"/>
      <c r="K1409" s="26" t="str">
        <f>_xlfn.IFNA(VLOOKUP(E1409,الاوردرات!$B$1:$C$600,2,0),"")</f>
        <v/>
      </c>
      <c r="L1409" s="52"/>
      <c r="N1409" s="21" t="str">
        <f t="shared" si="45"/>
        <v/>
      </c>
      <c r="O1409" s="22" t="str">
        <f>_xlfn.IFNA((VLOOKUP(F1409,help!$C$2:$F$12,4,0))*(N1409*24),"")</f>
        <v/>
      </c>
      <c r="AP1409" s="17">
        <f t="shared" si="44"/>
        <v>0</v>
      </c>
    </row>
    <row r="1410" spans="2:42" ht="33" x14ac:dyDescent="0.25">
      <c r="B1410" s="13">
        <f>COUNTIFS($E$3:E1410,'تقرير منتج تام'!$E$4)</f>
        <v>8</v>
      </c>
      <c r="C1410" s="37"/>
      <c r="D1410" s="38"/>
      <c r="E1410" s="37"/>
      <c r="F1410" s="39"/>
      <c r="G1410" s="40"/>
      <c r="H1410" s="40"/>
      <c r="I1410" s="41"/>
      <c r="J1410" s="41"/>
      <c r="K1410" s="26" t="str">
        <f>_xlfn.IFNA(VLOOKUP(E1410,الاوردرات!$B$1:$C$600,2,0),"")</f>
        <v/>
      </c>
      <c r="L1410" s="52"/>
      <c r="N1410" s="21" t="str">
        <f t="shared" si="45"/>
        <v/>
      </c>
      <c r="O1410" s="22" t="str">
        <f>_xlfn.IFNA((VLOOKUP(F1410,help!$C$2:$F$12,4,0))*(N1410*24),"")</f>
        <v/>
      </c>
      <c r="AP1410" s="17">
        <f t="shared" si="44"/>
        <v>0</v>
      </c>
    </row>
    <row r="1411" spans="2:42" ht="33" x14ac:dyDescent="0.25">
      <c r="B1411" s="13">
        <f>COUNTIFS($E$3:E1411,'تقرير منتج تام'!$E$4)</f>
        <v>8</v>
      </c>
      <c r="C1411" s="37"/>
      <c r="D1411" s="38"/>
      <c r="E1411" s="37"/>
      <c r="F1411" s="39"/>
      <c r="G1411" s="40"/>
      <c r="H1411" s="40"/>
      <c r="I1411" s="41"/>
      <c r="J1411" s="41"/>
      <c r="K1411" s="26" t="str">
        <f>_xlfn.IFNA(VLOOKUP(E1411,الاوردرات!$B$1:$C$600,2,0),"")</f>
        <v/>
      </c>
      <c r="L1411" s="52"/>
      <c r="N1411" s="21" t="str">
        <f t="shared" si="45"/>
        <v/>
      </c>
      <c r="O1411" s="22" t="str">
        <f>_xlfn.IFNA((VLOOKUP(F1411,help!$C$2:$F$12,4,0))*(N1411*24),"")</f>
        <v/>
      </c>
      <c r="AP1411" s="17">
        <f t="shared" si="44"/>
        <v>0</v>
      </c>
    </row>
    <row r="1412" spans="2:42" ht="33" x14ac:dyDescent="0.25">
      <c r="B1412" s="13">
        <f>COUNTIFS($E$3:E1412,'تقرير منتج تام'!$E$4)</f>
        <v>8</v>
      </c>
      <c r="C1412" s="37"/>
      <c r="D1412" s="38"/>
      <c r="E1412" s="37"/>
      <c r="F1412" s="39"/>
      <c r="G1412" s="40"/>
      <c r="H1412" s="40"/>
      <c r="I1412" s="41"/>
      <c r="J1412" s="41"/>
      <c r="K1412" s="26" t="str">
        <f>_xlfn.IFNA(VLOOKUP(E1412,الاوردرات!$B$1:$C$600,2,0),"")</f>
        <v/>
      </c>
      <c r="L1412" s="52"/>
      <c r="N1412" s="21" t="str">
        <f t="shared" si="45"/>
        <v/>
      </c>
      <c r="O1412" s="22" t="str">
        <f>_xlfn.IFNA((VLOOKUP(F1412,help!$C$2:$F$12,4,0))*(N1412*24),"")</f>
        <v/>
      </c>
      <c r="AP1412" s="17">
        <f t="shared" ref="AP1412:AP1475" si="46">D1412</f>
        <v>0</v>
      </c>
    </row>
    <row r="1413" spans="2:42" ht="33" x14ac:dyDescent="0.25">
      <c r="B1413" s="13">
        <f>COUNTIFS($E$3:E1413,'تقرير منتج تام'!$E$4)</f>
        <v>8</v>
      </c>
      <c r="C1413" s="37"/>
      <c r="D1413" s="38"/>
      <c r="E1413" s="37"/>
      <c r="F1413" s="39"/>
      <c r="G1413" s="40"/>
      <c r="H1413" s="40"/>
      <c r="I1413" s="41"/>
      <c r="J1413" s="41"/>
      <c r="K1413" s="26" t="str">
        <f>_xlfn.IFNA(VLOOKUP(E1413,الاوردرات!$B$1:$C$600,2,0),"")</f>
        <v/>
      </c>
      <c r="L1413" s="52"/>
      <c r="N1413" s="21" t="str">
        <f t="shared" si="45"/>
        <v/>
      </c>
      <c r="O1413" s="22" t="str">
        <f>_xlfn.IFNA((VLOOKUP(F1413,help!$C$2:$F$12,4,0))*(N1413*24),"")</f>
        <v/>
      </c>
      <c r="AP1413" s="17">
        <f t="shared" si="46"/>
        <v>0</v>
      </c>
    </row>
    <row r="1414" spans="2:42" ht="33" x14ac:dyDescent="0.25">
      <c r="B1414" s="13">
        <f>COUNTIFS($E$3:E1414,'تقرير منتج تام'!$E$4)</f>
        <v>8</v>
      </c>
      <c r="C1414" s="37"/>
      <c r="D1414" s="38"/>
      <c r="E1414" s="37"/>
      <c r="F1414" s="39"/>
      <c r="G1414" s="40"/>
      <c r="H1414" s="40"/>
      <c r="I1414" s="41"/>
      <c r="J1414" s="41"/>
      <c r="K1414" s="26" t="str">
        <f>_xlfn.IFNA(VLOOKUP(E1414,الاوردرات!$B$1:$C$600,2,0),"")</f>
        <v/>
      </c>
      <c r="L1414" s="52"/>
      <c r="N1414" s="21" t="str">
        <f t="shared" si="45"/>
        <v/>
      </c>
      <c r="O1414" s="22" t="str">
        <f>_xlfn.IFNA((VLOOKUP(F1414,help!$C$2:$F$12,4,0))*(N1414*24),"")</f>
        <v/>
      </c>
      <c r="AP1414" s="17">
        <f t="shared" si="46"/>
        <v>0</v>
      </c>
    </row>
    <row r="1415" spans="2:42" ht="33" x14ac:dyDescent="0.25">
      <c r="B1415" s="13">
        <f>COUNTIFS($E$3:E1415,'تقرير منتج تام'!$E$4)</f>
        <v>8</v>
      </c>
      <c r="C1415" s="37"/>
      <c r="D1415" s="38"/>
      <c r="E1415" s="37"/>
      <c r="F1415" s="39"/>
      <c r="G1415" s="40"/>
      <c r="H1415" s="40"/>
      <c r="I1415" s="41"/>
      <c r="J1415" s="41"/>
      <c r="K1415" s="26" t="str">
        <f>_xlfn.IFNA(VLOOKUP(E1415,الاوردرات!$B$1:$C$600,2,0),"")</f>
        <v/>
      </c>
      <c r="L1415" s="52"/>
      <c r="N1415" s="21" t="str">
        <f t="shared" si="45"/>
        <v/>
      </c>
      <c r="O1415" s="22" t="str">
        <f>_xlfn.IFNA((VLOOKUP(F1415,help!$C$2:$F$12,4,0))*(N1415*24),"")</f>
        <v/>
      </c>
      <c r="AP1415" s="17">
        <f t="shared" si="46"/>
        <v>0</v>
      </c>
    </row>
    <row r="1416" spans="2:42" ht="33" x14ac:dyDescent="0.25">
      <c r="B1416" s="13">
        <f>COUNTIFS($E$3:E1416,'تقرير منتج تام'!$E$4)</f>
        <v>8</v>
      </c>
      <c r="C1416" s="37"/>
      <c r="D1416" s="38"/>
      <c r="E1416" s="37"/>
      <c r="F1416" s="39"/>
      <c r="G1416" s="40"/>
      <c r="H1416" s="40"/>
      <c r="I1416" s="41"/>
      <c r="J1416" s="41"/>
      <c r="K1416" s="26" t="str">
        <f>_xlfn.IFNA(VLOOKUP(E1416,الاوردرات!$B$1:$C$600,2,0),"")</f>
        <v/>
      </c>
      <c r="L1416" s="52"/>
      <c r="N1416" s="21" t="str">
        <f t="shared" si="45"/>
        <v/>
      </c>
      <c r="O1416" s="22" t="str">
        <f>_xlfn.IFNA((VLOOKUP(F1416,help!$C$2:$F$12,4,0))*(N1416*24),"")</f>
        <v/>
      </c>
      <c r="AP1416" s="17">
        <f t="shared" si="46"/>
        <v>0</v>
      </c>
    </row>
    <row r="1417" spans="2:42" ht="33" x14ac:dyDescent="0.25">
      <c r="B1417" s="13">
        <f>COUNTIFS($E$3:E1417,'تقرير منتج تام'!$E$4)</f>
        <v>8</v>
      </c>
      <c r="C1417" s="37"/>
      <c r="D1417" s="38"/>
      <c r="E1417" s="37"/>
      <c r="F1417" s="39"/>
      <c r="G1417" s="40"/>
      <c r="H1417" s="40"/>
      <c r="I1417" s="41"/>
      <c r="J1417" s="41"/>
      <c r="K1417" s="26" t="str">
        <f>_xlfn.IFNA(VLOOKUP(E1417,الاوردرات!$B$1:$C$600,2,0),"")</f>
        <v/>
      </c>
      <c r="L1417" s="52"/>
      <c r="N1417" s="21" t="str">
        <f t="shared" si="45"/>
        <v/>
      </c>
      <c r="O1417" s="22" t="str">
        <f>_xlfn.IFNA((VLOOKUP(F1417,help!$C$2:$F$12,4,0))*(N1417*24),"")</f>
        <v/>
      </c>
      <c r="AP1417" s="17">
        <f t="shared" si="46"/>
        <v>0</v>
      </c>
    </row>
    <row r="1418" spans="2:42" ht="33" x14ac:dyDescent="0.25">
      <c r="B1418" s="13">
        <f>COUNTIFS($E$3:E1418,'تقرير منتج تام'!$E$4)</f>
        <v>8</v>
      </c>
      <c r="C1418" s="37"/>
      <c r="D1418" s="38"/>
      <c r="E1418" s="37"/>
      <c r="F1418" s="39"/>
      <c r="G1418" s="40"/>
      <c r="H1418" s="40"/>
      <c r="I1418" s="41"/>
      <c r="J1418" s="41"/>
      <c r="K1418" s="26" t="str">
        <f>_xlfn.IFNA(VLOOKUP(E1418,الاوردرات!$B$1:$C$600,2,0),"")</f>
        <v/>
      </c>
      <c r="L1418" s="52"/>
      <c r="N1418" s="21" t="str">
        <f t="shared" si="45"/>
        <v/>
      </c>
      <c r="O1418" s="22" t="str">
        <f>_xlfn.IFNA((VLOOKUP(F1418,help!$C$2:$F$12,4,0))*(N1418*24),"")</f>
        <v/>
      </c>
      <c r="AP1418" s="17">
        <f t="shared" si="46"/>
        <v>0</v>
      </c>
    </row>
    <row r="1419" spans="2:42" ht="33" x14ac:dyDescent="0.25">
      <c r="B1419" s="13">
        <f>COUNTIFS($E$3:E1419,'تقرير منتج تام'!$E$4)</f>
        <v>8</v>
      </c>
      <c r="C1419" s="37"/>
      <c r="D1419" s="38"/>
      <c r="E1419" s="37"/>
      <c r="F1419" s="39"/>
      <c r="G1419" s="40"/>
      <c r="H1419" s="40"/>
      <c r="I1419" s="41"/>
      <c r="J1419" s="41"/>
      <c r="K1419" s="26" t="str">
        <f>_xlfn.IFNA(VLOOKUP(E1419,الاوردرات!$B$1:$C$600,2,0),"")</f>
        <v/>
      </c>
      <c r="L1419" s="52"/>
      <c r="N1419" s="21" t="str">
        <f t="shared" si="45"/>
        <v/>
      </c>
      <c r="O1419" s="22" t="str">
        <f>_xlfn.IFNA((VLOOKUP(F1419,help!$C$2:$F$12,4,0))*(N1419*24),"")</f>
        <v/>
      </c>
      <c r="AP1419" s="17">
        <f t="shared" si="46"/>
        <v>0</v>
      </c>
    </row>
    <row r="1420" spans="2:42" ht="33" x14ac:dyDescent="0.25">
      <c r="B1420" s="13">
        <f>COUNTIFS($E$3:E1420,'تقرير منتج تام'!$E$4)</f>
        <v>8</v>
      </c>
      <c r="C1420" s="37"/>
      <c r="D1420" s="38"/>
      <c r="E1420" s="37"/>
      <c r="F1420" s="39"/>
      <c r="G1420" s="40"/>
      <c r="H1420" s="40"/>
      <c r="I1420" s="41"/>
      <c r="J1420" s="41"/>
      <c r="K1420" s="26" t="str">
        <f>_xlfn.IFNA(VLOOKUP(E1420,الاوردرات!$B$1:$C$600,2,0),"")</f>
        <v/>
      </c>
      <c r="L1420" s="52"/>
      <c r="N1420" s="21" t="str">
        <f t="shared" si="45"/>
        <v/>
      </c>
      <c r="O1420" s="22" t="str">
        <f>_xlfn.IFNA((VLOOKUP(F1420,help!$C$2:$F$12,4,0))*(N1420*24),"")</f>
        <v/>
      </c>
      <c r="AP1420" s="17">
        <f t="shared" si="46"/>
        <v>0</v>
      </c>
    </row>
    <row r="1421" spans="2:42" ht="33" x14ac:dyDescent="0.25">
      <c r="B1421" s="13">
        <f>COUNTIFS($E$3:E1421,'تقرير منتج تام'!$E$4)</f>
        <v>8</v>
      </c>
      <c r="C1421" s="37"/>
      <c r="D1421" s="38"/>
      <c r="E1421" s="37"/>
      <c r="F1421" s="39"/>
      <c r="G1421" s="40"/>
      <c r="H1421" s="40"/>
      <c r="I1421" s="41"/>
      <c r="J1421" s="41"/>
      <c r="K1421" s="26" t="str">
        <f>_xlfn.IFNA(VLOOKUP(E1421,الاوردرات!$B$1:$C$600,2,0),"")</f>
        <v/>
      </c>
      <c r="L1421" s="52"/>
      <c r="N1421" s="21" t="str">
        <f t="shared" si="45"/>
        <v/>
      </c>
      <c r="O1421" s="22" t="str">
        <f>_xlfn.IFNA((VLOOKUP(F1421,help!$C$2:$F$12,4,0))*(N1421*24),"")</f>
        <v/>
      </c>
      <c r="AP1421" s="17">
        <f t="shared" si="46"/>
        <v>0</v>
      </c>
    </row>
    <row r="1422" spans="2:42" ht="33" x14ac:dyDescent="0.25">
      <c r="B1422" s="13">
        <f>COUNTIFS($E$3:E1422,'تقرير منتج تام'!$E$4)</f>
        <v>8</v>
      </c>
      <c r="C1422" s="37"/>
      <c r="D1422" s="38"/>
      <c r="E1422" s="37"/>
      <c r="F1422" s="39"/>
      <c r="G1422" s="40"/>
      <c r="H1422" s="40"/>
      <c r="I1422" s="41"/>
      <c r="J1422" s="41"/>
      <c r="K1422" s="26" t="str">
        <f>_xlfn.IFNA(VLOOKUP(E1422,الاوردرات!$B$1:$C$600,2,0),"")</f>
        <v/>
      </c>
      <c r="L1422" s="52"/>
      <c r="N1422" s="21" t="str">
        <f t="shared" si="45"/>
        <v/>
      </c>
      <c r="O1422" s="22" t="str">
        <f>_xlfn.IFNA((VLOOKUP(F1422,help!$C$2:$F$12,4,0))*(N1422*24),"")</f>
        <v/>
      </c>
      <c r="AP1422" s="17">
        <f t="shared" si="46"/>
        <v>0</v>
      </c>
    </row>
    <row r="1423" spans="2:42" ht="33" x14ac:dyDescent="0.25">
      <c r="B1423" s="13">
        <f>COUNTIFS($E$3:E1423,'تقرير منتج تام'!$E$4)</f>
        <v>8</v>
      </c>
      <c r="C1423" s="37"/>
      <c r="D1423" s="38"/>
      <c r="E1423" s="37"/>
      <c r="F1423" s="39"/>
      <c r="G1423" s="40"/>
      <c r="H1423" s="40"/>
      <c r="I1423" s="41"/>
      <c r="J1423" s="41"/>
      <c r="K1423" s="26" t="str">
        <f>_xlfn.IFNA(VLOOKUP(E1423,الاوردرات!$B$1:$C$600,2,0),"")</f>
        <v/>
      </c>
      <c r="L1423" s="52"/>
      <c r="N1423" s="21" t="str">
        <f t="shared" si="45"/>
        <v/>
      </c>
      <c r="O1423" s="22" t="str">
        <f>_xlfn.IFNA((VLOOKUP(F1423,help!$C$2:$F$12,4,0))*(N1423*24),"")</f>
        <v/>
      </c>
      <c r="AP1423" s="17">
        <f t="shared" si="46"/>
        <v>0</v>
      </c>
    </row>
    <row r="1424" spans="2:42" ht="33" x14ac:dyDescent="0.25">
      <c r="B1424" s="13">
        <f>COUNTIFS($E$3:E1424,'تقرير منتج تام'!$E$4)</f>
        <v>8</v>
      </c>
      <c r="C1424" s="37"/>
      <c r="D1424" s="38"/>
      <c r="E1424" s="37"/>
      <c r="F1424" s="39"/>
      <c r="G1424" s="40"/>
      <c r="H1424" s="40"/>
      <c r="I1424" s="41"/>
      <c r="J1424" s="41"/>
      <c r="K1424" s="26" t="str">
        <f>_xlfn.IFNA(VLOOKUP(E1424,الاوردرات!$B$1:$C$600,2,0),"")</f>
        <v/>
      </c>
      <c r="L1424" s="52"/>
      <c r="N1424" s="21" t="str">
        <f t="shared" si="45"/>
        <v/>
      </c>
      <c r="O1424" s="22" t="str">
        <f>_xlfn.IFNA((VLOOKUP(F1424,help!$C$2:$F$12,4,0))*(N1424*24),"")</f>
        <v/>
      </c>
      <c r="AP1424" s="17">
        <f t="shared" si="46"/>
        <v>0</v>
      </c>
    </row>
    <row r="1425" spans="2:42" ht="33" x14ac:dyDescent="0.25">
      <c r="B1425" s="13">
        <f>COUNTIFS($E$3:E1425,'تقرير منتج تام'!$E$4)</f>
        <v>8</v>
      </c>
      <c r="C1425" s="37"/>
      <c r="D1425" s="38"/>
      <c r="E1425" s="37"/>
      <c r="F1425" s="39"/>
      <c r="G1425" s="40"/>
      <c r="H1425" s="40"/>
      <c r="I1425" s="41"/>
      <c r="J1425" s="41"/>
      <c r="K1425" s="26" t="str">
        <f>_xlfn.IFNA(VLOOKUP(E1425,الاوردرات!$B$1:$C$600,2,0),"")</f>
        <v/>
      </c>
      <c r="L1425" s="52"/>
      <c r="N1425" s="21" t="str">
        <f t="shared" si="45"/>
        <v/>
      </c>
      <c r="O1425" s="22" t="str">
        <f>_xlfn.IFNA((VLOOKUP(F1425,help!$C$2:$F$12,4,0))*(N1425*24),"")</f>
        <v/>
      </c>
      <c r="AP1425" s="17">
        <f t="shared" si="46"/>
        <v>0</v>
      </c>
    </row>
    <row r="1426" spans="2:42" ht="33" x14ac:dyDescent="0.25">
      <c r="B1426" s="13">
        <f>COUNTIFS($E$3:E1426,'تقرير منتج تام'!$E$4)</f>
        <v>8</v>
      </c>
      <c r="C1426" s="37"/>
      <c r="D1426" s="38"/>
      <c r="E1426" s="37"/>
      <c r="F1426" s="39"/>
      <c r="G1426" s="40"/>
      <c r="H1426" s="40"/>
      <c r="I1426" s="41"/>
      <c r="J1426" s="41"/>
      <c r="K1426" s="26" t="str">
        <f>_xlfn.IFNA(VLOOKUP(E1426,الاوردرات!$B$1:$C$600,2,0),"")</f>
        <v/>
      </c>
      <c r="L1426" s="52"/>
      <c r="N1426" s="21" t="str">
        <f t="shared" si="45"/>
        <v/>
      </c>
      <c r="O1426" s="22" t="str">
        <f>_xlfn.IFNA((VLOOKUP(F1426,help!$C$2:$F$12,4,0))*(N1426*24),"")</f>
        <v/>
      </c>
      <c r="AP1426" s="17">
        <f t="shared" si="46"/>
        <v>0</v>
      </c>
    </row>
    <row r="1427" spans="2:42" ht="33" x14ac:dyDescent="0.25">
      <c r="B1427" s="13">
        <f>COUNTIFS($E$3:E1427,'تقرير منتج تام'!$E$4)</f>
        <v>8</v>
      </c>
      <c r="C1427" s="37"/>
      <c r="D1427" s="38"/>
      <c r="E1427" s="37"/>
      <c r="F1427" s="39"/>
      <c r="G1427" s="40"/>
      <c r="H1427" s="40"/>
      <c r="I1427" s="41"/>
      <c r="J1427" s="41"/>
      <c r="K1427" s="26" t="str">
        <f>_xlfn.IFNA(VLOOKUP(E1427,الاوردرات!$B$1:$C$600,2,0),"")</f>
        <v/>
      </c>
      <c r="L1427" s="52"/>
      <c r="N1427" s="21" t="str">
        <f t="shared" si="45"/>
        <v/>
      </c>
      <c r="O1427" s="22" t="str">
        <f>_xlfn.IFNA((VLOOKUP(F1427,help!$C$2:$F$12,4,0))*(N1427*24),"")</f>
        <v/>
      </c>
      <c r="AP1427" s="17">
        <f t="shared" si="46"/>
        <v>0</v>
      </c>
    </row>
    <row r="1428" spans="2:42" ht="33" x14ac:dyDescent="0.25">
      <c r="B1428" s="13">
        <f>COUNTIFS($E$3:E1428,'تقرير منتج تام'!$E$4)</f>
        <v>8</v>
      </c>
      <c r="C1428" s="37"/>
      <c r="D1428" s="38"/>
      <c r="E1428" s="37"/>
      <c r="F1428" s="39"/>
      <c r="G1428" s="40"/>
      <c r="H1428" s="40"/>
      <c r="I1428" s="41"/>
      <c r="J1428" s="41"/>
      <c r="K1428" s="26" t="str">
        <f>_xlfn.IFNA(VLOOKUP(E1428,الاوردرات!$B$1:$C$600,2,0),"")</f>
        <v/>
      </c>
      <c r="L1428" s="52"/>
      <c r="N1428" s="21" t="str">
        <f t="shared" si="45"/>
        <v/>
      </c>
      <c r="O1428" s="22" t="str">
        <f>_xlfn.IFNA((VLOOKUP(F1428,help!$C$2:$F$12,4,0))*(N1428*24),"")</f>
        <v/>
      </c>
      <c r="AP1428" s="17">
        <f t="shared" si="46"/>
        <v>0</v>
      </c>
    </row>
    <row r="1429" spans="2:42" ht="33" x14ac:dyDescent="0.25">
      <c r="B1429" s="13">
        <f>COUNTIFS($E$3:E1429,'تقرير منتج تام'!$E$4)</f>
        <v>8</v>
      </c>
      <c r="C1429" s="37"/>
      <c r="D1429" s="38"/>
      <c r="E1429" s="37"/>
      <c r="F1429" s="39"/>
      <c r="G1429" s="40"/>
      <c r="H1429" s="40"/>
      <c r="I1429" s="41"/>
      <c r="J1429" s="41"/>
      <c r="K1429" s="26" t="str">
        <f>_xlfn.IFNA(VLOOKUP(E1429,الاوردرات!$B$1:$C$600,2,0),"")</f>
        <v/>
      </c>
      <c r="L1429" s="52"/>
      <c r="N1429" s="21" t="str">
        <f t="shared" si="45"/>
        <v/>
      </c>
      <c r="O1429" s="22" t="str">
        <f>_xlfn.IFNA((VLOOKUP(F1429,help!$C$2:$F$12,4,0))*(N1429*24),"")</f>
        <v/>
      </c>
      <c r="AP1429" s="17">
        <f t="shared" si="46"/>
        <v>0</v>
      </c>
    </row>
    <row r="1430" spans="2:42" ht="33" x14ac:dyDescent="0.25">
      <c r="B1430" s="13">
        <f>COUNTIFS($E$3:E1430,'تقرير منتج تام'!$E$4)</f>
        <v>8</v>
      </c>
      <c r="C1430" s="37"/>
      <c r="D1430" s="38"/>
      <c r="E1430" s="37"/>
      <c r="F1430" s="39"/>
      <c r="G1430" s="40"/>
      <c r="H1430" s="40"/>
      <c r="I1430" s="41"/>
      <c r="J1430" s="41"/>
      <c r="K1430" s="26" t="str">
        <f>_xlfn.IFNA(VLOOKUP(E1430,الاوردرات!$B$1:$C$600,2,0),"")</f>
        <v/>
      </c>
      <c r="L1430" s="52"/>
      <c r="N1430" s="21" t="str">
        <f t="shared" si="45"/>
        <v/>
      </c>
      <c r="O1430" s="22" t="str">
        <f>_xlfn.IFNA((VLOOKUP(F1430,help!$C$2:$F$12,4,0))*(N1430*24),"")</f>
        <v/>
      </c>
      <c r="AP1430" s="17">
        <f t="shared" si="46"/>
        <v>0</v>
      </c>
    </row>
    <row r="1431" spans="2:42" ht="33" x14ac:dyDescent="0.25">
      <c r="B1431" s="13">
        <f>COUNTIFS($E$3:E1431,'تقرير منتج تام'!$E$4)</f>
        <v>8</v>
      </c>
      <c r="C1431" s="37"/>
      <c r="D1431" s="38"/>
      <c r="E1431" s="37"/>
      <c r="F1431" s="39"/>
      <c r="G1431" s="40"/>
      <c r="H1431" s="40"/>
      <c r="I1431" s="41"/>
      <c r="J1431" s="41"/>
      <c r="K1431" s="26" t="str">
        <f>_xlfn.IFNA(VLOOKUP(E1431,الاوردرات!$B$1:$C$600,2,0),"")</f>
        <v/>
      </c>
      <c r="L1431" s="52"/>
      <c r="N1431" s="21" t="str">
        <f t="shared" si="45"/>
        <v/>
      </c>
      <c r="O1431" s="22" t="str">
        <f>_xlfn.IFNA((VLOOKUP(F1431,help!$C$2:$F$12,4,0))*(N1431*24),"")</f>
        <v/>
      </c>
      <c r="AP1431" s="17">
        <f t="shared" si="46"/>
        <v>0</v>
      </c>
    </row>
    <row r="1432" spans="2:42" ht="33" x14ac:dyDescent="0.25">
      <c r="B1432" s="13">
        <f>COUNTIFS($E$3:E1432,'تقرير منتج تام'!$E$4)</f>
        <v>8</v>
      </c>
      <c r="C1432" s="37"/>
      <c r="D1432" s="38"/>
      <c r="E1432" s="37"/>
      <c r="F1432" s="39"/>
      <c r="G1432" s="40"/>
      <c r="H1432" s="40"/>
      <c r="I1432" s="41"/>
      <c r="J1432" s="41"/>
      <c r="K1432" s="26" t="str">
        <f>_xlfn.IFNA(VLOOKUP(E1432,الاوردرات!$B$1:$C$600,2,0),"")</f>
        <v/>
      </c>
      <c r="L1432" s="52"/>
      <c r="N1432" s="21" t="str">
        <f t="shared" si="45"/>
        <v/>
      </c>
      <c r="O1432" s="22" t="str">
        <f>_xlfn.IFNA((VLOOKUP(F1432,help!$C$2:$F$12,4,0))*(N1432*24),"")</f>
        <v/>
      </c>
      <c r="AP1432" s="17">
        <f t="shared" si="46"/>
        <v>0</v>
      </c>
    </row>
    <row r="1433" spans="2:42" ht="33" x14ac:dyDescent="0.25">
      <c r="B1433" s="13">
        <f>COUNTIFS($E$3:E1433,'تقرير منتج تام'!$E$4)</f>
        <v>8</v>
      </c>
      <c r="C1433" s="37"/>
      <c r="D1433" s="38"/>
      <c r="E1433" s="37"/>
      <c r="F1433" s="39"/>
      <c r="G1433" s="40"/>
      <c r="H1433" s="40"/>
      <c r="I1433" s="41"/>
      <c r="J1433" s="41"/>
      <c r="K1433" s="26" t="str">
        <f>_xlfn.IFNA(VLOOKUP(E1433,الاوردرات!$B$1:$C$600,2,0),"")</f>
        <v/>
      </c>
      <c r="L1433" s="52"/>
      <c r="N1433" s="21" t="str">
        <f t="shared" si="45"/>
        <v/>
      </c>
      <c r="O1433" s="22" t="str">
        <f>_xlfn.IFNA((VLOOKUP(F1433,help!$C$2:$F$12,4,0))*(N1433*24),"")</f>
        <v/>
      </c>
      <c r="AP1433" s="17">
        <f t="shared" si="46"/>
        <v>0</v>
      </c>
    </row>
    <row r="1434" spans="2:42" ht="33" x14ac:dyDescent="0.25">
      <c r="B1434" s="13">
        <f>COUNTIFS($E$3:E1434,'تقرير منتج تام'!$E$4)</f>
        <v>8</v>
      </c>
      <c r="C1434" s="37"/>
      <c r="D1434" s="38"/>
      <c r="E1434" s="37"/>
      <c r="F1434" s="39"/>
      <c r="G1434" s="40"/>
      <c r="H1434" s="40"/>
      <c r="I1434" s="41"/>
      <c r="J1434" s="41"/>
      <c r="K1434" s="26" t="str">
        <f>_xlfn.IFNA(VLOOKUP(E1434,الاوردرات!$B$1:$C$600,2,0),"")</f>
        <v/>
      </c>
      <c r="L1434" s="52"/>
      <c r="N1434" s="21" t="str">
        <f t="shared" si="45"/>
        <v/>
      </c>
      <c r="O1434" s="22" t="str">
        <f>_xlfn.IFNA((VLOOKUP(F1434,help!$C$2:$F$12,4,0))*(N1434*24),"")</f>
        <v/>
      </c>
      <c r="AP1434" s="17">
        <f t="shared" si="46"/>
        <v>0</v>
      </c>
    </row>
    <row r="1435" spans="2:42" ht="33" x14ac:dyDescent="0.25">
      <c r="B1435" s="13">
        <f>COUNTIFS($E$3:E1435,'تقرير منتج تام'!$E$4)</f>
        <v>8</v>
      </c>
      <c r="C1435" s="37"/>
      <c r="D1435" s="38"/>
      <c r="E1435" s="37"/>
      <c r="F1435" s="39"/>
      <c r="G1435" s="40"/>
      <c r="H1435" s="40"/>
      <c r="I1435" s="41"/>
      <c r="J1435" s="41"/>
      <c r="K1435" s="26" t="str">
        <f>_xlfn.IFNA(VLOOKUP(E1435,الاوردرات!$B$1:$C$600,2,0),"")</f>
        <v/>
      </c>
      <c r="L1435" s="52"/>
      <c r="N1435" s="21" t="str">
        <f t="shared" si="45"/>
        <v/>
      </c>
      <c r="O1435" s="22" t="str">
        <f>_xlfn.IFNA((VLOOKUP(F1435,help!$C$2:$F$12,4,0))*(N1435*24),"")</f>
        <v/>
      </c>
      <c r="AP1435" s="17">
        <f t="shared" si="46"/>
        <v>0</v>
      </c>
    </row>
    <row r="1436" spans="2:42" ht="33" x14ac:dyDescent="0.25">
      <c r="B1436" s="13">
        <f>COUNTIFS($E$3:E1436,'تقرير منتج تام'!$E$4)</f>
        <v>8</v>
      </c>
      <c r="C1436" s="37"/>
      <c r="D1436" s="38"/>
      <c r="E1436" s="37"/>
      <c r="F1436" s="39"/>
      <c r="G1436" s="40"/>
      <c r="H1436" s="40"/>
      <c r="I1436" s="41"/>
      <c r="J1436" s="41"/>
      <c r="K1436" s="26" t="str">
        <f>_xlfn.IFNA(VLOOKUP(E1436,الاوردرات!$B$1:$C$600,2,0),"")</f>
        <v/>
      </c>
      <c r="L1436" s="52"/>
      <c r="N1436" s="21" t="str">
        <f t="shared" si="45"/>
        <v/>
      </c>
      <c r="O1436" s="22" t="str">
        <f>_xlfn.IFNA((VLOOKUP(F1436,help!$C$2:$F$12,4,0))*(N1436*24),"")</f>
        <v/>
      </c>
      <c r="AP1436" s="17">
        <f t="shared" si="46"/>
        <v>0</v>
      </c>
    </row>
    <row r="1437" spans="2:42" ht="33" x14ac:dyDescent="0.25">
      <c r="B1437" s="13">
        <f>COUNTIFS($E$3:E1437,'تقرير منتج تام'!$E$4)</f>
        <v>8</v>
      </c>
      <c r="C1437" s="37"/>
      <c r="D1437" s="38"/>
      <c r="E1437" s="37"/>
      <c r="F1437" s="39"/>
      <c r="G1437" s="40"/>
      <c r="H1437" s="40"/>
      <c r="I1437" s="41"/>
      <c r="J1437" s="41"/>
      <c r="K1437" s="26" t="str">
        <f>_xlfn.IFNA(VLOOKUP(E1437,الاوردرات!$B$1:$C$600,2,0),"")</f>
        <v/>
      </c>
      <c r="L1437" s="52"/>
      <c r="N1437" s="21" t="str">
        <f t="shared" si="45"/>
        <v/>
      </c>
      <c r="O1437" s="22" t="str">
        <f>_xlfn.IFNA((VLOOKUP(F1437,help!$C$2:$F$12,4,0))*(N1437*24),"")</f>
        <v/>
      </c>
      <c r="AP1437" s="17">
        <f t="shared" si="46"/>
        <v>0</v>
      </c>
    </row>
    <row r="1438" spans="2:42" ht="33" x14ac:dyDescent="0.25">
      <c r="B1438" s="13">
        <f>COUNTIFS($E$3:E1438,'تقرير منتج تام'!$E$4)</f>
        <v>8</v>
      </c>
      <c r="C1438" s="37"/>
      <c r="D1438" s="38"/>
      <c r="E1438" s="37"/>
      <c r="F1438" s="39"/>
      <c r="G1438" s="40"/>
      <c r="H1438" s="40"/>
      <c r="I1438" s="41"/>
      <c r="J1438" s="41"/>
      <c r="K1438" s="26" t="str">
        <f>_xlfn.IFNA(VLOOKUP(E1438,الاوردرات!$B$1:$C$600,2,0),"")</f>
        <v/>
      </c>
      <c r="L1438" s="52"/>
      <c r="N1438" s="21" t="str">
        <f t="shared" si="45"/>
        <v/>
      </c>
      <c r="O1438" s="22" t="str">
        <f>_xlfn.IFNA((VLOOKUP(F1438,help!$C$2:$F$12,4,0))*(N1438*24),"")</f>
        <v/>
      </c>
      <c r="AP1438" s="17">
        <f t="shared" si="46"/>
        <v>0</v>
      </c>
    </row>
    <row r="1439" spans="2:42" ht="33" x14ac:dyDescent="0.25">
      <c r="B1439" s="13">
        <f>COUNTIFS($E$3:E1439,'تقرير منتج تام'!$E$4)</f>
        <v>8</v>
      </c>
      <c r="C1439" s="37"/>
      <c r="D1439" s="38"/>
      <c r="E1439" s="37"/>
      <c r="F1439" s="39"/>
      <c r="G1439" s="40"/>
      <c r="H1439" s="40"/>
      <c r="I1439" s="41"/>
      <c r="J1439" s="41"/>
      <c r="K1439" s="26" t="str">
        <f>_xlfn.IFNA(VLOOKUP(E1439,الاوردرات!$B$1:$C$600,2,0),"")</f>
        <v/>
      </c>
      <c r="L1439" s="52"/>
      <c r="N1439" s="21" t="str">
        <f t="shared" si="45"/>
        <v/>
      </c>
      <c r="O1439" s="22" t="str">
        <f>_xlfn.IFNA((VLOOKUP(F1439,help!$C$2:$F$12,4,0))*(N1439*24),"")</f>
        <v/>
      </c>
      <c r="AP1439" s="17">
        <f t="shared" si="46"/>
        <v>0</v>
      </c>
    </row>
    <row r="1440" spans="2:42" ht="33" x14ac:dyDescent="0.25">
      <c r="B1440" s="13">
        <f>COUNTIFS($E$3:E1440,'تقرير منتج تام'!$E$4)</f>
        <v>8</v>
      </c>
      <c r="C1440" s="37"/>
      <c r="D1440" s="38"/>
      <c r="E1440" s="37"/>
      <c r="F1440" s="39"/>
      <c r="G1440" s="40"/>
      <c r="H1440" s="40"/>
      <c r="I1440" s="41"/>
      <c r="J1440" s="41"/>
      <c r="K1440" s="26" t="str">
        <f>_xlfn.IFNA(VLOOKUP(E1440,الاوردرات!$B$1:$C$600,2,0),"")</f>
        <v/>
      </c>
      <c r="L1440" s="52"/>
      <c r="N1440" s="21" t="str">
        <f t="shared" si="45"/>
        <v/>
      </c>
      <c r="O1440" s="22" t="str">
        <f>_xlfn.IFNA((VLOOKUP(F1440,help!$C$2:$F$12,4,0))*(N1440*24),"")</f>
        <v/>
      </c>
      <c r="AP1440" s="17">
        <f t="shared" si="46"/>
        <v>0</v>
      </c>
    </row>
    <row r="1441" spans="2:42" ht="33" x14ac:dyDescent="0.25">
      <c r="B1441" s="13">
        <f>COUNTIFS($E$3:E1441,'تقرير منتج تام'!$E$4)</f>
        <v>8</v>
      </c>
      <c r="C1441" s="37"/>
      <c r="D1441" s="38"/>
      <c r="E1441" s="37"/>
      <c r="F1441" s="39"/>
      <c r="G1441" s="40"/>
      <c r="H1441" s="40"/>
      <c r="I1441" s="41"/>
      <c r="J1441" s="41"/>
      <c r="K1441" s="26" t="str">
        <f>_xlfn.IFNA(VLOOKUP(E1441,الاوردرات!$B$1:$C$600,2,0),"")</f>
        <v/>
      </c>
      <c r="L1441" s="52"/>
      <c r="N1441" s="21" t="str">
        <f t="shared" si="45"/>
        <v/>
      </c>
      <c r="O1441" s="22" t="str">
        <f>_xlfn.IFNA((VLOOKUP(F1441,help!$C$2:$F$12,4,0))*(N1441*24),"")</f>
        <v/>
      </c>
      <c r="AP1441" s="17">
        <f t="shared" si="46"/>
        <v>0</v>
      </c>
    </row>
    <row r="1442" spans="2:42" ht="33" x14ac:dyDescent="0.25">
      <c r="B1442" s="13">
        <f>COUNTIFS($E$3:E1442,'تقرير منتج تام'!$E$4)</f>
        <v>8</v>
      </c>
      <c r="C1442" s="37"/>
      <c r="D1442" s="38"/>
      <c r="E1442" s="37"/>
      <c r="F1442" s="39"/>
      <c r="G1442" s="40"/>
      <c r="H1442" s="40"/>
      <c r="I1442" s="41"/>
      <c r="J1442" s="41"/>
      <c r="K1442" s="26" t="str">
        <f>_xlfn.IFNA(VLOOKUP(E1442,الاوردرات!$B$1:$C$600,2,0),"")</f>
        <v/>
      </c>
      <c r="L1442" s="52"/>
      <c r="N1442" s="21" t="str">
        <f t="shared" si="45"/>
        <v/>
      </c>
      <c r="O1442" s="22" t="str">
        <f>_xlfn.IFNA((VLOOKUP(F1442,help!$C$2:$F$12,4,0))*(N1442*24),"")</f>
        <v/>
      </c>
      <c r="AP1442" s="17">
        <f t="shared" si="46"/>
        <v>0</v>
      </c>
    </row>
    <row r="1443" spans="2:42" ht="33" x14ac:dyDescent="0.25">
      <c r="B1443" s="13">
        <f>COUNTIFS($E$3:E1443,'تقرير منتج تام'!$E$4)</f>
        <v>8</v>
      </c>
      <c r="C1443" s="37"/>
      <c r="D1443" s="38"/>
      <c r="E1443" s="37"/>
      <c r="F1443" s="39"/>
      <c r="G1443" s="40"/>
      <c r="H1443" s="40"/>
      <c r="I1443" s="41"/>
      <c r="J1443" s="41"/>
      <c r="K1443" s="26" t="str">
        <f>_xlfn.IFNA(VLOOKUP(E1443,الاوردرات!$B$1:$C$600,2,0),"")</f>
        <v/>
      </c>
      <c r="L1443" s="52"/>
      <c r="N1443" s="21" t="str">
        <f t="shared" si="45"/>
        <v/>
      </c>
      <c r="O1443" s="22" t="str">
        <f>_xlfn.IFNA((VLOOKUP(F1443,help!$C$2:$F$12,4,0))*(N1443*24),"")</f>
        <v/>
      </c>
      <c r="AP1443" s="17">
        <f t="shared" si="46"/>
        <v>0</v>
      </c>
    </row>
    <row r="1444" spans="2:42" ht="33" x14ac:dyDescent="0.25">
      <c r="B1444" s="13">
        <f>COUNTIFS($E$3:E1444,'تقرير منتج تام'!$E$4)</f>
        <v>8</v>
      </c>
      <c r="C1444" s="37"/>
      <c r="D1444" s="38"/>
      <c r="E1444" s="37"/>
      <c r="F1444" s="39"/>
      <c r="G1444" s="40"/>
      <c r="H1444" s="40"/>
      <c r="I1444" s="41"/>
      <c r="J1444" s="41"/>
      <c r="K1444" s="26" t="str">
        <f>_xlfn.IFNA(VLOOKUP(E1444,الاوردرات!$B$1:$C$600,2,0),"")</f>
        <v/>
      </c>
      <c r="L1444" s="52"/>
      <c r="N1444" s="21" t="str">
        <f t="shared" si="45"/>
        <v/>
      </c>
      <c r="O1444" s="22" t="str">
        <f>_xlfn.IFNA((VLOOKUP(F1444,help!$C$2:$F$12,4,0))*(N1444*24),"")</f>
        <v/>
      </c>
      <c r="AP1444" s="17">
        <f t="shared" si="46"/>
        <v>0</v>
      </c>
    </row>
    <row r="1445" spans="2:42" ht="33" x14ac:dyDescent="0.25">
      <c r="B1445" s="13">
        <f>COUNTIFS($E$3:E1445,'تقرير منتج تام'!$E$4)</f>
        <v>8</v>
      </c>
      <c r="C1445" s="37"/>
      <c r="D1445" s="38"/>
      <c r="E1445" s="37"/>
      <c r="F1445" s="39"/>
      <c r="G1445" s="40"/>
      <c r="H1445" s="40"/>
      <c r="I1445" s="41"/>
      <c r="J1445" s="41"/>
      <c r="K1445" s="26" t="str">
        <f>_xlfn.IFNA(VLOOKUP(E1445,الاوردرات!$B$1:$C$600,2,0),"")</f>
        <v/>
      </c>
      <c r="L1445" s="52"/>
      <c r="N1445" s="21" t="str">
        <f t="shared" si="45"/>
        <v/>
      </c>
      <c r="O1445" s="22" t="str">
        <f>_xlfn.IFNA((VLOOKUP(F1445,help!$C$2:$F$12,4,0))*(N1445*24),"")</f>
        <v/>
      </c>
      <c r="AP1445" s="17">
        <f t="shared" si="46"/>
        <v>0</v>
      </c>
    </row>
    <row r="1446" spans="2:42" ht="33" x14ac:dyDescent="0.25">
      <c r="B1446" s="13">
        <f>COUNTIFS($E$3:E1446,'تقرير منتج تام'!$E$4)</f>
        <v>8</v>
      </c>
      <c r="C1446" s="37"/>
      <c r="D1446" s="38"/>
      <c r="E1446" s="37"/>
      <c r="F1446" s="39"/>
      <c r="G1446" s="40"/>
      <c r="H1446" s="40"/>
      <c r="I1446" s="41"/>
      <c r="J1446" s="41"/>
      <c r="K1446" s="26" t="str">
        <f>_xlfn.IFNA(VLOOKUP(E1446,الاوردرات!$B$1:$C$600,2,0),"")</f>
        <v/>
      </c>
      <c r="L1446" s="52"/>
      <c r="N1446" s="21" t="str">
        <f t="shared" si="45"/>
        <v/>
      </c>
      <c r="O1446" s="22" t="str">
        <f>_xlfn.IFNA((VLOOKUP(F1446,help!$C$2:$F$12,4,0))*(N1446*24),"")</f>
        <v/>
      </c>
      <c r="AP1446" s="17">
        <f t="shared" si="46"/>
        <v>0</v>
      </c>
    </row>
    <row r="1447" spans="2:42" ht="33" x14ac:dyDescent="0.25">
      <c r="B1447" s="13">
        <f>COUNTIFS($E$3:E1447,'تقرير منتج تام'!$E$4)</f>
        <v>8</v>
      </c>
      <c r="C1447" s="37"/>
      <c r="D1447" s="38"/>
      <c r="E1447" s="37"/>
      <c r="F1447" s="39"/>
      <c r="G1447" s="40"/>
      <c r="H1447" s="40"/>
      <c r="I1447" s="41"/>
      <c r="J1447" s="41"/>
      <c r="K1447" s="26" t="str">
        <f>_xlfn.IFNA(VLOOKUP(E1447,الاوردرات!$B$1:$C$600,2,0),"")</f>
        <v/>
      </c>
      <c r="L1447" s="52"/>
      <c r="N1447" s="21" t="str">
        <f t="shared" si="45"/>
        <v/>
      </c>
      <c r="O1447" s="22" t="str">
        <f>_xlfn.IFNA((VLOOKUP(F1447,help!$C$2:$F$12,4,0))*(N1447*24),"")</f>
        <v/>
      </c>
      <c r="AP1447" s="17">
        <f t="shared" si="46"/>
        <v>0</v>
      </c>
    </row>
    <row r="1448" spans="2:42" ht="33" x14ac:dyDescent="0.25">
      <c r="B1448" s="13">
        <f>COUNTIFS($E$3:E1448,'تقرير منتج تام'!$E$4)</f>
        <v>8</v>
      </c>
      <c r="C1448" s="37"/>
      <c r="D1448" s="38"/>
      <c r="E1448" s="37"/>
      <c r="F1448" s="39"/>
      <c r="G1448" s="40"/>
      <c r="H1448" s="40"/>
      <c r="I1448" s="41"/>
      <c r="J1448" s="41"/>
      <c r="K1448" s="26" t="str">
        <f>_xlfn.IFNA(VLOOKUP(E1448,الاوردرات!$B$1:$C$600,2,0),"")</f>
        <v/>
      </c>
      <c r="L1448" s="52"/>
      <c r="N1448" s="21" t="str">
        <f t="shared" si="45"/>
        <v/>
      </c>
      <c r="O1448" s="22" t="str">
        <f>_xlfn.IFNA((VLOOKUP(F1448,help!$C$2:$F$12,4,0))*(N1448*24),"")</f>
        <v/>
      </c>
      <c r="AP1448" s="17">
        <f t="shared" si="46"/>
        <v>0</v>
      </c>
    </row>
    <row r="1449" spans="2:42" ht="33" x14ac:dyDescent="0.25">
      <c r="B1449" s="13">
        <f>COUNTIFS($E$3:E1449,'تقرير منتج تام'!$E$4)</f>
        <v>8</v>
      </c>
      <c r="C1449" s="37"/>
      <c r="D1449" s="38"/>
      <c r="E1449" s="37"/>
      <c r="F1449" s="39"/>
      <c r="G1449" s="40"/>
      <c r="H1449" s="40"/>
      <c r="I1449" s="41"/>
      <c r="J1449" s="41"/>
      <c r="K1449" s="26" t="str">
        <f>_xlfn.IFNA(VLOOKUP(E1449,الاوردرات!$B$1:$C$600,2,0),"")</f>
        <v/>
      </c>
      <c r="L1449" s="52"/>
      <c r="N1449" s="21" t="str">
        <f t="shared" si="45"/>
        <v/>
      </c>
      <c r="O1449" s="22" t="str">
        <f>_xlfn.IFNA((VLOOKUP(F1449,help!$C$2:$F$12,4,0))*(N1449*24),"")</f>
        <v/>
      </c>
      <c r="AP1449" s="17">
        <f t="shared" si="46"/>
        <v>0</v>
      </c>
    </row>
    <row r="1450" spans="2:42" ht="33" x14ac:dyDescent="0.25">
      <c r="B1450" s="13">
        <f>COUNTIFS($E$3:E1450,'تقرير منتج تام'!$E$4)</f>
        <v>8</v>
      </c>
      <c r="C1450" s="37"/>
      <c r="D1450" s="38"/>
      <c r="E1450" s="37"/>
      <c r="F1450" s="39"/>
      <c r="G1450" s="40"/>
      <c r="H1450" s="40"/>
      <c r="I1450" s="41"/>
      <c r="J1450" s="41"/>
      <c r="K1450" s="26" t="str">
        <f>_xlfn.IFNA(VLOOKUP(E1450,الاوردرات!$B$1:$C$600,2,0),"")</f>
        <v/>
      </c>
      <c r="L1450" s="52"/>
      <c r="N1450" s="21" t="str">
        <f t="shared" si="45"/>
        <v/>
      </c>
      <c r="O1450" s="22" t="str">
        <f>_xlfn.IFNA((VLOOKUP(F1450,help!$C$2:$F$12,4,0))*(N1450*24),"")</f>
        <v/>
      </c>
      <c r="AP1450" s="17">
        <f t="shared" si="46"/>
        <v>0</v>
      </c>
    </row>
    <row r="1451" spans="2:42" ht="33" x14ac:dyDescent="0.25">
      <c r="B1451" s="13">
        <f>COUNTIFS($E$3:E1451,'تقرير منتج تام'!$E$4)</f>
        <v>8</v>
      </c>
      <c r="C1451" s="37"/>
      <c r="D1451" s="38"/>
      <c r="E1451" s="37"/>
      <c r="F1451" s="39"/>
      <c r="G1451" s="40"/>
      <c r="H1451" s="40"/>
      <c r="I1451" s="41"/>
      <c r="J1451" s="41"/>
      <c r="K1451" s="26" t="str">
        <f>_xlfn.IFNA(VLOOKUP(E1451,الاوردرات!$B$1:$C$600,2,0),"")</f>
        <v/>
      </c>
      <c r="L1451" s="52"/>
      <c r="N1451" s="21" t="str">
        <f t="shared" si="45"/>
        <v/>
      </c>
      <c r="O1451" s="22" t="str">
        <f>_xlfn.IFNA((VLOOKUP(F1451,help!$C$2:$F$12,4,0))*(N1451*24),"")</f>
        <v/>
      </c>
      <c r="AP1451" s="17">
        <f t="shared" si="46"/>
        <v>0</v>
      </c>
    </row>
    <row r="1452" spans="2:42" ht="33" x14ac:dyDescent="0.25">
      <c r="B1452" s="13">
        <f>COUNTIFS($E$3:E1452,'تقرير منتج تام'!$E$4)</f>
        <v>8</v>
      </c>
      <c r="C1452" s="37"/>
      <c r="D1452" s="38"/>
      <c r="E1452" s="37"/>
      <c r="F1452" s="39"/>
      <c r="G1452" s="40"/>
      <c r="H1452" s="40"/>
      <c r="I1452" s="41"/>
      <c r="J1452" s="41"/>
      <c r="K1452" s="26" t="str">
        <f>_xlfn.IFNA(VLOOKUP(E1452,الاوردرات!$B$1:$C$600,2,0),"")</f>
        <v/>
      </c>
      <c r="L1452" s="52"/>
      <c r="N1452" s="21" t="str">
        <f t="shared" si="45"/>
        <v/>
      </c>
      <c r="O1452" s="22" t="str">
        <f>_xlfn.IFNA((VLOOKUP(F1452,help!$C$2:$F$12,4,0))*(N1452*24),"")</f>
        <v/>
      </c>
      <c r="AP1452" s="17">
        <f t="shared" si="46"/>
        <v>0</v>
      </c>
    </row>
    <row r="1453" spans="2:42" ht="33" x14ac:dyDescent="0.25">
      <c r="B1453" s="13">
        <f>COUNTIFS($E$3:E1453,'تقرير منتج تام'!$E$4)</f>
        <v>8</v>
      </c>
      <c r="C1453" s="37"/>
      <c r="D1453" s="38"/>
      <c r="E1453" s="37"/>
      <c r="F1453" s="39"/>
      <c r="G1453" s="40"/>
      <c r="H1453" s="40"/>
      <c r="I1453" s="41"/>
      <c r="J1453" s="41"/>
      <c r="K1453" s="26" t="str">
        <f>_xlfn.IFNA(VLOOKUP(E1453,الاوردرات!$B$1:$C$600,2,0),"")</f>
        <v/>
      </c>
      <c r="L1453" s="52"/>
      <c r="N1453" s="21" t="str">
        <f t="shared" si="45"/>
        <v/>
      </c>
      <c r="O1453" s="22" t="str">
        <f>_xlfn.IFNA((VLOOKUP(F1453,help!$C$2:$F$12,4,0))*(N1453*24),"")</f>
        <v/>
      </c>
      <c r="AP1453" s="17">
        <f t="shared" si="46"/>
        <v>0</v>
      </c>
    </row>
    <row r="1454" spans="2:42" ht="33" x14ac:dyDescent="0.25">
      <c r="B1454" s="13">
        <f>COUNTIFS($E$3:E1454,'تقرير منتج تام'!$E$4)</f>
        <v>8</v>
      </c>
      <c r="C1454" s="37"/>
      <c r="D1454" s="38"/>
      <c r="E1454" s="37"/>
      <c r="F1454" s="39"/>
      <c r="G1454" s="40"/>
      <c r="H1454" s="40"/>
      <c r="I1454" s="41"/>
      <c r="J1454" s="41"/>
      <c r="K1454" s="26" t="str">
        <f>_xlfn.IFNA(VLOOKUP(E1454,الاوردرات!$B$1:$C$600,2,0),"")</f>
        <v/>
      </c>
      <c r="L1454" s="52"/>
      <c r="N1454" s="21" t="str">
        <f t="shared" si="45"/>
        <v/>
      </c>
      <c r="O1454" s="22" t="str">
        <f>_xlfn.IFNA((VLOOKUP(F1454,help!$C$2:$F$12,4,0))*(N1454*24),"")</f>
        <v/>
      </c>
      <c r="AP1454" s="17">
        <f t="shared" si="46"/>
        <v>0</v>
      </c>
    </row>
    <row r="1455" spans="2:42" ht="33" x14ac:dyDescent="0.25">
      <c r="B1455" s="13">
        <f>COUNTIFS($E$3:E1455,'تقرير منتج تام'!$E$4)</f>
        <v>8</v>
      </c>
      <c r="C1455" s="37"/>
      <c r="D1455" s="38"/>
      <c r="E1455" s="37"/>
      <c r="F1455" s="39"/>
      <c r="G1455" s="40"/>
      <c r="H1455" s="40"/>
      <c r="I1455" s="41"/>
      <c r="J1455" s="41"/>
      <c r="K1455" s="26" t="str">
        <f>_xlfn.IFNA(VLOOKUP(E1455,الاوردرات!$B$1:$C$600,2,0),"")</f>
        <v/>
      </c>
      <c r="L1455" s="52"/>
      <c r="N1455" s="21" t="str">
        <f t="shared" si="45"/>
        <v/>
      </c>
      <c r="O1455" s="22" t="str">
        <f>_xlfn.IFNA((VLOOKUP(F1455,help!$C$2:$F$12,4,0))*(N1455*24),"")</f>
        <v/>
      </c>
      <c r="AP1455" s="17">
        <f t="shared" si="46"/>
        <v>0</v>
      </c>
    </row>
    <row r="1456" spans="2:42" ht="33" x14ac:dyDescent="0.25">
      <c r="B1456" s="13">
        <f>COUNTIFS($E$3:E1456,'تقرير منتج تام'!$E$4)</f>
        <v>8</v>
      </c>
      <c r="C1456" s="37"/>
      <c r="D1456" s="38"/>
      <c r="E1456" s="37"/>
      <c r="F1456" s="39"/>
      <c r="G1456" s="40"/>
      <c r="H1456" s="40"/>
      <c r="I1456" s="41"/>
      <c r="J1456" s="41"/>
      <c r="K1456" s="26" t="str">
        <f>_xlfn.IFNA(VLOOKUP(E1456,الاوردرات!$B$1:$C$600,2,0),"")</f>
        <v/>
      </c>
      <c r="L1456" s="52"/>
      <c r="N1456" s="21" t="str">
        <f t="shared" si="45"/>
        <v/>
      </c>
      <c r="O1456" s="22" t="str">
        <f>_xlfn.IFNA((VLOOKUP(F1456,help!$C$2:$F$12,4,0))*(N1456*24),"")</f>
        <v/>
      </c>
      <c r="AP1456" s="17">
        <f t="shared" si="46"/>
        <v>0</v>
      </c>
    </row>
    <row r="1457" spans="2:42" ht="33" x14ac:dyDescent="0.25">
      <c r="B1457" s="13">
        <f>COUNTIFS($E$3:E1457,'تقرير منتج تام'!$E$4)</f>
        <v>8</v>
      </c>
      <c r="C1457" s="37"/>
      <c r="D1457" s="38"/>
      <c r="E1457" s="37"/>
      <c r="F1457" s="39"/>
      <c r="G1457" s="40"/>
      <c r="H1457" s="40"/>
      <c r="I1457" s="41"/>
      <c r="J1457" s="41"/>
      <c r="K1457" s="26" t="str">
        <f>_xlfn.IFNA(VLOOKUP(E1457,الاوردرات!$B$1:$C$600,2,0),"")</f>
        <v/>
      </c>
      <c r="L1457" s="52"/>
      <c r="N1457" s="21" t="str">
        <f t="shared" si="45"/>
        <v/>
      </c>
      <c r="O1457" s="22" t="str">
        <f>_xlfn.IFNA((VLOOKUP(F1457,help!$C$2:$F$12,4,0))*(N1457*24),"")</f>
        <v/>
      </c>
      <c r="AP1457" s="17">
        <f t="shared" si="46"/>
        <v>0</v>
      </c>
    </row>
    <row r="1458" spans="2:42" ht="33" x14ac:dyDescent="0.25">
      <c r="B1458" s="13">
        <f>COUNTIFS($E$3:E1458,'تقرير منتج تام'!$E$4)</f>
        <v>8</v>
      </c>
      <c r="C1458" s="37"/>
      <c r="D1458" s="38"/>
      <c r="E1458" s="37"/>
      <c r="F1458" s="39"/>
      <c r="G1458" s="40"/>
      <c r="H1458" s="40"/>
      <c r="I1458" s="41"/>
      <c r="J1458" s="41"/>
      <c r="K1458" s="26" t="str">
        <f>_xlfn.IFNA(VLOOKUP(E1458,الاوردرات!$B$1:$C$600,2,0),"")</f>
        <v/>
      </c>
      <c r="L1458" s="52"/>
      <c r="N1458" s="21" t="str">
        <f t="shared" si="45"/>
        <v/>
      </c>
      <c r="O1458" s="22" t="str">
        <f>_xlfn.IFNA((VLOOKUP(F1458,help!$C$2:$F$12,4,0))*(N1458*24),"")</f>
        <v/>
      </c>
      <c r="AP1458" s="17">
        <f t="shared" si="46"/>
        <v>0</v>
      </c>
    </row>
    <row r="1459" spans="2:42" ht="33" x14ac:dyDescent="0.25">
      <c r="B1459" s="13">
        <f>COUNTIFS($E$3:E1459,'تقرير منتج تام'!$E$4)</f>
        <v>8</v>
      </c>
      <c r="C1459" s="37"/>
      <c r="D1459" s="38"/>
      <c r="E1459" s="37"/>
      <c r="F1459" s="39"/>
      <c r="G1459" s="40"/>
      <c r="H1459" s="40"/>
      <c r="I1459" s="41"/>
      <c r="J1459" s="41"/>
      <c r="K1459" s="26" t="str">
        <f>_xlfn.IFNA(VLOOKUP(E1459,الاوردرات!$B$1:$C$600,2,0),"")</f>
        <v/>
      </c>
      <c r="L1459" s="52"/>
      <c r="N1459" s="21" t="str">
        <f t="shared" si="45"/>
        <v/>
      </c>
      <c r="O1459" s="22" t="str">
        <f>_xlfn.IFNA((VLOOKUP(F1459,help!$C$2:$F$12,4,0))*(N1459*24),"")</f>
        <v/>
      </c>
      <c r="AP1459" s="17">
        <f t="shared" si="46"/>
        <v>0</v>
      </c>
    </row>
    <row r="1460" spans="2:42" ht="33" x14ac:dyDescent="0.25">
      <c r="B1460" s="13">
        <f>COUNTIFS($E$3:E1460,'تقرير منتج تام'!$E$4)</f>
        <v>8</v>
      </c>
      <c r="C1460" s="37"/>
      <c r="D1460" s="38"/>
      <c r="E1460" s="37"/>
      <c r="F1460" s="39"/>
      <c r="G1460" s="40"/>
      <c r="H1460" s="40"/>
      <c r="I1460" s="41"/>
      <c r="J1460" s="41"/>
      <c r="K1460" s="26" t="str">
        <f>_xlfn.IFNA(VLOOKUP(E1460,الاوردرات!$B$1:$C$600,2,0),"")</f>
        <v/>
      </c>
      <c r="L1460" s="52"/>
      <c r="N1460" s="21" t="str">
        <f t="shared" si="45"/>
        <v/>
      </c>
      <c r="O1460" s="22" t="str">
        <f>_xlfn.IFNA((VLOOKUP(F1460,help!$C$2:$F$12,4,0))*(N1460*24),"")</f>
        <v/>
      </c>
      <c r="AP1460" s="17">
        <f t="shared" si="46"/>
        <v>0</v>
      </c>
    </row>
    <row r="1461" spans="2:42" ht="33" x14ac:dyDescent="0.25">
      <c r="B1461" s="13">
        <f>COUNTIFS($E$3:E1461,'تقرير منتج تام'!$E$4)</f>
        <v>8</v>
      </c>
      <c r="C1461" s="37"/>
      <c r="D1461" s="38"/>
      <c r="E1461" s="37"/>
      <c r="F1461" s="39"/>
      <c r="G1461" s="40"/>
      <c r="H1461" s="40"/>
      <c r="I1461" s="41"/>
      <c r="J1461" s="41"/>
      <c r="K1461" s="26" t="str">
        <f>_xlfn.IFNA(VLOOKUP(E1461,الاوردرات!$B$1:$C$600,2,0),"")</f>
        <v/>
      </c>
      <c r="L1461" s="52"/>
      <c r="N1461" s="21" t="str">
        <f t="shared" si="45"/>
        <v/>
      </c>
      <c r="O1461" s="22" t="str">
        <f>_xlfn.IFNA((VLOOKUP(F1461,help!$C$2:$F$12,4,0))*(N1461*24),"")</f>
        <v/>
      </c>
      <c r="AP1461" s="17">
        <f t="shared" si="46"/>
        <v>0</v>
      </c>
    </row>
    <row r="1462" spans="2:42" ht="33" x14ac:dyDescent="0.25">
      <c r="B1462" s="13">
        <f>COUNTIFS($E$3:E1462,'تقرير منتج تام'!$E$4)</f>
        <v>8</v>
      </c>
      <c r="C1462" s="37"/>
      <c r="D1462" s="38"/>
      <c r="E1462" s="37"/>
      <c r="F1462" s="39"/>
      <c r="G1462" s="40"/>
      <c r="H1462" s="40"/>
      <c r="I1462" s="41"/>
      <c r="J1462" s="41"/>
      <c r="K1462" s="26" t="str">
        <f>_xlfn.IFNA(VLOOKUP(E1462,الاوردرات!$B$1:$C$600,2,0),"")</f>
        <v/>
      </c>
      <c r="L1462" s="52"/>
      <c r="N1462" s="21" t="str">
        <f t="shared" si="45"/>
        <v/>
      </c>
      <c r="O1462" s="22" t="str">
        <f>_xlfn.IFNA((VLOOKUP(F1462,help!$C$2:$F$12,4,0))*(N1462*24),"")</f>
        <v/>
      </c>
      <c r="AP1462" s="17">
        <f t="shared" si="46"/>
        <v>0</v>
      </c>
    </row>
    <row r="1463" spans="2:42" ht="33" x14ac:dyDescent="0.25">
      <c r="B1463" s="13">
        <f>COUNTIFS($E$3:E1463,'تقرير منتج تام'!$E$4)</f>
        <v>8</v>
      </c>
      <c r="C1463" s="37"/>
      <c r="D1463" s="38"/>
      <c r="E1463" s="37"/>
      <c r="F1463" s="39"/>
      <c r="G1463" s="40"/>
      <c r="H1463" s="40"/>
      <c r="I1463" s="41"/>
      <c r="J1463" s="41"/>
      <c r="K1463" s="26" t="str">
        <f>_xlfn.IFNA(VLOOKUP(E1463,الاوردرات!$B$1:$C$600,2,0),"")</f>
        <v/>
      </c>
      <c r="L1463" s="52"/>
      <c r="N1463" s="21" t="str">
        <f t="shared" ref="N1463:N1526" si="47">IF(I1463&lt;&gt;"",J1463-I1463,"")</f>
        <v/>
      </c>
      <c r="O1463" s="22" t="str">
        <f>_xlfn.IFNA((VLOOKUP(F1463,help!$C$2:$F$12,4,0))*(N1463*24),"")</f>
        <v/>
      </c>
      <c r="AP1463" s="17">
        <f t="shared" si="46"/>
        <v>0</v>
      </c>
    </row>
    <row r="1464" spans="2:42" ht="33" x14ac:dyDescent="0.25">
      <c r="B1464" s="13">
        <f>COUNTIFS($E$3:E1464,'تقرير منتج تام'!$E$4)</f>
        <v>8</v>
      </c>
      <c r="C1464" s="37"/>
      <c r="D1464" s="38"/>
      <c r="E1464" s="42"/>
      <c r="F1464" s="39"/>
      <c r="G1464" s="40"/>
      <c r="H1464" s="40"/>
      <c r="I1464" s="41"/>
      <c r="J1464" s="41"/>
      <c r="K1464" s="26" t="str">
        <f>_xlfn.IFNA(VLOOKUP(E1464,الاوردرات!$B$1:$C$600,2,0),"")</f>
        <v/>
      </c>
      <c r="L1464" s="52"/>
      <c r="N1464" s="21" t="str">
        <f t="shared" si="47"/>
        <v/>
      </c>
      <c r="O1464" s="22" t="str">
        <f>_xlfn.IFNA((VLOOKUP(F1464,help!$C$2:$F$12,4,0))*(N1464*24),"")</f>
        <v/>
      </c>
      <c r="AP1464" s="17">
        <f t="shared" si="46"/>
        <v>0</v>
      </c>
    </row>
    <row r="1465" spans="2:42" ht="33" x14ac:dyDescent="0.25">
      <c r="B1465" s="13">
        <f>COUNTIFS($E$3:E1465,'تقرير منتج تام'!$E$4)</f>
        <v>8</v>
      </c>
      <c r="C1465" s="37"/>
      <c r="D1465" s="38"/>
      <c r="E1465" s="42"/>
      <c r="F1465" s="39"/>
      <c r="G1465" s="40"/>
      <c r="H1465" s="40"/>
      <c r="I1465" s="41"/>
      <c r="J1465" s="41"/>
      <c r="K1465" s="26" t="str">
        <f>_xlfn.IFNA(VLOOKUP(E1465,الاوردرات!$B$1:$C$600,2,0),"")</f>
        <v/>
      </c>
      <c r="L1465" s="52"/>
      <c r="N1465" s="21" t="str">
        <f t="shared" si="47"/>
        <v/>
      </c>
      <c r="O1465" s="22" t="str">
        <f>_xlfn.IFNA((VLOOKUP(F1465,help!$C$2:$F$12,4,0))*(N1465*24),"")</f>
        <v/>
      </c>
      <c r="AP1465" s="17">
        <f t="shared" si="46"/>
        <v>0</v>
      </c>
    </row>
    <row r="1466" spans="2:42" ht="33" x14ac:dyDescent="0.25">
      <c r="B1466" s="13">
        <f>COUNTIFS($E$3:E1466,'تقرير منتج تام'!$E$4)</f>
        <v>8</v>
      </c>
      <c r="C1466" s="37"/>
      <c r="D1466" s="38"/>
      <c r="E1466" s="42"/>
      <c r="F1466" s="39"/>
      <c r="G1466" s="40"/>
      <c r="H1466" s="40"/>
      <c r="I1466" s="41"/>
      <c r="J1466" s="41"/>
      <c r="K1466" s="26" t="str">
        <f>_xlfn.IFNA(VLOOKUP(E1466,الاوردرات!$B$1:$C$600,2,0),"")</f>
        <v/>
      </c>
      <c r="L1466" s="52"/>
      <c r="N1466" s="21" t="str">
        <f t="shared" si="47"/>
        <v/>
      </c>
      <c r="O1466" s="22" t="str">
        <f>_xlfn.IFNA((VLOOKUP(F1466,help!$C$2:$F$12,4,0))*(N1466*24),"")</f>
        <v/>
      </c>
      <c r="AP1466" s="17">
        <f t="shared" si="46"/>
        <v>0</v>
      </c>
    </row>
    <row r="1467" spans="2:42" ht="33" x14ac:dyDescent="0.25">
      <c r="B1467" s="13">
        <f>COUNTIFS($E$3:E1467,'تقرير منتج تام'!$E$4)</f>
        <v>8</v>
      </c>
      <c r="C1467" s="37"/>
      <c r="D1467" s="38"/>
      <c r="E1467" s="42"/>
      <c r="F1467" s="39"/>
      <c r="G1467" s="40"/>
      <c r="H1467" s="40"/>
      <c r="I1467" s="41"/>
      <c r="J1467" s="41"/>
      <c r="K1467" s="26" t="str">
        <f>_xlfn.IFNA(VLOOKUP(E1467,الاوردرات!$B$1:$C$600,2,0),"")</f>
        <v/>
      </c>
      <c r="L1467" s="52"/>
      <c r="N1467" s="21" t="str">
        <f t="shared" si="47"/>
        <v/>
      </c>
      <c r="O1467" s="22" t="str">
        <f>_xlfn.IFNA((VLOOKUP(F1467,help!$C$2:$F$12,4,0))*(N1467*24),"")</f>
        <v/>
      </c>
      <c r="AP1467" s="17">
        <f t="shared" si="46"/>
        <v>0</v>
      </c>
    </row>
    <row r="1468" spans="2:42" ht="33" x14ac:dyDescent="0.25">
      <c r="B1468" s="13">
        <f>COUNTIFS($E$3:E1468,'تقرير منتج تام'!$E$4)</f>
        <v>8</v>
      </c>
      <c r="C1468" s="37"/>
      <c r="D1468" s="38"/>
      <c r="E1468" s="42"/>
      <c r="F1468" s="39"/>
      <c r="G1468" s="40"/>
      <c r="H1468" s="40"/>
      <c r="I1468" s="41"/>
      <c r="J1468" s="41"/>
      <c r="K1468" s="26" t="str">
        <f>_xlfn.IFNA(VLOOKUP(E1468,الاوردرات!$B$1:$C$600,2,0),"")</f>
        <v/>
      </c>
      <c r="L1468" s="52"/>
      <c r="N1468" s="21" t="str">
        <f t="shared" si="47"/>
        <v/>
      </c>
      <c r="O1468" s="22" t="str">
        <f>_xlfn.IFNA((VLOOKUP(F1468,help!$C$2:$F$12,4,0))*(N1468*24),"")</f>
        <v/>
      </c>
      <c r="AP1468" s="17">
        <f t="shared" si="46"/>
        <v>0</v>
      </c>
    </row>
    <row r="1469" spans="2:42" ht="33" x14ac:dyDescent="0.25">
      <c r="B1469" s="13">
        <f>COUNTIFS($E$3:E1469,'تقرير منتج تام'!$E$4)</f>
        <v>8</v>
      </c>
      <c r="C1469" s="37"/>
      <c r="D1469" s="38"/>
      <c r="E1469" s="37"/>
      <c r="F1469" s="39"/>
      <c r="G1469" s="40"/>
      <c r="H1469" s="40"/>
      <c r="I1469" s="41"/>
      <c r="J1469" s="41"/>
      <c r="K1469" s="26" t="str">
        <f>_xlfn.IFNA(VLOOKUP(E1469,الاوردرات!$B$1:$C$600,2,0),"")</f>
        <v/>
      </c>
      <c r="L1469" s="52"/>
      <c r="N1469" s="21" t="str">
        <f t="shared" si="47"/>
        <v/>
      </c>
      <c r="O1469" s="22" t="str">
        <f>_xlfn.IFNA((VLOOKUP(F1469,help!$C$2:$F$12,4,0))*(N1469*24),"")</f>
        <v/>
      </c>
      <c r="AP1469" s="17">
        <f t="shared" si="46"/>
        <v>0</v>
      </c>
    </row>
    <row r="1470" spans="2:42" ht="33" x14ac:dyDescent="0.25">
      <c r="B1470" s="13">
        <f>COUNTIFS($E$3:E1470,'تقرير منتج تام'!$E$4)</f>
        <v>8</v>
      </c>
      <c r="C1470" s="37"/>
      <c r="D1470" s="38"/>
      <c r="E1470" s="37"/>
      <c r="F1470" s="39"/>
      <c r="G1470" s="40"/>
      <c r="H1470" s="40"/>
      <c r="I1470" s="41"/>
      <c r="J1470" s="41"/>
      <c r="K1470" s="26" t="str">
        <f>_xlfn.IFNA(VLOOKUP(E1470,الاوردرات!$B$1:$C$600,2,0),"")</f>
        <v/>
      </c>
      <c r="L1470" s="52"/>
      <c r="N1470" s="21" t="str">
        <f t="shared" si="47"/>
        <v/>
      </c>
      <c r="O1470" s="22" t="str">
        <f>_xlfn.IFNA((VLOOKUP(F1470,help!$C$2:$F$12,4,0))*(N1470*24),"")</f>
        <v/>
      </c>
      <c r="AP1470" s="17">
        <f t="shared" si="46"/>
        <v>0</v>
      </c>
    </row>
    <row r="1471" spans="2:42" ht="33" x14ac:dyDescent="0.25">
      <c r="B1471" s="13">
        <f>COUNTIFS($E$3:E1471,'تقرير منتج تام'!$E$4)</f>
        <v>8</v>
      </c>
      <c r="C1471" s="37"/>
      <c r="D1471" s="38"/>
      <c r="E1471" s="37"/>
      <c r="F1471" s="39"/>
      <c r="G1471" s="40"/>
      <c r="H1471" s="40"/>
      <c r="I1471" s="41"/>
      <c r="J1471" s="41"/>
      <c r="K1471" s="26" t="str">
        <f>_xlfn.IFNA(VLOOKUP(E1471,الاوردرات!$B$1:$C$600,2,0),"")</f>
        <v/>
      </c>
      <c r="L1471" s="52"/>
      <c r="N1471" s="21" t="str">
        <f t="shared" si="47"/>
        <v/>
      </c>
      <c r="O1471" s="22" t="str">
        <f>_xlfn.IFNA((VLOOKUP(F1471,help!$C$2:$F$12,4,0))*(N1471*24),"")</f>
        <v/>
      </c>
      <c r="AP1471" s="17">
        <f t="shared" si="46"/>
        <v>0</v>
      </c>
    </row>
    <row r="1472" spans="2:42" ht="33" x14ac:dyDescent="0.25">
      <c r="B1472" s="13">
        <f>COUNTIFS($E$3:E1472,'تقرير منتج تام'!$E$4)</f>
        <v>8</v>
      </c>
      <c r="C1472" s="37"/>
      <c r="D1472" s="38"/>
      <c r="E1472" s="37"/>
      <c r="F1472" s="39"/>
      <c r="G1472" s="40"/>
      <c r="H1472" s="40"/>
      <c r="I1472" s="41"/>
      <c r="J1472" s="41"/>
      <c r="K1472" s="26" t="str">
        <f>_xlfn.IFNA(VLOOKUP(E1472,الاوردرات!$B$1:$C$600,2,0),"")</f>
        <v/>
      </c>
      <c r="L1472" s="52"/>
      <c r="N1472" s="21" t="str">
        <f t="shared" si="47"/>
        <v/>
      </c>
      <c r="O1472" s="22" t="str">
        <f>_xlfn.IFNA((VLOOKUP(F1472,help!$C$2:$F$12,4,0))*(N1472*24),"")</f>
        <v/>
      </c>
      <c r="AP1472" s="17">
        <f t="shared" si="46"/>
        <v>0</v>
      </c>
    </row>
    <row r="1473" spans="2:42" ht="33" x14ac:dyDescent="0.25">
      <c r="B1473" s="13">
        <f>COUNTIFS($E$3:E1473,'تقرير منتج تام'!$E$4)</f>
        <v>8</v>
      </c>
      <c r="C1473" s="37"/>
      <c r="D1473" s="38"/>
      <c r="E1473" s="37"/>
      <c r="F1473" s="39"/>
      <c r="G1473" s="40"/>
      <c r="H1473" s="40"/>
      <c r="I1473" s="41"/>
      <c r="J1473" s="41"/>
      <c r="K1473" s="26" t="str">
        <f>_xlfn.IFNA(VLOOKUP(E1473,الاوردرات!$B$1:$C$600,2,0),"")</f>
        <v/>
      </c>
      <c r="L1473" s="52"/>
      <c r="N1473" s="21" t="str">
        <f t="shared" si="47"/>
        <v/>
      </c>
      <c r="O1473" s="22" t="str">
        <f>_xlfn.IFNA((VLOOKUP(F1473,help!$C$2:$F$12,4,0))*(N1473*24),"")</f>
        <v/>
      </c>
      <c r="AP1473" s="17">
        <f t="shared" si="46"/>
        <v>0</v>
      </c>
    </row>
    <row r="1474" spans="2:42" ht="33" x14ac:dyDescent="0.25">
      <c r="B1474" s="13">
        <f>COUNTIFS($E$3:E1474,'تقرير منتج تام'!$E$4)</f>
        <v>8</v>
      </c>
      <c r="C1474" s="37"/>
      <c r="D1474" s="38"/>
      <c r="E1474" s="37"/>
      <c r="F1474" s="39"/>
      <c r="G1474" s="40"/>
      <c r="H1474" s="40"/>
      <c r="I1474" s="41"/>
      <c r="J1474" s="41"/>
      <c r="K1474" s="26" t="str">
        <f>_xlfn.IFNA(VLOOKUP(E1474,الاوردرات!$B$1:$C$600,2,0),"")</f>
        <v/>
      </c>
      <c r="L1474" s="52"/>
      <c r="N1474" s="21" t="str">
        <f t="shared" si="47"/>
        <v/>
      </c>
      <c r="O1474" s="22" t="str">
        <f>_xlfn.IFNA((VLOOKUP(F1474,help!$C$2:$F$12,4,0))*(N1474*24),"")</f>
        <v/>
      </c>
      <c r="AP1474" s="17">
        <f t="shared" si="46"/>
        <v>0</v>
      </c>
    </row>
    <row r="1475" spans="2:42" ht="33" x14ac:dyDescent="0.25">
      <c r="B1475" s="13">
        <f>COUNTIFS($E$3:E1475,'تقرير منتج تام'!$E$4)</f>
        <v>8</v>
      </c>
      <c r="C1475" s="37"/>
      <c r="D1475" s="38"/>
      <c r="E1475" s="37"/>
      <c r="F1475" s="39"/>
      <c r="G1475" s="40"/>
      <c r="H1475" s="40"/>
      <c r="I1475" s="41"/>
      <c r="J1475" s="41"/>
      <c r="K1475" s="26" t="str">
        <f>_xlfn.IFNA(VLOOKUP(E1475,الاوردرات!$B$1:$C$600,2,0),"")</f>
        <v/>
      </c>
      <c r="L1475" s="52"/>
      <c r="N1475" s="21" t="str">
        <f t="shared" si="47"/>
        <v/>
      </c>
      <c r="O1475" s="22" t="str">
        <f>_xlfn.IFNA((VLOOKUP(F1475,help!$C$2:$F$12,4,0))*(N1475*24),"")</f>
        <v/>
      </c>
      <c r="AP1475" s="17">
        <f t="shared" si="46"/>
        <v>0</v>
      </c>
    </row>
    <row r="1476" spans="2:42" ht="33" x14ac:dyDescent="0.25">
      <c r="B1476" s="13">
        <f>COUNTIFS($E$3:E1476,'تقرير منتج تام'!$E$4)</f>
        <v>8</v>
      </c>
      <c r="C1476" s="37"/>
      <c r="D1476" s="38"/>
      <c r="E1476" s="37"/>
      <c r="F1476" s="39"/>
      <c r="G1476" s="40"/>
      <c r="H1476" s="40"/>
      <c r="I1476" s="41"/>
      <c r="J1476" s="41"/>
      <c r="K1476" s="26" t="str">
        <f>_xlfn.IFNA(VLOOKUP(E1476,الاوردرات!$B$1:$C$600,2,0),"")</f>
        <v/>
      </c>
      <c r="L1476" s="52"/>
      <c r="N1476" s="21" t="str">
        <f t="shared" si="47"/>
        <v/>
      </c>
      <c r="O1476" s="22" t="str">
        <f>_xlfn.IFNA((VLOOKUP(F1476,help!$C$2:$F$12,4,0))*(N1476*24),"")</f>
        <v/>
      </c>
      <c r="AP1476" s="17">
        <f t="shared" ref="AP1476:AP1539" si="48">D1476</f>
        <v>0</v>
      </c>
    </row>
    <row r="1477" spans="2:42" ht="33" x14ac:dyDescent="0.25">
      <c r="B1477" s="13">
        <f>COUNTIFS($E$3:E1477,'تقرير منتج تام'!$E$4)</f>
        <v>8</v>
      </c>
      <c r="C1477" s="37"/>
      <c r="D1477" s="38"/>
      <c r="E1477" s="37"/>
      <c r="F1477" s="39"/>
      <c r="G1477" s="40"/>
      <c r="H1477" s="40"/>
      <c r="I1477" s="41"/>
      <c r="J1477" s="41"/>
      <c r="K1477" s="26" t="str">
        <f>_xlfn.IFNA(VLOOKUP(E1477,الاوردرات!$B$1:$C$600,2,0),"")</f>
        <v/>
      </c>
      <c r="L1477" s="52"/>
      <c r="N1477" s="21" t="str">
        <f t="shared" si="47"/>
        <v/>
      </c>
      <c r="O1477" s="22" t="str">
        <f>_xlfn.IFNA((VLOOKUP(F1477,help!$C$2:$F$12,4,0))*(N1477*24),"")</f>
        <v/>
      </c>
      <c r="AP1477" s="17">
        <f t="shared" si="48"/>
        <v>0</v>
      </c>
    </row>
    <row r="1478" spans="2:42" ht="33" x14ac:dyDescent="0.25">
      <c r="B1478" s="13">
        <f>COUNTIFS($E$3:E1478,'تقرير منتج تام'!$E$4)</f>
        <v>8</v>
      </c>
      <c r="C1478" s="37"/>
      <c r="D1478" s="38"/>
      <c r="E1478" s="37"/>
      <c r="F1478" s="39"/>
      <c r="G1478" s="40"/>
      <c r="H1478" s="40"/>
      <c r="I1478" s="41"/>
      <c r="J1478" s="41"/>
      <c r="K1478" s="26" t="str">
        <f>_xlfn.IFNA(VLOOKUP(E1478,الاوردرات!$B$1:$C$600,2,0),"")</f>
        <v/>
      </c>
      <c r="L1478" s="52"/>
      <c r="N1478" s="21" t="str">
        <f t="shared" si="47"/>
        <v/>
      </c>
      <c r="O1478" s="22" t="str">
        <f>_xlfn.IFNA((VLOOKUP(F1478,help!$C$2:$F$12,4,0))*(N1478*24),"")</f>
        <v/>
      </c>
      <c r="AP1478" s="17">
        <f t="shared" si="48"/>
        <v>0</v>
      </c>
    </row>
    <row r="1479" spans="2:42" ht="33" x14ac:dyDescent="0.25">
      <c r="B1479" s="13">
        <f>COUNTIFS($E$3:E1479,'تقرير منتج تام'!$E$4)</f>
        <v>8</v>
      </c>
      <c r="C1479" s="37"/>
      <c r="D1479" s="38"/>
      <c r="E1479" s="37"/>
      <c r="F1479" s="39"/>
      <c r="G1479" s="40"/>
      <c r="H1479" s="40"/>
      <c r="I1479" s="41"/>
      <c r="J1479" s="41"/>
      <c r="K1479" s="26" t="str">
        <f>_xlfn.IFNA(VLOOKUP(E1479,الاوردرات!$B$1:$C$600,2,0),"")</f>
        <v/>
      </c>
      <c r="L1479" s="52"/>
      <c r="N1479" s="21" t="str">
        <f t="shared" si="47"/>
        <v/>
      </c>
      <c r="O1479" s="22" t="str">
        <f>_xlfn.IFNA((VLOOKUP(F1479,help!$C$2:$F$12,4,0))*(N1479*24),"")</f>
        <v/>
      </c>
      <c r="AP1479" s="17">
        <f t="shared" si="48"/>
        <v>0</v>
      </c>
    </row>
    <row r="1480" spans="2:42" ht="33" x14ac:dyDescent="0.25">
      <c r="B1480" s="13">
        <f>COUNTIFS($E$3:E1480,'تقرير منتج تام'!$E$4)</f>
        <v>8</v>
      </c>
      <c r="C1480" s="37"/>
      <c r="D1480" s="38"/>
      <c r="E1480" s="37"/>
      <c r="F1480" s="39"/>
      <c r="G1480" s="40"/>
      <c r="H1480" s="40"/>
      <c r="I1480" s="41"/>
      <c r="J1480" s="41"/>
      <c r="K1480" s="26" t="str">
        <f>_xlfn.IFNA(VLOOKUP(E1480,الاوردرات!$B$1:$C$600,2,0),"")</f>
        <v/>
      </c>
      <c r="L1480" s="52"/>
      <c r="N1480" s="21" t="str">
        <f t="shared" si="47"/>
        <v/>
      </c>
      <c r="O1480" s="22" t="str">
        <f>_xlfn.IFNA((VLOOKUP(F1480,help!$C$2:$F$12,4,0))*(N1480*24),"")</f>
        <v/>
      </c>
      <c r="AP1480" s="17">
        <f t="shared" si="48"/>
        <v>0</v>
      </c>
    </row>
    <row r="1481" spans="2:42" ht="33" x14ac:dyDescent="0.25">
      <c r="B1481" s="13">
        <f>COUNTIFS($E$3:E1481,'تقرير منتج تام'!$E$4)</f>
        <v>8</v>
      </c>
      <c r="C1481" s="37"/>
      <c r="D1481" s="38"/>
      <c r="E1481" s="37"/>
      <c r="F1481" s="39"/>
      <c r="G1481" s="40"/>
      <c r="H1481" s="40"/>
      <c r="I1481" s="41"/>
      <c r="J1481" s="41"/>
      <c r="K1481" s="26" t="str">
        <f>_xlfn.IFNA(VLOOKUP(E1481,الاوردرات!$B$1:$C$600,2,0),"")</f>
        <v/>
      </c>
      <c r="L1481" s="52"/>
      <c r="N1481" s="21" t="str">
        <f t="shared" si="47"/>
        <v/>
      </c>
      <c r="O1481" s="22" t="str">
        <f>_xlfn.IFNA((VLOOKUP(F1481,help!$C$2:$F$12,4,0))*(N1481*24),"")</f>
        <v/>
      </c>
      <c r="AP1481" s="17">
        <f t="shared" si="48"/>
        <v>0</v>
      </c>
    </row>
    <row r="1482" spans="2:42" ht="33" x14ac:dyDescent="0.25">
      <c r="B1482" s="13">
        <f>COUNTIFS($E$3:E1482,'تقرير منتج تام'!$E$4)</f>
        <v>8</v>
      </c>
      <c r="C1482" s="37"/>
      <c r="D1482" s="38"/>
      <c r="E1482" s="37"/>
      <c r="F1482" s="39"/>
      <c r="G1482" s="40"/>
      <c r="H1482" s="40"/>
      <c r="I1482" s="41"/>
      <c r="J1482" s="41"/>
      <c r="K1482" s="26" t="str">
        <f>_xlfn.IFNA(VLOOKUP(E1482,الاوردرات!$B$1:$C$600,2,0),"")</f>
        <v/>
      </c>
      <c r="L1482" s="52"/>
      <c r="N1482" s="21" t="str">
        <f t="shared" si="47"/>
        <v/>
      </c>
      <c r="O1482" s="22" t="str">
        <f>_xlfn.IFNA((VLOOKUP(F1482,help!$C$2:$F$12,4,0))*(N1482*24),"")</f>
        <v/>
      </c>
      <c r="AP1482" s="17">
        <f t="shared" si="48"/>
        <v>0</v>
      </c>
    </row>
    <row r="1483" spans="2:42" ht="33" x14ac:dyDescent="0.25">
      <c r="B1483" s="13">
        <f>COUNTIFS($E$3:E1483,'تقرير منتج تام'!$E$4)</f>
        <v>8</v>
      </c>
      <c r="C1483" s="37"/>
      <c r="D1483" s="38"/>
      <c r="E1483" s="37"/>
      <c r="F1483" s="39"/>
      <c r="G1483" s="40"/>
      <c r="H1483" s="40"/>
      <c r="I1483" s="41"/>
      <c r="J1483" s="41"/>
      <c r="K1483" s="26" t="str">
        <f>_xlfn.IFNA(VLOOKUP(E1483,الاوردرات!$B$1:$C$600,2,0),"")</f>
        <v/>
      </c>
      <c r="L1483" s="52"/>
      <c r="N1483" s="21" t="str">
        <f t="shared" si="47"/>
        <v/>
      </c>
      <c r="O1483" s="22" t="str">
        <f>_xlfn.IFNA((VLOOKUP(F1483,help!$C$2:$F$12,4,0))*(N1483*24),"")</f>
        <v/>
      </c>
      <c r="AP1483" s="17">
        <f t="shared" si="48"/>
        <v>0</v>
      </c>
    </row>
    <row r="1484" spans="2:42" ht="33" x14ac:dyDescent="0.25">
      <c r="B1484" s="13">
        <f>COUNTIFS($E$3:E1484,'تقرير منتج تام'!$E$4)</f>
        <v>8</v>
      </c>
      <c r="C1484" s="37"/>
      <c r="D1484" s="38"/>
      <c r="E1484" s="37"/>
      <c r="F1484" s="39"/>
      <c r="G1484" s="40"/>
      <c r="H1484" s="40"/>
      <c r="I1484" s="41"/>
      <c r="J1484" s="41"/>
      <c r="K1484" s="26" t="str">
        <f>_xlfn.IFNA(VLOOKUP(E1484,الاوردرات!$B$1:$C$600,2,0),"")</f>
        <v/>
      </c>
      <c r="L1484" s="52"/>
      <c r="N1484" s="21" t="str">
        <f t="shared" si="47"/>
        <v/>
      </c>
      <c r="O1484" s="22" t="str">
        <f>_xlfn.IFNA((VLOOKUP(F1484,help!$C$2:$F$12,4,0))*(N1484*24),"")</f>
        <v/>
      </c>
      <c r="AP1484" s="17">
        <f t="shared" si="48"/>
        <v>0</v>
      </c>
    </row>
    <row r="1485" spans="2:42" ht="33" x14ac:dyDescent="0.25">
      <c r="B1485" s="13">
        <f>COUNTIFS($E$3:E1485,'تقرير منتج تام'!$E$4)</f>
        <v>8</v>
      </c>
      <c r="C1485" s="37"/>
      <c r="D1485" s="38"/>
      <c r="E1485" s="37"/>
      <c r="F1485" s="39"/>
      <c r="G1485" s="40"/>
      <c r="H1485" s="40"/>
      <c r="I1485" s="41"/>
      <c r="J1485" s="41"/>
      <c r="K1485" s="26" t="str">
        <f>_xlfn.IFNA(VLOOKUP(E1485,الاوردرات!$B$1:$C$600,2,0),"")</f>
        <v/>
      </c>
      <c r="L1485" s="52"/>
      <c r="N1485" s="21" t="str">
        <f t="shared" si="47"/>
        <v/>
      </c>
      <c r="O1485" s="22" t="str">
        <f>_xlfn.IFNA((VLOOKUP(F1485,help!$C$2:$F$12,4,0))*(N1485*24),"")</f>
        <v/>
      </c>
      <c r="AP1485" s="17">
        <f t="shared" si="48"/>
        <v>0</v>
      </c>
    </row>
    <row r="1486" spans="2:42" ht="33" x14ac:dyDescent="0.25">
      <c r="B1486" s="13">
        <f>COUNTIFS($E$3:E1486,'تقرير منتج تام'!$E$4)</f>
        <v>8</v>
      </c>
      <c r="C1486" s="37"/>
      <c r="D1486" s="38"/>
      <c r="E1486" s="37"/>
      <c r="F1486" s="39"/>
      <c r="G1486" s="40"/>
      <c r="H1486" s="40"/>
      <c r="I1486" s="41"/>
      <c r="J1486" s="41"/>
      <c r="K1486" s="26" t="str">
        <f>_xlfn.IFNA(VLOOKUP(E1486,الاوردرات!$B$1:$C$600,2,0),"")</f>
        <v/>
      </c>
      <c r="L1486" s="52"/>
      <c r="N1486" s="21" t="str">
        <f t="shared" si="47"/>
        <v/>
      </c>
      <c r="O1486" s="22" t="str">
        <f>_xlfn.IFNA((VLOOKUP(F1486,help!$C$2:$F$12,4,0))*(N1486*24),"")</f>
        <v/>
      </c>
      <c r="AP1486" s="17">
        <f t="shared" si="48"/>
        <v>0</v>
      </c>
    </row>
    <row r="1487" spans="2:42" ht="33" x14ac:dyDescent="0.25">
      <c r="B1487" s="13">
        <f>COUNTIFS($E$3:E1487,'تقرير منتج تام'!$E$4)</f>
        <v>8</v>
      </c>
      <c r="C1487" s="37"/>
      <c r="D1487" s="38"/>
      <c r="E1487" s="37"/>
      <c r="F1487" s="39"/>
      <c r="G1487" s="40"/>
      <c r="H1487" s="40"/>
      <c r="I1487" s="41"/>
      <c r="J1487" s="41"/>
      <c r="K1487" s="26" t="str">
        <f>_xlfn.IFNA(VLOOKUP(E1487,الاوردرات!$B$1:$C$600,2,0),"")</f>
        <v/>
      </c>
      <c r="L1487" s="52"/>
      <c r="N1487" s="21" t="str">
        <f t="shared" si="47"/>
        <v/>
      </c>
      <c r="O1487" s="22" t="str">
        <f>_xlfn.IFNA((VLOOKUP(F1487,help!$C$2:$F$12,4,0))*(N1487*24),"")</f>
        <v/>
      </c>
      <c r="AP1487" s="17">
        <f t="shared" si="48"/>
        <v>0</v>
      </c>
    </row>
    <row r="1488" spans="2:42" ht="33" x14ac:dyDescent="0.25">
      <c r="B1488" s="13">
        <f>COUNTIFS($E$3:E1488,'تقرير منتج تام'!$E$4)</f>
        <v>8</v>
      </c>
      <c r="C1488" s="37"/>
      <c r="D1488" s="38"/>
      <c r="E1488" s="37"/>
      <c r="F1488" s="39"/>
      <c r="G1488" s="40"/>
      <c r="H1488" s="40"/>
      <c r="I1488" s="41"/>
      <c r="J1488" s="41"/>
      <c r="K1488" s="26" t="str">
        <f>_xlfn.IFNA(VLOOKUP(E1488,الاوردرات!$B$1:$C$600,2,0),"")</f>
        <v/>
      </c>
      <c r="L1488" s="52"/>
      <c r="N1488" s="21" t="str">
        <f t="shared" si="47"/>
        <v/>
      </c>
      <c r="O1488" s="22" t="str">
        <f>_xlfn.IFNA((VLOOKUP(F1488,help!$C$2:$F$12,4,0))*(N1488*24),"")</f>
        <v/>
      </c>
      <c r="AP1488" s="17">
        <f t="shared" si="48"/>
        <v>0</v>
      </c>
    </row>
    <row r="1489" spans="2:42" ht="33" x14ac:dyDescent="0.25">
      <c r="B1489" s="13">
        <f>COUNTIFS($E$3:E1489,'تقرير منتج تام'!$E$4)</f>
        <v>8</v>
      </c>
      <c r="C1489" s="37"/>
      <c r="D1489" s="38"/>
      <c r="E1489" s="37"/>
      <c r="F1489" s="39"/>
      <c r="G1489" s="40"/>
      <c r="H1489" s="40"/>
      <c r="I1489" s="41"/>
      <c r="J1489" s="41"/>
      <c r="K1489" s="26" t="str">
        <f>_xlfn.IFNA(VLOOKUP(E1489,الاوردرات!$B$1:$C$600,2,0),"")</f>
        <v/>
      </c>
      <c r="L1489" s="52"/>
      <c r="N1489" s="21" t="str">
        <f t="shared" si="47"/>
        <v/>
      </c>
      <c r="O1489" s="22" t="str">
        <f>_xlfn.IFNA((VLOOKUP(F1489,help!$C$2:$F$12,4,0))*(N1489*24),"")</f>
        <v/>
      </c>
      <c r="AP1489" s="17">
        <f t="shared" si="48"/>
        <v>0</v>
      </c>
    </row>
    <row r="1490" spans="2:42" ht="33" x14ac:dyDescent="0.25">
      <c r="B1490" s="13">
        <f>COUNTIFS($E$3:E1490,'تقرير منتج تام'!$E$4)</f>
        <v>8</v>
      </c>
      <c r="C1490" s="37"/>
      <c r="D1490" s="38"/>
      <c r="E1490" s="37"/>
      <c r="F1490" s="39"/>
      <c r="G1490" s="40"/>
      <c r="H1490" s="40"/>
      <c r="I1490" s="41"/>
      <c r="J1490" s="41"/>
      <c r="K1490" s="26" t="str">
        <f>_xlfn.IFNA(VLOOKUP(E1490,الاوردرات!$B$1:$C$600,2,0),"")</f>
        <v/>
      </c>
      <c r="L1490" s="52"/>
      <c r="N1490" s="21" t="str">
        <f t="shared" si="47"/>
        <v/>
      </c>
      <c r="O1490" s="22" t="str">
        <f>_xlfn.IFNA((VLOOKUP(F1490,help!$C$2:$F$12,4,0))*(N1490*24),"")</f>
        <v/>
      </c>
      <c r="AP1490" s="17">
        <f t="shared" si="48"/>
        <v>0</v>
      </c>
    </row>
    <row r="1491" spans="2:42" ht="33" x14ac:dyDescent="0.25">
      <c r="B1491" s="13">
        <f>COUNTIFS($E$3:E1491,'تقرير منتج تام'!$E$4)</f>
        <v>8</v>
      </c>
      <c r="C1491" s="37"/>
      <c r="D1491" s="38"/>
      <c r="E1491" s="37"/>
      <c r="F1491" s="39"/>
      <c r="G1491" s="40"/>
      <c r="H1491" s="40"/>
      <c r="I1491" s="41"/>
      <c r="J1491" s="41"/>
      <c r="K1491" s="26" t="str">
        <f>_xlfn.IFNA(VLOOKUP(E1491,الاوردرات!$B$1:$C$600,2,0),"")</f>
        <v/>
      </c>
      <c r="L1491" s="52"/>
      <c r="N1491" s="21" t="str">
        <f t="shared" si="47"/>
        <v/>
      </c>
      <c r="O1491" s="22" t="str">
        <f>_xlfn.IFNA((VLOOKUP(F1491,help!$C$2:$F$12,4,0))*(N1491*24),"")</f>
        <v/>
      </c>
      <c r="AP1491" s="17">
        <f t="shared" si="48"/>
        <v>0</v>
      </c>
    </row>
    <row r="1492" spans="2:42" ht="33" x14ac:dyDescent="0.25">
      <c r="B1492" s="13">
        <f>COUNTIFS($E$3:E1492,'تقرير منتج تام'!$E$4)</f>
        <v>8</v>
      </c>
      <c r="C1492" s="37"/>
      <c r="D1492" s="38"/>
      <c r="E1492" s="37"/>
      <c r="F1492" s="39"/>
      <c r="G1492" s="40"/>
      <c r="H1492" s="40"/>
      <c r="I1492" s="41"/>
      <c r="J1492" s="41"/>
      <c r="K1492" s="26" t="str">
        <f>_xlfn.IFNA(VLOOKUP(E1492,الاوردرات!$B$1:$C$600,2,0),"")</f>
        <v/>
      </c>
      <c r="L1492" s="52"/>
      <c r="N1492" s="21" t="str">
        <f t="shared" si="47"/>
        <v/>
      </c>
      <c r="O1492" s="22" t="str">
        <f>_xlfn.IFNA((VLOOKUP(F1492,help!$C$2:$F$12,4,0))*(N1492*24),"")</f>
        <v/>
      </c>
      <c r="AP1492" s="17">
        <f t="shared" si="48"/>
        <v>0</v>
      </c>
    </row>
    <row r="1493" spans="2:42" ht="33" x14ac:dyDescent="0.25">
      <c r="B1493" s="13">
        <f>COUNTIFS($E$3:E1493,'تقرير منتج تام'!$E$4)</f>
        <v>8</v>
      </c>
      <c r="C1493" s="37"/>
      <c r="D1493" s="38"/>
      <c r="E1493" s="37"/>
      <c r="F1493" s="39"/>
      <c r="G1493" s="40"/>
      <c r="H1493" s="40"/>
      <c r="I1493" s="41"/>
      <c r="J1493" s="41"/>
      <c r="K1493" s="26" t="str">
        <f>_xlfn.IFNA(VLOOKUP(E1493,الاوردرات!$B$1:$C$600,2,0),"")</f>
        <v/>
      </c>
      <c r="L1493" s="52"/>
      <c r="N1493" s="21" t="str">
        <f t="shared" si="47"/>
        <v/>
      </c>
      <c r="O1493" s="22" t="str">
        <f>_xlfn.IFNA((VLOOKUP(F1493,help!$C$2:$F$12,4,0))*(N1493*24),"")</f>
        <v/>
      </c>
      <c r="AP1493" s="17">
        <f t="shared" si="48"/>
        <v>0</v>
      </c>
    </row>
    <row r="1494" spans="2:42" ht="33" x14ac:dyDescent="0.25">
      <c r="B1494" s="13">
        <f>COUNTIFS($E$3:E1494,'تقرير منتج تام'!$E$4)</f>
        <v>8</v>
      </c>
      <c r="C1494" s="37"/>
      <c r="D1494" s="38"/>
      <c r="E1494" s="37"/>
      <c r="F1494" s="39"/>
      <c r="G1494" s="40"/>
      <c r="H1494" s="40"/>
      <c r="I1494" s="41"/>
      <c r="J1494" s="41"/>
      <c r="K1494" s="26" t="str">
        <f>_xlfn.IFNA(VLOOKUP(E1494,الاوردرات!$B$1:$C$600,2,0),"")</f>
        <v/>
      </c>
      <c r="L1494" s="52"/>
      <c r="N1494" s="21" t="str">
        <f t="shared" si="47"/>
        <v/>
      </c>
      <c r="O1494" s="22" t="str">
        <f>_xlfn.IFNA((VLOOKUP(F1494,help!$C$2:$F$12,4,0))*(N1494*24),"")</f>
        <v/>
      </c>
      <c r="AP1494" s="17">
        <f t="shared" si="48"/>
        <v>0</v>
      </c>
    </row>
    <row r="1495" spans="2:42" ht="33" x14ac:dyDescent="0.25">
      <c r="B1495" s="13">
        <f>COUNTIFS($E$3:E1495,'تقرير منتج تام'!$E$4)</f>
        <v>8</v>
      </c>
      <c r="C1495" s="37"/>
      <c r="D1495" s="38"/>
      <c r="E1495" s="37"/>
      <c r="F1495" s="39"/>
      <c r="G1495" s="40"/>
      <c r="H1495" s="40"/>
      <c r="I1495" s="41"/>
      <c r="J1495" s="41"/>
      <c r="K1495" s="26" t="str">
        <f>_xlfn.IFNA(VLOOKUP(E1495,الاوردرات!$B$1:$C$600,2,0),"")</f>
        <v/>
      </c>
      <c r="L1495" s="52"/>
      <c r="N1495" s="21" t="str">
        <f t="shared" si="47"/>
        <v/>
      </c>
      <c r="O1495" s="22" t="str">
        <f>_xlfn.IFNA((VLOOKUP(F1495,help!$C$2:$F$12,4,0))*(N1495*24),"")</f>
        <v/>
      </c>
      <c r="AP1495" s="17">
        <f t="shared" si="48"/>
        <v>0</v>
      </c>
    </row>
    <row r="1496" spans="2:42" ht="33" x14ac:dyDescent="0.25">
      <c r="B1496" s="13">
        <f>COUNTIFS($E$3:E1496,'تقرير منتج تام'!$E$4)</f>
        <v>8</v>
      </c>
      <c r="C1496" s="37"/>
      <c r="D1496" s="38"/>
      <c r="E1496" s="37"/>
      <c r="F1496" s="39"/>
      <c r="G1496" s="40"/>
      <c r="H1496" s="40"/>
      <c r="I1496" s="41"/>
      <c r="J1496" s="41"/>
      <c r="K1496" s="26" t="str">
        <f>_xlfn.IFNA(VLOOKUP(E1496,الاوردرات!$B$1:$C$600,2,0),"")</f>
        <v/>
      </c>
      <c r="L1496" s="52"/>
      <c r="N1496" s="21" t="str">
        <f t="shared" si="47"/>
        <v/>
      </c>
      <c r="O1496" s="22" t="str">
        <f>_xlfn.IFNA((VLOOKUP(F1496,help!$C$2:$F$12,4,0))*(N1496*24),"")</f>
        <v/>
      </c>
      <c r="AP1496" s="17">
        <f t="shared" si="48"/>
        <v>0</v>
      </c>
    </row>
    <row r="1497" spans="2:42" ht="33" x14ac:dyDescent="0.25">
      <c r="B1497" s="13">
        <f>COUNTIFS($E$3:E1497,'تقرير منتج تام'!$E$4)</f>
        <v>8</v>
      </c>
      <c r="C1497" s="37"/>
      <c r="D1497" s="38"/>
      <c r="E1497" s="37"/>
      <c r="F1497" s="39"/>
      <c r="G1497" s="40"/>
      <c r="H1497" s="40"/>
      <c r="I1497" s="41"/>
      <c r="J1497" s="41"/>
      <c r="K1497" s="26" t="str">
        <f>_xlfn.IFNA(VLOOKUP(E1497,الاوردرات!$B$1:$C$600,2,0),"")</f>
        <v/>
      </c>
      <c r="L1497" s="52"/>
      <c r="N1497" s="21" t="str">
        <f t="shared" si="47"/>
        <v/>
      </c>
      <c r="O1497" s="22" t="str">
        <f>_xlfn.IFNA((VLOOKUP(F1497,help!$C$2:$F$12,4,0))*(N1497*24),"")</f>
        <v/>
      </c>
      <c r="AP1497" s="17">
        <f t="shared" si="48"/>
        <v>0</v>
      </c>
    </row>
    <row r="1498" spans="2:42" ht="33" x14ac:dyDescent="0.25">
      <c r="B1498" s="13">
        <f>COUNTIFS($E$3:E1498,'تقرير منتج تام'!$E$4)</f>
        <v>8</v>
      </c>
      <c r="C1498" s="37"/>
      <c r="D1498" s="38"/>
      <c r="E1498" s="37"/>
      <c r="F1498" s="39"/>
      <c r="G1498" s="40"/>
      <c r="H1498" s="40"/>
      <c r="I1498" s="41"/>
      <c r="J1498" s="41"/>
      <c r="K1498" s="26" t="str">
        <f>_xlfn.IFNA(VLOOKUP(E1498,الاوردرات!$B$1:$C$600,2,0),"")</f>
        <v/>
      </c>
      <c r="L1498" s="52"/>
      <c r="N1498" s="21" t="str">
        <f t="shared" si="47"/>
        <v/>
      </c>
      <c r="O1498" s="22" t="str">
        <f>_xlfn.IFNA((VLOOKUP(F1498,help!$C$2:$F$12,4,0))*(N1498*24),"")</f>
        <v/>
      </c>
      <c r="AP1498" s="17">
        <f t="shared" si="48"/>
        <v>0</v>
      </c>
    </row>
    <row r="1499" spans="2:42" ht="33" x14ac:dyDescent="0.25">
      <c r="B1499" s="13">
        <f>COUNTIFS($E$3:E1499,'تقرير منتج تام'!$E$4)</f>
        <v>8</v>
      </c>
      <c r="C1499" s="37"/>
      <c r="D1499" s="38"/>
      <c r="E1499" s="37"/>
      <c r="F1499" s="39"/>
      <c r="G1499" s="40"/>
      <c r="H1499" s="40"/>
      <c r="I1499" s="41"/>
      <c r="J1499" s="41"/>
      <c r="K1499" s="26" t="str">
        <f>_xlfn.IFNA(VLOOKUP(E1499,الاوردرات!$B$1:$C$600,2,0),"")</f>
        <v/>
      </c>
      <c r="L1499" s="52"/>
      <c r="N1499" s="21" t="str">
        <f t="shared" si="47"/>
        <v/>
      </c>
      <c r="O1499" s="22" t="str">
        <f>_xlfn.IFNA((VLOOKUP(F1499,help!$C$2:$F$12,4,0))*(N1499*24),"")</f>
        <v/>
      </c>
      <c r="AP1499" s="17">
        <f t="shared" si="48"/>
        <v>0</v>
      </c>
    </row>
    <row r="1500" spans="2:42" ht="33" x14ac:dyDescent="0.25">
      <c r="B1500" s="13">
        <f>COUNTIFS($E$3:E1500,'تقرير منتج تام'!$E$4)</f>
        <v>8</v>
      </c>
      <c r="C1500" s="37"/>
      <c r="D1500" s="38"/>
      <c r="E1500" s="37"/>
      <c r="F1500" s="39"/>
      <c r="G1500" s="40"/>
      <c r="H1500" s="40"/>
      <c r="I1500" s="41"/>
      <c r="J1500" s="41"/>
      <c r="K1500" s="26" t="str">
        <f>_xlfn.IFNA(VLOOKUP(E1500,الاوردرات!$B$1:$C$600,2,0),"")</f>
        <v/>
      </c>
      <c r="L1500" s="52"/>
      <c r="N1500" s="21" t="str">
        <f t="shared" si="47"/>
        <v/>
      </c>
      <c r="O1500" s="22" t="str">
        <f>_xlfn.IFNA((VLOOKUP(F1500,help!$C$2:$F$12,4,0))*(N1500*24),"")</f>
        <v/>
      </c>
      <c r="AP1500" s="17">
        <f t="shared" si="48"/>
        <v>0</v>
      </c>
    </row>
    <row r="1501" spans="2:42" ht="33" x14ac:dyDescent="0.25">
      <c r="B1501" s="13">
        <f>COUNTIFS($E$3:E1501,'تقرير منتج تام'!$E$4)</f>
        <v>8</v>
      </c>
      <c r="C1501" s="37"/>
      <c r="D1501" s="38"/>
      <c r="E1501" s="37"/>
      <c r="F1501" s="39"/>
      <c r="G1501" s="40"/>
      <c r="H1501" s="40"/>
      <c r="I1501" s="41"/>
      <c r="J1501" s="41"/>
      <c r="K1501" s="26" t="str">
        <f>_xlfn.IFNA(VLOOKUP(E1501,الاوردرات!$B$1:$C$600,2,0),"")</f>
        <v/>
      </c>
      <c r="L1501" s="52"/>
      <c r="N1501" s="21" t="str">
        <f t="shared" si="47"/>
        <v/>
      </c>
      <c r="O1501" s="22" t="str">
        <f>_xlfn.IFNA((VLOOKUP(F1501,help!$C$2:$F$12,4,0))*(N1501*24),"")</f>
        <v/>
      </c>
      <c r="AP1501" s="17">
        <f t="shared" si="48"/>
        <v>0</v>
      </c>
    </row>
    <row r="1502" spans="2:42" ht="33" x14ac:dyDescent="0.25">
      <c r="B1502" s="13">
        <f>COUNTIFS($E$3:E1502,'تقرير منتج تام'!$E$4)</f>
        <v>8</v>
      </c>
      <c r="C1502" s="37"/>
      <c r="D1502" s="38"/>
      <c r="E1502" s="37"/>
      <c r="F1502" s="39"/>
      <c r="G1502" s="40"/>
      <c r="H1502" s="40"/>
      <c r="I1502" s="41"/>
      <c r="J1502" s="41"/>
      <c r="K1502" s="26" t="str">
        <f>_xlfn.IFNA(VLOOKUP(E1502,الاوردرات!$B$1:$C$600,2,0),"")</f>
        <v/>
      </c>
      <c r="L1502" s="52"/>
      <c r="N1502" s="21" t="str">
        <f t="shared" si="47"/>
        <v/>
      </c>
      <c r="O1502" s="22" t="str">
        <f>_xlfn.IFNA((VLOOKUP(F1502,help!$C$2:$F$12,4,0))*(N1502*24),"")</f>
        <v/>
      </c>
      <c r="AP1502" s="17">
        <f t="shared" si="48"/>
        <v>0</v>
      </c>
    </row>
    <row r="1503" spans="2:42" ht="33" x14ac:dyDescent="0.25">
      <c r="B1503" s="13">
        <f>COUNTIFS($E$3:E1503,'تقرير منتج تام'!$E$4)</f>
        <v>8</v>
      </c>
      <c r="C1503" s="37"/>
      <c r="D1503" s="38"/>
      <c r="E1503" s="37"/>
      <c r="F1503" s="39"/>
      <c r="G1503" s="40"/>
      <c r="H1503" s="40"/>
      <c r="I1503" s="41"/>
      <c r="J1503" s="41"/>
      <c r="K1503" s="26" t="str">
        <f>_xlfn.IFNA(VLOOKUP(E1503,الاوردرات!$B$1:$C$600,2,0),"")</f>
        <v/>
      </c>
      <c r="L1503" s="52"/>
      <c r="N1503" s="21" t="str">
        <f t="shared" si="47"/>
        <v/>
      </c>
      <c r="O1503" s="22" t="str">
        <f>_xlfn.IFNA((VLOOKUP(F1503,help!$C$2:$F$12,4,0))*(N1503*24),"")</f>
        <v/>
      </c>
      <c r="AP1503" s="17">
        <f t="shared" si="48"/>
        <v>0</v>
      </c>
    </row>
    <row r="1504" spans="2:42" ht="33" x14ac:dyDescent="0.25">
      <c r="B1504" s="13">
        <f>COUNTIFS($E$3:E1504,'تقرير منتج تام'!$E$4)</f>
        <v>8</v>
      </c>
      <c r="C1504" s="37"/>
      <c r="D1504" s="38"/>
      <c r="E1504" s="37"/>
      <c r="F1504" s="39"/>
      <c r="G1504" s="40"/>
      <c r="H1504" s="40"/>
      <c r="I1504" s="41"/>
      <c r="J1504" s="41"/>
      <c r="K1504" s="26" t="str">
        <f>_xlfn.IFNA(VLOOKUP(E1504,الاوردرات!$B$1:$C$600,2,0),"")</f>
        <v/>
      </c>
      <c r="L1504" s="52"/>
      <c r="N1504" s="21" t="str">
        <f t="shared" si="47"/>
        <v/>
      </c>
      <c r="O1504" s="22" t="str">
        <f>_xlfn.IFNA((VLOOKUP(F1504,help!$C$2:$F$12,4,0))*(N1504*24),"")</f>
        <v/>
      </c>
      <c r="AP1504" s="17">
        <f t="shared" si="48"/>
        <v>0</v>
      </c>
    </row>
    <row r="1505" spans="2:42" ht="33" x14ac:dyDescent="0.25">
      <c r="B1505" s="13">
        <f>COUNTIFS($E$3:E1505,'تقرير منتج تام'!$E$4)</f>
        <v>8</v>
      </c>
      <c r="C1505" s="37"/>
      <c r="D1505" s="38"/>
      <c r="E1505" s="37"/>
      <c r="F1505" s="39"/>
      <c r="G1505" s="40"/>
      <c r="H1505" s="40"/>
      <c r="I1505" s="41"/>
      <c r="J1505" s="41"/>
      <c r="K1505" s="26" t="str">
        <f>_xlfn.IFNA(VLOOKUP(E1505,الاوردرات!$B$1:$C$600,2,0),"")</f>
        <v/>
      </c>
      <c r="L1505" s="52"/>
      <c r="N1505" s="21" t="str">
        <f t="shared" si="47"/>
        <v/>
      </c>
      <c r="O1505" s="22" t="str">
        <f>_xlfn.IFNA((VLOOKUP(F1505,help!$C$2:$F$12,4,0))*(N1505*24),"")</f>
        <v/>
      </c>
      <c r="AP1505" s="17">
        <f t="shared" si="48"/>
        <v>0</v>
      </c>
    </row>
    <row r="1506" spans="2:42" ht="33" x14ac:dyDescent="0.25">
      <c r="B1506" s="13">
        <f>COUNTIFS($E$3:E1506,'تقرير منتج تام'!$E$4)</f>
        <v>8</v>
      </c>
      <c r="C1506" s="37"/>
      <c r="D1506" s="38"/>
      <c r="E1506" s="37"/>
      <c r="F1506" s="39"/>
      <c r="G1506" s="40"/>
      <c r="H1506" s="40"/>
      <c r="I1506" s="41"/>
      <c r="J1506" s="41"/>
      <c r="K1506" s="26" t="str">
        <f>_xlfn.IFNA(VLOOKUP(E1506,الاوردرات!$B$1:$C$600,2,0),"")</f>
        <v/>
      </c>
      <c r="L1506" s="52"/>
      <c r="N1506" s="21" t="str">
        <f t="shared" si="47"/>
        <v/>
      </c>
      <c r="O1506" s="22" t="str">
        <f>_xlfn.IFNA((VLOOKUP(F1506,help!$C$2:$F$12,4,0))*(N1506*24),"")</f>
        <v/>
      </c>
      <c r="AP1506" s="17">
        <f t="shared" si="48"/>
        <v>0</v>
      </c>
    </row>
    <row r="1507" spans="2:42" ht="33" x14ac:dyDescent="0.25">
      <c r="B1507" s="13">
        <f>COUNTIFS($E$3:E1507,'تقرير منتج تام'!$E$4)</f>
        <v>8</v>
      </c>
      <c r="C1507" s="37"/>
      <c r="D1507" s="38"/>
      <c r="E1507" s="37"/>
      <c r="F1507" s="39"/>
      <c r="G1507" s="40"/>
      <c r="H1507" s="40"/>
      <c r="I1507" s="41"/>
      <c r="J1507" s="41"/>
      <c r="K1507" s="26" t="str">
        <f>_xlfn.IFNA(VLOOKUP(E1507,الاوردرات!$B$1:$C$600,2,0),"")</f>
        <v/>
      </c>
      <c r="L1507" s="52"/>
      <c r="N1507" s="21" t="str">
        <f t="shared" si="47"/>
        <v/>
      </c>
      <c r="O1507" s="22" t="str">
        <f>_xlfn.IFNA((VLOOKUP(F1507,help!$C$2:$F$12,4,0))*(N1507*24),"")</f>
        <v/>
      </c>
      <c r="AP1507" s="17">
        <f t="shared" si="48"/>
        <v>0</v>
      </c>
    </row>
    <row r="1508" spans="2:42" ht="33" x14ac:dyDescent="0.25">
      <c r="B1508" s="13">
        <f>COUNTIFS($E$3:E1508,'تقرير منتج تام'!$E$4)</f>
        <v>8</v>
      </c>
      <c r="C1508" s="37"/>
      <c r="D1508" s="38"/>
      <c r="E1508" s="37"/>
      <c r="F1508" s="39"/>
      <c r="G1508" s="40"/>
      <c r="H1508" s="40"/>
      <c r="I1508" s="41"/>
      <c r="J1508" s="41"/>
      <c r="K1508" s="26" t="str">
        <f>_xlfn.IFNA(VLOOKUP(E1508,الاوردرات!$B$1:$C$600,2,0),"")</f>
        <v/>
      </c>
      <c r="L1508" s="52"/>
      <c r="N1508" s="21" t="str">
        <f t="shared" si="47"/>
        <v/>
      </c>
      <c r="O1508" s="22" t="str">
        <f>_xlfn.IFNA((VLOOKUP(F1508,help!$C$2:$F$12,4,0))*(N1508*24),"")</f>
        <v/>
      </c>
      <c r="AP1508" s="17">
        <f t="shared" si="48"/>
        <v>0</v>
      </c>
    </row>
    <row r="1509" spans="2:42" ht="33" x14ac:dyDescent="0.25">
      <c r="B1509" s="13">
        <f>COUNTIFS($E$3:E1509,'تقرير منتج تام'!$E$4)</f>
        <v>8</v>
      </c>
      <c r="C1509" s="37"/>
      <c r="D1509" s="38"/>
      <c r="E1509" s="37"/>
      <c r="F1509" s="39"/>
      <c r="G1509" s="40"/>
      <c r="H1509" s="40"/>
      <c r="I1509" s="41"/>
      <c r="J1509" s="41"/>
      <c r="K1509" s="26" t="str">
        <f>_xlfn.IFNA(VLOOKUP(E1509,الاوردرات!$B$1:$C$600,2,0),"")</f>
        <v/>
      </c>
      <c r="L1509" s="52"/>
      <c r="N1509" s="21" t="str">
        <f t="shared" si="47"/>
        <v/>
      </c>
      <c r="O1509" s="22" t="str">
        <f>_xlfn.IFNA((VLOOKUP(F1509,help!$C$2:$F$12,4,0))*(N1509*24),"")</f>
        <v/>
      </c>
      <c r="AP1509" s="17">
        <f t="shared" si="48"/>
        <v>0</v>
      </c>
    </row>
    <row r="1510" spans="2:42" ht="33" x14ac:dyDescent="0.25">
      <c r="B1510" s="13">
        <f>COUNTIFS($E$3:E1510,'تقرير منتج تام'!$E$4)</f>
        <v>8</v>
      </c>
      <c r="C1510" s="37"/>
      <c r="D1510" s="38"/>
      <c r="E1510" s="37"/>
      <c r="F1510" s="39"/>
      <c r="G1510" s="40"/>
      <c r="H1510" s="40"/>
      <c r="I1510" s="41"/>
      <c r="J1510" s="41"/>
      <c r="K1510" s="26" t="str">
        <f>_xlfn.IFNA(VLOOKUP(E1510,الاوردرات!$B$1:$C$600,2,0),"")</f>
        <v/>
      </c>
      <c r="L1510" s="52"/>
      <c r="N1510" s="21" t="str">
        <f t="shared" si="47"/>
        <v/>
      </c>
      <c r="O1510" s="22" t="str">
        <f>_xlfn.IFNA((VLOOKUP(F1510,help!$C$2:$F$12,4,0))*(N1510*24),"")</f>
        <v/>
      </c>
      <c r="AP1510" s="17">
        <f t="shared" si="48"/>
        <v>0</v>
      </c>
    </row>
    <row r="1511" spans="2:42" ht="33" x14ac:dyDescent="0.25">
      <c r="B1511" s="13">
        <f>COUNTIFS($E$3:E1511,'تقرير منتج تام'!$E$4)</f>
        <v>8</v>
      </c>
      <c r="C1511" s="37"/>
      <c r="D1511" s="38"/>
      <c r="E1511" s="37"/>
      <c r="F1511" s="39"/>
      <c r="G1511" s="40"/>
      <c r="H1511" s="40"/>
      <c r="I1511" s="41"/>
      <c r="J1511" s="41"/>
      <c r="K1511" s="26" t="str">
        <f>_xlfn.IFNA(VLOOKUP(E1511,الاوردرات!$B$1:$C$600,2,0),"")</f>
        <v/>
      </c>
      <c r="L1511" s="52"/>
      <c r="N1511" s="21" t="str">
        <f t="shared" si="47"/>
        <v/>
      </c>
      <c r="O1511" s="22" t="str">
        <f>_xlfn.IFNA((VLOOKUP(F1511,help!$C$2:$F$12,4,0))*(N1511*24),"")</f>
        <v/>
      </c>
      <c r="AP1511" s="17">
        <f t="shared" si="48"/>
        <v>0</v>
      </c>
    </row>
    <row r="1512" spans="2:42" ht="33" x14ac:dyDescent="0.25">
      <c r="B1512" s="13">
        <f>COUNTIFS($E$3:E1512,'تقرير منتج تام'!$E$4)</f>
        <v>8</v>
      </c>
      <c r="C1512" s="37"/>
      <c r="D1512" s="38"/>
      <c r="E1512" s="37"/>
      <c r="F1512" s="39"/>
      <c r="G1512" s="40"/>
      <c r="H1512" s="40"/>
      <c r="I1512" s="41"/>
      <c r="J1512" s="41"/>
      <c r="K1512" s="26" t="str">
        <f>_xlfn.IFNA(VLOOKUP(E1512,الاوردرات!$B$1:$C$600,2,0),"")</f>
        <v/>
      </c>
      <c r="L1512" s="52"/>
      <c r="N1512" s="21" t="str">
        <f t="shared" si="47"/>
        <v/>
      </c>
      <c r="O1512" s="22" t="str">
        <f>_xlfn.IFNA((VLOOKUP(F1512,help!$C$2:$F$12,4,0))*(N1512*24),"")</f>
        <v/>
      </c>
      <c r="AP1512" s="17">
        <f t="shared" si="48"/>
        <v>0</v>
      </c>
    </row>
    <row r="1513" spans="2:42" ht="33" x14ac:dyDescent="0.25">
      <c r="B1513" s="13">
        <f>COUNTIFS($E$3:E1513,'تقرير منتج تام'!$E$4)</f>
        <v>8</v>
      </c>
      <c r="C1513" s="37"/>
      <c r="D1513" s="38"/>
      <c r="E1513" s="37"/>
      <c r="F1513" s="39"/>
      <c r="G1513" s="40"/>
      <c r="H1513" s="40"/>
      <c r="I1513" s="41"/>
      <c r="J1513" s="41"/>
      <c r="K1513" s="26" t="str">
        <f>_xlfn.IFNA(VLOOKUP(E1513,الاوردرات!$B$1:$C$600,2,0),"")</f>
        <v/>
      </c>
      <c r="L1513" s="52"/>
      <c r="N1513" s="21" t="str">
        <f t="shared" si="47"/>
        <v/>
      </c>
      <c r="O1513" s="22" t="str">
        <f>_xlfn.IFNA((VLOOKUP(F1513,help!$C$2:$F$12,4,0))*(N1513*24),"")</f>
        <v/>
      </c>
      <c r="AP1513" s="17">
        <f t="shared" si="48"/>
        <v>0</v>
      </c>
    </row>
    <row r="1514" spans="2:42" ht="33" x14ac:dyDescent="0.25">
      <c r="B1514" s="13">
        <f>COUNTIFS($E$3:E1514,'تقرير منتج تام'!$E$4)</f>
        <v>8</v>
      </c>
      <c r="C1514" s="37"/>
      <c r="D1514" s="38"/>
      <c r="E1514" s="37"/>
      <c r="F1514" s="39"/>
      <c r="G1514" s="40"/>
      <c r="H1514" s="40"/>
      <c r="I1514" s="41"/>
      <c r="J1514" s="41"/>
      <c r="K1514" s="26" t="str">
        <f>_xlfn.IFNA(VLOOKUP(E1514,الاوردرات!$B$1:$C$600,2,0),"")</f>
        <v/>
      </c>
      <c r="L1514" s="52"/>
      <c r="N1514" s="21" t="str">
        <f t="shared" si="47"/>
        <v/>
      </c>
      <c r="O1514" s="22" t="str">
        <f>_xlfn.IFNA((VLOOKUP(F1514,help!$C$2:$F$12,4,0))*(N1514*24),"")</f>
        <v/>
      </c>
      <c r="AP1514" s="17">
        <f t="shared" si="48"/>
        <v>0</v>
      </c>
    </row>
    <row r="1515" spans="2:42" ht="33" x14ac:dyDescent="0.25">
      <c r="B1515" s="13">
        <f>COUNTIFS($E$3:E1515,'تقرير منتج تام'!$E$4)</f>
        <v>8</v>
      </c>
      <c r="C1515" s="37"/>
      <c r="D1515" s="38"/>
      <c r="E1515" s="37"/>
      <c r="F1515" s="39"/>
      <c r="G1515" s="40"/>
      <c r="H1515" s="40"/>
      <c r="I1515" s="41"/>
      <c r="J1515" s="41"/>
      <c r="K1515" s="26" t="str">
        <f>_xlfn.IFNA(VLOOKUP(E1515,الاوردرات!$B$1:$C$600,2,0),"")</f>
        <v/>
      </c>
      <c r="L1515" s="52"/>
      <c r="N1515" s="21" t="str">
        <f t="shared" si="47"/>
        <v/>
      </c>
      <c r="O1515" s="22" t="str">
        <f>_xlfn.IFNA((VLOOKUP(F1515,help!$C$2:$F$12,4,0))*(N1515*24),"")</f>
        <v/>
      </c>
      <c r="AP1515" s="17">
        <f t="shared" si="48"/>
        <v>0</v>
      </c>
    </row>
    <row r="1516" spans="2:42" ht="33" x14ac:dyDescent="0.25">
      <c r="B1516" s="13">
        <f>COUNTIFS($E$3:E1516,'تقرير منتج تام'!$E$4)</f>
        <v>8</v>
      </c>
      <c r="C1516" s="37"/>
      <c r="D1516" s="38"/>
      <c r="E1516" s="37"/>
      <c r="F1516" s="39"/>
      <c r="G1516" s="40"/>
      <c r="H1516" s="40"/>
      <c r="I1516" s="41"/>
      <c r="J1516" s="41"/>
      <c r="K1516" s="26" t="str">
        <f>_xlfn.IFNA(VLOOKUP(E1516,الاوردرات!$B$1:$C$600,2,0),"")</f>
        <v/>
      </c>
      <c r="L1516" s="52"/>
      <c r="N1516" s="21" t="str">
        <f t="shared" si="47"/>
        <v/>
      </c>
      <c r="O1516" s="22" t="str">
        <f>_xlfn.IFNA((VLOOKUP(F1516,help!$C$2:$F$12,4,0))*(N1516*24),"")</f>
        <v/>
      </c>
      <c r="AP1516" s="17">
        <f t="shared" si="48"/>
        <v>0</v>
      </c>
    </row>
    <row r="1517" spans="2:42" ht="33" x14ac:dyDescent="0.25">
      <c r="B1517" s="13">
        <f>COUNTIFS($E$3:E1517,'تقرير منتج تام'!$E$4)</f>
        <v>8</v>
      </c>
      <c r="C1517" s="37"/>
      <c r="D1517" s="38"/>
      <c r="E1517" s="37"/>
      <c r="F1517" s="39"/>
      <c r="G1517" s="40"/>
      <c r="H1517" s="40"/>
      <c r="I1517" s="41"/>
      <c r="J1517" s="41"/>
      <c r="K1517" s="26" t="str">
        <f>_xlfn.IFNA(VLOOKUP(E1517,الاوردرات!$B$1:$C$600,2,0),"")</f>
        <v/>
      </c>
      <c r="L1517" s="52"/>
      <c r="N1517" s="21" t="str">
        <f t="shared" si="47"/>
        <v/>
      </c>
      <c r="O1517" s="22" t="str">
        <f>_xlfn.IFNA((VLOOKUP(F1517,help!$C$2:$F$12,4,0))*(N1517*24),"")</f>
        <v/>
      </c>
      <c r="AP1517" s="17">
        <f t="shared" si="48"/>
        <v>0</v>
      </c>
    </row>
    <row r="1518" spans="2:42" ht="33" x14ac:dyDescent="0.25">
      <c r="B1518" s="13">
        <f>COUNTIFS($E$3:E1518,'تقرير منتج تام'!$E$4)</f>
        <v>8</v>
      </c>
      <c r="C1518" s="37"/>
      <c r="D1518" s="38"/>
      <c r="E1518" s="37"/>
      <c r="F1518" s="39"/>
      <c r="G1518" s="40"/>
      <c r="H1518" s="40"/>
      <c r="I1518" s="41"/>
      <c r="J1518" s="41"/>
      <c r="K1518" s="26" t="str">
        <f>_xlfn.IFNA(VLOOKUP(E1518,الاوردرات!$B$1:$C$600,2,0),"")</f>
        <v/>
      </c>
      <c r="L1518" s="52"/>
      <c r="N1518" s="21" t="str">
        <f t="shared" si="47"/>
        <v/>
      </c>
      <c r="O1518" s="22" t="str">
        <f>_xlfn.IFNA((VLOOKUP(F1518,help!$C$2:$F$12,4,0))*(N1518*24),"")</f>
        <v/>
      </c>
      <c r="AP1518" s="17">
        <f t="shared" si="48"/>
        <v>0</v>
      </c>
    </row>
    <row r="1519" spans="2:42" ht="33" x14ac:dyDescent="0.25">
      <c r="B1519" s="13">
        <f>COUNTIFS($E$3:E1519,'تقرير منتج تام'!$E$4)</f>
        <v>8</v>
      </c>
      <c r="C1519" s="37"/>
      <c r="D1519" s="38"/>
      <c r="E1519" s="37"/>
      <c r="F1519" s="39"/>
      <c r="G1519" s="40"/>
      <c r="H1519" s="40"/>
      <c r="I1519" s="41"/>
      <c r="J1519" s="41"/>
      <c r="K1519" s="26" t="str">
        <f>_xlfn.IFNA(VLOOKUP(E1519,الاوردرات!$B$1:$C$600,2,0),"")</f>
        <v/>
      </c>
      <c r="L1519" s="52"/>
      <c r="N1519" s="21" t="str">
        <f t="shared" si="47"/>
        <v/>
      </c>
      <c r="O1519" s="22" t="str">
        <f>_xlfn.IFNA((VLOOKUP(F1519,help!$C$2:$F$12,4,0))*(N1519*24),"")</f>
        <v/>
      </c>
      <c r="AP1519" s="17">
        <f t="shared" si="48"/>
        <v>0</v>
      </c>
    </row>
    <row r="1520" spans="2:42" ht="33" x14ac:dyDescent="0.25">
      <c r="B1520" s="13">
        <f>COUNTIFS($E$3:E1520,'تقرير منتج تام'!$E$4)</f>
        <v>8</v>
      </c>
      <c r="C1520" s="37"/>
      <c r="D1520" s="38"/>
      <c r="E1520" s="37"/>
      <c r="F1520" s="39"/>
      <c r="G1520" s="40"/>
      <c r="H1520" s="40"/>
      <c r="I1520" s="41"/>
      <c r="J1520" s="41"/>
      <c r="K1520" s="26" t="str">
        <f>_xlfn.IFNA(VLOOKUP(E1520,الاوردرات!$B$1:$C$600,2,0),"")</f>
        <v/>
      </c>
      <c r="L1520" s="52"/>
      <c r="N1520" s="21" t="str">
        <f t="shared" si="47"/>
        <v/>
      </c>
      <c r="O1520" s="22" t="str">
        <f>_xlfn.IFNA((VLOOKUP(F1520,help!$C$2:$F$12,4,0))*(N1520*24),"")</f>
        <v/>
      </c>
      <c r="AP1520" s="17">
        <f t="shared" si="48"/>
        <v>0</v>
      </c>
    </row>
    <row r="1521" spans="2:42" ht="33" x14ac:dyDescent="0.25">
      <c r="B1521" s="13">
        <f>COUNTIFS($E$3:E1521,'تقرير منتج تام'!$E$4)</f>
        <v>8</v>
      </c>
      <c r="C1521" s="37"/>
      <c r="D1521" s="38"/>
      <c r="E1521" s="37"/>
      <c r="F1521" s="39"/>
      <c r="G1521" s="40"/>
      <c r="H1521" s="40"/>
      <c r="I1521" s="41"/>
      <c r="J1521" s="41"/>
      <c r="K1521" s="26" t="str">
        <f>_xlfn.IFNA(VLOOKUP(E1521,الاوردرات!$B$1:$C$600,2,0),"")</f>
        <v/>
      </c>
      <c r="L1521" s="52"/>
      <c r="N1521" s="21" t="str">
        <f t="shared" si="47"/>
        <v/>
      </c>
      <c r="O1521" s="22" t="str">
        <f>_xlfn.IFNA((VLOOKUP(F1521,help!$C$2:$F$12,4,0))*(N1521*24),"")</f>
        <v/>
      </c>
      <c r="AP1521" s="17">
        <f t="shared" si="48"/>
        <v>0</v>
      </c>
    </row>
    <row r="1522" spans="2:42" ht="33" x14ac:dyDescent="0.25">
      <c r="B1522" s="13">
        <f>COUNTIFS($E$3:E1522,'تقرير منتج تام'!$E$4)</f>
        <v>8</v>
      </c>
      <c r="C1522" s="37"/>
      <c r="D1522" s="38"/>
      <c r="E1522" s="37"/>
      <c r="F1522" s="39"/>
      <c r="G1522" s="40"/>
      <c r="H1522" s="40"/>
      <c r="I1522" s="41"/>
      <c r="J1522" s="41"/>
      <c r="K1522" s="26" t="str">
        <f>_xlfn.IFNA(VLOOKUP(E1522,الاوردرات!$B$1:$C$600,2,0),"")</f>
        <v/>
      </c>
      <c r="L1522" s="52"/>
      <c r="N1522" s="21" t="str">
        <f t="shared" si="47"/>
        <v/>
      </c>
      <c r="O1522" s="22" t="str">
        <f>_xlfn.IFNA((VLOOKUP(F1522,help!$C$2:$F$12,4,0))*(N1522*24),"")</f>
        <v/>
      </c>
      <c r="AP1522" s="17">
        <f t="shared" si="48"/>
        <v>0</v>
      </c>
    </row>
    <row r="1523" spans="2:42" ht="33" x14ac:dyDescent="0.25">
      <c r="B1523" s="13">
        <f>COUNTIFS($E$3:E1523,'تقرير منتج تام'!$E$4)</f>
        <v>8</v>
      </c>
      <c r="C1523" s="37"/>
      <c r="D1523" s="38"/>
      <c r="E1523" s="37"/>
      <c r="F1523" s="39"/>
      <c r="G1523" s="40"/>
      <c r="H1523" s="40"/>
      <c r="I1523" s="41"/>
      <c r="J1523" s="41"/>
      <c r="K1523" s="26" t="str">
        <f>_xlfn.IFNA(VLOOKUP(E1523,الاوردرات!$B$1:$C$600,2,0),"")</f>
        <v/>
      </c>
      <c r="L1523" s="52"/>
      <c r="N1523" s="21" t="str">
        <f t="shared" si="47"/>
        <v/>
      </c>
      <c r="O1523" s="22" t="str">
        <f>_xlfn.IFNA((VLOOKUP(F1523,help!$C$2:$F$12,4,0))*(N1523*24),"")</f>
        <v/>
      </c>
      <c r="AP1523" s="17">
        <f t="shared" si="48"/>
        <v>0</v>
      </c>
    </row>
    <row r="1524" spans="2:42" ht="33" x14ac:dyDescent="0.25">
      <c r="B1524" s="13">
        <f>COUNTIFS($E$3:E1524,'تقرير منتج تام'!$E$4)</f>
        <v>8</v>
      </c>
      <c r="C1524" s="37"/>
      <c r="D1524" s="38"/>
      <c r="E1524" s="37"/>
      <c r="F1524" s="39"/>
      <c r="G1524" s="40"/>
      <c r="H1524" s="40"/>
      <c r="I1524" s="41"/>
      <c r="J1524" s="41"/>
      <c r="K1524" s="26" t="str">
        <f>_xlfn.IFNA(VLOOKUP(E1524,الاوردرات!$B$1:$C$600,2,0),"")</f>
        <v/>
      </c>
      <c r="L1524" s="52"/>
      <c r="N1524" s="21" t="str">
        <f t="shared" si="47"/>
        <v/>
      </c>
      <c r="O1524" s="22" t="str">
        <f>_xlfn.IFNA((VLOOKUP(F1524,help!$C$2:$F$12,4,0))*(N1524*24),"")</f>
        <v/>
      </c>
      <c r="AP1524" s="17">
        <f t="shared" si="48"/>
        <v>0</v>
      </c>
    </row>
    <row r="1525" spans="2:42" ht="33" x14ac:dyDescent="0.25">
      <c r="B1525" s="13">
        <f>COUNTIFS($E$3:E1525,'تقرير منتج تام'!$E$4)</f>
        <v>8</v>
      </c>
      <c r="C1525" s="37"/>
      <c r="D1525" s="38"/>
      <c r="E1525" s="37"/>
      <c r="F1525" s="39"/>
      <c r="G1525" s="40"/>
      <c r="H1525" s="40"/>
      <c r="I1525" s="41"/>
      <c r="J1525" s="41"/>
      <c r="K1525" s="26" t="str">
        <f>_xlfn.IFNA(VLOOKUP(E1525,الاوردرات!$B$1:$C$600,2,0),"")</f>
        <v/>
      </c>
      <c r="L1525" s="52"/>
      <c r="N1525" s="21" t="str">
        <f t="shared" si="47"/>
        <v/>
      </c>
      <c r="O1525" s="22" t="str">
        <f>_xlfn.IFNA((VLOOKUP(F1525,help!$C$2:$F$12,4,0))*(N1525*24),"")</f>
        <v/>
      </c>
      <c r="AP1525" s="17">
        <f t="shared" si="48"/>
        <v>0</v>
      </c>
    </row>
    <row r="1526" spans="2:42" ht="33" x14ac:dyDescent="0.25">
      <c r="B1526" s="13">
        <f>COUNTIFS($E$3:E1526,'تقرير منتج تام'!$E$4)</f>
        <v>8</v>
      </c>
      <c r="C1526" s="37"/>
      <c r="D1526" s="38"/>
      <c r="E1526" s="37"/>
      <c r="F1526" s="39"/>
      <c r="G1526" s="40"/>
      <c r="H1526" s="40"/>
      <c r="I1526" s="41"/>
      <c r="J1526" s="41"/>
      <c r="K1526" s="26" t="str">
        <f>_xlfn.IFNA(VLOOKUP(E1526,الاوردرات!$B$1:$C$600,2,0),"")</f>
        <v/>
      </c>
      <c r="L1526" s="52"/>
      <c r="N1526" s="21" t="str">
        <f t="shared" si="47"/>
        <v/>
      </c>
      <c r="O1526" s="22" t="str">
        <f>_xlfn.IFNA((VLOOKUP(F1526,help!$C$2:$F$12,4,0))*(N1526*24),"")</f>
        <v/>
      </c>
      <c r="AP1526" s="17">
        <f t="shared" si="48"/>
        <v>0</v>
      </c>
    </row>
    <row r="1527" spans="2:42" ht="33" x14ac:dyDescent="0.25">
      <c r="B1527" s="13">
        <f>COUNTIFS($E$3:E1527,'تقرير منتج تام'!$E$4)</f>
        <v>8</v>
      </c>
      <c r="C1527" s="37"/>
      <c r="D1527" s="38"/>
      <c r="E1527" s="37"/>
      <c r="F1527" s="39"/>
      <c r="G1527" s="40"/>
      <c r="H1527" s="40"/>
      <c r="I1527" s="41"/>
      <c r="J1527" s="41"/>
      <c r="K1527" s="26" t="str">
        <f>_xlfn.IFNA(VLOOKUP(E1527,الاوردرات!$B$1:$C$600,2,0),"")</f>
        <v/>
      </c>
      <c r="L1527" s="52"/>
      <c r="N1527" s="21" t="str">
        <f t="shared" ref="N1527:N1590" si="49">IF(I1527&lt;&gt;"",J1527-I1527,"")</f>
        <v/>
      </c>
      <c r="O1527" s="22" t="str">
        <f>_xlfn.IFNA((VLOOKUP(F1527,help!$C$2:$F$12,4,0))*(N1527*24),"")</f>
        <v/>
      </c>
      <c r="AP1527" s="17">
        <f t="shared" si="48"/>
        <v>0</v>
      </c>
    </row>
    <row r="1528" spans="2:42" ht="33" x14ac:dyDescent="0.25">
      <c r="B1528" s="13">
        <f>COUNTIFS($E$3:E1528,'تقرير منتج تام'!$E$4)</f>
        <v>8</v>
      </c>
      <c r="C1528" s="37"/>
      <c r="D1528" s="38"/>
      <c r="E1528" s="37"/>
      <c r="F1528" s="39"/>
      <c r="G1528" s="40"/>
      <c r="H1528" s="40"/>
      <c r="I1528" s="41"/>
      <c r="J1528" s="41"/>
      <c r="K1528" s="26" t="str">
        <f>_xlfn.IFNA(VLOOKUP(E1528,الاوردرات!$B$1:$C$600,2,0),"")</f>
        <v/>
      </c>
      <c r="L1528" s="52"/>
      <c r="N1528" s="21" t="str">
        <f t="shared" si="49"/>
        <v/>
      </c>
      <c r="O1528" s="22" t="str">
        <f>_xlfn.IFNA((VLOOKUP(F1528,help!$C$2:$F$12,4,0))*(N1528*24),"")</f>
        <v/>
      </c>
      <c r="AP1528" s="17">
        <f t="shared" si="48"/>
        <v>0</v>
      </c>
    </row>
    <row r="1529" spans="2:42" ht="33" x14ac:dyDescent="0.25">
      <c r="B1529" s="13">
        <f>COUNTIFS($E$3:E1529,'تقرير منتج تام'!$E$4)</f>
        <v>8</v>
      </c>
      <c r="C1529" s="37"/>
      <c r="D1529" s="38"/>
      <c r="E1529" s="37"/>
      <c r="F1529" s="39"/>
      <c r="G1529" s="40"/>
      <c r="H1529" s="40"/>
      <c r="I1529" s="41"/>
      <c r="J1529" s="41"/>
      <c r="K1529" s="26" t="str">
        <f>_xlfn.IFNA(VLOOKUP(E1529,الاوردرات!$B$1:$C$600,2,0),"")</f>
        <v/>
      </c>
      <c r="L1529" s="52"/>
      <c r="N1529" s="21" t="str">
        <f t="shared" si="49"/>
        <v/>
      </c>
      <c r="O1529" s="22" t="str">
        <f>_xlfn.IFNA((VLOOKUP(F1529,help!$C$2:$F$12,4,0))*(N1529*24),"")</f>
        <v/>
      </c>
      <c r="AP1529" s="17">
        <f t="shared" si="48"/>
        <v>0</v>
      </c>
    </row>
    <row r="1530" spans="2:42" ht="33" x14ac:dyDescent="0.25">
      <c r="B1530" s="13">
        <f>COUNTIFS($E$3:E1530,'تقرير منتج تام'!$E$4)</f>
        <v>8</v>
      </c>
      <c r="C1530" s="37"/>
      <c r="D1530" s="38"/>
      <c r="E1530" s="37"/>
      <c r="F1530" s="39"/>
      <c r="G1530" s="40"/>
      <c r="H1530" s="40"/>
      <c r="I1530" s="41"/>
      <c r="J1530" s="41"/>
      <c r="K1530" s="26" t="str">
        <f>_xlfn.IFNA(VLOOKUP(E1530,الاوردرات!$B$1:$C$600,2,0),"")</f>
        <v/>
      </c>
      <c r="L1530" s="52"/>
      <c r="N1530" s="21" t="str">
        <f t="shared" si="49"/>
        <v/>
      </c>
      <c r="O1530" s="22" t="str">
        <f>_xlfn.IFNA((VLOOKUP(F1530,help!$C$2:$F$12,4,0))*(N1530*24),"")</f>
        <v/>
      </c>
      <c r="AP1530" s="17">
        <f t="shared" si="48"/>
        <v>0</v>
      </c>
    </row>
    <row r="1531" spans="2:42" ht="33" x14ac:dyDescent="0.25">
      <c r="B1531" s="13">
        <f>COUNTIFS($E$3:E1531,'تقرير منتج تام'!$E$4)</f>
        <v>8</v>
      </c>
      <c r="C1531" s="37"/>
      <c r="D1531" s="38"/>
      <c r="E1531" s="37"/>
      <c r="F1531" s="39"/>
      <c r="G1531" s="40"/>
      <c r="H1531" s="40"/>
      <c r="I1531" s="41"/>
      <c r="J1531" s="41"/>
      <c r="K1531" s="26" t="str">
        <f>_xlfn.IFNA(VLOOKUP(E1531,الاوردرات!$B$1:$C$600,2,0),"")</f>
        <v/>
      </c>
      <c r="L1531" s="52"/>
      <c r="N1531" s="21" t="str">
        <f t="shared" si="49"/>
        <v/>
      </c>
      <c r="O1531" s="22" t="str">
        <f>_xlfn.IFNA((VLOOKUP(F1531,help!$C$2:$F$12,4,0))*(N1531*24),"")</f>
        <v/>
      </c>
      <c r="AP1531" s="17">
        <f t="shared" si="48"/>
        <v>0</v>
      </c>
    </row>
    <row r="1532" spans="2:42" ht="33" x14ac:dyDescent="0.25">
      <c r="B1532" s="13">
        <f>COUNTIFS($E$3:E1532,'تقرير منتج تام'!$E$4)</f>
        <v>8</v>
      </c>
      <c r="C1532" s="37"/>
      <c r="D1532" s="38"/>
      <c r="E1532" s="37"/>
      <c r="F1532" s="39"/>
      <c r="G1532" s="40"/>
      <c r="H1532" s="40"/>
      <c r="I1532" s="41"/>
      <c r="J1532" s="41"/>
      <c r="K1532" s="26" t="str">
        <f>_xlfn.IFNA(VLOOKUP(E1532,الاوردرات!$B$1:$C$600,2,0),"")</f>
        <v/>
      </c>
      <c r="L1532" s="52"/>
      <c r="N1532" s="21" t="str">
        <f t="shared" si="49"/>
        <v/>
      </c>
      <c r="O1532" s="22" t="str">
        <f>_xlfn.IFNA((VLOOKUP(F1532,help!$C$2:$F$12,4,0))*(N1532*24),"")</f>
        <v/>
      </c>
      <c r="AP1532" s="17">
        <f t="shared" si="48"/>
        <v>0</v>
      </c>
    </row>
    <row r="1533" spans="2:42" ht="33" x14ac:dyDescent="0.25">
      <c r="B1533" s="13">
        <f>COUNTIFS($E$3:E1533,'تقرير منتج تام'!$E$4)</f>
        <v>8</v>
      </c>
      <c r="C1533" s="37"/>
      <c r="D1533" s="38"/>
      <c r="E1533" s="37"/>
      <c r="F1533" s="39"/>
      <c r="G1533" s="40"/>
      <c r="H1533" s="40"/>
      <c r="I1533" s="41"/>
      <c r="J1533" s="41"/>
      <c r="K1533" s="26" t="str">
        <f>_xlfn.IFNA(VLOOKUP(E1533,الاوردرات!$B$1:$C$600,2,0),"")</f>
        <v/>
      </c>
      <c r="L1533" s="52"/>
      <c r="N1533" s="21" t="str">
        <f t="shared" si="49"/>
        <v/>
      </c>
      <c r="O1533" s="22" t="str">
        <f>_xlfn.IFNA((VLOOKUP(F1533,help!$C$2:$F$12,4,0))*(N1533*24),"")</f>
        <v/>
      </c>
      <c r="AP1533" s="17">
        <f t="shared" si="48"/>
        <v>0</v>
      </c>
    </row>
    <row r="1534" spans="2:42" ht="33" x14ac:dyDescent="0.25">
      <c r="B1534" s="13">
        <f>COUNTIFS($E$3:E1534,'تقرير منتج تام'!$E$4)</f>
        <v>8</v>
      </c>
      <c r="C1534" s="37"/>
      <c r="D1534" s="38"/>
      <c r="E1534" s="37"/>
      <c r="F1534" s="39"/>
      <c r="G1534" s="40"/>
      <c r="H1534" s="40"/>
      <c r="I1534" s="41"/>
      <c r="J1534" s="41"/>
      <c r="K1534" s="26" t="str">
        <f>_xlfn.IFNA(VLOOKUP(E1534,الاوردرات!$B$1:$C$600,2,0),"")</f>
        <v/>
      </c>
      <c r="L1534" s="52"/>
      <c r="N1534" s="21" t="str">
        <f t="shared" si="49"/>
        <v/>
      </c>
      <c r="O1534" s="22" t="str">
        <f>_xlfn.IFNA((VLOOKUP(F1534,help!$C$2:$F$12,4,0))*(N1534*24),"")</f>
        <v/>
      </c>
      <c r="AP1534" s="17">
        <f t="shared" si="48"/>
        <v>0</v>
      </c>
    </row>
    <row r="1535" spans="2:42" ht="33" x14ac:dyDescent="0.25">
      <c r="B1535" s="13">
        <f>COUNTIFS($E$3:E1535,'تقرير منتج تام'!$E$4)</f>
        <v>8</v>
      </c>
      <c r="C1535" s="37"/>
      <c r="D1535" s="38"/>
      <c r="E1535" s="42"/>
      <c r="F1535" s="39"/>
      <c r="G1535" s="40"/>
      <c r="H1535" s="40"/>
      <c r="I1535" s="41"/>
      <c r="J1535" s="41"/>
      <c r="K1535" s="26" t="str">
        <f>_xlfn.IFNA(VLOOKUP(E1535,الاوردرات!$B$1:$C$600,2,0),"")</f>
        <v/>
      </c>
      <c r="L1535" s="52"/>
      <c r="N1535" s="21" t="str">
        <f t="shared" si="49"/>
        <v/>
      </c>
      <c r="O1535" s="22" t="str">
        <f>_xlfn.IFNA((VLOOKUP(F1535,help!$C$2:$F$12,4,0))*(N1535*24),"")</f>
        <v/>
      </c>
      <c r="AP1535" s="17">
        <f t="shared" si="48"/>
        <v>0</v>
      </c>
    </row>
    <row r="1536" spans="2:42" ht="33" x14ac:dyDescent="0.25">
      <c r="B1536" s="13">
        <f>COUNTIFS($E$3:E1536,'تقرير منتج تام'!$E$4)</f>
        <v>8</v>
      </c>
      <c r="C1536" s="37"/>
      <c r="D1536" s="38"/>
      <c r="E1536" s="42"/>
      <c r="F1536" s="39"/>
      <c r="G1536" s="40"/>
      <c r="H1536" s="40"/>
      <c r="I1536" s="41"/>
      <c r="J1536" s="41"/>
      <c r="K1536" s="26" t="str">
        <f>_xlfn.IFNA(VLOOKUP(E1536,الاوردرات!$B$1:$C$600,2,0),"")</f>
        <v/>
      </c>
      <c r="L1536" s="52"/>
      <c r="N1536" s="21" t="str">
        <f t="shared" si="49"/>
        <v/>
      </c>
      <c r="O1536" s="22" t="str">
        <f>_xlfn.IFNA((VLOOKUP(F1536,help!$C$2:$F$12,4,0))*(N1536*24),"")</f>
        <v/>
      </c>
      <c r="AP1536" s="17">
        <f t="shared" si="48"/>
        <v>0</v>
      </c>
    </row>
    <row r="1537" spans="2:42" ht="33" x14ac:dyDescent="0.25">
      <c r="B1537" s="13">
        <f>COUNTIFS($E$3:E1537,'تقرير منتج تام'!$E$4)</f>
        <v>8</v>
      </c>
      <c r="C1537" s="37"/>
      <c r="D1537" s="38"/>
      <c r="E1537" s="42"/>
      <c r="F1537" s="39"/>
      <c r="G1537" s="40"/>
      <c r="H1537" s="40"/>
      <c r="I1537" s="41"/>
      <c r="J1537" s="41"/>
      <c r="K1537" s="26" t="str">
        <f>_xlfn.IFNA(VLOOKUP(E1537,الاوردرات!$B$1:$C$600,2,0),"")</f>
        <v/>
      </c>
      <c r="L1537" s="52"/>
      <c r="N1537" s="21" t="str">
        <f t="shared" si="49"/>
        <v/>
      </c>
      <c r="O1537" s="22" t="str">
        <f>_xlfn.IFNA((VLOOKUP(F1537,help!$C$2:$F$12,4,0))*(N1537*24),"")</f>
        <v/>
      </c>
      <c r="AP1537" s="17">
        <f t="shared" si="48"/>
        <v>0</v>
      </c>
    </row>
    <row r="1538" spans="2:42" ht="33" x14ac:dyDescent="0.25">
      <c r="B1538" s="13">
        <f>COUNTIFS($E$3:E1538,'تقرير منتج تام'!$E$4)</f>
        <v>8</v>
      </c>
      <c r="C1538" s="37"/>
      <c r="D1538" s="38"/>
      <c r="E1538" s="42"/>
      <c r="F1538" s="39"/>
      <c r="G1538" s="40"/>
      <c r="H1538" s="40"/>
      <c r="I1538" s="41"/>
      <c r="J1538" s="41"/>
      <c r="K1538" s="26" t="str">
        <f>_xlfn.IFNA(VLOOKUP(E1538,الاوردرات!$B$1:$C$600,2,0),"")</f>
        <v/>
      </c>
      <c r="L1538" s="52"/>
      <c r="N1538" s="21" t="str">
        <f t="shared" si="49"/>
        <v/>
      </c>
      <c r="O1538" s="22" t="str">
        <f>_xlfn.IFNA((VLOOKUP(F1538,help!$C$2:$F$12,4,0))*(N1538*24),"")</f>
        <v/>
      </c>
      <c r="AP1538" s="17">
        <f t="shared" si="48"/>
        <v>0</v>
      </c>
    </row>
    <row r="1539" spans="2:42" ht="33" x14ac:dyDescent="0.25">
      <c r="B1539" s="13">
        <f>COUNTIFS($E$3:E1539,'تقرير منتج تام'!$E$4)</f>
        <v>8</v>
      </c>
      <c r="C1539" s="37"/>
      <c r="D1539" s="38"/>
      <c r="E1539" s="37"/>
      <c r="F1539" s="39"/>
      <c r="G1539" s="40"/>
      <c r="H1539" s="40"/>
      <c r="I1539" s="41"/>
      <c r="J1539" s="41"/>
      <c r="K1539" s="26" t="str">
        <f>_xlfn.IFNA(VLOOKUP(E1539,الاوردرات!$B$1:$C$600,2,0),"")</f>
        <v/>
      </c>
      <c r="L1539" s="52"/>
      <c r="N1539" s="21" t="str">
        <f t="shared" si="49"/>
        <v/>
      </c>
      <c r="O1539" s="22" t="str">
        <f>_xlfn.IFNA((VLOOKUP(F1539,help!$C$2:$F$12,4,0))*(N1539*24),"")</f>
        <v/>
      </c>
      <c r="AP1539" s="17">
        <f t="shared" si="48"/>
        <v>0</v>
      </c>
    </row>
    <row r="1540" spans="2:42" ht="33" x14ac:dyDescent="0.25">
      <c r="B1540" s="13">
        <f>COUNTIFS($E$3:E1540,'تقرير منتج تام'!$E$4)</f>
        <v>8</v>
      </c>
      <c r="C1540" s="37"/>
      <c r="D1540" s="38"/>
      <c r="E1540" s="37"/>
      <c r="F1540" s="39"/>
      <c r="G1540" s="40"/>
      <c r="H1540" s="40"/>
      <c r="I1540" s="41"/>
      <c r="J1540" s="41"/>
      <c r="K1540" s="26" t="str">
        <f>_xlfn.IFNA(VLOOKUP(E1540,الاوردرات!$B$1:$C$600,2,0),"")</f>
        <v/>
      </c>
      <c r="L1540" s="52"/>
      <c r="N1540" s="21" t="str">
        <f t="shared" si="49"/>
        <v/>
      </c>
      <c r="O1540" s="22" t="str">
        <f>_xlfn.IFNA((VLOOKUP(F1540,help!$C$2:$F$12,4,0))*(N1540*24),"")</f>
        <v/>
      </c>
      <c r="AP1540" s="17">
        <f t="shared" ref="AP1540:AP1603" si="50">D1540</f>
        <v>0</v>
      </c>
    </row>
    <row r="1541" spans="2:42" ht="33" x14ac:dyDescent="0.25">
      <c r="B1541" s="13">
        <f>COUNTIFS($E$3:E1541,'تقرير منتج تام'!$E$4)</f>
        <v>8</v>
      </c>
      <c r="C1541" s="37"/>
      <c r="D1541" s="38"/>
      <c r="E1541" s="37"/>
      <c r="F1541" s="39"/>
      <c r="G1541" s="40"/>
      <c r="H1541" s="40"/>
      <c r="I1541" s="41"/>
      <c r="J1541" s="41"/>
      <c r="K1541" s="26" t="str">
        <f>_xlfn.IFNA(VLOOKUP(E1541,الاوردرات!$B$1:$C$600,2,0),"")</f>
        <v/>
      </c>
      <c r="L1541" s="52"/>
      <c r="N1541" s="21" t="str">
        <f t="shared" si="49"/>
        <v/>
      </c>
      <c r="O1541" s="22" t="str">
        <f>_xlfn.IFNA((VLOOKUP(F1541,help!$C$2:$F$12,4,0))*(N1541*24),"")</f>
        <v/>
      </c>
      <c r="AP1541" s="17">
        <f t="shared" si="50"/>
        <v>0</v>
      </c>
    </row>
    <row r="1542" spans="2:42" ht="33" x14ac:dyDescent="0.25">
      <c r="B1542" s="13">
        <f>COUNTIFS($E$3:E1542,'تقرير منتج تام'!$E$4)</f>
        <v>8</v>
      </c>
      <c r="C1542" s="37"/>
      <c r="D1542" s="38"/>
      <c r="E1542" s="37"/>
      <c r="F1542" s="39"/>
      <c r="G1542" s="40"/>
      <c r="H1542" s="40"/>
      <c r="I1542" s="41"/>
      <c r="J1542" s="41"/>
      <c r="K1542" s="26" t="str">
        <f>_xlfn.IFNA(VLOOKUP(E1542,الاوردرات!$B$1:$C$600,2,0),"")</f>
        <v/>
      </c>
      <c r="L1542" s="52"/>
      <c r="N1542" s="21" t="str">
        <f t="shared" si="49"/>
        <v/>
      </c>
      <c r="O1542" s="22" t="str">
        <f>_xlfn.IFNA((VLOOKUP(F1542,help!$C$2:$F$12,4,0))*(N1542*24),"")</f>
        <v/>
      </c>
      <c r="AP1542" s="17">
        <f t="shared" si="50"/>
        <v>0</v>
      </c>
    </row>
    <row r="1543" spans="2:42" ht="33" x14ac:dyDescent="0.25">
      <c r="B1543" s="13">
        <f>COUNTIFS($E$3:E1543,'تقرير منتج تام'!$E$4)</f>
        <v>8</v>
      </c>
      <c r="C1543" s="37"/>
      <c r="D1543" s="38"/>
      <c r="E1543" s="37"/>
      <c r="F1543" s="39"/>
      <c r="G1543" s="40"/>
      <c r="H1543" s="40"/>
      <c r="I1543" s="41"/>
      <c r="J1543" s="41"/>
      <c r="K1543" s="26" t="str">
        <f>_xlfn.IFNA(VLOOKUP(E1543,الاوردرات!$B$1:$C$600,2,0),"")</f>
        <v/>
      </c>
      <c r="L1543" s="52"/>
      <c r="N1543" s="21" t="str">
        <f t="shared" si="49"/>
        <v/>
      </c>
      <c r="O1543" s="22" t="str">
        <f>_xlfn.IFNA((VLOOKUP(F1543,help!$C$2:$F$12,4,0))*(N1543*24),"")</f>
        <v/>
      </c>
      <c r="AP1543" s="17">
        <f t="shared" si="50"/>
        <v>0</v>
      </c>
    </row>
    <row r="1544" spans="2:42" ht="33" x14ac:dyDescent="0.25">
      <c r="B1544" s="13">
        <f>COUNTIFS($E$3:E1544,'تقرير منتج تام'!$E$4)</f>
        <v>8</v>
      </c>
      <c r="C1544" s="37"/>
      <c r="D1544" s="38"/>
      <c r="E1544" s="37"/>
      <c r="F1544" s="39"/>
      <c r="G1544" s="40"/>
      <c r="H1544" s="40"/>
      <c r="I1544" s="41"/>
      <c r="J1544" s="41"/>
      <c r="K1544" s="26" t="str">
        <f>_xlfn.IFNA(VLOOKUP(E1544,الاوردرات!$B$1:$C$600,2,0),"")</f>
        <v/>
      </c>
      <c r="L1544" s="52"/>
      <c r="N1544" s="21" t="str">
        <f t="shared" si="49"/>
        <v/>
      </c>
      <c r="O1544" s="22" t="str">
        <f>_xlfn.IFNA((VLOOKUP(F1544,help!$C$2:$F$12,4,0))*(N1544*24),"")</f>
        <v/>
      </c>
      <c r="AP1544" s="17">
        <f t="shared" si="50"/>
        <v>0</v>
      </c>
    </row>
    <row r="1545" spans="2:42" ht="33" x14ac:dyDescent="0.25">
      <c r="B1545" s="13">
        <f>COUNTIFS($E$3:E1545,'تقرير منتج تام'!$E$4)</f>
        <v>8</v>
      </c>
      <c r="C1545" s="37"/>
      <c r="D1545" s="38"/>
      <c r="E1545" s="37"/>
      <c r="F1545" s="39"/>
      <c r="G1545" s="40"/>
      <c r="H1545" s="40"/>
      <c r="I1545" s="41"/>
      <c r="J1545" s="41"/>
      <c r="K1545" s="26" t="str">
        <f>_xlfn.IFNA(VLOOKUP(E1545,الاوردرات!$B$1:$C$600,2,0),"")</f>
        <v/>
      </c>
      <c r="L1545" s="52"/>
      <c r="N1545" s="21" t="str">
        <f t="shared" si="49"/>
        <v/>
      </c>
      <c r="O1545" s="22" t="str">
        <f>_xlfn.IFNA((VLOOKUP(F1545,help!$C$2:$F$12,4,0))*(N1545*24),"")</f>
        <v/>
      </c>
      <c r="AP1545" s="17">
        <f t="shared" si="50"/>
        <v>0</v>
      </c>
    </row>
    <row r="1546" spans="2:42" ht="33" x14ac:dyDescent="0.25">
      <c r="B1546" s="13">
        <f>COUNTIFS($E$3:E1546,'تقرير منتج تام'!$E$4)</f>
        <v>8</v>
      </c>
      <c r="C1546" s="37"/>
      <c r="D1546" s="38"/>
      <c r="E1546" s="37"/>
      <c r="F1546" s="39"/>
      <c r="G1546" s="40"/>
      <c r="H1546" s="40"/>
      <c r="I1546" s="41"/>
      <c r="J1546" s="41"/>
      <c r="K1546" s="26" t="str">
        <f>_xlfn.IFNA(VLOOKUP(E1546,الاوردرات!$B$1:$C$600,2,0),"")</f>
        <v/>
      </c>
      <c r="L1546" s="52"/>
      <c r="N1546" s="21" t="str">
        <f t="shared" si="49"/>
        <v/>
      </c>
      <c r="O1546" s="22" t="str">
        <f>_xlfn.IFNA((VLOOKUP(F1546,help!$C$2:$F$12,4,0))*(N1546*24),"")</f>
        <v/>
      </c>
      <c r="AP1546" s="17">
        <f t="shared" si="50"/>
        <v>0</v>
      </c>
    </row>
    <row r="1547" spans="2:42" ht="33" x14ac:dyDescent="0.25">
      <c r="B1547" s="13">
        <f>COUNTIFS($E$3:E1547,'تقرير منتج تام'!$E$4)</f>
        <v>8</v>
      </c>
      <c r="C1547" s="37"/>
      <c r="D1547" s="38"/>
      <c r="E1547" s="37"/>
      <c r="F1547" s="39"/>
      <c r="G1547" s="40"/>
      <c r="H1547" s="40"/>
      <c r="I1547" s="41"/>
      <c r="J1547" s="41"/>
      <c r="K1547" s="26" t="str">
        <f>_xlfn.IFNA(VLOOKUP(E1547,الاوردرات!$B$1:$C$600,2,0),"")</f>
        <v/>
      </c>
      <c r="L1547" s="52"/>
      <c r="N1547" s="21" t="str">
        <f t="shared" si="49"/>
        <v/>
      </c>
      <c r="O1547" s="22" t="str">
        <f>_xlfn.IFNA((VLOOKUP(F1547,help!$C$2:$F$12,4,0))*(N1547*24),"")</f>
        <v/>
      </c>
      <c r="AP1547" s="17">
        <f t="shared" si="50"/>
        <v>0</v>
      </c>
    </row>
    <row r="1548" spans="2:42" ht="33" x14ac:dyDescent="0.25">
      <c r="B1548" s="13">
        <f>COUNTIFS($E$3:E1548,'تقرير منتج تام'!$E$4)</f>
        <v>8</v>
      </c>
      <c r="C1548" s="37"/>
      <c r="D1548" s="38"/>
      <c r="E1548" s="37"/>
      <c r="F1548" s="39"/>
      <c r="G1548" s="40"/>
      <c r="H1548" s="40"/>
      <c r="I1548" s="41"/>
      <c r="J1548" s="41"/>
      <c r="K1548" s="26" t="str">
        <f>_xlfn.IFNA(VLOOKUP(E1548,الاوردرات!$B$1:$C$600,2,0),"")</f>
        <v/>
      </c>
      <c r="L1548" s="52"/>
      <c r="N1548" s="21" t="str">
        <f t="shared" si="49"/>
        <v/>
      </c>
      <c r="O1548" s="22" t="str">
        <f>_xlfn.IFNA((VLOOKUP(F1548,help!$C$2:$F$12,4,0))*(N1548*24),"")</f>
        <v/>
      </c>
      <c r="AP1548" s="17">
        <f t="shared" si="50"/>
        <v>0</v>
      </c>
    </row>
    <row r="1549" spans="2:42" ht="33" x14ac:dyDescent="0.25">
      <c r="B1549" s="13">
        <f>COUNTIFS($E$3:E1549,'تقرير منتج تام'!$E$4)</f>
        <v>8</v>
      </c>
      <c r="C1549" s="37"/>
      <c r="D1549" s="38"/>
      <c r="E1549" s="37"/>
      <c r="F1549" s="39"/>
      <c r="G1549" s="40"/>
      <c r="H1549" s="40"/>
      <c r="I1549" s="41"/>
      <c r="J1549" s="41"/>
      <c r="K1549" s="26" t="str">
        <f>_xlfn.IFNA(VLOOKUP(E1549,الاوردرات!$B$1:$C$600,2,0),"")</f>
        <v/>
      </c>
      <c r="L1549" s="52"/>
      <c r="N1549" s="21" t="str">
        <f t="shared" si="49"/>
        <v/>
      </c>
      <c r="O1549" s="22" t="str">
        <f>_xlfn.IFNA((VLOOKUP(F1549,help!$C$2:$F$12,4,0))*(N1549*24),"")</f>
        <v/>
      </c>
      <c r="AP1549" s="17">
        <f t="shared" si="50"/>
        <v>0</v>
      </c>
    </row>
    <row r="1550" spans="2:42" ht="33" x14ac:dyDescent="0.25">
      <c r="B1550" s="13">
        <f>COUNTIFS($E$3:E1550,'تقرير منتج تام'!$E$4)</f>
        <v>8</v>
      </c>
      <c r="C1550" s="37"/>
      <c r="D1550" s="38"/>
      <c r="E1550" s="37"/>
      <c r="F1550" s="39"/>
      <c r="G1550" s="40"/>
      <c r="H1550" s="40"/>
      <c r="I1550" s="41"/>
      <c r="J1550" s="41"/>
      <c r="K1550" s="26" t="str">
        <f>_xlfn.IFNA(VLOOKUP(E1550,الاوردرات!$B$1:$C$600,2,0),"")</f>
        <v/>
      </c>
      <c r="L1550" s="52"/>
      <c r="N1550" s="21" t="str">
        <f t="shared" si="49"/>
        <v/>
      </c>
      <c r="O1550" s="22" t="str">
        <f>_xlfn.IFNA((VLOOKUP(F1550,help!$C$2:$F$12,4,0))*(N1550*24),"")</f>
        <v/>
      </c>
      <c r="AP1550" s="17">
        <f t="shared" si="50"/>
        <v>0</v>
      </c>
    </row>
    <row r="1551" spans="2:42" ht="33" x14ac:dyDescent="0.25">
      <c r="B1551" s="13">
        <f>COUNTIFS($E$3:E1551,'تقرير منتج تام'!$E$4)</f>
        <v>8</v>
      </c>
      <c r="C1551" s="37"/>
      <c r="D1551" s="38"/>
      <c r="E1551" s="37"/>
      <c r="F1551" s="39"/>
      <c r="G1551" s="40"/>
      <c r="H1551" s="40"/>
      <c r="I1551" s="41"/>
      <c r="J1551" s="41"/>
      <c r="K1551" s="26" t="str">
        <f>_xlfn.IFNA(VLOOKUP(E1551,الاوردرات!$B$1:$C$600,2,0),"")</f>
        <v/>
      </c>
      <c r="L1551" s="52"/>
      <c r="N1551" s="21" t="str">
        <f t="shared" si="49"/>
        <v/>
      </c>
      <c r="O1551" s="22" t="str">
        <f>_xlfn.IFNA((VLOOKUP(F1551,help!$C$2:$F$12,4,0))*(N1551*24),"")</f>
        <v/>
      </c>
      <c r="AP1551" s="17">
        <f t="shared" si="50"/>
        <v>0</v>
      </c>
    </row>
    <row r="1552" spans="2:42" ht="33" x14ac:dyDescent="0.25">
      <c r="B1552" s="13">
        <f>COUNTIFS($E$3:E1552,'تقرير منتج تام'!$E$4)</f>
        <v>8</v>
      </c>
      <c r="C1552" s="37"/>
      <c r="D1552" s="38"/>
      <c r="E1552" s="37"/>
      <c r="F1552" s="39"/>
      <c r="G1552" s="40"/>
      <c r="H1552" s="40"/>
      <c r="I1552" s="41"/>
      <c r="J1552" s="41"/>
      <c r="K1552" s="26" t="str">
        <f>_xlfn.IFNA(VLOOKUP(E1552,الاوردرات!$B$1:$C$600,2,0),"")</f>
        <v/>
      </c>
      <c r="L1552" s="52"/>
      <c r="N1552" s="21" t="str">
        <f t="shared" si="49"/>
        <v/>
      </c>
      <c r="O1552" s="22" t="str">
        <f>_xlfn.IFNA((VLOOKUP(F1552,help!$C$2:$F$12,4,0))*(N1552*24),"")</f>
        <v/>
      </c>
      <c r="AP1552" s="17">
        <f t="shared" si="50"/>
        <v>0</v>
      </c>
    </row>
    <row r="1553" spans="2:42" ht="33" x14ac:dyDescent="0.25">
      <c r="B1553" s="13">
        <f>COUNTIFS($E$3:E1553,'تقرير منتج تام'!$E$4)</f>
        <v>8</v>
      </c>
      <c r="C1553" s="37"/>
      <c r="D1553" s="38"/>
      <c r="E1553" s="37"/>
      <c r="F1553" s="39"/>
      <c r="G1553" s="40"/>
      <c r="H1553" s="40"/>
      <c r="I1553" s="41"/>
      <c r="J1553" s="41"/>
      <c r="K1553" s="26" t="str">
        <f>_xlfn.IFNA(VLOOKUP(E1553,الاوردرات!$B$1:$C$600,2,0),"")</f>
        <v/>
      </c>
      <c r="L1553" s="52"/>
      <c r="N1553" s="21" t="str">
        <f t="shared" si="49"/>
        <v/>
      </c>
      <c r="O1553" s="22" t="str">
        <f>_xlfn.IFNA((VLOOKUP(F1553,help!$C$2:$F$12,4,0))*(N1553*24),"")</f>
        <v/>
      </c>
      <c r="AP1553" s="17">
        <f t="shared" si="50"/>
        <v>0</v>
      </c>
    </row>
    <row r="1554" spans="2:42" ht="33" x14ac:dyDescent="0.25">
      <c r="B1554" s="13">
        <f>COUNTIFS($E$3:E1554,'تقرير منتج تام'!$E$4)</f>
        <v>8</v>
      </c>
      <c r="C1554" s="37"/>
      <c r="D1554" s="38"/>
      <c r="E1554" s="37"/>
      <c r="F1554" s="39"/>
      <c r="G1554" s="40"/>
      <c r="H1554" s="40"/>
      <c r="I1554" s="41"/>
      <c r="J1554" s="41"/>
      <c r="K1554" s="26" t="str">
        <f>_xlfn.IFNA(VLOOKUP(E1554,الاوردرات!$B$1:$C$600,2,0),"")</f>
        <v/>
      </c>
      <c r="L1554" s="52"/>
      <c r="N1554" s="21" t="str">
        <f t="shared" si="49"/>
        <v/>
      </c>
      <c r="O1554" s="22" t="str">
        <f>_xlfn.IFNA((VLOOKUP(F1554,help!$C$2:$F$12,4,0))*(N1554*24),"")</f>
        <v/>
      </c>
      <c r="AP1554" s="17">
        <f t="shared" si="50"/>
        <v>0</v>
      </c>
    </row>
    <row r="1555" spans="2:42" ht="33" x14ac:dyDescent="0.25">
      <c r="B1555" s="13">
        <f>COUNTIFS($E$3:E1555,'تقرير منتج تام'!$E$4)</f>
        <v>8</v>
      </c>
      <c r="C1555" s="37"/>
      <c r="D1555" s="38"/>
      <c r="E1555" s="37"/>
      <c r="F1555" s="39"/>
      <c r="G1555" s="40"/>
      <c r="H1555" s="40"/>
      <c r="I1555" s="41"/>
      <c r="J1555" s="41"/>
      <c r="K1555" s="26" t="str">
        <f>_xlfn.IFNA(VLOOKUP(E1555,الاوردرات!$B$1:$C$600,2,0),"")</f>
        <v/>
      </c>
      <c r="L1555" s="52"/>
      <c r="N1555" s="21" t="str">
        <f t="shared" si="49"/>
        <v/>
      </c>
      <c r="O1555" s="22" t="str">
        <f>_xlfn.IFNA((VLOOKUP(F1555,help!$C$2:$F$12,4,0))*(N1555*24),"")</f>
        <v/>
      </c>
      <c r="AP1555" s="17">
        <f t="shared" si="50"/>
        <v>0</v>
      </c>
    </row>
    <row r="1556" spans="2:42" ht="33" x14ac:dyDescent="0.25">
      <c r="B1556" s="13">
        <f>COUNTIFS($E$3:E1556,'تقرير منتج تام'!$E$4)</f>
        <v>8</v>
      </c>
      <c r="C1556" s="37"/>
      <c r="D1556" s="38"/>
      <c r="E1556" s="37"/>
      <c r="F1556" s="39"/>
      <c r="G1556" s="40"/>
      <c r="H1556" s="40"/>
      <c r="I1556" s="41"/>
      <c r="J1556" s="41"/>
      <c r="K1556" s="26" t="str">
        <f>_xlfn.IFNA(VLOOKUP(E1556,الاوردرات!$B$1:$C$600,2,0),"")</f>
        <v/>
      </c>
      <c r="L1556" s="52"/>
      <c r="N1556" s="21" t="str">
        <f t="shared" si="49"/>
        <v/>
      </c>
      <c r="O1556" s="22" t="str">
        <f>_xlfn.IFNA((VLOOKUP(F1556,help!$C$2:$F$12,4,0))*(N1556*24),"")</f>
        <v/>
      </c>
      <c r="AP1556" s="17">
        <f t="shared" si="50"/>
        <v>0</v>
      </c>
    </row>
    <row r="1557" spans="2:42" ht="33" x14ac:dyDescent="0.25">
      <c r="B1557" s="13">
        <f>COUNTIFS($E$3:E1557,'تقرير منتج تام'!$E$4)</f>
        <v>8</v>
      </c>
      <c r="C1557" s="37"/>
      <c r="D1557" s="38"/>
      <c r="E1557" s="37"/>
      <c r="F1557" s="39"/>
      <c r="G1557" s="40"/>
      <c r="H1557" s="40"/>
      <c r="I1557" s="41"/>
      <c r="J1557" s="41"/>
      <c r="K1557" s="26" t="str">
        <f>_xlfn.IFNA(VLOOKUP(E1557,الاوردرات!$B$1:$C$600,2,0),"")</f>
        <v/>
      </c>
      <c r="L1557" s="52"/>
      <c r="N1557" s="21" t="str">
        <f t="shared" si="49"/>
        <v/>
      </c>
      <c r="O1557" s="22" t="str">
        <f>_xlfn.IFNA((VLOOKUP(F1557,help!$C$2:$F$12,4,0))*(N1557*24),"")</f>
        <v/>
      </c>
      <c r="AP1557" s="17">
        <f t="shared" si="50"/>
        <v>0</v>
      </c>
    </row>
    <row r="1558" spans="2:42" ht="33" x14ac:dyDescent="0.25">
      <c r="B1558" s="13">
        <f>COUNTIFS($E$3:E1558,'تقرير منتج تام'!$E$4)</f>
        <v>8</v>
      </c>
      <c r="C1558" s="37"/>
      <c r="D1558" s="38"/>
      <c r="E1558" s="37"/>
      <c r="F1558" s="39"/>
      <c r="G1558" s="40"/>
      <c r="H1558" s="40"/>
      <c r="I1558" s="41"/>
      <c r="J1558" s="41"/>
      <c r="K1558" s="26" t="str">
        <f>_xlfn.IFNA(VLOOKUP(E1558,الاوردرات!$B$1:$C$600,2,0),"")</f>
        <v/>
      </c>
      <c r="L1558" s="52"/>
      <c r="N1558" s="21" t="str">
        <f t="shared" si="49"/>
        <v/>
      </c>
      <c r="O1558" s="22" t="str">
        <f>_xlfn.IFNA((VLOOKUP(F1558,help!$C$2:$F$12,4,0))*(N1558*24),"")</f>
        <v/>
      </c>
      <c r="AP1558" s="17">
        <f t="shared" si="50"/>
        <v>0</v>
      </c>
    </row>
    <row r="1559" spans="2:42" ht="33" x14ac:dyDescent="0.25">
      <c r="B1559" s="13">
        <f>COUNTIFS($E$3:E1559,'تقرير منتج تام'!$E$4)</f>
        <v>8</v>
      </c>
      <c r="C1559" s="37"/>
      <c r="D1559" s="38"/>
      <c r="E1559" s="37"/>
      <c r="F1559" s="39"/>
      <c r="G1559" s="40"/>
      <c r="H1559" s="40"/>
      <c r="I1559" s="41"/>
      <c r="J1559" s="41"/>
      <c r="K1559" s="26" t="str">
        <f>_xlfn.IFNA(VLOOKUP(E1559,الاوردرات!$B$1:$C$600,2,0),"")</f>
        <v/>
      </c>
      <c r="L1559" s="52"/>
      <c r="N1559" s="21" t="str">
        <f t="shared" si="49"/>
        <v/>
      </c>
      <c r="O1559" s="22" t="str">
        <f>_xlfn.IFNA((VLOOKUP(F1559,help!$C$2:$F$12,4,0))*(N1559*24),"")</f>
        <v/>
      </c>
      <c r="AP1559" s="17">
        <f t="shared" si="50"/>
        <v>0</v>
      </c>
    </row>
    <row r="1560" spans="2:42" ht="33" x14ac:dyDescent="0.25">
      <c r="B1560" s="13">
        <f>COUNTIFS($E$3:E1560,'تقرير منتج تام'!$E$4)</f>
        <v>8</v>
      </c>
      <c r="C1560" s="37"/>
      <c r="D1560" s="38"/>
      <c r="E1560" s="37"/>
      <c r="F1560" s="39"/>
      <c r="G1560" s="40"/>
      <c r="H1560" s="40"/>
      <c r="I1560" s="41"/>
      <c r="J1560" s="41"/>
      <c r="K1560" s="26" t="str">
        <f>_xlfn.IFNA(VLOOKUP(E1560,الاوردرات!$B$1:$C$600,2,0),"")</f>
        <v/>
      </c>
      <c r="L1560" s="52"/>
      <c r="N1560" s="21" t="str">
        <f t="shared" si="49"/>
        <v/>
      </c>
      <c r="O1560" s="22" t="str">
        <f>_xlfn.IFNA((VLOOKUP(F1560,help!$C$2:$F$12,4,0))*(N1560*24),"")</f>
        <v/>
      </c>
      <c r="AP1560" s="17">
        <f t="shared" si="50"/>
        <v>0</v>
      </c>
    </row>
    <row r="1561" spans="2:42" ht="33" x14ac:dyDescent="0.25">
      <c r="B1561" s="13">
        <f>COUNTIFS($E$3:E1561,'تقرير منتج تام'!$E$4)</f>
        <v>8</v>
      </c>
      <c r="C1561" s="37"/>
      <c r="D1561" s="38"/>
      <c r="E1561" s="37"/>
      <c r="F1561" s="39"/>
      <c r="G1561" s="40"/>
      <c r="H1561" s="40"/>
      <c r="I1561" s="41"/>
      <c r="J1561" s="41"/>
      <c r="K1561" s="26" t="str">
        <f>_xlfn.IFNA(VLOOKUP(E1561,الاوردرات!$B$1:$C$600,2,0),"")</f>
        <v/>
      </c>
      <c r="L1561" s="52"/>
      <c r="N1561" s="21" t="str">
        <f t="shared" si="49"/>
        <v/>
      </c>
      <c r="O1561" s="22" t="str">
        <f>_xlfn.IFNA((VLOOKUP(F1561,help!$C$2:$F$12,4,0))*(N1561*24),"")</f>
        <v/>
      </c>
      <c r="AP1561" s="17">
        <f t="shared" si="50"/>
        <v>0</v>
      </c>
    </row>
    <row r="1562" spans="2:42" ht="33" x14ac:dyDescent="0.25">
      <c r="B1562" s="13">
        <f>COUNTIFS($E$3:E1562,'تقرير منتج تام'!$E$4)</f>
        <v>8</v>
      </c>
      <c r="C1562" s="37"/>
      <c r="D1562" s="38"/>
      <c r="E1562" s="37"/>
      <c r="F1562" s="39"/>
      <c r="G1562" s="40"/>
      <c r="H1562" s="40"/>
      <c r="I1562" s="41"/>
      <c r="J1562" s="41"/>
      <c r="K1562" s="26" t="str">
        <f>_xlfn.IFNA(VLOOKUP(E1562,الاوردرات!$B$1:$C$600,2,0),"")</f>
        <v/>
      </c>
      <c r="L1562" s="52"/>
      <c r="N1562" s="21" t="str">
        <f t="shared" si="49"/>
        <v/>
      </c>
      <c r="O1562" s="22" t="str">
        <f>_xlfn.IFNA((VLOOKUP(F1562,help!$C$2:$F$12,4,0))*(N1562*24),"")</f>
        <v/>
      </c>
      <c r="AP1562" s="17">
        <f t="shared" si="50"/>
        <v>0</v>
      </c>
    </row>
    <row r="1563" spans="2:42" ht="33" x14ac:dyDescent="0.25">
      <c r="B1563" s="13">
        <f>COUNTIFS($E$3:E1563,'تقرير منتج تام'!$E$4)</f>
        <v>8</v>
      </c>
      <c r="C1563" s="37"/>
      <c r="D1563" s="38"/>
      <c r="E1563" s="37"/>
      <c r="F1563" s="39"/>
      <c r="G1563" s="40"/>
      <c r="H1563" s="40"/>
      <c r="I1563" s="41"/>
      <c r="J1563" s="41"/>
      <c r="K1563" s="26" t="str">
        <f>_xlfn.IFNA(VLOOKUP(E1563,الاوردرات!$B$1:$C$600,2,0),"")</f>
        <v/>
      </c>
      <c r="L1563" s="52"/>
      <c r="N1563" s="21" t="str">
        <f t="shared" si="49"/>
        <v/>
      </c>
      <c r="O1563" s="22" t="str">
        <f>_xlfn.IFNA((VLOOKUP(F1563,help!$C$2:$F$12,4,0))*(N1563*24),"")</f>
        <v/>
      </c>
      <c r="AP1563" s="17">
        <f t="shared" si="50"/>
        <v>0</v>
      </c>
    </row>
    <row r="1564" spans="2:42" ht="33" x14ac:dyDescent="0.25">
      <c r="B1564" s="13">
        <f>COUNTIFS($E$3:E1564,'تقرير منتج تام'!$E$4)</f>
        <v>8</v>
      </c>
      <c r="C1564" s="37"/>
      <c r="D1564" s="38"/>
      <c r="E1564" s="37"/>
      <c r="F1564" s="39"/>
      <c r="G1564" s="40"/>
      <c r="H1564" s="40"/>
      <c r="I1564" s="41"/>
      <c r="J1564" s="41"/>
      <c r="K1564" s="26" t="str">
        <f>_xlfn.IFNA(VLOOKUP(E1564,الاوردرات!$B$1:$C$600,2,0),"")</f>
        <v/>
      </c>
      <c r="L1564" s="52"/>
      <c r="N1564" s="21" t="str">
        <f t="shared" si="49"/>
        <v/>
      </c>
      <c r="O1564" s="22" t="str">
        <f>_xlfn.IFNA((VLOOKUP(F1564,help!$C$2:$F$12,4,0))*(N1564*24),"")</f>
        <v/>
      </c>
      <c r="AP1564" s="17">
        <f t="shared" si="50"/>
        <v>0</v>
      </c>
    </row>
    <row r="1565" spans="2:42" ht="33" x14ac:dyDescent="0.25">
      <c r="B1565" s="13">
        <f>COUNTIFS($E$3:E1565,'تقرير منتج تام'!$E$4)</f>
        <v>8</v>
      </c>
      <c r="C1565" s="37"/>
      <c r="D1565" s="38"/>
      <c r="E1565" s="37"/>
      <c r="F1565" s="39"/>
      <c r="G1565" s="40"/>
      <c r="H1565" s="40"/>
      <c r="I1565" s="41"/>
      <c r="J1565" s="41"/>
      <c r="K1565" s="26" t="str">
        <f>_xlfn.IFNA(VLOOKUP(E1565,الاوردرات!$B$1:$C$600,2,0),"")</f>
        <v/>
      </c>
      <c r="L1565" s="52"/>
      <c r="N1565" s="21" t="str">
        <f t="shared" si="49"/>
        <v/>
      </c>
      <c r="O1565" s="22" t="str">
        <f>_xlfn.IFNA((VLOOKUP(F1565,help!$C$2:$F$12,4,0))*(N1565*24),"")</f>
        <v/>
      </c>
      <c r="AP1565" s="17">
        <f t="shared" si="50"/>
        <v>0</v>
      </c>
    </row>
    <row r="1566" spans="2:42" ht="33" x14ac:dyDescent="0.25">
      <c r="B1566" s="13">
        <f>COUNTIFS($E$3:E1566,'تقرير منتج تام'!$E$4)</f>
        <v>8</v>
      </c>
      <c r="C1566" s="37"/>
      <c r="D1566" s="38"/>
      <c r="E1566" s="37"/>
      <c r="F1566" s="39"/>
      <c r="G1566" s="40"/>
      <c r="H1566" s="40"/>
      <c r="I1566" s="41"/>
      <c r="J1566" s="41"/>
      <c r="K1566" s="26" t="str">
        <f>_xlfn.IFNA(VLOOKUP(E1566,الاوردرات!$B$1:$C$600,2,0),"")</f>
        <v/>
      </c>
      <c r="L1566" s="52"/>
      <c r="N1566" s="21" t="str">
        <f t="shared" si="49"/>
        <v/>
      </c>
      <c r="O1566" s="22" t="str">
        <f>_xlfn.IFNA((VLOOKUP(F1566,help!$C$2:$F$12,4,0))*(N1566*24),"")</f>
        <v/>
      </c>
      <c r="AP1566" s="17">
        <f t="shared" si="50"/>
        <v>0</v>
      </c>
    </row>
    <row r="1567" spans="2:42" ht="33" x14ac:dyDescent="0.25">
      <c r="B1567" s="13">
        <f>COUNTIFS($E$3:E1567,'تقرير منتج تام'!$E$4)</f>
        <v>8</v>
      </c>
      <c r="C1567" s="37"/>
      <c r="D1567" s="38"/>
      <c r="E1567" s="37"/>
      <c r="F1567" s="39"/>
      <c r="G1567" s="40"/>
      <c r="H1567" s="40"/>
      <c r="I1567" s="41"/>
      <c r="J1567" s="41"/>
      <c r="K1567" s="26" t="str">
        <f>_xlfn.IFNA(VLOOKUP(E1567,الاوردرات!$B$1:$C$600,2,0),"")</f>
        <v/>
      </c>
      <c r="L1567" s="52"/>
      <c r="N1567" s="21" t="str">
        <f t="shared" si="49"/>
        <v/>
      </c>
      <c r="O1567" s="22" t="str">
        <f>_xlfn.IFNA((VLOOKUP(F1567,help!$C$2:$F$12,4,0))*(N1567*24),"")</f>
        <v/>
      </c>
      <c r="AP1567" s="17">
        <f t="shared" si="50"/>
        <v>0</v>
      </c>
    </row>
    <row r="1568" spans="2:42" ht="33" x14ac:dyDescent="0.25">
      <c r="B1568" s="13">
        <f>COUNTIFS($E$3:E1568,'تقرير منتج تام'!$E$4)</f>
        <v>8</v>
      </c>
      <c r="C1568" s="37"/>
      <c r="D1568" s="38"/>
      <c r="E1568" s="37"/>
      <c r="F1568" s="39"/>
      <c r="G1568" s="40"/>
      <c r="H1568" s="40"/>
      <c r="I1568" s="41"/>
      <c r="J1568" s="41"/>
      <c r="K1568" s="26" t="str">
        <f>_xlfn.IFNA(VLOOKUP(E1568,الاوردرات!$B$1:$C$600,2,0),"")</f>
        <v/>
      </c>
      <c r="L1568" s="52"/>
      <c r="N1568" s="21" t="str">
        <f t="shared" si="49"/>
        <v/>
      </c>
      <c r="O1568" s="22" t="str">
        <f>_xlfn.IFNA((VLOOKUP(F1568,help!$C$2:$F$12,4,0))*(N1568*24),"")</f>
        <v/>
      </c>
      <c r="AP1568" s="17">
        <f t="shared" si="50"/>
        <v>0</v>
      </c>
    </row>
    <row r="1569" spans="2:42" ht="33" x14ac:dyDescent="0.25">
      <c r="B1569" s="13">
        <f>COUNTIFS($E$3:E1569,'تقرير منتج تام'!$E$4)</f>
        <v>8</v>
      </c>
      <c r="C1569" s="37"/>
      <c r="D1569" s="38"/>
      <c r="E1569" s="37"/>
      <c r="F1569" s="39"/>
      <c r="G1569" s="40"/>
      <c r="H1569" s="40"/>
      <c r="I1569" s="41"/>
      <c r="J1569" s="41"/>
      <c r="K1569" s="26" t="str">
        <f>_xlfn.IFNA(VLOOKUP(E1569,الاوردرات!$B$1:$C$600,2,0),"")</f>
        <v/>
      </c>
      <c r="L1569" s="52"/>
      <c r="N1569" s="21" t="str">
        <f t="shared" si="49"/>
        <v/>
      </c>
      <c r="O1569" s="22" t="str">
        <f>_xlfn.IFNA((VLOOKUP(F1569,help!$C$2:$F$12,4,0))*(N1569*24),"")</f>
        <v/>
      </c>
      <c r="AP1569" s="17">
        <f t="shared" si="50"/>
        <v>0</v>
      </c>
    </row>
    <row r="1570" spans="2:42" ht="33" x14ac:dyDescent="0.25">
      <c r="B1570" s="13">
        <f>COUNTIFS($E$3:E1570,'تقرير منتج تام'!$E$4)</f>
        <v>8</v>
      </c>
      <c r="C1570" s="37"/>
      <c r="D1570" s="38"/>
      <c r="E1570" s="37"/>
      <c r="F1570" s="39"/>
      <c r="G1570" s="40"/>
      <c r="H1570" s="40"/>
      <c r="I1570" s="41"/>
      <c r="J1570" s="41"/>
      <c r="K1570" s="26" t="str">
        <f>_xlfn.IFNA(VLOOKUP(E1570,الاوردرات!$B$1:$C$600,2,0),"")</f>
        <v/>
      </c>
      <c r="L1570" s="52"/>
      <c r="N1570" s="21" t="str">
        <f t="shared" si="49"/>
        <v/>
      </c>
      <c r="O1570" s="22" t="str">
        <f>_xlfn.IFNA((VLOOKUP(F1570,help!$C$2:$F$12,4,0))*(N1570*24),"")</f>
        <v/>
      </c>
      <c r="AP1570" s="17">
        <f t="shared" si="50"/>
        <v>0</v>
      </c>
    </row>
    <row r="1571" spans="2:42" ht="33" x14ac:dyDescent="0.25">
      <c r="B1571" s="13">
        <f>COUNTIFS($E$3:E1571,'تقرير منتج تام'!$E$4)</f>
        <v>8</v>
      </c>
      <c r="C1571" s="37"/>
      <c r="D1571" s="38"/>
      <c r="E1571" s="37"/>
      <c r="F1571" s="39"/>
      <c r="G1571" s="40"/>
      <c r="H1571" s="40"/>
      <c r="I1571" s="41"/>
      <c r="J1571" s="41"/>
      <c r="K1571" s="26" t="str">
        <f>_xlfn.IFNA(VLOOKUP(E1571,الاوردرات!$B$1:$C$600,2,0),"")</f>
        <v/>
      </c>
      <c r="L1571" s="52"/>
      <c r="N1571" s="21" t="str">
        <f t="shared" si="49"/>
        <v/>
      </c>
      <c r="O1571" s="22" t="str">
        <f>_xlfn.IFNA((VLOOKUP(F1571,help!$C$2:$F$12,4,0))*(N1571*24),"")</f>
        <v/>
      </c>
      <c r="AP1571" s="17">
        <f t="shared" si="50"/>
        <v>0</v>
      </c>
    </row>
    <row r="1572" spans="2:42" ht="33" x14ac:dyDescent="0.25">
      <c r="B1572" s="13">
        <f>COUNTIFS($E$3:E1572,'تقرير منتج تام'!$E$4)</f>
        <v>8</v>
      </c>
      <c r="C1572" s="37"/>
      <c r="D1572" s="38"/>
      <c r="E1572" s="37"/>
      <c r="F1572" s="39"/>
      <c r="G1572" s="40"/>
      <c r="H1572" s="40"/>
      <c r="I1572" s="41"/>
      <c r="J1572" s="41"/>
      <c r="K1572" s="26" t="str">
        <f>_xlfn.IFNA(VLOOKUP(E1572,الاوردرات!$B$1:$C$600,2,0),"")</f>
        <v/>
      </c>
      <c r="L1572" s="52"/>
      <c r="N1572" s="21" t="str">
        <f t="shared" si="49"/>
        <v/>
      </c>
      <c r="O1572" s="22" t="str">
        <f>_xlfn.IFNA((VLOOKUP(F1572,help!$C$2:$F$12,4,0))*(N1572*24),"")</f>
        <v/>
      </c>
      <c r="AP1572" s="17">
        <f t="shared" si="50"/>
        <v>0</v>
      </c>
    </row>
    <row r="1573" spans="2:42" ht="33" x14ac:dyDescent="0.25">
      <c r="B1573" s="13">
        <f>COUNTIFS($E$3:E1573,'تقرير منتج تام'!$E$4)</f>
        <v>8</v>
      </c>
      <c r="C1573" s="37"/>
      <c r="D1573" s="38"/>
      <c r="E1573" s="37"/>
      <c r="F1573" s="39"/>
      <c r="G1573" s="40"/>
      <c r="H1573" s="40"/>
      <c r="I1573" s="41"/>
      <c r="J1573" s="41"/>
      <c r="K1573" s="26" t="str">
        <f>_xlfn.IFNA(VLOOKUP(E1573,الاوردرات!$B$1:$C$600,2,0),"")</f>
        <v/>
      </c>
      <c r="L1573" s="52"/>
      <c r="N1573" s="21" t="str">
        <f t="shared" si="49"/>
        <v/>
      </c>
      <c r="O1573" s="22" t="str">
        <f>_xlfn.IFNA((VLOOKUP(F1573,help!$C$2:$F$12,4,0))*(N1573*24),"")</f>
        <v/>
      </c>
      <c r="AP1573" s="17">
        <f t="shared" si="50"/>
        <v>0</v>
      </c>
    </row>
    <row r="1574" spans="2:42" ht="33" x14ac:dyDescent="0.25">
      <c r="B1574" s="13">
        <f>COUNTIFS($E$3:E1574,'تقرير منتج تام'!$E$4)</f>
        <v>8</v>
      </c>
      <c r="C1574" s="37"/>
      <c r="D1574" s="38"/>
      <c r="E1574" s="37"/>
      <c r="F1574" s="39"/>
      <c r="G1574" s="40"/>
      <c r="H1574" s="40"/>
      <c r="I1574" s="41"/>
      <c r="J1574" s="41"/>
      <c r="K1574" s="26" t="str">
        <f>_xlfn.IFNA(VLOOKUP(E1574,الاوردرات!$B$1:$C$600,2,0),"")</f>
        <v/>
      </c>
      <c r="L1574" s="52"/>
      <c r="N1574" s="21" t="str">
        <f t="shared" si="49"/>
        <v/>
      </c>
      <c r="O1574" s="22" t="str">
        <f>_xlfn.IFNA((VLOOKUP(F1574,help!$C$2:$F$12,4,0))*(N1574*24),"")</f>
        <v/>
      </c>
      <c r="AP1574" s="17">
        <f t="shared" si="50"/>
        <v>0</v>
      </c>
    </row>
    <row r="1575" spans="2:42" ht="33" x14ac:dyDescent="0.25">
      <c r="B1575" s="13">
        <f>COUNTIFS($E$3:E1575,'تقرير منتج تام'!$E$4)</f>
        <v>8</v>
      </c>
      <c r="C1575" s="37"/>
      <c r="D1575" s="38"/>
      <c r="E1575" s="37"/>
      <c r="F1575" s="39"/>
      <c r="G1575" s="40"/>
      <c r="H1575" s="40"/>
      <c r="I1575" s="41"/>
      <c r="J1575" s="41"/>
      <c r="K1575" s="26" t="str">
        <f>_xlfn.IFNA(VLOOKUP(E1575,الاوردرات!$B$1:$C$600,2,0),"")</f>
        <v/>
      </c>
      <c r="L1575" s="52"/>
      <c r="N1575" s="21" t="str">
        <f t="shared" si="49"/>
        <v/>
      </c>
      <c r="O1575" s="22" t="str">
        <f>_xlfn.IFNA((VLOOKUP(F1575,help!$C$2:$F$12,4,0))*(N1575*24),"")</f>
        <v/>
      </c>
      <c r="AP1575" s="17">
        <f t="shared" si="50"/>
        <v>0</v>
      </c>
    </row>
    <row r="1576" spans="2:42" ht="33" x14ac:dyDescent="0.25">
      <c r="B1576" s="13">
        <f>COUNTIFS($E$3:E1576,'تقرير منتج تام'!$E$4)</f>
        <v>8</v>
      </c>
      <c r="C1576" s="37"/>
      <c r="D1576" s="38"/>
      <c r="E1576" s="37"/>
      <c r="F1576" s="39"/>
      <c r="G1576" s="40"/>
      <c r="H1576" s="40"/>
      <c r="I1576" s="41"/>
      <c r="J1576" s="41"/>
      <c r="K1576" s="26" t="str">
        <f>_xlfn.IFNA(VLOOKUP(E1576,الاوردرات!$B$1:$C$600,2,0),"")</f>
        <v/>
      </c>
      <c r="L1576" s="52"/>
      <c r="N1576" s="21" t="str">
        <f t="shared" si="49"/>
        <v/>
      </c>
      <c r="O1576" s="22" t="str">
        <f>_xlfn.IFNA((VLOOKUP(F1576,help!$C$2:$F$12,4,0))*(N1576*24),"")</f>
        <v/>
      </c>
      <c r="AP1576" s="17">
        <f t="shared" si="50"/>
        <v>0</v>
      </c>
    </row>
    <row r="1577" spans="2:42" ht="33" x14ac:dyDescent="0.25">
      <c r="B1577" s="13">
        <f>COUNTIFS($E$3:E1577,'تقرير منتج تام'!$E$4)</f>
        <v>8</v>
      </c>
      <c r="C1577" s="37"/>
      <c r="D1577" s="38"/>
      <c r="E1577" s="37"/>
      <c r="F1577" s="39"/>
      <c r="G1577" s="40"/>
      <c r="H1577" s="40"/>
      <c r="I1577" s="41"/>
      <c r="J1577" s="41"/>
      <c r="K1577" s="26" t="str">
        <f>_xlfn.IFNA(VLOOKUP(E1577,الاوردرات!$B$1:$C$600,2,0),"")</f>
        <v/>
      </c>
      <c r="L1577" s="52"/>
      <c r="N1577" s="21" t="str">
        <f t="shared" si="49"/>
        <v/>
      </c>
      <c r="O1577" s="22" t="str">
        <f>_xlfn.IFNA((VLOOKUP(F1577,help!$C$2:$F$12,4,0))*(N1577*24),"")</f>
        <v/>
      </c>
      <c r="AP1577" s="17">
        <f t="shared" si="50"/>
        <v>0</v>
      </c>
    </row>
    <row r="1578" spans="2:42" ht="33" x14ac:dyDescent="0.25">
      <c r="B1578" s="13">
        <f>COUNTIFS($E$3:E1578,'تقرير منتج تام'!$E$4)</f>
        <v>8</v>
      </c>
      <c r="C1578" s="37"/>
      <c r="D1578" s="38"/>
      <c r="E1578" s="37"/>
      <c r="F1578" s="39"/>
      <c r="G1578" s="40"/>
      <c r="H1578" s="40"/>
      <c r="I1578" s="41"/>
      <c r="J1578" s="41"/>
      <c r="K1578" s="26" t="str">
        <f>_xlfn.IFNA(VLOOKUP(E1578,الاوردرات!$B$1:$C$600,2,0),"")</f>
        <v/>
      </c>
      <c r="L1578" s="52"/>
      <c r="N1578" s="21" t="str">
        <f t="shared" si="49"/>
        <v/>
      </c>
      <c r="O1578" s="22" t="str">
        <f>_xlfn.IFNA((VLOOKUP(F1578,help!$C$2:$F$12,4,0))*(N1578*24),"")</f>
        <v/>
      </c>
      <c r="AP1578" s="17">
        <f t="shared" si="50"/>
        <v>0</v>
      </c>
    </row>
    <row r="1579" spans="2:42" ht="33" x14ac:dyDescent="0.25">
      <c r="B1579" s="13">
        <f>COUNTIFS($E$3:E1579,'تقرير منتج تام'!$E$4)</f>
        <v>8</v>
      </c>
      <c r="C1579" s="37"/>
      <c r="D1579" s="38"/>
      <c r="E1579" s="37"/>
      <c r="F1579" s="39"/>
      <c r="G1579" s="40"/>
      <c r="H1579" s="40"/>
      <c r="I1579" s="41"/>
      <c r="J1579" s="44"/>
      <c r="K1579" s="26" t="str">
        <f>_xlfn.IFNA(VLOOKUP(E1579,الاوردرات!$B$1:$C$600,2,0),"")</f>
        <v/>
      </c>
      <c r="L1579" s="52"/>
      <c r="N1579" s="21" t="str">
        <f t="shared" si="49"/>
        <v/>
      </c>
      <c r="O1579" s="22" t="str">
        <f>_xlfn.IFNA((VLOOKUP(F1579,help!$C$2:$F$12,4,0))*(N1579*24),"")</f>
        <v/>
      </c>
      <c r="AP1579" s="17">
        <f t="shared" si="50"/>
        <v>0</v>
      </c>
    </row>
    <row r="1580" spans="2:42" ht="33" x14ac:dyDescent="0.25">
      <c r="B1580" s="13">
        <f>COUNTIFS($E$3:E1580,'تقرير منتج تام'!$E$4)</f>
        <v>8</v>
      </c>
      <c r="C1580" s="37"/>
      <c r="D1580" s="38"/>
      <c r="E1580" s="37"/>
      <c r="F1580" s="39"/>
      <c r="G1580" s="40"/>
      <c r="H1580" s="40"/>
      <c r="I1580" s="44"/>
      <c r="J1580" s="41"/>
      <c r="K1580" s="26" t="str">
        <f>_xlfn.IFNA(VLOOKUP(E1580,الاوردرات!$B$1:$C$600,2,0),"")</f>
        <v/>
      </c>
      <c r="L1580" s="52"/>
      <c r="N1580" s="21" t="str">
        <f t="shared" si="49"/>
        <v/>
      </c>
      <c r="O1580" s="22" t="str">
        <f>_xlfn.IFNA((VLOOKUP(F1580,help!$C$2:$F$12,4,0))*(N1580*24),"")</f>
        <v/>
      </c>
      <c r="AP1580" s="17">
        <f t="shared" si="50"/>
        <v>0</v>
      </c>
    </row>
    <row r="1581" spans="2:42" ht="33" x14ac:dyDescent="0.25">
      <c r="B1581" s="13">
        <f>COUNTIFS($E$3:E1581,'تقرير منتج تام'!$E$4)</f>
        <v>8</v>
      </c>
      <c r="C1581" s="37"/>
      <c r="D1581" s="38"/>
      <c r="E1581" s="37"/>
      <c r="F1581" s="39"/>
      <c r="G1581" s="40"/>
      <c r="H1581" s="40"/>
      <c r="I1581" s="41"/>
      <c r="J1581" s="41"/>
      <c r="K1581" s="26" t="str">
        <f>_xlfn.IFNA(VLOOKUP(E1581,الاوردرات!$B$1:$C$600,2,0),"")</f>
        <v/>
      </c>
      <c r="L1581" s="52"/>
      <c r="N1581" s="21" t="str">
        <f t="shared" si="49"/>
        <v/>
      </c>
      <c r="O1581" s="22" t="str">
        <f>_xlfn.IFNA((VLOOKUP(F1581,help!$C$2:$F$12,4,0))*(N1581*24),"")</f>
        <v/>
      </c>
      <c r="AP1581" s="17">
        <f t="shared" si="50"/>
        <v>0</v>
      </c>
    </row>
    <row r="1582" spans="2:42" ht="33" x14ac:dyDescent="0.25">
      <c r="B1582" s="13">
        <f>COUNTIFS($E$3:E1582,'تقرير منتج تام'!$E$4)</f>
        <v>8</v>
      </c>
      <c r="C1582" s="37"/>
      <c r="D1582" s="38"/>
      <c r="E1582" s="37"/>
      <c r="F1582" s="39"/>
      <c r="G1582" s="40"/>
      <c r="H1582" s="40"/>
      <c r="I1582" s="41"/>
      <c r="J1582" s="41"/>
      <c r="K1582" s="26" t="str">
        <f>_xlfn.IFNA(VLOOKUP(E1582,الاوردرات!$B$1:$C$600,2,0),"")</f>
        <v/>
      </c>
      <c r="L1582" s="52"/>
      <c r="N1582" s="21" t="str">
        <f t="shared" si="49"/>
        <v/>
      </c>
      <c r="O1582" s="22" t="str">
        <f>_xlfn.IFNA((VLOOKUP(F1582,help!$C$2:$F$12,4,0))*(N1582*24),"")</f>
        <v/>
      </c>
      <c r="AP1582" s="17">
        <f t="shared" si="50"/>
        <v>0</v>
      </c>
    </row>
    <row r="1583" spans="2:42" ht="33" x14ac:dyDescent="0.25">
      <c r="B1583" s="13">
        <f>COUNTIFS($E$3:E1583,'تقرير منتج تام'!$E$4)</f>
        <v>8</v>
      </c>
      <c r="C1583" s="37"/>
      <c r="D1583" s="38"/>
      <c r="E1583" s="37"/>
      <c r="F1583" s="39"/>
      <c r="G1583" s="40"/>
      <c r="H1583" s="40"/>
      <c r="I1583" s="41"/>
      <c r="J1583" s="41"/>
      <c r="K1583" s="26" t="str">
        <f>_xlfn.IFNA(VLOOKUP(E1583,الاوردرات!$B$1:$C$600,2,0),"")</f>
        <v/>
      </c>
      <c r="L1583" s="52"/>
      <c r="N1583" s="21" t="str">
        <f t="shared" si="49"/>
        <v/>
      </c>
      <c r="O1583" s="22" t="str">
        <f>_xlfn.IFNA((VLOOKUP(F1583,help!$C$2:$F$12,4,0))*(N1583*24),"")</f>
        <v/>
      </c>
      <c r="AP1583" s="17">
        <f t="shared" si="50"/>
        <v>0</v>
      </c>
    </row>
    <row r="1584" spans="2:42" ht="33" x14ac:dyDescent="0.25">
      <c r="B1584" s="13">
        <f>COUNTIFS($E$3:E1584,'تقرير منتج تام'!$E$4)</f>
        <v>8</v>
      </c>
      <c r="C1584" s="37"/>
      <c r="D1584" s="38"/>
      <c r="E1584" s="37"/>
      <c r="F1584" s="39"/>
      <c r="G1584" s="40"/>
      <c r="H1584" s="40"/>
      <c r="I1584" s="41"/>
      <c r="J1584" s="41"/>
      <c r="K1584" s="26" t="str">
        <f>_xlfn.IFNA(VLOOKUP(E1584,الاوردرات!$B$1:$C$600,2,0),"")</f>
        <v/>
      </c>
      <c r="L1584" s="52"/>
      <c r="N1584" s="21" t="str">
        <f t="shared" si="49"/>
        <v/>
      </c>
      <c r="O1584" s="22" t="str">
        <f>_xlfn.IFNA((VLOOKUP(F1584,help!$C$2:$F$12,4,0))*(N1584*24),"")</f>
        <v/>
      </c>
      <c r="AP1584" s="17">
        <f t="shared" si="50"/>
        <v>0</v>
      </c>
    </row>
    <row r="1585" spans="2:42" ht="33" x14ac:dyDescent="0.25">
      <c r="B1585" s="13">
        <f>COUNTIFS($E$3:E1585,'تقرير منتج تام'!$E$4)</f>
        <v>8</v>
      </c>
      <c r="C1585" s="37"/>
      <c r="D1585" s="38"/>
      <c r="E1585" s="37"/>
      <c r="F1585" s="39"/>
      <c r="G1585" s="40"/>
      <c r="H1585" s="40"/>
      <c r="I1585" s="41"/>
      <c r="J1585" s="41"/>
      <c r="K1585" s="26" t="str">
        <f>_xlfn.IFNA(VLOOKUP(E1585,الاوردرات!$B$1:$C$600,2,0),"")</f>
        <v/>
      </c>
      <c r="L1585" s="52"/>
      <c r="N1585" s="21" t="str">
        <f t="shared" si="49"/>
        <v/>
      </c>
      <c r="O1585" s="22" t="str">
        <f>_xlfn.IFNA((VLOOKUP(F1585,help!$C$2:$F$12,4,0))*(N1585*24),"")</f>
        <v/>
      </c>
      <c r="AP1585" s="17">
        <f t="shared" si="50"/>
        <v>0</v>
      </c>
    </row>
    <row r="1586" spans="2:42" ht="33" x14ac:dyDescent="0.25">
      <c r="B1586" s="13">
        <f>COUNTIFS($E$3:E1586,'تقرير منتج تام'!$E$4)</f>
        <v>8</v>
      </c>
      <c r="C1586" s="37"/>
      <c r="D1586" s="38"/>
      <c r="E1586" s="37"/>
      <c r="F1586" s="39"/>
      <c r="G1586" s="40"/>
      <c r="H1586" s="40"/>
      <c r="I1586" s="41"/>
      <c r="J1586" s="41"/>
      <c r="K1586" s="26" t="str">
        <f>_xlfn.IFNA(VLOOKUP(E1586,الاوردرات!$B$1:$C$600,2,0),"")</f>
        <v/>
      </c>
      <c r="L1586" s="52"/>
      <c r="N1586" s="21" t="str">
        <f t="shared" si="49"/>
        <v/>
      </c>
      <c r="O1586" s="22" t="str">
        <f>_xlfn.IFNA((VLOOKUP(F1586,help!$C$2:$F$12,4,0))*(N1586*24),"")</f>
        <v/>
      </c>
      <c r="AP1586" s="17">
        <f t="shared" si="50"/>
        <v>0</v>
      </c>
    </row>
    <row r="1587" spans="2:42" ht="33" x14ac:dyDescent="0.25">
      <c r="B1587" s="13">
        <f>COUNTIFS($E$3:E1587,'تقرير منتج تام'!$E$4)</f>
        <v>8</v>
      </c>
      <c r="C1587" s="37"/>
      <c r="D1587" s="38"/>
      <c r="E1587" s="37"/>
      <c r="F1587" s="39"/>
      <c r="G1587" s="40"/>
      <c r="H1587" s="40"/>
      <c r="I1587" s="41"/>
      <c r="J1587" s="41"/>
      <c r="K1587" s="26" t="str">
        <f>_xlfn.IFNA(VLOOKUP(E1587,الاوردرات!$B$1:$C$600,2,0),"")</f>
        <v/>
      </c>
      <c r="L1587" s="52"/>
      <c r="N1587" s="21" t="str">
        <f t="shared" si="49"/>
        <v/>
      </c>
      <c r="O1587" s="22" t="str">
        <f>_xlfn.IFNA((VLOOKUP(F1587,help!$C$2:$F$12,4,0))*(N1587*24),"")</f>
        <v/>
      </c>
      <c r="AP1587" s="17">
        <f t="shared" si="50"/>
        <v>0</v>
      </c>
    </row>
    <row r="1588" spans="2:42" ht="33" x14ac:dyDescent="0.25">
      <c r="B1588" s="13">
        <f>COUNTIFS($E$3:E1588,'تقرير منتج تام'!$E$4)</f>
        <v>8</v>
      </c>
      <c r="C1588" s="37"/>
      <c r="D1588" s="38"/>
      <c r="E1588" s="37"/>
      <c r="F1588" s="39"/>
      <c r="G1588" s="40"/>
      <c r="H1588" s="40"/>
      <c r="I1588" s="41"/>
      <c r="J1588" s="41"/>
      <c r="K1588" s="26" t="str">
        <f>_xlfn.IFNA(VLOOKUP(E1588,الاوردرات!$B$1:$C$600,2,0),"")</f>
        <v/>
      </c>
      <c r="L1588" s="52"/>
      <c r="N1588" s="21" t="str">
        <f t="shared" si="49"/>
        <v/>
      </c>
      <c r="O1588" s="22" t="str">
        <f>_xlfn.IFNA((VLOOKUP(F1588,help!$C$2:$F$12,4,0))*(N1588*24),"")</f>
        <v/>
      </c>
      <c r="AP1588" s="17">
        <f t="shared" si="50"/>
        <v>0</v>
      </c>
    </row>
    <row r="1589" spans="2:42" ht="33" x14ac:dyDescent="0.25">
      <c r="B1589" s="13">
        <f>COUNTIFS($E$3:E1589,'تقرير منتج تام'!$E$4)</f>
        <v>8</v>
      </c>
      <c r="C1589" s="37"/>
      <c r="D1589" s="38"/>
      <c r="E1589" s="37"/>
      <c r="F1589" s="39"/>
      <c r="G1589" s="40"/>
      <c r="H1589" s="40"/>
      <c r="I1589" s="41"/>
      <c r="J1589" s="41"/>
      <c r="K1589" s="26" t="str">
        <f>_xlfn.IFNA(VLOOKUP(E1589,الاوردرات!$B$1:$C$600,2,0),"")</f>
        <v/>
      </c>
      <c r="L1589" s="52"/>
      <c r="N1589" s="21" t="str">
        <f t="shared" si="49"/>
        <v/>
      </c>
      <c r="O1589" s="22" t="str">
        <f>_xlfn.IFNA((VLOOKUP(F1589,help!$C$2:$F$12,4,0))*(N1589*24),"")</f>
        <v/>
      </c>
      <c r="AP1589" s="17">
        <f t="shared" si="50"/>
        <v>0</v>
      </c>
    </row>
    <row r="1590" spans="2:42" ht="33" x14ac:dyDescent="0.25">
      <c r="B1590" s="13">
        <f>COUNTIFS($E$3:E1590,'تقرير منتج تام'!$E$4)</f>
        <v>8</v>
      </c>
      <c r="C1590" s="37"/>
      <c r="D1590" s="38"/>
      <c r="E1590" s="37"/>
      <c r="F1590" s="39"/>
      <c r="G1590" s="40"/>
      <c r="H1590" s="40"/>
      <c r="I1590" s="41"/>
      <c r="J1590" s="41"/>
      <c r="K1590" s="26" t="str">
        <f>_xlfn.IFNA(VLOOKUP(E1590,الاوردرات!$B$1:$C$600,2,0),"")</f>
        <v/>
      </c>
      <c r="L1590" s="52"/>
      <c r="N1590" s="21" t="str">
        <f t="shared" si="49"/>
        <v/>
      </c>
      <c r="O1590" s="22" t="str">
        <f>_xlfn.IFNA((VLOOKUP(F1590,help!$C$2:$F$12,4,0))*(N1590*24),"")</f>
        <v/>
      </c>
      <c r="AP1590" s="17">
        <f t="shared" si="50"/>
        <v>0</v>
      </c>
    </row>
    <row r="1591" spans="2:42" ht="33" x14ac:dyDescent="0.25">
      <c r="B1591" s="13">
        <f>COUNTIFS($E$3:E1591,'تقرير منتج تام'!$E$4)</f>
        <v>8</v>
      </c>
      <c r="C1591" s="37"/>
      <c r="D1591" s="38"/>
      <c r="E1591" s="37"/>
      <c r="F1591" s="39"/>
      <c r="G1591" s="40"/>
      <c r="H1591" s="40"/>
      <c r="I1591" s="41"/>
      <c r="J1591" s="41"/>
      <c r="K1591" s="26" t="str">
        <f>_xlfn.IFNA(VLOOKUP(E1591,الاوردرات!$B$1:$C$600,2,0),"")</f>
        <v/>
      </c>
      <c r="L1591" s="52"/>
      <c r="N1591" s="21" t="str">
        <f t="shared" ref="N1591:N1654" si="51">IF(I1591&lt;&gt;"",J1591-I1591,"")</f>
        <v/>
      </c>
      <c r="O1591" s="22" t="str">
        <f>_xlfn.IFNA((VLOOKUP(F1591,help!$C$2:$F$12,4,0))*(N1591*24),"")</f>
        <v/>
      </c>
      <c r="AP1591" s="17">
        <f t="shared" si="50"/>
        <v>0</v>
      </c>
    </row>
    <row r="1592" spans="2:42" ht="33" x14ac:dyDescent="0.25">
      <c r="B1592" s="13">
        <f>COUNTIFS($E$3:E1592,'تقرير منتج تام'!$E$4)</f>
        <v>8</v>
      </c>
      <c r="C1592" s="37"/>
      <c r="D1592" s="38"/>
      <c r="E1592" s="37"/>
      <c r="F1592" s="39"/>
      <c r="G1592" s="40"/>
      <c r="H1592" s="40"/>
      <c r="I1592" s="41"/>
      <c r="J1592" s="41"/>
      <c r="K1592" s="26" t="str">
        <f>_xlfn.IFNA(VLOOKUP(E1592,الاوردرات!$B$1:$C$600,2,0),"")</f>
        <v/>
      </c>
      <c r="L1592" s="52"/>
      <c r="N1592" s="21" t="str">
        <f t="shared" si="51"/>
        <v/>
      </c>
      <c r="O1592" s="22" t="str">
        <f>_xlfn.IFNA((VLOOKUP(F1592,help!$C$2:$F$12,4,0))*(N1592*24),"")</f>
        <v/>
      </c>
      <c r="AP1592" s="17">
        <f t="shared" si="50"/>
        <v>0</v>
      </c>
    </row>
    <row r="1593" spans="2:42" ht="33" x14ac:dyDescent="0.25">
      <c r="B1593" s="13">
        <f>COUNTIFS($E$3:E1593,'تقرير منتج تام'!$E$4)</f>
        <v>8</v>
      </c>
      <c r="C1593" s="37"/>
      <c r="D1593" s="38"/>
      <c r="E1593" s="37"/>
      <c r="F1593" s="39"/>
      <c r="G1593" s="40"/>
      <c r="H1593" s="40"/>
      <c r="I1593" s="41"/>
      <c r="J1593" s="41"/>
      <c r="K1593" s="26" t="str">
        <f>_xlfn.IFNA(VLOOKUP(E1593,الاوردرات!$B$1:$C$600,2,0),"")</f>
        <v/>
      </c>
      <c r="L1593" s="52"/>
      <c r="N1593" s="21" t="str">
        <f t="shared" si="51"/>
        <v/>
      </c>
      <c r="O1593" s="22" t="str">
        <f>_xlfn.IFNA((VLOOKUP(F1593,help!$C$2:$F$12,4,0))*(N1593*24),"")</f>
        <v/>
      </c>
      <c r="AP1593" s="17">
        <f t="shared" si="50"/>
        <v>0</v>
      </c>
    </row>
    <row r="1594" spans="2:42" ht="33" x14ac:dyDescent="0.25">
      <c r="B1594" s="13">
        <f>COUNTIFS($E$3:E1594,'تقرير منتج تام'!$E$4)</f>
        <v>8</v>
      </c>
      <c r="C1594" s="37"/>
      <c r="D1594" s="38"/>
      <c r="E1594" s="37"/>
      <c r="F1594" s="39"/>
      <c r="G1594" s="40"/>
      <c r="H1594" s="40"/>
      <c r="I1594" s="44"/>
      <c r="J1594" s="41"/>
      <c r="K1594" s="26" t="str">
        <f>_xlfn.IFNA(VLOOKUP(E1594,الاوردرات!$B$1:$C$600,2,0),"")</f>
        <v/>
      </c>
      <c r="L1594" s="52"/>
      <c r="N1594" s="21" t="str">
        <f t="shared" si="51"/>
        <v/>
      </c>
      <c r="O1594" s="22" t="str">
        <f>_xlfn.IFNA((VLOOKUP(F1594,help!$C$2:$F$12,4,0))*(N1594*24),"")</f>
        <v/>
      </c>
      <c r="AP1594" s="17">
        <f t="shared" si="50"/>
        <v>0</v>
      </c>
    </row>
    <row r="1595" spans="2:42" ht="33" x14ac:dyDescent="0.25">
      <c r="B1595" s="13">
        <f>COUNTIFS($E$3:E1595,'تقرير منتج تام'!$E$4)</f>
        <v>8</v>
      </c>
      <c r="C1595" s="37"/>
      <c r="D1595" s="38"/>
      <c r="E1595" s="37"/>
      <c r="F1595" s="39"/>
      <c r="G1595" s="40"/>
      <c r="H1595" s="40"/>
      <c r="I1595" s="41"/>
      <c r="J1595" s="41"/>
      <c r="K1595" s="26" t="str">
        <f>_xlfn.IFNA(VLOOKUP(E1595,الاوردرات!$B$1:$C$600,2,0),"")</f>
        <v/>
      </c>
      <c r="L1595" s="52"/>
      <c r="N1595" s="21" t="str">
        <f t="shared" si="51"/>
        <v/>
      </c>
      <c r="O1595" s="22" t="str">
        <f>_xlfn.IFNA((VLOOKUP(F1595,help!$C$2:$F$12,4,0))*(N1595*24),"")</f>
        <v/>
      </c>
      <c r="AP1595" s="17">
        <f t="shared" si="50"/>
        <v>0</v>
      </c>
    </row>
    <row r="1596" spans="2:42" ht="33" x14ac:dyDescent="0.25">
      <c r="B1596" s="13">
        <f>COUNTIFS($E$3:E1596,'تقرير منتج تام'!$E$4)</f>
        <v>8</v>
      </c>
      <c r="C1596" s="37"/>
      <c r="D1596" s="38"/>
      <c r="E1596" s="37"/>
      <c r="F1596" s="39"/>
      <c r="G1596" s="40"/>
      <c r="H1596" s="40"/>
      <c r="I1596" s="41"/>
      <c r="J1596" s="41"/>
      <c r="K1596" s="26" t="str">
        <f>_xlfn.IFNA(VLOOKUP(E1596,الاوردرات!$B$1:$C$600,2,0),"")</f>
        <v/>
      </c>
      <c r="L1596" s="52"/>
      <c r="N1596" s="21" t="str">
        <f t="shared" si="51"/>
        <v/>
      </c>
      <c r="O1596" s="22" t="str">
        <f>_xlfn.IFNA((VLOOKUP(F1596,help!$C$2:$F$12,4,0))*(N1596*24),"")</f>
        <v/>
      </c>
      <c r="AP1596" s="17">
        <f t="shared" si="50"/>
        <v>0</v>
      </c>
    </row>
    <row r="1597" spans="2:42" ht="33" x14ac:dyDescent="0.25">
      <c r="B1597" s="13">
        <f>COUNTIFS($E$3:E1597,'تقرير منتج تام'!$E$4)</f>
        <v>8</v>
      </c>
      <c r="C1597" s="37"/>
      <c r="D1597" s="38"/>
      <c r="E1597" s="37"/>
      <c r="F1597" s="39"/>
      <c r="G1597" s="40"/>
      <c r="H1597" s="40"/>
      <c r="I1597" s="41"/>
      <c r="J1597" s="41"/>
      <c r="K1597" s="26" t="str">
        <f>_xlfn.IFNA(VLOOKUP(E1597,الاوردرات!$B$1:$C$600,2,0),"")</f>
        <v/>
      </c>
      <c r="L1597" s="52"/>
      <c r="N1597" s="21" t="str">
        <f t="shared" si="51"/>
        <v/>
      </c>
      <c r="O1597" s="22" t="str">
        <f>_xlfn.IFNA((VLOOKUP(F1597,help!$C$2:$F$12,4,0))*(N1597*24),"")</f>
        <v/>
      </c>
      <c r="AP1597" s="17">
        <f t="shared" si="50"/>
        <v>0</v>
      </c>
    </row>
    <row r="1598" spans="2:42" ht="33" x14ac:dyDescent="0.25">
      <c r="B1598" s="13">
        <f>COUNTIFS($E$3:E1598,'تقرير منتج تام'!$E$4)</f>
        <v>8</v>
      </c>
      <c r="C1598" s="37"/>
      <c r="D1598" s="38"/>
      <c r="E1598" s="37"/>
      <c r="F1598" s="39"/>
      <c r="G1598" s="40"/>
      <c r="H1598" s="40"/>
      <c r="I1598" s="41"/>
      <c r="J1598" s="41"/>
      <c r="K1598" s="26" t="str">
        <f>_xlfn.IFNA(VLOOKUP(E1598,الاوردرات!$B$1:$C$600,2,0),"")</f>
        <v/>
      </c>
      <c r="L1598" s="52"/>
      <c r="N1598" s="21" t="str">
        <f t="shared" si="51"/>
        <v/>
      </c>
      <c r="O1598" s="22" t="str">
        <f>_xlfn.IFNA((VLOOKUP(F1598,help!$C$2:$F$12,4,0))*(N1598*24),"")</f>
        <v/>
      </c>
      <c r="AP1598" s="17">
        <f t="shared" si="50"/>
        <v>0</v>
      </c>
    </row>
    <row r="1599" spans="2:42" ht="33" x14ac:dyDescent="0.25">
      <c r="B1599" s="13">
        <f>COUNTIFS($E$3:E1599,'تقرير منتج تام'!$E$4)</f>
        <v>8</v>
      </c>
      <c r="C1599" s="37"/>
      <c r="D1599" s="38"/>
      <c r="E1599" s="37"/>
      <c r="F1599" s="39"/>
      <c r="G1599" s="40"/>
      <c r="H1599" s="40"/>
      <c r="I1599" s="41"/>
      <c r="J1599" s="41"/>
      <c r="K1599" s="26" t="str">
        <f>_xlfn.IFNA(VLOOKUP(E1599,الاوردرات!$B$1:$C$600,2,0),"")</f>
        <v/>
      </c>
      <c r="L1599" s="52"/>
      <c r="N1599" s="21" t="str">
        <f t="shared" si="51"/>
        <v/>
      </c>
      <c r="O1599" s="22" t="str">
        <f>_xlfn.IFNA((VLOOKUP(F1599,help!$C$2:$F$12,4,0))*(N1599*24),"")</f>
        <v/>
      </c>
      <c r="AP1599" s="17">
        <f t="shared" si="50"/>
        <v>0</v>
      </c>
    </row>
    <row r="1600" spans="2:42" ht="33" x14ac:dyDescent="0.25">
      <c r="B1600" s="13">
        <f>COUNTIFS($E$3:E1600,'تقرير منتج تام'!$E$4)</f>
        <v>8</v>
      </c>
      <c r="C1600" s="37"/>
      <c r="D1600" s="38"/>
      <c r="E1600" s="37"/>
      <c r="F1600" s="39"/>
      <c r="G1600" s="40"/>
      <c r="H1600" s="40"/>
      <c r="I1600" s="41"/>
      <c r="J1600" s="41"/>
      <c r="K1600" s="26" t="str">
        <f>_xlfn.IFNA(VLOOKUP(E1600,الاوردرات!$B$1:$C$600,2,0),"")</f>
        <v/>
      </c>
      <c r="L1600" s="52"/>
      <c r="N1600" s="21" t="str">
        <f t="shared" si="51"/>
        <v/>
      </c>
      <c r="O1600" s="22" t="str">
        <f>_xlfn.IFNA((VLOOKUP(F1600,help!$C$2:$F$12,4,0))*(N1600*24),"")</f>
        <v/>
      </c>
      <c r="AP1600" s="17">
        <f t="shared" si="50"/>
        <v>0</v>
      </c>
    </row>
    <row r="1601" spans="2:42" ht="33" x14ac:dyDescent="0.25">
      <c r="B1601" s="13">
        <f>COUNTIFS($E$3:E1601,'تقرير منتج تام'!$E$4)</f>
        <v>8</v>
      </c>
      <c r="C1601" s="37"/>
      <c r="D1601" s="38"/>
      <c r="E1601" s="37"/>
      <c r="F1601" s="39"/>
      <c r="G1601" s="40"/>
      <c r="H1601" s="40"/>
      <c r="I1601" s="41"/>
      <c r="J1601" s="41"/>
      <c r="K1601" s="26" t="str">
        <f>_xlfn.IFNA(VLOOKUP(E1601,الاوردرات!$B$1:$C$600,2,0),"")</f>
        <v/>
      </c>
      <c r="L1601" s="52"/>
      <c r="N1601" s="21" t="str">
        <f t="shared" si="51"/>
        <v/>
      </c>
      <c r="O1601" s="22" t="str">
        <f>_xlfn.IFNA((VLOOKUP(F1601,help!$C$2:$F$12,4,0))*(N1601*24),"")</f>
        <v/>
      </c>
      <c r="AP1601" s="17">
        <f t="shared" si="50"/>
        <v>0</v>
      </c>
    </row>
    <row r="1602" spans="2:42" ht="33" x14ac:dyDescent="0.25">
      <c r="B1602" s="13">
        <f>COUNTIFS($E$3:E1602,'تقرير منتج تام'!$E$4)</f>
        <v>8</v>
      </c>
      <c r="C1602" s="37"/>
      <c r="D1602" s="38"/>
      <c r="E1602" s="37"/>
      <c r="F1602" s="39"/>
      <c r="G1602" s="40"/>
      <c r="H1602" s="40"/>
      <c r="I1602" s="41"/>
      <c r="J1602" s="41"/>
      <c r="K1602" s="26" t="str">
        <f>_xlfn.IFNA(VLOOKUP(E1602,الاوردرات!$B$1:$C$600,2,0),"")</f>
        <v/>
      </c>
      <c r="L1602" s="52"/>
      <c r="N1602" s="21" t="str">
        <f t="shared" si="51"/>
        <v/>
      </c>
      <c r="O1602" s="22" t="str">
        <f>_xlfn.IFNA((VLOOKUP(F1602,help!$C$2:$F$12,4,0))*(N1602*24),"")</f>
        <v/>
      </c>
      <c r="AP1602" s="17">
        <f t="shared" si="50"/>
        <v>0</v>
      </c>
    </row>
    <row r="1603" spans="2:42" ht="33" x14ac:dyDescent="0.25">
      <c r="B1603" s="13">
        <f>COUNTIFS($E$3:E1603,'تقرير منتج تام'!$E$4)</f>
        <v>8</v>
      </c>
      <c r="C1603" s="37"/>
      <c r="D1603" s="38"/>
      <c r="E1603" s="37"/>
      <c r="F1603" s="39"/>
      <c r="G1603" s="40"/>
      <c r="H1603" s="40"/>
      <c r="I1603" s="41"/>
      <c r="J1603" s="41"/>
      <c r="K1603" s="26" t="str">
        <f>_xlfn.IFNA(VLOOKUP(E1603,الاوردرات!$B$1:$C$600,2,0),"")</f>
        <v/>
      </c>
      <c r="L1603" s="52"/>
      <c r="N1603" s="21" t="str">
        <f t="shared" si="51"/>
        <v/>
      </c>
      <c r="O1603" s="22" t="str">
        <f>_xlfn.IFNA((VLOOKUP(F1603,help!$C$2:$F$12,4,0))*(N1603*24),"")</f>
        <v/>
      </c>
      <c r="AP1603" s="17">
        <f t="shared" si="50"/>
        <v>0</v>
      </c>
    </row>
    <row r="1604" spans="2:42" ht="33" x14ac:dyDescent="0.25">
      <c r="B1604" s="13">
        <f>COUNTIFS($E$3:E1604,'تقرير منتج تام'!$E$4)</f>
        <v>8</v>
      </c>
      <c r="C1604" s="37"/>
      <c r="D1604" s="38"/>
      <c r="E1604" s="37"/>
      <c r="F1604" s="39"/>
      <c r="G1604" s="40"/>
      <c r="H1604" s="40"/>
      <c r="I1604" s="41"/>
      <c r="J1604" s="41"/>
      <c r="K1604" s="26" t="str">
        <f>_xlfn.IFNA(VLOOKUP(E1604,الاوردرات!$B$1:$C$600,2,0),"")</f>
        <v/>
      </c>
      <c r="L1604" s="52"/>
      <c r="N1604" s="21" t="str">
        <f t="shared" si="51"/>
        <v/>
      </c>
      <c r="O1604" s="22" t="str">
        <f>_xlfn.IFNA((VLOOKUP(F1604,help!$C$2:$F$12,4,0))*(N1604*24),"")</f>
        <v/>
      </c>
      <c r="AP1604" s="17">
        <f t="shared" ref="AP1604:AP1667" si="52">D1604</f>
        <v>0</v>
      </c>
    </row>
    <row r="1605" spans="2:42" ht="33" x14ac:dyDescent="0.25">
      <c r="B1605" s="13">
        <f>COUNTIFS($E$3:E1605,'تقرير منتج تام'!$E$4)</f>
        <v>8</v>
      </c>
      <c r="C1605" s="37"/>
      <c r="D1605" s="38"/>
      <c r="E1605" s="37"/>
      <c r="F1605" s="39"/>
      <c r="G1605" s="40"/>
      <c r="H1605" s="40"/>
      <c r="I1605" s="41"/>
      <c r="J1605" s="44"/>
      <c r="K1605" s="26" t="str">
        <f>_xlfn.IFNA(VLOOKUP(E1605,الاوردرات!$B$1:$C$600,2,0),"")</f>
        <v/>
      </c>
      <c r="L1605" s="52"/>
      <c r="N1605" s="21" t="str">
        <f t="shared" si="51"/>
        <v/>
      </c>
      <c r="O1605" s="22" t="str">
        <f>_xlfn.IFNA((VLOOKUP(F1605,help!$C$2:$F$12,4,0))*(N1605*24),"")</f>
        <v/>
      </c>
      <c r="AP1605" s="17">
        <f t="shared" si="52"/>
        <v>0</v>
      </c>
    </row>
    <row r="1606" spans="2:42" ht="33" x14ac:dyDescent="0.25">
      <c r="B1606" s="13">
        <f>COUNTIFS($E$3:E1606,'تقرير منتج تام'!$E$4)</f>
        <v>8</v>
      </c>
      <c r="C1606" s="37"/>
      <c r="D1606" s="38"/>
      <c r="E1606" s="37"/>
      <c r="F1606" s="39"/>
      <c r="G1606" s="40"/>
      <c r="H1606" s="40"/>
      <c r="I1606" s="44"/>
      <c r="J1606" s="41"/>
      <c r="K1606" s="26" t="str">
        <f>_xlfn.IFNA(VLOOKUP(E1606,الاوردرات!$B$1:$C$600,2,0),"")</f>
        <v/>
      </c>
      <c r="L1606" s="52"/>
      <c r="N1606" s="21" t="str">
        <f t="shared" si="51"/>
        <v/>
      </c>
      <c r="O1606" s="22" t="str">
        <f>_xlfn.IFNA((VLOOKUP(F1606,help!$C$2:$F$12,4,0))*(N1606*24),"")</f>
        <v/>
      </c>
      <c r="AP1606" s="17">
        <f t="shared" si="52"/>
        <v>0</v>
      </c>
    </row>
    <row r="1607" spans="2:42" ht="33" x14ac:dyDescent="0.25">
      <c r="B1607" s="13">
        <f>COUNTIFS($E$3:E1607,'تقرير منتج تام'!$E$4)</f>
        <v>8</v>
      </c>
      <c r="C1607" s="37"/>
      <c r="D1607" s="38"/>
      <c r="E1607" s="37"/>
      <c r="F1607" s="39"/>
      <c r="G1607" s="40"/>
      <c r="H1607" s="40"/>
      <c r="I1607" s="41"/>
      <c r="J1607" s="41"/>
      <c r="K1607" s="26" t="str">
        <f>_xlfn.IFNA(VLOOKUP(E1607,الاوردرات!$B$1:$C$600,2,0),"")</f>
        <v/>
      </c>
      <c r="L1607" s="52"/>
      <c r="N1607" s="21" t="str">
        <f t="shared" si="51"/>
        <v/>
      </c>
      <c r="O1607" s="22" t="str">
        <f>_xlfn.IFNA((VLOOKUP(F1607,help!$C$2:$F$12,4,0))*(N1607*24),"")</f>
        <v/>
      </c>
      <c r="AP1607" s="17">
        <f t="shared" si="52"/>
        <v>0</v>
      </c>
    </row>
    <row r="1608" spans="2:42" ht="33" x14ac:dyDescent="0.25">
      <c r="B1608" s="13">
        <f>COUNTIFS($E$3:E1608,'تقرير منتج تام'!$E$4)</f>
        <v>8</v>
      </c>
      <c r="C1608" s="37"/>
      <c r="D1608" s="38"/>
      <c r="E1608" s="37"/>
      <c r="F1608" s="39"/>
      <c r="G1608" s="40"/>
      <c r="H1608" s="40"/>
      <c r="I1608" s="41"/>
      <c r="J1608" s="41"/>
      <c r="K1608" s="26" t="str">
        <f>_xlfn.IFNA(VLOOKUP(E1608,الاوردرات!$B$1:$C$600,2,0),"")</f>
        <v/>
      </c>
      <c r="L1608" s="52"/>
      <c r="N1608" s="21" t="str">
        <f t="shared" si="51"/>
        <v/>
      </c>
      <c r="O1608" s="22" t="str">
        <f>_xlfn.IFNA((VLOOKUP(F1608,help!$C$2:$F$12,4,0))*(N1608*24),"")</f>
        <v/>
      </c>
      <c r="AP1608" s="17">
        <f t="shared" si="52"/>
        <v>0</v>
      </c>
    </row>
    <row r="1609" spans="2:42" ht="33" x14ac:dyDescent="0.25">
      <c r="B1609" s="13">
        <f>COUNTIFS($E$3:E1609,'تقرير منتج تام'!$E$4)</f>
        <v>8</v>
      </c>
      <c r="C1609" s="37"/>
      <c r="D1609" s="38"/>
      <c r="E1609" s="37"/>
      <c r="F1609" s="39"/>
      <c r="G1609" s="40"/>
      <c r="H1609" s="40"/>
      <c r="I1609" s="41"/>
      <c r="J1609" s="44"/>
      <c r="K1609" s="26" t="str">
        <f>_xlfn.IFNA(VLOOKUP(E1609,الاوردرات!$B$1:$C$600,2,0),"")</f>
        <v/>
      </c>
      <c r="L1609" s="52"/>
      <c r="N1609" s="21" t="str">
        <f t="shared" si="51"/>
        <v/>
      </c>
      <c r="O1609" s="22" t="str">
        <f>_xlfn.IFNA((VLOOKUP(F1609,help!$C$2:$F$12,4,0))*(N1609*24),"")</f>
        <v/>
      </c>
      <c r="AP1609" s="17">
        <f t="shared" si="52"/>
        <v>0</v>
      </c>
    </row>
    <row r="1610" spans="2:42" ht="33" x14ac:dyDescent="0.25">
      <c r="B1610" s="13">
        <f>COUNTIFS($E$3:E1610,'تقرير منتج تام'!$E$4)</f>
        <v>8</v>
      </c>
      <c r="C1610" s="37"/>
      <c r="D1610" s="38"/>
      <c r="E1610" s="37"/>
      <c r="F1610" s="39"/>
      <c r="G1610" s="40"/>
      <c r="H1610" s="40"/>
      <c r="I1610" s="44"/>
      <c r="J1610" s="44"/>
      <c r="K1610" s="26" t="str">
        <f>_xlfn.IFNA(VLOOKUP(E1610,الاوردرات!$B$1:$C$600,2,0),"")</f>
        <v/>
      </c>
      <c r="L1610" s="52"/>
      <c r="N1610" s="21" t="str">
        <f t="shared" si="51"/>
        <v/>
      </c>
      <c r="O1610" s="22" t="str">
        <f>_xlfn.IFNA((VLOOKUP(F1610,help!$C$2:$F$12,4,0))*(N1610*24),"")</f>
        <v/>
      </c>
      <c r="AP1610" s="17">
        <f t="shared" si="52"/>
        <v>0</v>
      </c>
    </row>
    <row r="1611" spans="2:42" ht="33" x14ac:dyDescent="0.25">
      <c r="B1611" s="13">
        <f>COUNTIFS($E$3:E1611,'تقرير منتج تام'!$E$4)</f>
        <v>8</v>
      </c>
      <c r="C1611" s="37"/>
      <c r="D1611" s="38"/>
      <c r="E1611" s="37"/>
      <c r="F1611" s="39"/>
      <c r="G1611" s="40"/>
      <c r="H1611" s="40"/>
      <c r="I1611" s="44"/>
      <c r="J1611" s="44"/>
      <c r="K1611" s="26" t="str">
        <f>_xlfn.IFNA(VLOOKUP(E1611,الاوردرات!$B$1:$C$600,2,0),"")</f>
        <v/>
      </c>
      <c r="L1611" s="52"/>
      <c r="N1611" s="21" t="str">
        <f t="shared" si="51"/>
        <v/>
      </c>
      <c r="O1611" s="22" t="str">
        <f>_xlfn.IFNA((VLOOKUP(F1611,help!$C$2:$F$12,4,0))*(N1611*24),"")</f>
        <v/>
      </c>
      <c r="AP1611" s="17">
        <f t="shared" si="52"/>
        <v>0</v>
      </c>
    </row>
    <row r="1612" spans="2:42" ht="33" x14ac:dyDescent="0.25">
      <c r="B1612" s="13">
        <f>COUNTIFS($E$3:E1612,'تقرير منتج تام'!$E$4)</f>
        <v>8</v>
      </c>
      <c r="C1612" s="37"/>
      <c r="D1612" s="38"/>
      <c r="E1612" s="37"/>
      <c r="F1612" s="39"/>
      <c r="G1612" s="40"/>
      <c r="H1612" s="40"/>
      <c r="I1612" s="41"/>
      <c r="J1612" s="41"/>
      <c r="K1612" s="26" t="str">
        <f>_xlfn.IFNA(VLOOKUP(E1612,الاوردرات!$B$1:$C$600,2,0),"")</f>
        <v/>
      </c>
      <c r="L1612" s="52"/>
      <c r="N1612" s="21" t="str">
        <f t="shared" si="51"/>
        <v/>
      </c>
      <c r="O1612" s="22" t="str">
        <f>_xlfn.IFNA((VLOOKUP(F1612,help!$C$2:$F$12,4,0))*(N1612*24),"")</f>
        <v/>
      </c>
      <c r="AP1612" s="17">
        <f t="shared" si="52"/>
        <v>0</v>
      </c>
    </row>
    <row r="1613" spans="2:42" ht="33" x14ac:dyDescent="0.25">
      <c r="B1613" s="13">
        <f>COUNTIFS($E$3:E1613,'تقرير منتج تام'!$E$4)</f>
        <v>8</v>
      </c>
      <c r="C1613" s="37"/>
      <c r="D1613" s="38"/>
      <c r="E1613" s="37"/>
      <c r="F1613" s="39"/>
      <c r="G1613" s="40"/>
      <c r="H1613" s="40"/>
      <c r="I1613" s="41"/>
      <c r="J1613" s="41"/>
      <c r="K1613" s="26" t="str">
        <f>_xlfn.IFNA(VLOOKUP(E1613,الاوردرات!$B$1:$C$600,2,0),"")</f>
        <v/>
      </c>
      <c r="L1613" s="52"/>
      <c r="N1613" s="21" t="str">
        <f t="shared" si="51"/>
        <v/>
      </c>
      <c r="O1613" s="22" t="str">
        <f>_xlfn.IFNA((VLOOKUP(F1613,help!$C$2:$F$12,4,0))*(N1613*24),"")</f>
        <v/>
      </c>
      <c r="AP1613" s="17">
        <f t="shared" si="52"/>
        <v>0</v>
      </c>
    </row>
    <row r="1614" spans="2:42" ht="33" x14ac:dyDescent="0.25">
      <c r="B1614" s="13">
        <f>COUNTIFS($E$3:E1614,'تقرير منتج تام'!$E$4)</f>
        <v>8</v>
      </c>
      <c r="C1614" s="37"/>
      <c r="D1614" s="38"/>
      <c r="E1614" s="37"/>
      <c r="F1614" s="39"/>
      <c r="G1614" s="40"/>
      <c r="H1614" s="40"/>
      <c r="I1614" s="41"/>
      <c r="J1614" s="41"/>
      <c r="K1614" s="26" t="str">
        <f>_xlfn.IFNA(VLOOKUP(E1614,الاوردرات!$B$1:$C$600,2,0),"")</f>
        <v/>
      </c>
      <c r="L1614" s="52"/>
      <c r="N1614" s="21" t="str">
        <f t="shared" si="51"/>
        <v/>
      </c>
      <c r="O1614" s="22" t="str">
        <f>_xlfn.IFNA((VLOOKUP(F1614,help!$C$2:$F$12,4,0))*(N1614*24),"")</f>
        <v/>
      </c>
      <c r="AP1614" s="17">
        <f t="shared" si="52"/>
        <v>0</v>
      </c>
    </row>
    <row r="1615" spans="2:42" ht="33" x14ac:dyDescent="0.25">
      <c r="B1615" s="13">
        <f>COUNTIFS($E$3:E1615,'تقرير منتج تام'!$E$4)</f>
        <v>8</v>
      </c>
      <c r="C1615" s="37"/>
      <c r="D1615" s="38"/>
      <c r="E1615" s="37"/>
      <c r="F1615" s="39"/>
      <c r="G1615" s="40"/>
      <c r="H1615" s="40"/>
      <c r="I1615" s="41"/>
      <c r="J1615" s="41"/>
      <c r="K1615" s="26" t="str">
        <f>_xlfn.IFNA(VLOOKUP(E1615,الاوردرات!$B$1:$C$600,2,0),"")</f>
        <v/>
      </c>
      <c r="L1615" s="52"/>
      <c r="N1615" s="21" t="str">
        <f t="shared" si="51"/>
        <v/>
      </c>
      <c r="O1615" s="22" t="str">
        <f>_xlfn.IFNA((VLOOKUP(F1615,help!$C$2:$F$12,4,0))*(N1615*24),"")</f>
        <v/>
      </c>
      <c r="AP1615" s="17">
        <f t="shared" si="52"/>
        <v>0</v>
      </c>
    </row>
    <row r="1616" spans="2:42" ht="33" x14ac:dyDescent="0.25">
      <c r="B1616" s="13">
        <f>COUNTIFS($E$3:E1616,'تقرير منتج تام'!$E$4)</f>
        <v>8</v>
      </c>
      <c r="C1616" s="37"/>
      <c r="D1616" s="38"/>
      <c r="E1616" s="37"/>
      <c r="F1616" s="39"/>
      <c r="G1616" s="40"/>
      <c r="H1616" s="40"/>
      <c r="I1616" s="41"/>
      <c r="J1616" s="41"/>
      <c r="K1616" s="26" t="str">
        <f>_xlfn.IFNA(VLOOKUP(E1616,الاوردرات!$B$1:$C$600,2,0),"")</f>
        <v/>
      </c>
      <c r="L1616" s="52"/>
      <c r="N1616" s="21" t="str">
        <f t="shared" si="51"/>
        <v/>
      </c>
      <c r="O1616" s="22" t="str">
        <f>_xlfn.IFNA((VLOOKUP(F1616,help!$C$2:$F$12,4,0))*(N1616*24),"")</f>
        <v/>
      </c>
      <c r="AP1616" s="17">
        <f t="shared" si="52"/>
        <v>0</v>
      </c>
    </row>
    <row r="1617" spans="2:42" ht="33" x14ac:dyDescent="0.25">
      <c r="B1617" s="13">
        <f>COUNTIFS($E$3:E1617,'تقرير منتج تام'!$E$4)</f>
        <v>8</v>
      </c>
      <c r="C1617" s="37"/>
      <c r="D1617" s="38"/>
      <c r="E1617" s="37"/>
      <c r="F1617" s="39"/>
      <c r="G1617" s="40"/>
      <c r="H1617" s="40"/>
      <c r="I1617" s="41"/>
      <c r="J1617" s="41"/>
      <c r="K1617" s="26" t="str">
        <f>_xlfn.IFNA(VLOOKUP(E1617,الاوردرات!$B$1:$C$600,2,0),"")</f>
        <v/>
      </c>
      <c r="L1617" s="52"/>
      <c r="N1617" s="21" t="str">
        <f t="shared" si="51"/>
        <v/>
      </c>
      <c r="O1617" s="22" t="str">
        <f>_xlfn.IFNA((VLOOKUP(F1617,help!$C$2:$F$12,4,0))*(N1617*24),"")</f>
        <v/>
      </c>
      <c r="AP1617" s="17">
        <f t="shared" si="52"/>
        <v>0</v>
      </c>
    </row>
    <row r="1618" spans="2:42" ht="33" x14ac:dyDescent="0.25">
      <c r="B1618" s="13">
        <f>COUNTIFS($E$3:E1618,'تقرير منتج تام'!$E$4)</f>
        <v>8</v>
      </c>
      <c r="C1618" s="37"/>
      <c r="D1618" s="38"/>
      <c r="E1618" s="37"/>
      <c r="F1618" s="39"/>
      <c r="G1618" s="40"/>
      <c r="H1618" s="40"/>
      <c r="I1618" s="41"/>
      <c r="J1618" s="41"/>
      <c r="K1618" s="26" t="str">
        <f>_xlfn.IFNA(VLOOKUP(E1618,الاوردرات!$B$1:$C$600,2,0),"")</f>
        <v/>
      </c>
      <c r="L1618" s="52"/>
      <c r="N1618" s="21" t="str">
        <f t="shared" si="51"/>
        <v/>
      </c>
      <c r="O1618" s="22" t="str">
        <f>_xlfn.IFNA((VLOOKUP(F1618,help!$C$2:$F$12,4,0))*(N1618*24),"")</f>
        <v/>
      </c>
      <c r="AP1618" s="17">
        <f t="shared" si="52"/>
        <v>0</v>
      </c>
    </row>
    <row r="1619" spans="2:42" ht="33" x14ac:dyDescent="0.25">
      <c r="B1619" s="13">
        <f>COUNTIFS($E$3:E1619,'تقرير منتج تام'!$E$4)</f>
        <v>8</v>
      </c>
      <c r="C1619" s="37"/>
      <c r="D1619" s="38"/>
      <c r="E1619" s="37"/>
      <c r="F1619" s="39"/>
      <c r="G1619" s="40"/>
      <c r="H1619" s="40"/>
      <c r="I1619" s="41"/>
      <c r="J1619" s="41"/>
      <c r="K1619" s="26" t="str">
        <f>_xlfn.IFNA(VLOOKUP(E1619,الاوردرات!$B$1:$C$600,2,0),"")</f>
        <v/>
      </c>
      <c r="L1619" s="52"/>
      <c r="N1619" s="21" t="str">
        <f t="shared" si="51"/>
        <v/>
      </c>
      <c r="O1619" s="22" t="str">
        <f>_xlfn.IFNA((VLOOKUP(F1619,help!$C$2:$F$12,4,0))*(N1619*24),"")</f>
        <v/>
      </c>
      <c r="AP1619" s="17">
        <f t="shared" si="52"/>
        <v>0</v>
      </c>
    </row>
    <row r="1620" spans="2:42" ht="33" x14ac:dyDescent="0.25">
      <c r="B1620" s="13">
        <f>COUNTIFS($E$3:E1620,'تقرير منتج تام'!$E$4)</f>
        <v>8</v>
      </c>
      <c r="C1620" s="37"/>
      <c r="D1620" s="38"/>
      <c r="E1620" s="37"/>
      <c r="F1620" s="39"/>
      <c r="G1620" s="40"/>
      <c r="H1620" s="40"/>
      <c r="I1620" s="41"/>
      <c r="J1620" s="41"/>
      <c r="K1620" s="26" t="str">
        <f>_xlfn.IFNA(VLOOKUP(E1620,الاوردرات!$B$1:$C$600,2,0),"")</f>
        <v/>
      </c>
      <c r="L1620" s="52"/>
      <c r="N1620" s="21" t="str">
        <f t="shared" si="51"/>
        <v/>
      </c>
      <c r="O1620" s="22" t="str">
        <f>_xlfn.IFNA((VLOOKUP(F1620,help!$C$2:$F$12,4,0))*(N1620*24),"")</f>
        <v/>
      </c>
      <c r="AP1620" s="17">
        <f t="shared" si="52"/>
        <v>0</v>
      </c>
    </row>
    <row r="1621" spans="2:42" ht="33" x14ac:dyDescent="0.25">
      <c r="B1621" s="13">
        <f>COUNTIFS($E$3:E1621,'تقرير منتج تام'!$E$4)</f>
        <v>8</v>
      </c>
      <c r="C1621" s="37"/>
      <c r="D1621" s="38"/>
      <c r="E1621" s="37"/>
      <c r="F1621" s="39"/>
      <c r="G1621" s="40"/>
      <c r="H1621" s="40"/>
      <c r="I1621" s="41"/>
      <c r="J1621" s="41"/>
      <c r="K1621" s="26" t="str">
        <f>_xlfn.IFNA(VLOOKUP(E1621,الاوردرات!$B$1:$C$600,2,0),"")</f>
        <v/>
      </c>
      <c r="L1621" s="52"/>
      <c r="N1621" s="21" t="str">
        <f t="shared" si="51"/>
        <v/>
      </c>
      <c r="O1621" s="22" t="str">
        <f>_xlfn.IFNA((VLOOKUP(F1621,help!$C$2:$F$12,4,0))*(N1621*24),"")</f>
        <v/>
      </c>
      <c r="AP1621" s="17">
        <f t="shared" si="52"/>
        <v>0</v>
      </c>
    </row>
    <row r="1622" spans="2:42" ht="33" x14ac:dyDescent="0.25">
      <c r="B1622" s="13">
        <f>COUNTIFS($E$3:E1622,'تقرير منتج تام'!$E$4)</f>
        <v>8</v>
      </c>
      <c r="C1622" s="37"/>
      <c r="D1622" s="38"/>
      <c r="E1622" s="37"/>
      <c r="F1622" s="39"/>
      <c r="G1622" s="40"/>
      <c r="H1622" s="40"/>
      <c r="I1622" s="41"/>
      <c r="J1622" s="41"/>
      <c r="K1622" s="26" t="str">
        <f>_xlfn.IFNA(VLOOKUP(E1622,الاوردرات!$B$1:$C$600,2,0),"")</f>
        <v/>
      </c>
      <c r="L1622" s="52"/>
      <c r="N1622" s="21" t="str">
        <f t="shared" si="51"/>
        <v/>
      </c>
      <c r="O1622" s="22" t="str">
        <f>_xlfn.IFNA((VLOOKUP(F1622,help!$C$2:$F$12,4,0))*(N1622*24),"")</f>
        <v/>
      </c>
      <c r="AP1622" s="17">
        <f t="shared" si="52"/>
        <v>0</v>
      </c>
    </row>
    <row r="1623" spans="2:42" ht="33" x14ac:dyDescent="0.25">
      <c r="B1623" s="13">
        <f>COUNTIFS($E$3:E1623,'تقرير منتج تام'!$E$4)</f>
        <v>8</v>
      </c>
      <c r="C1623" s="37"/>
      <c r="D1623" s="38"/>
      <c r="E1623" s="37"/>
      <c r="F1623" s="39"/>
      <c r="G1623" s="40"/>
      <c r="H1623" s="40"/>
      <c r="I1623" s="41"/>
      <c r="J1623" s="41"/>
      <c r="K1623" s="26" t="str">
        <f>_xlfn.IFNA(VLOOKUP(E1623,الاوردرات!$B$1:$C$600,2,0),"")</f>
        <v/>
      </c>
      <c r="L1623" s="52"/>
      <c r="N1623" s="21" t="str">
        <f t="shared" si="51"/>
        <v/>
      </c>
      <c r="O1623" s="22" t="str">
        <f>_xlfn.IFNA((VLOOKUP(F1623,help!$C$2:$F$12,4,0))*(N1623*24),"")</f>
        <v/>
      </c>
      <c r="AP1623" s="17">
        <f t="shared" si="52"/>
        <v>0</v>
      </c>
    </row>
    <row r="1624" spans="2:42" ht="33" x14ac:dyDescent="0.25">
      <c r="B1624" s="13">
        <f>COUNTIFS($E$3:E1624,'تقرير منتج تام'!$E$4)</f>
        <v>8</v>
      </c>
      <c r="C1624" s="37"/>
      <c r="D1624" s="38"/>
      <c r="E1624" s="37"/>
      <c r="F1624" s="39"/>
      <c r="G1624" s="40"/>
      <c r="H1624" s="40"/>
      <c r="I1624" s="41"/>
      <c r="J1624" s="41"/>
      <c r="K1624" s="26" t="str">
        <f>_xlfn.IFNA(VLOOKUP(E1624,الاوردرات!$B$1:$C$600,2,0),"")</f>
        <v/>
      </c>
      <c r="L1624" s="52"/>
      <c r="N1624" s="21" t="str">
        <f t="shared" si="51"/>
        <v/>
      </c>
      <c r="O1624" s="22" t="str">
        <f>_xlfn.IFNA((VLOOKUP(F1624,help!$C$2:$F$12,4,0))*(N1624*24),"")</f>
        <v/>
      </c>
      <c r="AP1624" s="17">
        <f t="shared" si="52"/>
        <v>0</v>
      </c>
    </row>
    <row r="1625" spans="2:42" ht="33" x14ac:dyDescent="0.25">
      <c r="B1625" s="13">
        <f>COUNTIFS($E$3:E1625,'تقرير منتج تام'!$E$4)</f>
        <v>8</v>
      </c>
      <c r="C1625" s="37"/>
      <c r="D1625" s="38"/>
      <c r="E1625" s="37"/>
      <c r="F1625" s="39"/>
      <c r="G1625" s="40"/>
      <c r="H1625" s="40"/>
      <c r="I1625" s="41"/>
      <c r="J1625" s="41"/>
      <c r="K1625" s="26" t="str">
        <f>_xlfn.IFNA(VLOOKUP(E1625,الاوردرات!$B$1:$C$600,2,0),"")</f>
        <v/>
      </c>
      <c r="L1625" s="52"/>
      <c r="N1625" s="21" t="str">
        <f t="shared" si="51"/>
        <v/>
      </c>
      <c r="O1625" s="22" t="str">
        <f>_xlfn.IFNA((VLOOKUP(F1625,help!$C$2:$F$12,4,0))*(N1625*24),"")</f>
        <v/>
      </c>
      <c r="AP1625" s="17">
        <f t="shared" si="52"/>
        <v>0</v>
      </c>
    </row>
    <row r="1626" spans="2:42" ht="33" x14ac:dyDescent="0.25">
      <c r="B1626" s="13">
        <f>COUNTIFS($E$3:E1626,'تقرير منتج تام'!$E$4)</f>
        <v>8</v>
      </c>
      <c r="C1626" s="37"/>
      <c r="D1626" s="38"/>
      <c r="E1626" s="37"/>
      <c r="F1626" s="39"/>
      <c r="G1626" s="40"/>
      <c r="H1626" s="40"/>
      <c r="I1626" s="41"/>
      <c r="J1626" s="41"/>
      <c r="K1626" s="26" t="str">
        <f>_xlfn.IFNA(VLOOKUP(E1626,الاوردرات!$B$1:$C$600,2,0),"")</f>
        <v/>
      </c>
      <c r="L1626" s="52"/>
      <c r="N1626" s="21" t="str">
        <f t="shared" si="51"/>
        <v/>
      </c>
      <c r="O1626" s="22" t="str">
        <f>_xlfn.IFNA((VLOOKUP(F1626,help!$C$2:$F$12,4,0))*(N1626*24),"")</f>
        <v/>
      </c>
      <c r="AP1626" s="17">
        <f t="shared" si="52"/>
        <v>0</v>
      </c>
    </row>
    <row r="1627" spans="2:42" ht="33" x14ac:dyDescent="0.25">
      <c r="B1627" s="13">
        <f>COUNTIFS($E$3:E1627,'تقرير منتج تام'!$E$4)</f>
        <v>8</v>
      </c>
      <c r="C1627" s="37"/>
      <c r="D1627" s="38"/>
      <c r="E1627" s="37"/>
      <c r="F1627" s="39"/>
      <c r="G1627" s="40"/>
      <c r="H1627" s="40"/>
      <c r="I1627" s="41"/>
      <c r="J1627" s="41"/>
      <c r="K1627" s="26" t="str">
        <f>_xlfn.IFNA(VLOOKUP(E1627,الاوردرات!$B$1:$C$600,2,0),"")</f>
        <v/>
      </c>
      <c r="L1627" s="52"/>
      <c r="N1627" s="21" t="str">
        <f t="shared" si="51"/>
        <v/>
      </c>
      <c r="O1627" s="22" t="str">
        <f>_xlfn.IFNA((VLOOKUP(F1627,help!$C$2:$F$12,4,0))*(N1627*24),"")</f>
        <v/>
      </c>
      <c r="AP1627" s="17">
        <f t="shared" si="52"/>
        <v>0</v>
      </c>
    </row>
    <row r="1628" spans="2:42" ht="33" x14ac:dyDescent="0.25">
      <c r="B1628" s="13">
        <f>COUNTIFS($E$3:E1628,'تقرير منتج تام'!$E$4)</f>
        <v>8</v>
      </c>
      <c r="C1628" s="37"/>
      <c r="D1628" s="38"/>
      <c r="E1628" s="37"/>
      <c r="F1628" s="39"/>
      <c r="G1628" s="40"/>
      <c r="H1628" s="40"/>
      <c r="I1628" s="41"/>
      <c r="J1628" s="41"/>
      <c r="K1628" s="26" t="str">
        <f>_xlfn.IFNA(VLOOKUP(E1628,الاوردرات!$B$1:$C$600,2,0),"")</f>
        <v/>
      </c>
      <c r="L1628" s="52"/>
      <c r="N1628" s="21" t="str">
        <f t="shared" si="51"/>
        <v/>
      </c>
      <c r="O1628" s="22" t="str">
        <f>_xlfn.IFNA((VLOOKUP(F1628,help!$C$2:$F$12,4,0))*(N1628*24),"")</f>
        <v/>
      </c>
      <c r="AP1628" s="17">
        <f t="shared" si="52"/>
        <v>0</v>
      </c>
    </row>
    <row r="1629" spans="2:42" ht="33" x14ac:dyDescent="0.25">
      <c r="B1629" s="13">
        <f>COUNTIFS($E$3:E1629,'تقرير منتج تام'!$E$4)</f>
        <v>8</v>
      </c>
      <c r="C1629" s="37"/>
      <c r="D1629" s="38"/>
      <c r="E1629" s="37"/>
      <c r="F1629" s="39"/>
      <c r="G1629" s="40"/>
      <c r="H1629" s="40"/>
      <c r="I1629" s="41"/>
      <c r="J1629" s="41"/>
      <c r="K1629" s="26" t="str">
        <f>_xlfn.IFNA(VLOOKUP(E1629,الاوردرات!$B$1:$C$600,2,0),"")</f>
        <v/>
      </c>
      <c r="L1629" s="52"/>
      <c r="N1629" s="21" t="str">
        <f t="shared" si="51"/>
        <v/>
      </c>
      <c r="O1629" s="22" t="str">
        <f>_xlfn.IFNA((VLOOKUP(F1629,help!$C$2:$F$12,4,0))*(N1629*24),"")</f>
        <v/>
      </c>
      <c r="AP1629" s="17">
        <f t="shared" si="52"/>
        <v>0</v>
      </c>
    </row>
    <row r="1630" spans="2:42" ht="33" x14ac:dyDescent="0.25">
      <c r="B1630" s="13">
        <f>COUNTIFS($E$3:E1630,'تقرير منتج تام'!$E$4)</f>
        <v>8</v>
      </c>
      <c r="C1630" s="37"/>
      <c r="D1630" s="38"/>
      <c r="E1630" s="37"/>
      <c r="F1630" s="39"/>
      <c r="G1630" s="40"/>
      <c r="H1630" s="40"/>
      <c r="I1630" s="41"/>
      <c r="J1630" s="41"/>
      <c r="K1630" s="26" t="str">
        <f>_xlfn.IFNA(VLOOKUP(E1630,الاوردرات!$B$1:$C$600,2,0),"")</f>
        <v/>
      </c>
      <c r="L1630" s="52"/>
      <c r="N1630" s="21" t="str">
        <f t="shared" si="51"/>
        <v/>
      </c>
      <c r="O1630" s="22" t="str">
        <f>_xlfn.IFNA((VLOOKUP(F1630,help!$C$2:$F$12,4,0))*(N1630*24),"")</f>
        <v/>
      </c>
      <c r="AP1630" s="17">
        <f t="shared" si="52"/>
        <v>0</v>
      </c>
    </row>
    <row r="1631" spans="2:42" ht="33" x14ac:dyDescent="0.25">
      <c r="B1631" s="13">
        <f>COUNTIFS($E$3:E1631,'تقرير منتج تام'!$E$4)</f>
        <v>8</v>
      </c>
      <c r="C1631" s="37"/>
      <c r="D1631" s="38"/>
      <c r="E1631" s="37"/>
      <c r="F1631" s="39"/>
      <c r="G1631" s="40"/>
      <c r="H1631" s="40"/>
      <c r="I1631" s="41"/>
      <c r="J1631" s="41"/>
      <c r="K1631" s="26" t="str">
        <f>_xlfn.IFNA(VLOOKUP(E1631,الاوردرات!$B$1:$C$600,2,0),"")</f>
        <v/>
      </c>
      <c r="L1631" s="52"/>
      <c r="N1631" s="21" t="str">
        <f t="shared" si="51"/>
        <v/>
      </c>
      <c r="O1631" s="22" t="str">
        <f>_xlfn.IFNA((VLOOKUP(F1631,help!$C$2:$F$12,4,0))*(N1631*24),"")</f>
        <v/>
      </c>
      <c r="AP1631" s="17">
        <f t="shared" si="52"/>
        <v>0</v>
      </c>
    </row>
    <row r="1632" spans="2:42" ht="33" x14ac:dyDescent="0.25">
      <c r="B1632" s="13">
        <f>COUNTIFS($E$3:E1632,'تقرير منتج تام'!$E$4)</f>
        <v>8</v>
      </c>
      <c r="C1632" s="37"/>
      <c r="D1632" s="38"/>
      <c r="E1632" s="37"/>
      <c r="F1632" s="39"/>
      <c r="G1632" s="40"/>
      <c r="H1632" s="40"/>
      <c r="I1632" s="41"/>
      <c r="J1632" s="41"/>
      <c r="K1632" s="26" t="str">
        <f>_xlfn.IFNA(VLOOKUP(E1632,الاوردرات!$B$1:$C$600,2,0),"")</f>
        <v/>
      </c>
      <c r="L1632" s="52"/>
      <c r="N1632" s="21" t="str">
        <f t="shared" si="51"/>
        <v/>
      </c>
      <c r="O1632" s="22" t="str">
        <f>_xlfn.IFNA((VLOOKUP(F1632,help!$C$2:$F$12,4,0))*(N1632*24),"")</f>
        <v/>
      </c>
      <c r="AP1632" s="17">
        <f t="shared" si="52"/>
        <v>0</v>
      </c>
    </row>
    <row r="1633" spans="2:42" ht="33" x14ac:dyDescent="0.25">
      <c r="B1633" s="13">
        <f>COUNTIFS($E$3:E1633,'تقرير منتج تام'!$E$4)</f>
        <v>8</v>
      </c>
      <c r="C1633" s="37"/>
      <c r="D1633" s="38"/>
      <c r="E1633" s="37"/>
      <c r="F1633" s="39"/>
      <c r="G1633" s="40"/>
      <c r="H1633" s="40"/>
      <c r="I1633" s="41"/>
      <c r="J1633" s="41"/>
      <c r="K1633" s="26" t="str">
        <f>_xlfn.IFNA(VLOOKUP(E1633,الاوردرات!$B$1:$C$600,2,0),"")</f>
        <v/>
      </c>
      <c r="L1633" s="52"/>
      <c r="N1633" s="21" t="str">
        <f t="shared" si="51"/>
        <v/>
      </c>
      <c r="O1633" s="22" t="str">
        <f>_xlfn.IFNA((VLOOKUP(F1633,help!$C$2:$F$12,4,0))*(N1633*24),"")</f>
        <v/>
      </c>
      <c r="AP1633" s="17">
        <f t="shared" si="52"/>
        <v>0</v>
      </c>
    </row>
    <row r="1634" spans="2:42" ht="33" x14ac:dyDescent="0.25">
      <c r="B1634" s="13">
        <f>COUNTIFS($E$3:E1634,'تقرير منتج تام'!$E$4)</f>
        <v>8</v>
      </c>
      <c r="C1634" s="37"/>
      <c r="D1634" s="38"/>
      <c r="E1634" s="37"/>
      <c r="F1634" s="39"/>
      <c r="G1634" s="40"/>
      <c r="H1634" s="40"/>
      <c r="I1634" s="41"/>
      <c r="J1634" s="41"/>
      <c r="K1634" s="26" t="str">
        <f>_xlfn.IFNA(VLOOKUP(E1634,الاوردرات!$B$1:$C$600,2,0),"")</f>
        <v/>
      </c>
      <c r="L1634" s="52"/>
      <c r="N1634" s="21" t="str">
        <f t="shared" si="51"/>
        <v/>
      </c>
      <c r="O1634" s="22" t="str">
        <f>_xlfn.IFNA((VLOOKUP(F1634,help!$C$2:$F$12,4,0))*(N1634*24),"")</f>
        <v/>
      </c>
      <c r="AP1634" s="17">
        <f t="shared" si="52"/>
        <v>0</v>
      </c>
    </row>
    <row r="1635" spans="2:42" ht="33" x14ac:dyDescent="0.25">
      <c r="B1635" s="13">
        <f>COUNTIFS($E$3:E1635,'تقرير منتج تام'!$E$4)</f>
        <v>8</v>
      </c>
      <c r="C1635" s="37"/>
      <c r="D1635" s="38"/>
      <c r="E1635" s="37"/>
      <c r="F1635" s="39"/>
      <c r="G1635" s="40"/>
      <c r="H1635" s="40"/>
      <c r="I1635" s="41"/>
      <c r="J1635" s="41"/>
      <c r="K1635" s="26" t="str">
        <f>_xlfn.IFNA(VLOOKUP(E1635,الاوردرات!$B$1:$C$600,2,0),"")</f>
        <v/>
      </c>
      <c r="L1635" s="52"/>
      <c r="N1635" s="21" t="str">
        <f t="shared" si="51"/>
        <v/>
      </c>
      <c r="O1635" s="22" t="str">
        <f>_xlfn.IFNA((VLOOKUP(F1635,help!$C$2:$F$12,4,0))*(N1635*24),"")</f>
        <v/>
      </c>
      <c r="AP1635" s="17">
        <f t="shared" si="52"/>
        <v>0</v>
      </c>
    </row>
    <row r="1636" spans="2:42" ht="33" x14ac:dyDescent="0.25">
      <c r="B1636" s="13">
        <f>COUNTIFS($E$3:E1636,'تقرير منتج تام'!$E$4)</f>
        <v>8</v>
      </c>
      <c r="C1636" s="37"/>
      <c r="D1636" s="38"/>
      <c r="E1636" s="37"/>
      <c r="F1636" s="39"/>
      <c r="G1636" s="40"/>
      <c r="H1636" s="40"/>
      <c r="I1636" s="41"/>
      <c r="J1636" s="41"/>
      <c r="K1636" s="26" t="str">
        <f>_xlfn.IFNA(VLOOKUP(E1636,الاوردرات!$B$1:$C$600,2,0),"")</f>
        <v/>
      </c>
      <c r="L1636" s="52"/>
      <c r="N1636" s="21" t="str">
        <f t="shared" si="51"/>
        <v/>
      </c>
      <c r="O1636" s="22" t="str">
        <f>_xlfn.IFNA((VLOOKUP(F1636,help!$C$2:$F$12,4,0))*(N1636*24),"")</f>
        <v/>
      </c>
      <c r="AP1636" s="17">
        <f t="shared" si="52"/>
        <v>0</v>
      </c>
    </row>
    <row r="1637" spans="2:42" ht="33" x14ac:dyDescent="0.25">
      <c r="B1637" s="13">
        <f>COUNTIFS($E$3:E1637,'تقرير منتج تام'!$E$4)</f>
        <v>8</v>
      </c>
      <c r="C1637" s="37"/>
      <c r="D1637" s="38"/>
      <c r="E1637" s="37"/>
      <c r="F1637" s="39"/>
      <c r="G1637" s="40"/>
      <c r="H1637" s="40"/>
      <c r="I1637" s="41"/>
      <c r="J1637" s="41"/>
      <c r="K1637" s="26" t="str">
        <f>_xlfn.IFNA(VLOOKUP(E1637,الاوردرات!$B$1:$C$600,2,0),"")</f>
        <v/>
      </c>
      <c r="L1637" s="52"/>
      <c r="N1637" s="21" t="str">
        <f t="shared" si="51"/>
        <v/>
      </c>
      <c r="O1637" s="22" t="str">
        <f>_xlfn.IFNA((VLOOKUP(F1637,help!$C$2:$F$12,4,0))*(N1637*24),"")</f>
        <v/>
      </c>
      <c r="AP1637" s="17">
        <f t="shared" si="52"/>
        <v>0</v>
      </c>
    </row>
    <row r="1638" spans="2:42" ht="33" x14ac:dyDescent="0.25">
      <c r="B1638" s="13">
        <f>COUNTIFS($E$3:E1638,'تقرير منتج تام'!$E$4)</f>
        <v>8</v>
      </c>
      <c r="C1638" s="37"/>
      <c r="D1638" s="38"/>
      <c r="E1638" s="37"/>
      <c r="F1638" s="39"/>
      <c r="G1638" s="40"/>
      <c r="H1638" s="40"/>
      <c r="I1638" s="41"/>
      <c r="J1638" s="41"/>
      <c r="K1638" s="26" t="str">
        <f>_xlfn.IFNA(VLOOKUP(E1638,الاوردرات!$B$1:$C$600,2,0),"")</f>
        <v/>
      </c>
      <c r="L1638" s="52"/>
      <c r="N1638" s="21" t="str">
        <f t="shared" si="51"/>
        <v/>
      </c>
      <c r="O1638" s="22" t="str">
        <f>_xlfn.IFNA((VLOOKUP(F1638,help!$C$2:$F$12,4,0))*(N1638*24),"")</f>
        <v/>
      </c>
      <c r="AP1638" s="17">
        <f t="shared" si="52"/>
        <v>0</v>
      </c>
    </row>
    <row r="1639" spans="2:42" ht="33" x14ac:dyDescent="0.25">
      <c r="B1639" s="13">
        <f>COUNTIFS($E$3:E1639,'تقرير منتج تام'!$E$4)</f>
        <v>8</v>
      </c>
      <c r="C1639" s="37"/>
      <c r="D1639" s="38"/>
      <c r="E1639" s="37"/>
      <c r="F1639" s="39"/>
      <c r="G1639" s="40"/>
      <c r="H1639" s="40"/>
      <c r="I1639" s="41"/>
      <c r="J1639" s="41"/>
      <c r="K1639" s="26" t="str">
        <f>_xlfn.IFNA(VLOOKUP(E1639,الاوردرات!$B$1:$C$600,2,0),"")</f>
        <v/>
      </c>
      <c r="L1639" s="52"/>
      <c r="N1639" s="21" t="str">
        <f t="shared" si="51"/>
        <v/>
      </c>
      <c r="O1639" s="22" t="str">
        <f>_xlfn.IFNA((VLOOKUP(F1639,help!$C$2:$F$12,4,0))*(N1639*24),"")</f>
        <v/>
      </c>
      <c r="AP1639" s="17">
        <f t="shared" si="52"/>
        <v>0</v>
      </c>
    </row>
    <row r="1640" spans="2:42" ht="33" x14ac:dyDescent="0.25">
      <c r="B1640" s="13">
        <f>COUNTIFS($E$3:E1640,'تقرير منتج تام'!$E$4)</f>
        <v>8</v>
      </c>
      <c r="C1640" s="37"/>
      <c r="D1640" s="38"/>
      <c r="E1640" s="37"/>
      <c r="F1640" s="39"/>
      <c r="G1640" s="40"/>
      <c r="H1640" s="40"/>
      <c r="I1640" s="41"/>
      <c r="J1640" s="41"/>
      <c r="K1640" s="26" t="str">
        <f>_xlfn.IFNA(VLOOKUP(E1640,الاوردرات!$B$1:$C$600,2,0),"")</f>
        <v/>
      </c>
      <c r="L1640" s="52"/>
      <c r="N1640" s="21" t="str">
        <f t="shared" si="51"/>
        <v/>
      </c>
      <c r="O1640" s="22" t="str">
        <f>_xlfn.IFNA((VLOOKUP(F1640,help!$C$2:$F$12,4,0))*(N1640*24),"")</f>
        <v/>
      </c>
      <c r="AP1640" s="17">
        <f t="shared" si="52"/>
        <v>0</v>
      </c>
    </row>
    <row r="1641" spans="2:42" ht="33" x14ac:dyDescent="0.25">
      <c r="B1641" s="13">
        <f>COUNTIFS($E$3:E1641,'تقرير منتج تام'!$E$4)</f>
        <v>8</v>
      </c>
      <c r="C1641" s="37"/>
      <c r="D1641" s="38"/>
      <c r="E1641" s="37"/>
      <c r="F1641" s="39"/>
      <c r="G1641" s="40"/>
      <c r="H1641" s="40"/>
      <c r="I1641" s="41"/>
      <c r="J1641" s="41"/>
      <c r="K1641" s="26" t="str">
        <f>_xlfn.IFNA(VLOOKUP(E1641,الاوردرات!$B$1:$C$600,2,0),"")</f>
        <v/>
      </c>
      <c r="L1641" s="52"/>
      <c r="N1641" s="21" t="str">
        <f t="shared" si="51"/>
        <v/>
      </c>
      <c r="O1641" s="22" t="str">
        <f>_xlfn.IFNA((VLOOKUP(F1641,help!$C$2:$F$12,4,0))*(N1641*24),"")</f>
        <v/>
      </c>
      <c r="AP1641" s="17">
        <f t="shared" si="52"/>
        <v>0</v>
      </c>
    </row>
    <row r="1642" spans="2:42" ht="33" x14ac:dyDescent="0.25">
      <c r="B1642" s="13">
        <f>COUNTIFS($E$3:E1642,'تقرير منتج تام'!$E$4)</f>
        <v>8</v>
      </c>
      <c r="C1642" s="37"/>
      <c r="D1642" s="38"/>
      <c r="E1642" s="37"/>
      <c r="F1642" s="39"/>
      <c r="G1642" s="40"/>
      <c r="H1642" s="40"/>
      <c r="I1642" s="41"/>
      <c r="J1642" s="41"/>
      <c r="K1642" s="26" t="str">
        <f>_xlfn.IFNA(VLOOKUP(E1642,الاوردرات!$B$1:$C$600,2,0),"")</f>
        <v/>
      </c>
      <c r="L1642" s="52"/>
      <c r="N1642" s="21" t="str">
        <f t="shared" si="51"/>
        <v/>
      </c>
      <c r="O1642" s="22" t="str">
        <f>_xlfn.IFNA((VLOOKUP(F1642,help!$C$2:$F$12,4,0))*(N1642*24),"")</f>
        <v/>
      </c>
      <c r="AP1642" s="17">
        <f t="shared" si="52"/>
        <v>0</v>
      </c>
    </row>
    <row r="1643" spans="2:42" ht="33" x14ac:dyDescent="0.25">
      <c r="B1643" s="13">
        <f>COUNTIFS($E$3:E1643,'تقرير منتج تام'!$E$4)</f>
        <v>8</v>
      </c>
      <c r="C1643" s="37"/>
      <c r="D1643" s="38"/>
      <c r="E1643" s="37"/>
      <c r="F1643" s="39"/>
      <c r="G1643" s="40"/>
      <c r="H1643" s="40"/>
      <c r="I1643" s="41"/>
      <c r="J1643" s="41"/>
      <c r="K1643" s="26" t="str">
        <f>_xlfn.IFNA(VLOOKUP(E1643,الاوردرات!$B$1:$C$600,2,0),"")</f>
        <v/>
      </c>
      <c r="L1643" s="52"/>
      <c r="N1643" s="21" t="str">
        <f t="shared" si="51"/>
        <v/>
      </c>
      <c r="O1643" s="22" t="str">
        <f>_xlfn.IFNA((VLOOKUP(F1643,help!$C$2:$F$12,4,0))*(N1643*24),"")</f>
        <v/>
      </c>
      <c r="AP1643" s="17">
        <f t="shared" si="52"/>
        <v>0</v>
      </c>
    </row>
    <row r="1644" spans="2:42" ht="33" x14ac:dyDescent="0.25">
      <c r="B1644" s="13">
        <f>COUNTIFS($E$3:E1644,'تقرير منتج تام'!$E$4)</f>
        <v>8</v>
      </c>
      <c r="C1644" s="37"/>
      <c r="D1644" s="38"/>
      <c r="E1644" s="37"/>
      <c r="F1644" s="39"/>
      <c r="G1644" s="40"/>
      <c r="H1644" s="40"/>
      <c r="I1644" s="41"/>
      <c r="J1644" s="41"/>
      <c r="K1644" s="26" t="str">
        <f>_xlfn.IFNA(VLOOKUP(E1644,الاوردرات!$B$1:$C$600,2,0),"")</f>
        <v/>
      </c>
      <c r="L1644" s="52"/>
      <c r="N1644" s="21" t="str">
        <f t="shared" si="51"/>
        <v/>
      </c>
      <c r="O1644" s="22" t="str">
        <f>_xlfn.IFNA((VLOOKUP(F1644,help!$C$2:$F$12,4,0))*(N1644*24),"")</f>
        <v/>
      </c>
      <c r="AP1644" s="17">
        <f t="shared" si="52"/>
        <v>0</v>
      </c>
    </row>
    <row r="1645" spans="2:42" ht="33" x14ac:dyDescent="0.25">
      <c r="B1645" s="13">
        <f>COUNTIFS($E$3:E1645,'تقرير منتج تام'!$E$4)</f>
        <v>8</v>
      </c>
      <c r="C1645" s="37"/>
      <c r="D1645" s="38"/>
      <c r="E1645" s="37"/>
      <c r="F1645" s="39"/>
      <c r="G1645" s="40"/>
      <c r="H1645" s="40"/>
      <c r="I1645" s="41"/>
      <c r="J1645" s="41"/>
      <c r="K1645" s="26" t="str">
        <f>_xlfn.IFNA(VLOOKUP(E1645,الاوردرات!$B$1:$C$600,2,0),"")</f>
        <v/>
      </c>
      <c r="L1645" s="52"/>
      <c r="N1645" s="21" t="str">
        <f t="shared" si="51"/>
        <v/>
      </c>
      <c r="O1645" s="22" t="str">
        <f>_xlfn.IFNA((VLOOKUP(F1645,help!$C$2:$F$12,4,0))*(N1645*24),"")</f>
        <v/>
      </c>
      <c r="AP1645" s="17">
        <f t="shared" si="52"/>
        <v>0</v>
      </c>
    </row>
    <row r="1646" spans="2:42" ht="33" x14ac:dyDescent="0.25">
      <c r="B1646" s="13">
        <f>COUNTIFS($E$3:E1646,'تقرير منتج تام'!$E$4)</f>
        <v>8</v>
      </c>
      <c r="C1646" s="37"/>
      <c r="D1646" s="38"/>
      <c r="E1646" s="37"/>
      <c r="F1646" s="39"/>
      <c r="G1646" s="40"/>
      <c r="H1646" s="40"/>
      <c r="I1646" s="41"/>
      <c r="J1646" s="41"/>
      <c r="K1646" s="26" t="str">
        <f>_xlfn.IFNA(VLOOKUP(E1646,الاوردرات!$B$1:$C$600,2,0),"")</f>
        <v/>
      </c>
      <c r="L1646" s="52"/>
      <c r="N1646" s="21" t="str">
        <f t="shared" si="51"/>
        <v/>
      </c>
      <c r="O1646" s="22" t="str">
        <f>_xlfn.IFNA((VLOOKUP(F1646,help!$C$2:$F$12,4,0))*(N1646*24),"")</f>
        <v/>
      </c>
      <c r="AP1646" s="17">
        <f t="shared" si="52"/>
        <v>0</v>
      </c>
    </row>
    <row r="1647" spans="2:42" ht="33" x14ac:dyDescent="0.25">
      <c r="B1647" s="13">
        <f>COUNTIFS($E$3:E1647,'تقرير منتج تام'!$E$4)</f>
        <v>8</v>
      </c>
      <c r="C1647" s="37"/>
      <c r="D1647" s="38"/>
      <c r="E1647" s="37"/>
      <c r="F1647" s="39"/>
      <c r="G1647" s="40"/>
      <c r="H1647" s="40"/>
      <c r="I1647" s="41"/>
      <c r="J1647" s="41"/>
      <c r="K1647" s="26" t="str">
        <f>_xlfn.IFNA(VLOOKUP(E1647,الاوردرات!$B$1:$C$600,2,0),"")</f>
        <v/>
      </c>
      <c r="L1647" s="52"/>
      <c r="N1647" s="21" t="str">
        <f t="shared" si="51"/>
        <v/>
      </c>
      <c r="O1647" s="22" t="str">
        <f>_xlfn.IFNA((VLOOKUP(F1647,help!$C$2:$F$12,4,0))*(N1647*24),"")</f>
        <v/>
      </c>
      <c r="AP1647" s="17">
        <f t="shared" si="52"/>
        <v>0</v>
      </c>
    </row>
    <row r="1648" spans="2:42" ht="33" x14ac:dyDescent="0.25">
      <c r="B1648" s="13">
        <f>COUNTIFS($E$3:E1648,'تقرير منتج تام'!$E$4)</f>
        <v>8</v>
      </c>
      <c r="C1648" s="37"/>
      <c r="D1648" s="38"/>
      <c r="E1648" s="37"/>
      <c r="F1648" s="39"/>
      <c r="G1648" s="40"/>
      <c r="H1648" s="40"/>
      <c r="I1648" s="41"/>
      <c r="J1648" s="41"/>
      <c r="K1648" s="26" t="str">
        <f>_xlfn.IFNA(VLOOKUP(E1648,الاوردرات!$B$1:$C$600,2,0),"")</f>
        <v/>
      </c>
      <c r="L1648" s="52"/>
      <c r="N1648" s="21" t="str">
        <f t="shared" si="51"/>
        <v/>
      </c>
      <c r="O1648" s="22" t="str">
        <f>_xlfn.IFNA((VLOOKUP(F1648,help!$C$2:$F$12,4,0))*(N1648*24),"")</f>
        <v/>
      </c>
      <c r="AP1648" s="17">
        <f t="shared" si="52"/>
        <v>0</v>
      </c>
    </row>
    <row r="1649" spans="2:42" ht="33" x14ac:dyDescent="0.25">
      <c r="B1649" s="13">
        <f>COUNTIFS($E$3:E1649,'تقرير منتج تام'!$E$4)</f>
        <v>8</v>
      </c>
      <c r="C1649" s="37"/>
      <c r="D1649" s="38"/>
      <c r="E1649" s="37"/>
      <c r="F1649" s="39"/>
      <c r="G1649" s="40"/>
      <c r="H1649" s="40"/>
      <c r="I1649" s="41"/>
      <c r="J1649" s="41"/>
      <c r="K1649" s="26" t="str">
        <f>_xlfn.IFNA(VLOOKUP(E1649,الاوردرات!$B$1:$C$600,2,0),"")</f>
        <v/>
      </c>
      <c r="L1649" s="52"/>
      <c r="N1649" s="21" t="str">
        <f t="shared" si="51"/>
        <v/>
      </c>
      <c r="O1649" s="22" t="str">
        <f>_xlfn.IFNA((VLOOKUP(F1649,help!$C$2:$F$12,4,0))*(N1649*24),"")</f>
        <v/>
      </c>
      <c r="AP1649" s="17">
        <f t="shared" si="52"/>
        <v>0</v>
      </c>
    </row>
    <row r="1650" spans="2:42" ht="33" x14ac:dyDescent="0.25">
      <c r="B1650" s="13">
        <f>COUNTIFS($E$3:E1650,'تقرير منتج تام'!$E$4)</f>
        <v>8</v>
      </c>
      <c r="C1650" s="37"/>
      <c r="D1650" s="38"/>
      <c r="E1650" s="37"/>
      <c r="F1650" s="39"/>
      <c r="G1650" s="40"/>
      <c r="H1650" s="40"/>
      <c r="I1650" s="41"/>
      <c r="J1650" s="41"/>
      <c r="K1650" s="26" t="str">
        <f>_xlfn.IFNA(VLOOKUP(E1650,الاوردرات!$B$1:$C$600,2,0),"")</f>
        <v/>
      </c>
      <c r="L1650" s="52"/>
      <c r="N1650" s="21" t="str">
        <f t="shared" si="51"/>
        <v/>
      </c>
      <c r="O1650" s="22" t="str">
        <f>_xlfn.IFNA((VLOOKUP(F1650,help!$C$2:$F$12,4,0))*(N1650*24),"")</f>
        <v/>
      </c>
      <c r="AP1650" s="17">
        <f t="shared" si="52"/>
        <v>0</v>
      </c>
    </row>
    <row r="1651" spans="2:42" ht="33" x14ac:dyDescent="0.25">
      <c r="B1651" s="13">
        <f>COUNTIFS($E$3:E1651,'تقرير منتج تام'!$E$4)</f>
        <v>8</v>
      </c>
      <c r="C1651" s="37"/>
      <c r="D1651" s="38"/>
      <c r="E1651" s="37"/>
      <c r="F1651" s="39"/>
      <c r="G1651" s="40"/>
      <c r="H1651" s="40"/>
      <c r="I1651" s="41"/>
      <c r="J1651" s="41"/>
      <c r="K1651" s="26" t="str">
        <f>_xlfn.IFNA(VLOOKUP(E1651,الاوردرات!$B$1:$C$600,2,0),"")</f>
        <v/>
      </c>
      <c r="L1651" s="52"/>
      <c r="N1651" s="21" t="str">
        <f t="shared" si="51"/>
        <v/>
      </c>
      <c r="O1651" s="22" t="str">
        <f>_xlfn.IFNA((VLOOKUP(F1651,help!$C$2:$F$12,4,0))*(N1651*24),"")</f>
        <v/>
      </c>
      <c r="AP1651" s="17">
        <f t="shared" si="52"/>
        <v>0</v>
      </c>
    </row>
    <row r="1652" spans="2:42" ht="33" x14ac:dyDescent="0.25">
      <c r="B1652" s="13">
        <f>COUNTIFS($E$3:E1652,'تقرير منتج تام'!$E$4)</f>
        <v>8</v>
      </c>
      <c r="C1652" s="37"/>
      <c r="D1652" s="38"/>
      <c r="E1652" s="37"/>
      <c r="F1652" s="39"/>
      <c r="G1652" s="40"/>
      <c r="H1652" s="40"/>
      <c r="I1652" s="41"/>
      <c r="J1652" s="41"/>
      <c r="K1652" s="26" t="str">
        <f>_xlfn.IFNA(VLOOKUP(E1652,الاوردرات!$B$1:$C$600,2,0),"")</f>
        <v/>
      </c>
      <c r="L1652" s="52"/>
      <c r="N1652" s="21" t="str">
        <f t="shared" si="51"/>
        <v/>
      </c>
      <c r="O1652" s="22" t="str">
        <f>_xlfn.IFNA((VLOOKUP(F1652,help!$C$2:$F$12,4,0))*(N1652*24),"")</f>
        <v/>
      </c>
      <c r="AP1652" s="17">
        <f t="shared" si="52"/>
        <v>0</v>
      </c>
    </row>
    <row r="1653" spans="2:42" ht="33" x14ac:dyDescent="0.25">
      <c r="B1653" s="13">
        <f>COUNTIFS($E$3:E1653,'تقرير منتج تام'!$E$4)</f>
        <v>8</v>
      </c>
      <c r="C1653" s="37"/>
      <c r="D1653" s="38"/>
      <c r="E1653" s="37"/>
      <c r="F1653" s="39"/>
      <c r="G1653" s="40"/>
      <c r="H1653" s="40"/>
      <c r="I1653" s="41"/>
      <c r="J1653" s="41"/>
      <c r="K1653" s="26" t="str">
        <f>_xlfn.IFNA(VLOOKUP(E1653,الاوردرات!$B$1:$C$600,2,0),"")</f>
        <v/>
      </c>
      <c r="L1653" s="52"/>
      <c r="N1653" s="21" t="str">
        <f t="shared" si="51"/>
        <v/>
      </c>
      <c r="O1653" s="22" t="str">
        <f>_xlfn.IFNA((VLOOKUP(F1653,help!$C$2:$F$12,4,0))*(N1653*24),"")</f>
        <v/>
      </c>
      <c r="AP1653" s="17">
        <f t="shared" si="52"/>
        <v>0</v>
      </c>
    </row>
    <row r="1654" spans="2:42" ht="33" x14ac:dyDescent="0.25">
      <c r="B1654" s="13">
        <f>COUNTIFS($E$3:E1654,'تقرير منتج تام'!$E$4)</f>
        <v>8</v>
      </c>
      <c r="C1654" s="37"/>
      <c r="D1654" s="38"/>
      <c r="E1654" s="37"/>
      <c r="F1654" s="39"/>
      <c r="G1654" s="40"/>
      <c r="H1654" s="40"/>
      <c r="I1654" s="41"/>
      <c r="J1654" s="41"/>
      <c r="K1654" s="26" t="str">
        <f>_xlfn.IFNA(VLOOKUP(E1654,الاوردرات!$B$1:$C$600,2,0),"")</f>
        <v/>
      </c>
      <c r="L1654" s="52"/>
      <c r="N1654" s="21" t="str">
        <f t="shared" si="51"/>
        <v/>
      </c>
      <c r="O1654" s="22" t="str">
        <f>_xlfn.IFNA((VLOOKUP(F1654,help!$C$2:$F$12,4,0))*(N1654*24),"")</f>
        <v/>
      </c>
      <c r="AP1654" s="17">
        <f t="shared" si="52"/>
        <v>0</v>
      </c>
    </row>
    <row r="1655" spans="2:42" ht="33" x14ac:dyDescent="0.25">
      <c r="B1655" s="13">
        <f>COUNTIFS($E$3:E1655,'تقرير منتج تام'!$E$4)</f>
        <v>8</v>
      </c>
      <c r="C1655" s="37"/>
      <c r="D1655" s="38"/>
      <c r="E1655" s="37"/>
      <c r="F1655" s="39"/>
      <c r="G1655" s="40"/>
      <c r="H1655" s="40"/>
      <c r="I1655" s="41"/>
      <c r="J1655" s="41"/>
      <c r="K1655" s="26" t="str">
        <f>_xlfn.IFNA(VLOOKUP(E1655,الاوردرات!$B$1:$C$600,2,0),"")</f>
        <v/>
      </c>
      <c r="L1655" s="52"/>
      <c r="N1655" s="21" t="str">
        <f t="shared" ref="N1655:N1718" si="53">IF(I1655&lt;&gt;"",J1655-I1655,"")</f>
        <v/>
      </c>
      <c r="O1655" s="22" t="str">
        <f>_xlfn.IFNA((VLOOKUP(F1655,help!$C$2:$F$12,4,0))*(N1655*24),"")</f>
        <v/>
      </c>
      <c r="AP1655" s="17">
        <f t="shared" si="52"/>
        <v>0</v>
      </c>
    </row>
    <row r="1656" spans="2:42" ht="33" x14ac:dyDescent="0.25">
      <c r="B1656" s="13">
        <f>COUNTIFS($E$3:E1656,'تقرير منتج تام'!$E$4)</f>
        <v>8</v>
      </c>
      <c r="C1656" s="37"/>
      <c r="D1656" s="38"/>
      <c r="E1656" s="37"/>
      <c r="F1656" s="39"/>
      <c r="G1656" s="40"/>
      <c r="H1656" s="40"/>
      <c r="I1656" s="41"/>
      <c r="J1656" s="41"/>
      <c r="K1656" s="26" t="str">
        <f>_xlfn.IFNA(VLOOKUP(E1656,الاوردرات!$B$1:$C$600,2,0),"")</f>
        <v/>
      </c>
      <c r="L1656" s="52"/>
      <c r="N1656" s="21" t="str">
        <f t="shared" si="53"/>
        <v/>
      </c>
      <c r="O1656" s="22" t="str">
        <f>_xlfn.IFNA((VLOOKUP(F1656,help!$C$2:$F$12,4,0))*(N1656*24),"")</f>
        <v/>
      </c>
      <c r="AP1656" s="17">
        <f t="shared" si="52"/>
        <v>0</v>
      </c>
    </row>
    <row r="1657" spans="2:42" ht="33" x14ac:dyDescent="0.25">
      <c r="B1657" s="13">
        <f>COUNTIFS($E$3:E1657,'تقرير منتج تام'!$E$4)</f>
        <v>8</v>
      </c>
      <c r="C1657" s="37"/>
      <c r="D1657" s="38"/>
      <c r="E1657" s="37"/>
      <c r="F1657" s="39"/>
      <c r="G1657" s="40"/>
      <c r="H1657" s="40"/>
      <c r="I1657" s="41"/>
      <c r="J1657" s="41"/>
      <c r="K1657" s="26" t="str">
        <f>_xlfn.IFNA(VLOOKUP(E1657,الاوردرات!$B$1:$C$600,2,0),"")</f>
        <v/>
      </c>
      <c r="L1657" s="52"/>
      <c r="N1657" s="21" t="str">
        <f t="shared" si="53"/>
        <v/>
      </c>
      <c r="O1657" s="22" t="str">
        <f>_xlfn.IFNA((VLOOKUP(F1657,help!$C$2:$F$12,4,0))*(N1657*24),"")</f>
        <v/>
      </c>
      <c r="AP1657" s="17">
        <f t="shared" si="52"/>
        <v>0</v>
      </c>
    </row>
    <row r="1658" spans="2:42" ht="33" x14ac:dyDescent="0.25">
      <c r="B1658" s="13">
        <f>COUNTIFS($E$3:E1658,'تقرير منتج تام'!$E$4)</f>
        <v>8</v>
      </c>
      <c r="C1658" s="37"/>
      <c r="D1658" s="38"/>
      <c r="E1658" s="37"/>
      <c r="F1658" s="39"/>
      <c r="G1658" s="40"/>
      <c r="H1658" s="40"/>
      <c r="I1658" s="41"/>
      <c r="J1658" s="41"/>
      <c r="K1658" s="26" t="str">
        <f>_xlfn.IFNA(VLOOKUP(E1658,الاوردرات!$B$1:$C$600,2,0),"")</f>
        <v/>
      </c>
      <c r="L1658" s="52"/>
      <c r="N1658" s="21" t="str">
        <f t="shared" si="53"/>
        <v/>
      </c>
      <c r="O1658" s="22" t="str">
        <f>_xlfn.IFNA((VLOOKUP(F1658,help!$C$2:$F$12,4,0))*(N1658*24),"")</f>
        <v/>
      </c>
      <c r="AP1658" s="17">
        <f t="shared" si="52"/>
        <v>0</v>
      </c>
    </row>
    <row r="1659" spans="2:42" ht="33" x14ac:dyDescent="0.25">
      <c r="B1659" s="13">
        <f>COUNTIFS($E$3:E1659,'تقرير منتج تام'!$E$4)</f>
        <v>8</v>
      </c>
      <c r="C1659" s="37"/>
      <c r="D1659" s="38"/>
      <c r="E1659" s="37"/>
      <c r="F1659" s="39"/>
      <c r="G1659" s="40"/>
      <c r="H1659" s="40"/>
      <c r="I1659" s="41"/>
      <c r="J1659" s="41"/>
      <c r="K1659" s="26" t="str">
        <f>_xlfn.IFNA(VLOOKUP(E1659,الاوردرات!$B$1:$C$600,2,0),"")</f>
        <v/>
      </c>
      <c r="L1659" s="52"/>
      <c r="N1659" s="21" t="str">
        <f t="shared" si="53"/>
        <v/>
      </c>
      <c r="O1659" s="22" t="str">
        <f>_xlfn.IFNA((VLOOKUP(F1659,help!$C$2:$F$12,4,0))*(N1659*24),"")</f>
        <v/>
      </c>
      <c r="AP1659" s="17">
        <f t="shared" si="52"/>
        <v>0</v>
      </c>
    </row>
    <row r="1660" spans="2:42" ht="33" x14ac:dyDescent="0.25">
      <c r="B1660" s="13">
        <f>COUNTIFS($E$3:E1660,'تقرير منتج تام'!$E$4)</f>
        <v>8</v>
      </c>
      <c r="C1660" s="37"/>
      <c r="D1660" s="38"/>
      <c r="E1660" s="37"/>
      <c r="F1660" s="39"/>
      <c r="G1660" s="40"/>
      <c r="H1660" s="40"/>
      <c r="I1660" s="41"/>
      <c r="J1660" s="41"/>
      <c r="K1660" s="26" t="str">
        <f>_xlfn.IFNA(VLOOKUP(E1660,الاوردرات!$B$1:$C$600,2,0),"")</f>
        <v/>
      </c>
      <c r="L1660" s="52"/>
      <c r="N1660" s="21" t="str">
        <f t="shared" si="53"/>
        <v/>
      </c>
      <c r="O1660" s="22" t="str">
        <f>_xlfn.IFNA((VLOOKUP(F1660,help!$C$2:$F$12,4,0))*(N1660*24),"")</f>
        <v/>
      </c>
      <c r="AP1660" s="17">
        <f t="shared" si="52"/>
        <v>0</v>
      </c>
    </row>
    <row r="1661" spans="2:42" ht="33" x14ac:dyDescent="0.25">
      <c r="B1661" s="13">
        <f>COUNTIFS($E$3:E1661,'تقرير منتج تام'!$E$4)</f>
        <v>8</v>
      </c>
      <c r="C1661" s="37"/>
      <c r="D1661" s="38"/>
      <c r="E1661" s="37"/>
      <c r="F1661" s="39"/>
      <c r="G1661" s="40"/>
      <c r="H1661" s="40"/>
      <c r="I1661" s="41"/>
      <c r="J1661" s="41"/>
      <c r="K1661" s="26" t="str">
        <f>_xlfn.IFNA(VLOOKUP(E1661,الاوردرات!$B$1:$C$600,2,0),"")</f>
        <v/>
      </c>
      <c r="L1661" s="52"/>
      <c r="N1661" s="21" t="str">
        <f t="shared" si="53"/>
        <v/>
      </c>
      <c r="O1661" s="22" t="str">
        <f>_xlfn.IFNA((VLOOKUP(F1661,help!$C$2:$F$12,4,0))*(N1661*24),"")</f>
        <v/>
      </c>
      <c r="AP1661" s="17">
        <f t="shared" si="52"/>
        <v>0</v>
      </c>
    </row>
    <row r="1662" spans="2:42" ht="33" x14ac:dyDescent="0.25">
      <c r="B1662" s="13">
        <f>COUNTIFS($E$3:E1662,'تقرير منتج تام'!$E$4)</f>
        <v>8</v>
      </c>
      <c r="C1662" s="37"/>
      <c r="D1662" s="38"/>
      <c r="E1662" s="37"/>
      <c r="F1662" s="39"/>
      <c r="G1662" s="40"/>
      <c r="H1662" s="40"/>
      <c r="I1662" s="41"/>
      <c r="J1662" s="41"/>
      <c r="K1662" s="26" t="str">
        <f>_xlfn.IFNA(VLOOKUP(E1662,الاوردرات!$B$1:$C$600,2,0),"")</f>
        <v/>
      </c>
      <c r="L1662" s="52"/>
      <c r="N1662" s="21" t="str">
        <f t="shared" si="53"/>
        <v/>
      </c>
      <c r="O1662" s="22" t="str">
        <f>_xlfn.IFNA((VLOOKUP(F1662,help!$C$2:$F$12,4,0))*(N1662*24),"")</f>
        <v/>
      </c>
      <c r="AP1662" s="17">
        <f t="shared" si="52"/>
        <v>0</v>
      </c>
    </row>
    <row r="1663" spans="2:42" ht="33" x14ac:dyDescent="0.25">
      <c r="B1663" s="13">
        <f>COUNTIFS($E$3:E1663,'تقرير منتج تام'!$E$4)</f>
        <v>8</v>
      </c>
      <c r="C1663" s="37"/>
      <c r="D1663" s="38"/>
      <c r="E1663" s="37"/>
      <c r="F1663" s="39"/>
      <c r="G1663" s="40"/>
      <c r="H1663" s="40"/>
      <c r="I1663" s="41"/>
      <c r="J1663" s="41"/>
      <c r="K1663" s="26" t="str">
        <f>_xlfn.IFNA(VLOOKUP(E1663,الاوردرات!$B$1:$C$600,2,0),"")</f>
        <v/>
      </c>
      <c r="L1663" s="52"/>
      <c r="N1663" s="21" t="str">
        <f t="shared" si="53"/>
        <v/>
      </c>
      <c r="O1663" s="22" t="str">
        <f>_xlfn.IFNA((VLOOKUP(F1663,help!$C$2:$F$12,4,0))*(N1663*24),"")</f>
        <v/>
      </c>
      <c r="AP1663" s="17">
        <f t="shared" si="52"/>
        <v>0</v>
      </c>
    </row>
    <row r="1664" spans="2:42" ht="33" x14ac:dyDescent="0.25">
      <c r="B1664" s="13">
        <f>COUNTIFS($E$3:E1664,'تقرير منتج تام'!$E$4)</f>
        <v>8</v>
      </c>
      <c r="C1664" s="37"/>
      <c r="D1664" s="38"/>
      <c r="E1664" s="37"/>
      <c r="F1664" s="39"/>
      <c r="G1664" s="40"/>
      <c r="H1664" s="40"/>
      <c r="I1664" s="41"/>
      <c r="J1664" s="44"/>
      <c r="K1664" s="26" t="str">
        <f>_xlfn.IFNA(VLOOKUP(E1664,الاوردرات!$B$1:$C$600,2,0),"")</f>
        <v/>
      </c>
      <c r="L1664" s="52"/>
      <c r="N1664" s="21" t="str">
        <f t="shared" si="53"/>
        <v/>
      </c>
      <c r="O1664" s="22" t="str">
        <f>_xlfn.IFNA((VLOOKUP(F1664,help!$C$2:$F$12,4,0))*(N1664*24),"")</f>
        <v/>
      </c>
      <c r="AP1664" s="17">
        <f t="shared" si="52"/>
        <v>0</v>
      </c>
    </row>
    <row r="1665" spans="2:42" ht="33" x14ac:dyDescent="0.25">
      <c r="B1665" s="13">
        <f>COUNTIFS($E$3:E1665,'تقرير منتج تام'!$E$4)</f>
        <v>8</v>
      </c>
      <c r="C1665" s="37"/>
      <c r="D1665" s="38"/>
      <c r="E1665" s="37"/>
      <c r="F1665" s="39"/>
      <c r="G1665" s="40"/>
      <c r="H1665" s="40"/>
      <c r="I1665" s="44"/>
      <c r="J1665" s="44"/>
      <c r="K1665" s="26" t="str">
        <f>_xlfn.IFNA(VLOOKUP(E1665,الاوردرات!$B$1:$C$600,2,0),"")</f>
        <v/>
      </c>
      <c r="L1665" s="52"/>
      <c r="N1665" s="21" t="str">
        <f t="shared" si="53"/>
        <v/>
      </c>
      <c r="O1665" s="22" t="str">
        <f>_xlfn.IFNA((VLOOKUP(F1665,help!$C$2:$F$12,4,0))*(N1665*24),"")</f>
        <v/>
      </c>
      <c r="AP1665" s="17">
        <f t="shared" si="52"/>
        <v>0</v>
      </c>
    </row>
    <row r="1666" spans="2:42" ht="33" x14ac:dyDescent="0.25">
      <c r="B1666" s="13">
        <f>COUNTIFS($E$3:E1666,'تقرير منتج تام'!$E$4)</f>
        <v>8</v>
      </c>
      <c r="C1666" s="37"/>
      <c r="D1666" s="38"/>
      <c r="E1666" s="37"/>
      <c r="F1666" s="39"/>
      <c r="G1666" s="40"/>
      <c r="H1666" s="40"/>
      <c r="I1666" s="44"/>
      <c r="J1666" s="41"/>
      <c r="K1666" s="26" t="str">
        <f>_xlfn.IFNA(VLOOKUP(E1666,الاوردرات!$B$1:$C$600,2,0),"")</f>
        <v/>
      </c>
      <c r="L1666" s="52"/>
      <c r="N1666" s="21" t="str">
        <f t="shared" si="53"/>
        <v/>
      </c>
      <c r="O1666" s="22" t="str">
        <f>_xlfn.IFNA((VLOOKUP(F1666,help!$C$2:$F$12,4,0))*(N1666*24),"")</f>
        <v/>
      </c>
      <c r="AP1666" s="17">
        <f t="shared" si="52"/>
        <v>0</v>
      </c>
    </row>
    <row r="1667" spans="2:42" ht="33" x14ac:dyDescent="0.25">
      <c r="B1667" s="13">
        <f>COUNTIFS($E$3:E1667,'تقرير منتج تام'!$E$4)</f>
        <v>8</v>
      </c>
      <c r="C1667" s="37"/>
      <c r="D1667" s="38"/>
      <c r="E1667" s="37"/>
      <c r="F1667" s="39"/>
      <c r="G1667" s="40"/>
      <c r="H1667" s="40"/>
      <c r="I1667" s="41"/>
      <c r="J1667" s="41"/>
      <c r="K1667" s="26" t="str">
        <f>_xlfn.IFNA(VLOOKUP(E1667,الاوردرات!$B$1:$C$600,2,0),"")</f>
        <v/>
      </c>
      <c r="L1667" s="52"/>
      <c r="N1667" s="21" t="str">
        <f t="shared" si="53"/>
        <v/>
      </c>
      <c r="O1667" s="22" t="str">
        <f>_xlfn.IFNA((VLOOKUP(F1667,help!$C$2:$F$12,4,0))*(N1667*24),"")</f>
        <v/>
      </c>
      <c r="AP1667" s="17">
        <f t="shared" si="52"/>
        <v>0</v>
      </c>
    </row>
    <row r="1668" spans="2:42" ht="33" x14ac:dyDescent="0.25">
      <c r="B1668" s="13">
        <f>COUNTIFS($E$3:E1668,'تقرير منتج تام'!$E$4)</f>
        <v>8</v>
      </c>
      <c r="C1668" s="37"/>
      <c r="D1668" s="38"/>
      <c r="E1668" s="37"/>
      <c r="F1668" s="39"/>
      <c r="G1668" s="40"/>
      <c r="H1668" s="40"/>
      <c r="I1668" s="41"/>
      <c r="J1668" s="41"/>
      <c r="K1668" s="26" t="str">
        <f>_xlfn.IFNA(VLOOKUP(E1668,الاوردرات!$B$1:$C$600,2,0),"")</f>
        <v/>
      </c>
      <c r="L1668" s="52"/>
      <c r="N1668" s="21" t="str">
        <f t="shared" si="53"/>
        <v/>
      </c>
      <c r="O1668" s="22" t="str">
        <f>_xlfn.IFNA((VLOOKUP(F1668,help!$C$2:$F$12,4,0))*(N1668*24),"")</f>
        <v/>
      </c>
      <c r="AP1668" s="17">
        <f t="shared" ref="AP1668:AP1731" si="54">D1668</f>
        <v>0</v>
      </c>
    </row>
    <row r="1669" spans="2:42" ht="33" x14ac:dyDescent="0.25">
      <c r="B1669" s="13">
        <f>COUNTIFS($E$3:E1669,'تقرير منتج تام'!$E$4)</f>
        <v>8</v>
      </c>
      <c r="C1669" s="37"/>
      <c r="D1669" s="38"/>
      <c r="E1669" s="37"/>
      <c r="F1669" s="39"/>
      <c r="G1669" s="40"/>
      <c r="H1669" s="40"/>
      <c r="I1669" s="41"/>
      <c r="J1669" s="41"/>
      <c r="K1669" s="26" t="str">
        <f>_xlfn.IFNA(VLOOKUP(E1669,الاوردرات!$B$1:$C$600,2,0),"")</f>
        <v/>
      </c>
      <c r="L1669" s="52"/>
      <c r="N1669" s="21" t="str">
        <f t="shared" si="53"/>
        <v/>
      </c>
      <c r="O1669" s="22" t="str">
        <f>_xlfn.IFNA((VLOOKUP(F1669,help!$C$2:$F$12,4,0))*(N1669*24),"")</f>
        <v/>
      </c>
      <c r="AP1669" s="17">
        <f t="shared" si="54"/>
        <v>0</v>
      </c>
    </row>
    <row r="1670" spans="2:42" ht="33" x14ac:dyDescent="0.25">
      <c r="B1670" s="13">
        <f>COUNTIFS($E$3:E1670,'تقرير منتج تام'!$E$4)</f>
        <v>8</v>
      </c>
      <c r="C1670" s="37"/>
      <c r="D1670" s="38"/>
      <c r="E1670" s="37"/>
      <c r="F1670" s="39"/>
      <c r="G1670" s="40"/>
      <c r="H1670" s="40"/>
      <c r="I1670" s="41"/>
      <c r="J1670" s="41"/>
      <c r="K1670" s="26" t="str">
        <f>_xlfn.IFNA(VLOOKUP(E1670,الاوردرات!$B$1:$C$600,2,0),"")</f>
        <v/>
      </c>
      <c r="L1670" s="52"/>
      <c r="N1670" s="21" t="str">
        <f t="shared" si="53"/>
        <v/>
      </c>
      <c r="O1670" s="22" t="str">
        <f>_xlfn.IFNA((VLOOKUP(F1670,help!$C$2:$F$12,4,0))*(N1670*24),"")</f>
        <v/>
      </c>
      <c r="AP1670" s="17">
        <f t="shared" si="54"/>
        <v>0</v>
      </c>
    </row>
    <row r="1671" spans="2:42" ht="33" x14ac:dyDescent="0.25">
      <c r="B1671" s="13">
        <f>COUNTIFS($E$3:E1671,'تقرير منتج تام'!$E$4)</f>
        <v>8</v>
      </c>
      <c r="C1671" s="37"/>
      <c r="D1671" s="38"/>
      <c r="E1671" s="37"/>
      <c r="F1671" s="39"/>
      <c r="G1671" s="40"/>
      <c r="H1671" s="40"/>
      <c r="I1671" s="41"/>
      <c r="J1671" s="41"/>
      <c r="K1671" s="26" t="str">
        <f>_xlfn.IFNA(VLOOKUP(E1671,الاوردرات!$B$1:$C$600,2,0),"")</f>
        <v/>
      </c>
      <c r="L1671" s="52"/>
      <c r="N1671" s="21" t="str">
        <f t="shared" si="53"/>
        <v/>
      </c>
      <c r="O1671" s="22" t="str">
        <f>_xlfn.IFNA((VLOOKUP(F1671,help!$C$2:$F$12,4,0))*(N1671*24),"")</f>
        <v/>
      </c>
      <c r="AP1671" s="17">
        <f t="shared" si="54"/>
        <v>0</v>
      </c>
    </row>
    <row r="1672" spans="2:42" ht="33" x14ac:dyDescent="0.25">
      <c r="B1672" s="13">
        <f>COUNTIFS($E$3:E1672,'تقرير منتج تام'!$E$4)</f>
        <v>8</v>
      </c>
      <c r="C1672" s="37"/>
      <c r="D1672" s="38"/>
      <c r="E1672" s="37"/>
      <c r="F1672" s="39"/>
      <c r="G1672" s="40"/>
      <c r="H1672" s="40"/>
      <c r="I1672" s="41"/>
      <c r="J1672" s="41"/>
      <c r="K1672" s="26" t="str">
        <f>_xlfn.IFNA(VLOOKUP(E1672,الاوردرات!$B$1:$C$600,2,0),"")</f>
        <v/>
      </c>
      <c r="L1672" s="52"/>
      <c r="N1672" s="21" t="str">
        <f t="shared" si="53"/>
        <v/>
      </c>
      <c r="O1672" s="22" t="str">
        <f>_xlfn.IFNA((VLOOKUP(F1672,help!$C$2:$F$12,4,0))*(N1672*24),"")</f>
        <v/>
      </c>
      <c r="AP1672" s="17">
        <f t="shared" si="54"/>
        <v>0</v>
      </c>
    </row>
    <row r="1673" spans="2:42" ht="33" x14ac:dyDescent="0.25">
      <c r="B1673" s="13">
        <f>COUNTIFS($E$3:E1673,'تقرير منتج تام'!$E$4)</f>
        <v>8</v>
      </c>
      <c r="C1673" s="37"/>
      <c r="D1673" s="38"/>
      <c r="E1673" s="37"/>
      <c r="F1673" s="39"/>
      <c r="G1673" s="40"/>
      <c r="H1673" s="40"/>
      <c r="I1673" s="41"/>
      <c r="J1673" s="41"/>
      <c r="K1673" s="26" t="str">
        <f>_xlfn.IFNA(VLOOKUP(E1673,الاوردرات!$B$1:$C$600,2,0),"")</f>
        <v/>
      </c>
      <c r="L1673" s="52"/>
      <c r="N1673" s="21" t="str">
        <f t="shared" si="53"/>
        <v/>
      </c>
      <c r="O1673" s="22" t="str">
        <f>_xlfn.IFNA((VLOOKUP(F1673,help!$C$2:$F$12,4,0))*(N1673*24),"")</f>
        <v/>
      </c>
      <c r="AP1673" s="17">
        <f t="shared" si="54"/>
        <v>0</v>
      </c>
    </row>
    <row r="1674" spans="2:42" ht="33" x14ac:dyDescent="0.25">
      <c r="B1674" s="13">
        <f>COUNTIFS($E$3:E1674,'تقرير منتج تام'!$E$4)</f>
        <v>8</v>
      </c>
      <c r="C1674" s="37"/>
      <c r="D1674" s="38"/>
      <c r="E1674" s="37"/>
      <c r="F1674" s="39"/>
      <c r="G1674" s="40"/>
      <c r="H1674" s="40"/>
      <c r="I1674" s="41"/>
      <c r="J1674" s="41"/>
      <c r="K1674" s="26" t="str">
        <f>_xlfn.IFNA(VLOOKUP(E1674,الاوردرات!$B$1:$C$600,2,0),"")</f>
        <v/>
      </c>
      <c r="L1674" s="52"/>
      <c r="N1674" s="21" t="str">
        <f t="shared" si="53"/>
        <v/>
      </c>
      <c r="O1674" s="22" t="str">
        <f>_xlfn.IFNA((VLOOKUP(F1674,help!$C$2:$F$12,4,0))*(N1674*24),"")</f>
        <v/>
      </c>
      <c r="AP1674" s="17">
        <f t="shared" si="54"/>
        <v>0</v>
      </c>
    </row>
    <row r="1675" spans="2:42" ht="33" x14ac:dyDescent="0.25">
      <c r="B1675" s="13">
        <f>COUNTIFS($E$3:E1675,'تقرير منتج تام'!$E$4)</f>
        <v>8</v>
      </c>
      <c r="C1675" s="37"/>
      <c r="D1675" s="38"/>
      <c r="E1675" s="37"/>
      <c r="F1675" s="39"/>
      <c r="G1675" s="40"/>
      <c r="H1675" s="40"/>
      <c r="I1675" s="41"/>
      <c r="J1675" s="41"/>
      <c r="K1675" s="26" t="str">
        <f>_xlfn.IFNA(VLOOKUP(E1675,الاوردرات!$B$1:$C$600,2,0),"")</f>
        <v/>
      </c>
      <c r="L1675" s="52"/>
      <c r="N1675" s="21" t="str">
        <f t="shared" si="53"/>
        <v/>
      </c>
      <c r="O1675" s="22" t="str">
        <f>_xlfn.IFNA((VLOOKUP(F1675,help!$C$2:$F$12,4,0))*(N1675*24),"")</f>
        <v/>
      </c>
      <c r="AP1675" s="17">
        <f t="shared" si="54"/>
        <v>0</v>
      </c>
    </row>
    <row r="1676" spans="2:42" ht="33" x14ac:dyDescent="0.25">
      <c r="B1676" s="13">
        <f>COUNTIFS($E$3:E1676,'تقرير منتج تام'!$E$4)</f>
        <v>8</v>
      </c>
      <c r="C1676" s="37"/>
      <c r="D1676" s="38"/>
      <c r="E1676" s="37"/>
      <c r="F1676" s="39"/>
      <c r="G1676" s="40"/>
      <c r="H1676" s="40"/>
      <c r="I1676" s="41"/>
      <c r="J1676" s="41"/>
      <c r="K1676" s="26" t="str">
        <f>_xlfn.IFNA(VLOOKUP(E1676,الاوردرات!$B$1:$C$600,2,0),"")</f>
        <v/>
      </c>
      <c r="L1676" s="52"/>
      <c r="N1676" s="21" t="str">
        <f t="shared" si="53"/>
        <v/>
      </c>
      <c r="O1676" s="22" t="str">
        <f>_xlfn.IFNA((VLOOKUP(F1676,help!$C$2:$F$12,4,0))*(N1676*24),"")</f>
        <v/>
      </c>
      <c r="AP1676" s="17">
        <f t="shared" si="54"/>
        <v>0</v>
      </c>
    </row>
    <row r="1677" spans="2:42" ht="33" x14ac:dyDescent="0.25">
      <c r="B1677" s="13">
        <f>COUNTIFS($E$3:E1677,'تقرير منتج تام'!$E$4)</f>
        <v>8</v>
      </c>
      <c r="C1677" s="37"/>
      <c r="D1677" s="38"/>
      <c r="E1677" s="37"/>
      <c r="F1677" s="39"/>
      <c r="G1677" s="40"/>
      <c r="H1677" s="40"/>
      <c r="I1677" s="41"/>
      <c r="J1677" s="41"/>
      <c r="K1677" s="26" t="str">
        <f>_xlfn.IFNA(VLOOKUP(E1677,الاوردرات!$B$1:$C$600,2,0),"")</f>
        <v/>
      </c>
      <c r="L1677" s="52"/>
      <c r="N1677" s="21" t="str">
        <f t="shared" si="53"/>
        <v/>
      </c>
      <c r="O1677" s="22" t="str">
        <f>_xlfn.IFNA((VLOOKUP(F1677,help!$C$2:$F$12,4,0))*(N1677*24),"")</f>
        <v/>
      </c>
      <c r="AP1677" s="17">
        <f t="shared" si="54"/>
        <v>0</v>
      </c>
    </row>
    <row r="1678" spans="2:42" ht="33" x14ac:dyDescent="0.25">
      <c r="B1678" s="13">
        <f>COUNTIFS($E$3:E1678,'تقرير منتج تام'!$E$4)</f>
        <v>8</v>
      </c>
      <c r="C1678" s="37"/>
      <c r="D1678" s="38"/>
      <c r="E1678" s="37"/>
      <c r="F1678" s="39"/>
      <c r="G1678" s="40"/>
      <c r="H1678" s="40"/>
      <c r="I1678" s="41"/>
      <c r="J1678" s="41"/>
      <c r="K1678" s="26" t="str">
        <f>_xlfn.IFNA(VLOOKUP(E1678,الاوردرات!$B$1:$C$600,2,0),"")</f>
        <v/>
      </c>
      <c r="L1678" s="52"/>
      <c r="N1678" s="21" t="str">
        <f t="shared" si="53"/>
        <v/>
      </c>
      <c r="O1678" s="22" t="str">
        <f>_xlfn.IFNA((VLOOKUP(F1678,help!$C$2:$F$12,4,0))*(N1678*24),"")</f>
        <v/>
      </c>
      <c r="AP1678" s="17">
        <f t="shared" si="54"/>
        <v>0</v>
      </c>
    </row>
    <row r="1679" spans="2:42" ht="33" x14ac:dyDescent="0.25">
      <c r="B1679" s="13">
        <f>COUNTIFS($E$3:E1679,'تقرير منتج تام'!$E$4)</f>
        <v>8</v>
      </c>
      <c r="C1679" s="37"/>
      <c r="D1679" s="38"/>
      <c r="E1679" s="37"/>
      <c r="F1679" s="39"/>
      <c r="G1679" s="40"/>
      <c r="H1679" s="40"/>
      <c r="I1679" s="41"/>
      <c r="J1679" s="41"/>
      <c r="K1679" s="26" t="str">
        <f>_xlfn.IFNA(VLOOKUP(E1679,الاوردرات!$B$1:$C$600,2,0),"")</f>
        <v/>
      </c>
      <c r="L1679" s="52"/>
      <c r="N1679" s="21" t="str">
        <f t="shared" si="53"/>
        <v/>
      </c>
      <c r="O1679" s="22" t="str">
        <f>_xlfn.IFNA((VLOOKUP(F1679,help!$C$2:$F$12,4,0))*(N1679*24),"")</f>
        <v/>
      </c>
      <c r="AP1679" s="17">
        <f t="shared" si="54"/>
        <v>0</v>
      </c>
    </row>
    <row r="1680" spans="2:42" ht="33" x14ac:dyDescent="0.25">
      <c r="B1680" s="13">
        <f>COUNTIFS($E$3:E1680,'تقرير منتج تام'!$E$4)</f>
        <v>8</v>
      </c>
      <c r="C1680" s="37"/>
      <c r="D1680" s="38"/>
      <c r="E1680" s="37"/>
      <c r="F1680" s="39"/>
      <c r="G1680" s="40"/>
      <c r="H1680" s="40"/>
      <c r="I1680" s="41"/>
      <c r="J1680" s="41"/>
      <c r="K1680" s="26" t="str">
        <f>_xlfn.IFNA(VLOOKUP(E1680,الاوردرات!$B$1:$C$600,2,0),"")</f>
        <v/>
      </c>
      <c r="L1680" s="52"/>
      <c r="N1680" s="21" t="str">
        <f t="shared" si="53"/>
        <v/>
      </c>
      <c r="O1680" s="22" t="str">
        <f>_xlfn.IFNA((VLOOKUP(F1680,help!$C$2:$F$12,4,0))*(N1680*24),"")</f>
        <v/>
      </c>
      <c r="AP1680" s="17">
        <f t="shared" si="54"/>
        <v>0</v>
      </c>
    </row>
    <row r="1681" spans="2:42" ht="33" x14ac:dyDescent="0.25">
      <c r="B1681" s="13">
        <f>COUNTIFS($E$3:E1681,'تقرير منتج تام'!$E$4)</f>
        <v>8</v>
      </c>
      <c r="C1681" s="37"/>
      <c r="D1681" s="38"/>
      <c r="E1681" s="37"/>
      <c r="F1681" s="39"/>
      <c r="G1681" s="40"/>
      <c r="H1681" s="40"/>
      <c r="I1681" s="41"/>
      <c r="J1681" s="41"/>
      <c r="K1681" s="26" t="str">
        <f>_xlfn.IFNA(VLOOKUP(E1681,الاوردرات!$B$1:$C$600,2,0),"")</f>
        <v/>
      </c>
      <c r="L1681" s="52"/>
      <c r="N1681" s="21" t="str">
        <f t="shared" si="53"/>
        <v/>
      </c>
      <c r="O1681" s="22" t="str">
        <f>_xlfn.IFNA((VLOOKUP(F1681,help!$C$2:$F$12,4,0))*(N1681*24),"")</f>
        <v/>
      </c>
      <c r="AP1681" s="17">
        <f t="shared" si="54"/>
        <v>0</v>
      </c>
    </row>
    <row r="1682" spans="2:42" ht="33" x14ac:dyDescent="0.25">
      <c r="B1682" s="13">
        <f>COUNTIFS($E$3:E1682,'تقرير منتج تام'!$E$4)</f>
        <v>8</v>
      </c>
      <c r="C1682" s="37"/>
      <c r="D1682" s="38"/>
      <c r="E1682" s="37"/>
      <c r="F1682" s="39"/>
      <c r="G1682" s="40"/>
      <c r="H1682" s="40"/>
      <c r="I1682" s="41"/>
      <c r="J1682" s="41"/>
      <c r="K1682" s="26" t="str">
        <f>_xlfn.IFNA(VLOOKUP(E1682,الاوردرات!$B$1:$C$600,2,0),"")</f>
        <v/>
      </c>
      <c r="L1682" s="52"/>
      <c r="N1682" s="21" t="str">
        <f t="shared" si="53"/>
        <v/>
      </c>
      <c r="O1682" s="22" t="str">
        <f>_xlfn.IFNA((VLOOKUP(F1682,help!$C$2:$F$12,4,0))*(N1682*24),"")</f>
        <v/>
      </c>
      <c r="AP1682" s="17">
        <f t="shared" si="54"/>
        <v>0</v>
      </c>
    </row>
    <row r="1683" spans="2:42" ht="33" x14ac:dyDescent="0.25">
      <c r="B1683" s="13">
        <f>COUNTIFS($E$3:E1683,'تقرير منتج تام'!$E$4)</f>
        <v>8</v>
      </c>
      <c r="C1683" s="37"/>
      <c r="D1683" s="38"/>
      <c r="E1683" s="37"/>
      <c r="F1683" s="39"/>
      <c r="G1683" s="40"/>
      <c r="H1683" s="40"/>
      <c r="I1683" s="41"/>
      <c r="J1683" s="41"/>
      <c r="K1683" s="26" t="str">
        <f>_xlfn.IFNA(VLOOKUP(E1683,الاوردرات!$B$1:$C$600,2,0),"")</f>
        <v/>
      </c>
      <c r="L1683" s="52"/>
      <c r="N1683" s="21" t="str">
        <f t="shared" si="53"/>
        <v/>
      </c>
      <c r="O1683" s="22" t="str">
        <f>_xlfn.IFNA((VLOOKUP(F1683,help!$C$2:$F$12,4,0))*(N1683*24),"")</f>
        <v/>
      </c>
      <c r="AP1683" s="17">
        <f t="shared" si="54"/>
        <v>0</v>
      </c>
    </row>
    <row r="1684" spans="2:42" ht="33" x14ac:dyDescent="0.25">
      <c r="B1684" s="13">
        <f>COUNTIFS($E$3:E1684,'تقرير منتج تام'!$E$4)</f>
        <v>8</v>
      </c>
      <c r="C1684" s="37"/>
      <c r="D1684" s="38"/>
      <c r="E1684" s="37"/>
      <c r="F1684" s="39"/>
      <c r="G1684" s="40"/>
      <c r="H1684" s="40"/>
      <c r="I1684" s="41"/>
      <c r="J1684" s="41"/>
      <c r="K1684" s="26" t="str">
        <f>_xlfn.IFNA(VLOOKUP(E1684,الاوردرات!$B$1:$C$600,2,0),"")</f>
        <v/>
      </c>
      <c r="L1684" s="52"/>
      <c r="N1684" s="21" t="str">
        <f t="shared" si="53"/>
        <v/>
      </c>
      <c r="O1684" s="22" t="str">
        <f>_xlfn.IFNA((VLOOKUP(F1684,help!$C$2:$F$12,4,0))*(N1684*24),"")</f>
        <v/>
      </c>
      <c r="AP1684" s="17">
        <f t="shared" si="54"/>
        <v>0</v>
      </c>
    </row>
    <row r="1685" spans="2:42" ht="33" x14ac:dyDescent="0.25">
      <c r="B1685" s="13">
        <f>COUNTIFS($E$3:E1685,'تقرير منتج تام'!$E$4)</f>
        <v>8</v>
      </c>
      <c r="C1685" s="37"/>
      <c r="D1685" s="38"/>
      <c r="E1685" s="37"/>
      <c r="F1685" s="39"/>
      <c r="G1685" s="40"/>
      <c r="H1685" s="40"/>
      <c r="I1685" s="41"/>
      <c r="J1685" s="41"/>
      <c r="K1685" s="26" t="str">
        <f>_xlfn.IFNA(VLOOKUP(E1685,الاوردرات!$B$1:$C$600,2,0),"")</f>
        <v/>
      </c>
      <c r="L1685" s="52"/>
      <c r="N1685" s="21" t="str">
        <f t="shared" si="53"/>
        <v/>
      </c>
      <c r="O1685" s="22" t="str">
        <f>_xlfn.IFNA((VLOOKUP(F1685,help!$C$2:$F$12,4,0))*(N1685*24),"")</f>
        <v/>
      </c>
      <c r="AP1685" s="17">
        <f t="shared" si="54"/>
        <v>0</v>
      </c>
    </row>
    <row r="1686" spans="2:42" ht="33" x14ac:dyDescent="0.25">
      <c r="B1686" s="13">
        <f>COUNTIFS($E$3:E1686,'تقرير منتج تام'!$E$4)</f>
        <v>8</v>
      </c>
      <c r="C1686" s="37"/>
      <c r="D1686" s="38"/>
      <c r="E1686" s="37"/>
      <c r="F1686" s="39"/>
      <c r="G1686" s="40"/>
      <c r="H1686" s="40"/>
      <c r="I1686" s="41"/>
      <c r="J1686" s="41"/>
      <c r="K1686" s="26" t="str">
        <f>_xlfn.IFNA(VLOOKUP(E1686,الاوردرات!$B$1:$C$600,2,0),"")</f>
        <v/>
      </c>
      <c r="L1686" s="52"/>
      <c r="N1686" s="21" t="str">
        <f t="shared" si="53"/>
        <v/>
      </c>
      <c r="O1686" s="22" t="str">
        <f>_xlfn.IFNA((VLOOKUP(F1686,help!$C$2:$F$12,4,0))*(N1686*24),"")</f>
        <v/>
      </c>
      <c r="AP1686" s="17">
        <f t="shared" si="54"/>
        <v>0</v>
      </c>
    </row>
    <row r="1687" spans="2:42" ht="33" x14ac:dyDescent="0.25">
      <c r="B1687" s="13">
        <f>COUNTIFS($E$3:E1687,'تقرير منتج تام'!$E$4)</f>
        <v>8</v>
      </c>
      <c r="C1687" s="37"/>
      <c r="D1687" s="38"/>
      <c r="E1687" s="37"/>
      <c r="F1687" s="39"/>
      <c r="G1687" s="40"/>
      <c r="H1687" s="40"/>
      <c r="I1687" s="41"/>
      <c r="J1687" s="41"/>
      <c r="K1687" s="26" t="str">
        <f>_xlfn.IFNA(VLOOKUP(E1687,الاوردرات!$B$1:$C$600,2,0),"")</f>
        <v/>
      </c>
      <c r="L1687" s="52"/>
      <c r="N1687" s="21" t="str">
        <f t="shared" si="53"/>
        <v/>
      </c>
      <c r="O1687" s="22" t="str">
        <f>_xlfn.IFNA((VLOOKUP(F1687,help!$C$2:$F$12,4,0))*(N1687*24),"")</f>
        <v/>
      </c>
      <c r="AP1687" s="17">
        <f t="shared" si="54"/>
        <v>0</v>
      </c>
    </row>
    <row r="1688" spans="2:42" ht="33" x14ac:dyDescent="0.25">
      <c r="B1688" s="13">
        <f>COUNTIFS($E$3:E1688,'تقرير منتج تام'!$E$4)</f>
        <v>8</v>
      </c>
      <c r="C1688" s="37"/>
      <c r="D1688" s="38"/>
      <c r="E1688" s="37"/>
      <c r="F1688" s="39"/>
      <c r="G1688" s="40"/>
      <c r="H1688" s="40"/>
      <c r="I1688" s="41"/>
      <c r="J1688" s="41"/>
      <c r="K1688" s="26" t="str">
        <f>_xlfn.IFNA(VLOOKUP(E1688,الاوردرات!$B$1:$C$600,2,0),"")</f>
        <v/>
      </c>
      <c r="L1688" s="52"/>
      <c r="N1688" s="21" t="str">
        <f t="shared" si="53"/>
        <v/>
      </c>
      <c r="O1688" s="22" t="str">
        <f>_xlfn.IFNA((VLOOKUP(F1688,help!$C$2:$F$12,4,0))*(N1688*24),"")</f>
        <v/>
      </c>
      <c r="AP1688" s="17">
        <f t="shared" si="54"/>
        <v>0</v>
      </c>
    </row>
    <row r="1689" spans="2:42" ht="33" x14ac:dyDescent="0.25">
      <c r="B1689" s="13">
        <f>COUNTIFS($E$3:E1689,'تقرير منتج تام'!$E$4)</f>
        <v>8</v>
      </c>
      <c r="C1689" s="37"/>
      <c r="D1689" s="38"/>
      <c r="E1689" s="37"/>
      <c r="F1689" s="39"/>
      <c r="G1689" s="40"/>
      <c r="H1689" s="40"/>
      <c r="I1689" s="41"/>
      <c r="J1689" s="41"/>
      <c r="K1689" s="26" t="str">
        <f>_xlfn.IFNA(VLOOKUP(E1689,الاوردرات!$B$1:$C$600,2,0),"")</f>
        <v/>
      </c>
      <c r="L1689" s="52"/>
      <c r="N1689" s="21" t="str">
        <f t="shared" si="53"/>
        <v/>
      </c>
      <c r="O1689" s="22" t="str">
        <f>_xlfn.IFNA((VLOOKUP(F1689,help!$C$2:$F$12,4,0))*(N1689*24),"")</f>
        <v/>
      </c>
      <c r="AP1689" s="17">
        <f t="shared" si="54"/>
        <v>0</v>
      </c>
    </row>
    <row r="1690" spans="2:42" ht="33" x14ac:dyDescent="0.25">
      <c r="B1690" s="13">
        <f>COUNTIFS($E$3:E1690,'تقرير منتج تام'!$E$4)</f>
        <v>8</v>
      </c>
      <c r="C1690" s="37"/>
      <c r="D1690" s="38"/>
      <c r="E1690" s="37"/>
      <c r="F1690" s="39"/>
      <c r="G1690" s="40"/>
      <c r="H1690" s="40"/>
      <c r="I1690" s="41"/>
      <c r="J1690" s="41"/>
      <c r="K1690" s="26" t="str">
        <f>_xlfn.IFNA(VLOOKUP(E1690,الاوردرات!$B$1:$C$600,2,0),"")</f>
        <v/>
      </c>
      <c r="L1690" s="52"/>
      <c r="N1690" s="21" t="str">
        <f t="shared" si="53"/>
        <v/>
      </c>
      <c r="O1690" s="22" t="str">
        <f>_xlfn.IFNA((VLOOKUP(F1690,help!$C$2:$F$12,4,0))*(N1690*24),"")</f>
        <v/>
      </c>
      <c r="AP1690" s="17">
        <f t="shared" si="54"/>
        <v>0</v>
      </c>
    </row>
    <row r="1691" spans="2:42" ht="33" x14ac:dyDescent="0.25">
      <c r="B1691" s="13">
        <f>COUNTIFS($E$3:E1691,'تقرير منتج تام'!$E$4)</f>
        <v>8</v>
      </c>
      <c r="C1691" s="37"/>
      <c r="D1691" s="38"/>
      <c r="E1691" s="37"/>
      <c r="F1691" s="39"/>
      <c r="G1691" s="40"/>
      <c r="H1691" s="40"/>
      <c r="I1691" s="41"/>
      <c r="J1691" s="41"/>
      <c r="K1691" s="26" t="str">
        <f>_xlfn.IFNA(VLOOKUP(E1691,الاوردرات!$B$1:$C$600,2,0),"")</f>
        <v/>
      </c>
      <c r="L1691" s="52"/>
      <c r="N1691" s="21" t="str">
        <f t="shared" si="53"/>
        <v/>
      </c>
      <c r="O1691" s="22" t="str">
        <f>_xlfn.IFNA((VLOOKUP(F1691,help!$C$2:$F$12,4,0))*(N1691*24),"")</f>
        <v/>
      </c>
      <c r="AP1691" s="17">
        <f t="shared" si="54"/>
        <v>0</v>
      </c>
    </row>
    <row r="1692" spans="2:42" ht="33" x14ac:dyDescent="0.25">
      <c r="B1692" s="13">
        <f>COUNTIFS($E$3:E1692,'تقرير منتج تام'!$E$4)</f>
        <v>8</v>
      </c>
      <c r="C1692" s="37"/>
      <c r="D1692" s="38"/>
      <c r="E1692" s="37"/>
      <c r="F1692" s="39"/>
      <c r="G1692" s="40"/>
      <c r="H1692" s="40"/>
      <c r="I1692" s="41"/>
      <c r="J1692" s="41"/>
      <c r="K1692" s="26" t="str">
        <f>_xlfn.IFNA(VLOOKUP(E1692,الاوردرات!$B$1:$C$600,2,0),"")</f>
        <v/>
      </c>
      <c r="L1692" s="52"/>
      <c r="N1692" s="21" t="str">
        <f t="shared" si="53"/>
        <v/>
      </c>
      <c r="O1692" s="22" t="str">
        <f>_xlfn.IFNA((VLOOKUP(F1692,help!$C$2:$F$12,4,0))*(N1692*24),"")</f>
        <v/>
      </c>
      <c r="AP1692" s="17">
        <f t="shared" si="54"/>
        <v>0</v>
      </c>
    </row>
    <row r="1693" spans="2:42" ht="33" x14ac:dyDescent="0.25">
      <c r="B1693" s="13">
        <f>COUNTIFS($E$3:E1693,'تقرير منتج تام'!$E$4)</f>
        <v>8</v>
      </c>
      <c r="C1693" s="37"/>
      <c r="D1693" s="38"/>
      <c r="E1693" s="37"/>
      <c r="F1693" s="39"/>
      <c r="G1693" s="40"/>
      <c r="H1693" s="40"/>
      <c r="I1693" s="41"/>
      <c r="J1693" s="41"/>
      <c r="K1693" s="26" t="str">
        <f>_xlfn.IFNA(VLOOKUP(E1693,الاوردرات!$B$1:$C$600,2,0),"")</f>
        <v/>
      </c>
      <c r="L1693" s="52"/>
      <c r="N1693" s="21" t="str">
        <f t="shared" si="53"/>
        <v/>
      </c>
      <c r="O1693" s="22" t="str">
        <f>_xlfn.IFNA((VLOOKUP(F1693,help!$C$2:$F$12,4,0))*(N1693*24),"")</f>
        <v/>
      </c>
      <c r="AP1693" s="17">
        <f t="shared" si="54"/>
        <v>0</v>
      </c>
    </row>
    <row r="1694" spans="2:42" ht="33" x14ac:dyDescent="0.25">
      <c r="B1694" s="13">
        <f>COUNTIFS($E$3:E1694,'تقرير منتج تام'!$E$4)</f>
        <v>8</v>
      </c>
      <c r="C1694" s="37"/>
      <c r="D1694" s="38"/>
      <c r="E1694" s="37"/>
      <c r="F1694" s="39"/>
      <c r="G1694" s="40"/>
      <c r="H1694" s="40"/>
      <c r="I1694" s="41"/>
      <c r="J1694" s="41"/>
      <c r="K1694" s="26" t="str">
        <f>_xlfn.IFNA(VLOOKUP(E1694,الاوردرات!$B$1:$C$600,2,0),"")</f>
        <v/>
      </c>
      <c r="L1694" s="52"/>
      <c r="N1694" s="21" t="str">
        <f t="shared" si="53"/>
        <v/>
      </c>
      <c r="O1694" s="22" t="str">
        <f>_xlfn.IFNA((VLOOKUP(F1694,help!$C$2:$F$12,4,0))*(N1694*24),"")</f>
        <v/>
      </c>
      <c r="AP1694" s="17">
        <f t="shared" si="54"/>
        <v>0</v>
      </c>
    </row>
    <row r="1695" spans="2:42" ht="33" x14ac:dyDescent="0.25">
      <c r="B1695" s="13">
        <f>COUNTIFS($E$3:E1695,'تقرير منتج تام'!$E$4)</f>
        <v>8</v>
      </c>
      <c r="C1695" s="37"/>
      <c r="D1695" s="38"/>
      <c r="E1695" s="37"/>
      <c r="F1695" s="39"/>
      <c r="G1695" s="40"/>
      <c r="H1695" s="40"/>
      <c r="I1695" s="41"/>
      <c r="J1695" s="41"/>
      <c r="K1695" s="26" t="str">
        <f>_xlfn.IFNA(VLOOKUP(E1695,الاوردرات!$B$1:$C$600,2,0),"")</f>
        <v/>
      </c>
      <c r="L1695" s="52"/>
      <c r="N1695" s="21" t="str">
        <f t="shared" si="53"/>
        <v/>
      </c>
      <c r="O1695" s="22" t="str">
        <f>_xlfn.IFNA((VLOOKUP(F1695,help!$C$2:$F$12,4,0))*(N1695*24),"")</f>
        <v/>
      </c>
      <c r="AP1695" s="17">
        <f t="shared" si="54"/>
        <v>0</v>
      </c>
    </row>
    <row r="1696" spans="2:42" ht="33" x14ac:dyDescent="0.25">
      <c r="B1696" s="13">
        <f>COUNTIFS($E$3:E1696,'تقرير منتج تام'!$E$4)</f>
        <v>8</v>
      </c>
      <c r="C1696" s="37"/>
      <c r="D1696" s="38"/>
      <c r="E1696" s="37"/>
      <c r="F1696" s="39"/>
      <c r="G1696" s="40"/>
      <c r="H1696" s="40"/>
      <c r="I1696" s="41"/>
      <c r="J1696" s="41"/>
      <c r="K1696" s="26" t="str">
        <f>_xlfn.IFNA(VLOOKUP(E1696,الاوردرات!$B$1:$C$600,2,0),"")</f>
        <v/>
      </c>
      <c r="L1696" s="52"/>
      <c r="N1696" s="21" t="str">
        <f t="shared" si="53"/>
        <v/>
      </c>
      <c r="O1696" s="22" t="str">
        <f>_xlfn.IFNA((VLOOKUP(F1696,help!$C$2:$F$12,4,0))*(N1696*24),"")</f>
        <v/>
      </c>
      <c r="AP1696" s="17">
        <f t="shared" si="54"/>
        <v>0</v>
      </c>
    </row>
    <row r="1697" spans="2:42" ht="33" x14ac:dyDescent="0.25">
      <c r="B1697" s="13">
        <f>COUNTIFS($E$3:E1697,'تقرير منتج تام'!$E$4)</f>
        <v>8</v>
      </c>
      <c r="C1697" s="37"/>
      <c r="D1697" s="38"/>
      <c r="E1697" s="37"/>
      <c r="F1697" s="39"/>
      <c r="G1697" s="40"/>
      <c r="H1697" s="40"/>
      <c r="I1697" s="41"/>
      <c r="J1697" s="41"/>
      <c r="K1697" s="26" t="str">
        <f>_xlfn.IFNA(VLOOKUP(E1697,الاوردرات!$B$1:$C$600,2,0),"")</f>
        <v/>
      </c>
      <c r="L1697" s="52"/>
      <c r="N1697" s="21" t="str">
        <f t="shared" si="53"/>
        <v/>
      </c>
      <c r="O1697" s="22" t="str">
        <f>_xlfn.IFNA((VLOOKUP(F1697,help!$C$2:$F$12,4,0))*(N1697*24),"")</f>
        <v/>
      </c>
      <c r="AP1697" s="17">
        <f t="shared" si="54"/>
        <v>0</v>
      </c>
    </row>
    <row r="1698" spans="2:42" ht="33" x14ac:dyDescent="0.25">
      <c r="B1698" s="13">
        <f>COUNTIFS($E$3:E1698,'تقرير منتج تام'!$E$4)</f>
        <v>8</v>
      </c>
      <c r="C1698" s="37"/>
      <c r="D1698" s="38"/>
      <c r="E1698" s="37"/>
      <c r="F1698" s="39"/>
      <c r="G1698" s="40"/>
      <c r="H1698" s="40"/>
      <c r="I1698" s="41"/>
      <c r="J1698" s="41"/>
      <c r="K1698" s="26" t="str">
        <f>_xlfn.IFNA(VLOOKUP(E1698,الاوردرات!$B$1:$C$600,2,0),"")</f>
        <v/>
      </c>
      <c r="L1698" s="52"/>
      <c r="N1698" s="21" t="str">
        <f t="shared" si="53"/>
        <v/>
      </c>
      <c r="O1698" s="22" t="str">
        <f>_xlfn.IFNA((VLOOKUP(F1698,help!$C$2:$F$12,4,0))*(N1698*24),"")</f>
        <v/>
      </c>
      <c r="AP1698" s="17">
        <f t="shared" si="54"/>
        <v>0</v>
      </c>
    </row>
    <row r="1699" spans="2:42" ht="33" x14ac:dyDescent="0.25">
      <c r="B1699" s="13">
        <f>COUNTIFS($E$3:E1699,'تقرير منتج تام'!$E$4)</f>
        <v>8</v>
      </c>
      <c r="C1699" s="37"/>
      <c r="D1699" s="38"/>
      <c r="E1699" s="37"/>
      <c r="F1699" s="39"/>
      <c r="G1699" s="40"/>
      <c r="H1699" s="40"/>
      <c r="I1699" s="41"/>
      <c r="J1699" s="41"/>
      <c r="K1699" s="26" t="str">
        <f>_xlfn.IFNA(VLOOKUP(E1699,الاوردرات!$B$1:$C$600,2,0),"")</f>
        <v/>
      </c>
      <c r="L1699" s="52"/>
      <c r="N1699" s="21" t="str">
        <f t="shared" si="53"/>
        <v/>
      </c>
      <c r="O1699" s="22" t="str">
        <f>_xlfn.IFNA((VLOOKUP(F1699,help!$C$2:$F$12,4,0))*(N1699*24),"")</f>
        <v/>
      </c>
      <c r="AP1699" s="17">
        <f t="shared" si="54"/>
        <v>0</v>
      </c>
    </row>
    <row r="1700" spans="2:42" ht="33" x14ac:dyDescent="0.25">
      <c r="B1700" s="13">
        <f>COUNTIFS($E$3:E1700,'تقرير منتج تام'!$E$4)</f>
        <v>8</v>
      </c>
      <c r="C1700" s="37"/>
      <c r="D1700" s="38"/>
      <c r="E1700" s="37"/>
      <c r="F1700" s="39"/>
      <c r="G1700" s="40"/>
      <c r="H1700" s="40"/>
      <c r="I1700" s="41"/>
      <c r="J1700" s="41"/>
      <c r="K1700" s="26" t="str">
        <f>_xlfn.IFNA(VLOOKUP(E1700,الاوردرات!$B$1:$C$600,2,0),"")</f>
        <v/>
      </c>
      <c r="L1700" s="52"/>
      <c r="N1700" s="21" t="str">
        <f t="shared" si="53"/>
        <v/>
      </c>
      <c r="O1700" s="22" t="str">
        <f>_xlfn.IFNA((VLOOKUP(F1700,help!$C$2:$F$12,4,0))*(N1700*24),"")</f>
        <v/>
      </c>
      <c r="AP1700" s="17">
        <f t="shared" si="54"/>
        <v>0</v>
      </c>
    </row>
    <row r="1701" spans="2:42" ht="33" x14ac:dyDescent="0.25">
      <c r="B1701" s="13">
        <f>COUNTIFS($E$3:E1701,'تقرير منتج تام'!$E$4)</f>
        <v>8</v>
      </c>
      <c r="C1701" s="37"/>
      <c r="D1701" s="38"/>
      <c r="E1701" s="37"/>
      <c r="F1701" s="39"/>
      <c r="G1701" s="40"/>
      <c r="H1701" s="40"/>
      <c r="I1701" s="41"/>
      <c r="J1701" s="41"/>
      <c r="K1701" s="26" t="str">
        <f>_xlfn.IFNA(VLOOKUP(E1701,الاوردرات!$B$1:$C$600,2,0),"")</f>
        <v/>
      </c>
      <c r="L1701" s="52"/>
      <c r="N1701" s="21" t="str">
        <f t="shared" si="53"/>
        <v/>
      </c>
      <c r="O1701" s="22" t="str">
        <f>_xlfn.IFNA((VLOOKUP(F1701,help!$C$2:$F$12,4,0))*(N1701*24),"")</f>
        <v/>
      </c>
      <c r="AP1701" s="17">
        <f t="shared" si="54"/>
        <v>0</v>
      </c>
    </row>
    <row r="1702" spans="2:42" ht="33" x14ac:dyDescent="0.25">
      <c r="B1702" s="13">
        <f>COUNTIFS($E$3:E1702,'تقرير منتج تام'!$E$4)</f>
        <v>8</v>
      </c>
      <c r="C1702" s="37"/>
      <c r="D1702" s="38"/>
      <c r="E1702" s="37"/>
      <c r="F1702" s="39"/>
      <c r="G1702" s="40"/>
      <c r="H1702" s="40"/>
      <c r="I1702" s="41"/>
      <c r="J1702" s="41"/>
      <c r="K1702" s="26" t="str">
        <f>_xlfn.IFNA(VLOOKUP(E1702,الاوردرات!$B$1:$C$600,2,0),"")</f>
        <v/>
      </c>
      <c r="L1702" s="52"/>
      <c r="N1702" s="21" t="str">
        <f t="shared" si="53"/>
        <v/>
      </c>
      <c r="O1702" s="22" t="str">
        <f>_xlfn.IFNA((VLOOKUP(F1702,help!$C$2:$F$12,4,0))*(N1702*24),"")</f>
        <v/>
      </c>
      <c r="AP1702" s="17">
        <f t="shared" si="54"/>
        <v>0</v>
      </c>
    </row>
    <row r="1703" spans="2:42" ht="33" x14ac:dyDescent="0.25">
      <c r="B1703" s="13">
        <f>COUNTIFS($E$3:E1703,'تقرير منتج تام'!$E$4)</f>
        <v>8</v>
      </c>
      <c r="C1703" s="37"/>
      <c r="D1703" s="38"/>
      <c r="E1703" s="37"/>
      <c r="F1703" s="39"/>
      <c r="G1703" s="40"/>
      <c r="H1703" s="40"/>
      <c r="I1703" s="41"/>
      <c r="J1703" s="41"/>
      <c r="K1703" s="26" t="str">
        <f>_xlfn.IFNA(VLOOKUP(E1703,الاوردرات!$B$1:$C$600,2,0),"")</f>
        <v/>
      </c>
      <c r="L1703" s="52"/>
      <c r="N1703" s="21" t="str">
        <f t="shared" si="53"/>
        <v/>
      </c>
      <c r="O1703" s="22" t="str">
        <f>_xlfn.IFNA((VLOOKUP(F1703,help!$C$2:$F$12,4,0))*(N1703*24),"")</f>
        <v/>
      </c>
      <c r="AP1703" s="17">
        <f t="shared" si="54"/>
        <v>0</v>
      </c>
    </row>
    <row r="1704" spans="2:42" ht="33" x14ac:dyDescent="0.25">
      <c r="B1704" s="13">
        <f>COUNTIFS($E$3:E1704,'تقرير منتج تام'!$E$4)</f>
        <v>8</v>
      </c>
      <c r="C1704" s="37"/>
      <c r="D1704" s="38"/>
      <c r="E1704" s="37"/>
      <c r="F1704" s="39"/>
      <c r="G1704" s="40"/>
      <c r="H1704" s="40"/>
      <c r="I1704" s="41"/>
      <c r="J1704" s="41"/>
      <c r="K1704" s="26" t="str">
        <f>_xlfn.IFNA(VLOOKUP(E1704,الاوردرات!$B$1:$C$600,2,0),"")</f>
        <v/>
      </c>
      <c r="L1704" s="52"/>
      <c r="N1704" s="21" t="str">
        <f t="shared" si="53"/>
        <v/>
      </c>
      <c r="O1704" s="22" t="str">
        <f>_xlfn.IFNA((VLOOKUP(F1704,help!$C$2:$F$12,4,0))*(N1704*24),"")</f>
        <v/>
      </c>
      <c r="AP1704" s="17">
        <f t="shared" si="54"/>
        <v>0</v>
      </c>
    </row>
    <row r="1705" spans="2:42" ht="33" x14ac:dyDescent="0.25">
      <c r="B1705" s="13">
        <f>COUNTIFS($E$3:E1705,'تقرير منتج تام'!$E$4)</f>
        <v>8</v>
      </c>
      <c r="C1705" s="37"/>
      <c r="D1705" s="38"/>
      <c r="E1705" s="37"/>
      <c r="F1705" s="39"/>
      <c r="G1705" s="40"/>
      <c r="H1705" s="40"/>
      <c r="I1705" s="41"/>
      <c r="J1705" s="41"/>
      <c r="K1705" s="26" t="str">
        <f>_xlfn.IFNA(VLOOKUP(E1705,الاوردرات!$B$1:$C$600,2,0),"")</f>
        <v/>
      </c>
      <c r="L1705" s="52"/>
      <c r="N1705" s="21" t="str">
        <f t="shared" si="53"/>
        <v/>
      </c>
      <c r="O1705" s="22" t="str">
        <f>_xlfn.IFNA((VLOOKUP(F1705,help!$C$2:$F$12,4,0))*(N1705*24),"")</f>
        <v/>
      </c>
      <c r="AP1705" s="17">
        <f t="shared" si="54"/>
        <v>0</v>
      </c>
    </row>
    <row r="1706" spans="2:42" ht="33" x14ac:dyDescent="0.25">
      <c r="B1706" s="13">
        <f>COUNTIFS($E$3:E1706,'تقرير منتج تام'!$E$4)</f>
        <v>8</v>
      </c>
      <c r="C1706" s="37"/>
      <c r="D1706" s="38"/>
      <c r="E1706" s="37"/>
      <c r="F1706" s="39"/>
      <c r="G1706" s="40"/>
      <c r="H1706" s="40"/>
      <c r="I1706" s="41"/>
      <c r="J1706" s="41"/>
      <c r="K1706" s="26" t="str">
        <f>_xlfn.IFNA(VLOOKUP(E1706,الاوردرات!$B$1:$C$600,2,0),"")</f>
        <v/>
      </c>
      <c r="L1706" s="52"/>
      <c r="N1706" s="21" t="str">
        <f t="shared" si="53"/>
        <v/>
      </c>
      <c r="O1706" s="22" t="str">
        <f>_xlfn.IFNA((VLOOKUP(F1706,help!$C$2:$F$12,4,0))*(N1706*24),"")</f>
        <v/>
      </c>
      <c r="AP1706" s="17">
        <f t="shared" si="54"/>
        <v>0</v>
      </c>
    </row>
    <row r="1707" spans="2:42" ht="33" x14ac:dyDescent="0.25">
      <c r="B1707" s="13">
        <f>COUNTIFS($E$3:E1707,'تقرير منتج تام'!$E$4)</f>
        <v>8</v>
      </c>
      <c r="C1707" s="37"/>
      <c r="D1707" s="38"/>
      <c r="E1707" s="37"/>
      <c r="F1707" s="39"/>
      <c r="G1707" s="40"/>
      <c r="H1707" s="40"/>
      <c r="I1707" s="41"/>
      <c r="J1707" s="41"/>
      <c r="K1707" s="26" t="str">
        <f>_xlfn.IFNA(VLOOKUP(E1707,الاوردرات!$B$1:$C$600,2,0),"")</f>
        <v/>
      </c>
      <c r="L1707" s="52"/>
      <c r="N1707" s="21" t="str">
        <f t="shared" si="53"/>
        <v/>
      </c>
      <c r="O1707" s="22" t="str">
        <f>_xlfn.IFNA((VLOOKUP(F1707,help!$C$2:$F$12,4,0))*(N1707*24),"")</f>
        <v/>
      </c>
      <c r="AP1707" s="17">
        <f t="shared" si="54"/>
        <v>0</v>
      </c>
    </row>
    <row r="1708" spans="2:42" ht="33" x14ac:dyDescent="0.25">
      <c r="B1708" s="13">
        <f>COUNTIFS($E$3:E1708,'تقرير منتج تام'!$E$4)</f>
        <v>8</v>
      </c>
      <c r="C1708" s="37"/>
      <c r="D1708" s="38"/>
      <c r="E1708" s="37"/>
      <c r="F1708" s="39"/>
      <c r="G1708" s="40"/>
      <c r="H1708" s="40"/>
      <c r="I1708" s="41"/>
      <c r="J1708" s="41"/>
      <c r="K1708" s="26" t="str">
        <f>_xlfn.IFNA(VLOOKUP(E1708,الاوردرات!$B$1:$C$600,2,0),"")</f>
        <v/>
      </c>
      <c r="L1708" s="52"/>
      <c r="N1708" s="21" t="str">
        <f t="shared" si="53"/>
        <v/>
      </c>
      <c r="O1708" s="22" t="str">
        <f>_xlfn.IFNA((VLOOKUP(F1708,help!$C$2:$F$12,4,0))*(N1708*24),"")</f>
        <v/>
      </c>
      <c r="AP1708" s="17">
        <f t="shared" si="54"/>
        <v>0</v>
      </c>
    </row>
    <row r="1709" spans="2:42" ht="33" x14ac:dyDescent="0.25">
      <c r="B1709" s="13">
        <f>COUNTIFS($E$3:E1709,'تقرير منتج تام'!$E$4)</f>
        <v>8</v>
      </c>
      <c r="C1709" s="37"/>
      <c r="D1709" s="38"/>
      <c r="E1709" s="37"/>
      <c r="F1709" s="39"/>
      <c r="G1709" s="40"/>
      <c r="H1709" s="40"/>
      <c r="I1709" s="41"/>
      <c r="J1709" s="41"/>
      <c r="K1709" s="26" t="str">
        <f>_xlfn.IFNA(VLOOKUP(E1709,الاوردرات!$B$1:$C$600,2,0),"")</f>
        <v/>
      </c>
      <c r="L1709" s="52"/>
      <c r="N1709" s="21" t="str">
        <f t="shared" si="53"/>
        <v/>
      </c>
      <c r="O1709" s="22" t="str">
        <f>_xlfn.IFNA((VLOOKUP(F1709,help!$C$2:$F$12,4,0))*(N1709*24),"")</f>
        <v/>
      </c>
      <c r="AP1709" s="17">
        <f t="shared" si="54"/>
        <v>0</v>
      </c>
    </row>
    <row r="1710" spans="2:42" ht="33" x14ac:dyDescent="0.25">
      <c r="B1710" s="13">
        <f>COUNTIFS($E$3:E1710,'تقرير منتج تام'!$E$4)</f>
        <v>8</v>
      </c>
      <c r="C1710" s="37"/>
      <c r="D1710" s="38"/>
      <c r="E1710" s="37"/>
      <c r="F1710" s="39"/>
      <c r="G1710" s="40"/>
      <c r="H1710" s="40"/>
      <c r="I1710" s="41"/>
      <c r="J1710" s="41"/>
      <c r="K1710" s="26" t="str">
        <f>_xlfn.IFNA(VLOOKUP(E1710,الاوردرات!$B$1:$C$600,2,0),"")</f>
        <v/>
      </c>
      <c r="L1710" s="52"/>
      <c r="N1710" s="21" t="str">
        <f t="shared" si="53"/>
        <v/>
      </c>
      <c r="O1710" s="22" t="str">
        <f>_xlfn.IFNA((VLOOKUP(F1710,help!$C$2:$F$12,4,0))*(N1710*24),"")</f>
        <v/>
      </c>
      <c r="AP1710" s="17">
        <f t="shared" si="54"/>
        <v>0</v>
      </c>
    </row>
    <row r="1711" spans="2:42" ht="33" x14ac:dyDescent="0.25">
      <c r="B1711" s="13">
        <f>COUNTIFS($E$3:E1711,'تقرير منتج تام'!$E$4)</f>
        <v>8</v>
      </c>
      <c r="C1711" s="37"/>
      <c r="D1711" s="38"/>
      <c r="E1711" s="37"/>
      <c r="F1711" s="39"/>
      <c r="G1711" s="40"/>
      <c r="H1711" s="40"/>
      <c r="I1711" s="41"/>
      <c r="J1711" s="41"/>
      <c r="K1711" s="26" t="str">
        <f>_xlfn.IFNA(VLOOKUP(E1711,الاوردرات!$B$1:$C$600,2,0),"")</f>
        <v/>
      </c>
      <c r="L1711" s="52"/>
      <c r="N1711" s="21" t="str">
        <f t="shared" si="53"/>
        <v/>
      </c>
      <c r="O1711" s="22" t="str">
        <f>_xlfn.IFNA((VLOOKUP(F1711,help!$C$2:$F$12,4,0))*(N1711*24),"")</f>
        <v/>
      </c>
      <c r="AP1711" s="17">
        <f t="shared" si="54"/>
        <v>0</v>
      </c>
    </row>
    <row r="1712" spans="2:42" ht="33" x14ac:dyDescent="0.25">
      <c r="B1712" s="13">
        <f>COUNTIFS($E$3:E1712,'تقرير منتج تام'!$E$4)</f>
        <v>8</v>
      </c>
      <c r="C1712" s="37"/>
      <c r="D1712" s="38"/>
      <c r="E1712" s="37"/>
      <c r="F1712" s="39"/>
      <c r="G1712" s="40"/>
      <c r="H1712" s="40"/>
      <c r="I1712" s="41"/>
      <c r="J1712" s="41"/>
      <c r="K1712" s="26" t="str">
        <f>_xlfn.IFNA(VLOOKUP(E1712,الاوردرات!$B$1:$C$600,2,0),"")</f>
        <v/>
      </c>
      <c r="L1712" s="52"/>
      <c r="N1712" s="21" t="str">
        <f t="shared" si="53"/>
        <v/>
      </c>
      <c r="O1712" s="22" t="str">
        <f>_xlfn.IFNA((VLOOKUP(F1712,help!$C$2:$F$12,4,0))*(N1712*24),"")</f>
        <v/>
      </c>
      <c r="AP1712" s="17">
        <f t="shared" si="54"/>
        <v>0</v>
      </c>
    </row>
    <row r="1713" spans="2:42" ht="33" x14ac:dyDescent="0.25">
      <c r="B1713" s="13">
        <f>COUNTIFS($E$3:E1713,'تقرير منتج تام'!$E$4)</f>
        <v>8</v>
      </c>
      <c r="C1713" s="37"/>
      <c r="D1713" s="38"/>
      <c r="E1713" s="37"/>
      <c r="F1713" s="39"/>
      <c r="G1713" s="40"/>
      <c r="H1713" s="40"/>
      <c r="I1713" s="41"/>
      <c r="J1713" s="41"/>
      <c r="K1713" s="26" t="str">
        <f>_xlfn.IFNA(VLOOKUP(E1713,الاوردرات!$B$1:$C$600,2,0),"")</f>
        <v/>
      </c>
      <c r="L1713" s="52"/>
      <c r="N1713" s="21" t="str">
        <f t="shared" si="53"/>
        <v/>
      </c>
      <c r="O1713" s="22" t="str">
        <f>_xlfn.IFNA((VLOOKUP(F1713,help!$C$2:$F$12,4,0))*(N1713*24),"")</f>
        <v/>
      </c>
      <c r="AP1713" s="17">
        <f t="shared" si="54"/>
        <v>0</v>
      </c>
    </row>
    <row r="1714" spans="2:42" ht="33" x14ac:dyDescent="0.25">
      <c r="B1714" s="13">
        <f>COUNTIFS($E$3:E1714,'تقرير منتج تام'!$E$4)</f>
        <v>8</v>
      </c>
      <c r="C1714" s="37"/>
      <c r="D1714" s="38"/>
      <c r="E1714" s="37"/>
      <c r="F1714" s="39"/>
      <c r="G1714" s="40"/>
      <c r="H1714" s="40"/>
      <c r="I1714" s="41"/>
      <c r="J1714" s="41"/>
      <c r="K1714" s="26" t="str">
        <f>_xlfn.IFNA(VLOOKUP(E1714,الاوردرات!$B$1:$C$600,2,0),"")</f>
        <v/>
      </c>
      <c r="L1714" s="52"/>
      <c r="N1714" s="21" t="str">
        <f t="shared" si="53"/>
        <v/>
      </c>
      <c r="O1714" s="22" t="str">
        <f>_xlfn.IFNA((VLOOKUP(F1714,help!$C$2:$F$12,4,0))*(N1714*24),"")</f>
        <v/>
      </c>
      <c r="AP1714" s="17">
        <f t="shared" si="54"/>
        <v>0</v>
      </c>
    </row>
    <row r="1715" spans="2:42" ht="33" x14ac:dyDescent="0.25">
      <c r="B1715" s="13">
        <f>COUNTIFS($E$3:E1715,'تقرير منتج تام'!$E$4)</f>
        <v>8</v>
      </c>
      <c r="C1715" s="37"/>
      <c r="D1715" s="38"/>
      <c r="E1715" s="37"/>
      <c r="F1715" s="39"/>
      <c r="G1715" s="40"/>
      <c r="H1715" s="40"/>
      <c r="I1715" s="41"/>
      <c r="J1715" s="41"/>
      <c r="K1715" s="26" t="str">
        <f>_xlfn.IFNA(VLOOKUP(E1715,الاوردرات!$B$1:$C$600,2,0),"")</f>
        <v/>
      </c>
      <c r="L1715" s="52"/>
      <c r="N1715" s="21" t="str">
        <f t="shared" si="53"/>
        <v/>
      </c>
      <c r="O1715" s="22" t="str">
        <f>_xlfn.IFNA((VLOOKUP(F1715,help!$C$2:$F$12,4,0))*(N1715*24),"")</f>
        <v/>
      </c>
      <c r="AP1715" s="17">
        <f t="shared" si="54"/>
        <v>0</v>
      </c>
    </row>
    <row r="1716" spans="2:42" ht="33" x14ac:dyDescent="0.25">
      <c r="B1716" s="13">
        <f>COUNTIFS($E$3:E1716,'تقرير منتج تام'!$E$4)</f>
        <v>8</v>
      </c>
      <c r="C1716" s="37"/>
      <c r="D1716" s="38"/>
      <c r="E1716" s="37"/>
      <c r="F1716" s="39"/>
      <c r="G1716" s="40"/>
      <c r="H1716" s="40"/>
      <c r="I1716" s="41"/>
      <c r="J1716" s="41"/>
      <c r="K1716" s="26" t="str">
        <f>_xlfn.IFNA(VLOOKUP(E1716,الاوردرات!$B$1:$C$600,2,0),"")</f>
        <v/>
      </c>
      <c r="L1716" s="52"/>
      <c r="N1716" s="21" t="str">
        <f t="shared" si="53"/>
        <v/>
      </c>
      <c r="O1716" s="22" t="str">
        <f>_xlfn.IFNA((VLOOKUP(F1716,help!$C$2:$F$12,4,0))*(N1716*24),"")</f>
        <v/>
      </c>
      <c r="AP1716" s="17">
        <f t="shared" si="54"/>
        <v>0</v>
      </c>
    </row>
    <row r="1717" spans="2:42" ht="33" x14ac:dyDescent="0.25">
      <c r="B1717" s="13">
        <f>COUNTIFS($E$3:E1717,'تقرير منتج تام'!$E$4)</f>
        <v>8</v>
      </c>
      <c r="C1717" s="37"/>
      <c r="D1717" s="38"/>
      <c r="E1717" s="37"/>
      <c r="F1717" s="39"/>
      <c r="G1717" s="40"/>
      <c r="H1717" s="40"/>
      <c r="I1717" s="41"/>
      <c r="J1717" s="41"/>
      <c r="K1717" s="26" t="str">
        <f>_xlfn.IFNA(VLOOKUP(E1717,الاوردرات!$B$1:$C$600,2,0),"")</f>
        <v/>
      </c>
      <c r="L1717" s="52"/>
      <c r="N1717" s="21" t="str">
        <f t="shared" si="53"/>
        <v/>
      </c>
      <c r="O1717" s="22" t="str">
        <f>_xlfn.IFNA((VLOOKUP(F1717,help!$C$2:$F$12,4,0))*(N1717*24),"")</f>
        <v/>
      </c>
      <c r="AP1717" s="17">
        <f t="shared" si="54"/>
        <v>0</v>
      </c>
    </row>
    <row r="1718" spans="2:42" ht="33" x14ac:dyDescent="0.25">
      <c r="B1718" s="13">
        <f>COUNTIFS($E$3:E1718,'تقرير منتج تام'!$E$4)</f>
        <v>8</v>
      </c>
      <c r="C1718" s="37"/>
      <c r="D1718" s="38"/>
      <c r="E1718" s="37"/>
      <c r="F1718" s="39"/>
      <c r="G1718" s="40"/>
      <c r="H1718" s="40"/>
      <c r="I1718" s="41"/>
      <c r="J1718" s="41"/>
      <c r="K1718" s="26" t="str">
        <f>_xlfn.IFNA(VLOOKUP(E1718,الاوردرات!$B$1:$C$600,2,0),"")</f>
        <v/>
      </c>
      <c r="L1718" s="52"/>
      <c r="N1718" s="21" t="str">
        <f t="shared" si="53"/>
        <v/>
      </c>
      <c r="O1718" s="22" t="str">
        <f>_xlfn.IFNA((VLOOKUP(F1718,help!$C$2:$F$12,4,0))*(N1718*24),"")</f>
        <v/>
      </c>
      <c r="AP1718" s="17">
        <f t="shared" si="54"/>
        <v>0</v>
      </c>
    </row>
    <row r="1719" spans="2:42" ht="33" x14ac:dyDescent="0.25">
      <c r="B1719" s="13">
        <f>COUNTIFS($E$3:E1719,'تقرير منتج تام'!$E$4)</f>
        <v>8</v>
      </c>
      <c r="C1719" s="37"/>
      <c r="D1719" s="38"/>
      <c r="E1719" s="37"/>
      <c r="F1719" s="39"/>
      <c r="G1719" s="40"/>
      <c r="H1719" s="40"/>
      <c r="I1719" s="41"/>
      <c r="J1719" s="41"/>
      <c r="K1719" s="26" t="str">
        <f>_xlfn.IFNA(VLOOKUP(E1719,الاوردرات!$B$1:$C$600,2,0),"")</f>
        <v/>
      </c>
      <c r="L1719" s="52"/>
      <c r="N1719" s="21" t="str">
        <f t="shared" ref="N1719:N1782" si="55">IF(I1719&lt;&gt;"",J1719-I1719,"")</f>
        <v/>
      </c>
      <c r="O1719" s="22" t="str">
        <f>_xlfn.IFNA((VLOOKUP(F1719,help!$C$2:$F$12,4,0))*(N1719*24),"")</f>
        <v/>
      </c>
      <c r="AP1719" s="17">
        <f t="shared" si="54"/>
        <v>0</v>
      </c>
    </row>
    <row r="1720" spans="2:42" ht="33" x14ac:dyDescent="0.25">
      <c r="B1720" s="13">
        <f>COUNTIFS($E$3:E1720,'تقرير منتج تام'!$E$4)</f>
        <v>8</v>
      </c>
      <c r="C1720" s="37"/>
      <c r="D1720" s="38"/>
      <c r="E1720" s="37"/>
      <c r="F1720" s="39"/>
      <c r="G1720" s="40"/>
      <c r="H1720" s="40"/>
      <c r="I1720" s="41"/>
      <c r="J1720" s="41"/>
      <c r="K1720" s="26" t="str">
        <f>_xlfn.IFNA(VLOOKUP(E1720,الاوردرات!$B$1:$C$600,2,0),"")</f>
        <v/>
      </c>
      <c r="L1720" s="52"/>
      <c r="N1720" s="21" t="str">
        <f t="shared" si="55"/>
        <v/>
      </c>
      <c r="O1720" s="22" t="str">
        <f>_xlfn.IFNA((VLOOKUP(F1720,help!$C$2:$F$12,4,0))*(N1720*24),"")</f>
        <v/>
      </c>
      <c r="AP1720" s="17">
        <f t="shared" si="54"/>
        <v>0</v>
      </c>
    </row>
    <row r="1721" spans="2:42" ht="33" x14ac:dyDescent="0.25">
      <c r="B1721" s="13">
        <f>COUNTIFS($E$3:E1721,'تقرير منتج تام'!$E$4)</f>
        <v>8</v>
      </c>
      <c r="C1721" s="37"/>
      <c r="D1721" s="38"/>
      <c r="E1721" s="37"/>
      <c r="F1721" s="39"/>
      <c r="G1721" s="40"/>
      <c r="H1721" s="40"/>
      <c r="I1721" s="41"/>
      <c r="J1721" s="41"/>
      <c r="K1721" s="26" t="str">
        <f>_xlfn.IFNA(VLOOKUP(E1721,الاوردرات!$B$1:$C$600,2,0),"")</f>
        <v/>
      </c>
      <c r="L1721" s="52"/>
      <c r="N1721" s="21" t="str">
        <f t="shared" si="55"/>
        <v/>
      </c>
      <c r="O1721" s="22" t="str">
        <f>_xlfn.IFNA((VLOOKUP(F1721,help!$C$2:$F$12,4,0))*(N1721*24),"")</f>
        <v/>
      </c>
      <c r="AP1721" s="17">
        <f t="shared" si="54"/>
        <v>0</v>
      </c>
    </row>
    <row r="1722" spans="2:42" ht="33" x14ac:dyDescent="0.25">
      <c r="B1722" s="13">
        <f>COUNTIFS($E$3:E1722,'تقرير منتج تام'!$E$4)</f>
        <v>8</v>
      </c>
      <c r="C1722" s="37"/>
      <c r="D1722" s="38"/>
      <c r="E1722" s="37"/>
      <c r="F1722" s="39"/>
      <c r="G1722" s="40"/>
      <c r="H1722" s="40"/>
      <c r="I1722" s="41"/>
      <c r="J1722" s="41"/>
      <c r="K1722" s="26" t="str">
        <f>_xlfn.IFNA(VLOOKUP(E1722,الاوردرات!$B$1:$C$600,2,0),"")</f>
        <v/>
      </c>
      <c r="L1722" s="52"/>
      <c r="N1722" s="21" t="str">
        <f t="shared" si="55"/>
        <v/>
      </c>
      <c r="O1722" s="22" t="str">
        <f>_xlfn.IFNA((VLOOKUP(F1722,help!$C$2:$F$12,4,0))*(N1722*24),"")</f>
        <v/>
      </c>
      <c r="AP1722" s="17">
        <f t="shared" si="54"/>
        <v>0</v>
      </c>
    </row>
    <row r="1723" spans="2:42" ht="33" x14ac:dyDescent="0.25">
      <c r="B1723" s="13">
        <f>COUNTIFS($E$3:E1723,'تقرير منتج تام'!$E$4)</f>
        <v>8</v>
      </c>
      <c r="C1723" s="37"/>
      <c r="D1723" s="38"/>
      <c r="E1723" s="37"/>
      <c r="F1723" s="39"/>
      <c r="G1723" s="40"/>
      <c r="H1723" s="40"/>
      <c r="I1723" s="41"/>
      <c r="J1723" s="41"/>
      <c r="K1723" s="26" t="str">
        <f>_xlfn.IFNA(VLOOKUP(E1723,الاوردرات!$B$1:$C$600,2,0),"")</f>
        <v/>
      </c>
      <c r="L1723" s="52"/>
      <c r="N1723" s="21" t="str">
        <f t="shared" si="55"/>
        <v/>
      </c>
      <c r="O1723" s="22" t="str">
        <f>_xlfn.IFNA((VLOOKUP(F1723,help!$C$2:$F$12,4,0))*(N1723*24),"")</f>
        <v/>
      </c>
      <c r="AP1723" s="17">
        <f t="shared" si="54"/>
        <v>0</v>
      </c>
    </row>
    <row r="1724" spans="2:42" ht="33" x14ac:dyDescent="0.25">
      <c r="B1724" s="13">
        <f>COUNTIFS($E$3:E1724,'تقرير منتج تام'!$E$4)</f>
        <v>8</v>
      </c>
      <c r="C1724" s="37"/>
      <c r="D1724" s="38"/>
      <c r="E1724" s="37"/>
      <c r="F1724" s="39"/>
      <c r="G1724" s="40"/>
      <c r="H1724" s="40"/>
      <c r="I1724" s="41"/>
      <c r="J1724" s="41"/>
      <c r="K1724" s="26" t="str">
        <f>_xlfn.IFNA(VLOOKUP(E1724,الاوردرات!$B$1:$C$600,2,0),"")</f>
        <v/>
      </c>
      <c r="L1724" s="52"/>
      <c r="N1724" s="21" t="str">
        <f t="shared" si="55"/>
        <v/>
      </c>
      <c r="O1724" s="22" t="str">
        <f>_xlfn.IFNA((VLOOKUP(F1724,help!$C$2:$F$12,4,0))*(N1724*24),"")</f>
        <v/>
      </c>
      <c r="AP1724" s="17">
        <f t="shared" si="54"/>
        <v>0</v>
      </c>
    </row>
    <row r="1725" spans="2:42" ht="33" x14ac:dyDescent="0.25">
      <c r="B1725" s="13">
        <f>COUNTIFS($E$3:E1725,'تقرير منتج تام'!$E$4)</f>
        <v>8</v>
      </c>
      <c r="C1725" s="37"/>
      <c r="D1725" s="38"/>
      <c r="E1725" s="37"/>
      <c r="F1725" s="39"/>
      <c r="G1725" s="40"/>
      <c r="H1725" s="40"/>
      <c r="I1725" s="41"/>
      <c r="J1725" s="41"/>
      <c r="K1725" s="26" t="str">
        <f>_xlfn.IFNA(VLOOKUP(E1725,الاوردرات!$B$1:$C$600,2,0),"")</f>
        <v/>
      </c>
      <c r="L1725" s="52"/>
      <c r="N1725" s="21" t="str">
        <f t="shared" si="55"/>
        <v/>
      </c>
      <c r="O1725" s="22" t="str">
        <f>_xlfn.IFNA((VLOOKUP(F1725,help!$C$2:$F$12,4,0))*(N1725*24),"")</f>
        <v/>
      </c>
      <c r="AP1725" s="17">
        <f t="shared" si="54"/>
        <v>0</v>
      </c>
    </row>
    <row r="1726" spans="2:42" ht="33" x14ac:dyDescent="0.25">
      <c r="B1726" s="13">
        <f>COUNTIFS($E$3:E1726,'تقرير منتج تام'!$E$4)</f>
        <v>8</v>
      </c>
      <c r="C1726" s="37"/>
      <c r="D1726" s="38"/>
      <c r="E1726" s="37"/>
      <c r="F1726" s="39"/>
      <c r="G1726" s="40"/>
      <c r="H1726" s="40"/>
      <c r="I1726" s="41"/>
      <c r="J1726" s="41"/>
      <c r="K1726" s="26" t="str">
        <f>_xlfn.IFNA(VLOOKUP(E1726,الاوردرات!$B$1:$C$600,2,0),"")</f>
        <v/>
      </c>
      <c r="L1726" s="52"/>
      <c r="N1726" s="21" t="str">
        <f t="shared" si="55"/>
        <v/>
      </c>
      <c r="O1726" s="22" t="str">
        <f>_xlfn.IFNA((VLOOKUP(F1726,help!$C$2:$F$12,4,0))*(N1726*24),"")</f>
        <v/>
      </c>
      <c r="AP1726" s="17">
        <f t="shared" si="54"/>
        <v>0</v>
      </c>
    </row>
    <row r="1727" spans="2:42" ht="33" x14ac:dyDescent="0.25">
      <c r="B1727" s="13">
        <f>COUNTIFS($E$3:E1727,'تقرير منتج تام'!$E$4)</f>
        <v>8</v>
      </c>
      <c r="C1727" s="37"/>
      <c r="D1727" s="38"/>
      <c r="E1727" s="37"/>
      <c r="F1727" s="39"/>
      <c r="G1727" s="40"/>
      <c r="H1727" s="40"/>
      <c r="I1727" s="41"/>
      <c r="J1727" s="41"/>
      <c r="K1727" s="26" t="str">
        <f>_xlfn.IFNA(VLOOKUP(E1727,الاوردرات!$B$1:$C$600,2,0),"")</f>
        <v/>
      </c>
      <c r="L1727" s="52"/>
      <c r="N1727" s="21" t="str">
        <f t="shared" si="55"/>
        <v/>
      </c>
      <c r="O1727" s="22" t="str">
        <f>_xlfn.IFNA((VLOOKUP(F1727,help!$C$2:$F$12,4,0))*(N1727*24),"")</f>
        <v/>
      </c>
      <c r="AP1727" s="17">
        <f t="shared" si="54"/>
        <v>0</v>
      </c>
    </row>
    <row r="1728" spans="2:42" ht="33" x14ac:dyDescent="0.25">
      <c r="B1728" s="13">
        <f>COUNTIFS($E$3:E1728,'تقرير منتج تام'!$E$4)</f>
        <v>8</v>
      </c>
      <c r="C1728" s="37"/>
      <c r="D1728" s="38"/>
      <c r="E1728" s="37"/>
      <c r="F1728" s="39"/>
      <c r="G1728" s="40"/>
      <c r="H1728" s="40"/>
      <c r="I1728" s="41"/>
      <c r="J1728" s="41"/>
      <c r="K1728" s="26" t="str">
        <f>_xlfn.IFNA(VLOOKUP(E1728,الاوردرات!$B$1:$C$600,2,0),"")</f>
        <v/>
      </c>
      <c r="L1728" s="52"/>
      <c r="N1728" s="21" t="str">
        <f t="shared" si="55"/>
        <v/>
      </c>
      <c r="O1728" s="22" t="str">
        <f>_xlfn.IFNA((VLOOKUP(F1728,help!$C$2:$F$12,4,0))*(N1728*24),"")</f>
        <v/>
      </c>
      <c r="AP1728" s="17">
        <f t="shared" si="54"/>
        <v>0</v>
      </c>
    </row>
    <row r="1729" spans="2:42" ht="33" x14ac:dyDescent="0.25">
      <c r="B1729" s="13">
        <f>COUNTIFS($E$3:E1729,'تقرير منتج تام'!$E$4)</f>
        <v>8</v>
      </c>
      <c r="C1729" s="37"/>
      <c r="D1729" s="38"/>
      <c r="E1729" s="37"/>
      <c r="F1729" s="39"/>
      <c r="G1729" s="40"/>
      <c r="H1729" s="40"/>
      <c r="I1729" s="41"/>
      <c r="J1729" s="41"/>
      <c r="K1729" s="26" t="str">
        <f>_xlfn.IFNA(VLOOKUP(E1729,الاوردرات!$B$1:$C$600,2,0),"")</f>
        <v/>
      </c>
      <c r="L1729" s="52"/>
      <c r="N1729" s="21" t="str">
        <f t="shared" si="55"/>
        <v/>
      </c>
      <c r="O1729" s="22" t="str">
        <f>_xlfn.IFNA((VLOOKUP(F1729,help!$C$2:$F$12,4,0))*(N1729*24),"")</f>
        <v/>
      </c>
      <c r="AP1729" s="17">
        <f t="shared" si="54"/>
        <v>0</v>
      </c>
    </row>
    <row r="1730" spans="2:42" ht="33" x14ac:dyDescent="0.25">
      <c r="B1730" s="13">
        <f>COUNTIFS($E$3:E1730,'تقرير منتج تام'!$E$4)</f>
        <v>8</v>
      </c>
      <c r="C1730" s="37"/>
      <c r="D1730" s="38"/>
      <c r="E1730" s="37"/>
      <c r="F1730" s="39"/>
      <c r="G1730" s="40"/>
      <c r="H1730" s="40"/>
      <c r="I1730" s="41"/>
      <c r="J1730" s="41"/>
      <c r="K1730" s="26" t="str">
        <f>_xlfn.IFNA(VLOOKUP(E1730,الاوردرات!$B$1:$C$600,2,0),"")</f>
        <v/>
      </c>
      <c r="L1730" s="52"/>
      <c r="N1730" s="21" t="str">
        <f t="shared" si="55"/>
        <v/>
      </c>
      <c r="O1730" s="22" t="str">
        <f>_xlfn.IFNA((VLOOKUP(F1730,help!$C$2:$F$12,4,0))*(N1730*24),"")</f>
        <v/>
      </c>
      <c r="AP1730" s="17">
        <f t="shared" si="54"/>
        <v>0</v>
      </c>
    </row>
    <row r="1731" spans="2:42" ht="33" x14ac:dyDescent="0.25">
      <c r="B1731" s="13">
        <f>COUNTIFS($E$3:E1731,'تقرير منتج تام'!$E$4)</f>
        <v>8</v>
      </c>
      <c r="C1731" s="37"/>
      <c r="D1731" s="38"/>
      <c r="E1731" s="37"/>
      <c r="F1731" s="39"/>
      <c r="G1731" s="40"/>
      <c r="H1731" s="40"/>
      <c r="I1731" s="41"/>
      <c r="J1731" s="41"/>
      <c r="K1731" s="26" t="str">
        <f>_xlfn.IFNA(VLOOKUP(E1731,الاوردرات!$B$1:$C$600,2,0),"")</f>
        <v/>
      </c>
      <c r="L1731" s="52"/>
      <c r="N1731" s="21" t="str">
        <f t="shared" si="55"/>
        <v/>
      </c>
      <c r="O1731" s="22" t="str">
        <f>_xlfn.IFNA((VLOOKUP(F1731,help!$C$2:$F$12,4,0))*(N1731*24),"")</f>
        <v/>
      </c>
      <c r="AP1731" s="17">
        <f t="shared" si="54"/>
        <v>0</v>
      </c>
    </row>
    <row r="1732" spans="2:42" ht="33" x14ac:dyDescent="0.25">
      <c r="B1732" s="13">
        <f>COUNTIFS($E$3:E1732,'تقرير منتج تام'!$E$4)</f>
        <v>8</v>
      </c>
      <c r="C1732" s="37"/>
      <c r="D1732" s="38"/>
      <c r="E1732" s="37"/>
      <c r="F1732" s="39"/>
      <c r="G1732" s="40"/>
      <c r="H1732" s="40"/>
      <c r="I1732" s="41"/>
      <c r="J1732" s="41"/>
      <c r="K1732" s="26" t="str">
        <f>_xlfn.IFNA(VLOOKUP(E1732,الاوردرات!$B$1:$C$600,2,0),"")</f>
        <v/>
      </c>
      <c r="L1732" s="52"/>
      <c r="N1732" s="21" t="str">
        <f t="shared" si="55"/>
        <v/>
      </c>
      <c r="O1732" s="22" t="str">
        <f>_xlfn.IFNA((VLOOKUP(F1732,help!$C$2:$F$12,4,0))*(N1732*24),"")</f>
        <v/>
      </c>
      <c r="AP1732" s="17">
        <f t="shared" ref="AP1732:AP1795" si="56">D1732</f>
        <v>0</v>
      </c>
    </row>
    <row r="1733" spans="2:42" ht="33" x14ac:dyDescent="0.25">
      <c r="B1733" s="13">
        <f>COUNTIFS($E$3:E1733,'تقرير منتج تام'!$E$4)</f>
        <v>8</v>
      </c>
      <c r="C1733" s="37"/>
      <c r="D1733" s="38"/>
      <c r="E1733" s="37"/>
      <c r="F1733" s="39"/>
      <c r="G1733" s="40"/>
      <c r="H1733" s="40"/>
      <c r="I1733" s="41"/>
      <c r="J1733" s="41"/>
      <c r="K1733" s="26" t="str">
        <f>_xlfn.IFNA(VLOOKUP(E1733,الاوردرات!$B$1:$C$600,2,0),"")</f>
        <v/>
      </c>
      <c r="L1733" s="52"/>
      <c r="N1733" s="21" t="str">
        <f t="shared" si="55"/>
        <v/>
      </c>
      <c r="O1733" s="22" t="str">
        <f>_xlfn.IFNA((VLOOKUP(F1733,help!$C$2:$F$12,4,0))*(N1733*24),"")</f>
        <v/>
      </c>
      <c r="AP1733" s="17">
        <f t="shared" si="56"/>
        <v>0</v>
      </c>
    </row>
    <row r="1734" spans="2:42" ht="33" x14ac:dyDescent="0.25">
      <c r="B1734" s="13">
        <f>COUNTIFS($E$3:E1734,'تقرير منتج تام'!$E$4)</f>
        <v>8</v>
      </c>
      <c r="C1734" s="37"/>
      <c r="D1734" s="38"/>
      <c r="E1734" s="37"/>
      <c r="F1734" s="39"/>
      <c r="G1734" s="40"/>
      <c r="H1734" s="40"/>
      <c r="I1734" s="41"/>
      <c r="J1734" s="41"/>
      <c r="K1734" s="26" t="str">
        <f>_xlfn.IFNA(VLOOKUP(E1734,الاوردرات!$B$1:$C$600,2,0),"")</f>
        <v/>
      </c>
      <c r="L1734" s="52"/>
      <c r="N1734" s="21" t="str">
        <f t="shared" si="55"/>
        <v/>
      </c>
      <c r="O1734" s="22" t="str">
        <f>_xlfn.IFNA((VLOOKUP(F1734,help!$C$2:$F$12,4,0))*(N1734*24),"")</f>
        <v/>
      </c>
      <c r="AP1734" s="17">
        <f t="shared" si="56"/>
        <v>0</v>
      </c>
    </row>
    <row r="1735" spans="2:42" ht="33" x14ac:dyDescent="0.25">
      <c r="B1735" s="13">
        <f>COUNTIFS($E$3:E1735,'تقرير منتج تام'!$E$4)</f>
        <v>8</v>
      </c>
      <c r="C1735" s="37"/>
      <c r="D1735" s="38"/>
      <c r="E1735" s="37"/>
      <c r="F1735" s="39"/>
      <c r="G1735" s="40"/>
      <c r="H1735" s="40"/>
      <c r="I1735" s="41"/>
      <c r="J1735" s="41"/>
      <c r="K1735" s="26" t="str">
        <f>_xlfn.IFNA(VLOOKUP(E1735,الاوردرات!$B$1:$C$600,2,0),"")</f>
        <v/>
      </c>
      <c r="L1735" s="52"/>
      <c r="N1735" s="21" t="str">
        <f t="shared" si="55"/>
        <v/>
      </c>
      <c r="O1735" s="22" t="str">
        <f>_xlfn.IFNA((VLOOKUP(F1735,help!$C$2:$F$12,4,0))*(N1735*24),"")</f>
        <v/>
      </c>
      <c r="AP1735" s="17">
        <f t="shared" si="56"/>
        <v>0</v>
      </c>
    </row>
    <row r="1736" spans="2:42" ht="33" x14ac:dyDescent="0.25">
      <c r="B1736" s="13">
        <f>COUNTIFS($E$3:E1736,'تقرير منتج تام'!$E$4)</f>
        <v>8</v>
      </c>
      <c r="C1736" s="37"/>
      <c r="D1736" s="38"/>
      <c r="E1736" s="37"/>
      <c r="F1736" s="39"/>
      <c r="G1736" s="40"/>
      <c r="H1736" s="40"/>
      <c r="I1736" s="41"/>
      <c r="J1736" s="41"/>
      <c r="K1736" s="26" t="str">
        <f>_xlfn.IFNA(VLOOKUP(E1736,الاوردرات!$B$1:$C$600,2,0),"")</f>
        <v/>
      </c>
      <c r="L1736" s="52"/>
      <c r="N1736" s="21" t="str">
        <f t="shared" si="55"/>
        <v/>
      </c>
      <c r="O1736" s="22" t="str">
        <f>_xlfn.IFNA((VLOOKUP(F1736,help!$C$2:$F$12,4,0))*(N1736*24),"")</f>
        <v/>
      </c>
      <c r="AP1736" s="17">
        <f t="shared" si="56"/>
        <v>0</v>
      </c>
    </row>
    <row r="1737" spans="2:42" ht="33" x14ac:dyDescent="0.25">
      <c r="B1737" s="13">
        <f>COUNTIFS($E$3:E1737,'تقرير منتج تام'!$E$4)</f>
        <v>8</v>
      </c>
      <c r="C1737" s="37"/>
      <c r="D1737" s="38"/>
      <c r="E1737" s="37"/>
      <c r="F1737" s="39"/>
      <c r="G1737" s="40"/>
      <c r="H1737" s="40"/>
      <c r="I1737" s="41"/>
      <c r="J1737" s="41"/>
      <c r="K1737" s="26" t="str">
        <f>_xlfn.IFNA(VLOOKUP(E1737,الاوردرات!$B$1:$C$600,2,0),"")</f>
        <v/>
      </c>
      <c r="L1737" s="52"/>
      <c r="N1737" s="21" t="str">
        <f t="shared" si="55"/>
        <v/>
      </c>
      <c r="O1737" s="22" t="str">
        <f>_xlfn.IFNA((VLOOKUP(F1737,help!$C$2:$F$12,4,0))*(N1737*24),"")</f>
        <v/>
      </c>
      <c r="AP1737" s="17">
        <f t="shared" si="56"/>
        <v>0</v>
      </c>
    </row>
    <row r="1738" spans="2:42" ht="33" x14ac:dyDescent="0.25">
      <c r="B1738" s="13">
        <f>COUNTIFS($E$3:E1738,'تقرير منتج تام'!$E$4)</f>
        <v>8</v>
      </c>
      <c r="C1738" s="37"/>
      <c r="D1738" s="38"/>
      <c r="E1738" s="37"/>
      <c r="F1738" s="39"/>
      <c r="G1738" s="40"/>
      <c r="H1738" s="40"/>
      <c r="I1738" s="41"/>
      <c r="J1738" s="41"/>
      <c r="K1738" s="26" t="str">
        <f>_xlfn.IFNA(VLOOKUP(E1738,الاوردرات!$B$1:$C$600,2,0),"")</f>
        <v/>
      </c>
      <c r="L1738" s="52"/>
      <c r="N1738" s="21" t="str">
        <f t="shared" si="55"/>
        <v/>
      </c>
      <c r="O1738" s="22" t="str">
        <f>_xlfn.IFNA((VLOOKUP(F1738,help!$C$2:$F$12,4,0))*(N1738*24),"")</f>
        <v/>
      </c>
      <c r="AP1738" s="17">
        <f t="shared" si="56"/>
        <v>0</v>
      </c>
    </row>
    <row r="1739" spans="2:42" ht="33" x14ac:dyDescent="0.25">
      <c r="B1739" s="13">
        <f>COUNTIFS($E$3:E1739,'تقرير منتج تام'!$E$4)</f>
        <v>8</v>
      </c>
      <c r="C1739" s="37"/>
      <c r="D1739" s="38"/>
      <c r="E1739" s="37"/>
      <c r="F1739" s="39"/>
      <c r="G1739" s="40"/>
      <c r="H1739" s="40"/>
      <c r="I1739" s="41"/>
      <c r="J1739" s="41"/>
      <c r="K1739" s="26" t="str">
        <f>_xlfn.IFNA(VLOOKUP(E1739,الاوردرات!$B$1:$C$600,2,0),"")</f>
        <v/>
      </c>
      <c r="L1739" s="52"/>
      <c r="N1739" s="21" t="str">
        <f t="shared" si="55"/>
        <v/>
      </c>
      <c r="O1739" s="22" t="str">
        <f>_xlfn.IFNA((VLOOKUP(F1739,help!$C$2:$F$12,4,0))*(N1739*24),"")</f>
        <v/>
      </c>
      <c r="AP1739" s="17">
        <f t="shared" si="56"/>
        <v>0</v>
      </c>
    </row>
    <row r="1740" spans="2:42" ht="33" x14ac:dyDescent="0.25">
      <c r="B1740" s="13">
        <f>COUNTIFS($E$3:E1740,'تقرير منتج تام'!$E$4)</f>
        <v>8</v>
      </c>
      <c r="C1740" s="37"/>
      <c r="D1740" s="38"/>
      <c r="E1740" s="37"/>
      <c r="F1740" s="39"/>
      <c r="G1740" s="40"/>
      <c r="H1740" s="40"/>
      <c r="I1740" s="41"/>
      <c r="J1740" s="41"/>
      <c r="K1740" s="26" t="str">
        <f>_xlfn.IFNA(VLOOKUP(E1740,الاوردرات!$B$1:$C$600,2,0),"")</f>
        <v/>
      </c>
      <c r="L1740" s="52"/>
      <c r="N1740" s="21" t="str">
        <f t="shared" si="55"/>
        <v/>
      </c>
      <c r="O1740" s="22" t="str">
        <f>_xlfn.IFNA((VLOOKUP(F1740,help!$C$2:$F$12,4,0))*(N1740*24),"")</f>
        <v/>
      </c>
      <c r="AP1740" s="17">
        <f t="shared" si="56"/>
        <v>0</v>
      </c>
    </row>
    <row r="1741" spans="2:42" ht="33" x14ac:dyDescent="0.25">
      <c r="B1741" s="13">
        <f>COUNTIFS($E$3:E1741,'تقرير منتج تام'!$E$4)</f>
        <v>8</v>
      </c>
      <c r="C1741" s="37"/>
      <c r="D1741" s="38"/>
      <c r="E1741" s="37"/>
      <c r="F1741" s="39"/>
      <c r="G1741" s="40"/>
      <c r="H1741" s="40"/>
      <c r="I1741" s="41"/>
      <c r="J1741" s="41"/>
      <c r="K1741" s="26" t="str">
        <f>_xlfn.IFNA(VLOOKUP(E1741,الاوردرات!$B$1:$C$600,2,0),"")</f>
        <v/>
      </c>
      <c r="L1741" s="52"/>
      <c r="N1741" s="21" t="str">
        <f t="shared" si="55"/>
        <v/>
      </c>
      <c r="O1741" s="22" t="str">
        <f>_xlfn.IFNA((VLOOKUP(F1741,help!$C$2:$F$12,4,0))*(N1741*24),"")</f>
        <v/>
      </c>
      <c r="AP1741" s="17">
        <f t="shared" si="56"/>
        <v>0</v>
      </c>
    </row>
    <row r="1742" spans="2:42" ht="33" x14ac:dyDescent="0.25">
      <c r="B1742" s="13">
        <f>COUNTIFS($E$3:E1742,'تقرير منتج تام'!$E$4)</f>
        <v>8</v>
      </c>
      <c r="C1742" s="37"/>
      <c r="D1742" s="38"/>
      <c r="E1742" s="37"/>
      <c r="F1742" s="39"/>
      <c r="G1742" s="40"/>
      <c r="H1742" s="40"/>
      <c r="I1742" s="41"/>
      <c r="J1742" s="41"/>
      <c r="K1742" s="26" t="str">
        <f>_xlfn.IFNA(VLOOKUP(E1742,الاوردرات!$B$1:$C$600,2,0),"")</f>
        <v/>
      </c>
      <c r="L1742" s="52"/>
      <c r="N1742" s="21" t="str">
        <f t="shared" si="55"/>
        <v/>
      </c>
      <c r="O1742" s="22" t="str">
        <f>_xlfn.IFNA((VLOOKUP(F1742,help!$C$2:$F$12,4,0))*(N1742*24),"")</f>
        <v/>
      </c>
      <c r="AP1742" s="17">
        <f t="shared" si="56"/>
        <v>0</v>
      </c>
    </row>
    <row r="1743" spans="2:42" ht="33" x14ac:dyDescent="0.25">
      <c r="B1743" s="13">
        <f>COUNTIFS($E$3:E1743,'تقرير منتج تام'!$E$4)</f>
        <v>8</v>
      </c>
      <c r="C1743" s="37"/>
      <c r="D1743" s="38"/>
      <c r="E1743" s="37"/>
      <c r="F1743" s="39"/>
      <c r="G1743" s="40"/>
      <c r="H1743" s="40"/>
      <c r="I1743" s="41"/>
      <c r="J1743" s="41"/>
      <c r="K1743" s="26" t="str">
        <f>_xlfn.IFNA(VLOOKUP(E1743,الاوردرات!$B$1:$C$600,2,0),"")</f>
        <v/>
      </c>
      <c r="L1743" s="52"/>
      <c r="N1743" s="21" t="str">
        <f t="shared" si="55"/>
        <v/>
      </c>
      <c r="O1743" s="22" t="str">
        <f>_xlfn.IFNA((VLOOKUP(F1743,help!$C$2:$F$12,4,0))*(N1743*24),"")</f>
        <v/>
      </c>
      <c r="AP1743" s="17">
        <f t="shared" si="56"/>
        <v>0</v>
      </c>
    </row>
    <row r="1744" spans="2:42" ht="33" x14ac:dyDescent="0.25">
      <c r="B1744" s="13">
        <f>COUNTIFS($E$3:E1744,'تقرير منتج تام'!$E$4)</f>
        <v>8</v>
      </c>
      <c r="C1744" s="37"/>
      <c r="D1744" s="38"/>
      <c r="E1744" s="37"/>
      <c r="F1744" s="39"/>
      <c r="G1744" s="40"/>
      <c r="H1744" s="40"/>
      <c r="I1744" s="41"/>
      <c r="J1744" s="41"/>
      <c r="K1744" s="26" t="str">
        <f>_xlfn.IFNA(VLOOKUP(E1744,الاوردرات!$B$1:$C$600,2,0),"")</f>
        <v/>
      </c>
      <c r="L1744" s="52"/>
      <c r="N1744" s="21" t="str">
        <f t="shared" si="55"/>
        <v/>
      </c>
      <c r="O1744" s="22" t="str">
        <f>_xlfn.IFNA((VLOOKUP(F1744,help!$C$2:$F$12,4,0))*(N1744*24),"")</f>
        <v/>
      </c>
      <c r="AP1744" s="17">
        <f t="shared" si="56"/>
        <v>0</v>
      </c>
    </row>
    <row r="1745" spans="2:42" ht="33" x14ac:dyDescent="0.25">
      <c r="B1745" s="13">
        <f>COUNTIFS($E$3:E1745,'تقرير منتج تام'!$E$4)</f>
        <v>8</v>
      </c>
      <c r="C1745" s="37"/>
      <c r="D1745" s="38"/>
      <c r="E1745" s="37"/>
      <c r="F1745" s="39"/>
      <c r="G1745" s="40"/>
      <c r="H1745" s="40"/>
      <c r="I1745" s="41"/>
      <c r="J1745" s="41"/>
      <c r="K1745" s="26" t="str">
        <f>_xlfn.IFNA(VLOOKUP(E1745,الاوردرات!$B$1:$C$600,2,0),"")</f>
        <v/>
      </c>
      <c r="L1745" s="52"/>
      <c r="N1745" s="21" t="str">
        <f t="shared" si="55"/>
        <v/>
      </c>
      <c r="O1745" s="22" t="str">
        <f>_xlfn.IFNA((VLOOKUP(F1745,help!$C$2:$F$12,4,0))*(N1745*24),"")</f>
        <v/>
      </c>
      <c r="AP1745" s="17">
        <f t="shared" si="56"/>
        <v>0</v>
      </c>
    </row>
    <row r="1746" spans="2:42" ht="33" x14ac:dyDescent="0.25">
      <c r="B1746" s="13">
        <f>COUNTIFS($E$3:E1746,'تقرير منتج تام'!$E$4)</f>
        <v>8</v>
      </c>
      <c r="C1746" s="37"/>
      <c r="D1746" s="38"/>
      <c r="E1746" s="37"/>
      <c r="F1746" s="39"/>
      <c r="G1746" s="40"/>
      <c r="H1746" s="40"/>
      <c r="I1746" s="41"/>
      <c r="J1746" s="41"/>
      <c r="K1746" s="26" t="str">
        <f>_xlfn.IFNA(VLOOKUP(E1746,الاوردرات!$B$1:$C$600,2,0),"")</f>
        <v/>
      </c>
      <c r="L1746" s="52"/>
      <c r="N1746" s="21" t="str">
        <f t="shared" si="55"/>
        <v/>
      </c>
      <c r="O1746" s="22" t="str">
        <f>_xlfn.IFNA((VLOOKUP(F1746,help!$C$2:$F$12,4,0))*(N1746*24),"")</f>
        <v/>
      </c>
      <c r="AP1746" s="17">
        <f t="shared" si="56"/>
        <v>0</v>
      </c>
    </row>
    <row r="1747" spans="2:42" ht="33" x14ac:dyDescent="0.25">
      <c r="B1747" s="13">
        <f>COUNTIFS($E$3:E1747,'تقرير منتج تام'!$E$4)</f>
        <v>8</v>
      </c>
      <c r="C1747" s="37"/>
      <c r="D1747" s="38"/>
      <c r="E1747" s="37"/>
      <c r="F1747" s="39"/>
      <c r="G1747" s="40"/>
      <c r="H1747" s="40"/>
      <c r="I1747" s="41"/>
      <c r="J1747" s="41"/>
      <c r="K1747" s="26" t="str">
        <f>_xlfn.IFNA(VLOOKUP(E1747,الاوردرات!$B$1:$C$600,2,0),"")</f>
        <v/>
      </c>
      <c r="L1747" s="52"/>
      <c r="N1747" s="21" t="str">
        <f t="shared" si="55"/>
        <v/>
      </c>
      <c r="O1747" s="22" t="str">
        <f>_xlfn.IFNA((VLOOKUP(F1747,help!$C$2:$F$12,4,0))*(N1747*24),"")</f>
        <v/>
      </c>
      <c r="AP1747" s="17">
        <f t="shared" si="56"/>
        <v>0</v>
      </c>
    </row>
    <row r="1748" spans="2:42" ht="33" x14ac:dyDescent="0.25">
      <c r="B1748" s="13">
        <f>COUNTIFS($E$3:E1748,'تقرير منتج تام'!$E$4)</f>
        <v>8</v>
      </c>
      <c r="C1748" s="37"/>
      <c r="D1748" s="38"/>
      <c r="E1748" s="37"/>
      <c r="F1748" s="39"/>
      <c r="G1748" s="40"/>
      <c r="H1748" s="40"/>
      <c r="I1748" s="41"/>
      <c r="J1748" s="41"/>
      <c r="K1748" s="26" t="str">
        <f>_xlfn.IFNA(VLOOKUP(E1748,الاوردرات!$B$1:$C$600,2,0),"")</f>
        <v/>
      </c>
      <c r="L1748" s="52"/>
      <c r="N1748" s="21" t="str">
        <f t="shared" si="55"/>
        <v/>
      </c>
      <c r="O1748" s="22" t="str">
        <f>_xlfn.IFNA((VLOOKUP(F1748,help!$C$2:$F$12,4,0))*(N1748*24),"")</f>
        <v/>
      </c>
      <c r="AP1748" s="17">
        <f t="shared" si="56"/>
        <v>0</v>
      </c>
    </row>
    <row r="1749" spans="2:42" ht="33" x14ac:dyDescent="0.25">
      <c r="B1749" s="13">
        <f>COUNTIFS($E$3:E1749,'تقرير منتج تام'!$E$4)</f>
        <v>8</v>
      </c>
      <c r="C1749" s="37"/>
      <c r="D1749" s="38"/>
      <c r="E1749" s="37"/>
      <c r="F1749" s="39"/>
      <c r="G1749" s="40"/>
      <c r="H1749" s="40"/>
      <c r="I1749" s="41"/>
      <c r="J1749" s="41"/>
      <c r="K1749" s="26" t="str">
        <f>_xlfn.IFNA(VLOOKUP(E1749,الاوردرات!$B$1:$C$600,2,0),"")</f>
        <v/>
      </c>
      <c r="L1749" s="52"/>
      <c r="N1749" s="21" t="str">
        <f t="shared" si="55"/>
        <v/>
      </c>
      <c r="O1749" s="22" t="str">
        <f>_xlfn.IFNA((VLOOKUP(F1749,help!$C$2:$F$12,4,0))*(N1749*24),"")</f>
        <v/>
      </c>
      <c r="AP1749" s="17">
        <f t="shared" si="56"/>
        <v>0</v>
      </c>
    </row>
    <row r="1750" spans="2:42" ht="33" x14ac:dyDescent="0.25">
      <c r="B1750" s="13">
        <f>COUNTIFS($E$3:E1750,'تقرير منتج تام'!$E$4)</f>
        <v>8</v>
      </c>
      <c r="C1750" s="37"/>
      <c r="D1750" s="38"/>
      <c r="E1750" s="37"/>
      <c r="F1750" s="39"/>
      <c r="G1750" s="40"/>
      <c r="H1750" s="40"/>
      <c r="I1750" s="41"/>
      <c r="J1750" s="41"/>
      <c r="K1750" s="26" t="str">
        <f>_xlfn.IFNA(VLOOKUP(E1750,الاوردرات!$B$1:$C$600,2,0),"")</f>
        <v/>
      </c>
      <c r="L1750" s="52"/>
      <c r="N1750" s="21" t="str">
        <f t="shared" si="55"/>
        <v/>
      </c>
      <c r="O1750" s="22" t="str">
        <f>_xlfn.IFNA((VLOOKUP(F1750,help!$C$2:$F$12,4,0))*(N1750*24),"")</f>
        <v/>
      </c>
      <c r="AP1750" s="17">
        <f t="shared" si="56"/>
        <v>0</v>
      </c>
    </row>
    <row r="1751" spans="2:42" ht="33" x14ac:dyDescent="0.25">
      <c r="B1751" s="13">
        <f>COUNTIFS($E$3:E1751,'تقرير منتج تام'!$E$4)</f>
        <v>8</v>
      </c>
      <c r="C1751" s="37"/>
      <c r="D1751" s="38"/>
      <c r="E1751" s="37"/>
      <c r="F1751" s="39"/>
      <c r="G1751" s="40"/>
      <c r="H1751" s="40"/>
      <c r="I1751" s="41"/>
      <c r="J1751" s="41"/>
      <c r="K1751" s="26" t="str">
        <f>_xlfn.IFNA(VLOOKUP(E1751,الاوردرات!$B$1:$C$600,2,0),"")</f>
        <v/>
      </c>
      <c r="L1751" s="52"/>
      <c r="N1751" s="21" t="str">
        <f t="shared" si="55"/>
        <v/>
      </c>
      <c r="O1751" s="22" t="str">
        <f>_xlfn.IFNA((VLOOKUP(F1751,help!$C$2:$F$12,4,0))*(N1751*24),"")</f>
        <v/>
      </c>
      <c r="AP1751" s="17">
        <f t="shared" si="56"/>
        <v>0</v>
      </c>
    </row>
    <row r="1752" spans="2:42" ht="33" x14ac:dyDescent="0.25">
      <c r="B1752" s="13">
        <f>COUNTIFS($E$3:E1752,'تقرير منتج تام'!$E$4)</f>
        <v>8</v>
      </c>
      <c r="C1752" s="37"/>
      <c r="D1752" s="38"/>
      <c r="E1752" s="37"/>
      <c r="F1752" s="39"/>
      <c r="G1752" s="40"/>
      <c r="H1752" s="40"/>
      <c r="I1752" s="41"/>
      <c r="J1752" s="41"/>
      <c r="K1752" s="26" t="str">
        <f>_xlfn.IFNA(VLOOKUP(E1752,الاوردرات!$B$1:$C$600,2,0),"")</f>
        <v/>
      </c>
      <c r="L1752" s="52"/>
      <c r="N1752" s="21" t="str">
        <f t="shared" si="55"/>
        <v/>
      </c>
      <c r="O1752" s="22" t="str">
        <f>_xlfn.IFNA((VLOOKUP(F1752,help!$C$2:$F$12,4,0))*(N1752*24),"")</f>
        <v/>
      </c>
      <c r="AP1752" s="17">
        <f t="shared" si="56"/>
        <v>0</v>
      </c>
    </row>
    <row r="1753" spans="2:42" ht="33" x14ac:dyDescent="0.25">
      <c r="B1753" s="13">
        <f>COUNTIFS($E$3:E1753,'تقرير منتج تام'!$E$4)</f>
        <v>8</v>
      </c>
      <c r="C1753" s="37"/>
      <c r="D1753" s="38"/>
      <c r="E1753" s="37"/>
      <c r="F1753" s="39"/>
      <c r="G1753" s="40"/>
      <c r="H1753" s="40"/>
      <c r="I1753" s="41"/>
      <c r="J1753" s="41"/>
      <c r="K1753" s="26" t="str">
        <f>_xlfn.IFNA(VLOOKUP(E1753,الاوردرات!$B$1:$C$600,2,0),"")</f>
        <v/>
      </c>
      <c r="L1753" s="52"/>
      <c r="N1753" s="21" t="str">
        <f t="shared" si="55"/>
        <v/>
      </c>
      <c r="O1753" s="22" t="str">
        <f>_xlfn.IFNA((VLOOKUP(F1753,help!$C$2:$F$12,4,0))*(N1753*24),"")</f>
        <v/>
      </c>
      <c r="AP1753" s="17">
        <f t="shared" si="56"/>
        <v>0</v>
      </c>
    </row>
    <row r="1754" spans="2:42" ht="33" x14ac:dyDescent="0.25">
      <c r="B1754" s="13">
        <f>COUNTIFS($E$3:E1754,'تقرير منتج تام'!$E$4)</f>
        <v>8</v>
      </c>
      <c r="C1754" s="37"/>
      <c r="D1754" s="38"/>
      <c r="E1754" s="37"/>
      <c r="F1754" s="39"/>
      <c r="G1754" s="40"/>
      <c r="H1754" s="40"/>
      <c r="I1754" s="41"/>
      <c r="J1754" s="41"/>
      <c r="K1754" s="26" t="str">
        <f>_xlfn.IFNA(VLOOKUP(E1754,الاوردرات!$B$1:$C$600,2,0),"")</f>
        <v/>
      </c>
      <c r="L1754" s="52"/>
      <c r="N1754" s="21" t="str">
        <f t="shared" si="55"/>
        <v/>
      </c>
      <c r="O1754" s="22" t="str">
        <f>_xlfn.IFNA((VLOOKUP(F1754,help!$C$2:$F$12,4,0))*(N1754*24),"")</f>
        <v/>
      </c>
      <c r="AP1754" s="17">
        <f t="shared" si="56"/>
        <v>0</v>
      </c>
    </row>
    <row r="1755" spans="2:42" ht="33" x14ac:dyDescent="0.25">
      <c r="B1755" s="13">
        <f>COUNTIFS($E$3:E1755,'تقرير منتج تام'!$E$4)</f>
        <v>8</v>
      </c>
      <c r="C1755" s="37"/>
      <c r="D1755" s="38"/>
      <c r="E1755" s="37"/>
      <c r="F1755" s="39"/>
      <c r="G1755" s="40"/>
      <c r="H1755" s="40"/>
      <c r="I1755" s="41"/>
      <c r="J1755" s="41"/>
      <c r="K1755" s="26" t="str">
        <f>_xlfn.IFNA(VLOOKUP(E1755,الاوردرات!$B$1:$C$600,2,0),"")</f>
        <v/>
      </c>
      <c r="L1755" s="52"/>
      <c r="N1755" s="21" t="str">
        <f t="shared" si="55"/>
        <v/>
      </c>
      <c r="O1755" s="22" t="str">
        <f>_xlfn.IFNA((VLOOKUP(F1755,help!$C$2:$F$12,4,0))*(N1755*24),"")</f>
        <v/>
      </c>
      <c r="AP1755" s="17">
        <f t="shared" si="56"/>
        <v>0</v>
      </c>
    </row>
    <row r="1756" spans="2:42" ht="33" x14ac:dyDescent="0.25">
      <c r="B1756" s="13">
        <f>COUNTIFS($E$3:E1756,'تقرير منتج تام'!$E$4)</f>
        <v>8</v>
      </c>
      <c r="C1756" s="37"/>
      <c r="D1756" s="38"/>
      <c r="E1756" s="37"/>
      <c r="F1756" s="39"/>
      <c r="G1756" s="40"/>
      <c r="H1756" s="40"/>
      <c r="I1756" s="41"/>
      <c r="J1756" s="41"/>
      <c r="K1756" s="26" t="str">
        <f>_xlfn.IFNA(VLOOKUP(E1756,الاوردرات!$B$1:$C$600,2,0),"")</f>
        <v/>
      </c>
      <c r="L1756" s="52"/>
      <c r="N1756" s="21" t="str">
        <f t="shared" si="55"/>
        <v/>
      </c>
      <c r="O1756" s="22" t="str">
        <f>_xlfn.IFNA((VLOOKUP(F1756,help!$C$2:$F$12,4,0))*(N1756*24),"")</f>
        <v/>
      </c>
      <c r="AP1756" s="17">
        <f t="shared" si="56"/>
        <v>0</v>
      </c>
    </row>
    <row r="1757" spans="2:42" ht="33" x14ac:dyDescent="0.25">
      <c r="B1757" s="13">
        <f>COUNTIFS($E$3:E1757,'تقرير منتج تام'!$E$4)</f>
        <v>8</v>
      </c>
      <c r="C1757" s="37"/>
      <c r="D1757" s="38"/>
      <c r="E1757" s="37"/>
      <c r="F1757" s="39"/>
      <c r="G1757" s="40"/>
      <c r="H1757" s="40"/>
      <c r="I1757" s="41"/>
      <c r="J1757" s="41"/>
      <c r="K1757" s="26" t="str">
        <f>_xlfn.IFNA(VLOOKUP(E1757,الاوردرات!$B$1:$C$600,2,0),"")</f>
        <v/>
      </c>
      <c r="L1757" s="52"/>
      <c r="N1757" s="21" t="str">
        <f t="shared" si="55"/>
        <v/>
      </c>
      <c r="O1757" s="22" t="str">
        <f>_xlfn.IFNA((VLOOKUP(F1757,help!$C$2:$F$12,4,0))*(N1757*24),"")</f>
        <v/>
      </c>
      <c r="AP1757" s="17">
        <f t="shared" si="56"/>
        <v>0</v>
      </c>
    </row>
    <row r="1758" spans="2:42" ht="33" x14ac:dyDescent="0.25">
      <c r="B1758" s="13">
        <f>COUNTIFS($E$3:E1758,'تقرير منتج تام'!$E$4)</f>
        <v>8</v>
      </c>
      <c r="C1758" s="37"/>
      <c r="D1758" s="38"/>
      <c r="E1758" s="37"/>
      <c r="F1758" s="39"/>
      <c r="G1758" s="40"/>
      <c r="H1758" s="40"/>
      <c r="I1758" s="41"/>
      <c r="J1758" s="41"/>
      <c r="K1758" s="26" t="str">
        <f>_xlfn.IFNA(VLOOKUP(E1758,الاوردرات!$B$1:$C$600,2,0),"")</f>
        <v/>
      </c>
      <c r="L1758" s="52"/>
      <c r="N1758" s="21" t="str">
        <f t="shared" si="55"/>
        <v/>
      </c>
      <c r="O1758" s="22" t="str">
        <f>_xlfn.IFNA((VLOOKUP(F1758,help!$C$2:$F$12,4,0))*(N1758*24),"")</f>
        <v/>
      </c>
      <c r="AP1758" s="17">
        <f t="shared" si="56"/>
        <v>0</v>
      </c>
    </row>
    <row r="1759" spans="2:42" ht="33" x14ac:dyDescent="0.25">
      <c r="B1759" s="13">
        <f>COUNTIFS($E$3:E1759,'تقرير منتج تام'!$E$4)</f>
        <v>8</v>
      </c>
      <c r="C1759" s="37"/>
      <c r="D1759" s="38"/>
      <c r="E1759" s="37"/>
      <c r="F1759" s="39"/>
      <c r="G1759" s="40"/>
      <c r="H1759" s="40"/>
      <c r="I1759" s="41"/>
      <c r="J1759" s="41"/>
      <c r="K1759" s="26" t="str">
        <f>_xlfn.IFNA(VLOOKUP(E1759,الاوردرات!$B$1:$C$600,2,0),"")</f>
        <v/>
      </c>
      <c r="L1759" s="52"/>
      <c r="N1759" s="21" t="str">
        <f t="shared" si="55"/>
        <v/>
      </c>
      <c r="O1759" s="22" t="str">
        <f>_xlfn.IFNA((VLOOKUP(F1759,help!$C$2:$F$12,4,0))*(N1759*24),"")</f>
        <v/>
      </c>
      <c r="AP1759" s="17">
        <f t="shared" si="56"/>
        <v>0</v>
      </c>
    </row>
    <row r="1760" spans="2:42" ht="33" x14ac:dyDescent="0.25">
      <c r="B1760" s="13">
        <f>COUNTIFS($E$3:E1760,'تقرير منتج تام'!$E$4)</f>
        <v>8</v>
      </c>
      <c r="C1760" s="37"/>
      <c r="D1760" s="38"/>
      <c r="E1760" s="37"/>
      <c r="F1760" s="39"/>
      <c r="G1760" s="40"/>
      <c r="H1760" s="40"/>
      <c r="I1760" s="41"/>
      <c r="J1760" s="41"/>
      <c r="K1760" s="26" t="str">
        <f>_xlfn.IFNA(VLOOKUP(E1760,الاوردرات!$B$1:$C$600,2,0),"")</f>
        <v/>
      </c>
      <c r="L1760" s="52"/>
      <c r="N1760" s="21" t="str">
        <f t="shared" si="55"/>
        <v/>
      </c>
      <c r="O1760" s="22" t="str">
        <f>_xlfn.IFNA((VLOOKUP(F1760,help!$C$2:$F$12,4,0))*(N1760*24),"")</f>
        <v/>
      </c>
      <c r="AP1760" s="17">
        <f t="shared" si="56"/>
        <v>0</v>
      </c>
    </row>
    <row r="1761" spans="2:42" ht="33" x14ac:dyDescent="0.25">
      <c r="B1761" s="13">
        <f>COUNTIFS($E$3:E1761,'تقرير منتج تام'!$E$4)</f>
        <v>8</v>
      </c>
      <c r="C1761" s="37"/>
      <c r="D1761" s="38"/>
      <c r="E1761" s="37"/>
      <c r="F1761" s="39"/>
      <c r="G1761" s="40"/>
      <c r="H1761" s="40"/>
      <c r="I1761" s="41"/>
      <c r="J1761" s="41"/>
      <c r="K1761" s="26" t="str">
        <f>_xlfn.IFNA(VLOOKUP(E1761,الاوردرات!$B$1:$C$600,2,0),"")</f>
        <v/>
      </c>
      <c r="L1761" s="52"/>
      <c r="N1761" s="21" t="str">
        <f t="shared" si="55"/>
        <v/>
      </c>
      <c r="O1761" s="22" t="str">
        <f>_xlfn.IFNA((VLOOKUP(F1761,help!$C$2:$F$12,4,0))*(N1761*24),"")</f>
        <v/>
      </c>
      <c r="AP1761" s="17">
        <f t="shared" si="56"/>
        <v>0</v>
      </c>
    </row>
    <row r="1762" spans="2:42" ht="33" x14ac:dyDescent="0.25">
      <c r="B1762" s="13">
        <f>COUNTIFS($E$3:E1762,'تقرير منتج تام'!$E$4)</f>
        <v>8</v>
      </c>
      <c r="C1762" s="37"/>
      <c r="D1762" s="38"/>
      <c r="E1762" s="37"/>
      <c r="F1762" s="39"/>
      <c r="G1762" s="40"/>
      <c r="H1762" s="40"/>
      <c r="I1762" s="41"/>
      <c r="J1762" s="41"/>
      <c r="K1762" s="26" t="str">
        <f>_xlfn.IFNA(VLOOKUP(E1762,الاوردرات!$B$1:$C$600,2,0),"")</f>
        <v/>
      </c>
      <c r="L1762" s="52"/>
      <c r="N1762" s="21" t="str">
        <f t="shared" si="55"/>
        <v/>
      </c>
      <c r="O1762" s="22" t="str">
        <f>_xlfn.IFNA((VLOOKUP(F1762,help!$C$2:$F$12,4,0))*(N1762*24),"")</f>
        <v/>
      </c>
      <c r="AP1762" s="17">
        <f t="shared" si="56"/>
        <v>0</v>
      </c>
    </row>
    <row r="1763" spans="2:42" ht="33" x14ac:dyDescent="0.25">
      <c r="B1763" s="13">
        <f>COUNTIFS($E$3:E1763,'تقرير منتج تام'!$E$4)</f>
        <v>8</v>
      </c>
      <c r="C1763" s="37"/>
      <c r="D1763" s="38"/>
      <c r="E1763" s="37"/>
      <c r="F1763" s="39"/>
      <c r="G1763" s="40"/>
      <c r="H1763" s="40"/>
      <c r="I1763" s="41"/>
      <c r="J1763" s="41"/>
      <c r="K1763" s="26" t="str">
        <f>_xlfn.IFNA(VLOOKUP(E1763,الاوردرات!$B$1:$C$600,2,0),"")</f>
        <v/>
      </c>
      <c r="L1763" s="52"/>
      <c r="N1763" s="21" t="str">
        <f t="shared" si="55"/>
        <v/>
      </c>
      <c r="O1763" s="22" t="str">
        <f>_xlfn.IFNA((VLOOKUP(F1763,help!$C$2:$F$12,4,0))*(N1763*24),"")</f>
        <v/>
      </c>
      <c r="AP1763" s="17">
        <f t="shared" si="56"/>
        <v>0</v>
      </c>
    </row>
    <row r="1764" spans="2:42" ht="33" x14ac:dyDescent="0.25">
      <c r="B1764" s="13">
        <f>COUNTIFS($E$3:E1764,'تقرير منتج تام'!$E$4)</f>
        <v>8</v>
      </c>
      <c r="C1764" s="37"/>
      <c r="D1764" s="38"/>
      <c r="E1764" s="37"/>
      <c r="F1764" s="39"/>
      <c r="G1764" s="40"/>
      <c r="H1764" s="40"/>
      <c r="I1764" s="41"/>
      <c r="J1764" s="41"/>
      <c r="K1764" s="26" t="str">
        <f>_xlfn.IFNA(VLOOKUP(E1764,الاوردرات!$B$1:$C$600,2,0),"")</f>
        <v/>
      </c>
      <c r="L1764" s="52"/>
      <c r="N1764" s="21" t="str">
        <f t="shared" si="55"/>
        <v/>
      </c>
      <c r="O1764" s="22" t="str">
        <f>_xlfn.IFNA((VLOOKUP(F1764,help!$C$2:$F$12,4,0))*(N1764*24),"")</f>
        <v/>
      </c>
      <c r="AP1764" s="17">
        <f t="shared" si="56"/>
        <v>0</v>
      </c>
    </row>
    <row r="1765" spans="2:42" ht="33" x14ac:dyDescent="0.25">
      <c r="B1765" s="13">
        <f>COUNTIFS($E$3:E1765,'تقرير منتج تام'!$E$4)</f>
        <v>8</v>
      </c>
      <c r="C1765" s="37"/>
      <c r="D1765" s="38"/>
      <c r="E1765" s="37"/>
      <c r="F1765" s="39"/>
      <c r="G1765" s="40"/>
      <c r="H1765" s="40"/>
      <c r="I1765" s="41"/>
      <c r="J1765" s="41"/>
      <c r="K1765" s="26" t="str">
        <f>_xlfn.IFNA(VLOOKUP(E1765,الاوردرات!$B$1:$C$600,2,0),"")</f>
        <v/>
      </c>
      <c r="L1765" s="52"/>
      <c r="N1765" s="21" t="str">
        <f t="shared" si="55"/>
        <v/>
      </c>
      <c r="O1765" s="22" t="str">
        <f>_xlfn.IFNA((VLOOKUP(F1765,help!$C$2:$F$12,4,0))*(N1765*24),"")</f>
        <v/>
      </c>
      <c r="AP1765" s="17">
        <f t="shared" si="56"/>
        <v>0</v>
      </c>
    </row>
    <row r="1766" spans="2:42" ht="33" x14ac:dyDescent="0.25">
      <c r="B1766" s="13">
        <f>COUNTIFS($E$3:E1766,'تقرير منتج تام'!$E$4)</f>
        <v>8</v>
      </c>
      <c r="C1766" s="37"/>
      <c r="D1766" s="38"/>
      <c r="E1766" s="37"/>
      <c r="F1766" s="39"/>
      <c r="G1766" s="40"/>
      <c r="H1766" s="40"/>
      <c r="I1766" s="41"/>
      <c r="J1766" s="41"/>
      <c r="K1766" s="26" t="str">
        <f>_xlfn.IFNA(VLOOKUP(E1766,الاوردرات!$B$1:$C$600,2,0),"")</f>
        <v/>
      </c>
      <c r="L1766" s="52"/>
      <c r="N1766" s="21" t="str">
        <f t="shared" si="55"/>
        <v/>
      </c>
      <c r="O1766" s="22" t="str">
        <f>_xlfn.IFNA((VLOOKUP(F1766,help!$C$2:$F$12,4,0))*(N1766*24),"")</f>
        <v/>
      </c>
      <c r="AP1766" s="17">
        <f t="shared" si="56"/>
        <v>0</v>
      </c>
    </row>
    <row r="1767" spans="2:42" ht="33" x14ac:dyDescent="0.25">
      <c r="B1767" s="13">
        <f>COUNTIFS($E$3:E1767,'تقرير منتج تام'!$E$4)</f>
        <v>8</v>
      </c>
      <c r="C1767" s="37"/>
      <c r="D1767" s="38"/>
      <c r="E1767" s="37"/>
      <c r="F1767" s="39"/>
      <c r="G1767" s="40"/>
      <c r="H1767" s="40"/>
      <c r="I1767" s="41"/>
      <c r="J1767" s="41"/>
      <c r="K1767" s="26" t="str">
        <f>_xlfn.IFNA(VLOOKUP(E1767,الاوردرات!$B$1:$C$600,2,0),"")</f>
        <v/>
      </c>
      <c r="L1767" s="52"/>
      <c r="N1767" s="21" t="str">
        <f t="shared" si="55"/>
        <v/>
      </c>
      <c r="O1767" s="22" t="str">
        <f>_xlfn.IFNA((VLOOKUP(F1767,help!$C$2:$F$12,4,0))*(N1767*24),"")</f>
        <v/>
      </c>
      <c r="AP1767" s="17">
        <f t="shared" si="56"/>
        <v>0</v>
      </c>
    </row>
    <row r="1768" spans="2:42" ht="33" x14ac:dyDescent="0.25">
      <c r="B1768" s="13">
        <f>COUNTIFS($E$3:E1768,'تقرير منتج تام'!$E$4)</f>
        <v>8</v>
      </c>
      <c r="C1768" s="37"/>
      <c r="D1768" s="38"/>
      <c r="E1768" s="37"/>
      <c r="F1768" s="39"/>
      <c r="G1768" s="40"/>
      <c r="H1768" s="40"/>
      <c r="I1768" s="41"/>
      <c r="J1768" s="41"/>
      <c r="K1768" s="26" t="str">
        <f>_xlfn.IFNA(VLOOKUP(E1768,الاوردرات!$B$1:$C$600,2,0),"")</f>
        <v/>
      </c>
      <c r="L1768" s="52"/>
      <c r="N1768" s="21" t="str">
        <f t="shared" si="55"/>
        <v/>
      </c>
      <c r="O1768" s="22" t="str">
        <f>_xlfn.IFNA((VLOOKUP(F1768,help!$C$2:$F$12,4,0))*(N1768*24),"")</f>
        <v/>
      </c>
      <c r="AP1768" s="17">
        <f t="shared" si="56"/>
        <v>0</v>
      </c>
    </row>
    <row r="1769" spans="2:42" ht="33" x14ac:dyDescent="0.25">
      <c r="B1769" s="13">
        <f>COUNTIFS($E$3:E1769,'تقرير منتج تام'!$E$4)</f>
        <v>8</v>
      </c>
      <c r="C1769" s="37"/>
      <c r="D1769" s="38"/>
      <c r="E1769" s="37"/>
      <c r="F1769" s="39"/>
      <c r="G1769" s="40"/>
      <c r="H1769" s="40"/>
      <c r="I1769" s="41"/>
      <c r="J1769" s="41"/>
      <c r="K1769" s="26" t="str">
        <f>_xlfn.IFNA(VLOOKUP(E1769,الاوردرات!$B$1:$C$600,2,0),"")</f>
        <v/>
      </c>
      <c r="L1769" s="52"/>
      <c r="N1769" s="21" t="str">
        <f t="shared" si="55"/>
        <v/>
      </c>
      <c r="O1769" s="22" t="str">
        <f>_xlfn.IFNA((VLOOKUP(F1769,help!$C$2:$F$12,4,0))*(N1769*24),"")</f>
        <v/>
      </c>
      <c r="AP1769" s="17">
        <f t="shared" si="56"/>
        <v>0</v>
      </c>
    </row>
    <row r="1770" spans="2:42" ht="33" x14ac:dyDescent="0.25">
      <c r="B1770" s="13">
        <f>COUNTIFS($E$3:E1770,'تقرير منتج تام'!$E$4)</f>
        <v>8</v>
      </c>
      <c r="C1770" s="37"/>
      <c r="D1770" s="38"/>
      <c r="E1770" s="37"/>
      <c r="F1770" s="39"/>
      <c r="G1770" s="40"/>
      <c r="H1770" s="40"/>
      <c r="I1770" s="41"/>
      <c r="J1770" s="41"/>
      <c r="K1770" s="26" t="str">
        <f>_xlfn.IFNA(VLOOKUP(E1770,الاوردرات!$B$1:$C$600,2,0),"")</f>
        <v/>
      </c>
      <c r="L1770" s="52"/>
      <c r="N1770" s="21" t="str">
        <f t="shared" si="55"/>
        <v/>
      </c>
      <c r="O1770" s="22" t="str">
        <f>_xlfn.IFNA((VLOOKUP(F1770,help!$C$2:$F$12,4,0))*(N1770*24),"")</f>
        <v/>
      </c>
      <c r="AP1770" s="17">
        <f t="shared" si="56"/>
        <v>0</v>
      </c>
    </row>
    <row r="1771" spans="2:42" ht="33" x14ac:dyDescent="0.25">
      <c r="B1771" s="13">
        <f>COUNTIFS($E$3:E1771,'تقرير منتج تام'!$E$4)</f>
        <v>8</v>
      </c>
      <c r="C1771" s="37"/>
      <c r="D1771" s="38"/>
      <c r="E1771" s="37"/>
      <c r="F1771" s="39"/>
      <c r="G1771" s="40"/>
      <c r="H1771" s="40"/>
      <c r="I1771" s="41"/>
      <c r="J1771" s="41"/>
      <c r="K1771" s="26" t="str">
        <f>_xlfn.IFNA(VLOOKUP(E1771,الاوردرات!$B$1:$C$600,2,0),"")</f>
        <v/>
      </c>
      <c r="L1771" s="52"/>
      <c r="N1771" s="21" t="str">
        <f t="shared" si="55"/>
        <v/>
      </c>
      <c r="O1771" s="22" t="str">
        <f>_xlfn.IFNA((VLOOKUP(F1771,help!$C$2:$F$12,4,0))*(N1771*24),"")</f>
        <v/>
      </c>
      <c r="AP1771" s="17">
        <f t="shared" si="56"/>
        <v>0</v>
      </c>
    </row>
    <row r="1772" spans="2:42" ht="33" x14ac:dyDescent="0.25">
      <c r="B1772" s="13">
        <f>COUNTIFS($E$3:E1772,'تقرير منتج تام'!$E$4)</f>
        <v>8</v>
      </c>
      <c r="C1772" s="37"/>
      <c r="D1772" s="38"/>
      <c r="E1772" s="37"/>
      <c r="F1772" s="39"/>
      <c r="G1772" s="40"/>
      <c r="H1772" s="40"/>
      <c r="I1772" s="41"/>
      <c r="J1772" s="41"/>
      <c r="K1772" s="26" t="str">
        <f>_xlfn.IFNA(VLOOKUP(E1772,الاوردرات!$B$1:$C$600,2,0),"")</f>
        <v/>
      </c>
      <c r="L1772" s="52"/>
      <c r="N1772" s="21" t="str">
        <f t="shared" si="55"/>
        <v/>
      </c>
      <c r="O1772" s="22" t="str">
        <f>_xlfn.IFNA((VLOOKUP(F1772,help!$C$2:$F$12,4,0))*(N1772*24),"")</f>
        <v/>
      </c>
      <c r="AP1772" s="17">
        <f t="shared" si="56"/>
        <v>0</v>
      </c>
    </row>
    <row r="1773" spans="2:42" ht="33" x14ac:dyDescent="0.25">
      <c r="B1773" s="13">
        <f>COUNTIFS($E$3:E1773,'تقرير منتج تام'!$E$4)</f>
        <v>8</v>
      </c>
      <c r="C1773" s="37"/>
      <c r="D1773" s="38"/>
      <c r="E1773" s="37"/>
      <c r="F1773" s="39"/>
      <c r="G1773" s="40"/>
      <c r="H1773" s="40"/>
      <c r="I1773" s="41"/>
      <c r="J1773" s="41"/>
      <c r="K1773" s="26" t="str">
        <f>_xlfn.IFNA(VLOOKUP(E1773,الاوردرات!$B$1:$C$600,2,0),"")</f>
        <v/>
      </c>
      <c r="L1773" s="52"/>
      <c r="N1773" s="21" t="str">
        <f t="shared" si="55"/>
        <v/>
      </c>
      <c r="O1773" s="22" t="str">
        <f>_xlfn.IFNA((VLOOKUP(F1773,help!$C$2:$F$12,4,0))*(N1773*24),"")</f>
        <v/>
      </c>
      <c r="AP1773" s="17">
        <f t="shared" si="56"/>
        <v>0</v>
      </c>
    </row>
    <row r="1774" spans="2:42" ht="33" x14ac:dyDescent="0.25">
      <c r="B1774" s="13">
        <f>COUNTIFS($E$3:E1774,'تقرير منتج تام'!$E$4)</f>
        <v>8</v>
      </c>
      <c r="C1774" s="37"/>
      <c r="D1774" s="38"/>
      <c r="E1774" s="37"/>
      <c r="F1774" s="39"/>
      <c r="G1774" s="40"/>
      <c r="H1774" s="40"/>
      <c r="I1774" s="41"/>
      <c r="J1774" s="41"/>
      <c r="K1774" s="26" t="str">
        <f>_xlfn.IFNA(VLOOKUP(E1774,الاوردرات!$B$1:$C$600,2,0),"")</f>
        <v/>
      </c>
      <c r="L1774" s="52"/>
      <c r="N1774" s="21" t="str">
        <f t="shared" si="55"/>
        <v/>
      </c>
      <c r="O1774" s="22" t="str">
        <f>_xlfn.IFNA((VLOOKUP(F1774,help!$C$2:$F$12,4,0))*(N1774*24),"")</f>
        <v/>
      </c>
      <c r="AP1774" s="17">
        <f t="shared" si="56"/>
        <v>0</v>
      </c>
    </row>
    <row r="1775" spans="2:42" ht="33" x14ac:dyDescent="0.25">
      <c r="B1775" s="13">
        <f>COUNTIFS($E$3:E1775,'تقرير منتج تام'!$E$4)</f>
        <v>8</v>
      </c>
      <c r="C1775" s="37"/>
      <c r="D1775" s="38"/>
      <c r="E1775" s="37"/>
      <c r="F1775" s="39"/>
      <c r="G1775" s="40"/>
      <c r="H1775" s="40"/>
      <c r="I1775" s="41"/>
      <c r="J1775" s="41"/>
      <c r="K1775" s="26" t="str">
        <f>_xlfn.IFNA(VLOOKUP(E1775,الاوردرات!$B$1:$C$600,2,0),"")</f>
        <v/>
      </c>
      <c r="L1775" s="52"/>
      <c r="N1775" s="21" t="str">
        <f t="shared" si="55"/>
        <v/>
      </c>
      <c r="O1775" s="22" t="str">
        <f>_xlfn.IFNA((VLOOKUP(F1775,help!$C$2:$F$12,4,0))*(N1775*24),"")</f>
        <v/>
      </c>
      <c r="AP1775" s="17">
        <f t="shared" si="56"/>
        <v>0</v>
      </c>
    </row>
    <row r="1776" spans="2:42" ht="33" x14ac:dyDescent="0.25">
      <c r="B1776" s="13">
        <f>COUNTIFS($E$3:E1776,'تقرير منتج تام'!$E$4)</f>
        <v>8</v>
      </c>
      <c r="C1776" s="37"/>
      <c r="D1776" s="38"/>
      <c r="E1776" s="37"/>
      <c r="F1776" s="39"/>
      <c r="G1776" s="40"/>
      <c r="H1776" s="40"/>
      <c r="I1776" s="41"/>
      <c r="J1776" s="41"/>
      <c r="K1776" s="26" t="str">
        <f>_xlfn.IFNA(VLOOKUP(E1776,الاوردرات!$B$1:$C$600,2,0),"")</f>
        <v/>
      </c>
      <c r="L1776" s="52"/>
      <c r="N1776" s="21" t="str">
        <f t="shared" si="55"/>
        <v/>
      </c>
      <c r="O1776" s="22" t="str">
        <f>_xlfn.IFNA((VLOOKUP(F1776,help!$C$2:$F$12,4,0))*(N1776*24),"")</f>
        <v/>
      </c>
      <c r="AP1776" s="17">
        <f t="shared" si="56"/>
        <v>0</v>
      </c>
    </row>
    <row r="1777" spans="2:42" ht="33" x14ac:dyDescent="0.25">
      <c r="B1777" s="13">
        <f>COUNTIFS($E$3:E1777,'تقرير منتج تام'!$E$4)</f>
        <v>8</v>
      </c>
      <c r="C1777" s="37"/>
      <c r="D1777" s="38"/>
      <c r="E1777" s="37"/>
      <c r="F1777" s="39"/>
      <c r="G1777" s="40"/>
      <c r="H1777" s="40"/>
      <c r="I1777" s="41"/>
      <c r="J1777" s="41"/>
      <c r="K1777" s="26" t="str">
        <f>_xlfn.IFNA(VLOOKUP(E1777,الاوردرات!$B$1:$C$600,2,0),"")</f>
        <v/>
      </c>
      <c r="L1777" s="52"/>
      <c r="N1777" s="21" t="str">
        <f t="shared" si="55"/>
        <v/>
      </c>
      <c r="O1777" s="22" t="str">
        <f>_xlfn.IFNA((VLOOKUP(F1777,help!$C$2:$F$12,4,0))*(N1777*24),"")</f>
        <v/>
      </c>
      <c r="AP1777" s="17">
        <f t="shared" si="56"/>
        <v>0</v>
      </c>
    </row>
    <row r="1778" spans="2:42" ht="33" x14ac:dyDescent="0.25">
      <c r="B1778" s="13">
        <f>COUNTIFS($E$3:E1778,'تقرير منتج تام'!$E$4)</f>
        <v>8</v>
      </c>
      <c r="C1778" s="37"/>
      <c r="D1778" s="38"/>
      <c r="E1778" s="37"/>
      <c r="F1778" s="39"/>
      <c r="G1778" s="40"/>
      <c r="H1778" s="40"/>
      <c r="I1778" s="41"/>
      <c r="J1778" s="41"/>
      <c r="K1778" s="26" t="str">
        <f>_xlfn.IFNA(VLOOKUP(E1778,الاوردرات!$B$1:$C$600,2,0),"")</f>
        <v/>
      </c>
      <c r="L1778" s="52"/>
      <c r="N1778" s="21" t="str">
        <f t="shared" si="55"/>
        <v/>
      </c>
      <c r="O1778" s="22" t="str">
        <f>_xlfn.IFNA((VLOOKUP(F1778,help!$C$2:$F$12,4,0))*(N1778*24),"")</f>
        <v/>
      </c>
      <c r="AP1778" s="17">
        <f t="shared" si="56"/>
        <v>0</v>
      </c>
    </row>
    <row r="1779" spans="2:42" ht="33" x14ac:dyDescent="0.25">
      <c r="B1779" s="13">
        <f>COUNTIFS($E$3:E1779,'تقرير منتج تام'!$E$4)</f>
        <v>8</v>
      </c>
      <c r="C1779" s="37"/>
      <c r="D1779" s="38"/>
      <c r="E1779" s="37"/>
      <c r="F1779" s="39"/>
      <c r="G1779" s="40"/>
      <c r="H1779" s="40"/>
      <c r="I1779" s="41"/>
      <c r="J1779" s="41"/>
      <c r="K1779" s="26" t="str">
        <f>_xlfn.IFNA(VLOOKUP(E1779,الاوردرات!$B$1:$C$600,2,0),"")</f>
        <v/>
      </c>
      <c r="L1779" s="52"/>
      <c r="N1779" s="21" t="str">
        <f t="shared" si="55"/>
        <v/>
      </c>
      <c r="O1779" s="22" t="str">
        <f>_xlfn.IFNA((VLOOKUP(F1779,help!$C$2:$F$12,4,0))*(N1779*24),"")</f>
        <v/>
      </c>
      <c r="AP1779" s="17">
        <f t="shared" si="56"/>
        <v>0</v>
      </c>
    </row>
    <row r="1780" spans="2:42" ht="33" x14ac:dyDescent="0.25">
      <c r="B1780" s="13">
        <f>COUNTIFS($E$3:E1780,'تقرير منتج تام'!$E$4)</f>
        <v>8</v>
      </c>
      <c r="C1780" s="37"/>
      <c r="D1780" s="38"/>
      <c r="E1780" s="37"/>
      <c r="F1780" s="39"/>
      <c r="G1780" s="40"/>
      <c r="H1780" s="40"/>
      <c r="I1780" s="41"/>
      <c r="J1780" s="41"/>
      <c r="K1780" s="26" t="str">
        <f>_xlfn.IFNA(VLOOKUP(E1780,الاوردرات!$B$1:$C$600,2,0),"")</f>
        <v/>
      </c>
      <c r="L1780" s="52"/>
      <c r="N1780" s="21" t="str">
        <f t="shared" si="55"/>
        <v/>
      </c>
      <c r="O1780" s="22" t="str">
        <f>_xlfn.IFNA((VLOOKUP(F1780,help!$C$2:$F$12,4,0))*(N1780*24),"")</f>
        <v/>
      </c>
      <c r="AP1780" s="17">
        <f t="shared" si="56"/>
        <v>0</v>
      </c>
    </row>
    <row r="1781" spans="2:42" ht="33" x14ac:dyDescent="0.25">
      <c r="B1781" s="13">
        <f>COUNTIFS($E$3:E1781,'تقرير منتج تام'!$E$4)</f>
        <v>8</v>
      </c>
      <c r="C1781" s="37"/>
      <c r="D1781" s="38"/>
      <c r="E1781" s="37"/>
      <c r="F1781" s="39"/>
      <c r="G1781" s="40"/>
      <c r="H1781" s="40"/>
      <c r="I1781" s="41"/>
      <c r="J1781" s="41"/>
      <c r="K1781" s="26" t="str">
        <f>_xlfn.IFNA(VLOOKUP(E1781,الاوردرات!$B$1:$C$600,2,0),"")</f>
        <v/>
      </c>
      <c r="L1781" s="52"/>
      <c r="N1781" s="21" t="str">
        <f t="shared" si="55"/>
        <v/>
      </c>
      <c r="O1781" s="22" t="str">
        <f>_xlfn.IFNA((VLOOKUP(F1781,help!$C$2:$F$12,4,0))*(N1781*24),"")</f>
        <v/>
      </c>
      <c r="AP1781" s="17">
        <f t="shared" si="56"/>
        <v>0</v>
      </c>
    </row>
    <row r="1782" spans="2:42" ht="33" x14ac:dyDescent="0.25">
      <c r="B1782" s="13">
        <f>COUNTIFS($E$3:E1782,'تقرير منتج تام'!$E$4)</f>
        <v>8</v>
      </c>
      <c r="C1782" s="37"/>
      <c r="D1782" s="38"/>
      <c r="E1782" s="37"/>
      <c r="F1782" s="39"/>
      <c r="G1782" s="40"/>
      <c r="H1782" s="40"/>
      <c r="I1782" s="41"/>
      <c r="J1782" s="41"/>
      <c r="K1782" s="26" t="str">
        <f>_xlfn.IFNA(VLOOKUP(E1782,الاوردرات!$B$1:$C$600,2,0),"")</f>
        <v/>
      </c>
      <c r="L1782" s="52"/>
      <c r="N1782" s="21" t="str">
        <f t="shared" si="55"/>
        <v/>
      </c>
      <c r="O1782" s="22" t="str">
        <f>_xlfn.IFNA((VLOOKUP(F1782,help!$C$2:$F$12,4,0))*(N1782*24),"")</f>
        <v/>
      </c>
      <c r="AP1782" s="17">
        <f t="shared" si="56"/>
        <v>0</v>
      </c>
    </row>
    <row r="1783" spans="2:42" ht="33" x14ac:dyDescent="0.25">
      <c r="B1783" s="13">
        <f>COUNTIFS($E$3:E1783,'تقرير منتج تام'!$E$4)</f>
        <v>8</v>
      </c>
      <c r="C1783" s="37"/>
      <c r="D1783" s="38"/>
      <c r="E1783" s="37"/>
      <c r="F1783" s="39"/>
      <c r="G1783" s="40"/>
      <c r="H1783" s="40"/>
      <c r="I1783" s="41"/>
      <c r="J1783" s="41"/>
      <c r="K1783" s="26" t="str">
        <f>_xlfn.IFNA(VLOOKUP(E1783,الاوردرات!$B$1:$C$600,2,0),"")</f>
        <v/>
      </c>
      <c r="L1783" s="52"/>
      <c r="N1783" s="21" t="str">
        <f t="shared" ref="N1783:N1846" si="57">IF(I1783&lt;&gt;"",J1783-I1783,"")</f>
        <v/>
      </c>
      <c r="O1783" s="22" t="str">
        <f>_xlfn.IFNA((VLOOKUP(F1783,help!$C$2:$F$12,4,0))*(N1783*24),"")</f>
        <v/>
      </c>
      <c r="AP1783" s="17">
        <f t="shared" si="56"/>
        <v>0</v>
      </c>
    </row>
    <row r="1784" spans="2:42" ht="33" x14ac:dyDescent="0.25">
      <c r="B1784" s="13">
        <f>COUNTIFS($E$3:E1784,'تقرير منتج تام'!$E$4)</f>
        <v>8</v>
      </c>
      <c r="C1784" s="37"/>
      <c r="D1784" s="38"/>
      <c r="E1784" s="37"/>
      <c r="F1784" s="39"/>
      <c r="G1784" s="40"/>
      <c r="H1784" s="40"/>
      <c r="I1784" s="41"/>
      <c r="J1784" s="41"/>
      <c r="K1784" s="26" t="str">
        <f>_xlfn.IFNA(VLOOKUP(E1784,الاوردرات!$B$1:$C$600,2,0),"")</f>
        <v/>
      </c>
      <c r="L1784" s="52"/>
      <c r="N1784" s="21" t="str">
        <f t="shared" si="57"/>
        <v/>
      </c>
      <c r="O1784" s="22" t="str">
        <f>_xlfn.IFNA((VLOOKUP(F1784,help!$C$2:$F$12,4,0))*(N1784*24),"")</f>
        <v/>
      </c>
      <c r="AP1784" s="17">
        <f t="shared" si="56"/>
        <v>0</v>
      </c>
    </row>
    <row r="1785" spans="2:42" ht="33" x14ac:dyDescent="0.25">
      <c r="B1785" s="13">
        <f>COUNTIFS($E$3:E1785,'تقرير منتج تام'!$E$4)</f>
        <v>8</v>
      </c>
      <c r="C1785" s="37"/>
      <c r="D1785" s="38"/>
      <c r="E1785" s="37"/>
      <c r="F1785" s="39"/>
      <c r="G1785" s="40"/>
      <c r="H1785" s="40"/>
      <c r="I1785" s="41"/>
      <c r="J1785" s="41"/>
      <c r="K1785" s="26" t="str">
        <f>_xlfn.IFNA(VLOOKUP(E1785,الاوردرات!$B$1:$C$600,2,0),"")</f>
        <v/>
      </c>
      <c r="L1785" s="52"/>
      <c r="N1785" s="21" t="str">
        <f t="shared" si="57"/>
        <v/>
      </c>
      <c r="O1785" s="22" t="str">
        <f>_xlfn.IFNA((VLOOKUP(F1785,help!$C$2:$F$12,4,0))*(N1785*24),"")</f>
        <v/>
      </c>
      <c r="AP1785" s="17">
        <f t="shared" si="56"/>
        <v>0</v>
      </c>
    </row>
    <row r="1786" spans="2:42" ht="33" x14ac:dyDescent="0.25">
      <c r="B1786" s="13">
        <f>COUNTIFS($E$3:E1786,'تقرير منتج تام'!$E$4)</f>
        <v>8</v>
      </c>
      <c r="C1786" s="37"/>
      <c r="D1786" s="38"/>
      <c r="E1786" s="37"/>
      <c r="F1786" s="39"/>
      <c r="G1786" s="40"/>
      <c r="H1786" s="40"/>
      <c r="I1786" s="41"/>
      <c r="J1786" s="41"/>
      <c r="K1786" s="26" t="str">
        <f>_xlfn.IFNA(VLOOKUP(E1786,الاوردرات!$B$1:$C$600,2,0),"")</f>
        <v/>
      </c>
      <c r="L1786" s="52"/>
      <c r="N1786" s="21" t="str">
        <f t="shared" si="57"/>
        <v/>
      </c>
      <c r="O1786" s="22" t="str">
        <f>_xlfn.IFNA((VLOOKUP(F1786,help!$C$2:$F$12,4,0))*(N1786*24),"")</f>
        <v/>
      </c>
      <c r="AP1786" s="17">
        <f t="shared" si="56"/>
        <v>0</v>
      </c>
    </row>
    <row r="1787" spans="2:42" ht="33" x14ac:dyDescent="0.25">
      <c r="B1787" s="13">
        <f>COUNTIFS($E$3:E1787,'تقرير منتج تام'!$E$4)</f>
        <v>8</v>
      </c>
      <c r="C1787" s="37"/>
      <c r="D1787" s="38"/>
      <c r="E1787" s="37"/>
      <c r="F1787" s="39"/>
      <c r="G1787" s="40"/>
      <c r="H1787" s="40"/>
      <c r="I1787" s="41"/>
      <c r="J1787" s="41"/>
      <c r="K1787" s="26" t="str">
        <f>_xlfn.IFNA(VLOOKUP(E1787,الاوردرات!$B$1:$C$600,2,0),"")</f>
        <v/>
      </c>
      <c r="L1787" s="52"/>
      <c r="N1787" s="21" t="str">
        <f t="shared" si="57"/>
        <v/>
      </c>
      <c r="O1787" s="22" t="str">
        <f>_xlfn.IFNA((VLOOKUP(F1787,help!$C$2:$F$12,4,0))*(N1787*24),"")</f>
        <v/>
      </c>
      <c r="AP1787" s="17">
        <f t="shared" si="56"/>
        <v>0</v>
      </c>
    </row>
    <row r="1788" spans="2:42" ht="33" x14ac:dyDescent="0.25">
      <c r="B1788" s="13">
        <f>COUNTIFS($E$3:E1788,'تقرير منتج تام'!$E$4)</f>
        <v>8</v>
      </c>
      <c r="C1788" s="37"/>
      <c r="D1788" s="38"/>
      <c r="E1788" s="43"/>
      <c r="F1788" s="39"/>
      <c r="G1788" s="40"/>
      <c r="H1788" s="40"/>
      <c r="I1788" s="41"/>
      <c r="J1788" s="41"/>
      <c r="K1788" s="26" t="str">
        <f>_xlfn.IFNA(VLOOKUP(E1788,الاوردرات!$B$1:$C$600,2,0),"")</f>
        <v/>
      </c>
      <c r="L1788" s="52"/>
      <c r="N1788" s="21" t="str">
        <f t="shared" si="57"/>
        <v/>
      </c>
      <c r="O1788" s="22" t="str">
        <f>_xlfn.IFNA((VLOOKUP(F1788,help!$C$2:$F$12,4,0))*(N1788*24),"")</f>
        <v/>
      </c>
      <c r="AP1788" s="17">
        <f t="shared" si="56"/>
        <v>0</v>
      </c>
    </row>
    <row r="1789" spans="2:42" ht="33" x14ac:dyDescent="0.25">
      <c r="B1789" s="13">
        <f>COUNTIFS($E$3:E1789,'تقرير منتج تام'!$E$4)</f>
        <v>8</v>
      </c>
      <c r="C1789" s="37"/>
      <c r="D1789" s="38"/>
      <c r="E1789" s="43"/>
      <c r="F1789" s="39"/>
      <c r="G1789" s="40"/>
      <c r="H1789" s="40"/>
      <c r="I1789" s="41"/>
      <c r="J1789" s="41"/>
      <c r="K1789" s="26" t="str">
        <f>_xlfn.IFNA(VLOOKUP(E1789,الاوردرات!$B$1:$C$600,2,0),"")</f>
        <v/>
      </c>
      <c r="L1789" s="52"/>
      <c r="N1789" s="21" t="str">
        <f t="shared" si="57"/>
        <v/>
      </c>
      <c r="O1789" s="22" t="str">
        <f>_xlfn.IFNA((VLOOKUP(F1789,help!$C$2:$F$12,4,0))*(N1789*24),"")</f>
        <v/>
      </c>
      <c r="AP1789" s="17">
        <f t="shared" si="56"/>
        <v>0</v>
      </c>
    </row>
    <row r="1790" spans="2:42" ht="33" x14ac:dyDescent="0.25">
      <c r="B1790" s="13">
        <f>COUNTIFS($E$3:E1790,'تقرير منتج تام'!$E$4)</f>
        <v>8</v>
      </c>
      <c r="C1790" s="37"/>
      <c r="D1790" s="38"/>
      <c r="E1790" s="43"/>
      <c r="F1790" s="39"/>
      <c r="G1790" s="40"/>
      <c r="H1790" s="40"/>
      <c r="I1790" s="41"/>
      <c r="J1790" s="41"/>
      <c r="K1790" s="26" t="str">
        <f>_xlfn.IFNA(VLOOKUP(E1790,الاوردرات!$B$1:$C$600,2,0),"")</f>
        <v/>
      </c>
      <c r="L1790" s="52"/>
      <c r="N1790" s="21" t="str">
        <f t="shared" si="57"/>
        <v/>
      </c>
      <c r="O1790" s="22" t="str">
        <f>_xlfn.IFNA((VLOOKUP(F1790,help!$C$2:$F$12,4,0))*(N1790*24),"")</f>
        <v/>
      </c>
      <c r="AP1790" s="17">
        <f t="shared" si="56"/>
        <v>0</v>
      </c>
    </row>
    <row r="1791" spans="2:42" ht="33" x14ac:dyDescent="0.25">
      <c r="B1791" s="13">
        <f>COUNTIFS($E$3:E1791,'تقرير منتج تام'!$E$4)</f>
        <v>8</v>
      </c>
      <c r="C1791" s="37"/>
      <c r="D1791" s="38"/>
      <c r="E1791" s="43"/>
      <c r="F1791" s="39"/>
      <c r="G1791" s="40"/>
      <c r="H1791" s="40"/>
      <c r="I1791" s="41"/>
      <c r="J1791" s="41"/>
      <c r="K1791" s="26" t="str">
        <f>_xlfn.IFNA(VLOOKUP(E1791,الاوردرات!$B$1:$C$600,2,0),"")</f>
        <v/>
      </c>
      <c r="L1791" s="52"/>
      <c r="N1791" s="21" t="str">
        <f t="shared" si="57"/>
        <v/>
      </c>
      <c r="O1791" s="22" t="str">
        <f>_xlfn.IFNA((VLOOKUP(F1791,help!$C$2:$F$12,4,0))*(N1791*24),"")</f>
        <v/>
      </c>
      <c r="AP1791" s="17">
        <f t="shared" si="56"/>
        <v>0</v>
      </c>
    </row>
    <row r="1792" spans="2:42" ht="33" x14ac:dyDescent="0.25">
      <c r="B1792" s="13">
        <f>COUNTIFS($E$3:E1792,'تقرير منتج تام'!$E$4)</f>
        <v>8</v>
      </c>
      <c r="C1792" s="37"/>
      <c r="D1792" s="38"/>
      <c r="E1792" s="37"/>
      <c r="F1792" s="39"/>
      <c r="G1792" s="40"/>
      <c r="H1792" s="40"/>
      <c r="I1792" s="41"/>
      <c r="J1792" s="41"/>
      <c r="K1792" s="26" t="str">
        <f>_xlfn.IFNA(VLOOKUP(E1792,الاوردرات!$B$1:$C$600,2,0),"")</f>
        <v/>
      </c>
      <c r="L1792" s="52"/>
      <c r="N1792" s="21" t="str">
        <f t="shared" si="57"/>
        <v/>
      </c>
      <c r="O1792" s="22" t="str">
        <f>_xlfn.IFNA((VLOOKUP(F1792,help!$C$2:$F$12,4,0))*(N1792*24),"")</f>
        <v/>
      </c>
      <c r="AP1792" s="17">
        <f t="shared" si="56"/>
        <v>0</v>
      </c>
    </row>
    <row r="1793" spans="2:42" ht="33" x14ac:dyDescent="0.25">
      <c r="B1793" s="13">
        <f>COUNTIFS($E$3:E1793,'تقرير منتج تام'!$E$4)</f>
        <v>8</v>
      </c>
      <c r="C1793" s="37"/>
      <c r="D1793" s="38"/>
      <c r="E1793" s="37"/>
      <c r="F1793" s="39"/>
      <c r="G1793" s="40"/>
      <c r="H1793" s="40"/>
      <c r="I1793" s="41"/>
      <c r="J1793" s="41"/>
      <c r="K1793" s="26" t="str">
        <f>_xlfn.IFNA(VLOOKUP(E1793,الاوردرات!$B$1:$C$600,2,0),"")</f>
        <v/>
      </c>
      <c r="L1793" s="52"/>
      <c r="N1793" s="21" t="str">
        <f t="shared" si="57"/>
        <v/>
      </c>
      <c r="O1793" s="22" t="str">
        <f>_xlfn.IFNA((VLOOKUP(F1793,help!$C$2:$F$12,4,0))*(N1793*24),"")</f>
        <v/>
      </c>
      <c r="AP1793" s="17">
        <f t="shared" si="56"/>
        <v>0</v>
      </c>
    </row>
    <row r="1794" spans="2:42" ht="33" x14ac:dyDescent="0.25">
      <c r="B1794" s="13">
        <f>COUNTIFS($E$3:E1794,'تقرير منتج تام'!$E$4)</f>
        <v>8</v>
      </c>
      <c r="C1794" s="37"/>
      <c r="D1794" s="38"/>
      <c r="E1794" s="37"/>
      <c r="F1794" s="39"/>
      <c r="G1794" s="40"/>
      <c r="H1794" s="40"/>
      <c r="I1794" s="41"/>
      <c r="J1794" s="41"/>
      <c r="K1794" s="26" t="str">
        <f>_xlfn.IFNA(VLOOKUP(E1794,الاوردرات!$B$1:$C$600,2,0),"")</f>
        <v/>
      </c>
      <c r="L1794" s="52"/>
      <c r="N1794" s="21" t="str">
        <f t="shared" si="57"/>
        <v/>
      </c>
      <c r="O1794" s="22" t="str">
        <f>_xlfn.IFNA((VLOOKUP(F1794,help!$C$2:$F$12,4,0))*(N1794*24),"")</f>
        <v/>
      </c>
      <c r="AP1794" s="17">
        <f t="shared" si="56"/>
        <v>0</v>
      </c>
    </row>
    <row r="1795" spans="2:42" ht="33" x14ac:dyDescent="0.25">
      <c r="B1795" s="13">
        <f>COUNTIFS($E$3:E1795,'تقرير منتج تام'!$E$4)</f>
        <v>8</v>
      </c>
      <c r="C1795" s="37"/>
      <c r="D1795" s="38"/>
      <c r="E1795" s="37"/>
      <c r="F1795" s="39"/>
      <c r="G1795" s="40"/>
      <c r="H1795" s="40"/>
      <c r="I1795" s="41"/>
      <c r="J1795" s="41"/>
      <c r="K1795" s="26" t="str">
        <f>_xlfn.IFNA(VLOOKUP(E1795,الاوردرات!$B$1:$C$600,2,0),"")</f>
        <v/>
      </c>
      <c r="L1795" s="52"/>
      <c r="N1795" s="21" t="str">
        <f t="shared" si="57"/>
        <v/>
      </c>
      <c r="O1795" s="22" t="str">
        <f>_xlfn.IFNA((VLOOKUP(F1795,help!$C$2:$F$12,4,0))*(N1795*24),"")</f>
        <v/>
      </c>
      <c r="AP1795" s="17">
        <f t="shared" si="56"/>
        <v>0</v>
      </c>
    </row>
    <row r="1796" spans="2:42" ht="33" x14ac:dyDescent="0.25">
      <c r="B1796" s="13">
        <f>COUNTIFS($E$3:E1796,'تقرير منتج تام'!$E$4)</f>
        <v>8</v>
      </c>
      <c r="C1796" s="37"/>
      <c r="D1796" s="38"/>
      <c r="E1796" s="37"/>
      <c r="F1796" s="39"/>
      <c r="G1796" s="40"/>
      <c r="H1796" s="40"/>
      <c r="I1796" s="41"/>
      <c r="J1796" s="41"/>
      <c r="K1796" s="26" t="str">
        <f>_xlfn.IFNA(VLOOKUP(E1796,الاوردرات!$B$1:$C$600,2,0),"")</f>
        <v/>
      </c>
      <c r="L1796" s="52"/>
      <c r="N1796" s="21" t="str">
        <f t="shared" si="57"/>
        <v/>
      </c>
      <c r="O1796" s="22" t="str">
        <f>_xlfn.IFNA((VLOOKUP(F1796,help!$C$2:$F$12,4,0))*(N1796*24),"")</f>
        <v/>
      </c>
      <c r="AP1796" s="17">
        <f t="shared" ref="AP1796:AP1859" si="58">D1796</f>
        <v>0</v>
      </c>
    </row>
    <row r="1797" spans="2:42" ht="33" x14ac:dyDescent="0.25">
      <c r="B1797" s="13">
        <f>COUNTIFS($E$3:E1797,'تقرير منتج تام'!$E$4)</f>
        <v>8</v>
      </c>
      <c r="C1797" s="37"/>
      <c r="D1797" s="38"/>
      <c r="E1797" s="37"/>
      <c r="F1797" s="39"/>
      <c r="G1797" s="40"/>
      <c r="H1797" s="40"/>
      <c r="I1797" s="41"/>
      <c r="J1797" s="41"/>
      <c r="K1797" s="26" t="str">
        <f>_xlfn.IFNA(VLOOKUP(E1797,الاوردرات!$B$1:$C$600,2,0),"")</f>
        <v/>
      </c>
      <c r="L1797" s="52"/>
      <c r="N1797" s="21" t="str">
        <f t="shared" si="57"/>
        <v/>
      </c>
      <c r="O1797" s="22" t="str">
        <f>_xlfn.IFNA((VLOOKUP(F1797,help!$C$2:$F$12,4,0))*(N1797*24),"")</f>
        <v/>
      </c>
      <c r="AP1797" s="17">
        <f t="shared" si="58"/>
        <v>0</v>
      </c>
    </row>
    <row r="1798" spans="2:42" ht="33" x14ac:dyDescent="0.25">
      <c r="B1798" s="13">
        <f>COUNTIFS($E$3:E1798,'تقرير منتج تام'!$E$4)</f>
        <v>8</v>
      </c>
      <c r="C1798" s="37"/>
      <c r="D1798" s="38"/>
      <c r="E1798" s="37"/>
      <c r="F1798" s="39"/>
      <c r="G1798" s="40"/>
      <c r="H1798" s="40"/>
      <c r="I1798" s="41"/>
      <c r="J1798" s="41"/>
      <c r="K1798" s="26" t="str">
        <f>_xlfn.IFNA(VLOOKUP(E1798,الاوردرات!$B$1:$C$600,2,0),"")</f>
        <v/>
      </c>
      <c r="L1798" s="52"/>
      <c r="N1798" s="21" t="str">
        <f t="shared" si="57"/>
        <v/>
      </c>
      <c r="O1798" s="22" t="str">
        <f>_xlfn.IFNA((VLOOKUP(F1798,help!$C$2:$F$12,4,0))*(N1798*24),"")</f>
        <v/>
      </c>
      <c r="AP1798" s="17">
        <f t="shared" si="58"/>
        <v>0</v>
      </c>
    </row>
    <row r="1799" spans="2:42" ht="33" x14ac:dyDescent="0.25">
      <c r="B1799" s="13">
        <f>COUNTIFS($E$3:E1799,'تقرير منتج تام'!$E$4)</f>
        <v>8</v>
      </c>
      <c r="C1799" s="37"/>
      <c r="D1799" s="38"/>
      <c r="E1799" s="37"/>
      <c r="F1799" s="39"/>
      <c r="G1799" s="40"/>
      <c r="H1799" s="40"/>
      <c r="I1799" s="41"/>
      <c r="J1799" s="41"/>
      <c r="K1799" s="26" t="str">
        <f>_xlfn.IFNA(VLOOKUP(E1799,الاوردرات!$B$1:$C$600,2,0),"")</f>
        <v/>
      </c>
      <c r="L1799" s="52"/>
      <c r="N1799" s="21" t="str">
        <f t="shared" si="57"/>
        <v/>
      </c>
      <c r="O1799" s="22" t="str">
        <f>_xlfn.IFNA((VLOOKUP(F1799,help!$C$2:$F$12,4,0))*(N1799*24),"")</f>
        <v/>
      </c>
      <c r="AP1799" s="17">
        <f t="shared" si="58"/>
        <v>0</v>
      </c>
    </row>
    <row r="1800" spans="2:42" ht="33" x14ac:dyDescent="0.25">
      <c r="B1800" s="13">
        <f>COUNTIFS($E$3:E1800,'تقرير منتج تام'!$E$4)</f>
        <v>8</v>
      </c>
      <c r="C1800" s="37"/>
      <c r="D1800" s="38"/>
      <c r="E1800" s="37"/>
      <c r="F1800" s="39"/>
      <c r="G1800" s="40"/>
      <c r="H1800" s="40"/>
      <c r="I1800" s="41"/>
      <c r="J1800" s="41"/>
      <c r="K1800" s="26" t="str">
        <f>_xlfn.IFNA(VLOOKUP(E1800,الاوردرات!$B$1:$C$600,2,0),"")</f>
        <v/>
      </c>
      <c r="L1800" s="52"/>
      <c r="N1800" s="21" t="str">
        <f t="shared" si="57"/>
        <v/>
      </c>
      <c r="O1800" s="22" t="str">
        <f>_xlfn.IFNA((VLOOKUP(F1800,help!$C$2:$F$12,4,0))*(N1800*24),"")</f>
        <v/>
      </c>
      <c r="AP1800" s="17">
        <f t="shared" si="58"/>
        <v>0</v>
      </c>
    </row>
    <row r="1801" spans="2:42" ht="33" x14ac:dyDescent="0.25">
      <c r="B1801" s="13">
        <f>COUNTIFS($E$3:E1801,'تقرير منتج تام'!$E$4)</f>
        <v>8</v>
      </c>
      <c r="C1801" s="37"/>
      <c r="D1801" s="38"/>
      <c r="E1801" s="37"/>
      <c r="F1801" s="39"/>
      <c r="G1801" s="40"/>
      <c r="H1801" s="40"/>
      <c r="I1801" s="41"/>
      <c r="J1801" s="41"/>
      <c r="K1801" s="26" t="str">
        <f>_xlfn.IFNA(VLOOKUP(E1801,الاوردرات!$B$1:$C$600,2,0),"")</f>
        <v/>
      </c>
      <c r="L1801" s="52"/>
      <c r="N1801" s="21" t="str">
        <f t="shared" si="57"/>
        <v/>
      </c>
      <c r="O1801" s="22" t="str">
        <f>_xlfn.IFNA((VLOOKUP(F1801,help!$C$2:$F$12,4,0))*(N1801*24),"")</f>
        <v/>
      </c>
      <c r="AP1801" s="17">
        <f t="shared" si="58"/>
        <v>0</v>
      </c>
    </row>
    <row r="1802" spans="2:42" ht="33" x14ac:dyDescent="0.25">
      <c r="B1802" s="13">
        <f>COUNTIFS($E$3:E1802,'تقرير منتج تام'!$E$4)</f>
        <v>8</v>
      </c>
      <c r="C1802" s="37"/>
      <c r="D1802" s="38"/>
      <c r="E1802" s="37"/>
      <c r="F1802" s="39"/>
      <c r="G1802" s="40"/>
      <c r="H1802" s="40"/>
      <c r="I1802" s="41"/>
      <c r="J1802" s="41"/>
      <c r="K1802" s="26" t="str">
        <f>_xlfn.IFNA(VLOOKUP(E1802,الاوردرات!$B$1:$C$600,2,0),"")</f>
        <v/>
      </c>
      <c r="L1802" s="52"/>
      <c r="N1802" s="21" t="str">
        <f t="shared" si="57"/>
        <v/>
      </c>
      <c r="O1802" s="22" t="str">
        <f>_xlfn.IFNA((VLOOKUP(F1802,help!$C$2:$F$12,4,0))*(N1802*24),"")</f>
        <v/>
      </c>
      <c r="AP1802" s="17">
        <f t="shared" si="58"/>
        <v>0</v>
      </c>
    </row>
    <row r="1803" spans="2:42" ht="33" x14ac:dyDescent="0.25">
      <c r="B1803" s="13">
        <f>COUNTIFS($E$3:E1803,'تقرير منتج تام'!$E$4)</f>
        <v>8</v>
      </c>
      <c r="C1803" s="37"/>
      <c r="D1803" s="38"/>
      <c r="E1803" s="37"/>
      <c r="F1803" s="39"/>
      <c r="G1803" s="40"/>
      <c r="H1803" s="40"/>
      <c r="I1803" s="41"/>
      <c r="J1803" s="41"/>
      <c r="K1803" s="26" t="str">
        <f>_xlfn.IFNA(VLOOKUP(E1803,الاوردرات!$B$1:$C$600,2,0),"")</f>
        <v/>
      </c>
      <c r="L1803" s="52"/>
      <c r="N1803" s="21" t="str">
        <f t="shared" si="57"/>
        <v/>
      </c>
      <c r="O1803" s="22" t="str">
        <f>_xlfn.IFNA((VLOOKUP(F1803,help!$C$2:$F$12,4,0))*(N1803*24),"")</f>
        <v/>
      </c>
      <c r="AP1803" s="17">
        <f t="shared" si="58"/>
        <v>0</v>
      </c>
    </row>
    <row r="1804" spans="2:42" ht="33" x14ac:dyDescent="0.25">
      <c r="B1804" s="13">
        <f>COUNTIFS($E$3:E1804,'تقرير منتج تام'!$E$4)</f>
        <v>8</v>
      </c>
      <c r="C1804" s="37"/>
      <c r="D1804" s="38"/>
      <c r="E1804" s="37"/>
      <c r="F1804" s="39"/>
      <c r="G1804" s="40"/>
      <c r="H1804" s="40"/>
      <c r="I1804" s="41"/>
      <c r="J1804" s="41"/>
      <c r="K1804" s="26" t="str">
        <f>_xlfn.IFNA(VLOOKUP(E1804,الاوردرات!$B$1:$C$600,2,0),"")</f>
        <v/>
      </c>
      <c r="L1804" s="52"/>
      <c r="N1804" s="21" t="str">
        <f t="shared" si="57"/>
        <v/>
      </c>
      <c r="O1804" s="22" t="str">
        <f>_xlfn.IFNA((VLOOKUP(F1804,help!$C$2:$F$12,4,0))*(N1804*24),"")</f>
        <v/>
      </c>
      <c r="AP1804" s="17">
        <f t="shared" si="58"/>
        <v>0</v>
      </c>
    </row>
    <row r="1805" spans="2:42" ht="33" x14ac:dyDescent="0.25">
      <c r="B1805" s="13">
        <f>COUNTIFS($E$3:E1805,'تقرير منتج تام'!$E$4)</f>
        <v>8</v>
      </c>
      <c r="C1805" s="37"/>
      <c r="D1805" s="38"/>
      <c r="E1805" s="37"/>
      <c r="F1805" s="39"/>
      <c r="G1805" s="40"/>
      <c r="H1805" s="40"/>
      <c r="I1805" s="41"/>
      <c r="J1805" s="41"/>
      <c r="K1805" s="26" t="str">
        <f>_xlfn.IFNA(VLOOKUP(E1805,الاوردرات!$B$1:$C$600,2,0),"")</f>
        <v/>
      </c>
      <c r="L1805" s="52"/>
      <c r="N1805" s="21" t="str">
        <f t="shared" si="57"/>
        <v/>
      </c>
      <c r="O1805" s="22" t="str">
        <f>_xlfn.IFNA((VLOOKUP(F1805,help!$C$2:$F$12,4,0))*(N1805*24),"")</f>
        <v/>
      </c>
      <c r="AP1805" s="17">
        <f t="shared" si="58"/>
        <v>0</v>
      </c>
    </row>
    <row r="1806" spans="2:42" ht="33" x14ac:dyDescent="0.25">
      <c r="B1806" s="13">
        <f>COUNTIFS($E$3:E1806,'تقرير منتج تام'!$E$4)</f>
        <v>8</v>
      </c>
      <c r="C1806" s="37"/>
      <c r="D1806" s="38"/>
      <c r="E1806" s="37"/>
      <c r="F1806" s="39"/>
      <c r="G1806" s="40"/>
      <c r="H1806" s="40"/>
      <c r="I1806" s="41"/>
      <c r="J1806" s="41"/>
      <c r="K1806" s="26" t="str">
        <f>_xlfn.IFNA(VLOOKUP(E1806,الاوردرات!$B$1:$C$600,2,0),"")</f>
        <v/>
      </c>
      <c r="L1806" s="52"/>
      <c r="N1806" s="21" t="str">
        <f t="shared" si="57"/>
        <v/>
      </c>
      <c r="O1806" s="22" t="str">
        <f>_xlfn.IFNA((VLOOKUP(F1806,help!$C$2:$F$12,4,0))*(N1806*24),"")</f>
        <v/>
      </c>
      <c r="AP1806" s="17">
        <f t="shared" si="58"/>
        <v>0</v>
      </c>
    </row>
    <row r="1807" spans="2:42" ht="33" x14ac:dyDescent="0.25">
      <c r="B1807" s="13">
        <f>COUNTIFS($E$3:E1807,'تقرير منتج تام'!$E$4)</f>
        <v>8</v>
      </c>
      <c r="C1807" s="37"/>
      <c r="D1807" s="38"/>
      <c r="E1807" s="37"/>
      <c r="F1807" s="39"/>
      <c r="G1807" s="40"/>
      <c r="H1807" s="40"/>
      <c r="I1807" s="41"/>
      <c r="J1807" s="41"/>
      <c r="K1807" s="26" t="str">
        <f>_xlfn.IFNA(VLOOKUP(E1807,الاوردرات!$B$1:$C$600,2,0),"")</f>
        <v/>
      </c>
      <c r="L1807" s="52"/>
      <c r="N1807" s="21" t="str">
        <f t="shared" si="57"/>
        <v/>
      </c>
      <c r="O1807" s="22" t="str">
        <f>_xlfn.IFNA((VLOOKUP(F1807,help!$C$2:$F$12,4,0))*(N1807*24),"")</f>
        <v/>
      </c>
      <c r="AP1807" s="17">
        <f t="shared" si="58"/>
        <v>0</v>
      </c>
    </row>
    <row r="1808" spans="2:42" ht="33" x14ac:dyDescent="0.25">
      <c r="B1808" s="13">
        <f>COUNTIFS($E$3:E1808,'تقرير منتج تام'!$E$4)</f>
        <v>8</v>
      </c>
      <c r="C1808" s="37"/>
      <c r="D1808" s="38"/>
      <c r="E1808" s="37"/>
      <c r="F1808" s="39"/>
      <c r="G1808" s="40"/>
      <c r="H1808" s="40"/>
      <c r="I1808" s="41"/>
      <c r="J1808" s="41"/>
      <c r="K1808" s="26" t="str">
        <f>_xlfn.IFNA(VLOOKUP(E1808,الاوردرات!$B$1:$C$600,2,0),"")</f>
        <v/>
      </c>
      <c r="L1808" s="52"/>
      <c r="N1808" s="21" t="str">
        <f t="shared" si="57"/>
        <v/>
      </c>
      <c r="O1808" s="22" t="str">
        <f>_xlfn.IFNA((VLOOKUP(F1808,help!$C$2:$F$12,4,0))*(N1808*24),"")</f>
        <v/>
      </c>
      <c r="AP1808" s="17">
        <f t="shared" si="58"/>
        <v>0</v>
      </c>
    </row>
    <row r="1809" spans="2:42" ht="33" x14ac:dyDescent="0.25">
      <c r="B1809" s="13">
        <f>COUNTIFS($E$3:E1809,'تقرير منتج تام'!$E$4)</f>
        <v>8</v>
      </c>
      <c r="C1809" s="37"/>
      <c r="D1809" s="38"/>
      <c r="E1809" s="37"/>
      <c r="F1809" s="39"/>
      <c r="G1809" s="40"/>
      <c r="H1809" s="40"/>
      <c r="I1809" s="41"/>
      <c r="J1809" s="41"/>
      <c r="K1809" s="26" t="str">
        <f>_xlfn.IFNA(VLOOKUP(E1809,الاوردرات!$B$1:$C$600,2,0),"")</f>
        <v/>
      </c>
      <c r="L1809" s="52"/>
      <c r="N1809" s="21" t="str">
        <f t="shared" si="57"/>
        <v/>
      </c>
      <c r="O1809" s="22" t="str">
        <f>_xlfn.IFNA((VLOOKUP(F1809,help!$C$2:$F$12,4,0))*(N1809*24),"")</f>
        <v/>
      </c>
      <c r="AP1809" s="17">
        <f t="shared" si="58"/>
        <v>0</v>
      </c>
    </row>
    <row r="1810" spans="2:42" ht="33" x14ac:dyDescent="0.25">
      <c r="B1810" s="13">
        <f>COUNTIFS($E$3:E1810,'تقرير منتج تام'!$E$4)</f>
        <v>8</v>
      </c>
      <c r="C1810" s="37"/>
      <c r="D1810" s="38"/>
      <c r="E1810" s="42"/>
      <c r="F1810" s="39"/>
      <c r="G1810" s="40"/>
      <c r="H1810" s="40"/>
      <c r="I1810" s="41"/>
      <c r="J1810" s="41"/>
      <c r="K1810" s="26" t="str">
        <f>_xlfn.IFNA(VLOOKUP(E1810,الاوردرات!$B$1:$C$600,2,0),"")</f>
        <v/>
      </c>
      <c r="L1810" s="52"/>
      <c r="N1810" s="21" t="str">
        <f t="shared" si="57"/>
        <v/>
      </c>
      <c r="O1810" s="22" t="str">
        <f>_xlfn.IFNA((VLOOKUP(F1810,help!$C$2:$F$12,4,0))*(N1810*24),"")</f>
        <v/>
      </c>
      <c r="AP1810" s="17">
        <f t="shared" si="58"/>
        <v>0</v>
      </c>
    </row>
    <row r="1811" spans="2:42" ht="33" x14ac:dyDescent="0.25">
      <c r="B1811" s="13">
        <f>COUNTIFS($E$3:E1811,'تقرير منتج تام'!$E$4)</f>
        <v>8</v>
      </c>
      <c r="C1811" s="37"/>
      <c r="D1811" s="38"/>
      <c r="E1811" s="42"/>
      <c r="F1811" s="39"/>
      <c r="G1811" s="40"/>
      <c r="H1811" s="40"/>
      <c r="I1811" s="41"/>
      <c r="J1811" s="41"/>
      <c r="K1811" s="26" t="str">
        <f>_xlfn.IFNA(VLOOKUP(E1811,الاوردرات!$B$1:$C$600,2,0),"")</f>
        <v/>
      </c>
      <c r="L1811" s="52"/>
      <c r="N1811" s="21" t="str">
        <f t="shared" si="57"/>
        <v/>
      </c>
      <c r="O1811" s="22" t="str">
        <f>_xlfn.IFNA((VLOOKUP(F1811,help!$C$2:$F$12,4,0))*(N1811*24),"")</f>
        <v/>
      </c>
      <c r="AP1811" s="17">
        <f t="shared" si="58"/>
        <v>0</v>
      </c>
    </row>
    <row r="1812" spans="2:42" ht="33" x14ac:dyDescent="0.25">
      <c r="B1812" s="13">
        <f>COUNTIFS($E$3:E1812,'تقرير منتج تام'!$E$4)</f>
        <v>8</v>
      </c>
      <c r="C1812" s="37"/>
      <c r="D1812" s="38"/>
      <c r="E1812" s="42"/>
      <c r="F1812" s="39"/>
      <c r="G1812" s="40"/>
      <c r="H1812" s="40"/>
      <c r="I1812" s="41"/>
      <c r="J1812" s="41"/>
      <c r="K1812" s="26" t="str">
        <f>_xlfn.IFNA(VLOOKUP(E1812,الاوردرات!$B$1:$C$600,2,0),"")</f>
        <v/>
      </c>
      <c r="L1812" s="52"/>
      <c r="N1812" s="21" t="str">
        <f t="shared" si="57"/>
        <v/>
      </c>
      <c r="O1812" s="22" t="str">
        <f>_xlfn.IFNA((VLOOKUP(F1812,help!$C$2:$F$12,4,0))*(N1812*24),"")</f>
        <v/>
      </c>
      <c r="AP1812" s="17">
        <f t="shared" si="58"/>
        <v>0</v>
      </c>
    </row>
    <row r="1813" spans="2:42" ht="33" x14ac:dyDescent="0.25">
      <c r="B1813" s="13">
        <f>COUNTIFS($E$3:E1813,'تقرير منتج تام'!$E$4)</f>
        <v>8</v>
      </c>
      <c r="C1813" s="37"/>
      <c r="D1813" s="38"/>
      <c r="E1813" s="42"/>
      <c r="F1813" s="39"/>
      <c r="G1813" s="40"/>
      <c r="H1813" s="40"/>
      <c r="I1813" s="41"/>
      <c r="J1813" s="41"/>
      <c r="K1813" s="26" t="str">
        <f>_xlfn.IFNA(VLOOKUP(E1813,الاوردرات!$B$1:$C$600,2,0),"")</f>
        <v/>
      </c>
      <c r="L1813" s="52"/>
      <c r="N1813" s="21" t="str">
        <f t="shared" si="57"/>
        <v/>
      </c>
      <c r="O1813" s="22" t="str">
        <f>_xlfn.IFNA((VLOOKUP(F1813,help!$C$2:$F$12,4,0))*(N1813*24),"")</f>
        <v/>
      </c>
      <c r="AP1813" s="17">
        <f t="shared" si="58"/>
        <v>0</v>
      </c>
    </row>
    <row r="1814" spans="2:42" ht="33" x14ac:dyDescent="0.25">
      <c r="B1814" s="13">
        <f>COUNTIFS($E$3:E1814,'تقرير منتج تام'!$E$4)</f>
        <v>8</v>
      </c>
      <c r="C1814" s="37"/>
      <c r="D1814" s="38"/>
      <c r="E1814" s="42"/>
      <c r="F1814" s="39"/>
      <c r="G1814" s="40"/>
      <c r="H1814" s="40"/>
      <c r="I1814" s="41"/>
      <c r="J1814" s="41"/>
      <c r="K1814" s="26" t="str">
        <f>_xlfn.IFNA(VLOOKUP(E1814,الاوردرات!$B$1:$C$600,2,0),"")</f>
        <v/>
      </c>
      <c r="L1814" s="52"/>
      <c r="N1814" s="21" t="str">
        <f t="shared" si="57"/>
        <v/>
      </c>
      <c r="O1814" s="22" t="str">
        <f>_xlfn.IFNA((VLOOKUP(F1814,help!$C$2:$F$12,4,0))*(N1814*24),"")</f>
        <v/>
      </c>
      <c r="AP1814" s="17">
        <f t="shared" si="58"/>
        <v>0</v>
      </c>
    </row>
    <row r="1815" spans="2:42" ht="33" x14ac:dyDescent="0.25">
      <c r="B1815" s="13">
        <f>COUNTIFS($E$3:E1815,'تقرير منتج تام'!$E$4)</f>
        <v>8</v>
      </c>
      <c r="C1815" s="37"/>
      <c r="D1815" s="38"/>
      <c r="E1815" s="42"/>
      <c r="F1815" s="39"/>
      <c r="G1815" s="40"/>
      <c r="H1815" s="40"/>
      <c r="I1815" s="41"/>
      <c r="J1815" s="41"/>
      <c r="K1815" s="26" t="str">
        <f>_xlfn.IFNA(VLOOKUP(E1815,الاوردرات!$B$1:$C$600,2,0),"")</f>
        <v/>
      </c>
      <c r="L1815" s="52"/>
      <c r="N1815" s="21" t="str">
        <f t="shared" si="57"/>
        <v/>
      </c>
      <c r="O1815" s="22" t="str">
        <f>_xlfn.IFNA((VLOOKUP(F1815,help!$C$2:$F$12,4,0))*(N1815*24),"")</f>
        <v/>
      </c>
      <c r="AP1815" s="17">
        <f t="shared" si="58"/>
        <v>0</v>
      </c>
    </row>
    <row r="1816" spans="2:42" ht="33" x14ac:dyDescent="0.25">
      <c r="B1816" s="13">
        <f>COUNTIFS($E$3:E1816,'تقرير منتج تام'!$E$4)</f>
        <v>8</v>
      </c>
      <c r="C1816" s="37"/>
      <c r="D1816" s="38"/>
      <c r="E1816" s="42"/>
      <c r="F1816" s="39"/>
      <c r="G1816" s="40"/>
      <c r="H1816" s="40"/>
      <c r="I1816" s="41"/>
      <c r="J1816" s="41"/>
      <c r="K1816" s="26" t="str">
        <f>_xlfn.IFNA(VLOOKUP(E1816,الاوردرات!$B$1:$C$600,2,0),"")</f>
        <v/>
      </c>
      <c r="L1816" s="52"/>
      <c r="N1816" s="21" t="str">
        <f t="shared" si="57"/>
        <v/>
      </c>
      <c r="O1816" s="22" t="str">
        <f>_xlfn.IFNA((VLOOKUP(F1816,help!$C$2:$F$12,4,0))*(N1816*24),"")</f>
        <v/>
      </c>
      <c r="AP1816" s="17">
        <f t="shared" si="58"/>
        <v>0</v>
      </c>
    </row>
    <row r="1817" spans="2:42" ht="33" x14ac:dyDescent="0.25">
      <c r="B1817" s="13">
        <f>COUNTIFS($E$3:E1817,'تقرير منتج تام'!$E$4)</f>
        <v>8</v>
      </c>
      <c r="C1817" s="37"/>
      <c r="D1817" s="38"/>
      <c r="E1817" s="42"/>
      <c r="F1817" s="39"/>
      <c r="G1817" s="40"/>
      <c r="H1817" s="40"/>
      <c r="I1817" s="41"/>
      <c r="J1817" s="41"/>
      <c r="K1817" s="26" t="str">
        <f>_xlfn.IFNA(VLOOKUP(E1817,الاوردرات!$B$1:$C$600,2,0),"")</f>
        <v/>
      </c>
      <c r="L1817" s="52"/>
      <c r="N1817" s="21" t="str">
        <f t="shared" si="57"/>
        <v/>
      </c>
      <c r="O1817" s="22" t="str">
        <f>_xlfn.IFNA((VLOOKUP(F1817,help!$C$2:$F$12,4,0))*(N1817*24),"")</f>
        <v/>
      </c>
      <c r="AP1817" s="17">
        <f t="shared" si="58"/>
        <v>0</v>
      </c>
    </row>
    <row r="1818" spans="2:42" ht="33" x14ac:dyDescent="0.25">
      <c r="B1818" s="13">
        <f>COUNTIFS($E$3:E1818,'تقرير منتج تام'!$E$4)</f>
        <v>8</v>
      </c>
      <c r="C1818" s="37"/>
      <c r="D1818" s="38"/>
      <c r="E1818" s="42"/>
      <c r="F1818" s="39"/>
      <c r="G1818" s="40"/>
      <c r="H1818" s="40"/>
      <c r="I1818" s="41"/>
      <c r="J1818" s="41"/>
      <c r="K1818" s="26" t="str">
        <f>_xlfn.IFNA(VLOOKUP(E1818,الاوردرات!$B$1:$C$600,2,0),"")</f>
        <v/>
      </c>
      <c r="L1818" s="52"/>
      <c r="N1818" s="21" t="str">
        <f t="shared" si="57"/>
        <v/>
      </c>
      <c r="O1818" s="22" t="str">
        <f>_xlfn.IFNA((VLOOKUP(F1818,help!$C$2:$F$12,4,0))*(N1818*24),"")</f>
        <v/>
      </c>
      <c r="AP1818" s="17">
        <f t="shared" si="58"/>
        <v>0</v>
      </c>
    </row>
    <row r="1819" spans="2:42" ht="33" x14ac:dyDescent="0.25">
      <c r="B1819" s="13">
        <f>COUNTIFS($E$3:E1819,'تقرير منتج تام'!$E$4)</f>
        <v>8</v>
      </c>
      <c r="C1819" s="37"/>
      <c r="D1819" s="38"/>
      <c r="E1819" s="42"/>
      <c r="F1819" s="39"/>
      <c r="G1819" s="40"/>
      <c r="H1819" s="40"/>
      <c r="I1819" s="41"/>
      <c r="J1819" s="41"/>
      <c r="K1819" s="26" t="str">
        <f>_xlfn.IFNA(VLOOKUP(E1819,الاوردرات!$B$1:$C$600,2,0),"")</f>
        <v/>
      </c>
      <c r="L1819" s="52"/>
      <c r="N1819" s="21" t="str">
        <f t="shared" si="57"/>
        <v/>
      </c>
      <c r="O1819" s="22" t="str">
        <f>_xlfn.IFNA((VLOOKUP(F1819,help!$C$2:$F$12,4,0))*(N1819*24),"")</f>
        <v/>
      </c>
      <c r="AP1819" s="17">
        <f t="shared" si="58"/>
        <v>0</v>
      </c>
    </row>
    <row r="1820" spans="2:42" ht="33" x14ac:dyDescent="0.25">
      <c r="B1820" s="13">
        <f>COUNTIFS($E$3:E1820,'تقرير منتج تام'!$E$4)</f>
        <v>8</v>
      </c>
      <c r="C1820" s="37"/>
      <c r="D1820" s="38"/>
      <c r="E1820" s="42"/>
      <c r="F1820" s="39"/>
      <c r="G1820" s="40"/>
      <c r="H1820" s="40"/>
      <c r="I1820" s="41"/>
      <c r="J1820" s="41"/>
      <c r="K1820" s="26" t="str">
        <f>_xlfn.IFNA(VLOOKUP(E1820,الاوردرات!$B$1:$C$600,2,0),"")</f>
        <v/>
      </c>
      <c r="L1820" s="52"/>
      <c r="N1820" s="21" t="str">
        <f t="shared" si="57"/>
        <v/>
      </c>
      <c r="O1820" s="22" t="str">
        <f>_xlfn.IFNA((VLOOKUP(F1820,help!$C$2:$F$12,4,0))*(N1820*24),"")</f>
        <v/>
      </c>
      <c r="AP1820" s="17">
        <f t="shared" si="58"/>
        <v>0</v>
      </c>
    </row>
    <row r="1821" spans="2:42" ht="33" x14ac:dyDescent="0.25">
      <c r="B1821" s="13">
        <f>COUNTIFS($E$3:E1821,'تقرير منتج تام'!$E$4)</f>
        <v>8</v>
      </c>
      <c r="C1821" s="37"/>
      <c r="D1821" s="38"/>
      <c r="E1821" s="42"/>
      <c r="F1821" s="39"/>
      <c r="G1821" s="40"/>
      <c r="H1821" s="40"/>
      <c r="I1821" s="41"/>
      <c r="J1821" s="41"/>
      <c r="K1821" s="26" t="str">
        <f>_xlfn.IFNA(VLOOKUP(E1821,الاوردرات!$B$1:$C$600,2,0),"")</f>
        <v/>
      </c>
      <c r="L1821" s="52"/>
      <c r="N1821" s="21" t="str">
        <f t="shared" si="57"/>
        <v/>
      </c>
      <c r="O1821" s="22" t="str">
        <f>_xlfn.IFNA((VLOOKUP(F1821,help!$C$2:$F$12,4,0))*(N1821*24),"")</f>
        <v/>
      </c>
      <c r="AP1821" s="17">
        <f t="shared" si="58"/>
        <v>0</v>
      </c>
    </row>
    <row r="1822" spans="2:42" ht="33" x14ac:dyDescent="0.25">
      <c r="B1822" s="13">
        <f>COUNTIFS($E$3:E1822,'تقرير منتج تام'!$E$4)</f>
        <v>8</v>
      </c>
      <c r="C1822" s="37"/>
      <c r="D1822" s="37"/>
      <c r="E1822" s="37"/>
      <c r="F1822" s="39"/>
      <c r="G1822" s="40"/>
      <c r="H1822" s="40"/>
      <c r="I1822" s="41"/>
      <c r="J1822" s="41"/>
      <c r="K1822" s="26" t="str">
        <f>_xlfn.IFNA(VLOOKUP(E1822,الاوردرات!$B$1:$C$600,2,0),"")</f>
        <v/>
      </c>
      <c r="L1822" s="52"/>
      <c r="N1822" s="21" t="str">
        <f t="shared" si="57"/>
        <v/>
      </c>
      <c r="O1822" s="22" t="str">
        <f>_xlfn.IFNA((VLOOKUP(F1822,help!$C$2:$F$12,4,0))*(N1822*24),"")</f>
        <v/>
      </c>
      <c r="AP1822" s="17">
        <f t="shared" si="58"/>
        <v>0</v>
      </c>
    </row>
    <row r="1823" spans="2:42" ht="33" x14ac:dyDescent="0.25">
      <c r="B1823" s="13">
        <f>COUNTIFS($E$3:E1823,'تقرير منتج تام'!$E$4)</f>
        <v>8</v>
      </c>
      <c r="C1823" s="37"/>
      <c r="D1823" s="37"/>
      <c r="E1823" s="37"/>
      <c r="F1823" s="39"/>
      <c r="G1823" s="40"/>
      <c r="H1823" s="40"/>
      <c r="I1823" s="41"/>
      <c r="J1823" s="41"/>
      <c r="K1823" s="26" t="str">
        <f>_xlfn.IFNA(VLOOKUP(E1823,الاوردرات!$B$1:$C$600,2,0),"")</f>
        <v/>
      </c>
      <c r="L1823" s="52"/>
      <c r="N1823" s="21" t="str">
        <f t="shared" si="57"/>
        <v/>
      </c>
      <c r="O1823" s="22" t="str">
        <f>_xlfn.IFNA((VLOOKUP(F1823,help!$C$2:$F$12,4,0))*(N1823*24),"")</f>
        <v/>
      </c>
      <c r="AP1823" s="17">
        <f t="shared" si="58"/>
        <v>0</v>
      </c>
    </row>
    <row r="1824" spans="2:42" ht="33" x14ac:dyDescent="0.25">
      <c r="B1824" s="13">
        <f>COUNTIFS($E$3:E1824,'تقرير منتج تام'!$E$4)</f>
        <v>8</v>
      </c>
      <c r="C1824" s="37"/>
      <c r="D1824" s="37"/>
      <c r="E1824" s="37"/>
      <c r="F1824" s="39"/>
      <c r="G1824" s="40"/>
      <c r="H1824" s="40"/>
      <c r="I1824" s="41"/>
      <c r="J1824" s="41"/>
      <c r="K1824" s="26" t="str">
        <f>_xlfn.IFNA(VLOOKUP(E1824,الاوردرات!$B$1:$C$600,2,0),"")</f>
        <v/>
      </c>
      <c r="L1824" s="52"/>
      <c r="N1824" s="21" t="str">
        <f t="shared" si="57"/>
        <v/>
      </c>
      <c r="O1824" s="22" t="str">
        <f>_xlfn.IFNA((VLOOKUP(F1824,help!$C$2:$F$12,4,0))*(N1824*24),"")</f>
        <v/>
      </c>
      <c r="AP1824" s="17">
        <f t="shared" si="58"/>
        <v>0</v>
      </c>
    </row>
    <row r="1825" spans="2:42" ht="33" x14ac:dyDescent="0.25">
      <c r="B1825" s="13">
        <f>COUNTIFS($E$3:E1825,'تقرير منتج تام'!$E$4)</f>
        <v>8</v>
      </c>
      <c r="C1825" s="37"/>
      <c r="D1825" s="37"/>
      <c r="E1825" s="37"/>
      <c r="F1825" s="39"/>
      <c r="G1825" s="40"/>
      <c r="H1825" s="40"/>
      <c r="I1825" s="41"/>
      <c r="J1825" s="41"/>
      <c r="K1825" s="26" t="str">
        <f>_xlfn.IFNA(VLOOKUP(E1825,الاوردرات!$B$1:$C$600,2,0),"")</f>
        <v/>
      </c>
      <c r="L1825" s="52"/>
      <c r="N1825" s="21" t="str">
        <f t="shared" si="57"/>
        <v/>
      </c>
      <c r="O1825" s="22" t="str">
        <f>_xlfn.IFNA((VLOOKUP(F1825,help!$C$2:$F$12,4,0))*(N1825*24),"")</f>
        <v/>
      </c>
      <c r="AP1825" s="17">
        <f t="shared" si="58"/>
        <v>0</v>
      </c>
    </row>
    <row r="1826" spans="2:42" ht="33" x14ac:dyDescent="0.25">
      <c r="B1826" s="13">
        <f>COUNTIFS($E$3:E1826,'تقرير منتج تام'!$E$4)</f>
        <v>8</v>
      </c>
      <c r="C1826" s="37"/>
      <c r="D1826" s="37"/>
      <c r="E1826" s="37"/>
      <c r="F1826" s="39"/>
      <c r="G1826" s="40"/>
      <c r="H1826" s="40"/>
      <c r="I1826" s="41"/>
      <c r="J1826" s="41"/>
      <c r="K1826" s="26" t="str">
        <f>_xlfn.IFNA(VLOOKUP(E1826,الاوردرات!$B$1:$C$600,2,0),"")</f>
        <v/>
      </c>
      <c r="L1826" s="52"/>
      <c r="N1826" s="21" t="str">
        <f t="shared" si="57"/>
        <v/>
      </c>
      <c r="O1826" s="22" t="str">
        <f>_xlfn.IFNA((VLOOKUP(F1826,help!$C$2:$F$12,4,0))*(N1826*24),"")</f>
        <v/>
      </c>
      <c r="AP1826" s="17">
        <f t="shared" si="58"/>
        <v>0</v>
      </c>
    </row>
    <row r="1827" spans="2:42" ht="33" x14ac:dyDescent="0.25">
      <c r="B1827" s="13">
        <f>COUNTIFS($E$3:E1827,'تقرير منتج تام'!$E$4)</f>
        <v>8</v>
      </c>
      <c r="C1827" s="37"/>
      <c r="D1827" s="37"/>
      <c r="E1827" s="37"/>
      <c r="F1827" s="39"/>
      <c r="G1827" s="40"/>
      <c r="H1827" s="40"/>
      <c r="I1827" s="41"/>
      <c r="J1827" s="41"/>
      <c r="K1827" s="26" t="str">
        <f>_xlfn.IFNA(VLOOKUP(E1827,الاوردرات!$B$1:$C$600,2,0),"")</f>
        <v/>
      </c>
      <c r="L1827" s="52"/>
      <c r="N1827" s="21" t="str">
        <f t="shared" si="57"/>
        <v/>
      </c>
      <c r="O1827" s="22" t="str">
        <f>_xlfn.IFNA((VLOOKUP(F1827,help!$C$2:$F$12,4,0))*(N1827*24),"")</f>
        <v/>
      </c>
      <c r="AP1827" s="17">
        <f t="shared" si="58"/>
        <v>0</v>
      </c>
    </row>
    <row r="1828" spans="2:42" ht="33" x14ac:dyDescent="0.25">
      <c r="B1828" s="13">
        <f>COUNTIFS($E$3:E1828,'تقرير منتج تام'!$E$4)</f>
        <v>8</v>
      </c>
      <c r="C1828" s="37"/>
      <c r="D1828" s="37"/>
      <c r="E1828" s="37"/>
      <c r="F1828" s="39"/>
      <c r="G1828" s="40"/>
      <c r="H1828" s="40"/>
      <c r="I1828" s="41"/>
      <c r="J1828" s="41"/>
      <c r="K1828" s="26" t="str">
        <f>_xlfn.IFNA(VLOOKUP(E1828,الاوردرات!$B$1:$C$600,2,0),"")</f>
        <v/>
      </c>
      <c r="L1828" s="52"/>
      <c r="N1828" s="21" t="str">
        <f t="shared" si="57"/>
        <v/>
      </c>
      <c r="O1828" s="22" t="str">
        <f>_xlfn.IFNA((VLOOKUP(F1828,help!$C$2:$F$12,4,0))*(N1828*24),"")</f>
        <v/>
      </c>
      <c r="AP1828" s="17">
        <f t="shared" si="58"/>
        <v>0</v>
      </c>
    </row>
    <row r="1829" spans="2:42" ht="33" x14ac:dyDescent="0.25">
      <c r="B1829" s="13">
        <f>COUNTIFS($E$3:E1829,'تقرير منتج تام'!$E$4)</f>
        <v>8</v>
      </c>
      <c r="C1829" s="37"/>
      <c r="D1829" s="37"/>
      <c r="E1829" s="37"/>
      <c r="F1829" s="39"/>
      <c r="G1829" s="40"/>
      <c r="H1829" s="40"/>
      <c r="I1829" s="41"/>
      <c r="J1829" s="41"/>
      <c r="K1829" s="26" t="str">
        <f>_xlfn.IFNA(VLOOKUP(E1829,الاوردرات!$B$1:$C$600,2,0),"")</f>
        <v/>
      </c>
      <c r="L1829" s="52"/>
      <c r="N1829" s="21" t="str">
        <f t="shared" si="57"/>
        <v/>
      </c>
      <c r="O1829" s="22" t="str">
        <f>_xlfn.IFNA((VLOOKUP(F1829,help!$C$2:$F$12,4,0))*(N1829*24),"")</f>
        <v/>
      </c>
      <c r="AP1829" s="17">
        <f t="shared" si="58"/>
        <v>0</v>
      </c>
    </row>
    <row r="1830" spans="2:42" ht="33" x14ac:dyDescent="0.25">
      <c r="B1830" s="13">
        <f>COUNTIFS($E$3:E1830,'تقرير منتج تام'!$E$4)</f>
        <v>8</v>
      </c>
      <c r="C1830" s="37"/>
      <c r="D1830" s="37"/>
      <c r="E1830" s="37"/>
      <c r="F1830" s="39"/>
      <c r="G1830" s="40"/>
      <c r="H1830" s="40"/>
      <c r="I1830" s="41"/>
      <c r="J1830" s="41"/>
      <c r="K1830" s="26" t="str">
        <f>_xlfn.IFNA(VLOOKUP(E1830,الاوردرات!$B$1:$C$600,2,0),"")</f>
        <v/>
      </c>
      <c r="L1830" s="52"/>
      <c r="N1830" s="21" t="str">
        <f t="shared" si="57"/>
        <v/>
      </c>
      <c r="O1830" s="22" t="str">
        <f>_xlfn.IFNA((VLOOKUP(F1830,help!$C$2:$F$12,4,0))*(N1830*24),"")</f>
        <v/>
      </c>
      <c r="AP1830" s="17">
        <f t="shared" si="58"/>
        <v>0</v>
      </c>
    </row>
    <row r="1831" spans="2:42" ht="33" x14ac:dyDescent="0.25">
      <c r="B1831" s="13">
        <f>COUNTIFS($E$3:E1831,'تقرير منتج تام'!$E$4)</f>
        <v>8</v>
      </c>
      <c r="C1831" s="37"/>
      <c r="D1831" s="37"/>
      <c r="E1831" s="37"/>
      <c r="F1831" s="39"/>
      <c r="G1831" s="40"/>
      <c r="H1831" s="40"/>
      <c r="I1831" s="41"/>
      <c r="J1831" s="41"/>
      <c r="K1831" s="26" t="str">
        <f>_xlfn.IFNA(VLOOKUP(E1831,الاوردرات!$B$1:$C$600,2,0),"")</f>
        <v/>
      </c>
      <c r="L1831" s="52"/>
      <c r="N1831" s="21" t="str">
        <f t="shared" si="57"/>
        <v/>
      </c>
      <c r="O1831" s="22" t="str">
        <f>_xlfn.IFNA((VLOOKUP(F1831,help!$C$2:$F$12,4,0))*(N1831*24),"")</f>
        <v/>
      </c>
      <c r="AP1831" s="17">
        <f t="shared" si="58"/>
        <v>0</v>
      </c>
    </row>
    <row r="1832" spans="2:42" ht="33" x14ac:dyDescent="0.25">
      <c r="B1832" s="13">
        <f>COUNTIFS($E$3:E1832,'تقرير منتج تام'!$E$4)</f>
        <v>8</v>
      </c>
      <c r="C1832" s="37"/>
      <c r="D1832" s="37"/>
      <c r="E1832" s="37"/>
      <c r="F1832" s="39"/>
      <c r="G1832" s="40"/>
      <c r="H1832" s="40"/>
      <c r="I1832" s="41"/>
      <c r="J1832" s="41"/>
      <c r="K1832" s="26" t="str">
        <f>_xlfn.IFNA(VLOOKUP(E1832,الاوردرات!$B$1:$C$600,2,0),"")</f>
        <v/>
      </c>
      <c r="L1832" s="52"/>
      <c r="N1832" s="21" t="str">
        <f t="shared" si="57"/>
        <v/>
      </c>
      <c r="O1832" s="22" t="str">
        <f>_xlfn.IFNA((VLOOKUP(F1832,help!$C$2:$F$12,4,0))*(N1832*24),"")</f>
        <v/>
      </c>
      <c r="AP1832" s="17">
        <f t="shared" si="58"/>
        <v>0</v>
      </c>
    </row>
    <row r="1833" spans="2:42" ht="33" x14ac:dyDescent="0.25">
      <c r="B1833" s="13">
        <f>COUNTIFS($E$3:E1833,'تقرير منتج تام'!$E$4)</f>
        <v>8</v>
      </c>
      <c r="C1833" s="37"/>
      <c r="D1833" s="37"/>
      <c r="E1833" s="37"/>
      <c r="F1833" s="39"/>
      <c r="G1833" s="40"/>
      <c r="H1833" s="40"/>
      <c r="I1833" s="41"/>
      <c r="J1833" s="41"/>
      <c r="K1833" s="26" t="str">
        <f>_xlfn.IFNA(VLOOKUP(E1833,الاوردرات!$B$1:$C$600,2,0),"")</f>
        <v/>
      </c>
      <c r="L1833" s="52"/>
      <c r="N1833" s="21" t="str">
        <f t="shared" si="57"/>
        <v/>
      </c>
      <c r="O1833" s="22" t="str">
        <f>_xlfn.IFNA((VLOOKUP(F1833,help!$C$2:$F$12,4,0))*(N1833*24),"")</f>
        <v/>
      </c>
      <c r="AP1833" s="17">
        <f t="shared" si="58"/>
        <v>0</v>
      </c>
    </row>
    <row r="1834" spans="2:42" ht="33" x14ac:dyDescent="0.25">
      <c r="B1834" s="13">
        <f>COUNTIFS($E$3:E1834,'تقرير منتج تام'!$E$4)</f>
        <v>8</v>
      </c>
      <c r="C1834" s="37"/>
      <c r="D1834" s="37"/>
      <c r="E1834" s="37"/>
      <c r="F1834" s="39"/>
      <c r="G1834" s="40"/>
      <c r="H1834" s="40"/>
      <c r="I1834" s="41"/>
      <c r="J1834" s="41"/>
      <c r="K1834" s="26" t="str">
        <f>_xlfn.IFNA(VLOOKUP(E1834,الاوردرات!$B$1:$C$600,2,0),"")</f>
        <v/>
      </c>
      <c r="L1834" s="52"/>
      <c r="N1834" s="21" t="str">
        <f t="shared" si="57"/>
        <v/>
      </c>
      <c r="O1834" s="22" t="str">
        <f>_xlfn.IFNA((VLOOKUP(F1834,help!$C$2:$F$12,4,0))*(N1834*24),"")</f>
        <v/>
      </c>
      <c r="AP1834" s="17">
        <f t="shared" si="58"/>
        <v>0</v>
      </c>
    </row>
    <row r="1835" spans="2:42" ht="33" x14ac:dyDescent="0.25">
      <c r="B1835" s="13">
        <f>COUNTIFS($E$3:E1835,'تقرير منتج تام'!$E$4)</f>
        <v>8</v>
      </c>
      <c r="C1835" s="37"/>
      <c r="D1835" s="37"/>
      <c r="E1835" s="37"/>
      <c r="F1835" s="39"/>
      <c r="G1835" s="40"/>
      <c r="H1835" s="40"/>
      <c r="I1835" s="41"/>
      <c r="J1835" s="41"/>
      <c r="K1835" s="26" t="str">
        <f>_xlfn.IFNA(VLOOKUP(E1835,الاوردرات!$B$1:$C$600,2,0),"")</f>
        <v/>
      </c>
      <c r="L1835" s="52"/>
      <c r="N1835" s="21" t="str">
        <f t="shared" si="57"/>
        <v/>
      </c>
      <c r="O1835" s="22" t="str">
        <f>_xlfn.IFNA((VLOOKUP(F1835,help!$C$2:$F$12,4,0))*(N1835*24),"")</f>
        <v/>
      </c>
      <c r="AP1835" s="17">
        <f t="shared" si="58"/>
        <v>0</v>
      </c>
    </row>
    <row r="1836" spans="2:42" ht="33" x14ac:dyDescent="0.25">
      <c r="B1836" s="13">
        <f>COUNTIFS($E$3:E1836,'تقرير منتج تام'!$E$4)</f>
        <v>8</v>
      </c>
      <c r="C1836" s="37"/>
      <c r="D1836" s="37"/>
      <c r="E1836" s="37"/>
      <c r="F1836" s="39"/>
      <c r="G1836" s="40"/>
      <c r="H1836" s="40"/>
      <c r="I1836" s="41"/>
      <c r="J1836" s="41"/>
      <c r="K1836" s="26" t="str">
        <f>_xlfn.IFNA(VLOOKUP(E1836,الاوردرات!$B$1:$C$600,2,0),"")</f>
        <v/>
      </c>
      <c r="L1836" s="52"/>
      <c r="N1836" s="21" t="str">
        <f t="shared" si="57"/>
        <v/>
      </c>
      <c r="O1836" s="22" t="str">
        <f>_xlfn.IFNA((VLOOKUP(F1836,help!$C$2:$F$12,4,0))*(N1836*24),"")</f>
        <v/>
      </c>
      <c r="AP1836" s="17">
        <f t="shared" si="58"/>
        <v>0</v>
      </c>
    </row>
    <row r="1837" spans="2:42" ht="33" x14ac:dyDescent="0.25">
      <c r="B1837" s="13">
        <f>COUNTIFS($E$3:E1837,'تقرير منتج تام'!$E$4)</f>
        <v>8</v>
      </c>
      <c r="C1837" s="37"/>
      <c r="D1837" s="37"/>
      <c r="E1837" s="37"/>
      <c r="F1837" s="39"/>
      <c r="G1837" s="40"/>
      <c r="H1837" s="40"/>
      <c r="I1837" s="41"/>
      <c r="J1837" s="41"/>
      <c r="K1837" s="26" t="str">
        <f>_xlfn.IFNA(VLOOKUP(E1837,الاوردرات!$B$1:$C$600,2,0),"")</f>
        <v/>
      </c>
      <c r="L1837" s="52"/>
      <c r="N1837" s="21" t="str">
        <f t="shared" si="57"/>
        <v/>
      </c>
      <c r="O1837" s="22" t="str">
        <f>_xlfn.IFNA((VLOOKUP(F1837,help!$C$2:$F$12,4,0))*(N1837*24),"")</f>
        <v/>
      </c>
      <c r="AP1837" s="17">
        <f t="shared" si="58"/>
        <v>0</v>
      </c>
    </row>
    <row r="1838" spans="2:42" ht="33" x14ac:dyDescent="0.25">
      <c r="B1838" s="13">
        <f>COUNTIFS($E$3:E1838,'تقرير منتج تام'!$E$4)</f>
        <v>8</v>
      </c>
      <c r="C1838" s="37"/>
      <c r="D1838" s="37"/>
      <c r="E1838" s="37"/>
      <c r="F1838" s="39"/>
      <c r="G1838" s="40"/>
      <c r="H1838" s="40"/>
      <c r="I1838" s="41"/>
      <c r="J1838" s="41"/>
      <c r="K1838" s="26" t="str">
        <f>_xlfn.IFNA(VLOOKUP(E1838,الاوردرات!$B$1:$C$600,2,0),"")</f>
        <v/>
      </c>
      <c r="L1838" s="52"/>
      <c r="N1838" s="21" t="str">
        <f t="shared" si="57"/>
        <v/>
      </c>
      <c r="O1838" s="22" t="str">
        <f>_xlfn.IFNA((VLOOKUP(F1838,help!$C$2:$F$12,4,0))*(N1838*24),"")</f>
        <v/>
      </c>
      <c r="AP1838" s="17">
        <f t="shared" si="58"/>
        <v>0</v>
      </c>
    </row>
    <row r="1839" spans="2:42" ht="33" x14ac:dyDescent="0.25">
      <c r="B1839" s="13">
        <f>COUNTIFS($E$3:E1839,'تقرير منتج تام'!$E$4)</f>
        <v>8</v>
      </c>
      <c r="C1839" s="37"/>
      <c r="D1839" s="37"/>
      <c r="E1839" s="37"/>
      <c r="F1839" s="39"/>
      <c r="G1839" s="40"/>
      <c r="H1839" s="40"/>
      <c r="I1839" s="41"/>
      <c r="J1839" s="41"/>
      <c r="K1839" s="26" t="str">
        <f>_xlfn.IFNA(VLOOKUP(E1839,الاوردرات!$B$1:$C$600,2,0),"")</f>
        <v/>
      </c>
      <c r="L1839" s="52"/>
      <c r="N1839" s="21" t="str">
        <f t="shared" si="57"/>
        <v/>
      </c>
      <c r="O1839" s="22" t="str">
        <f>_xlfn.IFNA((VLOOKUP(F1839,help!$C$2:$F$12,4,0))*(N1839*24),"")</f>
        <v/>
      </c>
      <c r="AP1839" s="17">
        <f t="shared" si="58"/>
        <v>0</v>
      </c>
    </row>
    <row r="1840" spans="2:42" ht="33" x14ac:dyDescent="0.25">
      <c r="B1840" s="13">
        <f>COUNTIFS($E$3:E1840,'تقرير منتج تام'!$E$4)</f>
        <v>8</v>
      </c>
      <c r="C1840" s="37"/>
      <c r="D1840" s="37"/>
      <c r="E1840" s="37"/>
      <c r="F1840" s="39"/>
      <c r="G1840" s="40"/>
      <c r="H1840" s="40"/>
      <c r="I1840" s="41"/>
      <c r="J1840" s="41"/>
      <c r="K1840" s="26" t="str">
        <f>_xlfn.IFNA(VLOOKUP(E1840,الاوردرات!$B$1:$C$600,2,0),"")</f>
        <v/>
      </c>
      <c r="L1840" s="52"/>
      <c r="N1840" s="21" t="str">
        <f t="shared" si="57"/>
        <v/>
      </c>
      <c r="O1840" s="22" t="str">
        <f>_xlfn.IFNA((VLOOKUP(F1840,help!$C$2:$F$12,4,0))*(N1840*24),"")</f>
        <v/>
      </c>
      <c r="AP1840" s="17">
        <f t="shared" si="58"/>
        <v>0</v>
      </c>
    </row>
    <row r="1841" spans="2:42" ht="33" x14ac:dyDescent="0.25">
      <c r="B1841" s="13">
        <f>COUNTIFS($E$3:E1841,'تقرير منتج تام'!$E$4)</f>
        <v>8</v>
      </c>
      <c r="C1841" s="37"/>
      <c r="D1841" s="37"/>
      <c r="E1841" s="37"/>
      <c r="F1841" s="39"/>
      <c r="G1841" s="40"/>
      <c r="H1841" s="40"/>
      <c r="I1841" s="41"/>
      <c r="J1841" s="41"/>
      <c r="K1841" s="26" t="str">
        <f>_xlfn.IFNA(VLOOKUP(E1841,الاوردرات!$B$1:$C$600,2,0),"")</f>
        <v/>
      </c>
      <c r="L1841" s="52"/>
      <c r="N1841" s="21" t="str">
        <f t="shared" si="57"/>
        <v/>
      </c>
      <c r="O1841" s="22" t="str">
        <f>_xlfn.IFNA((VLOOKUP(F1841,help!$C$2:$F$12,4,0))*(N1841*24),"")</f>
        <v/>
      </c>
      <c r="AP1841" s="17">
        <f t="shared" si="58"/>
        <v>0</v>
      </c>
    </row>
    <row r="1842" spans="2:42" ht="33" x14ac:dyDescent="0.25">
      <c r="B1842" s="13">
        <f>COUNTIFS($E$3:E1842,'تقرير منتج تام'!$E$4)</f>
        <v>8</v>
      </c>
      <c r="C1842" s="37"/>
      <c r="D1842" s="37"/>
      <c r="E1842" s="37"/>
      <c r="F1842" s="39"/>
      <c r="G1842" s="40"/>
      <c r="H1842" s="40"/>
      <c r="I1842" s="41"/>
      <c r="J1842" s="41"/>
      <c r="K1842" s="26" t="str">
        <f>_xlfn.IFNA(VLOOKUP(E1842,الاوردرات!$B$1:$C$600,2,0),"")</f>
        <v/>
      </c>
      <c r="L1842" s="52"/>
      <c r="N1842" s="21" t="str">
        <f t="shared" si="57"/>
        <v/>
      </c>
      <c r="O1842" s="22" t="str">
        <f>_xlfn.IFNA((VLOOKUP(F1842,help!$C$2:$F$12,4,0))*(N1842*24),"")</f>
        <v/>
      </c>
      <c r="AP1842" s="17">
        <f t="shared" si="58"/>
        <v>0</v>
      </c>
    </row>
    <row r="1843" spans="2:42" ht="33" x14ac:dyDescent="0.25">
      <c r="B1843" s="13">
        <f>COUNTIFS($E$3:E1843,'تقرير منتج تام'!$E$4)</f>
        <v>8</v>
      </c>
      <c r="C1843" s="37"/>
      <c r="D1843" s="37"/>
      <c r="E1843" s="37"/>
      <c r="F1843" s="39"/>
      <c r="G1843" s="40"/>
      <c r="H1843" s="40"/>
      <c r="I1843" s="41"/>
      <c r="J1843" s="41"/>
      <c r="K1843" s="26" t="str">
        <f>_xlfn.IFNA(VLOOKUP(E1843,الاوردرات!$B$1:$C$600,2,0),"")</f>
        <v/>
      </c>
      <c r="L1843" s="52"/>
      <c r="N1843" s="21" t="str">
        <f t="shared" si="57"/>
        <v/>
      </c>
      <c r="O1843" s="22" t="str">
        <f>_xlfn.IFNA((VLOOKUP(F1843,help!$C$2:$F$12,4,0))*(N1843*24),"")</f>
        <v/>
      </c>
      <c r="AP1843" s="17">
        <f t="shared" si="58"/>
        <v>0</v>
      </c>
    </row>
    <row r="1844" spans="2:42" ht="33" x14ac:dyDescent="0.25">
      <c r="B1844" s="13">
        <f>COUNTIFS($E$3:E1844,'تقرير منتج تام'!$E$4)</f>
        <v>8</v>
      </c>
      <c r="C1844" s="37"/>
      <c r="D1844" s="37"/>
      <c r="E1844" s="37"/>
      <c r="F1844" s="39"/>
      <c r="G1844" s="40"/>
      <c r="H1844" s="40"/>
      <c r="I1844" s="41"/>
      <c r="J1844" s="41"/>
      <c r="K1844" s="26" t="str">
        <f>_xlfn.IFNA(VLOOKUP(E1844,الاوردرات!$B$1:$C$600,2,0),"")</f>
        <v/>
      </c>
      <c r="L1844" s="52"/>
      <c r="N1844" s="21" t="str">
        <f t="shared" si="57"/>
        <v/>
      </c>
      <c r="O1844" s="22" t="str">
        <f>_xlfn.IFNA((VLOOKUP(F1844,help!$C$2:$F$12,4,0))*(N1844*24),"")</f>
        <v/>
      </c>
      <c r="AP1844" s="17">
        <f t="shared" si="58"/>
        <v>0</v>
      </c>
    </row>
    <row r="1845" spans="2:42" ht="33" x14ac:dyDescent="0.25">
      <c r="B1845" s="13">
        <f>COUNTIFS($E$3:E1845,'تقرير منتج تام'!$E$4)</f>
        <v>8</v>
      </c>
      <c r="C1845" s="37"/>
      <c r="D1845" s="37"/>
      <c r="E1845" s="37"/>
      <c r="F1845" s="39"/>
      <c r="G1845" s="40"/>
      <c r="H1845" s="40"/>
      <c r="I1845" s="41"/>
      <c r="J1845" s="41"/>
      <c r="K1845" s="26" t="str">
        <f>_xlfn.IFNA(VLOOKUP(E1845,الاوردرات!$B$1:$C$600,2,0),"")</f>
        <v/>
      </c>
      <c r="L1845" s="52"/>
      <c r="N1845" s="21" t="str">
        <f t="shared" si="57"/>
        <v/>
      </c>
      <c r="O1845" s="22" t="str">
        <f>_xlfn.IFNA((VLOOKUP(F1845,help!$C$2:$F$12,4,0))*(N1845*24),"")</f>
        <v/>
      </c>
      <c r="AP1845" s="17">
        <f t="shared" si="58"/>
        <v>0</v>
      </c>
    </row>
    <row r="1846" spans="2:42" ht="33" x14ac:dyDescent="0.25">
      <c r="B1846" s="13">
        <f>COUNTIFS($E$3:E1846,'تقرير منتج تام'!$E$4)</f>
        <v>8</v>
      </c>
      <c r="C1846" s="37"/>
      <c r="D1846" s="37"/>
      <c r="E1846" s="37"/>
      <c r="F1846" s="39"/>
      <c r="G1846" s="40"/>
      <c r="H1846" s="40"/>
      <c r="I1846" s="41"/>
      <c r="J1846" s="41"/>
      <c r="K1846" s="26" t="str">
        <f>_xlfn.IFNA(VLOOKUP(E1846,الاوردرات!$B$1:$C$600,2,0),"")</f>
        <v/>
      </c>
      <c r="L1846" s="52"/>
      <c r="N1846" s="21" t="str">
        <f t="shared" si="57"/>
        <v/>
      </c>
      <c r="O1846" s="22" t="str">
        <f>_xlfn.IFNA((VLOOKUP(F1846,help!$C$2:$F$12,4,0))*(N1846*24),"")</f>
        <v/>
      </c>
      <c r="AP1846" s="17">
        <f t="shared" si="58"/>
        <v>0</v>
      </c>
    </row>
    <row r="1847" spans="2:42" ht="33" x14ac:dyDescent="0.25">
      <c r="B1847" s="13">
        <f>COUNTIFS($E$3:E1847,'تقرير منتج تام'!$E$4)</f>
        <v>8</v>
      </c>
      <c r="C1847" s="37"/>
      <c r="D1847" s="37"/>
      <c r="E1847" s="37"/>
      <c r="F1847" s="39"/>
      <c r="G1847" s="40"/>
      <c r="H1847" s="40"/>
      <c r="I1847" s="41"/>
      <c r="J1847" s="41"/>
      <c r="K1847" s="26" t="str">
        <f>_xlfn.IFNA(VLOOKUP(E1847,الاوردرات!$B$1:$C$600,2,0),"")</f>
        <v/>
      </c>
      <c r="L1847" s="52"/>
      <c r="N1847" s="21" t="str">
        <f t="shared" ref="N1847:N1910" si="59">IF(I1847&lt;&gt;"",J1847-I1847,"")</f>
        <v/>
      </c>
      <c r="O1847" s="22" t="str">
        <f>_xlfn.IFNA((VLOOKUP(F1847,help!$C$2:$F$12,4,0))*(N1847*24),"")</f>
        <v/>
      </c>
      <c r="AP1847" s="17">
        <f t="shared" si="58"/>
        <v>0</v>
      </c>
    </row>
    <row r="1848" spans="2:42" ht="33" x14ac:dyDescent="0.25">
      <c r="B1848" s="13">
        <f>COUNTIFS($E$3:E1848,'تقرير منتج تام'!$E$4)</f>
        <v>8</v>
      </c>
      <c r="C1848" s="37"/>
      <c r="D1848" s="37"/>
      <c r="E1848" s="37"/>
      <c r="F1848" s="39"/>
      <c r="G1848" s="40"/>
      <c r="H1848" s="40"/>
      <c r="I1848" s="41"/>
      <c r="J1848" s="41"/>
      <c r="K1848" s="26" t="str">
        <f>_xlfn.IFNA(VLOOKUP(E1848,الاوردرات!$B$1:$C$600,2,0),"")</f>
        <v/>
      </c>
      <c r="L1848" s="52"/>
      <c r="N1848" s="21" t="str">
        <f t="shared" si="59"/>
        <v/>
      </c>
      <c r="O1848" s="22" t="str">
        <f>_xlfn.IFNA((VLOOKUP(F1848,help!$C$2:$F$12,4,0))*(N1848*24),"")</f>
        <v/>
      </c>
      <c r="AP1848" s="17">
        <f t="shared" si="58"/>
        <v>0</v>
      </c>
    </row>
    <row r="1849" spans="2:42" ht="33" x14ac:dyDescent="0.25">
      <c r="B1849" s="13">
        <f>COUNTIFS($E$3:E1849,'تقرير منتج تام'!$E$4)</f>
        <v>8</v>
      </c>
      <c r="C1849" s="37"/>
      <c r="D1849" s="37"/>
      <c r="E1849" s="37"/>
      <c r="F1849" s="39"/>
      <c r="G1849" s="40"/>
      <c r="H1849" s="40"/>
      <c r="I1849" s="41"/>
      <c r="J1849" s="41"/>
      <c r="K1849" s="26" t="str">
        <f>_xlfn.IFNA(VLOOKUP(E1849,الاوردرات!$B$1:$C$600,2,0),"")</f>
        <v/>
      </c>
      <c r="L1849" s="52"/>
      <c r="N1849" s="21" t="str">
        <f t="shared" si="59"/>
        <v/>
      </c>
      <c r="O1849" s="22" t="str">
        <f>_xlfn.IFNA((VLOOKUP(F1849,help!$C$2:$F$12,4,0))*(N1849*24),"")</f>
        <v/>
      </c>
      <c r="AP1849" s="17">
        <f t="shared" si="58"/>
        <v>0</v>
      </c>
    </row>
    <row r="1850" spans="2:42" ht="33" x14ac:dyDescent="0.25">
      <c r="B1850" s="13">
        <f>COUNTIFS($E$3:E1850,'تقرير منتج تام'!$E$4)</f>
        <v>8</v>
      </c>
      <c r="C1850" s="37"/>
      <c r="D1850" s="37"/>
      <c r="E1850" s="37"/>
      <c r="F1850" s="39"/>
      <c r="G1850" s="40"/>
      <c r="H1850" s="40"/>
      <c r="I1850" s="41"/>
      <c r="J1850" s="41"/>
      <c r="K1850" s="26" t="str">
        <f>_xlfn.IFNA(VLOOKUP(E1850,الاوردرات!$B$1:$C$600,2,0),"")</f>
        <v/>
      </c>
      <c r="L1850" s="52"/>
      <c r="N1850" s="21" t="str">
        <f t="shared" si="59"/>
        <v/>
      </c>
      <c r="O1850" s="22" t="str">
        <f>_xlfn.IFNA((VLOOKUP(F1850,help!$C$2:$F$12,4,0))*(N1850*24),"")</f>
        <v/>
      </c>
      <c r="AP1850" s="17">
        <f t="shared" si="58"/>
        <v>0</v>
      </c>
    </row>
    <row r="1851" spans="2:42" ht="33" x14ac:dyDescent="0.25">
      <c r="B1851" s="13">
        <f>COUNTIFS($E$3:E1851,'تقرير منتج تام'!$E$4)</f>
        <v>8</v>
      </c>
      <c r="C1851" s="37"/>
      <c r="D1851" s="37"/>
      <c r="E1851" s="37"/>
      <c r="F1851" s="39"/>
      <c r="G1851" s="40"/>
      <c r="H1851" s="40"/>
      <c r="I1851" s="41"/>
      <c r="J1851" s="41"/>
      <c r="K1851" s="26" t="str">
        <f>_xlfn.IFNA(VLOOKUP(E1851,الاوردرات!$B$1:$C$600,2,0),"")</f>
        <v/>
      </c>
      <c r="L1851" s="52"/>
      <c r="N1851" s="21" t="str">
        <f t="shared" si="59"/>
        <v/>
      </c>
      <c r="O1851" s="22" t="str">
        <f>_xlfn.IFNA((VLOOKUP(F1851,help!$C$2:$F$12,4,0))*(N1851*24),"")</f>
        <v/>
      </c>
      <c r="AP1851" s="17">
        <f t="shared" si="58"/>
        <v>0</v>
      </c>
    </row>
    <row r="1852" spans="2:42" ht="33" x14ac:dyDescent="0.25">
      <c r="B1852" s="13">
        <f>COUNTIFS($E$3:E1852,'تقرير منتج تام'!$E$4)</f>
        <v>8</v>
      </c>
      <c r="C1852" s="37"/>
      <c r="D1852" s="37"/>
      <c r="E1852" s="37"/>
      <c r="F1852" s="39"/>
      <c r="G1852" s="40"/>
      <c r="H1852" s="40"/>
      <c r="I1852" s="41"/>
      <c r="J1852" s="41"/>
      <c r="K1852" s="26" t="str">
        <f>_xlfn.IFNA(VLOOKUP(E1852,الاوردرات!$B$1:$C$600,2,0),"")</f>
        <v/>
      </c>
      <c r="L1852" s="52"/>
      <c r="N1852" s="21" t="str">
        <f t="shared" si="59"/>
        <v/>
      </c>
      <c r="O1852" s="22" t="str">
        <f>_xlfn.IFNA((VLOOKUP(F1852,help!$C$2:$F$12,4,0))*(N1852*24),"")</f>
        <v/>
      </c>
      <c r="AP1852" s="17">
        <f t="shared" si="58"/>
        <v>0</v>
      </c>
    </row>
    <row r="1853" spans="2:42" ht="33" x14ac:dyDescent="0.25">
      <c r="B1853" s="13">
        <f>COUNTIFS($E$3:E1853,'تقرير منتج تام'!$E$4)</f>
        <v>8</v>
      </c>
      <c r="C1853" s="37"/>
      <c r="D1853" s="37"/>
      <c r="E1853" s="37"/>
      <c r="F1853" s="39"/>
      <c r="G1853" s="40"/>
      <c r="H1853" s="40"/>
      <c r="I1853" s="41"/>
      <c r="J1853" s="41"/>
      <c r="K1853" s="26" t="str">
        <f>_xlfn.IFNA(VLOOKUP(E1853,الاوردرات!$B$1:$C$600,2,0),"")</f>
        <v/>
      </c>
      <c r="L1853" s="52"/>
      <c r="N1853" s="21" t="str">
        <f t="shared" si="59"/>
        <v/>
      </c>
      <c r="O1853" s="22" t="str">
        <f>_xlfn.IFNA((VLOOKUP(F1853,help!$C$2:$F$12,4,0))*(N1853*24),"")</f>
        <v/>
      </c>
      <c r="AP1853" s="17">
        <f t="shared" si="58"/>
        <v>0</v>
      </c>
    </row>
    <row r="1854" spans="2:42" ht="33" x14ac:dyDescent="0.25">
      <c r="B1854" s="13">
        <f>COUNTIFS($E$3:E1854,'تقرير منتج تام'!$E$4)</f>
        <v>8</v>
      </c>
      <c r="C1854" s="37"/>
      <c r="D1854" s="37"/>
      <c r="E1854" s="37"/>
      <c r="F1854" s="39"/>
      <c r="G1854" s="40"/>
      <c r="H1854" s="40"/>
      <c r="I1854" s="41"/>
      <c r="J1854" s="41"/>
      <c r="K1854" s="26" t="str">
        <f>_xlfn.IFNA(VLOOKUP(E1854,الاوردرات!$B$1:$C$600,2,0),"")</f>
        <v/>
      </c>
      <c r="L1854" s="52"/>
      <c r="N1854" s="21" t="str">
        <f t="shared" si="59"/>
        <v/>
      </c>
      <c r="O1854" s="22" t="str">
        <f>_xlfn.IFNA((VLOOKUP(F1854,help!$C$2:$F$12,4,0))*(N1854*24),"")</f>
        <v/>
      </c>
      <c r="AP1854" s="17">
        <f t="shared" si="58"/>
        <v>0</v>
      </c>
    </row>
    <row r="1855" spans="2:42" ht="33" x14ac:dyDescent="0.25">
      <c r="B1855" s="13">
        <f>COUNTIFS($E$3:E1855,'تقرير منتج تام'!$E$4)</f>
        <v>8</v>
      </c>
      <c r="C1855" s="37"/>
      <c r="D1855" s="37"/>
      <c r="E1855" s="37"/>
      <c r="F1855" s="39"/>
      <c r="G1855" s="40"/>
      <c r="H1855" s="40"/>
      <c r="I1855" s="41"/>
      <c r="J1855" s="41"/>
      <c r="K1855" s="26" t="str">
        <f>_xlfn.IFNA(VLOOKUP(E1855,الاوردرات!$B$1:$C$600,2,0),"")</f>
        <v/>
      </c>
      <c r="L1855" s="52"/>
      <c r="N1855" s="21" t="str">
        <f t="shared" si="59"/>
        <v/>
      </c>
      <c r="O1855" s="22" t="str">
        <f>_xlfn.IFNA((VLOOKUP(F1855,help!$C$2:$F$12,4,0))*(N1855*24),"")</f>
        <v/>
      </c>
      <c r="AP1855" s="17">
        <f t="shared" si="58"/>
        <v>0</v>
      </c>
    </row>
    <row r="1856" spans="2:42" ht="33" x14ac:dyDescent="0.25">
      <c r="B1856" s="13">
        <f>COUNTIFS($E$3:E1856,'تقرير منتج تام'!$E$4)</f>
        <v>8</v>
      </c>
      <c r="C1856" s="37"/>
      <c r="D1856" s="37"/>
      <c r="E1856" s="37"/>
      <c r="F1856" s="39"/>
      <c r="G1856" s="40"/>
      <c r="H1856" s="40"/>
      <c r="I1856" s="41"/>
      <c r="J1856" s="41"/>
      <c r="K1856" s="26" t="str">
        <f>_xlfn.IFNA(VLOOKUP(E1856,الاوردرات!$B$1:$C$600,2,0),"")</f>
        <v/>
      </c>
      <c r="L1856" s="52"/>
      <c r="N1856" s="21" t="str">
        <f t="shared" si="59"/>
        <v/>
      </c>
      <c r="O1856" s="22" t="str">
        <f>_xlfn.IFNA((VLOOKUP(F1856,help!$C$2:$F$12,4,0))*(N1856*24),"")</f>
        <v/>
      </c>
      <c r="AP1856" s="17">
        <f t="shared" si="58"/>
        <v>0</v>
      </c>
    </row>
    <row r="1857" spans="2:42" ht="33" x14ac:dyDescent="0.25">
      <c r="B1857" s="13">
        <f>COUNTIFS($E$3:E1857,'تقرير منتج تام'!$E$4)</f>
        <v>8</v>
      </c>
      <c r="C1857" s="37"/>
      <c r="D1857" s="37"/>
      <c r="E1857" s="37"/>
      <c r="F1857" s="39"/>
      <c r="G1857" s="40"/>
      <c r="H1857" s="40"/>
      <c r="I1857" s="41"/>
      <c r="J1857" s="41"/>
      <c r="K1857" s="26" t="str">
        <f>_xlfn.IFNA(VLOOKUP(E1857,الاوردرات!$B$1:$C$600,2,0),"")</f>
        <v/>
      </c>
      <c r="L1857" s="52"/>
      <c r="N1857" s="21" t="str">
        <f t="shared" si="59"/>
        <v/>
      </c>
      <c r="O1857" s="22" t="str">
        <f>_xlfn.IFNA((VLOOKUP(F1857,help!$C$2:$F$12,4,0))*(N1857*24),"")</f>
        <v/>
      </c>
      <c r="AP1857" s="17">
        <f t="shared" si="58"/>
        <v>0</v>
      </c>
    </row>
    <row r="1858" spans="2:42" ht="33" x14ac:dyDescent="0.25">
      <c r="B1858" s="13">
        <f>COUNTIFS($E$3:E1858,'تقرير منتج تام'!$E$4)</f>
        <v>8</v>
      </c>
      <c r="C1858" s="37"/>
      <c r="D1858" s="37"/>
      <c r="E1858" s="37"/>
      <c r="F1858" s="39"/>
      <c r="G1858" s="40"/>
      <c r="H1858" s="40"/>
      <c r="I1858" s="41"/>
      <c r="J1858" s="41"/>
      <c r="K1858" s="26" t="str">
        <f>_xlfn.IFNA(VLOOKUP(E1858,الاوردرات!$B$1:$C$600,2,0),"")</f>
        <v/>
      </c>
      <c r="L1858" s="52"/>
      <c r="N1858" s="21" t="str">
        <f t="shared" si="59"/>
        <v/>
      </c>
      <c r="O1858" s="22" t="str">
        <f>_xlfn.IFNA((VLOOKUP(F1858,help!$C$2:$F$12,4,0))*(N1858*24),"")</f>
        <v/>
      </c>
      <c r="AP1858" s="17">
        <f t="shared" si="58"/>
        <v>0</v>
      </c>
    </row>
    <row r="1859" spans="2:42" ht="33" x14ac:dyDescent="0.25">
      <c r="B1859" s="13">
        <f>COUNTIFS($E$3:E1859,'تقرير منتج تام'!$E$4)</f>
        <v>8</v>
      </c>
      <c r="C1859" s="37"/>
      <c r="D1859" s="37"/>
      <c r="E1859" s="37"/>
      <c r="F1859" s="39"/>
      <c r="G1859" s="40"/>
      <c r="H1859" s="40"/>
      <c r="I1859" s="41"/>
      <c r="J1859" s="41"/>
      <c r="K1859" s="26" t="str">
        <f>_xlfn.IFNA(VLOOKUP(E1859,الاوردرات!$B$1:$C$600,2,0),"")</f>
        <v/>
      </c>
      <c r="L1859" s="52"/>
      <c r="N1859" s="21" t="str">
        <f t="shared" si="59"/>
        <v/>
      </c>
      <c r="O1859" s="22" t="str">
        <f>_xlfn.IFNA((VLOOKUP(F1859,help!$C$2:$F$12,4,0))*(N1859*24),"")</f>
        <v/>
      </c>
      <c r="AP1859" s="17">
        <f t="shared" si="58"/>
        <v>0</v>
      </c>
    </row>
    <row r="1860" spans="2:42" ht="33" x14ac:dyDescent="0.25">
      <c r="B1860" s="13">
        <f>COUNTIFS($E$3:E1860,'تقرير منتج تام'!$E$4)</f>
        <v>8</v>
      </c>
      <c r="C1860" s="37"/>
      <c r="D1860" s="37"/>
      <c r="E1860" s="37"/>
      <c r="F1860" s="39"/>
      <c r="G1860" s="40"/>
      <c r="H1860" s="40"/>
      <c r="I1860" s="41"/>
      <c r="J1860" s="41"/>
      <c r="K1860" s="26" t="str">
        <f>_xlfn.IFNA(VLOOKUP(E1860,الاوردرات!$B$1:$C$600,2,0),"")</f>
        <v/>
      </c>
      <c r="L1860" s="52"/>
      <c r="N1860" s="21" t="str">
        <f t="shared" si="59"/>
        <v/>
      </c>
      <c r="O1860" s="22" t="str">
        <f>_xlfn.IFNA((VLOOKUP(F1860,help!$C$2:$F$12,4,0))*(N1860*24),"")</f>
        <v/>
      </c>
      <c r="AP1860" s="17">
        <f t="shared" ref="AP1860:AP1923" si="60">D1860</f>
        <v>0</v>
      </c>
    </row>
    <row r="1861" spans="2:42" ht="33" x14ac:dyDescent="0.25">
      <c r="B1861" s="13">
        <f>COUNTIFS($E$3:E1861,'تقرير منتج تام'!$E$4)</f>
        <v>8</v>
      </c>
      <c r="C1861" s="37"/>
      <c r="D1861" s="37"/>
      <c r="E1861" s="37"/>
      <c r="F1861" s="39"/>
      <c r="G1861" s="40"/>
      <c r="H1861" s="40"/>
      <c r="I1861" s="41"/>
      <c r="J1861" s="41"/>
      <c r="K1861" s="26" t="str">
        <f>_xlfn.IFNA(VLOOKUP(E1861,الاوردرات!$B$1:$C$600,2,0),"")</f>
        <v/>
      </c>
      <c r="L1861" s="52"/>
      <c r="N1861" s="21" t="str">
        <f t="shared" si="59"/>
        <v/>
      </c>
      <c r="O1861" s="22" t="str">
        <f>_xlfn.IFNA((VLOOKUP(F1861,help!$C$2:$F$12,4,0))*(N1861*24),"")</f>
        <v/>
      </c>
      <c r="AP1861" s="17">
        <f t="shared" si="60"/>
        <v>0</v>
      </c>
    </row>
    <row r="1862" spans="2:42" ht="33" x14ac:dyDescent="0.25">
      <c r="B1862" s="13">
        <f>COUNTIFS($E$3:E1862,'تقرير منتج تام'!$E$4)</f>
        <v>8</v>
      </c>
      <c r="C1862" s="37"/>
      <c r="D1862" s="37"/>
      <c r="E1862" s="37"/>
      <c r="F1862" s="39"/>
      <c r="G1862" s="40"/>
      <c r="H1862" s="40"/>
      <c r="I1862" s="41"/>
      <c r="J1862" s="41"/>
      <c r="K1862" s="26" t="str">
        <f>_xlfn.IFNA(VLOOKUP(E1862,الاوردرات!$B$1:$C$600,2,0),"")</f>
        <v/>
      </c>
      <c r="L1862" s="52"/>
      <c r="N1862" s="21" t="str">
        <f t="shared" si="59"/>
        <v/>
      </c>
      <c r="O1862" s="22" t="str">
        <f>_xlfn.IFNA((VLOOKUP(F1862,help!$C$2:$F$12,4,0))*(N1862*24),"")</f>
        <v/>
      </c>
      <c r="AP1862" s="17">
        <f t="shared" si="60"/>
        <v>0</v>
      </c>
    </row>
    <row r="1863" spans="2:42" ht="33" x14ac:dyDescent="0.25">
      <c r="B1863" s="13">
        <f>COUNTIFS($E$3:E1863,'تقرير منتج تام'!$E$4)</f>
        <v>8</v>
      </c>
      <c r="C1863" s="37"/>
      <c r="D1863" s="37"/>
      <c r="E1863" s="37"/>
      <c r="F1863" s="39"/>
      <c r="G1863" s="40"/>
      <c r="H1863" s="40"/>
      <c r="I1863" s="41"/>
      <c r="J1863" s="41"/>
      <c r="K1863" s="26" t="str">
        <f>_xlfn.IFNA(VLOOKUP(E1863,الاوردرات!$B$1:$C$600,2,0),"")</f>
        <v/>
      </c>
      <c r="L1863" s="52"/>
      <c r="N1863" s="21" t="str">
        <f t="shared" si="59"/>
        <v/>
      </c>
      <c r="O1863" s="22" t="str">
        <f>_xlfn.IFNA((VLOOKUP(F1863,help!$C$2:$F$12,4,0))*(N1863*24),"")</f>
        <v/>
      </c>
      <c r="AP1863" s="17">
        <f t="shared" si="60"/>
        <v>0</v>
      </c>
    </row>
    <row r="1864" spans="2:42" ht="33" x14ac:dyDescent="0.25">
      <c r="B1864" s="13">
        <f>COUNTIFS($E$3:E1864,'تقرير منتج تام'!$E$4)</f>
        <v>8</v>
      </c>
      <c r="C1864" s="37"/>
      <c r="D1864" s="37"/>
      <c r="E1864" s="37"/>
      <c r="F1864" s="39"/>
      <c r="G1864" s="40"/>
      <c r="H1864" s="40"/>
      <c r="I1864" s="41"/>
      <c r="J1864" s="41"/>
      <c r="K1864" s="26" t="str">
        <f>_xlfn.IFNA(VLOOKUP(E1864,الاوردرات!$B$1:$C$600,2,0),"")</f>
        <v/>
      </c>
      <c r="L1864" s="52"/>
      <c r="N1864" s="21" t="str">
        <f t="shared" si="59"/>
        <v/>
      </c>
      <c r="O1864" s="22" t="str">
        <f>_xlfn.IFNA((VLOOKUP(F1864,help!$C$2:$F$12,4,0))*(N1864*24),"")</f>
        <v/>
      </c>
      <c r="AP1864" s="17">
        <f t="shared" si="60"/>
        <v>0</v>
      </c>
    </row>
    <row r="1865" spans="2:42" ht="33" x14ac:dyDescent="0.25">
      <c r="B1865" s="13">
        <f>COUNTIFS($E$3:E1865,'تقرير منتج تام'!$E$4)</f>
        <v>8</v>
      </c>
      <c r="C1865" s="37"/>
      <c r="D1865" s="37"/>
      <c r="E1865" s="37"/>
      <c r="F1865" s="39"/>
      <c r="G1865" s="40"/>
      <c r="H1865" s="40"/>
      <c r="I1865" s="41"/>
      <c r="J1865" s="41"/>
      <c r="K1865" s="26" t="str">
        <f>_xlfn.IFNA(VLOOKUP(E1865,الاوردرات!$B$1:$C$600,2,0),"")</f>
        <v/>
      </c>
      <c r="L1865" s="52"/>
      <c r="N1865" s="21" t="str">
        <f t="shared" si="59"/>
        <v/>
      </c>
      <c r="O1865" s="22" t="str">
        <f>_xlfn.IFNA((VLOOKUP(F1865,help!$C$2:$F$12,4,0))*(N1865*24),"")</f>
        <v/>
      </c>
      <c r="AP1865" s="17">
        <f t="shared" si="60"/>
        <v>0</v>
      </c>
    </row>
    <row r="1866" spans="2:42" ht="33" x14ac:dyDescent="0.25">
      <c r="B1866" s="13">
        <f>COUNTIFS($E$3:E1866,'تقرير منتج تام'!$E$4)</f>
        <v>8</v>
      </c>
      <c r="C1866" s="37"/>
      <c r="D1866" s="37"/>
      <c r="E1866" s="37"/>
      <c r="F1866" s="39"/>
      <c r="G1866" s="40"/>
      <c r="H1866" s="40"/>
      <c r="I1866" s="41"/>
      <c r="J1866" s="41"/>
      <c r="K1866" s="26" t="str">
        <f>_xlfn.IFNA(VLOOKUP(E1866,الاوردرات!$B$1:$C$600,2,0),"")</f>
        <v/>
      </c>
      <c r="L1866" s="52"/>
      <c r="N1866" s="21" t="str">
        <f t="shared" si="59"/>
        <v/>
      </c>
      <c r="O1866" s="22" t="str">
        <f>_xlfn.IFNA((VLOOKUP(F1866,help!$C$2:$F$12,4,0))*(N1866*24),"")</f>
        <v/>
      </c>
      <c r="AP1866" s="17">
        <f t="shared" si="60"/>
        <v>0</v>
      </c>
    </row>
    <row r="1867" spans="2:42" ht="33" x14ac:dyDescent="0.25">
      <c r="B1867" s="13">
        <f>COUNTIFS($E$3:E1867,'تقرير منتج تام'!$E$4)</f>
        <v>8</v>
      </c>
      <c r="C1867" s="37"/>
      <c r="D1867" s="37"/>
      <c r="E1867" s="37"/>
      <c r="F1867" s="39"/>
      <c r="G1867" s="40"/>
      <c r="H1867" s="40"/>
      <c r="I1867" s="41"/>
      <c r="J1867" s="41"/>
      <c r="K1867" s="26" t="str">
        <f>_xlfn.IFNA(VLOOKUP(E1867,الاوردرات!$B$1:$C$600,2,0),"")</f>
        <v/>
      </c>
      <c r="L1867" s="52"/>
      <c r="N1867" s="21" t="str">
        <f t="shared" si="59"/>
        <v/>
      </c>
      <c r="O1867" s="22" t="str">
        <f>_xlfn.IFNA((VLOOKUP(F1867,help!$C$2:$F$12,4,0))*(N1867*24),"")</f>
        <v/>
      </c>
      <c r="AP1867" s="17">
        <f t="shared" si="60"/>
        <v>0</v>
      </c>
    </row>
    <row r="1868" spans="2:42" ht="33" x14ac:dyDescent="0.25">
      <c r="B1868" s="13">
        <f>COUNTIFS($E$3:E1868,'تقرير منتج تام'!$E$4)</f>
        <v>8</v>
      </c>
      <c r="C1868" s="37"/>
      <c r="D1868" s="37"/>
      <c r="E1868" s="37"/>
      <c r="F1868" s="39"/>
      <c r="G1868" s="40"/>
      <c r="H1868" s="40"/>
      <c r="I1868" s="41"/>
      <c r="J1868" s="41"/>
      <c r="K1868" s="26" t="str">
        <f>_xlfn.IFNA(VLOOKUP(E1868,الاوردرات!$B$1:$C$600,2,0),"")</f>
        <v/>
      </c>
      <c r="L1868" s="52"/>
      <c r="N1868" s="21" t="str">
        <f t="shared" si="59"/>
        <v/>
      </c>
      <c r="O1868" s="22" t="str">
        <f>_xlfn.IFNA((VLOOKUP(F1868,help!$C$2:$F$12,4,0))*(N1868*24),"")</f>
        <v/>
      </c>
      <c r="AP1868" s="17">
        <f t="shared" si="60"/>
        <v>0</v>
      </c>
    </row>
    <row r="1869" spans="2:42" ht="33" x14ac:dyDescent="0.25">
      <c r="B1869" s="13">
        <f>COUNTIFS($E$3:E1869,'تقرير منتج تام'!$E$4)</f>
        <v>8</v>
      </c>
      <c r="C1869" s="37"/>
      <c r="D1869" s="37"/>
      <c r="E1869" s="37"/>
      <c r="F1869" s="39"/>
      <c r="G1869" s="40"/>
      <c r="H1869" s="40"/>
      <c r="I1869" s="41"/>
      <c r="J1869" s="41"/>
      <c r="K1869" s="26" t="str">
        <f>_xlfn.IFNA(VLOOKUP(E1869,الاوردرات!$B$1:$C$600,2,0),"")</f>
        <v/>
      </c>
      <c r="L1869" s="52"/>
      <c r="N1869" s="21" t="str">
        <f t="shared" si="59"/>
        <v/>
      </c>
      <c r="O1869" s="22" t="str">
        <f>_xlfn.IFNA((VLOOKUP(F1869,help!$C$2:$F$12,4,0))*(N1869*24),"")</f>
        <v/>
      </c>
      <c r="AP1869" s="17">
        <f t="shared" si="60"/>
        <v>0</v>
      </c>
    </row>
    <row r="1870" spans="2:42" ht="33" x14ac:dyDescent="0.25">
      <c r="B1870" s="13">
        <f>COUNTIFS($E$3:E1870,'تقرير منتج تام'!$E$4)</f>
        <v>8</v>
      </c>
      <c r="C1870" s="37"/>
      <c r="D1870" s="37"/>
      <c r="E1870" s="37"/>
      <c r="F1870" s="39"/>
      <c r="G1870" s="40"/>
      <c r="H1870" s="40"/>
      <c r="I1870" s="41"/>
      <c r="J1870" s="41"/>
      <c r="K1870" s="26" t="str">
        <f>_xlfn.IFNA(VLOOKUP(E1870,الاوردرات!$B$1:$C$600,2,0),"")</f>
        <v/>
      </c>
      <c r="L1870" s="52"/>
      <c r="N1870" s="21" t="str">
        <f t="shared" si="59"/>
        <v/>
      </c>
      <c r="O1870" s="22" t="str">
        <f>_xlfn.IFNA((VLOOKUP(F1870,help!$C$2:$F$12,4,0))*(N1870*24),"")</f>
        <v/>
      </c>
      <c r="AP1870" s="17">
        <f t="shared" si="60"/>
        <v>0</v>
      </c>
    </row>
    <row r="1871" spans="2:42" ht="33" x14ac:dyDescent="0.25">
      <c r="B1871" s="13">
        <f>COUNTIFS($E$3:E1871,'تقرير منتج تام'!$E$4)</f>
        <v>8</v>
      </c>
      <c r="C1871" s="37"/>
      <c r="D1871" s="37"/>
      <c r="E1871" s="37"/>
      <c r="F1871" s="39"/>
      <c r="G1871" s="40"/>
      <c r="H1871" s="40"/>
      <c r="I1871" s="41"/>
      <c r="J1871" s="41"/>
      <c r="K1871" s="26" t="str">
        <f>_xlfn.IFNA(VLOOKUP(E1871,الاوردرات!$B$1:$C$600,2,0),"")</f>
        <v/>
      </c>
      <c r="L1871" s="52"/>
      <c r="N1871" s="21" t="str">
        <f t="shared" si="59"/>
        <v/>
      </c>
      <c r="O1871" s="22" t="str">
        <f>_xlfn.IFNA((VLOOKUP(F1871,help!$C$2:$F$12,4,0))*(N1871*24),"")</f>
        <v/>
      </c>
      <c r="AP1871" s="17">
        <f t="shared" si="60"/>
        <v>0</v>
      </c>
    </row>
    <row r="1872" spans="2:42" ht="33" x14ac:dyDescent="0.25">
      <c r="B1872" s="13">
        <f>COUNTIFS($E$3:E1872,'تقرير منتج تام'!$E$4)</f>
        <v>8</v>
      </c>
      <c r="C1872" s="37"/>
      <c r="D1872" s="37"/>
      <c r="E1872" s="37"/>
      <c r="F1872" s="39"/>
      <c r="G1872" s="40"/>
      <c r="H1872" s="40"/>
      <c r="I1872" s="41"/>
      <c r="J1872" s="41"/>
      <c r="K1872" s="26" t="str">
        <f>_xlfn.IFNA(VLOOKUP(E1872,الاوردرات!$B$1:$C$600,2,0),"")</f>
        <v/>
      </c>
      <c r="L1872" s="52"/>
      <c r="N1872" s="21" t="str">
        <f t="shared" si="59"/>
        <v/>
      </c>
      <c r="O1872" s="22" t="str">
        <f>_xlfn.IFNA((VLOOKUP(F1872,help!$C$2:$F$12,4,0))*(N1872*24),"")</f>
        <v/>
      </c>
      <c r="AP1872" s="17">
        <f t="shared" si="60"/>
        <v>0</v>
      </c>
    </row>
    <row r="1873" spans="2:42" ht="33" x14ac:dyDescent="0.25">
      <c r="B1873" s="13">
        <f>COUNTIFS($E$3:E1873,'تقرير منتج تام'!$E$4)</f>
        <v>8</v>
      </c>
      <c r="C1873" s="37"/>
      <c r="D1873" s="37"/>
      <c r="E1873" s="37"/>
      <c r="F1873" s="39"/>
      <c r="G1873" s="40"/>
      <c r="H1873" s="40"/>
      <c r="I1873" s="41"/>
      <c r="J1873" s="41"/>
      <c r="K1873" s="26" t="str">
        <f>_xlfn.IFNA(VLOOKUP(E1873,الاوردرات!$B$1:$C$600,2,0),"")</f>
        <v/>
      </c>
      <c r="L1873" s="52"/>
      <c r="N1873" s="21" t="str">
        <f t="shared" si="59"/>
        <v/>
      </c>
      <c r="O1873" s="22" t="str">
        <f>_xlfn.IFNA((VLOOKUP(F1873,help!$C$2:$F$12,4,0))*(N1873*24),"")</f>
        <v/>
      </c>
      <c r="AP1873" s="17">
        <f t="shared" si="60"/>
        <v>0</v>
      </c>
    </row>
    <row r="1874" spans="2:42" ht="33" x14ac:dyDescent="0.25">
      <c r="B1874" s="13">
        <f>COUNTIFS($E$3:E1874,'تقرير منتج تام'!$E$4)</f>
        <v>8</v>
      </c>
      <c r="C1874" s="37"/>
      <c r="D1874" s="37"/>
      <c r="E1874" s="37"/>
      <c r="F1874" s="39"/>
      <c r="G1874" s="40"/>
      <c r="H1874" s="40"/>
      <c r="I1874" s="41"/>
      <c r="J1874" s="41"/>
      <c r="K1874" s="26" t="str">
        <f>_xlfn.IFNA(VLOOKUP(E1874,الاوردرات!$B$1:$C$600,2,0),"")</f>
        <v/>
      </c>
      <c r="L1874" s="52"/>
      <c r="N1874" s="21" t="str">
        <f t="shared" si="59"/>
        <v/>
      </c>
      <c r="O1874" s="22" t="str">
        <f>_xlfn.IFNA((VLOOKUP(F1874,help!$C$2:$F$12,4,0))*(N1874*24),"")</f>
        <v/>
      </c>
      <c r="AP1874" s="17">
        <f t="shared" si="60"/>
        <v>0</v>
      </c>
    </row>
    <row r="1875" spans="2:42" ht="33" x14ac:dyDescent="0.25">
      <c r="B1875" s="13">
        <f>COUNTIFS($E$3:E1875,'تقرير منتج تام'!$E$4)</f>
        <v>8</v>
      </c>
      <c r="C1875" s="37"/>
      <c r="D1875" s="37"/>
      <c r="E1875" s="37"/>
      <c r="F1875" s="39"/>
      <c r="G1875" s="40"/>
      <c r="H1875" s="40"/>
      <c r="I1875" s="41"/>
      <c r="J1875" s="41"/>
      <c r="K1875" s="26" t="str">
        <f>_xlfn.IFNA(VLOOKUP(E1875,الاوردرات!$B$1:$C$600,2,0),"")</f>
        <v/>
      </c>
      <c r="L1875" s="52"/>
      <c r="N1875" s="21" t="str">
        <f t="shared" si="59"/>
        <v/>
      </c>
      <c r="O1875" s="22" t="str">
        <f>_xlfn.IFNA((VLOOKUP(F1875,help!$C$2:$F$12,4,0))*(N1875*24),"")</f>
        <v/>
      </c>
      <c r="AP1875" s="17">
        <f t="shared" si="60"/>
        <v>0</v>
      </c>
    </row>
    <row r="1876" spans="2:42" ht="33" x14ac:dyDescent="0.25">
      <c r="B1876" s="13">
        <f>COUNTIFS($E$3:E1876,'تقرير منتج تام'!$E$4)</f>
        <v>8</v>
      </c>
      <c r="C1876" s="37"/>
      <c r="D1876" s="37"/>
      <c r="E1876" s="37"/>
      <c r="F1876" s="39"/>
      <c r="G1876" s="40"/>
      <c r="H1876" s="40"/>
      <c r="I1876" s="41"/>
      <c r="J1876" s="41"/>
      <c r="K1876" s="26" t="str">
        <f>_xlfn.IFNA(VLOOKUP(E1876,الاوردرات!$B$1:$C$600,2,0),"")</f>
        <v/>
      </c>
      <c r="L1876" s="52"/>
      <c r="N1876" s="21" t="str">
        <f t="shared" si="59"/>
        <v/>
      </c>
      <c r="O1876" s="22" t="str">
        <f>_xlfn.IFNA((VLOOKUP(F1876,help!$C$2:$F$12,4,0))*(N1876*24),"")</f>
        <v/>
      </c>
      <c r="AP1876" s="17">
        <f t="shared" si="60"/>
        <v>0</v>
      </c>
    </row>
    <row r="1877" spans="2:42" ht="33" x14ac:dyDescent="0.25">
      <c r="B1877" s="13">
        <f>COUNTIFS($E$3:E1877,'تقرير منتج تام'!$E$4)</f>
        <v>8</v>
      </c>
      <c r="C1877" s="37"/>
      <c r="D1877" s="37"/>
      <c r="E1877" s="37"/>
      <c r="F1877" s="39"/>
      <c r="G1877" s="40"/>
      <c r="H1877" s="40"/>
      <c r="I1877" s="41"/>
      <c r="J1877" s="41"/>
      <c r="K1877" s="26" t="str">
        <f>_xlfn.IFNA(VLOOKUP(E1877,الاوردرات!$B$1:$C$600,2,0),"")</f>
        <v/>
      </c>
      <c r="L1877" s="52"/>
      <c r="N1877" s="21" t="str">
        <f t="shared" si="59"/>
        <v/>
      </c>
      <c r="O1877" s="22" t="str">
        <f>_xlfn.IFNA((VLOOKUP(F1877,help!$C$2:$F$12,4,0))*(N1877*24),"")</f>
        <v/>
      </c>
      <c r="AP1877" s="17">
        <f t="shared" si="60"/>
        <v>0</v>
      </c>
    </row>
    <row r="1878" spans="2:42" ht="33" x14ac:dyDescent="0.25">
      <c r="B1878" s="13">
        <f>COUNTIFS($E$3:E1878,'تقرير منتج تام'!$E$4)</f>
        <v>8</v>
      </c>
      <c r="C1878" s="37"/>
      <c r="D1878" s="37"/>
      <c r="E1878" s="37"/>
      <c r="F1878" s="39"/>
      <c r="G1878" s="40"/>
      <c r="H1878" s="40"/>
      <c r="I1878" s="41"/>
      <c r="J1878" s="41"/>
      <c r="K1878" s="26" t="str">
        <f>_xlfn.IFNA(VLOOKUP(E1878,الاوردرات!$B$1:$C$600,2,0),"")</f>
        <v/>
      </c>
      <c r="L1878" s="52"/>
      <c r="N1878" s="21" t="str">
        <f t="shared" si="59"/>
        <v/>
      </c>
      <c r="O1878" s="22" t="str">
        <f>_xlfn.IFNA((VLOOKUP(F1878,help!$C$2:$F$12,4,0))*(N1878*24),"")</f>
        <v/>
      </c>
      <c r="AP1878" s="17">
        <f t="shared" si="60"/>
        <v>0</v>
      </c>
    </row>
    <row r="1879" spans="2:42" ht="33" x14ac:dyDescent="0.25">
      <c r="B1879" s="13">
        <f>COUNTIFS($E$3:E1879,'تقرير منتج تام'!$E$4)</f>
        <v>8</v>
      </c>
      <c r="C1879" s="37"/>
      <c r="D1879" s="37"/>
      <c r="E1879" s="37"/>
      <c r="F1879" s="39"/>
      <c r="G1879" s="40"/>
      <c r="H1879" s="40"/>
      <c r="I1879" s="41"/>
      <c r="J1879" s="41"/>
      <c r="K1879" s="26" t="str">
        <f>_xlfn.IFNA(VLOOKUP(E1879,الاوردرات!$B$1:$C$600,2,0),"")</f>
        <v/>
      </c>
      <c r="L1879" s="52"/>
      <c r="N1879" s="21" t="str">
        <f t="shared" si="59"/>
        <v/>
      </c>
      <c r="O1879" s="22" t="str">
        <f>_xlfn.IFNA((VLOOKUP(F1879,help!$C$2:$F$12,4,0))*(N1879*24),"")</f>
        <v/>
      </c>
      <c r="AP1879" s="17">
        <f t="shared" si="60"/>
        <v>0</v>
      </c>
    </row>
    <row r="1880" spans="2:42" ht="33" x14ac:dyDescent="0.25">
      <c r="B1880" s="13">
        <f>COUNTIFS($E$3:E1880,'تقرير منتج تام'!$E$4)</f>
        <v>8</v>
      </c>
      <c r="C1880" s="37"/>
      <c r="D1880" s="37"/>
      <c r="E1880" s="37"/>
      <c r="F1880" s="39"/>
      <c r="G1880" s="40"/>
      <c r="H1880" s="40"/>
      <c r="I1880" s="41"/>
      <c r="J1880" s="41"/>
      <c r="K1880" s="26" t="str">
        <f>_xlfn.IFNA(VLOOKUP(E1880,الاوردرات!$B$1:$C$600,2,0),"")</f>
        <v/>
      </c>
      <c r="L1880" s="52"/>
      <c r="N1880" s="21" t="str">
        <f t="shared" si="59"/>
        <v/>
      </c>
      <c r="O1880" s="22" t="str">
        <f>_xlfn.IFNA((VLOOKUP(F1880,help!$C$2:$F$12,4,0))*(N1880*24),"")</f>
        <v/>
      </c>
      <c r="AP1880" s="17">
        <f t="shared" si="60"/>
        <v>0</v>
      </c>
    </row>
    <row r="1881" spans="2:42" ht="33" x14ac:dyDescent="0.25">
      <c r="B1881" s="13">
        <f>COUNTIFS($E$3:E1881,'تقرير منتج تام'!$E$4)</f>
        <v>8</v>
      </c>
      <c r="C1881" s="37"/>
      <c r="D1881" s="37"/>
      <c r="E1881" s="37"/>
      <c r="F1881" s="39"/>
      <c r="G1881" s="40"/>
      <c r="H1881" s="40"/>
      <c r="I1881" s="41"/>
      <c r="J1881" s="41"/>
      <c r="K1881" s="26" t="str">
        <f>_xlfn.IFNA(VLOOKUP(E1881,الاوردرات!$B$1:$C$600,2,0),"")</f>
        <v/>
      </c>
      <c r="L1881" s="52"/>
      <c r="N1881" s="21" t="str">
        <f t="shared" si="59"/>
        <v/>
      </c>
      <c r="O1881" s="22" t="str">
        <f>_xlfn.IFNA((VLOOKUP(F1881,help!$C$2:$F$12,4,0))*(N1881*24),"")</f>
        <v/>
      </c>
      <c r="AP1881" s="17">
        <f t="shared" si="60"/>
        <v>0</v>
      </c>
    </row>
    <row r="1882" spans="2:42" ht="33" x14ac:dyDescent="0.25">
      <c r="B1882" s="13">
        <f>COUNTIFS($E$3:E1882,'تقرير منتج تام'!$E$4)</f>
        <v>8</v>
      </c>
      <c r="C1882" s="37"/>
      <c r="D1882" s="37"/>
      <c r="E1882" s="37"/>
      <c r="F1882" s="39"/>
      <c r="G1882" s="40"/>
      <c r="H1882" s="40"/>
      <c r="I1882" s="41"/>
      <c r="J1882" s="41"/>
      <c r="K1882" s="26" t="str">
        <f>_xlfn.IFNA(VLOOKUP(E1882,الاوردرات!$B$1:$C$600,2,0),"")</f>
        <v/>
      </c>
      <c r="L1882" s="52"/>
      <c r="N1882" s="21" t="str">
        <f t="shared" si="59"/>
        <v/>
      </c>
      <c r="O1882" s="22" t="str">
        <f>_xlfn.IFNA((VLOOKUP(F1882,help!$C$2:$F$12,4,0))*(N1882*24),"")</f>
        <v/>
      </c>
      <c r="AP1882" s="17">
        <f t="shared" si="60"/>
        <v>0</v>
      </c>
    </row>
    <row r="1883" spans="2:42" ht="33" x14ac:dyDescent="0.25">
      <c r="B1883" s="13">
        <f>COUNTIFS($E$3:E1883,'تقرير منتج تام'!$E$4)</f>
        <v>8</v>
      </c>
      <c r="C1883" s="37"/>
      <c r="D1883" s="37"/>
      <c r="E1883" s="37"/>
      <c r="F1883" s="39"/>
      <c r="G1883" s="40"/>
      <c r="H1883" s="40"/>
      <c r="I1883" s="41"/>
      <c r="J1883" s="41"/>
      <c r="K1883" s="26" t="str">
        <f>_xlfn.IFNA(VLOOKUP(E1883,الاوردرات!$B$1:$C$600,2,0),"")</f>
        <v/>
      </c>
      <c r="L1883" s="52"/>
      <c r="N1883" s="21" t="str">
        <f t="shared" si="59"/>
        <v/>
      </c>
      <c r="O1883" s="22" t="str">
        <f>_xlfn.IFNA((VLOOKUP(F1883,help!$C$2:$F$12,4,0))*(N1883*24),"")</f>
        <v/>
      </c>
      <c r="AP1883" s="17">
        <f t="shared" si="60"/>
        <v>0</v>
      </c>
    </row>
    <row r="1884" spans="2:42" ht="33" x14ac:dyDescent="0.25">
      <c r="B1884" s="13">
        <f>COUNTIFS($E$3:E1884,'تقرير منتج تام'!$E$4)</f>
        <v>8</v>
      </c>
      <c r="C1884" s="37"/>
      <c r="D1884" s="37"/>
      <c r="E1884" s="37"/>
      <c r="F1884" s="39"/>
      <c r="G1884" s="40"/>
      <c r="H1884" s="40"/>
      <c r="I1884" s="41"/>
      <c r="J1884" s="41"/>
      <c r="K1884" s="26" t="str">
        <f>_xlfn.IFNA(VLOOKUP(E1884,الاوردرات!$B$1:$C$600,2,0),"")</f>
        <v/>
      </c>
      <c r="L1884" s="52"/>
      <c r="N1884" s="21" t="str">
        <f t="shared" si="59"/>
        <v/>
      </c>
      <c r="O1884" s="22" t="str">
        <f>_xlfn.IFNA((VLOOKUP(F1884,help!$C$2:$F$12,4,0))*(N1884*24),"")</f>
        <v/>
      </c>
      <c r="AP1884" s="17">
        <f t="shared" si="60"/>
        <v>0</v>
      </c>
    </row>
    <row r="1885" spans="2:42" ht="33" x14ac:dyDescent="0.25">
      <c r="B1885" s="13">
        <f>COUNTIFS($E$3:E1885,'تقرير منتج تام'!$E$4)</f>
        <v>8</v>
      </c>
      <c r="C1885" s="37"/>
      <c r="D1885" s="37"/>
      <c r="E1885" s="37"/>
      <c r="F1885" s="39"/>
      <c r="G1885" s="40"/>
      <c r="H1885" s="40"/>
      <c r="I1885" s="41"/>
      <c r="J1885" s="41"/>
      <c r="K1885" s="26" t="str">
        <f>_xlfn.IFNA(VLOOKUP(E1885,الاوردرات!$B$1:$C$600,2,0),"")</f>
        <v/>
      </c>
      <c r="L1885" s="52"/>
      <c r="N1885" s="21" t="str">
        <f t="shared" si="59"/>
        <v/>
      </c>
      <c r="O1885" s="22" t="str">
        <f>_xlfn.IFNA((VLOOKUP(F1885,help!$C$2:$F$12,4,0))*(N1885*24),"")</f>
        <v/>
      </c>
      <c r="AP1885" s="17">
        <f t="shared" si="60"/>
        <v>0</v>
      </c>
    </row>
    <row r="1886" spans="2:42" ht="33" x14ac:dyDescent="0.25">
      <c r="B1886" s="13">
        <f>COUNTIFS($E$3:E1886,'تقرير منتج تام'!$E$4)</f>
        <v>8</v>
      </c>
      <c r="C1886" s="37"/>
      <c r="D1886" s="37"/>
      <c r="E1886" s="37"/>
      <c r="F1886" s="39"/>
      <c r="G1886" s="40"/>
      <c r="H1886" s="40"/>
      <c r="I1886" s="41"/>
      <c r="J1886" s="41"/>
      <c r="K1886" s="26" t="str">
        <f>_xlfn.IFNA(VLOOKUP(E1886,الاوردرات!$B$1:$C$600,2,0),"")</f>
        <v/>
      </c>
      <c r="L1886" s="52"/>
      <c r="N1886" s="21" t="str">
        <f t="shared" si="59"/>
        <v/>
      </c>
      <c r="O1886" s="22" t="str">
        <f>_xlfn.IFNA((VLOOKUP(F1886,help!$C$2:$F$12,4,0))*(N1886*24),"")</f>
        <v/>
      </c>
      <c r="AP1886" s="17">
        <f t="shared" si="60"/>
        <v>0</v>
      </c>
    </row>
    <row r="1887" spans="2:42" ht="33" x14ac:dyDescent="0.25">
      <c r="B1887" s="13">
        <f>COUNTIFS($E$3:E1887,'تقرير منتج تام'!$E$4)</f>
        <v>8</v>
      </c>
      <c r="C1887" s="37"/>
      <c r="D1887" s="37"/>
      <c r="E1887" s="37"/>
      <c r="F1887" s="39"/>
      <c r="G1887" s="40"/>
      <c r="H1887" s="40"/>
      <c r="I1887" s="41"/>
      <c r="J1887" s="41"/>
      <c r="K1887" s="26" t="str">
        <f>_xlfn.IFNA(VLOOKUP(E1887,الاوردرات!$B$1:$C$600,2,0),"")</f>
        <v/>
      </c>
      <c r="L1887" s="52"/>
      <c r="N1887" s="21" t="str">
        <f t="shared" si="59"/>
        <v/>
      </c>
      <c r="O1887" s="22" t="str">
        <f>_xlfn.IFNA((VLOOKUP(F1887,help!$C$2:$F$12,4,0))*(N1887*24),"")</f>
        <v/>
      </c>
      <c r="AP1887" s="17">
        <f t="shared" si="60"/>
        <v>0</v>
      </c>
    </row>
    <row r="1888" spans="2:42" ht="33" x14ac:dyDescent="0.25">
      <c r="B1888" s="13">
        <f>COUNTIFS($E$3:E1888,'تقرير منتج تام'!$E$4)</f>
        <v>8</v>
      </c>
      <c r="C1888" s="37"/>
      <c r="D1888" s="37"/>
      <c r="E1888" s="37"/>
      <c r="F1888" s="39"/>
      <c r="G1888" s="40"/>
      <c r="H1888" s="40"/>
      <c r="I1888" s="41"/>
      <c r="J1888" s="41"/>
      <c r="K1888" s="26" t="str">
        <f>_xlfn.IFNA(VLOOKUP(E1888,الاوردرات!$B$1:$C$600,2,0),"")</f>
        <v/>
      </c>
      <c r="L1888" s="52"/>
      <c r="N1888" s="21" t="str">
        <f t="shared" si="59"/>
        <v/>
      </c>
      <c r="O1888" s="22" t="str">
        <f>_xlfn.IFNA((VLOOKUP(F1888,help!$C$2:$F$12,4,0))*(N1888*24),"")</f>
        <v/>
      </c>
      <c r="AP1888" s="17">
        <f t="shared" si="60"/>
        <v>0</v>
      </c>
    </row>
    <row r="1889" spans="2:42" ht="33" x14ac:dyDescent="0.25">
      <c r="B1889" s="13">
        <f>COUNTIFS($E$3:E1889,'تقرير منتج تام'!$E$4)</f>
        <v>8</v>
      </c>
      <c r="C1889" s="37"/>
      <c r="D1889" s="37"/>
      <c r="E1889" s="37"/>
      <c r="F1889" s="39"/>
      <c r="G1889" s="40"/>
      <c r="H1889" s="40"/>
      <c r="I1889" s="41"/>
      <c r="J1889" s="41"/>
      <c r="K1889" s="26" t="str">
        <f>_xlfn.IFNA(VLOOKUP(E1889,الاوردرات!$B$1:$C$600,2,0),"")</f>
        <v/>
      </c>
      <c r="L1889" s="52"/>
      <c r="N1889" s="21" t="str">
        <f t="shared" si="59"/>
        <v/>
      </c>
      <c r="O1889" s="22" t="str">
        <f>_xlfn.IFNA((VLOOKUP(F1889,help!$C$2:$F$12,4,0))*(N1889*24),"")</f>
        <v/>
      </c>
      <c r="AP1889" s="17">
        <f t="shared" si="60"/>
        <v>0</v>
      </c>
    </row>
    <row r="1890" spans="2:42" ht="33" x14ac:dyDescent="0.25">
      <c r="B1890" s="13">
        <f>COUNTIFS($E$3:E1890,'تقرير منتج تام'!$E$4)</f>
        <v>8</v>
      </c>
      <c r="C1890" s="37"/>
      <c r="D1890" s="37"/>
      <c r="E1890" s="37"/>
      <c r="F1890" s="39"/>
      <c r="G1890" s="40"/>
      <c r="H1890" s="40"/>
      <c r="I1890" s="41"/>
      <c r="J1890" s="41"/>
      <c r="K1890" s="26" t="str">
        <f>_xlfn.IFNA(VLOOKUP(E1890,الاوردرات!$B$1:$C$600,2,0),"")</f>
        <v/>
      </c>
      <c r="L1890" s="52"/>
      <c r="N1890" s="21" t="str">
        <f t="shared" si="59"/>
        <v/>
      </c>
      <c r="O1890" s="22" t="str">
        <f>_xlfn.IFNA((VLOOKUP(F1890,help!$C$2:$F$12,4,0))*(N1890*24),"")</f>
        <v/>
      </c>
      <c r="AP1890" s="17">
        <f t="shared" si="60"/>
        <v>0</v>
      </c>
    </row>
    <row r="1891" spans="2:42" ht="33" x14ac:dyDescent="0.25">
      <c r="B1891" s="13">
        <f>COUNTIFS($E$3:E1891,'تقرير منتج تام'!$E$4)</f>
        <v>8</v>
      </c>
      <c r="C1891" s="37"/>
      <c r="D1891" s="37"/>
      <c r="E1891" s="37"/>
      <c r="F1891" s="39"/>
      <c r="G1891" s="40"/>
      <c r="H1891" s="40"/>
      <c r="I1891" s="41"/>
      <c r="J1891" s="41"/>
      <c r="K1891" s="26" t="str">
        <f>_xlfn.IFNA(VLOOKUP(E1891,الاوردرات!$B$1:$C$600,2,0),"")</f>
        <v/>
      </c>
      <c r="L1891" s="52"/>
      <c r="N1891" s="21" t="str">
        <f t="shared" si="59"/>
        <v/>
      </c>
      <c r="O1891" s="22" t="str">
        <f>_xlfn.IFNA((VLOOKUP(F1891,help!$C$2:$F$12,4,0))*(N1891*24),"")</f>
        <v/>
      </c>
      <c r="AP1891" s="17">
        <f t="shared" si="60"/>
        <v>0</v>
      </c>
    </row>
    <row r="1892" spans="2:42" ht="33" x14ac:dyDescent="0.25">
      <c r="B1892" s="13">
        <f>COUNTIFS($E$3:E1892,'تقرير منتج تام'!$E$4)</f>
        <v>8</v>
      </c>
      <c r="C1892" s="37"/>
      <c r="D1892" s="37"/>
      <c r="E1892" s="37"/>
      <c r="F1892" s="39"/>
      <c r="G1892" s="40"/>
      <c r="H1892" s="40"/>
      <c r="I1892" s="41"/>
      <c r="J1892" s="41"/>
      <c r="K1892" s="26" t="str">
        <f>_xlfn.IFNA(VLOOKUP(E1892,الاوردرات!$B$1:$C$600,2,0),"")</f>
        <v/>
      </c>
      <c r="L1892" s="52"/>
      <c r="N1892" s="21" t="str">
        <f t="shared" si="59"/>
        <v/>
      </c>
      <c r="O1892" s="22" t="str">
        <f>_xlfn.IFNA((VLOOKUP(F1892,help!$C$2:$F$12,4,0))*(N1892*24),"")</f>
        <v/>
      </c>
      <c r="AP1892" s="17">
        <f t="shared" si="60"/>
        <v>0</v>
      </c>
    </row>
    <row r="1893" spans="2:42" ht="33" x14ac:dyDescent="0.25">
      <c r="B1893" s="13">
        <f>COUNTIFS($E$3:E1893,'تقرير منتج تام'!$E$4)</f>
        <v>8</v>
      </c>
      <c r="C1893" s="37"/>
      <c r="D1893" s="37"/>
      <c r="E1893" s="37"/>
      <c r="F1893" s="39"/>
      <c r="G1893" s="40"/>
      <c r="H1893" s="40"/>
      <c r="I1893" s="41"/>
      <c r="J1893" s="41"/>
      <c r="K1893" s="26" t="str">
        <f>_xlfn.IFNA(VLOOKUP(E1893,الاوردرات!$B$1:$C$600,2,0),"")</f>
        <v/>
      </c>
      <c r="L1893" s="52"/>
      <c r="N1893" s="21" t="str">
        <f t="shared" si="59"/>
        <v/>
      </c>
      <c r="O1893" s="22" t="str">
        <f>_xlfn.IFNA((VLOOKUP(F1893,help!$C$2:$F$12,4,0))*(N1893*24),"")</f>
        <v/>
      </c>
      <c r="AP1893" s="17">
        <f t="shared" si="60"/>
        <v>0</v>
      </c>
    </row>
    <row r="1894" spans="2:42" ht="33" x14ac:dyDescent="0.25">
      <c r="B1894" s="13">
        <f>COUNTIFS($E$3:E1894,'تقرير منتج تام'!$E$4)</f>
        <v>8</v>
      </c>
      <c r="C1894" s="37"/>
      <c r="D1894" s="37"/>
      <c r="E1894" s="37"/>
      <c r="F1894" s="39"/>
      <c r="G1894" s="40"/>
      <c r="H1894" s="40"/>
      <c r="I1894" s="41"/>
      <c r="J1894" s="41"/>
      <c r="K1894" s="26" t="str">
        <f>_xlfn.IFNA(VLOOKUP(E1894,الاوردرات!$B$1:$C$600,2,0),"")</f>
        <v/>
      </c>
      <c r="L1894" s="52"/>
      <c r="N1894" s="21" t="str">
        <f t="shared" si="59"/>
        <v/>
      </c>
      <c r="O1894" s="22" t="str">
        <f>_xlfn.IFNA((VLOOKUP(F1894,help!$C$2:$F$12,4,0))*(N1894*24),"")</f>
        <v/>
      </c>
      <c r="AP1894" s="17">
        <f t="shared" si="60"/>
        <v>0</v>
      </c>
    </row>
    <row r="1895" spans="2:42" ht="33" x14ac:dyDescent="0.25">
      <c r="B1895" s="13">
        <f>COUNTIFS($E$3:E1895,'تقرير منتج تام'!$E$4)</f>
        <v>8</v>
      </c>
      <c r="C1895" s="37"/>
      <c r="D1895" s="37"/>
      <c r="E1895" s="37"/>
      <c r="F1895" s="39"/>
      <c r="G1895" s="40"/>
      <c r="H1895" s="40"/>
      <c r="I1895" s="41"/>
      <c r="J1895" s="41"/>
      <c r="K1895" s="26" t="str">
        <f>_xlfn.IFNA(VLOOKUP(E1895,الاوردرات!$B$1:$C$600,2,0),"")</f>
        <v/>
      </c>
      <c r="L1895" s="52"/>
      <c r="N1895" s="21" t="str">
        <f t="shared" si="59"/>
        <v/>
      </c>
      <c r="O1895" s="22" t="str">
        <f>_xlfn.IFNA((VLOOKUP(F1895,help!$C$2:$F$12,4,0))*(N1895*24),"")</f>
        <v/>
      </c>
      <c r="AP1895" s="17">
        <f t="shared" si="60"/>
        <v>0</v>
      </c>
    </row>
    <row r="1896" spans="2:42" ht="33" x14ac:dyDescent="0.25">
      <c r="B1896" s="13">
        <f>COUNTIFS($E$3:E1896,'تقرير منتج تام'!$E$4)</f>
        <v>8</v>
      </c>
      <c r="C1896" s="37"/>
      <c r="D1896" s="37"/>
      <c r="E1896" s="37"/>
      <c r="F1896" s="39"/>
      <c r="G1896" s="40"/>
      <c r="H1896" s="40"/>
      <c r="I1896" s="41"/>
      <c r="J1896" s="41"/>
      <c r="K1896" s="26" t="str">
        <f>_xlfn.IFNA(VLOOKUP(E1896,الاوردرات!$B$1:$C$600,2,0),"")</f>
        <v/>
      </c>
      <c r="L1896" s="52"/>
      <c r="N1896" s="21" t="str">
        <f t="shared" si="59"/>
        <v/>
      </c>
      <c r="O1896" s="22" t="str">
        <f>_xlfn.IFNA((VLOOKUP(F1896,help!$C$2:$F$12,4,0))*(N1896*24),"")</f>
        <v/>
      </c>
      <c r="AP1896" s="17">
        <f t="shared" si="60"/>
        <v>0</v>
      </c>
    </row>
    <row r="1897" spans="2:42" ht="33" x14ac:dyDescent="0.25">
      <c r="B1897" s="13">
        <f>COUNTIFS($E$3:E1897,'تقرير منتج تام'!$E$4)</f>
        <v>8</v>
      </c>
      <c r="C1897" s="37"/>
      <c r="D1897" s="37"/>
      <c r="E1897" s="37"/>
      <c r="F1897" s="39"/>
      <c r="G1897" s="40"/>
      <c r="H1897" s="40"/>
      <c r="I1897" s="41"/>
      <c r="J1897" s="41"/>
      <c r="K1897" s="26" t="str">
        <f>_xlfn.IFNA(VLOOKUP(E1897,الاوردرات!$B$1:$C$600,2,0),"")</f>
        <v/>
      </c>
      <c r="L1897" s="52"/>
      <c r="N1897" s="21" t="str">
        <f t="shared" si="59"/>
        <v/>
      </c>
      <c r="O1897" s="22" t="str">
        <f>_xlfn.IFNA((VLOOKUP(F1897,help!$C$2:$F$12,4,0))*(N1897*24),"")</f>
        <v/>
      </c>
      <c r="AP1897" s="17">
        <f t="shared" si="60"/>
        <v>0</v>
      </c>
    </row>
    <row r="1898" spans="2:42" ht="33" x14ac:dyDescent="0.25">
      <c r="B1898" s="13">
        <f>COUNTIFS($E$3:E1898,'تقرير منتج تام'!$E$4)</f>
        <v>8</v>
      </c>
      <c r="C1898" s="37"/>
      <c r="D1898" s="37"/>
      <c r="E1898" s="37"/>
      <c r="F1898" s="39"/>
      <c r="G1898" s="40"/>
      <c r="H1898" s="40"/>
      <c r="I1898" s="41"/>
      <c r="J1898" s="41"/>
      <c r="K1898" s="26" t="str">
        <f>_xlfn.IFNA(VLOOKUP(E1898,الاوردرات!$B$1:$C$600,2,0),"")</f>
        <v/>
      </c>
      <c r="L1898" s="52"/>
      <c r="N1898" s="21" t="str">
        <f t="shared" si="59"/>
        <v/>
      </c>
      <c r="O1898" s="22" t="str">
        <f>_xlfn.IFNA((VLOOKUP(F1898,help!$C$2:$F$12,4,0))*(N1898*24),"")</f>
        <v/>
      </c>
      <c r="AP1898" s="17">
        <f t="shared" si="60"/>
        <v>0</v>
      </c>
    </row>
    <row r="1899" spans="2:42" ht="33" x14ac:dyDescent="0.25">
      <c r="B1899" s="13">
        <f>COUNTIFS($E$3:E1899,'تقرير منتج تام'!$E$4)</f>
        <v>8</v>
      </c>
      <c r="C1899" s="37"/>
      <c r="D1899" s="37"/>
      <c r="E1899" s="37"/>
      <c r="F1899" s="39"/>
      <c r="G1899" s="40"/>
      <c r="H1899" s="40"/>
      <c r="I1899" s="41"/>
      <c r="J1899" s="41"/>
      <c r="K1899" s="26" t="str">
        <f>_xlfn.IFNA(VLOOKUP(E1899,الاوردرات!$B$1:$C$600,2,0),"")</f>
        <v/>
      </c>
      <c r="L1899" s="52"/>
      <c r="N1899" s="21" t="str">
        <f t="shared" si="59"/>
        <v/>
      </c>
      <c r="O1899" s="22" t="str">
        <f>_xlfn.IFNA((VLOOKUP(F1899,help!$C$2:$F$12,4,0))*(N1899*24),"")</f>
        <v/>
      </c>
      <c r="AP1899" s="17">
        <f t="shared" si="60"/>
        <v>0</v>
      </c>
    </row>
    <row r="1900" spans="2:42" ht="33" x14ac:dyDescent="0.25">
      <c r="B1900" s="13">
        <f>COUNTIFS($E$3:E1900,'تقرير منتج تام'!$E$4)</f>
        <v>8</v>
      </c>
      <c r="C1900" s="37"/>
      <c r="D1900" s="37"/>
      <c r="E1900" s="37"/>
      <c r="F1900" s="39"/>
      <c r="G1900" s="40"/>
      <c r="H1900" s="40"/>
      <c r="I1900" s="41"/>
      <c r="J1900" s="41"/>
      <c r="K1900" s="26" t="str">
        <f>_xlfn.IFNA(VLOOKUP(E1900,الاوردرات!$B$1:$C$600,2,0),"")</f>
        <v/>
      </c>
      <c r="L1900" s="52"/>
      <c r="N1900" s="21" t="str">
        <f t="shared" si="59"/>
        <v/>
      </c>
      <c r="O1900" s="22" t="str">
        <f>_xlfn.IFNA((VLOOKUP(F1900,help!$C$2:$F$12,4,0))*(N1900*24),"")</f>
        <v/>
      </c>
      <c r="AP1900" s="17">
        <f t="shared" si="60"/>
        <v>0</v>
      </c>
    </row>
    <row r="1901" spans="2:42" ht="33" x14ac:dyDescent="0.25">
      <c r="B1901" s="13">
        <f>COUNTIFS($E$3:E1901,'تقرير منتج تام'!$E$4)</f>
        <v>8</v>
      </c>
      <c r="C1901" s="37"/>
      <c r="D1901" s="37"/>
      <c r="E1901" s="37"/>
      <c r="F1901" s="39"/>
      <c r="G1901" s="40"/>
      <c r="H1901" s="40"/>
      <c r="I1901" s="41"/>
      <c r="J1901" s="41"/>
      <c r="K1901" s="26" t="str">
        <f>_xlfn.IFNA(VLOOKUP(E1901,الاوردرات!$B$1:$C$600,2,0),"")</f>
        <v/>
      </c>
      <c r="L1901" s="52"/>
      <c r="N1901" s="21" t="str">
        <f t="shared" si="59"/>
        <v/>
      </c>
      <c r="O1901" s="22" t="str">
        <f>_xlfn.IFNA((VLOOKUP(F1901,help!$C$2:$F$12,4,0))*(N1901*24),"")</f>
        <v/>
      </c>
      <c r="AP1901" s="17">
        <f t="shared" si="60"/>
        <v>0</v>
      </c>
    </row>
    <row r="1902" spans="2:42" ht="33" x14ac:dyDescent="0.25">
      <c r="B1902" s="13">
        <f>COUNTIFS($E$3:E1902,'تقرير منتج تام'!$E$4)</f>
        <v>8</v>
      </c>
      <c r="C1902" s="37"/>
      <c r="D1902" s="37"/>
      <c r="E1902" s="37"/>
      <c r="F1902" s="39"/>
      <c r="G1902" s="40"/>
      <c r="H1902" s="40"/>
      <c r="I1902" s="41"/>
      <c r="J1902" s="41"/>
      <c r="K1902" s="26" t="str">
        <f>_xlfn.IFNA(VLOOKUP(E1902,الاوردرات!$B$1:$C$600,2,0),"")</f>
        <v/>
      </c>
      <c r="L1902" s="52"/>
      <c r="N1902" s="21" t="str">
        <f t="shared" si="59"/>
        <v/>
      </c>
      <c r="O1902" s="22" t="str">
        <f>_xlfn.IFNA((VLOOKUP(F1902,help!$C$2:$F$12,4,0))*(N1902*24),"")</f>
        <v/>
      </c>
      <c r="AP1902" s="17">
        <f t="shared" si="60"/>
        <v>0</v>
      </c>
    </row>
    <row r="1903" spans="2:42" ht="33" x14ac:dyDescent="0.25">
      <c r="B1903" s="13">
        <f>COUNTIFS($E$3:E1903,'تقرير منتج تام'!$E$4)</f>
        <v>8</v>
      </c>
      <c r="C1903" s="37"/>
      <c r="D1903" s="37"/>
      <c r="E1903" s="37"/>
      <c r="F1903" s="39"/>
      <c r="G1903" s="40"/>
      <c r="H1903" s="40"/>
      <c r="I1903" s="41"/>
      <c r="J1903" s="41"/>
      <c r="K1903" s="26" t="str">
        <f>_xlfn.IFNA(VLOOKUP(E1903,الاوردرات!$B$1:$C$600,2,0),"")</f>
        <v/>
      </c>
      <c r="L1903" s="52"/>
      <c r="N1903" s="21" t="str">
        <f t="shared" si="59"/>
        <v/>
      </c>
      <c r="O1903" s="22" t="str">
        <f>_xlfn.IFNA((VLOOKUP(F1903,help!$C$2:$F$12,4,0))*(N1903*24),"")</f>
        <v/>
      </c>
      <c r="AP1903" s="17">
        <f t="shared" si="60"/>
        <v>0</v>
      </c>
    </row>
    <row r="1904" spans="2:42" ht="33" x14ac:dyDescent="0.25">
      <c r="B1904" s="13">
        <f>COUNTIFS($E$3:E1904,'تقرير منتج تام'!$E$4)</f>
        <v>8</v>
      </c>
      <c r="C1904" s="37"/>
      <c r="D1904" s="37"/>
      <c r="E1904" s="37"/>
      <c r="F1904" s="39"/>
      <c r="G1904" s="40"/>
      <c r="H1904" s="40"/>
      <c r="I1904" s="41"/>
      <c r="J1904" s="41"/>
      <c r="K1904" s="26" t="str">
        <f>_xlfn.IFNA(VLOOKUP(E1904,الاوردرات!$B$1:$C$600,2,0),"")</f>
        <v/>
      </c>
      <c r="L1904" s="52"/>
      <c r="N1904" s="21" t="str">
        <f t="shared" si="59"/>
        <v/>
      </c>
      <c r="O1904" s="22" t="str">
        <f>_xlfn.IFNA((VLOOKUP(F1904,help!$C$2:$F$12,4,0))*(N1904*24),"")</f>
        <v/>
      </c>
      <c r="AP1904" s="17">
        <f t="shared" si="60"/>
        <v>0</v>
      </c>
    </row>
    <row r="1905" spans="2:42" ht="33" x14ac:dyDescent="0.25">
      <c r="B1905" s="13">
        <f>COUNTIFS($E$3:E1905,'تقرير منتج تام'!$E$4)</f>
        <v>8</v>
      </c>
      <c r="C1905" s="37"/>
      <c r="D1905" s="37"/>
      <c r="E1905" s="37"/>
      <c r="F1905" s="39"/>
      <c r="G1905" s="40"/>
      <c r="H1905" s="40"/>
      <c r="I1905" s="41"/>
      <c r="J1905" s="41"/>
      <c r="K1905" s="26" t="str">
        <f>_xlfn.IFNA(VLOOKUP(E1905,الاوردرات!$B$1:$C$600,2,0),"")</f>
        <v/>
      </c>
      <c r="L1905" s="52"/>
      <c r="N1905" s="21" t="str">
        <f t="shared" si="59"/>
        <v/>
      </c>
      <c r="O1905" s="22" t="str">
        <f>_xlfn.IFNA((VLOOKUP(F1905,help!$C$2:$F$12,4,0))*(N1905*24),"")</f>
        <v/>
      </c>
      <c r="AP1905" s="17">
        <f t="shared" si="60"/>
        <v>0</v>
      </c>
    </row>
    <row r="1906" spans="2:42" ht="33" x14ac:dyDescent="0.25">
      <c r="B1906" s="13">
        <f>COUNTIFS($E$3:E1906,'تقرير منتج تام'!$E$4)</f>
        <v>8</v>
      </c>
      <c r="C1906" s="37"/>
      <c r="D1906" s="37"/>
      <c r="E1906" s="37"/>
      <c r="F1906" s="39"/>
      <c r="G1906" s="40"/>
      <c r="H1906" s="40"/>
      <c r="I1906" s="41"/>
      <c r="J1906" s="41"/>
      <c r="K1906" s="26" t="str">
        <f>_xlfn.IFNA(VLOOKUP(E1906,الاوردرات!$B$1:$C$600,2,0),"")</f>
        <v/>
      </c>
      <c r="L1906" s="52"/>
      <c r="N1906" s="21" t="str">
        <f t="shared" si="59"/>
        <v/>
      </c>
      <c r="O1906" s="22" t="str">
        <f>_xlfn.IFNA((VLOOKUP(F1906,help!$C$2:$F$12,4,0))*(N1906*24),"")</f>
        <v/>
      </c>
      <c r="AP1906" s="17">
        <f t="shared" si="60"/>
        <v>0</v>
      </c>
    </row>
    <row r="1907" spans="2:42" ht="33" x14ac:dyDescent="0.25">
      <c r="B1907" s="13">
        <f>COUNTIFS($E$3:E1907,'تقرير منتج تام'!$E$4)</f>
        <v>8</v>
      </c>
      <c r="C1907" s="37"/>
      <c r="D1907" s="37"/>
      <c r="E1907" s="37"/>
      <c r="F1907" s="39"/>
      <c r="G1907" s="40"/>
      <c r="H1907" s="40"/>
      <c r="I1907" s="41"/>
      <c r="J1907" s="41"/>
      <c r="K1907" s="26" t="str">
        <f>_xlfn.IFNA(VLOOKUP(E1907,الاوردرات!$B$1:$C$600,2,0),"")</f>
        <v/>
      </c>
      <c r="L1907" s="52"/>
      <c r="N1907" s="21" t="str">
        <f t="shared" si="59"/>
        <v/>
      </c>
      <c r="O1907" s="22" t="str">
        <f>_xlfn.IFNA((VLOOKUP(F1907,help!$C$2:$F$12,4,0))*(N1907*24),"")</f>
        <v/>
      </c>
      <c r="AP1907" s="17">
        <f t="shared" si="60"/>
        <v>0</v>
      </c>
    </row>
    <row r="1908" spans="2:42" ht="33" x14ac:dyDescent="0.25">
      <c r="B1908" s="13">
        <f>COUNTIFS($E$3:E1908,'تقرير منتج تام'!$E$4)</f>
        <v>8</v>
      </c>
      <c r="C1908" s="37"/>
      <c r="D1908" s="37"/>
      <c r="E1908" s="37"/>
      <c r="F1908" s="39"/>
      <c r="G1908" s="40"/>
      <c r="H1908" s="40"/>
      <c r="I1908" s="41"/>
      <c r="J1908" s="41"/>
      <c r="K1908" s="26" t="str">
        <f>_xlfn.IFNA(VLOOKUP(E1908,الاوردرات!$B$1:$C$600,2,0),"")</f>
        <v/>
      </c>
      <c r="L1908" s="52"/>
      <c r="N1908" s="21" t="str">
        <f t="shared" si="59"/>
        <v/>
      </c>
      <c r="O1908" s="22" t="str">
        <f>_xlfn.IFNA((VLOOKUP(F1908,help!$C$2:$F$12,4,0))*(N1908*24),"")</f>
        <v/>
      </c>
      <c r="AP1908" s="17">
        <f t="shared" si="60"/>
        <v>0</v>
      </c>
    </row>
    <row r="1909" spans="2:42" ht="33" x14ac:dyDescent="0.25">
      <c r="B1909" s="13">
        <f>COUNTIFS($E$3:E1909,'تقرير منتج تام'!$E$4)</f>
        <v>8</v>
      </c>
      <c r="C1909" s="37"/>
      <c r="D1909" s="37"/>
      <c r="E1909" s="37"/>
      <c r="F1909" s="39"/>
      <c r="G1909" s="40"/>
      <c r="H1909" s="40"/>
      <c r="I1909" s="41"/>
      <c r="J1909" s="41"/>
      <c r="K1909" s="26" t="str">
        <f>_xlfn.IFNA(VLOOKUP(E1909,الاوردرات!$B$1:$C$600,2,0),"")</f>
        <v/>
      </c>
      <c r="L1909" s="52"/>
      <c r="N1909" s="21" t="str">
        <f t="shared" si="59"/>
        <v/>
      </c>
      <c r="O1909" s="22" t="str">
        <f>_xlfn.IFNA((VLOOKUP(F1909,help!$C$2:$F$12,4,0))*(N1909*24),"")</f>
        <v/>
      </c>
      <c r="AP1909" s="17">
        <f t="shared" si="60"/>
        <v>0</v>
      </c>
    </row>
    <row r="1910" spans="2:42" ht="33" x14ac:dyDescent="0.25">
      <c r="B1910" s="13">
        <f>COUNTIFS($E$3:E1910,'تقرير منتج تام'!$E$4)</f>
        <v>8</v>
      </c>
      <c r="C1910" s="37"/>
      <c r="D1910" s="37"/>
      <c r="E1910" s="37"/>
      <c r="F1910" s="39"/>
      <c r="G1910" s="40"/>
      <c r="H1910" s="40"/>
      <c r="I1910" s="41"/>
      <c r="J1910" s="41"/>
      <c r="K1910" s="26" t="str">
        <f>_xlfn.IFNA(VLOOKUP(E1910,الاوردرات!$B$1:$C$600,2,0),"")</f>
        <v/>
      </c>
      <c r="L1910" s="52"/>
      <c r="N1910" s="21" t="str">
        <f t="shared" si="59"/>
        <v/>
      </c>
      <c r="O1910" s="22" t="str">
        <f>_xlfn.IFNA((VLOOKUP(F1910,help!$C$2:$F$12,4,0))*(N1910*24),"")</f>
        <v/>
      </c>
      <c r="AP1910" s="17">
        <f t="shared" si="60"/>
        <v>0</v>
      </c>
    </row>
    <row r="1911" spans="2:42" ht="33" x14ac:dyDescent="0.25">
      <c r="B1911" s="13">
        <f>COUNTIFS($E$3:E1911,'تقرير منتج تام'!$E$4)</f>
        <v>8</v>
      </c>
      <c r="C1911" s="37"/>
      <c r="D1911" s="37"/>
      <c r="E1911" s="37"/>
      <c r="F1911" s="39"/>
      <c r="G1911" s="40"/>
      <c r="H1911" s="40"/>
      <c r="I1911" s="41"/>
      <c r="J1911" s="41"/>
      <c r="K1911" s="26" t="str">
        <f>_xlfn.IFNA(VLOOKUP(E1911,الاوردرات!$B$1:$C$600,2,0),"")</f>
        <v/>
      </c>
      <c r="L1911" s="52"/>
      <c r="N1911" s="21" t="str">
        <f t="shared" ref="N1911:N1974" si="61">IF(I1911&lt;&gt;"",J1911-I1911,"")</f>
        <v/>
      </c>
      <c r="O1911" s="22" t="str">
        <f>_xlfn.IFNA((VLOOKUP(F1911,help!$C$2:$F$12,4,0))*(N1911*24),"")</f>
        <v/>
      </c>
      <c r="AP1911" s="17">
        <f t="shared" si="60"/>
        <v>0</v>
      </c>
    </row>
    <row r="1912" spans="2:42" ht="33" x14ac:dyDescent="0.25">
      <c r="B1912" s="13">
        <f>COUNTIFS($E$3:E1912,'تقرير منتج تام'!$E$4)</f>
        <v>8</v>
      </c>
      <c r="C1912" s="37"/>
      <c r="D1912" s="37"/>
      <c r="E1912" s="37"/>
      <c r="F1912" s="39"/>
      <c r="G1912" s="40"/>
      <c r="H1912" s="40"/>
      <c r="I1912" s="41"/>
      <c r="J1912" s="41"/>
      <c r="K1912" s="26" t="str">
        <f>_xlfn.IFNA(VLOOKUP(E1912,الاوردرات!$B$1:$C$600,2,0),"")</f>
        <v/>
      </c>
      <c r="L1912" s="52"/>
      <c r="N1912" s="21" t="str">
        <f t="shared" si="61"/>
        <v/>
      </c>
      <c r="O1912" s="22" t="str">
        <f>_xlfn.IFNA((VLOOKUP(F1912,help!$C$2:$F$12,4,0))*(N1912*24),"")</f>
        <v/>
      </c>
      <c r="AP1912" s="17">
        <f t="shared" si="60"/>
        <v>0</v>
      </c>
    </row>
    <row r="1913" spans="2:42" ht="33" x14ac:dyDescent="0.25">
      <c r="B1913" s="13">
        <f>COUNTIFS($E$3:E1913,'تقرير منتج تام'!$E$4)</f>
        <v>8</v>
      </c>
      <c r="C1913" s="37"/>
      <c r="D1913" s="37"/>
      <c r="E1913" s="37"/>
      <c r="F1913" s="39"/>
      <c r="G1913" s="40"/>
      <c r="H1913" s="40"/>
      <c r="I1913" s="41"/>
      <c r="J1913" s="41"/>
      <c r="K1913" s="26" t="str">
        <f>_xlfn.IFNA(VLOOKUP(E1913,الاوردرات!$B$1:$C$600,2,0),"")</f>
        <v/>
      </c>
      <c r="L1913" s="52"/>
      <c r="N1913" s="21" t="str">
        <f t="shared" si="61"/>
        <v/>
      </c>
      <c r="O1913" s="22" t="str">
        <f>_xlfn.IFNA((VLOOKUP(F1913,help!$C$2:$F$12,4,0))*(N1913*24),"")</f>
        <v/>
      </c>
      <c r="AP1913" s="17">
        <f t="shared" si="60"/>
        <v>0</v>
      </c>
    </row>
    <row r="1914" spans="2:42" ht="33" x14ac:dyDescent="0.25">
      <c r="B1914" s="13">
        <f>COUNTIFS($E$3:E1914,'تقرير منتج تام'!$E$4)</f>
        <v>8</v>
      </c>
      <c r="C1914" s="37"/>
      <c r="D1914" s="37"/>
      <c r="E1914" s="37"/>
      <c r="F1914" s="39"/>
      <c r="G1914" s="40"/>
      <c r="H1914" s="40"/>
      <c r="I1914" s="41"/>
      <c r="J1914" s="41"/>
      <c r="K1914" s="26" t="str">
        <f>_xlfn.IFNA(VLOOKUP(E1914,الاوردرات!$B$1:$C$600,2,0),"")</f>
        <v/>
      </c>
      <c r="L1914" s="52"/>
      <c r="N1914" s="21" t="str">
        <f t="shared" si="61"/>
        <v/>
      </c>
      <c r="O1914" s="22" t="str">
        <f>_xlfn.IFNA((VLOOKUP(F1914,help!$C$2:$F$12,4,0))*(N1914*24),"")</f>
        <v/>
      </c>
      <c r="AP1914" s="17">
        <f t="shared" si="60"/>
        <v>0</v>
      </c>
    </row>
    <row r="1915" spans="2:42" ht="33" x14ac:dyDescent="0.25">
      <c r="B1915" s="13">
        <f>COUNTIFS($E$3:E1915,'تقرير منتج تام'!$E$4)</f>
        <v>8</v>
      </c>
      <c r="C1915" s="37"/>
      <c r="D1915" s="37"/>
      <c r="E1915" s="37"/>
      <c r="F1915" s="39"/>
      <c r="G1915" s="40"/>
      <c r="H1915" s="40"/>
      <c r="I1915" s="41"/>
      <c r="J1915" s="41"/>
      <c r="K1915" s="26" t="str">
        <f>_xlfn.IFNA(VLOOKUP(E1915,الاوردرات!$B$1:$C$600,2,0),"")</f>
        <v/>
      </c>
      <c r="L1915" s="52"/>
      <c r="N1915" s="21" t="str">
        <f t="shared" si="61"/>
        <v/>
      </c>
      <c r="O1915" s="22" t="str">
        <f>_xlfn.IFNA((VLOOKUP(F1915,help!$C$2:$F$12,4,0))*(N1915*24),"")</f>
        <v/>
      </c>
      <c r="AP1915" s="17">
        <f t="shared" si="60"/>
        <v>0</v>
      </c>
    </row>
    <row r="1916" spans="2:42" ht="33" x14ac:dyDescent="0.25">
      <c r="B1916" s="13">
        <f>COUNTIFS($E$3:E1916,'تقرير منتج تام'!$E$4)</f>
        <v>8</v>
      </c>
      <c r="C1916" s="37"/>
      <c r="D1916" s="37"/>
      <c r="E1916" s="37"/>
      <c r="F1916" s="39"/>
      <c r="G1916" s="40"/>
      <c r="H1916" s="40"/>
      <c r="I1916" s="41"/>
      <c r="J1916" s="41"/>
      <c r="K1916" s="26" t="str">
        <f>_xlfn.IFNA(VLOOKUP(E1916,الاوردرات!$B$1:$C$600,2,0),"")</f>
        <v/>
      </c>
      <c r="L1916" s="52"/>
      <c r="N1916" s="21" t="str">
        <f t="shared" si="61"/>
        <v/>
      </c>
      <c r="O1916" s="22" t="str">
        <f>_xlfn.IFNA((VLOOKUP(F1916,help!$C$2:$F$12,4,0))*(N1916*24),"")</f>
        <v/>
      </c>
      <c r="AP1916" s="17">
        <f t="shared" si="60"/>
        <v>0</v>
      </c>
    </row>
    <row r="1917" spans="2:42" ht="33" x14ac:dyDescent="0.25">
      <c r="B1917" s="13">
        <f>COUNTIFS($E$3:E1917,'تقرير منتج تام'!$E$4)</f>
        <v>8</v>
      </c>
      <c r="C1917" s="37"/>
      <c r="D1917" s="37"/>
      <c r="E1917" s="37"/>
      <c r="F1917" s="39"/>
      <c r="G1917" s="40"/>
      <c r="H1917" s="40"/>
      <c r="I1917" s="41"/>
      <c r="J1917" s="41"/>
      <c r="K1917" s="26" t="str">
        <f>_xlfn.IFNA(VLOOKUP(E1917,الاوردرات!$B$1:$C$600,2,0),"")</f>
        <v/>
      </c>
      <c r="L1917" s="52"/>
      <c r="N1917" s="21" t="str">
        <f t="shared" si="61"/>
        <v/>
      </c>
      <c r="O1917" s="22" t="str">
        <f>_xlfn.IFNA((VLOOKUP(F1917,help!$C$2:$F$12,4,0))*(N1917*24),"")</f>
        <v/>
      </c>
      <c r="AP1917" s="17">
        <f t="shared" si="60"/>
        <v>0</v>
      </c>
    </row>
    <row r="1918" spans="2:42" ht="33" x14ac:dyDescent="0.25">
      <c r="B1918" s="13">
        <f>COUNTIFS($E$3:E1918,'تقرير منتج تام'!$E$4)</f>
        <v>8</v>
      </c>
      <c r="C1918" s="37"/>
      <c r="D1918" s="37"/>
      <c r="E1918" s="37"/>
      <c r="F1918" s="39"/>
      <c r="G1918" s="40"/>
      <c r="H1918" s="40"/>
      <c r="I1918" s="41"/>
      <c r="J1918" s="41"/>
      <c r="K1918" s="26" t="str">
        <f>_xlfn.IFNA(VLOOKUP(E1918,الاوردرات!$B$1:$C$600,2,0),"")</f>
        <v/>
      </c>
      <c r="L1918" s="52"/>
      <c r="N1918" s="21" t="str">
        <f t="shared" si="61"/>
        <v/>
      </c>
      <c r="O1918" s="22" t="str">
        <f>_xlfn.IFNA((VLOOKUP(F1918,help!$C$2:$F$12,4,0))*(N1918*24),"")</f>
        <v/>
      </c>
      <c r="AP1918" s="17">
        <f t="shared" si="60"/>
        <v>0</v>
      </c>
    </row>
    <row r="1919" spans="2:42" ht="33" x14ac:dyDescent="0.25">
      <c r="B1919" s="13">
        <f>COUNTIFS($E$3:E1919,'تقرير منتج تام'!$E$4)</f>
        <v>8</v>
      </c>
      <c r="C1919" s="37"/>
      <c r="D1919" s="37"/>
      <c r="E1919" s="37"/>
      <c r="F1919" s="39"/>
      <c r="G1919" s="40"/>
      <c r="H1919" s="40"/>
      <c r="I1919" s="41"/>
      <c r="J1919" s="41"/>
      <c r="K1919" s="26" t="str">
        <f>_xlfn.IFNA(VLOOKUP(E1919,الاوردرات!$B$1:$C$600,2,0),"")</f>
        <v/>
      </c>
      <c r="L1919" s="52"/>
      <c r="N1919" s="21" t="str">
        <f t="shared" si="61"/>
        <v/>
      </c>
      <c r="O1919" s="22" t="str">
        <f>_xlfn.IFNA((VLOOKUP(F1919,help!$C$2:$F$12,4,0))*(N1919*24),"")</f>
        <v/>
      </c>
      <c r="AP1919" s="17">
        <f t="shared" si="60"/>
        <v>0</v>
      </c>
    </row>
    <row r="1920" spans="2:42" ht="33" x14ac:dyDescent="0.25">
      <c r="B1920" s="13">
        <f>COUNTIFS($E$3:E1920,'تقرير منتج تام'!$E$4)</f>
        <v>8</v>
      </c>
      <c r="C1920" s="37"/>
      <c r="D1920" s="37"/>
      <c r="E1920" s="37"/>
      <c r="F1920" s="39"/>
      <c r="G1920" s="40"/>
      <c r="H1920" s="40"/>
      <c r="I1920" s="41"/>
      <c r="J1920" s="41"/>
      <c r="K1920" s="26" t="str">
        <f>_xlfn.IFNA(VLOOKUP(E1920,الاوردرات!$B$1:$C$600,2,0),"")</f>
        <v/>
      </c>
      <c r="L1920" s="52"/>
      <c r="N1920" s="21" t="str">
        <f t="shared" si="61"/>
        <v/>
      </c>
      <c r="O1920" s="22" t="str">
        <f>_xlfn.IFNA((VLOOKUP(F1920,help!$C$2:$F$12,4,0))*(N1920*24),"")</f>
        <v/>
      </c>
      <c r="AP1920" s="17">
        <f t="shared" si="60"/>
        <v>0</v>
      </c>
    </row>
    <row r="1921" spans="2:42" ht="33" x14ac:dyDescent="0.25">
      <c r="B1921" s="13">
        <f>COUNTIFS($E$3:E1921,'تقرير منتج تام'!$E$4)</f>
        <v>8</v>
      </c>
      <c r="C1921" s="37"/>
      <c r="D1921" s="37"/>
      <c r="E1921" s="37"/>
      <c r="F1921" s="39"/>
      <c r="G1921" s="40"/>
      <c r="H1921" s="40"/>
      <c r="I1921" s="41"/>
      <c r="J1921" s="41"/>
      <c r="K1921" s="26" t="str">
        <f>_xlfn.IFNA(VLOOKUP(E1921,الاوردرات!$B$1:$C$600,2,0),"")</f>
        <v/>
      </c>
      <c r="L1921" s="52"/>
      <c r="N1921" s="21" t="str">
        <f t="shared" si="61"/>
        <v/>
      </c>
      <c r="O1921" s="22" t="str">
        <f>_xlfn.IFNA((VLOOKUP(F1921,help!$C$2:$F$12,4,0))*(N1921*24),"")</f>
        <v/>
      </c>
      <c r="AP1921" s="17">
        <f t="shared" si="60"/>
        <v>0</v>
      </c>
    </row>
    <row r="1922" spans="2:42" ht="33" x14ac:dyDescent="0.25">
      <c r="B1922" s="13">
        <f>COUNTIFS($E$3:E1922,'تقرير منتج تام'!$E$4)</f>
        <v>8</v>
      </c>
      <c r="C1922" s="37"/>
      <c r="D1922" s="37"/>
      <c r="E1922" s="37"/>
      <c r="F1922" s="39"/>
      <c r="G1922" s="40"/>
      <c r="H1922" s="40"/>
      <c r="I1922" s="41"/>
      <c r="J1922" s="41"/>
      <c r="K1922" s="26" t="str">
        <f>_xlfn.IFNA(VLOOKUP(E1922,الاوردرات!$B$1:$C$600,2,0),"")</f>
        <v/>
      </c>
      <c r="L1922" s="52"/>
      <c r="N1922" s="21" t="str">
        <f t="shared" si="61"/>
        <v/>
      </c>
      <c r="O1922" s="22" t="str">
        <f>_xlfn.IFNA((VLOOKUP(F1922,help!$C$2:$F$12,4,0))*(N1922*24),"")</f>
        <v/>
      </c>
      <c r="AP1922" s="17">
        <f t="shared" si="60"/>
        <v>0</v>
      </c>
    </row>
    <row r="1923" spans="2:42" ht="33" x14ac:dyDescent="0.25">
      <c r="B1923" s="13">
        <f>COUNTIFS($E$3:E1923,'تقرير منتج تام'!$E$4)</f>
        <v>8</v>
      </c>
      <c r="C1923" s="37"/>
      <c r="D1923" s="37"/>
      <c r="E1923" s="37"/>
      <c r="F1923" s="39"/>
      <c r="G1923" s="40"/>
      <c r="H1923" s="40"/>
      <c r="I1923" s="41"/>
      <c r="J1923" s="41"/>
      <c r="K1923" s="26" t="str">
        <f>_xlfn.IFNA(VLOOKUP(E1923,الاوردرات!$B$1:$C$600,2,0),"")</f>
        <v/>
      </c>
      <c r="L1923" s="52"/>
      <c r="N1923" s="21" t="str">
        <f t="shared" si="61"/>
        <v/>
      </c>
      <c r="O1923" s="22" t="str">
        <f>_xlfn.IFNA((VLOOKUP(F1923,help!$C$2:$F$12,4,0))*(N1923*24),"")</f>
        <v/>
      </c>
      <c r="AP1923" s="17">
        <f t="shared" si="60"/>
        <v>0</v>
      </c>
    </row>
    <row r="1924" spans="2:42" ht="33" x14ac:dyDescent="0.25">
      <c r="B1924" s="13">
        <f>COUNTIFS($E$3:E1924,'تقرير منتج تام'!$E$4)</f>
        <v>8</v>
      </c>
      <c r="C1924" s="37"/>
      <c r="D1924" s="37"/>
      <c r="E1924" s="37"/>
      <c r="F1924" s="39"/>
      <c r="G1924" s="40"/>
      <c r="H1924" s="40"/>
      <c r="I1924" s="41"/>
      <c r="J1924" s="41"/>
      <c r="K1924" s="26" t="str">
        <f>_xlfn.IFNA(VLOOKUP(E1924,الاوردرات!$B$1:$C$600,2,0),"")</f>
        <v/>
      </c>
      <c r="L1924" s="52"/>
      <c r="N1924" s="21" t="str">
        <f t="shared" si="61"/>
        <v/>
      </c>
      <c r="O1924" s="22" t="str">
        <f>_xlfn.IFNA((VLOOKUP(F1924,help!$C$2:$F$12,4,0))*(N1924*24),"")</f>
        <v/>
      </c>
      <c r="AP1924" s="17">
        <f t="shared" ref="AP1924:AP1987" si="62">D1924</f>
        <v>0</v>
      </c>
    </row>
    <row r="1925" spans="2:42" ht="33" x14ac:dyDescent="0.25">
      <c r="B1925" s="13">
        <f>COUNTIFS($E$3:E1925,'تقرير منتج تام'!$E$4)</f>
        <v>8</v>
      </c>
      <c r="C1925" s="37"/>
      <c r="D1925" s="37"/>
      <c r="E1925" s="37"/>
      <c r="F1925" s="39"/>
      <c r="G1925" s="40"/>
      <c r="H1925" s="40"/>
      <c r="I1925" s="41"/>
      <c r="J1925" s="41"/>
      <c r="K1925" s="26" t="str">
        <f>_xlfn.IFNA(VLOOKUP(E1925,الاوردرات!$B$1:$C$600,2,0),"")</f>
        <v/>
      </c>
      <c r="L1925" s="52"/>
      <c r="N1925" s="21" t="str">
        <f t="shared" si="61"/>
        <v/>
      </c>
      <c r="O1925" s="22" t="str">
        <f>_xlfn.IFNA((VLOOKUP(F1925,help!$C$2:$F$12,4,0))*(N1925*24),"")</f>
        <v/>
      </c>
      <c r="AP1925" s="17">
        <f t="shared" si="62"/>
        <v>0</v>
      </c>
    </row>
    <row r="1926" spans="2:42" ht="33" x14ac:dyDescent="0.25">
      <c r="B1926" s="13">
        <f>COUNTIFS($E$3:E1926,'تقرير منتج تام'!$E$4)</f>
        <v>8</v>
      </c>
      <c r="C1926" s="37"/>
      <c r="D1926" s="37"/>
      <c r="E1926" s="37"/>
      <c r="F1926" s="39"/>
      <c r="G1926" s="40"/>
      <c r="H1926" s="40"/>
      <c r="I1926" s="41"/>
      <c r="J1926" s="41"/>
      <c r="K1926" s="26" t="str">
        <f>_xlfn.IFNA(VLOOKUP(E1926,الاوردرات!$B$1:$C$600,2,0),"")</f>
        <v/>
      </c>
      <c r="L1926" s="52"/>
      <c r="N1926" s="21" t="str">
        <f t="shared" si="61"/>
        <v/>
      </c>
      <c r="O1926" s="22" t="str">
        <f>_xlfn.IFNA((VLOOKUP(F1926,help!$C$2:$F$12,4,0))*(N1926*24),"")</f>
        <v/>
      </c>
      <c r="AP1926" s="17">
        <f t="shared" si="62"/>
        <v>0</v>
      </c>
    </row>
    <row r="1927" spans="2:42" ht="33" x14ac:dyDescent="0.25">
      <c r="B1927" s="13">
        <f>COUNTIFS($E$3:E1927,'تقرير منتج تام'!$E$4)</f>
        <v>8</v>
      </c>
      <c r="C1927" s="37"/>
      <c r="D1927" s="37"/>
      <c r="E1927" s="37"/>
      <c r="F1927" s="39"/>
      <c r="G1927" s="40"/>
      <c r="H1927" s="40"/>
      <c r="I1927" s="41"/>
      <c r="J1927" s="41"/>
      <c r="K1927" s="26" t="str">
        <f>_xlfn.IFNA(VLOOKUP(E1927,الاوردرات!$B$1:$C$600,2,0),"")</f>
        <v/>
      </c>
      <c r="L1927" s="52"/>
      <c r="N1927" s="21" t="str">
        <f t="shared" si="61"/>
        <v/>
      </c>
      <c r="O1927" s="22" t="str">
        <f>_xlfn.IFNA((VLOOKUP(F1927,help!$C$2:$F$12,4,0))*(N1927*24),"")</f>
        <v/>
      </c>
      <c r="AP1927" s="17">
        <f t="shared" si="62"/>
        <v>0</v>
      </c>
    </row>
    <row r="1928" spans="2:42" ht="33" x14ac:dyDescent="0.25">
      <c r="B1928" s="13">
        <f>COUNTIFS($E$3:E1928,'تقرير منتج تام'!$E$4)</f>
        <v>8</v>
      </c>
      <c r="C1928" s="37"/>
      <c r="D1928" s="37"/>
      <c r="E1928" s="37"/>
      <c r="F1928" s="39"/>
      <c r="G1928" s="40"/>
      <c r="H1928" s="40"/>
      <c r="I1928" s="41"/>
      <c r="J1928" s="41"/>
      <c r="K1928" s="26" t="str">
        <f>_xlfn.IFNA(VLOOKUP(E1928,الاوردرات!$B$1:$C$600,2,0),"")</f>
        <v/>
      </c>
      <c r="L1928" s="52"/>
      <c r="N1928" s="21" t="str">
        <f t="shared" si="61"/>
        <v/>
      </c>
      <c r="O1928" s="22" t="str">
        <f>_xlfn.IFNA((VLOOKUP(F1928,help!$C$2:$F$12,4,0))*(N1928*24),"")</f>
        <v/>
      </c>
      <c r="AP1928" s="17">
        <f t="shared" si="62"/>
        <v>0</v>
      </c>
    </row>
    <row r="1929" spans="2:42" ht="33" x14ac:dyDescent="0.25">
      <c r="B1929" s="13">
        <f>COUNTIFS($E$3:E1929,'تقرير منتج تام'!$E$4)</f>
        <v>8</v>
      </c>
      <c r="C1929" s="37"/>
      <c r="D1929" s="37"/>
      <c r="E1929" s="37"/>
      <c r="F1929" s="39"/>
      <c r="G1929" s="40"/>
      <c r="H1929" s="40"/>
      <c r="I1929" s="41"/>
      <c r="J1929" s="41"/>
      <c r="K1929" s="26" t="str">
        <f>_xlfn.IFNA(VLOOKUP(E1929,الاوردرات!$B$1:$C$600,2,0),"")</f>
        <v/>
      </c>
      <c r="L1929" s="52"/>
      <c r="N1929" s="21" t="str">
        <f t="shared" si="61"/>
        <v/>
      </c>
      <c r="O1929" s="22" t="str">
        <f>_xlfn.IFNA((VLOOKUP(F1929,help!$C$2:$F$12,4,0))*(N1929*24),"")</f>
        <v/>
      </c>
      <c r="AP1929" s="17">
        <f t="shared" si="62"/>
        <v>0</v>
      </c>
    </row>
    <row r="1930" spans="2:42" ht="33" x14ac:dyDescent="0.25">
      <c r="B1930" s="13">
        <f>COUNTIFS($E$3:E1930,'تقرير منتج تام'!$E$4)</f>
        <v>8</v>
      </c>
      <c r="C1930" s="37"/>
      <c r="D1930" s="37"/>
      <c r="E1930" s="37"/>
      <c r="F1930" s="39"/>
      <c r="G1930" s="40"/>
      <c r="H1930" s="40"/>
      <c r="I1930" s="41"/>
      <c r="J1930" s="41"/>
      <c r="K1930" s="26" t="str">
        <f>_xlfn.IFNA(VLOOKUP(E1930,الاوردرات!$B$1:$C$600,2,0),"")</f>
        <v/>
      </c>
      <c r="L1930" s="52"/>
      <c r="N1930" s="21" t="str">
        <f t="shared" si="61"/>
        <v/>
      </c>
      <c r="O1930" s="22" t="str">
        <f>_xlfn.IFNA((VLOOKUP(F1930,help!$C$2:$F$12,4,0))*(N1930*24),"")</f>
        <v/>
      </c>
      <c r="AP1930" s="17">
        <f t="shared" si="62"/>
        <v>0</v>
      </c>
    </row>
    <row r="1931" spans="2:42" ht="33" x14ac:dyDescent="0.25">
      <c r="B1931" s="13">
        <f>COUNTIFS($E$3:E1931,'تقرير منتج تام'!$E$4)</f>
        <v>8</v>
      </c>
      <c r="C1931" s="37"/>
      <c r="D1931" s="37"/>
      <c r="E1931" s="37"/>
      <c r="F1931" s="39"/>
      <c r="G1931" s="40"/>
      <c r="H1931" s="40"/>
      <c r="I1931" s="41"/>
      <c r="J1931" s="41"/>
      <c r="K1931" s="26" t="str">
        <f>_xlfn.IFNA(VLOOKUP(E1931,الاوردرات!$B$1:$C$600,2,0),"")</f>
        <v/>
      </c>
      <c r="L1931" s="52"/>
      <c r="N1931" s="21" t="str">
        <f t="shared" si="61"/>
        <v/>
      </c>
      <c r="O1931" s="22" t="str">
        <f>_xlfn.IFNA((VLOOKUP(F1931,help!$C$2:$F$12,4,0))*(N1931*24),"")</f>
        <v/>
      </c>
      <c r="AP1931" s="17">
        <f t="shared" si="62"/>
        <v>0</v>
      </c>
    </row>
    <row r="1932" spans="2:42" ht="33" x14ac:dyDescent="0.25">
      <c r="B1932" s="13">
        <f>COUNTIFS($E$3:E1932,'تقرير منتج تام'!$E$4)</f>
        <v>8</v>
      </c>
      <c r="C1932" s="37"/>
      <c r="D1932" s="37"/>
      <c r="E1932" s="37"/>
      <c r="F1932" s="39"/>
      <c r="G1932" s="40"/>
      <c r="H1932" s="40"/>
      <c r="I1932" s="41"/>
      <c r="J1932" s="41"/>
      <c r="K1932" s="26" t="str">
        <f>_xlfn.IFNA(VLOOKUP(E1932,الاوردرات!$B$1:$C$600,2,0),"")</f>
        <v/>
      </c>
      <c r="L1932" s="52"/>
      <c r="N1932" s="21" t="str">
        <f t="shared" si="61"/>
        <v/>
      </c>
      <c r="O1932" s="22" t="str">
        <f>_xlfn.IFNA((VLOOKUP(F1932,help!$C$2:$F$12,4,0))*(N1932*24),"")</f>
        <v/>
      </c>
      <c r="AP1932" s="17">
        <f t="shared" si="62"/>
        <v>0</v>
      </c>
    </row>
    <row r="1933" spans="2:42" ht="33" x14ac:dyDescent="0.25">
      <c r="B1933" s="13">
        <f>COUNTIFS($E$3:E1933,'تقرير منتج تام'!$E$4)</f>
        <v>8</v>
      </c>
      <c r="C1933" s="37"/>
      <c r="D1933" s="37"/>
      <c r="E1933" s="37"/>
      <c r="F1933" s="39"/>
      <c r="G1933" s="40"/>
      <c r="H1933" s="40"/>
      <c r="I1933" s="41"/>
      <c r="J1933" s="41"/>
      <c r="K1933" s="26" t="str">
        <f>_xlfn.IFNA(VLOOKUP(E1933,الاوردرات!$B$1:$C$600,2,0),"")</f>
        <v/>
      </c>
      <c r="L1933" s="52"/>
      <c r="N1933" s="21" t="str">
        <f t="shared" si="61"/>
        <v/>
      </c>
      <c r="O1933" s="22" t="str">
        <f>_xlfn.IFNA((VLOOKUP(F1933,help!$C$2:$F$12,4,0))*(N1933*24),"")</f>
        <v/>
      </c>
      <c r="AP1933" s="17">
        <f t="shared" si="62"/>
        <v>0</v>
      </c>
    </row>
    <row r="1934" spans="2:42" ht="33" x14ac:dyDescent="0.25">
      <c r="B1934" s="13">
        <f>COUNTIFS($E$3:E1934,'تقرير منتج تام'!$E$4)</f>
        <v>8</v>
      </c>
      <c r="C1934" s="37"/>
      <c r="D1934" s="37"/>
      <c r="E1934" s="37"/>
      <c r="F1934" s="39"/>
      <c r="G1934" s="40"/>
      <c r="H1934" s="40"/>
      <c r="I1934" s="41"/>
      <c r="J1934" s="41"/>
      <c r="K1934" s="26" t="str">
        <f>_xlfn.IFNA(VLOOKUP(E1934,الاوردرات!$B$1:$C$600,2,0),"")</f>
        <v/>
      </c>
      <c r="L1934" s="52"/>
      <c r="N1934" s="21" t="str">
        <f t="shared" si="61"/>
        <v/>
      </c>
      <c r="O1934" s="22" t="str">
        <f>_xlfn.IFNA((VLOOKUP(F1934,help!$C$2:$F$12,4,0))*(N1934*24),"")</f>
        <v/>
      </c>
      <c r="AP1934" s="17">
        <f t="shared" si="62"/>
        <v>0</v>
      </c>
    </row>
    <row r="1935" spans="2:42" ht="33" x14ac:dyDescent="0.25">
      <c r="B1935" s="13">
        <f>COUNTIFS($E$3:E1935,'تقرير منتج تام'!$E$4)</f>
        <v>8</v>
      </c>
      <c r="C1935" s="37"/>
      <c r="D1935" s="37"/>
      <c r="E1935" s="37"/>
      <c r="F1935" s="39"/>
      <c r="G1935" s="40"/>
      <c r="H1935" s="40"/>
      <c r="I1935" s="41"/>
      <c r="J1935" s="41"/>
      <c r="K1935" s="26" t="str">
        <f>_xlfn.IFNA(VLOOKUP(E1935,الاوردرات!$B$1:$C$600,2,0),"")</f>
        <v/>
      </c>
      <c r="L1935" s="52"/>
      <c r="N1935" s="21" t="str">
        <f t="shared" si="61"/>
        <v/>
      </c>
      <c r="O1935" s="22" t="str">
        <f>_xlfn.IFNA((VLOOKUP(F1935,help!$C$2:$F$12,4,0))*(N1935*24),"")</f>
        <v/>
      </c>
      <c r="AP1935" s="17">
        <f t="shared" si="62"/>
        <v>0</v>
      </c>
    </row>
    <row r="1936" spans="2:42" ht="33" x14ac:dyDescent="0.25">
      <c r="B1936" s="13">
        <f>COUNTIFS($E$3:E1936,'تقرير منتج تام'!$E$4)</f>
        <v>8</v>
      </c>
      <c r="C1936" s="37"/>
      <c r="D1936" s="37"/>
      <c r="E1936" s="37"/>
      <c r="F1936" s="39"/>
      <c r="G1936" s="40"/>
      <c r="H1936" s="40"/>
      <c r="I1936" s="41"/>
      <c r="J1936" s="41"/>
      <c r="K1936" s="26" t="str">
        <f>_xlfn.IFNA(VLOOKUP(E1936,الاوردرات!$B$1:$C$600,2,0),"")</f>
        <v/>
      </c>
      <c r="L1936" s="52"/>
      <c r="N1936" s="21" t="str">
        <f t="shared" si="61"/>
        <v/>
      </c>
      <c r="O1936" s="22" t="str">
        <f>_xlfn.IFNA((VLOOKUP(F1936,help!$C$2:$F$12,4,0))*(N1936*24),"")</f>
        <v/>
      </c>
      <c r="AP1936" s="17">
        <f t="shared" si="62"/>
        <v>0</v>
      </c>
    </row>
    <row r="1937" spans="2:42" ht="33" x14ac:dyDescent="0.25">
      <c r="B1937" s="13">
        <f>COUNTIFS($E$3:E1937,'تقرير منتج تام'!$E$4)</f>
        <v>8</v>
      </c>
      <c r="C1937" s="37"/>
      <c r="D1937" s="37"/>
      <c r="E1937" s="37"/>
      <c r="F1937" s="39"/>
      <c r="G1937" s="40"/>
      <c r="H1937" s="40"/>
      <c r="I1937" s="41"/>
      <c r="J1937" s="41"/>
      <c r="K1937" s="26" t="str">
        <f>_xlfn.IFNA(VLOOKUP(E1937,الاوردرات!$B$1:$C$600,2,0),"")</f>
        <v/>
      </c>
      <c r="L1937" s="52"/>
      <c r="N1937" s="21" t="str">
        <f t="shared" si="61"/>
        <v/>
      </c>
      <c r="O1937" s="22" t="str">
        <f>_xlfn.IFNA((VLOOKUP(F1937,help!$C$2:$F$12,4,0))*(N1937*24),"")</f>
        <v/>
      </c>
      <c r="AP1937" s="17">
        <f t="shared" si="62"/>
        <v>0</v>
      </c>
    </row>
    <row r="1938" spans="2:42" ht="33" x14ac:dyDescent="0.25">
      <c r="B1938" s="13">
        <f>COUNTIFS($E$3:E1938,'تقرير منتج تام'!$E$4)</f>
        <v>8</v>
      </c>
      <c r="C1938" s="37"/>
      <c r="D1938" s="37"/>
      <c r="E1938" s="37"/>
      <c r="F1938" s="39"/>
      <c r="G1938" s="40"/>
      <c r="H1938" s="40"/>
      <c r="I1938" s="41"/>
      <c r="J1938" s="41"/>
      <c r="K1938" s="26" t="str">
        <f>_xlfn.IFNA(VLOOKUP(E1938,الاوردرات!$B$1:$C$600,2,0),"")</f>
        <v/>
      </c>
      <c r="L1938" s="52"/>
      <c r="N1938" s="21" t="str">
        <f t="shared" si="61"/>
        <v/>
      </c>
      <c r="O1938" s="22" t="str">
        <f>_xlfn.IFNA((VLOOKUP(F1938,help!$C$2:$F$12,4,0))*(N1938*24),"")</f>
        <v/>
      </c>
      <c r="AP1938" s="17">
        <f t="shared" si="62"/>
        <v>0</v>
      </c>
    </row>
    <row r="1939" spans="2:42" ht="33" x14ac:dyDescent="0.25">
      <c r="B1939" s="13">
        <f>COUNTIFS($E$3:E1939,'تقرير منتج تام'!$E$4)</f>
        <v>8</v>
      </c>
      <c r="C1939" s="37"/>
      <c r="D1939" s="37"/>
      <c r="E1939" s="37"/>
      <c r="F1939" s="39"/>
      <c r="G1939" s="40"/>
      <c r="H1939" s="40"/>
      <c r="I1939" s="41"/>
      <c r="J1939" s="41"/>
      <c r="K1939" s="26" t="str">
        <f>_xlfn.IFNA(VLOOKUP(E1939,الاوردرات!$B$1:$C$600,2,0),"")</f>
        <v/>
      </c>
      <c r="L1939" s="52"/>
      <c r="N1939" s="21" t="str">
        <f t="shared" si="61"/>
        <v/>
      </c>
      <c r="O1939" s="22" t="str">
        <f>_xlfn.IFNA((VLOOKUP(F1939,help!$C$2:$F$12,4,0))*(N1939*24),"")</f>
        <v/>
      </c>
      <c r="AP1939" s="17">
        <f t="shared" si="62"/>
        <v>0</v>
      </c>
    </row>
    <row r="1940" spans="2:42" ht="33" x14ac:dyDescent="0.25">
      <c r="B1940" s="13">
        <f>COUNTIFS($E$3:E1940,'تقرير منتج تام'!$E$4)</f>
        <v>8</v>
      </c>
      <c r="C1940" s="37"/>
      <c r="D1940" s="37"/>
      <c r="E1940" s="37"/>
      <c r="F1940" s="39"/>
      <c r="G1940" s="40"/>
      <c r="H1940" s="40"/>
      <c r="I1940" s="41"/>
      <c r="J1940" s="41"/>
      <c r="K1940" s="26" t="str">
        <f>_xlfn.IFNA(VLOOKUP(E1940,الاوردرات!$B$1:$C$600,2,0),"")</f>
        <v/>
      </c>
      <c r="L1940" s="52"/>
      <c r="N1940" s="21" t="str">
        <f t="shared" si="61"/>
        <v/>
      </c>
      <c r="O1940" s="22" t="str">
        <f>_xlfn.IFNA((VLOOKUP(F1940,help!$C$2:$F$12,4,0))*(N1940*24),"")</f>
        <v/>
      </c>
      <c r="AP1940" s="17">
        <f t="shared" si="62"/>
        <v>0</v>
      </c>
    </row>
    <row r="1941" spans="2:42" ht="33" x14ac:dyDescent="0.25">
      <c r="B1941" s="13">
        <f>COUNTIFS($E$3:E1941,'تقرير منتج تام'!$E$4)</f>
        <v>8</v>
      </c>
      <c r="C1941" s="37"/>
      <c r="D1941" s="37"/>
      <c r="E1941" s="37"/>
      <c r="F1941" s="39"/>
      <c r="G1941" s="40"/>
      <c r="H1941" s="40"/>
      <c r="I1941" s="41"/>
      <c r="J1941" s="41"/>
      <c r="K1941" s="26" t="str">
        <f>_xlfn.IFNA(VLOOKUP(E1941,الاوردرات!$B$1:$C$600,2,0),"")</f>
        <v/>
      </c>
      <c r="L1941" s="52"/>
      <c r="N1941" s="21" t="str">
        <f t="shared" si="61"/>
        <v/>
      </c>
      <c r="O1941" s="22" t="str">
        <f>_xlfn.IFNA((VLOOKUP(F1941,help!$C$2:$F$12,4,0))*(N1941*24),"")</f>
        <v/>
      </c>
      <c r="AP1941" s="17">
        <f t="shared" si="62"/>
        <v>0</v>
      </c>
    </row>
    <row r="1942" spans="2:42" ht="33" x14ac:dyDescent="0.25">
      <c r="B1942" s="13">
        <f>COUNTIFS($E$3:E1942,'تقرير منتج تام'!$E$4)</f>
        <v>8</v>
      </c>
      <c r="C1942" s="37"/>
      <c r="D1942" s="37"/>
      <c r="E1942" s="37"/>
      <c r="F1942" s="39"/>
      <c r="G1942" s="40"/>
      <c r="H1942" s="40"/>
      <c r="I1942" s="41"/>
      <c r="J1942" s="41"/>
      <c r="K1942" s="26" t="str">
        <f>_xlfn.IFNA(VLOOKUP(E1942,الاوردرات!$B$1:$C$600,2,0),"")</f>
        <v/>
      </c>
      <c r="L1942" s="52"/>
      <c r="N1942" s="21" t="str">
        <f t="shared" si="61"/>
        <v/>
      </c>
      <c r="O1942" s="22" t="str">
        <f>_xlfn.IFNA((VLOOKUP(F1942,help!$C$2:$F$12,4,0))*(N1942*24),"")</f>
        <v/>
      </c>
      <c r="AP1942" s="17">
        <f t="shared" si="62"/>
        <v>0</v>
      </c>
    </row>
    <row r="1943" spans="2:42" ht="33" x14ac:dyDescent="0.25">
      <c r="B1943" s="13">
        <f>COUNTIFS($E$3:E1943,'تقرير منتج تام'!$E$4)</f>
        <v>8</v>
      </c>
      <c r="C1943" s="37"/>
      <c r="D1943" s="37"/>
      <c r="E1943" s="37"/>
      <c r="F1943" s="39"/>
      <c r="G1943" s="40"/>
      <c r="H1943" s="40"/>
      <c r="I1943" s="41"/>
      <c r="J1943" s="41"/>
      <c r="K1943" s="26" t="str">
        <f>_xlfn.IFNA(VLOOKUP(E1943,الاوردرات!$B$1:$C$600,2,0),"")</f>
        <v/>
      </c>
      <c r="L1943" s="52"/>
      <c r="N1943" s="21" t="str">
        <f t="shared" si="61"/>
        <v/>
      </c>
      <c r="O1943" s="22" t="str">
        <f>_xlfn.IFNA((VLOOKUP(F1943,help!$C$2:$F$12,4,0))*(N1943*24),"")</f>
        <v/>
      </c>
      <c r="AP1943" s="17">
        <f t="shared" si="62"/>
        <v>0</v>
      </c>
    </row>
    <row r="1944" spans="2:42" ht="33" x14ac:dyDescent="0.25">
      <c r="B1944" s="13">
        <f>COUNTIFS($E$3:E1944,'تقرير منتج تام'!$E$4)</f>
        <v>8</v>
      </c>
      <c r="C1944" s="37"/>
      <c r="D1944" s="37"/>
      <c r="E1944" s="37"/>
      <c r="F1944" s="39"/>
      <c r="G1944" s="40"/>
      <c r="H1944" s="40"/>
      <c r="I1944" s="41"/>
      <c r="J1944" s="41"/>
      <c r="K1944" s="26" t="str">
        <f>_xlfn.IFNA(VLOOKUP(E1944,الاوردرات!$B$1:$C$600,2,0),"")</f>
        <v/>
      </c>
      <c r="L1944" s="52"/>
      <c r="N1944" s="21" t="str">
        <f t="shared" si="61"/>
        <v/>
      </c>
      <c r="O1944" s="22" t="str">
        <f>_xlfn.IFNA((VLOOKUP(F1944,help!$C$2:$F$12,4,0))*(N1944*24),"")</f>
        <v/>
      </c>
      <c r="AP1944" s="17">
        <f t="shared" si="62"/>
        <v>0</v>
      </c>
    </row>
    <row r="1945" spans="2:42" ht="33" x14ac:dyDescent="0.25">
      <c r="B1945" s="13">
        <f>COUNTIFS($E$3:E1945,'تقرير منتج تام'!$E$4)</f>
        <v>8</v>
      </c>
      <c r="C1945" s="37"/>
      <c r="D1945" s="37"/>
      <c r="E1945" s="37"/>
      <c r="F1945" s="39"/>
      <c r="G1945" s="40"/>
      <c r="H1945" s="40"/>
      <c r="I1945" s="41"/>
      <c r="J1945" s="41"/>
      <c r="K1945" s="26" t="str">
        <f>_xlfn.IFNA(VLOOKUP(E1945,الاوردرات!$B$1:$C$600,2,0),"")</f>
        <v/>
      </c>
      <c r="L1945" s="52"/>
      <c r="N1945" s="21" t="str">
        <f t="shared" si="61"/>
        <v/>
      </c>
      <c r="O1945" s="22" t="str">
        <f>_xlfn.IFNA((VLOOKUP(F1945,help!$C$2:$F$12,4,0))*(N1945*24),"")</f>
        <v/>
      </c>
      <c r="AP1945" s="17">
        <f t="shared" si="62"/>
        <v>0</v>
      </c>
    </row>
    <row r="1946" spans="2:42" ht="33" x14ac:dyDescent="0.25">
      <c r="B1946" s="13">
        <f>COUNTIFS($E$3:E1946,'تقرير منتج تام'!$E$4)</f>
        <v>8</v>
      </c>
      <c r="C1946" s="37"/>
      <c r="D1946" s="37"/>
      <c r="E1946" s="37"/>
      <c r="F1946" s="39"/>
      <c r="G1946" s="40"/>
      <c r="H1946" s="40"/>
      <c r="I1946" s="41"/>
      <c r="J1946" s="41"/>
      <c r="K1946" s="26" t="str">
        <f>_xlfn.IFNA(VLOOKUP(E1946,الاوردرات!$B$1:$C$600,2,0),"")</f>
        <v/>
      </c>
      <c r="L1946" s="52"/>
      <c r="N1946" s="21" t="str">
        <f t="shared" si="61"/>
        <v/>
      </c>
      <c r="O1946" s="22" t="str">
        <f>_xlfn.IFNA((VLOOKUP(F1946,help!$C$2:$F$12,4,0))*(N1946*24),"")</f>
        <v/>
      </c>
      <c r="AP1946" s="17">
        <f t="shared" si="62"/>
        <v>0</v>
      </c>
    </row>
    <row r="1947" spans="2:42" ht="33" x14ac:dyDescent="0.25">
      <c r="B1947" s="13">
        <f>COUNTIFS($E$3:E1947,'تقرير منتج تام'!$E$4)</f>
        <v>8</v>
      </c>
      <c r="C1947" s="37"/>
      <c r="D1947" s="37"/>
      <c r="E1947" s="37"/>
      <c r="F1947" s="39"/>
      <c r="G1947" s="40"/>
      <c r="H1947" s="40"/>
      <c r="I1947" s="41"/>
      <c r="J1947" s="41"/>
      <c r="K1947" s="26" t="str">
        <f>_xlfn.IFNA(VLOOKUP(E1947,الاوردرات!$B$1:$C$600,2,0),"")</f>
        <v/>
      </c>
      <c r="L1947" s="52"/>
      <c r="N1947" s="21" t="str">
        <f t="shared" si="61"/>
        <v/>
      </c>
      <c r="O1947" s="22" t="str">
        <f>_xlfn.IFNA((VLOOKUP(F1947,help!$C$2:$F$12,4,0))*(N1947*24),"")</f>
        <v/>
      </c>
      <c r="AP1947" s="17">
        <f t="shared" si="62"/>
        <v>0</v>
      </c>
    </row>
    <row r="1948" spans="2:42" ht="33" x14ac:dyDescent="0.25">
      <c r="B1948" s="13">
        <f>COUNTIFS($E$3:E1948,'تقرير منتج تام'!$E$4)</f>
        <v>8</v>
      </c>
      <c r="C1948" s="37"/>
      <c r="D1948" s="37"/>
      <c r="E1948" s="37"/>
      <c r="F1948" s="39"/>
      <c r="G1948" s="40"/>
      <c r="H1948" s="40"/>
      <c r="I1948" s="41"/>
      <c r="J1948" s="41"/>
      <c r="K1948" s="26" t="str">
        <f>_xlfn.IFNA(VLOOKUP(E1948,الاوردرات!$B$1:$C$600,2,0),"")</f>
        <v/>
      </c>
      <c r="L1948" s="52"/>
      <c r="N1948" s="21" t="str">
        <f t="shared" si="61"/>
        <v/>
      </c>
      <c r="O1948" s="22" t="str">
        <f>_xlfn.IFNA((VLOOKUP(F1948,help!$C$2:$F$12,4,0))*(N1948*24),"")</f>
        <v/>
      </c>
      <c r="AP1948" s="17">
        <f t="shared" si="62"/>
        <v>0</v>
      </c>
    </row>
    <row r="1949" spans="2:42" ht="33" x14ac:dyDescent="0.25">
      <c r="B1949" s="13">
        <f>COUNTIFS($E$3:E1949,'تقرير منتج تام'!$E$4)</f>
        <v>8</v>
      </c>
      <c r="C1949" s="37"/>
      <c r="D1949" s="37"/>
      <c r="E1949" s="37"/>
      <c r="F1949" s="39"/>
      <c r="G1949" s="40"/>
      <c r="H1949" s="40"/>
      <c r="I1949" s="41"/>
      <c r="J1949" s="41"/>
      <c r="K1949" s="26" t="str">
        <f>_xlfn.IFNA(VLOOKUP(E1949,الاوردرات!$B$1:$C$600,2,0),"")</f>
        <v/>
      </c>
      <c r="L1949" s="52"/>
      <c r="N1949" s="21" t="str">
        <f t="shared" si="61"/>
        <v/>
      </c>
      <c r="O1949" s="22" t="str">
        <f>_xlfn.IFNA((VLOOKUP(F1949,help!$C$2:$F$12,4,0))*(N1949*24),"")</f>
        <v/>
      </c>
      <c r="AP1949" s="17">
        <f t="shared" si="62"/>
        <v>0</v>
      </c>
    </row>
    <row r="1950" spans="2:42" ht="33" x14ac:dyDescent="0.25">
      <c r="B1950" s="13">
        <f>COUNTIFS($E$3:E1950,'تقرير منتج تام'!$E$4)</f>
        <v>8</v>
      </c>
      <c r="C1950" s="37"/>
      <c r="D1950" s="37"/>
      <c r="E1950" s="37"/>
      <c r="F1950" s="39"/>
      <c r="G1950" s="40"/>
      <c r="H1950" s="40"/>
      <c r="I1950" s="41"/>
      <c r="J1950" s="41"/>
      <c r="K1950" s="26" t="str">
        <f>_xlfn.IFNA(VLOOKUP(E1950,الاوردرات!$B$1:$C$600,2,0),"")</f>
        <v/>
      </c>
      <c r="L1950" s="52"/>
      <c r="N1950" s="21" t="str">
        <f t="shared" si="61"/>
        <v/>
      </c>
      <c r="O1950" s="22" t="str">
        <f>_xlfn.IFNA((VLOOKUP(F1950,help!$C$2:$F$12,4,0))*(N1950*24),"")</f>
        <v/>
      </c>
      <c r="AP1950" s="17">
        <f t="shared" si="62"/>
        <v>0</v>
      </c>
    </row>
    <row r="1951" spans="2:42" ht="33" x14ac:dyDescent="0.25">
      <c r="B1951" s="13">
        <f>COUNTIFS($E$3:E1951,'تقرير منتج تام'!$E$4)</f>
        <v>8</v>
      </c>
      <c r="C1951" s="37"/>
      <c r="D1951" s="37"/>
      <c r="E1951" s="37"/>
      <c r="F1951" s="39"/>
      <c r="G1951" s="40"/>
      <c r="H1951" s="40"/>
      <c r="I1951" s="41"/>
      <c r="J1951" s="41"/>
      <c r="K1951" s="26" t="str">
        <f>_xlfn.IFNA(VLOOKUP(E1951,الاوردرات!$B$1:$C$600,2,0),"")</f>
        <v/>
      </c>
      <c r="L1951" s="52"/>
      <c r="N1951" s="21" t="str">
        <f t="shared" si="61"/>
        <v/>
      </c>
      <c r="O1951" s="22" t="str">
        <f>_xlfn.IFNA((VLOOKUP(F1951,help!$C$2:$F$12,4,0))*(N1951*24),"")</f>
        <v/>
      </c>
      <c r="AP1951" s="17">
        <f t="shared" si="62"/>
        <v>0</v>
      </c>
    </row>
    <row r="1952" spans="2:42" ht="33" x14ac:dyDescent="0.25">
      <c r="B1952" s="13">
        <f>COUNTIFS($E$3:E1952,'تقرير منتج تام'!$E$4)</f>
        <v>8</v>
      </c>
      <c r="C1952" s="37"/>
      <c r="D1952" s="37"/>
      <c r="E1952" s="37"/>
      <c r="F1952" s="39"/>
      <c r="G1952" s="40"/>
      <c r="H1952" s="40"/>
      <c r="I1952" s="41"/>
      <c r="J1952" s="41"/>
      <c r="K1952" s="26" t="str">
        <f>_xlfn.IFNA(VLOOKUP(E1952,الاوردرات!$B$1:$C$600,2,0),"")</f>
        <v/>
      </c>
      <c r="L1952" s="52"/>
      <c r="N1952" s="21" t="str">
        <f t="shared" si="61"/>
        <v/>
      </c>
      <c r="O1952" s="22" t="str">
        <f>_xlfn.IFNA((VLOOKUP(F1952,help!$C$2:$F$12,4,0))*(N1952*24),"")</f>
        <v/>
      </c>
      <c r="AP1952" s="17">
        <f t="shared" si="62"/>
        <v>0</v>
      </c>
    </row>
    <row r="1953" spans="2:42" ht="33" x14ac:dyDescent="0.25">
      <c r="B1953" s="13">
        <f>COUNTIFS($E$3:E1953,'تقرير منتج تام'!$E$4)</f>
        <v>8</v>
      </c>
      <c r="C1953" s="37"/>
      <c r="D1953" s="37"/>
      <c r="E1953" s="37"/>
      <c r="F1953" s="39"/>
      <c r="G1953" s="40"/>
      <c r="H1953" s="40"/>
      <c r="I1953" s="41"/>
      <c r="J1953" s="41"/>
      <c r="K1953" s="26" t="str">
        <f>_xlfn.IFNA(VLOOKUP(E1953,الاوردرات!$B$1:$C$600,2,0),"")</f>
        <v/>
      </c>
      <c r="L1953" s="52"/>
      <c r="N1953" s="21" t="str">
        <f t="shared" si="61"/>
        <v/>
      </c>
      <c r="O1953" s="22" t="str">
        <f>_xlfn.IFNA((VLOOKUP(F1953,help!$C$2:$F$12,4,0))*(N1953*24),"")</f>
        <v/>
      </c>
      <c r="AP1953" s="17">
        <f t="shared" si="62"/>
        <v>0</v>
      </c>
    </row>
    <row r="1954" spans="2:42" ht="33" x14ac:dyDescent="0.25">
      <c r="B1954" s="13">
        <f>COUNTIFS($E$3:E1954,'تقرير منتج تام'!$E$4)</f>
        <v>8</v>
      </c>
      <c r="C1954" s="37"/>
      <c r="D1954" s="37"/>
      <c r="E1954" s="37"/>
      <c r="F1954" s="39"/>
      <c r="G1954" s="40"/>
      <c r="H1954" s="40"/>
      <c r="I1954" s="41"/>
      <c r="J1954" s="41"/>
      <c r="K1954" s="26" t="str">
        <f>_xlfn.IFNA(VLOOKUP(E1954,الاوردرات!$B$1:$C$600,2,0),"")</f>
        <v/>
      </c>
      <c r="L1954" s="52"/>
      <c r="N1954" s="21" t="str">
        <f t="shared" si="61"/>
        <v/>
      </c>
      <c r="O1954" s="22" t="str">
        <f>_xlfn.IFNA((VLOOKUP(F1954,help!$C$2:$F$12,4,0))*(N1954*24),"")</f>
        <v/>
      </c>
      <c r="AP1954" s="17">
        <f t="shared" si="62"/>
        <v>0</v>
      </c>
    </row>
    <row r="1955" spans="2:42" ht="33" x14ac:dyDescent="0.25">
      <c r="B1955" s="13">
        <f>COUNTIFS($E$3:E1955,'تقرير منتج تام'!$E$4)</f>
        <v>8</v>
      </c>
      <c r="C1955" s="37"/>
      <c r="D1955" s="37"/>
      <c r="E1955" s="37"/>
      <c r="F1955" s="39"/>
      <c r="G1955" s="40"/>
      <c r="H1955" s="40"/>
      <c r="I1955" s="41"/>
      <c r="J1955" s="41"/>
      <c r="K1955" s="26" t="str">
        <f>_xlfn.IFNA(VLOOKUP(E1955,الاوردرات!$B$1:$C$600,2,0),"")</f>
        <v/>
      </c>
      <c r="L1955" s="52"/>
      <c r="N1955" s="21" t="str">
        <f t="shared" si="61"/>
        <v/>
      </c>
      <c r="O1955" s="22" t="str">
        <f>_xlfn.IFNA((VLOOKUP(F1955,help!$C$2:$F$12,4,0))*(N1955*24),"")</f>
        <v/>
      </c>
      <c r="AP1955" s="17">
        <f t="shared" si="62"/>
        <v>0</v>
      </c>
    </row>
    <row r="1956" spans="2:42" ht="33" x14ac:dyDescent="0.25">
      <c r="B1956" s="13">
        <f>COUNTIFS($E$3:E1956,'تقرير منتج تام'!$E$4)</f>
        <v>8</v>
      </c>
      <c r="C1956" s="37"/>
      <c r="D1956" s="37"/>
      <c r="E1956" s="37"/>
      <c r="F1956" s="39"/>
      <c r="G1956" s="40"/>
      <c r="H1956" s="40"/>
      <c r="I1956" s="41"/>
      <c r="J1956" s="41"/>
      <c r="K1956" s="26" t="str">
        <f>_xlfn.IFNA(VLOOKUP(E1956,الاوردرات!$B$1:$C$600,2,0),"")</f>
        <v/>
      </c>
      <c r="L1956" s="52"/>
      <c r="N1956" s="21" t="str">
        <f t="shared" si="61"/>
        <v/>
      </c>
      <c r="O1956" s="22" t="str">
        <f>_xlfn.IFNA((VLOOKUP(F1956,help!$C$2:$F$12,4,0))*(N1956*24),"")</f>
        <v/>
      </c>
      <c r="AP1956" s="17">
        <f t="shared" si="62"/>
        <v>0</v>
      </c>
    </row>
    <row r="1957" spans="2:42" ht="33" x14ac:dyDescent="0.25">
      <c r="B1957" s="13">
        <f>COUNTIFS($E$3:E1957,'تقرير منتج تام'!$E$4)</f>
        <v>8</v>
      </c>
      <c r="C1957" s="37"/>
      <c r="D1957" s="37"/>
      <c r="E1957" s="37"/>
      <c r="F1957" s="39"/>
      <c r="G1957" s="40"/>
      <c r="H1957" s="40"/>
      <c r="I1957" s="41"/>
      <c r="J1957" s="41"/>
      <c r="K1957" s="26" t="str">
        <f>_xlfn.IFNA(VLOOKUP(E1957,الاوردرات!$B$1:$C$600,2,0),"")</f>
        <v/>
      </c>
      <c r="L1957" s="52"/>
      <c r="N1957" s="21" t="str">
        <f t="shared" si="61"/>
        <v/>
      </c>
      <c r="O1957" s="22" t="str">
        <f>_xlfn.IFNA((VLOOKUP(F1957,help!$C$2:$F$12,4,0))*(N1957*24),"")</f>
        <v/>
      </c>
      <c r="AP1957" s="17">
        <f t="shared" si="62"/>
        <v>0</v>
      </c>
    </row>
    <row r="1958" spans="2:42" ht="33" x14ac:dyDescent="0.25">
      <c r="B1958" s="13">
        <f>COUNTIFS($E$3:E1958,'تقرير منتج تام'!$E$4)</f>
        <v>8</v>
      </c>
      <c r="C1958" s="37"/>
      <c r="D1958" s="37"/>
      <c r="E1958" s="37"/>
      <c r="F1958" s="39"/>
      <c r="G1958" s="40"/>
      <c r="H1958" s="40"/>
      <c r="I1958" s="41"/>
      <c r="J1958" s="41"/>
      <c r="K1958" s="26" t="str">
        <f>_xlfn.IFNA(VLOOKUP(E1958,الاوردرات!$B$1:$C$600,2,0),"")</f>
        <v/>
      </c>
      <c r="L1958" s="52"/>
      <c r="N1958" s="21" t="str">
        <f t="shared" si="61"/>
        <v/>
      </c>
      <c r="O1958" s="22" t="str">
        <f>_xlfn.IFNA((VLOOKUP(F1958,help!$C$2:$F$12,4,0))*(N1958*24),"")</f>
        <v/>
      </c>
      <c r="AP1958" s="17">
        <f t="shared" si="62"/>
        <v>0</v>
      </c>
    </row>
    <row r="1959" spans="2:42" ht="33" x14ac:dyDescent="0.25">
      <c r="B1959" s="13">
        <f>COUNTIFS($E$3:E1959,'تقرير منتج تام'!$E$4)</f>
        <v>8</v>
      </c>
      <c r="C1959" s="37"/>
      <c r="D1959" s="37"/>
      <c r="E1959" s="37"/>
      <c r="F1959" s="39"/>
      <c r="G1959" s="40"/>
      <c r="H1959" s="40"/>
      <c r="I1959" s="41"/>
      <c r="J1959" s="41"/>
      <c r="K1959" s="26" t="str">
        <f>_xlfn.IFNA(VLOOKUP(E1959,الاوردرات!$B$1:$C$600,2,0),"")</f>
        <v/>
      </c>
      <c r="L1959" s="52"/>
      <c r="N1959" s="21" t="str">
        <f t="shared" si="61"/>
        <v/>
      </c>
      <c r="O1959" s="22" t="str">
        <f>_xlfn.IFNA((VLOOKUP(F1959,help!$C$2:$F$12,4,0))*(N1959*24),"")</f>
        <v/>
      </c>
      <c r="AP1959" s="17">
        <f t="shared" si="62"/>
        <v>0</v>
      </c>
    </row>
    <row r="1960" spans="2:42" ht="33" x14ac:dyDescent="0.25">
      <c r="B1960" s="13">
        <f>COUNTIFS($E$3:E1960,'تقرير منتج تام'!$E$4)</f>
        <v>8</v>
      </c>
      <c r="C1960" s="37"/>
      <c r="D1960" s="37"/>
      <c r="E1960" s="37"/>
      <c r="F1960" s="39"/>
      <c r="G1960" s="40"/>
      <c r="H1960" s="40"/>
      <c r="I1960" s="41"/>
      <c r="J1960" s="41"/>
      <c r="K1960" s="26" t="str">
        <f>_xlfn.IFNA(VLOOKUP(E1960,الاوردرات!$B$1:$C$600,2,0),"")</f>
        <v/>
      </c>
      <c r="L1960" s="52"/>
      <c r="N1960" s="21" t="str">
        <f t="shared" si="61"/>
        <v/>
      </c>
      <c r="O1960" s="22" t="str">
        <f>_xlfn.IFNA((VLOOKUP(F1960,help!$C$2:$F$12,4,0))*(N1960*24),"")</f>
        <v/>
      </c>
      <c r="AP1960" s="17">
        <f t="shared" si="62"/>
        <v>0</v>
      </c>
    </row>
    <row r="1961" spans="2:42" ht="33" x14ac:dyDescent="0.25">
      <c r="B1961" s="13">
        <f>COUNTIFS($E$3:E1961,'تقرير منتج تام'!$E$4)</f>
        <v>8</v>
      </c>
      <c r="C1961" s="37"/>
      <c r="D1961" s="37"/>
      <c r="E1961" s="37"/>
      <c r="F1961" s="39"/>
      <c r="G1961" s="40"/>
      <c r="H1961" s="40"/>
      <c r="I1961" s="41"/>
      <c r="J1961" s="41"/>
      <c r="K1961" s="26" t="str">
        <f>_xlfn.IFNA(VLOOKUP(E1961,الاوردرات!$B$1:$C$600,2,0),"")</f>
        <v/>
      </c>
      <c r="L1961" s="52"/>
      <c r="N1961" s="21" t="str">
        <f t="shared" si="61"/>
        <v/>
      </c>
      <c r="O1961" s="22" t="str">
        <f>_xlfn.IFNA((VLOOKUP(F1961,help!$C$2:$F$12,4,0))*(N1961*24),"")</f>
        <v/>
      </c>
      <c r="AP1961" s="17">
        <f t="shared" si="62"/>
        <v>0</v>
      </c>
    </row>
    <row r="1962" spans="2:42" ht="33" x14ac:dyDescent="0.25">
      <c r="B1962" s="13">
        <f>COUNTIFS($E$3:E1962,'تقرير منتج تام'!$E$4)</f>
        <v>8</v>
      </c>
      <c r="C1962" s="37"/>
      <c r="D1962" s="37"/>
      <c r="E1962" s="37"/>
      <c r="F1962" s="39"/>
      <c r="G1962" s="40"/>
      <c r="H1962" s="40"/>
      <c r="I1962" s="41"/>
      <c r="J1962" s="41"/>
      <c r="K1962" s="26" t="str">
        <f>_xlfn.IFNA(VLOOKUP(E1962,الاوردرات!$B$1:$C$600,2,0),"")</f>
        <v/>
      </c>
      <c r="L1962" s="52"/>
      <c r="N1962" s="21" t="str">
        <f t="shared" si="61"/>
        <v/>
      </c>
      <c r="O1962" s="22" t="str">
        <f>_xlfn.IFNA((VLOOKUP(F1962,help!$C$2:$F$12,4,0))*(N1962*24),"")</f>
        <v/>
      </c>
      <c r="AP1962" s="17">
        <f t="shared" si="62"/>
        <v>0</v>
      </c>
    </row>
    <row r="1963" spans="2:42" ht="33" x14ac:dyDescent="0.25">
      <c r="B1963" s="13">
        <f>COUNTIFS($E$3:E1963,'تقرير منتج تام'!$E$4)</f>
        <v>8</v>
      </c>
      <c r="C1963" s="37"/>
      <c r="D1963" s="37"/>
      <c r="E1963" s="37"/>
      <c r="F1963" s="39"/>
      <c r="G1963" s="40"/>
      <c r="H1963" s="40"/>
      <c r="I1963" s="41"/>
      <c r="J1963" s="41"/>
      <c r="K1963" s="26" t="str">
        <f>_xlfn.IFNA(VLOOKUP(E1963,الاوردرات!$B$1:$C$600,2,0),"")</f>
        <v/>
      </c>
      <c r="L1963" s="52"/>
      <c r="N1963" s="21" t="str">
        <f t="shared" si="61"/>
        <v/>
      </c>
      <c r="O1963" s="22" t="str">
        <f>_xlfn.IFNA((VLOOKUP(F1963,help!$C$2:$F$12,4,0))*(N1963*24),"")</f>
        <v/>
      </c>
      <c r="AP1963" s="17">
        <f t="shared" si="62"/>
        <v>0</v>
      </c>
    </row>
    <row r="1964" spans="2:42" ht="33" x14ac:dyDescent="0.25">
      <c r="B1964" s="13">
        <f>COUNTIFS($E$3:E1964,'تقرير منتج تام'!$E$4)</f>
        <v>8</v>
      </c>
      <c r="C1964" s="37"/>
      <c r="D1964" s="37"/>
      <c r="E1964" s="37"/>
      <c r="F1964" s="39"/>
      <c r="G1964" s="40"/>
      <c r="H1964" s="40"/>
      <c r="I1964" s="41"/>
      <c r="J1964" s="41"/>
      <c r="K1964" s="26" t="str">
        <f>_xlfn.IFNA(VLOOKUP(E1964,الاوردرات!$B$1:$C$600,2,0),"")</f>
        <v/>
      </c>
      <c r="L1964" s="52"/>
      <c r="N1964" s="21" t="str">
        <f t="shared" si="61"/>
        <v/>
      </c>
      <c r="O1964" s="22" t="str">
        <f>_xlfn.IFNA((VLOOKUP(F1964,help!$C$2:$F$12,4,0))*(N1964*24),"")</f>
        <v/>
      </c>
      <c r="AP1964" s="17">
        <f t="shared" si="62"/>
        <v>0</v>
      </c>
    </row>
    <row r="1965" spans="2:42" ht="33" x14ac:dyDescent="0.25">
      <c r="B1965" s="13">
        <f>COUNTIFS($E$3:E1965,'تقرير منتج تام'!$E$4)</f>
        <v>8</v>
      </c>
      <c r="C1965" s="37"/>
      <c r="D1965" s="37"/>
      <c r="E1965" s="37"/>
      <c r="F1965" s="39"/>
      <c r="G1965" s="40"/>
      <c r="H1965" s="40"/>
      <c r="I1965" s="41"/>
      <c r="J1965" s="41"/>
      <c r="K1965" s="26" t="str">
        <f>_xlfn.IFNA(VLOOKUP(E1965,الاوردرات!$B$1:$C$600,2,0),"")</f>
        <v/>
      </c>
      <c r="L1965" s="52"/>
      <c r="N1965" s="21" t="str">
        <f t="shared" si="61"/>
        <v/>
      </c>
      <c r="O1965" s="22" t="str">
        <f>_xlfn.IFNA((VLOOKUP(F1965,help!$C$2:$F$12,4,0))*(N1965*24),"")</f>
        <v/>
      </c>
      <c r="AP1965" s="17">
        <f t="shared" si="62"/>
        <v>0</v>
      </c>
    </row>
    <row r="1966" spans="2:42" ht="33" x14ac:dyDescent="0.25">
      <c r="B1966" s="13">
        <f>COUNTIFS($E$3:E1966,'تقرير منتج تام'!$E$4)</f>
        <v>8</v>
      </c>
      <c r="C1966" s="37"/>
      <c r="D1966" s="37"/>
      <c r="E1966" s="37"/>
      <c r="F1966" s="39"/>
      <c r="G1966" s="40"/>
      <c r="H1966" s="40"/>
      <c r="I1966" s="41"/>
      <c r="J1966" s="41"/>
      <c r="K1966" s="26" t="str">
        <f>_xlfn.IFNA(VLOOKUP(E1966,الاوردرات!$B$1:$C$600,2,0),"")</f>
        <v/>
      </c>
      <c r="L1966" s="52"/>
      <c r="N1966" s="21" t="str">
        <f t="shared" si="61"/>
        <v/>
      </c>
      <c r="O1966" s="22" t="str">
        <f>_xlfn.IFNA((VLOOKUP(F1966,help!$C$2:$F$12,4,0))*(N1966*24),"")</f>
        <v/>
      </c>
      <c r="AP1966" s="17">
        <f t="shared" si="62"/>
        <v>0</v>
      </c>
    </row>
    <row r="1967" spans="2:42" ht="33" x14ac:dyDescent="0.25">
      <c r="B1967" s="13">
        <f>COUNTIFS($E$3:E1967,'تقرير منتج تام'!$E$4)</f>
        <v>8</v>
      </c>
      <c r="C1967" s="37"/>
      <c r="D1967" s="37"/>
      <c r="E1967" s="37"/>
      <c r="F1967" s="39"/>
      <c r="G1967" s="40"/>
      <c r="H1967" s="40"/>
      <c r="I1967" s="41"/>
      <c r="J1967" s="41"/>
      <c r="K1967" s="26" t="str">
        <f>_xlfn.IFNA(VLOOKUP(E1967,الاوردرات!$B$1:$C$600,2,0),"")</f>
        <v/>
      </c>
      <c r="L1967" s="52"/>
      <c r="N1967" s="21" t="str">
        <f t="shared" si="61"/>
        <v/>
      </c>
      <c r="O1967" s="22" t="str">
        <f>_xlfn.IFNA((VLOOKUP(F1967,help!$C$2:$F$12,4,0))*(N1967*24),"")</f>
        <v/>
      </c>
      <c r="AP1967" s="17">
        <f t="shared" si="62"/>
        <v>0</v>
      </c>
    </row>
    <row r="1968" spans="2:42" ht="33" x14ac:dyDescent="0.25">
      <c r="B1968" s="13">
        <f>COUNTIFS($E$3:E1968,'تقرير منتج تام'!$E$4)</f>
        <v>8</v>
      </c>
      <c r="C1968" s="37"/>
      <c r="D1968" s="37"/>
      <c r="E1968" s="37"/>
      <c r="F1968" s="39"/>
      <c r="G1968" s="40"/>
      <c r="H1968" s="40"/>
      <c r="I1968" s="41"/>
      <c r="J1968" s="41"/>
      <c r="K1968" s="26" t="str">
        <f>_xlfn.IFNA(VLOOKUP(E1968,الاوردرات!$B$1:$C$600,2,0),"")</f>
        <v/>
      </c>
      <c r="L1968" s="52"/>
      <c r="N1968" s="21" t="str">
        <f t="shared" si="61"/>
        <v/>
      </c>
      <c r="O1968" s="22" t="str">
        <f>_xlfn.IFNA((VLOOKUP(F1968,help!$C$2:$F$12,4,0))*(N1968*24),"")</f>
        <v/>
      </c>
      <c r="AP1968" s="17">
        <f t="shared" si="62"/>
        <v>0</v>
      </c>
    </row>
    <row r="1969" spans="2:42" ht="33" x14ac:dyDescent="0.25">
      <c r="B1969" s="13">
        <f>COUNTIFS($E$3:E1969,'تقرير منتج تام'!$E$4)</f>
        <v>8</v>
      </c>
      <c r="C1969" s="37"/>
      <c r="D1969" s="37"/>
      <c r="E1969" s="37"/>
      <c r="F1969" s="39"/>
      <c r="G1969" s="40"/>
      <c r="H1969" s="40"/>
      <c r="I1969" s="41"/>
      <c r="J1969" s="41"/>
      <c r="K1969" s="26" t="str">
        <f>_xlfn.IFNA(VLOOKUP(E1969,الاوردرات!$B$1:$C$600,2,0),"")</f>
        <v/>
      </c>
      <c r="L1969" s="52"/>
      <c r="N1969" s="21" t="str">
        <f t="shared" si="61"/>
        <v/>
      </c>
      <c r="O1969" s="22" t="str">
        <f>_xlfn.IFNA((VLOOKUP(F1969,help!$C$2:$F$12,4,0))*(N1969*24),"")</f>
        <v/>
      </c>
      <c r="AP1969" s="17">
        <f t="shared" si="62"/>
        <v>0</v>
      </c>
    </row>
    <row r="1970" spans="2:42" ht="33" x14ac:dyDescent="0.25">
      <c r="B1970" s="13">
        <f>COUNTIFS($E$3:E1970,'تقرير منتج تام'!$E$4)</f>
        <v>8</v>
      </c>
      <c r="C1970" s="37"/>
      <c r="D1970" s="37"/>
      <c r="E1970" s="37"/>
      <c r="F1970" s="39"/>
      <c r="G1970" s="40"/>
      <c r="H1970" s="40"/>
      <c r="I1970" s="41"/>
      <c r="J1970" s="41"/>
      <c r="K1970" s="26" t="str">
        <f>_xlfn.IFNA(VLOOKUP(E1970,الاوردرات!$B$1:$C$600,2,0),"")</f>
        <v/>
      </c>
      <c r="L1970" s="52"/>
      <c r="N1970" s="21" t="str">
        <f t="shared" si="61"/>
        <v/>
      </c>
      <c r="O1970" s="22" t="str">
        <f>_xlfn.IFNA((VLOOKUP(F1970,help!$C$2:$F$12,4,0))*(N1970*24),"")</f>
        <v/>
      </c>
      <c r="AP1970" s="17">
        <f t="shared" si="62"/>
        <v>0</v>
      </c>
    </row>
    <row r="1971" spans="2:42" ht="33" x14ac:dyDescent="0.25">
      <c r="B1971" s="13">
        <f>COUNTIFS($E$3:E1971,'تقرير منتج تام'!$E$4)</f>
        <v>8</v>
      </c>
      <c r="C1971" s="37"/>
      <c r="D1971" s="37"/>
      <c r="E1971" s="37"/>
      <c r="F1971" s="39"/>
      <c r="G1971" s="40"/>
      <c r="H1971" s="40"/>
      <c r="I1971" s="41"/>
      <c r="J1971" s="41"/>
      <c r="K1971" s="26" t="str">
        <f>_xlfn.IFNA(VLOOKUP(E1971,الاوردرات!$B$1:$C$600,2,0),"")</f>
        <v/>
      </c>
      <c r="L1971" s="52"/>
      <c r="N1971" s="21" t="str">
        <f t="shared" si="61"/>
        <v/>
      </c>
      <c r="O1971" s="22" t="str">
        <f>_xlfn.IFNA((VLOOKUP(F1971,help!$C$2:$F$12,4,0))*(N1971*24),"")</f>
        <v/>
      </c>
      <c r="AP1971" s="17">
        <f t="shared" si="62"/>
        <v>0</v>
      </c>
    </row>
    <row r="1972" spans="2:42" ht="33" x14ac:dyDescent="0.25">
      <c r="B1972" s="13">
        <f>COUNTIFS($E$3:E1972,'تقرير منتج تام'!$E$4)</f>
        <v>8</v>
      </c>
      <c r="C1972" s="37"/>
      <c r="D1972" s="37"/>
      <c r="E1972" s="37"/>
      <c r="F1972" s="39"/>
      <c r="G1972" s="40"/>
      <c r="H1972" s="40"/>
      <c r="I1972" s="41"/>
      <c r="J1972" s="41"/>
      <c r="K1972" s="26" t="str">
        <f>_xlfn.IFNA(VLOOKUP(E1972,الاوردرات!$B$1:$C$600,2,0),"")</f>
        <v/>
      </c>
      <c r="L1972" s="52"/>
      <c r="N1972" s="21" t="str">
        <f t="shared" si="61"/>
        <v/>
      </c>
      <c r="O1972" s="22" t="str">
        <f>_xlfn.IFNA((VLOOKUP(F1972,help!$C$2:$F$12,4,0))*(N1972*24),"")</f>
        <v/>
      </c>
      <c r="AP1972" s="17">
        <f t="shared" si="62"/>
        <v>0</v>
      </c>
    </row>
    <row r="1973" spans="2:42" ht="33" x14ac:dyDescent="0.25">
      <c r="B1973" s="13">
        <f>COUNTIFS($E$3:E1973,'تقرير منتج تام'!$E$4)</f>
        <v>8</v>
      </c>
      <c r="C1973" s="37"/>
      <c r="D1973" s="37"/>
      <c r="E1973" s="37"/>
      <c r="F1973" s="39"/>
      <c r="G1973" s="40"/>
      <c r="H1973" s="40"/>
      <c r="I1973" s="41"/>
      <c r="J1973" s="41"/>
      <c r="K1973" s="26" t="str">
        <f>_xlfn.IFNA(VLOOKUP(E1973,الاوردرات!$B$1:$C$600,2,0),"")</f>
        <v/>
      </c>
      <c r="L1973" s="52"/>
      <c r="N1973" s="21" t="str">
        <f t="shared" si="61"/>
        <v/>
      </c>
      <c r="O1973" s="22" t="str">
        <f>_xlfn.IFNA((VLOOKUP(F1973,help!$C$2:$F$12,4,0))*(N1973*24),"")</f>
        <v/>
      </c>
      <c r="AP1973" s="17">
        <f t="shared" si="62"/>
        <v>0</v>
      </c>
    </row>
    <row r="1974" spans="2:42" ht="33" x14ac:dyDescent="0.25">
      <c r="B1974" s="13">
        <f>COUNTIFS($E$3:E1974,'تقرير منتج تام'!$E$4)</f>
        <v>8</v>
      </c>
      <c r="C1974" s="37"/>
      <c r="D1974" s="37"/>
      <c r="E1974" s="37"/>
      <c r="F1974" s="39"/>
      <c r="G1974" s="40"/>
      <c r="H1974" s="40"/>
      <c r="I1974" s="41"/>
      <c r="J1974" s="41"/>
      <c r="K1974" s="26" t="str">
        <f>_xlfn.IFNA(VLOOKUP(E1974,الاوردرات!$B$1:$C$600,2,0),"")</f>
        <v/>
      </c>
      <c r="L1974" s="52"/>
      <c r="N1974" s="21" t="str">
        <f t="shared" si="61"/>
        <v/>
      </c>
      <c r="O1974" s="22" t="str">
        <f>_xlfn.IFNA((VLOOKUP(F1974,help!$C$2:$F$12,4,0))*(N1974*24),"")</f>
        <v/>
      </c>
      <c r="AP1974" s="17">
        <f t="shared" si="62"/>
        <v>0</v>
      </c>
    </row>
    <row r="1975" spans="2:42" ht="33" x14ac:dyDescent="0.25">
      <c r="B1975" s="13">
        <f>COUNTIFS($E$3:E1975,'تقرير منتج تام'!$E$4)</f>
        <v>8</v>
      </c>
      <c r="C1975" s="37"/>
      <c r="D1975" s="37"/>
      <c r="E1975" s="37"/>
      <c r="F1975" s="39"/>
      <c r="G1975" s="40"/>
      <c r="H1975" s="40"/>
      <c r="I1975" s="41"/>
      <c r="J1975" s="41"/>
      <c r="K1975" s="26" t="str">
        <f>_xlfn.IFNA(VLOOKUP(E1975,الاوردرات!$B$1:$C$600,2,0),"")</f>
        <v/>
      </c>
      <c r="L1975" s="52"/>
      <c r="N1975" s="21" t="str">
        <f t="shared" ref="N1975:N2038" si="63">IF(I1975&lt;&gt;"",J1975-I1975,"")</f>
        <v/>
      </c>
      <c r="O1975" s="22" t="str">
        <f>_xlfn.IFNA((VLOOKUP(F1975,help!$C$2:$F$12,4,0))*(N1975*24),"")</f>
        <v/>
      </c>
      <c r="AP1975" s="17">
        <f t="shared" si="62"/>
        <v>0</v>
      </c>
    </row>
    <row r="1976" spans="2:42" ht="33" x14ac:dyDescent="0.25">
      <c r="B1976" s="13">
        <f>COUNTIFS($E$3:E1976,'تقرير منتج تام'!$E$4)</f>
        <v>8</v>
      </c>
      <c r="C1976" s="37"/>
      <c r="D1976" s="37"/>
      <c r="E1976" s="37"/>
      <c r="F1976" s="39"/>
      <c r="G1976" s="40"/>
      <c r="H1976" s="40"/>
      <c r="I1976" s="41"/>
      <c r="J1976" s="41"/>
      <c r="K1976" s="26" t="str">
        <f>_xlfn.IFNA(VLOOKUP(E1976,الاوردرات!$B$1:$C$600,2,0),"")</f>
        <v/>
      </c>
      <c r="L1976" s="52"/>
      <c r="N1976" s="21" t="str">
        <f t="shared" si="63"/>
        <v/>
      </c>
      <c r="O1976" s="22" t="str">
        <f>_xlfn.IFNA((VLOOKUP(F1976,help!$C$2:$F$12,4,0))*(N1976*24),"")</f>
        <v/>
      </c>
      <c r="AP1976" s="17">
        <f t="shared" si="62"/>
        <v>0</v>
      </c>
    </row>
    <row r="1977" spans="2:42" ht="33" x14ac:dyDescent="0.25">
      <c r="B1977" s="13">
        <f>COUNTIFS($E$3:E1977,'تقرير منتج تام'!$E$4)</f>
        <v>8</v>
      </c>
      <c r="C1977" s="37"/>
      <c r="D1977" s="37"/>
      <c r="E1977" s="37"/>
      <c r="F1977" s="39"/>
      <c r="G1977" s="40"/>
      <c r="H1977" s="40"/>
      <c r="I1977" s="41"/>
      <c r="J1977" s="41"/>
      <c r="K1977" s="26" t="str">
        <f>_xlfn.IFNA(VLOOKUP(E1977,الاوردرات!$B$1:$C$600,2,0),"")</f>
        <v/>
      </c>
      <c r="L1977" s="52"/>
      <c r="N1977" s="21" t="str">
        <f t="shared" si="63"/>
        <v/>
      </c>
      <c r="O1977" s="22" t="str">
        <f>_xlfn.IFNA((VLOOKUP(F1977,help!$C$2:$F$12,4,0))*(N1977*24),"")</f>
        <v/>
      </c>
      <c r="AP1977" s="17">
        <f t="shared" si="62"/>
        <v>0</v>
      </c>
    </row>
    <row r="1978" spans="2:42" ht="33" x14ac:dyDescent="0.25">
      <c r="B1978" s="13">
        <f>COUNTIFS($E$3:E1978,'تقرير منتج تام'!$E$4)</f>
        <v>8</v>
      </c>
      <c r="C1978" s="37"/>
      <c r="D1978" s="37"/>
      <c r="E1978" s="37"/>
      <c r="F1978" s="39"/>
      <c r="G1978" s="40"/>
      <c r="H1978" s="40"/>
      <c r="I1978" s="41"/>
      <c r="J1978" s="41"/>
      <c r="K1978" s="26" t="str">
        <f>_xlfn.IFNA(VLOOKUP(E1978,الاوردرات!$B$1:$C$600,2,0),"")</f>
        <v/>
      </c>
      <c r="L1978" s="52"/>
      <c r="N1978" s="21" t="str">
        <f t="shared" si="63"/>
        <v/>
      </c>
      <c r="O1978" s="22" t="str">
        <f>_xlfn.IFNA((VLOOKUP(F1978,help!$C$2:$F$12,4,0))*(N1978*24),"")</f>
        <v/>
      </c>
      <c r="AP1978" s="17">
        <f t="shared" si="62"/>
        <v>0</v>
      </c>
    </row>
    <row r="1979" spans="2:42" ht="33" x14ac:dyDescent="0.25">
      <c r="B1979" s="13">
        <f>COUNTIFS($E$3:E1979,'تقرير منتج تام'!$E$4)</f>
        <v>8</v>
      </c>
      <c r="C1979" s="37"/>
      <c r="D1979" s="37"/>
      <c r="E1979" s="37"/>
      <c r="F1979" s="39"/>
      <c r="G1979" s="40"/>
      <c r="H1979" s="40"/>
      <c r="I1979" s="41"/>
      <c r="J1979" s="41"/>
      <c r="K1979" s="26" t="str">
        <f>_xlfn.IFNA(VLOOKUP(E1979,الاوردرات!$B$1:$C$600,2,0),"")</f>
        <v/>
      </c>
      <c r="L1979" s="52"/>
      <c r="N1979" s="21" t="str">
        <f t="shared" si="63"/>
        <v/>
      </c>
      <c r="O1979" s="22" t="str">
        <f>_xlfn.IFNA((VLOOKUP(F1979,help!$C$2:$F$12,4,0))*(N1979*24),"")</f>
        <v/>
      </c>
      <c r="AP1979" s="17">
        <f t="shared" si="62"/>
        <v>0</v>
      </c>
    </row>
    <row r="1980" spans="2:42" ht="33" x14ac:dyDescent="0.25">
      <c r="B1980" s="13">
        <f>COUNTIFS($E$3:E1980,'تقرير منتج تام'!$E$4)</f>
        <v>8</v>
      </c>
      <c r="C1980" s="37"/>
      <c r="D1980" s="37"/>
      <c r="E1980" s="37"/>
      <c r="F1980" s="39"/>
      <c r="G1980" s="40"/>
      <c r="H1980" s="40"/>
      <c r="I1980" s="41"/>
      <c r="J1980" s="41"/>
      <c r="K1980" s="26" t="str">
        <f>_xlfn.IFNA(VLOOKUP(E1980,الاوردرات!$B$1:$C$600,2,0),"")</f>
        <v/>
      </c>
      <c r="L1980" s="52"/>
      <c r="N1980" s="21" t="str">
        <f t="shared" si="63"/>
        <v/>
      </c>
      <c r="O1980" s="22" t="str">
        <f>_xlfn.IFNA((VLOOKUP(F1980,help!$C$2:$F$12,4,0))*(N1980*24),"")</f>
        <v/>
      </c>
      <c r="AP1980" s="17">
        <f t="shared" si="62"/>
        <v>0</v>
      </c>
    </row>
    <row r="1981" spans="2:42" ht="33" x14ac:dyDescent="0.25">
      <c r="B1981" s="13">
        <f>COUNTIFS($E$3:E1981,'تقرير منتج تام'!$E$4)</f>
        <v>8</v>
      </c>
      <c r="C1981" s="37"/>
      <c r="D1981" s="37"/>
      <c r="E1981" s="37"/>
      <c r="F1981" s="39"/>
      <c r="G1981" s="40"/>
      <c r="H1981" s="40"/>
      <c r="I1981" s="41"/>
      <c r="J1981" s="41"/>
      <c r="K1981" s="26" t="str">
        <f>_xlfn.IFNA(VLOOKUP(E1981,الاوردرات!$B$1:$C$600,2,0),"")</f>
        <v/>
      </c>
      <c r="L1981" s="52"/>
      <c r="N1981" s="21" t="str">
        <f t="shared" si="63"/>
        <v/>
      </c>
      <c r="O1981" s="22" t="str">
        <f>_xlfn.IFNA((VLOOKUP(F1981,help!$C$2:$F$12,4,0))*(N1981*24),"")</f>
        <v/>
      </c>
      <c r="AP1981" s="17">
        <f t="shared" si="62"/>
        <v>0</v>
      </c>
    </row>
    <row r="1982" spans="2:42" ht="33" x14ac:dyDescent="0.25">
      <c r="B1982" s="13">
        <f>COUNTIFS($E$3:E1982,'تقرير منتج تام'!$E$4)</f>
        <v>8</v>
      </c>
      <c r="C1982" s="37"/>
      <c r="D1982" s="37"/>
      <c r="E1982" s="37"/>
      <c r="F1982" s="39"/>
      <c r="G1982" s="40"/>
      <c r="H1982" s="40"/>
      <c r="I1982" s="41"/>
      <c r="J1982" s="41"/>
      <c r="K1982" s="26" t="str">
        <f>_xlfn.IFNA(VLOOKUP(E1982,الاوردرات!$B$1:$C$600,2,0),"")</f>
        <v/>
      </c>
      <c r="L1982" s="52"/>
      <c r="N1982" s="21" t="str">
        <f t="shared" si="63"/>
        <v/>
      </c>
      <c r="O1982" s="22" t="str">
        <f>_xlfn.IFNA((VLOOKUP(F1982,help!$C$2:$F$12,4,0))*(N1982*24),"")</f>
        <v/>
      </c>
      <c r="AP1982" s="17">
        <f t="shared" si="62"/>
        <v>0</v>
      </c>
    </row>
    <row r="1983" spans="2:42" ht="33" x14ac:dyDescent="0.25">
      <c r="B1983" s="13">
        <f>COUNTIFS($E$3:E1983,'تقرير منتج تام'!$E$4)</f>
        <v>8</v>
      </c>
      <c r="C1983" s="37"/>
      <c r="D1983" s="37"/>
      <c r="E1983" s="37"/>
      <c r="F1983" s="39"/>
      <c r="G1983" s="40"/>
      <c r="H1983" s="40"/>
      <c r="I1983" s="41"/>
      <c r="J1983" s="41"/>
      <c r="K1983" s="26" t="str">
        <f>_xlfn.IFNA(VLOOKUP(E1983,الاوردرات!$B$1:$C$600,2,0),"")</f>
        <v/>
      </c>
      <c r="L1983" s="52"/>
      <c r="N1983" s="21" t="str">
        <f t="shared" si="63"/>
        <v/>
      </c>
      <c r="O1983" s="22" t="str">
        <f>_xlfn.IFNA((VLOOKUP(F1983,help!$C$2:$F$12,4,0))*(N1983*24),"")</f>
        <v/>
      </c>
      <c r="AP1983" s="17">
        <f t="shared" si="62"/>
        <v>0</v>
      </c>
    </row>
    <row r="1984" spans="2:42" ht="33" x14ac:dyDescent="0.25">
      <c r="B1984" s="13">
        <f>COUNTIFS($E$3:E1984,'تقرير منتج تام'!$E$4)</f>
        <v>8</v>
      </c>
      <c r="C1984" s="37"/>
      <c r="D1984" s="37"/>
      <c r="E1984" s="37"/>
      <c r="F1984" s="39"/>
      <c r="G1984" s="40"/>
      <c r="H1984" s="40"/>
      <c r="I1984" s="41"/>
      <c r="J1984" s="41"/>
      <c r="K1984" s="26" t="str">
        <f>_xlfn.IFNA(VLOOKUP(E1984,الاوردرات!$B$1:$C$600,2,0),"")</f>
        <v/>
      </c>
      <c r="L1984" s="52"/>
      <c r="N1984" s="21" t="str">
        <f t="shared" si="63"/>
        <v/>
      </c>
      <c r="O1984" s="22" t="str">
        <f>_xlfn.IFNA((VLOOKUP(F1984,help!$C$2:$F$12,4,0))*(N1984*24),"")</f>
        <v/>
      </c>
      <c r="AP1984" s="17">
        <f t="shared" si="62"/>
        <v>0</v>
      </c>
    </row>
    <row r="1985" spans="2:42" ht="33" x14ac:dyDescent="0.25">
      <c r="B1985" s="13">
        <f>COUNTIFS($E$3:E1985,'تقرير منتج تام'!$E$4)</f>
        <v>8</v>
      </c>
      <c r="C1985" s="37"/>
      <c r="D1985" s="37"/>
      <c r="E1985" s="37"/>
      <c r="F1985" s="39"/>
      <c r="G1985" s="40"/>
      <c r="H1985" s="40"/>
      <c r="I1985" s="41"/>
      <c r="J1985" s="41"/>
      <c r="K1985" s="26" t="str">
        <f>_xlfn.IFNA(VLOOKUP(E1985,الاوردرات!$B$1:$C$600,2,0),"")</f>
        <v/>
      </c>
      <c r="L1985" s="52"/>
      <c r="N1985" s="21" t="str">
        <f t="shared" si="63"/>
        <v/>
      </c>
      <c r="O1985" s="22" t="str">
        <f>_xlfn.IFNA((VLOOKUP(F1985,help!$C$2:$F$12,4,0))*(N1985*24),"")</f>
        <v/>
      </c>
      <c r="AP1985" s="17">
        <f t="shared" si="62"/>
        <v>0</v>
      </c>
    </row>
    <row r="1986" spans="2:42" ht="33" x14ac:dyDescent="0.25">
      <c r="B1986" s="13">
        <f>COUNTIFS($E$3:E1986,'تقرير منتج تام'!$E$4)</f>
        <v>8</v>
      </c>
      <c r="C1986" s="37"/>
      <c r="D1986" s="37"/>
      <c r="E1986" s="37"/>
      <c r="F1986" s="39"/>
      <c r="G1986" s="40"/>
      <c r="H1986" s="40"/>
      <c r="I1986" s="41"/>
      <c r="J1986" s="41"/>
      <c r="K1986" s="26" t="str">
        <f>_xlfn.IFNA(VLOOKUP(E1986,الاوردرات!$B$1:$C$600,2,0),"")</f>
        <v/>
      </c>
      <c r="L1986" s="52"/>
      <c r="N1986" s="21" t="str">
        <f t="shared" si="63"/>
        <v/>
      </c>
      <c r="O1986" s="22" t="str">
        <f>_xlfn.IFNA((VLOOKUP(F1986,help!$C$2:$F$12,4,0))*(N1986*24),"")</f>
        <v/>
      </c>
      <c r="AP1986" s="17">
        <f t="shared" si="62"/>
        <v>0</v>
      </c>
    </row>
    <row r="1987" spans="2:42" ht="33" x14ac:dyDescent="0.25">
      <c r="B1987" s="13">
        <f>COUNTIFS($E$3:E1987,'تقرير منتج تام'!$E$4)</f>
        <v>8</v>
      </c>
      <c r="C1987" s="37"/>
      <c r="D1987" s="37"/>
      <c r="E1987" s="37"/>
      <c r="F1987" s="39"/>
      <c r="G1987" s="40"/>
      <c r="H1987" s="40"/>
      <c r="I1987" s="41"/>
      <c r="J1987" s="41"/>
      <c r="K1987" s="26" t="str">
        <f>_xlfn.IFNA(VLOOKUP(E1987,الاوردرات!$B$1:$C$600,2,0),"")</f>
        <v/>
      </c>
      <c r="L1987" s="52"/>
      <c r="N1987" s="21" t="str">
        <f t="shared" si="63"/>
        <v/>
      </c>
      <c r="O1987" s="22" t="str">
        <f>_xlfn.IFNA((VLOOKUP(F1987,help!$C$2:$F$12,4,0))*(N1987*24),"")</f>
        <v/>
      </c>
      <c r="AP1987" s="17">
        <f t="shared" si="62"/>
        <v>0</v>
      </c>
    </row>
    <row r="1988" spans="2:42" ht="33" x14ac:dyDescent="0.25">
      <c r="B1988" s="13">
        <f>COUNTIFS($E$3:E1988,'تقرير منتج تام'!$E$4)</f>
        <v>8</v>
      </c>
      <c r="C1988" s="37"/>
      <c r="D1988" s="37"/>
      <c r="E1988" s="37"/>
      <c r="F1988" s="39"/>
      <c r="G1988" s="40"/>
      <c r="H1988" s="40"/>
      <c r="I1988" s="41"/>
      <c r="J1988" s="41"/>
      <c r="K1988" s="26" t="str">
        <f>_xlfn.IFNA(VLOOKUP(E1988,الاوردرات!$B$1:$C$600,2,0),"")</f>
        <v/>
      </c>
      <c r="L1988" s="52"/>
      <c r="N1988" s="21" t="str">
        <f t="shared" si="63"/>
        <v/>
      </c>
      <c r="O1988" s="22" t="str">
        <f>_xlfn.IFNA((VLOOKUP(F1988,help!$C$2:$F$12,4,0))*(N1988*24),"")</f>
        <v/>
      </c>
      <c r="AP1988" s="17">
        <f t="shared" ref="AP1988:AP2051" si="64">D1988</f>
        <v>0</v>
      </c>
    </row>
    <row r="1989" spans="2:42" ht="33" x14ac:dyDescent="0.25">
      <c r="B1989" s="13">
        <f>COUNTIFS($E$3:E1989,'تقرير منتج تام'!$E$4)</f>
        <v>8</v>
      </c>
      <c r="C1989" s="37"/>
      <c r="D1989" s="37"/>
      <c r="E1989" s="37"/>
      <c r="F1989" s="39"/>
      <c r="G1989" s="40"/>
      <c r="H1989" s="40"/>
      <c r="I1989" s="41"/>
      <c r="J1989" s="41"/>
      <c r="K1989" s="26" t="str">
        <f>_xlfn.IFNA(VLOOKUP(E1989,الاوردرات!$B$1:$C$600,2,0),"")</f>
        <v/>
      </c>
      <c r="L1989" s="52"/>
      <c r="N1989" s="21" t="str">
        <f t="shared" si="63"/>
        <v/>
      </c>
      <c r="O1989" s="22" t="str">
        <f>_xlfn.IFNA((VLOOKUP(F1989,help!$C$2:$F$12,4,0))*(N1989*24),"")</f>
        <v/>
      </c>
      <c r="AP1989" s="17">
        <f t="shared" si="64"/>
        <v>0</v>
      </c>
    </row>
    <row r="1990" spans="2:42" ht="33" x14ac:dyDescent="0.25">
      <c r="B1990" s="13">
        <f>COUNTIFS($E$3:E1990,'تقرير منتج تام'!$E$4)</f>
        <v>8</v>
      </c>
      <c r="C1990" s="37"/>
      <c r="D1990" s="37"/>
      <c r="E1990" s="37"/>
      <c r="F1990" s="39"/>
      <c r="G1990" s="40"/>
      <c r="H1990" s="40"/>
      <c r="I1990" s="41"/>
      <c r="J1990" s="41"/>
      <c r="K1990" s="26" t="str">
        <f>_xlfn.IFNA(VLOOKUP(E1990,الاوردرات!$B$1:$C$600,2,0),"")</f>
        <v/>
      </c>
      <c r="L1990" s="52"/>
      <c r="N1990" s="21" t="str">
        <f t="shared" si="63"/>
        <v/>
      </c>
      <c r="O1990" s="22" t="str">
        <f>_xlfn.IFNA((VLOOKUP(F1990,help!$C$2:$F$12,4,0))*(N1990*24),"")</f>
        <v/>
      </c>
      <c r="AP1990" s="17">
        <f t="shared" si="64"/>
        <v>0</v>
      </c>
    </row>
    <row r="1991" spans="2:42" ht="33" x14ac:dyDescent="0.25">
      <c r="B1991" s="13">
        <f>COUNTIFS($E$3:E1991,'تقرير منتج تام'!$E$4)</f>
        <v>8</v>
      </c>
      <c r="C1991" s="37"/>
      <c r="D1991" s="37"/>
      <c r="E1991" s="37"/>
      <c r="F1991" s="39"/>
      <c r="G1991" s="40"/>
      <c r="H1991" s="40"/>
      <c r="I1991" s="41"/>
      <c r="J1991" s="41"/>
      <c r="K1991" s="26" t="str">
        <f>_xlfn.IFNA(VLOOKUP(E1991,الاوردرات!$B$1:$C$600,2,0),"")</f>
        <v/>
      </c>
      <c r="L1991" s="52"/>
      <c r="N1991" s="21" t="str">
        <f t="shared" si="63"/>
        <v/>
      </c>
      <c r="O1991" s="22" t="str">
        <f>_xlfn.IFNA((VLOOKUP(F1991,help!$C$2:$F$12,4,0))*(N1991*24),"")</f>
        <v/>
      </c>
      <c r="AP1991" s="17">
        <f t="shared" si="64"/>
        <v>0</v>
      </c>
    </row>
    <row r="1992" spans="2:42" ht="33" x14ac:dyDescent="0.25">
      <c r="B1992" s="13">
        <f>COUNTIFS($E$3:E1992,'تقرير منتج تام'!$E$4)</f>
        <v>8</v>
      </c>
      <c r="C1992" s="37"/>
      <c r="D1992" s="37"/>
      <c r="E1992" s="37"/>
      <c r="F1992" s="39"/>
      <c r="G1992" s="40"/>
      <c r="H1992" s="40"/>
      <c r="I1992" s="41"/>
      <c r="J1992" s="41"/>
      <c r="K1992" s="26" t="str">
        <f>_xlfn.IFNA(VLOOKUP(E1992,الاوردرات!$B$1:$C$600,2,0),"")</f>
        <v/>
      </c>
      <c r="L1992" s="52"/>
      <c r="N1992" s="21" t="str">
        <f t="shared" si="63"/>
        <v/>
      </c>
      <c r="O1992" s="22" t="str">
        <f>_xlfn.IFNA((VLOOKUP(F1992,help!$C$2:$F$12,4,0))*(N1992*24),"")</f>
        <v/>
      </c>
      <c r="AP1992" s="17">
        <f t="shared" si="64"/>
        <v>0</v>
      </c>
    </row>
    <row r="1993" spans="2:42" ht="33" x14ac:dyDescent="0.25">
      <c r="B1993" s="13">
        <f>COUNTIFS($E$3:E1993,'تقرير منتج تام'!$E$4)</f>
        <v>8</v>
      </c>
      <c r="C1993" s="37"/>
      <c r="D1993" s="37"/>
      <c r="E1993" s="37"/>
      <c r="F1993" s="39"/>
      <c r="G1993" s="40"/>
      <c r="H1993" s="40"/>
      <c r="I1993" s="41"/>
      <c r="J1993" s="41"/>
      <c r="K1993" s="26" t="str">
        <f>_xlfn.IFNA(VLOOKUP(E1993,الاوردرات!$B$1:$C$600,2,0),"")</f>
        <v/>
      </c>
      <c r="L1993" s="52"/>
      <c r="N1993" s="21" t="str">
        <f t="shared" si="63"/>
        <v/>
      </c>
      <c r="O1993" s="22" t="str">
        <f>_xlfn.IFNA((VLOOKUP(F1993,help!$C$2:$F$12,4,0))*(N1993*24),"")</f>
        <v/>
      </c>
      <c r="AP1993" s="17">
        <f t="shared" si="64"/>
        <v>0</v>
      </c>
    </row>
    <row r="1994" spans="2:42" ht="33" x14ac:dyDescent="0.25">
      <c r="B1994" s="13">
        <f>COUNTIFS($E$3:E1994,'تقرير منتج تام'!$E$4)</f>
        <v>8</v>
      </c>
      <c r="C1994" s="37"/>
      <c r="D1994" s="37"/>
      <c r="E1994" s="37"/>
      <c r="F1994" s="39"/>
      <c r="G1994" s="40"/>
      <c r="H1994" s="40"/>
      <c r="I1994" s="41"/>
      <c r="J1994" s="41"/>
      <c r="K1994" s="26" t="str">
        <f>_xlfn.IFNA(VLOOKUP(E1994,الاوردرات!$B$1:$C$600,2,0),"")</f>
        <v/>
      </c>
      <c r="L1994" s="52"/>
      <c r="N1994" s="21" t="str">
        <f t="shared" si="63"/>
        <v/>
      </c>
      <c r="O1994" s="22" t="str">
        <f>_xlfn.IFNA((VLOOKUP(F1994,help!$C$2:$F$12,4,0))*(N1994*24),"")</f>
        <v/>
      </c>
      <c r="AP1994" s="17">
        <f t="shared" si="64"/>
        <v>0</v>
      </c>
    </row>
    <row r="1995" spans="2:42" ht="33" x14ac:dyDescent="0.25">
      <c r="B1995" s="13">
        <f>COUNTIFS($E$3:E1995,'تقرير منتج تام'!$E$4)</f>
        <v>8</v>
      </c>
      <c r="C1995" s="37"/>
      <c r="D1995" s="37"/>
      <c r="E1995" s="37"/>
      <c r="F1995" s="39"/>
      <c r="G1995" s="40"/>
      <c r="H1995" s="40"/>
      <c r="I1995" s="41"/>
      <c r="J1995" s="41"/>
      <c r="K1995" s="26" t="str">
        <f>_xlfn.IFNA(VLOOKUP(E1995,الاوردرات!$B$1:$C$600,2,0),"")</f>
        <v/>
      </c>
      <c r="L1995" s="52"/>
      <c r="N1995" s="21" t="str">
        <f t="shared" si="63"/>
        <v/>
      </c>
      <c r="O1995" s="22" t="str">
        <f>_xlfn.IFNA((VLOOKUP(F1995,help!$C$2:$F$12,4,0))*(N1995*24),"")</f>
        <v/>
      </c>
      <c r="AP1995" s="17">
        <f t="shared" si="64"/>
        <v>0</v>
      </c>
    </row>
    <row r="1996" spans="2:42" ht="33" x14ac:dyDescent="0.25">
      <c r="B1996" s="13">
        <f>COUNTIFS($E$3:E1996,'تقرير منتج تام'!$E$4)</f>
        <v>8</v>
      </c>
      <c r="C1996" s="37"/>
      <c r="D1996" s="37"/>
      <c r="E1996" s="37"/>
      <c r="F1996" s="39"/>
      <c r="G1996" s="40"/>
      <c r="H1996" s="40"/>
      <c r="I1996" s="41"/>
      <c r="J1996" s="41"/>
      <c r="K1996" s="26" t="str">
        <f>_xlfn.IFNA(VLOOKUP(E1996,الاوردرات!$B$1:$C$600,2,0),"")</f>
        <v/>
      </c>
      <c r="L1996" s="52"/>
      <c r="N1996" s="21" t="str">
        <f t="shared" si="63"/>
        <v/>
      </c>
      <c r="O1996" s="22" t="str">
        <f>_xlfn.IFNA((VLOOKUP(F1996,help!$C$2:$F$12,4,0))*(N1996*24),"")</f>
        <v/>
      </c>
      <c r="AP1996" s="17">
        <f t="shared" si="64"/>
        <v>0</v>
      </c>
    </row>
    <row r="1997" spans="2:42" ht="33" x14ac:dyDescent="0.25">
      <c r="B1997" s="13">
        <f>COUNTIFS($E$3:E1997,'تقرير منتج تام'!$E$4)</f>
        <v>8</v>
      </c>
      <c r="C1997" s="37"/>
      <c r="D1997" s="37"/>
      <c r="E1997" s="37"/>
      <c r="F1997" s="39"/>
      <c r="G1997" s="40"/>
      <c r="H1997" s="40"/>
      <c r="I1997" s="41"/>
      <c r="J1997" s="41"/>
      <c r="K1997" s="26" t="str">
        <f>_xlfn.IFNA(VLOOKUP(E1997,الاوردرات!$B$1:$C$600,2,0),"")</f>
        <v/>
      </c>
      <c r="L1997" s="52"/>
      <c r="N1997" s="21" t="str">
        <f t="shared" si="63"/>
        <v/>
      </c>
      <c r="O1997" s="22" t="str">
        <f>_xlfn.IFNA((VLOOKUP(F1997,help!$C$2:$F$12,4,0))*(N1997*24),"")</f>
        <v/>
      </c>
      <c r="AP1997" s="17">
        <f t="shared" si="64"/>
        <v>0</v>
      </c>
    </row>
    <row r="1998" spans="2:42" ht="33" x14ac:dyDescent="0.25">
      <c r="B1998" s="13">
        <f>COUNTIFS($E$3:E1998,'تقرير منتج تام'!$E$4)</f>
        <v>8</v>
      </c>
      <c r="C1998" s="37"/>
      <c r="D1998" s="37"/>
      <c r="E1998" s="37"/>
      <c r="F1998" s="39"/>
      <c r="G1998" s="40"/>
      <c r="H1998" s="40"/>
      <c r="I1998" s="41"/>
      <c r="J1998" s="41"/>
      <c r="K1998" s="26" t="str">
        <f>_xlfn.IFNA(VLOOKUP(E1998,الاوردرات!$B$1:$C$600,2,0),"")</f>
        <v/>
      </c>
      <c r="L1998" s="52"/>
      <c r="N1998" s="21" t="str">
        <f t="shared" si="63"/>
        <v/>
      </c>
      <c r="O1998" s="22" t="str">
        <f>_xlfn.IFNA((VLOOKUP(F1998,help!$C$2:$F$12,4,0))*(N1998*24),"")</f>
        <v/>
      </c>
      <c r="AP1998" s="17">
        <f t="shared" si="64"/>
        <v>0</v>
      </c>
    </row>
    <row r="1999" spans="2:42" ht="33" x14ac:dyDescent="0.25">
      <c r="B1999" s="13">
        <f>COUNTIFS($E$3:E1999,'تقرير منتج تام'!$E$4)</f>
        <v>8</v>
      </c>
      <c r="C1999" s="37"/>
      <c r="D1999" s="37"/>
      <c r="E1999" s="37"/>
      <c r="F1999" s="39"/>
      <c r="G1999" s="40"/>
      <c r="H1999" s="40"/>
      <c r="I1999" s="41"/>
      <c r="J1999" s="41"/>
      <c r="K1999" s="26" t="str">
        <f>_xlfn.IFNA(VLOOKUP(E1999,الاوردرات!$B$1:$C$600,2,0),"")</f>
        <v/>
      </c>
      <c r="L1999" s="52"/>
      <c r="N1999" s="21" t="str">
        <f t="shared" si="63"/>
        <v/>
      </c>
      <c r="O1999" s="22" t="str">
        <f>_xlfn.IFNA((VLOOKUP(F1999,help!$C$2:$F$12,4,0))*(N1999*24),"")</f>
        <v/>
      </c>
      <c r="AP1999" s="17">
        <f t="shared" si="64"/>
        <v>0</v>
      </c>
    </row>
    <row r="2000" spans="2:42" ht="33" x14ac:dyDescent="0.25">
      <c r="B2000" s="13">
        <f>COUNTIFS($E$3:E2000,'تقرير منتج تام'!$E$4)</f>
        <v>8</v>
      </c>
      <c r="C2000" s="37"/>
      <c r="D2000" s="37"/>
      <c r="E2000" s="37"/>
      <c r="F2000" s="39"/>
      <c r="G2000" s="40"/>
      <c r="H2000" s="40"/>
      <c r="I2000" s="41"/>
      <c r="J2000" s="41"/>
      <c r="K2000" s="26" t="str">
        <f>_xlfn.IFNA(VLOOKUP(E2000,الاوردرات!$B$1:$C$600,2,0),"")</f>
        <v/>
      </c>
      <c r="L2000" s="52"/>
      <c r="N2000" s="21" t="str">
        <f t="shared" si="63"/>
        <v/>
      </c>
      <c r="O2000" s="22" t="str">
        <f>_xlfn.IFNA((VLOOKUP(F2000,help!$C$2:$F$12,4,0))*(N2000*24),"")</f>
        <v/>
      </c>
      <c r="AP2000" s="17">
        <f t="shared" si="64"/>
        <v>0</v>
      </c>
    </row>
    <row r="2001" spans="2:42" ht="33" x14ac:dyDescent="0.25">
      <c r="B2001" s="13">
        <f>COUNTIFS($E$3:E2001,'تقرير منتج تام'!$E$4)</f>
        <v>8</v>
      </c>
      <c r="C2001" s="37"/>
      <c r="D2001" s="37"/>
      <c r="E2001" s="37"/>
      <c r="F2001" s="39"/>
      <c r="G2001" s="40"/>
      <c r="H2001" s="40"/>
      <c r="I2001" s="41"/>
      <c r="J2001" s="41"/>
      <c r="K2001" s="26" t="str">
        <f>_xlfn.IFNA(VLOOKUP(E2001,الاوردرات!$B$1:$C$600,2,0),"")</f>
        <v/>
      </c>
      <c r="L2001" s="52"/>
      <c r="N2001" s="21" t="str">
        <f t="shared" si="63"/>
        <v/>
      </c>
      <c r="O2001" s="22" t="str">
        <f>_xlfn.IFNA((VLOOKUP(F2001,help!$C$2:$F$12,4,0))*(N2001*24),"")</f>
        <v/>
      </c>
      <c r="AP2001" s="17">
        <f t="shared" si="64"/>
        <v>0</v>
      </c>
    </row>
    <row r="2002" spans="2:42" ht="33" x14ac:dyDescent="0.25">
      <c r="B2002" s="13">
        <f>COUNTIFS($E$3:E2002,'تقرير منتج تام'!$E$4)</f>
        <v>8</v>
      </c>
      <c r="C2002" s="37"/>
      <c r="D2002" s="37"/>
      <c r="E2002" s="37"/>
      <c r="F2002" s="39"/>
      <c r="G2002" s="40"/>
      <c r="H2002" s="40"/>
      <c r="I2002" s="41"/>
      <c r="J2002" s="41"/>
      <c r="K2002" s="26" t="str">
        <f>_xlfn.IFNA(VLOOKUP(E2002,الاوردرات!$B$1:$C$600,2,0),"")</f>
        <v/>
      </c>
      <c r="L2002" s="52"/>
      <c r="N2002" s="21" t="str">
        <f t="shared" si="63"/>
        <v/>
      </c>
      <c r="O2002" s="22" t="str">
        <f>_xlfn.IFNA((VLOOKUP(F2002,help!$C$2:$F$12,4,0))*(N2002*24),"")</f>
        <v/>
      </c>
      <c r="AP2002" s="17">
        <f t="shared" si="64"/>
        <v>0</v>
      </c>
    </row>
    <row r="2003" spans="2:42" ht="33" x14ac:dyDescent="0.25">
      <c r="B2003" s="13">
        <f>COUNTIFS($E$3:E2003,'تقرير منتج تام'!$E$4)</f>
        <v>8</v>
      </c>
      <c r="C2003" s="37"/>
      <c r="D2003" s="37"/>
      <c r="E2003" s="37"/>
      <c r="F2003" s="39"/>
      <c r="G2003" s="40"/>
      <c r="H2003" s="40"/>
      <c r="I2003" s="41"/>
      <c r="J2003" s="41"/>
      <c r="K2003" s="26" t="str">
        <f>_xlfn.IFNA(VLOOKUP(E2003,الاوردرات!$B$1:$C$600,2,0),"")</f>
        <v/>
      </c>
      <c r="L2003" s="52"/>
      <c r="N2003" s="21" t="str">
        <f t="shared" si="63"/>
        <v/>
      </c>
      <c r="O2003" s="22" t="str">
        <f>_xlfn.IFNA((VLOOKUP(F2003,help!$C$2:$F$12,4,0))*(N2003*24),"")</f>
        <v/>
      </c>
      <c r="AP2003" s="17">
        <f t="shared" si="64"/>
        <v>0</v>
      </c>
    </row>
    <row r="2004" spans="2:42" ht="33" x14ac:dyDescent="0.25">
      <c r="B2004" s="13">
        <f>COUNTIFS($E$3:E2004,'تقرير منتج تام'!$E$4)</f>
        <v>8</v>
      </c>
      <c r="C2004" s="37"/>
      <c r="D2004" s="37"/>
      <c r="E2004" s="37"/>
      <c r="F2004" s="39"/>
      <c r="G2004" s="40"/>
      <c r="H2004" s="40"/>
      <c r="I2004" s="41"/>
      <c r="J2004" s="41"/>
      <c r="K2004" s="26" t="str">
        <f>_xlfn.IFNA(VLOOKUP(E2004,الاوردرات!$B$1:$C$600,2,0),"")</f>
        <v/>
      </c>
      <c r="L2004" s="52"/>
      <c r="N2004" s="21" t="str">
        <f t="shared" si="63"/>
        <v/>
      </c>
      <c r="O2004" s="22" t="str">
        <f>_xlfn.IFNA((VLOOKUP(F2004,help!$C$2:$F$12,4,0))*(N2004*24),"")</f>
        <v/>
      </c>
      <c r="AP2004" s="17">
        <f t="shared" si="64"/>
        <v>0</v>
      </c>
    </row>
    <row r="2005" spans="2:42" ht="33" x14ac:dyDescent="0.25">
      <c r="B2005" s="13">
        <f>COUNTIFS($E$3:E2005,'تقرير منتج تام'!$E$4)</f>
        <v>8</v>
      </c>
      <c r="C2005" s="37"/>
      <c r="D2005" s="37"/>
      <c r="E2005" s="37"/>
      <c r="F2005" s="39"/>
      <c r="G2005" s="40"/>
      <c r="H2005" s="40"/>
      <c r="I2005" s="41"/>
      <c r="J2005" s="41"/>
      <c r="K2005" s="26" t="str">
        <f>_xlfn.IFNA(VLOOKUP(E2005,الاوردرات!$B$1:$C$600,2,0),"")</f>
        <v/>
      </c>
      <c r="L2005" s="52"/>
      <c r="N2005" s="21" t="str">
        <f t="shared" si="63"/>
        <v/>
      </c>
      <c r="O2005" s="22" t="str">
        <f>_xlfn.IFNA((VLOOKUP(F2005,help!$C$2:$F$12,4,0))*(N2005*24),"")</f>
        <v/>
      </c>
      <c r="AP2005" s="17">
        <f t="shared" si="64"/>
        <v>0</v>
      </c>
    </row>
    <row r="2006" spans="2:42" ht="33" x14ac:dyDescent="0.25">
      <c r="B2006" s="13">
        <f>COUNTIFS($E$3:E2006,'تقرير منتج تام'!$E$4)</f>
        <v>8</v>
      </c>
      <c r="C2006" s="37"/>
      <c r="D2006" s="37"/>
      <c r="E2006" s="37"/>
      <c r="F2006" s="39"/>
      <c r="G2006" s="40"/>
      <c r="H2006" s="40"/>
      <c r="I2006" s="41"/>
      <c r="J2006" s="41"/>
      <c r="K2006" s="26" t="str">
        <f>_xlfn.IFNA(VLOOKUP(E2006,الاوردرات!$B$1:$C$600,2,0),"")</f>
        <v/>
      </c>
      <c r="L2006" s="52"/>
      <c r="N2006" s="21" t="str">
        <f t="shared" si="63"/>
        <v/>
      </c>
      <c r="O2006" s="22" t="str">
        <f>_xlfn.IFNA((VLOOKUP(F2006,help!$C$2:$F$12,4,0))*(N2006*24),"")</f>
        <v/>
      </c>
      <c r="AP2006" s="17">
        <f t="shared" si="64"/>
        <v>0</v>
      </c>
    </row>
    <row r="2007" spans="2:42" ht="33" x14ac:dyDescent="0.25">
      <c r="B2007" s="13">
        <f>COUNTIFS($E$3:E2007,'تقرير منتج تام'!$E$4)</f>
        <v>8</v>
      </c>
      <c r="C2007" s="37"/>
      <c r="D2007" s="37"/>
      <c r="E2007" s="37"/>
      <c r="F2007" s="39"/>
      <c r="G2007" s="40"/>
      <c r="H2007" s="40"/>
      <c r="I2007" s="41"/>
      <c r="J2007" s="41"/>
      <c r="K2007" s="26" t="str">
        <f>_xlfn.IFNA(VLOOKUP(E2007,الاوردرات!$B$1:$C$600,2,0),"")</f>
        <v/>
      </c>
      <c r="L2007" s="52"/>
      <c r="N2007" s="21" t="str">
        <f t="shared" si="63"/>
        <v/>
      </c>
      <c r="O2007" s="22" t="str">
        <f>_xlfn.IFNA((VLOOKUP(F2007,help!$C$2:$F$12,4,0))*(N2007*24),"")</f>
        <v/>
      </c>
      <c r="AP2007" s="17">
        <f t="shared" si="64"/>
        <v>0</v>
      </c>
    </row>
    <row r="2008" spans="2:42" ht="33" x14ac:dyDescent="0.25">
      <c r="B2008" s="13">
        <f>COUNTIFS($E$3:E2008,'تقرير منتج تام'!$E$4)</f>
        <v>8</v>
      </c>
      <c r="C2008" s="37"/>
      <c r="D2008" s="37"/>
      <c r="E2008" s="37"/>
      <c r="F2008" s="39"/>
      <c r="G2008" s="40"/>
      <c r="H2008" s="40"/>
      <c r="I2008" s="41"/>
      <c r="J2008" s="41"/>
      <c r="K2008" s="26" t="str">
        <f>_xlfn.IFNA(VLOOKUP(E2008,الاوردرات!$B$1:$C$600,2,0),"")</f>
        <v/>
      </c>
      <c r="L2008" s="52"/>
      <c r="N2008" s="21" t="str">
        <f t="shared" si="63"/>
        <v/>
      </c>
      <c r="O2008" s="22" t="str">
        <f>_xlfn.IFNA((VLOOKUP(F2008,help!$C$2:$F$12,4,0))*(N2008*24),"")</f>
        <v/>
      </c>
      <c r="AP2008" s="17">
        <f t="shared" si="64"/>
        <v>0</v>
      </c>
    </row>
    <row r="2009" spans="2:42" ht="33" x14ac:dyDescent="0.25">
      <c r="B2009" s="13">
        <f>COUNTIFS($E$3:E2009,'تقرير منتج تام'!$E$4)</f>
        <v>8</v>
      </c>
      <c r="C2009" s="37"/>
      <c r="D2009" s="37"/>
      <c r="E2009" s="37"/>
      <c r="F2009" s="39"/>
      <c r="G2009" s="40"/>
      <c r="H2009" s="40"/>
      <c r="I2009" s="41"/>
      <c r="J2009" s="41"/>
      <c r="K2009" s="26" t="str">
        <f>_xlfn.IFNA(VLOOKUP(E2009,الاوردرات!$B$1:$C$600,2,0),"")</f>
        <v/>
      </c>
      <c r="L2009" s="52"/>
      <c r="N2009" s="21" t="str">
        <f t="shared" si="63"/>
        <v/>
      </c>
      <c r="O2009" s="22" t="str">
        <f>_xlfn.IFNA((VLOOKUP(F2009,help!$C$2:$F$12,4,0))*(N2009*24),"")</f>
        <v/>
      </c>
      <c r="AP2009" s="17">
        <f t="shared" si="64"/>
        <v>0</v>
      </c>
    </row>
    <row r="2010" spans="2:42" ht="33" x14ac:dyDescent="0.25">
      <c r="B2010" s="13">
        <f>COUNTIFS($E$3:E2010,'تقرير منتج تام'!$E$4)</f>
        <v>8</v>
      </c>
      <c r="C2010" s="37"/>
      <c r="D2010" s="37"/>
      <c r="E2010" s="37"/>
      <c r="F2010" s="39"/>
      <c r="G2010" s="40"/>
      <c r="H2010" s="40"/>
      <c r="I2010" s="41"/>
      <c r="J2010" s="41"/>
      <c r="K2010" s="26" t="str">
        <f>_xlfn.IFNA(VLOOKUP(E2010,الاوردرات!$B$1:$C$600,2,0),"")</f>
        <v/>
      </c>
      <c r="L2010" s="52"/>
      <c r="N2010" s="21" t="str">
        <f t="shared" si="63"/>
        <v/>
      </c>
      <c r="O2010" s="22" t="str">
        <f>_xlfn.IFNA((VLOOKUP(F2010,help!$C$2:$F$12,4,0))*(N2010*24),"")</f>
        <v/>
      </c>
      <c r="AP2010" s="17">
        <f t="shared" si="64"/>
        <v>0</v>
      </c>
    </row>
    <row r="2011" spans="2:42" ht="33" x14ac:dyDescent="0.25">
      <c r="B2011" s="13">
        <f>COUNTIFS($E$3:E2011,'تقرير منتج تام'!$E$4)</f>
        <v>8</v>
      </c>
      <c r="C2011" s="37"/>
      <c r="D2011" s="37"/>
      <c r="E2011" s="37"/>
      <c r="F2011" s="39"/>
      <c r="G2011" s="40"/>
      <c r="H2011" s="40"/>
      <c r="I2011" s="41"/>
      <c r="J2011" s="41"/>
      <c r="K2011" s="26" t="str">
        <f>_xlfn.IFNA(VLOOKUP(E2011,الاوردرات!$B$1:$C$600,2,0),"")</f>
        <v/>
      </c>
      <c r="L2011" s="52"/>
      <c r="N2011" s="21" t="str">
        <f t="shared" si="63"/>
        <v/>
      </c>
      <c r="O2011" s="22" t="str">
        <f>_xlfn.IFNA((VLOOKUP(F2011,help!$C$2:$F$12,4,0))*(N2011*24),"")</f>
        <v/>
      </c>
      <c r="AP2011" s="17">
        <f t="shared" si="64"/>
        <v>0</v>
      </c>
    </row>
    <row r="2012" spans="2:42" ht="33" x14ac:dyDescent="0.25">
      <c r="B2012" s="13">
        <f>COUNTIFS($E$3:E2012,'تقرير منتج تام'!$E$4)</f>
        <v>8</v>
      </c>
      <c r="C2012" s="37"/>
      <c r="D2012" s="37"/>
      <c r="E2012" s="37"/>
      <c r="F2012" s="39"/>
      <c r="G2012" s="40"/>
      <c r="H2012" s="40"/>
      <c r="I2012" s="41"/>
      <c r="J2012" s="41"/>
      <c r="K2012" s="26" t="str">
        <f>_xlfn.IFNA(VLOOKUP(E2012,الاوردرات!$B$1:$C$600,2,0),"")</f>
        <v/>
      </c>
      <c r="L2012" s="52"/>
      <c r="N2012" s="21" t="str">
        <f t="shared" si="63"/>
        <v/>
      </c>
      <c r="O2012" s="22" t="str">
        <f>_xlfn.IFNA((VLOOKUP(F2012,help!$C$2:$F$12,4,0))*(N2012*24),"")</f>
        <v/>
      </c>
      <c r="AP2012" s="17">
        <f t="shared" si="64"/>
        <v>0</v>
      </c>
    </row>
    <row r="2013" spans="2:42" ht="33" x14ac:dyDescent="0.25">
      <c r="B2013" s="13">
        <f>COUNTIFS($E$3:E2013,'تقرير منتج تام'!$E$4)</f>
        <v>8</v>
      </c>
      <c r="C2013" s="37"/>
      <c r="D2013" s="37"/>
      <c r="E2013" s="37"/>
      <c r="F2013" s="39"/>
      <c r="G2013" s="40"/>
      <c r="H2013" s="40"/>
      <c r="I2013" s="41"/>
      <c r="J2013" s="41"/>
      <c r="K2013" s="26" t="str">
        <f>_xlfn.IFNA(VLOOKUP(E2013,الاوردرات!$B$1:$C$600,2,0),"")</f>
        <v/>
      </c>
      <c r="L2013" s="52"/>
      <c r="N2013" s="21" t="str">
        <f t="shared" si="63"/>
        <v/>
      </c>
      <c r="O2013" s="22" t="str">
        <f>_xlfn.IFNA((VLOOKUP(F2013,help!$C$2:$F$12,4,0))*(N2013*24),"")</f>
        <v/>
      </c>
      <c r="AP2013" s="17">
        <f t="shared" si="64"/>
        <v>0</v>
      </c>
    </row>
    <row r="2014" spans="2:42" ht="33" x14ac:dyDescent="0.25">
      <c r="B2014" s="13">
        <f>COUNTIFS($E$3:E2014,'تقرير منتج تام'!$E$4)</f>
        <v>8</v>
      </c>
      <c r="C2014" s="37"/>
      <c r="D2014" s="37"/>
      <c r="E2014" s="37"/>
      <c r="F2014" s="39"/>
      <c r="G2014" s="40"/>
      <c r="H2014" s="40"/>
      <c r="I2014" s="41"/>
      <c r="J2014" s="41"/>
      <c r="K2014" s="26" t="str">
        <f>_xlfn.IFNA(VLOOKUP(E2014,الاوردرات!$B$1:$C$600,2,0),"")</f>
        <v/>
      </c>
      <c r="L2014" s="52"/>
      <c r="N2014" s="21" t="str">
        <f t="shared" si="63"/>
        <v/>
      </c>
      <c r="O2014" s="22" t="str">
        <f>_xlfn.IFNA((VLOOKUP(F2014,help!$C$2:$F$12,4,0))*(N2014*24),"")</f>
        <v/>
      </c>
      <c r="AP2014" s="17">
        <f t="shared" si="64"/>
        <v>0</v>
      </c>
    </row>
    <row r="2015" spans="2:42" ht="33" x14ac:dyDescent="0.25">
      <c r="B2015" s="13">
        <f>COUNTIFS($E$3:E2015,'تقرير منتج تام'!$E$4)</f>
        <v>8</v>
      </c>
      <c r="C2015" s="37"/>
      <c r="D2015" s="37"/>
      <c r="E2015" s="37"/>
      <c r="F2015" s="39"/>
      <c r="G2015" s="40"/>
      <c r="H2015" s="40"/>
      <c r="I2015" s="41"/>
      <c r="J2015" s="41"/>
      <c r="K2015" s="26" t="str">
        <f>_xlfn.IFNA(VLOOKUP(E2015,الاوردرات!$B$1:$C$600,2,0),"")</f>
        <v/>
      </c>
      <c r="L2015" s="52"/>
      <c r="N2015" s="21" t="str">
        <f t="shared" si="63"/>
        <v/>
      </c>
      <c r="O2015" s="22" t="str">
        <f>_xlfn.IFNA((VLOOKUP(F2015,help!$C$2:$F$12,4,0))*(N2015*24),"")</f>
        <v/>
      </c>
      <c r="AP2015" s="17">
        <f t="shared" si="64"/>
        <v>0</v>
      </c>
    </row>
    <row r="2016" spans="2:42" ht="33" x14ac:dyDescent="0.25">
      <c r="B2016" s="13">
        <f>COUNTIFS($E$3:E2016,'تقرير منتج تام'!$E$4)</f>
        <v>8</v>
      </c>
      <c r="C2016" s="37"/>
      <c r="D2016" s="37"/>
      <c r="E2016" s="37"/>
      <c r="F2016" s="39"/>
      <c r="G2016" s="40"/>
      <c r="H2016" s="40"/>
      <c r="I2016" s="41"/>
      <c r="J2016" s="41"/>
      <c r="K2016" s="26" t="str">
        <f>_xlfn.IFNA(VLOOKUP(E2016,الاوردرات!$B$1:$C$600,2,0),"")</f>
        <v/>
      </c>
      <c r="L2016" s="52"/>
      <c r="N2016" s="21" t="str">
        <f t="shared" si="63"/>
        <v/>
      </c>
      <c r="O2016" s="22" t="str">
        <f>_xlfn.IFNA((VLOOKUP(F2016,help!$C$2:$F$12,4,0))*(N2016*24),"")</f>
        <v/>
      </c>
      <c r="AP2016" s="17">
        <f t="shared" si="64"/>
        <v>0</v>
      </c>
    </row>
    <row r="2017" spans="2:42" ht="33" x14ac:dyDescent="0.25">
      <c r="B2017" s="13">
        <f>COUNTIFS($E$3:E2017,'تقرير منتج تام'!$E$4)</f>
        <v>8</v>
      </c>
      <c r="C2017" s="37"/>
      <c r="D2017" s="37"/>
      <c r="E2017" s="37"/>
      <c r="F2017" s="39"/>
      <c r="G2017" s="40"/>
      <c r="H2017" s="40"/>
      <c r="I2017" s="41"/>
      <c r="J2017" s="41"/>
      <c r="K2017" s="26" t="str">
        <f>_xlfn.IFNA(VLOOKUP(E2017,الاوردرات!$B$1:$C$600,2,0),"")</f>
        <v/>
      </c>
      <c r="L2017" s="52"/>
      <c r="N2017" s="21" t="str">
        <f t="shared" si="63"/>
        <v/>
      </c>
      <c r="O2017" s="22" t="str">
        <f>_xlfn.IFNA((VLOOKUP(F2017,help!$C$2:$F$12,4,0))*(N2017*24),"")</f>
        <v/>
      </c>
      <c r="AP2017" s="17">
        <f t="shared" si="64"/>
        <v>0</v>
      </c>
    </row>
    <row r="2018" spans="2:42" ht="33" x14ac:dyDescent="0.25">
      <c r="B2018" s="13">
        <f>COUNTIFS($E$3:E2018,'تقرير منتج تام'!$E$4)</f>
        <v>8</v>
      </c>
      <c r="C2018" s="37"/>
      <c r="D2018" s="37"/>
      <c r="E2018" s="37"/>
      <c r="F2018" s="39"/>
      <c r="G2018" s="40"/>
      <c r="H2018" s="40"/>
      <c r="I2018" s="41"/>
      <c r="J2018" s="41"/>
      <c r="K2018" s="26" t="str">
        <f>_xlfn.IFNA(VLOOKUP(E2018,الاوردرات!$B$1:$C$600,2,0),"")</f>
        <v/>
      </c>
      <c r="L2018" s="52"/>
      <c r="N2018" s="21" t="str">
        <f t="shared" si="63"/>
        <v/>
      </c>
      <c r="O2018" s="22" t="str">
        <f>_xlfn.IFNA((VLOOKUP(F2018,help!$C$2:$F$12,4,0))*(N2018*24),"")</f>
        <v/>
      </c>
      <c r="AP2018" s="17">
        <f t="shared" si="64"/>
        <v>0</v>
      </c>
    </row>
    <row r="2019" spans="2:42" ht="33" x14ac:dyDescent="0.25">
      <c r="B2019" s="13">
        <f>COUNTIFS($E$3:E2019,'تقرير منتج تام'!$E$4)</f>
        <v>8</v>
      </c>
      <c r="C2019" s="37"/>
      <c r="D2019" s="37"/>
      <c r="E2019" s="37"/>
      <c r="F2019" s="39"/>
      <c r="G2019" s="40"/>
      <c r="H2019" s="40"/>
      <c r="I2019" s="41"/>
      <c r="J2019" s="41"/>
      <c r="K2019" s="26" t="str">
        <f>_xlfn.IFNA(VLOOKUP(E2019,الاوردرات!$B$1:$C$600,2,0),"")</f>
        <v/>
      </c>
      <c r="L2019" s="52"/>
      <c r="N2019" s="21" t="str">
        <f t="shared" si="63"/>
        <v/>
      </c>
      <c r="O2019" s="22" t="str">
        <f>_xlfn.IFNA((VLOOKUP(F2019,help!$C$2:$F$12,4,0))*(N2019*24),"")</f>
        <v/>
      </c>
      <c r="AP2019" s="17">
        <f t="shared" si="64"/>
        <v>0</v>
      </c>
    </row>
    <row r="2020" spans="2:42" ht="33" x14ac:dyDescent="0.25">
      <c r="B2020" s="13">
        <f>COUNTIFS($E$3:E2020,'تقرير منتج تام'!$E$4)</f>
        <v>8</v>
      </c>
      <c r="C2020" s="37"/>
      <c r="D2020" s="37"/>
      <c r="E2020" s="37"/>
      <c r="F2020" s="39"/>
      <c r="G2020" s="40"/>
      <c r="H2020" s="40"/>
      <c r="I2020" s="41"/>
      <c r="J2020" s="41"/>
      <c r="K2020" s="26" t="str">
        <f>_xlfn.IFNA(VLOOKUP(E2020,الاوردرات!$B$1:$C$600,2,0),"")</f>
        <v/>
      </c>
      <c r="L2020" s="52"/>
      <c r="N2020" s="21" t="str">
        <f t="shared" si="63"/>
        <v/>
      </c>
      <c r="O2020" s="22" t="str">
        <f>_xlfn.IFNA((VLOOKUP(F2020,help!$C$2:$F$12,4,0))*(N2020*24),"")</f>
        <v/>
      </c>
      <c r="AP2020" s="17">
        <f t="shared" si="64"/>
        <v>0</v>
      </c>
    </row>
    <row r="2021" spans="2:42" ht="33" x14ac:dyDescent="0.25">
      <c r="B2021" s="13">
        <f>COUNTIFS($E$3:E2021,'تقرير منتج تام'!$E$4)</f>
        <v>8</v>
      </c>
      <c r="C2021" s="37"/>
      <c r="D2021" s="37"/>
      <c r="E2021" s="37"/>
      <c r="F2021" s="39"/>
      <c r="G2021" s="40"/>
      <c r="H2021" s="40"/>
      <c r="I2021" s="41"/>
      <c r="J2021" s="41"/>
      <c r="K2021" s="26" t="str">
        <f>_xlfn.IFNA(VLOOKUP(E2021,الاوردرات!$B$1:$C$600,2,0),"")</f>
        <v/>
      </c>
      <c r="L2021" s="52"/>
      <c r="N2021" s="21" t="str">
        <f t="shared" si="63"/>
        <v/>
      </c>
      <c r="O2021" s="22" t="str">
        <f>_xlfn.IFNA((VLOOKUP(F2021,help!$C$2:$F$12,4,0))*(N2021*24),"")</f>
        <v/>
      </c>
      <c r="AP2021" s="17">
        <f t="shared" si="64"/>
        <v>0</v>
      </c>
    </row>
    <row r="2022" spans="2:42" ht="33" x14ac:dyDescent="0.25">
      <c r="B2022" s="13">
        <f>COUNTIFS($E$3:E2022,'تقرير منتج تام'!$E$4)</f>
        <v>8</v>
      </c>
      <c r="C2022" s="37"/>
      <c r="D2022" s="37"/>
      <c r="E2022" s="37"/>
      <c r="F2022" s="39"/>
      <c r="G2022" s="40"/>
      <c r="H2022" s="40"/>
      <c r="I2022" s="41"/>
      <c r="J2022" s="41"/>
      <c r="K2022" s="26" t="str">
        <f>_xlfn.IFNA(VLOOKUP(E2022,الاوردرات!$B$1:$C$600,2,0),"")</f>
        <v/>
      </c>
      <c r="L2022" s="52"/>
      <c r="N2022" s="21" t="str">
        <f t="shared" si="63"/>
        <v/>
      </c>
      <c r="O2022" s="22" t="str">
        <f>_xlfn.IFNA((VLOOKUP(F2022,help!$C$2:$F$12,4,0))*(N2022*24),"")</f>
        <v/>
      </c>
      <c r="AP2022" s="17">
        <f t="shared" si="64"/>
        <v>0</v>
      </c>
    </row>
    <row r="2023" spans="2:42" ht="33" x14ac:dyDescent="0.25">
      <c r="B2023" s="13">
        <f>COUNTIFS($E$3:E2023,'تقرير منتج تام'!$E$4)</f>
        <v>8</v>
      </c>
      <c r="C2023" s="37"/>
      <c r="D2023" s="37"/>
      <c r="E2023" s="37"/>
      <c r="F2023" s="39"/>
      <c r="G2023" s="40"/>
      <c r="H2023" s="40"/>
      <c r="I2023" s="41"/>
      <c r="J2023" s="41"/>
      <c r="K2023" s="26" t="str">
        <f>_xlfn.IFNA(VLOOKUP(E2023,الاوردرات!$B$1:$C$600,2,0),"")</f>
        <v/>
      </c>
      <c r="L2023" s="52"/>
      <c r="N2023" s="21" t="str">
        <f t="shared" si="63"/>
        <v/>
      </c>
      <c r="O2023" s="22" t="str">
        <f>_xlfn.IFNA((VLOOKUP(F2023,help!$C$2:$F$12,4,0))*(N2023*24),"")</f>
        <v/>
      </c>
      <c r="AP2023" s="17">
        <f t="shared" si="64"/>
        <v>0</v>
      </c>
    </row>
    <row r="2024" spans="2:42" ht="33" x14ac:dyDescent="0.25">
      <c r="B2024" s="13">
        <f>COUNTIFS($E$3:E2024,'تقرير منتج تام'!$E$4)</f>
        <v>8</v>
      </c>
      <c r="C2024" s="37"/>
      <c r="D2024" s="37"/>
      <c r="E2024" s="37"/>
      <c r="F2024" s="39"/>
      <c r="G2024" s="40"/>
      <c r="H2024" s="40"/>
      <c r="I2024" s="41"/>
      <c r="J2024" s="41"/>
      <c r="K2024" s="26" t="str">
        <f>_xlfn.IFNA(VLOOKUP(E2024,الاوردرات!$B$1:$C$600,2,0),"")</f>
        <v/>
      </c>
      <c r="L2024" s="52"/>
      <c r="N2024" s="21" t="str">
        <f t="shared" si="63"/>
        <v/>
      </c>
      <c r="O2024" s="22" t="str">
        <f>_xlfn.IFNA((VLOOKUP(F2024,help!$C$2:$F$12,4,0))*(N2024*24),"")</f>
        <v/>
      </c>
      <c r="AP2024" s="17">
        <f t="shared" si="64"/>
        <v>0</v>
      </c>
    </row>
    <row r="2025" spans="2:42" ht="33" x14ac:dyDescent="0.25">
      <c r="B2025" s="13">
        <f>COUNTIFS($E$3:E2025,'تقرير منتج تام'!$E$4)</f>
        <v>8</v>
      </c>
      <c r="C2025" s="37"/>
      <c r="D2025" s="37"/>
      <c r="E2025" s="37"/>
      <c r="F2025" s="39"/>
      <c r="G2025" s="40"/>
      <c r="H2025" s="40"/>
      <c r="I2025" s="41"/>
      <c r="J2025" s="41"/>
      <c r="K2025" s="26" t="str">
        <f>_xlfn.IFNA(VLOOKUP(E2025,الاوردرات!$B$1:$C$600,2,0),"")</f>
        <v/>
      </c>
      <c r="L2025" s="52"/>
      <c r="N2025" s="21" t="str">
        <f t="shared" si="63"/>
        <v/>
      </c>
      <c r="O2025" s="22" t="str">
        <f>_xlfn.IFNA((VLOOKUP(F2025,help!$C$2:$F$12,4,0))*(N2025*24),"")</f>
        <v/>
      </c>
      <c r="AP2025" s="17">
        <f t="shared" si="64"/>
        <v>0</v>
      </c>
    </row>
    <row r="2026" spans="2:42" ht="33" x14ac:dyDescent="0.25">
      <c r="B2026" s="13">
        <f>COUNTIFS($E$3:E2026,'تقرير منتج تام'!$E$4)</f>
        <v>8</v>
      </c>
      <c r="C2026" s="37"/>
      <c r="D2026" s="37"/>
      <c r="E2026" s="37"/>
      <c r="F2026" s="39"/>
      <c r="G2026" s="40"/>
      <c r="H2026" s="40"/>
      <c r="I2026" s="41"/>
      <c r="J2026" s="41"/>
      <c r="K2026" s="26" t="str">
        <f>_xlfn.IFNA(VLOOKUP(E2026,الاوردرات!$B$1:$C$600,2,0),"")</f>
        <v/>
      </c>
      <c r="L2026" s="52"/>
      <c r="N2026" s="21" t="str">
        <f t="shared" si="63"/>
        <v/>
      </c>
      <c r="O2026" s="22" t="str">
        <f>_xlfn.IFNA((VLOOKUP(F2026,help!$C$2:$F$12,4,0))*(N2026*24),"")</f>
        <v/>
      </c>
      <c r="AP2026" s="17">
        <f t="shared" si="64"/>
        <v>0</v>
      </c>
    </row>
    <row r="2027" spans="2:42" ht="33" x14ac:dyDescent="0.25">
      <c r="B2027" s="13">
        <f>COUNTIFS($E$3:E2027,'تقرير منتج تام'!$E$4)</f>
        <v>8</v>
      </c>
      <c r="C2027" s="37"/>
      <c r="D2027" s="37"/>
      <c r="E2027" s="37"/>
      <c r="F2027" s="39"/>
      <c r="G2027" s="40"/>
      <c r="H2027" s="40"/>
      <c r="I2027" s="41"/>
      <c r="J2027" s="41"/>
      <c r="K2027" s="26" t="str">
        <f>_xlfn.IFNA(VLOOKUP(E2027,الاوردرات!$B$1:$C$600,2,0),"")</f>
        <v/>
      </c>
      <c r="L2027" s="52"/>
      <c r="N2027" s="21" t="str">
        <f t="shared" si="63"/>
        <v/>
      </c>
      <c r="O2027" s="22" t="str">
        <f>_xlfn.IFNA((VLOOKUP(F2027,help!$C$2:$F$12,4,0))*(N2027*24),"")</f>
        <v/>
      </c>
      <c r="AP2027" s="17">
        <f t="shared" si="64"/>
        <v>0</v>
      </c>
    </row>
    <row r="2028" spans="2:42" ht="33" x14ac:dyDescent="0.25">
      <c r="B2028" s="13">
        <f>COUNTIFS($E$3:E2028,'تقرير منتج تام'!$E$4)</f>
        <v>8</v>
      </c>
      <c r="C2028" s="37"/>
      <c r="D2028" s="37"/>
      <c r="E2028" s="37"/>
      <c r="F2028" s="39"/>
      <c r="G2028" s="40"/>
      <c r="H2028" s="40"/>
      <c r="I2028" s="41"/>
      <c r="J2028" s="41"/>
      <c r="K2028" s="26" t="str">
        <f>_xlfn.IFNA(VLOOKUP(E2028,الاوردرات!$B$1:$C$600,2,0),"")</f>
        <v/>
      </c>
      <c r="L2028" s="52"/>
      <c r="N2028" s="21" t="str">
        <f t="shared" si="63"/>
        <v/>
      </c>
      <c r="O2028" s="22" t="str">
        <f>_xlfn.IFNA((VLOOKUP(F2028,help!$C$2:$F$12,4,0))*(N2028*24),"")</f>
        <v/>
      </c>
      <c r="AP2028" s="17">
        <f t="shared" si="64"/>
        <v>0</v>
      </c>
    </row>
    <row r="2029" spans="2:42" ht="33" x14ac:dyDescent="0.25">
      <c r="B2029" s="13">
        <f>COUNTIFS($E$3:E2029,'تقرير منتج تام'!$E$4)</f>
        <v>8</v>
      </c>
      <c r="C2029" s="37"/>
      <c r="D2029" s="37"/>
      <c r="E2029" s="37"/>
      <c r="F2029" s="39"/>
      <c r="G2029" s="40"/>
      <c r="H2029" s="40"/>
      <c r="I2029" s="41"/>
      <c r="J2029" s="41"/>
      <c r="K2029" s="26" t="str">
        <f>_xlfn.IFNA(VLOOKUP(E2029,الاوردرات!$B$1:$C$600,2,0),"")</f>
        <v/>
      </c>
      <c r="L2029" s="52"/>
      <c r="N2029" s="21" t="str">
        <f t="shared" si="63"/>
        <v/>
      </c>
      <c r="O2029" s="22" t="str">
        <f>_xlfn.IFNA((VLOOKUP(F2029,help!$C$2:$F$12,4,0))*(N2029*24),"")</f>
        <v/>
      </c>
      <c r="AP2029" s="17">
        <f t="shared" si="64"/>
        <v>0</v>
      </c>
    </row>
    <row r="2030" spans="2:42" ht="33" x14ac:dyDescent="0.25">
      <c r="B2030" s="13">
        <f>COUNTIFS($E$3:E2030,'تقرير منتج تام'!$E$4)</f>
        <v>8</v>
      </c>
      <c r="C2030" s="37"/>
      <c r="D2030" s="37"/>
      <c r="E2030" s="37"/>
      <c r="F2030" s="39"/>
      <c r="G2030" s="40"/>
      <c r="H2030" s="40"/>
      <c r="I2030" s="41"/>
      <c r="J2030" s="41"/>
      <c r="K2030" s="26" t="str">
        <f>_xlfn.IFNA(VLOOKUP(E2030,الاوردرات!$B$1:$C$600,2,0),"")</f>
        <v/>
      </c>
      <c r="L2030" s="52"/>
      <c r="N2030" s="21" t="str">
        <f t="shared" si="63"/>
        <v/>
      </c>
      <c r="O2030" s="22" t="str">
        <f>_xlfn.IFNA((VLOOKUP(F2030,help!$C$2:$F$12,4,0))*(N2030*24),"")</f>
        <v/>
      </c>
      <c r="AP2030" s="17">
        <f t="shared" si="64"/>
        <v>0</v>
      </c>
    </row>
    <row r="2031" spans="2:42" ht="33" x14ac:dyDescent="0.25">
      <c r="B2031" s="13">
        <f>COUNTIFS($E$3:E2031,'تقرير منتج تام'!$E$4)</f>
        <v>8</v>
      </c>
      <c r="C2031" s="37"/>
      <c r="D2031" s="37"/>
      <c r="E2031" s="37"/>
      <c r="F2031" s="39"/>
      <c r="G2031" s="40"/>
      <c r="H2031" s="40"/>
      <c r="I2031" s="41"/>
      <c r="J2031" s="41"/>
      <c r="K2031" s="26" t="str">
        <f>_xlfn.IFNA(VLOOKUP(E2031,الاوردرات!$B$1:$C$600,2,0),"")</f>
        <v/>
      </c>
      <c r="L2031" s="52"/>
      <c r="N2031" s="21" t="str">
        <f t="shared" si="63"/>
        <v/>
      </c>
      <c r="O2031" s="22" t="str">
        <f>_xlfn.IFNA((VLOOKUP(F2031,help!$C$2:$F$12,4,0))*(N2031*24),"")</f>
        <v/>
      </c>
      <c r="AP2031" s="17">
        <f t="shared" si="64"/>
        <v>0</v>
      </c>
    </row>
    <row r="2032" spans="2:42" ht="33" x14ac:dyDescent="0.25">
      <c r="B2032" s="13">
        <f>COUNTIFS($E$3:E2032,'تقرير منتج تام'!$E$4)</f>
        <v>8</v>
      </c>
      <c r="C2032" s="37"/>
      <c r="D2032" s="37"/>
      <c r="E2032" s="37"/>
      <c r="F2032" s="39"/>
      <c r="G2032" s="40"/>
      <c r="H2032" s="40"/>
      <c r="I2032" s="41"/>
      <c r="J2032" s="41"/>
      <c r="K2032" s="26" t="str">
        <f>_xlfn.IFNA(VLOOKUP(E2032,الاوردرات!$B$1:$C$600,2,0),"")</f>
        <v/>
      </c>
      <c r="L2032" s="52"/>
      <c r="N2032" s="21" t="str">
        <f t="shared" si="63"/>
        <v/>
      </c>
      <c r="O2032" s="22" t="str">
        <f>_xlfn.IFNA((VLOOKUP(F2032,help!$C$2:$F$12,4,0))*(N2032*24),"")</f>
        <v/>
      </c>
      <c r="AP2032" s="17">
        <f t="shared" si="64"/>
        <v>0</v>
      </c>
    </row>
    <row r="2033" spans="2:42" ht="33" x14ac:dyDescent="0.25">
      <c r="B2033" s="13">
        <f>COUNTIFS($E$3:E2033,'تقرير منتج تام'!$E$4)</f>
        <v>8</v>
      </c>
      <c r="C2033" s="37"/>
      <c r="D2033" s="37"/>
      <c r="E2033" s="37"/>
      <c r="F2033" s="39"/>
      <c r="G2033" s="40"/>
      <c r="H2033" s="40"/>
      <c r="I2033" s="41"/>
      <c r="J2033" s="41"/>
      <c r="K2033" s="26" t="str">
        <f>_xlfn.IFNA(VLOOKUP(E2033,الاوردرات!$B$1:$C$600,2,0),"")</f>
        <v/>
      </c>
      <c r="L2033" s="52"/>
      <c r="N2033" s="21" t="str">
        <f t="shared" si="63"/>
        <v/>
      </c>
      <c r="O2033" s="22" t="str">
        <f>_xlfn.IFNA((VLOOKUP(F2033,help!$C$2:$F$12,4,0))*(N2033*24),"")</f>
        <v/>
      </c>
      <c r="AP2033" s="17">
        <f t="shared" si="64"/>
        <v>0</v>
      </c>
    </row>
    <row r="2034" spans="2:42" ht="33" x14ac:dyDescent="0.25">
      <c r="B2034" s="13">
        <f>COUNTIFS($E$3:E2034,'تقرير منتج تام'!$E$4)</f>
        <v>8</v>
      </c>
      <c r="C2034" s="37"/>
      <c r="D2034" s="37"/>
      <c r="E2034" s="37"/>
      <c r="F2034" s="39"/>
      <c r="G2034" s="40"/>
      <c r="H2034" s="40"/>
      <c r="I2034" s="41"/>
      <c r="J2034" s="41"/>
      <c r="K2034" s="26" t="str">
        <f>_xlfn.IFNA(VLOOKUP(E2034,الاوردرات!$B$1:$C$600,2,0),"")</f>
        <v/>
      </c>
      <c r="L2034" s="52"/>
      <c r="N2034" s="21" t="str">
        <f t="shared" si="63"/>
        <v/>
      </c>
      <c r="O2034" s="22" t="str">
        <f>_xlfn.IFNA((VLOOKUP(F2034,help!$C$2:$F$12,4,0))*(N2034*24),"")</f>
        <v/>
      </c>
      <c r="AP2034" s="17">
        <f t="shared" si="64"/>
        <v>0</v>
      </c>
    </row>
    <row r="2035" spans="2:42" ht="33" x14ac:dyDescent="0.25">
      <c r="B2035" s="13">
        <f>COUNTIFS($E$3:E2035,'تقرير منتج تام'!$E$4)</f>
        <v>8</v>
      </c>
      <c r="C2035" s="37"/>
      <c r="D2035" s="37"/>
      <c r="E2035" s="37"/>
      <c r="F2035" s="39"/>
      <c r="G2035" s="40"/>
      <c r="H2035" s="40"/>
      <c r="I2035" s="41"/>
      <c r="J2035" s="41"/>
      <c r="K2035" s="26" t="str">
        <f>_xlfn.IFNA(VLOOKUP(E2035,الاوردرات!$B$1:$C$600,2,0),"")</f>
        <v/>
      </c>
      <c r="L2035" s="52"/>
      <c r="N2035" s="21" t="str">
        <f t="shared" si="63"/>
        <v/>
      </c>
      <c r="O2035" s="22" t="str">
        <f>_xlfn.IFNA((VLOOKUP(F2035,help!$C$2:$F$12,4,0))*(N2035*24),"")</f>
        <v/>
      </c>
      <c r="AP2035" s="17">
        <f t="shared" si="64"/>
        <v>0</v>
      </c>
    </row>
    <row r="2036" spans="2:42" ht="33" x14ac:dyDescent="0.25">
      <c r="B2036" s="13">
        <f>COUNTIFS($E$3:E2036,'تقرير منتج تام'!$E$4)</f>
        <v>8</v>
      </c>
      <c r="C2036" s="37"/>
      <c r="D2036" s="37"/>
      <c r="E2036" s="37"/>
      <c r="F2036" s="39"/>
      <c r="G2036" s="40"/>
      <c r="H2036" s="40"/>
      <c r="I2036" s="41"/>
      <c r="J2036" s="41"/>
      <c r="K2036" s="26" t="str">
        <f>_xlfn.IFNA(VLOOKUP(E2036,الاوردرات!$B$1:$C$600,2,0),"")</f>
        <v/>
      </c>
      <c r="L2036" s="52"/>
      <c r="N2036" s="21" t="str">
        <f t="shared" si="63"/>
        <v/>
      </c>
      <c r="O2036" s="22" t="str">
        <f>_xlfn.IFNA((VLOOKUP(F2036,help!$C$2:$F$12,4,0))*(N2036*24),"")</f>
        <v/>
      </c>
      <c r="AP2036" s="17">
        <f t="shared" si="64"/>
        <v>0</v>
      </c>
    </row>
    <row r="2037" spans="2:42" ht="33" x14ac:dyDescent="0.25">
      <c r="B2037" s="13">
        <f>COUNTIFS($E$3:E2037,'تقرير منتج تام'!$E$4)</f>
        <v>8</v>
      </c>
      <c r="C2037" s="37"/>
      <c r="D2037" s="37"/>
      <c r="E2037" s="37"/>
      <c r="F2037" s="39"/>
      <c r="G2037" s="40"/>
      <c r="H2037" s="40"/>
      <c r="I2037" s="41"/>
      <c r="J2037" s="41"/>
      <c r="K2037" s="26" t="str">
        <f>_xlfn.IFNA(VLOOKUP(E2037,الاوردرات!$B$1:$C$600,2,0),"")</f>
        <v/>
      </c>
      <c r="L2037" s="52"/>
      <c r="N2037" s="21" t="str">
        <f t="shared" si="63"/>
        <v/>
      </c>
      <c r="O2037" s="22" t="str">
        <f>_xlfn.IFNA((VLOOKUP(F2037,help!$C$2:$F$12,4,0))*(N2037*24),"")</f>
        <v/>
      </c>
      <c r="AP2037" s="17">
        <f t="shared" si="64"/>
        <v>0</v>
      </c>
    </row>
    <row r="2038" spans="2:42" ht="33" x14ac:dyDescent="0.25">
      <c r="B2038" s="13">
        <f>COUNTIFS($E$3:E2038,'تقرير منتج تام'!$E$4)</f>
        <v>8</v>
      </c>
      <c r="C2038" s="37"/>
      <c r="D2038" s="37"/>
      <c r="E2038" s="37"/>
      <c r="F2038" s="39"/>
      <c r="G2038" s="40"/>
      <c r="H2038" s="40"/>
      <c r="I2038" s="41"/>
      <c r="J2038" s="41"/>
      <c r="K2038" s="26" t="str">
        <f>_xlfn.IFNA(VLOOKUP(E2038,الاوردرات!$B$1:$C$600,2,0),"")</f>
        <v/>
      </c>
      <c r="L2038" s="52"/>
      <c r="N2038" s="21" t="str">
        <f t="shared" si="63"/>
        <v/>
      </c>
      <c r="O2038" s="22" t="str">
        <f>_xlfn.IFNA((VLOOKUP(F2038,help!$C$2:$F$12,4,0))*(N2038*24),"")</f>
        <v/>
      </c>
      <c r="AP2038" s="17">
        <f t="shared" si="64"/>
        <v>0</v>
      </c>
    </row>
    <row r="2039" spans="2:42" ht="33" x14ac:dyDescent="0.25">
      <c r="B2039" s="13">
        <f>COUNTIFS($E$3:E2039,'تقرير منتج تام'!$E$4)</f>
        <v>8</v>
      </c>
      <c r="C2039" s="37"/>
      <c r="D2039" s="37"/>
      <c r="E2039" s="37"/>
      <c r="F2039" s="39"/>
      <c r="G2039" s="40"/>
      <c r="H2039" s="40"/>
      <c r="I2039" s="41"/>
      <c r="J2039" s="41"/>
      <c r="K2039" s="26" t="str">
        <f>_xlfn.IFNA(VLOOKUP(E2039,الاوردرات!$B$1:$C$600,2,0),"")</f>
        <v/>
      </c>
      <c r="L2039" s="52"/>
      <c r="N2039" s="21" t="str">
        <f t="shared" ref="N2039:N2102" si="65">IF(I2039&lt;&gt;"",J2039-I2039,"")</f>
        <v/>
      </c>
      <c r="O2039" s="22" t="str">
        <f>_xlfn.IFNA((VLOOKUP(F2039,help!$C$2:$F$12,4,0))*(N2039*24),"")</f>
        <v/>
      </c>
      <c r="AP2039" s="17">
        <f t="shared" si="64"/>
        <v>0</v>
      </c>
    </row>
    <row r="2040" spans="2:42" ht="33" x14ac:dyDescent="0.25">
      <c r="B2040" s="13">
        <f>COUNTIFS($E$3:E2040,'تقرير منتج تام'!$E$4)</f>
        <v>8</v>
      </c>
      <c r="C2040" s="37"/>
      <c r="D2040" s="37"/>
      <c r="E2040" s="37"/>
      <c r="F2040" s="39"/>
      <c r="G2040" s="40"/>
      <c r="H2040" s="40"/>
      <c r="I2040" s="41"/>
      <c r="J2040" s="41"/>
      <c r="K2040" s="26" t="str">
        <f>_xlfn.IFNA(VLOOKUP(E2040,الاوردرات!$B$1:$C$600,2,0),"")</f>
        <v/>
      </c>
      <c r="L2040" s="52"/>
      <c r="N2040" s="21" t="str">
        <f t="shared" si="65"/>
        <v/>
      </c>
      <c r="O2040" s="22" t="str">
        <f>_xlfn.IFNA((VLOOKUP(F2040,help!$C$2:$F$12,4,0))*(N2040*24),"")</f>
        <v/>
      </c>
      <c r="AP2040" s="17">
        <f t="shared" si="64"/>
        <v>0</v>
      </c>
    </row>
    <row r="2041" spans="2:42" ht="33" x14ac:dyDescent="0.25">
      <c r="B2041" s="13">
        <f>COUNTIFS($E$3:E2041,'تقرير منتج تام'!$E$4)</f>
        <v>8</v>
      </c>
      <c r="C2041" s="37"/>
      <c r="D2041" s="37"/>
      <c r="E2041" s="37"/>
      <c r="F2041" s="39"/>
      <c r="G2041" s="40"/>
      <c r="H2041" s="40"/>
      <c r="I2041" s="41"/>
      <c r="J2041" s="41"/>
      <c r="K2041" s="26" t="str">
        <f>_xlfn.IFNA(VLOOKUP(E2041,الاوردرات!$B$1:$C$600,2,0),"")</f>
        <v/>
      </c>
      <c r="L2041" s="52"/>
      <c r="N2041" s="21" t="str">
        <f t="shared" si="65"/>
        <v/>
      </c>
      <c r="O2041" s="22" t="str">
        <f>_xlfn.IFNA((VLOOKUP(F2041,help!$C$2:$F$12,4,0))*(N2041*24),"")</f>
        <v/>
      </c>
      <c r="AP2041" s="17">
        <f t="shared" si="64"/>
        <v>0</v>
      </c>
    </row>
    <row r="2042" spans="2:42" ht="33" x14ac:dyDescent="0.25">
      <c r="B2042" s="13">
        <f>COUNTIFS($E$3:E2042,'تقرير منتج تام'!$E$4)</f>
        <v>8</v>
      </c>
      <c r="C2042" s="37"/>
      <c r="D2042" s="37"/>
      <c r="E2042" s="37"/>
      <c r="F2042" s="39"/>
      <c r="G2042" s="40"/>
      <c r="H2042" s="40"/>
      <c r="I2042" s="41"/>
      <c r="J2042" s="41"/>
      <c r="K2042" s="26" t="str">
        <f>_xlfn.IFNA(VLOOKUP(E2042,الاوردرات!$B$1:$C$600,2,0),"")</f>
        <v/>
      </c>
      <c r="L2042" s="52"/>
      <c r="N2042" s="21" t="str">
        <f t="shared" si="65"/>
        <v/>
      </c>
      <c r="O2042" s="22" t="str">
        <f>_xlfn.IFNA((VLOOKUP(F2042,help!$C$2:$F$12,4,0))*(N2042*24),"")</f>
        <v/>
      </c>
      <c r="AP2042" s="17">
        <f t="shared" si="64"/>
        <v>0</v>
      </c>
    </row>
    <row r="2043" spans="2:42" ht="33" x14ac:dyDescent="0.25">
      <c r="B2043" s="13">
        <f>COUNTIFS($E$3:E2043,'تقرير منتج تام'!$E$4)</f>
        <v>8</v>
      </c>
      <c r="C2043" s="37"/>
      <c r="D2043" s="37"/>
      <c r="E2043" s="37"/>
      <c r="F2043" s="39"/>
      <c r="G2043" s="40"/>
      <c r="H2043" s="40"/>
      <c r="I2043" s="41"/>
      <c r="J2043" s="41"/>
      <c r="K2043" s="26" t="str">
        <f>_xlfn.IFNA(VLOOKUP(E2043,الاوردرات!$B$1:$C$600,2,0),"")</f>
        <v/>
      </c>
      <c r="L2043" s="52"/>
      <c r="N2043" s="21" t="str">
        <f t="shared" si="65"/>
        <v/>
      </c>
      <c r="O2043" s="22" t="str">
        <f>_xlfn.IFNA((VLOOKUP(F2043,help!$C$2:$F$12,4,0))*(N2043*24),"")</f>
        <v/>
      </c>
      <c r="AP2043" s="17">
        <f t="shared" si="64"/>
        <v>0</v>
      </c>
    </row>
    <row r="2044" spans="2:42" ht="33" x14ac:dyDescent="0.25">
      <c r="B2044" s="13">
        <f>COUNTIFS($E$3:E2044,'تقرير منتج تام'!$E$4)</f>
        <v>8</v>
      </c>
      <c r="C2044" s="37"/>
      <c r="D2044" s="37"/>
      <c r="E2044" s="37"/>
      <c r="F2044" s="39"/>
      <c r="G2044" s="40"/>
      <c r="H2044" s="40"/>
      <c r="I2044" s="41"/>
      <c r="J2044" s="41"/>
      <c r="K2044" s="26" t="str">
        <f>_xlfn.IFNA(VLOOKUP(E2044,الاوردرات!$B$1:$C$600,2,0),"")</f>
        <v/>
      </c>
      <c r="L2044" s="52"/>
      <c r="N2044" s="21" t="str">
        <f t="shared" si="65"/>
        <v/>
      </c>
      <c r="O2044" s="22" t="str">
        <f>_xlfn.IFNA((VLOOKUP(F2044,help!$C$2:$F$12,4,0))*(N2044*24),"")</f>
        <v/>
      </c>
      <c r="AP2044" s="17">
        <f t="shared" si="64"/>
        <v>0</v>
      </c>
    </row>
    <row r="2045" spans="2:42" ht="33" x14ac:dyDescent="0.25">
      <c r="B2045" s="13">
        <f>COUNTIFS($E$3:E2045,'تقرير منتج تام'!$E$4)</f>
        <v>8</v>
      </c>
      <c r="C2045" s="37"/>
      <c r="D2045" s="37"/>
      <c r="E2045" s="37"/>
      <c r="F2045" s="39"/>
      <c r="G2045" s="40"/>
      <c r="H2045" s="40"/>
      <c r="I2045" s="41"/>
      <c r="J2045" s="41"/>
      <c r="K2045" s="26" t="str">
        <f>_xlfn.IFNA(VLOOKUP(E2045,الاوردرات!$B$1:$C$600,2,0),"")</f>
        <v/>
      </c>
      <c r="L2045" s="52"/>
      <c r="N2045" s="21" t="str">
        <f t="shared" si="65"/>
        <v/>
      </c>
      <c r="O2045" s="22" t="str">
        <f>_xlfn.IFNA((VLOOKUP(F2045,help!$C$2:$F$12,4,0))*(N2045*24),"")</f>
        <v/>
      </c>
      <c r="AP2045" s="17">
        <f t="shared" si="64"/>
        <v>0</v>
      </c>
    </row>
    <row r="2046" spans="2:42" ht="33" x14ac:dyDescent="0.25">
      <c r="B2046" s="13">
        <f>COUNTIFS($E$3:E2046,'تقرير منتج تام'!$E$4)</f>
        <v>8</v>
      </c>
      <c r="C2046" s="37"/>
      <c r="D2046" s="37"/>
      <c r="E2046" s="37"/>
      <c r="F2046" s="39"/>
      <c r="G2046" s="40"/>
      <c r="H2046" s="40"/>
      <c r="I2046" s="41"/>
      <c r="J2046" s="41"/>
      <c r="K2046" s="26" t="str">
        <f>_xlfn.IFNA(VLOOKUP(E2046,الاوردرات!$B$1:$C$600,2,0),"")</f>
        <v/>
      </c>
      <c r="L2046" s="52"/>
      <c r="N2046" s="21" t="str">
        <f t="shared" si="65"/>
        <v/>
      </c>
      <c r="O2046" s="22" t="str">
        <f>_xlfn.IFNA((VLOOKUP(F2046,help!$C$2:$F$12,4,0))*(N2046*24),"")</f>
        <v/>
      </c>
      <c r="AP2046" s="17">
        <f t="shared" si="64"/>
        <v>0</v>
      </c>
    </row>
    <row r="2047" spans="2:42" ht="33" x14ac:dyDescent="0.25">
      <c r="B2047" s="13">
        <f>COUNTIFS($E$3:E2047,'تقرير منتج تام'!$E$4)</f>
        <v>8</v>
      </c>
      <c r="C2047" s="37"/>
      <c r="D2047" s="37"/>
      <c r="E2047" s="37"/>
      <c r="F2047" s="39"/>
      <c r="G2047" s="40"/>
      <c r="H2047" s="40"/>
      <c r="I2047" s="41"/>
      <c r="J2047" s="41"/>
      <c r="K2047" s="26" t="str">
        <f>_xlfn.IFNA(VLOOKUP(E2047,الاوردرات!$B$1:$C$600,2,0),"")</f>
        <v/>
      </c>
      <c r="L2047" s="52"/>
      <c r="N2047" s="21" t="str">
        <f t="shared" si="65"/>
        <v/>
      </c>
      <c r="O2047" s="22" t="str">
        <f>_xlfn.IFNA((VLOOKUP(F2047,help!$C$2:$F$12,4,0))*(N2047*24),"")</f>
        <v/>
      </c>
      <c r="AP2047" s="17">
        <f t="shared" si="64"/>
        <v>0</v>
      </c>
    </row>
    <row r="2048" spans="2:42" ht="33" x14ac:dyDescent="0.25">
      <c r="B2048" s="13">
        <f>COUNTIFS($E$3:E2048,'تقرير منتج تام'!$E$4)</f>
        <v>8</v>
      </c>
      <c r="C2048" s="37"/>
      <c r="D2048" s="37"/>
      <c r="E2048" s="37"/>
      <c r="F2048" s="39"/>
      <c r="G2048" s="40"/>
      <c r="H2048" s="40"/>
      <c r="I2048" s="41"/>
      <c r="J2048" s="41"/>
      <c r="K2048" s="26" t="str">
        <f>_xlfn.IFNA(VLOOKUP(E2048,الاوردرات!$B$1:$C$600,2,0),"")</f>
        <v/>
      </c>
      <c r="L2048" s="52"/>
      <c r="N2048" s="21" t="str">
        <f t="shared" si="65"/>
        <v/>
      </c>
      <c r="O2048" s="22" t="str">
        <f>_xlfn.IFNA((VLOOKUP(F2048,help!$C$2:$F$12,4,0))*(N2048*24),"")</f>
        <v/>
      </c>
      <c r="AP2048" s="17">
        <f t="shared" si="64"/>
        <v>0</v>
      </c>
    </row>
    <row r="2049" spans="2:42" ht="33" x14ac:dyDescent="0.25">
      <c r="B2049" s="13">
        <f>COUNTIFS($E$3:E2049,'تقرير منتج تام'!$E$4)</f>
        <v>8</v>
      </c>
      <c r="C2049" s="37"/>
      <c r="D2049" s="37"/>
      <c r="E2049" s="37"/>
      <c r="F2049" s="39"/>
      <c r="G2049" s="40"/>
      <c r="H2049" s="40"/>
      <c r="I2049" s="41"/>
      <c r="J2049" s="41"/>
      <c r="K2049" s="26" t="str">
        <f>_xlfn.IFNA(VLOOKUP(E2049,الاوردرات!$B$1:$C$600,2,0),"")</f>
        <v/>
      </c>
      <c r="L2049" s="52"/>
      <c r="N2049" s="21" t="str">
        <f t="shared" si="65"/>
        <v/>
      </c>
      <c r="O2049" s="22" t="str">
        <f>_xlfn.IFNA((VLOOKUP(F2049,help!$C$2:$F$12,4,0))*(N2049*24),"")</f>
        <v/>
      </c>
      <c r="AP2049" s="17">
        <f t="shared" si="64"/>
        <v>0</v>
      </c>
    </row>
    <row r="2050" spans="2:42" ht="33" x14ac:dyDescent="0.25">
      <c r="B2050" s="13">
        <f>COUNTIFS($E$3:E2050,'تقرير منتج تام'!$E$4)</f>
        <v>8</v>
      </c>
      <c r="C2050" s="37"/>
      <c r="D2050" s="37"/>
      <c r="E2050" s="37"/>
      <c r="F2050" s="39"/>
      <c r="G2050" s="40"/>
      <c r="H2050" s="40"/>
      <c r="I2050" s="41"/>
      <c r="J2050" s="41"/>
      <c r="K2050" s="26" t="str">
        <f>_xlfn.IFNA(VLOOKUP(E2050,الاوردرات!$B$1:$C$600,2,0),"")</f>
        <v/>
      </c>
      <c r="L2050" s="52"/>
      <c r="N2050" s="21" t="str">
        <f t="shared" si="65"/>
        <v/>
      </c>
      <c r="O2050" s="22" t="str">
        <f>_xlfn.IFNA((VLOOKUP(F2050,help!$C$2:$F$12,4,0))*(N2050*24),"")</f>
        <v/>
      </c>
      <c r="AP2050" s="17">
        <f t="shared" si="64"/>
        <v>0</v>
      </c>
    </row>
    <row r="2051" spans="2:42" ht="33" x14ac:dyDescent="0.25">
      <c r="B2051" s="13">
        <f>COUNTIFS($E$3:E2051,'تقرير منتج تام'!$E$4)</f>
        <v>8</v>
      </c>
      <c r="C2051" s="37"/>
      <c r="D2051" s="37"/>
      <c r="E2051" s="37"/>
      <c r="F2051" s="39"/>
      <c r="G2051" s="40"/>
      <c r="H2051" s="40"/>
      <c r="I2051" s="41"/>
      <c r="J2051" s="41"/>
      <c r="K2051" s="26" t="str">
        <f>_xlfn.IFNA(VLOOKUP(E2051,الاوردرات!$B$1:$C$600,2,0),"")</f>
        <v/>
      </c>
      <c r="L2051" s="52"/>
      <c r="N2051" s="21" t="str">
        <f t="shared" si="65"/>
        <v/>
      </c>
      <c r="O2051" s="22" t="str">
        <f>_xlfn.IFNA((VLOOKUP(F2051,help!$C$2:$F$12,4,0))*(N2051*24),"")</f>
        <v/>
      </c>
      <c r="AP2051" s="17">
        <f t="shared" si="64"/>
        <v>0</v>
      </c>
    </row>
    <row r="2052" spans="2:42" ht="33" x14ac:dyDescent="0.25">
      <c r="B2052" s="13">
        <f>COUNTIFS($E$3:E2052,'تقرير منتج تام'!$E$4)</f>
        <v>8</v>
      </c>
      <c r="C2052" s="37"/>
      <c r="D2052" s="37"/>
      <c r="E2052" s="37"/>
      <c r="F2052" s="39"/>
      <c r="G2052" s="40"/>
      <c r="H2052" s="40"/>
      <c r="I2052" s="41"/>
      <c r="J2052" s="41"/>
      <c r="K2052" s="26" t="str">
        <f>_xlfn.IFNA(VLOOKUP(E2052,الاوردرات!$B$1:$C$600,2,0),"")</f>
        <v/>
      </c>
      <c r="L2052" s="52"/>
      <c r="N2052" s="21" t="str">
        <f t="shared" si="65"/>
        <v/>
      </c>
      <c r="O2052" s="22" t="str">
        <f>_xlfn.IFNA((VLOOKUP(F2052,help!$C$2:$F$12,4,0))*(N2052*24),"")</f>
        <v/>
      </c>
      <c r="AP2052" s="17">
        <f t="shared" ref="AP2052:AP2115" si="66">D2052</f>
        <v>0</v>
      </c>
    </row>
    <row r="2053" spans="2:42" ht="33" x14ac:dyDescent="0.25">
      <c r="B2053" s="13">
        <f>COUNTIFS($E$3:E2053,'تقرير منتج تام'!$E$4)</f>
        <v>8</v>
      </c>
      <c r="C2053" s="37"/>
      <c r="D2053" s="37"/>
      <c r="E2053" s="37"/>
      <c r="F2053" s="39"/>
      <c r="G2053" s="40"/>
      <c r="H2053" s="40"/>
      <c r="I2053" s="41"/>
      <c r="J2053" s="41"/>
      <c r="K2053" s="26" t="str">
        <f>_xlfn.IFNA(VLOOKUP(E2053,الاوردرات!$B$1:$C$600,2,0),"")</f>
        <v/>
      </c>
      <c r="L2053" s="52"/>
      <c r="N2053" s="21" t="str">
        <f t="shared" si="65"/>
        <v/>
      </c>
      <c r="O2053" s="22" t="str">
        <f>_xlfn.IFNA((VLOOKUP(F2053,help!$C$2:$F$12,4,0))*(N2053*24),"")</f>
        <v/>
      </c>
      <c r="AP2053" s="17">
        <f t="shared" si="66"/>
        <v>0</v>
      </c>
    </row>
    <row r="2054" spans="2:42" ht="33" x14ac:dyDescent="0.25">
      <c r="B2054" s="13">
        <f>COUNTIFS($E$3:E2054,'تقرير منتج تام'!$E$4)</f>
        <v>8</v>
      </c>
      <c r="C2054" s="37"/>
      <c r="D2054" s="37"/>
      <c r="E2054" s="37"/>
      <c r="F2054" s="39"/>
      <c r="G2054" s="40"/>
      <c r="H2054" s="40"/>
      <c r="I2054" s="41"/>
      <c r="J2054" s="41"/>
      <c r="K2054" s="26" t="str">
        <f>_xlfn.IFNA(VLOOKUP(E2054,الاوردرات!$B$1:$C$600,2,0),"")</f>
        <v/>
      </c>
      <c r="L2054" s="52"/>
      <c r="N2054" s="21" t="str">
        <f t="shared" si="65"/>
        <v/>
      </c>
      <c r="O2054" s="22" t="str">
        <f>_xlfn.IFNA((VLOOKUP(F2054,help!$C$2:$F$12,4,0))*(N2054*24),"")</f>
        <v/>
      </c>
      <c r="AP2054" s="17">
        <f t="shared" si="66"/>
        <v>0</v>
      </c>
    </row>
    <row r="2055" spans="2:42" ht="33" x14ac:dyDescent="0.25">
      <c r="B2055" s="13">
        <f>COUNTIFS($E$3:E2055,'تقرير منتج تام'!$E$4)</f>
        <v>8</v>
      </c>
      <c r="C2055" s="37"/>
      <c r="D2055" s="37"/>
      <c r="E2055" s="37"/>
      <c r="F2055" s="39"/>
      <c r="G2055" s="40"/>
      <c r="H2055" s="40"/>
      <c r="I2055" s="41"/>
      <c r="J2055" s="41"/>
      <c r="K2055" s="26" t="str">
        <f>_xlfn.IFNA(VLOOKUP(E2055,الاوردرات!$B$1:$C$600,2,0),"")</f>
        <v/>
      </c>
      <c r="L2055" s="52"/>
      <c r="N2055" s="21" t="str">
        <f t="shared" si="65"/>
        <v/>
      </c>
      <c r="O2055" s="22" t="str">
        <f>_xlfn.IFNA((VLOOKUP(F2055,help!$C$2:$F$12,4,0))*(N2055*24),"")</f>
        <v/>
      </c>
      <c r="AP2055" s="17">
        <f t="shared" si="66"/>
        <v>0</v>
      </c>
    </row>
    <row r="2056" spans="2:42" ht="33" x14ac:dyDescent="0.25">
      <c r="B2056" s="13">
        <f>COUNTIFS($E$3:E2056,'تقرير منتج تام'!$E$4)</f>
        <v>8</v>
      </c>
      <c r="C2056" s="37"/>
      <c r="D2056" s="37"/>
      <c r="E2056" s="37"/>
      <c r="F2056" s="39"/>
      <c r="G2056" s="40"/>
      <c r="H2056" s="40"/>
      <c r="I2056" s="41"/>
      <c r="J2056" s="41"/>
      <c r="K2056" s="26" t="str">
        <f>_xlfn.IFNA(VLOOKUP(E2056,الاوردرات!$B$1:$C$600,2,0),"")</f>
        <v/>
      </c>
      <c r="L2056" s="52"/>
      <c r="N2056" s="21" t="str">
        <f t="shared" si="65"/>
        <v/>
      </c>
      <c r="O2056" s="22" t="str">
        <f>_xlfn.IFNA((VLOOKUP(F2056,help!$C$2:$F$12,4,0))*(N2056*24),"")</f>
        <v/>
      </c>
      <c r="AP2056" s="17">
        <f t="shared" si="66"/>
        <v>0</v>
      </c>
    </row>
    <row r="2057" spans="2:42" ht="33" x14ac:dyDescent="0.25">
      <c r="B2057" s="13">
        <f>COUNTIFS($E$3:E2057,'تقرير منتج تام'!$E$4)</f>
        <v>8</v>
      </c>
      <c r="C2057" s="37"/>
      <c r="D2057" s="37"/>
      <c r="E2057" s="37"/>
      <c r="F2057" s="39"/>
      <c r="G2057" s="40"/>
      <c r="H2057" s="40"/>
      <c r="I2057" s="41"/>
      <c r="J2057" s="41"/>
      <c r="K2057" s="26" t="str">
        <f>_xlfn.IFNA(VLOOKUP(E2057,الاوردرات!$B$1:$C$600,2,0),"")</f>
        <v/>
      </c>
      <c r="L2057" s="52"/>
      <c r="N2057" s="21" t="str">
        <f t="shared" si="65"/>
        <v/>
      </c>
      <c r="O2057" s="22" t="str">
        <f>_xlfn.IFNA((VLOOKUP(F2057,help!$C$2:$F$12,4,0))*(N2057*24),"")</f>
        <v/>
      </c>
      <c r="AP2057" s="17">
        <f t="shared" si="66"/>
        <v>0</v>
      </c>
    </row>
    <row r="2058" spans="2:42" ht="33" x14ac:dyDescent="0.25">
      <c r="B2058" s="13">
        <f>COUNTIFS($E$3:E2058,'تقرير منتج تام'!$E$4)</f>
        <v>8</v>
      </c>
      <c r="C2058" s="37"/>
      <c r="D2058" s="37"/>
      <c r="E2058" s="37"/>
      <c r="F2058" s="39"/>
      <c r="G2058" s="40"/>
      <c r="H2058" s="40"/>
      <c r="I2058" s="41"/>
      <c r="J2058" s="41"/>
      <c r="K2058" s="26" t="str">
        <f>_xlfn.IFNA(VLOOKUP(E2058,الاوردرات!$B$1:$C$600,2,0),"")</f>
        <v/>
      </c>
      <c r="L2058" s="52"/>
      <c r="N2058" s="21" t="str">
        <f t="shared" si="65"/>
        <v/>
      </c>
      <c r="O2058" s="22" t="str">
        <f>_xlfn.IFNA((VLOOKUP(F2058,help!$C$2:$F$12,4,0))*(N2058*24),"")</f>
        <v/>
      </c>
      <c r="AP2058" s="17">
        <f t="shared" si="66"/>
        <v>0</v>
      </c>
    </row>
    <row r="2059" spans="2:42" ht="33" x14ac:dyDescent="0.25">
      <c r="B2059" s="13">
        <f>COUNTIFS($E$3:E2059,'تقرير منتج تام'!$E$4)</f>
        <v>8</v>
      </c>
      <c r="C2059" s="37"/>
      <c r="D2059" s="37"/>
      <c r="E2059" s="37"/>
      <c r="F2059" s="39"/>
      <c r="G2059" s="40"/>
      <c r="H2059" s="40"/>
      <c r="I2059" s="41"/>
      <c r="J2059" s="41"/>
      <c r="K2059" s="26" t="str">
        <f>_xlfn.IFNA(VLOOKUP(E2059,الاوردرات!$B$1:$C$600,2,0),"")</f>
        <v/>
      </c>
      <c r="L2059" s="52"/>
      <c r="N2059" s="21" t="str">
        <f t="shared" si="65"/>
        <v/>
      </c>
      <c r="O2059" s="22" t="str">
        <f>_xlfn.IFNA((VLOOKUP(F2059,help!$C$2:$F$12,4,0))*(N2059*24),"")</f>
        <v/>
      </c>
      <c r="AP2059" s="17">
        <f t="shared" si="66"/>
        <v>0</v>
      </c>
    </row>
    <row r="2060" spans="2:42" ht="33" x14ac:dyDescent="0.25">
      <c r="B2060" s="13">
        <f>COUNTIFS($E$3:E2060,'تقرير منتج تام'!$E$4)</f>
        <v>8</v>
      </c>
      <c r="C2060" s="37"/>
      <c r="D2060" s="37"/>
      <c r="E2060" s="37"/>
      <c r="F2060" s="39"/>
      <c r="G2060" s="40"/>
      <c r="H2060" s="40"/>
      <c r="I2060" s="41"/>
      <c r="J2060" s="41"/>
      <c r="K2060" s="26" t="str">
        <f>_xlfn.IFNA(VLOOKUP(E2060,الاوردرات!$B$1:$C$600,2,0),"")</f>
        <v/>
      </c>
      <c r="L2060" s="52"/>
      <c r="N2060" s="21" t="str">
        <f t="shared" si="65"/>
        <v/>
      </c>
      <c r="O2060" s="22" t="str">
        <f>_xlfn.IFNA((VLOOKUP(F2060,help!$C$2:$F$12,4,0))*(N2060*24),"")</f>
        <v/>
      </c>
      <c r="AP2060" s="17">
        <f t="shared" si="66"/>
        <v>0</v>
      </c>
    </row>
    <row r="2061" spans="2:42" ht="33" x14ac:dyDescent="0.25">
      <c r="B2061" s="13">
        <f>COUNTIFS($E$3:E2061,'تقرير منتج تام'!$E$4)</f>
        <v>8</v>
      </c>
      <c r="C2061" s="37"/>
      <c r="D2061" s="37"/>
      <c r="E2061" s="37"/>
      <c r="F2061" s="39"/>
      <c r="G2061" s="40"/>
      <c r="H2061" s="40"/>
      <c r="I2061" s="41"/>
      <c r="J2061" s="41"/>
      <c r="K2061" s="26" t="str">
        <f>_xlfn.IFNA(VLOOKUP(E2061,الاوردرات!$B$1:$C$600,2,0),"")</f>
        <v/>
      </c>
      <c r="L2061" s="52"/>
      <c r="N2061" s="21" t="str">
        <f t="shared" si="65"/>
        <v/>
      </c>
      <c r="O2061" s="22" t="str">
        <f>_xlfn.IFNA((VLOOKUP(F2061,help!$C$2:$F$12,4,0))*(N2061*24),"")</f>
        <v/>
      </c>
      <c r="AP2061" s="17">
        <f t="shared" si="66"/>
        <v>0</v>
      </c>
    </row>
    <row r="2062" spans="2:42" ht="33" x14ac:dyDescent="0.25">
      <c r="B2062" s="13">
        <f>COUNTIFS($E$3:E2062,'تقرير منتج تام'!$E$4)</f>
        <v>8</v>
      </c>
      <c r="C2062" s="37"/>
      <c r="D2062" s="37"/>
      <c r="E2062" s="37"/>
      <c r="F2062" s="39"/>
      <c r="G2062" s="40"/>
      <c r="H2062" s="40"/>
      <c r="I2062" s="41"/>
      <c r="J2062" s="41"/>
      <c r="K2062" s="26" t="str">
        <f>_xlfn.IFNA(VLOOKUP(E2062,الاوردرات!$B$1:$C$600,2,0),"")</f>
        <v/>
      </c>
      <c r="L2062" s="52"/>
      <c r="N2062" s="21" t="str">
        <f t="shared" si="65"/>
        <v/>
      </c>
      <c r="O2062" s="22" t="str">
        <f>_xlfn.IFNA((VLOOKUP(F2062,help!$C$2:$F$12,4,0))*(N2062*24),"")</f>
        <v/>
      </c>
      <c r="AP2062" s="17">
        <f t="shared" si="66"/>
        <v>0</v>
      </c>
    </row>
    <row r="2063" spans="2:42" ht="33" x14ac:dyDescent="0.25">
      <c r="B2063" s="13">
        <f>COUNTIFS($E$3:E2063,'تقرير منتج تام'!$E$4)</f>
        <v>8</v>
      </c>
      <c r="C2063" s="37"/>
      <c r="D2063" s="37"/>
      <c r="E2063" s="37"/>
      <c r="F2063" s="39"/>
      <c r="G2063" s="40"/>
      <c r="H2063" s="40"/>
      <c r="I2063" s="41"/>
      <c r="J2063" s="41"/>
      <c r="K2063" s="26" t="str">
        <f>_xlfn.IFNA(VLOOKUP(E2063,الاوردرات!$B$1:$C$600,2,0),"")</f>
        <v/>
      </c>
      <c r="L2063" s="52"/>
      <c r="N2063" s="21" t="str">
        <f t="shared" si="65"/>
        <v/>
      </c>
      <c r="O2063" s="22" t="str">
        <f>_xlfn.IFNA((VLOOKUP(F2063,help!$C$2:$F$12,4,0))*(N2063*24),"")</f>
        <v/>
      </c>
      <c r="AP2063" s="17">
        <f t="shared" si="66"/>
        <v>0</v>
      </c>
    </row>
    <row r="2064" spans="2:42" ht="33" x14ac:dyDescent="0.25">
      <c r="B2064" s="13">
        <f>COUNTIFS($E$3:E2064,'تقرير منتج تام'!$E$4)</f>
        <v>8</v>
      </c>
      <c r="C2064" s="37"/>
      <c r="D2064" s="37"/>
      <c r="E2064" s="37"/>
      <c r="F2064" s="39"/>
      <c r="G2064" s="40"/>
      <c r="H2064" s="40"/>
      <c r="I2064" s="41"/>
      <c r="J2064" s="41"/>
      <c r="K2064" s="26" t="str">
        <f>_xlfn.IFNA(VLOOKUP(E2064,الاوردرات!$B$1:$C$600,2,0),"")</f>
        <v/>
      </c>
      <c r="L2064" s="52"/>
      <c r="N2064" s="21" t="str">
        <f t="shared" si="65"/>
        <v/>
      </c>
      <c r="O2064" s="22" t="str">
        <f>_xlfn.IFNA((VLOOKUP(F2064,help!$C$2:$F$12,4,0))*(N2064*24),"")</f>
        <v/>
      </c>
      <c r="AP2064" s="17">
        <f t="shared" si="66"/>
        <v>0</v>
      </c>
    </row>
    <row r="2065" spans="2:42" ht="33" x14ac:dyDescent="0.25">
      <c r="B2065" s="13">
        <f>COUNTIFS($E$3:E2065,'تقرير منتج تام'!$E$4)</f>
        <v>8</v>
      </c>
      <c r="C2065" s="37"/>
      <c r="D2065" s="37"/>
      <c r="E2065" s="37"/>
      <c r="F2065" s="39"/>
      <c r="G2065" s="40"/>
      <c r="H2065" s="40"/>
      <c r="I2065" s="41"/>
      <c r="J2065" s="41"/>
      <c r="K2065" s="26" t="str">
        <f>_xlfn.IFNA(VLOOKUP(E2065,الاوردرات!$B$1:$C$600,2,0),"")</f>
        <v/>
      </c>
      <c r="L2065" s="52"/>
      <c r="N2065" s="21" t="str">
        <f t="shared" si="65"/>
        <v/>
      </c>
      <c r="O2065" s="22" t="str">
        <f>_xlfn.IFNA((VLOOKUP(F2065,help!$C$2:$F$12,4,0))*(N2065*24),"")</f>
        <v/>
      </c>
      <c r="AP2065" s="17">
        <f t="shared" si="66"/>
        <v>0</v>
      </c>
    </row>
    <row r="2066" spans="2:42" ht="33" x14ac:dyDescent="0.25">
      <c r="B2066" s="13">
        <f>COUNTIFS($E$3:E2066,'تقرير منتج تام'!$E$4)</f>
        <v>8</v>
      </c>
      <c r="C2066" s="37"/>
      <c r="D2066" s="37"/>
      <c r="E2066" s="37"/>
      <c r="F2066" s="39"/>
      <c r="G2066" s="40"/>
      <c r="H2066" s="40"/>
      <c r="I2066" s="41"/>
      <c r="J2066" s="41"/>
      <c r="K2066" s="26" t="str">
        <f>_xlfn.IFNA(VLOOKUP(E2066,الاوردرات!$B$1:$C$600,2,0),"")</f>
        <v/>
      </c>
      <c r="L2066" s="52"/>
      <c r="N2066" s="21" t="str">
        <f t="shared" si="65"/>
        <v/>
      </c>
      <c r="O2066" s="22" t="str">
        <f>_xlfn.IFNA((VLOOKUP(F2066,help!$C$2:$F$12,4,0))*(N2066*24),"")</f>
        <v/>
      </c>
      <c r="AP2066" s="17">
        <f t="shared" si="66"/>
        <v>0</v>
      </c>
    </row>
    <row r="2067" spans="2:42" ht="33" x14ac:dyDescent="0.25">
      <c r="B2067" s="13">
        <f>COUNTIFS($E$3:E2067,'تقرير منتج تام'!$E$4)</f>
        <v>8</v>
      </c>
      <c r="C2067" s="37"/>
      <c r="D2067" s="37"/>
      <c r="E2067" s="37"/>
      <c r="F2067" s="39"/>
      <c r="G2067" s="40"/>
      <c r="H2067" s="40"/>
      <c r="I2067" s="41"/>
      <c r="J2067" s="41"/>
      <c r="K2067" s="26" t="str">
        <f>_xlfn.IFNA(VLOOKUP(E2067,الاوردرات!$B$1:$C$600,2,0),"")</f>
        <v/>
      </c>
      <c r="L2067" s="52"/>
      <c r="N2067" s="21" t="str">
        <f t="shared" si="65"/>
        <v/>
      </c>
      <c r="O2067" s="22" t="str">
        <f>_xlfn.IFNA((VLOOKUP(F2067,help!$C$2:$F$12,4,0))*(N2067*24),"")</f>
        <v/>
      </c>
      <c r="AP2067" s="17">
        <f t="shared" si="66"/>
        <v>0</v>
      </c>
    </row>
    <row r="2068" spans="2:42" ht="33" x14ac:dyDescent="0.25">
      <c r="B2068" s="13">
        <f>COUNTIFS($E$3:E2068,'تقرير منتج تام'!$E$4)</f>
        <v>8</v>
      </c>
      <c r="C2068" s="37"/>
      <c r="D2068" s="37"/>
      <c r="E2068" s="37"/>
      <c r="F2068" s="39"/>
      <c r="G2068" s="40"/>
      <c r="H2068" s="40"/>
      <c r="I2068" s="41"/>
      <c r="J2068" s="41"/>
      <c r="K2068" s="26" t="str">
        <f>_xlfn.IFNA(VLOOKUP(E2068,الاوردرات!$B$1:$C$600,2,0),"")</f>
        <v/>
      </c>
      <c r="L2068" s="52"/>
      <c r="N2068" s="21" t="str">
        <f t="shared" si="65"/>
        <v/>
      </c>
      <c r="O2068" s="22" t="str">
        <f>_xlfn.IFNA((VLOOKUP(F2068,help!$C$2:$F$12,4,0))*(N2068*24),"")</f>
        <v/>
      </c>
      <c r="AP2068" s="17">
        <f t="shared" si="66"/>
        <v>0</v>
      </c>
    </row>
    <row r="2069" spans="2:42" ht="33" x14ac:dyDescent="0.25">
      <c r="B2069" s="13">
        <f>COUNTIFS($E$3:E2069,'تقرير منتج تام'!$E$4)</f>
        <v>8</v>
      </c>
      <c r="C2069" s="37"/>
      <c r="D2069" s="37"/>
      <c r="E2069" s="37"/>
      <c r="F2069" s="39"/>
      <c r="G2069" s="40"/>
      <c r="H2069" s="40"/>
      <c r="I2069" s="41"/>
      <c r="J2069" s="41"/>
      <c r="K2069" s="26" t="str">
        <f>_xlfn.IFNA(VLOOKUP(E2069,الاوردرات!$B$1:$C$600,2,0),"")</f>
        <v/>
      </c>
      <c r="L2069" s="52"/>
      <c r="N2069" s="21" t="str">
        <f t="shared" si="65"/>
        <v/>
      </c>
      <c r="O2069" s="22" t="str">
        <f>_xlfn.IFNA((VLOOKUP(F2069,help!$C$2:$F$12,4,0))*(N2069*24),"")</f>
        <v/>
      </c>
      <c r="AP2069" s="17">
        <f t="shared" si="66"/>
        <v>0</v>
      </c>
    </row>
    <row r="2070" spans="2:42" ht="33" x14ac:dyDescent="0.25">
      <c r="B2070" s="13">
        <f>COUNTIFS($E$3:E2070,'تقرير منتج تام'!$E$4)</f>
        <v>8</v>
      </c>
      <c r="C2070" s="37"/>
      <c r="D2070" s="37"/>
      <c r="E2070" s="37"/>
      <c r="F2070" s="39"/>
      <c r="G2070" s="40"/>
      <c r="H2070" s="40"/>
      <c r="I2070" s="41"/>
      <c r="J2070" s="41"/>
      <c r="K2070" s="26" t="str">
        <f>_xlfn.IFNA(VLOOKUP(E2070,الاوردرات!$B$1:$C$600,2,0),"")</f>
        <v/>
      </c>
      <c r="L2070" s="52"/>
      <c r="N2070" s="21" t="str">
        <f t="shared" si="65"/>
        <v/>
      </c>
      <c r="O2070" s="22" t="str">
        <f>_xlfn.IFNA((VLOOKUP(F2070,help!$C$2:$F$12,4,0))*(N2070*24),"")</f>
        <v/>
      </c>
      <c r="AP2070" s="17">
        <f t="shared" si="66"/>
        <v>0</v>
      </c>
    </row>
    <row r="2071" spans="2:42" ht="33" x14ac:dyDescent="0.25">
      <c r="B2071" s="13">
        <f>COUNTIFS($E$3:E2071,'تقرير منتج تام'!$E$4)</f>
        <v>8</v>
      </c>
      <c r="C2071" s="37"/>
      <c r="D2071" s="37"/>
      <c r="E2071" s="37"/>
      <c r="F2071" s="39"/>
      <c r="G2071" s="40"/>
      <c r="H2071" s="40"/>
      <c r="I2071" s="41"/>
      <c r="J2071" s="41"/>
      <c r="K2071" s="26" t="str">
        <f>_xlfn.IFNA(VLOOKUP(E2071,الاوردرات!$B$1:$C$600,2,0),"")</f>
        <v/>
      </c>
      <c r="L2071" s="52"/>
      <c r="N2071" s="21" t="str">
        <f t="shared" si="65"/>
        <v/>
      </c>
      <c r="O2071" s="22" t="str">
        <f>_xlfn.IFNA((VLOOKUP(F2071,help!$C$2:$F$12,4,0))*(N2071*24),"")</f>
        <v/>
      </c>
      <c r="AP2071" s="17">
        <f t="shared" si="66"/>
        <v>0</v>
      </c>
    </row>
    <row r="2072" spans="2:42" ht="33" x14ac:dyDescent="0.25">
      <c r="B2072" s="13">
        <f>COUNTIFS($E$3:E2072,'تقرير منتج تام'!$E$4)</f>
        <v>8</v>
      </c>
      <c r="C2072" s="37"/>
      <c r="D2072" s="37"/>
      <c r="E2072" s="37"/>
      <c r="F2072" s="39"/>
      <c r="G2072" s="40"/>
      <c r="H2072" s="40"/>
      <c r="I2072" s="41"/>
      <c r="J2072" s="41"/>
      <c r="K2072" s="26" t="str">
        <f>_xlfn.IFNA(VLOOKUP(E2072,الاوردرات!$B$1:$C$600,2,0),"")</f>
        <v/>
      </c>
      <c r="L2072" s="52"/>
      <c r="N2072" s="21" t="str">
        <f t="shared" si="65"/>
        <v/>
      </c>
      <c r="O2072" s="22" t="str">
        <f>_xlfn.IFNA((VLOOKUP(F2072,help!$C$2:$F$12,4,0))*(N2072*24),"")</f>
        <v/>
      </c>
      <c r="AP2072" s="17">
        <f t="shared" si="66"/>
        <v>0</v>
      </c>
    </row>
    <row r="2073" spans="2:42" ht="33" x14ac:dyDescent="0.25">
      <c r="B2073" s="13">
        <f>COUNTIFS($E$3:E2073,'تقرير منتج تام'!$E$4)</f>
        <v>8</v>
      </c>
      <c r="C2073" s="37"/>
      <c r="D2073" s="37"/>
      <c r="E2073" s="37"/>
      <c r="F2073" s="39"/>
      <c r="G2073" s="40"/>
      <c r="H2073" s="40"/>
      <c r="I2073" s="41"/>
      <c r="J2073" s="41"/>
      <c r="K2073" s="26" t="str">
        <f>_xlfn.IFNA(VLOOKUP(E2073,الاوردرات!$B$1:$C$600,2,0),"")</f>
        <v/>
      </c>
      <c r="L2073" s="52"/>
      <c r="N2073" s="21" t="str">
        <f t="shared" si="65"/>
        <v/>
      </c>
      <c r="O2073" s="22" t="str">
        <f>_xlfn.IFNA((VLOOKUP(F2073,help!$C$2:$F$12,4,0))*(N2073*24),"")</f>
        <v/>
      </c>
      <c r="AP2073" s="17">
        <f t="shared" si="66"/>
        <v>0</v>
      </c>
    </row>
    <row r="2074" spans="2:42" ht="33" x14ac:dyDescent="0.25">
      <c r="B2074" s="13">
        <f>COUNTIFS($E$3:E2074,'تقرير منتج تام'!$E$4)</f>
        <v>8</v>
      </c>
      <c r="C2074" s="37"/>
      <c r="D2074" s="37"/>
      <c r="E2074" s="37"/>
      <c r="F2074" s="39"/>
      <c r="G2074" s="40"/>
      <c r="H2074" s="40"/>
      <c r="I2074" s="41"/>
      <c r="J2074" s="41"/>
      <c r="K2074" s="26" t="str">
        <f>_xlfn.IFNA(VLOOKUP(E2074,الاوردرات!$B$1:$C$600,2,0),"")</f>
        <v/>
      </c>
      <c r="L2074" s="52"/>
      <c r="N2074" s="21" t="str">
        <f t="shared" si="65"/>
        <v/>
      </c>
      <c r="O2074" s="22" t="str">
        <f>_xlfn.IFNA((VLOOKUP(F2074,help!$C$2:$F$12,4,0))*(N2074*24),"")</f>
        <v/>
      </c>
      <c r="AP2074" s="17">
        <f t="shared" si="66"/>
        <v>0</v>
      </c>
    </row>
    <row r="2075" spans="2:42" ht="33" x14ac:dyDescent="0.25">
      <c r="B2075" s="13">
        <f>COUNTIFS($E$3:E2075,'تقرير منتج تام'!$E$4)</f>
        <v>8</v>
      </c>
      <c r="C2075" s="37"/>
      <c r="D2075" s="37"/>
      <c r="E2075" s="37"/>
      <c r="F2075" s="39"/>
      <c r="G2075" s="40"/>
      <c r="H2075" s="40"/>
      <c r="I2075" s="41"/>
      <c r="J2075" s="41"/>
      <c r="K2075" s="26" t="str">
        <f>_xlfn.IFNA(VLOOKUP(E2075,الاوردرات!$B$1:$C$600,2,0),"")</f>
        <v/>
      </c>
      <c r="L2075" s="52"/>
      <c r="N2075" s="21" t="str">
        <f t="shared" si="65"/>
        <v/>
      </c>
      <c r="O2075" s="22" t="str">
        <f>_xlfn.IFNA((VLOOKUP(F2075,help!$C$2:$F$12,4,0))*(N2075*24),"")</f>
        <v/>
      </c>
      <c r="AP2075" s="17">
        <f t="shared" si="66"/>
        <v>0</v>
      </c>
    </row>
    <row r="2076" spans="2:42" ht="33" x14ac:dyDescent="0.25">
      <c r="B2076" s="13">
        <f>COUNTIFS($E$3:E2076,'تقرير منتج تام'!$E$4)</f>
        <v>8</v>
      </c>
      <c r="C2076" s="37"/>
      <c r="D2076" s="37"/>
      <c r="E2076" s="37"/>
      <c r="F2076" s="39"/>
      <c r="G2076" s="40"/>
      <c r="H2076" s="40"/>
      <c r="I2076" s="41"/>
      <c r="J2076" s="41"/>
      <c r="K2076" s="26" t="str">
        <f>_xlfn.IFNA(VLOOKUP(E2076,الاوردرات!$B$1:$C$600,2,0),"")</f>
        <v/>
      </c>
      <c r="L2076" s="52"/>
      <c r="N2076" s="21" t="str">
        <f t="shared" si="65"/>
        <v/>
      </c>
      <c r="O2076" s="22" t="str">
        <f>_xlfn.IFNA((VLOOKUP(F2076,help!$C$2:$F$12,4,0))*(N2076*24),"")</f>
        <v/>
      </c>
      <c r="AP2076" s="17">
        <f t="shared" si="66"/>
        <v>0</v>
      </c>
    </row>
    <row r="2077" spans="2:42" ht="33" x14ac:dyDescent="0.25">
      <c r="B2077" s="13">
        <f>COUNTIFS($E$3:E2077,'تقرير منتج تام'!$E$4)</f>
        <v>8</v>
      </c>
      <c r="C2077" s="37"/>
      <c r="D2077" s="37"/>
      <c r="E2077" s="37"/>
      <c r="F2077" s="39"/>
      <c r="G2077" s="40"/>
      <c r="H2077" s="40"/>
      <c r="I2077" s="41"/>
      <c r="J2077" s="41"/>
      <c r="K2077" s="26" t="str">
        <f>_xlfn.IFNA(VLOOKUP(E2077,الاوردرات!$B$1:$C$600,2,0),"")</f>
        <v/>
      </c>
      <c r="L2077" s="52"/>
      <c r="N2077" s="21" t="str">
        <f t="shared" si="65"/>
        <v/>
      </c>
      <c r="O2077" s="22" t="str">
        <f>_xlfn.IFNA((VLOOKUP(F2077,help!$C$2:$F$12,4,0))*(N2077*24),"")</f>
        <v/>
      </c>
      <c r="AP2077" s="17">
        <f t="shared" si="66"/>
        <v>0</v>
      </c>
    </row>
    <row r="2078" spans="2:42" ht="33" x14ac:dyDescent="0.25">
      <c r="B2078" s="13">
        <f>COUNTIFS($E$3:E2078,'تقرير منتج تام'!$E$4)</f>
        <v>8</v>
      </c>
      <c r="C2078" s="37"/>
      <c r="D2078" s="37"/>
      <c r="E2078" s="37"/>
      <c r="F2078" s="39"/>
      <c r="G2078" s="40"/>
      <c r="H2078" s="40"/>
      <c r="I2078" s="41"/>
      <c r="J2078" s="41"/>
      <c r="K2078" s="26" t="str">
        <f>_xlfn.IFNA(VLOOKUP(E2078,الاوردرات!$B$1:$C$600,2,0),"")</f>
        <v/>
      </c>
      <c r="L2078" s="52"/>
      <c r="N2078" s="21" t="str">
        <f t="shared" si="65"/>
        <v/>
      </c>
      <c r="O2078" s="22" t="str">
        <f>_xlfn.IFNA((VLOOKUP(F2078,help!$C$2:$F$12,4,0))*(N2078*24),"")</f>
        <v/>
      </c>
      <c r="AP2078" s="17">
        <f t="shared" si="66"/>
        <v>0</v>
      </c>
    </row>
    <row r="2079" spans="2:42" ht="33" x14ac:dyDescent="0.25">
      <c r="B2079" s="13">
        <f>COUNTIFS($E$3:E2079,'تقرير منتج تام'!$E$4)</f>
        <v>8</v>
      </c>
      <c r="C2079" s="37"/>
      <c r="D2079" s="37"/>
      <c r="E2079" s="37"/>
      <c r="F2079" s="39"/>
      <c r="G2079" s="40"/>
      <c r="H2079" s="40"/>
      <c r="I2079" s="41"/>
      <c r="J2079" s="41"/>
      <c r="K2079" s="26" t="str">
        <f>_xlfn.IFNA(VLOOKUP(E2079,الاوردرات!$B$1:$C$600,2,0),"")</f>
        <v/>
      </c>
      <c r="L2079" s="52"/>
      <c r="N2079" s="21" t="str">
        <f t="shared" si="65"/>
        <v/>
      </c>
      <c r="O2079" s="22" t="str">
        <f>_xlfn.IFNA((VLOOKUP(F2079,help!$C$2:$F$12,4,0))*(N2079*24),"")</f>
        <v/>
      </c>
      <c r="AP2079" s="17">
        <f t="shared" si="66"/>
        <v>0</v>
      </c>
    </row>
    <row r="2080" spans="2:42" ht="33" x14ac:dyDescent="0.25">
      <c r="B2080" s="13">
        <f>COUNTIFS($E$3:E2080,'تقرير منتج تام'!$E$4)</f>
        <v>8</v>
      </c>
      <c r="C2080" s="37"/>
      <c r="D2080" s="37"/>
      <c r="E2080" s="37"/>
      <c r="F2080" s="39"/>
      <c r="G2080" s="40"/>
      <c r="H2080" s="40"/>
      <c r="I2080" s="41"/>
      <c r="J2080" s="41"/>
      <c r="K2080" s="26" t="str">
        <f>_xlfn.IFNA(VLOOKUP(E2080,الاوردرات!$B$1:$C$600,2,0),"")</f>
        <v/>
      </c>
      <c r="L2080" s="52"/>
      <c r="N2080" s="21" t="str">
        <f t="shared" si="65"/>
        <v/>
      </c>
      <c r="O2080" s="22" t="str">
        <f>_xlfn.IFNA((VLOOKUP(F2080,help!$C$2:$F$12,4,0))*(N2080*24),"")</f>
        <v/>
      </c>
      <c r="AP2080" s="17">
        <f t="shared" si="66"/>
        <v>0</v>
      </c>
    </row>
    <row r="2081" spans="2:42" ht="33" x14ac:dyDescent="0.25">
      <c r="B2081" s="13">
        <f>COUNTIFS($E$3:E2081,'تقرير منتج تام'!$E$4)</f>
        <v>8</v>
      </c>
      <c r="C2081" s="37"/>
      <c r="D2081" s="37"/>
      <c r="E2081" s="37"/>
      <c r="F2081" s="39"/>
      <c r="G2081" s="40"/>
      <c r="H2081" s="40"/>
      <c r="I2081" s="41"/>
      <c r="J2081" s="41"/>
      <c r="K2081" s="26" t="str">
        <f>_xlfn.IFNA(VLOOKUP(E2081,الاوردرات!$B$1:$C$600,2,0),"")</f>
        <v/>
      </c>
      <c r="L2081" s="52"/>
      <c r="N2081" s="21" t="str">
        <f t="shared" si="65"/>
        <v/>
      </c>
      <c r="O2081" s="22" t="str">
        <f>_xlfn.IFNA((VLOOKUP(F2081,help!$C$2:$F$12,4,0))*(N2081*24),"")</f>
        <v/>
      </c>
      <c r="AP2081" s="17">
        <f t="shared" si="66"/>
        <v>0</v>
      </c>
    </row>
    <row r="2082" spans="2:42" ht="33" x14ac:dyDescent="0.25">
      <c r="B2082" s="13">
        <f>COUNTIFS($E$3:E2082,'تقرير منتج تام'!$E$4)</f>
        <v>8</v>
      </c>
      <c r="C2082" s="37"/>
      <c r="D2082" s="37"/>
      <c r="E2082" s="37"/>
      <c r="F2082" s="39"/>
      <c r="G2082" s="40"/>
      <c r="H2082" s="40"/>
      <c r="I2082" s="41"/>
      <c r="J2082" s="41"/>
      <c r="K2082" s="26" t="str">
        <f>_xlfn.IFNA(VLOOKUP(E2082,الاوردرات!$B$1:$C$600,2,0),"")</f>
        <v/>
      </c>
      <c r="L2082" s="52"/>
      <c r="N2082" s="21" t="str">
        <f t="shared" si="65"/>
        <v/>
      </c>
      <c r="O2082" s="22" t="str">
        <f>_xlfn.IFNA((VLOOKUP(F2082,help!$C$2:$F$12,4,0))*(N2082*24),"")</f>
        <v/>
      </c>
      <c r="AP2082" s="17">
        <f t="shared" si="66"/>
        <v>0</v>
      </c>
    </row>
    <row r="2083" spans="2:42" ht="33" x14ac:dyDescent="0.25">
      <c r="B2083" s="13">
        <f>COUNTIFS($E$3:E2083,'تقرير منتج تام'!$E$4)</f>
        <v>8</v>
      </c>
      <c r="C2083" s="37"/>
      <c r="D2083" s="37"/>
      <c r="E2083" s="37"/>
      <c r="F2083" s="39"/>
      <c r="G2083" s="40"/>
      <c r="H2083" s="40"/>
      <c r="I2083" s="41"/>
      <c r="J2083" s="41"/>
      <c r="K2083" s="26" t="str">
        <f>_xlfn.IFNA(VLOOKUP(E2083,الاوردرات!$B$1:$C$600,2,0),"")</f>
        <v/>
      </c>
      <c r="L2083" s="52"/>
      <c r="N2083" s="21" t="str">
        <f t="shared" si="65"/>
        <v/>
      </c>
      <c r="O2083" s="22" t="str">
        <f>_xlfn.IFNA((VLOOKUP(F2083,help!$C$2:$F$12,4,0))*(N2083*24),"")</f>
        <v/>
      </c>
      <c r="AP2083" s="17">
        <f t="shared" si="66"/>
        <v>0</v>
      </c>
    </row>
    <row r="2084" spans="2:42" ht="33" x14ac:dyDescent="0.25">
      <c r="B2084" s="13">
        <f>COUNTIFS($E$3:E2084,'تقرير منتج تام'!$E$4)</f>
        <v>8</v>
      </c>
      <c r="C2084" s="37"/>
      <c r="D2084" s="37"/>
      <c r="E2084" s="37"/>
      <c r="F2084" s="39"/>
      <c r="G2084" s="40"/>
      <c r="H2084" s="40"/>
      <c r="I2084" s="41"/>
      <c r="J2084" s="41"/>
      <c r="K2084" s="26" t="str">
        <f>_xlfn.IFNA(VLOOKUP(E2084,الاوردرات!$B$1:$C$600,2,0),"")</f>
        <v/>
      </c>
      <c r="L2084" s="52"/>
      <c r="N2084" s="21" t="str">
        <f t="shared" si="65"/>
        <v/>
      </c>
      <c r="O2084" s="22" t="str">
        <f>_xlfn.IFNA((VLOOKUP(F2084,help!$C$2:$F$12,4,0))*(N2084*24),"")</f>
        <v/>
      </c>
      <c r="AP2084" s="17">
        <f t="shared" si="66"/>
        <v>0</v>
      </c>
    </row>
    <row r="2085" spans="2:42" ht="33" x14ac:dyDescent="0.25">
      <c r="B2085" s="13">
        <f>COUNTIFS($E$3:E2085,'تقرير منتج تام'!$E$4)</f>
        <v>8</v>
      </c>
      <c r="C2085" s="37"/>
      <c r="D2085" s="37"/>
      <c r="E2085" s="37"/>
      <c r="F2085" s="39"/>
      <c r="G2085" s="40"/>
      <c r="H2085" s="40"/>
      <c r="I2085" s="41"/>
      <c r="J2085" s="41"/>
      <c r="K2085" s="26" t="str">
        <f>_xlfn.IFNA(VLOOKUP(E2085,الاوردرات!$B$1:$C$600,2,0),"")</f>
        <v/>
      </c>
      <c r="L2085" s="52"/>
      <c r="N2085" s="21" t="str">
        <f t="shared" si="65"/>
        <v/>
      </c>
      <c r="O2085" s="22" t="str">
        <f>_xlfn.IFNA((VLOOKUP(F2085,help!$C$2:$F$12,4,0))*(N2085*24),"")</f>
        <v/>
      </c>
      <c r="AP2085" s="17">
        <f t="shared" si="66"/>
        <v>0</v>
      </c>
    </row>
    <row r="2086" spans="2:42" ht="33" x14ac:dyDescent="0.25">
      <c r="B2086" s="13">
        <f>COUNTIFS($E$3:E2086,'تقرير منتج تام'!$E$4)</f>
        <v>8</v>
      </c>
      <c r="C2086" s="37"/>
      <c r="D2086" s="37"/>
      <c r="E2086" s="37"/>
      <c r="F2086" s="39"/>
      <c r="G2086" s="40"/>
      <c r="H2086" s="40"/>
      <c r="I2086" s="41"/>
      <c r="J2086" s="41"/>
      <c r="K2086" s="26" t="str">
        <f>_xlfn.IFNA(VLOOKUP(E2086,الاوردرات!$B$1:$C$600,2,0),"")</f>
        <v/>
      </c>
      <c r="L2086" s="52"/>
      <c r="N2086" s="21" t="str">
        <f t="shared" si="65"/>
        <v/>
      </c>
      <c r="O2086" s="22" t="str">
        <f>_xlfn.IFNA((VLOOKUP(F2086,help!$C$2:$F$12,4,0))*(N2086*24),"")</f>
        <v/>
      </c>
      <c r="AP2086" s="17">
        <f t="shared" si="66"/>
        <v>0</v>
      </c>
    </row>
    <row r="2087" spans="2:42" ht="33" x14ac:dyDescent="0.25">
      <c r="B2087" s="13">
        <f>COUNTIFS($E$3:E2087,'تقرير منتج تام'!$E$4)</f>
        <v>8</v>
      </c>
      <c r="C2087" s="37"/>
      <c r="D2087" s="37"/>
      <c r="E2087" s="37"/>
      <c r="F2087" s="39"/>
      <c r="G2087" s="40"/>
      <c r="H2087" s="40"/>
      <c r="I2087" s="41"/>
      <c r="J2087" s="41"/>
      <c r="K2087" s="26" t="str">
        <f>_xlfn.IFNA(VLOOKUP(E2087,الاوردرات!$B$1:$C$600,2,0),"")</f>
        <v/>
      </c>
      <c r="L2087" s="52"/>
      <c r="N2087" s="21" t="str">
        <f t="shared" si="65"/>
        <v/>
      </c>
      <c r="O2087" s="22" t="str">
        <f>_xlfn.IFNA((VLOOKUP(F2087,help!$C$2:$F$12,4,0))*(N2087*24),"")</f>
        <v/>
      </c>
      <c r="AP2087" s="17">
        <f t="shared" si="66"/>
        <v>0</v>
      </c>
    </row>
    <row r="2088" spans="2:42" ht="33" x14ac:dyDescent="0.25">
      <c r="B2088" s="13">
        <f>COUNTIFS($E$3:E2088,'تقرير منتج تام'!$E$4)</f>
        <v>8</v>
      </c>
      <c r="C2088" s="37"/>
      <c r="D2088" s="37"/>
      <c r="E2088" s="37"/>
      <c r="F2088" s="39"/>
      <c r="G2088" s="40"/>
      <c r="H2088" s="40"/>
      <c r="I2088" s="41"/>
      <c r="J2088" s="41"/>
      <c r="K2088" s="26" t="str">
        <f>_xlfn.IFNA(VLOOKUP(E2088,الاوردرات!$B$1:$C$600,2,0),"")</f>
        <v/>
      </c>
      <c r="L2088" s="52"/>
      <c r="N2088" s="21" t="str">
        <f t="shared" si="65"/>
        <v/>
      </c>
      <c r="O2088" s="22" t="str">
        <f>_xlfn.IFNA((VLOOKUP(F2088,help!$C$2:$F$12,4,0))*(N2088*24),"")</f>
        <v/>
      </c>
      <c r="AP2088" s="17">
        <f t="shared" si="66"/>
        <v>0</v>
      </c>
    </row>
    <row r="2089" spans="2:42" ht="33" x14ac:dyDescent="0.25">
      <c r="B2089" s="13">
        <f>COUNTIFS($E$3:E2089,'تقرير منتج تام'!$E$4)</f>
        <v>8</v>
      </c>
      <c r="C2089" s="37"/>
      <c r="D2089" s="37"/>
      <c r="E2089" s="37"/>
      <c r="F2089" s="39"/>
      <c r="G2089" s="40"/>
      <c r="H2089" s="40"/>
      <c r="I2089" s="41"/>
      <c r="J2089" s="41"/>
      <c r="K2089" s="26" t="str">
        <f>_xlfn.IFNA(VLOOKUP(E2089,الاوردرات!$B$1:$C$600,2,0),"")</f>
        <v/>
      </c>
      <c r="L2089" s="52"/>
      <c r="N2089" s="21" t="str">
        <f t="shared" si="65"/>
        <v/>
      </c>
      <c r="O2089" s="22" t="str">
        <f>_xlfn.IFNA((VLOOKUP(F2089,help!$C$2:$F$12,4,0))*(N2089*24),"")</f>
        <v/>
      </c>
      <c r="AP2089" s="17">
        <f t="shared" si="66"/>
        <v>0</v>
      </c>
    </row>
    <row r="2090" spans="2:42" ht="33" x14ac:dyDescent="0.25">
      <c r="B2090" s="13">
        <f>COUNTIFS($E$3:E2090,'تقرير منتج تام'!$E$4)</f>
        <v>8</v>
      </c>
      <c r="C2090" s="37"/>
      <c r="D2090" s="37"/>
      <c r="E2090" s="37"/>
      <c r="F2090" s="39"/>
      <c r="G2090" s="40"/>
      <c r="H2090" s="40"/>
      <c r="I2090" s="41"/>
      <c r="J2090" s="41"/>
      <c r="K2090" s="26" t="str">
        <f>_xlfn.IFNA(VLOOKUP(E2090,الاوردرات!$B$1:$C$600,2,0),"")</f>
        <v/>
      </c>
      <c r="L2090" s="52"/>
      <c r="N2090" s="21" t="str">
        <f t="shared" si="65"/>
        <v/>
      </c>
      <c r="O2090" s="22" t="str">
        <f>_xlfn.IFNA((VLOOKUP(F2090,help!$C$2:$F$12,4,0))*(N2090*24),"")</f>
        <v/>
      </c>
      <c r="AP2090" s="17">
        <f t="shared" si="66"/>
        <v>0</v>
      </c>
    </row>
    <row r="2091" spans="2:42" ht="33" x14ac:dyDescent="0.25">
      <c r="B2091" s="13">
        <f>COUNTIFS($E$3:E2091,'تقرير منتج تام'!$E$4)</f>
        <v>8</v>
      </c>
      <c r="C2091" s="37"/>
      <c r="D2091" s="37"/>
      <c r="E2091" s="37"/>
      <c r="F2091" s="39"/>
      <c r="G2091" s="40"/>
      <c r="H2091" s="40"/>
      <c r="I2091" s="41"/>
      <c r="J2091" s="41"/>
      <c r="K2091" s="26" t="str">
        <f>_xlfn.IFNA(VLOOKUP(E2091,الاوردرات!$B$1:$C$600,2,0),"")</f>
        <v/>
      </c>
      <c r="L2091" s="52"/>
      <c r="N2091" s="21" t="str">
        <f t="shared" si="65"/>
        <v/>
      </c>
      <c r="O2091" s="22" t="str">
        <f>_xlfn.IFNA((VLOOKUP(F2091,help!$C$2:$F$12,4,0))*(N2091*24),"")</f>
        <v/>
      </c>
      <c r="AP2091" s="17">
        <f t="shared" si="66"/>
        <v>0</v>
      </c>
    </row>
    <row r="2092" spans="2:42" ht="33" x14ac:dyDescent="0.25">
      <c r="B2092" s="13">
        <f>COUNTIFS($E$3:E2092,'تقرير منتج تام'!$E$4)</f>
        <v>8</v>
      </c>
      <c r="C2092" s="37"/>
      <c r="D2092" s="37"/>
      <c r="E2092" s="37"/>
      <c r="F2092" s="39"/>
      <c r="G2092" s="40"/>
      <c r="H2092" s="40"/>
      <c r="I2092" s="41"/>
      <c r="J2092" s="41"/>
      <c r="K2092" s="26" t="str">
        <f>_xlfn.IFNA(VLOOKUP(E2092,الاوردرات!$B$1:$C$600,2,0),"")</f>
        <v/>
      </c>
      <c r="L2092" s="52"/>
      <c r="N2092" s="21" t="str">
        <f t="shared" si="65"/>
        <v/>
      </c>
      <c r="O2092" s="22" t="str">
        <f>_xlfn.IFNA((VLOOKUP(F2092,help!$C$2:$F$12,4,0))*(N2092*24),"")</f>
        <v/>
      </c>
      <c r="AP2092" s="17">
        <f t="shared" si="66"/>
        <v>0</v>
      </c>
    </row>
    <row r="2093" spans="2:42" ht="33" x14ac:dyDescent="0.25">
      <c r="B2093" s="13">
        <f>COUNTIFS($E$3:E2093,'تقرير منتج تام'!$E$4)</f>
        <v>8</v>
      </c>
      <c r="C2093" s="37"/>
      <c r="D2093" s="37"/>
      <c r="E2093" s="37"/>
      <c r="F2093" s="39"/>
      <c r="G2093" s="40"/>
      <c r="H2093" s="40"/>
      <c r="I2093" s="41"/>
      <c r="J2093" s="41"/>
      <c r="K2093" s="26" t="str">
        <f>_xlfn.IFNA(VLOOKUP(E2093,الاوردرات!$B$1:$C$600,2,0),"")</f>
        <v/>
      </c>
      <c r="L2093" s="52"/>
      <c r="N2093" s="21" t="str">
        <f t="shared" si="65"/>
        <v/>
      </c>
      <c r="O2093" s="22" t="str">
        <f>_xlfn.IFNA((VLOOKUP(F2093,help!$C$2:$F$12,4,0))*(N2093*24),"")</f>
        <v/>
      </c>
      <c r="AP2093" s="17">
        <f t="shared" si="66"/>
        <v>0</v>
      </c>
    </row>
    <row r="2094" spans="2:42" ht="33" x14ac:dyDescent="0.25">
      <c r="B2094" s="13">
        <f>COUNTIFS($E$3:E2094,'تقرير منتج تام'!$E$4)</f>
        <v>8</v>
      </c>
      <c r="C2094" s="37"/>
      <c r="D2094" s="37"/>
      <c r="E2094" s="37"/>
      <c r="F2094" s="39"/>
      <c r="G2094" s="40"/>
      <c r="H2094" s="40"/>
      <c r="I2094" s="41"/>
      <c r="J2094" s="41"/>
      <c r="K2094" s="26" t="str">
        <f>_xlfn.IFNA(VLOOKUP(E2094,الاوردرات!$B$1:$C$600,2,0),"")</f>
        <v/>
      </c>
      <c r="L2094" s="52"/>
      <c r="N2094" s="21" t="str">
        <f t="shared" si="65"/>
        <v/>
      </c>
      <c r="O2094" s="22" t="str">
        <f>_xlfn.IFNA((VLOOKUP(F2094,help!$C$2:$F$12,4,0))*(N2094*24),"")</f>
        <v/>
      </c>
      <c r="AP2094" s="17">
        <f t="shared" si="66"/>
        <v>0</v>
      </c>
    </row>
    <row r="2095" spans="2:42" ht="33" x14ac:dyDescent="0.25">
      <c r="B2095" s="13">
        <f>COUNTIFS($E$3:E2095,'تقرير منتج تام'!$E$4)</f>
        <v>8</v>
      </c>
      <c r="C2095" s="37"/>
      <c r="D2095" s="37"/>
      <c r="E2095" s="37"/>
      <c r="F2095" s="39"/>
      <c r="G2095" s="40"/>
      <c r="H2095" s="40"/>
      <c r="I2095" s="41"/>
      <c r="J2095" s="41"/>
      <c r="K2095" s="26" t="str">
        <f>_xlfn.IFNA(VLOOKUP(E2095,الاوردرات!$B$1:$C$600,2,0),"")</f>
        <v/>
      </c>
      <c r="L2095" s="52"/>
      <c r="N2095" s="21" t="str">
        <f t="shared" si="65"/>
        <v/>
      </c>
      <c r="O2095" s="22" t="str">
        <f>_xlfn.IFNA((VLOOKUP(F2095,help!$C$2:$F$12,4,0))*(N2095*24),"")</f>
        <v/>
      </c>
      <c r="AP2095" s="17">
        <f t="shared" si="66"/>
        <v>0</v>
      </c>
    </row>
    <row r="2096" spans="2:42" ht="33" x14ac:dyDescent="0.25">
      <c r="B2096" s="13">
        <f>COUNTIFS($E$3:E2096,'تقرير منتج تام'!$E$4)</f>
        <v>8</v>
      </c>
      <c r="C2096" s="37"/>
      <c r="D2096" s="37"/>
      <c r="E2096" s="37"/>
      <c r="F2096" s="39"/>
      <c r="G2096" s="40"/>
      <c r="H2096" s="40"/>
      <c r="I2096" s="41"/>
      <c r="J2096" s="41"/>
      <c r="K2096" s="26" t="str">
        <f>_xlfn.IFNA(VLOOKUP(E2096,الاوردرات!$B$1:$C$600,2,0),"")</f>
        <v/>
      </c>
      <c r="L2096" s="52"/>
      <c r="N2096" s="21" t="str">
        <f t="shared" si="65"/>
        <v/>
      </c>
      <c r="O2096" s="22" t="str">
        <f>_xlfn.IFNA((VLOOKUP(F2096,help!$C$2:$F$12,4,0))*(N2096*24),"")</f>
        <v/>
      </c>
      <c r="AP2096" s="17">
        <f t="shared" si="66"/>
        <v>0</v>
      </c>
    </row>
    <row r="2097" spans="2:42" ht="33" x14ac:dyDescent="0.25">
      <c r="B2097" s="13">
        <f>COUNTIFS($E$3:E2097,'تقرير منتج تام'!$E$4)</f>
        <v>8</v>
      </c>
      <c r="C2097" s="37"/>
      <c r="D2097" s="37"/>
      <c r="E2097" s="37"/>
      <c r="F2097" s="39"/>
      <c r="G2097" s="40"/>
      <c r="H2097" s="40"/>
      <c r="I2097" s="41"/>
      <c r="J2097" s="41"/>
      <c r="K2097" s="26" t="str">
        <f>_xlfn.IFNA(VLOOKUP(E2097,الاوردرات!$B$1:$C$600,2,0),"")</f>
        <v/>
      </c>
      <c r="L2097" s="52"/>
      <c r="N2097" s="21" t="str">
        <f t="shared" si="65"/>
        <v/>
      </c>
      <c r="O2097" s="22" t="str">
        <f>_xlfn.IFNA((VLOOKUP(F2097,help!$C$2:$F$12,4,0))*(N2097*24),"")</f>
        <v/>
      </c>
      <c r="AP2097" s="17">
        <f t="shared" si="66"/>
        <v>0</v>
      </c>
    </row>
    <row r="2098" spans="2:42" ht="33" x14ac:dyDescent="0.25">
      <c r="B2098" s="13">
        <f>COUNTIFS($E$3:E2098,'تقرير منتج تام'!$E$4)</f>
        <v>8</v>
      </c>
      <c r="C2098" s="37"/>
      <c r="D2098" s="37"/>
      <c r="E2098" s="37"/>
      <c r="F2098" s="39"/>
      <c r="G2098" s="40"/>
      <c r="H2098" s="40"/>
      <c r="I2098" s="41"/>
      <c r="J2098" s="41"/>
      <c r="K2098" s="26" t="str">
        <f>_xlfn.IFNA(VLOOKUP(E2098,الاوردرات!$B$1:$C$600,2,0),"")</f>
        <v/>
      </c>
      <c r="L2098" s="52"/>
      <c r="N2098" s="21" t="str">
        <f t="shared" si="65"/>
        <v/>
      </c>
      <c r="O2098" s="22" t="str">
        <f>_xlfn.IFNA((VLOOKUP(F2098,help!$C$2:$F$12,4,0))*(N2098*24),"")</f>
        <v/>
      </c>
      <c r="AP2098" s="17">
        <f t="shared" si="66"/>
        <v>0</v>
      </c>
    </row>
    <row r="2099" spans="2:42" ht="33" x14ac:dyDescent="0.25">
      <c r="B2099" s="13">
        <f>COUNTIFS($E$3:E2099,'تقرير منتج تام'!$E$4)</f>
        <v>8</v>
      </c>
      <c r="C2099" s="37"/>
      <c r="D2099" s="37"/>
      <c r="E2099" s="37"/>
      <c r="F2099" s="39"/>
      <c r="G2099" s="40"/>
      <c r="H2099" s="40"/>
      <c r="I2099" s="41"/>
      <c r="J2099" s="41"/>
      <c r="K2099" s="26" t="str">
        <f>_xlfn.IFNA(VLOOKUP(E2099,الاوردرات!$B$1:$C$600,2,0),"")</f>
        <v/>
      </c>
      <c r="L2099" s="52"/>
      <c r="N2099" s="21" t="str">
        <f t="shared" si="65"/>
        <v/>
      </c>
      <c r="O2099" s="22" t="str">
        <f>_xlfn.IFNA((VLOOKUP(F2099,help!$C$2:$F$12,4,0))*(N2099*24),"")</f>
        <v/>
      </c>
      <c r="AP2099" s="17">
        <f t="shared" si="66"/>
        <v>0</v>
      </c>
    </row>
    <row r="2100" spans="2:42" ht="33" x14ac:dyDescent="0.25">
      <c r="B2100" s="13">
        <f>COUNTIFS($E$3:E2100,'تقرير منتج تام'!$E$4)</f>
        <v>8</v>
      </c>
      <c r="C2100" s="37"/>
      <c r="D2100" s="37"/>
      <c r="E2100" s="37"/>
      <c r="F2100" s="39"/>
      <c r="G2100" s="40"/>
      <c r="H2100" s="40"/>
      <c r="I2100" s="41"/>
      <c r="J2100" s="41"/>
      <c r="K2100" s="26" t="str">
        <f>_xlfn.IFNA(VLOOKUP(E2100,الاوردرات!$B$1:$C$600,2,0),"")</f>
        <v/>
      </c>
      <c r="L2100" s="52"/>
      <c r="N2100" s="21" t="str">
        <f t="shared" si="65"/>
        <v/>
      </c>
      <c r="O2100" s="22" t="str">
        <f>_xlfn.IFNA((VLOOKUP(F2100,help!$C$2:$F$12,4,0))*(N2100*24),"")</f>
        <v/>
      </c>
      <c r="AP2100" s="17">
        <f t="shared" si="66"/>
        <v>0</v>
      </c>
    </row>
    <row r="2101" spans="2:42" ht="33" x14ac:dyDescent="0.25">
      <c r="B2101" s="13">
        <f>COUNTIFS($E$3:E2101,'تقرير منتج تام'!$E$4)</f>
        <v>8</v>
      </c>
      <c r="C2101" s="37"/>
      <c r="D2101" s="37"/>
      <c r="E2101" s="37"/>
      <c r="F2101" s="39"/>
      <c r="G2101" s="40"/>
      <c r="H2101" s="40"/>
      <c r="I2101" s="41"/>
      <c r="J2101" s="41"/>
      <c r="K2101" s="26" t="str">
        <f>_xlfn.IFNA(VLOOKUP(E2101,الاوردرات!$B$1:$C$600,2,0),"")</f>
        <v/>
      </c>
      <c r="L2101" s="52"/>
      <c r="N2101" s="21" t="str">
        <f t="shared" si="65"/>
        <v/>
      </c>
      <c r="O2101" s="22" t="str">
        <f>_xlfn.IFNA((VLOOKUP(F2101,help!$C$2:$F$12,4,0))*(N2101*24),"")</f>
        <v/>
      </c>
      <c r="AP2101" s="17">
        <f t="shared" si="66"/>
        <v>0</v>
      </c>
    </row>
    <row r="2102" spans="2:42" ht="33" x14ac:dyDescent="0.25">
      <c r="B2102" s="13">
        <f>COUNTIFS($E$3:E2102,'تقرير منتج تام'!$E$4)</f>
        <v>8</v>
      </c>
      <c r="C2102" s="37"/>
      <c r="D2102" s="37"/>
      <c r="E2102" s="37"/>
      <c r="F2102" s="39"/>
      <c r="G2102" s="40"/>
      <c r="H2102" s="40"/>
      <c r="I2102" s="41"/>
      <c r="J2102" s="41"/>
      <c r="K2102" s="26" t="str">
        <f>_xlfn.IFNA(VLOOKUP(E2102,الاوردرات!$B$1:$C$600,2,0),"")</f>
        <v/>
      </c>
      <c r="L2102" s="52"/>
      <c r="N2102" s="21" t="str">
        <f t="shared" si="65"/>
        <v/>
      </c>
      <c r="O2102" s="22" t="str">
        <f>_xlfn.IFNA((VLOOKUP(F2102,help!$C$2:$F$12,4,0))*(N2102*24),"")</f>
        <v/>
      </c>
      <c r="AP2102" s="17">
        <f t="shared" si="66"/>
        <v>0</v>
      </c>
    </row>
    <row r="2103" spans="2:42" ht="33" x14ac:dyDescent="0.25">
      <c r="B2103" s="13">
        <f>COUNTIFS($E$3:E2103,'تقرير منتج تام'!$E$4)</f>
        <v>8</v>
      </c>
      <c r="C2103" s="37"/>
      <c r="D2103" s="37"/>
      <c r="E2103" s="37"/>
      <c r="F2103" s="39"/>
      <c r="G2103" s="40"/>
      <c r="H2103" s="40"/>
      <c r="I2103" s="41"/>
      <c r="J2103" s="41"/>
      <c r="K2103" s="26" t="str">
        <f>_xlfn.IFNA(VLOOKUP(E2103,الاوردرات!$B$1:$C$600,2,0),"")</f>
        <v/>
      </c>
      <c r="L2103" s="52"/>
      <c r="N2103" s="21" t="str">
        <f t="shared" ref="N2103:N2166" si="67">IF(I2103&lt;&gt;"",J2103-I2103,"")</f>
        <v/>
      </c>
      <c r="O2103" s="22" t="str">
        <f>_xlfn.IFNA((VLOOKUP(F2103,help!$C$2:$F$12,4,0))*(N2103*24),"")</f>
        <v/>
      </c>
      <c r="AP2103" s="17">
        <f t="shared" si="66"/>
        <v>0</v>
      </c>
    </row>
    <row r="2104" spans="2:42" ht="33" x14ac:dyDescent="0.25">
      <c r="B2104" s="13">
        <f>COUNTIFS($E$3:E2104,'تقرير منتج تام'!$E$4)</f>
        <v>8</v>
      </c>
      <c r="C2104" s="37"/>
      <c r="D2104" s="37"/>
      <c r="E2104" s="37"/>
      <c r="F2104" s="39"/>
      <c r="G2104" s="40"/>
      <c r="H2104" s="40"/>
      <c r="I2104" s="41"/>
      <c r="J2104" s="41"/>
      <c r="K2104" s="26" t="str">
        <f>_xlfn.IFNA(VLOOKUP(E2104,الاوردرات!$B$1:$C$600,2,0),"")</f>
        <v/>
      </c>
      <c r="L2104" s="52"/>
      <c r="N2104" s="21" t="str">
        <f t="shared" si="67"/>
        <v/>
      </c>
      <c r="O2104" s="22" t="str">
        <f>_xlfn.IFNA((VLOOKUP(F2104,help!$C$2:$F$12,4,0))*(N2104*24),"")</f>
        <v/>
      </c>
      <c r="AP2104" s="17">
        <f t="shared" si="66"/>
        <v>0</v>
      </c>
    </row>
    <row r="2105" spans="2:42" ht="33" x14ac:dyDescent="0.25">
      <c r="B2105" s="13">
        <f>COUNTIFS($E$3:E2105,'تقرير منتج تام'!$E$4)</f>
        <v>8</v>
      </c>
      <c r="C2105" s="37"/>
      <c r="D2105" s="37"/>
      <c r="E2105" s="37"/>
      <c r="F2105" s="39"/>
      <c r="G2105" s="40"/>
      <c r="H2105" s="40"/>
      <c r="I2105" s="41"/>
      <c r="J2105" s="41"/>
      <c r="K2105" s="26" t="str">
        <f>_xlfn.IFNA(VLOOKUP(E2105,الاوردرات!$B$1:$C$600,2,0),"")</f>
        <v/>
      </c>
      <c r="L2105" s="52"/>
      <c r="N2105" s="21" t="str">
        <f t="shared" si="67"/>
        <v/>
      </c>
      <c r="O2105" s="22" t="str">
        <f>_xlfn.IFNA((VLOOKUP(F2105,help!$C$2:$F$12,4,0))*(N2105*24),"")</f>
        <v/>
      </c>
      <c r="AP2105" s="17">
        <f t="shared" si="66"/>
        <v>0</v>
      </c>
    </row>
    <row r="2106" spans="2:42" ht="33" x14ac:dyDescent="0.25">
      <c r="B2106" s="13">
        <f>COUNTIFS($E$3:E2106,'تقرير منتج تام'!$E$4)</f>
        <v>8</v>
      </c>
      <c r="C2106" s="37"/>
      <c r="D2106" s="37"/>
      <c r="E2106" s="37"/>
      <c r="F2106" s="39"/>
      <c r="G2106" s="40"/>
      <c r="H2106" s="40"/>
      <c r="I2106" s="41"/>
      <c r="J2106" s="41"/>
      <c r="K2106" s="26" t="str">
        <f>_xlfn.IFNA(VLOOKUP(E2106,الاوردرات!$B$1:$C$600,2,0),"")</f>
        <v/>
      </c>
      <c r="L2106" s="52"/>
      <c r="N2106" s="21" t="str">
        <f t="shared" si="67"/>
        <v/>
      </c>
      <c r="O2106" s="22" t="str">
        <f>_xlfn.IFNA((VLOOKUP(F2106,help!$C$2:$F$12,4,0))*(N2106*24),"")</f>
        <v/>
      </c>
      <c r="AP2106" s="17">
        <f t="shared" si="66"/>
        <v>0</v>
      </c>
    </row>
    <row r="2107" spans="2:42" ht="33" x14ac:dyDescent="0.25">
      <c r="B2107" s="13">
        <f>COUNTIFS($E$3:E2107,'تقرير منتج تام'!$E$4)</f>
        <v>8</v>
      </c>
      <c r="C2107" s="37"/>
      <c r="D2107" s="37"/>
      <c r="E2107" s="37"/>
      <c r="F2107" s="39"/>
      <c r="G2107" s="40"/>
      <c r="H2107" s="40"/>
      <c r="I2107" s="41"/>
      <c r="J2107" s="41"/>
      <c r="K2107" s="26" t="str">
        <f>_xlfn.IFNA(VLOOKUP(E2107,الاوردرات!$B$1:$C$600,2,0),"")</f>
        <v/>
      </c>
      <c r="L2107" s="52"/>
      <c r="N2107" s="21" t="str">
        <f t="shared" si="67"/>
        <v/>
      </c>
      <c r="O2107" s="22" t="str">
        <f>_xlfn.IFNA((VLOOKUP(F2107,help!$C$2:$F$12,4,0))*(N2107*24),"")</f>
        <v/>
      </c>
      <c r="AP2107" s="17">
        <f t="shared" si="66"/>
        <v>0</v>
      </c>
    </row>
    <row r="2108" spans="2:42" ht="33" x14ac:dyDescent="0.25">
      <c r="B2108" s="13">
        <f>COUNTIFS($E$3:E2108,'تقرير منتج تام'!$E$4)</f>
        <v>8</v>
      </c>
      <c r="C2108" s="37"/>
      <c r="D2108" s="37"/>
      <c r="E2108" s="37"/>
      <c r="F2108" s="39"/>
      <c r="G2108" s="40"/>
      <c r="H2108" s="40"/>
      <c r="I2108" s="41"/>
      <c r="J2108" s="41"/>
      <c r="K2108" s="26" t="str">
        <f>_xlfn.IFNA(VLOOKUP(E2108,الاوردرات!$B$1:$C$600,2,0),"")</f>
        <v/>
      </c>
      <c r="L2108" s="52"/>
      <c r="N2108" s="21" t="str">
        <f t="shared" si="67"/>
        <v/>
      </c>
      <c r="O2108" s="22" t="str">
        <f>_xlfn.IFNA((VLOOKUP(F2108,help!$C$2:$F$12,4,0))*(N2108*24),"")</f>
        <v/>
      </c>
      <c r="AP2108" s="17">
        <f t="shared" si="66"/>
        <v>0</v>
      </c>
    </row>
    <row r="2109" spans="2:42" ht="33" x14ac:dyDescent="0.25">
      <c r="B2109" s="13">
        <f>COUNTIFS($E$3:E2109,'تقرير منتج تام'!$E$4)</f>
        <v>8</v>
      </c>
      <c r="C2109" s="37"/>
      <c r="D2109" s="37"/>
      <c r="E2109" s="37"/>
      <c r="F2109" s="39"/>
      <c r="G2109" s="40"/>
      <c r="H2109" s="40"/>
      <c r="I2109" s="41"/>
      <c r="J2109" s="41"/>
      <c r="K2109" s="26" t="str">
        <f>_xlfn.IFNA(VLOOKUP(E2109,الاوردرات!$B$1:$C$600,2,0),"")</f>
        <v/>
      </c>
      <c r="L2109" s="52"/>
      <c r="N2109" s="21" t="str">
        <f t="shared" si="67"/>
        <v/>
      </c>
      <c r="O2109" s="22" t="str">
        <f>_xlfn.IFNA((VLOOKUP(F2109,help!$C$2:$F$12,4,0))*(N2109*24),"")</f>
        <v/>
      </c>
      <c r="AP2109" s="17">
        <f t="shared" si="66"/>
        <v>0</v>
      </c>
    </row>
    <row r="2110" spans="2:42" ht="33" x14ac:dyDescent="0.25">
      <c r="B2110" s="13">
        <f>COUNTIFS($E$3:E2110,'تقرير منتج تام'!$E$4)</f>
        <v>8</v>
      </c>
      <c r="C2110" s="37"/>
      <c r="D2110" s="37"/>
      <c r="E2110" s="37"/>
      <c r="F2110" s="39"/>
      <c r="G2110" s="40"/>
      <c r="H2110" s="40"/>
      <c r="I2110" s="41"/>
      <c r="J2110" s="41"/>
      <c r="K2110" s="26" t="str">
        <f>_xlfn.IFNA(VLOOKUP(E2110,الاوردرات!$B$1:$C$600,2,0),"")</f>
        <v/>
      </c>
      <c r="L2110" s="52"/>
      <c r="N2110" s="21" t="str">
        <f t="shared" si="67"/>
        <v/>
      </c>
      <c r="O2110" s="22" t="str">
        <f>_xlfn.IFNA((VLOOKUP(F2110,help!$C$2:$F$12,4,0))*(N2110*24),"")</f>
        <v/>
      </c>
      <c r="AP2110" s="17">
        <f t="shared" si="66"/>
        <v>0</v>
      </c>
    </row>
    <row r="2111" spans="2:42" ht="33" x14ac:dyDescent="0.25">
      <c r="B2111" s="13">
        <f>COUNTIFS($E$3:E2111,'تقرير منتج تام'!$E$4)</f>
        <v>8</v>
      </c>
      <c r="C2111" s="37"/>
      <c r="D2111" s="37"/>
      <c r="E2111" s="37"/>
      <c r="F2111" s="39"/>
      <c r="G2111" s="40"/>
      <c r="H2111" s="40"/>
      <c r="I2111" s="41"/>
      <c r="J2111" s="41"/>
      <c r="K2111" s="26" t="str">
        <f>_xlfn.IFNA(VLOOKUP(E2111,الاوردرات!$B$1:$C$600,2,0),"")</f>
        <v/>
      </c>
      <c r="L2111" s="52"/>
      <c r="N2111" s="21" t="str">
        <f t="shared" si="67"/>
        <v/>
      </c>
      <c r="O2111" s="22" t="str">
        <f>_xlfn.IFNA((VLOOKUP(F2111,help!$C$2:$F$12,4,0))*(N2111*24),"")</f>
        <v/>
      </c>
      <c r="AP2111" s="17">
        <f t="shared" si="66"/>
        <v>0</v>
      </c>
    </row>
    <row r="2112" spans="2:42" ht="33" x14ac:dyDescent="0.25">
      <c r="B2112" s="13">
        <f>COUNTIFS($E$3:E2112,'تقرير منتج تام'!$E$4)</f>
        <v>8</v>
      </c>
      <c r="C2112" s="37"/>
      <c r="D2112" s="37"/>
      <c r="E2112" s="37"/>
      <c r="F2112" s="39"/>
      <c r="G2112" s="40"/>
      <c r="H2112" s="40"/>
      <c r="I2112" s="41"/>
      <c r="J2112" s="41"/>
      <c r="K2112" s="26" t="str">
        <f>_xlfn.IFNA(VLOOKUP(E2112,الاوردرات!$B$1:$C$600,2,0),"")</f>
        <v/>
      </c>
      <c r="L2112" s="52"/>
      <c r="N2112" s="21" t="str">
        <f t="shared" si="67"/>
        <v/>
      </c>
      <c r="O2112" s="22" t="str">
        <f>_xlfn.IFNA((VLOOKUP(F2112,help!$C$2:$F$12,4,0))*(N2112*24),"")</f>
        <v/>
      </c>
      <c r="AP2112" s="17">
        <f t="shared" si="66"/>
        <v>0</v>
      </c>
    </row>
    <row r="2113" spans="2:42" ht="33" x14ac:dyDescent="0.25">
      <c r="B2113" s="13">
        <f>COUNTIFS($E$3:E2113,'تقرير منتج تام'!$E$4)</f>
        <v>8</v>
      </c>
      <c r="C2113" s="37"/>
      <c r="D2113" s="37"/>
      <c r="E2113" s="37"/>
      <c r="F2113" s="39"/>
      <c r="G2113" s="40"/>
      <c r="H2113" s="40"/>
      <c r="I2113" s="41"/>
      <c r="J2113" s="41"/>
      <c r="K2113" s="26" t="str">
        <f>_xlfn.IFNA(VLOOKUP(E2113,الاوردرات!$B$1:$C$600,2,0),"")</f>
        <v/>
      </c>
      <c r="L2113" s="52"/>
      <c r="N2113" s="21" t="str">
        <f t="shared" si="67"/>
        <v/>
      </c>
      <c r="O2113" s="22" t="str">
        <f>_xlfn.IFNA((VLOOKUP(F2113,help!$C$2:$F$12,4,0))*(N2113*24),"")</f>
        <v/>
      </c>
      <c r="AP2113" s="17">
        <f t="shared" si="66"/>
        <v>0</v>
      </c>
    </row>
    <row r="2114" spans="2:42" ht="33" x14ac:dyDescent="0.25">
      <c r="B2114" s="13">
        <f>COUNTIFS($E$3:E2114,'تقرير منتج تام'!$E$4)</f>
        <v>8</v>
      </c>
      <c r="C2114" s="37"/>
      <c r="D2114" s="37"/>
      <c r="E2114" s="37"/>
      <c r="F2114" s="39"/>
      <c r="G2114" s="40"/>
      <c r="H2114" s="40"/>
      <c r="I2114" s="41"/>
      <c r="J2114" s="41"/>
      <c r="K2114" s="26" t="str">
        <f>_xlfn.IFNA(VLOOKUP(E2114,الاوردرات!$B$1:$C$600,2,0),"")</f>
        <v/>
      </c>
      <c r="L2114" s="52"/>
      <c r="N2114" s="21" t="str">
        <f t="shared" si="67"/>
        <v/>
      </c>
      <c r="O2114" s="22" t="str">
        <f>_xlfn.IFNA((VLOOKUP(F2114,help!$C$2:$F$12,4,0))*(N2114*24),"")</f>
        <v/>
      </c>
      <c r="AP2114" s="17">
        <f t="shared" si="66"/>
        <v>0</v>
      </c>
    </row>
    <row r="2115" spans="2:42" ht="33" x14ac:dyDescent="0.25">
      <c r="B2115" s="13">
        <f>COUNTIFS($E$3:E2115,'تقرير منتج تام'!$E$4)</f>
        <v>8</v>
      </c>
      <c r="C2115" s="37"/>
      <c r="D2115" s="37"/>
      <c r="E2115" s="37"/>
      <c r="F2115" s="39"/>
      <c r="G2115" s="40"/>
      <c r="H2115" s="40"/>
      <c r="I2115" s="41"/>
      <c r="J2115" s="41"/>
      <c r="K2115" s="26" t="str">
        <f>_xlfn.IFNA(VLOOKUP(E2115,الاوردرات!$B$1:$C$600,2,0),"")</f>
        <v/>
      </c>
      <c r="L2115" s="52"/>
      <c r="N2115" s="21" t="str">
        <f t="shared" si="67"/>
        <v/>
      </c>
      <c r="O2115" s="22" t="str">
        <f>_xlfn.IFNA((VLOOKUP(F2115,help!$C$2:$F$12,4,0))*(N2115*24),"")</f>
        <v/>
      </c>
      <c r="AP2115" s="17">
        <f t="shared" si="66"/>
        <v>0</v>
      </c>
    </row>
    <row r="2116" spans="2:42" ht="33" x14ac:dyDescent="0.25">
      <c r="B2116" s="13">
        <f>COUNTIFS($E$3:E2116,'تقرير منتج تام'!$E$4)</f>
        <v>8</v>
      </c>
      <c r="C2116" s="37"/>
      <c r="D2116" s="37"/>
      <c r="E2116" s="37"/>
      <c r="F2116" s="39"/>
      <c r="G2116" s="40"/>
      <c r="H2116" s="40"/>
      <c r="I2116" s="41"/>
      <c r="J2116" s="41"/>
      <c r="K2116" s="26" t="str">
        <f>_xlfn.IFNA(VLOOKUP(E2116,الاوردرات!$B$1:$C$600,2,0),"")</f>
        <v/>
      </c>
      <c r="L2116" s="52"/>
      <c r="N2116" s="21" t="str">
        <f t="shared" si="67"/>
        <v/>
      </c>
      <c r="O2116" s="22" t="str">
        <f>_xlfn.IFNA((VLOOKUP(F2116,help!$C$2:$F$12,4,0))*(N2116*24),"")</f>
        <v/>
      </c>
      <c r="AP2116" s="17">
        <f t="shared" ref="AP2116:AP2179" si="68">D2116</f>
        <v>0</v>
      </c>
    </row>
    <row r="2117" spans="2:42" ht="33" x14ac:dyDescent="0.25">
      <c r="B2117" s="13">
        <f>COUNTIFS($E$3:E2117,'تقرير منتج تام'!$E$4)</f>
        <v>8</v>
      </c>
      <c r="C2117" s="37"/>
      <c r="D2117" s="37"/>
      <c r="E2117" s="37"/>
      <c r="F2117" s="39"/>
      <c r="G2117" s="40"/>
      <c r="H2117" s="40"/>
      <c r="I2117" s="41"/>
      <c r="J2117" s="41"/>
      <c r="K2117" s="26" t="str">
        <f>_xlfn.IFNA(VLOOKUP(E2117,الاوردرات!$B$1:$C$600,2,0),"")</f>
        <v/>
      </c>
      <c r="L2117" s="52"/>
      <c r="N2117" s="21" t="str">
        <f t="shared" si="67"/>
        <v/>
      </c>
      <c r="O2117" s="22" t="str">
        <f>_xlfn.IFNA((VLOOKUP(F2117,help!$C$2:$F$12,4,0))*(N2117*24),"")</f>
        <v/>
      </c>
      <c r="AP2117" s="17">
        <f t="shared" si="68"/>
        <v>0</v>
      </c>
    </row>
    <row r="2118" spans="2:42" ht="33" x14ac:dyDescent="0.25">
      <c r="B2118" s="13">
        <f>COUNTIFS($E$3:E2118,'تقرير منتج تام'!$E$4)</f>
        <v>8</v>
      </c>
      <c r="C2118" s="37"/>
      <c r="D2118" s="37"/>
      <c r="E2118" s="37"/>
      <c r="F2118" s="39"/>
      <c r="G2118" s="40"/>
      <c r="H2118" s="40"/>
      <c r="I2118" s="41"/>
      <c r="J2118" s="41"/>
      <c r="K2118" s="26" t="str">
        <f>_xlfn.IFNA(VLOOKUP(E2118,الاوردرات!$B$1:$C$600,2,0),"")</f>
        <v/>
      </c>
      <c r="L2118" s="52"/>
      <c r="N2118" s="21" t="str">
        <f t="shared" si="67"/>
        <v/>
      </c>
      <c r="O2118" s="22" t="str">
        <f>_xlfn.IFNA((VLOOKUP(F2118,help!$C$2:$F$12,4,0))*(N2118*24),"")</f>
        <v/>
      </c>
      <c r="AP2118" s="17">
        <f t="shared" si="68"/>
        <v>0</v>
      </c>
    </row>
    <row r="2119" spans="2:42" ht="33" x14ac:dyDescent="0.25">
      <c r="B2119" s="13">
        <f>COUNTIFS($E$3:E2119,'تقرير منتج تام'!$E$4)</f>
        <v>8</v>
      </c>
      <c r="C2119" s="37"/>
      <c r="D2119" s="37"/>
      <c r="E2119" s="37"/>
      <c r="F2119" s="39"/>
      <c r="G2119" s="40"/>
      <c r="H2119" s="40"/>
      <c r="I2119" s="41"/>
      <c r="J2119" s="41"/>
      <c r="K2119" s="26" t="str">
        <f>_xlfn.IFNA(VLOOKUP(E2119,الاوردرات!$B$1:$C$600,2,0),"")</f>
        <v/>
      </c>
      <c r="L2119" s="52"/>
      <c r="N2119" s="21" t="str">
        <f t="shared" si="67"/>
        <v/>
      </c>
      <c r="O2119" s="22" t="str">
        <f>_xlfn.IFNA((VLOOKUP(F2119,help!$C$2:$F$12,4,0))*(N2119*24),"")</f>
        <v/>
      </c>
      <c r="AP2119" s="17">
        <f t="shared" si="68"/>
        <v>0</v>
      </c>
    </row>
    <row r="2120" spans="2:42" ht="33" x14ac:dyDescent="0.25">
      <c r="B2120" s="13">
        <f>COUNTIFS($E$3:E2120,'تقرير منتج تام'!$E$4)</f>
        <v>8</v>
      </c>
      <c r="C2120" s="37"/>
      <c r="D2120" s="37"/>
      <c r="E2120" s="37"/>
      <c r="F2120" s="39"/>
      <c r="G2120" s="40"/>
      <c r="H2120" s="40"/>
      <c r="I2120" s="41"/>
      <c r="J2120" s="41"/>
      <c r="K2120" s="26" t="str">
        <f>_xlfn.IFNA(VLOOKUP(E2120,الاوردرات!$B$1:$C$600,2,0),"")</f>
        <v/>
      </c>
      <c r="L2120" s="52"/>
      <c r="N2120" s="21" t="str">
        <f t="shared" si="67"/>
        <v/>
      </c>
      <c r="O2120" s="22" t="str">
        <f>_xlfn.IFNA((VLOOKUP(F2120,help!$C$2:$F$12,4,0))*(N2120*24),"")</f>
        <v/>
      </c>
      <c r="AP2120" s="17">
        <f t="shared" si="68"/>
        <v>0</v>
      </c>
    </row>
    <row r="2121" spans="2:42" ht="33" x14ac:dyDescent="0.25">
      <c r="B2121" s="13">
        <f>COUNTIFS($E$3:E2121,'تقرير منتج تام'!$E$4)</f>
        <v>8</v>
      </c>
      <c r="C2121" s="37"/>
      <c r="D2121" s="37"/>
      <c r="E2121" s="37"/>
      <c r="F2121" s="39"/>
      <c r="G2121" s="40"/>
      <c r="H2121" s="40"/>
      <c r="I2121" s="41"/>
      <c r="J2121" s="41"/>
      <c r="K2121" s="26" t="str">
        <f>_xlfn.IFNA(VLOOKUP(E2121,الاوردرات!$B$1:$C$600,2,0),"")</f>
        <v/>
      </c>
      <c r="L2121" s="52"/>
      <c r="N2121" s="21" t="str">
        <f t="shared" si="67"/>
        <v/>
      </c>
      <c r="O2121" s="22" t="str">
        <f>_xlfn.IFNA((VLOOKUP(F2121,help!$C$2:$F$12,4,0))*(N2121*24),"")</f>
        <v/>
      </c>
      <c r="AP2121" s="17">
        <f t="shared" si="68"/>
        <v>0</v>
      </c>
    </row>
    <row r="2122" spans="2:42" ht="33" x14ac:dyDescent="0.25">
      <c r="B2122" s="13">
        <f>COUNTIFS($E$3:E2122,'تقرير منتج تام'!$E$4)</f>
        <v>8</v>
      </c>
      <c r="C2122" s="37"/>
      <c r="D2122" s="37"/>
      <c r="E2122" s="37"/>
      <c r="F2122" s="39"/>
      <c r="G2122" s="40"/>
      <c r="H2122" s="40"/>
      <c r="I2122" s="41"/>
      <c r="J2122" s="41"/>
      <c r="K2122" s="26" t="str">
        <f>_xlfn.IFNA(VLOOKUP(E2122,الاوردرات!$B$1:$C$600,2,0),"")</f>
        <v/>
      </c>
      <c r="L2122" s="52"/>
      <c r="N2122" s="21" t="str">
        <f t="shared" si="67"/>
        <v/>
      </c>
      <c r="O2122" s="22" t="str">
        <f>_xlfn.IFNA((VLOOKUP(F2122,help!$C$2:$F$12,4,0))*(N2122*24),"")</f>
        <v/>
      </c>
      <c r="AP2122" s="17">
        <f t="shared" si="68"/>
        <v>0</v>
      </c>
    </row>
    <row r="2123" spans="2:42" ht="33" x14ac:dyDescent="0.25">
      <c r="B2123" s="13">
        <f>COUNTIFS($E$3:E2123,'تقرير منتج تام'!$E$4)</f>
        <v>8</v>
      </c>
      <c r="C2123" s="37"/>
      <c r="D2123" s="37"/>
      <c r="E2123" s="37"/>
      <c r="F2123" s="39"/>
      <c r="G2123" s="40"/>
      <c r="H2123" s="40"/>
      <c r="I2123" s="41"/>
      <c r="J2123" s="41"/>
      <c r="K2123" s="26" t="str">
        <f>_xlfn.IFNA(VLOOKUP(E2123,الاوردرات!$B$1:$C$600,2,0),"")</f>
        <v/>
      </c>
      <c r="L2123" s="52"/>
      <c r="N2123" s="21" t="str">
        <f t="shared" si="67"/>
        <v/>
      </c>
      <c r="O2123" s="22" t="str">
        <f>_xlfn.IFNA((VLOOKUP(F2123,help!$C$2:$F$12,4,0))*(N2123*24),"")</f>
        <v/>
      </c>
      <c r="AP2123" s="17">
        <f t="shared" si="68"/>
        <v>0</v>
      </c>
    </row>
    <row r="2124" spans="2:42" ht="33" x14ac:dyDescent="0.25">
      <c r="B2124" s="13">
        <f>COUNTIFS($E$3:E2124,'تقرير منتج تام'!$E$4)</f>
        <v>8</v>
      </c>
      <c r="C2124" s="37"/>
      <c r="D2124" s="37"/>
      <c r="E2124" s="37"/>
      <c r="F2124" s="39"/>
      <c r="G2124" s="40"/>
      <c r="H2124" s="40"/>
      <c r="I2124" s="41"/>
      <c r="J2124" s="41"/>
      <c r="K2124" s="26" t="str">
        <f>_xlfn.IFNA(VLOOKUP(E2124,الاوردرات!$B$1:$C$600,2,0),"")</f>
        <v/>
      </c>
      <c r="L2124" s="52"/>
      <c r="N2124" s="21" t="str">
        <f t="shared" si="67"/>
        <v/>
      </c>
      <c r="O2124" s="22" t="str">
        <f>_xlfn.IFNA((VLOOKUP(F2124,help!$C$2:$F$12,4,0))*(N2124*24),"")</f>
        <v/>
      </c>
      <c r="AP2124" s="17">
        <f t="shared" si="68"/>
        <v>0</v>
      </c>
    </row>
    <row r="2125" spans="2:42" ht="33" x14ac:dyDescent="0.25">
      <c r="B2125" s="13">
        <f>COUNTIFS($E$3:E2125,'تقرير منتج تام'!$E$4)</f>
        <v>8</v>
      </c>
      <c r="C2125" s="37"/>
      <c r="D2125" s="37"/>
      <c r="E2125" s="37"/>
      <c r="F2125" s="39"/>
      <c r="G2125" s="40"/>
      <c r="H2125" s="40"/>
      <c r="I2125" s="41"/>
      <c r="J2125" s="41"/>
      <c r="K2125" s="26" t="str">
        <f>_xlfn.IFNA(VLOOKUP(E2125,الاوردرات!$B$1:$C$600,2,0),"")</f>
        <v/>
      </c>
      <c r="L2125" s="52"/>
      <c r="N2125" s="21" t="str">
        <f t="shared" si="67"/>
        <v/>
      </c>
      <c r="O2125" s="22" t="str">
        <f>_xlfn.IFNA((VLOOKUP(F2125,help!$C$2:$F$12,4,0))*(N2125*24),"")</f>
        <v/>
      </c>
      <c r="AP2125" s="17">
        <f t="shared" si="68"/>
        <v>0</v>
      </c>
    </row>
    <row r="2126" spans="2:42" ht="33" x14ac:dyDescent="0.25">
      <c r="B2126" s="13">
        <f>COUNTIFS($E$3:E2126,'تقرير منتج تام'!$E$4)</f>
        <v>8</v>
      </c>
      <c r="C2126" s="37"/>
      <c r="D2126" s="37"/>
      <c r="E2126" s="37"/>
      <c r="F2126" s="39"/>
      <c r="G2126" s="40"/>
      <c r="H2126" s="40"/>
      <c r="I2126" s="41"/>
      <c r="J2126" s="41"/>
      <c r="K2126" s="26" t="str">
        <f>_xlfn.IFNA(VLOOKUP(E2126,الاوردرات!$B$1:$C$600,2,0),"")</f>
        <v/>
      </c>
      <c r="L2126" s="52"/>
      <c r="N2126" s="21" t="str">
        <f t="shared" si="67"/>
        <v/>
      </c>
      <c r="O2126" s="22" t="str">
        <f>_xlfn.IFNA((VLOOKUP(F2126,help!$C$2:$F$12,4,0))*(N2126*24),"")</f>
        <v/>
      </c>
      <c r="AP2126" s="17">
        <f t="shared" si="68"/>
        <v>0</v>
      </c>
    </row>
    <row r="2127" spans="2:42" ht="33" x14ac:dyDescent="0.25">
      <c r="B2127" s="13">
        <f>COUNTIFS($E$3:E2127,'تقرير منتج تام'!$E$4)</f>
        <v>8</v>
      </c>
      <c r="C2127" s="37"/>
      <c r="D2127" s="37"/>
      <c r="E2127" s="37"/>
      <c r="F2127" s="39"/>
      <c r="G2127" s="40"/>
      <c r="H2127" s="40"/>
      <c r="I2127" s="41"/>
      <c r="J2127" s="41"/>
      <c r="K2127" s="26" t="str">
        <f>_xlfn.IFNA(VLOOKUP(E2127,الاوردرات!$B$1:$C$600,2,0),"")</f>
        <v/>
      </c>
      <c r="L2127" s="52"/>
      <c r="N2127" s="21" t="str">
        <f t="shared" si="67"/>
        <v/>
      </c>
      <c r="O2127" s="22" t="str">
        <f>_xlfn.IFNA((VLOOKUP(F2127,help!$C$2:$F$12,4,0))*(N2127*24),"")</f>
        <v/>
      </c>
      <c r="AP2127" s="17">
        <f t="shared" si="68"/>
        <v>0</v>
      </c>
    </row>
    <row r="2128" spans="2:42" ht="33" x14ac:dyDescent="0.25">
      <c r="B2128" s="13">
        <f>COUNTIFS($E$3:E2128,'تقرير منتج تام'!$E$4)</f>
        <v>8</v>
      </c>
      <c r="C2128" s="37"/>
      <c r="D2128" s="37"/>
      <c r="E2128" s="37"/>
      <c r="F2128" s="39"/>
      <c r="G2128" s="40"/>
      <c r="H2128" s="40"/>
      <c r="I2128" s="41"/>
      <c r="J2128" s="41"/>
      <c r="K2128" s="26" t="str">
        <f>_xlfn.IFNA(VLOOKUP(E2128,الاوردرات!$B$1:$C$600,2,0),"")</f>
        <v/>
      </c>
      <c r="L2128" s="52"/>
      <c r="N2128" s="21" t="str">
        <f t="shared" si="67"/>
        <v/>
      </c>
      <c r="O2128" s="22" t="str">
        <f>_xlfn.IFNA((VLOOKUP(F2128,help!$C$2:$F$12,4,0))*(N2128*24),"")</f>
        <v/>
      </c>
      <c r="AP2128" s="17">
        <f t="shared" si="68"/>
        <v>0</v>
      </c>
    </row>
    <row r="2129" spans="2:42" ht="33" x14ac:dyDescent="0.25">
      <c r="B2129" s="13">
        <f>COUNTIFS($E$3:E2129,'تقرير منتج تام'!$E$4)</f>
        <v>8</v>
      </c>
      <c r="C2129" s="37"/>
      <c r="D2129" s="37"/>
      <c r="E2129" s="37"/>
      <c r="F2129" s="39"/>
      <c r="G2129" s="40"/>
      <c r="H2129" s="40"/>
      <c r="I2129" s="41"/>
      <c r="J2129" s="41"/>
      <c r="K2129" s="26" t="str">
        <f>_xlfn.IFNA(VLOOKUP(E2129,الاوردرات!$B$1:$C$600,2,0),"")</f>
        <v/>
      </c>
      <c r="L2129" s="52"/>
      <c r="N2129" s="21" t="str">
        <f t="shared" si="67"/>
        <v/>
      </c>
      <c r="O2129" s="22" t="str">
        <f>_xlfn.IFNA((VLOOKUP(F2129,help!$C$2:$F$12,4,0))*(N2129*24),"")</f>
        <v/>
      </c>
      <c r="AP2129" s="17">
        <f t="shared" si="68"/>
        <v>0</v>
      </c>
    </row>
    <row r="2130" spans="2:42" ht="33" x14ac:dyDescent="0.25">
      <c r="B2130" s="13">
        <f>COUNTIFS($E$3:E2130,'تقرير منتج تام'!$E$4)</f>
        <v>8</v>
      </c>
      <c r="C2130" s="37"/>
      <c r="D2130" s="37"/>
      <c r="E2130" s="37"/>
      <c r="F2130" s="39"/>
      <c r="G2130" s="40"/>
      <c r="H2130" s="40"/>
      <c r="I2130" s="41"/>
      <c r="J2130" s="41"/>
      <c r="K2130" s="26" t="str">
        <f>_xlfn.IFNA(VLOOKUP(E2130,الاوردرات!$B$1:$C$600,2,0),"")</f>
        <v/>
      </c>
      <c r="L2130" s="52"/>
      <c r="N2130" s="21" t="str">
        <f t="shared" si="67"/>
        <v/>
      </c>
      <c r="O2130" s="22" t="str">
        <f>_xlfn.IFNA((VLOOKUP(F2130,help!$C$2:$F$12,4,0))*(N2130*24),"")</f>
        <v/>
      </c>
      <c r="AP2130" s="17">
        <f t="shared" si="68"/>
        <v>0</v>
      </c>
    </row>
    <row r="2131" spans="2:42" ht="33" x14ac:dyDescent="0.25">
      <c r="B2131" s="13">
        <f>COUNTIFS($E$3:E2131,'تقرير منتج تام'!$E$4)</f>
        <v>8</v>
      </c>
      <c r="C2131" s="37"/>
      <c r="D2131" s="37"/>
      <c r="E2131" s="37"/>
      <c r="F2131" s="39"/>
      <c r="G2131" s="40"/>
      <c r="H2131" s="40"/>
      <c r="I2131" s="41"/>
      <c r="J2131" s="41"/>
      <c r="K2131" s="26" t="str">
        <f>_xlfn.IFNA(VLOOKUP(E2131,الاوردرات!$B$1:$C$600,2,0),"")</f>
        <v/>
      </c>
      <c r="L2131" s="52"/>
      <c r="N2131" s="21" t="str">
        <f t="shared" si="67"/>
        <v/>
      </c>
      <c r="O2131" s="22" t="str">
        <f>_xlfn.IFNA((VLOOKUP(F2131,help!$C$2:$F$12,4,0))*(N2131*24),"")</f>
        <v/>
      </c>
      <c r="AP2131" s="17">
        <f t="shared" si="68"/>
        <v>0</v>
      </c>
    </row>
    <row r="2132" spans="2:42" ht="33" x14ac:dyDescent="0.25">
      <c r="B2132" s="13">
        <f>COUNTIFS($E$3:E2132,'تقرير منتج تام'!$E$4)</f>
        <v>8</v>
      </c>
      <c r="C2132" s="37"/>
      <c r="D2132" s="37"/>
      <c r="E2132" s="37"/>
      <c r="F2132" s="39"/>
      <c r="G2132" s="40"/>
      <c r="H2132" s="40"/>
      <c r="I2132" s="41"/>
      <c r="J2132" s="41"/>
      <c r="K2132" s="26" t="str">
        <f>_xlfn.IFNA(VLOOKUP(E2132,الاوردرات!$B$1:$C$600,2,0),"")</f>
        <v/>
      </c>
      <c r="L2132" s="52"/>
      <c r="N2132" s="21" t="str">
        <f t="shared" si="67"/>
        <v/>
      </c>
      <c r="O2132" s="22" t="str">
        <f>_xlfn.IFNA((VLOOKUP(F2132,help!$C$2:$F$12,4,0))*(N2132*24),"")</f>
        <v/>
      </c>
      <c r="AP2132" s="17">
        <f t="shared" si="68"/>
        <v>0</v>
      </c>
    </row>
    <row r="2133" spans="2:42" ht="33" x14ac:dyDescent="0.25">
      <c r="B2133" s="13">
        <f>COUNTIFS($E$3:E2133,'تقرير منتج تام'!$E$4)</f>
        <v>8</v>
      </c>
      <c r="C2133" s="37"/>
      <c r="D2133" s="37"/>
      <c r="E2133" s="37"/>
      <c r="F2133" s="39"/>
      <c r="G2133" s="40"/>
      <c r="H2133" s="40"/>
      <c r="I2133" s="41"/>
      <c r="J2133" s="41"/>
      <c r="K2133" s="26" t="str">
        <f>_xlfn.IFNA(VLOOKUP(E2133,الاوردرات!$B$1:$C$600,2,0),"")</f>
        <v/>
      </c>
      <c r="L2133" s="52"/>
      <c r="N2133" s="21" t="str">
        <f t="shared" si="67"/>
        <v/>
      </c>
      <c r="O2133" s="22" t="str">
        <f>_xlfn.IFNA((VLOOKUP(F2133,help!$C$2:$F$12,4,0))*(N2133*24),"")</f>
        <v/>
      </c>
      <c r="AP2133" s="17">
        <f t="shared" si="68"/>
        <v>0</v>
      </c>
    </row>
    <row r="2134" spans="2:42" ht="33" x14ac:dyDescent="0.25">
      <c r="B2134" s="13">
        <f>COUNTIFS($E$3:E2134,'تقرير منتج تام'!$E$4)</f>
        <v>8</v>
      </c>
      <c r="C2134" s="37"/>
      <c r="D2134" s="37"/>
      <c r="E2134" s="37"/>
      <c r="F2134" s="39"/>
      <c r="G2134" s="40"/>
      <c r="H2134" s="40"/>
      <c r="I2134" s="41"/>
      <c r="J2134" s="41"/>
      <c r="K2134" s="26" t="str">
        <f>_xlfn.IFNA(VLOOKUP(E2134,الاوردرات!$B$1:$C$600,2,0),"")</f>
        <v/>
      </c>
      <c r="L2134" s="52"/>
      <c r="N2134" s="21" t="str">
        <f t="shared" si="67"/>
        <v/>
      </c>
      <c r="O2134" s="22" t="str">
        <f>_xlfn.IFNA((VLOOKUP(F2134,help!$C$2:$F$12,4,0))*(N2134*24),"")</f>
        <v/>
      </c>
      <c r="AP2134" s="17">
        <f t="shared" si="68"/>
        <v>0</v>
      </c>
    </row>
    <row r="2135" spans="2:42" ht="33" x14ac:dyDescent="0.25">
      <c r="B2135" s="13">
        <f>COUNTIFS($E$3:E2135,'تقرير منتج تام'!$E$4)</f>
        <v>8</v>
      </c>
      <c r="C2135" s="37"/>
      <c r="D2135" s="37"/>
      <c r="E2135" s="37"/>
      <c r="F2135" s="39"/>
      <c r="G2135" s="40"/>
      <c r="H2135" s="40"/>
      <c r="I2135" s="41"/>
      <c r="J2135" s="41"/>
      <c r="K2135" s="26" t="str">
        <f>_xlfn.IFNA(VLOOKUP(E2135,الاوردرات!$B$1:$C$600,2,0),"")</f>
        <v/>
      </c>
      <c r="L2135" s="52"/>
      <c r="N2135" s="21" t="str">
        <f t="shared" si="67"/>
        <v/>
      </c>
      <c r="O2135" s="22" t="str">
        <f>_xlfn.IFNA((VLOOKUP(F2135,help!$C$2:$F$12,4,0))*(N2135*24),"")</f>
        <v/>
      </c>
      <c r="AP2135" s="17">
        <f t="shared" si="68"/>
        <v>0</v>
      </c>
    </row>
    <row r="2136" spans="2:42" ht="33" x14ac:dyDescent="0.25">
      <c r="B2136" s="13">
        <f>COUNTIFS($E$3:E2136,'تقرير منتج تام'!$E$4)</f>
        <v>8</v>
      </c>
      <c r="C2136" s="37"/>
      <c r="D2136" s="37"/>
      <c r="E2136" s="37"/>
      <c r="F2136" s="39"/>
      <c r="G2136" s="40"/>
      <c r="H2136" s="40"/>
      <c r="I2136" s="41"/>
      <c r="J2136" s="41"/>
      <c r="K2136" s="26" t="str">
        <f>_xlfn.IFNA(VLOOKUP(E2136,الاوردرات!$B$1:$C$600,2,0),"")</f>
        <v/>
      </c>
      <c r="L2136" s="52"/>
      <c r="N2136" s="21" t="str">
        <f t="shared" si="67"/>
        <v/>
      </c>
      <c r="O2136" s="22" t="str">
        <f>_xlfn.IFNA((VLOOKUP(F2136,help!$C$2:$F$12,4,0))*(N2136*24),"")</f>
        <v/>
      </c>
      <c r="AP2136" s="17">
        <f t="shared" si="68"/>
        <v>0</v>
      </c>
    </row>
    <row r="2137" spans="2:42" ht="33" x14ac:dyDescent="0.25">
      <c r="B2137" s="13">
        <f>COUNTIFS($E$3:E2137,'تقرير منتج تام'!$E$4)</f>
        <v>8</v>
      </c>
      <c r="C2137" s="37"/>
      <c r="D2137" s="37"/>
      <c r="E2137" s="37"/>
      <c r="F2137" s="39"/>
      <c r="G2137" s="40"/>
      <c r="H2137" s="40"/>
      <c r="I2137" s="41"/>
      <c r="J2137" s="41"/>
      <c r="K2137" s="26" t="str">
        <f>_xlfn.IFNA(VLOOKUP(E2137,الاوردرات!$B$1:$C$600,2,0),"")</f>
        <v/>
      </c>
      <c r="L2137" s="52"/>
      <c r="N2137" s="21" t="str">
        <f t="shared" si="67"/>
        <v/>
      </c>
      <c r="O2137" s="22" t="str">
        <f>_xlfn.IFNA((VLOOKUP(F2137,help!$C$2:$F$12,4,0))*(N2137*24),"")</f>
        <v/>
      </c>
      <c r="AP2137" s="17">
        <f t="shared" si="68"/>
        <v>0</v>
      </c>
    </row>
    <row r="2138" spans="2:42" ht="33" x14ac:dyDescent="0.25">
      <c r="B2138" s="13">
        <f>COUNTIFS($E$3:E2138,'تقرير منتج تام'!$E$4)</f>
        <v>8</v>
      </c>
      <c r="C2138" s="37"/>
      <c r="D2138" s="37"/>
      <c r="E2138" s="37"/>
      <c r="F2138" s="39"/>
      <c r="G2138" s="40"/>
      <c r="H2138" s="40"/>
      <c r="I2138" s="41"/>
      <c r="J2138" s="41"/>
      <c r="K2138" s="26" t="str">
        <f>_xlfn.IFNA(VLOOKUP(E2138,الاوردرات!$B$1:$C$600,2,0),"")</f>
        <v/>
      </c>
      <c r="L2138" s="52"/>
      <c r="N2138" s="21" t="str">
        <f t="shared" si="67"/>
        <v/>
      </c>
      <c r="O2138" s="22" t="str">
        <f>_xlfn.IFNA((VLOOKUP(F2138,help!$C$2:$F$12,4,0))*(N2138*24),"")</f>
        <v/>
      </c>
      <c r="AP2138" s="17">
        <f t="shared" si="68"/>
        <v>0</v>
      </c>
    </row>
    <row r="2139" spans="2:42" ht="33" x14ac:dyDescent="0.25">
      <c r="B2139" s="13">
        <f>COUNTIFS($E$3:E2139,'تقرير منتج تام'!$E$4)</f>
        <v>8</v>
      </c>
      <c r="C2139" s="37"/>
      <c r="D2139" s="37"/>
      <c r="E2139" s="37"/>
      <c r="F2139" s="39"/>
      <c r="G2139" s="40"/>
      <c r="H2139" s="40"/>
      <c r="I2139" s="41"/>
      <c r="J2139" s="41"/>
      <c r="K2139" s="26" t="str">
        <f>_xlfn.IFNA(VLOOKUP(E2139,الاوردرات!$B$1:$C$600,2,0),"")</f>
        <v/>
      </c>
      <c r="L2139" s="52"/>
      <c r="N2139" s="21" t="str">
        <f t="shared" si="67"/>
        <v/>
      </c>
      <c r="O2139" s="22" t="str">
        <f>_xlfn.IFNA((VLOOKUP(F2139,help!$C$2:$F$12,4,0))*(N2139*24),"")</f>
        <v/>
      </c>
      <c r="AP2139" s="17">
        <f t="shared" si="68"/>
        <v>0</v>
      </c>
    </row>
    <row r="2140" spans="2:42" ht="33" x14ac:dyDescent="0.25">
      <c r="B2140" s="13">
        <f>COUNTIFS($E$3:E2140,'تقرير منتج تام'!$E$4)</f>
        <v>8</v>
      </c>
      <c r="C2140" s="37"/>
      <c r="D2140" s="37"/>
      <c r="E2140" s="37"/>
      <c r="F2140" s="39"/>
      <c r="G2140" s="40"/>
      <c r="H2140" s="40"/>
      <c r="I2140" s="41"/>
      <c r="J2140" s="41"/>
      <c r="K2140" s="26" t="str">
        <f>_xlfn.IFNA(VLOOKUP(E2140,الاوردرات!$B$1:$C$600,2,0),"")</f>
        <v/>
      </c>
      <c r="L2140" s="52"/>
      <c r="N2140" s="21" t="str">
        <f t="shared" si="67"/>
        <v/>
      </c>
      <c r="O2140" s="22" t="str">
        <f>_xlfn.IFNA((VLOOKUP(F2140,help!$C$2:$F$12,4,0))*(N2140*24),"")</f>
        <v/>
      </c>
      <c r="AP2140" s="17">
        <f t="shared" si="68"/>
        <v>0</v>
      </c>
    </row>
    <row r="2141" spans="2:42" ht="33" x14ac:dyDescent="0.25">
      <c r="B2141" s="13">
        <f>COUNTIFS($E$3:E2141,'تقرير منتج تام'!$E$4)</f>
        <v>8</v>
      </c>
      <c r="C2141" s="37"/>
      <c r="D2141" s="37"/>
      <c r="E2141" s="37"/>
      <c r="F2141" s="39"/>
      <c r="G2141" s="40"/>
      <c r="H2141" s="40"/>
      <c r="I2141" s="41"/>
      <c r="J2141" s="41"/>
      <c r="K2141" s="26" t="str">
        <f>_xlfn.IFNA(VLOOKUP(E2141,الاوردرات!$B$1:$C$600,2,0),"")</f>
        <v/>
      </c>
      <c r="L2141" s="52"/>
      <c r="N2141" s="21" t="str">
        <f t="shared" si="67"/>
        <v/>
      </c>
      <c r="O2141" s="22" t="str">
        <f>_xlfn.IFNA((VLOOKUP(F2141,help!$C$2:$F$12,4,0))*(N2141*24),"")</f>
        <v/>
      </c>
      <c r="AP2141" s="17">
        <f t="shared" si="68"/>
        <v>0</v>
      </c>
    </row>
    <row r="2142" spans="2:42" ht="33" x14ac:dyDescent="0.25">
      <c r="B2142" s="13">
        <f>COUNTIFS($E$3:E2142,'تقرير منتج تام'!$E$4)</f>
        <v>8</v>
      </c>
      <c r="C2142" s="37"/>
      <c r="D2142" s="37"/>
      <c r="E2142" s="37"/>
      <c r="F2142" s="39"/>
      <c r="G2142" s="40"/>
      <c r="H2142" s="40"/>
      <c r="I2142" s="41"/>
      <c r="J2142" s="41"/>
      <c r="K2142" s="26" t="str">
        <f>_xlfn.IFNA(VLOOKUP(E2142,الاوردرات!$B$1:$C$600,2,0),"")</f>
        <v/>
      </c>
      <c r="L2142" s="52"/>
      <c r="N2142" s="21" t="str">
        <f t="shared" si="67"/>
        <v/>
      </c>
      <c r="O2142" s="22" t="str">
        <f>_xlfn.IFNA((VLOOKUP(F2142,help!$C$2:$F$12,4,0))*(N2142*24),"")</f>
        <v/>
      </c>
      <c r="AP2142" s="17">
        <f t="shared" si="68"/>
        <v>0</v>
      </c>
    </row>
    <row r="2143" spans="2:42" ht="33" x14ac:dyDescent="0.25">
      <c r="B2143" s="13">
        <f>COUNTIFS($E$3:E2143,'تقرير منتج تام'!$E$4)</f>
        <v>8</v>
      </c>
      <c r="C2143" s="37"/>
      <c r="D2143" s="37"/>
      <c r="E2143" s="37"/>
      <c r="F2143" s="39"/>
      <c r="G2143" s="40"/>
      <c r="H2143" s="40"/>
      <c r="I2143" s="41"/>
      <c r="J2143" s="41"/>
      <c r="K2143" s="26" t="str">
        <f>_xlfn.IFNA(VLOOKUP(E2143,الاوردرات!$B$1:$C$600,2,0),"")</f>
        <v/>
      </c>
      <c r="L2143" s="52"/>
      <c r="N2143" s="21" t="str">
        <f t="shared" si="67"/>
        <v/>
      </c>
      <c r="O2143" s="22" t="str">
        <f>_xlfn.IFNA((VLOOKUP(F2143,help!$C$2:$F$12,4,0))*(N2143*24),"")</f>
        <v/>
      </c>
      <c r="AP2143" s="17">
        <f t="shared" si="68"/>
        <v>0</v>
      </c>
    </row>
    <row r="2144" spans="2:42" ht="33" x14ac:dyDescent="0.25">
      <c r="B2144" s="13">
        <f>COUNTIFS($E$3:E2144,'تقرير منتج تام'!$E$4)</f>
        <v>8</v>
      </c>
      <c r="C2144" s="37"/>
      <c r="D2144" s="37"/>
      <c r="E2144" s="37"/>
      <c r="F2144" s="39"/>
      <c r="G2144" s="40"/>
      <c r="H2144" s="40"/>
      <c r="I2144" s="41"/>
      <c r="J2144" s="41"/>
      <c r="K2144" s="26" t="str">
        <f>_xlfn.IFNA(VLOOKUP(E2144,الاوردرات!$B$1:$C$600,2,0),"")</f>
        <v/>
      </c>
      <c r="L2144" s="52"/>
      <c r="N2144" s="21" t="str">
        <f t="shared" si="67"/>
        <v/>
      </c>
      <c r="O2144" s="22" t="str">
        <f>_xlfn.IFNA((VLOOKUP(F2144,help!$C$2:$F$12,4,0))*(N2144*24),"")</f>
        <v/>
      </c>
      <c r="AP2144" s="17">
        <f t="shared" si="68"/>
        <v>0</v>
      </c>
    </row>
    <row r="2145" spans="2:42" ht="33" x14ac:dyDescent="0.25">
      <c r="B2145" s="13">
        <f>COUNTIFS($E$3:E2145,'تقرير منتج تام'!$E$4)</f>
        <v>8</v>
      </c>
      <c r="C2145" s="37"/>
      <c r="D2145" s="37"/>
      <c r="E2145" s="37"/>
      <c r="F2145" s="39"/>
      <c r="G2145" s="40"/>
      <c r="H2145" s="40"/>
      <c r="I2145" s="41"/>
      <c r="J2145" s="41"/>
      <c r="K2145" s="26" t="str">
        <f>_xlfn.IFNA(VLOOKUP(E2145,الاوردرات!$B$1:$C$600,2,0),"")</f>
        <v/>
      </c>
      <c r="L2145" s="52"/>
      <c r="N2145" s="21" t="str">
        <f t="shared" si="67"/>
        <v/>
      </c>
      <c r="O2145" s="22" t="str">
        <f>_xlfn.IFNA((VLOOKUP(F2145,help!$C$2:$F$12,4,0))*(N2145*24),"")</f>
        <v/>
      </c>
      <c r="AP2145" s="17">
        <f t="shared" si="68"/>
        <v>0</v>
      </c>
    </row>
    <row r="2146" spans="2:42" ht="33" x14ac:dyDescent="0.25">
      <c r="B2146" s="13">
        <f>COUNTIFS($E$3:E2146,'تقرير منتج تام'!$E$4)</f>
        <v>8</v>
      </c>
      <c r="C2146" s="37"/>
      <c r="D2146" s="37"/>
      <c r="E2146" s="37"/>
      <c r="F2146" s="39"/>
      <c r="G2146" s="40"/>
      <c r="H2146" s="40"/>
      <c r="I2146" s="41"/>
      <c r="J2146" s="41"/>
      <c r="K2146" s="26" t="str">
        <f>_xlfn.IFNA(VLOOKUP(E2146,الاوردرات!$B$1:$C$600,2,0),"")</f>
        <v/>
      </c>
      <c r="L2146" s="52"/>
      <c r="N2146" s="21" t="str">
        <f t="shared" si="67"/>
        <v/>
      </c>
      <c r="O2146" s="22" t="str">
        <f>_xlfn.IFNA((VLOOKUP(F2146,help!$C$2:$F$12,4,0))*(N2146*24),"")</f>
        <v/>
      </c>
      <c r="AP2146" s="17">
        <f t="shared" si="68"/>
        <v>0</v>
      </c>
    </row>
    <row r="2147" spans="2:42" ht="33" x14ac:dyDescent="0.25">
      <c r="B2147" s="13">
        <f>COUNTIFS($E$3:E2147,'تقرير منتج تام'!$E$4)</f>
        <v>8</v>
      </c>
      <c r="C2147" s="37"/>
      <c r="D2147" s="37"/>
      <c r="E2147" s="37"/>
      <c r="F2147" s="39"/>
      <c r="G2147" s="40"/>
      <c r="H2147" s="40"/>
      <c r="I2147" s="41"/>
      <c r="J2147" s="41"/>
      <c r="K2147" s="26" t="str">
        <f>_xlfn.IFNA(VLOOKUP(E2147,الاوردرات!$B$1:$C$600,2,0),"")</f>
        <v/>
      </c>
      <c r="L2147" s="52"/>
      <c r="N2147" s="21" t="str">
        <f t="shared" si="67"/>
        <v/>
      </c>
      <c r="O2147" s="22" t="str">
        <f>_xlfn.IFNA((VLOOKUP(F2147,help!$C$2:$F$12,4,0))*(N2147*24),"")</f>
        <v/>
      </c>
      <c r="AP2147" s="17">
        <f t="shared" si="68"/>
        <v>0</v>
      </c>
    </row>
    <row r="2148" spans="2:42" ht="33" x14ac:dyDescent="0.25">
      <c r="B2148" s="13">
        <f>COUNTIFS($E$3:E2148,'تقرير منتج تام'!$E$4)</f>
        <v>8</v>
      </c>
      <c r="C2148" s="37"/>
      <c r="D2148" s="37"/>
      <c r="E2148" s="37"/>
      <c r="F2148" s="39"/>
      <c r="G2148" s="40"/>
      <c r="H2148" s="40"/>
      <c r="I2148" s="41"/>
      <c r="J2148" s="41"/>
      <c r="K2148" s="26" t="str">
        <f>_xlfn.IFNA(VLOOKUP(E2148,الاوردرات!$B$1:$C$600,2,0),"")</f>
        <v/>
      </c>
      <c r="L2148" s="52"/>
      <c r="N2148" s="21" t="str">
        <f t="shared" si="67"/>
        <v/>
      </c>
      <c r="O2148" s="22" t="str">
        <f>_xlfn.IFNA((VLOOKUP(F2148,help!$C$2:$F$12,4,0))*(N2148*24),"")</f>
        <v/>
      </c>
      <c r="AP2148" s="17">
        <f t="shared" si="68"/>
        <v>0</v>
      </c>
    </row>
    <row r="2149" spans="2:42" ht="33" x14ac:dyDescent="0.25">
      <c r="B2149" s="13">
        <f>COUNTIFS($E$3:E2149,'تقرير منتج تام'!$E$4)</f>
        <v>8</v>
      </c>
      <c r="C2149" s="37"/>
      <c r="D2149" s="37"/>
      <c r="E2149" s="37"/>
      <c r="F2149" s="39"/>
      <c r="G2149" s="40"/>
      <c r="H2149" s="40"/>
      <c r="I2149" s="41"/>
      <c r="J2149" s="41"/>
      <c r="K2149" s="26" t="str">
        <f>_xlfn.IFNA(VLOOKUP(E2149,الاوردرات!$B$1:$C$600,2,0),"")</f>
        <v/>
      </c>
      <c r="L2149" s="52"/>
      <c r="N2149" s="21" t="str">
        <f t="shared" si="67"/>
        <v/>
      </c>
      <c r="O2149" s="22" t="str">
        <f>_xlfn.IFNA((VLOOKUP(F2149,help!$C$2:$F$12,4,0))*(N2149*24),"")</f>
        <v/>
      </c>
      <c r="AP2149" s="17">
        <f t="shared" si="68"/>
        <v>0</v>
      </c>
    </row>
    <row r="2150" spans="2:42" ht="33" x14ac:dyDescent="0.25">
      <c r="B2150" s="13">
        <f>COUNTIFS($E$3:E2150,'تقرير منتج تام'!$E$4)</f>
        <v>8</v>
      </c>
      <c r="C2150" s="37"/>
      <c r="D2150" s="37"/>
      <c r="E2150" s="37"/>
      <c r="F2150" s="39"/>
      <c r="G2150" s="40"/>
      <c r="H2150" s="40"/>
      <c r="I2150" s="41"/>
      <c r="J2150" s="41"/>
      <c r="K2150" s="26" t="str">
        <f>_xlfn.IFNA(VLOOKUP(E2150,الاوردرات!$B$1:$C$600,2,0),"")</f>
        <v/>
      </c>
      <c r="L2150" s="52"/>
      <c r="N2150" s="21" t="str">
        <f t="shared" si="67"/>
        <v/>
      </c>
      <c r="O2150" s="22" t="str">
        <f>_xlfn.IFNA((VLOOKUP(F2150,help!$C$2:$F$12,4,0))*(N2150*24),"")</f>
        <v/>
      </c>
      <c r="AP2150" s="17">
        <f t="shared" si="68"/>
        <v>0</v>
      </c>
    </row>
    <row r="2151" spans="2:42" ht="33" x14ac:dyDescent="0.25">
      <c r="B2151" s="13">
        <f>COUNTIFS($E$3:E2151,'تقرير منتج تام'!$E$4)</f>
        <v>8</v>
      </c>
      <c r="C2151" s="37"/>
      <c r="D2151" s="37"/>
      <c r="E2151" s="37"/>
      <c r="F2151" s="39"/>
      <c r="G2151" s="40"/>
      <c r="H2151" s="40"/>
      <c r="I2151" s="41"/>
      <c r="J2151" s="41"/>
      <c r="K2151" s="26" t="str">
        <f>_xlfn.IFNA(VLOOKUP(E2151,الاوردرات!$B$1:$C$600,2,0),"")</f>
        <v/>
      </c>
      <c r="L2151" s="52"/>
      <c r="N2151" s="21" t="str">
        <f t="shared" si="67"/>
        <v/>
      </c>
      <c r="O2151" s="22" t="str">
        <f>_xlfn.IFNA((VLOOKUP(F2151,help!$C$2:$F$12,4,0))*(N2151*24),"")</f>
        <v/>
      </c>
      <c r="AP2151" s="17">
        <f t="shared" si="68"/>
        <v>0</v>
      </c>
    </row>
    <row r="2152" spans="2:42" ht="33" x14ac:dyDescent="0.25">
      <c r="B2152" s="13">
        <f>COUNTIFS($E$3:E2152,'تقرير منتج تام'!$E$4)</f>
        <v>8</v>
      </c>
      <c r="C2152" s="37"/>
      <c r="D2152" s="37"/>
      <c r="E2152" s="37"/>
      <c r="F2152" s="39"/>
      <c r="G2152" s="40"/>
      <c r="H2152" s="40"/>
      <c r="I2152" s="41"/>
      <c r="J2152" s="41"/>
      <c r="K2152" s="26" t="str">
        <f>_xlfn.IFNA(VLOOKUP(E2152,الاوردرات!$B$1:$C$600,2,0),"")</f>
        <v/>
      </c>
      <c r="L2152" s="52"/>
      <c r="N2152" s="21" t="str">
        <f t="shared" si="67"/>
        <v/>
      </c>
      <c r="O2152" s="22" t="str">
        <f>_xlfn.IFNA((VLOOKUP(F2152,help!$C$2:$F$12,4,0))*(N2152*24),"")</f>
        <v/>
      </c>
      <c r="AP2152" s="17">
        <f t="shared" si="68"/>
        <v>0</v>
      </c>
    </row>
    <row r="2153" spans="2:42" ht="33" x14ac:dyDescent="0.25">
      <c r="B2153" s="13">
        <f>COUNTIFS($E$3:E2153,'تقرير منتج تام'!$E$4)</f>
        <v>8</v>
      </c>
      <c r="C2153" s="37"/>
      <c r="D2153" s="37"/>
      <c r="E2153" s="37"/>
      <c r="F2153" s="39"/>
      <c r="G2153" s="40"/>
      <c r="H2153" s="40"/>
      <c r="I2153" s="41"/>
      <c r="J2153" s="41"/>
      <c r="K2153" s="26" t="str">
        <f>_xlfn.IFNA(VLOOKUP(E2153,الاوردرات!$B$1:$C$600,2,0),"")</f>
        <v/>
      </c>
      <c r="L2153" s="52"/>
      <c r="N2153" s="21" t="str">
        <f t="shared" si="67"/>
        <v/>
      </c>
      <c r="O2153" s="22" t="str">
        <f>_xlfn.IFNA((VLOOKUP(F2153,help!$C$2:$F$12,4,0))*(N2153*24),"")</f>
        <v/>
      </c>
      <c r="AP2153" s="17">
        <f t="shared" si="68"/>
        <v>0</v>
      </c>
    </row>
    <row r="2154" spans="2:42" ht="33" x14ac:dyDescent="0.25">
      <c r="B2154" s="13">
        <f>COUNTIFS($E$3:E2154,'تقرير منتج تام'!$E$4)</f>
        <v>8</v>
      </c>
      <c r="C2154" s="37"/>
      <c r="D2154" s="37"/>
      <c r="E2154" s="37"/>
      <c r="F2154" s="39"/>
      <c r="G2154" s="40"/>
      <c r="H2154" s="40"/>
      <c r="I2154" s="41"/>
      <c r="J2154" s="41"/>
      <c r="K2154" s="26" t="str">
        <f>_xlfn.IFNA(VLOOKUP(E2154,الاوردرات!$B$1:$C$600,2,0),"")</f>
        <v/>
      </c>
      <c r="L2154" s="52"/>
      <c r="N2154" s="21" t="str">
        <f t="shared" si="67"/>
        <v/>
      </c>
      <c r="O2154" s="22" t="str">
        <f>_xlfn.IFNA((VLOOKUP(F2154,help!$C$2:$F$12,4,0))*(N2154*24),"")</f>
        <v/>
      </c>
      <c r="AP2154" s="17">
        <f t="shared" si="68"/>
        <v>0</v>
      </c>
    </row>
    <row r="2155" spans="2:42" ht="33" x14ac:dyDescent="0.25">
      <c r="B2155" s="13">
        <f>COUNTIFS($E$3:E2155,'تقرير منتج تام'!$E$4)</f>
        <v>8</v>
      </c>
      <c r="C2155" s="37"/>
      <c r="D2155" s="37"/>
      <c r="E2155" s="37"/>
      <c r="F2155" s="39"/>
      <c r="G2155" s="40"/>
      <c r="H2155" s="40"/>
      <c r="I2155" s="41"/>
      <c r="J2155" s="41"/>
      <c r="K2155" s="26" t="str">
        <f>_xlfn.IFNA(VLOOKUP(E2155,الاوردرات!$B$1:$C$600,2,0),"")</f>
        <v/>
      </c>
      <c r="L2155" s="52"/>
      <c r="N2155" s="21" t="str">
        <f t="shared" si="67"/>
        <v/>
      </c>
      <c r="O2155" s="22" t="str">
        <f>_xlfn.IFNA((VLOOKUP(F2155,help!$C$2:$F$12,4,0))*(N2155*24),"")</f>
        <v/>
      </c>
      <c r="AP2155" s="17">
        <f t="shared" si="68"/>
        <v>0</v>
      </c>
    </row>
    <row r="2156" spans="2:42" ht="33" x14ac:dyDescent="0.25">
      <c r="B2156" s="13">
        <f>COUNTIFS($E$3:E2156,'تقرير منتج تام'!$E$4)</f>
        <v>8</v>
      </c>
      <c r="C2156" s="37"/>
      <c r="D2156" s="37"/>
      <c r="E2156" s="37"/>
      <c r="F2156" s="39"/>
      <c r="G2156" s="40"/>
      <c r="H2156" s="40"/>
      <c r="I2156" s="41"/>
      <c r="J2156" s="41"/>
      <c r="K2156" s="26" t="str">
        <f>_xlfn.IFNA(VLOOKUP(E2156,الاوردرات!$B$1:$C$600,2,0),"")</f>
        <v/>
      </c>
      <c r="L2156" s="52"/>
      <c r="N2156" s="21" t="str">
        <f t="shared" si="67"/>
        <v/>
      </c>
      <c r="O2156" s="22" t="str">
        <f>_xlfn.IFNA((VLOOKUP(F2156,help!$C$2:$F$12,4,0))*(N2156*24),"")</f>
        <v/>
      </c>
      <c r="AP2156" s="17">
        <f t="shared" si="68"/>
        <v>0</v>
      </c>
    </row>
    <row r="2157" spans="2:42" ht="33" x14ac:dyDescent="0.25">
      <c r="B2157" s="13">
        <f>COUNTIFS($E$3:E2157,'تقرير منتج تام'!$E$4)</f>
        <v>8</v>
      </c>
      <c r="C2157" s="37"/>
      <c r="D2157" s="37"/>
      <c r="E2157" s="37"/>
      <c r="F2157" s="39"/>
      <c r="G2157" s="40"/>
      <c r="H2157" s="40"/>
      <c r="I2157" s="41"/>
      <c r="J2157" s="41"/>
      <c r="K2157" s="26" t="str">
        <f>_xlfn.IFNA(VLOOKUP(E2157,الاوردرات!$B$1:$C$600,2,0),"")</f>
        <v/>
      </c>
      <c r="L2157" s="52"/>
      <c r="N2157" s="21" t="str">
        <f t="shared" si="67"/>
        <v/>
      </c>
      <c r="O2157" s="22" t="str">
        <f>_xlfn.IFNA((VLOOKUP(F2157,help!$C$2:$F$12,4,0))*(N2157*24),"")</f>
        <v/>
      </c>
      <c r="AP2157" s="17">
        <f t="shared" si="68"/>
        <v>0</v>
      </c>
    </row>
    <row r="2158" spans="2:42" ht="33" x14ac:dyDescent="0.25">
      <c r="B2158" s="13">
        <f>COUNTIFS($E$3:E2158,'تقرير منتج تام'!$E$4)</f>
        <v>8</v>
      </c>
      <c r="C2158" s="37"/>
      <c r="D2158" s="37"/>
      <c r="E2158" s="37"/>
      <c r="F2158" s="39"/>
      <c r="G2158" s="40"/>
      <c r="H2158" s="40"/>
      <c r="I2158" s="41"/>
      <c r="J2158" s="41"/>
      <c r="K2158" s="26" t="str">
        <f>_xlfn.IFNA(VLOOKUP(E2158,الاوردرات!$B$1:$C$600,2,0),"")</f>
        <v/>
      </c>
      <c r="L2158" s="52"/>
      <c r="N2158" s="21" t="str">
        <f t="shared" si="67"/>
        <v/>
      </c>
      <c r="O2158" s="22" t="str">
        <f>_xlfn.IFNA((VLOOKUP(F2158,help!$C$2:$F$12,4,0))*(N2158*24),"")</f>
        <v/>
      </c>
      <c r="AP2158" s="17">
        <f t="shared" si="68"/>
        <v>0</v>
      </c>
    </row>
    <row r="2159" spans="2:42" ht="33" x14ac:dyDescent="0.25">
      <c r="B2159" s="13">
        <f>COUNTIFS($E$3:E2159,'تقرير منتج تام'!$E$4)</f>
        <v>8</v>
      </c>
      <c r="C2159" s="37"/>
      <c r="D2159" s="37"/>
      <c r="E2159" s="37"/>
      <c r="F2159" s="39"/>
      <c r="G2159" s="40"/>
      <c r="H2159" s="40"/>
      <c r="I2159" s="41"/>
      <c r="J2159" s="41"/>
      <c r="K2159" s="26" t="str">
        <f>_xlfn.IFNA(VLOOKUP(E2159,الاوردرات!$B$1:$C$600,2,0),"")</f>
        <v/>
      </c>
      <c r="L2159" s="52"/>
      <c r="N2159" s="21" t="str">
        <f t="shared" si="67"/>
        <v/>
      </c>
      <c r="O2159" s="22" t="str">
        <f>_xlfn.IFNA((VLOOKUP(F2159,help!$C$2:$F$12,4,0))*(N2159*24),"")</f>
        <v/>
      </c>
      <c r="AP2159" s="17">
        <f t="shared" si="68"/>
        <v>0</v>
      </c>
    </row>
    <row r="2160" spans="2:42" ht="33" x14ac:dyDescent="0.25">
      <c r="B2160" s="13">
        <f>COUNTIFS($E$3:E2160,'تقرير منتج تام'!$E$4)</f>
        <v>8</v>
      </c>
      <c r="C2160" s="37"/>
      <c r="D2160" s="37"/>
      <c r="E2160" s="37"/>
      <c r="F2160" s="39"/>
      <c r="G2160" s="40"/>
      <c r="H2160" s="40"/>
      <c r="I2160" s="41"/>
      <c r="J2160" s="41"/>
      <c r="K2160" s="26" t="str">
        <f>_xlfn.IFNA(VLOOKUP(E2160,الاوردرات!$B$1:$C$600,2,0),"")</f>
        <v/>
      </c>
      <c r="L2160" s="52"/>
      <c r="N2160" s="21" t="str">
        <f t="shared" si="67"/>
        <v/>
      </c>
      <c r="O2160" s="22" t="str">
        <f>_xlfn.IFNA((VLOOKUP(F2160,help!$C$2:$F$12,4,0))*(N2160*24),"")</f>
        <v/>
      </c>
      <c r="AP2160" s="17">
        <f t="shared" si="68"/>
        <v>0</v>
      </c>
    </row>
    <row r="2161" spans="2:42" ht="33" x14ac:dyDescent="0.25">
      <c r="B2161" s="13">
        <f>COUNTIFS($E$3:E2161,'تقرير منتج تام'!$E$4)</f>
        <v>8</v>
      </c>
      <c r="C2161" s="37"/>
      <c r="D2161" s="37"/>
      <c r="E2161" s="37"/>
      <c r="F2161" s="39"/>
      <c r="G2161" s="40"/>
      <c r="H2161" s="40"/>
      <c r="I2161" s="41"/>
      <c r="J2161" s="41"/>
      <c r="K2161" s="26" t="str">
        <f>_xlfn.IFNA(VLOOKUP(E2161,الاوردرات!$B$1:$C$600,2,0),"")</f>
        <v/>
      </c>
      <c r="L2161" s="52"/>
      <c r="N2161" s="21" t="str">
        <f t="shared" si="67"/>
        <v/>
      </c>
      <c r="O2161" s="22" t="str">
        <f>_xlfn.IFNA((VLOOKUP(F2161,help!$C$2:$F$12,4,0))*(N2161*24),"")</f>
        <v/>
      </c>
      <c r="AP2161" s="17">
        <f t="shared" si="68"/>
        <v>0</v>
      </c>
    </row>
    <row r="2162" spans="2:42" ht="33" x14ac:dyDescent="0.25">
      <c r="B2162" s="13">
        <f>COUNTIFS($E$3:E2162,'تقرير منتج تام'!$E$4)</f>
        <v>8</v>
      </c>
      <c r="C2162" s="37"/>
      <c r="D2162" s="37"/>
      <c r="E2162" s="37"/>
      <c r="F2162" s="39"/>
      <c r="G2162" s="40"/>
      <c r="H2162" s="40"/>
      <c r="I2162" s="41"/>
      <c r="J2162" s="41"/>
      <c r="K2162" s="26" t="str">
        <f>_xlfn.IFNA(VLOOKUP(E2162,الاوردرات!$B$1:$C$600,2,0),"")</f>
        <v/>
      </c>
      <c r="L2162" s="52"/>
      <c r="N2162" s="21" t="str">
        <f t="shared" si="67"/>
        <v/>
      </c>
      <c r="O2162" s="22" t="str">
        <f>_xlfn.IFNA((VLOOKUP(F2162,help!$C$2:$F$12,4,0))*(N2162*24),"")</f>
        <v/>
      </c>
      <c r="AP2162" s="17">
        <f t="shared" si="68"/>
        <v>0</v>
      </c>
    </row>
    <row r="2163" spans="2:42" ht="33" x14ac:dyDescent="0.25">
      <c r="B2163" s="13">
        <f>COUNTIFS($E$3:E2163,'تقرير منتج تام'!$E$4)</f>
        <v>8</v>
      </c>
      <c r="C2163" s="37"/>
      <c r="D2163" s="37"/>
      <c r="E2163" s="37"/>
      <c r="F2163" s="39"/>
      <c r="G2163" s="40"/>
      <c r="H2163" s="40"/>
      <c r="I2163" s="41"/>
      <c r="J2163" s="41"/>
      <c r="K2163" s="26" t="str">
        <f>_xlfn.IFNA(VLOOKUP(E2163,الاوردرات!$B$1:$C$600,2,0),"")</f>
        <v/>
      </c>
      <c r="L2163" s="52"/>
      <c r="N2163" s="21" t="str">
        <f t="shared" si="67"/>
        <v/>
      </c>
      <c r="O2163" s="22" t="str">
        <f>_xlfn.IFNA((VLOOKUP(F2163,help!$C$2:$F$12,4,0))*(N2163*24),"")</f>
        <v/>
      </c>
      <c r="AP2163" s="17">
        <f t="shared" si="68"/>
        <v>0</v>
      </c>
    </row>
    <row r="2164" spans="2:42" ht="33" x14ac:dyDescent="0.25">
      <c r="B2164" s="13">
        <f>COUNTIFS($E$3:E2164,'تقرير منتج تام'!$E$4)</f>
        <v>8</v>
      </c>
      <c r="C2164" s="37"/>
      <c r="D2164" s="37"/>
      <c r="E2164" s="37"/>
      <c r="F2164" s="39"/>
      <c r="G2164" s="40"/>
      <c r="H2164" s="40"/>
      <c r="I2164" s="41"/>
      <c r="J2164" s="41"/>
      <c r="K2164" s="26" t="str">
        <f>_xlfn.IFNA(VLOOKUP(E2164,الاوردرات!$B$1:$C$600,2,0),"")</f>
        <v/>
      </c>
      <c r="L2164" s="52"/>
      <c r="N2164" s="21" t="str">
        <f t="shared" si="67"/>
        <v/>
      </c>
      <c r="O2164" s="22" t="str">
        <f>_xlfn.IFNA((VLOOKUP(F2164,help!$C$2:$F$12,4,0))*(N2164*24),"")</f>
        <v/>
      </c>
      <c r="AP2164" s="17">
        <f t="shared" si="68"/>
        <v>0</v>
      </c>
    </row>
    <row r="2165" spans="2:42" ht="33" x14ac:dyDescent="0.25">
      <c r="B2165" s="13">
        <f>COUNTIFS($E$3:E2165,'تقرير منتج تام'!$E$4)</f>
        <v>8</v>
      </c>
      <c r="C2165" s="37"/>
      <c r="D2165" s="37"/>
      <c r="E2165" s="37"/>
      <c r="F2165" s="39"/>
      <c r="G2165" s="40"/>
      <c r="H2165" s="40"/>
      <c r="I2165" s="41"/>
      <c r="J2165" s="41"/>
      <c r="K2165" s="26" t="str">
        <f>_xlfn.IFNA(VLOOKUP(E2165,الاوردرات!$B$1:$C$600,2,0),"")</f>
        <v/>
      </c>
      <c r="L2165" s="52"/>
      <c r="N2165" s="21" t="str">
        <f t="shared" si="67"/>
        <v/>
      </c>
      <c r="O2165" s="22" t="str">
        <f>_xlfn.IFNA((VLOOKUP(F2165,help!$C$2:$F$12,4,0))*(N2165*24),"")</f>
        <v/>
      </c>
      <c r="AP2165" s="17">
        <f t="shared" si="68"/>
        <v>0</v>
      </c>
    </row>
    <row r="2166" spans="2:42" ht="33" x14ac:dyDescent="0.25">
      <c r="B2166" s="13">
        <f>COUNTIFS($E$3:E2166,'تقرير منتج تام'!$E$4)</f>
        <v>8</v>
      </c>
      <c r="C2166" s="37"/>
      <c r="D2166" s="37"/>
      <c r="E2166" s="37"/>
      <c r="F2166" s="39"/>
      <c r="G2166" s="40"/>
      <c r="H2166" s="40"/>
      <c r="I2166" s="41"/>
      <c r="J2166" s="41"/>
      <c r="K2166" s="26" t="str">
        <f>_xlfn.IFNA(VLOOKUP(E2166,الاوردرات!$B$1:$C$600,2,0),"")</f>
        <v/>
      </c>
      <c r="L2166" s="52"/>
      <c r="N2166" s="21" t="str">
        <f t="shared" si="67"/>
        <v/>
      </c>
      <c r="O2166" s="22" t="str">
        <f>_xlfn.IFNA((VLOOKUP(F2166,help!$C$2:$F$12,4,0))*(N2166*24),"")</f>
        <v/>
      </c>
      <c r="AP2166" s="17">
        <f t="shared" si="68"/>
        <v>0</v>
      </c>
    </row>
    <row r="2167" spans="2:42" ht="33" x14ac:dyDescent="0.25">
      <c r="B2167" s="13">
        <f>COUNTIFS($E$3:E2167,'تقرير منتج تام'!$E$4)</f>
        <v>8</v>
      </c>
      <c r="C2167" s="37"/>
      <c r="D2167" s="37"/>
      <c r="E2167" s="37"/>
      <c r="F2167" s="39"/>
      <c r="G2167" s="40"/>
      <c r="H2167" s="40"/>
      <c r="I2167" s="41"/>
      <c r="J2167" s="41"/>
      <c r="K2167" s="26" t="str">
        <f>_xlfn.IFNA(VLOOKUP(E2167,الاوردرات!$B$1:$C$600,2,0),"")</f>
        <v/>
      </c>
      <c r="L2167" s="52"/>
      <c r="N2167" s="21" t="str">
        <f t="shared" ref="N2167:N2230" si="69">IF(I2167&lt;&gt;"",J2167-I2167,"")</f>
        <v/>
      </c>
      <c r="O2167" s="22" t="str">
        <f>_xlfn.IFNA((VLOOKUP(F2167,help!$C$2:$F$12,4,0))*(N2167*24),"")</f>
        <v/>
      </c>
      <c r="AP2167" s="17">
        <f t="shared" si="68"/>
        <v>0</v>
      </c>
    </row>
    <row r="2168" spans="2:42" ht="33" x14ac:dyDescent="0.25">
      <c r="B2168" s="13">
        <f>COUNTIFS($E$3:E2168,'تقرير منتج تام'!$E$4)</f>
        <v>8</v>
      </c>
      <c r="C2168" s="37"/>
      <c r="D2168" s="37"/>
      <c r="E2168" s="37"/>
      <c r="F2168" s="39"/>
      <c r="G2168" s="40"/>
      <c r="H2168" s="40"/>
      <c r="I2168" s="41"/>
      <c r="J2168" s="41"/>
      <c r="K2168" s="26" t="str">
        <f>_xlfn.IFNA(VLOOKUP(E2168,الاوردرات!$B$1:$C$600,2,0),"")</f>
        <v/>
      </c>
      <c r="L2168" s="52"/>
      <c r="N2168" s="21" t="str">
        <f t="shared" si="69"/>
        <v/>
      </c>
      <c r="O2168" s="22" t="str">
        <f>_xlfn.IFNA((VLOOKUP(F2168,help!$C$2:$F$12,4,0))*(N2168*24),"")</f>
        <v/>
      </c>
      <c r="AP2168" s="17">
        <f t="shared" si="68"/>
        <v>0</v>
      </c>
    </row>
    <row r="2169" spans="2:42" ht="33" x14ac:dyDescent="0.25">
      <c r="B2169" s="13">
        <f>COUNTIFS($E$3:E2169,'تقرير منتج تام'!$E$4)</f>
        <v>8</v>
      </c>
      <c r="C2169" s="37"/>
      <c r="D2169" s="37"/>
      <c r="E2169" s="37"/>
      <c r="F2169" s="39"/>
      <c r="G2169" s="40"/>
      <c r="H2169" s="40"/>
      <c r="I2169" s="41"/>
      <c r="J2169" s="41"/>
      <c r="K2169" s="26" t="str">
        <f>_xlfn.IFNA(VLOOKUP(E2169,الاوردرات!$B$1:$C$600,2,0),"")</f>
        <v/>
      </c>
      <c r="L2169" s="52"/>
      <c r="N2169" s="21" t="str">
        <f t="shared" si="69"/>
        <v/>
      </c>
      <c r="O2169" s="22" t="str">
        <f>_xlfn.IFNA((VLOOKUP(F2169,help!$C$2:$F$12,4,0))*(N2169*24),"")</f>
        <v/>
      </c>
      <c r="AP2169" s="17">
        <f t="shared" si="68"/>
        <v>0</v>
      </c>
    </row>
    <row r="2170" spans="2:42" ht="33" x14ac:dyDescent="0.25">
      <c r="B2170" s="13">
        <f>COUNTIFS($E$3:E2170,'تقرير منتج تام'!$E$4)</f>
        <v>8</v>
      </c>
      <c r="C2170" s="37"/>
      <c r="D2170" s="37"/>
      <c r="E2170" s="37"/>
      <c r="F2170" s="39"/>
      <c r="G2170" s="40"/>
      <c r="H2170" s="40"/>
      <c r="I2170" s="41"/>
      <c r="J2170" s="41"/>
      <c r="K2170" s="26" t="str">
        <f>_xlfn.IFNA(VLOOKUP(E2170,الاوردرات!$B$1:$C$600,2,0),"")</f>
        <v/>
      </c>
      <c r="L2170" s="52"/>
      <c r="N2170" s="21" t="str">
        <f t="shared" si="69"/>
        <v/>
      </c>
      <c r="O2170" s="22" t="str">
        <f>_xlfn.IFNA((VLOOKUP(F2170,help!$C$2:$F$12,4,0))*(N2170*24),"")</f>
        <v/>
      </c>
      <c r="AP2170" s="17">
        <f t="shared" si="68"/>
        <v>0</v>
      </c>
    </row>
    <row r="2171" spans="2:42" ht="33" x14ac:dyDescent="0.25">
      <c r="B2171" s="13">
        <f>COUNTIFS($E$3:E2171,'تقرير منتج تام'!$E$4)</f>
        <v>8</v>
      </c>
      <c r="C2171" s="37"/>
      <c r="D2171" s="37"/>
      <c r="E2171" s="37"/>
      <c r="F2171" s="39"/>
      <c r="G2171" s="40"/>
      <c r="H2171" s="40"/>
      <c r="I2171" s="41"/>
      <c r="J2171" s="41"/>
      <c r="K2171" s="26" t="str">
        <f>_xlfn.IFNA(VLOOKUP(E2171,الاوردرات!$B$1:$C$600,2,0),"")</f>
        <v/>
      </c>
      <c r="L2171" s="52"/>
      <c r="N2171" s="21" t="str">
        <f t="shared" si="69"/>
        <v/>
      </c>
      <c r="O2171" s="22" t="str">
        <f>_xlfn.IFNA((VLOOKUP(F2171,help!$C$2:$F$12,4,0))*(N2171*24),"")</f>
        <v/>
      </c>
      <c r="AP2171" s="17">
        <f t="shared" si="68"/>
        <v>0</v>
      </c>
    </row>
    <row r="2172" spans="2:42" ht="33" x14ac:dyDescent="0.25">
      <c r="B2172" s="13">
        <f>COUNTIFS($E$3:E2172,'تقرير منتج تام'!$E$4)</f>
        <v>8</v>
      </c>
      <c r="C2172" s="37"/>
      <c r="D2172" s="37"/>
      <c r="E2172" s="37"/>
      <c r="F2172" s="39"/>
      <c r="G2172" s="40"/>
      <c r="H2172" s="40"/>
      <c r="I2172" s="41"/>
      <c r="J2172" s="41"/>
      <c r="K2172" s="26" t="str">
        <f>_xlfn.IFNA(VLOOKUP(E2172,الاوردرات!$B$1:$C$600,2,0),"")</f>
        <v/>
      </c>
      <c r="L2172" s="52"/>
      <c r="N2172" s="21" t="str">
        <f t="shared" si="69"/>
        <v/>
      </c>
      <c r="O2172" s="22" t="str">
        <f>_xlfn.IFNA((VLOOKUP(F2172,help!$C$2:$F$12,4,0))*(N2172*24),"")</f>
        <v/>
      </c>
      <c r="AP2172" s="17">
        <f t="shared" si="68"/>
        <v>0</v>
      </c>
    </row>
    <row r="2173" spans="2:42" ht="33" x14ac:dyDescent="0.25">
      <c r="B2173" s="13">
        <f>COUNTIFS($E$3:E2173,'تقرير منتج تام'!$E$4)</f>
        <v>8</v>
      </c>
      <c r="C2173" s="37"/>
      <c r="D2173" s="37"/>
      <c r="E2173" s="37"/>
      <c r="F2173" s="39"/>
      <c r="G2173" s="40"/>
      <c r="H2173" s="40"/>
      <c r="I2173" s="41"/>
      <c r="J2173" s="41"/>
      <c r="K2173" s="26" t="str">
        <f>_xlfn.IFNA(VLOOKUP(E2173,الاوردرات!$B$1:$C$600,2,0),"")</f>
        <v/>
      </c>
      <c r="L2173" s="52"/>
      <c r="N2173" s="21" t="str">
        <f t="shared" si="69"/>
        <v/>
      </c>
      <c r="O2173" s="22" t="str">
        <f>_xlfn.IFNA((VLOOKUP(F2173,help!$C$2:$F$12,4,0))*(N2173*24),"")</f>
        <v/>
      </c>
      <c r="AP2173" s="17">
        <f t="shared" si="68"/>
        <v>0</v>
      </c>
    </row>
    <row r="2174" spans="2:42" ht="33" x14ac:dyDescent="0.25">
      <c r="B2174" s="13">
        <f>COUNTIFS($E$3:E2174,'تقرير منتج تام'!$E$4)</f>
        <v>8</v>
      </c>
      <c r="C2174" s="37"/>
      <c r="D2174" s="37"/>
      <c r="E2174" s="37"/>
      <c r="F2174" s="39"/>
      <c r="G2174" s="40"/>
      <c r="H2174" s="40"/>
      <c r="I2174" s="41"/>
      <c r="J2174" s="41"/>
      <c r="K2174" s="26" t="str">
        <f>_xlfn.IFNA(VLOOKUP(E2174,الاوردرات!$B$1:$C$600,2,0),"")</f>
        <v/>
      </c>
      <c r="L2174" s="52"/>
      <c r="N2174" s="21" t="str">
        <f t="shared" si="69"/>
        <v/>
      </c>
      <c r="O2174" s="22" t="str">
        <f>_xlfn.IFNA((VLOOKUP(F2174,help!$C$2:$F$12,4,0))*(N2174*24),"")</f>
        <v/>
      </c>
      <c r="AP2174" s="17">
        <f t="shared" si="68"/>
        <v>0</v>
      </c>
    </row>
    <row r="2175" spans="2:42" ht="33" x14ac:dyDescent="0.25">
      <c r="B2175" s="13">
        <f>COUNTIFS($E$3:E2175,'تقرير منتج تام'!$E$4)</f>
        <v>8</v>
      </c>
      <c r="C2175" s="37"/>
      <c r="D2175" s="37"/>
      <c r="E2175" s="37"/>
      <c r="F2175" s="39"/>
      <c r="G2175" s="40"/>
      <c r="H2175" s="40"/>
      <c r="I2175" s="41"/>
      <c r="J2175" s="41"/>
      <c r="K2175" s="26" t="str">
        <f>_xlfn.IFNA(VLOOKUP(E2175,الاوردرات!$B$1:$C$600,2,0),"")</f>
        <v/>
      </c>
      <c r="L2175" s="52"/>
      <c r="N2175" s="21" t="str">
        <f t="shared" si="69"/>
        <v/>
      </c>
      <c r="O2175" s="22" t="str">
        <f>_xlfn.IFNA((VLOOKUP(F2175,help!$C$2:$F$12,4,0))*(N2175*24),"")</f>
        <v/>
      </c>
      <c r="AP2175" s="17">
        <f t="shared" si="68"/>
        <v>0</v>
      </c>
    </row>
    <row r="2176" spans="2:42" ht="33" x14ac:dyDescent="0.25">
      <c r="B2176" s="13">
        <f>COUNTIFS($E$3:E2176,'تقرير منتج تام'!$E$4)</f>
        <v>8</v>
      </c>
      <c r="C2176" s="37"/>
      <c r="D2176" s="37"/>
      <c r="E2176" s="37"/>
      <c r="F2176" s="39"/>
      <c r="G2176" s="40"/>
      <c r="H2176" s="40"/>
      <c r="I2176" s="41"/>
      <c r="J2176" s="41"/>
      <c r="K2176" s="26" t="str">
        <f>_xlfn.IFNA(VLOOKUP(E2176,الاوردرات!$B$1:$C$600,2,0),"")</f>
        <v/>
      </c>
      <c r="L2176" s="52"/>
      <c r="N2176" s="21" t="str">
        <f t="shared" si="69"/>
        <v/>
      </c>
      <c r="O2176" s="22" t="str">
        <f>_xlfn.IFNA((VLOOKUP(F2176,help!$C$2:$F$12,4,0))*(N2176*24),"")</f>
        <v/>
      </c>
      <c r="AP2176" s="17">
        <f t="shared" si="68"/>
        <v>0</v>
      </c>
    </row>
    <row r="2177" spans="2:42" ht="33" x14ac:dyDescent="0.25">
      <c r="B2177" s="13">
        <f>COUNTIFS($E$3:E2177,'تقرير منتج تام'!$E$4)</f>
        <v>8</v>
      </c>
      <c r="C2177" s="37"/>
      <c r="D2177" s="37"/>
      <c r="E2177" s="37"/>
      <c r="F2177" s="39"/>
      <c r="G2177" s="40"/>
      <c r="H2177" s="40"/>
      <c r="I2177" s="41"/>
      <c r="J2177" s="41"/>
      <c r="K2177" s="26" t="str">
        <f>_xlfn.IFNA(VLOOKUP(E2177,الاوردرات!$B$1:$C$600,2,0),"")</f>
        <v/>
      </c>
      <c r="L2177" s="52"/>
      <c r="N2177" s="21" t="str">
        <f t="shared" si="69"/>
        <v/>
      </c>
      <c r="O2177" s="22" t="str">
        <f>_xlfn.IFNA((VLOOKUP(F2177,help!$C$2:$F$12,4,0))*(N2177*24),"")</f>
        <v/>
      </c>
      <c r="AP2177" s="17">
        <f t="shared" si="68"/>
        <v>0</v>
      </c>
    </row>
    <row r="2178" spans="2:42" ht="33" x14ac:dyDescent="0.25">
      <c r="B2178" s="13">
        <f>COUNTIFS($E$3:E2178,'تقرير منتج تام'!$E$4)</f>
        <v>8</v>
      </c>
      <c r="C2178" s="37"/>
      <c r="D2178" s="37"/>
      <c r="E2178" s="37"/>
      <c r="F2178" s="39"/>
      <c r="G2178" s="40"/>
      <c r="H2178" s="40"/>
      <c r="I2178" s="41"/>
      <c r="J2178" s="41"/>
      <c r="K2178" s="26" t="str">
        <f>_xlfn.IFNA(VLOOKUP(E2178,الاوردرات!$B$1:$C$600,2,0),"")</f>
        <v/>
      </c>
      <c r="L2178" s="52"/>
      <c r="N2178" s="21" t="str">
        <f t="shared" si="69"/>
        <v/>
      </c>
      <c r="O2178" s="22" t="str">
        <f>_xlfn.IFNA((VLOOKUP(F2178,help!$C$2:$F$12,4,0))*(N2178*24),"")</f>
        <v/>
      </c>
      <c r="AP2178" s="17">
        <f t="shared" si="68"/>
        <v>0</v>
      </c>
    </row>
    <row r="2179" spans="2:42" ht="33" x14ac:dyDescent="0.25">
      <c r="B2179" s="13">
        <f>COUNTIFS($E$3:E2179,'تقرير منتج تام'!$E$4)</f>
        <v>8</v>
      </c>
      <c r="C2179" s="37"/>
      <c r="D2179" s="37"/>
      <c r="E2179" s="37"/>
      <c r="F2179" s="39"/>
      <c r="G2179" s="40"/>
      <c r="H2179" s="40"/>
      <c r="I2179" s="41"/>
      <c r="J2179" s="41"/>
      <c r="K2179" s="26" t="str">
        <f>_xlfn.IFNA(VLOOKUP(E2179,الاوردرات!$B$1:$C$600,2,0),"")</f>
        <v/>
      </c>
      <c r="L2179" s="52"/>
      <c r="N2179" s="21" t="str">
        <f t="shared" si="69"/>
        <v/>
      </c>
      <c r="O2179" s="22" t="str">
        <f>_xlfn.IFNA((VLOOKUP(F2179,help!$C$2:$F$12,4,0))*(N2179*24),"")</f>
        <v/>
      </c>
      <c r="AP2179" s="17">
        <f t="shared" si="68"/>
        <v>0</v>
      </c>
    </row>
    <row r="2180" spans="2:42" ht="33" x14ac:dyDescent="0.25">
      <c r="B2180" s="13">
        <f>COUNTIFS($E$3:E2180,'تقرير منتج تام'!$E$4)</f>
        <v>8</v>
      </c>
      <c r="C2180" s="37"/>
      <c r="D2180" s="37"/>
      <c r="E2180" s="37"/>
      <c r="F2180" s="39"/>
      <c r="G2180" s="40"/>
      <c r="H2180" s="40"/>
      <c r="I2180" s="41"/>
      <c r="J2180" s="41"/>
      <c r="K2180" s="26" t="str">
        <f>_xlfn.IFNA(VLOOKUP(E2180,الاوردرات!$B$1:$C$600,2,0),"")</f>
        <v/>
      </c>
      <c r="L2180" s="52"/>
      <c r="N2180" s="21" t="str">
        <f t="shared" si="69"/>
        <v/>
      </c>
      <c r="O2180" s="22" t="str">
        <f>_xlfn.IFNA((VLOOKUP(F2180,help!$C$2:$F$12,4,0))*(N2180*24),"")</f>
        <v/>
      </c>
      <c r="AP2180" s="17">
        <f t="shared" ref="AP2180:AP2243" si="70">D2180</f>
        <v>0</v>
      </c>
    </row>
    <row r="2181" spans="2:42" ht="33" x14ac:dyDescent="0.25">
      <c r="B2181" s="13">
        <f>COUNTIFS($E$3:E2181,'تقرير منتج تام'!$E$4)</f>
        <v>8</v>
      </c>
      <c r="C2181" s="37"/>
      <c r="D2181" s="37"/>
      <c r="E2181" s="37"/>
      <c r="F2181" s="39"/>
      <c r="G2181" s="40"/>
      <c r="H2181" s="40"/>
      <c r="I2181" s="41"/>
      <c r="J2181" s="41"/>
      <c r="K2181" s="26" t="str">
        <f>_xlfn.IFNA(VLOOKUP(E2181,الاوردرات!$B$1:$C$600,2,0),"")</f>
        <v/>
      </c>
      <c r="L2181" s="52"/>
      <c r="N2181" s="21" t="str">
        <f t="shared" si="69"/>
        <v/>
      </c>
      <c r="O2181" s="22" t="str">
        <f>_xlfn.IFNA((VLOOKUP(F2181,help!$C$2:$F$12,4,0))*(N2181*24),"")</f>
        <v/>
      </c>
      <c r="AP2181" s="17">
        <f t="shared" si="70"/>
        <v>0</v>
      </c>
    </row>
    <row r="2182" spans="2:42" ht="33" x14ac:dyDescent="0.25">
      <c r="B2182" s="13">
        <f>COUNTIFS($E$3:E2182,'تقرير منتج تام'!$E$4)</f>
        <v>8</v>
      </c>
      <c r="C2182" s="37"/>
      <c r="D2182" s="37"/>
      <c r="E2182" s="37"/>
      <c r="F2182" s="39"/>
      <c r="G2182" s="40"/>
      <c r="H2182" s="40"/>
      <c r="I2182" s="41"/>
      <c r="J2182" s="41"/>
      <c r="K2182" s="26" t="str">
        <f>_xlfn.IFNA(VLOOKUP(E2182,الاوردرات!$B$1:$C$600,2,0),"")</f>
        <v/>
      </c>
      <c r="L2182" s="52"/>
      <c r="N2182" s="21" t="str">
        <f t="shared" si="69"/>
        <v/>
      </c>
      <c r="O2182" s="22" t="str">
        <f>_xlfn.IFNA((VLOOKUP(F2182,help!$C$2:$F$12,4,0))*(N2182*24),"")</f>
        <v/>
      </c>
      <c r="AP2182" s="17">
        <f t="shared" si="70"/>
        <v>0</v>
      </c>
    </row>
    <row r="2183" spans="2:42" ht="33" x14ac:dyDescent="0.25">
      <c r="B2183" s="13">
        <f>COUNTIFS($E$3:E2183,'تقرير منتج تام'!$E$4)</f>
        <v>8</v>
      </c>
      <c r="C2183" s="37"/>
      <c r="D2183" s="37"/>
      <c r="E2183" s="37"/>
      <c r="F2183" s="39"/>
      <c r="G2183" s="40"/>
      <c r="H2183" s="40"/>
      <c r="I2183" s="41"/>
      <c r="J2183" s="41"/>
      <c r="K2183" s="26" t="str">
        <f>_xlfn.IFNA(VLOOKUP(E2183,الاوردرات!$B$1:$C$600,2,0),"")</f>
        <v/>
      </c>
      <c r="L2183" s="52"/>
      <c r="N2183" s="21" t="str">
        <f t="shared" si="69"/>
        <v/>
      </c>
      <c r="O2183" s="22" t="str">
        <f>_xlfn.IFNA((VLOOKUP(F2183,help!$C$2:$F$12,4,0))*(N2183*24),"")</f>
        <v/>
      </c>
      <c r="AP2183" s="17">
        <f t="shared" si="70"/>
        <v>0</v>
      </c>
    </row>
    <row r="2184" spans="2:42" ht="33" x14ac:dyDescent="0.25">
      <c r="B2184" s="13">
        <f>COUNTIFS($E$3:E2184,'تقرير منتج تام'!$E$4)</f>
        <v>8</v>
      </c>
      <c r="C2184" s="37"/>
      <c r="D2184" s="37"/>
      <c r="E2184" s="37"/>
      <c r="F2184" s="39"/>
      <c r="G2184" s="40"/>
      <c r="H2184" s="40"/>
      <c r="I2184" s="41"/>
      <c r="J2184" s="41"/>
      <c r="K2184" s="26" t="str">
        <f>_xlfn.IFNA(VLOOKUP(E2184,الاوردرات!$B$1:$C$600,2,0),"")</f>
        <v/>
      </c>
      <c r="L2184" s="52"/>
      <c r="N2184" s="21" t="str">
        <f t="shared" si="69"/>
        <v/>
      </c>
      <c r="O2184" s="22" t="str">
        <f>_xlfn.IFNA((VLOOKUP(F2184,help!$C$2:$F$12,4,0))*(N2184*24),"")</f>
        <v/>
      </c>
      <c r="AP2184" s="17">
        <f t="shared" si="70"/>
        <v>0</v>
      </c>
    </row>
    <row r="2185" spans="2:42" ht="33" x14ac:dyDescent="0.25">
      <c r="B2185" s="13">
        <f>COUNTIFS($E$3:E2185,'تقرير منتج تام'!$E$4)</f>
        <v>8</v>
      </c>
      <c r="C2185" s="37"/>
      <c r="D2185" s="37"/>
      <c r="E2185" s="37"/>
      <c r="F2185" s="39"/>
      <c r="G2185" s="40"/>
      <c r="H2185" s="40"/>
      <c r="I2185" s="41"/>
      <c r="J2185" s="41"/>
      <c r="K2185" s="26" t="str">
        <f>_xlfn.IFNA(VLOOKUP(E2185,الاوردرات!$B$1:$C$600,2,0),"")</f>
        <v/>
      </c>
      <c r="L2185" s="52"/>
      <c r="N2185" s="21" t="str">
        <f t="shared" si="69"/>
        <v/>
      </c>
      <c r="O2185" s="22" t="str">
        <f>_xlfn.IFNA((VLOOKUP(F2185,help!$C$2:$F$12,4,0))*(N2185*24),"")</f>
        <v/>
      </c>
      <c r="AP2185" s="17">
        <f t="shared" si="70"/>
        <v>0</v>
      </c>
    </row>
    <row r="2186" spans="2:42" ht="33" x14ac:dyDescent="0.25">
      <c r="B2186" s="13">
        <f>COUNTIFS($E$3:E2186,'تقرير منتج تام'!$E$4)</f>
        <v>8</v>
      </c>
      <c r="C2186" s="37"/>
      <c r="D2186" s="37"/>
      <c r="E2186" s="37"/>
      <c r="F2186" s="39"/>
      <c r="G2186" s="40"/>
      <c r="H2186" s="40"/>
      <c r="I2186" s="41"/>
      <c r="J2186" s="41"/>
      <c r="K2186" s="26" t="str">
        <f>_xlfn.IFNA(VLOOKUP(E2186,الاوردرات!$B$1:$C$600,2,0),"")</f>
        <v/>
      </c>
      <c r="L2186" s="52"/>
      <c r="N2186" s="21" t="str">
        <f t="shared" si="69"/>
        <v/>
      </c>
      <c r="O2186" s="22" t="str">
        <f>_xlfn.IFNA((VLOOKUP(F2186,help!$C$2:$F$12,4,0))*(N2186*24),"")</f>
        <v/>
      </c>
      <c r="AP2186" s="17">
        <f t="shared" si="70"/>
        <v>0</v>
      </c>
    </row>
    <row r="2187" spans="2:42" ht="33" x14ac:dyDescent="0.25">
      <c r="B2187" s="13">
        <f>COUNTIFS($E$3:E2187,'تقرير منتج تام'!$E$4)</f>
        <v>8</v>
      </c>
      <c r="C2187" s="37"/>
      <c r="D2187" s="37"/>
      <c r="E2187" s="37"/>
      <c r="F2187" s="39"/>
      <c r="G2187" s="40"/>
      <c r="H2187" s="40"/>
      <c r="I2187" s="41"/>
      <c r="J2187" s="41"/>
      <c r="K2187" s="26" t="str">
        <f>_xlfn.IFNA(VLOOKUP(E2187,الاوردرات!$B$1:$C$600,2,0),"")</f>
        <v/>
      </c>
      <c r="L2187" s="52"/>
      <c r="N2187" s="21" t="str">
        <f t="shared" si="69"/>
        <v/>
      </c>
      <c r="O2187" s="22" t="str">
        <f>_xlfn.IFNA((VLOOKUP(F2187,help!$C$2:$F$12,4,0))*(N2187*24),"")</f>
        <v/>
      </c>
      <c r="AP2187" s="17">
        <f t="shared" si="70"/>
        <v>0</v>
      </c>
    </row>
    <row r="2188" spans="2:42" ht="33" x14ac:dyDescent="0.25">
      <c r="B2188" s="13">
        <f>COUNTIFS($E$3:E2188,'تقرير منتج تام'!$E$4)</f>
        <v>8</v>
      </c>
      <c r="C2188" s="37"/>
      <c r="D2188" s="37"/>
      <c r="E2188" s="37"/>
      <c r="F2188" s="39"/>
      <c r="G2188" s="40"/>
      <c r="H2188" s="40"/>
      <c r="I2188" s="41"/>
      <c r="J2188" s="41"/>
      <c r="K2188" s="26" t="str">
        <f>_xlfn.IFNA(VLOOKUP(E2188,الاوردرات!$B$1:$C$600,2,0),"")</f>
        <v/>
      </c>
      <c r="L2188" s="52"/>
      <c r="N2188" s="21" t="str">
        <f t="shared" si="69"/>
        <v/>
      </c>
      <c r="O2188" s="22" t="str">
        <f>_xlfn.IFNA((VLOOKUP(F2188,help!$C$2:$F$12,4,0))*(N2188*24),"")</f>
        <v/>
      </c>
      <c r="AP2188" s="17">
        <f t="shared" si="70"/>
        <v>0</v>
      </c>
    </row>
    <row r="2189" spans="2:42" ht="33" x14ac:dyDescent="0.25">
      <c r="B2189" s="13">
        <f>COUNTIFS($E$3:E2189,'تقرير منتج تام'!$E$4)</f>
        <v>8</v>
      </c>
      <c r="C2189" s="37"/>
      <c r="D2189" s="37"/>
      <c r="E2189" s="37"/>
      <c r="F2189" s="39"/>
      <c r="G2189" s="40"/>
      <c r="H2189" s="40"/>
      <c r="I2189" s="41"/>
      <c r="J2189" s="41"/>
      <c r="K2189" s="26" t="str">
        <f>_xlfn.IFNA(VLOOKUP(E2189,الاوردرات!$B$1:$C$600,2,0),"")</f>
        <v/>
      </c>
      <c r="L2189" s="52"/>
      <c r="N2189" s="21" t="str">
        <f t="shared" si="69"/>
        <v/>
      </c>
      <c r="O2189" s="22" t="str">
        <f>_xlfn.IFNA((VLOOKUP(F2189,help!$C$2:$F$12,4,0))*(N2189*24),"")</f>
        <v/>
      </c>
      <c r="AP2189" s="17">
        <f t="shared" si="70"/>
        <v>0</v>
      </c>
    </row>
    <row r="2190" spans="2:42" ht="33" x14ac:dyDescent="0.25">
      <c r="B2190" s="13">
        <f>COUNTIFS($E$3:E2190,'تقرير منتج تام'!$E$4)</f>
        <v>8</v>
      </c>
      <c r="C2190" s="37"/>
      <c r="D2190" s="37"/>
      <c r="E2190" s="37"/>
      <c r="F2190" s="39"/>
      <c r="G2190" s="40"/>
      <c r="H2190" s="40"/>
      <c r="I2190" s="41"/>
      <c r="J2190" s="41"/>
      <c r="K2190" s="26" t="str">
        <f>_xlfn.IFNA(VLOOKUP(E2190,الاوردرات!$B$1:$C$600,2,0),"")</f>
        <v/>
      </c>
      <c r="L2190" s="52"/>
      <c r="N2190" s="21" t="str">
        <f t="shared" si="69"/>
        <v/>
      </c>
      <c r="O2190" s="22" t="str">
        <f>_xlfn.IFNA((VLOOKUP(F2190,help!$C$2:$F$12,4,0))*(N2190*24),"")</f>
        <v/>
      </c>
      <c r="AP2190" s="17">
        <f t="shared" si="70"/>
        <v>0</v>
      </c>
    </row>
    <row r="2191" spans="2:42" ht="33" x14ac:dyDescent="0.25">
      <c r="B2191" s="13">
        <f>COUNTIFS($E$3:E2191,'تقرير منتج تام'!$E$4)</f>
        <v>8</v>
      </c>
      <c r="C2191" s="37"/>
      <c r="D2191" s="37"/>
      <c r="E2191" s="37"/>
      <c r="F2191" s="39"/>
      <c r="G2191" s="40"/>
      <c r="H2191" s="40"/>
      <c r="I2191" s="41"/>
      <c r="J2191" s="41"/>
      <c r="K2191" s="26" t="str">
        <f>_xlfn.IFNA(VLOOKUP(E2191,الاوردرات!$B$1:$C$600,2,0),"")</f>
        <v/>
      </c>
      <c r="L2191" s="52"/>
      <c r="N2191" s="21" t="str">
        <f t="shared" si="69"/>
        <v/>
      </c>
      <c r="O2191" s="22" t="str">
        <f>_xlfn.IFNA((VLOOKUP(F2191,help!$C$2:$F$12,4,0))*(N2191*24),"")</f>
        <v/>
      </c>
      <c r="AP2191" s="17">
        <f t="shared" si="70"/>
        <v>0</v>
      </c>
    </row>
    <row r="2192" spans="2:42" ht="33" x14ac:dyDescent="0.25">
      <c r="B2192" s="13">
        <f>COUNTIFS($E$3:E2192,'تقرير منتج تام'!$E$4)</f>
        <v>8</v>
      </c>
      <c r="C2192" s="37"/>
      <c r="D2192" s="37"/>
      <c r="E2192" s="37"/>
      <c r="F2192" s="39"/>
      <c r="G2192" s="40"/>
      <c r="H2192" s="40"/>
      <c r="I2192" s="41"/>
      <c r="J2192" s="41"/>
      <c r="K2192" s="26" t="str">
        <f>_xlfn.IFNA(VLOOKUP(E2192,الاوردرات!$B$1:$C$600,2,0),"")</f>
        <v/>
      </c>
      <c r="L2192" s="52"/>
      <c r="N2192" s="21" t="str">
        <f t="shared" si="69"/>
        <v/>
      </c>
      <c r="O2192" s="22" t="str">
        <f>_xlfn.IFNA((VLOOKUP(F2192,help!$C$2:$F$12,4,0))*(N2192*24),"")</f>
        <v/>
      </c>
      <c r="AP2192" s="17">
        <f t="shared" si="70"/>
        <v>0</v>
      </c>
    </row>
    <row r="2193" spans="2:42" ht="33" x14ac:dyDescent="0.25">
      <c r="B2193" s="13">
        <f>COUNTIFS($E$3:E2193,'تقرير منتج تام'!$E$4)</f>
        <v>8</v>
      </c>
      <c r="C2193" s="37"/>
      <c r="D2193" s="37"/>
      <c r="E2193" s="37"/>
      <c r="F2193" s="39"/>
      <c r="G2193" s="40"/>
      <c r="H2193" s="40"/>
      <c r="I2193" s="41"/>
      <c r="J2193" s="41"/>
      <c r="K2193" s="26" t="str">
        <f>_xlfn.IFNA(VLOOKUP(E2193,الاوردرات!$B$1:$C$600,2,0),"")</f>
        <v/>
      </c>
      <c r="L2193" s="52"/>
      <c r="N2193" s="21" t="str">
        <f t="shared" si="69"/>
        <v/>
      </c>
      <c r="O2193" s="22" t="str">
        <f>_xlfn.IFNA((VLOOKUP(F2193,help!$C$2:$F$12,4,0))*(N2193*24),"")</f>
        <v/>
      </c>
      <c r="AP2193" s="17">
        <f t="shared" si="70"/>
        <v>0</v>
      </c>
    </row>
    <row r="2194" spans="2:42" ht="33" x14ac:dyDescent="0.25">
      <c r="B2194" s="13">
        <f>COUNTIFS($E$3:E2194,'تقرير منتج تام'!$E$4)</f>
        <v>8</v>
      </c>
      <c r="C2194" s="37"/>
      <c r="D2194" s="37"/>
      <c r="E2194" s="37"/>
      <c r="F2194" s="39"/>
      <c r="G2194" s="40"/>
      <c r="H2194" s="40"/>
      <c r="I2194" s="41"/>
      <c r="J2194" s="41"/>
      <c r="K2194" s="26" t="str">
        <f>_xlfn.IFNA(VLOOKUP(E2194,الاوردرات!$B$1:$C$600,2,0),"")</f>
        <v/>
      </c>
      <c r="L2194" s="52"/>
      <c r="N2194" s="21" t="str">
        <f t="shared" si="69"/>
        <v/>
      </c>
      <c r="O2194" s="22" t="str">
        <f>_xlfn.IFNA((VLOOKUP(F2194,help!$C$2:$F$12,4,0))*(N2194*24),"")</f>
        <v/>
      </c>
      <c r="AP2194" s="17">
        <f t="shared" si="70"/>
        <v>0</v>
      </c>
    </row>
    <row r="2195" spans="2:42" ht="33" x14ac:dyDescent="0.25">
      <c r="B2195" s="13">
        <f>COUNTIFS($E$3:E2195,'تقرير منتج تام'!$E$4)</f>
        <v>8</v>
      </c>
      <c r="C2195" s="37"/>
      <c r="D2195" s="37"/>
      <c r="E2195" s="37"/>
      <c r="F2195" s="39"/>
      <c r="G2195" s="40"/>
      <c r="H2195" s="40"/>
      <c r="I2195" s="41"/>
      <c r="J2195" s="41"/>
      <c r="K2195" s="26" t="str">
        <f>_xlfn.IFNA(VLOOKUP(E2195,الاوردرات!$B$1:$C$600,2,0),"")</f>
        <v/>
      </c>
      <c r="L2195" s="52"/>
      <c r="N2195" s="21" t="str">
        <f t="shared" si="69"/>
        <v/>
      </c>
      <c r="O2195" s="22" t="str">
        <f>_xlfn.IFNA((VLOOKUP(F2195,help!$C$2:$F$12,4,0))*(N2195*24),"")</f>
        <v/>
      </c>
      <c r="AP2195" s="17">
        <f t="shared" si="70"/>
        <v>0</v>
      </c>
    </row>
    <row r="2196" spans="2:42" ht="33" x14ac:dyDescent="0.25">
      <c r="B2196" s="13">
        <f>COUNTIFS($E$3:E2196,'تقرير منتج تام'!$E$4)</f>
        <v>8</v>
      </c>
      <c r="C2196" s="37"/>
      <c r="D2196" s="37"/>
      <c r="E2196" s="37"/>
      <c r="F2196" s="39"/>
      <c r="G2196" s="40"/>
      <c r="H2196" s="40"/>
      <c r="I2196" s="41"/>
      <c r="J2196" s="41"/>
      <c r="K2196" s="26" t="str">
        <f>_xlfn.IFNA(VLOOKUP(E2196,الاوردرات!$B$1:$C$600,2,0),"")</f>
        <v/>
      </c>
      <c r="L2196" s="52"/>
      <c r="N2196" s="21" t="str">
        <f t="shared" si="69"/>
        <v/>
      </c>
      <c r="O2196" s="22" t="str">
        <f>_xlfn.IFNA((VLOOKUP(F2196,help!$C$2:$F$12,4,0))*(N2196*24),"")</f>
        <v/>
      </c>
      <c r="AP2196" s="17">
        <f t="shared" si="70"/>
        <v>0</v>
      </c>
    </row>
    <row r="2197" spans="2:42" ht="33" x14ac:dyDescent="0.25">
      <c r="B2197" s="13">
        <f>COUNTIFS($E$3:E2197,'تقرير منتج تام'!$E$4)</f>
        <v>8</v>
      </c>
      <c r="C2197" s="37"/>
      <c r="D2197" s="37"/>
      <c r="E2197" s="37"/>
      <c r="F2197" s="39"/>
      <c r="G2197" s="40"/>
      <c r="H2197" s="40"/>
      <c r="I2197" s="41"/>
      <c r="J2197" s="41"/>
      <c r="K2197" s="26" t="str">
        <f>_xlfn.IFNA(VLOOKUP(E2197,الاوردرات!$B$1:$C$600,2,0),"")</f>
        <v/>
      </c>
      <c r="L2197" s="52"/>
      <c r="N2197" s="21" t="str">
        <f t="shared" si="69"/>
        <v/>
      </c>
      <c r="O2197" s="22" t="str">
        <f>_xlfn.IFNA((VLOOKUP(F2197,help!$C$2:$F$12,4,0))*(N2197*24),"")</f>
        <v/>
      </c>
      <c r="AP2197" s="17">
        <f t="shared" si="70"/>
        <v>0</v>
      </c>
    </row>
    <row r="2198" spans="2:42" ht="33" x14ac:dyDescent="0.25">
      <c r="B2198" s="13">
        <f>COUNTIFS($E$3:E2198,'تقرير منتج تام'!$E$4)</f>
        <v>8</v>
      </c>
      <c r="C2198" s="37"/>
      <c r="D2198" s="37"/>
      <c r="E2198" s="37"/>
      <c r="F2198" s="39"/>
      <c r="G2198" s="40"/>
      <c r="H2198" s="40"/>
      <c r="I2198" s="41"/>
      <c r="J2198" s="41"/>
      <c r="K2198" s="26" t="str">
        <f>_xlfn.IFNA(VLOOKUP(E2198,الاوردرات!$B$1:$C$600,2,0),"")</f>
        <v/>
      </c>
      <c r="L2198" s="52"/>
      <c r="N2198" s="21" t="str">
        <f t="shared" si="69"/>
        <v/>
      </c>
      <c r="O2198" s="22" t="str">
        <f>_xlfn.IFNA((VLOOKUP(F2198,help!$C$2:$F$12,4,0))*(N2198*24),"")</f>
        <v/>
      </c>
      <c r="AP2198" s="17">
        <f t="shared" si="70"/>
        <v>0</v>
      </c>
    </row>
    <row r="2199" spans="2:42" ht="33" x14ac:dyDescent="0.25">
      <c r="B2199" s="13">
        <f>COUNTIFS($E$3:E2199,'تقرير منتج تام'!$E$4)</f>
        <v>8</v>
      </c>
      <c r="C2199" s="37"/>
      <c r="D2199" s="37"/>
      <c r="E2199" s="37"/>
      <c r="F2199" s="39"/>
      <c r="G2199" s="40"/>
      <c r="H2199" s="40"/>
      <c r="I2199" s="41"/>
      <c r="J2199" s="41"/>
      <c r="K2199" s="26" t="str">
        <f>_xlfn.IFNA(VLOOKUP(E2199,الاوردرات!$B$1:$C$600,2,0),"")</f>
        <v/>
      </c>
      <c r="L2199" s="52"/>
      <c r="N2199" s="21" t="str">
        <f t="shared" si="69"/>
        <v/>
      </c>
      <c r="O2199" s="22" t="str">
        <f>_xlfn.IFNA((VLOOKUP(F2199,help!$C$2:$F$12,4,0))*(N2199*24),"")</f>
        <v/>
      </c>
      <c r="AP2199" s="17">
        <f t="shared" si="70"/>
        <v>0</v>
      </c>
    </row>
    <row r="2200" spans="2:42" ht="33" x14ac:dyDescent="0.25">
      <c r="B2200" s="13">
        <f>COUNTIFS($E$3:E2200,'تقرير منتج تام'!$E$4)</f>
        <v>8</v>
      </c>
      <c r="C2200" s="37"/>
      <c r="D2200" s="37"/>
      <c r="E2200" s="37"/>
      <c r="F2200" s="39"/>
      <c r="G2200" s="40"/>
      <c r="H2200" s="40"/>
      <c r="I2200" s="41"/>
      <c r="J2200" s="41"/>
      <c r="K2200" s="26" t="str">
        <f>_xlfn.IFNA(VLOOKUP(E2200,الاوردرات!$B$1:$C$600,2,0),"")</f>
        <v/>
      </c>
      <c r="L2200" s="52"/>
      <c r="N2200" s="21" t="str">
        <f t="shared" si="69"/>
        <v/>
      </c>
      <c r="O2200" s="22" t="str">
        <f>_xlfn.IFNA((VLOOKUP(F2200,help!$C$2:$F$12,4,0))*(N2200*24),"")</f>
        <v/>
      </c>
      <c r="AP2200" s="17">
        <f t="shared" si="70"/>
        <v>0</v>
      </c>
    </row>
    <row r="2201" spans="2:42" ht="33" x14ac:dyDescent="0.25">
      <c r="B2201" s="13">
        <f>COUNTIFS($E$3:E2201,'تقرير منتج تام'!$E$4)</f>
        <v>8</v>
      </c>
      <c r="C2201" s="37"/>
      <c r="D2201" s="37"/>
      <c r="E2201" s="37"/>
      <c r="F2201" s="39"/>
      <c r="G2201" s="40"/>
      <c r="H2201" s="40"/>
      <c r="I2201" s="41"/>
      <c r="J2201" s="41"/>
      <c r="K2201" s="26" t="str">
        <f>_xlfn.IFNA(VLOOKUP(E2201,الاوردرات!$B$1:$C$600,2,0),"")</f>
        <v/>
      </c>
      <c r="L2201" s="52"/>
      <c r="N2201" s="21" t="str">
        <f t="shared" si="69"/>
        <v/>
      </c>
      <c r="O2201" s="22" t="str">
        <f>_xlfn.IFNA((VLOOKUP(F2201,help!$C$2:$F$12,4,0))*(N2201*24),"")</f>
        <v/>
      </c>
      <c r="AP2201" s="17">
        <f t="shared" si="70"/>
        <v>0</v>
      </c>
    </row>
    <row r="2202" spans="2:42" ht="33" x14ac:dyDescent="0.25">
      <c r="B2202" s="13">
        <f>COUNTIFS($E$3:E2202,'تقرير منتج تام'!$E$4)</f>
        <v>8</v>
      </c>
      <c r="C2202" s="37"/>
      <c r="D2202" s="37"/>
      <c r="E2202" s="37"/>
      <c r="F2202" s="39"/>
      <c r="G2202" s="40"/>
      <c r="H2202" s="40"/>
      <c r="I2202" s="41"/>
      <c r="J2202" s="41"/>
      <c r="K2202" s="26" t="str">
        <f>_xlfn.IFNA(VLOOKUP(E2202,الاوردرات!$B$1:$C$600,2,0),"")</f>
        <v/>
      </c>
      <c r="L2202" s="52"/>
      <c r="N2202" s="21" t="str">
        <f t="shared" si="69"/>
        <v/>
      </c>
      <c r="O2202" s="22" t="str">
        <f>_xlfn.IFNA((VLOOKUP(F2202,help!$C$2:$F$12,4,0))*(N2202*24),"")</f>
        <v/>
      </c>
      <c r="AP2202" s="17">
        <f t="shared" si="70"/>
        <v>0</v>
      </c>
    </row>
    <row r="2203" spans="2:42" ht="33" x14ac:dyDescent="0.25">
      <c r="B2203" s="13">
        <f>COUNTIFS($E$3:E2203,'تقرير منتج تام'!$E$4)</f>
        <v>8</v>
      </c>
      <c r="C2203" s="37"/>
      <c r="D2203" s="37"/>
      <c r="E2203" s="37"/>
      <c r="F2203" s="39"/>
      <c r="G2203" s="40"/>
      <c r="H2203" s="40"/>
      <c r="I2203" s="41"/>
      <c r="J2203" s="41"/>
      <c r="K2203" s="26" t="str">
        <f>_xlfn.IFNA(VLOOKUP(E2203,الاوردرات!$B$1:$C$600,2,0),"")</f>
        <v/>
      </c>
      <c r="L2203" s="52"/>
      <c r="N2203" s="21" t="str">
        <f t="shared" si="69"/>
        <v/>
      </c>
      <c r="O2203" s="22" t="str">
        <f>_xlfn.IFNA((VLOOKUP(F2203,help!$C$2:$F$12,4,0))*(N2203*24),"")</f>
        <v/>
      </c>
      <c r="AP2203" s="17">
        <f t="shared" si="70"/>
        <v>0</v>
      </c>
    </row>
    <row r="2204" spans="2:42" ht="33" x14ac:dyDescent="0.25">
      <c r="B2204" s="13">
        <f>COUNTIFS($E$3:E2204,'تقرير منتج تام'!$E$4)</f>
        <v>8</v>
      </c>
      <c r="C2204" s="37"/>
      <c r="D2204" s="37"/>
      <c r="E2204" s="37"/>
      <c r="F2204" s="39"/>
      <c r="G2204" s="40"/>
      <c r="H2204" s="40"/>
      <c r="I2204" s="41"/>
      <c r="J2204" s="41"/>
      <c r="K2204" s="26" t="str">
        <f>_xlfn.IFNA(VLOOKUP(E2204,الاوردرات!$B$1:$C$600,2,0),"")</f>
        <v/>
      </c>
      <c r="L2204" s="52"/>
      <c r="N2204" s="21" t="str">
        <f t="shared" si="69"/>
        <v/>
      </c>
      <c r="O2204" s="22" t="str">
        <f>_xlfn.IFNA((VLOOKUP(F2204,help!$C$2:$F$12,4,0))*(N2204*24),"")</f>
        <v/>
      </c>
      <c r="AP2204" s="17">
        <f t="shared" si="70"/>
        <v>0</v>
      </c>
    </row>
    <row r="2205" spans="2:42" ht="33" x14ac:dyDescent="0.25">
      <c r="B2205" s="13">
        <f>COUNTIFS($E$3:E2205,'تقرير منتج تام'!$E$4)</f>
        <v>8</v>
      </c>
      <c r="C2205" s="37"/>
      <c r="D2205" s="37"/>
      <c r="E2205" s="37"/>
      <c r="F2205" s="39"/>
      <c r="G2205" s="40"/>
      <c r="H2205" s="40"/>
      <c r="I2205" s="41"/>
      <c r="J2205" s="41"/>
      <c r="K2205" s="26" t="str">
        <f>_xlfn.IFNA(VLOOKUP(E2205,الاوردرات!$B$1:$C$600,2,0),"")</f>
        <v/>
      </c>
      <c r="L2205" s="52"/>
      <c r="N2205" s="21" t="str">
        <f t="shared" si="69"/>
        <v/>
      </c>
      <c r="O2205" s="22" t="str">
        <f>_xlfn.IFNA((VLOOKUP(F2205,help!$C$2:$F$12,4,0))*(N2205*24),"")</f>
        <v/>
      </c>
      <c r="AP2205" s="17">
        <f t="shared" si="70"/>
        <v>0</v>
      </c>
    </row>
    <row r="2206" spans="2:42" ht="33" x14ac:dyDescent="0.25">
      <c r="B2206" s="13">
        <f>COUNTIFS($E$3:E2206,'تقرير منتج تام'!$E$4)</f>
        <v>8</v>
      </c>
      <c r="C2206" s="37"/>
      <c r="D2206" s="37"/>
      <c r="E2206" s="37"/>
      <c r="F2206" s="39"/>
      <c r="G2206" s="40"/>
      <c r="H2206" s="40"/>
      <c r="I2206" s="41"/>
      <c r="J2206" s="41"/>
      <c r="K2206" s="26" t="str">
        <f>_xlfn.IFNA(VLOOKUP(E2206,الاوردرات!$B$1:$C$600,2,0),"")</f>
        <v/>
      </c>
      <c r="L2206" s="52"/>
      <c r="N2206" s="21" t="str">
        <f t="shared" si="69"/>
        <v/>
      </c>
      <c r="O2206" s="22" t="str">
        <f>_xlfn.IFNA((VLOOKUP(F2206,help!$C$2:$F$12,4,0))*(N2206*24),"")</f>
        <v/>
      </c>
      <c r="AP2206" s="17">
        <f t="shared" si="70"/>
        <v>0</v>
      </c>
    </row>
    <row r="2207" spans="2:42" ht="33" x14ac:dyDescent="0.25">
      <c r="B2207" s="13">
        <f>COUNTIFS($E$3:E2207,'تقرير منتج تام'!$E$4)</f>
        <v>8</v>
      </c>
      <c r="C2207" s="37"/>
      <c r="D2207" s="37"/>
      <c r="E2207" s="37"/>
      <c r="F2207" s="39"/>
      <c r="G2207" s="40"/>
      <c r="H2207" s="40"/>
      <c r="I2207" s="41"/>
      <c r="J2207" s="41"/>
      <c r="K2207" s="26" t="str">
        <f>_xlfn.IFNA(VLOOKUP(E2207,الاوردرات!$B$1:$C$600,2,0),"")</f>
        <v/>
      </c>
      <c r="L2207" s="52"/>
      <c r="N2207" s="21" t="str">
        <f t="shared" si="69"/>
        <v/>
      </c>
      <c r="O2207" s="22" t="str">
        <f>_xlfn.IFNA((VLOOKUP(F2207,help!$C$2:$F$12,4,0))*(N2207*24),"")</f>
        <v/>
      </c>
      <c r="AP2207" s="17">
        <f t="shared" si="70"/>
        <v>0</v>
      </c>
    </row>
    <row r="2208" spans="2:42" ht="33" x14ac:dyDescent="0.25">
      <c r="B2208" s="13">
        <f>COUNTIFS($E$3:E2208,'تقرير منتج تام'!$E$4)</f>
        <v>8</v>
      </c>
      <c r="C2208" s="37"/>
      <c r="D2208" s="37"/>
      <c r="E2208" s="37"/>
      <c r="F2208" s="39"/>
      <c r="G2208" s="40"/>
      <c r="H2208" s="40"/>
      <c r="I2208" s="41"/>
      <c r="J2208" s="41"/>
      <c r="K2208" s="26" t="str">
        <f>_xlfn.IFNA(VLOOKUP(E2208,الاوردرات!$B$1:$C$600,2,0),"")</f>
        <v/>
      </c>
      <c r="L2208" s="52"/>
      <c r="N2208" s="21" t="str">
        <f t="shared" si="69"/>
        <v/>
      </c>
      <c r="O2208" s="22" t="str">
        <f>_xlfn.IFNA((VLOOKUP(F2208,help!$C$2:$F$12,4,0))*(N2208*24),"")</f>
        <v/>
      </c>
      <c r="AP2208" s="17">
        <f t="shared" si="70"/>
        <v>0</v>
      </c>
    </row>
    <row r="2209" spans="2:42" ht="33" x14ac:dyDescent="0.25">
      <c r="B2209" s="13">
        <f>COUNTIFS($E$3:E2209,'تقرير منتج تام'!$E$4)</f>
        <v>8</v>
      </c>
      <c r="C2209" s="37"/>
      <c r="D2209" s="37"/>
      <c r="E2209" s="37"/>
      <c r="F2209" s="39"/>
      <c r="G2209" s="40"/>
      <c r="H2209" s="40"/>
      <c r="I2209" s="41"/>
      <c r="J2209" s="41"/>
      <c r="K2209" s="26" t="str">
        <f>_xlfn.IFNA(VLOOKUP(E2209,الاوردرات!$B$1:$C$600,2,0),"")</f>
        <v/>
      </c>
      <c r="L2209" s="52"/>
      <c r="N2209" s="21" t="str">
        <f t="shared" si="69"/>
        <v/>
      </c>
      <c r="O2209" s="22" t="str">
        <f>_xlfn.IFNA((VLOOKUP(F2209,help!$C$2:$F$12,4,0))*(N2209*24),"")</f>
        <v/>
      </c>
      <c r="AP2209" s="17">
        <f t="shared" si="70"/>
        <v>0</v>
      </c>
    </row>
    <row r="2210" spans="2:42" ht="33" x14ac:dyDescent="0.25">
      <c r="B2210" s="13">
        <f>COUNTIFS($E$3:E2210,'تقرير منتج تام'!$E$4)</f>
        <v>8</v>
      </c>
      <c r="C2210" s="37"/>
      <c r="D2210" s="37"/>
      <c r="E2210" s="37"/>
      <c r="F2210" s="39"/>
      <c r="G2210" s="40"/>
      <c r="H2210" s="40"/>
      <c r="I2210" s="41"/>
      <c r="J2210" s="41"/>
      <c r="K2210" s="26" t="str">
        <f>_xlfn.IFNA(VLOOKUP(E2210,الاوردرات!$B$1:$C$600,2,0),"")</f>
        <v/>
      </c>
      <c r="L2210" s="52"/>
      <c r="N2210" s="21" t="str">
        <f t="shared" si="69"/>
        <v/>
      </c>
      <c r="O2210" s="22" t="str">
        <f>_xlfn.IFNA((VLOOKUP(F2210,help!$C$2:$F$12,4,0))*(N2210*24),"")</f>
        <v/>
      </c>
      <c r="AP2210" s="17">
        <f t="shared" si="70"/>
        <v>0</v>
      </c>
    </row>
    <row r="2211" spans="2:42" ht="33" x14ac:dyDescent="0.25">
      <c r="B2211" s="13">
        <f>COUNTIFS($E$3:E2211,'تقرير منتج تام'!$E$4)</f>
        <v>8</v>
      </c>
      <c r="C2211" s="37"/>
      <c r="D2211" s="37"/>
      <c r="E2211" s="37"/>
      <c r="F2211" s="39"/>
      <c r="G2211" s="40"/>
      <c r="H2211" s="40"/>
      <c r="I2211" s="41"/>
      <c r="J2211" s="41"/>
      <c r="K2211" s="26" t="str">
        <f>_xlfn.IFNA(VLOOKUP(E2211,الاوردرات!$B$1:$C$600,2,0),"")</f>
        <v/>
      </c>
      <c r="L2211" s="52"/>
      <c r="N2211" s="21" t="str">
        <f t="shared" si="69"/>
        <v/>
      </c>
      <c r="O2211" s="22" t="str">
        <f>_xlfn.IFNA((VLOOKUP(F2211,help!$C$2:$F$12,4,0))*(N2211*24),"")</f>
        <v/>
      </c>
      <c r="AP2211" s="17">
        <f t="shared" si="70"/>
        <v>0</v>
      </c>
    </row>
    <row r="2212" spans="2:42" ht="33" x14ac:dyDescent="0.25">
      <c r="B2212" s="13">
        <f>COUNTIFS($E$3:E2212,'تقرير منتج تام'!$E$4)</f>
        <v>8</v>
      </c>
      <c r="C2212" s="37"/>
      <c r="D2212" s="37"/>
      <c r="E2212" s="37"/>
      <c r="F2212" s="39"/>
      <c r="G2212" s="40"/>
      <c r="H2212" s="40"/>
      <c r="I2212" s="41"/>
      <c r="J2212" s="41"/>
      <c r="K2212" s="26" t="str">
        <f>_xlfn.IFNA(VLOOKUP(E2212,الاوردرات!$B$1:$C$600,2,0),"")</f>
        <v/>
      </c>
      <c r="L2212" s="52"/>
      <c r="N2212" s="21" t="str">
        <f t="shared" si="69"/>
        <v/>
      </c>
      <c r="O2212" s="22" t="str">
        <f>_xlfn.IFNA((VLOOKUP(F2212,help!$C$2:$F$12,4,0))*(N2212*24),"")</f>
        <v/>
      </c>
      <c r="AP2212" s="17">
        <f t="shared" si="70"/>
        <v>0</v>
      </c>
    </row>
    <row r="2213" spans="2:42" ht="33" x14ac:dyDescent="0.25">
      <c r="B2213" s="13">
        <f>COUNTIFS($E$3:E2213,'تقرير منتج تام'!$E$4)</f>
        <v>8</v>
      </c>
      <c r="C2213" s="37"/>
      <c r="D2213" s="37"/>
      <c r="E2213" s="37"/>
      <c r="F2213" s="39"/>
      <c r="G2213" s="40"/>
      <c r="H2213" s="40"/>
      <c r="I2213" s="41"/>
      <c r="J2213" s="41"/>
      <c r="K2213" s="26" t="str">
        <f>_xlfn.IFNA(VLOOKUP(E2213,الاوردرات!$B$1:$C$600,2,0),"")</f>
        <v/>
      </c>
      <c r="L2213" s="52"/>
      <c r="N2213" s="21" t="str">
        <f t="shared" si="69"/>
        <v/>
      </c>
      <c r="O2213" s="22" t="str">
        <f>_xlfn.IFNA((VLOOKUP(F2213,help!$C$2:$F$12,4,0))*(N2213*24),"")</f>
        <v/>
      </c>
      <c r="AP2213" s="17">
        <f t="shared" si="70"/>
        <v>0</v>
      </c>
    </row>
    <row r="2214" spans="2:42" ht="33" x14ac:dyDescent="0.25">
      <c r="B2214" s="13">
        <f>COUNTIFS($E$3:E2214,'تقرير منتج تام'!$E$4)</f>
        <v>8</v>
      </c>
      <c r="C2214" s="37"/>
      <c r="D2214" s="37"/>
      <c r="E2214" s="37"/>
      <c r="F2214" s="39"/>
      <c r="G2214" s="40"/>
      <c r="H2214" s="40"/>
      <c r="I2214" s="41"/>
      <c r="J2214" s="41"/>
      <c r="K2214" s="26" t="str">
        <f>_xlfn.IFNA(VLOOKUP(E2214,الاوردرات!$B$1:$C$600,2,0),"")</f>
        <v/>
      </c>
      <c r="L2214" s="52"/>
      <c r="N2214" s="21" t="str">
        <f t="shared" si="69"/>
        <v/>
      </c>
      <c r="O2214" s="22" t="str">
        <f>_xlfn.IFNA((VLOOKUP(F2214,help!$C$2:$F$12,4,0))*(N2214*24),"")</f>
        <v/>
      </c>
      <c r="AP2214" s="17">
        <f t="shared" si="70"/>
        <v>0</v>
      </c>
    </row>
    <row r="2215" spans="2:42" ht="33" x14ac:dyDescent="0.25">
      <c r="B2215" s="13">
        <f>COUNTIFS($E$3:E2215,'تقرير منتج تام'!$E$4)</f>
        <v>8</v>
      </c>
      <c r="C2215" s="37"/>
      <c r="D2215" s="37"/>
      <c r="E2215" s="37"/>
      <c r="F2215" s="39"/>
      <c r="G2215" s="40"/>
      <c r="H2215" s="40"/>
      <c r="I2215" s="41"/>
      <c r="J2215" s="41"/>
      <c r="K2215" s="26" t="str">
        <f>_xlfn.IFNA(VLOOKUP(E2215,الاوردرات!$B$1:$C$600,2,0),"")</f>
        <v/>
      </c>
      <c r="L2215" s="52"/>
      <c r="N2215" s="21" t="str">
        <f t="shared" si="69"/>
        <v/>
      </c>
      <c r="O2215" s="22" t="str">
        <f>_xlfn.IFNA((VLOOKUP(F2215,help!$C$2:$F$12,4,0))*(N2215*24),"")</f>
        <v/>
      </c>
      <c r="AP2215" s="17">
        <f t="shared" si="70"/>
        <v>0</v>
      </c>
    </row>
    <row r="2216" spans="2:42" ht="33" x14ac:dyDescent="0.25">
      <c r="B2216" s="13">
        <f>COUNTIFS($E$3:E2216,'تقرير منتج تام'!$E$4)</f>
        <v>8</v>
      </c>
      <c r="C2216" s="37"/>
      <c r="D2216" s="37"/>
      <c r="E2216" s="37"/>
      <c r="F2216" s="39"/>
      <c r="G2216" s="40"/>
      <c r="H2216" s="40"/>
      <c r="I2216" s="41"/>
      <c r="J2216" s="41"/>
      <c r="K2216" s="26" t="str">
        <f>_xlfn.IFNA(VLOOKUP(E2216,الاوردرات!$B$1:$C$600,2,0),"")</f>
        <v/>
      </c>
      <c r="L2216" s="52"/>
      <c r="N2216" s="21" t="str">
        <f t="shared" si="69"/>
        <v/>
      </c>
      <c r="O2216" s="22" t="str">
        <f>_xlfn.IFNA((VLOOKUP(F2216,help!$C$2:$F$12,4,0))*(N2216*24),"")</f>
        <v/>
      </c>
      <c r="AP2216" s="17">
        <f t="shared" si="70"/>
        <v>0</v>
      </c>
    </row>
    <row r="2217" spans="2:42" ht="33" x14ac:dyDescent="0.25">
      <c r="B2217" s="13">
        <f>COUNTIFS($E$3:E2217,'تقرير منتج تام'!$E$4)</f>
        <v>8</v>
      </c>
      <c r="C2217" s="37"/>
      <c r="D2217" s="37"/>
      <c r="E2217" s="37"/>
      <c r="F2217" s="39"/>
      <c r="G2217" s="40"/>
      <c r="H2217" s="40"/>
      <c r="I2217" s="41"/>
      <c r="J2217" s="41"/>
      <c r="K2217" s="26" t="str">
        <f>_xlfn.IFNA(VLOOKUP(E2217,الاوردرات!$B$1:$C$600,2,0),"")</f>
        <v/>
      </c>
      <c r="L2217" s="52"/>
      <c r="N2217" s="21" t="str">
        <f t="shared" si="69"/>
        <v/>
      </c>
      <c r="O2217" s="22" t="str">
        <f>_xlfn.IFNA((VLOOKUP(F2217,help!$C$2:$F$12,4,0))*(N2217*24),"")</f>
        <v/>
      </c>
      <c r="AP2217" s="17">
        <f t="shared" si="70"/>
        <v>0</v>
      </c>
    </row>
    <row r="2218" spans="2:42" ht="33" x14ac:dyDescent="0.25">
      <c r="B2218" s="13">
        <f>COUNTIFS($E$3:E2218,'تقرير منتج تام'!$E$4)</f>
        <v>8</v>
      </c>
      <c r="C2218" s="37"/>
      <c r="D2218" s="37"/>
      <c r="E2218" s="37"/>
      <c r="F2218" s="39"/>
      <c r="G2218" s="40"/>
      <c r="H2218" s="40"/>
      <c r="I2218" s="41"/>
      <c r="J2218" s="41"/>
      <c r="K2218" s="26" t="str">
        <f>_xlfn.IFNA(VLOOKUP(E2218,الاوردرات!$B$1:$C$600,2,0),"")</f>
        <v/>
      </c>
      <c r="L2218" s="52"/>
      <c r="N2218" s="21" t="str">
        <f t="shared" si="69"/>
        <v/>
      </c>
      <c r="O2218" s="22" t="str">
        <f>_xlfn.IFNA((VLOOKUP(F2218,help!$C$2:$F$12,4,0))*(N2218*24),"")</f>
        <v/>
      </c>
      <c r="AP2218" s="17">
        <f t="shared" si="70"/>
        <v>0</v>
      </c>
    </row>
    <row r="2219" spans="2:42" ht="33" x14ac:dyDescent="0.25">
      <c r="B2219" s="13">
        <f>COUNTIFS($E$3:E2219,'تقرير منتج تام'!$E$4)</f>
        <v>8</v>
      </c>
      <c r="C2219" s="37"/>
      <c r="D2219" s="37"/>
      <c r="E2219" s="37"/>
      <c r="F2219" s="39"/>
      <c r="G2219" s="40"/>
      <c r="H2219" s="40"/>
      <c r="I2219" s="41"/>
      <c r="J2219" s="41"/>
      <c r="K2219" s="26" t="str">
        <f>_xlfn.IFNA(VLOOKUP(E2219,الاوردرات!$B$1:$C$600,2,0),"")</f>
        <v/>
      </c>
      <c r="L2219" s="52"/>
      <c r="N2219" s="21" t="str">
        <f t="shared" si="69"/>
        <v/>
      </c>
      <c r="O2219" s="22" t="str">
        <f>_xlfn.IFNA((VLOOKUP(F2219,help!$C$2:$F$12,4,0))*(N2219*24),"")</f>
        <v/>
      </c>
      <c r="AP2219" s="17">
        <f t="shared" si="70"/>
        <v>0</v>
      </c>
    </row>
    <row r="2220" spans="2:42" ht="33" x14ac:dyDescent="0.25">
      <c r="B2220" s="13">
        <f>COUNTIFS($E$3:E2220,'تقرير منتج تام'!$E$4)</f>
        <v>8</v>
      </c>
      <c r="C2220" s="37"/>
      <c r="D2220" s="37"/>
      <c r="E2220" s="37"/>
      <c r="F2220" s="39"/>
      <c r="G2220" s="40"/>
      <c r="H2220" s="40"/>
      <c r="I2220" s="41"/>
      <c r="J2220" s="41"/>
      <c r="K2220" s="26" t="str">
        <f>_xlfn.IFNA(VLOOKUP(E2220,الاوردرات!$B$1:$C$600,2,0),"")</f>
        <v/>
      </c>
      <c r="L2220" s="52"/>
      <c r="N2220" s="21" t="str">
        <f t="shared" si="69"/>
        <v/>
      </c>
      <c r="O2220" s="22" t="str">
        <f>_xlfn.IFNA((VLOOKUP(F2220,help!$C$2:$F$12,4,0))*(N2220*24),"")</f>
        <v/>
      </c>
      <c r="AP2220" s="17">
        <f t="shared" si="70"/>
        <v>0</v>
      </c>
    </row>
    <row r="2221" spans="2:42" ht="33" x14ac:dyDescent="0.25">
      <c r="B2221" s="13">
        <f>COUNTIFS($E$3:E2221,'تقرير منتج تام'!$E$4)</f>
        <v>8</v>
      </c>
      <c r="C2221" s="37"/>
      <c r="D2221" s="37"/>
      <c r="E2221" s="37"/>
      <c r="F2221" s="39"/>
      <c r="G2221" s="40"/>
      <c r="H2221" s="40"/>
      <c r="I2221" s="41"/>
      <c r="J2221" s="41"/>
      <c r="K2221" s="26" t="str">
        <f>_xlfn.IFNA(VLOOKUP(E2221,الاوردرات!$B$1:$C$600,2,0),"")</f>
        <v/>
      </c>
      <c r="L2221" s="52"/>
      <c r="N2221" s="21" t="str">
        <f t="shared" si="69"/>
        <v/>
      </c>
      <c r="O2221" s="22" t="str">
        <f>_xlfn.IFNA((VLOOKUP(F2221,help!$C$2:$F$12,4,0))*(N2221*24),"")</f>
        <v/>
      </c>
      <c r="AP2221" s="17">
        <f t="shared" si="70"/>
        <v>0</v>
      </c>
    </row>
    <row r="2222" spans="2:42" ht="33" x14ac:dyDescent="0.25">
      <c r="B2222" s="13">
        <f>COUNTIFS($E$3:E2222,'تقرير منتج تام'!$E$4)</f>
        <v>8</v>
      </c>
      <c r="C2222" s="37"/>
      <c r="D2222" s="37"/>
      <c r="E2222" s="37"/>
      <c r="F2222" s="39"/>
      <c r="G2222" s="40"/>
      <c r="H2222" s="40"/>
      <c r="I2222" s="41"/>
      <c r="J2222" s="41"/>
      <c r="K2222" s="26" t="str">
        <f>_xlfn.IFNA(VLOOKUP(E2222,الاوردرات!$B$1:$C$600,2,0),"")</f>
        <v/>
      </c>
      <c r="L2222" s="52"/>
      <c r="N2222" s="21" t="str">
        <f t="shared" si="69"/>
        <v/>
      </c>
      <c r="O2222" s="22" t="str">
        <f>_xlfn.IFNA((VLOOKUP(F2222,help!$C$2:$F$12,4,0))*(N2222*24),"")</f>
        <v/>
      </c>
      <c r="AP2222" s="17">
        <f t="shared" si="70"/>
        <v>0</v>
      </c>
    </row>
    <row r="2223" spans="2:42" ht="33" x14ac:dyDescent="0.25">
      <c r="B2223" s="13">
        <f>COUNTIFS($E$3:E2223,'تقرير منتج تام'!$E$4)</f>
        <v>8</v>
      </c>
      <c r="C2223" s="37"/>
      <c r="D2223" s="37"/>
      <c r="E2223" s="37"/>
      <c r="F2223" s="39"/>
      <c r="G2223" s="40"/>
      <c r="H2223" s="40"/>
      <c r="I2223" s="41"/>
      <c r="J2223" s="41"/>
      <c r="K2223" s="26" t="str">
        <f>_xlfn.IFNA(VLOOKUP(E2223,الاوردرات!$B$1:$C$600,2,0),"")</f>
        <v/>
      </c>
      <c r="L2223" s="52"/>
      <c r="N2223" s="21" t="str">
        <f t="shared" si="69"/>
        <v/>
      </c>
      <c r="O2223" s="22" t="str">
        <f>_xlfn.IFNA((VLOOKUP(F2223,help!$C$2:$F$12,4,0))*(N2223*24),"")</f>
        <v/>
      </c>
      <c r="AP2223" s="17">
        <f t="shared" si="70"/>
        <v>0</v>
      </c>
    </row>
    <row r="2224" spans="2:42" ht="33" x14ac:dyDescent="0.25">
      <c r="B2224" s="13">
        <f>COUNTIFS($E$3:E2224,'تقرير منتج تام'!$E$4)</f>
        <v>8</v>
      </c>
      <c r="C2224" s="37"/>
      <c r="D2224" s="37"/>
      <c r="E2224" s="37"/>
      <c r="F2224" s="39"/>
      <c r="G2224" s="40"/>
      <c r="H2224" s="40"/>
      <c r="I2224" s="41"/>
      <c r="J2224" s="41"/>
      <c r="K2224" s="26" t="str">
        <f>_xlfn.IFNA(VLOOKUP(E2224,الاوردرات!$B$1:$C$600,2,0),"")</f>
        <v/>
      </c>
      <c r="L2224" s="52"/>
      <c r="N2224" s="21" t="str">
        <f t="shared" si="69"/>
        <v/>
      </c>
      <c r="O2224" s="22" t="str">
        <f>_xlfn.IFNA((VLOOKUP(F2224,help!$C$2:$F$12,4,0))*(N2224*24),"")</f>
        <v/>
      </c>
      <c r="AP2224" s="17">
        <f t="shared" si="70"/>
        <v>0</v>
      </c>
    </row>
    <row r="2225" spans="2:42" ht="33" x14ac:dyDescent="0.25">
      <c r="B2225" s="13">
        <f>COUNTIFS($E$3:E2225,'تقرير منتج تام'!$E$4)</f>
        <v>8</v>
      </c>
      <c r="C2225" s="37"/>
      <c r="D2225" s="37"/>
      <c r="E2225" s="37"/>
      <c r="F2225" s="39"/>
      <c r="G2225" s="40"/>
      <c r="H2225" s="40"/>
      <c r="I2225" s="41"/>
      <c r="J2225" s="41"/>
      <c r="K2225" s="26" t="str">
        <f>_xlfn.IFNA(VLOOKUP(E2225,الاوردرات!$B$1:$C$600,2,0),"")</f>
        <v/>
      </c>
      <c r="L2225" s="52"/>
      <c r="N2225" s="21" t="str">
        <f t="shared" si="69"/>
        <v/>
      </c>
      <c r="O2225" s="22" t="str">
        <f>_xlfn.IFNA((VLOOKUP(F2225,help!$C$2:$F$12,4,0))*(N2225*24),"")</f>
        <v/>
      </c>
      <c r="AP2225" s="17">
        <f t="shared" si="70"/>
        <v>0</v>
      </c>
    </row>
    <row r="2226" spans="2:42" ht="33" x14ac:dyDescent="0.25">
      <c r="B2226" s="13">
        <f>COUNTIFS($E$3:E2226,'تقرير منتج تام'!$E$4)</f>
        <v>8</v>
      </c>
      <c r="C2226" s="37"/>
      <c r="D2226" s="37"/>
      <c r="E2226" s="37"/>
      <c r="F2226" s="39"/>
      <c r="G2226" s="40"/>
      <c r="H2226" s="40"/>
      <c r="I2226" s="41"/>
      <c r="J2226" s="41"/>
      <c r="K2226" s="26" t="str">
        <f>_xlfn.IFNA(VLOOKUP(E2226,الاوردرات!$B$1:$C$600,2,0),"")</f>
        <v/>
      </c>
      <c r="L2226" s="52"/>
      <c r="N2226" s="21" t="str">
        <f t="shared" si="69"/>
        <v/>
      </c>
      <c r="O2226" s="22" t="str">
        <f>_xlfn.IFNA((VLOOKUP(F2226,help!$C$2:$F$12,4,0))*(N2226*24),"")</f>
        <v/>
      </c>
      <c r="AP2226" s="17">
        <f t="shared" si="70"/>
        <v>0</v>
      </c>
    </row>
    <row r="2227" spans="2:42" ht="33" x14ac:dyDescent="0.25">
      <c r="B2227" s="13">
        <f>COUNTIFS($E$3:E2227,'تقرير منتج تام'!$E$4)</f>
        <v>8</v>
      </c>
      <c r="C2227" s="37"/>
      <c r="D2227" s="37"/>
      <c r="E2227" s="37"/>
      <c r="F2227" s="39"/>
      <c r="G2227" s="40"/>
      <c r="H2227" s="40"/>
      <c r="I2227" s="41"/>
      <c r="J2227" s="41"/>
      <c r="K2227" s="26" t="str">
        <f>_xlfn.IFNA(VLOOKUP(E2227,الاوردرات!$B$1:$C$600,2,0),"")</f>
        <v/>
      </c>
      <c r="L2227" s="52"/>
      <c r="N2227" s="21" t="str">
        <f t="shared" si="69"/>
        <v/>
      </c>
      <c r="O2227" s="22" t="str">
        <f>_xlfn.IFNA((VLOOKUP(F2227,help!$C$2:$F$12,4,0))*(N2227*24),"")</f>
        <v/>
      </c>
      <c r="AP2227" s="17">
        <f t="shared" si="70"/>
        <v>0</v>
      </c>
    </row>
    <row r="2228" spans="2:42" ht="33" x14ac:dyDescent="0.25">
      <c r="B2228" s="13">
        <f>COUNTIFS($E$3:E2228,'تقرير منتج تام'!$E$4)</f>
        <v>8</v>
      </c>
      <c r="C2228" s="37"/>
      <c r="D2228" s="37"/>
      <c r="E2228" s="37"/>
      <c r="F2228" s="39"/>
      <c r="G2228" s="40"/>
      <c r="H2228" s="40"/>
      <c r="I2228" s="41"/>
      <c r="J2228" s="41"/>
      <c r="K2228" s="26" t="str">
        <f>_xlfn.IFNA(VLOOKUP(E2228,الاوردرات!$B$1:$C$600,2,0),"")</f>
        <v/>
      </c>
      <c r="L2228" s="52"/>
      <c r="N2228" s="21" t="str">
        <f t="shared" si="69"/>
        <v/>
      </c>
      <c r="O2228" s="22" t="str">
        <f>_xlfn.IFNA((VLOOKUP(F2228,help!$C$2:$F$12,4,0))*(N2228*24),"")</f>
        <v/>
      </c>
      <c r="AP2228" s="17">
        <f t="shared" si="70"/>
        <v>0</v>
      </c>
    </row>
    <row r="2229" spans="2:42" ht="33" x14ac:dyDescent="0.25">
      <c r="B2229" s="13">
        <f>COUNTIFS($E$3:E2229,'تقرير منتج تام'!$E$4)</f>
        <v>8</v>
      </c>
      <c r="C2229" s="37"/>
      <c r="D2229" s="37"/>
      <c r="E2229" s="37"/>
      <c r="F2229" s="39"/>
      <c r="G2229" s="40"/>
      <c r="H2229" s="40"/>
      <c r="I2229" s="41"/>
      <c r="J2229" s="41"/>
      <c r="K2229" s="26" t="str">
        <f>_xlfn.IFNA(VLOOKUP(E2229,الاوردرات!$B$1:$C$600,2,0),"")</f>
        <v/>
      </c>
      <c r="L2229" s="52"/>
      <c r="N2229" s="21" t="str">
        <f t="shared" si="69"/>
        <v/>
      </c>
      <c r="O2229" s="22" t="str">
        <f>_xlfn.IFNA((VLOOKUP(F2229,help!$C$2:$F$12,4,0))*(N2229*24),"")</f>
        <v/>
      </c>
      <c r="AP2229" s="17">
        <f t="shared" si="70"/>
        <v>0</v>
      </c>
    </row>
    <row r="2230" spans="2:42" ht="33" x14ac:dyDescent="0.25">
      <c r="B2230" s="13">
        <f>COUNTIFS($E$3:E2230,'تقرير منتج تام'!$E$4)</f>
        <v>8</v>
      </c>
      <c r="C2230" s="37"/>
      <c r="D2230" s="37"/>
      <c r="E2230" s="37"/>
      <c r="F2230" s="39"/>
      <c r="G2230" s="40"/>
      <c r="H2230" s="40"/>
      <c r="I2230" s="41"/>
      <c r="J2230" s="41"/>
      <c r="K2230" s="26" t="str">
        <f>_xlfn.IFNA(VLOOKUP(E2230,الاوردرات!$B$1:$C$600,2,0),"")</f>
        <v/>
      </c>
      <c r="L2230" s="52"/>
      <c r="N2230" s="21" t="str">
        <f t="shared" si="69"/>
        <v/>
      </c>
      <c r="O2230" s="22" t="str">
        <f>_xlfn.IFNA((VLOOKUP(F2230,help!$C$2:$F$12,4,0))*(N2230*24),"")</f>
        <v/>
      </c>
      <c r="AP2230" s="17">
        <f t="shared" si="70"/>
        <v>0</v>
      </c>
    </row>
    <row r="2231" spans="2:42" ht="33" x14ac:dyDescent="0.25">
      <c r="B2231" s="13">
        <f>COUNTIFS($E$3:E2231,'تقرير منتج تام'!$E$4)</f>
        <v>8</v>
      </c>
      <c r="C2231" s="37"/>
      <c r="D2231" s="37"/>
      <c r="E2231" s="37"/>
      <c r="F2231" s="39"/>
      <c r="G2231" s="40"/>
      <c r="H2231" s="40"/>
      <c r="I2231" s="41"/>
      <c r="J2231" s="41"/>
      <c r="K2231" s="26" t="str">
        <f>_xlfn.IFNA(VLOOKUP(E2231,الاوردرات!$B$1:$C$600,2,0),"")</f>
        <v/>
      </c>
      <c r="L2231" s="52"/>
      <c r="N2231" s="21" t="str">
        <f t="shared" ref="N2231:N2294" si="71">IF(I2231&lt;&gt;"",J2231-I2231,"")</f>
        <v/>
      </c>
      <c r="O2231" s="22" t="str">
        <f>_xlfn.IFNA((VLOOKUP(F2231,help!$C$2:$F$12,4,0))*(N2231*24),"")</f>
        <v/>
      </c>
      <c r="AP2231" s="17">
        <f t="shared" si="70"/>
        <v>0</v>
      </c>
    </row>
    <row r="2232" spans="2:42" ht="33" x14ac:dyDescent="0.25">
      <c r="B2232" s="13">
        <f>COUNTIFS($E$3:E2232,'تقرير منتج تام'!$E$4)</f>
        <v>8</v>
      </c>
      <c r="C2232" s="37"/>
      <c r="D2232" s="37"/>
      <c r="E2232" s="37"/>
      <c r="F2232" s="39"/>
      <c r="G2232" s="40"/>
      <c r="H2232" s="40"/>
      <c r="I2232" s="41"/>
      <c r="J2232" s="41"/>
      <c r="K2232" s="26" t="str">
        <f>_xlfn.IFNA(VLOOKUP(E2232,الاوردرات!$B$1:$C$600,2,0),"")</f>
        <v/>
      </c>
      <c r="L2232" s="52"/>
      <c r="N2232" s="21" t="str">
        <f t="shared" si="71"/>
        <v/>
      </c>
      <c r="O2232" s="22" t="str">
        <f>_xlfn.IFNA((VLOOKUP(F2232,help!$C$2:$F$12,4,0))*(N2232*24),"")</f>
        <v/>
      </c>
      <c r="AP2232" s="17">
        <f t="shared" si="70"/>
        <v>0</v>
      </c>
    </row>
    <row r="2233" spans="2:42" ht="33" x14ac:dyDescent="0.25">
      <c r="B2233" s="13">
        <f>COUNTIFS($E$3:E2233,'تقرير منتج تام'!$E$4)</f>
        <v>8</v>
      </c>
      <c r="C2233" s="37"/>
      <c r="D2233" s="37"/>
      <c r="E2233" s="37"/>
      <c r="F2233" s="39"/>
      <c r="G2233" s="40"/>
      <c r="H2233" s="40"/>
      <c r="I2233" s="41"/>
      <c r="J2233" s="41"/>
      <c r="K2233" s="26" t="str">
        <f>_xlfn.IFNA(VLOOKUP(E2233,الاوردرات!$B$1:$C$600,2,0),"")</f>
        <v/>
      </c>
      <c r="L2233" s="52"/>
      <c r="N2233" s="21" t="str">
        <f t="shared" si="71"/>
        <v/>
      </c>
      <c r="O2233" s="22" t="str">
        <f>_xlfn.IFNA((VLOOKUP(F2233,help!$C$2:$F$12,4,0))*(N2233*24),"")</f>
        <v/>
      </c>
      <c r="AP2233" s="17">
        <f t="shared" si="70"/>
        <v>0</v>
      </c>
    </row>
    <row r="2234" spans="2:42" ht="33" x14ac:dyDescent="0.25">
      <c r="B2234" s="13">
        <f>COUNTIFS($E$3:E2234,'تقرير منتج تام'!$E$4)</f>
        <v>8</v>
      </c>
      <c r="C2234" s="37"/>
      <c r="D2234" s="37"/>
      <c r="E2234" s="37"/>
      <c r="F2234" s="39"/>
      <c r="G2234" s="40"/>
      <c r="H2234" s="40"/>
      <c r="I2234" s="41"/>
      <c r="J2234" s="41"/>
      <c r="K2234" s="26" t="str">
        <f>_xlfn.IFNA(VLOOKUP(E2234,الاوردرات!$B$1:$C$600,2,0),"")</f>
        <v/>
      </c>
      <c r="L2234" s="52"/>
      <c r="N2234" s="21" t="str">
        <f t="shared" si="71"/>
        <v/>
      </c>
      <c r="O2234" s="22" t="str">
        <f>_xlfn.IFNA((VLOOKUP(F2234,help!$C$2:$F$12,4,0))*(N2234*24),"")</f>
        <v/>
      </c>
      <c r="AP2234" s="17">
        <f t="shared" si="70"/>
        <v>0</v>
      </c>
    </row>
    <row r="2235" spans="2:42" ht="33" x14ac:dyDescent="0.25">
      <c r="B2235" s="13">
        <f>COUNTIFS($E$3:E2235,'تقرير منتج تام'!$E$4)</f>
        <v>8</v>
      </c>
      <c r="C2235" s="37"/>
      <c r="D2235" s="37"/>
      <c r="E2235" s="37"/>
      <c r="F2235" s="39"/>
      <c r="G2235" s="40"/>
      <c r="H2235" s="40"/>
      <c r="I2235" s="41"/>
      <c r="J2235" s="41"/>
      <c r="K2235" s="26" t="str">
        <f>_xlfn.IFNA(VLOOKUP(E2235,الاوردرات!$B$1:$C$600,2,0),"")</f>
        <v/>
      </c>
      <c r="L2235" s="52"/>
      <c r="N2235" s="21" t="str">
        <f t="shared" si="71"/>
        <v/>
      </c>
      <c r="O2235" s="22" t="str">
        <f>_xlfn.IFNA((VLOOKUP(F2235,help!$C$2:$F$12,4,0))*(N2235*24),"")</f>
        <v/>
      </c>
      <c r="AP2235" s="17">
        <f t="shared" si="70"/>
        <v>0</v>
      </c>
    </row>
    <row r="2236" spans="2:42" ht="33" x14ac:dyDescent="0.25">
      <c r="B2236" s="13">
        <f>COUNTIFS($E$3:E2236,'تقرير منتج تام'!$E$4)</f>
        <v>8</v>
      </c>
      <c r="C2236" s="37"/>
      <c r="D2236" s="37"/>
      <c r="E2236" s="37"/>
      <c r="F2236" s="39"/>
      <c r="G2236" s="40"/>
      <c r="H2236" s="40"/>
      <c r="I2236" s="41"/>
      <c r="J2236" s="41"/>
      <c r="K2236" s="26" t="str">
        <f>_xlfn.IFNA(VLOOKUP(E2236,الاوردرات!$B$1:$C$600,2,0),"")</f>
        <v/>
      </c>
      <c r="L2236" s="52"/>
      <c r="N2236" s="21" t="str">
        <f t="shared" si="71"/>
        <v/>
      </c>
      <c r="O2236" s="22" t="str">
        <f>_xlfn.IFNA((VLOOKUP(F2236,help!$C$2:$F$12,4,0))*(N2236*24),"")</f>
        <v/>
      </c>
      <c r="AP2236" s="17">
        <f t="shared" si="70"/>
        <v>0</v>
      </c>
    </row>
    <row r="2237" spans="2:42" ht="33" x14ac:dyDescent="0.25">
      <c r="B2237" s="13">
        <f>COUNTIFS($E$3:E2237,'تقرير منتج تام'!$E$4)</f>
        <v>8</v>
      </c>
      <c r="C2237" s="37"/>
      <c r="D2237" s="37"/>
      <c r="E2237" s="37"/>
      <c r="F2237" s="39"/>
      <c r="G2237" s="40"/>
      <c r="H2237" s="40"/>
      <c r="I2237" s="41"/>
      <c r="J2237" s="41"/>
      <c r="K2237" s="26" t="str">
        <f>_xlfn.IFNA(VLOOKUP(E2237,الاوردرات!$B$1:$C$600,2,0),"")</f>
        <v/>
      </c>
      <c r="L2237" s="52"/>
      <c r="N2237" s="21" t="str">
        <f t="shared" si="71"/>
        <v/>
      </c>
      <c r="O2237" s="22" t="str">
        <f>_xlfn.IFNA((VLOOKUP(F2237,help!$C$2:$F$12,4,0))*(N2237*24),"")</f>
        <v/>
      </c>
      <c r="AP2237" s="17">
        <f t="shared" si="70"/>
        <v>0</v>
      </c>
    </row>
    <row r="2238" spans="2:42" ht="33" x14ac:dyDescent="0.25">
      <c r="B2238" s="13">
        <f>COUNTIFS($E$3:E2238,'تقرير منتج تام'!$E$4)</f>
        <v>8</v>
      </c>
      <c r="C2238" s="37"/>
      <c r="D2238" s="37"/>
      <c r="E2238" s="37"/>
      <c r="F2238" s="39"/>
      <c r="G2238" s="40"/>
      <c r="H2238" s="40"/>
      <c r="I2238" s="41"/>
      <c r="J2238" s="41"/>
      <c r="K2238" s="26" t="str">
        <f>_xlfn.IFNA(VLOOKUP(E2238,الاوردرات!$B$1:$C$600,2,0),"")</f>
        <v/>
      </c>
      <c r="L2238" s="52"/>
      <c r="N2238" s="21" t="str">
        <f t="shared" si="71"/>
        <v/>
      </c>
      <c r="O2238" s="22" t="str">
        <f>_xlfn.IFNA((VLOOKUP(F2238,help!$C$2:$F$12,4,0))*(N2238*24),"")</f>
        <v/>
      </c>
      <c r="AP2238" s="17">
        <f t="shared" si="70"/>
        <v>0</v>
      </c>
    </row>
    <row r="2239" spans="2:42" ht="33" x14ac:dyDescent="0.25">
      <c r="B2239" s="13">
        <f>COUNTIFS($E$3:E2239,'تقرير منتج تام'!$E$4)</f>
        <v>8</v>
      </c>
      <c r="C2239" s="37"/>
      <c r="D2239" s="37"/>
      <c r="E2239" s="37"/>
      <c r="F2239" s="39"/>
      <c r="G2239" s="40"/>
      <c r="H2239" s="40"/>
      <c r="I2239" s="41"/>
      <c r="J2239" s="41"/>
      <c r="K2239" s="26" t="str">
        <f>_xlfn.IFNA(VLOOKUP(E2239,الاوردرات!$B$1:$C$600,2,0),"")</f>
        <v/>
      </c>
      <c r="L2239" s="52"/>
      <c r="N2239" s="21" t="str">
        <f t="shared" si="71"/>
        <v/>
      </c>
      <c r="O2239" s="22" t="str">
        <f>_xlfn.IFNA((VLOOKUP(F2239,help!$C$2:$F$12,4,0))*(N2239*24),"")</f>
        <v/>
      </c>
      <c r="AP2239" s="17">
        <f t="shared" si="70"/>
        <v>0</v>
      </c>
    </row>
    <row r="2240" spans="2:42" ht="33" x14ac:dyDescent="0.25">
      <c r="B2240" s="13">
        <f>COUNTIFS($E$3:E2240,'تقرير منتج تام'!$E$4)</f>
        <v>8</v>
      </c>
      <c r="C2240" s="37"/>
      <c r="D2240" s="37"/>
      <c r="E2240" s="37"/>
      <c r="F2240" s="39"/>
      <c r="G2240" s="40"/>
      <c r="H2240" s="40"/>
      <c r="I2240" s="41"/>
      <c r="J2240" s="41"/>
      <c r="K2240" s="26" t="str">
        <f>_xlfn.IFNA(VLOOKUP(E2240,الاوردرات!$B$1:$C$600,2,0),"")</f>
        <v/>
      </c>
      <c r="L2240" s="52"/>
      <c r="N2240" s="21" t="str">
        <f t="shared" si="71"/>
        <v/>
      </c>
      <c r="O2240" s="22" t="str">
        <f>_xlfn.IFNA((VLOOKUP(F2240,help!$C$2:$F$12,4,0))*(N2240*24),"")</f>
        <v/>
      </c>
      <c r="AP2240" s="17">
        <f t="shared" si="70"/>
        <v>0</v>
      </c>
    </row>
    <row r="2241" spans="2:42" ht="33" x14ac:dyDescent="0.25">
      <c r="B2241" s="13">
        <f>COUNTIFS($E$3:E2241,'تقرير منتج تام'!$E$4)</f>
        <v>8</v>
      </c>
      <c r="C2241" s="37"/>
      <c r="D2241" s="37"/>
      <c r="E2241" s="37"/>
      <c r="F2241" s="39"/>
      <c r="G2241" s="40"/>
      <c r="H2241" s="40"/>
      <c r="I2241" s="41"/>
      <c r="J2241" s="41"/>
      <c r="K2241" s="26" t="str">
        <f>_xlfn.IFNA(VLOOKUP(E2241,الاوردرات!$B$1:$C$600,2,0),"")</f>
        <v/>
      </c>
      <c r="L2241" s="52"/>
      <c r="N2241" s="21" t="str">
        <f t="shared" si="71"/>
        <v/>
      </c>
      <c r="O2241" s="22" t="str">
        <f>_xlfn.IFNA((VLOOKUP(F2241,help!$C$2:$F$12,4,0))*(N2241*24),"")</f>
        <v/>
      </c>
      <c r="AP2241" s="17">
        <f t="shared" si="70"/>
        <v>0</v>
      </c>
    </row>
    <row r="2242" spans="2:42" ht="33" x14ac:dyDescent="0.25">
      <c r="B2242" s="13">
        <f>COUNTIFS($E$3:E2242,'تقرير منتج تام'!$E$4)</f>
        <v>8</v>
      </c>
      <c r="C2242" s="37"/>
      <c r="D2242" s="37"/>
      <c r="E2242" s="37"/>
      <c r="F2242" s="39"/>
      <c r="G2242" s="40"/>
      <c r="H2242" s="40"/>
      <c r="I2242" s="41"/>
      <c r="J2242" s="41"/>
      <c r="K2242" s="26" t="str">
        <f>_xlfn.IFNA(VLOOKUP(E2242,الاوردرات!$B$1:$C$600,2,0),"")</f>
        <v/>
      </c>
      <c r="L2242" s="52"/>
      <c r="N2242" s="21" t="str">
        <f t="shared" si="71"/>
        <v/>
      </c>
      <c r="O2242" s="22" t="str">
        <f>_xlfn.IFNA((VLOOKUP(F2242,help!$C$2:$F$12,4,0))*(N2242*24),"")</f>
        <v/>
      </c>
      <c r="AP2242" s="17">
        <f t="shared" si="70"/>
        <v>0</v>
      </c>
    </row>
    <row r="2243" spans="2:42" ht="33" x14ac:dyDescent="0.25">
      <c r="B2243" s="13">
        <f>COUNTIFS($E$3:E2243,'تقرير منتج تام'!$E$4)</f>
        <v>8</v>
      </c>
      <c r="C2243" s="37"/>
      <c r="D2243" s="37"/>
      <c r="E2243" s="37"/>
      <c r="F2243" s="39"/>
      <c r="G2243" s="40"/>
      <c r="H2243" s="40"/>
      <c r="I2243" s="41"/>
      <c r="J2243" s="41"/>
      <c r="K2243" s="26" t="str">
        <f>_xlfn.IFNA(VLOOKUP(E2243,الاوردرات!$B$1:$C$600,2,0),"")</f>
        <v/>
      </c>
      <c r="L2243" s="52"/>
      <c r="N2243" s="21" t="str">
        <f t="shared" si="71"/>
        <v/>
      </c>
      <c r="O2243" s="22" t="str">
        <f>_xlfn.IFNA((VLOOKUP(F2243,help!$C$2:$F$12,4,0))*(N2243*24),"")</f>
        <v/>
      </c>
      <c r="AP2243" s="17">
        <f t="shared" si="70"/>
        <v>0</v>
      </c>
    </row>
    <row r="2244" spans="2:42" ht="33" x14ac:dyDescent="0.25">
      <c r="B2244" s="13">
        <f>COUNTIFS($E$3:E2244,'تقرير منتج تام'!$E$4)</f>
        <v>8</v>
      </c>
      <c r="C2244" s="37"/>
      <c r="D2244" s="37"/>
      <c r="E2244" s="37"/>
      <c r="F2244" s="39"/>
      <c r="G2244" s="40"/>
      <c r="H2244" s="40"/>
      <c r="I2244" s="41"/>
      <c r="J2244" s="41"/>
      <c r="K2244" s="26" t="str">
        <f>_xlfn.IFNA(VLOOKUP(E2244,الاوردرات!$B$1:$C$600,2,0),"")</f>
        <v/>
      </c>
      <c r="L2244" s="52"/>
      <c r="N2244" s="21" t="str">
        <f t="shared" si="71"/>
        <v/>
      </c>
      <c r="O2244" s="22" t="str">
        <f>_xlfn.IFNA((VLOOKUP(F2244,help!$C$2:$F$12,4,0))*(N2244*24),"")</f>
        <v/>
      </c>
      <c r="AP2244" s="17">
        <f t="shared" ref="AP2244:AP2307" si="72">D2244</f>
        <v>0</v>
      </c>
    </row>
    <row r="2245" spans="2:42" ht="33" x14ac:dyDescent="0.25">
      <c r="B2245" s="13">
        <f>COUNTIFS($E$3:E2245,'تقرير منتج تام'!$E$4)</f>
        <v>8</v>
      </c>
      <c r="C2245" s="37"/>
      <c r="D2245" s="37"/>
      <c r="E2245" s="37"/>
      <c r="F2245" s="39"/>
      <c r="G2245" s="40"/>
      <c r="H2245" s="40"/>
      <c r="I2245" s="41"/>
      <c r="J2245" s="41"/>
      <c r="K2245" s="26" t="str">
        <f>_xlfn.IFNA(VLOOKUP(E2245,الاوردرات!$B$1:$C$600,2,0),"")</f>
        <v/>
      </c>
      <c r="L2245" s="52"/>
      <c r="N2245" s="21" t="str">
        <f t="shared" si="71"/>
        <v/>
      </c>
      <c r="O2245" s="22" t="str">
        <f>_xlfn.IFNA((VLOOKUP(F2245,help!$C$2:$F$12,4,0))*(N2245*24),"")</f>
        <v/>
      </c>
      <c r="AP2245" s="17">
        <f t="shared" si="72"/>
        <v>0</v>
      </c>
    </row>
    <row r="2246" spans="2:42" ht="33" x14ac:dyDescent="0.25">
      <c r="B2246" s="13">
        <f>COUNTIFS($E$3:E2246,'تقرير منتج تام'!$E$4)</f>
        <v>8</v>
      </c>
      <c r="C2246" s="37"/>
      <c r="D2246" s="37"/>
      <c r="E2246" s="37"/>
      <c r="F2246" s="39"/>
      <c r="G2246" s="40"/>
      <c r="H2246" s="40"/>
      <c r="I2246" s="41"/>
      <c r="J2246" s="41"/>
      <c r="K2246" s="26" t="str">
        <f>_xlfn.IFNA(VLOOKUP(E2246,الاوردرات!$B$1:$C$600,2,0),"")</f>
        <v/>
      </c>
      <c r="L2246" s="52"/>
      <c r="N2246" s="21" t="str">
        <f t="shared" si="71"/>
        <v/>
      </c>
      <c r="O2246" s="22" t="str">
        <f>_xlfn.IFNA((VLOOKUP(F2246,help!$C$2:$F$12,4,0))*(N2246*24),"")</f>
        <v/>
      </c>
      <c r="AP2246" s="17">
        <f t="shared" si="72"/>
        <v>0</v>
      </c>
    </row>
    <row r="2247" spans="2:42" ht="33" x14ac:dyDescent="0.25">
      <c r="B2247" s="13">
        <f>COUNTIFS($E$3:E2247,'تقرير منتج تام'!$E$4)</f>
        <v>8</v>
      </c>
      <c r="C2247" s="37"/>
      <c r="D2247" s="37"/>
      <c r="E2247" s="37"/>
      <c r="F2247" s="39"/>
      <c r="G2247" s="40"/>
      <c r="H2247" s="40"/>
      <c r="I2247" s="41"/>
      <c r="J2247" s="41"/>
      <c r="K2247" s="26" t="str">
        <f>_xlfn.IFNA(VLOOKUP(E2247,الاوردرات!$B$1:$C$600,2,0),"")</f>
        <v/>
      </c>
      <c r="L2247" s="52"/>
      <c r="N2247" s="21" t="str">
        <f t="shared" si="71"/>
        <v/>
      </c>
      <c r="O2247" s="22" t="str">
        <f>_xlfn.IFNA((VLOOKUP(F2247,help!$C$2:$F$12,4,0))*(N2247*24),"")</f>
        <v/>
      </c>
      <c r="AP2247" s="17">
        <f t="shared" si="72"/>
        <v>0</v>
      </c>
    </row>
    <row r="2248" spans="2:42" ht="33" x14ac:dyDescent="0.25">
      <c r="B2248" s="13">
        <f>COUNTIFS($E$3:E2248,'تقرير منتج تام'!$E$4)</f>
        <v>8</v>
      </c>
      <c r="C2248" s="37"/>
      <c r="D2248" s="37"/>
      <c r="E2248" s="37"/>
      <c r="F2248" s="39"/>
      <c r="G2248" s="40"/>
      <c r="H2248" s="40"/>
      <c r="I2248" s="41"/>
      <c r="J2248" s="41"/>
      <c r="K2248" s="26" t="str">
        <f>_xlfn.IFNA(VLOOKUP(E2248,الاوردرات!$B$1:$C$600,2,0),"")</f>
        <v/>
      </c>
      <c r="L2248" s="52"/>
      <c r="N2248" s="21" t="str">
        <f t="shared" si="71"/>
        <v/>
      </c>
      <c r="O2248" s="22" t="str">
        <f>_xlfn.IFNA((VLOOKUP(F2248,help!$C$2:$F$12,4,0))*(N2248*24),"")</f>
        <v/>
      </c>
      <c r="AP2248" s="17">
        <f t="shared" si="72"/>
        <v>0</v>
      </c>
    </row>
    <row r="2249" spans="2:42" ht="33" x14ac:dyDescent="0.25">
      <c r="B2249" s="13">
        <f>COUNTIFS($E$3:E2249,'تقرير منتج تام'!$E$4)</f>
        <v>8</v>
      </c>
      <c r="C2249" s="37"/>
      <c r="D2249" s="37"/>
      <c r="E2249" s="37"/>
      <c r="F2249" s="39"/>
      <c r="G2249" s="40"/>
      <c r="H2249" s="40"/>
      <c r="I2249" s="41"/>
      <c r="J2249" s="41"/>
      <c r="K2249" s="26" t="str">
        <f>_xlfn.IFNA(VLOOKUP(E2249,الاوردرات!$B$1:$C$600,2,0),"")</f>
        <v/>
      </c>
      <c r="L2249" s="52"/>
      <c r="N2249" s="21" t="str">
        <f t="shared" si="71"/>
        <v/>
      </c>
      <c r="O2249" s="22" t="str">
        <f>_xlfn.IFNA((VLOOKUP(F2249,help!$C$2:$F$12,4,0))*(N2249*24),"")</f>
        <v/>
      </c>
      <c r="AP2249" s="17">
        <f t="shared" si="72"/>
        <v>0</v>
      </c>
    </row>
    <row r="2250" spans="2:42" ht="33" x14ac:dyDescent="0.25">
      <c r="B2250" s="13">
        <f>COUNTIFS($E$3:E2250,'تقرير منتج تام'!$E$4)</f>
        <v>8</v>
      </c>
      <c r="C2250" s="37"/>
      <c r="D2250" s="37"/>
      <c r="E2250" s="37"/>
      <c r="F2250" s="39"/>
      <c r="G2250" s="40"/>
      <c r="H2250" s="40"/>
      <c r="I2250" s="41"/>
      <c r="J2250" s="41"/>
      <c r="K2250" s="26" t="str">
        <f>_xlfn.IFNA(VLOOKUP(E2250,الاوردرات!$B$1:$C$600,2,0),"")</f>
        <v/>
      </c>
      <c r="L2250" s="52"/>
      <c r="N2250" s="21" t="str">
        <f t="shared" si="71"/>
        <v/>
      </c>
      <c r="O2250" s="22" t="str">
        <f>_xlfn.IFNA((VLOOKUP(F2250,help!$C$2:$F$12,4,0))*(N2250*24),"")</f>
        <v/>
      </c>
      <c r="AP2250" s="17">
        <f t="shared" si="72"/>
        <v>0</v>
      </c>
    </row>
    <row r="2251" spans="2:42" ht="33" x14ac:dyDescent="0.25">
      <c r="B2251" s="13">
        <f>COUNTIFS($E$3:E2251,'تقرير منتج تام'!$E$4)</f>
        <v>8</v>
      </c>
      <c r="C2251" s="37"/>
      <c r="D2251" s="37"/>
      <c r="E2251" s="37"/>
      <c r="F2251" s="39"/>
      <c r="G2251" s="40"/>
      <c r="H2251" s="40"/>
      <c r="I2251" s="41"/>
      <c r="J2251" s="41"/>
      <c r="K2251" s="26" t="str">
        <f>_xlfn.IFNA(VLOOKUP(E2251,الاوردرات!$B$1:$C$600,2,0),"")</f>
        <v/>
      </c>
      <c r="L2251" s="52"/>
      <c r="N2251" s="21" t="str">
        <f t="shared" si="71"/>
        <v/>
      </c>
      <c r="O2251" s="22" t="str">
        <f>_xlfn.IFNA((VLOOKUP(F2251,help!$C$2:$F$12,4,0))*(N2251*24),"")</f>
        <v/>
      </c>
      <c r="AP2251" s="17">
        <f t="shared" si="72"/>
        <v>0</v>
      </c>
    </row>
    <row r="2252" spans="2:42" ht="33" x14ac:dyDescent="0.25">
      <c r="B2252" s="13">
        <f>COUNTIFS($E$3:E2252,'تقرير منتج تام'!$E$4)</f>
        <v>8</v>
      </c>
      <c r="C2252" s="37"/>
      <c r="D2252" s="37"/>
      <c r="E2252" s="37"/>
      <c r="F2252" s="39"/>
      <c r="G2252" s="40"/>
      <c r="H2252" s="40"/>
      <c r="I2252" s="41"/>
      <c r="J2252" s="41"/>
      <c r="K2252" s="26" t="str">
        <f>_xlfn.IFNA(VLOOKUP(E2252,الاوردرات!$B$1:$C$600,2,0),"")</f>
        <v/>
      </c>
      <c r="L2252" s="52"/>
      <c r="N2252" s="21" t="str">
        <f t="shared" si="71"/>
        <v/>
      </c>
      <c r="O2252" s="22" t="str">
        <f>_xlfn.IFNA((VLOOKUP(F2252,help!$C$2:$F$12,4,0))*(N2252*24),"")</f>
        <v/>
      </c>
      <c r="AP2252" s="17">
        <f t="shared" si="72"/>
        <v>0</v>
      </c>
    </row>
    <row r="2253" spans="2:42" ht="33" x14ac:dyDescent="0.25">
      <c r="B2253" s="13">
        <f>COUNTIFS($E$3:E2253,'تقرير منتج تام'!$E$4)</f>
        <v>8</v>
      </c>
      <c r="C2253" s="37"/>
      <c r="D2253" s="37"/>
      <c r="E2253" s="37"/>
      <c r="F2253" s="39"/>
      <c r="G2253" s="40"/>
      <c r="H2253" s="40"/>
      <c r="I2253" s="41"/>
      <c r="J2253" s="41"/>
      <c r="K2253" s="26" t="str">
        <f>_xlfn.IFNA(VLOOKUP(E2253,الاوردرات!$B$1:$C$600,2,0),"")</f>
        <v/>
      </c>
      <c r="L2253" s="52"/>
      <c r="N2253" s="21" t="str">
        <f t="shared" si="71"/>
        <v/>
      </c>
      <c r="O2253" s="22" t="str">
        <f>_xlfn.IFNA((VLOOKUP(F2253,help!$C$2:$F$12,4,0))*(N2253*24),"")</f>
        <v/>
      </c>
      <c r="AP2253" s="17">
        <f t="shared" si="72"/>
        <v>0</v>
      </c>
    </row>
    <row r="2254" spans="2:42" ht="33" x14ac:dyDescent="0.25">
      <c r="B2254" s="13">
        <f>COUNTIFS($E$3:E2254,'تقرير منتج تام'!$E$4)</f>
        <v>8</v>
      </c>
      <c r="C2254" s="37"/>
      <c r="D2254" s="37"/>
      <c r="E2254" s="37"/>
      <c r="F2254" s="39"/>
      <c r="G2254" s="40"/>
      <c r="H2254" s="40"/>
      <c r="I2254" s="41"/>
      <c r="J2254" s="41"/>
      <c r="K2254" s="26" t="str">
        <f>_xlfn.IFNA(VLOOKUP(E2254,الاوردرات!$B$1:$C$600,2,0),"")</f>
        <v/>
      </c>
      <c r="L2254" s="52"/>
      <c r="N2254" s="21" t="str">
        <f t="shared" si="71"/>
        <v/>
      </c>
      <c r="O2254" s="22" t="str">
        <f>_xlfn.IFNA((VLOOKUP(F2254,help!$C$2:$F$12,4,0))*(N2254*24),"")</f>
        <v/>
      </c>
      <c r="AP2254" s="17">
        <f t="shared" si="72"/>
        <v>0</v>
      </c>
    </row>
    <row r="2255" spans="2:42" ht="33" x14ac:dyDescent="0.25">
      <c r="B2255" s="13">
        <f>COUNTIFS($E$3:E2255,'تقرير منتج تام'!$E$4)</f>
        <v>8</v>
      </c>
      <c r="C2255" s="37"/>
      <c r="D2255" s="37"/>
      <c r="E2255" s="37"/>
      <c r="F2255" s="39"/>
      <c r="G2255" s="40"/>
      <c r="H2255" s="40"/>
      <c r="I2255" s="41"/>
      <c r="J2255" s="41"/>
      <c r="K2255" s="26" t="str">
        <f>_xlfn.IFNA(VLOOKUP(E2255,الاوردرات!$B$1:$C$600,2,0),"")</f>
        <v/>
      </c>
      <c r="L2255" s="52"/>
      <c r="N2255" s="21" t="str">
        <f t="shared" si="71"/>
        <v/>
      </c>
      <c r="O2255" s="22" t="str">
        <f>_xlfn.IFNA((VLOOKUP(F2255,help!$C$2:$F$12,4,0))*(N2255*24),"")</f>
        <v/>
      </c>
      <c r="AP2255" s="17">
        <f t="shared" si="72"/>
        <v>0</v>
      </c>
    </row>
    <row r="2256" spans="2:42" ht="33" x14ac:dyDescent="0.25">
      <c r="B2256" s="13">
        <f>COUNTIFS($E$3:E2256,'تقرير منتج تام'!$E$4)</f>
        <v>8</v>
      </c>
      <c r="C2256" s="37"/>
      <c r="D2256" s="37"/>
      <c r="E2256" s="37"/>
      <c r="F2256" s="39"/>
      <c r="G2256" s="40"/>
      <c r="H2256" s="40"/>
      <c r="I2256" s="41"/>
      <c r="J2256" s="41"/>
      <c r="K2256" s="26" t="str">
        <f>_xlfn.IFNA(VLOOKUP(E2256,الاوردرات!$B$1:$C$600,2,0),"")</f>
        <v/>
      </c>
      <c r="L2256" s="52"/>
      <c r="N2256" s="21" t="str">
        <f t="shared" si="71"/>
        <v/>
      </c>
      <c r="O2256" s="22" t="str">
        <f>_xlfn.IFNA((VLOOKUP(F2256,help!$C$2:$F$12,4,0))*(N2256*24),"")</f>
        <v/>
      </c>
      <c r="AP2256" s="17">
        <f t="shared" si="72"/>
        <v>0</v>
      </c>
    </row>
    <row r="2257" spans="2:42" ht="33" x14ac:dyDescent="0.25">
      <c r="B2257" s="13">
        <f>COUNTIFS($E$3:E2257,'تقرير منتج تام'!$E$4)</f>
        <v>8</v>
      </c>
      <c r="C2257" s="37"/>
      <c r="D2257" s="37"/>
      <c r="E2257" s="37"/>
      <c r="F2257" s="39"/>
      <c r="G2257" s="40"/>
      <c r="H2257" s="40"/>
      <c r="I2257" s="41"/>
      <c r="J2257" s="41"/>
      <c r="K2257" s="26" t="str">
        <f>_xlfn.IFNA(VLOOKUP(E2257,الاوردرات!$B$1:$C$600,2,0),"")</f>
        <v/>
      </c>
      <c r="L2257" s="52"/>
      <c r="N2257" s="21" t="str">
        <f t="shared" si="71"/>
        <v/>
      </c>
      <c r="O2257" s="22" t="str">
        <f>_xlfn.IFNA((VLOOKUP(F2257,help!$C$2:$F$12,4,0))*(N2257*24),"")</f>
        <v/>
      </c>
      <c r="AP2257" s="17">
        <f t="shared" si="72"/>
        <v>0</v>
      </c>
    </row>
    <row r="2258" spans="2:42" ht="33" x14ac:dyDescent="0.25">
      <c r="B2258" s="13">
        <f>COUNTIFS($E$3:E2258,'تقرير منتج تام'!$E$4)</f>
        <v>8</v>
      </c>
      <c r="C2258" s="37"/>
      <c r="D2258" s="37"/>
      <c r="E2258" s="37"/>
      <c r="F2258" s="39"/>
      <c r="G2258" s="40"/>
      <c r="H2258" s="40"/>
      <c r="I2258" s="41"/>
      <c r="J2258" s="41"/>
      <c r="K2258" s="26" t="str">
        <f>_xlfn.IFNA(VLOOKUP(E2258,الاوردرات!$B$1:$C$600,2,0),"")</f>
        <v/>
      </c>
      <c r="L2258" s="52"/>
      <c r="N2258" s="21" t="str">
        <f t="shared" si="71"/>
        <v/>
      </c>
      <c r="O2258" s="22" t="str">
        <f>_xlfn.IFNA((VLOOKUP(F2258,help!$C$2:$F$12,4,0))*(N2258*24),"")</f>
        <v/>
      </c>
      <c r="AP2258" s="17">
        <f t="shared" si="72"/>
        <v>0</v>
      </c>
    </row>
    <row r="2259" spans="2:42" ht="33" x14ac:dyDescent="0.25">
      <c r="B2259" s="13">
        <f>COUNTIFS($E$3:E2259,'تقرير منتج تام'!$E$4)</f>
        <v>8</v>
      </c>
      <c r="C2259" s="37"/>
      <c r="D2259" s="37"/>
      <c r="E2259" s="37"/>
      <c r="F2259" s="39"/>
      <c r="G2259" s="40"/>
      <c r="H2259" s="40"/>
      <c r="I2259" s="41"/>
      <c r="J2259" s="41"/>
      <c r="K2259" s="26" t="str">
        <f>_xlfn.IFNA(VLOOKUP(E2259,الاوردرات!$B$1:$C$600,2,0),"")</f>
        <v/>
      </c>
      <c r="L2259" s="52"/>
      <c r="N2259" s="21" t="str">
        <f t="shared" si="71"/>
        <v/>
      </c>
      <c r="O2259" s="22" t="str">
        <f>_xlfn.IFNA((VLOOKUP(F2259,help!$C$2:$F$12,4,0))*(N2259*24),"")</f>
        <v/>
      </c>
      <c r="AP2259" s="17">
        <f t="shared" si="72"/>
        <v>0</v>
      </c>
    </row>
    <row r="2260" spans="2:42" ht="33" x14ac:dyDescent="0.25">
      <c r="B2260" s="13">
        <f>COUNTIFS($E$3:E2260,'تقرير منتج تام'!$E$4)</f>
        <v>8</v>
      </c>
      <c r="C2260" s="37"/>
      <c r="D2260" s="37"/>
      <c r="E2260" s="37"/>
      <c r="F2260" s="39"/>
      <c r="G2260" s="40"/>
      <c r="H2260" s="40"/>
      <c r="I2260" s="41"/>
      <c r="J2260" s="41"/>
      <c r="K2260" s="26" t="str">
        <f>_xlfn.IFNA(VLOOKUP(E2260,الاوردرات!$B$1:$C$600,2,0),"")</f>
        <v/>
      </c>
      <c r="L2260" s="52"/>
      <c r="N2260" s="21" t="str">
        <f t="shared" si="71"/>
        <v/>
      </c>
      <c r="O2260" s="22" t="str">
        <f>_xlfn.IFNA((VLOOKUP(F2260,help!$C$2:$F$12,4,0))*(N2260*24),"")</f>
        <v/>
      </c>
      <c r="AP2260" s="17">
        <f t="shared" si="72"/>
        <v>0</v>
      </c>
    </row>
    <row r="2261" spans="2:42" ht="33" x14ac:dyDescent="0.25">
      <c r="B2261" s="13">
        <f>COUNTIFS($E$3:E2261,'تقرير منتج تام'!$E$4)</f>
        <v>8</v>
      </c>
      <c r="C2261" s="37"/>
      <c r="D2261" s="37"/>
      <c r="E2261" s="37"/>
      <c r="F2261" s="39"/>
      <c r="G2261" s="40"/>
      <c r="H2261" s="40"/>
      <c r="I2261" s="41"/>
      <c r="J2261" s="41"/>
      <c r="K2261" s="26" t="str">
        <f>_xlfn.IFNA(VLOOKUP(E2261,الاوردرات!$B$1:$C$600,2,0),"")</f>
        <v/>
      </c>
      <c r="L2261" s="52"/>
      <c r="N2261" s="21" t="str">
        <f t="shared" si="71"/>
        <v/>
      </c>
      <c r="O2261" s="22" t="str">
        <f>_xlfn.IFNA((VLOOKUP(F2261,help!$C$2:$F$12,4,0))*(N2261*24),"")</f>
        <v/>
      </c>
      <c r="AP2261" s="17">
        <f t="shared" si="72"/>
        <v>0</v>
      </c>
    </row>
    <row r="2262" spans="2:42" ht="33" x14ac:dyDescent="0.25">
      <c r="B2262" s="13">
        <f>COUNTIFS($E$3:E2262,'تقرير منتج تام'!$E$4)</f>
        <v>8</v>
      </c>
      <c r="C2262" s="37"/>
      <c r="D2262" s="37"/>
      <c r="E2262" s="37"/>
      <c r="F2262" s="39"/>
      <c r="G2262" s="40"/>
      <c r="H2262" s="40"/>
      <c r="I2262" s="41"/>
      <c r="J2262" s="41"/>
      <c r="K2262" s="26" t="str">
        <f>_xlfn.IFNA(VLOOKUP(E2262,الاوردرات!$B$1:$C$600,2,0),"")</f>
        <v/>
      </c>
      <c r="L2262" s="52"/>
      <c r="N2262" s="21" t="str">
        <f t="shared" si="71"/>
        <v/>
      </c>
      <c r="O2262" s="22" t="str">
        <f>_xlfn.IFNA((VLOOKUP(F2262,help!$C$2:$F$12,4,0))*(N2262*24),"")</f>
        <v/>
      </c>
      <c r="AP2262" s="17">
        <f t="shared" si="72"/>
        <v>0</v>
      </c>
    </row>
    <row r="2263" spans="2:42" ht="33" x14ac:dyDescent="0.25">
      <c r="B2263" s="13">
        <f>COUNTIFS($E$3:E2263,'تقرير منتج تام'!$E$4)</f>
        <v>8</v>
      </c>
      <c r="C2263" s="37"/>
      <c r="D2263" s="37"/>
      <c r="E2263" s="37"/>
      <c r="F2263" s="39"/>
      <c r="G2263" s="40"/>
      <c r="H2263" s="40"/>
      <c r="I2263" s="41"/>
      <c r="J2263" s="41"/>
      <c r="K2263" s="26" t="str">
        <f>_xlfn.IFNA(VLOOKUP(E2263,الاوردرات!$B$1:$C$600,2,0),"")</f>
        <v/>
      </c>
      <c r="L2263" s="52"/>
      <c r="N2263" s="21" t="str">
        <f t="shared" si="71"/>
        <v/>
      </c>
      <c r="O2263" s="22" t="str">
        <f>_xlfn.IFNA((VLOOKUP(F2263,help!$C$2:$F$12,4,0))*(N2263*24),"")</f>
        <v/>
      </c>
      <c r="AP2263" s="17">
        <f t="shared" si="72"/>
        <v>0</v>
      </c>
    </row>
    <row r="2264" spans="2:42" ht="33" x14ac:dyDescent="0.25">
      <c r="B2264" s="13">
        <f>COUNTIFS($E$3:E2264,'تقرير منتج تام'!$E$4)</f>
        <v>8</v>
      </c>
      <c r="C2264" s="37"/>
      <c r="D2264" s="37"/>
      <c r="E2264" s="37"/>
      <c r="F2264" s="39"/>
      <c r="G2264" s="40"/>
      <c r="H2264" s="40"/>
      <c r="I2264" s="41"/>
      <c r="J2264" s="41"/>
      <c r="K2264" s="26" t="str">
        <f>_xlfn.IFNA(VLOOKUP(E2264,الاوردرات!$B$1:$C$600,2,0),"")</f>
        <v/>
      </c>
      <c r="L2264" s="52"/>
      <c r="N2264" s="21" t="str">
        <f t="shared" si="71"/>
        <v/>
      </c>
      <c r="O2264" s="22" t="str">
        <f>_xlfn.IFNA((VLOOKUP(F2264,help!$C$2:$F$12,4,0))*(N2264*24),"")</f>
        <v/>
      </c>
      <c r="AP2264" s="17">
        <f t="shared" si="72"/>
        <v>0</v>
      </c>
    </row>
    <row r="2265" spans="2:42" ht="33" x14ac:dyDescent="0.25">
      <c r="B2265" s="13">
        <f>COUNTIFS($E$3:E2265,'تقرير منتج تام'!$E$4)</f>
        <v>8</v>
      </c>
      <c r="C2265" s="37"/>
      <c r="D2265" s="37"/>
      <c r="E2265" s="37"/>
      <c r="F2265" s="39"/>
      <c r="G2265" s="40"/>
      <c r="H2265" s="40"/>
      <c r="I2265" s="41"/>
      <c r="J2265" s="41"/>
      <c r="K2265" s="26" t="str">
        <f>_xlfn.IFNA(VLOOKUP(E2265,الاوردرات!$B$1:$C$600,2,0),"")</f>
        <v/>
      </c>
      <c r="L2265" s="52"/>
      <c r="N2265" s="21" t="str">
        <f t="shared" si="71"/>
        <v/>
      </c>
      <c r="O2265" s="22" t="str">
        <f>_xlfn.IFNA((VLOOKUP(F2265,help!$C$2:$F$12,4,0))*(N2265*24),"")</f>
        <v/>
      </c>
      <c r="AP2265" s="17">
        <f t="shared" si="72"/>
        <v>0</v>
      </c>
    </row>
    <row r="2266" spans="2:42" ht="33" x14ac:dyDescent="0.25">
      <c r="B2266" s="13">
        <f>COUNTIFS($E$3:E2266,'تقرير منتج تام'!$E$4)</f>
        <v>8</v>
      </c>
      <c r="C2266" s="37"/>
      <c r="D2266" s="37"/>
      <c r="E2266" s="37"/>
      <c r="F2266" s="39"/>
      <c r="G2266" s="40"/>
      <c r="H2266" s="40"/>
      <c r="I2266" s="41"/>
      <c r="J2266" s="41"/>
      <c r="K2266" s="26" t="str">
        <f>_xlfn.IFNA(VLOOKUP(E2266,الاوردرات!$B$1:$C$600,2,0),"")</f>
        <v/>
      </c>
      <c r="L2266" s="52"/>
      <c r="N2266" s="21" t="str">
        <f t="shared" si="71"/>
        <v/>
      </c>
      <c r="O2266" s="22" t="str">
        <f>_xlfn.IFNA((VLOOKUP(F2266,help!$C$2:$F$12,4,0))*(N2266*24),"")</f>
        <v/>
      </c>
      <c r="AP2266" s="17">
        <f t="shared" si="72"/>
        <v>0</v>
      </c>
    </row>
    <row r="2267" spans="2:42" ht="33" x14ac:dyDescent="0.25">
      <c r="B2267" s="13">
        <f>COUNTIFS($E$3:E2267,'تقرير منتج تام'!$E$4)</f>
        <v>8</v>
      </c>
      <c r="C2267" s="37"/>
      <c r="D2267" s="37"/>
      <c r="E2267" s="37"/>
      <c r="F2267" s="39"/>
      <c r="G2267" s="40"/>
      <c r="H2267" s="40"/>
      <c r="I2267" s="41"/>
      <c r="J2267" s="41"/>
      <c r="K2267" s="26" t="str">
        <f>_xlfn.IFNA(VLOOKUP(E2267,الاوردرات!$B$1:$C$600,2,0),"")</f>
        <v/>
      </c>
      <c r="L2267" s="52"/>
      <c r="N2267" s="21" t="str">
        <f t="shared" si="71"/>
        <v/>
      </c>
      <c r="O2267" s="22" t="str">
        <f>_xlfn.IFNA((VLOOKUP(F2267,help!$C$2:$F$12,4,0))*(N2267*24),"")</f>
        <v/>
      </c>
      <c r="AP2267" s="17">
        <f t="shared" si="72"/>
        <v>0</v>
      </c>
    </row>
    <row r="2268" spans="2:42" ht="33" x14ac:dyDescent="0.25">
      <c r="B2268" s="13">
        <f>COUNTIFS($E$3:E2268,'تقرير منتج تام'!$E$4)</f>
        <v>8</v>
      </c>
      <c r="C2268" s="37"/>
      <c r="D2268" s="37"/>
      <c r="E2268" s="37"/>
      <c r="F2268" s="39"/>
      <c r="G2268" s="40"/>
      <c r="H2268" s="40"/>
      <c r="I2268" s="41"/>
      <c r="J2268" s="41"/>
      <c r="K2268" s="26" t="str">
        <f>_xlfn.IFNA(VLOOKUP(E2268,الاوردرات!$B$1:$C$600,2,0),"")</f>
        <v/>
      </c>
      <c r="L2268" s="52"/>
      <c r="N2268" s="21" t="str">
        <f t="shared" si="71"/>
        <v/>
      </c>
      <c r="O2268" s="22" t="str">
        <f>_xlfn.IFNA((VLOOKUP(F2268,help!$C$2:$F$12,4,0))*(N2268*24),"")</f>
        <v/>
      </c>
      <c r="AP2268" s="17">
        <f t="shared" si="72"/>
        <v>0</v>
      </c>
    </row>
    <row r="2269" spans="2:42" ht="33" x14ac:dyDescent="0.25">
      <c r="B2269" s="13">
        <f>COUNTIFS($E$3:E2269,'تقرير منتج تام'!$E$4)</f>
        <v>8</v>
      </c>
      <c r="C2269" s="37"/>
      <c r="D2269" s="37"/>
      <c r="E2269" s="37"/>
      <c r="F2269" s="39"/>
      <c r="G2269" s="40"/>
      <c r="H2269" s="40"/>
      <c r="I2269" s="41"/>
      <c r="J2269" s="41"/>
      <c r="K2269" s="26" t="str">
        <f>_xlfn.IFNA(VLOOKUP(E2269,الاوردرات!$B$1:$C$600,2,0),"")</f>
        <v/>
      </c>
      <c r="L2269" s="52"/>
      <c r="N2269" s="21" t="str">
        <f t="shared" si="71"/>
        <v/>
      </c>
      <c r="O2269" s="22" t="str">
        <f>_xlfn.IFNA((VLOOKUP(F2269,help!$C$2:$F$12,4,0))*(N2269*24),"")</f>
        <v/>
      </c>
      <c r="AP2269" s="17">
        <f t="shared" si="72"/>
        <v>0</v>
      </c>
    </row>
    <row r="2270" spans="2:42" ht="33" x14ac:dyDescent="0.25">
      <c r="B2270" s="13">
        <f>COUNTIFS($E$3:E2270,'تقرير منتج تام'!$E$4)</f>
        <v>8</v>
      </c>
      <c r="C2270" s="37"/>
      <c r="D2270" s="37"/>
      <c r="E2270" s="37"/>
      <c r="F2270" s="39"/>
      <c r="G2270" s="40"/>
      <c r="H2270" s="40"/>
      <c r="I2270" s="41"/>
      <c r="J2270" s="41"/>
      <c r="K2270" s="26" t="str">
        <f>_xlfn.IFNA(VLOOKUP(E2270,الاوردرات!$B$1:$C$600,2,0),"")</f>
        <v/>
      </c>
      <c r="L2270" s="52"/>
      <c r="N2270" s="21" t="str">
        <f t="shared" si="71"/>
        <v/>
      </c>
      <c r="O2270" s="22" t="str">
        <f>_xlfn.IFNA((VLOOKUP(F2270,help!$C$2:$F$12,4,0))*(N2270*24),"")</f>
        <v/>
      </c>
      <c r="AP2270" s="17">
        <f t="shared" si="72"/>
        <v>0</v>
      </c>
    </row>
    <row r="2271" spans="2:42" ht="33" x14ac:dyDescent="0.25">
      <c r="B2271" s="13">
        <f>COUNTIFS($E$3:E2271,'تقرير منتج تام'!$E$4)</f>
        <v>8</v>
      </c>
      <c r="C2271" s="37"/>
      <c r="D2271" s="37"/>
      <c r="E2271" s="37"/>
      <c r="F2271" s="39"/>
      <c r="G2271" s="40"/>
      <c r="H2271" s="40"/>
      <c r="I2271" s="41"/>
      <c r="J2271" s="41"/>
      <c r="K2271" s="26" t="str">
        <f>_xlfn.IFNA(VLOOKUP(E2271,الاوردرات!$B$1:$C$600,2,0),"")</f>
        <v/>
      </c>
      <c r="L2271" s="52"/>
      <c r="N2271" s="21" t="str">
        <f t="shared" si="71"/>
        <v/>
      </c>
      <c r="O2271" s="22" t="str">
        <f>_xlfn.IFNA((VLOOKUP(F2271,help!$C$2:$F$12,4,0))*(N2271*24),"")</f>
        <v/>
      </c>
      <c r="AP2271" s="17">
        <f t="shared" si="72"/>
        <v>0</v>
      </c>
    </row>
    <row r="2272" spans="2:42" ht="33" x14ac:dyDescent="0.25">
      <c r="B2272" s="13">
        <f>COUNTIFS($E$3:E2272,'تقرير منتج تام'!$E$4)</f>
        <v>8</v>
      </c>
      <c r="C2272" s="37"/>
      <c r="D2272" s="37"/>
      <c r="E2272" s="37"/>
      <c r="F2272" s="39"/>
      <c r="G2272" s="40"/>
      <c r="H2272" s="40"/>
      <c r="I2272" s="41"/>
      <c r="J2272" s="41"/>
      <c r="K2272" s="26" t="str">
        <f>_xlfn.IFNA(VLOOKUP(E2272,الاوردرات!$B$1:$C$600,2,0),"")</f>
        <v/>
      </c>
      <c r="L2272" s="52"/>
      <c r="N2272" s="21" t="str">
        <f t="shared" si="71"/>
        <v/>
      </c>
      <c r="O2272" s="22" t="str">
        <f>_xlfn.IFNA((VLOOKUP(F2272,help!$C$2:$F$12,4,0))*(N2272*24),"")</f>
        <v/>
      </c>
      <c r="AP2272" s="17">
        <f t="shared" si="72"/>
        <v>0</v>
      </c>
    </row>
    <row r="2273" spans="2:42" ht="33" x14ac:dyDescent="0.25">
      <c r="B2273" s="13">
        <f>COUNTIFS($E$3:E2273,'تقرير منتج تام'!$E$4)</f>
        <v>8</v>
      </c>
      <c r="C2273" s="37"/>
      <c r="D2273" s="37"/>
      <c r="E2273" s="37"/>
      <c r="F2273" s="39"/>
      <c r="G2273" s="40"/>
      <c r="H2273" s="40"/>
      <c r="I2273" s="41"/>
      <c r="J2273" s="41"/>
      <c r="K2273" s="26" t="str">
        <f>_xlfn.IFNA(VLOOKUP(E2273,الاوردرات!$B$1:$C$600,2,0),"")</f>
        <v/>
      </c>
      <c r="L2273" s="52"/>
      <c r="N2273" s="21" t="str">
        <f t="shared" si="71"/>
        <v/>
      </c>
      <c r="O2273" s="22" t="str">
        <f>_xlfn.IFNA((VLOOKUP(F2273,help!$C$2:$F$12,4,0))*(N2273*24),"")</f>
        <v/>
      </c>
      <c r="AP2273" s="17">
        <f t="shared" si="72"/>
        <v>0</v>
      </c>
    </row>
    <row r="2274" spans="2:42" ht="33" x14ac:dyDescent="0.25">
      <c r="B2274" s="13">
        <f>COUNTIFS($E$3:E2274,'تقرير منتج تام'!$E$4)</f>
        <v>8</v>
      </c>
      <c r="C2274" s="37"/>
      <c r="D2274" s="37"/>
      <c r="E2274" s="37"/>
      <c r="F2274" s="39"/>
      <c r="G2274" s="40"/>
      <c r="H2274" s="40"/>
      <c r="I2274" s="41"/>
      <c r="J2274" s="41"/>
      <c r="K2274" s="26" t="str">
        <f>_xlfn.IFNA(VLOOKUP(E2274,الاوردرات!$B$1:$C$600,2,0),"")</f>
        <v/>
      </c>
      <c r="L2274" s="52"/>
      <c r="N2274" s="21" t="str">
        <f t="shared" si="71"/>
        <v/>
      </c>
      <c r="O2274" s="22" t="str">
        <f>_xlfn.IFNA((VLOOKUP(F2274,help!$C$2:$F$12,4,0))*(N2274*24),"")</f>
        <v/>
      </c>
      <c r="AP2274" s="17">
        <f t="shared" si="72"/>
        <v>0</v>
      </c>
    </row>
    <row r="2275" spans="2:42" ht="33" x14ac:dyDescent="0.25">
      <c r="B2275" s="13">
        <f>COUNTIFS($E$3:E2275,'تقرير منتج تام'!$E$4)</f>
        <v>8</v>
      </c>
      <c r="C2275" s="37"/>
      <c r="D2275" s="37"/>
      <c r="E2275" s="37"/>
      <c r="F2275" s="39"/>
      <c r="G2275" s="40"/>
      <c r="H2275" s="40"/>
      <c r="I2275" s="41"/>
      <c r="J2275" s="41"/>
      <c r="K2275" s="26" t="str">
        <f>_xlfn.IFNA(VLOOKUP(E2275,الاوردرات!$B$1:$C$600,2,0),"")</f>
        <v/>
      </c>
      <c r="L2275" s="52"/>
      <c r="N2275" s="21" t="str">
        <f t="shared" si="71"/>
        <v/>
      </c>
      <c r="O2275" s="22" t="str">
        <f>_xlfn.IFNA((VLOOKUP(F2275,help!$C$2:$F$12,4,0))*(N2275*24),"")</f>
        <v/>
      </c>
      <c r="AP2275" s="17">
        <f t="shared" si="72"/>
        <v>0</v>
      </c>
    </row>
    <row r="2276" spans="2:42" ht="33" x14ac:dyDescent="0.25">
      <c r="B2276" s="13">
        <f>COUNTIFS($E$3:E2276,'تقرير منتج تام'!$E$4)</f>
        <v>8</v>
      </c>
      <c r="C2276" s="37"/>
      <c r="D2276" s="37"/>
      <c r="E2276" s="37"/>
      <c r="F2276" s="39"/>
      <c r="G2276" s="40"/>
      <c r="H2276" s="40"/>
      <c r="I2276" s="41"/>
      <c r="J2276" s="41"/>
      <c r="K2276" s="26" t="str">
        <f>_xlfn.IFNA(VLOOKUP(E2276,الاوردرات!$B$1:$C$600,2,0),"")</f>
        <v/>
      </c>
      <c r="L2276" s="52"/>
      <c r="N2276" s="21" t="str">
        <f t="shared" si="71"/>
        <v/>
      </c>
      <c r="O2276" s="22" t="str">
        <f>_xlfn.IFNA((VLOOKUP(F2276,help!$C$2:$F$12,4,0))*(N2276*24),"")</f>
        <v/>
      </c>
      <c r="AP2276" s="17">
        <f t="shared" si="72"/>
        <v>0</v>
      </c>
    </row>
    <row r="2277" spans="2:42" ht="33" x14ac:dyDescent="0.25">
      <c r="B2277" s="13">
        <f>COUNTIFS($E$3:E2277,'تقرير منتج تام'!$E$4)</f>
        <v>8</v>
      </c>
      <c r="C2277" s="37"/>
      <c r="D2277" s="37"/>
      <c r="E2277" s="37"/>
      <c r="F2277" s="39"/>
      <c r="G2277" s="40"/>
      <c r="H2277" s="40"/>
      <c r="I2277" s="41"/>
      <c r="J2277" s="41"/>
      <c r="K2277" s="26" t="str">
        <f>_xlfn.IFNA(VLOOKUP(E2277,الاوردرات!$B$1:$C$600,2,0),"")</f>
        <v/>
      </c>
      <c r="L2277" s="52"/>
      <c r="N2277" s="21" t="str">
        <f t="shared" si="71"/>
        <v/>
      </c>
      <c r="O2277" s="22" t="str">
        <f>_xlfn.IFNA((VLOOKUP(F2277,help!$C$2:$F$12,4,0))*(N2277*24),"")</f>
        <v/>
      </c>
      <c r="AP2277" s="17">
        <f t="shared" si="72"/>
        <v>0</v>
      </c>
    </row>
    <row r="2278" spans="2:42" ht="33" x14ac:dyDescent="0.25">
      <c r="B2278" s="13">
        <f>COUNTIFS($E$3:E2278,'تقرير منتج تام'!$E$4)</f>
        <v>8</v>
      </c>
      <c r="C2278" s="37"/>
      <c r="D2278" s="37"/>
      <c r="E2278" s="37"/>
      <c r="F2278" s="39"/>
      <c r="G2278" s="40"/>
      <c r="H2278" s="40"/>
      <c r="I2278" s="41"/>
      <c r="J2278" s="41"/>
      <c r="K2278" s="26" t="str">
        <f>_xlfn.IFNA(VLOOKUP(E2278,الاوردرات!$B$1:$C$600,2,0),"")</f>
        <v/>
      </c>
      <c r="L2278" s="52"/>
      <c r="N2278" s="21" t="str">
        <f t="shared" si="71"/>
        <v/>
      </c>
      <c r="O2278" s="22" t="str">
        <f>_xlfn.IFNA((VLOOKUP(F2278,help!$C$2:$F$12,4,0))*(N2278*24),"")</f>
        <v/>
      </c>
      <c r="AP2278" s="17">
        <f t="shared" si="72"/>
        <v>0</v>
      </c>
    </row>
    <row r="2279" spans="2:42" ht="33" x14ac:dyDescent="0.25">
      <c r="B2279" s="13">
        <f>COUNTIFS($E$3:E2279,'تقرير منتج تام'!$E$4)</f>
        <v>8</v>
      </c>
      <c r="C2279" s="37"/>
      <c r="D2279" s="37"/>
      <c r="E2279" s="37"/>
      <c r="F2279" s="39"/>
      <c r="G2279" s="40"/>
      <c r="H2279" s="40"/>
      <c r="I2279" s="41"/>
      <c r="J2279" s="41"/>
      <c r="K2279" s="26" t="str">
        <f>_xlfn.IFNA(VLOOKUP(E2279,الاوردرات!$B$1:$C$600,2,0),"")</f>
        <v/>
      </c>
      <c r="L2279" s="52"/>
      <c r="N2279" s="21" t="str">
        <f t="shared" si="71"/>
        <v/>
      </c>
      <c r="O2279" s="22" t="str">
        <f>_xlfn.IFNA((VLOOKUP(F2279,help!$C$2:$F$12,4,0))*(N2279*24),"")</f>
        <v/>
      </c>
      <c r="AP2279" s="17">
        <f t="shared" si="72"/>
        <v>0</v>
      </c>
    </row>
    <row r="2280" spans="2:42" ht="33" x14ac:dyDescent="0.25">
      <c r="B2280" s="13">
        <f>COUNTIFS($E$3:E2280,'تقرير منتج تام'!$E$4)</f>
        <v>8</v>
      </c>
      <c r="C2280" s="37"/>
      <c r="D2280" s="37"/>
      <c r="E2280" s="37"/>
      <c r="F2280" s="39"/>
      <c r="G2280" s="40"/>
      <c r="H2280" s="40"/>
      <c r="I2280" s="41"/>
      <c r="J2280" s="41"/>
      <c r="K2280" s="26" t="str">
        <f>_xlfn.IFNA(VLOOKUP(E2280,الاوردرات!$B$1:$C$600,2,0),"")</f>
        <v/>
      </c>
      <c r="L2280" s="52"/>
      <c r="N2280" s="21" t="str">
        <f t="shared" si="71"/>
        <v/>
      </c>
      <c r="O2280" s="22" t="str">
        <f>_xlfn.IFNA((VLOOKUP(F2280,help!$C$2:$F$12,4,0))*(N2280*24),"")</f>
        <v/>
      </c>
      <c r="AP2280" s="17">
        <f t="shared" si="72"/>
        <v>0</v>
      </c>
    </row>
    <row r="2281" spans="2:42" ht="33" x14ac:dyDescent="0.25">
      <c r="B2281" s="13">
        <f>COUNTIFS($E$3:E2281,'تقرير منتج تام'!$E$4)</f>
        <v>8</v>
      </c>
      <c r="C2281" s="37"/>
      <c r="D2281" s="37"/>
      <c r="E2281" s="37"/>
      <c r="F2281" s="39"/>
      <c r="G2281" s="40"/>
      <c r="H2281" s="40"/>
      <c r="I2281" s="41"/>
      <c r="J2281" s="41"/>
      <c r="K2281" s="26" t="str">
        <f>_xlfn.IFNA(VLOOKUP(E2281,الاوردرات!$B$1:$C$600,2,0),"")</f>
        <v/>
      </c>
      <c r="L2281" s="52"/>
      <c r="N2281" s="21" t="str">
        <f t="shared" si="71"/>
        <v/>
      </c>
      <c r="O2281" s="22" t="str">
        <f>_xlfn.IFNA((VLOOKUP(F2281,help!$C$2:$F$12,4,0))*(N2281*24),"")</f>
        <v/>
      </c>
      <c r="AP2281" s="17">
        <f t="shared" si="72"/>
        <v>0</v>
      </c>
    </row>
    <row r="2282" spans="2:42" ht="33" x14ac:dyDescent="0.25">
      <c r="B2282" s="13">
        <f>COUNTIFS($E$3:E2282,'تقرير منتج تام'!$E$4)</f>
        <v>8</v>
      </c>
      <c r="C2282" s="37"/>
      <c r="D2282" s="37"/>
      <c r="E2282" s="37"/>
      <c r="F2282" s="39"/>
      <c r="G2282" s="40"/>
      <c r="H2282" s="40"/>
      <c r="I2282" s="41"/>
      <c r="J2282" s="41"/>
      <c r="K2282" s="26" t="str">
        <f>_xlfn.IFNA(VLOOKUP(E2282,الاوردرات!$B$1:$C$600,2,0),"")</f>
        <v/>
      </c>
      <c r="L2282" s="52"/>
      <c r="N2282" s="21" t="str">
        <f t="shared" si="71"/>
        <v/>
      </c>
      <c r="O2282" s="22" t="str">
        <f>_xlfn.IFNA((VLOOKUP(F2282,help!$C$2:$F$12,4,0))*(N2282*24),"")</f>
        <v/>
      </c>
      <c r="AP2282" s="17">
        <f t="shared" si="72"/>
        <v>0</v>
      </c>
    </row>
    <row r="2283" spans="2:42" ht="33" x14ac:dyDescent="0.25">
      <c r="B2283" s="13">
        <f>COUNTIFS($E$3:E2283,'تقرير منتج تام'!$E$4)</f>
        <v>8</v>
      </c>
      <c r="C2283" s="37"/>
      <c r="D2283" s="37"/>
      <c r="E2283" s="37"/>
      <c r="F2283" s="39"/>
      <c r="G2283" s="40"/>
      <c r="H2283" s="40"/>
      <c r="I2283" s="41"/>
      <c r="J2283" s="41"/>
      <c r="K2283" s="26" t="str">
        <f>_xlfn.IFNA(VLOOKUP(E2283,الاوردرات!$B$1:$C$600,2,0),"")</f>
        <v/>
      </c>
      <c r="L2283" s="52"/>
      <c r="N2283" s="21" t="str">
        <f t="shared" si="71"/>
        <v/>
      </c>
      <c r="O2283" s="22" t="str">
        <f>_xlfn.IFNA((VLOOKUP(F2283,help!$C$2:$F$12,4,0))*(N2283*24),"")</f>
        <v/>
      </c>
      <c r="AP2283" s="17">
        <f t="shared" si="72"/>
        <v>0</v>
      </c>
    </row>
    <row r="2284" spans="2:42" ht="33" x14ac:dyDescent="0.25">
      <c r="B2284" s="13">
        <f>COUNTIFS($E$3:E2284,'تقرير منتج تام'!$E$4)</f>
        <v>8</v>
      </c>
      <c r="C2284" s="37"/>
      <c r="D2284" s="37"/>
      <c r="E2284" s="37"/>
      <c r="F2284" s="39"/>
      <c r="G2284" s="40"/>
      <c r="H2284" s="40"/>
      <c r="I2284" s="41"/>
      <c r="J2284" s="41"/>
      <c r="K2284" s="26" t="str">
        <f>_xlfn.IFNA(VLOOKUP(E2284,الاوردرات!$B$1:$C$600,2,0),"")</f>
        <v/>
      </c>
      <c r="L2284" s="52"/>
      <c r="N2284" s="21" t="str">
        <f t="shared" si="71"/>
        <v/>
      </c>
      <c r="O2284" s="22" t="str">
        <f>_xlfn.IFNA((VLOOKUP(F2284,help!$C$2:$F$12,4,0))*(N2284*24),"")</f>
        <v/>
      </c>
      <c r="AP2284" s="17">
        <f t="shared" si="72"/>
        <v>0</v>
      </c>
    </row>
    <row r="2285" spans="2:42" ht="33" x14ac:dyDescent="0.25">
      <c r="B2285" s="13">
        <f>COUNTIFS($E$3:E2285,'تقرير منتج تام'!$E$4)</f>
        <v>8</v>
      </c>
      <c r="C2285" s="37"/>
      <c r="D2285" s="37"/>
      <c r="E2285" s="37"/>
      <c r="F2285" s="39"/>
      <c r="G2285" s="40"/>
      <c r="H2285" s="40"/>
      <c r="I2285" s="41"/>
      <c r="J2285" s="41"/>
      <c r="K2285" s="26" t="str">
        <f>_xlfn.IFNA(VLOOKUP(E2285,الاوردرات!$B$1:$C$600,2,0),"")</f>
        <v/>
      </c>
      <c r="L2285" s="52"/>
      <c r="N2285" s="21" t="str">
        <f t="shared" si="71"/>
        <v/>
      </c>
      <c r="O2285" s="22" t="str">
        <f>_xlfn.IFNA((VLOOKUP(F2285,help!$C$2:$F$12,4,0))*(N2285*24),"")</f>
        <v/>
      </c>
      <c r="AP2285" s="17">
        <f t="shared" si="72"/>
        <v>0</v>
      </c>
    </row>
    <row r="2286" spans="2:42" ht="33" x14ac:dyDescent="0.25">
      <c r="B2286" s="13">
        <f>COUNTIFS($E$3:E2286,'تقرير منتج تام'!$E$4)</f>
        <v>8</v>
      </c>
      <c r="C2286" s="37"/>
      <c r="D2286" s="37"/>
      <c r="E2286" s="37"/>
      <c r="F2286" s="39"/>
      <c r="G2286" s="40"/>
      <c r="H2286" s="40"/>
      <c r="I2286" s="41"/>
      <c r="J2286" s="41"/>
      <c r="K2286" s="26" t="str">
        <f>_xlfn.IFNA(VLOOKUP(E2286,الاوردرات!$B$1:$C$600,2,0),"")</f>
        <v/>
      </c>
      <c r="L2286" s="52"/>
      <c r="N2286" s="21" t="str">
        <f t="shared" si="71"/>
        <v/>
      </c>
      <c r="O2286" s="22" t="str">
        <f>_xlfn.IFNA((VLOOKUP(F2286,help!$C$2:$F$12,4,0))*(N2286*24),"")</f>
        <v/>
      </c>
      <c r="AP2286" s="17">
        <f t="shared" si="72"/>
        <v>0</v>
      </c>
    </row>
    <row r="2287" spans="2:42" ht="33" x14ac:dyDescent="0.25">
      <c r="B2287" s="13">
        <f>COUNTIFS($E$3:E2287,'تقرير منتج تام'!$E$4)</f>
        <v>8</v>
      </c>
      <c r="C2287" s="37"/>
      <c r="D2287" s="37"/>
      <c r="E2287" s="37"/>
      <c r="F2287" s="39"/>
      <c r="G2287" s="40"/>
      <c r="H2287" s="40"/>
      <c r="I2287" s="41"/>
      <c r="J2287" s="41"/>
      <c r="K2287" s="26" t="str">
        <f>_xlfn.IFNA(VLOOKUP(E2287,الاوردرات!$B$1:$C$600,2,0),"")</f>
        <v/>
      </c>
      <c r="L2287" s="52"/>
      <c r="N2287" s="21" t="str">
        <f t="shared" si="71"/>
        <v/>
      </c>
      <c r="O2287" s="22" t="str">
        <f>_xlfn.IFNA((VLOOKUP(F2287,help!$C$2:$F$12,4,0))*(N2287*24),"")</f>
        <v/>
      </c>
      <c r="AP2287" s="17">
        <f t="shared" si="72"/>
        <v>0</v>
      </c>
    </row>
    <row r="2288" spans="2:42" ht="33" x14ac:dyDescent="0.25">
      <c r="B2288" s="13">
        <f>COUNTIFS($E$3:E2288,'تقرير منتج تام'!$E$4)</f>
        <v>8</v>
      </c>
      <c r="C2288" s="37"/>
      <c r="D2288" s="37"/>
      <c r="E2288" s="37"/>
      <c r="F2288" s="39"/>
      <c r="G2288" s="40"/>
      <c r="H2288" s="40"/>
      <c r="I2288" s="41"/>
      <c r="J2288" s="41"/>
      <c r="K2288" s="26" t="str">
        <f>_xlfn.IFNA(VLOOKUP(E2288,الاوردرات!$B$1:$C$600,2,0),"")</f>
        <v/>
      </c>
      <c r="L2288" s="52"/>
      <c r="N2288" s="21" t="str">
        <f t="shared" si="71"/>
        <v/>
      </c>
      <c r="O2288" s="22" t="str">
        <f>_xlfn.IFNA((VLOOKUP(F2288,help!$C$2:$F$12,4,0))*(N2288*24),"")</f>
        <v/>
      </c>
      <c r="AP2288" s="17">
        <f t="shared" si="72"/>
        <v>0</v>
      </c>
    </row>
    <row r="2289" spans="2:42" ht="33" x14ac:dyDescent="0.25">
      <c r="B2289" s="13">
        <f>COUNTIFS($E$3:E2289,'تقرير منتج تام'!$E$4)</f>
        <v>8</v>
      </c>
      <c r="C2289" s="37"/>
      <c r="D2289" s="37"/>
      <c r="E2289" s="37"/>
      <c r="F2289" s="39"/>
      <c r="G2289" s="40"/>
      <c r="H2289" s="40"/>
      <c r="I2289" s="41"/>
      <c r="J2289" s="41"/>
      <c r="K2289" s="26" t="str">
        <f>_xlfn.IFNA(VLOOKUP(E2289,الاوردرات!$B$1:$C$600,2,0),"")</f>
        <v/>
      </c>
      <c r="L2289" s="52"/>
      <c r="N2289" s="21" t="str">
        <f t="shared" si="71"/>
        <v/>
      </c>
      <c r="O2289" s="22" t="str">
        <f>_xlfn.IFNA((VLOOKUP(F2289,help!$C$2:$F$12,4,0))*(N2289*24),"")</f>
        <v/>
      </c>
      <c r="AP2289" s="17">
        <f t="shared" si="72"/>
        <v>0</v>
      </c>
    </row>
    <row r="2290" spans="2:42" ht="33" x14ac:dyDescent="0.25">
      <c r="B2290" s="13">
        <f>COUNTIFS($E$3:E2290,'تقرير منتج تام'!$E$4)</f>
        <v>8</v>
      </c>
      <c r="C2290" s="37"/>
      <c r="D2290" s="37"/>
      <c r="E2290" s="37"/>
      <c r="F2290" s="39"/>
      <c r="G2290" s="40"/>
      <c r="H2290" s="40"/>
      <c r="I2290" s="41"/>
      <c r="J2290" s="41"/>
      <c r="K2290" s="26" t="str">
        <f>_xlfn.IFNA(VLOOKUP(E2290,الاوردرات!$B$1:$C$600,2,0),"")</f>
        <v/>
      </c>
      <c r="L2290" s="52"/>
      <c r="N2290" s="21" t="str">
        <f t="shared" si="71"/>
        <v/>
      </c>
      <c r="O2290" s="22" t="str">
        <f>_xlfn.IFNA((VLOOKUP(F2290,help!$C$2:$F$12,4,0))*(N2290*24),"")</f>
        <v/>
      </c>
      <c r="AP2290" s="17">
        <f t="shared" si="72"/>
        <v>0</v>
      </c>
    </row>
    <row r="2291" spans="2:42" ht="33" x14ac:dyDescent="0.25">
      <c r="B2291" s="13">
        <f>COUNTIFS($E$3:E2291,'تقرير منتج تام'!$E$4)</f>
        <v>8</v>
      </c>
      <c r="C2291" s="37"/>
      <c r="D2291" s="37"/>
      <c r="E2291" s="37"/>
      <c r="F2291" s="39"/>
      <c r="G2291" s="40"/>
      <c r="H2291" s="40"/>
      <c r="I2291" s="41"/>
      <c r="J2291" s="41"/>
      <c r="K2291" s="26" t="str">
        <f>_xlfn.IFNA(VLOOKUP(E2291,الاوردرات!$B$1:$C$600,2,0),"")</f>
        <v/>
      </c>
      <c r="L2291" s="52"/>
      <c r="N2291" s="21" t="str">
        <f t="shared" si="71"/>
        <v/>
      </c>
      <c r="O2291" s="22" t="str">
        <f>_xlfn.IFNA((VLOOKUP(F2291,help!$C$2:$F$12,4,0))*(N2291*24),"")</f>
        <v/>
      </c>
      <c r="AP2291" s="17">
        <f t="shared" si="72"/>
        <v>0</v>
      </c>
    </row>
    <row r="2292" spans="2:42" ht="33" x14ac:dyDescent="0.25">
      <c r="B2292" s="13">
        <f>COUNTIFS($E$3:E2292,'تقرير منتج تام'!$E$4)</f>
        <v>8</v>
      </c>
      <c r="C2292" s="37"/>
      <c r="D2292" s="37"/>
      <c r="E2292" s="37"/>
      <c r="F2292" s="39"/>
      <c r="G2292" s="40"/>
      <c r="H2292" s="40"/>
      <c r="I2292" s="41"/>
      <c r="J2292" s="41"/>
      <c r="K2292" s="26" t="str">
        <f>_xlfn.IFNA(VLOOKUP(E2292,الاوردرات!$B$1:$C$600,2,0),"")</f>
        <v/>
      </c>
      <c r="L2292" s="52"/>
      <c r="N2292" s="21" t="str">
        <f t="shared" si="71"/>
        <v/>
      </c>
      <c r="O2292" s="22" t="str">
        <f>_xlfn.IFNA((VLOOKUP(F2292,help!$C$2:$F$12,4,0))*(N2292*24),"")</f>
        <v/>
      </c>
      <c r="AP2292" s="17">
        <f t="shared" si="72"/>
        <v>0</v>
      </c>
    </row>
    <row r="2293" spans="2:42" ht="33" x14ac:dyDescent="0.25">
      <c r="B2293" s="13">
        <f>COUNTIFS($E$3:E2293,'تقرير منتج تام'!$E$4)</f>
        <v>8</v>
      </c>
      <c r="C2293" s="37"/>
      <c r="D2293" s="37"/>
      <c r="E2293" s="37"/>
      <c r="F2293" s="39"/>
      <c r="G2293" s="40"/>
      <c r="H2293" s="40"/>
      <c r="I2293" s="41"/>
      <c r="J2293" s="41"/>
      <c r="K2293" s="26" t="str">
        <f>_xlfn.IFNA(VLOOKUP(E2293,الاوردرات!$B$1:$C$600,2,0),"")</f>
        <v/>
      </c>
      <c r="L2293" s="52"/>
      <c r="N2293" s="21" t="str">
        <f t="shared" si="71"/>
        <v/>
      </c>
      <c r="O2293" s="22" t="str">
        <f>_xlfn.IFNA((VLOOKUP(F2293,help!$C$2:$F$12,4,0))*(N2293*24),"")</f>
        <v/>
      </c>
      <c r="AP2293" s="17">
        <f t="shared" si="72"/>
        <v>0</v>
      </c>
    </row>
    <row r="2294" spans="2:42" ht="33" x14ac:dyDescent="0.25">
      <c r="B2294" s="13">
        <f>COUNTIFS($E$3:E2294,'تقرير منتج تام'!$E$4)</f>
        <v>8</v>
      </c>
      <c r="C2294" s="37"/>
      <c r="D2294" s="37"/>
      <c r="E2294" s="37"/>
      <c r="F2294" s="39"/>
      <c r="G2294" s="40"/>
      <c r="H2294" s="40"/>
      <c r="I2294" s="41"/>
      <c r="J2294" s="41"/>
      <c r="K2294" s="26" t="str">
        <f>_xlfn.IFNA(VLOOKUP(E2294,الاوردرات!$B$1:$C$600,2,0),"")</f>
        <v/>
      </c>
      <c r="L2294" s="52"/>
      <c r="N2294" s="21" t="str">
        <f t="shared" si="71"/>
        <v/>
      </c>
      <c r="O2294" s="22" t="str">
        <f>_xlfn.IFNA((VLOOKUP(F2294,help!$C$2:$F$12,4,0))*(N2294*24),"")</f>
        <v/>
      </c>
      <c r="AP2294" s="17">
        <f t="shared" si="72"/>
        <v>0</v>
      </c>
    </row>
    <row r="2295" spans="2:42" ht="33" x14ac:dyDescent="0.25">
      <c r="B2295" s="13">
        <f>COUNTIFS($E$3:E2295,'تقرير منتج تام'!$E$4)</f>
        <v>8</v>
      </c>
      <c r="C2295" s="37"/>
      <c r="D2295" s="37"/>
      <c r="E2295" s="37"/>
      <c r="F2295" s="39"/>
      <c r="G2295" s="40"/>
      <c r="H2295" s="40"/>
      <c r="I2295" s="41"/>
      <c r="J2295" s="41"/>
      <c r="K2295" s="26" t="str">
        <f>_xlfn.IFNA(VLOOKUP(E2295,الاوردرات!$B$1:$C$600,2,0),"")</f>
        <v/>
      </c>
      <c r="L2295" s="52"/>
      <c r="N2295" s="21" t="str">
        <f t="shared" ref="N2295:N2358" si="73">IF(I2295&lt;&gt;"",J2295-I2295,"")</f>
        <v/>
      </c>
      <c r="O2295" s="22" t="str">
        <f>_xlfn.IFNA((VLOOKUP(F2295,help!$C$2:$F$12,4,0))*(N2295*24),"")</f>
        <v/>
      </c>
      <c r="AP2295" s="17">
        <f t="shared" si="72"/>
        <v>0</v>
      </c>
    </row>
    <row r="2296" spans="2:42" ht="33" x14ac:dyDescent="0.25">
      <c r="B2296" s="13">
        <f>COUNTIFS($E$3:E2296,'تقرير منتج تام'!$E$4)</f>
        <v>8</v>
      </c>
      <c r="C2296" s="37"/>
      <c r="D2296" s="37"/>
      <c r="E2296" s="37"/>
      <c r="F2296" s="39"/>
      <c r="G2296" s="40"/>
      <c r="H2296" s="40"/>
      <c r="I2296" s="41"/>
      <c r="J2296" s="41"/>
      <c r="K2296" s="26" t="str">
        <f>_xlfn.IFNA(VLOOKUP(E2296,الاوردرات!$B$1:$C$600,2,0),"")</f>
        <v/>
      </c>
      <c r="L2296" s="52"/>
      <c r="N2296" s="21" t="str">
        <f t="shared" si="73"/>
        <v/>
      </c>
      <c r="O2296" s="22" t="str">
        <f>_xlfn.IFNA((VLOOKUP(F2296,help!$C$2:$F$12,4,0))*(N2296*24),"")</f>
        <v/>
      </c>
      <c r="AP2296" s="17">
        <f t="shared" si="72"/>
        <v>0</v>
      </c>
    </row>
    <row r="2297" spans="2:42" ht="33" x14ac:dyDescent="0.25">
      <c r="B2297" s="13">
        <f>COUNTIFS($E$3:E2297,'تقرير منتج تام'!$E$4)</f>
        <v>8</v>
      </c>
      <c r="C2297" s="37"/>
      <c r="D2297" s="37"/>
      <c r="E2297" s="37"/>
      <c r="F2297" s="39"/>
      <c r="G2297" s="40"/>
      <c r="H2297" s="40"/>
      <c r="I2297" s="41"/>
      <c r="J2297" s="41"/>
      <c r="K2297" s="26" t="str">
        <f>_xlfn.IFNA(VLOOKUP(E2297,الاوردرات!$B$1:$C$600,2,0),"")</f>
        <v/>
      </c>
      <c r="L2297" s="52"/>
      <c r="N2297" s="21" t="str">
        <f t="shared" si="73"/>
        <v/>
      </c>
      <c r="O2297" s="22" t="str">
        <f>_xlfn.IFNA((VLOOKUP(F2297,help!$C$2:$F$12,4,0))*(N2297*24),"")</f>
        <v/>
      </c>
      <c r="AP2297" s="17">
        <f t="shared" si="72"/>
        <v>0</v>
      </c>
    </row>
    <row r="2298" spans="2:42" ht="33" x14ac:dyDescent="0.25">
      <c r="B2298" s="13">
        <f>COUNTIFS($E$3:E2298,'تقرير منتج تام'!$E$4)</f>
        <v>8</v>
      </c>
      <c r="C2298" s="37"/>
      <c r="D2298" s="37"/>
      <c r="E2298" s="37"/>
      <c r="F2298" s="39"/>
      <c r="G2298" s="40"/>
      <c r="H2298" s="40"/>
      <c r="I2298" s="41"/>
      <c r="J2298" s="41"/>
      <c r="K2298" s="26" t="str">
        <f>_xlfn.IFNA(VLOOKUP(E2298,الاوردرات!$B$1:$C$600,2,0),"")</f>
        <v/>
      </c>
      <c r="L2298" s="52"/>
      <c r="N2298" s="21" t="str">
        <f t="shared" si="73"/>
        <v/>
      </c>
      <c r="O2298" s="22" t="str">
        <f>_xlfn.IFNA((VLOOKUP(F2298,help!$C$2:$F$12,4,0))*(N2298*24),"")</f>
        <v/>
      </c>
      <c r="AP2298" s="17">
        <f t="shared" si="72"/>
        <v>0</v>
      </c>
    </row>
    <row r="2299" spans="2:42" ht="33" x14ac:dyDescent="0.25">
      <c r="B2299" s="13">
        <f>COUNTIFS($E$3:E2299,'تقرير منتج تام'!$E$4)</f>
        <v>8</v>
      </c>
      <c r="C2299" s="37"/>
      <c r="D2299" s="37"/>
      <c r="E2299" s="37"/>
      <c r="F2299" s="39"/>
      <c r="G2299" s="40"/>
      <c r="H2299" s="40"/>
      <c r="I2299" s="41"/>
      <c r="J2299" s="41"/>
      <c r="K2299" s="26" t="str">
        <f>_xlfn.IFNA(VLOOKUP(E2299,الاوردرات!$B$1:$C$600,2,0),"")</f>
        <v/>
      </c>
      <c r="L2299" s="52"/>
      <c r="N2299" s="21" t="str">
        <f t="shared" si="73"/>
        <v/>
      </c>
      <c r="O2299" s="22" t="str">
        <f>_xlfn.IFNA((VLOOKUP(F2299,help!$C$2:$F$12,4,0))*(N2299*24),"")</f>
        <v/>
      </c>
      <c r="AP2299" s="17">
        <f t="shared" si="72"/>
        <v>0</v>
      </c>
    </row>
    <row r="2300" spans="2:42" ht="33" x14ac:dyDescent="0.25">
      <c r="B2300" s="13">
        <f>COUNTIFS($E$3:E2300,'تقرير منتج تام'!$E$4)</f>
        <v>8</v>
      </c>
      <c r="C2300" s="37"/>
      <c r="D2300" s="37"/>
      <c r="E2300" s="37"/>
      <c r="F2300" s="39"/>
      <c r="G2300" s="40"/>
      <c r="H2300" s="40"/>
      <c r="I2300" s="41"/>
      <c r="J2300" s="41"/>
      <c r="K2300" s="26" t="str">
        <f>_xlfn.IFNA(VLOOKUP(E2300,الاوردرات!$B$1:$C$600,2,0),"")</f>
        <v/>
      </c>
      <c r="L2300" s="52"/>
      <c r="N2300" s="21" t="str">
        <f t="shared" si="73"/>
        <v/>
      </c>
      <c r="O2300" s="22" t="str">
        <f>_xlfn.IFNA((VLOOKUP(F2300,help!$C$2:$F$12,4,0))*(N2300*24),"")</f>
        <v/>
      </c>
      <c r="AP2300" s="17">
        <f t="shared" si="72"/>
        <v>0</v>
      </c>
    </row>
    <row r="2301" spans="2:42" ht="33" x14ac:dyDescent="0.25">
      <c r="B2301" s="13">
        <f>COUNTIFS($E$3:E2301,'تقرير منتج تام'!$E$4)</f>
        <v>8</v>
      </c>
      <c r="C2301" s="37"/>
      <c r="D2301" s="37"/>
      <c r="E2301" s="37"/>
      <c r="F2301" s="39"/>
      <c r="G2301" s="40"/>
      <c r="H2301" s="40"/>
      <c r="I2301" s="41"/>
      <c r="J2301" s="41"/>
      <c r="K2301" s="26" t="str">
        <f>_xlfn.IFNA(VLOOKUP(E2301,الاوردرات!$B$1:$C$600,2,0),"")</f>
        <v/>
      </c>
      <c r="L2301" s="52"/>
      <c r="N2301" s="21" t="str">
        <f t="shared" si="73"/>
        <v/>
      </c>
      <c r="O2301" s="22" t="str">
        <f>_xlfn.IFNA((VLOOKUP(F2301,help!$C$2:$F$12,4,0))*(N2301*24),"")</f>
        <v/>
      </c>
      <c r="AP2301" s="17">
        <f t="shared" si="72"/>
        <v>0</v>
      </c>
    </row>
    <row r="2302" spans="2:42" ht="33" x14ac:dyDescent="0.25">
      <c r="B2302" s="13">
        <f>COUNTIFS($E$3:E2302,'تقرير منتج تام'!$E$4)</f>
        <v>8</v>
      </c>
      <c r="C2302" s="37"/>
      <c r="D2302" s="37"/>
      <c r="E2302" s="37"/>
      <c r="F2302" s="39"/>
      <c r="G2302" s="40"/>
      <c r="H2302" s="40"/>
      <c r="I2302" s="41"/>
      <c r="J2302" s="41"/>
      <c r="K2302" s="26" t="str">
        <f>_xlfn.IFNA(VLOOKUP(E2302,الاوردرات!$B$1:$C$600,2,0),"")</f>
        <v/>
      </c>
      <c r="L2302" s="52"/>
      <c r="N2302" s="21" t="str">
        <f t="shared" si="73"/>
        <v/>
      </c>
      <c r="O2302" s="22" t="str">
        <f>_xlfn.IFNA((VLOOKUP(F2302,help!$C$2:$F$12,4,0))*(N2302*24),"")</f>
        <v/>
      </c>
      <c r="AP2302" s="17">
        <f t="shared" si="72"/>
        <v>0</v>
      </c>
    </row>
    <row r="2303" spans="2:42" ht="33" x14ac:dyDescent="0.25">
      <c r="B2303" s="13">
        <f>COUNTIFS($E$3:E2303,'تقرير منتج تام'!$E$4)</f>
        <v>8</v>
      </c>
      <c r="C2303" s="37"/>
      <c r="D2303" s="37"/>
      <c r="E2303" s="37"/>
      <c r="F2303" s="39"/>
      <c r="G2303" s="40"/>
      <c r="H2303" s="40"/>
      <c r="I2303" s="41"/>
      <c r="J2303" s="41"/>
      <c r="K2303" s="26" t="str">
        <f>_xlfn.IFNA(VLOOKUP(E2303,الاوردرات!$B$1:$C$600,2,0),"")</f>
        <v/>
      </c>
      <c r="L2303" s="52"/>
      <c r="N2303" s="21" t="str">
        <f t="shared" si="73"/>
        <v/>
      </c>
      <c r="O2303" s="22" t="str">
        <f>_xlfn.IFNA((VLOOKUP(F2303,help!$C$2:$F$12,4,0))*(N2303*24),"")</f>
        <v/>
      </c>
      <c r="AP2303" s="17">
        <f t="shared" si="72"/>
        <v>0</v>
      </c>
    </row>
    <row r="2304" spans="2:42" ht="33" x14ac:dyDescent="0.25">
      <c r="B2304" s="13">
        <f>COUNTIFS($E$3:E2304,'تقرير منتج تام'!$E$4)</f>
        <v>8</v>
      </c>
      <c r="C2304" s="37"/>
      <c r="D2304" s="37"/>
      <c r="E2304" s="37"/>
      <c r="F2304" s="39"/>
      <c r="G2304" s="40"/>
      <c r="H2304" s="40"/>
      <c r="I2304" s="41"/>
      <c r="J2304" s="41"/>
      <c r="K2304" s="26" t="str">
        <f>_xlfn.IFNA(VLOOKUP(E2304,الاوردرات!$B$1:$C$600,2,0),"")</f>
        <v/>
      </c>
      <c r="L2304" s="52"/>
      <c r="N2304" s="21" t="str">
        <f t="shared" si="73"/>
        <v/>
      </c>
      <c r="O2304" s="22" t="str">
        <f>_xlfn.IFNA((VLOOKUP(F2304,help!$C$2:$F$12,4,0))*(N2304*24),"")</f>
        <v/>
      </c>
      <c r="AP2304" s="17">
        <f t="shared" si="72"/>
        <v>0</v>
      </c>
    </row>
    <row r="2305" spans="2:42" ht="33" x14ac:dyDescent="0.25">
      <c r="B2305" s="13">
        <f>COUNTIFS($E$3:E2305,'تقرير منتج تام'!$E$4)</f>
        <v>8</v>
      </c>
      <c r="C2305" s="37"/>
      <c r="D2305" s="37"/>
      <c r="E2305" s="37"/>
      <c r="F2305" s="39"/>
      <c r="G2305" s="40"/>
      <c r="H2305" s="40"/>
      <c r="I2305" s="41"/>
      <c r="J2305" s="41"/>
      <c r="K2305" s="26" t="str">
        <f>_xlfn.IFNA(VLOOKUP(E2305,الاوردرات!$B$1:$C$600,2,0),"")</f>
        <v/>
      </c>
      <c r="L2305" s="52"/>
      <c r="N2305" s="21" t="str">
        <f t="shared" si="73"/>
        <v/>
      </c>
      <c r="O2305" s="22" t="str">
        <f>_xlfn.IFNA((VLOOKUP(F2305,help!$C$2:$F$12,4,0))*(N2305*24),"")</f>
        <v/>
      </c>
      <c r="AP2305" s="17">
        <f t="shared" si="72"/>
        <v>0</v>
      </c>
    </row>
    <row r="2306" spans="2:42" ht="33" x14ac:dyDescent="0.25">
      <c r="B2306" s="13">
        <f>COUNTIFS($E$3:E2306,'تقرير منتج تام'!$E$4)</f>
        <v>8</v>
      </c>
      <c r="C2306" s="37"/>
      <c r="D2306" s="37"/>
      <c r="E2306" s="37"/>
      <c r="F2306" s="39"/>
      <c r="G2306" s="40"/>
      <c r="H2306" s="40"/>
      <c r="I2306" s="41"/>
      <c r="J2306" s="41"/>
      <c r="K2306" s="26" t="str">
        <f>_xlfn.IFNA(VLOOKUP(E2306,الاوردرات!$B$1:$C$600,2,0),"")</f>
        <v/>
      </c>
      <c r="L2306" s="52"/>
      <c r="N2306" s="21" t="str">
        <f t="shared" si="73"/>
        <v/>
      </c>
      <c r="O2306" s="22" t="str">
        <f>_xlfn.IFNA((VLOOKUP(F2306,help!$C$2:$F$12,4,0))*(N2306*24),"")</f>
        <v/>
      </c>
      <c r="AP2306" s="17">
        <f t="shared" si="72"/>
        <v>0</v>
      </c>
    </row>
    <row r="2307" spans="2:42" ht="33" x14ac:dyDescent="0.25">
      <c r="B2307" s="13">
        <f>COUNTIFS($E$3:E2307,'تقرير منتج تام'!$E$4)</f>
        <v>8</v>
      </c>
      <c r="C2307" s="37"/>
      <c r="D2307" s="37"/>
      <c r="E2307" s="37"/>
      <c r="F2307" s="39"/>
      <c r="G2307" s="40"/>
      <c r="H2307" s="40"/>
      <c r="I2307" s="41"/>
      <c r="J2307" s="41"/>
      <c r="K2307" s="26" t="str">
        <f>_xlfn.IFNA(VLOOKUP(E2307,الاوردرات!$B$1:$C$600,2,0),"")</f>
        <v/>
      </c>
      <c r="L2307" s="52"/>
      <c r="N2307" s="21" t="str">
        <f t="shared" si="73"/>
        <v/>
      </c>
      <c r="O2307" s="22" t="str">
        <f>_xlfn.IFNA((VLOOKUP(F2307,help!$C$2:$F$12,4,0))*(N2307*24),"")</f>
        <v/>
      </c>
      <c r="AP2307" s="17">
        <f t="shared" si="72"/>
        <v>0</v>
      </c>
    </row>
    <row r="2308" spans="2:42" ht="33" x14ac:dyDescent="0.25">
      <c r="B2308" s="13">
        <f>COUNTIFS($E$3:E2308,'تقرير منتج تام'!$E$4)</f>
        <v>8</v>
      </c>
      <c r="C2308" s="37"/>
      <c r="D2308" s="37"/>
      <c r="E2308" s="37"/>
      <c r="F2308" s="39"/>
      <c r="G2308" s="40"/>
      <c r="H2308" s="40"/>
      <c r="I2308" s="41"/>
      <c r="J2308" s="41"/>
      <c r="K2308" s="26" t="str">
        <f>_xlfn.IFNA(VLOOKUP(E2308,الاوردرات!$B$1:$C$600,2,0),"")</f>
        <v/>
      </c>
      <c r="L2308" s="52"/>
      <c r="N2308" s="21" t="str">
        <f t="shared" si="73"/>
        <v/>
      </c>
      <c r="O2308" s="22" t="str">
        <f>_xlfn.IFNA((VLOOKUP(F2308,help!$C$2:$F$12,4,0))*(N2308*24),"")</f>
        <v/>
      </c>
      <c r="AP2308" s="17">
        <f t="shared" ref="AP2308:AP2371" si="74">D2308</f>
        <v>0</v>
      </c>
    </row>
    <row r="2309" spans="2:42" ht="33" x14ac:dyDescent="0.25">
      <c r="B2309" s="13">
        <f>COUNTIFS($E$3:E2309,'تقرير منتج تام'!$E$4)</f>
        <v>8</v>
      </c>
      <c r="C2309" s="37"/>
      <c r="D2309" s="37"/>
      <c r="E2309" s="37"/>
      <c r="F2309" s="39"/>
      <c r="G2309" s="40"/>
      <c r="H2309" s="40"/>
      <c r="I2309" s="41"/>
      <c r="J2309" s="41"/>
      <c r="K2309" s="26" t="str">
        <f>_xlfn.IFNA(VLOOKUP(E2309,الاوردرات!$B$1:$C$600,2,0),"")</f>
        <v/>
      </c>
      <c r="L2309" s="52"/>
      <c r="N2309" s="21" t="str">
        <f t="shared" si="73"/>
        <v/>
      </c>
      <c r="O2309" s="22" t="str">
        <f>_xlfn.IFNA((VLOOKUP(F2309,help!$C$2:$F$12,4,0))*(N2309*24),"")</f>
        <v/>
      </c>
      <c r="AP2309" s="17">
        <f t="shared" si="74"/>
        <v>0</v>
      </c>
    </row>
    <row r="2310" spans="2:42" ht="33" x14ac:dyDescent="0.25">
      <c r="B2310" s="13">
        <f>COUNTIFS($E$3:E2310,'تقرير منتج تام'!$E$4)</f>
        <v>8</v>
      </c>
      <c r="C2310" s="37"/>
      <c r="D2310" s="37"/>
      <c r="E2310" s="37"/>
      <c r="F2310" s="39"/>
      <c r="G2310" s="40"/>
      <c r="H2310" s="40"/>
      <c r="I2310" s="41"/>
      <c r="J2310" s="41"/>
      <c r="K2310" s="26" t="str">
        <f>_xlfn.IFNA(VLOOKUP(E2310,الاوردرات!$B$1:$C$600,2,0),"")</f>
        <v/>
      </c>
      <c r="L2310" s="52"/>
      <c r="N2310" s="21" t="str">
        <f t="shared" si="73"/>
        <v/>
      </c>
      <c r="O2310" s="22" t="str">
        <f>_xlfn.IFNA((VLOOKUP(F2310,help!$C$2:$F$12,4,0))*(N2310*24),"")</f>
        <v/>
      </c>
      <c r="AP2310" s="17">
        <f t="shared" si="74"/>
        <v>0</v>
      </c>
    </row>
    <row r="2311" spans="2:42" ht="33" x14ac:dyDescent="0.25">
      <c r="B2311" s="13">
        <f>COUNTIFS($E$3:E2311,'تقرير منتج تام'!$E$4)</f>
        <v>8</v>
      </c>
      <c r="C2311" s="37"/>
      <c r="D2311" s="37"/>
      <c r="E2311" s="37"/>
      <c r="F2311" s="39"/>
      <c r="G2311" s="40"/>
      <c r="H2311" s="40"/>
      <c r="I2311" s="41"/>
      <c r="J2311" s="41"/>
      <c r="K2311" s="26" t="str">
        <f>_xlfn.IFNA(VLOOKUP(E2311,الاوردرات!$B$1:$C$600,2,0),"")</f>
        <v/>
      </c>
      <c r="L2311" s="52"/>
      <c r="N2311" s="21" t="str">
        <f t="shared" si="73"/>
        <v/>
      </c>
      <c r="O2311" s="22" t="str">
        <f>_xlfn.IFNA((VLOOKUP(F2311,help!$C$2:$F$12,4,0))*(N2311*24),"")</f>
        <v/>
      </c>
      <c r="AP2311" s="17">
        <f t="shared" si="74"/>
        <v>0</v>
      </c>
    </row>
    <row r="2312" spans="2:42" ht="33" x14ac:dyDescent="0.25">
      <c r="B2312" s="13">
        <f>COUNTIFS($E$3:E2312,'تقرير منتج تام'!$E$4)</f>
        <v>8</v>
      </c>
      <c r="C2312" s="37"/>
      <c r="D2312" s="37"/>
      <c r="E2312" s="37"/>
      <c r="F2312" s="39"/>
      <c r="G2312" s="40"/>
      <c r="H2312" s="40"/>
      <c r="I2312" s="41"/>
      <c r="J2312" s="41"/>
      <c r="K2312" s="26" t="str">
        <f>_xlfn.IFNA(VLOOKUP(E2312,الاوردرات!$B$1:$C$600,2,0),"")</f>
        <v/>
      </c>
      <c r="L2312" s="52"/>
      <c r="N2312" s="21" t="str">
        <f t="shared" si="73"/>
        <v/>
      </c>
      <c r="O2312" s="22" t="str">
        <f>_xlfn.IFNA((VLOOKUP(F2312,help!$C$2:$F$12,4,0))*(N2312*24),"")</f>
        <v/>
      </c>
      <c r="AP2312" s="17">
        <f t="shared" si="74"/>
        <v>0</v>
      </c>
    </row>
    <row r="2313" spans="2:42" ht="33" x14ac:dyDescent="0.25">
      <c r="B2313" s="13">
        <f>COUNTIFS($E$3:E2313,'تقرير منتج تام'!$E$4)</f>
        <v>8</v>
      </c>
      <c r="C2313" s="37"/>
      <c r="D2313" s="37"/>
      <c r="E2313" s="37"/>
      <c r="F2313" s="39"/>
      <c r="G2313" s="40"/>
      <c r="H2313" s="40"/>
      <c r="I2313" s="41"/>
      <c r="J2313" s="41"/>
      <c r="K2313" s="26" t="str">
        <f>_xlfn.IFNA(VLOOKUP(E2313,الاوردرات!$B$1:$C$600,2,0),"")</f>
        <v/>
      </c>
      <c r="L2313" s="52"/>
      <c r="N2313" s="21" t="str">
        <f t="shared" si="73"/>
        <v/>
      </c>
      <c r="O2313" s="22" t="str">
        <f>_xlfn.IFNA((VLOOKUP(F2313,help!$C$2:$F$12,4,0))*(N2313*24),"")</f>
        <v/>
      </c>
      <c r="AP2313" s="17">
        <f t="shared" si="74"/>
        <v>0</v>
      </c>
    </row>
    <row r="2314" spans="2:42" ht="33" x14ac:dyDescent="0.25">
      <c r="B2314" s="13">
        <f>COUNTIFS($E$3:E2314,'تقرير منتج تام'!$E$4)</f>
        <v>8</v>
      </c>
      <c r="C2314" s="37"/>
      <c r="D2314" s="37"/>
      <c r="E2314" s="37"/>
      <c r="F2314" s="39"/>
      <c r="G2314" s="40"/>
      <c r="H2314" s="40"/>
      <c r="I2314" s="41"/>
      <c r="J2314" s="41"/>
      <c r="K2314" s="26" t="str">
        <f>_xlfn.IFNA(VLOOKUP(E2314,الاوردرات!$B$1:$C$600,2,0),"")</f>
        <v/>
      </c>
      <c r="L2314" s="52"/>
      <c r="N2314" s="21" t="str">
        <f t="shared" si="73"/>
        <v/>
      </c>
      <c r="O2314" s="22" t="str">
        <f>_xlfn.IFNA((VLOOKUP(F2314,help!$C$2:$F$12,4,0))*(N2314*24),"")</f>
        <v/>
      </c>
      <c r="AP2314" s="17">
        <f t="shared" si="74"/>
        <v>0</v>
      </c>
    </row>
    <row r="2315" spans="2:42" ht="33" x14ac:dyDescent="0.25">
      <c r="B2315" s="13">
        <f>COUNTIFS($E$3:E2315,'تقرير منتج تام'!$E$4)</f>
        <v>8</v>
      </c>
      <c r="C2315" s="37"/>
      <c r="D2315" s="37"/>
      <c r="E2315" s="37"/>
      <c r="F2315" s="39"/>
      <c r="G2315" s="40"/>
      <c r="H2315" s="40"/>
      <c r="I2315" s="41"/>
      <c r="J2315" s="41"/>
      <c r="K2315" s="26" t="str">
        <f>_xlfn.IFNA(VLOOKUP(E2315,الاوردرات!$B$1:$C$600,2,0),"")</f>
        <v/>
      </c>
      <c r="L2315" s="52"/>
      <c r="N2315" s="21" t="str">
        <f t="shared" si="73"/>
        <v/>
      </c>
      <c r="O2315" s="22" t="str">
        <f>_xlfn.IFNA((VLOOKUP(F2315,help!$C$2:$F$12,4,0))*(N2315*24),"")</f>
        <v/>
      </c>
      <c r="AP2315" s="17">
        <f t="shared" si="74"/>
        <v>0</v>
      </c>
    </row>
    <row r="2316" spans="2:42" ht="33" x14ac:dyDescent="0.25">
      <c r="B2316" s="13">
        <f>COUNTIFS($E$3:E2316,'تقرير منتج تام'!$E$4)</f>
        <v>8</v>
      </c>
      <c r="C2316" s="37"/>
      <c r="D2316" s="37"/>
      <c r="E2316" s="37"/>
      <c r="F2316" s="39"/>
      <c r="G2316" s="40"/>
      <c r="H2316" s="40"/>
      <c r="I2316" s="41"/>
      <c r="J2316" s="41"/>
      <c r="K2316" s="26" t="str">
        <f>_xlfn.IFNA(VLOOKUP(E2316,الاوردرات!$B$1:$C$600,2,0),"")</f>
        <v/>
      </c>
      <c r="L2316" s="52"/>
      <c r="N2316" s="21" t="str">
        <f t="shared" si="73"/>
        <v/>
      </c>
      <c r="O2316" s="22" t="str">
        <f>_xlfn.IFNA((VLOOKUP(F2316,help!$C$2:$F$12,4,0))*(N2316*24),"")</f>
        <v/>
      </c>
      <c r="AP2316" s="17">
        <f t="shared" si="74"/>
        <v>0</v>
      </c>
    </row>
    <row r="2317" spans="2:42" ht="33" x14ac:dyDescent="0.25">
      <c r="B2317" s="13">
        <f>COUNTIFS($E$3:E2317,'تقرير منتج تام'!$E$4)</f>
        <v>8</v>
      </c>
      <c r="C2317" s="37"/>
      <c r="D2317" s="37"/>
      <c r="E2317" s="37"/>
      <c r="F2317" s="39"/>
      <c r="G2317" s="40"/>
      <c r="H2317" s="40"/>
      <c r="I2317" s="41"/>
      <c r="J2317" s="41"/>
      <c r="K2317" s="26" t="str">
        <f>_xlfn.IFNA(VLOOKUP(E2317,الاوردرات!$B$1:$C$600,2,0),"")</f>
        <v/>
      </c>
      <c r="L2317" s="52"/>
      <c r="N2317" s="21" t="str">
        <f t="shared" si="73"/>
        <v/>
      </c>
      <c r="O2317" s="22" t="str">
        <f>_xlfn.IFNA((VLOOKUP(F2317,help!$C$2:$F$12,4,0))*(N2317*24),"")</f>
        <v/>
      </c>
      <c r="AP2317" s="17">
        <f t="shared" si="74"/>
        <v>0</v>
      </c>
    </row>
    <row r="2318" spans="2:42" ht="33" x14ac:dyDescent="0.25">
      <c r="B2318" s="13">
        <f>COUNTIFS($E$3:E2318,'تقرير منتج تام'!$E$4)</f>
        <v>8</v>
      </c>
      <c r="C2318" s="37"/>
      <c r="D2318" s="37"/>
      <c r="E2318" s="37"/>
      <c r="F2318" s="39"/>
      <c r="G2318" s="40"/>
      <c r="H2318" s="40"/>
      <c r="I2318" s="41"/>
      <c r="J2318" s="41"/>
      <c r="K2318" s="26" t="str">
        <f>_xlfn.IFNA(VLOOKUP(E2318,الاوردرات!$B$1:$C$600,2,0),"")</f>
        <v/>
      </c>
      <c r="L2318" s="52"/>
      <c r="N2318" s="21" t="str">
        <f t="shared" si="73"/>
        <v/>
      </c>
      <c r="O2318" s="22" t="str">
        <f>_xlfn.IFNA((VLOOKUP(F2318,help!$C$2:$F$12,4,0))*(N2318*24),"")</f>
        <v/>
      </c>
      <c r="AP2318" s="17">
        <f t="shared" si="74"/>
        <v>0</v>
      </c>
    </row>
    <row r="2319" spans="2:42" ht="33" x14ac:dyDescent="0.25">
      <c r="B2319" s="13">
        <f>COUNTIFS($E$3:E2319,'تقرير منتج تام'!$E$4)</f>
        <v>8</v>
      </c>
      <c r="C2319" s="37"/>
      <c r="D2319" s="37"/>
      <c r="E2319" s="37"/>
      <c r="F2319" s="39"/>
      <c r="G2319" s="40"/>
      <c r="H2319" s="40"/>
      <c r="I2319" s="41"/>
      <c r="J2319" s="41"/>
      <c r="K2319" s="26" t="str">
        <f>_xlfn.IFNA(VLOOKUP(E2319,الاوردرات!$B$1:$C$600,2,0),"")</f>
        <v/>
      </c>
      <c r="L2319" s="52"/>
      <c r="N2319" s="21" t="str">
        <f t="shared" si="73"/>
        <v/>
      </c>
      <c r="O2319" s="22" t="str">
        <f>_xlfn.IFNA((VLOOKUP(F2319,help!$C$2:$F$12,4,0))*(N2319*24),"")</f>
        <v/>
      </c>
      <c r="AP2319" s="17">
        <f t="shared" si="74"/>
        <v>0</v>
      </c>
    </row>
    <row r="2320" spans="2:42" ht="33" x14ac:dyDescent="0.25">
      <c r="B2320" s="13">
        <f>COUNTIFS($E$3:E2320,'تقرير منتج تام'!$E$4)</f>
        <v>8</v>
      </c>
      <c r="C2320" s="37"/>
      <c r="D2320" s="37"/>
      <c r="E2320" s="37"/>
      <c r="F2320" s="39"/>
      <c r="G2320" s="40"/>
      <c r="H2320" s="40"/>
      <c r="I2320" s="41"/>
      <c r="J2320" s="41"/>
      <c r="K2320" s="26" t="str">
        <f>_xlfn.IFNA(VLOOKUP(E2320,الاوردرات!$B$1:$C$600,2,0),"")</f>
        <v/>
      </c>
      <c r="L2320" s="52"/>
      <c r="N2320" s="21" t="str">
        <f t="shared" si="73"/>
        <v/>
      </c>
      <c r="O2320" s="22" t="str">
        <f>_xlfn.IFNA((VLOOKUP(F2320,help!$C$2:$F$12,4,0))*(N2320*24),"")</f>
        <v/>
      </c>
      <c r="AP2320" s="17">
        <f t="shared" si="74"/>
        <v>0</v>
      </c>
    </row>
    <row r="2321" spans="2:42" ht="33" x14ac:dyDescent="0.25">
      <c r="B2321" s="13">
        <f>COUNTIFS($E$3:E2321,'تقرير منتج تام'!$E$4)</f>
        <v>8</v>
      </c>
      <c r="C2321" s="37"/>
      <c r="D2321" s="37"/>
      <c r="E2321" s="37"/>
      <c r="F2321" s="39"/>
      <c r="G2321" s="40"/>
      <c r="H2321" s="40"/>
      <c r="I2321" s="41"/>
      <c r="J2321" s="41"/>
      <c r="K2321" s="26" t="str">
        <f>_xlfn.IFNA(VLOOKUP(E2321,الاوردرات!$B$1:$C$600,2,0),"")</f>
        <v/>
      </c>
      <c r="L2321" s="52"/>
      <c r="N2321" s="21" t="str">
        <f t="shared" si="73"/>
        <v/>
      </c>
      <c r="O2321" s="22" t="str">
        <f>_xlfn.IFNA((VLOOKUP(F2321,help!$C$2:$F$12,4,0))*(N2321*24),"")</f>
        <v/>
      </c>
      <c r="AP2321" s="17">
        <f t="shared" si="74"/>
        <v>0</v>
      </c>
    </row>
    <row r="2322" spans="2:42" ht="33" x14ac:dyDescent="0.25">
      <c r="B2322" s="13">
        <f>COUNTIFS($E$3:E2322,'تقرير منتج تام'!$E$4)</f>
        <v>8</v>
      </c>
      <c r="C2322" s="37"/>
      <c r="D2322" s="37"/>
      <c r="E2322" s="37"/>
      <c r="F2322" s="39"/>
      <c r="G2322" s="40"/>
      <c r="H2322" s="40"/>
      <c r="I2322" s="41"/>
      <c r="J2322" s="41"/>
      <c r="K2322" s="26" t="str">
        <f>_xlfn.IFNA(VLOOKUP(E2322,الاوردرات!$B$1:$C$600,2,0),"")</f>
        <v/>
      </c>
      <c r="L2322" s="52"/>
      <c r="N2322" s="21" t="str">
        <f t="shared" si="73"/>
        <v/>
      </c>
      <c r="O2322" s="22" t="str">
        <f>_xlfn.IFNA((VLOOKUP(F2322,help!$C$2:$F$12,4,0))*(N2322*24),"")</f>
        <v/>
      </c>
      <c r="AP2322" s="17">
        <f t="shared" si="74"/>
        <v>0</v>
      </c>
    </row>
    <row r="2323" spans="2:42" ht="33" x14ac:dyDescent="0.25">
      <c r="B2323" s="13">
        <f>COUNTIFS($E$3:E2323,'تقرير منتج تام'!$E$4)</f>
        <v>8</v>
      </c>
      <c r="C2323" s="37"/>
      <c r="D2323" s="37"/>
      <c r="E2323" s="37"/>
      <c r="F2323" s="39"/>
      <c r="G2323" s="40"/>
      <c r="H2323" s="40"/>
      <c r="I2323" s="41"/>
      <c r="J2323" s="41"/>
      <c r="K2323" s="26" t="str">
        <f>_xlfn.IFNA(VLOOKUP(E2323,الاوردرات!$B$1:$C$600,2,0),"")</f>
        <v/>
      </c>
      <c r="L2323" s="52"/>
      <c r="N2323" s="21" t="str">
        <f t="shared" si="73"/>
        <v/>
      </c>
      <c r="O2323" s="22" t="str">
        <f>_xlfn.IFNA((VLOOKUP(F2323,help!$C$2:$F$12,4,0))*(N2323*24),"")</f>
        <v/>
      </c>
      <c r="AP2323" s="17">
        <f t="shared" si="74"/>
        <v>0</v>
      </c>
    </row>
    <row r="2324" spans="2:42" ht="33" x14ac:dyDescent="0.25">
      <c r="B2324" s="13">
        <f>COUNTIFS($E$3:E2324,'تقرير منتج تام'!$E$4)</f>
        <v>8</v>
      </c>
      <c r="C2324" s="37"/>
      <c r="D2324" s="37"/>
      <c r="E2324" s="37"/>
      <c r="F2324" s="39"/>
      <c r="G2324" s="40"/>
      <c r="H2324" s="40"/>
      <c r="I2324" s="41"/>
      <c r="J2324" s="41"/>
      <c r="K2324" s="26" t="str">
        <f>_xlfn.IFNA(VLOOKUP(E2324,الاوردرات!$B$1:$C$600,2,0),"")</f>
        <v/>
      </c>
      <c r="L2324" s="52"/>
      <c r="N2324" s="21" t="str">
        <f t="shared" si="73"/>
        <v/>
      </c>
      <c r="O2324" s="22" t="str">
        <f>_xlfn.IFNA((VLOOKUP(F2324,help!$C$2:$F$12,4,0))*(N2324*24),"")</f>
        <v/>
      </c>
      <c r="AP2324" s="17">
        <f t="shared" si="74"/>
        <v>0</v>
      </c>
    </row>
    <row r="2325" spans="2:42" ht="33" x14ac:dyDescent="0.25">
      <c r="B2325" s="13">
        <f>COUNTIFS($E$3:E2325,'تقرير منتج تام'!$E$4)</f>
        <v>8</v>
      </c>
      <c r="C2325" s="37"/>
      <c r="D2325" s="37"/>
      <c r="E2325" s="37"/>
      <c r="F2325" s="39"/>
      <c r="G2325" s="40"/>
      <c r="H2325" s="40"/>
      <c r="I2325" s="41"/>
      <c r="J2325" s="41"/>
      <c r="K2325" s="26" t="str">
        <f>_xlfn.IFNA(VLOOKUP(E2325,الاوردرات!$B$1:$C$600,2,0),"")</f>
        <v/>
      </c>
      <c r="L2325" s="52"/>
      <c r="N2325" s="21" t="str">
        <f t="shared" si="73"/>
        <v/>
      </c>
      <c r="O2325" s="22" t="str">
        <f>_xlfn.IFNA((VLOOKUP(F2325,help!$C$2:$F$12,4,0))*(N2325*24),"")</f>
        <v/>
      </c>
      <c r="AP2325" s="17">
        <f t="shared" si="74"/>
        <v>0</v>
      </c>
    </row>
    <row r="2326" spans="2:42" ht="33" x14ac:dyDescent="0.25">
      <c r="B2326" s="13">
        <f>COUNTIFS($E$3:E2326,'تقرير منتج تام'!$E$4)</f>
        <v>8</v>
      </c>
      <c r="C2326" s="37"/>
      <c r="D2326" s="37"/>
      <c r="E2326" s="37"/>
      <c r="F2326" s="39"/>
      <c r="G2326" s="40"/>
      <c r="H2326" s="40"/>
      <c r="I2326" s="41"/>
      <c r="J2326" s="41"/>
      <c r="K2326" s="26" t="str">
        <f>_xlfn.IFNA(VLOOKUP(E2326,الاوردرات!$B$1:$C$600,2,0),"")</f>
        <v/>
      </c>
      <c r="L2326" s="52"/>
      <c r="N2326" s="21" t="str">
        <f t="shared" si="73"/>
        <v/>
      </c>
      <c r="O2326" s="22" t="str">
        <f>_xlfn.IFNA((VLOOKUP(F2326,help!$C$2:$F$12,4,0))*(N2326*24),"")</f>
        <v/>
      </c>
      <c r="AP2326" s="17">
        <f t="shared" si="74"/>
        <v>0</v>
      </c>
    </row>
    <row r="2327" spans="2:42" ht="33" x14ac:dyDescent="0.25">
      <c r="B2327" s="13">
        <f>COUNTIFS($E$3:E2327,'تقرير منتج تام'!$E$4)</f>
        <v>8</v>
      </c>
      <c r="C2327" s="37"/>
      <c r="D2327" s="37"/>
      <c r="E2327" s="37"/>
      <c r="F2327" s="39"/>
      <c r="G2327" s="40"/>
      <c r="H2327" s="40"/>
      <c r="I2327" s="41"/>
      <c r="J2327" s="41"/>
      <c r="K2327" s="26" t="str">
        <f>_xlfn.IFNA(VLOOKUP(E2327,الاوردرات!$B$1:$C$600,2,0),"")</f>
        <v/>
      </c>
      <c r="L2327" s="52"/>
      <c r="N2327" s="21" t="str">
        <f t="shared" si="73"/>
        <v/>
      </c>
      <c r="O2327" s="22" t="str">
        <f>_xlfn.IFNA((VLOOKUP(F2327,help!$C$2:$F$12,4,0))*(N2327*24),"")</f>
        <v/>
      </c>
      <c r="AP2327" s="17">
        <f t="shared" si="74"/>
        <v>0</v>
      </c>
    </row>
    <row r="2328" spans="2:42" ht="33" x14ac:dyDescent="0.25">
      <c r="B2328" s="13">
        <f>COUNTIFS($E$3:E2328,'تقرير منتج تام'!$E$4)</f>
        <v>8</v>
      </c>
      <c r="C2328" s="37"/>
      <c r="D2328" s="37"/>
      <c r="E2328" s="37"/>
      <c r="F2328" s="39"/>
      <c r="G2328" s="40"/>
      <c r="H2328" s="40"/>
      <c r="I2328" s="41"/>
      <c r="J2328" s="41"/>
      <c r="K2328" s="26" t="str">
        <f>_xlfn.IFNA(VLOOKUP(E2328,الاوردرات!$B$1:$C$600,2,0),"")</f>
        <v/>
      </c>
      <c r="L2328" s="52"/>
      <c r="N2328" s="21" t="str">
        <f t="shared" si="73"/>
        <v/>
      </c>
      <c r="O2328" s="22" t="str">
        <f>_xlfn.IFNA((VLOOKUP(F2328,help!$C$2:$F$12,4,0))*(N2328*24),"")</f>
        <v/>
      </c>
      <c r="AP2328" s="17">
        <f t="shared" si="74"/>
        <v>0</v>
      </c>
    </row>
    <row r="2329" spans="2:42" ht="33" x14ac:dyDescent="0.25">
      <c r="B2329" s="13">
        <f>COUNTIFS($E$3:E2329,'تقرير منتج تام'!$E$4)</f>
        <v>8</v>
      </c>
      <c r="C2329" s="37"/>
      <c r="D2329" s="37"/>
      <c r="E2329" s="37"/>
      <c r="F2329" s="39"/>
      <c r="G2329" s="40"/>
      <c r="H2329" s="40"/>
      <c r="I2329" s="41"/>
      <c r="J2329" s="41"/>
      <c r="K2329" s="26" t="str">
        <f>_xlfn.IFNA(VLOOKUP(E2329,الاوردرات!$B$1:$C$600,2,0),"")</f>
        <v/>
      </c>
      <c r="L2329" s="52"/>
      <c r="N2329" s="21" t="str">
        <f t="shared" si="73"/>
        <v/>
      </c>
      <c r="O2329" s="22" t="str">
        <f>_xlfn.IFNA((VLOOKUP(F2329,help!$C$2:$F$12,4,0))*(N2329*24),"")</f>
        <v/>
      </c>
      <c r="AP2329" s="17">
        <f t="shared" si="74"/>
        <v>0</v>
      </c>
    </row>
    <row r="2330" spans="2:42" ht="33" x14ac:dyDescent="0.25">
      <c r="B2330" s="13">
        <f>COUNTIFS($E$3:E2330,'تقرير منتج تام'!$E$4)</f>
        <v>8</v>
      </c>
      <c r="C2330" s="37"/>
      <c r="D2330" s="37"/>
      <c r="E2330" s="37"/>
      <c r="F2330" s="39"/>
      <c r="G2330" s="40"/>
      <c r="H2330" s="40"/>
      <c r="I2330" s="41"/>
      <c r="J2330" s="41"/>
      <c r="K2330" s="26" t="str">
        <f>_xlfn.IFNA(VLOOKUP(E2330,الاوردرات!$B$1:$C$600,2,0),"")</f>
        <v/>
      </c>
      <c r="L2330" s="52"/>
      <c r="N2330" s="21" t="str">
        <f t="shared" si="73"/>
        <v/>
      </c>
      <c r="O2330" s="22" t="str">
        <f>_xlfn.IFNA((VLOOKUP(F2330,help!$C$2:$F$12,4,0))*(N2330*24),"")</f>
        <v/>
      </c>
      <c r="AP2330" s="17">
        <f t="shared" si="74"/>
        <v>0</v>
      </c>
    </row>
    <row r="2331" spans="2:42" ht="33" x14ac:dyDescent="0.25">
      <c r="B2331" s="13">
        <f>COUNTIFS($E$3:E2331,'تقرير منتج تام'!$E$4)</f>
        <v>8</v>
      </c>
      <c r="C2331" s="37"/>
      <c r="D2331" s="37"/>
      <c r="E2331" s="37"/>
      <c r="F2331" s="39"/>
      <c r="G2331" s="40"/>
      <c r="H2331" s="40"/>
      <c r="I2331" s="41"/>
      <c r="J2331" s="41"/>
      <c r="K2331" s="26" t="str">
        <f>_xlfn.IFNA(VLOOKUP(E2331,الاوردرات!$B$1:$C$600,2,0),"")</f>
        <v/>
      </c>
      <c r="L2331" s="52"/>
      <c r="N2331" s="21" t="str">
        <f t="shared" si="73"/>
        <v/>
      </c>
      <c r="O2331" s="22" t="str">
        <f>_xlfn.IFNA((VLOOKUP(F2331,help!$C$2:$F$12,4,0))*(N2331*24),"")</f>
        <v/>
      </c>
      <c r="AP2331" s="17">
        <f t="shared" si="74"/>
        <v>0</v>
      </c>
    </row>
    <row r="2332" spans="2:42" ht="33" x14ac:dyDescent="0.25">
      <c r="B2332" s="13">
        <f>COUNTIFS($E$3:E2332,'تقرير منتج تام'!$E$4)</f>
        <v>8</v>
      </c>
      <c r="C2332" s="37"/>
      <c r="D2332" s="37"/>
      <c r="E2332" s="37"/>
      <c r="F2332" s="39"/>
      <c r="G2332" s="40"/>
      <c r="H2332" s="40"/>
      <c r="I2332" s="41"/>
      <c r="J2332" s="41"/>
      <c r="K2332" s="26" t="str">
        <f>_xlfn.IFNA(VLOOKUP(E2332,الاوردرات!$B$1:$C$600,2,0),"")</f>
        <v/>
      </c>
      <c r="L2332" s="52"/>
      <c r="N2332" s="21" t="str">
        <f t="shared" si="73"/>
        <v/>
      </c>
      <c r="O2332" s="22" t="str">
        <f>_xlfn.IFNA((VLOOKUP(F2332,help!$C$2:$F$12,4,0))*(N2332*24),"")</f>
        <v/>
      </c>
      <c r="AP2332" s="17">
        <f t="shared" si="74"/>
        <v>0</v>
      </c>
    </row>
    <row r="2333" spans="2:42" ht="33" x14ac:dyDescent="0.25">
      <c r="B2333" s="13">
        <f>COUNTIFS($E$3:E2333,'تقرير منتج تام'!$E$4)</f>
        <v>8</v>
      </c>
      <c r="C2333" s="37"/>
      <c r="D2333" s="37"/>
      <c r="E2333" s="37"/>
      <c r="F2333" s="39"/>
      <c r="G2333" s="40"/>
      <c r="H2333" s="40"/>
      <c r="I2333" s="41"/>
      <c r="J2333" s="41"/>
      <c r="K2333" s="26" t="str">
        <f>_xlfn.IFNA(VLOOKUP(E2333,الاوردرات!$B$1:$C$600,2,0),"")</f>
        <v/>
      </c>
      <c r="L2333" s="52"/>
      <c r="N2333" s="21" t="str">
        <f t="shared" si="73"/>
        <v/>
      </c>
      <c r="O2333" s="22" t="str">
        <f>_xlfn.IFNA((VLOOKUP(F2333,help!$C$2:$F$12,4,0))*(N2333*24),"")</f>
        <v/>
      </c>
      <c r="AP2333" s="17">
        <f t="shared" si="74"/>
        <v>0</v>
      </c>
    </row>
    <row r="2334" spans="2:42" ht="33" x14ac:dyDescent="0.25">
      <c r="B2334" s="13">
        <f>COUNTIFS($E$3:E2334,'تقرير منتج تام'!$E$4)</f>
        <v>8</v>
      </c>
      <c r="C2334" s="37"/>
      <c r="D2334" s="37"/>
      <c r="E2334" s="37"/>
      <c r="F2334" s="39"/>
      <c r="G2334" s="40"/>
      <c r="H2334" s="40"/>
      <c r="I2334" s="41"/>
      <c r="J2334" s="41"/>
      <c r="K2334" s="26" t="str">
        <f>_xlfn.IFNA(VLOOKUP(E2334,الاوردرات!$B$1:$C$600,2,0),"")</f>
        <v/>
      </c>
      <c r="L2334" s="52"/>
      <c r="N2334" s="21" t="str">
        <f t="shared" si="73"/>
        <v/>
      </c>
      <c r="O2334" s="22" t="str">
        <f>_xlfn.IFNA((VLOOKUP(F2334,help!$C$2:$F$12,4,0))*(N2334*24),"")</f>
        <v/>
      </c>
      <c r="AP2334" s="17">
        <f t="shared" si="74"/>
        <v>0</v>
      </c>
    </row>
    <row r="2335" spans="2:42" ht="33" x14ac:dyDescent="0.25">
      <c r="B2335" s="13">
        <f>COUNTIFS($E$3:E2335,'تقرير منتج تام'!$E$4)</f>
        <v>8</v>
      </c>
      <c r="C2335" s="37"/>
      <c r="D2335" s="37"/>
      <c r="E2335" s="37"/>
      <c r="F2335" s="39"/>
      <c r="G2335" s="40"/>
      <c r="H2335" s="40"/>
      <c r="I2335" s="41"/>
      <c r="J2335" s="41"/>
      <c r="K2335" s="26" t="str">
        <f>_xlfn.IFNA(VLOOKUP(E2335,الاوردرات!$B$1:$C$600,2,0),"")</f>
        <v/>
      </c>
      <c r="L2335" s="52"/>
      <c r="N2335" s="21" t="str">
        <f t="shared" si="73"/>
        <v/>
      </c>
      <c r="O2335" s="22" t="str">
        <f>_xlfn.IFNA((VLOOKUP(F2335,help!$C$2:$F$12,4,0))*(N2335*24),"")</f>
        <v/>
      </c>
      <c r="AP2335" s="17">
        <f t="shared" si="74"/>
        <v>0</v>
      </c>
    </row>
    <row r="2336" spans="2:42" ht="33" x14ac:dyDescent="0.25">
      <c r="B2336" s="13">
        <f>COUNTIFS($E$3:E2336,'تقرير منتج تام'!$E$4)</f>
        <v>8</v>
      </c>
      <c r="C2336" s="37"/>
      <c r="D2336" s="37"/>
      <c r="E2336" s="37"/>
      <c r="F2336" s="39"/>
      <c r="G2336" s="40"/>
      <c r="H2336" s="40"/>
      <c r="I2336" s="41"/>
      <c r="J2336" s="41"/>
      <c r="K2336" s="26" t="str">
        <f>_xlfn.IFNA(VLOOKUP(E2336,الاوردرات!$B$1:$C$600,2,0),"")</f>
        <v/>
      </c>
      <c r="L2336" s="52"/>
      <c r="N2336" s="21" t="str">
        <f t="shared" si="73"/>
        <v/>
      </c>
      <c r="O2336" s="22" t="str">
        <f>_xlfn.IFNA((VLOOKUP(F2336,help!$C$2:$F$12,4,0))*(N2336*24),"")</f>
        <v/>
      </c>
      <c r="AP2336" s="17">
        <f t="shared" si="74"/>
        <v>0</v>
      </c>
    </row>
    <row r="2337" spans="2:42" ht="33" x14ac:dyDescent="0.25">
      <c r="B2337" s="13">
        <f>COUNTIFS($E$3:E2337,'تقرير منتج تام'!$E$4)</f>
        <v>8</v>
      </c>
      <c r="C2337" s="37"/>
      <c r="D2337" s="37"/>
      <c r="E2337" s="37"/>
      <c r="F2337" s="39"/>
      <c r="G2337" s="40"/>
      <c r="H2337" s="40"/>
      <c r="I2337" s="41"/>
      <c r="J2337" s="41"/>
      <c r="K2337" s="26" t="str">
        <f>_xlfn.IFNA(VLOOKUP(E2337,الاوردرات!$B$1:$C$600,2,0),"")</f>
        <v/>
      </c>
      <c r="L2337" s="52"/>
      <c r="N2337" s="21" t="str">
        <f t="shared" si="73"/>
        <v/>
      </c>
      <c r="O2337" s="22" t="str">
        <f>_xlfn.IFNA((VLOOKUP(F2337,help!$C$2:$F$12,4,0))*(N2337*24),"")</f>
        <v/>
      </c>
      <c r="AP2337" s="17">
        <f t="shared" si="74"/>
        <v>0</v>
      </c>
    </row>
    <row r="2338" spans="2:42" ht="33" x14ac:dyDescent="0.25">
      <c r="B2338" s="13">
        <f>COUNTIFS($E$3:E2338,'تقرير منتج تام'!$E$4)</f>
        <v>8</v>
      </c>
      <c r="C2338" s="37"/>
      <c r="D2338" s="37"/>
      <c r="E2338" s="37"/>
      <c r="F2338" s="39"/>
      <c r="G2338" s="40"/>
      <c r="H2338" s="40"/>
      <c r="I2338" s="41"/>
      <c r="J2338" s="41"/>
      <c r="K2338" s="26" t="str">
        <f>_xlfn.IFNA(VLOOKUP(E2338,الاوردرات!$B$1:$C$600,2,0),"")</f>
        <v/>
      </c>
      <c r="L2338" s="52"/>
      <c r="N2338" s="21" t="str">
        <f t="shared" si="73"/>
        <v/>
      </c>
      <c r="O2338" s="22" t="str">
        <f>_xlfn.IFNA((VLOOKUP(F2338,help!$C$2:$F$12,4,0))*(N2338*24),"")</f>
        <v/>
      </c>
      <c r="AP2338" s="17">
        <f t="shared" si="74"/>
        <v>0</v>
      </c>
    </row>
    <row r="2339" spans="2:42" ht="33" x14ac:dyDescent="0.25">
      <c r="B2339" s="13">
        <f>COUNTIFS($E$3:E2339,'تقرير منتج تام'!$E$4)</f>
        <v>8</v>
      </c>
      <c r="C2339" s="37"/>
      <c r="D2339" s="37"/>
      <c r="E2339" s="37"/>
      <c r="F2339" s="39"/>
      <c r="G2339" s="40"/>
      <c r="H2339" s="40"/>
      <c r="I2339" s="41"/>
      <c r="J2339" s="41"/>
      <c r="K2339" s="26" t="str">
        <f>_xlfn.IFNA(VLOOKUP(E2339,الاوردرات!$B$1:$C$600,2,0),"")</f>
        <v/>
      </c>
      <c r="L2339" s="52"/>
      <c r="N2339" s="21" t="str">
        <f t="shared" si="73"/>
        <v/>
      </c>
      <c r="O2339" s="22" t="str">
        <f>_xlfn.IFNA((VLOOKUP(F2339,help!$C$2:$F$12,4,0))*(N2339*24),"")</f>
        <v/>
      </c>
      <c r="AP2339" s="17">
        <f t="shared" si="74"/>
        <v>0</v>
      </c>
    </row>
    <row r="2340" spans="2:42" ht="33" x14ac:dyDescent="0.25">
      <c r="B2340" s="13">
        <f>COUNTIFS($E$3:E2340,'تقرير منتج تام'!$E$4)</f>
        <v>8</v>
      </c>
      <c r="C2340" s="37"/>
      <c r="D2340" s="37"/>
      <c r="E2340" s="37"/>
      <c r="F2340" s="39"/>
      <c r="G2340" s="40"/>
      <c r="H2340" s="40"/>
      <c r="I2340" s="41"/>
      <c r="J2340" s="41"/>
      <c r="K2340" s="26" t="str">
        <f>_xlfn.IFNA(VLOOKUP(E2340,الاوردرات!$B$1:$C$600,2,0),"")</f>
        <v/>
      </c>
      <c r="L2340" s="52"/>
      <c r="N2340" s="21" t="str">
        <f t="shared" si="73"/>
        <v/>
      </c>
      <c r="O2340" s="22" t="str">
        <f>_xlfn.IFNA((VLOOKUP(F2340,help!$C$2:$F$12,4,0))*(N2340*24),"")</f>
        <v/>
      </c>
      <c r="AP2340" s="17">
        <f t="shared" si="74"/>
        <v>0</v>
      </c>
    </row>
    <row r="2341" spans="2:42" ht="33" x14ac:dyDescent="0.25">
      <c r="B2341" s="13">
        <f>COUNTIFS($E$3:E2341,'تقرير منتج تام'!$E$4)</f>
        <v>8</v>
      </c>
      <c r="C2341" s="37"/>
      <c r="D2341" s="37"/>
      <c r="E2341" s="37"/>
      <c r="F2341" s="39"/>
      <c r="G2341" s="40"/>
      <c r="H2341" s="40"/>
      <c r="I2341" s="41"/>
      <c r="J2341" s="41"/>
      <c r="K2341" s="26" t="str">
        <f>_xlfn.IFNA(VLOOKUP(E2341,الاوردرات!$B$1:$C$600,2,0),"")</f>
        <v/>
      </c>
      <c r="L2341" s="52"/>
      <c r="N2341" s="21" t="str">
        <f t="shared" si="73"/>
        <v/>
      </c>
      <c r="O2341" s="22" t="str">
        <f>_xlfn.IFNA((VLOOKUP(F2341,help!$C$2:$F$12,4,0))*(N2341*24),"")</f>
        <v/>
      </c>
      <c r="AP2341" s="17">
        <f t="shared" si="74"/>
        <v>0</v>
      </c>
    </row>
    <row r="2342" spans="2:42" ht="33" x14ac:dyDescent="0.25">
      <c r="B2342" s="13">
        <f>COUNTIFS($E$3:E2342,'تقرير منتج تام'!$E$4)</f>
        <v>8</v>
      </c>
      <c r="C2342" s="37"/>
      <c r="D2342" s="37"/>
      <c r="E2342" s="37"/>
      <c r="F2342" s="39"/>
      <c r="G2342" s="40"/>
      <c r="H2342" s="40"/>
      <c r="I2342" s="41"/>
      <c r="J2342" s="41"/>
      <c r="K2342" s="26" t="str">
        <f>_xlfn.IFNA(VLOOKUP(E2342,الاوردرات!$B$1:$C$600,2,0),"")</f>
        <v/>
      </c>
      <c r="L2342" s="52"/>
      <c r="N2342" s="21" t="str">
        <f t="shared" si="73"/>
        <v/>
      </c>
      <c r="O2342" s="22" t="str">
        <f>_xlfn.IFNA((VLOOKUP(F2342,help!$C$2:$F$12,4,0))*(N2342*24),"")</f>
        <v/>
      </c>
      <c r="AP2342" s="17">
        <f t="shared" si="74"/>
        <v>0</v>
      </c>
    </row>
    <row r="2343" spans="2:42" ht="33" x14ac:dyDescent="0.25">
      <c r="B2343" s="13">
        <f>COUNTIFS($E$3:E2343,'تقرير منتج تام'!$E$4)</f>
        <v>8</v>
      </c>
      <c r="C2343" s="37"/>
      <c r="D2343" s="37"/>
      <c r="E2343" s="37"/>
      <c r="F2343" s="39"/>
      <c r="G2343" s="40"/>
      <c r="H2343" s="40"/>
      <c r="I2343" s="41"/>
      <c r="J2343" s="41"/>
      <c r="K2343" s="26" t="str">
        <f>_xlfn.IFNA(VLOOKUP(E2343,الاوردرات!$B$1:$C$600,2,0),"")</f>
        <v/>
      </c>
      <c r="L2343" s="52"/>
      <c r="N2343" s="21" t="str">
        <f t="shared" si="73"/>
        <v/>
      </c>
      <c r="O2343" s="22" t="str">
        <f>_xlfn.IFNA((VLOOKUP(F2343,help!$C$2:$F$12,4,0))*(N2343*24),"")</f>
        <v/>
      </c>
      <c r="AP2343" s="17">
        <f t="shared" si="74"/>
        <v>0</v>
      </c>
    </row>
    <row r="2344" spans="2:42" ht="33" x14ac:dyDescent="0.25">
      <c r="B2344" s="13">
        <f>COUNTIFS($E$3:E2344,'تقرير منتج تام'!$E$4)</f>
        <v>8</v>
      </c>
      <c r="C2344" s="37"/>
      <c r="D2344" s="37"/>
      <c r="E2344" s="37"/>
      <c r="F2344" s="39"/>
      <c r="G2344" s="40"/>
      <c r="H2344" s="40"/>
      <c r="I2344" s="41"/>
      <c r="J2344" s="41"/>
      <c r="K2344" s="26" t="str">
        <f>_xlfn.IFNA(VLOOKUP(E2344,الاوردرات!$B$1:$C$600,2,0),"")</f>
        <v/>
      </c>
      <c r="L2344" s="52"/>
      <c r="N2344" s="21" t="str">
        <f t="shared" si="73"/>
        <v/>
      </c>
      <c r="O2344" s="22" t="str">
        <f>_xlfn.IFNA((VLOOKUP(F2344,help!$C$2:$F$12,4,0))*(N2344*24),"")</f>
        <v/>
      </c>
      <c r="AP2344" s="17">
        <f t="shared" si="74"/>
        <v>0</v>
      </c>
    </row>
    <row r="2345" spans="2:42" ht="33" x14ac:dyDescent="0.25">
      <c r="B2345" s="13">
        <f>COUNTIFS($E$3:E2345,'تقرير منتج تام'!$E$4)</f>
        <v>8</v>
      </c>
      <c r="C2345" s="37"/>
      <c r="D2345" s="37"/>
      <c r="E2345" s="37"/>
      <c r="F2345" s="39"/>
      <c r="G2345" s="40"/>
      <c r="H2345" s="40"/>
      <c r="I2345" s="41"/>
      <c r="J2345" s="41"/>
      <c r="K2345" s="26" t="str">
        <f>_xlfn.IFNA(VLOOKUP(E2345,الاوردرات!$B$1:$C$600,2,0),"")</f>
        <v/>
      </c>
      <c r="L2345" s="52"/>
      <c r="N2345" s="21" t="str">
        <f t="shared" si="73"/>
        <v/>
      </c>
      <c r="O2345" s="22" t="str">
        <f>_xlfn.IFNA((VLOOKUP(F2345,help!$C$2:$F$12,4,0))*(N2345*24),"")</f>
        <v/>
      </c>
      <c r="AP2345" s="17">
        <f t="shared" si="74"/>
        <v>0</v>
      </c>
    </row>
    <row r="2346" spans="2:42" ht="33" x14ac:dyDescent="0.25">
      <c r="B2346" s="13">
        <f>COUNTIFS($E$3:E2346,'تقرير منتج تام'!$E$4)</f>
        <v>8</v>
      </c>
      <c r="C2346" s="37"/>
      <c r="D2346" s="37"/>
      <c r="E2346" s="37"/>
      <c r="F2346" s="39"/>
      <c r="G2346" s="40"/>
      <c r="H2346" s="40"/>
      <c r="I2346" s="41"/>
      <c r="J2346" s="41"/>
      <c r="K2346" s="26" t="str">
        <f>_xlfn.IFNA(VLOOKUP(E2346,الاوردرات!$B$1:$C$600,2,0),"")</f>
        <v/>
      </c>
      <c r="L2346" s="52"/>
      <c r="N2346" s="21" t="str">
        <f t="shared" si="73"/>
        <v/>
      </c>
      <c r="O2346" s="22" t="str">
        <f>_xlfn.IFNA((VLOOKUP(F2346,help!$C$2:$F$12,4,0))*(N2346*24),"")</f>
        <v/>
      </c>
      <c r="AP2346" s="17">
        <f t="shared" si="74"/>
        <v>0</v>
      </c>
    </row>
    <row r="2347" spans="2:42" ht="33" x14ac:dyDescent="0.25">
      <c r="B2347" s="13">
        <f>COUNTIFS($E$3:E2347,'تقرير منتج تام'!$E$4)</f>
        <v>8</v>
      </c>
      <c r="C2347" s="37"/>
      <c r="D2347" s="37"/>
      <c r="E2347" s="37"/>
      <c r="F2347" s="39"/>
      <c r="G2347" s="40"/>
      <c r="H2347" s="40"/>
      <c r="I2347" s="41"/>
      <c r="J2347" s="41"/>
      <c r="K2347" s="26" t="str">
        <f>_xlfn.IFNA(VLOOKUP(E2347,الاوردرات!$B$1:$C$600,2,0),"")</f>
        <v/>
      </c>
      <c r="L2347" s="52"/>
      <c r="N2347" s="21" t="str">
        <f t="shared" si="73"/>
        <v/>
      </c>
      <c r="O2347" s="22" t="str">
        <f>_xlfn.IFNA((VLOOKUP(F2347,help!$C$2:$F$12,4,0))*(N2347*24),"")</f>
        <v/>
      </c>
      <c r="AP2347" s="17">
        <f t="shared" si="74"/>
        <v>0</v>
      </c>
    </row>
    <row r="2348" spans="2:42" ht="33" x14ac:dyDescent="0.25">
      <c r="B2348" s="13">
        <f>COUNTIFS($E$3:E2348,'تقرير منتج تام'!$E$4)</f>
        <v>8</v>
      </c>
      <c r="C2348" s="37"/>
      <c r="D2348" s="37"/>
      <c r="E2348" s="37"/>
      <c r="F2348" s="39"/>
      <c r="G2348" s="40"/>
      <c r="H2348" s="40"/>
      <c r="I2348" s="41"/>
      <c r="J2348" s="41"/>
      <c r="K2348" s="26" t="str">
        <f>_xlfn.IFNA(VLOOKUP(E2348,الاوردرات!$B$1:$C$600,2,0),"")</f>
        <v/>
      </c>
      <c r="L2348" s="52"/>
      <c r="N2348" s="21" t="str">
        <f t="shared" si="73"/>
        <v/>
      </c>
      <c r="O2348" s="22" t="str">
        <f>_xlfn.IFNA((VLOOKUP(F2348,help!$C$2:$F$12,4,0))*(N2348*24),"")</f>
        <v/>
      </c>
      <c r="AP2348" s="17">
        <f t="shared" si="74"/>
        <v>0</v>
      </c>
    </row>
    <row r="2349" spans="2:42" ht="33" x14ac:dyDescent="0.25">
      <c r="B2349" s="13">
        <f>COUNTIFS($E$3:E2349,'تقرير منتج تام'!$E$4)</f>
        <v>8</v>
      </c>
      <c r="C2349" s="37"/>
      <c r="D2349" s="37"/>
      <c r="E2349" s="37"/>
      <c r="F2349" s="39"/>
      <c r="G2349" s="40"/>
      <c r="H2349" s="40"/>
      <c r="I2349" s="41"/>
      <c r="J2349" s="41"/>
      <c r="K2349" s="26" t="str">
        <f>_xlfn.IFNA(VLOOKUP(E2349,الاوردرات!$B$1:$C$600,2,0),"")</f>
        <v/>
      </c>
      <c r="L2349" s="52"/>
      <c r="N2349" s="21" t="str">
        <f t="shared" si="73"/>
        <v/>
      </c>
      <c r="O2349" s="22" t="str">
        <f>_xlfn.IFNA((VLOOKUP(F2349,help!$C$2:$F$12,4,0))*(N2349*24),"")</f>
        <v/>
      </c>
      <c r="AP2349" s="17">
        <f t="shared" si="74"/>
        <v>0</v>
      </c>
    </row>
    <row r="2350" spans="2:42" ht="33" x14ac:dyDescent="0.25">
      <c r="B2350" s="13">
        <f>COUNTIFS($E$3:E2350,'تقرير منتج تام'!$E$4)</f>
        <v>8</v>
      </c>
      <c r="C2350" s="37"/>
      <c r="D2350" s="37"/>
      <c r="E2350" s="37"/>
      <c r="F2350" s="39"/>
      <c r="G2350" s="40"/>
      <c r="H2350" s="40"/>
      <c r="I2350" s="41"/>
      <c r="J2350" s="41"/>
      <c r="K2350" s="26" t="str">
        <f>_xlfn.IFNA(VLOOKUP(E2350,الاوردرات!$B$1:$C$600,2,0),"")</f>
        <v/>
      </c>
      <c r="L2350" s="52"/>
      <c r="N2350" s="21" t="str">
        <f t="shared" si="73"/>
        <v/>
      </c>
      <c r="O2350" s="22" t="str">
        <f>_xlfn.IFNA((VLOOKUP(F2350,help!$C$2:$F$12,4,0))*(N2350*24),"")</f>
        <v/>
      </c>
      <c r="AP2350" s="17">
        <f t="shared" si="74"/>
        <v>0</v>
      </c>
    </row>
    <row r="2351" spans="2:42" ht="33" x14ac:dyDescent="0.25">
      <c r="B2351" s="13">
        <f>COUNTIFS($E$3:E2351,'تقرير منتج تام'!$E$4)</f>
        <v>8</v>
      </c>
      <c r="C2351" s="37"/>
      <c r="D2351" s="37"/>
      <c r="E2351" s="37"/>
      <c r="F2351" s="39"/>
      <c r="G2351" s="40"/>
      <c r="H2351" s="40"/>
      <c r="I2351" s="41"/>
      <c r="J2351" s="41"/>
      <c r="K2351" s="26" t="str">
        <f>_xlfn.IFNA(VLOOKUP(E2351,الاوردرات!$B$1:$C$600,2,0),"")</f>
        <v/>
      </c>
      <c r="L2351" s="52"/>
      <c r="N2351" s="21" t="str">
        <f t="shared" si="73"/>
        <v/>
      </c>
      <c r="O2351" s="22" t="str">
        <f>_xlfn.IFNA((VLOOKUP(F2351,help!$C$2:$F$12,4,0))*(N2351*24),"")</f>
        <v/>
      </c>
      <c r="AP2351" s="17">
        <f t="shared" si="74"/>
        <v>0</v>
      </c>
    </row>
    <row r="2352" spans="2:42" ht="33" x14ac:dyDescent="0.25">
      <c r="B2352" s="13">
        <f>COUNTIFS($E$3:E2352,'تقرير منتج تام'!$E$4)</f>
        <v>8</v>
      </c>
      <c r="C2352" s="37"/>
      <c r="D2352" s="37"/>
      <c r="E2352" s="37"/>
      <c r="F2352" s="39"/>
      <c r="G2352" s="40"/>
      <c r="H2352" s="40"/>
      <c r="I2352" s="41"/>
      <c r="J2352" s="41"/>
      <c r="K2352" s="26" t="str">
        <f>_xlfn.IFNA(VLOOKUP(E2352,الاوردرات!$B$1:$C$600,2,0),"")</f>
        <v/>
      </c>
      <c r="L2352" s="52"/>
      <c r="N2352" s="21" t="str">
        <f t="shared" si="73"/>
        <v/>
      </c>
      <c r="O2352" s="22" t="str">
        <f>_xlfn.IFNA((VLOOKUP(F2352,help!$C$2:$F$12,4,0))*(N2352*24),"")</f>
        <v/>
      </c>
      <c r="AP2352" s="17">
        <f t="shared" si="74"/>
        <v>0</v>
      </c>
    </row>
    <row r="2353" spans="2:42" ht="33" x14ac:dyDescent="0.25">
      <c r="B2353" s="13">
        <f>COUNTIFS($E$3:E2353,'تقرير منتج تام'!$E$4)</f>
        <v>8</v>
      </c>
      <c r="C2353" s="37"/>
      <c r="D2353" s="37"/>
      <c r="E2353" s="37"/>
      <c r="F2353" s="39"/>
      <c r="G2353" s="40"/>
      <c r="H2353" s="40"/>
      <c r="I2353" s="41"/>
      <c r="J2353" s="41"/>
      <c r="K2353" s="26" t="str">
        <f>_xlfn.IFNA(VLOOKUP(E2353,الاوردرات!$B$1:$C$600,2,0),"")</f>
        <v/>
      </c>
      <c r="L2353" s="52"/>
      <c r="N2353" s="21" t="str">
        <f t="shared" si="73"/>
        <v/>
      </c>
      <c r="O2353" s="22" t="str">
        <f>_xlfn.IFNA((VLOOKUP(F2353,help!$C$2:$F$12,4,0))*(N2353*24),"")</f>
        <v/>
      </c>
      <c r="AP2353" s="17">
        <f t="shared" si="74"/>
        <v>0</v>
      </c>
    </row>
    <row r="2354" spans="2:42" ht="33" x14ac:dyDescent="0.25">
      <c r="B2354" s="13">
        <f>COUNTIFS($E$3:E2354,'تقرير منتج تام'!$E$4)</f>
        <v>8</v>
      </c>
      <c r="C2354" s="37"/>
      <c r="D2354" s="37"/>
      <c r="E2354" s="37"/>
      <c r="F2354" s="39"/>
      <c r="G2354" s="40"/>
      <c r="H2354" s="40"/>
      <c r="I2354" s="41"/>
      <c r="J2354" s="41"/>
      <c r="K2354" s="26" t="str">
        <f>_xlfn.IFNA(VLOOKUP(E2354,الاوردرات!$B$1:$C$600,2,0),"")</f>
        <v/>
      </c>
      <c r="L2354" s="52"/>
      <c r="N2354" s="21" t="str">
        <f t="shared" si="73"/>
        <v/>
      </c>
      <c r="O2354" s="22" t="str">
        <f>_xlfn.IFNA((VLOOKUP(F2354,help!$C$2:$F$12,4,0))*(N2354*24),"")</f>
        <v/>
      </c>
      <c r="AP2354" s="17">
        <f t="shared" si="74"/>
        <v>0</v>
      </c>
    </row>
    <row r="2355" spans="2:42" ht="33" x14ac:dyDescent="0.25">
      <c r="B2355" s="13">
        <f>COUNTIFS($E$3:E2355,'تقرير منتج تام'!$E$4)</f>
        <v>8</v>
      </c>
      <c r="C2355" s="37"/>
      <c r="D2355" s="37"/>
      <c r="E2355" s="37"/>
      <c r="F2355" s="39"/>
      <c r="G2355" s="40"/>
      <c r="H2355" s="40"/>
      <c r="I2355" s="41"/>
      <c r="J2355" s="41"/>
      <c r="K2355" s="26" t="str">
        <f>_xlfn.IFNA(VLOOKUP(E2355,الاوردرات!$B$1:$C$600,2,0),"")</f>
        <v/>
      </c>
      <c r="L2355" s="52"/>
      <c r="N2355" s="21" t="str">
        <f t="shared" si="73"/>
        <v/>
      </c>
      <c r="O2355" s="22" t="str">
        <f>_xlfn.IFNA((VLOOKUP(F2355,help!$C$2:$F$12,4,0))*(N2355*24),"")</f>
        <v/>
      </c>
      <c r="AP2355" s="17">
        <f t="shared" si="74"/>
        <v>0</v>
      </c>
    </row>
    <row r="2356" spans="2:42" ht="33" x14ac:dyDescent="0.25">
      <c r="B2356" s="13">
        <f>COUNTIFS($E$3:E2356,'تقرير منتج تام'!$E$4)</f>
        <v>8</v>
      </c>
      <c r="C2356" s="37"/>
      <c r="D2356" s="37"/>
      <c r="E2356" s="37"/>
      <c r="F2356" s="39"/>
      <c r="G2356" s="40"/>
      <c r="H2356" s="40"/>
      <c r="I2356" s="41"/>
      <c r="J2356" s="41"/>
      <c r="K2356" s="26" t="str">
        <f>_xlfn.IFNA(VLOOKUP(E2356,الاوردرات!$B$1:$C$600,2,0),"")</f>
        <v/>
      </c>
      <c r="L2356" s="52"/>
      <c r="N2356" s="21" t="str">
        <f t="shared" si="73"/>
        <v/>
      </c>
      <c r="O2356" s="22" t="str">
        <f>_xlfn.IFNA((VLOOKUP(F2356,help!$C$2:$F$12,4,0))*(N2356*24),"")</f>
        <v/>
      </c>
      <c r="AP2356" s="17">
        <f t="shared" si="74"/>
        <v>0</v>
      </c>
    </row>
    <row r="2357" spans="2:42" ht="33" x14ac:dyDescent="0.25">
      <c r="B2357" s="13">
        <f>COUNTIFS($E$3:E2357,'تقرير منتج تام'!$E$4)</f>
        <v>8</v>
      </c>
      <c r="C2357" s="37"/>
      <c r="D2357" s="37"/>
      <c r="E2357" s="37"/>
      <c r="F2357" s="39"/>
      <c r="G2357" s="40"/>
      <c r="H2357" s="40"/>
      <c r="I2357" s="41"/>
      <c r="J2357" s="41"/>
      <c r="K2357" s="26" t="str">
        <f>_xlfn.IFNA(VLOOKUP(E2357,الاوردرات!$B$1:$C$600,2,0),"")</f>
        <v/>
      </c>
      <c r="L2357" s="52"/>
      <c r="N2357" s="21" t="str">
        <f t="shared" si="73"/>
        <v/>
      </c>
      <c r="O2357" s="22" t="str">
        <f>_xlfn.IFNA((VLOOKUP(F2357,help!$C$2:$F$12,4,0))*(N2357*24),"")</f>
        <v/>
      </c>
      <c r="AP2357" s="17">
        <f t="shared" si="74"/>
        <v>0</v>
      </c>
    </row>
    <row r="2358" spans="2:42" ht="33" x14ac:dyDescent="0.25">
      <c r="B2358" s="13">
        <f>COUNTIFS($E$3:E2358,'تقرير منتج تام'!$E$4)</f>
        <v>8</v>
      </c>
      <c r="C2358" s="37"/>
      <c r="D2358" s="37"/>
      <c r="E2358" s="37"/>
      <c r="F2358" s="39"/>
      <c r="G2358" s="40"/>
      <c r="H2358" s="40"/>
      <c r="I2358" s="41"/>
      <c r="J2358" s="41"/>
      <c r="K2358" s="26" t="str">
        <f>_xlfn.IFNA(VLOOKUP(E2358,الاوردرات!$B$1:$C$600,2,0),"")</f>
        <v/>
      </c>
      <c r="L2358" s="52"/>
      <c r="N2358" s="21" t="str">
        <f t="shared" si="73"/>
        <v/>
      </c>
      <c r="O2358" s="22" t="str">
        <f>_xlfn.IFNA((VLOOKUP(F2358,help!$C$2:$F$12,4,0))*(N2358*24),"")</f>
        <v/>
      </c>
      <c r="AP2358" s="17">
        <f t="shared" si="74"/>
        <v>0</v>
      </c>
    </row>
    <row r="2359" spans="2:42" ht="33" x14ac:dyDescent="0.25">
      <c r="B2359" s="13">
        <f>COUNTIFS($E$3:E2359,'تقرير منتج تام'!$E$4)</f>
        <v>8</v>
      </c>
      <c r="C2359" s="37"/>
      <c r="D2359" s="37"/>
      <c r="E2359" s="37"/>
      <c r="F2359" s="39"/>
      <c r="G2359" s="40"/>
      <c r="H2359" s="40"/>
      <c r="I2359" s="41"/>
      <c r="J2359" s="41"/>
      <c r="K2359" s="26" t="str">
        <f>_xlfn.IFNA(VLOOKUP(E2359,الاوردرات!$B$1:$C$600,2,0),"")</f>
        <v/>
      </c>
      <c r="L2359" s="52"/>
      <c r="N2359" s="21" t="str">
        <f t="shared" ref="N2359:N2422" si="75">IF(I2359&lt;&gt;"",J2359-I2359,"")</f>
        <v/>
      </c>
      <c r="O2359" s="22" t="str">
        <f>_xlfn.IFNA((VLOOKUP(F2359,help!$C$2:$F$12,4,0))*(N2359*24),"")</f>
        <v/>
      </c>
      <c r="AP2359" s="17">
        <f t="shared" si="74"/>
        <v>0</v>
      </c>
    </row>
    <row r="2360" spans="2:42" ht="33" x14ac:dyDescent="0.25">
      <c r="B2360" s="13">
        <f>COUNTIFS($E$3:E2360,'تقرير منتج تام'!$E$4)</f>
        <v>8</v>
      </c>
      <c r="C2360" s="37"/>
      <c r="D2360" s="37"/>
      <c r="E2360" s="37"/>
      <c r="F2360" s="39"/>
      <c r="G2360" s="40"/>
      <c r="H2360" s="40"/>
      <c r="I2360" s="41"/>
      <c r="J2360" s="41"/>
      <c r="K2360" s="26" t="str">
        <f>_xlfn.IFNA(VLOOKUP(E2360,الاوردرات!$B$1:$C$600,2,0),"")</f>
        <v/>
      </c>
      <c r="L2360" s="52"/>
      <c r="N2360" s="21" t="str">
        <f t="shared" si="75"/>
        <v/>
      </c>
      <c r="O2360" s="22" t="str">
        <f>_xlfn.IFNA((VLOOKUP(F2360,help!$C$2:$F$12,4,0))*(N2360*24),"")</f>
        <v/>
      </c>
      <c r="AP2360" s="17">
        <f t="shared" si="74"/>
        <v>0</v>
      </c>
    </row>
    <row r="2361" spans="2:42" ht="33" x14ac:dyDescent="0.25">
      <c r="B2361" s="13">
        <f>COUNTIFS($E$3:E2361,'تقرير منتج تام'!$E$4)</f>
        <v>8</v>
      </c>
      <c r="C2361" s="37"/>
      <c r="D2361" s="37"/>
      <c r="E2361" s="37"/>
      <c r="F2361" s="39"/>
      <c r="G2361" s="40"/>
      <c r="H2361" s="40"/>
      <c r="I2361" s="41"/>
      <c r="J2361" s="41"/>
      <c r="K2361" s="26" t="str">
        <f>_xlfn.IFNA(VLOOKUP(E2361,الاوردرات!$B$1:$C$600,2,0),"")</f>
        <v/>
      </c>
      <c r="L2361" s="52"/>
      <c r="N2361" s="21" t="str">
        <f t="shared" si="75"/>
        <v/>
      </c>
      <c r="O2361" s="22" t="str">
        <f>_xlfn.IFNA((VLOOKUP(F2361,help!$C$2:$F$12,4,0))*(N2361*24),"")</f>
        <v/>
      </c>
      <c r="AP2361" s="17">
        <f t="shared" si="74"/>
        <v>0</v>
      </c>
    </row>
    <row r="2362" spans="2:42" ht="33" x14ac:dyDescent="0.25">
      <c r="B2362" s="13">
        <f>COUNTIFS($E$3:E2362,'تقرير منتج تام'!$E$4)</f>
        <v>8</v>
      </c>
      <c r="C2362" s="37"/>
      <c r="D2362" s="37"/>
      <c r="E2362" s="37"/>
      <c r="F2362" s="39"/>
      <c r="G2362" s="40"/>
      <c r="H2362" s="40"/>
      <c r="I2362" s="41"/>
      <c r="J2362" s="41"/>
      <c r="K2362" s="26" t="str">
        <f>_xlfn.IFNA(VLOOKUP(E2362,الاوردرات!$B$1:$C$600,2,0),"")</f>
        <v/>
      </c>
      <c r="L2362" s="52"/>
      <c r="N2362" s="21" t="str">
        <f t="shared" si="75"/>
        <v/>
      </c>
      <c r="O2362" s="22" t="str">
        <f>_xlfn.IFNA((VLOOKUP(F2362,help!$C$2:$F$12,4,0))*(N2362*24),"")</f>
        <v/>
      </c>
      <c r="AP2362" s="17">
        <f t="shared" si="74"/>
        <v>0</v>
      </c>
    </row>
    <row r="2363" spans="2:42" ht="33" x14ac:dyDescent="0.25">
      <c r="B2363" s="13">
        <f>COUNTIFS($E$3:E2363,'تقرير منتج تام'!$E$4)</f>
        <v>8</v>
      </c>
      <c r="C2363" s="37"/>
      <c r="D2363" s="37"/>
      <c r="E2363" s="37"/>
      <c r="F2363" s="39"/>
      <c r="G2363" s="40"/>
      <c r="H2363" s="40"/>
      <c r="I2363" s="41"/>
      <c r="J2363" s="41"/>
      <c r="K2363" s="26" t="str">
        <f>_xlfn.IFNA(VLOOKUP(E2363,الاوردرات!$B$1:$C$600,2,0),"")</f>
        <v/>
      </c>
      <c r="L2363" s="52"/>
      <c r="N2363" s="21" t="str">
        <f t="shared" si="75"/>
        <v/>
      </c>
      <c r="O2363" s="22" t="str">
        <f>_xlfn.IFNA((VLOOKUP(F2363,help!$C$2:$F$12,4,0))*(N2363*24),"")</f>
        <v/>
      </c>
      <c r="AP2363" s="17">
        <f t="shared" si="74"/>
        <v>0</v>
      </c>
    </row>
    <row r="2364" spans="2:42" ht="33" x14ac:dyDescent="0.25">
      <c r="B2364" s="13">
        <f>COUNTIFS($E$3:E2364,'تقرير منتج تام'!$E$4)</f>
        <v>8</v>
      </c>
      <c r="C2364" s="37"/>
      <c r="D2364" s="37"/>
      <c r="E2364" s="37"/>
      <c r="F2364" s="39"/>
      <c r="G2364" s="40"/>
      <c r="H2364" s="40"/>
      <c r="I2364" s="41"/>
      <c r="J2364" s="41"/>
      <c r="K2364" s="26" t="str">
        <f>_xlfn.IFNA(VLOOKUP(E2364,الاوردرات!$B$1:$C$600,2,0),"")</f>
        <v/>
      </c>
      <c r="L2364" s="52"/>
      <c r="N2364" s="21" t="str">
        <f t="shared" si="75"/>
        <v/>
      </c>
      <c r="O2364" s="22" t="str">
        <f>_xlfn.IFNA((VLOOKUP(F2364,help!$C$2:$F$12,4,0))*(N2364*24),"")</f>
        <v/>
      </c>
      <c r="AP2364" s="17">
        <f t="shared" si="74"/>
        <v>0</v>
      </c>
    </row>
    <row r="2365" spans="2:42" ht="33" x14ac:dyDescent="0.25">
      <c r="B2365" s="13">
        <f>COUNTIFS($E$3:E2365,'تقرير منتج تام'!$E$4)</f>
        <v>8</v>
      </c>
      <c r="C2365" s="37"/>
      <c r="D2365" s="37"/>
      <c r="E2365" s="37"/>
      <c r="F2365" s="39"/>
      <c r="G2365" s="40"/>
      <c r="H2365" s="40"/>
      <c r="I2365" s="41"/>
      <c r="J2365" s="41"/>
      <c r="K2365" s="26" t="str">
        <f>_xlfn.IFNA(VLOOKUP(E2365,الاوردرات!$B$1:$C$600,2,0),"")</f>
        <v/>
      </c>
      <c r="L2365" s="52"/>
      <c r="N2365" s="21" t="str">
        <f t="shared" si="75"/>
        <v/>
      </c>
      <c r="O2365" s="22" t="str">
        <f>_xlfn.IFNA((VLOOKUP(F2365,help!$C$2:$F$12,4,0))*(N2365*24),"")</f>
        <v/>
      </c>
      <c r="AP2365" s="17">
        <f t="shared" si="74"/>
        <v>0</v>
      </c>
    </row>
    <row r="2366" spans="2:42" ht="33" x14ac:dyDescent="0.25">
      <c r="B2366" s="13">
        <f>COUNTIFS($E$3:E2366,'تقرير منتج تام'!$E$4)</f>
        <v>8</v>
      </c>
      <c r="C2366" s="37"/>
      <c r="D2366" s="37"/>
      <c r="E2366" s="37"/>
      <c r="F2366" s="39"/>
      <c r="G2366" s="40"/>
      <c r="H2366" s="40"/>
      <c r="I2366" s="41"/>
      <c r="J2366" s="41"/>
      <c r="K2366" s="26" t="str">
        <f>_xlfn.IFNA(VLOOKUP(E2366,الاوردرات!$B$1:$C$600,2,0),"")</f>
        <v/>
      </c>
      <c r="L2366" s="52"/>
      <c r="N2366" s="21" t="str">
        <f t="shared" si="75"/>
        <v/>
      </c>
      <c r="O2366" s="22" t="str">
        <f>_xlfn.IFNA((VLOOKUP(F2366,help!$C$2:$F$12,4,0))*(N2366*24),"")</f>
        <v/>
      </c>
      <c r="AP2366" s="17">
        <f t="shared" si="74"/>
        <v>0</v>
      </c>
    </row>
    <row r="2367" spans="2:42" ht="33" x14ac:dyDescent="0.25">
      <c r="B2367" s="13">
        <f>COUNTIFS($E$3:E2367,'تقرير منتج تام'!$E$4)</f>
        <v>8</v>
      </c>
      <c r="C2367" s="37"/>
      <c r="D2367" s="37"/>
      <c r="E2367" s="37"/>
      <c r="F2367" s="39"/>
      <c r="G2367" s="40"/>
      <c r="H2367" s="40"/>
      <c r="I2367" s="41"/>
      <c r="J2367" s="41"/>
      <c r="K2367" s="26" t="str">
        <f>_xlfn.IFNA(VLOOKUP(E2367,الاوردرات!$B$1:$C$600,2,0),"")</f>
        <v/>
      </c>
      <c r="L2367" s="52"/>
      <c r="N2367" s="21" t="str">
        <f t="shared" si="75"/>
        <v/>
      </c>
      <c r="O2367" s="22" t="str">
        <f>_xlfn.IFNA((VLOOKUP(F2367,help!$C$2:$F$12,4,0))*(N2367*24),"")</f>
        <v/>
      </c>
      <c r="AP2367" s="17">
        <f t="shared" si="74"/>
        <v>0</v>
      </c>
    </row>
    <row r="2368" spans="2:42" ht="33" x14ac:dyDescent="0.25">
      <c r="B2368" s="13">
        <f>COUNTIFS($E$3:E2368,'تقرير منتج تام'!$E$4)</f>
        <v>8</v>
      </c>
      <c r="C2368" s="37"/>
      <c r="D2368" s="37"/>
      <c r="E2368" s="37"/>
      <c r="F2368" s="39"/>
      <c r="G2368" s="40"/>
      <c r="H2368" s="40"/>
      <c r="I2368" s="41"/>
      <c r="J2368" s="41"/>
      <c r="K2368" s="26" t="str">
        <f>_xlfn.IFNA(VLOOKUP(E2368,الاوردرات!$B$1:$C$600,2,0),"")</f>
        <v/>
      </c>
      <c r="L2368" s="52"/>
      <c r="N2368" s="21" t="str">
        <f t="shared" si="75"/>
        <v/>
      </c>
      <c r="O2368" s="22" t="str">
        <f>_xlfn.IFNA((VLOOKUP(F2368,help!$C$2:$F$12,4,0))*(N2368*24),"")</f>
        <v/>
      </c>
      <c r="AP2368" s="17">
        <f t="shared" si="74"/>
        <v>0</v>
      </c>
    </row>
    <row r="2369" spans="2:42" ht="33" x14ac:dyDescent="0.25">
      <c r="B2369" s="13">
        <f>COUNTIFS($E$3:E2369,'تقرير منتج تام'!$E$4)</f>
        <v>8</v>
      </c>
      <c r="C2369" s="37"/>
      <c r="D2369" s="37"/>
      <c r="E2369" s="37"/>
      <c r="F2369" s="39"/>
      <c r="G2369" s="40"/>
      <c r="H2369" s="40"/>
      <c r="I2369" s="41"/>
      <c r="J2369" s="41"/>
      <c r="K2369" s="26" t="str">
        <f>_xlfn.IFNA(VLOOKUP(E2369,الاوردرات!$B$1:$C$600,2,0),"")</f>
        <v/>
      </c>
      <c r="L2369" s="52"/>
      <c r="N2369" s="21" t="str">
        <f t="shared" si="75"/>
        <v/>
      </c>
      <c r="O2369" s="22" t="str">
        <f>_xlfn.IFNA((VLOOKUP(F2369,help!$C$2:$F$12,4,0))*(N2369*24),"")</f>
        <v/>
      </c>
      <c r="AP2369" s="17">
        <f t="shared" si="74"/>
        <v>0</v>
      </c>
    </row>
    <row r="2370" spans="2:42" ht="33" x14ac:dyDescent="0.25">
      <c r="B2370" s="13">
        <f>COUNTIFS($E$3:E2370,'تقرير منتج تام'!$E$4)</f>
        <v>8</v>
      </c>
      <c r="C2370" s="37"/>
      <c r="D2370" s="37"/>
      <c r="E2370" s="37"/>
      <c r="F2370" s="39"/>
      <c r="G2370" s="40"/>
      <c r="H2370" s="40"/>
      <c r="I2370" s="41"/>
      <c r="J2370" s="41"/>
      <c r="K2370" s="26" t="str">
        <f>_xlfn.IFNA(VLOOKUP(E2370,الاوردرات!$B$1:$C$600,2,0),"")</f>
        <v/>
      </c>
      <c r="L2370" s="52"/>
      <c r="N2370" s="21" t="str">
        <f t="shared" si="75"/>
        <v/>
      </c>
      <c r="O2370" s="22" t="str">
        <f>_xlfn.IFNA((VLOOKUP(F2370,help!$C$2:$F$12,4,0))*(N2370*24),"")</f>
        <v/>
      </c>
      <c r="AP2370" s="17">
        <f t="shared" si="74"/>
        <v>0</v>
      </c>
    </row>
    <row r="2371" spans="2:42" ht="33" x14ac:dyDescent="0.25">
      <c r="B2371" s="13">
        <f>COUNTIFS($E$3:E2371,'تقرير منتج تام'!$E$4)</f>
        <v>8</v>
      </c>
      <c r="C2371" s="37"/>
      <c r="D2371" s="37"/>
      <c r="E2371" s="37"/>
      <c r="F2371" s="39"/>
      <c r="G2371" s="40"/>
      <c r="H2371" s="40"/>
      <c r="I2371" s="41"/>
      <c r="J2371" s="41"/>
      <c r="K2371" s="26" t="str">
        <f>_xlfn.IFNA(VLOOKUP(E2371,الاوردرات!$B$1:$C$600,2,0),"")</f>
        <v/>
      </c>
      <c r="L2371" s="52"/>
      <c r="N2371" s="21" t="str">
        <f t="shared" si="75"/>
        <v/>
      </c>
      <c r="O2371" s="22" t="str">
        <f>_xlfn.IFNA((VLOOKUP(F2371,help!$C$2:$F$12,4,0))*(N2371*24),"")</f>
        <v/>
      </c>
      <c r="AP2371" s="17">
        <f t="shared" si="74"/>
        <v>0</v>
      </c>
    </row>
    <row r="2372" spans="2:42" ht="33" x14ac:dyDescent="0.25">
      <c r="B2372" s="13">
        <f>COUNTIFS($E$3:E2372,'تقرير منتج تام'!$E$4)</f>
        <v>8</v>
      </c>
      <c r="C2372" s="37"/>
      <c r="D2372" s="37"/>
      <c r="E2372" s="37"/>
      <c r="F2372" s="39"/>
      <c r="G2372" s="40"/>
      <c r="H2372" s="40"/>
      <c r="I2372" s="41"/>
      <c r="J2372" s="41"/>
      <c r="K2372" s="26" t="str">
        <f>_xlfn.IFNA(VLOOKUP(E2372,الاوردرات!$B$1:$C$600,2,0),"")</f>
        <v/>
      </c>
      <c r="L2372" s="52"/>
      <c r="N2372" s="21" t="str">
        <f t="shared" si="75"/>
        <v/>
      </c>
      <c r="O2372" s="22" t="str">
        <f>_xlfn.IFNA((VLOOKUP(F2372,help!$C$2:$F$12,4,0))*(N2372*24),"")</f>
        <v/>
      </c>
      <c r="AP2372" s="17">
        <f t="shared" ref="AP2372:AP2435" si="76">D2372</f>
        <v>0</v>
      </c>
    </row>
    <row r="2373" spans="2:42" ht="33" x14ac:dyDescent="0.25">
      <c r="B2373" s="13">
        <f>COUNTIFS($E$3:E2373,'تقرير منتج تام'!$E$4)</f>
        <v>8</v>
      </c>
      <c r="C2373" s="37"/>
      <c r="D2373" s="37"/>
      <c r="E2373" s="37"/>
      <c r="F2373" s="39"/>
      <c r="G2373" s="40"/>
      <c r="H2373" s="40"/>
      <c r="I2373" s="41"/>
      <c r="J2373" s="41"/>
      <c r="K2373" s="26" t="str">
        <f>_xlfn.IFNA(VLOOKUP(E2373,الاوردرات!$B$1:$C$600,2,0),"")</f>
        <v/>
      </c>
      <c r="L2373" s="52"/>
      <c r="N2373" s="21" t="str">
        <f t="shared" si="75"/>
        <v/>
      </c>
      <c r="O2373" s="22" t="str">
        <f>_xlfn.IFNA((VLOOKUP(F2373,help!$C$2:$F$12,4,0))*(N2373*24),"")</f>
        <v/>
      </c>
      <c r="AP2373" s="17">
        <f t="shared" si="76"/>
        <v>0</v>
      </c>
    </row>
    <row r="2374" spans="2:42" ht="33" x14ac:dyDescent="0.25">
      <c r="B2374" s="13">
        <f>COUNTIFS($E$3:E2374,'تقرير منتج تام'!$E$4)</f>
        <v>8</v>
      </c>
      <c r="C2374" s="37"/>
      <c r="D2374" s="37"/>
      <c r="E2374" s="37"/>
      <c r="F2374" s="39"/>
      <c r="G2374" s="40"/>
      <c r="H2374" s="40"/>
      <c r="I2374" s="41"/>
      <c r="J2374" s="41"/>
      <c r="K2374" s="26" t="str">
        <f>_xlfn.IFNA(VLOOKUP(E2374,الاوردرات!$B$1:$C$600,2,0),"")</f>
        <v/>
      </c>
      <c r="L2374" s="52"/>
      <c r="N2374" s="21" t="str">
        <f t="shared" si="75"/>
        <v/>
      </c>
      <c r="O2374" s="22" t="str">
        <f>_xlfn.IFNA((VLOOKUP(F2374,help!$C$2:$F$12,4,0))*(N2374*24),"")</f>
        <v/>
      </c>
      <c r="AP2374" s="17">
        <f t="shared" si="76"/>
        <v>0</v>
      </c>
    </row>
    <row r="2375" spans="2:42" ht="33" x14ac:dyDescent="0.25">
      <c r="B2375" s="13">
        <f>COUNTIFS($E$3:E2375,'تقرير منتج تام'!$E$4)</f>
        <v>8</v>
      </c>
      <c r="C2375" s="37"/>
      <c r="D2375" s="37"/>
      <c r="E2375" s="37"/>
      <c r="F2375" s="39"/>
      <c r="G2375" s="40"/>
      <c r="H2375" s="40"/>
      <c r="I2375" s="41"/>
      <c r="J2375" s="41"/>
      <c r="K2375" s="26" t="str">
        <f>_xlfn.IFNA(VLOOKUP(E2375,الاوردرات!$B$1:$C$600,2,0),"")</f>
        <v/>
      </c>
      <c r="L2375" s="52"/>
      <c r="N2375" s="21" t="str">
        <f t="shared" si="75"/>
        <v/>
      </c>
      <c r="O2375" s="22" t="str">
        <f>_xlfn.IFNA((VLOOKUP(F2375,help!$C$2:$F$12,4,0))*(N2375*24),"")</f>
        <v/>
      </c>
      <c r="AP2375" s="17">
        <f t="shared" si="76"/>
        <v>0</v>
      </c>
    </row>
    <row r="2376" spans="2:42" ht="33" x14ac:dyDescent="0.25">
      <c r="B2376" s="13">
        <f>COUNTIFS($E$3:E2376,'تقرير منتج تام'!$E$4)</f>
        <v>8</v>
      </c>
      <c r="C2376" s="37"/>
      <c r="D2376" s="37"/>
      <c r="E2376" s="37"/>
      <c r="F2376" s="39"/>
      <c r="G2376" s="40"/>
      <c r="H2376" s="40"/>
      <c r="I2376" s="41"/>
      <c r="J2376" s="41"/>
      <c r="K2376" s="26" t="str">
        <f>_xlfn.IFNA(VLOOKUP(E2376,الاوردرات!$B$1:$C$600,2,0),"")</f>
        <v/>
      </c>
      <c r="L2376" s="52"/>
      <c r="N2376" s="21" t="str">
        <f t="shared" si="75"/>
        <v/>
      </c>
      <c r="O2376" s="22" t="str">
        <f>_xlfn.IFNA((VLOOKUP(F2376,help!$C$2:$F$12,4,0))*(N2376*24),"")</f>
        <v/>
      </c>
      <c r="AP2376" s="17">
        <f t="shared" si="76"/>
        <v>0</v>
      </c>
    </row>
    <row r="2377" spans="2:42" ht="33" x14ac:dyDescent="0.25">
      <c r="B2377" s="13">
        <f>COUNTIFS($E$3:E2377,'تقرير منتج تام'!$E$4)</f>
        <v>8</v>
      </c>
      <c r="C2377" s="37"/>
      <c r="D2377" s="37"/>
      <c r="E2377" s="37"/>
      <c r="F2377" s="39"/>
      <c r="G2377" s="40"/>
      <c r="H2377" s="40"/>
      <c r="I2377" s="41"/>
      <c r="J2377" s="41"/>
      <c r="K2377" s="26" t="str">
        <f>_xlfn.IFNA(VLOOKUP(E2377,الاوردرات!$B$1:$C$600,2,0),"")</f>
        <v/>
      </c>
      <c r="L2377" s="52"/>
      <c r="N2377" s="21" t="str">
        <f t="shared" si="75"/>
        <v/>
      </c>
      <c r="O2377" s="22" t="str">
        <f>_xlfn.IFNA((VLOOKUP(F2377,help!$C$2:$F$12,4,0))*(N2377*24),"")</f>
        <v/>
      </c>
      <c r="AP2377" s="17">
        <f t="shared" si="76"/>
        <v>0</v>
      </c>
    </row>
    <row r="2378" spans="2:42" ht="33" x14ac:dyDescent="0.25">
      <c r="B2378" s="13">
        <f>COUNTIFS($E$3:E2378,'تقرير منتج تام'!$E$4)</f>
        <v>8</v>
      </c>
      <c r="C2378" s="37"/>
      <c r="D2378" s="37"/>
      <c r="E2378" s="37"/>
      <c r="F2378" s="39"/>
      <c r="G2378" s="40"/>
      <c r="H2378" s="40"/>
      <c r="I2378" s="41"/>
      <c r="J2378" s="41"/>
      <c r="K2378" s="26" t="str">
        <f>_xlfn.IFNA(VLOOKUP(E2378,الاوردرات!$B$1:$C$600,2,0),"")</f>
        <v/>
      </c>
      <c r="L2378" s="52"/>
      <c r="N2378" s="21" t="str">
        <f t="shared" si="75"/>
        <v/>
      </c>
      <c r="O2378" s="22" t="str">
        <f>_xlfn.IFNA((VLOOKUP(F2378,help!$C$2:$F$12,4,0))*(N2378*24),"")</f>
        <v/>
      </c>
      <c r="AP2378" s="17">
        <f t="shared" si="76"/>
        <v>0</v>
      </c>
    </row>
    <row r="2379" spans="2:42" ht="33" x14ac:dyDescent="0.25">
      <c r="B2379" s="13">
        <f>COUNTIFS($E$3:E2379,'تقرير منتج تام'!$E$4)</f>
        <v>8</v>
      </c>
      <c r="C2379" s="37"/>
      <c r="D2379" s="37"/>
      <c r="E2379" s="37"/>
      <c r="F2379" s="39"/>
      <c r="G2379" s="40"/>
      <c r="H2379" s="40"/>
      <c r="I2379" s="41"/>
      <c r="J2379" s="41"/>
      <c r="K2379" s="26" t="str">
        <f>_xlfn.IFNA(VLOOKUP(E2379,الاوردرات!$B$1:$C$600,2,0),"")</f>
        <v/>
      </c>
      <c r="L2379" s="52"/>
      <c r="N2379" s="21" t="str">
        <f t="shared" si="75"/>
        <v/>
      </c>
      <c r="O2379" s="22" t="str">
        <f>_xlfn.IFNA((VLOOKUP(F2379,help!$C$2:$F$12,4,0))*(N2379*24),"")</f>
        <v/>
      </c>
      <c r="AP2379" s="17">
        <f t="shared" si="76"/>
        <v>0</v>
      </c>
    </row>
    <row r="2380" spans="2:42" ht="33" x14ac:dyDescent="0.25">
      <c r="B2380" s="13">
        <f>COUNTIFS($E$3:E2380,'تقرير منتج تام'!$E$4)</f>
        <v>8</v>
      </c>
      <c r="C2380" s="37"/>
      <c r="D2380" s="37"/>
      <c r="E2380" s="37"/>
      <c r="F2380" s="39"/>
      <c r="G2380" s="40"/>
      <c r="H2380" s="40"/>
      <c r="I2380" s="41"/>
      <c r="J2380" s="41"/>
      <c r="K2380" s="26" t="str">
        <f>_xlfn.IFNA(VLOOKUP(E2380,الاوردرات!$B$1:$C$600,2,0),"")</f>
        <v/>
      </c>
      <c r="L2380" s="52"/>
      <c r="N2380" s="21" t="str">
        <f t="shared" si="75"/>
        <v/>
      </c>
      <c r="O2380" s="22" t="str">
        <f>_xlfn.IFNA((VLOOKUP(F2380,help!$C$2:$F$12,4,0))*(N2380*24),"")</f>
        <v/>
      </c>
      <c r="AP2380" s="17">
        <f t="shared" si="76"/>
        <v>0</v>
      </c>
    </row>
    <row r="2381" spans="2:42" ht="33" x14ac:dyDescent="0.25">
      <c r="B2381" s="13">
        <f>COUNTIFS($E$3:E2381,'تقرير منتج تام'!$E$4)</f>
        <v>8</v>
      </c>
      <c r="C2381" s="37"/>
      <c r="D2381" s="37"/>
      <c r="E2381" s="37"/>
      <c r="F2381" s="39"/>
      <c r="G2381" s="40"/>
      <c r="H2381" s="40"/>
      <c r="I2381" s="41"/>
      <c r="J2381" s="41"/>
      <c r="K2381" s="26" t="str">
        <f>_xlfn.IFNA(VLOOKUP(E2381,الاوردرات!$B$1:$C$600,2,0),"")</f>
        <v/>
      </c>
      <c r="L2381" s="52"/>
      <c r="N2381" s="21" t="str">
        <f t="shared" si="75"/>
        <v/>
      </c>
      <c r="O2381" s="22" t="str">
        <f>_xlfn.IFNA((VLOOKUP(F2381,help!$C$2:$F$12,4,0))*(N2381*24),"")</f>
        <v/>
      </c>
      <c r="AP2381" s="17">
        <f t="shared" si="76"/>
        <v>0</v>
      </c>
    </row>
    <row r="2382" spans="2:42" ht="33" x14ac:dyDescent="0.25">
      <c r="B2382" s="13">
        <f>COUNTIFS($E$3:E2382,'تقرير منتج تام'!$E$4)</f>
        <v>8</v>
      </c>
      <c r="C2382" s="37"/>
      <c r="D2382" s="37"/>
      <c r="E2382" s="37"/>
      <c r="F2382" s="39"/>
      <c r="G2382" s="40"/>
      <c r="H2382" s="40"/>
      <c r="I2382" s="41"/>
      <c r="J2382" s="41"/>
      <c r="K2382" s="26" t="str">
        <f>_xlfn.IFNA(VLOOKUP(E2382,الاوردرات!$B$1:$C$600,2,0),"")</f>
        <v/>
      </c>
      <c r="L2382" s="52"/>
      <c r="N2382" s="21" t="str">
        <f t="shared" si="75"/>
        <v/>
      </c>
      <c r="O2382" s="22" t="str">
        <f>_xlfn.IFNA((VLOOKUP(F2382,help!$C$2:$F$12,4,0))*(N2382*24),"")</f>
        <v/>
      </c>
      <c r="AP2382" s="17">
        <f t="shared" si="76"/>
        <v>0</v>
      </c>
    </row>
    <row r="2383" spans="2:42" ht="33" x14ac:dyDescent="0.25">
      <c r="B2383" s="13">
        <f>COUNTIFS($E$3:E2383,'تقرير منتج تام'!$E$4)</f>
        <v>8</v>
      </c>
      <c r="C2383" s="37"/>
      <c r="D2383" s="37"/>
      <c r="E2383" s="37"/>
      <c r="F2383" s="39"/>
      <c r="G2383" s="40"/>
      <c r="H2383" s="40"/>
      <c r="I2383" s="41"/>
      <c r="J2383" s="41"/>
      <c r="K2383" s="26" t="str">
        <f>_xlfn.IFNA(VLOOKUP(E2383,الاوردرات!$B$1:$C$600,2,0),"")</f>
        <v/>
      </c>
      <c r="L2383" s="52"/>
      <c r="N2383" s="21" t="str">
        <f t="shared" si="75"/>
        <v/>
      </c>
      <c r="O2383" s="22" t="str">
        <f>_xlfn.IFNA((VLOOKUP(F2383,help!$C$2:$F$12,4,0))*(N2383*24),"")</f>
        <v/>
      </c>
      <c r="AP2383" s="17">
        <f t="shared" si="76"/>
        <v>0</v>
      </c>
    </row>
    <row r="2384" spans="2:42" ht="33" x14ac:dyDescent="0.25">
      <c r="B2384" s="13">
        <f>COUNTIFS($E$3:E2384,'تقرير منتج تام'!$E$4)</f>
        <v>8</v>
      </c>
      <c r="C2384" s="37"/>
      <c r="D2384" s="37"/>
      <c r="E2384" s="37"/>
      <c r="F2384" s="39"/>
      <c r="G2384" s="40"/>
      <c r="H2384" s="40"/>
      <c r="I2384" s="41"/>
      <c r="J2384" s="41"/>
      <c r="K2384" s="26" t="str">
        <f>_xlfn.IFNA(VLOOKUP(E2384,الاوردرات!$B$1:$C$600,2,0),"")</f>
        <v/>
      </c>
      <c r="L2384" s="52"/>
      <c r="N2384" s="21" t="str">
        <f t="shared" si="75"/>
        <v/>
      </c>
      <c r="O2384" s="22" t="str">
        <f>_xlfn.IFNA((VLOOKUP(F2384,help!$C$2:$F$12,4,0))*(N2384*24),"")</f>
        <v/>
      </c>
      <c r="AP2384" s="17">
        <f t="shared" si="76"/>
        <v>0</v>
      </c>
    </row>
    <row r="2385" spans="2:42" ht="33" x14ac:dyDescent="0.25">
      <c r="B2385" s="13">
        <f>COUNTIFS($E$3:E2385,'تقرير منتج تام'!$E$4)</f>
        <v>8</v>
      </c>
      <c r="C2385" s="37"/>
      <c r="D2385" s="37"/>
      <c r="E2385" s="37"/>
      <c r="F2385" s="39"/>
      <c r="G2385" s="40"/>
      <c r="H2385" s="40"/>
      <c r="I2385" s="41"/>
      <c r="J2385" s="41"/>
      <c r="K2385" s="26" t="str">
        <f>_xlfn.IFNA(VLOOKUP(E2385,الاوردرات!$B$1:$C$600,2,0),"")</f>
        <v/>
      </c>
      <c r="L2385" s="52"/>
      <c r="N2385" s="21" t="str">
        <f t="shared" si="75"/>
        <v/>
      </c>
      <c r="O2385" s="22" t="str">
        <f>_xlfn.IFNA((VLOOKUP(F2385,help!$C$2:$F$12,4,0))*(N2385*24),"")</f>
        <v/>
      </c>
      <c r="AP2385" s="17">
        <f t="shared" si="76"/>
        <v>0</v>
      </c>
    </row>
    <row r="2386" spans="2:42" ht="33" x14ac:dyDescent="0.25">
      <c r="B2386" s="13">
        <f>COUNTIFS($E$3:E2386,'تقرير منتج تام'!$E$4)</f>
        <v>8</v>
      </c>
      <c r="C2386" s="37"/>
      <c r="D2386" s="37"/>
      <c r="E2386" s="37"/>
      <c r="F2386" s="39"/>
      <c r="G2386" s="40"/>
      <c r="H2386" s="40"/>
      <c r="I2386" s="41"/>
      <c r="J2386" s="41"/>
      <c r="K2386" s="26" t="str">
        <f>_xlfn.IFNA(VLOOKUP(E2386,الاوردرات!$B$1:$C$600,2,0),"")</f>
        <v/>
      </c>
      <c r="L2386" s="52"/>
      <c r="N2386" s="21" t="str">
        <f t="shared" si="75"/>
        <v/>
      </c>
      <c r="O2386" s="22" t="str">
        <f>_xlfn.IFNA((VLOOKUP(F2386,help!$C$2:$F$12,4,0))*(N2386*24),"")</f>
        <v/>
      </c>
      <c r="AP2386" s="17">
        <f t="shared" si="76"/>
        <v>0</v>
      </c>
    </row>
    <row r="2387" spans="2:42" ht="33" x14ac:dyDescent="0.25">
      <c r="B2387" s="13">
        <f>COUNTIFS($E$3:E2387,'تقرير منتج تام'!$E$4)</f>
        <v>8</v>
      </c>
      <c r="C2387" s="37"/>
      <c r="D2387" s="37"/>
      <c r="E2387" s="37"/>
      <c r="F2387" s="39"/>
      <c r="G2387" s="40"/>
      <c r="H2387" s="40"/>
      <c r="I2387" s="41"/>
      <c r="J2387" s="41"/>
      <c r="K2387" s="26" t="str">
        <f>_xlfn.IFNA(VLOOKUP(E2387,الاوردرات!$B$1:$C$600,2,0),"")</f>
        <v/>
      </c>
      <c r="L2387" s="52"/>
      <c r="N2387" s="21" t="str">
        <f t="shared" si="75"/>
        <v/>
      </c>
      <c r="O2387" s="22" t="str">
        <f>_xlfn.IFNA((VLOOKUP(F2387,help!$C$2:$F$12,4,0))*(N2387*24),"")</f>
        <v/>
      </c>
      <c r="AP2387" s="17">
        <f t="shared" si="76"/>
        <v>0</v>
      </c>
    </row>
    <row r="2388" spans="2:42" ht="33" x14ac:dyDescent="0.25">
      <c r="B2388" s="13">
        <f>COUNTIFS($E$3:E2388,'تقرير منتج تام'!$E$4)</f>
        <v>8</v>
      </c>
      <c r="C2388" s="37"/>
      <c r="D2388" s="37"/>
      <c r="E2388" s="37"/>
      <c r="F2388" s="39"/>
      <c r="G2388" s="40"/>
      <c r="H2388" s="40"/>
      <c r="I2388" s="41"/>
      <c r="J2388" s="41"/>
      <c r="K2388" s="26" t="str">
        <f>_xlfn.IFNA(VLOOKUP(E2388,الاوردرات!$B$1:$C$600,2,0),"")</f>
        <v/>
      </c>
      <c r="L2388" s="52"/>
      <c r="N2388" s="21" t="str">
        <f t="shared" si="75"/>
        <v/>
      </c>
      <c r="O2388" s="22" t="str">
        <f>_xlfn.IFNA((VLOOKUP(F2388,help!$C$2:$F$12,4,0))*(N2388*24),"")</f>
        <v/>
      </c>
      <c r="AP2388" s="17">
        <f t="shared" si="76"/>
        <v>0</v>
      </c>
    </row>
    <row r="2389" spans="2:42" ht="33" x14ac:dyDescent="0.25">
      <c r="B2389" s="13">
        <f>COUNTIFS($E$3:E2389,'تقرير منتج تام'!$E$4)</f>
        <v>8</v>
      </c>
      <c r="C2389" s="37"/>
      <c r="D2389" s="37"/>
      <c r="E2389" s="37"/>
      <c r="F2389" s="39"/>
      <c r="G2389" s="40"/>
      <c r="H2389" s="40"/>
      <c r="I2389" s="41"/>
      <c r="J2389" s="41"/>
      <c r="K2389" s="26" t="str">
        <f>_xlfn.IFNA(VLOOKUP(E2389,الاوردرات!$B$1:$C$600,2,0),"")</f>
        <v/>
      </c>
      <c r="L2389" s="52"/>
      <c r="N2389" s="21" t="str">
        <f t="shared" si="75"/>
        <v/>
      </c>
      <c r="O2389" s="22" t="str">
        <f>_xlfn.IFNA((VLOOKUP(F2389,help!$C$2:$F$12,4,0))*(N2389*24),"")</f>
        <v/>
      </c>
      <c r="AP2389" s="17">
        <f t="shared" si="76"/>
        <v>0</v>
      </c>
    </row>
    <row r="2390" spans="2:42" ht="33" x14ac:dyDescent="0.25">
      <c r="B2390" s="13">
        <f>COUNTIFS($E$3:E2390,'تقرير منتج تام'!$E$4)</f>
        <v>8</v>
      </c>
      <c r="C2390" s="37"/>
      <c r="D2390" s="37"/>
      <c r="E2390" s="37"/>
      <c r="F2390" s="39"/>
      <c r="G2390" s="40"/>
      <c r="H2390" s="40"/>
      <c r="I2390" s="41"/>
      <c r="J2390" s="41"/>
      <c r="K2390" s="26" t="str">
        <f>_xlfn.IFNA(VLOOKUP(E2390,الاوردرات!$B$1:$C$600,2,0),"")</f>
        <v/>
      </c>
      <c r="L2390" s="52"/>
      <c r="N2390" s="21" t="str">
        <f t="shared" si="75"/>
        <v/>
      </c>
      <c r="O2390" s="22" t="str">
        <f>_xlfn.IFNA((VLOOKUP(F2390,help!$C$2:$F$12,4,0))*(N2390*24),"")</f>
        <v/>
      </c>
      <c r="AP2390" s="17">
        <f t="shared" si="76"/>
        <v>0</v>
      </c>
    </row>
    <row r="2391" spans="2:42" ht="33" x14ac:dyDescent="0.25">
      <c r="B2391" s="13">
        <f>COUNTIFS($E$3:E2391,'تقرير منتج تام'!$E$4)</f>
        <v>8</v>
      </c>
      <c r="C2391" s="37"/>
      <c r="D2391" s="37"/>
      <c r="E2391" s="37"/>
      <c r="F2391" s="39"/>
      <c r="G2391" s="40"/>
      <c r="H2391" s="40"/>
      <c r="I2391" s="41"/>
      <c r="J2391" s="41"/>
      <c r="K2391" s="26" t="str">
        <f>_xlfn.IFNA(VLOOKUP(E2391,الاوردرات!$B$1:$C$600,2,0),"")</f>
        <v/>
      </c>
      <c r="L2391" s="52"/>
      <c r="N2391" s="21" t="str">
        <f t="shared" si="75"/>
        <v/>
      </c>
      <c r="O2391" s="22" t="str">
        <f>_xlfn.IFNA((VLOOKUP(F2391,help!$C$2:$F$12,4,0))*(N2391*24),"")</f>
        <v/>
      </c>
      <c r="AP2391" s="17">
        <f t="shared" si="76"/>
        <v>0</v>
      </c>
    </row>
    <row r="2392" spans="2:42" ht="33" x14ac:dyDescent="0.25">
      <c r="B2392" s="13">
        <f>COUNTIFS($E$3:E2392,'تقرير منتج تام'!$E$4)</f>
        <v>8</v>
      </c>
      <c r="C2392" s="37"/>
      <c r="D2392" s="37"/>
      <c r="E2392" s="37"/>
      <c r="F2392" s="39"/>
      <c r="G2392" s="40"/>
      <c r="H2392" s="40"/>
      <c r="I2392" s="41"/>
      <c r="J2392" s="41"/>
      <c r="K2392" s="26" t="str">
        <f>_xlfn.IFNA(VLOOKUP(E2392,الاوردرات!$B$1:$C$600,2,0),"")</f>
        <v/>
      </c>
      <c r="L2392" s="52"/>
      <c r="N2392" s="21" t="str">
        <f t="shared" si="75"/>
        <v/>
      </c>
      <c r="O2392" s="22" t="str">
        <f>_xlfn.IFNA((VLOOKUP(F2392,help!$C$2:$F$12,4,0))*(N2392*24),"")</f>
        <v/>
      </c>
      <c r="AP2392" s="17">
        <f t="shared" si="76"/>
        <v>0</v>
      </c>
    </row>
    <row r="2393" spans="2:42" ht="33" x14ac:dyDescent="0.25">
      <c r="B2393" s="13">
        <f>COUNTIFS($E$3:E2393,'تقرير منتج تام'!$E$4)</f>
        <v>8</v>
      </c>
      <c r="C2393" s="37"/>
      <c r="D2393" s="37"/>
      <c r="E2393" s="37"/>
      <c r="F2393" s="39"/>
      <c r="G2393" s="40"/>
      <c r="H2393" s="40"/>
      <c r="I2393" s="41"/>
      <c r="J2393" s="41"/>
      <c r="K2393" s="26" t="str">
        <f>_xlfn.IFNA(VLOOKUP(E2393,الاوردرات!$B$1:$C$600,2,0),"")</f>
        <v/>
      </c>
      <c r="L2393" s="52"/>
      <c r="N2393" s="21" t="str">
        <f t="shared" si="75"/>
        <v/>
      </c>
      <c r="O2393" s="22" t="str">
        <f>_xlfn.IFNA((VLOOKUP(F2393,help!$C$2:$F$12,4,0))*(N2393*24),"")</f>
        <v/>
      </c>
      <c r="AP2393" s="17">
        <f t="shared" si="76"/>
        <v>0</v>
      </c>
    </row>
    <row r="2394" spans="2:42" ht="33" x14ac:dyDescent="0.25">
      <c r="B2394" s="13">
        <f>COUNTIFS($E$3:E2394,'تقرير منتج تام'!$E$4)</f>
        <v>8</v>
      </c>
      <c r="C2394" s="37"/>
      <c r="D2394" s="37"/>
      <c r="E2394" s="37"/>
      <c r="F2394" s="39"/>
      <c r="G2394" s="40"/>
      <c r="H2394" s="40"/>
      <c r="I2394" s="41"/>
      <c r="J2394" s="41"/>
      <c r="K2394" s="26" t="str">
        <f>_xlfn.IFNA(VLOOKUP(E2394,الاوردرات!$B$1:$C$600,2,0),"")</f>
        <v/>
      </c>
      <c r="L2394" s="52"/>
      <c r="N2394" s="21" t="str">
        <f t="shared" si="75"/>
        <v/>
      </c>
      <c r="O2394" s="22" t="str">
        <f>_xlfn.IFNA((VLOOKUP(F2394,help!$C$2:$F$12,4,0))*(N2394*24),"")</f>
        <v/>
      </c>
      <c r="AP2394" s="17">
        <f t="shared" si="76"/>
        <v>0</v>
      </c>
    </row>
    <row r="2395" spans="2:42" ht="33" x14ac:dyDescent="0.25">
      <c r="B2395" s="13">
        <f>COUNTIFS($E$3:E2395,'تقرير منتج تام'!$E$4)</f>
        <v>8</v>
      </c>
      <c r="C2395" s="37"/>
      <c r="D2395" s="37"/>
      <c r="E2395" s="37"/>
      <c r="F2395" s="39"/>
      <c r="G2395" s="40"/>
      <c r="H2395" s="40"/>
      <c r="I2395" s="41"/>
      <c r="J2395" s="41"/>
      <c r="K2395" s="26" t="str">
        <f>_xlfn.IFNA(VLOOKUP(E2395,الاوردرات!$B$1:$C$600,2,0),"")</f>
        <v/>
      </c>
      <c r="L2395" s="52"/>
      <c r="N2395" s="21" t="str">
        <f t="shared" si="75"/>
        <v/>
      </c>
      <c r="O2395" s="22" t="str">
        <f>_xlfn.IFNA((VLOOKUP(F2395,help!$C$2:$F$12,4,0))*(N2395*24),"")</f>
        <v/>
      </c>
      <c r="AP2395" s="17">
        <f t="shared" si="76"/>
        <v>0</v>
      </c>
    </row>
    <row r="2396" spans="2:42" ht="33" x14ac:dyDescent="0.25">
      <c r="B2396" s="13">
        <f>COUNTIFS($E$3:E2396,'تقرير منتج تام'!$E$4)</f>
        <v>8</v>
      </c>
      <c r="C2396" s="37"/>
      <c r="D2396" s="37"/>
      <c r="E2396" s="37"/>
      <c r="F2396" s="39"/>
      <c r="G2396" s="40"/>
      <c r="H2396" s="40"/>
      <c r="I2396" s="41"/>
      <c r="J2396" s="41"/>
      <c r="K2396" s="26" t="str">
        <f>_xlfn.IFNA(VLOOKUP(E2396,الاوردرات!$B$1:$C$600,2,0),"")</f>
        <v/>
      </c>
      <c r="L2396" s="52"/>
      <c r="N2396" s="21" t="str">
        <f t="shared" si="75"/>
        <v/>
      </c>
      <c r="O2396" s="22" t="str">
        <f>_xlfn.IFNA((VLOOKUP(F2396,help!$C$2:$F$12,4,0))*(N2396*24),"")</f>
        <v/>
      </c>
      <c r="AP2396" s="17">
        <f t="shared" si="76"/>
        <v>0</v>
      </c>
    </row>
    <row r="2397" spans="2:42" ht="33" x14ac:dyDescent="0.25">
      <c r="B2397" s="13">
        <f>COUNTIFS($E$3:E2397,'تقرير منتج تام'!$E$4)</f>
        <v>8</v>
      </c>
      <c r="C2397" s="37"/>
      <c r="D2397" s="37"/>
      <c r="E2397" s="37"/>
      <c r="F2397" s="39"/>
      <c r="G2397" s="40"/>
      <c r="H2397" s="40"/>
      <c r="I2397" s="41"/>
      <c r="J2397" s="41"/>
      <c r="K2397" s="26" t="str">
        <f>_xlfn.IFNA(VLOOKUP(E2397,الاوردرات!$B$1:$C$600,2,0),"")</f>
        <v/>
      </c>
      <c r="L2397" s="52"/>
      <c r="N2397" s="21" t="str">
        <f t="shared" si="75"/>
        <v/>
      </c>
      <c r="O2397" s="22" t="str">
        <f>_xlfn.IFNA((VLOOKUP(F2397,help!$C$2:$F$12,4,0))*(N2397*24),"")</f>
        <v/>
      </c>
      <c r="AP2397" s="17">
        <f t="shared" si="76"/>
        <v>0</v>
      </c>
    </row>
    <row r="2398" spans="2:42" ht="33" x14ac:dyDescent="0.25">
      <c r="B2398" s="13">
        <f>COUNTIFS($E$3:E2398,'تقرير منتج تام'!$E$4)</f>
        <v>8</v>
      </c>
      <c r="C2398" s="37"/>
      <c r="D2398" s="37"/>
      <c r="E2398" s="37"/>
      <c r="F2398" s="39"/>
      <c r="G2398" s="40"/>
      <c r="H2398" s="40"/>
      <c r="I2398" s="41"/>
      <c r="J2398" s="41"/>
      <c r="K2398" s="26" t="str">
        <f>_xlfn.IFNA(VLOOKUP(E2398,الاوردرات!$B$1:$C$600,2,0),"")</f>
        <v/>
      </c>
      <c r="L2398" s="52"/>
      <c r="N2398" s="21" t="str">
        <f t="shared" si="75"/>
        <v/>
      </c>
      <c r="O2398" s="22" t="str">
        <f>_xlfn.IFNA((VLOOKUP(F2398,help!$C$2:$F$12,4,0))*(N2398*24),"")</f>
        <v/>
      </c>
      <c r="AP2398" s="17">
        <f t="shared" si="76"/>
        <v>0</v>
      </c>
    </row>
    <row r="2399" spans="2:42" ht="33" x14ac:dyDescent="0.25">
      <c r="B2399" s="13">
        <f>COUNTIFS($E$3:E2399,'تقرير منتج تام'!$E$4)</f>
        <v>8</v>
      </c>
      <c r="C2399" s="37"/>
      <c r="D2399" s="37"/>
      <c r="E2399" s="37"/>
      <c r="F2399" s="39"/>
      <c r="G2399" s="40"/>
      <c r="H2399" s="40"/>
      <c r="I2399" s="41"/>
      <c r="J2399" s="41"/>
      <c r="K2399" s="26" t="str">
        <f>_xlfn.IFNA(VLOOKUP(E2399,الاوردرات!$B$1:$C$600,2,0),"")</f>
        <v/>
      </c>
      <c r="L2399" s="52"/>
      <c r="N2399" s="21" t="str">
        <f t="shared" si="75"/>
        <v/>
      </c>
      <c r="O2399" s="22" t="str">
        <f>_xlfn.IFNA((VLOOKUP(F2399,help!$C$2:$F$12,4,0))*(N2399*24),"")</f>
        <v/>
      </c>
      <c r="AP2399" s="17">
        <f t="shared" si="76"/>
        <v>0</v>
      </c>
    </row>
    <row r="2400" spans="2:42" ht="33" x14ac:dyDescent="0.25">
      <c r="B2400" s="13">
        <f>COUNTIFS($E$3:E2400,'تقرير منتج تام'!$E$4)</f>
        <v>8</v>
      </c>
      <c r="C2400" s="37"/>
      <c r="D2400" s="37"/>
      <c r="E2400" s="37"/>
      <c r="F2400" s="39"/>
      <c r="G2400" s="40"/>
      <c r="H2400" s="40"/>
      <c r="I2400" s="41"/>
      <c r="J2400" s="41"/>
      <c r="K2400" s="26" t="str">
        <f>_xlfn.IFNA(VLOOKUP(E2400,الاوردرات!$B$1:$C$600,2,0),"")</f>
        <v/>
      </c>
      <c r="L2400" s="52"/>
      <c r="N2400" s="21" t="str">
        <f t="shared" si="75"/>
        <v/>
      </c>
      <c r="O2400" s="22" t="str">
        <f>_xlfn.IFNA((VLOOKUP(F2400,help!$C$2:$F$12,4,0))*(N2400*24),"")</f>
        <v/>
      </c>
      <c r="AP2400" s="17">
        <f t="shared" si="76"/>
        <v>0</v>
      </c>
    </row>
    <row r="2401" spans="2:42" ht="33" x14ac:dyDescent="0.25">
      <c r="B2401" s="13">
        <f>COUNTIFS($E$3:E2401,'تقرير منتج تام'!$E$4)</f>
        <v>8</v>
      </c>
      <c r="C2401" s="37"/>
      <c r="D2401" s="37"/>
      <c r="E2401" s="37"/>
      <c r="F2401" s="39"/>
      <c r="G2401" s="40"/>
      <c r="H2401" s="40"/>
      <c r="I2401" s="41"/>
      <c r="J2401" s="41"/>
      <c r="K2401" s="26" t="str">
        <f>_xlfn.IFNA(VLOOKUP(E2401,الاوردرات!$B$1:$C$600,2,0),"")</f>
        <v/>
      </c>
      <c r="L2401" s="52"/>
      <c r="N2401" s="21" t="str">
        <f t="shared" si="75"/>
        <v/>
      </c>
      <c r="O2401" s="22" t="str">
        <f>_xlfn.IFNA((VLOOKUP(F2401,help!$C$2:$F$12,4,0))*(N2401*24),"")</f>
        <v/>
      </c>
      <c r="AP2401" s="17">
        <f t="shared" si="76"/>
        <v>0</v>
      </c>
    </row>
    <row r="2402" spans="2:42" ht="33" x14ac:dyDescent="0.25">
      <c r="B2402" s="13">
        <f>COUNTIFS($E$3:E2402,'تقرير منتج تام'!$E$4)</f>
        <v>8</v>
      </c>
      <c r="C2402" s="37"/>
      <c r="D2402" s="37"/>
      <c r="E2402" s="37"/>
      <c r="F2402" s="39"/>
      <c r="G2402" s="40"/>
      <c r="H2402" s="40"/>
      <c r="I2402" s="41"/>
      <c r="J2402" s="41"/>
      <c r="K2402" s="26" t="str">
        <f>_xlfn.IFNA(VLOOKUP(E2402,الاوردرات!$B$1:$C$600,2,0),"")</f>
        <v/>
      </c>
      <c r="L2402" s="52"/>
      <c r="N2402" s="21" t="str">
        <f t="shared" si="75"/>
        <v/>
      </c>
      <c r="O2402" s="22" t="str">
        <f>_xlfn.IFNA((VLOOKUP(F2402,help!$C$2:$F$12,4,0))*(N2402*24),"")</f>
        <v/>
      </c>
      <c r="AP2402" s="17">
        <f t="shared" si="76"/>
        <v>0</v>
      </c>
    </row>
    <row r="2403" spans="2:42" ht="33" x14ac:dyDescent="0.25">
      <c r="B2403" s="13">
        <f>COUNTIFS($E$3:E2403,'تقرير منتج تام'!$E$4)</f>
        <v>8</v>
      </c>
      <c r="C2403" s="37"/>
      <c r="D2403" s="37"/>
      <c r="E2403" s="37"/>
      <c r="F2403" s="39"/>
      <c r="G2403" s="40"/>
      <c r="H2403" s="40"/>
      <c r="I2403" s="41"/>
      <c r="J2403" s="41"/>
      <c r="K2403" s="26" t="str">
        <f>_xlfn.IFNA(VLOOKUP(E2403,الاوردرات!$B$1:$C$600,2,0),"")</f>
        <v/>
      </c>
      <c r="L2403" s="52"/>
      <c r="N2403" s="21" t="str">
        <f t="shared" si="75"/>
        <v/>
      </c>
      <c r="O2403" s="22" t="str">
        <f>_xlfn.IFNA((VLOOKUP(F2403,help!$C$2:$F$12,4,0))*(N2403*24),"")</f>
        <v/>
      </c>
      <c r="AP2403" s="17">
        <f t="shared" si="76"/>
        <v>0</v>
      </c>
    </row>
    <row r="2404" spans="2:42" ht="33" x14ac:dyDescent="0.25">
      <c r="B2404" s="13">
        <f>COUNTIFS($E$3:E2404,'تقرير منتج تام'!$E$4)</f>
        <v>8</v>
      </c>
      <c r="C2404" s="37"/>
      <c r="D2404" s="37"/>
      <c r="E2404" s="37"/>
      <c r="F2404" s="39"/>
      <c r="G2404" s="40"/>
      <c r="H2404" s="40"/>
      <c r="I2404" s="41"/>
      <c r="J2404" s="41"/>
      <c r="K2404" s="26" t="str">
        <f>_xlfn.IFNA(VLOOKUP(E2404,الاوردرات!$B$1:$C$600,2,0),"")</f>
        <v/>
      </c>
      <c r="L2404" s="52"/>
      <c r="N2404" s="21" t="str">
        <f t="shared" si="75"/>
        <v/>
      </c>
      <c r="O2404" s="22" t="str">
        <f>_xlfn.IFNA((VLOOKUP(F2404,help!$C$2:$F$12,4,0))*(N2404*24),"")</f>
        <v/>
      </c>
      <c r="AP2404" s="17">
        <f t="shared" si="76"/>
        <v>0</v>
      </c>
    </row>
    <row r="2405" spans="2:42" ht="33" x14ac:dyDescent="0.25">
      <c r="B2405" s="13">
        <f>COUNTIFS($E$3:E2405,'تقرير منتج تام'!$E$4)</f>
        <v>8</v>
      </c>
      <c r="C2405" s="37"/>
      <c r="D2405" s="37"/>
      <c r="E2405" s="37"/>
      <c r="F2405" s="39"/>
      <c r="G2405" s="40"/>
      <c r="H2405" s="40"/>
      <c r="I2405" s="41"/>
      <c r="J2405" s="41"/>
      <c r="K2405" s="26" t="str">
        <f>_xlfn.IFNA(VLOOKUP(E2405,الاوردرات!$B$1:$C$600,2,0),"")</f>
        <v/>
      </c>
      <c r="L2405" s="52"/>
      <c r="N2405" s="21" t="str">
        <f t="shared" si="75"/>
        <v/>
      </c>
      <c r="O2405" s="22" t="str">
        <f>_xlfn.IFNA((VLOOKUP(F2405,help!$C$2:$F$12,4,0))*(N2405*24),"")</f>
        <v/>
      </c>
      <c r="AP2405" s="17">
        <f t="shared" si="76"/>
        <v>0</v>
      </c>
    </row>
    <row r="2406" spans="2:42" ht="33" x14ac:dyDescent="0.25">
      <c r="B2406" s="13">
        <f>COUNTIFS($E$3:E2406,'تقرير منتج تام'!$E$4)</f>
        <v>8</v>
      </c>
      <c r="C2406" s="37"/>
      <c r="D2406" s="37"/>
      <c r="E2406" s="37"/>
      <c r="F2406" s="39"/>
      <c r="G2406" s="40"/>
      <c r="H2406" s="40"/>
      <c r="I2406" s="41"/>
      <c r="J2406" s="41"/>
      <c r="K2406" s="26" t="str">
        <f>_xlfn.IFNA(VLOOKUP(E2406,الاوردرات!$B$1:$C$600,2,0),"")</f>
        <v/>
      </c>
      <c r="L2406" s="52"/>
      <c r="N2406" s="21" t="str">
        <f t="shared" si="75"/>
        <v/>
      </c>
      <c r="O2406" s="22" t="str">
        <f>_xlfn.IFNA((VLOOKUP(F2406,help!$C$2:$F$12,4,0))*(N2406*24),"")</f>
        <v/>
      </c>
      <c r="AP2406" s="17">
        <f t="shared" si="76"/>
        <v>0</v>
      </c>
    </row>
    <row r="2407" spans="2:42" ht="33" x14ac:dyDescent="0.25">
      <c r="B2407" s="13">
        <f>COUNTIFS($E$3:E2407,'تقرير منتج تام'!$E$4)</f>
        <v>8</v>
      </c>
      <c r="C2407" s="37"/>
      <c r="D2407" s="37"/>
      <c r="E2407" s="37"/>
      <c r="F2407" s="39"/>
      <c r="G2407" s="40"/>
      <c r="H2407" s="40"/>
      <c r="I2407" s="41"/>
      <c r="J2407" s="41"/>
      <c r="K2407" s="26" t="str">
        <f>_xlfn.IFNA(VLOOKUP(E2407,الاوردرات!$B$1:$C$600,2,0),"")</f>
        <v/>
      </c>
      <c r="L2407" s="52"/>
      <c r="N2407" s="21" t="str">
        <f t="shared" si="75"/>
        <v/>
      </c>
      <c r="O2407" s="22" t="str">
        <f>_xlfn.IFNA((VLOOKUP(F2407,help!$C$2:$F$12,4,0))*(N2407*24),"")</f>
        <v/>
      </c>
      <c r="AP2407" s="17">
        <f t="shared" si="76"/>
        <v>0</v>
      </c>
    </row>
    <row r="2408" spans="2:42" ht="33" x14ac:dyDescent="0.25">
      <c r="B2408" s="13">
        <f>COUNTIFS($E$3:E2408,'تقرير منتج تام'!$E$4)</f>
        <v>8</v>
      </c>
      <c r="C2408" s="37"/>
      <c r="D2408" s="37"/>
      <c r="E2408" s="37"/>
      <c r="F2408" s="39"/>
      <c r="G2408" s="40"/>
      <c r="H2408" s="40"/>
      <c r="I2408" s="41"/>
      <c r="J2408" s="41"/>
      <c r="K2408" s="26" t="str">
        <f>_xlfn.IFNA(VLOOKUP(E2408,الاوردرات!$B$1:$C$600,2,0),"")</f>
        <v/>
      </c>
      <c r="L2408" s="52"/>
      <c r="N2408" s="21" t="str">
        <f t="shared" si="75"/>
        <v/>
      </c>
      <c r="O2408" s="22" t="str">
        <f>_xlfn.IFNA((VLOOKUP(F2408,help!$C$2:$F$12,4,0))*(N2408*24),"")</f>
        <v/>
      </c>
      <c r="AP2408" s="17">
        <f t="shared" si="76"/>
        <v>0</v>
      </c>
    </row>
    <row r="2409" spans="2:42" ht="33" x14ac:dyDescent="0.25">
      <c r="B2409" s="13">
        <f>COUNTIFS($E$3:E2409,'تقرير منتج تام'!$E$4)</f>
        <v>8</v>
      </c>
      <c r="C2409" s="37"/>
      <c r="D2409" s="37"/>
      <c r="E2409" s="37"/>
      <c r="F2409" s="39"/>
      <c r="G2409" s="40"/>
      <c r="H2409" s="40"/>
      <c r="I2409" s="41"/>
      <c r="J2409" s="41"/>
      <c r="K2409" s="26" t="str">
        <f>_xlfn.IFNA(VLOOKUP(E2409,الاوردرات!$B$1:$C$600,2,0),"")</f>
        <v/>
      </c>
      <c r="L2409" s="52"/>
      <c r="N2409" s="21" t="str">
        <f t="shared" si="75"/>
        <v/>
      </c>
      <c r="O2409" s="22" t="str">
        <f>_xlfn.IFNA((VLOOKUP(F2409,help!$C$2:$F$12,4,0))*(N2409*24),"")</f>
        <v/>
      </c>
      <c r="AP2409" s="17">
        <f t="shared" si="76"/>
        <v>0</v>
      </c>
    </row>
    <row r="2410" spans="2:42" ht="33" x14ac:dyDescent="0.25">
      <c r="B2410" s="13">
        <f>COUNTIFS($E$3:E2410,'تقرير منتج تام'!$E$4)</f>
        <v>8</v>
      </c>
      <c r="C2410" s="37"/>
      <c r="D2410" s="37"/>
      <c r="E2410" s="37"/>
      <c r="F2410" s="39"/>
      <c r="G2410" s="40"/>
      <c r="H2410" s="40"/>
      <c r="I2410" s="41"/>
      <c r="J2410" s="41"/>
      <c r="K2410" s="26" t="str">
        <f>_xlfn.IFNA(VLOOKUP(E2410,الاوردرات!$B$1:$C$600,2,0),"")</f>
        <v/>
      </c>
      <c r="L2410" s="52"/>
      <c r="N2410" s="21" t="str">
        <f t="shared" si="75"/>
        <v/>
      </c>
      <c r="O2410" s="22" t="str">
        <f>_xlfn.IFNA((VLOOKUP(F2410,help!$C$2:$F$12,4,0))*(N2410*24),"")</f>
        <v/>
      </c>
      <c r="AP2410" s="17">
        <f t="shared" si="76"/>
        <v>0</v>
      </c>
    </row>
    <row r="2411" spans="2:42" ht="33" x14ac:dyDescent="0.25">
      <c r="B2411" s="13">
        <f>COUNTIFS($E$3:E2411,'تقرير منتج تام'!$E$4)</f>
        <v>8</v>
      </c>
      <c r="C2411" s="37"/>
      <c r="D2411" s="37"/>
      <c r="E2411" s="37"/>
      <c r="F2411" s="39"/>
      <c r="G2411" s="40"/>
      <c r="H2411" s="40"/>
      <c r="I2411" s="41"/>
      <c r="J2411" s="41"/>
      <c r="K2411" s="26" t="str">
        <f>_xlfn.IFNA(VLOOKUP(E2411,الاوردرات!$B$1:$C$600,2,0),"")</f>
        <v/>
      </c>
      <c r="L2411" s="52"/>
      <c r="N2411" s="21" t="str">
        <f t="shared" si="75"/>
        <v/>
      </c>
      <c r="O2411" s="22" t="str">
        <f>_xlfn.IFNA((VLOOKUP(F2411,help!$C$2:$F$12,4,0))*(N2411*24),"")</f>
        <v/>
      </c>
      <c r="AP2411" s="17">
        <f t="shared" si="76"/>
        <v>0</v>
      </c>
    </row>
    <row r="2412" spans="2:42" ht="33" x14ac:dyDescent="0.25">
      <c r="B2412" s="13">
        <f>COUNTIFS($E$3:E2412,'تقرير منتج تام'!$E$4)</f>
        <v>8</v>
      </c>
      <c r="C2412" s="37"/>
      <c r="D2412" s="37"/>
      <c r="E2412" s="37"/>
      <c r="F2412" s="39"/>
      <c r="G2412" s="40"/>
      <c r="H2412" s="40"/>
      <c r="I2412" s="41"/>
      <c r="J2412" s="41"/>
      <c r="K2412" s="26" t="str">
        <f>_xlfn.IFNA(VLOOKUP(E2412,الاوردرات!$B$1:$C$600,2,0),"")</f>
        <v/>
      </c>
      <c r="L2412" s="52"/>
      <c r="N2412" s="21" t="str">
        <f t="shared" si="75"/>
        <v/>
      </c>
      <c r="O2412" s="22" t="str">
        <f>_xlfn.IFNA((VLOOKUP(F2412,help!$C$2:$F$12,4,0))*(N2412*24),"")</f>
        <v/>
      </c>
      <c r="AP2412" s="17">
        <f t="shared" si="76"/>
        <v>0</v>
      </c>
    </row>
    <row r="2413" spans="2:42" ht="33" x14ac:dyDescent="0.25">
      <c r="B2413" s="13">
        <f>COUNTIFS($E$3:E2413,'تقرير منتج تام'!$E$4)</f>
        <v>8</v>
      </c>
      <c r="C2413" s="37"/>
      <c r="D2413" s="37"/>
      <c r="E2413" s="37"/>
      <c r="F2413" s="39"/>
      <c r="G2413" s="40"/>
      <c r="H2413" s="40"/>
      <c r="I2413" s="41"/>
      <c r="J2413" s="41"/>
      <c r="K2413" s="26" t="str">
        <f>_xlfn.IFNA(VLOOKUP(E2413,الاوردرات!$B$1:$C$600,2,0),"")</f>
        <v/>
      </c>
      <c r="L2413" s="52"/>
      <c r="N2413" s="21" t="str">
        <f t="shared" si="75"/>
        <v/>
      </c>
      <c r="O2413" s="22" t="str">
        <f>_xlfn.IFNA((VLOOKUP(F2413,help!$C$2:$F$12,4,0))*(N2413*24),"")</f>
        <v/>
      </c>
      <c r="AP2413" s="17">
        <f t="shared" si="76"/>
        <v>0</v>
      </c>
    </row>
    <row r="2414" spans="2:42" ht="33" x14ac:dyDescent="0.25">
      <c r="B2414" s="13">
        <f>COUNTIFS($E$3:E2414,'تقرير منتج تام'!$E$4)</f>
        <v>8</v>
      </c>
      <c r="C2414" s="37"/>
      <c r="D2414" s="37"/>
      <c r="E2414" s="37"/>
      <c r="F2414" s="39"/>
      <c r="G2414" s="40"/>
      <c r="H2414" s="40"/>
      <c r="I2414" s="41"/>
      <c r="J2414" s="41"/>
      <c r="K2414" s="26" t="str">
        <f>_xlfn.IFNA(VLOOKUP(E2414,الاوردرات!$B$1:$C$600,2,0),"")</f>
        <v/>
      </c>
      <c r="L2414" s="52"/>
      <c r="N2414" s="21" t="str">
        <f t="shared" si="75"/>
        <v/>
      </c>
      <c r="O2414" s="22" t="str">
        <f>_xlfn.IFNA((VLOOKUP(F2414,help!$C$2:$F$12,4,0))*(N2414*24),"")</f>
        <v/>
      </c>
      <c r="AP2414" s="17">
        <f t="shared" si="76"/>
        <v>0</v>
      </c>
    </row>
    <row r="2415" spans="2:42" ht="33" x14ac:dyDescent="0.25">
      <c r="B2415" s="13">
        <f>COUNTIFS($E$3:E2415,'تقرير منتج تام'!$E$4)</f>
        <v>8</v>
      </c>
      <c r="C2415" s="37"/>
      <c r="D2415" s="37"/>
      <c r="E2415" s="37"/>
      <c r="F2415" s="39"/>
      <c r="G2415" s="40"/>
      <c r="H2415" s="40"/>
      <c r="I2415" s="41"/>
      <c r="J2415" s="41"/>
      <c r="K2415" s="26" t="str">
        <f>_xlfn.IFNA(VLOOKUP(E2415,الاوردرات!$B$1:$C$600,2,0),"")</f>
        <v/>
      </c>
      <c r="L2415" s="52"/>
      <c r="N2415" s="21" t="str">
        <f t="shared" si="75"/>
        <v/>
      </c>
      <c r="O2415" s="22" t="str">
        <f>_xlfn.IFNA((VLOOKUP(F2415,help!$C$2:$F$12,4,0))*(N2415*24),"")</f>
        <v/>
      </c>
      <c r="AP2415" s="17">
        <f t="shared" si="76"/>
        <v>0</v>
      </c>
    </row>
    <row r="2416" spans="2:42" ht="33" x14ac:dyDescent="0.25">
      <c r="B2416" s="13">
        <f>COUNTIFS($E$3:E2416,'تقرير منتج تام'!$E$4)</f>
        <v>8</v>
      </c>
      <c r="C2416" s="37"/>
      <c r="D2416" s="37"/>
      <c r="E2416" s="37"/>
      <c r="F2416" s="39"/>
      <c r="G2416" s="40"/>
      <c r="H2416" s="40"/>
      <c r="I2416" s="41"/>
      <c r="J2416" s="41"/>
      <c r="K2416" s="26" t="str">
        <f>_xlfn.IFNA(VLOOKUP(E2416,الاوردرات!$B$1:$C$600,2,0),"")</f>
        <v/>
      </c>
      <c r="L2416" s="52"/>
      <c r="N2416" s="21" t="str">
        <f t="shared" si="75"/>
        <v/>
      </c>
      <c r="O2416" s="22" t="str">
        <f>_xlfn.IFNA((VLOOKUP(F2416,help!$C$2:$F$12,4,0))*(N2416*24),"")</f>
        <v/>
      </c>
      <c r="AP2416" s="17">
        <f t="shared" si="76"/>
        <v>0</v>
      </c>
    </row>
    <row r="2417" spans="2:42" ht="33" x14ac:dyDescent="0.25">
      <c r="B2417" s="13">
        <f>COUNTIFS($E$3:E2417,'تقرير منتج تام'!$E$4)</f>
        <v>8</v>
      </c>
      <c r="C2417" s="37"/>
      <c r="D2417" s="37"/>
      <c r="E2417" s="37"/>
      <c r="F2417" s="39"/>
      <c r="G2417" s="40"/>
      <c r="H2417" s="40"/>
      <c r="I2417" s="41"/>
      <c r="J2417" s="41"/>
      <c r="K2417" s="26" t="str">
        <f>_xlfn.IFNA(VLOOKUP(E2417,الاوردرات!$B$1:$C$600,2,0),"")</f>
        <v/>
      </c>
      <c r="L2417" s="52"/>
      <c r="N2417" s="21" t="str">
        <f t="shared" si="75"/>
        <v/>
      </c>
      <c r="O2417" s="22" t="str">
        <f>_xlfn.IFNA((VLOOKUP(F2417,help!$C$2:$F$12,4,0))*(N2417*24),"")</f>
        <v/>
      </c>
      <c r="AP2417" s="17">
        <f t="shared" si="76"/>
        <v>0</v>
      </c>
    </row>
    <row r="2418" spans="2:42" ht="33" x14ac:dyDescent="0.25">
      <c r="B2418" s="13">
        <f>COUNTIFS($E$3:E2418,'تقرير منتج تام'!$E$4)</f>
        <v>8</v>
      </c>
      <c r="C2418" s="37"/>
      <c r="D2418" s="37"/>
      <c r="E2418" s="37"/>
      <c r="F2418" s="39"/>
      <c r="G2418" s="40"/>
      <c r="H2418" s="40"/>
      <c r="I2418" s="41"/>
      <c r="J2418" s="41"/>
      <c r="K2418" s="26" t="str">
        <f>_xlfn.IFNA(VLOOKUP(E2418,الاوردرات!$B$1:$C$600,2,0),"")</f>
        <v/>
      </c>
      <c r="L2418" s="52"/>
      <c r="N2418" s="21" t="str">
        <f t="shared" si="75"/>
        <v/>
      </c>
      <c r="O2418" s="22" t="str">
        <f>_xlfn.IFNA((VLOOKUP(F2418,help!$C$2:$F$12,4,0))*(N2418*24),"")</f>
        <v/>
      </c>
      <c r="AP2418" s="17">
        <f t="shared" si="76"/>
        <v>0</v>
      </c>
    </row>
    <row r="2419" spans="2:42" ht="33" x14ac:dyDescent="0.25">
      <c r="B2419" s="13">
        <f>COUNTIFS($E$3:E2419,'تقرير منتج تام'!$E$4)</f>
        <v>8</v>
      </c>
      <c r="C2419" s="37"/>
      <c r="D2419" s="37"/>
      <c r="E2419" s="37"/>
      <c r="F2419" s="39"/>
      <c r="G2419" s="40"/>
      <c r="H2419" s="40"/>
      <c r="I2419" s="41"/>
      <c r="J2419" s="41"/>
      <c r="K2419" s="26" t="str">
        <f>_xlfn.IFNA(VLOOKUP(E2419,الاوردرات!$B$1:$C$600,2,0),"")</f>
        <v/>
      </c>
      <c r="L2419" s="52"/>
      <c r="N2419" s="21" t="str">
        <f t="shared" si="75"/>
        <v/>
      </c>
      <c r="O2419" s="22" t="str">
        <f>_xlfn.IFNA((VLOOKUP(F2419,help!$C$2:$F$12,4,0))*(N2419*24),"")</f>
        <v/>
      </c>
      <c r="AP2419" s="17">
        <f t="shared" si="76"/>
        <v>0</v>
      </c>
    </row>
    <row r="2420" spans="2:42" ht="33" x14ac:dyDescent="0.25">
      <c r="B2420" s="13">
        <f>COUNTIFS($E$3:E2420,'تقرير منتج تام'!$E$4)</f>
        <v>8</v>
      </c>
      <c r="C2420" s="37"/>
      <c r="D2420" s="37"/>
      <c r="E2420" s="37"/>
      <c r="F2420" s="39"/>
      <c r="G2420" s="40"/>
      <c r="H2420" s="40"/>
      <c r="I2420" s="41"/>
      <c r="J2420" s="41"/>
      <c r="K2420" s="26" t="str">
        <f>_xlfn.IFNA(VLOOKUP(E2420,الاوردرات!$B$1:$C$600,2,0),"")</f>
        <v/>
      </c>
      <c r="L2420" s="52"/>
      <c r="N2420" s="21" t="str">
        <f t="shared" si="75"/>
        <v/>
      </c>
      <c r="O2420" s="22" t="str">
        <f>_xlfn.IFNA((VLOOKUP(F2420,help!$C$2:$F$12,4,0))*(N2420*24),"")</f>
        <v/>
      </c>
      <c r="AP2420" s="17">
        <f t="shared" si="76"/>
        <v>0</v>
      </c>
    </row>
    <row r="2421" spans="2:42" ht="33" x14ac:dyDescent="0.25">
      <c r="B2421" s="13">
        <f>COUNTIFS($E$3:E2421,'تقرير منتج تام'!$E$4)</f>
        <v>8</v>
      </c>
      <c r="C2421" s="37"/>
      <c r="D2421" s="37"/>
      <c r="E2421" s="37"/>
      <c r="F2421" s="39"/>
      <c r="G2421" s="40"/>
      <c r="H2421" s="40"/>
      <c r="I2421" s="41"/>
      <c r="J2421" s="41"/>
      <c r="K2421" s="26" t="str">
        <f>_xlfn.IFNA(VLOOKUP(E2421,الاوردرات!$B$1:$C$600,2,0),"")</f>
        <v/>
      </c>
      <c r="L2421" s="52"/>
      <c r="N2421" s="21" t="str">
        <f t="shared" si="75"/>
        <v/>
      </c>
      <c r="O2421" s="22" t="str">
        <f>_xlfn.IFNA((VLOOKUP(F2421,help!$C$2:$F$12,4,0))*(N2421*24),"")</f>
        <v/>
      </c>
      <c r="AP2421" s="17">
        <f t="shared" si="76"/>
        <v>0</v>
      </c>
    </row>
    <row r="2422" spans="2:42" ht="33" x14ac:dyDescent="0.25">
      <c r="B2422" s="13">
        <f>COUNTIFS($E$3:E2422,'تقرير منتج تام'!$E$4)</f>
        <v>8</v>
      </c>
      <c r="C2422" s="37"/>
      <c r="D2422" s="37"/>
      <c r="E2422" s="37"/>
      <c r="F2422" s="39"/>
      <c r="G2422" s="40"/>
      <c r="H2422" s="40"/>
      <c r="I2422" s="41"/>
      <c r="J2422" s="41"/>
      <c r="K2422" s="26" t="str">
        <f>_xlfn.IFNA(VLOOKUP(E2422,الاوردرات!$B$1:$C$600,2,0),"")</f>
        <v/>
      </c>
      <c r="L2422" s="52"/>
      <c r="N2422" s="21" t="str">
        <f t="shared" si="75"/>
        <v/>
      </c>
      <c r="O2422" s="22" t="str">
        <f>_xlfn.IFNA((VLOOKUP(F2422,help!$C$2:$F$12,4,0))*(N2422*24),"")</f>
        <v/>
      </c>
      <c r="AP2422" s="17">
        <f t="shared" si="76"/>
        <v>0</v>
      </c>
    </row>
    <row r="2423" spans="2:42" ht="33" x14ac:dyDescent="0.25">
      <c r="B2423" s="13">
        <f>COUNTIFS($E$3:E2423,'تقرير منتج تام'!$E$4)</f>
        <v>8</v>
      </c>
      <c r="C2423" s="37"/>
      <c r="D2423" s="37"/>
      <c r="E2423" s="37"/>
      <c r="F2423" s="39"/>
      <c r="G2423" s="40"/>
      <c r="H2423" s="40"/>
      <c r="I2423" s="41"/>
      <c r="J2423" s="41"/>
      <c r="K2423" s="26" t="str">
        <f>_xlfn.IFNA(VLOOKUP(E2423,الاوردرات!$B$1:$C$600,2,0),"")</f>
        <v/>
      </c>
      <c r="L2423" s="52"/>
      <c r="N2423" s="21" t="str">
        <f t="shared" ref="N2423:N2486" si="77">IF(I2423&lt;&gt;"",J2423-I2423,"")</f>
        <v/>
      </c>
      <c r="O2423" s="22" t="str">
        <f>_xlfn.IFNA((VLOOKUP(F2423,help!$C$2:$F$12,4,0))*(N2423*24),"")</f>
        <v/>
      </c>
      <c r="AP2423" s="17">
        <f t="shared" si="76"/>
        <v>0</v>
      </c>
    </row>
    <row r="2424" spans="2:42" ht="33" x14ac:dyDescent="0.25">
      <c r="B2424" s="13">
        <f>COUNTIFS($E$3:E2424,'تقرير منتج تام'!$E$4)</f>
        <v>8</v>
      </c>
      <c r="C2424" s="37"/>
      <c r="D2424" s="37"/>
      <c r="E2424" s="37"/>
      <c r="F2424" s="39"/>
      <c r="G2424" s="40"/>
      <c r="H2424" s="40"/>
      <c r="I2424" s="41"/>
      <c r="J2424" s="41"/>
      <c r="K2424" s="26" t="str">
        <f>_xlfn.IFNA(VLOOKUP(E2424,الاوردرات!$B$1:$C$600,2,0),"")</f>
        <v/>
      </c>
      <c r="L2424" s="52"/>
      <c r="N2424" s="21" t="str">
        <f t="shared" si="77"/>
        <v/>
      </c>
      <c r="O2424" s="22" t="str">
        <f>_xlfn.IFNA((VLOOKUP(F2424,help!$C$2:$F$12,4,0))*(N2424*24),"")</f>
        <v/>
      </c>
      <c r="AP2424" s="17">
        <f t="shared" si="76"/>
        <v>0</v>
      </c>
    </row>
    <row r="2425" spans="2:42" ht="33" x14ac:dyDescent="0.25">
      <c r="B2425" s="13">
        <f>COUNTIFS($E$3:E2425,'تقرير منتج تام'!$E$4)</f>
        <v>8</v>
      </c>
      <c r="C2425" s="37"/>
      <c r="D2425" s="37"/>
      <c r="E2425" s="37"/>
      <c r="F2425" s="39"/>
      <c r="G2425" s="40"/>
      <c r="H2425" s="40"/>
      <c r="I2425" s="41"/>
      <c r="J2425" s="41"/>
      <c r="K2425" s="26" t="str">
        <f>_xlfn.IFNA(VLOOKUP(E2425,الاوردرات!$B$1:$C$600,2,0),"")</f>
        <v/>
      </c>
      <c r="L2425" s="52"/>
      <c r="N2425" s="21" t="str">
        <f t="shared" si="77"/>
        <v/>
      </c>
      <c r="O2425" s="22" t="str">
        <f>_xlfn.IFNA((VLOOKUP(F2425,help!$C$2:$F$12,4,0))*(N2425*24),"")</f>
        <v/>
      </c>
      <c r="AP2425" s="17">
        <f t="shared" si="76"/>
        <v>0</v>
      </c>
    </row>
    <row r="2426" spans="2:42" ht="33" x14ac:dyDescent="0.25">
      <c r="B2426" s="13">
        <f>COUNTIFS($E$3:E2426,'تقرير منتج تام'!$E$4)</f>
        <v>8</v>
      </c>
      <c r="C2426" s="37"/>
      <c r="D2426" s="37"/>
      <c r="E2426" s="37"/>
      <c r="F2426" s="39"/>
      <c r="G2426" s="40"/>
      <c r="H2426" s="40"/>
      <c r="I2426" s="41"/>
      <c r="J2426" s="41"/>
      <c r="K2426" s="26" t="str">
        <f>_xlfn.IFNA(VLOOKUP(E2426,الاوردرات!$B$1:$C$600,2,0),"")</f>
        <v/>
      </c>
      <c r="L2426" s="52"/>
      <c r="N2426" s="21" t="str">
        <f t="shared" si="77"/>
        <v/>
      </c>
      <c r="O2426" s="22" t="str">
        <f>_xlfn.IFNA((VLOOKUP(F2426,help!$C$2:$F$12,4,0))*(N2426*24),"")</f>
        <v/>
      </c>
      <c r="AP2426" s="17">
        <f t="shared" si="76"/>
        <v>0</v>
      </c>
    </row>
    <row r="2427" spans="2:42" ht="33" x14ac:dyDescent="0.25">
      <c r="B2427" s="13">
        <f>COUNTIFS($E$3:E2427,'تقرير منتج تام'!$E$4)</f>
        <v>8</v>
      </c>
      <c r="C2427" s="37"/>
      <c r="D2427" s="37"/>
      <c r="E2427" s="37"/>
      <c r="F2427" s="39"/>
      <c r="G2427" s="40"/>
      <c r="H2427" s="40"/>
      <c r="I2427" s="41"/>
      <c r="J2427" s="41"/>
      <c r="K2427" s="26" t="str">
        <f>_xlfn.IFNA(VLOOKUP(E2427,الاوردرات!$B$1:$C$600,2,0),"")</f>
        <v/>
      </c>
      <c r="L2427" s="52"/>
      <c r="N2427" s="21" t="str">
        <f t="shared" si="77"/>
        <v/>
      </c>
      <c r="O2427" s="22" t="str">
        <f>_xlfn.IFNA((VLOOKUP(F2427,help!$C$2:$F$12,4,0))*(N2427*24),"")</f>
        <v/>
      </c>
      <c r="AP2427" s="17">
        <f t="shared" si="76"/>
        <v>0</v>
      </c>
    </row>
    <row r="2428" spans="2:42" ht="33" x14ac:dyDescent="0.25">
      <c r="B2428" s="13">
        <f>COUNTIFS($E$3:E2428,'تقرير منتج تام'!$E$4)</f>
        <v>8</v>
      </c>
      <c r="C2428" s="37"/>
      <c r="D2428" s="37"/>
      <c r="E2428" s="37"/>
      <c r="F2428" s="39"/>
      <c r="G2428" s="40"/>
      <c r="H2428" s="40"/>
      <c r="I2428" s="41"/>
      <c r="J2428" s="41"/>
      <c r="K2428" s="26" t="str">
        <f>_xlfn.IFNA(VLOOKUP(E2428,الاوردرات!$B$1:$C$600,2,0),"")</f>
        <v/>
      </c>
      <c r="L2428" s="52"/>
      <c r="N2428" s="21" t="str">
        <f t="shared" si="77"/>
        <v/>
      </c>
      <c r="O2428" s="22" t="str">
        <f>_xlfn.IFNA((VLOOKUP(F2428,help!$C$2:$F$12,4,0))*(N2428*24),"")</f>
        <v/>
      </c>
      <c r="AP2428" s="17">
        <f t="shared" si="76"/>
        <v>0</v>
      </c>
    </row>
    <row r="2429" spans="2:42" ht="33" x14ac:dyDescent="0.25">
      <c r="B2429" s="13">
        <f>COUNTIFS($E$3:E2429,'تقرير منتج تام'!$E$4)</f>
        <v>8</v>
      </c>
      <c r="C2429" s="37"/>
      <c r="D2429" s="37"/>
      <c r="E2429" s="37"/>
      <c r="F2429" s="39"/>
      <c r="G2429" s="40"/>
      <c r="H2429" s="40"/>
      <c r="I2429" s="41"/>
      <c r="J2429" s="41"/>
      <c r="K2429" s="26" t="str">
        <f>_xlfn.IFNA(VLOOKUP(E2429,الاوردرات!$B$1:$C$600,2,0),"")</f>
        <v/>
      </c>
      <c r="L2429" s="52"/>
      <c r="N2429" s="21" t="str">
        <f t="shared" si="77"/>
        <v/>
      </c>
      <c r="O2429" s="22" t="str">
        <f>_xlfn.IFNA((VLOOKUP(F2429,help!$C$2:$F$12,4,0))*(N2429*24),"")</f>
        <v/>
      </c>
      <c r="AP2429" s="17">
        <f t="shared" si="76"/>
        <v>0</v>
      </c>
    </row>
    <row r="2430" spans="2:42" ht="33" x14ac:dyDescent="0.25">
      <c r="B2430" s="13">
        <f>COUNTIFS($E$3:E2430,'تقرير منتج تام'!$E$4)</f>
        <v>8</v>
      </c>
      <c r="C2430" s="37"/>
      <c r="D2430" s="37"/>
      <c r="E2430" s="37"/>
      <c r="F2430" s="39"/>
      <c r="G2430" s="40"/>
      <c r="H2430" s="40"/>
      <c r="I2430" s="41"/>
      <c r="J2430" s="41"/>
      <c r="K2430" s="26" t="str">
        <f>_xlfn.IFNA(VLOOKUP(E2430,الاوردرات!$B$1:$C$600,2,0),"")</f>
        <v/>
      </c>
      <c r="L2430" s="52"/>
      <c r="N2430" s="21" t="str">
        <f t="shared" si="77"/>
        <v/>
      </c>
      <c r="O2430" s="22" t="str">
        <f>_xlfn.IFNA((VLOOKUP(F2430,help!$C$2:$F$12,4,0))*(N2430*24),"")</f>
        <v/>
      </c>
      <c r="AP2430" s="17">
        <f t="shared" si="76"/>
        <v>0</v>
      </c>
    </row>
    <row r="2431" spans="2:42" ht="33" x14ac:dyDescent="0.25">
      <c r="B2431" s="13">
        <f>COUNTIFS($E$3:E2431,'تقرير منتج تام'!$E$4)</f>
        <v>8</v>
      </c>
      <c r="C2431" s="37"/>
      <c r="D2431" s="37"/>
      <c r="E2431" s="37"/>
      <c r="F2431" s="39"/>
      <c r="G2431" s="40"/>
      <c r="H2431" s="40"/>
      <c r="I2431" s="41"/>
      <c r="J2431" s="41"/>
      <c r="K2431" s="26" t="str">
        <f>_xlfn.IFNA(VLOOKUP(E2431,الاوردرات!$B$1:$C$600,2,0),"")</f>
        <v/>
      </c>
      <c r="L2431" s="52"/>
      <c r="N2431" s="21" t="str">
        <f t="shared" si="77"/>
        <v/>
      </c>
      <c r="O2431" s="22" t="str">
        <f>_xlfn.IFNA((VLOOKUP(F2431,help!$C$2:$F$12,4,0))*(N2431*24),"")</f>
        <v/>
      </c>
      <c r="AP2431" s="17">
        <f t="shared" si="76"/>
        <v>0</v>
      </c>
    </row>
    <row r="2432" spans="2:42" ht="33" x14ac:dyDescent="0.25">
      <c r="B2432" s="13">
        <f>COUNTIFS($E$3:E2432,'تقرير منتج تام'!$E$4)</f>
        <v>8</v>
      </c>
      <c r="C2432" s="37"/>
      <c r="D2432" s="37"/>
      <c r="E2432" s="37"/>
      <c r="F2432" s="39"/>
      <c r="G2432" s="40"/>
      <c r="H2432" s="40"/>
      <c r="I2432" s="41"/>
      <c r="J2432" s="41"/>
      <c r="K2432" s="26" t="str">
        <f>_xlfn.IFNA(VLOOKUP(E2432,الاوردرات!$B$1:$C$600,2,0),"")</f>
        <v/>
      </c>
      <c r="L2432" s="52"/>
      <c r="N2432" s="21" t="str">
        <f t="shared" si="77"/>
        <v/>
      </c>
      <c r="O2432" s="22" t="str">
        <f>_xlfn.IFNA((VLOOKUP(F2432,help!$C$2:$F$12,4,0))*(N2432*24),"")</f>
        <v/>
      </c>
      <c r="AP2432" s="17">
        <f t="shared" si="76"/>
        <v>0</v>
      </c>
    </row>
    <row r="2433" spans="2:42" ht="33" x14ac:dyDescent="0.25">
      <c r="B2433" s="13">
        <f>COUNTIFS($E$3:E2433,'تقرير منتج تام'!$E$4)</f>
        <v>8</v>
      </c>
      <c r="C2433" s="37"/>
      <c r="D2433" s="37"/>
      <c r="E2433" s="37"/>
      <c r="F2433" s="39"/>
      <c r="G2433" s="40"/>
      <c r="H2433" s="40"/>
      <c r="I2433" s="41"/>
      <c r="J2433" s="41"/>
      <c r="K2433" s="26" t="str">
        <f>_xlfn.IFNA(VLOOKUP(E2433,الاوردرات!$B$1:$C$600,2,0),"")</f>
        <v/>
      </c>
      <c r="L2433" s="52"/>
      <c r="N2433" s="21" t="str">
        <f t="shared" si="77"/>
        <v/>
      </c>
      <c r="O2433" s="22" t="str">
        <f>_xlfn.IFNA((VLOOKUP(F2433,help!$C$2:$F$12,4,0))*(N2433*24),"")</f>
        <v/>
      </c>
      <c r="AP2433" s="17">
        <f t="shared" si="76"/>
        <v>0</v>
      </c>
    </row>
    <row r="2434" spans="2:42" ht="33" x14ac:dyDescent="0.25">
      <c r="B2434" s="13">
        <f>COUNTIFS($E$3:E2434,'تقرير منتج تام'!$E$4)</f>
        <v>8</v>
      </c>
      <c r="C2434" s="37"/>
      <c r="D2434" s="37"/>
      <c r="E2434" s="37"/>
      <c r="F2434" s="39"/>
      <c r="G2434" s="40"/>
      <c r="H2434" s="40"/>
      <c r="I2434" s="41"/>
      <c r="J2434" s="41"/>
      <c r="K2434" s="26" t="str">
        <f>_xlfn.IFNA(VLOOKUP(E2434,الاوردرات!$B$1:$C$600,2,0),"")</f>
        <v/>
      </c>
      <c r="L2434" s="52"/>
      <c r="N2434" s="21" t="str">
        <f t="shared" si="77"/>
        <v/>
      </c>
      <c r="O2434" s="22" t="str">
        <f>_xlfn.IFNA((VLOOKUP(F2434,help!$C$2:$F$12,4,0))*(N2434*24),"")</f>
        <v/>
      </c>
      <c r="AP2434" s="17">
        <f t="shared" si="76"/>
        <v>0</v>
      </c>
    </row>
    <row r="2435" spans="2:42" ht="33" x14ac:dyDescent="0.25">
      <c r="B2435" s="13">
        <f>COUNTIFS($E$3:E2435,'تقرير منتج تام'!$E$4)</f>
        <v>8</v>
      </c>
      <c r="C2435" s="37"/>
      <c r="D2435" s="37"/>
      <c r="E2435" s="37"/>
      <c r="F2435" s="39"/>
      <c r="G2435" s="40"/>
      <c r="H2435" s="40"/>
      <c r="I2435" s="41"/>
      <c r="J2435" s="41"/>
      <c r="K2435" s="26" t="str">
        <f>_xlfn.IFNA(VLOOKUP(E2435,الاوردرات!$B$1:$C$600,2,0),"")</f>
        <v/>
      </c>
      <c r="L2435" s="52"/>
      <c r="N2435" s="21" t="str">
        <f t="shared" si="77"/>
        <v/>
      </c>
      <c r="O2435" s="22" t="str">
        <f>_xlfn.IFNA((VLOOKUP(F2435,help!$C$2:$F$12,4,0))*(N2435*24),"")</f>
        <v/>
      </c>
      <c r="AP2435" s="17">
        <f t="shared" si="76"/>
        <v>0</v>
      </c>
    </row>
    <row r="2436" spans="2:42" ht="33" x14ac:dyDescent="0.25">
      <c r="B2436" s="13">
        <f>COUNTIFS($E$3:E2436,'تقرير منتج تام'!$E$4)</f>
        <v>8</v>
      </c>
      <c r="C2436" s="37"/>
      <c r="D2436" s="37"/>
      <c r="E2436" s="37"/>
      <c r="F2436" s="39"/>
      <c r="G2436" s="40"/>
      <c r="H2436" s="40"/>
      <c r="I2436" s="41"/>
      <c r="J2436" s="41"/>
      <c r="K2436" s="26" t="str">
        <f>_xlfn.IFNA(VLOOKUP(E2436,الاوردرات!$B$1:$C$600,2,0),"")</f>
        <v/>
      </c>
      <c r="L2436" s="52"/>
      <c r="N2436" s="21" t="str">
        <f t="shared" si="77"/>
        <v/>
      </c>
      <c r="O2436" s="22" t="str">
        <f>_xlfn.IFNA((VLOOKUP(F2436,help!$C$2:$F$12,4,0))*(N2436*24),"")</f>
        <v/>
      </c>
      <c r="AP2436" s="17">
        <f t="shared" ref="AP2436:AP2499" si="78">D2436</f>
        <v>0</v>
      </c>
    </row>
    <row r="2437" spans="2:42" ht="33" x14ac:dyDescent="0.25">
      <c r="B2437" s="13">
        <f>COUNTIFS($E$3:E2437,'تقرير منتج تام'!$E$4)</f>
        <v>8</v>
      </c>
      <c r="C2437" s="37"/>
      <c r="D2437" s="37"/>
      <c r="E2437" s="37"/>
      <c r="F2437" s="39"/>
      <c r="G2437" s="40"/>
      <c r="H2437" s="40"/>
      <c r="I2437" s="41"/>
      <c r="J2437" s="41"/>
      <c r="K2437" s="26" t="str">
        <f>_xlfn.IFNA(VLOOKUP(E2437,الاوردرات!$B$1:$C$600,2,0),"")</f>
        <v/>
      </c>
      <c r="L2437" s="52"/>
      <c r="N2437" s="21" t="str">
        <f t="shared" si="77"/>
        <v/>
      </c>
      <c r="O2437" s="22" t="str">
        <f>_xlfn.IFNA((VLOOKUP(F2437,help!$C$2:$F$12,4,0))*(N2437*24),"")</f>
        <v/>
      </c>
      <c r="AP2437" s="17">
        <f t="shared" si="78"/>
        <v>0</v>
      </c>
    </row>
    <row r="2438" spans="2:42" ht="33" x14ac:dyDescent="0.25">
      <c r="B2438" s="13">
        <f>COUNTIFS($E$3:E2438,'تقرير منتج تام'!$E$4)</f>
        <v>8</v>
      </c>
      <c r="C2438" s="37"/>
      <c r="D2438" s="37"/>
      <c r="E2438" s="37"/>
      <c r="F2438" s="39"/>
      <c r="G2438" s="40"/>
      <c r="H2438" s="40"/>
      <c r="I2438" s="41"/>
      <c r="J2438" s="41"/>
      <c r="K2438" s="26" t="str">
        <f>_xlfn.IFNA(VLOOKUP(E2438,الاوردرات!$B$1:$C$600,2,0),"")</f>
        <v/>
      </c>
      <c r="L2438" s="52"/>
      <c r="N2438" s="21" t="str">
        <f t="shared" si="77"/>
        <v/>
      </c>
      <c r="O2438" s="22" t="str">
        <f>_xlfn.IFNA((VLOOKUP(F2438,help!$C$2:$F$12,4,0))*(N2438*24),"")</f>
        <v/>
      </c>
      <c r="AP2438" s="17">
        <f t="shared" si="78"/>
        <v>0</v>
      </c>
    </row>
    <row r="2439" spans="2:42" ht="33" x14ac:dyDescent="0.25">
      <c r="B2439" s="13">
        <f>COUNTIFS($E$3:E2439,'تقرير منتج تام'!$E$4)</f>
        <v>8</v>
      </c>
      <c r="C2439" s="37"/>
      <c r="D2439" s="37"/>
      <c r="E2439" s="37"/>
      <c r="F2439" s="39"/>
      <c r="G2439" s="40"/>
      <c r="H2439" s="40"/>
      <c r="I2439" s="41"/>
      <c r="J2439" s="41"/>
      <c r="K2439" s="26" t="str">
        <f>_xlfn.IFNA(VLOOKUP(E2439,الاوردرات!$B$1:$C$600,2,0),"")</f>
        <v/>
      </c>
      <c r="L2439" s="52"/>
      <c r="N2439" s="21" t="str">
        <f t="shared" si="77"/>
        <v/>
      </c>
      <c r="O2439" s="22" t="str">
        <f>_xlfn.IFNA((VLOOKUP(F2439,help!$C$2:$F$12,4,0))*(N2439*24),"")</f>
        <v/>
      </c>
      <c r="AP2439" s="17">
        <f t="shared" si="78"/>
        <v>0</v>
      </c>
    </row>
    <row r="2440" spans="2:42" ht="33" x14ac:dyDescent="0.25">
      <c r="B2440" s="13">
        <f>COUNTIFS($E$3:E2440,'تقرير منتج تام'!$E$4)</f>
        <v>8</v>
      </c>
      <c r="C2440" s="37"/>
      <c r="D2440" s="37"/>
      <c r="E2440" s="37"/>
      <c r="F2440" s="39"/>
      <c r="G2440" s="40"/>
      <c r="H2440" s="40"/>
      <c r="I2440" s="41"/>
      <c r="J2440" s="41"/>
      <c r="K2440" s="26" t="str">
        <f>_xlfn.IFNA(VLOOKUP(E2440,الاوردرات!$B$1:$C$600,2,0),"")</f>
        <v/>
      </c>
      <c r="L2440" s="52"/>
      <c r="N2440" s="21" t="str">
        <f t="shared" si="77"/>
        <v/>
      </c>
      <c r="O2440" s="22" t="str">
        <f>_xlfn.IFNA((VLOOKUP(F2440,help!$C$2:$F$12,4,0))*(N2440*24),"")</f>
        <v/>
      </c>
      <c r="AP2440" s="17">
        <f t="shared" si="78"/>
        <v>0</v>
      </c>
    </row>
    <row r="2441" spans="2:42" ht="33" x14ac:dyDescent="0.25">
      <c r="B2441" s="13">
        <f>COUNTIFS($E$3:E2441,'تقرير منتج تام'!$E$4)</f>
        <v>8</v>
      </c>
      <c r="C2441" s="37"/>
      <c r="D2441" s="37"/>
      <c r="E2441" s="37"/>
      <c r="F2441" s="39"/>
      <c r="G2441" s="40"/>
      <c r="H2441" s="40"/>
      <c r="I2441" s="41"/>
      <c r="J2441" s="41"/>
      <c r="K2441" s="26" t="str">
        <f>_xlfn.IFNA(VLOOKUP(E2441,الاوردرات!$B$1:$C$600,2,0),"")</f>
        <v/>
      </c>
      <c r="L2441" s="52"/>
      <c r="N2441" s="21" t="str">
        <f t="shared" si="77"/>
        <v/>
      </c>
      <c r="O2441" s="22" t="str">
        <f>_xlfn.IFNA((VLOOKUP(F2441,help!$C$2:$F$12,4,0))*(N2441*24),"")</f>
        <v/>
      </c>
      <c r="AP2441" s="17">
        <f t="shared" si="78"/>
        <v>0</v>
      </c>
    </row>
    <row r="2442" spans="2:42" ht="33" x14ac:dyDescent="0.25">
      <c r="B2442" s="13">
        <f>COUNTIFS($E$3:E2442,'تقرير منتج تام'!$E$4)</f>
        <v>8</v>
      </c>
      <c r="C2442" s="37"/>
      <c r="D2442" s="37"/>
      <c r="E2442" s="37"/>
      <c r="F2442" s="39"/>
      <c r="G2442" s="40"/>
      <c r="H2442" s="40"/>
      <c r="I2442" s="41"/>
      <c r="J2442" s="41"/>
      <c r="K2442" s="26" t="str">
        <f>_xlfn.IFNA(VLOOKUP(E2442,الاوردرات!$B$1:$C$600,2,0),"")</f>
        <v/>
      </c>
      <c r="L2442" s="52"/>
      <c r="N2442" s="21" t="str">
        <f t="shared" si="77"/>
        <v/>
      </c>
      <c r="O2442" s="22" t="str">
        <f>_xlfn.IFNA((VLOOKUP(F2442,help!$C$2:$F$12,4,0))*(N2442*24),"")</f>
        <v/>
      </c>
      <c r="AP2442" s="17">
        <f t="shared" si="78"/>
        <v>0</v>
      </c>
    </row>
    <row r="2443" spans="2:42" ht="33" x14ac:dyDescent="0.25">
      <c r="B2443" s="13">
        <f>COUNTIFS($E$3:E2443,'تقرير منتج تام'!$E$4)</f>
        <v>8</v>
      </c>
      <c r="C2443" s="37"/>
      <c r="D2443" s="37"/>
      <c r="E2443" s="37"/>
      <c r="F2443" s="39"/>
      <c r="G2443" s="40"/>
      <c r="H2443" s="40"/>
      <c r="I2443" s="41"/>
      <c r="J2443" s="41"/>
      <c r="K2443" s="26" t="str">
        <f>_xlfn.IFNA(VLOOKUP(E2443,الاوردرات!$B$1:$C$600,2,0),"")</f>
        <v/>
      </c>
      <c r="L2443" s="52"/>
      <c r="N2443" s="21" t="str">
        <f t="shared" si="77"/>
        <v/>
      </c>
      <c r="O2443" s="22" t="str">
        <f>_xlfn.IFNA((VLOOKUP(F2443,help!$C$2:$F$12,4,0))*(N2443*24),"")</f>
        <v/>
      </c>
      <c r="AP2443" s="17">
        <f t="shared" si="78"/>
        <v>0</v>
      </c>
    </row>
    <row r="2444" spans="2:42" ht="33" x14ac:dyDescent="0.25">
      <c r="B2444" s="13">
        <f>COUNTIFS($E$3:E2444,'تقرير منتج تام'!$E$4)</f>
        <v>8</v>
      </c>
      <c r="C2444" s="37"/>
      <c r="D2444" s="37"/>
      <c r="E2444" s="37"/>
      <c r="F2444" s="39"/>
      <c r="G2444" s="40"/>
      <c r="H2444" s="40"/>
      <c r="I2444" s="41"/>
      <c r="J2444" s="41"/>
      <c r="K2444" s="26" t="str">
        <f>_xlfn.IFNA(VLOOKUP(E2444,الاوردرات!$B$1:$C$600,2,0),"")</f>
        <v/>
      </c>
      <c r="L2444" s="52"/>
      <c r="N2444" s="21" t="str">
        <f t="shared" si="77"/>
        <v/>
      </c>
      <c r="O2444" s="22" t="str">
        <f>_xlfn.IFNA((VLOOKUP(F2444,help!$C$2:$F$12,4,0))*(N2444*24),"")</f>
        <v/>
      </c>
      <c r="AP2444" s="17">
        <f t="shared" si="78"/>
        <v>0</v>
      </c>
    </row>
    <row r="2445" spans="2:42" ht="33" x14ac:dyDescent="0.25">
      <c r="B2445" s="13">
        <f>COUNTIFS($E$3:E2445,'تقرير منتج تام'!$E$4)</f>
        <v>8</v>
      </c>
      <c r="C2445" s="37"/>
      <c r="D2445" s="37"/>
      <c r="E2445" s="37"/>
      <c r="F2445" s="39"/>
      <c r="G2445" s="40"/>
      <c r="H2445" s="40"/>
      <c r="I2445" s="41"/>
      <c r="J2445" s="41"/>
      <c r="K2445" s="26" t="str">
        <f>_xlfn.IFNA(VLOOKUP(E2445,الاوردرات!$B$1:$C$600,2,0),"")</f>
        <v/>
      </c>
      <c r="L2445" s="52"/>
      <c r="N2445" s="21" t="str">
        <f t="shared" si="77"/>
        <v/>
      </c>
      <c r="O2445" s="22" t="str">
        <f>_xlfn.IFNA((VLOOKUP(F2445,help!$C$2:$F$12,4,0))*(N2445*24),"")</f>
        <v/>
      </c>
      <c r="AP2445" s="17">
        <f t="shared" si="78"/>
        <v>0</v>
      </c>
    </row>
    <row r="2446" spans="2:42" ht="33" x14ac:dyDescent="0.25">
      <c r="B2446" s="13">
        <f>COUNTIFS($E$3:E2446,'تقرير منتج تام'!$E$4)</f>
        <v>8</v>
      </c>
      <c r="C2446" s="37"/>
      <c r="D2446" s="37"/>
      <c r="E2446" s="37"/>
      <c r="F2446" s="39"/>
      <c r="G2446" s="40"/>
      <c r="H2446" s="40"/>
      <c r="I2446" s="41"/>
      <c r="J2446" s="41"/>
      <c r="K2446" s="26" t="str">
        <f>_xlfn.IFNA(VLOOKUP(E2446,الاوردرات!$B$1:$C$600,2,0),"")</f>
        <v/>
      </c>
      <c r="L2446" s="52"/>
      <c r="N2446" s="21" t="str">
        <f t="shared" si="77"/>
        <v/>
      </c>
      <c r="O2446" s="22" t="str">
        <f>_xlfn.IFNA((VLOOKUP(F2446,help!$C$2:$F$12,4,0))*(N2446*24),"")</f>
        <v/>
      </c>
      <c r="AP2446" s="17">
        <f t="shared" si="78"/>
        <v>0</v>
      </c>
    </row>
    <row r="2447" spans="2:42" ht="33" x14ac:dyDescent="0.25">
      <c r="B2447" s="13">
        <f>COUNTIFS($E$3:E2447,'تقرير منتج تام'!$E$4)</f>
        <v>8</v>
      </c>
      <c r="C2447" s="37"/>
      <c r="D2447" s="37"/>
      <c r="E2447" s="37"/>
      <c r="F2447" s="39"/>
      <c r="G2447" s="40"/>
      <c r="H2447" s="40"/>
      <c r="I2447" s="41"/>
      <c r="J2447" s="41"/>
      <c r="K2447" s="26" t="str">
        <f>_xlfn.IFNA(VLOOKUP(E2447,الاوردرات!$B$1:$C$600,2,0),"")</f>
        <v/>
      </c>
      <c r="L2447" s="52"/>
      <c r="N2447" s="21" t="str">
        <f t="shared" si="77"/>
        <v/>
      </c>
      <c r="O2447" s="22" t="str">
        <f>_xlfn.IFNA((VLOOKUP(F2447,help!$C$2:$F$12,4,0))*(N2447*24),"")</f>
        <v/>
      </c>
      <c r="AP2447" s="17">
        <f t="shared" si="78"/>
        <v>0</v>
      </c>
    </row>
    <row r="2448" spans="2:42" ht="33" x14ac:dyDescent="0.25">
      <c r="B2448" s="13">
        <f>COUNTIFS($E$3:E2448,'تقرير منتج تام'!$E$4)</f>
        <v>8</v>
      </c>
      <c r="C2448" s="37"/>
      <c r="D2448" s="37"/>
      <c r="E2448" s="37"/>
      <c r="F2448" s="39"/>
      <c r="G2448" s="40"/>
      <c r="H2448" s="40"/>
      <c r="I2448" s="41"/>
      <c r="J2448" s="41"/>
      <c r="K2448" s="26" t="str">
        <f>_xlfn.IFNA(VLOOKUP(E2448,الاوردرات!$B$1:$C$600,2,0),"")</f>
        <v/>
      </c>
      <c r="L2448" s="52"/>
      <c r="N2448" s="21" t="str">
        <f t="shared" si="77"/>
        <v/>
      </c>
      <c r="O2448" s="22" t="str">
        <f>_xlfn.IFNA((VLOOKUP(F2448,help!$C$2:$F$12,4,0))*(N2448*24),"")</f>
        <v/>
      </c>
      <c r="AP2448" s="17">
        <f t="shared" si="78"/>
        <v>0</v>
      </c>
    </row>
    <row r="2449" spans="2:42" ht="33" x14ac:dyDescent="0.25">
      <c r="B2449" s="13">
        <f>COUNTIFS($E$3:E2449,'تقرير منتج تام'!$E$4)</f>
        <v>8</v>
      </c>
      <c r="C2449" s="37"/>
      <c r="D2449" s="37"/>
      <c r="E2449" s="37"/>
      <c r="F2449" s="39"/>
      <c r="G2449" s="40"/>
      <c r="H2449" s="40"/>
      <c r="I2449" s="41"/>
      <c r="J2449" s="41"/>
      <c r="K2449" s="26" t="str">
        <f>_xlfn.IFNA(VLOOKUP(E2449,الاوردرات!$B$1:$C$600,2,0),"")</f>
        <v/>
      </c>
      <c r="L2449" s="52"/>
      <c r="N2449" s="21" t="str">
        <f t="shared" si="77"/>
        <v/>
      </c>
      <c r="O2449" s="22" t="str">
        <f>_xlfn.IFNA((VLOOKUP(F2449,help!$C$2:$F$12,4,0))*(N2449*24),"")</f>
        <v/>
      </c>
      <c r="AP2449" s="17">
        <f t="shared" si="78"/>
        <v>0</v>
      </c>
    </row>
    <row r="2450" spans="2:42" ht="33" x14ac:dyDescent="0.25">
      <c r="B2450" s="13">
        <f>COUNTIFS($E$3:E2450,'تقرير منتج تام'!$E$4)</f>
        <v>8</v>
      </c>
      <c r="C2450" s="37"/>
      <c r="D2450" s="37"/>
      <c r="E2450" s="37"/>
      <c r="F2450" s="39"/>
      <c r="G2450" s="40"/>
      <c r="H2450" s="40"/>
      <c r="I2450" s="41"/>
      <c r="J2450" s="41"/>
      <c r="K2450" s="26" t="str">
        <f>_xlfn.IFNA(VLOOKUP(E2450,الاوردرات!$B$1:$C$600,2,0),"")</f>
        <v/>
      </c>
      <c r="L2450" s="52"/>
      <c r="N2450" s="21" t="str">
        <f t="shared" si="77"/>
        <v/>
      </c>
      <c r="O2450" s="22" t="str">
        <f>_xlfn.IFNA((VLOOKUP(F2450,help!$C$2:$F$12,4,0))*(N2450*24),"")</f>
        <v/>
      </c>
      <c r="AP2450" s="17">
        <f t="shared" si="78"/>
        <v>0</v>
      </c>
    </row>
    <row r="2451" spans="2:42" ht="33" x14ac:dyDescent="0.25">
      <c r="B2451" s="13">
        <f>COUNTIFS($E$3:E2451,'تقرير منتج تام'!$E$4)</f>
        <v>8</v>
      </c>
      <c r="C2451" s="37"/>
      <c r="D2451" s="37"/>
      <c r="E2451" s="37"/>
      <c r="F2451" s="39"/>
      <c r="G2451" s="40"/>
      <c r="H2451" s="40"/>
      <c r="I2451" s="41"/>
      <c r="J2451" s="41"/>
      <c r="K2451" s="26" t="str">
        <f>_xlfn.IFNA(VLOOKUP(E2451,الاوردرات!$B$1:$C$600,2,0),"")</f>
        <v/>
      </c>
      <c r="L2451" s="52"/>
      <c r="N2451" s="21" t="str">
        <f t="shared" si="77"/>
        <v/>
      </c>
      <c r="O2451" s="22" t="str">
        <f>_xlfn.IFNA((VLOOKUP(F2451,help!$C$2:$F$12,4,0))*(N2451*24),"")</f>
        <v/>
      </c>
      <c r="AP2451" s="17">
        <f t="shared" si="78"/>
        <v>0</v>
      </c>
    </row>
    <row r="2452" spans="2:42" ht="33" x14ac:dyDescent="0.25">
      <c r="B2452" s="13">
        <f>COUNTIFS($E$3:E2452,'تقرير منتج تام'!$E$4)</f>
        <v>8</v>
      </c>
      <c r="C2452" s="37"/>
      <c r="D2452" s="37"/>
      <c r="E2452" s="37"/>
      <c r="F2452" s="39"/>
      <c r="G2452" s="40"/>
      <c r="H2452" s="40"/>
      <c r="I2452" s="41"/>
      <c r="J2452" s="41"/>
      <c r="K2452" s="26" t="str">
        <f>_xlfn.IFNA(VLOOKUP(E2452,الاوردرات!$B$1:$C$600,2,0),"")</f>
        <v/>
      </c>
      <c r="L2452" s="52"/>
      <c r="N2452" s="21" t="str">
        <f t="shared" si="77"/>
        <v/>
      </c>
      <c r="O2452" s="22" t="str">
        <f>_xlfn.IFNA((VLOOKUP(F2452,help!$C$2:$F$12,4,0))*(N2452*24),"")</f>
        <v/>
      </c>
      <c r="AP2452" s="17">
        <f t="shared" si="78"/>
        <v>0</v>
      </c>
    </row>
    <row r="2453" spans="2:42" ht="33" x14ac:dyDescent="0.25">
      <c r="B2453" s="13">
        <f>COUNTIFS($E$3:E2453,'تقرير منتج تام'!$E$4)</f>
        <v>8</v>
      </c>
      <c r="C2453" s="37"/>
      <c r="D2453" s="37"/>
      <c r="E2453" s="37"/>
      <c r="F2453" s="39"/>
      <c r="G2453" s="40"/>
      <c r="H2453" s="40"/>
      <c r="I2453" s="41"/>
      <c r="J2453" s="41"/>
      <c r="K2453" s="26" t="str">
        <f>_xlfn.IFNA(VLOOKUP(E2453,الاوردرات!$B$1:$C$600,2,0),"")</f>
        <v/>
      </c>
      <c r="L2453" s="52"/>
      <c r="N2453" s="21" t="str">
        <f t="shared" si="77"/>
        <v/>
      </c>
      <c r="O2453" s="22" t="str">
        <f>_xlfn.IFNA((VLOOKUP(F2453,help!$C$2:$F$12,4,0))*(N2453*24),"")</f>
        <v/>
      </c>
      <c r="AP2453" s="17">
        <f t="shared" si="78"/>
        <v>0</v>
      </c>
    </row>
    <row r="2454" spans="2:42" ht="33" x14ac:dyDescent="0.25">
      <c r="B2454" s="13">
        <f>COUNTIFS($E$3:E2454,'تقرير منتج تام'!$E$4)</f>
        <v>8</v>
      </c>
      <c r="C2454" s="37"/>
      <c r="D2454" s="37"/>
      <c r="E2454" s="37"/>
      <c r="F2454" s="39"/>
      <c r="G2454" s="40"/>
      <c r="H2454" s="40"/>
      <c r="I2454" s="41"/>
      <c r="J2454" s="41"/>
      <c r="K2454" s="26" t="str">
        <f>_xlfn.IFNA(VLOOKUP(E2454,الاوردرات!$B$1:$C$600,2,0),"")</f>
        <v/>
      </c>
      <c r="L2454" s="52"/>
      <c r="N2454" s="21" t="str">
        <f t="shared" si="77"/>
        <v/>
      </c>
      <c r="O2454" s="22" t="str">
        <f>_xlfn.IFNA((VLOOKUP(F2454,help!$C$2:$F$12,4,0))*(N2454*24),"")</f>
        <v/>
      </c>
      <c r="AP2454" s="17">
        <f t="shared" si="78"/>
        <v>0</v>
      </c>
    </row>
    <row r="2455" spans="2:42" ht="33" x14ac:dyDescent="0.25">
      <c r="B2455" s="13">
        <f>COUNTIFS($E$3:E2455,'تقرير منتج تام'!$E$4)</f>
        <v>8</v>
      </c>
      <c r="C2455" s="37"/>
      <c r="D2455" s="37"/>
      <c r="E2455" s="37"/>
      <c r="F2455" s="39"/>
      <c r="G2455" s="40"/>
      <c r="H2455" s="40"/>
      <c r="I2455" s="41"/>
      <c r="J2455" s="41"/>
      <c r="K2455" s="26" t="str">
        <f>_xlfn.IFNA(VLOOKUP(E2455,الاوردرات!$B$1:$C$600,2,0),"")</f>
        <v/>
      </c>
      <c r="L2455" s="52"/>
      <c r="N2455" s="21" t="str">
        <f t="shared" si="77"/>
        <v/>
      </c>
      <c r="O2455" s="22" t="str">
        <f>_xlfn.IFNA((VLOOKUP(F2455,help!$C$2:$F$12,4,0))*(N2455*24),"")</f>
        <v/>
      </c>
      <c r="AP2455" s="17">
        <f t="shared" si="78"/>
        <v>0</v>
      </c>
    </row>
    <row r="2456" spans="2:42" ht="33" x14ac:dyDescent="0.25">
      <c r="B2456" s="13">
        <f>COUNTIFS($E$3:E2456,'تقرير منتج تام'!$E$4)</f>
        <v>8</v>
      </c>
      <c r="C2456" s="37"/>
      <c r="D2456" s="37"/>
      <c r="E2456" s="37"/>
      <c r="F2456" s="39"/>
      <c r="G2456" s="40"/>
      <c r="H2456" s="40"/>
      <c r="I2456" s="41"/>
      <c r="J2456" s="41"/>
      <c r="K2456" s="26" t="str">
        <f>_xlfn.IFNA(VLOOKUP(E2456,الاوردرات!$B$1:$C$600,2,0),"")</f>
        <v/>
      </c>
      <c r="L2456" s="52"/>
      <c r="N2456" s="21" t="str">
        <f t="shared" si="77"/>
        <v/>
      </c>
      <c r="O2456" s="22" t="str">
        <f>_xlfn.IFNA((VLOOKUP(F2456,help!$C$2:$F$12,4,0))*(N2456*24),"")</f>
        <v/>
      </c>
      <c r="AP2456" s="17">
        <f t="shared" si="78"/>
        <v>0</v>
      </c>
    </row>
    <row r="2457" spans="2:42" ht="33" x14ac:dyDescent="0.25">
      <c r="B2457" s="13">
        <f>COUNTIFS($E$3:E2457,'تقرير منتج تام'!$E$4)</f>
        <v>8</v>
      </c>
      <c r="C2457" s="37"/>
      <c r="D2457" s="37"/>
      <c r="E2457" s="37"/>
      <c r="F2457" s="39"/>
      <c r="G2457" s="40"/>
      <c r="H2457" s="40"/>
      <c r="I2457" s="41"/>
      <c r="J2457" s="41"/>
      <c r="K2457" s="26" t="str">
        <f>_xlfn.IFNA(VLOOKUP(E2457,الاوردرات!$B$1:$C$600,2,0),"")</f>
        <v/>
      </c>
      <c r="L2457" s="52"/>
      <c r="N2457" s="21" t="str">
        <f t="shared" si="77"/>
        <v/>
      </c>
      <c r="O2457" s="22" t="str">
        <f>_xlfn.IFNA((VLOOKUP(F2457,help!$C$2:$F$12,4,0))*(N2457*24),"")</f>
        <v/>
      </c>
      <c r="AP2457" s="17">
        <f t="shared" si="78"/>
        <v>0</v>
      </c>
    </row>
    <row r="2458" spans="2:42" ht="33" x14ac:dyDescent="0.25">
      <c r="B2458" s="13">
        <f>COUNTIFS($E$3:E2458,'تقرير منتج تام'!$E$4)</f>
        <v>8</v>
      </c>
      <c r="C2458" s="37"/>
      <c r="D2458" s="37"/>
      <c r="E2458" s="37"/>
      <c r="F2458" s="39"/>
      <c r="G2458" s="40"/>
      <c r="H2458" s="40"/>
      <c r="I2458" s="41"/>
      <c r="J2458" s="41"/>
      <c r="K2458" s="26" t="str">
        <f>_xlfn.IFNA(VLOOKUP(E2458,الاوردرات!$B$1:$C$600,2,0),"")</f>
        <v/>
      </c>
      <c r="L2458" s="52"/>
      <c r="N2458" s="21" t="str">
        <f t="shared" si="77"/>
        <v/>
      </c>
      <c r="O2458" s="22" t="str">
        <f>_xlfn.IFNA((VLOOKUP(F2458,help!$C$2:$F$12,4,0))*(N2458*24),"")</f>
        <v/>
      </c>
      <c r="AP2458" s="17">
        <f t="shared" si="78"/>
        <v>0</v>
      </c>
    </row>
    <row r="2459" spans="2:42" ht="33" x14ac:dyDescent="0.25">
      <c r="B2459" s="13">
        <f>COUNTIFS($E$3:E2459,'تقرير منتج تام'!$E$4)</f>
        <v>8</v>
      </c>
      <c r="C2459" s="37"/>
      <c r="D2459" s="37"/>
      <c r="E2459" s="37"/>
      <c r="F2459" s="39"/>
      <c r="G2459" s="40"/>
      <c r="H2459" s="40"/>
      <c r="I2459" s="41"/>
      <c r="J2459" s="41"/>
      <c r="K2459" s="26" t="str">
        <f>_xlfn.IFNA(VLOOKUP(E2459,الاوردرات!$B$1:$C$600,2,0),"")</f>
        <v/>
      </c>
      <c r="L2459" s="52"/>
      <c r="N2459" s="21" t="str">
        <f t="shared" si="77"/>
        <v/>
      </c>
      <c r="O2459" s="22" t="str">
        <f>_xlfn.IFNA((VLOOKUP(F2459,help!$C$2:$F$12,4,0))*(N2459*24),"")</f>
        <v/>
      </c>
      <c r="AP2459" s="17">
        <f t="shared" si="78"/>
        <v>0</v>
      </c>
    </row>
    <row r="2460" spans="2:42" ht="33" x14ac:dyDescent="0.25">
      <c r="B2460" s="13">
        <f>COUNTIFS($E$3:E2460,'تقرير منتج تام'!$E$4)</f>
        <v>8</v>
      </c>
      <c r="C2460" s="37"/>
      <c r="D2460" s="37"/>
      <c r="E2460" s="37"/>
      <c r="F2460" s="39"/>
      <c r="G2460" s="40"/>
      <c r="H2460" s="40"/>
      <c r="I2460" s="41"/>
      <c r="J2460" s="41"/>
      <c r="K2460" s="26" t="str">
        <f>_xlfn.IFNA(VLOOKUP(E2460,الاوردرات!$B$1:$C$600,2,0),"")</f>
        <v/>
      </c>
      <c r="L2460" s="52"/>
      <c r="N2460" s="21" t="str">
        <f t="shared" si="77"/>
        <v/>
      </c>
      <c r="O2460" s="22" t="str">
        <f>_xlfn.IFNA((VLOOKUP(F2460,help!$C$2:$F$12,4,0))*(N2460*24),"")</f>
        <v/>
      </c>
      <c r="AP2460" s="17">
        <f t="shared" si="78"/>
        <v>0</v>
      </c>
    </row>
    <row r="2461" spans="2:42" ht="33" x14ac:dyDescent="0.25">
      <c r="B2461" s="13">
        <f>COUNTIFS($E$3:E2461,'تقرير منتج تام'!$E$4)</f>
        <v>8</v>
      </c>
      <c r="C2461" s="37"/>
      <c r="D2461" s="37"/>
      <c r="E2461" s="37"/>
      <c r="F2461" s="39"/>
      <c r="G2461" s="40"/>
      <c r="H2461" s="40"/>
      <c r="I2461" s="41"/>
      <c r="J2461" s="41"/>
      <c r="K2461" s="26" t="str">
        <f>_xlfn.IFNA(VLOOKUP(E2461,الاوردرات!$B$1:$C$600,2,0),"")</f>
        <v/>
      </c>
      <c r="L2461" s="52"/>
      <c r="N2461" s="21" t="str">
        <f t="shared" si="77"/>
        <v/>
      </c>
      <c r="O2461" s="22" t="str">
        <f>_xlfn.IFNA((VLOOKUP(F2461,help!$C$2:$F$12,4,0))*(N2461*24),"")</f>
        <v/>
      </c>
      <c r="AP2461" s="17">
        <f t="shared" si="78"/>
        <v>0</v>
      </c>
    </row>
    <row r="2462" spans="2:42" ht="33" x14ac:dyDescent="0.25">
      <c r="B2462" s="13">
        <f>COUNTIFS($E$3:E2462,'تقرير منتج تام'!$E$4)</f>
        <v>8</v>
      </c>
      <c r="C2462" s="37"/>
      <c r="D2462" s="37"/>
      <c r="E2462" s="37"/>
      <c r="F2462" s="39"/>
      <c r="G2462" s="40"/>
      <c r="H2462" s="40"/>
      <c r="I2462" s="41"/>
      <c r="J2462" s="41"/>
      <c r="K2462" s="26" t="str">
        <f>_xlfn.IFNA(VLOOKUP(E2462,الاوردرات!$B$1:$C$600,2,0),"")</f>
        <v/>
      </c>
      <c r="L2462" s="52"/>
      <c r="N2462" s="21" t="str">
        <f t="shared" si="77"/>
        <v/>
      </c>
      <c r="O2462" s="22" t="str">
        <f>_xlfn.IFNA((VLOOKUP(F2462,help!$C$2:$F$12,4,0))*(N2462*24),"")</f>
        <v/>
      </c>
      <c r="AP2462" s="17">
        <f t="shared" si="78"/>
        <v>0</v>
      </c>
    </row>
    <row r="2463" spans="2:42" ht="33" x14ac:dyDescent="0.25">
      <c r="B2463" s="13">
        <f>COUNTIFS($E$3:E2463,'تقرير منتج تام'!$E$4)</f>
        <v>8</v>
      </c>
      <c r="C2463" s="37"/>
      <c r="D2463" s="37"/>
      <c r="E2463" s="37"/>
      <c r="F2463" s="39"/>
      <c r="G2463" s="40"/>
      <c r="H2463" s="40"/>
      <c r="I2463" s="41"/>
      <c r="J2463" s="41"/>
      <c r="K2463" s="26" t="str">
        <f>_xlfn.IFNA(VLOOKUP(E2463,الاوردرات!$B$1:$C$600,2,0),"")</f>
        <v/>
      </c>
      <c r="L2463" s="52"/>
      <c r="N2463" s="21" t="str">
        <f t="shared" si="77"/>
        <v/>
      </c>
      <c r="O2463" s="22" t="str">
        <f>_xlfn.IFNA((VLOOKUP(F2463,help!$C$2:$F$12,4,0))*(N2463*24),"")</f>
        <v/>
      </c>
      <c r="AP2463" s="17">
        <f t="shared" si="78"/>
        <v>0</v>
      </c>
    </row>
    <row r="2464" spans="2:42" ht="33" x14ac:dyDescent="0.25">
      <c r="B2464" s="13">
        <f>COUNTIFS($E$3:E2464,'تقرير منتج تام'!$E$4)</f>
        <v>8</v>
      </c>
      <c r="C2464" s="37"/>
      <c r="D2464" s="37"/>
      <c r="E2464" s="37"/>
      <c r="F2464" s="39"/>
      <c r="G2464" s="40"/>
      <c r="H2464" s="40"/>
      <c r="I2464" s="41"/>
      <c r="J2464" s="41"/>
      <c r="K2464" s="26" t="str">
        <f>_xlfn.IFNA(VLOOKUP(E2464,الاوردرات!$B$1:$C$600,2,0),"")</f>
        <v/>
      </c>
      <c r="L2464" s="52"/>
      <c r="N2464" s="21" t="str">
        <f t="shared" si="77"/>
        <v/>
      </c>
      <c r="O2464" s="22" t="str">
        <f>_xlfn.IFNA((VLOOKUP(F2464,help!$C$2:$F$12,4,0))*(N2464*24),"")</f>
        <v/>
      </c>
      <c r="AP2464" s="17">
        <f t="shared" si="78"/>
        <v>0</v>
      </c>
    </row>
    <row r="2465" spans="2:42" ht="33" x14ac:dyDescent="0.25">
      <c r="B2465" s="13">
        <f>COUNTIFS($E$3:E2465,'تقرير منتج تام'!$E$4)</f>
        <v>8</v>
      </c>
      <c r="C2465" s="37"/>
      <c r="D2465" s="37"/>
      <c r="E2465" s="37"/>
      <c r="F2465" s="39"/>
      <c r="G2465" s="40"/>
      <c r="H2465" s="40"/>
      <c r="I2465" s="41"/>
      <c r="J2465" s="41"/>
      <c r="K2465" s="26" t="str">
        <f>_xlfn.IFNA(VLOOKUP(E2465,الاوردرات!$B$1:$C$600,2,0),"")</f>
        <v/>
      </c>
      <c r="L2465" s="52"/>
      <c r="N2465" s="21" t="str">
        <f t="shared" si="77"/>
        <v/>
      </c>
      <c r="O2465" s="22" t="str">
        <f>_xlfn.IFNA((VLOOKUP(F2465,help!$C$2:$F$12,4,0))*(N2465*24),"")</f>
        <v/>
      </c>
      <c r="AP2465" s="17">
        <f t="shared" si="78"/>
        <v>0</v>
      </c>
    </row>
    <row r="2466" spans="2:42" ht="33" x14ac:dyDescent="0.25">
      <c r="B2466" s="13">
        <f>COUNTIFS($E$3:E2466,'تقرير منتج تام'!$E$4)</f>
        <v>8</v>
      </c>
      <c r="C2466" s="37"/>
      <c r="D2466" s="37"/>
      <c r="E2466" s="37"/>
      <c r="F2466" s="39"/>
      <c r="G2466" s="40"/>
      <c r="H2466" s="40"/>
      <c r="I2466" s="41"/>
      <c r="J2466" s="41"/>
      <c r="K2466" s="26" t="str">
        <f>_xlfn.IFNA(VLOOKUP(E2466,الاوردرات!$B$1:$C$600,2,0),"")</f>
        <v/>
      </c>
      <c r="L2466" s="52"/>
      <c r="N2466" s="21" t="str">
        <f t="shared" si="77"/>
        <v/>
      </c>
      <c r="O2466" s="22" t="str">
        <f>_xlfn.IFNA((VLOOKUP(F2466,help!$C$2:$F$12,4,0))*(N2466*24),"")</f>
        <v/>
      </c>
      <c r="AP2466" s="17">
        <f t="shared" si="78"/>
        <v>0</v>
      </c>
    </row>
    <row r="2467" spans="2:42" ht="33" x14ac:dyDescent="0.25">
      <c r="B2467" s="13">
        <f>COUNTIFS($E$3:E2467,'تقرير منتج تام'!$E$4)</f>
        <v>8</v>
      </c>
      <c r="C2467" s="37"/>
      <c r="D2467" s="37"/>
      <c r="E2467" s="37"/>
      <c r="F2467" s="39"/>
      <c r="G2467" s="40"/>
      <c r="H2467" s="40"/>
      <c r="I2467" s="41"/>
      <c r="J2467" s="41"/>
      <c r="K2467" s="26" t="str">
        <f>_xlfn.IFNA(VLOOKUP(E2467,الاوردرات!$B$1:$C$600,2,0),"")</f>
        <v/>
      </c>
      <c r="L2467" s="52"/>
      <c r="N2467" s="21" t="str">
        <f t="shared" si="77"/>
        <v/>
      </c>
      <c r="O2467" s="22" t="str">
        <f>_xlfn.IFNA((VLOOKUP(F2467,help!$C$2:$F$12,4,0))*(N2467*24),"")</f>
        <v/>
      </c>
      <c r="AP2467" s="17">
        <f t="shared" si="78"/>
        <v>0</v>
      </c>
    </row>
    <row r="2468" spans="2:42" ht="33" x14ac:dyDescent="0.25">
      <c r="B2468" s="13">
        <f>COUNTIFS($E$3:E2468,'تقرير منتج تام'!$E$4)</f>
        <v>8</v>
      </c>
      <c r="C2468" s="37"/>
      <c r="D2468" s="37"/>
      <c r="E2468" s="37"/>
      <c r="F2468" s="39"/>
      <c r="G2468" s="40"/>
      <c r="H2468" s="40"/>
      <c r="I2468" s="41"/>
      <c r="J2468" s="41"/>
      <c r="K2468" s="26" t="str">
        <f>_xlfn.IFNA(VLOOKUP(E2468,الاوردرات!$B$1:$C$600,2,0),"")</f>
        <v/>
      </c>
      <c r="L2468" s="52"/>
      <c r="N2468" s="21" t="str">
        <f t="shared" si="77"/>
        <v/>
      </c>
      <c r="O2468" s="22" t="str">
        <f>_xlfn.IFNA((VLOOKUP(F2468,help!$C$2:$F$12,4,0))*(N2468*24),"")</f>
        <v/>
      </c>
      <c r="AP2468" s="17">
        <f t="shared" si="78"/>
        <v>0</v>
      </c>
    </row>
    <row r="2469" spans="2:42" ht="33" x14ac:dyDescent="0.25">
      <c r="B2469" s="13">
        <f>COUNTIFS($E$3:E2469,'تقرير منتج تام'!$E$4)</f>
        <v>8</v>
      </c>
      <c r="C2469" s="37"/>
      <c r="D2469" s="37"/>
      <c r="E2469" s="37"/>
      <c r="F2469" s="39"/>
      <c r="G2469" s="40"/>
      <c r="H2469" s="40"/>
      <c r="I2469" s="41"/>
      <c r="J2469" s="41"/>
      <c r="K2469" s="26" t="str">
        <f>_xlfn.IFNA(VLOOKUP(E2469,الاوردرات!$B$1:$C$600,2,0),"")</f>
        <v/>
      </c>
      <c r="L2469" s="52"/>
      <c r="N2469" s="21" t="str">
        <f t="shared" si="77"/>
        <v/>
      </c>
      <c r="O2469" s="22" t="str">
        <f>_xlfn.IFNA((VLOOKUP(F2469,help!$C$2:$F$12,4,0))*(N2469*24),"")</f>
        <v/>
      </c>
      <c r="AP2469" s="17">
        <f t="shared" si="78"/>
        <v>0</v>
      </c>
    </row>
    <row r="2470" spans="2:42" ht="33" x14ac:dyDescent="0.25">
      <c r="B2470" s="13">
        <f>COUNTIFS($E$3:E2470,'تقرير منتج تام'!$E$4)</f>
        <v>8</v>
      </c>
      <c r="C2470" s="37"/>
      <c r="D2470" s="37"/>
      <c r="E2470" s="37"/>
      <c r="F2470" s="39"/>
      <c r="G2470" s="40"/>
      <c r="H2470" s="40"/>
      <c r="I2470" s="41"/>
      <c r="J2470" s="41"/>
      <c r="K2470" s="26" t="str">
        <f>_xlfn.IFNA(VLOOKUP(E2470,الاوردرات!$B$1:$C$600,2,0),"")</f>
        <v/>
      </c>
      <c r="L2470" s="52"/>
      <c r="N2470" s="21" t="str">
        <f t="shared" si="77"/>
        <v/>
      </c>
      <c r="O2470" s="22" t="str">
        <f>_xlfn.IFNA((VLOOKUP(F2470,help!$C$2:$F$12,4,0))*(N2470*24),"")</f>
        <v/>
      </c>
      <c r="AP2470" s="17">
        <f t="shared" si="78"/>
        <v>0</v>
      </c>
    </row>
    <row r="2471" spans="2:42" ht="33" x14ac:dyDescent="0.25">
      <c r="B2471" s="13">
        <f>COUNTIFS($E$3:E2471,'تقرير منتج تام'!$E$4)</f>
        <v>8</v>
      </c>
      <c r="C2471" s="37"/>
      <c r="D2471" s="37"/>
      <c r="E2471" s="37"/>
      <c r="F2471" s="39"/>
      <c r="G2471" s="40"/>
      <c r="H2471" s="40"/>
      <c r="I2471" s="41"/>
      <c r="J2471" s="41"/>
      <c r="K2471" s="26" t="str">
        <f>_xlfn.IFNA(VLOOKUP(E2471,الاوردرات!$B$1:$C$600,2,0),"")</f>
        <v/>
      </c>
      <c r="L2471" s="52"/>
      <c r="N2471" s="21" t="str">
        <f t="shared" si="77"/>
        <v/>
      </c>
      <c r="O2471" s="22" t="str">
        <f>_xlfn.IFNA((VLOOKUP(F2471,help!$C$2:$F$12,4,0))*(N2471*24),"")</f>
        <v/>
      </c>
      <c r="AP2471" s="17">
        <f t="shared" si="78"/>
        <v>0</v>
      </c>
    </row>
    <row r="2472" spans="2:42" ht="33" x14ac:dyDescent="0.25">
      <c r="B2472" s="13">
        <f>COUNTIFS($E$3:E2472,'تقرير منتج تام'!$E$4)</f>
        <v>8</v>
      </c>
      <c r="C2472" s="37"/>
      <c r="D2472" s="37"/>
      <c r="E2472" s="37"/>
      <c r="F2472" s="39"/>
      <c r="G2472" s="40"/>
      <c r="H2472" s="40"/>
      <c r="I2472" s="41"/>
      <c r="J2472" s="41"/>
      <c r="K2472" s="26" t="str">
        <f>_xlfn.IFNA(VLOOKUP(E2472,الاوردرات!$B$1:$C$600,2,0),"")</f>
        <v/>
      </c>
      <c r="L2472" s="52"/>
      <c r="N2472" s="21" t="str">
        <f t="shared" si="77"/>
        <v/>
      </c>
      <c r="O2472" s="22" t="str">
        <f>_xlfn.IFNA((VLOOKUP(F2472,help!$C$2:$F$12,4,0))*(N2472*24),"")</f>
        <v/>
      </c>
      <c r="AP2472" s="17">
        <f t="shared" si="78"/>
        <v>0</v>
      </c>
    </row>
    <row r="2473" spans="2:42" ht="33" x14ac:dyDescent="0.25">
      <c r="B2473" s="13">
        <f>COUNTIFS($E$3:E2473,'تقرير منتج تام'!$E$4)</f>
        <v>8</v>
      </c>
      <c r="C2473" s="37"/>
      <c r="D2473" s="37"/>
      <c r="E2473" s="37"/>
      <c r="F2473" s="39"/>
      <c r="G2473" s="40"/>
      <c r="H2473" s="40"/>
      <c r="I2473" s="41"/>
      <c r="J2473" s="41"/>
      <c r="K2473" s="26" t="str">
        <f>_xlfn.IFNA(VLOOKUP(E2473,الاوردرات!$B$1:$C$600,2,0),"")</f>
        <v/>
      </c>
      <c r="L2473" s="52"/>
      <c r="N2473" s="21" t="str">
        <f t="shared" si="77"/>
        <v/>
      </c>
      <c r="O2473" s="22" t="str">
        <f>_xlfn.IFNA((VLOOKUP(F2473,help!$C$2:$F$12,4,0))*(N2473*24),"")</f>
        <v/>
      </c>
      <c r="AP2473" s="17">
        <f t="shared" si="78"/>
        <v>0</v>
      </c>
    </row>
    <row r="2474" spans="2:42" ht="33" x14ac:dyDescent="0.25">
      <c r="B2474" s="13">
        <f>COUNTIFS($E$3:E2474,'تقرير منتج تام'!$E$4)</f>
        <v>8</v>
      </c>
      <c r="C2474" s="37"/>
      <c r="D2474" s="37"/>
      <c r="E2474" s="37"/>
      <c r="F2474" s="39"/>
      <c r="G2474" s="40"/>
      <c r="H2474" s="40"/>
      <c r="I2474" s="41"/>
      <c r="J2474" s="41"/>
      <c r="K2474" s="26" t="str">
        <f>_xlfn.IFNA(VLOOKUP(E2474,الاوردرات!$B$1:$C$600,2,0),"")</f>
        <v/>
      </c>
      <c r="L2474" s="52"/>
      <c r="N2474" s="21" t="str">
        <f t="shared" si="77"/>
        <v/>
      </c>
      <c r="O2474" s="22" t="str">
        <f>_xlfn.IFNA((VLOOKUP(F2474,help!$C$2:$F$12,4,0))*(N2474*24),"")</f>
        <v/>
      </c>
      <c r="AP2474" s="17">
        <f t="shared" si="78"/>
        <v>0</v>
      </c>
    </row>
    <row r="2475" spans="2:42" ht="33" x14ac:dyDescent="0.25">
      <c r="B2475" s="13">
        <f>COUNTIFS($E$3:E2475,'تقرير منتج تام'!$E$4)</f>
        <v>8</v>
      </c>
      <c r="C2475" s="37"/>
      <c r="D2475" s="37"/>
      <c r="E2475" s="37"/>
      <c r="F2475" s="39"/>
      <c r="G2475" s="40"/>
      <c r="H2475" s="40"/>
      <c r="I2475" s="41"/>
      <c r="J2475" s="41"/>
      <c r="K2475" s="26" t="str">
        <f>_xlfn.IFNA(VLOOKUP(E2475,الاوردرات!$B$1:$C$600,2,0),"")</f>
        <v/>
      </c>
      <c r="L2475" s="52"/>
      <c r="N2475" s="21" t="str">
        <f t="shared" si="77"/>
        <v/>
      </c>
      <c r="O2475" s="22" t="str">
        <f>_xlfn.IFNA((VLOOKUP(F2475,help!$C$2:$F$12,4,0))*(N2475*24),"")</f>
        <v/>
      </c>
      <c r="AP2475" s="17">
        <f t="shared" si="78"/>
        <v>0</v>
      </c>
    </row>
    <row r="2476" spans="2:42" ht="33" x14ac:dyDescent="0.25">
      <c r="B2476" s="13">
        <f>COUNTIFS($E$3:E2476,'تقرير منتج تام'!$E$4)</f>
        <v>8</v>
      </c>
      <c r="C2476" s="37"/>
      <c r="D2476" s="37"/>
      <c r="E2476" s="37"/>
      <c r="F2476" s="39"/>
      <c r="G2476" s="40"/>
      <c r="H2476" s="40"/>
      <c r="I2476" s="41"/>
      <c r="J2476" s="41"/>
      <c r="K2476" s="26" t="str">
        <f>_xlfn.IFNA(VLOOKUP(E2476,الاوردرات!$B$1:$C$600,2,0),"")</f>
        <v/>
      </c>
      <c r="L2476" s="52"/>
      <c r="N2476" s="21" t="str">
        <f t="shared" si="77"/>
        <v/>
      </c>
      <c r="O2476" s="22" t="str">
        <f>_xlfn.IFNA((VLOOKUP(F2476,help!$C$2:$F$12,4,0))*(N2476*24),"")</f>
        <v/>
      </c>
      <c r="AP2476" s="17">
        <f t="shared" si="78"/>
        <v>0</v>
      </c>
    </row>
    <row r="2477" spans="2:42" ht="33" x14ac:dyDescent="0.25">
      <c r="B2477" s="13">
        <f>COUNTIFS($E$3:E2477,'تقرير منتج تام'!$E$4)</f>
        <v>8</v>
      </c>
      <c r="C2477" s="37"/>
      <c r="D2477" s="37"/>
      <c r="E2477" s="37"/>
      <c r="F2477" s="39"/>
      <c r="G2477" s="40"/>
      <c r="H2477" s="40"/>
      <c r="I2477" s="41"/>
      <c r="J2477" s="41"/>
      <c r="K2477" s="26" t="str">
        <f>_xlfn.IFNA(VLOOKUP(E2477,الاوردرات!$B$1:$C$600,2,0),"")</f>
        <v/>
      </c>
      <c r="L2477" s="52"/>
      <c r="N2477" s="21" t="str">
        <f t="shared" si="77"/>
        <v/>
      </c>
      <c r="O2477" s="22" t="str">
        <f>_xlfn.IFNA((VLOOKUP(F2477,help!$C$2:$F$12,4,0))*(N2477*24),"")</f>
        <v/>
      </c>
      <c r="AP2477" s="17">
        <f t="shared" si="78"/>
        <v>0</v>
      </c>
    </row>
    <row r="2478" spans="2:42" ht="33" x14ac:dyDescent="0.25">
      <c r="B2478" s="13">
        <f>COUNTIFS($E$3:E2478,'تقرير منتج تام'!$E$4)</f>
        <v>8</v>
      </c>
      <c r="C2478" s="37"/>
      <c r="D2478" s="37"/>
      <c r="E2478" s="37"/>
      <c r="F2478" s="39"/>
      <c r="G2478" s="40"/>
      <c r="H2478" s="40"/>
      <c r="I2478" s="41"/>
      <c r="J2478" s="41"/>
      <c r="K2478" s="26" t="str">
        <f>_xlfn.IFNA(VLOOKUP(E2478,الاوردرات!$B$1:$C$600,2,0),"")</f>
        <v/>
      </c>
      <c r="L2478" s="52"/>
      <c r="N2478" s="21" t="str">
        <f t="shared" si="77"/>
        <v/>
      </c>
      <c r="O2478" s="22" t="str">
        <f>_xlfn.IFNA((VLOOKUP(F2478,help!$C$2:$F$12,4,0))*(N2478*24),"")</f>
        <v/>
      </c>
      <c r="AP2478" s="17">
        <f t="shared" si="78"/>
        <v>0</v>
      </c>
    </row>
    <row r="2479" spans="2:42" ht="33" x14ac:dyDescent="0.25">
      <c r="B2479" s="13">
        <f>COUNTIFS($E$3:E2479,'تقرير منتج تام'!$E$4)</f>
        <v>8</v>
      </c>
      <c r="C2479" s="37"/>
      <c r="D2479" s="37"/>
      <c r="E2479" s="37"/>
      <c r="F2479" s="39"/>
      <c r="G2479" s="40"/>
      <c r="H2479" s="40"/>
      <c r="I2479" s="41"/>
      <c r="J2479" s="41"/>
      <c r="K2479" s="26" t="str">
        <f>_xlfn.IFNA(VLOOKUP(E2479,الاوردرات!$B$1:$C$600,2,0),"")</f>
        <v/>
      </c>
      <c r="L2479" s="52"/>
      <c r="N2479" s="21" t="str">
        <f t="shared" si="77"/>
        <v/>
      </c>
      <c r="O2479" s="22" t="str">
        <f>_xlfn.IFNA((VLOOKUP(F2479,help!$C$2:$F$12,4,0))*(N2479*24),"")</f>
        <v/>
      </c>
      <c r="AP2479" s="17">
        <f t="shared" si="78"/>
        <v>0</v>
      </c>
    </row>
    <row r="2480" spans="2:42" ht="33" x14ac:dyDescent="0.25">
      <c r="B2480" s="13">
        <f>COUNTIFS($E$3:E2480,'تقرير منتج تام'!$E$4)</f>
        <v>8</v>
      </c>
      <c r="C2480" s="37"/>
      <c r="D2480" s="37"/>
      <c r="E2480" s="37"/>
      <c r="F2480" s="39"/>
      <c r="G2480" s="40"/>
      <c r="H2480" s="40"/>
      <c r="I2480" s="41"/>
      <c r="J2480" s="41"/>
      <c r="K2480" s="26" t="str">
        <f>_xlfn.IFNA(VLOOKUP(E2480,الاوردرات!$B$1:$C$600,2,0),"")</f>
        <v/>
      </c>
      <c r="L2480" s="52"/>
      <c r="N2480" s="21" t="str">
        <f t="shared" si="77"/>
        <v/>
      </c>
      <c r="O2480" s="22" t="str">
        <f>_xlfn.IFNA((VLOOKUP(F2480,help!$C$2:$F$12,4,0))*(N2480*24),"")</f>
        <v/>
      </c>
      <c r="AP2480" s="17">
        <f t="shared" si="78"/>
        <v>0</v>
      </c>
    </row>
    <row r="2481" spans="2:42" ht="33" x14ac:dyDescent="0.25">
      <c r="B2481" s="13">
        <f>COUNTIFS($E$3:E2481,'تقرير منتج تام'!$E$4)</f>
        <v>8</v>
      </c>
      <c r="C2481" s="37"/>
      <c r="D2481" s="37"/>
      <c r="E2481" s="37"/>
      <c r="F2481" s="39"/>
      <c r="G2481" s="40"/>
      <c r="H2481" s="40"/>
      <c r="I2481" s="41"/>
      <c r="J2481" s="41"/>
      <c r="K2481" s="26" t="str">
        <f>_xlfn.IFNA(VLOOKUP(E2481,الاوردرات!$B$1:$C$600,2,0),"")</f>
        <v/>
      </c>
      <c r="L2481" s="52"/>
      <c r="N2481" s="21" t="str">
        <f t="shared" si="77"/>
        <v/>
      </c>
      <c r="O2481" s="22" t="str">
        <f>_xlfn.IFNA((VLOOKUP(F2481,help!$C$2:$F$12,4,0))*(N2481*24),"")</f>
        <v/>
      </c>
      <c r="AP2481" s="17">
        <f t="shared" si="78"/>
        <v>0</v>
      </c>
    </row>
    <row r="2482" spans="2:42" ht="33" x14ac:dyDescent="0.25">
      <c r="B2482" s="13">
        <f>COUNTIFS($E$3:E2482,'تقرير منتج تام'!$E$4)</f>
        <v>8</v>
      </c>
      <c r="C2482" s="37"/>
      <c r="D2482" s="37"/>
      <c r="E2482" s="37"/>
      <c r="F2482" s="39"/>
      <c r="G2482" s="40"/>
      <c r="H2482" s="40"/>
      <c r="I2482" s="41"/>
      <c r="J2482" s="41"/>
      <c r="K2482" s="26" t="str">
        <f>_xlfn.IFNA(VLOOKUP(E2482,الاوردرات!$B$1:$C$600,2,0),"")</f>
        <v/>
      </c>
      <c r="L2482" s="52"/>
      <c r="N2482" s="21" t="str">
        <f t="shared" si="77"/>
        <v/>
      </c>
      <c r="O2482" s="22" t="str">
        <f>_xlfn.IFNA((VLOOKUP(F2482,help!$C$2:$F$12,4,0))*(N2482*24),"")</f>
        <v/>
      </c>
      <c r="AP2482" s="17">
        <f t="shared" si="78"/>
        <v>0</v>
      </c>
    </row>
    <row r="2483" spans="2:42" ht="33" x14ac:dyDescent="0.25">
      <c r="B2483" s="13">
        <f>COUNTIFS($E$3:E2483,'تقرير منتج تام'!$E$4)</f>
        <v>8</v>
      </c>
      <c r="C2483" s="37"/>
      <c r="D2483" s="37"/>
      <c r="E2483" s="37"/>
      <c r="F2483" s="39"/>
      <c r="G2483" s="40"/>
      <c r="H2483" s="40"/>
      <c r="I2483" s="41"/>
      <c r="J2483" s="41"/>
      <c r="K2483" s="26" t="str">
        <f>_xlfn.IFNA(VLOOKUP(E2483,الاوردرات!$B$1:$C$600,2,0),"")</f>
        <v/>
      </c>
      <c r="L2483" s="52"/>
      <c r="N2483" s="21" t="str">
        <f t="shared" si="77"/>
        <v/>
      </c>
      <c r="O2483" s="22" t="str">
        <f>_xlfn.IFNA((VLOOKUP(F2483,help!$C$2:$F$12,4,0))*(N2483*24),"")</f>
        <v/>
      </c>
      <c r="AP2483" s="17">
        <f t="shared" si="78"/>
        <v>0</v>
      </c>
    </row>
    <row r="2484" spans="2:42" ht="33" x14ac:dyDescent="0.25">
      <c r="B2484" s="13">
        <f>COUNTIFS($E$3:E2484,'تقرير منتج تام'!$E$4)</f>
        <v>8</v>
      </c>
      <c r="C2484" s="37"/>
      <c r="D2484" s="37"/>
      <c r="E2484" s="37"/>
      <c r="F2484" s="39"/>
      <c r="G2484" s="40"/>
      <c r="H2484" s="40"/>
      <c r="I2484" s="41"/>
      <c r="J2484" s="41"/>
      <c r="K2484" s="26" t="str">
        <f>_xlfn.IFNA(VLOOKUP(E2484,الاوردرات!$B$1:$C$600,2,0),"")</f>
        <v/>
      </c>
      <c r="L2484" s="52"/>
      <c r="N2484" s="21" t="str">
        <f t="shared" si="77"/>
        <v/>
      </c>
      <c r="O2484" s="22" t="str">
        <f>_xlfn.IFNA((VLOOKUP(F2484,help!$C$2:$F$12,4,0))*(N2484*24),"")</f>
        <v/>
      </c>
      <c r="AP2484" s="17">
        <f t="shared" si="78"/>
        <v>0</v>
      </c>
    </row>
    <row r="2485" spans="2:42" ht="33" x14ac:dyDescent="0.25">
      <c r="B2485" s="13">
        <f>COUNTIFS($E$3:E2485,'تقرير منتج تام'!$E$4)</f>
        <v>8</v>
      </c>
      <c r="C2485" s="37"/>
      <c r="D2485" s="37"/>
      <c r="E2485" s="37"/>
      <c r="F2485" s="39"/>
      <c r="G2485" s="40"/>
      <c r="H2485" s="40"/>
      <c r="I2485" s="41"/>
      <c r="J2485" s="41"/>
      <c r="K2485" s="26" t="str">
        <f>_xlfn.IFNA(VLOOKUP(E2485,الاوردرات!$B$1:$C$600,2,0),"")</f>
        <v/>
      </c>
      <c r="L2485" s="52"/>
      <c r="N2485" s="21" t="str">
        <f t="shared" si="77"/>
        <v/>
      </c>
      <c r="O2485" s="22" t="str">
        <f>_xlfn.IFNA((VLOOKUP(F2485,help!$C$2:$F$12,4,0))*(N2485*24),"")</f>
        <v/>
      </c>
      <c r="AP2485" s="17">
        <f t="shared" si="78"/>
        <v>0</v>
      </c>
    </row>
    <row r="2486" spans="2:42" ht="33" x14ac:dyDescent="0.25">
      <c r="B2486" s="13">
        <f>COUNTIFS($E$3:E2486,'تقرير منتج تام'!$E$4)</f>
        <v>8</v>
      </c>
      <c r="C2486" s="37"/>
      <c r="D2486" s="37"/>
      <c r="E2486" s="37"/>
      <c r="F2486" s="39"/>
      <c r="G2486" s="40"/>
      <c r="H2486" s="40"/>
      <c r="I2486" s="41"/>
      <c r="J2486" s="41"/>
      <c r="K2486" s="26" t="str">
        <f>_xlfn.IFNA(VLOOKUP(E2486,الاوردرات!$B$1:$C$600,2,0),"")</f>
        <v/>
      </c>
      <c r="L2486" s="52"/>
      <c r="N2486" s="21" t="str">
        <f t="shared" si="77"/>
        <v/>
      </c>
      <c r="O2486" s="22" t="str">
        <f>_xlfn.IFNA((VLOOKUP(F2486,help!$C$2:$F$12,4,0))*(N2486*24),"")</f>
        <v/>
      </c>
      <c r="AP2486" s="17">
        <f t="shared" si="78"/>
        <v>0</v>
      </c>
    </row>
    <row r="2487" spans="2:42" ht="33" x14ac:dyDescent="0.25">
      <c r="B2487" s="13">
        <f>COUNTIFS($E$3:E2487,'تقرير منتج تام'!$E$4)</f>
        <v>8</v>
      </c>
      <c r="C2487" s="37"/>
      <c r="D2487" s="37"/>
      <c r="E2487" s="37"/>
      <c r="F2487" s="39"/>
      <c r="G2487" s="40"/>
      <c r="H2487" s="40"/>
      <c r="I2487" s="41"/>
      <c r="J2487" s="41"/>
      <c r="K2487" s="26" t="str">
        <f>_xlfn.IFNA(VLOOKUP(E2487,الاوردرات!$B$1:$C$600,2,0),"")</f>
        <v/>
      </c>
      <c r="L2487" s="52"/>
      <c r="N2487" s="21" t="str">
        <f t="shared" ref="N2487:N2550" si="79">IF(I2487&lt;&gt;"",J2487-I2487,"")</f>
        <v/>
      </c>
      <c r="O2487" s="22" t="str">
        <f>_xlfn.IFNA((VLOOKUP(F2487,help!$C$2:$F$12,4,0))*(N2487*24),"")</f>
        <v/>
      </c>
      <c r="AP2487" s="17">
        <f t="shared" si="78"/>
        <v>0</v>
      </c>
    </row>
    <row r="2488" spans="2:42" ht="33" x14ac:dyDescent="0.25">
      <c r="B2488" s="13">
        <f>COUNTIFS($E$3:E2488,'تقرير منتج تام'!$E$4)</f>
        <v>8</v>
      </c>
      <c r="C2488" s="37"/>
      <c r="D2488" s="37"/>
      <c r="E2488" s="37"/>
      <c r="F2488" s="39"/>
      <c r="G2488" s="40"/>
      <c r="H2488" s="40"/>
      <c r="I2488" s="41"/>
      <c r="J2488" s="41"/>
      <c r="K2488" s="26" t="str">
        <f>_xlfn.IFNA(VLOOKUP(E2488,الاوردرات!$B$1:$C$600,2,0),"")</f>
        <v/>
      </c>
      <c r="L2488" s="52"/>
      <c r="N2488" s="21" t="str">
        <f t="shared" si="79"/>
        <v/>
      </c>
      <c r="O2488" s="22" t="str">
        <f>_xlfn.IFNA((VLOOKUP(F2488,help!$C$2:$F$12,4,0))*(N2488*24),"")</f>
        <v/>
      </c>
      <c r="AP2488" s="17">
        <f t="shared" si="78"/>
        <v>0</v>
      </c>
    </row>
    <row r="2489" spans="2:42" ht="33" x14ac:dyDescent="0.25">
      <c r="B2489" s="13">
        <f>COUNTIFS($E$3:E2489,'تقرير منتج تام'!$E$4)</f>
        <v>8</v>
      </c>
      <c r="C2489" s="37"/>
      <c r="D2489" s="37"/>
      <c r="E2489" s="37"/>
      <c r="F2489" s="39"/>
      <c r="G2489" s="40"/>
      <c r="H2489" s="40"/>
      <c r="I2489" s="41"/>
      <c r="J2489" s="41"/>
      <c r="K2489" s="26" t="str">
        <f>_xlfn.IFNA(VLOOKUP(E2489,الاوردرات!$B$1:$C$600,2,0),"")</f>
        <v/>
      </c>
      <c r="L2489" s="52"/>
      <c r="N2489" s="21" t="str">
        <f t="shared" si="79"/>
        <v/>
      </c>
      <c r="O2489" s="22" t="str">
        <f>_xlfn.IFNA((VLOOKUP(F2489,help!$C$2:$F$12,4,0))*(N2489*24),"")</f>
        <v/>
      </c>
      <c r="AP2489" s="17">
        <f t="shared" si="78"/>
        <v>0</v>
      </c>
    </row>
    <row r="2490" spans="2:42" ht="33" x14ac:dyDescent="0.25">
      <c r="B2490" s="13">
        <f>COUNTIFS($E$3:E2490,'تقرير منتج تام'!$E$4)</f>
        <v>8</v>
      </c>
      <c r="C2490" s="37"/>
      <c r="D2490" s="37"/>
      <c r="E2490" s="37"/>
      <c r="F2490" s="39"/>
      <c r="G2490" s="40"/>
      <c r="H2490" s="40"/>
      <c r="I2490" s="41"/>
      <c r="J2490" s="41"/>
      <c r="K2490" s="26" t="str">
        <f>_xlfn.IFNA(VLOOKUP(E2490,الاوردرات!$B$1:$C$600,2,0),"")</f>
        <v/>
      </c>
      <c r="L2490" s="52"/>
      <c r="N2490" s="21" t="str">
        <f t="shared" si="79"/>
        <v/>
      </c>
      <c r="O2490" s="22" t="str">
        <f>_xlfn.IFNA((VLOOKUP(F2490,help!$C$2:$F$12,4,0))*(N2490*24),"")</f>
        <v/>
      </c>
      <c r="AP2490" s="17">
        <f t="shared" si="78"/>
        <v>0</v>
      </c>
    </row>
    <row r="2491" spans="2:42" ht="33" x14ac:dyDescent="0.25">
      <c r="B2491" s="13">
        <f>COUNTIFS($E$3:E2491,'تقرير منتج تام'!$E$4)</f>
        <v>8</v>
      </c>
      <c r="C2491" s="37"/>
      <c r="D2491" s="37"/>
      <c r="E2491" s="37"/>
      <c r="F2491" s="39"/>
      <c r="G2491" s="40"/>
      <c r="H2491" s="40"/>
      <c r="I2491" s="41"/>
      <c r="J2491" s="41"/>
      <c r="K2491" s="26" t="str">
        <f>_xlfn.IFNA(VLOOKUP(E2491,الاوردرات!$B$1:$C$600,2,0),"")</f>
        <v/>
      </c>
      <c r="L2491" s="52"/>
      <c r="N2491" s="21" t="str">
        <f t="shared" si="79"/>
        <v/>
      </c>
      <c r="O2491" s="22" t="str">
        <f>_xlfn.IFNA((VLOOKUP(F2491,help!$C$2:$F$12,4,0))*(N2491*24),"")</f>
        <v/>
      </c>
      <c r="AP2491" s="17">
        <f t="shared" si="78"/>
        <v>0</v>
      </c>
    </row>
    <row r="2492" spans="2:42" ht="33" x14ac:dyDescent="0.25">
      <c r="B2492" s="13">
        <f>COUNTIFS($E$3:E2492,'تقرير منتج تام'!$E$4)</f>
        <v>8</v>
      </c>
      <c r="C2492" s="37"/>
      <c r="D2492" s="37"/>
      <c r="E2492" s="37"/>
      <c r="F2492" s="39"/>
      <c r="G2492" s="40"/>
      <c r="H2492" s="40"/>
      <c r="I2492" s="41"/>
      <c r="J2492" s="41"/>
      <c r="K2492" s="26" t="str">
        <f>_xlfn.IFNA(VLOOKUP(E2492,الاوردرات!$B$1:$C$600,2,0),"")</f>
        <v/>
      </c>
      <c r="L2492" s="52"/>
      <c r="N2492" s="21" t="str">
        <f t="shared" si="79"/>
        <v/>
      </c>
      <c r="O2492" s="22" t="str">
        <f>_xlfn.IFNA((VLOOKUP(F2492,help!$C$2:$F$12,4,0))*(N2492*24),"")</f>
        <v/>
      </c>
      <c r="AP2492" s="17">
        <f t="shared" si="78"/>
        <v>0</v>
      </c>
    </row>
    <row r="2493" spans="2:42" ht="33" x14ac:dyDescent="0.25">
      <c r="B2493" s="13">
        <f>COUNTIFS($E$3:E2493,'تقرير منتج تام'!$E$4)</f>
        <v>8</v>
      </c>
      <c r="C2493" s="37"/>
      <c r="D2493" s="37"/>
      <c r="E2493" s="37"/>
      <c r="F2493" s="39"/>
      <c r="G2493" s="40"/>
      <c r="H2493" s="40"/>
      <c r="I2493" s="41"/>
      <c r="J2493" s="41"/>
      <c r="K2493" s="26" t="str">
        <f>_xlfn.IFNA(VLOOKUP(E2493,الاوردرات!$B$1:$C$600,2,0),"")</f>
        <v/>
      </c>
      <c r="L2493" s="52"/>
      <c r="N2493" s="21" t="str">
        <f t="shared" si="79"/>
        <v/>
      </c>
      <c r="O2493" s="22" t="str">
        <f>_xlfn.IFNA((VLOOKUP(F2493,help!$C$2:$F$12,4,0))*(N2493*24),"")</f>
        <v/>
      </c>
      <c r="AP2493" s="17">
        <f t="shared" si="78"/>
        <v>0</v>
      </c>
    </row>
    <row r="2494" spans="2:42" ht="33" x14ac:dyDescent="0.25">
      <c r="B2494" s="13">
        <f>COUNTIFS($E$3:E2494,'تقرير منتج تام'!$E$4)</f>
        <v>8</v>
      </c>
      <c r="C2494" s="37"/>
      <c r="D2494" s="37"/>
      <c r="E2494" s="37"/>
      <c r="F2494" s="39"/>
      <c r="G2494" s="40"/>
      <c r="H2494" s="40"/>
      <c r="I2494" s="41"/>
      <c r="J2494" s="41"/>
      <c r="K2494" s="26" t="str">
        <f>_xlfn.IFNA(VLOOKUP(E2494,الاوردرات!$B$1:$C$600,2,0),"")</f>
        <v/>
      </c>
      <c r="L2494" s="52"/>
      <c r="N2494" s="21" t="str">
        <f t="shared" si="79"/>
        <v/>
      </c>
      <c r="O2494" s="22" t="str">
        <f>_xlfn.IFNA((VLOOKUP(F2494,help!$C$2:$F$12,4,0))*(N2494*24),"")</f>
        <v/>
      </c>
      <c r="AP2494" s="17">
        <f t="shared" si="78"/>
        <v>0</v>
      </c>
    </row>
    <row r="2495" spans="2:42" ht="33" x14ac:dyDescent="0.25">
      <c r="B2495" s="13">
        <f>COUNTIFS($E$3:E2495,'تقرير منتج تام'!$E$4)</f>
        <v>8</v>
      </c>
      <c r="C2495" s="37"/>
      <c r="D2495" s="37"/>
      <c r="E2495" s="37"/>
      <c r="F2495" s="39"/>
      <c r="G2495" s="40"/>
      <c r="H2495" s="40"/>
      <c r="I2495" s="41"/>
      <c r="J2495" s="41"/>
      <c r="K2495" s="26" t="str">
        <f>_xlfn.IFNA(VLOOKUP(E2495,الاوردرات!$B$1:$C$600,2,0),"")</f>
        <v/>
      </c>
      <c r="L2495" s="52"/>
      <c r="N2495" s="21" t="str">
        <f t="shared" si="79"/>
        <v/>
      </c>
      <c r="O2495" s="22" t="str">
        <f>_xlfn.IFNA((VLOOKUP(F2495,help!$C$2:$F$12,4,0))*(N2495*24),"")</f>
        <v/>
      </c>
      <c r="AP2495" s="17">
        <f t="shared" si="78"/>
        <v>0</v>
      </c>
    </row>
    <row r="2496" spans="2:42" ht="33" x14ac:dyDescent="0.25">
      <c r="B2496" s="13">
        <f>COUNTIFS($E$3:E2496,'تقرير منتج تام'!$E$4)</f>
        <v>8</v>
      </c>
      <c r="C2496" s="37"/>
      <c r="D2496" s="37"/>
      <c r="E2496" s="37"/>
      <c r="F2496" s="39"/>
      <c r="G2496" s="40"/>
      <c r="H2496" s="40"/>
      <c r="I2496" s="41"/>
      <c r="J2496" s="41"/>
      <c r="K2496" s="26" t="str">
        <f>_xlfn.IFNA(VLOOKUP(E2496,الاوردرات!$B$1:$C$600,2,0),"")</f>
        <v/>
      </c>
      <c r="L2496" s="52"/>
      <c r="N2496" s="21" t="str">
        <f t="shared" si="79"/>
        <v/>
      </c>
      <c r="O2496" s="22" t="str">
        <f>_xlfn.IFNA((VLOOKUP(F2496,help!$C$2:$F$12,4,0))*(N2496*24),"")</f>
        <v/>
      </c>
      <c r="AP2496" s="17">
        <f t="shared" si="78"/>
        <v>0</v>
      </c>
    </row>
    <row r="2497" spans="2:42" ht="33" x14ac:dyDescent="0.25">
      <c r="B2497" s="13">
        <f>COUNTIFS($E$3:E2497,'تقرير منتج تام'!$E$4)</f>
        <v>8</v>
      </c>
      <c r="C2497" s="37"/>
      <c r="D2497" s="37"/>
      <c r="E2497" s="37"/>
      <c r="F2497" s="39"/>
      <c r="G2497" s="40"/>
      <c r="H2497" s="40"/>
      <c r="I2497" s="41"/>
      <c r="J2497" s="41"/>
      <c r="K2497" s="26" t="str">
        <f>_xlfn.IFNA(VLOOKUP(E2497,الاوردرات!$B$1:$C$600,2,0),"")</f>
        <v/>
      </c>
      <c r="L2497" s="52"/>
      <c r="N2497" s="21" t="str">
        <f t="shared" si="79"/>
        <v/>
      </c>
      <c r="O2497" s="22" t="str">
        <f>_xlfn.IFNA((VLOOKUP(F2497,help!$C$2:$F$12,4,0))*(N2497*24),"")</f>
        <v/>
      </c>
      <c r="AP2497" s="17">
        <f t="shared" si="78"/>
        <v>0</v>
      </c>
    </row>
    <row r="2498" spans="2:42" ht="33" x14ac:dyDescent="0.25">
      <c r="B2498" s="13">
        <f>COUNTIFS($E$3:E2498,'تقرير منتج تام'!$E$4)</f>
        <v>8</v>
      </c>
      <c r="C2498" s="37"/>
      <c r="D2498" s="37"/>
      <c r="E2498" s="37"/>
      <c r="F2498" s="39"/>
      <c r="G2498" s="40"/>
      <c r="H2498" s="40"/>
      <c r="I2498" s="41"/>
      <c r="J2498" s="41"/>
      <c r="K2498" s="26" t="str">
        <f>_xlfn.IFNA(VLOOKUP(E2498,الاوردرات!$B$1:$C$600,2,0),"")</f>
        <v/>
      </c>
      <c r="L2498" s="52"/>
      <c r="N2498" s="21" t="str">
        <f t="shared" si="79"/>
        <v/>
      </c>
      <c r="O2498" s="22" t="str">
        <f>_xlfn.IFNA((VLOOKUP(F2498,help!$C$2:$F$12,4,0))*(N2498*24),"")</f>
        <v/>
      </c>
      <c r="AP2498" s="17">
        <f t="shared" si="78"/>
        <v>0</v>
      </c>
    </row>
    <row r="2499" spans="2:42" ht="33" x14ac:dyDescent="0.25">
      <c r="B2499" s="13">
        <f>COUNTIFS($E$3:E2499,'تقرير منتج تام'!$E$4)</f>
        <v>8</v>
      </c>
      <c r="C2499" s="37"/>
      <c r="D2499" s="37"/>
      <c r="E2499" s="37"/>
      <c r="F2499" s="39"/>
      <c r="G2499" s="40"/>
      <c r="H2499" s="40"/>
      <c r="I2499" s="41"/>
      <c r="J2499" s="41"/>
      <c r="K2499" s="26" t="str">
        <f>_xlfn.IFNA(VLOOKUP(E2499,الاوردرات!$B$1:$C$600,2,0),"")</f>
        <v/>
      </c>
      <c r="L2499" s="52"/>
      <c r="N2499" s="21" t="str">
        <f t="shared" si="79"/>
        <v/>
      </c>
      <c r="O2499" s="22" t="str">
        <f>_xlfn.IFNA((VLOOKUP(F2499,help!$C$2:$F$12,4,0))*(N2499*24),"")</f>
        <v/>
      </c>
      <c r="AP2499" s="17">
        <f t="shared" si="78"/>
        <v>0</v>
      </c>
    </row>
    <row r="2500" spans="2:42" ht="33" x14ac:dyDescent="0.25">
      <c r="B2500" s="13">
        <f>COUNTIFS($E$3:E2500,'تقرير منتج تام'!$E$4)</f>
        <v>8</v>
      </c>
      <c r="C2500" s="37"/>
      <c r="D2500" s="37"/>
      <c r="E2500" s="37"/>
      <c r="F2500" s="39"/>
      <c r="G2500" s="40"/>
      <c r="H2500" s="40"/>
      <c r="I2500" s="41"/>
      <c r="J2500" s="41"/>
      <c r="K2500" s="26" t="str">
        <f>_xlfn.IFNA(VLOOKUP(E2500,الاوردرات!$B$1:$C$600,2,0),"")</f>
        <v/>
      </c>
      <c r="L2500" s="52"/>
      <c r="N2500" s="21" t="str">
        <f t="shared" si="79"/>
        <v/>
      </c>
      <c r="O2500" s="22" t="str">
        <f>_xlfn.IFNA((VLOOKUP(F2500,help!$C$2:$F$12,4,0))*(N2500*24),"")</f>
        <v/>
      </c>
      <c r="AP2500" s="17">
        <f t="shared" ref="AP2500:AP2563" si="80">D2500</f>
        <v>0</v>
      </c>
    </row>
    <row r="2501" spans="2:42" ht="33" x14ac:dyDescent="0.25">
      <c r="B2501" s="13">
        <f>COUNTIFS($E$3:E2501,'تقرير منتج تام'!$E$4)</f>
        <v>8</v>
      </c>
      <c r="C2501" s="37"/>
      <c r="D2501" s="37"/>
      <c r="E2501" s="37"/>
      <c r="F2501" s="39"/>
      <c r="G2501" s="40"/>
      <c r="H2501" s="40"/>
      <c r="I2501" s="41"/>
      <c r="J2501" s="41"/>
      <c r="K2501" s="26" t="str">
        <f>_xlfn.IFNA(VLOOKUP(E2501,الاوردرات!$B$1:$C$600,2,0),"")</f>
        <v/>
      </c>
      <c r="L2501" s="52"/>
      <c r="N2501" s="21" t="str">
        <f t="shared" si="79"/>
        <v/>
      </c>
      <c r="O2501" s="22" t="str">
        <f>_xlfn.IFNA((VLOOKUP(F2501,help!$C$2:$F$12,4,0))*(N2501*24),"")</f>
        <v/>
      </c>
      <c r="AP2501" s="17">
        <f t="shared" si="80"/>
        <v>0</v>
      </c>
    </row>
    <row r="2502" spans="2:42" ht="33" x14ac:dyDescent="0.25">
      <c r="B2502" s="13">
        <f>COUNTIFS($E$3:E2502,'تقرير منتج تام'!$E$4)</f>
        <v>8</v>
      </c>
      <c r="C2502" s="37"/>
      <c r="D2502" s="37"/>
      <c r="E2502" s="37"/>
      <c r="F2502" s="39"/>
      <c r="G2502" s="40"/>
      <c r="H2502" s="40"/>
      <c r="I2502" s="41"/>
      <c r="J2502" s="41"/>
      <c r="K2502" s="26" t="str">
        <f>_xlfn.IFNA(VLOOKUP(E2502,الاوردرات!$B$1:$C$600,2,0),"")</f>
        <v/>
      </c>
      <c r="L2502" s="52"/>
      <c r="N2502" s="21" t="str">
        <f t="shared" si="79"/>
        <v/>
      </c>
      <c r="O2502" s="22" t="str">
        <f>_xlfn.IFNA((VLOOKUP(F2502,help!$C$2:$F$12,4,0))*(N2502*24),"")</f>
        <v/>
      </c>
      <c r="AP2502" s="17">
        <f t="shared" si="80"/>
        <v>0</v>
      </c>
    </row>
    <row r="2503" spans="2:42" ht="33" x14ac:dyDescent="0.25">
      <c r="B2503" s="13">
        <f>COUNTIFS($E$3:E2503,'تقرير منتج تام'!$E$4)</f>
        <v>8</v>
      </c>
      <c r="C2503" s="37"/>
      <c r="D2503" s="37"/>
      <c r="E2503" s="37"/>
      <c r="F2503" s="39"/>
      <c r="G2503" s="40"/>
      <c r="H2503" s="40"/>
      <c r="I2503" s="41"/>
      <c r="J2503" s="41"/>
      <c r="K2503" s="26" t="str">
        <f>_xlfn.IFNA(VLOOKUP(E2503,الاوردرات!$B$1:$C$600,2,0),"")</f>
        <v/>
      </c>
      <c r="L2503" s="52"/>
      <c r="N2503" s="21" t="str">
        <f t="shared" si="79"/>
        <v/>
      </c>
      <c r="O2503" s="22" t="str">
        <f>_xlfn.IFNA((VLOOKUP(F2503,help!$C$2:$F$12,4,0))*(N2503*24),"")</f>
        <v/>
      </c>
      <c r="AP2503" s="17">
        <f t="shared" si="80"/>
        <v>0</v>
      </c>
    </row>
    <row r="2504" spans="2:42" ht="33" x14ac:dyDescent="0.25">
      <c r="B2504" s="13">
        <f>COUNTIFS($E$3:E2504,'تقرير منتج تام'!$E$4)</f>
        <v>8</v>
      </c>
      <c r="C2504" s="37"/>
      <c r="D2504" s="37"/>
      <c r="E2504" s="37"/>
      <c r="F2504" s="39"/>
      <c r="G2504" s="40"/>
      <c r="H2504" s="40"/>
      <c r="I2504" s="41"/>
      <c r="J2504" s="41"/>
      <c r="K2504" s="26" t="str">
        <f>_xlfn.IFNA(VLOOKUP(E2504,الاوردرات!$B$1:$C$600,2,0),"")</f>
        <v/>
      </c>
      <c r="L2504" s="52"/>
      <c r="N2504" s="21" t="str">
        <f t="shared" si="79"/>
        <v/>
      </c>
      <c r="O2504" s="22" t="str">
        <f>_xlfn.IFNA((VLOOKUP(F2504,help!$C$2:$F$12,4,0))*(N2504*24),"")</f>
        <v/>
      </c>
      <c r="AP2504" s="17">
        <f t="shared" si="80"/>
        <v>0</v>
      </c>
    </row>
    <row r="2505" spans="2:42" ht="33" x14ac:dyDescent="0.25">
      <c r="B2505" s="13">
        <f>COUNTIFS($E$3:E2505,'تقرير منتج تام'!$E$4)</f>
        <v>8</v>
      </c>
      <c r="C2505" s="37"/>
      <c r="D2505" s="37"/>
      <c r="E2505" s="37"/>
      <c r="F2505" s="39"/>
      <c r="G2505" s="40"/>
      <c r="H2505" s="40"/>
      <c r="I2505" s="41"/>
      <c r="J2505" s="41"/>
      <c r="K2505" s="26" t="str">
        <f>_xlfn.IFNA(VLOOKUP(E2505,الاوردرات!$B$1:$C$600,2,0),"")</f>
        <v/>
      </c>
      <c r="L2505" s="52"/>
      <c r="N2505" s="21" t="str">
        <f t="shared" si="79"/>
        <v/>
      </c>
      <c r="O2505" s="22" t="str">
        <f>_xlfn.IFNA((VLOOKUP(F2505,help!$C$2:$F$12,4,0))*(N2505*24),"")</f>
        <v/>
      </c>
      <c r="AP2505" s="17">
        <f t="shared" si="80"/>
        <v>0</v>
      </c>
    </row>
    <row r="2506" spans="2:42" ht="33" x14ac:dyDescent="0.25">
      <c r="B2506" s="13">
        <f>COUNTIFS($E$3:E2506,'تقرير منتج تام'!$E$4)</f>
        <v>8</v>
      </c>
      <c r="C2506" s="37"/>
      <c r="D2506" s="37"/>
      <c r="E2506" s="37"/>
      <c r="F2506" s="39"/>
      <c r="G2506" s="40"/>
      <c r="H2506" s="40"/>
      <c r="I2506" s="41"/>
      <c r="J2506" s="41"/>
      <c r="K2506" s="26" t="str">
        <f>_xlfn.IFNA(VLOOKUP(E2506,الاوردرات!$B$1:$C$600,2,0),"")</f>
        <v/>
      </c>
      <c r="L2506" s="52"/>
      <c r="N2506" s="21" t="str">
        <f t="shared" si="79"/>
        <v/>
      </c>
      <c r="O2506" s="22" t="str">
        <f>_xlfn.IFNA((VLOOKUP(F2506,help!$C$2:$F$12,4,0))*(N2506*24),"")</f>
        <v/>
      </c>
      <c r="AP2506" s="17">
        <f t="shared" si="80"/>
        <v>0</v>
      </c>
    </row>
    <row r="2507" spans="2:42" ht="33" x14ac:dyDescent="0.25">
      <c r="B2507" s="13">
        <f>COUNTIFS($E$3:E2507,'تقرير منتج تام'!$E$4)</f>
        <v>8</v>
      </c>
      <c r="C2507" s="37"/>
      <c r="D2507" s="37"/>
      <c r="E2507" s="37"/>
      <c r="F2507" s="39"/>
      <c r="G2507" s="40"/>
      <c r="H2507" s="40"/>
      <c r="I2507" s="41"/>
      <c r="J2507" s="41"/>
      <c r="K2507" s="26" t="str">
        <f>_xlfn.IFNA(VLOOKUP(E2507,الاوردرات!$B$1:$C$600,2,0),"")</f>
        <v/>
      </c>
      <c r="L2507" s="52"/>
      <c r="N2507" s="21" t="str">
        <f t="shared" si="79"/>
        <v/>
      </c>
      <c r="O2507" s="22" t="str">
        <f>_xlfn.IFNA((VLOOKUP(F2507,help!$C$2:$F$12,4,0))*(N2507*24),"")</f>
        <v/>
      </c>
      <c r="AP2507" s="17">
        <f t="shared" si="80"/>
        <v>0</v>
      </c>
    </row>
    <row r="2508" spans="2:42" ht="33" x14ac:dyDescent="0.25">
      <c r="B2508" s="13">
        <f>COUNTIFS($E$3:E2508,'تقرير منتج تام'!$E$4)</f>
        <v>8</v>
      </c>
      <c r="C2508" s="37"/>
      <c r="D2508" s="37"/>
      <c r="E2508" s="37"/>
      <c r="F2508" s="39"/>
      <c r="G2508" s="40"/>
      <c r="H2508" s="40"/>
      <c r="I2508" s="41"/>
      <c r="J2508" s="41"/>
      <c r="K2508" s="26" t="str">
        <f>_xlfn.IFNA(VLOOKUP(E2508,الاوردرات!$B$1:$C$600,2,0),"")</f>
        <v/>
      </c>
      <c r="L2508" s="52"/>
      <c r="N2508" s="21" t="str">
        <f t="shared" si="79"/>
        <v/>
      </c>
      <c r="O2508" s="22" t="str">
        <f>_xlfn.IFNA((VLOOKUP(F2508,help!$C$2:$F$12,4,0))*(N2508*24),"")</f>
        <v/>
      </c>
      <c r="AP2508" s="17">
        <f t="shared" si="80"/>
        <v>0</v>
      </c>
    </row>
    <row r="2509" spans="2:42" ht="33" x14ac:dyDescent="0.25">
      <c r="B2509" s="13">
        <f>COUNTIFS($E$3:E2509,'تقرير منتج تام'!$E$4)</f>
        <v>8</v>
      </c>
      <c r="C2509" s="37"/>
      <c r="D2509" s="37"/>
      <c r="E2509" s="37"/>
      <c r="F2509" s="39"/>
      <c r="G2509" s="40"/>
      <c r="H2509" s="40"/>
      <c r="I2509" s="41"/>
      <c r="J2509" s="41"/>
      <c r="K2509" s="26" t="str">
        <f>_xlfn.IFNA(VLOOKUP(E2509,الاوردرات!$B$1:$C$600,2,0),"")</f>
        <v/>
      </c>
      <c r="L2509" s="52"/>
      <c r="N2509" s="21" t="str">
        <f t="shared" si="79"/>
        <v/>
      </c>
      <c r="O2509" s="22" t="str">
        <f>_xlfn.IFNA((VLOOKUP(F2509,help!$C$2:$F$12,4,0))*(N2509*24),"")</f>
        <v/>
      </c>
      <c r="AP2509" s="17">
        <f t="shared" si="80"/>
        <v>0</v>
      </c>
    </row>
    <row r="2510" spans="2:42" ht="33" x14ac:dyDescent="0.25">
      <c r="B2510" s="13">
        <f>COUNTIFS($E$3:E2510,'تقرير منتج تام'!$E$4)</f>
        <v>8</v>
      </c>
      <c r="C2510" s="37"/>
      <c r="D2510" s="37"/>
      <c r="E2510" s="37"/>
      <c r="F2510" s="39"/>
      <c r="G2510" s="40"/>
      <c r="H2510" s="40"/>
      <c r="I2510" s="41"/>
      <c r="J2510" s="41"/>
      <c r="K2510" s="26" t="str">
        <f>_xlfn.IFNA(VLOOKUP(E2510,الاوردرات!$B$1:$C$600,2,0),"")</f>
        <v/>
      </c>
      <c r="L2510" s="52"/>
      <c r="N2510" s="21" t="str">
        <f t="shared" si="79"/>
        <v/>
      </c>
      <c r="O2510" s="22" t="str">
        <f>_xlfn.IFNA((VLOOKUP(F2510,help!$C$2:$F$12,4,0))*(N2510*24),"")</f>
        <v/>
      </c>
      <c r="AP2510" s="17">
        <f t="shared" si="80"/>
        <v>0</v>
      </c>
    </row>
    <row r="2511" spans="2:42" ht="33" x14ac:dyDescent="0.25">
      <c r="B2511" s="13">
        <f>COUNTIFS($E$3:E2511,'تقرير منتج تام'!$E$4)</f>
        <v>8</v>
      </c>
      <c r="C2511" s="37"/>
      <c r="D2511" s="37"/>
      <c r="E2511" s="37"/>
      <c r="F2511" s="39"/>
      <c r="G2511" s="40"/>
      <c r="H2511" s="40"/>
      <c r="I2511" s="41"/>
      <c r="J2511" s="41"/>
      <c r="K2511" s="26" t="str">
        <f>_xlfn.IFNA(VLOOKUP(E2511,الاوردرات!$B$1:$C$600,2,0),"")</f>
        <v/>
      </c>
      <c r="L2511" s="52"/>
      <c r="N2511" s="21" t="str">
        <f t="shared" si="79"/>
        <v/>
      </c>
      <c r="O2511" s="22" t="str">
        <f>_xlfn.IFNA((VLOOKUP(F2511,help!$C$2:$F$12,4,0))*(N2511*24),"")</f>
        <v/>
      </c>
      <c r="AP2511" s="17">
        <f t="shared" si="80"/>
        <v>0</v>
      </c>
    </row>
    <row r="2512" spans="2:42" ht="33" x14ac:dyDescent="0.25">
      <c r="B2512" s="13">
        <f>COUNTIFS($E$3:E2512,'تقرير منتج تام'!$E$4)</f>
        <v>8</v>
      </c>
      <c r="C2512" s="37"/>
      <c r="D2512" s="37"/>
      <c r="E2512" s="37"/>
      <c r="F2512" s="39"/>
      <c r="G2512" s="40"/>
      <c r="H2512" s="40"/>
      <c r="I2512" s="41"/>
      <c r="J2512" s="41"/>
      <c r="K2512" s="26" t="str">
        <f>_xlfn.IFNA(VLOOKUP(E2512,الاوردرات!$B$1:$C$600,2,0),"")</f>
        <v/>
      </c>
      <c r="L2512" s="52"/>
      <c r="N2512" s="21" t="str">
        <f t="shared" si="79"/>
        <v/>
      </c>
      <c r="O2512" s="22" t="str">
        <f>_xlfn.IFNA((VLOOKUP(F2512,help!$C$2:$F$12,4,0))*(N2512*24),"")</f>
        <v/>
      </c>
      <c r="AP2512" s="17">
        <f t="shared" si="80"/>
        <v>0</v>
      </c>
    </row>
    <row r="2513" spans="2:42" ht="33" x14ac:dyDescent="0.25">
      <c r="B2513" s="13">
        <f>COUNTIFS($E$3:E2513,'تقرير منتج تام'!$E$4)</f>
        <v>8</v>
      </c>
      <c r="C2513" s="37"/>
      <c r="D2513" s="37"/>
      <c r="E2513" s="37"/>
      <c r="F2513" s="39"/>
      <c r="G2513" s="40"/>
      <c r="H2513" s="40"/>
      <c r="I2513" s="41"/>
      <c r="J2513" s="41"/>
      <c r="K2513" s="26" t="str">
        <f>_xlfn.IFNA(VLOOKUP(E2513,الاوردرات!$B$1:$C$600,2,0),"")</f>
        <v/>
      </c>
      <c r="L2513" s="52"/>
      <c r="N2513" s="21" t="str">
        <f t="shared" si="79"/>
        <v/>
      </c>
      <c r="O2513" s="22" t="str">
        <f>_xlfn.IFNA((VLOOKUP(F2513,help!$C$2:$F$12,4,0))*(N2513*24),"")</f>
        <v/>
      </c>
      <c r="AP2513" s="17">
        <f t="shared" si="80"/>
        <v>0</v>
      </c>
    </row>
    <row r="2514" spans="2:42" ht="33" x14ac:dyDescent="0.25">
      <c r="B2514" s="13">
        <f>COUNTIFS($E$3:E2514,'تقرير منتج تام'!$E$4)</f>
        <v>8</v>
      </c>
      <c r="C2514" s="37"/>
      <c r="D2514" s="37"/>
      <c r="E2514" s="37"/>
      <c r="F2514" s="39"/>
      <c r="G2514" s="40"/>
      <c r="H2514" s="40"/>
      <c r="I2514" s="41"/>
      <c r="J2514" s="41"/>
      <c r="K2514" s="26" t="str">
        <f>_xlfn.IFNA(VLOOKUP(E2514,الاوردرات!$B$1:$C$600,2,0),"")</f>
        <v/>
      </c>
      <c r="L2514" s="52"/>
      <c r="N2514" s="21" t="str">
        <f t="shared" si="79"/>
        <v/>
      </c>
      <c r="O2514" s="22" t="str">
        <f>_xlfn.IFNA((VLOOKUP(F2514,help!$C$2:$F$12,4,0))*(N2514*24),"")</f>
        <v/>
      </c>
      <c r="AP2514" s="17">
        <f t="shared" si="80"/>
        <v>0</v>
      </c>
    </row>
    <row r="2515" spans="2:42" ht="33" x14ac:dyDescent="0.25">
      <c r="B2515" s="13">
        <f>COUNTIFS($E$3:E2515,'تقرير منتج تام'!$E$4)</f>
        <v>8</v>
      </c>
      <c r="C2515" s="37"/>
      <c r="D2515" s="37"/>
      <c r="E2515" s="37"/>
      <c r="F2515" s="39"/>
      <c r="G2515" s="40"/>
      <c r="H2515" s="40"/>
      <c r="I2515" s="41"/>
      <c r="J2515" s="41"/>
      <c r="K2515" s="26" t="str">
        <f>_xlfn.IFNA(VLOOKUP(E2515,الاوردرات!$B$1:$C$600,2,0),"")</f>
        <v/>
      </c>
      <c r="L2515" s="52"/>
      <c r="N2515" s="21" t="str">
        <f t="shared" si="79"/>
        <v/>
      </c>
      <c r="O2515" s="22" t="str">
        <f>_xlfn.IFNA((VLOOKUP(F2515,help!$C$2:$F$12,4,0))*(N2515*24),"")</f>
        <v/>
      </c>
      <c r="AP2515" s="17">
        <f t="shared" si="80"/>
        <v>0</v>
      </c>
    </row>
    <row r="2516" spans="2:42" ht="33" x14ac:dyDescent="0.25">
      <c r="B2516" s="13">
        <f>COUNTIFS($E$3:E2516,'تقرير منتج تام'!$E$4)</f>
        <v>8</v>
      </c>
      <c r="C2516" s="37"/>
      <c r="D2516" s="37"/>
      <c r="E2516" s="37"/>
      <c r="F2516" s="39"/>
      <c r="G2516" s="40"/>
      <c r="H2516" s="40"/>
      <c r="I2516" s="41"/>
      <c r="J2516" s="41"/>
      <c r="K2516" s="26" t="str">
        <f>_xlfn.IFNA(VLOOKUP(E2516,الاوردرات!$B$1:$C$600,2,0),"")</f>
        <v/>
      </c>
      <c r="L2516" s="52"/>
      <c r="N2516" s="21" t="str">
        <f t="shared" si="79"/>
        <v/>
      </c>
      <c r="O2516" s="22" t="str">
        <f>_xlfn.IFNA((VLOOKUP(F2516,help!$C$2:$F$12,4,0))*(N2516*24),"")</f>
        <v/>
      </c>
      <c r="AP2516" s="17">
        <f t="shared" si="80"/>
        <v>0</v>
      </c>
    </row>
    <row r="2517" spans="2:42" ht="33" x14ac:dyDescent="0.25">
      <c r="B2517" s="13">
        <f>COUNTIFS($E$3:E2517,'تقرير منتج تام'!$E$4)</f>
        <v>8</v>
      </c>
      <c r="C2517" s="37"/>
      <c r="D2517" s="37"/>
      <c r="E2517" s="37"/>
      <c r="F2517" s="39"/>
      <c r="G2517" s="40"/>
      <c r="H2517" s="40"/>
      <c r="I2517" s="41"/>
      <c r="J2517" s="41"/>
      <c r="K2517" s="26" t="str">
        <f>_xlfn.IFNA(VLOOKUP(E2517,الاوردرات!$B$1:$C$600,2,0),"")</f>
        <v/>
      </c>
      <c r="L2517" s="52"/>
      <c r="N2517" s="21" t="str">
        <f t="shared" si="79"/>
        <v/>
      </c>
      <c r="O2517" s="22" t="str">
        <f>_xlfn.IFNA((VLOOKUP(F2517,help!$C$2:$F$12,4,0))*(N2517*24),"")</f>
        <v/>
      </c>
      <c r="AP2517" s="17">
        <f t="shared" si="80"/>
        <v>0</v>
      </c>
    </row>
    <row r="2518" spans="2:42" ht="33" x14ac:dyDescent="0.25">
      <c r="B2518" s="13">
        <f>COUNTIFS($E$3:E2518,'تقرير منتج تام'!$E$4)</f>
        <v>8</v>
      </c>
      <c r="C2518" s="37"/>
      <c r="D2518" s="37"/>
      <c r="E2518" s="37"/>
      <c r="F2518" s="39"/>
      <c r="G2518" s="40"/>
      <c r="H2518" s="40"/>
      <c r="I2518" s="41"/>
      <c r="J2518" s="41"/>
      <c r="K2518" s="26" t="str">
        <f>_xlfn.IFNA(VLOOKUP(E2518,الاوردرات!$B$1:$C$600,2,0),"")</f>
        <v/>
      </c>
      <c r="L2518" s="52"/>
      <c r="N2518" s="21" t="str">
        <f t="shared" si="79"/>
        <v/>
      </c>
      <c r="O2518" s="22" t="str">
        <f>_xlfn.IFNA((VLOOKUP(F2518,help!$C$2:$F$12,4,0))*(N2518*24),"")</f>
        <v/>
      </c>
      <c r="AP2518" s="17">
        <f t="shared" si="80"/>
        <v>0</v>
      </c>
    </row>
    <row r="2519" spans="2:42" ht="33" x14ac:dyDescent="0.25">
      <c r="B2519" s="13">
        <f>COUNTIFS($E$3:E2519,'تقرير منتج تام'!$E$4)</f>
        <v>8</v>
      </c>
      <c r="C2519" s="37"/>
      <c r="D2519" s="37"/>
      <c r="E2519" s="37"/>
      <c r="F2519" s="39"/>
      <c r="G2519" s="40"/>
      <c r="H2519" s="40"/>
      <c r="I2519" s="41"/>
      <c r="J2519" s="41"/>
      <c r="K2519" s="26" t="str">
        <f>_xlfn.IFNA(VLOOKUP(E2519,الاوردرات!$B$1:$C$600,2,0),"")</f>
        <v/>
      </c>
      <c r="L2519" s="52"/>
      <c r="N2519" s="21" t="str">
        <f t="shared" si="79"/>
        <v/>
      </c>
      <c r="O2519" s="22" t="str">
        <f>_xlfn.IFNA((VLOOKUP(F2519,help!$C$2:$F$12,4,0))*(N2519*24),"")</f>
        <v/>
      </c>
      <c r="AP2519" s="17">
        <f t="shared" si="80"/>
        <v>0</v>
      </c>
    </row>
    <row r="2520" spans="2:42" ht="33" x14ac:dyDescent="0.25">
      <c r="B2520" s="13">
        <f>COUNTIFS($E$3:E2520,'تقرير منتج تام'!$E$4)</f>
        <v>8</v>
      </c>
      <c r="C2520" s="37"/>
      <c r="D2520" s="37"/>
      <c r="E2520" s="37"/>
      <c r="F2520" s="39"/>
      <c r="G2520" s="40"/>
      <c r="H2520" s="40"/>
      <c r="I2520" s="41"/>
      <c r="J2520" s="41"/>
      <c r="K2520" s="26" t="str">
        <f>_xlfn.IFNA(VLOOKUP(E2520,الاوردرات!$B$1:$C$600,2,0),"")</f>
        <v/>
      </c>
      <c r="L2520" s="52"/>
      <c r="N2520" s="21" t="str">
        <f t="shared" si="79"/>
        <v/>
      </c>
      <c r="O2520" s="22" t="str">
        <f>_xlfn.IFNA((VLOOKUP(F2520,help!$C$2:$F$12,4,0))*(N2520*24),"")</f>
        <v/>
      </c>
      <c r="AP2520" s="17">
        <f t="shared" si="80"/>
        <v>0</v>
      </c>
    </row>
    <row r="2521" spans="2:42" ht="33" x14ac:dyDescent="0.25">
      <c r="B2521" s="13">
        <f>COUNTIFS($E$3:E2521,'تقرير منتج تام'!$E$4)</f>
        <v>8</v>
      </c>
      <c r="C2521" s="37"/>
      <c r="D2521" s="37"/>
      <c r="E2521" s="37"/>
      <c r="F2521" s="39"/>
      <c r="G2521" s="40"/>
      <c r="H2521" s="40"/>
      <c r="I2521" s="41"/>
      <c r="J2521" s="41"/>
      <c r="K2521" s="26" t="str">
        <f>_xlfn.IFNA(VLOOKUP(E2521,الاوردرات!$B$1:$C$600,2,0),"")</f>
        <v/>
      </c>
      <c r="L2521" s="52"/>
      <c r="N2521" s="21" t="str">
        <f t="shared" si="79"/>
        <v/>
      </c>
      <c r="O2521" s="22" t="str">
        <f>_xlfn.IFNA((VLOOKUP(F2521,help!$C$2:$F$12,4,0))*(N2521*24),"")</f>
        <v/>
      </c>
      <c r="AP2521" s="17">
        <f t="shared" si="80"/>
        <v>0</v>
      </c>
    </row>
    <row r="2522" spans="2:42" ht="33" x14ac:dyDescent="0.25">
      <c r="B2522" s="13">
        <f>COUNTIFS($E$3:E2522,'تقرير منتج تام'!$E$4)</f>
        <v>8</v>
      </c>
      <c r="C2522" s="37"/>
      <c r="D2522" s="37"/>
      <c r="E2522" s="37"/>
      <c r="F2522" s="39"/>
      <c r="G2522" s="40"/>
      <c r="H2522" s="40"/>
      <c r="I2522" s="41"/>
      <c r="J2522" s="41"/>
      <c r="K2522" s="26" t="str">
        <f>_xlfn.IFNA(VLOOKUP(E2522,الاوردرات!$B$1:$C$600,2,0),"")</f>
        <v/>
      </c>
      <c r="L2522" s="52"/>
      <c r="N2522" s="21" t="str">
        <f t="shared" si="79"/>
        <v/>
      </c>
      <c r="O2522" s="22" t="str">
        <f>_xlfn.IFNA((VLOOKUP(F2522,help!$C$2:$F$12,4,0))*(N2522*24),"")</f>
        <v/>
      </c>
      <c r="AP2522" s="17">
        <f t="shared" si="80"/>
        <v>0</v>
      </c>
    </row>
    <row r="2523" spans="2:42" ht="33" x14ac:dyDescent="0.25">
      <c r="B2523" s="13">
        <f>COUNTIFS($E$3:E2523,'تقرير منتج تام'!$E$4)</f>
        <v>8</v>
      </c>
      <c r="C2523" s="37"/>
      <c r="D2523" s="37"/>
      <c r="E2523" s="37"/>
      <c r="F2523" s="39"/>
      <c r="G2523" s="40"/>
      <c r="H2523" s="40"/>
      <c r="I2523" s="41"/>
      <c r="J2523" s="41"/>
      <c r="K2523" s="26" t="str">
        <f>_xlfn.IFNA(VLOOKUP(E2523,الاوردرات!$B$1:$C$600,2,0),"")</f>
        <v/>
      </c>
      <c r="L2523" s="52"/>
      <c r="N2523" s="21" t="str">
        <f t="shared" si="79"/>
        <v/>
      </c>
      <c r="O2523" s="22" t="str">
        <f>_xlfn.IFNA((VLOOKUP(F2523,help!$C$2:$F$12,4,0))*(N2523*24),"")</f>
        <v/>
      </c>
      <c r="AP2523" s="17">
        <f t="shared" si="80"/>
        <v>0</v>
      </c>
    </row>
    <row r="2524" spans="2:42" ht="33" x14ac:dyDescent="0.25">
      <c r="B2524" s="13">
        <f>COUNTIFS($E$3:E2524,'تقرير منتج تام'!$E$4)</f>
        <v>8</v>
      </c>
      <c r="C2524" s="37"/>
      <c r="D2524" s="37"/>
      <c r="E2524" s="37"/>
      <c r="F2524" s="39"/>
      <c r="G2524" s="40"/>
      <c r="H2524" s="40"/>
      <c r="I2524" s="41"/>
      <c r="J2524" s="41"/>
      <c r="K2524" s="26" t="str">
        <f>_xlfn.IFNA(VLOOKUP(E2524,الاوردرات!$B$1:$C$600,2,0),"")</f>
        <v/>
      </c>
      <c r="L2524" s="52"/>
      <c r="N2524" s="21" t="str">
        <f t="shared" si="79"/>
        <v/>
      </c>
      <c r="O2524" s="22" t="str">
        <f>_xlfn.IFNA((VLOOKUP(F2524,help!$C$2:$F$12,4,0))*(N2524*24),"")</f>
        <v/>
      </c>
      <c r="AP2524" s="17">
        <f t="shared" si="80"/>
        <v>0</v>
      </c>
    </row>
    <row r="2525" spans="2:42" ht="33" x14ac:dyDescent="0.25">
      <c r="B2525" s="13">
        <f>COUNTIFS($E$3:E2525,'تقرير منتج تام'!$E$4)</f>
        <v>8</v>
      </c>
      <c r="C2525" s="37"/>
      <c r="D2525" s="37"/>
      <c r="E2525" s="37"/>
      <c r="F2525" s="39"/>
      <c r="G2525" s="40"/>
      <c r="H2525" s="40"/>
      <c r="I2525" s="41"/>
      <c r="J2525" s="41"/>
      <c r="K2525" s="26" t="str">
        <f>_xlfn.IFNA(VLOOKUP(E2525,الاوردرات!$B$1:$C$600,2,0),"")</f>
        <v/>
      </c>
      <c r="L2525" s="52"/>
      <c r="N2525" s="21" t="str">
        <f t="shared" si="79"/>
        <v/>
      </c>
      <c r="O2525" s="22" t="str">
        <f>_xlfn.IFNA((VLOOKUP(F2525,help!$C$2:$F$12,4,0))*(N2525*24),"")</f>
        <v/>
      </c>
      <c r="AP2525" s="17">
        <f t="shared" si="80"/>
        <v>0</v>
      </c>
    </row>
    <row r="2526" spans="2:42" ht="33" x14ac:dyDescent="0.25">
      <c r="B2526" s="13">
        <f>COUNTIFS($E$3:E2526,'تقرير منتج تام'!$E$4)</f>
        <v>8</v>
      </c>
      <c r="C2526" s="37"/>
      <c r="D2526" s="37"/>
      <c r="E2526" s="37"/>
      <c r="F2526" s="39"/>
      <c r="G2526" s="40"/>
      <c r="H2526" s="40"/>
      <c r="I2526" s="41"/>
      <c r="J2526" s="41"/>
      <c r="K2526" s="26" t="str">
        <f>_xlfn.IFNA(VLOOKUP(E2526,الاوردرات!$B$1:$C$600,2,0),"")</f>
        <v/>
      </c>
      <c r="L2526" s="52"/>
      <c r="N2526" s="21" t="str">
        <f t="shared" si="79"/>
        <v/>
      </c>
      <c r="O2526" s="22" t="str">
        <f>_xlfn.IFNA((VLOOKUP(F2526,help!$C$2:$F$12,4,0))*(N2526*24),"")</f>
        <v/>
      </c>
      <c r="AP2526" s="17">
        <f t="shared" si="80"/>
        <v>0</v>
      </c>
    </row>
    <row r="2527" spans="2:42" ht="33" x14ac:dyDescent="0.25">
      <c r="B2527" s="13">
        <f>COUNTIFS($E$3:E2527,'تقرير منتج تام'!$E$4)</f>
        <v>8</v>
      </c>
      <c r="C2527" s="37"/>
      <c r="D2527" s="37"/>
      <c r="E2527" s="37"/>
      <c r="F2527" s="39"/>
      <c r="G2527" s="40"/>
      <c r="H2527" s="40"/>
      <c r="I2527" s="41"/>
      <c r="J2527" s="41"/>
      <c r="K2527" s="26" t="str">
        <f>_xlfn.IFNA(VLOOKUP(E2527,الاوردرات!$B$1:$C$600,2,0),"")</f>
        <v/>
      </c>
      <c r="L2527" s="52"/>
      <c r="N2527" s="21" t="str">
        <f t="shared" si="79"/>
        <v/>
      </c>
      <c r="O2527" s="22" t="str">
        <f>_xlfn.IFNA((VLOOKUP(F2527,help!$C$2:$F$12,4,0))*(N2527*24),"")</f>
        <v/>
      </c>
      <c r="AP2527" s="17">
        <f t="shared" si="80"/>
        <v>0</v>
      </c>
    </row>
    <row r="2528" spans="2:42" ht="33" x14ac:dyDescent="0.25">
      <c r="B2528" s="13">
        <f>COUNTIFS($E$3:E2528,'تقرير منتج تام'!$E$4)</f>
        <v>8</v>
      </c>
      <c r="C2528" s="37"/>
      <c r="D2528" s="37"/>
      <c r="E2528" s="37"/>
      <c r="F2528" s="39"/>
      <c r="G2528" s="40"/>
      <c r="H2528" s="40"/>
      <c r="I2528" s="41"/>
      <c r="J2528" s="41"/>
      <c r="K2528" s="26" t="str">
        <f>_xlfn.IFNA(VLOOKUP(E2528,الاوردرات!$B$1:$C$600,2,0),"")</f>
        <v/>
      </c>
      <c r="L2528" s="52"/>
      <c r="N2528" s="21" t="str">
        <f t="shared" si="79"/>
        <v/>
      </c>
      <c r="O2528" s="22" t="str">
        <f>_xlfn.IFNA((VLOOKUP(F2528,help!$C$2:$F$12,4,0))*(N2528*24),"")</f>
        <v/>
      </c>
      <c r="AP2528" s="17">
        <f t="shared" si="80"/>
        <v>0</v>
      </c>
    </row>
    <row r="2529" spans="2:42" ht="33" x14ac:dyDescent="0.25">
      <c r="B2529" s="13">
        <f>COUNTIFS($E$3:E2529,'تقرير منتج تام'!$E$4)</f>
        <v>8</v>
      </c>
      <c r="C2529" s="37"/>
      <c r="D2529" s="37"/>
      <c r="E2529" s="37"/>
      <c r="F2529" s="39"/>
      <c r="G2529" s="40"/>
      <c r="H2529" s="40"/>
      <c r="I2529" s="41"/>
      <c r="J2529" s="41"/>
      <c r="K2529" s="26" t="str">
        <f>_xlfn.IFNA(VLOOKUP(E2529,الاوردرات!$B$1:$C$600,2,0),"")</f>
        <v/>
      </c>
      <c r="L2529" s="52"/>
      <c r="N2529" s="21" t="str">
        <f t="shared" si="79"/>
        <v/>
      </c>
      <c r="O2529" s="22" t="str">
        <f>_xlfn.IFNA((VLOOKUP(F2529,help!$C$2:$F$12,4,0))*(N2529*24),"")</f>
        <v/>
      </c>
      <c r="AP2529" s="17">
        <f t="shared" si="80"/>
        <v>0</v>
      </c>
    </row>
    <row r="2530" spans="2:42" ht="33" x14ac:dyDescent="0.25">
      <c r="B2530" s="13">
        <f>COUNTIFS($E$3:E2530,'تقرير منتج تام'!$E$4)</f>
        <v>8</v>
      </c>
      <c r="C2530" s="37"/>
      <c r="D2530" s="37"/>
      <c r="E2530" s="37"/>
      <c r="F2530" s="39"/>
      <c r="G2530" s="40"/>
      <c r="H2530" s="40"/>
      <c r="I2530" s="41"/>
      <c r="J2530" s="41"/>
      <c r="K2530" s="26" t="str">
        <f>_xlfn.IFNA(VLOOKUP(E2530,الاوردرات!$B$1:$C$600,2,0),"")</f>
        <v/>
      </c>
      <c r="L2530" s="52"/>
      <c r="N2530" s="21" t="str">
        <f t="shared" si="79"/>
        <v/>
      </c>
      <c r="O2530" s="22" t="str">
        <f>_xlfn.IFNA((VLOOKUP(F2530,help!$C$2:$F$12,4,0))*(N2530*24),"")</f>
        <v/>
      </c>
      <c r="AP2530" s="17">
        <f t="shared" si="80"/>
        <v>0</v>
      </c>
    </row>
    <row r="2531" spans="2:42" ht="33" x14ac:dyDescent="0.25">
      <c r="B2531" s="13">
        <f>COUNTIFS($E$3:E2531,'تقرير منتج تام'!$E$4)</f>
        <v>8</v>
      </c>
      <c r="C2531" s="37"/>
      <c r="D2531" s="37"/>
      <c r="E2531" s="37"/>
      <c r="F2531" s="39"/>
      <c r="G2531" s="40"/>
      <c r="H2531" s="40"/>
      <c r="I2531" s="41"/>
      <c r="J2531" s="41"/>
      <c r="K2531" s="26" t="str">
        <f>_xlfn.IFNA(VLOOKUP(E2531,الاوردرات!$B$1:$C$600,2,0),"")</f>
        <v/>
      </c>
      <c r="L2531" s="52"/>
      <c r="N2531" s="21" t="str">
        <f t="shared" si="79"/>
        <v/>
      </c>
      <c r="O2531" s="22" t="str">
        <f>_xlfn.IFNA((VLOOKUP(F2531,help!$C$2:$F$12,4,0))*(N2531*24),"")</f>
        <v/>
      </c>
      <c r="AP2531" s="17">
        <f t="shared" si="80"/>
        <v>0</v>
      </c>
    </row>
    <row r="2532" spans="2:42" ht="33" x14ac:dyDescent="0.25">
      <c r="B2532" s="13">
        <f>COUNTIFS($E$3:E2532,'تقرير منتج تام'!$E$4)</f>
        <v>8</v>
      </c>
      <c r="C2532" s="37"/>
      <c r="D2532" s="37"/>
      <c r="E2532" s="37"/>
      <c r="F2532" s="39"/>
      <c r="G2532" s="40"/>
      <c r="H2532" s="40"/>
      <c r="I2532" s="41"/>
      <c r="J2532" s="41"/>
      <c r="K2532" s="26" t="str">
        <f>_xlfn.IFNA(VLOOKUP(E2532,الاوردرات!$B$1:$C$600,2,0),"")</f>
        <v/>
      </c>
      <c r="L2532" s="52"/>
      <c r="N2532" s="21" t="str">
        <f t="shared" si="79"/>
        <v/>
      </c>
      <c r="O2532" s="22" t="str">
        <f>_xlfn.IFNA((VLOOKUP(F2532,help!$C$2:$F$12,4,0))*(N2532*24),"")</f>
        <v/>
      </c>
      <c r="AP2532" s="17">
        <f t="shared" si="80"/>
        <v>0</v>
      </c>
    </row>
    <row r="2533" spans="2:42" ht="33" x14ac:dyDescent="0.25">
      <c r="B2533" s="13">
        <f>COUNTIFS($E$3:E2533,'تقرير منتج تام'!$E$4)</f>
        <v>8</v>
      </c>
      <c r="C2533" s="37"/>
      <c r="D2533" s="37"/>
      <c r="E2533" s="37"/>
      <c r="F2533" s="39"/>
      <c r="G2533" s="40"/>
      <c r="H2533" s="40"/>
      <c r="I2533" s="41"/>
      <c r="J2533" s="41"/>
      <c r="K2533" s="26" t="str">
        <f>_xlfn.IFNA(VLOOKUP(E2533,الاوردرات!$B$1:$C$600,2,0),"")</f>
        <v/>
      </c>
      <c r="L2533" s="52"/>
      <c r="N2533" s="21" t="str">
        <f t="shared" si="79"/>
        <v/>
      </c>
      <c r="O2533" s="22" t="str">
        <f>_xlfn.IFNA((VLOOKUP(F2533,help!$C$2:$F$12,4,0))*(N2533*24),"")</f>
        <v/>
      </c>
      <c r="AP2533" s="17">
        <f t="shared" si="80"/>
        <v>0</v>
      </c>
    </row>
    <row r="2534" spans="2:42" ht="33" x14ac:dyDescent="0.25">
      <c r="B2534" s="13">
        <f>COUNTIFS($E$3:E2534,'تقرير منتج تام'!$E$4)</f>
        <v>8</v>
      </c>
      <c r="C2534" s="37"/>
      <c r="D2534" s="37"/>
      <c r="E2534" s="37"/>
      <c r="F2534" s="39"/>
      <c r="G2534" s="40"/>
      <c r="H2534" s="40"/>
      <c r="I2534" s="41"/>
      <c r="J2534" s="41"/>
      <c r="K2534" s="26" t="str">
        <f>_xlfn.IFNA(VLOOKUP(E2534,الاوردرات!$B$1:$C$600,2,0),"")</f>
        <v/>
      </c>
      <c r="L2534" s="52"/>
      <c r="N2534" s="21" t="str">
        <f t="shared" si="79"/>
        <v/>
      </c>
      <c r="O2534" s="22" t="str">
        <f>_xlfn.IFNA((VLOOKUP(F2534,help!$C$2:$F$12,4,0))*(N2534*24),"")</f>
        <v/>
      </c>
      <c r="AP2534" s="17">
        <f t="shared" si="80"/>
        <v>0</v>
      </c>
    </row>
    <row r="2535" spans="2:42" ht="33" x14ac:dyDescent="0.25">
      <c r="B2535" s="13">
        <f>COUNTIFS($E$3:E2535,'تقرير منتج تام'!$E$4)</f>
        <v>8</v>
      </c>
      <c r="C2535" s="37"/>
      <c r="D2535" s="37"/>
      <c r="E2535" s="37"/>
      <c r="F2535" s="39"/>
      <c r="G2535" s="40"/>
      <c r="H2535" s="40"/>
      <c r="I2535" s="41"/>
      <c r="J2535" s="41"/>
      <c r="K2535" s="26" t="str">
        <f>_xlfn.IFNA(VLOOKUP(E2535,الاوردرات!$B$1:$C$600,2,0),"")</f>
        <v/>
      </c>
      <c r="L2535" s="52"/>
      <c r="N2535" s="21" t="str">
        <f t="shared" si="79"/>
        <v/>
      </c>
      <c r="O2535" s="22" t="str">
        <f>_xlfn.IFNA((VLOOKUP(F2535,help!$C$2:$F$12,4,0))*(N2535*24),"")</f>
        <v/>
      </c>
      <c r="AP2535" s="17">
        <f t="shared" si="80"/>
        <v>0</v>
      </c>
    </row>
    <row r="2536" spans="2:42" ht="33" x14ac:dyDescent="0.25">
      <c r="B2536" s="13">
        <f>COUNTIFS($E$3:E2536,'تقرير منتج تام'!$E$4)</f>
        <v>8</v>
      </c>
      <c r="C2536" s="37"/>
      <c r="D2536" s="37"/>
      <c r="E2536" s="37"/>
      <c r="F2536" s="39"/>
      <c r="G2536" s="40"/>
      <c r="H2536" s="40"/>
      <c r="I2536" s="41"/>
      <c r="J2536" s="41"/>
      <c r="K2536" s="26" t="str">
        <f>_xlfn.IFNA(VLOOKUP(E2536,الاوردرات!$B$1:$C$600,2,0),"")</f>
        <v/>
      </c>
      <c r="L2536" s="52"/>
      <c r="N2536" s="21" t="str">
        <f t="shared" si="79"/>
        <v/>
      </c>
      <c r="O2536" s="22" t="str">
        <f>_xlfn.IFNA((VLOOKUP(F2536,help!$C$2:$F$12,4,0))*(N2536*24),"")</f>
        <v/>
      </c>
      <c r="AP2536" s="17">
        <f t="shared" si="80"/>
        <v>0</v>
      </c>
    </row>
    <row r="2537" spans="2:42" ht="33" x14ac:dyDescent="0.25">
      <c r="B2537" s="13">
        <f>COUNTIFS($E$3:E2537,'تقرير منتج تام'!$E$4)</f>
        <v>8</v>
      </c>
      <c r="C2537" s="37"/>
      <c r="D2537" s="37"/>
      <c r="E2537" s="37"/>
      <c r="F2537" s="39"/>
      <c r="G2537" s="40"/>
      <c r="H2537" s="40"/>
      <c r="I2537" s="41"/>
      <c r="J2537" s="41"/>
      <c r="K2537" s="26" t="str">
        <f>_xlfn.IFNA(VLOOKUP(E2537,الاوردرات!$B$1:$C$600,2,0),"")</f>
        <v/>
      </c>
      <c r="L2537" s="52"/>
      <c r="N2537" s="21" t="str">
        <f t="shared" si="79"/>
        <v/>
      </c>
      <c r="O2537" s="22" t="str">
        <f>_xlfn.IFNA((VLOOKUP(F2537,help!$C$2:$F$12,4,0))*(N2537*24),"")</f>
        <v/>
      </c>
      <c r="AP2537" s="17">
        <f t="shared" si="80"/>
        <v>0</v>
      </c>
    </row>
    <row r="2538" spans="2:42" ht="33" x14ac:dyDescent="0.25">
      <c r="B2538" s="13">
        <f>COUNTIFS($E$3:E2538,'تقرير منتج تام'!$E$4)</f>
        <v>8</v>
      </c>
      <c r="C2538" s="37"/>
      <c r="D2538" s="37"/>
      <c r="E2538" s="37"/>
      <c r="F2538" s="39"/>
      <c r="G2538" s="40"/>
      <c r="H2538" s="40"/>
      <c r="I2538" s="41"/>
      <c r="J2538" s="41"/>
      <c r="K2538" s="26" t="str">
        <f>_xlfn.IFNA(VLOOKUP(E2538,الاوردرات!$B$1:$C$600,2,0),"")</f>
        <v/>
      </c>
      <c r="L2538" s="52"/>
      <c r="N2538" s="21" t="str">
        <f t="shared" si="79"/>
        <v/>
      </c>
      <c r="O2538" s="22" t="str">
        <f>_xlfn.IFNA((VLOOKUP(F2538,help!$C$2:$F$12,4,0))*(N2538*24),"")</f>
        <v/>
      </c>
      <c r="AP2538" s="17">
        <f t="shared" si="80"/>
        <v>0</v>
      </c>
    </row>
    <row r="2539" spans="2:42" ht="33" x14ac:dyDescent="0.25">
      <c r="B2539" s="13">
        <f>COUNTIFS($E$3:E2539,'تقرير منتج تام'!$E$4)</f>
        <v>8</v>
      </c>
      <c r="C2539" s="37"/>
      <c r="D2539" s="37"/>
      <c r="E2539" s="37"/>
      <c r="F2539" s="39"/>
      <c r="G2539" s="40"/>
      <c r="H2539" s="40"/>
      <c r="I2539" s="41"/>
      <c r="J2539" s="41"/>
      <c r="K2539" s="26" t="str">
        <f>_xlfn.IFNA(VLOOKUP(E2539,الاوردرات!$B$1:$C$600,2,0),"")</f>
        <v/>
      </c>
      <c r="L2539" s="52"/>
      <c r="N2539" s="21" t="str">
        <f t="shared" si="79"/>
        <v/>
      </c>
      <c r="O2539" s="22" t="str">
        <f>_xlfn.IFNA((VLOOKUP(F2539,help!$C$2:$F$12,4,0))*(N2539*24),"")</f>
        <v/>
      </c>
      <c r="AP2539" s="17">
        <f t="shared" si="80"/>
        <v>0</v>
      </c>
    </row>
    <row r="2540" spans="2:42" ht="33" x14ac:dyDescent="0.25">
      <c r="B2540" s="13">
        <f>COUNTIFS($E$3:E2540,'تقرير منتج تام'!$E$4)</f>
        <v>8</v>
      </c>
      <c r="C2540" s="37"/>
      <c r="D2540" s="37"/>
      <c r="E2540" s="37"/>
      <c r="F2540" s="39"/>
      <c r="G2540" s="40"/>
      <c r="H2540" s="40"/>
      <c r="I2540" s="41"/>
      <c r="J2540" s="41"/>
      <c r="K2540" s="26" t="str">
        <f>_xlfn.IFNA(VLOOKUP(E2540,الاوردرات!$B$1:$C$600,2,0),"")</f>
        <v/>
      </c>
      <c r="L2540" s="52"/>
      <c r="N2540" s="21" t="str">
        <f t="shared" si="79"/>
        <v/>
      </c>
      <c r="O2540" s="22" t="str">
        <f>_xlfn.IFNA((VLOOKUP(F2540,help!$C$2:$F$12,4,0))*(N2540*24),"")</f>
        <v/>
      </c>
      <c r="AP2540" s="17">
        <f t="shared" si="80"/>
        <v>0</v>
      </c>
    </row>
    <row r="2541" spans="2:42" ht="33" x14ac:dyDescent="0.25">
      <c r="B2541" s="13">
        <f>COUNTIFS($E$3:E2541,'تقرير منتج تام'!$E$4)</f>
        <v>8</v>
      </c>
      <c r="C2541" s="37"/>
      <c r="D2541" s="37"/>
      <c r="E2541" s="37"/>
      <c r="F2541" s="39"/>
      <c r="G2541" s="40"/>
      <c r="H2541" s="40"/>
      <c r="I2541" s="41"/>
      <c r="J2541" s="41"/>
      <c r="K2541" s="26" t="str">
        <f>_xlfn.IFNA(VLOOKUP(E2541,الاوردرات!$B$1:$C$600,2,0),"")</f>
        <v/>
      </c>
      <c r="L2541" s="52"/>
      <c r="N2541" s="21" t="str">
        <f t="shared" si="79"/>
        <v/>
      </c>
      <c r="O2541" s="22" t="str">
        <f>_xlfn.IFNA((VLOOKUP(F2541,help!$C$2:$F$12,4,0))*(N2541*24),"")</f>
        <v/>
      </c>
      <c r="AP2541" s="17">
        <f t="shared" si="80"/>
        <v>0</v>
      </c>
    </row>
    <row r="2542" spans="2:42" ht="33" x14ac:dyDescent="0.25">
      <c r="B2542" s="13">
        <f>COUNTIFS($E$3:E2542,'تقرير منتج تام'!$E$4)</f>
        <v>8</v>
      </c>
      <c r="C2542" s="37"/>
      <c r="D2542" s="37"/>
      <c r="E2542" s="37"/>
      <c r="F2542" s="39"/>
      <c r="G2542" s="40"/>
      <c r="H2542" s="40"/>
      <c r="I2542" s="41"/>
      <c r="J2542" s="41"/>
      <c r="K2542" s="26" t="str">
        <f>_xlfn.IFNA(VLOOKUP(E2542,الاوردرات!$B$1:$C$600,2,0),"")</f>
        <v/>
      </c>
      <c r="L2542" s="52"/>
      <c r="N2542" s="21" t="str">
        <f t="shared" si="79"/>
        <v/>
      </c>
      <c r="O2542" s="22" t="str">
        <f>_xlfn.IFNA((VLOOKUP(F2542,help!$C$2:$F$12,4,0))*(N2542*24),"")</f>
        <v/>
      </c>
      <c r="AP2542" s="17">
        <f t="shared" si="80"/>
        <v>0</v>
      </c>
    </row>
    <row r="2543" spans="2:42" ht="33" x14ac:dyDescent="0.25">
      <c r="B2543" s="13">
        <f>COUNTIFS($E$3:E2543,'تقرير منتج تام'!$E$4)</f>
        <v>8</v>
      </c>
      <c r="C2543" s="37"/>
      <c r="D2543" s="37"/>
      <c r="E2543" s="37"/>
      <c r="F2543" s="39"/>
      <c r="G2543" s="40"/>
      <c r="H2543" s="40"/>
      <c r="I2543" s="41"/>
      <c r="J2543" s="41"/>
      <c r="K2543" s="26" t="str">
        <f>_xlfn.IFNA(VLOOKUP(E2543,الاوردرات!$B$1:$C$600,2,0),"")</f>
        <v/>
      </c>
      <c r="L2543" s="52"/>
      <c r="N2543" s="21" t="str">
        <f t="shared" si="79"/>
        <v/>
      </c>
      <c r="O2543" s="22" t="str">
        <f>_xlfn.IFNA((VLOOKUP(F2543,help!$C$2:$F$12,4,0))*(N2543*24),"")</f>
        <v/>
      </c>
      <c r="AP2543" s="17">
        <f t="shared" si="80"/>
        <v>0</v>
      </c>
    </row>
    <row r="2544" spans="2:42" ht="33" x14ac:dyDescent="0.25">
      <c r="B2544" s="13">
        <f>COUNTIFS($E$3:E2544,'تقرير منتج تام'!$E$4)</f>
        <v>8</v>
      </c>
      <c r="C2544" s="37"/>
      <c r="D2544" s="37"/>
      <c r="E2544" s="37"/>
      <c r="F2544" s="39"/>
      <c r="G2544" s="40"/>
      <c r="H2544" s="40"/>
      <c r="I2544" s="41"/>
      <c r="J2544" s="41"/>
      <c r="K2544" s="26" t="str">
        <f>_xlfn.IFNA(VLOOKUP(E2544,الاوردرات!$B$1:$C$600,2,0),"")</f>
        <v/>
      </c>
      <c r="L2544" s="52"/>
      <c r="N2544" s="21" t="str">
        <f t="shared" si="79"/>
        <v/>
      </c>
      <c r="O2544" s="22" t="str">
        <f>_xlfn.IFNA((VLOOKUP(F2544,help!$C$2:$F$12,4,0))*(N2544*24),"")</f>
        <v/>
      </c>
      <c r="AP2544" s="17">
        <f t="shared" si="80"/>
        <v>0</v>
      </c>
    </row>
    <row r="2545" spans="2:42" ht="33" x14ac:dyDescent="0.25">
      <c r="B2545" s="13">
        <f>COUNTIFS($E$3:E2545,'تقرير منتج تام'!$E$4)</f>
        <v>8</v>
      </c>
      <c r="C2545" s="37"/>
      <c r="D2545" s="37"/>
      <c r="E2545" s="37"/>
      <c r="F2545" s="39"/>
      <c r="G2545" s="40"/>
      <c r="H2545" s="40"/>
      <c r="I2545" s="41"/>
      <c r="J2545" s="41"/>
      <c r="K2545" s="26" t="str">
        <f>_xlfn.IFNA(VLOOKUP(E2545,الاوردرات!$B$1:$C$600,2,0),"")</f>
        <v/>
      </c>
      <c r="L2545" s="52"/>
      <c r="N2545" s="21" t="str">
        <f t="shared" si="79"/>
        <v/>
      </c>
      <c r="O2545" s="22" t="str">
        <f>_xlfn.IFNA((VLOOKUP(F2545,help!$C$2:$F$12,4,0))*(N2545*24),"")</f>
        <v/>
      </c>
      <c r="AP2545" s="17">
        <f t="shared" si="80"/>
        <v>0</v>
      </c>
    </row>
    <row r="2546" spans="2:42" ht="33" x14ac:dyDescent="0.25">
      <c r="B2546" s="13">
        <f>COUNTIFS($E$3:E2546,'تقرير منتج تام'!$E$4)</f>
        <v>8</v>
      </c>
      <c r="C2546" s="37"/>
      <c r="D2546" s="37"/>
      <c r="E2546" s="37"/>
      <c r="F2546" s="39"/>
      <c r="G2546" s="40"/>
      <c r="H2546" s="40"/>
      <c r="I2546" s="41"/>
      <c r="J2546" s="41"/>
      <c r="K2546" s="26" t="str">
        <f>_xlfn.IFNA(VLOOKUP(E2546,الاوردرات!$B$1:$C$600,2,0),"")</f>
        <v/>
      </c>
      <c r="L2546" s="52"/>
      <c r="N2546" s="21" t="str">
        <f t="shared" si="79"/>
        <v/>
      </c>
      <c r="O2546" s="22" t="str">
        <f>_xlfn.IFNA((VLOOKUP(F2546,help!$C$2:$F$12,4,0))*(N2546*24),"")</f>
        <v/>
      </c>
      <c r="AP2546" s="17">
        <f t="shared" si="80"/>
        <v>0</v>
      </c>
    </row>
    <row r="2547" spans="2:42" ht="33" x14ac:dyDescent="0.25">
      <c r="B2547" s="13">
        <f>COUNTIFS($E$3:E2547,'تقرير منتج تام'!$E$4)</f>
        <v>8</v>
      </c>
      <c r="C2547" s="37"/>
      <c r="D2547" s="37"/>
      <c r="E2547" s="37"/>
      <c r="F2547" s="39"/>
      <c r="G2547" s="40"/>
      <c r="H2547" s="40"/>
      <c r="I2547" s="41"/>
      <c r="J2547" s="41"/>
      <c r="K2547" s="26" t="str">
        <f>_xlfn.IFNA(VLOOKUP(E2547,الاوردرات!$B$1:$C$600,2,0),"")</f>
        <v/>
      </c>
      <c r="L2547" s="52"/>
      <c r="N2547" s="21" t="str">
        <f t="shared" si="79"/>
        <v/>
      </c>
      <c r="O2547" s="22" t="str">
        <f>_xlfn.IFNA((VLOOKUP(F2547,help!$C$2:$F$12,4,0))*(N2547*24),"")</f>
        <v/>
      </c>
      <c r="AP2547" s="17">
        <f t="shared" si="80"/>
        <v>0</v>
      </c>
    </row>
    <row r="2548" spans="2:42" ht="33" x14ac:dyDescent="0.25">
      <c r="B2548" s="13">
        <f>COUNTIFS($E$3:E2548,'تقرير منتج تام'!$E$4)</f>
        <v>8</v>
      </c>
      <c r="C2548" s="37"/>
      <c r="D2548" s="37"/>
      <c r="E2548" s="37"/>
      <c r="F2548" s="39"/>
      <c r="G2548" s="40"/>
      <c r="H2548" s="40"/>
      <c r="I2548" s="41"/>
      <c r="J2548" s="41"/>
      <c r="K2548" s="26" t="str">
        <f>_xlfn.IFNA(VLOOKUP(E2548,الاوردرات!$B$1:$C$600,2,0),"")</f>
        <v/>
      </c>
      <c r="L2548" s="52"/>
      <c r="N2548" s="21" t="str">
        <f t="shared" si="79"/>
        <v/>
      </c>
      <c r="O2548" s="22" t="str">
        <f>_xlfn.IFNA((VLOOKUP(F2548,help!$C$2:$F$12,4,0))*(N2548*24),"")</f>
        <v/>
      </c>
      <c r="AP2548" s="17">
        <f t="shared" si="80"/>
        <v>0</v>
      </c>
    </row>
    <row r="2549" spans="2:42" ht="33" x14ac:dyDescent="0.25">
      <c r="B2549" s="13">
        <f>COUNTIFS($E$3:E2549,'تقرير منتج تام'!$E$4)</f>
        <v>8</v>
      </c>
      <c r="C2549" s="37"/>
      <c r="D2549" s="37"/>
      <c r="E2549" s="37"/>
      <c r="F2549" s="39"/>
      <c r="G2549" s="40"/>
      <c r="H2549" s="40"/>
      <c r="I2549" s="41"/>
      <c r="J2549" s="41"/>
      <c r="K2549" s="26" t="str">
        <f>_xlfn.IFNA(VLOOKUP(E2549,الاوردرات!$B$1:$C$600,2,0),"")</f>
        <v/>
      </c>
      <c r="L2549" s="52"/>
      <c r="N2549" s="21" t="str">
        <f t="shared" si="79"/>
        <v/>
      </c>
      <c r="O2549" s="22" t="str">
        <f>_xlfn.IFNA((VLOOKUP(F2549,help!$C$2:$F$12,4,0))*(N2549*24),"")</f>
        <v/>
      </c>
      <c r="AP2549" s="17">
        <f t="shared" si="80"/>
        <v>0</v>
      </c>
    </row>
    <row r="2550" spans="2:42" ht="33" x14ac:dyDescent="0.25">
      <c r="B2550" s="13">
        <f>COUNTIFS($E$3:E2550,'تقرير منتج تام'!$E$4)</f>
        <v>8</v>
      </c>
      <c r="C2550" s="37"/>
      <c r="D2550" s="37"/>
      <c r="E2550" s="37"/>
      <c r="F2550" s="39"/>
      <c r="G2550" s="40"/>
      <c r="H2550" s="40"/>
      <c r="I2550" s="41"/>
      <c r="J2550" s="41"/>
      <c r="K2550" s="26" t="str">
        <f>_xlfn.IFNA(VLOOKUP(E2550,الاوردرات!$B$1:$C$600,2,0),"")</f>
        <v/>
      </c>
      <c r="L2550" s="52"/>
      <c r="N2550" s="21" t="str">
        <f t="shared" si="79"/>
        <v/>
      </c>
      <c r="O2550" s="22" t="str">
        <f>_xlfn.IFNA((VLOOKUP(F2550,help!$C$2:$F$12,4,0))*(N2550*24),"")</f>
        <v/>
      </c>
      <c r="AP2550" s="17">
        <f t="shared" si="80"/>
        <v>0</v>
      </c>
    </row>
    <row r="2551" spans="2:42" ht="33" x14ac:dyDescent="0.25">
      <c r="B2551" s="13">
        <f>COUNTIFS($E$3:E2551,'تقرير منتج تام'!$E$4)</f>
        <v>8</v>
      </c>
      <c r="C2551" s="37"/>
      <c r="D2551" s="37"/>
      <c r="E2551" s="37"/>
      <c r="F2551" s="39"/>
      <c r="G2551" s="40"/>
      <c r="H2551" s="40"/>
      <c r="I2551" s="41"/>
      <c r="J2551" s="41"/>
      <c r="K2551" s="26" t="str">
        <f>_xlfn.IFNA(VLOOKUP(E2551,الاوردرات!$B$1:$C$600,2,0),"")</f>
        <v/>
      </c>
      <c r="L2551" s="52"/>
      <c r="N2551" s="21" t="str">
        <f t="shared" ref="N2551:N2614" si="81">IF(I2551&lt;&gt;"",J2551-I2551,"")</f>
        <v/>
      </c>
      <c r="O2551" s="22" t="str">
        <f>_xlfn.IFNA((VLOOKUP(F2551,help!$C$2:$F$12,4,0))*(N2551*24),"")</f>
        <v/>
      </c>
      <c r="AP2551" s="17">
        <f t="shared" si="80"/>
        <v>0</v>
      </c>
    </row>
    <row r="2552" spans="2:42" ht="33" x14ac:dyDescent="0.25">
      <c r="B2552" s="13">
        <f>COUNTIFS($E$3:E2552,'تقرير منتج تام'!$E$4)</f>
        <v>8</v>
      </c>
      <c r="C2552" s="37"/>
      <c r="D2552" s="37"/>
      <c r="E2552" s="37"/>
      <c r="F2552" s="39"/>
      <c r="G2552" s="40"/>
      <c r="H2552" s="40"/>
      <c r="I2552" s="41"/>
      <c r="J2552" s="41"/>
      <c r="K2552" s="26" t="str">
        <f>_xlfn.IFNA(VLOOKUP(E2552,الاوردرات!$B$1:$C$600,2,0),"")</f>
        <v/>
      </c>
      <c r="L2552" s="52"/>
      <c r="N2552" s="21" t="str">
        <f t="shared" si="81"/>
        <v/>
      </c>
      <c r="O2552" s="22" t="str">
        <f>_xlfn.IFNA((VLOOKUP(F2552,help!$C$2:$F$12,4,0))*(N2552*24),"")</f>
        <v/>
      </c>
      <c r="AP2552" s="17">
        <f t="shared" si="80"/>
        <v>0</v>
      </c>
    </row>
    <row r="2553" spans="2:42" ht="33" x14ac:dyDescent="0.25">
      <c r="B2553" s="13">
        <f>COUNTIFS($E$3:E2553,'تقرير منتج تام'!$E$4)</f>
        <v>8</v>
      </c>
      <c r="C2553" s="37"/>
      <c r="D2553" s="37"/>
      <c r="E2553" s="37"/>
      <c r="F2553" s="39"/>
      <c r="G2553" s="40"/>
      <c r="H2553" s="40"/>
      <c r="I2553" s="41"/>
      <c r="J2553" s="41"/>
      <c r="K2553" s="26" t="str">
        <f>_xlfn.IFNA(VLOOKUP(E2553,الاوردرات!$B$1:$C$600,2,0),"")</f>
        <v/>
      </c>
      <c r="L2553" s="52"/>
      <c r="N2553" s="21" t="str">
        <f t="shared" si="81"/>
        <v/>
      </c>
      <c r="O2553" s="22" t="str">
        <f>_xlfn.IFNA((VLOOKUP(F2553,help!$C$2:$F$12,4,0))*(N2553*24),"")</f>
        <v/>
      </c>
      <c r="AP2553" s="17">
        <f t="shared" si="80"/>
        <v>0</v>
      </c>
    </row>
    <row r="2554" spans="2:42" ht="33" x14ac:dyDescent="0.25">
      <c r="B2554" s="13">
        <f>COUNTIFS($E$3:E2554,'تقرير منتج تام'!$E$4)</f>
        <v>8</v>
      </c>
      <c r="C2554" s="37"/>
      <c r="D2554" s="37"/>
      <c r="E2554" s="37"/>
      <c r="F2554" s="39"/>
      <c r="G2554" s="40"/>
      <c r="H2554" s="40"/>
      <c r="I2554" s="41"/>
      <c r="J2554" s="41"/>
      <c r="K2554" s="26" t="str">
        <f>_xlfn.IFNA(VLOOKUP(E2554,الاوردرات!$B$1:$C$600,2,0),"")</f>
        <v/>
      </c>
      <c r="L2554" s="52"/>
      <c r="N2554" s="21" t="str">
        <f t="shared" si="81"/>
        <v/>
      </c>
      <c r="O2554" s="22" t="str">
        <f>_xlfn.IFNA((VLOOKUP(F2554,help!$C$2:$F$12,4,0))*(N2554*24),"")</f>
        <v/>
      </c>
      <c r="AP2554" s="17">
        <f t="shared" si="80"/>
        <v>0</v>
      </c>
    </row>
    <row r="2555" spans="2:42" ht="33" x14ac:dyDescent="0.25">
      <c r="B2555" s="13">
        <f>COUNTIFS($E$3:E2555,'تقرير منتج تام'!$E$4)</f>
        <v>8</v>
      </c>
      <c r="C2555" s="37"/>
      <c r="D2555" s="37"/>
      <c r="E2555" s="37"/>
      <c r="F2555" s="39"/>
      <c r="G2555" s="40"/>
      <c r="H2555" s="40"/>
      <c r="I2555" s="41"/>
      <c r="J2555" s="41"/>
      <c r="K2555" s="26" t="str">
        <f>_xlfn.IFNA(VLOOKUP(E2555,الاوردرات!$B$1:$C$600,2,0),"")</f>
        <v/>
      </c>
      <c r="L2555" s="52"/>
      <c r="N2555" s="21" t="str">
        <f t="shared" si="81"/>
        <v/>
      </c>
      <c r="O2555" s="22" t="str">
        <f>_xlfn.IFNA((VLOOKUP(F2555,help!$C$2:$F$12,4,0))*(N2555*24),"")</f>
        <v/>
      </c>
      <c r="AP2555" s="17">
        <f t="shared" si="80"/>
        <v>0</v>
      </c>
    </row>
    <row r="2556" spans="2:42" ht="33" x14ac:dyDescent="0.25">
      <c r="B2556" s="13">
        <f>COUNTIFS($E$3:E2556,'تقرير منتج تام'!$E$4)</f>
        <v>8</v>
      </c>
      <c r="C2556" s="37"/>
      <c r="D2556" s="37"/>
      <c r="E2556" s="37"/>
      <c r="F2556" s="39"/>
      <c r="G2556" s="40"/>
      <c r="H2556" s="40"/>
      <c r="I2556" s="41"/>
      <c r="J2556" s="41"/>
      <c r="K2556" s="26" t="str">
        <f>_xlfn.IFNA(VLOOKUP(E2556,الاوردرات!$B$1:$C$600,2,0),"")</f>
        <v/>
      </c>
      <c r="L2556" s="52"/>
      <c r="N2556" s="21" t="str">
        <f t="shared" si="81"/>
        <v/>
      </c>
      <c r="O2556" s="22" t="str">
        <f>_xlfn.IFNA((VLOOKUP(F2556,help!$C$2:$F$12,4,0))*(N2556*24),"")</f>
        <v/>
      </c>
      <c r="AP2556" s="17">
        <f t="shared" si="80"/>
        <v>0</v>
      </c>
    </row>
    <row r="2557" spans="2:42" ht="33" x14ac:dyDescent="0.25">
      <c r="B2557" s="13">
        <f>COUNTIFS($E$3:E2557,'تقرير منتج تام'!$E$4)</f>
        <v>8</v>
      </c>
      <c r="C2557" s="37"/>
      <c r="D2557" s="37"/>
      <c r="E2557" s="37"/>
      <c r="F2557" s="39"/>
      <c r="G2557" s="40"/>
      <c r="H2557" s="40"/>
      <c r="I2557" s="41"/>
      <c r="J2557" s="41"/>
      <c r="K2557" s="26" t="str">
        <f>_xlfn.IFNA(VLOOKUP(E2557,الاوردرات!$B$1:$C$600,2,0),"")</f>
        <v/>
      </c>
      <c r="L2557" s="52"/>
      <c r="N2557" s="21" t="str">
        <f t="shared" si="81"/>
        <v/>
      </c>
      <c r="O2557" s="22" t="str">
        <f>_xlfn.IFNA((VLOOKUP(F2557,help!$C$2:$F$12,4,0))*(N2557*24),"")</f>
        <v/>
      </c>
      <c r="AP2557" s="17">
        <f t="shared" si="80"/>
        <v>0</v>
      </c>
    </row>
    <row r="2558" spans="2:42" ht="33" x14ac:dyDescent="0.25">
      <c r="B2558" s="13">
        <f>COUNTIFS($E$3:E2558,'تقرير منتج تام'!$E$4)</f>
        <v>8</v>
      </c>
      <c r="C2558" s="37"/>
      <c r="D2558" s="37"/>
      <c r="E2558" s="37"/>
      <c r="F2558" s="39"/>
      <c r="G2558" s="40"/>
      <c r="H2558" s="40"/>
      <c r="I2558" s="41"/>
      <c r="J2558" s="41"/>
      <c r="K2558" s="26" t="str">
        <f>_xlfn.IFNA(VLOOKUP(E2558,الاوردرات!$B$1:$C$600,2,0),"")</f>
        <v/>
      </c>
      <c r="L2558" s="52"/>
      <c r="N2558" s="21" t="str">
        <f t="shared" si="81"/>
        <v/>
      </c>
      <c r="O2558" s="22" t="str">
        <f>_xlfn.IFNA((VLOOKUP(F2558,help!$C$2:$F$12,4,0))*(N2558*24),"")</f>
        <v/>
      </c>
      <c r="AP2558" s="17">
        <f t="shared" si="80"/>
        <v>0</v>
      </c>
    </row>
    <row r="2559" spans="2:42" ht="33" x14ac:dyDescent="0.25">
      <c r="B2559" s="13">
        <f>COUNTIFS($E$3:E2559,'تقرير منتج تام'!$E$4)</f>
        <v>8</v>
      </c>
      <c r="C2559" s="37"/>
      <c r="D2559" s="37"/>
      <c r="E2559" s="37"/>
      <c r="F2559" s="39"/>
      <c r="G2559" s="40"/>
      <c r="H2559" s="40"/>
      <c r="I2559" s="41"/>
      <c r="J2559" s="41"/>
      <c r="K2559" s="26" t="str">
        <f>_xlfn.IFNA(VLOOKUP(E2559,الاوردرات!$B$1:$C$600,2,0),"")</f>
        <v/>
      </c>
      <c r="L2559" s="52"/>
      <c r="N2559" s="21" t="str">
        <f t="shared" si="81"/>
        <v/>
      </c>
      <c r="O2559" s="22" t="str">
        <f>_xlfn.IFNA((VLOOKUP(F2559,help!$C$2:$F$12,4,0))*(N2559*24),"")</f>
        <v/>
      </c>
      <c r="AP2559" s="17">
        <f t="shared" si="80"/>
        <v>0</v>
      </c>
    </row>
    <row r="2560" spans="2:42" ht="33" x14ac:dyDescent="0.25">
      <c r="B2560" s="13">
        <f>COUNTIFS($E$3:E2560,'تقرير منتج تام'!$E$4)</f>
        <v>8</v>
      </c>
      <c r="C2560" s="37"/>
      <c r="D2560" s="37"/>
      <c r="E2560" s="37"/>
      <c r="F2560" s="39"/>
      <c r="G2560" s="40"/>
      <c r="H2560" s="40"/>
      <c r="I2560" s="41"/>
      <c r="J2560" s="41"/>
      <c r="K2560" s="26" t="str">
        <f>_xlfn.IFNA(VLOOKUP(E2560,الاوردرات!$B$1:$C$600,2,0),"")</f>
        <v/>
      </c>
      <c r="L2560" s="52"/>
      <c r="N2560" s="21" t="str">
        <f t="shared" si="81"/>
        <v/>
      </c>
      <c r="O2560" s="22" t="str">
        <f>_xlfn.IFNA((VLOOKUP(F2560,help!$C$2:$F$12,4,0))*(N2560*24),"")</f>
        <v/>
      </c>
      <c r="AP2560" s="17">
        <f t="shared" si="80"/>
        <v>0</v>
      </c>
    </row>
    <row r="2561" spans="2:42" ht="33" x14ac:dyDescent="0.25">
      <c r="B2561" s="13">
        <f>COUNTIFS($E$3:E2561,'تقرير منتج تام'!$E$4)</f>
        <v>8</v>
      </c>
      <c r="C2561" s="37"/>
      <c r="D2561" s="37"/>
      <c r="E2561" s="37"/>
      <c r="F2561" s="39"/>
      <c r="G2561" s="40"/>
      <c r="H2561" s="40"/>
      <c r="I2561" s="41"/>
      <c r="J2561" s="41"/>
      <c r="K2561" s="26" t="str">
        <f>_xlfn.IFNA(VLOOKUP(E2561,الاوردرات!$B$1:$C$600,2,0),"")</f>
        <v/>
      </c>
      <c r="L2561" s="52"/>
      <c r="N2561" s="21" t="str">
        <f t="shared" si="81"/>
        <v/>
      </c>
      <c r="O2561" s="22" t="str">
        <f>_xlfn.IFNA((VLOOKUP(F2561,help!$C$2:$F$12,4,0))*(N2561*24),"")</f>
        <v/>
      </c>
      <c r="AP2561" s="17">
        <f t="shared" si="80"/>
        <v>0</v>
      </c>
    </row>
    <row r="2562" spans="2:42" ht="33" x14ac:dyDescent="0.25">
      <c r="B2562" s="13">
        <f>COUNTIFS($E$3:E2562,'تقرير منتج تام'!$E$4)</f>
        <v>8</v>
      </c>
      <c r="C2562" s="37"/>
      <c r="D2562" s="37"/>
      <c r="E2562" s="37"/>
      <c r="F2562" s="39"/>
      <c r="G2562" s="40"/>
      <c r="H2562" s="40"/>
      <c r="I2562" s="41"/>
      <c r="J2562" s="41"/>
      <c r="K2562" s="26" t="str">
        <f>_xlfn.IFNA(VLOOKUP(E2562,الاوردرات!$B$1:$C$600,2,0),"")</f>
        <v/>
      </c>
      <c r="L2562" s="52"/>
      <c r="N2562" s="21" t="str">
        <f t="shared" si="81"/>
        <v/>
      </c>
      <c r="O2562" s="22" t="str">
        <f>_xlfn.IFNA((VLOOKUP(F2562,help!$C$2:$F$12,4,0))*(N2562*24),"")</f>
        <v/>
      </c>
      <c r="AP2562" s="17">
        <f t="shared" si="80"/>
        <v>0</v>
      </c>
    </row>
    <row r="2563" spans="2:42" ht="33" x14ac:dyDescent="0.25">
      <c r="B2563" s="13">
        <f>COUNTIFS($E$3:E2563,'تقرير منتج تام'!$E$4)</f>
        <v>8</v>
      </c>
      <c r="C2563" s="37"/>
      <c r="D2563" s="37"/>
      <c r="E2563" s="37"/>
      <c r="F2563" s="39"/>
      <c r="G2563" s="40"/>
      <c r="H2563" s="40"/>
      <c r="I2563" s="41"/>
      <c r="J2563" s="41"/>
      <c r="K2563" s="26" t="str">
        <f>_xlfn.IFNA(VLOOKUP(E2563,الاوردرات!$B$1:$C$600,2,0),"")</f>
        <v/>
      </c>
      <c r="L2563" s="52"/>
      <c r="N2563" s="21" t="str">
        <f t="shared" si="81"/>
        <v/>
      </c>
      <c r="O2563" s="22" t="str">
        <f>_xlfn.IFNA((VLOOKUP(F2563,help!$C$2:$F$12,4,0))*(N2563*24),"")</f>
        <v/>
      </c>
      <c r="AP2563" s="17">
        <f t="shared" si="80"/>
        <v>0</v>
      </c>
    </row>
    <row r="2564" spans="2:42" ht="33" x14ac:dyDescent="0.25">
      <c r="B2564" s="13">
        <f>COUNTIFS($E$3:E2564,'تقرير منتج تام'!$E$4)</f>
        <v>8</v>
      </c>
      <c r="C2564" s="37"/>
      <c r="D2564" s="37"/>
      <c r="E2564" s="37"/>
      <c r="F2564" s="39"/>
      <c r="G2564" s="40"/>
      <c r="H2564" s="40"/>
      <c r="I2564" s="41"/>
      <c r="J2564" s="41"/>
      <c r="K2564" s="26" t="str">
        <f>_xlfn.IFNA(VLOOKUP(E2564,الاوردرات!$B$1:$C$600,2,0),"")</f>
        <v/>
      </c>
      <c r="L2564" s="52"/>
      <c r="N2564" s="21" t="str">
        <f t="shared" si="81"/>
        <v/>
      </c>
      <c r="O2564" s="22" t="str">
        <f>_xlfn.IFNA((VLOOKUP(F2564,help!$C$2:$F$12,4,0))*(N2564*24),"")</f>
        <v/>
      </c>
      <c r="AP2564" s="17">
        <f t="shared" ref="AP2564:AP2627" si="82">D2564</f>
        <v>0</v>
      </c>
    </row>
    <row r="2565" spans="2:42" ht="33" x14ac:dyDescent="0.25">
      <c r="B2565" s="13">
        <f>COUNTIFS($E$3:E2565,'تقرير منتج تام'!$E$4)</f>
        <v>8</v>
      </c>
      <c r="C2565" s="37"/>
      <c r="D2565" s="37"/>
      <c r="E2565" s="37"/>
      <c r="F2565" s="39"/>
      <c r="G2565" s="40"/>
      <c r="H2565" s="40"/>
      <c r="I2565" s="41"/>
      <c r="J2565" s="41"/>
      <c r="K2565" s="26" t="str">
        <f>_xlfn.IFNA(VLOOKUP(E2565,الاوردرات!$B$1:$C$600,2,0),"")</f>
        <v/>
      </c>
      <c r="L2565" s="52"/>
      <c r="N2565" s="21" t="str">
        <f t="shared" si="81"/>
        <v/>
      </c>
      <c r="O2565" s="22" t="str">
        <f>_xlfn.IFNA((VLOOKUP(F2565,help!$C$2:$F$12,4,0))*(N2565*24),"")</f>
        <v/>
      </c>
      <c r="AP2565" s="17">
        <f t="shared" si="82"/>
        <v>0</v>
      </c>
    </row>
    <row r="2566" spans="2:42" ht="33" x14ac:dyDescent="0.25">
      <c r="B2566" s="13">
        <f>COUNTIFS($E$3:E2566,'تقرير منتج تام'!$E$4)</f>
        <v>8</v>
      </c>
      <c r="C2566" s="37"/>
      <c r="D2566" s="37"/>
      <c r="E2566" s="37"/>
      <c r="F2566" s="39"/>
      <c r="G2566" s="40"/>
      <c r="H2566" s="40"/>
      <c r="I2566" s="41"/>
      <c r="J2566" s="41"/>
      <c r="K2566" s="26" t="str">
        <f>_xlfn.IFNA(VLOOKUP(E2566,الاوردرات!$B$1:$C$600,2,0),"")</f>
        <v/>
      </c>
      <c r="L2566" s="52"/>
      <c r="N2566" s="21" t="str">
        <f t="shared" si="81"/>
        <v/>
      </c>
      <c r="O2566" s="22" t="str">
        <f>_xlfn.IFNA((VLOOKUP(F2566,help!$C$2:$F$12,4,0))*(N2566*24),"")</f>
        <v/>
      </c>
      <c r="AP2566" s="17">
        <f t="shared" si="82"/>
        <v>0</v>
      </c>
    </row>
    <row r="2567" spans="2:42" ht="33" x14ac:dyDescent="0.25">
      <c r="B2567" s="13">
        <f>COUNTIFS($E$3:E2567,'تقرير منتج تام'!$E$4)</f>
        <v>8</v>
      </c>
      <c r="C2567" s="37"/>
      <c r="D2567" s="37"/>
      <c r="E2567" s="37"/>
      <c r="F2567" s="39"/>
      <c r="G2567" s="40"/>
      <c r="H2567" s="40"/>
      <c r="I2567" s="41"/>
      <c r="J2567" s="41"/>
      <c r="K2567" s="26" t="str">
        <f>_xlfn.IFNA(VLOOKUP(E2567,الاوردرات!$B$1:$C$600,2,0),"")</f>
        <v/>
      </c>
      <c r="L2567" s="52"/>
      <c r="N2567" s="21" t="str">
        <f t="shared" si="81"/>
        <v/>
      </c>
      <c r="O2567" s="22" t="str">
        <f>_xlfn.IFNA((VLOOKUP(F2567,help!$C$2:$F$12,4,0))*(N2567*24),"")</f>
        <v/>
      </c>
      <c r="AP2567" s="17">
        <f t="shared" si="82"/>
        <v>0</v>
      </c>
    </row>
    <row r="2568" spans="2:42" ht="33" x14ac:dyDescent="0.25">
      <c r="B2568" s="13">
        <f>COUNTIFS($E$3:E2568,'تقرير منتج تام'!$E$4)</f>
        <v>8</v>
      </c>
      <c r="C2568" s="37"/>
      <c r="D2568" s="37"/>
      <c r="E2568" s="37"/>
      <c r="F2568" s="39"/>
      <c r="G2568" s="40"/>
      <c r="H2568" s="40"/>
      <c r="I2568" s="41"/>
      <c r="J2568" s="41"/>
      <c r="K2568" s="26" t="str">
        <f>_xlfn.IFNA(VLOOKUP(E2568,الاوردرات!$B$1:$C$600,2,0),"")</f>
        <v/>
      </c>
      <c r="L2568" s="52"/>
      <c r="N2568" s="21" t="str">
        <f t="shared" si="81"/>
        <v/>
      </c>
      <c r="O2568" s="22" t="str">
        <f>_xlfn.IFNA((VLOOKUP(F2568,help!$C$2:$F$12,4,0))*(N2568*24),"")</f>
        <v/>
      </c>
      <c r="AP2568" s="17">
        <f t="shared" si="82"/>
        <v>0</v>
      </c>
    </row>
    <row r="2569" spans="2:42" ht="33" x14ac:dyDescent="0.25">
      <c r="B2569" s="13">
        <f>COUNTIFS($E$3:E2569,'تقرير منتج تام'!$E$4)</f>
        <v>8</v>
      </c>
      <c r="C2569" s="37"/>
      <c r="D2569" s="37"/>
      <c r="E2569" s="37"/>
      <c r="F2569" s="39"/>
      <c r="G2569" s="40"/>
      <c r="H2569" s="40"/>
      <c r="I2569" s="41"/>
      <c r="J2569" s="41"/>
      <c r="K2569" s="26" t="str">
        <f>_xlfn.IFNA(VLOOKUP(E2569,الاوردرات!$B$1:$C$600,2,0),"")</f>
        <v/>
      </c>
      <c r="L2569" s="52"/>
      <c r="N2569" s="21" t="str">
        <f t="shared" si="81"/>
        <v/>
      </c>
      <c r="O2569" s="22" t="str">
        <f>_xlfn.IFNA((VLOOKUP(F2569,help!$C$2:$F$12,4,0))*(N2569*24),"")</f>
        <v/>
      </c>
      <c r="AP2569" s="17">
        <f t="shared" si="82"/>
        <v>0</v>
      </c>
    </row>
    <row r="2570" spans="2:42" ht="33" x14ac:dyDescent="0.25">
      <c r="B2570" s="13">
        <f>COUNTIFS($E$3:E2570,'تقرير منتج تام'!$E$4)</f>
        <v>8</v>
      </c>
      <c r="C2570" s="37"/>
      <c r="D2570" s="37"/>
      <c r="E2570" s="37"/>
      <c r="F2570" s="39"/>
      <c r="G2570" s="40"/>
      <c r="H2570" s="40"/>
      <c r="I2570" s="41"/>
      <c r="J2570" s="41"/>
      <c r="K2570" s="26" t="str">
        <f>_xlfn.IFNA(VLOOKUP(E2570,الاوردرات!$B$1:$C$600,2,0),"")</f>
        <v/>
      </c>
      <c r="L2570" s="52"/>
      <c r="N2570" s="21" t="str">
        <f t="shared" si="81"/>
        <v/>
      </c>
      <c r="O2570" s="22" t="str">
        <f>_xlfn.IFNA((VLOOKUP(F2570,help!$C$2:$F$12,4,0))*(N2570*24),"")</f>
        <v/>
      </c>
      <c r="AP2570" s="17">
        <f t="shared" si="82"/>
        <v>0</v>
      </c>
    </row>
    <row r="2571" spans="2:42" ht="33" x14ac:dyDescent="0.25">
      <c r="B2571" s="13">
        <f>COUNTIFS($E$3:E2571,'تقرير منتج تام'!$E$4)</f>
        <v>8</v>
      </c>
      <c r="C2571" s="37"/>
      <c r="D2571" s="37"/>
      <c r="E2571" s="37"/>
      <c r="F2571" s="39"/>
      <c r="G2571" s="40"/>
      <c r="H2571" s="40"/>
      <c r="I2571" s="41"/>
      <c r="J2571" s="41"/>
      <c r="K2571" s="26" t="str">
        <f>_xlfn.IFNA(VLOOKUP(E2571,الاوردرات!$B$1:$C$600,2,0),"")</f>
        <v/>
      </c>
      <c r="L2571" s="52"/>
      <c r="N2571" s="21" t="str">
        <f t="shared" si="81"/>
        <v/>
      </c>
      <c r="O2571" s="22" t="str">
        <f>_xlfn.IFNA((VLOOKUP(F2571,help!$C$2:$F$12,4,0))*(N2571*24),"")</f>
        <v/>
      </c>
      <c r="AP2571" s="17">
        <f t="shared" si="82"/>
        <v>0</v>
      </c>
    </row>
    <row r="2572" spans="2:42" ht="33" x14ac:dyDescent="0.25">
      <c r="B2572" s="13">
        <f>COUNTIFS($E$3:E2572,'تقرير منتج تام'!$E$4)</f>
        <v>8</v>
      </c>
      <c r="C2572" s="37"/>
      <c r="D2572" s="37"/>
      <c r="E2572" s="37"/>
      <c r="F2572" s="39"/>
      <c r="G2572" s="40"/>
      <c r="H2572" s="40"/>
      <c r="I2572" s="41"/>
      <c r="J2572" s="41"/>
      <c r="K2572" s="26" t="str">
        <f>_xlfn.IFNA(VLOOKUP(E2572,الاوردرات!$B$1:$C$600,2,0),"")</f>
        <v/>
      </c>
      <c r="L2572" s="52"/>
      <c r="N2572" s="21" t="str">
        <f t="shared" si="81"/>
        <v/>
      </c>
      <c r="O2572" s="22" t="str">
        <f>_xlfn.IFNA((VLOOKUP(F2572,help!$C$2:$F$12,4,0))*(N2572*24),"")</f>
        <v/>
      </c>
      <c r="AP2572" s="17">
        <f t="shared" si="82"/>
        <v>0</v>
      </c>
    </row>
    <row r="2573" spans="2:42" ht="33" x14ac:dyDescent="0.25">
      <c r="B2573" s="13">
        <f>COUNTIFS($E$3:E2573,'تقرير منتج تام'!$E$4)</f>
        <v>8</v>
      </c>
      <c r="C2573" s="37"/>
      <c r="D2573" s="37"/>
      <c r="E2573" s="37"/>
      <c r="F2573" s="39"/>
      <c r="G2573" s="40"/>
      <c r="H2573" s="40"/>
      <c r="I2573" s="41"/>
      <c r="J2573" s="41"/>
      <c r="K2573" s="26" t="str">
        <f>_xlfn.IFNA(VLOOKUP(E2573,الاوردرات!$B$1:$C$600,2,0),"")</f>
        <v/>
      </c>
      <c r="L2573" s="52"/>
      <c r="N2573" s="21" t="str">
        <f t="shared" si="81"/>
        <v/>
      </c>
      <c r="O2573" s="22" t="str">
        <f>_xlfn.IFNA((VLOOKUP(F2573,help!$C$2:$F$12,4,0))*(N2573*24),"")</f>
        <v/>
      </c>
      <c r="AP2573" s="17">
        <f t="shared" si="82"/>
        <v>0</v>
      </c>
    </row>
    <row r="2574" spans="2:42" ht="33" x14ac:dyDescent="0.25">
      <c r="B2574" s="13">
        <f>COUNTIFS($E$3:E2574,'تقرير منتج تام'!$E$4)</f>
        <v>8</v>
      </c>
      <c r="C2574" s="37"/>
      <c r="D2574" s="37"/>
      <c r="E2574" s="37"/>
      <c r="F2574" s="39"/>
      <c r="G2574" s="40"/>
      <c r="H2574" s="40"/>
      <c r="I2574" s="41"/>
      <c r="J2574" s="41"/>
      <c r="K2574" s="26" t="str">
        <f>_xlfn.IFNA(VLOOKUP(E2574,الاوردرات!$B$1:$C$600,2,0),"")</f>
        <v/>
      </c>
      <c r="L2574" s="52"/>
      <c r="N2574" s="21" t="str">
        <f t="shared" si="81"/>
        <v/>
      </c>
      <c r="O2574" s="22" t="str">
        <f>_xlfn.IFNA((VLOOKUP(F2574,help!$C$2:$F$12,4,0))*(N2574*24),"")</f>
        <v/>
      </c>
      <c r="AP2574" s="17">
        <f t="shared" si="82"/>
        <v>0</v>
      </c>
    </row>
    <row r="2575" spans="2:42" ht="33" x14ac:dyDescent="0.25">
      <c r="B2575" s="13">
        <f>COUNTIFS($E$3:E2575,'تقرير منتج تام'!$E$4)</f>
        <v>8</v>
      </c>
      <c r="C2575" s="37"/>
      <c r="D2575" s="37"/>
      <c r="E2575" s="37"/>
      <c r="F2575" s="39"/>
      <c r="G2575" s="40"/>
      <c r="H2575" s="40"/>
      <c r="I2575" s="41"/>
      <c r="J2575" s="41"/>
      <c r="K2575" s="26" t="str">
        <f>_xlfn.IFNA(VLOOKUP(E2575,الاوردرات!$B$1:$C$600,2,0),"")</f>
        <v/>
      </c>
      <c r="L2575" s="52"/>
      <c r="N2575" s="21" t="str">
        <f t="shared" si="81"/>
        <v/>
      </c>
      <c r="O2575" s="22" t="str">
        <f>_xlfn.IFNA((VLOOKUP(F2575,help!$C$2:$F$12,4,0))*(N2575*24),"")</f>
        <v/>
      </c>
      <c r="AP2575" s="17">
        <f t="shared" si="82"/>
        <v>0</v>
      </c>
    </row>
    <row r="2576" spans="2:42" ht="33" x14ac:dyDescent="0.25">
      <c r="B2576" s="13">
        <f>COUNTIFS($E$3:E2576,'تقرير منتج تام'!$E$4)</f>
        <v>8</v>
      </c>
      <c r="C2576" s="37"/>
      <c r="D2576" s="37"/>
      <c r="E2576" s="37"/>
      <c r="F2576" s="39"/>
      <c r="G2576" s="40"/>
      <c r="H2576" s="40"/>
      <c r="I2576" s="41"/>
      <c r="J2576" s="41"/>
      <c r="K2576" s="26" t="str">
        <f>_xlfn.IFNA(VLOOKUP(E2576,الاوردرات!$B$1:$C$600,2,0),"")</f>
        <v/>
      </c>
      <c r="L2576" s="52"/>
      <c r="N2576" s="21" t="str">
        <f t="shared" si="81"/>
        <v/>
      </c>
      <c r="O2576" s="22" t="str">
        <f>_xlfn.IFNA((VLOOKUP(F2576,help!$C$2:$F$12,4,0))*(N2576*24),"")</f>
        <v/>
      </c>
      <c r="AP2576" s="17">
        <f t="shared" si="82"/>
        <v>0</v>
      </c>
    </row>
    <row r="2577" spans="2:42" ht="33" x14ac:dyDescent="0.25">
      <c r="B2577" s="13">
        <f>COUNTIFS($E$3:E2577,'تقرير منتج تام'!$E$4)</f>
        <v>8</v>
      </c>
      <c r="C2577" s="37"/>
      <c r="D2577" s="37"/>
      <c r="E2577" s="37"/>
      <c r="F2577" s="39"/>
      <c r="G2577" s="40"/>
      <c r="H2577" s="40"/>
      <c r="I2577" s="41"/>
      <c r="J2577" s="41"/>
      <c r="K2577" s="26" t="str">
        <f>_xlfn.IFNA(VLOOKUP(E2577,الاوردرات!$B$1:$C$600,2,0),"")</f>
        <v/>
      </c>
      <c r="L2577" s="52"/>
      <c r="N2577" s="21" t="str">
        <f t="shared" si="81"/>
        <v/>
      </c>
      <c r="O2577" s="22" t="str">
        <f>_xlfn.IFNA((VLOOKUP(F2577,help!$C$2:$F$12,4,0))*(N2577*24),"")</f>
        <v/>
      </c>
      <c r="AP2577" s="17">
        <f t="shared" si="82"/>
        <v>0</v>
      </c>
    </row>
    <row r="2578" spans="2:42" ht="33" x14ac:dyDescent="0.25">
      <c r="B2578" s="13">
        <f>COUNTIFS($E$3:E2578,'تقرير منتج تام'!$E$4)</f>
        <v>8</v>
      </c>
      <c r="C2578" s="37"/>
      <c r="D2578" s="37"/>
      <c r="E2578" s="37"/>
      <c r="F2578" s="39"/>
      <c r="G2578" s="40"/>
      <c r="H2578" s="40"/>
      <c r="I2578" s="41"/>
      <c r="J2578" s="41"/>
      <c r="K2578" s="26" t="str">
        <f>_xlfn.IFNA(VLOOKUP(E2578,الاوردرات!$B$1:$C$600,2,0),"")</f>
        <v/>
      </c>
      <c r="L2578" s="52"/>
      <c r="N2578" s="21" t="str">
        <f t="shared" si="81"/>
        <v/>
      </c>
      <c r="O2578" s="22" t="str">
        <f>_xlfn.IFNA((VLOOKUP(F2578,help!$C$2:$F$12,4,0))*(N2578*24),"")</f>
        <v/>
      </c>
      <c r="AP2578" s="17">
        <f t="shared" si="82"/>
        <v>0</v>
      </c>
    </row>
    <row r="2579" spans="2:42" ht="33" x14ac:dyDescent="0.25">
      <c r="B2579" s="13">
        <f>COUNTIFS($E$3:E2579,'تقرير منتج تام'!$E$4)</f>
        <v>8</v>
      </c>
      <c r="C2579" s="37"/>
      <c r="D2579" s="37"/>
      <c r="E2579" s="37"/>
      <c r="F2579" s="39"/>
      <c r="G2579" s="40"/>
      <c r="H2579" s="40"/>
      <c r="I2579" s="41"/>
      <c r="J2579" s="41"/>
      <c r="K2579" s="26" t="str">
        <f>_xlfn.IFNA(VLOOKUP(E2579,الاوردرات!$B$1:$C$600,2,0),"")</f>
        <v/>
      </c>
      <c r="L2579" s="52"/>
      <c r="N2579" s="21" t="str">
        <f t="shared" si="81"/>
        <v/>
      </c>
      <c r="O2579" s="22" t="str">
        <f>_xlfn.IFNA((VLOOKUP(F2579,help!$C$2:$F$12,4,0))*(N2579*24),"")</f>
        <v/>
      </c>
      <c r="AP2579" s="17">
        <f t="shared" si="82"/>
        <v>0</v>
      </c>
    </row>
    <row r="2580" spans="2:42" ht="33" x14ac:dyDescent="0.25">
      <c r="B2580" s="13">
        <f>COUNTIFS($E$3:E2580,'تقرير منتج تام'!$E$4)</f>
        <v>8</v>
      </c>
      <c r="C2580" s="37"/>
      <c r="D2580" s="37"/>
      <c r="E2580" s="37"/>
      <c r="F2580" s="39"/>
      <c r="G2580" s="40"/>
      <c r="H2580" s="40"/>
      <c r="I2580" s="41"/>
      <c r="J2580" s="41"/>
      <c r="K2580" s="26" t="str">
        <f>_xlfn.IFNA(VLOOKUP(E2580,الاوردرات!$B$1:$C$600,2,0),"")</f>
        <v/>
      </c>
      <c r="L2580" s="52"/>
      <c r="N2580" s="21" t="str">
        <f t="shared" si="81"/>
        <v/>
      </c>
      <c r="O2580" s="22" t="str">
        <f>_xlfn.IFNA((VLOOKUP(F2580,help!$C$2:$F$12,4,0))*(N2580*24),"")</f>
        <v/>
      </c>
      <c r="AP2580" s="17">
        <f t="shared" si="82"/>
        <v>0</v>
      </c>
    </row>
    <row r="2581" spans="2:42" ht="33" x14ac:dyDescent="0.25">
      <c r="B2581" s="13">
        <f>COUNTIFS($E$3:E2581,'تقرير منتج تام'!$E$4)</f>
        <v>8</v>
      </c>
      <c r="C2581" s="37"/>
      <c r="D2581" s="37"/>
      <c r="E2581" s="37"/>
      <c r="F2581" s="39"/>
      <c r="G2581" s="40"/>
      <c r="H2581" s="40"/>
      <c r="I2581" s="41"/>
      <c r="J2581" s="41"/>
      <c r="K2581" s="26" t="str">
        <f>_xlfn.IFNA(VLOOKUP(E2581,الاوردرات!$B$1:$C$600,2,0),"")</f>
        <v/>
      </c>
      <c r="L2581" s="52"/>
      <c r="N2581" s="21" t="str">
        <f t="shared" si="81"/>
        <v/>
      </c>
      <c r="O2581" s="22" t="str">
        <f>_xlfn.IFNA((VLOOKUP(F2581,help!$C$2:$F$12,4,0))*(N2581*24),"")</f>
        <v/>
      </c>
      <c r="AP2581" s="17">
        <f t="shared" si="82"/>
        <v>0</v>
      </c>
    </row>
    <row r="2582" spans="2:42" ht="33" x14ac:dyDescent="0.25">
      <c r="B2582" s="13">
        <f>COUNTIFS($E$3:E2582,'تقرير منتج تام'!$E$4)</f>
        <v>8</v>
      </c>
      <c r="C2582" s="37"/>
      <c r="D2582" s="37"/>
      <c r="E2582" s="37"/>
      <c r="F2582" s="39"/>
      <c r="G2582" s="40"/>
      <c r="H2582" s="40"/>
      <c r="I2582" s="41"/>
      <c r="J2582" s="41"/>
      <c r="K2582" s="26" t="str">
        <f>_xlfn.IFNA(VLOOKUP(E2582,الاوردرات!$B$1:$C$600,2,0),"")</f>
        <v/>
      </c>
      <c r="L2582" s="52"/>
      <c r="N2582" s="21" t="str">
        <f t="shared" si="81"/>
        <v/>
      </c>
      <c r="O2582" s="22" t="str">
        <f>_xlfn.IFNA((VLOOKUP(F2582,help!$C$2:$F$12,4,0))*(N2582*24),"")</f>
        <v/>
      </c>
      <c r="AP2582" s="17">
        <f t="shared" si="82"/>
        <v>0</v>
      </c>
    </row>
    <row r="2583" spans="2:42" ht="33" x14ac:dyDescent="0.25">
      <c r="B2583" s="13">
        <f>COUNTIFS($E$3:E2583,'تقرير منتج تام'!$E$4)</f>
        <v>8</v>
      </c>
      <c r="C2583" s="37"/>
      <c r="D2583" s="37"/>
      <c r="E2583" s="37"/>
      <c r="F2583" s="39"/>
      <c r="G2583" s="40"/>
      <c r="H2583" s="40"/>
      <c r="I2583" s="41"/>
      <c r="J2583" s="41"/>
      <c r="K2583" s="26" t="str">
        <f>_xlfn.IFNA(VLOOKUP(E2583,الاوردرات!$B$1:$C$600,2,0),"")</f>
        <v/>
      </c>
      <c r="L2583" s="52"/>
      <c r="N2583" s="21" t="str">
        <f t="shared" si="81"/>
        <v/>
      </c>
      <c r="O2583" s="22" t="str">
        <f>_xlfn.IFNA((VLOOKUP(F2583,help!$C$2:$F$12,4,0))*(N2583*24),"")</f>
        <v/>
      </c>
      <c r="AP2583" s="17">
        <f t="shared" si="82"/>
        <v>0</v>
      </c>
    </row>
    <row r="2584" spans="2:42" ht="33" x14ac:dyDescent="0.25">
      <c r="B2584" s="13">
        <f>COUNTIFS($E$3:E2584,'تقرير منتج تام'!$E$4)</f>
        <v>8</v>
      </c>
      <c r="C2584" s="37"/>
      <c r="D2584" s="37"/>
      <c r="E2584" s="37"/>
      <c r="F2584" s="39"/>
      <c r="G2584" s="40"/>
      <c r="H2584" s="40"/>
      <c r="I2584" s="41"/>
      <c r="J2584" s="41"/>
      <c r="K2584" s="26" t="str">
        <f>_xlfn.IFNA(VLOOKUP(E2584,الاوردرات!$B$1:$C$600,2,0),"")</f>
        <v/>
      </c>
      <c r="L2584" s="52"/>
      <c r="N2584" s="21" t="str">
        <f t="shared" si="81"/>
        <v/>
      </c>
      <c r="O2584" s="22" t="str">
        <f>_xlfn.IFNA((VLOOKUP(F2584,help!$C$2:$F$12,4,0))*(N2584*24),"")</f>
        <v/>
      </c>
      <c r="AP2584" s="17">
        <f t="shared" si="82"/>
        <v>0</v>
      </c>
    </row>
    <row r="2585" spans="2:42" ht="33" x14ac:dyDescent="0.25">
      <c r="B2585" s="13">
        <f>COUNTIFS($E$3:E2585,'تقرير منتج تام'!$E$4)</f>
        <v>8</v>
      </c>
      <c r="C2585" s="37"/>
      <c r="D2585" s="37"/>
      <c r="E2585" s="37"/>
      <c r="F2585" s="39"/>
      <c r="G2585" s="40"/>
      <c r="H2585" s="40"/>
      <c r="I2585" s="41"/>
      <c r="J2585" s="41"/>
      <c r="K2585" s="26" t="str">
        <f>_xlfn.IFNA(VLOOKUP(E2585,الاوردرات!$B$1:$C$600,2,0),"")</f>
        <v/>
      </c>
      <c r="L2585" s="52"/>
      <c r="N2585" s="21" t="str">
        <f t="shared" si="81"/>
        <v/>
      </c>
      <c r="O2585" s="22" t="str">
        <f>_xlfn.IFNA((VLOOKUP(F2585,help!$C$2:$F$12,4,0))*(N2585*24),"")</f>
        <v/>
      </c>
      <c r="AP2585" s="17">
        <f t="shared" si="82"/>
        <v>0</v>
      </c>
    </row>
    <row r="2586" spans="2:42" ht="33" x14ac:dyDescent="0.25">
      <c r="B2586" s="13">
        <f>COUNTIFS($E$3:E2586,'تقرير منتج تام'!$E$4)</f>
        <v>8</v>
      </c>
      <c r="C2586" s="37"/>
      <c r="D2586" s="37"/>
      <c r="E2586" s="37"/>
      <c r="F2586" s="39"/>
      <c r="G2586" s="40"/>
      <c r="H2586" s="40"/>
      <c r="I2586" s="41"/>
      <c r="J2586" s="41"/>
      <c r="K2586" s="26" t="str">
        <f>_xlfn.IFNA(VLOOKUP(E2586,الاوردرات!$B$1:$C$600,2,0),"")</f>
        <v/>
      </c>
      <c r="L2586" s="52"/>
      <c r="N2586" s="21" t="str">
        <f t="shared" si="81"/>
        <v/>
      </c>
      <c r="O2586" s="22" t="str">
        <f>_xlfn.IFNA((VLOOKUP(F2586,help!$C$2:$F$12,4,0))*(N2586*24),"")</f>
        <v/>
      </c>
      <c r="AP2586" s="17">
        <f t="shared" si="82"/>
        <v>0</v>
      </c>
    </row>
    <row r="2587" spans="2:42" ht="33" x14ac:dyDescent="0.25">
      <c r="B2587" s="13">
        <f>COUNTIFS($E$3:E2587,'تقرير منتج تام'!$E$4)</f>
        <v>8</v>
      </c>
      <c r="C2587" s="37"/>
      <c r="D2587" s="37"/>
      <c r="E2587" s="37"/>
      <c r="F2587" s="39"/>
      <c r="G2587" s="40"/>
      <c r="H2587" s="40"/>
      <c r="I2587" s="41"/>
      <c r="J2587" s="41"/>
      <c r="K2587" s="26" t="str">
        <f>_xlfn.IFNA(VLOOKUP(E2587,الاوردرات!$B$1:$C$600,2,0),"")</f>
        <v/>
      </c>
      <c r="L2587" s="52"/>
      <c r="N2587" s="21" t="str">
        <f t="shared" si="81"/>
        <v/>
      </c>
      <c r="O2587" s="22" t="str">
        <f>_xlfn.IFNA((VLOOKUP(F2587,help!$C$2:$F$12,4,0))*(N2587*24),"")</f>
        <v/>
      </c>
      <c r="AP2587" s="17">
        <f t="shared" si="82"/>
        <v>0</v>
      </c>
    </row>
    <row r="2588" spans="2:42" ht="33" x14ac:dyDescent="0.25">
      <c r="B2588" s="13">
        <f>COUNTIFS($E$3:E2588,'تقرير منتج تام'!$E$4)</f>
        <v>8</v>
      </c>
      <c r="C2588" s="37"/>
      <c r="D2588" s="37"/>
      <c r="E2588" s="37"/>
      <c r="F2588" s="39"/>
      <c r="G2588" s="40"/>
      <c r="H2588" s="40"/>
      <c r="I2588" s="41"/>
      <c r="J2588" s="41"/>
      <c r="K2588" s="26" t="str">
        <f>_xlfn.IFNA(VLOOKUP(E2588,الاوردرات!$B$1:$C$600,2,0),"")</f>
        <v/>
      </c>
      <c r="L2588" s="52"/>
      <c r="N2588" s="21" t="str">
        <f t="shared" si="81"/>
        <v/>
      </c>
      <c r="O2588" s="22" t="str">
        <f>_xlfn.IFNA((VLOOKUP(F2588,help!$C$2:$F$12,4,0))*(N2588*24),"")</f>
        <v/>
      </c>
      <c r="AP2588" s="17">
        <f t="shared" si="82"/>
        <v>0</v>
      </c>
    </row>
    <row r="2589" spans="2:42" ht="33" x14ac:dyDescent="0.25">
      <c r="B2589" s="13">
        <f>COUNTIFS($E$3:E2589,'تقرير منتج تام'!$E$4)</f>
        <v>8</v>
      </c>
      <c r="C2589" s="37"/>
      <c r="D2589" s="37"/>
      <c r="E2589" s="37"/>
      <c r="F2589" s="39"/>
      <c r="G2589" s="40"/>
      <c r="H2589" s="40"/>
      <c r="I2589" s="41"/>
      <c r="J2589" s="41"/>
      <c r="K2589" s="26" t="str">
        <f>_xlfn.IFNA(VLOOKUP(E2589,الاوردرات!$B$1:$C$600,2,0),"")</f>
        <v/>
      </c>
      <c r="L2589" s="52"/>
      <c r="N2589" s="21" t="str">
        <f t="shared" si="81"/>
        <v/>
      </c>
      <c r="O2589" s="22" t="str">
        <f>_xlfn.IFNA((VLOOKUP(F2589,help!$C$2:$F$12,4,0))*(N2589*24),"")</f>
        <v/>
      </c>
      <c r="AP2589" s="17">
        <f t="shared" si="82"/>
        <v>0</v>
      </c>
    </row>
    <row r="2590" spans="2:42" ht="33" x14ac:dyDescent="0.25">
      <c r="B2590" s="13">
        <f>COUNTIFS($E$3:E2590,'تقرير منتج تام'!$E$4)</f>
        <v>8</v>
      </c>
      <c r="C2590" s="37"/>
      <c r="D2590" s="37"/>
      <c r="E2590" s="37"/>
      <c r="F2590" s="39"/>
      <c r="G2590" s="40"/>
      <c r="H2590" s="40"/>
      <c r="I2590" s="41"/>
      <c r="J2590" s="41"/>
      <c r="K2590" s="26" t="str">
        <f>_xlfn.IFNA(VLOOKUP(E2590,الاوردرات!$B$1:$C$600,2,0),"")</f>
        <v/>
      </c>
      <c r="L2590" s="52"/>
      <c r="N2590" s="21" t="str">
        <f t="shared" si="81"/>
        <v/>
      </c>
      <c r="O2590" s="22" t="str">
        <f>_xlfn.IFNA((VLOOKUP(F2590,help!$C$2:$F$12,4,0))*(N2590*24),"")</f>
        <v/>
      </c>
      <c r="AP2590" s="17">
        <f t="shared" si="82"/>
        <v>0</v>
      </c>
    </row>
    <row r="2591" spans="2:42" ht="33" x14ac:dyDescent="0.25">
      <c r="B2591" s="13">
        <f>COUNTIFS($E$3:E2591,'تقرير منتج تام'!$E$4)</f>
        <v>8</v>
      </c>
      <c r="C2591" s="37"/>
      <c r="D2591" s="37"/>
      <c r="E2591" s="37"/>
      <c r="F2591" s="39"/>
      <c r="G2591" s="40"/>
      <c r="H2591" s="40"/>
      <c r="I2591" s="41"/>
      <c r="J2591" s="41"/>
      <c r="K2591" s="26" t="str">
        <f>_xlfn.IFNA(VLOOKUP(E2591,الاوردرات!$B$1:$C$600,2,0),"")</f>
        <v/>
      </c>
      <c r="L2591" s="52"/>
      <c r="N2591" s="21" t="str">
        <f t="shared" si="81"/>
        <v/>
      </c>
      <c r="O2591" s="22" t="str">
        <f>_xlfn.IFNA((VLOOKUP(F2591,help!$C$2:$F$12,4,0))*(N2591*24),"")</f>
        <v/>
      </c>
      <c r="AP2591" s="17">
        <f t="shared" si="82"/>
        <v>0</v>
      </c>
    </row>
    <row r="2592" spans="2:42" ht="33" x14ac:dyDescent="0.25">
      <c r="B2592" s="13">
        <f>COUNTIFS($E$3:E2592,'تقرير منتج تام'!$E$4)</f>
        <v>8</v>
      </c>
      <c r="C2592" s="37"/>
      <c r="D2592" s="37"/>
      <c r="E2592" s="37"/>
      <c r="F2592" s="39"/>
      <c r="G2592" s="40"/>
      <c r="H2592" s="40"/>
      <c r="I2592" s="41"/>
      <c r="J2592" s="41"/>
      <c r="K2592" s="26" t="str">
        <f>_xlfn.IFNA(VLOOKUP(E2592,الاوردرات!$B$1:$C$600,2,0),"")</f>
        <v/>
      </c>
      <c r="L2592" s="52"/>
      <c r="N2592" s="21" t="str">
        <f t="shared" si="81"/>
        <v/>
      </c>
      <c r="O2592" s="22" t="str">
        <f>_xlfn.IFNA((VLOOKUP(F2592,help!$C$2:$F$12,4,0))*(N2592*24),"")</f>
        <v/>
      </c>
      <c r="AP2592" s="17">
        <f t="shared" si="82"/>
        <v>0</v>
      </c>
    </row>
    <row r="2593" spans="2:42" ht="33" x14ac:dyDescent="0.25">
      <c r="B2593" s="13">
        <f>COUNTIFS($E$3:E2593,'تقرير منتج تام'!$E$4)</f>
        <v>8</v>
      </c>
      <c r="C2593" s="37"/>
      <c r="D2593" s="37"/>
      <c r="E2593" s="37"/>
      <c r="F2593" s="39"/>
      <c r="G2593" s="40"/>
      <c r="H2593" s="40"/>
      <c r="I2593" s="41"/>
      <c r="J2593" s="41"/>
      <c r="K2593" s="26" t="str">
        <f>_xlfn.IFNA(VLOOKUP(E2593,الاوردرات!$B$1:$C$600,2,0),"")</f>
        <v/>
      </c>
      <c r="L2593" s="52"/>
      <c r="N2593" s="21" t="str">
        <f t="shared" si="81"/>
        <v/>
      </c>
      <c r="O2593" s="22" t="str">
        <f>_xlfn.IFNA((VLOOKUP(F2593,help!$C$2:$F$12,4,0))*(N2593*24),"")</f>
        <v/>
      </c>
      <c r="AP2593" s="17">
        <f t="shared" si="82"/>
        <v>0</v>
      </c>
    </row>
    <row r="2594" spans="2:42" ht="33" x14ac:dyDescent="0.25">
      <c r="B2594" s="13">
        <f>COUNTIFS($E$3:E2594,'تقرير منتج تام'!$E$4)</f>
        <v>8</v>
      </c>
      <c r="C2594" s="37"/>
      <c r="D2594" s="37"/>
      <c r="E2594" s="37"/>
      <c r="F2594" s="39"/>
      <c r="G2594" s="40"/>
      <c r="H2594" s="40"/>
      <c r="I2594" s="41"/>
      <c r="J2594" s="41"/>
      <c r="K2594" s="26" t="str">
        <f>_xlfn.IFNA(VLOOKUP(E2594,الاوردرات!$B$1:$C$600,2,0),"")</f>
        <v/>
      </c>
      <c r="L2594" s="52"/>
      <c r="N2594" s="21" t="str">
        <f t="shared" si="81"/>
        <v/>
      </c>
      <c r="O2594" s="22" t="str">
        <f>_xlfn.IFNA((VLOOKUP(F2594,help!$C$2:$F$12,4,0))*(N2594*24),"")</f>
        <v/>
      </c>
      <c r="AP2594" s="17">
        <f t="shared" si="82"/>
        <v>0</v>
      </c>
    </row>
    <row r="2595" spans="2:42" ht="33" x14ac:dyDescent="0.25">
      <c r="B2595" s="13">
        <f>COUNTIFS($E$3:E2595,'تقرير منتج تام'!$E$4)</f>
        <v>8</v>
      </c>
      <c r="C2595" s="37"/>
      <c r="D2595" s="37"/>
      <c r="E2595" s="37"/>
      <c r="F2595" s="39"/>
      <c r="G2595" s="40"/>
      <c r="H2595" s="40"/>
      <c r="I2595" s="41"/>
      <c r="J2595" s="41"/>
      <c r="K2595" s="26" t="str">
        <f>_xlfn.IFNA(VLOOKUP(E2595,الاوردرات!$B$1:$C$600,2,0),"")</f>
        <v/>
      </c>
      <c r="L2595" s="52"/>
      <c r="N2595" s="21" t="str">
        <f t="shared" si="81"/>
        <v/>
      </c>
      <c r="O2595" s="22" t="str">
        <f>_xlfn.IFNA((VLOOKUP(F2595,help!$C$2:$F$12,4,0))*(N2595*24),"")</f>
        <v/>
      </c>
      <c r="AP2595" s="17">
        <f t="shared" si="82"/>
        <v>0</v>
      </c>
    </row>
    <row r="2596" spans="2:42" ht="33" x14ac:dyDescent="0.25">
      <c r="B2596" s="13">
        <f>COUNTIFS($E$3:E2596,'تقرير منتج تام'!$E$4)</f>
        <v>8</v>
      </c>
      <c r="C2596" s="37"/>
      <c r="D2596" s="37"/>
      <c r="E2596" s="37"/>
      <c r="F2596" s="39"/>
      <c r="G2596" s="40"/>
      <c r="H2596" s="40"/>
      <c r="I2596" s="41"/>
      <c r="J2596" s="41"/>
      <c r="K2596" s="26" t="str">
        <f>_xlfn.IFNA(VLOOKUP(E2596,الاوردرات!$B$1:$C$600,2,0),"")</f>
        <v/>
      </c>
      <c r="L2596" s="52"/>
      <c r="N2596" s="21" t="str">
        <f t="shared" si="81"/>
        <v/>
      </c>
      <c r="O2596" s="22" t="str">
        <f>_xlfn.IFNA((VLOOKUP(F2596,help!$C$2:$F$12,4,0))*(N2596*24),"")</f>
        <v/>
      </c>
      <c r="AP2596" s="17">
        <f t="shared" si="82"/>
        <v>0</v>
      </c>
    </row>
    <row r="2597" spans="2:42" ht="33" x14ac:dyDescent="0.25">
      <c r="B2597" s="13">
        <f>COUNTIFS($E$3:E2597,'تقرير منتج تام'!$E$4)</f>
        <v>8</v>
      </c>
      <c r="C2597" s="37"/>
      <c r="D2597" s="37"/>
      <c r="E2597" s="37"/>
      <c r="F2597" s="39"/>
      <c r="G2597" s="40"/>
      <c r="H2597" s="40"/>
      <c r="I2597" s="41"/>
      <c r="J2597" s="41"/>
      <c r="K2597" s="26" t="str">
        <f>_xlfn.IFNA(VLOOKUP(E2597,الاوردرات!$B$1:$C$600,2,0),"")</f>
        <v/>
      </c>
      <c r="L2597" s="52"/>
      <c r="N2597" s="21" t="str">
        <f t="shared" si="81"/>
        <v/>
      </c>
      <c r="O2597" s="22" t="str">
        <f>_xlfn.IFNA((VLOOKUP(F2597,help!$C$2:$F$12,4,0))*(N2597*24),"")</f>
        <v/>
      </c>
      <c r="AP2597" s="17">
        <f t="shared" si="82"/>
        <v>0</v>
      </c>
    </row>
    <row r="2598" spans="2:42" ht="33" x14ac:dyDescent="0.25">
      <c r="B2598" s="13">
        <f>COUNTIFS($E$3:E2598,'تقرير منتج تام'!$E$4)</f>
        <v>8</v>
      </c>
      <c r="C2598" s="37"/>
      <c r="D2598" s="37"/>
      <c r="E2598" s="37"/>
      <c r="F2598" s="39"/>
      <c r="G2598" s="40"/>
      <c r="H2598" s="40"/>
      <c r="I2598" s="41"/>
      <c r="J2598" s="41"/>
      <c r="K2598" s="26" t="str">
        <f>_xlfn.IFNA(VLOOKUP(E2598,الاوردرات!$B$1:$C$600,2,0),"")</f>
        <v/>
      </c>
      <c r="L2598" s="52"/>
      <c r="N2598" s="21" t="str">
        <f t="shared" si="81"/>
        <v/>
      </c>
      <c r="O2598" s="22" t="str">
        <f>_xlfn.IFNA((VLOOKUP(F2598,help!$C$2:$F$12,4,0))*(N2598*24),"")</f>
        <v/>
      </c>
      <c r="AP2598" s="17">
        <f t="shared" si="82"/>
        <v>0</v>
      </c>
    </row>
    <row r="2599" spans="2:42" ht="33" x14ac:dyDescent="0.25">
      <c r="B2599" s="13">
        <f>COUNTIFS($E$3:E2599,'تقرير منتج تام'!$E$4)</f>
        <v>8</v>
      </c>
      <c r="C2599" s="37"/>
      <c r="D2599" s="37"/>
      <c r="E2599" s="37"/>
      <c r="F2599" s="39"/>
      <c r="G2599" s="40"/>
      <c r="H2599" s="40"/>
      <c r="I2599" s="41"/>
      <c r="J2599" s="41"/>
      <c r="K2599" s="26" t="str">
        <f>_xlfn.IFNA(VLOOKUP(E2599,الاوردرات!$B$1:$C$600,2,0),"")</f>
        <v/>
      </c>
      <c r="L2599" s="52"/>
      <c r="N2599" s="21" t="str">
        <f t="shared" si="81"/>
        <v/>
      </c>
      <c r="O2599" s="22" t="str">
        <f>_xlfn.IFNA((VLOOKUP(F2599,help!$C$2:$F$12,4,0))*(N2599*24),"")</f>
        <v/>
      </c>
      <c r="AP2599" s="17">
        <f t="shared" si="82"/>
        <v>0</v>
      </c>
    </row>
    <row r="2600" spans="2:42" ht="33" x14ac:dyDescent="0.25">
      <c r="B2600" s="13">
        <f>COUNTIFS($E$3:E2600,'تقرير منتج تام'!$E$4)</f>
        <v>8</v>
      </c>
      <c r="C2600" s="37"/>
      <c r="D2600" s="37"/>
      <c r="E2600" s="37"/>
      <c r="F2600" s="39"/>
      <c r="G2600" s="40"/>
      <c r="H2600" s="40"/>
      <c r="I2600" s="41"/>
      <c r="J2600" s="41"/>
      <c r="K2600" s="26" t="str">
        <f>_xlfn.IFNA(VLOOKUP(E2600,الاوردرات!$B$1:$C$600,2,0),"")</f>
        <v/>
      </c>
      <c r="L2600" s="52"/>
      <c r="N2600" s="21" t="str">
        <f t="shared" si="81"/>
        <v/>
      </c>
      <c r="O2600" s="22" t="str">
        <f>_xlfn.IFNA((VLOOKUP(F2600,help!$C$2:$F$12,4,0))*(N2600*24),"")</f>
        <v/>
      </c>
      <c r="AP2600" s="17">
        <f t="shared" si="82"/>
        <v>0</v>
      </c>
    </row>
    <row r="2601" spans="2:42" ht="33" x14ac:dyDescent="0.25">
      <c r="B2601" s="13">
        <f>COUNTIFS($E$3:E2601,'تقرير منتج تام'!$E$4)</f>
        <v>8</v>
      </c>
      <c r="C2601" s="37"/>
      <c r="D2601" s="37"/>
      <c r="E2601" s="37"/>
      <c r="F2601" s="39"/>
      <c r="G2601" s="40"/>
      <c r="H2601" s="40"/>
      <c r="I2601" s="41"/>
      <c r="J2601" s="41"/>
      <c r="K2601" s="26" t="str">
        <f>_xlfn.IFNA(VLOOKUP(E2601,الاوردرات!$B$1:$C$600,2,0),"")</f>
        <v/>
      </c>
      <c r="L2601" s="52"/>
      <c r="N2601" s="21" t="str">
        <f t="shared" si="81"/>
        <v/>
      </c>
      <c r="O2601" s="22" t="str">
        <f>_xlfn.IFNA((VLOOKUP(F2601,help!$C$2:$F$12,4,0))*(N2601*24),"")</f>
        <v/>
      </c>
      <c r="AP2601" s="17">
        <f t="shared" si="82"/>
        <v>0</v>
      </c>
    </row>
    <row r="2602" spans="2:42" ht="33" x14ac:dyDescent="0.25">
      <c r="B2602" s="13">
        <f>COUNTIFS($E$3:E2602,'تقرير منتج تام'!$E$4)</f>
        <v>8</v>
      </c>
      <c r="C2602" s="37"/>
      <c r="D2602" s="37"/>
      <c r="E2602" s="37"/>
      <c r="F2602" s="39"/>
      <c r="G2602" s="40"/>
      <c r="H2602" s="40"/>
      <c r="I2602" s="41"/>
      <c r="J2602" s="41"/>
      <c r="K2602" s="26" t="str">
        <f>_xlfn.IFNA(VLOOKUP(E2602,الاوردرات!$B$1:$C$600,2,0),"")</f>
        <v/>
      </c>
      <c r="L2602" s="52"/>
      <c r="N2602" s="21" t="str">
        <f t="shared" si="81"/>
        <v/>
      </c>
      <c r="O2602" s="22" t="str">
        <f>_xlfn.IFNA((VLOOKUP(F2602,help!$C$2:$F$12,4,0))*(N2602*24),"")</f>
        <v/>
      </c>
      <c r="AP2602" s="17">
        <f t="shared" si="82"/>
        <v>0</v>
      </c>
    </row>
    <row r="2603" spans="2:42" ht="33" x14ac:dyDescent="0.25">
      <c r="B2603" s="13">
        <f>COUNTIFS($E$3:E2603,'تقرير منتج تام'!$E$4)</f>
        <v>8</v>
      </c>
      <c r="C2603" s="37"/>
      <c r="D2603" s="37"/>
      <c r="E2603" s="37"/>
      <c r="F2603" s="39"/>
      <c r="G2603" s="40"/>
      <c r="H2603" s="40"/>
      <c r="I2603" s="41"/>
      <c r="J2603" s="41"/>
      <c r="K2603" s="26" t="str">
        <f>_xlfn.IFNA(VLOOKUP(E2603,الاوردرات!$B$1:$C$600,2,0),"")</f>
        <v/>
      </c>
      <c r="L2603" s="52"/>
      <c r="N2603" s="21" t="str">
        <f t="shared" si="81"/>
        <v/>
      </c>
      <c r="O2603" s="22" t="str">
        <f>_xlfn.IFNA((VLOOKUP(F2603,help!$C$2:$F$12,4,0))*(N2603*24),"")</f>
        <v/>
      </c>
      <c r="AP2603" s="17">
        <f t="shared" si="82"/>
        <v>0</v>
      </c>
    </row>
    <row r="2604" spans="2:42" ht="33" x14ac:dyDescent="0.25">
      <c r="B2604" s="13">
        <f>COUNTIFS($E$3:E2604,'تقرير منتج تام'!$E$4)</f>
        <v>8</v>
      </c>
      <c r="C2604" s="37"/>
      <c r="D2604" s="37"/>
      <c r="E2604" s="37"/>
      <c r="F2604" s="39"/>
      <c r="G2604" s="40"/>
      <c r="H2604" s="40"/>
      <c r="I2604" s="41"/>
      <c r="J2604" s="41"/>
      <c r="K2604" s="26" t="str">
        <f>_xlfn.IFNA(VLOOKUP(E2604,الاوردرات!$B$1:$C$600,2,0),"")</f>
        <v/>
      </c>
      <c r="L2604" s="52"/>
      <c r="N2604" s="21" t="str">
        <f t="shared" si="81"/>
        <v/>
      </c>
      <c r="O2604" s="22" t="str">
        <f>_xlfn.IFNA((VLOOKUP(F2604,help!$C$2:$F$12,4,0))*(N2604*24),"")</f>
        <v/>
      </c>
      <c r="AP2604" s="17">
        <f t="shared" si="82"/>
        <v>0</v>
      </c>
    </row>
    <row r="2605" spans="2:42" ht="33" x14ac:dyDescent="0.25">
      <c r="B2605" s="13">
        <f>COUNTIFS($E$3:E2605,'تقرير منتج تام'!$E$4)</f>
        <v>8</v>
      </c>
      <c r="C2605" s="37"/>
      <c r="D2605" s="37"/>
      <c r="E2605" s="37"/>
      <c r="F2605" s="39"/>
      <c r="G2605" s="40"/>
      <c r="H2605" s="40"/>
      <c r="I2605" s="41"/>
      <c r="J2605" s="41"/>
      <c r="K2605" s="26" t="str">
        <f>_xlfn.IFNA(VLOOKUP(E2605,الاوردرات!$B$1:$C$600,2,0),"")</f>
        <v/>
      </c>
      <c r="L2605" s="52"/>
      <c r="N2605" s="21" t="str">
        <f t="shared" si="81"/>
        <v/>
      </c>
      <c r="O2605" s="22" t="str">
        <f>_xlfn.IFNA((VLOOKUP(F2605,help!$C$2:$F$12,4,0))*(N2605*24),"")</f>
        <v/>
      </c>
      <c r="AP2605" s="17">
        <f t="shared" si="82"/>
        <v>0</v>
      </c>
    </row>
    <row r="2606" spans="2:42" ht="33" x14ac:dyDescent="0.25">
      <c r="B2606" s="13">
        <f>COUNTIFS($E$3:E2606,'تقرير منتج تام'!$E$4)</f>
        <v>8</v>
      </c>
      <c r="C2606" s="37"/>
      <c r="D2606" s="37"/>
      <c r="E2606" s="37"/>
      <c r="F2606" s="39"/>
      <c r="G2606" s="40"/>
      <c r="H2606" s="40"/>
      <c r="I2606" s="41"/>
      <c r="J2606" s="41"/>
      <c r="K2606" s="26" t="str">
        <f>_xlfn.IFNA(VLOOKUP(E2606,الاوردرات!$B$1:$C$600,2,0),"")</f>
        <v/>
      </c>
      <c r="L2606" s="52"/>
      <c r="N2606" s="21" t="str">
        <f t="shared" si="81"/>
        <v/>
      </c>
      <c r="O2606" s="22" t="str">
        <f>_xlfn.IFNA((VLOOKUP(F2606,help!$C$2:$F$12,4,0))*(N2606*24),"")</f>
        <v/>
      </c>
      <c r="AP2606" s="17">
        <f t="shared" si="82"/>
        <v>0</v>
      </c>
    </row>
    <row r="2607" spans="2:42" ht="33" x14ac:dyDescent="0.25">
      <c r="B2607" s="13">
        <f>COUNTIFS($E$3:E2607,'تقرير منتج تام'!$E$4)</f>
        <v>8</v>
      </c>
      <c r="C2607" s="37"/>
      <c r="D2607" s="37"/>
      <c r="E2607" s="37"/>
      <c r="F2607" s="39"/>
      <c r="G2607" s="40"/>
      <c r="H2607" s="40"/>
      <c r="I2607" s="41"/>
      <c r="J2607" s="41"/>
      <c r="K2607" s="26" t="str">
        <f>_xlfn.IFNA(VLOOKUP(E2607,الاوردرات!$B$1:$C$600,2,0),"")</f>
        <v/>
      </c>
      <c r="L2607" s="52"/>
      <c r="N2607" s="21" t="str">
        <f t="shared" si="81"/>
        <v/>
      </c>
      <c r="O2607" s="22" t="str">
        <f>_xlfn.IFNA((VLOOKUP(F2607,help!$C$2:$F$12,4,0))*(N2607*24),"")</f>
        <v/>
      </c>
      <c r="AP2607" s="17">
        <f t="shared" si="82"/>
        <v>0</v>
      </c>
    </row>
    <row r="2608" spans="2:42" ht="33" x14ac:dyDescent="0.25">
      <c r="B2608" s="13">
        <f>COUNTIFS($E$3:E2608,'تقرير منتج تام'!$E$4)</f>
        <v>8</v>
      </c>
      <c r="C2608" s="37"/>
      <c r="D2608" s="37"/>
      <c r="E2608" s="37"/>
      <c r="F2608" s="39"/>
      <c r="G2608" s="40"/>
      <c r="H2608" s="40"/>
      <c r="I2608" s="41"/>
      <c r="J2608" s="41"/>
      <c r="K2608" s="26" t="str">
        <f>_xlfn.IFNA(VLOOKUP(E2608,الاوردرات!$B$1:$C$600,2,0),"")</f>
        <v/>
      </c>
      <c r="L2608" s="52"/>
      <c r="N2608" s="21" t="str">
        <f t="shared" si="81"/>
        <v/>
      </c>
      <c r="O2608" s="22" t="str">
        <f>_xlfn.IFNA((VLOOKUP(F2608,help!$C$2:$F$12,4,0))*(N2608*24),"")</f>
        <v/>
      </c>
      <c r="AP2608" s="17">
        <f t="shared" si="82"/>
        <v>0</v>
      </c>
    </row>
    <row r="2609" spans="2:42" ht="33" x14ac:dyDescent="0.25">
      <c r="B2609" s="13">
        <f>COUNTIFS($E$3:E2609,'تقرير منتج تام'!$E$4)</f>
        <v>8</v>
      </c>
      <c r="C2609" s="37"/>
      <c r="D2609" s="37"/>
      <c r="E2609" s="37"/>
      <c r="F2609" s="39"/>
      <c r="G2609" s="40"/>
      <c r="H2609" s="40"/>
      <c r="I2609" s="41"/>
      <c r="J2609" s="41"/>
      <c r="K2609" s="26" t="str">
        <f>_xlfn.IFNA(VLOOKUP(E2609,الاوردرات!$B$1:$C$600,2,0),"")</f>
        <v/>
      </c>
      <c r="L2609" s="52"/>
      <c r="N2609" s="21" t="str">
        <f t="shared" si="81"/>
        <v/>
      </c>
      <c r="O2609" s="22" t="str">
        <f>_xlfn.IFNA((VLOOKUP(F2609,help!$C$2:$F$12,4,0))*(N2609*24),"")</f>
        <v/>
      </c>
      <c r="AP2609" s="17">
        <f t="shared" si="82"/>
        <v>0</v>
      </c>
    </row>
    <row r="2610" spans="2:42" ht="33" x14ac:dyDescent="0.25">
      <c r="B2610" s="13">
        <f>COUNTIFS($E$3:E2610,'تقرير منتج تام'!$E$4)</f>
        <v>8</v>
      </c>
      <c r="C2610" s="37"/>
      <c r="D2610" s="37"/>
      <c r="E2610" s="37"/>
      <c r="F2610" s="39"/>
      <c r="G2610" s="40"/>
      <c r="H2610" s="40"/>
      <c r="I2610" s="41"/>
      <c r="J2610" s="41"/>
      <c r="K2610" s="26" t="str">
        <f>_xlfn.IFNA(VLOOKUP(E2610,الاوردرات!$B$1:$C$600,2,0),"")</f>
        <v/>
      </c>
      <c r="L2610" s="52"/>
      <c r="N2610" s="21" t="str">
        <f t="shared" si="81"/>
        <v/>
      </c>
      <c r="O2610" s="22" t="str">
        <f>_xlfn.IFNA((VLOOKUP(F2610,help!$C$2:$F$12,4,0))*(N2610*24),"")</f>
        <v/>
      </c>
      <c r="AP2610" s="17">
        <f t="shared" si="82"/>
        <v>0</v>
      </c>
    </row>
    <row r="2611" spans="2:42" ht="33" x14ac:dyDescent="0.25">
      <c r="B2611" s="13">
        <f>COUNTIFS($E$3:E2611,'تقرير منتج تام'!$E$4)</f>
        <v>8</v>
      </c>
      <c r="C2611" s="37"/>
      <c r="D2611" s="37"/>
      <c r="E2611" s="37"/>
      <c r="F2611" s="39"/>
      <c r="G2611" s="40"/>
      <c r="H2611" s="40"/>
      <c r="I2611" s="41"/>
      <c r="J2611" s="41"/>
      <c r="K2611" s="26" t="str">
        <f>_xlfn.IFNA(VLOOKUP(E2611,الاوردرات!$B$1:$C$600,2,0),"")</f>
        <v/>
      </c>
      <c r="L2611" s="52"/>
      <c r="N2611" s="21" t="str">
        <f t="shared" si="81"/>
        <v/>
      </c>
      <c r="O2611" s="22" t="str">
        <f>_xlfn.IFNA((VLOOKUP(F2611,help!$C$2:$F$12,4,0))*(N2611*24),"")</f>
        <v/>
      </c>
      <c r="AP2611" s="17">
        <f t="shared" si="82"/>
        <v>0</v>
      </c>
    </row>
    <row r="2612" spans="2:42" ht="33" x14ac:dyDescent="0.25">
      <c r="B2612" s="13">
        <f>COUNTIFS($E$3:E2612,'تقرير منتج تام'!$E$4)</f>
        <v>8</v>
      </c>
      <c r="C2612" s="37"/>
      <c r="D2612" s="37"/>
      <c r="E2612" s="37"/>
      <c r="F2612" s="39"/>
      <c r="G2612" s="40"/>
      <c r="H2612" s="40"/>
      <c r="I2612" s="41"/>
      <c r="J2612" s="41"/>
      <c r="K2612" s="26" t="str">
        <f>_xlfn.IFNA(VLOOKUP(E2612,الاوردرات!$B$1:$C$600,2,0),"")</f>
        <v/>
      </c>
      <c r="L2612" s="52"/>
      <c r="N2612" s="21" t="str">
        <f t="shared" si="81"/>
        <v/>
      </c>
      <c r="O2612" s="22" t="str">
        <f>_xlfn.IFNA((VLOOKUP(F2612,help!$C$2:$F$12,4,0))*(N2612*24),"")</f>
        <v/>
      </c>
      <c r="AP2612" s="17">
        <f t="shared" si="82"/>
        <v>0</v>
      </c>
    </row>
    <row r="2613" spans="2:42" ht="33" x14ac:dyDescent="0.25">
      <c r="B2613" s="13">
        <f>COUNTIFS($E$3:E2613,'تقرير منتج تام'!$E$4)</f>
        <v>8</v>
      </c>
      <c r="C2613" s="37"/>
      <c r="D2613" s="37"/>
      <c r="E2613" s="37"/>
      <c r="F2613" s="39"/>
      <c r="G2613" s="40"/>
      <c r="H2613" s="40"/>
      <c r="I2613" s="41"/>
      <c r="J2613" s="41"/>
      <c r="K2613" s="26" t="str">
        <f>_xlfn.IFNA(VLOOKUP(E2613,الاوردرات!$B$1:$C$600,2,0),"")</f>
        <v/>
      </c>
      <c r="L2613" s="52"/>
      <c r="N2613" s="21" t="str">
        <f t="shared" si="81"/>
        <v/>
      </c>
      <c r="O2613" s="22" t="str">
        <f>_xlfn.IFNA((VLOOKUP(F2613,help!$C$2:$F$12,4,0))*(N2613*24),"")</f>
        <v/>
      </c>
      <c r="AP2613" s="17">
        <f t="shared" si="82"/>
        <v>0</v>
      </c>
    </row>
    <row r="2614" spans="2:42" ht="33" x14ac:dyDescent="0.25">
      <c r="B2614" s="13">
        <f>COUNTIFS($E$3:E2614,'تقرير منتج تام'!$E$4)</f>
        <v>8</v>
      </c>
      <c r="C2614" s="37"/>
      <c r="D2614" s="37"/>
      <c r="E2614" s="37"/>
      <c r="F2614" s="39"/>
      <c r="G2614" s="40"/>
      <c r="H2614" s="40"/>
      <c r="I2614" s="41"/>
      <c r="J2614" s="41"/>
      <c r="K2614" s="26" t="str">
        <f>_xlfn.IFNA(VLOOKUP(E2614,الاوردرات!$B$1:$C$600,2,0),"")</f>
        <v/>
      </c>
      <c r="L2614" s="52"/>
      <c r="N2614" s="21" t="str">
        <f t="shared" si="81"/>
        <v/>
      </c>
      <c r="O2614" s="22" t="str">
        <f>_xlfn.IFNA((VLOOKUP(F2614,help!$C$2:$F$12,4,0))*(N2614*24),"")</f>
        <v/>
      </c>
      <c r="AP2614" s="17">
        <f t="shared" si="82"/>
        <v>0</v>
      </c>
    </row>
    <row r="2615" spans="2:42" ht="33" x14ac:dyDescent="0.25">
      <c r="B2615" s="13">
        <f>COUNTIFS($E$3:E2615,'تقرير منتج تام'!$E$4)</f>
        <v>8</v>
      </c>
      <c r="C2615" s="37"/>
      <c r="D2615" s="37"/>
      <c r="E2615" s="37"/>
      <c r="F2615" s="39"/>
      <c r="G2615" s="40"/>
      <c r="H2615" s="40"/>
      <c r="I2615" s="41"/>
      <c r="J2615" s="41"/>
      <c r="K2615" s="26" t="str">
        <f>_xlfn.IFNA(VLOOKUP(E2615,الاوردرات!$B$1:$C$600,2,0),"")</f>
        <v/>
      </c>
      <c r="L2615" s="52"/>
      <c r="N2615" s="21" t="str">
        <f t="shared" ref="N2615:N2678" si="83">IF(I2615&lt;&gt;"",J2615-I2615,"")</f>
        <v/>
      </c>
      <c r="O2615" s="22" t="str">
        <f>_xlfn.IFNA((VLOOKUP(F2615,help!$C$2:$F$12,4,0))*(N2615*24),"")</f>
        <v/>
      </c>
      <c r="AP2615" s="17">
        <f t="shared" si="82"/>
        <v>0</v>
      </c>
    </row>
    <row r="2616" spans="2:42" ht="33" x14ac:dyDescent="0.25">
      <c r="B2616" s="13">
        <f>COUNTIFS($E$3:E2616,'تقرير منتج تام'!$E$4)</f>
        <v>8</v>
      </c>
      <c r="C2616" s="37"/>
      <c r="D2616" s="37"/>
      <c r="E2616" s="37"/>
      <c r="F2616" s="39"/>
      <c r="G2616" s="40"/>
      <c r="H2616" s="40"/>
      <c r="I2616" s="41"/>
      <c r="J2616" s="41"/>
      <c r="K2616" s="26" t="str">
        <f>_xlfn.IFNA(VLOOKUP(E2616,الاوردرات!$B$1:$C$600,2,0),"")</f>
        <v/>
      </c>
      <c r="L2616" s="52"/>
      <c r="N2616" s="21" t="str">
        <f t="shared" si="83"/>
        <v/>
      </c>
      <c r="O2616" s="22" t="str">
        <f>_xlfn.IFNA((VLOOKUP(F2616,help!$C$2:$F$12,4,0))*(N2616*24),"")</f>
        <v/>
      </c>
      <c r="AP2616" s="17">
        <f t="shared" si="82"/>
        <v>0</v>
      </c>
    </row>
    <row r="2617" spans="2:42" ht="33" x14ac:dyDescent="0.25">
      <c r="B2617" s="13">
        <f>COUNTIFS($E$3:E2617,'تقرير منتج تام'!$E$4)</f>
        <v>8</v>
      </c>
      <c r="C2617" s="37"/>
      <c r="D2617" s="37"/>
      <c r="E2617" s="37"/>
      <c r="F2617" s="39"/>
      <c r="G2617" s="40"/>
      <c r="H2617" s="40"/>
      <c r="I2617" s="41"/>
      <c r="J2617" s="41"/>
      <c r="K2617" s="26" t="str">
        <f>_xlfn.IFNA(VLOOKUP(E2617,الاوردرات!$B$1:$C$600,2,0),"")</f>
        <v/>
      </c>
      <c r="L2617" s="52"/>
      <c r="N2617" s="21" t="str">
        <f t="shared" si="83"/>
        <v/>
      </c>
      <c r="O2617" s="22" t="str">
        <f>_xlfn.IFNA((VLOOKUP(F2617,help!$C$2:$F$12,4,0))*(N2617*24),"")</f>
        <v/>
      </c>
      <c r="AP2617" s="17">
        <f t="shared" si="82"/>
        <v>0</v>
      </c>
    </row>
    <row r="2618" spans="2:42" ht="33" x14ac:dyDescent="0.25">
      <c r="B2618" s="13">
        <f>COUNTIFS($E$3:E2618,'تقرير منتج تام'!$E$4)</f>
        <v>8</v>
      </c>
      <c r="C2618" s="37"/>
      <c r="D2618" s="37"/>
      <c r="E2618" s="37"/>
      <c r="F2618" s="39"/>
      <c r="G2618" s="40"/>
      <c r="H2618" s="40"/>
      <c r="I2618" s="41"/>
      <c r="J2618" s="41"/>
      <c r="K2618" s="26" t="str">
        <f>_xlfn.IFNA(VLOOKUP(E2618,الاوردرات!$B$1:$C$600,2,0),"")</f>
        <v/>
      </c>
      <c r="L2618" s="52"/>
      <c r="N2618" s="21" t="str">
        <f t="shared" si="83"/>
        <v/>
      </c>
      <c r="O2618" s="22" t="str">
        <f>_xlfn.IFNA((VLOOKUP(F2618,help!$C$2:$F$12,4,0))*(N2618*24),"")</f>
        <v/>
      </c>
      <c r="AP2618" s="17">
        <f t="shared" si="82"/>
        <v>0</v>
      </c>
    </row>
    <row r="2619" spans="2:42" ht="33" x14ac:dyDescent="0.25">
      <c r="B2619" s="13">
        <f>COUNTIFS($E$3:E2619,'تقرير منتج تام'!$E$4)</f>
        <v>8</v>
      </c>
      <c r="C2619" s="37"/>
      <c r="D2619" s="37"/>
      <c r="E2619" s="37"/>
      <c r="F2619" s="39"/>
      <c r="G2619" s="40"/>
      <c r="H2619" s="40"/>
      <c r="I2619" s="41"/>
      <c r="J2619" s="41"/>
      <c r="K2619" s="26" t="str">
        <f>_xlfn.IFNA(VLOOKUP(E2619,الاوردرات!$B$1:$C$600,2,0),"")</f>
        <v/>
      </c>
      <c r="L2619" s="52"/>
      <c r="N2619" s="21" t="str">
        <f t="shared" si="83"/>
        <v/>
      </c>
      <c r="O2619" s="22" t="str">
        <f>_xlfn.IFNA((VLOOKUP(F2619,help!$C$2:$F$12,4,0))*(N2619*24),"")</f>
        <v/>
      </c>
      <c r="AP2619" s="17">
        <f t="shared" si="82"/>
        <v>0</v>
      </c>
    </row>
    <row r="2620" spans="2:42" ht="33" x14ac:dyDescent="0.25">
      <c r="B2620" s="13">
        <f>COUNTIFS($E$3:E2620,'تقرير منتج تام'!$E$4)</f>
        <v>8</v>
      </c>
      <c r="C2620" s="37"/>
      <c r="D2620" s="37"/>
      <c r="E2620" s="37"/>
      <c r="F2620" s="39"/>
      <c r="G2620" s="40"/>
      <c r="H2620" s="40"/>
      <c r="I2620" s="41"/>
      <c r="J2620" s="41"/>
      <c r="K2620" s="26" t="str">
        <f>_xlfn.IFNA(VLOOKUP(E2620,الاوردرات!$B$1:$C$600,2,0),"")</f>
        <v/>
      </c>
      <c r="L2620" s="52"/>
      <c r="N2620" s="21" t="str">
        <f t="shared" si="83"/>
        <v/>
      </c>
      <c r="O2620" s="22" t="str">
        <f>_xlfn.IFNA((VLOOKUP(F2620,help!$C$2:$F$12,4,0))*(N2620*24),"")</f>
        <v/>
      </c>
      <c r="AP2620" s="17">
        <f t="shared" si="82"/>
        <v>0</v>
      </c>
    </row>
    <row r="2621" spans="2:42" ht="33" x14ac:dyDescent="0.25">
      <c r="B2621" s="13">
        <f>COUNTIFS($E$3:E2621,'تقرير منتج تام'!$E$4)</f>
        <v>8</v>
      </c>
      <c r="C2621" s="37"/>
      <c r="D2621" s="37"/>
      <c r="E2621" s="37"/>
      <c r="F2621" s="39"/>
      <c r="G2621" s="40"/>
      <c r="H2621" s="40"/>
      <c r="I2621" s="41"/>
      <c r="J2621" s="41"/>
      <c r="K2621" s="26" t="str">
        <f>_xlfn.IFNA(VLOOKUP(E2621,الاوردرات!$B$1:$C$600,2,0),"")</f>
        <v/>
      </c>
      <c r="L2621" s="52"/>
      <c r="N2621" s="21" t="str">
        <f t="shared" si="83"/>
        <v/>
      </c>
      <c r="O2621" s="22" t="str">
        <f>_xlfn.IFNA((VLOOKUP(F2621,help!$C$2:$F$12,4,0))*(N2621*24),"")</f>
        <v/>
      </c>
      <c r="AP2621" s="17">
        <f t="shared" si="82"/>
        <v>0</v>
      </c>
    </row>
    <row r="2622" spans="2:42" ht="33" x14ac:dyDescent="0.25">
      <c r="B2622" s="13">
        <f>COUNTIFS($E$3:E2622,'تقرير منتج تام'!$E$4)</f>
        <v>8</v>
      </c>
      <c r="C2622" s="37"/>
      <c r="D2622" s="37"/>
      <c r="E2622" s="37"/>
      <c r="F2622" s="39"/>
      <c r="G2622" s="40"/>
      <c r="H2622" s="40"/>
      <c r="I2622" s="41"/>
      <c r="J2622" s="41"/>
      <c r="K2622" s="26" t="str">
        <f>_xlfn.IFNA(VLOOKUP(E2622,الاوردرات!$B$1:$C$600,2,0),"")</f>
        <v/>
      </c>
      <c r="L2622" s="52"/>
      <c r="N2622" s="21" t="str">
        <f t="shared" si="83"/>
        <v/>
      </c>
      <c r="O2622" s="22" t="str">
        <f>_xlfn.IFNA((VLOOKUP(F2622,help!$C$2:$F$12,4,0))*(N2622*24),"")</f>
        <v/>
      </c>
      <c r="AP2622" s="17">
        <f t="shared" si="82"/>
        <v>0</v>
      </c>
    </row>
    <row r="2623" spans="2:42" ht="33" x14ac:dyDescent="0.25">
      <c r="B2623" s="13">
        <f>COUNTIFS($E$3:E2623,'تقرير منتج تام'!$E$4)</f>
        <v>8</v>
      </c>
      <c r="C2623" s="37"/>
      <c r="D2623" s="37"/>
      <c r="E2623" s="37"/>
      <c r="F2623" s="39"/>
      <c r="G2623" s="40"/>
      <c r="H2623" s="40"/>
      <c r="I2623" s="41"/>
      <c r="J2623" s="41"/>
      <c r="K2623" s="26" t="str">
        <f>_xlfn.IFNA(VLOOKUP(E2623,الاوردرات!$B$1:$C$600,2,0),"")</f>
        <v/>
      </c>
      <c r="L2623" s="52"/>
      <c r="N2623" s="21" t="str">
        <f t="shared" si="83"/>
        <v/>
      </c>
      <c r="O2623" s="22" t="str">
        <f>_xlfn.IFNA((VLOOKUP(F2623,help!$C$2:$F$12,4,0))*(N2623*24),"")</f>
        <v/>
      </c>
      <c r="AP2623" s="17">
        <f t="shared" si="82"/>
        <v>0</v>
      </c>
    </row>
    <row r="2624" spans="2:42" ht="33" x14ac:dyDescent="0.25">
      <c r="B2624" s="13">
        <f>COUNTIFS($E$3:E2624,'تقرير منتج تام'!$E$4)</f>
        <v>8</v>
      </c>
      <c r="C2624" s="37"/>
      <c r="D2624" s="37"/>
      <c r="E2624" s="37"/>
      <c r="F2624" s="39"/>
      <c r="G2624" s="40"/>
      <c r="H2624" s="40"/>
      <c r="I2624" s="41"/>
      <c r="J2624" s="41"/>
      <c r="K2624" s="26" t="str">
        <f>_xlfn.IFNA(VLOOKUP(E2624,الاوردرات!$B$1:$C$600,2,0),"")</f>
        <v/>
      </c>
      <c r="L2624" s="52"/>
      <c r="N2624" s="21" t="str">
        <f t="shared" si="83"/>
        <v/>
      </c>
      <c r="O2624" s="22" t="str">
        <f>_xlfn.IFNA((VLOOKUP(F2624,help!$C$2:$F$12,4,0))*(N2624*24),"")</f>
        <v/>
      </c>
      <c r="AP2624" s="17">
        <f t="shared" si="82"/>
        <v>0</v>
      </c>
    </row>
    <row r="2625" spans="2:42" ht="33" x14ac:dyDescent="0.25">
      <c r="B2625" s="13">
        <f>COUNTIFS($E$3:E2625,'تقرير منتج تام'!$E$4)</f>
        <v>8</v>
      </c>
      <c r="C2625" s="37"/>
      <c r="D2625" s="37"/>
      <c r="E2625" s="37"/>
      <c r="F2625" s="39"/>
      <c r="G2625" s="40"/>
      <c r="H2625" s="40"/>
      <c r="I2625" s="41"/>
      <c r="J2625" s="41"/>
      <c r="K2625" s="26" t="str">
        <f>_xlfn.IFNA(VLOOKUP(E2625,الاوردرات!$B$1:$C$600,2,0),"")</f>
        <v/>
      </c>
      <c r="L2625" s="52"/>
      <c r="N2625" s="21" t="str">
        <f t="shared" si="83"/>
        <v/>
      </c>
      <c r="O2625" s="22" t="str">
        <f>_xlfn.IFNA((VLOOKUP(F2625,help!$C$2:$F$12,4,0))*(N2625*24),"")</f>
        <v/>
      </c>
      <c r="AP2625" s="17">
        <f t="shared" si="82"/>
        <v>0</v>
      </c>
    </row>
    <row r="2626" spans="2:42" ht="33" x14ac:dyDescent="0.25">
      <c r="B2626" s="13">
        <f>COUNTIFS($E$3:E2626,'تقرير منتج تام'!$E$4)</f>
        <v>8</v>
      </c>
      <c r="C2626" s="37"/>
      <c r="D2626" s="37"/>
      <c r="E2626" s="37"/>
      <c r="F2626" s="39"/>
      <c r="G2626" s="40"/>
      <c r="H2626" s="40"/>
      <c r="I2626" s="41"/>
      <c r="J2626" s="41"/>
      <c r="K2626" s="26" t="str">
        <f>_xlfn.IFNA(VLOOKUP(E2626,الاوردرات!$B$1:$C$600,2,0),"")</f>
        <v/>
      </c>
      <c r="L2626" s="52"/>
      <c r="N2626" s="21" t="str">
        <f t="shared" si="83"/>
        <v/>
      </c>
      <c r="O2626" s="22" t="str">
        <f>_xlfn.IFNA((VLOOKUP(F2626,help!$C$2:$F$12,4,0))*(N2626*24),"")</f>
        <v/>
      </c>
      <c r="AP2626" s="17">
        <f t="shared" si="82"/>
        <v>0</v>
      </c>
    </row>
    <row r="2627" spans="2:42" ht="33" x14ac:dyDescent="0.25">
      <c r="B2627" s="13">
        <f>COUNTIFS($E$3:E2627,'تقرير منتج تام'!$E$4)</f>
        <v>8</v>
      </c>
      <c r="C2627" s="37"/>
      <c r="D2627" s="37"/>
      <c r="E2627" s="37"/>
      <c r="F2627" s="39"/>
      <c r="G2627" s="40"/>
      <c r="H2627" s="40"/>
      <c r="I2627" s="41"/>
      <c r="J2627" s="41"/>
      <c r="K2627" s="26" t="str">
        <f>_xlfn.IFNA(VLOOKUP(E2627,الاوردرات!$B$1:$C$600,2,0),"")</f>
        <v/>
      </c>
      <c r="L2627" s="52"/>
      <c r="N2627" s="21" t="str">
        <f t="shared" si="83"/>
        <v/>
      </c>
      <c r="O2627" s="22" t="str">
        <f>_xlfn.IFNA((VLOOKUP(F2627,help!$C$2:$F$12,4,0))*(N2627*24),"")</f>
        <v/>
      </c>
      <c r="AP2627" s="17">
        <f t="shared" si="82"/>
        <v>0</v>
      </c>
    </row>
    <row r="2628" spans="2:42" ht="33" x14ac:dyDescent="0.25">
      <c r="B2628" s="13">
        <f>COUNTIFS($E$3:E2628,'تقرير منتج تام'!$E$4)</f>
        <v>8</v>
      </c>
      <c r="C2628" s="37"/>
      <c r="D2628" s="37"/>
      <c r="E2628" s="37"/>
      <c r="F2628" s="39"/>
      <c r="G2628" s="40"/>
      <c r="H2628" s="40"/>
      <c r="I2628" s="41"/>
      <c r="J2628" s="41"/>
      <c r="K2628" s="26" t="str">
        <f>_xlfn.IFNA(VLOOKUP(E2628,الاوردرات!$B$1:$C$600,2,0),"")</f>
        <v/>
      </c>
      <c r="L2628" s="52"/>
      <c r="N2628" s="21" t="str">
        <f t="shared" si="83"/>
        <v/>
      </c>
      <c r="O2628" s="22" t="str">
        <f>_xlfn.IFNA((VLOOKUP(F2628,help!$C$2:$F$12,4,0))*(N2628*24),"")</f>
        <v/>
      </c>
      <c r="AP2628" s="17">
        <f t="shared" ref="AP2628:AP2632" si="84">D2628</f>
        <v>0</v>
      </c>
    </row>
    <row r="2629" spans="2:42" ht="33" x14ac:dyDescent="0.25">
      <c r="B2629" s="13">
        <f>COUNTIFS($E$3:E2629,'تقرير منتج تام'!$E$4)</f>
        <v>8</v>
      </c>
      <c r="C2629" s="37"/>
      <c r="D2629" s="37"/>
      <c r="E2629" s="37"/>
      <c r="F2629" s="39"/>
      <c r="G2629" s="40"/>
      <c r="H2629" s="40"/>
      <c r="I2629" s="41"/>
      <c r="J2629" s="41"/>
      <c r="K2629" s="26" t="str">
        <f>_xlfn.IFNA(VLOOKUP(E2629,الاوردرات!$B$1:$C$600,2,0),"")</f>
        <v/>
      </c>
      <c r="L2629" s="52"/>
      <c r="N2629" s="21" t="str">
        <f t="shared" si="83"/>
        <v/>
      </c>
      <c r="O2629" s="22" t="str">
        <f>_xlfn.IFNA((VLOOKUP(F2629,help!$C$2:$F$12,4,0))*(N2629*24),"")</f>
        <v/>
      </c>
      <c r="AP2629" s="17">
        <f t="shared" si="84"/>
        <v>0</v>
      </c>
    </row>
    <row r="2630" spans="2:42" ht="33" x14ac:dyDescent="0.25">
      <c r="B2630" s="13">
        <f>COUNTIFS($E$3:E2630,'تقرير منتج تام'!$E$4)</f>
        <v>8</v>
      </c>
      <c r="C2630" s="37"/>
      <c r="D2630" s="37"/>
      <c r="E2630" s="37"/>
      <c r="F2630" s="39"/>
      <c r="G2630" s="40"/>
      <c r="H2630" s="40"/>
      <c r="I2630" s="41"/>
      <c r="J2630" s="41"/>
      <c r="K2630" s="26" t="str">
        <f>_xlfn.IFNA(VLOOKUP(E2630,الاوردرات!$B$1:$C$600,2,0),"")</f>
        <v/>
      </c>
      <c r="L2630" s="52"/>
      <c r="N2630" s="21" t="str">
        <f t="shared" si="83"/>
        <v/>
      </c>
      <c r="O2630" s="22" t="str">
        <f>_xlfn.IFNA((VLOOKUP(F2630,help!$C$2:$F$12,4,0))*(N2630*24),"")</f>
        <v/>
      </c>
      <c r="AP2630" s="17">
        <f t="shared" si="84"/>
        <v>0</v>
      </c>
    </row>
    <row r="2631" spans="2:42" ht="33" x14ac:dyDescent="0.25">
      <c r="B2631" s="13">
        <f>COUNTIFS($E$3:E2631,'تقرير منتج تام'!$E$4)</f>
        <v>8</v>
      </c>
      <c r="C2631" s="37"/>
      <c r="D2631" s="37"/>
      <c r="E2631" s="37"/>
      <c r="F2631" s="39"/>
      <c r="G2631" s="40"/>
      <c r="H2631" s="40"/>
      <c r="I2631" s="41"/>
      <c r="J2631" s="41"/>
      <c r="K2631" s="26" t="str">
        <f>_xlfn.IFNA(VLOOKUP(E2631,الاوردرات!$B$1:$C$600,2,0),"")</f>
        <v/>
      </c>
      <c r="L2631" s="52"/>
      <c r="N2631" s="21" t="str">
        <f t="shared" si="83"/>
        <v/>
      </c>
      <c r="O2631" s="22" t="str">
        <f>_xlfn.IFNA((VLOOKUP(F2631,help!$C$2:$F$12,4,0))*(N2631*24),"")</f>
        <v/>
      </c>
      <c r="AP2631" s="17">
        <f t="shared" si="84"/>
        <v>0</v>
      </c>
    </row>
    <row r="2632" spans="2:42" ht="33" x14ac:dyDescent="0.25">
      <c r="B2632" s="13">
        <f>COUNTIFS($E$3:E2632,'تقرير منتج تام'!$E$4)</f>
        <v>8</v>
      </c>
      <c r="C2632" s="37"/>
      <c r="D2632" s="37"/>
      <c r="E2632" s="37"/>
      <c r="F2632" s="39"/>
      <c r="G2632" s="40"/>
      <c r="H2632" s="40"/>
      <c r="I2632" s="41"/>
      <c r="J2632" s="41"/>
      <c r="K2632" s="26" t="str">
        <f>_xlfn.IFNA(VLOOKUP(E2632,الاوردرات!$B$1:$C$600,2,0),"")</f>
        <v/>
      </c>
      <c r="L2632" s="52"/>
      <c r="N2632" s="21" t="str">
        <f t="shared" si="83"/>
        <v/>
      </c>
      <c r="O2632" s="22" t="str">
        <f>_xlfn.IFNA((VLOOKUP(F2632,help!$C$2:$F$12,4,0))*(N2632*24),"")</f>
        <v/>
      </c>
      <c r="AP2632" s="17">
        <f t="shared" si="84"/>
        <v>0</v>
      </c>
    </row>
    <row r="2633" spans="2:42" ht="33" x14ac:dyDescent="0.25">
      <c r="B2633" s="13">
        <f>COUNTIFS($E$3:E2633,'تقرير منتج تام'!$E$4)</f>
        <v>8</v>
      </c>
      <c r="C2633" s="37"/>
      <c r="D2633" s="37"/>
      <c r="E2633" s="37"/>
      <c r="F2633" s="39"/>
      <c r="G2633" s="40"/>
      <c r="H2633" s="40"/>
      <c r="I2633" s="41"/>
      <c r="J2633" s="41"/>
      <c r="K2633" s="26" t="str">
        <f>_xlfn.IFNA(VLOOKUP(E2633,الاوردرات!$B$1:$C$600,2,0),"")</f>
        <v/>
      </c>
      <c r="L2633" s="52"/>
      <c r="N2633" s="21" t="str">
        <f t="shared" si="83"/>
        <v/>
      </c>
      <c r="O2633" s="22" t="str">
        <f>_xlfn.IFNA((VLOOKUP(F2633,help!$C$2:$F$12,4,0))*(N2633*24),"")</f>
        <v/>
      </c>
      <c r="AP2633" s="17">
        <f>D2633</f>
        <v>0</v>
      </c>
    </row>
    <row r="2634" spans="2:42" ht="33" x14ac:dyDescent="0.25">
      <c r="B2634" s="13">
        <f>COUNTIFS($E$3:E2634,'تقرير منتج تام'!$E$4)</f>
        <v>8</v>
      </c>
      <c r="C2634" s="37"/>
      <c r="D2634" s="37"/>
      <c r="E2634" s="37"/>
      <c r="F2634" s="39"/>
      <c r="G2634" s="40"/>
      <c r="H2634" s="40"/>
      <c r="I2634" s="41"/>
      <c r="J2634" s="41"/>
      <c r="K2634" s="26" t="str">
        <f>_xlfn.IFNA(VLOOKUP(E2634,الاوردرات!$B$1:$C$600,2,0),"")</f>
        <v/>
      </c>
      <c r="L2634" s="52"/>
      <c r="N2634" s="21" t="str">
        <f t="shared" si="83"/>
        <v/>
      </c>
      <c r="O2634" s="22" t="str">
        <f>_xlfn.IFNA((VLOOKUP(F2634,help!$C$2:$F$12,4,0))*(N2634*24),"")</f>
        <v/>
      </c>
      <c r="AP2634" s="17">
        <f t="shared" ref="AP2634:AP2697" si="85">D2634</f>
        <v>0</v>
      </c>
    </row>
    <row r="2635" spans="2:42" ht="33" x14ac:dyDescent="0.25">
      <c r="B2635" s="13">
        <f>COUNTIFS($E$3:E2635,'تقرير منتج تام'!$E$4)</f>
        <v>8</v>
      </c>
      <c r="C2635" s="37"/>
      <c r="D2635" s="37"/>
      <c r="E2635" s="37"/>
      <c r="F2635" s="39"/>
      <c r="G2635" s="40"/>
      <c r="H2635" s="40"/>
      <c r="I2635" s="41"/>
      <c r="J2635" s="41"/>
      <c r="K2635" s="26" t="str">
        <f>_xlfn.IFNA(VLOOKUP(E2635,الاوردرات!$B$1:$C$600,2,0),"")</f>
        <v/>
      </c>
      <c r="L2635" s="52"/>
      <c r="N2635" s="21" t="str">
        <f t="shared" si="83"/>
        <v/>
      </c>
      <c r="O2635" s="22" t="str">
        <f>_xlfn.IFNA((VLOOKUP(F2635,help!$C$2:$F$12,4,0))*(N2635*24),"")</f>
        <v/>
      </c>
      <c r="AP2635" s="17">
        <f t="shared" si="85"/>
        <v>0</v>
      </c>
    </row>
    <row r="2636" spans="2:42" ht="33" x14ac:dyDescent="0.25">
      <c r="B2636" s="13">
        <f>COUNTIFS($E$3:E2636,'تقرير منتج تام'!$E$4)</f>
        <v>8</v>
      </c>
      <c r="C2636" s="37"/>
      <c r="D2636" s="37"/>
      <c r="E2636" s="37"/>
      <c r="F2636" s="39"/>
      <c r="G2636" s="40"/>
      <c r="H2636" s="40"/>
      <c r="I2636" s="41"/>
      <c r="J2636" s="41"/>
      <c r="K2636" s="26" t="str">
        <f>_xlfn.IFNA(VLOOKUP(E2636,الاوردرات!$B$1:$C$600,2,0),"")</f>
        <v/>
      </c>
      <c r="L2636" s="52"/>
      <c r="N2636" s="21" t="str">
        <f t="shared" si="83"/>
        <v/>
      </c>
      <c r="O2636" s="22" t="str">
        <f>_xlfn.IFNA((VLOOKUP(F2636,help!$C$2:$F$12,4,0))*(N2636*24),"")</f>
        <v/>
      </c>
      <c r="AP2636" s="17">
        <f t="shared" si="85"/>
        <v>0</v>
      </c>
    </row>
    <row r="2637" spans="2:42" ht="33" x14ac:dyDescent="0.25">
      <c r="B2637" s="13">
        <f>COUNTIFS($E$3:E2637,'تقرير منتج تام'!$E$4)</f>
        <v>8</v>
      </c>
      <c r="C2637" s="37"/>
      <c r="D2637" s="37"/>
      <c r="E2637" s="37"/>
      <c r="F2637" s="39"/>
      <c r="G2637" s="40"/>
      <c r="H2637" s="40"/>
      <c r="I2637" s="41"/>
      <c r="J2637" s="41"/>
      <c r="K2637" s="26" t="str">
        <f>_xlfn.IFNA(VLOOKUP(E2637,الاوردرات!$B$1:$C$600,2,0),"")</f>
        <v/>
      </c>
      <c r="L2637" s="52"/>
      <c r="N2637" s="21" t="str">
        <f t="shared" si="83"/>
        <v/>
      </c>
      <c r="O2637" s="22" t="str">
        <f>_xlfn.IFNA((VLOOKUP(F2637,help!$C$2:$F$12,4,0))*(N2637*24),"")</f>
        <v/>
      </c>
      <c r="AP2637" s="17">
        <f t="shared" si="85"/>
        <v>0</v>
      </c>
    </row>
    <row r="2638" spans="2:42" ht="33" x14ac:dyDescent="0.25">
      <c r="B2638" s="13">
        <f>COUNTIFS($E$3:E2638,'تقرير منتج تام'!$E$4)</f>
        <v>8</v>
      </c>
      <c r="C2638" s="37"/>
      <c r="D2638" s="37"/>
      <c r="E2638" s="37"/>
      <c r="F2638" s="39"/>
      <c r="G2638" s="40"/>
      <c r="H2638" s="40"/>
      <c r="I2638" s="41"/>
      <c r="J2638" s="41"/>
      <c r="K2638" s="26" t="str">
        <f>_xlfn.IFNA(VLOOKUP(E2638,الاوردرات!$B$1:$C$600,2,0),"")</f>
        <v/>
      </c>
      <c r="L2638" s="52"/>
      <c r="N2638" s="21" t="str">
        <f t="shared" si="83"/>
        <v/>
      </c>
      <c r="O2638" s="22" t="str">
        <f>_xlfn.IFNA((VLOOKUP(F2638,help!$C$2:$F$12,4,0))*(N2638*24),"")</f>
        <v/>
      </c>
      <c r="AP2638" s="17">
        <f t="shared" si="85"/>
        <v>0</v>
      </c>
    </row>
    <row r="2639" spans="2:42" ht="33" x14ac:dyDescent="0.25">
      <c r="B2639" s="13">
        <f>COUNTIFS($E$3:E2639,'تقرير منتج تام'!$E$4)</f>
        <v>8</v>
      </c>
      <c r="C2639" s="37"/>
      <c r="D2639" s="37"/>
      <c r="E2639" s="37"/>
      <c r="F2639" s="39"/>
      <c r="G2639" s="40"/>
      <c r="H2639" s="40"/>
      <c r="I2639" s="41"/>
      <c r="J2639" s="41"/>
      <c r="K2639" s="26" t="str">
        <f>_xlfn.IFNA(VLOOKUP(E2639,الاوردرات!$B$1:$C$600,2,0),"")</f>
        <v/>
      </c>
      <c r="L2639" s="52"/>
      <c r="N2639" s="21" t="str">
        <f t="shared" si="83"/>
        <v/>
      </c>
      <c r="O2639" s="22" t="str">
        <f>_xlfn.IFNA((VLOOKUP(F2639,help!$C$2:$F$12,4,0))*(N2639*24),"")</f>
        <v/>
      </c>
      <c r="AP2639" s="17">
        <f t="shared" si="85"/>
        <v>0</v>
      </c>
    </row>
    <row r="2640" spans="2:42" ht="33" x14ac:dyDescent="0.25">
      <c r="B2640" s="13">
        <f>COUNTIFS($E$3:E2640,'تقرير منتج تام'!$E$4)</f>
        <v>8</v>
      </c>
      <c r="C2640" s="37"/>
      <c r="D2640" s="37"/>
      <c r="E2640" s="37"/>
      <c r="F2640" s="39"/>
      <c r="G2640" s="40"/>
      <c r="H2640" s="40"/>
      <c r="I2640" s="41"/>
      <c r="J2640" s="41"/>
      <c r="K2640" s="26" t="str">
        <f>_xlfn.IFNA(VLOOKUP(E2640,الاوردرات!$B$1:$C$600,2,0),"")</f>
        <v/>
      </c>
      <c r="L2640" s="52"/>
      <c r="N2640" s="21" t="str">
        <f t="shared" si="83"/>
        <v/>
      </c>
      <c r="O2640" s="22" t="str">
        <f>_xlfn.IFNA((VLOOKUP(F2640,help!$C$2:$F$12,4,0))*(N2640*24),"")</f>
        <v/>
      </c>
      <c r="AP2640" s="17">
        <f t="shared" si="85"/>
        <v>0</v>
      </c>
    </row>
    <row r="2641" spans="2:42" ht="33" x14ac:dyDescent="0.25">
      <c r="B2641" s="13">
        <f>COUNTIFS($E$3:E2641,'تقرير منتج تام'!$E$4)</f>
        <v>8</v>
      </c>
      <c r="C2641" s="37"/>
      <c r="D2641" s="37"/>
      <c r="E2641" s="37"/>
      <c r="F2641" s="39"/>
      <c r="G2641" s="40"/>
      <c r="H2641" s="40"/>
      <c r="I2641" s="41"/>
      <c r="J2641" s="41"/>
      <c r="K2641" s="26" t="str">
        <f>_xlfn.IFNA(VLOOKUP(E2641,الاوردرات!$B$1:$C$600,2,0),"")</f>
        <v/>
      </c>
      <c r="L2641" s="52"/>
      <c r="N2641" s="21" t="str">
        <f t="shared" si="83"/>
        <v/>
      </c>
      <c r="O2641" s="22" t="str">
        <f>_xlfn.IFNA((VLOOKUP(F2641,help!$C$2:$F$12,4,0))*(N2641*24),"")</f>
        <v/>
      </c>
      <c r="AP2641" s="17">
        <f t="shared" si="85"/>
        <v>0</v>
      </c>
    </row>
    <row r="2642" spans="2:42" ht="33" x14ac:dyDescent="0.25">
      <c r="B2642" s="13">
        <f>COUNTIFS($E$3:E2642,'تقرير منتج تام'!$E$4)</f>
        <v>8</v>
      </c>
      <c r="C2642" s="37"/>
      <c r="D2642" s="37"/>
      <c r="E2642" s="37"/>
      <c r="F2642" s="39"/>
      <c r="G2642" s="40"/>
      <c r="H2642" s="40"/>
      <c r="I2642" s="41"/>
      <c r="J2642" s="41"/>
      <c r="K2642" s="26" t="str">
        <f>_xlfn.IFNA(VLOOKUP(E2642,الاوردرات!$B$1:$C$600,2,0),"")</f>
        <v/>
      </c>
      <c r="L2642" s="52"/>
      <c r="N2642" s="21" t="str">
        <f t="shared" si="83"/>
        <v/>
      </c>
      <c r="O2642" s="22" t="str">
        <f>_xlfn.IFNA((VLOOKUP(F2642,help!$C$2:$F$12,4,0))*(N2642*24),"")</f>
        <v/>
      </c>
      <c r="AP2642" s="17">
        <f t="shared" si="85"/>
        <v>0</v>
      </c>
    </row>
    <row r="2643" spans="2:42" ht="33" x14ac:dyDescent="0.25">
      <c r="B2643" s="13">
        <f>COUNTIFS($E$3:E2643,'تقرير منتج تام'!$E$4)</f>
        <v>8</v>
      </c>
      <c r="C2643" s="37"/>
      <c r="D2643" s="37"/>
      <c r="E2643" s="37"/>
      <c r="F2643" s="39"/>
      <c r="G2643" s="40"/>
      <c r="H2643" s="40"/>
      <c r="I2643" s="41"/>
      <c r="J2643" s="41"/>
      <c r="K2643" s="26" t="str">
        <f>_xlfn.IFNA(VLOOKUP(E2643,الاوردرات!$B$1:$C$600,2,0),"")</f>
        <v/>
      </c>
      <c r="L2643" s="52"/>
      <c r="N2643" s="21" t="str">
        <f t="shared" si="83"/>
        <v/>
      </c>
      <c r="O2643" s="22" t="str">
        <f>_xlfn.IFNA((VLOOKUP(F2643,help!$C$2:$F$12,4,0))*(N2643*24),"")</f>
        <v/>
      </c>
      <c r="AP2643" s="17">
        <f t="shared" si="85"/>
        <v>0</v>
      </c>
    </row>
    <row r="2644" spans="2:42" ht="33" x14ac:dyDescent="0.25">
      <c r="B2644" s="13">
        <f>COUNTIFS($E$3:E2644,'تقرير منتج تام'!$E$4)</f>
        <v>8</v>
      </c>
      <c r="C2644" s="37"/>
      <c r="D2644" s="37"/>
      <c r="E2644" s="37"/>
      <c r="F2644" s="39"/>
      <c r="G2644" s="40"/>
      <c r="H2644" s="40"/>
      <c r="I2644" s="41"/>
      <c r="J2644" s="41"/>
      <c r="K2644" s="26" t="str">
        <f>_xlfn.IFNA(VLOOKUP(E2644,الاوردرات!$B$1:$C$600,2,0),"")</f>
        <v/>
      </c>
      <c r="L2644" s="52"/>
      <c r="N2644" s="21" t="str">
        <f t="shared" si="83"/>
        <v/>
      </c>
      <c r="O2644" s="22" t="str">
        <f>_xlfn.IFNA((VLOOKUP(F2644,help!$C$2:$F$12,4,0))*(N2644*24),"")</f>
        <v/>
      </c>
      <c r="AP2644" s="17">
        <f t="shared" si="85"/>
        <v>0</v>
      </c>
    </row>
    <row r="2645" spans="2:42" ht="33" x14ac:dyDescent="0.25">
      <c r="B2645" s="13">
        <f>COUNTIFS($E$3:E2645,'تقرير منتج تام'!$E$4)</f>
        <v>8</v>
      </c>
      <c r="C2645" s="37"/>
      <c r="D2645" s="37"/>
      <c r="E2645" s="37"/>
      <c r="F2645" s="39"/>
      <c r="G2645" s="40"/>
      <c r="H2645" s="40"/>
      <c r="I2645" s="41"/>
      <c r="J2645" s="41"/>
      <c r="K2645" s="26" t="str">
        <f>_xlfn.IFNA(VLOOKUP(E2645,الاوردرات!$B$1:$C$600,2,0),"")</f>
        <v/>
      </c>
      <c r="L2645" s="52"/>
      <c r="N2645" s="21" t="str">
        <f t="shared" si="83"/>
        <v/>
      </c>
      <c r="O2645" s="22" t="str">
        <f>_xlfn.IFNA((VLOOKUP(F2645,help!$C$2:$F$12,4,0))*(N2645*24),"")</f>
        <v/>
      </c>
      <c r="AP2645" s="17">
        <f t="shared" si="85"/>
        <v>0</v>
      </c>
    </row>
    <row r="2646" spans="2:42" ht="33" x14ac:dyDescent="0.25">
      <c r="B2646" s="13">
        <f>COUNTIFS($E$3:E2646,'تقرير منتج تام'!$E$4)</f>
        <v>8</v>
      </c>
      <c r="C2646" s="37"/>
      <c r="D2646" s="37"/>
      <c r="E2646" s="37"/>
      <c r="F2646" s="39"/>
      <c r="G2646" s="40"/>
      <c r="H2646" s="40"/>
      <c r="I2646" s="41"/>
      <c r="J2646" s="41"/>
      <c r="K2646" s="26" t="str">
        <f>_xlfn.IFNA(VLOOKUP(E2646,الاوردرات!$B$1:$C$600,2,0),"")</f>
        <v/>
      </c>
      <c r="L2646" s="52"/>
      <c r="N2646" s="21" t="str">
        <f t="shared" si="83"/>
        <v/>
      </c>
      <c r="O2646" s="22" t="str">
        <f>_xlfn.IFNA((VLOOKUP(F2646,help!$C$2:$F$12,4,0))*(N2646*24),"")</f>
        <v/>
      </c>
      <c r="AP2646" s="17">
        <f t="shared" si="85"/>
        <v>0</v>
      </c>
    </row>
    <row r="2647" spans="2:42" ht="33" x14ac:dyDescent="0.25">
      <c r="B2647" s="13">
        <f>COUNTIFS($E$3:E2647,'تقرير منتج تام'!$E$4)</f>
        <v>8</v>
      </c>
      <c r="C2647" s="37"/>
      <c r="D2647" s="37"/>
      <c r="E2647" s="37"/>
      <c r="F2647" s="39"/>
      <c r="G2647" s="40"/>
      <c r="H2647" s="40"/>
      <c r="I2647" s="41"/>
      <c r="J2647" s="41"/>
      <c r="K2647" s="26" t="str">
        <f>_xlfn.IFNA(VLOOKUP(E2647,الاوردرات!$B$1:$C$600,2,0),"")</f>
        <v/>
      </c>
      <c r="L2647" s="52"/>
      <c r="N2647" s="21" t="str">
        <f t="shared" si="83"/>
        <v/>
      </c>
      <c r="O2647" s="22" t="str">
        <f>_xlfn.IFNA((VLOOKUP(F2647,help!$C$2:$F$12,4,0))*(N2647*24),"")</f>
        <v/>
      </c>
      <c r="AP2647" s="17">
        <f t="shared" si="85"/>
        <v>0</v>
      </c>
    </row>
    <row r="2648" spans="2:42" ht="33" x14ac:dyDescent="0.25">
      <c r="B2648" s="13">
        <f>COUNTIFS($E$3:E2648,'تقرير منتج تام'!$E$4)</f>
        <v>8</v>
      </c>
      <c r="C2648" s="37"/>
      <c r="D2648" s="37"/>
      <c r="E2648" s="37"/>
      <c r="F2648" s="39"/>
      <c r="G2648" s="40"/>
      <c r="H2648" s="40"/>
      <c r="I2648" s="41"/>
      <c r="J2648" s="41"/>
      <c r="K2648" s="26" t="str">
        <f>_xlfn.IFNA(VLOOKUP(E2648,الاوردرات!$B$1:$C$600,2,0),"")</f>
        <v/>
      </c>
      <c r="L2648" s="52"/>
      <c r="N2648" s="21" t="str">
        <f t="shared" si="83"/>
        <v/>
      </c>
      <c r="O2648" s="22" t="str">
        <f>_xlfn.IFNA((VLOOKUP(F2648,help!$C$2:$F$12,4,0))*(N2648*24),"")</f>
        <v/>
      </c>
      <c r="AP2648" s="17">
        <f t="shared" si="85"/>
        <v>0</v>
      </c>
    </row>
    <row r="2649" spans="2:42" ht="33" x14ac:dyDescent="0.25">
      <c r="B2649" s="13">
        <f>COUNTIFS($E$3:E2649,'تقرير منتج تام'!$E$4)</f>
        <v>8</v>
      </c>
      <c r="C2649" s="37"/>
      <c r="D2649" s="37"/>
      <c r="E2649" s="37"/>
      <c r="F2649" s="39"/>
      <c r="G2649" s="40"/>
      <c r="H2649" s="40"/>
      <c r="I2649" s="41"/>
      <c r="J2649" s="41"/>
      <c r="K2649" s="26" t="str">
        <f>_xlfn.IFNA(VLOOKUP(E2649,الاوردرات!$B$1:$C$600,2,0),"")</f>
        <v/>
      </c>
      <c r="L2649" s="52"/>
      <c r="N2649" s="21" t="str">
        <f t="shared" si="83"/>
        <v/>
      </c>
      <c r="O2649" s="22" t="str">
        <f>_xlfn.IFNA((VLOOKUP(F2649,help!$C$2:$F$12,4,0))*(N2649*24),"")</f>
        <v/>
      </c>
      <c r="AP2649" s="17">
        <f t="shared" si="85"/>
        <v>0</v>
      </c>
    </row>
    <row r="2650" spans="2:42" ht="33" x14ac:dyDescent="0.25">
      <c r="B2650" s="13">
        <f>COUNTIFS($E$3:E2650,'تقرير منتج تام'!$E$4)</f>
        <v>8</v>
      </c>
      <c r="C2650" s="37"/>
      <c r="D2650" s="37"/>
      <c r="E2650" s="37"/>
      <c r="F2650" s="39"/>
      <c r="G2650" s="40"/>
      <c r="H2650" s="40"/>
      <c r="I2650" s="41"/>
      <c r="J2650" s="41"/>
      <c r="K2650" s="26" t="str">
        <f>_xlfn.IFNA(VLOOKUP(E2650,الاوردرات!$B$1:$C$600,2,0),"")</f>
        <v/>
      </c>
      <c r="L2650" s="52"/>
      <c r="N2650" s="21" t="str">
        <f t="shared" si="83"/>
        <v/>
      </c>
      <c r="O2650" s="22" t="str">
        <f>_xlfn.IFNA((VLOOKUP(F2650,help!$C$2:$F$12,4,0))*(N2650*24),"")</f>
        <v/>
      </c>
      <c r="AP2650" s="17">
        <f t="shared" si="85"/>
        <v>0</v>
      </c>
    </row>
    <row r="2651" spans="2:42" ht="33" x14ac:dyDescent="0.25">
      <c r="B2651" s="13">
        <f>COUNTIFS($E$3:E2651,'تقرير منتج تام'!$E$4)</f>
        <v>8</v>
      </c>
      <c r="C2651" s="37"/>
      <c r="D2651" s="37"/>
      <c r="E2651" s="37"/>
      <c r="F2651" s="39"/>
      <c r="G2651" s="40"/>
      <c r="H2651" s="40"/>
      <c r="I2651" s="41"/>
      <c r="J2651" s="41"/>
      <c r="K2651" s="26" t="str">
        <f>_xlfn.IFNA(VLOOKUP(E2651,الاوردرات!$B$1:$C$600,2,0),"")</f>
        <v/>
      </c>
      <c r="L2651" s="52"/>
      <c r="N2651" s="21" t="str">
        <f t="shared" si="83"/>
        <v/>
      </c>
      <c r="O2651" s="22" t="str">
        <f>_xlfn.IFNA((VLOOKUP(F2651,help!$C$2:$F$12,4,0))*(N2651*24),"")</f>
        <v/>
      </c>
      <c r="AP2651" s="17">
        <f t="shared" si="85"/>
        <v>0</v>
      </c>
    </row>
    <row r="2652" spans="2:42" ht="33" x14ac:dyDescent="0.25">
      <c r="B2652" s="13">
        <f>COUNTIFS($E$3:E2652,'تقرير منتج تام'!$E$4)</f>
        <v>8</v>
      </c>
      <c r="C2652" s="37"/>
      <c r="D2652" s="37"/>
      <c r="E2652" s="37"/>
      <c r="F2652" s="39"/>
      <c r="G2652" s="40"/>
      <c r="H2652" s="40"/>
      <c r="I2652" s="41"/>
      <c r="J2652" s="41"/>
      <c r="K2652" s="26" t="str">
        <f>_xlfn.IFNA(VLOOKUP(E2652,الاوردرات!$B$1:$C$600,2,0),"")</f>
        <v/>
      </c>
      <c r="L2652" s="52"/>
      <c r="N2652" s="21" t="str">
        <f t="shared" si="83"/>
        <v/>
      </c>
      <c r="O2652" s="22" t="str">
        <f>_xlfn.IFNA((VLOOKUP(F2652,help!$C$2:$F$12,4,0))*(N2652*24),"")</f>
        <v/>
      </c>
      <c r="AP2652" s="17">
        <f t="shared" si="85"/>
        <v>0</v>
      </c>
    </row>
    <row r="2653" spans="2:42" ht="33" x14ac:dyDescent="0.25">
      <c r="B2653" s="13">
        <f>COUNTIFS($E$3:E2653,'تقرير منتج تام'!$E$4)</f>
        <v>8</v>
      </c>
      <c r="C2653" s="37"/>
      <c r="D2653" s="37"/>
      <c r="E2653" s="37"/>
      <c r="F2653" s="39"/>
      <c r="G2653" s="40"/>
      <c r="H2653" s="40"/>
      <c r="I2653" s="41"/>
      <c r="J2653" s="41"/>
      <c r="K2653" s="26" t="str">
        <f>_xlfn.IFNA(VLOOKUP(E2653,الاوردرات!$B$1:$C$600,2,0),"")</f>
        <v/>
      </c>
      <c r="L2653" s="52"/>
      <c r="N2653" s="21" t="str">
        <f t="shared" si="83"/>
        <v/>
      </c>
      <c r="O2653" s="22" t="str">
        <f>_xlfn.IFNA((VLOOKUP(F2653,help!$C$2:$F$12,4,0))*(N2653*24),"")</f>
        <v/>
      </c>
      <c r="AP2653" s="17">
        <f t="shared" si="85"/>
        <v>0</v>
      </c>
    </row>
    <row r="2654" spans="2:42" ht="33" x14ac:dyDescent="0.25">
      <c r="B2654" s="13">
        <f>COUNTIFS($E$3:E2654,'تقرير منتج تام'!$E$4)</f>
        <v>8</v>
      </c>
      <c r="C2654" s="37"/>
      <c r="D2654" s="37"/>
      <c r="E2654" s="37"/>
      <c r="F2654" s="39"/>
      <c r="G2654" s="40"/>
      <c r="H2654" s="40"/>
      <c r="I2654" s="41"/>
      <c r="J2654" s="41"/>
      <c r="K2654" s="26" t="str">
        <f>_xlfn.IFNA(VLOOKUP(E2654,الاوردرات!$B$1:$C$600,2,0),"")</f>
        <v/>
      </c>
      <c r="L2654" s="52"/>
      <c r="N2654" s="21" t="str">
        <f t="shared" si="83"/>
        <v/>
      </c>
      <c r="O2654" s="22" t="str">
        <f>_xlfn.IFNA((VLOOKUP(F2654,help!$C$2:$F$12,4,0))*(N2654*24),"")</f>
        <v/>
      </c>
      <c r="AP2654" s="17">
        <f t="shared" si="85"/>
        <v>0</v>
      </c>
    </row>
    <row r="2655" spans="2:42" ht="33" x14ac:dyDescent="0.25">
      <c r="B2655" s="13">
        <f>COUNTIFS($E$3:E2655,'تقرير منتج تام'!$E$4)</f>
        <v>8</v>
      </c>
      <c r="C2655" s="37"/>
      <c r="D2655" s="37"/>
      <c r="E2655" s="37"/>
      <c r="F2655" s="39"/>
      <c r="G2655" s="40"/>
      <c r="H2655" s="40"/>
      <c r="I2655" s="41"/>
      <c r="J2655" s="41"/>
      <c r="K2655" s="26" t="str">
        <f>_xlfn.IFNA(VLOOKUP(E2655,الاوردرات!$B$1:$C$600,2,0),"")</f>
        <v/>
      </c>
      <c r="L2655" s="52"/>
      <c r="N2655" s="21" t="str">
        <f t="shared" si="83"/>
        <v/>
      </c>
      <c r="O2655" s="22" t="str">
        <f>_xlfn.IFNA((VLOOKUP(F2655,help!$C$2:$F$12,4,0))*(N2655*24),"")</f>
        <v/>
      </c>
      <c r="AP2655" s="17">
        <f t="shared" si="85"/>
        <v>0</v>
      </c>
    </row>
    <row r="2656" spans="2:42" ht="33" x14ac:dyDescent="0.25">
      <c r="B2656" s="13">
        <f>COUNTIFS($E$3:E2656,'تقرير منتج تام'!$E$4)</f>
        <v>8</v>
      </c>
      <c r="C2656" s="37"/>
      <c r="D2656" s="37"/>
      <c r="E2656" s="37"/>
      <c r="F2656" s="39"/>
      <c r="G2656" s="40"/>
      <c r="H2656" s="40"/>
      <c r="I2656" s="41"/>
      <c r="J2656" s="41"/>
      <c r="K2656" s="26" t="str">
        <f>_xlfn.IFNA(VLOOKUP(E2656,الاوردرات!$B$1:$C$600,2,0),"")</f>
        <v/>
      </c>
      <c r="L2656" s="52"/>
      <c r="N2656" s="21" t="str">
        <f t="shared" si="83"/>
        <v/>
      </c>
      <c r="O2656" s="22" t="str">
        <f>_xlfn.IFNA((VLOOKUP(F2656,help!$C$2:$F$12,4,0))*(N2656*24),"")</f>
        <v/>
      </c>
      <c r="AP2656" s="17">
        <f t="shared" si="85"/>
        <v>0</v>
      </c>
    </row>
    <row r="2657" spans="2:42" ht="33" x14ac:dyDescent="0.25">
      <c r="B2657" s="13">
        <f>COUNTIFS($E$3:E2657,'تقرير منتج تام'!$E$4)</f>
        <v>8</v>
      </c>
      <c r="C2657" s="37"/>
      <c r="D2657" s="37"/>
      <c r="E2657" s="37"/>
      <c r="F2657" s="39"/>
      <c r="G2657" s="40"/>
      <c r="H2657" s="40"/>
      <c r="I2657" s="41"/>
      <c r="J2657" s="41"/>
      <c r="K2657" s="26" t="str">
        <f>_xlfn.IFNA(VLOOKUP(E2657,الاوردرات!$B$1:$C$600,2,0),"")</f>
        <v/>
      </c>
      <c r="L2657" s="52"/>
      <c r="N2657" s="21" t="str">
        <f t="shared" si="83"/>
        <v/>
      </c>
      <c r="O2657" s="22" t="str">
        <f>_xlfn.IFNA((VLOOKUP(F2657,help!$C$2:$F$12,4,0))*(N2657*24),"")</f>
        <v/>
      </c>
      <c r="AP2657" s="17">
        <f t="shared" si="85"/>
        <v>0</v>
      </c>
    </row>
    <row r="2658" spans="2:42" ht="33" x14ac:dyDescent="0.25">
      <c r="B2658" s="13">
        <f>COUNTIFS($E$3:E2658,'تقرير منتج تام'!$E$4)</f>
        <v>8</v>
      </c>
      <c r="C2658" s="37"/>
      <c r="D2658" s="37"/>
      <c r="E2658" s="37"/>
      <c r="F2658" s="39"/>
      <c r="G2658" s="40"/>
      <c r="H2658" s="40"/>
      <c r="I2658" s="41"/>
      <c r="J2658" s="41"/>
      <c r="K2658" s="26" t="str">
        <f>_xlfn.IFNA(VLOOKUP(E2658,الاوردرات!$B$1:$C$600,2,0),"")</f>
        <v/>
      </c>
      <c r="L2658" s="52"/>
      <c r="N2658" s="21" t="str">
        <f t="shared" si="83"/>
        <v/>
      </c>
      <c r="O2658" s="22" t="str">
        <f>_xlfn.IFNA((VLOOKUP(F2658,help!$C$2:$F$12,4,0))*(N2658*24),"")</f>
        <v/>
      </c>
      <c r="AP2658" s="17">
        <f t="shared" si="85"/>
        <v>0</v>
      </c>
    </row>
    <row r="2659" spans="2:42" ht="33" x14ac:dyDescent="0.25">
      <c r="B2659" s="13">
        <f>COUNTIFS($E$3:E2659,'تقرير منتج تام'!$E$4)</f>
        <v>8</v>
      </c>
      <c r="C2659" s="37"/>
      <c r="D2659" s="37"/>
      <c r="E2659" s="37"/>
      <c r="F2659" s="39"/>
      <c r="G2659" s="40"/>
      <c r="H2659" s="40"/>
      <c r="I2659" s="41"/>
      <c r="J2659" s="41"/>
      <c r="K2659" s="26" t="str">
        <f>_xlfn.IFNA(VLOOKUP(E2659,الاوردرات!$B$1:$C$600,2,0),"")</f>
        <v/>
      </c>
      <c r="L2659" s="52"/>
      <c r="N2659" s="21" t="str">
        <f t="shared" si="83"/>
        <v/>
      </c>
      <c r="O2659" s="22" t="str">
        <f>_xlfn.IFNA((VLOOKUP(F2659,help!$C$2:$F$12,4,0))*(N2659*24),"")</f>
        <v/>
      </c>
      <c r="AP2659" s="17">
        <f t="shared" si="85"/>
        <v>0</v>
      </c>
    </row>
    <row r="2660" spans="2:42" ht="33" x14ac:dyDescent="0.25">
      <c r="B2660" s="13">
        <f>COUNTIFS($E$3:E2660,'تقرير منتج تام'!$E$4)</f>
        <v>8</v>
      </c>
      <c r="C2660" s="37"/>
      <c r="D2660" s="37"/>
      <c r="E2660" s="37"/>
      <c r="F2660" s="39"/>
      <c r="G2660" s="40"/>
      <c r="H2660" s="40"/>
      <c r="I2660" s="41"/>
      <c r="J2660" s="41"/>
      <c r="K2660" s="26" t="str">
        <f>_xlfn.IFNA(VLOOKUP(E2660,الاوردرات!$B$1:$C$600,2,0),"")</f>
        <v/>
      </c>
      <c r="L2660" s="52"/>
      <c r="N2660" s="21" t="str">
        <f t="shared" si="83"/>
        <v/>
      </c>
      <c r="O2660" s="22" t="str">
        <f>_xlfn.IFNA((VLOOKUP(F2660,help!$C$2:$F$12,4,0))*(N2660*24),"")</f>
        <v/>
      </c>
      <c r="AP2660" s="17">
        <f t="shared" si="85"/>
        <v>0</v>
      </c>
    </row>
    <row r="2661" spans="2:42" ht="33" x14ac:dyDescent="0.25">
      <c r="B2661" s="13">
        <f>COUNTIFS($E$3:E2661,'تقرير منتج تام'!$E$4)</f>
        <v>8</v>
      </c>
      <c r="C2661" s="37"/>
      <c r="D2661" s="37"/>
      <c r="E2661" s="37"/>
      <c r="F2661" s="39"/>
      <c r="G2661" s="40"/>
      <c r="H2661" s="40"/>
      <c r="I2661" s="41"/>
      <c r="J2661" s="41"/>
      <c r="K2661" s="26" t="str">
        <f>_xlfn.IFNA(VLOOKUP(E2661,الاوردرات!$B$1:$C$600,2,0),"")</f>
        <v/>
      </c>
      <c r="L2661" s="52"/>
      <c r="N2661" s="21" t="str">
        <f t="shared" si="83"/>
        <v/>
      </c>
      <c r="O2661" s="22" t="str">
        <f>_xlfn.IFNA((VLOOKUP(F2661,help!$C$2:$F$12,4,0))*(N2661*24),"")</f>
        <v/>
      </c>
      <c r="AP2661" s="17">
        <f t="shared" si="85"/>
        <v>0</v>
      </c>
    </row>
    <row r="2662" spans="2:42" ht="33" x14ac:dyDescent="0.25">
      <c r="B2662" s="13">
        <f>COUNTIFS($E$3:E2662,'تقرير منتج تام'!$E$4)</f>
        <v>8</v>
      </c>
      <c r="C2662" s="37"/>
      <c r="D2662" s="37"/>
      <c r="E2662" s="37"/>
      <c r="F2662" s="39"/>
      <c r="G2662" s="40"/>
      <c r="H2662" s="40"/>
      <c r="I2662" s="41"/>
      <c r="J2662" s="41"/>
      <c r="K2662" s="26" t="str">
        <f>_xlfn.IFNA(VLOOKUP(E2662,الاوردرات!$B$1:$C$600,2,0),"")</f>
        <v/>
      </c>
      <c r="L2662" s="52"/>
      <c r="N2662" s="21" t="str">
        <f t="shared" si="83"/>
        <v/>
      </c>
      <c r="O2662" s="22" t="str">
        <f>_xlfn.IFNA((VLOOKUP(F2662,help!$C$2:$F$12,4,0))*(N2662*24),"")</f>
        <v/>
      </c>
      <c r="AP2662" s="17">
        <f t="shared" si="85"/>
        <v>0</v>
      </c>
    </row>
    <row r="2663" spans="2:42" ht="33" x14ac:dyDescent="0.25">
      <c r="B2663" s="13">
        <f>COUNTIFS($E$3:E2663,'تقرير منتج تام'!$E$4)</f>
        <v>8</v>
      </c>
      <c r="C2663" s="37"/>
      <c r="D2663" s="37"/>
      <c r="E2663" s="37"/>
      <c r="F2663" s="39"/>
      <c r="G2663" s="40"/>
      <c r="H2663" s="40"/>
      <c r="I2663" s="41"/>
      <c r="J2663" s="41"/>
      <c r="K2663" s="26" t="str">
        <f>_xlfn.IFNA(VLOOKUP(E2663,الاوردرات!$B$1:$C$600,2,0),"")</f>
        <v/>
      </c>
      <c r="L2663" s="52"/>
      <c r="N2663" s="21" t="str">
        <f t="shared" si="83"/>
        <v/>
      </c>
      <c r="O2663" s="22" t="str">
        <f>_xlfn.IFNA((VLOOKUP(F2663,help!$C$2:$F$12,4,0))*(N2663*24),"")</f>
        <v/>
      </c>
      <c r="AP2663" s="17">
        <f t="shared" si="85"/>
        <v>0</v>
      </c>
    </row>
    <row r="2664" spans="2:42" ht="33" x14ac:dyDescent="0.25">
      <c r="B2664" s="13">
        <f>COUNTIFS($E$3:E2664,'تقرير منتج تام'!$E$4)</f>
        <v>8</v>
      </c>
      <c r="C2664" s="37"/>
      <c r="D2664" s="37"/>
      <c r="E2664" s="37"/>
      <c r="F2664" s="39"/>
      <c r="G2664" s="40"/>
      <c r="H2664" s="40"/>
      <c r="I2664" s="41"/>
      <c r="J2664" s="41"/>
      <c r="K2664" s="26" t="str">
        <f>_xlfn.IFNA(VLOOKUP(E2664,الاوردرات!$B$1:$C$600,2,0),"")</f>
        <v/>
      </c>
      <c r="L2664" s="52"/>
      <c r="N2664" s="21" t="str">
        <f t="shared" si="83"/>
        <v/>
      </c>
      <c r="O2664" s="22" t="str">
        <f>_xlfn.IFNA((VLOOKUP(F2664,help!$C$2:$F$12,4,0))*(N2664*24),"")</f>
        <v/>
      </c>
      <c r="AP2664" s="17">
        <f t="shared" si="85"/>
        <v>0</v>
      </c>
    </row>
    <row r="2665" spans="2:42" ht="33" x14ac:dyDescent="0.25">
      <c r="B2665" s="13">
        <f>COUNTIFS($E$3:E2665,'تقرير منتج تام'!$E$4)</f>
        <v>8</v>
      </c>
      <c r="C2665" s="37"/>
      <c r="D2665" s="37"/>
      <c r="E2665" s="37"/>
      <c r="F2665" s="39"/>
      <c r="G2665" s="40"/>
      <c r="H2665" s="40"/>
      <c r="I2665" s="41"/>
      <c r="J2665" s="41"/>
      <c r="K2665" s="26" t="str">
        <f>_xlfn.IFNA(VLOOKUP(E2665,الاوردرات!$B$1:$C$600,2,0),"")</f>
        <v/>
      </c>
      <c r="L2665" s="52"/>
      <c r="N2665" s="21" t="str">
        <f t="shared" si="83"/>
        <v/>
      </c>
      <c r="O2665" s="22" t="str">
        <f>_xlfn.IFNA((VLOOKUP(F2665,help!$C$2:$F$12,4,0))*(N2665*24),"")</f>
        <v/>
      </c>
      <c r="AP2665" s="17">
        <f t="shared" si="85"/>
        <v>0</v>
      </c>
    </row>
    <row r="2666" spans="2:42" ht="33" x14ac:dyDescent="0.25">
      <c r="B2666" s="13">
        <f>COUNTIFS($E$3:E2666,'تقرير منتج تام'!$E$4)</f>
        <v>8</v>
      </c>
      <c r="C2666" s="37"/>
      <c r="D2666" s="37"/>
      <c r="E2666" s="37"/>
      <c r="F2666" s="39"/>
      <c r="G2666" s="40"/>
      <c r="H2666" s="40"/>
      <c r="I2666" s="41"/>
      <c r="J2666" s="41"/>
      <c r="K2666" s="26" t="str">
        <f>_xlfn.IFNA(VLOOKUP(E2666,الاوردرات!$B$1:$C$600,2,0),"")</f>
        <v/>
      </c>
      <c r="L2666" s="52"/>
      <c r="N2666" s="21" t="str">
        <f t="shared" si="83"/>
        <v/>
      </c>
      <c r="O2666" s="22" t="str">
        <f>_xlfn.IFNA((VLOOKUP(F2666,help!$C$2:$F$12,4,0))*(N2666*24),"")</f>
        <v/>
      </c>
      <c r="AP2666" s="17">
        <f t="shared" si="85"/>
        <v>0</v>
      </c>
    </row>
    <row r="2667" spans="2:42" ht="33" x14ac:dyDescent="0.25">
      <c r="B2667" s="13">
        <f>COUNTIFS($E$3:E2667,'تقرير منتج تام'!$E$4)</f>
        <v>8</v>
      </c>
      <c r="C2667" s="37"/>
      <c r="D2667" s="37"/>
      <c r="E2667" s="37"/>
      <c r="F2667" s="39"/>
      <c r="G2667" s="40"/>
      <c r="H2667" s="40"/>
      <c r="I2667" s="41"/>
      <c r="J2667" s="41"/>
      <c r="K2667" s="26" t="str">
        <f>_xlfn.IFNA(VLOOKUP(E2667,الاوردرات!$B$1:$C$600,2,0),"")</f>
        <v/>
      </c>
      <c r="L2667" s="52"/>
      <c r="N2667" s="21" t="str">
        <f t="shared" si="83"/>
        <v/>
      </c>
      <c r="O2667" s="22" t="str">
        <f>_xlfn.IFNA((VLOOKUP(F2667,help!$C$2:$F$12,4,0))*(N2667*24),"")</f>
        <v/>
      </c>
      <c r="AP2667" s="17">
        <f t="shared" si="85"/>
        <v>0</v>
      </c>
    </row>
    <row r="2668" spans="2:42" ht="33" x14ac:dyDescent="0.25">
      <c r="B2668" s="13">
        <f>COUNTIFS($E$3:E2668,'تقرير منتج تام'!$E$4)</f>
        <v>8</v>
      </c>
      <c r="C2668" s="37"/>
      <c r="D2668" s="37"/>
      <c r="E2668" s="37"/>
      <c r="F2668" s="39"/>
      <c r="G2668" s="40"/>
      <c r="H2668" s="40"/>
      <c r="I2668" s="41"/>
      <c r="J2668" s="41"/>
      <c r="K2668" s="26" t="str">
        <f>_xlfn.IFNA(VLOOKUP(E2668,الاوردرات!$B$1:$C$600,2,0),"")</f>
        <v/>
      </c>
      <c r="L2668" s="52"/>
      <c r="N2668" s="21" t="str">
        <f t="shared" si="83"/>
        <v/>
      </c>
      <c r="O2668" s="22" t="str">
        <f>_xlfn.IFNA((VLOOKUP(F2668,help!$C$2:$F$12,4,0))*(N2668*24),"")</f>
        <v/>
      </c>
      <c r="AP2668" s="17">
        <f t="shared" si="85"/>
        <v>0</v>
      </c>
    </row>
    <row r="2669" spans="2:42" ht="33" x14ac:dyDescent="0.25">
      <c r="B2669" s="13">
        <f>COUNTIFS($E$3:E2669,'تقرير منتج تام'!$E$4)</f>
        <v>8</v>
      </c>
      <c r="C2669" s="37"/>
      <c r="D2669" s="37"/>
      <c r="E2669" s="37"/>
      <c r="F2669" s="39"/>
      <c r="G2669" s="40"/>
      <c r="H2669" s="40"/>
      <c r="I2669" s="41"/>
      <c r="J2669" s="41"/>
      <c r="K2669" s="26" t="str">
        <f>_xlfn.IFNA(VLOOKUP(E2669,الاوردرات!$B$1:$C$600,2,0),"")</f>
        <v/>
      </c>
      <c r="L2669" s="52"/>
      <c r="N2669" s="21" t="str">
        <f t="shared" si="83"/>
        <v/>
      </c>
      <c r="O2669" s="22" t="str">
        <f>_xlfn.IFNA((VLOOKUP(F2669,help!$C$2:$F$12,4,0))*(N2669*24),"")</f>
        <v/>
      </c>
      <c r="AP2669" s="17">
        <f t="shared" si="85"/>
        <v>0</v>
      </c>
    </row>
    <row r="2670" spans="2:42" ht="33" x14ac:dyDescent="0.25">
      <c r="B2670" s="13">
        <f>COUNTIFS($E$3:E2670,'تقرير منتج تام'!$E$4)</f>
        <v>8</v>
      </c>
      <c r="C2670" s="37"/>
      <c r="D2670" s="37"/>
      <c r="E2670" s="37"/>
      <c r="F2670" s="39"/>
      <c r="G2670" s="40"/>
      <c r="H2670" s="40"/>
      <c r="I2670" s="41"/>
      <c r="J2670" s="41"/>
      <c r="K2670" s="26" t="str">
        <f>_xlfn.IFNA(VLOOKUP(E2670,الاوردرات!$B$1:$C$600,2,0),"")</f>
        <v/>
      </c>
      <c r="L2670" s="52"/>
      <c r="N2670" s="21" t="str">
        <f t="shared" si="83"/>
        <v/>
      </c>
      <c r="O2670" s="22" t="str">
        <f>_xlfn.IFNA((VLOOKUP(F2670,help!$C$2:$F$12,4,0))*(N2670*24),"")</f>
        <v/>
      </c>
      <c r="AP2670" s="17">
        <f t="shared" si="85"/>
        <v>0</v>
      </c>
    </row>
    <row r="2671" spans="2:42" ht="33" x14ac:dyDescent="0.25">
      <c r="B2671" s="13">
        <f>COUNTIFS($E$3:E2671,'تقرير منتج تام'!$E$4)</f>
        <v>8</v>
      </c>
      <c r="C2671" s="37"/>
      <c r="D2671" s="37"/>
      <c r="E2671" s="37"/>
      <c r="F2671" s="39"/>
      <c r="G2671" s="40"/>
      <c r="H2671" s="40"/>
      <c r="I2671" s="41"/>
      <c r="J2671" s="41"/>
      <c r="K2671" s="26" t="str">
        <f>_xlfn.IFNA(VLOOKUP(E2671,الاوردرات!$B$1:$C$600,2,0),"")</f>
        <v/>
      </c>
      <c r="L2671" s="52"/>
      <c r="N2671" s="21" t="str">
        <f t="shared" si="83"/>
        <v/>
      </c>
      <c r="O2671" s="22" t="str">
        <f>_xlfn.IFNA((VLOOKUP(F2671,help!$C$2:$F$12,4,0))*(N2671*24),"")</f>
        <v/>
      </c>
      <c r="AP2671" s="17">
        <f t="shared" si="85"/>
        <v>0</v>
      </c>
    </row>
    <row r="2672" spans="2:42" ht="33" x14ac:dyDescent="0.25">
      <c r="B2672" s="13">
        <f>COUNTIFS($E$3:E2672,'تقرير منتج تام'!$E$4)</f>
        <v>8</v>
      </c>
      <c r="C2672" s="37"/>
      <c r="D2672" s="37"/>
      <c r="E2672" s="37"/>
      <c r="F2672" s="39"/>
      <c r="G2672" s="40"/>
      <c r="H2672" s="40"/>
      <c r="I2672" s="41"/>
      <c r="J2672" s="41"/>
      <c r="K2672" s="26" t="str">
        <f>_xlfn.IFNA(VLOOKUP(E2672,الاوردرات!$B$1:$C$600,2,0),"")</f>
        <v/>
      </c>
      <c r="L2672" s="52"/>
      <c r="N2672" s="21" t="str">
        <f t="shared" si="83"/>
        <v/>
      </c>
      <c r="O2672" s="22" t="str">
        <f>_xlfn.IFNA((VLOOKUP(F2672,help!$C$2:$F$12,4,0))*(N2672*24),"")</f>
        <v/>
      </c>
      <c r="AP2672" s="17">
        <f t="shared" si="85"/>
        <v>0</v>
      </c>
    </row>
    <row r="2673" spans="2:42" ht="33" x14ac:dyDescent="0.25">
      <c r="B2673" s="13">
        <f>COUNTIFS($E$3:E2673,'تقرير منتج تام'!$E$4)</f>
        <v>8</v>
      </c>
      <c r="C2673" s="37"/>
      <c r="D2673" s="37"/>
      <c r="E2673" s="37"/>
      <c r="F2673" s="39"/>
      <c r="G2673" s="40"/>
      <c r="H2673" s="40"/>
      <c r="I2673" s="41"/>
      <c r="J2673" s="41"/>
      <c r="K2673" s="26" t="str">
        <f>_xlfn.IFNA(VLOOKUP(E2673,الاوردرات!$B$1:$C$600,2,0),"")</f>
        <v/>
      </c>
      <c r="L2673" s="52"/>
      <c r="N2673" s="21" t="str">
        <f t="shared" si="83"/>
        <v/>
      </c>
      <c r="O2673" s="22" t="str">
        <f>_xlfn.IFNA((VLOOKUP(F2673,help!$C$2:$F$12,4,0))*(N2673*24),"")</f>
        <v/>
      </c>
      <c r="AP2673" s="17">
        <f t="shared" si="85"/>
        <v>0</v>
      </c>
    </row>
    <row r="2674" spans="2:42" ht="33" x14ac:dyDescent="0.25">
      <c r="B2674" s="13">
        <f>COUNTIFS($E$3:E2674,'تقرير منتج تام'!$E$4)</f>
        <v>8</v>
      </c>
      <c r="C2674" s="37"/>
      <c r="D2674" s="37"/>
      <c r="E2674" s="37"/>
      <c r="F2674" s="39"/>
      <c r="G2674" s="40"/>
      <c r="H2674" s="40"/>
      <c r="I2674" s="41"/>
      <c r="J2674" s="41"/>
      <c r="K2674" s="26" t="str">
        <f>_xlfn.IFNA(VLOOKUP(E2674,الاوردرات!$B$1:$C$600,2,0),"")</f>
        <v/>
      </c>
      <c r="L2674" s="52"/>
      <c r="N2674" s="21" t="str">
        <f t="shared" si="83"/>
        <v/>
      </c>
      <c r="O2674" s="22" t="str">
        <f>_xlfn.IFNA((VLOOKUP(F2674,help!$C$2:$F$12,4,0))*(N2674*24),"")</f>
        <v/>
      </c>
      <c r="AP2674" s="17">
        <f t="shared" si="85"/>
        <v>0</v>
      </c>
    </row>
    <row r="2675" spans="2:42" ht="33" x14ac:dyDescent="0.25">
      <c r="B2675" s="13">
        <f>COUNTIFS($E$3:E2675,'تقرير منتج تام'!$E$4)</f>
        <v>8</v>
      </c>
      <c r="C2675" s="37"/>
      <c r="D2675" s="37"/>
      <c r="E2675" s="37"/>
      <c r="F2675" s="39"/>
      <c r="G2675" s="40"/>
      <c r="H2675" s="40"/>
      <c r="I2675" s="41"/>
      <c r="J2675" s="41"/>
      <c r="K2675" s="26" t="str">
        <f>_xlfn.IFNA(VLOOKUP(E2675,الاوردرات!$B$1:$C$600,2,0),"")</f>
        <v/>
      </c>
      <c r="L2675" s="52"/>
      <c r="N2675" s="21" t="str">
        <f t="shared" si="83"/>
        <v/>
      </c>
      <c r="O2675" s="22" t="str">
        <f>_xlfn.IFNA((VLOOKUP(F2675,help!$C$2:$F$12,4,0))*(N2675*24),"")</f>
        <v/>
      </c>
      <c r="AP2675" s="17">
        <f t="shared" si="85"/>
        <v>0</v>
      </c>
    </row>
    <row r="2676" spans="2:42" ht="33" x14ac:dyDescent="0.25">
      <c r="B2676" s="13">
        <f>COUNTIFS($E$3:E2676,'تقرير منتج تام'!$E$4)</f>
        <v>8</v>
      </c>
      <c r="C2676" s="37"/>
      <c r="D2676" s="37"/>
      <c r="E2676" s="37"/>
      <c r="F2676" s="39"/>
      <c r="G2676" s="40"/>
      <c r="H2676" s="40"/>
      <c r="I2676" s="41"/>
      <c r="J2676" s="41"/>
      <c r="K2676" s="26" t="str">
        <f>_xlfn.IFNA(VLOOKUP(E2676,الاوردرات!$B$1:$C$600,2,0),"")</f>
        <v/>
      </c>
      <c r="L2676" s="52"/>
      <c r="N2676" s="21" t="str">
        <f t="shared" si="83"/>
        <v/>
      </c>
      <c r="O2676" s="22" t="str">
        <f>_xlfn.IFNA((VLOOKUP(F2676,help!$C$2:$F$12,4,0))*(N2676*24),"")</f>
        <v/>
      </c>
      <c r="AP2676" s="17">
        <f t="shared" si="85"/>
        <v>0</v>
      </c>
    </row>
    <row r="2677" spans="2:42" ht="33" x14ac:dyDescent="0.25">
      <c r="B2677" s="13">
        <f>COUNTIFS($E$3:E2677,'تقرير منتج تام'!$E$4)</f>
        <v>8</v>
      </c>
      <c r="C2677" s="37"/>
      <c r="D2677" s="37"/>
      <c r="E2677" s="37"/>
      <c r="F2677" s="39"/>
      <c r="G2677" s="40"/>
      <c r="H2677" s="40"/>
      <c r="I2677" s="41"/>
      <c r="J2677" s="41"/>
      <c r="K2677" s="26" t="str">
        <f>_xlfn.IFNA(VLOOKUP(E2677,الاوردرات!$B$1:$C$600,2,0),"")</f>
        <v/>
      </c>
      <c r="L2677" s="52"/>
      <c r="N2677" s="21" t="str">
        <f t="shared" si="83"/>
        <v/>
      </c>
      <c r="O2677" s="22" t="str">
        <f>_xlfn.IFNA((VLOOKUP(F2677,help!$C$2:$F$12,4,0))*(N2677*24),"")</f>
        <v/>
      </c>
      <c r="AP2677" s="17">
        <f t="shared" si="85"/>
        <v>0</v>
      </c>
    </row>
    <row r="2678" spans="2:42" ht="33" x14ac:dyDescent="0.25">
      <c r="B2678" s="13">
        <f>COUNTIFS($E$3:E2678,'تقرير منتج تام'!$E$4)</f>
        <v>8</v>
      </c>
      <c r="C2678" s="37"/>
      <c r="D2678" s="37"/>
      <c r="E2678" s="37"/>
      <c r="F2678" s="39"/>
      <c r="G2678" s="40"/>
      <c r="H2678" s="40"/>
      <c r="I2678" s="41"/>
      <c r="J2678" s="41"/>
      <c r="K2678" s="26" t="str">
        <f>_xlfn.IFNA(VLOOKUP(E2678,الاوردرات!$B$1:$C$600,2,0),"")</f>
        <v/>
      </c>
      <c r="L2678" s="52"/>
      <c r="N2678" s="21" t="str">
        <f t="shared" si="83"/>
        <v/>
      </c>
      <c r="O2678" s="22" t="str">
        <f>_xlfn.IFNA((VLOOKUP(F2678,help!$C$2:$F$12,4,0))*(N2678*24),"")</f>
        <v/>
      </c>
      <c r="AP2678" s="17">
        <f t="shared" si="85"/>
        <v>0</v>
      </c>
    </row>
    <row r="2679" spans="2:42" ht="33" x14ac:dyDescent="0.25">
      <c r="B2679" s="13">
        <f>COUNTIFS($E$3:E2679,'تقرير منتج تام'!$E$4)</f>
        <v>8</v>
      </c>
      <c r="C2679" s="37"/>
      <c r="D2679" s="37"/>
      <c r="E2679" s="37"/>
      <c r="F2679" s="39"/>
      <c r="G2679" s="40"/>
      <c r="H2679" s="40"/>
      <c r="I2679" s="41"/>
      <c r="J2679" s="41"/>
      <c r="K2679" s="26" t="str">
        <f>_xlfn.IFNA(VLOOKUP(E2679,الاوردرات!$B$1:$C$600,2,0),"")</f>
        <v/>
      </c>
      <c r="L2679" s="52"/>
      <c r="N2679" s="21" t="str">
        <f t="shared" ref="N2679:N2742" si="86">IF(I2679&lt;&gt;"",J2679-I2679,"")</f>
        <v/>
      </c>
      <c r="O2679" s="22" t="str">
        <f>_xlfn.IFNA((VLOOKUP(F2679,help!$C$2:$F$12,4,0))*(N2679*24),"")</f>
        <v/>
      </c>
      <c r="AP2679" s="17">
        <f t="shared" si="85"/>
        <v>0</v>
      </c>
    </row>
    <row r="2680" spans="2:42" ht="33" x14ac:dyDescent="0.25">
      <c r="B2680" s="13">
        <f>COUNTIFS($E$3:E2680,'تقرير منتج تام'!$E$4)</f>
        <v>8</v>
      </c>
      <c r="C2680" s="37"/>
      <c r="D2680" s="37"/>
      <c r="E2680" s="37"/>
      <c r="F2680" s="39"/>
      <c r="G2680" s="40"/>
      <c r="H2680" s="40"/>
      <c r="I2680" s="41"/>
      <c r="J2680" s="41"/>
      <c r="K2680" s="26" t="str">
        <f>_xlfn.IFNA(VLOOKUP(E2680,الاوردرات!$B$1:$C$600,2,0),"")</f>
        <v/>
      </c>
      <c r="L2680" s="52"/>
      <c r="N2680" s="21" t="str">
        <f t="shared" si="86"/>
        <v/>
      </c>
      <c r="O2680" s="22" t="str">
        <f>_xlfn.IFNA((VLOOKUP(F2680,help!$C$2:$F$12,4,0))*(N2680*24),"")</f>
        <v/>
      </c>
      <c r="AP2680" s="17">
        <f t="shared" si="85"/>
        <v>0</v>
      </c>
    </row>
    <row r="2681" spans="2:42" ht="33" x14ac:dyDescent="0.25">
      <c r="B2681" s="13">
        <f>COUNTIFS($E$3:E2681,'تقرير منتج تام'!$E$4)</f>
        <v>8</v>
      </c>
      <c r="C2681" s="37"/>
      <c r="D2681" s="37"/>
      <c r="E2681" s="37"/>
      <c r="F2681" s="39"/>
      <c r="G2681" s="40"/>
      <c r="H2681" s="40"/>
      <c r="I2681" s="41"/>
      <c r="J2681" s="41"/>
      <c r="K2681" s="26" t="str">
        <f>_xlfn.IFNA(VLOOKUP(E2681,الاوردرات!$B$1:$C$600,2,0),"")</f>
        <v/>
      </c>
      <c r="L2681" s="52"/>
      <c r="N2681" s="21" t="str">
        <f t="shared" si="86"/>
        <v/>
      </c>
      <c r="O2681" s="22" t="str">
        <f>_xlfn.IFNA((VLOOKUP(F2681,help!$C$2:$F$12,4,0))*(N2681*24),"")</f>
        <v/>
      </c>
      <c r="AP2681" s="17">
        <f t="shared" si="85"/>
        <v>0</v>
      </c>
    </row>
    <row r="2682" spans="2:42" ht="33" x14ac:dyDescent="0.25">
      <c r="B2682" s="13">
        <f>COUNTIFS($E$3:E2682,'تقرير منتج تام'!$E$4)</f>
        <v>8</v>
      </c>
      <c r="C2682" s="37"/>
      <c r="D2682" s="37"/>
      <c r="E2682" s="37"/>
      <c r="F2682" s="39"/>
      <c r="G2682" s="40"/>
      <c r="H2682" s="40"/>
      <c r="I2682" s="41"/>
      <c r="J2682" s="41"/>
      <c r="K2682" s="26" t="str">
        <f>_xlfn.IFNA(VLOOKUP(E2682,الاوردرات!$B$1:$C$600,2,0),"")</f>
        <v/>
      </c>
      <c r="L2682" s="52"/>
      <c r="N2682" s="21" t="str">
        <f t="shared" si="86"/>
        <v/>
      </c>
      <c r="O2682" s="22" t="str">
        <f>_xlfn.IFNA((VLOOKUP(F2682,help!$C$2:$F$12,4,0))*(N2682*24),"")</f>
        <v/>
      </c>
      <c r="AP2682" s="17">
        <f t="shared" si="85"/>
        <v>0</v>
      </c>
    </row>
    <row r="2683" spans="2:42" ht="33" x14ac:dyDescent="0.25">
      <c r="B2683" s="13">
        <f>COUNTIFS($E$3:E2683,'تقرير منتج تام'!$E$4)</f>
        <v>8</v>
      </c>
      <c r="C2683" s="37"/>
      <c r="D2683" s="37"/>
      <c r="E2683" s="37"/>
      <c r="F2683" s="39"/>
      <c r="G2683" s="40"/>
      <c r="H2683" s="40"/>
      <c r="I2683" s="41"/>
      <c r="J2683" s="41"/>
      <c r="K2683" s="26" t="str">
        <f>_xlfn.IFNA(VLOOKUP(E2683,الاوردرات!$B$1:$C$600,2,0),"")</f>
        <v/>
      </c>
      <c r="L2683" s="52"/>
      <c r="N2683" s="21" t="str">
        <f t="shared" si="86"/>
        <v/>
      </c>
      <c r="O2683" s="22" t="str">
        <f>_xlfn.IFNA((VLOOKUP(F2683,help!$C$2:$F$12,4,0))*(N2683*24),"")</f>
        <v/>
      </c>
      <c r="AP2683" s="17">
        <f t="shared" si="85"/>
        <v>0</v>
      </c>
    </row>
    <row r="2684" spans="2:42" ht="33" x14ac:dyDescent="0.25">
      <c r="B2684" s="13">
        <f>COUNTIFS($E$3:E2684,'تقرير منتج تام'!$E$4)</f>
        <v>8</v>
      </c>
      <c r="C2684" s="37"/>
      <c r="D2684" s="37"/>
      <c r="E2684" s="37"/>
      <c r="F2684" s="39"/>
      <c r="G2684" s="40"/>
      <c r="H2684" s="40"/>
      <c r="I2684" s="41"/>
      <c r="J2684" s="41"/>
      <c r="K2684" s="26" t="str">
        <f>_xlfn.IFNA(VLOOKUP(E2684,الاوردرات!$B$1:$C$600,2,0),"")</f>
        <v/>
      </c>
      <c r="L2684" s="52"/>
      <c r="N2684" s="21" t="str">
        <f t="shared" si="86"/>
        <v/>
      </c>
      <c r="O2684" s="22" t="str">
        <f>_xlfn.IFNA((VLOOKUP(F2684,help!$C$2:$F$12,4,0))*(N2684*24),"")</f>
        <v/>
      </c>
      <c r="AP2684" s="17">
        <f t="shared" si="85"/>
        <v>0</v>
      </c>
    </row>
    <row r="2685" spans="2:42" ht="33" x14ac:dyDescent="0.25">
      <c r="B2685" s="13">
        <f>COUNTIFS($E$3:E2685,'تقرير منتج تام'!$E$4)</f>
        <v>8</v>
      </c>
      <c r="C2685" s="37"/>
      <c r="D2685" s="37"/>
      <c r="E2685" s="37"/>
      <c r="F2685" s="39"/>
      <c r="G2685" s="40"/>
      <c r="H2685" s="40"/>
      <c r="I2685" s="41"/>
      <c r="J2685" s="41"/>
      <c r="K2685" s="26" t="str">
        <f>_xlfn.IFNA(VLOOKUP(E2685,الاوردرات!$B$1:$C$600,2,0),"")</f>
        <v/>
      </c>
      <c r="L2685" s="52"/>
      <c r="N2685" s="21" t="str">
        <f t="shared" si="86"/>
        <v/>
      </c>
      <c r="O2685" s="22" t="str">
        <f>_xlfn.IFNA((VLOOKUP(F2685,help!$C$2:$F$12,4,0))*(N2685*24),"")</f>
        <v/>
      </c>
      <c r="AP2685" s="17">
        <f t="shared" si="85"/>
        <v>0</v>
      </c>
    </row>
    <row r="2686" spans="2:42" ht="33" x14ac:dyDescent="0.25">
      <c r="B2686" s="13">
        <f>COUNTIFS($E$3:E2686,'تقرير منتج تام'!$E$4)</f>
        <v>8</v>
      </c>
      <c r="C2686" s="37"/>
      <c r="D2686" s="37"/>
      <c r="E2686" s="37"/>
      <c r="F2686" s="39"/>
      <c r="G2686" s="40"/>
      <c r="H2686" s="40"/>
      <c r="I2686" s="41"/>
      <c r="J2686" s="41"/>
      <c r="K2686" s="26" t="str">
        <f>_xlfn.IFNA(VLOOKUP(E2686,الاوردرات!$B$1:$C$600,2,0),"")</f>
        <v/>
      </c>
      <c r="L2686" s="52"/>
      <c r="N2686" s="21" t="str">
        <f t="shared" si="86"/>
        <v/>
      </c>
      <c r="O2686" s="22" t="str">
        <f>_xlfn.IFNA((VLOOKUP(F2686,help!$C$2:$F$12,4,0))*(N2686*24),"")</f>
        <v/>
      </c>
      <c r="AP2686" s="17">
        <f t="shared" si="85"/>
        <v>0</v>
      </c>
    </row>
    <row r="2687" spans="2:42" ht="33" x14ac:dyDescent="0.25">
      <c r="B2687" s="13">
        <f>COUNTIFS($E$3:E2687,'تقرير منتج تام'!$E$4)</f>
        <v>8</v>
      </c>
      <c r="C2687" s="37"/>
      <c r="D2687" s="37"/>
      <c r="E2687" s="37"/>
      <c r="F2687" s="39"/>
      <c r="G2687" s="40"/>
      <c r="H2687" s="40"/>
      <c r="I2687" s="41"/>
      <c r="J2687" s="41"/>
      <c r="K2687" s="26" t="str">
        <f>_xlfn.IFNA(VLOOKUP(E2687,الاوردرات!$B$1:$C$600,2,0),"")</f>
        <v/>
      </c>
      <c r="L2687" s="52"/>
      <c r="N2687" s="21" t="str">
        <f t="shared" si="86"/>
        <v/>
      </c>
      <c r="O2687" s="22" t="str">
        <f>_xlfn.IFNA((VLOOKUP(F2687,help!$C$2:$F$12,4,0))*(N2687*24),"")</f>
        <v/>
      </c>
      <c r="AP2687" s="17">
        <f t="shared" si="85"/>
        <v>0</v>
      </c>
    </row>
    <row r="2688" spans="2:42" ht="33" x14ac:dyDescent="0.25">
      <c r="B2688" s="13">
        <f>COUNTIFS($E$3:E2688,'تقرير منتج تام'!$E$4)</f>
        <v>8</v>
      </c>
      <c r="C2688" s="37"/>
      <c r="D2688" s="37"/>
      <c r="E2688" s="37"/>
      <c r="F2688" s="39"/>
      <c r="G2688" s="40"/>
      <c r="H2688" s="40"/>
      <c r="I2688" s="41"/>
      <c r="J2688" s="41"/>
      <c r="K2688" s="26" t="str">
        <f>_xlfn.IFNA(VLOOKUP(E2688,الاوردرات!$B$1:$C$600,2,0),"")</f>
        <v/>
      </c>
      <c r="L2688" s="52"/>
      <c r="N2688" s="21" t="str">
        <f t="shared" si="86"/>
        <v/>
      </c>
      <c r="O2688" s="22" t="str">
        <f>_xlfn.IFNA((VLOOKUP(F2688,help!$C$2:$F$12,4,0))*(N2688*24),"")</f>
        <v/>
      </c>
      <c r="AP2688" s="17">
        <f t="shared" si="85"/>
        <v>0</v>
      </c>
    </row>
    <row r="2689" spans="2:42" ht="33" x14ac:dyDescent="0.25">
      <c r="B2689" s="13">
        <f>COUNTIFS($E$3:E2689,'تقرير منتج تام'!$E$4)</f>
        <v>8</v>
      </c>
      <c r="C2689" s="37"/>
      <c r="D2689" s="37"/>
      <c r="E2689" s="37"/>
      <c r="F2689" s="39"/>
      <c r="G2689" s="40"/>
      <c r="H2689" s="40"/>
      <c r="I2689" s="41"/>
      <c r="J2689" s="41"/>
      <c r="K2689" s="26" t="str">
        <f>_xlfn.IFNA(VLOOKUP(E2689,الاوردرات!$B$1:$C$600,2,0),"")</f>
        <v/>
      </c>
      <c r="L2689" s="52"/>
      <c r="N2689" s="21" t="str">
        <f t="shared" si="86"/>
        <v/>
      </c>
      <c r="O2689" s="22" t="str">
        <f>_xlfn.IFNA((VLOOKUP(F2689,help!$C$2:$F$12,4,0))*(N2689*24),"")</f>
        <v/>
      </c>
      <c r="AP2689" s="17">
        <f t="shared" si="85"/>
        <v>0</v>
      </c>
    </row>
    <row r="2690" spans="2:42" ht="33" x14ac:dyDescent="0.25">
      <c r="B2690" s="13">
        <f>COUNTIFS($E$3:E2690,'تقرير منتج تام'!$E$4)</f>
        <v>8</v>
      </c>
      <c r="C2690" s="37"/>
      <c r="D2690" s="37"/>
      <c r="E2690" s="37"/>
      <c r="F2690" s="39"/>
      <c r="G2690" s="40"/>
      <c r="H2690" s="40"/>
      <c r="I2690" s="41"/>
      <c r="J2690" s="41"/>
      <c r="K2690" s="26" t="str">
        <f>_xlfn.IFNA(VLOOKUP(E2690,الاوردرات!$B$1:$C$600,2,0),"")</f>
        <v/>
      </c>
      <c r="L2690" s="52"/>
      <c r="N2690" s="21" t="str">
        <f t="shared" si="86"/>
        <v/>
      </c>
      <c r="O2690" s="22" t="str">
        <f>_xlfn.IFNA((VLOOKUP(F2690,help!$C$2:$F$12,4,0))*(N2690*24),"")</f>
        <v/>
      </c>
      <c r="AP2690" s="17">
        <f t="shared" si="85"/>
        <v>0</v>
      </c>
    </row>
    <row r="2691" spans="2:42" ht="33" x14ac:dyDescent="0.25">
      <c r="B2691" s="13">
        <f>COUNTIFS($E$3:E2691,'تقرير منتج تام'!$E$4)</f>
        <v>8</v>
      </c>
      <c r="C2691" s="37"/>
      <c r="D2691" s="37"/>
      <c r="E2691" s="37"/>
      <c r="F2691" s="39"/>
      <c r="G2691" s="40"/>
      <c r="H2691" s="40"/>
      <c r="I2691" s="41"/>
      <c r="J2691" s="41"/>
      <c r="K2691" s="26" t="str">
        <f>_xlfn.IFNA(VLOOKUP(E2691,الاوردرات!$B$1:$C$600,2,0),"")</f>
        <v/>
      </c>
      <c r="L2691" s="52"/>
      <c r="N2691" s="21" t="str">
        <f t="shared" si="86"/>
        <v/>
      </c>
      <c r="O2691" s="22" t="str">
        <f>_xlfn.IFNA((VLOOKUP(F2691,help!$C$2:$F$12,4,0))*(N2691*24),"")</f>
        <v/>
      </c>
      <c r="AP2691" s="17">
        <f t="shared" si="85"/>
        <v>0</v>
      </c>
    </row>
    <row r="2692" spans="2:42" ht="33" x14ac:dyDescent="0.25">
      <c r="B2692" s="13">
        <f>COUNTIFS($E$3:E2692,'تقرير منتج تام'!$E$4)</f>
        <v>8</v>
      </c>
      <c r="C2692" s="37"/>
      <c r="D2692" s="37"/>
      <c r="E2692" s="37"/>
      <c r="F2692" s="39"/>
      <c r="G2692" s="40"/>
      <c r="H2692" s="40"/>
      <c r="I2692" s="41"/>
      <c r="J2692" s="41"/>
      <c r="K2692" s="26" t="str">
        <f>_xlfn.IFNA(VLOOKUP(E2692,الاوردرات!$B$1:$C$600,2,0),"")</f>
        <v/>
      </c>
      <c r="L2692" s="52"/>
      <c r="N2692" s="21" t="str">
        <f t="shared" si="86"/>
        <v/>
      </c>
      <c r="O2692" s="22" t="str">
        <f>_xlfn.IFNA((VLOOKUP(F2692,help!$C$2:$F$12,4,0))*(N2692*24),"")</f>
        <v/>
      </c>
      <c r="AP2692" s="17">
        <f t="shared" si="85"/>
        <v>0</v>
      </c>
    </row>
    <row r="2693" spans="2:42" ht="33" x14ac:dyDescent="0.25">
      <c r="B2693" s="13">
        <f>COUNTIFS($E$3:E2693,'تقرير منتج تام'!$E$4)</f>
        <v>8</v>
      </c>
      <c r="C2693" s="37"/>
      <c r="D2693" s="37"/>
      <c r="E2693" s="37"/>
      <c r="F2693" s="39"/>
      <c r="G2693" s="40"/>
      <c r="H2693" s="40"/>
      <c r="I2693" s="41"/>
      <c r="J2693" s="41"/>
      <c r="K2693" s="26" t="str">
        <f>_xlfn.IFNA(VLOOKUP(E2693,الاوردرات!$B$1:$C$600,2,0),"")</f>
        <v/>
      </c>
      <c r="L2693" s="52"/>
      <c r="N2693" s="21" t="str">
        <f t="shared" si="86"/>
        <v/>
      </c>
      <c r="O2693" s="22" t="str">
        <f>_xlfn.IFNA((VLOOKUP(F2693,help!$C$2:$F$12,4,0))*(N2693*24),"")</f>
        <v/>
      </c>
      <c r="AP2693" s="17">
        <f t="shared" si="85"/>
        <v>0</v>
      </c>
    </row>
    <row r="2694" spans="2:42" ht="33" x14ac:dyDescent="0.25">
      <c r="B2694" s="13">
        <f>COUNTIFS($E$3:E2694,'تقرير منتج تام'!$E$4)</f>
        <v>8</v>
      </c>
      <c r="C2694" s="37"/>
      <c r="D2694" s="37"/>
      <c r="E2694" s="37"/>
      <c r="F2694" s="39"/>
      <c r="G2694" s="40"/>
      <c r="H2694" s="40"/>
      <c r="I2694" s="41"/>
      <c r="J2694" s="41"/>
      <c r="K2694" s="26" t="str">
        <f>_xlfn.IFNA(VLOOKUP(E2694,الاوردرات!$B$1:$C$600,2,0),"")</f>
        <v/>
      </c>
      <c r="L2694" s="52"/>
      <c r="N2694" s="21" t="str">
        <f t="shared" si="86"/>
        <v/>
      </c>
      <c r="O2694" s="22" t="str">
        <f>_xlfn.IFNA((VLOOKUP(F2694,help!$C$2:$F$12,4,0))*(N2694*24),"")</f>
        <v/>
      </c>
      <c r="AP2694" s="17">
        <f t="shared" si="85"/>
        <v>0</v>
      </c>
    </row>
    <row r="2695" spans="2:42" ht="33" x14ac:dyDescent="0.25">
      <c r="B2695" s="13">
        <f>COUNTIFS($E$3:E2695,'تقرير منتج تام'!$E$4)</f>
        <v>8</v>
      </c>
      <c r="C2695" s="37"/>
      <c r="D2695" s="37"/>
      <c r="E2695" s="37"/>
      <c r="F2695" s="39"/>
      <c r="G2695" s="40"/>
      <c r="H2695" s="40"/>
      <c r="I2695" s="41"/>
      <c r="J2695" s="41"/>
      <c r="K2695" s="26" t="str">
        <f>_xlfn.IFNA(VLOOKUP(E2695,الاوردرات!$B$1:$C$600,2,0),"")</f>
        <v/>
      </c>
      <c r="L2695" s="52"/>
      <c r="N2695" s="21" t="str">
        <f t="shared" si="86"/>
        <v/>
      </c>
      <c r="O2695" s="22" t="str">
        <f>_xlfn.IFNA((VLOOKUP(F2695,help!$C$2:$F$12,4,0))*(N2695*24),"")</f>
        <v/>
      </c>
      <c r="AP2695" s="17">
        <f t="shared" si="85"/>
        <v>0</v>
      </c>
    </row>
    <row r="2696" spans="2:42" ht="33" x14ac:dyDescent="0.25">
      <c r="B2696" s="13">
        <f>COUNTIFS($E$3:E2696,'تقرير منتج تام'!$E$4)</f>
        <v>8</v>
      </c>
      <c r="C2696" s="37"/>
      <c r="D2696" s="37"/>
      <c r="E2696" s="37"/>
      <c r="F2696" s="39"/>
      <c r="G2696" s="40"/>
      <c r="H2696" s="40"/>
      <c r="I2696" s="41"/>
      <c r="J2696" s="41"/>
      <c r="K2696" s="26" t="str">
        <f>_xlfn.IFNA(VLOOKUP(E2696,الاوردرات!$B$1:$C$600,2,0),"")</f>
        <v/>
      </c>
      <c r="L2696" s="52"/>
      <c r="N2696" s="21" t="str">
        <f t="shared" si="86"/>
        <v/>
      </c>
      <c r="O2696" s="22" t="str">
        <f>_xlfn.IFNA((VLOOKUP(F2696,help!$C$2:$F$12,4,0))*(N2696*24),"")</f>
        <v/>
      </c>
      <c r="AP2696" s="17">
        <f t="shared" si="85"/>
        <v>0</v>
      </c>
    </row>
    <row r="2697" spans="2:42" ht="33" x14ac:dyDescent="0.25">
      <c r="B2697" s="13">
        <f>COUNTIFS($E$3:E2697,'تقرير منتج تام'!$E$4)</f>
        <v>8</v>
      </c>
      <c r="C2697" s="37"/>
      <c r="D2697" s="37"/>
      <c r="E2697" s="37"/>
      <c r="F2697" s="39"/>
      <c r="G2697" s="40"/>
      <c r="H2697" s="40"/>
      <c r="I2697" s="41"/>
      <c r="J2697" s="41"/>
      <c r="K2697" s="26" t="str">
        <f>_xlfn.IFNA(VLOOKUP(E2697,الاوردرات!$B$1:$C$600,2,0),"")</f>
        <v/>
      </c>
      <c r="L2697" s="52"/>
      <c r="N2697" s="21" t="str">
        <f t="shared" si="86"/>
        <v/>
      </c>
      <c r="O2697" s="22" t="str">
        <f>_xlfn.IFNA((VLOOKUP(F2697,help!$C$2:$F$12,4,0))*(N2697*24),"")</f>
        <v/>
      </c>
      <c r="AP2697" s="17">
        <f t="shared" si="85"/>
        <v>0</v>
      </c>
    </row>
    <row r="2698" spans="2:42" ht="33" x14ac:dyDescent="0.25">
      <c r="B2698" s="13">
        <f>COUNTIFS($E$3:E2698,'تقرير منتج تام'!$E$4)</f>
        <v>8</v>
      </c>
      <c r="C2698" s="37"/>
      <c r="D2698" s="37"/>
      <c r="E2698" s="37"/>
      <c r="F2698" s="39"/>
      <c r="G2698" s="40"/>
      <c r="H2698" s="40"/>
      <c r="I2698" s="41"/>
      <c r="J2698" s="41"/>
      <c r="K2698" s="26" t="str">
        <f>_xlfn.IFNA(VLOOKUP(E2698,الاوردرات!$B$1:$C$600,2,0),"")</f>
        <v/>
      </c>
      <c r="L2698" s="52"/>
      <c r="N2698" s="21" t="str">
        <f t="shared" si="86"/>
        <v/>
      </c>
      <c r="O2698" s="22" t="str">
        <f>_xlfn.IFNA((VLOOKUP(F2698,help!$C$2:$F$12,4,0))*(N2698*24),"")</f>
        <v/>
      </c>
      <c r="AP2698" s="17">
        <f t="shared" ref="AP2698:AP2761" si="87">D2698</f>
        <v>0</v>
      </c>
    </row>
    <row r="2699" spans="2:42" ht="33" x14ac:dyDescent="0.25">
      <c r="B2699" s="13">
        <f>COUNTIFS($E$3:E2699,'تقرير منتج تام'!$E$4)</f>
        <v>8</v>
      </c>
      <c r="C2699" s="37"/>
      <c r="D2699" s="37"/>
      <c r="E2699" s="37"/>
      <c r="F2699" s="39"/>
      <c r="G2699" s="40"/>
      <c r="H2699" s="40"/>
      <c r="I2699" s="41"/>
      <c r="J2699" s="41"/>
      <c r="K2699" s="26" t="str">
        <f>_xlfn.IFNA(VLOOKUP(E2699,الاوردرات!$B$1:$C$600,2,0),"")</f>
        <v/>
      </c>
      <c r="L2699" s="52"/>
      <c r="N2699" s="21" t="str">
        <f t="shared" si="86"/>
        <v/>
      </c>
      <c r="O2699" s="22" t="str">
        <f>_xlfn.IFNA((VLOOKUP(F2699,help!$C$2:$F$12,4,0))*(N2699*24),"")</f>
        <v/>
      </c>
      <c r="AP2699" s="17">
        <f t="shared" si="87"/>
        <v>0</v>
      </c>
    </row>
    <row r="2700" spans="2:42" ht="33" x14ac:dyDescent="0.25">
      <c r="B2700" s="13">
        <f>COUNTIFS($E$3:E2700,'تقرير منتج تام'!$E$4)</f>
        <v>8</v>
      </c>
      <c r="C2700" s="37"/>
      <c r="D2700" s="37"/>
      <c r="E2700" s="37"/>
      <c r="F2700" s="39"/>
      <c r="G2700" s="40"/>
      <c r="H2700" s="40"/>
      <c r="I2700" s="41"/>
      <c r="J2700" s="41"/>
      <c r="K2700" s="26" t="str">
        <f>_xlfn.IFNA(VLOOKUP(E2700,الاوردرات!$B$1:$C$600,2,0),"")</f>
        <v/>
      </c>
      <c r="L2700" s="52"/>
      <c r="N2700" s="21" t="str">
        <f t="shared" si="86"/>
        <v/>
      </c>
      <c r="O2700" s="22" t="str">
        <f>_xlfn.IFNA((VLOOKUP(F2700,help!$C$2:$F$12,4,0))*(N2700*24),"")</f>
        <v/>
      </c>
      <c r="AP2700" s="17">
        <f t="shared" si="87"/>
        <v>0</v>
      </c>
    </row>
    <row r="2701" spans="2:42" ht="33" x14ac:dyDescent="0.25">
      <c r="B2701" s="13">
        <f>COUNTIFS($E$3:E2701,'تقرير منتج تام'!$E$4)</f>
        <v>8</v>
      </c>
      <c r="C2701" s="37"/>
      <c r="D2701" s="37"/>
      <c r="E2701" s="37"/>
      <c r="F2701" s="39"/>
      <c r="G2701" s="40"/>
      <c r="H2701" s="40"/>
      <c r="I2701" s="41"/>
      <c r="J2701" s="41"/>
      <c r="K2701" s="26" t="str">
        <f>_xlfn.IFNA(VLOOKUP(E2701,الاوردرات!$B$1:$C$600,2,0),"")</f>
        <v/>
      </c>
      <c r="L2701" s="52"/>
      <c r="N2701" s="21" t="str">
        <f t="shared" si="86"/>
        <v/>
      </c>
      <c r="O2701" s="22" t="str">
        <f>_xlfn.IFNA((VLOOKUP(F2701,help!$C$2:$F$12,4,0))*(N2701*24),"")</f>
        <v/>
      </c>
      <c r="AP2701" s="17">
        <f t="shared" si="87"/>
        <v>0</v>
      </c>
    </row>
    <row r="2702" spans="2:42" ht="33" x14ac:dyDescent="0.25">
      <c r="B2702" s="13">
        <f>COUNTIFS($E$3:E2702,'تقرير منتج تام'!$E$4)</f>
        <v>8</v>
      </c>
      <c r="C2702" s="37"/>
      <c r="D2702" s="37"/>
      <c r="E2702" s="37"/>
      <c r="F2702" s="39"/>
      <c r="G2702" s="40"/>
      <c r="H2702" s="40"/>
      <c r="I2702" s="41"/>
      <c r="J2702" s="41"/>
      <c r="K2702" s="26" t="str">
        <f>_xlfn.IFNA(VLOOKUP(E2702,الاوردرات!$B$1:$C$600,2,0),"")</f>
        <v/>
      </c>
      <c r="L2702" s="52"/>
      <c r="N2702" s="21" t="str">
        <f t="shared" si="86"/>
        <v/>
      </c>
      <c r="O2702" s="22" t="str">
        <f>_xlfn.IFNA((VLOOKUP(F2702,help!$C$2:$F$12,4,0))*(N2702*24),"")</f>
        <v/>
      </c>
      <c r="AP2702" s="17">
        <f t="shared" si="87"/>
        <v>0</v>
      </c>
    </row>
    <row r="2703" spans="2:42" ht="33" x14ac:dyDescent="0.25">
      <c r="B2703" s="13">
        <f>COUNTIFS($E$3:E2703,'تقرير منتج تام'!$E$4)</f>
        <v>8</v>
      </c>
      <c r="C2703" s="37"/>
      <c r="D2703" s="37"/>
      <c r="E2703" s="37"/>
      <c r="F2703" s="39"/>
      <c r="G2703" s="40"/>
      <c r="H2703" s="40"/>
      <c r="I2703" s="41"/>
      <c r="J2703" s="41"/>
      <c r="K2703" s="26" t="str">
        <f>_xlfn.IFNA(VLOOKUP(E2703,الاوردرات!$B$1:$C$600,2,0),"")</f>
        <v/>
      </c>
      <c r="L2703" s="52"/>
      <c r="N2703" s="21" t="str">
        <f t="shared" si="86"/>
        <v/>
      </c>
      <c r="O2703" s="22" t="str">
        <f>_xlfn.IFNA((VLOOKUP(F2703,help!$C$2:$F$12,4,0))*(N2703*24),"")</f>
        <v/>
      </c>
      <c r="AP2703" s="17">
        <f t="shared" si="87"/>
        <v>0</v>
      </c>
    </row>
    <row r="2704" spans="2:42" ht="33" x14ac:dyDescent="0.25">
      <c r="B2704" s="13">
        <f>COUNTIFS($E$3:E2704,'تقرير منتج تام'!$E$4)</f>
        <v>8</v>
      </c>
      <c r="C2704" s="37"/>
      <c r="D2704" s="37"/>
      <c r="E2704" s="37"/>
      <c r="F2704" s="39"/>
      <c r="G2704" s="40"/>
      <c r="H2704" s="40"/>
      <c r="I2704" s="41"/>
      <c r="J2704" s="41"/>
      <c r="K2704" s="26" t="str">
        <f>_xlfn.IFNA(VLOOKUP(E2704,الاوردرات!$B$1:$C$600,2,0),"")</f>
        <v/>
      </c>
      <c r="L2704" s="52"/>
      <c r="N2704" s="21" t="str">
        <f t="shared" si="86"/>
        <v/>
      </c>
      <c r="O2704" s="22" t="str">
        <f>_xlfn.IFNA((VLOOKUP(F2704,help!$C$2:$F$12,4,0))*(N2704*24),"")</f>
        <v/>
      </c>
      <c r="AP2704" s="17">
        <f t="shared" si="87"/>
        <v>0</v>
      </c>
    </row>
    <row r="2705" spans="2:42" ht="33" x14ac:dyDescent="0.25">
      <c r="B2705" s="13">
        <f>COUNTIFS($E$3:E2705,'تقرير منتج تام'!$E$4)</f>
        <v>8</v>
      </c>
      <c r="C2705" s="37"/>
      <c r="D2705" s="37"/>
      <c r="E2705" s="37"/>
      <c r="F2705" s="39"/>
      <c r="G2705" s="40"/>
      <c r="H2705" s="40"/>
      <c r="I2705" s="41"/>
      <c r="J2705" s="41"/>
      <c r="K2705" s="26" t="str">
        <f>_xlfn.IFNA(VLOOKUP(E2705,الاوردرات!$B$1:$C$600,2,0),"")</f>
        <v/>
      </c>
      <c r="L2705" s="52"/>
      <c r="N2705" s="21" t="str">
        <f t="shared" si="86"/>
        <v/>
      </c>
      <c r="O2705" s="22" t="str">
        <f>_xlfn.IFNA((VLOOKUP(F2705,help!$C$2:$F$12,4,0))*(N2705*24),"")</f>
        <v/>
      </c>
      <c r="AP2705" s="17">
        <f t="shared" si="87"/>
        <v>0</v>
      </c>
    </row>
    <row r="2706" spans="2:42" ht="33" x14ac:dyDescent="0.25">
      <c r="B2706" s="13">
        <f>COUNTIFS($E$3:E2706,'تقرير منتج تام'!$E$4)</f>
        <v>8</v>
      </c>
      <c r="C2706" s="37"/>
      <c r="D2706" s="37"/>
      <c r="E2706" s="37"/>
      <c r="F2706" s="39"/>
      <c r="G2706" s="40"/>
      <c r="H2706" s="40"/>
      <c r="I2706" s="41"/>
      <c r="J2706" s="41"/>
      <c r="K2706" s="26" t="str">
        <f>_xlfn.IFNA(VLOOKUP(E2706,الاوردرات!$B$1:$C$600,2,0),"")</f>
        <v/>
      </c>
      <c r="L2706" s="52"/>
      <c r="N2706" s="21" t="str">
        <f t="shared" si="86"/>
        <v/>
      </c>
      <c r="O2706" s="22" t="str">
        <f>_xlfn.IFNA((VLOOKUP(F2706,help!$C$2:$F$12,4,0))*(N2706*24),"")</f>
        <v/>
      </c>
      <c r="AP2706" s="17">
        <f t="shared" si="87"/>
        <v>0</v>
      </c>
    </row>
    <row r="2707" spans="2:42" ht="33" x14ac:dyDescent="0.25">
      <c r="B2707" s="13">
        <f>COUNTIFS($E$3:E2707,'تقرير منتج تام'!$E$4)</f>
        <v>8</v>
      </c>
      <c r="C2707" s="37"/>
      <c r="D2707" s="37"/>
      <c r="E2707" s="37"/>
      <c r="F2707" s="39"/>
      <c r="G2707" s="40"/>
      <c r="H2707" s="40"/>
      <c r="I2707" s="41"/>
      <c r="J2707" s="41"/>
      <c r="K2707" s="26" t="str">
        <f>_xlfn.IFNA(VLOOKUP(E2707,الاوردرات!$B$1:$C$600,2,0),"")</f>
        <v/>
      </c>
      <c r="L2707" s="52"/>
      <c r="N2707" s="21" t="str">
        <f t="shared" si="86"/>
        <v/>
      </c>
      <c r="O2707" s="22" t="str">
        <f>_xlfn.IFNA((VLOOKUP(F2707,help!$C$2:$F$12,4,0))*(N2707*24),"")</f>
        <v/>
      </c>
      <c r="AP2707" s="17">
        <f t="shared" si="87"/>
        <v>0</v>
      </c>
    </row>
    <row r="2708" spans="2:42" ht="33" x14ac:dyDescent="0.25">
      <c r="B2708" s="13">
        <f>COUNTIFS($E$3:E2708,'تقرير منتج تام'!$E$4)</f>
        <v>8</v>
      </c>
      <c r="C2708" s="37"/>
      <c r="D2708" s="37"/>
      <c r="E2708" s="37"/>
      <c r="F2708" s="39"/>
      <c r="G2708" s="40"/>
      <c r="H2708" s="40"/>
      <c r="I2708" s="41"/>
      <c r="J2708" s="41"/>
      <c r="K2708" s="26" t="str">
        <f>_xlfn.IFNA(VLOOKUP(E2708,الاوردرات!$B$1:$C$600,2,0),"")</f>
        <v/>
      </c>
      <c r="L2708" s="52"/>
      <c r="N2708" s="21" t="str">
        <f t="shared" si="86"/>
        <v/>
      </c>
      <c r="O2708" s="22" t="str">
        <f>_xlfn.IFNA((VLOOKUP(F2708,help!$C$2:$F$12,4,0))*(N2708*24),"")</f>
        <v/>
      </c>
      <c r="AP2708" s="17">
        <f t="shared" si="87"/>
        <v>0</v>
      </c>
    </row>
    <row r="2709" spans="2:42" ht="33" x14ac:dyDescent="0.25">
      <c r="B2709" s="13">
        <f>COUNTIFS($E$3:E2709,'تقرير منتج تام'!$E$4)</f>
        <v>8</v>
      </c>
      <c r="C2709" s="37"/>
      <c r="D2709" s="37"/>
      <c r="E2709" s="37"/>
      <c r="F2709" s="39"/>
      <c r="G2709" s="40"/>
      <c r="H2709" s="40"/>
      <c r="I2709" s="41"/>
      <c r="J2709" s="41"/>
      <c r="K2709" s="26" t="str">
        <f>_xlfn.IFNA(VLOOKUP(E2709,الاوردرات!$B$1:$C$600,2,0),"")</f>
        <v/>
      </c>
      <c r="L2709" s="52"/>
      <c r="N2709" s="21" t="str">
        <f t="shared" si="86"/>
        <v/>
      </c>
      <c r="O2709" s="22" t="str">
        <f>_xlfn.IFNA((VLOOKUP(F2709,help!$C$2:$F$12,4,0))*(N2709*24),"")</f>
        <v/>
      </c>
      <c r="AP2709" s="17">
        <f t="shared" si="87"/>
        <v>0</v>
      </c>
    </row>
    <row r="2710" spans="2:42" ht="33" x14ac:dyDescent="0.25">
      <c r="B2710" s="13">
        <f>COUNTIFS($E$3:E2710,'تقرير منتج تام'!$E$4)</f>
        <v>8</v>
      </c>
      <c r="C2710" s="37"/>
      <c r="D2710" s="37"/>
      <c r="E2710" s="37"/>
      <c r="F2710" s="39"/>
      <c r="G2710" s="40"/>
      <c r="H2710" s="40"/>
      <c r="I2710" s="41"/>
      <c r="J2710" s="41"/>
      <c r="K2710" s="26" t="str">
        <f>_xlfn.IFNA(VLOOKUP(E2710,الاوردرات!$B$1:$C$600,2,0),"")</f>
        <v/>
      </c>
      <c r="L2710" s="52"/>
      <c r="N2710" s="21" t="str">
        <f t="shared" si="86"/>
        <v/>
      </c>
      <c r="O2710" s="22" t="str">
        <f>_xlfn.IFNA((VLOOKUP(F2710,help!$C$2:$F$12,4,0))*(N2710*24),"")</f>
        <v/>
      </c>
      <c r="AP2710" s="17">
        <f t="shared" si="87"/>
        <v>0</v>
      </c>
    </row>
    <row r="2711" spans="2:42" ht="33" x14ac:dyDescent="0.25">
      <c r="B2711" s="13">
        <f>COUNTIFS($E$3:E2711,'تقرير منتج تام'!$E$4)</f>
        <v>8</v>
      </c>
      <c r="C2711" s="37"/>
      <c r="D2711" s="37"/>
      <c r="E2711" s="37"/>
      <c r="F2711" s="39"/>
      <c r="G2711" s="40"/>
      <c r="H2711" s="40"/>
      <c r="I2711" s="41"/>
      <c r="J2711" s="41"/>
      <c r="K2711" s="26" t="str">
        <f>_xlfn.IFNA(VLOOKUP(E2711,الاوردرات!$B$1:$C$600,2,0),"")</f>
        <v/>
      </c>
      <c r="L2711" s="52"/>
      <c r="N2711" s="21" t="str">
        <f t="shared" si="86"/>
        <v/>
      </c>
      <c r="O2711" s="22" t="str">
        <f>_xlfn.IFNA((VLOOKUP(F2711,help!$C$2:$F$12,4,0))*(N2711*24),"")</f>
        <v/>
      </c>
      <c r="AP2711" s="17">
        <f t="shared" si="87"/>
        <v>0</v>
      </c>
    </row>
    <row r="2712" spans="2:42" ht="33" x14ac:dyDescent="0.25">
      <c r="B2712" s="13">
        <f>COUNTIFS($E$3:E2712,'تقرير منتج تام'!$E$4)</f>
        <v>8</v>
      </c>
      <c r="C2712" s="37"/>
      <c r="D2712" s="37"/>
      <c r="E2712" s="37"/>
      <c r="F2712" s="39"/>
      <c r="G2712" s="40"/>
      <c r="H2712" s="40"/>
      <c r="I2712" s="41"/>
      <c r="J2712" s="41"/>
      <c r="K2712" s="26" t="str">
        <f>_xlfn.IFNA(VLOOKUP(E2712,الاوردرات!$B$1:$C$600,2,0),"")</f>
        <v/>
      </c>
      <c r="L2712" s="52"/>
      <c r="N2712" s="21" t="str">
        <f t="shared" si="86"/>
        <v/>
      </c>
      <c r="O2712" s="22" t="str">
        <f>_xlfn.IFNA((VLOOKUP(F2712,help!$C$2:$F$12,4,0))*(N2712*24),"")</f>
        <v/>
      </c>
      <c r="AP2712" s="17">
        <f t="shared" si="87"/>
        <v>0</v>
      </c>
    </row>
    <row r="2713" spans="2:42" ht="33" x14ac:dyDescent="0.25">
      <c r="B2713" s="13">
        <f>COUNTIFS($E$3:E2713,'تقرير منتج تام'!$E$4)</f>
        <v>8</v>
      </c>
      <c r="C2713" s="37"/>
      <c r="D2713" s="37"/>
      <c r="E2713" s="37"/>
      <c r="F2713" s="39"/>
      <c r="G2713" s="40"/>
      <c r="H2713" s="40"/>
      <c r="I2713" s="41"/>
      <c r="J2713" s="41"/>
      <c r="K2713" s="26" t="str">
        <f>_xlfn.IFNA(VLOOKUP(E2713,الاوردرات!$B$1:$C$600,2,0),"")</f>
        <v/>
      </c>
      <c r="L2713" s="52"/>
      <c r="N2713" s="21" t="str">
        <f t="shared" si="86"/>
        <v/>
      </c>
      <c r="O2713" s="22" t="str">
        <f>_xlfn.IFNA((VLOOKUP(F2713,help!$C$2:$F$12,4,0))*(N2713*24),"")</f>
        <v/>
      </c>
      <c r="AP2713" s="17">
        <f t="shared" si="87"/>
        <v>0</v>
      </c>
    </row>
    <row r="2714" spans="2:42" ht="33" x14ac:dyDescent="0.25">
      <c r="B2714" s="13">
        <f>COUNTIFS($E$3:E2714,'تقرير منتج تام'!$E$4)</f>
        <v>8</v>
      </c>
      <c r="C2714" s="37"/>
      <c r="D2714" s="37"/>
      <c r="E2714" s="37"/>
      <c r="F2714" s="39"/>
      <c r="G2714" s="40"/>
      <c r="H2714" s="40"/>
      <c r="I2714" s="41"/>
      <c r="J2714" s="41"/>
      <c r="K2714" s="26" t="str">
        <f>_xlfn.IFNA(VLOOKUP(E2714,الاوردرات!$B$1:$C$600,2,0),"")</f>
        <v/>
      </c>
      <c r="L2714" s="52"/>
      <c r="N2714" s="21" t="str">
        <f t="shared" si="86"/>
        <v/>
      </c>
      <c r="O2714" s="22" t="str">
        <f>_xlfn.IFNA((VLOOKUP(F2714,help!$C$2:$F$12,4,0))*(N2714*24),"")</f>
        <v/>
      </c>
      <c r="AP2714" s="17">
        <f t="shared" si="87"/>
        <v>0</v>
      </c>
    </row>
    <row r="2715" spans="2:42" ht="33" x14ac:dyDescent="0.25">
      <c r="B2715" s="13">
        <f>COUNTIFS($E$3:E2715,'تقرير منتج تام'!$E$4)</f>
        <v>8</v>
      </c>
      <c r="C2715" s="37"/>
      <c r="D2715" s="37"/>
      <c r="E2715" s="37"/>
      <c r="F2715" s="39"/>
      <c r="G2715" s="40"/>
      <c r="H2715" s="40"/>
      <c r="I2715" s="41"/>
      <c r="J2715" s="41"/>
      <c r="K2715" s="26" t="str">
        <f>_xlfn.IFNA(VLOOKUP(E2715,الاوردرات!$B$1:$C$600,2,0),"")</f>
        <v/>
      </c>
      <c r="L2715" s="52"/>
      <c r="N2715" s="21" t="str">
        <f t="shared" si="86"/>
        <v/>
      </c>
      <c r="O2715" s="22" t="str">
        <f>_xlfn.IFNA((VLOOKUP(F2715,help!$C$2:$F$12,4,0))*(N2715*24),"")</f>
        <v/>
      </c>
      <c r="AP2715" s="17">
        <f t="shared" si="87"/>
        <v>0</v>
      </c>
    </row>
    <row r="2716" spans="2:42" ht="33" x14ac:dyDescent="0.25">
      <c r="B2716" s="13">
        <f>COUNTIFS($E$3:E2716,'تقرير منتج تام'!$E$4)</f>
        <v>8</v>
      </c>
      <c r="C2716" s="37"/>
      <c r="D2716" s="37"/>
      <c r="E2716" s="37"/>
      <c r="F2716" s="39"/>
      <c r="G2716" s="40"/>
      <c r="H2716" s="40"/>
      <c r="I2716" s="41"/>
      <c r="J2716" s="41"/>
      <c r="K2716" s="26" t="str">
        <f>_xlfn.IFNA(VLOOKUP(E2716,الاوردرات!$B$1:$C$600,2,0),"")</f>
        <v/>
      </c>
      <c r="L2716" s="52"/>
      <c r="N2716" s="21" t="str">
        <f t="shared" si="86"/>
        <v/>
      </c>
      <c r="O2716" s="22" t="str">
        <f>_xlfn.IFNA((VLOOKUP(F2716,help!$C$2:$F$12,4,0))*(N2716*24),"")</f>
        <v/>
      </c>
      <c r="AP2716" s="17">
        <f t="shared" si="87"/>
        <v>0</v>
      </c>
    </row>
    <row r="2717" spans="2:42" ht="33" x14ac:dyDescent="0.25">
      <c r="B2717" s="13">
        <f>COUNTIFS($E$3:E2717,'تقرير منتج تام'!$E$4)</f>
        <v>8</v>
      </c>
      <c r="C2717" s="37"/>
      <c r="D2717" s="37"/>
      <c r="E2717" s="37"/>
      <c r="F2717" s="39"/>
      <c r="G2717" s="40"/>
      <c r="H2717" s="40"/>
      <c r="I2717" s="41"/>
      <c r="J2717" s="41"/>
      <c r="K2717" s="26" t="str">
        <f>_xlfn.IFNA(VLOOKUP(E2717,الاوردرات!$B$1:$C$600,2,0),"")</f>
        <v/>
      </c>
      <c r="L2717" s="52"/>
      <c r="N2717" s="21" t="str">
        <f t="shared" si="86"/>
        <v/>
      </c>
      <c r="O2717" s="22" t="str">
        <f>_xlfn.IFNA((VLOOKUP(F2717,help!$C$2:$F$12,4,0))*(N2717*24),"")</f>
        <v/>
      </c>
      <c r="AP2717" s="17">
        <f t="shared" si="87"/>
        <v>0</v>
      </c>
    </row>
    <row r="2718" spans="2:42" ht="33" x14ac:dyDescent="0.25">
      <c r="B2718" s="13">
        <f>COUNTIFS($E$3:E2718,'تقرير منتج تام'!$E$4)</f>
        <v>8</v>
      </c>
      <c r="C2718" s="37"/>
      <c r="D2718" s="37"/>
      <c r="E2718" s="37"/>
      <c r="F2718" s="39"/>
      <c r="G2718" s="40"/>
      <c r="H2718" s="40"/>
      <c r="I2718" s="41"/>
      <c r="J2718" s="41"/>
      <c r="K2718" s="26" t="str">
        <f>_xlfn.IFNA(VLOOKUP(E2718,الاوردرات!$B$1:$C$600,2,0),"")</f>
        <v/>
      </c>
      <c r="L2718" s="52"/>
      <c r="N2718" s="21" t="str">
        <f t="shared" si="86"/>
        <v/>
      </c>
      <c r="O2718" s="22" t="str">
        <f>_xlfn.IFNA((VLOOKUP(F2718,help!$C$2:$F$12,4,0))*(N2718*24),"")</f>
        <v/>
      </c>
      <c r="AP2718" s="17">
        <f t="shared" si="87"/>
        <v>0</v>
      </c>
    </row>
    <row r="2719" spans="2:42" ht="33" x14ac:dyDescent="0.25">
      <c r="B2719" s="13">
        <f>COUNTIFS($E$3:E2719,'تقرير منتج تام'!$E$4)</f>
        <v>8</v>
      </c>
      <c r="C2719" s="37"/>
      <c r="D2719" s="37"/>
      <c r="E2719" s="37"/>
      <c r="F2719" s="39"/>
      <c r="G2719" s="40"/>
      <c r="H2719" s="40"/>
      <c r="I2719" s="41"/>
      <c r="J2719" s="41"/>
      <c r="K2719" s="26" t="str">
        <f>_xlfn.IFNA(VLOOKUP(E2719,الاوردرات!$B$1:$C$600,2,0),"")</f>
        <v/>
      </c>
      <c r="L2719" s="52"/>
      <c r="N2719" s="21" t="str">
        <f t="shared" si="86"/>
        <v/>
      </c>
      <c r="O2719" s="22" t="str">
        <f>_xlfn.IFNA((VLOOKUP(F2719,help!$C$2:$F$12,4,0))*(N2719*24),"")</f>
        <v/>
      </c>
      <c r="AP2719" s="17">
        <f t="shared" si="87"/>
        <v>0</v>
      </c>
    </row>
    <row r="2720" spans="2:42" ht="33" x14ac:dyDescent="0.25">
      <c r="B2720" s="13">
        <f>COUNTIFS($E$3:E2720,'تقرير منتج تام'!$E$4)</f>
        <v>8</v>
      </c>
      <c r="C2720" s="37"/>
      <c r="D2720" s="37"/>
      <c r="E2720" s="37"/>
      <c r="F2720" s="39"/>
      <c r="G2720" s="40"/>
      <c r="H2720" s="40"/>
      <c r="I2720" s="41"/>
      <c r="J2720" s="41"/>
      <c r="K2720" s="26" t="str">
        <f>_xlfn.IFNA(VLOOKUP(E2720,الاوردرات!$B$1:$C$600,2,0),"")</f>
        <v/>
      </c>
      <c r="L2720" s="52"/>
      <c r="N2720" s="21" t="str">
        <f t="shared" si="86"/>
        <v/>
      </c>
      <c r="O2720" s="22" t="str">
        <f>_xlfn.IFNA((VLOOKUP(F2720,help!$C$2:$F$12,4,0))*(N2720*24),"")</f>
        <v/>
      </c>
      <c r="AP2720" s="17">
        <f t="shared" si="87"/>
        <v>0</v>
      </c>
    </row>
    <row r="2721" spans="2:42" ht="33" x14ac:dyDescent="0.25">
      <c r="B2721" s="13">
        <f>COUNTIFS($E$3:E2721,'تقرير منتج تام'!$E$4)</f>
        <v>8</v>
      </c>
      <c r="C2721" s="37"/>
      <c r="D2721" s="37"/>
      <c r="E2721" s="37"/>
      <c r="F2721" s="39"/>
      <c r="G2721" s="40"/>
      <c r="H2721" s="40"/>
      <c r="I2721" s="41"/>
      <c r="J2721" s="41"/>
      <c r="K2721" s="26" t="str">
        <f>_xlfn.IFNA(VLOOKUP(E2721,الاوردرات!$B$1:$C$600,2,0),"")</f>
        <v/>
      </c>
      <c r="L2721" s="52"/>
      <c r="N2721" s="21" t="str">
        <f t="shared" si="86"/>
        <v/>
      </c>
      <c r="O2721" s="22" t="str">
        <f>_xlfn.IFNA((VLOOKUP(F2721,help!$C$2:$F$12,4,0))*(N2721*24),"")</f>
        <v/>
      </c>
      <c r="AP2721" s="17">
        <f t="shared" si="87"/>
        <v>0</v>
      </c>
    </row>
    <row r="2722" spans="2:42" ht="33" x14ac:dyDescent="0.25">
      <c r="B2722" s="13">
        <f>COUNTIFS($E$3:E2722,'تقرير منتج تام'!$E$4)</f>
        <v>8</v>
      </c>
      <c r="C2722" s="37"/>
      <c r="D2722" s="37"/>
      <c r="E2722" s="37"/>
      <c r="F2722" s="39"/>
      <c r="G2722" s="40"/>
      <c r="H2722" s="40"/>
      <c r="I2722" s="41"/>
      <c r="J2722" s="41"/>
      <c r="K2722" s="26" t="str">
        <f>_xlfn.IFNA(VLOOKUP(E2722,الاوردرات!$B$1:$C$600,2,0),"")</f>
        <v/>
      </c>
      <c r="L2722" s="52"/>
      <c r="N2722" s="21" t="str">
        <f t="shared" si="86"/>
        <v/>
      </c>
      <c r="O2722" s="22" t="str">
        <f>_xlfn.IFNA((VLOOKUP(F2722,help!$C$2:$F$12,4,0))*(N2722*24),"")</f>
        <v/>
      </c>
      <c r="AP2722" s="17">
        <f t="shared" si="87"/>
        <v>0</v>
      </c>
    </row>
    <row r="2723" spans="2:42" ht="33" x14ac:dyDescent="0.25">
      <c r="B2723" s="13">
        <f>COUNTIFS($E$3:E2723,'تقرير منتج تام'!$E$4)</f>
        <v>8</v>
      </c>
      <c r="C2723" s="37"/>
      <c r="D2723" s="37"/>
      <c r="E2723" s="37"/>
      <c r="F2723" s="39"/>
      <c r="G2723" s="40"/>
      <c r="H2723" s="40"/>
      <c r="I2723" s="41"/>
      <c r="J2723" s="41"/>
      <c r="K2723" s="26" t="str">
        <f>_xlfn.IFNA(VLOOKUP(E2723,الاوردرات!$B$1:$C$600,2,0),"")</f>
        <v/>
      </c>
      <c r="L2723" s="52"/>
      <c r="N2723" s="21" t="str">
        <f t="shared" si="86"/>
        <v/>
      </c>
      <c r="O2723" s="22" t="str">
        <f>_xlfn.IFNA((VLOOKUP(F2723,help!$C$2:$F$12,4,0))*(N2723*24),"")</f>
        <v/>
      </c>
      <c r="AP2723" s="17">
        <f t="shared" si="87"/>
        <v>0</v>
      </c>
    </row>
    <row r="2724" spans="2:42" ht="33" x14ac:dyDescent="0.25">
      <c r="B2724" s="13">
        <f>COUNTIFS($E$3:E2724,'تقرير منتج تام'!$E$4)</f>
        <v>8</v>
      </c>
      <c r="C2724" s="37"/>
      <c r="D2724" s="37"/>
      <c r="E2724" s="37"/>
      <c r="F2724" s="39"/>
      <c r="G2724" s="40"/>
      <c r="H2724" s="40"/>
      <c r="I2724" s="41"/>
      <c r="J2724" s="41"/>
      <c r="K2724" s="26" t="str">
        <f>_xlfn.IFNA(VLOOKUP(E2724,الاوردرات!$B$1:$C$600,2,0),"")</f>
        <v/>
      </c>
      <c r="L2724" s="52"/>
      <c r="N2724" s="21" t="str">
        <f t="shared" si="86"/>
        <v/>
      </c>
      <c r="O2724" s="22" t="str">
        <f>_xlfn.IFNA((VLOOKUP(F2724,help!$C$2:$F$12,4,0))*(N2724*24),"")</f>
        <v/>
      </c>
      <c r="AP2724" s="17">
        <f t="shared" si="87"/>
        <v>0</v>
      </c>
    </row>
    <row r="2725" spans="2:42" ht="33" x14ac:dyDescent="0.25">
      <c r="B2725" s="13">
        <f>COUNTIFS($E$3:E2725,'تقرير منتج تام'!$E$4)</f>
        <v>8</v>
      </c>
      <c r="C2725" s="37"/>
      <c r="D2725" s="37"/>
      <c r="E2725" s="37"/>
      <c r="F2725" s="39"/>
      <c r="G2725" s="40"/>
      <c r="H2725" s="40"/>
      <c r="I2725" s="41"/>
      <c r="J2725" s="41"/>
      <c r="K2725" s="26" t="str">
        <f>_xlfn.IFNA(VLOOKUP(E2725,الاوردرات!$B$1:$C$600,2,0),"")</f>
        <v/>
      </c>
      <c r="L2725" s="52"/>
      <c r="N2725" s="21" t="str">
        <f t="shared" si="86"/>
        <v/>
      </c>
      <c r="O2725" s="22" t="str">
        <f>_xlfn.IFNA((VLOOKUP(F2725,help!$C$2:$F$12,4,0))*(N2725*24),"")</f>
        <v/>
      </c>
      <c r="AP2725" s="17">
        <f t="shared" si="87"/>
        <v>0</v>
      </c>
    </row>
    <row r="2726" spans="2:42" ht="33" x14ac:dyDescent="0.25">
      <c r="B2726" s="13">
        <f>COUNTIFS($E$3:E2726,'تقرير منتج تام'!$E$4)</f>
        <v>8</v>
      </c>
      <c r="C2726" s="37"/>
      <c r="D2726" s="37"/>
      <c r="E2726" s="37"/>
      <c r="F2726" s="39"/>
      <c r="G2726" s="40"/>
      <c r="H2726" s="40"/>
      <c r="I2726" s="41"/>
      <c r="J2726" s="41"/>
      <c r="K2726" s="26" t="str">
        <f>_xlfn.IFNA(VLOOKUP(E2726,الاوردرات!$B$1:$C$600,2,0),"")</f>
        <v/>
      </c>
      <c r="L2726" s="52"/>
      <c r="N2726" s="21" t="str">
        <f t="shared" si="86"/>
        <v/>
      </c>
      <c r="O2726" s="22" t="str">
        <f>_xlfn.IFNA((VLOOKUP(F2726,help!$C$2:$F$12,4,0))*(N2726*24),"")</f>
        <v/>
      </c>
      <c r="AP2726" s="17">
        <f t="shared" si="87"/>
        <v>0</v>
      </c>
    </row>
    <row r="2727" spans="2:42" ht="33" x14ac:dyDescent="0.25">
      <c r="B2727" s="13">
        <f>COUNTIFS($E$3:E2727,'تقرير منتج تام'!$E$4)</f>
        <v>8</v>
      </c>
      <c r="C2727" s="37"/>
      <c r="D2727" s="37"/>
      <c r="E2727" s="37"/>
      <c r="F2727" s="39"/>
      <c r="G2727" s="40"/>
      <c r="H2727" s="40"/>
      <c r="I2727" s="41"/>
      <c r="J2727" s="41"/>
      <c r="K2727" s="26" t="str">
        <f>_xlfn.IFNA(VLOOKUP(E2727,الاوردرات!$B$1:$C$600,2,0),"")</f>
        <v/>
      </c>
      <c r="L2727" s="52"/>
      <c r="N2727" s="21" t="str">
        <f t="shared" si="86"/>
        <v/>
      </c>
      <c r="O2727" s="22" t="str">
        <f>_xlfn.IFNA((VLOOKUP(F2727,help!$C$2:$F$12,4,0))*(N2727*24),"")</f>
        <v/>
      </c>
      <c r="AP2727" s="17">
        <f t="shared" si="87"/>
        <v>0</v>
      </c>
    </row>
    <row r="2728" spans="2:42" ht="33" x14ac:dyDescent="0.25">
      <c r="B2728" s="13">
        <f>COUNTIFS($E$3:E2728,'تقرير منتج تام'!$E$4)</f>
        <v>8</v>
      </c>
      <c r="C2728" s="37"/>
      <c r="D2728" s="37"/>
      <c r="E2728" s="37"/>
      <c r="F2728" s="39"/>
      <c r="G2728" s="40"/>
      <c r="H2728" s="40"/>
      <c r="I2728" s="41"/>
      <c r="J2728" s="41"/>
      <c r="K2728" s="26" t="str">
        <f>_xlfn.IFNA(VLOOKUP(E2728,الاوردرات!$B$1:$C$600,2,0),"")</f>
        <v/>
      </c>
      <c r="L2728" s="52"/>
      <c r="N2728" s="21" t="str">
        <f t="shared" si="86"/>
        <v/>
      </c>
      <c r="O2728" s="22" t="str">
        <f>_xlfn.IFNA((VLOOKUP(F2728,help!$C$2:$F$12,4,0))*(N2728*24),"")</f>
        <v/>
      </c>
      <c r="AP2728" s="17">
        <f t="shared" si="87"/>
        <v>0</v>
      </c>
    </row>
    <row r="2729" spans="2:42" ht="33" x14ac:dyDescent="0.25">
      <c r="B2729" s="13">
        <f>COUNTIFS($E$3:E2729,'تقرير منتج تام'!$E$4)</f>
        <v>8</v>
      </c>
      <c r="C2729" s="37"/>
      <c r="D2729" s="37"/>
      <c r="E2729" s="37"/>
      <c r="F2729" s="39"/>
      <c r="G2729" s="40"/>
      <c r="H2729" s="40"/>
      <c r="I2729" s="41"/>
      <c r="J2729" s="41"/>
      <c r="K2729" s="26" t="str">
        <f>_xlfn.IFNA(VLOOKUP(E2729,الاوردرات!$B$1:$C$600,2,0),"")</f>
        <v/>
      </c>
      <c r="L2729" s="52"/>
      <c r="N2729" s="21" t="str">
        <f t="shared" si="86"/>
        <v/>
      </c>
      <c r="O2729" s="22" t="str">
        <f>_xlfn.IFNA((VLOOKUP(F2729,help!$C$2:$F$12,4,0))*(N2729*24),"")</f>
        <v/>
      </c>
      <c r="AP2729" s="17">
        <f t="shared" si="87"/>
        <v>0</v>
      </c>
    </row>
    <row r="2730" spans="2:42" ht="33" x14ac:dyDescent="0.25">
      <c r="B2730" s="13">
        <f>COUNTIFS($E$3:E2730,'تقرير منتج تام'!$E$4)</f>
        <v>8</v>
      </c>
      <c r="C2730" s="37"/>
      <c r="D2730" s="37"/>
      <c r="E2730" s="37"/>
      <c r="F2730" s="39"/>
      <c r="G2730" s="40"/>
      <c r="H2730" s="40"/>
      <c r="I2730" s="41"/>
      <c r="J2730" s="41"/>
      <c r="K2730" s="26" t="str">
        <f>_xlfn.IFNA(VLOOKUP(E2730,الاوردرات!$B$1:$C$600,2,0),"")</f>
        <v/>
      </c>
      <c r="L2730" s="52"/>
      <c r="N2730" s="21" t="str">
        <f t="shared" si="86"/>
        <v/>
      </c>
      <c r="O2730" s="22" t="str">
        <f>_xlfn.IFNA((VLOOKUP(F2730,help!$C$2:$F$12,4,0))*(N2730*24),"")</f>
        <v/>
      </c>
      <c r="AP2730" s="17">
        <f t="shared" si="87"/>
        <v>0</v>
      </c>
    </row>
    <row r="2731" spans="2:42" ht="33" x14ac:dyDescent="0.25">
      <c r="B2731" s="13">
        <f>COUNTIFS($E$3:E2731,'تقرير منتج تام'!$E$4)</f>
        <v>8</v>
      </c>
      <c r="C2731" s="37"/>
      <c r="D2731" s="37"/>
      <c r="E2731" s="37"/>
      <c r="F2731" s="39"/>
      <c r="G2731" s="40"/>
      <c r="H2731" s="40"/>
      <c r="I2731" s="41"/>
      <c r="J2731" s="41"/>
      <c r="K2731" s="26" t="str">
        <f>_xlfn.IFNA(VLOOKUP(E2731,الاوردرات!$B$1:$C$600,2,0),"")</f>
        <v/>
      </c>
      <c r="L2731" s="52"/>
      <c r="N2731" s="21" t="str">
        <f t="shared" si="86"/>
        <v/>
      </c>
      <c r="O2731" s="22" t="str">
        <f>_xlfn.IFNA((VLOOKUP(F2731,help!$C$2:$F$12,4,0))*(N2731*24),"")</f>
        <v/>
      </c>
      <c r="AP2731" s="17">
        <f t="shared" si="87"/>
        <v>0</v>
      </c>
    </row>
    <row r="2732" spans="2:42" ht="33" x14ac:dyDescent="0.25">
      <c r="B2732" s="13">
        <f>COUNTIFS($E$3:E2732,'تقرير منتج تام'!$E$4)</f>
        <v>8</v>
      </c>
      <c r="C2732" s="37"/>
      <c r="D2732" s="37"/>
      <c r="E2732" s="37"/>
      <c r="F2732" s="39"/>
      <c r="G2732" s="40"/>
      <c r="H2732" s="40"/>
      <c r="I2732" s="41"/>
      <c r="J2732" s="41"/>
      <c r="K2732" s="26" t="str">
        <f>_xlfn.IFNA(VLOOKUP(E2732,الاوردرات!$B$1:$C$600,2,0),"")</f>
        <v/>
      </c>
      <c r="L2732" s="52"/>
      <c r="N2732" s="21" t="str">
        <f t="shared" si="86"/>
        <v/>
      </c>
      <c r="O2732" s="22" t="str">
        <f>_xlfn.IFNA((VLOOKUP(F2732,help!$C$2:$F$12,4,0))*(N2732*24),"")</f>
        <v/>
      </c>
      <c r="AP2732" s="17">
        <f t="shared" si="87"/>
        <v>0</v>
      </c>
    </row>
    <row r="2733" spans="2:42" ht="33" x14ac:dyDescent="0.25">
      <c r="B2733" s="13">
        <f>COUNTIFS($E$3:E2733,'تقرير منتج تام'!$E$4)</f>
        <v>8</v>
      </c>
      <c r="C2733" s="37"/>
      <c r="D2733" s="37"/>
      <c r="E2733" s="37"/>
      <c r="F2733" s="39"/>
      <c r="G2733" s="40"/>
      <c r="H2733" s="40"/>
      <c r="I2733" s="41"/>
      <c r="J2733" s="41"/>
      <c r="K2733" s="26" t="str">
        <f>_xlfn.IFNA(VLOOKUP(E2733,الاوردرات!$B$1:$C$600,2,0),"")</f>
        <v/>
      </c>
      <c r="L2733" s="52"/>
      <c r="N2733" s="21" t="str">
        <f t="shared" si="86"/>
        <v/>
      </c>
      <c r="O2733" s="22" t="str">
        <f>_xlfn.IFNA((VLOOKUP(F2733,help!$C$2:$F$12,4,0))*(N2733*24),"")</f>
        <v/>
      </c>
      <c r="AP2733" s="17">
        <f t="shared" si="87"/>
        <v>0</v>
      </c>
    </row>
    <row r="2734" spans="2:42" ht="33" x14ac:dyDescent="0.25">
      <c r="B2734" s="13">
        <f>COUNTIFS($E$3:E2734,'تقرير منتج تام'!$E$4)</f>
        <v>8</v>
      </c>
      <c r="C2734" s="37"/>
      <c r="D2734" s="37"/>
      <c r="E2734" s="37"/>
      <c r="F2734" s="39"/>
      <c r="G2734" s="40"/>
      <c r="H2734" s="40"/>
      <c r="I2734" s="41"/>
      <c r="J2734" s="41"/>
      <c r="K2734" s="26" t="str">
        <f>_xlfn.IFNA(VLOOKUP(E2734,الاوردرات!$B$1:$C$600,2,0),"")</f>
        <v/>
      </c>
      <c r="L2734" s="52"/>
      <c r="N2734" s="21" t="str">
        <f t="shared" si="86"/>
        <v/>
      </c>
      <c r="O2734" s="22" t="str">
        <f>_xlfn.IFNA((VLOOKUP(F2734,help!$C$2:$F$12,4,0))*(N2734*24),"")</f>
        <v/>
      </c>
      <c r="AP2734" s="17">
        <f t="shared" si="87"/>
        <v>0</v>
      </c>
    </row>
    <row r="2735" spans="2:42" ht="33" x14ac:dyDescent="0.25">
      <c r="B2735" s="13">
        <f>COUNTIFS($E$3:E2735,'تقرير منتج تام'!$E$4)</f>
        <v>8</v>
      </c>
      <c r="C2735" s="37"/>
      <c r="D2735" s="37"/>
      <c r="E2735" s="37"/>
      <c r="F2735" s="39"/>
      <c r="G2735" s="40"/>
      <c r="H2735" s="40"/>
      <c r="I2735" s="41"/>
      <c r="J2735" s="41"/>
      <c r="K2735" s="26" t="str">
        <f>_xlfn.IFNA(VLOOKUP(E2735,الاوردرات!$B$1:$C$600,2,0),"")</f>
        <v/>
      </c>
      <c r="L2735" s="52"/>
      <c r="N2735" s="21" t="str">
        <f t="shared" si="86"/>
        <v/>
      </c>
      <c r="O2735" s="22" t="str">
        <f>_xlfn.IFNA((VLOOKUP(F2735,help!$C$2:$F$12,4,0))*(N2735*24),"")</f>
        <v/>
      </c>
      <c r="AP2735" s="17">
        <f t="shared" si="87"/>
        <v>0</v>
      </c>
    </row>
    <row r="2736" spans="2:42" ht="33" x14ac:dyDescent="0.25">
      <c r="B2736" s="13">
        <f>COUNTIFS($E$3:E2736,'تقرير منتج تام'!$E$4)</f>
        <v>8</v>
      </c>
      <c r="C2736" s="37"/>
      <c r="D2736" s="37"/>
      <c r="E2736" s="37"/>
      <c r="F2736" s="39"/>
      <c r="G2736" s="40"/>
      <c r="H2736" s="40"/>
      <c r="I2736" s="41"/>
      <c r="J2736" s="41"/>
      <c r="K2736" s="26" t="str">
        <f>_xlfn.IFNA(VLOOKUP(E2736,الاوردرات!$B$1:$C$600,2,0),"")</f>
        <v/>
      </c>
      <c r="L2736" s="52"/>
      <c r="N2736" s="21" t="str">
        <f t="shared" si="86"/>
        <v/>
      </c>
      <c r="O2736" s="22" t="str">
        <f>_xlfn.IFNA((VLOOKUP(F2736,help!$C$2:$F$12,4,0))*(N2736*24),"")</f>
        <v/>
      </c>
      <c r="AP2736" s="17">
        <f t="shared" si="87"/>
        <v>0</v>
      </c>
    </row>
    <row r="2737" spans="2:42" ht="33" x14ac:dyDescent="0.25">
      <c r="B2737" s="13">
        <f>COUNTIFS($E$3:E2737,'تقرير منتج تام'!$E$4)</f>
        <v>8</v>
      </c>
      <c r="C2737" s="37"/>
      <c r="D2737" s="37"/>
      <c r="E2737" s="37"/>
      <c r="F2737" s="39"/>
      <c r="G2737" s="40"/>
      <c r="H2737" s="40"/>
      <c r="I2737" s="41"/>
      <c r="J2737" s="41"/>
      <c r="K2737" s="26" t="str">
        <f>_xlfn.IFNA(VLOOKUP(E2737,الاوردرات!$B$1:$C$600,2,0),"")</f>
        <v/>
      </c>
      <c r="L2737" s="52"/>
      <c r="N2737" s="21" t="str">
        <f t="shared" si="86"/>
        <v/>
      </c>
      <c r="O2737" s="22" t="str">
        <f>_xlfn.IFNA((VLOOKUP(F2737,help!$C$2:$F$12,4,0))*(N2737*24),"")</f>
        <v/>
      </c>
      <c r="AP2737" s="17">
        <f t="shared" si="87"/>
        <v>0</v>
      </c>
    </row>
    <row r="2738" spans="2:42" ht="33" x14ac:dyDescent="0.25">
      <c r="B2738" s="13">
        <f>COUNTIFS($E$3:E2738,'تقرير منتج تام'!$E$4)</f>
        <v>8</v>
      </c>
      <c r="C2738" s="37"/>
      <c r="D2738" s="37"/>
      <c r="E2738" s="37"/>
      <c r="F2738" s="39"/>
      <c r="G2738" s="40"/>
      <c r="H2738" s="40"/>
      <c r="I2738" s="41"/>
      <c r="J2738" s="41"/>
      <c r="K2738" s="26" t="str">
        <f>_xlfn.IFNA(VLOOKUP(E2738,الاوردرات!$B$1:$C$600,2,0),"")</f>
        <v/>
      </c>
      <c r="L2738" s="52"/>
      <c r="N2738" s="21" t="str">
        <f t="shared" si="86"/>
        <v/>
      </c>
      <c r="O2738" s="22" t="str">
        <f>_xlfn.IFNA((VLOOKUP(F2738,help!$C$2:$F$12,4,0))*(N2738*24),"")</f>
        <v/>
      </c>
      <c r="AP2738" s="17">
        <f t="shared" si="87"/>
        <v>0</v>
      </c>
    </row>
    <row r="2739" spans="2:42" ht="33" x14ac:dyDescent="0.25">
      <c r="B2739" s="13">
        <f>COUNTIFS($E$3:E2739,'تقرير منتج تام'!$E$4)</f>
        <v>8</v>
      </c>
      <c r="C2739" s="37"/>
      <c r="D2739" s="37"/>
      <c r="E2739" s="37"/>
      <c r="F2739" s="39"/>
      <c r="G2739" s="40"/>
      <c r="H2739" s="40"/>
      <c r="I2739" s="41"/>
      <c r="J2739" s="41"/>
      <c r="K2739" s="26" t="str">
        <f>_xlfn.IFNA(VLOOKUP(E2739,الاوردرات!$B$1:$C$600,2,0),"")</f>
        <v/>
      </c>
      <c r="L2739" s="52"/>
      <c r="N2739" s="21" t="str">
        <f t="shared" si="86"/>
        <v/>
      </c>
      <c r="O2739" s="22" t="str">
        <f>_xlfn.IFNA((VLOOKUP(F2739,help!$C$2:$F$12,4,0))*(N2739*24),"")</f>
        <v/>
      </c>
      <c r="AP2739" s="17">
        <f t="shared" si="87"/>
        <v>0</v>
      </c>
    </row>
    <row r="2740" spans="2:42" ht="33" x14ac:dyDescent="0.25">
      <c r="B2740" s="13">
        <f>COUNTIFS($E$3:E2740,'تقرير منتج تام'!$E$4)</f>
        <v>8</v>
      </c>
      <c r="C2740" s="37"/>
      <c r="D2740" s="37"/>
      <c r="E2740" s="37"/>
      <c r="F2740" s="39"/>
      <c r="G2740" s="40"/>
      <c r="H2740" s="40"/>
      <c r="I2740" s="41"/>
      <c r="J2740" s="41"/>
      <c r="K2740" s="26" t="str">
        <f>_xlfn.IFNA(VLOOKUP(E2740,الاوردرات!$B$1:$C$600,2,0),"")</f>
        <v/>
      </c>
      <c r="L2740" s="52"/>
      <c r="N2740" s="21" t="str">
        <f t="shared" si="86"/>
        <v/>
      </c>
      <c r="O2740" s="22" t="str">
        <f>_xlfn.IFNA((VLOOKUP(F2740,help!$C$2:$F$12,4,0))*(N2740*24),"")</f>
        <v/>
      </c>
      <c r="AP2740" s="17">
        <f t="shared" si="87"/>
        <v>0</v>
      </c>
    </row>
    <row r="2741" spans="2:42" ht="33" x14ac:dyDescent="0.25">
      <c r="B2741" s="13">
        <f>COUNTIFS($E$3:E2741,'تقرير منتج تام'!$E$4)</f>
        <v>8</v>
      </c>
      <c r="C2741" s="37"/>
      <c r="D2741" s="37"/>
      <c r="E2741" s="37"/>
      <c r="F2741" s="39"/>
      <c r="G2741" s="40"/>
      <c r="H2741" s="40"/>
      <c r="I2741" s="41"/>
      <c r="J2741" s="41"/>
      <c r="K2741" s="26" t="str">
        <f>_xlfn.IFNA(VLOOKUP(E2741,الاوردرات!$B$1:$C$600,2,0),"")</f>
        <v/>
      </c>
      <c r="L2741" s="52"/>
      <c r="N2741" s="21" t="str">
        <f t="shared" si="86"/>
        <v/>
      </c>
      <c r="O2741" s="22" t="str">
        <f>_xlfn.IFNA((VLOOKUP(F2741,help!$C$2:$F$12,4,0))*(N2741*24),"")</f>
        <v/>
      </c>
      <c r="AP2741" s="17">
        <f t="shared" si="87"/>
        <v>0</v>
      </c>
    </row>
    <row r="2742" spans="2:42" ht="33" x14ac:dyDescent="0.25">
      <c r="B2742" s="13">
        <f>COUNTIFS($E$3:E2742,'تقرير منتج تام'!$E$4)</f>
        <v>8</v>
      </c>
      <c r="C2742" s="37"/>
      <c r="D2742" s="37"/>
      <c r="E2742" s="37"/>
      <c r="F2742" s="39"/>
      <c r="G2742" s="40"/>
      <c r="H2742" s="40"/>
      <c r="I2742" s="41"/>
      <c r="J2742" s="41"/>
      <c r="K2742" s="26" t="str">
        <f>_xlfn.IFNA(VLOOKUP(E2742,الاوردرات!$B$1:$C$600,2,0),"")</f>
        <v/>
      </c>
      <c r="L2742" s="52"/>
      <c r="N2742" s="21" t="str">
        <f t="shared" si="86"/>
        <v/>
      </c>
      <c r="O2742" s="22" t="str">
        <f>_xlfn.IFNA((VLOOKUP(F2742,help!$C$2:$F$12,4,0))*(N2742*24),"")</f>
        <v/>
      </c>
      <c r="AP2742" s="17">
        <f t="shared" si="87"/>
        <v>0</v>
      </c>
    </row>
    <row r="2743" spans="2:42" ht="33" x14ac:dyDescent="0.25">
      <c r="B2743" s="13">
        <f>COUNTIFS($E$3:E2743,'تقرير منتج تام'!$E$4)</f>
        <v>8</v>
      </c>
      <c r="C2743" s="37"/>
      <c r="D2743" s="37"/>
      <c r="E2743" s="37"/>
      <c r="F2743" s="39"/>
      <c r="G2743" s="40"/>
      <c r="H2743" s="40"/>
      <c r="I2743" s="41"/>
      <c r="J2743" s="41"/>
      <c r="K2743" s="26" t="str">
        <f>_xlfn.IFNA(VLOOKUP(E2743,الاوردرات!$B$1:$C$600,2,0),"")</f>
        <v/>
      </c>
      <c r="L2743" s="52"/>
      <c r="N2743" s="21" t="str">
        <f t="shared" ref="N2743:N2806" si="88">IF(I2743&lt;&gt;"",J2743-I2743,"")</f>
        <v/>
      </c>
      <c r="O2743" s="22" t="str">
        <f>_xlfn.IFNA((VLOOKUP(F2743,help!$C$2:$F$12,4,0))*(N2743*24),"")</f>
        <v/>
      </c>
      <c r="AP2743" s="17">
        <f t="shared" si="87"/>
        <v>0</v>
      </c>
    </row>
    <row r="2744" spans="2:42" ht="33" x14ac:dyDescent="0.25">
      <c r="B2744" s="13">
        <f>COUNTIFS($E$3:E2744,'تقرير منتج تام'!$E$4)</f>
        <v>8</v>
      </c>
      <c r="C2744" s="37"/>
      <c r="D2744" s="37"/>
      <c r="E2744" s="37"/>
      <c r="F2744" s="39"/>
      <c r="G2744" s="40"/>
      <c r="H2744" s="40"/>
      <c r="I2744" s="41"/>
      <c r="J2744" s="41"/>
      <c r="K2744" s="26" t="str">
        <f>_xlfn.IFNA(VLOOKUP(E2744,الاوردرات!$B$1:$C$600,2,0),"")</f>
        <v/>
      </c>
      <c r="L2744" s="52"/>
      <c r="N2744" s="21" t="str">
        <f t="shared" si="88"/>
        <v/>
      </c>
      <c r="O2744" s="22" t="str">
        <f>_xlfn.IFNA((VLOOKUP(F2744,help!$C$2:$F$12,4,0))*(N2744*24),"")</f>
        <v/>
      </c>
      <c r="AP2744" s="17">
        <f t="shared" si="87"/>
        <v>0</v>
      </c>
    </row>
    <row r="2745" spans="2:42" ht="33" x14ac:dyDescent="0.25">
      <c r="B2745" s="13">
        <f>COUNTIFS($E$3:E2745,'تقرير منتج تام'!$E$4)</f>
        <v>8</v>
      </c>
      <c r="C2745" s="37"/>
      <c r="D2745" s="37"/>
      <c r="E2745" s="37"/>
      <c r="F2745" s="39"/>
      <c r="G2745" s="40"/>
      <c r="H2745" s="40"/>
      <c r="I2745" s="41"/>
      <c r="J2745" s="41"/>
      <c r="K2745" s="26" t="str">
        <f>_xlfn.IFNA(VLOOKUP(E2745,الاوردرات!$B$1:$C$600,2,0),"")</f>
        <v/>
      </c>
      <c r="L2745" s="52"/>
      <c r="N2745" s="21" t="str">
        <f t="shared" si="88"/>
        <v/>
      </c>
      <c r="O2745" s="22" t="str">
        <f>_xlfn.IFNA((VLOOKUP(F2745,help!$C$2:$F$12,4,0))*(N2745*24),"")</f>
        <v/>
      </c>
      <c r="AP2745" s="17">
        <f t="shared" si="87"/>
        <v>0</v>
      </c>
    </row>
    <row r="2746" spans="2:42" ht="33" x14ac:dyDescent="0.25">
      <c r="B2746" s="13">
        <f>COUNTIFS($E$3:E2746,'تقرير منتج تام'!$E$4)</f>
        <v>8</v>
      </c>
      <c r="C2746" s="37"/>
      <c r="D2746" s="37"/>
      <c r="E2746" s="37"/>
      <c r="F2746" s="39"/>
      <c r="G2746" s="40"/>
      <c r="H2746" s="40"/>
      <c r="I2746" s="41"/>
      <c r="J2746" s="41"/>
      <c r="K2746" s="26" t="str">
        <f>_xlfn.IFNA(VLOOKUP(E2746,الاوردرات!$B$1:$C$600,2,0),"")</f>
        <v/>
      </c>
      <c r="L2746" s="52"/>
      <c r="N2746" s="21" t="str">
        <f t="shared" si="88"/>
        <v/>
      </c>
      <c r="O2746" s="22" t="str">
        <f>_xlfn.IFNA((VLOOKUP(F2746,help!$C$2:$F$12,4,0))*(N2746*24),"")</f>
        <v/>
      </c>
      <c r="AP2746" s="17">
        <f t="shared" si="87"/>
        <v>0</v>
      </c>
    </row>
    <row r="2747" spans="2:42" ht="33" x14ac:dyDescent="0.25">
      <c r="B2747" s="13">
        <f>COUNTIFS($E$3:E2747,'تقرير منتج تام'!$E$4)</f>
        <v>8</v>
      </c>
      <c r="C2747" s="37"/>
      <c r="D2747" s="37"/>
      <c r="E2747" s="37"/>
      <c r="F2747" s="39"/>
      <c r="G2747" s="40"/>
      <c r="H2747" s="40"/>
      <c r="I2747" s="41"/>
      <c r="J2747" s="41"/>
      <c r="K2747" s="26" t="str">
        <f>_xlfn.IFNA(VLOOKUP(E2747,الاوردرات!$B$1:$C$600,2,0),"")</f>
        <v/>
      </c>
      <c r="L2747" s="52"/>
      <c r="N2747" s="21" t="str">
        <f t="shared" si="88"/>
        <v/>
      </c>
      <c r="O2747" s="22" t="str">
        <f>_xlfn.IFNA((VLOOKUP(F2747,help!$C$2:$F$12,4,0))*(N2747*24),"")</f>
        <v/>
      </c>
      <c r="AP2747" s="17">
        <f t="shared" si="87"/>
        <v>0</v>
      </c>
    </row>
    <row r="2748" spans="2:42" ht="33" x14ac:dyDescent="0.25">
      <c r="B2748" s="13">
        <f>COUNTIFS($E$3:E2748,'تقرير منتج تام'!$E$4)</f>
        <v>8</v>
      </c>
      <c r="C2748" s="37"/>
      <c r="D2748" s="37"/>
      <c r="E2748" s="37"/>
      <c r="F2748" s="39"/>
      <c r="G2748" s="40"/>
      <c r="H2748" s="40"/>
      <c r="I2748" s="41"/>
      <c r="J2748" s="41"/>
      <c r="K2748" s="26" t="str">
        <f>_xlfn.IFNA(VLOOKUP(E2748,الاوردرات!$B$1:$C$600,2,0),"")</f>
        <v/>
      </c>
      <c r="L2748" s="52"/>
      <c r="N2748" s="21" t="str">
        <f t="shared" si="88"/>
        <v/>
      </c>
      <c r="O2748" s="22" t="str">
        <f>_xlfn.IFNA((VLOOKUP(F2748,help!$C$2:$F$12,4,0))*(N2748*24),"")</f>
        <v/>
      </c>
      <c r="AP2748" s="17">
        <f t="shared" si="87"/>
        <v>0</v>
      </c>
    </row>
    <row r="2749" spans="2:42" ht="33" x14ac:dyDescent="0.25">
      <c r="B2749" s="13">
        <f>COUNTIFS($E$3:E2749,'تقرير منتج تام'!$E$4)</f>
        <v>8</v>
      </c>
      <c r="C2749" s="37"/>
      <c r="D2749" s="37"/>
      <c r="E2749" s="37"/>
      <c r="F2749" s="39"/>
      <c r="G2749" s="40"/>
      <c r="H2749" s="40"/>
      <c r="I2749" s="41"/>
      <c r="J2749" s="41"/>
      <c r="K2749" s="26" t="str">
        <f>_xlfn.IFNA(VLOOKUP(E2749,الاوردرات!$B$1:$C$600,2,0),"")</f>
        <v/>
      </c>
      <c r="L2749" s="52"/>
      <c r="N2749" s="21" t="str">
        <f t="shared" si="88"/>
        <v/>
      </c>
      <c r="O2749" s="22" t="str">
        <f>_xlfn.IFNA((VLOOKUP(F2749,help!$C$2:$F$12,4,0))*(N2749*24),"")</f>
        <v/>
      </c>
      <c r="AP2749" s="17">
        <f t="shared" si="87"/>
        <v>0</v>
      </c>
    </row>
    <row r="2750" spans="2:42" ht="33" x14ac:dyDescent="0.25">
      <c r="B2750" s="13">
        <f>COUNTIFS($E$3:E2750,'تقرير منتج تام'!$E$4)</f>
        <v>8</v>
      </c>
      <c r="C2750" s="37"/>
      <c r="D2750" s="37"/>
      <c r="E2750" s="37"/>
      <c r="F2750" s="39"/>
      <c r="G2750" s="40"/>
      <c r="H2750" s="40"/>
      <c r="I2750" s="41"/>
      <c r="J2750" s="41"/>
      <c r="K2750" s="26" t="str">
        <f>_xlfn.IFNA(VLOOKUP(E2750,الاوردرات!$B$1:$C$600,2,0),"")</f>
        <v/>
      </c>
      <c r="L2750" s="52"/>
      <c r="N2750" s="21" t="str">
        <f t="shared" si="88"/>
        <v/>
      </c>
      <c r="O2750" s="22" t="str">
        <f>_xlfn.IFNA((VLOOKUP(F2750,help!$C$2:$F$12,4,0))*(N2750*24),"")</f>
        <v/>
      </c>
      <c r="AP2750" s="17">
        <f t="shared" si="87"/>
        <v>0</v>
      </c>
    </row>
    <row r="2751" spans="2:42" ht="33" x14ac:dyDescent="0.25">
      <c r="B2751" s="13">
        <f>COUNTIFS($E$3:E2751,'تقرير منتج تام'!$E$4)</f>
        <v>8</v>
      </c>
      <c r="C2751" s="37"/>
      <c r="D2751" s="37"/>
      <c r="E2751" s="37"/>
      <c r="F2751" s="39"/>
      <c r="G2751" s="40"/>
      <c r="H2751" s="40"/>
      <c r="I2751" s="41"/>
      <c r="J2751" s="41"/>
      <c r="K2751" s="26" t="str">
        <f>_xlfn.IFNA(VLOOKUP(E2751,الاوردرات!$B$1:$C$600,2,0),"")</f>
        <v/>
      </c>
      <c r="L2751" s="52"/>
      <c r="N2751" s="21" t="str">
        <f t="shared" si="88"/>
        <v/>
      </c>
      <c r="O2751" s="22" t="str">
        <f>_xlfn.IFNA((VLOOKUP(F2751,help!$C$2:$F$12,4,0))*(N2751*24),"")</f>
        <v/>
      </c>
      <c r="AP2751" s="17">
        <f t="shared" si="87"/>
        <v>0</v>
      </c>
    </row>
    <row r="2752" spans="2:42" ht="33" x14ac:dyDescent="0.25">
      <c r="B2752" s="13">
        <f>COUNTIFS($E$3:E2752,'تقرير منتج تام'!$E$4)</f>
        <v>8</v>
      </c>
      <c r="C2752" s="37"/>
      <c r="D2752" s="37"/>
      <c r="E2752" s="37"/>
      <c r="F2752" s="39"/>
      <c r="G2752" s="40"/>
      <c r="H2752" s="40"/>
      <c r="I2752" s="41"/>
      <c r="J2752" s="41"/>
      <c r="K2752" s="26" t="str">
        <f>_xlfn.IFNA(VLOOKUP(E2752,الاوردرات!$B$1:$C$600,2,0),"")</f>
        <v/>
      </c>
      <c r="L2752" s="52"/>
      <c r="N2752" s="21" t="str">
        <f t="shared" si="88"/>
        <v/>
      </c>
      <c r="O2752" s="22" t="str">
        <f>_xlfn.IFNA((VLOOKUP(F2752,help!$C$2:$F$12,4,0))*(N2752*24),"")</f>
        <v/>
      </c>
      <c r="AP2752" s="17">
        <f t="shared" si="87"/>
        <v>0</v>
      </c>
    </row>
    <row r="2753" spans="2:42" ht="33" x14ac:dyDescent="0.25">
      <c r="B2753" s="13">
        <f>COUNTIFS($E$3:E2753,'تقرير منتج تام'!$E$4)</f>
        <v>8</v>
      </c>
      <c r="C2753" s="37"/>
      <c r="D2753" s="37"/>
      <c r="E2753" s="37"/>
      <c r="F2753" s="39"/>
      <c r="G2753" s="40"/>
      <c r="H2753" s="40"/>
      <c r="I2753" s="41"/>
      <c r="J2753" s="41"/>
      <c r="K2753" s="26" t="str">
        <f>_xlfn.IFNA(VLOOKUP(E2753,الاوردرات!$B$1:$C$600,2,0),"")</f>
        <v/>
      </c>
      <c r="L2753" s="52"/>
      <c r="N2753" s="21" t="str">
        <f t="shared" si="88"/>
        <v/>
      </c>
      <c r="O2753" s="22" t="str">
        <f>_xlfn.IFNA((VLOOKUP(F2753,help!$C$2:$F$12,4,0))*(N2753*24),"")</f>
        <v/>
      </c>
      <c r="AP2753" s="17">
        <f t="shared" si="87"/>
        <v>0</v>
      </c>
    </row>
    <row r="2754" spans="2:42" ht="33" x14ac:dyDescent="0.25">
      <c r="B2754" s="13">
        <f>COUNTIFS($E$3:E2754,'تقرير منتج تام'!$E$4)</f>
        <v>8</v>
      </c>
      <c r="C2754" s="37"/>
      <c r="D2754" s="37"/>
      <c r="E2754" s="37"/>
      <c r="F2754" s="39"/>
      <c r="G2754" s="40"/>
      <c r="H2754" s="40"/>
      <c r="I2754" s="41"/>
      <c r="J2754" s="41"/>
      <c r="K2754" s="26" t="str">
        <f>_xlfn.IFNA(VLOOKUP(E2754,الاوردرات!$B$1:$C$600,2,0),"")</f>
        <v/>
      </c>
      <c r="L2754" s="52"/>
      <c r="N2754" s="21" t="str">
        <f t="shared" si="88"/>
        <v/>
      </c>
      <c r="O2754" s="22" t="str">
        <f>_xlfn.IFNA((VLOOKUP(F2754,help!$C$2:$F$12,4,0))*(N2754*24),"")</f>
        <v/>
      </c>
      <c r="AP2754" s="17">
        <f t="shared" si="87"/>
        <v>0</v>
      </c>
    </row>
    <row r="2755" spans="2:42" ht="33" x14ac:dyDescent="0.25">
      <c r="B2755" s="13">
        <f>COUNTIFS($E$3:E2755,'تقرير منتج تام'!$E$4)</f>
        <v>8</v>
      </c>
      <c r="C2755" s="37"/>
      <c r="D2755" s="37"/>
      <c r="E2755" s="37"/>
      <c r="F2755" s="39"/>
      <c r="G2755" s="40"/>
      <c r="H2755" s="40"/>
      <c r="I2755" s="41"/>
      <c r="J2755" s="41"/>
      <c r="K2755" s="26" t="str">
        <f>_xlfn.IFNA(VLOOKUP(E2755,الاوردرات!$B$1:$C$600,2,0),"")</f>
        <v/>
      </c>
      <c r="L2755" s="52"/>
      <c r="N2755" s="21" t="str">
        <f t="shared" si="88"/>
        <v/>
      </c>
      <c r="O2755" s="22" t="str">
        <f>_xlfn.IFNA((VLOOKUP(F2755,help!$C$2:$F$12,4,0))*(N2755*24),"")</f>
        <v/>
      </c>
      <c r="AP2755" s="17">
        <f t="shared" si="87"/>
        <v>0</v>
      </c>
    </row>
    <row r="2756" spans="2:42" ht="33" x14ac:dyDescent="0.25">
      <c r="B2756" s="13">
        <f>COUNTIFS($E$3:E2756,'تقرير منتج تام'!$E$4)</f>
        <v>8</v>
      </c>
      <c r="C2756" s="37"/>
      <c r="D2756" s="37"/>
      <c r="E2756" s="37"/>
      <c r="F2756" s="39"/>
      <c r="G2756" s="40"/>
      <c r="H2756" s="40"/>
      <c r="I2756" s="41"/>
      <c r="J2756" s="41"/>
      <c r="K2756" s="26" t="str">
        <f>_xlfn.IFNA(VLOOKUP(E2756,الاوردرات!$B$1:$C$600,2,0),"")</f>
        <v/>
      </c>
      <c r="L2756" s="52"/>
      <c r="N2756" s="21" t="str">
        <f t="shared" si="88"/>
        <v/>
      </c>
      <c r="O2756" s="22" t="str">
        <f>_xlfn.IFNA((VLOOKUP(F2756,help!$C$2:$F$12,4,0))*(N2756*24),"")</f>
        <v/>
      </c>
      <c r="AP2756" s="17">
        <f t="shared" si="87"/>
        <v>0</v>
      </c>
    </row>
    <row r="2757" spans="2:42" ht="33" x14ac:dyDescent="0.25">
      <c r="B2757" s="13">
        <f>COUNTIFS($E$3:E2757,'تقرير منتج تام'!$E$4)</f>
        <v>8</v>
      </c>
      <c r="C2757" s="37"/>
      <c r="D2757" s="37"/>
      <c r="E2757" s="37"/>
      <c r="F2757" s="39"/>
      <c r="G2757" s="40"/>
      <c r="H2757" s="40"/>
      <c r="I2757" s="41"/>
      <c r="J2757" s="41"/>
      <c r="K2757" s="26" t="str">
        <f>_xlfn.IFNA(VLOOKUP(E2757,الاوردرات!$B$1:$C$600,2,0),"")</f>
        <v/>
      </c>
      <c r="L2757" s="52"/>
      <c r="N2757" s="21" t="str">
        <f t="shared" si="88"/>
        <v/>
      </c>
      <c r="O2757" s="22" t="str">
        <f>_xlfn.IFNA((VLOOKUP(F2757,help!$C$2:$F$12,4,0))*(N2757*24),"")</f>
        <v/>
      </c>
      <c r="AP2757" s="17">
        <f t="shared" si="87"/>
        <v>0</v>
      </c>
    </row>
    <row r="2758" spans="2:42" ht="33" x14ac:dyDescent="0.25">
      <c r="B2758" s="13">
        <f>COUNTIFS($E$3:E2758,'تقرير منتج تام'!$E$4)</f>
        <v>8</v>
      </c>
      <c r="C2758" s="37"/>
      <c r="D2758" s="37"/>
      <c r="E2758" s="37"/>
      <c r="F2758" s="39"/>
      <c r="G2758" s="40"/>
      <c r="H2758" s="40"/>
      <c r="I2758" s="41"/>
      <c r="J2758" s="41"/>
      <c r="K2758" s="26" t="str">
        <f>_xlfn.IFNA(VLOOKUP(E2758,الاوردرات!$B$1:$C$600,2,0),"")</f>
        <v/>
      </c>
      <c r="L2758" s="52"/>
      <c r="N2758" s="21" t="str">
        <f t="shared" si="88"/>
        <v/>
      </c>
      <c r="O2758" s="22" t="str">
        <f>_xlfn.IFNA((VLOOKUP(F2758,help!$C$2:$F$12,4,0))*(N2758*24),"")</f>
        <v/>
      </c>
      <c r="AP2758" s="17">
        <f t="shared" si="87"/>
        <v>0</v>
      </c>
    </row>
    <row r="2759" spans="2:42" ht="33" x14ac:dyDescent="0.25">
      <c r="B2759" s="13">
        <f>COUNTIFS($E$3:E2759,'تقرير منتج تام'!$E$4)</f>
        <v>8</v>
      </c>
      <c r="C2759" s="37"/>
      <c r="D2759" s="37"/>
      <c r="E2759" s="37"/>
      <c r="F2759" s="39"/>
      <c r="G2759" s="40"/>
      <c r="H2759" s="40"/>
      <c r="I2759" s="41"/>
      <c r="J2759" s="41"/>
      <c r="K2759" s="26" t="str">
        <f>_xlfn.IFNA(VLOOKUP(E2759,الاوردرات!$B$1:$C$600,2,0),"")</f>
        <v/>
      </c>
      <c r="L2759" s="52"/>
      <c r="N2759" s="21" t="str">
        <f t="shared" si="88"/>
        <v/>
      </c>
      <c r="O2759" s="22" t="str">
        <f>_xlfn.IFNA((VLOOKUP(F2759,help!$C$2:$F$12,4,0))*(N2759*24),"")</f>
        <v/>
      </c>
      <c r="AP2759" s="17">
        <f t="shared" si="87"/>
        <v>0</v>
      </c>
    </row>
    <row r="2760" spans="2:42" ht="33" x14ac:dyDescent="0.25">
      <c r="B2760" s="13">
        <f>COUNTIFS($E$3:E2760,'تقرير منتج تام'!$E$4)</f>
        <v>8</v>
      </c>
      <c r="C2760" s="37"/>
      <c r="D2760" s="37"/>
      <c r="E2760" s="37"/>
      <c r="F2760" s="39"/>
      <c r="G2760" s="40"/>
      <c r="H2760" s="40"/>
      <c r="I2760" s="41"/>
      <c r="J2760" s="41"/>
      <c r="K2760" s="26" t="str">
        <f>_xlfn.IFNA(VLOOKUP(E2760,الاوردرات!$B$1:$C$600,2,0),"")</f>
        <v/>
      </c>
      <c r="L2760" s="52"/>
      <c r="N2760" s="21" t="str">
        <f t="shared" si="88"/>
        <v/>
      </c>
      <c r="O2760" s="22" t="str">
        <f>_xlfn.IFNA((VLOOKUP(F2760,help!$C$2:$F$12,4,0))*(N2760*24),"")</f>
        <v/>
      </c>
      <c r="AP2760" s="17">
        <f t="shared" si="87"/>
        <v>0</v>
      </c>
    </row>
    <row r="2761" spans="2:42" ht="33" x14ac:dyDescent="0.25">
      <c r="B2761" s="13">
        <f>COUNTIFS($E$3:E2761,'تقرير منتج تام'!$E$4)</f>
        <v>8</v>
      </c>
      <c r="C2761" s="37"/>
      <c r="D2761" s="37"/>
      <c r="E2761" s="37"/>
      <c r="F2761" s="39"/>
      <c r="G2761" s="40"/>
      <c r="H2761" s="40"/>
      <c r="I2761" s="41"/>
      <c r="J2761" s="41"/>
      <c r="K2761" s="26" t="str">
        <f>_xlfn.IFNA(VLOOKUP(E2761,الاوردرات!$B$1:$C$600,2,0),"")</f>
        <v/>
      </c>
      <c r="L2761" s="52"/>
      <c r="N2761" s="21" t="str">
        <f t="shared" si="88"/>
        <v/>
      </c>
      <c r="O2761" s="22" t="str">
        <f>_xlfn.IFNA((VLOOKUP(F2761,help!$C$2:$F$12,4,0))*(N2761*24),"")</f>
        <v/>
      </c>
      <c r="AP2761" s="17">
        <f t="shared" si="87"/>
        <v>0</v>
      </c>
    </row>
    <row r="2762" spans="2:42" ht="33" x14ac:dyDescent="0.25">
      <c r="B2762" s="13">
        <f>COUNTIFS($E$3:E2762,'تقرير منتج تام'!$E$4)</f>
        <v>8</v>
      </c>
      <c r="C2762" s="37"/>
      <c r="D2762" s="37"/>
      <c r="E2762" s="37"/>
      <c r="F2762" s="39"/>
      <c r="G2762" s="40"/>
      <c r="H2762" s="40"/>
      <c r="I2762" s="41"/>
      <c r="J2762" s="41"/>
      <c r="K2762" s="26" t="str">
        <f>_xlfn.IFNA(VLOOKUP(E2762,الاوردرات!$B$1:$C$600,2,0),"")</f>
        <v/>
      </c>
      <c r="L2762" s="52"/>
      <c r="N2762" s="21" t="str">
        <f t="shared" si="88"/>
        <v/>
      </c>
      <c r="O2762" s="22" t="str">
        <f>_xlfn.IFNA((VLOOKUP(F2762,help!$C$2:$F$12,4,0))*(N2762*24),"")</f>
        <v/>
      </c>
      <c r="AP2762" s="17">
        <f t="shared" ref="AP2762:AP2825" si="89">D2762</f>
        <v>0</v>
      </c>
    </row>
    <row r="2763" spans="2:42" ht="33" x14ac:dyDescent="0.25">
      <c r="B2763" s="13">
        <f>COUNTIFS($E$3:E2763,'تقرير منتج تام'!$E$4)</f>
        <v>8</v>
      </c>
      <c r="C2763" s="37"/>
      <c r="D2763" s="37"/>
      <c r="E2763" s="37"/>
      <c r="F2763" s="39"/>
      <c r="G2763" s="40"/>
      <c r="H2763" s="40"/>
      <c r="I2763" s="41"/>
      <c r="J2763" s="41"/>
      <c r="K2763" s="26" t="str">
        <f>_xlfn.IFNA(VLOOKUP(E2763,الاوردرات!$B$1:$C$600,2,0),"")</f>
        <v/>
      </c>
      <c r="L2763" s="52"/>
      <c r="N2763" s="21" t="str">
        <f t="shared" si="88"/>
        <v/>
      </c>
      <c r="O2763" s="22" t="str">
        <f>_xlfn.IFNA((VLOOKUP(F2763,help!$C$2:$F$12,4,0))*(N2763*24),"")</f>
        <v/>
      </c>
      <c r="AP2763" s="17">
        <f t="shared" si="89"/>
        <v>0</v>
      </c>
    </row>
    <row r="2764" spans="2:42" ht="33" x14ac:dyDescent="0.25">
      <c r="B2764" s="13">
        <f>COUNTIFS($E$3:E2764,'تقرير منتج تام'!$E$4)</f>
        <v>8</v>
      </c>
      <c r="C2764" s="37"/>
      <c r="D2764" s="37"/>
      <c r="E2764" s="37"/>
      <c r="F2764" s="39"/>
      <c r="G2764" s="40"/>
      <c r="H2764" s="40"/>
      <c r="I2764" s="41"/>
      <c r="J2764" s="41"/>
      <c r="K2764" s="26" t="str">
        <f>_xlfn.IFNA(VLOOKUP(E2764,الاوردرات!$B$1:$C$600,2,0),"")</f>
        <v/>
      </c>
      <c r="L2764" s="52"/>
      <c r="N2764" s="21" t="str">
        <f t="shared" si="88"/>
        <v/>
      </c>
      <c r="O2764" s="22" t="str">
        <f>_xlfn.IFNA((VLOOKUP(F2764,help!$C$2:$F$12,4,0))*(N2764*24),"")</f>
        <v/>
      </c>
      <c r="AP2764" s="17">
        <f t="shared" si="89"/>
        <v>0</v>
      </c>
    </row>
    <row r="2765" spans="2:42" ht="33" x14ac:dyDescent="0.25">
      <c r="B2765" s="13">
        <f>COUNTIFS($E$3:E2765,'تقرير منتج تام'!$E$4)</f>
        <v>8</v>
      </c>
      <c r="C2765" s="37"/>
      <c r="D2765" s="37"/>
      <c r="E2765" s="37"/>
      <c r="F2765" s="39"/>
      <c r="G2765" s="40"/>
      <c r="H2765" s="40"/>
      <c r="I2765" s="41"/>
      <c r="J2765" s="41"/>
      <c r="K2765" s="26" t="str">
        <f>_xlfn.IFNA(VLOOKUP(E2765,الاوردرات!$B$1:$C$600,2,0),"")</f>
        <v/>
      </c>
      <c r="L2765" s="52"/>
      <c r="N2765" s="21" t="str">
        <f t="shared" si="88"/>
        <v/>
      </c>
      <c r="O2765" s="22" t="str">
        <f>_xlfn.IFNA((VLOOKUP(F2765,help!$C$2:$F$12,4,0))*(N2765*24),"")</f>
        <v/>
      </c>
      <c r="AP2765" s="17">
        <f t="shared" si="89"/>
        <v>0</v>
      </c>
    </row>
    <row r="2766" spans="2:42" ht="33" x14ac:dyDescent="0.25">
      <c r="B2766" s="13">
        <f>COUNTIFS($E$3:E2766,'تقرير منتج تام'!$E$4)</f>
        <v>8</v>
      </c>
      <c r="C2766" s="37"/>
      <c r="D2766" s="37"/>
      <c r="E2766" s="37"/>
      <c r="F2766" s="39"/>
      <c r="G2766" s="40"/>
      <c r="H2766" s="40"/>
      <c r="I2766" s="41"/>
      <c r="J2766" s="41"/>
      <c r="K2766" s="26" t="str">
        <f>_xlfn.IFNA(VLOOKUP(E2766,الاوردرات!$B$1:$C$600,2,0),"")</f>
        <v/>
      </c>
      <c r="L2766" s="52"/>
      <c r="N2766" s="21" t="str">
        <f t="shared" si="88"/>
        <v/>
      </c>
      <c r="O2766" s="22" t="str">
        <f>_xlfn.IFNA((VLOOKUP(F2766,help!$C$2:$F$12,4,0))*(N2766*24),"")</f>
        <v/>
      </c>
      <c r="AP2766" s="17">
        <f t="shared" si="89"/>
        <v>0</v>
      </c>
    </row>
    <row r="2767" spans="2:42" ht="33" x14ac:dyDescent="0.25">
      <c r="B2767" s="13">
        <f>COUNTIFS($E$3:E2767,'تقرير منتج تام'!$E$4)</f>
        <v>8</v>
      </c>
      <c r="C2767" s="37"/>
      <c r="D2767" s="37"/>
      <c r="E2767" s="37"/>
      <c r="F2767" s="39"/>
      <c r="G2767" s="40"/>
      <c r="H2767" s="40"/>
      <c r="I2767" s="41"/>
      <c r="J2767" s="41"/>
      <c r="K2767" s="26" t="str">
        <f>_xlfn.IFNA(VLOOKUP(E2767,الاوردرات!$B$1:$C$600,2,0),"")</f>
        <v/>
      </c>
      <c r="L2767" s="52"/>
      <c r="N2767" s="21" t="str">
        <f t="shared" si="88"/>
        <v/>
      </c>
      <c r="O2767" s="22" t="str">
        <f>_xlfn.IFNA((VLOOKUP(F2767,help!$C$2:$F$12,4,0))*(N2767*24),"")</f>
        <v/>
      </c>
      <c r="AP2767" s="17">
        <f t="shared" si="89"/>
        <v>0</v>
      </c>
    </row>
    <row r="2768" spans="2:42" ht="33" x14ac:dyDescent="0.25">
      <c r="B2768" s="13">
        <f>COUNTIFS($E$3:E2768,'تقرير منتج تام'!$E$4)</f>
        <v>8</v>
      </c>
      <c r="C2768" s="37"/>
      <c r="D2768" s="37"/>
      <c r="E2768" s="37"/>
      <c r="F2768" s="39"/>
      <c r="G2768" s="40"/>
      <c r="H2768" s="40"/>
      <c r="I2768" s="41"/>
      <c r="J2768" s="41"/>
      <c r="K2768" s="26" t="str">
        <f>_xlfn.IFNA(VLOOKUP(E2768,الاوردرات!$B$1:$C$600,2,0),"")</f>
        <v/>
      </c>
      <c r="L2768" s="52"/>
      <c r="N2768" s="21" t="str">
        <f t="shared" si="88"/>
        <v/>
      </c>
      <c r="O2768" s="22" t="str">
        <f>_xlfn.IFNA((VLOOKUP(F2768,help!$C$2:$F$12,4,0))*(N2768*24),"")</f>
        <v/>
      </c>
      <c r="AP2768" s="17">
        <f t="shared" si="89"/>
        <v>0</v>
      </c>
    </row>
    <row r="2769" spans="2:42" ht="33" x14ac:dyDescent="0.25">
      <c r="B2769" s="13">
        <f>COUNTIFS($E$3:E2769,'تقرير منتج تام'!$E$4)</f>
        <v>8</v>
      </c>
      <c r="C2769" s="37"/>
      <c r="D2769" s="37"/>
      <c r="E2769" s="37"/>
      <c r="F2769" s="39"/>
      <c r="G2769" s="40"/>
      <c r="H2769" s="40"/>
      <c r="I2769" s="41"/>
      <c r="J2769" s="41"/>
      <c r="K2769" s="26" t="str">
        <f>_xlfn.IFNA(VLOOKUP(E2769,الاوردرات!$B$1:$C$600,2,0),"")</f>
        <v/>
      </c>
      <c r="L2769" s="52"/>
      <c r="N2769" s="21" t="str">
        <f t="shared" si="88"/>
        <v/>
      </c>
      <c r="O2769" s="22" t="str">
        <f>_xlfn.IFNA((VLOOKUP(F2769,help!$C$2:$F$12,4,0))*(N2769*24),"")</f>
        <v/>
      </c>
      <c r="AP2769" s="17">
        <f t="shared" si="89"/>
        <v>0</v>
      </c>
    </row>
    <row r="2770" spans="2:42" ht="33" x14ac:dyDescent="0.25">
      <c r="B2770" s="13">
        <f>COUNTIFS($E$3:E2770,'تقرير منتج تام'!$E$4)</f>
        <v>8</v>
      </c>
      <c r="C2770" s="37"/>
      <c r="D2770" s="37"/>
      <c r="E2770" s="37"/>
      <c r="F2770" s="39"/>
      <c r="G2770" s="40"/>
      <c r="H2770" s="40"/>
      <c r="I2770" s="41"/>
      <c r="J2770" s="41"/>
      <c r="K2770" s="26" t="str">
        <f>_xlfn.IFNA(VLOOKUP(E2770,الاوردرات!$B$1:$C$600,2,0),"")</f>
        <v/>
      </c>
      <c r="L2770" s="52"/>
      <c r="N2770" s="21" t="str">
        <f t="shared" si="88"/>
        <v/>
      </c>
      <c r="O2770" s="22" t="str">
        <f>_xlfn.IFNA((VLOOKUP(F2770,help!$C$2:$F$12,4,0))*(N2770*24),"")</f>
        <v/>
      </c>
      <c r="AP2770" s="17">
        <f t="shared" si="89"/>
        <v>0</v>
      </c>
    </row>
    <row r="2771" spans="2:42" ht="33" x14ac:dyDescent="0.25">
      <c r="B2771" s="13">
        <f>COUNTIFS($E$3:E2771,'تقرير منتج تام'!$E$4)</f>
        <v>8</v>
      </c>
      <c r="C2771" s="37"/>
      <c r="D2771" s="37"/>
      <c r="E2771" s="37"/>
      <c r="F2771" s="39"/>
      <c r="G2771" s="40"/>
      <c r="H2771" s="40"/>
      <c r="I2771" s="41"/>
      <c r="J2771" s="41"/>
      <c r="K2771" s="26" t="str">
        <f>_xlfn.IFNA(VLOOKUP(E2771,الاوردرات!$B$1:$C$600,2,0),"")</f>
        <v/>
      </c>
      <c r="L2771" s="52"/>
      <c r="N2771" s="21" t="str">
        <f t="shared" si="88"/>
        <v/>
      </c>
      <c r="O2771" s="22" t="str">
        <f>_xlfn.IFNA((VLOOKUP(F2771,help!$C$2:$F$12,4,0))*(N2771*24),"")</f>
        <v/>
      </c>
      <c r="AP2771" s="17">
        <f t="shared" si="89"/>
        <v>0</v>
      </c>
    </row>
    <row r="2772" spans="2:42" ht="33" x14ac:dyDescent="0.25">
      <c r="B2772" s="13">
        <f>COUNTIFS($E$3:E2772,'تقرير منتج تام'!$E$4)</f>
        <v>8</v>
      </c>
      <c r="C2772" s="37"/>
      <c r="D2772" s="37"/>
      <c r="E2772" s="37"/>
      <c r="F2772" s="39"/>
      <c r="G2772" s="40"/>
      <c r="H2772" s="40"/>
      <c r="I2772" s="41"/>
      <c r="J2772" s="41"/>
      <c r="K2772" s="26" t="str">
        <f>_xlfn.IFNA(VLOOKUP(E2772,الاوردرات!$B$1:$C$600,2,0),"")</f>
        <v/>
      </c>
      <c r="L2772" s="52"/>
      <c r="N2772" s="21" t="str">
        <f t="shared" si="88"/>
        <v/>
      </c>
      <c r="O2772" s="22" t="str">
        <f>_xlfn.IFNA((VLOOKUP(F2772,help!$C$2:$F$12,4,0))*(N2772*24),"")</f>
        <v/>
      </c>
      <c r="AP2772" s="17">
        <f t="shared" si="89"/>
        <v>0</v>
      </c>
    </row>
    <row r="2773" spans="2:42" ht="33" x14ac:dyDescent="0.25">
      <c r="B2773" s="13">
        <f>COUNTIFS($E$3:E2773,'تقرير منتج تام'!$E$4)</f>
        <v>8</v>
      </c>
      <c r="C2773" s="37"/>
      <c r="D2773" s="37"/>
      <c r="E2773" s="37"/>
      <c r="F2773" s="39"/>
      <c r="G2773" s="40"/>
      <c r="H2773" s="40"/>
      <c r="I2773" s="41"/>
      <c r="J2773" s="41"/>
      <c r="K2773" s="26" t="str">
        <f>_xlfn.IFNA(VLOOKUP(E2773,الاوردرات!$B$1:$C$600,2,0),"")</f>
        <v/>
      </c>
      <c r="L2773" s="52"/>
      <c r="N2773" s="21" t="str">
        <f t="shared" si="88"/>
        <v/>
      </c>
      <c r="O2773" s="22" t="str">
        <f>_xlfn.IFNA((VLOOKUP(F2773,help!$C$2:$F$12,4,0))*(N2773*24),"")</f>
        <v/>
      </c>
      <c r="AP2773" s="17">
        <f t="shared" si="89"/>
        <v>0</v>
      </c>
    </row>
    <row r="2774" spans="2:42" ht="33" x14ac:dyDescent="0.25">
      <c r="B2774" s="13">
        <f>COUNTIFS($E$3:E2774,'تقرير منتج تام'!$E$4)</f>
        <v>8</v>
      </c>
      <c r="C2774" s="37"/>
      <c r="D2774" s="37"/>
      <c r="E2774" s="37"/>
      <c r="F2774" s="39"/>
      <c r="G2774" s="40"/>
      <c r="H2774" s="40"/>
      <c r="I2774" s="41"/>
      <c r="J2774" s="41"/>
      <c r="K2774" s="26" t="str">
        <f>_xlfn.IFNA(VLOOKUP(E2774,الاوردرات!$B$1:$C$600,2,0),"")</f>
        <v/>
      </c>
      <c r="L2774" s="52"/>
      <c r="N2774" s="21" t="str">
        <f t="shared" si="88"/>
        <v/>
      </c>
      <c r="O2774" s="22" t="str">
        <f>_xlfn.IFNA((VLOOKUP(F2774,help!$C$2:$F$12,4,0))*(N2774*24),"")</f>
        <v/>
      </c>
      <c r="AP2774" s="17">
        <f t="shared" si="89"/>
        <v>0</v>
      </c>
    </row>
    <row r="2775" spans="2:42" ht="33" x14ac:dyDescent="0.25">
      <c r="B2775" s="13">
        <f>COUNTIFS($E$3:E2775,'تقرير منتج تام'!$E$4)</f>
        <v>8</v>
      </c>
      <c r="C2775" s="37"/>
      <c r="D2775" s="37"/>
      <c r="E2775" s="37"/>
      <c r="F2775" s="39"/>
      <c r="G2775" s="40"/>
      <c r="H2775" s="40"/>
      <c r="I2775" s="41"/>
      <c r="J2775" s="41"/>
      <c r="K2775" s="26" t="str">
        <f>_xlfn.IFNA(VLOOKUP(E2775,الاوردرات!$B$1:$C$600,2,0),"")</f>
        <v/>
      </c>
      <c r="L2775" s="52"/>
      <c r="N2775" s="21" t="str">
        <f t="shared" si="88"/>
        <v/>
      </c>
      <c r="O2775" s="22" t="str">
        <f>_xlfn.IFNA((VLOOKUP(F2775,help!$C$2:$F$12,4,0))*(N2775*24),"")</f>
        <v/>
      </c>
      <c r="AP2775" s="17">
        <f t="shared" si="89"/>
        <v>0</v>
      </c>
    </row>
    <row r="2776" spans="2:42" ht="33" x14ac:dyDescent="0.25">
      <c r="B2776" s="13">
        <f>COUNTIFS($E$3:E2776,'تقرير منتج تام'!$E$4)</f>
        <v>8</v>
      </c>
      <c r="C2776" s="37"/>
      <c r="D2776" s="37"/>
      <c r="E2776" s="37"/>
      <c r="F2776" s="39"/>
      <c r="G2776" s="40"/>
      <c r="H2776" s="40"/>
      <c r="I2776" s="41"/>
      <c r="J2776" s="41"/>
      <c r="K2776" s="26" t="str">
        <f>_xlfn.IFNA(VLOOKUP(E2776,الاوردرات!$B$1:$C$600,2,0),"")</f>
        <v/>
      </c>
      <c r="L2776" s="52"/>
      <c r="N2776" s="21" t="str">
        <f t="shared" si="88"/>
        <v/>
      </c>
      <c r="O2776" s="22" t="str">
        <f>_xlfn.IFNA((VLOOKUP(F2776,help!$C$2:$F$12,4,0))*(N2776*24),"")</f>
        <v/>
      </c>
      <c r="AP2776" s="17">
        <f t="shared" si="89"/>
        <v>0</v>
      </c>
    </row>
    <row r="2777" spans="2:42" ht="33" x14ac:dyDescent="0.25">
      <c r="B2777" s="13">
        <f>COUNTIFS($E$3:E2777,'تقرير منتج تام'!$E$4)</f>
        <v>8</v>
      </c>
      <c r="C2777" s="37"/>
      <c r="D2777" s="37"/>
      <c r="E2777" s="37"/>
      <c r="F2777" s="39"/>
      <c r="G2777" s="40"/>
      <c r="H2777" s="40"/>
      <c r="I2777" s="41"/>
      <c r="J2777" s="41"/>
      <c r="K2777" s="26" t="str">
        <f>_xlfn.IFNA(VLOOKUP(E2777,الاوردرات!$B$1:$C$600,2,0),"")</f>
        <v/>
      </c>
      <c r="L2777" s="52"/>
      <c r="N2777" s="21" t="str">
        <f t="shared" si="88"/>
        <v/>
      </c>
      <c r="O2777" s="22" t="str">
        <f>_xlfn.IFNA((VLOOKUP(F2777,help!$C$2:$F$12,4,0))*(N2777*24),"")</f>
        <v/>
      </c>
      <c r="AP2777" s="17">
        <f t="shared" si="89"/>
        <v>0</v>
      </c>
    </row>
    <row r="2778" spans="2:42" ht="33" x14ac:dyDescent="0.25">
      <c r="B2778" s="13">
        <f>COUNTIFS($E$3:E2778,'تقرير منتج تام'!$E$4)</f>
        <v>8</v>
      </c>
      <c r="C2778" s="37"/>
      <c r="D2778" s="37"/>
      <c r="E2778" s="37"/>
      <c r="F2778" s="39"/>
      <c r="G2778" s="40"/>
      <c r="H2778" s="40"/>
      <c r="I2778" s="41"/>
      <c r="J2778" s="41"/>
      <c r="K2778" s="26" t="str">
        <f>_xlfn.IFNA(VLOOKUP(E2778,الاوردرات!$B$1:$C$600,2,0),"")</f>
        <v/>
      </c>
      <c r="L2778" s="52"/>
      <c r="N2778" s="21" t="str">
        <f t="shared" si="88"/>
        <v/>
      </c>
      <c r="O2778" s="22" t="str">
        <f>_xlfn.IFNA((VLOOKUP(F2778,help!$C$2:$F$12,4,0))*(N2778*24),"")</f>
        <v/>
      </c>
      <c r="AP2778" s="17">
        <f t="shared" si="89"/>
        <v>0</v>
      </c>
    </row>
    <row r="2779" spans="2:42" ht="33" x14ac:dyDescent="0.25">
      <c r="B2779" s="13">
        <f>COUNTIFS($E$3:E2779,'تقرير منتج تام'!$E$4)</f>
        <v>8</v>
      </c>
      <c r="C2779" s="37"/>
      <c r="D2779" s="37"/>
      <c r="E2779" s="37"/>
      <c r="F2779" s="39"/>
      <c r="G2779" s="40"/>
      <c r="H2779" s="40"/>
      <c r="I2779" s="41"/>
      <c r="J2779" s="41"/>
      <c r="K2779" s="26" t="str">
        <f>_xlfn.IFNA(VLOOKUP(E2779,الاوردرات!$B$1:$C$600,2,0),"")</f>
        <v/>
      </c>
      <c r="L2779" s="52"/>
      <c r="N2779" s="21" t="str">
        <f t="shared" si="88"/>
        <v/>
      </c>
      <c r="O2779" s="22" t="str">
        <f>_xlfn.IFNA((VLOOKUP(F2779,help!$C$2:$F$12,4,0))*(N2779*24),"")</f>
        <v/>
      </c>
      <c r="AP2779" s="17">
        <f t="shared" si="89"/>
        <v>0</v>
      </c>
    </row>
    <row r="2780" spans="2:42" ht="33" x14ac:dyDescent="0.25">
      <c r="B2780" s="13">
        <f>COUNTIFS($E$3:E2780,'تقرير منتج تام'!$E$4)</f>
        <v>8</v>
      </c>
      <c r="C2780" s="37"/>
      <c r="D2780" s="37"/>
      <c r="E2780" s="37"/>
      <c r="F2780" s="39"/>
      <c r="G2780" s="40"/>
      <c r="H2780" s="40"/>
      <c r="I2780" s="41"/>
      <c r="J2780" s="41"/>
      <c r="K2780" s="26" t="str">
        <f>_xlfn.IFNA(VLOOKUP(E2780,الاوردرات!$B$1:$C$600,2,0),"")</f>
        <v/>
      </c>
      <c r="L2780" s="52"/>
      <c r="N2780" s="21" t="str">
        <f t="shared" si="88"/>
        <v/>
      </c>
      <c r="O2780" s="22" t="str">
        <f>_xlfn.IFNA((VLOOKUP(F2780,help!$C$2:$F$12,4,0))*(N2780*24),"")</f>
        <v/>
      </c>
      <c r="AP2780" s="17">
        <f t="shared" si="89"/>
        <v>0</v>
      </c>
    </row>
    <row r="2781" spans="2:42" ht="33" x14ac:dyDescent="0.25">
      <c r="B2781" s="13">
        <f>COUNTIFS($E$3:E2781,'تقرير منتج تام'!$E$4)</f>
        <v>8</v>
      </c>
      <c r="C2781" s="37"/>
      <c r="D2781" s="37"/>
      <c r="E2781" s="37"/>
      <c r="F2781" s="39"/>
      <c r="G2781" s="40"/>
      <c r="H2781" s="40"/>
      <c r="I2781" s="41"/>
      <c r="J2781" s="41"/>
      <c r="K2781" s="26" t="str">
        <f>_xlfn.IFNA(VLOOKUP(E2781,الاوردرات!$B$1:$C$600,2,0),"")</f>
        <v/>
      </c>
      <c r="L2781" s="52"/>
      <c r="N2781" s="21" t="str">
        <f t="shared" si="88"/>
        <v/>
      </c>
      <c r="O2781" s="22" t="str">
        <f>_xlfn.IFNA((VLOOKUP(F2781,help!$C$2:$F$12,4,0))*(N2781*24),"")</f>
        <v/>
      </c>
      <c r="AP2781" s="17">
        <f t="shared" si="89"/>
        <v>0</v>
      </c>
    </row>
    <row r="2782" spans="2:42" ht="33" x14ac:dyDescent="0.25">
      <c r="B2782" s="13">
        <f>COUNTIFS($E$3:E2782,'تقرير منتج تام'!$E$4)</f>
        <v>8</v>
      </c>
      <c r="C2782" s="37"/>
      <c r="D2782" s="37"/>
      <c r="E2782" s="37"/>
      <c r="F2782" s="39"/>
      <c r="G2782" s="40"/>
      <c r="H2782" s="40"/>
      <c r="I2782" s="41"/>
      <c r="J2782" s="41"/>
      <c r="K2782" s="26" t="str">
        <f>_xlfn.IFNA(VLOOKUP(E2782,الاوردرات!$B$1:$C$600,2,0),"")</f>
        <v/>
      </c>
      <c r="L2782" s="52"/>
      <c r="N2782" s="21" t="str">
        <f t="shared" si="88"/>
        <v/>
      </c>
      <c r="O2782" s="22" t="str">
        <f>_xlfn.IFNA((VLOOKUP(F2782,help!$C$2:$F$12,4,0))*(N2782*24),"")</f>
        <v/>
      </c>
      <c r="AP2782" s="17">
        <f t="shared" si="89"/>
        <v>0</v>
      </c>
    </row>
    <row r="2783" spans="2:42" ht="33" x14ac:dyDescent="0.25">
      <c r="B2783" s="13">
        <f>COUNTIFS($E$3:E2783,'تقرير منتج تام'!$E$4)</f>
        <v>8</v>
      </c>
      <c r="C2783" s="37"/>
      <c r="D2783" s="37"/>
      <c r="E2783" s="37"/>
      <c r="F2783" s="39"/>
      <c r="G2783" s="40"/>
      <c r="H2783" s="40"/>
      <c r="I2783" s="41"/>
      <c r="J2783" s="41"/>
      <c r="K2783" s="26" t="str">
        <f>_xlfn.IFNA(VLOOKUP(E2783,الاوردرات!$B$1:$C$600,2,0),"")</f>
        <v/>
      </c>
      <c r="L2783" s="52"/>
      <c r="N2783" s="21" t="str">
        <f t="shared" si="88"/>
        <v/>
      </c>
      <c r="O2783" s="22" t="str">
        <f>_xlfn.IFNA((VLOOKUP(F2783,help!$C$2:$F$12,4,0))*(N2783*24),"")</f>
        <v/>
      </c>
      <c r="AP2783" s="17">
        <f t="shared" si="89"/>
        <v>0</v>
      </c>
    </row>
    <row r="2784" spans="2:42" ht="33" x14ac:dyDescent="0.25">
      <c r="B2784" s="13">
        <f>COUNTIFS($E$3:E2784,'تقرير منتج تام'!$E$4)</f>
        <v>8</v>
      </c>
      <c r="C2784" s="37"/>
      <c r="D2784" s="37"/>
      <c r="E2784" s="37"/>
      <c r="F2784" s="39"/>
      <c r="G2784" s="40"/>
      <c r="H2784" s="40"/>
      <c r="I2784" s="41"/>
      <c r="J2784" s="41"/>
      <c r="K2784" s="26" t="str">
        <f>_xlfn.IFNA(VLOOKUP(E2784,الاوردرات!$B$1:$C$600,2,0),"")</f>
        <v/>
      </c>
      <c r="L2784" s="52"/>
      <c r="N2784" s="21" t="str">
        <f t="shared" si="88"/>
        <v/>
      </c>
      <c r="O2784" s="22" t="str">
        <f>_xlfn.IFNA((VLOOKUP(F2784,help!$C$2:$F$12,4,0))*(N2784*24),"")</f>
        <v/>
      </c>
      <c r="AP2784" s="17">
        <f t="shared" si="89"/>
        <v>0</v>
      </c>
    </row>
    <row r="2785" spans="2:42" ht="33" x14ac:dyDescent="0.25">
      <c r="B2785" s="13">
        <f>COUNTIFS($E$3:E2785,'تقرير منتج تام'!$E$4)</f>
        <v>8</v>
      </c>
      <c r="C2785" s="37"/>
      <c r="D2785" s="37"/>
      <c r="E2785" s="37"/>
      <c r="F2785" s="39"/>
      <c r="G2785" s="40"/>
      <c r="H2785" s="40"/>
      <c r="I2785" s="41"/>
      <c r="J2785" s="41"/>
      <c r="K2785" s="26" t="str">
        <f>_xlfn.IFNA(VLOOKUP(E2785,الاوردرات!$B$1:$C$600,2,0),"")</f>
        <v/>
      </c>
      <c r="L2785" s="52"/>
      <c r="N2785" s="21" t="str">
        <f t="shared" si="88"/>
        <v/>
      </c>
      <c r="O2785" s="22" t="str">
        <f>_xlfn.IFNA((VLOOKUP(F2785,help!$C$2:$F$12,4,0))*(N2785*24),"")</f>
        <v/>
      </c>
      <c r="AP2785" s="17">
        <f t="shared" si="89"/>
        <v>0</v>
      </c>
    </row>
    <row r="2786" spans="2:42" ht="33" x14ac:dyDescent="0.25">
      <c r="B2786" s="13">
        <f>COUNTIFS($E$3:E2786,'تقرير منتج تام'!$E$4)</f>
        <v>8</v>
      </c>
      <c r="C2786" s="37"/>
      <c r="D2786" s="37"/>
      <c r="E2786" s="37"/>
      <c r="F2786" s="39"/>
      <c r="G2786" s="40"/>
      <c r="H2786" s="40"/>
      <c r="I2786" s="41"/>
      <c r="J2786" s="41"/>
      <c r="K2786" s="26" t="str">
        <f>_xlfn.IFNA(VLOOKUP(E2786,الاوردرات!$B$1:$C$600,2,0),"")</f>
        <v/>
      </c>
      <c r="L2786" s="52"/>
      <c r="N2786" s="21" t="str">
        <f t="shared" si="88"/>
        <v/>
      </c>
      <c r="O2786" s="22" t="str">
        <f>_xlfn.IFNA((VLOOKUP(F2786,help!$C$2:$F$12,4,0))*(N2786*24),"")</f>
        <v/>
      </c>
      <c r="AP2786" s="17">
        <f t="shared" si="89"/>
        <v>0</v>
      </c>
    </row>
    <row r="2787" spans="2:42" ht="33" x14ac:dyDescent="0.25">
      <c r="B2787" s="13">
        <f>COUNTIFS($E$3:E2787,'تقرير منتج تام'!$E$4)</f>
        <v>8</v>
      </c>
      <c r="C2787" s="37"/>
      <c r="D2787" s="37"/>
      <c r="E2787" s="37"/>
      <c r="F2787" s="39"/>
      <c r="G2787" s="40"/>
      <c r="H2787" s="40"/>
      <c r="I2787" s="41"/>
      <c r="J2787" s="41"/>
      <c r="K2787" s="26" t="str">
        <f>_xlfn.IFNA(VLOOKUP(E2787,الاوردرات!$B$1:$C$600,2,0),"")</f>
        <v/>
      </c>
      <c r="L2787" s="52"/>
      <c r="N2787" s="21" t="str">
        <f t="shared" si="88"/>
        <v/>
      </c>
      <c r="O2787" s="22" t="str">
        <f>_xlfn.IFNA((VLOOKUP(F2787,help!$C$2:$F$12,4,0))*(N2787*24),"")</f>
        <v/>
      </c>
      <c r="AP2787" s="17">
        <f t="shared" si="89"/>
        <v>0</v>
      </c>
    </row>
    <row r="2788" spans="2:42" ht="33" x14ac:dyDescent="0.25">
      <c r="B2788" s="13">
        <f>COUNTIFS($E$3:E2788,'تقرير منتج تام'!$E$4)</f>
        <v>8</v>
      </c>
      <c r="C2788" s="37"/>
      <c r="D2788" s="37"/>
      <c r="E2788" s="37"/>
      <c r="F2788" s="39"/>
      <c r="G2788" s="40"/>
      <c r="H2788" s="40"/>
      <c r="I2788" s="41"/>
      <c r="J2788" s="41"/>
      <c r="K2788" s="26" t="str">
        <f>_xlfn.IFNA(VLOOKUP(E2788,الاوردرات!$B$1:$C$600,2,0),"")</f>
        <v/>
      </c>
      <c r="L2788" s="52"/>
      <c r="N2788" s="21" t="str">
        <f t="shared" si="88"/>
        <v/>
      </c>
      <c r="O2788" s="22" t="str">
        <f>_xlfn.IFNA((VLOOKUP(F2788,help!$C$2:$F$12,4,0))*(N2788*24),"")</f>
        <v/>
      </c>
      <c r="AP2788" s="17">
        <f t="shared" si="89"/>
        <v>0</v>
      </c>
    </row>
    <row r="2789" spans="2:42" ht="33" x14ac:dyDescent="0.25">
      <c r="B2789" s="13">
        <f>COUNTIFS($E$3:E2789,'تقرير منتج تام'!$E$4)</f>
        <v>8</v>
      </c>
      <c r="C2789" s="37"/>
      <c r="D2789" s="37"/>
      <c r="E2789" s="37"/>
      <c r="F2789" s="39"/>
      <c r="G2789" s="40"/>
      <c r="H2789" s="40"/>
      <c r="I2789" s="41"/>
      <c r="J2789" s="41"/>
      <c r="K2789" s="26" t="str">
        <f>_xlfn.IFNA(VLOOKUP(E2789,الاوردرات!$B$1:$C$600,2,0),"")</f>
        <v/>
      </c>
      <c r="L2789" s="52"/>
      <c r="N2789" s="21" t="str">
        <f t="shared" si="88"/>
        <v/>
      </c>
      <c r="O2789" s="22" t="str">
        <f>_xlfn.IFNA((VLOOKUP(F2789,help!$C$2:$F$12,4,0))*(N2789*24),"")</f>
        <v/>
      </c>
      <c r="AP2789" s="17">
        <f t="shared" si="89"/>
        <v>0</v>
      </c>
    </row>
    <row r="2790" spans="2:42" ht="33" x14ac:dyDescent="0.25">
      <c r="B2790" s="13">
        <f>COUNTIFS($E$3:E2790,'تقرير منتج تام'!$E$4)</f>
        <v>8</v>
      </c>
      <c r="C2790" s="37"/>
      <c r="D2790" s="37"/>
      <c r="E2790" s="37"/>
      <c r="F2790" s="39"/>
      <c r="G2790" s="40"/>
      <c r="H2790" s="40"/>
      <c r="I2790" s="41"/>
      <c r="J2790" s="41"/>
      <c r="K2790" s="26" t="str">
        <f>_xlfn.IFNA(VLOOKUP(E2790,الاوردرات!$B$1:$C$600,2,0),"")</f>
        <v/>
      </c>
      <c r="L2790" s="52"/>
      <c r="N2790" s="21" t="str">
        <f t="shared" si="88"/>
        <v/>
      </c>
      <c r="O2790" s="22" t="str">
        <f>_xlfn.IFNA((VLOOKUP(F2790,help!$C$2:$F$12,4,0))*(N2790*24),"")</f>
        <v/>
      </c>
      <c r="AP2790" s="17">
        <f t="shared" si="89"/>
        <v>0</v>
      </c>
    </row>
    <row r="2791" spans="2:42" ht="33" x14ac:dyDescent="0.25">
      <c r="B2791" s="13">
        <f>COUNTIFS($E$3:E2791,'تقرير منتج تام'!$E$4)</f>
        <v>8</v>
      </c>
      <c r="C2791" s="37"/>
      <c r="D2791" s="37"/>
      <c r="E2791" s="37"/>
      <c r="F2791" s="39"/>
      <c r="G2791" s="40"/>
      <c r="H2791" s="40"/>
      <c r="I2791" s="41"/>
      <c r="J2791" s="41"/>
      <c r="K2791" s="26" t="str">
        <f>_xlfn.IFNA(VLOOKUP(E2791,الاوردرات!$B$1:$C$600,2,0),"")</f>
        <v/>
      </c>
      <c r="L2791" s="52"/>
      <c r="N2791" s="21" t="str">
        <f t="shared" si="88"/>
        <v/>
      </c>
      <c r="O2791" s="22" t="str">
        <f>_xlfn.IFNA((VLOOKUP(F2791,help!$C$2:$F$12,4,0))*(N2791*24),"")</f>
        <v/>
      </c>
      <c r="AP2791" s="17">
        <f t="shared" si="89"/>
        <v>0</v>
      </c>
    </row>
    <row r="2792" spans="2:42" ht="33" x14ac:dyDescent="0.25">
      <c r="B2792" s="13">
        <f>COUNTIFS($E$3:E2792,'تقرير منتج تام'!$E$4)</f>
        <v>8</v>
      </c>
      <c r="C2792" s="37"/>
      <c r="D2792" s="37"/>
      <c r="E2792" s="37"/>
      <c r="F2792" s="39"/>
      <c r="G2792" s="40"/>
      <c r="H2792" s="40"/>
      <c r="I2792" s="41"/>
      <c r="J2792" s="41"/>
      <c r="K2792" s="26" t="str">
        <f>_xlfn.IFNA(VLOOKUP(E2792,الاوردرات!$B$1:$C$600,2,0),"")</f>
        <v/>
      </c>
      <c r="L2792" s="52"/>
      <c r="N2792" s="21" t="str">
        <f t="shared" si="88"/>
        <v/>
      </c>
      <c r="O2792" s="22" t="str">
        <f>_xlfn.IFNA((VLOOKUP(F2792,help!$C$2:$F$12,4,0))*(N2792*24),"")</f>
        <v/>
      </c>
      <c r="AP2792" s="17">
        <f t="shared" si="89"/>
        <v>0</v>
      </c>
    </row>
    <row r="2793" spans="2:42" ht="33" x14ac:dyDescent="0.25">
      <c r="B2793" s="13">
        <f>COUNTIFS($E$3:E2793,'تقرير منتج تام'!$E$4)</f>
        <v>8</v>
      </c>
      <c r="C2793" s="37"/>
      <c r="D2793" s="37"/>
      <c r="E2793" s="37"/>
      <c r="F2793" s="39"/>
      <c r="G2793" s="40"/>
      <c r="H2793" s="40"/>
      <c r="I2793" s="41"/>
      <c r="J2793" s="41"/>
      <c r="K2793" s="26" t="str">
        <f>_xlfn.IFNA(VLOOKUP(E2793,الاوردرات!$B$1:$C$600,2,0),"")</f>
        <v/>
      </c>
      <c r="L2793" s="52"/>
      <c r="N2793" s="21" t="str">
        <f t="shared" si="88"/>
        <v/>
      </c>
      <c r="O2793" s="22" t="str">
        <f>_xlfn.IFNA((VLOOKUP(F2793,help!$C$2:$F$12,4,0))*(N2793*24),"")</f>
        <v/>
      </c>
      <c r="AP2793" s="17">
        <f t="shared" si="89"/>
        <v>0</v>
      </c>
    </row>
    <row r="2794" spans="2:42" ht="33" x14ac:dyDescent="0.25">
      <c r="B2794" s="13">
        <f>COUNTIFS($E$3:E2794,'تقرير منتج تام'!$E$4)</f>
        <v>8</v>
      </c>
      <c r="C2794" s="37"/>
      <c r="D2794" s="37"/>
      <c r="E2794" s="37"/>
      <c r="F2794" s="39"/>
      <c r="G2794" s="40"/>
      <c r="H2794" s="40"/>
      <c r="I2794" s="41"/>
      <c r="J2794" s="41"/>
      <c r="K2794" s="26" t="str">
        <f>_xlfn.IFNA(VLOOKUP(E2794,الاوردرات!$B$1:$C$600,2,0),"")</f>
        <v/>
      </c>
      <c r="L2794" s="52"/>
      <c r="N2794" s="21" t="str">
        <f t="shared" si="88"/>
        <v/>
      </c>
      <c r="O2794" s="22" t="str">
        <f>_xlfn.IFNA((VLOOKUP(F2794,help!$C$2:$F$12,4,0))*(N2794*24),"")</f>
        <v/>
      </c>
      <c r="AP2794" s="17">
        <f t="shared" si="89"/>
        <v>0</v>
      </c>
    </row>
    <row r="2795" spans="2:42" ht="33" x14ac:dyDescent="0.25">
      <c r="B2795" s="13">
        <f>COUNTIFS($E$3:E2795,'تقرير منتج تام'!$E$4)</f>
        <v>8</v>
      </c>
      <c r="C2795" s="37"/>
      <c r="D2795" s="37"/>
      <c r="E2795" s="37"/>
      <c r="F2795" s="39"/>
      <c r="G2795" s="40"/>
      <c r="H2795" s="40"/>
      <c r="I2795" s="41"/>
      <c r="J2795" s="41"/>
      <c r="K2795" s="26" t="str">
        <f>_xlfn.IFNA(VLOOKUP(E2795,الاوردرات!$B$1:$C$600,2,0),"")</f>
        <v/>
      </c>
      <c r="L2795" s="52"/>
      <c r="N2795" s="21" t="str">
        <f t="shared" si="88"/>
        <v/>
      </c>
      <c r="O2795" s="22" t="str">
        <f>_xlfn.IFNA((VLOOKUP(F2795,help!$C$2:$F$12,4,0))*(N2795*24),"")</f>
        <v/>
      </c>
      <c r="AP2795" s="17">
        <f t="shared" si="89"/>
        <v>0</v>
      </c>
    </row>
    <row r="2796" spans="2:42" ht="33" x14ac:dyDescent="0.25">
      <c r="B2796" s="13">
        <f>COUNTIFS($E$3:E2796,'تقرير منتج تام'!$E$4)</f>
        <v>8</v>
      </c>
      <c r="C2796" s="37"/>
      <c r="D2796" s="37"/>
      <c r="E2796" s="37"/>
      <c r="F2796" s="39"/>
      <c r="G2796" s="40"/>
      <c r="H2796" s="40"/>
      <c r="I2796" s="41"/>
      <c r="J2796" s="41"/>
      <c r="K2796" s="26" t="str">
        <f>_xlfn.IFNA(VLOOKUP(E2796,الاوردرات!$B$1:$C$600,2,0),"")</f>
        <v/>
      </c>
      <c r="L2796" s="52"/>
      <c r="N2796" s="21" t="str">
        <f t="shared" si="88"/>
        <v/>
      </c>
      <c r="O2796" s="22" t="str">
        <f>_xlfn.IFNA((VLOOKUP(F2796,help!$C$2:$F$12,4,0))*(N2796*24),"")</f>
        <v/>
      </c>
      <c r="AP2796" s="17">
        <f t="shared" si="89"/>
        <v>0</v>
      </c>
    </row>
    <row r="2797" spans="2:42" ht="33" x14ac:dyDescent="0.25">
      <c r="B2797" s="13">
        <f>COUNTIFS($E$3:E2797,'تقرير منتج تام'!$E$4)</f>
        <v>8</v>
      </c>
      <c r="C2797" s="37"/>
      <c r="D2797" s="37"/>
      <c r="E2797" s="37"/>
      <c r="F2797" s="39"/>
      <c r="G2797" s="40"/>
      <c r="H2797" s="40"/>
      <c r="I2797" s="41"/>
      <c r="J2797" s="41"/>
      <c r="K2797" s="26" t="str">
        <f>_xlfn.IFNA(VLOOKUP(E2797,الاوردرات!$B$1:$C$600,2,0),"")</f>
        <v/>
      </c>
      <c r="L2797" s="52"/>
      <c r="N2797" s="21" t="str">
        <f t="shared" si="88"/>
        <v/>
      </c>
      <c r="O2797" s="22" t="str">
        <f>_xlfn.IFNA((VLOOKUP(F2797,help!$C$2:$F$12,4,0))*(N2797*24),"")</f>
        <v/>
      </c>
      <c r="AP2797" s="17">
        <f t="shared" si="89"/>
        <v>0</v>
      </c>
    </row>
    <row r="2798" spans="2:42" ht="33" x14ac:dyDescent="0.25">
      <c r="B2798" s="13">
        <f>COUNTIFS($E$3:E2798,'تقرير منتج تام'!$E$4)</f>
        <v>8</v>
      </c>
      <c r="C2798" s="37"/>
      <c r="D2798" s="37"/>
      <c r="E2798" s="37"/>
      <c r="F2798" s="39"/>
      <c r="G2798" s="40"/>
      <c r="H2798" s="40"/>
      <c r="I2798" s="41"/>
      <c r="J2798" s="41"/>
      <c r="K2798" s="26" t="str">
        <f>_xlfn.IFNA(VLOOKUP(E2798,الاوردرات!$B$1:$C$600,2,0),"")</f>
        <v/>
      </c>
      <c r="L2798" s="52"/>
      <c r="N2798" s="21" t="str">
        <f t="shared" si="88"/>
        <v/>
      </c>
      <c r="O2798" s="22" t="str">
        <f>_xlfn.IFNA((VLOOKUP(F2798,help!$C$2:$F$12,4,0))*(N2798*24),"")</f>
        <v/>
      </c>
      <c r="AP2798" s="17">
        <f t="shared" si="89"/>
        <v>0</v>
      </c>
    </row>
    <row r="2799" spans="2:42" ht="33" x14ac:dyDescent="0.25">
      <c r="B2799" s="13">
        <f>COUNTIFS($E$3:E2799,'تقرير منتج تام'!$E$4)</f>
        <v>8</v>
      </c>
      <c r="C2799" s="37"/>
      <c r="D2799" s="37"/>
      <c r="E2799" s="37"/>
      <c r="F2799" s="39"/>
      <c r="G2799" s="40"/>
      <c r="H2799" s="40"/>
      <c r="I2799" s="41"/>
      <c r="J2799" s="41"/>
      <c r="K2799" s="26" t="str">
        <f>_xlfn.IFNA(VLOOKUP(E2799,الاوردرات!$B$1:$C$600,2,0),"")</f>
        <v/>
      </c>
      <c r="L2799" s="52"/>
      <c r="N2799" s="21" t="str">
        <f t="shared" si="88"/>
        <v/>
      </c>
      <c r="O2799" s="22" t="str">
        <f>_xlfn.IFNA((VLOOKUP(F2799,help!$C$2:$F$12,4,0))*(N2799*24),"")</f>
        <v/>
      </c>
      <c r="AP2799" s="17">
        <f t="shared" si="89"/>
        <v>0</v>
      </c>
    </row>
    <row r="2800" spans="2:42" ht="33" x14ac:dyDescent="0.25">
      <c r="B2800" s="13">
        <f>COUNTIFS($E$3:E2800,'تقرير منتج تام'!$E$4)</f>
        <v>8</v>
      </c>
      <c r="C2800" s="37"/>
      <c r="D2800" s="37"/>
      <c r="E2800" s="37"/>
      <c r="F2800" s="39"/>
      <c r="G2800" s="40"/>
      <c r="H2800" s="40"/>
      <c r="I2800" s="41"/>
      <c r="J2800" s="41"/>
      <c r="K2800" s="26" t="str">
        <f>_xlfn.IFNA(VLOOKUP(E2800,الاوردرات!$B$1:$C$600,2,0),"")</f>
        <v/>
      </c>
      <c r="L2800" s="52"/>
      <c r="N2800" s="21" t="str">
        <f t="shared" si="88"/>
        <v/>
      </c>
      <c r="O2800" s="22" t="str">
        <f>_xlfn.IFNA((VLOOKUP(F2800,help!$C$2:$F$12,4,0))*(N2800*24),"")</f>
        <v/>
      </c>
      <c r="AP2800" s="17">
        <f t="shared" si="89"/>
        <v>0</v>
      </c>
    </row>
    <row r="2801" spans="2:42" ht="33" x14ac:dyDescent="0.25">
      <c r="B2801" s="13">
        <f>COUNTIFS($E$3:E2801,'تقرير منتج تام'!$E$4)</f>
        <v>8</v>
      </c>
      <c r="C2801" s="37"/>
      <c r="D2801" s="37"/>
      <c r="E2801" s="37"/>
      <c r="F2801" s="39"/>
      <c r="G2801" s="40"/>
      <c r="H2801" s="40"/>
      <c r="I2801" s="41"/>
      <c r="J2801" s="41"/>
      <c r="K2801" s="26" t="str">
        <f>_xlfn.IFNA(VLOOKUP(E2801,الاوردرات!$B$1:$C$600,2,0),"")</f>
        <v/>
      </c>
      <c r="L2801" s="52"/>
      <c r="N2801" s="21" t="str">
        <f t="shared" si="88"/>
        <v/>
      </c>
      <c r="O2801" s="22" t="str">
        <f>_xlfn.IFNA((VLOOKUP(F2801,help!$C$2:$F$12,4,0))*(N2801*24),"")</f>
        <v/>
      </c>
      <c r="AP2801" s="17">
        <f t="shared" si="89"/>
        <v>0</v>
      </c>
    </row>
    <row r="2802" spans="2:42" ht="33" x14ac:dyDescent="0.25">
      <c r="B2802" s="13">
        <f>COUNTIFS($E$3:E2802,'تقرير منتج تام'!$E$4)</f>
        <v>8</v>
      </c>
      <c r="C2802" s="37"/>
      <c r="D2802" s="37"/>
      <c r="E2802" s="37"/>
      <c r="F2802" s="39"/>
      <c r="G2802" s="40"/>
      <c r="H2802" s="40"/>
      <c r="I2802" s="41"/>
      <c r="J2802" s="41"/>
      <c r="K2802" s="26" t="str">
        <f>_xlfn.IFNA(VLOOKUP(E2802,الاوردرات!$B$1:$C$600,2,0),"")</f>
        <v/>
      </c>
      <c r="L2802" s="52"/>
      <c r="N2802" s="21" t="str">
        <f t="shared" si="88"/>
        <v/>
      </c>
      <c r="O2802" s="22" t="str">
        <f>_xlfn.IFNA((VLOOKUP(F2802,help!$C$2:$F$12,4,0))*(N2802*24),"")</f>
        <v/>
      </c>
      <c r="AP2802" s="17">
        <f t="shared" si="89"/>
        <v>0</v>
      </c>
    </row>
    <row r="2803" spans="2:42" ht="33" x14ac:dyDescent="0.25">
      <c r="B2803" s="13">
        <f>COUNTIFS($E$3:E2803,'تقرير منتج تام'!$E$4)</f>
        <v>8</v>
      </c>
      <c r="C2803" s="37"/>
      <c r="D2803" s="37"/>
      <c r="E2803" s="37"/>
      <c r="F2803" s="39"/>
      <c r="G2803" s="40"/>
      <c r="H2803" s="40"/>
      <c r="I2803" s="41"/>
      <c r="J2803" s="41"/>
      <c r="K2803" s="26" t="str">
        <f>_xlfn.IFNA(VLOOKUP(E2803,الاوردرات!$B$1:$C$600,2,0),"")</f>
        <v/>
      </c>
      <c r="L2803" s="52"/>
      <c r="N2803" s="21" t="str">
        <f t="shared" si="88"/>
        <v/>
      </c>
      <c r="O2803" s="22" t="str">
        <f>_xlfn.IFNA((VLOOKUP(F2803,help!$C$2:$F$12,4,0))*(N2803*24),"")</f>
        <v/>
      </c>
      <c r="AP2803" s="17">
        <f t="shared" si="89"/>
        <v>0</v>
      </c>
    </row>
    <row r="2804" spans="2:42" ht="33" x14ac:dyDescent="0.25">
      <c r="B2804" s="13">
        <f>COUNTIFS($E$3:E2804,'تقرير منتج تام'!$E$4)</f>
        <v>8</v>
      </c>
      <c r="C2804" s="37"/>
      <c r="D2804" s="37"/>
      <c r="E2804" s="37"/>
      <c r="F2804" s="39"/>
      <c r="G2804" s="40"/>
      <c r="H2804" s="40"/>
      <c r="I2804" s="41"/>
      <c r="J2804" s="41"/>
      <c r="K2804" s="26" t="str">
        <f>_xlfn.IFNA(VLOOKUP(E2804,الاوردرات!$B$1:$C$600,2,0),"")</f>
        <v/>
      </c>
      <c r="L2804" s="52"/>
      <c r="N2804" s="21" t="str">
        <f t="shared" si="88"/>
        <v/>
      </c>
      <c r="O2804" s="22" t="str">
        <f>_xlfn.IFNA((VLOOKUP(F2804,help!$C$2:$F$12,4,0))*(N2804*24),"")</f>
        <v/>
      </c>
      <c r="AP2804" s="17">
        <f t="shared" si="89"/>
        <v>0</v>
      </c>
    </row>
    <row r="2805" spans="2:42" ht="33" x14ac:dyDescent="0.25">
      <c r="B2805" s="13">
        <f>COUNTIFS($E$3:E2805,'تقرير منتج تام'!$E$4)</f>
        <v>8</v>
      </c>
      <c r="C2805" s="37"/>
      <c r="D2805" s="37"/>
      <c r="E2805" s="37"/>
      <c r="F2805" s="39"/>
      <c r="G2805" s="40"/>
      <c r="H2805" s="40"/>
      <c r="I2805" s="41"/>
      <c r="J2805" s="41"/>
      <c r="K2805" s="26" t="str">
        <f>_xlfn.IFNA(VLOOKUP(E2805,الاوردرات!$B$1:$C$600,2,0),"")</f>
        <v/>
      </c>
      <c r="L2805" s="52"/>
      <c r="N2805" s="21" t="str">
        <f t="shared" si="88"/>
        <v/>
      </c>
      <c r="O2805" s="22" t="str">
        <f>_xlfn.IFNA((VLOOKUP(F2805,help!$C$2:$F$12,4,0))*(N2805*24),"")</f>
        <v/>
      </c>
      <c r="AP2805" s="17">
        <f t="shared" si="89"/>
        <v>0</v>
      </c>
    </row>
    <row r="2806" spans="2:42" ht="33" x14ac:dyDescent="0.25">
      <c r="B2806" s="13">
        <f>COUNTIFS($E$3:E2806,'تقرير منتج تام'!$E$4)</f>
        <v>8</v>
      </c>
      <c r="C2806" s="37"/>
      <c r="D2806" s="37"/>
      <c r="E2806" s="37"/>
      <c r="F2806" s="39"/>
      <c r="G2806" s="40"/>
      <c r="H2806" s="40"/>
      <c r="I2806" s="41"/>
      <c r="J2806" s="41"/>
      <c r="K2806" s="26" t="str">
        <f>_xlfn.IFNA(VLOOKUP(E2806,الاوردرات!$B$1:$C$600,2,0),"")</f>
        <v/>
      </c>
      <c r="L2806" s="52"/>
      <c r="N2806" s="21" t="str">
        <f t="shared" si="88"/>
        <v/>
      </c>
      <c r="O2806" s="22" t="str">
        <f>_xlfn.IFNA((VLOOKUP(F2806,help!$C$2:$F$12,4,0))*(N2806*24),"")</f>
        <v/>
      </c>
      <c r="AP2806" s="17">
        <f t="shared" si="89"/>
        <v>0</v>
      </c>
    </row>
    <row r="2807" spans="2:42" ht="33" x14ac:dyDescent="0.25">
      <c r="B2807" s="13">
        <f>COUNTIFS($E$3:E2807,'تقرير منتج تام'!$E$4)</f>
        <v>8</v>
      </c>
      <c r="C2807" s="37"/>
      <c r="D2807" s="37"/>
      <c r="E2807" s="37"/>
      <c r="F2807" s="39"/>
      <c r="G2807" s="40"/>
      <c r="H2807" s="40"/>
      <c r="I2807" s="41"/>
      <c r="J2807" s="41"/>
      <c r="K2807" s="26" t="str">
        <f>_xlfn.IFNA(VLOOKUP(E2807,الاوردرات!$B$1:$C$600,2,0),"")</f>
        <v/>
      </c>
      <c r="L2807" s="52"/>
      <c r="N2807" s="21" t="str">
        <f t="shared" ref="N2807:N2870" si="90">IF(I2807&lt;&gt;"",J2807-I2807,"")</f>
        <v/>
      </c>
      <c r="O2807" s="22" t="str">
        <f>_xlfn.IFNA((VLOOKUP(F2807,help!$C$2:$F$12,4,0))*(N2807*24),"")</f>
        <v/>
      </c>
      <c r="AP2807" s="17">
        <f t="shared" si="89"/>
        <v>0</v>
      </c>
    </row>
    <row r="2808" spans="2:42" ht="33" x14ac:dyDescent="0.25">
      <c r="B2808" s="13">
        <f>COUNTIFS($E$3:E2808,'تقرير منتج تام'!$E$4)</f>
        <v>8</v>
      </c>
      <c r="C2808" s="37"/>
      <c r="D2808" s="37"/>
      <c r="E2808" s="37"/>
      <c r="F2808" s="39"/>
      <c r="G2808" s="40"/>
      <c r="H2808" s="40"/>
      <c r="I2808" s="41"/>
      <c r="J2808" s="41"/>
      <c r="K2808" s="26" t="str">
        <f>_xlfn.IFNA(VLOOKUP(E2808,الاوردرات!$B$1:$C$600,2,0),"")</f>
        <v/>
      </c>
      <c r="L2808" s="52"/>
      <c r="N2808" s="21" t="str">
        <f t="shared" si="90"/>
        <v/>
      </c>
      <c r="O2808" s="22" t="str">
        <f>_xlfn.IFNA((VLOOKUP(F2808,help!$C$2:$F$12,4,0))*(N2808*24),"")</f>
        <v/>
      </c>
      <c r="AP2808" s="17">
        <f t="shared" si="89"/>
        <v>0</v>
      </c>
    </row>
    <row r="2809" spans="2:42" ht="33" x14ac:dyDescent="0.25">
      <c r="B2809" s="13">
        <f>COUNTIFS($E$3:E2809,'تقرير منتج تام'!$E$4)</f>
        <v>8</v>
      </c>
      <c r="C2809" s="37"/>
      <c r="D2809" s="37"/>
      <c r="E2809" s="37"/>
      <c r="F2809" s="39"/>
      <c r="G2809" s="40"/>
      <c r="H2809" s="40"/>
      <c r="I2809" s="41"/>
      <c r="J2809" s="41"/>
      <c r="K2809" s="26" t="str">
        <f>_xlfn.IFNA(VLOOKUP(E2809,الاوردرات!$B$1:$C$600,2,0),"")</f>
        <v/>
      </c>
      <c r="L2809" s="52"/>
      <c r="N2809" s="21" t="str">
        <f t="shared" si="90"/>
        <v/>
      </c>
      <c r="O2809" s="22" t="str">
        <f>_xlfn.IFNA((VLOOKUP(F2809,help!$C$2:$F$12,4,0))*(N2809*24),"")</f>
        <v/>
      </c>
      <c r="AP2809" s="17">
        <f t="shared" si="89"/>
        <v>0</v>
      </c>
    </row>
    <row r="2810" spans="2:42" ht="33" x14ac:dyDescent="0.25">
      <c r="B2810" s="13">
        <f>COUNTIFS($E$3:E2810,'تقرير منتج تام'!$E$4)</f>
        <v>8</v>
      </c>
      <c r="C2810" s="37"/>
      <c r="D2810" s="37"/>
      <c r="E2810" s="37"/>
      <c r="F2810" s="39"/>
      <c r="G2810" s="40"/>
      <c r="H2810" s="40"/>
      <c r="I2810" s="41"/>
      <c r="J2810" s="41"/>
      <c r="K2810" s="26" t="str">
        <f>_xlfn.IFNA(VLOOKUP(E2810,الاوردرات!$B$1:$C$600,2,0),"")</f>
        <v/>
      </c>
      <c r="L2810" s="52"/>
      <c r="N2810" s="21" t="str">
        <f t="shared" si="90"/>
        <v/>
      </c>
      <c r="O2810" s="22" t="str">
        <f>_xlfn.IFNA((VLOOKUP(F2810,help!$C$2:$F$12,4,0))*(N2810*24),"")</f>
        <v/>
      </c>
      <c r="AP2810" s="17">
        <f t="shared" si="89"/>
        <v>0</v>
      </c>
    </row>
    <row r="2811" spans="2:42" ht="33" x14ac:dyDescent="0.25">
      <c r="B2811" s="13">
        <f>COUNTIFS($E$3:E2811,'تقرير منتج تام'!$E$4)</f>
        <v>8</v>
      </c>
      <c r="C2811" s="37"/>
      <c r="D2811" s="37"/>
      <c r="E2811" s="37"/>
      <c r="F2811" s="39"/>
      <c r="G2811" s="40"/>
      <c r="H2811" s="40"/>
      <c r="I2811" s="41"/>
      <c r="J2811" s="41"/>
      <c r="K2811" s="26" t="str">
        <f>_xlfn.IFNA(VLOOKUP(E2811,الاوردرات!$B$1:$C$600,2,0),"")</f>
        <v/>
      </c>
      <c r="L2811" s="52"/>
      <c r="N2811" s="21" t="str">
        <f t="shared" si="90"/>
        <v/>
      </c>
      <c r="O2811" s="22" t="str">
        <f>_xlfn.IFNA((VLOOKUP(F2811,help!$C$2:$F$12,4,0))*(N2811*24),"")</f>
        <v/>
      </c>
      <c r="AP2811" s="17">
        <f t="shared" si="89"/>
        <v>0</v>
      </c>
    </row>
    <row r="2812" spans="2:42" ht="33" x14ac:dyDescent="0.25">
      <c r="B2812" s="13">
        <f>COUNTIFS($E$3:E2812,'تقرير منتج تام'!$E$4)</f>
        <v>8</v>
      </c>
      <c r="C2812" s="37"/>
      <c r="D2812" s="37"/>
      <c r="E2812" s="37"/>
      <c r="F2812" s="39"/>
      <c r="G2812" s="40"/>
      <c r="H2812" s="40"/>
      <c r="I2812" s="41"/>
      <c r="J2812" s="41"/>
      <c r="K2812" s="26" t="str">
        <f>_xlfn.IFNA(VLOOKUP(E2812,الاوردرات!$B$1:$C$600,2,0),"")</f>
        <v/>
      </c>
      <c r="L2812" s="52"/>
      <c r="N2812" s="21" t="str">
        <f t="shared" si="90"/>
        <v/>
      </c>
      <c r="O2812" s="22" t="str">
        <f>_xlfn.IFNA((VLOOKUP(F2812,help!$C$2:$F$12,4,0))*(N2812*24),"")</f>
        <v/>
      </c>
      <c r="AP2812" s="17">
        <f t="shared" si="89"/>
        <v>0</v>
      </c>
    </row>
    <row r="2813" spans="2:42" ht="33" x14ac:dyDescent="0.25">
      <c r="B2813" s="13">
        <f>COUNTIFS($E$3:E2813,'تقرير منتج تام'!$E$4)</f>
        <v>8</v>
      </c>
      <c r="C2813" s="37"/>
      <c r="D2813" s="37"/>
      <c r="E2813" s="37"/>
      <c r="F2813" s="39"/>
      <c r="G2813" s="40"/>
      <c r="H2813" s="40"/>
      <c r="I2813" s="41"/>
      <c r="J2813" s="41"/>
      <c r="K2813" s="26" t="str">
        <f>_xlfn.IFNA(VLOOKUP(E2813,الاوردرات!$B$1:$C$600,2,0),"")</f>
        <v/>
      </c>
      <c r="L2813" s="52"/>
      <c r="N2813" s="21" t="str">
        <f t="shared" si="90"/>
        <v/>
      </c>
      <c r="O2813" s="22" t="str">
        <f>_xlfn.IFNA((VLOOKUP(F2813,help!$C$2:$F$12,4,0))*(N2813*24),"")</f>
        <v/>
      </c>
      <c r="AP2813" s="17">
        <f t="shared" si="89"/>
        <v>0</v>
      </c>
    </row>
    <row r="2814" spans="2:42" ht="33" x14ac:dyDescent="0.25">
      <c r="B2814" s="13">
        <f>COUNTIFS($E$3:E2814,'تقرير منتج تام'!$E$4)</f>
        <v>8</v>
      </c>
      <c r="C2814" s="37"/>
      <c r="D2814" s="37"/>
      <c r="E2814" s="37"/>
      <c r="F2814" s="39"/>
      <c r="G2814" s="40"/>
      <c r="H2814" s="40"/>
      <c r="I2814" s="41"/>
      <c r="J2814" s="41"/>
      <c r="K2814" s="26" t="str">
        <f>_xlfn.IFNA(VLOOKUP(E2814,الاوردرات!$B$1:$C$600,2,0),"")</f>
        <v/>
      </c>
      <c r="L2814" s="52"/>
      <c r="N2814" s="21" t="str">
        <f t="shared" si="90"/>
        <v/>
      </c>
      <c r="O2814" s="22" t="str">
        <f>_xlfn.IFNA((VLOOKUP(F2814,help!$C$2:$F$12,4,0))*(N2814*24),"")</f>
        <v/>
      </c>
      <c r="AP2814" s="17">
        <f t="shared" si="89"/>
        <v>0</v>
      </c>
    </row>
    <row r="2815" spans="2:42" ht="33" x14ac:dyDescent="0.25">
      <c r="B2815" s="13">
        <f>COUNTIFS($E$3:E2815,'تقرير منتج تام'!$E$4)</f>
        <v>8</v>
      </c>
      <c r="C2815" s="37"/>
      <c r="D2815" s="37"/>
      <c r="E2815" s="37"/>
      <c r="F2815" s="39"/>
      <c r="G2815" s="40"/>
      <c r="H2815" s="40"/>
      <c r="I2815" s="41"/>
      <c r="J2815" s="41"/>
      <c r="K2815" s="26" t="str">
        <f>_xlfn.IFNA(VLOOKUP(E2815,الاوردرات!$B$1:$C$600,2,0),"")</f>
        <v/>
      </c>
      <c r="L2815" s="52"/>
      <c r="N2815" s="21" t="str">
        <f t="shared" si="90"/>
        <v/>
      </c>
      <c r="O2815" s="22" t="str">
        <f>_xlfn.IFNA((VLOOKUP(F2815,help!$C$2:$F$12,4,0))*(N2815*24),"")</f>
        <v/>
      </c>
      <c r="AP2815" s="17">
        <f t="shared" si="89"/>
        <v>0</v>
      </c>
    </row>
    <row r="2816" spans="2:42" ht="33" x14ac:dyDescent="0.25">
      <c r="B2816" s="13">
        <f>COUNTIFS($E$3:E2816,'تقرير منتج تام'!$E$4)</f>
        <v>8</v>
      </c>
      <c r="C2816" s="37"/>
      <c r="D2816" s="37"/>
      <c r="E2816" s="37"/>
      <c r="F2816" s="39"/>
      <c r="G2816" s="40"/>
      <c r="H2816" s="40"/>
      <c r="I2816" s="41"/>
      <c r="J2816" s="41"/>
      <c r="K2816" s="26" t="str">
        <f>_xlfn.IFNA(VLOOKUP(E2816,الاوردرات!$B$1:$C$600,2,0),"")</f>
        <v/>
      </c>
      <c r="L2816" s="52"/>
      <c r="N2816" s="21" t="str">
        <f t="shared" si="90"/>
        <v/>
      </c>
      <c r="O2816" s="22" t="str">
        <f>_xlfn.IFNA((VLOOKUP(F2816,help!$C$2:$F$12,4,0))*(N2816*24),"")</f>
        <v/>
      </c>
      <c r="AP2816" s="17">
        <f t="shared" si="89"/>
        <v>0</v>
      </c>
    </row>
    <row r="2817" spans="2:42" ht="33" x14ac:dyDescent="0.25">
      <c r="B2817" s="13">
        <f>COUNTIFS($E$3:E2817,'تقرير منتج تام'!$E$4)</f>
        <v>8</v>
      </c>
      <c r="C2817" s="37"/>
      <c r="D2817" s="37"/>
      <c r="E2817" s="37"/>
      <c r="F2817" s="39"/>
      <c r="G2817" s="40"/>
      <c r="H2817" s="40"/>
      <c r="I2817" s="41"/>
      <c r="J2817" s="41"/>
      <c r="K2817" s="26" t="str">
        <f>_xlfn.IFNA(VLOOKUP(E2817,الاوردرات!$B$1:$C$600,2,0),"")</f>
        <v/>
      </c>
      <c r="L2817" s="52"/>
      <c r="N2817" s="21" t="str">
        <f t="shared" si="90"/>
        <v/>
      </c>
      <c r="O2817" s="22" t="str">
        <f>_xlfn.IFNA((VLOOKUP(F2817,help!$C$2:$F$12,4,0))*(N2817*24),"")</f>
        <v/>
      </c>
      <c r="AP2817" s="17">
        <f t="shared" si="89"/>
        <v>0</v>
      </c>
    </row>
    <row r="2818" spans="2:42" ht="33" x14ac:dyDescent="0.25">
      <c r="B2818" s="13">
        <f>COUNTIFS($E$3:E2818,'تقرير منتج تام'!$E$4)</f>
        <v>8</v>
      </c>
      <c r="C2818" s="37"/>
      <c r="D2818" s="37"/>
      <c r="E2818" s="37"/>
      <c r="F2818" s="39"/>
      <c r="G2818" s="40"/>
      <c r="H2818" s="40"/>
      <c r="I2818" s="41"/>
      <c r="J2818" s="41"/>
      <c r="K2818" s="26" t="str">
        <f>_xlfn.IFNA(VLOOKUP(E2818,الاوردرات!$B$1:$C$600,2,0),"")</f>
        <v/>
      </c>
      <c r="L2818" s="52"/>
      <c r="N2818" s="21" t="str">
        <f t="shared" si="90"/>
        <v/>
      </c>
      <c r="O2818" s="22" t="str">
        <f>_xlfn.IFNA((VLOOKUP(F2818,help!$C$2:$F$12,4,0))*(N2818*24),"")</f>
        <v/>
      </c>
      <c r="AP2818" s="17">
        <f t="shared" si="89"/>
        <v>0</v>
      </c>
    </row>
    <row r="2819" spans="2:42" ht="33" x14ac:dyDescent="0.25">
      <c r="B2819" s="13">
        <f>COUNTIFS($E$3:E2819,'تقرير منتج تام'!$E$4)</f>
        <v>8</v>
      </c>
      <c r="C2819" s="37"/>
      <c r="D2819" s="37"/>
      <c r="E2819" s="37"/>
      <c r="F2819" s="39"/>
      <c r="G2819" s="40"/>
      <c r="H2819" s="40"/>
      <c r="I2819" s="41"/>
      <c r="J2819" s="41"/>
      <c r="K2819" s="26" t="str">
        <f>_xlfn.IFNA(VLOOKUP(E2819,الاوردرات!$B$1:$C$600,2,0),"")</f>
        <v/>
      </c>
      <c r="L2819" s="52"/>
      <c r="N2819" s="21" t="str">
        <f t="shared" si="90"/>
        <v/>
      </c>
      <c r="O2819" s="22" t="str">
        <f>_xlfn.IFNA((VLOOKUP(F2819,help!$C$2:$F$12,4,0))*(N2819*24),"")</f>
        <v/>
      </c>
      <c r="AP2819" s="17">
        <f t="shared" si="89"/>
        <v>0</v>
      </c>
    </row>
    <row r="2820" spans="2:42" ht="33" x14ac:dyDescent="0.25">
      <c r="B2820" s="13">
        <f>COUNTIFS($E$3:E2820,'تقرير منتج تام'!$E$4)</f>
        <v>8</v>
      </c>
      <c r="C2820" s="37"/>
      <c r="D2820" s="37"/>
      <c r="E2820" s="37"/>
      <c r="F2820" s="39"/>
      <c r="G2820" s="40"/>
      <c r="H2820" s="40"/>
      <c r="I2820" s="41"/>
      <c r="J2820" s="41"/>
      <c r="K2820" s="26" t="str">
        <f>_xlfn.IFNA(VLOOKUP(E2820,الاوردرات!$B$1:$C$600,2,0),"")</f>
        <v/>
      </c>
      <c r="L2820" s="52"/>
      <c r="N2820" s="21" t="str">
        <f t="shared" si="90"/>
        <v/>
      </c>
      <c r="O2820" s="22" t="str">
        <f>_xlfn.IFNA((VLOOKUP(F2820,help!$C$2:$F$12,4,0))*(N2820*24),"")</f>
        <v/>
      </c>
      <c r="AP2820" s="17">
        <f t="shared" si="89"/>
        <v>0</v>
      </c>
    </row>
    <row r="2821" spans="2:42" ht="33" x14ac:dyDescent="0.25">
      <c r="B2821" s="13">
        <f>COUNTIFS($E$3:E2821,'تقرير منتج تام'!$E$4)</f>
        <v>8</v>
      </c>
      <c r="C2821" s="37"/>
      <c r="D2821" s="37"/>
      <c r="E2821" s="37"/>
      <c r="F2821" s="39"/>
      <c r="G2821" s="40"/>
      <c r="H2821" s="40"/>
      <c r="I2821" s="41"/>
      <c r="J2821" s="41"/>
      <c r="K2821" s="26" t="str">
        <f>_xlfn.IFNA(VLOOKUP(E2821,الاوردرات!$B$1:$C$600,2,0),"")</f>
        <v/>
      </c>
      <c r="L2821" s="52"/>
      <c r="N2821" s="21" t="str">
        <f t="shared" si="90"/>
        <v/>
      </c>
      <c r="O2821" s="22" t="str">
        <f>_xlfn.IFNA((VLOOKUP(F2821,help!$C$2:$F$12,4,0))*(N2821*24),"")</f>
        <v/>
      </c>
      <c r="AP2821" s="17">
        <f t="shared" si="89"/>
        <v>0</v>
      </c>
    </row>
    <row r="2822" spans="2:42" ht="33" x14ac:dyDescent="0.25">
      <c r="B2822" s="13">
        <f>COUNTIFS($E$3:E2822,'تقرير منتج تام'!$E$4)</f>
        <v>8</v>
      </c>
      <c r="C2822" s="37"/>
      <c r="D2822" s="37"/>
      <c r="E2822" s="37"/>
      <c r="F2822" s="39"/>
      <c r="G2822" s="40"/>
      <c r="H2822" s="40"/>
      <c r="I2822" s="41"/>
      <c r="J2822" s="41"/>
      <c r="K2822" s="26" t="str">
        <f>_xlfn.IFNA(VLOOKUP(E2822,الاوردرات!$B$1:$C$600,2,0),"")</f>
        <v/>
      </c>
      <c r="L2822" s="52"/>
      <c r="N2822" s="21" t="str">
        <f t="shared" si="90"/>
        <v/>
      </c>
      <c r="O2822" s="22" t="str">
        <f>_xlfn.IFNA((VLOOKUP(F2822,help!$C$2:$F$12,4,0))*(N2822*24),"")</f>
        <v/>
      </c>
      <c r="AP2822" s="17">
        <f t="shared" si="89"/>
        <v>0</v>
      </c>
    </row>
    <row r="2823" spans="2:42" ht="33" x14ac:dyDescent="0.25">
      <c r="B2823" s="13">
        <f>COUNTIFS($E$3:E2823,'تقرير منتج تام'!$E$4)</f>
        <v>8</v>
      </c>
      <c r="C2823" s="37"/>
      <c r="D2823" s="37"/>
      <c r="E2823" s="37"/>
      <c r="F2823" s="39"/>
      <c r="G2823" s="40"/>
      <c r="H2823" s="40"/>
      <c r="I2823" s="41"/>
      <c r="J2823" s="41"/>
      <c r="K2823" s="26" t="str">
        <f>_xlfn.IFNA(VLOOKUP(E2823,الاوردرات!$B$1:$C$600,2,0),"")</f>
        <v/>
      </c>
      <c r="L2823" s="52"/>
      <c r="N2823" s="21" t="str">
        <f t="shared" si="90"/>
        <v/>
      </c>
      <c r="O2823" s="22" t="str">
        <f>_xlfn.IFNA((VLOOKUP(F2823,help!$C$2:$F$12,4,0))*(N2823*24),"")</f>
        <v/>
      </c>
      <c r="AP2823" s="17">
        <f t="shared" si="89"/>
        <v>0</v>
      </c>
    </row>
    <row r="2824" spans="2:42" ht="33" x14ac:dyDescent="0.25">
      <c r="B2824" s="13">
        <f>COUNTIFS($E$3:E2824,'تقرير منتج تام'!$E$4)</f>
        <v>8</v>
      </c>
      <c r="C2824" s="37"/>
      <c r="D2824" s="37"/>
      <c r="E2824" s="37"/>
      <c r="F2824" s="39"/>
      <c r="G2824" s="40"/>
      <c r="H2824" s="40"/>
      <c r="I2824" s="41"/>
      <c r="J2824" s="41"/>
      <c r="K2824" s="26" t="str">
        <f>_xlfn.IFNA(VLOOKUP(E2824,الاوردرات!$B$1:$C$600,2,0),"")</f>
        <v/>
      </c>
      <c r="L2824" s="52"/>
      <c r="N2824" s="21" t="str">
        <f t="shared" si="90"/>
        <v/>
      </c>
      <c r="O2824" s="22" t="str">
        <f>_xlfn.IFNA((VLOOKUP(F2824,help!$C$2:$F$12,4,0))*(N2824*24),"")</f>
        <v/>
      </c>
      <c r="AP2824" s="17">
        <f t="shared" si="89"/>
        <v>0</v>
      </c>
    </row>
    <row r="2825" spans="2:42" ht="33" x14ac:dyDescent="0.25">
      <c r="B2825" s="13">
        <f>COUNTIFS($E$3:E2825,'تقرير منتج تام'!$E$4)</f>
        <v>8</v>
      </c>
      <c r="C2825" s="37"/>
      <c r="D2825" s="37"/>
      <c r="E2825" s="37"/>
      <c r="F2825" s="39"/>
      <c r="G2825" s="40"/>
      <c r="H2825" s="40"/>
      <c r="I2825" s="41"/>
      <c r="J2825" s="41"/>
      <c r="K2825" s="26" t="str">
        <f>_xlfn.IFNA(VLOOKUP(E2825,الاوردرات!$B$1:$C$600,2,0),"")</f>
        <v/>
      </c>
      <c r="L2825" s="52"/>
      <c r="N2825" s="21" t="str">
        <f t="shared" si="90"/>
        <v/>
      </c>
      <c r="O2825" s="22" t="str">
        <f>_xlfn.IFNA((VLOOKUP(F2825,help!$C$2:$F$12,4,0))*(N2825*24),"")</f>
        <v/>
      </c>
      <c r="AP2825" s="17">
        <f t="shared" si="89"/>
        <v>0</v>
      </c>
    </row>
    <row r="2826" spans="2:42" ht="33" x14ac:dyDescent="0.25">
      <c r="B2826" s="13">
        <f>COUNTIFS($E$3:E2826,'تقرير منتج تام'!$E$4)</f>
        <v>8</v>
      </c>
      <c r="C2826" s="37"/>
      <c r="D2826" s="37"/>
      <c r="E2826" s="37"/>
      <c r="F2826" s="39"/>
      <c r="G2826" s="40"/>
      <c r="H2826" s="40"/>
      <c r="I2826" s="41"/>
      <c r="J2826" s="41"/>
      <c r="K2826" s="26" t="str">
        <f>_xlfn.IFNA(VLOOKUP(E2826,الاوردرات!$B$1:$C$600,2,0),"")</f>
        <v/>
      </c>
      <c r="L2826" s="52"/>
      <c r="N2826" s="21" t="str">
        <f t="shared" si="90"/>
        <v/>
      </c>
      <c r="O2826" s="22" t="str">
        <f>_xlfn.IFNA((VLOOKUP(F2826,help!$C$2:$F$12,4,0))*(N2826*24),"")</f>
        <v/>
      </c>
      <c r="AP2826" s="17">
        <f t="shared" ref="AP2826:AP2889" si="91">D2826</f>
        <v>0</v>
      </c>
    </row>
    <row r="2827" spans="2:42" ht="33" x14ac:dyDescent="0.25">
      <c r="B2827" s="13">
        <f>COUNTIFS($E$3:E2827,'تقرير منتج تام'!$E$4)</f>
        <v>8</v>
      </c>
      <c r="C2827" s="37"/>
      <c r="D2827" s="37"/>
      <c r="E2827" s="37"/>
      <c r="F2827" s="39"/>
      <c r="G2827" s="40"/>
      <c r="H2827" s="40"/>
      <c r="I2827" s="41"/>
      <c r="J2827" s="41"/>
      <c r="K2827" s="26" t="str">
        <f>_xlfn.IFNA(VLOOKUP(E2827,الاوردرات!$B$1:$C$600,2,0),"")</f>
        <v/>
      </c>
      <c r="L2827" s="52"/>
      <c r="N2827" s="21" t="str">
        <f t="shared" si="90"/>
        <v/>
      </c>
      <c r="O2827" s="22" t="str">
        <f>_xlfn.IFNA((VLOOKUP(F2827,help!$C$2:$F$12,4,0))*(N2827*24),"")</f>
        <v/>
      </c>
      <c r="AP2827" s="17">
        <f t="shared" si="91"/>
        <v>0</v>
      </c>
    </row>
    <row r="2828" spans="2:42" ht="33" x14ac:dyDescent="0.25">
      <c r="B2828" s="13">
        <f>COUNTIFS($E$3:E2828,'تقرير منتج تام'!$E$4)</f>
        <v>8</v>
      </c>
      <c r="C2828" s="37"/>
      <c r="D2828" s="37"/>
      <c r="E2828" s="37"/>
      <c r="F2828" s="39"/>
      <c r="G2828" s="40"/>
      <c r="H2828" s="40"/>
      <c r="I2828" s="41"/>
      <c r="J2828" s="41"/>
      <c r="K2828" s="26" t="str">
        <f>_xlfn.IFNA(VLOOKUP(E2828,الاوردرات!$B$1:$C$600,2,0),"")</f>
        <v/>
      </c>
      <c r="L2828" s="52"/>
      <c r="N2828" s="21" t="str">
        <f t="shared" si="90"/>
        <v/>
      </c>
      <c r="O2828" s="22" t="str">
        <f>_xlfn.IFNA((VLOOKUP(F2828,help!$C$2:$F$12,4,0))*(N2828*24),"")</f>
        <v/>
      </c>
      <c r="AP2828" s="17">
        <f t="shared" si="91"/>
        <v>0</v>
      </c>
    </row>
    <row r="2829" spans="2:42" ht="33" x14ac:dyDescent="0.25">
      <c r="B2829" s="13">
        <f>COUNTIFS($E$3:E2829,'تقرير منتج تام'!$E$4)</f>
        <v>8</v>
      </c>
      <c r="C2829" s="37"/>
      <c r="D2829" s="37"/>
      <c r="E2829" s="37"/>
      <c r="F2829" s="39"/>
      <c r="G2829" s="40"/>
      <c r="H2829" s="40"/>
      <c r="I2829" s="41"/>
      <c r="J2829" s="41"/>
      <c r="K2829" s="26" t="str">
        <f>_xlfn.IFNA(VLOOKUP(E2829,الاوردرات!$B$1:$C$600,2,0),"")</f>
        <v/>
      </c>
      <c r="L2829" s="52"/>
      <c r="N2829" s="21" t="str">
        <f t="shared" si="90"/>
        <v/>
      </c>
      <c r="O2829" s="22" t="str">
        <f>_xlfn.IFNA((VLOOKUP(F2829,help!$C$2:$F$12,4,0))*(N2829*24),"")</f>
        <v/>
      </c>
      <c r="AP2829" s="17">
        <f t="shared" si="91"/>
        <v>0</v>
      </c>
    </row>
    <row r="2830" spans="2:42" ht="33" x14ac:dyDescent="0.25">
      <c r="B2830" s="13">
        <f>COUNTIFS($E$3:E2830,'تقرير منتج تام'!$E$4)</f>
        <v>8</v>
      </c>
      <c r="C2830" s="37"/>
      <c r="D2830" s="37"/>
      <c r="E2830" s="37"/>
      <c r="F2830" s="39"/>
      <c r="G2830" s="40"/>
      <c r="H2830" s="40"/>
      <c r="I2830" s="41"/>
      <c r="J2830" s="41"/>
      <c r="K2830" s="26" t="str">
        <f>_xlfn.IFNA(VLOOKUP(E2830,الاوردرات!$B$1:$C$600,2,0),"")</f>
        <v/>
      </c>
      <c r="L2830" s="52"/>
      <c r="N2830" s="21" t="str">
        <f t="shared" si="90"/>
        <v/>
      </c>
      <c r="O2830" s="22" t="str">
        <f>_xlfn.IFNA((VLOOKUP(F2830,help!$C$2:$F$12,4,0))*(N2830*24),"")</f>
        <v/>
      </c>
      <c r="AP2830" s="17">
        <f t="shared" si="91"/>
        <v>0</v>
      </c>
    </row>
    <row r="2831" spans="2:42" ht="33" x14ac:dyDescent="0.25">
      <c r="B2831" s="13">
        <f>COUNTIFS($E$3:E2831,'تقرير منتج تام'!$E$4)</f>
        <v>8</v>
      </c>
      <c r="C2831" s="37"/>
      <c r="D2831" s="37"/>
      <c r="E2831" s="37"/>
      <c r="F2831" s="39"/>
      <c r="G2831" s="40"/>
      <c r="H2831" s="40"/>
      <c r="I2831" s="41"/>
      <c r="J2831" s="41"/>
      <c r="K2831" s="26" t="str">
        <f>_xlfn.IFNA(VLOOKUP(E2831,الاوردرات!$B$1:$C$600,2,0),"")</f>
        <v/>
      </c>
      <c r="L2831" s="52"/>
      <c r="N2831" s="21" t="str">
        <f t="shared" si="90"/>
        <v/>
      </c>
      <c r="O2831" s="22" t="str">
        <f>_xlfn.IFNA((VLOOKUP(F2831,help!$C$2:$F$12,4,0))*(N2831*24),"")</f>
        <v/>
      </c>
      <c r="AP2831" s="17">
        <f t="shared" si="91"/>
        <v>0</v>
      </c>
    </row>
    <row r="2832" spans="2:42" ht="33" x14ac:dyDescent="0.25">
      <c r="B2832" s="13">
        <f>COUNTIFS($E$3:E2832,'تقرير منتج تام'!$E$4)</f>
        <v>8</v>
      </c>
      <c r="C2832" s="37"/>
      <c r="D2832" s="37"/>
      <c r="E2832" s="37"/>
      <c r="F2832" s="39"/>
      <c r="G2832" s="40"/>
      <c r="H2832" s="40"/>
      <c r="I2832" s="41"/>
      <c r="J2832" s="41"/>
      <c r="K2832" s="26" t="str">
        <f>_xlfn.IFNA(VLOOKUP(E2832,الاوردرات!$B$1:$C$600,2,0),"")</f>
        <v/>
      </c>
      <c r="L2832" s="52"/>
      <c r="N2832" s="21" t="str">
        <f t="shared" si="90"/>
        <v/>
      </c>
      <c r="O2832" s="22" t="str">
        <f>_xlfn.IFNA((VLOOKUP(F2832,help!$C$2:$F$12,4,0))*(N2832*24),"")</f>
        <v/>
      </c>
      <c r="AP2832" s="17">
        <f t="shared" si="91"/>
        <v>0</v>
      </c>
    </row>
    <row r="2833" spans="2:42" ht="33" x14ac:dyDescent="0.25">
      <c r="B2833" s="13">
        <f>COUNTIFS($E$3:E2833,'تقرير منتج تام'!$E$4)</f>
        <v>8</v>
      </c>
      <c r="C2833" s="37"/>
      <c r="D2833" s="37"/>
      <c r="E2833" s="37"/>
      <c r="F2833" s="39"/>
      <c r="G2833" s="40"/>
      <c r="H2833" s="40"/>
      <c r="I2833" s="41"/>
      <c r="J2833" s="41"/>
      <c r="K2833" s="26" t="str">
        <f>_xlfn.IFNA(VLOOKUP(E2833,الاوردرات!$B$1:$C$600,2,0),"")</f>
        <v/>
      </c>
      <c r="L2833" s="52"/>
      <c r="N2833" s="21" t="str">
        <f t="shared" si="90"/>
        <v/>
      </c>
      <c r="O2833" s="22" t="str">
        <f>_xlfn.IFNA((VLOOKUP(F2833,help!$C$2:$F$12,4,0))*(N2833*24),"")</f>
        <v/>
      </c>
      <c r="AP2833" s="17">
        <f t="shared" si="91"/>
        <v>0</v>
      </c>
    </row>
    <row r="2834" spans="2:42" ht="33" x14ac:dyDescent="0.25">
      <c r="B2834" s="13">
        <f>COUNTIFS($E$3:E2834,'تقرير منتج تام'!$E$4)</f>
        <v>8</v>
      </c>
      <c r="C2834" s="37"/>
      <c r="D2834" s="37"/>
      <c r="E2834" s="37"/>
      <c r="F2834" s="39"/>
      <c r="G2834" s="40"/>
      <c r="H2834" s="40"/>
      <c r="I2834" s="41"/>
      <c r="J2834" s="41"/>
      <c r="K2834" s="26" t="str">
        <f>_xlfn.IFNA(VLOOKUP(E2834,الاوردرات!$B$1:$C$600,2,0),"")</f>
        <v/>
      </c>
      <c r="L2834" s="52"/>
      <c r="N2834" s="21" t="str">
        <f t="shared" si="90"/>
        <v/>
      </c>
      <c r="O2834" s="22" t="str">
        <f>_xlfn.IFNA((VLOOKUP(F2834,help!$C$2:$F$12,4,0))*(N2834*24),"")</f>
        <v/>
      </c>
      <c r="AP2834" s="17">
        <f t="shared" si="91"/>
        <v>0</v>
      </c>
    </row>
    <row r="2835" spans="2:42" ht="33" x14ac:dyDescent="0.25">
      <c r="B2835" s="13">
        <f>COUNTIFS($E$3:E2835,'تقرير منتج تام'!$E$4)</f>
        <v>8</v>
      </c>
      <c r="C2835" s="37"/>
      <c r="D2835" s="37"/>
      <c r="E2835" s="37"/>
      <c r="F2835" s="39"/>
      <c r="G2835" s="40"/>
      <c r="H2835" s="40"/>
      <c r="I2835" s="41"/>
      <c r="J2835" s="41"/>
      <c r="K2835" s="26" t="str">
        <f>_xlfn.IFNA(VLOOKUP(E2835,الاوردرات!$B$1:$C$600,2,0),"")</f>
        <v/>
      </c>
      <c r="L2835" s="52"/>
      <c r="N2835" s="21" t="str">
        <f t="shared" si="90"/>
        <v/>
      </c>
      <c r="O2835" s="22" t="str">
        <f>_xlfn.IFNA((VLOOKUP(F2835,help!$C$2:$F$12,4,0))*(N2835*24),"")</f>
        <v/>
      </c>
      <c r="AP2835" s="17">
        <f t="shared" si="91"/>
        <v>0</v>
      </c>
    </row>
    <row r="2836" spans="2:42" ht="33" x14ac:dyDescent="0.25">
      <c r="B2836" s="13">
        <f>COUNTIFS($E$3:E2836,'تقرير منتج تام'!$E$4)</f>
        <v>8</v>
      </c>
      <c r="C2836" s="37"/>
      <c r="D2836" s="37"/>
      <c r="E2836" s="37"/>
      <c r="F2836" s="39"/>
      <c r="G2836" s="40"/>
      <c r="H2836" s="40"/>
      <c r="I2836" s="41"/>
      <c r="J2836" s="41"/>
      <c r="K2836" s="26" t="str">
        <f>_xlfn.IFNA(VLOOKUP(E2836,الاوردرات!$B$1:$C$600,2,0),"")</f>
        <v/>
      </c>
      <c r="L2836" s="52"/>
      <c r="N2836" s="21" t="str">
        <f t="shared" si="90"/>
        <v/>
      </c>
      <c r="O2836" s="22" t="str">
        <f>_xlfn.IFNA((VLOOKUP(F2836,help!$C$2:$F$12,4,0))*(N2836*24),"")</f>
        <v/>
      </c>
      <c r="AP2836" s="17">
        <f t="shared" si="91"/>
        <v>0</v>
      </c>
    </row>
    <row r="2837" spans="2:42" ht="33" x14ac:dyDescent="0.25">
      <c r="B2837" s="13">
        <f>COUNTIFS($E$3:E2837,'تقرير منتج تام'!$E$4)</f>
        <v>8</v>
      </c>
      <c r="C2837" s="37"/>
      <c r="D2837" s="37"/>
      <c r="E2837" s="37"/>
      <c r="F2837" s="39"/>
      <c r="G2837" s="40"/>
      <c r="H2837" s="40"/>
      <c r="I2837" s="41"/>
      <c r="J2837" s="41"/>
      <c r="K2837" s="26" t="str">
        <f>_xlfn.IFNA(VLOOKUP(E2837,الاوردرات!$B$1:$C$600,2,0),"")</f>
        <v/>
      </c>
      <c r="L2837" s="52"/>
      <c r="N2837" s="21" t="str">
        <f t="shared" si="90"/>
        <v/>
      </c>
      <c r="O2837" s="22" t="str">
        <f>_xlfn.IFNA((VLOOKUP(F2837,help!$C$2:$F$12,4,0))*(N2837*24),"")</f>
        <v/>
      </c>
      <c r="AP2837" s="17">
        <f t="shared" si="91"/>
        <v>0</v>
      </c>
    </row>
    <row r="2838" spans="2:42" ht="33" x14ac:dyDescent="0.25">
      <c r="B2838" s="13">
        <f>COUNTIFS($E$3:E2838,'تقرير منتج تام'!$E$4)</f>
        <v>8</v>
      </c>
      <c r="C2838" s="37"/>
      <c r="D2838" s="37"/>
      <c r="E2838" s="37"/>
      <c r="F2838" s="39"/>
      <c r="G2838" s="40"/>
      <c r="H2838" s="40"/>
      <c r="I2838" s="41"/>
      <c r="J2838" s="41"/>
      <c r="K2838" s="26" t="str">
        <f>_xlfn.IFNA(VLOOKUP(E2838,الاوردرات!$B$1:$C$600,2,0),"")</f>
        <v/>
      </c>
      <c r="L2838" s="52"/>
      <c r="N2838" s="21" t="str">
        <f t="shared" si="90"/>
        <v/>
      </c>
      <c r="O2838" s="22" t="str">
        <f>_xlfn.IFNA((VLOOKUP(F2838,help!$C$2:$F$12,4,0))*(N2838*24),"")</f>
        <v/>
      </c>
      <c r="AP2838" s="17">
        <f t="shared" si="91"/>
        <v>0</v>
      </c>
    </row>
    <row r="2839" spans="2:42" ht="33" x14ac:dyDescent="0.25">
      <c r="B2839" s="13">
        <f>COUNTIFS($E$3:E2839,'تقرير منتج تام'!$E$4)</f>
        <v>8</v>
      </c>
      <c r="C2839" s="37"/>
      <c r="D2839" s="37"/>
      <c r="E2839" s="37"/>
      <c r="F2839" s="39"/>
      <c r="G2839" s="40"/>
      <c r="H2839" s="40"/>
      <c r="I2839" s="41"/>
      <c r="J2839" s="41"/>
      <c r="K2839" s="26" t="str">
        <f>_xlfn.IFNA(VLOOKUP(E2839,الاوردرات!$B$1:$C$600,2,0),"")</f>
        <v/>
      </c>
      <c r="L2839" s="52"/>
      <c r="N2839" s="21" t="str">
        <f t="shared" si="90"/>
        <v/>
      </c>
      <c r="O2839" s="22" t="str">
        <f>_xlfn.IFNA((VLOOKUP(F2839,help!$C$2:$F$12,4,0))*(N2839*24),"")</f>
        <v/>
      </c>
      <c r="AP2839" s="17">
        <f t="shared" si="91"/>
        <v>0</v>
      </c>
    </row>
    <row r="2840" spans="2:42" ht="33" x14ac:dyDescent="0.25">
      <c r="B2840" s="13">
        <f>COUNTIFS($E$3:E2840,'تقرير منتج تام'!$E$4)</f>
        <v>8</v>
      </c>
      <c r="C2840" s="37"/>
      <c r="D2840" s="37"/>
      <c r="E2840" s="37"/>
      <c r="F2840" s="39"/>
      <c r="G2840" s="40"/>
      <c r="H2840" s="40"/>
      <c r="I2840" s="41"/>
      <c r="J2840" s="41"/>
      <c r="K2840" s="26" t="str">
        <f>_xlfn.IFNA(VLOOKUP(E2840,الاوردرات!$B$1:$C$600,2,0),"")</f>
        <v/>
      </c>
      <c r="L2840" s="52"/>
      <c r="N2840" s="21" t="str">
        <f t="shared" si="90"/>
        <v/>
      </c>
      <c r="O2840" s="22" t="str">
        <f>_xlfn.IFNA((VLOOKUP(F2840,help!$C$2:$F$12,4,0))*(N2840*24),"")</f>
        <v/>
      </c>
      <c r="AP2840" s="17">
        <f t="shared" si="91"/>
        <v>0</v>
      </c>
    </row>
    <row r="2841" spans="2:42" ht="33" x14ac:dyDescent="0.25">
      <c r="B2841" s="13">
        <f>COUNTIFS($E$3:E2841,'تقرير منتج تام'!$E$4)</f>
        <v>8</v>
      </c>
      <c r="C2841" s="37"/>
      <c r="D2841" s="37"/>
      <c r="E2841" s="37"/>
      <c r="F2841" s="39"/>
      <c r="G2841" s="40"/>
      <c r="H2841" s="40"/>
      <c r="I2841" s="41"/>
      <c r="J2841" s="41"/>
      <c r="K2841" s="26" t="str">
        <f>_xlfn.IFNA(VLOOKUP(E2841,الاوردرات!$B$1:$C$600,2,0),"")</f>
        <v/>
      </c>
      <c r="L2841" s="52"/>
      <c r="N2841" s="21" t="str">
        <f t="shared" si="90"/>
        <v/>
      </c>
      <c r="O2841" s="22" t="str">
        <f>_xlfn.IFNA((VLOOKUP(F2841,help!$C$2:$F$12,4,0))*(N2841*24),"")</f>
        <v/>
      </c>
      <c r="AP2841" s="17">
        <f t="shared" si="91"/>
        <v>0</v>
      </c>
    </row>
    <row r="2842" spans="2:42" ht="33" x14ac:dyDescent="0.25">
      <c r="B2842" s="13">
        <f>COUNTIFS($E$3:E2842,'تقرير منتج تام'!$E$4)</f>
        <v>8</v>
      </c>
      <c r="C2842" s="37"/>
      <c r="D2842" s="37"/>
      <c r="E2842" s="37"/>
      <c r="F2842" s="39"/>
      <c r="G2842" s="40"/>
      <c r="H2842" s="40"/>
      <c r="I2842" s="41"/>
      <c r="J2842" s="41"/>
      <c r="K2842" s="26" t="str">
        <f>_xlfn.IFNA(VLOOKUP(E2842,الاوردرات!$B$1:$C$600,2,0),"")</f>
        <v/>
      </c>
      <c r="L2842" s="52"/>
      <c r="N2842" s="21" t="str">
        <f t="shared" si="90"/>
        <v/>
      </c>
      <c r="O2842" s="22" t="str">
        <f>_xlfn.IFNA((VLOOKUP(F2842,help!$C$2:$F$12,4,0))*(N2842*24),"")</f>
        <v/>
      </c>
      <c r="AP2842" s="17">
        <f t="shared" si="91"/>
        <v>0</v>
      </c>
    </row>
    <row r="2843" spans="2:42" ht="33" x14ac:dyDescent="0.25">
      <c r="B2843" s="13">
        <f>COUNTIFS($E$3:E2843,'تقرير منتج تام'!$E$4)</f>
        <v>8</v>
      </c>
      <c r="C2843" s="37"/>
      <c r="D2843" s="37"/>
      <c r="E2843" s="37"/>
      <c r="F2843" s="39"/>
      <c r="G2843" s="40"/>
      <c r="H2843" s="40"/>
      <c r="I2843" s="41"/>
      <c r="J2843" s="41"/>
      <c r="K2843" s="26" t="str">
        <f>_xlfn.IFNA(VLOOKUP(E2843,الاوردرات!$B$1:$C$600,2,0),"")</f>
        <v/>
      </c>
      <c r="L2843" s="52"/>
      <c r="N2843" s="21" t="str">
        <f t="shared" si="90"/>
        <v/>
      </c>
      <c r="O2843" s="22" t="str">
        <f>_xlfn.IFNA((VLOOKUP(F2843,help!$C$2:$F$12,4,0))*(N2843*24),"")</f>
        <v/>
      </c>
      <c r="AP2843" s="17">
        <f t="shared" si="91"/>
        <v>0</v>
      </c>
    </row>
    <row r="2844" spans="2:42" ht="33" x14ac:dyDescent="0.25">
      <c r="B2844" s="13">
        <f>COUNTIFS($E$3:E2844,'تقرير منتج تام'!$E$4)</f>
        <v>8</v>
      </c>
      <c r="C2844" s="37"/>
      <c r="D2844" s="37"/>
      <c r="E2844" s="37"/>
      <c r="F2844" s="39"/>
      <c r="G2844" s="40"/>
      <c r="H2844" s="40"/>
      <c r="I2844" s="41"/>
      <c r="J2844" s="41"/>
      <c r="K2844" s="26" t="str">
        <f>_xlfn.IFNA(VLOOKUP(E2844,الاوردرات!$B$1:$C$600,2,0),"")</f>
        <v/>
      </c>
      <c r="L2844" s="52"/>
      <c r="N2844" s="21" t="str">
        <f t="shared" si="90"/>
        <v/>
      </c>
      <c r="O2844" s="22" t="str">
        <f>_xlfn.IFNA((VLOOKUP(F2844,help!$C$2:$F$12,4,0))*(N2844*24),"")</f>
        <v/>
      </c>
      <c r="AP2844" s="17">
        <f t="shared" si="91"/>
        <v>0</v>
      </c>
    </row>
    <row r="2845" spans="2:42" ht="33" x14ac:dyDescent="0.25">
      <c r="B2845" s="13">
        <f>COUNTIFS($E$3:E2845,'تقرير منتج تام'!$E$4)</f>
        <v>8</v>
      </c>
      <c r="C2845" s="37"/>
      <c r="D2845" s="37"/>
      <c r="E2845" s="37"/>
      <c r="F2845" s="39"/>
      <c r="G2845" s="40"/>
      <c r="H2845" s="40"/>
      <c r="I2845" s="41"/>
      <c r="J2845" s="41"/>
      <c r="K2845" s="26" t="str">
        <f>_xlfn.IFNA(VLOOKUP(E2845,الاوردرات!$B$1:$C$600,2,0),"")</f>
        <v/>
      </c>
      <c r="L2845" s="52"/>
      <c r="N2845" s="21" t="str">
        <f t="shared" si="90"/>
        <v/>
      </c>
      <c r="O2845" s="22" t="str">
        <f>_xlfn.IFNA((VLOOKUP(F2845,help!$C$2:$F$12,4,0))*(N2845*24),"")</f>
        <v/>
      </c>
      <c r="AP2845" s="17">
        <f t="shared" si="91"/>
        <v>0</v>
      </c>
    </row>
    <row r="2846" spans="2:42" ht="33" x14ac:dyDescent="0.25">
      <c r="B2846" s="13">
        <f>COUNTIFS($E$3:E2846,'تقرير منتج تام'!$E$4)</f>
        <v>8</v>
      </c>
      <c r="C2846" s="37"/>
      <c r="D2846" s="37"/>
      <c r="E2846" s="37"/>
      <c r="F2846" s="39"/>
      <c r="G2846" s="40"/>
      <c r="H2846" s="40"/>
      <c r="I2846" s="41"/>
      <c r="J2846" s="41"/>
      <c r="K2846" s="26" t="str">
        <f>_xlfn.IFNA(VLOOKUP(E2846,الاوردرات!$B$1:$C$600,2,0),"")</f>
        <v/>
      </c>
      <c r="L2846" s="52"/>
      <c r="N2846" s="21" t="str">
        <f t="shared" si="90"/>
        <v/>
      </c>
      <c r="O2846" s="22" t="str">
        <f>_xlfn.IFNA((VLOOKUP(F2846,help!$C$2:$F$12,4,0))*(N2846*24),"")</f>
        <v/>
      </c>
      <c r="AP2846" s="17">
        <f t="shared" si="91"/>
        <v>0</v>
      </c>
    </row>
    <row r="2847" spans="2:42" ht="33" x14ac:dyDescent="0.25">
      <c r="B2847" s="13">
        <f>COUNTIFS($E$3:E2847,'تقرير منتج تام'!$E$4)</f>
        <v>8</v>
      </c>
      <c r="C2847" s="37"/>
      <c r="D2847" s="37"/>
      <c r="E2847" s="37"/>
      <c r="F2847" s="39"/>
      <c r="G2847" s="40"/>
      <c r="H2847" s="40"/>
      <c r="I2847" s="41"/>
      <c r="J2847" s="41"/>
      <c r="K2847" s="26" t="str">
        <f>_xlfn.IFNA(VLOOKUP(E2847,الاوردرات!$B$1:$C$600,2,0),"")</f>
        <v/>
      </c>
      <c r="L2847" s="52"/>
      <c r="N2847" s="21" t="str">
        <f t="shared" si="90"/>
        <v/>
      </c>
      <c r="O2847" s="22" t="str">
        <f>_xlfn.IFNA((VLOOKUP(F2847,help!$C$2:$F$12,4,0))*(N2847*24),"")</f>
        <v/>
      </c>
      <c r="AP2847" s="17">
        <f t="shared" si="91"/>
        <v>0</v>
      </c>
    </row>
    <row r="2848" spans="2:42" ht="33" x14ac:dyDescent="0.25">
      <c r="B2848" s="13">
        <f>COUNTIFS($E$3:E2848,'تقرير منتج تام'!$E$4)</f>
        <v>8</v>
      </c>
      <c r="C2848" s="37"/>
      <c r="D2848" s="37"/>
      <c r="E2848" s="37"/>
      <c r="F2848" s="39"/>
      <c r="G2848" s="40"/>
      <c r="H2848" s="40"/>
      <c r="I2848" s="41"/>
      <c r="J2848" s="41"/>
      <c r="K2848" s="26" t="str">
        <f>_xlfn.IFNA(VLOOKUP(E2848,الاوردرات!$B$1:$C$600,2,0),"")</f>
        <v/>
      </c>
      <c r="L2848" s="52"/>
      <c r="N2848" s="21" t="str">
        <f t="shared" si="90"/>
        <v/>
      </c>
      <c r="O2848" s="22" t="str">
        <f>_xlfn.IFNA((VLOOKUP(F2848,help!$C$2:$F$12,4,0))*(N2848*24),"")</f>
        <v/>
      </c>
      <c r="AP2848" s="17">
        <f t="shared" si="91"/>
        <v>0</v>
      </c>
    </row>
    <row r="2849" spans="2:42" ht="33" x14ac:dyDescent="0.25">
      <c r="B2849" s="13">
        <f>COUNTIFS($E$3:E2849,'تقرير منتج تام'!$E$4)</f>
        <v>8</v>
      </c>
      <c r="C2849" s="37"/>
      <c r="D2849" s="37"/>
      <c r="E2849" s="37"/>
      <c r="F2849" s="39"/>
      <c r="G2849" s="40"/>
      <c r="H2849" s="40"/>
      <c r="I2849" s="41"/>
      <c r="J2849" s="41"/>
      <c r="K2849" s="26" t="str">
        <f>_xlfn.IFNA(VLOOKUP(E2849,الاوردرات!$B$1:$C$600,2,0),"")</f>
        <v/>
      </c>
      <c r="L2849" s="52"/>
      <c r="N2849" s="21" t="str">
        <f t="shared" si="90"/>
        <v/>
      </c>
      <c r="O2849" s="22" t="str">
        <f>_xlfn.IFNA((VLOOKUP(F2849,help!$C$2:$F$12,4,0))*(N2849*24),"")</f>
        <v/>
      </c>
      <c r="AP2849" s="17">
        <f t="shared" si="91"/>
        <v>0</v>
      </c>
    </row>
    <row r="2850" spans="2:42" ht="33" x14ac:dyDescent="0.25">
      <c r="B2850" s="13">
        <f>COUNTIFS($E$3:E2850,'تقرير منتج تام'!$E$4)</f>
        <v>8</v>
      </c>
      <c r="C2850" s="37"/>
      <c r="D2850" s="37"/>
      <c r="E2850" s="37"/>
      <c r="F2850" s="39"/>
      <c r="G2850" s="40"/>
      <c r="H2850" s="40"/>
      <c r="I2850" s="41"/>
      <c r="J2850" s="41"/>
      <c r="K2850" s="26" t="str">
        <f>_xlfn.IFNA(VLOOKUP(E2850,الاوردرات!$B$1:$C$600,2,0),"")</f>
        <v/>
      </c>
      <c r="L2850" s="52"/>
      <c r="N2850" s="21" t="str">
        <f t="shared" si="90"/>
        <v/>
      </c>
      <c r="O2850" s="22" t="str">
        <f>_xlfn.IFNA((VLOOKUP(F2850,help!$C$2:$F$12,4,0))*(N2850*24),"")</f>
        <v/>
      </c>
      <c r="AP2850" s="17">
        <f t="shared" si="91"/>
        <v>0</v>
      </c>
    </row>
    <row r="2851" spans="2:42" ht="33" x14ac:dyDescent="0.25">
      <c r="B2851" s="13">
        <f>COUNTIFS($E$3:E2851,'تقرير منتج تام'!$E$4)</f>
        <v>8</v>
      </c>
      <c r="C2851" s="37"/>
      <c r="D2851" s="37"/>
      <c r="E2851" s="37"/>
      <c r="F2851" s="39"/>
      <c r="G2851" s="40"/>
      <c r="H2851" s="40"/>
      <c r="I2851" s="41"/>
      <c r="J2851" s="41"/>
      <c r="K2851" s="26" t="str">
        <f>_xlfn.IFNA(VLOOKUP(E2851,الاوردرات!$B$1:$C$600,2,0),"")</f>
        <v/>
      </c>
      <c r="L2851" s="52"/>
      <c r="N2851" s="21" t="str">
        <f t="shared" si="90"/>
        <v/>
      </c>
      <c r="O2851" s="22" t="str">
        <f>_xlfn.IFNA((VLOOKUP(F2851,help!$C$2:$F$12,4,0))*(N2851*24),"")</f>
        <v/>
      </c>
      <c r="AP2851" s="17">
        <f t="shared" si="91"/>
        <v>0</v>
      </c>
    </row>
    <row r="2852" spans="2:42" ht="33" x14ac:dyDescent="0.25">
      <c r="B2852" s="13">
        <f>COUNTIFS($E$3:E2852,'تقرير منتج تام'!$E$4)</f>
        <v>8</v>
      </c>
      <c r="C2852" s="37"/>
      <c r="D2852" s="37"/>
      <c r="E2852" s="37"/>
      <c r="F2852" s="39"/>
      <c r="G2852" s="40"/>
      <c r="H2852" s="40"/>
      <c r="I2852" s="41"/>
      <c r="J2852" s="41"/>
      <c r="K2852" s="26" t="str">
        <f>_xlfn.IFNA(VLOOKUP(E2852,الاوردرات!$B$1:$C$600,2,0),"")</f>
        <v/>
      </c>
      <c r="L2852" s="52"/>
      <c r="N2852" s="21" t="str">
        <f t="shared" si="90"/>
        <v/>
      </c>
      <c r="O2852" s="22" t="str">
        <f>_xlfn.IFNA((VLOOKUP(F2852,help!$C$2:$F$12,4,0))*(N2852*24),"")</f>
        <v/>
      </c>
      <c r="AP2852" s="17">
        <f t="shared" si="91"/>
        <v>0</v>
      </c>
    </row>
    <row r="2853" spans="2:42" ht="33" x14ac:dyDescent="0.25">
      <c r="B2853" s="13">
        <f>COUNTIFS($E$3:E2853,'تقرير منتج تام'!$E$4)</f>
        <v>8</v>
      </c>
      <c r="C2853" s="37"/>
      <c r="D2853" s="37"/>
      <c r="E2853" s="37"/>
      <c r="F2853" s="39"/>
      <c r="G2853" s="40"/>
      <c r="H2853" s="40"/>
      <c r="I2853" s="41"/>
      <c r="J2853" s="41"/>
      <c r="K2853" s="26" t="str">
        <f>_xlfn.IFNA(VLOOKUP(E2853,الاوردرات!$B$1:$C$600,2,0),"")</f>
        <v/>
      </c>
      <c r="L2853" s="52"/>
      <c r="N2853" s="21" t="str">
        <f t="shared" si="90"/>
        <v/>
      </c>
      <c r="O2853" s="22" t="str">
        <f>_xlfn.IFNA((VLOOKUP(F2853,help!$C$2:$F$12,4,0))*(N2853*24),"")</f>
        <v/>
      </c>
      <c r="AP2853" s="17">
        <f t="shared" si="91"/>
        <v>0</v>
      </c>
    </row>
    <row r="2854" spans="2:42" ht="33" x14ac:dyDescent="0.25">
      <c r="B2854" s="13">
        <f>COUNTIFS($E$3:E2854,'تقرير منتج تام'!$E$4)</f>
        <v>8</v>
      </c>
      <c r="C2854" s="37"/>
      <c r="D2854" s="37"/>
      <c r="E2854" s="37"/>
      <c r="F2854" s="39"/>
      <c r="G2854" s="40"/>
      <c r="H2854" s="40"/>
      <c r="I2854" s="41"/>
      <c r="J2854" s="41"/>
      <c r="K2854" s="26" t="str">
        <f>_xlfn.IFNA(VLOOKUP(E2854,الاوردرات!$B$1:$C$600,2,0),"")</f>
        <v/>
      </c>
      <c r="L2854" s="52"/>
      <c r="N2854" s="21" t="str">
        <f t="shared" si="90"/>
        <v/>
      </c>
      <c r="O2854" s="22" t="str">
        <f>_xlfn.IFNA((VLOOKUP(F2854,help!$C$2:$F$12,4,0))*(N2854*24),"")</f>
        <v/>
      </c>
      <c r="AP2854" s="17">
        <f t="shared" si="91"/>
        <v>0</v>
      </c>
    </row>
    <row r="2855" spans="2:42" ht="33" x14ac:dyDescent="0.25">
      <c r="B2855" s="13">
        <f>COUNTIFS($E$3:E2855,'تقرير منتج تام'!$E$4)</f>
        <v>8</v>
      </c>
      <c r="C2855" s="37"/>
      <c r="D2855" s="37"/>
      <c r="E2855" s="37"/>
      <c r="F2855" s="39"/>
      <c r="G2855" s="40"/>
      <c r="H2855" s="40"/>
      <c r="I2855" s="41"/>
      <c r="J2855" s="41"/>
      <c r="K2855" s="26" t="str">
        <f>_xlfn.IFNA(VLOOKUP(E2855,الاوردرات!$B$1:$C$600,2,0),"")</f>
        <v/>
      </c>
      <c r="L2855" s="52"/>
      <c r="N2855" s="21" t="str">
        <f t="shared" si="90"/>
        <v/>
      </c>
      <c r="O2855" s="22" t="str">
        <f>_xlfn.IFNA((VLOOKUP(F2855,help!$C$2:$F$12,4,0))*(N2855*24),"")</f>
        <v/>
      </c>
      <c r="AP2855" s="17">
        <f t="shared" si="91"/>
        <v>0</v>
      </c>
    </row>
    <row r="2856" spans="2:42" ht="33" x14ac:dyDescent="0.25">
      <c r="B2856" s="13">
        <f>COUNTIFS($E$3:E2856,'تقرير منتج تام'!$E$4)</f>
        <v>8</v>
      </c>
      <c r="C2856" s="37"/>
      <c r="D2856" s="37"/>
      <c r="E2856" s="37"/>
      <c r="F2856" s="39"/>
      <c r="G2856" s="40"/>
      <c r="H2856" s="40"/>
      <c r="I2856" s="41"/>
      <c r="J2856" s="41"/>
      <c r="K2856" s="26" t="str">
        <f>_xlfn.IFNA(VLOOKUP(E2856,الاوردرات!$B$1:$C$600,2,0),"")</f>
        <v/>
      </c>
      <c r="L2856" s="52"/>
      <c r="N2856" s="21" t="str">
        <f t="shared" si="90"/>
        <v/>
      </c>
      <c r="O2856" s="22" t="str">
        <f>_xlfn.IFNA((VLOOKUP(F2856,help!$C$2:$F$12,4,0))*(N2856*24),"")</f>
        <v/>
      </c>
      <c r="AP2856" s="17">
        <f t="shared" si="91"/>
        <v>0</v>
      </c>
    </row>
    <row r="2857" spans="2:42" ht="33" x14ac:dyDescent="0.25">
      <c r="B2857" s="13">
        <f>COUNTIFS($E$3:E2857,'تقرير منتج تام'!$E$4)</f>
        <v>8</v>
      </c>
      <c r="C2857" s="37"/>
      <c r="D2857" s="37"/>
      <c r="E2857" s="37"/>
      <c r="F2857" s="39"/>
      <c r="G2857" s="40"/>
      <c r="H2857" s="40"/>
      <c r="I2857" s="41"/>
      <c r="J2857" s="41"/>
      <c r="K2857" s="26" t="str">
        <f>_xlfn.IFNA(VLOOKUP(E2857,الاوردرات!$B$1:$C$600,2,0),"")</f>
        <v/>
      </c>
      <c r="L2857" s="52"/>
      <c r="N2857" s="21" t="str">
        <f t="shared" si="90"/>
        <v/>
      </c>
      <c r="O2857" s="22" t="str">
        <f>_xlfn.IFNA((VLOOKUP(F2857,help!$C$2:$F$12,4,0))*(N2857*24),"")</f>
        <v/>
      </c>
      <c r="AP2857" s="17">
        <f t="shared" si="91"/>
        <v>0</v>
      </c>
    </row>
    <row r="2858" spans="2:42" ht="33" x14ac:dyDescent="0.25">
      <c r="B2858" s="13">
        <f>COUNTIFS($E$3:E2858,'تقرير منتج تام'!$E$4)</f>
        <v>8</v>
      </c>
      <c r="C2858" s="37"/>
      <c r="D2858" s="37"/>
      <c r="E2858" s="37"/>
      <c r="F2858" s="39"/>
      <c r="G2858" s="40"/>
      <c r="H2858" s="40"/>
      <c r="I2858" s="41"/>
      <c r="J2858" s="41"/>
      <c r="K2858" s="26" t="str">
        <f>_xlfn.IFNA(VLOOKUP(E2858,الاوردرات!$B$1:$C$600,2,0),"")</f>
        <v/>
      </c>
      <c r="L2858" s="52"/>
      <c r="N2858" s="21" t="str">
        <f t="shared" si="90"/>
        <v/>
      </c>
      <c r="O2858" s="22" t="str">
        <f>_xlfn.IFNA((VLOOKUP(F2858,help!$C$2:$F$12,4,0))*(N2858*24),"")</f>
        <v/>
      </c>
      <c r="AP2858" s="17">
        <f t="shared" si="91"/>
        <v>0</v>
      </c>
    </row>
    <row r="2859" spans="2:42" ht="33" x14ac:dyDescent="0.25">
      <c r="B2859" s="13">
        <f>COUNTIFS($E$3:E2859,'تقرير منتج تام'!$E$4)</f>
        <v>8</v>
      </c>
      <c r="C2859" s="37"/>
      <c r="D2859" s="37"/>
      <c r="E2859" s="37"/>
      <c r="F2859" s="39"/>
      <c r="G2859" s="40"/>
      <c r="H2859" s="40"/>
      <c r="I2859" s="41"/>
      <c r="J2859" s="41"/>
      <c r="K2859" s="26" t="str">
        <f>_xlfn.IFNA(VLOOKUP(E2859,الاوردرات!$B$1:$C$600,2,0),"")</f>
        <v/>
      </c>
      <c r="L2859" s="52"/>
      <c r="N2859" s="21" t="str">
        <f t="shared" si="90"/>
        <v/>
      </c>
      <c r="O2859" s="22" t="str">
        <f>_xlfn.IFNA((VLOOKUP(F2859,help!$C$2:$F$12,4,0))*(N2859*24),"")</f>
        <v/>
      </c>
      <c r="AP2859" s="17">
        <f t="shared" si="91"/>
        <v>0</v>
      </c>
    </row>
    <row r="2860" spans="2:42" ht="33" x14ac:dyDescent="0.25">
      <c r="B2860" s="13">
        <f>COUNTIFS($E$3:E2860,'تقرير منتج تام'!$E$4)</f>
        <v>8</v>
      </c>
      <c r="C2860" s="37"/>
      <c r="D2860" s="37"/>
      <c r="E2860" s="37"/>
      <c r="F2860" s="39"/>
      <c r="G2860" s="40"/>
      <c r="H2860" s="40"/>
      <c r="I2860" s="41"/>
      <c r="J2860" s="41"/>
      <c r="K2860" s="26" t="str">
        <f>_xlfn.IFNA(VLOOKUP(E2860,الاوردرات!$B$1:$C$600,2,0),"")</f>
        <v/>
      </c>
      <c r="L2860" s="52"/>
      <c r="N2860" s="21" t="str">
        <f t="shared" si="90"/>
        <v/>
      </c>
      <c r="O2860" s="22" t="str">
        <f>_xlfn.IFNA((VLOOKUP(F2860,help!$C$2:$F$12,4,0))*(N2860*24),"")</f>
        <v/>
      </c>
      <c r="AP2860" s="17">
        <f t="shared" si="91"/>
        <v>0</v>
      </c>
    </row>
    <row r="2861" spans="2:42" ht="33" x14ac:dyDescent="0.25">
      <c r="B2861" s="13">
        <f>COUNTIFS($E$3:E2861,'تقرير منتج تام'!$E$4)</f>
        <v>8</v>
      </c>
      <c r="C2861" s="37"/>
      <c r="D2861" s="37"/>
      <c r="E2861" s="37"/>
      <c r="F2861" s="39"/>
      <c r="G2861" s="40"/>
      <c r="H2861" s="40"/>
      <c r="I2861" s="41"/>
      <c r="J2861" s="41"/>
      <c r="K2861" s="26" t="str">
        <f>_xlfn.IFNA(VLOOKUP(E2861,الاوردرات!$B$1:$C$600,2,0),"")</f>
        <v/>
      </c>
      <c r="L2861" s="52"/>
      <c r="N2861" s="21" t="str">
        <f t="shared" si="90"/>
        <v/>
      </c>
      <c r="O2861" s="22" t="str">
        <f>_xlfn.IFNA((VLOOKUP(F2861,help!$C$2:$F$12,4,0))*(N2861*24),"")</f>
        <v/>
      </c>
      <c r="AP2861" s="17">
        <f t="shared" si="91"/>
        <v>0</v>
      </c>
    </row>
    <row r="2862" spans="2:42" ht="33" x14ac:dyDescent="0.25">
      <c r="B2862" s="13">
        <f>COUNTIFS($E$3:E2862,'تقرير منتج تام'!$E$4)</f>
        <v>8</v>
      </c>
      <c r="C2862" s="37"/>
      <c r="D2862" s="37"/>
      <c r="E2862" s="37"/>
      <c r="F2862" s="39"/>
      <c r="G2862" s="40"/>
      <c r="H2862" s="40"/>
      <c r="I2862" s="41"/>
      <c r="J2862" s="41"/>
      <c r="K2862" s="26" t="str">
        <f>_xlfn.IFNA(VLOOKUP(E2862,الاوردرات!$B$1:$C$600,2,0),"")</f>
        <v/>
      </c>
      <c r="L2862" s="52"/>
      <c r="N2862" s="21" t="str">
        <f t="shared" si="90"/>
        <v/>
      </c>
      <c r="O2862" s="22" t="str">
        <f>_xlfn.IFNA((VLOOKUP(F2862,help!$C$2:$F$12,4,0))*(N2862*24),"")</f>
        <v/>
      </c>
      <c r="AP2862" s="17">
        <f t="shared" si="91"/>
        <v>0</v>
      </c>
    </row>
    <row r="2863" spans="2:42" ht="33" x14ac:dyDescent="0.25">
      <c r="B2863" s="13">
        <f>COUNTIFS($E$3:E2863,'تقرير منتج تام'!$E$4)</f>
        <v>8</v>
      </c>
      <c r="C2863" s="37"/>
      <c r="D2863" s="37"/>
      <c r="E2863" s="37"/>
      <c r="F2863" s="39"/>
      <c r="G2863" s="40"/>
      <c r="H2863" s="40"/>
      <c r="I2863" s="41"/>
      <c r="J2863" s="41"/>
      <c r="K2863" s="26" t="str">
        <f>_xlfn.IFNA(VLOOKUP(E2863,الاوردرات!$B$1:$C$600,2,0),"")</f>
        <v/>
      </c>
      <c r="L2863" s="52"/>
      <c r="N2863" s="21" t="str">
        <f t="shared" si="90"/>
        <v/>
      </c>
      <c r="O2863" s="22" t="str">
        <f>_xlfn.IFNA((VLOOKUP(F2863,help!$C$2:$F$12,4,0))*(N2863*24),"")</f>
        <v/>
      </c>
      <c r="AP2863" s="17">
        <f t="shared" si="91"/>
        <v>0</v>
      </c>
    </row>
    <row r="2864" spans="2:42" ht="33" x14ac:dyDescent="0.25">
      <c r="B2864" s="13">
        <f>COUNTIFS($E$3:E2864,'تقرير منتج تام'!$E$4)</f>
        <v>8</v>
      </c>
      <c r="C2864" s="37"/>
      <c r="D2864" s="37"/>
      <c r="E2864" s="37"/>
      <c r="F2864" s="39"/>
      <c r="G2864" s="40"/>
      <c r="H2864" s="40"/>
      <c r="I2864" s="41"/>
      <c r="J2864" s="41"/>
      <c r="K2864" s="26" t="str">
        <f>_xlfn.IFNA(VLOOKUP(E2864,الاوردرات!$B$1:$C$600,2,0),"")</f>
        <v/>
      </c>
      <c r="L2864" s="52"/>
      <c r="N2864" s="21" t="str">
        <f t="shared" si="90"/>
        <v/>
      </c>
      <c r="O2864" s="22" t="str">
        <f>_xlfn.IFNA((VLOOKUP(F2864,help!$C$2:$F$12,4,0))*(N2864*24),"")</f>
        <v/>
      </c>
      <c r="AP2864" s="17">
        <f t="shared" si="91"/>
        <v>0</v>
      </c>
    </row>
    <row r="2865" spans="2:42" ht="33" x14ac:dyDescent="0.25">
      <c r="B2865" s="13">
        <f>COUNTIFS($E$3:E2865,'تقرير منتج تام'!$E$4)</f>
        <v>8</v>
      </c>
      <c r="C2865" s="37"/>
      <c r="D2865" s="37"/>
      <c r="E2865" s="37"/>
      <c r="F2865" s="39"/>
      <c r="G2865" s="40"/>
      <c r="H2865" s="40"/>
      <c r="I2865" s="41"/>
      <c r="J2865" s="41"/>
      <c r="K2865" s="26" t="str">
        <f>_xlfn.IFNA(VLOOKUP(E2865,الاوردرات!$B$1:$C$600,2,0),"")</f>
        <v/>
      </c>
      <c r="L2865" s="52"/>
      <c r="N2865" s="21" t="str">
        <f t="shared" si="90"/>
        <v/>
      </c>
      <c r="O2865" s="22" t="str">
        <f>_xlfn.IFNA((VLOOKUP(F2865,help!$C$2:$F$12,4,0))*(N2865*24),"")</f>
        <v/>
      </c>
      <c r="AP2865" s="17">
        <f t="shared" si="91"/>
        <v>0</v>
      </c>
    </row>
    <row r="2866" spans="2:42" ht="33" x14ac:dyDescent="0.25">
      <c r="B2866" s="13">
        <f>COUNTIFS($E$3:E2866,'تقرير منتج تام'!$E$4)</f>
        <v>8</v>
      </c>
      <c r="C2866" s="37"/>
      <c r="D2866" s="37"/>
      <c r="E2866" s="37"/>
      <c r="F2866" s="39"/>
      <c r="G2866" s="40"/>
      <c r="H2866" s="40"/>
      <c r="I2866" s="41"/>
      <c r="J2866" s="41"/>
      <c r="K2866" s="26" t="str">
        <f>_xlfn.IFNA(VLOOKUP(E2866,الاوردرات!$B$1:$C$600,2,0),"")</f>
        <v/>
      </c>
      <c r="L2866" s="52"/>
      <c r="N2866" s="21" t="str">
        <f t="shared" si="90"/>
        <v/>
      </c>
      <c r="O2866" s="22" t="str">
        <f>_xlfn.IFNA((VLOOKUP(F2866,help!$C$2:$F$12,4,0))*(N2866*24),"")</f>
        <v/>
      </c>
      <c r="AP2866" s="17">
        <f t="shared" si="91"/>
        <v>0</v>
      </c>
    </row>
    <row r="2867" spans="2:42" ht="33" x14ac:dyDescent="0.25">
      <c r="B2867" s="13">
        <f>COUNTIFS($E$3:E2867,'تقرير منتج تام'!$E$4)</f>
        <v>8</v>
      </c>
      <c r="C2867" s="37"/>
      <c r="D2867" s="37"/>
      <c r="E2867" s="37"/>
      <c r="F2867" s="39"/>
      <c r="G2867" s="40"/>
      <c r="H2867" s="40"/>
      <c r="I2867" s="41"/>
      <c r="J2867" s="41"/>
      <c r="K2867" s="26" t="str">
        <f>_xlfn.IFNA(VLOOKUP(E2867,الاوردرات!$B$1:$C$600,2,0),"")</f>
        <v/>
      </c>
      <c r="L2867" s="52"/>
      <c r="N2867" s="21" t="str">
        <f t="shared" si="90"/>
        <v/>
      </c>
      <c r="O2867" s="22" t="str">
        <f>_xlfn.IFNA((VLOOKUP(F2867,help!$C$2:$F$12,4,0))*(N2867*24),"")</f>
        <v/>
      </c>
      <c r="AP2867" s="17">
        <f t="shared" si="91"/>
        <v>0</v>
      </c>
    </row>
    <row r="2868" spans="2:42" ht="33" x14ac:dyDescent="0.25">
      <c r="B2868" s="13">
        <f>COUNTIFS($E$3:E2868,'تقرير منتج تام'!$E$4)</f>
        <v>8</v>
      </c>
      <c r="C2868" s="37"/>
      <c r="D2868" s="37"/>
      <c r="E2868" s="37"/>
      <c r="F2868" s="39"/>
      <c r="G2868" s="40"/>
      <c r="H2868" s="40"/>
      <c r="I2868" s="41"/>
      <c r="J2868" s="41"/>
      <c r="K2868" s="26" t="str">
        <f>_xlfn.IFNA(VLOOKUP(E2868,الاوردرات!$B$1:$C$600,2,0),"")</f>
        <v/>
      </c>
      <c r="L2868" s="52"/>
      <c r="N2868" s="21" t="str">
        <f t="shared" si="90"/>
        <v/>
      </c>
      <c r="O2868" s="22" t="str">
        <f>_xlfn.IFNA((VLOOKUP(F2868,help!$C$2:$F$12,4,0))*(N2868*24),"")</f>
        <v/>
      </c>
      <c r="AP2868" s="17">
        <f t="shared" si="91"/>
        <v>0</v>
      </c>
    </row>
    <row r="2869" spans="2:42" ht="33" x14ac:dyDescent="0.25">
      <c r="B2869" s="13">
        <f>COUNTIFS($E$3:E2869,'تقرير منتج تام'!$E$4)</f>
        <v>8</v>
      </c>
      <c r="C2869" s="37"/>
      <c r="D2869" s="37"/>
      <c r="E2869" s="37"/>
      <c r="F2869" s="39"/>
      <c r="G2869" s="40"/>
      <c r="H2869" s="40"/>
      <c r="I2869" s="41"/>
      <c r="J2869" s="41"/>
      <c r="K2869" s="26" t="str">
        <f>_xlfn.IFNA(VLOOKUP(E2869,الاوردرات!$B$1:$C$600,2,0),"")</f>
        <v/>
      </c>
      <c r="L2869" s="52"/>
      <c r="N2869" s="21" t="str">
        <f t="shared" si="90"/>
        <v/>
      </c>
      <c r="O2869" s="22" t="str">
        <f>_xlfn.IFNA((VLOOKUP(F2869,help!$C$2:$F$12,4,0))*(N2869*24),"")</f>
        <v/>
      </c>
      <c r="AP2869" s="17">
        <f t="shared" si="91"/>
        <v>0</v>
      </c>
    </row>
    <row r="2870" spans="2:42" ht="33" x14ac:dyDescent="0.25">
      <c r="B2870" s="13">
        <f>COUNTIFS($E$3:E2870,'تقرير منتج تام'!$E$4)</f>
        <v>8</v>
      </c>
      <c r="C2870" s="37"/>
      <c r="D2870" s="37"/>
      <c r="E2870" s="37"/>
      <c r="F2870" s="39"/>
      <c r="G2870" s="40"/>
      <c r="H2870" s="40"/>
      <c r="I2870" s="41"/>
      <c r="J2870" s="41"/>
      <c r="K2870" s="26" t="str">
        <f>_xlfn.IFNA(VLOOKUP(E2870,الاوردرات!$B$1:$C$600,2,0),"")</f>
        <v/>
      </c>
      <c r="L2870" s="52"/>
      <c r="N2870" s="21" t="str">
        <f t="shared" si="90"/>
        <v/>
      </c>
      <c r="O2870" s="22" t="str">
        <f>_xlfn.IFNA((VLOOKUP(F2870,help!$C$2:$F$12,4,0))*(N2870*24),"")</f>
        <v/>
      </c>
      <c r="AP2870" s="17">
        <f t="shared" si="91"/>
        <v>0</v>
      </c>
    </row>
    <row r="2871" spans="2:42" ht="33" x14ac:dyDescent="0.25">
      <c r="B2871" s="13">
        <f>COUNTIFS($E$3:E2871,'تقرير منتج تام'!$E$4)</f>
        <v>8</v>
      </c>
      <c r="C2871" s="37"/>
      <c r="D2871" s="37"/>
      <c r="E2871" s="37"/>
      <c r="F2871" s="39"/>
      <c r="G2871" s="40"/>
      <c r="H2871" s="40"/>
      <c r="I2871" s="41"/>
      <c r="J2871" s="41"/>
      <c r="K2871" s="26" t="str">
        <f>_xlfn.IFNA(VLOOKUP(E2871,الاوردرات!$B$1:$C$600,2,0),"")</f>
        <v/>
      </c>
      <c r="L2871" s="52"/>
      <c r="N2871" s="21" t="str">
        <f t="shared" ref="N2871:N2934" si="92">IF(I2871&lt;&gt;"",J2871-I2871,"")</f>
        <v/>
      </c>
      <c r="O2871" s="22" t="str">
        <f>_xlfn.IFNA((VLOOKUP(F2871,help!$C$2:$F$12,4,0))*(N2871*24),"")</f>
        <v/>
      </c>
      <c r="AP2871" s="17">
        <f t="shared" si="91"/>
        <v>0</v>
      </c>
    </row>
    <row r="2872" spans="2:42" ht="33" x14ac:dyDescent="0.25">
      <c r="B2872" s="13">
        <f>COUNTIFS($E$3:E2872,'تقرير منتج تام'!$E$4)</f>
        <v>8</v>
      </c>
      <c r="C2872" s="37"/>
      <c r="D2872" s="37"/>
      <c r="E2872" s="37"/>
      <c r="F2872" s="39"/>
      <c r="G2872" s="40"/>
      <c r="H2872" s="40"/>
      <c r="I2872" s="41"/>
      <c r="J2872" s="41"/>
      <c r="K2872" s="26" t="str">
        <f>_xlfn.IFNA(VLOOKUP(E2872,الاوردرات!$B$1:$C$600,2,0),"")</f>
        <v/>
      </c>
      <c r="L2872" s="52"/>
      <c r="N2872" s="21" t="str">
        <f t="shared" si="92"/>
        <v/>
      </c>
      <c r="O2872" s="22" t="str">
        <f>_xlfn.IFNA((VLOOKUP(F2872,help!$C$2:$F$12,4,0))*(N2872*24),"")</f>
        <v/>
      </c>
      <c r="AP2872" s="17">
        <f t="shared" si="91"/>
        <v>0</v>
      </c>
    </row>
    <row r="2873" spans="2:42" ht="33" x14ac:dyDescent="0.25">
      <c r="B2873" s="13">
        <f>COUNTIFS($E$3:E2873,'تقرير منتج تام'!$E$4)</f>
        <v>8</v>
      </c>
      <c r="C2873" s="37"/>
      <c r="D2873" s="37"/>
      <c r="E2873" s="37"/>
      <c r="F2873" s="39"/>
      <c r="G2873" s="40"/>
      <c r="H2873" s="40"/>
      <c r="I2873" s="41"/>
      <c r="J2873" s="41"/>
      <c r="K2873" s="26" t="str">
        <f>_xlfn.IFNA(VLOOKUP(E2873,الاوردرات!$B$1:$C$600,2,0),"")</f>
        <v/>
      </c>
      <c r="L2873" s="52"/>
      <c r="N2873" s="21" t="str">
        <f t="shared" si="92"/>
        <v/>
      </c>
      <c r="O2873" s="22" t="str">
        <f>_xlfn.IFNA((VLOOKUP(F2873,help!$C$2:$F$12,4,0))*(N2873*24),"")</f>
        <v/>
      </c>
      <c r="AP2873" s="17">
        <f t="shared" si="91"/>
        <v>0</v>
      </c>
    </row>
    <row r="2874" spans="2:42" ht="33" x14ac:dyDescent="0.25">
      <c r="B2874" s="13">
        <f>COUNTIFS($E$3:E2874,'تقرير منتج تام'!$E$4)</f>
        <v>8</v>
      </c>
      <c r="C2874" s="37"/>
      <c r="D2874" s="37"/>
      <c r="E2874" s="37"/>
      <c r="F2874" s="39"/>
      <c r="G2874" s="40"/>
      <c r="H2874" s="40"/>
      <c r="I2874" s="41"/>
      <c r="J2874" s="41"/>
      <c r="K2874" s="26" t="str">
        <f>_xlfn.IFNA(VLOOKUP(E2874,الاوردرات!$B$1:$C$600,2,0),"")</f>
        <v/>
      </c>
      <c r="L2874" s="52"/>
      <c r="N2874" s="21" t="str">
        <f t="shared" si="92"/>
        <v/>
      </c>
      <c r="O2874" s="22" t="str">
        <f>_xlfn.IFNA((VLOOKUP(F2874,help!$C$2:$F$12,4,0))*(N2874*24),"")</f>
        <v/>
      </c>
      <c r="AP2874" s="17">
        <f t="shared" si="91"/>
        <v>0</v>
      </c>
    </row>
    <row r="2875" spans="2:42" ht="33" x14ac:dyDescent="0.25">
      <c r="B2875" s="13">
        <f>COUNTIFS($E$3:E2875,'تقرير منتج تام'!$E$4)</f>
        <v>8</v>
      </c>
      <c r="C2875" s="37"/>
      <c r="D2875" s="37"/>
      <c r="E2875" s="37"/>
      <c r="F2875" s="39"/>
      <c r="G2875" s="40"/>
      <c r="H2875" s="40"/>
      <c r="I2875" s="41"/>
      <c r="J2875" s="41"/>
      <c r="K2875" s="26" t="str">
        <f>_xlfn.IFNA(VLOOKUP(E2875,الاوردرات!$B$1:$C$600,2,0),"")</f>
        <v/>
      </c>
      <c r="L2875" s="52"/>
      <c r="N2875" s="21" t="str">
        <f t="shared" si="92"/>
        <v/>
      </c>
      <c r="O2875" s="22" t="str">
        <f>_xlfn.IFNA((VLOOKUP(F2875,help!$C$2:$F$12,4,0))*(N2875*24),"")</f>
        <v/>
      </c>
      <c r="AP2875" s="17">
        <f t="shared" si="91"/>
        <v>0</v>
      </c>
    </row>
    <row r="2876" spans="2:42" ht="33" x14ac:dyDescent="0.25">
      <c r="B2876" s="13">
        <f>COUNTIFS($E$3:E2876,'تقرير منتج تام'!$E$4)</f>
        <v>8</v>
      </c>
      <c r="C2876" s="37"/>
      <c r="D2876" s="37"/>
      <c r="E2876" s="37"/>
      <c r="F2876" s="39"/>
      <c r="G2876" s="40"/>
      <c r="H2876" s="40"/>
      <c r="I2876" s="41"/>
      <c r="J2876" s="41"/>
      <c r="K2876" s="26" t="str">
        <f>_xlfn.IFNA(VLOOKUP(E2876,الاوردرات!$B$1:$C$600,2,0),"")</f>
        <v/>
      </c>
      <c r="L2876" s="52"/>
      <c r="N2876" s="21" t="str">
        <f t="shared" si="92"/>
        <v/>
      </c>
      <c r="O2876" s="22" t="str">
        <f>_xlfn.IFNA((VLOOKUP(F2876,help!$C$2:$F$12,4,0))*(N2876*24),"")</f>
        <v/>
      </c>
      <c r="AP2876" s="17">
        <f t="shared" si="91"/>
        <v>0</v>
      </c>
    </row>
    <row r="2877" spans="2:42" ht="33" x14ac:dyDescent="0.25">
      <c r="B2877" s="13">
        <f>COUNTIFS($E$3:E2877,'تقرير منتج تام'!$E$4)</f>
        <v>8</v>
      </c>
      <c r="C2877" s="37"/>
      <c r="D2877" s="37"/>
      <c r="E2877" s="37"/>
      <c r="F2877" s="39"/>
      <c r="G2877" s="40"/>
      <c r="H2877" s="40"/>
      <c r="I2877" s="41"/>
      <c r="J2877" s="41"/>
      <c r="K2877" s="26" t="str">
        <f>_xlfn.IFNA(VLOOKUP(E2877,الاوردرات!$B$1:$C$600,2,0),"")</f>
        <v/>
      </c>
      <c r="L2877" s="52"/>
      <c r="N2877" s="21" t="str">
        <f t="shared" si="92"/>
        <v/>
      </c>
      <c r="O2877" s="22" t="str">
        <f>_xlfn.IFNA((VLOOKUP(F2877,help!$C$2:$F$12,4,0))*(N2877*24),"")</f>
        <v/>
      </c>
      <c r="AP2877" s="17">
        <f t="shared" si="91"/>
        <v>0</v>
      </c>
    </row>
    <row r="2878" spans="2:42" ht="33" x14ac:dyDescent="0.25">
      <c r="B2878" s="13">
        <f>COUNTIFS($E$3:E2878,'تقرير منتج تام'!$E$4)</f>
        <v>8</v>
      </c>
      <c r="C2878" s="37"/>
      <c r="D2878" s="37"/>
      <c r="E2878" s="37"/>
      <c r="F2878" s="39"/>
      <c r="G2878" s="40"/>
      <c r="H2878" s="40"/>
      <c r="I2878" s="41"/>
      <c r="J2878" s="41"/>
      <c r="K2878" s="26" t="str">
        <f>_xlfn.IFNA(VLOOKUP(E2878,الاوردرات!$B$1:$C$600,2,0),"")</f>
        <v/>
      </c>
      <c r="L2878" s="52"/>
      <c r="N2878" s="21" t="str">
        <f t="shared" si="92"/>
        <v/>
      </c>
      <c r="O2878" s="22" t="str">
        <f>_xlfn.IFNA((VLOOKUP(F2878,help!$C$2:$F$12,4,0))*(N2878*24),"")</f>
        <v/>
      </c>
      <c r="AP2878" s="17">
        <f t="shared" si="91"/>
        <v>0</v>
      </c>
    </row>
    <row r="2879" spans="2:42" ht="33" x14ac:dyDescent="0.25">
      <c r="B2879" s="13">
        <f>COUNTIFS($E$3:E2879,'تقرير منتج تام'!$E$4)</f>
        <v>8</v>
      </c>
      <c r="C2879" s="37"/>
      <c r="D2879" s="37"/>
      <c r="E2879" s="37"/>
      <c r="F2879" s="39"/>
      <c r="G2879" s="40"/>
      <c r="H2879" s="40"/>
      <c r="I2879" s="41"/>
      <c r="J2879" s="41"/>
      <c r="K2879" s="26" t="str">
        <f>_xlfn.IFNA(VLOOKUP(E2879,الاوردرات!$B$1:$C$600,2,0),"")</f>
        <v/>
      </c>
      <c r="L2879" s="52"/>
      <c r="N2879" s="21" t="str">
        <f t="shared" si="92"/>
        <v/>
      </c>
      <c r="O2879" s="22" t="str">
        <f>_xlfn.IFNA((VLOOKUP(F2879,help!$C$2:$F$12,4,0))*(N2879*24),"")</f>
        <v/>
      </c>
      <c r="AP2879" s="17">
        <f t="shared" si="91"/>
        <v>0</v>
      </c>
    </row>
    <row r="2880" spans="2:42" ht="33" x14ac:dyDescent="0.25">
      <c r="B2880" s="13">
        <f>COUNTIFS($E$3:E2880,'تقرير منتج تام'!$E$4)</f>
        <v>8</v>
      </c>
      <c r="C2880" s="37"/>
      <c r="D2880" s="37"/>
      <c r="E2880" s="37"/>
      <c r="F2880" s="39"/>
      <c r="G2880" s="40"/>
      <c r="H2880" s="40"/>
      <c r="I2880" s="41"/>
      <c r="J2880" s="41"/>
      <c r="K2880" s="26" t="str">
        <f>_xlfn.IFNA(VLOOKUP(E2880,الاوردرات!$B$1:$C$600,2,0),"")</f>
        <v/>
      </c>
      <c r="L2880" s="52"/>
      <c r="N2880" s="21" t="str">
        <f t="shared" si="92"/>
        <v/>
      </c>
      <c r="O2880" s="22" t="str">
        <f>_xlfn.IFNA((VLOOKUP(F2880,help!$C$2:$F$12,4,0))*(N2880*24),"")</f>
        <v/>
      </c>
      <c r="AP2880" s="17">
        <f t="shared" si="91"/>
        <v>0</v>
      </c>
    </row>
    <row r="2881" spans="2:42" ht="33" x14ac:dyDescent="0.25">
      <c r="B2881" s="13">
        <f>COUNTIFS($E$3:E2881,'تقرير منتج تام'!$E$4)</f>
        <v>8</v>
      </c>
      <c r="C2881" s="37"/>
      <c r="D2881" s="37"/>
      <c r="E2881" s="37"/>
      <c r="F2881" s="39"/>
      <c r="G2881" s="40"/>
      <c r="H2881" s="40"/>
      <c r="I2881" s="41"/>
      <c r="J2881" s="41"/>
      <c r="K2881" s="26" t="str">
        <f>_xlfn.IFNA(VLOOKUP(E2881,الاوردرات!$B$1:$C$600,2,0),"")</f>
        <v/>
      </c>
      <c r="L2881" s="52"/>
      <c r="N2881" s="21" t="str">
        <f t="shared" si="92"/>
        <v/>
      </c>
      <c r="O2881" s="22" t="str">
        <f>_xlfn.IFNA((VLOOKUP(F2881,help!$C$2:$F$12,4,0))*(N2881*24),"")</f>
        <v/>
      </c>
      <c r="AP2881" s="17">
        <f t="shared" si="91"/>
        <v>0</v>
      </c>
    </row>
    <row r="2882" spans="2:42" ht="33" x14ac:dyDescent="0.25">
      <c r="B2882" s="13">
        <f>COUNTIFS($E$3:E2882,'تقرير منتج تام'!$E$4)</f>
        <v>8</v>
      </c>
      <c r="C2882" s="37"/>
      <c r="D2882" s="37"/>
      <c r="E2882" s="37"/>
      <c r="F2882" s="39"/>
      <c r="G2882" s="40"/>
      <c r="H2882" s="40"/>
      <c r="I2882" s="41"/>
      <c r="J2882" s="41"/>
      <c r="K2882" s="26" t="str">
        <f>_xlfn.IFNA(VLOOKUP(E2882,الاوردرات!$B$1:$C$600,2,0),"")</f>
        <v/>
      </c>
      <c r="L2882" s="52"/>
      <c r="N2882" s="21" t="str">
        <f t="shared" si="92"/>
        <v/>
      </c>
      <c r="O2882" s="22" t="str">
        <f>_xlfn.IFNA((VLOOKUP(F2882,help!$C$2:$F$12,4,0))*(N2882*24),"")</f>
        <v/>
      </c>
      <c r="AP2882" s="17">
        <f t="shared" si="91"/>
        <v>0</v>
      </c>
    </row>
    <row r="2883" spans="2:42" ht="33" x14ac:dyDescent="0.25">
      <c r="B2883" s="13">
        <f>COUNTIFS($E$3:E2883,'تقرير منتج تام'!$E$4)</f>
        <v>8</v>
      </c>
      <c r="C2883" s="37"/>
      <c r="D2883" s="37"/>
      <c r="E2883" s="37"/>
      <c r="F2883" s="39"/>
      <c r="G2883" s="40"/>
      <c r="H2883" s="40"/>
      <c r="I2883" s="41"/>
      <c r="J2883" s="41"/>
      <c r="K2883" s="26" t="str">
        <f>_xlfn.IFNA(VLOOKUP(E2883,الاوردرات!$B$1:$C$600,2,0),"")</f>
        <v/>
      </c>
      <c r="L2883" s="52"/>
      <c r="N2883" s="21" t="str">
        <f t="shared" si="92"/>
        <v/>
      </c>
      <c r="O2883" s="22" t="str">
        <f>_xlfn.IFNA((VLOOKUP(F2883,help!$C$2:$F$12,4,0))*(N2883*24),"")</f>
        <v/>
      </c>
      <c r="AP2883" s="17">
        <f t="shared" si="91"/>
        <v>0</v>
      </c>
    </row>
    <row r="2884" spans="2:42" ht="33" x14ac:dyDescent="0.25">
      <c r="B2884" s="13">
        <f>COUNTIFS($E$3:E2884,'تقرير منتج تام'!$E$4)</f>
        <v>8</v>
      </c>
      <c r="C2884" s="37"/>
      <c r="D2884" s="37"/>
      <c r="E2884" s="37"/>
      <c r="F2884" s="39"/>
      <c r="G2884" s="40"/>
      <c r="H2884" s="40"/>
      <c r="I2884" s="41"/>
      <c r="J2884" s="41"/>
      <c r="K2884" s="26" t="str">
        <f>_xlfn.IFNA(VLOOKUP(E2884,الاوردرات!$B$1:$C$600,2,0),"")</f>
        <v/>
      </c>
      <c r="L2884" s="52"/>
      <c r="N2884" s="21" t="str">
        <f t="shared" si="92"/>
        <v/>
      </c>
      <c r="O2884" s="22" t="str">
        <f>_xlfn.IFNA((VLOOKUP(F2884,help!$C$2:$F$12,4,0))*(N2884*24),"")</f>
        <v/>
      </c>
      <c r="AP2884" s="17">
        <f t="shared" si="91"/>
        <v>0</v>
      </c>
    </row>
    <row r="2885" spans="2:42" ht="33" x14ac:dyDescent="0.25">
      <c r="B2885" s="13">
        <f>COUNTIFS($E$3:E2885,'تقرير منتج تام'!$E$4)</f>
        <v>8</v>
      </c>
      <c r="C2885" s="37"/>
      <c r="D2885" s="37"/>
      <c r="E2885" s="37"/>
      <c r="F2885" s="39"/>
      <c r="G2885" s="40"/>
      <c r="H2885" s="40"/>
      <c r="I2885" s="41"/>
      <c r="J2885" s="41"/>
      <c r="K2885" s="26" t="str">
        <f>_xlfn.IFNA(VLOOKUP(E2885,الاوردرات!$B$1:$C$600,2,0),"")</f>
        <v/>
      </c>
      <c r="L2885" s="52"/>
      <c r="N2885" s="21" t="str">
        <f t="shared" si="92"/>
        <v/>
      </c>
      <c r="O2885" s="22" t="str">
        <f>_xlfn.IFNA((VLOOKUP(F2885,help!$C$2:$F$12,4,0))*(N2885*24),"")</f>
        <v/>
      </c>
      <c r="AP2885" s="17">
        <f t="shared" si="91"/>
        <v>0</v>
      </c>
    </row>
    <row r="2886" spans="2:42" ht="33" x14ac:dyDescent="0.25">
      <c r="B2886" s="13">
        <f>COUNTIFS($E$3:E2886,'تقرير منتج تام'!$E$4)</f>
        <v>8</v>
      </c>
      <c r="C2886" s="37"/>
      <c r="D2886" s="37"/>
      <c r="E2886" s="37"/>
      <c r="F2886" s="39"/>
      <c r="G2886" s="40"/>
      <c r="H2886" s="40"/>
      <c r="I2886" s="41"/>
      <c r="J2886" s="41"/>
      <c r="K2886" s="26" t="str">
        <f>_xlfn.IFNA(VLOOKUP(E2886,الاوردرات!$B$1:$C$600,2,0),"")</f>
        <v/>
      </c>
      <c r="L2886" s="52"/>
      <c r="N2886" s="21" t="str">
        <f t="shared" si="92"/>
        <v/>
      </c>
      <c r="O2886" s="22" t="str">
        <f>_xlfn.IFNA((VLOOKUP(F2886,help!$C$2:$F$12,4,0))*(N2886*24),"")</f>
        <v/>
      </c>
      <c r="AP2886" s="17">
        <f t="shared" si="91"/>
        <v>0</v>
      </c>
    </row>
    <row r="2887" spans="2:42" ht="33" x14ac:dyDescent="0.25">
      <c r="B2887" s="13">
        <f>COUNTIFS($E$3:E2887,'تقرير منتج تام'!$E$4)</f>
        <v>8</v>
      </c>
      <c r="C2887" s="37"/>
      <c r="D2887" s="37"/>
      <c r="E2887" s="37"/>
      <c r="F2887" s="39"/>
      <c r="G2887" s="40"/>
      <c r="H2887" s="40"/>
      <c r="I2887" s="41"/>
      <c r="J2887" s="41"/>
      <c r="K2887" s="26" t="str">
        <f>_xlfn.IFNA(VLOOKUP(E2887,الاوردرات!$B$1:$C$600,2,0),"")</f>
        <v/>
      </c>
      <c r="L2887" s="52"/>
      <c r="N2887" s="21" t="str">
        <f t="shared" si="92"/>
        <v/>
      </c>
      <c r="O2887" s="22" t="str">
        <f>_xlfn.IFNA((VLOOKUP(F2887,help!$C$2:$F$12,4,0))*(N2887*24),"")</f>
        <v/>
      </c>
      <c r="AP2887" s="17">
        <f t="shared" si="91"/>
        <v>0</v>
      </c>
    </row>
    <row r="2888" spans="2:42" ht="33" x14ac:dyDescent="0.25">
      <c r="B2888" s="13">
        <f>COUNTIFS($E$3:E2888,'تقرير منتج تام'!$E$4)</f>
        <v>8</v>
      </c>
      <c r="C2888" s="37"/>
      <c r="D2888" s="37"/>
      <c r="E2888" s="37"/>
      <c r="F2888" s="39"/>
      <c r="G2888" s="40"/>
      <c r="H2888" s="40"/>
      <c r="I2888" s="41"/>
      <c r="J2888" s="41"/>
      <c r="K2888" s="26" t="str">
        <f>_xlfn.IFNA(VLOOKUP(E2888,الاوردرات!$B$1:$C$600,2,0),"")</f>
        <v/>
      </c>
      <c r="L2888" s="52"/>
      <c r="N2888" s="21" t="str">
        <f t="shared" si="92"/>
        <v/>
      </c>
      <c r="O2888" s="22" t="str">
        <f>_xlfn.IFNA((VLOOKUP(F2888,help!$C$2:$F$12,4,0))*(N2888*24),"")</f>
        <v/>
      </c>
      <c r="AP2888" s="17">
        <f t="shared" si="91"/>
        <v>0</v>
      </c>
    </row>
    <row r="2889" spans="2:42" ht="33" x14ac:dyDescent="0.25">
      <c r="B2889" s="13">
        <f>COUNTIFS($E$3:E2889,'تقرير منتج تام'!$E$4)</f>
        <v>8</v>
      </c>
      <c r="C2889" s="37"/>
      <c r="D2889" s="37"/>
      <c r="E2889" s="37"/>
      <c r="F2889" s="39"/>
      <c r="G2889" s="40"/>
      <c r="H2889" s="40"/>
      <c r="I2889" s="41"/>
      <c r="J2889" s="41"/>
      <c r="K2889" s="26" t="str">
        <f>_xlfn.IFNA(VLOOKUP(E2889,الاوردرات!$B$1:$C$600,2,0),"")</f>
        <v/>
      </c>
      <c r="L2889" s="52"/>
      <c r="N2889" s="21" t="str">
        <f t="shared" si="92"/>
        <v/>
      </c>
      <c r="O2889" s="22" t="str">
        <f>_xlfn.IFNA((VLOOKUP(F2889,help!$C$2:$F$12,4,0))*(N2889*24),"")</f>
        <v/>
      </c>
      <c r="AP2889" s="17">
        <f t="shared" si="91"/>
        <v>0</v>
      </c>
    </row>
    <row r="2890" spans="2:42" ht="33" x14ac:dyDescent="0.25">
      <c r="B2890" s="13">
        <f>COUNTIFS($E$3:E2890,'تقرير منتج تام'!$E$4)</f>
        <v>8</v>
      </c>
      <c r="C2890" s="37"/>
      <c r="D2890" s="37"/>
      <c r="E2890" s="37"/>
      <c r="F2890" s="39"/>
      <c r="G2890" s="40"/>
      <c r="H2890" s="40"/>
      <c r="I2890" s="41"/>
      <c r="J2890" s="41"/>
      <c r="K2890" s="26" t="str">
        <f>_xlfn.IFNA(VLOOKUP(E2890,الاوردرات!$B$1:$C$600,2,0),"")</f>
        <v/>
      </c>
      <c r="L2890" s="52"/>
      <c r="N2890" s="21" t="str">
        <f t="shared" si="92"/>
        <v/>
      </c>
      <c r="O2890" s="22" t="str">
        <f>_xlfn.IFNA((VLOOKUP(F2890,help!$C$2:$F$12,4,0))*(N2890*24),"")</f>
        <v/>
      </c>
      <c r="AP2890" s="17">
        <f t="shared" ref="AP2890:AP2953" si="93">D2890</f>
        <v>0</v>
      </c>
    </row>
    <row r="2891" spans="2:42" ht="33" x14ac:dyDescent="0.25">
      <c r="B2891" s="13">
        <f>COUNTIFS($E$3:E2891,'تقرير منتج تام'!$E$4)</f>
        <v>8</v>
      </c>
      <c r="C2891" s="37"/>
      <c r="D2891" s="37"/>
      <c r="E2891" s="37"/>
      <c r="F2891" s="39"/>
      <c r="G2891" s="40"/>
      <c r="H2891" s="40"/>
      <c r="I2891" s="41"/>
      <c r="J2891" s="41"/>
      <c r="K2891" s="26" t="str">
        <f>_xlfn.IFNA(VLOOKUP(E2891,الاوردرات!$B$1:$C$600,2,0),"")</f>
        <v/>
      </c>
      <c r="L2891" s="52"/>
      <c r="N2891" s="21" t="str">
        <f t="shared" si="92"/>
        <v/>
      </c>
      <c r="O2891" s="22" t="str">
        <f>_xlfn.IFNA((VLOOKUP(F2891,help!$C$2:$F$12,4,0))*(N2891*24),"")</f>
        <v/>
      </c>
      <c r="AP2891" s="17">
        <f t="shared" si="93"/>
        <v>0</v>
      </c>
    </row>
    <row r="2892" spans="2:42" ht="33" x14ac:dyDescent="0.25">
      <c r="B2892" s="13">
        <f>COUNTIFS($E$3:E2892,'تقرير منتج تام'!$E$4)</f>
        <v>8</v>
      </c>
      <c r="C2892" s="37"/>
      <c r="D2892" s="37"/>
      <c r="E2892" s="37"/>
      <c r="F2892" s="39"/>
      <c r="G2892" s="40"/>
      <c r="H2892" s="40"/>
      <c r="I2892" s="41"/>
      <c r="J2892" s="41"/>
      <c r="K2892" s="26" t="str">
        <f>_xlfn.IFNA(VLOOKUP(E2892,الاوردرات!$B$1:$C$600,2,0),"")</f>
        <v/>
      </c>
      <c r="L2892" s="52"/>
      <c r="N2892" s="21" t="str">
        <f t="shared" si="92"/>
        <v/>
      </c>
      <c r="O2892" s="22" t="str">
        <f>_xlfn.IFNA((VLOOKUP(F2892,help!$C$2:$F$12,4,0))*(N2892*24),"")</f>
        <v/>
      </c>
      <c r="AP2892" s="17">
        <f t="shared" si="93"/>
        <v>0</v>
      </c>
    </row>
    <row r="2893" spans="2:42" ht="33" x14ac:dyDescent="0.25">
      <c r="B2893" s="13">
        <f>COUNTIFS($E$3:E2893,'تقرير منتج تام'!$E$4)</f>
        <v>8</v>
      </c>
      <c r="C2893" s="37"/>
      <c r="D2893" s="37"/>
      <c r="E2893" s="37"/>
      <c r="F2893" s="39"/>
      <c r="G2893" s="40"/>
      <c r="H2893" s="40"/>
      <c r="I2893" s="41"/>
      <c r="J2893" s="41"/>
      <c r="K2893" s="26" t="str">
        <f>_xlfn.IFNA(VLOOKUP(E2893,الاوردرات!$B$1:$C$600,2,0),"")</f>
        <v/>
      </c>
      <c r="L2893" s="52"/>
      <c r="N2893" s="21" t="str">
        <f t="shared" si="92"/>
        <v/>
      </c>
      <c r="O2893" s="22" t="str">
        <f>_xlfn.IFNA((VLOOKUP(F2893,help!$C$2:$F$12,4,0))*(N2893*24),"")</f>
        <v/>
      </c>
      <c r="AP2893" s="17">
        <f t="shared" si="93"/>
        <v>0</v>
      </c>
    </row>
    <row r="2894" spans="2:42" ht="33" x14ac:dyDescent="0.25">
      <c r="B2894" s="13">
        <f>COUNTIFS($E$3:E2894,'تقرير منتج تام'!$E$4)</f>
        <v>8</v>
      </c>
      <c r="C2894" s="37"/>
      <c r="D2894" s="37"/>
      <c r="E2894" s="37"/>
      <c r="F2894" s="39"/>
      <c r="G2894" s="40"/>
      <c r="H2894" s="40"/>
      <c r="I2894" s="41"/>
      <c r="J2894" s="41"/>
      <c r="K2894" s="26" t="str">
        <f>_xlfn.IFNA(VLOOKUP(E2894,الاوردرات!$B$1:$C$600,2,0),"")</f>
        <v/>
      </c>
      <c r="L2894" s="52"/>
      <c r="N2894" s="21" t="str">
        <f t="shared" si="92"/>
        <v/>
      </c>
      <c r="O2894" s="22" t="str">
        <f>_xlfn.IFNA((VLOOKUP(F2894,help!$C$2:$F$12,4,0))*(N2894*24),"")</f>
        <v/>
      </c>
      <c r="AP2894" s="17">
        <f t="shared" si="93"/>
        <v>0</v>
      </c>
    </row>
    <row r="2895" spans="2:42" ht="33" x14ac:dyDescent="0.25">
      <c r="B2895" s="13">
        <f>COUNTIFS($E$3:E2895,'تقرير منتج تام'!$E$4)</f>
        <v>8</v>
      </c>
      <c r="C2895" s="37"/>
      <c r="D2895" s="37"/>
      <c r="E2895" s="37"/>
      <c r="F2895" s="39"/>
      <c r="G2895" s="40"/>
      <c r="H2895" s="40"/>
      <c r="I2895" s="41"/>
      <c r="J2895" s="41"/>
      <c r="K2895" s="26" t="str">
        <f>_xlfn.IFNA(VLOOKUP(E2895,الاوردرات!$B$1:$C$600,2,0),"")</f>
        <v/>
      </c>
      <c r="L2895" s="52"/>
      <c r="N2895" s="21" t="str">
        <f t="shared" si="92"/>
        <v/>
      </c>
      <c r="O2895" s="22" t="str">
        <f>_xlfn.IFNA((VLOOKUP(F2895,help!$C$2:$F$12,4,0))*(N2895*24),"")</f>
        <v/>
      </c>
      <c r="AP2895" s="17">
        <f t="shared" si="93"/>
        <v>0</v>
      </c>
    </row>
    <row r="2896" spans="2:42" ht="33" x14ac:dyDescent="0.25">
      <c r="B2896" s="13">
        <f>COUNTIFS($E$3:E2896,'تقرير منتج تام'!$E$4)</f>
        <v>8</v>
      </c>
      <c r="C2896" s="37"/>
      <c r="D2896" s="37"/>
      <c r="E2896" s="37"/>
      <c r="F2896" s="39"/>
      <c r="G2896" s="40"/>
      <c r="H2896" s="40"/>
      <c r="I2896" s="41"/>
      <c r="J2896" s="41"/>
      <c r="K2896" s="26" t="str">
        <f>_xlfn.IFNA(VLOOKUP(E2896,الاوردرات!$B$1:$C$600,2,0),"")</f>
        <v/>
      </c>
      <c r="L2896" s="52"/>
      <c r="N2896" s="21" t="str">
        <f t="shared" si="92"/>
        <v/>
      </c>
      <c r="O2896" s="22" t="str">
        <f>_xlfn.IFNA((VLOOKUP(F2896,help!$C$2:$F$12,4,0))*(N2896*24),"")</f>
        <v/>
      </c>
      <c r="AP2896" s="17">
        <f t="shared" si="93"/>
        <v>0</v>
      </c>
    </row>
    <row r="2897" spans="2:42" ht="33" x14ac:dyDescent="0.25">
      <c r="B2897" s="13">
        <f>COUNTIFS($E$3:E2897,'تقرير منتج تام'!$E$4)</f>
        <v>8</v>
      </c>
      <c r="C2897" s="37"/>
      <c r="D2897" s="37"/>
      <c r="E2897" s="37"/>
      <c r="F2897" s="39"/>
      <c r="G2897" s="40"/>
      <c r="H2897" s="40"/>
      <c r="I2897" s="41"/>
      <c r="J2897" s="41"/>
      <c r="K2897" s="26" t="str">
        <f>_xlfn.IFNA(VLOOKUP(E2897,الاوردرات!$B$1:$C$600,2,0),"")</f>
        <v/>
      </c>
      <c r="L2897" s="52"/>
      <c r="N2897" s="21" t="str">
        <f t="shared" si="92"/>
        <v/>
      </c>
      <c r="O2897" s="22" t="str">
        <f>_xlfn.IFNA((VLOOKUP(F2897,help!$C$2:$F$12,4,0))*(N2897*24),"")</f>
        <v/>
      </c>
      <c r="AP2897" s="17">
        <f t="shared" si="93"/>
        <v>0</v>
      </c>
    </row>
    <row r="2898" spans="2:42" ht="33" x14ac:dyDescent="0.25">
      <c r="B2898" s="13">
        <f>COUNTIFS($E$3:E2898,'تقرير منتج تام'!$E$4)</f>
        <v>8</v>
      </c>
      <c r="C2898" s="37"/>
      <c r="D2898" s="37"/>
      <c r="E2898" s="37"/>
      <c r="F2898" s="39"/>
      <c r="G2898" s="40"/>
      <c r="H2898" s="40"/>
      <c r="I2898" s="41"/>
      <c r="J2898" s="41"/>
      <c r="K2898" s="26" t="str">
        <f>_xlfn.IFNA(VLOOKUP(E2898,الاوردرات!$B$1:$C$600,2,0),"")</f>
        <v/>
      </c>
      <c r="L2898" s="52"/>
      <c r="N2898" s="21" t="str">
        <f t="shared" si="92"/>
        <v/>
      </c>
      <c r="O2898" s="22" t="str">
        <f>_xlfn.IFNA((VLOOKUP(F2898,help!$C$2:$F$12,4,0))*(N2898*24),"")</f>
        <v/>
      </c>
      <c r="AP2898" s="17">
        <f t="shared" si="93"/>
        <v>0</v>
      </c>
    </row>
    <row r="2899" spans="2:42" ht="33" x14ac:dyDescent="0.25">
      <c r="B2899" s="13">
        <f>COUNTIFS($E$3:E2899,'تقرير منتج تام'!$E$4)</f>
        <v>8</v>
      </c>
      <c r="C2899" s="37"/>
      <c r="D2899" s="37"/>
      <c r="E2899" s="37"/>
      <c r="F2899" s="39"/>
      <c r="G2899" s="40"/>
      <c r="H2899" s="40"/>
      <c r="I2899" s="41"/>
      <c r="J2899" s="41"/>
      <c r="K2899" s="26" t="str">
        <f>_xlfn.IFNA(VLOOKUP(E2899,الاوردرات!$B$1:$C$600,2,0),"")</f>
        <v/>
      </c>
      <c r="L2899" s="52"/>
      <c r="N2899" s="21" t="str">
        <f t="shared" si="92"/>
        <v/>
      </c>
      <c r="O2899" s="22" t="str">
        <f>_xlfn.IFNA((VLOOKUP(F2899,help!$C$2:$F$12,4,0))*(N2899*24),"")</f>
        <v/>
      </c>
      <c r="AP2899" s="17">
        <f t="shared" si="93"/>
        <v>0</v>
      </c>
    </row>
    <row r="2900" spans="2:42" ht="33" x14ac:dyDescent="0.25">
      <c r="B2900" s="13">
        <f>COUNTIFS($E$3:E2900,'تقرير منتج تام'!$E$4)</f>
        <v>8</v>
      </c>
      <c r="C2900" s="37"/>
      <c r="D2900" s="37"/>
      <c r="E2900" s="37"/>
      <c r="F2900" s="39"/>
      <c r="G2900" s="40"/>
      <c r="H2900" s="40"/>
      <c r="I2900" s="41"/>
      <c r="J2900" s="41"/>
      <c r="K2900" s="26" t="str">
        <f>_xlfn.IFNA(VLOOKUP(E2900,الاوردرات!$B$1:$C$600,2,0),"")</f>
        <v/>
      </c>
      <c r="L2900" s="52"/>
      <c r="N2900" s="21" t="str">
        <f t="shared" si="92"/>
        <v/>
      </c>
      <c r="O2900" s="22" t="str">
        <f>_xlfn.IFNA((VLOOKUP(F2900,help!$C$2:$F$12,4,0))*(N2900*24),"")</f>
        <v/>
      </c>
      <c r="AP2900" s="17">
        <f t="shared" si="93"/>
        <v>0</v>
      </c>
    </row>
    <row r="2901" spans="2:42" ht="33" x14ac:dyDescent="0.25">
      <c r="B2901" s="13">
        <f>COUNTIFS($E$3:E2901,'تقرير منتج تام'!$E$4)</f>
        <v>8</v>
      </c>
      <c r="C2901" s="37"/>
      <c r="D2901" s="37"/>
      <c r="E2901" s="37"/>
      <c r="F2901" s="39"/>
      <c r="G2901" s="40"/>
      <c r="H2901" s="40"/>
      <c r="I2901" s="41"/>
      <c r="J2901" s="41"/>
      <c r="K2901" s="26" t="str">
        <f>_xlfn.IFNA(VLOOKUP(E2901,الاوردرات!$B$1:$C$600,2,0),"")</f>
        <v/>
      </c>
      <c r="L2901" s="52"/>
      <c r="N2901" s="21" t="str">
        <f t="shared" si="92"/>
        <v/>
      </c>
      <c r="O2901" s="22" t="str">
        <f>_xlfn.IFNA((VLOOKUP(F2901,help!$C$2:$F$12,4,0))*(N2901*24),"")</f>
        <v/>
      </c>
      <c r="AP2901" s="17">
        <f t="shared" si="93"/>
        <v>0</v>
      </c>
    </row>
    <row r="2902" spans="2:42" ht="33" x14ac:dyDescent="0.25">
      <c r="B2902" s="13">
        <f>COUNTIFS($E$3:E2902,'تقرير منتج تام'!$E$4)</f>
        <v>8</v>
      </c>
      <c r="C2902" s="37"/>
      <c r="D2902" s="37"/>
      <c r="E2902" s="37"/>
      <c r="F2902" s="39"/>
      <c r="G2902" s="40"/>
      <c r="H2902" s="40"/>
      <c r="I2902" s="41"/>
      <c r="J2902" s="41"/>
      <c r="K2902" s="26" t="str">
        <f>_xlfn.IFNA(VLOOKUP(E2902,الاوردرات!$B$1:$C$600,2,0),"")</f>
        <v/>
      </c>
      <c r="L2902" s="52"/>
      <c r="N2902" s="21" t="str">
        <f t="shared" si="92"/>
        <v/>
      </c>
      <c r="O2902" s="22" t="str">
        <f>_xlfn.IFNA((VLOOKUP(F2902,help!$C$2:$F$12,4,0))*(N2902*24),"")</f>
        <v/>
      </c>
      <c r="AP2902" s="17">
        <f t="shared" si="93"/>
        <v>0</v>
      </c>
    </row>
    <row r="2903" spans="2:42" ht="33" x14ac:dyDescent="0.25">
      <c r="B2903" s="13">
        <f>COUNTIFS($E$3:E2903,'تقرير منتج تام'!$E$4)</f>
        <v>8</v>
      </c>
      <c r="C2903" s="37"/>
      <c r="D2903" s="37"/>
      <c r="E2903" s="37"/>
      <c r="F2903" s="39"/>
      <c r="G2903" s="40"/>
      <c r="H2903" s="40"/>
      <c r="I2903" s="41"/>
      <c r="J2903" s="41"/>
      <c r="K2903" s="26" t="str">
        <f>_xlfn.IFNA(VLOOKUP(E2903,الاوردرات!$B$1:$C$600,2,0),"")</f>
        <v/>
      </c>
      <c r="L2903" s="52"/>
      <c r="N2903" s="21" t="str">
        <f t="shared" si="92"/>
        <v/>
      </c>
      <c r="O2903" s="22" t="str">
        <f>_xlfn.IFNA((VLOOKUP(F2903,help!$C$2:$F$12,4,0))*(N2903*24),"")</f>
        <v/>
      </c>
      <c r="AP2903" s="17">
        <f t="shared" si="93"/>
        <v>0</v>
      </c>
    </row>
    <row r="2904" spans="2:42" ht="33" x14ac:dyDescent="0.25">
      <c r="B2904" s="13">
        <f>COUNTIFS($E$3:E2904,'تقرير منتج تام'!$E$4)</f>
        <v>8</v>
      </c>
      <c r="C2904" s="37"/>
      <c r="D2904" s="37"/>
      <c r="E2904" s="37"/>
      <c r="F2904" s="39"/>
      <c r="G2904" s="40"/>
      <c r="H2904" s="40"/>
      <c r="I2904" s="41"/>
      <c r="J2904" s="41"/>
      <c r="K2904" s="26" t="str">
        <f>_xlfn.IFNA(VLOOKUP(E2904,الاوردرات!$B$1:$C$600,2,0),"")</f>
        <v/>
      </c>
      <c r="L2904" s="52"/>
      <c r="N2904" s="21" t="str">
        <f t="shared" si="92"/>
        <v/>
      </c>
      <c r="O2904" s="22" t="str">
        <f>_xlfn.IFNA((VLOOKUP(F2904,help!$C$2:$F$12,4,0))*(N2904*24),"")</f>
        <v/>
      </c>
      <c r="AP2904" s="17">
        <f t="shared" si="93"/>
        <v>0</v>
      </c>
    </row>
    <row r="2905" spans="2:42" ht="33" x14ac:dyDescent="0.25">
      <c r="B2905" s="13">
        <f>COUNTIFS($E$3:E2905,'تقرير منتج تام'!$E$4)</f>
        <v>8</v>
      </c>
      <c r="C2905" s="37"/>
      <c r="D2905" s="37"/>
      <c r="E2905" s="37"/>
      <c r="F2905" s="39"/>
      <c r="G2905" s="40"/>
      <c r="H2905" s="40"/>
      <c r="I2905" s="41"/>
      <c r="J2905" s="41"/>
      <c r="K2905" s="26" t="str">
        <f>_xlfn.IFNA(VLOOKUP(E2905,الاوردرات!$B$1:$C$600,2,0),"")</f>
        <v/>
      </c>
      <c r="L2905" s="52"/>
      <c r="N2905" s="21" t="str">
        <f t="shared" si="92"/>
        <v/>
      </c>
      <c r="O2905" s="22" t="str">
        <f>_xlfn.IFNA((VLOOKUP(F2905,help!$C$2:$F$12,4,0))*(N2905*24),"")</f>
        <v/>
      </c>
      <c r="AP2905" s="17">
        <f t="shared" si="93"/>
        <v>0</v>
      </c>
    </row>
    <row r="2906" spans="2:42" ht="33" x14ac:dyDescent="0.25">
      <c r="B2906" s="13">
        <f>COUNTIFS($E$3:E2906,'تقرير منتج تام'!$E$4)</f>
        <v>8</v>
      </c>
      <c r="C2906" s="37"/>
      <c r="D2906" s="37"/>
      <c r="E2906" s="37"/>
      <c r="F2906" s="39"/>
      <c r="G2906" s="40"/>
      <c r="H2906" s="40"/>
      <c r="I2906" s="41"/>
      <c r="J2906" s="41"/>
      <c r="K2906" s="26" t="str">
        <f>_xlfn.IFNA(VLOOKUP(E2906,الاوردرات!$B$1:$C$600,2,0),"")</f>
        <v/>
      </c>
      <c r="L2906" s="52"/>
      <c r="N2906" s="21" t="str">
        <f t="shared" si="92"/>
        <v/>
      </c>
      <c r="O2906" s="22" t="str">
        <f>_xlfn.IFNA((VLOOKUP(F2906,help!$C$2:$F$12,4,0))*(N2906*24),"")</f>
        <v/>
      </c>
      <c r="AP2906" s="17">
        <f t="shared" si="93"/>
        <v>0</v>
      </c>
    </row>
    <row r="2907" spans="2:42" ht="33" x14ac:dyDescent="0.25">
      <c r="B2907" s="13">
        <f>COUNTIFS($E$3:E2907,'تقرير منتج تام'!$E$4)</f>
        <v>8</v>
      </c>
      <c r="C2907" s="37"/>
      <c r="D2907" s="37"/>
      <c r="E2907" s="37"/>
      <c r="F2907" s="39"/>
      <c r="G2907" s="40"/>
      <c r="H2907" s="40"/>
      <c r="I2907" s="41"/>
      <c r="J2907" s="41"/>
      <c r="K2907" s="26" t="str">
        <f>_xlfn.IFNA(VLOOKUP(E2907,الاوردرات!$B$1:$C$600,2,0),"")</f>
        <v/>
      </c>
      <c r="L2907" s="52"/>
      <c r="N2907" s="21" t="str">
        <f t="shared" si="92"/>
        <v/>
      </c>
      <c r="O2907" s="22" t="str">
        <f>_xlfn.IFNA((VLOOKUP(F2907,help!$C$2:$F$12,4,0))*(N2907*24),"")</f>
        <v/>
      </c>
      <c r="AP2907" s="17">
        <f t="shared" si="93"/>
        <v>0</v>
      </c>
    </row>
    <row r="2908" spans="2:42" ht="33" x14ac:dyDescent="0.25">
      <c r="B2908" s="13">
        <f>COUNTIFS($E$3:E2908,'تقرير منتج تام'!$E$4)</f>
        <v>8</v>
      </c>
      <c r="C2908" s="37"/>
      <c r="D2908" s="37"/>
      <c r="E2908" s="37"/>
      <c r="F2908" s="39"/>
      <c r="G2908" s="40"/>
      <c r="H2908" s="40"/>
      <c r="I2908" s="41"/>
      <c r="J2908" s="41"/>
      <c r="K2908" s="26" t="str">
        <f>_xlfn.IFNA(VLOOKUP(E2908,الاوردرات!$B$1:$C$600,2,0),"")</f>
        <v/>
      </c>
      <c r="L2908" s="52"/>
      <c r="N2908" s="21" t="str">
        <f t="shared" si="92"/>
        <v/>
      </c>
      <c r="O2908" s="22" t="str">
        <f>_xlfn.IFNA((VLOOKUP(F2908,help!$C$2:$F$12,4,0))*(N2908*24),"")</f>
        <v/>
      </c>
      <c r="AP2908" s="17">
        <f t="shared" si="93"/>
        <v>0</v>
      </c>
    </row>
    <row r="2909" spans="2:42" ht="33" x14ac:dyDescent="0.25">
      <c r="B2909" s="13">
        <f>COUNTIFS($E$3:E2909,'تقرير منتج تام'!$E$4)</f>
        <v>8</v>
      </c>
      <c r="C2909" s="37"/>
      <c r="D2909" s="37"/>
      <c r="E2909" s="37"/>
      <c r="F2909" s="39"/>
      <c r="G2909" s="40"/>
      <c r="H2909" s="40"/>
      <c r="I2909" s="41"/>
      <c r="J2909" s="41"/>
      <c r="K2909" s="26" t="str">
        <f>_xlfn.IFNA(VLOOKUP(E2909,الاوردرات!$B$1:$C$600,2,0),"")</f>
        <v/>
      </c>
      <c r="L2909" s="52"/>
      <c r="N2909" s="21" t="str">
        <f t="shared" si="92"/>
        <v/>
      </c>
      <c r="O2909" s="22" t="str">
        <f>_xlfn.IFNA((VLOOKUP(F2909,help!$C$2:$F$12,4,0))*(N2909*24),"")</f>
        <v/>
      </c>
      <c r="AP2909" s="17">
        <f t="shared" si="93"/>
        <v>0</v>
      </c>
    </row>
    <row r="2910" spans="2:42" ht="33" x14ac:dyDescent="0.25">
      <c r="B2910" s="13">
        <f>COUNTIFS($E$3:E2910,'تقرير منتج تام'!$E$4)</f>
        <v>8</v>
      </c>
      <c r="C2910" s="37"/>
      <c r="D2910" s="37"/>
      <c r="E2910" s="37"/>
      <c r="F2910" s="39"/>
      <c r="G2910" s="40"/>
      <c r="H2910" s="40"/>
      <c r="I2910" s="41"/>
      <c r="J2910" s="41"/>
      <c r="K2910" s="26" t="str">
        <f>_xlfn.IFNA(VLOOKUP(E2910,الاوردرات!$B$1:$C$600,2,0),"")</f>
        <v/>
      </c>
      <c r="L2910" s="52"/>
      <c r="N2910" s="21" t="str">
        <f t="shared" si="92"/>
        <v/>
      </c>
      <c r="O2910" s="22" t="str">
        <f>_xlfn.IFNA((VLOOKUP(F2910,help!$C$2:$F$12,4,0))*(N2910*24),"")</f>
        <v/>
      </c>
      <c r="AP2910" s="17">
        <f t="shared" si="93"/>
        <v>0</v>
      </c>
    </row>
    <row r="2911" spans="2:42" ht="33" x14ac:dyDescent="0.25">
      <c r="B2911" s="13">
        <f>COUNTIFS($E$3:E2911,'تقرير منتج تام'!$E$4)</f>
        <v>8</v>
      </c>
      <c r="C2911" s="37"/>
      <c r="D2911" s="37"/>
      <c r="E2911" s="37"/>
      <c r="F2911" s="39"/>
      <c r="G2911" s="40"/>
      <c r="H2911" s="40"/>
      <c r="I2911" s="41"/>
      <c r="J2911" s="41"/>
      <c r="K2911" s="26" t="str">
        <f>_xlfn.IFNA(VLOOKUP(E2911,الاوردرات!$B$1:$C$600,2,0),"")</f>
        <v/>
      </c>
      <c r="L2911" s="52"/>
      <c r="N2911" s="21" t="str">
        <f t="shared" si="92"/>
        <v/>
      </c>
      <c r="O2911" s="22" t="str">
        <f>_xlfn.IFNA((VLOOKUP(F2911,help!$C$2:$F$12,4,0))*(N2911*24),"")</f>
        <v/>
      </c>
      <c r="AP2911" s="17">
        <f t="shared" si="93"/>
        <v>0</v>
      </c>
    </row>
    <row r="2912" spans="2:42" ht="33" x14ac:dyDescent="0.25">
      <c r="B2912" s="13">
        <f>COUNTIFS($E$3:E2912,'تقرير منتج تام'!$E$4)</f>
        <v>8</v>
      </c>
      <c r="C2912" s="37"/>
      <c r="D2912" s="37"/>
      <c r="E2912" s="37"/>
      <c r="F2912" s="39"/>
      <c r="G2912" s="40"/>
      <c r="H2912" s="40"/>
      <c r="I2912" s="41"/>
      <c r="J2912" s="41"/>
      <c r="K2912" s="26" t="str">
        <f>_xlfn.IFNA(VLOOKUP(E2912,الاوردرات!$B$1:$C$600,2,0),"")</f>
        <v/>
      </c>
      <c r="L2912" s="52"/>
      <c r="N2912" s="21" t="str">
        <f t="shared" si="92"/>
        <v/>
      </c>
      <c r="O2912" s="22" t="str">
        <f>_xlfn.IFNA((VLOOKUP(F2912,help!$C$2:$F$12,4,0))*(N2912*24),"")</f>
        <v/>
      </c>
      <c r="AP2912" s="17">
        <f t="shared" si="93"/>
        <v>0</v>
      </c>
    </row>
    <row r="2913" spans="2:42" ht="33" x14ac:dyDescent="0.25">
      <c r="B2913" s="13">
        <f>COUNTIFS($E$3:E2913,'تقرير منتج تام'!$E$4)</f>
        <v>8</v>
      </c>
      <c r="C2913" s="37"/>
      <c r="D2913" s="37"/>
      <c r="E2913" s="37"/>
      <c r="F2913" s="39"/>
      <c r="G2913" s="40"/>
      <c r="H2913" s="40"/>
      <c r="I2913" s="41"/>
      <c r="J2913" s="41"/>
      <c r="K2913" s="26" t="str">
        <f>_xlfn.IFNA(VLOOKUP(E2913,الاوردرات!$B$1:$C$600,2,0),"")</f>
        <v/>
      </c>
      <c r="L2913" s="52"/>
      <c r="N2913" s="21" t="str">
        <f t="shared" si="92"/>
        <v/>
      </c>
      <c r="O2913" s="22" t="str">
        <f>_xlfn.IFNA((VLOOKUP(F2913,help!$C$2:$F$12,4,0))*(N2913*24),"")</f>
        <v/>
      </c>
      <c r="AP2913" s="17">
        <f t="shared" si="93"/>
        <v>0</v>
      </c>
    </row>
    <row r="2914" spans="2:42" ht="33" x14ac:dyDescent="0.25">
      <c r="B2914" s="13">
        <f>COUNTIFS($E$3:E2914,'تقرير منتج تام'!$E$4)</f>
        <v>8</v>
      </c>
      <c r="C2914" s="37"/>
      <c r="D2914" s="37"/>
      <c r="E2914" s="37"/>
      <c r="F2914" s="39"/>
      <c r="G2914" s="40"/>
      <c r="H2914" s="40"/>
      <c r="I2914" s="41"/>
      <c r="J2914" s="41"/>
      <c r="K2914" s="26" t="str">
        <f>_xlfn.IFNA(VLOOKUP(E2914,الاوردرات!$B$1:$C$600,2,0),"")</f>
        <v/>
      </c>
      <c r="L2914" s="52"/>
      <c r="N2914" s="21" t="str">
        <f t="shared" si="92"/>
        <v/>
      </c>
      <c r="O2914" s="22" t="str">
        <f>_xlfn.IFNA((VLOOKUP(F2914,help!$C$2:$F$12,4,0))*(N2914*24),"")</f>
        <v/>
      </c>
      <c r="AP2914" s="17">
        <f t="shared" si="93"/>
        <v>0</v>
      </c>
    </row>
    <row r="2915" spans="2:42" ht="33" x14ac:dyDescent="0.25">
      <c r="B2915" s="13">
        <f>COUNTIFS($E$3:E2915,'تقرير منتج تام'!$E$4)</f>
        <v>8</v>
      </c>
      <c r="C2915" s="37"/>
      <c r="D2915" s="37"/>
      <c r="E2915" s="37"/>
      <c r="F2915" s="39"/>
      <c r="G2915" s="40"/>
      <c r="H2915" s="40"/>
      <c r="I2915" s="41"/>
      <c r="J2915" s="41"/>
      <c r="K2915" s="26" t="str">
        <f>_xlfn.IFNA(VLOOKUP(E2915,الاوردرات!$B$1:$C$600,2,0),"")</f>
        <v/>
      </c>
      <c r="L2915" s="52"/>
      <c r="N2915" s="21" t="str">
        <f t="shared" si="92"/>
        <v/>
      </c>
      <c r="O2915" s="22" t="str">
        <f>_xlfn.IFNA((VLOOKUP(F2915,help!$C$2:$F$12,4,0))*(N2915*24),"")</f>
        <v/>
      </c>
      <c r="AP2915" s="17">
        <f t="shared" si="93"/>
        <v>0</v>
      </c>
    </row>
    <row r="2916" spans="2:42" ht="33" x14ac:dyDescent="0.25">
      <c r="B2916" s="13">
        <f>COUNTIFS($E$3:E2916,'تقرير منتج تام'!$E$4)</f>
        <v>8</v>
      </c>
      <c r="C2916" s="37"/>
      <c r="D2916" s="37"/>
      <c r="E2916" s="37"/>
      <c r="F2916" s="39"/>
      <c r="G2916" s="40"/>
      <c r="H2916" s="40"/>
      <c r="I2916" s="41"/>
      <c r="J2916" s="41"/>
      <c r="K2916" s="26" t="str">
        <f>_xlfn.IFNA(VLOOKUP(E2916,الاوردرات!$B$1:$C$600,2,0),"")</f>
        <v/>
      </c>
      <c r="L2916" s="52"/>
      <c r="N2916" s="21" t="str">
        <f t="shared" si="92"/>
        <v/>
      </c>
      <c r="O2916" s="22" t="str">
        <f>_xlfn.IFNA((VLOOKUP(F2916,help!$C$2:$F$12,4,0))*(N2916*24),"")</f>
        <v/>
      </c>
      <c r="AP2916" s="17">
        <f t="shared" si="93"/>
        <v>0</v>
      </c>
    </row>
    <row r="2917" spans="2:42" ht="33" x14ac:dyDescent="0.25">
      <c r="B2917" s="13">
        <f>COUNTIFS($E$3:E2917,'تقرير منتج تام'!$E$4)</f>
        <v>8</v>
      </c>
      <c r="C2917" s="37"/>
      <c r="D2917" s="37"/>
      <c r="E2917" s="37"/>
      <c r="F2917" s="39"/>
      <c r="G2917" s="40"/>
      <c r="H2917" s="40"/>
      <c r="I2917" s="41"/>
      <c r="J2917" s="41"/>
      <c r="K2917" s="26" t="str">
        <f>_xlfn.IFNA(VLOOKUP(E2917,الاوردرات!$B$1:$C$600,2,0),"")</f>
        <v/>
      </c>
      <c r="L2917" s="52"/>
      <c r="N2917" s="21" t="str">
        <f t="shared" si="92"/>
        <v/>
      </c>
      <c r="O2917" s="22" t="str">
        <f>_xlfn.IFNA((VLOOKUP(F2917,help!$C$2:$F$12,4,0))*(N2917*24),"")</f>
        <v/>
      </c>
      <c r="AP2917" s="17">
        <f t="shared" si="93"/>
        <v>0</v>
      </c>
    </row>
    <row r="2918" spans="2:42" ht="33" x14ac:dyDescent="0.25">
      <c r="B2918" s="13">
        <f>COUNTIFS($E$3:E2918,'تقرير منتج تام'!$E$4)</f>
        <v>8</v>
      </c>
      <c r="C2918" s="37"/>
      <c r="D2918" s="37"/>
      <c r="E2918" s="37"/>
      <c r="F2918" s="39"/>
      <c r="G2918" s="40"/>
      <c r="H2918" s="40"/>
      <c r="I2918" s="41"/>
      <c r="J2918" s="41"/>
      <c r="K2918" s="26" t="str">
        <f>_xlfn.IFNA(VLOOKUP(E2918,الاوردرات!$B$1:$C$600,2,0),"")</f>
        <v/>
      </c>
      <c r="L2918" s="52"/>
      <c r="N2918" s="21" t="str">
        <f t="shared" si="92"/>
        <v/>
      </c>
      <c r="O2918" s="22" t="str">
        <f>_xlfn.IFNA((VLOOKUP(F2918,help!$C$2:$F$12,4,0))*(N2918*24),"")</f>
        <v/>
      </c>
      <c r="AP2918" s="17">
        <f t="shared" si="93"/>
        <v>0</v>
      </c>
    </row>
    <row r="2919" spans="2:42" ht="33" x14ac:dyDescent="0.25">
      <c r="B2919" s="13">
        <f>COUNTIFS($E$3:E2919,'تقرير منتج تام'!$E$4)</f>
        <v>8</v>
      </c>
      <c r="C2919" s="37"/>
      <c r="D2919" s="37"/>
      <c r="E2919" s="37"/>
      <c r="F2919" s="39"/>
      <c r="G2919" s="40"/>
      <c r="H2919" s="40"/>
      <c r="I2919" s="41"/>
      <c r="J2919" s="41"/>
      <c r="K2919" s="26" t="str">
        <f>_xlfn.IFNA(VLOOKUP(E2919,الاوردرات!$B$1:$C$600,2,0),"")</f>
        <v/>
      </c>
      <c r="L2919" s="52"/>
      <c r="N2919" s="21" t="str">
        <f t="shared" si="92"/>
        <v/>
      </c>
      <c r="O2919" s="22" t="str">
        <f>_xlfn.IFNA((VLOOKUP(F2919,help!$C$2:$F$12,4,0))*(N2919*24),"")</f>
        <v/>
      </c>
      <c r="AP2919" s="17">
        <f t="shared" si="93"/>
        <v>0</v>
      </c>
    </row>
    <row r="2920" spans="2:42" ht="33" x14ac:dyDescent="0.25">
      <c r="B2920" s="13">
        <f>COUNTIFS($E$3:E2920,'تقرير منتج تام'!$E$4)</f>
        <v>8</v>
      </c>
      <c r="C2920" s="37"/>
      <c r="D2920" s="37"/>
      <c r="E2920" s="37"/>
      <c r="F2920" s="39"/>
      <c r="G2920" s="40"/>
      <c r="H2920" s="40"/>
      <c r="I2920" s="41"/>
      <c r="J2920" s="41"/>
      <c r="K2920" s="26" t="str">
        <f>_xlfn.IFNA(VLOOKUP(E2920,الاوردرات!$B$1:$C$600,2,0),"")</f>
        <v/>
      </c>
      <c r="L2920" s="52"/>
      <c r="N2920" s="21" t="str">
        <f t="shared" si="92"/>
        <v/>
      </c>
      <c r="O2920" s="22" t="str">
        <f>_xlfn.IFNA((VLOOKUP(F2920,help!$C$2:$F$12,4,0))*(N2920*24),"")</f>
        <v/>
      </c>
      <c r="AP2920" s="17">
        <f t="shared" si="93"/>
        <v>0</v>
      </c>
    </row>
    <row r="2921" spans="2:42" ht="33" x14ac:dyDescent="0.25">
      <c r="B2921" s="13">
        <f>COUNTIFS($E$3:E2921,'تقرير منتج تام'!$E$4)</f>
        <v>8</v>
      </c>
      <c r="C2921" s="37"/>
      <c r="D2921" s="37"/>
      <c r="E2921" s="37"/>
      <c r="F2921" s="39"/>
      <c r="G2921" s="40"/>
      <c r="H2921" s="40"/>
      <c r="I2921" s="41"/>
      <c r="J2921" s="41"/>
      <c r="K2921" s="26" t="str">
        <f>_xlfn.IFNA(VLOOKUP(E2921,الاوردرات!$B$1:$C$600,2,0),"")</f>
        <v/>
      </c>
      <c r="L2921" s="52"/>
      <c r="N2921" s="21" t="str">
        <f t="shared" si="92"/>
        <v/>
      </c>
      <c r="O2921" s="22" t="str">
        <f>_xlfn.IFNA((VLOOKUP(F2921,help!$C$2:$F$12,4,0))*(N2921*24),"")</f>
        <v/>
      </c>
      <c r="AP2921" s="17">
        <f t="shared" si="93"/>
        <v>0</v>
      </c>
    </row>
    <row r="2922" spans="2:42" ht="33" x14ac:dyDescent="0.25">
      <c r="B2922" s="13">
        <f>COUNTIFS($E$3:E2922,'تقرير منتج تام'!$E$4)</f>
        <v>8</v>
      </c>
      <c r="C2922" s="37"/>
      <c r="D2922" s="37"/>
      <c r="E2922" s="37"/>
      <c r="F2922" s="39"/>
      <c r="G2922" s="40"/>
      <c r="H2922" s="40"/>
      <c r="I2922" s="41"/>
      <c r="J2922" s="41"/>
      <c r="K2922" s="26" t="str">
        <f>_xlfn.IFNA(VLOOKUP(E2922,الاوردرات!$B$1:$C$600,2,0),"")</f>
        <v/>
      </c>
      <c r="L2922" s="52"/>
      <c r="N2922" s="21" t="str">
        <f t="shared" si="92"/>
        <v/>
      </c>
      <c r="O2922" s="22" t="str">
        <f>_xlfn.IFNA((VLOOKUP(F2922,help!$C$2:$F$12,4,0))*(N2922*24),"")</f>
        <v/>
      </c>
      <c r="AP2922" s="17">
        <f t="shared" si="93"/>
        <v>0</v>
      </c>
    </row>
    <row r="2923" spans="2:42" ht="33" x14ac:dyDescent="0.25">
      <c r="B2923" s="13">
        <f>COUNTIFS($E$3:E2923,'تقرير منتج تام'!$E$4)</f>
        <v>8</v>
      </c>
      <c r="C2923" s="37"/>
      <c r="D2923" s="37"/>
      <c r="E2923" s="37"/>
      <c r="F2923" s="39"/>
      <c r="G2923" s="40"/>
      <c r="H2923" s="40"/>
      <c r="I2923" s="41"/>
      <c r="J2923" s="41"/>
      <c r="K2923" s="26" t="str">
        <f>_xlfn.IFNA(VLOOKUP(E2923,الاوردرات!$B$1:$C$600,2,0),"")</f>
        <v/>
      </c>
      <c r="L2923" s="52"/>
      <c r="N2923" s="21" t="str">
        <f t="shared" si="92"/>
        <v/>
      </c>
      <c r="O2923" s="22" t="str">
        <f>_xlfn.IFNA((VLOOKUP(F2923,help!$C$2:$F$12,4,0))*(N2923*24),"")</f>
        <v/>
      </c>
      <c r="AP2923" s="17">
        <f t="shared" si="93"/>
        <v>0</v>
      </c>
    </row>
    <row r="2924" spans="2:42" ht="33" x14ac:dyDescent="0.25">
      <c r="B2924" s="13">
        <f>COUNTIFS($E$3:E2924,'تقرير منتج تام'!$E$4)</f>
        <v>8</v>
      </c>
      <c r="C2924" s="37"/>
      <c r="D2924" s="37"/>
      <c r="E2924" s="37"/>
      <c r="F2924" s="39"/>
      <c r="G2924" s="40"/>
      <c r="H2924" s="40"/>
      <c r="I2924" s="41"/>
      <c r="J2924" s="41"/>
      <c r="K2924" s="26" t="str">
        <f>_xlfn.IFNA(VLOOKUP(E2924,الاوردرات!$B$1:$C$600,2,0),"")</f>
        <v/>
      </c>
      <c r="L2924" s="52"/>
      <c r="N2924" s="21" t="str">
        <f t="shared" si="92"/>
        <v/>
      </c>
      <c r="O2924" s="22" t="str">
        <f>_xlfn.IFNA((VLOOKUP(F2924,help!$C$2:$F$12,4,0))*(N2924*24),"")</f>
        <v/>
      </c>
      <c r="AP2924" s="17">
        <f t="shared" si="93"/>
        <v>0</v>
      </c>
    </row>
    <row r="2925" spans="2:42" ht="33" x14ac:dyDescent="0.25">
      <c r="B2925" s="13">
        <f>COUNTIFS($E$3:E2925,'تقرير منتج تام'!$E$4)</f>
        <v>8</v>
      </c>
      <c r="C2925" s="37"/>
      <c r="D2925" s="37"/>
      <c r="E2925" s="37"/>
      <c r="F2925" s="39"/>
      <c r="G2925" s="40"/>
      <c r="H2925" s="40"/>
      <c r="I2925" s="41"/>
      <c r="J2925" s="41"/>
      <c r="K2925" s="26" t="str">
        <f>_xlfn.IFNA(VLOOKUP(E2925,الاوردرات!$B$1:$C$600,2,0),"")</f>
        <v/>
      </c>
      <c r="L2925" s="52"/>
      <c r="N2925" s="21" t="str">
        <f t="shared" si="92"/>
        <v/>
      </c>
      <c r="O2925" s="22" t="str">
        <f>_xlfn.IFNA((VLOOKUP(F2925,help!$C$2:$F$12,4,0))*(N2925*24),"")</f>
        <v/>
      </c>
      <c r="AP2925" s="17">
        <f t="shared" si="93"/>
        <v>0</v>
      </c>
    </row>
    <row r="2926" spans="2:42" ht="33" x14ac:dyDescent="0.25">
      <c r="B2926" s="13">
        <f>COUNTIFS($E$3:E2926,'تقرير منتج تام'!$E$4)</f>
        <v>8</v>
      </c>
      <c r="C2926" s="37"/>
      <c r="D2926" s="37"/>
      <c r="E2926" s="37"/>
      <c r="F2926" s="39"/>
      <c r="G2926" s="40"/>
      <c r="H2926" s="40"/>
      <c r="I2926" s="41"/>
      <c r="J2926" s="41"/>
      <c r="K2926" s="26" t="str">
        <f>_xlfn.IFNA(VLOOKUP(E2926,الاوردرات!$B$1:$C$600,2,0),"")</f>
        <v/>
      </c>
      <c r="L2926" s="52"/>
      <c r="N2926" s="21" t="str">
        <f t="shared" si="92"/>
        <v/>
      </c>
      <c r="O2926" s="22" t="str">
        <f>_xlfn.IFNA((VLOOKUP(F2926,help!$C$2:$F$12,4,0))*(N2926*24),"")</f>
        <v/>
      </c>
      <c r="AP2926" s="17">
        <f t="shared" si="93"/>
        <v>0</v>
      </c>
    </row>
    <row r="2927" spans="2:42" ht="33" x14ac:dyDescent="0.25">
      <c r="B2927" s="13">
        <f>COUNTIFS($E$3:E2927,'تقرير منتج تام'!$E$4)</f>
        <v>8</v>
      </c>
      <c r="C2927" s="37"/>
      <c r="D2927" s="37"/>
      <c r="E2927" s="37"/>
      <c r="F2927" s="39"/>
      <c r="G2927" s="40"/>
      <c r="H2927" s="40"/>
      <c r="I2927" s="41"/>
      <c r="J2927" s="41"/>
      <c r="K2927" s="26" t="str">
        <f>_xlfn.IFNA(VLOOKUP(E2927,الاوردرات!$B$1:$C$600,2,0),"")</f>
        <v/>
      </c>
      <c r="L2927" s="52"/>
      <c r="N2927" s="21" t="str">
        <f t="shared" si="92"/>
        <v/>
      </c>
      <c r="O2927" s="22" t="str">
        <f>_xlfn.IFNA((VLOOKUP(F2927,help!$C$2:$F$12,4,0))*(N2927*24),"")</f>
        <v/>
      </c>
      <c r="AP2927" s="17">
        <f t="shared" si="93"/>
        <v>0</v>
      </c>
    </row>
    <row r="2928" spans="2:42" ht="33" x14ac:dyDescent="0.25">
      <c r="B2928" s="13">
        <f>COUNTIFS($E$3:E2928,'تقرير منتج تام'!$E$4)</f>
        <v>8</v>
      </c>
      <c r="C2928" s="37"/>
      <c r="D2928" s="37"/>
      <c r="E2928" s="37"/>
      <c r="F2928" s="39"/>
      <c r="G2928" s="40"/>
      <c r="H2928" s="40"/>
      <c r="I2928" s="41"/>
      <c r="J2928" s="41"/>
      <c r="K2928" s="26" t="str">
        <f>_xlfn.IFNA(VLOOKUP(E2928,الاوردرات!$B$1:$C$600,2,0),"")</f>
        <v/>
      </c>
      <c r="L2928" s="52"/>
      <c r="N2928" s="21" t="str">
        <f t="shared" si="92"/>
        <v/>
      </c>
      <c r="O2928" s="22" t="str">
        <f>_xlfn.IFNA((VLOOKUP(F2928,help!$C$2:$F$12,4,0))*(N2928*24),"")</f>
        <v/>
      </c>
      <c r="AP2928" s="17">
        <f t="shared" si="93"/>
        <v>0</v>
      </c>
    </row>
    <row r="2929" spans="2:42" ht="33" x14ac:dyDescent="0.25">
      <c r="B2929" s="13">
        <f>COUNTIFS($E$3:E2929,'تقرير منتج تام'!$E$4)</f>
        <v>8</v>
      </c>
      <c r="C2929" s="37"/>
      <c r="D2929" s="37"/>
      <c r="E2929" s="37"/>
      <c r="F2929" s="39"/>
      <c r="G2929" s="40"/>
      <c r="H2929" s="40"/>
      <c r="I2929" s="41"/>
      <c r="J2929" s="41"/>
      <c r="K2929" s="26" t="str">
        <f>_xlfn.IFNA(VLOOKUP(E2929,الاوردرات!$B$1:$C$600,2,0),"")</f>
        <v/>
      </c>
      <c r="L2929" s="52"/>
      <c r="N2929" s="21" t="str">
        <f t="shared" si="92"/>
        <v/>
      </c>
      <c r="O2929" s="22" t="str">
        <f>_xlfn.IFNA((VLOOKUP(F2929,help!$C$2:$F$12,4,0))*(N2929*24),"")</f>
        <v/>
      </c>
      <c r="AP2929" s="17">
        <f t="shared" si="93"/>
        <v>0</v>
      </c>
    </row>
    <row r="2930" spans="2:42" ht="33" x14ac:dyDescent="0.25">
      <c r="B2930" s="13">
        <f>COUNTIFS($E$3:E2930,'تقرير منتج تام'!$E$4)</f>
        <v>8</v>
      </c>
      <c r="C2930" s="37"/>
      <c r="D2930" s="37"/>
      <c r="E2930" s="37"/>
      <c r="F2930" s="39"/>
      <c r="G2930" s="40"/>
      <c r="H2930" s="40"/>
      <c r="I2930" s="41"/>
      <c r="J2930" s="41"/>
      <c r="K2930" s="26" t="str">
        <f>_xlfn.IFNA(VLOOKUP(E2930,الاوردرات!$B$1:$C$600,2,0),"")</f>
        <v/>
      </c>
      <c r="L2930" s="52"/>
      <c r="N2930" s="21" t="str">
        <f t="shared" si="92"/>
        <v/>
      </c>
      <c r="O2930" s="22" t="str">
        <f>_xlfn.IFNA((VLOOKUP(F2930,help!$C$2:$F$12,4,0))*(N2930*24),"")</f>
        <v/>
      </c>
      <c r="AP2930" s="17">
        <f t="shared" si="93"/>
        <v>0</v>
      </c>
    </row>
    <row r="2931" spans="2:42" ht="33" x14ac:dyDescent="0.25">
      <c r="B2931" s="13">
        <f>COUNTIFS($E$3:E2931,'تقرير منتج تام'!$E$4)</f>
        <v>8</v>
      </c>
      <c r="C2931" s="37"/>
      <c r="D2931" s="37"/>
      <c r="E2931" s="37"/>
      <c r="F2931" s="39"/>
      <c r="G2931" s="40"/>
      <c r="H2931" s="40"/>
      <c r="I2931" s="41"/>
      <c r="J2931" s="41"/>
      <c r="K2931" s="26" t="str">
        <f>_xlfn.IFNA(VLOOKUP(E2931,الاوردرات!$B$1:$C$600,2,0),"")</f>
        <v/>
      </c>
      <c r="L2931" s="52"/>
      <c r="N2931" s="21" t="str">
        <f t="shared" si="92"/>
        <v/>
      </c>
      <c r="O2931" s="22" t="str">
        <f>_xlfn.IFNA((VLOOKUP(F2931,help!$C$2:$F$12,4,0))*(N2931*24),"")</f>
        <v/>
      </c>
      <c r="AP2931" s="17">
        <f t="shared" si="93"/>
        <v>0</v>
      </c>
    </row>
    <row r="2932" spans="2:42" ht="33" x14ac:dyDescent="0.25">
      <c r="B2932" s="13">
        <f>COUNTIFS($E$3:E2932,'تقرير منتج تام'!$E$4)</f>
        <v>8</v>
      </c>
      <c r="C2932" s="37"/>
      <c r="D2932" s="37"/>
      <c r="E2932" s="37"/>
      <c r="F2932" s="39"/>
      <c r="G2932" s="40"/>
      <c r="H2932" s="40"/>
      <c r="I2932" s="41"/>
      <c r="J2932" s="41"/>
      <c r="K2932" s="26" t="str">
        <f>_xlfn.IFNA(VLOOKUP(E2932,الاوردرات!$B$1:$C$600,2,0),"")</f>
        <v/>
      </c>
      <c r="L2932" s="52"/>
      <c r="N2932" s="21" t="str">
        <f t="shared" si="92"/>
        <v/>
      </c>
      <c r="O2932" s="22" t="str">
        <f>_xlfn.IFNA((VLOOKUP(F2932,help!$C$2:$F$12,4,0))*(N2932*24),"")</f>
        <v/>
      </c>
      <c r="AP2932" s="17">
        <f t="shared" si="93"/>
        <v>0</v>
      </c>
    </row>
    <row r="2933" spans="2:42" ht="33" x14ac:dyDescent="0.25">
      <c r="B2933" s="13">
        <f>COUNTIFS($E$3:E2933,'تقرير منتج تام'!$E$4)</f>
        <v>8</v>
      </c>
      <c r="C2933" s="37"/>
      <c r="D2933" s="37"/>
      <c r="E2933" s="37"/>
      <c r="F2933" s="39"/>
      <c r="G2933" s="40"/>
      <c r="H2933" s="40"/>
      <c r="I2933" s="41"/>
      <c r="J2933" s="41"/>
      <c r="K2933" s="26" t="str">
        <f>_xlfn.IFNA(VLOOKUP(E2933,الاوردرات!$B$1:$C$600,2,0),"")</f>
        <v/>
      </c>
      <c r="L2933" s="52"/>
      <c r="N2933" s="21" t="str">
        <f t="shared" si="92"/>
        <v/>
      </c>
      <c r="O2933" s="22" t="str">
        <f>_xlfn.IFNA((VLOOKUP(F2933,help!$C$2:$F$12,4,0))*(N2933*24),"")</f>
        <v/>
      </c>
      <c r="AP2933" s="17">
        <f t="shared" si="93"/>
        <v>0</v>
      </c>
    </row>
    <row r="2934" spans="2:42" ht="33" x14ac:dyDescent="0.25">
      <c r="B2934" s="13">
        <f>COUNTIFS($E$3:E2934,'تقرير منتج تام'!$E$4)</f>
        <v>8</v>
      </c>
      <c r="C2934" s="37"/>
      <c r="D2934" s="37"/>
      <c r="E2934" s="37"/>
      <c r="F2934" s="39"/>
      <c r="G2934" s="40"/>
      <c r="H2934" s="40"/>
      <c r="I2934" s="41"/>
      <c r="J2934" s="41"/>
      <c r="K2934" s="26" t="str">
        <f>_xlfn.IFNA(VLOOKUP(E2934,الاوردرات!$B$1:$C$600,2,0),"")</f>
        <v/>
      </c>
      <c r="L2934" s="52"/>
      <c r="N2934" s="21" t="str">
        <f t="shared" si="92"/>
        <v/>
      </c>
      <c r="O2934" s="22" t="str">
        <f>_xlfn.IFNA((VLOOKUP(F2934,help!$C$2:$F$12,4,0))*(N2934*24),"")</f>
        <v/>
      </c>
      <c r="AP2934" s="17">
        <f t="shared" si="93"/>
        <v>0</v>
      </c>
    </row>
    <row r="2935" spans="2:42" ht="33" x14ac:dyDescent="0.25">
      <c r="B2935" s="13">
        <f>COUNTIFS($E$3:E2935,'تقرير منتج تام'!$E$4)</f>
        <v>8</v>
      </c>
      <c r="C2935" s="37"/>
      <c r="D2935" s="37"/>
      <c r="E2935" s="37"/>
      <c r="F2935" s="39"/>
      <c r="G2935" s="40"/>
      <c r="H2935" s="40"/>
      <c r="I2935" s="41"/>
      <c r="J2935" s="41"/>
      <c r="K2935" s="26" t="str">
        <f>_xlfn.IFNA(VLOOKUP(E2935,الاوردرات!$B$1:$C$600,2,0),"")</f>
        <v/>
      </c>
      <c r="L2935" s="52"/>
      <c r="N2935" s="21" t="str">
        <f t="shared" ref="N2935:N2998" si="94">IF(I2935&lt;&gt;"",J2935-I2935,"")</f>
        <v/>
      </c>
      <c r="O2935" s="22" t="str">
        <f>_xlfn.IFNA((VLOOKUP(F2935,help!$C$2:$F$12,4,0))*(N2935*24),"")</f>
        <v/>
      </c>
      <c r="AP2935" s="17">
        <f t="shared" si="93"/>
        <v>0</v>
      </c>
    </row>
    <row r="2936" spans="2:42" ht="33" x14ac:dyDescent="0.25">
      <c r="B2936" s="13">
        <f>COUNTIFS($E$3:E2936,'تقرير منتج تام'!$E$4)</f>
        <v>8</v>
      </c>
      <c r="C2936" s="37"/>
      <c r="D2936" s="37"/>
      <c r="E2936" s="37"/>
      <c r="F2936" s="39"/>
      <c r="G2936" s="40"/>
      <c r="H2936" s="40"/>
      <c r="I2936" s="41"/>
      <c r="J2936" s="41"/>
      <c r="K2936" s="26" t="str">
        <f>_xlfn.IFNA(VLOOKUP(E2936,الاوردرات!$B$1:$C$600,2,0),"")</f>
        <v/>
      </c>
      <c r="L2936" s="52"/>
      <c r="N2936" s="21" t="str">
        <f t="shared" si="94"/>
        <v/>
      </c>
      <c r="O2936" s="22" t="str">
        <f>_xlfn.IFNA((VLOOKUP(F2936,help!$C$2:$F$12,4,0))*(N2936*24),"")</f>
        <v/>
      </c>
      <c r="AP2936" s="17">
        <f t="shared" si="93"/>
        <v>0</v>
      </c>
    </row>
    <row r="2937" spans="2:42" ht="33" x14ac:dyDescent="0.25">
      <c r="B2937" s="13">
        <f>COUNTIFS($E$3:E2937,'تقرير منتج تام'!$E$4)</f>
        <v>8</v>
      </c>
      <c r="C2937" s="37"/>
      <c r="D2937" s="37"/>
      <c r="E2937" s="37"/>
      <c r="F2937" s="39"/>
      <c r="G2937" s="40"/>
      <c r="H2937" s="40"/>
      <c r="I2937" s="41"/>
      <c r="J2937" s="41"/>
      <c r="K2937" s="26" t="str">
        <f>_xlfn.IFNA(VLOOKUP(E2937,الاوردرات!$B$1:$C$600,2,0),"")</f>
        <v/>
      </c>
      <c r="L2937" s="52"/>
      <c r="N2937" s="21" t="str">
        <f t="shared" si="94"/>
        <v/>
      </c>
      <c r="O2937" s="22" t="str">
        <f>_xlfn.IFNA((VLOOKUP(F2937,help!$C$2:$F$12,4,0))*(N2937*24),"")</f>
        <v/>
      </c>
      <c r="AP2937" s="17">
        <f t="shared" si="93"/>
        <v>0</v>
      </c>
    </row>
    <row r="2938" spans="2:42" ht="33" x14ac:dyDescent="0.25">
      <c r="B2938" s="13">
        <f>COUNTIFS($E$3:E2938,'تقرير منتج تام'!$E$4)</f>
        <v>8</v>
      </c>
      <c r="C2938" s="37"/>
      <c r="D2938" s="37"/>
      <c r="E2938" s="37"/>
      <c r="F2938" s="39"/>
      <c r="G2938" s="40"/>
      <c r="H2938" s="40"/>
      <c r="I2938" s="41"/>
      <c r="J2938" s="41"/>
      <c r="K2938" s="26" t="str">
        <f>_xlfn.IFNA(VLOOKUP(E2938,الاوردرات!$B$1:$C$600,2,0),"")</f>
        <v/>
      </c>
      <c r="L2938" s="52"/>
      <c r="N2938" s="21" t="str">
        <f t="shared" si="94"/>
        <v/>
      </c>
      <c r="O2938" s="22" t="str">
        <f>_xlfn.IFNA((VLOOKUP(F2938,help!$C$2:$F$12,4,0))*(N2938*24),"")</f>
        <v/>
      </c>
      <c r="AP2938" s="17">
        <f t="shared" si="93"/>
        <v>0</v>
      </c>
    </row>
    <row r="2939" spans="2:42" ht="33" x14ac:dyDescent="0.25">
      <c r="B2939" s="13">
        <f>COUNTIFS($E$3:E2939,'تقرير منتج تام'!$E$4)</f>
        <v>8</v>
      </c>
      <c r="C2939" s="37"/>
      <c r="D2939" s="37"/>
      <c r="E2939" s="37"/>
      <c r="F2939" s="39"/>
      <c r="G2939" s="40"/>
      <c r="H2939" s="40"/>
      <c r="I2939" s="41"/>
      <c r="J2939" s="41"/>
      <c r="K2939" s="26" t="str">
        <f>_xlfn.IFNA(VLOOKUP(E2939,الاوردرات!$B$1:$C$600,2,0),"")</f>
        <v/>
      </c>
      <c r="L2939" s="52"/>
      <c r="N2939" s="21" t="str">
        <f t="shared" si="94"/>
        <v/>
      </c>
      <c r="O2939" s="22" t="str">
        <f>_xlfn.IFNA((VLOOKUP(F2939,help!$C$2:$F$12,4,0))*(N2939*24),"")</f>
        <v/>
      </c>
      <c r="AP2939" s="17">
        <f t="shared" si="93"/>
        <v>0</v>
      </c>
    </row>
    <row r="2940" spans="2:42" ht="33" x14ac:dyDescent="0.25">
      <c r="B2940" s="13">
        <f>COUNTIFS($E$3:E2940,'تقرير منتج تام'!$E$4)</f>
        <v>8</v>
      </c>
      <c r="C2940" s="37"/>
      <c r="D2940" s="37"/>
      <c r="E2940" s="37"/>
      <c r="F2940" s="39"/>
      <c r="G2940" s="40"/>
      <c r="H2940" s="40"/>
      <c r="I2940" s="41"/>
      <c r="J2940" s="41"/>
      <c r="K2940" s="26" t="str">
        <f>_xlfn.IFNA(VLOOKUP(E2940,الاوردرات!$B$1:$C$600,2,0),"")</f>
        <v/>
      </c>
      <c r="L2940" s="52"/>
      <c r="N2940" s="21" t="str">
        <f t="shared" si="94"/>
        <v/>
      </c>
      <c r="O2940" s="22" t="str">
        <f>_xlfn.IFNA((VLOOKUP(F2940,help!$C$2:$F$12,4,0))*(N2940*24),"")</f>
        <v/>
      </c>
      <c r="AP2940" s="17">
        <f t="shared" si="93"/>
        <v>0</v>
      </c>
    </row>
    <row r="2941" spans="2:42" ht="33" x14ac:dyDescent="0.25">
      <c r="B2941" s="13">
        <f>COUNTIFS($E$3:E2941,'تقرير منتج تام'!$E$4)</f>
        <v>8</v>
      </c>
      <c r="C2941" s="37"/>
      <c r="D2941" s="37"/>
      <c r="E2941" s="37"/>
      <c r="F2941" s="39"/>
      <c r="G2941" s="40"/>
      <c r="H2941" s="40"/>
      <c r="I2941" s="41"/>
      <c r="J2941" s="41"/>
      <c r="K2941" s="26" t="str">
        <f>_xlfn.IFNA(VLOOKUP(E2941,الاوردرات!$B$1:$C$600,2,0),"")</f>
        <v/>
      </c>
      <c r="L2941" s="52"/>
      <c r="N2941" s="21" t="str">
        <f t="shared" si="94"/>
        <v/>
      </c>
      <c r="O2941" s="22" t="str">
        <f>_xlfn.IFNA((VLOOKUP(F2941,help!$C$2:$F$12,4,0))*(N2941*24),"")</f>
        <v/>
      </c>
      <c r="AP2941" s="17">
        <f t="shared" si="93"/>
        <v>0</v>
      </c>
    </row>
    <row r="2942" spans="2:42" ht="33" x14ac:dyDescent="0.25">
      <c r="B2942" s="13">
        <f>COUNTIFS($E$3:E2942,'تقرير منتج تام'!$E$4)</f>
        <v>8</v>
      </c>
      <c r="C2942" s="37"/>
      <c r="D2942" s="37"/>
      <c r="E2942" s="37"/>
      <c r="F2942" s="39"/>
      <c r="G2942" s="40"/>
      <c r="H2942" s="40"/>
      <c r="I2942" s="41"/>
      <c r="J2942" s="41"/>
      <c r="K2942" s="26" t="str">
        <f>_xlfn.IFNA(VLOOKUP(E2942,الاوردرات!$B$1:$C$600,2,0),"")</f>
        <v/>
      </c>
      <c r="L2942" s="52"/>
      <c r="N2942" s="21" t="str">
        <f t="shared" si="94"/>
        <v/>
      </c>
      <c r="O2942" s="22" t="str">
        <f>_xlfn.IFNA((VLOOKUP(F2942,help!$C$2:$F$12,4,0))*(N2942*24),"")</f>
        <v/>
      </c>
      <c r="AP2942" s="17">
        <f t="shared" si="93"/>
        <v>0</v>
      </c>
    </row>
    <row r="2943" spans="2:42" ht="33" x14ac:dyDescent="0.25">
      <c r="B2943" s="13">
        <f>COUNTIFS($E$3:E2943,'تقرير منتج تام'!$E$4)</f>
        <v>8</v>
      </c>
      <c r="C2943" s="37"/>
      <c r="D2943" s="37"/>
      <c r="E2943" s="37"/>
      <c r="F2943" s="39"/>
      <c r="G2943" s="40"/>
      <c r="H2943" s="40"/>
      <c r="I2943" s="41"/>
      <c r="J2943" s="41"/>
      <c r="K2943" s="26" t="str">
        <f>_xlfn.IFNA(VLOOKUP(E2943,الاوردرات!$B$1:$C$600,2,0),"")</f>
        <v/>
      </c>
      <c r="L2943" s="52"/>
      <c r="N2943" s="21" t="str">
        <f t="shared" si="94"/>
        <v/>
      </c>
      <c r="O2943" s="22" t="str">
        <f>_xlfn.IFNA((VLOOKUP(F2943,help!$C$2:$F$12,4,0))*(N2943*24),"")</f>
        <v/>
      </c>
      <c r="AP2943" s="17">
        <f t="shared" si="93"/>
        <v>0</v>
      </c>
    </row>
    <row r="2944" spans="2:42" ht="33" x14ac:dyDescent="0.25">
      <c r="B2944" s="13">
        <f>COUNTIFS($E$3:E2944,'تقرير منتج تام'!$E$4)</f>
        <v>8</v>
      </c>
      <c r="C2944" s="37"/>
      <c r="D2944" s="37"/>
      <c r="E2944" s="37"/>
      <c r="F2944" s="39"/>
      <c r="G2944" s="40"/>
      <c r="H2944" s="40"/>
      <c r="I2944" s="41"/>
      <c r="J2944" s="41"/>
      <c r="K2944" s="26" t="str">
        <f>_xlfn.IFNA(VLOOKUP(E2944,الاوردرات!$B$1:$C$600,2,0),"")</f>
        <v/>
      </c>
      <c r="L2944" s="52"/>
      <c r="N2944" s="21" t="str">
        <f t="shared" si="94"/>
        <v/>
      </c>
      <c r="O2944" s="22" t="str">
        <f>_xlfn.IFNA((VLOOKUP(F2944,help!$C$2:$F$12,4,0))*(N2944*24),"")</f>
        <v/>
      </c>
      <c r="AP2944" s="17">
        <f t="shared" si="93"/>
        <v>0</v>
      </c>
    </row>
    <row r="2945" spans="2:42" ht="33" x14ac:dyDescent="0.25">
      <c r="B2945" s="13">
        <f>COUNTIFS($E$3:E2945,'تقرير منتج تام'!$E$4)</f>
        <v>8</v>
      </c>
      <c r="C2945" s="37"/>
      <c r="D2945" s="37"/>
      <c r="E2945" s="37"/>
      <c r="F2945" s="39"/>
      <c r="G2945" s="40"/>
      <c r="H2945" s="40"/>
      <c r="I2945" s="41"/>
      <c r="J2945" s="41"/>
      <c r="K2945" s="26" t="str">
        <f>_xlfn.IFNA(VLOOKUP(E2945,الاوردرات!$B$1:$C$600,2,0),"")</f>
        <v/>
      </c>
      <c r="L2945" s="52"/>
      <c r="N2945" s="21" t="str">
        <f t="shared" si="94"/>
        <v/>
      </c>
      <c r="O2945" s="22" t="str">
        <f>_xlfn.IFNA((VLOOKUP(F2945,help!$C$2:$F$12,4,0))*(N2945*24),"")</f>
        <v/>
      </c>
      <c r="AP2945" s="17">
        <f t="shared" si="93"/>
        <v>0</v>
      </c>
    </row>
    <row r="2946" spans="2:42" ht="33" x14ac:dyDescent="0.25">
      <c r="B2946" s="13">
        <f>COUNTIFS($E$3:E2946,'تقرير منتج تام'!$E$4)</f>
        <v>8</v>
      </c>
      <c r="C2946" s="37"/>
      <c r="D2946" s="37"/>
      <c r="E2946" s="37"/>
      <c r="F2946" s="39"/>
      <c r="G2946" s="40"/>
      <c r="H2946" s="40"/>
      <c r="I2946" s="41"/>
      <c r="J2946" s="41"/>
      <c r="K2946" s="26" t="str">
        <f>_xlfn.IFNA(VLOOKUP(E2946,الاوردرات!$B$1:$C$600,2,0),"")</f>
        <v/>
      </c>
      <c r="L2946" s="52"/>
      <c r="N2946" s="21" t="str">
        <f t="shared" si="94"/>
        <v/>
      </c>
      <c r="O2946" s="22" t="str">
        <f>_xlfn.IFNA((VLOOKUP(F2946,help!$C$2:$F$12,4,0))*(N2946*24),"")</f>
        <v/>
      </c>
      <c r="AP2946" s="17">
        <f t="shared" si="93"/>
        <v>0</v>
      </c>
    </row>
    <row r="2947" spans="2:42" ht="33" x14ac:dyDescent="0.25">
      <c r="B2947" s="13">
        <f>COUNTIFS($E$3:E2947,'تقرير منتج تام'!$E$4)</f>
        <v>8</v>
      </c>
      <c r="C2947" s="37"/>
      <c r="D2947" s="37"/>
      <c r="E2947" s="37"/>
      <c r="F2947" s="39"/>
      <c r="G2947" s="40"/>
      <c r="H2947" s="40"/>
      <c r="I2947" s="41"/>
      <c r="J2947" s="41"/>
      <c r="K2947" s="26" t="str">
        <f>_xlfn.IFNA(VLOOKUP(E2947,الاوردرات!$B$1:$C$600,2,0),"")</f>
        <v/>
      </c>
      <c r="L2947" s="52"/>
      <c r="N2947" s="21" t="str">
        <f t="shared" si="94"/>
        <v/>
      </c>
      <c r="O2947" s="22" t="str">
        <f>_xlfn.IFNA((VLOOKUP(F2947,help!$C$2:$F$12,4,0))*(N2947*24),"")</f>
        <v/>
      </c>
      <c r="AP2947" s="17">
        <f t="shared" si="93"/>
        <v>0</v>
      </c>
    </row>
    <row r="2948" spans="2:42" ht="33" x14ac:dyDescent="0.25">
      <c r="B2948" s="13">
        <f>COUNTIFS($E$3:E2948,'تقرير منتج تام'!$E$4)</f>
        <v>8</v>
      </c>
      <c r="C2948" s="37"/>
      <c r="D2948" s="37"/>
      <c r="E2948" s="37"/>
      <c r="F2948" s="39"/>
      <c r="G2948" s="40"/>
      <c r="H2948" s="40"/>
      <c r="I2948" s="41"/>
      <c r="J2948" s="41"/>
      <c r="K2948" s="26" t="str">
        <f>_xlfn.IFNA(VLOOKUP(E2948,الاوردرات!$B$1:$C$600,2,0),"")</f>
        <v/>
      </c>
      <c r="L2948" s="52"/>
      <c r="N2948" s="21" t="str">
        <f t="shared" si="94"/>
        <v/>
      </c>
      <c r="O2948" s="22" t="str">
        <f>_xlfn.IFNA((VLOOKUP(F2948,help!$C$2:$F$12,4,0))*(N2948*24),"")</f>
        <v/>
      </c>
      <c r="AP2948" s="17">
        <f t="shared" si="93"/>
        <v>0</v>
      </c>
    </row>
    <row r="2949" spans="2:42" ht="33" x14ac:dyDescent="0.25">
      <c r="B2949" s="13">
        <f>COUNTIFS($E$3:E2949,'تقرير منتج تام'!$E$4)</f>
        <v>8</v>
      </c>
      <c r="C2949" s="37"/>
      <c r="D2949" s="37"/>
      <c r="E2949" s="37"/>
      <c r="F2949" s="39"/>
      <c r="G2949" s="40"/>
      <c r="H2949" s="40"/>
      <c r="I2949" s="41"/>
      <c r="J2949" s="41"/>
      <c r="K2949" s="26" t="str">
        <f>_xlfn.IFNA(VLOOKUP(E2949,الاوردرات!$B$1:$C$600,2,0),"")</f>
        <v/>
      </c>
      <c r="L2949" s="52"/>
      <c r="N2949" s="21" t="str">
        <f t="shared" si="94"/>
        <v/>
      </c>
      <c r="O2949" s="22" t="str">
        <f>_xlfn.IFNA((VLOOKUP(F2949,help!$C$2:$F$12,4,0))*(N2949*24),"")</f>
        <v/>
      </c>
      <c r="AP2949" s="17">
        <f t="shared" si="93"/>
        <v>0</v>
      </c>
    </row>
    <row r="2950" spans="2:42" ht="33" x14ac:dyDescent="0.25">
      <c r="B2950" s="13">
        <f>COUNTIFS($E$3:E2950,'تقرير منتج تام'!$E$4)</f>
        <v>8</v>
      </c>
      <c r="C2950" s="37"/>
      <c r="D2950" s="37"/>
      <c r="E2950" s="37"/>
      <c r="F2950" s="39"/>
      <c r="G2950" s="40"/>
      <c r="H2950" s="40"/>
      <c r="I2950" s="41"/>
      <c r="J2950" s="41"/>
      <c r="K2950" s="26" t="str">
        <f>_xlfn.IFNA(VLOOKUP(E2950,الاوردرات!$B$1:$C$600,2,0),"")</f>
        <v/>
      </c>
      <c r="L2950" s="52"/>
      <c r="N2950" s="21" t="str">
        <f t="shared" si="94"/>
        <v/>
      </c>
      <c r="O2950" s="22" t="str">
        <f>_xlfn.IFNA((VLOOKUP(F2950,help!$C$2:$F$12,4,0))*(N2950*24),"")</f>
        <v/>
      </c>
      <c r="AP2950" s="17">
        <f t="shared" si="93"/>
        <v>0</v>
      </c>
    </row>
    <row r="2951" spans="2:42" ht="33" x14ac:dyDescent="0.25">
      <c r="B2951" s="13">
        <f>COUNTIFS($E$3:E2951,'تقرير منتج تام'!$E$4)</f>
        <v>8</v>
      </c>
      <c r="C2951" s="37"/>
      <c r="D2951" s="37"/>
      <c r="E2951" s="37"/>
      <c r="F2951" s="39"/>
      <c r="G2951" s="40"/>
      <c r="H2951" s="40"/>
      <c r="I2951" s="41"/>
      <c r="J2951" s="41"/>
      <c r="K2951" s="26" t="str">
        <f>_xlfn.IFNA(VLOOKUP(E2951,الاوردرات!$B$1:$C$600,2,0),"")</f>
        <v/>
      </c>
      <c r="L2951" s="52"/>
      <c r="N2951" s="21" t="str">
        <f t="shared" si="94"/>
        <v/>
      </c>
      <c r="O2951" s="22" t="str">
        <f>_xlfn.IFNA((VLOOKUP(F2951,help!$C$2:$F$12,4,0))*(N2951*24),"")</f>
        <v/>
      </c>
      <c r="AP2951" s="17">
        <f t="shared" si="93"/>
        <v>0</v>
      </c>
    </row>
    <row r="2952" spans="2:42" ht="33" x14ac:dyDescent="0.25">
      <c r="B2952" s="13">
        <f>COUNTIFS($E$3:E2952,'تقرير منتج تام'!$E$4)</f>
        <v>8</v>
      </c>
      <c r="C2952" s="37"/>
      <c r="D2952" s="37"/>
      <c r="E2952" s="37"/>
      <c r="F2952" s="39"/>
      <c r="G2952" s="40"/>
      <c r="H2952" s="40"/>
      <c r="I2952" s="41"/>
      <c r="J2952" s="41"/>
      <c r="K2952" s="26" t="str">
        <f>_xlfn.IFNA(VLOOKUP(E2952,الاوردرات!$B$1:$C$600,2,0),"")</f>
        <v/>
      </c>
      <c r="L2952" s="52"/>
      <c r="N2952" s="21" t="str">
        <f t="shared" si="94"/>
        <v/>
      </c>
      <c r="O2952" s="22" t="str">
        <f>_xlfn.IFNA((VLOOKUP(F2952,help!$C$2:$F$12,4,0))*(N2952*24),"")</f>
        <v/>
      </c>
      <c r="AP2952" s="17">
        <f t="shared" si="93"/>
        <v>0</v>
      </c>
    </row>
    <row r="2953" spans="2:42" ht="33" x14ac:dyDescent="0.25">
      <c r="B2953" s="13">
        <f>COUNTIFS($E$3:E2953,'تقرير منتج تام'!$E$4)</f>
        <v>8</v>
      </c>
      <c r="C2953" s="37"/>
      <c r="D2953" s="37"/>
      <c r="E2953" s="37"/>
      <c r="F2953" s="39"/>
      <c r="G2953" s="40"/>
      <c r="H2953" s="40"/>
      <c r="I2953" s="41"/>
      <c r="J2953" s="41"/>
      <c r="K2953" s="26" t="str">
        <f>_xlfn.IFNA(VLOOKUP(E2953,الاوردرات!$B$1:$C$600,2,0),"")</f>
        <v/>
      </c>
      <c r="L2953" s="52"/>
      <c r="N2953" s="21" t="str">
        <f t="shared" si="94"/>
        <v/>
      </c>
      <c r="O2953" s="22" t="str">
        <f>_xlfn.IFNA((VLOOKUP(F2953,help!$C$2:$F$12,4,0))*(N2953*24),"")</f>
        <v/>
      </c>
      <c r="AP2953" s="17">
        <f t="shared" si="93"/>
        <v>0</v>
      </c>
    </row>
    <row r="2954" spans="2:42" ht="33" x14ac:dyDescent="0.25">
      <c r="B2954" s="13">
        <f>COUNTIFS($E$3:E2954,'تقرير منتج تام'!$E$4)</f>
        <v>8</v>
      </c>
      <c r="C2954" s="37"/>
      <c r="D2954" s="37"/>
      <c r="E2954" s="37"/>
      <c r="F2954" s="39"/>
      <c r="G2954" s="40"/>
      <c r="H2954" s="40"/>
      <c r="I2954" s="41"/>
      <c r="J2954" s="41"/>
      <c r="K2954" s="26" t="str">
        <f>_xlfn.IFNA(VLOOKUP(E2954,الاوردرات!$B$1:$C$600,2,0),"")</f>
        <v/>
      </c>
      <c r="L2954" s="52"/>
      <c r="N2954" s="21" t="str">
        <f t="shared" si="94"/>
        <v/>
      </c>
      <c r="O2954" s="22" t="str">
        <f>_xlfn.IFNA((VLOOKUP(F2954,help!$C$2:$F$12,4,0))*(N2954*24),"")</f>
        <v/>
      </c>
      <c r="AP2954" s="17">
        <f t="shared" ref="AP2954:AP3017" si="95">D2954</f>
        <v>0</v>
      </c>
    </row>
    <row r="2955" spans="2:42" ht="33" x14ac:dyDescent="0.25">
      <c r="B2955" s="13">
        <f>COUNTIFS($E$3:E2955,'تقرير منتج تام'!$E$4)</f>
        <v>8</v>
      </c>
      <c r="C2955" s="37"/>
      <c r="D2955" s="37"/>
      <c r="E2955" s="37"/>
      <c r="F2955" s="39"/>
      <c r="G2955" s="40"/>
      <c r="H2955" s="40"/>
      <c r="I2955" s="41"/>
      <c r="J2955" s="41"/>
      <c r="K2955" s="26" t="str">
        <f>_xlfn.IFNA(VLOOKUP(E2955,الاوردرات!$B$1:$C$600,2,0),"")</f>
        <v/>
      </c>
      <c r="L2955" s="52"/>
      <c r="N2955" s="21" t="str">
        <f t="shared" si="94"/>
        <v/>
      </c>
      <c r="O2955" s="22" t="str">
        <f>_xlfn.IFNA((VLOOKUP(F2955,help!$C$2:$F$12,4,0))*(N2955*24),"")</f>
        <v/>
      </c>
      <c r="AP2955" s="17">
        <f t="shared" si="95"/>
        <v>0</v>
      </c>
    </row>
    <row r="2956" spans="2:42" ht="33" x14ac:dyDescent="0.25">
      <c r="B2956" s="13">
        <f>COUNTIFS($E$3:E2956,'تقرير منتج تام'!$E$4)</f>
        <v>8</v>
      </c>
      <c r="C2956" s="37"/>
      <c r="D2956" s="37"/>
      <c r="E2956" s="37"/>
      <c r="F2956" s="39"/>
      <c r="G2956" s="40"/>
      <c r="H2956" s="40"/>
      <c r="I2956" s="41"/>
      <c r="J2956" s="41"/>
      <c r="K2956" s="26" t="str">
        <f>_xlfn.IFNA(VLOOKUP(E2956,الاوردرات!$B$1:$C$600,2,0),"")</f>
        <v/>
      </c>
      <c r="L2956" s="52"/>
      <c r="N2956" s="21" t="str">
        <f t="shared" si="94"/>
        <v/>
      </c>
      <c r="O2956" s="22" t="str">
        <f>_xlfn.IFNA((VLOOKUP(F2956,help!$C$2:$F$12,4,0))*(N2956*24),"")</f>
        <v/>
      </c>
      <c r="AP2956" s="17">
        <f t="shared" si="95"/>
        <v>0</v>
      </c>
    </row>
    <row r="2957" spans="2:42" ht="33" x14ac:dyDescent="0.25">
      <c r="B2957" s="13">
        <f>COUNTIFS($E$3:E2957,'تقرير منتج تام'!$E$4)</f>
        <v>8</v>
      </c>
      <c r="C2957" s="37"/>
      <c r="D2957" s="37"/>
      <c r="E2957" s="37"/>
      <c r="F2957" s="39"/>
      <c r="G2957" s="40"/>
      <c r="H2957" s="40"/>
      <c r="I2957" s="41"/>
      <c r="J2957" s="41"/>
      <c r="K2957" s="26" t="str">
        <f>_xlfn.IFNA(VLOOKUP(E2957,الاوردرات!$B$1:$C$600,2,0),"")</f>
        <v/>
      </c>
      <c r="L2957" s="52"/>
      <c r="N2957" s="21" t="str">
        <f t="shared" si="94"/>
        <v/>
      </c>
      <c r="O2957" s="22" t="str">
        <f>_xlfn.IFNA((VLOOKUP(F2957,help!$C$2:$F$12,4,0))*(N2957*24),"")</f>
        <v/>
      </c>
      <c r="AP2957" s="17">
        <f t="shared" si="95"/>
        <v>0</v>
      </c>
    </row>
    <row r="2958" spans="2:42" ht="33" x14ac:dyDescent="0.25">
      <c r="B2958" s="13">
        <f>COUNTIFS($E$3:E2958,'تقرير منتج تام'!$E$4)</f>
        <v>8</v>
      </c>
      <c r="C2958" s="37"/>
      <c r="D2958" s="37"/>
      <c r="E2958" s="37"/>
      <c r="F2958" s="39"/>
      <c r="G2958" s="40"/>
      <c r="H2958" s="40"/>
      <c r="I2958" s="41"/>
      <c r="J2958" s="41"/>
      <c r="K2958" s="26" t="str">
        <f>_xlfn.IFNA(VLOOKUP(E2958,الاوردرات!$B$1:$C$600,2,0),"")</f>
        <v/>
      </c>
      <c r="L2958" s="52"/>
      <c r="N2958" s="21" t="str">
        <f t="shared" si="94"/>
        <v/>
      </c>
      <c r="O2958" s="22" t="str">
        <f>_xlfn.IFNA((VLOOKUP(F2958,help!$C$2:$F$12,4,0))*(N2958*24),"")</f>
        <v/>
      </c>
      <c r="AP2958" s="17">
        <f t="shared" si="95"/>
        <v>0</v>
      </c>
    </row>
    <row r="2959" spans="2:42" ht="33" x14ac:dyDescent="0.25">
      <c r="B2959" s="13">
        <f>COUNTIFS($E$3:E2959,'تقرير منتج تام'!$E$4)</f>
        <v>8</v>
      </c>
      <c r="C2959" s="37"/>
      <c r="D2959" s="37"/>
      <c r="E2959" s="37"/>
      <c r="F2959" s="39"/>
      <c r="G2959" s="40"/>
      <c r="H2959" s="40"/>
      <c r="I2959" s="41"/>
      <c r="J2959" s="41"/>
      <c r="K2959" s="26" t="str">
        <f>_xlfn.IFNA(VLOOKUP(E2959,الاوردرات!$B$1:$C$600,2,0),"")</f>
        <v/>
      </c>
      <c r="L2959" s="52"/>
      <c r="N2959" s="21" t="str">
        <f t="shared" si="94"/>
        <v/>
      </c>
      <c r="O2959" s="22" t="str">
        <f>_xlfn.IFNA((VLOOKUP(F2959,help!$C$2:$F$12,4,0))*(N2959*24),"")</f>
        <v/>
      </c>
      <c r="AP2959" s="17">
        <f t="shared" si="95"/>
        <v>0</v>
      </c>
    </row>
    <row r="2960" spans="2:42" ht="33" x14ac:dyDescent="0.25">
      <c r="B2960" s="13">
        <f>COUNTIFS($E$3:E2960,'تقرير منتج تام'!$E$4)</f>
        <v>8</v>
      </c>
      <c r="C2960" s="37"/>
      <c r="D2960" s="37"/>
      <c r="E2960" s="37"/>
      <c r="F2960" s="39"/>
      <c r="G2960" s="40"/>
      <c r="H2960" s="40"/>
      <c r="I2960" s="41"/>
      <c r="J2960" s="41"/>
      <c r="K2960" s="26" t="str">
        <f>_xlfn.IFNA(VLOOKUP(E2960,الاوردرات!$B$1:$C$600,2,0),"")</f>
        <v/>
      </c>
      <c r="L2960" s="52"/>
      <c r="N2960" s="21" t="str">
        <f t="shared" si="94"/>
        <v/>
      </c>
      <c r="O2960" s="22" t="str">
        <f>_xlfn.IFNA((VLOOKUP(F2960,help!$C$2:$F$12,4,0))*(N2960*24),"")</f>
        <v/>
      </c>
      <c r="AP2960" s="17">
        <f t="shared" si="95"/>
        <v>0</v>
      </c>
    </row>
    <row r="2961" spans="2:42" ht="33" x14ac:dyDescent="0.25">
      <c r="B2961" s="13">
        <f>COUNTIFS($E$3:E2961,'تقرير منتج تام'!$E$4)</f>
        <v>8</v>
      </c>
      <c r="C2961" s="37"/>
      <c r="D2961" s="37"/>
      <c r="E2961" s="37"/>
      <c r="F2961" s="39"/>
      <c r="G2961" s="40"/>
      <c r="H2961" s="40"/>
      <c r="I2961" s="41"/>
      <c r="J2961" s="41"/>
      <c r="K2961" s="26" t="str">
        <f>_xlfn.IFNA(VLOOKUP(E2961,الاوردرات!$B$1:$C$600,2,0),"")</f>
        <v/>
      </c>
      <c r="L2961" s="52"/>
      <c r="N2961" s="21" t="str">
        <f t="shared" si="94"/>
        <v/>
      </c>
      <c r="O2961" s="22" t="str">
        <f>_xlfn.IFNA((VLOOKUP(F2961,help!$C$2:$F$12,4,0))*(N2961*24),"")</f>
        <v/>
      </c>
      <c r="AP2961" s="17">
        <f t="shared" si="95"/>
        <v>0</v>
      </c>
    </row>
    <row r="2962" spans="2:42" ht="33" x14ac:dyDescent="0.25">
      <c r="B2962" s="13">
        <f>COUNTIFS($E$3:E2962,'تقرير منتج تام'!$E$4)</f>
        <v>8</v>
      </c>
      <c r="C2962" s="37"/>
      <c r="D2962" s="37"/>
      <c r="E2962" s="37"/>
      <c r="F2962" s="39"/>
      <c r="G2962" s="40"/>
      <c r="H2962" s="40"/>
      <c r="I2962" s="41"/>
      <c r="J2962" s="41"/>
      <c r="K2962" s="26" t="str">
        <f>_xlfn.IFNA(VLOOKUP(E2962,الاوردرات!$B$1:$C$600,2,0),"")</f>
        <v/>
      </c>
      <c r="L2962" s="52"/>
      <c r="N2962" s="21" t="str">
        <f t="shared" si="94"/>
        <v/>
      </c>
      <c r="O2962" s="22" t="str">
        <f>_xlfn.IFNA((VLOOKUP(F2962,help!$C$2:$F$12,4,0))*(N2962*24),"")</f>
        <v/>
      </c>
      <c r="AP2962" s="17">
        <f t="shared" si="95"/>
        <v>0</v>
      </c>
    </row>
    <row r="2963" spans="2:42" ht="33" x14ac:dyDescent="0.25">
      <c r="B2963" s="13">
        <f>COUNTIFS($E$3:E2963,'تقرير منتج تام'!$E$4)</f>
        <v>8</v>
      </c>
      <c r="C2963" s="37"/>
      <c r="D2963" s="37"/>
      <c r="E2963" s="37"/>
      <c r="F2963" s="39"/>
      <c r="G2963" s="40"/>
      <c r="H2963" s="40"/>
      <c r="I2963" s="41"/>
      <c r="J2963" s="41"/>
      <c r="K2963" s="26" t="str">
        <f>_xlfn.IFNA(VLOOKUP(E2963,الاوردرات!$B$1:$C$600,2,0),"")</f>
        <v/>
      </c>
      <c r="L2963" s="52"/>
      <c r="N2963" s="21" t="str">
        <f t="shared" si="94"/>
        <v/>
      </c>
      <c r="O2963" s="22" t="str">
        <f>_xlfn.IFNA((VLOOKUP(F2963,help!$C$2:$F$12,4,0))*(N2963*24),"")</f>
        <v/>
      </c>
      <c r="AP2963" s="17">
        <f t="shared" si="95"/>
        <v>0</v>
      </c>
    </row>
    <row r="2964" spans="2:42" ht="33" x14ac:dyDescent="0.25">
      <c r="B2964" s="13">
        <f>COUNTIFS($E$3:E2964,'تقرير منتج تام'!$E$4)</f>
        <v>8</v>
      </c>
      <c r="C2964" s="37"/>
      <c r="D2964" s="37"/>
      <c r="E2964" s="37"/>
      <c r="F2964" s="39"/>
      <c r="G2964" s="40"/>
      <c r="H2964" s="40"/>
      <c r="I2964" s="41"/>
      <c r="J2964" s="41"/>
      <c r="K2964" s="26" t="str">
        <f>_xlfn.IFNA(VLOOKUP(E2964,الاوردرات!$B$1:$C$600,2,0),"")</f>
        <v/>
      </c>
      <c r="L2964" s="52"/>
      <c r="N2964" s="21" t="str">
        <f t="shared" si="94"/>
        <v/>
      </c>
      <c r="O2964" s="22" t="str">
        <f>_xlfn.IFNA((VLOOKUP(F2964,help!$C$2:$F$12,4,0))*(N2964*24),"")</f>
        <v/>
      </c>
      <c r="AP2964" s="17">
        <f t="shared" si="95"/>
        <v>0</v>
      </c>
    </row>
    <row r="2965" spans="2:42" ht="33" x14ac:dyDescent="0.25">
      <c r="B2965" s="13">
        <f>COUNTIFS($E$3:E2965,'تقرير منتج تام'!$E$4)</f>
        <v>8</v>
      </c>
      <c r="C2965" s="37"/>
      <c r="D2965" s="37"/>
      <c r="E2965" s="37"/>
      <c r="F2965" s="39"/>
      <c r="G2965" s="40"/>
      <c r="H2965" s="40"/>
      <c r="I2965" s="41"/>
      <c r="J2965" s="41"/>
      <c r="K2965" s="26" t="str">
        <f>_xlfn.IFNA(VLOOKUP(E2965,الاوردرات!$B$1:$C$600,2,0),"")</f>
        <v/>
      </c>
      <c r="L2965" s="52"/>
      <c r="N2965" s="21" t="str">
        <f t="shared" si="94"/>
        <v/>
      </c>
      <c r="O2965" s="22" t="str">
        <f>_xlfn.IFNA((VLOOKUP(F2965,help!$C$2:$F$12,4,0))*(N2965*24),"")</f>
        <v/>
      </c>
      <c r="AP2965" s="17">
        <f t="shared" si="95"/>
        <v>0</v>
      </c>
    </row>
    <row r="2966" spans="2:42" ht="33" x14ac:dyDescent="0.25">
      <c r="B2966" s="13">
        <f>COUNTIFS($E$3:E2966,'تقرير منتج تام'!$E$4)</f>
        <v>8</v>
      </c>
      <c r="C2966" s="37"/>
      <c r="D2966" s="37"/>
      <c r="E2966" s="37"/>
      <c r="F2966" s="39"/>
      <c r="G2966" s="40"/>
      <c r="H2966" s="40"/>
      <c r="I2966" s="41"/>
      <c r="J2966" s="41"/>
      <c r="K2966" s="26" t="str">
        <f>_xlfn.IFNA(VLOOKUP(E2966,الاوردرات!$B$1:$C$600,2,0),"")</f>
        <v/>
      </c>
      <c r="L2966" s="52"/>
      <c r="N2966" s="21" t="str">
        <f t="shared" si="94"/>
        <v/>
      </c>
      <c r="O2966" s="22" t="str">
        <f>_xlfn.IFNA((VLOOKUP(F2966,help!$C$2:$F$12,4,0))*(N2966*24),"")</f>
        <v/>
      </c>
      <c r="AP2966" s="17">
        <f t="shared" si="95"/>
        <v>0</v>
      </c>
    </row>
    <row r="2967" spans="2:42" ht="33" x14ac:dyDescent="0.25">
      <c r="B2967" s="13">
        <f>COUNTIFS($E$3:E2967,'تقرير منتج تام'!$E$4)</f>
        <v>8</v>
      </c>
      <c r="C2967" s="37"/>
      <c r="D2967" s="37"/>
      <c r="E2967" s="37"/>
      <c r="F2967" s="39"/>
      <c r="G2967" s="40"/>
      <c r="H2967" s="40"/>
      <c r="I2967" s="41"/>
      <c r="J2967" s="41"/>
      <c r="K2967" s="26" t="str">
        <f>_xlfn.IFNA(VLOOKUP(E2967,الاوردرات!$B$1:$C$600,2,0),"")</f>
        <v/>
      </c>
      <c r="L2967" s="52"/>
      <c r="N2967" s="21" t="str">
        <f t="shared" si="94"/>
        <v/>
      </c>
      <c r="O2967" s="22" t="str">
        <f>_xlfn.IFNA((VLOOKUP(F2967,help!$C$2:$F$12,4,0))*(N2967*24),"")</f>
        <v/>
      </c>
      <c r="AP2967" s="17">
        <f t="shared" si="95"/>
        <v>0</v>
      </c>
    </row>
    <row r="2968" spans="2:42" ht="33" x14ac:dyDescent="0.25">
      <c r="B2968" s="13">
        <f>COUNTIFS($E$3:E2968,'تقرير منتج تام'!$E$4)</f>
        <v>8</v>
      </c>
      <c r="C2968" s="37"/>
      <c r="D2968" s="37"/>
      <c r="E2968" s="37"/>
      <c r="F2968" s="39"/>
      <c r="G2968" s="40"/>
      <c r="H2968" s="40"/>
      <c r="I2968" s="41"/>
      <c r="J2968" s="41"/>
      <c r="K2968" s="26" t="str">
        <f>_xlfn.IFNA(VLOOKUP(E2968,الاوردرات!$B$1:$C$600,2,0),"")</f>
        <v/>
      </c>
      <c r="L2968" s="52"/>
      <c r="N2968" s="21" t="str">
        <f t="shared" si="94"/>
        <v/>
      </c>
      <c r="O2968" s="22" t="str">
        <f>_xlfn.IFNA((VLOOKUP(F2968,help!$C$2:$F$12,4,0))*(N2968*24),"")</f>
        <v/>
      </c>
      <c r="AP2968" s="17">
        <f t="shared" si="95"/>
        <v>0</v>
      </c>
    </row>
    <row r="2969" spans="2:42" ht="33" x14ac:dyDescent="0.25">
      <c r="B2969" s="13">
        <f>COUNTIFS($E$3:E2969,'تقرير منتج تام'!$E$4)</f>
        <v>8</v>
      </c>
      <c r="C2969" s="37"/>
      <c r="D2969" s="37"/>
      <c r="E2969" s="37"/>
      <c r="F2969" s="39"/>
      <c r="G2969" s="40"/>
      <c r="H2969" s="40"/>
      <c r="I2969" s="41"/>
      <c r="J2969" s="41"/>
      <c r="K2969" s="26" t="str">
        <f>_xlfn.IFNA(VLOOKUP(E2969,الاوردرات!$B$1:$C$600,2,0),"")</f>
        <v/>
      </c>
      <c r="L2969" s="52"/>
      <c r="N2969" s="21" t="str">
        <f t="shared" si="94"/>
        <v/>
      </c>
      <c r="O2969" s="22" t="str">
        <f>_xlfn.IFNA((VLOOKUP(F2969,help!$C$2:$F$12,4,0))*(N2969*24),"")</f>
        <v/>
      </c>
      <c r="AP2969" s="17">
        <f t="shared" si="95"/>
        <v>0</v>
      </c>
    </row>
    <row r="2970" spans="2:42" ht="33" x14ac:dyDescent="0.25">
      <c r="B2970" s="13">
        <f>COUNTIFS($E$3:E2970,'تقرير منتج تام'!$E$4)</f>
        <v>8</v>
      </c>
      <c r="C2970" s="37"/>
      <c r="D2970" s="37"/>
      <c r="E2970" s="37"/>
      <c r="F2970" s="39"/>
      <c r="G2970" s="40"/>
      <c r="H2970" s="40"/>
      <c r="I2970" s="41"/>
      <c r="J2970" s="41"/>
      <c r="K2970" s="26" t="str">
        <f>_xlfn.IFNA(VLOOKUP(E2970,الاوردرات!$B$1:$C$600,2,0),"")</f>
        <v/>
      </c>
      <c r="L2970" s="52"/>
      <c r="N2970" s="21" t="str">
        <f t="shared" si="94"/>
        <v/>
      </c>
      <c r="O2970" s="22" t="str">
        <f>_xlfn.IFNA((VLOOKUP(F2970,help!$C$2:$F$12,4,0))*(N2970*24),"")</f>
        <v/>
      </c>
      <c r="AP2970" s="17">
        <f t="shared" si="95"/>
        <v>0</v>
      </c>
    </row>
    <row r="2971" spans="2:42" ht="33" x14ac:dyDescent="0.25">
      <c r="B2971" s="13">
        <f>COUNTIFS($E$3:E2971,'تقرير منتج تام'!$E$4)</f>
        <v>8</v>
      </c>
      <c r="C2971" s="37"/>
      <c r="D2971" s="37"/>
      <c r="E2971" s="37"/>
      <c r="F2971" s="39"/>
      <c r="G2971" s="40"/>
      <c r="H2971" s="40"/>
      <c r="I2971" s="41"/>
      <c r="J2971" s="41"/>
      <c r="K2971" s="26" t="str">
        <f>_xlfn.IFNA(VLOOKUP(E2971,الاوردرات!$B$1:$C$600,2,0),"")</f>
        <v/>
      </c>
      <c r="L2971" s="52"/>
      <c r="N2971" s="21" t="str">
        <f t="shared" si="94"/>
        <v/>
      </c>
      <c r="O2971" s="22" t="str">
        <f>_xlfn.IFNA((VLOOKUP(F2971,help!$C$2:$F$12,4,0))*(N2971*24),"")</f>
        <v/>
      </c>
      <c r="AP2971" s="17">
        <f t="shared" si="95"/>
        <v>0</v>
      </c>
    </row>
    <row r="2972" spans="2:42" ht="33" x14ac:dyDescent="0.25">
      <c r="B2972" s="13">
        <f>COUNTIFS($E$3:E2972,'تقرير منتج تام'!$E$4)</f>
        <v>8</v>
      </c>
      <c r="C2972" s="37"/>
      <c r="D2972" s="37"/>
      <c r="E2972" s="37"/>
      <c r="F2972" s="39"/>
      <c r="G2972" s="40"/>
      <c r="H2972" s="40"/>
      <c r="I2972" s="41"/>
      <c r="J2972" s="41"/>
      <c r="K2972" s="26" t="str">
        <f>_xlfn.IFNA(VLOOKUP(E2972,الاوردرات!$B$1:$C$600,2,0),"")</f>
        <v/>
      </c>
      <c r="L2972" s="52"/>
      <c r="N2972" s="21" t="str">
        <f t="shared" si="94"/>
        <v/>
      </c>
      <c r="O2972" s="22" t="str">
        <f>_xlfn.IFNA((VLOOKUP(F2972,help!$C$2:$F$12,4,0))*(N2972*24),"")</f>
        <v/>
      </c>
      <c r="AP2972" s="17">
        <f t="shared" si="95"/>
        <v>0</v>
      </c>
    </row>
    <row r="2973" spans="2:42" ht="33" x14ac:dyDescent="0.25">
      <c r="B2973" s="13">
        <f>COUNTIFS($E$3:E2973,'تقرير منتج تام'!$E$4)</f>
        <v>8</v>
      </c>
      <c r="C2973" s="37"/>
      <c r="D2973" s="37"/>
      <c r="E2973" s="37"/>
      <c r="F2973" s="39"/>
      <c r="G2973" s="40"/>
      <c r="H2973" s="40"/>
      <c r="I2973" s="41"/>
      <c r="J2973" s="41"/>
      <c r="K2973" s="26" t="str">
        <f>_xlfn.IFNA(VLOOKUP(E2973,الاوردرات!$B$1:$C$600,2,0),"")</f>
        <v/>
      </c>
      <c r="L2973" s="52"/>
      <c r="N2973" s="21" t="str">
        <f t="shared" si="94"/>
        <v/>
      </c>
      <c r="O2973" s="22" t="str">
        <f>_xlfn.IFNA((VLOOKUP(F2973,help!$C$2:$F$12,4,0))*(N2973*24),"")</f>
        <v/>
      </c>
      <c r="AP2973" s="17">
        <f t="shared" si="95"/>
        <v>0</v>
      </c>
    </row>
    <row r="2974" spans="2:42" ht="33" x14ac:dyDescent="0.25">
      <c r="B2974" s="13">
        <f>COUNTIFS($E$3:E2974,'تقرير منتج تام'!$E$4)</f>
        <v>8</v>
      </c>
      <c r="C2974" s="37"/>
      <c r="D2974" s="37"/>
      <c r="E2974" s="37"/>
      <c r="F2974" s="39"/>
      <c r="G2974" s="40"/>
      <c r="H2974" s="40"/>
      <c r="I2974" s="41"/>
      <c r="J2974" s="41"/>
      <c r="K2974" s="26" t="str">
        <f>_xlfn.IFNA(VLOOKUP(E2974,الاوردرات!$B$1:$C$600,2,0),"")</f>
        <v/>
      </c>
      <c r="L2974" s="52"/>
      <c r="N2974" s="21" t="str">
        <f t="shared" si="94"/>
        <v/>
      </c>
      <c r="O2974" s="22" t="str">
        <f>_xlfn.IFNA((VLOOKUP(F2974,help!$C$2:$F$12,4,0))*(N2974*24),"")</f>
        <v/>
      </c>
      <c r="AP2974" s="17">
        <f t="shared" si="95"/>
        <v>0</v>
      </c>
    </row>
    <row r="2975" spans="2:42" ht="33" x14ac:dyDescent="0.25">
      <c r="B2975" s="13">
        <f>COUNTIFS($E$3:E2975,'تقرير منتج تام'!$E$4)</f>
        <v>8</v>
      </c>
      <c r="C2975" s="37"/>
      <c r="D2975" s="37"/>
      <c r="E2975" s="37"/>
      <c r="F2975" s="39"/>
      <c r="G2975" s="40"/>
      <c r="H2975" s="40"/>
      <c r="I2975" s="41"/>
      <c r="J2975" s="41"/>
      <c r="K2975" s="26" t="str">
        <f>_xlfn.IFNA(VLOOKUP(E2975,الاوردرات!$B$1:$C$600,2,0),"")</f>
        <v/>
      </c>
      <c r="L2975" s="52"/>
      <c r="N2975" s="21" t="str">
        <f t="shared" si="94"/>
        <v/>
      </c>
      <c r="O2975" s="22" t="str">
        <f>_xlfn.IFNA((VLOOKUP(F2975,help!$C$2:$F$12,4,0))*(N2975*24),"")</f>
        <v/>
      </c>
      <c r="AP2975" s="17">
        <f t="shared" si="95"/>
        <v>0</v>
      </c>
    </row>
    <row r="2976" spans="2:42" ht="33" x14ac:dyDescent="0.25">
      <c r="B2976" s="13">
        <f>COUNTIFS($E$3:E2976,'تقرير منتج تام'!$E$4)</f>
        <v>8</v>
      </c>
      <c r="C2976" s="37"/>
      <c r="D2976" s="37"/>
      <c r="E2976" s="37"/>
      <c r="F2976" s="39"/>
      <c r="G2976" s="40"/>
      <c r="H2976" s="40"/>
      <c r="I2976" s="41"/>
      <c r="J2976" s="41"/>
      <c r="K2976" s="26" t="str">
        <f>_xlfn.IFNA(VLOOKUP(E2976,الاوردرات!$B$1:$C$600,2,0),"")</f>
        <v/>
      </c>
      <c r="L2976" s="52"/>
      <c r="N2976" s="21" t="str">
        <f t="shared" si="94"/>
        <v/>
      </c>
      <c r="O2976" s="22" t="str">
        <f>_xlfn.IFNA((VLOOKUP(F2976,help!$C$2:$F$12,4,0))*(N2976*24),"")</f>
        <v/>
      </c>
      <c r="AP2976" s="17">
        <f t="shared" si="95"/>
        <v>0</v>
      </c>
    </row>
    <row r="2977" spans="2:42" ht="33" x14ac:dyDescent="0.25">
      <c r="B2977" s="13">
        <f>COUNTIFS($E$3:E2977,'تقرير منتج تام'!$E$4)</f>
        <v>8</v>
      </c>
      <c r="C2977" s="37"/>
      <c r="D2977" s="37"/>
      <c r="E2977" s="37"/>
      <c r="F2977" s="39"/>
      <c r="G2977" s="40"/>
      <c r="H2977" s="40"/>
      <c r="I2977" s="41"/>
      <c r="J2977" s="41"/>
      <c r="K2977" s="26" t="str">
        <f>_xlfn.IFNA(VLOOKUP(E2977,الاوردرات!$B$1:$C$600,2,0),"")</f>
        <v/>
      </c>
      <c r="L2977" s="52"/>
      <c r="N2977" s="21" t="str">
        <f t="shared" si="94"/>
        <v/>
      </c>
      <c r="O2977" s="22" t="str">
        <f>_xlfn.IFNA((VLOOKUP(F2977,help!$C$2:$F$12,4,0))*(N2977*24),"")</f>
        <v/>
      </c>
      <c r="AP2977" s="17">
        <f t="shared" si="95"/>
        <v>0</v>
      </c>
    </row>
    <row r="2978" spans="2:42" ht="33" x14ac:dyDescent="0.25">
      <c r="B2978" s="13">
        <f>COUNTIFS($E$3:E2978,'تقرير منتج تام'!$E$4)</f>
        <v>8</v>
      </c>
      <c r="C2978" s="37"/>
      <c r="D2978" s="37"/>
      <c r="E2978" s="37"/>
      <c r="F2978" s="39"/>
      <c r="G2978" s="40"/>
      <c r="H2978" s="40"/>
      <c r="I2978" s="41"/>
      <c r="J2978" s="41"/>
      <c r="K2978" s="26" t="str">
        <f>_xlfn.IFNA(VLOOKUP(E2978,الاوردرات!$B$1:$C$600,2,0),"")</f>
        <v/>
      </c>
      <c r="L2978" s="52"/>
      <c r="N2978" s="21" t="str">
        <f t="shared" si="94"/>
        <v/>
      </c>
      <c r="O2978" s="22" t="str">
        <f>_xlfn.IFNA((VLOOKUP(F2978,help!$C$2:$F$12,4,0))*(N2978*24),"")</f>
        <v/>
      </c>
      <c r="AP2978" s="17">
        <f t="shared" si="95"/>
        <v>0</v>
      </c>
    </row>
    <row r="2979" spans="2:42" ht="33" x14ac:dyDescent="0.25">
      <c r="B2979" s="13">
        <f>COUNTIFS($E$3:E2979,'تقرير منتج تام'!$E$4)</f>
        <v>8</v>
      </c>
      <c r="C2979" s="37"/>
      <c r="D2979" s="37"/>
      <c r="E2979" s="37"/>
      <c r="F2979" s="39"/>
      <c r="G2979" s="40"/>
      <c r="H2979" s="40"/>
      <c r="I2979" s="41"/>
      <c r="J2979" s="41"/>
      <c r="K2979" s="26" t="str">
        <f>_xlfn.IFNA(VLOOKUP(E2979,الاوردرات!$B$1:$C$600,2,0),"")</f>
        <v/>
      </c>
      <c r="L2979" s="52"/>
      <c r="N2979" s="21" t="str">
        <f t="shared" si="94"/>
        <v/>
      </c>
      <c r="O2979" s="22" t="str">
        <f>_xlfn.IFNA((VLOOKUP(F2979,help!$C$2:$F$12,4,0))*(N2979*24),"")</f>
        <v/>
      </c>
      <c r="AP2979" s="17">
        <f t="shared" si="95"/>
        <v>0</v>
      </c>
    </row>
    <row r="2980" spans="2:42" ht="33" x14ac:dyDescent="0.25">
      <c r="B2980" s="13">
        <f>COUNTIFS($E$3:E2980,'تقرير منتج تام'!$E$4)</f>
        <v>8</v>
      </c>
      <c r="C2980" s="37"/>
      <c r="D2980" s="37"/>
      <c r="E2980" s="37"/>
      <c r="F2980" s="39"/>
      <c r="G2980" s="40"/>
      <c r="H2980" s="40"/>
      <c r="I2980" s="41"/>
      <c r="J2980" s="41"/>
      <c r="K2980" s="26" t="str">
        <f>_xlfn.IFNA(VLOOKUP(E2980,الاوردرات!$B$1:$C$600,2,0),"")</f>
        <v/>
      </c>
      <c r="L2980" s="52"/>
      <c r="N2980" s="21" t="str">
        <f t="shared" si="94"/>
        <v/>
      </c>
      <c r="O2980" s="22" t="str">
        <f>_xlfn.IFNA((VLOOKUP(F2980,help!$C$2:$F$12,4,0))*(N2980*24),"")</f>
        <v/>
      </c>
      <c r="AP2980" s="17">
        <f t="shared" si="95"/>
        <v>0</v>
      </c>
    </row>
    <row r="2981" spans="2:42" ht="33" x14ac:dyDescent="0.25">
      <c r="B2981" s="13">
        <f>COUNTIFS($E$3:E2981,'تقرير منتج تام'!$E$4)</f>
        <v>8</v>
      </c>
      <c r="C2981" s="37"/>
      <c r="D2981" s="37"/>
      <c r="E2981" s="37"/>
      <c r="F2981" s="39"/>
      <c r="G2981" s="40"/>
      <c r="H2981" s="40"/>
      <c r="I2981" s="41"/>
      <c r="J2981" s="41"/>
      <c r="K2981" s="26" t="str">
        <f>_xlfn.IFNA(VLOOKUP(E2981,الاوردرات!$B$1:$C$600,2,0),"")</f>
        <v/>
      </c>
      <c r="L2981" s="52"/>
      <c r="N2981" s="21" t="str">
        <f t="shared" si="94"/>
        <v/>
      </c>
      <c r="O2981" s="22" t="str">
        <f>_xlfn.IFNA((VLOOKUP(F2981,help!$C$2:$F$12,4,0))*(N2981*24),"")</f>
        <v/>
      </c>
      <c r="AP2981" s="17">
        <f t="shared" si="95"/>
        <v>0</v>
      </c>
    </row>
    <row r="2982" spans="2:42" ht="33" x14ac:dyDescent="0.25">
      <c r="B2982" s="13">
        <f>COUNTIFS($E$3:E2982,'تقرير منتج تام'!$E$4)</f>
        <v>8</v>
      </c>
      <c r="C2982" s="37"/>
      <c r="D2982" s="37"/>
      <c r="E2982" s="37"/>
      <c r="F2982" s="39"/>
      <c r="G2982" s="40"/>
      <c r="H2982" s="40"/>
      <c r="I2982" s="41"/>
      <c r="J2982" s="41"/>
      <c r="K2982" s="26" t="str">
        <f>_xlfn.IFNA(VLOOKUP(E2982,الاوردرات!$B$1:$C$600,2,0),"")</f>
        <v/>
      </c>
      <c r="L2982" s="52"/>
      <c r="N2982" s="21" t="str">
        <f t="shared" si="94"/>
        <v/>
      </c>
      <c r="O2982" s="22" t="str">
        <f>_xlfn.IFNA((VLOOKUP(F2982,help!$C$2:$F$12,4,0))*(N2982*24),"")</f>
        <v/>
      </c>
      <c r="AP2982" s="17">
        <f t="shared" si="95"/>
        <v>0</v>
      </c>
    </row>
    <row r="2983" spans="2:42" ht="33" x14ac:dyDescent="0.25">
      <c r="B2983" s="13">
        <f>COUNTIFS($E$3:E2983,'تقرير منتج تام'!$E$4)</f>
        <v>8</v>
      </c>
      <c r="C2983" s="37"/>
      <c r="D2983" s="37"/>
      <c r="E2983" s="37"/>
      <c r="F2983" s="39"/>
      <c r="G2983" s="40"/>
      <c r="H2983" s="40"/>
      <c r="I2983" s="41"/>
      <c r="J2983" s="41"/>
      <c r="K2983" s="26" t="str">
        <f>_xlfn.IFNA(VLOOKUP(E2983,الاوردرات!$B$1:$C$600,2,0),"")</f>
        <v/>
      </c>
      <c r="L2983" s="52"/>
      <c r="N2983" s="21" t="str">
        <f t="shared" si="94"/>
        <v/>
      </c>
      <c r="O2983" s="22" t="str">
        <f>_xlfn.IFNA((VLOOKUP(F2983,help!$C$2:$F$12,4,0))*(N2983*24),"")</f>
        <v/>
      </c>
      <c r="AP2983" s="17">
        <f t="shared" si="95"/>
        <v>0</v>
      </c>
    </row>
    <row r="2984" spans="2:42" ht="33" x14ac:dyDescent="0.25">
      <c r="B2984" s="13">
        <f>COUNTIFS($E$3:E2984,'تقرير منتج تام'!$E$4)</f>
        <v>8</v>
      </c>
      <c r="C2984" s="37"/>
      <c r="D2984" s="37"/>
      <c r="E2984" s="37"/>
      <c r="F2984" s="39"/>
      <c r="G2984" s="40"/>
      <c r="H2984" s="40"/>
      <c r="I2984" s="41"/>
      <c r="J2984" s="41"/>
      <c r="K2984" s="26" t="str">
        <f>_xlfn.IFNA(VLOOKUP(E2984,الاوردرات!$B$1:$C$600,2,0),"")</f>
        <v/>
      </c>
      <c r="L2984" s="52"/>
      <c r="N2984" s="21" t="str">
        <f t="shared" si="94"/>
        <v/>
      </c>
      <c r="O2984" s="22" t="str">
        <f>_xlfn.IFNA((VLOOKUP(F2984,help!$C$2:$F$12,4,0))*(N2984*24),"")</f>
        <v/>
      </c>
      <c r="AP2984" s="17">
        <f t="shared" si="95"/>
        <v>0</v>
      </c>
    </row>
    <row r="2985" spans="2:42" ht="33" x14ac:dyDescent="0.25">
      <c r="B2985" s="13">
        <f>COUNTIFS($E$3:E2985,'تقرير منتج تام'!$E$4)</f>
        <v>8</v>
      </c>
      <c r="C2985" s="37"/>
      <c r="D2985" s="37"/>
      <c r="E2985" s="37"/>
      <c r="F2985" s="39"/>
      <c r="G2985" s="40"/>
      <c r="H2985" s="40"/>
      <c r="I2985" s="41"/>
      <c r="J2985" s="41"/>
      <c r="K2985" s="26" t="str">
        <f>_xlfn.IFNA(VLOOKUP(E2985,الاوردرات!$B$1:$C$600,2,0),"")</f>
        <v/>
      </c>
      <c r="L2985" s="52"/>
      <c r="N2985" s="21" t="str">
        <f t="shared" si="94"/>
        <v/>
      </c>
      <c r="O2985" s="22" t="str">
        <f>_xlfn.IFNA((VLOOKUP(F2985,help!$C$2:$F$12,4,0))*(N2985*24),"")</f>
        <v/>
      </c>
      <c r="AP2985" s="17">
        <f t="shared" si="95"/>
        <v>0</v>
      </c>
    </row>
    <row r="2986" spans="2:42" ht="33" x14ac:dyDescent="0.25">
      <c r="B2986" s="13">
        <f>COUNTIFS($E$3:E2986,'تقرير منتج تام'!$E$4)</f>
        <v>8</v>
      </c>
      <c r="C2986" s="37"/>
      <c r="D2986" s="37"/>
      <c r="E2986" s="37"/>
      <c r="F2986" s="39"/>
      <c r="G2986" s="40"/>
      <c r="H2986" s="40"/>
      <c r="I2986" s="41"/>
      <c r="J2986" s="41"/>
      <c r="K2986" s="26" t="str">
        <f>_xlfn.IFNA(VLOOKUP(E2986,الاوردرات!$B$1:$C$600,2,0),"")</f>
        <v/>
      </c>
      <c r="L2986" s="52"/>
      <c r="N2986" s="21" t="str">
        <f t="shared" si="94"/>
        <v/>
      </c>
      <c r="O2986" s="22" t="str">
        <f>_xlfn.IFNA((VLOOKUP(F2986,help!$C$2:$F$12,4,0))*(N2986*24),"")</f>
        <v/>
      </c>
      <c r="AP2986" s="17">
        <f t="shared" si="95"/>
        <v>0</v>
      </c>
    </row>
    <row r="2987" spans="2:42" ht="33" x14ac:dyDescent="0.25">
      <c r="B2987" s="13">
        <f>COUNTIFS($E$3:E2987,'تقرير منتج تام'!$E$4)</f>
        <v>8</v>
      </c>
      <c r="C2987" s="37"/>
      <c r="D2987" s="37"/>
      <c r="E2987" s="37"/>
      <c r="F2987" s="39"/>
      <c r="G2987" s="40"/>
      <c r="H2987" s="40"/>
      <c r="I2987" s="41"/>
      <c r="J2987" s="41"/>
      <c r="K2987" s="26" t="str">
        <f>_xlfn.IFNA(VLOOKUP(E2987,الاوردرات!$B$1:$C$600,2,0),"")</f>
        <v/>
      </c>
      <c r="L2987" s="52"/>
      <c r="N2987" s="21" t="str">
        <f t="shared" si="94"/>
        <v/>
      </c>
      <c r="O2987" s="22" t="str">
        <f>_xlfn.IFNA((VLOOKUP(F2987,help!$C$2:$F$12,4,0))*(N2987*24),"")</f>
        <v/>
      </c>
      <c r="AP2987" s="17">
        <f t="shared" si="95"/>
        <v>0</v>
      </c>
    </row>
    <row r="2988" spans="2:42" ht="33" x14ac:dyDescent="0.25">
      <c r="B2988" s="13">
        <f>COUNTIFS($E$3:E2988,'تقرير منتج تام'!$E$4)</f>
        <v>8</v>
      </c>
      <c r="C2988" s="37"/>
      <c r="D2988" s="37"/>
      <c r="E2988" s="37"/>
      <c r="F2988" s="39"/>
      <c r="G2988" s="40"/>
      <c r="H2988" s="40"/>
      <c r="I2988" s="41"/>
      <c r="J2988" s="41"/>
      <c r="K2988" s="26" t="str">
        <f>_xlfn.IFNA(VLOOKUP(E2988,الاوردرات!$B$1:$C$600,2,0),"")</f>
        <v/>
      </c>
      <c r="L2988" s="52"/>
      <c r="N2988" s="21" t="str">
        <f t="shared" si="94"/>
        <v/>
      </c>
      <c r="O2988" s="22" t="str">
        <f>_xlfn.IFNA((VLOOKUP(F2988,help!$C$2:$F$12,4,0))*(N2988*24),"")</f>
        <v/>
      </c>
      <c r="AP2988" s="17">
        <f t="shared" si="95"/>
        <v>0</v>
      </c>
    </row>
    <row r="2989" spans="2:42" ht="33" x14ac:dyDescent="0.25">
      <c r="B2989" s="13">
        <f>COUNTIFS($E$3:E2989,'تقرير منتج تام'!$E$4)</f>
        <v>8</v>
      </c>
      <c r="C2989" s="37"/>
      <c r="D2989" s="37"/>
      <c r="E2989" s="37"/>
      <c r="F2989" s="39"/>
      <c r="G2989" s="40"/>
      <c r="H2989" s="40"/>
      <c r="I2989" s="41"/>
      <c r="J2989" s="41"/>
      <c r="K2989" s="26" t="str">
        <f>_xlfn.IFNA(VLOOKUP(E2989,الاوردرات!$B$1:$C$600,2,0),"")</f>
        <v/>
      </c>
      <c r="L2989" s="52"/>
      <c r="N2989" s="21" t="str">
        <f t="shared" si="94"/>
        <v/>
      </c>
      <c r="O2989" s="22" t="str">
        <f>_xlfn.IFNA((VLOOKUP(F2989,help!$C$2:$F$12,4,0))*(N2989*24),"")</f>
        <v/>
      </c>
      <c r="AP2989" s="17">
        <f t="shared" si="95"/>
        <v>0</v>
      </c>
    </row>
    <row r="2990" spans="2:42" ht="33" x14ac:dyDescent="0.25">
      <c r="B2990" s="13">
        <f>COUNTIFS($E$3:E2990,'تقرير منتج تام'!$E$4)</f>
        <v>8</v>
      </c>
      <c r="C2990" s="37"/>
      <c r="D2990" s="37"/>
      <c r="E2990" s="37"/>
      <c r="F2990" s="39"/>
      <c r="G2990" s="40"/>
      <c r="H2990" s="40"/>
      <c r="I2990" s="41"/>
      <c r="J2990" s="41"/>
      <c r="K2990" s="26" t="str">
        <f>_xlfn.IFNA(VLOOKUP(E2990,الاوردرات!$B$1:$C$600,2,0),"")</f>
        <v/>
      </c>
      <c r="L2990" s="52"/>
      <c r="N2990" s="21" t="str">
        <f t="shared" si="94"/>
        <v/>
      </c>
      <c r="O2990" s="22" t="str">
        <f>_xlfn.IFNA((VLOOKUP(F2990,help!$C$2:$F$12,4,0))*(N2990*24),"")</f>
        <v/>
      </c>
      <c r="AP2990" s="17">
        <f t="shared" si="95"/>
        <v>0</v>
      </c>
    </row>
    <row r="2991" spans="2:42" ht="33" x14ac:dyDescent="0.25">
      <c r="B2991" s="13">
        <f>COUNTIFS($E$3:E2991,'تقرير منتج تام'!$E$4)</f>
        <v>8</v>
      </c>
      <c r="C2991" s="37"/>
      <c r="D2991" s="37"/>
      <c r="E2991" s="37"/>
      <c r="F2991" s="39"/>
      <c r="G2991" s="40"/>
      <c r="H2991" s="40"/>
      <c r="I2991" s="41"/>
      <c r="J2991" s="41"/>
      <c r="K2991" s="26" t="str">
        <f>_xlfn.IFNA(VLOOKUP(E2991,الاوردرات!$B$1:$C$600,2,0),"")</f>
        <v/>
      </c>
      <c r="L2991" s="52"/>
      <c r="N2991" s="21" t="str">
        <f t="shared" si="94"/>
        <v/>
      </c>
      <c r="O2991" s="22" t="str">
        <f>_xlfn.IFNA((VLOOKUP(F2991,help!$C$2:$F$12,4,0))*(N2991*24),"")</f>
        <v/>
      </c>
      <c r="AP2991" s="17">
        <f t="shared" si="95"/>
        <v>0</v>
      </c>
    </row>
    <row r="2992" spans="2:42" ht="33" x14ac:dyDescent="0.25">
      <c r="B2992" s="13">
        <f>COUNTIFS($E$3:E2992,'تقرير منتج تام'!$E$4)</f>
        <v>8</v>
      </c>
      <c r="C2992" s="37"/>
      <c r="D2992" s="37"/>
      <c r="E2992" s="37"/>
      <c r="F2992" s="39"/>
      <c r="G2992" s="40"/>
      <c r="H2992" s="40"/>
      <c r="I2992" s="41"/>
      <c r="J2992" s="41"/>
      <c r="K2992" s="26" t="str">
        <f>_xlfn.IFNA(VLOOKUP(E2992,الاوردرات!$B$1:$C$600,2,0),"")</f>
        <v/>
      </c>
      <c r="L2992" s="52"/>
      <c r="N2992" s="21" t="str">
        <f t="shared" si="94"/>
        <v/>
      </c>
      <c r="O2992" s="22" t="str">
        <f>_xlfn.IFNA((VLOOKUP(F2992,help!$C$2:$F$12,4,0))*(N2992*24),"")</f>
        <v/>
      </c>
      <c r="AP2992" s="17">
        <f t="shared" si="95"/>
        <v>0</v>
      </c>
    </row>
    <row r="2993" spans="2:42" ht="33" x14ac:dyDescent="0.25">
      <c r="B2993" s="13">
        <f>COUNTIFS($E$3:E2993,'تقرير منتج تام'!$E$4)</f>
        <v>8</v>
      </c>
      <c r="C2993" s="37"/>
      <c r="D2993" s="37"/>
      <c r="E2993" s="37"/>
      <c r="F2993" s="39"/>
      <c r="G2993" s="40"/>
      <c r="H2993" s="40"/>
      <c r="I2993" s="41"/>
      <c r="J2993" s="41"/>
      <c r="K2993" s="26" t="str">
        <f>_xlfn.IFNA(VLOOKUP(E2993,الاوردرات!$B$1:$C$600,2,0),"")</f>
        <v/>
      </c>
      <c r="L2993" s="52"/>
      <c r="N2993" s="21" t="str">
        <f t="shared" si="94"/>
        <v/>
      </c>
      <c r="O2993" s="22" t="str">
        <f>_xlfn.IFNA((VLOOKUP(F2993,help!$C$2:$F$12,4,0))*(N2993*24),"")</f>
        <v/>
      </c>
      <c r="AP2993" s="17">
        <f t="shared" si="95"/>
        <v>0</v>
      </c>
    </row>
    <row r="2994" spans="2:42" ht="33" x14ac:dyDescent="0.25">
      <c r="B2994" s="13">
        <f>COUNTIFS($E$3:E2994,'تقرير منتج تام'!$E$4)</f>
        <v>8</v>
      </c>
      <c r="C2994" s="37"/>
      <c r="D2994" s="37"/>
      <c r="E2994" s="37"/>
      <c r="F2994" s="39"/>
      <c r="G2994" s="40"/>
      <c r="H2994" s="40"/>
      <c r="I2994" s="41"/>
      <c r="J2994" s="41"/>
      <c r="K2994" s="26" t="str">
        <f>_xlfn.IFNA(VLOOKUP(E2994,الاوردرات!$B$1:$C$600,2,0),"")</f>
        <v/>
      </c>
      <c r="L2994" s="52"/>
      <c r="N2994" s="21" t="str">
        <f t="shared" si="94"/>
        <v/>
      </c>
      <c r="O2994" s="22" t="str">
        <f>_xlfn.IFNA((VLOOKUP(F2994,help!$C$2:$F$12,4,0))*(N2994*24),"")</f>
        <v/>
      </c>
      <c r="AP2994" s="17">
        <f t="shared" si="95"/>
        <v>0</v>
      </c>
    </row>
    <row r="2995" spans="2:42" ht="33" x14ac:dyDescent="0.25">
      <c r="B2995" s="13">
        <f>COUNTIFS($E$3:E2995,'تقرير منتج تام'!$E$4)</f>
        <v>8</v>
      </c>
      <c r="C2995" s="37"/>
      <c r="D2995" s="37"/>
      <c r="E2995" s="37"/>
      <c r="F2995" s="39"/>
      <c r="G2995" s="40"/>
      <c r="H2995" s="40"/>
      <c r="I2995" s="41"/>
      <c r="J2995" s="41"/>
      <c r="K2995" s="26" t="str">
        <f>_xlfn.IFNA(VLOOKUP(E2995,الاوردرات!$B$1:$C$600,2,0),"")</f>
        <v/>
      </c>
      <c r="L2995" s="52"/>
      <c r="N2995" s="21" t="str">
        <f t="shared" si="94"/>
        <v/>
      </c>
      <c r="O2995" s="22" t="str">
        <f>_xlfn.IFNA((VLOOKUP(F2995,help!$C$2:$F$12,4,0))*(N2995*24),"")</f>
        <v/>
      </c>
      <c r="AP2995" s="17">
        <f t="shared" si="95"/>
        <v>0</v>
      </c>
    </row>
    <row r="2996" spans="2:42" ht="33" x14ac:dyDescent="0.25">
      <c r="B2996" s="13">
        <f>COUNTIFS($E$3:E2996,'تقرير منتج تام'!$E$4)</f>
        <v>8</v>
      </c>
      <c r="C2996" s="37"/>
      <c r="D2996" s="37"/>
      <c r="E2996" s="37"/>
      <c r="F2996" s="39"/>
      <c r="G2996" s="40"/>
      <c r="H2996" s="40"/>
      <c r="I2996" s="41"/>
      <c r="J2996" s="41"/>
      <c r="K2996" s="26" t="str">
        <f>_xlfn.IFNA(VLOOKUP(E2996,الاوردرات!$B$1:$C$600,2,0),"")</f>
        <v/>
      </c>
      <c r="L2996" s="52"/>
      <c r="N2996" s="21" t="str">
        <f t="shared" si="94"/>
        <v/>
      </c>
      <c r="O2996" s="22" t="str">
        <f>_xlfn.IFNA((VLOOKUP(F2996,help!$C$2:$F$12,4,0))*(N2996*24),"")</f>
        <v/>
      </c>
      <c r="AP2996" s="17">
        <f t="shared" si="95"/>
        <v>0</v>
      </c>
    </row>
    <row r="2997" spans="2:42" ht="33" x14ac:dyDescent="0.25">
      <c r="B2997" s="13">
        <f>COUNTIFS($E$3:E2997,'تقرير منتج تام'!$E$4)</f>
        <v>8</v>
      </c>
      <c r="C2997" s="37"/>
      <c r="D2997" s="37"/>
      <c r="E2997" s="37"/>
      <c r="F2997" s="39"/>
      <c r="G2997" s="40"/>
      <c r="H2997" s="40"/>
      <c r="I2997" s="41"/>
      <c r="J2997" s="41"/>
      <c r="K2997" s="26" t="str">
        <f>_xlfn.IFNA(VLOOKUP(E2997,الاوردرات!$B$1:$C$600,2,0),"")</f>
        <v/>
      </c>
      <c r="L2997" s="52"/>
      <c r="N2997" s="21" t="str">
        <f t="shared" si="94"/>
        <v/>
      </c>
      <c r="O2997" s="22" t="str">
        <f>_xlfn.IFNA((VLOOKUP(F2997,help!$C$2:$F$12,4,0))*(N2997*24),"")</f>
        <v/>
      </c>
      <c r="AP2997" s="17">
        <f t="shared" si="95"/>
        <v>0</v>
      </c>
    </row>
    <row r="2998" spans="2:42" ht="33" x14ac:dyDescent="0.25">
      <c r="B2998" s="13">
        <f>COUNTIFS($E$3:E2998,'تقرير منتج تام'!$E$4)</f>
        <v>8</v>
      </c>
      <c r="C2998" s="37"/>
      <c r="D2998" s="37"/>
      <c r="E2998" s="37"/>
      <c r="F2998" s="39"/>
      <c r="G2998" s="40"/>
      <c r="H2998" s="40"/>
      <c r="I2998" s="41"/>
      <c r="J2998" s="41"/>
      <c r="K2998" s="26" t="str">
        <f>_xlfn.IFNA(VLOOKUP(E2998,الاوردرات!$B$1:$C$600,2,0),"")</f>
        <v/>
      </c>
      <c r="L2998" s="52"/>
      <c r="N2998" s="21" t="str">
        <f t="shared" si="94"/>
        <v/>
      </c>
      <c r="O2998" s="22" t="str">
        <f>_xlfn.IFNA((VLOOKUP(F2998,help!$C$2:$F$12,4,0))*(N2998*24),"")</f>
        <v/>
      </c>
      <c r="AP2998" s="17">
        <f t="shared" si="95"/>
        <v>0</v>
      </c>
    </row>
    <row r="2999" spans="2:42" ht="33" x14ac:dyDescent="0.25">
      <c r="B2999" s="13">
        <f>COUNTIFS($E$3:E2999,'تقرير منتج تام'!$E$4)</f>
        <v>8</v>
      </c>
      <c r="C2999" s="37"/>
      <c r="D2999" s="37"/>
      <c r="E2999" s="37"/>
      <c r="F2999" s="39"/>
      <c r="G2999" s="40"/>
      <c r="H2999" s="40"/>
      <c r="I2999" s="41"/>
      <c r="J2999" s="41"/>
      <c r="K2999" s="26" t="str">
        <f>_xlfn.IFNA(VLOOKUP(E2999,الاوردرات!$B$1:$C$600,2,0),"")</f>
        <v/>
      </c>
      <c r="L2999" s="52"/>
      <c r="N2999" s="21" t="str">
        <f t="shared" ref="N2999:N3062" si="96">IF(I2999&lt;&gt;"",J2999-I2999,"")</f>
        <v/>
      </c>
      <c r="O2999" s="22" t="str">
        <f>_xlfn.IFNA((VLOOKUP(F2999,help!$C$2:$F$12,4,0))*(N2999*24),"")</f>
        <v/>
      </c>
      <c r="AP2999" s="17">
        <f t="shared" si="95"/>
        <v>0</v>
      </c>
    </row>
    <row r="3000" spans="2:42" ht="33" x14ac:dyDescent="0.25">
      <c r="B3000" s="13">
        <f>COUNTIFS($E$3:E3000,'تقرير منتج تام'!$E$4)</f>
        <v>8</v>
      </c>
      <c r="C3000" s="37"/>
      <c r="D3000" s="37"/>
      <c r="E3000" s="37"/>
      <c r="F3000" s="39"/>
      <c r="G3000" s="40"/>
      <c r="H3000" s="40"/>
      <c r="I3000" s="41"/>
      <c r="J3000" s="41"/>
      <c r="K3000" s="26" t="str">
        <f>_xlfn.IFNA(VLOOKUP(E3000,الاوردرات!$B$1:$C$600,2,0),"")</f>
        <v/>
      </c>
      <c r="L3000" s="52"/>
      <c r="N3000" s="21" t="str">
        <f t="shared" si="96"/>
        <v/>
      </c>
      <c r="O3000" s="22" t="str">
        <f>_xlfn.IFNA((VLOOKUP(F3000,help!$C$2:$F$12,4,0))*(N3000*24),"")</f>
        <v/>
      </c>
      <c r="AP3000" s="17">
        <f t="shared" si="95"/>
        <v>0</v>
      </c>
    </row>
    <row r="3001" spans="2:42" ht="33" x14ac:dyDescent="0.25">
      <c r="B3001" s="13">
        <f>COUNTIFS($E$3:E3001,'تقرير منتج تام'!$E$4)</f>
        <v>8</v>
      </c>
      <c r="C3001" s="37"/>
      <c r="D3001" s="37"/>
      <c r="E3001" s="37"/>
      <c r="F3001" s="39"/>
      <c r="G3001" s="40"/>
      <c r="H3001" s="40"/>
      <c r="I3001" s="41"/>
      <c r="J3001" s="41"/>
      <c r="K3001" s="26" t="str">
        <f>_xlfn.IFNA(VLOOKUP(E3001,الاوردرات!$B$1:$C$600,2,0),"")</f>
        <v/>
      </c>
      <c r="L3001" s="52"/>
      <c r="N3001" s="21" t="str">
        <f t="shared" si="96"/>
        <v/>
      </c>
      <c r="O3001" s="22" t="str">
        <f>_xlfn.IFNA((VLOOKUP(F3001,help!$C$2:$F$12,4,0))*(N3001*24),"")</f>
        <v/>
      </c>
      <c r="AP3001" s="17">
        <f t="shared" si="95"/>
        <v>0</v>
      </c>
    </row>
    <row r="3002" spans="2:42" ht="33" x14ac:dyDescent="0.25">
      <c r="B3002" s="13">
        <f>COUNTIFS($E$3:E3002,'تقرير منتج تام'!$E$4)</f>
        <v>8</v>
      </c>
      <c r="C3002" s="37"/>
      <c r="D3002" s="37"/>
      <c r="E3002" s="37"/>
      <c r="F3002" s="39"/>
      <c r="G3002" s="40"/>
      <c r="H3002" s="40"/>
      <c r="I3002" s="41"/>
      <c r="J3002" s="41"/>
      <c r="K3002" s="26" t="str">
        <f>_xlfn.IFNA(VLOOKUP(E3002,الاوردرات!$B$1:$C$600,2,0),"")</f>
        <v/>
      </c>
      <c r="L3002" s="52"/>
      <c r="N3002" s="21" t="str">
        <f t="shared" si="96"/>
        <v/>
      </c>
      <c r="O3002" s="22" t="str">
        <f>_xlfn.IFNA((VLOOKUP(F3002,help!$C$2:$F$12,4,0))*(N3002*24),"")</f>
        <v/>
      </c>
      <c r="AP3002" s="17">
        <f t="shared" si="95"/>
        <v>0</v>
      </c>
    </row>
    <row r="3003" spans="2:42" ht="33" x14ac:dyDescent="0.25">
      <c r="B3003" s="13">
        <f>COUNTIFS($E$3:E3003,'تقرير منتج تام'!$E$4)</f>
        <v>8</v>
      </c>
      <c r="C3003" s="37"/>
      <c r="D3003" s="37"/>
      <c r="E3003" s="37"/>
      <c r="F3003" s="39"/>
      <c r="G3003" s="40"/>
      <c r="H3003" s="40"/>
      <c r="I3003" s="41"/>
      <c r="J3003" s="41"/>
      <c r="K3003" s="26" t="str">
        <f>_xlfn.IFNA(VLOOKUP(E3003,الاوردرات!$B$1:$C$600,2,0),"")</f>
        <v/>
      </c>
      <c r="L3003" s="52"/>
      <c r="N3003" s="21" t="str">
        <f t="shared" si="96"/>
        <v/>
      </c>
      <c r="O3003" s="22" t="str">
        <f>_xlfn.IFNA((VLOOKUP(F3003,help!$C$2:$F$12,4,0))*(N3003*24),"")</f>
        <v/>
      </c>
      <c r="AP3003" s="17">
        <f t="shared" si="95"/>
        <v>0</v>
      </c>
    </row>
    <row r="3004" spans="2:42" ht="33" x14ac:dyDescent="0.25">
      <c r="B3004" s="13">
        <f>COUNTIFS($E$3:E3004,'تقرير منتج تام'!$E$4)</f>
        <v>8</v>
      </c>
      <c r="C3004" s="37"/>
      <c r="D3004" s="37"/>
      <c r="E3004" s="37"/>
      <c r="F3004" s="39"/>
      <c r="G3004" s="40"/>
      <c r="H3004" s="40"/>
      <c r="I3004" s="41"/>
      <c r="J3004" s="41"/>
      <c r="K3004" s="26" t="str">
        <f>_xlfn.IFNA(VLOOKUP(E3004,الاوردرات!$B$1:$C$600,2,0),"")</f>
        <v/>
      </c>
      <c r="L3004" s="52"/>
      <c r="N3004" s="21" t="str">
        <f t="shared" si="96"/>
        <v/>
      </c>
      <c r="O3004" s="22" t="str">
        <f>_xlfn.IFNA((VLOOKUP(F3004,help!$C$2:$F$12,4,0))*(N3004*24),"")</f>
        <v/>
      </c>
      <c r="AP3004" s="17">
        <f t="shared" si="95"/>
        <v>0</v>
      </c>
    </row>
    <row r="3005" spans="2:42" ht="33" x14ac:dyDescent="0.25">
      <c r="B3005" s="13">
        <f>COUNTIFS($E$3:E3005,'تقرير منتج تام'!$E$4)</f>
        <v>8</v>
      </c>
      <c r="C3005" s="37"/>
      <c r="D3005" s="37"/>
      <c r="E3005" s="37"/>
      <c r="F3005" s="39"/>
      <c r="G3005" s="40"/>
      <c r="H3005" s="40"/>
      <c r="I3005" s="41"/>
      <c r="J3005" s="41"/>
      <c r="K3005" s="26" t="str">
        <f>_xlfn.IFNA(VLOOKUP(E3005,الاوردرات!$B$1:$C$600,2,0),"")</f>
        <v/>
      </c>
      <c r="L3005" s="52"/>
      <c r="N3005" s="21" t="str">
        <f t="shared" si="96"/>
        <v/>
      </c>
      <c r="O3005" s="22" t="str">
        <f>_xlfn.IFNA((VLOOKUP(F3005,help!$C$2:$F$12,4,0))*(N3005*24),"")</f>
        <v/>
      </c>
      <c r="AP3005" s="17">
        <f t="shared" si="95"/>
        <v>0</v>
      </c>
    </row>
    <row r="3006" spans="2:42" ht="33" x14ac:dyDescent="0.25">
      <c r="B3006" s="13">
        <f>COUNTIFS($E$3:E3006,'تقرير منتج تام'!$E$4)</f>
        <v>8</v>
      </c>
      <c r="C3006" s="37"/>
      <c r="D3006" s="37"/>
      <c r="E3006" s="37"/>
      <c r="F3006" s="39"/>
      <c r="G3006" s="40"/>
      <c r="H3006" s="40"/>
      <c r="I3006" s="41"/>
      <c r="J3006" s="41"/>
      <c r="K3006" s="26" t="str">
        <f>_xlfn.IFNA(VLOOKUP(E3006,الاوردرات!$B$1:$C$600,2,0),"")</f>
        <v/>
      </c>
      <c r="L3006" s="52"/>
      <c r="N3006" s="21" t="str">
        <f t="shared" si="96"/>
        <v/>
      </c>
      <c r="O3006" s="22" t="str">
        <f>_xlfn.IFNA((VLOOKUP(F3006,help!$C$2:$F$12,4,0))*(N3006*24),"")</f>
        <v/>
      </c>
      <c r="AP3006" s="17">
        <f t="shared" si="95"/>
        <v>0</v>
      </c>
    </row>
    <row r="3007" spans="2:42" ht="33" x14ac:dyDescent="0.25">
      <c r="B3007" s="13">
        <f>COUNTIFS($E$3:E3007,'تقرير منتج تام'!$E$4)</f>
        <v>8</v>
      </c>
      <c r="C3007" s="37"/>
      <c r="D3007" s="37"/>
      <c r="E3007" s="37"/>
      <c r="F3007" s="39"/>
      <c r="G3007" s="40"/>
      <c r="H3007" s="40"/>
      <c r="I3007" s="41"/>
      <c r="J3007" s="41"/>
      <c r="K3007" s="26" t="str">
        <f>_xlfn.IFNA(VLOOKUP(E3007,الاوردرات!$B$1:$C$600,2,0),"")</f>
        <v/>
      </c>
      <c r="L3007" s="52"/>
      <c r="N3007" s="21" t="str">
        <f t="shared" si="96"/>
        <v/>
      </c>
      <c r="O3007" s="22" t="str">
        <f>_xlfn.IFNA((VLOOKUP(F3007,help!$C$2:$F$12,4,0))*(N3007*24),"")</f>
        <v/>
      </c>
      <c r="AP3007" s="17">
        <f t="shared" si="95"/>
        <v>0</v>
      </c>
    </row>
    <row r="3008" spans="2:42" ht="33" x14ac:dyDescent="0.25">
      <c r="B3008" s="13">
        <f>COUNTIFS($E$3:E3008,'تقرير منتج تام'!$E$4)</f>
        <v>8</v>
      </c>
      <c r="C3008" s="37"/>
      <c r="D3008" s="37"/>
      <c r="E3008" s="37"/>
      <c r="F3008" s="39"/>
      <c r="G3008" s="40"/>
      <c r="H3008" s="40"/>
      <c r="I3008" s="41"/>
      <c r="J3008" s="41"/>
      <c r="K3008" s="26" t="str">
        <f>_xlfn.IFNA(VLOOKUP(E3008,الاوردرات!$B$1:$C$600,2,0),"")</f>
        <v/>
      </c>
      <c r="L3008" s="52"/>
      <c r="N3008" s="21" t="str">
        <f t="shared" si="96"/>
        <v/>
      </c>
      <c r="O3008" s="22" t="str">
        <f>_xlfn.IFNA((VLOOKUP(F3008,help!$C$2:$F$12,4,0))*(N3008*24),"")</f>
        <v/>
      </c>
      <c r="AP3008" s="17">
        <f t="shared" si="95"/>
        <v>0</v>
      </c>
    </row>
    <row r="3009" spans="2:42" ht="33" x14ac:dyDescent="0.25">
      <c r="B3009" s="13">
        <f>COUNTIFS($E$3:E3009,'تقرير منتج تام'!$E$4)</f>
        <v>8</v>
      </c>
      <c r="C3009" s="37"/>
      <c r="D3009" s="37"/>
      <c r="E3009" s="37"/>
      <c r="F3009" s="39"/>
      <c r="G3009" s="40"/>
      <c r="H3009" s="40"/>
      <c r="I3009" s="41"/>
      <c r="J3009" s="41"/>
      <c r="K3009" s="26" t="str">
        <f>_xlfn.IFNA(VLOOKUP(E3009,الاوردرات!$B$1:$C$600,2,0),"")</f>
        <v/>
      </c>
      <c r="L3009" s="52"/>
      <c r="N3009" s="21" t="str">
        <f t="shared" si="96"/>
        <v/>
      </c>
      <c r="O3009" s="22" t="str">
        <f>_xlfn.IFNA((VLOOKUP(F3009,help!$C$2:$F$12,4,0))*(N3009*24),"")</f>
        <v/>
      </c>
      <c r="AP3009" s="17">
        <f t="shared" si="95"/>
        <v>0</v>
      </c>
    </row>
    <row r="3010" spans="2:42" ht="33" x14ac:dyDescent="0.25">
      <c r="B3010" s="13">
        <f>COUNTIFS($E$3:E3010,'تقرير منتج تام'!$E$4)</f>
        <v>8</v>
      </c>
      <c r="C3010" s="37"/>
      <c r="D3010" s="37"/>
      <c r="E3010" s="37"/>
      <c r="F3010" s="39"/>
      <c r="G3010" s="40"/>
      <c r="H3010" s="40"/>
      <c r="I3010" s="41"/>
      <c r="J3010" s="41"/>
      <c r="K3010" s="26" t="str">
        <f>_xlfn.IFNA(VLOOKUP(E3010,الاوردرات!$B$1:$C$600,2,0),"")</f>
        <v/>
      </c>
      <c r="L3010" s="52"/>
      <c r="N3010" s="21" t="str">
        <f t="shared" si="96"/>
        <v/>
      </c>
      <c r="O3010" s="22" t="str">
        <f>_xlfn.IFNA((VLOOKUP(F3010,help!$C$2:$F$12,4,0))*(N3010*24),"")</f>
        <v/>
      </c>
      <c r="AP3010" s="17">
        <f t="shared" si="95"/>
        <v>0</v>
      </c>
    </row>
    <row r="3011" spans="2:42" ht="33" x14ac:dyDescent="0.25">
      <c r="B3011" s="13">
        <f>COUNTIFS($E$3:E3011,'تقرير منتج تام'!$E$4)</f>
        <v>8</v>
      </c>
      <c r="C3011" s="37"/>
      <c r="D3011" s="37"/>
      <c r="E3011" s="37"/>
      <c r="F3011" s="39"/>
      <c r="G3011" s="40"/>
      <c r="H3011" s="40"/>
      <c r="I3011" s="41"/>
      <c r="J3011" s="41"/>
      <c r="K3011" s="26" t="str">
        <f>_xlfn.IFNA(VLOOKUP(E3011,الاوردرات!$B$1:$C$600,2,0),"")</f>
        <v/>
      </c>
      <c r="L3011" s="52"/>
      <c r="N3011" s="21" t="str">
        <f t="shared" si="96"/>
        <v/>
      </c>
      <c r="O3011" s="22" t="str">
        <f>_xlfn.IFNA((VLOOKUP(F3011,help!$C$2:$F$12,4,0))*(N3011*24),"")</f>
        <v/>
      </c>
      <c r="AP3011" s="17">
        <f t="shared" si="95"/>
        <v>0</v>
      </c>
    </row>
    <row r="3012" spans="2:42" ht="33" x14ac:dyDescent="0.25">
      <c r="B3012" s="13">
        <f>COUNTIFS($E$3:E3012,'تقرير منتج تام'!$E$4)</f>
        <v>8</v>
      </c>
      <c r="C3012" s="37"/>
      <c r="D3012" s="37"/>
      <c r="E3012" s="37"/>
      <c r="F3012" s="39"/>
      <c r="G3012" s="40"/>
      <c r="H3012" s="40"/>
      <c r="I3012" s="41"/>
      <c r="J3012" s="41"/>
      <c r="K3012" s="26" t="str">
        <f>_xlfn.IFNA(VLOOKUP(E3012,الاوردرات!$B$1:$C$600,2,0),"")</f>
        <v/>
      </c>
      <c r="L3012" s="52"/>
      <c r="N3012" s="21" t="str">
        <f t="shared" si="96"/>
        <v/>
      </c>
      <c r="O3012" s="22" t="str">
        <f>_xlfn.IFNA((VLOOKUP(F3012,help!$C$2:$F$12,4,0))*(N3012*24),"")</f>
        <v/>
      </c>
      <c r="AP3012" s="17">
        <f t="shared" si="95"/>
        <v>0</v>
      </c>
    </row>
    <row r="3013" spans="2:42" ht="33" x14ac:dyDescent="0.25">
      <c r="B3013" s="13">
        <f>COUNTIFS($E$3:E3013,'تقرير منتج تام'!$E$4)</f>
        <v>8</v>
      </c>
      <c r="C3013" s="37"/>
      <c r="D3013" s="37"/>
      <c r="E3013" s="37"/>
      <c r="F3013" s="39"/>
      <c r="G3013" s="40"/>
      <c r="H3013" s="40"/>
      <c r="I3013" s="41"/>
      <c r="J3013" s="41"/>
      <c r="K3013" s="26" t="str">
        <f>_xlfn.IFNA(VLOOKUP(E3013,الاوردرات!$B$1:$C$600,2,0),"")</f>
        <v/>
      </c>
      <c r="L3013" s="52"/>
      <c r="N3013" s="21" t="str">
        <f t="shared" si="96"/>
        <v/>
      </c>
      <c r="O3013" s="22" t="str">
        <f>_xlfn.IFNA((VLOOKUP(F3013,help!$C$2:$F$12,4,0))*(N3013*24),"")</f>
        <v/>
      </c>
      <c r="AP3013" s="17">
        <f t="shared" si="95"/>
        <v>0</v>
      </c>
    </row>
    <row r="3014" spans="2:42" ht="33" x14ac:dyDescent="0.25">
      <c r="B3014" s="13">
        <f>COUNTIFS($E$3:E3014,'تقرير منتج تام'!$E$4)</f>
        <v>8</v>
      </c>
      <c r="C3014" s="37"/>
      <c r="D3014" s="37"/>
      <c r="E3014" s="37"/>
      <c r="F3014" s="39"/>
      <c r="G3014" s="40"/>
      <c r="H3014" s="40"/>
      <c r="I3014" s="41"/>
      <c r="J3014" s="41"/>
      <c r="K3014" s="26" t="str">
        <f>_xlfn.IFNA(VLOOKUP(E3014,الاوردرات!$B$1:$C$600,2,0),"")</f>
        <v/>
      </c>
      <c r="L3014" s="52"/>
      <c r="N3014" s="21" t="str">
        <f t="shared" si="96"/>
        <v/>
      </c>
      <c r="O3014" s="22" t="str">
        <f>_xlfn.IFNA((VLOOKUP(F3014,help!$C$2:$F$12,4,0))*(N3014*24),"")</f>
        <v/>
      </c>
      <c r="AP3014" s="17">
        <f t="shared" si="95"/>
        <v>0</v>
      </c>
    </row>
    <row r="3015" spans="2:42" ht="33" x14ac:dyDescent="0.25">
      <c r="B3015" s="13">
        <f>COUNTIFS($E$3:E3015,'تقرير منتج تام'!$E$4)</f>
        <v>8</v>
      </c>
      <c r="C3015" s="37"/>
      <c r="D3015" s="37"/>
      <c r="E3015" s="37"/>
      <c r="F3015" s="39"/>
      <c r="G3015" s="40"/>
      <c r="H3015" s="40"/>
      <c r="I3015" s="41"/>
      <c r="J3015" s="41"/>
      <c r="K3015" s="26" t="str">
        <f>_xlfn.IFNA(VLOOKUP(E3015,الاوردرات!$B$1:$C$600,2,0),"")</f>
        <v/>
      </c>
      <c r="L3015" s="52"/>
      <c r="N3015" s="21" t="str">
        <f t="shared" si="96"/>
        <v/>
      </c>
      <c r="O3015" s="22" t="str">
        <f>_xlfn.IFNA((VLOOKUP(F3015,help!$C$2:$F$12,4,0))*(N3015*24),"")</f>
        <v/>
      </c>
      <c r="AP3015" s="17">
        <f t="shared" si="95"/>
        <v>0</v>
      </c>
    </row>
    <row r="3016" spans="2:42" ht="33" x14ac:dyDescent="0.25">
      <c r="B3016" s="13">
        <f>COUNTIFS($E$3:E3016,'تقرير منتج تام'!$E$4)</f>
        <v>8</v>
      </c>
      <c r="C3016" s="37"/>
      <c r="D3016" s="37"/>
      <c r="E3016" s="37"/>
      <c r="F3016" s="39"/>
      <c r="G3016" s="40"/>
      <c r="H3016" s="40"/>
      <c r="I3016" s="41"/>
      <c r="J3016" s="41"/>
      <c r="K3016" s="26" t="str">
        <f>_xlfn.IFNA(VLOOKUP(E3016,الاوردرات!$B$1:$C$600,2,0),"")</f>
        <v/>
      </c>
      <c r="L3016" s="52"/>
      <c r="N3016" s="21" t="str">
        <f t="shared" si="96"/>
        <v/>
      </c>
      <c r="O3016" s="22" t="str">
        <f>_xlfn.IFNA((VLOOKUP(F3016,help!$C$2:$F$12,4,0))*(N3016*24),"")</f>
        <v/>
      </c>
      <c r="AP3016" s="17">
        <f t="shared" si="95"/>
        <v>0</v>
      </c>
    </row>
    <row r="3017" spans="2:42" ht="33" x14ac:dyDescent="0.25">
      <c r="B3017" s="13">
        <f>COUNTIFS($E$3:E3017,'تقرير منتج تام'!$E$4)</f>
        <v>8</v>
      </c>
      <c r="C3017" s="37"/>
      <c r="D3017" s="37"/>
      <c r="E3017" s="37"/>
      <c r="F3017" s="39"/>
      <c r="G3017" s="40"/>
      <c r="H3017" s="40"/>
      <c r="I3017" s="41"/>
      <c r="J3017" s="41"/>
      <c r="K3017" s="26" t="str">
        <f>_xlfn.IFNA(VLOOKUP(E3017,الاوردرات!$B$1:$C$600,2,0),"")</f>
        <v/>
      </c>
      <c r="L3017" s="52"/>
      <c r="N3017" s="21" t="str">
        <f t="shared" si="96"/>
        <v/>
      </c>
      <c r="O3017" s="22" t="str">
        <f>_xlfn.IFNA((VLOOKUP(F3017,help!$C$2:$F$12,4,0))*(N3017*24),"")</f>
        <v/>
      </c>
      <c r="AP3017" s="17">
        <f t="shared" si="95"/>
        <v>0</v>
      </c>
    </row>
    <row r="3018" spans="2:42" ht="33" x14ac:dyDescent="0.25">
      <c r="B3018" s="13">
        <f>COUNTIFS($E$3:E3018,'تقرير منتج تام'!$E$4)</f>
        <v>8</v>
      </c>
      <c r="C3018" s="37"/>
      <c r="D3018" s="37"/>
      <c r="E3018" s="37"/>
      <c r="F3018" s="39"/>
      <c r="G3018" s="40"/>
      <c r="H3018" s="40"/>
      <c r="I3018" s="41"/>
      <c r="J3018" s="41"/>
      <c r="K3018" s="26" t="str">
        <f>_xlfn.IFNA(VLOOKUP(E3018,الاوردرات!$B$1:$C$600,2,0),"")</f>
        <v/>
      </c>
      <c r="L3018" s="52"/>
      <c r="N3018" s="21" t="str">
        <f t="shared" si="96"/>
        <v/>
      </c>
      <c r="O3018" s="22" t="str">
        <f>_xlfn.IFNA((VLOOKUP(F3018,help!$C$2:$F$12,4,0))*(N3018*24),"")</f>
        <v/>
      </c>
      <c r="AP3018" s="17">
        <f t="shared" ref="AP3018:AP3081" si="97">D3018</f>
        <v>0</v>
      </c>
    </row>
    <row r="3019" spans="2:42" ht="33" x14ac:dyDescent="0.25">
      <c r="B3019" s="13">
        <f>COUNTIFS($E$3:E3019,'تقرير منتج تام'!$E$4)</f>
        <v>8</v>
      </c>
      <c r="C3019" s="37"/>
      <c r="D3019" s="37"/>
      <c r="E3019" s="37"/>
      <c r="F3019" s="39"/>
      <c r="G3019" s="40"/>
      <c r="H3019" s="40"/>
      <c r="I3019" s="41"/>
      <c r="J3019" s="41"/>
      <c r="K3019" s="26" t="str">
        <f>_xlfn.IFNA(VLOOKUP(E3019,الاوردرات!$B$1:$C$600,2,0),"")</f>
        <v/>
      </c>
      <c r="L3019" s="52"/>
      <c r="N3019" s="21" t="str">
        <f t="shared" si="96"/>
        <v/>
      </c>
      <c r="O3019" s="22" t="str">
        <f>_xlfn.IFNA((VLOOKUP(F3019,help!$C$2:$F$12,4,0))*(N3019*24),"")</f>
        <v/>
      </c>
      <c r="AP3019" s="17">
        <f t="shared" si="97"/>
        <v>0</v>
      </c>
    </row>
    <row r="3020" spans="2:42" ht="33" x14ac:dyDescent="0.25">
      <c r="B3020" s="13">
        <f>COUNTIFS($E$3:E3020,'تقرير منتج تام'!$E$4)</f>
        <v>8</v>
      </c>
      <c r="C3020" s="37"/>
      <c r="D3020" s="37"/>
      <c r="E3020" s="37"/>
      <c r="F3020" s="39"/>
      <c r="G3020" s="40"/>
      <c r="H3020" s="40"/>
      <c r="I3020" s="41"/>
      <c r="J3020" s="41"/>
      <c r="K3020" s="26" t="str">
        <f>_xlfn.IFNA(VLOOKUP(E3020,الاوردرات!$B$1:$C$600,2,0),"")</f>
        <v/>
      </c>
      <c r="L3020" s="52"/>
      <c r="N3020" s="21" t="str">
        <f t="shared" si="96"/>
        <v/>
      </c>
      <c r="O3020" s="22" t="str">
        <f>_xlfn.IFNA((VLOOKUP(F3020,help!$C$2:$F$12,4,0))*(N3020*24),"")</f>
        <v/>
      </c>
      <c r="AP3020" s="17">
        <f t="shared" si="97"/>
        <v>0</v>
      </c>
    </row>
    <row r="3021" spans="2:42" ht="33" x14ac:dyDescent="0.25">
      <c r="B3021" s="13">
        <f>COUNTIFS($E$3:E3021,'تقرير منتج تام'!$E$4)</f>
        <v>8</v>
      </c>
      <c r="C3021" s="37"/>
      <c r="D3021" s="37"/>
      <c r="E3021" s="37"/>
      <c r="F3021" s="39"/>
      <c r="G3021" s="40"/>
      <c r="H3021" s="40"/>
      <c r="I3021" s="41"/>
      <c r="J3021" s="41"/>
      <c r="K3021" s="26" t="str">
        <f>_xlfn.IFNA(VLOOKUP(E3021,الاوردرات!$B$1:$C$600,2,0),"")</f>
        <v/>
      </c>
      <c r="L3021" s="52"/>
      <c r="N3021" s="21" t="str">
        <f t="shared" si="96"/>
        <v/>
      </c>
      <c r="O3021" s="22" t="str">
        <f>_xlfn.IFNA((VLOOKUP(F3021,help!$C$2:$F$12,4,0))*(N3021*24),"")</f>
        <v/>
      </c>
      <c r="AP3021" s="17">
        <f t="shared" si="97"/>
        <v>0</v>
      </c>
    </row>
    <row r="3022" spans="2:42" ht="33" x14ac:dyDescent="0.25">
      <c r="B3022" s="13">
        <f>COUNTIFS($E$3:E3022,'تقرير منتج تام'!$E$4)</f>
        <v>8</v>
      </c>
      <c r="C3022" s="37"/>
      <c r="D3022" s="37"/>
      <c r="E3022" s="37"/>
      <c r="F3022" s="39"/>
      <c r="G3022" s="40"/>
      <c r="H3022" s="40"/>
      <c r="I3022" s="41"/>
      <c r="J3022" s="41"/>
      <c r="K3022" s="26" t="str">
        <f>_xlfn.IFNA(VLOOKUP(E3022,الاوردرات!$B$1:$C$600,2,0),"")</f>
        <v/>
      </c>
      <c r="L3022" s="52"/>
      <c r="N3022" s="21" t="str">
        <f t="shared" si="96"/>
        <v/>
      </c>
      <c r="O3022" s="22" t="str">
        <f>_xlfn.IFNA((VLOOKUP(F3022,help!$C$2:$F$12,4,0))*(N3022*24),"")</f>
        <v/>
      </c>
      <c r="AP3022" s="17">
        <f t="shared" si="97"/>
        <v>0</v>
      </c>
    </row>
    <row r="3023" spans="2:42" ht="33" x14ac:dyDescent="0.25">
      <c r="B3023" s="13">
        <f>COUNTIFS($E$3:E3023,'تقرير منتج تام'!$E$4)</f>
        <v>8</v>
      </c>
      <c r="C3023" s="37"/>
      <c r="D3023" s="37"/>
      <c r="E3023" s="37"/>
      <c r="F3023" s="39"/>
      <c r="G3023" s="40"/>
      <c r="H3023" s="40"/>
      <c r="I3023" s="41"/>
      <c r="J3023" s="41"/>
      <c r="K3023" s="26" t="str">
        <f>_xlfn.IFNA(VLOOKUP(E3023,الاوردرات!$B$1:$C$600,2,0),"")</f>
        <v/>
      </c>
      <c r="L3023" s="52"/>
      <c r="N3023" s="21" t="str">
        <f t="shared" si="96"/>
        <v/>
      </c>
      <c r="O3023" s="22" t="str">
        <f>_xlfn.IFNA((VLOOKUP(F3023,help!$C$2:$F$12,4,0))*(N3023*24),"")</f>
        <v/>
      </c>
      <c r="AP3023" s="17">
        <f t="shared" si="97"/>
        <v>0</v>
      </c>
    </row>
    <row r="3024" spans="2:42" ht="33" x14ac:dyDescent="0.25">
      <c r="B3024" s="13">
        <f>COUNTIFS($E$3:E3024,'تقرير منتج تام'!$E$4)</f>
        <v>8</v>
      </c>
      <c r="C3024" s="37"/>
      <c r="D3024" s="37"/>
      <c r="E3024" s="37"/>
      <c r="F3024" s="39"/>
      <c r="G3024" s="40"/>
      <c r="H3024" s="40"/>
      <c r="I3024" s="41"/>
      <c r="J3024" s="41"/>
      <c r="K3024" s="26" t="str">
        <f>_xlfn.IFNA(VLOOKUP(E3024,الاوردرات!$B$1:$C$600,2,0),"")</f>
        <v/>
      </c>
      <c r="L3024" s="52"/>
      <c r="N3024" s="21" t="str">
        <f t="shared" si="96"/>
        <v/>
      </c>
      <c r="O3024" s="22" t="str">
        <f>_xlfn.IFNA((VLOOKUP(F3024,help!$C$2:$F$12,4,0))*(N3024*24),"")</f>
        <v/>
      </c>
      <c r="AP3024" s="17">
        <f t="shared" si="97"/>
        <v>0</v>
      </c>
    </row>
    <row r="3025" spans="2:42" ht="33" x14ac:dyDescent="0.25">
      <c r="B3025" s="13">
        <f>COUNTIFS($E$3:E3025,'تقرير منتج تام'!$E$4)</f>
        <v>8</v>
      </c>
      <c r="C3025" s="37"/>
      <c r="D3025" s="37"/>
      <c r="E3025" s="37"/>
      <c r="F3025" s="39"/>
      <c r="G3025" s="40"/>
      <c r="H3025" s="40"/>
      <c r="I3025" s="41"/>
      <c r="J3025" s="41"/>
      <c r="K3025" s="26" t="str">
        <f>_xlfn.IFNA(VLOOKUP(E3025,الاوردرات!$B$1:$C$600,2,0),"")</f>
        <v/>
      </c>
      <c r="L3025" s="52"/>
      <c r="N3025" s="21" t="str">
        <f t="shared" si="96"/>
        <v/>
      </c>
      <c r="O3025" s="22" t="str">
        <f>_xlfn.IFNA((VLOOKUP(F3025,help!$C$2:$F$12,4,0))*(N3025*24),"")</f>
        <v/>
      </c>
      <c r="AP3025" s="17">
        <f t="shared" si="97"/>
        <v>0</v>
      </c>
    </row>
    <row r="3026" spans="2:42" ht="33" x14ac:dyDescent="0.25">
      <c r="B3026" s="13">
        <f>COUNTIFS($E$3:E3026,'تقرير منتج تام'!$E$4)</f>
        <v>8</v>
      </c>
      <c r="C3026" s="37"/>
      <c r="D3026" s="37"/>
      <c r="E3026" s="37"/>
      <c r="F3026" s="39"/>
      <c r="G3026" s="40"/>
      <c r="H3026" s="40"/>
      <c r="I3026" s="41"/>
      <c r="J3026" s="41"/>
      <c r="K3026" s="26" t="str">
        <f>_xlfn.IFNA(VLOOKUP(E3026,الاوردرات!$B$1:$C$600,2,0),"")</f>
        <v/>
      </c>
      <c r="L3026" s="52"/>
      <c r="N3026" s="21" t="str">
        <f t="shared" si="96"/>
        <v/>
      </c>
      <c r="O3026" s="22" t="str">
        <f>_xlfn.IFNA((VLOOKUP(F3026,help!$C$2:$F$12,4,0))*(N3026*24),"")</f>
        <v/>
      </c>
      <c r="AP3026" s="17">
        <f t="shared" si="97"/>
        <v>0</v>
      </c>
    </row>
    <row r="3027" spans="2:42" ht="33" x14ac:dyDescent="0.25">
      <c r="B3027" s="13">
        <f>COUNTIFS($E$3:E3027,'تقرير منتج تام'!$E$4)</f>
        <v>8</v>
      </c>
      <c r="C3027" s="37"/>
      <c r="D3027" s="37"/>
      <c r="E3027" s="37"/>
      <c r="F3027" s="39"/>
      <c r="G3027" s="40"/>
      <c r="H3027" s="40"/>
      <c r="I3027" s="41"/>
      <c r="J3027" s="41"/>
      <c r="K3027" s="26" t="str">
        <f>_xlfn.IFNA(VLOOKUP(E3027,الاوردرات!$B$1:$C$600,2,0),"")</f>
        <v/>
      </c>
      <c r="L3027" s="52"/>
      <c r="N3027" s="21" t="str">
        <f t="shared" si="96"/>
        <v/>
      </c>
      <c r="O3027" s="22" t="str">
        <f>_xlfn.IFNA((VLOOKUP(F3027,help!$C$2:$F$12,4,0))*(N3027*24),"")</f>
        <v/>
      </c>
      <c r="AP3027" s="17">
        <f t="shared" si="97"/>
        <v>0</v>
      </c>
    </row>
    <row r="3028" spans="2:42" ht="33" x14ac:dyDescent="0.25">
      <c r="B3028" s="13">
        <f>COUNTIFS($E$3:E3028,'تقرير منتج تام'!$E$4)</f>
        <v>8</v>
      </c>
      <c r="C3028" s="37"/>
      <c r="D3028" s="37"/>
      <c r="E3028" s="37"/>
      <c r="F3028" s="39"/>
      <c r="G3028" s="40"/>
      <c r="H3028" s="40"/>
      <c r="I3028" s="41"/>
      <c r="J3028" s="41"/>
      <c r="K3028" s="26" t="str">
        <f>_xlfn.IFNA(VLOOKUP(E3028,الاوردرات!$B$1:$C$600,2,0),"")</f>
        <v/>
      </c>
      <c r="L3028" s="52"/>
      <c r="N3028" s="21" t="str">
        <f t="shared" si="96"/>
        <v/>
      </c>
      <c r="O3028" s="22" t="str">
        <f>_xlfn.IFNA((VLOOKUP(F3028,help!$C$2:$F$12,4,0))*(N3028*24),"")</f>
        <v/>
      </c>
      <c r="AP3028" s="17">
        <f t="shared" si="97"/>
        <v>0</v>
      </c>
    </row>
    <row r="3029" spans="2:42" ht="33" x14ac:dyDescent="0.25">
      <c r="B3029" s="13">
        <f>COUNTIFS($E$3:E3029,'تقرير منتج تام'!$E$4)</f>
        <v>8</v>
      </c>
      <c r="C3029" s="37"/>
      <c r="D3029" s="37"/>
      <c r="E3029" s="37"/>
      <c r="F3029" s="39"/>
      <c r="G3029" s="40"/>
      <c r="H3029" s="40"/>
      <c r="I3029" s="41"/>
      <c r="J3029" s="41"/>
      <c r="K3029" s="26" t="str">
        <f>_xlfn.IFNA(VLOOKUP(E3029,الاوردرات!$B$1:$C$600,2,0),"")</f>
        <v/>
      </c>
      <c r="L3029" s="52"/>
      <c r="N3029" s="21" t="str">
        <f t="shared" si="96"/>
        <v/>
      </c>
      <c r="O3029" s="22" t="str">
        <f>_xlfn.IFNA((VLOOKUP(F3029,help!$C$2:$F$12,4,0))*(N3029*24),"")</f>
        <v/>
      </c>
      <c r="AP3029" s="17">
        <f t="shared" si="97"/>
        <v>0</v>
      </c>
    </row>
    <row r="3030" spans="2:42" ht="33" x14ac:dyDescent="0.25">
      <c r="B3030" s="13">
        <f>COUNTIFS($E$3:E3030,'تقرير منتج تام'!$E$4)</f>
        <v>8</v>
      </c>
      <c r="C3030" s="37"/>
      <c r="D3030" s="37"/>
      <c r="E3030" s="37"/>
      <c r="F3030" s="39"/>
      <c r="G3030" s="40"/>
      <c r="H3030" s="40"/>
      <c r="I3030" s="41"/>
      <c r="J3030" s="41"/>
      <c r="K3030" s="26" t="str">
        <f>_xlfn.IFNA(VLOOKUP(E3030,الاوردرات!$B$1:$C$600,2,0),"")</f>
        <v/>
      </c>
      <c r="L3030" s="52"/>
      <c r="N3030" s="21" t="str">
        <f t="shared" si="96"/>
        <v/>
      </c>
      <c r="O3030" s="22" t="str">
        <f>_xlfn.IFNA((VLOOKUP(F3030,help!$C$2:$F$12,4,0))*(N3030*24),"")</f>
        <v/>
      </c>
      <c r="AP3030" s="17">
        <f t="shared" si="97"/>
        <v>0</v>
      </c>
    </row>
    <row r="3031" spans="2:42" ht="33" x14ac:dyDescent="0.25">
      <c r="B3031" s="13">
        <f>COUNTIFS($E$3:E3031,'تقرير منتج تام'!$E$4)</f>
        <v>8</v>
      </c>
      <c r="C3031" s="37"/>
      <c r="D3031" s="37"/>
      <c r="E3031" s="37"/>
      <c r="F3031" s="39"/>
      <c r="G3031" s="40"/>
      <c r="H3031" s="40"/>
      <c r="I3031" s="41"/>
      <c r="J3031" s="41"/>
      <c r="K3031" s="26" t="str">
        <f>_xlfn.IFNA(VLOOKUP(E3031,الاوردرات!$B$1:$C$600,2,0),"")</f>
        <v/>
      </c>
      <c r="L3031" s="52"/>
      <c r="N3031" s="21" t="str">
        <f t="shared" si="96"/>
        <v/>
      </c>
      <c r="O3031" s="22" t="str">
        <f>_xlfn.IFNA((VLOOKUP(F3031,help!$C$2:$F$12,4,0))*(N3031*24),"")</f>
        <v/>
      </c>
      <c r="AP3031" s="17">
        <f t="shared" si="97"/>
        <v>0</v>
      </c>
    </row>
    <row r="3032" spans="2:42" ht="33" x14ac:dyDescent="0.25">
      <c r="B3032" s="13">
        <f>COUNTIFS($E$3:E3032,'تقرير منتج تام'!$E$4)</f>
        <v>8</v>
      </c>
      <c r="C3032" s="37"/>
      <c r="D3032" s="37"/>
      <c r="E3032" s="37"/>
      <c r="F3032" s="39"/>
      <c r="G3032" s="40"/>
      <c r="H3032" s="40"/>
      <c r="I3032" s="41"/>
      <c r="J3032" s="41"/>
      <c r="K3032" s="26" t="str">
        <f>_xlfn.IFNA(VLOOKUP(E3032,الاوردرات!$B$1:$C$600,2,0),"")</f>
        <v/>
      </c>
      <c r="L3032" s="52"/>
      <c r="N3032" s="21" t="str">
        <f t="shared" si="96"/>
        <v/>
      </c>
      <c r="O3032" s="22" t="str">
        <f>_xlfn.IFNA((VLOOKUP(F3032,help!$C$2:$F$12,4,0))*(N3032*24),"")</f>
        <v/>
      </c>
      <c r="AP3032" s="17">
        <f t="shared" si="97"/>
        <v>0</v>
      </c>
    </row>
    <row r="3033" spans="2:42" ht="33" x14ac:dyDescent="0.25">
      <c r="B3033" s="13">
        <f>COUNTIFS($E$3:E3033,'تقرير منتج تام'!$E$4)</f>
        <v>8</v>
      </c>
      <c r="C3033" s="37"/>
      <c r="D3033" s="37"/>
      <c r="E3033" s="37"/>
      <c r="F3033" s="39"/>
      <c r="G3033" s="40"/>
      <c r="H3033" s="40"/>
      <c r="I3033" s="41"/>
      <c r="J3033" s="41"/>
      <c r="K3033" s="26" t="str">
        <f>_xlfn.IFNA(VLOOKUP(E3033,الاوردرات!$B$1:$C$600,2,0),"")</f>
        <v/>
      </c>
      <c r="L3033" s="52"/>
      <c r="N3033" s="21" t="str">
        <f t="shared" si="96"/>
        <v/>
      </c>
      <c r="O3033" s="22" t="str">
        <f>_xlfn.IFNA((VLOOKUP(F3033,help!$C$2:$F$12,4,0))*(N3033*24),"")</f>
        <v/>
      </c>
      <c r="AP3033" s="17">
        <f t="shared" si="97"/>
        <v>0</v>
      </c>
    </row>
    <row r="3034" spans="2:42" ht="33" x14ac:dyDescent="0.25">
      <c r="B3034" s="13">
        <f>COUNTIFS($E$3:E3034,'تقرير منتج تام'!$E$4)</f>
        <v>8</v>
      </c>
      <c r="C3034" s="37"/>
      <c r="D3034" s="37"/>
      <c r="E3034" s="37"/>
      <c r="F3034" s="39"/>
      <c r="G3034" s="40"/>
      <c r="H3034" s="40"/>
      <c r="I3034" s="41"/>
      <c r="J3034" s="41"/>
      <c r="K3034" s="26" t="str">
        <f>_xlfn.IFNA(VLOOKUP(E3034,الاوردرات!$B$1:$C$600,2,0),"")</f>
        <v/>
      </c>
      <c r="L3034" s="52"/>
      <c r="N3034" s="21" t="str">
        <f t="shared" si="96"/>
        <v/>
      </c>
      <c r="O3034" s="22" t="str">
        <f>_xlfn.IFNA((VLOOKUP(F3034,help!$C$2:$F$12,4,0))*(N3034*24),"")</f>
        <v/>
      </c>
      <c r="AP3034" s="17">
        <f t="shared" si="97"/>
        <v>0</v>
      </c>
    </row>
    <row r="3035" spans="2:42" ht="33" x14ac:dyDescent="0.25">
      <c r="B3035" s="13">
        <f>COUNTIFS($E$3:E3035,'تقرير منتج تام'!$E$4)</f>
        <v>8</v>
      </c>
      <c r="C3035" s="37"/>
      <c r="D3035" s="37"/>
      <c r="E3035" s="37"/>
      <c r="F3035" s="39"/>
      <c r="G3035" s="40"/>
      <c r="H3035" s="40"/>
      <c r="I3035" s="41"/>
      <c r="J3035" s="41"/>
      <c r="K3035" s="26" t="str">
        <f>_xlfn.IFNA(VLOOKUP(E3035,الاوردرات!$B$1:$C$600,2,0),"")</f>
        <v/>
      </c>
      <c r="L3035" s="52"/>
      <c r="N3035" s="21" t="str">
        <f t="shared" si="96"/>
        <v/>
      </c>
      <c r="O3035" s="22" t="str">
        <f>_xlfn.IFNA((VLOOKUP(F3035,help!$C$2:$F$12,4,0))*(N3035*24),"")</f>
        <v/>
      </c>
      <c r="AP3035" s="17">
        <f t="shared" si="97"/>
        <v>0</v>
      </c>
    </row>
    <row r="3036" spans="2:42" ht="33" x14ac:dyDescent="0.25">
      <c r="B3036" s="13">
        <f>COUNTIFS($E$3:E3036,'تقرير منتج تام'!$E$4)</f>
        <v>8</v>
      </c>
      <c r="C3036" s="37"/>
      <c r="D3036" s="37"/>
      <c r="E3036" s="37"/>
      <c r="F3036" s="39"/>
      <c r="G3036" s="40"/>
      <c r="H3036" s="40"/>
      <c r="I3036" s="41"/>
      <c r="J3036" s="41"/>
      <c r="K3036" s="26" t="str">
        <f>_xlfn.IFNA(VLOOKUP(E3036,الاوردرات!$B$1:$C$600,2,0),"")</f>
        <v/>
      </c>
      <c r="L3036" s="52"/>
      <c r="N3036" s="21" t="str">
        <f t="shared" si="96"/>
        <v/>
      </c>
      <c r="O3036" s="22" t="str">
        <f>_xlfn.IFNA((VLOOKUP(F3036,help!$C$2:$F$12,4,0))*(N3036*24),"")</f>
        <v/>
      </c>
      <c r="AP3036" s="17">
        <f t="shared" si="97"/>
        <v>0</v>
      </c>
    </row>
    <row r="3037" spans="2:42" ht="33" x14ac:dyDescent="0.25">
      <c r="B3037" s="13">
        <f>COUNTIFS($E$3:E3037,'تقرير منتج تام'!$E$4)</f>
        <v>8</v>
      </c>
      <c r="C3037" s="37"/>
      <c r="D3037" s="37"/>
      <c r="E3037" s="37"/>
      <c r="F3037" s="39"/>
      <c r="G3037" s="40"/>
      <c r="H3037" s="40"/>
      <c r="I3037" s="41"/>
      <c r="J3037" s="41"/>
      <c r="K3037" s="26" t="str">
        <f>_xlfn.IFNA(VLOOKUP(E3037,الاوردرات!$B$1:$C$600,2,0),"")</f>
        <v/>
      </c>
      <c r="L3037" s="52"/>
      <c r="N3037" s="21" t="str">
        <f t="shared" si="96"/>
        <v/>
      </c>
      <c r="O3037" s="22" t="str">
        <f>_xlfn.IFNA((VLOOKUP(F3037,help!$C$2:$F$12,4,0))*(N3037*24),"")</f>
        <v/>
      </c>
      <c r="AP3037" s="17">
        <f t="shared" si="97"/>
        <v>0</v>
      </c>
    </row>
    <row r="3038" spans="2:42" ht="33" x14ac:dyDescent="0.25">
      <c r="B3038" s="13">
        <f>COUNTIFS($E$3:E3038,'تقرير منتج تام'!$E$4)</f>
        <v>8</v>
      </c>
      <c r="C3038" s="37"/>
      <c r="D3038" s="37"/>
      <c r="E3038" s="37"/>
      <c r="F3038" s="39"/>
      <c r="G3038" s="40"/>
      <c r="H3038" s="40"/>
      <c r="I3038" s="41"/>
      <c r="J3038" s="41"/>
      <c r="K3038" s="26" t="str">
        <f>_xlfn.IFNA(VLOOKUP(E3038,الاوردرات!$B$1:$C$600,2,0),"")</f>
        <v/>
      </c>
      <c r="L3038" s="52"/>
      <c r="N3038" s="21" t="str">
        <f t="shared" si="96"/>
        <v/>
      </c>
      <c r="O3038" s="22" t="str">
        <f>_xlfn.IFNA((VLOOKUP(F3038,help!$C$2:$F$12,4,0))*(N3038*24),"")</f>
        <v/>
      </c>
      <c r="AP3038" s="17">
        <f t="shared" si="97"/>
        <v>0</v>
      </c>
    </row>
    <row r="3039" spans="2:42" ht="33" x14ac:dyDescent="0.25">
      <c r="B3039" s="13">
        <f>COUNTIFS($E$3:E3039,'تقرير منتج تام'!$E$4)</f>
        <v>8</v>
      </c>
      <c r="C3039" s="37"/>
      <c r="D3039" s="37"/>
      <c r="E3039" s="37"/>
      <c r="F3039" s="39"/>
      <c r="G3039" s="40"/>
      <c r="H3039" s="40"/>
      <c r="I3039" s="41"/>
      <c r="J3039" s="41"/>
      <c r="K3039" s="26" t="str">
        <f>_xlfn.IFNA(VLOOKUP(E3039,الاوردرات!$B$1:$C$600,2,0),"")</f>
        <v/>
      </c>
      <c r="L3039" s="52"/>
      <c r="N3039" s="21" t="str">
        <f t="shared" si="96"/>
        <v/>
      </c>
      <c r="O3039" s="22" t="str">
        <f>_xlfn.IFNA((VLOOKUP(F3039,help!$C$2:$F$12,4,0))*(N3039*24),"")</f>
        <v/>
      </c>
      <c r="AP3039" s="17">
        <f t="shared" si="97"/>
        <v>0</v>
      </c>
    </row>
    <row r="3040" spans="2:42" ht="33" x14ac:dyDescent="0.25">
      <c r="B3040" s="13">
        <f>COUNTIFS($E$3:E3040,'تقرير منتج تام'!$E$4)</f>
        <v>8</v>
      </c>
      <c r="C3040" s="37"/>
      <c r="D3040" s="37"/>
      <c r="E3040" s="37"/>
      <c r="F3040" s="39"/>
      <c r="G3040" s="40"/>
      <c r="H3040" s="40"/>
      <c r="I3040" s="41"/>
      <c r="J3040" s="41"/>
      <c r="K3040" s="26" t="str">
        <f>_xlfn.IFNA(VLOOKUP(E3040,الاوردرات!$B$1:$C$600,2,0),"")</f>
        <v/>
      </c>
      <c r="L3040" s="52"/>
      <c r="N3040" s="21" t="str">
        <f t="shared" si="96"/>
        <v/>
      </c>
      <c r="O3040" s="22" t="str">
        <f>_xlfn.IFNA((VLOOKUP(F3040,help!$C$2:$F$12,4,0))*(N3040*24),"")</f>
        <v/>
      </c>
      <c r="AP3040" s="17">
        <f t="shared" si="97"/>
        <v>0</v>
      </c>
    </row>
    <row r="3041" spans="2:42" ht="33" x14ac:dyDescent="0.25">
      <c r="B3041" s="13">
        <f>COUNTIFS($E$3:E3041,'تقرير منتج تام'!$E$4)</f>
        <v>8</v>
      </c>
      <c r="C3041" s="37"/>
      <c r="D3041" s="37"/>
      <c r="E3041" s="37"/>
      <c r="F3041" s="39"/>
      <c r="G3041" s="40"/>
      <c r="H3041" s="40"/>
      <c r="I3041" s="41"/>
      <c r="J3041" s="41"/>
      <c r="K3041" s="26" t="str">
        <f>_xlfn.IFNA(VLOOKUP(E3041,الاوردرات!$B$1:$C$600,2,0),"")</f>
        <v/>
      </c>
      <c r="L3041" s="52"/>
      <c r="N3041" s="21" t="str">
        <f t="shared" si="96"/>
        <v/>
      </c>
      <c r="O3041" s="22" t="str">
        <f>_xlfn.IFNA((VLOOKUP(F3041,help!$C$2:$F$12,4,0))*(N3041*24),"")</f>
        <v/>
      </c>
      <c r="AP3041" s="17">
        <f t="shared" si="97"/>
        <v>0</v>
      </c>
    </row>
    <row r="3042" spans="2:42" ht="33" x14ac:dyDescent="0.25">
      <c r="B3042" s="13">
        <f>COUNTIFS($E$3:E3042,'تقرير منتج تام'!$E$4)</f>
        <v>8</v>
      </c>
      <c r="C3042" s="37"/>
      <c r="D3042" s="37"/>
      <c r="E3042" s="37"/>
      <c r="F3042" s="39"/>
      <c r="G3042" s="40"/>
      <c r="H3042" s="40"/>
      <c r="I3042" s="41"/>
      <c r="J3042" s="41"/>
      <c r="K3042" s="26" t="str">
        <f>_xlfn.IFNA(VLOOKUP(E3042,الاوردرات!$B$1:$C$600,2,0),"")</f>
        <v/>
      </c>
      <c r="L3042" s="52"/>
      <c r="N3042" s="21" t="str">
        <f t="shared" si="96"/>
        <v/>
      </c>
      <c r="O3042" s="22" t="str">
        <f>_xlfn.IFNA((VLOOKUP(F3042,help!$C$2:$F$12,4,0))*(N3042*24),"")</f>
        <v/>
      </c>
      <c r="AP3042" s="17">
        <f t="shared" si="97"/>
        <v>0</v>
      </c>
    </row>
    <row r="3043" spans="2:42" ht="33" x14ac:dyDescent="0.25">
      <c r="B3043" s="13">
        <f>COUNTIFS($E$3:E3043,'تقرير منتج تام'!$E$4)</f>
        <v>8</v>
      </c>
      <c r="C3043" s="37"/>
      <c r="D3043" s="37"/>
      <c r="E3043" s="37"/>
      <c r="F3043" s="39"/>
      <c r="G3043" s="40"/>
      <c r="H3043" s="40"/>
      <c r="I3043" s="41"/>
      <c r="J3043" s="41"/>
      <c r="K3043" s="26" t="str">
        <f>_xlfn.IFNA(VLOOKUP(E3043,الاوردرات!$B$1:$C$600,2,0),"")</f>
        <v/>
      </c>
      <c r="L3043" s="52"/>
      <c r="N3043" s="21" t="str">
        <f t="shared" si="96"/>
        <v/>
      </c>
      <c r="O3043" s="22" t="str">
        <f>_xlfn.IFNA((VLOOKUP(F3043,help!$C$2:$F$12,4,0))*(N3043*24),"")</f>
        <v/>
      </c>
      <c r="AP3043" s="17">
        <f t="shared" si="97"/>
        <v>0</v>
      </c>
    </row>
    <row r="3044" spans="2:42" ht="33" x14ac:dyDescent="0.25">
      <c r="B3044" s="13">
        <f>COUNTIFS($E$3:E3044,'تقرير منتج تام'!$E$4)</f>
        <v>8</v>
      </c>
      <c r="C3044" s="37"/>
      <c r="D3044" s="37"/>
      <c r="E3044" s="37"/>
      <c r="F3044" s="39"/>
      <c r="G3044" s="40"/>
      <c r="H3044" s="40"/>
      <c r="I3044" s="41"/>
      <c r="J3044" s="41"/>
      <c r="K3044" s="26" t="str">
        <f>_xlfn.IFNA(VLOOKUP(E3044,الاوردرات!$B$1:$C$600,2,0),"")</f>
        <v/>
      </c>
      <c r="L3044" s="52"/>
      <c r="N3044" s="21" t="str">
        <f t="shared" si="96"/>
        <v/>
      </c>
      <c r="O3044" s="22" t="str">
        <f>_xlfn.IFNA((VLOOKUP(F3044,help!$C$2:$F$12,4,0))*(N3044*24),"")</f>
        <v/>
      </c>
      <c r="AP3044" s="17">
        <f t="shared" si="97"/>
        <v>0</v>
      </c>
    </row>
    <row r="3045" spans="2:42" ht="33" x14ac:dyDescent="0.25">
      <c r="B3045" s="13">
        <f>COUNTIFS($E$3:E3045,'تقرير منتج تام'!$E$4)</f>
        <v>8</v>
      </c>
      <c r="C3045" s="37"/>
      <c r="D3045" s="37"/>
      <c r="E3045" s="37"/>
      <c r="F3045" s="39"/>
      <c r="G3045" s="40"/>
      <c r="H3045" s="40"/>
      <c r="I3045" s="41"/>
      <c r="J3045" s="41"/>
      <c r="K3045" s="26" t="str">
        <f>_xlfn.IFNA(VLOOKUP(E3045,الاوردرات!$B$1:$C$600,2,0),"")</f>
        <v/>
      </c>
      <c r="L3045" s="52"/>
      <c r="N3045" s="21" t="str">
        <f t="shared" si="96"/>
        <v/>
      </c>
      <c r="O3045" s="22" t="str">
        <f>_xlfn.IFNA((VLOOKUP(F3045,help!$C$2:$F$12,4,0))*(N3045*24),"")</f>
        <v/>
      </c>
      <c r="AP3045" s="17">
        <f t="shared" si="97"/>
        <v>0</v>
      </c>
    </row>
    <row r="3046" spans="2:42" ht="33" x14ac:dyDescent="0.25">
      <c r="B3046" s="13">
        <f>COUNTIFS($E$3:E3046,'تقرير منتج تام'!$E$4)</f>
        <v>8</v>
      </c>
      <c r="C3046" s="37"/>
      <c r="D3046" s="37"/>
      <c r="E3046" s="37"/>
      <c r="F3046" s="39"/>
      <c r="G3046" s="40"/>
      <c r="H3046" s="40"/>
      <c r="I3046" s="41"/>
      <c r="J3046" s="41"/>
      <c r="K3046" s="26" t="str">
        <f>_xlfn.IFNA(VLOOKUP(E3046,الاوردرات!$B$1:$C$600,2,0),"")</f>
        <v/>
      </c>
      <c r="L3046" s="52"/>
      <c r="N3046" s="21" t="str">
        <f t="shared" si="96"/>
        <v/>
      </c>
      <c r="O3046" s="22" t="str">
        <f>_xlfn.IFNA((VLOOKUP(F3046,help!$C$2:$F$12,4,0))*(N3046*24),"")</f>
        <v/>
      </c>
      <c r="AP3046" s="17">
        <f t="shared" si="97"/>
        <v>0</v>
      </c>
    </row>
    <row r="3047" spans="2:42" ht="33" x14ac:dyDescent="0.25">
      <c r="B3047" s="13">
        <f>COUNTIFS($E$3:E3047,'تقرير منتج تام'!$E$4)</f>
        <v>8</v>
      </c>
      <c r="C3047" s="37"/>
      <c r="D3047" s="37"/>
      <c r="E3047" s="37"/>
      <c r="F3047" s="39"/>
      <c r="G3047" s="40"/>
      <c r="H3047" s="40"/>
      <c r="I3047" s="41"/>
      <c r="J3047" s="41"/>
      <c r="K3047" s="26" t="str">
        <f>_xlfn.IFNA(VLOOKUP(E3047,الاوردرات!$B$1:$C$600,2,0),"")</f>
        <v/>
      </c>
      <c r="L3047" s="52"/>
      <c r="N3047" s="21" t="str">
        <f t="shared" si="96"/>
        <v/>
      </c>
      <c r="O3047" s="22" t="str">
        <f>_xlfn.IFNA((VLOOKUP(F3047,help!$C$2:$F$12,4,0))*(N3047*24),"")</f>
        <v/>
      </c>
      <c r="AP3047" s="17">
        <f t="shared" si="97"/>
        <v>0</v>
      </c>
    </row>
    <row r="3048" spans="2:42" ht="33" x14ac:dyDescent="0.25">
      <c r="B3048" s="13">
        <f>COUNTIFS($E$3:E3048,'تقرير منتج تام'!$E$4)</f>
        <v>8</v>
      </c>
      <c r="C3048" s="37"/>
      <c r="D3048" s="37"/>
      <c r="E3048" s="37"/>
      <c r="F3048" s="39"/>
      <c r="G3048" s="40"/>
      <c r="H3048" s="40"/>
      <c r="I3048" s="41"/>
      <c r="J3048" s="41"/>
      <c r="K3048" s="26" t="str">
        <f>_xlfn.IFNA(VLOOKUP(E3048,الاوردرات!$B$1:$C$600,2,0),"")</f>
        <v/>
      </c>
      <c r="L3048" s="52"/>
      <c r="N3048" s="21" t="str">
        <f t="shared" si="96"/>
        <v/>
      </c>
      <c r="O3048" s="22" t="str">
        <f>_xlfn.IFNA((VLOOKUP(F3048,help!$C$2:$F$12,4,0))*(N3048*24),"")</f>
        <v/>
      </c>
      <c r="AP3048" s="17">
        <f t="shared" si="97"/>
        <v>0</v>
      </c>
    </row>
    <row r="3049" spans="2:42" ht="33" x14ac:dyDescent="0.25">
      <c r="B3049" s="13">
        <f>COUNTIFS($E$3:E3049,'تقرير منتج تام'!$E$4)</f>
        <v>8</v>
      </c>
      <c r="C3049" s="37"/>
      <c r="D3049" s="37"/>
      <c r="E3049" s="37"/>
      <c r="F3049" s="39"/>
      <c r="G3049" s="40"/>
      <c r="H3049" s="40"/>
      <c r="I3049" s="41"/>
      <c r="J3049" s="41"/>
      <c r="K3049" s="26" t="str">
        <f>_xlfn.IFNA(VLOOKUP(E3049,الاوردرات!$B$1:$C$600,2,0),"")</f>
        <v/>
      </c>
      <c r="L3049" s="52"/>
      <c r="N3049" s="21" t="str">
        <f t="shared" si="96"/>
        <v/>
      </c>
      <c r="O3049" s="22" t="str">
        <f>_xlfn.IFNA((VLOOKUP(F3049,help!$C$2:$F$12,4,0))*(N3049*24),"")</f>
        <v/>
      </c>
      <c r="AP3049" s="17">
        <f t="shared" si="97"/>
        <v>0</v>
      </c>
    </row>
    <row r="3050" spans="2:42" ht="33" x14ac:dyDescent="0.25">
      <c r="B3050" s="13">
        <f>COUNTIFS($E$3:E3050,'تقرير منتج تام'!$E$4)</f>
        <v>8</v>
      </c>
      <c r="C3050" s="37"/>
      <c r="D3050" s="37"/>
      <c r="E3050" s="37"/>
      <c r="F3050" s="39"/>
      <c r="G3050" s="40"/>
      <c r="H3050" s="40"/>
      <c r="I3050" s="41"/>
      <c r="J3050" s="41"/>
      <c r="K3050" s="26" t="str">
        <f>_xlfn.IFNA(VLOOKUP(E3050,الاوردرات!$B$1:$C$600,2,0),"")</f>
        <v/>
      </c>
      <c r="L3050" s="52"/>
      <c r="N3050" s="21" t="str">
        <f t="shared" si="96"/>
        <v/>
      </c>
      <c r="O3050" s="22" t="str">
        <f>_xlfn.IFNA((VLOOKUP(F3050,help!$C$2:$F$12,4,0))*(N3050*24),"")</f>
        <v/>
      </c>
      <c r="AP3050" s="17">
        <f t="shared" si="97"/>
        <v>0</v>
      </c>
    </row>
    <row r="3051" spans="2:42" ht="33" x14ac:dyDescent="0.25">
      <c r="B3051" s="13">
        <f>COUNTIFS($E$3:E3051,'تقرير منتج تام'!$E$4)</f>
        <v>8</v>
      </c>
      <c r="C3051" s="37"/>
      <c r="D3051" s="37"/>
      <c r="E3051" s="37"/>
      <c r="F3051" s="39"/>
      <c r="G3051" s="40"/>
      <c r="H3051" s="40"/>
      <c r="I3051" s="41"/>
      <c r="J3051" s="41"/>
      <c r="K3051" s="26" t="str">
        <f>_xlfn.IFNA(VLOOKUP(E3051,الاوردرات!$B$1:$C$600,2,0),"")</f>
        <v/>
      </c>
      <c r="L3051" s="52"/>
      <c r="N3051" s="21" t="str">
        <f t="shared" si="96"/>
        <v/>
      </c>
      <c r="O3051" s="22" t="str">
        <f>_xlfn.IFNA((VLOOKUP(F3051,help!$C$2:$F$12,4,0))*(N3051*24),"")</f>
        <v/>
      </c>
      <c r="AP3051" s="17">
        <f t="shared" si="97"/>
        <v>0</v>
      </c>
    </row>
    <row r="3052" spans="2:42" ht="33" x14ac:dyDescent="0.25">
      <c r="B3052" s="13">
        <f>COUNTIFS($E$3:E3052,'تقرير منتج تام'!$E$4)</f>
        <v>8</v>
      </c>
      <c r="C3052" s="37"/>
      <c r="D3052" s="37"/>
      <c r="E3052" s="37"/>
      <c r="F3052" s="39"/>
      <c r="G3052" s="40"/>
      <c r="H3052" s="40"/>
      <c r="I3052" s="41"/>
      <c r="J3052" s="41"/>
      <c r="K3052" s="26" t="str">
        <f>_xlfn.IFNA(VLOOKUP(E3052,الاوردرات!$B$1:$C$600,2,0),"")</f>
        <v/>
      </c>
      <c r="L3052" s="52"/>
      <c r="N3052" s="21" t="str">
        <f t="shared" si="96"/>
        <v/>
      </c>
      <c r="O3052" s="22" t="str">
        <f>_xlfn.IFNA((VLOOKUP(F3052,help!$C$2:$F$12,4,0))*(N3052*24),"")</f>
        <v/>
      </c>
      <c r="AP3052" s="17">
        <f t="shared" si="97"/>
        <v>0</v>
      </c>
    </row>
    <row r="3053" spans="2:42" ht="33" x14ac:dyDescent="0.25">
      <c r="B3053" s="13">
        <f>COUNTIFS($E$3:E3053,'تقرير منتج تام'!$E$4)</f>
        <v>8</v>
      </c>
      <c r="C3053" s="37"/>
      <c r="D3053" s="37"/>
      <c r="E3053" s="37"/>
      <c r="F3053" s="39"/>
      <c r="G3053" s="40"/>
      <c r="H3053" s="40"/>
      <c r="I3053" s="41"/>
      <c r="J3053" s="41"/>
      <c r="K3053" s="26" t="str">
        <f>_xlfn.IFNA(VLOOKUP(E3053,الاوردرات!$B$1:$C$600,2,0),"")</f>
        <v/>
      </c>
      <c r="L3053" s="52"/>
      <c r="N3053" s="21" t="str">
        <f t="shared" si="96"/>
        <v/>
      </c>
      <c r="O3053" s="22" t="str">
        <f>_xlfn.IFNA((VLOOKUP(F3053,help!$C$2:$F$12,4,0))*(N3053*24),"")</f>
        <v/>
      </c>
      <c r="AP3053" s="17">
        <f t="shared" si="97"/>
        <v>0</v>
      </c>
    </row>
    <row r="3054" spans="2:42" ht="33" x14ac:dyDescent="0.25">
      <c r="B3054" s="13">
        <f>COUNTIFS($E$3:E3054,'تقرير منتج تام'!$E$4)</f>
        <v>8</v>
      </c>
      <c r="C3054" s="37"/>
      <c r="D3054" s="37"/>
      <c r="E3054" s="37"/>
      <c r="F3054" s="39"/>
      <c r="G3054" s="40"/>
      <c r="H3054" s="40"/>
      <c r="I3054" s="41"/>
      <c r="J3054" s="41"/>
      <c r="K3054" s="26" t="str">
        <f>_xlfn.IFNA(VLOOKUP(E3054,الاوردرات!$B$1:$C$600,2,0),"")</f>
        <v/>
      </c>
      <c r="L3054" s="52"/>
      <c r="N3054" s="21" t="str">
        <f t="shared" si="96"/>
        <v/>
      </c>
      <c r="O3054" s="22" t="str">
        <f>_xlfn.IFNA((VLOOKUP(F3054,help!$C$2:$F$12,4,0))*(N3054*24),"")</f>
        <v/>
      </c>
      <c r="AP3054" s="17">
        <f t="shared" si="97"/>
        <v>0</v>
      </c>
    </row>
    <row r="3055" spans="2:42" ht="33" x14ac:dyDescent="0.25">
      <c r="B3055" s="13">
        <f>COUNTIFS($E$3:E3055,'تقرير منتج تام'!$E$4)</f>
        <v>8</v>
      </c>
      <c r="C3055" s="37"/>
      <c r="D3055" s="37"/>
      <c r="E3055" s="37"/>
      <c r="F3055" s="39"/>
      <c r="G3055" s="40"/>
      <c r="H3055" s="40"/>
      <c r="I3055" s="41"/>
      <c r="J3055" s="41"/>
      <c r="K3055" s="26" t="str">
        <f>_xlfn.IFNA(VLOOKUP(E3055,الاوردرات!$B$1:$C$600,2,0),"")</f>
        <v/>
      </c>
      <c r="L3055" s="52"/>
      <c r="N3055" s="21" t="str">
        <f t="shared" si="96"/>
        <v/>
      </c>
      <c r="O3055" s="22" t="str">
        <f>_xlfn.IFNA((VLOOKUP(F3055,help!$C$2:$F$12,4,0))*(N3055*24),"")</f>
        <v/>
      </c>
      <c r="AP3055" s="17">
        <f t="shared" si="97"/>
        <v>0</v>
      </c>
    </row>
    <row r="3056" spans="2:42" ht="33" x14ac:dyDescent="0.25">
      <c r="B3056" s="13">
        <f>COUNTIFS($E$3:E3056,'تقرير منتج تام'!$E$4)</f>
        <v>8</v>
      </c>
      <c r="C3056" s="37"/>
      <c r="D3056" s="37"/>
      <c r="E3056" s="37"/>
      <c r="F3056" s="39"/>
      <c r="G3056" s="40"/>
      <c r="H3056" s="40"/>
      <c r="I3056" s="41"/>
      <c r="J3056" s="41"/>
      <c r="K3056" s="26" t="str">
        <f>_xlfn.IFNA(VLOOKUP(E3056,الاوردرات!$B$1:$C$600,2,0),"")</f>
        <v/>
      </c>
      <c r="L3056" s="52"/>
      <c r="N3056" s="21" t="str">
        <f t="shared" si="96"/>
        <v/>
      </c>
      <c r="O3056" s="22" t="str">
        <f>_xlfn.IFNA((VLOOKUP(F3056,help!$C$2:$F$12,4,0))*(N3056*24),"")</f>
        <v/>
      </c>
      <c r="AP3056" s="17">
        <f t="shared" si="97"/>
        <v>0</v>
      </c>
    </row>
    <row r="3057" spans="2:42" ht="33" x14ac:dyDescent="0.25">
      <c r="B3057" s="13">
        <f>COUNTIFS($E$3:E3057,'تقرير منتج تام'!$E$4)</f>
        <v>8</v>
      </c>
      <c r="C3057" s="37"/>
      <c r="D3057" s="37"/>
      <c r="E3057" s="37"/>
      <c r="F3057" s="39"/>
      <c r="G3057" s="40"/>
      <c r="H3057" s="40"/>
      <c r="I3057" s="41"/>
      <c r="J3057" s="41"/>
      <c r="K3057" s="26" t="str">
        <f>_xlfn.IFNA(VLOOKUP(E3057,الاوردرات!$B$1:$C$600,2,0),"")</f>
        <v/>
      </c>
      <c r="L3057" s="52"/>
      <c r="N3057" s="21" t="str">
        <f t="shared" si="96"/>
        <v/>
      </c>
      <c r="O3057" s="22" t="str">
        <f>_xlfn.IFNA((VLOOKUP(F3057,help!$C$2:$F$12,4,0))*(N3057*24),"")</f>
        <v/>
      </c>
      <c r="AP3057" s="17">
        <f t="shared" si="97"/>
        <v>0</v>
      </c>
    </row>
    <row r="3058" spans="2:42" ht="33" x14ac:dyDescent="0.25">
      <c r="B3058" s="13">
        <f>COUNTIFS($E$3:E3058,'تقرير منتج تام'!$E$4)</f>
        <v>8</v>
      </c>
      <c r="C3058" s="37"/>
      <c r="D3058" s="37"/>
      <c r="E3058" s="37"/>
      <c r="F3058" s="39"/>
      <c r="G3058" s="40"/>
      <c r="H3058" s="40"/>
      <c r="I3058" s="41"/>
      <c r="J3058" s="41"/>
      <c r="K3058" s="26" t="str">
        <f>_xlfn.IFNA(VLOOKUP(E3058,الاوردرات!$B$1:$C$600,2,0),"")</f>
        <v/>
      </c>
      <c r="L3058" s="52"/>
      <c r="N3058" s="21" t="str">
        <f t="shared" si="96"/>
        <v/>
      </c>
      <c r="O3058" s="22" t="str">
        <f>_xlfn.IFNA((VLOOKUP(F3058,help!$C$2:$F$12,4,0))*(N3058*24),"")</f>
        <v/>
      </c>
      <c r="AP3058" s="17">
        <f t="shared" si="97"/>
        <v>0</v>
      </c>
    </row>
    <row r="3059" spans="2:42" ht="33" x14ac:dyDescent="0.25">
      <c r="B3059" s="13">
        <f>COUNTIFS($E$3:E3059,'تقرير منتج تام'!$E$4)</f>
        <v>8</v>
      </c>
      <c r="C3059" s="37"/>
      <c r="D3059" s="37"/>
      <c r="E3059" s="37"/>
      <c r="F3059" s="39"/>
      <c r="G3059" s="40"/>
      <c r="H3059" s="40"/>
      <c r="I3059" s="41"/>
      <c r="J3059" s="41"/>
      <c r="K3059" s="26" t="str">
        <f>_xlfn.IFNA(VLOOKUP(E3059,الاوردرات!$B$1:$C$600,2,0),"")</f>
        <v/>
      </c>
      <c r="L3059" s="52"/>
      <c r="N3059" s="21" t="str">
        <f t="shared" si="96"/>
        <v/>
      </c>
      <c r="O3059" s="22" t="str">
        <f>_xlfn.IFNA((VLOOKUP(F3059,help!$C$2:$F$12,4,0))*(N3059*24),"")</f>
        <v/>
      </c>
      <c r="AP3059" s="17">
        <f t="shared" si="97"/>
        <v>0</v>
      </c>
    </row>
    <row r="3060" spans="2:42" ht="33" x14ac:dyDescent="0.25">
      <c r="B3060" s="13">
        <f>COUNTIFS($E$3:E3060,'تقرير منتج تام'!$E$4)</f>
        <v>8</v>
      </c>
      <c r="C3060" s="37"/>
      <c r="D3060" s="37"/>
      <c r="E3060" s="37"/>
      <c r="F3060" s="39"/>
      <c r="G3060" s="40"/>
      <c r="H3060" s="40"/>
      <c r="I3060" s="41"/>
      <c r="J3060" s="41"/>
      <c r="K3060" s="26" t="str">
        <f>_xlfn.IFNA(VLOOKUP(E3060,الاوردرات!$B$1:$C$600,2,0),"")</f>
        <v/>
      </c>
      <c r="L3060" s="52"/>
      <c r="N3060" s="21" t="str">
        <f t="shared" si="96"/>
        <v/>
      </c>
      <c r="O3060" s="22" t="str">
        <f>_xlfn.IFNA((VLOOKUP(F3060,help!$C$2:$F$12,4,0))*(N3060*24),"")</f>
        <v/>
      </c>
      <c r="AP3060" s="17">
        <f t="shared" si="97"/>
        <v>0</v>
      </c>
    </row>
    <row r="3061" spans="2:42" ht="33" x14ac:dyDescent="0.25">
      <c r="B3061" s="13">
        <f>COUNTIFS($E$3:E3061,'تقرير منتج تام'!$E$4)</f>
        <v>8</v>
      </c>
      <c r="C3061" s="37"/>
      <c r="D3061" s="37"/>
      <c r="E3061" s="37"/>
      <c r="F3061" s="39"/>
      <c r="G3061" s="40"/>
      <c r="H3061" s="40"/>
      <c r="I3061" s="41"/>
      <c r="J3061" s="41"/>
      <c r="K3061" s="26" t="str">
        <f>_xlfn.IFNA(VLOOKUP(E3061,الاوردرات!$B$1:$C$600,2,0),"")</f>
        <v/>
      </c>
      <c r="L3061" s="52"/>
      <c r="N3061" s="21" t="str">
        <f t="shared" si="96"/>
        <v/>
      </c>
      <c r="O3061" s="22" t="str">
        <f>_xlfn.IFNA((VLOOKUP(F3061,help!$C$2:$F$12,4,0))*(N3061*24),"")</f>
        <v/>
      </c>
      <c r="AP3061" s="17">
        <f t="shared" si="97"/>
        <v>0</v>
      </c>
    </row>
    <row r="3062" spans="2:42" ht="33" x14ac:dyDescent="0.25">
      <c r="B3062" s="13">
        <f>COUNTIFS($E$3:E3062,'تقرير منتج تام'!$E$4)</f>
        <v>8</v>
      </c>
      <c r="C3062" s="37"/>
      <c r="D3062" s="37"/>
      <c r="E3062" s="37"/>
      <c r="F3062" s="39"/>
      <c r="G3062" s="40"/>
      <c r="H3062" s="40"/>
      <c r="I3062" s="41"/>
      <c r="J3062" s="41"/>
      <c r="K3062" s="26" t="str">
        <f>_xlfn.IFNA(VLOOKUP(E3062,الاوردرات!$B$1:$C$600,2,0),"")</f>
        <v/>
      </c>
      <c r="L3062" s="52"/>
      <c r="N3062" s="21" t="str">
        <f t="shared" si="96"/>
        <v/>
      </c>
      <c r="O3062" s="22" t="str">
        <f>_xlfn.IFNA((VLOOKUP(F3062,help!$C$2:$F$12,4,0))*(N3062*24),"")</f>
        <v/>
      </c>
      <c r="AP3062" s="17">
        <f t="shared" si="97"/>
        <v>0</v>
      </c>
    </row>
    <row r="3063" spans="2:42" ht="33" x14ac:dyDescent="0.25">
      <c r="B3063" s="13">
        <f>COUNTIFS($E$3:E3063,'تقرير منتج تام'!$E$4)</f>
        <v>8</v>
      </c>
      <c r="C3063" s="37"/>
      <c r="D3063" s="37"/>
      <c r="E3063" s="37"/>
      <c r="F3063" s="39"/>
      <c r="G3063" s="40"/>
      <c r="H3063" s="40"/>
      <c r="I3063" s="41"/>
      <c r="J3063" s="41"/>
      <c r="K3063" s="26" t="str">
        <f>_xlfn.IFNA(VLOOKUP(E3063,الاوردرات!$B$1:$C$600,2,0),"")</f>
        <v/>
      </c>
      <c r="L3063" s="52"/>
      <c r="N3063" s="21" t="str">
        <f t="shared" ref="N3063:N3126" si="98">IF(I3063&lt;&gt;"",J3063-I3063,"")</f>
        <v/>
      </c>
      <c r="O3063" s="22" t="str">
        <f>_xlfn.IFNA((VLOOKUP(F3063,help!$C$2:$F$12,4,0))*(N3063*24),"")</f>
        <v/>
      </c>
      <c r="AP3063" s="17">
        <f t="shared" si="97"/>
        <v>0</v>
      </c>
    </row>
    <row r="3064" spans="2:42" ht="33" x14ac:dyDescent="0.25">
      <c r="B3064" s="13">
        <f>COUNTIFS($E$3:E3064,'تقرير منتج تام'!$E$4)</f>
        <v>8</v>
      </c>
      <c r="C3064" s="37"/>
      <c r="D3064" s="37"/>
      <c r="E3064" s="37"/>
      <c r="F3064" s="39"/>
      <c r="G3064" s="40"/>
      <c r="H3064" s="40"/>
      <c r="I3064" s="41"/>
      <c r="J3064" s="41"/>
      <c r="K3064" s="26" t="str">
        <f>_xlfn.IFNA(VLOOKUP(E3064,الاوردرات!$B$1:$C$600,2,0),"")</f>
        <v/>
      </c>
      <c r="L3064" s="52"/>
      <c r="N3064" s="21" t="str">
        <f t="shared" si="98"/>
        <v/>
      </c>
      <c r="O3064" s="22" t="str">
        <f>_xlfn.IFNA((VLOOKUP(F3064,help!$C$2:$F$12,4,0))*(N3064*24),"")</f>
        <v/>
      </c>
      <c r="AP3064" s="17">
        <f t="shared" si="97"/>
        <v>0</v>
      </c>
    </row>
    <row r="3065" spans="2:42" ht="33" x14ac:dyDescent="0.25">
      <c r="B3065" s="13">
        <f>COUNTIFS($E$3:E3065,'تقرير منتج تام'!$E$4)</f>
        <v>8</v>
      </c>
      <c r="C3065" s="37"/>
      <c r="D3065" s="37"/>
      <c r="E3065" s="37"/>
      <c r="F3065" s="39"/>
      <c r="G3065" s="40"/>
      <c r="H3065" s="40"/>
      <c r="I3065" s="41"/>
      <c r="J3065" s="41"/>
      <c r="K3065" s="26" t="str">
        <f>_xlfn.IFNA(VLOOKUP(E3065,الاوردرات!$B$1:$C$600,2,0),"")</f>
        <v/>
      </c>
      <c r="L3065" s="52"/>
      <c r="N3065" s="21" t="str">
        <f t="shared" si="98"/>
        <v/>
      </c>
      <c r="O3065" s="22" t="str">
        <f>_xlfn.IFNA((VLOOKUP(F3065,help!$C$2:$F$12,4,0))*(N3065*24),"")</f>
        <v/>
      </c>
      <c r="AP3065" s="17">
        <f t="shared" si="97"/>
        <v>0</v>
      </c>
    </row>
    <row r="3066" spans="2:42" ht="33" x14ac:dyDescent="0.25">
      <c r="B3066" s="13">
        <f>COUNTIFS($E$3:E3066,'تقرير منتج تام'!$E$4)</f>
        <v>8</v>
      </c>
      <c r="C3066" s="37"/>
      <c r="D3066" s="37"/>
      <c r="E3066" s="37"/>
      <c r="F3066" s="39"/>
      <c r="G3066" s="40"/>
      <c r="H3066" s="40"/>
      <c r="I3066" s="41"/>
      <c r="J3066" s="41"/>
      <c r="K3066" s="26" t="str">
        <f>_xlfn.IFNA(VLOOKUP(E3066,الاوردرات!$B$1:$C$600,2,0),"")</f>
        <v/>
      </c>
      <c r="L3066" s="52"/>
      <c r="N3066" s="21" t="str">
        <f t="shared" si="98"/>
        <v/>
      </c>
      <c r="O3066" s="22" t="str">
        <f>_xlfn.IFNA((VLOOKUP(F3066,help!$C$2:$F$12,4,0))*(N3066*24),"")</f>
        <v/>
      </c>
      <c r="AP3066" s="17">
        <f t="shared" si="97"/>
        <v>0</v>
      </c>
    </row>
    <row r="3067" spans="2:42" ht="33" x14ac:dyDescent="0.25">
      <c r="B3067" s="13">
        <f>COUNTIFS($E$3:E3067,'تقرير منتج تام'!$E$4)</f>
        <v>8</v>
      </c>
      <c r="C3067" s="37"/>
      <c r="D3067" s="37"/>
      <c r="E3067" s="37"/>
      <c r="F3067" s="39"/>
      <c r="G3067" s="40"/>
      <c r="H3067" s="40"/>
      <c r="I3067" s="41"/>
      <c r="J3067" s="41"/>
      <c r="K3067" s="26" t="str">
        <f>_xlfn.IFNA(VLOOKUP(E3067,الاوردرات!$B$1:$C$600,2,0),"")</f>
        <v/>
      </c>
      <c r="L3067" s="52"/>
      <c r="N3067" s="21" t="str">
        <f t="shared" si="98"/>
        <v/>
      </c>
      <c r="O3067" s="22" t="str">
        <f>_xlfn.IFNA((VLOOKUP(F3067,help!$C$2:$F$12,4,0))*(N3067*24),"")</f>
        <v/>
      </c>
      <c r="AP3067" s="17">
        <f t="shared" si="97"/>
        <v>0</v>
      </c>
    </row>
    <row r="3068" spans="2:42" ht="33" x14ac:dyDescent="0.25">
      <c r="B3068" s="13">
        <f>COUNTIFS($E$3:E3068,'تقرير منتج تام'!$E$4)</f>
        <v>8</v>
      </c>
      <c r="C3068" s="37"/>
      <c r="D3068" s="37"/>
      <c r="E3068" s="37"/>
      <c r="F3068" s="39"/>
      <c r="G3068" s="40"/>
      <c r="H3068" s="40"/>
      <c r="I3068" s="41"/>
      <c r="J3068" s="41"/>
      <c r="K3068" s="26" t="str">
        <f>_xlfn.IFNA(VLOOKUP(E3068,الاوردرات!$B$1:$C$600,2,0),"")</f>
        <v/>
      </c>
      <c r="L3068" s="52"/>
      <c r="N3068" s="21" t="str">
        <f t="shared" si="98"/>
        <v/>
      </c>
      <c r="O3068" s="22" t="str">
        <f>_xlfn.IFNA((VLOOKUP(F3068,help!$C$2:$F$12,4,0))*(N3068*24),"")</f>
        <v/>
      </c>
      <c r="AP3068" s="17">
        <f t="shared" si="97"/>
        <v>0</v>
      </c>
    </row>
    <row r="3069" spans="2:42" ht="33" x14ac:dyDescent="0.25">
      <c r="B3069" s="13">
        <f>COUNTIFS($E$3:E3069,'تقرير منتج تام'!$E$4)</f>
        <v>8</v>
      </c>
      <c r="C3069" s="37"/>
      <c r="D3069" s="37"/>
      <c r="E3069" s="37"/>
      <c r="F3069" s="39"/>
      <c r="G3069" s="40"/>
      <c r="H3069" s="40"/>
      <c r="I3069" s="41"/>
      <c r="J3069" s="41"/>
      <c r="K3069" s="26" t="str">
        <f>_xlfn.IFNA(VLOOKUP(E3069,الاوردرات!$B$1:$C$600,2,0),"")</f>
        <v/>
      </c>
      <c r="L3069" s="52"/>
      <c r="N3069" s="21" t="str">
        <f t="shared" si="98"/>
        <v/>
      </c>
      <c r="O3069" s="22" t="str">
        <f>_xlfn.IFNA((VLOOKUP(F3069,help!$C$2:$F$12,4,0))*(N3069*24),"")</f>
        <v/>
      </c>
      <c r="AP3069" s="17">
        <f t="shared" si="97"/>
        <v>0</v>
      </c>
    </row>
    <row r="3070" spans="2:42" ht="33" x14ac:dyDescent="0.25">
      <c r="B3070" s="13">
        <f>COUNTIFS($E$3:E3070,'تقرير منتج تام'!$E$4)</f>
        <v>8</v>
      </c>
      <c r="C3070" s="37"/>
      <c r="D3070" s="37"/>
      <c r="E3070" s="37"/>
      <c r="F3070" s="39"/>
      <c r="G3070" s="40"/>
      <c r="H3070" s="40"/>
      <c r="I3070" s="41"/>
      <c r="J3070" s="41"/>
      <c r="K3070" s="26" t="str">
        <f>_xlfn.IFNA(VLOOKUP(E3070,الاوردرات!$B$1:$C$600,2,0),"")</f>
        <v/>
      </c>
      <c r="L3070" s="52"/>
      <c r="N3070" s="21" t="str">
        <f t="shared" si="98"/>
        <v/>
      </c>
      <c r="O3070" s="22" t="str">
        <f>_xlfn.IFNA((VLOOKUP(F3070,help!$C$2:$F$12,4,0))*(N3070*24),"")</f>
        <v/>
      </c>
      <c r="AP3070" s="17">
        <f t="shared" si="97"/>
        <v>0</v>
      </c>
    </row>
    <row r="3071" spans="2:42" ht="33" x14ac:dyDescent="0.25">
      <c r="B3071" s="13">
        <f>COUNTIFS($E$3:E3071,'تقرير منتج تام'!$E$4)</f>
        <v>8</v>
      </c>
      <c r="C3071" s="37"/>
      <c r="D3071" s="37"/>
      <c r="E3071" s="37"/>
      <c r="F3071" s="39"/>
      <c r="G3071" s="40"/>
      <c r="H3071" s="40"/>
      <c r="I3071" s="41"/>
      <c r="J3071" s="41"/>
      <c r="K3071" s="26" t="str">
        <f>_xlfn.IFNA(VLOOKUP(E3071,الاوردرات!$B$1:$C$600,2,0),"")</f>
        <v/>
      </c>
      <c r="L3071" s="52"/>
      <c r="N3071" s="21" t="str">
        <f t="shared" si="98"/>
        <v/>
      </c>
      <c r="O3071" s="22" t="str">
        <f>_xlfn.IFNA((VLOOKUP(F3071,help!$C$2:$F$12,4,0))*(N3071*24),"")</f>
        <v/>
      </c>
      <c r="AP3071" s="17">
        <f t="shared" si="97"/>
        <v>0</v>
      </c>
    </row>
    <row r="3072" spans="2:42" ht="33" x14ac:dyDescent="0.25">
      <c r="B3072" s="13">
        <f>COUNTIFS($E$3:E3072,'تقرير منتج تام'!$E$4)</f>
        <v>8</v>
      </c>
      <c r="C3072" s="37"/>
      <c r="D3072" s="37"/>
      <c r="E3072" s="37"/>
      <c r="F3072" s="39"/>
      <c r="G3072" s="40"/>
      <c r="H3072" s="40"/>
      <c r="I3072" s="41"/>
      <c r="J3072" s="41"/>
      <c r="K3072" s="26" t="str">
        <f>_xlfn.IFNA(VLOOKUP(E3072,الاوردرات!$B$1:$C$600,2,0),"")</f>
        <v/>
      </c>
      <c r="L3072" s="52"/>
      <c r="N3072" s="21" t="str">
        <f t="shared" si="98"/>
        <v/>
      </c>
      <c r="O3072" s="22" t="str">
        <f>_xlfn.IFNA((VLOOKUP(F3072,help!$C$2:$F$12,4,0))*(N3072*24),"")</f>
        <v/>
      </c>
      <c r="AP3072" s="17">
        <f t="shared" si="97"/>
        <v>0</v>
      </c>
    </row>
    <row r="3073" spans="2:42" ht="33" x14ac:dyDescent="0.25">
      <c r="B3073" s="13">
        <f>COUNTIFS($E$3:E3073,'تقرير منتج تام'!$E$4)</f>
        <v>8</v>
      </c>
      <c r="C3073" s="37"/>
      <c r="D3073" s="37"/>
      <c r="E3073" s="37"/>
      <c r="F3073" s="39"/>
      <c r="G3073" s="40"/>
      <c r="H3073" s="40"/>
      <c r="I3073" s="41"/>
      <c r="J3073" s="41"/>
      <c r="K3073" s="26" t="str">
        <f>_xlfn.IFNA(VLOOKUP(E3073,الاوردرات!$B$1:$C$600,2,0),"")</f>
        <v/>
      </c>
      <c r="L3073" s="52"/>
      <c r="N3073" s="21" t="str">
        <f t="shared" si="98"/>
        <v/>
      </c>
      <c r="O3073" s="22" t="str">
        <f>_xlfn.IFNA((VLOOKUP(F3073,help!$C$2:$F$12,4,0))*(N3073*24),"")</f>
        <v/>
      </c>
      <c r="AP3073" s="17">
        <f t="shared" si="97"/>
        <v>0</v>
      </c>
    </row>
    <row r="3074" spans="2:42" ht="33" x14ac:dyDescent="0.25">
      <c r="B3074" s="13">
        <f>COUNTIFS($E$3:E3074,'تقرير منتج تام'!$E$4)</f>
        <v>8</v>
      </c>
      <c r="C3074" s="37"/>
      <c r="D3074" s="37"/>
      <c r="E3074" s="37"/>
      <c r="F3074" s="39"/>
      <c r="G3074" s="40"/>
      <c r="H3074" s="40"/>
      <c r="I3074" s="41"/>
      <c r="J3074" s="41"/>
      <c r="K3074" s="26" t="str">
        <f>_xlfn.IFNA(VLOOKUP(E3074,الاوردرات!$B$1:$C$600,2,0),"")</f>
        <v/>
      </c>
      <c r="L3074" s="52"/>
      <c r="N3074" s="21" t="str">
        <f t="shared" si="98"/>
        <v/>
      </c>
      <c r="O3074" s="22" t="str">
        <f>_xlfn.IFNA((VLOOKUP(F3074,help!$C$2:$F$12,4,0))*(N3074*24),"")</f>
        <v/>
      </c>
      <c r="AP3074" s="17">
        <f t="shared" si="97"/>
        <v>0</v>
      </c>
    </row>
    <row r="3075" spans="2:42" ht="33" x14ac:dyDescent="0.25">
      <c r="B3075" s="13">
        <f>COUNTIFS($E$3:E3075,'تقرير منتج تام'!$E$4)</f>
        <v>8</v>
      </c>
      <c r="C3075" s="37"/>
      <c r="D3075" s="37"/>
      <c r="E3075" s="37"/>
      <c r="F3075" s="39"/>
      <c r="G3075" s="40"/>
      <c r="H3075" s="40"/>
      <c r="I3075" s="41"/>
      <c r="J3075" s="41"/>
      <c r="K3075" s="26" t="str">
        <f>_xlfn.IFNA(VLOOKUP(E3075,الاوردرات!$B$1:$C$600,2,0),"")</f>
        <v/>
      </c>
      <c r="L3075" s="52"/>
      <c r="N3075" s="21" t="str">
        <f t="shared" si="98"/>
        <v/>
      </c>
      <c r="O3075" s="22" t="str">
        <f>_xlfn.IFNA((VLOOKUP(F3075,help!$C$2:$F$12,4,0))*(N3075*24),"")</f>
        <v/>
      </c>
      <c r="AP3075" s="17">
        <f t="shared" si="97"/>
        <v>0</v>
      </c>
    </row>
    <row r="3076" spans="2:42" ht="33" x14ac:dyDescent="0.25">
      <c r="B3076" s="13">
        <f>COUNTIFS($E$3:E3076,'تقرير منتج تام'!$E$4)</f>
        <v>8</v>
      </c>
      <c r="C3076" s="37"/>
      <c r="D3076" s="37"/>
      <c r="E3076" s="37"/>
      <c r="F3076" s="39"/>
      <c r="G3076" s="40"/>
      <c r="H3076" s="40"/>
      <c r="I3076" s="41"/>
      <c r="J3076" s="41"/>
      <c r="K3076" s="26" t="str">
        <f>_xlfn.IFNA(VLOOKUP(E3076,الاوردرات!$B$1:$C$600,2,0),"")</f>
        <v/>
      </c>
      <c r="L3076" s="52"/>
      <c r="N3076" s="21" t="str">
        <f t="shared" si="98"/>
        <v/>
      </c>
      <c r="O3076" s="22" t="str">
        <f>_xlfn.IFNA((VLOOKUP(F3076,help!$C$2:$F$12,4,0))*(N3076*24),"")</f>
        <v/>
      </c>
      <c r="AP3076" s="17">
        <f t="shared" si="97"/>
        <v>0</v>
      </c>
    </row>
    <row r="3077" spans="2:42" ht="33" x14ac:dyDescent="0.25">
      <c r="B3077" s="13">
        <f>COUNTIFS($E$3:E3077,'تقرير منتج تام'!$E$4)</f>
        <v>8</v>
      </c>
      <c r="C3077" s="37"/>
      <c r="D3077" s="37"/>
      <c r="E3077" s="37"/>
      <c r="F3077" s="39"/>
      <c r="G3077" s="40"/>
      <c r="H3077" s="40"/>
      <c r="I3077" s="41"/>
      <c r="J3077" s="41"/>
      <c r="K3077" s="26" t="str">
        <f>_xlfn.IFNA(VLOOKUP(E3077,الاوردرات!$B$1:$C$600,2,0),"")</f>
        <v/>
      </c>
      <c r="L3077" s="52"/>
      <c r="N3077" s="21" t="str">
        <f t="shared" si="98"/>
        <v/>
      </c>
      <c r="O3077" s="22" t="str">
        <f>_xlfn.IFNA((VLOOKUP(F3077,help!$C$2:$F$12,4,0))*(N3077*24),"")</f>
        <v/>
      </c>
      <c r="AP3077" s="17">
        <f t="shared" si="97"/>
        <v>0</v>
      </c>
    </row>
    <row r="3078" spans="2:42" ht="33" x14ac:dyDescent="0.25">
      <c r="B3078" s="13">
        <f>COUNTIFS($E$3:E3078,'تقرير منتج تام'!$E$4)</f>
        <v>8</v>
      </c>
      <c r="C3078" s="37"/>
      <c r="D3078" s="37"/>
      <c r="E3078" s="37"/>
      <c r="F3078" s="39"/>
      <c r="G3078" s="40"/>
      <c r="H3078" s="40"/>
      <c r="I3078" s="41"/>
      <c r="J3078" s="41"/>
      <c r="K3078" s="26" t="str">
        <f>_xlfn.IFNA(VLOOKUP(E3078,الاوردرات!$B$1:$C$600,2,0),"")</f>
        <v/>
      </c>
      <c r="L3078" s="52"/>
      <c r="N3078" s="21" t="str">
        <f t="shared" si="98"/>
        <v/>
      </c>
      <c r="O3078" s="22" t="str">
        <f>_xlfn.IFNA((VLOOKUP(F3078,help!$C$2:$F$12,4,0))*(N3078*24),"")</f>
        <v/>
      </c>
      <c r="AP3078" s="17">
        <f t="shared" si="97"/>
        <v>0</v>
      </c>
    </row>
    <row r="3079" spans="2:42" ht="33" x14ac:dyDescent="0.25">
      <c r="B3079" s="13">
        <f>COUNTIFS($E$3:E3079,'تقرير منتج تام'!$E$4)</f>
        <v>8</v>
      </c>
      <c r="C3079" s="37"/>
      <c r="D3079" s="37"/>
      <c r="E3079" s="37"/>
      <c r="F3079" s="39"/>
      <c r="G3079" s="40"/>
      <c r="H3079" s="40"/>
      <c r="I3079" s="41"/>
      <c r="J3079" s="41"/>
      <c r="K3079" s="26" t="str">
        <f>_xlfn.IFNA(VLOOKUP(E3079,الاوردرات!$B$1:$C$600,2,0),"")</f>
        <v/>
      </c>
      <c r="L3079" s="52"/>
      <c r="N3079" s="21" t="str">
        <f t="shared" si="98"/>
        <v/>
      </c>
      <c r="O3079" s="22" t="str">
        <f>_xlfn.IFNA((VLOOKUP(F3079,help!$C$2:$F$12,4,0))*(N3079*24),"")</f>
        <v/>
      </c>
      <c r="AP3079" s="17">
        <f t="shared" si="97"/>
        <v>0</v>
      </c>
    </row>
    <row r="3080" spans="2:42" ht="33" x14ac:dyDescent="0.25">
      <c r="B3080" s="13">
        <f>COUNTIFS($E$3:E3080,'تقرير منتج تام'!$E$4)</f>
        <v>8</v>
      </c>
      <c r="C3080" s="37"/>
      <c r="D3080" s="37"/>
      <c r="E3080" s="37"/>
      <c r="F3080" s="39"/>
      <c r="G3080" s="40"/>
      <c r="H3080" s="40"/>
      <c r="I3080" s="41"/>
      <c r="J3080" s="41"/>
      <c r="K3080" s="26" t="str">
        <f>_xlfn.IFNA(VLOOKUP(E3080,الاوردرات!$B$1:$C$600,2,0),"")</f>
        <v/>
      </c>
      <c r="L3080" s="52"/>
      <c r="N3080" s="21" t="str">
        <f t="shared" si="98"/>
        <v/>
      </c>
      <c r="O3080" s="22" t="str">
        <f>_xlfn.IFNA((VLOOKUP(F3080,help!$C$2:$F$12,4,0))*(N3080*24),"")</f>
        <v/>
      </c>
      <c r="AP3080" s="17">
        <f t="shared" si="97"/>
        <v>0</v>
      </c>
    </row>
    <row r="3081" spans="2:42" ht="33" x14ac:dyDescent="0.25">
      <c r="B3081" s="13">
        <f>COUNTIFS($E$3:E3081,'تقرير منتج تام'!$E$4)</f>
        <v>8</v>
      </c>
      <c r="C3081" s="37"/>
      <c r="D3081" s="37"/>
      <c r="E3081" s="37"/>
      <c r="F3081" s="39"/>
      <c r="G3081" s="40"/>
      <c r="H3081" s="40"/>
      <c r="I3081" s="41"/>
      <c r="J3081" s="41"/>
      <c r="K3081" s="26" t="str">
        <f>_xlfn.IFNA(VLOOKUP(E3081,الاوردرات!$B$1:$C$600,2,0),"")</f>
        <v/>
      </c>
      <c r="L3081" s="52"/>
      <c r="N3081" s="21" t="str">
        <f t="shared" si="98"/>
        <v/>
      </c>
      <c r="O3081" s="22" t="str">
        <f>_xlfn.IFNA((VLOOKUP(F3081,help!$C$2:$F$12,4,0))*(N3081*24),"")</f>
        <v/>
      </c>
      <c r="AP3081" s="17">
        <f t="shared" si="97"/>
        <v>0</v>
      </c>
    </row>
    <row r="3082" spans="2:42" ht="33" x14ac:dyDescent="0.25">
      <c r="B3082" s="13">
        <f>COUNTIFS($E$3:E3082,'تقرير منتج تام'!$E$4)</f>
        <v>8</v>
      </c>
      <c r="C3082" s="37"/>
      <c r="D3082" s="37"/>
      <c r="E3082" s="37"/>
      <c r="F3082" s="39"/>
      <c r="G3082" s="40"/>
      <c r="H3082" s="40"/>
      <c r="I3082" s="41"/>
      <c r="J3082" s="41"/>
      <c r="K3082" s="26" t="str">
        <f>_xlfn.IFNA(VLOOKUP(E3082,الاوردرات!$B$1:$C$600,2,0),"")</f>
        <v/>
      </c>
      <c r="L3082" s="52"/>
      <c r="N3082" s="21" t="str">
        <f t="shared" si="98"/>
        <v/>
      </c>
      <c r="O3082" s="22" t="str">
        <f>_xlfn.IFNA((VLOOKUP(F3082,help!$C$2:$F$12,4,0))*(N3082*24),"")</f>
        <v/>
      </c>
      <c r="AP3082" s="17">
        <f t="shared" ref="AP3082:AP3145" si="99">D3082</f>
        <v>0</v>
      </c>
    </row>
    <row r="3083" spans="2:42" ht="33" x14ac:dyDescent="0.25">
      <c r="B3083" s="13">
        <f>COUNTIFS($E$3:E3083,'تقرير منتج تام'!$E$4)</f>
        <v>8</v>
      </c>
      <c r="C3083" s="37"/>
      <c r="D3083" s="37"/>
      <c r="E3083" s="37"/>
      <c r="F3083" s="39"/>
      <c r="G3083" s="40"/>
      <c r="H3083" s="40"/>
      <c r="I3083" s="41"/>
      <c r="J3083" s="41"/>
      <c r="K3083" s="26" t="str">
        <f>_xlfn.IFNA(VLOOKUP(E3083,الاوردرات!$B$1:$C$600,2,0),"")</f>
        <v/>
      </c>
      <c r="L3083" s="52"/>
      <c r="N3083" s="21" t="str">
        <f t="shared" si="98"/>
        <v/>
      </c>
      <c r="O3083" s="22" t="str">
        <f>_xlfn.IFNA((VLOOKUP(F3083,help!$C$2:$F$12,4,0))*(N3083*24),"")</f>
        <v/>
      </c>
      <c r="AP3083" s="17">
        <f t="shared" si="99"/>
        <v>0</v>
      </c>
    </row>
    <row r="3084" spans="2:42" ht="33" x14ac:dyDescent="0.25">
      <c r="B3084" s="13">
        <f>COUNTIFS($E$3:E3084,'تقرير منتج تام'!$E$4)</f>
        <v>8</v>
      </c>
      <c r="C3084" s="37"/>
      <c r="D3084" s="37"/>
      <c r="E3084" s="37"/>
      <c r="F3084" s="39"/>
      <c r="G3084" s="40"/>
      <c r="H3084" s="40"/>
      <c r="I3084" s="41"/>
      <c r="J3084" s="41"/>
      <c r="K3084" s="26" t="str">
        <f>_xlfn.IFNA(VLOOKUP(E3084,الاوردرات!$B$1:$C$600,2,0),"")</f>
        <v/>
      </c>
      <c r="L3084" s="52"/>
      <c r="N3084" s="21" t="str">
        <f t="shared" si="98"/>
        <v/>
      </c>
      <c r="O3084" s="22" t="str">
        <f>_xlfn.IFNA((VLOOKUP(F3084,help!$C$2:$F$12,4,0))*(N3084*24),"")</f>
        <v/>
      </c>
      <c r="AP3084" s="17">
        <f t="shared" si="99"/>
        <v>0</v>
      </c>
    </row>
    <row r="3085" spans="2:42" ht="33" x14ac:dyDescent="0.25">
      <c r="B3085" s="13">
        <f>COUNTIFS($E$3:E3085,'تقرير منتج تام'!$E$4)</f>
        <v>8</v>
      </c>
      <c r="C3085" s="37"/>
      <c r="D3085" s="37"/>
      <c r="E3085" s="37"/>
      <c r="F3085" s="39"/>
      <c r="G3085" s="40"/>
      <c r="H3085" s="40"/>
      <c r="I3085" s="41"/>
      <c r="J3085" s="41"/>
      <c r="K3085" s="26" t="str">
        <f>_xlfn.IFNA(VLOOKUP(E3085,الاوردرات!$B$1:$C$600,2,0),"")</f>
        <v/>
      </c>
      <c r="L3085" s="52"/>
      <c r="N3085" s="21" t="str">
        <f t="shared" si="98"/>
        <v/>
      </c>
      <c r="O3085" s="22" t="str">
        <f>_xlfn.IFNA((VLOOKUP(F3085,help!$C$2:$F$12,4,0))*(N3085*24),"")</f>
        <v/>
      </c>
      <c r="AP3085" s="17">
        <f t="shared" si="99"/>
        <v>0</v>
      </c>
    </row>
    <row r="3086" spans="2:42" ht="33" x14ac:dyDescent="0.25">
      <c r="B3086" s="13">
        <f>COUNTIFS($E$3:E3086,'تقرير منتج تام'!$E$4)</f>
        <v>8</v>
      </c>
      <c r="C3086" s="37"/>
      <c r="D3086" s="37"/>
      <c r="E3086" s="37"/>
      <c r="F3086" s="39"/>
      <c r="G3086" s="40"/>
      <c r="H3086" s="40"/>
      <c r="I3086" s="41"/>
      <c r="J3086" s="41"/>
      <c r="K3086" s="26" t="str">
        <f>_xlfn.IFNA(VLOOKUP(E3086,الاوردرات!$B$1:$C$600,2,0),"")</f>
        <v/>
      </c>
      <c r="L3086" s="52"/>
      <c r="N3086" s="21" t="str">
        <f t="shared" si="98"/>
        <v/>
      </c>
      <c r="O3086" s="22" t="str">
        <f>_xlfn.IFNA((VLOOKUP(F3086,help!$C$2:$F$12,4,0))*(N3086*24),"")</f>
        <v/>
      </c>
      <c r="AP3086" s="17">
        <f t="shared" si="99"/>
        <v>0</v>
      </c>
    </row>
    <row r="3087" spans="2:42" ht="33" x14ac:dyDescent="0.25">
      <c r="B3087" s="13">
        <f>COUNTIFS($E$3:E3087,'تقرير منتج تام'!$E$4)</f>
        <v>8</v>
      </c>
      <c r="C3087" s="37"/>
      <c r="D3087" s="37"/>
      <c r="E3087" s="37"/>
      <c r="F3087" s="39"/>
      <c r="G3087" s="40"/>
      <c r="H3087" s="40"/>
      <c r="I3087" s="41"/>
      <c r="J3087" s="41"/>
      <c r="K3087" s="26" t="str">
        <f>_xlfn.IFNA(VLOOKUP(E3087,الاوردرات!$B$1:$C$600,2,0),"")</f>
        <v/>
      </c>
      <c r="L3087" s="52"/>
      <c r="N3087" s="21" t="str">
        <f t="shared" si="98"/>
        <v/>
      </c>
      <c r="O3087" s="22" t="str">
        <f>_xlfn.IFNA((VLOOKUP(F3087,help!$C$2:$F$12,4,0))*(N3087*24),"")</f>
        <v/>
      </c>
      <c r="AP3087" s="17">
        <f t="shared" si="99"/>
        <v>0</v>
      </c>
    </row>
    <row r="3088" spans="2:42" ht="33" x14ac:dyDescent="0.25">
      <c r="B3088" s="13">
        <f>COUNTIFS($E$3:E3088,'تقرير منتج تام'!$E$4)</f>
        <v>8</v>
      </c>
      <c r="C3088" s="37"/>
      <c r="D3088" s="37"/>
      <c r="E3088" s="37"/>
      <c r="F3088" s="39"/>
      <c r="G3088" s="40"/>
      <c r="H3088" s="40"/>
      <c r="I3088" s="41"/>
      <c r="J3088" s="41"/>
      <c r="K3088" s="26" t="str">
        <f>_xlfn.IFNA(VLOOKUP(E3088,الاوردرات!$B$1:$C$600,2,0),"")</f>
        <v/>
      </c>
      <c r="L3088" s="52"/>
      <c r="N3088" s="21" t="str">
        <f t="shared" si="98"/>
        <v/>
      </c>
      <c r="O3088" s="22" t="str">
        <f>_xlfn.IFNA((VLOOKUP(F3088,help!$C$2:$F$12,4,0))*(N3088*24),"")</f>
        <v/>
      </c>
      <c r="AP3088" s="17">
        <f t="shared" si="99"/>
        <v>0</v>
      </c>
    </row>
    <row r="3089" spans="2:42" ht="33" x14ac:dyDescent="0.25">
      <c r="B3089" s="13">
        <f>COUNTIFS($E$3:E3089,'تقرير منتج تام'!$E$4)</f>
        <v>8</v>
      </c>
      <c r="C3089" s="37"/>
      <c r="D3089" s="37"/>
      <c r="E3089" s="37"/>
      <c r="F3089" s="39"/>
      <c r="G3089" s="40"/>
      <c r="H3089" s="40"/>
      <c r="I3089" s="41"/>
      <c r="J3089" s="41"/>
      <c r="K3089" s="26" t="str">
        <f>_xlfn.IFNA(VLOOKUP(E3089,الاوردرات!$B$1:$C$600,2,0),"")</f>
        <v/>
      </c>
      <c r="L3089" s="52"/>
      <c r="N3089" s="21" t="str">
        <f t="shared" si="98"/>
        <v/>
      </c>
      <c r="O3089" s="22" t="str">
        <f>_xlfn.IFNA((VLOOKUP(F3089,help!$C$2:$F$12,4,0))*(N3089*24),"")</f>
        <v/>
      </c>
      <c r="AP3089" s="17">
        <f t="shared" si="99"/>
        <v>0</v>
      </c>
    </row>
    <row r="3090" spans="2:42" ht="33" x14ac:dyDescent="0.25">
      <c r="B3090" s="13">
        <f>COUNTIFS($E$3:E3090,'تقرير منتج تام'!$E$4)</f>
        <v>8</v>
      </c>
      <c r="C3090" s="37"/>
      <c r="D3090" s="37"/>
      <c r="E3090" s="37"/>
      <c r="F3090" s="39"/>
      <c r="G3090" s="40"/>
      <c r="H3090" s="40"/>
      <c r="I3090" s="41"/>
      <c r="J3090" s="41"/>
      <c r="K3090" s="26" t="str">
        <f>_xlfn.IFNA(VLOOKUP(E3090,الاوردرات!$B$1:$C$600,2,0),"")</f>
        <v/>
      </c>
      <c r="L3090" s="52"/>
      <c r="N3090" s="21" t="str">
        <f t="shared" si="98"/>
        <v/>
      </c>
      <c r="O3090" s="22" t="str">
        <f>_xlfn.IFNA((VLOOKUP(F3090,help!$C$2:$F$12,4,0))*(N3090*24),"")</f>
        <v/>
      </c>
      <c r="AP3090" s="17">
        <f t="shared" si="99"/>
        <v>0</v>
      </c>
    </row>
    <row r="3091" spans="2:42" ht="33" x14ac:dyDescent="0.25">
      <c r="B3091" s="13">
        <f>COUNTIFS($E$3:E3091,'تقرير منتج تام'!$E$4)</f>
        <v>8</v>
      </c>
      <c r="C3091" s="37"/>
      <c r="D3091" s="37"/>
      <c r="E3091" s="37"/>
      <c r="F3091" s="39"/>
      <c r="G3091" s="40"/>
      <c r="H3091" s="40"/>
      <c r="I3091" s="41"/>
      <c r="J3091" s="41"/>
      <c r="K3091" s="26" t="str">
        <f>_xlfn.IFNA(VLOOKUP(E3091,الاوردرات!$B$1:$C$600,2,0),"")</f>
        <v/>
      </c>
      <c r="L3091" s="52"/>
      <c r="N3091" s="21" t="str">
        <f t="shared" si="98"/>
        <v/>
      </c>
      <c r="O3091" s="22" t="str">
        <f>_xlfn.IFNA((VLOOKUP(F3091,help!$C$2:$F$12,4,0))*(N3091*24),"")</f>
        <v/>
      </c>
      <c r="AP3091" s="17">
        <f t="shared" si="99"/>
        <v>0</v>
      </c>
    </row>
    <row r="3092" spans="2:42" ht="33" x14ac:dyDescent="0.25">
      <c r="B3092" s="13">
        <f>COUNTIFS($E$3:E3092,'تقرير منتج تام'!$E$4)</f>
        <v>8</v>
      </c>
      <c r="C3092" s="37"/>
      <c r="D3092" s="37"/>
      <c r="E3092" s="37"/>
      <c r="F3092" s="39"/>
      <c r="G3092" s="40"/>
      <c r="H3092" s="40"/>
      <c r="I3092" s="41"/>
      <c r="J3092" s="41"/>
      <c r="K3092" s="26" t="str">
        <f>_xlfn.IFNA(VLOOKUP(E3092,الاوردرات!$B$1:$C$600,2,0),"")</f>
        <v/>
      </c>
      <c r="L3092" s="52"/>
      <c r="N3092" s="21" t="str">
        <f t="shared" si="98"/>
        <v/>
      </c>
      <c r="O3092" s="22" t="str">
        <f>_xlfn.IFNA((VLOOKUP(F3092,help!$C$2:$F$12,4,0))*(N3092*24),"")</f>
        <v/>
      </c>
      <c r="AP3092" s="17">
        <f t="shared" si="99"/>
        <v>0</v>
      </c>
    </row>
    <row r="3093" spans="2:42" ht="33" x14ac:dyDescent="0.25">
      <c r="B3093" s="13">
        <f>COUNTIFS($E$3:E3093,'تقرير منتج تام'!$E$4)</f>
        <v>8</v>
      </c>
      <c r="C3093" s="37"/>
      <c r="D3093" s="37"/>
      <c r="E3093" s="37"/>
      <c r="F3093" s="39"/>
      <c r="G3093" s="40"/>
      <c r="H3093" s="40"/>
      <c r="I3093" s="41"/>
      <c r="J3093" s="41"/>
      <c r="K3093" s="26" t="str">
        <f>_xlfn.IFNA(VLOOKUP(E3093,الاوردرات!$B$1:$C$600,2,0),"")</f>
        <v/>
      </c>
      <c r="L3093" s="52"/>
      <c r="N3093" s="21" t="str">
        <f t="shared" si="98"/>
        <v/>
      </c>
      <c r="O3093" s="22" t="str">
        <f>_xlfn.IFNA((VLOOKUP(F3093,help!$C$2:$F$12,4,0))*(N3093*24),"")</f>
        <v/>
      </c>
      <c r="AP3093" s="17">
        <f t="shared" si="99"/>
        <v>0</v>
      </c>
    </row>
    <row r="3094" spans="2:42" ht="33" x14ac:dyDescent="0.25">
      <c r="B3094" s="13">
        <f>COUNTIFS($E$3:E3094,'تقرير منتج تام'!$E$4)</f>
        <v>8</v>
      </c>
      <c r="C3094" s="37"/>
      <c r="D3094" s="37"/>
      <c r="E3094" s="37"/>
      <c r="F3094" s="39"/>
      <c r="G3094" s="40"/>
      <c r="H3094" s="40"/>
      <c r="I3094" s="41"/>
      <c r="J3094" s="41"/>
      <c r="K3094" s="26" t="str">
        <f>_xlfn.IFNA(VLOOKUP(E3094,الاوردرات!$B$1:$C$600,2,0),"")</f>
        <v/>
      </c>
      <c r="L3094" s="52"/>
      <c r="N3094" s="21" t="str">
        <f t="shared" si="98"/>
        <v/>
      </c>
      <c r="O3094" s="22" t="str">
        <f>_xlfn.IFNA((VLOOKUP(F3094,help!$C$2:$F$12,4,0))*(N3094*24),"")</f>
        <v/>
      </c>
      <c r="AP3094" s="17">
        <f t="shared" si="99"/>
        <v>0</v>
      </c>
    </row>
    <row r="3095" spans="2:42" ht="33" x14ac:dyDescent="0.25">
      <c r="B3095" s="13">
        <f>COUNTIFS($E$3:E3095,'تقرير منتج تام'!$E$4)</f>
        <v>8</v>
      </c>
      <c r="C3095" s="37"/>
      <c r="D3095" s="37"/>
      <c r="E3095" s="37"/>
      <c r="F3095" s="39"/>
      <c r="G3095" s="40"/>
      <c r="H3095" s="40"/>
      <c r="I3095" s="41"/>
      <c r="J3095" s="41"/>
      <c r="K3095" s="26" t="str">
        <f>_xlfn.IFNA(VLOOKUP(E3095,الاوردرات!$B$1:$C$600,2,0),"")</f>
        <v/>
      </c>
      <c r="L3095" s="52"/>
      <c r="N3095" s="21" t="str">
        <f t="shared" si="98"/>
        <v/>
      </c>
      <c r="O3095" s="22" t="str">
        <f>_xlfn.IFNA((VLOOKUP(F3095,help!$C$2:$F$12,4,0))*(N3095*24),"")</f>
        <v/>
      </c>
      <c r="AP3095" s="17">
        <f t="shared" si="99"/>
        <v>0</v>
      </c>
    </row>
    <row r="3096" spans="2:42" ht="33" x14ac:dyDescent="0.25">
      <c r="B3096" s="13">
        <f>COUNTIFS($E$3:E3096,'تقرير منتج تام'!$E$4)</f>
        <v>8</v>
      </c>
      <c r="C3096" s="37"/>
      <c r="D3096" s="37"/>
      <c r="E3096" s="37"/>
      <c r="F3096" s="39"/>
      <c r="G3096" s="40"/>
      <c r="H3096" s="40"/>
      <c r="I3096" s="41"/>
      <c r="J3096" s="41"/>
      <c r="K3096" s="26" t="str">
        <f>_xlfn.IFNA(VLOOKUP(E3096,الاوردرات!$B$1:$C$600,2,0),"")</f>
        <v/>
      </c>
      <c r="L3096" s="52"/>
      <c r="N3096" s="21" t="str">
        <f t="shared" si="98"/>
        <v/>
      </c>
      <c r="O3096" s="22" t="str">
        <f>_xlfn.IFNA((VLOOKUP(F3096,help!$C$2:$F$12,4,0))*(N3096*24),"")</f>
        <v/>
      </c>
      <c r="AP3096" s="17">
        <f t="shared" si="99"/>
        <v>0</v>
      </c>
    </row>
    <row r="3097" spans="2:42" ht="33" x14ac:dyDescent="0.25">
      <c r="B3097" s="13">
        <f>COUNTIFS($E$3:E3097,'تقرير منتج تام'!$E$4)</f>
        <v>8</v>
      </c>
      <c r="C3097" s="37"/>
      <c r="D3097" s="37"/>
      <c r="E3097" s="37"/>
      <c r="F3097" s="39"/>
      <c r="G3097" s="40"/>
      <c r="H3097" s="40"/>
      <c r="I3097" s="41"/>
      <c r="J3097" s="41"/>
      <c r="K3097" s="26" t="str">
        <f>_xlfn.IFNA(VLOOKUP(E3097,الاوردرات!$B$1:$C$600,2,0),"")</f>
        <v/>
      </c>
      <c r="L3097" s="52"/>
      <c r="N3097" s="21" t="str">
        <f t="shared" si="98"/>
        <v/>
      </c>
      <c r="O3097" s="22" t="str">
        <f>_xlfn.IFNA((VLOOKUP(F3097,help!$C$2:$F$12,4,0))*(N3097*24),"")</f>
        <v/>
      </c>
      <c r="AP3097" s="17">
        <f t="shared" si="99"/>
        <v>0</v>
      </c>
    </row>
    <row r="3098" spans="2:42" ht="33" x14ac:dyDescent="0.25">
      <c r="B3098" s="13">
        <f>COUNTIFS($E$3:E3098,'تقرير منتج تام'!$E$4)</f>
        <v>8</v>
      </c>
      <c r="C3098" s="37"/>
      <c r="D3098" s="37"/>
      <c r="E3098" s="37"/>
      <c r="F3098" s="39"/>
      <c r="G3098" s="40"/>
      <c r="H3098" s="40"/>
      <c r="I3098" s="41"/>
      <c r="J3098" s="41"/>
      <c r="K3098" s="26" t="str">
        <f>_xlfn.IFNA(VLOOKUP(E3098,الاوردرات!$B$1:$C$600,2,0),"")</f>
        <v/>
      </c>
      <c r="L3098" s="52"/>
      <c r="N3098" s="21" t="str">
        <f t="shared" si="98"/>
        <v/>
      </c>
      <c r="O3098" s="22" t="str">
        <f>_xlfn.IFNA((VLOOKUP(F3098,help!$C$2:$F$12,4,0))*(N3098*24),"")</f>
        <v/>
      </c>
      <c r="AP3098" s="17">
        <f t="shared" si="99"/>
        <v>0</v>
      </c>
    </row>
    <row r="3099" spans="2:42" ht="33" x14ac:dyDescent="0.25">
      <c r="B3099" s="13">
        <f>COUNTIFS($E$3:E3099,'تقرير منتج تام'!$E$4)</f>
        <v>8</v>
      </c>
      <c r="C3099" s="37"/>
      <c r="D3099" s="37"/>
      <c r="E3099" s="37"/>
      <c r="F3099" s="39"/>
      <c r="G3099" s="40"/>
      <c r="H3099" s="40"/>
      <c r="I3099" s="41"/>
      <c r="J3099" s="41"/>
      <c r="K3099" s="26" t="str">
        <f>_xlfn.IFNA(VLOOKUP(E3099,الاوردرات!$B$1:$C$600,2,0),"")</f>
        <v/>
      </c>
      <c r="L3099" s="52"/>
      <c r="N3099" s="21" t="str">
        <f t="shared" si="98"/>
        <v/>
      </c>
      <c r="O3099" s="22" t="str">
        <f>_xlfn.IFNA((VLOOKUP(F3099,help!$C$2:$F$12,4,0))*(N3099*24),"")</f>
        <v/>
      </c>
      <c r="AP3099" s="17">
        <f t="shared" si="99"/>
        <v>0</v>
      </c>
    </row>
    <row r="3100" spans="2:42" ht="33" x14ac:dyDescent="0.25">
      <c r="B3100" s="13">
        <f>COUNTIFS($E$3:E3100,'تقرير منتج تام'!$E$4)</f>
        <v>8</v>
      </c>
      <c r="C3100" s="37"/>
      <c r="D3100" s="37"/>
      <c r="E3100" s="37"/>
      <c r="F3100" s="39"/>
      <c r="G3100" s="40"/>
      <c r="H3100" s="40"/>
      <c r="I3100" s="41"/>
      <c r="J3100" s="41"/>
      <c r="K3100" s="26" t="str">
        <f>_xlfn.IFNA(VLOOKUP(E3100,الاوردرات!$B$1:$C$600,2,0),"")</f>
        <v/>
      </c>
      <c r="L3100" s="52"/>
      <c r="N3100" s="21" t="str">
        <f t="shared" si="98"/>
        <v/>
      </c>
      <c r="O3100" s="22" t="str">
        <f>_xlfn.IFNA((VLOOKUP(F3100,help!$C$2:$F$12,4,0))*(N3100*24),"")</f>
        <v/>
      </c>
      <c r="AP3100" s="17">
        <f t="shared" si="99"/>
        <v>0</v>
      </c>
    </row>
    <row r="3101" spans="2:42" ht="33" x14ac:dyDescent="0.25">
      <c r="B3101" s="13">
        <f>COUNTIFS($E$3:E3101,'تقرير منتج تام'!$E$4)</f>
        <v>8</v>
      </c>
      <c r="C3101" s="37"/>
      <c r="D3101" s="37"/>
      <c r="E3101" s="37"/>
      <c r="F3101" s="39"/>
      <c r="G3101" s="40"/>
      <c r="H3101" s="40"/>
      <c r="I3101" s="41"/>
      <c r="J3101" s="41"/>
      <c r="K3101" s="26" t="str">
        <f>_xlfn.IFNA(VLOOKUP(E3101,الاوردرات!$B$1:$C$600,2,0),"")</f>
        <v/>
      </c>
      <c r="L3101" s="52"/>
      <c r="N3101" s="21" t="str">
        <f t="shared" si="98"/>
        <v/>
      </c>
      <c r="O3101" s="22" t="str">
        <f>_xlfn.IFNA((VLOOKUP(F3101,help!$C$2:$F$12,4,0))*(N3101*24),"")</f>
        <v/>
      </c>
      <c r="AP3101" s="17">
        <f t="shared" si="99"/>
        <v>0</v>
      </c>
    </row>
    <row r="3102" spans="2:42" ht="33" x14ac:dyDescent="0.25">
      <c r="B3102" s="13">
        <f>COUNTIFS($E$3:E3102,'تقرير منتج تام'!$E$4)</f>
        <v>8</v>
      </c>
      <c r="C3102" s="37"/>
      <c r="D3102" s="37"/>
      <c r="E3102" s="37"/>
      <c r="F3102" s="39"/>
      <c r="G3102" s="40"/>
      <c r="H3102" s="40"/>
      <c r="I3102" s="41"/>
      <c r="J3102" s="41"/>
      <c r="K3102" s="26" t="str">
        <f>_xlfn.IFNA(VLOOKUP(E3102,الاوردرات!$B$1:$C$600,2,0),"")</f>
        <v/>
      </c>
      <c r="L3102" s="52"/>
      <c r="N3102" s="21" t="str">
        <f t="shared" si="98"/>
        <v/>
      </c>
      <c r="O3102" s="22" t="str">
        <f>_xlfn.IFNA((VLOOKUP(F3102,help!$C$2:$F$12,4,0))*(N3102*24),"")</f>
        <v/>
      </c>
      <c r="AP3102" s="17">
        <f t="shared" si="99"/>
        <v>0</v>
      </c>
    </row>
    <row r="3103" spans="2:42" ht="33" x14ac:dyDescent="0.25">
      <c r="B3103" s="13">
        <f>COUNTIFS($E$3:E3103,'تقرير منتج تام'!$E$4)</f>
        <v>8</v>
      </c>
      <c r="C3103" s="37"/>
      <c r="D3103" s="37"/>
      <c r="E3103" s="37"/>
      <c r="F3103" s="39"/>
      <c r="G3103" s="40"/>
      <c r="H3103" s="40"/>
      <c r="I3103" s="41"/>
      <c r="J3103" s="41"/>
      <c r="K3103" s="26" t="str">
        <f>_xlfn.IFNA(VLOOKUP(E3103,الاوردرات!$B$1:$C$600,2,0),"")</f>
        <v/>
      </c>
      <c r="L3103" s="52"/>
      <c r="N3103" s="21" t="str">
        <f t="shared" si="98"/>
        <v/>
      </c>
      <c r="O3103" s="22" t="str">
        <f>_xlfn.IFNA((VLOOKUP(F3103,help!$C$2:$F$12,4,0))*(N3103*24),"")</f>
        <v/>
      </c>
      <c r="AP3103" s="17">
        <f t="shared" si="99"/>
        <v>0</v>
      </c>
    </row>
    <row r="3104" spans="2:42" ht="33" x14ac:dyDescent="0.25">
      <c r="B3104" s="13">
        <f>COUNTIFS($E$3:E3104,'تقرير منتج تام'!$E$4)</f>
        <v>8</v>
      </c>
      <c r="C3104" s="37"/>
      <c r="D3104" s="37"/>
      <c r="E3104" s="37"/>
      <c r="F3104" s="39"/>
      <c r="G3104" s="40"/>
      <c r="H3104" s="40"/>
      <c r="I3104" s="41"/>
      <c r="J3104" s="41"/>
      <c r="K3104" s="26" t="str">
        <f>_xlfn.IFNA(VLOOKUP(E3104,الاوردرات!$B$1:$C$600,2,0),"")</f>
        <v/>
      </c>
      <c r="L3104" s="52"/>
      <c r="N3104" s="21" t="str">
        <f t="shared" si="98"/>
        <v/>
      </c>
      <c r="O3104" s="22" t="str">
        <f>_xlfn.IFNA((VLOOKUP(F3104,help!$C$2:$F$12,4,0))*(N3104*24),"")</f>
        <v/>
      </c>
      <c r="AP3104" s="17">
        <f t="shared" si="99"/>
        <v>0</v>
      </c>
    </row>
    <row r="3105" spans="2:42" ht="33" x14ac:dyDescent="0.25">
      <c r="B3105" s="13">
        <f>COUNTIFS($E$3:E3105,'تقرير منتج تام'!$E$4)</f>
        <v>8</v>
      </c>
      <c r="C3105" s="37"/>
      <c r="D3105" s="37"/>
      <c r="E3105" s="37"/>
      <c r="F3105" s="39"/>
      <c r="G3105" s="40"/>
      <c r="H3105" s="40"/>
      <c r="I3105" s="41"/>
      <c r="J3105" s="41"/>
      <c r="K3105" s="26" t="str">
        <f>_xlfn.IFNA(VLOOKUP(E3105,الاوردرات!$B$1:$C$600,2,0),"")</f>
        <v/>
      </c>
      <c r="L3105" s="52"/>
      <c r="N3105" s="21" t="str">
        <f t="shared" si="98"/>
        <v/>
      </c>
      <c r="O3105" s="22" t="str">
        <f>_xlfn.IFNA((VLOOKUP(F3105,help!$C$2:$F$12,4,0))*(N3105*24),"")</f>
        <v/>
      </c>
      <c r="AP3105" s="17">
        <f t="shared" si="99"/>
        <v>0</v>
      </c>
    </row>
    <row r="3106" spans="2:42" ht="33" x14ac:dyDescent="0.25">
      <c r="B3106" s="13">
        <f>COUNTIFS($E$3:E3106,'تقرير منتج تام'!$E$4)</f>
        <v>8</v>
      </c>
      <c r="C3106" s="37"/>
      <c r="D3106" s="37"/>
      <c r="E3106" s="37"/>
      <c r="F3106" s="39"/>
      <c r="G3106" s="40"/>
      <c r="H3106" s="40"/>
      <c r="I3106" s="41"/>
      <c r="J3106" s="41"/>
      <c r="K3106" s="26" t="str">
        <f>_xlfn.IFNA(VLOOKUP(E3106,الاوردرات!$B$1:$C$600,2,0),"")</f>
        <v/>
      </c>
      <c r="L3106" s="52"/>
      <c r="N3106" s="21" t="str">
        <f t="shared" si="98"/>
        <v/>
      </c>
      <c r="O3106" s="22" t="str">
        <f>_xlfn.IFNA((VLOOKUP(F3106,help!$C$2:$F$12,4,0))*(N3106*24),"")</f>
        <v/>
      </c>
      <c r="AP3106" s="17">
        <f t="shared" si="99"/>
        <v>0</v>
      </c>
    </row>
    <row r="3107" spans="2:42" ht="33" x14ac:dyDescent="0.25">
      <c r="B3107" s="13">
        <f>COUNTIFS($E$3:E3107,'تقرير منتج تام'!$E$4)</f>
        <v>8</v>
      </c>
      <c r="C3107" s="37"/>
      <c r="D3107" s="37"/>
      <c r="E3107" s="37"/>
      <c r="F3107" s="39"/>
      <c r="G3107" s="40"/>
      <c r="H3107" s="40"/>
      <c r="I3107" s="41"/>
      <c r="J3107" s="41"/>
      <c r="K3107" s="26" t="str">
        <f>_xlfn.IFNA(VLOOKUP(E3107,الاوردرات!$B$1:$C$600,2,0),"")</f>
        <v/>
      </c>
      <c r="L3107" s="52"/>
      <c r="N3107" s="21" t="str">
        <f t="shared" si="98"/>
        <v/>
      </c>
      <c r="O3107" s="22" t="str">
        <f>_xlfn.IFNA((VLOOKUP(F3107,help!$C$2:$F$12,4,0))*(N3107*24),"")</f>
        <v/>
      </c>
      <c r="AP3107" s="17">
        <f t="shared" si="99"/>
        <v>0</v>
      </c>
    </row>
    <row r="3108" spans="2:42" ht="33" x14ac:dyDescent="0.25">
      <c r="B3108" s="13">
        <f>COUNTIFS($E$3:E3108,'تقرير منتج تام'!$E$4)</f>
        <v>8</v>
      </c>
      <c r="C3108" s="37"/>
      <c r="D3108" s="37"/>
      <c r="E3108" s="37"/>
      <c r="F3108" s="39"/>
      <c r="G3108" s="40"/>
      <c r="H3108" s="40"/>
      <c r="I3108" s="41"/>
      <c r="J3108" s="41"/>
      <c r="K3108" s="26" t="str">
        <f>_xlfn.IFNA(VLOOKUP(E3108,الاوردرات!$B$1:$C$600,2,0),"")</f>
        <v/>
      </c>
      <c r="L3108" s="52"/>
      <c r="N3108" s="21" t="str">
        <f t="shared" si="98"/>
        <v/>
      </c>
      <c r="O3108" s="22" t="str">
        <f>_xlfn.IFNA((VLOOKUP(F3108,help!$C$2:$F$12,4,0))*(N3108*24),"")</f>
        <v/>
      </c>
      <c r="AP3108" s="17">
        <f t="shared" si="99"/>
        <v>0</v>
      </c>
    </row>
    <row r="3109" spans="2:42" ht="33" x14ac:dyDescent="0.25">
      <c r="B3109" s="13">
        <f>COUNTIFS($E$3:E3109,'تقرير منتج تام'!$E$4)</f>
        <v>8</v>
      </c>
      <c r="C3109" s="37"/>
      <c r="D3109" s="37"/>
      <c r="E3109" s="37"/>
      <c r="F3109" s="39"/>
      <c r="G3109" s="40"/>
      <c r="H3109" s="40"/>
      <c r="I3109" s="41"/>
      <c r="J3109" s="41"/>
      <c r="K3109" s="26" t="str">
        <f>_xlfn.IFNA(VLOOKUP(E3109,الاوردرات!$B$1:$C$600,2,0),"")</f>
        <v/>
      </c>
      <c r="L3109" s="52"/>
      <c r="N3109" s="21" t="str">
        <f t="shared" si="98"/>
        <v/>
      </c>
      <c r="O3109" s="22" t="str">
        <f>_xlfn.IFNA((VLOOKUP(F3109,help!$C$2:$F$12,4,0))*(N3109*24),"")</f>
        <v/>
      </c>
      <c r="AP3109" s="17">
        <f t="shared" si="99"/>
        <v>0</v>
      </c>
    </row>
    <row r="3110" spans="2:42" ht="33" x14ac:dyDescent="0.25">
      <c r="B3110" s="13">
        <f>COUNTIFS($E$3:E3110,'تقرير منتج تام'!$E$4)</f>
        <v>8</v>
      </c>
      <c r="C3110" s="37"/>
      <c r="D3110" s="37"/>
      <c r="E3110" s="37"/>
      <c r="F3110" s="39"/>
      <c r="G3110" s="40"/>
      <c r="H3110" s="40"/>
      <c r="I3110" s="41"/>
      <c r="J3110" s="41"/>
      <c r="K3110" s="26" t="str">
        <f>_xlfn.IFNA(VLOOKUP(E3110,الاوردرات!$B$1:$C$600,2,0),"")</f>
        <v/>
      </c>
      <c r="L3110" s="52"/>
      <c r="N3110" s="21" t="str">
        <f t="shared" si="98"/>
        <v/>
      </c>
      <c r="O3110" s="22" t="str">
        <f>_xlfn.IFNA((VLOOKUP(F3110,help!$C$2:$F$12,4,0))*(N3110*24),"")</f>
        <v/>
      </c>
      <c r="AP3110" s="17">
        <f t="shared" si="99"/>
        <v>0</v>
      </c>
    </row>
    <row r="3111" spans="2:42" ht="33" x14ac:dyDescent="0.25">
      <c r="B3111" s="13">
        <f>COUNTIFS($E$3:E3111,'تقرير منتج تام'!$E$4)</f>
        <v>8</v>
      </c>
      <c r="C3111" s="37"/>
      <c r="D3111" s="37"/>
      <c r="E3111" s="37"/>
      <c r="F3111" s="39"/>
      <c r="G3111" s="40"/>
      <c r="H3111" s="40"/>
      <c r="I3111" s="41"/>
      <c r="J3111" s="41"/>
      <c r="K3111" s="26" t="str">
        <f>_xlfn.IFNA(VLOOKUP(E3111,الاوردرات!$B$1:$C$600,2,0),"")</f>
        <v/>
      </c>
      <c r="L3111" s="52"/>
      <c r="N3111" s="21" t="str">
        <f t="shared" si="98"/>
        <v/>
      </c>
      <c r="O3111" s="22" t="str">
        <f>_xlfn.IFNA((VLOOKUP(F3111,help!$C$2:$F$12,4,0))*(N3111*24),"")</f>
        <v/>
      </c>
      <c r="AP3111" s="17">
        <f t="shared" si="99"/>
        <v>0</v>
      </c>
    </row>
    <row r="3112" spans="2:42" ht="33" x14ac:dyDescent="0.25">
      <c r="B3112" s="13">
        <f>COUNTIFS($E$3:E3112,'تقرير منتج تام'!$E$4)</f>
        <v>8</v>
      </c>
      <c r="C3112" s="37"/>
      <c r="D3112" s="37"/>
      <c r="E3112" s="37"/>
      <c r="F3112" s="39"/>
      <c r="G3112" s="40"/>
      <c r="H3112" s="40"/>
      <c r="I3112" s="41"/>
      <c r="J3112" s="41"/>
      <c r="K3112" s="26" t="str">
        <f>_xlfn.IFNA(VLOOKUP(E3112,الاوردرات!$B$1:$C$600,2,0),"")</f>
        <v/>
      </c>
      <c r="L3112" s="52"/>
      <c r="N3112" s="21" t="str">
        <f t="shared" si="98"/>
        <v/>
      </c>
      <c r="O3112" s="22" t="str">
        <f>_xlfn.IFNA((VLOOKUP(F3112,help!$C$2:$F$12,4,0))*(N3112*24),"")</f>
        <v/>
      </c>
      <c r="AP3112" s="17">
        <f t="shared" si="99"/>
        <v>0</v>
      </c>
    </row>
    <row r="3113" spans="2:42" ht="33" x14ac:dyDescent="0.25">
      <c r="B3113" s="13">
        <f>COUNTIFS($E$3:E3113,'تقرير منتج تام'!$E$4)</f>
        <v>8</v>
      </c>
      <c r="C3113" s="37"/>
      <c r="D3113" s="37"/>
      <c r="E3113" s="37"/>
      <c r="F3113" s="39"/>
      <c r="G3113" s="40"/>
      <c r="H3113" s="40"/>
      <c r="I3113" s="41"/>
      <c r="J3113" s="41"/>
      <c r="K3113" s="26" t="str">
        <f>_xlfn.IFNA(VLOOKUP(E3113,الاوردرات!$B$1:$C$600,2,0),"")</f>
        <v/>
      </c>
      <c r="L3113" s="52"/>
      <c r="N3113" s="21" t="str">
        <f t="shared" si="98"/>
        <v/>
      </c>
      <c r="O3113" s="22" t="str">
        <f>_xlfn.IFNA((VLOOKUP(F3113,help!$C$2:$F$12,4,0))*(N3113*24),"")</f>
        <v/>
      </c>
      <c r="AP3113" s="17">
        <f t="shared" si="99"/>
        <v>0</v>
      </c>
    </row>
    <row r="3114" spans="2:42" ht="33" x14ac:dyDescent="0.25">
      <c r="B3114" s="13">
        <f>COUNTIFS($E$3:E3114,'تقرير منتج تام'!$E$4)</f>
        <v>8</v>
      </c>
      <c r="C3114" s="37"/>
      <c r="D3114" s="37"/>
      <c r="E3114" s="37"/>
      <c r="F3114" s="39"/>
      <c r="G3114" s="40"/>
      <c r="H3114" s="40"/>
      <c r="I3114" s="41"/>
      <c r="J3114" s="41"/>
      <c r="K3114" s="26" t="str">
        <f>_xlfn.IFNA(VLOOKUP(E3114,الاوردرات!$B$1:$C$600,2,0),"")</f>
        <v/>
      </c>
      <c r="L3114" s="52"/>
      <c r="N3114" s="21" t="str">
        <f t="shared" si="98"/>
        <v/>
      </c>
      <c r="O3114" s="22" t="str">
        <f>_xlfn.IFNA((VLOOKUP(F3114,help!$C$2:$F$12,4,0))*(N3114*24),"")</f>
        <v/>
      </c>
      <c r="AP3114" s="17">
        <f t="shared" si="99"/>
        <v>0</v>
      </c>
    </row>
    <row r="3115" spans="2:42" ht="33" x14ac:dyDescent="0.25">
      <c r="B3115" s="13">
        <f>COUNTIFS($E$3:E3115,'تقرير منتج تام'!$E$4)</f>
        <v>8</v>
      </c>
      <c r="C3115" s="37"/>
      <c r="D3115" s="37"/>
      <c r="E3115" s="37"/>
      <c r="F3115" s="39"/>
      <c r="G3115" s="40"/>
      <c r="H3115" s="40"/>
      <c r="I3115" s="41"/>
      <c r="J3115" s="41"/>
      <c r="K3115" s="26" t="str">
        <f>_xlfn.IFNA(VLOOKUP(E3115,الاوردرات!$B$1:$C$600,2,0),"")</f>
        <v/>
      </c>
      <c r="L3115" s="52"/>
      <c r="N3115" s="21" t="str">
        <f t="shared" si="98"/>
        <v/>
      </c>
      <c r="O3115" s="22" t="str">
        <f>_xlfn.IFNA((VLOOKUP(F3115,help!$C$2:$F$12,4,0))*(N3115*24),"")</f>
        <v/>
      </c>
      <c r="AP3115" s="17">
        <f t="shared" si="99"/>
        <v>0</v>
      </c>
    </row>
    <row r="3116" spans="2:42" ht="33" x14ac:dyDescent="0.25">
      <c r="B3116" s="13">
        <f>COUNTIFS($E$3:E3116,'تقرير منتج تام'!$E$4)</f>
        <v>8</v>
      </c>
      <c r="C3116" s="37"/>
      <c r="D3116" s="37"/>
      <c r="E3116" s="37"/>
      <c r="F3116" s="39"/>
      <c r="G3116" s="40"/>
      <c r="H3116" s="40"/>
      <c r="I3116" s="41"/>
      <c r="J3116" s="41"/>
      <c r="K3116" s="26" t="str">
        <f>_xlfn.IFNA(VLOOKUP(E3116,الاوردرات!$B$1:$C$600,2,0),"")</f>
        <v/>
      </c>
      <c r="L3116" s="52"/>
      <c r="N3116" s="21" t="str">
        <f t="shared" si="98"/>
        <v/>
      </c>
      <c r="O3116" s="22" t="str">
        <f>_xlfn.IFNA((VLOOKUP(F3116,help!$C$2:$F$12,4,0))*(N3116*24),"")</f>
        <v/>
      </c>
      <c r="AP3116" s="17">
        <f t="shared" si="99"/>
        <v>0</v>
      </c>
    </row>
    <row r="3117" spans="2:42" ht="33" x14ac:dyDescent="0.25">
      <c r="B3117" s="13">
        <f>COUNTIFS($E$3:E3117,'تقرير منتج تام'!$E$4)</f>
        <v>8</v>
      </c>
      <c r="C3117" s="37"/>
      <c r="D3117" s="37"/>
      <c r="E3117" s="37"/>
      <c r="F3117" s="39"/>
      <c r="G3117" s="40"/>
      <c r="H3117" s="40"/>
      <c r="I3117" s="41"/>
      <c r="J3117" s="41"/>
      <c r="K3117" s="26" t="str">
        <f>_xlfn.IFNA(VLOOKUP(E3117,الاوردرات!$B$1:$C$600,2,0),"")</f>
        <v/>
      </c>
      <c r="L3117" s="52"/>
      <c r="N3117" s="21" t="str">
        <f t="shared" si="98"/>
        <v/>
      </c>
      <c r="O3117" s="22" t="str">
        <f>_xlfn.IFNA((VLOOKUP(F3117,help!$C$2:$F$12,4,0))*(N3117*24),"")</f>
        <v/>
      </c>
      <c r="AP3117" s="17">
        <f t="shared" si="99"/>
        <v>0</v>
      </c>
    </row>
    <row r="3118" spans="2:42" ht="33" x14ac:dyDescent="0.25">
      <c r="B3118" s="13">
        <f>COUNTIFS($E$3:E3118,'تقرير منتج تام'!$E$4)</f>
        <v>8</v>
      </c>
      <c r="C3118" s="37"/>
      <c r="D3118" s="37"/>
      <c r="E3118" s="37"/>
      <c r="F3118" s="39"/>
      <c r="G3118" s="40"/>
      <c r="H3118" s="40"/>
      <c r="I3118" s="41"/>
      <c r="J3118" s="41"/>
      <c r="K3118" s="26" t="str">
        <f>_xlfn.IFNA(VLOOKUP(E3118,الاوردرات!$B$1:$C$600,2,0),"")</f>
        <v/>
      </c>
      <c r="L3118" s="52"/>
      <c r="N3118" s="21" t="str">
        <f t="shared" si="98"/>
        <v/>
      </c>
      <c r="O3118" s="22" t="str">
        <f>_xlfn.IFNA((VLOOKUP(F3118,help!$C$2:$F$12,4,0))*(N3118*24),"")</f>
        <v/>
      </c>
      <c r="AP3118" s="17">
        <f t="shared" si="99"/>
        <v>0</v>
      </c>
    </row>
    <row r="3119" spans="2:42" ht="33" x14ac:dyDescent="0.25">
      <c r="B3119" s="13">
        <f>COUNTIFS($E$3:E3119,'تقرير منتج تام'!$E$4)</f>
        <v>8</v>
      </c>
      <c r="C3119" s="37"/>
      <c r="D3119" s="37"/>
      <c r="E3119" s="37"/>
      <c r="F3119" s="39"/>
      <c r="G3119" s="40"/>
      <c r="H3119" s="40"/>
      <c r="I3119" s="41"/>
      <c r="J3119" s="41"/>
      <c r="K3119" s="26" t="str">
        <f>_xlfn.IFNA(VLOOKUP(E3119,الاوردرات!$B$1:$C$600,2,0),"")</f>
        <v/>
      </c>
      <c r="L3119" s="52"/>
      <c r="N3119" s="21" t="str">
        <f t="shared" si="98"/>
        <v/>
      </c>
      <c r="O3119" s="22" t="str">
        <f>_xlfn.IFNA((VLOOKUP(F3119,help!$C$2:$F$12,4,0))*(N3119*24),"")</f>
        <v/>
      </c>
      <c r="AP3119" s="17">
        <f t="shared" si="99"/>
        <v>0</v>
      </c>
    </row>
    <row r="3120" spans="2:42" ht="33" x14ac:dyDescent="0.25">
      <c r="B3120" s="13">
        <f>COUNTIFS($E$3:E3120,'تقرير منتج تام'!$E$4)</f>
        <v>8</v>
      </c>
      <c r="C3120" s="37"/>
      <c r="D3120" s="37"/>
      <c r="E3120" s="37"/>
      <c r="F3120" s="39"/>
      <c r="G3120" s="40"/>
      <c r="H3120" s="40"/>
      <c r="I3120" s="41"/>
      <c r="J3120" s="41"/>
      <c r="K3120" s="26" t="str">
        <f>_xlfn.IFNA(VLOOKUP(E3120,الاوردرات!$B$1:$C$600,2,0),"")</f>
        <v/>
      </c>
      <c r="L3120" s="52"/>
      <c r="N3120" s="21" t="str">
        <f t="shared" si="98"/>
        <v/>
      </c>
      <c r="O3120" s="22" t="str">
        <f>_xlfn.IFNA((VLOOKUP(F3120,help!$C$2:$F$12,4,0))*(N3120*24),"")</f>
        <v/>
      </c>
      <c r="AP3120" s="17">
        <f t="shared" si="99"/>
        <v>0</v>
      </c>
    </row>
    <row r="3121" spans="2:42" ht="33" x14ac:dyDescent="0.25">
      <c r="B3121" s="13">
        <f>COUNTIFS($E$3:E3121,'تقرير منتج تام'!$E$4)</f>
        <v>8</v>
      </c>
      <c r="C3121" s="37"/>
      <c r="D3121" s="37"/>
      <c r="E3121" s="37"/>
      <c r="F3121" s="39"/>
      <c r="G3121" s="40"/>
      <c r="H3121" s="40"/>
      <c r="I3121" s="41"/>
      <c r="J3121" s="41"/>
      <c r="K3121" s="26" t="str">
        <f>_xlfn.IFNA(VLOOKUP(E3121,الاوردرات!$B$1:$C$600,2,0),"")</f>
        <v/>
      </c>
      <c r="L3121" s="52"/>
      <c r="N3121" s="21" t="str">
        <f t="shared" si="98"/>
        <v/>
      </c>
      <c r="O3121" s="22" t="str">
        <f>_xlfn.IFNA((VLOOKUP(F3121,help!$C$2:$F$12,4,0))*(N3121*24),"")</f>
        <v/>
      </c>
      <c r="AP3121" s="17">
        <f t="shared" si="99"/>
        <v>0</v>
      </c>
    </row>
    <row r="3122" spans="2:42" ht="33" x14ac:dyDescent="0.25">
      <c r="B3122" s="13">
        <f>COUNTIFS($E$3:E3122,'تقرير منتج تام'!$E$4)</f>
        <v>8</v>
      </c>
      <c r="C3122" s="37"/>
      <c r="D3122" s="37"/>
      <c r="E3122" s="37"/>
      <c r="F3122" s="39"/>
      <c r="G3122" s="40"/>
      <c r="H3122" s="40"/>
      <c r="I3122" s="41"/>
      <c r="J3122" s="41"/>
      <c r="K3122" s="26" t="str">
        <f>_xlfn.IFNA(VLOOKUP(E3122,الاوردرات!$B$1:$C$600,2,0),"")</f>
        <v/>
      </c>
      <c r="L3122" s="52"/>
      <c r="N3122" s="21" t="str">
        <f t="shared" si="98"/>
        <v/>
      </c>
      <c r="O3122" s="22" t="str">
        <f>_xlfn.IFNA((VLOOKUP(F3122,help!$C$2:$F$12,4,0))*(N3122*24),"")</f>
        <v/>
      </c>
      <c r="AP3122" s="17">
        <f t="shared" si="99"/>
        <v>0</v>
      </c>
    </row>
    <row r="3123" spans="2:42" ht="33" x14ac:dyDescent="0.25">
      <c r="B3123" s="13">
        <f>COUNTIFS($E$3:E3123,'تقرير منتج تام'!$E$4)</f>
        <v>8</v>
      </c>
      <c r="C3123" s="37"/>
      <c r="D3123" s="37"/>
      <c r="E3123" s="37"/>
      <c r="F3123" s="39"/>
      <c r="G3123" s="40"/>
      <c r="H3123" s="40"/>
      <c r="I3123" s="41"/>
      <c r="J3123" s="41"/>
      <c r="K3123" s="26" t="str">
        <f>_xlfn.IFNA(VLOOKUP(E3123,الاوردرات!$B$1:$C$600,2,0),"")</f>
        <v/>
      </c>
      <c r="L3123" s="52"/>
      <c r="N3123" s="21" t="str">
        <f t="shared" si="98"/>
        <v/>
      </c>
      <c r="O3123" s="22" t="str">
        <f>_xlfn.IFNA((VLOOKUP(F3123,help!$C$2:$F$12,4,0))*(N3123*24),"")</f>
        <v/>
      </c>
      <c r="AP3123" s="17">
        <f t="shared" si="99"/>
        <v>0</v>
      </c>
    </row>
    <row r="3124" spans="2:42" ht="33" x14ac:dyDescent="0.25">
      <c r="B3124" s="13">
        <f>COUNTIFS($E$3:E3124,'تقرير منتج تام'!$E$4)</f>
        <v>8</v>
      </c>
      <c r="C3124" s="37"/>
      <c r="D3124" s="37"/>
      <c r="E3124" s="37"/>
      <c r="F3124" s="39"/>
      <c r="G3124" s="40"/>
      <c r="H3124" s="40"/>
      <c r="I3124" s="41"/>
      <c r="J3124" s="41"/>
      <c r="K3124" s="26" t="str">
        <f>_xlfn.IFNA(VLOOKUP(E3124,الاوردرات!$B$1:$C$600,2,0),"")</f>
        <v/>
      </c>
      <c r="L3124" s="52"/>
      <c r="N3124" s="21" t="str">
        <f t="shared" si="98"/>
        <v/>
      </c>
      <c r="O3124" s="22" t="str">
        <f>_xlfn.IFNA((VLOOKUP(F3124,help!$C$2:$F$12,4,0))*(N3124*24),"")</f>
        <v/>
      </c>
      <c r="AP3124" s="17">
        <f t="shared" si="99"/>
        <v>0</v>
      </c>
    </row>
    <row r="3125" spans="2:42" ht="33" x14ac:dyDescent="0.25">
      <c r="B3125" s="13">
        <f>COUNTIFS($E$3:E3125,'تقرير منتج تام'!$E$4)</f>
        <v>8</v>
      </c>
      <c r="C3125" s="37"/>
      <c r="D3125" s="37"/>
      <c r="E3125" s="37"/>
      <c r="F3125" s="39"/>
      <c r="G3125" s="40"/>
      <c r="H3125" s="40"/>
      <c r="I3125" s="41"/>
      <c r="J3125" s="41"/>
      <c r="K3125" s="26" t="str">
        <f>_xlfn.IFNA(VLOOKUP(E3125,الاوردرات!$B$1:$C$600,2,0),"")</f>
        <v/>
      </c>
      <c r="L3125" s="52"/>
      <c r="N3125" s="21" t="str">
        <f t="shared" si="98"/>
        <v/>
      </c>
      <c r="O3125" s="22" t="str">
        <f>_xlfn.IFNA((VLOOKUP(F3125,help!$C$2:$F$12,4,0))*(N3125*24),"")</f>
        <v/>
      </c>
      <c r="AP3125" s="17">
        <f t="shared" si="99"/>
        <v>0</v>
      </c>
    </row>
    <row r="3126" spans="2:42" ht="33" x14ac:dyDescent="0.25">
      <c r="B3126" s="13">
        <f>COUNTIFS($E$3:E3126,'تقرير منتج تام'!$E$4)</f>
        <v>8</v>
      </c>
      <c r="C3126" s="37"/>
      <c r="D3126" s="37"/>
      <c r="E3126" s="37"/>
      <c r="F3126" s="39"/>
      <c r="G3126" s="40"/>
      <c r="H3126" s="40"/>
      <c r="I3126" s="41"/>
      <c r="J3126" s="41"/>
      <c r="K3126" s="26" t="str">
        <f>_xlfn.IFNA(VLOOKUP(E3126,الاوردرات!$B$1:$C$600,2,0),"")</f>
        <v/>
      </c>
      <c r="L3126" s="52"/>
      <c r="N3126" s="21" t="str">
        <f t="shared" si="98"/>
        <v/>
      </c>
      <c r="O3126" s="22" t="str">
        <f>_xlfn.IFNA((VLOOKUP(F3126,help!$C$2:$F$12,4,0))*(N3126*24),"")</f>
        <v/>
      </c>
      <c r="AP3126" s="17">
        <f t="shared" si="99"/>
        <v>0</v>
      </c>
    </row>
    <row r="3127" spans="2:42" ht="33" x14ac:dyDescent="0.25">
      <c r="B3127" s="13">
        <f>COUNTIFS($E$3:E3127,'تقرير منتج تام'!$E$4)</f>
        <v>8</v>
      </c>
      <c r="C3127" s="37"/>
      <c r="D3127" s="37"/>
      <c r="E3127" s="37"/>
      <c r="F3127" s="39"/>
      <c r="G3127" s="40"/>
      <c r="H3127" s="40"/>
      <c r="I3127" s="41"/>
      <c r="J3127" s="41"/>
      <c r="K3127" s="26" t="str">
        <f>_xlfn.IFNA(VLOOKUP(E3127,الاوردرات!$B$1:$C$600,2,0),"")</f>
        <v/>
      </c>
      <c r="L3127" s="52"/>
      <c r="N3127" s="21" t="str">
        <f t="shared" ref="N3127:N3190" si="100">IF(I3127&lt;&gt;"",J3127-I3127,"")</f>
        <v/>
      </c>
      <c r="O3127" s="22" t="str">
        <f>_xlfn.IFNA((VLOOKUP(F3127,help!$C$2:$F$12,4,0))*(N3127*24),"")</f>
        <v/>
      </c>
      <c r="AP3127" s="17">
        <f t="shared" si="99"/>
        <v>0</v>
      </c>
    </row>
    <row r="3128" spans="2:42" ht="33" x14ac:dyDescent="0.25">
      <c r="B3128" s="13">
        <f>COUNTIFS($E$3:E3128,'تقرير منتج تام'!$E$4)</f>
        <v>8</v>
      </c>
      <c r="C3128" s="37"/>
      <c r="D3128" s="37"/>
      <c r="E3128" s="37"/>
      <c r="F3128" s="39"/>
      <c r="G3128" s="40"/>
      <c r="H3128" s="40"/>
      <c r="I3128" s="41"/>
      <c r="J3128" s="41"/>
      <c r="K3128" s="26" t="str">
        <f>_xlfn.IFNA(VLOOKUP(E3128,الاوردرات!$B$1:$C$600,2,0),"")</f>
        <v/>
      </c>
      <c r="L3128" s="52"/>
      <c r="N3128" s="21" t="str">
        <f t="shared" si="100"/>
        <v/>
      </c>
      <c r="O3128" s="22" t="str">
        <f>_xlfn.IFNA((VLOOKUP(F3128,help!$C$2:$F$12,4,0))*(N3128*24),"")</f>
        <v/>
      </c>
      <c r="AP3128" s="17">
        <f t="shared" si="99"/>
        <v>0</v>
      </c>
    </row>
    <row r="3129" spans="2:42" ht="33" x14ac:dyDescent="0.25">
      <c r="B3129" s="13">
        <f>COUNTIFS($E$3:E3129,'تقرير منتج تام'!$E$4)</f>
        <v>8</v>
      </c>
      <c r="C3129" s="37"/>
      <c r="D3129" s="37"/>
      <c r="E3129" s="37"/>
      <c r="F3129" s="39"/>
      <c r="G3129" s="40"/>
      <c r="H3129" s="40"/>
      <c r="I3129" s="41"/>
      <c r="J3129" s="41"/>
      <c r="K3129" s="26" t="str">
        <f>_xlfn.IFNA(VLOOKUP(E3129,الاوردرات!$B$1:$C$600,2,0),"")</f>
        <v/>
      </c>
      <c r="L3129" s="52"/>
      <c r="N3129" s="21" t="str">
        <f t="shared" si="100"/>
        <v/>
      </c>
      <c r="O3129" s="22" t="str">
        <f>_xlfn.IFNA((VLOOKUP(F3129,help!$C$2:$F$12,4,0))*(N3129*24),"")</f>
        <v/>
      </c>
      <c r="AP3129" s="17">
        <f t="shared" si="99"/>
        <v>0</v>
      </c>
    </row>
    <row r="3130" spans="2:42" ht="33" x14ac:dyDescent="0.25">
      <c r="B3130" s="13">
        <f>COUNTIFS($E$3:E3130,'تقرير منتج تام'!$E$4)</f>
        <v>8</v>
      </c>
      <c r="C3130" s="37"/>
      <c r="D3130" s="37"/>
      <c r="E3130" s="37"/>
      <c r="F3130" s="39"/>
      <c r="G3130" s="40"/>
      <c r="H3130" s="40"/>
      <c r="I3130" s="41"/>
      <c r="J3130" s="41"/>
      <c r="K3130" s="26" t="str">
        <f>_xlfn.IFNA(VLOOKUP(E3130,الاوردرات!$B$1:$C$600,2,0),"")</f>
        <v/>
      </c>
      <c r="L3130" s="52"/>
      <c r="N3130" s="21" t="str">
        <f t="shared" si="100"/>
        <v/>
      </c>
      <c r="O3130" s="22" t="str">
        <f>_xlfn.IFNA((VLOOKUP(F3130,help!$C$2:$F$12,4,0))*(N3130*24),"")</f>
        <v/>
      </c>
      <c r="AP3130" s="17">
        <f t="shared" si="99"/>
        <v>0</v>
      </c>
    </row>
    <row r="3131" spans="2:42" ht="33" x14ac:dyDescent="0.25">
      <c r="B3131" s="13">
        <f>COUNTIFS($E$3:E3131,'تقرير منتج تام'!$E$4)</f>
        <v>8</v>
      </c>
      <c r="C3131" s="37"/>
      <c r="D3131" s="37"/>
      <c r="E3131" s="37"/>
      <c r="F3131" s="39"/>
      <c r="G3131" s="40"/>
      <c r="H3131" s="40"/>
      <c r="I3131" s="41"/>
      <c r="J3131" s="41"/>
      <c r="K3131" s="26" t="str">
        <f>_xlfn.IFNA(VLOOKUP(E3131,الاوردرات!$B$1:$C$600,2,0),"")</f>
        <v/>
      </c>
      <c r="L3131" s="52"/>
      <c r="N3131" s="21" t="str">
        <f t="shared" si="100"/>
        <v/>
      </c>
      <c r="O3131" s="22" t="str">
        <f>_xlfn.IFNA((VLOOKUP(F3131,help!$C$2:$F$12,4,0))*(N3131*24),"")</f>
        <v/>
      </c>
      <c r="AP3131" s="17">
        <f t="shared" si="99"/>
        <v>0</v>
      </c>
    </row>
    <row r="3132" spans="2:42" ht="33" x14ac:dyDescent="0.25">
      <c r="B3132" s="13">
        <f>COUNTIFS($E$3:E3132,'تقرير منتج تام'!$E$4)</f>
        <v>8</v>
      </c>
      <c r="C3132" s="37"/>
      <c r="D3132" s="37"/>
      <c r="E3132" s="37"/>
      <c r="F3132" s="39"/>
      <c r="G3132" s="40"/>
      <c r="H3132" s="40"/>
      <c r="I3132" s="41"/>
      <c r="J3132" s="41"/>
      <c r="K3132" s="26" t="str">
        <f>_xlfn.IFNA(VLOOKUP(E3132,الاوردرات!$B$1:$C$600,2,0),"")</f>
        <v/>
      </c>
      <c r="L3132" s="52"/>
      <c r="N3132" s="21" t="str">
        <f t="shared" si="100"/>
        <v/>
      </c>
      <c r="O3132" s="22" t="str">
        <f>_xlfn.IFNA((VLOOKUP(F3132,help!$C$2:$F$12,4,0))*(N3132*24),"")</f>
        <v/>
      </c>
      <c r="AP3132" s="17">
        <f t="shared" si="99"/>
        <v>0</v>
      </c>
    </row>
    <row r="3133" spans="2:42" ht="33" x14ac:dyDescent="0.25">
      <c r="B3133" s="13">
        <f>COUNTIFS($E$3:E3133,'تقرير منتج تام'!$E$4)</f>
        <v>8</v>
      </c>
      <c r="C3133" s="37"/>
      <c r="D3133" s="37"/>
      <c r="E3133" s="37"/>
      <c r="F3133" s="39"/>
      <c r="G3133" s="40"/>
      <c r="H3133" s="40"/>
      <c r="I3133" s="41"/>
      <c r="J3133" s="41"/>
      <c r="K3133" s="26" t="str">
        <f>_xlfn.IFNA(VLOOKUP(E3133,الاوردرات!$B$1:$C$600,2,0),"")</f>
        <v/>
      </c>
      <c r="L3133" s="52"/>
      <c r="N3133" s="21" t="str">
        <f t="shared" si="100"/>
        <v/>
      </c>
      <c r="O3133" s="22" t="str">
        <f>_xlfn.IFNA((VLOOKUP(F3133,help!$C$2:$F$12,4,0))*(N3133*24),"")</f>
        <v/>
      </c>
      <c r="AP3133" s="17">
        <f t="shared" si="99"/>
        <v>0</v>
      </c>
    </row>
    <row r="3134" spans="2:42" ht="33" x14ac:dyDescent="0.25">
      <c r="B3134" s="13">
        <f>COUNTIFS($E$3:E3134,'تقرير منتج تام'!$E$4)</f>
        <v>8</v>
      </c>
      <c r="C3134" s="37"/>
      <c r="D3134" s="37"/>
      <c r="E3134" s="37"/>
      <c r="F3134" s="39"/>
      <c r="G3134" s="40"/>
      <c r="H3134" s="40"/>
      <c r="I3134" s="41"/>
      <c r="J3134" s="41"/>
      <c r="K3134" s="26" t="str">
        <f>_xlfn.IFNA(VLOOKUP(E3134,الاوردرات!$B$1:$C$600,2,0),"")</f>
        <v/>
      </c>
      <c r="L3134" s="52"/>
      <c r="N3134" s="21" t="str">
        <f t="shared" si="100"/>
        <v/>
      </c>
      <c r="O3134" s="22" t="str">
        <f>_xlfn.IFNA((VLOOKUP(F3134,help!$C$2:$F$12,4,0))*(N3134*24),"")</f>
        <v/>
      </c>
      <c r="AP3134" s="17">
        <f t="shared" si="99"/>
        <v>0</v>
      </c>
    </row>
    <row r="3135" spans="2:42" ht="33" x14ac:dyDescent="0.25">
      <c r="B3135" s="13">
        <f>COUNTIFS($E$3:E3135,'تقرير منتج تام'!$E$4)</f>
        <v>8</v>
      </c>
      <c r="C3135" s="37"/>
      <c r="D3135" s="37"/>
      <c r="E3135" s="37"/>
      <c r="F3135" s="39"/>
      <c r="G3135" s="40"/>
      <c r="H3135" s="40"/>
      <c r="I3135" s="41"/>
      <c r="J3135" s="41"/>
      <c r="K3135" s="26" t="str">
        <f>_xlfn.IFNA(VLOOKUP(E3135,الاوردرات!$B$1:$C$600,2,0),"")</f>
        <v/>
      </c>
      <c r="L3135" s="52"/>
      <c r="N3135" s="21" t="str">
        <f t="shared" si="100"/>
        <v/>
      </c>
      <c r="O3135" s="22" t="str">
        <f>_xlfn.IFNA((VLOOKUP(F3135,help!$C$2:$F$12,4,0))*(N3135*24),"")</f>
        <v/>
      </c>
      <c r="AP3135" s="17">
        <f t="shared" si="99"/>
        <v>0</v>
      </c>
    </row>
    <row r="3136" spans="2:42" ht="33" x14ac:dyDescent="0.25">
      <c r="B3136" s="13">
        <f>COUNTIFS($E$3:E3136,'تقرير منتج تام'!$E$4)</f>
        <v>8</v>
      </c>
      <c r="C3136" s="37"/>
      <c r="D3136" s="37"/>
      <c r="E3136" s="37"/>
      <c r="F3136" s="39"/>
      <c r="G3136" s="40"/>
      <c r="H3136" s="40"/>
      <c r="I3136" s="41"/>
      <c r="J3136" s="41"/>
      <c r="K3136" s="26" t="str">
        <f>_xlfn.IFNA(VLOOKUP(E3136,الاوردرات!$B$1:$C$600,2,0),"")</f>
        <v/>
      </c>
      <c r="L3136" s="52"/>
      <c r="N3136" s="21" t="str">
        <f t="shared" si="100"/>
        <v/>
      </c>
      <c r="O3136" s="22" t="str">
        <f>_xlfn.IFNA((VLOOKUP(F3136,help!$C$2:$F$12,4,0))*(N3136*24),"")</f>
        <v/>
      </c>
      <c r="AP3136" s="17">
        <f t="shared" si="99"/>
        <v>0</v>
      </c>
    </row>
    <row r="3137" spans="2:42" ht="33" x14ac:dyDescent="0.25">
      <c r="B3137" s="13">
        <f>COUNTIFS($E$3:E3137,'تقرير منتج تام'!$E$4)</f>
        <v>8</v>
      </c>
      <c r="C3137" s="37"/>
      <c r="D3137" s="37"/>
      <c r="E3137" s="37"/>
      <c r="F3137" s="39"/>
      <c r="G3137" s="40"/>
      <c r="H3137" s="40"/>
      <c r="I3137" s="41"/>
      <c r="J3137" s="41"/>
      <c r="K3137" s="26" t="str">
        <f>_xlfn.IFNA(VLOOKUP(E3137,الاوردرات!$B$1:$C$600,2,0),"")</f>
        <v/>
      </c>
      <c r="L3137" s="52"/>
      <c r="N3137" s="21" t="str">
        <f t="shared" si="100"/>
        <v/>
      </c>
      <c r="O3137" s="22" t="str">
        <f>_xlfn.IFNA((VLOOKUP(F3137,help!$C$2:$F$12,4,0))*(N3137*24),"")</f>
        <v/>
      </c>
      <c r="AP3137" s="17">
        <f t="shared" si="99"/>
        <v>0</v>
      </c>
    </row>
    <row r="3138" spans="2:42" ht="33" x14ac:dyDescent="0.25">
      <c r="B3138" s="13">
        <f>COUNTIFS($E$3:E3138,'تقرير منتج تام'!$E$4)</f>
        <v>8</v>
      </c>
      <c r="C3138" s="37"/>
      <c r="D3138" s="37"/>
      <c r="E3138" s="37"/>
      <c r="F3138" s="39"/>
      <c r="G3138" s="40"/>
      <c r="H3138" s="40"/>
      <c r="I3138" s="41"/>
      <c r="J3138" s="41"/>
      <c r="K3138" s="26" t="str">
        <f>_xlfn.IFNA(VLOOKUP(E3138,الاوردرات!$B$1:$C$600,2,0),"")</f>
        <v/>
      </c>
      <c r="L3138" s="52"/>
      <c r="N3138" s="21" t="str">
        <f t="shared" si="100"/>
        <v/>
      </c>
      <c r="O3138" s="22" t="str">
        <f>_xlfn.IFNA((VLOOKUP(F3138,help!$C$2:$F$12,4,0))*(N3138*24),"")</f>
        <v/>
      </c>
      <c r="AP3138" s="17">
        <f t="shared" si="99"/>
        <v>0</v>
      </c>
    </row>
    <row r="3139" spans="2:42" ht="33" x14ac:dyDescent="0.25">
      <c r="B3139" s="13">
        <f>COUNTIFS($E$3:E3139,'تقرير منتج تام'!$E$4)</f>
        <v>8</v>
      </c>
      <c r="C3139" s="37"/>
      <c r="D3139" s="37"/>
      <c r="E3139" s="37"/>
      <c r="F3139" s="39"/>
      <c r="G3139" s="40"/>
      <c r="H3139" s="40"/>
      <c r="I3139" s="41"/>
      <c r="J3139" s="41"/>
      <c r="K3139" s="26" t="str">
        <f>_xlfn.IFNA(VLOOKUP(E3139,الاوردرات!$B$1:$C$600,2,0),"")</f>
        <v/>
      </c>
      <c r="L3139" s="52"/>
      <c r="N3139" s="21" t="str">
        <f t="shared" si="100"/>
        <v/>
      </c>
      <c r="O3139" s="22" t="str">
        <f>_xlfn.IFNA((VLOOKUP(F3139,help!$C$2:$F$12,4,0))*(N3139*24),"")</f>
        <v/>
      </c>
      <c r="AP3139" s="17">
        <f t="shared" si="99"/>
        <v>0</v>
      </c>
    </row>
    <row r="3140" spans="2:42" ht="33" x14ac:dyDescent="0.25">
      <c r="B3140" s="13">
        <f>COUNTIFS($E$3:E3140,'تقرير منتج تام'!$E$4)</f>
        <v>8</v>
      </c>
      <c r="C3140" s="37"/>
      <c r="D3140" s="37"/>
      <c r="E3140" s="37"/>
      <c r="F3140" s="39"/>
      <c r="G3140" s="40"/>
      <c r="H3140" s="40"/>
      <c r="I3140" s="41"/>
      <c r="J3140" s="41"/>
      <c r="K3140" s="26" t="str">
        <f>_xlfn.IFNA(VLOOKUP(E3140,الاوردرات!$B$1:$C$600,2,0),"")</f>
        <v/>
      </c>
      <c r="L3140" s="52"/>
      <c r="N3140" s="21" t="str">
        <f t="shared" si="100"/>
        <v/>
      </c>
      <c r="O3140" s="22" t="str">
        <f>_xlfn.IFNA((VLOOKUP(F3140,help!$C$2:$F$12,4,0))*(N3140*24),"")</f>
        <v/>
      </c>
      <c r="AP3140" s="17">
        <f t="shared" si="99"/>
        <v>0</v>
      </c>
    </row>
    <row r="3141" spans="2:42" ht="33" x14ac:dyDescent="0.25">
      <c r="B3141" s="13">
        <f>COUNTIFS($E$3:E3141,'تقرير منتج تام'!$E$4)</f>
        <v>8</v>
      </c>
      <c r="C3141" s="37"/>
      <c r="D3141" s="37"/>
      <c r="E3141" s="37"/>
      <c r="F3141" s="39"/>
      <c r="G3141" s="40"/>
      <c r="H3141" s="40"/>
      <c r="I3141" s="41"/>
      <c r="J3141" s="41"/>
      <c r="K3141" s="26" t="str">
        <f>_xlfn.IFNA(VLOOKUP(E3141,الاوردرات!$B$1:$C$600,2,0),"")</f>
        <v/>
      </c>
      <c r="L3141" s="52"/>
      <c r="N3141" s="21" t="str">
        <f t="shared" si="100"/>
        <v/>
      </c>
      <c r="O3141" s="22" t="str">
        <f>_xlfn.IFNA((VLOOKUP(F3141,help!$C$2:$F$12,4,0))*(N3141*24),"")</f>
        <v/>
      </c>
      <c r="AP3141" s="17">
        <f t="shared" si="99"/>
        <v>0</v>
      </c>
    </row>
    <row r="3142" spans="2:42" ht="33" x14ac:dyDescent="0.25">
      <c r="B3142" s="13">
        <f>COUNTIFS($E$3:E3142,'تقرير منتج تام'!$E$4)</f>
        <v>8</v>
      </c>
      <c r="C3142" s="37"/>
      <c r="D3142" s="37"/>
      <c r="E3142" s="37"/>
      <c r="F3142" s="39"/>
      <c r="G3142" s="40"/>
      <c r="H3142" s="40"/>
      <c r="I3142" s="41"/>
      <c r="J3142" s="41"/>
      <c r="K3142" s="26" t="str">
        <f>_xlfn.IFNA(VLOOKUP(E3142,الاوردرات!$B$1:$C$600,2,0),"")</f>
        <v/>
      </c>
      <c r="L3142" s="52"/>
      <c r="N3142" s="21" t="str">
        <f t="shared" si="100"/>
        <v/>
      </c>
      <c r="O3142" s="22" t="str">
        <f>_xlfn.IFNA((VLOOKUP(F3142,help!$C$2:$F$12,4,0))*(N3142*24),"")</f>
        <v/>
      </c>
      <c r="AP3142" s="17">
        <f t="shared" si="99"/>
        <v>0</v>
      </c>
    </row>
    <row r="3143" spans="2:42" ht="33" x14ac:dyDescent="0.25">
      <c r="B3143" s="13">
        <f>COUNTIFS($E$3:E3143,'تقرير منتج تام'!$E$4)</f>
        <v>8</v>
      </c>
      <c r="C3143" s="37"/>
      <c r="D3143" s="37"/>
      <c r="E3143" s="37"/>
      <c r="F3143" s="39"/>
      <c r="G3143" s="40"/>
      <c r="H3143" s="40"/>
      <c r="I3143" s="41"/>
      <c r="J3143" s="41"/>
      <c r="K3143" s="26" t="str">
        <f>_xlfn.IFNA(VLOOKUP(E3143,الاوردرات!$B$1:$C$600,2,0),"")</f>
        <v/>
      </c>
      <c r="L3143" s="52"/>
      <c r="N3143" s="21" t="str">
        <f t="shared" si="100"/>
        <v/>
      </c>
      <c r="O3143" s="22" t="str">
        <f>_xlfn.IFNA((VLOOKUP(F3143,help!$C$2:$F$12,4,0))*(N3143*24),"")</f>
        <v/>
      </c>
      <c r="AP3143" s="17">
        <f t="shared" si="99"/>
        <v>0</v>
      </c>
    </row>
    <row r="3144" spans="2:42" ht="33" x14ac:dyDescent="0.25">
      <c r="B3144" s="13">
        <f>COUNTIFS($E$3:E3144,'تقرير منتج تام'!$E$4)</f>
        <v>8</v>
      </c>
      <c r="C3144" s="37"/>
      <c r="D3144" s="37"/>
      <c r="E3144" s="37"/>
      <c r="F3144" s="39"/>
      <c r="G3144" s="40"/>
      <c r="H3144" s="40"/>
      <c r="I3144" s="41"/>
      <c r="J3144" s="41"/>
      <c r="K3144" s="26" t="str">
        <f>_xlfn.IFNA(VLOOKUP(E3144,الاوردرات!$B$1:$C$600,2,0),"")</f>
        <v/>
      </c>
      <c r="L3144" s="52"/>
      <c r="N3144" s="21" t="str">
        <f t="shared" si="100"/>
        <v/>
      </c>
      <c r="O3144" s="22" t="str">
        <f>_xlfn.IFNA((VLOOKUP(F3144,help!$C$2:$F$12,4,0))*(N3144*24),"")</f>
        <v/>
      </c>
      <c r="AP3144" s="17">
        <f t="shared" si="99"/>
        <v>0</v>
      </c>
    </row>
    <row r="3145" spans="2:42" ht="33" x14ac:dyDescent="0.25">
      <c r="B3145" s="13">
        <f>COUNTIFS($E$3:E3145,'تقرير منتج تام'!$E$4)</f>
        <v>8</v>
      </c>
      <c r="C3145" s="37"/>
      <c r="D3145" s="37"/>
      <c r="E3145" s="37"/>
      <c r="F3145" s="39"/>
      <c r="G3145" s="40"/>
      <c r="H3145" s="40"/>
      <c r="I3145" s="41"/>
      <c r="J3145" s="41"/>
      <c r="K3145" s="26" t="str">
        <f>_xlfn.IFNA(VLOOKUP(E3145,الاوردرات!$B$1:$C$600,2,0),"")</f>
        <v/>
      </c>
      <c r="L3145" s="52"/>
      <c r="N3145" s="21" t="str">
        <f t="shared" si="100"/>
        <v/>
      </c>
      <c r="O3145" s="22" t="str">
        <f>_xlfn.IFNA((VLOOKUP(F3145,help!$C$2:$F$12,4,0))*(N3145*24),"")</f>
        <v/>
      </c>
      <c r="AP3145" s="17">
        <f t="shared" si="99"/>
        <v>0</v>
      </c>
    </row>
    <row r="3146" spans="2:42" ht="33" x14ac:dyDescent="0.25">
      <c r="B3146" s="13">
        <f>COUNTIFS($E$3:E3146,'تقرير منتج تام'!$E$4)</f>
        <v>8</v>
      </c>
      <c r="C3146" s="37"/>
      <c r="D3146" s="37"/>
      <c r="E3146" s="37"/>
      <c r="F3146" s="39"/>
      <c r="G3146" s="40"/>
      <c r="H3146" s="40"/>
      <c r="I3146" s="41"/>
      <c r="J3146" s="41"/>
      <c r="K3146" s="26" t="str">
        <f>_xlfn.IFNA(VLOOKUP(E3146,الاوردرات!$B$1:$C$600,2,0),"")</f>
        <v/>
      </c>
      <c r="L3146" s="52"/>
      <c r="N3146" s="21" t="str">
        <f t="shared" si="100"/>
        <v/>
      </c>
      <c r="O3146" s="22" t="str">
        <f>_xlfn.IFNA((VLOOKUP(F3146,help!$C$2:$F$12,4,0))*(N3146*24),"")</f>
        <v/>
      </c>
      <c r="AP3146" s="17">
        <f t="shared" ref="AP3146:AP3209" si="101">D3146</f>
        <v>0</v>
      </c>
    </row>
    <row r="3147" spans="2:42" ht="33" x14ac:dyDescent="0.25">
      <c r="B3147" s="13">
        <f>COUNTIFS($E$3:E3147,'تقرير منتج تام'!$E$4)</f>
        <v>8</v>
      </c>
      <c r="C3147" s="37"/>
      <c r="D3147" s="37"/>
      <c r="E3147" s="37"/>
      <c r="F3147" s="39"/>
      <c r="G3147" s="40"/>
      <c r="H3147" s="40"/>
      <c r="I3147" s="41"/>
      <c r="J3147" s="41"/>
      <c r="K3147" s="26" t="str">
        <f>_xlfn.IFNA(VLOOKUP(E3147,الاوردرات!$B$1:$C$600,2,0),"")</f>
        <v/>
      </c>
      <c r="L3147" s="52"/>
      <c r="N3147" s="21" t="str">
        <f t="shared" si="100"/>
        <v/>
      </c>
      <c r="O3147" s="22" t="str">
        <f>_xlfn.IFNA((VLOOKUP(F3147,help!$C$2:$F$12,4,0))*(N3147*24),"")</f>
        <v/>
      </c>
      <c r="AP3147" s="17">
        <f t="shared" si="101"/>
        <v>0</v>
      </c>
    </row>
    <row r="3148" spans="2:42" ht="33" x14ac:dyDescent="0.25">
      <c r="B3148" s="13">
        <f>COUNTIFS($E$3:E3148,'تقرير منتج تام'!$E$4)</f>
        <v>8</v>
      </c>
      <c r="C3148" s="37"/>
      <c r="D3148" s="37"/>
      <c r="E3148" s="37"/>
      <c r="F3148" s="39"/>
      <c r="G3148" s="40"/>
      <c r="H3148" s="40"/>
      <c r="I3148" s="41"/>
      <c r="J3148" s="41"/>
      <c r="K3148" s="26" t="str">
        <f>_xlfn.IFNA(VLOOKUP(E3148,الاوردرات!$B$1:$C$600,2,0),"")</f>
        <v/>
      </c>
      <c r="L3148" s="52"/>
      <c r="N3148" s="21" t="str">
        <f t="shared" si="100"/>
        <v/>
      </c>
      <c r="O3148" s="22" t="str">
        <f>_xlfn.IFNA((VLOOKUP(F3148,help!$C$2:$F$12,4,0))*(N3148*24),"")</f>
        <v/>
      </c>
      <c r="AP3148" s="17">
        <f t="shared" si="101"/>
        <v>0</v>
      </c>
    </row>
    <row r="3149" spans="2:42" ht="33" x14ac:dyDescent="0.25">
      <c r="B3149" s="13">
        <f>COUNTIFS($E$3:E3149,'تقرير منتج تام'!$E$4)</f>
        <v>8</v>
      </c>
      <c r="C3149" s="37"/>
      <c r="D3149" s="37"/>
      <c r="E3149" s="37"/>
      <c r="F3149" s="39"/>
      <c r="G3149" s="40"/>
      <c r="H3149" s="40"/>
      <c r="I3149" s="41"/>
      <c r="J3149" s="41"/>
      <c r="K3149" s="26" t="str">
        <f>_xlfn.IFNA(VLOOKUP(E3149,الاوردرات!$B$1:$C$600,2,0),"")</f>
        <v/>
      </c>
      <c r="L3149" s="52"/>
      <c r="N3149" s="21" t="str">
        <f t="shared" si="100"/>
        <v/>
      </c>
      <c r="O3149" s="22" t="str">
        <f>_xlfn.IFNA((VLOOKUP(F3149,help!$C$2:$F$12,4,0))*(N3149*24),"")</f>
        <v/>
      </c>
      <c r="AP3149" s="17">
        <f t="shared" si="101"/>
        <v>0</v>
      </c>
    </row>
    <row r="3150" spans="2:42" ht="33" x14ac:dyDescent="0.25">
      <c r="B3150" s="13">
        <f>COUNTIFS($E$3:E3150,'تقرير منتج تام'!$E$4)</f>
        <v>8</v>
      </c>
      <c r="C3150" s="37"/>
      <c r="D3150" s="37"/>
      <c r="E3150" s="37"/>
      <c r="F3150" s="39"/>
      <c r="G3150" s="40"/>
      <c r="H3150" s="40"/>
      <c r="I3150" s="41"/>
      <c r="J3150" s="41"/>
      <c r="K3150" s="26" t="str">
        <f>_xlfn.IFNA(VLOOKUP(E3150,الاوردرات!$B$1:$C$600,2,0),"")</f>
        <v/>
      </c>
      <c r="L3150" s="52"/>
      <c r="N3150" s="21" t="str">
        <f t="shared" si="100"/>
        <v/>
      </c>
      <c r="O3150" s="22" t="str">
        <f>_xlfn.IFNA((VLOOKUP(F3150,help!$C$2:$F$12,4,0))*(N3150*24),"")</f>
        <v/>
      </c>
      <c r="AP3150" s="17">
        <f t="shared" si="101"/>
        <v>0</v>
      </c>
    </row>
    <row r="3151" spans="2:42" ht="33" x14ac:dyDescent="0.25">
      <c r="B3151" s="13">
        <f>COUNTIFS($E$3:E3151,'تقرير منتج تام'!$E$4)</f>
        <v>8</v>
      </c>
      <c r="C3151" s="37"/>
      <c r="D3151" s="37"/>
      <c r="E3151" s="37"/>
      <c r="F3151" s="39"/>
      <c r="G3151" s="40"/>
      <c r="H3151" s="40"/>
      <c r="I3151" s="41"/>
      <c r="J3151" s="41"/>
      <c r="K3151" s="26" t="str">
        <f>_xlfn.IFNA(VLOOKUP(E3151,الاوردرات!$B$1:$C$600,2,0),"")</f>
        <v/>
      </c>
      <c r="L3151" s="52"/>
      <c r="N3151" s="21" t="str">
        <f t="shared" si="100"/>
        <v/>
      </c>
      <c r="O3151" s="22" t="str">
        <f>_xlfn.IFNA((VLOOKUP(F3151,help!$C$2:$F$12,4,0))*(N3151*24),"")</f>
        <v/>
      </c>
      <c r="AP3151" s="17">
        <f t="shared" si="101"/>
        <v>0</v>
      </c>
    </row>
    <row r="3152" spans="2:42" ht="33" x14ac:dyDescent="0.25">
      <c r="B3152" s="13">
        <f>COUNTIFS($E$3:E3152,'تقرير منتج تام'!$E$4)</f>
        <v>8</v>
      </c>
      <c r="C3152" s="37"/>
      <c r="D3152" s="37"/>
      <c r="E3152" s="37"/>
      <c r="F3152" s="39"/>
      <c r="G3152" s="40"/>
      <c r="H3152" s="40"/>
      <c r="I3152" s="41"/>
      <c r="J3152" s="41"/>
      <c r="K3152" s="26" t="str">
        <f>_xlfn.IFNA(VLOOKUP(E3152,الاوردرات!$B$1:$C$600,2,0),"")</f>
        <v/>
      </c>
      <c r="L3152" s="52"/>
      <c r="N3152" s="21" t="str">
        <f t="shared" si="100"/>
        <v/>
      </c>
      <c r="O3152" s="22" t="str">
        <f>_xlfn.IFNA((VLOOKUP(F3152,help!$C$2:$F$12,4,0))*(N3152*24),"")</f>
        <v/>
      </c>
      <c r="AP3152" s="17">
        <f t="shared" si="101"/>
        <v>0</v>
      </c>
    </row>
    <row r="3153" spans="2:42" ht="33" x14ac:dyDescent="0.25">
      <c r="B3153" s="13">
        <f>COUNTIFS($E$3:E3153,'تقرير منتج تام'!$E$4)</f>
        <v>8</v>
      </c>
      <c r="C3153" s="37"/>
      <c r="D3153" s="37"/>
      <c r="E3153" s="37"/>
      <c r="F3153" s="39"/>
      <c r="G3153" s="40"/>
      <c r="H3153" s="40"/>
      <c r="I3153" s="41"/>
      <c r="J3153" s="41"/>
      <c r="K3153" s="26" t="str">
        <f>_xlfn.IFNA(VLOOKUP(E3153,الاوردرات!$B$1:$C$600,2,0),"")</f>
        <v/>
      </c>
      <c r="L3153" s="52"/>
      <c r="N3153" s="21" t="str">
        <f t="shared" si="100"/>
        <v/>
      </c>
      <c r="O3153" s="22" t="str">
        <f>_xlfn.IFNA((VLOOKUP(F3153,help!$C$2:$F$12,4,0))*(N3153*24),"")</f>
        <v/>
      </c>
      <c r="AP3153" s="17">
        <f t="shared" si="101"/>
        <v>0</v>
      </c>
    </row>
    <row r="3154" spans="2:42" ht="33" x14ac:dyDescent="0.25">
      <c r="B3154" s="13">
        <f>COUNTIFS($E$3:E3154,'تقرير منتج تام'!$E$4)</f>
        <v>8</v>
      </c>
      <c r="C3154" s="37"/>
      <c r="D3154" s="37"/>
      <c r="E3154" s="37"/>
      <c r="F3154" s="39"/>
      <c r="G3154" s="40"/>
      <c r="H3154" s="40"/>
      <c r="I3154" s="41"/>
      <c r="J3154" s="41"/>
      <c r="K3154" s="26" t="str">
        <f>_xlfn.IFNA(VLOOKUP(E3154,الاوردرات!$B$1:$C$600,2,0),"")</f>
        <v/>
      </c>
      <c r="L3154" s="52"/>
      <c r="N3154" s="21" t="str">
        <f t="shared" si="100"/>
        <v/>
      </c>
      <c r="O3154" s="22" t="str">
        <f>_xlfn.IFNA((VLOOKUP(F3154,help!$C$2:$F$12,4,0))*(N3154*24),"")</f>
        <v/>
      </c>
      <c r="AP3154" s="17">
        <f t="shared" si="101"/>
        <v>0</v>
      </c>
    </row>
    <row r="3155" spans="2:42" ht="33" x14ac:dyDescent="0.25">
      <c r="B3155" s="13">
        <f>COUNTIFS($E$3:E3155,'تقرير منتج تام'!$E$4)</f>
        <v>8</v>
      </c>
      <c r="C3155" s="37"/>
      <c r="D3155" s="37"/>
      <c r="E3155" s="37"/>
      <c r="F3155" s="39"/>
      <c r="G3155" s="40"/>
      <c r="H3155" s="40"/>
      <c r="I3155" s="41"/>
      <c r="J3155" s="41"/>
      <c r="K3155" s="26" t="str">
        <f>_xlfn.IFNA(VLOOKUP(E3155,الاوردرات!$B$1:$C$600,2,0),"")</f>
        <v/>
      </c>
      <c r="L3155" s="52"/>
      <c r="N3155" s="21" t="str">
        <f t="shared" si="100"/>
        <v/>
      </c>
      <c r="O3155" s="22" t="str">
        <f>_xlfn.IFNA((VLOOKUP(F3155,help!$C$2:$F$12,4,0))*(N3155*24),"")</f>
        <v/>
      </c>
      <c r="AP3155" s="17">
        <f t="shared" si="101"/>
        <v>0</v>
      </c>
    </row>
    <row r="3156" spans="2:42" ht="33" x14ac:dyDescent="0.25">
      <c r="B3156" s="13">
        <f>COUNTIFS($E$3:E3156,'تقرير منتج تام'!$E$4)</f>
        <v>8</v>
      </c>
      <c r="C3156" s="37"/>
      <c r="D3156" s="37"/>
      <c r="E3156" s="37"/>
      <c r="F3156" s="39"/>
      <c r="G3156" s="40"/>
      <c r="H3156" s="40"/>
      <c r="I3156" s="41"/>
      <c r="J3156" s="41"/>
      <c r="K3156" s="26" t="str">
        <f>_xlfn.IFNA(VLOOKUP(E3156,الاوردرات!$B$1:$C$600,2,0),"")</f>
        <v/>
      </c>
      <c r="L3156" s="52"/>
      <c r="N3156" s="21" t="str">
        <f t="shared" si="100"/>
        <v/>
      </c>
      <c r="O3156" s="22" t="str">
        <f>_xlfn.IFNA((VLOOKUP(F3156,help!$C$2:$F$12,4,0))*(N3156*24),"")</f>
        <v/>
      </c>
      <c r="AP3156" s="17">
        <f t="shared" si="101"/>
        <v>0</v>
      </c>
    </row>
    <row r="3157" spans="2:42" ht="33" x14ac:dyDescent="0.25">
      <c r="B3157" s="13">
        <f>COUNTIFS($E$3:E3157,'تقرير منتج تام'!$E$4)</f>
        <v>8</v>
      </c>
      <c r="C3157" s="37"/>
      <c r="D3157" s="37"/>
      <c r="E3157" s="37"/>
      <c r="F3157" s="39"/>
      <c r="G3157" s="40"/>
      <c r="H3157" s="40"/>
      <c r="I3157" s="41"/>
      <c r="J3157" s="41"/>
      <c r="K3157" s="26" t="str">
        <f>_xlfn.IFNA(VLOOKUP(E3157,الاوردرات!$B$1:$C$600,2,0),"")</f>
        <v/>
      </c>
      <c r="L3157" s="52"/>
      <c r="N3157" s="21" t="str">
        <f t="shared" si="100"/>
        <v/>
      </c>
      <c r="O3157" s="22" t="str">
        <f>_xlfn.IFNA((VLOOKUP(F3157,help!$C$2:$F$12,4,0))*(N3157*24),"")</f>
        <v/>
      </c>
      <c r="AP3157" s="17">
        <f t="shared" si="101"/>
        <v>0</v>
      </c>
    </row>
    <row r="3158" spans="2:42" ht="33" x14ac:dyDescent="0.25">
      <c r="B3158" s="13">
        <f>COUNTIFS($E$3:E3158,'تقرير منتج تام'!$E$4)</f>
        <v>8</v>
      </c>
      <c r="C3158" s="37"/>
      <c r="D3158" s="37"/>
      <c r="E3158" s="37"/>
      <c r="F3158" s="39"/>
      <c r="G3158" s="40"/>
      <c r="H3158" s="40"/>
      <c r="I3158" s="41"/>
      <c r="J3158" s="41"/>
      <c r="K3158" s="26" t="str">
        <f>_xlfn.IFNA(VLOOKUP(E3158,الاوردرات!$B$1:$C$600,2,0),"")</f>
        <v/>
      </c>
      <c r="L3158" s="52"/>
      <c r="N3158" s="21" t="str">
        <f t="shared" si="100"/>
        <v/>
      </c>
      <c r="O3158" s="22" t="str">
        <f>_xlfn.IFNA((VLOOKUP(F3158,help!$C$2:$F$12,4,0))*(N3158*24),"")</f>
        <v/>
      </c>
      <c r="AP3158" s="17">
        <f t="shared" si="101"/>
        <v>0</v>
      </c>
    </row>
    <row r="3159" spans="2:42" ht="33" x14ac:dyDescent="0.25">
      <c r="B3159" s="13">
        <f>COUNTIFS($E$3:E3159,'تقرير منتج تام'!$E$4)</f>
        <v>8</v>
      </c>
      <c r="C3159" s="37"/>
      <c r="D3159" s="37"/>
      <c r="E3159" s="37"/>
      <c r="F3159" s="39"/>
      <c r="G3159" s="40"/>
      <c r="H3159" s="40"/>
      <c r="I3159" s="41"/>
      <c r="J3159" s="41"/>
      <c r="K3159" s="26" t="str">
        <f>_xlfn.IFNA(VLOOKUP(E3159,الاوردرات!$B$1:$C$600,2,0),"")</f>
        <v/>
      </c>
      <c r="L3159" s="52"/>
      <c r="N3159" s="21" t="str">
        <f t="shared" si="100"/>
        <v/>
      </c>
      <c r="O3159" s="22" t="str">
        <f>_xlfn.IFNA((VLOOKUP(F3159,help!$C$2:$F$12,4,0))*(N3159*24),"")</f>
        <v/>
      </c>
      <c r="AP3159" s="17">
        <f t="shared" si="101"/>
        <v>0</v>
      </c>
    </row>
    <row r="3160" spans="2:42" ht="33" x14ac:dyDescent="0.25">
      <c r="B3160" s="13">
        <f>COUNTIFS($E$3:E3160,'تقرير منتج تام'!$E$4)</f>
        <v>8</v>
      </c>
      <c r="C3160" s="37"/>
      <c r="D3160" s="37"/>
      <c r="E3160" s="37"/>
      <c r="F3160" s="39"/>
      <c r="G3160" s="40"/>
      <c r="H3160" s="40"/>
      <c r="I3160" s="41"/>
      <c r="J3160" s="41"/>
      <c r="K3160" s="26" t="str">
        <f>_xlfn.IFNA(VLOOKUP(E3160,الاوردرات!$B$1:$C$600,2,0),"")</f>
        <v/>
      </c>
      <c r="L3160" s="52"/>
      <c r="N3160" s="21" t="str">
        <f t="shared" si="100"/>
        <v/>
      </c>
      <c r="O3160" s="22" t="str">
        <f>_xlfn.IFNA((VLOOKUP(F3160,help!$C$2:$F$12,4,0))*(N3160*24),"")</f>
        <v/>
      </c>
      <c r="AP3160" s="17">
        <f t="shared" si="101"/>
        <v>0</v>
      </c>
    </row>
    <row r="3161" spans="2:42" ht="33" x14ac:dyDescent="0.25">
      <c r="B3161" s="13">
        <f>COUNTIFS($E$3:E3161,'تقرير منتج تام'!$E$4)</f>
        <v>8</v>
      </c>
      <c r="C3161" s="37"/>
      <c r="D3161" s="37"/>
      <c r="E3161" s="37"/>
      <c r="F3161" s="39"/>
      <c r="G3161" s="40"/>
      <c r="H3161" s="40"/>
      <c r="I3161" s="41"/>
      <c r="J3161" s="41"/>
      <c r="K3161" s="26" t="str">
        <f>_xlfn.IFNA(VLOOKUP(E3161,الاوردرات!$B$1:$C$600,2,0),"")</f>
        <v/>
      </c>
      <c r="L3161" s="52"/>
      <c r="N3161" s="21" t="str">
        <f t="shared" si="100"/>
        <v/>
      </c>
      <c r="O3161" s="22" t="str">
        <f>_xlfn.IFNA((VLOOKUP(F3161,help!$C$2:$F$12,4,0))*(N3161*24),"")</f>
        <v/>
      </c>
      <c r="AP3161" s="17">
        <f t="shared" si="101"/>
        <v>0</v>
      </c>
    </row>
    <row r="3162" spans="2:42" ht="33" x14ac:dyDescent="0.25">
      <c r="B3162" s="13">
        <f>COUNTIFS($E$3:E3162,'تقرير منتج تام'!$E$4)</f>
        <v>8</v>
      </c>
      <c r="C3162" s="37"/>
      <c r="D3162" s="37"/>
      <c r="E3162" s="37"/>
      <c r="F3162" s="39"/>
      <c r="G3162" s="40"/>
      <c r="H3162" s="40"/>
      <c r="I3162" s="41"/>
      <c r="J3162" s="41"/>
      <c r="K3162" s="26" t="str">
        <f>_xlfn.IFNA(VLOOKUP(E3162,الاوردرات!$B$1:$C$600,2,0),"")</f>
        <v/>
      </c>
      <c r="L3162" s="52"/>
      <c r="N3162" s="21" t="str">
        <f t="shared" si="100"/>
        <v/>
      </c>
      <c r="O3162" s="22" t="str">
        <f>_xlfn.IFNA((VLOOKUP(F3162,help!$C$2:$F$12,4,0))*(N3162*24),"")</f>
        <v/>
      </c>
      <c r="AP3162" s="17">
        <f t="shared" si="101"/>
        <v>0</v>
      </c>
    </row>
    <row r="3163" spans="2:42" ht="33" x14ac:dyDescent="0.25">
      <c r="B3163" s="13">
        <f>COUNTIFS($E$3:E3163,'تقرير منتج تام'!$E$4)</f>
        <v>8</v>
      </c>
      <c r="C3163" s="37"/>
      <c r="D3163" s="37"/>
      <c r="E3163" s="37"/>
      <c r="F3163" s="39"/>
      <c r="G3163" s="40"/>
      <c r="H3163" s="40"/>
      <c r="I3163" s="41"/>
      <c r="J3163" s="41"/>
      <c r="K3163" s="26" t="str">
        <f>_xlfn.IFNA(VLOOKUP(E3163,الاوردرات!$B$1:$C$600,2,0),"")</f>
        <v/>
      </c>
      <c r="L3163" s="52"/>
      <c r="N3163" s="21" t="str">
        <f t="shared" si="100"/>
        <v/>
      </c>
      <c r="O3163" s="22" t="str">
        <f>_xlfn.IFNA((VLOOKUP(F3163,help!$C$2:$F$12,4,0))*(N3163*24),"")</f>
        <v/>
      </c>
      <c r="AP3163" s="17">
        <f t="shared" si="101"/>
        <v>0</v>
      </c>
    </row>
    <row r="3164" spans="2:42" ht="33" x14ac:dyDescent="0.25">
      <c r="B3164" s="13">
        <f>COUNTIFS($E$3:E3164,'تقرير منتج تام'!$E$4)</f>
        <v>8</v>
      </c>
      <c r="C3164" s="37"/>
      <c r="D3164" s="37"/>
      <c r="E3164" s="37"/>
      <c r="F3164" s="39"/>
      <c r="G3164" s="40"/>
      <c r="H3164" s="40"/>
      <c r="I3164" s="41"/>
      <c r="J3164" s="41"/>
      <c r="K3164" s="26" t="str">
        <f>_xlfn.IFNA(VLOOKUP(E3164,الاوردرات!$B$1:$C$600,2,0),"")</f>
        <v/>
      </c>
      <c r="L3164" s="52"/>
      <c r="N3164" s="21" t="str">
        <f t="shared" si="100"/>
        <v/>
      </c>
      <c r="O3164" s="22" t="str">
        <f>_xlfn.IFNA((VLOOKUP(F3164,help!$C$2:$F$12,4,0))*(N3164*24),"")</f>
        <v/>
      </c>
      <c r="AP3164" s="17">
        <f t="shared" si="101"/>
        <v>0</v>
      </c>
    </row>
    <row r="3165" spans="2:42" ht="33" x14ac:dyDescent="0.25">
      <c r="B3165" s="13">
        <f>COUNTIFS($E$3:E3165,'تقرير منتج تام'!$E$4)</f>
        <v>8</v>
      </c>
      <c r="C3165" s="37"/>
      <c r="D3165" s="37"/>
      <c r="E3165" s="37"/>
      <c r="F3165" s="39"/>
      <c r="G3165" s="40"/>
      <c r="H3165" s="40"/>
      <c r="I3165" s="41"/>
      <c r="J3165" s="41"/>
      <c r="K3165" s="26" t="str">
        <f>_xlfn.IFNA(VLOOKUP(E3165,الاوردرات!$B$1:$C$600,2,0),"")</f>
        <v/>
      </c>
      <c r="L3165" s="52"/>
      <c r="N3165" s="21" t="str">
        <f t="shared" si="100"/>
        <v/>
      </c>
      <c r="O3165" s="22" t="str">
        <f>_xlfn.IFNA((VLOOKUP(F3165,help!$C$2:$F$12,4,0))*(N3165*24),"")</f>
        <v/>
      </c>
      <c r="AP3165" s="17">
        <f t="shared" si="101"/>
        <v>0</v>
      </c>
    </row>
    <row r="3166" spans="2:42" ht="33" x14ac:dyDescent="0.25">
      <c r="B3166" s="13">
        <f>COUNTIFS($E$3:E3166,'تقرير منتج تام'!$E$4)</f>
        <v>8</v>
      </c>
      <c r="C3166" s="37"/>
      <c r="D3166" s="37"/>
      <c r="E3166" s="37"/>
      <c r="F3166" s="39"/>
      <c r="G3166" s="40"/>
      <c r="H3166" s="40"/>
      <c r="I3166" s="41"/>
      <c r="J3166" s="41"/>
      <c r="K3166" s="26" t="str">
        <f>_xlfn.IFNA(VLOOKUP(E3166,الاوردرات!$B$1:$C$600,2,0),"")</f>
        <v/>
      </c>
      <c r="L3166" s="52"/>
      <c r="N3166" s="21" t="str">
        <f t="shared" si="100"/>
        <v/>
      </c>
      <c r="O3166" s="22" t="str">
        <f>_xlfn.IFNA((VLOOKUP(F3166,help!$C$2:$F$12,4,0))*(N3166*24),"")</f>
        <v/>
      </c>
      <c r="AP3166" s="17">
        <f t="shared" si="101"/>
        <v>0</v>
      </c>
    </row>
    <row r="3167" spans="2:42" ht="33" x14ac:dyDescent="0.25">
      <c r="B3167" s="13">
        <f>COUNTIFS($E$3:E3167,'تقرير منتج تام'!$E$4)</f>
        <v>8</v>
      </c>
      <c r="C3167" s="37"/>
      <c r="D3167" s="37"/>
      <c r="E3167" s="37"/>
      <c r="F3167" s="39"/>
      <c r="G3167" s="40"/>
      <c r="H3167" s="40"/>
      <c r="I3167" s="41"/>
      <c r="J3167" s="41"/>
      <c r="K3167" s="26" t="str">
        <f>_xlfn.IFNA(VLOOKUP(E3167,الاوردرات!$B$1:$C$600,2,0),"")</f>
        <v/>
      </c>
      <c r="L3167" s="52"/>
      <c r="N3167" s="21" t="str">
        <f t="shared" si="100"/>
        <v/>
      </c>
      <c r="O3167" s="22" t="str">
        <f>_xlfn.IFNA((VLOOKUP(F3167,help!$C$2:$F$12,4,0))*(N3167*24),"")</f>
        <v/>
      </c>
      <c r="AP3167" s="17">
        <f t="shared" si="101"/>
        <v>0</v>
      </c>
    </row>
    <row r="3168" spans="2:42" ht="33" x14ac:dyDescent="0.25">
      <c r="B3168" s="13">
        <f>COUNTIFS($E$3:E3168,'تقرير منتج تام'!$E$4)</f>
        <v>8</v>
      </c>
      <c r="C3168" s="37"/>
      <c r="D3168" s="37"/>
      <c r="E3168" s="37"/>
      <c r="F3168" s="39"/>
      <c r="G3168" s="40"/>
      <c r="H3168" s="40"/>
      <c r="I3168" s="41"/>
      <c r="J3168" s="41"/>
      <c r="K3168" s="26" t="str">
        <f>_xlfn.IFNA(VLOOKUP(E3168,الاوردرات!$B$1:$C$600,2,0),"")</f>
        <v/>
      </c>
      <c r="L3168" s="52"/>
      <c r="N3168" s="21" t="str">
        <f t="shared" si="100"/>
        <v/>
      </c>
      <c r="O3168" s="22" t="str">
        <f>_xlfn.IFNA((VLOOKUP(F3168,help!$C$2:$F$12,4,0))*(N3168*24),"")</f>
        <v/>
      </c>
      <c r="AP3168" s="17">
        <f t="shared" si="101"/>
        <v>0</v>
      </c>
    </row>
    <row r="3169" spans="2:42" ht="33" x14ac:dyDescent="0.25">
      <c r="B3169" s="13">
        <f>COUNTIFS($E$3:E3169,'تقرير منتج تام'!$E$4)</f>
        <v>8</v>
      </c>
      <c r="C3169" s="37"/>
      <c r="D3169" s="37"/>
      <c r="E3169" s="37"/>
      <c r="F3169" s="39"/>
      <c r="G3169" s="40"/>
      <c r="H3169" s="40"/>
      <c r="I3169" s="41"/>
      <c r="J3169" s="41"/>
      <c r="K3169" s="26" t="str">
        <f>_xlfn.IFNA(VLOOKUP(E3169,الاوردرات!$B$1:$C$600,2,0),"")</f>
        <v/>
      </c>
      <c r="L3169" s="52"/>
      <c r="N3169" s="21" t="str">
        <f t="shared" si="100"/>
        <v/>
      </c>
      <c r="O3169" s="22" t="str">
        <f>_xlfn.IFNA((VLOOKUP(F3169,help!$C$2:$F$12,4,0))*(N3169*24),"")</f>
        <v/>
      </c>
      <c r="AP3169" s="17">
        <f t="shared" si="101"/>
        <v>0</v>
      </c>
    </row>
    <row r="3170" spans="2:42" ht="33" x14ac:dyDescent="0.25">
      <c r="B3170" s="13">
        <f>COUNTIFS($E$3:E3170,'تقرير منتج تام'!$E$4)</f>
        <v>8</v>
      </c>
      <c r="C3170" s="37"/>
      <c r="D3170" s="37"/>
      <c r="E3170" s="37"/>
      <c r="F3170" s="39"/>
      <c r="G3170" s="40"/>
      <c r="H3170" s="40"/>
      <c r="I3170" s="41"/>
      <c r="J3170" s="41"/>
      <c r="K3170" s="26" t="str">
        <f>_xlfn.IFNA(VLOOKUP(E3170,الاوردرات!$B$1:$C$600,2,0),"")</f>
        <v/>
      </c>
      <c r="L3170" s="52"/>
      <c r="N3170" s="21" t="str">
        <f t="shared" si="100"/>
        <v/>
      </c>
      <c r="O3170" s="22" t="str">
        <f>_xlfn.IFNA((VLOOKUP(F3170,help!$C$2:$F$12,4,0))*(N3170*24),"")</f>
        <v/>
      </c>
      <c r="AP3170" s="17">
        <f t="shared" si="101"/>
        <v>0</v>
      </c>
    </row>
    <row r="3171" spans="2:42" ht="33" x14ac:dyDescent="0.25">
      <c r="B3171" s="13">
        <f>COUNTIFS($E$3:E3171,'تقرير منتج تام'!$E$4)</f>
        <v>8</v>
      </c>
      <c r="C3171" s="37"/>
      <c r="D3171" s="37"/>
      <c r="E3171" s="37"/>
      <c r="F3171" s="39"/>
      <c r="G3171" s="40"/>
      <c r="H3171" s="40"/>
      <c r="I3171" s="41"/>
      <c r="J3171" s="41"/>
      <c r="K3171" s="26" t="str">
        <f>_xlfn.IFNA(VLOOKUP(E3171,الاوردرات!$B$1:$C$600,2,0),"")</f>
        <v/>
      </c>
      <c r="L3171" s="52"/>
      <c r="N3171" s="21" t="str">
        <f t="shared" si="100"/>
        <v/>
      </c>
      <c r="O3171" s="22" t="str">
        <f>_xlfn.IFNA((VLOOKUP(F3171,help!$C$2:$F$12,4,0))*(N3171*24),"")</f>
        <v/>
      </c>
      <c r="AP3171" s="17">
        <f t="shared" si="101"/>
        <v>0</v>
      </c>
    </row>
    <row r="3172" spans="2:42" ht="33" x14ac:dyDescent="0.25">
      <c r="B3172" s="13">
        <f>COUNTIFS($E$3:E3172,'تقرير منتج تام'!$E$4)</f>
        <v>8</v>
      </c>
      <c r="C3172" s="37"/>
      <c r="D3172" s="37"/>
      <c r="E3172" s="37"/>
      <c r="F3172" s="39"/>
      <c r="G3172" s="40"/>
      <c r="H3172" s="40"/>
      <c r="I3172" s="41"/>
      <c r="J3172" s="41"/>
      <c r="K3172" s="26" t="str">
        <f>_xlfn.IFNA(VLOOKUP(E3172,الاوردرات!$B$1:$C$600,2,0),"")</f>
        <v/>
      </c>
      <c r="L3172" s="52"/>
      <c r="N3172" s="21" t="str">
        <f t="shared" si="100"/>
        <v/>
      </c>
      <c r="O3172" s="22" t="str">
        <f>_xlfn.IFNA((VLOOKUP(F3172,help!$C$2:$F$12,4,0))*(N3172*24),"")</f>
        <v/>
      </c>
      <c r="AP3172" s="17">
        <f t="shared" si="101"/>
        <v>0</v>
      </c>
    </row>
    <row r="3173" spans="2:42" ht="33" x14ac:dyDescent="0.25">
      <c r="B3173" s="13">
        <f>COUNTIFS($E$3:E3173,'تقرير منتج تام'!$E$4)</f>
        <v>8</v>
      </c>
      <c r="C3173" s="37"/>
      <c r="D3173" s="37"/>
      <c r="E3173" s="37"/>
      <c r="F3173" s="39"/>
      <c r="G3173" s="40"/>
      <c r="H3173" s="40"/>
      <c r="I3173" s="41"/>
      <c r="J3173" s="41"/>
      <c r="K3173" s="26" t="str">
        <f>_xlfn.IFNA(VLOOKUP(E3173,الاوردرات!$B$1:$C$600,2,0),"")</f>
        <v/>
      </c>
      <c r="L3173" s="52"/>
      <c r="N3173" s="21" t="str">
        <f t="shared" si="100"/>
        <v/>
      </c>
      <c r="O3173" s="22" t="str">
        <f>_xlfn.IFNA((VLOOKUP(F3173,help!$C$2:$F$12,4,0))*(N3173*24),"")</f>
        <v/>
      </c>
      <c r="AP3173" s="17">
        <f t="shared" si="101"/>
        <v>0</v>
      </c>
    </row>
    <row r="3174" spans="2:42" ht="33" x14ac:dyDescent="0.25">
      <c r="B3174" s="13">
        <f>COUNTIFS($E$3:E3174,'تقرير منتج تام'!$E$4)</f>
        <v>8</v>
      </c>
      <c r="C3174" s="37"/>
      <c r="D3174" s="37"/>
      <c r="E3174" s="37"/>
      <c r="F3174" s="39"/>
      <c r="G3174" s="40"/>
      <c r="H3174" s="40"/>
      <c r="I3174" s="41"/>
      <c r="J3174" s="41"/>
      <c r="K3174" s="26" t="str">
        <f>_xlfn.IFNA(VLOOKUP(E3174,الاوردرات!$B$1:$C$600,2,0),"")</f>
        <v/>
      </c>
      <c r="L3174" s="52"/>
      <c r="N3174" s="21" t="str">
        <f t="shared" si="100"/>
        <v/>
      </c>
      <c r="O3174" s="22" t="str">
        <f>_xlfn.IFNA((VLOOKUP(F3174,help!$C$2:$F$12,4,0))*(N3174*24),"")</f>
        <v/>
      </c>
      <c r="AP3174" s="17">
        <f t="shared" si="101"/>
        <v>0</v>
      </c>
    </row>
    <row r="3175" spans="2:42" ht="33" x14ac:dyDescent="0.25">
      <c r="B3175" s="13">
        <f>COUNTIFS($E$3:E3175,'تقرير منتج تام'!$E$4)</f>
        <v>8</v>
      </c>
      <c r="C3175" s="37"/>
      <c r="D3175" s="37"/>
      <c r="E3175" s="37"/>
      <c r="F3175" s="39"/>
      <c r="G3175" s="40"/>
      <c r="H3175" s="40"/>
      <c r="I3175" s="41"/>
      <c r="J3175" s="41"/>
      <c r="K3175" s="26" t="str">
        <f>_xlfn.IFNA(VLOOKUP(E3175,الاوردرات!$B$1:$C$600,2,0),"")</f>
        <v/>
      </c>
      <c r="L3175" s="52"/>
      <c r="N3175" s="21" t="str">
        <f t="shared" si="100"/>
        <v/>
      </c>
      <c r="O3175" s="22" t="str">
        <f>_xlfn.IFNA((VLOOKUP(F3175,help!$C$2:$F$12,4,0))*(N3175*24),"")</f>
        <v/>
      </c>
      <c r="AP3175" s="17">
        <f t="shared" si="101"/>
        <v>0</v>
      </c>
    </row>
    <row r="3176" spans="2:42" ht="33" x14ac:dyDescent="0.25">
      <c r="B3176" s="13">
        <f>COUNTIFS($E$3:E3176,'تقرير منتج تام'!$E$4)</f>
        <v>8</v>
      </c>
      <c r="C3176" s="37"/>
      <c r="D3176" s="37"/>
      <c r="E3176" s="37"/>
      <c r="F3176" s="39"/>
      <c r="G3176" s="40"/>
      <c r="H3176" s="40"/>
      <c r="I3176" s="41"/>
      <c r="J3176" s="41"/>
      <c r="K3176" s="26" t="str">
        <f>_xlfn.IFNA(VLOOKUP(E3176,الاوردرات!$B$1:$C$600,2,0),"")</f>
        <v/>
      </c>
      <c r="L3176" s="52"/>
      <c r="N3176" s="21" t="str">
        <f t="shared" si="100"/>
        <v/>
      </c>
      <c r="O3176" s="22" t="str">
        <f>_xlfn.IFNA((VLOOKUP(F3176,help!$C$2:$F$12,4,0))*(N3176*24),"")</f>
        <v/>
      </c>
      <c r="AP3176" s="17">
        <f t="shared" si="101"/>
        <v>0</v>
      </c>
    </row>
    <row r="3177" spans="2:42" ht="33" x14ac:dyDescent="0.25">
      <c r="B3177" s="13">
        <f>COUNTIFS($E$3:E3177,'تقرير منتج تام'!$E$4)</f>
        <v>8</v>
      </c>
      <c r="C3177" s="37"/>
      <c r="D3177" s="37"/>
      <c r="E3177" s="37"/>
      <c r="F3177" s="39"/>
      <c r="G3177" s="40"/>
      <c r="H3177" s="40"/>
      <c r="I3177" s="41"/>
      <c r="J3177" s="41"/>
      <c r="K3177" s="26" t="str">
        <f>_xlfn.IFNA(VLOOKUP(E3177,الاوردرات!$B$1:$C$600,2,0),"")</f>
        <v/>
      </c>
      <c r="L3177" s="52"/>
      <c r="N3177" s="21" t="str">
        <f t="shared" si="100"/>
        <v/>
      </c>
      <c r="O3177" s="22" t="str">
        <f>_xlfn.IFNA((VLOOKUP(F3177,help!$C$2:$F$12,4,0))*(N3177*24),"")</f>
        <v/>
      </c>
      <c r="AP3177" s="17">
        <f t="shared" si="101"/>
        <v>0</v>
      </c>
    </row>
    <row r="3178" spans="2:42" ht="33" x14ac:dyDescent="0.25">
      <c r="B3178" s="13">
        <f>COUNTIFS($E$3:E3178,'تقرير منتج تام'!$E$4)</f>
        <v>8</v>
      </c>
      <c r="C3178" s="37"/>
      <c r="D3178" s="37"/>
      <c r="E3178" s="37"/>
      <c r="F3178" s="39"/>
      <c r="G3178" s="40"/>
      <c r="H3178" s="40"/>
      <c r="I3178" s="41"/>
      <c r="J3178" s="41"/>
      <c r="K3178" s="26" t="str">
        <f>_xlfn.IFNA(VLOOKUP(E3178,الاوردرات!$B$1:$C$600,2,0),"")</f>
        <v/>
      </c>
      <c r="L3178" s="52"/>
      <c r="N3178" s="21" t="str">
        <f t="shared" si="100"/>
        <v/>
      </c>
      <c r="O3178" s="22" t="str">
        <f>_xlfn.IFNA((VLOOKUP(F3178,help!$C$2:$F$12,4,0))*(N3178*24),"")</f>
        <v/>
      </c>
      <c r="AP3178" s="17">
        <f t="shared" si="101"/>
        <v>0</v>
      </c>
    </row>
    <row r="3179" spans="2:42" ht="33" x14ac:dyDescent="0.25">
      <c r="B3179" s="13">
        <f>COUNTIFS($E$3:E3179,'تقرير منتج تام'!$E$4)</f>
        <v>8</v>
      </c>
      <c r="C3179" s="37"/>
      <c r="D3179" s="37"/>
      <c r="E3179" s="37"/>
      <c r="F3179" s="39"/>
      <c r="G3179" s="40"/>
      <c r="H3179" s="40"/>
      <c r="I3179" s="41"/>
      <c r="J3179" s="41"/>
      <c r="K3179" s="26" t="str">
        <f>_xlfn.IFNA(VLOOKUP(E3179,الاوردرات!$B$1:$C$600,2,0),"")</f>
        <v/>
      </c>
      <c r="L3179" s="52"/>
      <c r="N3179" s="21" t="str">
        <f t="shared" si="100"/>
        <v/>
      </c>
      <c r="O3179" s="22" t="str">
        <f>_xlfn.IFNA((VLOOKUP(F3179,help!$C$2:$F$12,4,0))*(N3179*24),"")</f>
        <v/>
      </c>
      <c r="AP3179" s="17">
        <f t="shared" si="101"/>
        <v>0</v>
      </c>
    </row>
    <row r="3180" spans="2:42" ht="33" x14ac:dyDescent="0.25">
      <c r="B3180" s="13">
        <f>COUNTIFS($E$3:E3180,'تقرير منتج تام'!$E$4)</f>
        <v>8</v>
      </c>
      <c r="C3180" s="37"/>
      <c r="D3180" s="37"/>
      <c r="E3180" s="37"/>
      <c r="F3180" s="39"/>
      <c r="G3180" s="40"/>
      <c r="H3180" s="40"/>
      <c r="I3180" s="41"/>
      <c r="J3180" s="41"/>
      <c r="K3180" s="26" t="str">
        <f>_xlfn.IFNA(VLOOKUP(E3180,الاوردرات!$B$1:$C$600,2,0),"")</f>
        <v/>
      </c>
      <c r="L3180" s="52"/>
      <c r="N3180" s="21" t="str">
        <f t="shared" si="100"/>
        <v/>
      </c>
      <c r="O3180" s="22" t="str">
        <f>_xlfn.IFNA((VLOOKUP(F3180,help!$C$2:$F$12,4,0))*(N3180*24),"")</f>
        <v/>
      </c>
      <c r="AP3180" s="17">
        <f t="shared" si="101"/>
        <v>0</v>
      </c>
    </row>
    <row r="3181" spans="2:42" ht="33" x14ac:dyDescent="0.25">
      <c r="B3181" s="13">
        <f>COUNTIFS($E$3:E3181,'تقرير منتج تام'!$E$4)</f>
        <v>8</v>
      </c>
      <c r="C3181" s="37"/>
      <c r="D3181" s="37"/>
      <c r="E3181" s="37"/>
      <c r="F3181" s="39"/>
      <c r="G3181" s="40"/>
      <c r="H3181" s="40"/>
      <c r="I3181" s="41"/>
      <c r="J3181" s="41"/>
      <c r="K3181" s="26" t="str">
        <f>_xlfn.IFNA(VLOOKUP(E3181,الاوردرات!$B$1:$C$600,2,0),"")</f>
        <v/>
      </c>
      <c r="L3181" s="52"/>
      <c r="N3181" s="21" t="str">
        <f t="shared" si="100"/>
        <v/>
      </c>
      <c r="O3181" s="22" t="str">
        <f>_xlfn.IFNA((VLOOKUP(F3181,help!$C$2:$F$12,4,0))*(N3181*24),"")</f>
        <v/>
      </c>
      <c r="AP3181" s="17">
        <f t="shared" si="101"/>
        <v>0</v>
      </c>
    </row>
    <row r="3182" spans="2:42" ht="33" x14ac:dyDescent="0.25">
      <c r="B3182" s="13">
        <f>COUNTIFS($E$3:E3182,'تقرير منتج تام'!$E$4)</f>
        <v>8</v>
      </c>
      <c r="C3182" s="37"/>
      <c r="D3182" s="37"/>
      <c r="E3182" s="37"/>
      <c r="F3182" s="39"/>
      <c r="G3182" s="40"/>
      <c r="H3182" s="40"/>
      <c r="I3182" s="41"/>
      <c r="J3182" s="41"/>
      <c r="K3182" s="26" t="str">
        <f>_xlfn.IFNA(VLOOKUP(E3182,الاوردرات!$B$1:$C$600,2,0),"")</f>
        <v/>
      </c>
      <c r="L3182" s="52"/>
      <c r="N3182" s="21" t="str">
        <f t="shared" si="100"/>
        <v/>
      </c>
      <c r="O3182" s="22" t="str">
        <f>_xlfn.IFNA((VLOOKUP(F3182,help!$C$2:$F$12,4,0))*(N3182*24),"")</f>
        <v/>
      </c>
      <c r="AP3182" s="17">
        <f t="shared" si="101"/>
        <v>0</v>
      </c>
    </row>
    <row r="3183" spans="2:42" ht="33" x14ac:dyDescent="0.25">
      <c r="B3183" s="13">
        <f>COUNTIFS($E$3:E3183,'تقرير منتج تام'!$E$4)</f>
        <v>8</v>
      </c>
      <c r="C3183" s="37"/>
      <c r="D3183" s="37"/>
      <c r="E3183" s="37"/>
      <c r="F3183" s="39"/>
      <c r="G3183" s="40"/>
      <c r="H3183" s="40"/>
      <c r="I3183" s="41"/>
      <c r="J3183" s="41"/>
      <c r="K3183" s="26" t="str">
        <f>_xlfn.IFNA(VLOOKUP(E3183,الاوردرات!$B$1:$C$600,2,0),"")</f>
        <v/>
      </c>
      <c r="L3183" s="52"/>
      <c r="N3183" s="21" t="str">
        <f t="shared" si="100"/>
        <v/>
      </c>
      <c r="O3183" s="22" t="str">
        <f>_xlfn.IFNA((VLOOKUP(F3183,help!$C$2:$F$12,4,0))*(N3183*24),"")</f>
        <v/>
      </c>
      <c r="AP3183" s="17">
        <f t="shared" si="101"/>
        <v>0</v>
      </c>
    </row>
    <row r="3184" spans="2:42" ht="33" x14ac:dyDescent="0.25">
      <c r="B3184" s="13">
        <f>COUNTIFS($E$3:E3184,'تقرير منتج تام'!$E$4)</f>
        <v>8</v>
      </c>
      <c r="C3184" s="37"/>
      <c r="D3184" s="37"/>
      <c r="E3184" s="37"/>
      <c r="F3184" s="39"/>
      <c r="G3184" s="40"/>
      <c r="H3184" s="40"/>
      <c r="I3184" s="41"/>
      <c r="J3184" s="41"/>
      <c r="K3184" s="26" t="str">
        <f>_xlfn.IFNA(VLOOKUP(E3184,الاوردرات!$B$1:$C$600,2,0),"")</f>
        <v/>
      </c>
      <c r="L3184" s="52"/>
      <c r="N3184" s="21" t="str">
        <f t="shared" si="100"/>
        <v/>
      </c>
      <c r="O3184" s="22" t="str">
        <f>_xlfn.IFNA((VLOOKUP(F3184,help!$C$2:$F$12,4,0))*(N3184*24),"")</f>
        <v/>
      </c>
      <c r="AP3184" s="17">
        <f t="shared" si="101"/>
        <v>0</v>
      </c>
    </row>
    <row r="3185" spans="2:42" ht="33" x14ac:dyDescent="0.25">
      <c r="B3185" s="13">
        <f>COUNTIFS($E$3:E3185,'تقرير منتج تام'!$E$4)</f>
        <v>8</v>
      </c>
      <c r="C3185" s="37"/>
      <c r="D3185" s="37"/>
      <c r="E3185" s="37"/>
      <c r="F3185" s="39"/>
      <c r="G3185" s="40"/>
      <c r="H3185" s="40"/>
      <c r="I3185" s="41"/>
      <c r="J3185" s="41"/>
      <c r="K3185" s="26" t="str">
        <f>_xlfn.IFNA(VLOOKUP(E3185,الاوردرات!$B$1:$C$600,2,0),"")</f>
        <v/>
      </c>
      <c r="L3185" s="52"/>
      <c r="N3185" s="21" t="str">
        <f t="shared" si="100"/>
        <v/>
      </c>
      <c r="O3185" s="22" t="str">
        <f>_xlfn.IFNA((VLOOKUP(F3185,help!$C$2:$F$12,4,0))*(N3185*24),"")</f>
        <v/>
      </c>
      <c r="AP3185" s="17">
        <f t="shared" si="101"/>
        <v>0</v>
      </c>
    </row>
    <row r="3186" spans="2:42" ht="33" x14ac:dyDescent="0.25">
      <c r="B3186" s="13">
        <f>COUNTIFS($E$3:E3186,'تقرير منتج تام'!$E$4)</f>
        <v>8</v>
      </c>
      <c r="C3186" s="37"/>
      <c r="D3186" s="37"/>
      <c r="E3186" s="37"/>
      <c r="F3186" s="39"/>
      <c r="G3186" s="40"/>
      <c r="H3186" s="40"/>
      <c r="I3186" s="41"/>
      <c r="J3186" s="41"/>
      <c r="K3186" s="26" t="str">
        <f>_xlfn.IFNA(VLOOKUP(E3186,الاوردرات!$B$1:$C$600,2,0),"")</f>
        <v/>
      </c>
      <c r="L3186" s="52"/>
      <c r="N3186" s="21" t="str">
        <f t="shared" si="100"/>
        <v/>
      </c>
      <c r="O3186" s="22" t="str">
        <f>_xlfn.IFNA((VLOOKUP(F3186,help!$C$2:$F$12,4,0))*(N3186*24),"")</f>
        <v/>
      </c>
      <c r="AP3186" s="17">
        <f t="shared" si="101"/>
        <v>0</v>
      </c>
    </row>
    <row r="3187" spans="2:42" ht="33" x14ac:dyDescent="0.25">
      <c r="B3187" s="13">
        <f>COUNTIFS($E$3:E3187,'تقرير منتج تام'!$E$4)</f>
        <v>8</v>
      </c>
      <c r="C3187" s="37"/>
      <c r="D3187" s="37"/>
      <c r="E3187" s="37"/>
      <c r="F3187" s="39"/>
      <c r="G3187" s="40"/>
      <c r="H3187" s="40"/>
      <c r="I3187" s="41"/>
      <c r="J3187" s="41"/>
      <c r="K3187" s="26" t="str">
        <f>_xlfn.IFNA(VLOOKUP(E3187,الاوردرات!$B$1:$C$600,2,0),"")</f>
        <v/>
      </c>
      <c r="L3187" s="52"/>
      <c r="N3187" s="21" t="str">
        <f t="shared" si="100"/>
        <v/>
      </c>
      <c r="O3187" s="22" t="str">
        <f>_xlfn.IFNA((VLOOKUP(F3187,help!$C$2:$F$12,4,0))*(N3187*24),"")</f>
        <v/>
      </c>
      <c r="AP3187" s="17">
        <f t="shared" si="101"/>
        <v>0</v>
      </c>
    </row>
    <row r="3188" spans="2:42" ht="33" x14ac:dyDescent="0.25">
      <c r="B3188" s="13">
        <f>COUNTIFS($E$3:E3188,'تقرير منتج تام'!$E$4)</f>
        <v>8</v>
      </c>
      <c r="C3188" s="37"/>
      <c r="D3188" s="37"/>
      <c r="E3188" s="37"/>
      <c r="F3188" s="39"/>
      <c r="G3188" s="40"/>
      <c r="H3188" s="40"/>
      <c r="I3188" s="41"/>
      <c r="J3188" s="41"/>
      <c r="K3188" s="26" t="str">
        <f>_xlfn.IFNA(VLOOKUP(E3188,الاوردرات!$B$1:$C$600,2,0),"")</f>
        <v/>
      </c>
      <c r="L3188" s="52"/>
      <c r="N3188" s="21" t="str">
        <f t="shared" si="100"/>
        <v/>
      </c>
      <c r="O3188" s="22" t="str">
        <f>_xlfn.IFNA((VLOOKUP(F3188,help!$C$2:$F$12,4,0))*(N3188*24),"")</f>
        <v/>
      </c>
      <c r="AP3188" s="17">
        <f t="shared" si="101"/>
        <v>0</v>
      </c>
    </row>
    <row r="3189" spans="2:42" ht="33" x14ac:dyDescent="0.25">
      <c r="B3189" s="13">
        <f>COUNTIFS($E$3:E3189,'تقرير منتج تام'!$E$4)</f>
        <v>8</v>
      </c>
      <c r="C3189" s="37"/>
      <c r="D3189" s="37"/>
      <c r="E3189" s="37"/>
      <c r="F3189" s="39"/>
      <c r="G3189" s="40"/>
      <c r="H3189" s="40"/>
      <c r="I3189" s="41"/>
      <c r="J3189" s="41"/>
      <c r="K3189" s="26" t="str">
        <f>_xlfn.IFNA(VLOOKUP(E3189,الاوردرات!$B$1:$C$600,2,0),"")</f>
        <v/>
      </c>
      <c r="L3189" s="52"/>
      <c r="N3189" s="21" t="str">
        <f t="shared" si="100"/>
        <v/>
      </c>
      <c r="O3189" s="22" t="str">
        <f>_xlfn.IFNA((VLOOKUP(F3189,help!$C$2:$F$12,4,0))*(N3189*24),"")</f>
        <v/>
      </c>
      <c r="AP3189" s="17">
        <f t="shared" si="101"/>
        <v>0</v>
      </c>
    </row>
    <row r="3190" spans="2:42" ht="33" x14ac:dyDescent="0.25">
      <c r="B3190" s="13">
        <f>COUNTIFS($E$3:E3190,'تقرير منتج تام'!$E$4)</f>
        <v>8</v>
      </c>
      <c r="C3190" s="37"/>
      <c r="D3190" s="37"/>
      <c r="E3190" s="37"/>
      <c r="F3190" s="39"/>
      <c r="G3190" s="40"/>
      <c r="H3190" s="40"/>
      <c r="I3190" s="41"/>
      <c r="J3190" s="41"/>
      <c r="K3190" s="26" t="str">
        <f>_xlfn.IFNA(VLOOKUP(E3190,الاوردرات!$B$1:$C$600,2,0),"")</f>
        <v/>
      </c>
      <c r="L3190" s="52"/>
      <c r="N3190" s="21" t="str">
        <f t="shared" si="100"/>
        <v/>
      </c>
      <c r="O3190" s="22" t="str">
        <f>_xlfn.IFNA((VLOOKUP(F3190,help!$C$2:$F$12,4,0))*(N3190*24),"")</f>
        <v/>
      </c>
      <c r="AP3190" s="17">
        <f t="shared" si="101"/>
        <v>0</v>
      </c>
    </row>
    <row r="3191" spans="2:42" ht="33" x14ac:dyDescent="0.25">
      <c r="B3191" s="13">
        <f>COUNTIFS($E$3:E3191,'تقرير منتج تام'!$E$4)</f>
        <v>8</v>
      </c>
      <c r="C3191" s="37"/>
      <c r="D3191" s="37"/>
      <c r="E3191" s="37"/>
      <c r="F3191" s="39"/>
      <c r="G3191" s="40"/>
      <c r="H3191" s="40"/>
      <c r="I3191" s="41"/>
      <c r="J3191" s="41"/>
      <c r="K3191" s="26" t="str">
        <f>_xlfn.IFNA(VLOOKUP(E3191,الاوردرات!$B$1:$C$600,2,0),"")</f>
        <v/>
      </c>
      <c r="L3191" s="52"/>
      <c r="N3191" s="21" t="str">
        <f t="shared" ref="N3191:N3254" si="102">IF(I3191&lt;&gt;"",J3191-I3191,"")</f>
        <v/>
      </c>
      <c r="O3191" s="22" t="str">
        <f>_xlfn.IFNA((VLOOKUP(F3191,help!$C$2:$F$12,4,0))*(N3191*24),"")</f>
        <v/>
      </c>
      <c r="AP3191" s="17">
        <f t="shared" si="101"/>
        <v>0</v>
      </c>
    </row>
    <row r="3192" spans="2:42" ht="33" x14ac:dyDescent="0.25">
      <c r="B3192" s="13">
        <f>COUNTIFS($E$3:E3192,'تقرير منتج تام'!$E$4)</f>
        <v>8</v>
      </c>
      <c r="C3192" s="37"/>
      <c r="D3192" s="37"/>
      <c r="E3192" s="37"/>
      <c r="F3192" s="39"/>
      <c r="G3192" s="40"/>
      <c r="H3192" s="40"/>
      <c r="I3192" s="41"/>
      <c r="J3192" s="41"/>
      <c r="K3192" s="26" t="str">
        <f>_xlfn.IFNA(VLOOKUP(E3192,الاوردرات!$B$1:$C$600,2,0),"")</f>
        <v/>
      </c>
      <c r="L3192" s="52"/>
      <c r="N3192" s="21" t="str">
        <f t="shared" si="102"/>
        <v/>
      </c>
      <c r="O3192" s="22" t="str">
        <f>_xlfn.IFNA((VLOOKUP(F3192,help!$C$2:$F$12,4,0))*(N3192*24),"")</f>
        <v/>
      </c>
      <c r="AP3192" s="17">
        <f t="shared" si="101"/>
        <v>0</v>
      </c>
    </row>
    <row r="3193" spans="2:42" ht="33" x14ac:dyDescent="0.25">
      <c r="B3193" s="13">
        <f>COUNTIFS($E$3:E3193,'تقرير منتج تام'!$E$4)</f>
        <v>8</v>
      </c>
      <c r="C3193" s="37"/>
      <c r="D3193" s="37"/>
      <c r="E3193" s="37"/>
      <c r="F3193" s="39"/>
      <c r="G3193" s="40"/>
      <c r="H3193" s="40"/>
      <c r="I3193" s="41"/>
      <c r="J3193" s="41"/>
      <c r="K3193" s="26" t="str">
        <f>_xlfn.IFNA(VLOOKUP(E3193,الاوردرات!$B$1:$C$600,2,0),"")</f>
        <v/>
      </c>
      <c r="L3193" s="52"/>
      <c r="N3193" s="21" t="str">
        <f t="shared" si="102"/>
        <v/>
      </c>
      <c r="O3193" s="22" t="str">
        <f>_xlfn.IFNA((VLOOKUP(F3193,help!$C$2:$F$12,4,0))*(N3193*24),"")</f>
        <v/>
      </c>
      <c r="AP3193" s="17">
        <f t="shared" si="101"/>
        <v>0</v>
      </c>
    </row>
    <row r="3194" spans="2:42" ht="33" x14ac:dyDescent="0.25">
      <c r="B3194" s="13">
        <f>COUNTIFS($E$3:E3194,'تقرير منتج تام'!$E$4)</f>
        <v>8</v>
      </c>
      <c r="C3194" s="37"/>
      <c r="D3194" s="37"/>
      <c r="E3194" s="37"/>
      <c r="F3194" s="39"/>
      <c r="G3194" s="40"/>
      <c r="H3194" s="40"/>
      <c r="I3194" s="41"/>
      <c r="J3194" s="41"/>
      <c r="K3194" s="26" t="str">
        <f>_xlfn.IFNA(VLOOKUP(E3194,الاوردرات!$B$1:$C$600,2,0),"")</f>
        <v/>
      </c>
      <c r="L3194" s="52"/>
      <c r="N3194" s="21" t="str">
        <f t="shared" si="102"/>
        <v/>
      </c>
      <c r="O3194" s="22" t="str">
        <f>_xlfn.IFNA((VLOOKUP(F3194,help!$C$2:$F$12,4,0))*(N3194*24),"")</f>
        <v/>
      </c>
      <c r="AP3194" s="17">
        <f t="shared" si="101"/>
        <v>0</v>
      </c>
    </row>
    <row r="3195" spans="2:42" ht="33" x14ac:dyDescent="0.25">
      <c r="B3195" s="13">
        <f>COUNTIFS($E$3:E3195,'تقرير منتج تام'!$E$4)</f>
        <v>8</v>
      </c>
      <c r="C3195" s="37"/>
      <c r="D3195" s="37"/>
      <c r="E3195" s="37"/>
      <c r="F3195" s="39"/>
      <c r="G3195" s="40"/>
      <c r="H3195" s="40"/>
      <c r="I3195" s="41"/>
      <c r="J3195" s="41"/>
      <c r="K3195" s="26" t="str">
        <f>_xlfn.IFNA(VLOOKUP(E3195,الاوردرات!$B$1:$C$600,2,0),"")</f>
        <v/>
      </c>
      <c r="L3195" s="52"/>
      <c r="N3195" s="21" t="str">
        <f t="shared" si="102"/>
        <v/>
      </c>
      <c r="O3195" s="22" t="str">
        <f>_xlfn.IFNA((VLOOKUP(F3195,help!$C$2:$F$12,4,0))*(N3195*24),"")</f>
        <v/>
      </c>
      <c r="AP3195" s="17">
        <f t="shared" si="101"/>
        <v>0</v>
      </c>
    </row>
    <row r="3196" spans="2:42" ht="33" x14ac:dyDescent="0.25">
      <c r="B3196" s="13">
        <f>COUNTIFS($E$3:E3196,'تقرير منتج تام'!$E$4)</f>
        <v>8</v>
      </c>
      <c r="C3196" s="37"/>
      <c r="D3196" s="37"/>
      <c r="E3196" s="37"/>
      <c r="F3196" s="39"/>
      <c r="G3196" s="40"/>
      <c r="H3196" s="40"/>
      <c r="I3196" s="41"/>
      <c r="J3196" s="41"/>
      <c r="K3196" s="26" t="str">
        <f>_xlfn.IFNA(VLOOKUP(E3196,الاوردرات!$B$1:$C$600,2,0),"")</f>
        <v/>
      </c>
      <c r="L3196" s="52"/>
      <c r="N3196" s="21" t="str">
        <f t="shared" si="102"/>
        <v/>
      </c>
      <c r="O3196" s="22" t="str">
        <f>_xlfn.IFNA((VLOOKUP(F3196,help!$C$2:$F$12,4,0))*(N3196*24),"")</f>
        <v/>
      </c>
      <c r="AP3196" s="17">
        <f t="shared" si="101"/>
        <v>0</v>
      </c>
    </row>
    <row r="3197" spans="2:42" ht="33" x14ac:dyDescent="0.25">
      <c r="B3197" s="13">
        <f>COUNTIFS($E$3:E3197,'تقرير منتج تام'!$E$4)</f>
        <v>8</v>
      </c>
      <c r="C3197" s="37"/>
      <c r="D3197" s="37"/>
      <c r="E3197" s="37"/>
      <c r="F3197" s="39"/>
      <c r="G3197" s="40"/>
      <c r="H3197" s="40"/>
      <c r="I3197" s="41"/>
      <c r="J3197" s="41"/>
      <c r="K3197" s="26" t="str">
        <f>_xlfn.IFNA(VLOOKUP(E3197,الاوردرات!$B$1:$C$600,2,0),"")</f>
        <v/>
      </c>
      <c r="L3197" s="52"/>
      <c r="N3197" s="21" t="str">
        <f t="shared" si="102"/>
        <v/>
      </c>
      <c r="O3197" s="22" t="str">
        <f>_xlfn.IFNA((VLOOKUP(F3197,help!$C$2:$F$12,4,0))*(N3197*24),"")</f>
        <v/>
      </c>
      <c r="AP3197" s="17">
        <f t="shared" si="101"/>
        <v>0</v>
      </c>
    </row>
    <row r="3198" spans="2:42" ht="33" x14ac:dyDescent="0.25">
      <c r="B3198" s="13">
        <f>COUNTIFS($E$3:E3198,'تقرير منتج تام'!$E$4)</f>
        <v>8</v>
      </c>
      <c r="C3198" s="37"/>
      <c r="D3198" s="37"/>
      <c r="E3198" s="37"/>
      <c r="F3198" s="39"/>
      <c r="G3198" s="40"/>
      <c r="H3198" s="40"/>
      <c r="I3198" s="41"/>
      <c r="J3198" s="41"/>
      <c r="K3198" s="26" t="str">
        <f>_xlfn.IFNA(VLOOKUP(E3198,الاوردرات!$B$1:$C$600,2,0),"")</f>
        <v/>
      </c>
      <c r="L3198" s="52"/>
      <c r="N3198" s="21" t="str">
        <f t="shared" si="102"/>
        <v/>
      </c>
      <c r="O3198" s="22" t="str">
        <f>_xlfn.IFNA((VLOOKUP(F3198,help!$C$2:$F$12,4,0))*(N3198*24),"")</f>
        <v/>
      </c>
      <c r="AP3198" s="17">
        <f t="shared" si="101"/>
        <v>0</v>
      </c>
    </row>
    <row r="3199" spans="2:42" ht="33" x14ac:dyDescent="0.25">
      <c r="B3199" s="13">
        <f>COUNTIFS($E$3:E3199,'تقرير منتج تام'!$E$4)</f>
        <v>8</v>
      </c>
      <c r="C3199" s="37"/>
      <c r="D3199" s="37"/>
      <c r="E3199" s="37"/>
      <c r="F3199" s="39"/>
      <c r="G3199" s="40"/>
      <c r="H3199" s="40"/>
      <c r="I3199" s="41"/>
      <c r="J3199" s="41"/>
      <c r="K3199" s="26" t="str">
        <f>_xlfn.IFNA(VLOOKUP(E3199,الاوردرات!$B$1:$C$600,2,0),"")</f>
        <v/>
      </c>
      <c r="L3199" s="52"/>
      <c r="N3199" s="21" t="str">
        <f t="shared" si="102"/>
        <v/>
      </c>
      <c r="O3199" s="22" t="str">
        <f>_xlfn.IFNA((VLOOKUP(F3199,help!$C$2:$F$12,4,0))*(N3199*24),"")</f>
        <v/>
      </c>
      <c r="AP3199" s="17">
        <f t="shared" si="101"/>
        <v>0</v>
      </c>
    </row>
    <row r="3200" spans="2:42" ht="33" x14ac:dyDescent="0.25">
      <c r="B3200" s="13">
        <f>COUNTIFS($E$3:E3200,'تقرير منتج تام'!$E$4)</f>
        <v>8</v>
      </c>
      <c r="C3200" s="37"/>
      <c r="D3200" s="37"/>
      <c r="E3200" s="37"/>
      <c r="F3200" s="39"/>
      <c r="G3200" s="40"/>
      <c r="H3200" s="40"/>
      <c r="I3200" s="41"/>
      <c r="J3200" s="41"/>
      <c r="K3200" s="26" t="str">
        <f>_xlfn.IFNA(VLOOKUP(E3200,الاوردرات!$B$1:$C$600,2,0),"")</f>
        <v/>
      </c>
      <c r="L3200" s="52"/>
      <c r="N3200" s="21" t="str">
        <f t="shared" si="102"/>
        <v/>
      </c>
      <c r="O3200" s="22" t="str">
        <f>_xlfn.IFNA((VLOOKUP(F3200,help!$C$2:$F$12,4,0))*(N3200*24),"")</f>
        <v/>
      </c>
      <c r="AP3200" s="17">
        <f t="shared" si="101"/>
        <v>0</v>
      </c>
    </row>
    <row r="3201" spans="2:42" ht="33" x14ac:dyDescent="0.25">
      <c r="B3201" s="13">
        <f>COUNTIFS($E$3:E3201,'تقرير منتج تام'!$E$4)</f>
        <v>8</v>
      </c>
      <c r="C3201" s="37"/>
      <c r="D3201" s="37"/>
      <c r="E3201" s="37"/>
      <c r="F3201" s="39"/>
      <c r="G3201" s="40"/>
      <c r="H3201" s="40"/>
      <c r="I3201" s="41"/>
      <c r="J3201" s="41"/>
      <c r="K3201" s="26" t="str">
        <f>_xlfn.IFNA(VLOOKUP(E3201,الاوردرات!$B$1:$C$600,2,0),"")</f>
        <v/>
      </c>
      <c r="L3201" s="52"/>
      <c r="N3201" s="21" t="str">
        <f t="shared" si="102"/>
        <v/>
      </c>
      <c r="O3201" s="22" t="str">
        <f>_xlfn.IFNA((VLOOKUP(F3201,help!$C$2:$F$12,4,0))*(N3201*24),"")</f>
        <v/>
      </c>
      <c r="AP3201" s="17">
        <f t="shared" si="101"/>
        <v>0</v>
      </c>
    </row>
    <row r="3202" spans="2:42" ht="33" x14ac:dyDescent="0.25">
      <c r="B3202" s="13">
        <f>COUNTIFS($E$3:E3202,'تقرير منتج تام'!$E$4)</f>
        <v>8</v>
      </c>
      <c r="C3202" s="37"/>
      <c r="D3202" s="37"/>
      <c r="E3202" s="37"/>
      <c r="F3202" s="39"/>
      <c r="G3202" s="40"/>
      <c r="H3202" s="40"/>
      <c r="I3202" s="41"/>
      <c r="J3202" s="41"/>
      <c r="K3202" s="26" t="str">
        <f>_xlfn.IFNA(VLOOKUP(E3202,الاوردرات!$B$1:$C$600,2,0),"")</f>
        <v/>
      </c>
      <c r="L3202" s="52"/>
      <c r="N3202" s="21" t="str">
        <f t="shared" si="102"/>
        <v/>
      </c>
      <c r="O3202" s="22" t="str">
        <f>_xlfn.IFNA((VLOOKUP(F3202,help!$C$2:$F$12,4,0))*(N3202*24),"")</f>
        <v/>
      </c>
      <c r="AP3202" s="17">
        <f t="shared" si="101"/>
        <v>0</v>
      </c>
    </row>
    <row r="3203" spans="2:42" ht="33" x14ac:dyDescent="0.25">
      <c r="B3203" s="13">
        <f>COUNTIFS($E$3:E3203,'تقرير منتج تام'!$E$4)</f>
        <v>8</v>
      </c>
      <c r="C3203" s="37"/>
      <c r="D3203" s="37"/>
      <c r="E3203" s="37"/>
      <c r="F3203" s="39"/>
      <c r="G3203" s="40"/>
      <c r="H3203" s="40"/>
      <c r="I3203" s="41"/>
      <c r="J3203" s="41"/>
      <c r="K3203" s="26" t="str">
        <f>_xlfn.IFNA(VLOOKUP(E3203,الاوردرات!$B$1:$C$600,2,0),"")</f>
        <v/>
      </c>
      <c r="L3203" s="52"/>
      <c r="N3203" s="21" t="str">
        <f t="shared" si="102"/>
        <v/>
      </c>
      <c r="O3203" s="22" t="str">
        <f>_xlfn.IFNA((VLOOKUP(F3203,help!$C$2:$F$12,4,0))*(N3203*24),"")</f>
        <v/>
      </c>
      <c r="AP3203" s="17">
        <f t="shared" si="101"/>
        <v>0</v>
      </c>
    </row>
    <row r="3204" spans="2:42" ht="33" x14ac:dyDescent="0.25">
      <c r="B3204" s="13">
        <f>COUNTIFS($E$3:E3204,'تقرير منتج تام'!$E$4)</f>
        <v>8</v>
      </c>
      <c r="C3204" s="37"/>
      <c r="D3204" s="37"/>
      <c r="E3204" s="37"/>
      <c r="F3204" s="39"/>
      <c r="G3204" s="40"/>
      <c r="H3204" s="40"/>
      <c r="I3204" s="41"/>
      <c r="J3204" s="41"/>
      <c r="K3204" s="26" t="str">
        <f>_xlfn.IFNA(VLOOKUP(E3204,الاوردرات!$B$1:$C$600,2,0),"")</f>
        <v/>
      </c>
      <c r="L3204" s="52"/>
      <c r="N3204" s="21" t="str">
        <f t="shared" si="102"/>
        <v/>
      </c>
      <c r="O3204" s="22" t="str">
        <f>_xlfn.IFNA((VLOOKUP(F3204,help!$C$2:$F$12,4,0))*(N3204*24),"")</f>
        <v/>
      </c>
      <c r="AP3204" s="17">
        <f t="shared" si="101"/>
        <v>0</v>
      </c>
    </row>
    <row r="3205" spans="2:42" ht="33" x14ac:dyDescent="0.25">
      <c r="B3205" s="13">
        <f>COUNTIFS($E$3:E3205,'تقرير منتج تام'!$E$4)</f>
        <v>8</v>
      </c>
      <c r="C3205" s="37"/>
      <c r="D3205" s="37"/>
      <c r="E3205" s="37"/>
      <c r="F3205" s="39"/>
      <c r="G3205" s="40"/>
      <c r="H3205" s="40"/>
      <c r="I3205" s="41"/>
      <c r="J3205" s="41"/>
      <c r="K3205" s="26" t="str">
        <f>_xlfn.IFNA(VLOOKUP(E3205,الاوردرات!$B$1:$C$600,2,0),"")</f>
        <v/>
      </c>
      <c r="L3205" s="52"/>
      <c r="N3205" s="21" t="str">
        <f t="shared" si="102"/>
        <v/>
      </c>
      <c r="O3205" s="22" t="str">
        <f>_xlfn.IFNA((VLOOKUP(F3205,help!$C$2:$F$12,4,0))*(N3205*24),"")</f>
        <v/>
      </c>
      <c r="AP3205" s="17">
        <f t="shared" si="101"/>
        <v>0</v>
      </c>
    </row>
    <row r="3206" spans="2:42" ht="33" x14ac:dyDescent="0.25">
      <c r="B3206" s="13">
        <f>COUNTIFS($E$3:E3206,'تقرير منتج تام'!$E$4)</f>
        <v>8</v>
      </c>
      <c r="C3206" s="37"/>
      <c r="D3206" s="37"/>
      <c r="E3206" s="37"/>
      <c r="F3206" s="39"/>
      <c r="G3206" s="40"/>
      <c r="H3206" s="40"/>
      <c r="I3206" s="41"/>
      <c r="J3206" s="41"/>
      <c r="K3206" s="26" t="str">
        <f>_xlfn.IFNA(VLOOKUP(E3206,الاوردرات!$B$1:$C$600,2,0),"")</f>
        <v/>
      </c>
      <c r="L3206" s="52"/>
      <c r="N3206" s="21" t="str">
        <f t="shared" si="102"/>
        <v/>
      </c>
      <c r="O3206" s="22" t="str">
        <f>_xlfn.IFNA((VLOOKUP(F3206,help!$C$2:$F$12,4,0))*(N3206*24),"")</f>
        <v/>
      </c>
      <c r="AP3206" s="17">
        <f t="shared" si="101"/>
        <v>0</v>
      </c>
    </row>
    <row r="3207" spans="2:42" ht="33" x14ac:dyDescent="0.25">
      <c r="B3207" s="13">
        <f>COUNTIFS($E$3:E3207,'تقرير منتج تام'!$E$4)</f>
        <v>8</v>
      </c>
      <c r="C3207" s="37"/>
      <c r="D3207" s="37"/>
      <c r="E3207" s="37"/>
      <c r="F3207" s="39"/>
      <c r="G3207" s="40"/>
      <c r="H3207" s="40"/>
      <c r="I3207" s="41"/>
      <c r="J3207" s="41"/>
      <c r="K3207" s="26" t="str">
        <f>_xlfn.IFNA(VLOOKUP(E3207,الاوردرات!$B$1:$C$600,2,0),"")</f>
        <v/>
      </c>
      <c r="L3207" s="52"/>
      <c r="N3207" s="21" t="str">
        <f t="shared" si="102"/>
        <v/>
      </c>
      <c r="O3207" s="22" t="str">
        <f>_xlfn.IFNA((VLOOKUP(F3207,help!$C$2:$F$12,4,0))*(N3207*24),"")</f>
        <v/>
      </c>
      <c r="AP3207" s="17">
        <f t="shared" si="101"/>
        <v>0</v>
      </c>
    </row>
    <row r="3208" spans="2:42" ht="33" x14ac:dyDescent="0.25">
      <c r="B3208" s="13">
        <f>COUNTIFS($E$3:E3208,'تقرير منتج تام'!$E$4)</f>
        <v>8</v>
      </c>
      <c r="C3208" s="37"/>
      <c r="D3208" s="37"/>
      <c r="E3208" s="37"/>
      <c r="F3208" s="39"/>
      <c r="G3208" s="40"/>
      <c r="H3208" s="40"/>
      <c r="I3208" s="41"/>
      <c r="J3208" s="41"/>
      <c r="K3208" s="26" t="str">
        <f>_xlfn.IFNA(VLOOKUP(E3208,الاوردرات!$B$1:$C$600,2,0),"")</f>
        <v/>
      </c>
      <c r="L3208" s="52"/>
      <c r="N3208" s="21" t="str">
        <f t="shared" si="102"/>
        <v/>
      </c>
      <c r="O3208" s="22" t="str">
        <f>_xlfn.IFNA((VLOOKUP(F3208,help!$C$2:$F$12,4,0))*(N3208*24),"")</f>
        <v/>
      </c>
      <c r="AP3208" s="17">
        <f t="shared" si="101"/>
        <v>0</v>
      </c>
    </row>
    <row r="3209" spans="2:42" ht="33" x14ac:dyDescent="0.25">
      <c r="B3209" s="13">
        <f>COUNTIFS($E$3:E3209,'تقرير منتج تام'!$E$4)</f>
        <v>8</v>
      </c>
      <c r="C3209" s="37"/>
      <c r="D3209" s="37"/>
      <c r="E3209" s="37"/>
      <c r="F3209" s="39"/>
      <c r="G3209" s="40"/>
      <c r="H3209" s="40"/>
      <c r="I3209" s="41"/>
      <c r="J3209" s="41"/>
      <c r="K3209" s="26" t="str">
        <f>_xlfn.IFNA(VLOOKUP(E3209,الاوردرات!$B$1:$C$600,2,0),"")</f>
        <v/>
      </c>
      <c r="L3209" s="52"/>
      <c r="N3209" s="21" t="str">
        <f t="shared" si="102"/>
        <v/>
      </c>
      <c r="O3209" s="22" t="str">
        <f>_xlfn.IFNA((VLOOKUP(F3209,help!$C$2:$F$12,4,0))*(N3209*24),"")</f>
        <v/>
      </c>
      <c r="AP3209" s="17">
        <f t="shared" si="101"/>
        <v>0</v>
      </c>
    </row>
    <row r="3210" spans="2:42" ht="33" x14ac:dyDescent="0.25">
      <c r="B3210" s="13">
        <f>COUNTIFS($E$3:E3210,'تقرير منتج تام'!$E$4)</f>
        <v>8</v>
      </c>
      <c r="C3210" s="37"/>
      <c r="D3210" s="37"/>
      <c r="E3210" s="37"/>
      <c r="F3210" s="39"/>
      <c r="G3210" s="40"/>
      <c r="H3210" s="40"/>
      <c r="I3210" s="41"/>
      <c r="J3210" s="41"/>
      <c r="K3210" s="26" t="str">
        <f>_xlfn.IFNA(VLOOKUP(E3210,الاوردرات!$B$1:$C$600,2,0),"")</f>
        <v/>
      </c>
      <c r="L3210" s="52"/>
      <c r="N3210" s="21" t="str">
        <f t="shared" si="102"/>
        <v/>
      </c>
      <c r="O3210" s="22" t="str">
        <f>_xlfn.IFNA((VLOOKUP(F3210,help!$C$2:$F$12,4,0))*(N3210*24),"")</f>
        <v/>
      </c>
      <c r="AP3210" s="17">
        <f t="shared" ref="AP3210:AP3273" si="103">D3210</f>
        <v>0</v>
      </c>
    </row>
    <row r="3211" spans="2:42" ht="33" x14ac:dyDescent="0.25">
      <c r="B3211" s="13">
        <f>COUNTIFS($E$3:E3211,'تقرير منتج تام'!$E$4)</f>
        <v>8</v>
      </c>
      <c r="C3211" s="37"/>
      <c r="D3211" s="37"/>
      <c r="E3211" s="37"/>
      <c r="F3211" s="39"/>
      <c r="G3211" s="40"/>
      <c r="H3211" s="40"/>
      <c r="I3211" s="41"/>
      <c r="J3211" s="41"/>
      <c r="K3211" s="26" t="str">
        <f>_xlfn.IFNA(VLOOKUP(E3211,الاوردرات!$B$1:$C$600,2,0),"")</f>
        <v/>
      </c>
      <c r="L3211" s="52"/>
      <c r="N3211" s="21" t="str">
        <f t="shared" si="102"/>
        <v/>
      </c>
      <c r="O3211" s="22" t="str">
        <f>_xlfn.IFNA((VLOOKUP(F3211,help!$C$2:$F$12,4,0))*(N3211*24),"")</f>
        <v/>
      </c>
      <c r="AP3211" s="17">
        <f t="shared" si="103"/>
        <v>0</v>
      </c>
    </row>
    <row r="3212" spans="2:42" ht="33" x14ac:dyDescent="0.25">
      <c r="B3212" s="13">
        <f>COUNTIFS($E$3:E3212,'تقرير منتج تام'!$E$4)</f>
        <v>8</v>
      </c>
      <c r="C3212" s="37"/>
      <c r="D3212" s="37"/>
      <c r="E3212" s="37"/>
      <c r="F3212" s="39"/>
      <c r="G3212" s="40"/>
      <c r="H3212" s="40"/>
      <c r="I3212" s="41"/>
      <c r="J3212" s="41"/>
      <c r="K3212" s="26" t="str">
        <f>_xlfn.IFNA(VLOOKUP(E3212,الاوردرات!$B$1:$C$600,2,0),"")</f>
        <v/>
      </c>
      <c r="L3212" s="52"/>
      <c r="N3212" s="21" t="str">
        <f t="shared" si="102"/>
        <v/>
      </c>
      <c r="O3212" s="22" t="str">
        <f>_xlfn.IFNA((VLOOKUP(F3212,help!$C$2:$F$12,4,0))*(N3212*24),"")</f>
        <v/>
      </c>
      <c r="AP3212" s="17">
        <f t="shared" si="103"/>
        <v>0</v>
      </c>
    </row>
    <row r="3213" spans="2:42" ht="33" x14ac:dyDescent="0.25">
      <c r="B3213" s="13">
        <f>COUNTIFS($E$3:E3213,'تقرير منتج تام'!$E$4)</f>
        <v>8</v>
      </c>
      <c r="C3213" s="37"/>
      <c r="D3213" s="37"/>
      <c r="E3213" s="37"/>
      <c r="F3213" s="39"/>
      <c r="G3213" s="40"/>
      <c r="H3213" s="40"/>
      <c r="I3213" s="41"/>
      <c r="J3213" s="41"/>
      <c r="K3213" s="26" t="str">
        <f>_xlfn.IFNA(VLOOKUP(E3213,الاوردرات!$B$1:$C$600,2,0),"")</f>
        <v/>
      </c>
      <c r="L3213" s="52"/>
      <c r="N3213" s="21" t="str">
        <f t="shared" si="102"/>
        <v/>
      </c>
      <c r="O3213" s="22" t="str">
        <f>_xlfn.IFNA((VLOOKUP(F3213,help!$C$2:$F$12,4,0))*(N3213*24),"")</f>
        <v/>
      </c>
      <c r="AP3213" s="17">
        <f t="shared" si="103"/>
        <v>0</v>
      </c>
    </row>
    <row r="3214" spans="2:42" ht="33" x14ac:dyDescent="0.25">
      <c r="B3214" s="13">
        <f>COUNTIFS($E$3:E3214,'تقرير منتج تام'!$E$4)</f>
        <v>8</v>
      </c>
      <c r="C3214" s="37"/>
      <c r="D3214" s="37"/>
      <c r="E3214" s="37"/>
      <c r="F3214" s="39"/>
      <c r="G3214" s="40"/>
      <c r="H3214" s="40"/>
      <c r="I3214" s="41"/>
      <c r="J3214" s="41"/>
      <c r="K3214" s="26" t="str">
        <f>_xlfn.IFNA(VLOOKUP(E3214,الاوردرات!$B$1:$C$600,2,0),"")</f>
        <v/>
      </c>
      <c r="L3214" s="52"/>
      <c r="N3214" s="21" t="str">
        <f t="shared" si="102"/>
        <v/>
      </c>
      <c r="O3214" s="22" t="str">
        <f>_xlfn.IFNA((VLOOKUP(F3214,help!$C$2:$F$12,4,0))*(N3214*24),"")</f>
        <v/>
      </c>
      <c r="AP3214" s="17">
        <f t="shared" si="103"/>
        <v>0</v>
      </c>
    </row>
    <row r="3215" spans="2:42" ht="33" x14ac:dyDescent="0.25">
      <c r="B3215" s="13">
        <f>COUNTIFS($E$3:E3215,'تقرير منتج تام'!$E$4)</f>
        <v>8</v>
      </c>
      <c r="C3215" s="37"/>
      <c r="D3215" s="37"/>
      <c r="E3215" s="37"/>
      <c r="F3215" s="39"/>
      <c r="G3215" s="40"/>
      <c r="H3215" s="40"/>
      <c r="I3215" s="41"/>
      <c r="J3215" s="41"/>
      <c r="K3215" s="26" t="str">
        <f>_xlfn.IFNA(VLOOKUP(E3215,الاوردرات!$B$1:$C$600,2,0),"")</f>
        <v/>
      </c>
      <c r="L3215" s="52"/>
      <c r="N3215" s="21" t="str">
        <f t="shared" si="102"/>
        <v/>
      </c>
      <c r="O3215" s="22" t="str">
        <f>_xlfn.IFNA((VLOOKUP(F3215,help!$C$2:$F$12,4,0))*(N3215*24),"")</f>
        <v/>
      </c>
      <c r="AP3215" s="17">
        <f t="shared" si="103"/>
        <v>0</v>
      </c>
    </row>
    <row r="3216" spans="2:42" ht="33" x14ac:dyDescent="0.25">
      <c r="B3216" s="13">
        <f>COUNTIFS($E$3:E3216,'تقرير منتج تام'!$E$4)</f>
        <v>8</v>
      </c>
      <c r="C3216" s="37"/>
      <c r="D3216" s="37"/>
      <c r="E3216" s="37"/>
      <c r="F3216" s="39"/>
      <c r="G3216" s="40"/>
      <c r="H3216" s="40"/>
      <c r="I3216" s="41"/>
      <c r="J3216" s="41"/>
      <c r="K3216" s="26" t="str">
        <f>_xlfn.IFNA(VLOOKUP(E3216,الاوردرات!$B$1:$C$600,2,0),"")</f>
        <v/>
      </c>
      <c r="L3216" s="52"/>
      <c r="N3216" s="21" t="str">
        <f t="shared" si="102"/>
        <v/>
      </c>
      <c r="O3216" s="22" t="str">
        <f>_xlfn.IFNA((VLOOKUP(F3216,help!$C$2:$F$12,4,0))*(N3216*24),"")</f>
        <v/>
      </c>
      <c r="AP3216" s="17">
        <f t="shared" si="103"/>
        <v>0</v>
      </c>
    </row>
    <row r="3217" spans="2:42" ht="33" x14ac:dyDescent="0.25">
      <c r="B3217" s="13">
        <f>COUNTIFS($E$3:E3217,'تقرير منتج تام'!$E$4)</f>
        <v>8</v>
      </c>
      <c r="C3217" s="37"/>
      <c r="D3217" s="37"/>
      <c r="E3217" s="37"/>
      <c r="F3217" s="39"/>
      <c r="G3217" s="40"/>
      <c r="H3217" s="40"/>
      <c r="I3217" s="41"/>
      <c r="J3217" s="41"/>
      <c r="K3217" s="26" t="str">
        <f>_xlfn.IFNA(VLOOKUP(E3217,الاوردرات!$B$1:$C$600,2,0),"")</f>
        <v/>
      </c>
      <c r="L3217" s="52"/>
      <c r="N3217" s="21" t="str">
        <f t="shared" si="102"/>
        <v/>
      </c>
      <c r="O3217" s="22" t="str">
        <f>_xlfn.IFNA((VLOOKUP(F3217,help!$C$2:$F$12,4,0))*(N3217*24),"")</f>
        <v/>
      </c>
      <c r="AP3217" s="17">
        <f t="shared" si="103"/>
        <v>0</v>
      </c>
    </row>
    <row r="3218" spans="2:42" ht="33" x14ac:dyDescent="0.25">
      <c r="B3218" s="13">
        <f>COUNTIFS($E$3:E3218,'تقرير منتج تام'!$E$4)</f>
        <v>8</v>
      </c>
      <c r="C3218" s="37"/>
      <c r="D3218" s="37"/>
      <c r="E3218" s="37"/>
      <c r="F3218" s="39"/>
      <c r="G3218" s="40"/>
      <c r="H3218" s="40"/>
      <c r="I3218" s="41"/>
      <c r="J3218" s="41"/>
      <c r="K3218" s="26" t="str">
        <f>_xlfn.IFNA(VLOOKUP(E3218,الاوردرات!$B$1:$C$600,2,0),"")</f>
        <v/>
      </c>
      <c r="L3218" s="52"/>
      <c r="N3218" s="21" t="str">
        <f t="shared" si="102"/>
        <v/>
      </c>
      <c r="O3218" s="22" t="str">
        <f>_xlfn.IFNA((VLOOKUP(F3218,help!$C$2:$F$12,4,0))*(N3218*24),"")</f>
        <v/>
      </c>
      <c r="AP3218" s="17">
        <f t="shared" si="103"/>
        <v>0</v>
      </c>
    </row>
    <row r="3219" spans="2:42" ht="33" x14ac:dyDescent="0.25">
      <c r="B3219" s="13">
        <f>COUNTIFS($E$3:E3219,'تقرير منتج تام'!$E$4)</f>
        <v>8</v>
      </c>
      <c r="C3219" s="37"/>
      <c r="D3219" s="37"/>
      <c r="E3219" s="37"/>
      <c r="F3219" s="39"/>
      <c r="G3219" s="40"/>
      <c r="H3219" s="40"/>
      <c r="I3219" s="41"/>
      <c r="J3219" s="41"/>
      <c r="K3219" s="26" t="str">
        <f>_xlfn.IFNA(VLOOKUP(E3219,الاوردرات!$B$1:$C$600,2,0),"")</f>
        <v/>
      </c>
      <c r="L3219" s="52"/>
      <c r="N3219" s="21" t="str">
        <f t="shared" si="102"/>
        <v/>
      </c>
      <c r="O3219" s="22" t="str">
        <f>_xlfn.IFNA((VLOOKUP(F3219,help!$C$2:$F$12,4,0))*(N3219*24),"")</f>
        <v/>
      </c>
      <c r="AP3219" s="17">
        <f t="shared" si="103"/>
        <v>0</v>
      </c>
    </row>
    <row r="3220" spans="2:42" ht="33" x14ac:dyDescent="0.25">
      <c r="B3220" s="13">
        <f>COUNTIFS($E$3:E3220,'تقرير منتج تام'!$E$4)</f>
        <v>8</v>
      </c>
      <c r="C3220" s="37"/>
      <c r="D3220" s="37"/>
      <c r="E3220" s="37"/>
      <c r="F3220" s="39"/>
      <c r="G3220" s="40"/>
      <c r="H3220" s="40"/>
      <c r="I3220" s="41"/>
      <c r="J3220" s="41"/>
      <c r="K3220" s="26" t="str">
        <f>_xlfn.IFNA(VLOOKUP(E3220,الاوردرات!$B$1:$C$600,2,0),"")</f>
        <v/>
      </c>
      <c r="L3220" s="52"/>
      <c r="N3220" s="21" t="str">
        <f t="shared" si="102"/>
        <v/>
      </c>
      <c r="O3220" s="22" t="str">
        <f>_xlfn.IFNA((VLOOKUP(F3220,help!$C$2:$F$12,4,0))*(N3220*24),"")</f>
        <v/>
      </c>
      <c r="AP3220" s="17">
        <f t="shared" si="103"/>
        <v>0</v>
      </c>
    </row>
    <row r="3221" spans="2:42" ht="33" x14ac:dyDescent="0.25">
      <c r="B3221" s="13">
        <f>COUNTIFS($E$3:E3221,'تقرير منتج تام'!$E$4)</f>
        <v>8</v>
      </c>
      <c r="C3221" s="37"/>
      <c r="D3221" s="37"/>
      <c r="E3221" s="37"/>
      <c r="F3221" s="39"/>
      <c r="G3221" s="40"/>
      <c r="H3221" s="40"/>
      <c r="I3221" s="41"/>
      <c r="J3221" s="41"/>
      <c r="K3221" s="26" t="str">
        <f>_xlfn.IFNA(VLOOKUP(E3221,الاوردرات!$B$1:$C$600,2,0),"")</f>
        <v/>
      </c>
      <c r="L3221" s="52"/>
      <c r="N3221" s="21" t="str">
        <f t="shared" si="102"/>
        <v/>
      </c>
      <c r="O3221" s="22" t="str">
        <f>_xlfn.IFNA((VLOOKUP(F3221,help!$C$2:$F$12,4,0))*(N3221*24),"")</f>
        <v/>
      </c>
      <c r="AP3221" s="17">
        <f t="shared" si="103"/>
        <v>0</v>
      </c>
    </row>
    <row r="3222" spans="2:42" ht="33" x14ac:dyDescent="0.25">
      <c r="B3222" s="13">
        <f>COUNTIFS($E$3:E3222,'تقرير منتج تام'!$E$4)</f>
        <v>8</v>
      </c>
      <c r="C3222" s="37"/>
      <c r="D3222" s="37"/>
      <c r="E3222" s="37"/>
      <c r="F3222" s="39"/>
      <c r="G3222" s="40"/>
      <c r="H3222" s="40"/>
      <c r="I3222" s="41"/>
      <c r="J3222" s="41"/>
      <c r="K3222" s="26" t="str">
        <f>_xlfn.IFNA(VLOOKUP(E3222,الاوردرات!$B$1:$C$600,2,0),"")</f>
        <v/>
      </c>
      <c r="L3222" s="52"/>
      <c r="N3222" s="21" t="str">
        <f t="shared" si="102"/>
        <v/>
      </c>
      <c r="O3222" s="22" t="str">
        <f>_xlfn.IFNA((VLOOKUP(F3222,help!$C$2:$F$12,4,0))*(N3222*24),"")</f>
        <v/>
      </c>
      <c r="AP3222" s="17">
        <f t="shared" si="103"/>
        <v>0</v>
      </c>
    </row>
    <row r="3223" spans="2:42" ht="33" x14ac:dyDescent="0.25">
      <c r="B3223" s="13">
        <f>COUNTIFS($E$3:E3223,'تقرير منتج تام'!$E$4)</f>
        <v>8</v>
      </c>
      <c r="C3223" s="37"/>
      <c r="D3223" s="37"/>
      <c r="E3223" s="37"/>
      <c r="F3223" s="39"/>
      <c r="G3223" s="40"/>
      <c r="H3223" s="40"/>
      <c r="I3223" s="41"/>
      <c r="J3223" s="41"/>
      <c r="K3223" s="26" t="str">
        <f>_xlfn.IFNA(VLOOKUP(E3223,الاوردرات!$B$1:$C$600,2,0),"")</f>
        <v/>
      </c>
      <c r="L3223" s="52"/>
      <c r="N3223" s="21" t="str">
        <f t="shared" si="102"/>
        <v/>
      </c>
      <c r="O3223" s="22" t="str">
        <f>_xlfn.IFNA((VLOOKUP(F3223,help!$C$2:$F$12,4,0))*(N3223*24),"")</f>
        <v/>
      </c>
      <c r="AP3223" s="17">
        <f t="shared" si="103"/>
        <v>0</v>
      </c>
    </row>
    <row r="3224" spans="2:42" ht="33" x14ac:dyDescent="0.25">
      <c r="B3224" s="13">
        <f>COUNTIFS($E$3:E3224,'تقرير منتج تام'!$E$4)</f>
        <v>8</v>
      </c>
      <c r="C3224" s="37"/>
      <c r="D3224" s="37"/>
      <c r="E3224" s="37"/>
      <c r="F3224" s="39"/>
      <c r="G3224" s="40"/>
      <c r="H3224" s="40"/>
      <c r="I3224" s="41"/>
      <c r="J3224" s="41"/>
      <c r="K3224" s="26" t="str">
        <f>_xlfn.IFNA(VLOOKUP(E3224,الاوردرات!$B$1:$C$600,2,0),"")</f>
        <v/>
      </c>
      <c r="L3224" s="52"/>
      <c r="N3224" s="21" t="str">
        <f t="shared" si="102"/>
        <v/>
      </c>
      <c r="O3224" s="22" t="str">
        <f>_xlfn.IFNA((VLOOKUP(F3224,help!$C$2:$F$12,4,0))*(N3224*24),"")</f>
        <v/>
      </c>
      <c r="AP3224" s="17">
        <f t="shared" si="103"/>
        <v>0</v>
      </c>
    </row>
    <row r="3225" spans="2:42" ht="33" x14ac:dyDescent="0.25">
      <c r="B3225" s="13">
        <f>COUNTIFS($E$3:E3225,'تقرير منتج تام'!$E$4)</f>
        <v>8</v>
      </c>
      <c r="C3225" s="37"/>
      <c r="D3225" s="37"/>
      <c r="E3225" s="37"/>
      <c r="F3225" s="39"/>
      <c r="G3225" s="40"/>
      <c r="H3225" s="40"/>
      <c r="I3225" s="41"/>
      <c r="J3225" s="41"/>
      <c r="K3225" s="26" t="str">
        <f>_xlfn.IFNA(VLOOKUP(E3225,الاوردرات!$B$1:$C$600,2,0),"")</f>
        <v/>
      </c>
      <c r="L3225" s="52"/>
      <c r="N3225" s="21" t="str">
        <f t="shared" si="102"/>
        <v/>
      </c>
      <c r="O3225" s="22" t="str">
        <f>_xlfn.IFNA((VLOOKUP(F3225,help!$C$2:$F$12,4,0))*(N3225*24),"")</f>
        <v/>
      </c>
      <c r="AP3225" s="17">
        <f t="shared" si="103"/>
        <v>0</v>
      </c>
    </row>
    <row r="3226" spans="2:42" ht="33" x14ac:dyDescent="0.25">
      <c r="B3226" s="13">
        <f>COUNTIFS($E$3:E3226,'تقرير منتج تام'!$E$4)</f>
        <v>8</v>
      </c>
      <c r="C3226" s="37"/>
      <c r="D3226" s="37"/>
      <c r="E3226" s="37"/>
      <c r="F3226" s="39"/>
      <c r="G3226" s="40"/>
      <c r="H3226" s="40"/>
      <c r="I3226" s="41"/>
      <c r="J3226" s="41"/>
      <c r="K3226" s="26" t="str">
        <f>_xlfn.IFNA(VLOOKUP(E3226,الاوردرات!$B$1:$C$600,2,0),"")</f>
        <v/>
      </c>
      <c r="L3226" s="52"/>
      <c r="N3226" s="21" t="str">
        <f t="shared" si="102"/>
        <v/>
      </c>
      <c r="O3226" s="22" t="str">
        <f>_xlfn.IFNA((VLOOKUP(F3226,help!$C$2:$F$12,4,0))*(N3226*24),"")</f>
        <v/>
      </c>
      <c r="AP3226" s="17">
        <f t="shared" si="103"/>
        <v>0</v>
      </c>
    </row>
    <row r="3227" spans="2:42" ht="33" x14ac:dyDescent="0.25">
      <c r="B3227" s="13">
        <f>COUNTIFS($E$3:E3227,'تقرير منتج تام'!$E$4)</f>
        <v>8</v>
      </c>
      <c r="C3227" s="37"/>
      <c r="D3227" s="37"/>
      <c r="E3227" s="37"/>
      <c r="F3227" s="39"/>
      <c r="G3227" s="40"/>
      <c r="H3227" s="40"/>
      <c r="I3227" s="41"/>
      <c r="J3227" s="41"/>
      <c r="K3227" s="26" t="str">
        <f>_xlfn.IFNA(VLOOKUP(E3227,الاوردرات!$B$1:$C$600,2,0),"")</f>
        <v/>
      </c>
      <c r="L3227" s="52"/>
      <c r="N3227" s="21" t="str">
        <f t="shared" si="102"/>
        <v/>
      </c>
      <c r="O3227" s="22" t="str">
        <f>_xlfn.IFNA((VLOOKUP(F3227,help!$C$2:$F$12,4,0))*(N3227*24),"")</f>
        <v/>
      </c>
      <c r="AP3227" s="17">
        <f t="shared" si="103"/>
        <v>0</v>
      </c>
    </row>
    <row r="3228" spans="2:42" ht="33" x14ac:dyDescent="0.25">
      <c r="B3228" s="13">
        <f>COUNTIFS($E$3:E3228,'تقرير منتج تام'!$E$4)</f>
        <v>8</v>
      </c>
      <c r="C3228" s="37"/>
      <c r="D3228" s="37"/>
      <c r="E3228" s="37"/>
      <c r="F3228" s="39"/>
      <c r="G3228" s="40"/>
      <c r="H3228" s="40"/>
      <c r="I3228" s="41"/>
      <c r="J3228" s="41"/>
      <c r="K3228" s="26" t="str">
        <f>_xlfn.IFNA(VLOOKUP(E3228,الاوردرات!$B$1:$C$600,2,0),"")</f>
        <v/>
      </c>
      <c r="L3228" s="52"/>
      <c r="N3228" s="21" t="str">
        <f t="shared" si="102"/>
        <v/>
      </c>
      <c r="O3228" s="22" t="str">
        <f>_xlfn.IFNA((VLOOKUP(F3228,help!$C$2:$F$12,4,0))*(N3228*24),"")</f>
        <v/>
      </c>
      <c r="AP3228" s="17">
        <f t="shared" si="103"/>
        <v>0</v>
      </c>
    </row>
    <row r="3229" spans="2:42" ht="33" x14ac:dyDescent="0.25">
      <c r="B3229" s="13">
        <f>COUNTIFS($E$3:E3229,'تقرير منتج تام'!$E$4)</f>
        <v>8</v>
      </c>
      <c r="C3229" s="37"/>
      <c r="D3229" s="37"/>
      <c r="E3229" s="37"/>
      <c r="F3229" s="39"/>
      <c r="G3229" s="40"/>
      <c r="H3229" s="40"/>
      <c r="I3229" s="41"/>
      <c r="J3229" s="41"/>
      <c r="K3229" s="26" t="str">
        <f>_xlfn.IFNA(VLOOKUP(E3229,الاوردرات!$B$1:$C$600,2,0),"")</f>
        <v/>
      </c>
      <c r="L3229" s="52"/>
      <c r="N3229" s="21" t="str">
        <f t="shared" si="102"/>
        <v/>
      </c>
      <c r="O3229" s="22" t="str">
        <f>_xlfn.IFNA((VLOOKUP(F3229,help!$C$2:$F$12,4,0))*(N3229*24),"")</f>
        <v/>
      </c>
      <c r="AP3229" s="17">
        <f t="shared" si="103"/>
        <v>0</v>
      </c>
    </row>
    <row r="3230" spans="2:42" ht="33" x14ac:dyDescent="0.25">
      <c r="B3230" s="13">
        <f>COUNTIFS($E$3:E3230,'تقرير منتج تام'!$E$4)</f>
        <v>8</v>
      </c>
      <c r="C3230" s="37"/>
      <c r="D3230" s="37"/>
      <c r="E3230" s="37"/>
      <c r="F3230" s="39"/>
      <c r="G3230" s="40"/>
      <c r="H3230" s="40"/>
      <c r="I3230" s="41"/>
      <c r="J3230" s="41"/>
      <c r="K3230" s="26" t="str">
        <f>_xlfn.IFNA(VLOOKUP(E3230,الاوردرات!$B$1:$C$600,2,0),"")</f>
        <v/>
      </c>
      <c r="L3230" s="52"/>
      <c r="N3230" s="21" t="str">
        <f t="shared" si="102"/>
        <v/>
      </c>
      <c r="O3230" s="22" t="str">
        <f>_xlfn.IFNA((VLOOKUP(F3230,help!$C$2:$F$12,4,0))*(N3230*24),"")</f>
        <v/>
      </c>
      <c r="AP3230" s="17">
        <f t="shared" si="103"/>
        <v>0</v>
      </c>
    </row>
    <row r="3231" spans="2:42" ht="33" x14ac:dyDescent="0.25">
      <c r="B3231" s="13">
        <f>COUNTIFS($E$3:E3231,'تقرير منتج تام'!$E$4)</f>
        <v>8</v>
      </c>
      <c r="C3231" s="37"/>
      <c r="D3231" s="37"/>
      <c r="E3231" s="37"/>
      <c r="F3231" s="39"/>
      <c r="G3231" s="40"/>
      <c r="H3231" s="40"/>
      <c r="I3231" s="41"/>
      <c r="J3231" s="41"/>
      <c r="K3231" s="26" t="str">
        <f>_xlfn.IFNA(VLOOKUP(E3231,الاوردرات!$B$1:$C$600,2,0),"")</f>
        <v/>
      </c>
      <c r="L3231" s="52"/>
      <c r="N3231" s="21" t="str">
        <f t="shared" si="102"/>
        <v/>
      </c>
      <c r="O3231" s="22" t="str">
        <f>_xlfn.IFNA((VLOOKUP(F3231,help!$C$2:$F$12,4,0))*(N3231*24),"")</f>
        <v/>
      </c>
      <c r="AP3231" s="17">
        <f t="shared" si="103"/>
        <v>0</v>
      </c>
    </row>
    <row r="3232" spans="2:42" ht="33" x14ac:dyDescent="0.25">
      <c r="B3232" s="13">
        <f>COUNTIFS($E$3:E3232,'تقرير منتج تام'!$E$4)</f>
        <v>8</v>
      </c>
      <c r="C3232" s="37"/>
      <c r="D3232" s="37"/>
      <c r="E3232" s="37"/>
      <c r="F3232" s="39"/>
      <c r="G3232" s="40"/>
      <c r="H3232" s="40"/>
      <c r="I3232" s="41"/>
      <c r="J3232" s="41"/>
      <c r="K3232" s="26" t="str">
        <f>_xlfn.IFNA(VLOOKUP(E3232,الاوردرات!$B$1:$C$600,2,0),"")</f>
        <v/>
      </c>
      <c r="L3232" s="52"/>
      <c r="N3232" s="21" t="str">
        <f t="shared" si="102"/>
        <v/>
      </c>
      <c r="O3232" s="22" t="str">
        <f>_xlfn.IFNA((VLOOKUP(F3232,help!$C$2:$F$12,4,0))*(N3232*24),"")</f>
        <v/>
      </c>
      <c r="AP3232" s="17">
        <f t="shared" si="103"/>
        <v>0</v>
      </c>
    </row>
    <row r="3233" spans="2:42" ht="33" x14ac:dyDescent="0.25">
      <c r="B3233" s="13">
        <f>COUNTIFS($E$3:E3233,'تقرير منتج تام'!$E$4)</f>
        <v>8</v>
      </c>
      <c r="C3233" s="37"/>
      <c r="D3233" s="37"/>
      <c r="E3233" s="37"/>
      <c r="F3233" s="39"/>
      <c r="G3233" s="40"/>
      <c r="H3233" s="40"/>
      <c r="I3233" s="41"/>
      <c r="J3233" s="41"/>
      <c r="K3233" s="26" t="str">
        <f>_xlfn.IFNA(VLOOKUP(E3233,الاوردرات!$B$1:$C$600,2,0),"")</f>
        <v/>
      </c>
      <c r="L3233" s="52"/>
      <c r="N3233" s="21" t="str">
        <f t="shared" si="102"/>
        <v/>
      </c>
      <c r="O3233" s="22" t="str">
        <f>_xlfn.IFNA((VLOOKUP(F3233,help!$C$2:$F$12,4,0))*(N3233*24),"")</f>
        <v/>
      </c>
      <c r="AP3233" s="17">
        <f t="shared" si="103"/>
        <v>0</v>
      </c>
    </row>
    <row r="3234" spans="2:42" ht="33" x14ac:dyDescent="0.25">
      <c r="B3234" s="13">
        <f>COUNTIFS($E$3:E3234,'تقرير منتج تام'!$E$4)</f>
        <v>8</v>
      </c>
      <c r="C3234" s="37"/>
      <c r="D3234" s="37"/>
      <c r="E3234" s="37"/>
      <c r="F3234" s="39"/>
      <c r="G3234" s="40"/>
      <c r="H3234" s="40"/>
      <c r="I3234" s="41"/>
      <c r="J3234" s="41"/>
      <c r="K3234" s="26" t="str">
        <f>_xlfn.IFNA(VLOOKUP(E3234,الاوردرات!$B$1:$C$600,2,0),"")</f>
        <v/>
      </c>
      <c r="L3234" s="52"/>
      <c r="N3234" s="21" t="str">
        <f t="shared" si="102"/>
        <v/>
      </c>
      <c r="O3234" s="22" t="str">
        <f>_xlfn.IFNA((VLOOKUP(F3234,help!$C$2:$F$12,4,0))*(N3234*24),"")</f>
        <v/>
      </c>
      <c r="AP3234" s="17">
        <f t="shared" si="103"/>
        <v>0</v>
      </c>
    </row>
    <row r="3235" spans="2:42" ht="33" x14ac:dyDescent="0.25">
      <c r="B3235" s="13">
        <f>COUNTIFS($E$3:E3235,'تقرير منتج تام'!$E$4)</f>
        <v>8</v>
      </c>
      <c r="C3235" s="37"/>
      <c r="D3235" s="37"/>
      <c r="E3235" s="37"/>
      <c r="F3235" s="39"/>
      <c r="G3235" s="40"/>
      <c r="H3235" s="40"/>
      <c r="I3235" s="41"/>
      <c r="J3235" s="41"/>
      <c r="K3235" s="26" t="str">
        <f>_xlfn.IFNA(VLOOKUP(E3235,الاوردرات!$B$1:$C$600,2,0),"")</f>
        <v/>
      </c>
      <c r="L3235" s="52"/>
      <c r="N3235" s="21" t="str">
        <f t="shared" si="102"/>
        <v/>
      </c>
      <c r="O3235" s="22" t="str">
        <f>_xlfn.IFNA((VLOOKUP(F3235,help!$C$2:$F$12,4,0))*(N3235*24),"")</f>
        <v/>
      </c>
      <c r="AP3235" s="17">
        <f t="shared" si="103"/>
        <v>0</v>
      </c>
    </row>
    <row r="3236" spans="2:42" ht="33" x14ac:dyDescent="0.25">
      <c r="B3236" s="13">
        <f>COUNTIFS($E$3:E3236,'تقرير منتج تام'!$E$4)</f>
        <v>8</v>
      </c>
      <c r="C3236" s="37"/>
      <c r="D3236" s="37"/>
      <c r="E3236" s="37"/>
      <c r="F3236" s="39"/>
      <c r="G3236" s="40"/>
      <c r="H3236" s="40"/>
      <c r="I3236" s="41"/>
      <c r="J3236" s="41"/>
      <c r="K3236" s="26" t="str">
        <f>_xlfn.IFNA(VLOOKUP(E3236,الاوردرات!$B$1:$C$600,2,0),"")</f>
        <v/>
      </c>
      <c r="L3236" s="52"/>
      <c r="N3236" s="21" t="str">
        <f t="shared" si="102"/>
        <v/>
      </c>
      <c r="O3236" s="22" t="str">
        <f>_xlfn.IFNA((VLOOKUP(F3236,help!$C$2:$F$12,4,0))*(N3236*24),"")</f>
        <v/>
      </c>
      <c r="AP3236" s="17">
        <f t="shared" si="103"/>
        <v>0</v>
      </c>
    </row>
    <row r="3237" spans="2:42" ht="33" x14ac:dyDescent="0.25">
      <c r="B3237" s="13">
        <f>COUNTIFS($E$3:E3237,'تقرير منتج تام'!$E$4)</f>
        <v>8</v>
      </c>
      <c r="C3237" s="37"/>
      <c r="D3237" s="37"/>
      <c r="E3237" s="37"/>
      <c r="F3237" s="39"/>
      <c r="G3237" s="40"/>
      <c r="H3237" s="40"/>
      <c r="I3237" s="41"/>
      <c r="J3237" s="41"/>
      <c r="K3237" s="26" t="str">
        <f>_xlfn.IFNA(VLOOKUP(E3237,الاوردرات!$B$1:$C$600,2,0),"")</f>
        <v/>
      </c>
      <c r="L3237" s="52"/>
      <c r="N3237" s="21" t="str">
        <f t="shared" si="102"/>
        <v/>
      </c>
      <c r="O3237" s="22" t="str">
        <f>_xlfn.IFNA((VLOOKUP(F3237,help!$C$2:$F$12,4,0))*(N3237*24),"")</f>
        <v/>
      </c>
      <c r="AP3237" s="17">
        <f t="shared" si="103"/>
        <v>0</v>
      </c>
    </row>
    <row r="3238" spans="2:42" ht="33" x14ac:dyDescent="0.25">
      <c r="B3238" s="13">
        <f>COUNTIFS($E$3:E3238,'تقرير منتج تام'!$E$4)</f>
        <v>8</v>
      </c>
      <c r="C3238" s="37"/>
      <c r="D3238" s="37"/>
      <c r="E3238" s="37"/>
      <c r="F3238" s="39"/>
      <c r="G3238" s="40"/>
      <c r="H3238" s="40"/>
      <c r="I3238" s="41"/>
      <c r="J3238" s="41"/>
      <c r="K3238" s="26" t="str">
        <f>_xlfn.IFNA(VLOOKUP(E3238,الاوردرات!$B$1:$C$600,2,0),"")</f>
        <v/>
      </c>
      <c r="L3238" s="52"/>
      <c r="N3238" s="21" t="str">
        <f t="shared" si="102"/>
        <v/>
      </c>
      <c r="O3238" s="22" t="str">
        <f>_xlfn.IFNA((VLOOKUP(F3238,help!$C$2:$F$12,4,0))*(N3238*24),"")</f>
        <v/>
      </c>
      <c r="AP3238" s="17">
        <f t="shared" si="103"/>
        <v>0</v>
      </c>
    </row>
    <row r="3239" spans="2:42" ht="33" x14ac:dyDescent="0.25">
      <c r="B3239" s="13">
        <f>COUNTIFS($E$3:E3239,'تقرير منتج تام'!$E$4)</f>
        <v>8</v>
      </c>
      <c r="C3239" s="37"/>
      <c r="D3239" s="37"/>
      <c r="E3239" s="37"/>
      <c r="F3239" s="39"/>
      <c r="G3239" s="40"/>
      <c r="H3239" s="40"/>
      <c r="I3239" s="41"/>
      <c r="J3239" s="41"/>
      <c r="K3239" s="26" t="str">
        <f>_xlfn.IFNA(VLOOKUP(E3239,الاوردرات!$B$1:$C$600,2,0),"")</f>
        <v/>
      </c>
      <c r="L3239" s="52"/>
      <c r="N3239" s="21" t="str">
        <f t="shared" si="102"/>
        <v/>
      </c>
      <c r="O3239" s="22" t="str">
        <f>_xlfn.IFNA((VLOOKUP(F3239,help!$C$2:$F$12,4,0))*(N3239*24),"")</f>
        <v/>
      </c>
      <c r="AP3239" s="17">
        <f t="shared" si="103"/>
        <v>0</v>
      </c>
    </row>
    <row r="3240" spans="2:42" ht="33" x14ac:dyDescent="0.25">
      <c r="B3240" s="13">
        <f>COUNTIFS($E$3:E3240,'تقرير منتج تام'!$E$4)</f>
        <v>8</v>
      </c>
      <c r="C3240" s="37"/>
      <c r="D3240" s="37"/>
      <c r="E3240" s="37"/>
      <c r="F3240" s="39"/>
      <c r="G3240" s="40"/>
      <c r="H3240" s="40"/>
      <c r="I3240" s="41"/>
      <c r="J3240" s="41"/>
      <c r="K3240" s="26" t="str">
        <f>_xlfn.IFNA(VLOOKUP(E3240,الاوردرات!$B$1:$C$600,2,0),"")</f>
        <v/>
      </c>
      <c r="L3240" s="52"/>
      <c r="N3240" s="21" t="str">
        <f t="shared" si="102"/>
        <v/>
      </c>
      <c r="O3240" s="22" t="str">
        <f>_xlfn.IFNA((VLOOKUP(F3240,help!$C$2:$F$12,4,0))*(N3240*24),"")</f>
        <v/>
      </c>
      <c r="AP3240" s="17">
        <f t="shared" si="103"/>
        <v>0</v>
      </c>
    </row>
    <row r="3241" spans="2:42" ht="33" x14ac:dyDescent="0.25">
      <c r="B3241" s="13">
        <f>COUNTIFS($E$3:E3241,'تقرير منتج تام'!$E$4)</f>
        <v>8</v>
      </c>
      <c r="C3241" s="37"/>
      <c r="D3241" s="37"/>
      <c r="E3241" s="37"/>
      <c r="F3241" s="39"/>
      <c r="G3241" s="40"/>
      <c r="H3241" s="40"/>
      <c r="I3241" s="41"/>
      <c r="J3241" s="41"/>
      <c r="K3241" s="26" t="str">
        <f>_xlfn.IFNA(VLOOKUP(E3241,الاوردرات!$B$1:$C$600,2,0),"")</f>
        <v/>
      </c>
      <c r="L3241" s="52"/>
      <c r="N3241" s="21" t="str">
        <f t="shared" si="102"/>
        <v/>
      </c>
      <c r="O3241" s="22" t="str">
        <f>_xlfn.IFNA((VLOOKUP(F3241,help!$C$2:$F$12,4,0))*(N3241*24),"")</f>
        <v/>
      </c>
      <c r="AP3241" s="17">
        <f t="shared" si="103"/>
        <v>0</v>
      </c>
    </row>
    <row r="3242" spans="2:42" ht="33" x14ac:dyDescent="0.25">
      <c r="B3242" s="13">
        <f>COUNTIFS($E$3:E3242,'تقرير منتج تام'!$E$4)</f>
        <v>8</v>
      </c>
      <c r="C3242" s="37"/>
      <c r="D3242" s="37"/>
      <c r="E3242" s="37"/>
      <c r="F3242" s="39"/>
      <c r="G3242" s="40"/>
      <c r="H3242" s="40"/>
      <c r="I3242" s="41"/>
      <c r="J3242" s="41"/>
      <c r="K3242" s="26" t="str">
        <f>_xlfn.IFNA(VLOOKUP(E3242,الاوردرات!$B$1:$C$600,2,0),"")</f>
        <v/>
      </c>
      <c r="L3242" s="52"/>
      <c r="N3242" s="21" t="str">
        <f t="shared" si="102"/>
        <v/>
      </c>
      <c r="O3242" s="22" t="str">
        <f>_xlfn.IFNA((VLOOKUP(F3242,help!$C$2:$F$12,4,0))*(N3242*24),"")</f>
        <v/>
      </c>
      <c r="AP3242" s="17">
        <f t="shared" si="103"/>
        <v>0</v>
      </c>
    </row>
    <row r="3243" spans="2:42" ht="33" x14ac:dyDescent="0.25">
      <c r="B3243" s="13">
        <f>COUNTIFS($E$3:E3243,'تقرير منتج تام'!$E$4)</f>
        <v>8</v>
      </c>
      <c r="C3243" s="37"/>
      <c r="D3243" s="37"/>
      <c r="E3243" s="37"/>
      <c r="F3243" s="39"/>
      <c r="G3243" s="40"/>
      <c r="H3243" s="40"/>
      <c r="I3243" s="41"/>
      <c r="J3243" s="41"/>
      <c r="K3243" s="26" t="str">
        <f>_xlfn.IFNA(VLOOKUP(E3243,الاوردرات!$B$1:$C$600,2,0),"")</f>
        <v/>
      </c>
      <c r="L3243" s="52"/>
      <c r="N3243" s="21" t="str">
        <f t="shared" si="102"/>
        <v/>
      </c>
      <c r="O3243" s="22" t="str">
        <f>_xlfn.IFNA((VLOOKUP(F3243,help!$C$2:$F$12,4,0))*(N3243*24),"")</f>
        <v/>
      </c>
      <c r="AP3243" s="17">
        <f t="shared" si="103"/>
        <v>0</v>
      </c>
    </row>
    <row r="3244" spans="2:42" ht="33" x14ac:dyDescent="0.25">
      <c r="B3244" s="13">
        <f>COUNTIFS($E$3:E3244,'تقرير منتج تام'!$E$4)</f>
        <v>8</v>
      </c>
      <c r="C3244" s="37"/>
      <c r="D3244" s="37"/>
      <c r="E3244" s="37"/>
      <c r="F3244" s="39"/>
      <c r="G3244" s="40"/>
      <c r="H3244" s="40"/>
      <c r="I3244" s="41"/>
      <c r="J3244" s="41"/>
      <c r="K3244" s="26" t="str">
        <f>_xlfn.IFNA(VLOOKUP(E3244,الاوردرات!$B$1:$C$600,2,0),"")</f>
        <v/>
      </c>
      <c r="L3244" s="52"/>
      <c r="N3244" s="21" t="str">
        <f t="shared" si="102"/>
        <v/>
      </c>
      <c r="O3244" s="22" t="str">
        <f>_xlfn.IFNA((VLOOKUP(F3244,help!$C$2:$F$12,4,0))*(N3244*24),"")</f>
        <v/>
      </c>
      <c r="AP3244" s="17">
        <f t="shared" si="103"/>
        <v>0</v>
      </c>
    </row>
    <row r="3245" spans="2:42" ht="33" x14ac:dyDescent="0.25">
      <c r="B3245" s="13">
        <f>COUNTIFS($E$3:E3245,'تقرير منتج تام'!$E$4)</f>
        <v>8</v>
      </c>
      <c r="C3245" s="37"/>
      <c r="D3245" s="37"/>
      <c r="E3245" s="37"/>
      <c r="F3245" s="39"/>
      <c r="G3245" s="40"/>
      <c r="H3245" s="40"/>
      <c r="I3245" s="41"/>
      <c r="J3245" s="41"/>
      <c r="K3245" s="26" t="str">
        <f>_xlfn.IFNA(VLOOKUP(E3245,الاوردرات!$B$1:$C$600,2,0),"")</f>
        <v/>
      </c>
      <c r="L3245" s="52"/>
      <c r="N3245" s="21" t="str">
        <f t="shared" si="102"/>
        <v/>
      </c>
      <c r="O3245" s="22" t="str">
        <f>_xlfn.IFNA((VLOOKUP(F3245,help!$C$2:$F$12,4,0))*(N3245*24),"")</f>
        <v/>
      </c>
      <c r="AP3245" s="17">
        <f t="shared" si="103"/>
        <v>0</v>
      </c>
    </row>
    <row r="3246" spans="2:42" ht="33" x14ac:dyDescent="0.25">
      <c r="B3246" s="13">
        <f>COUNTIFS($E$3:E3246,'تقرير منتج تام'!$E$4)</f>
        <v>8</v>
      </c>
      <c r="C3246" s="37"/>
      <c r="D3246" s="37"/>
      <c r="E3246" s="37"/>
      <c r="F3246" s="39"/>
      <c r="G3246" s="40"/>
      <c r="H3246" s="40"/>
      <c r="I3246" s="41"/>
      <c r="J3246" s="41"/>
      <c r="K3246" s="26" t="str">
        <f>_xlfn.IFNA(VLOOKUP(E3246,الاوردرات!$B$1:$C$600,2,0),"")</f>
        <v/>
      </c>
      <c r="L3246" s="52"/>
      <c r="N3246" s="21" t="str">
        <f t="shared" si="102"/>
        <v/>
      </c>
      <c r="O3246" s="22" t="str">
        <f>_xlfn.IFNA((VLOOKUP(F3246,help!$C$2:$F$12,4,0))*(N3246*24),"")</f>
        <v/>
      </c>
      <c r="AP3246" s="17">
        <f t="shared" si="103"/>
        <v>0</v>
      </c>
    </row>
    <row r="3247" spans="2:42" ht="33" x14ac:dyDescent="0.25">
      <c r="B3247" s="13">
        <f>COUNTIFS($E$3:E3247,'تقرير منتج تام'!$E$4)</f>
        <v>8</v>
      </c>
      <c r="C3247" s="37"/>
      <c r="D3247" s="37"/>
      <c r="E3247" s="37"/>
      <c r="F3247" s="39"/>
      <c r="G3247" s="40"/>
      <c r="H3247" s="40"/>
      <c r="I3247" s="41"/>
      <c r="J3247" s="41"/>
      <c r="K3247" s="26" t="str">
        <f>_xlfn.IFNA(VLOOKUP(E3247,الاوردرات!$B$1:$C$600,2,0),"")</f>
        <v/>
      </c>
      <c r="L3247" s="52"/>
      <c r="N3247" s="21" t="str">
        <f t="shared" si="102"/>
        <v/>
      </c>
      <c r="O3247" s="22" t="str">
        <f>_xlfn.IFNA((VLOOKUP(F3247,help!$C$2:$F$12,4,0))*(N3247*24),"")</f>
        <v/>
      </c>
      <c r="AP3247" s="17">
        <f t="shared" si="103"/>
        <v>0</v>
      </c>
    </row>
    <row r="3248" spans="2:42" ht="33" x14ac:dyDescent="0.25">
      <c r="B3248" s="13">
        <f>COUNTIFS($E$3:E3248,'تقرير منتج تام'!$E$4)</f>
        <v>8</v>
      </c>
      <c r="C3248" s="37"/>
      <c r="D3248" s="37"/>
      <c r="E3248" s="37"/>
      <c r="F3248" s="39"/>
      <c r="G3248" s="40"/>
      <c r="H3248" s="40"/>
      <c r="I3248" s="41"/>
      <c r="J3248" s="41"/>
      <c r="K3248" s="26" t="str">
        <f>_xlfn.IFNA(VLOOKUP(E3248,الاوردرات!$B$1:$C$600,2,0),"")</f>
        <v/>
      </c>
      <c r="L3248" s="52"/>
      <c r="N3248" s="21" t="str">
        <f t="shared" si="102"/>
        <v/>
      </c>
      <c r="O3248" s="22" t="str">
        <f>_xlfn.IFNA((VLOOKUP(F3248,help!$C$2:$F$12,4,0))*(N3248*24),"")</f>
        <v/>
      </c>
      <c r="AP3248" s="17">
        <f t="shared" si="103"/>
        <v>0</v>
      </c>
    </row>
    <row r="3249" spans="2:42" ht="33" x14ac:dyDescent="0.25">
      <c r="B3249" s="13">
        <f>COUNTIFS($E$3:E3249,'تقرير منتج تام'!$E$4)</f>
        <v>8</v>
      </c>
      <c r="C3249" s="37"/>
      <c r="D3249" s="37"/>
      <c r="E3249" s="37"/>
      <c r="F3249" s="39"/>
      <c r="G3249" s="40"/>
      <c r="H3249" s="40"/>
      <c r="I3249" s="41"/>
      <c r="J3249" s="41"/>
      <c r="K3249" s="26" t="str">
        <f>_xlfn.IFNA(VLOOKUP(E3249,الاوردرات!$B$1:$C$600,2,0),"")</f>
        <v/>
      </c>
      <c r="L3249" s="52"/>
      <c r="N3249" s="21" t="str">
        <f t="shared" si="102"/>
        <v/>
      </c>
      <c r="O3249" s="22" t="str">
        <f>_xlfn.IFNA((VLOOKUP(F3249,help!$C$2:$F$12,4,0))*(N3249*24),"")</f>
        <v/>
      </c>
      <c r="AP3249" s="17">
        <f t="shared" si="103"/>
        <v>0</v>
      </c>
    </row>
    <row r="3250" spans="2:42" ht="33" x14ac:dyDescent="0.25">
      <c r="B3250" s="13">
        <f>COUNTIFS($E$3:E3250,'تقرير منتج تام'!$E$4)</f>
        <v>8</v>
      </c>
      <c r="C3250" s="37"/>
      <c r="D3250" s="37"/>
      <c r="E3250" s="37"/>
      <c r="F3250" s="39"/>
      <c r="G3250" s="40"/>
      <c r="H3250" s="40"/>
      <c r="I3250" s="41"/>
      <c r="J3250" s="41"/>
      <c r="K3250" s="26" t="str">
        <f>_xlfn.IFNA(VLOOKUP(E3250,الاوردرات!$B$1:$C$600,2,0),"")</f>
        <v/>
      </c>
      <c r="L3250" s="52"/>
      <c r="N3250" s="21" t="str">
        <f t="shared" si="102"/>
        <v/>
      </c>
      <c r="O3250" s="22" t="str">
        <f>_xlfn.IFNA((VLOOKUP(F3250,help!$C$2:$F$12,4,0))*(N3250*24),"")</f>
        <v/>
      </c>
      <c r="AP3250" s="17">
        <f t="shared" si="103"/>
        <v>0</v>
      </c>
    </row>
    <row r="3251" spans="2:42" ht="33" x14ac:dyDescent="0.25">
      <c r="B3251" s="13">
        <f>COUNTIFS($E$3:E3251,'تقرير منتج تام'!$E$4)</f>
        <v>8</v>
      </c>
      <c r="C3251" s="37"/>
      <c r="D3251" s="37"/>
      <c r="E3251" s="37"/>
      <c r="F3251" s="39"/>
      <c r="G3251" s="40"/>
      <c r="H3251" s="40"/>
      <c r="I3251" s="41"/>
      <c r="J3251" s="41"/>
      <c r="K3251" s="26" t="str">
        <f>_xlfn.IFNA(VLOOKUP(E3251,الاوردرات!$B$1:$C$600,2,0),"")</f>
        <v/>
      </c>
      <c r="L3251" s="52"/>
      <c r="N3251" s="21" t="str">
        <f t="shared" si="102"/>
        <v/>
      </c>
      <c r="O3251" s="22" t="str">
        <f>_xlfn.IFNA((VLOOKUP(F3251,help!$C$2:$F$12,4,0))*(N3251*24),"")</f>
        <v/>
      </c>
      <c r="AP3251" s="17">
        <f t="shared" si="103"/>
        <v>0</v>
      </c>
    </row>
    <row r="3252" spans="2:42" ht="33" x14ac:dyDescent="0.25">
      <c r="B3252" s="13">
        <f>COUNTIFS($E$3:E3252,'تقرير منتج تام'!$E$4)</f>
        <v>8</v>
      </c>
      <c r="C3252" s="37"/>
      <c r="D3252" s="37"/>
      <c r="E3252" s="37"/>
      <c r="F3252" s="39"/>
      <c r="G3252" s="40"/>
      <c r="H3252" s="40"/>
      <c r="I3252" s="41"/>
      <c r="J3252" s="41"/>
      <c r="K3252" s="26" t="str">
        <f>_xlfn.IFNA(VLOOKUP(E3252,الاوردرات!$B$1:$C$600,2,0),"")</f>
        <v/>
      </c>
      <c r="L3252" s="52"/>
      <c r="N3252" s="21" t="str">
        <f t="shared" si="102"/>
        <v/>
      </c>
      <c r="O3252" s="22" t="str">
        <f>_xlfn.IFNA((VLOOKUP(F3252,help!$C$2:$F$12,4,0))*(N3252*24),"")</f>
        <v/>
      </c>
      <c r="AP3252" s="17">
        <f t="shared" si="103"/>
        <v>0</v>
      </c>
    </row>
    <row r="3253" spans="2:42" ht="33" x14ac:dyDescent="0.25">
      <c r="B3253" s="13">
        <f>COUNTIFS($E$3:E3253,'تقرير منتج تام'!$E$4)</f>
        <v>8</v>
      </c>
      <c r="C3253" s="37"/>
      <c r="D3253" s="37"/>
      <c r="E3253" s="37"/>
      <c r="F3253" s="39"/>
      <c r="G3253" s="40"/>
      <c r="H3253" s="40"/>
      <c r="I3253" s="41"/>
      <c r="J3253" s="41"/>
      <c r="K3253" s="26" t="str">
        <f>_xlfn.IFNA(VLOOKUP(E3253,الاوردرات!$B$1:$C$600,2,0),"")</f>
        <v/>
      </c>
      <c r="L3253" s="52"/>
      <c r="N3253" s="21" t="str">
        <f t="shared" si="102"/>
        <v/>
      </c>
      <c r="O3253" s="22" t="str">
        <f>_xlfn.IFNA((VLOOKUP(F3253,help!$C$2:$F$12,4,0))*(N3253*24),"")</f>
        <v/>
      </c>
      <c r="AP3253" s="17">
        <f t="shared" si="103"/>
        <v>0</v>
      </c>
    </row>
    <row r="3254" spans="2:42" ht="33" x14ac:dyDescent="0.25">
      <c r="B3254" s="13">
        <f>COUNTIFS($E$3:E3254,'تقرير منتج تام'!$E$4)</f>
        <v>8</v>
      </c>
      <c r="C3254" s="37"/>
      <c r="D3254" s="37"/>
      <c r="E3254" s="37"/>
      <c r="F3254" s="39"/>
      <c r="G3254" s="40"/>
      <c r="H3254" s="40"/>
      <c r="I3254" s="41"/>
      <c r="J3254" s="41"/>
      <c r="K3254" s="26" t="str">
        <f>_xlfn.IFNA(VLOOKUP(E3254,الاوردرات!$B$1:$C$600,2,0),"")</f>
        <v/>
      </c>
      <c r="L3254" s="52"/>
      <c r="N3254" s="21" t="str">
        <f t="shared" si="102"/>
        <v/>
      </c>
      <c r="O3254" s="22" t="str">
        <f>_xlfn.IFNA((VLOOKUP(F3254,help!$C$2:$F$12,4,0))*(N3254*24),"")</f>
        <v/>
      </c>
      <c r="AP3254" s="17">
        <f t="shared" si="103"/>
        <v>0</v>
      </c>
    </row>
    <row r="3255" spans="2:42" ht="33" x14ac:dyDescent="0.25">
      <c r="B3255" s="13">
        <f>COUNTIFS($E$3:E3255,'تقرير منتج تام'!$E$4)</f>
        <v>8</v>
      </c>
      <c r="C3255" s="37"/>
      <c r="D3255" s="37"/>
      <c r="E3255" s="37"/>
      <c r="F3255" s="39"/>
      <c r="G3255" s="40"/>
      <c r="H3255" s="40"/>
      <c r="I3255" s="41"/>
      <c r="J3255" s="41"/>
      <c r="K3255" s="26" t="str">
        <f>_xlfn.IFNA(VLOOKUP(E3255,الاوردرات!$B$1:$C$600,2,0),"")</f>
        <v/>
      </c>
      <c r="L3255" s="52"/>
      <c r="N3255" s="21" t="str">
        <f t="shared" ref="N3255:N3318" si="104">IF(I3255&lt;&gt;"",J3255-I3255,"")</f>
        <v/>
      </c>
      <c r="O3255" s="22" t="str">
        <f>_xlfn.IFNA((VLOOKUP(F3255,help!$C$2:$F$12,4,0))*(N3255*24),"")</f>
        <v/>
      </c>
      <c r="AP3255" s="17">
        <f t="shared" si="103"/>
        <v>0</v>
      </c>
    </row>
    <row r="3256" spans="2:42" ht="33" x14ac:dyDescent="0.25">
      <c r="B3256" s="13">
        <f>COUNTIFS($E$3:E3256,'تقرير منتج تام'!$E$4)</f>
        <v>8</v>
      </c>
      <c r="C3256" s="37"/>
      <c r="D3256" s="37"/>
      <c r="E3256" s="37"/>
      <c r="F3256" s="39"/>
      <c r="G3256" s="40"/>
      <c r="H3256" s="40"/>
      <c r="I3256" s="41"/>
      <c r="J3256" s="41"/>
      <c r="K3256" s="26" t="str">
        <f>_xlfn.IFNA(VLOOKUP(E3256,الاوردرات!$B$1:$C$600,2,0),"")</f>
        <v/>
      </c>
      <c r="L3256" s="52"/>
      <c r="N3256" s="21" t="str">
        <f t="shared" si="104"/>
        <v/>
      </c>
      <c r="O3256" s="22" t="str">
        <f>_xlfn.IFNA((VLOOKUP(F3256,help!$C$2:$F$12,4,0))*(N3256*24),"")</f>
        <v/>
      </c>
      <c r="AP3256" s="17">
        <f t="shared" si="103"/>
        <v>0</v>
      </c>
    </row>
    <row r="3257" spans="2:42" ht="33" x14ac:dyDescent="0.25">
      <c r="B3257" s="13">
        <f>COUNTIFS($E$3:E3257,'تقرير منتج تام'!$E$4)</f>
        <v>8</v>
      </c>
      <c r="C3257" s="37"/>
      <c r="D3257" s="37"/>
      <c r="E3257" s="37"/>
      <c r="F3257" s="39"/>
      <c r="G3257" s="40"/>
      <c r="H3257" s="40"/>
      <c r="I3257" s="41"/>
      <c r="J3257" s="41"/>
      <c r="K3257" s="26" t="str">
        <f>_xlfn.IFNA(VLOOKUP(E3257,الاوردرات!$B$1:$C$600,2,0),"")</f>
        <v/>
      </c>
      <c r="L3257" s="52"/>
      <c r="N3257" s="21" t="str">
        <f t="shared" si="104"/>
        <v/>
      </c>
      <c r="O3257" s="22" t="str">
        <f>_xlfn.IFNA((VLOOKUP(F3257,help!$C$2:$F$12,4,0))*(N3257*24),"")</f>
        <v/>
      </c>
      <c r="AP3257" s="17">
        <f t="shared" si="103"/>
        <v>0</v>
      </c>
    </row>
    <row r="3258" spans="2:42" ht="33" x14ac:dyDescent="0.25">
      <c r="B3258" s="13">
        <f>COUNTIFS($E$3:E3258,'تقرير منتج تام'!$E$4)</f>
        <v>8</v>
      </c>
      <c r="C3258" s="37"/>
      <c r="D3258" s="37"/>
      <c r="E3258" s="37"/>
      <c r="F3258" s="39"/>
      <c r="G3258" s="40"/>
      <c r="H3258" s="40"/>
      <c r="I3258" s="41"/>
      <c r="J3258" s="41"/>
      <c r="K3258" s="26" t="str">
        <f>_xlfn.IFNA(VLOOKUP(E3258,الاوردرات!$B$1:$C$600,2,0),"")</f>
        <v/>
      </c>
      <c r="L3258" s="52"/>
      <c r="N3258" s="21" t="str">
        <f t="shared" si="104"/>
        <v/>
      </c>
      <c r="O3258" s="22" t="str">
        <f>_xlfn.IFNA((VLOOKUP(F3258,help!$C$2:$F$12,4,0))*(N3258*24),"")</f>
        <v/>
      </c>
      <c r="AP3258" s="17">
        <f t="shared" si="103"/>
        <v>0</v>
      </c>
    </row>
    <row r="3259" spans="2:42" ht="33" x14ac:dyDescent="0.25">
      <c r="B3259" s="13">
        <f>COUNTIFS($E$3:E3259,'تقرير منتج تام'!$E$4)</f>
        <v>8</v>
      </c>
      <c r="C3259" s="37"/>
      <c r="D3259" s="37"/>
      <c r="E3259" s="37"/>
      <c r="F3259" s="39"/>
      <c r="G3259" s="40"/>
      <c r="H3259" s="40"/>
      <c r="I3259" s="41"/>
      <c r="J3259" s="41"/>
      <c r="K3259" s="26" t="str">
        <f>_xlfn.IFNA(VLOOKUP(E3259,الاوردرات!$B$1:$C$600,2,0),"")</f>
        <v/>
      </c>
      <c r="L3259" s="52"/>
      <c r="N3259" s="21" t="str">
        <f t="shared" si="104"/>
        <v/>
      </c>
      <c r="O3259" s="22" t="str">
        <f>_xlfn.IFNA((VLOOKUP(F3259,help!$C$2:$F$12,4,0))*(N3259*24),"")</f>
        <v/>
      </c>
      <c r="AP3259" s="17">
        <f t="shared" si="103"/>
        <v>0</v>
      </c>
    </row>
    <row r="3260" spans="2:42" ht="33" x14ac:dyDescent="0.25">
      <c r="B3260" s="13">
        <f>COUNTIFS($E$3:E3260,'تقرير منتج تام'!$E$4)</f>
        <v>8</v>
      </c>
      <c r="C3260" s="37"/>
      <c r="D3260" s="37"/>
      <c r="E3260" s="37"/>
      <c r="F3260" s="39"/>
      <c r="G3260" s="40"/>
      <c r="H3260" s="40"/>
      <c r="I3260" s="41"/>
      <c r="J3260" s="41"/>
      <c r="K3260" s="26" t="str">
        <f>_xlfn.IFNA(VLOOKUP(E3260,الاوردرات!$B$1:$C$600,2,0),"")</f>
        <v/>
      </c>
      <c r="L3260" s="52"/>
      <c r="N3260" s="21" t="str">
        <f t="shared" si="104"/>
        <v/>
      </c>
      <c r="O3260" s="22" t="str">
        <f>_xlfn.IFNA((VLOOKUP(F3260,help!$C$2:$F$12,4,0))*(N3260*24),"")</f>
        <v/>
      </c>
      <c r="AP3260" s="17">
        <f t="shared" si="103"/>
        <v>0</v>
      </c>
    </row>
    <row r="3261" spans="2:42" ht="33" x14ac:dyDescent="0.25">
      <c r="B3261" s="13">
        <f>COUNTIFS($E$3:E3261,'تقرير منتج تام'!$E$4)</f>
        <v>8</v>
      </c>
      <c r="C3261" s="37"/>
      <c r="D3261" s="37"/>
      <c r="E3261" s="37"/>
      <c r="F3261" s="39"/>
      <c r="G3261" s="40"/>
      <c r="H3261" s="40"/>
      <c r="I3261" s="41"/>
      <c r="J3261" s="41"/>
      <c r="K3261" s="26" t="str">
        <f>_xlfn.IFNA(VLOOKUP(E3261,الاوردرات!$B$1:$C$600,2,0),"")</f>
        <v/>
      </c>
      <c r="L3261" s="52"/>
      <c r="N3261" s="21" t="str">
        <f t="shared" si="104"/>
        <v/>
      </c>
      <c r="O3261" s="22" t="str">
        <f>_xlfn.IFNA((VLOOKUP(F3261,help!$C$2:$F$12,4,0))*(N3261*24),"")</f>
        <v/>
      </c>
      <c r="AP3261" s="17">
        <f t="shared" si="103"/>
        <v>0</v>
      </c>
    </row>
    <row r="3262" spans="2:42" ht="33" x14ac:dyDescent="0.25">
      <c r="B3262" s="13">
        <f>COUNTIFS($E$3:E3262,'تقرير منتج تام'!$E$4)</f>
        <v>8</v>
      </c>
      <c r="C3262" s="37"/>
      <c r="D3262" s="37"/>
      <c r="E3262" s="37"/>
      <c r="F3262" s="39"/>
      <c r="G3262" s="40"/>
      <c r="H3262" s="40"/>
      <c r="I3262" s="41"/>
      <c r="J3262" s="41"/>
      <c r="K3262" s="26" t="str">
        <f>_xlfn.IFNA(VLOOKUP(E3262,الاوردرات!$B$1:$C$600,2,0),"")</f>
        <v/>
      </c>
      <c r="L3262" s="52"/>
      <c r="N3262" s="21" t="str">
        <f t="shared" si="104"/>
        <v/>
      </c>
      <c r="O3262" s="22" t="str">
        <f>_xlfn.IFNA((VLOOKUP(F3262,help!$C$2:$F$12,4,0))*(N3262*24),"")</f>
        <v/>
      </c>
      <c r="AP3262" s="17">
        <f t="shared" si="103"/>
        <v>0</v>
      </c>
    </row>
    <row r="3263" spans="2:42" ht="33" x14ac:dyDescent="0.25">
      <c r="B3263" s="13">
        <f>COUNTIFS($E$3:E3263,'تقرير منتج تام'!$E$4)</f>
        <v>8</v>
      </c>
      <c r="C3263" s="37"/>
      <c r="D3263" s="37"/>
      <c r="E3263" s="37"/>
      <c r="F3263" s="39"/>
      <c r="G3263" s="40"/>
      <c r="H3263" s="40"/>
      <c r="I3263" s="41"/>
      <c r="J3263" s="41"/>
      <c r="K3263" s="26" t="str">
        <f>_xlfn.IFNA(VLOOKUP(E3263,الاوردرات!$B$1:$C$600,2,0),"")</f>
        <v/>
      </c>
      <c r="L3263" s="52"/>
      <c r="N3263" s="21" t="str">
        <f t="shared" si="104"/>
        <v/>
      </c>
      <c r="O3263" s="22" t="str">
        <f>_xlfn.IFNA((VLOOKUP(F3263,help!$C$2:$F$12,4,0))*(N3263*24),"")</f>
        <v/>
      </c>
      <c r="AP3263" s="17">
        <f t="shared" si="103"/>
        <v>0</v>
      </c>
    </row>
    <row r="3264" spans="2:42" ht="33" x14ac:dyDescent="0.25">
      <c r="B3264" s="13">
        <f>COUNTIFS($E$3:E3264,'تقرير منتج تام'!$E$4)</f>
        <v>8</v>
      </c>
      <c r="C3264" s="37"/>
      <c r="D3264" s="37"/>
      <c r="E3264" s="37"/>
      <c r="F3264" s="39"/>
      <c r="G3264" s="40"/>
      <c r="H3264" s="40"/>
      <c r="I3264" s="41"/>
      <c r="J3264" s="41"/>
      <c r="K3264" s="26" t="str">
        <f>_xlfn.IFNA(VLOOKUP(E3264,الاوردرات!$B$1:$C$600,2,0),"")</f>
        <v/>
      </c>
      <c r="L3264" s="52"/>
      <c r="N3264" s="21" t="str">
        <f t="shared" si="104"/>
        <v/>
      </c>
      <c r="O3264" s="22" t="str">
        <f>_xlfn.IFNA((VLOOKUP(F3264,help!$C$2:$F$12,4,0))*(N3264*24),"")</f>
        <v/>
      </c>
      <c r="AP3264" s="17">
        <f t="shared" si="103"/>
        <v>0</v>
      </c>
    </row>
    <row r="3265" spans="2:42" ht="33" x14ac:dyDescent="0.25">
      <c r="B3265" s="13">
        <f>COUNTIFS($E$3:E3265,'تقرير منتج تام'!$E$4)</f>
        <v>8</v>
      </c>
      <c r="C3265" s="37"/>
      <c r="D3265" s="37"/>
      <c r="E3265" s="37"/>
      <c r="F3265" s="39"/>
      <c r="G3265" s="40"/>
      <c r="H3265" s="40"/>
      <c r="I3265" s="41"/>
      <c r="J3265" s="41"/>
      <c r="K3265" s="26" t="str">
        <f>_xlfn.IFNA(VLOOKUP(E3265,الاوردرات!$B$1:$C$600,2,0),"")</f>
        <v/>
      </c>
      <c r="L3265" s="52"/>
      <c r="N3265" s="21" t="str">
        <f t="shared" si="104"/>
        <v/>
      </c>
      <c r="O3265" s="22" t="str">
        <f>_xlfn.IFNA((VLOOKUP(F3265,help!$C$2:$F$12,4,0))*(N3265*24),"")</f>
        <v/>
      </c>
      <c r="AP3265" s="17">
        <f t="shared" si="103"/>
        <v>0</v>
      </c>
    </row>
    <row r="3266" spans="2:42" ht="33" x14ac:dyDescent="0.25">
      <c r="B3266" s="13">
        <f>COUNTIFS($E$3:E3266,'تقرير منتج تام'!$E$4)</f>
        <v>8</v>
      </c>
      <c r="C3266" s="37"/>
      <c r="D3266" s="37"/>
      <c r="E3266" s="37"/>
      <c r="F3266" s="39"/>
      <c r="G3266" s="40"/>
      <c r="H3266" s="40"/>
      <c r="I3266" s="41"/>
      <c r="J3266" s="41"/>
      <c r="K3266" s="26" t="str">
        <f>_xlfn.IFNA(VLOOKUP(E3266,الاوردرات!$B$1:$C$600,2,0),"")</f>
        <v/>
      </c>
      <c r="L3266" s="52"/>
      <c r="N3266" s="21" t="str">
        <f t="shared" si="104"/>
        <v/>
      </c>
      <c r="O3266" s="22" t="str">
        <f>_xlfn.IFNA((VLOOKUP(F3266,help!$C$2:$F$12,4,0))*(N3266*24),"")</f>
        <v/>
      </c>
      <c r="AP3266" s="17">
        <f t="shared" si="103"/>
        <v>0</v>
      </c>
    </row>
    <row r="3267" spans="2:42" ht="33" x14ac:dyDescent="0.25">
      <c r="B3267" s="13">
        <f>COUNTIFS($E$3:E3267,'تقرير منتج تام'!$E$4)</f>
        <v>8</v>
      </c>
      <c r="C3267" s="37"/>
      <c r="D3267" s="37"/>
      <c r="E3267" s="37"/>
      <c r="F3267" s="39"/>
      <c r="G3267" s="40"/>
      <c r="H3267" s="40"/>
      <c r="I3267" s="41"/>
      <c r="J3267" s="41"/>
      <c r="K3267" s="26" t="str">
        <f>_xlfn.IFNA(VLOOKUP(E3267,الاوردرات!$B$1:$C$600,2,0),"")</f>
        <v/>
      </c>
      <c r="L3267" s="52"/>
      <c r="N3267" s="21" t="str">
        <f t="shared" si="104"/>
        <v/>
      </c>
      <c r="O3267" s="22" t="str">
        <f>_xlfn.IFNA((VLOOKUP(F3267,help!$C$2:$F$12,4,0))*(N3267*24),"")</f>
        <v/>
      </c>
      <c r="AP3267" s="17">
        <f t="shared" si="103"/>
        <v>0</v>
      </c>
    </row>
    <row r="3268" spans="2:42" ht="33" x14ac:dyDescent="0.25">
      <c r="B3268" s="13">
        <f>COUNTIFS($E$3:E3268,'تقرير منتج تام'!$E$4)</f>
        <v>8</v>
      </c>
      <c r="C3268" s="37"/>
      <c r="D3268" s="37"/>
      <c r="E3268" s="37"/>
      <c r="F3268" s="39"/>
      <c r="G3268" s="40"/>
      <c r="H3268" s="40"/>
      <c r="I3268" s="41"/>
      <c r="J3268" s="41"/>
      <c r="K3268" s="26" t="str">
        <f>_xlfn.IFNA(VLOOKUP(E3268,الاوردرات!$B$1:$C$600,2,0),"")</f>
        <v/>
      </c>
      <c r="L3268" s="52"/>
      <c r="N3268" s="21" t="str">
        <f t="shared" si="104"/>
        <v/>
      </c>
      <c r="O3268" s="22" t="str">
        <f>_xlfn.IFNA((VLOOKUP(F3268,help!$C$2:$F$12,4,0))*(N3268*24),"")</f>
        <v/>
      </c>
      <c r="AP3268" s="17">
        <f t="shared" si="103"/>
        <v>0</v>
      </c>
    </row>
    <row r="3269" spans="2:42" ht="33" x14ac:dyDescent="0.25">
      <c r="B3269" s="13">
        <f>COUNTIFS($E$3:E3269,'تقرير منتج تام'!$E$4)</f>
        <v>8</v>
      </c>
      <c r="C3269" s="37"/>
      <c r="D3269" s="37"/>
      <c r="E3269" s="37"/>
      <c r="F3269" s="39"/>
      <c r="G3269" s="40"/>
      <c r="H3269" s="40"/>
      <c r="I3269" s="41"/>
      <c r="J3269" s="41"/>
      <c r="K3269" s="26" t="str">
        <f>_xlfn.IFNA(VLOOKUP(E3269,الاوردرات!$B$1:$C$600,2,0),"")</f>
        <v/>
      </c>
      <c r="L3269" s="52"/>
      <c r="N3269" s="21" t="str">
        <f t="shared" si="104"/>
        <v/>
      </c>
      <c r="O3269" s="22" t="str">
        <f>_xlfn.IFNA((VLOOKUP(F3269,help!$C$2:$F$12,4,0))*(N3269*24),"")</f>
        <v/>
      </c>
      <c r="AP3269" s="17">
        <f t="shared" si="103"/>
        <v>0</v>
      </c>
    </row>
    <row r="3270" spans="2:42" ht="33" x14ac:dyDescent="0.25">
      <c r="B3270" s="13">
        <f>COUNTIFS($E$3:E3270,'تقرير منتج تام'!$E$4)</f>
        <v>8</v>
      </c>
      <c r="C3270" s="37"/>
      <c r="D3270" s="37"/>
      <c r="E3270" s="37"/>
      <c r="F3270" s="39"/>
      <c r="G3270" s="40"/>
      <c r="H3270" s="40"/>
      <c r="I3270" s="41"/>
      <c r="J3270" s="41"/>
      <c r="K3270" s="26" t="str">
        <f>_xlfn.IFNA(VLOOKUP(E3270,الاوردرات!$B$1:$C$600,2,0),"")</f>
        <v/>
      </c>
      <c r="L3270" s="52"/>
      <c r="N3270" s="21" t="str">
        <f t="shared" si="104"/>
        <v/>
      </c>
      <c r="O3270" s="22" t="str">
        <f>_xlfn.IFNA((VLOOKUP(F3270,help!$C$2:$F$12,4,0))*(N3270*24),"")</f>
        <v/>
      </c>
      <c r="AP3270" s="17">
        <f t="shared" si="103"/>
        <v>0</v>
      </c>
    </row>
    <row r="3271" spans="2:42" ht="33" x14ac:dyDescent="0.25">
      <c r="B3271" s="13">
        <f>COUNTIFS($E$3:E3271,'تقرير منتج تام'!$E$4)</f>
        <v>8</v>
      </c>
      <c r="C3271" s="37"/>
      <c r="D3271" s="37"/>
      <c r="E3271" s="37"/>
      <c r="F3271" s="39"/>
      <c r="G3271" s="40"/>
      <c r="H3271" s="40"/>
      <c r="I3271" s="41"/>
      <c r="J3271" s="41"/>
      <c r="K3271" s="26" t="str">
        <f>_xlfn.IFNA(VLOOKUP(E3271,الاوردرات!$B$1:$C$600,2,0),"")</f>
        <v/>
      </c>
      <c r="L3271" s="52"/>
      <c r="N3271" s="21" t="str">
        <f t="shared" si="104"/>
        <v/>
      </c>
      <c r="O3271" s="22" t="str">
        <f>_xlfn.IFNA((VLOOKUP(F3271,help!$C$2:$F$12,4,0))*(N3271*24),"")</f>
        <v/>
      </c>
      <c r="AP3271" s="17">
        <f t="shared" si="103"/>
        <v>0</v>
      </c>
    </row>
    <row r="3272" spans="2:42" ht="33" x14ac:dyDescent="0.25">
      <c r="B3272" s="13">
        <f>COUNTIFS($E$3:E3272,'تقرير منتج تام'!$E$4)</f>
        <v>8</v>
      </c>
      <c r="C3272" s="37"/>
      <c r="D3272" s="37"/>
      <c r="E3272" s="37"/>
      <c r="F3272" s="39"/>
      <c r="G3272" s="40"/>
      <c r="H3272" s="40"/>
      <c r="I3272" s="41"/>
      <c r="J3272" s="41"/>
      <c r="K3272" s="26" t="str">
        <f>_xlfn.IFNA(VLOOKUP(E3272,الاوردرات!$B$1:$C$600,2,0),"")</f>
        <v/>
      </c>
      <c r="L3272" s="52"/>
      <c r="N3272" s="21" t="str">
        <f t="shared" si="104"/>
        <v/>
      </c>
      <c r="O3272" s="22" t="str">
        <f>_xlfn.IFNA((VLOOKUP(F3272,help!$C$2:$F$12,4,0))*(N3272*24),"")</f>
        <v/>
      </c>
      <c r="AP3272" s="17">
        <f t="shared" si="103"/>
        <v>0</v>
      </c>
    </row>
    <row r="3273" spans="2:42" ht="33" x14ac:dyDescent="0.25">
      <c r="B3273" s="13">
        <f>COUNTIFS($E$3:E3273,'تقرير منتج تام'!$E$4)</f>
        <v>8</v>
      </c>
      <c r="C3273" s="37"/>
      <c r="D3273" s="37"/>
      <c r="E3273" s="37"/>
      <c r="F3273" s="39"/>
      <c r="G3273" s="40"/>
      <c r="H3273" s="40"/>
      <c r="I3273" s="41"/>
      <c r="J3273" s="41"/>
      <c r="K3273" s="26" t="str">
        <f>_xlfn.IFNA(VLOOKUP(E3273,الاوردرات!$B$1:$C$600,2,0),"")</f>
        <v/>
      </c>
      <c r="L3273" s="52"/>
      <c r="N3273" s="21" t="str">
        <f t="shared" si="104"/>
        <v/>
      </c>
      <c r="O3273" s="22" t="str">
        <f>_xlfn.IFNA((VLOOKUP(F3273,help!$C$2:$F$12,4,0))*(N3273*24),"")</f>
        <v/>
      </c>
      <c r="AP3273" s="17">
        <f t="shared" si="103"/>
        <v>0</v>
      </c>
    </row>
    <row r="3274" spans="2:42" ht="33" x14ac:dyDescent="0.25">
      <c r="B3274" s="13">
        <f>COUNTIFS($E$3:E3274,'تقرير منتج تام'!$E$4)</f>
        <v>8</v>
      </c>
      <c r="C3274" s="37"/>
      <c r="D3274" s="37"/>
      <c r="E3274" s="37"/>
      <c r="F3274" s="39"/>
      <c r="G3274" s="40"/>
      <c r="H3274" s="40"/>
      <c r="I3274" s="41"/>
      <c r="J3274" s="41"/>
      <c r="K3274" s="26" t="str">
        <f>_xlfn.IFNA(VLOOKUP(E3274,الاوردرات!$B$1:$C$600,2,0),"")</f>
        <v/>
      </c>
      <c r="L3274" s="52"/>
      <c r="N3274" s="21" t="str">
        <f t="shared" si="104"/>
        <v/>
      </c>
      <c r="O3274" s="22" t="str">
        <f>_xlfn.IFNA((VLOOKUP(F3274,help!$C$2:$F$12,4,0))*(N3274*24),"")</f>
        <v/>
      </c>
      <c r="AP3274" s="17">
        <f t="shared" ref="AP3274:AP3337" si="105">D3274</f>
        <v>0</v>
      </c>
    </row>
    <row r="3275" spans="2:42" ht="33" x14ac:dyDescent="0.25">
      <c r="B3275" s="13">
        <f>COUNTIFS($E$3:E3275,'تقرير منتج تام'!$E$4)</f>
        <v>8</v>
      </c>
      <c r="C3275" s="37"/>
      <c r="D3275" s="37"/>
      <c r="E3275" s="37"/>
      <c r="F3275" s="39"/>
      <c r="G3275" s="40"/>
      <c r="H3275" s="40"/>
      <c r="I3275" s="41"/>
      <c r="J3275" s="41"/>
      <c r="K3275" s="26" t="str">
        <f>_xlfn.IFNA(VLOOKUP(E3275,الاوردرات!$B$1:$C$600,2,0),"")</f>
        <v/>
      </c>
      <c r="L3275" s="52"/>
      <c r="N3275" s="21" t="str">
        <f t="shared" si="104"/>
        <v/>
      </c>
      <c r="O3275" s="22" t="str">
        <f>_xlfn.IFNA((VLOOKUP(F3275,help!$C$2:$F$12,4,0))*(N3275*24),"")</f>
        <v/>
      </c>
      <c r="AP3275" s="17">
        <f t="shared" si="105"/>
        <v>0</v>
      </c>
    </row>
    <row r="3276" spans="2:42" ht="33" x14ac:dyDescent="0.25">
      <c r="B3276" s="13">
        <f>COUNTIFS($E$3:E3276,'تقرير منتج تام'!$E$4)</f>
        <v>8</v>
      </c>
      <c r="C3276" s="37"/>
      <c r="D3276" s="37"/>
      <c r="E3276" s="37"/>
      <c r="F3276" s="39"/>
      <c r="G3276" s="40"/>
      <c r="H3276" s="40"/>
      <c r="I3276" s="41"/>
      <c r="J3276" s="41"/>
      <c r="K3276" s="26" t="str">
        <f>_xlfn.IFNA(VLOOKUP(E3276,الاوردرات!$B$1:$C$600,2,0),"")</f>
        <v/>
      </c>
      <c r="L3276" s="52"/>
      <c r="N3276" s="21" t="str">
        <f t="shared" si="104"/>
        <v/>
      </c>
      <c r="O3276" s="22" t="str">
        <f>_xlfn.IFNA((VLOOKUP(F3276,help!$C$2:$F$12,4,0))*(N3276*24),"")</f>
        <v/>
      </c>
      <c r="AP3276" s="17">
        <f t="shared" si="105"/>
        <v>0</v>
      </c>
    </row>
    <row r="3277" spans="2:42" ht="33" x14ac:dyDescent="0.25">
      <c r="B3277" s="13">
        <f>COUNTIFS($E$3:E3277,'تقرير منتج تام'!$E$4)</f>
        <v>8</v>
      </c>
      <c r="C3277" s="37"/>
      <c r="D3277" s="37"/>
      <c r="E3277" s="37"/>
      <c r="F3277" s="39"/>
      <c r="G3277" s="40"/>
      <c r="H3277" s="40"/>
      <c r="I3277" s="41"/>
      <c r="J3277" s="41"/>
      <c r="K3277" s="26" t="str">
        <f>_xlfn.IFNA(VLOOKUP(E3277,الاوردرات!$B$1:$C$600,2,0),"")</f>
        <v/>
      </c>
      <c r="L3277" s="52"/>
      <c r="N3277" s="21" t="str">
        <f t="shared" si="104"/>
        <v/>
      </c>
      <c r="O3277" s="22" t="str">
        <f>_xlfn.IFNA((VLOOKUP(F3277,help!$C$2:$F$12,4,0))*(N3277*24),"")</f>
        <v/>
      </c>
      <c r="AP3277" s="17">
        <f t="shared" si="105"/>
        <v>0</v>
      </c>
    </row>
    <row r="3278" spans="2:42" ht="33" x14ac:dyDescent="0.25">
      <c r="B3278" s="13">
        <f>COUNTIFS($E$3:E3278,'تقرير منتج تام'!$E$4)</f>
        <v>8</v>
      </c>
      <c r="C3278" s="37"/>
      <c r="D3278" s="37"/>
      <c r="E3278" s="37"/>
      <c r="F3278" s="39"/>
      <c r="G3278" s="40"/>
      <c r="H3278" s="40"/>
      <c r="I3278" s="41"/>
      <c r="J3278" s="41"/>
      <c r="K3278" s="26" t="str">
        <f>_xlfn.IFNA(VLOOKUP(E3278,الاوردرات!$B$1:$C$600,2,0),"")</f>
        <v/>
      </c>
      <c r="L3278" s="52"/>
      <c r="N3278" s="21" t="str">
        <f t="shared" si="104"/>
        <v/>
      </c>
      <c r="O3278" s="22" t="str">
        <f>_xlfn.IFNA((VLOOKUP(F3278,help!$C$2:$F$12,4,0))*(N3278*24),"")</f>
        <v/>
      </c>
      <c r="AP3278" s="17">
        <f t="shared" si="105"/>
        <v>0</v>
      </c>
    </row>
    <row r="3279" spans="2:42" ht="33" x14ac:dyDescent="0.25">
      <c r="B3279" s="13">
        <f>COUNTIFS($E$3:E3279,'تقرير منتج تام'!$E$4)</f>
        <v>8</v>
      </c>
      <c r="C3279" s="37"/>
      <c r="D3279" s="37"/>
      <c r="E3279" s="37"/>
      <c r="F3279" s="39"/>
      <c r="G3279" s="40"/>
      <c r="H3279" s="40"/>
      <c r="I3279" s="41"/>
      <c r="J3279" s="41"/>
      <c r="K3279" s="26" t="str">
        <f>_xlfn.IFNA(VLOOKUP(E3279,الاوردرات!$B$1:$C$600,2,0),"")</f>
        <v/>
      </c>
      <c r="L3279" s="52"/>
      <c r="N3279" s="21" t="str">
        <f t="shared" si="104"/>
        <v/>
      </c>
      <c r="O3279" s="22" t="str">
        <f>_xlfn.IFNA((VLOOKUP(F3279,help!$C$2:$F$12,4,0))*(N3279*24),"")</f>
        <v/>
      </c>
      <c r="AP3279" s="17">
        <f t="shared" si="105"/>
        <v>0</v>
      </c>
    </row>
    <row r="3280" spans="2:42" ht="33" x14ac:dyDescent="0.25">
      <c r="B3280" s="13">
        <f>COUNTIFS($E$3:E3280,'تقرير منتج تام'!$E$4)</f>
        <v>8</v>
      </c>
      <c r="C3280" s="37"/>
      <c r="D3280" s="37"/>
      <c r="E3280" s="37"/>
      <c r="F3280" s="39"/>
      <c r="G3280" s="40"/>
      <c r="H3280" s="40"/>
      <c r="I3280" s="41"/>
      <c r="J3280" s="41"/>
      <c r="K3280" s="26" t="str">
        <f>_xlfn.IFNA(VLOOKUP(E3280,الاوردرات!$B$1:$C$600,2,0),"")</f>
        <v/>
      </c>
      <c r="L3280" s="52"/>
      <c r="N3280" s="21" t="str">
        <f t="shared" si="104"/>
        <v/>
      </c>
      <c r="O3280" s="22" t="str">
        <f>_xlfn.IFNA((VLOOKUP(F3280,help!$C$2:$F$12,4,0))*(N3280*24),"")</f>
        <v/>
      </c>
      <c r="AP3280" s="17">
        <f t="shared" si="105"/>
        <v>0</v>
      </c>
    </row>
    <row r="3281" spans="2:42" ht="33" x14ac:dyDescent="0.25">
      <c r="B3281" s="13">
        <f>COUNTIFS($E$3:E3281,'تقرير منتج تام'!$E$4)</f>
        <v>8</v>
      </c>
      <c r="C3281" s="37"/>
      <c r="D3281" s="37"/>
      <c r="E3281" s="37"/>
      <c r="F3281" s="39"/>
      <c r="G3281" s="40"/>
      <c r="H3281" s="40"/>
      <c r="I3281" s="41"/>
      <c r="J3281" s="41"/>
      <c r="K3281" s="26" t="str">
        <f>_xlfn.IFNA(VLOOKUP(E3281,الاوردرات!$B$1:$C$600,2,0),"")</f>
        <v/>
      </c>
      <c r="L3281" s="52"/>
      <c r="N3281" s="21" t="str">
        <f t="shared" si="104"/>
        <v/>
      </c>
      <c r="O3281" s="22" t="str">
        <f>_xlfn.IFNA((VLOOKUP(F3281,help!$C$2:$F$12,4,0))*(N3281*24),"")</f>
        <v/>
      </c>
      <c r="AP3281" s="17">
        <f t="shared" si="105"/>
        <v>0</v>
      </c>
    </row>
    <row r="3282" spans="2:42" ht="33" x14ac:dyDescent="0.25">
      <c r="B3282" s="13">
        <f>COUNTIFS($E$3:E3282,'تقرير منتج تام'!$E$4)</f>
        <v>8</v>
      </c>
      <c r="C3282" s="37"/>
      <c r="D3282" s="37"/>
      <c r="E3282" s="37"/>
      <c r="F3282" s="39"/>
      <c r="G3282" s="40"/>
      <c r="H3282" s="40"/>
      <c r="I3282" s="41"/>
      <c r="J3282" s="41"/>
      <c r="K3282" s="26" t="str">
        <f>_xlfn.IFNA(VLOOKUP(E3282,الاوردرات!$B$1:$C$600,2,0),"")</f>
        <v/>
      </c>
      <c r="L3282" s="52"/>
      <c r="N3282" s="21" t="str">
        <f t="shared" si="104"/>
        <v/>
      </c>
      <c r="O3282" s="22" t="str">
        <f>_xlfn.IFNA((VLOOKUP(F3282,help!$C$2:$F$12,4,0))*(N3282*24),"")</f>
        <v/>
      </c>
      <c r="AP3282" s="17">
        <f t="shared" si="105"/>
        <v>0</v>
      </c>
    </row>
    <row r="3283" spans="2:42" ht="33" x14ac:dyDescent="0.25">
      <c r="B3283" s="13">
        <f>COUNTIFS($E$3:E3283,'تقرير منتج تام'!$E$4)</f>
        <v>8</v>
      </c>
      <c r="C3283" s="37"/>
      <c r="D3283" s="37"/>
      <c r="E3283" s="37"/>
      <c r="F3283" s="39"/>
      <c r="G3283" s="40"/>
      <c r="H3283" s="40"/>
      <c r="I3283" s="41"/>
      <c r="J3283" s="41"/>
      <c r="K3283" s="26" t="str">
        <f>_xlfn.IFNA(VLOOKUP(E3283,الاوردرات!$B$1:$C$600,2,0),"")</f>
        <v/>
      </c>
      <c r="L3283" s="52"/>
      <c r="N3283" s="21" t="str">
        <f t="shared" si="104"/>
        <v/>
      </c>
      <c r="O3283" s="22" t="str">
        <f>_xlfn.IFNA((VLOOKUP(F3283,help!$C$2:$F$12,4,0))*(N3283*24),"")</f>
        <v/>
      </c>
      <c r="AP3283" s="17">
        <f t="shared" si="105"/>
        <v>0</v>
      </c>
    </row>
    <row r="3284" spans="2:42" ht="33" x14ac:dyDescent="0.25">
      <c r="B3284" s="13">
        <f>COUNTIFS($E$3:E3284,'تقرير منتج تام'!$E$4)</f>
        <v>8</v>
      </c>
      <c r="C3284" s="37"/>
      <c r="D3284" s="37"/>
      <c r="E3284" s="37"/>
      <c r="F3284" s="39"/>
      <c r="G3284" s="40"/>
      <c r="H3284" s="40"/>
      <c r="I3284" s="41"/>
      <c r="J3284" s="41"/>
      <c r="K3284" s="26" t="str">
        <f>_xlfn.IFNA(VLOOKUP(E3284,الاوردرات!$B$1:$C$600,2,0),"")</f>
        <v/>
      </c>
      <c r="L3284" s="52"/>
      <c r="N3284" s="21" t="str">
        <f t="shared" si="104"/>
        <v/>
      </c>
      <c r="O3284" s="22" t="str">
        <f>_xlfn.IFNA((VLOOKUP(F3284,help!$C$2:$F$12,4,0))*(N3284*24),"")</f>
        <v/>
      </c>
      <c r="AP3284" s="17">
        <f t="shared" si="105"/>
        <v>0</v>
      </c>
    </row>
    <row r="3285" spans="2:42" ht="33" x14ac:dyDescent="0.25">
      <c r="B3285" s="13">
        <f>COUNTIFS($E$3:E3285,'تقرير منتج تام'!$E$4)</f>
        <v>8</v>
      </c>
      <c r="C3285" s="37"/>
      <c r="D3285" s="37"/>
      <c r="E3285" s="37"/>
      <c r="F3285" s="39"/>
      <c r="G3285" s="40"/>
      <c r="H3285" s="40"/>
      <c r="I3285" s="41"/>
      <c r="J3285" s="41"/>
      <c r="K3285" s="26" t="str">
        <f>_xlfn.IFNA(VLOOKUP(E3285,الاوردرات!$B$1:$C$600,2,0),"")</f>
        <v/>
      </c>
      <c r="L3285" s="52"/>
      <c r="N3285" s="21" t="str">
        <f t="shared" si="104"/>
        <v/>
      </c>
      <c r="O3285" s="22" t="str">
        <f>_xlfn.IFNA((VLOOKUP(F3285,help!$C$2:$F$12,4,0))*(N3285*24),"")</f>
        <v/>
      </c>
      <c r="AP3285" s="17">
        <f t="shared" si="105"/>
        <v>0</v>
      </c>
    </row>
    <row r="3286" spans="2:42" ht="33" x14ac:dyDescent="0.25">
      <c r="B3286" s="13">
        <f>COUNTIFS($E$3:E3286,'تقرير منتج تام'!$E$4)</f>
        <v>8</v>
      </c>
      <c r="C3286" s="37"/>
      <c r="D3286" s="37"/>
      <c r="E3286" s="37"/>
      <c r="F3286" s="39"/>
      <c r="G3286" s="40"/>
      <c r="H3286" s="40"/>
      <c r="I3286" s="41"/>
      <c r="J3286" s="41"/>
      <c r="K3286" s="26" t="str">
        <f>_xlfn.IFNA(VLOOKUP(E3286,الاوردرات!$B$1:$C$600,2,0),"")</f>
        <v/>
      </c>
      <c r="L3286" s="52"/>
      <c r="N3286" s="21" t="str">
        <f t="shared" si="104"/>
        <v/>
      </c>
      <c r="O3286" s="22" t="str">
        <f>_xlfn.IFNA((VLOOKUP(F3286,help!$C$2:$F$12,4,0))*(N3286*24),"")</f>
        <v/>
      </c>
      <c r="AP3286" s="17">
        <f t="shared" si="105"/>
        <v>0</v>
      </c>
    </row>
    <row r="3287" spans="2:42" ht="33" x14ac:dyDescent="0.25">
      <c r="B3287" s="13">
        <f>COUNTIFS($E$3:E3287,'تقرير منتج تام'!$E$4)</f>
        <v>8</v>
      </c>
      <c r="C3287" s="37"/>
      <c r="D3287" s="37"/>
      <c r="E3287" s="37"/>
      <c r="F3287" s="39"/>
      <c r="G3287" s="40"/>
      <c r="H3287" s="40"/>
      <c r="I3287" s="41"/>
      <c r="J3287" s="41"/>
      <c r="K3287" s="26" t="str">
        <f>_xlfn.IFNA(VLOOKUP(E3287,الاوردرات!$B$1:$C$600,2,0),"")</f>
        <v/>
      </c>
      <c r="L3287" s="52"/>
      <c r="N3287" s="21" t="str">
        <f t="shared" si="104"/>
        <v/>
      </c>
      <c r="O3287" s="22" t="str">
        <f>_xlfn.IFNA((VLOOKUP(F3287,help!$C$2:$F$12,4,0))*(N3287*24),"")</f>
        <v/>
      </c>
      <c r="AP3287" s="17">
        <f t="shared" si="105"/>
        <v>0</v>
      </c>
    </row>
    <row r="3288" spans="2:42" ht="33" x14ac:dyDescent="0.25">
      <c r="B3288" s="13">
        <f>COUNTIFS($E$3:E3288,'تقرير منتج تام'!$E$4)</f>
        <v>8</v>
      </c>
      <c r="C3288" s="37"/>
      <c r="D3288" s="37"/>
      <c r="E3288" s="37"/>
      <c r="F3288" s="39"/>
      <c r="G3288" s="40"/>
      <c r="H3288" s="40"/>
      <c r="I3288" s="41"/>
      <c r="J3288" s="41"/>
      <c r="K3288" s="26" t="str">
        <f>_xlfn.IFNA(VLOOKUP(E3288,الاوردرات!$B$1:$C$600,2,0),"")</f>
        <v/>
      </c>
      <c r="L3288" s="52"/>
      <c r="N3288" s="21" t="str">
        <f t="shared" si="104"/>
        <v/>
      </c>
      <c r="O3288" s="22" t="str">
        <f>_xlfn.IFNA((VLOOKUP(F3288,help!$C$2:$F$12,4,0))*(N3288*24),"")</f>
        <v/>
      </c>
      <c r="AP3288" s="17">
        <f t="shared" si="105"/>
        <v>0</v>
      </c>
    </row>
    <row r="3289" spans="2:42" ht="33" x14ac:dyDescent="0.25">
      <c r="B3289" s="13">
        <f>COUNTIFS($E$3:E3289,'تقرير منتج تام'!$E$4)</f>
        <v>8</v>
      </c>
      <c r="C3289" s="37"/>
      <c r="D3289" s="37"/>
      <c r="E3289" s="37"/>
      <c r="F3289" s="39"/>
      <c r="G3289" s="40"/>
      <c r="H3289" s="40"/>
      <c r="I3289" s="41"/>
      <c r="J3289" s="41"/>
      <c r="K3289" s="26" t="str">
        <f>_xlfn.IFNA(VLOOKUP(E3289,الاوردرات!$B$1:$C$600,2,0),"")</f>
        <v/>
      </c>
      <c r="L3289" s="52"/>
      <c r="N3289" s="21" t="str">
        <f t="shared" si="104"/>
        <v/>
      </c>
      <c r="O3289" s="22" t="str">
        <f>_xlfn.IFNA((VLOOKUP(F3289,help!$C$2:$F$12,4,0))*(N3289*24),"")</f>
        <v/>
      </c>
      <c r="AP3289" s="17">
        <f t="shared" si="105"/>
        <v>0</v>
      </c>
    </row>
    <row r="3290" spans="2:42" ht="33" x14ac:dyDescent="0.25">
      <c r="B3290" s="13">
        <f>COUNTIFS($E$3:E3290,'تقرير منتج تام'!$E$4)</f>
        <v>8</v>
      </c>
      <c r="C3290" s="37"/>
      <c r="D3290" s="37"/>
      <c r="E3290" s="37"/>
      <c r="F3290" s="39"/>
      <c r="G3290" s="40"/>
      <c r="H3290" s="40"/>
      <c r="I3290" s="41"/>
      <c r="J3290" s="41"/>
      <c r="K3290" s="26" t="str">
        <f>_xlfn.IFNA(VLOOKUP(E3290,الاوردرات!$B$1:$C$600,2,0),"")</f>
        <v/>
      </c>
      <c r="L3290" s="52"/>
      <c r="N3290" s="21" t="str">
        <f t="shared" si="104"/>
        <v/>
      </c>
      <c r="O3290" s="22" t="str">
        <f>_xlfn.IFNA((VLOOKUP(F3290,help!$C$2:$F$12,4,0))*(N3290*24),"")</f>
        <v/>
      </c>
      <c r="AP3290" s="17">
        <f t="shared" si="105"/>
        <v>0</v>
      </c>
    </row>
    <row r="3291" spans="2:42" ht="33" x14ac:dyDescent="0.25">
      <c r="B3291" s="13">
        <f>COUNTIFS($E$3:E3291,'تقرير منتج تام'!$E$4)</f>
        <v>8</v>
      </c>
      <c r="C3291" s="37"/>
      <c r="D3291" s="37"/>
      <c r="E3291" s="37"/>
      <c r="F3291" s="39"/>
      <c r="G3291" s="40"/>
      <c r="H3291" s="40"/>
      <c r="I3291" s="41"/>
      <c r="J3291" s="41"/>
      <c r="K3291" s="26" t="str">
        <f>_xlfn.IFNA(VLOOKUP(E3291,الاوردرات!$B$1:$C$600,2,0),"")</f>
        <v/>
      </c>
      <c r="L3291" s="52"/>
      <c r="N3291" s="21" t="str">
        <f t="shared" si="104"/>
        <v/>
      </c>
      <c r="O3291" s="22" t="str">
        <f>_xlfn.IFNA((VLOOKUP(F3291,help!$C$2:$F$12,4,0))*(N3291*24),"")</f>
        <v/>
      </c>
      <c r="AP3291" s="17">
        <f t="shared" si="105"/>
        <v>0</v>
      </c>
    </row>
    <row r="3292" spans="2:42" ht="33" x14ac:dyDescent="0.25">
      <c r="B3292" s="13">
        <f>COUNTIFS($E$3:E3292,'تقرير منتج تام'!$E$4)</f>
        <v>8</v>
      </c>
      <c r="C3292" s="37"/>
      <c r="D3292" s="37"/>
      <c r="E3292" s="37"/>
      <c r="F3292" s="39"/>
      <c r="G3292" s="40"/>
      <c r="H3292" s="40"/>
      <c r="I3292" s="41"/>
      <c r="J3292" s="41"/>
      <c r="K3292" s="26" t="str">
        <f>_xlfn.IFNA(VLOOKUP(E3292,الاوردرات!$B$1:$C$600,2,0),"")</f>
        <v/>
      </c>
      <c r="L3292" s="52"/>
      <c r="N3292" s="21" t="str">
        <f t="shared" si="104"/>
        <v/>
      </c>
      <c r="O3292" s="22" t="str">
        <f>_xlfn.IFNA((VLOOKUP(F3292,help!$C$2:$F$12,4,0))*(N3292*24),"")</f>
        <v/>
      </c>
      <c r="AP3292" s="17">
        <f t="shared" si="105"/>
        <v>0</v>
      </c>
    </row>
    <row r="3293" spans="2:42" ht="33" x14ac:dyDescent="0.25">
      <c r="B3293" s="13">
        <f>COUNTIFS($E$3:E3293,'تقرير منتج تام'!$E$4)</f>
        <v>8</v>
      </c>
      <c r="C3293" s="37"/>
      <c r="D3293" s="37"/>
      <c r="E3293" s="37"/>
      <c r="F3293" s="39"/>
      <c r="G3293" s="40"/>
      <c r="H3293" s="40"/>
      <c r="I3293" s="41"/>
      <c r="J3293" s="41"/>
      <c r="K3293" s="26" t="str">
        <f>_xlfn.IFNA(VLOOKUP(E3293,الاوردرات!$B$1:$C$600,2,0),"")</f>
        <v/>
      </c>
      <c r="L3293" s="52"/>
      <c r="N3293" s="21" t="str">
        <f t="shared" si="104"/>
        <v/>
      </c>
      <c r="O3293" s="22" t="str">
        <f>_xlfn.IFNA((VLOOKUP(F3293,help!$C$2:$F$12,4,0))*(N3293*24),"")</f>
        <v/>
      </c>
      <c r="AP3293" s="17">
        <f t="shared" si="105"/>
        <v>0</v>
      </c>
    </row>
    <row r="3294" spans="2:42" ht="33" x14ac:dyDescent="0.25">
      <c r="B3294" s="13">
        <f>COUNTIFS($E$3:E3294,'تقرير منتج تام'!$E$4)</f>
        <v>8</v>
      </c>
      <c r="C3294" s="37"/>
      <c r="D3294" s="37"/>
      <c r="E3294" s="37"/>
      <c r="F3294" s="39"/>
      <c r="G3294" s="40"/>
      <c r="H3294" s="40"/>
      <c r="I3294" s="41"/>
      <c r="J3294" s="41"/>
      <c r="K3294" s="26" t="str">
        <f>_xlfn.IFNA(VLOOKUP(E3294,الاوردرات!$B$1:$C$600,2,0),"")</f>
        <v/>
      </c>
      <c r="L3294" s="52"/>
      <c r="N3294" s="21" t="str">
        <f t="shared" si="104"/>
        <v/>
      </c>
      <c r="O3294" s="22" t="str">
        <f>_xlfn.IFNA((VLOOKUP(F3294,help!$C$2:$F$12,4,0))*(N3294*24),"")</f>
        <v/>
      </c>
      <c r="AP3294" s="17">
        <f t="shared" si="105"/>
        <v>0</v>
      </c>
    </row>
    <row r="3295" spans="2:42" ht="33" x14ac:dyDescent="0.25">
      <c r="B3295" s="13">
        <f>COUNTIFS($E$3:E3295,'تقرير منتج تام'!$E$4)</f>
        <v>8</v>
      </c>
      <c r="C3295" s="37"/>
      <c r="D3295" s="37"/>
      <c r="E3295" s="37"/>
      <c r="F3295" s="39"/>
      <c r="G3295" s="40"/>
      <c r="H3295" s="40"/>
      <c r="I3295" s="41"/>
      <c r="J3295" s="41"/>
      <c r="K3295" s="26" t="str">
        <f>_xlfn.IFNA(VLOOKUP(E3295,الاوردرات!$B$1:$C$600,2,0),"")</f>
        <v/>
      </c>
      <c r="L3295" s="52"/>
      <c r="N3295" s="21" t="str">
        <f t="shared" si="104"/>
        <v/>
      </c>
      <c r="O3295" s="22" t="str">
        <f>_xlfn.IFNA((VLOOKUP(F3295,help!$C$2:$F$12,4,0))*(N3295*24),"")</f>
        <v/>
      </c>
      <c r="AP3295" s="17">
        <f t="shared" si="105"/>
        <v>0</v>
      </c>
    </row>
    <row r="3296" spans="2:42" ht="33" x14ac:dyDescent="0.25">
      <c r="B3296" s="13">
        <f>COUNTIFS($E$3:E3296,'تقرير منتج تام'!$E$4)</f>
        <v>8</v>
      </c>
      <c r="C3296" s="37"/>
      <c r="D3296" s="37"/>
      <c r="E3296" s="37"/>
      <c r="F3296" s="39"/>
      <c r="G3296" s="40"/>
      <c r="H3296" s="40"/>
      <c r="I3296" s="41"/>
      <c r="J3296" s="41"/>
      <c r="K3296" s="26" t="str">
        <f>_xlfn.IFNA(VLOOKUP(E3296,الاوردرات!$B$1:$C$600,2,0),"")</f>
        <v/>
      </c>
      <c r="L3296" s="52"/>
      <c r="N3296" s="21" t="str">
        <f t="shared" si="104"/>
        <v/>
      </c>
      <c r="O3296" s="22" t="str">
        <f>_xlfn.IFNA((VLOOKUP(F3296,help!$C$2:$F$12,4,0))*(N3296*24),"")</f>
        <v/>
      </c>
      <c r="AP3296" s="17">
        <f t="shared" si="105"/>
        <v>0</v>
      </c>
    </row>
    <row r="3297" spans="2:42" ht="33" x14ac:dyDescent="0.25">
      <c r="B3297" s="13">
        <f>COUNTIFS($E$3:E3297,'تقرير منتج تام'!$E$4)</f>
        <v>8</v>
      </c>
      <c r="C3297" s="37"/>
      <c r="D3297" s="37"/>
      <c r="E3297" s="37"/>
      <c r="F3297" s="39"/>
      <c r="G3297" s="40"/>
      <c r="H3297" s="40"/>
      <c r="I3297" s="41"/>
      <c r="J3297" s="41"/>
      <c r="K3297" s="26" t="str">
        <f>_xlfn.IFNA(VLOOKUP(E3297,الاوردرات!$B$1:$C$600,2,0),"")</f>
        <v/>
      </c>
      <c r="L3297" s="52"/>
      <c r="N3297" s="21" t="str">
        <f t="shared" si="104"/>
        <v/>
      </c>
      <c r="O3297" s="22" t="str">
        <f>_xlfn.IFNA((VLOOKUP(F3297,help!$C$2:$F$12,4,0))*(N3297*24),"")</f>
        <v/>
      </c>
      <c r="AP3297" s="17">
        <f t="shared" si="105"/>
        <v>0</v>
      </c>
    </row>
    <row r="3298" spans="2:42" ht="33" x14ac:dyDescent="0.25">
      <c r="B3298" s="13">
        <f>COUNTIFS($E$3:E3298,'تقرير منتج تام'!$E$4)</f>
        <v>8</v>
      </c>
      <c r="C3298" s="37"/>
      <c r="D3298" s="37"/>
      <c r="E3298" s="37"/>
      <c r="F3298" s="39"/>
      <c r="G3298" s="40"/>
      <c r="H3298" s="40"/>
      <c r="I3298" s="41"/>
      <c r="J3298" s="41"/>
      <c r="K3298" s="26" t="str">
        <f>_xlfn.IFNA(VLOOKUP(E3298,الاوردرات!$B$1:$C$600,2,0),"")</f>
        <v/>
      </c>
      <c r="L3298" s="52"/>
      <c r="N3298" s="21" t="str">
        <f t="shared" si="104"/>
        <v/>
      </c>
      <c r="O3298" s="22" t="str">
        <f>_xlfn.IFNA((VLOOKUP(F3298,help!$C$2:$F$12,4,0))*(N3298*24),"")</f>
        <v/>
      </c>
      <c r="AP3298" s="17">
        <f t="shared" si="105"/>
        <v>0</v>
      </c>
    </row>
    <row r="3299" spans="2:42" ht="33" x14ac:dyDescent="0.25">
      <c r="B3299" s="13">
        <f>COUNTIFS($E$3:E3299,'تقرير منتج تام'!$E$4)</f>
        <v>8</v>
      </c>
      <c r="C3299" s="37"/>
      <c r="D3299" s="37"/>
      <c r="E3299" s="37"/>
      <c r="F3299" s="39"/>
      <c r="G3299" s="40"/>
      <c r="H3299" s="40"/>
      <c r="I3299" s="41"/>
      <c r="J3299" s="41"/>
      <c r="K3299" s="26" t="str">
        <f>_xlfn.IFNA(VLOOKUP(E3299,الاوردرات!$B$1:$C$600,2,0),"")</f>
        <v/>
      </c>
      <c r="L3299" s="52"/>
      <c r="N3299" s="21" t="str">
        <f t="shared" si="104"/>
        <v/>
      </c>
      <c r="O3299" s="22" t="str">
        <f>_xlfn.IFNA((VLOOKUP(F3299,help!$C$2:$F$12,4,0))*(N3299*24),"")</f>
        <v/>
      </c>
      <c r="AP3299" s="17">
        <f t="shared" si="105"/>
        <v>0</v>
      </c>
    </row>
    <row r="3300" spans="2:42" ht="33" x14ac:dyDescent="0.25">
      <c r="B3300" s="13">
        <f>COUNTIFS($E$3:E3300,'تقرير منتج تام'!$E$4)</f>
        <v>8</v>
      </c>
      <c r="C3300" s="37"/>
      <c r="D3300" s="37"/>
      <c r="E3300" s="37"/>
      <c r="F3300" s="39"/>
      <c r="G3300" s="40"/>
      <c r="H3300" s="40"/>
      <c r="I3300" s="41"/>
      <c r="J3300" s="41"/>
      <c r="K3300" s="26" t="str">
        <f>_xlfn.IFNA(VLOOKUP(E3300,الاوردرات!$B$1:$C$600,2,0),"")</f>
        <v/>
      </c>
      <c r="L3300" s="52"/>
      <c r="N3300" s="21" t="str">
        <f t="shared" si="104"/>
        <v/>
      </c>
      <c r="O3300" s="22" t="str">
        <f>_xlfn.IFNA((VLOOKUP(F3300,help!$C$2:$F$12,4,0))*(N3300*24),"")</f>
        <v/>
      </c>
      <c r="AP3300" s="17">
        <f t="shared" si="105"/>
        <v>0</v>
      </c>
    </row>
    <row r="3301" spans="2:42" ht="33" x14ac:dyDescent="0.25">
      <c r="B3301" s="13">
        <f>COUNTIFS($E$3:E3301,'تقرير منتج تام'!$E$4)</f>
        <v>8</v>
      </c>
      <c r="C3301" s="37"/>
      <c r="D3301" s="37"/>
      <c r="E3301" s="37"/>
      <c r="F3301" s="39"/>
      <c r="G3301" s="40"/>
      <c r="H3301" s="40"/>
      <c r="I3301" s="41"/>
      <c r="J3301" s="41"/>
      <c r="K3301" s="26" t="str">
        <f>_xlfn.IFNA(VLOOKUP(E3301,الاوردرات!$B$1:$C$600,2,0),"")</f>
        <v/>
      </c>
      <c r="L3301" s="52"/>
      <c r="N3301" s="21" t="str">
        <f t="shared" si="104"/>
        <v/>
      </c>
      <c r="O3301" s="22" t="str">
        <f>_xlfn.IFNA((VLOOKUP(F3301,help!$C$2:$F$12,4,0))*(N3301*24),"")</f>
        <v/>
      </c>
      <c r="AP3301" s="17">
        <f t="shared" si="105"/>
        <v>0</v>
      </c>
    </row>
    <row r="3302" spans="2:42" ht="33" x14ac:dyDescent="0.25">
      <c r="B3302" s="13">
        <f>COUNTIFS($E$3:E3302,'تقرير منتج تام'!$E$4)</f>
        <v>8</v>
      </c>
      <c r="C3302" s="37"/>
      <c r="D3302" s="37"/>
      <c r="E3302" s="37"/>
      <c r="F3302" s="39"/>
      <c r="G3302" s="40"/>
      <c r="H3302" s="40"/>
      <c r="I3302" s="41"/>
      <c r="J3302" s="41"/>
      <c r="K3302" s="26" t="str">
        <f>_xlfn.IFNA(VLOOKUP(E3302,الاوردرات!$B$1:$C$600,2,0),"")</f>
        <v/>
      </c>
      <c r="L3302" s="52"/>
      <c r="N3302" s="21" t="str">
        <f t="shared" si="104"/>
        <v/>
      </c>
      <c r="O3302" s="22" t="str">
        <f>_xlfn.IFNA((VLOOKUP(F3302,help!$C$2:$F$12,4,0))*(N3302*24),"")</f>
        <v/>
      </c>
      <c r="AP3302" s="17">
        <f t="shared" si="105"/>
        <v>0</v>
      </c>
    </row>
    <row r="3303" spans="2:42" ht="33" x14ac:dyDescent="0.25">
      <c r="B3303" s="13">
        <f>COUNTIFS($E$3:E3303,'تقرير منتج تام'!$E$4)</f>
        <v>8</v>
      </c>
      <c r="C3303" s="37"/>
      <c r="D3303" s="37"/>
      <c r="E3303" s="37"/>
      <c r="F3303" s="39"/>
      <c r="G3303" s="40"/>
      <c r="H3303" s="40"/>
      <c r="I3303" s="41"/>
      <c r="J3303" s="41"/>
      <c r="K3303" s="26" t="str">
        <f>_xlfn.IFNA(VLOOKUP(E3303,الاوردرات!$B$1:$C$600,2,0),"")</f>
        <v/>
      </c>
      <c r="L3303" s="52"/>
      <c r="N3303" s="21" t="str">
        <f t="shared" si="104"/>
        <v/>
      </c>
      <c r="O3303" s="22" t="str">
        <f>_xlfn.IFNA((VLOOKUP(F3303,help!$C$2:$F$12,4,0))*(N3303*24),"")</f>
        <v/>
      </c>
      <c r="AP3303" s="17">
        <f t="shared" si="105"/>
        <v>0</v>
      </c>
    </row>
    <row r="3304" spans="2:42" ht="33" x14ac:dyDescent="0.25">
      <c r="B3304" s="13">
        <f>COUNTIFS($E$3:E3304,'تقرير منتج تام'!$E$4)</f>
        <v>8</v>
      </c>
      <c r="C3304" s="37"/>
      <c r="D3304" s="37"/>
      <c r="E3304" s="37"/>
      <c r="F3304" s="39"/>
      <c r="G3304" s="40"/>
      <c r="H3304" s="40"/>
      <c r="I3304" s="41"/>
      <c r="J3304" s="41"/>
      <c r="K3304" s="26" t="str">
        <f>_xlfn.IFNA(VLOOKUP(E3304,الاوردرات!$B$1:$C$600,2,0),"")</f>
        <v/>
      </c>
      <c r="L3304" s="52"/>
      <c r="N3304" s="21" t="str">
        <f t="shared" si="104"/>
        <v/>
      </c>
      <c r="O3304" s="22" t="str">
        <f>_xlfn.IFNA((VLOOKUP(F3304,help!$C$2:$F$12,4,0))*(N3304*24),"")</f>
        <v/>
      </c>
      <c r="AP3304" s="17">
        <f t="shared" si="105"/>
        <v>0</v>
      </c>
    </row>
    <row r="3305" spans="2:42" ht="33" x14ac:dyDescent="0.25">
      <c r="B3305" s="13">
        <f>COUNTIFS($E$3:E3305,'تقرير منتج تام'!$E$4)</f>
        <v>8</v>
      </c>
      <c r="C3305" s="37"/>
      <c r="D3305" s="37"/>
      <c r="E3305" s="37"/>
      <c r="F3305" s="39"/>
      <c r="G3305" s="40"/>
      <c r="H3305" s="40"/>
      <c r="I3305" s="41"/>
      <c r="J3305" s="41"/>
      <c r="K3305" s="26" t="str">
        <f>_xlfn.IFNA(VLOOKUP(E3305,الاوردرات!$B$1:$C$600,2,0),"")</f>
        <v/>
      </c>
      <c r="L3305" s="52"/>
      <c r="N3305" s="21" t="str">
        <f t="shared" si="104"/>
        <v/>
      </c>
      <c r="O3305" s="22" t="str">
        <f>_xlfn.IFNA((VLOOKUP(F3305,help!$C$2:$F$12,4,0))*(N3305*24),"")</f>
        <v/>
      </c>
      <c r="AP3305" s="17">
        <f t="shared" si="105"/>
        <v>0</v>
      </c>
    </row>
    <row r="3306" spans="2:42" ht="33" x14ac:dyDescent="0.25">
      <c r="B3306" s="13">
        <f>COUNTIFS($E$3:E3306,'تقرير منتج تام'!$E$4)</f>
        <v>8</v>
      </c>
      <c r="C3306" s="37"/>
      <c r="D3306" s="37"/>
      <c r="E3306" s="37"/>
      <c r="F3306" s="39"/>
      <c r="G3306" s="40"/>
      <c r="H3306" s="40"/>
      <c r="I3306" s="41"/>
      <c r="J3306" s="41"/>
      <c r="K3306" s="26" t="str">
        <f>_xlfn.IFNA(VLOOKUP(E3306,الاوردرات!$B$1:$C$600,2,0),"")</f>
        <v/>
      </c>
      <c r="L3306" s="52"/>
      <c r="N3306" s="21" t="str">
        <f t="shared" si="104"/>
        <v/>
      </c>
      <c r="O3306" s="22" t="str">
        <f>_xlfn.IFNA((VLOOKUP(F3306,help!$C$2:$F$12,4,0))*(N3306*24),"")</f>
        <v/>
      </c>
      <c r="AP3306" s="17">
        <f t="shared" si="105"/>
        <v>0</v>
      </c>
    </row>
    <row r="3307" spans="2:42" ht="33" x14ac:dyDescent="0.25">
      <c r="B3307" s="13">
        <f>COUNTIFS($E$3:E3307,'تقرير منتج تام'!$E$4)</f>
        <v>8</v>
      </c>
      <c r="C3307" s="37"/>
      <c r="D3307" s="37"/>
      <c r="E3307" s="37"/>
      <c r="F3307" s="39"/>
      <c r="G3307" s="40"/>
      <c r="H3307" s="40"/>
      <c r="I3307" s="41"/>
      <c r="J3307" s="41"/>
      <c r="K3307" s="26" t="str">
        <f>_xlfn.IFNA(VLOOKUP(E3307,الاوردرات!$B$1:$C$600,2,0),"")</f>
        <v/>
      </c>
      <c r="L3307" s="52"/>
      <c r="N3307" s="21" t="str">
        <f t="shared" si="104"/>
        <v/>
      </c>
      <c r="O3307" s="22" t="str">
        <f>_xlfn.IFNA((VLOOKUP(F3307,help!$C$2:$F$12,4,0))*(N3307*24),"")</f>
        <v/>
      </c>
      <c r="AP3307" s="17">
        <f t="shared" si="105"/>
        <v>0</v>
      </c>
    </row>
    <row r="3308" spans="2:42" ht="33" x14ac:dyDescent="0.25">
      <c r="B3308" s="13">
        <f>COUNTIFS($E$3:E3308,'تقرير منتج تام'!$E$4)</f>
        <v>8</v>
      </c>
      <c r="C3308" s="37"/>
      <c r="D3308" s="37"/>
      <c r="E3308" s="37"/>
      <c r="F3308" s="39"/>
      <c r="G3308" s="40"/>
      <c r="H3308" s="40"/>
      <c r="I3308" s="41"/>
      <c r="J3308" s="41"/>
      <c r="K3308" s="26" t="str">
        <f>_xlfn.IFNA(VLOOKUP(E3308,الاوردرات!$B$1:$C$600,2,0),"")</f>
        <v/>
      </c>
      <c r="L3308" s="52"/>
      <c r="N3308" s="21" t="str">
        <f t="shared" si="104"/>
        <v/>
      </c>
      <c r="O3308" s="22" t="str">
        <f>_xlfn.IFNA((VLOOKUP(F3308,help!$C$2:$F$12,4,0))*(N3308*24),"")</f>
        <v/>
      </c>
      <c r="AP3308" s="17">
        <f t="shared" si="105"/>
        <v>0</v>
      </c>
    </row>
    <row r="3309" spans="2:42" ht="33" x14ac:dyDescent="0.25">
      <c r="B3309" s="13">
        <f>COUNTIFS($E$3:E3309,'تقرير منتج تام'!$E$4)</f>
        <v>8</v>
      </c>
      <c r="C3309" s="37"/>
      <c r="D3309" s="37"/>
      <c r="E3309" s="37"/>
      <c r="F3309" s="39"/>
      <c r="G3309" s="40"/>
      <c r="H3309" s="40"/>
      <c r="I3309" s="41"/>
      <c r="J3309" s="41"/>
      <c r="K3309" s="26" t="str">
        <f>_xlfn.IFNA(VLOOKUP(E3309,الاوردرات!$B$1:$C$600,2,0),"")</f>
        <v/>
      </c>
      <c r="L3309" s="52"/>
      <c r="N3309" s="21" t="str">
        <f t="shared" si="104"/>
        <v/>
      </c>
      <c r="O3309" s="22" t="str">
        <f>_xlfn.IFNA((VLOOKUP(F3309,help!$C$2:$F$12,4,0))*(N3309*24),"")</f>
        <v/>
      </c>
      <c r="AP3309" s="17">
        <f t="shared" si="105"/>
        <v>0</v>
      </c>
    </row>
    <row r="3310" spans="2:42" ht="33" x14ac:dyDescent="0.25">
      <c r="B3310" s="13">
        <f>COUNTIFS($E$3:E3310,'تقرير منتج تام'!$E$4)</f>
        <v>8</v>
      </c>
      <c r="C3310" s="37"/>
      <c r="D3310" s="37"/>
      <c r="E3310" s="37"/>
      <c r="F3310" s="39"/>
      <c r="G3310" s="40"/>
      <c r="H3310" s="40"/>
      <c r="I3310" s="41"/>
      <c r="J3310" s="41"/>
      <c r="K3310" s="26" t="str">
        <f>_xlfn.IFNA(VLOOKUP(E3310,الاوردرات!$B$1:$C$600,2,0),"")</f>
        <v/>
      </c>
      <c r="L3310" s="52"/>
      <c r="N3310" s="21" t="str">
        <f t="shared" si="104"/>
        <v/>
      </c>
      <c r="O3310" s="22" t="str">
        <f>_xlfn.IFNA((VLOOKUP(F3310,help!$C$2:$F$12,4,0))*(N3310*24),"")</f>
        <v/>
      </c>
      <c r="AP3310" s="17">
        <f t="shared" si="105"/>
        <v>0</v>
      </c>
    </row>
    <row r="3311" spans="2:42" ht="33" x14ac:dyDescent="0.25">
      <c r="B3311" s="13">
        <f>COUNTIFS($E$3:E3311,'تقرير منتج تام'!$E$4)</f>
        <v>8</v>
      </c>
      <c r="C3311" s="37"/>
      <c r="D3311" s="37"/>
      <c r="E3311" s="37"/>
      <c r="F3311" s="39"/>
      <c r="G3311" s="40"/>
      <c r="H3311" s="40"/>
      <c r="I3311" s="41"/>
      <c r="J3311" s="41"/>
      <c r="K3311" s="26" t="str">
        <f>_xlfn.IFNA(VLOOKUP(E3311,الاوردرات!$B$1:$C$600,2,0),"")</f>
        <v/>
      </c>
      <c r="L3311" s="52"/>
      <c r="N3311" s="21" t="str">
        <f t="shared" si="104"/>
        <v/>
      </c>
      <c r="O3311" s="22" t="str">
        <f>_xlfn.IFNA((VLOOKUP(F3311,help!$C$2:$F$12,4,0))*(N3311*24),"")</f>
        <v/>
      </c>
      <c r="AP3311" s="17">
        <f t="shared" si="105"/>
        <v>0</v>
      </c>
    </row>
    <row r="3312" spans="2:42" ht="33" x14ac:dyDescent="0.25">
      <c r="B3312" s="13">
        <f>COUNTIFS($E$3:E3312,'تقرير منتج تام'!$E$4)</f>
        <v>8</v>
      </c>
      <c r="C3312" s="37"/>
      <c r="D3312" s="37"/>
      <c r="E3312" s="37"/>
      <c r="F3312" s="39"/>
      <c r="G3312" s="40"/>
      <c r="H3312" s="40"/>
      <c r="I3312" s="41"/>
      <c r="J3312" s="41"/>
      <c r="K3312" s="26" t="str">
        <f>_xlfn.IFNA(VLOOKUP(E3312,الاوردرات!$B$1:$C$600,2,0),"")</f>
        <v/>
      </c>
      <c r="L3312" s="52"/>
      <c r="N3312" s="21" t="str">
        <f t="shared" si="104"/>
        <v/>
      </c>
      <c r="O3312" s="22" t="str">
        <f>_xlfn.IFNA((VLOOKUP(F3312,help!$C$2:$F$12,4,0))*(N3312*24),"")</f>
        <v/>
      </c>
      <c r="AP3312" s="17">
        <f t="shared" si="105"/>
        <v>0</v>
      </c>
    </row>
    <row r="3313" spans="2:42" ht="33" x14ac:dyDescent="0.25">
      <c r="B3313" s="13">
        <f>COUNTIFS($E$3:E3313,'تقرير منتج تام'!$E$4)</f>
        <v>8</v>
      </c>
      <c r="C3313" s="37"/>
      <c r="D3313" s="37"/>
      <c r="E3313" s="37"/>
      <c r="F3313" s="39"/>
      <c r="G3313" s="40"/>
      <c r="H3313" s="40"/>
      <c r="I3313" s="41"/>
      <c r="J3313" s="41"/>
      <c r="K3313" s="26" t="str">
        <f>_xlfn.IFNA(VLOOKUP(E3313,الاوردرات!$B$1:$C$600,2,0),"")</f>
        <v/>
      </c>
      <c r="L3313" s="52"/>
      <c r="N3313" s="21" t="str">
        <f t="shared" si="104"/>
        <v/>
      </c>
      <c r="O3313" s="22" t="str">
        <f>_xlfn.IFNA((VLOOKUP(F3313,help!$C$2:$F$12,4,0))*(N3313*24),"")</f>
        <v/>
      </c>
      <c r="AP3313" s="17">
        <f t="shared" si="105"/>
        <v>0</v>
      </c>
    </row>
    <row r="3314" spans="2:42" ht="33" x14ac:dyDescent="0.25">
      <c r="B3314" s="13">
        <f>COUNTIFS($E$3:E3314,'تقرير منتج تام'!$E$4)</f>
        <v>8</v>
      </c>
      <c r="C3314" s="37"/>
      <c r="D3314" s="37"/>
      <c r="E3314" s="37"/>
      <c r="F3314" s="39"/>
      <c r="G3314" s="40"/>
      <c r="H3314" s="40"/>
      <c r="I3314" s="41"/>
      <c r="J3314" s="41"/>
      <c r="K3314" s="26" t="str">
        <f>_xlfn.IFNA(VLOOKUP(E3314,الاوردرات!$B$1:$C$600,2,0),"")</f>
        <v/>
      </c>
      <c r="L3314" s="52"/>
      <c r="N3314" s="21" t="str">
        <f t="shared" si="104"/>
        <v/>
      </c>
      <c r="O3314" s="22" t="str">
        <f>_xlfn.IFNA((VLOOKUP(F3314,help!$C$2:$F$12,4,0))*(N3314*24),"")</f>
        <v/>
      </c>
      <c r="AP3314" s="17">
        <f t="shared" si="105"/>
        <v>0</v>
      </c>
    </row>
    <row r="3315" spans="2:42" ht="33" x14ac:dyDescent="0.25">
      <c r="B3315" s="13">
        <f>COUNTIFS($E$3:E3315,'تقرير منتج تام'!$E$4)</f>
        <v>8</v>
      </c>
      <c r="C3315" s="37"/>
      <c r="D3315" s="37"/>
      <c r="E3315" s="37"/>
      <c r="F3315" s="39"/>
      <c r="G3315" s="40"/>
      <c r="H3315" s="40"/>
      <c r="I3315" s="41"/>
      <c r="J3315" s="41"/>
      <c r="K3315" s="26" t="str">
        <f>_xlfn.IFNA(VLOOKUP(E3315,الاوردرات!$B$1:$C$600,2,0),"")</f>
        <v/>
      </c>
      <c r="L3315" s="52"/>
      <c r="N3315" s="21" t="str">
        <f t="shared" si="104"/>
        <v/>
      </c>
      <c r="O3315" s="22" t="str">
        <f>_xlfn.IFNA((VLOOKUP(F3315,help!$C$2:$F$12,4,0))*(N3315*24),"")</f>
        <v/>
      </c>
      <c r="AP3315" s="17">
        <f t="shared" si="105"/>
        <v>0</v>
      </c>
    </row>
    <row r="3316" spans="2:42" ht="33" x14ac:dyDescent="0.25">
      <c r="B3316" s="13">
        <f>COUNTIFS($E$3:E3316,'تقرير منتج تام'!$E$4)</f>
        <v>8</v>
      </c>
      <c r="C3316" s="37"/>
      <c r="D3316" s="37"/>
      <c r="E3316" s="37"/>
      <c r="F3316" s="39"/>
      <c r="G3316" s="40"/>
      <c r="H3316" s="40"/>
      <c r="I3316" s="41"/>
      <c r="J3316" s="41"/>
      <c r="K3316" s="26" t="str">
        <f>_xlfn.IFNA(VLOOKUP(E3316,الاوردرات!$B$1:$C$600,2,0),"")</f>
        <v/>
      </c>
      <c r="L3316" s="52"/>
      <c r="N3316" s="21" t="str">
        <f t="shared" si="104"/>
        <v/>
      </c>
      <c r="O3316" s="22" t="str">
        <f>_xlfn.IFNA((VLOOKUP(F3316,help!$C$2:$F$12,4,0))*(N3316*24),"")</f>
        <v/>
      </c>
      <c r="AP3316" s="17">
        <f t="shared" si="105"/>
        <v>0</v>
      </c>
    </row>
    <row r="3317" spans="2:42" ht="33" x14ac:dyDescent="0.25">
      <c r="B3317" s="13">
        <f>COUNTIFS($E$3:E3317,'تقرير منتج تام'!$E$4)</f>
        <v>8</v>
      </c>
      <c r="C3317" s="37"/>
      <c r="D3317" s="37"/>
      <c r="E3317" s="37"/>
      <c r="F3317" s="39"/>
      <c r="G3317" s="40"/>
      <c r="H3317" s="40"/>
      <c r="I3317" s="41"/>
      <c r="J3317" s="41"/>
      <c r="K3317" s="26" t="str">
        <f>_xlfn.IFNA(VLOOKUP(E3317,الاوردرات!$B$1:$C$600,2,0),"")</f>
        <v/>
      </c>
      <c r="L3317" s="52"/>
      <c r="N3317" s="21" t="str">
        <f t="shared" si="104"/>
        <v/>
      </c>
      <c r="O3317" s="22" t="str">
        <f>_xlfn.IFNA((VLOOKUP(F3317,help!$C$2:$F$12,4,0))*(N3317*24),"")</f>
        <v/>
      </c>
      <c r="AP3317" s="17">
        <f t="shared" si="105"/>
        <v>0</v>
      </c>
    </row>
    <row r="3318" spans="2:42" ht="33" x14ac:dyDescent="0.25">
      <c r="B3318" s="13">
        <f>COUNTIFS($E$3:E3318,'تقرير منتج تام'!$E$4)</f>
        <v>8</v>
      </c>
      <c r="C3318" s="37"/>
      <c r="D3318" s="37"/>
      <c r="E3318" s="37"/>
      <c r="F3318" s="39"/>
      <c r="G3318" s="40"/>
      <c r="H3318" s="40"/>
      <c r="I3318" s="41"/>
      <c r="J3318" s="41"/>
      <c r="K3318" s="26" t="str">
        <f>_xlfn.IFNA(VLOOKUP(E3318,الاوردرات!$B$1:$C$600,2,0),"")</f>
        <v/>
      </c>
      <c r="L3318" s="52"/>
      <c r="N3318" s="21" t="str">
        <f t="shared" si="104"/>
        <v/>
      </c>
      <c r="O3318" s="22" t="str">
        <f>_xlfn.IFNA((VLOOKUP(F3318,help!$C$2:$F$12,4,0))*(N3318*24),"")</f>
        <v/>
      </c>
      <c r="AP3318" s="17">
        <f t="shared" si="105"/>
        <v>0</v>
      </c>
    </row>
    <row r="3319" spans="2:42" ht="33" x14ac:dyDescent="0.25">
      <c r="B3319" s="13">
        <f>COUNTIFS($E$3:E3319,'تقرير منتج تام'!$E$4)</f>
        <v>8</v>
      </c>
      <c r="C3319" s="37"/>
      <c r="D3319" s="37"/>
      <c r="E3319" s="37"/>
      <c r="F3319" s="39"/>
      <c r="G3319" s="40"/>
      <c r="H3319" s="40"/>
      <c r="I3319" s="41"/>
      <c r="J3319" s="41"/>
      <c r="K3319" s="26" t="str">
        <f>_xlfn.IFNA(VLOOKUP(E3319,الاوردرات!$B$1:$C$600,2,0),"")</f>
        <v/>
      </c>
      <c r="L3319" s="52"/>
      <c r="N3319" s="21" t="str">
        <f t="shared" ref="N3319:N3382" si="106">IF(I3319&lt;&gt;"",J3319-I3319,"")</f>
        <v/>
      </c>
      <c r="O3319" s="22" t="str">
        <f>_xlfn.IFNA((VLOOKUP(F3319,help!$C$2:$F$12,4,0))*(N3319*24),"")</f>
        <v/>
      </c>
      <c r="AP3319" s="17">
        <f t="shared" si="105"/>
        <v>0</v>
      </c>
    </row>
    <row r="3320" spans="2:42" ht="33" x14ac:dyDescent="0.25">
      <c r="B3320" s="13">
        <f>COUNTIFS($E$3:E3320,'تقرير منتج تام'!$E$4)</f>
        <v>8</v>
      </c>
      <c r="C3320" s="37"/>
      <c r="D3320" s="37"/>
      <c r="E3320" s="37"/>
      <c r="F3320" s="39"/>
      <c r="G3320" s="40"/>
      <c r="H3320" s="40"/>
      <c r="I3320" s="41"/>
      <c r="J3320" s="41"/>
      <c r="K3320" s="26" t="str">
        <f>_xlfn.IFNA(VLOOKUP(E3320,الاوردرات!$B$1:$C$600,2,0),"")</f>
        <v/>
      </c>
      <c r="L3320" s="52"/>
      <c r="N3320" s="21" t="str">
        <f t="shared" si="106"/>
        <v/>
      </c>
      <c r="O3320" s="22" t="str">
        <f>_xlfn.IFNA((VLOOKUP(F3320,help!$C$2:$F$12,4,0))*(N3320*24),"")</f>
        <v/>
      </c>
      <c r="AP3320" s="17">
        <f t="shared" si="105"/>
        <v>0</v>
      </c>
    </row>
    <row r="3321" spans="2:42" ht="33" x14ac:dyDescent="0.25">
      <c r="B3321" s="13">
        <f>COUNTIFS($E$3:E3321,'تقرير منتج تام'!$E$4)</f>
        <v>8</v>
      </c>
      <c r="C3321" s="37"/>
      <c r="D3321" s="37"/>
      <c r="E3321" s="37"/>
      <c r="F3321" s="39"/>
      <c r="G3321" s="40"/>
      <c r="H3321" s="40"/>
      <c r="I3321" s="41"/>
      <c r="J3321" s="41"/>
      <c r="K3321" s="26" t="str">
        <f>_xlfn.IFNA(VLOOKUP(E3321,الاوردرات!$B$1:$C$600,2,0),"")</f>
        <v/>
      </c>
      <c r="L3321" s="52"/>
      <c r="N3321" s="21" t="str">
        <f t="shared" si="106"/>
        <v/>
      </c>
      <c r="O3321" s="22" t="str">
        <f>_xlfn.IFNA((VLOOKUP(F3321,help!$C$2:$F$12,4,0))*(N3321*24),"")</f>
        <v/>
      </c>
      <c r="AP3321" s="17">
        <f t="shared" si="105"/>
        <v>0</v>
      </c>
    </row>
    <row r="3322" spans="2:42" ht="33" x14ac:dyDescent="0.25">
      <c r="B3322" s="13">
        <f>COUNTIFS($E$3:E3322,'تقرير منتج تام'!$E$4)</f>
        <v>8</v>
      </c>
      <c r="C3322" s="37"/>
      <c r="D3322" s="37"/>
      <c r="E3322" s="37"/>
      <c r="F3322" s="39"/>
      <c r="G3322" s="40"/>
      <c r="H3322" s="40"/>
      <c r="I3322" s="41"/>
      <c r="J3322" s="41"/>
      <c r="K3322" s="26" t="str">
        <f>_xlfn.IFNA(VLOOKUP(E3322,الاوردرات!$B$1:$C$600,2,0),"")</f>
        <v/>
      </c>
      <c r="L3322" s="52"/>
      <c r="N3322" s="21" t="str">
        <f t="shared" si="106"/>
        <v/>
      </c>
      <c r="O3322" s="22" t="str">
        <f>_xlfn.IFNA((VLOOKUP(F3322,help!$C$2:$F$12,4,0))*(N3322*24),"")</f>
        <v/>
      </c>
      <c r="AP3322" s="17">
        <f t="shared" si="105"/>
        <v>0</v>
      </c>
    </row>
    <row r="3323" spans="2:42" ht="33" x14ac:dyDescent="0.25">
      <c r="B3323" s="13">
        <f>COUNTIFS($E$3:E3323,'تقرير منتج تام'!$E$4)</f>
        <v>8</v>
      </c>
      <c r="C3323" s="37"/>
      <c r="D3323" s="37"/>
      <c r="E3323" s="37"/>
      <c r="F3323" s="39"/>
      <c r="G3323" s="40"/>
      <c r="H3323" s="40"/>
      <c r="I3323" s="41"/>
      <c r="J3323" s="41"/>
      <c r="K3323" s="26" t="str">
        <f>_xlfn.IFNA(VLOOKUP(E3323,الاوردرات!$B$1:$C$600,2,0),"")</f>
        <v/>
      </c>
      <c r="L3323" s="52"/>
      <c r="N3323" s="21" t="str">
        <f t="shared" si="106"/>
        <v/>
      </c>
      <c r="O3323" s="22" t="str">
        <f>_xlfn.IFNA((VLOOKUP(F3323,help!$C$2:$F$12,4,0))*(N3323*24),"")</f>
        <v/>
      </c>
      <c r="AP3323" s="17">
        <f t="shared" si="105"/>
        <v>0</v>
      </c>
    </row>
    <row r="3324" spans="2:42" ht="33" x14ac:dyDescent="0.25">
      <c r="B3324" s="13">
        <f>COUNTIFS($E$3:E3324,'تقرير منتج تام'!$E$4)</f>
        <v>8</v>
      </c>
      <c r="C3324" s="37"/>
      <c r="D3324" s="37"/>
      <c r="E3324" s="37"/>
      <c r="F3324" s="39"/>
      <c r="G3324" s="40"/>
      <c r="H3324" s="40"/>
      <c r="I3324" s="41"/>
      <c r="J3324" s="41"/>
      <c r="K3324" s="26" t="str">
        <f>_xlfn.IFNA(VLOOKUP(E3324,الاوردرات!$B$1:$C$600,2,0),"")</f>
        <v/>
      </c>
      <c r="L3324" s="52"/>
      <c r="N3324" s="21" t="str">
        <f t="shared" si="106"/>
        <v/>
      </c>
      <c r="O3324" s="22" t="str">
        <f>_xlfn.IFNA((VLOOKUP(F3324,help!$C$2:$F$12,4,0))*(N3324*24),"")</f>
        <v/>
      </c>
      <c r="AP3324" s="17">
        <f t="shared" si="105"/>
        <v>0</v>
      </c>
    </row>
    <row r="3325" spans="2:42" ht="33" x14ac:dyDescent="0.25">
      <c r="B3325" s="13">
        <f>COUNTIFS($E$3:E3325,'تقرير منتج تام'!$E$4)</f>
        <v>8</v>
      </c>
      <c r="C3325" s="37"/>
      <c r="D3325" s="37"/>
      <c r="E3325" s="37"/>
      <c r="F3325" s="39"/>
      <c r="G3325" s="40"/>
      <c r="H3325" s="40"/>
      <c r="I3325" s="41"/>
      <c r="J3325" s="41"/>
      <c r="K3325" s="26" t="str">
        <f>_xlfn.IFNA(VLOOKUP(E3325,الاوردرات!$B$1:$C$600,2,0),"")</f>
        <v/>
      </c>
      <c r="L3325" s="52"/>
      <c r="N3325" s="21" t="str">
        <f t="shared" si="106"/>
        <v/>
      </c>
      <c r="O3325" s="22" t="str">
        <f>_xlfn.IFNA((VLOOKUP(F3325,help!$C$2:$F$12,4,0))*(N3325*24),"")</f>
        <v/>
      </c>
      <c r="AP3325" s="17">
        <f t="shared" si="105"/>
        <v>0</v>
      </c>
    </row>
    <row r="3326" spans="2:42" ht="33" x14ac:dyDescent="0.25">
      <c r="B3326" s="13">
        <f>COUNTIFS($E$3:E3326,'تقرير منتج تام'!$E$4)</f>
        <v>8</v>
      </c>
      <c r="C3326" s="37"/>
      <c r="D3326" s="37"/>
      <c r="E3326" s="37"/>
      <c r="F3326" s="39"/>
      <c r="G3326" s="40"/>
      <c r="H3326" s="40"/>
      <c r="I3326" s="41"/>
      <c r="J3326" s="41"/>
      <c r="K3326" s="26" t="str">
        <f>_xlfn.IFNA(VLOOKUP(E3326,الاوردرات!$B$1:$C$600,2,0),"")</f>
        <v/>
      </c>
      <c r="L3326" s="52"/>
      <c r="N3326" s="21" t="str">
        <f t="shared" si="106"/>
        <v/>
      </c>
      <c r="O3326" s="22" t="str">
        <f>_xlfn.IFNA((VLOOKUP(F3326,help!$C$2:$F$12,4,0))*(N3326*24),"")</f>
        <v/>
      </c>
      <c r="AP3326" s="17">
        <f t="shared" si="105"/>
        <v>0</v>
      </c>
    </row>
    <row r="3327" spans="2:42" ht="33" x14ac:dyDescent="0.25">
      <c r="B3327" s="13">
        <f>COUNTIFS($E$3:E3327,'تقرير منتج تام'!$E$4)</f>
        <v>8</v>
      </c>
      <c r="C3327" s="37"/>
      <c r="D3327" s="37"/>
      <c r="E3327" s="37"/>
      <c r="F3327" s="39"/>
      <c r="G3327" s="40"/>
      <c r="H3327" s="40"/>
      <c r="I3327" s="41"/>
      <c r="J3327" s="41"/>
      <c r="K3327" s="26" t="str">
        <f>_xlfn.IFNA(VLOOKUP(E3327,الاوردرات!$B$1:$C$600,2,0),"")</f>
        <v/>
      </c>
      <c r="L3327" s="52"/>
      <c r="N3327" s="21" t="str">
        <f t="shared" si="106"/>
        <v/>
      </c>
      <c r="O3327" s="22" t="str">
        <f>_xlfn.IFNA((VLOOKUP(F3327,help!$C$2:$F$12,4,0))*(N3327*24),"")</f>
        <v/>
      </c>
      <c r="AP3327" s="17">
        <f t="shared" si="105"/>
        <v>0</v>
      </c>
    </row>
    <row r="3328" spans="2:42" ht="33" x14ac:dyDescent="0.25">
      <c r="B3328" s="13">
        <f>COUNTIFS($E$3:E3328,'تقرير منتج تام'!$E$4)</f>
        <v>8</v>
      </c>
      <c r="C3328" s="37"/>
      <c r="D3328" s="37"/>
      <c r="E3328" s="37"/>
      <c r="F3328" s="39"/>
      <c r="G3328" s="40"/>
      <c r="H3328" s="40"/>
      <c r="I3328" s="41"/>
      <c r="J3328" s="41"/>
      <c r="K3328" s="26" t="str">
        <f>_xlfn.IFNA(VLOOKUP(E3328,الاوردرات!$B$1:$C$600,2,0),"")</f>
        <v/>
      </c>
      <c r="L3328" s="52"/>
      <c r="N3328" s="21" t="str">
        <f t="shared" si="106"/>
        <v/>
      </c>
      <c r="O3328" s="22" t="str">
        <f>_xlfn.IFNA((VLOOKUP(F3328,help!$C$2:$F$12,4,0))*(N3328*24),"")</f>
        <v/>
      </c>
      <c r="AP3328" s="17">
        <f t="shared" si="105"/>
        <v>0</v>
      </c>
    </row>
    <row r="3329" spans="2:42" ht="33" x14ac:dyDescent="0.25">
      <c r="B3329" s="13">
        <f>COUNTIFS($E$3:E3329,'تقرير منتج تام'!$E$4)</f>
        <v>8</v>
      </c>
      <c r="C3329" s="37"/>
      <c r="D3329" s="37"/>
      <c r="E3329" s="37"/>
      <c r="F3329" s="39"/>
      <c r="G3329" s="40"/>
      <c r="H3329" s="40"/>
      <c r="I3329" s="41"/>
      <c r="J3329" s="41"/>
      <c r="K3329" s="26" t="str">
        <f>_xlfn.IFNA(VLOOKUP(E3329,الاوردرات!$B$1:$C$600,2,0),"")</f>
        <v/>
      </c>
      <c r="L3329" s="52"/>
      <c r="N3329" s="21" t="str">
        <f t="shared" si="106"/>
        <v/>
      </c>
      <c r="O3329" s="22" t="str">
        <f>_xlfn.IFNA((VLOOKUP(F3329,help!$C$2:$F$12,4,0))*(N3329*24),"")</f>
        <v/>
      </c>
      <c r="AP3329" s="17">
        <f t="shared" si="105"/>
        <v>0</v>
      </c>
    </row>
    <row r="3330" spans="2:42" ht="33" x14ac:dyDescent="0.25">
      <c r="B3330" s="13">
        <f>COUNTIFS($E$3:E3330,'تقرير منتج تام'!$E$4)</f>
        <v>8</v>
      </c>
      <c r="C3330" s="37"/>
      <c r="D3330" s="37"/>
      <c r="E3330" s="37"/>
      <c r="F3330" s="39"/>
      <c r="G3330" s="40"/>
      <c r="H3330" s="40"/>
      <c r="I3330" s="41"/>
      <c r="J3330" s="41"/>
      <c r="K3330" s="26" t="str">
        <f>_xlfn.IFNA(VLOOKUP(E3330,الاوردرات!$B$1:$C$600,2,0),"")</f>
        <v/>
      </c>
      <c r="L3330" s="52"/>
      <c r="N3330" s="21" t="str">
        <f t="shared" si="106"/>
        <v/>
      </c>
      <c r="O3330" s="22" t="str">
        <f>_xlfn.IFNA((VLOOKUP(F3330,help!$C$2:$F$12,4,0))*(N3330*24),"")</f>
        <v/>
      </c>
      <c r="AP3330" s="17">
        <f t="shared" si="105"/>
        <v>0</v>
      </c>
    </row>
    <row r="3331" spans="2:42" ht="33" x14ac:dyDescent="0.25">
      <c r="B3331" s="13">
        <f>COUNTIFS($E$3:E3331,'تقرير منتج تام'!$E$4)</f>
        <v>8</v>
      </c>
      <c r="C3331" s="37"/>
      <c r="D3331" s="37"/>
      <c r="E3331" s="37"/>
      <c r="F3331" s="39"/>
      <c r="G3331" s="40"/>
      <c r="H3331" s="40"/>
      <c r="I3331" s="41"/>
      <c r="J3331" s="41"/>
      <c r="K3331" s="26" t="str">
        <f>_xlfn.IFNA(VLOOKUP(E3331,الاوردرات!$B$1:$C$600,2,0),"")</f>
        <v/>
      </c>
      <c r="L3331" s="52"/>
      <c r="N3331" s="21" t="str">
        <f t="shared" si="106"/>
        <v/>
      </c>
      <c r="O3331" s="22" t="str">
        <f>_xlfn.IFNA((VLOOKUP(F3331,help!$C$2:$F$12,4,0))*(N3331*24),"")</f>
        <v/>
      </c>
      <c r="AP3331" s="17">
        <f t="shared" si="105"/>
        <v>0</v>
      </c>
    </row>
    <row r="3332" spans="2:42" ht="33" x14ac:dyDescent="0.25">
      <c r="B3332" s="13">
        <f>COUNTIFS($E$3:E3332,'تقرير منتج تام'!$E$4)</f>
        <v>8</v>
      </c>
      <c r="C3332" s="37"/>
      <c r="D3332" s="37"/>
      <c r="E3332" s="37"/>
      <c r="F3332" s="39"/>
      <c r="G3332" s="40"/>
      <c r="H3332" s="40"/>
      <c r="I3332" s="41"/>
      <c r="J3332" s="41"/>
      <c r="K3332" s="26" t="str">
        <f>_xlfn.IFNA(VLOOKUP(E3332,الاوردرات!$B$1:$C$600,2,0),"")</f>
        <v/>
      </c>
      <c r="L3332" s="52"/>
      <c r="N3332" s="21" t="str">
        <f t="shared" si="106"/>
        <v/>
      </c>
      <c r="O3332" s="22" t="str">
        <f>_xlfn.IFNA((VLOOKUP(F3332,help!$C$2:$F$12,4,0))*(N3332*24),"")</f>
        <v/>
      </c>
      <c r="AP3332" s="17">
        <f t="shared" si="105"/>
        <v>0</v>
      </c>
    </row>
    <row r="3333" spans="2:42" ht="33" x14ac:dyDescent="0.25">
      <c r="B3333" s="13">
        <f>COUNTIFS($E$3:E3333,'تقرير منتج تام'!$E$4)</f>
        <v>8</v>
      </c>
      <c r="C3333" s="37"/>
      <c r="D3333" s="37"/>
      <c r="E3333" s="37"/>
      <c r="F3333" s="39"/>
      <c r="G3333" s="40"/>
      <c r="H3333" s="40"/>
      <c r="I3333" s="41"/>
      <c r="J3333" s="41"/>
      <c r="K3333" s="26" t="str">
        <f>_xlfn.IFNA(VLOOKUP(E3333,الاوردرات!$B$1:$C$600,2,0),"")</f>
        <v/>
      </c>
      <c r="L3333" s="52"/>
      <c r="N3333" s="21" t="str">
        <f t="shared" si="106"/>
        <v/>
      </c>
      <c r="O3333" s="22" t="str">
        <f>_xlfn.IFNA((VLOOKUP(F3333,help!$C$2:$F$12,4,0))*(N3333*24),"")</f>
        <v/>
      </c>
      <c r="AP3333" s="17">
        <f t="shared" si="105"/>
        <v>0</v>
      </c>
    </row>
    <row r="3334" spans="2:42" ht="33" x14ac:dyDescent="0.25">
      <c r="B3334" s="13">
        <f>COUNTIFS($E$3:E3334,'تقرير منتج تام'!$E$4)</f>
        <v>8</v>
      </c>
      <c r="C3334" s="37"/>
      <c r="D3334" s="37"/>
      <c r="E3334" s="37"/>
      <c r="F3334" s="39"/>
      <c r="G3334" s="40"/>
      <c r="H3334" s="40"/>
      <c r="I3334" s="41"/>
      <c r="J3334" s="41"/>
      <c r="K3334" s="26" t="str">
        <f>_xlfn.IFNA(VLOOKUP(E3334,الاوردرات!$B$1:$C$600,2,0),"")</f>
        <v/>
      </c>
      <c r="L3334" s="52"/>
      <c r="N3334" s="21" t="str">
        <f t="shared" si="106"/>
        <v/>
      </c>
      <c r="O3334" s="22" t="str">
        <f>_xlfn.IFNA((VLOOKUP(F3334,help!$C$2:$F$12,4,0))*(N3334*24),"")</f>
        <v/>
      </c>
      <c r="AP3334" s="17">
        <f t="shared" si="105"/>
        <v>0</v>
      </c>
    </row>
    <row r="3335" spans="2:42" ht="33" x14ac:dyDescent="0.25">
      <c r="B3335" s="13">
        <f>COUNTIFS($E$3:E3335,'تقرير منتج تام'!$E$4)</f>
        <v>8</v>
      </c>
      <c r="C3335" s="37"/>
      <c r="D3335" s="37"/>
      <c r="E3335" s="37"/>
      <c r="F3335" s="39"/>
      <c r="G3335" s="40"/>
      <c r="H3335" s="40"/>
      <c r="I3335" s="41"/>
      <c r="J3335" s="41"/>
      <c r="K3335" s="26" t="str">
        <f>_xlfn.IFNA(VLOOKUP(E3335,الاوردرات!$B$1:$C$600,2,0),"")</f>
        <v/>
      </c>
      <c r="L3335" s="52"/>
      <c r="N3335" s="21" t="str">
        <f t="shared" si="106"/>
        <v/>
      </c>
      <c r="O3335" s="22" t="str">
        <f>_xlfn.IFNA((VLOOKUP(F3335,help!$C$2:$F$12,4,0))*(N3335*24),"")</f>
        <v/>
      </c>
      <c r="AP3335" s="17">
        <f t="shared" si="105"/>
        <v>0</v>
      </c>
    </row>
    <row r="3336" spans="2:42" ht="33" x14ac:dyDescent="0.25">
      <c r="B3336" s="13">
        <f>COUNTIFS($E$3:E3336,'تقرير منتج تام'!$E$4)</f>
        <v>8</v>
      </c>
      <c r="C3336" s="37"/>
      <c r="D3336" s="37"/>
      <c r="E3336" s="37"/>
      <c r="F3336" s="39"/>
      <c r="G3336" s="40"/>
      <c r="H3336" s="40"/>
      <c r="I3336" s="41"/>
      <c r="J3336" s="41"/>
      <c r="K3336" s="26" t="str">
        <f>_xlfn.IFNA(VLOOKUP(E3336,الاوردرات!$B$1:$C$600,2,0),"")</f>
        <v/>
      </c>
      <c r="L3336" s="52"/>
      <c r="N3336" s="21" t="str">
        <f t="shared" si="106"/>
        <v/>
      </c>
      <c r="O3336" s="22" t="str">
        <f>_xlfn.IFNA((VLOOKUP(F3336,help!$C$2:$F$12,4,0))*(N3336*24),"")</f>
        <v/>
      </c>
      <c r="AP3336" s="17">
        <f t="shared" si="105"/>
        <v>0</v>
      </c>
    </row>
    <row r="3337" spans="2:42" ht="33" x14ac:dyDescent="0.25">
      <c r="B3337" s="13">
        <f>COUNTIFS($E$3:E3337,'تقرير منتج تام'!$E$4)</f>
        <v>8</v>
      </c>
      <c r="C3337" s="37"/>
      <c r="D3337" s="37"/>
      <c r="E3337" s="37"/>
      <c r="F3337" s="39"/>
      <c r="G3337" s="40"/>
      <c r="H3337" s="40"/>
      <c r="I3337" s="41"/>
      <c r="J3337" s="41"/>
      <c r="K3337" s="26" t="str">
        <f>_xlfn.IFNA(VLOOKUP(E3337,الاوردرات!$B$1:$C$600,2,0),"")</f>
        <v/>
      </c>
      <c r="L3337" s="52"/>
      <c r="N3337" s="21" t="str">
        <f t="shared" si="106"/>
        <v/>
      </c>
      <c r="O3337" s="22" t="str">
        <f>_xlfn.IFNA((VLOOKUP(F3337,help!$C$2:$F$12,4,0))*(N3337*24),"")</f>
        <v/>
      </c>
      <c r="AP3337" s="17">
        <f t="shared" si="105"/>
        <v>0</v>
      </c>
    </row>
    <row r="3338" spans="2:42" ht="33" x14ac:dyDescent="0.25">
      <c r="B3338" s="13">
        <f>COUNTIFS($E$3:E3338,'تقرير منتج تام'!$E$4)</f>
        <v>8</v>
      </c>
      <c r="C3338" s="37"/>
      <c r="D3338" s="37"/>
      <c r="E3338" s="37"/>
      <c r="F3338" s="39"/>
      <c r="G3338" s="40"/>
      <c r="H3338" s="40"/>
      <c r="I3338" s="41"/>
      <c r="J3338" s="41"/>
      <c r="K3338" s="26" t="str">
        <f>_xlfn.IFNA(VLOOKUP(E3338,الاوردرات!$B$1:$C$600,2,0),"")</f>
        <v/>
      </c>
      <c r="L3338" s="52"/>
      <c r="N3338" s="21" t="str">
        <f t="shared" si="106"/>
        <v/>
      </c>
      <c r="O3338" s="22" t="str">
        <f>_xlfn.IFNA((VLOOKUP(F3338,help!$C$2:$F$12,4,0))*(N3338*24),"")</f>
        <v/>
      </c>
      <c r="AP3338" s="17">
        <f t="shared" ref="AP3338:AP3401" si="107">D3338</f>
        <v>0</v>
      </c>
    </row>
    <row r="3339" spans="2:42" ht="33" x14ac:dyDescent="0.25">
      <c r="B3339" s="13">
        <f>COUNTIFS($E$3:E3339,'تقرير منتج تام'!$E$4)</f>
        <v>8</v>
      </c>
      <c r="C3339" s="37"/>
      <c r="D3339" s="37"/>
      <c r="E3339" s="37"/>
      <c r="F3339" s="39"/>
      <c r="G3339" s="40"/>
      <c r="H3339" s="40"/>
      <c r="I3339" s="41"/>
      <c r="J3339" s="41"/>
      <c r="K3339" s="26" t="str">
        <f>_xlfn.IFNA(VLOOKUP(E3339,الاوردرات!$B$1:$C$600,2,0),"")</f>
        <v/>
      </c>
      <c r="L3339" s="52"/>
      <c r="N3339" s="21" t="str">
        <f t="shared" si="106"/>
        <v/>
      </c>
      <c r="O3339" s="22" t="str">
        <f>_xlfn.IFNA((VLOOKUP(F3339,help!$C$2:$F$12,4,0))*(N3339*24),"")</f>
        <v/>
      </c>
      <c r="AP3339" s="17">
        <f t="shared" si="107"/>
        <v>0</v>
      </c>
    </row>
    <row r="3340" spans="2:42" ht="33" x14ac:dyDescent="0.25">
      <c r="B3340" s="13">
        <f>COUNTIFS($E$3:E3340,'تقرير منتج تام'!$E$4)</f>
        <v>8</v>
      </c>
      <c r="C3340" s="37"/>
      <c r="D3340" s="37"/>
      <c r="E3340" s="37"/>
      <c r="F3340" s="39"/>
      <c r="G3340" s="40"/>
      <c r="H3340" s="40"/>
      <c r="I3340" s="41"/>
      <c r="J3340" s="41"/>
      <c r="K3340" s="26" t="str">
        <f>_xlfn.IFNA(VLOOKUP(E3340,الاوردرات!$B$1:$C$600,2,0),"")</f>
        <v/>
      </c>
      <c r="L3340" s="52"/>
      <c r="N3340" s="21" t="str">
        <f t="shared" si="106"/>
        <v/>
      </c>
      <c r="O3340" s="22" t="str">
        <f>_xlfn.IFNA((VLOOKUP(F3340,help!$C$2:$F$12,4,0))*(N3340*24),"")</f>
        <v/>
      </c>
      <c r="AP3340" s="17">
        <f t="shared" si="107"/>
        <v>0</v>
      </c>
    </row>
    <row r="3341" spans="2:42" ht="33" x14ac:dyDescent="0.25">
      <c r="B3341" s="13">
        <f>COUNTIFS($E$3:E3341,'تقرير منتج تام'!$E$4)</f>
        <v>8</v>
      </c>
      <c r="C3341" s="37"/>
      <c r="D3341" s="37"/>
      <c r="E3341" s="37"/>
      <c r="F3341" s="39"/>
      <c r="G3341" s="40"/>
      <c r="H3341" s="40"/>
      <c r="I3341" s="41"/>
      <c r="J3341" s="41"/>
      <c r="K3341" s="26" t="str">
        <f>_xlfn.IFNA(VLOOKUP(E3341,الاوردرات!$B$1:$C$600,2,0),"")</f>
        <v/>
      </c>
      <c r="L3341" s="52"/>
      <c r="N3341" s="21" t="str">
        <f t="shared" si="106"/>
        <v/>
      </c>
      <c r="O3341" s="22" t="str">
        <f>_xlfn.IFNA((VLOOKUP(F3341,help!$C$2:$F$12,4,0))*(N3341*24),"")</f>
        <v/>
      </c>
      <c r="AP3341" s="17">
        <f t="shared" si="107"/>
        <v>0</v>
      </c>
    </row>
    <row r="3342" spans="2:42" ht="33" x14ac:dyDescent="0.25">
      <c r="B3342" s="13">
        <f>COUNTIFS($E$3:E3342,'تقرير منتج تام'!$E$4)</f>
        <v>8</v>
      </c>
      <c r="C3342" s="37"/>
      <c r="D3342" s="37"/>
      <c r="E3342" s="37"/>
      <c r="F3342" s="39"/>
      <c r="G3342" s="40"/>
      <c r="H3342" s="40"/>
      <c r="I3342" s="41"/>
      <c r="J3342" s="41"/>
      <c r="K3342" s="26" t="str">
        <f>_xlfn.IFNA(VLOOKUP(E3342,الاوردرات!$B$1:$C$600,2,0),"")</f>
        <v/>
      </c>
      <c r="L3342" s="52"/>
      <c r="N3342" s="21" t="str">
        <f t="shared" si="106"/>
        <v/>
      </c>
      <c r="O3342" s="22" t="str">
        <f>_xlfn.IFNA((VLOOKUP(F3342,help!$C$2:$F$12,4,0))*(N3342*24),"")</f>
        <v/>
      </c>
      <c r="AP3342" s="17">
        <f t="shared" si="107"/>
        <v>0</v>
      </c>
    </row>
    <row r="3343" spans="2:42" ht="33" x14ac:dyDescent="0.25">
      <c r="B3343" s="13">
        <f>COUNTIFS($E$3:E3343,'تقرير منتج تام'!$E$4)</f>
        <v>8</v>
      </c>
      <c r="C3343" s="37"/>
      <c r="D3343" s="37"/>
      <c r="E3343" s="37"/>
      <c r="F3343" s="39"/>
      <c r="G3343" s="40"/>
      <c r="H3343" s="40"/>
      <c r="I3343" s="41"/>
      <c r="J3343" s="41"/>
      <c r="K3343" s="26" t="str">
        <f>_xlfn.IFNA(VLOOKUP(E3343,الاوردرات!$B$1:$C$600,2,0),"")</f>
        <v/>
      </c>
      <c r="L3343" s="52"/>
      <c r="N3343" s="21" t="str">
        <f t="shared" si="106"/>
        <v/>
      </c>
      <c r="O3343" s="22" t="str">
        <f>_xlfn.IFNA((VLOOKUP(F3343,help!$C$2:$F$12,4,0))*(N3343*24),"")</f>
        <v/>
      </c>
      <c r="AP3343" s="17">
        <f t="shared" si="107"/>
        <v>0</v>
      </c>
    </row>
    <row r="3344" spans="2:42" ht="33" x14ac:dyDescent="0.25">
      <c r="B3344" s="13">
        <f>COUNTIFS($E$3:E3344,'تقرير منتج تام'!$E$4)</f>
        <v>8</v>
      </c>
      <c r="C3344" s="37"/>
      <c r="D3344" s="37"/>
      <c r="E3344" s="37"/>
      <c r="F3344" s="39"/>
      <c r="G3344" s="40"/>
      <c r="H3344" s="40"/>
      <c r="I3344" s="41"/>
      <c r="J3344" s="41"/>
      <c r="K3344" s="26" t="str">
        <f>_xlfn.IFNA(VLOOKUP(E3344,الاوردرات!$B$1:$C$600,2,0),"")</f>
        <v/>
      </c>
      <c r="L3344" s="52"/>
      <c r="N3344" s="21" t="str">
        <f t="shared" si="106"/>
        <v/>
      </c>
      <c r="O3344" s="22" t="str">
        <f>_xlfn.IFNA((VLOOKUP(F3344,help!$C$2:$F$12,4,0))*(N3344*24),"")</f>
        <v/>
      </c>
      <c r="AP3344" s="17">
        <f t="shared" si="107"/>
        <v>0</v>
      </c>
    </row>
    <row r="3345" spans="2:42" ht="33" x14ac:dyDescent="0.25">
      <c r="B3345" s="13">
        <f>COUNTIFS($E$3:E3345,'تقرير منتج تام'!$E$4)</f>
        <v>8</v>
      </c>
      <c r="C3345" s="37"/>
      <c r="D3345" s="37"/>
      <c r="E3345" s="37"/>
      <c r="F3345" s="39"/>
      <c r="G3345" s="40"/>
      <c r="H3345" s="40"/>
      <c r="I3345" s="41"/>
      <c r="J3345" s="41"/>
      <c r="K3345" s="26" t="str">
        <f>_xlfn.IFNA(VLOOKUP(E3345,الاوردرات!$B$1:$C$600,2,0),"")</f>
        <v/>
      </c>
      <c r="L3345" s="52"/>
      <c r="N3345" s="21" t="str">
        <f t="shared" si="106"/>
        <v/>
      </c>
      <c r="O3345" s="22" t="str">
        <f>_xlfn.IFNA((VLOOKUP(F3345,help!$C$2:$F$12,4,0))*(N3345*24),"")</f>
        <v/>
      </c>
      <c r="AP3345" s="17">
        <f t="shared" si="107"/>
        <v>0</v>
      </c>
    </row>
    <row r="3346" spans="2:42" ht="33" x14ac:dyDescent="0.25">
      <c r="B3346" s="13">
        <f>COUNTIFS($E$3:E3346,'تقرير منتج تام'!$E$4)</f>
        <v>8</v>
      </c>
      <c r="C3346" s="37"/>
      <c r="D3346" s="37"/>
      <c r="E3346" s="37"/>
      <c r="F3346" s="39"/>
      <c r="G3346" s="40"/>
      <c r="H3346" s="40"/>
      <c r="I3346" s="41"/>
      <c r="J3346" s="41"/>
      <c r="K3346" s="26" t="str">
        <f>_xlfn.IFNA(VLOOKUP(E3346,الاوردرات!$B$1:$C$600,2,0),"")</f>
        <v/>
      </c>
      <c r="L3346" s="52"/>
      <c r="N3346" s="21" t="str">
        <f t="shared" si="106"/>
        <v/>
      </c>
      <c r="O3346" s="22" t="str">
        <f>_xlfn.IFNA((VLOOKUP(F3346,help!$C$2:$F$12,4,0))*(N3346*24),"")</f>
        <v/>
      </c>
      <c r="AP3346" s="17">
        <f t="shared" si="107"/>
        <v>0</v>
      </c>
    </row>
    <row r="3347" spans="2:42" ht="33" x14ac:dyDescent="0.25">
      <c r="B3347" s="13">
        <f>COUNTIFS($E$3:E3347,'تقرير منتج تام'!$E$4)</f>
        <v>8</v>
      </c>
      <c r="C3347" s="37"/>
      <c r="D3347" s="37"/>
      <c r="E3347" s="37"/>
      <c r="F3347" s="39"/>
      <c r="G3347" s="40"/>
      <c r="H3347" s="40"/>
      <c r="I3347" s="41"/>
      <c r="J3347" s="41"/>
      <c r="K3347" s="26" t="str">
        <f>_xlfn.IFNA(VLOOKUP(E3347,الاوردرات!$B$1:$C$600,2,0),"")</f>
        <v/>
      </c>
      <c r="L3347" s="52"/>
      <c r="N3347" s="21" t="str">
        <f t="shared" si="106"/>
        <v/>
      </c>
      <c r="O3347" s="22" t="str">
        <f>_xlfn.IFNA((VLOOKUP(F3347,help!$C$2:$F$12,4,0))*(N3347*24),"")</f>
        <v/>
      </c>
      <c r="AP3347" s="17">
        <f t="shared" si="107"/>
        <v>0</v>
      </c>
    </row>
    <row r="3348" spans="2:42" ht="33" x14ac:dyDescent="0.25">
      <c r="B3348" s="13">
        <f>COUNTIFS($E$3:E3348,'تقرير منتج تام'!$E$4)</f>
        <v>8</v>
      </c>
      <c r="C3348" s="37"/>
      <c r="D3348" s="37"/>
      <c r="E3348" s="37"/>
      <c r="F3348" s="39"/>
      <c r="G3348" s="40"/>
      <c r="H3348" s="40"/>
      <c r="I3348" s="41"/>
      <c r="J3348" s="41"/>
      <c r="K3348" s="26" t="str">
        <f>_xlfn.IFNA(VLOOKUP(E3348,الاوردرات!$B$1:$C$600,2,0),"")</f>
        <v/>
      </c>
      <c r="L3348" s="52"/>
      <c r="N3348" s="21" t="str">
        <f t="shared" si="106"/>
        <v/>
      </c>
      <c r="O3348" s="22" t="str">
        <f>_xlfn.IFNA((VLOOKUP(F3348,help!$C$2:$F$12,4,0))*(N3348*24),"")</f>
        <v/>
      </c>
      <c r="AP3348" s="17">
        <f t="shared" si="107"/>
        <v>0</v>
      </c>
    </row>
    <row r="3349" spans="2:42" ht="33" x14ac:dyDescent="0.25">
      <c r="B3349" s="13">
        <f>COUNTIFS($E$3:E3349,'تقرير منتج تام'!$E$4)</f>
        <v>8</v>
      </c>
      <c r="C3349" s="37"/>
      <c r="D3349" s="37"/>
      <c r="E3349" s="37"/>
      <c r="F3349" s="39"/>
      <c r="G3349" s="40"/>
      <c r="H3349" s="40"/>
      <c r="I3349" s="41"/>
      <c r="J3349" s="41"/>
      <c r="K3349" s="26" t="str">
        <f>_xlfn.IFNA(VLOOKUP(E3349,الاوردرات!$B$1:$C$600,2,0),"")</f>
        <v/>
      </c>
      <c r="L3349" s="52"/>
      <c r="N3349" s="21" t="str">
        <f t="shared" si="106"/>
        <v/>
      </c>
      <c r="O3349" s="22" t="str">
        <f>_xlfn.IFNA((VLOOKUP(F3349,help!$C$2:$F$12,4,0))*(N3349*24),"")</f>
        <v/>
      </c>
      <c r="AP3349" s="17">
        <f t="shared" si="107"/>
        <v>0</v>
      </c>
    </row>
    <row r="3350" spans="2:42" ht="33" x14ac:dyDescent="0.25">
      <c r="B3350" s="13">
        <f>COUNTIFS($E$3:E3350,'تقرير منتج تام'!$E$4)</f>
        <v>8</v>
      </c>
      <c r="C3350" s="37"/>
      <c r="D3350" s="37"/>
      <c r="E3350" s="37"/>
      <c r="F3350" s="39"/>
      <c r="G3350" s="40"/>
      <c r="H3350" s="40"/>
      <c r="I3350" s="41"/>
      <c r="J3350" s="41"/>
      <c r="K3350" s="26" t="str">
        <f>_xlfn.IFNA(VLOOKUP(E3350,الاوردرات!$B$1:$C$600,2,0),"")</f>
        <v/>
      </c>
      <c r="L3350" s="52"/>
      <c r="N3350" s="21" t="str">
        <f t="shared" si="106"/>
        <v/>
      </c>
      <c r="O3350" s="22" t="str">
        <f>_xlfn.IFNA((VLOOKUP(F3350,help!$C$2:$F$12,4,0))*(N3350*24),"")</f>
        <v/>
      </c>
      <c r="AP3350" s="17">
        <f t="shared" si="107"/>
        <v>0</v>
      </c>
    </row>
    <row r="3351" spans="2:42" ht="33" x14ac:dyDescent="0.25">
      <c r="B3351" s="13">
        <f>COUNTIFS($E$3:E3351,'تقرير منتج تام'!$E$4)</f>
        <v>8</v>
      </c>
      <c r="C3351" s="37"/>
      <c r="D3351" s="37"/>
      <c r="E3351" s="37"/>
      <c r="F3351" s="39"/>
      <c r="G3351" s="40"/>
      <c r="H3351" s="40"/>
      <c r="I3351" s="41"/>
      <c r="J3351" s="41"/>
      <c r="K3351" s="26" t="str">
        <f>_xlfn.IFNA(VLOOKUP(E3351,الاوردرات!$B$1:$C$600,2,0),"")</f>
        <v/>
      </c>
      <c r="L3351" s="52"/>
      <c r="N3351" s="21" t="str">
        <f t="shared" si="106"/>
        <v/>
      </c>
      <c r="O3351" s="22" t="str">
        <f>_xlfn.IFNA((VLOOKUP(F3351,help!$C$2:$F$12,4,0))*(N3351*24),"")</f>
        <v/>
      </c>
      <c r="AP3351" s="17">
        <f t="shared" si="107"/>
        <v>0</v>
      </c>
    </row>
    <row r="3352" spans="2:42" ht="33" x14ac:dyDescent="0.25">
      <c r="B3352" s="13">
        <f>COUNTIFS($E$3:E3352,'تقرير منتج تام'!$E$4)</f>
        <v>8</v>
      </c>
      <c r="C3352" s="37"/>
      <c r="D3352" s="37"/>
      <c r="E3352" s="37"/>
      <c r="F3352" s="39"/>
      <c r="G3352" s="40"/>
      <c r="H3352" s="40"/>
      <c r="I3352" s="41"/>
      <c r="J3352" s="41"/>
      <c r="K3352" s="26" t="str">
        <f>_xlfn.IFNA(VLOOKUP(E3352,الاوردرات!$B$1:$C$600,2,0),"")</f>
        <v/>
      </c>
      <c r="L3352" s="52"/>
      <c r="N3352" s="21" t="str">
        <f t="shared" si="106"/>
        <v/>
      </c>
      <c r="O3352" s="22" t="str">
        <f>_xlfn.IFNA((VLOOKUP(F3352,help!$C$2:$F$12,4,0))*(N3352*24),"")</f>
        <v/>
      </c>
      <c r="AP3352" s="17">
        <f t="shared" si="107"/>
        <v>0</v>
      </c>
    </row>
    <row r="3353" spans="2:42" ht="33" x14ac:dyDescent="0.25">
      <c r="B3353" s="13">
        <f>COUNTIFS($E$3:E3353,'تقرير منتج تام'!$E$4)</f>
        <v>8</v>
      </c>
      <c r="C3353" s="37"/>
      <c r="D3353" s="37"/>
      <c r="E3353" s="37"/>
      <c r="F3353" s="39"/>
      <c r="G3353" s="40"/>
      <c r="H3353" s="40"/>
      <c r="I3353" s="41"/>
      <c r="J3353" s="41"/>
      <c r="K3353" s="26" t="str">
        <f>_xlfn.IFNA(VLOOKUP(E3353,الاوردرات!$B$1:$C$600,2,0),"")</f>
        <v/>
      </c>
      <c r="L3353" s="52"/>
      <c r="N3353" s="21" t="str">
        <f t="shared" si="106"/>
        <v/>
      </c>
      <c r="O3353" s="22" t="str">
        <f>_xlfn.IFNA((VLOOKUP(F3353,help!$C$2:$F$12,4,0))*(N3353*24),"")</f>
        <v/>
      </c>
      <c r="AP3353" s="17">
        <f t="shared" si="107"/>
        <v>0</v>
      </c>
    </row>
    <row r="3354" spans="2:42" ht="33" x14ac:dyDescent="0.25">
      <c r="B3354" s="13">
        <f>COUNTIFS($E$3:E3354,'تقرير منتج تام'!$E$4)</f>
        <v>8</v>
      </c>
      <c r="C3354" s="37"/>
      <c r="D3354" s="37"/>
      <c r="E3354" s="37"/>
      <c r="F3354" s="39"/>
      <c r="G3354" s="40"/>
      <c r="H3354" s="40"/>
      <c r="I3354" s="41"/>
      <c r="J3354" s="41"/>
      <c r="K3354" s="26" t="str">
        <f>_xlfn.IFNA(VLOOKUP(E3354,الاوردرات!$B$1:$C$600,2,0),"")</f>
        <v/>
      </c>
      <c r="L3354" s="52"/>
      <c r="N3354" s="21" t="str">
        <f t="shared" si="106"/>
        <v/>
      </c>
      <c r="O3354" s="22" t="str">
        <f>_xlfn.IFNA((VLOOKUP(F3354,help!$C$2:$F$12,4,0))*(N3354*24),"")</f>
        <v/>
      </c>
      <c r="AP3354" s="17">
        <f t="shared" si="107"/>
        <v>0</v>
      </c>
    </row>
    <row r="3355" spans="2:42" ht="33" x14ac:dyDescent="0.25">
      <c r="B3355" s="13">
        <f>COUNTIFS($E$3:E3355,'تقرير منتج تام'!$E$4)</f>
        <v>8</v>
      </c>
      <c r="C3355" s="37"/>
      <c r="D3355" s="37"/>
      <c r="E3355" s="37"/>
      <c r="F3355" s="39"/>
      <c r="G3355" s="40"/>
      <c r="H3355" s="40"/>
      <c r="I3355" s="41"/>
      <c r="J3355" s="41"/>
      <c r="K3355" s="26" t="str">
        <f>_xlfn.IFNA(VLOOKUP(E3355,الاوردرات!$B$1:$C$600,2,0),"")</f>
        <v/>
      </c>
      <c r="L3355" s="52"/>
      <c r="N3355" s="21" t="str">
        <f t="shared" si="106"/>
        <v/>
      </c>
      <c r="O3355" s="22" t="str">
        <f>_xlfn.IFNA((VLOOKUP(F3355,help!$C$2:$F$12,4,0))*(N3355*24),"")</f>
        <v/>
      </c>
      <c r="AP3355" s="17">
        <f t="shared" si="107"/>
        <v>0</v>
      </c>
    </row>
    <row r="3356" spans="2:42" ht="33" x14ac:dyDescent="0.25">
      <c r="B3356" s="13">
        <f>COUNTIFS($E$3:E3356,'تقرير منتج تام'!$E$4)</f>
        <v>8</v>
      </c>
      <c r="C3356" s="37"/>
      <c r="D3356" s="37"/>
      <c r="E3356" s="37"/>
      <c r="F3356" s="39"/>
      <c r="G3356" s="40"/>
      <c r="H3356" s="40"/>
      <c r="I3356" s="41"/>
      <c r="J3356" s="41"/>
      <c r="K3356" s="26" t="str">
        <f>_xlfn.IFNA(VLOOKUP(E3356,الاوردرات!$B$1:$C$600,2,0),"")</f>
        <v/>
      </c>
      <c r="L3356" s="52"/>
      <c r="N3356" s="21" t="str">
        <f t="shared" si="106"/>
        <v/>
      </c>
      <c r="O3356" s="22" t="str">
        <f>_xlfn.IFNA((VLOOKUP(F3356,help!$C$2:$F$12,4,0))*(N3356*24),"")</f>
        <v/>
      </c>
      <c r="AP3356" s="17">
        <f t="shared" si="107"/>
        <v>0</v>
      </c>
    </row>
    <row r="3357" spans="2:42" ht="33" x14ac:dyDescent="0.25">
      <c r="B3357" s="13">
        <f>COUNTIFS($E$3:E3357,'تقرير منتج تام'!$E$4)</f>
        <v>8</v>
      </c>
      <c r="C3357" s="37"/>
      <c r="D3357" s="37"/>
      <c r="E3357" s="37"/>
      <c r="F3357" s="39"/>
      <c r="G3357" s="40"/>
      <c r="H3357" s="40"/>
      <c r="I3357" s="41"/>
      <c r="J3357" s="41"/>
      <c r="K3357" s="26" t="str">
        <f>_xlfn.IFNA(VLOOKUP(E3357,الاوردرات!$B$1:$C$600,2,0),"")</f>
        <v/>
      </c>
      <c r="L3357" s="52"/>
      <c r="N3357" s="21" t="str">
        <f t="shared" si="106"/>
        <v/>
      </c>
      <c r="O3357" s="22" t="str">
        <f>_xlfn.IFNA((VLOOKUP(F3357,help!$C$2:$F$12,4,0))*(N3357*24),"")</f>
        <v/>
      </c>
      <c r="AP3357" s="17">
        <f t="shared" si="107"/>
        <v>0</v>
      </c>
    </row>
    <row r="3358" spans="2:42" ht="33" x14ac:dyDescent="0.25">
      <c r="B3358" s="13">
        <f>COUNTIFS($E$3:E3358,'تقرير منتج تام'!$E$4)</f>
        <v>8</v>
      </c>
      <c r="C3358" s="37"/>
      <c r="D3358" s="37"/>
      <c r="E3358" s="37"/>
      <c r="F3358" s="39"/>
      <c r="G3358" s="40"/>
      <c r="H3358" s="40"/>
      <c r="I3358" s="41"/>
      <c r="J3358" s="41"/>
      <c r="K3358" s="26" t="str">
        <f>_xlfn.IFNA(VLOOKUP(E3358,الاوردرات!$B$1:$C$600,2,0),"")</f>
        <v/>
      </c>
      <c r="L3358" s="52"/>
      <c r="N3358" s="21" t="str">
        <f t="shared" si="106"/>
        <v/>
      </c>
      <c r="O3358" s="22" t="str">
        <f>_xlfn.IFNA((VLOOKUP(F3358,help!$C$2:$F$12,4,0))*(N3358*24),"")</f>
        <v/>
      </c>
      <c r="AP3358" s="17">
        <f t="shared" si="107"/>
        <v>0</v>
      </c>
    </row>
    <row r="3359" spans="2:42" ht="33" x14ac:dyDescent="0.25">
      <c r="B3359" s="13">
        <f>COUNTIFS($E$3:E3359,'تقرير منتج تام'!$E$4)</f>
        <v>8</v>
      </c>
      <c r="C3359" s="37"/>
      <c r="D3359" s="37"/>
      <c r="E3359" s="37"/>
      <c r="F3359" s="39"/>
      <c r="G3359" s="40"/>
      <c r="H3359" s="40"/>
      <c r="I3359" s="41"/>
      <c r="J3359" s="41"/>
      <c r="K3359" s="26" t="str">
        <f>_xlfn.IFNA(VLOOKUP(E3359,الاوردرات!$B$1:$C$600,2,0),"")</f>
        <v/>
      </c>
      <c r="L3359" s="52"/>
      <c r="N3359" s="21" t="str">
        <f t="shared" si="106"/>
        <v/>
      </c>
      <c r="O3359" s="22" t="str">
        <f>_xlfn.IFNA((VLOOKUP(F3359,help!$C$2:$F$12,4,0))*(N3359*24),"")</f>
        <v/>
      </c>
      <c r="AP3359" s="17">
        <f t="shared" si="107"/>
        <v>0</v>
      </c>
    </row>
    <row r="3360" spans="2:42" ht="33" x14ac:dyDescent="0.25">
      <c r="B3360" s="13">
        <f>COUNTIFS($E$3:E3360,'تقرير منتج تام'!$E$4)</f>
        <v>8</v>
      </c>
      <c r="C3360" s="37"/>
      <c r="D3360" s="37"/>
      <c r="E3360" s="37"/>
      <c r="F3360" s="39"/>
      <c r="G3360" s="40"/>
      <c r="H3360" s="40"/>
      <c r="I3360" s="41"/>
      <c r="J3360" s="41"/>
      <c r="K3360" s="26" t="str">
        <f>_xlfn.IFNA(VLOOKUP(E3360,الاوردرات!$B$1:$C$600,2,0),"")</f>
        <v/>
      </c>
      <c r="L3360" s="52"/>
      <c r="N3360" s="21" t="str">
        <f t="shared" si="106"/>
        <v/>
      </c>
      <c r="O3360" s="22" t="str">
        <f>_xlfn.IFNA((VLOOKUP(F3360,help!$C$2:$F$12,4,0))*(N3360*24),"")</f>
        <v/>
      </c>
      <c r="AP3360" s="17">
        <f t="shared" si="107"/>
        <v>0</v>
      </c>
    </row>
    <row r="3361" spans="2:42" ht="33" x14ac:dyDescent="0.25">
      <c r="B3361" s="13">
        <f>COUNTIFS($E$3:E3361,'تقرير منتج تام'!$E$4)</f>
        <v>8</v>
      </c>
      <c r="C3361" s="37"/>
      <c r="D3361" s="37"/>
      <c r="E3361" s="37"/>
      <c r="F3361" s="39"/>
      <c r="G3361" s="40"/>
      <c r="H3361" s="40"/>
      <c r="I3361" s="41"/>
      <c r="J3361" s="41"/>
      <c r="K3361" s="26" t="str">
        <f>_xlfn.IFNA(VLOOKUP(E3361,الاوردرات!$B$1:$C$600,2,0),"")</f>
        <v/>
      </c>
      <c r="L3361" s="52"/>
      <c r="N3361" s="21" t="str">
        <f t="shared" si="106"/>
        <v/>
      </c>
      <c r="O3361" s="22" t="str">
        <f>_xlfn.IFNA((VLOOKUP(F3361,help!$C$2:$F$12,4,0))*(N3361*24),"")</f>
        <v/>
      </c>
      <c r="AP3361" s="17">
        <f t="shared" si="107"/>
        <v>0</v>
      </c>
    </row>
    <row r="3362" spans="2:42" ht="33" x14ac:dyDescent="0.25">
      <c r="B3362" s="13">
        <f>COUNTIFS($E$3:E3362,'تقرير منتج تام'!$E$4)</f>
        <v>8</v>
      </c>
      <c r="C3362" s="37"/>
      <c r="D3362" s="37"/>
      <c r="E3362" s="37"/>
      <c r="F3362" s="39"/>
      <c r="G3362" s="40"/>
      <c r="H3362" s="40"/>
      <c r="I3362" s="41"/>
      <c r="J3362" s="41"/>
      <c r="K3362" s="26" t="str">
        <f>_xlfn.IFNA(VLOOKUP(E3362,الاوردرات!$B$1:$C$600,2,0),"")</f>
        <v/>
      </c>
      <c r="L3362" s="52"/>
      <c r="N3362" s="21" t="str">
        <f t="shared" si="106"/>
        <v/>
      </c>
      <c r="O3362" s="22" t="str">
        <f>_xlfn.IFNA((VLOOKUP(F3362,help!$C$2:$F$12,4,0))*(N3362*24),"")</f>
        <v/>
      </c>
      <c r="AP3362" s="17">
        <f t="shared" si="107"/>
        <v>0</v>
      </c>
    </row>
    <row r="3363" spans="2:42" ht="33" x14ac:dyDescent="0.25">
      <c r="B3363" s="13">
        <f>COUNTIFS($E$3:E3363,'تقرير منتج تام'!$E$4)</f>
        <v>8</v>
      </c>
      <c r="C3363" s="37"/>
      <c r="D3363" s="37"/>
      <c r="E3363" s="37"/>
      <c r="F3363" s="39"/>
      <c r="G3363" s="40"/>
      <c r="H3363" s="40"/>
      <c r="I3363" s="41"/>
      <c r="J3363" s="41"/>
      <c r="K3363" s="26" t="str">
        <f>_xlfn.IFNA(VLOOKUP(E3363,الاوردرات!$B$1:$C$600,2,0),"")</f>
        <v/>
      </c>
      <c r="L3363" s="52"/>
      <c r="N3363" s="21" t="str">
        <f t="shared" si="106"/>
        <v/>
      </c>
      <c r="O3363" s="22" t="str">
        <f>_xlfn.IFNA((VLOOKUP(F3363,help!$C$2:$F$12,4,0))*(N3363*24),"")</f>
        <v/>
      </c>
      <c r="AP3363" s="17">
        <f t="shared" si="107"/>
        <v>0</v>
      </c>
    </row>
    <row r="3364" spans="2:42" ht="33" x14ac:dyDescent="0.25">
      <c r="B3364" s="13">
        <f>COUNTIFS($E$3:E3364,'تقرير منتج تام'!$E$4)</f>
        <v>8</v>
      </c>
      <c r="C3364" s="37"/>
      <c r="D3364" s="37"/>
      <c r="E3364" s="37"/>
      <c r="F3364" s="39"/>
      <c r="G3364" s="40"/>
      <c r="H3364" s="40"/>
      <c r="I3364" s="41"/>
      <c r="J3364" s="41"/>
      <c r="K3364" s="26" t="str">
        <f>_xlfn.IFNA(VLOOKUP(E3364,الاوردرات!$B$1:$C$600,2,0),"")</f>
        <v/>
      </c>
      <c r="L3364" s="52"/>
      <c r="N3364" s="21" t="str">
        <f t="shared" si="106"/>
        <v/>
      </c>
      <c r="O3364" s="22" t="str">
        <f>_xlfn.IFNA((VLOOKUP(F3364,help!$C$2:$F$12,4,0))*(N3364*24),"")</f>
        <v/>
      </c>
      <c r="AP3364" s="17">
        <f t="shared" si="107"/>
        <v>0</v>
      </c>
    </row>
    <row r="3365" spans="2:42" ht="33" x14ac:dyDescent="0.25">
      <c r="B3365" s="13">
        <f>COUNTIFS($E$3:E3365,'تقرير منتج تام'!$E$4)</f>
        <v>8</v>
      </c>
      <c r="C3365" s="37"/>
      <c r="D3365" s="37"/>
      <c r="E3365" s="37"/>
      <c r="F3365" s="39"/>
      <c r="G3365" s="40"/>
      <c r="H3365" s="40"/>
      <c r="I3365" s="41"/>
      <c r="J3365" s="41"/>
      <c r="K3365" s="26" t="str">
        <f>_xlfn.IFNA(VLOOKUP(E3365,الاوردرات!$B$1:$C$600,2,0),"")</f>
        <v/>
      </c>
      <c r="L3365" s="52"/>
      <c r="N3365" s="21" t="str">
        <f t="shared" si="106"/>
        <v/>
      </c>
      <c r="O3365" s="22" t="str">
        <f>_xlfn.IFNA((VLOOKUP(F3365,help!$C$2:$F$12,4,0))*(N3365*24),"")</f>
        <v/>
      </c>
      <c r="AP3365" s="17">
        <f t="shared" si="107"/>
        <v>0</v>
      </c>
    </row>
    <row r="3366" spans="2:42" ht="33" x14ac:dyDescent="0.25">
      <c r="B3366" s="13">
        <f>COUNTIFS($E$3:E3366,'تقرير منتج تام'!$E$4)</f>
        <v>8</v>
      </c>
      <c r="C3366" s="37"/>
      <c r="D3366" s="37"/>
      <c r="E3366" s="37"/>
      <c r="F3366" s="39"/>
      <c r="G3366" s="40"/>
      <c r="H3366" s="40"/>
      <c r="I3366" s="41"/>
      <c r="J3366" s="41"/>
      <c r="K3366" s="26" t="str">
        <f>_xlfn.IFNA(VLOOKUP(E3366,الاوردرات!$B$1:$C$600,2,0),"")</f>
        <v/>
      </c>
      <c r="L3366" s="52"/>
      <c r="N3366" s="21" t="str">
        <f t="shared" si="106"/>
        <v/>
      </c>
      <c r="O3366" s="22" t="str">
        <f>_xlfn.IFNA((VLOOKUP(F3366,help!$C$2:$F$12,4,0))*(N3366*24),"")</f>
        <v/>
      </c>
      <c r="AP3366" s="17">
        <f t="shared" si="107"/>
        <v>0</v>
      </c>
    </row>
    <row r="3367" spans="2:42" ht="33" x14ac:dyDescent="0.25">
      <c r="B3367" s="13">
        <f>COUNTIFS($E$3:E3367,'تقرير منتج تام'!$E$4)</f>
        <v>8</v>
      </c>
      <c r="C3367" s="37"/>
      <c r="D3367" s="37"/>
      <c r="E3367" s="37"/>
      <c r="F3367" s="39"/>
      <c r="G3367" s="40"/>
      <c r="H3367" s="40"/>
      <c r="I3367" s="41"/>
      <c r="J3367" s="41"/>
      <c r="K3367" s="26" t="str">
        <f>_xlfn.IFNA(VLOOKUP(E3367,الاوردرات!$B$1:$C$600,2,0),"")</f>
        <v/>
      </c>
      <c r="L3367" s="52"/>
      <c r="N3367" s="21" t="str">
        <f t="shared" si="106"/>
        <v/>
      </c>
      <c r="O3367" s="22" t="str">
        <f>_xlfn.IFNA((VLOOKUP(F3367,help!$C$2:$F$12,4,0))*(N3367*24),"")</f>
        <v/>
      </c>
      <c r="AP3367" s="17">
        <f t="shared" si="107"/>
        <v>0</v>
      </c>
    </row>
    <row r="3368" spans="2:42" ht="33" x14ac:dyDescent="0.25">
      <c r="B3368" s="13">
        <f>COUNTIFS($E$3:E3368,'تقرير منتج تام'!$E$4)</f>
        <v>8</v>
      </c>
      <c r="C3368" s="37"/>
      <c r="D3368" s="37"/>
      <c r="E3368" s="37"/>
      <c r="F3368" s="39"/>
      <c r="G3368" s="40"/>
      <c r="H3368" s="40"/>
      <c r="I3368" s="41"/>
      <c r="J3368" s="41"/>
      <c r="K3368" s="26" t="str">
        <f>_xlfn.IFNA(VLOOKUP(E3368,الاوردرات!$B$1:$C$600,2,0),"")</f>
        <v/>
      </c>
      <c r="L3368" s="52"/>
      <c r="N3368" s="21" t="str">
        <f t="shared" si="106"/>
        <v/>
      </c>
      <c r="O3368" s="22" t="str">
        <f>_xlfn.IFNA((VLOOKUP(F3368,help!$C$2:$F$12,4,0))*(N3368*24),"")</f>
        <v/>
      </c>
      <c r="AP3368" s="17">
        <f t="shared" si="107"/>
        <v>0</v>
      </c>
    </row>
    <row r="3369" spans="2:42" ht="33" x14ac:dyDescent="0.25">
      <c r="B3369" s="13">
        <f>COUNTIFS($E$3:E3369,'تقرير منتج تام'!$E$4)</f>
        <v>8</v>
      </c>
      <c r="C3369" s="37"/>
      <c r="D3369" s="37"/>
      <c r="E3369" s="37"/>
      <c r="F3369" s="39"/>
      <c r="G3369" s="40"/>
      <c r="H3369" s="40"/>
      <c r="I3369" s="41"/>
      <c r="J3369" s="41"/>
      <c r="K3369" s="26" t="str">
        <f>_xlfn.IFNA(VLOOKUP(E3369,الاوردرات!$B$1:$C$600,2,0),"")</f>
        <v/>
      </c>
      <c r="L3369" s="52"/>
      <c r="N3369" s="21" t="str">
        <f t="shared" si="106"/>
        <v/>
      </c>
      <c r="O3369" s="22" t="str">
        <f>_xlfn.IFNA((VLOOKUP(F3369,help!$C$2:$F$12,4,0))*(N3369*24),"")</f>
        <v/>
      </c>
      <c r="AP3369" s="17">
        <f t="shared" si="107"/>
        <v>0</v>
      </c>
    </row>
    <row r="3370" spans="2:42" ht="33" x14ac:dyDescent="0.25">
      <c r="B3370" s="13">
        <f>COUNTIFS($E$3:E3370,'تقرير منتج تام'!$E$4)</f>
        <v>8</v>
      </c>
      <c r="C3370" s="37"/>
      <c r="D3370" s="37"/>
      <c r="E3370" s="37"/>
      <c r="F3370" s="39"/>
      <c r="G3370" s="40"/>
      <c r="H3370" s="40"/>
      <c r="I3370" s="41"/>
      <c r="J3370" s="41"/>
      <c r="K3370" s="26" t="str">
        <f>_xlfn.IFNA(VLOOKUP(E3370,الاوردرات!$B$1:$C$600,2,0),"")</f>
        <v/>
      </c>
      <c r="L3370" s="52"/>
      <c r="N3370" s="21" t="str">
        <f t="shared" si="106"/>
        <v/>
      </c>
      <c r="O3370" s="22" t="str">
        <f>_xlfn.IFNA((VLOOKUP(F3370,help!$C$2:$F$12,4,0))*(N3370*24),"")</f>
        <v/>
      </c>
      <c r="AP3370" s="17">
        <f t="shared" si="107"/>
        <v>0</v>
      </c>
    </row>
    <row r="3371" spans="2:42" ht="33" x14ac:dyDescent="0.25">
      <c r="B3371" s="13">
        <f>COUNTIFS($E$3:E3371,'تقرير منتج تام'!$E$4)</f>
        <v>8</v>
      </c>
      <c r="C3371" s="37"/>
      <c r="D3371" s="37"/>
      <c r="E3371" s="37"/>
      <c r="F3371" s="39"/>
      <c r="G3371" s="40"/>
      <c r="H3371" s="40"/>
      <c r="I3371" s="41"/>
      <c r="J3371" s="41"/>
      <c r="K3371" s="26" t="str">
        <f>_xlfn.IFNA(VLOOKUP(E3371,الاوردرات!$B$1:$C$600,2,0),"")</f>
        <v/>
      </c>
      <c r="L3371" s="52"/>
      <c r="N3371" s="21" t="str">
        <f t="shared" si="106"/>
        <v/>
      </c>
      <c r="O3371" s="22" t="str">
        <f>_xlfn.IFNA((VLOOKUP(F3371,help!$C$2:$F$12,4,0))*(N3371*24),"")</f>
        <v/>
      </c>
      <c r="AP3371" s="17">
        <f t="shared" si="107"/>
        <v>0</v>
      </c>
    </row>
    <row r="3372" spans="2:42" ht="33" x14ac:dyDescent="0.25">
      <c r="B3372" s="13">
        <f>COUNTIFS($E$3:E3372,'تقرير منتج تام'!$E$4)</f>
        <v>8</v>
      </c>
      <c r="C3372" s="37"/>
      <c r="D3372" s="37"/>
      <c r="E3372" s="37"/>
      <c r="F3372" s="39"/>
      <c r="G3372" s="40"/>
      <c r="H3372" s="40"/>
      <c r="I3372" s="41"/>
      <c r="J3372" s="41"/>
      <c r="K3372" s="26" t="str">
        <f>_xlfn.IFNA(VLOOKUP(E3372,الاوردرات!$B$1:$C$600,2,0),"")</f>
        <v/>
      </c>
      <c r="L3372" s="52"/>
      <c r="N3372" s="21" t="str">
        <f t="shared" si="106"/>
        <v/>
      </c>
      <c r="O3372" s="22" t="str">
        <f>_xlfn.IFNA((VLOOKUP(F3372,help!$C$2:$F$12,4,0))*(N3372*24),"")</f>
        <v/>
      </c>
      <c r="AP3372" s="17">
        <f t="shared" si="107"/>
        <v>0</v>
      </c>
    </row>
    <row r="3373" spans="2:42" ht="33" x14ac:dyDescent="0.25">
      <c r="B3373" s="13">
        <f>COUNTIFS($E$3:E3373,'تقرير منتج تام'!$E$4)</f>
        <v>8</v>
      </c>
      <c r="C3373" s="37"/>
      <c r="D3373" s="37"/>
      <c r="E3373" s="37"/>
      <c r="F3373" s="39"/>
      <c r="G3373" s="40"/>
      <c r="H3373" s="40"/>
      <c r="I3373" s="41"/>
      <c r="J3373" s="41"/>
      <c r="K3373" s="26" t="str">
        <f>_xlfn.IFNA(VLOOKUP(E3373,الاوردرات!$B$1:$C$600,2,0),"")</f>
        <v/>
      </c>
      <c r="L3373" s="52"/>
      <c r="N3373" s="21" t="str">
        <f t="shared" si="106"/>
        <v/>
      </c>
      <c r="O3373" s="22" t="str">
        <f>_xlfn.IFNA((VLOOKUP(F3373,help!$C$2:$F$12,4,0))*(N3373*24),"")</f>
        <v/>
      </c>
      <c r="AP3373" s="17">
        <f t="shared" si="107"/>
        <v>0</v>
      </c>
    </row>
    <row r="3374" spans="2:42" ht="33" x14ac:dyDescent="0.25">
      <c r="B3374" s="13">
        <f>COUNTIFS($E$3:E3374,'تقرير منتج تام'!$E$4)</f>
        <v>8</v>
      </c>
      <c r="C3374" s="37"/>
      <c r="D3374" s="37"/>
      <c r="E3374" s="37"/>
      <c r="F3374" s="39"/>
      <c r="G3374" s="40"/>
      <c r="H3374" s="40"/>
      <c r="I3374" s="41"/>
      <c r="J3374" s="41"/>
      <c r="K3374" s="26" t="str">
        <f>_xlfn.IFNA(VLOOKUP(E3374,الاوردرات!$B$1:$C$600,2,0),"")</f>
        <v/>
      </c>
      <c r="L3374" s="52"/>
      <c r="N3374" s="21" t="str">
        <f t="shared" si="106"/>
        <v/>
      </c>
      <c r="O3374" s="22" t="str">
        <f>_xlfn.IFNA((VLOOKUP(F3374,help!$C$2:$F$12,4,0))*(N3374*24),"")</f>
        <v/>
      </c>
      <c r="AP3374" s="17">
        <f t="shared" si="107"/>
        <v>0</v>
      </c>
    </row>
    <row r="3375" spans="2:42" ht="33" x14ac:dyDescent="0.25">
      <c r="B3375" s="13">
        <f>COUNTIFS($E$3:E3375,'تقرير منتج تام'!$E$4)</f>
        <v>8</v>
      </c>
      <c r="C3375" s="37"/>
      <c r="D3375" s="37"/>
      <c r="E3375" s="37"/>
      <c r="F3375" s="39"/>
      <c r="G3375" s="40"/>
      <c r="H3375" s="40"/>
      <c r="I3375" s="41"/>
      <c r="J3375" s="41"/>
      <c r="K3375" s="26" t="str">
        <f>_xlfn.IFNA(VLOOKUP(E3375,الاوردرات!$B$1:$C$600,2,0),"")</f>
        <v/>
      </c>
      <c r="L3375" s="52"/>
      <c r="N3375" s="21" t="str">
        <f t="shared" si="106"/>
        <v/>
      </c>
      <c r="O3375" s="22" t="str">
        <f>_xlfn.IFNA((VLOOKUP(F3375,help!$C$2:$F$12,4,0))*(N3375*24),"")</f>
        <v/>
      </c>
      <c r="AP3375" s="17">
        <f t="shared" si="107"/>
        <v>0</v>
      </c>
    </row>
    <row r="3376" spans="2:42" ht="33" x14ac:dyDescent="0.25">
      <c r="B3376" s="13">
        <f>COUNTIFS($E$3:E3376,'تقرير منتج تام'!$E$4)</f>
        <v>8</v>
      </c>
      <c r="C3376" s="37"/>
      <c r="D3376" s="37"/>
      <c r="E3376" s="37"/>
      <c r="F3376" s="39"/>
      <c r="G3376" s="40"/>
      <c r="H3376" s="40"/>
      <c r="I3376" s="41"/>
      <c r="J3376" s="41"/>
      <c r="K3376" s="26" t="str">
        <f>_xlfn.IFNA(VLOOKUP(E3376,الاوردرات!$B$1:$C$600,2,0),"")</f>
        <v/>
      </c>
      <c r="L3376" s="52"/>
      <c r="N3376" s="21" t="str">
        <f t="shared" si="106"/>
        <v/>
      </c>
      <c r="O3376" s="22" t="str">
        <f>_xlfn.IFNA((VLOOKUP(F3376,help!$C$2:$F$12,4,0))*(N3376*24),"")</f>
        <v/>
      </c>
      <c r="AP3376" s="17">
        <f t="shared" si="107"/>
        <v>0</v>
      </c>
    </row>
    <row r="3377" spans="2:42" ht="33" x14ac:dyDescent="0.25">
      <c r="B3377" s="13">
        <f>COUNTIFS($E$3:E3377,'تقرير منتج تام'!$E$4)</f>
        <v>8</v>
      </c>
      <c r="C3377" s="37"/>
      <c r="D3377" s="37"/>
      <c r="E3377" s="37"/>
      <c r="F3377" s="39"/>
      <c r="G3377" s="40"/>
      <c r="H3377" s="40"/>
      <c r="I3377" s="41"/>
      <c r="J3377" s="41"/>
      <c r="K3377" s="26" t="str">
        <f>_xlfn.IFNA(VLOOKUP(E3377,الاوردرات!$B$1:$C$600,2,0),"")</f>
        <v/>
      </c>
      <c r="L3377" s="52"/>
      <c r="N3377" s="21" t="str">
        <f t="shared" si="106"/>
        <v/>
      </c>
      <c r="O3377" s="22" t="str">
        <f>_xlfn.IFNA((VLOOKUP(F3377,help!$C$2:$F$12,4,0))*(N3377*24),"")</f>
        <v/>
      </c>
      <c r="AP3377" s="17">
        <f t="shared" si="107"/>
        <v>0</v>
      </c>
    </row>
    <row r="3378" spans="2:42" ht="33" x14ac:dyDescent="0.25">
      <c r="B3378" s="13">
        <f>COUNTIFS($E$3:E3378,'تقرير منتج تام'!$E$4)</f>
        <v>8</v>
      </c>
      <c r="C3378" s="37"/>
      <c r="D3378" s="37"/>
      <c r="E3378" s="37"/>
      <c r="F3378" s="39"/>
      <c r="G3378" s="40"/>
      <c r="H3378" s="40"/>
      <c r="I3378" s="41"/>
      <c r="J3378" s="41"/>
      <c r="K3378" s="26" t="str">
        <f>_xlfn.IFNA(VLOOKUP(E3378,الاوردرات!$B$1:$C$600,2,0),"")</f>
        <v/>
      </c>
      <c r="L3378" s="52"/>
      <c r="N3378" s="21" t="str">
        <f t="shared" si="106"/>
        <v/>
      </c>
      <c r="O3378" s="22" t="str">
        <f>_xlfn.IFNA((VLOOKUP(F3378,help!$C$2:$F$12,4,0))*(N3378*24),"")</f>
        <v/>
      </c>
      <c r="AP3378" s="17">
        <f t="shared" si="107"/>
        <v>0</v>
      </c>
    </row>
    <row r="3379" spans="2:42" ht="33" x14ac:dyDescent="0.25">
      <c r="B3379" s="13">
        <f>COUNTIFS($E$3:E3379,'تقرير منتج تام'!$E$4)</f>
        <v>8</v>
      </c>
      <c r="C3379" s="37"/>
      <c r="D3379" s="37"/>
      <c r="E3379" s="37"/>
      <c r="F3379" s="39"/>
      <c r="G3379" s="40"/>
      <c r="H3379" s="40"/>
      <c r="I3379" s="41"/>
      <c r="J3379" s="41"/>
      <c r="K3379" s="26" t="str">
        <f>_xlfn.IFNA(VLOOKUP(E3379,الاوردرات!$B$1:$C$600,2,0),"")</f>
        <v/>
      </c>
      <c r="L3379" s="52"/>
      <c r="N3379" s="21" t="str">
        <f t="shared" si="106"/>
        <v/>
      </c>
      <c r="O3379" s="22" t="str">
        <f>_xlfn.IFNA((VLOOKUP(F3379,help!$C$2:$F$12,4,0))*(N3379*24),"")</f>
        <v/>
      </c>
      <c r="AP3379" s="17">
        <f t="shared" si="107"/>
        <v>0</v>
      </c>
    </row>
    <row r="3380" spans="2:42" ht="33" x14ac:dyDescent="0.25">
      <c r="B3380" s="13">
        <f>COUNTIFS($E$3:E3380,'تقرير منتج تام'!$E$4)</f>
        <v>8</v>
      </c>
      <c r="C3380" s="37"/>
      <c r="D3380" s="37"/>
      <c r="E3380" s="37"/>
      <c r="F3380" s="39"/>
      <c r="G3380" s="40"/>
      <c r="H3380" s="40"/>
      <c r="I3380" s="41"/>
      <c r="J3380" s="41"/>
      <c r="K3380" s="26" t="str">
        <f>_xlfn.IFNA(VLOOKUP(E3380,الاوردرات!$B$1:$C$600,2,0),"")</f>
        <v/>
      </c>
      <c r="L3380" s="52"/>
      <c r="N3380" s="21" t="str">
        <f t="shared" si="106"/>
        <v/>
      </c>
      <c r="O3380" s="22" t="str">
        <f>_xlfn.IFNA((VLOOKUP(F3380,help!$C$2:$F$12,4,0))*(N3380*24),"")</f>
        <v/>
      </c>
      <c r="AP3380" s="17">
        <f t="shared" si="107"/>
        <v>0</v>
      </c>
    </row>
    <row r="3381" spans="2:42" ht="33" x14ac:dyDescent="0.25">
      <c r="B3381" s="13">
        <f>COUNTIFS($E$3:E3381,'تقرير منتج تام'!$E$4)</f>
        <v>8</v>
      </c>
      <c r="C3381" s="37"/>
      <c r="D3381" s="37"/>
      <c r="E3381" s="37"/>
      <c r="F3381" s="39"/>
      <c r="G3381" s="40"/>
      <c r="H3381" s="40"/>
      <c r="I3381" s="41"/>
      <c r="J3381" s="41"/>
      <c r="K3381" s="26" t="str">
        <f>_xlfn.IFNA(VLOOKUP(E3381,الاوردرات!$B$1:$C$600,2,0),"")</f>
        <v/>
      </c>
      <c r="L3381" s="52"/>
      <c r="N3381" s="21" t="str">
        <f t="shared" si="106"/>
        <v/>
      </c>
      <c r="O3381" s="22" t="str">
        <f>_xlfn.IFNA((VLOOKUP(F3381,help!$C$2:$F$12,4,0))*(N3381*24),"")</f>
        <v/>
      </c>
      <c r="AP3381" s="17">
        <f t="shared" si="107"/>
        <v>0</v>
      </c>
    </row>
    <row r="3382" spans="2:42" ht="33" x14ac:dyDescent="0.25">
      <c r="B3382" s="13">
        <f>COUNTIFS($E$3:E3382,'تقرير منتج تام'!$E$4)</f>
        <v>8</v>
      </c>
      <c r="C3382" s="37"/>
      <c r="D3382" s="37"/>
      <c r="E3382" s="37"/>
      <c r="F3382" s="39"/>
      <c r="G3382" s="40"/>
      <c r="H3382" s="40"/>
      <c r="I3382" s="41"/>
      <c r="J3382" s="41"/>
      <c r="K3382" s="26" t="str">
        <f>_xlfn.IFNA(VLOOKUP(E3382,الاوردرات!$B$1:$C$600,2,0),"")</f>
        <v/>
      </c>
      <c r="L3382" s="52"/>
      <c r="N3382" s="21" t="str">
        <f t="shared" si="106"/>
        <v/>
      </c>
      <c r="O3382" s="22" t="str">
        <f>_xlfn.IFNA((VLOOKUP(F3382,help!$C$2:$F$12,4,0))*(N3382*24),"")</f>
        <v/>
      </c>
      <c r="AP3382" s="17">
        <f t="shared" si="107"/>
        <v>0</v>
      </c>
    </row>
    <row r="3383" spans="2:42" ht="33" x14ac:dyDescent="0.25">
      <c r="B3383" s="13">
        <f>COUNTIFS($E$3:E3383,'تقرير منتج تام'!$E$4)</f>
        <v>8</v>
      </c>
      <c r="C3383" s="37"/>
      <c r="D3383" s="37"/>
      <c r="E3383" s="37"/>
      <c r="F3383" s="39"/>
      <c r="G3383" s="40"/>
      <c r="H3383" s="40"/>
      <c r="I3383" s="41"/>
      <c r="J3383" s="41"/>
      <c r="K3383" s="26" t="str">
        <f>_xlfn.IFNA(VLOOKUP(E3383,الاوردرات!$B$1:$C$600,2,0),"")</f>
        <v/>
      </c>
      <c r="L3383" s="52"/>
      <c r="N3383" s="21" t="str">
        <f t="shared" ref="N3383:N3446" si="108">IF(I3383&lt;&gt;"",J3383-I3383,"")</f>
        <v/>
      </c>
      <c r="O3383" s="22" t="str">
        <f>_xlfn.IFNA((VLOOKUP(F3383,help!$C$2:$F$12,4,0))*(N3383*24),"")</f>
        <v/>
      </c>
      <c r="AP3383" s="17">
        <f t="shared" si="107"/>
        <v>0</v>
      </c>
    </row>
    <row r="3384" spans="2:42" ht="33" x14ac:dyDescent="0.25">
      <c r="B3384" s="13">
        <f>COUNTIFS($E$3:E3384,'تقرير منتج تام'!$E$4)</f>
        <v>8</v>
      </c>
      <c r="C3384" s="37"/>
      <c r="D3384" s="37"/>
      <c r="E3384" s="37"/>
      <c r="F3384" s="39"/>
      <c r="G3384" s="40"/>
      <c r="H3384" s="40"/>
      <c r="I3384" s="41"/>
      <c r="J3384" s="41"/>
      <c r="K3384" s="26" t="str">
        <f>_xlfn.IFNA(VLOOKUP(E3384,الاوردرات!$B$1:$C$600,2,0),"")</f>
        <v/>
      </c>
      <c r="L3384" s="52"/>
      <c r="N3384" s="21" t="str">
        <f t="shared" si="108"/>
        <v/>
      </c>
      <c r="O3384" s="22" t="str">
        <f>_xlfn.IFNA((VLOOKUP(F3384,help!$C$2:$F$12,4,0))*(N3384*24),"")</f>
        <v/>
      </c>
      <c r="AP3384" s="17">
        <f t="shared" si="107"/>
        <v>0</v>
      </c>
    </row>
    <row r="3385" spans="2:42" ht="33" x14ac:dyDescent="0.25">
      <c r="B3385" s="13">
        <f>COUNTIFS($E$3:E3385,'تقرير منتج تام'!$E$4)</f>
        <v>8</v>
      </c>
      <c r="C3385" s="37"/>
      <c r="D3385" s="37"/>
      <c r="E3385" s="37"/>
      <c r="F3385" s="39"/>
      <c r="G3385" s="40"/>
      <c r="H3385" s="40"/>
      <c r="I3385" s="41"/>
      <c r="J3385" s="41"/>
      <c r="K3385" s="26" t="str">
        <f>_xlfn.IFNA(VLOOKUP(E3385,الاوردرات!$B$1:$C$600,2,0),"")</f>
        <v/>
      </c>
      <c r="L3385" s="52"/>
      <c r="N3385" s="21" t="str">
        <f t="shared" si="108"/>
        <v/>
      </c>
      <c r="O3385" s="22" t="str">
        <f>_xlfn.IFNA((VLOOKUP(F3385,help!$C$2:$F$12,4,0))*(N3385*24),"")</f>
        <v/>
      </c>
      <c r="AP3385" s="17">
        <f t="shared" si="107"/>
        <v>0</v>
      </c>
    </row>
    <row r="3386" spans="2:42" ht="33" x14ac:dyDescent="0.25">
      <c r="B3386" s="13">
        <f>COUNTIFS($E$3:E3386,'تقرير منتج تام'!$E$4)</f>
        <v>8</v>
      </c>
      <c r="C3386" s="37"/>
      <c r="D3386" s="37"/>
      <c r="E3386" s="37"/>
      <c r="F3386" s="39"/>
      <c r="G3386" s="40"/>
      <c r="H3386" s="40"/>
      <c r="I3386" s="41"/>
      <c r="J3386" s="41"/>
      <c r="K3386" s="26" t="str">
        <f>_xlfn.IFNA(VLOOKUP(E3386,الاوردرات!$B$1:$C$600,2,0),"")</f>
        <v/>
      </c>
      <c r="L3386" s="52"/>
      <c r="N3386" s="21" t="str">
        <f t="shared" si="108"/>
        <v/>
      </c>
      <c r="O3386" s="22" t="str">
        <f>_xlfn.IFNA((VLOOKUP(F3386,help!$C$2:$F$12,4,0))*(N3386*24),"")</f>
        <v/>
      </c>
      <c r="AP3386" s="17">
        <f t="shared" si="107"/>
        <v>0</v>
      </c>
    </row>
    <row r="3387" spans="2:42" ht="33" x14ac:dyDescent="0.25">
      <c r="B3387" s="13">
        <f>COUNTIFS($E$3:E3387,'تقرير منتج تام'!$E$4)</f>
        <v>8</v>
      </c>
      <c r="C3387" s="37"/>
      <c r="D3387" s="37"/>
      <c r="E3387" s="37"/>
      <c r="F3387" s="39"/>
      <c r="G3387" s="40"/>
      <c r="H3387" s="40"/>
      <c r="I3387" s="41"/>
      <c r="J3387" s="41"/>
      <c r="K3387" s="26" t="str">
        <f>_xlfn.IFNA(VLOOKUP(E3387,الاوردرات!$B$1:$C$600,2,0),"")</f>
        <v/>
      </c>
      <c r="L3387" s="52"/>
      <c r="N3387" s="21" t="str">
        <f t="shared" si="108"/>
        <v/>
      </c>
      <c r="O3387" s="22" t="str">
        <f>_xlfn.IFNA((VLOOKUP(F3387,help!$C$2:$F$12,4,0))*(N3387*24),"")</f>
        <v/>
      </c>
      <c r="AP3387" s="17">
        <f t="shared" si="107"/>
        <v>0</v>
      </c>
    </row>
    <row r="3388" spans="2:42" ht="33" x14ac:dyDescent="0.25">
      <c r="B3388" s="13">
        <f>COUNTIFS($E$3:E3388,'تقرير منتج تام'!$E$4)</f>
        <v>8</v>
      </c>
      <c r="C3388" s="37"/>
      <c r="D3388" s="37"/>
      <c r="E3388" s="37"/>
      <c r="F3388" s="39"/>
      <c r="G3388" s="40"/>
      <c r="H3388" s="40"/>
      <c r="I3388" s="41"/>
      <c r="J3388" s="41"/>
      <c r="K3388" s="26" t="str">
        <f>_xlfn.IFNA(VLOOKUP(E3388,الاوردرات!$B$1:$C$600,2,0),"")</f>
        <v/>
      </c>
      <c r="L3388" s="52"/>
      <c r="N3388" s="21" t="str">
        <f t="shared" si="108"/>
        <v/>
      </c>
      <c r="O3388" s="22" t="str">
        <f>_xlfn.IFNA((VLOOKUP(F3388,help!$C$2:$F$12,4,0))*(N3388*24),"")</f>
        <v/>
      </c>
      <c r="AP3388" s="17">
        <f t="shared" si="107"/>
        <v>0</v>
      </c>
    </row>
    <row r="3389" spans="2:42" ht="33" x14ac:dyDescent="0.25">
      <c r="B3389" s="13">
        <f>COUNTIFS($E$3:E3389,'تقرير منتج تام'!$E$4)</f>
        <v>8</v>
      </c>
      <c r="C3389" s="37"/>
      <c r="D3389" s="37"/>
      <c r="E3389" s="37"/>
      <c r="F3389" s="39"/>
      <c r="G3389" s="40"/>
      <c r="H3389" s="40"/>
      <c r="I3389" s="41"/>
      <c r="J3389" s="41"/>
      <c r="K3389" s="26" t="str">
        <f>_xlfn.IFNA(VLOOKUP(E3389,الاوردرات!$B$1:$C$600,2,0),"")</f>
        <v/>
      </c>
      <c r="L3389" s="52"/>
      <c r="N3389" s="21" t="str">
        <f t="shared" si="108"/>
        <v/>
      </c>
      <c r="O3389" s="22" t="str">
        <f>_xlfn.IFNA((VLOOKUP(F3389,help!$C$2:$F$12,4,0))*(N3389*24),"")</f>
        <v/>
      </c>
      <c r="AP3389" s="17">
        <f t="shared" si="107"/>
        <v>0</v>
      </c>
    </row>
    <row r="3390" spans="2:42" ht="33" x14ac:dyDescent="0.25">
      <c r="B3390" s="13">
        <f>COUNTIFS($E$3:E3390,'تقرير منتج تام'!$E$4)</f>
        <v>8</v>
      </c>
      <c r="C3390" s="37"/>
      <c r="D3390" s="37"/>
      <c r="E3390" s="37"/>
      <c r="F3390" s="39"/>
      <c r="G3390" s="40"/>
      <c r="H3390" s="40"/>
      <c r="I3390" s="41"/>
      <c r="J3390" s="41"/>
      <c r="K3390" s="26" t="str">
        <f>_xlfn.IFNA(VLOOKUP(E3390,الاوردرات!$B$1:$C$600,2,0),"")</f>
        <v/>
      </c>
      <c r="L3390" s="52"/>
      <c r="N3390" s="21" t="str">
        <f t="shared" si="108"/>
        <v/>
      </c>
      <c r="O3390" s="22" t="str">
        <f>_xlfn.IFNA((VLOOKUP(F3390,help!$C$2:$F$12,4,0))*(N3390*24),"")</f>
        <v/>
      </c>
      <c r="AP3390" s="17">
        <f t="shared" si="107"/>
        <v>0</v>
      </c>
    </row>
    <row r="3391" spans="2:42" ht="33" x14ac:dyDescent="0.25">
      <c r="B3391" s="13">
        <f>COUNTIFS($E$3:E3391,'تقرير منتج تام'!$E$4)</f>
        <v>8</v>
      </c>
      <c r="C3391" s="37"/>
      <c r="D3391" s="37"/>
      <c r="E3391" s="37"/>
      <c r="F3391" s="39"/>
      <c r="G3391" s="40"/>
      <c r="H3391" s="40"/>
      <c r="I3391" s="41"/>
      <c r="J3391" s="41"/>
      <c r="K3391" s="26" t="str">
        <f>_xlfn.IFNA(VLOOKUP(E3391,الاوردرات!$B$1:$C$600,2,0),"")</f>
        <v/>
      </c>
      <c r="L3391" s="52"/>
      <c r="N3391" s="21" t="str">
        <f t="shared" si="108"/>
        <v/>
      </c>
      <c r="O3391" s="22" t="str">
        <f>_xlfn.IFNA((VLOOKUP(F3391,help!$C$2:$F$12,4,0))*(N3391*24),"")</f>
        <v/>
      </c>
      <c r="AP3391" s="17">
        <f t="shared" si="107"/>
        <v>0</v>
      </c>
    </row>
    <row r="3392" spans="2:42" ht="33" x14ac:dyDescent="0.25">
      <c r="B3392" s="13">
        <f>COUNTIFS($E$3:E3392,'تقرير منتج تام'!$E$4)</f>
        <v>8</v>
      </c>
      <c r="C3392" s="37"/>
      <c r="D3392" s="37"/>
      <c r="E3392" s="37"/>
      <c r="F3392" s="39"/>
      <c r="G3392" s="40"/>
      <c r="H3392" s="40"/>
      <c r="I3392" s="41"/>
      <c r="J3392" s="41"/>
      <c r="K3392" s="26" t="str">
        <f>_xlfn.IFNA(VLOOKUP(E3392,الاوردرات!$B$1:$C$600,2,0),"")</f>
        <v/>
      </c>
      <c r="L3392" s="52"/>
      <c r="N3392" s="21" t="str">
        <f t="shared" si="108"/>
        <v/>
      </c>
      <c r="O3392" s="22" t="str">
        <f>_xlfn.IFNA((VLOOKUP(F3392,help!$C$2:$F$12,4,0))*(N3392*24),"")</f>
        <v/>
      </c>
      <c r="AP3392" s="17">
        <f t="shared" si="107"/>
        <v>0</v>
      </c>
    </row>
    <row r="3393" spans="2:42" ht="33" x14ac:dyDescent="0.25">
      <c r="B3393" s="13">
        <f>COUNTIFS($E$3:E3393,'تقرير منتج تام'!$E$4)</f>
        <v>8</v>
      </c>
      <c r="C3393" s="37"/>
      <c r="D3393" s="37"/>
      <c r="E3393" s="37"/>
      <c r="F3393" s="39"/>
      <c r="G3393" s="40"/>
      <c r="H3393" s="40"/>
      <c r="I3393" s="41"/>
      <c r="J3393" s="41"/>
      <c r="K3393" s="26" t="str">
        <f>_xlfn.IFNA(VLOOKUP(E3393,الاوردرات!$B$1:$C$600,2,0),"")</f>
        <v/>
      </c>
      <c r="L3393" s="52"/>
      <c r="N3393" s="21" t="str">
        <f t="shared" si="108"/>
        <v/>
      </c>
      <c r="O3393" s="22" t="str">
        <f>_xlfn.IFNA((VLOOKUP(F3393,help!$C$2:$F$12,4,0))*(N3393*24),"")</f>
        <v/>
      </c>
      <c r="AP3393" s="17">
        <f t="shared" si="107"/>
        <v>0</v>
      </c>
    </row>
    <row r="3394" spans="2:42" ht="33" x14ac:dyDescent="0.25">
      <c r="B3394" s="13">
        <f>COUNTIFS($E$3:E3394,'تقرير منتج تام'!$E$4)</f>
        <v>8</v>
      </c>
      <c r="C3394" s="37"/>
      <c r="D3394" s="37"/>
      <c r="E3394" s="37"/>
      <c r="F3394" s="39"/>
      <c r="G3394" s="40"/>
      <c r="H3394" s="40"/>
      <c r="I3394" s="41"/>
      <c r="J3394" s="41"/>
      <c r="K3394" s="26" t="str">
        <f>_xlfn.IFNA(VLOOKUP(E3394,الاوردرات!$B$1:$C$600,2,0),"")</f>
        <v/>
      </c>
      <c r="L3394" s="52"/>
      <c r="N3394" s="21" t="str">
        <f t="shared" si="108"/>
        <v/>
      </c>
      <c r="O3394" s="22" t="str">
        <f>_xlfn.IFNA((VLOOKUP(F3394,help!$C$2:$F$12,4,0))*(N3394*24),"")</f>
        <v/>
      </c>
      <c r="AP3394" s="17">
        <f t="shared" si="107"/>
        <v>0</v>
      </c>
    </row>
    <row r="3395" spans="2:42" ht="33" x14ac:dyDescent="0.25">
      <c r="B3395" s="13">
        <f>COUNTIFS($E$3:E3395,'تقرير منتج تام'!$E$4)</f>
        <v>8</v>
      </c>
      <c r="C3395" s="37"/>
      <c r="D3395" s="37"/>
      <c r="E3395" s="37"/>
      <c r="F3395" s="39"/>
      <c r="G3395" s="40"/>
      <c r="H3395" s="40"/>
      <c r="I3395" s="41"/>
      <c r="J3395" s="41"/>
      <c r="K3395" s="26" t="str">
        <f>_xlfn.IFNA(VLOOKUP(E3395,الاوردرات!$B$1:$C$600,2,0),"")</f>
        <v/>
      </c>
      <c r="L3395" s="52"/>
      <c r="N3395" s="21" t="str">
        <f t="shared" si="108"/>
        <v/>
      </c>
      <c r="O3395" s="22" t="str">
        <f>_xlfn.IFNA((VLOOKUP(F3395,help!$C$2:$F$12,4,0))*(N3395*24),"")</f>
        <v/>
      </c>
      <c r="AP3395" s="17">
        <f t="shared" si="107"/>
        <v>0</v>
      </c>
    </row>
    <row r="3396" spans="2:42" ht="33" x14ac:dyDescent="0.25">
      <c r="B3396" s="13">
        <f>COUNTIFS($E$3:E3396,'تقرير منتج تام'!$E$4)</f>
        <v>8</v>
      </c>
      <c r="C3396" s="37"/>
      <c r="D3396" s="37"/>
      <c r="E3396" s="37"/>
      <c r="F3396" s="39"/>
      <c r="G3396" s="40"/>
      <c r="H3396" s="40"/>
      <c r="I3396" s="41"/>
      <c r="J3396" s="41"/>
      <c r="K3396" s="26" t="str">
        <f>_xlfn.IFNA(VLOOKUP(E3396,الاوردرات!$B$1:$C$600,2,0),"")</f>
        <v/>
      </c>
      <c r="L3396" s="52"/>
      <c r="N3396" s="21" t="str">
        <f t="shared" si="108"/>
        <v/>
      </c>
      <c r="O3396" s="22" t="str">
        <f>_xlfn.IFNA((VLOOKUP(F3396,help!$C$2:$F$12,4,0))*(N3396*24),"")</f>
        <v/>
      </c>
      <c r="AP3396" s="17">
        <f t="shared" si="107"/>
        <v>0</v>
      </c>
    </row>
    <row r="3397" spans="2:42" ht="33" x14ac:dyDescent="0.25">
      <c r="B3397" s="13">
        <f>COUNTIFS($E$3:E3397,'تقرير منتج تام'!$E$4)</f>
        <v>8</v>
      </c>
      <c r="C3397" s="37"/>
      <c r="D3397" s="37"/>
      <c r="E3397" s="37"/>
      <c r="F3397" s="39"/>
      <c r="G3397" s="40"/>
      <c r="H3397" s="40"/>
      <c r="I3397" s="41"/>
      <c r="J3397" s="41"/>
      <c r="K3397" s="26" t="str">
        <f>_xlfn.IFNA(VLOOKUP(E3397,الاوردرات!$B$1:$C$600,2,0),"")</f>
        <v/>
      </c>
      <c r="L3397" s="52"/>
      <c r="N3397" s="21" t="str">
        <f t="shared" si="108"/>
        <v/>
      </c>
      <c r="O3397" s="22" t="str">
        <f>_xlfn.IFNA((VLOOKUP(F3397,help!$C$2:$F$12,4,0))*(N3397*24),"")</f>
        <v/>
      </c>
      <c r="AP3397" s="17">
        <f t="shared" si="107"/>
        <v>0</v>
      </c>
    </row>
    <row r="3398" spans="2:42" ht="33" x14ac:dyDescent="0.25">
      <c r="B3398" s="13">
        <f>COUNTIFS($E$3:E3398,'تقرير منتج تام'!$E$4)</f>
        <v>8</v>
      </c>
      <c r="C3398" s="37"/>
      <c r="D3398" s="37"/>
      <c r="E3398" s="37"/>
      <c r="F3398" s="39"/>
      <c r="G3398" s="40"/>
      <c r="H3398" s="40"/>
      <c r="I3398" s="41"/>
      <c r="J3398" s="41"/>
      <c r="K3398" s="26" t="str">
        <f>_xlfn.IFNA(VLOOKUP(E3398,الاوردرات!$B$1:$C$600,2,0),"")</f>
        <v/>
      </c>
      <c r="L3398" s="52"/>
      <c r="N3398" s="21" t="str">
        <f t="shared" si="108"/>
        <v/>
      </c>
      <c r="O3398" s="22" t="str">
        <f>_xlfn.IFNA((VLOOKUP(F3398,help!$C$2:$F$12,4,0))*(N3398*24),"")</f>
        <v/>
      </c>
      <c r="AP3398" s="17">
        <f t="shared" si="107"/>
        <v>0</v>
      </c>
    </row>
    <row r="3399" spans="2:42" ht="33" x14ac:dyDescent="0.25">
      <c r="B3399" s="13">
        <f>COUNTIFS($E$3:E3399,'تقرير منتج تام'!$E$4)</f>
        <v>8</v>
      </c>
      <c r="C3399" s="37"/>
      <c r="D3399" s="37"/>
      <c r="E3399" s="37"/>
      <c r="F3399" s="39"/>
      <c r="G3399" s="40"/>
      <c r="H3399" s="40"/>
      <c r="I3399" s="41"/>
      <c r="J3399" s="41"/>
      <c r="K3399" s="26" t="str">
        <f>_xlfn.IFNA(VLOOKUP(E3399,الاوردرات!$B$1:$C$600,2,0),"")</f>
        <v/>
      </c>
      <c r="L3399" s="52"/>
      <c r="N3399" s="21" t="str">
        <f t="shared" si="108"/>
        <v/>
      </c>
      <c r="O3399" s="22" t="str">
        <f>_xlfn.IFNA((VLOOKUP(F3399,help!$C$2:$F$12,4,0))*(N3399*24),"")</f>
        <v/>
      </c>
      <c r="AP3399" s="17">
        <f t="shared" si="107"/>
        <v>0</v>
      </c>
    </row>
    <row r="3400" spans="2:42" ht="33" x14ac:dyDescent="0.25">
      <c r="B3400" s="13">
        <f>COUNTIFS($E$3:E3400,'تقرير منتج تام'!$E$4)</f>
        <v>8</v>
      </c>
      <c r="C3400" s="37"/>
      <c r="D3400" s="37"/>
      <c r="E3400" s="37"/>
      <c r="F3400" s="39"/>
      <c r="G3400" s="40"/>
      <c r="H3400" s="40"/>
      <c r="I3400" s="41"/>
      <c r="J3400" s="41"/>
      <c r="K3400" s="26" t="str">
        <f>_xlfn.IFNA(VLOOKUP(E3400,الاوردرات!$B$1:$C$600,2,0),"")</f>
        <v/>
      </c>
      <c r="L3400" s="52"/>
      <c r="N3400" s="21" t="str">
        <f t="shared" si="108"/>
        <v/>
      </c>
      <c r="O3400" s="22" t="str">
        <f>_xlfn.IFNA((VLOOKUP(F3400,help!$C$2:$F$12,4,0))*(N3400*24),"")</f>
        <v/>
      </c>
      <c r="AP3400" s="17">
        <f t="shared" si="107"/>
        <v>0</v>
      </c>
    </row>
    <row r="3401" spans="2:42" ht="33" x14ac:dyDescent="0.25">
      <c r="B3401" s="13">
        <f>COUNTIFS($E$3:E3401,'تقرير منتج تام'!$E$4)</f>
        <v>8</v>
      </c>
      <c r="C3401" s="37"/>
      <c r="D3401" s="37"/>
      <c r="E3401" s="37"/>
      <c r="F3401" s="39"/>
      <c r="G3401" s="40"/>
      <c r="H3401" s="40"/>
      <c r="I3401" s="41"/>
      <c r="J3401" s="41"/>
      <c r="K3401" s="26" t="str">
        <f>_xlfn.IFNA(VLOOKUP(E3401,الاوردرات!$B$1:$C$600,2,0),"")</f>
        <v/>
      </c>
      <c r="L3401" s="52"/>
      <c r="N3401" s="21" t="str">
        <f t="shared" si="108"/>
        <v/>
      </c>
      <c r="O3401" s="22" t="str">
        <f>_xlfn.IFNA((VLOOKUP(F3401,help!$C$2:$F$12,4,0))*(N3401*24),"")</f>
        <v/>
      </c>
      <c r="AP3401" s="17">
        <f t="shared" si="107"/>
        <v>0</v>
      </c>
    </row>
    <row r="3402" spans="2:42" ht="33" x14ac:dyDescent="0.25">
      <c r="B3402" s="13">
        <f>COUNTIFS($E$3:E3402,'تقرير منتج تام'!$E$4)</f>
        <v>8</v>
      </c>
      <c r="C3402" s="37"/>
      <c r="D3402" s="37"/>
      <c r="E3402" s="37"/>
      <c r="F3402" s="39"/>
      <c r="G3402" s="40"/>
      <c r="H3402" s="40"/>
      <c r="I3402" s="41"/>
      <c r="J3402" s="41"/>
      <c r="K3402" s="26" t="str">
        <f>_xlfn.IFNA(VLOOKUP(E3402,الاوردرات!$B$1:$C$600,2,0),"")</f>
        <v/>
      </c>
      <c r="L3402" s="52"/>
      <c r="N3402" s="21" t="str">
        <f t="shared" si="108"/>
        <v/>
      </c>
      <c r="O3402" s="22" t="str">
        <f>_xlfn.IFNA((VLOOKUP(F3402,help!$C$2:$F$12,4,0))*(N3402*24),"")</f>
        <v/>
      </c>
      <c r="AP3402" s="17">
        <f t="shared" ref="AP3402:AP3465" si="109">D3402</f>
        <v>0</v>
      </c>
    </row>
    <row r="3403" spans="2:42" ht="33" x14ac:dyDescent="0.25">
      <c r="B3403" s="13">
        <f>COUNTIFS($E$3:E3403,'تقرير منتج تام'!$E$4)</f>
        <v>8</v>
      </c>
      <c r="C3403" s="37"/>
      <c r="D3403" s="37"/>
      <c r="E3403" s="37"/>
      <c r="F3403" s="39"/>
      <c r="G3403" s="40"/>
      <c r="H3403" s="40"/>
      <c r="I3403" s="41"/>
      <c r="J3403" s="41"/>
      <c r="K3403" s="26" t="str">
        <f>_xlfn.IFNA(VLOOKUP(E3403,الاوردرات!$B$1:$C$600,2,0),"")</f>
        <v/>
      </c>
      <c r="L3403" s="52"/>
      <c r="N3403" s="21" t="str">
        <f t="shared" si="108"/>
        <v/>
      </c>
      <c r="O3403" s="22" t="str">
        <f>_xlfn.IFNA((VLOOKUP(F3403,help!$C$2:$F$12,4,0))*(N3403*24),"")</f>
        <v/>
      </c>
      <c r="AP3403" s="17">
        <f t="shared" si="109"/>
        <v>0</v>
      </c>
    </row>
    <row r="3404" spans="2:42" ht="33" x14ac:dyDescent="0.25">
      <c r="B3404" s="13">
        <f>COUNTIFS($E$3:E3404,'تقرير منتج تام'!$E$4)</f>
        <v>8</v>
      </c>
      <c r="C3404" s="37"/>
      <c r="D3404" s="37"/>
      <c r="E3404" s="37"/>
      <c r="F3404" s="39"/>
      <c r="G3404" s="40"/>
      <c r="H3404" s="40"/>
      <c r="I3404" s="41"/>
      <c r="J3404" s="41"/>
      <c r="K3404" s="26" t="str">
        <f>_xlfn.IFNA(VLOOKUP(E3404,الاوردرات!$B$1:$C$600,2,0),"")</f>
        <v/>
      </c>
      <c r="L3404" s="52"/>
      <c r="N3404" s="21" t="str">
        <f t="shared" si="108"/>
        <v/>
      </c>
      <c r="O3404" s="22" t="str">
        <f>_xlfn.IFNA((VLOOKUP(F3404,help!$C$2:$F$12,4,0))*(N3404*24),"")</f>
        <v/>
      </c>
      <c r="AP3404" s="17">
        <f t="shared" si="109"/>
        <v>0</v>
      </c>
    </row>
    <row r="3405" spans="2:42" ht="33" x14ac:dyDescent="0.25">
      <c r="B3405" s="13">
        <f>COUNTIFS($E$3:E3405,'تقرير منتج تام'!$E$4)</f>
        <v>8</v>
      </c>
      <c r="C3405" s="37"/>
      <c r="D3405" s="37"/>
      <c r="E3405" s="37"/>
      <c r="F3405" s="39"/>
      <c r="G3405" s="40"/>
      <c r="H3405" s="40"/>
      <c r="I3405" s="41"/>
      <c r="J3405" s="41"/>
      <c r="K3405" s="26" t="str">
        <f>_xlfn.IFNA(VLOOKUP(E3405,الاوردرات!$B$1:$C$600,2,0),"")</f>
        <v/>
      </c>
      <c r="L3405" s="52"/>
      <c r="N3405" s="21" t="str">
        <f t="shared" si="108"/>
        <v/>
      </c>
      <c r="O3405" s="22" t="str">
        <f>_xlfn.IFNA((VLOOKUP(F3405,help!$C$2:$F$12,4,0))*(N3405*24),"")</f>
        <v/>
      </c>
      <c r="AP3405" s="17">
        <f t="shared" si="109"/>
        <v>0</v>
      </c>
    </row>
    <row r="3406" spans="2:42" ht="33" x14ac:dyDescent="0.25">
      <c r="B3406" s="13">
        <f>COUNTIFS($E$3:E3406,'تقرير منتج تام'!$E$4)</f>
        <v>8</v>
      </c>
      <c r="C3406" s="37"/>
      <c r="D3406" s="37"/>
      <c r="E3406" s="37"/>
      <c r="F3406" s="39"/>
      <c r="G3406" s="40"/>
      <c r="H3406" s="40"/>
      <c r="I3406" s="41"/>
      <c r="J3406" s="41"/>
      <c r="K3406" s="26" t="str">
        <f>_xlfn.IFNA(VLOOKUP(E3406,الاوردرات!$B$1:$C$600,2,0),"")</f>
        <v/>
      </c>
      <c r="L3406" s="52"/>
      <c r="N3406" s="21" t="str">
        <f t="shared" si="108"/>
        <v/>
      </c>
      <c r="O3406" s="22" t="str">
        <f>_xlfn.IFNA((VLOOKUP(F3406,help!$C$2:$F$12,4,0))*(N3406*24),"")</f>
        <v/>
      </c>
      <c r="AP3406" s="17">
        <f t="shared" si="109"/>
        <v>0</v>
      </c>
    </row>
    <row r="3407" spans="2:42" ht="33" x14ac:dyDescent="0.25">
      <c r="B3407" s="13">
        <f>COUNTIFS($E$3:E3407,'تقرير منتج تام'!$E$4)</f>
        <v>8</v>
      </c>
      <c r="C3407" s="37"/>
      <c r="D3407" s="37"/>
      <c r="E3407" s="37"/>
      <c r="F3407" s="39"/>
      <c r="G3407" s="40"/>
      <c r="H3407" s="40"/>
      <c r="I3407" s="41"/>
      <c r="J3407" s="41"/>
      <c r="K3407" s="26" t="str">
        <f>_xlfn.IFNA(VLOOKUP(E3407,الاوردرات!$B$1:$C$600,2,0),"")</f>
        <v/>
      </c>
      <c r="L3407" s="52"/>
      <c r="N3407" s="21" t="str">
        <f t="shared" si="108"/>
        <v/>
      </c>
      <c r="O3407" s="22" t="str">
        <f>_xlfn.IFNA((VLOOKUP(F3407,help!$C$2:$F$12,4,0))*(N3407*24),"")</f>
        <v/>
      </c>
      <c r="AP3407" s="17">
        <f t="shared" si="109"/>
        <v>0</v>
      </c>
    </row>
    <row r="3408" spans="2:42" ht="33" x14ac:dyDescent="0.25">
      <c r="B3408" s="13">
        <f>COUNTIFS($E$3:E3408,'تقرير منتج تام'!$E$4)</f>
        <v>8</v>
      </c>
      <c r="C3408" s="37"/>
      <c r="D3408" s="37"/>
      <c r="E3408" s="37"/>
      <c r="F3408" s="39"/>
      <c r="G3408" s="40"/>
      <c r="H3408" s="40"/>
      <c r="I3408" s="41"/>
      <c r="J3408" s="41"/>
      <c r="K3408" s="26" t="str">
        <f>_xlfn.IFNA(VLOOKUP(E3408,الاوردرات!$B$1:$C$600,2,0),"")</f>
        <v/>
      </c>
      <c r="L3408" s="52"/>
      <c r="N3408" s="21" t="str">
        <f t="shared" si="108"/>
        <v/>
      </c>
      <c r="O3408" s="22" t="str">
        <f>_xlfn.IFNA((VLOOKUP(F3408,help!$C$2:$F$12,4,0))*(N3408*24),"")</f>
        <v/>
      </c>
      <c r="AP3408" s="17">
        <f t="shared" si="109"/>
        <v>0</v>
      </c>
    </row>
    <row r="3409" spans="2:42" ht="33" x14ac:dyDescent="0.25">
      <c r="B3409" s="13">
        <f>COUNTIFS($E$3:E3409,'تقرير منتج تام'!$E$4)</f>
        <v>8</v>
      </c>
      <c r="C3409" s="37"/>
      <c r="D3409" s="37"/>
      <c r="E3409" s="37"/>
      <c r="F3409" s="39"/>
      <c r="G3409" s="40"/>
      <c r="H3409" s="40"/>
      <c r="I3409" s="41"/>
      <c r="J3409" s="41"/>
      <c r="K3409" s="26" t="str">
        <f>_xlfn.IFNA(VLOOKUP(E3409,الاوردرات!$B$1:$C$600,2,0),"")</f>
        <v/>
      </c>
      <c r="L3409" s="52"/>
      <c r="N3409" s="21" t="str">
        <f t="shared" si="108"/>
        <v/>
      </c>
      <c r="O3409" s="22" t="str">
        <f>_xlfn.IFNA((VLOOKUP(F3409,help!$C$2:$F$12,4,0))*(N3409*24),"")</f>
        <v/>
      </c>
      <c r="AP3409" s="17">
        <f t="shared" si="109"/>
        <v>0</v>
      </c>
    </row>
    <row r="3410" spans="2:42" ht="33" x14ac:dyDescent="0.25">
      <c r="B3410" s="13">
        <f>COUNTIFS($E$3:E3410,'تقرير منتج تام'!$E$4)</f>
        <v>8</v>
      </c>
      <c r="C3410" s="37"/>
      <c r="D3410" s="37"/>
      <c r="E3410" s="37"/>
      <c r="F3410" s="39"/>
      <c r="G3410" s="40"/>
      <c r="H3410" s="40"/>
      <c r="I3410" s="41"/>
      <c r="J3410" s="41"/>
      <c r="K3410" s="26" t="str">
        <f>_xlfn.IFNA(VLOOKUP(E3410,الاوردرات!$B$1:$C$600,2,0),"")</f>
        <v/>
      </c>
      <c r="L3410" s="52"/>
      <c r="N3410" s="21" t="str">
        <f t="shared" si="108"/>
        <v/>
      </c>
      <c r="O3410" s="22" t="str">
        <f>_xlfn.IFNA((VLOOKUP(F3410,help!$C$2:$F$12,4,0))*(N3410*24),"")</f>
        <v/>
      </c>
      <c r="AP3410" s="17">
        <f t="shared" si="109"/>
        <v>0</v>
      </c>
    </row>
    <row r="3411" spans="2:42" ht="33" x14ac:dyDescent="0.25">
      <c r="B3411" s="13">
        <f>COUNTIFS($E$3:E3411,'تقرير منتج تام'!$E$4)</f>
        <v>8</v>
      </c>
      <c r="C3411" s="37"/>
      <c r="D3411" s="37"/>
      <c r="E3411" s="37"/>
      <c r="F3411" s="39"/>
      <c r="G3411" s="40"/>
      <c r="H3411" s="40"/>
      <c r="I3411" s="41"/>
      <c r="J3411" s="41"/>
      <c r="K3411" s="26" t="str">
        <f>_xlfn.IFNA(VLOOKUP(E3411,الاوردرات!$B$1:$C$600,2,0),"")</f>
        <v/>
      </c>
      <c r="L3411" s="52"/>
      <c r="N3411" s="21" t="str">
        <f t="shared" si="108"/>
        <v/>
      </c>
      <c r="O3411" s="22" t="str">
        <f>_xlfn.IFNA((VLOOKUP(F3411,help!$C$2:$F$12,4,0))*(N3411*24),"")</f>
        <v/>
      </c>
      <c r="AP3411" s="17">
        <f t="shared" si="109"/>
        <v>0</v>
      </c>
    </row>
    <row r="3412" spans="2:42" ht="33" x14ac:dyDescent="0.25">
      <c r="B3412" s="13">
        <f>COUNTIFS($E$3:E3412,'تقرير منتج تام'!$E$4)</f>
        <v>8</v>
      </c>
      <c r="C3412" s="37"/>
      <c r="D3412" s="37"/>
      <c r="E3412" s="37"/>
      <c r="F3412" s="39"/>
      <c r="G3412" s="40"/>
      <c r="H3412" s="40"/>
      <c r="I3412" s="41"/>
      <c r="J3412" s="41"/>
      <c r="K3412" s="26" t="str">
        <f>_xlfn.IFNA(VLOOKUP(E3412,الاوردرات!$B$1:$C$600,2,0),"")</f>
        <v/>
      </c>
      <c r="L3412" s="52"/>
      <c r="N3412" s="21" t="str">
        <f t="shared" si="108"/>
        <v/>
      </c>
      <c r="O3412" s="22" t="str">
        <f>_xlfn.IFNA((VLOOKUP(F3412,help!$C$2:$F$12,4,0))*(N3412*24),"")</f>
        <v/>
      </c>
      <c r="AP3412" s="17">
        <f t="shared" si="109"/>
        <v>0</v>
      </c>
    </row>
    <row r="3413" spans="2:42" ht="33" x14ac:dyDescent="0.25">
      <c r="B3413" s="13">
        <f>COUNTIFS($E$3:E3413,'تقرير منتج تام'!$E$4)</f>
        <v>8</v>
      </c>
      <c r="C3413" s="37"/>
      <c r="D3413" s="37"/>
      <c r="E3413" s="37"/>
      <c r="F3413" s="39"/>
      <c r="G3413" s="40"/>
      <c r="H3413" s="40"/>
      <c r="I3413" s="41"/>
      <c r="J3413" s="41"/>
      <c r="K3413" s="26" t="str">
        <f>_xlfn.IFNA(VLOOKUP(E3413,الاوردرات!$B$1:$C$600,2,0),"")</f>
        <v/>
      </c>
      <c r="L3413" s="52"/>
      <c r="N3413" s="21" t="str">
        <f t="shared" si="108"/>
        <v/>
      </c>
      <c r="O3413" s="22" t="str">
        <f>_xlfn.IFNA((VLOOKUP(F3413,help!$C$2:$F$12,4,0))*(N3413*24),"")</f>
        <v/>
      </c>
      <c r="AP3413" s="17">
        <f t="shared" si="109"/>
        <v>0</v>
      </c>
    </row>
    <row r="3414" spans="2:42" ht="33" x14ac:dyDescent="0.25">
      <c r="B3414" s="13">
        <f>COUNTIFS($E$3:E3414,'تقرير منتج تام'!$E$4)</f>
        <v>8</v>
      </c>
      <c r="C3414" s="37"/>
      <c r="D3414" s="37"/>
      <c r="E3414" s="37"/>
      <c r="F3414" s="39"/>
      <c r="G3414" s="40"/>
      <c r="H3414" s="40"/>
      <c r="I3414" s="41"/>
      <c r="J3414" s="41"/>
      <c r="K3414" s="26" t="str">
        <f>_xlfn.IFNA(VLOOKUP(E3414,الاوردرات!$B$1:$C$600,2,0),"")</f>
        <v/>
      </c>
      <c r="L3414" s="52"/>
      <c r="N3414" s="21" t="str">
        <f t="shared" si="108"/>
        <v/>
      </c>
      <c r="O3414" s="22" t="str">
        <f>_xlfn.IFNA((VLOOKUP(F3414,help!$C$2:$F$12,4,0))*(N3414*24),"")</f>
        <v/>
      </c>
      <c r="AP3414" s="17">
        <f t="shared" si="109"/>
        <v>0</v>
      </c>
    </row>
    <row r="3415" spans="2:42" ht="33" x14ac:dyDescent="0.25">
      <c r="B3415" s="13">
        <f>COUNTIFS($E$3:E3415,'تقرير منتج تام'!$E$4)</f>
        <v>8</v>
      </c>
      <c r="C3415" s="37"/>
      <c r="D3415" s="37"/>
      <c r="E3415" s="37"/>
      <c r="F3415" s="39"/>
      <c r="G3415" s="40"/>
      <c r="H3415" s="40"/>
      <c r="I3415" s="41"/>
      <c r="J3415" s="41"/>
      <c r="K3415" s="26" t="str">
        <f>_xlfn.IFNA(VLOOKUP(E3415,الاوردرات!$B$1:$C$600,2,0),"")</f>
        <v/>
      </c>
      <c r="L3415" s="52"/>
      <c r="N3415" s="21" t="str">
        <f t="shared" si="108"/>
        <v/>
      </c>
      <c r="O3415" s="22" t="str">
        <f>_xlfn.IFNA((VLOOKUP(F3415,help!$C$2:$F$12,4,0))*(N3415*24),"")</f>
        <v/>
      </c>
      <c r="AP3415" s="17">
        <f t="shared" si="109"/>
        <v>0</v>
      </c>
    </row>
    <row r="3416" spans="2:42" ht="33" x14ac:dyDescent="0.25">
      <c r="B3416" s="13">
        <f>COUNTIFS($E$3:E3416,'تقرير منتج تام'!$E$4)</f>
        <v>8</v>
      </c>
      <c r="C3416" s="37"/>
      <c r="D3416" s="37"/>
      <c r="E3416" s="37"/>
      <c r="F3416" s="39"/>
      <c r="G3416" s="40"/>
      <c r="H3416" s="40"/>
      <c r="I3416" s="41"/>
      <c r="J3416" s="41"/>
      <c r="K3416" s="26" t="str">
        <f>_xlfn.IFNA(VLOOKUP(E3416,الاوردرات!$B$1:$C$600,2,0),"")</f>
        <v/>
      </c>
      <c r="L3416" s="52"/>
      <c r="N3416" s="21" t="str">
        <f t="shared" si="108"/>
        <v/>
      </c>
      <c r="O3416" s="22" t="str">
        <f>_xlfn.IFNA((VLOOKUP(F3416,help!$C$2:$F$12,4,0))*(N3416*24),"")</f>
        <v/>
      </c>
      <c r="AP3416" s="17">
        <f t="shared" si="109"/>
        <v>0</v>
      </c>
    </row>
    <row r="3417" spans="2:42" ht="33" x14ac:dyDescent="0.25">
      <c r="B3417" s="13">
        <f>COUNTIFS($E$3:E3417,'تقرير منتج تام'!$E$4)</f>
        <v>8</v>
      </c>
      <c r="C3417" s="37"/>
      <c r="D3417" s="37"/>
      <c r="E3417" s="37"/>
      <c r="F3417" s="39"/>
      <c r="G3417" s="40"/>
      <c r="H3417" s="40"/>
      <c r="I3417" s="41"/>
      <c r="J3417" s="41"/>
      <c r="K3417" s="26" t="str">
        <f>_xlfn.IFNA(VLOOKUP(E3417,الاوردرات!$B$1:$C$600,2,0),"")</f>
        <v/>
      </c>
      <c r="L3417" s="52"/>
      <c r="N3417" s="21" t="str">
        <f t="shared" si="108"/>
        <v/>
      </c>
      <c r="O3417" s="22" t="str">
        <f>_xlfn.IFNA((VLOOKUP(F3417,help!$C$2:$F$12,4,0))*(N3417*24),"")</f>
        <v/>
      </c>
      <c r="AP3417" s="17">
        <f t="shared" si="109"/>
        <v>0</v>
      </c>
    </row>
    <row r="3418" spans="2:42" ht="33" x14ac:dyDescent="0.25">
      <c r="B3418" s="13">
        <f>COUNTIFS($E$3:E3418,'تقرير منتج تام'!$E$4)</f>
        <v>8</v>
      </c>
      <c r="C3418" s="37"/>
      <c r="D3418" s="37"/>
      <c r="E3418" s="37"/>
      <c r="F3418" s="39"/>
      <c r="G3418" s="40"/>
      <c r="H3418" s="40"/>
      <c r="I3418" s="41"/>
      <c r="J3418" s="41"/>
      <c r="K3418" s="26" t="str">
        <f>_xlfn.IFNA(VLOOKUP(E3418,الاوردرات!$B$1:$C$600,2,0),"")</f>
        <v/>
      </c>
      <c r="L3418" s="52"/>
      <c r="N3418" s="21" t="str">
        <f t="shared" si="108"/>
        <v/>
      </c>
      <c r="O3418" s="22" t="str">
        <f>_xlfn.IFNA((VLOOKUP(F3418,help!$C$2:$F$12,4,0))*(N3418*24),"")</f>
        <v/>
      </c>
      <c r="AP3418" s="17">
        <f t="shared" si="109"/>
        <v>0</v>
      </c>
    </row>
    <row r="3419" spans="2:42" ht="33" x14ac:dyDescent="0.25">
      <c r="B3419" s="13">
        <f>COUNTIFS($E$3:E3419,'تقرير منتج تام'!$E$4)</f>
        <v>8</v>
      </c>
      <c r="C3419" s="37"/>
      <c r="D3419" s="37"/>
      <c r="E3419" s="37"/>
      <c r="F3419" s="39"/>
      <c r="G3419" s="40"/>
      <c r="H3419" s="40"/>
      <c r="I3419" s="41"/>
      <c r="J3419" s="41"/>
      <c r="K3419" s="26" t="str">
        <f>_xlfn.IFNA(VLOOKUP(E3419,الاوردرات!$B$1:$C$600,2,0),"")</f>
        <v/>
      </c>
      <c r="L3419" s="52"/>
      <c r="N3419" s="21" t="str">
        <f t="shared" si="108"/>
        <v/>
      </c>
      <c r="O3419" s="22" t="str">
        <f>_xlfn.IFNA((VLOOKUP(F3419,help!$C$2:$F$12,4,0))*(N3419*24),"")</f>
        <v/>
      </c>
      <c r="AP3419" s="17">
        <f t="shared" si="109"/>
        <v>0</v>
      </c>
    </row>
    <row r="3420" spans="2:42" ht="33" x14ac:dyDescent="0.25">
      <c r="B3420" s="13">
        <f>COUNTIFS($E$3:E3420,'تقرير منتج تام'!$E$4)</f>
        <v>8</v>
      </c>
      <c r="C3420" s="37"/>
      <c r="D3420" s="37"/>
      <c r="E3420" s="37"/>
      <c r="F3420" s="39"/>
      <c r="G3420" s="40"/>
      <c r="H3420" s="40"/>
      <c r="I3420" s="41"/>
      <c r="J3420" s="41"/>
      <c r="K3420" s="26" t="str">
        <f>_xlfn.IFNA(VLOOKUP(E3420,الاوردرات!$B$1:$C$600,2,0),"")</f>
        <v/>
      </c>
      <c r="L3420" s="52"/>
      <c r="N3420" s="21" t="str">
        <f t="shared" si="108"/>
        <v/>
      </c>
      <c r="O3420" s="22" t="str">
        <f>_xlfn.IFNA((VLOOKUP(F3420,help!$C$2:$F$12,4,0))*(N3420*24),"")</f>
        <v/>
      </c>
      <c r="AP3420" s="17">
        <f t="shared" si="109"/>
        <v>0</v>
      </c>
    </row>
    <row r="3421" spans="2:42" ht="33" x14ac:dyDescent="0.25">
      <c r="B3421" s="13">
        <f>COUNTIFS($E$3:E3421,'تقرير منتج تام'!$E$4)</f>
        <v>8</v>
      </c>
      <c r="C3421" s="37"/>
      <c r="D3421" s="37"/>
      <c r="E3421" s="37"/>
      <c r="F3421" s="39"/>
      <c r="G3421" s="40"/>
      <c r="H3421" s="40"/>
      <c r="I3421" s="41"/>
      <c r="J3421" s="41"/>
      <c r="K3421" s="26" t="str">
        <f>_xlfn.IFNA(VLOOKUP(E3421,الاوردرات!$B$1:$C$600,2,0),"")</f>
        <v/>
      </c>
      <c r="L3421" s="52"/>
      <c r="N3421" s="21" t="str">
        <f t="shared" si="108"/>
        <v/>
      </c>
      <c r="O3421" s="22" t="str">
        <f>_xlfn.IFNA((VLOOKUP(F3421,help!$C$2:$F$12,4,0))*(N3421*24),"")</f>
        <v/>
      </c>
      <c r="AP3421" s="17">
        <f t="shared" si="109"/>
        <v>0</v>
      </c>
    </row>
    <row r="3422" spans="2:42" ht="33" x14ac:dyDescent="0.25">
      <c r="B3422" s="13">
        <f>COUNTIFS($E$3:E3422,'تقرير منتج تام'!$E$4)</f>
        <v>8</v>
      </c>
      <c r="C3422" s="37"/>
      <c r="D3422" s="37"/>
      <c r="E3422" s="37"/>
      <c r="F3422" s="39"/>
      <c r="G3422" s="40"/>
      <c r="H3422" s="40"/>
      <c r="I3422" s="41"/>
      <c r="J3422" s="41"/>
      <c r="K3422" s="26" t="str">
        <f>_xlfn.IFNA(VLOOKUP(E3422,الاوردرات!$B$1:$C$600,2,0),"")</f>
        <v/>
      </c>
      <c r="L3422" s="52"/>
      <c r="N3422" s="21" t="str">
        <f t="shared" si="108"/>
        <v/>
      </c>
      <c r="O3422" s="22" t="str">
        <f>_xlfn.IFNA((VLOOKUP(F3422,help!$C$2:$F$12,4,0))*(N3422*24),"")</f>
        <v/>
      </c>
      <c r="AP3422" s="17">
        <f t="shared" si="109"/>
        <v>0</v>
      </c>
    </row>
    <row r="3423" spans="2:42" ht="33" x14ac:dyDescent="0.25">
      <c r="B3423" s="13">
        <f>COUNTIFS($E$3:E3423,'تقرير منتج تام'!$E$4)</f>
        <v>8</v>
      </c>
      <c r="C3423" s="37"/>
      <c r="D3423" s="37"/>
      <c r="E3423" s="37"/>
      <c r="F3423" s="39"/>
      <c r="G3423" s="40"/>
      <c r="H3423" s="40"/>
      <c r="I3423" s="41"/>
      <c r="J3423" s="41"/>
      <c r="K3423" s="26" t="str">
        <f>_xlfn.IFNA(VLOOKUP(E3423,الاوردرات!$B$1:$C$600,2,0),"")</f>
        <v/>
      </c>
      <c r="L3423" s="52"/>
      <c r="N3423" s="21" t="str">
        <f t="shared" si="108"/>
        <v/>
      </c>
      <c r="O3423" s="22" t="str">
        <f>_xlfn.IFNA((VLOOKUP(F3423,help!$C$2:$F$12,4,0))*(N3423*24),"")</f>
        <v/>
      </c>
      <c r="AP3423" s="17">
        <f t="shared" si="109"/>
        <v>0</v>
      </c>
    </row>
    <row r="3424" spans="2:42" ht="33" x14ac:dyDescent="0.25">
      <c r="B3424" s="13">
        <f>COUNTIFS($E$3:E3424,'تقرير منتج تام'!$E$4)</f>
        <v>8</v>
      </c>
      <c r="C3424" s="37"/>
      <c r="D3424" s="37"/>
      <c r="E3424" s="37"/>
      <c r="F3424" s="39"/>
      <c r="G3424" s="40"/>
      <c r="H3424" s="40"/>
      <c r="I3424" s="41"/>
      <c r="J3424" s="41"/>
      <c r="K3424" s="26" t="str">
        <f>_xlfn.IFNA(VLOOKUP(E3424,الاوردرات!$B$1:$C$600,2,0),"")</f>
        <v/>
      </c>
      <c r="L3424" s="52"/>
      <c r="N3424" s="21" t="str">
        <f t="shared" si="108"/>
        <v/>
      </c>
      <c r="O3424" s="22" t="str">
        <f>_xlfn.IFNA((VLOOKUP(F3424,help!$C$2:$F$12,4,0))*(N3424*24),"")</f>
        <v/>
      </c>
      <c r="AP3424" s="17">
        <f t="shared" si="109"/>
        <v>0</v>
      </c>
    </row>
    <row r="3425" spans="2:42" ht="33" x14ac:dyDescent="0.25">
      <c r="B3425" s="13">
        <f>COUNTIFS($E$3:E3425,'تقرير منتج تام'!$E$4)</f>
        <v>8</v>
      </c>
      <c r="C3425" s="37"/>
      <c r="D3425" s="37"/>
      <c r="E3425" s="37"/>
      <c r="F3425" s="39"/>
      <c r="G3425" s="40"/>
      <c r="H3425" s="40"/>
      <c r="I3425" s="41"/>
      <c r="J3425" s="41"/>
      <c r="K3425" s="26" t="str">
        <f>_xlfn.IFNA(VLOOKUP(E3425,الاوردرات!$B$1:$C$600,2,0),"")</f>
        <v/>
      </c>
      <c r="L3425" s="52"/>
      <c r="N3425" s="21" t="str">
        <f t="shared" si="108"/>
        <v/>
      </c>
      <c r="O3425" s="22" t="str">
        <f>_xlfn.IFNA((VLOOKUP(F3425,help!$C$2:$F$12,4,0))*(N3425*24),"")</f>
        <v/>
      </c>
      <c r="AP3425" s="17">
        <f t="shared" si="109"/>
        <v>0</v>
      </c>
    </row>
    <row r="3426" spans="2:42" ht="33" x14ac:dyDescent="0.25">
      <c r="B3426" s="13">
        <f>COUNTIFS($E$3:E3426,'تقرير منتج تام'!$E$4)</f>
        <v>8</v>
      </c>
      <c r="C3426" s="37"/>
      <c r="D3426" s="37"/>
      <c r="E3426" s="37"/>
      <c r="F3426" s="39"/>
      <c r="G3426" s="40"/>
      <c r="H3426" s="40"/>
      <c r="I3426" s="41"/>
      <c r="J3426" s="41"/>
      <c r="K3426" s="26" t="str">
        <f>_xlfn.IFNA(VLOOKUP(E3426,الاوردرات!$B$1:$C$600,2,0),"")</f>
        <v/>
      </c>
      <c r="L3426" s="52"/>
      <c r="N3426" s="21" t="str">
        <f t="shared" si="108"/>
        <v/>
      </c>
      <c r="O3426" s="22" t="str">
        <f>_xlfn.IFNA((VLOOKUP(F3426,help!$C$2:$F$12,4,0))*(N3426*24),"")</f>
        <v/>
      </c>
      <c r="AP3426" s="17">
        <f t="shared" si="109"/>
        <v>0</v>
      </c>
    </row>
    <row r="3427" spans="2:42" ht="33" x14ac:dyDescent="0.25">
      <c r="B3427" s="13">
        <f>COUNTIFS($E$3:E3427,'تقرير منتج تام'!$E$4)</f>
        <v>8</v>
      </c>
      <c r="C3427" s="37"/>
      <c r="D3427" s="37"/>
      <c r="E3427" s="37"/>
      <c r="F3427" s="39"/>
      <c r="G3427" s="40"/>
      <c r="H3427" s="40"/>
      <c r="I3427" s="41"/>
      <c r="J3427" s="41"/>
      <c r="K3427" s="26" t="str">
        <f>_xlfn.IFNA(VLOOKUP(E3427,الاوردرات!$B$1:$C$600,2,0),"")</f>
        <v/>
      </c>
      <c r="L3427" s="52"/>
      <c r="N3427" s="21" t="str">
        <f t="shared" si="108"/>
        <v/>
      </c>
      <c r="O3427" s="22" t="str">
        <f>_xlfn.IFNA((VLOOKUP(F3427,help!$C$2:$F$12,4,0))*(N3427*24),"")</f>
        <v/>
      </c>
      <c r="AP3427" s="17">
        <f t="shared" si="109"/>
        <v>0</v>
      </c>
    </row>
    <row r="3428" spans="2:42" ht="33" x14ac:dyDescent="0.25">
      <c r="B3428" s="13">
        <f>COUNTIFS($E$3:E3428,'تقرير منتج تام'!$E$4)</f>
        <v>8</v>
      </c>
      <c r="C3428" s="37"/>
      <c r="D3428" s="37"/>
      <c r="E3428" s="37"/>
      <c r="F3428" s="39"/>
      <c r="G3428" s="40"/>
      <c r="H3428" s="40"/>
      <c r="I3428" s="41"/>
      <c r="J3428" s="41"/>
      <c r="K3428" s="26" t="str">
        <f>_xlfn.IFNA(VLOOKUP(E3428,الاوردرات!$B$1:$C$600,2,0),"")</f>
        <v/>
      </c>
      <c r="L3428" s="52"/>
      <c r="N3428" s="21" t="str">
        <f t="shared" si="108"/>
        <v/>
      </c>
      <c r="O3428" s="22" t="str">
        <f>_xlfn.IFNA((VLOOKUP(F3428,help!$C$2:$F$12,4,0))*(N3428*24),"")</f>
        <v/>
      </c>
      <c r="AP3428" s="17">
        <f t="shared" si="109"/>
        <v>0</v>
      </c>
    </row>
    <row r="3429" spans="2:42" ht="33" x14ac:dyDescent="0.25">
      <c r="B3429" s="13">
        <f>COUNTIFS($E$3:E3429,'تقرير منتج تام'!$E$4)</f>
        <v>8</v>
      </c>
      <c r="C3429" s="37"/>
      <c r="D3429" s="37"/>
      <c r="E3429" s="37"/>
      <c r="F3429" s="39"/>
      <c r="G3429" s="40"/>
      <c r="H3429" s="40"/>
      <c r="I3429" s="41"/>
      <c r="J3429" s="41"/>
      <c r="K3429" s="26" t="str">
        <f>_xlfn.IFNA(VLOOKUP(E3429,الاوردرات!$B$1:$C$600,2,0),"")</f>
        <v/>
      </c>
      <c r="L3429" s="52"/>
      <c r="N3429" s="21" t="str">
        <f t="shared" si="108"/>
        <v/>
      </c>
      <c r="O3429" s="22" t="str">
        <f>_xlfn.IFNA((VLOOKUP(F3429,help!$C$2:$F$12,4,0))*(N3429*24),"")</f>
        <v/>
      </c>
      <c r="AP3429" s="17">
        <f t="shared" si="109"/>
        <v>0</v>
      </c>
    </row>
    <row r="3430" spans="2:42" ht="33" x14ac:dyDescent="0.25">
      <c r="B3430" s="13">
        <f>COUNTIFS($E$3:E3430,'تقرير منتج تام'!$E$4)</f>
        <v>8</v>
      </c>
      <c r="C3430" s="37"/>
      <c r="D3430" s="37"/>
      <c r="E3430" s="37"/>
      <c r="F3430" s="39"/>
      <c r="G3430" s="40"/>
      <c r="H3430" s="40"/>
      <c r="I3430" s="41"/>
      <c r="J3430" s="41"/>
      <c r="K3430" s="26" t="str">
        <f>_xlfn.IFNA(VLOOKUP(E3430,الاوردرات!$B$1:$C$600,2,0),"")</f>
        <v/>
      </c>
      <c r="L3430" s="52"/>
      <c r="N3430" s="21" t="str">
        <f t="shared" si="108"/>
        <v/>
      </c>
      <c r="O3430" s="22" t="str">
        <f>_xlfn.IFNA((VLOOKUP(F3430,help!$C$2:$F$12,4,0))*(N3430*24),"")</f>
        <v/>
      </c>
      <c r="AP3430" s="17">
        <f t="shared" si="109"/>
        <v>0</v>
      </c>
    </row>
    <row r="3431" spans="2:42" ht="33" x14ac:dyDescent="0.25">
      <c r="B3431" s="13">
        <f>COUNTIFS($E$3:E3431,'تقرير منتج تام'!$E$4)</f>
        <v>8</v>
      </c>
      <c r="C3431" s="37"/>
      <c r="D3431" s="37"/>
      <c r="E3431" s="37"/>
      <c r="F3431" s="39"/>
      <c r="G3431" s="40"/>
      <c r="H3431" s="40"/>
      <c r="I3431" s="41"/>
      <c r="J3431" s="41"/>
      <c r="K3431" s="26" t="str">
        <f>_xlfn.IFNA(VLOOKUP(E3431,الاوردرات!$B$1:$C$600,2,0),"")</f>
        <v/>
      </c>
      <c r="L3431" s="52"/>
      <c r="N3431" s="21" t="str">
        <f t="shared" si="108"/>
        <v/>
      </c>
      <c r="O3431" s="22" t="str">
        <f>_xlfn.IFNA((VLOOKUP(F3431,help!$C$2:$F$12,4,0))*(N3431*24),"")</f>
        <v/>
      </c>
      <c r="AP3431" s="17">
        <f t="shared" si="109"/>
        <v>0</v>
      </c>
    </row>
    <row r="3432" spans="2:42" ht="33" x14ac:dyDescent="0.25">
      <c r="B3432" s="13">
        <f>COUNTIFS($E$3:E3432,'تقرير منتج تام'!$E$4)</f>
        <v>8</v>
      </c>
      <c r="C3432" s="37"/>
      <c r="D3432" s="37"/>
      <c r="E3432" s="37"/>
      <c r="F3432" s="39"/>
      <c r="G3432" s="40"/>
      <c r="H3432" s="40"/>
      <c r="I3432" s="41"/>
      <c r="J3432" s="41"/>
      <c r="K3432" s="26" t="str">
        <f>_xlfn.IFNA(VLOOKUP(E3432,الاوردرات!$B$1:$C$600,2,0),"")</f>
        <v/>
      </c>
      <c r="L3432" s="52"/>
      <c r="N3432" s="21" t="str">
        <f t="shared" si="108"/>
        <v/>
      </c>
      <c r="O3432" s="22" t="str">
        <f>_xlfn.IFNA((VLOOKUP(F3432,help!$C$2:$F$12,4,0))*(N3432*24),"")</f>
        <v/>
      </c>
      <c r="AP3432" s="17">
        <f t="shared" si="109"/>
        <v>0</v>
      </c>
    </row>
    <row r="3433" spans="2:42" ht="33" x14ac:dyDescent="0.25">
      <c r="B3433" s="13">
        <f>COUNTIFS($E$3:E3433,'تقرير منتج تام'!$E$4)</f>
        <v>8</v>
      </c>
      <c r="C3433" s="37"/>
      <c r="D3433" s="37"/>
      <c r="E3433" s="37"/>
      <c r="F3433" s="39"/>
      <c r="G3433" s="40"/>
      <c r="H3433" s="40"/>
      <c r="I3433" s="41"/>
      <c r="J3433" s="41"/>
      <c r="K3433" s="26" t="str">
        <f>_xlfn.IFNA(VLOOKUP(E3433,الاوردرات!$B$1:$C$600,2,0),"")</f>
        <v/>
      </c>
      <c r="L3433" s="52"/>
      <c r="N3433" s="21" t="str">
        <f t="shared" si="108"/>
        <v/>
      </c>
      <c r="O3433" s="22" t="str">
        <f>_xlfn.IFNA((VLOOKUP(F3433,help!$C$2:$F$12,4,0))*(N3433*24),"")</f>
        <v/>
      </c>
      <c r="AP3433" s="17">
        <f t="shared" si="109"/>
        <v>0</v>
      </c>
    </row>
    <row r="3434" spans="2:42" ht="33" x14ac:dyDescent="0.25">
      <c r="B3434" s="13">
        <f>COUNTIFS($E$3:E3434,'تقرير منتج تام'!$E$4)</f>
        <v>8</v>
      </c>
      <c r="C3434" s="37"/>
      <c r="D3434" s="37"/>
      <c r="E3434" s="37"/>
      <c r="F3434" s="39"/>
      <c r="G3434" s="40"/>
      <c r="H3434" s="40"/>
      <c r="I3434" s="41"/>
      <c r="J3434" s="41"/>
      <c r="K3434" s="26" t="str">
        <f>_xlfn.IFNA(VLOOKUP(E3434,الاوردرات!$B$1:$C$600,2,0),"")</f>
        <v/>
      </c>
      <c r="L3434" s="52"/>
      <c r="N3434" s="21" t="str">
        <f t="shared" si="108"/>
        <v/>
      </c>
      <c r="O3434" s="22" t="str">
        <f>_xlfn.IFNA((VLOOKUP(F3434,help!$C$2:$F$12,4,0))*(N3434*24),"")</f>
        <v/>
      </c>
      <c r="AP3434" s="17">
        <f t="shared" si="109"/>
        <v>0</v>
      </c>
    </row>
    <row r="3435" spans="2:42" ht="33" x14ac:dyDescent="0.25">
      <c r="B3435" s="13">
        <f>COUNTIFS($E$3:E3435,'تقرير منتج تام'!$E$4)</f>
        <v>8</v>
      </c>
      <c r="C3435" s="37"/>
      <c r="D3435" s="37"/>
      <c r="E3435" s="37"/>
      <c r="F3435" s="39"/>
      <c r="G3435" s="40"/>
      <c r="H3435" s="40"/>
      <c r="I3435" s="41"/>
      <c r="J3435" s="41"/>
      <c r="K3435" s="26" t="str">
        <f>_xlfn.IFNA(VLOOKUP(E3435,الاوردرات!$B$1:$C$600,2,0),"")</f>
        <v/>
      </c>
      <c r="L3435" s="52"/>
      <c r="N3435" s="21" t="str">
        <f t="shared" si="108"/>
        <v/>
      </c>
      <c r="O3435" s="22" t="str">
        <f>_xlfn.IFNA((VLOOKUP(F3435,help!$C$2:$F$12,4,0))*(N3435*24),"")</f>
        <v/>
      </c>
      <c r="AP3435" s="17">
        <f t="shared" si="109"/>
        <v>0</v>
      </c>
    </row>
    <row r="3436" spans="2:42" ht="33" x14ac:dyDescent="0.25">
      <c r="B3436" s="13">
        <f>COUNTIFS($E$3:E3436,'تقرير منتج تام'!$E$4)</f>
        <v>8</v>
      </c>
      <c r="C3436" s="37"/>
      <c r="D3436" s="37"/>
      <c r="E3436" s="37"/>
      <c r="F3436" s="39"/>
      <c r="G3436" s="40"/>
      <c r="H3436" s="40"/>
      <c r="I3436" s="41"/>
      <c r="J3436" s="41"/>
      <c r="K3436" s="26" t="str">
        <f>_xlfn.IFNA(VLOOKUP(E3436,الاوردرات!$B$1:$C$600,2,0),"")</f>
        <v/>
      </c>
      <c r="L3436" s="52"/>
      <c r="N3436" s="21" t="str">
        <f t="shared" si="108"/>
        <v/>
      </c>
      <c r="O3436" s="22" t="str">
        <f>_xlfn.IFNA((VLOOKUP(F3436,help!$C$2:$F$12,4,0))*(N3436*24),"")</f>
        <v/>
      </c>
      <c r="AP3436" s="17">
        <f t="shared" si="109"/>
        <v>0</v>
      </c>
    </row>
    <row r="3437" spans="2:42" ht="33" x14ac:dyDescent="0.25">
      <c r="B3437" s="13">
        <f>COUNTIFS($E$3:E3437,'تقرير منتج تام'!$E$4)</f>
        <v>8</v>
      </c>
      <c r="C3437" s="37"/>
      <c r="D3437" s="37"/>
      <c r="E3437" s="37"/>
      <c r="F3437" s="39"/>
      <c r="G3437" s="40"/>
      <c r="H3437" s="40"/>
      <c r="I3437" s="41"/>
      <c r="J3437" s="41"/>
      <c r="K3437" s="26" t="str">
        <f>_xlfn.IFNA(VLOOKUP(E3437,الاوردرات!$B$1:$C$600,2,0),"")</f>
        <v/>
      </c>
      <c r="L3437" s="52"/>
      <c r="N3437" s="21" t="str">
        <f t="shared" si="108"/>
        <v/>
      </c>
      <c r="O3437" s="22" t="str">
        <f>_xlfn.IFNA((VLOOKUP(F3437,help!$C$2:$F$12,4,0))*(N3437*24),"")</f>
        <v/>
      </c>
      <c r="AP3437" s="17">
        <f t="shared" si="109"/>
        <v>0</v>
      </c>
    </row>
    <row r="3438" spans="2:42" ht="33" x14ac:dyDescent="0.25">
      <c r="B3438" s="13">
        <f>COUNTIFS($E$3:E3438,'تقرير منتج تام'!$E$4)</f>
        <v>8</v>
      </c>
      <c r="C3438" s="37"/>
      <c r="D3438" s="37"/>
      <c r="E3438" s="37"/>
      <c r="F3438" s="39"/>
      <c r="G3438" s="40"/>
      <c r="H3438" s="40"/>
      <c r="I3438" s="41"/>
      <c r="J3438" s="41"/>
      <c r="K3438" s="26" t="str">
        <f>_xlfn.IFNA(VLOOKUP(E3438,الاوردرات!$B$1:$C$600,2,0),"")</f>
        <v/>
      </c>
      <c r="L3438" s="52"/>
      <c r="N3438" s="21" t="str">
        <f t="shared" si="108"/>
        <v/>
      </c>
      <c r="O3438" s="22" t="str">
        <f>_xlfn.IFNA((VLOOKUP(F3438,help!$C$2:$F$12,4,0))*(N3438*24),"")</f>
        <v/>
      </c>
      <c r="AP3438" s="17">
        <f t="shared" si="109"/>
        <v>0</v>
      </c>
    </row>
    <row r="3439" spans="2:42" ht="33" x14ac:dyDescent="0.25">
      <c r="B3439" s="13">
        <f>COUNTIFS($E$3:E3439,'تقرير منتج تام'!$E$4)</f>
        <v>8</v>
      </c>
      <c r="C3439" s="37"/>
      <c r="D3439" s="37"/>
      <c r="E3439" s="37"/>
      <c r="F3439" s="39"/>
      <c r="G3439" s="40"/>
      <c r="H3439" s="40"/>
      <c r="I3439" s="41"/>
      <c r="J3439" s="41"/>
      <c r="K3439" s="26" t="str">
        <f>_xlfn.IFNA(VLOOKUP(E3439,الاوردرات!$B$1:$C$600,2,0),"")</f>
        <v/>
      </c>
      <c r="L3439" s="52"/>
      <c r="N3439" s="21" t="str">
        <f t="shared" si="108"/>
        <v/>
      </c>
      <c r="O3439" s="22" t="str">
        <f>_xlfn.IFNA((VLOOKUP(F3439,help!$C$2:$F$12,4,0))*(N3439*24),"")</f>
        <v/>
      </c>
      <c r="AP3439" s="17">
        <f t="shared" si="109"/>
        <v>0</v>
      </c>
    </row>
    <row r="3440" spans="2:42" ht="33" x14ac:dyDescent="0.25">
      <c r="B3440" s="13">
        <f>COUNTIFS($E$3:E3440,'تقرير منتج تام'!$E$4)</f>
        <v>8</v>
      </c>
      <c r="C3440" s="37"/>
      <c r="D3440" s="37"/>
      <c r="E3440" s="37"/>
      <c r="F3440" s="39"/>
      <c r="G3440" s="40"/>
      <c r="H3440" s="40"/>
      <c r="I3440" s="41"/>
      <c r="J3440" s="41"/>
      <c r="K3440" s="26" t="str">
        <f>_xlfn.IFNA(VLOOKUP(E3440,الاوردرات!$B$1:$C$600,2,0),"")</f>
        <v/>
      </c>
      <c r="L3440" s="52"/>
      <c r="N3440" s="21" t="str">
        <f t="shared" si="108"/>
        <v/>
      </c>
      <c r="O3440" s="22" t="str">
        <f>_xlfn.IFNA((VLOOKUP(F3440,help!$C$2:$F$12,4,0))*(N3440*24),"")</f>
        <v/>
      </c>
      <c r="AP3440" s="17">
        <f t="shared" si="109"/>
        <v>0</v>
      </c>
    </row>
    <row r="3441" spans="2:42" ht="33" x14ac:dyDescent="0.25">
      <c r="B3441" s="13">
        <f>COUNTIFS($E$3:E3441,'تقرير منتج تام'!$E$4)</f>
        <v>8</v>
      </c>
      <c r="C3441" s="37"/>
      <c r="D3441" s="37"/>
      <c r="E3441" s="37"/>
      <c r="F3441" s="39"/>
      <c r="G3441" s="40"/>
      <c r="H3441" s="40"/>
      <c r="I3441" s="41"/>
      <c r="J3441" s="41"/>
      <c r="K3441" s="26" t="str">
        <f>_xlfn.IFNA(VLOOKUP(E3441,الاوردرات!$B$1:$C$600,2,0),"")</f>
        <v/>
      </c>
      <c r="L3441" s="52"/>
      <c r="N3441" s="21" t="str">
        <f t="shared" si="108"/>
        <v/>
      </c>
      <c r="O3441" s="22" t="str">
        <f>_xlfn.IFNA((VLOOKUP(F3441,help!$C$2:$F$12,4,0))*(N3441*24),"")</f>
        <v/>
      </c>
      <c r="AP3441" s="17">
        <f t="shared" si="109"/>
        <v>0</v>
      </c>
    </row>
    <row r="3442" spans="2:42" ht="33" x14ac:dyDescent="0.25">
      <c r="B3442" s="13">
        <f>COUNTIFS($E$3:E3442,'تقرير منتج تام'!$E$4)</f>
        <v>8</v>
      </c>
      <c r="C3442" s="37"/>
      <c r="D3442" s="37"/>
      <c r="E3442" s="37"/>
      <c r="F3442" s="39"/>
      <c r="G3442" s="40"/>
      <c r="H3442" s="40"/>
      <c r="I3442" s="41"/>
      <c r="J3442" s="41"/>
      <c r="K3442" s="26" t="str">
        <f>_xlfn.IFNA(VLOOKUP(E3442,الاوردرات!$B$1:$C$600,2,0),"")</f>
        <v/>
      </c>
      <c r="L3442" s="52"/>
      <c r="N3442" s="21" t="str">
        <f t="shared" si="108"/>
        <v/>
      </c>
      <c r="O3442" s="22" t="str">
        <f>_xlfn.IFNA((VLOOKUP(F3442,help!$C$2:$F$12,4,0))*(N3442*24),"")</f>
        <v/>
      </c>
      <c r="AP3442" s="17">
        <f t="shared" si="109"/>
        <v>0</v>
      </c>
    </row>
    <row r="3443" spans="2:42" ht="33" x14ac:dyDescent="0.25">
      <c r="B3443" s="13">
        <f>COUNTIFS($E$3:E3443,'تقرير منتج تام'!$E$4)</f>
        <v>8</v>
      </c>
      <c r="C3443" s="37"/>
      <c r="D3443" s="37"/>
      <c r="E3443" s="37"/>
      <c r="F3443" s="39"/>
      <c r="G3443" s="40"/>
      <c r="H3443" s="40"/>
      <c r="I3443" s="41"/>
      <c r="J3443" s="41"/>
      <c r="K3443" s="26" t="str">
        <f>_xlfn.IFNA(VLOOKUP(E3443,الاوردرات!$B$1:$C$600,2,0),"")</f>
        <v/>
      </c>
      <c r="L3443" s="52"/>
      <c r="N3443" s="21" t="str">
        <f t="shared" si="108"/>
        <v/>
      </c>
      <c r="O3443" s="22" t="str">
        <f>_xlfn.IFNA((VLOOKUP(F3443,help!$C$2:$F$12,4,0))*(N3443*24),"")</f>
        <v/>
      </c>
      <c r="AP3443" s="17">
        <f t="shared" si="109"/>
        <v>0</v>
      </c>
    </row>
    <row r="3444" spans="2:42" ht="33" x14ac:dyDescent="0.25">
      <c r="B3444" s="13">
        <f>COUNTIFS($E$3:E3444,'تقرير منتج تام'!$E$4)</f>
        <v>8</v>
      </c>
      <c r="C3444" s="37"/>
      <c r="D3444" s="37"/>
      <c r="E3444" s="37"/>
      <c r="F3444" s="39"/>
      <c r="G3444" s="40"/>
      <c r="H3444" s="40"/>
      <c r="I3444" s="41"/>
      <c r="J3444" s="41"/>
      <c r="K3444" s="26" t="str">
        <f>_xlfn.IFNA(VLOOKUP(E3444,الاوردرات!$B$1:$C$600,2,0),"")</f>
        <v/>
      </c>
      <c r="L3444" s="52"/>
      <c r="N3444" s="21" t="str">
        <f t="shared" si="108"/>
        <v/>
      </c>
      <c r="O3444" s="22" t="str">
        <f>_xlfn.IFNA((VLOOKUP(F3444,help!$C$2:$F$12,4,0))*(N3444*24),"")</f>
        <v/>
      </c>
      <c r="AP3444" s="17">
        <f t="shared" si="109"/>
        <v>0</v>
      </c>
    </row>
    <row r="3445" spans="2:42" ht="33" x14ac:dyDescent="0.25">
      <c r="B3445" s="13">
        <f>COUNTIFS($E$3:E3445,'تقرير منتج تام'!$E$4)</f>
        <v>8</v>
      </c>
      <c r="C3445" s="37"/>
      <c r="D3445" s="37"/>
      <c r="E3445" s="37"/>
      <c r="F3445" s="39"/>
      <c r="G3445" s="40"/>
      <c r="H3445" s="40"/>
      <c r="I3445" s="41"/>
      <c r="J3445" s="41"/>
      <c r="K3445" s="26" t="str">
        <f>_xlfn.IFNA(VLOOKUP(E3445,الاوردرات!$B$1:$C$600,2,0),"")</f>
        <v/>
      </c>
      <c r="L3445" s="52"/>
      <c r="N3445" s="21" t="str">
        <f t="shared" si="108"/>
        <v/>
      </c>
      <c r="O3445" s="22" t="str">
        <f>_xlfn.IFNA((VLOOKUP(F3445,help!$C$2:$F$12,4,0))*(N3445*24),"")</f>
        <v/>
      </c>
      <c r="AP3445" s="17">
        <f t="shared" si="109"/>
        <v>0</v>
      </c>
    </row>
    <row r="3446" spans="2:42" ht="33" x14ac:dyDescent="0.25">
      <c r="B3446" s="13">
        <f>COUNTIFS($E$3:E3446,'تقرير منتج تام'!$E$4)</f>
        <v>8</v>
      </c>
      <c r="C3446" s="37"/>
      <c r="D3446" s="37"/>
      <c r="E3446" s="37"/>
      <c r="F3446" s="39"/>
      <c r="G3446" s="40"/>
      <c r="H3446" s="40"/>
      <c r="I3446" s="41"/>
      <c r="J3446" s="41"/>
      <c r="K3446" s="26" t="str">
        <f>_xlfn.IFNA(VLOOKUP(E3446,الاوردرات!$B$1:$C$600,2,0),"")</f>
        <v/>
      </c>
      <c r="L3446" s="52"/>
      <c r="N3446" s="21" t="str">
        <f t="shared" si="108"/>
        <v/>
      </c>
      <c r="O3446" s="22" t="str">
        <f>_xlfn.IFNA((VLOOKUP(F3446,help!$C$2:$F$12,4,0))*(N3446*24),"")</f>
        <v/>
      </c>
      <c r="AP3446" s="17">
        <f t="shared" si="109"/>
        <v>0</v>
      </c>
    </row>
    <row r="3447" spans="2:42" ht="33" x14ac:dyDescent="0.25">
      <c r="B3447" s="13">
        <f>COUNTIFS($E$3:E3447,'تقرير منتج تام'!$E$4)</f>
        <v>8</v>
      </c>
      <c r="C3447" s="37"/>
      <c r="D3447" s="37"/>
      <c r="E3447" s="37"/>
      <c r="F3447" s="39"/>
      <c r="G3447" s="40"/>
      <c r="H3447" s="40"/>
      <c r="I3447" s="41"/>
      <c r="J3447" s="41"/>
      <c r="K3447" s="26" t="str">
        <f>_xlfn.IFNA(VLOOKUP(E3447,الاوردرات!$B$1:$C$600,2,0),"")</f>
        <v/>
      </c>
      <c r="L3447" s="52"/>
      <c r="N3447" s="21" t="str">
        <f t="shared" ref="N3447:N3510" si="110">IF(I3447&lt;&gt;"",J3447-I3447,"")</f>
        <v/>
      </c>
      <c r="O3447" s="22" t="str">
        <f>_xlfn.IFNA((VLOOKUP(F3447,help!$C$2:$F$12,4,0))*(N3447*24),"")</f>
        <v/>
      </c>
      <c r="AP3447" s="17">
        <f t="shared" si="109"/>
        <v>0</v>
      </c>
    </row>
    <row r="3448" spans="2:42" ht="33" x14ac:dyDescent="0.25">
      <c r="B3448" s="13">
        <f>COUNTIFS($E$3:E3448,'تقرير منتج تام'!$E$4)</f>
        <v>8</v>
      </c>
      <c r="C3448" s="37"/>
      <c r="D3448" s="37"/>
      <c r="E3448" s="37"/>
      <c r="F3448" s="39"/>
      <c r="G3448" s="40"/>
      <c r="H3448" s="40"/>
      <c r="I3448" s="41"/>
      <c r="J3448" s="41"/>
      <c r="K3448" s="26" t="str">
        <f>_xlfn.IFNA(VLOOKUP(E3448,الاوردرات!$B$1:$C$600,2,0),"")</f>
        <v/>
      </c>
      <c r="L3448" s="52"/>
      <c r="N3448" s="21" t="str">
        <f t="shared" si="110"/>
        <v/>
      </c>
      <c r="O3448" s="22" t="str">
        <f>_xlfn.IFNA((VLOOKUP(F3448,help!$C$2:$F$12,4,0))*(N3448*24),"")</f>
        <v/>
      </c>
      <c r="AP3448" s="17">
        <f t="shared" si="109"/>
        <v>0</v>
      </c>
    </row>
    <row r="3449" spans="2:42" ht="33" x14ac:dyDescent="0.25">
      <c r="B3449" s="13">
        <f>COUNTIFS($E$3:E3449,'تقرير منتج تام'!$E$4)</f>
        <v>8</v>
      </c>
      <c r="C3449" s="37"/>
      <c r="D3449" s="37"/>
      <c r="E3449" s="37"/>
      <c r="F3449" s="39"/>
      <c r="G3449" s="40"/>
      <c r="H3449" s="40"/>
      <c r="I3449" s="41"/>
      <c r="J3449" s="41"/>
      <c r="K3449" s="26" t="str">
        <f>_xlfn.IFNA(VLOOKUP(E3449,الاوردرات!$B$1:$C$600,2,0),"")</f>
        <v/>
      </c>
      <c r="L3449" s="52"/>
      <c r="N3449" s="21" t="str">
        <f t="shared" si="110"/>
        <v/>
      </c>
      <c r="O3449" s="22" t="str">
        <f>_xlfn.IFNA((VLOOKUP(F3449,help!$C$2:$F$12,4,0))*(N3449*24),"")</f>
        <v/>
      </c>
      <c r="AP3449" s="17">
        <f t="shared" si="109"/>
        <v>0</v>
      </c>
    </row>
    <row r="3450" spans="2:42" ht="33" x14ac:dyDescent="0.25">
      <c r="B3450" s="13">
        <f>COUNTIFS($E$3:E3450,'تقرير منتج تام'!$E$4)</f>
        <v>8</v>
      </c>
      <c r="C3450" s="37"/>
      <c r="D3450" s="37"/>
      <c r="E3450" s="37"/>
      <c r="F3450" s="39"/>
      <c r="G3450" s="40"/>
      <c r="H3450" s="40"/>
      <c r="I3450" s="41"/>
      <c r="J3450" s="41"/>
      <c r="K3450" s="26" t="str">
        <f>_xlfn.IFNA(VLOOKUP(E3450,الاوردرات!$B$1:$C$600,2,0),"")</f>
        <v/>
      </c>
      <c r="L3450" s="52"/>
      <c r="N3450" s="21" t="str">
        <f t="shared" si="110"/>
        <v/>
      </c>
      <c r="O3450" s="22" t="str">
        <f>_xlfn.IFNA((VLOOKUP(F3450,help!$C$2:$F$12,4,0))*(N3450*24),"")</f>
        <v/>
      </c>
      <c r="AP3450" s="17">
        <f t="shared" si="109"/>
        <v>0</v>
      </c>
    </row>
    <row r="3451" spans="2:42" ht="33" x14ac:dyDescent="0.25">
      <c r="B3451" s="13">
        <f>COUNTIFS($E$3:E3451,'تقرير منتج تام'!$E$4)</f>
        <v>8</v>
      </c>
      <c r="C3451" s="37"/>
      <c r="D3451" s="37"/>
      <c r="E3451" s="37"/>
      <c r="F3451" s="39"/>
      <c r="G3451" s="40"/>
      <c r="H3451" s="40"/>
      <c r="I3451" s="41"/>
      <c r="J3451" s="41"/>
      <c r="K3451" s="26" t="str">
        <f>_xlfn.IFNA(VLOOKUP(E3451,الاوردرات!$B$1:$C$600,2,0),"")</f>
        <v/>
      </c>
      <c r="L3451" s="52"/>
      <c r="N3451" s="21" t="str">
        <f t="shared" si="110"/>
        <v/>
      </c>
      <c r="O3451" s="22" t="str">
        <f>_xlfn.IFNA((VLOOKUP(F3451,help!$C$2:$F$12,4,0))*(N3451*24),"")</f>
        <v/>
      </c>
      <c r="AP3451" s="17">
        <f t="shared" si="109"/>
        <v>0</v>
      </c>
    </row>
    <row r="3452" spans="2:42" ht="33" x14ac:dyDescent="0.25">
      <c r="B3452" s="13">
        <f>COUNTIFS($E$3:E3452,'تقرير منتج تام'!$E$4)</f>
        <v>8</v>
      </c>
      <c r="C3452" s="37"/>
      <c r="D3452" s="37"/>
      <c r="E3452" s="37"/>
      <c r="F3452" s="39"/>
      <c r="G3452" s="40"/>
      <c r="H3452" s="40"/>
      <c r="I3452" s="41"/>
      <c r="J3452" s="41"/>
      <c r="K3452" s="26" t="str">
        <f>_xlfn.IFNA(VLOOKUP(E3452,الاوردرات!$B$1:$C$600,2,0),"")</f>
        <v/>
      </c>
      <c r="L3452" s="52"/>
      <c r="N3452" s="21" t="str">
        <f t="shared" si="110"/>
        <v/>
      </c>
      <c r="O3452" s="22" t="str">
        <f>_xlfn.IFNA((VLOOKUP(F3452,help!$C$2:$F$12,4,0))*(N3452*24),"")</f>
        <v/>
      </c>
      <c r="AP3452" s="17">
        <f t="shared" si="109"/>
        <v>0</v>
      </c>
    </row>
    <row r="3453" spans="2:42" ht="33" x14ac:dyDescent="0.25">
      <c r="B3453" s="13">
        <f>COUNTIFS($E$3:E3453,'تقرير منتج تام'!$E$4)</f>
        <v>8</v>
      </c>
      <c r="C3453" s="37"/>
      <c r="D3453" s="37"/>
      <c r="E3453" s="37"/>
      <c r="F3453" s="39"/>
      <c r="G3453" s="40"/>
      <c r="H3453" s="40"/>
      <c r="I3453" s="41"/>
      <c r="J3453" s="41"/>
      <c r="K3453" s="26" t="str">
        <f>_xlfn.IFNA(VLOOKUP(E3453,الاوردرات!$B$1:$C$600,2,0),"")</f>
        <v/>
      </c>
      <c r="L3453" s="52"/>
      <c r="N3453" s="21" t="str">
        <f t="shared" si="110"/>
        <v/>
      </c>
      <c r="O3453" s="22" t="str">
        <f>_xlfn.IFNA((VLOOKUP(F3453,help!$C$2:$F$12,4,0))*(N3453*24),"")</f>
        <v/>
      </c>
      <c r="AP3453" s="17">
        <f t="shared" si="109"/>
        <v>0</v>
      </c>
    </row>
    <row r="3454" spans="2:42" ht="33" x14ac:dyDescent="0.25">
      <c r="B3454" s="13">
        <f>COUNTIFS($E$3:E3454,'تقرير منتج تام'!$E$4)</f>
        <v>8</v>
      </c>
      <c r="C3454" s="37"/>
      <c r="D3454" s="37"/>
      <c r="E3454" s="37"/>
      <c r="F3454" s="39"/>
      <c r="G3454" s="40"/>
      <c r="H3454" s="40"/>
      <c r="I3454" s="41"/>
      <c r="J3454" s="41"/>
      <c r="K3454" s="26" t="str">
        <f>_xlfn.IFNA(VLOOKUP(E3454,الاوردرات!$B$1:$C$600,2,0),"")</f>
        <v/>
      </c>
      <c r="L3454" s="52"/>
      <c r="N3454" s="21" t="str">
        <f t="shared" si="110"/>
        <v/>
      </c>
      <c r="O3454" s="22" t="str">
        <f>_xlfn.IFNA((VLOOKUP(F3454,help!$C$2:$F$12,4,0))*(N3454*24),"")</f>
        <v/>
      </c>
      <c r="AP3454" s="17">
        <f t="shared" si="109"/>
        <v>0</v>
      </c>
    </row>
    <row r="3455" spans="2:42" ht="33" x14ac:dyDescent="0.25">
      <c r="B3455" s="13">
        <f>COUNTIFS($E$3:E3455,'تقرير منتج تام'!$E$4)</f>
        <v>8</v>
      </c>
      <c r="C3455" s="37"/>
      <c r="D3455" s="37"/>
      <c r="E3455" s="37"/>
      <c r="F3455" s="39"/>
      <c r="G3455" s="40"/>
      <c r="H3455" s="40"/>
      <c r="I3455" s="41"/>
      <c r="J3455" s="41"/>
      <c r="K3455" s="26" t="str">
        <f>_xlfn.IFNA(VLOOKUP(E3455,الاوردرات!$B$1:$C$600,2,0),"")</f>
        <v/>
      </c>
      <c r="L3455" s="52"/>
      <c r="N3455" s="21" t="str">
        <f t="shared" si="110"/>
        <v/>
      </c>
      <c r="O3455" s="22" t="str">
        <f>_xlfn.IFNA((VLOOKUP(F3455,help!$C$2:$F$12,4,0))*(N3455*24),"")</f>
        <v/>
      </c>
      <c r="AP3455" s="17">
        <f t="shared" si="109"/>
        <v>0</v>
      </c>
    </row>
    <row r="3456" spans="2:42" ht="33" x14ac:dyDescent="0.25">
      <c r="B3456" s="13">
        <f>COUNTIFS($E$3:E3456,'تقرير منتج تام'!$E$4)</f>
        <v>8</v>
      </c>
      <c r="C3456" s="37"/>
      <c r="D3456" s="37"/>
      <c r="E3456" s="37"/>
      <c r="F3456" s="39"/>
      <c r="G3456" s="40"/>
      <c r="H3456" s="40"/>
      <c r="I3456" s="41"/>
      <c r="J3456" s="41"/>
      <c r="K3456" s="26" t="str">
        <f>_xlfn.IFNA(VLOOKUP(E3456,الاوردرات!$B$1:$C$600,2,0),"")</f>
        <v/>
      </c>
      <c r="L3456" s="52"/>
      <c r="N3456" s="21" t="str">
        <f t="shared" si="110"/>
        <v/>
      </c>
      <c r="O3456" s="22" t="str">
        <f>_xlfn.IFNA((VLOOKUP(F3456,help!$C$2:$F$12,4,0))*(N3456*24),"")</f>
        <v/>
      </c>
      <c r="AP3456" s="17">
        <f t="shared" si="109"/>
        <v>0</v>
      </c>
    </row>
    <row r="3457" spans="2:42" ht="33" x14ac:dyDescent="0.25">
      <c r="B3457" s="13">
        <f>COUNTIFS($E$3:E3457,'تقرير منتج تام'!$E$4)</f>
        <v>8</v>
      </c>
      <c r="C3457" s="37"/>
      <c r="D3457" s="37"/>
      <c r="E3457" s="37"/>
      <c r="F3457" s="39"/>
      <c r="G3457" s="40"/>
      <c r="H3457" s="40"/>
      <c r="I3457" s="41"/>
      <c r="J3457" s="41"/>
      <c r="K3457" s="26" t="str">
        <f>_xlfn.IFNA(VLOOKUP(E3457,الاوردرات!$B$1:$C$600,2,0),"")</f>
        <v/>
      </c>
      <c r="L3457" s="52"/>
      <c r="N3457" s="21" t="str">
        <f t="shared" si="110"/>
        <v/>
      </c>
      <c r="O3457" s="22" t="str">
        <f>_xlfn.IFNA((VLOOKUP(F3457,help!$C$2:$F$12,4,0))*(N3457*24),"")</f>
        <v/>
      </c>
      <c r="AP3457" s="17">
        <f t="shared" si="109"/>
        <v>0</v>
      </c>
    </row>
    <row r="3458" spans="2:42" ht="33" x14ac:dyDescent="0.25">
      <c r="B3458" s="13">
        <f>COUNTIFS($E$3:E3458,'تقرير منتج تام'!$E$4)</f>
        <v>8</v>
      </c>
      <c r="C3458" s="37"/>
      <c r="D3458" s="37"/>
      <c r="E3458" s="37"/>
      <c r="F3458" s="39"/>
      <c r="G3458" s="40"/>
      <c r="H3458" s="40"/>
      <c r="I3458" s="41"/>
      <c r="J3458" s="41"/>
      <c r="K3458" s="26" t="str">
        <f>_xlfn.IFNA(VLOOKUP(E3458,الاوردرات!$B$1:$C$600,2,0),"")</f>
        <v/>
      </c>
      <c r="L3458" s="52"/>
      <c r="N3458" s="21" t="str">
        <f t="shared" si="110"/>
        <v/>
      </c>
      <c r="O3458" s="22" t="str">
        <f>_xlfn.IFNA((VLOOKUP(F3458,help!$C$2:$F$12,4,0))*(N3458*24),"")</f>
        <v/>
      </c>
      <c r="AP3458" s="17">
        <f t="shared" si="109"/>
        <v>0</v>
      </c>
    </row>
    <row r="3459" spans="2:42" ht="33" x14ac:dyDescent="0.25">
      <c r="B3459" s="13">
        <f>COUNTIFS($E$3:E3459,'تقرير منتج تام'!$E$4)</f>
        <v>8</v>
      </c>
      <c r="C3459" s="37"/>
      <c r="D3459" s="37"/>
      <c r="E3459" s="37"/>
      <c r="F3459" s="39"/>
      <c r="G3459" s="40"/>
      <c r="H3459" s="40"/>
      <c r="I3459" s="41"/>
      <c r="J3459" s="41"/>
      <c r="K3459" s="26" t="str">
        <f>_xlfn.IFNA(VLOOKUP(E3459,الاوردرات!$B$1:$C$600,2,0),"")</f>
        <v/>
      </c>
      <c r="L3459" s="52"/>
      <c r="N3459" s="21" t="str">
        <f t="shared" si="110"/>
        <v/>
      </c>
      <c r="O3459" s="22" t="str">
        <f>_xlfn.IFNA((VLOOKUP(F3459,help!$C$2:$F$12,4,0))*(N3459*24),"")</f>
        <v/>
      </c>
      <c r="AP3459" s="17">
        <f t="shared" si="109"/>
        <v>0</v>
      </c>
    </row>
    <row r="3460" spans="2:42" ht="33" x14ac:dyDescent="0.25">
      <c r="B3460" s="13">
        <f>COUNTIFS($E$3:E3460,'تقرير منتج تام'!$E$4)</f>
        <v>8</v>
      </c>
      <c r="C3460" s="37"/>
      <c r="D3460" s="37"/>
      <c r="E3460" s="37"/>
      <c r="F3460" s="39"/>
      <c r="G3460" s="40"/>
      <c r="H3460" s="40"/>
      <c r="I3460" s="41"/>
      <c r="J3460" s="41"/>
      <c r="K3460" s="26" t="str">
        <f>_xlfn.IFNA(VLOOKUP(E3460,الاوردرات!$B$1:$C$600,2,0),"")</f>
        <v/>
      </c>
      <c r="L3460" s="52"/>
      <c r="N3460" s="21" t="str">
        <f t="shared" si="110"/>
        <v/>
      </c>
      <c r="O3460" s="22" t="str">
        <f>_xlfn.IFNA((VLOOKUP(F3460,help!$C$2:$F$12,4,0))*(N3460*24),"")</f>
        <v/>
      </c>
      <c r="AP3460" s="17">
        <f t="shared" si="109"/>
        <v>0</v>
      </c>
    </row>
    <row r="3461" spans="2:42" ht="33" x14ac:dyDescent="0.25">
      <c r="B3461" s="13">
        <f>COUNTIFS($E$3:E3461,'تقرير منتج تام'!$E$4)</f>
        <v>8</v>
      </c>
      <c r="C3461" s="37"/>
      <c r="D3461" s="37"/>
      <c r="E3461" s="37"/>
      <c r="F3461" s="39"/>
      <c r="G3461" s="40"/>
      <c r="H3461" s="40"/>
      <c r="I3461" s="41"/>
      <c r="J3461" s="41"/>
      <c r="K3461" s="26" t="str">
        <f>_xlfn.IFNA(VLOOKUP(E3461,الاوردرات!$B$1:$C$600,2,0),"")</f>
        <v/>
      </c>
      <c r="L3461" s="52"/>
      <c r="N3461" s="21" t="str">
        <f t="shared" si="110"/>
        <v/>
      </c>
      <c r="O3461" s="22" t="str">
        <f>_xlfn.IFNA((VLOOKUP(F3461,help!$C$2:$F$12,4,0))*(N3461*24),"")</f>
        <v/>
      </c>
      <c r="AP3461" s="17">
        <f t="shared" si="109"/>
        <v>0</v>
      </c>
    </row>
    <row r="3462" spans="2:42" ht="33" x14ac:dyDescent="0.25">
      <c r="B3462" s="13">
        <f>COUNTIFS($E$3:E3462,'تقرير منتج تام'!$E$4)</f>
        <v>8</v>
      </c>
      <c r="C3462" s="37"/>
      <c r="D3462" s="37"/>
      <c r="E3462" s="37"/>
      <c r="F3462" s="39"/>
      <c r="G3462" s="40"/>
      <c r="H3462" s="40"/>
      <c r="I3462" s="41"/>
      <c r="J3462" s="41"/>
      <c r="K3462" s="26" t="str">
        <f>_xlfn.IFNA(VLOOKUP(E3462,الاوردرات!$B$1:$C$600,2,0),"")</f>
        <v/>
      </c>
      <c r="L3462" s="52"/>
      <c r="N3462" s="21" t="str">
        <f t="shared" si="110"/>
        <v/>
      </c>
      <c r="O3462" s="22" t="str">
        <f>_xlfn.IFNA((VLOOKUP(F3462,help!$C$2:$F$12,4,0))*(N3462*24),"")</f>
        <v/>
      </c>
      <c r="AP3462" s="17">
        <f t="shared" si="109"/>
        <v>0</v>
      </c>
    </row>
    <row r="3463" spans="2:42" ht="33" x14ac:dyDescent="0.25">
      <c r="B3463" s="13">
        <f>COUNTIFS($E$3:E3463,'تقرير منتج تام'!$E$4)</f>
        <v>8</v>
      </c>
      <c r="C3463" s="37"/>
      <c r="D3463" s="37"/>
      <c r="E3463" s="37"/>
      <c r="F3463" s="39"/>
      <c r="G3463" s="40"/>
      <c r="H3463" s="40"/>
      <c r="I3463" s="41"/>
      <c r="J3463" s="41"/>
      <c r="K3463" s="26" t="str">
        <f>_xlfn.IFNA(VLOOKUP(E3463,الاوردرات!$B$1:$C$600,2,0),"")</f>
        <v/>
      </c>
      <c r="L3463" s="52"/>
      <c r="N3463" s="21" t="str">
        <f t="shared" si="110"/>
        <v/>
      </c>
      <c r="O3463" s="22" t="str">
        <f>_xlfn.IFNA((VLOOKUP(F3463,help!$C$2:$F$12,4,0))*(N3463*24),"")</f>
        <v/>
      </c>
      <c r="AP3463" s="17">
        <f t="shared" si="109"/>
        <v>0</v>
      </c>
    </row>
    <row r="3464" spans="2:42" ht="33" x14ac:dyDescent="0.25">
      <c r="B3464" s="13">
        <f>COUNTIFS($E$3:E3464,'تقرير منتج تام'!$E$4)</f>
        <v>8</v>
      </c>
      <c r="C3464" s="37"/>
      <c r="D3464" s="37"/>
      <c r="E3464" s="37"/>
      <c r="F3464" s="39"/>
      <c r="G3464" s="40"/>
      <c r="H3464" s="40"/>
      <c r="I3464" s="41"/>
      <c r="J3464" s="41"/>
      <c r="K3464" s="26" t="str">
        <f>_xlfn.IFNA(VLOOKUP(E3464,الاوردرات!$B$1:$C$600,2,0),"")</f>
        <v/>
      </c>
      <c r="L3464" s="52"/>
      <c r="N3464" s="21" t="str">
        <f t="shared" si="110"/>
        <v/>
      </c>
      <c r="O3464" s="22" t="str">
        <f>_xlfn.IFNA((VLOOKUP(F3464,help!$C$2:$F$12,4,0))*(N3464*24),"")</f>
        <v/>
      </c>
      <c r="AP3464" s="17">
        <f t="shared" si="109"/>
        <v>0</v>
      </c>
    </row>
    <row r="3465" spans="2:42" ht="33" x14ac:dyDescent="0.25">
      <c r="B3465" s="13">
        <f>COUNTIFS($E$3:E3465,'تقرير منتج تام'!$E$4)</f>
        <v>8</v>
      </c>
      <c r="C3465" s="37"/>
      <c r="D3465" s="37"/>
      <c r="E3465" s="37"/>
      <c r="F3465" s="39"/>
      <c r="G3465" s="40"/>
      <c r="H3465" s="40"/>
      <c r="I3465" s="41"/>
      <c r="J3465" s="41"/>
      <c r="K3465" s="26" t="str">
        <f>_xlfn.IFNA(VLOOKUP(E3465,الاوردرات!$B$1:$C$600,2,0),"")</f>
        <v/>
      </c>
      <c r="L3465" s="52"/>
      <c r="N3465" s="21" t="str">
        <f t="shared" si="110"/>
        <v/>
      </c>
      <c r="O3465" s="22" t="str">
        <f>_xlfn.IFNA((VLOOKUP(F3465,help!$C$2:$F$12,4,0))*(N3465*24),"")</f>
        <v/>
      </c>
      <c r="AP3465" s="17">
        <f t="shared" si="109"/>
        <v>0</v>
      </c>
    </row>
    <row r="3466" spans="2:42" ht="33" x14ac:dyDescent="0.25">
      <c r="B3466" s="13">
        <f>COUNTIFS($E$3:E3466,'تقرير منتج تام'!$E$4)</f>
        <v>8</v>
      </c>
      <c r="C3466" s="37"/>
      <c r="D3466" s="37"/>
      <c r="E3466" s="37"/>
      <c r="F3466" s="39"/>
      <c r="G3466" s="40"/>
      <c r="H3466" s="40"/>
      <c r="I3466" s="41"/>
      <c r="J3466" s="41"/>
      <c r="K3466" s="26" t="str">
        <f>_xlfn.IFNA(VLOOKUP(E3466,الاوردرات!$B$1:$C$600,2,0),"")</f>
        <v/>
      </c>
      <c r="L3466" s="52"/>
      <c r="N3466" s="21" t="str">
        <f t="shared" si="110"/>
        <v/>
      </c>
      <c r="O3466" s="22" t="str">
        <f>_xlfn.IFNA((VLOOKUP(F3466,help!$C$2:$F$12,4,0))*(N3466*24),"")</f>
        <v/>
      </c>
      <c r="AP3466" s="17">
        <f t="shared" ref="AP3466:AP3529" si="111">D3466</f>
        <v>0</v>
      </c>
    </row>
    <row r="3467" spans="2:42" ht="33" x14ac:dyDescent="0.25">
      <c r="B3467" s="13">
        <f>COUNTIFS($E$3:E3467,'تقرير منتج تام'!$E$4)</f>
        <v>8</v>
      </c>
      <c r="C3467" s="37"/>
      <c r="D3467" s="37"/>
      <c r="E3467" s="37"/>
      <c r="F3467" s="39"/>
      <c r="G3467" s="40"/>
      <c r="H3467" s="40"/>
      <c r="I3467" s="41"/>
      <c r="J3467" s="41"/>
      <c r="K3467" s="26" t="str">
        <f>_xlfn.IFNA(VLOOKUP(E3467,الاوردرات!$B$1:$C$600,2,0),"")</f>
        <v/>
      </c>
      <c r="L3467" s="52"/>
      <c r="N3467" s="21" t="str">
        <f t="shared" si="110"/>
        <v/>
      </c>
      <c r="O3467" s="22" t="str">
        <f>_xlfn.IFNA((VLOOKUP(F3467,help!$C$2:$F$12,4,0))*(N3467*24),"")</f>
        <v/>
      </c>
      <c r="AP3467" s="17">
        <f t="shared" si="111"/>
        <v>0</v>
      </c>
    </row>
    <row r="3468" spans="2:42" ht="33" x14ac:dyDescent="0.25">
      <c r="B3468" s="13">
        <f>COUNTIFS($E$3:E3468,'تقرير منتج تام'!$E$4)</f>
        <v>8</v>
      </c>
      <c r="C3468" s="37"/>
      <c r="D3468" s="37"/>
      <c r="E3468" s="37"/>
      <c r="F3468" s="39"/>
      <c r="G3468" s="40"/>
      <c r="H3468" s="40"/>
      <c r="I3468" s="41"/>
      <c r="J3468" s="41"/>
      <c r="K3468" s="26" t="str">
        <f>_xlfn.IFNA(VLOOKUP(E3468,الاوردرات!$B$1:$C$600,2,0),"")</f>
        <v/>
      </c>
      <c r="L3468" s="52"/>
      <c r="N3468" s="21" t="str">
        <f t="shared" si="110"/>
        <v/>
      </c>
      <c r="O3468" s="22" t="str">
        <f>_xlfn.IFNA((VLOOKUP(F3468,help!$C$2:$F$12,4,0))*(N3468*24),"")</f>
        <v/>
      </c>
      <c r="AP3468" s="17">
        <f t="shared" si="111"/>
        <v>0</v>
      </c>
    </row>
    <row r="3469" spans="2:42" ht="33" x14ac:dyDescent="0.25">
      <c r="B3469" s="13">
        <f>COUNTIFS($E$3:E3469,'تقرير منتج تام'!$E$4)</f>
        <v>8</v>
      </c>
      <c r="C3469" s="37"/>
      <c r="D3469" s="37"/>
      <c r="E3469" s="37"/>
      <c r="F3469" s="39"/>
      <c r="G3469" s="40"/>
      <c r="H3469" s="40"/>
      <c r="I3469" s="41"/>
      <c r="J3469" s="41"/>
      <c r="K3469" s="26" t="str">
        <f>_xlfn.IFNA(VLOOKUP(E3469,الاوردرات!$B$1:$C$600,2,0),"")</f>
        <v/>
      </c>
      <c r="L3469" s="52"/>
      <c r="N3469" s="21" t="str">
        <f t="shared" si="110"/>
        <v/>
      </c>
      <c r="O3469" s="22" t="str">
        <f>_xlfn.IFNA((VLOOKUP(F3469,help!$C$2:$F$12,4,0))*(N3469*24),"")</f>
        <v/>
      </c>
      <c r="AP3469" s="17">
        <f t="shared" si="111"/>
        <v>0</v>
      </c>
    </row>
    <row r="3470" spans="2:42" ht="33" x14ac:dyDescent="0.25">
      <c r="B3470" s="13">
        <f>COUNTIFS($E$3:E3470,'تقرير منتج تام'!$E$4)</f>
        <v>8</v>
      </c>
      <c r="C3470" s="37"/>
      <c r="D3470" s="37"/>
      <c r="E3470" s="37"/>
      <c r="F3470" s="39"/>
      <c r="G3470" s="40"/>
      <c r="H3470" s="40"/>
      <c r="I3470" s="41"/>
      <c r="J3470" s="41"/>
      <c r="K3470" s="26" t="str">
        <f>_xlfn.IFNA(VLOOKUP(E3470,الاوردرات!$B$1:$C$600,2,0),"")</f>
        <v/>
      </c>
      <c r="L3470" s="52"/>
      <c r="N3470" s="21" t="str">
        <f t="shared" si="110"/>
        <v/>
      </c>
      <c r="O3470" s="22" t="str">
        <f>_xlfn.IFNA((VLOOKUP(F3470,help!$C$2:$F$12,4,0))*(N3470*24),"")</f>
        <v/>
      </c>
      <c r="AP3470" s="17">
        <f t="shared" si="111"/>
        <v>0</v>
      </c>
    </row>
    <row r="3471" spans="2:42" ht="33" x14ac:dyDescent="0.25">
      <c r="B3471" s="13">
        <f>COUNTIFS($E$3:E3471,'تقرير منتج تام'!$E$4)</f>
        <v>8</v>
      </c>
      <c r="C3471" s="37"/>
      <c r="D3471" s="37"/>
      <c r="E3471" s="37"/>
      <c r="F3471" s="39"/>
      <c r="G3471" s="40"/>
      <c r="H3471" s="40"/>
      <c r="I3471" s="41"/>
      <c r="J3471" s="41"/>
      <c r="K3471" s="26" t="str">
        <f>_xlfn.IFNA(VLOOKUP(E3471,الاوردرات!$B$1:$C$600,2,0),"")</f>
        <v/>
      </c>
      <c r="L3471" s="52"/>
      <c r="N3471" s="21" t="str">
        <f t="shared" si="110"/>
        <v/>
      </c>
      <c r="O3471" s="22" t="str">
        <f>_xlfn.IFNA((VLOOKUP(F3471,help!$C$2:$F$12,4,0))*(N3471*24),"")</f>
        <v/>
      </c>
      <c r="AP3471" s="17">
        <f t="shared" si="111"/>
        <v>0</v>
      </c>
    </row>
    <row r="3472" spans="2:42" ht="33" x14ac:dyDescent="0.25">
      <c r="B3472" s="13">
        <f>COUNTIFS($E$3:E3472,'تقرير منتج تام'!$E$4)</f>
        <v>8</v>
      </c>
      <c r="C3472" s="37"/>
      <c r="D3472" s="37"/>
      <c r="E3472" s="37"/>
      <c r="F3472" s="39"/>
      <c r="G3472" s="40"/>
      <c r="H3472" s="40"/>
      <c r="I3472" s="41"/>
      <c r="J3472" s="41"/>
      <c r="K3472" s="26" t="str">
        <f>_xlfn.IFNA(VLOOKUP(E3472,الاوردرات!$B$1:$C$600,2,0),"")</f>
        <v/>
      </c>
      <c r="L3472" s="52"/>
      <c r="N3472" s="21" t="str">
        <f t="shared" si="110"/>
        <v/>
      </c>
      <c r="O3472" s="22" t="str">
        <f>_xlfn.IFNA((VLOOKUP(F3472,help!$C$2:$F$12,4,0))*(N3472*24),"")</f>
        <v/>
      </c>
      <c r="AP3472" s="17">
        <f t="shared" si="111"/>
        <v>0</v>
      </c>
    </row>
    <row r="3473" spans="2:42" ht="33" x14ac:dyDescent="0.25">
      <c r="B3473" s="13">
        <f>COUNTIFS($E$3:E3473,'تقرير منتج تام'!$E$4)</f>
        <v>8</v>
      </c>
      <c r="C3473" s="37"/>
      <c r="D3473" s="37"/>
      <c r="E3473" s="37"/>
      <c r="F3473" s="39"/>
      <c r="G3473" s="40"/>
      <c r="H3473" s="40"/>
      <c r="I3473" s="41"/>
      <c r="J3473" s="41"/>
      <c r="K3473" s="26" t="str">
        <f>_xlfn.IFNA(VLOOKUP(E3473,الاوردرات!$B$1:$C$600,2,0),"")</f>
        <v/>
      </c>
      <c r="L3473" s="52"/>
      <c r="N3473" s="21" t="str">
        <f t="shared" si="110"/>
        <v/>
      </c>
      <c r="O3473" s="22" t="str">
        <f>_xlfn.IFNA((VLOOKUP(F3473,help!$C$2:$F$12,4,0))*(N3473*24),"")</f>
        <v/>
      </c>
      <c r="AP3473" s="17">
        <f t="shared" si="111"/>
        <v>0</v>
      </c>
    </row>
    <row r="3474" spans="2:42" ht="33" x14ac:dyDescent="0.25">
      <c r="B3474" s="13">
        <f>COUNTIFS($E$3:E3474,'تقرير منتج تام'!$E$4)</f>
        <v>8</v>
      </c>
      <c r="C3474" s="37"/>
      <c r="D3474" s="37"/>
      <c r="E3474" s="37"/>
      <c r="F3474" s="39"/>
      <c r="G3474" s="40"/>
      <c r="H3474" s="40"/>
      <c r="I3474" s="41"/>
      <c r="J3474" s="41"/>
      <c r="K3474" s="26" t="str">
        <f>_xlfn.IFNA(VLOOKUP(E3474,الاوردرات!$B$1:$C$600,2,0),"")</f>
        <v/>
      </c>
      <c r="L3474" s="52"/>
      <c r="N3474" s="21" t="str">
        <f t="shared" si="110"/>
        <v/>
      </c>
      <c r="O3474" s="22" t="str">
        <f>_xlfn.IFNA((VLOOKUP(F3474,help!$C$2:$F$12,4,0))*(N3474*24),"")</f>
        <v/>
      </c>
      <c r="AP3474" s="17">
        <f t="shared" si="111"/>
        <v>0</v>
      </c>
    </row>
    <row r="3475" spans="2:42" ht="33" x14ac:dyDescent="0.25">
      <c r="B3475" s="13">
        <f>COUNTIFS($E$3:E3475,'تقرير منتج تام'!$E$4)</f>
        <v>8</v>
      </c>
      <c r="C3475" s="37"/>
      <c r="D3475" s="37"/>
      <c r="E3475" s="37"/>
      <c r="F3475" s="39"/>
      <c r="G3475" s="40"/>
      <c r="H3475" s="40"/>
      <c r="I3475" s="41"/>
      <c r="J3475" s="41"/>
      <c r="K3475" s="26" t="str">
        <f>_xlfn.IFNA(VLOOKUP(E3475,الاوردرات!$B$1:$C$600,2,0),"")</f>
        <v/>
      </c>
      <c r="L3475" s="52"/>
      <c r="N3475" s="21" t="str">
        <f t="shared" si="110"/>
        <v/>
      </c>
      <c r="O3475" s="22" t="str">
        <f>_xlfn.IFNA((VLOOKUP(F3475,help!$C$2:$F$12,4,0))*(N3475*24),"")</f>
        <v/>
      </c>
      <c r="AP3475" s="17">
        <f t="shared" si="111"/>
        <v>0</v>
      </c>
    </row>
    <row r="3476" spans="2:42" ht="33" x14ac:dyDescent="0.25">
      <c r="B3476" s="13">
        <f>COUNTIFS($E$3:E3476,'تقرير منتج تام'!$E$4)</f>
        <v>8</v>
      </c>
      <c r="C3476" s="37"/>
      <c r="D3476" s="37"/>
      <c r="E3476" s="37"/>
      <c r="F3476" s="39"/>
      <c r="G3476" s="40"/>
      <c r="H3476" s="40"/>
      <c r="I3476" s="41"/>
      <c r="J3476" s="41"/>
      <c r="K3476" s="26" t="str">
        <f>_xlfn.IFNA(VLOOKUP(E3476,الاوردرات!$B$1:$C$600,2,0),"")</f>
        <v/>
      </c>
      <c r="L3476" s="52"/>
      <c r="N3476" s="21" t="str">
        <f t="shared" si="110"/>
        <v/>
      </c>
      <c r="O3476" s="22" t="str">
        <f>_xlfn.IFNA((VLOOKUP(F3476,help!$C$2:$F$12,4,0))*(N3476*24),"")</f>
        <v/>
      </c>
      <c r="AP3476" s="17">
        <f t="shared" si="111"/>
        <v>0</v>
      </c>
    </row>
    <row r="3477" spans="2:42" ht="33" x14ac:dyDescent="0.25">
      <c r="B3477" s="13">
        <f>COUNTIFS($E$3:E3477,'تقرير منتج تام'!$E$4)</f>
        <v>8</v>
      </c>
      <c r="C3477" s="37"/>
      <c r="D3477" s="37"/>
      <c r="E3477" s="37"/>
      <c r="F3477" s="39"/>
      <c r="G3477" s="40"/>
      <c r="H3477" s="40"/>
      <c r="I3477" s="41"/>
      <c r="J3477" s="41"/>
      <c r="K3477" s="26" t="str">
        <f>_xlfn.IFNA(VLOOKUP(E3477,الاوردرات!$B$1:$C$600,2,0),"")</f>
        <v/>
      </c>
      <c r="L3477" s="52"/>
      <c r="N3477" s="21" t="str">
        <f t="shared" si="110"/>
        <v/>
      </c>
      <c r="O3477" s="22" t="str">
        <f>_xlfn.IFNA((VLOOKUP(F3477,help!$C$2:$F$12,4,0))*(N3477*24),"")</f>
        <v/>
      </c>
      <c r="AP3477" s="17">
        <f t="shared" si="111"/>
        <v>0</v>
      </c>
    </row>
    <row r="3478" spans="2:42" ht="33" x14ac:dyDescent="0.25">
      <c r="B3478" s="13">
        <f>COUNTIFS($E$3:E3478,'تقرير منتج تام'!$E$4)</f>
        <v>8</v>
      </c>
      <c r="C3478" s="37"/>
      <c r="D3478" s="37"/>
      <c r="E3478" s="37"/>
      <c r="F3478" s="39"/>
      <c r="G3478" s="40"/>
      <c r="H3478" s="40"/>
      <c r="I3478" s="41"/>
      <c r="J3478" s="41"/>
      <c r="K3478" s="26" t="str">
        <f>_xlfn.IFNA(VLOOKUP(E3478,الاوردرات!$B$1:$C$600,2,0),"")</f>
        <v/>
      </c>
      <c r="L3478" s="52"/>
      <c r="N3478" s="21" t="str">
        <f t="shared" si="110"/>
        <v/>
      </c>
      <c r="O3478" s="22" t="str">
        <f>_xlfn.IFNA((VLOOKUP(F3478,help!$C$2:$F$12,4,0))*(N3478*24),"")</f>
        <v/>
      </c>
      <c r="AP3478" s="17">
        <f t="shared" si="111"/>
        <v>0</v>
      </c>
    </row>
    <row r="3479" spans="2:42" ht="33" x14ac:dyDescent="0.25">
      <c r="B3479" s="13">
        <f>COUNTIFS($E$3:E3479,'تقرير منتج تام'!$E$4)</f>
        <v>8</v>
      </c>
      <c r="C3479" s="37"/>
      <c r="D3479" s="37"/>
      <c r="E3479" s="37"/>
      <c r="F3479" s="39"/>
      <c r="G3479" s="40"/>
      <c r="H3479" s="40"/>
      <c r="I3479" s="41"/>
      <c r="J3479" s="41"/>
      <c r="K3479" s="26" t="str">
        <f>_xlfn.IFNA(VLOOKUP(E3479,الاوردرات!$B$1:$C$600,2,0),"")</f>
        <v/>
      </c>
      <c r="L3479" s="52"/>
      <c r="N3479" s="21" t="str">
        <f t="shared" si="110"/>
        <v/>
      </c>
      <c r="O3479" s="22" t="str">
        <f>_xlfn.IFNA((VLOOKUP(F3479,help!$C$2:$F$12,4,0))*(N3479*24),"")</f>
        <v/>
      </c>
      <c r="AP3479" s="17">
        <f t="shared" si="111"/>
        <v>0</v>
      </c>
    </row>
    <row r="3480" spans="2:42" ht="33" x14ac:dyDescent="0.25">
      <c r="B3480" s="13">
        <f>COUNTIFS($E$3:E3480,'تقرير منتج تام'!$E$4)</f>
        <v>8</v>
      </c>
      <c r="C3480" s="37"/>
      <c r="D3480" s="37"/>
      <c r="E3480" s="37"/>
      <c r="F3480" s="39"/>
      <c r="G3480" s="40"/>
      <c r="H3480" s="40"/>
      <c r="I3480" s="41"/>
      <c r="J3480" s="41"/>
      <c r="K3480" s="26" t="str">
        <f>_xlfn.IFNA(VLOOKUP(E3480,الاوردرات!$B$1:$C$600,2,0),"")</f>
        <v/>
      </c>
      <c r="L3480" s="52"/>
      <c r="N3480" s="21" t="str">
        <f t="shared" si="110"/>
        <v/>
      </c>
      <c r="O3480" s="22" t="str">
        <f>_xlfn.IFNA((VLOOKUP(F3480,help!$C$2:$F$12,4,0))*(N3480*24),"")</f>
        <v/>
      </c>
      <c r="AP3480" s="17">
        <f t="shared" si="111"/>
        <v>0</v>
      </c>
    </row>
    <row r="3481" spans="2:42" ht="33" x14ac:dyDescent="0.25">
      <c r="B3481" s="13">
        <f>COUNTIFS($E$3:E3481,'تقرير منتج تام'!$E$4)</f>
        <v>8</v>
      </c>
      <c r="C3481" s="37"/>
      <c r="D3481" s="37"/>
      <c r="E3481" s="37"/>
      <c r="F3481" s="39"/>
      <c r="G3481" s="40"/>
      <c r="H3481" s="40"/>
      <c r="I3481" s="41"/>
      <c r="J3481" s="41"/>
      <c r="K3481" s="26" t="str">
        <f>_xlfn.IFNA(VLOOKUP(E3481,الاوردرات!$B$1:$C$600,2,0),"")</f>
        <v/>
      </c>
      <c r="L3481" s="52"/>
      <c r="N3481" s="21" t="str">
        <f t="shared" si="110"/>
        <v/>
      </c>
      <c r="O3481" s="22" t="str">
        <f>_xlfn.IFNA((VLOOKUP(F3481,help!$C$2:$F$12,4,0))*(N3481*24),"")</f>
        <v/>
      </c>
      <c r="AP3481" s="17">
        <f t="shared" si="111"/>
        <v>0</v>
      </c>
    </row>
    <row r="3482" spans="2:42" ht="33" x14ac:dyDescent="0.25">
      <c r="B3482" s="13">
        <f>COUNTIFS($E$3:E3482,'تقرير منتج تام'!$E$4)</f>
        <v>8</v>
      </c>
      <c r="C3482" s="37"/>
      <c r="D3482" s="37"/>
      <c r="E3482" s="37"/>
      <c r="F3482" s="39"/>
      <c r="G3482" s="40"/>
      <c r="H3482" s="40"/>
      <c r="I3482" s="41"/>
      <c r="J3482" s="41"/>
      <c r="K3482" s="26" t="str">
        <f>_xlfn.IFNA(VLOOKUP(E3482,الاوردرات!$B$1:$C$600,2,0),"")</f>
        <v/>
      </c>
      <c r="L3482" s="52"/>
      <c r="N3482" s="21" t="str">
        <f t="shared" si="110"/>
        <v/>
      </c>
      <c r="O3482" s="22" t="str">
        <f>_xlfn.IFNA((VLOOKUP(F3482,help!$C$2:$F$12,4,0))*(N3482*24),"")</f>
        <v/>
      </c>
      <c r="AP3482" s="17">
        <f t="shared" si="111"/>
        <v>0</v>
      </c>
    </row>
    <row r="3483" spans="2:42" ht="33" x14ac:dyDescent="0.25">
      <c r="B3483" s="13">
        <f>COUNTIFS($E$3:E3483,'تقرير منتج تام'!$E$4)</f>
        <v>8</v>
      </c>
      <c r="C3483" s="37"/>
      <c r="D3483" s="37"/>
      <c r="E3483" s="37"/>
      <c r="F3483" s="39"/>
      <c r="G3483" s="40"/>
      <c r="H3483" s="40"/>
      <c r="I3483" s="41"/>
      <c r="J3483" s="41"/>
      <c r="K3483" s="26" t="str">
        <f>_xlfn.IFNA(VLOOKUP(E3483,الاوردرات!$B$1:$C$600,2,0),"")</f>
        <v/>
      </c>
      <c r="L3483" s="52"/>
      <c r="N3483" s="21" t="str">
        <f t="shared" si="110"/>
        <v/>
      </c>
      <c r="O3483" s="22" t="str">
        <f>_xlfn.IFNA((VLOOKUP(F3483,help!$C$2:$F$12,4,0))*(N3483*24),"")</f>
        <v/>
      </c>
      <c r="AP3483" s="17">
        <f t="shared" si="111"/>
        <v>0</v>
      </c>
    </row>
    <row r="3484" spans="2:42" ht="33" x14ac:dyDescent="0.25">
      <c r="B3484" s="13">
        <f>COUNTIFS($E$3:E3484,'تقرير منتج تام'!$E$4)</f>
        <v>8</v>
      </c>
      <c r="C3484" s="37"/>
      <c r="D3484" s="37"/>
      <c r="E3484" s="37"/>
      <c r="F3484" s="39"/>
      <c r="G3484" s="40"/>
      <c r="H3484" s="40"/>
      <c r="I3484" s="41"/>
      <c r="J3484" s="41"/>
      <c r="K3484" s="26" t="str">
        <f>_xlfn.IFNA(VLOOKUP(E3484,الاوردرات!$B$1:$C$600,2,0),"")</f>
        <v/>
      </c>
      <c r="L3484" s="52"/>
      <c r="N3484" s="21" t="str">
        <f t="shared" si="110"/>
        <v/>
      </c>
      <c r="O3484" s="22" t="str">
        <f>_xlfn.IFNA((VLOOKUP(F3484,help!$C$2:$F$12,4,0))*(N3484*24),"")</f>
        <v/>
      </c>
      <c r="AP3484" s="17">
        <f t="shared" si="111"/>
        <v>0</v>
      </c>
    </row>
    <row r="3485" spans="2:42" ht="33" x14ac:dyDescent="0.25">
      <c r="B3485" s="13">
        <f>COUNTIFS($E$3:E3485,'تقرير منتج تام'!$E$4)</f>
        <v>8</v>
      </c>
      <c r="C3485" s="37"/>
      <c r="D3485" s="37"/>
      <c r="E3485" s="37"/>
      <c r="F3485" s="39"/>
      <c r="G3485" s="40"/>
      <c r="H3485" s="40"/>
      <c r="I3485" s="41"/>
      <c r="J3485" s="41"/>
      <c r="K3485" s="26" t="str">
        <f>_xlfn.IFNA(VLOOKUP(E3485,الاوردرات!$B$1:$C$600,2,0),"")</f>
        <v/>
      </c>
      <c r="L3485" s="52"/>
      <c r="N3485" s="21" t="str">
        <f t="shared" si="110"/>
        <v/>
      </c>
      <c r="O3485" s="22" t="str">
        <f>_xlfn.IFNA((VLOOKUP(F3485,help!$C$2:$F$12,4,0))*(N3485*24),"")</f>
        <v/>
      </c>
      <c r="AP3485" s="17">
        <f t="shared" si="111"/>
        <v>0</v>
      </c>
    </row>
    <row r="3486" spans="2:42" ht="33" x14ac:dyDescent="0.25">
      <c r="B3486" s="13">
        <f>COUNTIFS($E$3:E3486,'تقرير منتج تام'!$E$4)</f>
        <v>8</v>
      </c>
      <c r="C3486" s="37"/>
      <c r="D3486" s="37"/>
      <c r="E3486" s="37"/>
      <c r="F3486" s="39"/>
      <c r="G3486" s="40"/>
      <c r="H3486" s="40"/>
      <c r="I3486" s="41"/>
      <c r="J3486" s="41"/>
      <c r="K3486" s="26" t="str">
        <f>_xlfn.IFNA(VLOOKUP(E3486,الاوردرات!$B$1:$C$600,2,0),"")</f>
        <v/>
      </c>
      <c r="L3486" s="52"/>
      <c r="N3486" s="21" t="str">
        <f t="shared" si="110"/>
        <v/>
      </c>
      <c r="O3486" s="22" t="str">
        <f>_xlfn.IFNA((VLOOKUP(F3486,help!$C$2:$F$12,4,0))*(N3486*24),"")</f>
        <v/>
      </c>
      <c r="AP3486" s="17">
        <f t="shared" si="111"/>
        <v>0</v>
      </c>
    </row>
    <row r="3487" spans="2:42" ht="33" x14ac:dyDescent="0.25">
      <c r="B3487" s="13">
        <f>COUNTIFS($E$3:E3487,'تقرير منتج تام'!$E$4)</f>
        <v>8</v>
      </c>
      <c r="C3487" s="37"/>
      <c r="D3487" s="37"/>
      <c r="E3487" s="37"/>
      <c r="F3487" s="39"/>
      <c r="G3487" s="40"/>
      <c r="H3487" s="40"/>
      <c r="I3487" s="41"/>
      <c r="J3487" s="41"/>
      <c r="K3487" s="26" t="str">
        <f>_xlfn.IFNA(VLOOKUP(E3487,الاوردرات!$B$1:$C$600,2,0),"")</f>
        <v/>
      </c>
      <c r="L3487" s="52"/>
      <c r="N3487" s="21" t="str">
        <f t="shared" si="110"/>
        <v/>
      </c>
      <c r="O3487" s="22" t="str">
        <f>_xlfn.IFNA((VLOOKUP(F3487,help!$C$2:$F$12,4,0))*(N3487*24),"")</f>
        <v/>
      </c>
      <c r="AP3487" s="17">
        <f t="shared" si="111"/>
        <v>0</v>
      </c>
    </row>
    <row r="3488" spans="2:42" ht="33" x14ac:dyDescent="0.25">
      <c r="B3488" s="13">
        <f>COUNTIFS($E$3:E3488,'تقرير منتج تام'!$E$4)</f>
        <v>8</v>
      </c>
      <c r="C3488" s="37"/>
      <c r="D3488" s="37"/>
      <c r="E3488" s="37"/>
      <c r="F3488" s="39"/>
      <c r="G3488" s="40"/>
      <c r="H3488" s="40"/>
      <c r="I3488" s="41"/>
      <c r="J3488" s="41"/>
      <c r="K3488" s="26" t="str">
        <f>_xlfn.IFNA(VLOOKUP(E3488,الاوردرات!$B$1:$C$600,2,0),"")</f>
        <v/>
      </c>
      <c r="L3488" s="52"/>
      <c r="N3488" s="21" t="str">
        <f t="shared" si="110"/>
        <v/>
      </c>
      <c r="O3488" s="22" t="str">
        <f>_xlfn.IFNA((VLOOKUP(F3488,help!$C$2:$F$12,4,0))*(N3488*24),"")</f>
        <v/>
      </c>
      <c r="AP3488" s="17">
        <f t="shared" si="111"/>
        <v>0</v>
      </c>
    </row>
    <row r="3489" spans="2:42" ht="33" x14ac:dyDescent="0.25">
      <c r="B3489" s="13">
        <f>COUNTIFS($E$3:E3489,'تقرير منتج تام'!$E$4)</f>
        <v>8</v>
      </c>
      <c r="C3489" s="37"/>
      <c r="D3489" s="37"/>
      <c r="E3489" s="37"/>
      <c r="F3489" s="39"/>
      <c r="G3489" s="40"/>
      <c r="H3489" s="40"/>
      <c r="I3489" s="41"/>
      <c r="J3489" s="41"/>
      <c r="K3489" s="26" t="str">
        <f>_xlfn.IFNA(VLOOKUP(E3489,الاوردرات!$B$1:$C$600,2,0),"")</f>
        <v/>
      </c>
      <c r="L3489" s="52"/>
      <c r="N3489" s="21" t="str">
        <f t="shared" si="110"/>
        <v/>
      </c>
      <c r="O3489" s="22" t="str">
        <f>_xlfn.IFNA((VLOOKUP(F3489,help!$C$2:$F$12,4,0))*(N3489*24),"")</f>
        <v/>
      </c>
      <c r="AP3489" s="17">
        <f t="shared" si="111"/>
        <v>0</v>
      </c>
    </row>
    <row r="3490" spans="2:42" ht="33" x14ac:dyDescent="0.25">
      <c r="B3490" s="13">
        <f>COUNTIFS($E$3:E3490,'تقرير منتج تام'!$E$4)</f>
        <v>8</v>
      </c>
      <c r="C3490" s="37"/>
      <c r="D3490" s="37"/>
      <c r="E3490" s="37"/>
      <c r="F3490" s="39"/>
      <c r="G3490" s="40"/>
      <c r="H3490" s="40"/>
      <c r="I3490" s="41"/>
      <c r="J3490" s="41"/>
      <c r="K3490" s="26" t="str">
        <f>_xlfn.IFNA(VLOOKUP(E3490,الاوردرات!$B$1:$C$600,2,0),"")</f>
        <v/>
      </c>
      <c r="L3490" s="52"/>
      <c r="N3490" s="21" t="str">
        <f t="shared" si="110"/>
        <v/>
      </c>
      <c r="O3490" s="22" t="str">
        <f>_xlfn.IFNA((VLOOKUP(F3490,help!$C$2:$F$12,4,0))*(N3490*24),"")</f>
        <v/>
      </c>
      <c r="AP3490" s="17">
        <f t="shared" si="111"/>
        <v>0</v>
      </c>
    </row>
    <row r="3491" spans="2:42" ht="33" x14ac:dyDescent="0.25">
      <c r="B3491" s="13">
        <f>COUNTIFS($E$3:E3491,'تقرير منتج تام'!$E$4)</f>
        <v>8</v>
      </c>
      <c r="C3491" s="37"/>
      <c r="D3491" s="37"/>
      <c r="E3491" s="37"/>
      <c r="F3491" s="39"/>
      <c r="G3491" s="40"/>
      <c r="H3491" s="40"/>
      <c r="I3491" s="41"/>
      <c r="J3491" s="41"/>
      <c r="K3491" s="26" t="str">
        <f>_xlfn.IFNA(VLOOKUP(E3491,الاوردرات!$B$1:$C$600,2,0),"")</f>
        <v/>
      </c>
      <c r="L3491" s="52"/>
      <c r="N3491" s="21" t="str">
        <f t="shared" si="110"/>
        <v/>
      </c>
      <c r="O3491" s="22" t="str">
        <f>_xlfn.IFNA((VLOOKUP(F3491,help!$C$2:$F$12,4,0))*(N3491*24),"")</f>
        <v/>
      </c>
      <c r="AP3491" s="17">
        <f t="shared" si="111"/>
        <v>0</v>
      </c>
    </row>
    <row r="3492" spans="2:42" ht="33" x14ac:dyDescent="0.25">
      <c r="B3492" s="13">
        <f>COUNTIFS($E$3:E3492,'تقرير منتج تام'!$E$4)</f>
        <v>8</v>
      </c>
      <c r="C3492" s="37"/>
      <c r="D3492" s="37"/>
      <c r="E3492" s="37"/>
      <c r="F3492" s="39"/>
      <c r="G3492" s="40"/>
      <c r="H3492" s="40"/>
      <c r="I3492" s="41"/>
      <c r="J3492" s="41"/>
      <c r="K3492" s="26" t="str">
        <f>_xlfn.IFNA(VLOOKUP(E3492,الاوردرات!$B$1:$C$600,2,0),"")</f>
        <v/>
      </c>
      <c r="L3492" s="52"/>
      <c r="N3492" s="21" t="str">
        <f t="shared" si="110"/>
        <v/>
      </c>
      <c r="O3492" s="22" t="str">
        <f>_xlfn.IFNA((VLOOKUP(F3492,help!$C$2:$F$12,4,0))*(N3492*24),"")</f>
        <v/>
      </c>
      <c r="AP3492" s="17">
        <f t="shared" si="111"/>
        <v>0</v>
      </c>
    </row>
    <row r="3493" spans="2:42" ht="33" x14ac:dyDescent="0.25">
      <c r="B3493" s="13">
        <f>COUNTIFS($E$3:E3493,'تقرير منتج تام'!$E$4)</f>
        <v>8</v>
      </c>
      <c r="C3493" s="37"/>
      <c r="D3493" s="37"/>
      <c r="E3493" s="37"/>
      <c r="F3493" s="39"/>
      <c r="G3493" s="40"/>
      <c r="H3493" s="40"/>
      <c r="I3493" s="41"/>
      <c r="J3493" s="41"/>
      <c r="K3493" s="26" t="str">
        <f>_xlfn.IFNA(VLOOKUP(E3493,الاوردرات!$B$1:$C$600,2,0),"")</f>
        <v/>
      </c>
      <c r="L3493" s="52"/>
      <c r="N3493" s="21" t="str">
        <f t="shared" si="110"/>
        <v/>
      </c>
      <c r="O3493" s="22" t="str">
        <f>_xlfn.IFNA((VLOOKUP(F3493,help!$C$2:$F$12,4,0))*(N3493*24),"")</f>
        <v/>
      </c>
      <c r="AP3493" s="17">
        <f t="shared" si="111"/>
        <v>0</v>
      </c>
    </row>
    <row r="3494" spans="2:42" ht="33" x14ac:dyDescent="0.25">
      <c r="B3494" s="13">
        <f>COUNTIFS($E$3:E3494,'تقرير منتج تام'!$E$4)</f>
        <v>8</v>
      </c>
      <c r="C3494" s="37"/>
      <c r="D3494" s="37"/>
      <c r="E3494" s="37"/>
      <c r="F3494" s="39"/>
      <c r="G3494" s="40"/>
      <c r="H3494" s="40"/>
      <c r="I3494" s="41"/>
      <c r="J3494" s="41"/>
      <c r="K3494" s="26" t="str">
        <f>_xlfn.IFNA(VLOOKUP(E3494,الاوردرات!$B$1:$C$600,2,0),"")</f>
        <v/>
      </c>
      <c r="L3494" s="52"/>
      <c r="N3494" s="21" t="str">
        <f t="shared" si="110"/>
        <v/>
      </c>
      <c r="O3494" s="22" t="str">
        <f>_xlfn.IFNA((VLOOKUP(F3494,help!$C$2:$F$12,4,0))*(N3494*24),"")</f>
        <v/>
      </c>
      <c r="AP3494" s="17">
        <f t="shared" si="111"/>
        <v>0</v>
      </c>
    </row>
    <row r="3495" spans="2:42" ht="33" x14ac:dyDescent="0.25">
      <c r="B3495" s="13">
        <f>COUNTIFS($E$3:E3495,'تقرير منتج تام'!$E$4)</f>
        <v>8</v>
      </c>
      <c r="C3495" s="37"/>
      <c r="D3495" s="37"/>
      <c r="E3495" s="37"/>
      <c r="F3495" s="39"/>
      <c r="G3495" s="40"/>
      <c r="H3495" s="40"/>
      <c r="I3495" s="41"/>
      <c r="J3495" s="41"/>
      <c r="K3495" s="26" t="str">
        <f>_xlfn.IFNA(VLOOKUP(E3495,الاوردرات!$B$1:$C$600,2,0),"")</f>
        <v/>
      </c>
      <c r="L3495" s="52"/>
      <c r="N3495" s="21" t="str">
        <f t="shared" si="110"/>
        <v/>
      </c>
      <c r="O3495" s="22" t="str">
        <f>_xlfn.IFNA((VLOOKUP(F3495,help!$C$2:$F$12,4,0))*(N3495*24),"")</f>
        <v/>
      </c>
      <c r="AP3495" s="17">
        <f t="shared" si="111"/>
        <v>0</v>
      </c>
    </row>
    <row r="3496" spans="2:42" ht="33" x14ac:dyDescent="0.25">
      <c r="B3496" s="13">
        <f>COUNTIFS($E$3:E3496,'تقرير منتج تام'!$E$4)</f>
        <v>8</v>
      </c>
      <c r="C3496" s="37"/>
      <c r="D3496" s="37"/>
      <c r="E3496" s="37"/>
      <c r="F3496" s="39"/>
      <c r="G3496" s="40"/>
      <c r="H3496" s="40"/>
      <c r="I3496" s="41"/>
      <c r="J3496" s="41"/>
      <c r="K3496" s="26" t="str">
        <f>_xlfn.IFNA(VLOOKUP(E3496,الاوردرات!$B$1:$C$600,2,0),"")</f>
        <v/>
      </c>
      <c r="L3496" s="52"/>
      <c r="N3496" s="21" t="str">
        <f t="shared" si="110"/>
        <v/>
      </c>
      <c r="O3496" s="22" t="str">
        <f>_xlfn.IFNA((VLOOKUP(F3496,help!$C$2:$F$12,4,0))*(N3496*24),"")</f>
        <v/>
      </c>
      <c r="AP3496" s="17">
        <f t="shared" si="111"/>
        <v>0</v>
      </c>
    </row>
    <row r="3497" spans="2:42" ht="33" x14ac:dyDescent="0.25">
      <c r="B3497" s="13">
        <f>COUNTIFS($E$3:E3497,'تقرير منتج تام'!$E$4)</f>
        <v>8</v>
      </c>
      <c r="C3497" s="37"/>
      <c r="D3497" s="37"/>
      <c r="E3497" s="37"/>
      <c r="F3497" s="39"/>
      <c r="G3497" s="40"/>
      <c r="H3497" s="40"/>
      <c r="I3497" s="41"/>
      <c r="J3497" s="41"/>
      <c r="K3497" s="26" t="str">
        <f>_xlfn.IFNA(VLOOKUP(E3497,الاوردرات!$B$1:$C$600,2,0),"")</f>
        <v/>
      </c>
      <c r="L3497" s="52"/>
      <c r="N3497" s="21" t="str">
        <f t="shared" si="110"/>
        <v/>
      </c>
      <c r="O3497" s="22" t="str">
        <f>_xlfn.IFNA((VLOOKUP(F3497,help!$C$2:$F$12,4,0))*(N3497*24),"")</f>
        <v/>
      </c>
      <c r="AP3497" s="17">
        <f t="shared" si="111"/>
        <v>0</v>
      </c>
    </row>
    <row r="3498" spans="2:42" ht="33" x14ac:dyDescent="0.25">
      <c r="B3498" s="13">
        <f>COUNTIFS($E$3:E3498,'تقرير منتج تام'!$E$4)</f>
        <v>8</v>
      </c>
      <c r="C3498" s="37"/>
      <c r="D3498" s="37"/>
      <c r="E3498" s="37"/>
      <c r="F3498" s="39"/>
      <c r="G3498" s="40"/>
      <c r="H3498" s="40"/>
      <c r="I3498" s="41"/>
      <c r="J3498" s="41"/>
      <c r="K3498" s="26" t="str">
        <f>_xlfn.IFNA(VLOOKUP(E3498,الاوردرات!$B$1:$C$600,2,0),"")</f>
        <v/>
      </c>
      <c r="L3498" s="52"/>
      <c r="N3498" s="21" t="str">
        <f t="shared" si="110"/>
        <v/>
      </c>
      <c r="O3498" s="22" t="str">
        <f>_xlfn.IFNA((VLOOKUP(F3498,help!$C$2:$F$12,4,0))*(N3498*24),"")</f>
        <v/>
      </c>
      <c r="AP3498" s="17">
        <f t="shared" si="111"/>
        <v>0</v>
      </c>
    </row>
    <row r="3499" spans="2:42" ht="33" x14ac:dyDescent="0.25">
      <c r="B3499" s="13">
        <f>COUNTIFS($E$3:E3499,'تقرير منتج تام'!$E$4)</f>
        <v>8</v>
      </c>
      <c r="C3499" s="37"/>
      <c r="D3499" s="37"/>
      <c r="E3499" s="37"/>
      <c r="F3499" s="39"/>
      <c r="G3499" s="40"/>
      <c r="H3499" s="40"/>
      <c r="I3499" s="41"/>
      <c r="J3499" s="41"/>
      <c r="K3499" s="26" t="str">
        <f>_xlfn.IFNA(VLOOKUP(E3499,الاوردرات!$B$1:$C$600,2,0),"")</f>
        <v/>
      </c>
      <c r="L3499" s="52"/>
      <c r="N3499" s="21" t="str">
        <f t="shared" si="110"/>
        <v/>
      </c>
      <c r="O3499" s="22" t="str">
        <f>_xlfn.IFNA((VLOOKUP(F3499,help!$C$2:$F$12,4,0))*(N3499*24),"")</f>
        <v/>
      </c>
      <c r="AP3499" s="17">
        <f t="shared" si="111"/>
        <v>0</v>
      </c>
    </row>
    <row r="3500" spans="2:42" ht="33" x14ac:dyDescent="0.25">
      <c r="B3500" s="13">
        <f>COUNTIFS($E$3:E3500,'تقرير منتج تام'!$E$4)</f>
        <v>8</v>
      </c>
      <c r="C3500" s="37"/>
      <c r="D3500" s="37"/>
      <c r="E3500" s="37"/>
      <c r="F3500" s="39"/>
      <c r="G3500" s="40"/>
      <c r="H3500" s="40"/>
      <c r="I3500" s="41"/>
      <c r="J3500" s="41"/>
      <c r="K3500" s="26" t="str">
        <f>_xlfn.IFNA(VLOOKUP(E3500,الاوردرات!$B$1:$C$600,2,0),"")</f>
        <v/>
      </c>
      <c r="L3500" s="52"/>
      <c r="N3500" s="21" t="str">
        <f t="shared" si="110"/>
        <v/>
      </c>
      <c r="O3500" s="22" t="str">
        <f>_xlfn.IFNA((VLOOKUP(F3500,help!$C$2:$F$12,4,0))*(N3500*24),"")</f>
        <v/>
      </c>
      <c r="AP3500" s="17">
        <f t="shared" si="111"/>
        <v>0</v>
      </c>
    </row>
    <row r="3501" spans="2:42" ht="33" x14ac:dyDescent="0.25">
      <c r="B3501" s="13">
        <f>COUNTIFS($E$3:E3501,'تقرير منتج تام'!$E$4)</f>
        <v>8</v>
      </c>
      <c r="C3501" s="37"/>
      <c r="D3501" s="37"/>
      <c r="E3501" s="37"/>
      <c r="F3501" s="39"/>
      <c r="G3501" s="40"/>
      <c r="H3501" s="40"/>
      <c r="I3501" s="41"/>
      <c r="J3501" s="41"/>
      <c r="K3501" s="26" t="str">
        <f>_xlfn.IFNA(VLOOKUP(E3501,الاوردرات!$B$1:$C$600,2,0),"")</f>
        <v/>
      </c>
      <c r="L3501" s="52"/>
      <c r="N3501" s="21" t="str">
        <f t="shared" si="110"/>
        <v/>
      </c>
      <c r="O3501" s="22" t="str">
        <f>_xlfn.IFNA((VLOOKUP(F3501,help!$C$2:$F$12,4,0))*(N3501*24),"")</f>
        <v/>
      </c>
      <c r="AP3501" s="17">
        <f t="shared" si="111"/>
        <v>0</v>
      </c>
    </row>
    <row r="3502" spans="2:42" ht="33" x14ac:dyDescent="0.25">
      <c r="B3502" s="13">
        <f>COUNTIFS($E$3:E3502,'تقرير منتج تام'!$E$4)</f>
        <v>8</v>
      </c>
      <c r="C3502" s="37"/>
      <c r="D3502" s="37"/>
      <c r="E3502" s="37"/>
      <c r="F3502" s="39"/>
      <c r="G3502" s="40"/>
      <c r="H3502" s="40"/>
      <c r="I3502" s="41"/>
      <c r="J3502" s="41"/>
      <c r="K3502" s="26" t="str">
        <f>_xlfn.IFNA(VLOOKUP(E3502,الاوردرات!$B$1:$C$600,2,0),"")</f>
        <v/>
      </c>
      <c r="L3502" s="52"/>
      <c r="N3502" s="21" t="str">
        <f t="shared" si="110"/>
        <v/>
      </c>
      <c r="O3502" s="22" t="str">
        <f>_xlfn.IFNA((VLOOKUP(F3502,help!$C$2:$F$12,4,0))*(N3502*24),"")</f>
        <v/>
      </c>
      <c r="AP3502" s="17">
        <f t="shared" si="111"/>
        <v>0</v>
      </c>
    </row>
    <row r="3503" spans="2:42" ht="33" x14ac:dyDescent="0.25">
      <c r="B3503" s="13">
        <f>COUNTIFS($E$3:E3503,'تقرير منتج تام'!$E$4)</f>
        <v>8</v>
      </c>
      <c r="C3503" s="37"/>
      <c r="D3503" s="37"/>
      <c r="E3503" s="37"/>
      <c r="F3503" s="39"/>
      <c r="G3503" s="40"/>
      <c r="H3503" s="40"/>
      <c r="I3503" s="41"/>
      <c r="J3503" s="41"/>
      <c r="K3503" s="26" t="str">
        <f>_xlfn.IFNA(VLOOKUP(E3503,الاوردرات!$B$1:$C$600,2,0),"")</f>
        <v/>
      </c>
      <c r="L3503" s="52"/>
      <c r="N3503" s="21" t="str">
        <f t="shared" si="110"/>
        <v/>
      </c>
      <c r="O3503" s="22" t="str">
        <f>_xlfn.IFNA((VLOOKUP(F3503,help!$C$2:$F$12,4,0))*(N3503*24),"")</f>
        <v/>
      </c>
      <c r="AP3503" s="17">
        <f t="shared" si="111"/>
        <v>0</v>
      </c>
    </row>
    <row r="3504" spans="2:42" ht="33" x14ac:dyDescent="0.25">
      <c r="B3504" s="13">
        <f>COUNTIFS($E$3:E3504,'تقرير منتج تام'!$E$4)</f>
        <v>8</v>
      </c>
      <c r="C3504" s="37"/>
      <c r="D3504" s="37"/>
      <c r="E3504" s="37"/>
      <c r="F3504" s="39"/>
      <c r="G3504" s="40"/>
      <c r="H3504" s="40"/>
      <c r="I3504" s="41"/>
      <c r="J3504" s="41"/>
      <c r="K3504" s="26" t="str">
        <f>_xlfn.IFNA(VLOOKUP(E3504,الاوردرات!$B$1:$C$600,2,0),"")</f>
        <v/>
      </c>
      <c r="L3504" s="52"/>
      <c r="N3504" s="21" t="str">
        <f t="shared" si="110"/>
        <v/>
      </c>
      <c r="O3504" s="22" t="str">
        <f>_xlfn.IFNA((VLOOKUP(F3504,help!$C$2:$F$12,4,0))*(N3504*24),"")</f>
        <v/>
      </c>
      <c r="AP3504" s="17">
        <f t="shared" si="111"/>
        <v>0</v>
      </c>
    </row>
    <row r="3505" spans="2:42" ht="33" x14ac:dyDescent="0.25">
      <c r="B3505" s="13">
        <f>COUNTIFS($E$3:E3505,'تقرير منتج تام'!$E$4)</f>
        <v>8</v>
      </c>
      <c r="C3505" s="37"/>
      <c r="D3505" s="37"/>
      <c r="E3505" s="37"/>
      <c r="F3505" s="39"/>
      <c r="G3505" s="40"/>
      <c r="H3505" s="40"/>
      <c r="I3505" s="41"/>
      <c r="J3505" s="41"/>
      <c r="K3505" s="26" t="str">
        <f>_xlfn.IFNA(VLOOKUP(E3505,الاوردرات!$B$1:$C$600,2,0),"")</f>
        <v/>
      </c>
      <c r="L3505" s="52"/>
      <c r="N3505" s="21" t="str">
        <f t="shared" si="110"/>
        <v/>
      </c>
      <c r="O3505" s="22" t="str">
        <f>_xlfn.IFNA((VLOOKUP(F3505,help!$C$2:$F$12,4,0))*(N3505*24),"")</f>
        <v/>
      </c>
      <c r="AP3505" s="17">
        <f t="shared" si="111"/>
        <v>0</v>
      </c>
    </row>
    <row r="3506" spans="2:42" ht="33" x14ac:dyDescent="0.25">
      <c r="B3506" s="13">
        <f>COUNTIFS($E$3:E3506,'تقرير منتج تام'!$E$4)</f>
        <v>8</v>
      </c>
      <c r="C3506" s="37"/>
      <c r="D3506" s="37"/>
      <c r="E3506" s="37"/>
      <c r="F3506" s="39"/>
      <c r="G3506" s="40"/>
      <c r="H3506" s="40"/>
      <c r="I3506" s="41"/>
      <c r="J3506" s="41"/>
      <c r="K3506" s="26" t="str">
        <f>_xlfn.IFNA(VLOOKUP(E3506,الاوردرات!$B$1:$C$600,2,0),"")</f>
        <v/>
      </c>
      <c r="L3506" s="52"/>
      <c r="N3506" s="21" t="str">
        <f t="shared" si="110"/>
        <v/>
      </c>
      <c r="O3506" s="22" t="str">
        <f>_xlfn.IFNA((VLOOKUP(F3506,help!$C$2:$F$12,4,0))*(N3506*24),"")</f>
        <v/>
      </c>
      <c r="AP3506" s="17">
        <f t="shared" si="111"/>
        <v>0</v>
      </c>
    </row>
    <row r="3507" spans="2:42" ht="33" x14ac:dyDescent="0.25">
      <c r="B3507" s="13">
        <f>COUNTIFS($E$3:E3507,'تقرير منتج تام'!$E$4)</f>
        <v>8</v>
      </c>
      <c r="C3507" s="37"/>
      <c r="D3507" s="37"/>
      <c r="E3507" s="37"/>
      <c r="F3507" s="39"/>
      <c r="G3507" s="40"/>
      <c r="H3507" s="40"/>
      <c r="I3507" s="41"/>
      <c r="J3507" s="41"/>
      <c r="K3507" s="26" t="str">
        <f>_xlfn.IFNA(VLOOKUP(E3507,الاوردرات!$B$1:$C$600,2,0),"")</f>
        <v/>
      </c>
      <c r="L3507" s="52"/>
      <c r="N3507" s="21" t="str">
        <f t="shared" si="110"/>
        <v/>
      </c>
      <c r="O3507" s="22" t="str">
        <f>_xlfn.IFNA((VLOOKUP(F3507,help!$C$2:$F$12,4,0))*(N3507*24),"")</f>
        <v/>
      </c>
      <c r="AP3507" s="17">
        <f t="shared" si="111"/>
        <v>0</v>
      </c>
    </row>
    <row r="3508" spans="2:42" ht="33" x14ac:dyDescent="0.25">
      <c r="B3508" s="13">
        <f>COUNTIFS($E$3:E3508,'تقرير منتج تام'!$E$4)</f>
        <v>8</v>
      </c>
      <c r="C3508" s="37"/>
      <c r="D3508" s="37"/>
      <c r="E3508" s="37"/>
      <c r="F3508" s="39"/>
      <c r="G3508" s="40"/>
      <c r="H3508" s="40"/>
      <c r="I3508" s="41"/>
      <c r="J3508" s="41"/>
      <c r="K3508" s="26" t="str">
        <f>_xlfn.IFNA(VLOOKUP(E3508,الاوردرات!$B$1:$C$600,2,0),"")</f>
        <v/>
      </c>
      <c r="L3508" s="52"/>
      <c r="N3508" s="21" t="str">
        <f t="shared" si="110"/>
        <v/>
      </c>
      <c r="O3508" s="22" t="str">
        <f>_xlfn.IFNA((VLOOKUP(F3508,help!$C$2:$F$12,4,0))*(N3508*24),"")</f>
        <v/>
      </c>
      <c r="AP3508" s="17">
        <f t="shared" si="111"/>
        <v>0</v>
      </c>
    </row>
    <row r="3509" spans="2:42" ht="33" x14ac:dyDescent="0.25">
      <c r="B3509" s="13">
        <f>COUNTIFS($E$3:E3509,'تقرير منتج تام'!$E$4)</f>
        <v>8</v>
      </c>
      <c r="C3509" s="37"/>
      <c r="D3509" s="37"/>
      <c r="E3509" s="37"/>
      <c r="F3509" s="39"/>
      <c r="G3509" s="40"/>
      <c r="H3509" s="40"/>
      <c r="I3509" s="41"/>
      <c r="J3509" s="41"/>
      <c r="K3509" s="26" t="str">
        <f>_xlfn.IFNA(VLOOKUP(E3509,الاوردرات!$B$1:$C$600,2,0),"")</f>
        <v/>
      </c>
      <c r="L3509" s="52"/>
      <c r="N3509" s="21" t="str">
        <f t="shared" si="110"/>
        <v/>
      </c>
      <c r="O3509" s="22" t="str">
        <f>_xlfn.IFNA((VLOOKUP(F3509,help!$C$2:$F$12,4,0))*(N3509*24),"")</f>
        <v/>
      </c>
      <c r="AP3509" s="17">
        <f t="shared" si="111"/>
        <v>0</v>
      </c>
    </row>
    <row r="3510" spans="2:42" ht="33" x14ac:dyDescent="0.25">
      <c r="B3510" s="13">
        <f>COUNTIFS($E$3:E3510,'تقرير منتج تام'!$E$4)</f>
        <v>8</v>
      </c>
      <c r="C3510" s="37"/>
      <c r="D3510" s="37"/>
      <c r="E3510" s="37"/>
      <c r="F3510" s="39"/>
      <c r="G3510" s="40"/>
      <c r="H3510" s="40"/>
      <c r="I3510" s="41"/>
      <c r="J3510" s="41"/>
      <c r="K3510" s="26" t="str">
        <f>_xlfn.IFNA(VLOOKUP(E3510,الاوردرات!$B$1:$C$600,2,0),"")</f>
        <v/>
      </c>
      <c r="L3510" s="52"/>
      <c r="N3510" s="21" t="str">
        <f t="shared" si="110"/>
        <v/>
      </c>
      <c r="O3510" s="22" t="str">
        <f>_xlfn.IFNA((VLOOKUP(F3510,help!$C$2:$F$12,4,0))*(N3510*24),"")</f>
        <v/>
      </c>
      <c r="AP3510" s="17">
        <f t="shared" si="111"/>
        <v>0</v>
      </c>
    </row>
    <row r="3511" spans="2:42" ht="33" x14ac:dyDescent="0.25">
      <c r="B3511" s="13">
        <f>COUNTIFS($E$3:E3511,'تقرير منتج تام'!$E$4)</f>
        <v>8</v>
      </c>
      <c r="C3511" s="37"/>
      <c r="D3511" s="37"/>
      <c r="E3511" s="37"/>
      <c r="F3511" s="39"/>
      <c r="G3511" s="40"/>
      <c r="H3511" s="40"/>
      <c r="I3511" s="41"/>
      <c r="J3511" s="41"/>
      <c r="K3511" s="26" t="str">
        <f>_xlfn.IFNA(VLOOKUP(E3511,الاوردرات!$B$1:$C$600,2,0),"")</f>
        <v/>
      </c>
      <c r="L3511" s="52"/>
      <c r="N3511" s="21" t="str">
        <f t="shared" ref="N3511:N3574" si="112">IF(I3511&lt;&gt;"",J3511-I3511,"")</f>
        <v/>
      </c>
      <c r="O3511" s="22" t="str">
        <f>_xlfn.IFNA((VLOOKUP(F3511,help!$C$2:$F$12,4,0))*(N3511*24),"")</f>
        <v/>
      </c>
      <c r="AP3511" s="17">
        <f t="shared" si="111"/>
        <v>0</v>
      </c>
    </row>
    <row r="3512" spans="2:42" ht="33" x14ac:dyDescent="0.25">
      <c r="B3512" s="13">
        <f>COUNTIFS($E$3:E3512,'تقرير منتج تام'!$E$4)</f>
        <v>8</v>
      </c>
      <c r="C3512" s="37"/>
      <c r="D3512" s="37"/>
      <c r="E3512" s="37"/>
      <c r="F3512" s="39"/>
      <c r="G3512" s="40"/>
      <c r="H3512" s="40"/>
      <c r="I3512" s="41"/>
      <c r="J3512" s="41"/>
      <c r="K3512" s="26" t="str">
        <f>_xlfn.IFNA(VLOOKUP(E3512,الاوردرات!$B$1:$C$600,2,0),"")</f>
        <v/>
      </c>
      <c r="L3512" s="52"/>
      <c r="N3512" s="21" t="str">
        <f t="shared" si="112"/>
        <v/>
      </c>
      <c r="O3512" s="22" t="str">
        <f>_xlfn.IFNA((VLOOKUP(F3512,help!$C$2:$F$12,4,0))*(N3512*24),"")</f>
        <v/>
      </c>
      <c r="AP3512" s="17">
        <f t="shared" si="111"/>
        <v>0</v>
      </c>
    </row>
    <row r="3513" spans="2:42" ht="33" x14ac:dyDescent="0.25">
      <c r="B3513" s="13">
        <f>COUNTIFS($E$3:E3513,'تقرير منتج تام'!$E$4)</f>
        <v>8</v>
      </c>
      <c r="C3513" s="37"/>
      <c r="D3513" s="37"/>
      <c r="E3513" s="37"/>
      <c r="F3513" s="39"/>
      <c r="G3513" s="40"/>
      <c r="H3513" s="40"/>
      <c r="I3513" s="41"/>
      <c r="J3513" s="41"/>
      <c r="K3513" s="26" t="str">
        <f>_xlfn.IFNA(VLOOKUP(E3513,الاوردرات!$B$1:$C$600,2,0),"")</f>
        <v/>
      </c>
      <c r="L3513" s="52"/>
      <c r="N3513" s="21" t="str">
        <f t="shared" si="112"/>
        <v/>
      </c>
      <c r="O3513" s="22" t="str">
        <f>_xlfn.IFNA((VLOOKUP(F3513,help!$C$2:$F$12,4,0))*(N3513*24),"")</f>
        <v/>
      </c>
      <c r="AP3513" s="17">
        <f t="shared" si="111"/>
        <v>0</v>
      </c>
    </row>
    <row r="3514" spans="2:42" ht="33" x14ac:dyDescent="0.25">
      <c r="B3514" s="13">
        <f>COUNTIFS($E$3:E3514,'تقرير منتج تام'!$E$4)</f>
        <v>8</v>
      </c>
      <c r="C3514" s="37"/>
      <c r="D3514" s="37"/>
      <c r="E3514" s="37"/>
      <c r="F3514" s="39"/>
      <c r="G3514" s="40"/>
      <c r="H3514" s="40"/>
      <c r="I3514" s="41"/>
      <c r="J3514" s="41"/>
      <c r="K3514" s="26" t="str">
        <f>_xlfn.IFNA(VLOOKUP(E3514,الاوردرات!$B$1:$C$600,2,0),"")</f>
        <v/>
      </c>
      <c r="L3514" s="52"/>
      <c r="N3514" s="21" t="str">
        <f t="shared" si="112"/>
        <v/>
      </c>
      <c r="O3514" s="22" t="str">
        <f>_xlfn.IFNA((VLOOKUP(F3514,help!$C$2:$F$12,4,0))*(N3514*24),"")</f>
        <v/>
      </c>
      <c r="AP3514" s="17">
        <f t="shared" si="111"/>
        <v>0</v>
      </c>
    </row>
    <row r="3515" spans="2:42" ht="33" x14ac:dyDescent="0.25">
      <c r="B3515" s="13">
        <f>COUNTIFS($E$3:E3515,'تقرير منتج تام'!$E$4)</f>
        <v>8</v>
      </c>
      <c r="C3515" s="37"/>
      <c r="D3515" s="37"/>
      <c r="E3515" s="37"/>
      <c r="F3515" s="39"/>
      <c r="G3515" s="40"/>
      <c r="H3515" s="40"/>
      <c r="I3515" s="41"/>
      <c r="J3515" s="41"/>
      <c r="K3515" s="26" t="str">
        <f>_xlfn.IFNA(VLOOKUP(E3515,الاوردرات!$B$1:$C$600,2,0),"")</f>
        <v/>
      </c>
      <c r="L3515" s="52"/>
      <c r="N3515" s="21" t="str">
        <f t="shared" si="112"/>
        <v/>
      </c>
      <c r="O3515" s="22" t="str">
        <f>_xlfn.IFNA((VLOOKUP(F3515,help!$C$2:$F$12,4,0))*(N3515*24),"")</f>
        <v/>
      </c>
      <c r="AP3515" s="17">
        <f t="shared" si="111"/>
        <v>0</v>
      </c>
    </row>
    <row r="3516" spans="2:42" ht="33" x14ac:dyDescent="0.25">
      <c r="B3516" s="13">
        <f>COUNTIFS($E$3:E3516,'تقرير منتج تام'!$E$4)</f>
        <v>8</v>
      </c>
      <c r="C3516" s="37"/>
      <c r="D3516" s="37"/>
      <c r="E3516" s="37"/>
      <c r="F3516" s="39"/>
      <c r="G3516" s="40"/>
      <c r="H3516" s="40"/>
      <c r="I3516" s="41"/>
      <c r="J3516" s="41"/>
      <c r="K3516" s="26" t="str">
        <f>_xlfn.IFNA(VLOOKUP(E3516,الاوردرات!$B$1:$C$600,2,0),"")</f>
        <v/>
      </c>
      <c r="L3516" s="52"/>
      <c r="N3516" s="21" t="str">
        <f t="shared" si="112"/>
        <v/>
      </c>
      <c r="O3516" s="22" t="str">
        <f>_xlfn.IFNA((VLOOKUP(F3516,help!$C$2:$F$12,4,0))*(N3516*24),"")</f>
        <v/>
      </c>
      <c r="AP3516" s="17">
        <f t="shared" si="111"/>
        <v>0</v>
      </c>
    </row>
    <row r="3517" spans="2:42" ht="33" x14ac:dyDescent="0.25">
      <c r="B3517" s="13">
        <f>COUNTIFS($E$3:E3517,'تقرير منتج تام'!$E$4)</f>
        <v>8</v>
      </c>
      <c r="C3517" s="37"/>
      <c r="D3517" s="37"/>
      <c r="E3517" s="37"/>
      <c r="F3517" s="39"/>
      <c r="G3517" s="40"/>
      <c r="H3517" s="40"/>
      <c r="I3517" s="41"/>
      <c r="J3517" s="41"/>
      <c r="K3517" s="26" t="str">
        <f>_xlfn.IFNA(VLOOKUP(E3517,الاوردرات!$B$1:$C$600,2,0),"")</f>
        <v/>
      </c>
      <c r="L3517" s="52"/>
      <c r="N3517" s="21" t="str">
        <f t="shared" si="112"/>
        <v/>
      </c>
      <c r="O3517" s="22" t="str">
        <f>_xlfn.IFNA((VLOOKUP(F3517,help!$C$2:$F$12,4,0))*(N3517*24),"")</f>
        <v/>
      </c>
      <c r="AP3517" s="17">
        <f t="shared" si="111"/>
        <v>0</v>
      </c>
    </row>
    <row r="3518" spans="2:42" ht="33" x14ac:dyDescent="0.25">
      <c r="B3518" s="13">
        <f>COUNTIFS($E$3:E3518,'تقرير منتج تام'!$E$4)</f>
        <v>8</v>
      </c>
      <c r="C3518" s="37"/>
      <c r="D3518" s="37"/>
      <c r="E3518" s="37"/>
      <c r="F3518" s="39"/>
      <c r="G3518" s="40"/>
      <c r="H3518" s="40"/>
      <c r="I3518" s="41"/>
      <c r="J3518" s="41"/>
      <c r="K3518" s="26" t="str">
        <f>_xlfn.IFNA(VLOOKUP(E3518,الاوردرات!$B$1:$C$600,2,0),"")</f>
        <v/>
      </c>
      <c r="L3518" s="52"/>
      <c r="N3518" s="21" t="str">
        <f t="shared" si="112"/>
        <v/>
      </c>
      <c r="O3518" s="22" t="str">
        <f>_xlfn.IFNA((VLOOKUP(F3518,help!$C$2:$F$12,4,0))*(N3518*24),"")</f>
        <v/>
      </c>
      <c r="AP3518" s="17">
        <f t="shared" si="111"/>
        <v>0</v>
      </c>
    </row>
    <row r="3519" spans="2:42" ht="33" x14ac:dyDescent="0.25">
      <c r="B3519" s="13">
        <f>COUNTIFS($E$3:E3519,'تقرير منتج تام'!$E$4)</f>
        <v>8</v>
      </c>
      <c r="C3519" s="37"/>
      <c r="D3519" s="37"/>
      <c r="E3519" s="37"/>
      <c r="F3519" s="39"/>
      <c r="G3519" s="40"/>
      <c r="H3519" s="40"/>
      <c r="I3519" s="41"/>
      <c r="J3519" s="41"/>
      <c r="K3519" s="26" t="str">
        <f>_xlfn.IFNA(VLOOKUP(E3519,الاوردرات!$B$1:$C$600,2,0),"")</f>
        <v/>
      </c>
      <c r="L3519" s="52"/>
      <c r="N3519" s="21" t="str">
        <f t="shared" si="112"/>
        <v/>
      </c>
      <c r="O3519" s="22" t="str">
        <f>_xlfn.IFNA((VLOOKUP(F3519,help!$C$2:$F$12,4,0))*(N3519*24),"")</f>
        <v/>
      </c>
      <c r="AP3519" s="17">
        <f t="shared" si="111"/>
        <v>0</v>
      </c>
    </row>
    <row r="3520" spans="2:42" ht="33" x14ac:dyDescent="0.25">
      <c r="B3520" s="13">
        <f>COUNTIFS($E$3:E3520,'تقرير منتج تام'!$E$4)</f>
        <v>8</v>
      </c>
      <c r="C3520" s="37"/>
      <c r="D3520" s="37"/>
      <c r="E3520" s="37"/>
      <c r="F3520" s="39"/>
      <c r="G3520" s="40"/>
      <c r="H3520" s="40"/>
      <c r="I3520" s="41"/>
      <c r="J3520" s="41"/>
      <c r="K3520" s="26" t="str">
        <f>_xlfn.IFNA(VLOOKUP(E3520,الاوردرات!$B$1:$C$600,2,0),"")</f>
        <v/>
      </c>
      <c r="L3520" s="52"/>
      <c r="N3520" s="21" t="str">
        <f t="shared" si="112"/>
        <v/>
      </c>
      <c r="O3520" s="22" t="str">
        <f>_xlfn.IFNA((VLOOKUP(F3520,help!$C$2:$F$12,4,0))*(N3520*24),"")</f>
        <v/>
      </c>
      <c r="AP3520" s="17">
        <f t="shared" si="111"/>
        <v>0</v>
      </c>
    </row>
    <row r="3521" spans="2:42" ht="33" x14ac:dyDescent="0.25">
      <c r="B3521" s="13">
        <f>COUNTIFS($E$3:E3521,'تقرير منتج تام'!$E$4)</f>
        <v>8</v>
      </c>
      <c r="C3521" s="37"/>
      <c r="D3521" s="37"/>
      <c r="E3521" s="37"/>
      <c r="F3521" s="39"/>
      <c r="G3521" s="40"/>
      <c r="H3521" s="40"/>
      <c r="I3521" s="41"/>
      <c r="J3521" s="41"/>
      <c r="K3521" s="26" t="str">
        <f>_xlfn.IFNA(VLOOKUP(E3521,الاوردرات!$B$1:$C$600,2,0),"")</f>
        <v/>
      </c>
      <c r="L3521" s="52"/>
      <c r="N3521" s="21" t="str">
        <f t="shared" si="112"/>
        <v/>
      </c>
      <c r="O3521" s="22" t="str">
        <f>_xlfn.IFNA((VLOOKUP(F3521,help!$C$2:$F$12,4,0))*(N3521*24),"")</f>
        <v/>
      </c>
      <c r="AP3521" s="17">
        <f t="shared" si="111"/>
        <v>0</v>
      </c>
    </row>
    <row r="3522" spans="2:42" ht="33" x14ac:dyDescent="0.25">
      <c r="B3522" s="13">
        <f>COUNTIFS($E$3:E3522,'تقرير منتج تام'!$E$4)</f>
        <v>8</v>
      </c>
      <c r="C3522" s="37"/>
      <c r="D3522" s="37"/>
      <c r="E3522" s="37"/>
      <c r="F3522" s="39"/>
      <c r="G3522" s="40"/>
      <c r="H3522" s="40"/>
      <c r="I3522" s="41"/>
      <c r="J3522" s="41"/>
      <c r="K3522" s="26" t="str">
        <f>_xlfn.IFNA(VLOOKUP(E3522,الاوردرات!$B$1:$C$600,2,0),"")</f>
        <v/>
      </c>
      <c r="L3522" s="52"/>
      <c r="N3522" s="21" t="str">
        <f t="shared" si="112"/>
        <v/>
      </c>
      <c r="O3522" s="22" t="str">
        <f>_xlfn.IFNA((VLOOKUP(F3522,help!$C$2:$F$12,4,0))*(N3522*24),"")</f>
        <v/>
      </c>
      <c r="AP3522" s="17">
        <f t="shared" si="111"/>
        <v>0</v>
      </c>
    </row>
    <row r="3523" spans="2:42" ht="33" x14ac:dyDescent="0.25">
      <c r="B3523" s="13">
        <f>COUNTIFS($E$3:E3523,'تقرير منتج تام'!$E$4)</f>
        <v>8</v>
      </c>
      <c r="C3523" s="37"/>
      <c r="D3523" s="37"/>
      <c r="E3523" s="37"/>
      <c r="F3523" s="39"/>
      <c r="G3523" s="40"/>
      <c r="H3523" s="40"/>
      <c r="I3523" s="41"/>
      <c r="J3523" s="41"/>
      <c r="K3523" s="26" t="str">
        <f>_xlfn.IFNA(VLOOKUP(E3523,الاوردرات!$B$1:$C$600,2,0),"")</f>
        <v/>
      </c>
      <c r="L3523" s="52"/>
      <c r="N3523" s="21" t="str">
        <f t="shared" si="112"/>
        <v/>
      </c>
      <c r="O3523" s="22" t="str">
        <f>_xlfn.IFNA((VLOOKUP(F3523,help!$C$2:$F$12,4,0))*(N3523*24),"")</f>
        <v/>
      </c>
      <c r="AP3523" s="17">
        <f t="shared" si="111"/>
        <v>0</v>
      </c>
    </row>
    <row r="3524" spans="2:42" ht="33" x14ac:dyDescent="0.25">
      <c r="B3524" s="13">
        <f>COUNTIFS($E$3:E3524,'تقرير منتج تام'!$E$4)</f>
        <v>8</v>
      </c>
      <c r="C3524" s="37"/>
      <c r="D3524" s="37"/>
      <c r="E3524" s="37"/>
      <c r="F3524" s="39"/>
      <c r="G3524" s="40"/>
      <c r="H3524" s="40"/>
      <c r="I3524" s="41"/>
      <c r="J3524" s="41"/>
      <c r="K3524" s="26" t="str">
        <f>_xlfn.IFNA(VLOOKUP(E3524,الاوردرات!$B$1:$C$600,2,0),"")</f>
        <v/>
      </c>
      <c r="L3524" s="52"/>
      <c r="N3524" s="21" t="str">
        <f t="shared" si="112"/>
        <v/>
      </c>
      <c r="O3524" s="22" t="str">
        <f>_xlfn.IFNA((VLOOKUP(F3524,help!$C$2:$F$12,4,0))*(N3524*24),"")</f>
        <v/>
      </c>
      <c r="AP3524" s="17">
        <f t="shared" si="111"/>
        <v>0</v>
      </c>
    </row>
    <row r="3525" spans="2:42" ht="33" x14ac:dyDescent="0.25">
      <c r="B3525" s="13">
        <f>COUNTIFS($E$3:E3525,'تقرير منتج تام'!$E$4)</f>
        <v>8</v>
      </c>
      <c r="C3525" s="37"/>
      <c r="D3525" s="37"/>
      <c r="E3525" s="37"/>
      <c r="F3525" s="39"/>
      <c r="G3525" s="40"/>
      <c r="H3525" s="40"/>
      <c r="I3525" s="41"/>
      <c r="J3525" s="41"/>
      <c r="K3525" s="26" t="str">
        <f>_xlfn.IFNA(VLOOKUP(E3525,الاوردرات!$B$1:$C$600,2,0),"")</f>
        <v/>
      </c>
      <c r="L3525" s="52"/>
      <c r="N3525" s="21" t="str">
        <f t="shared" si="112"/>
        <v/>
      </c>
      <c r="O3525" s="22" t="str">
        <f>_xlfn.IFNA((VLOOKUP(F3525,help!$C$2:$F$12,4,0))*(N3525*24),"")</f>
        <v/>
      </c>
      <c r="AP3525" s="17">
        <f t="shared" si="111"/>
        <v>0</v>
      </c>
    </row>
    <row r="3526" spans="2:42" ht="33" x14ac:dyDescent="0.25">
      <c r="B3526" s="13">
        <f>COUNTIFS($E$3:E3526,'تقرير منتج تام'!$E$4)</f>
        <v>8</v>
      </c>
      <c r="C3526" s="37"/>
      <c r="D3526" s="37"/>
      <c r="E3526" s="37"/>
      <c r="F3526" s="39"/>
      <c r="G3526" s="40"/>
      <c r="H3526" s="40"/>
      <c r="I3526" s="41"/>
      <c r="J3526" s="41"/>
      <c r="K3526" s="26" t="str">
        <f>_xlfn.IFNA(VLOOKUP(E3526,الاوردرات!$B$1:$C$600,2,0),"")</f>
        <v/>
      </c>
      <c r="L3526" s="52"/>
      <c r="N3526" s="21" t="str">
        <f t="shared" si="112"/>
        <v/>
      </c>
      <c r="O3526" s="22" t="str">
        <f>_xlfn.IFNA((VLOOKUP(F3526,help!$C$2:$F$12,4,0))*(N3526*24),"")</f>
        <v/>
      </c>
      <c r="AP3526" s="17">
        <f t="shared" si="111"/>
        <v>0</v>
      </c>
    </row>
    <row r="3527" spans="2:42" ht="33" x14ac:dyDescent="0.25">
      <c r="B3527" s="13">
        <f>COUNTIFS($E$3:E3527,'تقرير منتج تام'!$E$4)</f>
        <v>8</v>
      </c>
      <c r="C3527" s="37"/>
      <c r="D3527" s="37"/>
      <c r="E3527" s="37"/>
      <c r="F3527" s="39"/>
      <c r="G3527" s="40"/>
      <c r="H3527" s="40"/>
      <c r="I3527" s="41"/>
      <c r="J3527" s="41"/>
      <c r="K3527" s="26" t="str">
        <f>_xlfn.IFNA(VLOOKUP(E3527,الاوردرات!$B$1:$C$600,2,0),"")</f>
        <v/>
      </c>
      <c r="L3527" s="52"/>
      <c r="N3527" s="21" t="str">
        <f t="shared" si="112"/>
        <v/>
      </c>
      <c r="O3527" s="22" t="str">
        <f>_xlfn.IFNA((VLOOKUP(F3527,help!$C$2:$F$12,4,0))*(N3527*24),"")</f>
        <v/>
      </c>
      <c r="AP3527" s="17">
        <f t="shared" si="111"/>
        <v>0</v>
      </c>
    </row>
    <row r="3528" spans="2:42" ht="33" x14ac:dyDescent="0.25">
      <c r="B3528" s="13">
        <f>COUNTIFS($E$3:E3528,'تقرير منتج تام'!$E$4)</f>
        <v>8</v>
      </c>
      <c r="C3528" s="37"/>
      <c r="D3528" s="37"/>
      <c r="E3528" s="37"/>
      <c r="F3528" s="39"/>
      <c r="G3528" s="40"/>
      <c r="H3528" s="40"/>
      <c r="I3528" s="41"/>
      <c r="J3528" s="41"/>
      <c r="K3528" s="26" t="str">
        <f>_xlfn.IFNA(VLOOKUP(E3528,الاوردرات!$B$1:$C$600,2,0),"")</f>
        <v/>
      </c>
      <c r="L3528" s="52"/>
      <c r="N3528" s="21" t="str">
        <f t="shared" si="112"/>
        <v/>
      </c>
      <c r="O3528" s="22" t="str">
        <f>_xlfn.IFNA((VLOOKUP(F3528,help!$C$2:$F$12,4,0))*(N3528*24),"")</f>
        <v/>
      </c>
      <c r="AP3528" s="17">
        <f t="shared" si="111"/>
        <v>0</v>
      </c>
    </row>
    <row r="3529" spans="2:42" ht="33" x14ac:dyDescent="0.25">
      <c r="B3529" s="13">
        <f>COUNTIFS($E$3:E3529,'تقرير منتج تام'!$E$4)</f>
        <v>8</v>
      </c>
      <c r="C3529" s="37"/>
      <c r="D3529" s="37"/>
      <c r="E3529" s="37"/>
      <c r="F3529" s="39"/>
      <c r="G3529" s="40"/>
      <c r="H3529" s="40"/>
      <c r="I3529" s="41"/>
      <c r="J3529" s="41"/>
      <c r="K3529" s="26" t="str">
        <f>_xlfn.IFNA(VLOOKUP(E3529,الاوردرات!$B$1:$C$600,2,0),"")</f>
        <v/>
      </c>
      <c r="L3529" s="52"/>
      <c r="N3529" s="21" t="str">
        <f t="shared" si="112"/>
        <v/>
      </c>
      <c r="O3529" s="22" t="str">
        <f>_xlfn.IFNA((VLOOKUP(F3529,help!$C$2:$F$12,4,0))*(N3529*24),"")</f>
        <v/>
      </c>
      <c r="AP3529" s="17">
        <f t="shared" si="111"/>
        <v>0</v>
      </c>
    </row>
    <row r="3530" spans="2:42" ht="33" x14ac:dyDescent="0.25">
      <c r="B3530" s="13">
        <f>COUNTIFS($E$3:E3530,'تقرير منتج تام'!$E$4)</f>
        <v>8</v>
      </c>
      <c r="C3530" s="37"/>
      <c r="D3530" s="37"/>
      <c r="E3530" s="37"/>
      <c r="F3530" s="39"/>
      <c r="G3530" s="40"/>
      <c r="H3530" s="40"/>
      <c r="I3530" s="41"/>
      <c r="J3530" s="41"/>
      <c r="K3530" s="26" t="str">
        <f>_xlfn.IFNA(VLOOKUP(E3530,الاوردرات!$B$1:$C$600,2,0),"")</f>
        <v/>
      </c>
      <c r="L3530" s="52"/>
      <c r="N3530" s="21" t="str">
        <f t="shared" si="112"/>
        <v/>
      </c>
      <c r="O3530" s="22" t="str">
        <f>_xlfn.IFNA((VLOOKUP(F3530,help!$C$2:$F$12,4,0))*(N3530*24),"")</f>
        <v/>
      </c>
      <c r="AP3530" s="17">
        <f t="shared" ref="AP3530:AP3593" si="113">D3530</f>
        <v>0</v>
      </c>
    </row>
    <row r="3531" spans="2:42" ht="33" x14ac:dyDescent="0.25">
      <c r="B3531" s="13">
        <f>COUNTIFS($E$3:E3531,'تقرير منتج تام'!$E$4)</f>
        <v>8</v>
      </c>
      <c r="C3531" s="37"/>
      <c r="D3531" s="37"/>
      <c r="E3531" s="37"/>
      <c r="F3531" s="39"/>
      <c r="G3531" s="40"/>
      <c r="H3531" s="40"/>
      <c r="I3531" s="41"/>
      <c r="J3531" s="41"/>
      <c r="K3531" s="26" t="str">
        <f>_xlfn.IFNA(VLOOKUP(E3531,الاوردرات!$B$1:$C$600,2,0),"")</f>
        <v/>
      </c>
      <c r="L3531" s="52"/>
      <c r="N3531" s="21" t="str">
        <f t="shared" si="112"/>
        <v/>
      </c>
      <c r="O3531" s="22" t="str">
        <f>_xlfn.IFNA((VLOOKUP(F3531,help!$C$2:$F$12,4,0))*(N3531*24),"")</f>
        <v/>
      </c>
      <c r="AP3531" s="17">
        <f t="shared" si="113"/>
        <v>0</v>
      </c>
    </row>
    <row r="3532" spans="2:42" ht="33" x14ac:dyDescent="0.25">
      <c r="B3532" s="13">
        <f>COUNTIFS($E$3:E3532,'تقرير منتج تام'!$E$4)</f>
        <v>8</v>
      </c>
      <c r="C3532" s="37"/>
      <c r="D3532" s="37"/>
      <c r="E3532" s="37"/>
      <c r="F3532" s="39"/>
      <c r="G3532" s="40"/>
      <c r="H3532" s="40"/>
      <c r="I3532" s="41"/>
      <c r="J3532" s="41"/>
      <c r="K3532" s="26" t="str">
        <f>_xlfn.IFNA(VLOOKUP(E3532,الاوردرات!$B$1:$C$600,2,0),"")</f>
        <v/>
      </c>
      <c r="L3532" s="52"/>
      <c r="N3532" s="21" t="str">
        <f t="shared" si="112"/>
        <v/>
      </c>
      <c r="O3532" s="22" t="str">
        <f>_xlfn.IFNA((VLOOKUP(F3532,help!$C$2:$F$12,4,0))*(N3532*24),"")</f>
        <v/>
      </c>
      <c r="AP3532" s="17">
        <f t="shared" si="113"/>
        <v>0</v>
      </c>
    </row>
    <row r="3533" spans="2:42" ht="33" x14ac:dyDescent="0.25">
      <c r="B3533" s="13">
        <f>COUNTIFS($E$3:E3533,'تقرير منتج تام'!$E$4)</f>
        <v>8</v>
      </c>
      <c r="C3533" s="37"/>
      <c r="D3533" s="37"/>
      <c r="E3533" s="37"/>
      <c r="F3533" s="39"/>
      <c r="G3533" s="40"/>
      <c r="H3533" s="40"/>
      <c r="I3533" s="41"/>
      <c r="J3533" s="41"/>
      <c r="K3533" s="26" t="str">
        <f>_xlfn.IFNA(VLOOKUP(E3533,الاوردرات!$B$1:$C$600,2,0),"")</f>
        <v/>
      </c>
      <c r="L3533" s="52"/>
      <c r="N3533" s="21" t="str">
        <f t="shared" si="112"/>
        <v/>
      </c>
      <c r="O3533" s="22" t="str">
        <f>_xlfn.IFNA((VLOOKUP(F3533,help!$C$2:$F$12,4,0))*(N3533*24),"")</f>
        <v/>
      </c>
      <c r="AP3533" s="17">
        <f t="shared" si="113"/>
        <v>0</v>
      </c>
    </row>
    <row r="3534" spans="2:42" ht="33" x14ac:dyDescent="0.25">
      <c r="B3534" s="13">
        <f>COUNTIFS($E$3:E3534,'تقرير منتج تام'!$E$4)</f>
        <v>8</v>
      </c>
      <c r="C3534" s="37"/>
      <c r="D3534" s="37"/>
      <c r="E3534" s="37"/>
      <c r="F3534" s="39"/>
      <c r="G3534" s="40"/>
      <c r="H3534" s="40"/>
      <c r="I3534" s="41"/>
      <c r="J3534" s="41"/>
      <c r="K3534" s="26" t="str">
        <f>_xlfn.IFNA(VLOOKUP(E3534,الاوردرات!$B$1:$C$600,2,0),"")</f>
        <v/>
      </c>
      <c r="L3534" s="52"/>
      <c r="N3534" s="21" t="str">
        <f t="shared" si="112"/>
        <v/>
      </c>
      <c r="O3534" s="22" t="str">
        <f>_xlfn.IFNA((VLOOKUP(F3534,help!$C$2:$F$12,4,0))*(N3534*24),"")</f>
        <v/>
      </c>
      <c r="AP3534" s="17">
        <f t="shared" si="113"/>
        <v>0</v>
      </c>
    </row>
    <row r="3535" spans="2:42" ht="33" x14ac:dyDescent="0.25">
      <c r="B3535" s="13">
        <f>COUNTIFS($E$3:E3535,'تقرير منتج تام'!$E$4)</f>
        <v>8</v>
      </c>
      <c r="C3535" s="37"/>
      <c r="D3535" s="37"/>
      <c r="E3535" s="37"/>
      <c r="F3535" s="39"/>
      <c r="G3535" s="40"/>
      <c r="H3535" s="40"/>
      <c r="I3535" s="41"/>
      <c r="J3535" s="41"/>
      <c r="K3535" s="26" t="str">
        <f>_xlfn.IFNA(VLOOKUP(E3535,الاوردرات!$B$1:$C$600,2,0),"")</f>
        <v/>
      </c>
      <c r="L3535" s="52"/>
      <c r="N3535" s="21" t="str">
        <f t="shared" si="112"/>
        <v/>
      </c>
      <c r="O3535" s="22" t="str">
        <f>_xlfn.IFNA((VLOOKUP(F3535,help!$C$2:$F$12,4,0))*(N3535*24),"")</f>
        <v/>
      </c>
      <c r="AP3535" s="17">
        <f t="shared" si="113"/>
        <v>0</v>
      </c>
    </row>
    <row r="3536" spans="2:42" ht="33" x14ac:dyDescent="0.25">
      <c r="B3536" s="13">
        <f>COUNTIFS($E$3:E3536,'تقرير منتج تام'!$E$4)</f>
        <v>8</v>
      </c>
      <c r="C3536" s="37"/>
      <c r="D3536" s="37"/>
      <c r="E3536" s="37"/>
      <c r="F3536" s="39"/>
      <c r="G3536" s="40"/>
      <c r="H3536" s="40"/>
      <c r="I3536" s="41"/>
      <c r="J3536" s="41"/>
      <c r="K3536" s="26" t="str">
        <f>_xlfn.IFNA(VLOOKUP(E3536,الاوردرات!$B$1:$C$600,2,0),"")</f>
        <v/>
      </c>
      <c r="L3536" s="52"/>
      <c r="N3536" s="21" t="str">
        <f t="shared" si="112"/>
        <v/>
      </c>
      <c r="O3536" s="22" t="str">
        <f>_xlfn.IFNA((VLOOKUP(F3536,help!$C$2:$F$12,4,0))*(N3536*24),"")</f>
        <v/>
      </c>
      <c r="AP3536" s="17">
        <f t="shared" si="113"/>
        <v>0</v>
      </c>
    </row>
    <row r="3537" spans="2:42" ht="33" x14ac:dyDescent="0.25">
      <c r="B3537" s="13">
        <f>COUNTIFS($E$3:E3537,'تقرير منتج تام'!$E$4)</f>
        <v>8</v>
      </c>
      <c r="C3537" s="37"/>
      <c r="D3537" s="37"/>
      <c r="E3537" s="37"/>
      <c r="F3537" s="39"/>
      <c r="G3537" s="40"/>
      <c r="H3537" s="40"/>
      <c r="I3537" s="41"/>
      <c r="J3537" s="41"/>
      <c r="K3537" s="26" t="str">
        <f>_xlfn.IFNA(VLOOKUP(E3537,الاوردرات!$B$1:$C$600,2,0),"")</f>
        <v/>
      </c>
      <c r="L3537" s="52"/>
      <c r="N3537" s="21" t="str">
        <f t="shared" si="112"/>
        <v/>
      </c>
      <c r="O3537" s="22" t="str">
        <f>_xlfn.IFNA((VLOOKUP(F3537,help!$C$2:$F$12,4,0))*(N3537*24),"")</f>
        <v/>
      </c>
      <c r="AP3537" s="17">
        <f t="shared" si="113"/>
        <v>0</v>
      </c>
    </row>
    <row r="3538" spans="2:42" ht="33" x14ac:dyDescent="0.25">
      <c r="B3538" s="13">
        <f>COUNTIFS($E$3:E3538,'تقرير منتج تام'!$E$4)</f>
        <v>8</v>
      </c>
      <c r="C3538" s="37"/>
      <c r="D3538" s="37"/>
      <c r="E3538" s="37"/>
      <c r="F3538" s="39"/>
      <c r="G3538" s="40"/>
      <c r="H3538" s="40"/>
      <c r="I3538" s="41"/>
      <c r="J3538" s="41"/>
      <c r="K3538" s="26" t="str">
        <f>_xlfn.IFNA(VLOOKUP(E3538,الاوردرات!$B$1:$C$600,2,0),"")</f>
        <v/>
      </c>
      <c r="L3538" s="52"/>
      <c r="N3538" s="21" t="str">
        <f t="shared" si="112"/>
        <v/>
      </c>
      <c r="O3538" s="22" t="str">
        <f>_xlfn.IFNA((VLOOKUP(F3538,help!$C$2:$F$12,4,0))*(N3538*24),"")</f>
        <v/>
      </c>
      <c r="AP3538" s="17">
        <f t="shared" si="113"/>
        <v>0</v>
      </c>
    </row>
    <row r="3539" spans="2:42" ht="33" x14ac:dyDescent="0.25">
      <c r="B3539" s="13">
        <f>COUNTIFS($E$3:E3539,'تقرير منتج تام'!$E$4)</f>
        <v>8</v>
      </c>
      <c r="C3539" s="37"/>
      <c r="D3539" s="37"/>
      <c r="E3539" s="37"/>
      <c r="F3539" s="39"/>
      <c r="G3539" s="40"/>
      <c r="H3539" s="40"/>
      <c r="I3539" s="41"/>
      <c r="J3539" s="41"/>
      <c r="K3539" s="26" t="str">
        <f>_xlfn.IFNA(VLOOKUP(E3539,الاوردرات!$B$1:$C$600,2,0),"")</f>
        <v/>
      </c>
      <c r="L3539" s="52"/>
      <c r="N3539" s="21" t="str">
        <f t="shared" si="112"/>
        <v/>
      </c>
      <c r="O3539" s="22" t="str">
        <f>_xlfn.IFNA((VLOOKUP(F3539,help!$C$2:$F$12,4,0))*(N3539*24),"")</f>
        <v/>
      </c>
      <c r="AP3539" s="17">
        <f t="shared" si="113"/>
        <v>0</v>
      </c>
    </row>
    <row r="3540" spans="2:42" ht="33" x14ac:dyDescent="0.25">
      <c r="B3540" s="13">
        <f>COUNTIFS($E$3:E3540,'تقرير منتج تام'!$E$4)</f>
        <v>8</v>
      </c>
      <c r="C3540" s="37"/>
      <c r="D3540" s="37"/>
      <c r="E3540" s="37"/>
      <c r="F3540" s="39"/>
      <c r="G3540" s="40"/>
      <c r="H3540" s="40"/>
      <c r="I3540" s="41"/>
      <c r="J3540" s="41"/>
      <c r="K3540" s="26" t="str">
        <f>_xlfn.IFNA(VLOOKUP(E3540,الاوردرات!$B$1:$C$600,2,0),"")</f>
        <v/>
      </c>
      <c r="L3540" s="52"/>
      <c r="N3540" s="21" t="str">
        <f t="shared" si="112"/>
        <v/>
      </c>
      <c r="O3540" s="22" t="str">
        <f>_xlfn.IFNA((VLOOKUP(F3540,help!$C$2:$F$12,4,0))*(N3540*24),"")</f>
        <v/>
      </c>
      <c r="AP3540" s="17">
        <f t="shared" si="113"/>
        <v>0</v>
      </c>
    </row>
    <row r="3541" spans="2:42" ht="33" x14ac:dyDescent="0.25">
      <c r="B3541" s="13">
        <f>COUNTIFS($E$3:E3541,'تقرير منتج تام'!$E$4)</f>
        <v>8</v>
      </c>
      <c r="C3541" s="37"/>
      <c r="D3541" s="37"/>
      <c r="E3541" s="37"/>
      <c r="F3541" s="39"/>
      <c r="G3541" s="40"/>
      <c r="H3541" s="40"/>
      <c r="I3541" s="41"/>
      <c r="J3541" s="41"/>
      <c r="K3541" s="26" t="str">
        <f>_xlfn.IFNA(VLOOKUP(E3541,الاوردرات!$B$1:$C$600,2,0),"")</f>
        <v/>
      </c>
      <c r="L3541" s="52"/>
      <c r="N3541" s="21" t="str">
        <f t="shared" si="112"/>
        <v/>
      </c>
      <c r="O3541" s="22" t="str">
        <f>_xlfn.IFNA((VLOOKUP(F3541,help!$C$2:$F$12,4,0))*(N3541*24),"")</f>
        <v/>
      </c>
      <c r="AP3541" s="17">
        <f t="shared" si="113"/>
        <v>0</v>
      </c>
    </row>
    <row r="3542" spans="2:42" ht="33" x14ac:dyDescent="0.25">
      <c r="B3542" s="13">
        <f>COUNTIFS($E$3:E3542,'تقرير منتج تام'!$E$4)</f>
        <v>8</v>
      </c>
      <c r="C3542" s="37"/>
      <c r="D3542" s="37"/>
      <c r="E3542" s="37"/>
      <c r="F3542" s="39"/>
      <c r="G3542" s="40"/>
      <c r="H3542" s="40"/>
      <c r="I3542" s="41"/>
      <c r="J3542" s="41"/>
      <c r="K3542" s="26" t="str">
        <f>_xlfn.IFNA(VLOOKUP(E3542,الاوردرات!$B$1:$C$600,2,0),"")</f>
        <v/>
      </c>
      <c r="L3542" s="52"/>
      <c r="N3542" s="21" t="str">
        <f t="shared" si="112"/>
        <v/>
      </c>
      <c r="O3542" s="22" t="str">
        <f>_xlfn.IFNA((VLOOKUP(F3542,help!$C$2:$F$12,4,0))*(N3542*24),"")</f>
        <v/>
      </c>
      <c r="AP3542" s="17">
        <f t="shared" si="113"/>
        <v>0</v>
      </c>
    </row>
    <row r="3543" spans="2:42" ht="33" x14ac:dyDescent="0.25">
      <c r="B3543" s="13">
        <f>COUNTIFS($E$3:E3543,'تقرير منتج تام'!$E$4)</f>
        <v>8</v>
      </c>
      <c r="C3543" s="37"/>
      <c r="D3543" s="37"/>
      <c r="E3543" s="37"/>
      <c r="F3543" s="39"/>
      <c r="G3543" s="40"/>
      <c r="H3543" s="40"/>
      <c r="I3543" s="41"/>
      <c r="J3543" s="41"/>
      <c r="K3543" s="26" t="str">
        <f>_xlfn.IFNA(VLOOKUP(E3543,الاوردرات!$B$1:$C$600,2,0),"")</f>
        <v/>
      </c>
      <c r="L3543" s="52"/>
      <c r="N3543" s="21" t="str">
        <f t="shared" si="112"/>
        <v/>
      </c>
      <c r="O3543" s="22" t="str">
        <f>_xlfn.IFNA((VLOOKUP(F3543,help!$C$2:$F$12,4,0))*(N3543*24),"")</f>
        <v/>
      </c>
      <c r="AP3543" s="17">
        <f t="shared" si="113"/>
        <v>0</v>
      </c>
    </row>
    <row r="3544" spans="2:42" ht="33" x14ac:dyDescent="0.25">
      <c r="B3544" s="13">
        <f>COUNTIFS($E$3:E3544,'تقرير منتج تام'!$E$4)</f>
        <v>8</v>
      </c>
      <c r="C3544" s="37"/>
      <c r="D3544" s="37"/>
      <c r="E3544" s="37"/>
      <c r="F3544" s="39"/>
      <c r="G3544" s="40"/>
      <c r="H3544" s="40"/>
      <c r="I3544" s="41"/>
      <c r="J3544" s="41"/>
      <c r="K3544" s="26" t="str">
        <f>_xlfn.IFNA(VLOOKUP(E3544,الاوردرات!$B$1:$C$600,2,0),"")</f>
        <v/>
      </c>
      <c r="L3544" s="52"/>
      <c r="N3544" s="21" t="str">
        <f t="shared" si="112"/>
        <v/>
      </c>
      <c r="O3544" s="22" t="str">
        <f>_xlfn.IFNA((VLOOKUP(F3544,help!$C$2:$F$12,4,0))*(N3544*24),"")</f>
        <v/>
      </c>
      <c r="AP3544" s="17">
        <f t="shared" si="113"/>
        <v>0</v>
      </c>
    </row>
    <row r="3545" spans="2:42" ht="33" x14ac:dyDescent="0.25">
      <c r="B3545" s="13">
        <f>COUNTIFS($E$3:E3545,'تقرير منتج تام'!$E$4)</f>
        <v>8</v>
      </c>
      <c r="C3545" s="37"/>
      <c r="D3545" s="37"/>
      <c r="E3545" s="37"/>
      <c r="F3545" s="39"/>
      <c r="G3545" s="40"/>
      <c r="H3545" s="40"/>
      <c r="I3545" s="41"/>
      <c r="J3545" s="41"/>
      <c r="K3545" s="26" t="str">
        <f>_xlfn.IFNA(VLOOKUP(E3545,الاوردرات!$B$1:$C$600,2,0),"")</f>
        <v/>
      </c>
      <c r="L3545" s="52"/>
      <c r="N3545" s="21" t="str">
        <f t="shared" si="112"/>
        <v/>
      </c>
      <c r="O3545" s="22" t="str">
        <f>_xlfn.IFNA((VLOOKUP(F3545,help!$C$2:$F$12,4,0))*(N3545*24),"")</f>
        <v/>
      </c>
      <c r="AP3545" s="17">
        <f t="shared" si="113"/>
        <v>0</v>
      </c>
    </row>
    <row r="3546" spans="2:42" ht="33" x14ac:dyDescent="0.25">
      <c r="B3546" s="13">
        <f>COUNTIFS($E$3:E3546,'تقرير منتج تام'!$E$4)</f>
        <v>8</v>
      </c>
      <c r="C3546" s="37"/>
      <c r="D3546" s="37"/>
      <c r="E3546" s="37"/>
      <c r="F3546" s="39"/>
      <c r="G3546" s="40"/>
      <c r="H3546" s="40"/>
      <c r="I3546" s="41"/>
      <c r="J3546" s="41"/>
      <c r="K3546" s="26" t="str">
        <f>_xlfn.IFNA(VLOOKUP(E3546,الاوردرات!$B$1:$C$600,2,0),"")</f>
        <v/>
      </c>
      <c r="L3546" s="52"/>
      <c r="N3546" s="21" t="str">
        <f t="shared" si="112"/>
        <v/>
      </c>
      <c r="O3546" s="22" t="str">
        <f>_xlfn.IFNA((VLOOKUP(F3546,help!$C$2:$F$12,4,0))*(N3546*24),"")</f>
        <v/>
      </c>
      <c r="AP3546" s="17">
        <f t="shared" si="113"/>
        <v>0</v>
      </c>
    </row>
    <row r="3547" spans="2:42" ht="33" x14ac:dyDescent="0.25">
      <c r="B3547" s="13">
        <f>COUNTIFS($E$3:E3547,'تقرير منتج تام'!$E$4)</f>
        <v>8</v>
      </c>
      <c r="C3547" s="37"/>
      <c r="D3547" s="37"/>
      <c r="E3547" s="37"/>
      <c r="F3547" s="39"/>
      <c r="G3547" s="40"/>
      <c r="H3547" s="40"/>
      <c r="I3547" s="41"/>
      <c r="J3547" s="41"/>
      <c r="K3547" s="26" t="str">
        <f>_xlfn.IFNA(VLOOKUP(E3547,الاوردرات!$B$1:$C$600,2,0),"")</f>
        <v/>
      </c>
      <c r="L3547" s="52"/>
      <c r="N3547" s="21" t="str">
        <f t="shared" si="112"/>
        <v/>
      </c>
      <c r="O3547" s="22" t="str">
        <f>_xlfn.IFNA((VLOOKUP(F3547,help!$C$2:$F$12,4,0))*(N3547*24),"")</f>
        <v/>
      </c>
      <c r="AP3547" s="17">
        <f t="shared" si="113"/>
        <v>0</v>
      </c>
    </row>
    <row r="3548" spans="2:42" ht="33" x14ac:dyDescent="0.25">
      <c r="B3548" s="13">
        <f>COUNTIFS($E$3:E3548,'تقرير منتج تام'!$E$4)</f>
        <v>8</v>
      </c>
      <c r="C3548" s="37"/>
      <c r="D3548" s="37"/>
      <c r="E3548" s="37"/>
      <c r="F3548" s="39"/>
      <c r="G3548" s="40"/>
      <c r="H3548" s="40"/>
      <c r="I3548" s="41"/>
      <c r="J3548" s="41"/>
      <c r="K3548" s="26" t="str">
        <f>_xlfn.IFNA(VLOOKUP(E3548,الاوردرات!$B$1:$C$600,2,0),"")</f>
        <v/>
      </c>
      <c r="L3548" s="52"/>
      <c r="N3548" s="21" t="str">
        <f t="shared" si="112"/>
        <v/>
      </c>
      <c r="O3548" s="22" t="str">
        <f>_xlfn.IFNA((VLOOKUP(F3548,help!$C$2:$F$12,4,0))*(N3548*24),"")</f>
        <v/>
      </c>
      <c r="AP3548" s="17">
        <f t="shared" si="113"/>
        <v>0</v>
      </c>
    </row>
    <row r="3549" spans="2:42" ht="33" x14ac:dyDescent="0.25">
      <c r="B3549" s="13">
        <f>COUNTIFS($E$3:E3549,'تقرير منتج تام'!$E$4)</f>
        <v>8</v>
      </c>
      <c r="C3549" s="37"/>
      <c r="D3549" s="37"/>
      <c r="E3549" s="37"/>
      <c r="F3549" s="39"/>
      <c r="G3549" s="40"/>
      <c r="H3549" s="40"/>
      <c r="I3549" s="41"/>
      <c r="J3549" s="41"/>
      <c r="K3549" s="26" t="str">
        <f>_xlfn.IFNA(VLOOKUP(E3549,الاوردرات!$B$1:$C$600,2,0),"")</f>
        <v/>
      </c>
      <c r="L3549" s="52"/>
      <c r="N3549" s="21" t="str">
        <f t="shared" si="112"/>
        <v/>
      </c>
      <c r="O3549" s="22" t="str">
        <f>_xlfn.IFNA((VLOOKUP(F3549,help!$C$2:$F$12,4,0))*(N3549*24),"")</f>
        <v/>
      </c>
      <c r="AP3549" s="17">
        <f t="shared" si="113"/>
        <v>0</v>
      </c>
    </row>
    <row r="3550" spans="2:42" ht="33" x14ac:dyDescent="0.25">
      <c r="B3550" s="13">
        <f>COUNTIFS($E$3:E3550,'تقرير منتج تام'!$E$4)</f>
        <v>8</v>
      </c>
      <c r="C3550" s="37"/>
      <c r="D3550" s="37"/>
      <c r="E3550" s="37"/>
      <c r="F3550" s="39"/>
      <c r="G3550" s="40"/>
      <c r="H3550" s="40"/>
      <c r="I3550" s="41"/>
      <c r="J3550" s="41"/>
      <c r="K3550" s="26" t="str">
        <f>_xlfn.IFNA(VLOOKUP(E3550,الاوردرات!$B$1:$C$600,2,0),"")</f>
        <v/>
      </c>
      <c r="L3550" s="52"/>
      <c r="N3550" s="21" t="str">
        <f t="shared" si="112"/>
        <v/>
      </c>
      <c r="O3550" s="22" t="str">
        <f>_xlfn.IFNA((VLOOKUP(F3550,help!$C$2:$F$12,4,0))*(N3550*24),"")</f>
        <v/>
      </c>
      <c r="AP3550" s="17">
        <f t="shared" si="113"/>
        <v>0</v>
      </c>
    </row>
    <row r="3551" spans="2:42" ht="33" x14ac:dyDescent="0.25">
      <c r="B3551" s="13">
        <f>COUNTIFS($E$3:E3551,'تقرير منتج تام'!$E$4)</f>
        <v>8</v>
      </c>
      <c r="C3551" s="37"/>
      <c r="D3551" s="37"/>
      <c r="E3551" s="37"/>
      <c r="F3551" s="39"/>
      <c r="G3551" s="40"/>
      <c r="H3551" s="40"/>
      <c r="I3551" s="41"/>
      <c r="J3551" s="41"/>
      <c r="K3551" s="26" t="str">
        <f>_xlfn.IFNA(VLOOKUP(E3551,الاوردرات!$B$1:$C$600,2,0),"")</f>
        <v/>
      </c>
      <c r="L3551" s="52"/>
      <c r="N3551" s="21" t="str">
        <f t="shared" si="112"/>
        <v/>
      </c>
      <c r="O3551" s="22" t="str">
        <f>_xlfn.IFNA((VLOOKUP(F3551,help!$C$2:$F$12,4,0))*(N3551*24),"")</f>
        <v/>
      </c>
      <c r="AP3551" s="17">
        <f t="shared" si="113"/>
        <v>0</v>
      </c>
    </row>
    <row r="3552" spans="2:42" ht="33" x14ac:dyDescent="0.25">
      <c r="B3552" s="13">
        <f>COUNTIFS($E$3:E3552,'تقرير منتج تام'!$E$4)</f>
        <v>8</v>
      </c>
      <c r="C3552" s="37"/>
      <c r="D3552" s="37"/>
      <c r="E3552" s="37"/>
      <c r="F3552" s="39"/>
      <c r="G3552" s="40"/>
      <c r="H3552" s="40"/>
      <c r="I3552" s="41"/>
      <c r="J3552" s="41"/>
      <c r="K3552" s="26" t="str">
        <f>_xlfn.IFNA(VLOOKUP(E3552,الاوردرات!$B$1:$C$600,2,0),"")</f>
        <v/>
      </c>
      <c r="L3552" s="52"/>
      <c r="N3552" s="21" t="str">
        <f t="shared" si="112"/>
        <v/>
      </c>
      <c r="O3552" s="22" t="str">
        <f>_xlfn.IFNA((VLOOKUP(F3552,help!$C$2:$F$12,4,0))*(N3552*24),"")</f>
        <v/>
      </c>
      <c r="AP3552" s="17">
        <f t="shared" si="113"/>
        <v>0</v>
      </c>
    </row>
    <row r="3553" spans="2:42" ht="33" x14ac:dyDescent="0.25">
      <c r="B3553" s="13">
        <f>COUNTIFS($E$3:E3553,'تقرير منتج تام'!$E$4)</f>
        <v>8</v>
      </c>
      <c r="C3553" s="37"/>
      <c r="D3553" s="37"/>
      <c r="E3553" s="37"/>
      <c r="F3553" s="39"/>
      <c r="G3553" s="40"/>
      <c r="H3553" s="40"/>
      <c r="I3553" s="41"/>
      <c r="J3553" s="41"/>
      <c r="K3553" s="26" t="str">
        <f>_xlfn.IFNA(VLOOKUP(E3553,الاوردرات!$B$1:$C$600,2,0),"")</f>
        <v/>
      </c>
      <c r="L3553" s="52"/>
      <c r="N3553" s="21" t="str">
        <f t="shared" si="112"/>
        <v/>
      </c>
      <c r="O3553" s="22" t="str">
        <f>_xlfn.IFNA((VLOOKUP(F3553,help!$C$2:$F$12,4,0))*(N3553*24),"")</f>
        <v/>
      </c>
      <c r="AP3553" s="17">
        <f t="shared" si="113"/>
        <v>0</v>
      </c>
    </row>
    <row r="3554" spans="2:42" ht="33" x14ac:dyDescent="0.25">
      <c r="B3554" s="13">
        <f>COUNTIFS($E$3:E3554,'تقرير منتج تام'!$E$4)</f>
        <v>8</v>
      </c>
      <c r="C3554" s="37"/>
      <c r="D3554" s="37"/>
      <c r="E3554" s="37"/>
      <c r="F3554" s="39"/>
      <c r="G3554" s="40"/>
      <c r="H3554" s="40"/>
      <c r="I3554" s="41"/>
      <c r="J3554" s="41"/>
      <c r="K3554" s="26" t="str">
        <f>_xlfn.IFNA(VLOOKUP(E3554,الاوردرات!$B$1:$C$600,2,0),"")</f>
        <v/>
      </c>
      <c r="L3554" s="52"/>
      <c r="N3554" s="21" t="str">
        <f t="shared" si="112"/>
        <v/>
      </c>
      <c r="O3554" s="22" t="str">
        <f>_xlfn.IFNA((VLOOKUP(F3554,help!$C$2:$F$12,4,0))*(N3554*24),"")</f>
        <v/>
      </c>
      <c r="AP3554" s="17">
        <f t="shared" si="113"/>
        <v>0</v>
      </c>
    </row>
    <row r="3555" spans="2:42" ht="33" x14ac:dyDescent="0.25">
      <c r="B3555" s="13">
        <f>COUNTIFS($E$3:E3555,'تقرير منتج تام'!$E$4)</f>
        <v>8</v>
      </c>
      <c r="C3555" s="37"/>
      <c r="D3555" s="37"/>
      <c r="E3555" s="37"/>
      <c r="F3555" s="39"/>
      <c r="G3555" s="40"/>
      <c r="H3555" s="40"/>
      <c r="I3555" s="41"/>
      <c r="J3555" s="41"/>
      <c r="K3555" s="26" t="str">
        <f>_xlfn.IFNA(VLOOKUP(E3555,الاوردرات!$B$1:$C$600,2,0),"")</f>
        <v/>
      </c>
      <c r="L3555" s="52"/>
      <c r="N3555" s="21" t="str">
        <f t="shared" si="112"/>
        <v/>
      </c>
      <c r="O3555" s="22" t="str">
        <f>_xlfn.IFNA((VLOOKUP(F3555,help!$C$2:$F$12,4,0))*(N3555*24),"")</f>
        <v/>
      </c>
      <c r="AP3555" s="17">
        <f t="shared" si="113"/>
        <v>0</v>
      </c>
    </row>
    <row r="3556" spans="2:42" ht="33" x14ac:dyDescent="0.25">
      <c r="B3556" s="13">
        <f>COUNTIFS($E$3:E3556,'تقرير منتج تام'!$E$4)</f>
        <v>8</v>
      </c>
      <c r="C3556" s="37"/>
      <c r="D3556" s="37"/>
      <c r="E3556" s="37"/>
      <c r="F3556" s="39"/>
      <c r="G3556" s="40"/>
      <c r="H3556" s="40"/>
      <c r="I3556" s="41"/>
      <c r="J3556" s="41"/>
      <c r="K3556" s="26" t="str">
        <f>_xlfn.IFNA(VLOOKUP(E3556,الاوردرات!$B$1:$C$600,2,0),"")</f>
        <v/>
      </c>
      <c r="L3556" s="52"/>
      <c r="N3556" s="21" t="str">
        <f t="shared" si="112"/>
        <v/>
      </c>
      <c r="O3556" s="22" t="str">
        <f>_xlfn.IFNA((VLOOKUP(F3556,help!$C$2:$F$12,4,0))*(N3556*24),"")</f>
        <v/>
      </c>
      <c r="AP3556" s="17">
        <f t="shared" si="113"/>
        <v>0</v>
      </c>
    </row>
    <row r="3557" spans="2:42" ht="33" x14ac:dyDescent="0.25">
      <c r="B3557" s="13">
        <f>COUNTIFS($E$3:E3557,'تقرير منتج تام'!$E$4)</f>
        <v>8</v>
      </c>
      <c r="C3557" s="37"/>
      <c r="D3557" s="37"/>
      <c r="E3557" s="37"/>
      <c r="F3557" s="39"/>
      <c r="G3557" s="40"/>
      <c r="H3557" s="40"/>
      <c r="I3557" s="41"/>
      <c r="J3557" s="41"/>
      <c r="K3557" s="26" t="str">
        <f>_xlfn.IFNA(VLOOKUP(E3557,الاوردرات!$B$1:$C$600,2,0),"")</f>
        <v/>
      </c>
      <c r="L3557" s="52"/>
      <c r="N3557" s="21" t="str">
        <f t="shared" si="112"/>
        <v/>
      </c>
      <c r="O3557" s="22" t="str">
        <f>_xlfn.IFNA((VLOOKUP(F3557,help!$C$2:$F$12,4,0))*(N3557*24),"")</f>
        <v/>
      </c>
      <c r="AP3557" s="17">
        <f t="shared" si="113"/>
        <v>0</v>
      </c>
    </row>
    <row r="3558" spans="2:42" ht="33" x14ac:dyDescent="0.25">
      <c r="B3558" s="13">
        <f>COUNTIFS($E$3:E3558,'تقرير منتج تام'!$E$4)</f>
        <v>8</v>
      </c>
      <c r="C3558" s="37"/>
      <c r="D3558" s="37"/>
      <c r="E3558" s="37"/>
      <c r="F3558" s="39"/>
      <c r="G3558" s="40"/>
      <c r="H3558" s="40"/>
      <c r="I3558" s="41"/>
      <c r="J3558" s="41"/>
      <c r="K3558" s="26" t="str">
        <f>_xlfn.IFNA(VLOOKUP(E3558,الاوردرات!$B$1:$C$600,2,0),"")</f>
        <v/>
      </c>
      <c r="L3558" s="52"/>
      <c r="N3558" s="21" t="str">
        <f t="shared" si="112"/>
        <v/>
      </c>
      <c r="O3558" s="22" t="str">
        <f>_xlfn.IFNA((VLOOKUP(F3558,help!$C$2:$F$12,4,0))*(N3558*24),"")</f>
        <v/>
      </c>
      <c r="AP3558" s="17">
        <f t="shared" si="113"/>
        <v>0</v>
      </c>
    </row>
    <row r="3559" spans="2:42" ht="33" x14ac:dyDescent="0.25">
      <c r="B3559" s="13">
        <f>COUNTIFS($E$3:E3559,'تقرير منتج تام'!$E$4)</f>
        <v>8</v>
      </c>
      <c r="C3559" s="37"/>
      <c r="D3559" s="37"/>
      <c r="E3559" s="37"/>
      <c r="F3559" s="39"/>
      <c r="G3559" s="40"/>
      <c r="H3559" s="40"/>
      <c r="I3559" s="41"/>
      <c r="J3559" s="41"/>
      <c r="K3559" s="26" t="str">
        <f>_xlfn.IFNA(VLOOKUP(E3559,الاوردرات!$B$1:$C$600,2,0),"")</f>
        <v/>
      </c>
      <c r="L3559" s="52"/>
      <c r="N3559" s="21" t="str">
        <f t="shared" si="112"/>
        <v/>
      </c>
      <c r="O3559" s="22" t="str">
        <f>_xlfn.IFNA((VLOOKUP(F3559,help!$C$2:$F$12,4,0))*(N3559*24),"")</f>
        <v/>
      </c>
      <c r="AP3559" s="17">
        <f t="shared" si="113"/>
        <v>0</v>
      </c>
    </row>
    <row r="3560" spans="2:42" ht="33" x14ac:dyDescent="0.25">
      <c r="B3560" s="13">
        <f>COUNTIFS($E$3:E3560,'تقرير منتج تام'!$E$4)</f>
        <v>8</v>
      </c>
      <c r="C3560" s="37"/>
      <c r="D3560" s="37"/>
      <c r="E3560" s="37"/>
      <c r="F3560" s="39"/>
      <c r="G3560" s="40"/>
      <c r="H3560" s="40"/>
      <c r="I3560" s="41"/>
      <c r="J3560" s="41"/>
      <c r="K3560" s="26" t="str">
        <f>_xlfn.IFNA(VLOOKUP(E3560,الاوردرات!$B$1:$C$600,2,0),"")</f>
        <v/>
      </c>
      <c r="L3560" s="52"/>
      <c r="N3560" s="21" t="str">
        <f t="shared" si="112"/>
        <v/>
      </c>
      <c r="O3560" s="22" t="str">
        <f>_xlfn.IFNA((VLOOKUP(F3560,help!$C$2:$F$12,4,0))*(N3560*24),"")</f>
        <v/>
      </c>
      <c r="AP3560" s="17">
        <f t="shared" si="113"/>
        <v>0</v>
      </c>
    </row>
    <row r="3561" spans="2:42" ht="33" x14ac:dyDescent="0.25">
      <c r="B3561" s="13">
        <f>COUNTIFS($E$3:E3561,'تقرير منتج تام'!$E$4)</f>
        <v>8</v>
      </c>
      <c r="C3561" s="37"/>
      <c r="D3561" s="37"/>
      <c r="E3561" s="37"/>
      <c r="F3561" s="39"/>
      <c r="G3561" s="40"/>
      <c r="H3561" s="40"/>
      <c r="I3561" s="41"/>
      <c r="J3561" s="41"/>
      <c r="K3561" s="26" t="str">
        <f>_xlfn.IFNA(VLOOKUP(E3561,الاوردرات!$B$1:$C$600,2,0),"")</f>
        <v/>
      </c>
      <c r="L3561" s="52"/>
      <c r="N3561" s="21" t="str">
        <f t="shared" si="112"/>
        <v/>
      </c>
      <c r="O3561" s="22" t="str">
        <f>_xlfn.IFNA((VLOOKUP(F3561,help!$C$2:$F$12,4,0))*(N3561*24),"")</f>
        <v/>
      </c>
      <c r="AP3561" s="17">
        <f t="shared" si="113"/>
        <v>0</v>
      </c>
    </row>
    <row r="3562" spans="2:42" ht="33" x14ac:dyDescent="0.25">
      <c r="B3562" s="13">
        <f>COUNTIFS($E$3:E3562,'تقرير منتج تام'!$E$4)</f>
        <v>8</v>
      </c>
      <c r="C3562" s="37"/>
      <c r="D3562" s="37"/>
      <c r="E3562" s="37"/>
      <c r="F3562" s="39"/>
      <c r="G3562" s="40"/>
      <c r="H3562" s="40"/>
      <c r="I3562" s="41"/>
      <c r="J3562" s="41"/>
      <c r="K3562" s="26" t="str">
        <f>_xlfn.IFNA(VLOOKUP(E3562,الاوردرات!$B$1:$C$600,2,0),"")</f>
        <v/>
      </c>
      <c r="L3562" s="52"/>
      <c r="N3562" s="21" t="str">
        <f t="shared" si="112"/>
        <v/>
      </c>
      <c r="O3562" s="22" t="str">
        <f>_xlfn.IFNA((VLOOKUP(F3562,help!$C$2:$F$12,4,0))*(N3562*24),"")</f>
        <v/>
      </c>
      <c r="AP3562" s="17">
        <f t="shared" si="113"/>
        <v>0</v>
      </c>
    </row>
    <row r="3563" spans="2:42" ht="33" x14ac:dyDescent="0.25">
      <c r="B3563" s="13">
        <f>COUNTIFS($E$3:E3563,'تقرير منتج تام'!$E$4)</f>
        <v>8</v>
      </c>
      <c r="C3563" s="37"/>
      <c r="D3563" s="37"/>
      <c r="E3563" s="37"/>
      <c r="F3563" s="39"/>
      <c r="G3563" s="40"/>
      <c r="H3563" s="40"/>
      <c r="I3563" s="41"/>
      <c r="J3563" s="41"/>
      <c r="K3563" s="26" t="str">
        <f>_xlfn.IFNA(VLOOKUP(E3563,الاوردرات!$B$1:$C$600,2,0),"")</f>
        <v/>
      </c>
      <c r="L3563" s="52"/>
      <c r="N3563" s="21" t="str">
        <f t="shared" si="112"/>
        <v/>
      </c>
      <c r="O3563" s="22" t="str">
        <f>_xlfn.IFNA((VLOOKUP(F3563,help!$C$2:$F$12,4,0))*(N3563*24),"")</f>
        <v/>
      </c>
      <c r="AP3563" s="17">
        <f t="shared" si="113"/>
        <v>0</v>
      </c>
    </row>
    <row r="3564" spans="2:42" ht="33" x14ac:dyDescent="0.25">
      <c r="B3564" s="13">
        <f>COUNTIFS($E$3:E3564,'تقرير منتج تام'!$E$4)</f>
        <v>8</v>
      </c>
      <c r="C3564" s="37"/>
      <c r="D3564" s="37"/>
      <c r="E3564" s="37"/>
      <c r="F3564" s="39"/>
      <c r="G3564" s="40"/>
      <c r="H3564" s="40"/>
      <c r="I3564" s="41"/>
      <c r="J3564" s="41"/>
      <c r="K3564" s="26" t="str">
        <f>_xlfn.IFNA(VLOOKUP(E3564,الاوردرات!$B$1:$C$600,2,0),"")</f>
        <v/>
      </c>
      <c r="L3564" s="52"/>
      <c r="N3564" s="21" t="str">
        <f t="shared" si="112"/>
        <v/>
      </c>
      <c r="O3564" s="22" t="str">
        <f>_xlfn.IFNA((VLOOKUP(F3564,help!$C$2:$F$12,4,0))*(N3564*24),"")</f>
        <v/>
      </c>
      <c r="AP3564" s="17">
        <f t="shared" si="113"/>
        <v>0</v>
      </c>
    </row>
    <row r="3565" spans="2:42" ht="33" x14ac:dyDescent="0.25">
      <c r="B3565" s="13">
        <f>COUNTIFS($E$3:E3565,'تقرير منتج تام'!$E$4)</f>
        <v>8</v>
      </c>
      <c r="C3565" s="37"/>
      <c r="D3565" s="37"/>
      <c r="E3565" s="37"/>
      <c r="F3565" s="39"/>
      <c r="G3565" s="40"/>
      <c r="H3565" s="40"/>
      <c r="I3565" s="41"/>
      <c r="J3565" s="41"/>
      <c r="K3565" s="26" t="str">
        <f>_xlfn.IFNA(VLOOKUP(E3565,الاوردرات!$B$1:$C$600,2,0),"")</f>
        <v/>
      </c>
      <c r="L3565" s="52"/>
      <c r="N3565" s="21" t="str">
        <f t="shared" si="112"/>
        <v/>
      </c>
      <c r="O3565" s="22" t="str">
        <f>_xlfn.IFNA((VLOOKUP(F3565,help!$C$2:$F$12,4,0))*(N3565*24),"")</f>
        <v/>
      </c>
      <c r="AP3565" s="17">
        <f t="shared" si="113"/>
        <v>0</v>
      </c>
    </row>
    <row r="3566" spans="2:42" ht="33" x14ac:dyDescent="0.25">
      <c r="B3566" s="13">
        <f>COUNTIFS($E$3:E3566,'تقرير منتج تام'!$E$4)</f>
        <v>8</v>
      </c>
      <c r="C3566" s="37"/>
      <c r="D3566" s="37"/>
      <c r="E3566" s="37"/>
      <c r="F3566" s="39"/>
      <c r="G3566" s="40"/>
      <c r="H3566" s="40"/>
      <c r="I3566" s="41"/>
      <c r="J3566" s="41"/>
      <c r="K3566" s="26" t="str">
        <f>_xlfn.IFNA(VLOOKUP(E3566,الاوردرات!$B$1:$C$600,2,0),"")</f>
        <v/>
      </c>
      <c r="L3566" s="52"/>
      <c r="N3566" s="21" t="str">
        <f t="shared" si="112"/>
        <v/>
      </c>
      <c r="O3566" s="22" t="str">
        <f>_xlfn.IFNA((VLOOKUP(F3566,help!$C$2:$F$12,4,0))*(N3566*24),"")</f>
        <v/>
      </c>
      <c r="AP3566" s="17">
        <f t="shared" si="113"/>
        <v>0</v>
      </c>
    </row>
    <row r="3567" spans="2:42" ht="33" x14ac:dyDescent="0.25">
      <c r="B3567" s="13">
        <f>COUNTIFS($E$3:E3567,'تقرير منتج تام'!$E$4)</f>
        <v>8</v>
      </c>
      <c r="C3567" s="37"/>
      <c r="D3567" s="37"/>
      <c r="E3567" s="37"/>
      <c r="F3567" s="39"/>
      <c r="G3567" s="40"/>
      <c r="H3567" s="40"/>
      <c r="I3567" s="41"/>
      <c r="J3567" s="41"/>
      <c r="K3567" s="26" t="str">
        <f>_xlfn.IFNA(VLOOKUP(E3567,الاوردرات!$B$1:$C$600,2,0),"")</f>
        <v/>
      </c>
      <c r="L3567" s="52"/>
      <c r="N3567" s="21" t="str">
        <f t="shared" si="112"/>
        <v/>
      </c>
      <c r="O3567" s="22" t="str">
        <f>_xlfn.IFNA((VLOOKUP(F3567,help!$C$2:$F$12,4,0))*(N3567*24),"")</f>
        <v/>
      </c>
      <c r="AP3567" s="17">
        <f t="shared" si="113"/>
        <v>0</v>
      </c>
    </row>
    <row r="3568" spans="2:42" ht="33" x14ac:dyDescent="0.25">
      <c r="B3568" s="13">
        <f>COUNTIFS($E$3:E3568,'تقرير منتج تام'!$E$4)</f>
        <v>8</v>
      </c>
      <c r="C3568" s="37"/>
      <c r="D3568" s="37"/>
      <c r="E3568" s="37"/>
      <c r="F3568" s="39"/>
      <c r="G3568" s="40"/>
      <c r="H3568" s="40"/>
      <c r="I3568" s="41"/>
      <c r="J3568" s="41"/>
      <c r="K3568" s="26" t="str">
        <f>_xlfn.IFNA(VLOOKUP(E3568,الاوردرات!$B$1:$C$600,2,0),"")</f>
        <v/>
      </c>
      <c r="L3568" s="52"/>
      <c r="N3568" s="21" t="str">
        <f t="shared" si="112"/>
        <v/>
      </c>
      <c r="O3568" s="22" t="str">
        <f>_xlfn.IFNA((VLOOKUP(F3568,help!$C$2:$F$12,4,0))*(N3568*24),"")</f>
        <v/>
      </c>
      <c r="AP3568" s="17">
        <f t="shared" si="113"/>
        <v>0</v>
      </c>
    </row>
    <row r="3569" spans="2:42" ht="33" x14ac:dyDescent="0.25">
      <c r="B3569" s="13">
        <f>COUNTIFS($E$3:E3569,'تقرير منتج تام'!$E$4)</f>
        <v>8</v>
      </c>
      <c r="C3569" s="37"/>
      <c r="D3569" s="37"/>
      <c r="E3569" s="37"/>
      <c r="F3569" s="39"/>
      <c r="G3569" s="40"/>
      <c r="H3569" s="40"/>
      <c r="I3569" s="41"/>
      <c r="J3569" s="41"/>
      <c r="K3569" s="26" t="str">
        <f>_xlfn.IFNA(VLOOKUP(E3569,الاوردرات!$B$1:$C$600,2,0),"")</f>
        <v/>
      </c>
      <c r="L3569" s="52"/>
      <c r="N3569" s="21" t="str">
        <f t="shared" si="112"/>
        <v/>
      </c>
      <c r="O3569" s="22" t="str">
        <f>_xlfn.IFNA((VLOOKUP(F3569,help!$C$2:$F$12,4,0))*(N3569*24),"")</f>
        <v/>
      </c>
      <c r="AP3569" s="17">
        <f t="shared" si="113"/>
        <v>0</v>
      </c>
    </row>
    <row r="3570" spans="2:42" ht="33" x14ac:dyDescent="0.25">
      <c r="B3570" s="13">
        <f>COUNTIFS($E$3:E3570,'تقرير منتج تام'!$E$4)</f>
        <v>8</v>
      </c>
      <c r="C3570" s="37"/>
      <c r="D3570" s="37"/>
      <c r="E3570" s="37"/>
      <c r="F3570" s="39"/>
      <c r="G3570" s="40"/>
      <c r="H3570" s="40"/>
      <c r="I3570" s="41"/>
      <c r="J3570" s="41"/>
      <c r="K3570" s="26" t="str">
        <f>_xlfn.IFNA(VLOOKUP(E3570,الاوردرات!$B$1:$C$600,2,0),"")</f>
        <v/>
      </c>
      <c r="L3570" s="52"/>
      <c r="N3570" s="21" t="str">
        <f t="shared" si="112"/>
        <v/>
      </c>
      <c r="O3570" s="22" t="str">
        <f>_xlfn.IFNA((VLOOKUP(F3570,help!$C$2:$F$12,4,0))*(N3570*24),"")</f>
        <v/>
      </c>
      <c r="AP3570" s="17">
        <f t="shared" si="113"/>
        <v>0</v>
      </c>
    </row>
    <row r="3571" spans="2:42" ht="33" x14ac:dyDescent="0.25">
      <c r="B3571" s="13">
        <f>COUNTIFS($E$3:E3571,'تقرير منتج تام'!$E$4)</f>
        <v>8</v>
      </c>
      <c r="C3571" s="37"/>
      <c r="D3571" s="37"/>
      <c r="E3571" s="37"/>
      <c r="F3571" s="39"/>
      <c r="G3571" s="40"/>
      <c r="H3571" s="40"/>
      <c r="I3571" s="41"/>
      <c r="J3571" s="41"/>
      <c r="K3571" s="26" t="str">
        <f>_xlfn.IFNA(VLOOKUP(E3571,الاوردرات!$B$1:$C$600,2,0),"")</f>
        <v/>
      </c>
      <c r="L3571" s="52"/>
      <c r="N3571" s="21" t="str">
        <f t="shared" si="112"/>
        <v/>
      </c>
      <c r="O3571" s="22" t="str">
        <f>_xlfn.IFNA((VLOOKUP(F3571,help!$C$2:$F$12,4,0))*(N3571*24),"")</f>
        <v/>
      </c>
      <c r="AP3571" s="17">
        <f t="shared" si="113"/>
        <v>0</v>
      </c>
    </row>
    <row r="3572" spans="2:42" ht="33" x14ac:dyDescent="0.25">
      <c r="B3572" s="13">
        <f>COUNTIFS($E$3:E3572,'تقرير منتج تام'!$E$4)</f>
        <v>8</v>
      </c>
      <c r="C3572" s="37"/>
      <c r="D3572" s="37"/>
      <c r="E3572" s="37"/>
      <c r="F3572" s="39"/>
      <c r="G3572" s="40"/>
      <c r="H3572" s="40"/>
      <c r="I3572" s="41"/>
      <c r="J3572" s="41"/>
      <c r="K3572" s="26" t="str">
        <f>_xlfn.IFNA(VLOOKUP(E3572,الاوردرات!$B$1:$C$600,2,0),"")</f>
        <v/>
      </c>
      <c r="L3572" s="52"/>
      <c r="N3572" s="21" t="str">
        <f t="shared" si="112"/>
        <v/>
      </c>
      <c r="O3572" s="22" t="str">
        <f>_xlfn.IFNA((VLOOKUP(F3572,help!$C$2:$F$12,4,0))*(N3572*24),"")</f>
        <v/>
      </c>
      <c r="AP3572" s="17">
        <f t="shared" si="113"/>
        <v>0</v>
      </c>
    </row>
    <row r="3573" spans="2:42" ht="33" x14ac:dyDescent="0.25">
      <c r="B3573" s="13">
        <f>COUNTIFS($E$3:E3573,'تقرير منتج تام'!$E$4)</f>
        <v>8</v>
      </c>
      <c r="C3573" s="37"/>
      <c r="D3573" s="37"/>
      <c r="E3573" s="37"/>
      <c r="F3573" s="39"/>
      <c r="G3573" s="40"/>
      <c r="H3573" s="40"/>
      <c r="I3573" s="41"/>
      <c r="J3573" s="41"/>
      <c r="K3573" s="26" t="str">
        <f>_xlfn.IFNA(VLOOKUP(E3573,الاوردرات!$B$1:$C$600,2,0),"")</f>
        <v/>
      </c>
      <c r="L3573" s="52"/>
      <c r="N3573" s="21" t="str">
        <f t="shared" si="112"/>
        <v/>
      </c>
      <c r="O3573" s="22" t="str">
        <f>_xlfn.IFNA((VLOOKUP(F3573,help!$C$2:$F$12,4,0))*(N3573*24),"")</f>
        <v/>
      </c>
      <c r="AP3573" s="17">
        <f t="shared" si="113"/>
        <v>0</v>
      </c>
    </row>
    <row r="3574" spans="2:42" ht="33" x14ac:dyDescent="0.25">
      <c r="B3574" s="13">
        <f>COUNTIFS($E$3:E3574,'تقرير منتج تام'!$E$4)</f>
        <v>8</v>
      </c>
      <c r="C3574" s="37"/>
      <c r="D3574" s="37"/>
      <c r="E3574" s="37"/>
      <c r="F3574" s="39"/>
      <c r="G3574" s="40"/>
      <c r="H3574" s="40"/>
      <c r="I3574" s="41"/>
      <c r="J3574" s="41"/>
      <c r="K3574" s="26" t="str">
        <f>_xlfn.IFNA(VLOOKUP(E3574,الاوردرات!$B$1:$C$600,2,0),"")</f>
        <v/>
      </c>
      <c r="L3574" s="52"/>
      <c r="N3574" s="21" t="str">
        <f t="shared" si="112"/>
        <v/>
      </c>
      <c r="O3574" s="22" t="str">
        <f>_xlfn.IFNA((VLOOKUP(F3574,help!$C$2:$F$12,4,0))*(N3574*24),"")</f>
        <v/>
      </c>
      <c r="AP3574" s="17">
        <f t="shared" si="113"/>
        <v>0</v>
      </c>
    </row>
    <row r="3575" spans="2:42" ht="33" x14ac:dyDescent="0.25">
      <c r="B3575" s="13">
        <f>COUNTIFS($E$3:E3575,'تقرير منتج تام'!$E$4)</f>
        <v>8</v>
      </c>
      <c r="C3575" s="37"/>
      <c r="D3575" s="37"/>
      <c r="E3575" s="37"/>
      <c r="F3575" s="39"/>
      <c r="G3575" s="40"/>
      <c r="H3575" s="40"/>
      <c r="I3575" s="41"/>
      <c r="J3575" s="41"/>
      <c r="K3575" s="26" t="str">
        <f>_xlfn.IFNA(VLOOKUP(E3575,الاوردرات!$B$1:$C$600,2,0),"")</f>
        <v/>
      </c>
      <c r="L3575" s="52"/>
      <c r="N3575" s="21" t="str">
        <f t="shared" ref="N3575:N3638" si="114">IF(I3575&lt;&gt;"",J3575-I3575,"")</f>
        <v/>
      </c>
      <c r="O3575" s="22" t="str">
        <f>_xlfn.IFNA((VLOOKUP(F3575,help!$C$2:$F$12,4,0))*(N3575*24),"")</f>
        <v/>
      </c>
      <c r="AP3575" s="17">
        <f t="shared" si="113"/>
        <v>0</v>
      </c>
    </row>
    <row r="3576" spans="2:42" ht="33" x14ac:dyDescent="0.25">
      <c r="B3576" s="13">
        <f>COUNTIFS($E$3:E3576,'تقرير منتج تام'!$E$4)</f>
        <v>8</v>
      </c>
      <c r="C3576" s="37"/>
      <c r="D3576" s="37"/>
      <c r="E3576" s="37"/>
      <c r="F3576" s="39"/>
      <c r="G3576" s="40"/>
      <c r="H3576" s="40"/>
      <c r="I3576" s="41"/>
      <c r="J3576" s="41"/>
      <c r="K3576" s="26" t="str">
        <f>_xlfn.IFNA(VLOOKUP(E3576,الاوردرات!$B$1:$C$600,2,0),"")</f>
        <v/>
      </c>
      <c r="L3576" s="52"/>
      <c r="N3576" s="21" t="str">
        <f t="shared" si="114"/>
        <v/>
      </c>
      <c r="O3576" s="22" t="str">
        <f>_xlfn.IFNA((VLOOKUP(F3576,help!$C$2:$F$12,4,0))*(N3576*24),"")</f>
        <v/>
      </c>
      <c r="AP3576" s="17">
        <f t="shared" si="113"/>
        <v>0</v>
      </c>
    </row>
    <row r="3577" spans="2:42" ht="33" x14ac:dyDescent="0.25">
      <c r="B3577" s="13">
        <f>COUNTIFS($E$3:E3577,'تقرير منتج تام'!$E$4)</f>
        <v>8</v>
      </c>
      <c r="C3577" s="37"/>
      <c r="D3577" s="37"/>
      <c r="E3577" s="37"/>
      <c r="F3577" s="39"/>
      <c r="G3577" s="40"/>
      <c r="H3577" s="40"/>
      <c r="I3577" s="41"/>
      <c r="J3577" s="41"/>
      <c r="K3577" s="26" t="str">
        <f>_xlfn.IFNA(VLOOKUP(E3577,الاوردرات!$B$1:$C$600,2,0),"")</f>
        <v/>
      </c>
      <c r="L3577" s="52"/>
      <c r="N3577" s="21" t="str">
        <f t="shared" si="114"/>
        <v/>
      </c>
      <c r="O3577" s="22" t="str">
        <f>_xlfn.IFNA((VLOOKUP(F3577,help!$C$2:$F$12,4,0))*(N3577*24),"")</f>
        <v/>
      </c>
      <c r="AP3577" s="17">
        <f t="shared" si="113"/>
        <v>0</v>
      </c>
    </row>
    <row r="3578" spans="2:42" ht="33" x14ac:dyDescent="0.25">
      <c r="B3578" s="13">
        <f>COUNTIFS($E$3:E3578,'تقرير منتج تام'!$E$4)</f>
        <v>8</v>
      </c>
      <c r="C3578" s="37"/>
      <c r="D3578" s="37"/>
      <c r="E3578" s="37"/>
      <c r="F3578" s="39"/>
      <c r="G3578" s="40"/>
      <c r="H3578" s="40"/>
      <c r="I3578" s="41"/>
      <c r="J3578" s="41"/>
      <c r="K3578" s="26" t="str">
        <f>_xlfn.IFNA(VLOOKUP(E3578,الاوردرات!$B$1:$C$600,2,0),"")</f>
        <v/>
      </c>
      <c r="L3578" s="52"/>
      <c r="N3578" s="21" t="str">
        <f t="shared" si="114"/>
        <v/>
      </c>
      <c r="O3578" s="22" t="str">
        <f>_xlfn.IFNA((VLOOKUP(F3578,help!$C$2:$F$12,4,0))*(N3578*24),"")</f>
        <v/>
      </c>
      <c r="AP3578" s="17">
        <f t="shared" si="113"/>
        <v>0</v>
      </c>
    </row>
    <row r="3579" spans="2:42" ht="33" x14ac:dyDescent="0.25">
      <c r="B3579" s="13">
        <f>COUNTIFS($E$3:E3579,'تقرير منتج تام'!$E$4)</f>
        <v>8</v>
      </c>
      <c r="C3579" s="37"/>
      <c r="D3579" s="37"/>
      <c r="E3579" s="37"/>
      <c r="F3579" s="39"/>
      <c r="G3579" s="40"/>
      <c r="H3579" s="40"/>
      <c r="I3579" s="41"/>
      <c r="J3579" s="41"/>
      <c r="K3579" s="26" t="str">
        <f>_xlfn.IFNA(VLOOKUP(E3579,الاوردرات!$B$1:$C$600,2,0),"")</f>
        <v/>
      </c>
      <c r="L3579" s="52"/>
      <c r="N3579" s="21" t="str">
        <f t="shared" si="114"/>
        <v/>
      </c>
      <c r="O3579" s="22" t="str">
        <f>_xlfn.IFNA((VLOOKUP(F3579,help!$C$2:$F$12,4,0))*(N3579*24),"")</f>
        <v/>
      </c>
      <c r="AP3579" s="17">
        <f t="shared" si="113"/>
        <v>0</v>
      </c>
    </row>
    <row r="3580" spans="2:42" ht="33" x14ac:dyDescent="0.25">
      <c r="B3580" s="13">
        <f>COUNTIFS($E$3:E3580,'تقرير منتج تام'!$E$4)</f>
        <v>8</v>
      </c>
      <c r="C3580" s="37"/>
      <c r="D3580" s="37"/>
      <c r="E3580" s="37"/>
      <c r="F3580" s="39"/>
      <c r="G3580" s="40"/>
      <c r="H3580" s="40"/>
      <c r="I3580" s="41"/>
      <c r="J3580" s="41"/>
      <c r="K3580" s="26" t="str">
        <f>_xlfn.IFNA(VLOOKUP(E3580,الاوردرات!$B$1:$C$600,2,0),"")</f>
        <v/>
      </c>
      <c r="L3580" s="52"/>
      <c r="N3580" s="21" t="str">
        <f t="shared" si="114"/>
        <v/>
      </c>
      <c r="O3580" s="22" t="str">
        <f>_xlfn.IFNA((VLOOKUP(F3580,help!$C$2:$F$12,4,0))*(N3580*24),"")</f>
        <v/>
      </c>
      <c r="AP3580" s="17">
        <f t="shared" si="113"/>
        <v>0</v>
      </c>
    </row>
    <row r="3581" spans="2:42" ht="33" x14ac:dyDescent="0.25">
      <c r="B3581" s="13">
        <f>COUNTIFS($E$3:E3581,'تقرير منتج تام'!$E$4)</f>
        <v>8</v>
      </c>
      <c r="C3581" s="37"/>
      <c r="D3581" s="37"/>
      <c r="E3581" s="37"/>
      <c r="F3581" s="39"/>
      <c r="G3581" s="40"/>
      <c r="H3581" s="40"/>
      <c r="I3581" s="41"/>
      <c r="J3581" s="41"/>
      <c r="K3581" s="26" t="str">
        <f>_xlfn.IFNA(VLOOKUP(E3581,الاوردرات!$B$1:$C$600,2,0),"")</f>
        <v/>
      </c>
      <c r="L3581" s="52"/>
      <c r="N3581" s="21" t="str">
        <f t="shared" si="114"/>
        <v/>
      </c>
      <c r="O3581" s="22" t="str">
        <f>_xlfn.IFNA((VLOOKUP(F3581,help!$C$2:$F$12,4,0))*(N3581*24),"")</f>
        <v/>
      </c>
      <c r="AP3581" s="17">
        <f t="shared" si="113"/>
        <v>0</v>
      </c>
    </row>
    <row r="3582" spans="2:42" ht="33" x14ac:dyDescent="0.25">
      <c r="B3582" s="13">
        <f>COUNTIFS($E$3:E3582,'تقرير منتج تام'!$E$4)</f>
        <v>8</v>
      </c>
      <c r="C3582" s="37"/>
      <c r="D3582" s="37"/>
      <c r="E3582" s="37"/>
      <c r="F3582" s="39"/>
      <c r="G3582" s="40"/>
      <c r="H3582" s="40"/>
      <c r="I3582" s="41"/>
      <c r="J3582" s="41"/>
      <c r="K3582" s="26" t="str">
        <f>_xlfn.IFNA(VLOOKUP(E3582,الاوردرات!$B$1:$C$600,2,0),"")</f>
        <v/>
      </c>
      <c r="L3582" s="52"/>
      <c r="N3582" s="21" t="str">
        <f t="shared" si="114"/>
        <v/>
      </c>
      <c r="O3582" s="22" t="str">
        <f>_xlfn.IFNA((VLOOKUP(F3582,help!$C$2:$F$12,4,0))*(N3582*24),"")</f>
        <v/>
      </c>
      <c r="AP3582" s="17">
        <f t="shared" si="113"/>
        <v>0</v>
      </c>
    </row>
    <row r="3583" spans="2:42" ht="33" x14ac:dyDescent="0.25">
      <c r="B3583" s="13">
        <f>COUNTIFS($E$3:E3583,'تقرير منتج تام'!$E$4)</f>
        <v>8</v>
      </c>
      <c r="C3583" s="37"/>
      <c r="D3583" s="37"/>
      <c r="E3583" s="37"/>
      <c r="F3583" s="39"/>
      <c r="G3583" s="40"/>
      <c r="H3583" s="40"/>
      <c r="I3583" s="41"/>
      <c r="J3583" s="41"/>
      <c r="K3583" s="26" t="str">
        <f>_xlfn.IFNA(VLOOKUP(E3583,الاوردرات!$B$1:$C$600,2,0),"")</f>
        <v/>
      </c>
      <c r="L3583" s="52"/>
      <c r="N3583" s="21" t="str">
        <f t="shared" si="114"/>
        <v/>
      </c>
      <c r="O3583" s="22" t="str">
        <f>_xlfn.IFNA((VLOOKUP(F3583,help!$C$2:$F$12,4,0))*(N3583*24),"")</f>
        <v/>
      </c>
      <c r="AP3583" s="17">
        <f t="shared" si="113"/>
        <v>0</v>
      </c>
    </row>
    <row r="3584" spans="2:42" ht="33" x14ac:dyDescent="0.25">
      <c r="B3584" s="13">
        <f>COUNTIFS($E$3:E3584,'تقرير منتج تام'!$E$4)</f>
        <v>8</v>
      </c>
      <c r="C3584" s="37"/>
      <c r="D3584" s="37"/>
      <c r="E3584" s="37"/>
      <c r="F3584" s="39"/>
      <c r="G3584" s="40"/>
      <c r="H3584" s="40"/>
      <c r="I3584" s="41"/>
      <c r="J3584" s="41"/>
      <c r="K3584" s="26" t="str">
        <f>_xlfn.IFNA(VLOOKUP(E3584,الاوردرات!$B$1:$C$600,2,0),"")</f>
        <v/>
      </c>
      <c r="L3584" s="52"/>
      <c r="N3584" s="21" t="str">
        <f t="shared" si="114"/>
        <v/>
      </c>
      <c r="O3584" s="22" t="str">
        <f>_xlfn.IFNA((VLOOKUP(F3584,help!$C$2:$F$12,4,0))*(N3584*24),"")</f>
        <v/>
      </c>
      <c r="AP3584" s="17">
        <f t="shared" si="113"/>
        <v>0</v>
      </c>
    </row>
    <row r="3585" spans="2:42" ht="33" x14ac:dyDescent="0.25">
      <c r="B3585" s="13">
        <f>COUNTIFS($E$3:E3585,'تقرير منتج تام'!$E$4)</f>
        <v>8</v>
      </c>
      <c r="C3585" s="37"/>
      <c r="D3585" s="37"/>
      <c r="E3585" s="37"/>
      <c r="F3585" s="39"/>
      <c r="G3585" s="40"/>
      <c r="H3585" s="40"/>
      <c r="I3585" s="41"/>
      <c r="J3585" s="41"/>
      <c r="K3585" s="26" t="str">
        <f>_xlfn.IFNA(VLOOKUP(E3585,الاوردرات!$B$1:$C$600,2,0),"")</f>
        <v/>
      </c>
      <c r="L3585" s="52"/>
      <c r="N3585" s="21" t="str">
        <f t="shared" si="114"/>
        <v/>
      </c>
      <c r="O3585" s="22" t="str">
        <f>_xlfn.IFNA((VLOOKUP(F3585,help!$C$2:$F$12,4,0))*(N3585*24),"")</f>
        <v/>
      </c>
      <c r="AP3585" s="17">
        <f t="shared" si="113"/>
        <v>0</v>
      </c>
    </row>
    <row r="3586" spans="2:42" ht="33" x14ac:dyDescent="0.25">
      <c r="B3586" s="13">
        <f>COUNTIFS($E$3:E3586,'تقرير منتج تام'!$E$4)</f>
        <v>8</v>
      </c>
      <c r="C3586" s="37"/>
      <c r="D3586" s="37"/>
      <c r="E3586" s="37"/>
      <c r="F3586" s="39"/>
      <c r="G3586" s="40"/>
      <c r="H3586" s="40"/>
      <c r="I3586" s="41"/>
      <c r="J3586" s="41"/>
      <c r="K3586" s="26" t="str">
        <f>_xlfn.IFNA(VLOOKUP(E3586,الاوردرات!$B$1:$C$600,2,0),"")</f>
        <v/>
      </c>
      <c r="L3586" s="52"/>
      <c r="N3586" s="21" t="str">
        <f t="shared" si="114"/>
        <v/>
      </c>
      <c r="O3586" s="22" t="str">
        <f>_xlfn.IFNA((VLOOKUP(F3586,help!$C$2:$F$12,4,0))*(N3586*24),"")</f>
        <v/>
      </c>
      <c r="AP3586" s="17">
        <f t="shared" si="113"/>
        <v>0</v>
      </c>
    </row>
    <row r="3587" spans="2:42" ht="33" x14ac:dyDescent="0.25">
      <c r="B3587" s="13">
        <f>COUNTIFS($E$3:E3587,'تقرير منتج تام'!$E$4)</f>
        <v>8</v>
      </c>
      <c r="C3587" s="37"/>
      <c r="D3587" s="37"/>
      <c r="E3587" s="37"/>
      <c r="F3587" s="39"/>
      <c r="G3587" s="40"/>
      <c r="H3587" s="40"/>
      <c r="I3587" s="41"/>
      <c r="J3587" s="41"/>
      <c r="K3587" s="26" t="str">
        <f>_xlfn.IFNA(VLOOKUP(E3587,الاوردرات!$B$1:$C$600,2,0),"")</f>
        <v/>
      </c>
      <c r="L3587" s="52"/>
      <c r="N3587" s="21" t="str">
        <f t="shared" si="114"/>
        <v/>
      </c>
      <c r="O3587" s="22" t="str">
        <f>_xlfn.IFNA((VLOOKUP(F3587,help!$C$2:$F$12,4,0))*(N3587*24),"")</f>
        <v/>
      </c>
      <c r="AP3587" s="17">
        <f t="shared" si="113"/>
        <v>0</v>
      </c>
    </row>
    <row r="3588" spans="2:42" ht="33" x14ac:dyDescent="0.25">
      <c r="B3588" s="13">
        <f>COUNTIFS($E$3:E3588,'تقرير منتج تام'!$E$4)</f>
        <v>8</v>
      </c>
      <c r="C3588" s="37"/>
      <c r="D3588" s="37"/>
      <c r="E3588" s="37"/>
      <c r="F3588" s="39"/>
      <c r="G3588" s="40"/>
      <c r="H3588" s="40"/>
      <c r="I3588" s="41"/>
      <c r="J3588" s="41"/>
      <c r="K3588" s="26" t="str">
        <f>_xlfn.IFNA(VLOOKUP(E3588,الاوردرات!$B$1:$C$600,2,0),"")</f>
        <v/>
      </c>
      <c r="L3588" s="52"/>
      <c r="N3588" s="21" t="str">
        <f t="shared" si="114"/>
        <v/>
      </c>
      <c r="O3588" s="22" t="str">
        <f>_xlfn.IFNA((VLOOKUP(F3588,help!$C$2:$F$12,4,0))*(N3588*24),"")</f>
        <v/>
      </c>
      <c r="AP3588" s="17">
        <f t="shared" si="113"/>
        <v>0</v>
      </c>
    </row>
    <row r="3589" spans="2:42" ht="33" x14ac:dyDescent="0.25">
      <c r="B3589" s="13">
        <f>COUNTIFS($E$3:E3589,'تقرير منتج تام'!$E$4)</f>
        <v>8</v>
      </c>
      <c r="C3589" s="37"/>
      <c r="D3589" s="37"/>
      <c r="E3589" s="37"/>
      <c r="F3589" s="39"/>
      <c r="G3589" s="40"/>
      <c r="H3589" s="40"/>
      <c r="I3589" s="41"/>
      <c r="J3589" s="41"/>
      <c r="K3589" s="26" t="str">
        <f>_xlfn.IFNA(VLOOKUP(E3589,الاوردرات!$B$1:$C$600,2,0),"")</f>
        <v/>
      </c>
      <c r="L3589" s="52"/>
      <c r="N3589" s="21" t="str">
        <f t="shared" si="114"/>
        <v/>
      </c>
      <c r="O3589" s="22" t="str">
        <f>_xlfn.IFNA((VLOOKUP(F3589,help!$C$2:$F$12,4,0))*(N3589*24),"")</f>
        <v/>
      </c>
      <c r="AP3589" s="17">
        <f t="shared" si="113"/>
        <v>0</v>
      </c>
    </row>
    <row r="3590" spans="2:42" ht="33" x14ac:dyDescent="0.25">
      <c r="B3590" s="13">
        <f>COUNTIFS($E$3:E3590,'تقرير منتج تام'!$E$4)</f>
        <v>8</v>
      </c>
      <c r="C3590" s="37"/>
      <c r="D3590" s="37"/>
      <c r="E3590" s="37"/>
      <c r="F3590" s="39"/>
      <c r="G3590" s="40"/>
      <c r="H3590" s="40"/>
      <c r="I3590" s="41"/>
      <c r="J3590" s="41"/>
      <c r="K3590" s="26" t="str">
        <f>_xlfn.IFNA(VLOOKUP(E3590,الاوردرات!$B$1:$C$600,2,0),"")</f>
        <v/>
      </c>
      <c r="L3590" s="52"/>
      <c r="N3590" s="21" t="str">
        <f t="shared" si="114"/>
        <v/>
      </c>
      <c r="O3590" s="22" t="str">
        <f>_xlfn.IFNA((VLOOKUP(F3590,help!$C$2:$F$12,4,0))*(N3590*24),"")</f>
        <v/>
      </c>
      <c r="AP3590" s="17">
        <f t="shared" si="113"/>
        <v>0</v>
      </c>
    </row>
    <row r="3591" spans="2:42" ht="33" x14ac:dyDescent="0.25">
      <c r="B3591" s="13">
        <f>COUNTIFS($E$3:E3591,'تقرير منتج تام'!$E$4)</f>
        <v>8</v>
      </c>
      <c r="C3591" s="37"/>
      <c r="D3591" s="37"/>
      <c r="E3591" s="37"/>
      <c r="F3591" s="39"/>
      <c r="G3591" s="40"/>
      <c r="H3591" s="40"/>
      <c r="I3591" s="41"/>
      <c r="J3591" s="41"/>
      <c r="K3591" s="26" t="str">
        <f>_xlfn.IFNA(VLOOKUP(E3591,الاوردرات!$B$1:$C$600,2,0),"")</f>
        <v/>
      </c>
      <c r="L3591" s="52"/>
      <c r="N3591" s="21" t="str">
        <f t="shared" si="114"/>
        <v/>
      </c>
      <c r="O3591" s="22" t="str">
        <f>_xlfn.IFNA((VLOOKUP(F3591,help!$C$2:$F$12,4,0))*(N3591*24),"")</f>
        <v/>
      </c>
      <c r="AP3591" s="17">
        <f t="shared" si="113"/>
        <v>0</v>
      </c>
    </row>
    <row r="3592" spans="2:42" ht="33" x14ac:dyDescent="0.25">
      <c r="B3592" s="13">
        <f>COUNTIFS($E$3:E3592,'تقرير منتج تام'!$E$4)</f>
        <v>8</v>
      </c>
      <c r="C3592" s="37"/>
      <c r="D3592" s="37"/>
      <c r="E3592" s="37"/>
      <c r="F3592" s="39"/>
      <c r="G3592" s="40"/>
      <c r="H3592" s="40"/>
      <c r="I3592" s="41"/>
      <c r="J3592" s="41"/>
      <c r="K3592" s="26" t="str">
        <f>_xlfn.IFNA(VLOOKUP(E3592,الاوردرات!$B$1:$C$600,2,0),"")</f>
        <v/>
      </c>
      <c r="L3592" s="52"/>
      <c r="N3592" s="21" t="str">
        <f t="shared" si="114"/>
        <v/>
      </c>
      <c r="O3592" s="22" t="str">
        <f>_xlfn.IFNA((VLOOKUP(F3592,help!$C$2:$F$12,4,0))*(N3592*24),"")</f>
        <v/>
      </c>
      <c r="AP3592" s="17">
        <f t="shared" si="113"/>
        <v>0</v>
      </c>
    </row>
    <row r="3593" spans="2:42" ht="33" x14ac:dyDescent="0.25">
      <c r="B3593" s="13">
        <f>COUNTIFS($E$3:E3593,'تقرير منتج تام'!$E$4)</f>
        <v>8</v>
      </c>
      <c r="C3593" s="37"/>
      <c r="D3593" s="37"/>
      <c r="E3593" s="37"/>
      <c r="F3593" s="39"/>
      <c r="G3593" s="40"/>
      <c r="H3593" s="40"/>
      <c r="I3593" s="41"/>
      <c r="J3593" s="41"/>
      <c r="K3593" s="26" t="str">
        <f>_xlfn.IFNA(VLOOKUP(E3593,الاوردرات!$B$1:$C$600,2,0),"")</f>
        <v/>
      </c>
      <c r="L3593" s="52"/>
      <c r="N3593" s="21" t="str">
        <f t="shared" si="114"/>
        <v/>
      </c>
      <c r="O3593" s="22" t="str">
        <f>_xlfn.IFNA((VLOOKUP(F3593,help!$C$2:$F$12,4,0))*(N3593*24),"")</f>
        <v/>
      </c>
      <c r="AP3593" s="17">
        <f t="shared" si="113"/>
        <v>0</v>
      </c>
    </row>
    <row r="3594" spans="2:42" ht="33" x14ac:dyDescent="0.25">
      <c r="B3594" s="13">
        <f>COUNTIFS($E$3:E3594,'تقرير منتج تام'!$E$4)</f>
        <v>8</v>
      </c>
      <c r="C3594" s="37"/>
      <c r="D3594" s="37"/>
      <c r="E3594" s="37"/>
      <c r="F3594" s="39"/>
      <c r="G3594" s="40"/>
      <c r="H3594" s="40"/>
      <c r="I3594" s="41"/>
      <c r="J3594" s="41"/>
      <c r="K3594" s="26" t="str">
        <f>_xlfn.IFNA(VLOOKUP(E3594,الاوردرات!$B$1:$C$600,2,0),"")</f>
        <v/>
      </c>
      <c r="L3594" s="52"/>
      <c r="N3594" s="21" t="str">
        <f t="shared" si="114"/>
        <v/>
      </c>
      <c r="O3594" s="22" t="str">
        <f>_xlfn.IFNA((VLOOKUP(F3594,help!$C$2:$F$12,4,0))*(N3594*24),"")</f>
        <v/>
      </c>
      <c r="AP3594" s="17">
        <f t="shared" ref="AP3594:AP3657" si="115">D3594</f>
        <v>0</v>
      </c>
    </row>
    <row r="3595" spans="2:42" ht="33" x14ac:dyDescent="0.25">
      <c r="B3595" s="13">
        <f>COUNTIFS($E$3:E3595,'تقرير منتج تام'!$E$4)</f>
        <v>8</v>
      </c>
      <c r="C3595" s="37"/>
      <c r="D3595" s="37"/>
      <c r="E3595" s="37"/>
      <c r="F3595" s="39"/>
      <c r="G3595" s="40"/>
      <c r="H3595" s="40"/>
      <c r="I3595" s="41"/>
      <c r="J3595" s="41"/>
      <c r="K3595" s="26" t="str">
        <f>_xlfn.IFNA(VLOOKUP(E3595,الاوردرات!$B$1:$C$600,2,0),"")</f>
        <v/>
      </c>
      <c r="L3595" s="52"/>
      <c r="N3595" s="21" t="str">
        <f t="shared" si="114"/>
        <v/>
      </c>
      <c r="O3595" s="22" t="str">
        <f>_xlfn.IFNA((VLOOKUP(F3595,help!$C$2:$F$12,4,0))*(N3595*24),"")</f>
        <v/>
      </c>
      <c r="AP3595" s="17">
        <f t="shared" si="115"/>
        <v>0</v>
      </c>
    </row>
    <row r="3596" spans="2:42" ht="33" x14ac:dyDescent="0.25">
      <c r="B3596" s="13">
        <f>COUNTIFS($E$3:E3596,'تقرير منتج تام'!$E$4)</f>
        <v>8</v>
      </c>
      <c r="C3596" s="37"/>
      <c r="D3596" s="37"/>
      <c r="E3596" s="37"/>
      <c r="F3596" s="39"/>
      <c r="G3596" s="40"/>
      <c r="H3596" s="40"/>
      <c r="I3596" s="41"/>
      <c r="J3596" s="41"/>
      <c r="K3596" s="26" t="str">
        <f>_xlfn.IFNA(VLOOKUP(E3596,الاوردرات!$B$1:$C$600,2,0),"")</f>
        <v/>
      </c>
      <c r="L3596" s="52"/>
      <c r="N3596" s="21" t="str">
        <f t="shared" si="114"/>
        <v/>
      </c>
      <c r="O3596" s="22" t="str">
        <f>_xlfn.IFNA((VLOOKUP(F3596,help!$C$2:$F$12,4,0))*(N3596*24),"")</f>
        <v/>
      </c>
      <c r="AP3596" s="17">
        <f t="shared" si="115"/>
        <v>0</v>
      </c>
    </row>
    <row r="3597" spans="2:42" ht="33" x14ac:dyDescent="0.25">
      <c r="B3597" s="13">
        <f>COUNTIFS($E$3:E3597,'تقرير منتج تام'!$E$4)</f>
        <v>8</v>
      </c>
      <c r="C3597" s="37"/>
      <c r="D3597" s="37"/>
      <c r="E3597" s="37"/>
      <c r="F3597" s="39"/>
      <c r="G3597" s="40"/>
      <c r="H3597" s="40"/>
      <c r="I3597" s="41"/>
      <c r="J3597" s="41"/>
      <c r="K3597" s="26" t="str">
        <f>_xlfn.IFNA(VLOOKUP(E3597,الاوردرات!$B$1:$C$600,2,0),"")</f>
        <v/>
      </c>
      <c r="L3597" s="52"/>
      <c r="N3597" s="21" t="str">
        <f t="shared" si="114"/>
        <v/>
      </c>
      <c r="O3597" s="22" t="str">
        <f>_xlfn.IFNA((VLOOKUP(F3597,help!$C$2:$F$12,4,0))*(N3597*24),"")</f>
        <v/>
      </c>
      <c r="AP3597" s="17">
        <f t="shared" si="115"/>
        <v>0</v>
      </c>
    </row>
    <row r="3598" spans="2:42" ht="33" x14ac:dyDescent="0.25">
      <c r="B3598" s="13">
        <f>COUNTIFS($E$3:E3598,'تقرير منتج تام'!$E$4)</f>
        <v>8</v>
      </c>
      <c r="C3598" s="37"/>
      <c r="D3598" s="37"/>
      <c r="E3598" s="37"/>
      <c r="F3598" s="39"/>
      <c r="G3598" s="40"/>
      <c r="H3598" s="40"/>
      <c r="I3598" s="41"/>
      <c r="J3598" s="41"/>
      <c r="K3598" s="26" t="str">
        <f>_xlfn.IFNA(VLOOKUP(E3598,الاوردرات!$B$1:$C$600,2,0),"")</f>
        <v/>
      </c>
      <c r="L3598" s="52"/>
      <c r="N3598" s="21" t="str">
        <f t="shared" si="114"/>
        <v/>
      </c>
      <c r="O3598" s="22" t="str">
        <f>_xlfn.IFNA((VLOOKUP(F3598,help!$C$2:$F$12,4,0))*(N3598*24),"")</f>
        <v/>
      </c>
      <c r="AP3598" s="17">
        <f t="shared" si="115"/>
        <v>0</v>
      </c>
    </row>
    <row r="3599" spans="2:42" ht="33" x14ac:dyDescent="0.25">
      <c r="B3599" s="13">
        <f>COUNTIFS($E$3:E3599,'تقرير منتج تام'!$E$4)</f>
        <v>8</v>
      </c>
      <c r="C3599" s="37"/>
      <c r="D3599" s="37"/>
      <c r="E3599" s="37"/>
      <c r="F3599" s="39"/>
      <c r="G3599" s="40"/>
      <c r="H3599" s="40"/>
      <c r="I3599" s="41"/>
      <c r="J3599" s="41"/>
      <c r="K3599" s="26" t="str">
        <f>_xlfn.IFNA(VLOOKUP(E3599,الاوردرات!$B$1:$C$600,2,0),"")</f>
        <v/>
      </c>
      <c r="L3599" s="52"/>
      <c r="N3599" s="21" t="str">
        <f t="shared" si="114"/>
        <v/>
      </c>
      <c r="O3599" s="22" t="str">
        <f>_xlfn.IFNA((VLOOKUP(F3599,help!$C$2:$F$12,4,0))*(N3599*24),"")</f>
        <v/>
      </c>
      <c r="AP3599" s="17">
        <f t="shared" si="115"/>
        <v>0</v>
      </c>
    </row>
    <row r="3600" spans="2:42" ht="33" x14ac:dyDescent="0.25">
      <c r="B3600" s="13">
        <f>COUNTIFS($E$3:E3600,'تقرير منتج تام'!$E$4)</f>
        <v>8</v>
      </c>
      <c r="C3600" s="37"/>
      <c r="D3600" s="37"/>
      <c r="E3600" s="37"/>
      <c r="F3600" s="39"/>
      <c r="G3600" s="40"/>
      <c r="H3600" s="40"/>
      <c r="I3600" s="41"/>
      <c r="J3600" s="41"/>
      <c r="K3600" s="26" t="str">
        <f>_xlfn.IFNA(VLOOKUP(E3600,الاوردرات!$B$1:$C$600,2,0),"")</f>
        <v/>
      </c>
      <c r="L3600" s="52"/>
      <c r="N3600" s="21" t="str">
        <f t="shared" si="114"/>
        <v/>
      </c>
      <c r="O3600" s="22" t="str">
        <f>_xlfn.IFNA((VLOOKUP(F3600,help!$C$2:$F$12,4,0))*(N3600*24),"")</f>
        <v/>
      </c>
      <c r="AP3600" s="17">
        <f t="shared" si="115"/>
        <v>0</v>
      </c>
    </row>
    <row r="3601" spans="2:42" ht="33" x14ac:dyDescent="0.25">
      <c r="B3601" s="13">
        <f>COUNTIFS($E$3:E3601,'تقرير منتج تام'!$E$4)</f>
        <v>8</v>
      </c>
      <c r="C3601" s="37"/>
      <c r="D3601" s="37"/>
      <c r="E3601" s="37"/>
      <c r="F3601" s="39"/>
      <c r="G3601" s="40"/>
      <c r="H3601" s="40"/>
      <c r="I3601" s="41"/>
      <c r="J3601" s="41"/>
      <c r="K3601" s="26" t="str">
        <f>_xlfn.IFNA(VLOOKUP(E3601,الاوردرات!$B$1:$C$600,2,0),"")</f>
        <v/>
      </c>
      <c r="L3601" s="52"/>
      <c r="N3601" s="21" t="str">
        <f t="shared" si="114"/>
        <v/>
      </c>
      <c r="O3601" s="22" t="str">
        <f>_xlfn.IFNA((VLOOKUP(F3601,help!$C$2:$F$12,4,0))*(N3601*24),"")</f>
        <v/>
      </c>
      <c r="AP3601" s="17">
        <f t="shared" si="115"/>
        <v>0</v>
      </c>
    </row>
    <row r="3602" spans="2:42" ht="33" x14ac:dyDescent="0.25">
      <c r="B3602" s="13">
        <f>COUNTIFS($E$3:E3602,'تقرير منتج تام'!$E$4)</f>
        <v>8</v>
      </c>
      <c r="C3602" s="37"/>
      <c r="D3602" s="37"/>
      <c r="E3602" s="37"/>
      <c r="F3602" s="39"/>
      <c r="G3602" s="40"/>
      <c r="H3602" s="40"/>
      <c r="I3602" s="41"/>
      <c r="J3602" s="41"/>
      <c r="K3602" s="26" t="str">
        <f>_xlfn.IFNA(VLOOKUP(E3602,الاوردرات!$B$1:$C$600,2,0),"")</f>
        <v/>
      </c>
      <c r="L3602" s="52"/>
      <c r="N3602" s="21" t="str">
        <f t="shared" si="114"/>
        <v/>
      </c>
      <c r="O3602" s="22" t="str">
        <f>_xlfn.IFNA((VLOOKUP(F3602,help!$C$2:$F$12,4,0))*(N3602*24),"")</f>
        <v/>
      </c>
      <c r="AP3602" s="17">
        <f t="shared" si="115"/>
        <v>0</v>
      </c>
    </row>
    <row r="3603" spans="2:42" ht="33" x14ac:dyDescent="0.25">
      <c r="B3603" s="13">
        <f>COUNTIFS($E$3:E3603,'تقرير منتج تام'!$E$4)</f>
        <v>8</v>
      </c>
      <c r="C3603" s="37"/>
      <c r="D3603" s="37"/>
      <c r="E3603" s="37"/>
      <c r="F3603" s="39"/>
      <c r="G3603" s="40"/>
      <c r="H3603" s="40"/>
      <c r="I3603" s="41"/>
      <c r="J3603" s="41"/>
      <c r="K3603" s="26" t="str">
        <f>_xlfn.IFNA(VLOOKUP(E3603,الاوردرات!$B$1:$C$600,2,0),"")</f>
        <v/>
      </c>
      <c r="L3603" s="52"/>
      <c r="N3603" s="21" t="str">
        <f t="shared" si="114"/>
        <v/>
      </c>
      <c r="O3603" s="22" t="str">
        <f>_xlfn.IFNA((VLOOKUP(F3603,help!$C$2:$F$12,4,0))*(N3603*24),"")</f>
        <v/>
      </c>
      <c r="AP3603" s="17">
        <f t="shared" si="115"/>
        <v>0</v>
      </c>
    </row>
    <row r="3604" spans="2:42" ht="33" x14ac:dyDescent="0.25">
      <c r="B3604" s="13">
        <f>COUNTIFS($E$3:E3604,'تقرير منتج تام'!$E$4)</f>
        <v>8</v>
      </c>
      <c r="C3604" s="37"/>
      <c r="D3604" s="37"/>
      <c r="E3604" s="37"/>
      <c r="F3604" s="39"/>
      <c r="G3604" s="40"/>
      <c r="H3604" s="40"/>
      <c r="I3604" s="41"/>
      <c r="J3604" s="41"/>
      <c r="K3604" s="26" t="str">
        <f>_xlfn.IFNA(VLOOKUP(E3604,الاوردرات!$B$1:$C$600,2,0),"")</f>
        <v/>
      </c>
      <c r="L3604" s="52"/>
      <c r="N3604" s="21" t="str">
        <f t="shared" si="114"/>
        <v/>
      </c>
      <c r="O3604" s="22" t="str">
        <f>_xlfn.IFNA((VLOOKUP(F3604,help!$C$2:$F$12,4,0))*(N3604*24),"")</f>
        <v/>
      </c>
      <c r="AP3604" s="17">
        <f t="shared" si="115"/>
        <v>0</v>
      </c>
    </row>
    <row r="3605" spans="2:42" ht="33" x14ac:dyDescent="0.25">
      <c r="B3605" s="13">
        <f>COUNTIFS($E$3:E3605,'تقرير منتج تام'!$E$4)</f>
        <v>8</v>
      </c>
      <c r="C3605" s="37"/>
      <c r="D3605" s="37"/>
      <c r="E3605" s="37"/>
      <c r="F3605" s="39"/>
      <c r="G3605" s="40"/>
      <c r="H3605" s="40"/>
      <c r="I3605" s="41"/>
      <c r="J3605" s="41"/>
      <c r="K3605" s="26" t="str">
        <f>_xlfn.IFNA(VLOOKUP(E3605,الاوردرات!$B$1:$C$600,2,0),"")</f>
        <v/>
      </c>
      <c r="L3605" s="52"/>
      <c r="N3605" s="21" t="str">
        <f t="shared" si="114"/>
        <v/>
      </c>
      <c r="O3605" s="22" t="str">
        <f>_xlfn.IFNA((VLOOKUP(F3605,help!$C$2:$F$12,4,0))*(N3605*24),"")</f>
        <v/>
      </c>
      <c r="AP3605" s="17">
        <f t="shared" si="115"/>
        <v>0</v>
      </c>
    </row>
    <row r="3606" spans="2:42" ht="33" x14ac:dyDescent="0.25">
      <c r="B3606" s="13">
        <f>COUNTIFS($E$3:E3606,'تقرير منتج تام'!$E$4)</f>
        <v>8</v>
      </c>
      <c r="C3606" s="37"/>
      <c r="D3606" s="37"/>
      <c r="E3606" s="37"/>
      <c r="F3606" s="39"/>
      <c r="G3606" s="40"/>
      <c r="H3606" s="40"/>
      <c r="I3606" s="41"/>
      <c r="J3606" s="41"/>
      <c r="K3606" s="26" t="str">
        <f>_xlfn.IFNA(VLOOKUP(E3606,الاوردرات!$B$1:$C$600,2,0),"")</f>
        <v/>
      </c>
      <c r="L3606" s="52"/>
      <c r="N3606" s="21" t="str">
        <f t="shared" si="114"/>
        <v/>
      </c>
      <c r="O3606" s="22" t="str">
        <f>_xlfn.IFNA((VLOOKUP(F3606,help!$C$2:$F$12,4,0))*(N3606*24),"")</f>
        <v/>
      </c>
      <c r="AP3606" s="17">
        <f t="shared" si="115"/>
        <v>0</v>
      </c>
    </row>
    <row r="3607" spans="2:42" ht="33" x14ac:dyDescent="0.25">
      <c r="B3607" s="13">
        <f>COUNTIFS($E$3:E3607,'تقرير منتج تام'!$E$4)</f>
        <v>8</v>
      </c>
      <c r="C3607" s="37"/>
      <c r="D3607" s="37"/>
      <c r="E3607" s="37"/>
      <c r="F3607" s="39"/>
      <c r="G3607" s="40"/>
      <c r="H3607" s="40"/>
      <c r="I3607" s="41"/>
      <c r="J3607" s="41"/>
      <c r="K3607" s="26" t="str">
        <f>_xlfn.IFNA(VLOOKUP(E3607,الاوردرات!$B$1:$C$600,2,0),"")</f>
        <v/>
      </c>
      <c r="L3607" s="52"/>
      <c r="N3607" s="21" t="str">
        <f t="shared" si="114"/>
        <v/>
      </c>
      <c r="O3607" s="22" t="str">
        <f>_xlfn.IFNA((VLOOKUP(F3607,help!$C$2:$F$12,4,0))*(N3607*24),"")</f>
        <v/>
      </c>
      <c r="AP3607" s="17">
        <f t="shared" si="115"/>
        <v>0</v>
      </c>
    </row>
    <row r="3608" spans="2:42" ht="33" x14ac:dyDescent="0.25">
      <c r="B3608" s="13">
        <f>COUNTIFS($E$3:E3608,'تقرير منتج تام'!$E$4)</f>
        <v>8</v>
      </c>
      <c r="C3608" s="37"/>
      <c r="D3608" s="37"/>
      <c r="E3608" s="37"/>
      <c r="F3608" s="39"/>
      <c r="G3608" s="40"/>
      <c r="H3608" s="40"/>
      <c r="I3608" s="41"/>
      <c r="J3608" s="41"/>
      <c r="K3608" s="26" t="str">
        <f>_xlfn.IFNA(VLOOKUP(E3608,الاوردرات!$B$1:$C$600,2,0),"")</f>
        <v/>
      </c>
      <c r="L3608" s="52"/>
      <c r="N3608" s="21" t="str">
        <f t="shared" si="114"/>
        <v/>
      </c>
      <c r="O3608" s="22" t="str">
        <f>_xlfn.IFNA((VLOOKUP(F3608,help!$C$2:$F$12,4,0))*(N3608*24),"")</f>
        <v/>
      </c>
      <c r="AP3608" s="17">
        <f t="shared" si="115"/>
        <v>0</v>
      </c>
    </row>
    <row r="3609" spans="2:42" ht="33" x14ac:dyDescent="0.25">
      <c r="B3609" s="13">
        <f>COUNTIFS($E$3:E3609,'تقرير منتج تام'!$E$4)</f>
        <v>8</v>
      </c>
      <c r="C3609" s="37"/>
      <c r="D3609" s="37"/>
      <c r="E3609" s="37"/>
      <c r="F3609" s="39"/>
      <c r="G3609" s="40"/>
      <c r="H3609" s="40"/>
      <c r="I3609" s="41"/>
      <c r="J3609" s="41"/>
      <c r="K3609" s="26" t="str">
        <f>_xlfn.IFNA(VLOOKUP(E3609,الاوردرات!$B$1:$C$600,2,0),"")</f>
        <v/>
      </c>
      <c r="L3609" s="52"/>
      <c r="N3609" s="21" t="str">
        <f t="shared" si="114"/>
        <v/>
      </c>
      <c r="O3609" s="22" t="str">
        <f>_xlfn.IFNA((VLOOKUP(F3609,help!$C$2:$F$12,4,0))*(N3609*24),"")</f>
        <v/>
      </c>
      <c r="AP3609" s="17">
        <f t="shared" si="115"/>
        <v>0</v>
      </c>
    </row>
    <row r="3610" spans="2:42" ht="33" x14ac:dyDescent="0.25">
      <c r="B3610" s="13">
        <f>COUNTIFS($E$3:E3610,'تقرير منتج تام'!$E$4)</f>
        <v>8</v>
      </c>
      <c r="C3610" s="37"/>
      <c r="D3610" s="37"/>
      <c r="E3610" s="37"/>
      <c r="F3610" s="39"/>
      <c r="G3610" s="40"/>
      <c r="H3610" s="40"/>
      <c r="I3610" s="41"/>
      <c r="J3610" s="41"/>
      <c r="K3610" s="26" t="str">
        <f>_xlfn.IFNA(VLOOKUP(E3610,الاوردرات!$B$1:$C$600,2,0),"")</f>
        <v/>
      </c>
      <c r="L3610" s="52"/>
      <c r="N3610" s="21" t="str">
        <f t="shared" si="114"/>
        <v/>
      </c>
      <c r="O3610" s="22" t="str">
        <f>_xlfn.IFNA((VLOOKUP(F3610,help!$C$2:$F$12,4,0))*(N3610*24),"")</f>
        <v/>
      </c>
      <c r="AP3610" s="17">
        <f t="shared" si="115"/>
        <v>0</v>
      </c>
    </row>
    <row r="3611" spans="2:42" ht="33" x14ac:dyDescent="0.25">
      <c r="B3611" s="13">
        <f>COUNTIFS($E$3:E3611,'تقرير منتج تام'!$E$4)</f>
        <v>8</v>
      </c>
      <c r="C3611" s="37"/>
      <c r="D3611" s="37"/>
      <c r="E3611" s="37"/>
      <c r="F3611" s="39"/>
      <c r="G3611" s="40"/>
      <c r="H3611" s="40"/>
      <c r="I3611" s="41"/>
      <c r="J3611" s="41"/>
      <c r="K3611" s="26" t="str">
        <f>_xlfn.IFNA(VLOOKUP(E3611,الاوردرات!$B$1:$C$600,2,0),"")</f>
        <v/>
      </c>
      <c r="L3611" s="52"/>
      <c r="N3611" s="21" t="str">
        <f t="shared" si="114"/>
        <v/>
      </c>
      <c r="O3611" s="22" t="str">
        <f>_xlfn.IFNA((VLOOKUP(F3611,help!$C$2:$F$12,4,0))*(N3611*24),"")</f>
        <v/>
      </c>
      <c r="AP3611" s="17">
        <f t="shared" si="115"/>
        <v>0</v>
      </c>
    </row>
    <row r="3612" spans="2:42" ht="33" x14ac:dyDescent="0.25">
      <c r="B3612" s="13">
        <f>COUNTIFS($E$3:E3612,'تقرير منتج تام'!$E$4)</f>
        <v>8</v>
      </c>
      <c r="C3612" s="37"/>
      <c r="D3612" s="37"/>
      <c r="E3612" s="37"/>
      <c r="F3612" s="39"/>
      <c r="G3612" s="40"/>
      <c r="H3612" s="40"/>
      <c r="I3612" s="41"/>
      <c r="J3612" s="41"/>
      <c r="K3612" s="26" t="str">
        <f>_xlfn.IFNA(VLOOKUP(E3612,الاوردرات!$B$1:$C$600,2,0),"")</f>
        <v/>
      </c>
      <c r="L3612" s="52"/>
      <c r="N3612" s="21" t="str">
        <f t="shared" si="114"/>
        <v/>
      </c>
      <c r="O3612" s="22" t="str">
        <f>_xlfn.IFNA((VLOOKUP(F3612,help!$C$2:$F$12,4,0))*(N3612*24),"")</f>
        <v/>
      </c>
      <c r="AP3612" s="17">
        <f t="shared" si="115"/>
        <v>0</v>
      </c>
    </row>
    <row r="3613" spans="2:42" ht="33" x14ac:dyDescent="0.25">
      <c r="B3613" s="13">
        <f>COUNTIFS($E$3:E3613,'تقرير منتج تام'!$E$4)</f>
        <v>8</v>
      </c>
      <c r="C3613" s="37"/>
      <c r="D3613" s="37"/>
      <c r="E3613" s="37"/>
      <c r="F3613" s="39"/>
      <c r="G3613" s="40"/>
      <c r="H3613" s="40"/>
      <c r="I3613" s="41"/>
      <c r="J3613" s="41"/>
      <c r="K3613" s="26" t="str">
        <f>_xlfn.IFNA(VLOOKUP(E3613,الاوردرات!$B$1:$C$600,2,0),"")</f>
        <v/>
      </c>
      <c r="L3613" s="52"/>
      <c r="N3613" s="21" t="str">
        <f t="shared" si="114"/>
        <v/>
      </c>
      <c r="O3613" s="22" t="str">
        <f>_xlfn.IFNA((VLOOKUP(F3613,help!$C$2:$F$12,4,0))*(N3613*24),"")</f>
        <v/>
      </c>
      <c r="AP3613" s="17">
        <f t="shared" si="115"/>
        <v>0</v>
      </c>
    </row>
    <row r="3614" spans="2:42" ht="33" x14ac:dyDescent="0.25">
      <c r="B3614" s="13">
        <f>COUNTIFS($E$3:E3614,'تقرير منتج تام'!$E$4)</f>
        <v>8</v>
      </c>
      <c r="C3614" s="37"/>
      <c r="D3614" s="37"/>
      <c r="E3614" s="37"/>
      <c r="F3614" s="39"/>
      <c r="G3614" s="40"/>
      <c r="H3614" s="40"/>
      <c r="I3614" s="41"/>
      <c r="J3614" s="41"/>
      <c r="K3614" s="26" t="str">
        <f>_xlfn.IFNA(VLOOKUP(E3614,الاوردرات!$B$1:$C$600,2,0),"")</f>
        <v/>
      </c>
      <c r="L3614" s="52"/>
      <c r="N3614" s="21" t="str">
        <f t="shared" si="114"/>
        <v/>
      </c>
      <c r="O3614" s="22" t="str">
        <f>_xlfn.IFNA((VLOOKUP(F3614,help!$C$2:$F$12,4,0))*(N3614*24),"")</f>
        <v/>
      </c>
      <c r="AP3614" s="17">
        <f t="shared" si="115"/>
        <v>0</v>
      </c>
    </row>
    <row r="3615" spans="2:42" ht="33" x14ac:dyDescent="0.25">
      <c r="B3615" s="13">
        <f>COUNTIFS($E$3:E3615,'تقرير منتج تام'!$E$4)</f>
        <v>8</v>
      </c>
      <c r="C3615" s="37"/>
      <c r="D3615" s="37"/>
      <c r="E3615" s="37"/>
      <c r="F3615" s="39"/>
      <c r="G3615" s="40"/>
      <c r="H3615" s="40"/>
      <c r="I3615" s="41"/>
      <c r="J3615" s="41"/>
      <c r="K3615" s="26" t="str">
        <f>_xlfn.IFNA(VLOOKUP(E3615,الاوردرات!$B$1:$C$600,2,0),"")</f>
        <v/>
      </c>
      <c r="L3615" s="52"/>
      <c r="N3615" s="21" t="str">
        <f t="shared" si="114"/>
        <v/>
      </c>
      <c r="O3615" s="22" t="str">
        <f>_xlfn.IFNA((VLOOKUP(F3615,help!$C$2:$F$12,4,0))*(N3615*24),"")</f>
        <v/>
      </c>
      <c r="AP3615" s="17">
        <f t="shared" si="115"/>
        <v>0</v>
      </c>
    </row>
    <row r="3616" spans="2:42" ht="33" x14ac:dyDescent="0.25">
      <c r="B3616" s="13">
        <f>COUNTIFS($E$3:E3616,'تقرير منتج تام'!$E$4)</f>
        <v>8</v>
      </c>
      <c r="C3616" s="37"/>
      <c r="D3616" s="37"/>
      <c r="E3616" s="37"/>
      <c r="F3616" s="39"/>
      <c r="G3616" s="40"/>
      <c r="H3616" s="40"/>
      <c r="I3616" s="41"/>
      <c r="J3616" s="41"/>
      <c r="K3616" s="26" t="str">
        <f>_xlfn.IFNA(VLOOKUP(E3616,الاوردرات!$B$1:$C$600,2,0),"")</f>
        <v/>
      </c>
      <c r="L3616" s="52"/>
      <c r="N3616" s="21" t="str">
        <f t="shared" si="114"/>
        <v/>
      </c>
      <c r="O3616" s="22" t="str">
        <f>_xlfn.IFNA((VLOOKUP(F3616,help!$C$2:$F$12,4,0))*(N3616*24),"")</f>
        <v/>
      </c>
      <c r="AP3616" s="17">
        <f t="shared" si="115"/>
        <v>0</v>
      </c>
    </row>
    <row r="3617" spans="2:42" ht="33" x14ac:dyDescent="0.25">
      <c r="B3617" s="13">
        <f>COUNTIFS($E$3:E3617,'تقرير منتج تام'!$E$4)</f>
        <v>8</v>
      </c>
      <c r="C3617" s="37"/>
      <c r="D3617" s="37"/>
      <c r="E3617" s="37"/>
      <c r="F3617" s="39"/>
      <c r="G3617" s="40"/>
      <c r="H3617" s="40"/>
      <c r="I3617" s="41"/>
      <c r="J3617" s="41"/>
      <c r="K3617" s="26" t="str">
        <f>_xlfn.IFNA(VLOOKUP(E3617,الاوردرات!$B$1:$C$600,2,0),"")</f>
        <v/>
      </c>
      <c r="L3617" s="52"/>
      <c r="N3617" s="21" t="str">
        <f t="shared" si="114"/>
        <v/>
      </c>
      <c r="O3617" s="22" t="str">
        <f>_xlfn.IFNA((VLOOKUP(F3617,help!$C$2:$F$12,4,0))*(N3617*24),"")</f>
        <v/>
      </c>
      <c r="AP3617" s="17">
        <f t="shared" si="115"/>
        <v>0</v>
      </c>
    </row>
    <row r="3618" spans="2:42" ht="33" x14ac:dyDescent="0.25">
      <c r="B3618" s="13">
        <f>COUNTIFS($E$3:E3618,'تقرير منتج تام'!$E$4)</f>
        <v>8</v>
      </c>
      <c r="C3618" s="37"/>
      <c r="D3618" s="37"/>
      <c r="E3618" s="37"/>
      <c r="F3618" s="39"/>
      <c r="G3618" s="40"/>
      <c r="H3618" s="40"/>
      <c r="I3618" s="41"/>
      <c r="J3618" s="41"/>
      <c r="K3618" s="26" t="str">
        <f>_xlfn.IFNA(VLOOKUP(E3618,الاوردرات!$B$1:$C$600,2,0),"")</f>
        <v/>
      </c>
      <c r="L3618" s="52"/>
      <c r="N3618" s="21" t="str">
        <f t="shared" si="114"/>
        <v/>
      </c>
      <c r="O3618" s="22" t="str">
        <f>_xlfn.IFNA((VLOOKUP(F3618,help!$C$2:$F$12,4,0))*(N3618*24),"")</f>
        <v/>
      </c>
      <c r="AP3618" s="17">
        <f t="shared" si="115"/>
        <v>0</v>
      </c>
    </row>
    <row r="3619" spans="2:42" ht="33" x14ac:dyDescent="0.25">
      <c r="B3619" s="13">
        <f>COUNTIFS($E$3:E3619,'تقرير منتج تام'!$E$4)</f>
        <v>8</v>
      </c>
      <c r="C3619" s="37"/>
      <c r="D3619" s="37"/>
      <c r="E3619" s="37"/>
      <c r="F3619" s="39"/>
      <c r="G3619" s="40"/>
      <c r="H3619" s="40"/>
      <c r="I3619" s="41"/>
      <c r="J3619" s="41"/>
      <c r="K3619" s="26" t="str">
        <f>_xlfn.IFNA(VLOOKUP(E3619,الاوردرات!$B$1:$C$600,2,0),"")</f>
        <v/>
      </c>
      <c r="L3619" s="52"/>
      <c r="N3619" s="21" t="str">
        <f t="shared" si="114"/>
        <v/>
      </c>
      <c r="O3619" s="22" t="str">
        <f>_xlfn.IFNA((VLOOKUP(F3619,help!$C$2:$F$12,4,0))*(N3619*24),"")</f>
        <v/>
      </c>
      <c r="AP3619" s="17">
        <f t="shared" si="115"/>
        <v>0</v>
      </c>
    </row>
    <row r="3620" spans="2:42" ht="33" x14ac:dyDescent="0.25">
      <c r="B3620" s="13">
        <f>COUNTIFS($E$3:E3620,'تقرير منتج تام'!$E$4)</f>
        <v>8</v>
      </c>
      <c r="C3620" s="37"/>
      <c r="D3620" s="37"/>
      <c r="E3620" s="37"/>
      <c r="F3620" s="39"/>
      <c r="G3620" s="40"/>
      <c r="H3620" s="40"/>
      <c r="I3620" s="41"/>
      <c r="J3620" s="41"/>
      <c r="K3620" s="26" t="str">
        <f>_xlfn.IFNA(VLOOKUP(E3620,الاوردرات!$B$1:$C$600,2,0),"")</f>
        <v/>
      </c>
      <c r="L3620" s="52"/>
      <c r="N3620" s="21" t="str">
        <f t="shared" si="114"/>
        <v/>
      </c>
      <c r="O3620" s="22" t="str">
        <f>_xlfn.IFNA((VLOOKUP(F3620,help!$C$2:$F$12,4,0))*(N3620*24),"")</f>
        <v/>
      </c>
      <c r="AP3620" s="17">
        <f t="shared" si="115"/>
        <v>0</v>
      </c>
    </row>
    <row r="3621" spans="2:42" ht="33" x14ac:dyDescent="0.25">
      <c r="B3621" s="13">
        <f>COUNTIFS($E$3:E3621,'تقرير منتج تام'!$E$4)</f>
        <v>8</v>
      </c>
      <c r="C3621" s="37"/>
      <c r="D3621" s="37"/>
      <c r="E3621" s="37"/>
      <c r="F3621" s="39"/>
      <c r="G3621" s="40"/>
      <c r="H3621" s="40"/>
      <c r="I3621" s="41"/>
      <c r="J3621" s="41"/>
      <c r="K3621" s="26" t="str">
        <f>_xlfn.IFNA(VLOOKUP(E3621,الاوردرات!$B$1:$C$600,2,0),"")</f>
        <v/>
      </c>
      <c r="L3621" s="52"/>
      <c r="N3621" s="21" t="str">
        <f t="shared" si="114"/>
        <v/>
      </c>
      <c r="O3621" s="22" t="str">
        <f>_xlfn.IFNA((VLOOKUP(F3621,help!$C$2:$F$12,4,0))*(N3621*24),"")</f>
        <v/>
      </c>
      <c r="AP3621" s="17">
        <f t="shared" si="115"/>
        <v>0</v>
      </c>
    </row>
    <row r="3622" spans="2:42" ht="33" x14ac:dyDescent="0.25">
      <c r="B3622" s="13">
        <f>COUNTIFS($E$3:E3622,'تقرير منتج تام'!$E$4)</f>
        <v>8</v>
      </c>
      <c r="C3622" s="37"/>
      <c r="D3622" s="37"/>
      <c r="E3622" s="37"/>
      <c r="F3622" s="39"/>
      <c r="G3622" s="40"/>
      <c r="H3622" s="40"/>
      <c r="I3622" s="41"/>
      <c r="J3622" s="41"/>
      <c r="K3622" s="26" t="str">
        <f>_xlfn.IFNA(VLOOKUP(E3622,الاوردرات!$B$1:$C$600,2,0),"")</f>
        <v/>
      </c>
      <c r="L3622" s="52"/>
      <c r="N3622" s="21" t="str">
        <f t="shared" si="114"/>
        <v/>
      </c>
      <c r="O3622" s="22" t="str">
        <f>_xlfn.IFNA((VLOOKUP(F3622,help!$C$2:$F$12,4,0))*(N3622*24),"")</f>
        <v/>
      </c>
      <c r="AP3622" s="17">
        <f t="shared" si="115"/>
        <v>0</v>
      </c>
    </row>
    <row r="3623" spans="2:42" ht="33" x14ac:dyDescent="0.25">
      <c r="B3623" s="13">
        <f>COUNTIFS($E$3:E3623,'تقرير منتج تام'!$E$4)</f>
        <v>8</v>
      </c>
      <c r="C3623" s="37"/>
      <c r="D3623" s="37"/>
      <c r="E3623" s="37"/>
      <c r="F3623" s="39"/>
      <c r="G3623" s="40"/>
      <c r="H3623" s="40"/>
      <c r="I3623" s="41"/>
      <c r="J3623" s="41"/>
      <c r="K3623" s="26" t="str">
        <f>_xlfn.IFNA(VLOOKUP(E3623,الاوردرات!$B$1:$C$600,2,0),"")</f>
        <v/>
      </c>
      <c r="L3623" s="52"/>
      <c r="N3623" s="21" t="str">
        <f t="shared" si="114"/>
        <v/>
      </c>
      <c r="O3623" s="22" t="str">
        <f>_xlfn.IFNA((VLOOKUP(F3623,help!$C$2:$F$12,4,0))*(N3623*24),"")</f>
        <v/>
      </c>
      <c r="AP3623" s="17">
        <f t="shared" si="115"/>
        <v>0</v>
      </c>
    </row>
    <row r="3624" spans="2:42" ht="33" x14ac:dyDescent="0.25">
      <c r="B3624" s="13">
        <f>COUNTIFS($E$3:E3624,'تقرير منتج تام'!$E$4)</f>
        <v>8</v>
      </c>
      <c r="C3624" s="37"/>
      <c r="D3624" s="37"/>
      <c r="E3624" s="37"/>
      <c r="F3624" s="39"/>
      <c r="G3624" s="40"/>
      <c r="H3624" s="40"/>
      <c r="I3624" s="41"/>
      <c r="J3624" s="41"/>
      <c r="K3624" s="26" t="str">
        <f>_xlfn.IFNA(VLOOKUP(E3624,الاوردرات!$B$1:$C$600,2,0),"")</f>
        <v/>
      </c>
      <c r="L3624" s="52"/>
      <c r="N3624" s="21" t="str">
        <f t="shared" si="114"/>
        <v/>
      </c>
      <c r="O3624" s="22" t="str">
        <f>_xlfn.IFNA((VLOOKUP(F3624,help!$C$2:$F$12,4,0))*(N3624*24),"")</f>
        <v/>
      </c>
      <c r="AP3624" s="17">
        <f t="shared" si="115"/>
        <v>0</v>
      </c>
    </row>
    <row r="3625" spans="2:42" ht="33" x14ac:dyDescent="0.25">
      <c r="B3625" s="13">
        <f>COUNTIFS($E$3:E3625,'تقرير منتج تام'!$E$4)</f>
        <v>8</v>
      </c>
      <c r="C3625" s="37"/>
      <c r="D3625" s="37"/>
      <c r="E3625" s="37"/>
      <c r="F3625" s="39"/>
      <c r="G3625" s="40"/>
      <c r="H3625" s="40"/>
      <c r="I3625" s="41"/>
      <c r="J3625" s="41"/>
      <c r="K3625" s="26" t="str">
        <f>_xlfn.IFNA(VLOOKUP(E3625,الاوردرات!$B$1:$C$600,2,0),"")</f>
        <v/>
      </c>
      <c r="L3625" s="52"/>
      <c r="N3625" s="21" t="str">
        <f t="shared" si="114"/>
        <v/>
      </c>
      <c r="O3625" s="22" t="str">
        <f>_xlfn.IFNA((VLOOKUP(F3625,help!$C$2:$F$12,4,0))*(N3625*24),"")</f>
        <v/>
      </c>
      <c r="AP3625" s="17">
        <f t="shared" si="115"/>
        <v>0</v>
      </c>
    </row>
    <row r="3626" spans="2:42" ht="33" x14ac:dyDescent="0.25">
      <c r="B3626" s="13">
        <f>COUNTIFS($E$3:E3626,'تقرير منتج تام'!$E$4)</f>
        <v>8</v>
      </c>
      <c r="C3626" s="37"/>
      <c r="D3626" s="37"/>
      <c r="E3626" s="37"/>
      <c r="F3626" s="39"/>
      <c r="G3626" s="40"/>
      <c r="H3626" s="40"/>
      <c r="I3626" s="41"/>
      <c r="J3626" s="41"/>
      <c r="K3626" s="26" t="str">
        <f>_xlfn.IFNA(VLOOKUP(E3626,الاوردرات!$B$1:$C$600,2,0),"")</f>
        <v/>
      </c>
      <c r="L3626" s="52"/>
      <c r="N3626" s="21" t="str">
        <f t="shared" si="114"/>
        <v/>
      </c>
      <c r="O3626" s="22" t="str">
        <f>_xlfn.IFNA((VLOOKUP(F3626,help!$C$2:$F$12,4,0))*(N3626*24),"")</f>
        <v/>
      </c>
      <c r="AP3626" s="17">
        <f t="shared" si="115"/>
        <v>0</v>
      </c>
    </row>
    <row r="3627" spans="2:42" ht="33" x14ac:dyDescent="0.25">
      <c r="B3627" s="13">
        <f>COUNTIFS($E$3:E3627,'تقرير منتج تام'!$E$4)</f>
        <v>8</v>
      </c>
      <c r="C3627" s="37"/>
      <c r="D3627" s="37"/>
      <c r="E3627" s="37"/>
      <c r="F3627" s="39"/>
      <c r="G3627" s="40"/>
      <c r="H3627" s="40"/>
      <c r="I3627" s="41"/>
      <c r="J3627" s="41"/>
      <c r="K3627" s="26" t="str">
        <f>_xlfn.IFNA(VLOOKUP(E3627,الاوردرات!$B$1:$C$600,2,0),"")</f>
        <v/>
      </c>
      <c r="L3627" s="52"/>
      <c r="N3627" s="21" t="str">
        <f t="shared" si="114"/>
        <v/>
      </c>
      <c r="O3627" s="22" t="str">
        <f>_xlfn.IFNA((VLOOKUP(F3627,help!$C$2:$F$12,4,0))*(N3627*24),"")</f>
        <v/>
      </c>
      <c r="AP3627" s="17">
        <f t="shared" si="115"/>
        <v>0</v>
      </c>
    </row>
    <row r="3628" spans="2:42" ht="33" x14ac:dyDescent="0.25">
      <c r="B3628" s="13">
        <f>COUNTIFS($E$3:E3628,'تقرير منتج تام'!$E$4)</f>
        <v>8</v>
      </c>
      <c r="C3628" s="37"/>
      <c r="D3628" s="37"/>
      <c r="E3628" s="37"/>
      <c r="F3628" s="39"/>
      <c r="G3628" s="40"/>
      <c r="H3628" s="40"/>
      <c r="I3628" s="41"/>
      <c r="J3628" s="41"/>
      <c r="K3628" s="26" t="str">
        <f>_xlfn.IFNA(VLOOKUP(E3628,الاوردرات!$B$1:$C$600,2,0),"")</f>
        <v/>
      </c>
      <c r="L3628" s="52"/>
      <c r="N3628" s="21" t="str">
        <f t="shared" si="114"/>
        <v/>
      </c>
      <c r="O3628" s="22" t="str">
        <f>_xlfn.IFNA((VLOOKUP(F3628,help!$C$2:$F$12,4,0))*(N3628*24),"")</f>
        <v/>
      </c>
      <c r="AP3628" s="17">
        <f t="shared" si="115"/>
        <v>0</v>
      </c>
    </row>
    <row r="3629" spans="2:42" ht="33" x14ac:dyDescent="0.25">
      <c r="B3629" s="13">
        <f>COUNTIFS($E$3:E3629,'تقرير منتج تام'!$E$4)</f>
        <v>8</v>
      </c>
      <c r="C3629" s="37"/>
      <c r="D3629" s="37"/>
      <c r="E3629" s="37"/>
      <c r="F3629" s="39"/>
      <c r="G3629" s="40"/>
      <c r="H3629" s="40"/>
      <c r="I3629" s="41"/>
      <c r="J3629" s="41"/>
      <c r="K3629" s="26" t="str">
        <f>_xlfn.IFNA(VLOOKUP(E3629,الاوردرات!$B$1:$C$600,2,0),"")</f>
        <v/>
      </c>
      <c r="L3629" s="52"/>
      <c r="N3629" s="21" t="str">
        <f t="shared" si="114"/>
        <v/>
      </c>
      <c r="O3629" s="22" t="str">
        <f>_xlfn.IFNA((VLOOKUP(F3629,help!$C$2:$F$12,4,0))*(N3629*24),"")</f>
        <v/>
      </c>
      <c r="AP3629" s="17">
        <f t="shared" si="115"/>
        <v>0</v>
      </c>
    </row>
    <row r="3630" spans="2:42" ht="33" x14ac:dyDescent="0.25">
      <c r="B3630" s="13">
        <f>COUNTIFS($E$3:E3630,'تقرير منتج تام'!$E$4)</f>
        <v>8</v>
      </c>
      <c r="C3630" s="37"/>
      <c r="D3630" s="37"/>
      <c r="E3630" s="37"/>
      <c r="F3630" s="39"/>
      <c r="G3630" s="40"/>
      <c r="H3630" s="40"/>
      <c r="I3630" s="41"/>
      <c r="J3630" s="41"/>
      <c r="K3630" s="26" t="str">
        <f>_xlfn.IFNA(VLOOKUP(E3630,الاوردرات!$B$1:$C$600,2,0),"")</f>
        <v/>
      </c>
      <c r="L3630" s="52"/>
      <c r="N3630" s="21" t="str">
        <f t="shared" si="114"/>
        <v/>
      </c>
      <c r="O3630" s="22" t="str">
        <f>_xlfn.IFNA((VLOOKUP(F3630,help!$C$2:$F$12,4,0))*(N3630*24),"")</f>
        <v/>
      </c>
      <c r="AP3630" s="17">
        <f t="shared" si="115"/>
        <v>0</v>
      </c>
    </row>
    <row r="3631" spans="2:42" ht="33" x14ac:dyDescent="0.25">
      <c r="B3631" s="13">
        <f>COUNTIFS($E$3:E3631,'تقرير منتج تام'!$E$4)</f>
        <v>8</v>
      </c>
      <c r="C3631" s="37"/>
      <c r="D3631" s="37"/>
      <c r="E3631" s="37"/>
      <c r="F3631" s="39"/>
      <c r="G3631" s="40"/>
      <c r="H3631" s="40"/>
      <c r="I3631" s="41"/>
      <c r="J3631" s="41"/>
      <c r="K3631" s="26" t="str">
        <f>_xlfn.IFNA(VLOOKUP(E3631,الاوردرات!$B$1:$C$600,2,0),"")</f>
        <v/>
      </c>
      <c r="L3631" s="52"/>
      <c r="N3631" s="21" t="str">
        <f t="shared" si="114"/>
        <v/>
      </c>
      <c r="O3631" s="22" t="str">
        <f>_xlfn.IFNA((VLOOKUP(F3631,help!$C$2:$F$12,4,0))*(N3631*24),"")</f>
        <v/>
      </c>
      <c r="AP3631" s="17">
        <f t="shared" si="115"/>
        <v>0</v>
      </c>
    </row>
    <row r="3632" spans="2:42" ht="33" x14ac:dyDescent="0.25">
      <c r="B3632" s="13">
        <f>COUNTIFS($E$3:E3632,'تقرير منتج تام'!$E$4)</f>
        <v>8</v>
      </c>
      <c r="C3632" s="37"/>
      <c r="D3632" s="37"/>
      <c r="E3632" s="37"/>
      <c r="F3632" s="39"/>
      <c r="G3632" s="40"/>
      <c r="H3632" s="40"/>
      <c r="I3632" s="41"/>
      <c r="J3632" s="41"/>
      <c r="K3632" s="26" t="str">
        <f>_xlfn.IFNA(VLOOKUP(E3632,الاوردرات!$B$1:$C$600,2,0),"")</f>
        <v/>
      </c>
      <c r="L3632" s="52"/>
      <c r="N3632" s="21" t="str">
        <f t="shared" si="114"/>
        <v/>
      </c>
      <c r="O3632" s="22" t="str">
        <f>_xlfn.IFNA((VLOOKUP(F3632,help!$C$2:$F$12,4,0))*(N3632*24),"")</f>
        <v/>
      </c>
      <c r="AP3632" s="17">
        <f t="shared" si="115"/>
        <v>0</v>
      </c>
    </row>
    <row r="3633" spans="2:42" ht="33" x14ac:dyDescent="0.25">
      <c r="B3633" s="13">
        <f>COUNTIFS($E$3:E3633,'تقرير منتج تام'!$E$4)</f>
        <v>8</v>
      </c>
      <c r="C3633" s="37"/>
      <c r="D3633" s="37"/>
      <c r="E3633" s="37"/>
      <c r="F3633" s="39"/>
      <c r="G3633" s="40"/>
      <c r="H3633" s="40"/>
      <c r="I3633" s="41"/>
      <c r="J3633" s="41"/>
      <c r="K3633" s="26" t="str">
        <f>_xlfn.IFNA(VLOOKUP(E3633,الاوردرات!$B$1:$C$600,2,0),"")</f>
        <v/>
      </c>
      <c r="L3633" s="52"/>
      <c r="N3633" s="21" t="str">
        <f t="shared" si="114"/>
        <v/>
      </c>
      <c r="O3633" s="22" t="str">
        <f>_xlfn.IFNA((VLOOKUP(F3633,help!$C$2:$F$12,4,0))*(N3633*24),"")</f>
        <v/>
      </c>
      <c r="AP3633" s="17">
        <f t="shared" si="115"/>
        <v>0</v>
      </c>
    </row>
    <row r="3634" spans="2:42" ht="33" x14ac:dyDescent="0.25">
      <c r="B3634" s="13">
        <f>COUNTIFS($E$3:E3634,'تقرير منتج تام'!$E$4)</f>
        <v>8</v>
      </c>
      <c r="C3634" s="37"/>
      <c r="D3634" s="37"/>
      <c r="E3634" s="37"/>
      <c r="F3634" s="39"/>
      <c r="G3634" s="40"/>
      <c r="H3634" s="40"/>
      <c r="I3634" s="41"/>
      <c r="J3634" s="41"/>
      <c r="K3634" s="26" t="str">
        <f>_xlfn.IFNA(VLOOKUP(E3634,الاوردرات!$B$1:$C$600,2,0),"")</f>
        <v/>
      </c>
      <c r="L3634" s="52"/>
      <c r="N3634" s="21" t="str">
        <f t="shared" si="114"/>
        <v/>
      </c>
      <c r="O3634" s="22" t="str">
        <f>_xlfn.IFNA((VLOOKUP(F3634,help!$C$2:$F$12,4,0))*(N3634*24),"")</f>
        <v/>
      </c>
      <c r="AP3634" s="17">
        <f t="shared" si="115"/>
        <v>0</v>
      </c>
    </row>
    <row r="3635" spans="2:42" ht="33" x14ac:dyDescent="0.25">
      <c r="B3635" s="13">
        <f>COUNTIFS($E$3:E3635,'تقرير منتج تام'!$E$4)</f>
        <v>8</v>
      </c>
      <c r="C3635" s="37"/>
      <c r="D3635" s="37"/>
      <c r="E3635" s="37"/>
      <c r="F3635" s="39"/>
      <c r="G3635" s="40"/>
      <c r="H3635" s="40"/>
      <c r="I3635" s="41"/>
      <c r="J3635" s="41"/>
      <c r="K3635" s="26" t="str">
        <f>_xlfn.IFNA(VLOOKUP(E3635,الاوردرات!$B$1:$C$600,2,0),"")</f>
        <v/>
      </c>
      <c r="L3635" s="52"/>
      <c r="N3635" s="21" t="str">
        <f t="shared" si="114"/>
        <v/>
      </c>
      <c r="O3635" s="22" t="str">
        <f>_xlfn.IFNA((VLOOKUP(F3635,help!$C$2:$F$12,4,0))*(N3635*24),"")</f>
        <v/>
      </c>
      <c r="AP3635" s="17">
        <f t="shared" si="115"/>
        <v>0</v>
      </c>
    </row>
    <row r="3636" spans="2:42" ht="33" x14ac:dyDescent="0.25">
      <c r="B3636" s="13">
        <f>COUNTIFS($E$3:E3636,'تقرير منتج تام'!$E$4)</f>
        <v>8</v>
      </c>
      <c r="C3636" s="37"/>
      <c r="D3636" s="37"/>
      <c r="E3636" s="37"/>
      <c r="F3636" s="39"/>
      <c r="G3636" s="40"/>
      <c r="H3636" s="40"/>
      <c r="I3636" s="41"/>
      <c r="J3636" s="41"/>
      <c r="K3636" s="26" t="str">
        <f>_xlfn.IFNA(VLOOKUP(E3636,الاوردرات!$B$1:$C$600,2,0),"")</f>
        <v/>
      </c>
      <c r="L3636" s="52"/>
      <c r="N3636" s="21" t="str">
        <f t="shared" si="114"/>
        <v/>
      </c>
      <c r="O3636" s="22" t="str">
        <f>_xlfn.IFNA((VLOOKUP(F3636,help!$C$2:$F$12,4,0))*(N3636*24),"")</f>
        <v/>
      </c>
      <c r="AP3636" s="17">
        <f t="shared" si="115"/>
        <v>0</v>
      </c>
    </row>
    <row r="3637" spans="2:42" ht="33" x14ac:dyDescent="0.25">
      <c r="B3637" s="13">
        <f>COUNTIFS($E$3:E3637,'تقرير منتج تام'!$E$4)</f>
        <v>8</v>
      </c>
      <c r="C3637" s="37"/>
      <c r="D3637" s="37"/>
      <c r="E3637" s="37"/>
      <c r="F3637" s="39"/>
      <c r="G3637" s="40"/>
      <c r="H3637" s="40"/>
      <c r="I3637" s="41"/>
      <c r="J3637" s="41"/>
      <c r="K3637" s="26" t="str">
        <f>_xlfn.IFNA(VLOOKUP(E3637,الاوردرات!$B$1:$C$600,2,0),"")</f>
        <v/>
      </c>
      <c r="L3637" s="52"/>
      <c r="N3637" s="21" t="str">
        <f t="shared" si="114"/>
        <v/>
      </c>
      <c r="O3637" s="22" t="str">
        <f>_xlfn.IFNA((VLOOKUP(F3637,help!$C$2:$F$12,4,0))*(N3637*24),"")</f>
        <v/>
      </c>
      <c r="AP3637" s="17">
        <f t="shared" si="115"/>
        <v>0</v>
      </c>
    </row>
    <row r="3638" spans="2:42" ht="33" x14ac:dyDescent="0.25">
      <c r="B3638" s="13">
        <f>COUNTIFS($E$3:E3638,'تقرير منتج تام'!$E$4)</f>
        <v>8</v>
      </c>
      <c r="C3638" s="37"/>
      <c r="D3638" s="37"/>
      <c r="E3638" s="37"/>
      <c r="F3638" s="39"/>
      <c r="G3638" s="40"/>
      <c r="H3638" s="40"/>
      <c r="I3638" s="41"/>
      <c r="J3638" s="41"/>
      <c r="K3638" s="26" t="str">
        <f>_xlfn.IFNA(VLOOKUP(E3638,الاوردرات!$B$1:$C$600,2,0),"")</f>
        <v/>
      </c>
      <c r="L3638" s="52"/>
      <c r="N3638" s="21" t="str">
        <f t="shared" si="114"/>
        <v/>
      </c>
      <c r="O3638" s="22" t="str">
        <f>_xlfn.IFNA((VLOOKUP(F3638,help!$C$2:$F$12,4,0))*(N3638*24),"")</f>
        <v/>
      </c>
      <c r="AP3638" s="17">
        <f t="shared" si="115"/>
        <v>0</v>
      </c>
    </row>
    <row r="3639" spans="2:42" ht="33" x14ac:dyDescent="0.25">
      <c r="B3639" s="13">
        <f>COUNTIFS($E$3:E3639,'تقرير منتج تام'!$E$4)</f>
        <v>8</v>
      </c>
      <c r="C3639" s="37"/>
      <c r="D3639" s="37"/>
      <c r="E3639" s="37"/>
      <c r="F3639" s="39"/>
      <c r="G3639" s="40"/>
      <c r="H3639" s="40"/>
      <c r="I3639" s="41"/>
      <c r="J3639" s="41"/>
      <c r="K3639" s="26" t="str">
        <f>_xlfn.IFNA(VLOOKUP(E3639,الاوردرات!$B$1:$C$600,2,0),"")</f>
        <v/>
      </c>
      <c r="L3639" s="52"/>
      <c r="N3639" s="21" t="str">
        <f t="shared" ref="N3639:N3702" si="116">IF(I3639&lt;&gt;"",J3639-I3639,"")</f>
        <v/>
      </c>
      <c r="O3639" s="22" t="str">
        <f>_xlfn.IFNA((VLOOKUP(F3639,help!$C$2:$F$12,4,0))*(N3639*24),"")</f>
        <v/>
      </c>
      <c r="AP3639" s="17">
        <f t="shared" si="115"/>
        <v>0</v>
      </c>
    </row>
    <row r="3640" spans="2:42" ht="33" x14ac:dyDescent="0.25">
      <c r="B3640" s="13">
        <f>COUNTIFS($E$3:E3640,'تقرير منتج تام'!$E$4)</f>
        <v>8</v>
      </c>
      <c r="C3640" s="37"/>
      <c r="D3640" s="37"/>
      <c r="E3640" s="37"/>
      <c r="F3640" s="39"/>
      <c r="G3640" s="40"/>
      <c r="H3640" s="40"/>
      <c r="I3640" s="41"/>
      <c r="J3640" s="41"/>
      <c r="K3640" s="26" t="str">
        <f>_xlfn.IFNA(VLOOKUP(E3640,الاوردرات!$B$1:$C$600,2,0),"")</f>
        <v/>
      </c>
      <c r="L3640" s="52"/>
      <c r="N3640" s="21" t="str">
        <f t="shared" si="116"/>
        <v/>
      </c>
      <c r="O3640" s="22" t="str">
        <f>_xlfn.IFNA((VLOOKUP(F3640,help!$C$2:$F$12,4,0))*(N3640*24),"")</f>
        <v/>
      </c>
      <c r="AP3640" s="17">
        <f t="shared" si="115"/>
        <v>0</v>
      </c>
    </row>
    <row r="3641" spans="2:42" ht="33" x14ac:dyDescent="0.25">
      <c r="B3641" s="13">
        <f>COUNTIFS($E$3:E3641,'تقرير منتج تام'!$E$4)</f>
        <v>8</v>
      </c>
      <c r="C3641" s="37"/>
      <c r="D3641" s="37"/>
      <c r="E3641" s="37"/>
      <c r="F3641" s="39"/>
      <c r="G3641" s="40"/>
      <c r="H3641" s="40"/>
      <c r="I3641" s="41"/>
      <c r="J3641" s="41"/>
      <c r="K3641" s="26" t="str">
        <f>_xlfn.IFNA(VLOOKUP(E3641,الاوردرات!$B$1:$C$600,2,0),"")</f>
        <v/>
      </c>
      <c r="L3641" s="52"/>
      <c r="N3641" s="21" t="str">
        <f t="shared" si="116"/>
        <v/>
      </c>
      <c r="O3641" s="22" t="str">
        <f>_xlfn.IFNA((VLOOKUP(F3641,help!$C$2:$F$12,4,0))*(N3641*24),"")</f>
        <v/>
      </c>
      <c r="AP3641" s="17">
        <f t="shared" si="115"/>
        <v>0</v>
      </c>
    </row>
    <row r="3642" spans="2:42" ht="33" x14ac:dyDescent="0.25">
      <c r="B3642" s="13">
        <f>COUNTIFS($E$3:E3642,'تقرير منتج تام'!$E$4)</f>
        <v>8</v>
      </c>
      <c r="C3642" s="37"/>
      <c r="D3642" s="37"/>
      <c r="E3642" s="37"/>
      <c r="F3642" s="39"/>
      <c r="G3642" s="40"/>
      <c r="H3642" s="40"/>
      <c r="I3642" s="41"/>
      <c r="J3642" s="41"/>
      <c r="K3642" s="26" t="str">
        <f>_xlfn.IFNA(VLOOKUP(E3642,الاوردرات!$B$1:$C$600,2,0),"")</f>
        <v/>
      </c>
      <c r="L3642" s="52"/>
      <c r="N3642" s="21" t="str">
        <f t="shared" si="116"/>
        <v/>
      </c>
      <c r="O3642" s="22" t="str">
        <f>_xlfn.IFNA((VLOOKUP(F3642,help!$C$2:$F$12,4,0))*(N3642*24),"")</f>
        <v/>
      </c>
      <c r="AP3642" s="17">
        <f t="shared" si="115"/>
        <v>0</v>
      </c>
    </row>
    <row r="3643" spans="2:42" ht="33" x14ac:dyDescent="0.25">
      <c r="B3643" s="13">
        <f>COUNTIFS($E$3:E3643,'تقرير منتج تام'!$E$4)</f>
        <v>8</v>
      </c>
      <c r="C3643" s="37"/>
      <c r="D3643" s="37"/>
      <c r="E3643" s="37"/>
      <c r="F3643" s="39"/>
      <c r="G3643" s="40"/>
      <c r="H3643" s="40"/>
      <c r="I3643" s="41"/>
      <c r="J3643" s="41"/>
      <c r="K3643" s="26" t="str">
        <f>_xlfn.IFNA(VLOOKUP(E3643,الاوردرات!$B$1:$C$600,2,0),"")</f>
        <v/>
      </c>
      <c r="L3643" s="52"/>
      <c r="N3643" s="21" t="str">
        <f t="shared" si="116"/>
        <v/>
      </c>
      <c r="O3643" s="22" t="str">
        <f>_xlfn.IFNA((VLOOKUP(F3643,help!$C$2:$F$12,4,0))*(N3643*24),"")</f>
        <v/>
      </c>
      <c r="AP3643" s="17">
        <f t="shared" si="115"/>
        <v>0</v>
      </c>
    </row>
    <row r="3644" spans="2:42" ht="33" x14ac:dyDescent="0.25">
      <c r="B3644" s="13">
        <f>COUNTIFS($E$3:E3644,'تقرير منتج تام'!$E$4)</f>
        <v>8</v>
      </c>
      <c r="C3644" s="37"/>
      <c r="D3644" s="37"/>
      <c r="E3644" s="37"/>
      <c r="F3644" s="39"/>
      <c r="G3644" s="40"/>
      <c r="H3644" s="40"/>
      <c r="I3644" s="41"/>
      <c r="J3644" s="41"/>
      <c r="K3644" s="26" t="str">
        <f>_xlfn.IFNA(VLOOKUP(E3644,الاوردرات!$B$1:$C$600,2,0),"")</f>
        <v/>
      </c>
      <c r="L3644" s="52"/>
      <c r="N3644" s="21" t="str">
        <f t="shared" si="116"/>
        <v/>
      </c>
      <c r="O3644" s="22" t="str">
        <f>_xlfn.IFNA((VLOOKUP(F3644,help!$C$2:$F$12,4,0))*(N3644*24),"")</f>
        <v/>
      </c>
      <c r="AP3644" s="17">
        <f t="shared" si="115"/>
        <v>0</v>
      </c>
    </row>
    <row r="3645" spans="2:42" ht="33" x14ac:dyDescent="0.25">
      <c r="B3645" s="13">
        <f>COUNTIFS($E$3:E3645,'تقرير منتج تام'!$E$4)</f>
        <v>8</v>
      </c>
      <c r="C3645" s="37"/>
      <c r="D3645" s="37"/>
      <c r="E3645" s="37"/>
      <c r="F3645" s="39"/>
      <c r="G3645" s="40"/>
      <c r="H3645" s="40"/>
      <c r="I3645" s="41"/>
      <c r="J3645" s="41"/>
      <c r="K3645" s="26" t="str">
        <f>_xlfn.IFNA(VLOOKUP(E3645,الاوردرات!$B$1:$C$600,2,0),"")</f>
        <v/>
      </c>
      <c r="L3645" s="52"/>
      <c r="N3645" s="21" t="str">
        <f t="shared" si="116"/>
        <v/>
      </c>
      <c r="O3645" s="22" t="str">
        <f>_xlfn.IFNA((VLOOKUP(F3645,help!$C$2:$F$12,4,0))*(N3645*24),"")</f>
        <v/>
      </c>
      <c r="AP3645" s="17">
        <f t="shared" si="115"/>
        <v>0</v>
      </c>
    </row>
    <row r="3646" spans="2:42" ht="33" x14ac:dyDescent="0.25">
      <c r="B3646" s="13">
        <f>COUNTIFS($E$3:E3646,'تقرير منتج تام'!$E$4)</f>
        <v>8</v>
      </c>
      <c r="C3646" s="37"/>
      <c r="D3646" s="37"/>
      <c r="E3646" s="37"/>
      <c r="F3646" s="39"/>
      <c r="G3646" s="40"/>
      <c r="H3646" s="40"/>
      <c r="I3646" s="41"/>
      <c r="J3646" s="41"/>
      <c r="K3646" s="26" t="str">
        <f>_xlfn.IFNA(VLOOKUP(E3646,الاوردرات!$B$1:$C$600,2,0),"")</f>
        <v/>
      </c>
      <c r="L3646" s="52"/>
      <c r="N3646" s="21" t="str">
        <f t="shared" si="116"/>
        <v/>
      </c>
      <c r="O3646" s="22" t="str">
        <f>_xlfn.IFNA((VLOOKUP(F3646,help!$C$2:$F$12,4,0))*(N3646*24),"")</f>
        <v/>
      </c>
      <c r="AP3646" s="17">
        <f t="shared" si="115"/>
        <v>0</v>
      </c>
    </row>
    <row r="3647" spans="2:42" ht="33" x14ac:dyDescent="0.25">
      <c r="B3647" s="13">
        <f>COUNTIFS($E$3:E3647,'تقرير منتج تام'!$E$4)</f>
        <v>8</v>
      </c>
      <c r="C3647" s="37"/>
      <c r="D3647" s="37"/>
      <c r="E3647" s="37"/>
      <c r="F3647" s="39"/>
      <c r="G3647" s="40"/>
      <c r="H3647" s="40"/>
      <c r="I3647" s="41"/>
      <c r="J3647" s="41"/>
      <c r="K3647" s="26" t="str">
        <f>_xlfn.IFNA(VLOOKUP(E3647,الاوردرات!$B$1:$C$600,2,0),"")</f>
        <v/>
      </c>
      <c r="L3647" s="52"/>
      <c r="N3647" s="21" t="str">
        <f t="shared" si="116"/>
        <v/>
      </c>
      <c r="O3647" s="22" t="str">
        <f>_xlfn.IFNA((VLOOKUP(F3647,help!$C$2:$F$12,4,0))*(N3647*24),"")</f>
        <v/>
      </c>
      <c r="AP3647" s="17">
        <f t="shared" si="115"/>
        <v>0</v>
      </c>
    </row>
    <row r="3648" spans="2:42" ht="33" x14ac:dyDescent="0.25">
      <c r="B3648" s="13">
        <f>COUNTIFS($E$3:E3648,'تقرير منتج تام'!$E$4)</f>
        <v>8</v>
      </c>
      <c r="C3648" s="37"/>
      <c r="D3648" s="37"/>
      <c r="E3648" s="37"/>
      <c r="F3648" s="39"/>
      <c r="G3648" s="40"/>
      <c r="H3648" s="40"/>
      <c r="I3648" s="41"/>
      <c r="J3648" s="41"/>
      <c r="K3648" s="26" t="str">
        <f>_xlfn.IFNA(VLOOKUP(E3648,الاوردرات!$B$1:$C$600,2,0),"")</f>
        <v/>
      </c>
      <c r="L3648" s="52"/>
      <c r="N3648" s="21" t="str">
        <f t="shared" si="116"/>
        <v/>
      </c>
      <c r="O3648" s="22" t="str">
        <f>_xlfn.IFNA((VLOOKUP(F3648,help!$C$2:$F$12,4,0))*(N3648*24),"")</f>
        <v/>
      </c>
      <c r="AP3648" s="17">
        <f t="shared" si="115"/>
        <v>0</v>
      </c>
    </row>
    <row r="3649" spans="2:42" ht="33" x14ac:dyDescent="0.25">
      <c r="B3649" s="13">
        <f>COUNTIFS($E$3:E3649,'تقرير منتج تام'!$E$4)</f>
        <v>8</v>
      </c>
      <c r="C3649" s="37"/>
      <c r="D3649" s="37"/>
      <c r="E3649" s="37"/>
      <c r="F3649" s="39"/>
      <c r="G3649" s="40"/>
      <c r="H3649" s="40"/>
      <c r="I3649" s="41"/>
      <c r="J3649" s="41"/>
      <c r="K3649" s="26" t="str">
        <f>_xlfn.IFNA(VLOOKUP(E3649,الاوردرات!$B$1:$C$600,2,0),"")</f>
        <v/>
      </c>
      <c r="L3649" s="52"/>
      <c r="N3649" s="21" t="str">
        <f t="shared" si="116"/>
        <v/>
      </c>
      <c r="O3649" s="22" t="str">
        <f>_xlfn.IFNA((VLOOKUP(F3649,help!$C$2:$F$12,4,0))*(N3649*24),"")</f>
        <v/>
      </c>
      <c r="AP3649" s="17">
        <f t="shared" si="115"/>
        <v>0</v>
      </c>
    </row>
    <row r="3650" spans="2:42" ht="33" x14ac:dyDescent="0.25">
      <c r="B3650" s="13">
        <f>COUNTIFS($E$3:E3650,'تقرير منتج تام'!$E$4)</f>
        <v>8</v>
      </c>
      <c r="C3650" s="37"/>
      <c r="D3650" s="37"/>
      <c r="E3650" s="37"/>
      <c r="F3650" s="39"/>
      <c r="G3650" s="40"/>
      <c r="H3650" s="40"/>
      <c r="I3650" s="41"/>
      <c r="J3650" s="41"/>
      <c r="K3650" s="26" t="str">
        <f>_xlfn.IFNA(VLOOKUP(E3650,الاوردرات!$B$1:$C$600,2,0),"")</f>
        <v/>
      </c>
      <c r="L3650" s="52"/>
      <c r="N3650" s="21" t="str">
        <f t="shared" si="116"/>
        <v/>
      </c>
      <c r="O3650" s="22" t="str">
        <f>_xlfn.IFNA((VLOOKUP(F3650,help!$C$2:$F$12,4,0))*(N3650*24),"")</f>
        <v/>
      </c>
      <c r="AP3650" s="17">
        <f t="shared" si="115"/>
        <v>0</v>
      </c>
    </row>
    <row r="3651" spans="2:42" ht="33" x14ac:dyDescent="0.25">
      <c r="B3651" s="13">
        <f>COUNTIFS($E$3:E3651,'تقرير منتج تام'!$E$4)</f>
        <v>8</v>
      </c>
      <c r="C3651" s="37"/>
      <c r="D3651" s="37"/>
      <c r="E3651" s="37"/>
      <c r="F3651" s="39"/>
      <c r="G3651" s="40"/>
      <c r="H3651" s="40"/>
      <c r="I3651" s="41"/>
      <c r="J3651" s="41"/>
      <c r="K3651" s="26" t="str">
        <f>_xlfn.IFNA(VLOOKUP(E3651,الاوردرات!$B$1:$C$600,2,0),"")</f>
        <v/>
      </c>
      <c r="L3651" s="52"/>
      <c r="N3651" s="21" t="str">
        <f t="shared" si="116"/>
        <v/>
      </c>
      <c r="O3651" s="22" t="str">
        <f>_xlfn.IFNA((VLOOKUP(F3651,help!$C$2:$F$12,4,0))*(N3651*24),"")</f>
        <v/>
      </c>
      <c r="AP3651" s="17">
        <f t="shared" si="115"/>
        <v>0</v>
      </c>
    </row>
    <row r="3652" spans="2:42" ht="33" x14ac:dyDescent="0.25">
      <c r="B3652" s="13">
        <f>COUNTIFS($E$3:E3652,'تقرير منتج تام'!$E$4)</f>
        <v>8</v>
      </c>
      <c r="C3652" s="37"/>
      <c r="D3652" s="37"/>
      <c r="E3652" s="37"/>
      <c r="F3652" s="39"/>
      <c r="G3652" s="40"/>
      <c r="H3652" s="40"/>
      <c r="I3652" s="41"/>
      <c r="J3652" s="41"/>
      <c r="K3652" s="26" t="str">
        <f>_xlfn.IFNA(VLOOKUP(E3652,الاوردرات!$B$1:$C$600,2,0),"")</f>
        <v/>
      </c>
      <c r="L3652" s="52"/>
      <c r="N3652" s="21" t="str">
        <f t="shared" si="116"/>
        <v/>
      </c>
      <c r="O3652" s="22" t="str">
        <f>_xlfn.IFNA((VLOOKUP(F3652,help!$C$2:$F$12,4,0))*(N3652*24),"")</f>
        <v/>
      </c>
      <c r="AP3652" s="17">
        <f t="shared" si="115"/>
        <v>0</v>
      </c>
    </row>
    <row r="3653" spans="2:42" ht="33" x14ac:dyDescent="0.25">
      <c r="B3653" s="13">
        <f>COUNTIFS($E$3:E3653,'تقرير منتج تام'!$E$4)</f>
        <v>8</v>
      </c>
      <c r="C3653" s="37"/>
      <c r="D3653" s="37"/>
      <c r="E3653" s="37"/>
      <c r="F3653" s="39"/>
      <c r="G3653" s="40"/>
      <c r="H3653" s="40"/>
      <c r="I3653" s="41"/>
      <c r="J3653" s="41"/>
      <c r="K3653" s="26" t="str">
        <f>_xlfn.IFNA(VLOOKUP(E3653,الاوردرات!$B$1:$C$600,2,0),"")</f>
        <v/>
      </c>
      <c r="L3653" s="52"/>
      <c r="N3653" s="21" t="str">
        <f t="shared" si="116"/>
        <v/>
      </c>
      <c r="O3653" s="22" t="str">
        <f>_xlfn.IFNA((VLOOKUP(F3653,help!$C$2:$F$12,4,0))*(N3653*24),"")</f>
        <v/>
      </c>
      <c r="AP3653" s="17">
        <f t="shared" si="115"/>
        <v>0</v>
      </c>
    </row>
    <row r="3654" spans="2:42" ht="33" x14ac:dyDescent="0.25">
      <c r="B3654" s="13">
        <f>COUNTIFS($E$3:E3654,'تقرير منتج تام'!$E$4)</f>
        <v>8</v>
      </c>
      <c r="C3654" s="37"/>
      <c r="D3654" s="37"/>
      <c r="E3654" s="37"/>
      <c r="F3654" s="39"/>
      <c r="G3654" s="40"/>
      <c r="H3654" s="40"/>
      <c r="I3654" s="41"/>
      <c r="J3654" s="41"/>
      <c r="K3654" s="26" t="str">
        <f>_xlfn.IFNA(VLOOKUP(E3654,الاوردرات!$B$1:$C$600,2,0),"")</f>
        <v/>
      </c>
      <c r="L3654" s="52"/>
      <c r="N3654" s="21" t="str">
        <f t="shared" si="116"/>
        <v/>
      </c>
      <c r="O3654" s="22" t="str">
        <f>_xlfn.IFNA((VLOOKUP(F3654,help!$C$2:$F$12,4,0))*(N3654*24),"")</f>
        <v/>
      </c>
      <c r="AP3654" s="17">
        <f t="shared" si="115"/>
        <v>0</v>
      </c>
    </row>
    <row r="3655" spans="2:42" ht="33" x14ac:dyDescent="0.25">
      <c r="B3655" s="13">
        <f>COUNTIFS($E$3:E3655,'تقرير منتج تام'!$E$4)</f>
        <v>8</v>
      </c>
      <c r="C3655" s="37"/>
      <c r="D3655" s="37"/>
      <c r="E3655" s="37"/>
      <c r="F3655" s="39"/>
      <c r="G3655" s="40"/>
      <c r="H3655" s="40"/>
      <c r="I3655" s="41"/>
      <c r="J3655" s="41"/>
      <c r="K3655" s="26" t="str">
        <f>_xlfn.IFNA(VLOOKUP(E3655,الاوردرات!$B$1:$C$600,2,0),"")</f>
        <v/>
      </c>
      <c r="L3655" s="52"/>
      <c r="N3655" s="21" t="str">
        <f t="shared" si="116"/>
        <v/>
      </c>
      <c r="O3655" s="22" t="str">
        <f>_xlfn.IFNA((VLOOKUP(F3655,help!$C$2:$F$12,4,0))*(N3655*24),"")</f>
        <v/>
      </c>
      <c r="AP3655" s="17">
        <f t="shared" si="115"/>
        <v>0</v>
      </c>
    </row>
    <row r="3656" spans="2:42" ht="33" x14ac:dyDescent="0.25">
      <c r="B3656" s="13">
        <f>COUNTIFS($E$3:E3656,'تقرير منتج تام'!$E$4)</f>
        <v>8</v>
      </c>
      <c r="C3656" s="37"/>
      <c r="D3656" s="37"/>
      <c r="E3656" s="37"/>
      <c r="F3656" s="39"/>
      <c r="G3656" s="40"/>
      <c r="H3656" s="40"/>
      <c r="I3656" s="41"/>
      <c r="J3656" s="41"/>
      <c r="K3656" s="26" t="str">
        <f>_xlfn.IFNA(VLOOKUP(E3656,الاوردرات!$B$1:$C$600,2,0),"")</f>
        <v/>
      </c>
      <c r="L3656" s="52"/>
      <c r="N3656" s="21" t="str">
        <f t="shared" si="116"/>
        <v/>
      </c>
      <c r="O3656" s="22" t="str">
        <f>_xlfn.IFNA((VLOOKUP(F3656,help!$C$2:$F$12,4,0))*(N3656*24),"")</f>
        <v/>
      </c>
      <c r="AP3656" s="17">
        <f t="shared" si="115"/>
        <v>0</v>
      </c>
    </row>
    <row r="3657" spans="2:42" ht="33" x14ac:dyDescent="0.25">
      <c r="B3657" s="13">
        <f>COUNTIFS($E$3:E3657,'تقرير منتج تام'!$E$4)</f>
        <v>8</v>
      </c>
      <c r="C3657" s="37"/>
      <c r="D3657" s="37"/>
      <c r="E3657" s="37"/>
      <c r="F3657" s="39"/>
      <c r="G3657" s="40"/>
      <c r="H3657" s="40"/>
      <c r="I3657" s="41"/>
      <c r="J3657" s="41"/>
      <c r="K3657" s="26" t="str">
        <f>_xlfn.IFNA(VLOOKUP(E3657,الاوردرات!$B$1:$C$600,2,0),"")</f>
        <v/>
      </c>
      <c r="L3657" s="52"/>
      <c r="N3657" s="21" t="str">
        <f t="shared" si="116"/>
        <v/>
      </c>
      <c r="O3657" s="22" t="str">
        <f>_xlfn.IFNA((VLOOKUP(F3657,help!$C$2:$F$12,4,0))*(N3657*24),"")</f>
        <v/>
      </c>
      <c r="AP3657" s="17">
        <f t="shared" si="115"/>
        <v>0</v>
      </c>
    </row>
    <row r="3658" spans="2:42" ht="33" x14ac:dyDescent="0.25">
      <c r="B3658" s="13">
        <f>COUNTIFS($E$3:E3658,'تقرير منتج تام'!$E$4)</f>
        <v>8</v>
      </c>
      <c r="C3658" s="37"/>
      <c r="D3658" s="37"/>
      <c r="E3658" s="37"/>
      <c r="F3658" s="39"/>
      <c r="G3658" s="40"/>
      <c r="H3658" s="40"/>
      <c r="I3658" s="41"/>
      <c r="J3658" s="41"/>
      <c r="K3658" s="26" t="str">
        <f>_xlfn.IFNA(VLOOKUP(E3658,الاوردرات!$B$1:$C$600,2,0),"")</f>
        <v/>
      </c>
      <c r="L3658" s="52"/>
      <c r="N3658" s="21" t="str">
        <f t="shared" si="116"/>
        <v/>
      </c>
      <c r="O3658" s="22" t="str">
        <f>_xlfn.IFNA((VLOOKUP(F3658,help!$C$2:$F$12,4,0))*(N3658*24),"")</f>
        <v/>
      </c>
      <c r="AP3658" s="17">
        <f t="shared" ref="AP3658:AP3721" si="117">D3658</f>
        <v>0</v>
      </c>
    </row>
    <row r="3659" spans="2:42" ht="33" x14ac:dyDescent="0.25">
      <c r="B3659" s="13">
        <f>COUNTIFS($E$3:E3659,'تقرير منتج تام'!$E$4)</f>
        <v>8</v>
      </c>
      <c r="C3659" s="37"/>
      <c r="D3659" s="37"/>
      <c r="E3659" s="37"/>
      <c r="F3659" s="39"/>
      <c r="G3659" s="40"/>
      <c r="H3659" s="40"/>
      <c r="I3659" s="41"/>
      <c r="J3659" s="41"/>
      <c r="K3659" s="26" t="str">
        <f>_xlfn.IFNA(VLOOKUP(E3659,الاوردرات!$B$1:$C$600,2,0),"")</f>
        <v/>
      </c>
      <c r="L3659" s="52"/>
      <c r="N3659" s="21" t="str">
        <f t="shared" si="116"/>
        <v/>
      </c>
      <c r="O3659" s="22" t="str">
        <f>_xlfn.IFNA((VLOOKUP(F3659,help!$C$2:$F$12,4,0))*(N3659*24),"")</f>
        <v/>
      </c>
      <c r="AP3659" s="17">
        <f t="shared" si="117"/>
        <v>0</v>
      </c>
    </row>
    <row r="3660" spans="2:42" ht="33" x14ac:dyDescent="0.25">
      <c r="B3660" s="13">
        <f>COUNTIFS($E$3:E3660,'تقرير منتج تام'!$E$4)</f>
        <v>8</v>
      </c>
      <c r="C3660" s="37"/>
      <c r="D3660" s="37"/>
      <c r="E3660" s="37"/>
      <c r="F3660" s="39"/>
      <c r="G3660" s="40"/>
      <c r="H3660" s="40"/>
      <c r="I3660" s="41"/>
      <c r="J3660" s="41"/>
      <c r="K3660" s="26" t="str">
        <f>_xlfn.IFNA(VLOOKUP(E3660,الاوردرات!$B$1:$C$600,2,0),"")</f>
        <v/>
      </c>
      <c r="L3660" s="52"/>
      <c r="N3660" s="21" t="str">
        <f t="shared" si="116"/>
        <v/>
      </c>
      <c r="O3660" s="22" t="str">
        <f>_xlfn.IFNA((VLOOKUP(F3660,help!$C$2:$F$12,4,0))*(N3660*24),"")</f>
        <v/>
      </c>
      <c r="AP3660" s="17">
        <f t="shared" si="117"/>
        <v>0</v>
      </c>
    </row>
    <row r="3661" spans="2:42" ht="33" x14ac:dyDescent="0.25">
      <c r="B3661" s="13">
        <f>COUNTIFS($E$3:E3661,'تقرير منتج تام'!$E$4)</f>
        <v>8</v>
      </c>
      <c r="C3661" s="37"/>
      <c r="D3661" s="37"/>
      <c r="E3661" s="37"/>
      <c r="F3661" s="39"/>
      <c r="G3661" s="40"/>
      <c r="H3661" s="40"/>
      <c r="I3661" s="41"/>
      <c r="J3661" s="41"/>
      <c r="K3661" s="26" t="str">
        <f>_xlfn.IFNA(VLOOKUP(E3661,الاوردرات!$B$1:$C$600,2,0),"")</f>
        <v/>
      </c>
      <c r="L3661" s="52"/>
      <c r="N3661" s="21" t="str">
        <f t="shared" si="116"/>
        <v/>
      </c>
      <c r="O3661" s="22" t="str">
        <f>_xlfn.IFNA((VLOOKUP(F3661,help!$C$2:$F$12,4,0))*(N3661*24),"")</f>
        <v/>
      </c>
      <c r="AP3661" s="17">
        <f t="shared" si="117"/>
        <v>0</v>
      </c>
    </row>
    <row r="3662" spans="2:42" ht="33" x14ac:dyDescent="0.25">
      <c r="B3662" s="13">
        <f>COUNTIFS($E$3:E3662,'تقرير منتج تام'!$E$4)</f>
        <v>8</v>
      </c>
      <c r="C3662" s="37"/>
      <c r="D3662" s="37"/>
      <c r="E3662" s="37"/>
      <c r="F3662" s="39"/>
      <c r="G3662" s="40"/>
      <c r="H3662" s="40"/>
      <c r="I3662" s="41"/>
      <c r="J3662" s="41"/>
      <c r="K3662" s="26" t="str">
        <f>_xlfn.IFNA(VLOOKUP(E3662,الاوردرات!$B$1:$C$600,2,0),"")</f>
        <v/>
      </c>
      <c r="L3662" s="52"/>
      <c r="N3662" s="21" t="str">
        <f t="shared" si="116"/>
        <v/>
      </c>
      <c r="O3662" s="22" t="str">
        <f>_xlfn.IFNA((VLOOKUP(F3662,help!$C$2:$F$12,4,0))*(N3662*24),"")</f>
        <v/>
      </c>
      <c r="AP3662" s="17">
        <f t="shared" si="117"/>
        <v>0</v>
      </c>
    </row>
    <row r="3663" spans="2:42" ht="33" x14ac:dyDescent="0.25">
      <c r="B3663" s="13">
        <f>COUNTIFS($E$3:E3663,'تقرير منتج تام'!$E$4)</f>
        <v>8</v>
      </c>
      <c r="C3663" s="37"/>
      <c r="D3663" s="37"/>
      <c r="E3663" s="37"/>
      <c r="F3663" s="39"/>
      <c r="G3663" s="40"/>
      <c r="H3663" s="40"/>
      <c r="I3663" s="41"/>
      <c r="J3663" s="41"/>
      <c r="K3663" s="26" t="str">
        <f>_xlfn.IFNA(VLOOKUP(E3663,الاوردرات!$B$1:$C$600,2,0),"")</f>
        <v/>
      </c>
      <c r="L3663" s="52"/>
      <c r="N3663" s="21" t="str">
        <f t="shared" si="116"/>
        <v/>
      </c>
      <c r="O3663" s="22" t="str">
        <f>_xlfn.IFNA((VLOOKUP(F3663,help!$C$2:$F$12,4,0))*(N3663*24),"")</f>
        <v/>
      </c>
      <c r="AP3663" s="17">
        <f t="shared" si="117"/>
        <v>0</v>
      </c>
    </row>
    <row r="3664" spans="2:42" ht="33" x14ac:dyDescent="0.25">
      <c r="B3664" s="13">
        <f>COUNTIFS($E$3:E3664,'تقرير منتج تام'!$E$4)</f>
        <v>8</v>
      </c>
      <c r="C3664" s="37"/>
      <c r="D3664" s="37"/>
      <c r="E3664" s="37"/>
      <c r="F3664" s="39"/>
      <c r="G3664" s="40"/>
      <c r="H3664" s="40"/>
      <c r="I3664" s="41"/>
      <c r="J3664" s="41"/>
      <c r="K3664" s="26" t="str">
        <f>_xlfn.IFNA(VLOOKUP(E3664,الاوردرات!$B$1:$C$600,2,0),"")</f>
        <v/>
      </c>
      <c r="L3664" s="52"/>
      <c r="N3664" s="21" t="str">
        <f t="shared" si="116"/>
        <v/>
      </c>
      <c r="O3664" s="22" t="str">
        <f>_xlfn.IFNA((VLOOKUP(F3664,help!$C$2:$F$12,4,0))*(N3664*24),"")</f>
        <v/>
      </c>
      <c r="AP3664" s="17">
        <f t="shared" si="117"/>
        <v>0</v>
      </c>
    </row>
    <row r="3665" spans="2:42" ht="33" x14ac:dyDescent="0.25">
      <c r="B3665" s="13">
        <f>COUNTIFS($E$3:E3665,'تقرير منتج تام'!$E$4)</f>
        <v>8</v>
      </c>
      <c r="C3665" s="37"/>
      <c r="D3665" s="37"/>
      <c r="E3665" s="37"/>
      <c r="F3665" s="39"/>
      <c r="G3665" s="40"/>
      <c r="H3665" s="40"/>
      <c r="I3665" s="41"/>
      <c r="J3665" s="41"/>
      <c r="K3665" s="26" t="str">
        <f>_xlfn.IFNA(VLOOKUP(E3665,الاوردرات!$B$1:$C$600,2,0),"")</f>
        <v/>
      </c>
      <c r="L3665" s="52"/>
      <c r="N3665" s="21" t="str">
        <f t="shared" si="116"/>
        <v/>
      </c>
      <c r="O3665" s="22" t="str">
        <f>_xlfn.IFNA((VLOOKUP(F3665,help!$C$2:$F$12,4,0))*(N3665*24),"")</f>
        <v/>
      </c>
      <c r="AP3665" s="17">
        <f t="shared" si="117"/>
        <v>0</v>
      </c>
    </row>
    <row r="3666" spans="2:42" ht="33" x14ac:dyDescent="0.25">
      <c r="B3666" s="13">
        <f>COUNTIFS($E$3:E3666,'تقرير منتج تام'!$E$4)</f>
        <v>8</v>
      </c>
      <c r="C3666" s="37"/>
      <c r="D3666" s="37"/>
      <c r="E3666" s="37"/>
      <c r="F3666" s="39"/>
      <c r="G3666" s="40"/>
      <c r="H3666" s="40"/>
      <c r="I3666" s="41"/>
      <c r="J3666" s="41"/>
      <c r="K3666" s="26" t="str">
        <f>_xlfn.IFNA(VLOOKUP(E3666,الاوردرات!$B$1:$C$600,2,0),"")</f>
        <v/>
      </c>
      <c r="L3666" s="52"/>
      <c r="N3666" s="21" t="str">
        <f t="shared" si="116"/>
        <v/>
      </c>
      <c r="O3666" s="22" t="str">
        <f>_xlfn.IFNA((VLOOKUP(F3666,help!$C$2:$F$12,4,0))*(N3666*24),"")</f>
        <v/>
      </c>
      <c r="AP3666" s="17">
        <f t="shared" si="117"/>
        <v>0</v>
      </c>
    </row>
    <row r="3667" spans="2:42" ht="33" x14ac:dyDescent="0.25">
      <c r="B3667" s="13">
        <f>COUNTIFS($E$3:E3667,'تقرير منتج تام'!$E$4)</f>
        <v>8</v>
      </c>
      <c r="C3667" s="37"/>
      <c r="D3667" s="37"/>
      <c r="E3667" s="37"/>
      <c r="F3667" s="39"/>
      <c r="G3667" s="40"/>
      <c r="H3667" s="40"/>
      <c r="I3667" s="41"/>
      <c r="J3667" s="41"/>
      <c r="K3667" s="26" t="str">
        <f>_xlfn.IFNA(VLOOKUP(E3667,الاوردرات!$B$1:$C$600,2,0),"")</f>
        <v/>
      </c>
      <c r="L3667" s="52"/>
      <c r="N3667" s="21" t="str">
        <f t="shared" si="116"/>
        <v/>
      </c>
      <c r="O3667" s="22" t="str">
        <f>_xlfn.IFNA((VLOOKUP(F3667,help!$C$2:$F$12,4,0))*(N3667*24),"")</f>
        <v/>
      </c>
      <c r="AP3667" s="17">
        <f t="shared" si="117"/>
        <v>0</v>
      </c>
    </row>
    <row r="3668" spans="2:42" ht="33" x14ac:dyDescent="0.25">
      <c r="B3668" s="13">
        <f>COUNTIFS($E$3:E3668,'تقرير منتج تام'!$E$4)</f>
        <v>8</v>
      </c>
      <c r="C3668" s="37"/>
      <c r="D3668" s="37"/>
      <c r="E3668" s="37"/>
      <c r="F3668" s="39"/>
      <c r="G3668" s="40"/>
      <c r="H3668" s="40"/>
      <c r="I3668" s="41"/>
      <c r="J3668" s="41"/>
      <c r="K3668" s="26" t="str">
        <f>_xlfn.IFNA(VLOOKUP(E3668,الاوردرات!$B$1:$C$600,2,0),"")</f>
        <v/>
      </c>
      <c r="L3668" s="52"/>
      <c r="N3668" s="21" t="str">
        <f t="shared" si="116"/>
        <v/>
      </c>
      <c r="O3668" s="22" t="str">
        <f>_xlfn.IFNA((VLOOKUP(F3668,help!$C$2:$F$12,4,0))*(N3668*24),"")</f>
        <v/>
      </c>
      <c r="AP3668" s="17">
        <f t="shared" si="117"/>
        <v>0</v>
      </c>
    </row>
    <row r="3669" spans="2:42" ht="33" x14ac:dyDescent="0.25">
      <c r="B3669" s="13">
        <f>COUNTIFS($E$3:E3669,'تقرير منتج تام'!$E$4)</f>
        <v>8</v>
      </c>
      <c r="C3669" s="37"/>
      <c r="D3669" s="37"/>
      <c r="E3669" s="37"/>
      <c r="F3669" s="39"/>
      <c r="G3669" s="40"/>
      <c r="H3669" s="40"/>
      <c r="I3669" s="41"/>
      <c r="J3669" s="41"/>
      <c r="K3669" s="26" t="str">
        <f>_xlfn.IFNA(VLOOKUP(E3669,الاوردرات!$B$1:$C$600,2,0),"")</f>
        <v/>
      </c>
      <c r="L3669" s="52"/>
      <c r="N3669" s="21" t="str">
        <f t="shared" si="116"/>
        <v/>
      </c>
      <c r="O3669" s="22" t="str">
        <f>_xlfn.IFNA((VLOOKUP(F3669,help!$C$2:$F$12,4,0))*(N3669*24),"")</f>
        <v/>
      </c>
      <c r="AP3669" s="17">
        <f t="shared" si="117"/>
        <v>0</v>
      </c>
    </row>
    <row r="3670" spans="2:42" ht="33" x14ac:dyDescent="0.25">
      <c r="B3670" s="13">
        <f>COUNTIFS($E$3:E3670,'تقرير منتج تام'!$E$4)</f>
        <v>8</v>
      </c>
      <c r="C3670" s="37"/>
      <c r="D3670" s="37"/>
      <c r="E3670" s="37"/>
      <c r="F3670" s="39"/>
      <c r="G3670" s="40"/>
      <c r="H3670" s="40"/>
      <c r="I3670" s="41"/>
      <c r="J3670" s="41"/>
      <c r="K3670" s="26" t="str">
        <f>_xlfn.IFNA(VLOOKUP(E3670,الاوردرات!$B$1:$C$600,2,0),"")</f>
        <v/>
      </c>
      <c r="L3670" s="52"/>
      <c r="N3670" s="21" t="str">
        <f t="shared" si="116"/>
        <v/>
      </c>
      <c r="O3670" s="22" t="str">
        <f>_xlfn.IFNA((VLOOKUP(F3670,help!$C$2:$F$12,4,0))*(N3670*24),"")</f>
        <v/>
      </c>
      <c r="AP3670" s="17">
        <f t="shared" si="117"/>
        <v>0</v>
      </c>
    </row>
    <row r="3671" spans="2:42" ht="33" x14ac:dyDescent="0.25">
      <c r="B3671" s="13">
        <f>COUNTIFS($E$3:E3671,'تقرير منتج تام'!$E$4)</f>
        <v>8</v>
      </c>
      <c r="C3671" s="37"/>
      <c r="D3671" s="37"/>
      <c r="E3671" s="37"/>
      <c r="F3671" s="39"/>
      <c r="G3671" s="40"/>
      <c r="H3671" s="40"/>
      <c r="I3671" s="41"/>
      <c r="J3671" s="41"/>
      <c r="K3671" s="26" t="str">
        <f>_xlfn.IFNA(VLOOKUP(E3671,الاوردرات!$B$1:$C$600,2,0),"")</f>
        <v/>
      </c>
      <c r="L3671" s="52"/>
      <c r="N3671" s="21" t="str">
        <f t="shared" si="116"/>
        <v/>
      </c>
      <c r="O3671" s="22" t="str">
        <f>_xlfn.IFNA((VLOOKUP(F3671,help!$C$2:$F$12,4,0))*(N3671*24),"")</f>
        <v/>
      </c>
      <c r="AP3671" s="17">
        <f t="shared" si="117"/>
        <v>0</v>
      </c>
    </row>
    <row r="3672" spans="2:42" ht="33" x14ac:dyDescent="0.25">
      <c r="B3672" s="13">
        <f>COUNTIFS($E$3:E3672,'تقرير منتج تام'!$E$4)</f>
        <v>8</v>
      </c>
      <c r="C3672" s="37"/>
      <c r="D3672" s="37"/>
      <c r="E3672" s="37"/>
      <c r="F3672" s="39"/>
      <c r="G3672" s="40"/>
      <c r="H3672" s="40"/>
      <c r="I3672" s="41"/>
      <c r="J3672" s="41"/>
      <c r="K3672" s="26" t="str">
        <f>_xlfn.IFNA(VLOOKUP(E3672,الاوردرات!$B$1:$C$600,2,0),"")</f>
        <v/>
      </c>
      <c r="L3672" s="52"/>
      <c r="N3672" s="21" t="str">
        <f t="shared" si="116"/>
        <v/>
      </c>
      <c r="O3672" s="22" t="str">
        <f>_xlfn.IFNA((VLOOKUP(F3672,help!$C$2:$F$12,4,0))*(N3672*24),"")</f>
        <v/>
      </c>
      <c r="AP3672" s="17">
        <f t="shared" si="117"/>
        <v>0</v>
      </c>
    </row>
    <row r="3673" spans="2:42" ht="33" x14ac:dyDescent="0.25">
      <c r="B3673" s="13">
        <f>COUNTIFS($E$3:E3673,'تقرير منتج تام'!$E$4)</f>
        <v>8</v>
      </c>
      <c r="C3673" s="37"/>
      <c r="D3673" s="37"/>
      <c r="E3673" s="37"/>
      <c r="F3673" s="39"/>
      <c r="G3673" s="40"/>
      <c r="H3673" s="40"/>
      <c r="I3673" s="41"/>
      <c r="J3673" s="41"/>
      <c r="K3673" s="26" t="str">
        <f>_xlfn.IFNA(VLOOKUP(E3673,الاوردرات!$B$1:$C$600,2,0),"")</f>
        <v/>
      </c>
      <c r="L3673" s="52"/>
      <c r="N3673" s="21" t="str">
        <f t="shared" si="116"/>
        <v/>
      </c>
      <c r="O3673" s="22" t="str">
        <f>_xlfn.IFNA((VLOOKUP(F3673,help!$C$2:$F$12,4,0))*(N3673*24),"")</f>
        <v/>
      </c>
      <c r="AP3673" s="17">
        <f t="shared" si="117"/>
        <v>0</v>
      </c>
    </row>
    <row r="3674" spans="2:42" ht="33" x14ac:dyDescent="0.25">
      <c r="B3674" s="13">
        <f>COUNTIFS($E$3:E3674,'تقرير منتج تام'!$E$4)</f>
        <v>8</v>
      </c>
      <c r="C3674" s="37"/>
      <c r="D3674" s="37"/>
      <c r="E3674" s="37"/>
      <c r="F3674" s="39"/>
      <c r="G3674" s="40"/>
      <c r="H3674" s="40"/>
      <c r="I3674" s="41"/>
      <c r="J3674" s="41"/>
      <c r="K3674" s="26" t="str">
        <f>_xlfn.IFNA(VLOOKUP(E3674,الاوردرات!$B$1:$C$600,2,0),"")</f>
        <v/>
      </c>
      <c r="L3674" s="52"/>
      <c r="N3674" s="21" t="str">
        <f t="shared" si="116"/>
        <v/>
      </c>
      <c r="O3674" s="22" t="str">
        <f>_xlfn.IFNA((VLOOKUP(F3674,help!$C$2:$F$12,4,0))*(N3674*24),"")</f>
        <v/>
      </c>
      <c r="AP3674" s="17">
        <f t="shared" si="117"/>
        <v>0</v>
      </c>
    </row>
    <row r="3675" spans="2:42" ht="33" x14ac:dyDescent="0.25">
      <c r="B3675" s="13">
        <f>COUNTIFS($E$3:E3675,'تقرير منتج تام'!$E$4)</f>
        <v>8</v>
      </c>
      <c r="C3675" s="37"/>
      <c r="D3675" s="37"/>
      <c r="E3675" s="37"/>
      <c r="F3675" s="39"/>
      <c r="G3675" s="40"/>
      <c r="H3675" s="40"/>
      <c r="I3675" s="41"/>
      <c r="J3675" s="41"/>
      <c r="K3675" s="26" t="str">
        <f>_xlfn.IFNA(VLOOKUP(E3675,الاوردرات!$B$1:$C$600,2,0),"")</f>
        <v/>
      </c>
      <c r="L3675" s="52"/>
      <c r="N3675" s="21" t="str">
        <f t="shared" si="116"/>
        <v/>
      </c>
      <c r="O3675" s="22" t="str">
        <f>_xlfn.IFNA((VLOOKUP(F3675,help!$C$2:$F$12,4,0))*(N3675*24),"")</f>
        <v/>
      </c>
      <c r="AP3675" s="17">
        <f t="shared" si="117"/>
        <v>0</v>
      </c>
    </row>
    <row r="3676" spans="2:42" ht="33" x14ac:dyDescent="0.25">
      <c r="B3676" s="13">
        <f>COUNTIFS($E$3:E3676,'تقرير منتج تام'!$E$4)</f>
        <v>8</v>
      </c>
      <c r="C3676" s="37"/>
      <c r="D3676" s="37"/>
      <c r="E3676" s="37"/>
      <c r="F3676" s="39"/>
      <c r="G3676" s="40"/>
      <c r="H3676" s="40"/>
      <c r="I3676" s="41"/>
      <c r="J3676" s="41"/>
      <c r="K3676" s="26" t="str">
        <f>_xlfn.IFNA(VLOOKUP(E3676,الاوردرات!$B$1:$C$600,2,0),"")</f>
        <v/>
      </c>
      <c r="L3676" s="52"/>
      <c r="N3676" s="21" t="str">
        <f t="shared" si="116"/>
        <v/>
      </c>
      <c r="O3676" s="22" t="str">
        <f>_xlfn.IFNA((VLOOKUP(F3676,help!$C$2:$F$12,4,0))*(N3676*24),"")</f>
        <v/>
      </c>
      <c r="AP3676" s="17">
        <f t="shared" si="117"/>
        <v>0</v>
      </c>
    </row>
    <row r="3677" spans="2:42" ht="33" x14ac:dyDescent="0.25">
      <c r="B3677" s="13">
        <f>COUNTIFS($E$3:E3677,'تقرير منتج تام'!$E$4)</f>
        <v>8</v>
      </c>
      <c r="C3677" s="37"/>
      <c r="D3677" s="37"/>
      <c r="E3677" s="37"/>
      <c r="F3677" s="39"/>
      <c r="G3677" s="40"/>
      <c r="H3677" s="40"/>
      <c r="I3677" s="41"/>
      <c r="J3677" s="41"/>
      <c r="K3677" s="26" t="str">
        <f>_xlfn.IFNA(VLOOKUP(E3677,الاوردرات!$B$1:$C$600,2,0),"")</f>
        <v/>
      </c>
      <c r="L3677" s="52"/>
      <c r="N3677" s="21" t="str">
        <f t="shared" si="116"/>
        <v/>
      </c>
      <c r="O3677" s="22" t="str">
        <f>_xlfn.IFNA((VLOOKUP(F3677,help!$C$2:$F$12,4,0))*(N3677*24),"")</f>
        <v/>
      </c>
      <c r="AP3677" s="17">
        <f t="shared" si="117"/>
        <v>0</v>
      </c>
    </row>
    <row r="3678" spans="2:42" ht="33" x14ac:dyDescent="0.25">
      <c r="B3678" s="13">
        <f>COUNTIFS($E$3:E3678,'تقرير منتج تام'!$E$4)</f>
        <v>8</v>
      </c>
      <c r="C3678" s="37"/>
      <c r="D3678" s="37"/>
      <c r="E3678" s="37"/>
      <c r="F3678" s="39"/>
      <c r="G3678" s="40"/>
      <c r="H3678" s="40"/>
      <c r="I3678" s="41"/>
      <c r="J3678" s="41"/>
      <c r="K3678" s="26" t="str">
        <f>_xlfn.IFNA(VLOOKUP(E3678,الاوردرات!$B$1:$C$600,2,0),"")</f>
        <v/>
      </c>
      <c r="L3678" s="52"/>
      <c r="N3678" s="21" t="str">
        <f t="shared" si="116"/>
        <v/>
      </c>
      <c r="O3678" s="22" t="str">
        <f>_xlfn.IFNA((VLOOKUP(F3678,help!$C$2:$F$12,4,0))*(N3678*24),"")</f>
        <v/>
      </c>
      <c r="AP3678" s="17">
        <f t="shared" si="117"/>
        <v>0</v>
      </c>
    </row>
    <row r="3679" spans="2:42" ht="33" x14ac:dyDescent="0.25">
      <c r="B3679" s="13">
        <f>COUNTIFS($E$3:E3679,'تقرير منتج تام'!$E$4)</f>
        <v>8</v>
      </c>
      <c r="C3679" s="37"/>
      <c r="D3679" s="37"/>
      <c r="E3679" s="37"/>
      <c r="F3679" s="39"/>
      <c r="G3679" s="40"/>
      <c r="H3679" s="40"/>
      <c r="I3679" s="41"/>
      <c r="J3679" s="41"/>
      <c r="K3679" s="26" t="str">
        <f>_xlfn.IFNA(VLOOKUP(E3679,الاوردرات!$B$1:$C$600,2,0),"")</f>
        <v/>
      </c>
      <c r="L3679" s="52"/>
      <c r="N3679" s="21" t="str">
        <f t="shared" si="116"/>
        <v/>
      </c>
      <c r="O3679" s="22" t="str">
        <f>_xlfn.IFNA((VLOOKUP(F3679,help!$C$2:$F$12,4,0))*(N3679*24),"")</f>
        <v/>
      </c>
      <c r="AP3679" s="17">
        <f t="shared" si="117"/>
        <v>0</v>
      </c>
    </row>
    <row r="3680" spans="2:42" ht="33" x14ac:dyDescent="0.25">
      <c r="B3680" s="13">
        <f>COUNTIFS($E$3:E3680,'تقرير منتج تام'!$E$4)</f>
        <v>8</v>
      </c>
      <c r="C3680" s="37"/>
      <c r="D3680" s="37"/>
      <c r="E3680" s="37"/>
      <c r="F3680" s="39"/>
      <c r="G3680" s="40"/>
      <c r="H3680" s="40"/>
      <c r="I3680" s="41"/>
      <c r="J3680" s="41"/>
      <c r="K3680" s="26" t="str">
        <f>_xlfn.IFNA(VLOOKUP(E3680,الاوردرات!$B$1:$C$600,2,0),"")</f>
        <v/>
      </c>
      <c r="L3680" s="52"/>
      <c r="N3680" s="21" t="str">
        <f t="shared" si="116"/>
        <v/>
      </c>
      <c r="O3680" s="22" t="str">
        <f>_xlfn.IFNA((VLOOKUP(F3680,help!$C$2:$F$12,4,0))*(N3680*24),"")</f>
        <v/>
      </c>
      <c r="AP3680" s="17">
        <f t="shared" si="117"/>
        <v>0</v>
      </c>
    </row>
    <row r="3681" spans="2:42" ht="33" x14ac:dyDescent="0.25">
      <c r="B3681" s="13">
        <f>COUNTIFS($E$3:E3681,'تقرير منتج تام'!$E$4)</f>
        <v>8</v>
      </c>
      <c r="C3681" s="37"/>
      <c r="D3681" s="37"/>
      <c r="E3681" s="37"/>
      <c r="F3681" s="39"/>
      <c r="G3681" s="40"/>
      <c r="H3681" s="40"/>
      <c r="I3681" s="41"/>
      <c r="J3681" s="41"/>
      <c r="K3681" s="26" t="str">
        <f>_xlfn.IFNA(VLOOKUP(E3681,الاوردرات!$B$1:$C$600,2,0),"")</f>
        <v/>
      </c>
      <c r="L3681" s="52"/>
      <c r="N3681" s="21" t="str">
        <f t="shared" si="116"/>
        <v/>
      </c>
      <c r="O3681" s="22" t="str">
        <f>_xlfn.IFNA((VLOOKUP(F3681,help!$C$2:$F$12,4,0))*(N3681*24),"")</f>
        <v/>
      </c>
      <c r="AP3681" s="17">
        <f t="shared" si="117"/>
        <v>0</v>
      </c>
    </row>
    <row r="3682" spans="2:42" ht="33" x14ac:dyDescent="0.25">
      <c r="B3682" s="13">
        <f>COUNTIFS($E$3:E3682,'تقرير منتج تام'!$E$4)</f>
        <v>8</v>
      </c>
      <c r="C3682" s="37"/>
      <c r="D3682" s="37"/>
      <c r="E3682" s="37"/>
      <c r="F3682" s="39"/>
      <c r="G3682" s="40"/>
      <c r="H3682" s="40"/>
      <c r="I3682" s="41"/>
      <c r="J3682" s="41"/>
      <c r="K3682" s="26" t="str">
        <f>_xlfn.IFNA(VLOOKUP(E3682,الاوردرات!$B$1:$C$600,2,0),"")</f>
        <v/>
      </c>
      <c r="L3682" s="52"/>
      <c r="N3682" s="21" t="str">
        <f t="shared" si="116"/>
        <v/>
      </c>
      <c r="O3682" s="22" t="str">
        <f>_xlfn.IFNA((VLOOKUP(F3682,help!$C$2:$F$12,4,0))*(N3682*24),"")</f>
        <v/>
      </c>
      <c r="AP3682" s="17">
        <f t="shared" si="117"/>
        <v>0</v>
      </c>
    </row>
    <row r="3683" spans="2:42" ht="33" x14ac:dyDescent="0.25">
      <c r="B3683" s="13">
        <f>COUNTIFS($E$3:E3683,'تقرير منتج تام'!$E$4)</f>
        <v>8</v>
      </c>
      <c r="C3683" s="37"/>
      <c r="D3683" s="37"/>
      <c r="E3683" s="37"/>
      <c r="F3683" s="39"/>
      <c r="G3683" s="40"/>
      <c r="H3683" s="40"/>
      <c r="I3683" s="41"/>
      <c r="J3683" s="41"/>
      <c r="K3683" s="26" t="str">
        <f>_xlfn.IFNA(VLOOKUP(E3683,الاوردرات!$B$1:$C$600,2,0),"")</f>
        <v/>
      </c>
      <c r="L3683" s="52"/>
      <c r="N3683" s="21" t="str">
        <f t="shared" si="116"/>
        <v/>
      </c>
      <c r="O3683" s="22" t="str">
        <f>_xlfn.IFNA((VLOOKUP(F3683,help!$C$2:$F$12,4,0))*(N3683*24),"")</f>
        <v/>
      </c>
      <c r="AP3683" s="17">
        <f t="shared" si="117"/>
        <v>0</v>
      </c>
    </row>
    <row r="3684" spans="2:42" ht="33" x14ac:dyDescent="0.25">
      <c r="B3684" s="13">
        <f>COUNTIFS($E$3:E3684,'تقرير منتج تام'!$E$4)</f>
        <v>8</v>
      </c>
      <c r="C3684" s="37"/>
      <c r="D3684" s="37"/>
      <c r="E3684" s="37"/>
      <c r="F3684" s="39"/>
      <c r="G3684" s="40"/>
      <c r="H3684" s="40"/>
      <c r="I3684" s="41"/>
      <c r="J3684" s="41"/>
      <c r="K3684" s="26" t="str">
        <f>_xlfn.IFNA(VLOOKUP(E3684,الاوردرات!$B$1:$C$600,2,0),"")</f>
        <v/>
      </c>
      <c r="L3684" s="52"/>
      <c r="N3684" s="21" t="str">
        <f t="shared" si="116"/>
        <v/>
      </c>
      <c r="O3684" s="22" t="str">
        <f>_xlfn.IFNA((VLOOKUP(F3684,help!$C$2:$F$12,4,0))*(N3684*24),"")</f>
        <v/>
      </c>
      <c r="AP3684" s="17">
        <f t="shared" si="117"/>
        <v>0</v>
      </c>
    </row>
    <row r="3685" spans="2:42" ht="33" x14ac:dyDescent="0.25">
      <c r="B3685" s="13">
        <f>COUNTIFS($E$3:E3685,'تقرير منتج تام'!$E$4)</f>
        <v>8</v>
      </c>
      <c r="C3685" s="37"/>
      <c r="D3685" s="37"/>
      <c r="E3685" s="37"/>
      <c r="F3685" s="39"/>
      <c r="G3685" s="40"/>
      <c r="H3685" s="40"/>
      <c r="I3685" s="41"/>
      <c r="J3685" s="41"/>
      <c r="K3685" s="26" t="str">
        <f>_xlfn.IFNA(VLOOKUP(E3685,الاوردرات!$B$1:$C$600,2,0),"")</f>
        <v/>
      </c>
      <c r="L3685" s="52"/>
      <c r="N3685" s="21" t="str">
        <f t="shared" si="116"/>
        <v/>
      </c>
      <c r="O3685" s="22" t="str">
        <f>_xlfn.IFNA((VLOOKUP(F3685,help!$C$2:$F$12,4,0))*(N3685*24),"")</f>
        <v/>
      </c>
      <c r="AP3685" s="17">
        <f t="shared" si="117"/>
        <v>0</v>
      </c>
    </row>
    <row r="3686" spans="2:42" ht="33" x14ac:dyDescent="0.25">
      <c r="B3686" s="13">
        <f>COUNTIFS($E$3:E3686,'تقرير منتج تام'!$E$4)</f>
        <v>8</v>
      </c>
      <c r="C3686" s="37"/>
      <c r="D3686" s="37"/>
      <c r="E3686" s="37"/>
      <c r="F3686" s="39"/>
      <c r="G3686" s="40"/>
      <c r="H3686" s="40"/>
      <c r="I3686" s="41"/>
      <c r="J3686" s="41"/>
      <c r="K3686" s="26" t="str">
        <f>_xlfn.IFNA(VLOOKUP(E3686,الاوردرات!$B$1:$C$600,2,0),"")</f>
        <v/>
      </c>
      <c r="L3686" s="52"/>
      <c r="N3686" s="21" t="str">
        <f t="shared" si="116"/>
        <v/>
      </c>
      <c r="O3686" s="22" t="str">
        <f>_xlfn.IFNA((VLOOKUP(F3686,help!$C$2:$F$12,4,0))*(N3686*24),"")</f>
        <v/>
      </c>
      <c r="AP3686" s="17">
        <f t="shared" si="117"/>
        <v>0</v>
      </c>
    </row>
    <row r="3687" spans="2:42" ht="33" x14ac:dyDescent="0.25">
      <c r="B3687" s="13">
        <f>COUNTIFS($E$3:E3687,'تقرير منتج تام'!$E$4)</f>
        <v>8</v>
      </c>
      <c r="C3687" s="37"/>
      <c r="D3687" s="37"/>
      <c r="E3687" s="37"/>
      <c r="F3687" s="39"/>
      <c r="G3687" s="40"/>
      <c r="H3687" s="40"/>
      <c r="I3687" s="41"/>
      <c r="J3687" s="41"/>
      <c r="K3687" s="26" t="str">
        <f>_xlfn.IFNA(VLOOKUP(E3687,الاوردرات!$B$1:$C$600,2,0),"")</f>
        <v/>
      </c>
      <c r="L3687" s="52"/>
      <c r="N3687" s="21" t="str">
        <f t="shared" si="116"/>
        <v/>
      </c>
      <c r="O3687" s="22" t="str">
        <f>_xlfn.IFNA((VLOOKUP(F3687,help!$C$2:$F$12,4,0))*(N3687*24),"")</f>
        <v/>
      </c>
      <c r="AP3687" s="17">
        <f t="shared" si="117"/>
        <v>0</v>
      </c>
    </row>
    <row r="3688" spans="2:42" ht="33" x14ac:dyDescent="0.25">
      <c r="B3688" s="13">
        <f>COUNTIFS($E$3:E3688,'تقرير منتج تام'!$E$4)</f>
        <v>8</v>
      </c>
      <c r="C3688" s="37"/>
      <c r="D3688" s="37"/>
      <c r="E3688" s="37"/>
      <c r="F3688" s="39"/>
      <c r="G3688" s="40"/>
      <c r="H3688" s="40"/>
      <c r="I3688" s="41"/>
      <c r="J3688" s="41"/>
      <c r="K3688" s="26" t="str">
        <f>_xlfn.IFNA(VLOOKUP(E3688,الاوردرات!$B$1:$C$600,2,0),"")</f>
        <v/>
      </c>
      <c r="L3688" s="52"/>
      <c r="N3688" s="21" t="str">
        <f t="shared" si="116"/>
        <v/>
      </c>
      <c r="O3688" s="22" t="str">
        <f>_xlfn.IFNA((VLOOKUP(F3688,help!$C$2:$F$12,4,0))*(N3688*24),"")</f>
        <v/>
      </c>
      <c r="AP3688" s="17">
        <f t="shared" si="117"/>
        <v>0</v>
      </c>
    </row>
    <row r="3689" spans="2:42" ht="33" x14ac:dyDescent="0.25">
      <c r="B3689" s="13">
        <f>COUNTIFS($E$3:E3689,'تقرير منتج تام'!$E$4)</f>
        <v>8</v>
      </c>
      <c r="C3689" s="37"/>
      <c r="D3689" s="37"/>
      <c r="E3689" s="37"/>
      <c r="F3689" s="39"/>
      <c r="G3689" s="40"/>
      <c r="H3689" s="40"/>
      <c r="I3689" s="41"/>
      <c r="J3689" s="41"/>
      <c r="K3689" s="26" t="str">
        <f>_xlfn.IFNA(VLOOKUP(E3689,الاوردرات!$B$1:$C$600,2,0),"")</f>
        <v/>
      </c>
      <c r="L3689" s="52"/>
      <c r="N3689" s="21" t="str">
        <f t="shared" si="116"/>
        <v/>
      </c>
      <c r="O3689" s="22" t="str">
        <f>_xlfn.IFNA((VLOOKUP(F3689,help!$C$2:$F$12,4,0))*(N3689*24),"")</f>
        <v/>
      </c>
      <c r="AP3689" s="17">
        <f t="shared" si="117"/>
        <v>0</v>
      </c>
    </row>
    <row r="3690" spans="2:42" ht="33" x14ac:dyDescent="0.25">
      <c r="B3690" s="13">
        <f>COUNTIFS($E$3:E3690,'تقرير منتج تام'!$E$4)</f>
        <v>8</v>
      </c>
      <c r="C3690" s="37"/>
      <c r="D3690" s="37"/>
      <c r="E3690" s="37"/>
      <c r="F3690" s="39"/>
      <c r="G3690" s="40"/>
      <c r="H3690" s="40"/>
      <c r="I3690" s="41"/>
      <c r="J3690" s="41"/>
      <c r="K3690" s="26" t="str">
        <f>_xlfn.IFNA(VLOOKUP(E3690,الاوردرات!$B$1:$C$600,2,0),"")</f>
        <v/>
      </c>
      <c r="L3690" s="52"/>
      <c r="N3690" s="21" t="str">
        <f t="shared" si="116"/>
        <v/>
      </c>
      <c r="O3690" s="22" t="str">
        <f>_xlfn.IFNA((VLOOKUP(F3690,help!$C$2:$F$12,4,0))*(N3690*24),"")</f>
        <v/>
      </c>
      <c r="AP3690" s="17">
        <f t="shared" si="117"/>
        <v>0</v>
      </c>
    </row>
    <row r="3691" spans="2:42" ht="33" x14ac:dyDescent="0.25">
      <c r="B3691" s="13">
        <f>COUNTIFS($E$3:E3691,'تقرير منتج تام'!$E$4)</f>
        <v>8</v>
      </c>
      <c r="C3691" s="37"/>
      <c r="D3691" s="37"/>
      <c r="E3691" s="37"/>
      <c r="F3691" s="39"/>
      <c r="G3691" s="40"/>
      <c r="H3691" s="40"/>
      <c r="I3691" s="41"/>
      <c r="J3691" s="41"/>
      <c r="K3691" s="26" t="str">
        <f>_xlfn.IFNA(VLOOKUP(E3691,الاوردرات!$B$1:$C$600,2,0),"")</f>
        <v/>
      </c>
      <c r="L3691" s="52"/>
      <c r="N3691" s="21" t="str">
        <f t="shared" si="116"/>
        <v/>
      </c>
      <c r="O3691" s="22" t="str">
        <f>_xlfn.IFNA((VLOOKUP(F3691,help!$C$2:$F$12,4,0))*(N3691*24),"")</f>
        <v/>
      </c>
      <c r="AP3691" s="17">
        <f t="shared" si="117"/>
        <v>0</v>
      </c>
    </row>
    <row r="3692" spans="2:42" ht="33" x14ac:dyDescent="0.25">
      <c r="B3692" s="13">
        <f>COUNTIFS($E$3:E3692,'تقرير منتج تام'!$E$4)</f>
        <v>8</v>
      </c>
      <c r="C3692" s="37"/>
      <c r="D3692" s="37"/>
      <c r="E3692" s="37"/>
      <c r="F3692" s="39"/>
      <c r="G3692" s="40"/>
      <c r="H3692" s="40"/>
      <c r="I3692" s="41"/>
      <c r="J3692" s="41"/>
      <c r="K3692" s="26" t="str">
        <f>_xlfn.IFNA(VLOOKUP(E3692,الاوردرات!$B$1:$C$600,2,0),"")</f>
        <v/>
      </c>
      <c r="L3692" s="52"/>
      <c r="N3692" s="21" t="str">
        <f t="shared" si="116"/>
        <v/>
      </c>
      <c r="O3692" s="22" t="str">
        <f>_xlfn.IFNA((VLOOKUP(F3692,help!$C$2:$F$12,4,0))*(N3692*24),"")</f>
        <v/>
      </c>
      <c r="AP3692" s="17">
        <f t="shared" si="117"/>
        <v>0</v>
      </c>
    </row>
    <row r="3693" spans="2:42" ht="33" x14ac:dyDescent="0.25">
      <c r="B3693" s="13">
        <f>COUNTIFS($E$3:E3693,'تقرير منتج تام'!$E$4)</f>
        <v>8</v>
      </c>
      <c r="C3693" s="37"/>
      <c r="D3693" s="37"/>
      <c r="E3693" s="37"/>
      <c r="F3693" s="39"/>
      <c r="G3693" s="40"/>
      <c r="H3693" s="40"/>
      <c r="I3693" s="41"/>
      <c r="J3693" s="41"/>
      <c r="K3693" s="26" t="str">
        <f>_xlfn.IFNA(VLOOKUP(E3693,الاوردرات!$B$1:$C$600,2,0),"")</f>
        <v/>
      </c>
      <c r="L3693" s="52"/>
      <c r="N3693" s="21" t="str">
        <f t="shared" si="116"/>
        <v/>
      </c>
      <c r="O3693" s="22" t="str">
        <f>_xlfn.IFNA((VLOOKUP(F3693,help!$C$2:$F$12,4,0))*(N3693*24),"")</f>
        <v/>
      </c>
      <c r="AP3693" s="17">
        <f t="shared" si="117"/>
        <v>0</v>
      </c>
    </row>
    <row r="3694" spans="2:42" ht="33" x14ac:dyDescent="0.25">
      <c r="B3694" s="13">
        <f>COUNTIFS($E$3:E3694,'تقرير منتج تام'!$E$4)</f>
        <v>8</v>
      </c>
      <c r="C3694" s="37"/>
      <c r="D3694" s="37"/>
      <c r="E3694" s="37"/>
      <c r="F3694" s="39"/>
      <c r="G3694" s="40"/>
      <c r="H3694" s="40"/>
      <c r="I3694" s="41"/>
      <c r="J3694" s="41"/>
      <c r="K3694" s="26" t="str">
        <f>_xlfn.IFNA(VLOOKUP(E3694,الاوردرات!$B$1:$C$600,2,0),"")</f>
        <v/>
      </c>
      <c r="L3694" s="52"/>
      <c r="N3694" s="21" t="str">
        <f t="shared" si="116"/>
        <v/>
      </c>
      <c r="O3694" s="22" t="str">
        <f>_xlfn.IFNA((VLOOKUP(F3694,help!$C$2:$F$12,4,0))*(N3694*24),"")</f>
        <v/>
      </c>
      <c r="AP3694" s="17">
        <f t="shared" si="117"/>
        <v>0</v>
      </c>
    </row>
    <row r="3695" spans="2:42" ht="33" x14ac:dyDescent="0.25">
      <c r="B3695" s="13">
        <f>COUNTIFS($E$3:E3695,'تقرير منتج تام'!$E$4)</f>
        <v>8</v>
      </c>
      <c r="C3695" s="37"/>
      <c r="D3695" s="37"/>
      <c r="E3695" s="37"/>
      <c r="F3695" s="39"/>
      <c r="G3695" s="40"/>
      <c r="H3695" s="40"/>
      <c r="I3695" s="41"/>
      <c r="J3695" s="41"/>
      <c r="K3695" s="26" t="str">
        <f>_xlfn.IFNA(VLOOKUP(E3695,الاوردرات!$B$1:$C$600,2,0),"")</f>
        <v/>
      </c>
      <c r="L3695" s="52"/>
      <c r="N3695" s="21" t="str">
        <f t="shared" si="116"/>
        <v/>
      </c>
      <c r="O3695" s="22" t="str">
        <f>_xlfn.IFNA((VLOOKUP(F3695,help!$C$2:$F$12,4,0))*(N3695*24),"")</f>
        <v/>
      </c>
      <c r="AP3695" s="17">
        <f t="shared" si="117"/>
        <v>0</v>
      </c>
    </row>
    <row r="3696" spans="2:42" ht="33" x14ac:dyDescent="0.25">
      <c r="B3696" s="13">
        <f>COUNTIFS($E$3:E3696,'تقرير منتج تام'!$E$4)</f>
        <v>8</v>
      </c>
      <c r="C3696" s="37"/>
      <c r="D3696" s="37"/>
      <c r="E3696" s="37"/>
      <c r="F3696" s="39"/>
      <c r="G3696" s="40"/>
      <c r="H3696" s="40"/>
      <c r="I3696" s="41"/>
      <c r="J3696" s="41"/>
      <c r="K3696" s="26" t="str">
        <f>_xlfn.IFNA(VLOOKUP(E3696,الاوردرات!$B$1:$C$600,2,0),"")</f>
        <v/>
      </c>
      <c r="L3696" s="52"/>
      <c r="N3696" s="21" t="str">
        <f t="shared" si="116"/>
        <v/>
      </c>
      <c r="O3696" s="22" t="str">
        <f>_xlfn.IFNA((VLOOKUP(F3696,help!$C$2:$F$12,4,0))*(N3696*24),"")</f>
        <v/>
      </c>
      <c r="AP3696" s="17">
        <f t="shared" si="117"/>
        <v>0</v>
      </c>
    </row>
    <row r="3697" spans="2:42" ht="33" x14ac:dyDescent="0.25">
      <c r="B3697" s="13">
        <f>COUNTIFS($E$3:E3697,'تقرير منتج تام'!$E$4)</f>
        <v>8</v>
      </c>
      <c r="C3697" s="37"/>
      <c r="D3697" s="37"/>
      <c r="E3697" s="37"/>
      <c r="F3697" s="39"/>
      <c r="G3697" s="40"/>
      <c r="H3697" s="40"/>
      <c r="I3697" s="41"/>
      <c r="J3697" s="41"/>
      <c r="K3697" s="26" t="str">
        <f>_xlfn.IFNA(VLOOKUP(E3697,الاوردرات!$B$1:$C$600,2,0),"")</f>
        <v/>
      </c>
      <c r="L3697" s="52"/>
      <c r="N3697" s="21" t="str">
        <f t="shared" si="116"/>
        <v/>
      </c>
      <c r="O3697" s="22" t="str">
        <f>_xlfn.IFNA((VLOOKUP(F3697,help!$C$2:$F$12,4,0))*(N3697*24),"")</f>
        <v/>
      </c>
      <c r="AP3697" s="17">
        <f t="shared" si="117"/>
        <v>0</v>
      </c>
    </row>
    <row r="3698" spans="2:42" ht="33" x14ac:dyDescent="0.25">
      <c r="B3698" s="13">
        <f>COUNTIFS($E$3:E3698,'تقرير منتج تام'!$E$4)</f>
        <v>8</v>
      </c>
      <c r="C3698" s="37"/>
      <c r="D3698" s="37"/>
      <c r="E3698" s="37"/>
      <c r="F3698" s="39"/>
      <c r="G3698" s="40"/>
      <c r="H3698" s="40"/>
      <c r="I3698" s="41"/>
      <c r="J3698" s="41"/>
      <c r="K3698" s="26" t="str">
        <f>_xlfn.IFNA(VLOOKUP(E3698,الاوردرات!$B$1:$C$600,2,0),"")</f>
        <v/>
      </c>
      <c r="L3698" s="52"/>
      <c r="N3698" s="21" t="str">
        <f t="shared" si="116"/>
        <v/>
      </c>
      <c r="O3698" s="22" t="str">
        <f>_xlfn.IFNA((VLOOKUP(F3698,help!$C$2:$F$12,4,0))*(N3698*24),"")</f>
        <v/>
      </c>
      <c r="AP3698" s="17">
        <f t="shared" si="117"/>
        <v>0</v>
      </c>
    </row>
    <row r="3699" spans="2:42" ht="33" x14ac:dyDescent="0.25">
      <c r="B3699" s="13">
        <f>COUNTIFS($E$3:E3699,'تقرير منتج تام'!$E$4)</f>
        <v>8</v>
      </c>
      <c r="C3699" s="37"/>
      <c r="D3699" s="37"/>
      <c r="E3699" s="37"/>
      <c r="F3699" s="39"/>
      <c r="G3699" s="40"/>
      <c r="H3699" s="40"/>
      <c r="I3699" s="41"/>
      <c r="J3699" s="41"/>
      <c r="K3699" s="26" t="str">
        <f>_xlfn.IFNA(VLOOKUP(E3699,الاوردرات!$B$1:$C$600,2,0),"")</f>
        <v/>
      </c>
      <c r="L3699" s="52"/>
      <c r="N3699" s="21" t="str">
        <f t="shared" si="116"/>
        <v/>
      </c>
      <c r="O3699" s="22" t="str">
        <f>_xlfn.IFNA((VLOOKUP(F3699,help!$C$2:$F$12,4,0))*(N3699*24),"")</f>
        <v/>
      </c>
      <c r="AP3699" s="17">
        <f t="shared" si="117"/>
        <v>0</v>
      </c>
    </row>
    <row r="3700" spans="2:42" ht="33" x14ac:dyDescent="0.25">
      <c r="B3700" s="13">
        <f>COUNTIFS($E$3:E3700,'تقرير منتج تام'!$E$4)</f>
        <v>8</v>
      </c>
      <c r="C3700" s="37"/>
      <c r="D3700" s="37"/>
      <c r="E3700" s="37"/>
      <c r="F3700" s="39"/>
      <c r="G3700" s="40"/>
      <c r="H3700" s="40"/>
      <c r="I3700" s="41"/>
      <c r="J3700" s="41"/>
      <c r="K3700" s="26" t="str">
        <f>_xlfn.IFNA(VLOOKUP(E3700,الاوردرات!$B$1:$C$600,2,0),"")</f>
        <v/>
      </c>
      <c r="L3700" s="52"/>
      <c r="N3700" s="21" t="str">
        <f t="shared" si="116"/>
        <v/>
      </c>
      <c r="O3700" s="22" t="str">
        <f>_xlfn.IFNA((VLOOKUP(F3700,help!$C$2:$F$12,4,0))*(N3700*24),"")</f>
        <v/>
      </c>
      <c r="AP3700" s="17">
        <f t="shared" si="117"/>
        <v>0</v>
      </c>
    </row>
    <row r="3701" spans="2:42" ht="33" x14ac:dyDescent="0.25">
      <c r="B3701" s="13">
        <f>COUNTIFS($E$3:E3701,'تقرير منتج تام'!$E$4)</f>
        <v>8</v>
      </c>
      <c r="C3701" s="37"/>
      <c r="D3701" s="37"/>
      <c r="E3701" s="37"/>
      <c r="F3701" s="39"/>
      <c r="G3701" s="40"/>
      <c r="H3701" s="40"/>
      <c r="I3701" s="41"/>
      <c r="J3701" s="41"/>
      <c r="K3701" s="26" t="str">
        <f>_xlfn.IFNA(VLOOKUP(E3701,الاوردرات!$B$1:$C$600,2,0),"")</f>
        <v/>
      </c>
      <c r="L3701" s="52"/>
      <c r="N3701" s="21" t="str">
        <f t="shared" si="116"/>
        <v/>
      </c>
      <c r="O3701" s="22" t="str">
        <f>_xlfn.IFNA((VLOOKUP(F3701,help!$C$2:$F$12,4,0))*(N3701*24),"")</f>
        <v/>
      </c>
      <c r="AP3701" s="17">
        <f t="shared" si="117"/>
        <v>0</v>
      </c>
    </row>
    <row r="3702" spans="2:42" ht="33" x14ac:dyDescent="0.25">
      <c r="B3702" s="13">
        <f>COUNTIFS($E$3:E3702,'تقرير منتج تام'!$E$4)</f>
        <v>8</v>
      </c>
      <c r="C3702" s="37"/>
      <c r="D3702" s="37"/>
      <c r="E3702" s="37"/>
      <c r="F3702" s="39"/>
      <c r="G3702" s="40"/>
      <c r="H3702" s="40"/>
      <c r="I3702" s="41"/>
      <c r="J3702" s="41"/>
      <c r="K3702" s="26" t="str">
        <f>_xlfn.IFNA(VLOOKUP(E3702,الاوردرات!$B$1:$C$600,2,0),"")</f>
        <v/>
      </c>
      <c r="L3702" s="52"/>
      <c r="N3702" s="21" t="str">
        <f t="shared" si="116"/>
        <v/>
      </c>
      <c r="O3702" s="22" t="str">
        <f>_xlfn.IFNA((VLOOKUP(F3702,help!$C$2:$F$12,4,0))*(N3702*24),"")</f>
        <v/>
      </c>
      <c r="AP3702" s="17">
        <f t="shared" si="117"/>
        <v>0</v>
      </c>
    </row>
    <row r="3703" spans="2:42" ht="33" x14ac:dyDescent="0.25">
      <c r="B3703" s="13">
        <f>COUNTIFS($E$3:E3703,'تقرير منتج تام'!$E$4)</f>
        <v>8</v>
      </c>
      <c r="C3703" s="37"/>
      <c r="D3703" s="37"/>
      <c r="E3703" s="37"/>
      <c r="F3703" s="39"/>
      <c r="G3703" s="40"/>
      <c r="H3703" s="40"/>
      <c r="I3703" s="41"/>
      <c r="J3703" s="41"/>
      <c r="K3703" s="26" t="str">
        <f>_xlfn.IFNA(VLOOKUP(E3703,الاوردرات!$B$1:$C$600,2,0),"")</f>
        <v/>
      </c>
      <c r="L3703" s="52"/>
      <c r="N3703" s="21" t="str">
        <f t="shared" ref="N3703:N3766" si="118">IF(I3703&lt;&gt;"",J3703-I3703,"")</f>
        <v/>
      </c>
      <c r="O3703" s="22" t="str">
        <f>_xlfn.IFNA((VLOOKUP(F3703,help!$C$2:$F$12,4,0))*(N3703*24),"")</f>
        <v/>
      </c>
      <c r="AP3703" s="17">
        <f t="shared" si="117"/>
        <v>0</v>
      </c>
    </row>
    <row r="3704" spans="2:42" ht="33" x14ac:dyDescent="0.25">
      <c r="B3704" s="13">
        <f>COUNTIFS($E$3:E3704,'تقرير منتج تام'!$E$4)</f>
        <v>8</v>
      </c>
      <c r="C3704" s="37"/>
      <c r="D3704" s="37"/>
      <c r="E3704" s="37"/>
      <c r="F3704" s="39"/>
      <c r="G3704" s="40"/>
      <c r="H3704" s="40"/>
      <c r="I3704" s="41"/>
      <c r="J3704" s="41"/>
      <c r="K3704" s="26" t="str">
        <f>_xlfn.IFNA(VLOOKUP(E3704,الاوردرات!$B$1:$C$600,2,0),"")</f>
        <v/>
      </c>
      <c r="L3704" s="52"/>
      <c r="N3704" s="21" t="str">
        <f t="shared" si="118"/>
        <v/>
      </c>
      <c r="O3704" s="22" t="str">
        <f>_xlfn.IFNA((VLOOKUP(F3704,help!$C$2:$F$12,4,0))*(N3704*24),"")</f>
        <v/>
      </c>
      <c r="AP3704" s="17">
        <f t="shared" si="117"/>
        <v>0</v>
      </c>
    </row>
    <row r="3705" spans="2:42" ht="33" x14ac:dyDescent="0.25">
      <c r="B3705" s="13">
        <f>COUNTIFS($E$3:E3705,'تقرير منتج تام'!$E$4)</f>
        <v>8</v>
      </c>
      <c r="C3705" s="37"/>
      <c r="D3705" s="37"/>
      <c r="E3705" s="37"/>
      <c r="F3705" s="39"/>
      <c r="G3705" s="40"/>
      <c r="H3705" s="40"/>
      <c r="I3705" s="41"/>
      <c r="J3705" s="41"/>
      <c r="K3705" s="26" t="str">
        <f>_xlfn.IFNA(VLOOKUP(E3705,الاوردرات!$B$1:$C$600,2,0),"")</f>
        <v/>
      </c>
      <c r="L3705" s="52"/>
      <c r="N3705" s="21" t="str">
        <f t="shared" si="118"/>
        <v/>
      </c>
      <c r="O3705" s="22" t="str">
        <f>_xlfn.IFNA((VLOOKUP(F3705,help!$C$2:$F$12,4,0))*(N3705*24),"")</f>
        <v/>
      </c>
      <c r="AP3705" s="17">
        <f t="shared" si="117"/>
        <v>0</v>
      </c>
    </row>
    <row r="3706" spans="2:42" ht="33" x14ac:dyDescent="0.25">
      <c r="B3706" s="13">
        <f>COUNTIFS($E$3:E3706,'تقرير منتج تام'!$E$4)</f>
        <v>8</v>
      </c>
      <c r="C3706" s="37"/>
      <c r="D3706" s="37"/>
      <c r="E3706" s="37"/>
      <c r="F3706" s="39"/>
      <c r="G3706" s="40"/>
      <c r="H3706" s="40"/>
      <c r="I3706" s="41"/>
      <c r="J3706" s="41"/>
      <c r="K3706" s="26" t="str">
        <f>_xlfn.IFNA(VLOOKUP(E3706,الاوردرات!$B$1:$C$600,2,0),"")</f>
        <v/>
      </c>
      <c r="L3706" s="52"/>
      <c r="N3706" s="21" t="str">
        <f t="shared" si="118"/>
        <v/>
      </c>
      <c r="O3706" s="22" t="str">
        <f>_xlfn.IFNA((VLOOKUP(F3706,help!$C$2:$F$12,4,0))*(N3706*24),"")</f>
        <v/>
      </c>
      <c r="AP3706" s="17">
        <f t="shared" si="117"/>
        <v>0</v>
      </c>
    </row>
    <row r="3707" spans="2:42" ht="33" x14ac:dyDescent="0.25">
      <c r="B3707" s="13">
        <f>COUNTIFS($E$3:E3707,'تقرير منتج تام'!$E$4)</f>
        <v>8</v>
      </c>
      <c r="C3707" s="37"/>
      <c r="D3707" s="37"/>
      <c r="E3707" s="37"/>
      <c r="F3707" s="39"/>
      <c r="G3707" s="40"/>
      <c r="H3707" s="40"/>
      <c r="I3707" s="41"/>
      <c r="J3707" s="41"/>
      <c r="K3707" s="26" t="str">
        <f>_xlfn.IFNA(VLOOKUP(E3707,الاوردرات!$B$1:$C$600,2,0),"")</f>
        <v/>
      </c>
      <c r="L3707" s="52"/>
      <c r="N3707" s="21" t="str">
        <f t="shared" si="118"/>
        <v/>
      </c>
      <c r="O3707" s="22" t="str">
        <f>_xlfn.IFNA((VLOOKUP(F3707,help!$C$2:$F$12,4,0))*(N3707*24),"")</f>
        <v/>
      </c>
      <c r="AP3707" s="17">
        <f t="shared" si="117"/>
        <v>0</v>
      </c>
    </row>
    <row r="3708" spans="2:42" ht="33" x14ac:dyDescent="0.25">
      <c r="B3708" s="13">
        <f>COUNTIFS($E$3:E3708,'تقرير منتج تام'!$E$4)</f>
        <v>8</v>
      </c>
      <c r="C3708" s="37"/>
      <c r="D3708" s="37"/>
      <c r="E3708" s="37"/>
      <c r="F3708" s="39"/>
      <c r="G3708" s="40"/>
      <c r="H3708" s="40"/>
      <c r="I3708" s="41"/>
      <c r="J3708" s="41"/>
      <c r="K3708" s="26" t="str">
        <f>_xlfn.IFNA(VLOOKUP(E3708,الاوردرات!$B$1:$C$600,2,0),"")</f>
        <v/>
      </c>
      <c r="L3708" s="52"/>
      <c r="N3708" s="21" t="str">
        <f t="shared" si="118"/>
        <v/>
      </c>
      <c r="O3708" s="22" t="str">
        <f>_xlfn.IFNA((VLOOKUP(F3708,help!$C$2:$F$12,4,0))*(N3708*24),"")</f>
        <v/>
      </c>
      <c r="AP3708" s="17">
        <f t="shared" si="117"/>
        <v>0</v>
      </c>
    </row>
    <row r="3709" spans="2:42" ht="33" x14ac:dyDescent="0.25">
      <c r="B3709" s="13">
        <f>COUNTIFS($E$3:E3709,'تقرير منتج تام'!$E$4)</f>
        <v>8</v>
      </c>
      <c r="C3709" s="37"/>
      <c r="D3709" s="37"/>
      <c r="E3709" s="37"/>
      <c r="F3709" s="39"/>
      <c r="G3709" s="40"/>
      <c r="H3709" s="40"/>
      <c r="I3709" s="41"/>
      <c r="J3709" s="41"/>
      <c r="K3709" s="26" t="str">
        <f>_xlfn.IFNA(VLOOKUP(E3709,الاوردرات!$B$1:$C$600,2,0),"")</f>
        <v/>
      </c>
      <c r="L3709" s="52"/>
      <c r="N3709" s="21" t="str">
        <f t="shared" si="118"/>
        <v/>
      </c>
      <c r="O3709" s="22" t="str">
        <f>_xlfn.IFNA((VLOOKUP(F3709,help!$C$2:$F$12,4,0))*(N3709*24),"")</f>
        <v/>
      </c>
      <c r="AP3709" s="17">
        <f t="shared" si="117"/>
        <v>0</v>
      </c>
    </row>
    <row r="3710" spans="2:42" ht="33" x14ac:dyDescent="0.25">
      <c r="B3710" s="13">
        <f>COUNTIFS($E$3:E3710,'تقرير منتج تام'!$E$4)</f>
        <v>8</v>
      </c>
      <c r="C3710" s="37"/>
      <c r="D3710" s="37"/>
      <c r="E3710" s="37"/>
      <c r="F3710" s="39"/>
      <c r="G3710" s="40"/>
      <c r="H3710" s="40"/>
      <c r="I3710" s="41"/>
      <c r="J3710" s="41"/>
      <c r="K3710" s="26" t="str">
        <f>_xlfn.IFNA(VLOOKUP(E3710,الاوردرات!$B$1:$C$600,2,0),"")</f>
        <v/>
      </c>
      <c r="L3710" s="52"/>
      <c r="N3710" s="21" t="str">
        <f t="shared" si="118"/>
        <v/>
      </c>
      <c r="O3710" s="22" t="str">
        <f>_xlfn.IFNA((VLOOKUP(F3710,help!$C$2:$F$12,4,0))*(N3710*24),"")</f>
        <v/>
      </c>
      <c r="AP3710" s="17">
        <f t="shared" si="117"/>
        <v>0</v>
      </c>
    </row>
    <row r="3711" spans="2:42" ht="33" x14ac:dyDescent="0.25">
      <c r="B3711" s="13">
        <f>COUNTIFS($E$3:E3711,'تقرير منتج تام'!$E$4)</f>
        <v>8</v>
      </c>
      <c r="C3711" s="37"/>
      <c r="D3711" s="37"/>
      <c r="E3711" s="37"/>
      <c r="F3711" s="39"/>
      <c r="G3711" s="40"/>
      <c r="H3711" s="40"/>
      <c r="I3711" s="41"/>
      <c r="J3711" s="41"/>
      <c r="K3711" s="26" t="str">
        <f>_xlfn.IFNA(VLOOKUP(E3711,الاوردرات!$B$1:$C$600,2,0),"")</f>
        <v/>
      </c>
      <c r="L3711" s="52"/>
      <c r="N3711" s="21" t="str">
        <f t="shared" si="118"/>
        <v/>
      </c>
      <c r="O3711" s="22" t="str">
        <f>_xlfn.IFNA((VLOOKUP(F3711,help!$C$2:$F$12,4,0))*(N3711*24),"")</f>
        <v/>
      </c>
      <c r="AP3711" s="17">
        <f t="shared" si="117"/>
        <v>0</v>
      </c>
    </row>
    <row r="3712" spans="2:42" ht="33" x14ac:dyDescent="0.25">
      <c r="B3712" s="13">
        <f>COUNTIFS($E$3:E3712,'تقرير منتج تام'!$E$4)</f>
        <v>8</v>
      </c>
      <c r="C3712" s="37"/>
      <c r="D3712" s="37"/>
      <c r="E3712" s="37"/>
      <c r="F3712" s="39"/>
      <c r="G3712" s="40"/>
      <c r="H3712" s="40"/>
      <c r="I3712" s="41"/>
      <c r="J3712" s="41"/>
      <c r="K3712" s="26" t="str">
        <f>_xlfn.IFNA(VLOOKUP(E3712,الاوردرات!$B$1:$C$600,2,0),"")</f>
        <v/>
      </c>
      <c r="L3712" s="52"/>
      <c r="N3712" s="21" t="str">
        <f t="shared" si="118"/>
        <v/>
      </c>
      <c r="O3712" s="22" t="str">
        <f>_xlfn.IFNA((VLOOKUP(F3712,help!$C$2:$F$12,4,0))*(N3712*24),"")</f>
        <v/>
      </c>
      <c r="AP3712" s="17">
        <f t="shared" si="117"/>
        <v>0</v>
      </c>
    </row>
    <row r="3713" spans="2:42" ht="33" x14ac:dyDescent="0.25">
      <c r="B3713" s="13">
        <f>COUNTIFS($E$3:E3713,'تقرير منتج تام'!$E$4)</f>
        <v>8</v>
      </c>
      <c r="C3713" s="37"/>
      <c r="D3713" s="37"/>
      <c r="E3713" s="37"/>
      <c r="F3713" s="39"/>
      <c r="G3713" s="40"/>
      <c r="H3713" s="40"/>
      <c r="I3713" s="41"/>
      <c r="J3713" s="41"/>
      <c r="K3713" s="26" t="str">
        <f>_xlfn.IFNA(VLOOKUP(E3713,الاوردرات!$B$1:$C$600,2,0),"")</f>
        <v/>
      </c>
      <c r="L3713" s="52"/>
      <c r="N3713" s="21" t="str">
        <f t="shared" si="118"/>
        <v/>
      </c>
      <c r="O3713" s="22" t="str">
        <f>_xlfn.IFNA((VLOOKUP(F3713,help!$C$2:$F$12,4,0))*(N3713*24),"")</f>
        <v/>
      </c>
      <c r="AP3713" s="17">
        <f t="shared" si="117"/>
        <v>0</v>
      </c>
    </row>
    <row r="3714" spans="2:42" ht="33" x14ac:dyDescent="0.25">
      <c r="B3714" s="13">
        <f>COUNTIFS($E$3:E3714,'تقرير منتج تام'!$E$4)</f>
        <v>8</v>
      </c>
      <c r="C3714" s="37"/>
      <c r="D3714" s="37"/>
      <c r="E3714" s="37"/>
      <c r="F3714" s="39"/>
      <c r="G3714" s="40"/>
      <c r="H3714" s="40"/>
      <c r="I3714" s="41"/>
      <c r="J3714" s="41"/>
      <c r="K3714" s="26" t="str">
        <f>_xlfn.IFNA(VLOOKUP(E3714,الاوردرات!$B$1:$C$600,2,0),"")</f>
        <v/>
      </c>
      <c r="L3714" s="52"/>
      <c r="N3714" s="21" t="str">
        <f t="shared" si="118"/>
        <v/>
      </c>
      <c r="O3714" s="22" t="str">
        <f>_xlfn.IFNA((VLOOKUP(F3714,help!$C$2:$F$12,4,0))*(N3714*24),"")</f>
        <v/>
      </c>
      <c r="AP3714" s="17">
        <f t="shared" si="117"/>
        <v>0</v>
      </c>
    </row>
    <row r="3715" spans="2:42" ht="33" x14ac:dyDescent="0.25">
      <c r="B3715" s="13">
        <f>COUNTIFS($E$3:E3715,'تقرير منتج تام'!$E$4)</f>
        <v>8</v>
      </c>
      <c r="C3715" s="37"/>
      <c r="D3715" s="37"/>
      <c r="E3715" s="37"/>
      <c r="F3715" s="39"/>
      <c r="G3715" s="40"/>
      <c r="H3715" s="40"/>
      <c r="I3715" s="41"/>
      <c r="J3715" s="41"/>
      <c r="K3715" s="26" t="str">
        <f>_xlfn.IFNA(VLOOKUP(E3715,الاوردرات!$B$1:$C$600,2,0),"")</f>
        <v/>
      </c>
      <c r="L3715" s="52"/>
      <c r="N3715" s="21" t="str">
        <f t="shared" si="118"/>
        <v/>
      </c>
      <c r="O3715" s="22" t="str">
        <f>_xlfn.IFNA((VLOOKUP(F3715,help!$C$2:$F$12,4,0))*(N3715*24),"")</f>
        <v/>
      </c>
      <c r="AP3715" s="17">
        <f t="shared" si="117"/>
        <v>0</v>
      </c>
    </row>
    <row r="3716" spans="2:42" ht="33" x14ac:dyDescent="0.25">
      <c r="B3716" s="13">
        <f>COUNTIFS($E$3:E3716,'تقرير منتج تام'!$E$4)</f>
        <v>8</v>
      </c>
      <c r="C3716" s="37"/>
      <c r="D3716" s="37"/>
      <c r="E3716" s="37"/>
      <c r="F3716" s="39"/>
      <c r="G3716" s="40"/>
      <c r="H3716" s="40"/>
      <c r="I3716" s="41"/>
      <c r="J3716" s="41"/>
      <c r="K3716" s="26" t="str">
        <f>_xlfn.IFNA(VLOOKUP(E3716,الاوردرات!$B$1:$C$600,2,0),"")</f>
        <v/>
      </c>
      <c r="L3716" s="52"/>
      <c r="N3716" s="21" t="str">
        <f t="shared" si="118"/>
        <v/>
      </c>
      <c r="O3716" s="22" t="str">
        <f>_xlfn.IFNA((VLOOKUP(F3716,help!$C$2:$F$12,4,0))*(N3716*24),"")</f>
        <v/>
      </c>
      <c r="AP3716" s="17">
        <f t="shared" si="117"/>
        <v>0</v>
      </c>
    </row>
    <row r="3717" spans="2:42" ht="33" x14ac:dyDescent="0.25">
      <c r="B3717" s="13">
        <f>COUNTIFS($E$3:E3717,'تقرير منتج تام'!$E$4)</f>
        <v>8</v>
      </c>
      <c r="C3717" s="37"/>
      <c r="D3717" s="37"/>
      <c r="E3717" s="37"/>
      <c r="F3717" s="39"/>
      <c r="G3717" s="40"/>
      <c r="H3717" s="40"/>
      <c r="I3717" s="41"/>
      <c r="J3717" s="41"/>
      <c r="K3717" s="26" t="str">
        <f>_xlfn.IFNA(VLOOKUP(E3717,الاوردرات!$B$1:$C$600,2,0),"")</f>
        <v/>
      </c>
      <c r="L3717" s="52"/>
      <c r="N3717" s="21" t="str">
        <f t="shared" si="118"/>
        <v/>
      </c>
      <c r="O3717" s="22" t="str">
        <f>_xlfn.IFNA((VLOOKUP(F3717,help!$C$2:$F$12,4,0))*(N3717*24),"")</f>
        <v/>
      </c>
      <c r="AP3717" s="17">
        <f t="shared" si="117"/>
        <v>0</v>
      </c>
    </row>
    <row r="3718" spans="2:42" ht="33" x14ac:dyDescent="0.25">
      <c r="B3718" s="13">
        <f>COUNTIFS($E$3:E3718,'تقرير منتج تام'!$E$4)</f>
        <v>8</v>
      </c>
      <c r="C3718" s="37"/>
      <c r="D3718" s="37"/>
      <c r="E3718" s="37"/>
      <c r="F3718" s="39"/>
      <c r="G3718" s="40"/>
      <c r="H3718" s="40"/>
      <c r="I3718" s="41"/>
      <c r="J3718" s="41"/>
      <c r="K3718" s="26" t="str">
        <f>_xlfn.IFNA(VLOOKUP(E3718,الاوردرات!$B$1:$C$600,2,0),"")</f>
        <v/>
      </c>
      <c r="L3718" s="52"/>
      <c r="N3718" s="21" t="str">
        <f t="shared" si="118"/>
        <v/>
      </c>
      <c r="O3718" s="22" t="str">
        <f>_xlfn.IFNA((VLOOKUP(F3718,help!$C$2:$F$12,4,0))*(N3718*24),"")</f>
        <v/>
      </c>
      <c r="AP3718" s="17">
        <f t="shared" si="117"/>
        <v>0</v>
      </c>
    </row>
    <row r="3719" spans="2:42" ht="33" x14ac:dyDescent="0.25">
      <c r="B3719" s="13">
        <f>COUNTIFS($E$3:E3719,'تقرير منتج تام'!$E$4)</f>
        <v>8</v>
      </c>
      <c r="C3719" s="37"/>
      <c r="D3719" s="37"/>
      <c r="E3719" s="37"/>
      <c r="F3719" s="39"/>
      <c r="G3719" s="40"/>
      <c r="H3719" s="40"/>
      <c r="I3719" s="41"/>
      <c r="J3719" s="41"/>
      <c r="K3719" s="26" t="str">
        <f>_xlfn.IFNA(VLOOKUP(E3719,الاوردرات!$B$1:$C$600,2,0),"")</f>
        <v/>
      </c>
      <c r="L3719" s="52"/>
      <c r="N3719" s="21" t="str">
        <f t="shared" si="118"/>
        <v/>
      </c>
      <c r="O3719" s="22" t="str">
        <f>_xlfn.IFNA((VLOOKUP(F3719,help!$C$2:$F$12,4,0))*(N3719*24),"")</f>
        <v/>
      </c>
      <c r="AP3719" s="17">
        <f t="shared" si="117"/>
        <v>0</v>
      </c>
    </row>
    <row r="3720" spans="2:42" ht="33" x14ac:dyDescent="0.25">
      <c r="B3720" s="13">
        <f>COUNTIFS($E$3:E3720,'تقرير منتج تام'!$E$4)</f>
        <v>8</v>
      </c>
      <c r="C3720" s="37"/>
      <c r="D3720" s="37"/>
      <c r="E3720" s="37"/>
      <c r="F3720" s="39"/>
      <c r="G3720" s="40"/>
      <c r="H3720" s="40"/>
      <c r="I3720" s="41"/>
      <c r="J3720" s="41"/>
      <c r="K3720" s="26" t="str">
        <f>_xlfn.IFNA(VLOOKUP(E3720,الاوردرات!$B$1:$C$600,2,0),"")</f>
        <v/>
      </c>
      <c r="L3720" s="52"/>
      <c r="N3720" s="21" t="str">
        <f t="shared" si="118"/>
        <v/>
      </c>
      <c r="O3720" s="22" t="str">
        <f>_xlfn.IFNA((VLOOKUP(F3720,help!$C$2:$F$12,4,0))*(N3720*24),"")</f>
        <v/>
      </c>
      <c r="AP3720" s="17">
        <f t="shared" si="117"/>
        <v>0</v>
      </c>
    </row>
    <row r="3721" spans="2:42" ht="33" x14ac:dyDescent="0.25">
      <c r="B3721" s="13">
        <f>COUNTIFS($E$3:E3721,'تقرير منتج تام'!$E$4)</f>
        <v>8</v>
      </c>
      <c r="C3721" s="37"/>
      <c r="D3721" s="37"/>
      <c r="E3721" s="37"/>
      <c r="F3721" s="39"/>
      <c r="G3721" s="40"/>
      <c r="H3721" s="40"/>
      <c r="I3721" s="41"/>
      <c r="J3721" s="41"/>
      <c r="K3721" s="26" t="str">
        <f>_xlfn.IFNA(VLOOKUP(E3721,الاوردرات!$B$1:$C$600,2,0),"")</f>
        <v/>
      </c>
      <c r="L3721" s="52"/>
      <c r="N3721" s="21" t="str">
        <f t="shared" si="118"/>
        <v/>
      </c>
      <c r="O3721" s="22" t="str">
        <f>_xlfn.IFNA((VLOOKUP(F3721,help!$C$2:$F$12,4,0))*(N3721*24),"")</f>
        <v/>
      </c>
      <c r="AP3721" s="17">
        <f t="shared" si="117"/>
        <v>0</v>
      </c>
    </row>
    <row r="3722" spans="2:42" ht="33" x14ac:dyDescent="0.25">
      <c r="B3722" s="13">
        <f>COUNTIFS($E$3:E3722,'تقرير منتج تام'!$E$4)</f>
        <v>8</v>
      </c>
      <c r="C3722" s="37"/>
      <c r="D3722" s="37"/>
      <c r="E3722" s="37"/>
      <c r="F3722" s="39"/>
      <c r="G3722" s="40"/>
      <c r="H3722" s="40"/>
      <c r="I3722" s="41"/>
      <c r="J3722" s="41"/>
      <c r="K3722" s="26" t="str">
        <f>_xlfn.IFNA(VLOOKUP(E3722,الاوردرات!$B$1:$C$600,2,0),"")</f>
        <v/>
      </c>
      <c r="L3722" s="52"/>
      <c r="N3722" s="21" t="str">
        <f t="shared" si="118"/>
        <v/>
      </c>
      <c r="O3722" s="22" t="str">
        <f>_xlfn.IFNA((VLOOKUP(F3722,help!$C$2:$F$12,4,0))*(N3722*24),"")</f>
        <v/>
      </c>
      <c r="AP3722" s="17">
        <f t="shared" ref="AP3722:AP3785" si="119">D3722</f>
        <v>0</v>
      </c>
    </row>
    <row r="3723" spans="2:42" ht="33" x14ac:dyDescent="0.25">
      <c r="B3723" s="13">
        <f>COUNTIFS($E$3:E3723,'تقرير منتج تام'!$E$4)</f>
        <v>8</v>
      </c>
      <c r="C3723" s="37"/>
      <c r="D3723" s="37"/>
      <c r="E3723" s="37"/>
      <c r="F3723" s="39"/>
      <c r="G3723" s="40"/>
      <c r="H3723" s="40"/>
      <c r="I3723" s="41"/>
      <c r="J3723" s="41"/>
      <c r="K3723" s="26" t="str">
        <f>_xlfn.IFNA(VLOOKUP(E3723,الاوردرات!$B$1:$C$600,2,0),"")</f>
        <v/>
      </c>
      <c r="L3723" s="52"/>
      <c r="N3723" s="21" t="str">
        <f t="shared" si="118"/>
        <v/>
      </c>
      <c r="O3723" s="22" t="str">
        <f>_xlfn.IFNA((VLOOKUP(F3723,help!$C$2:$F$12,4,0))*(N3723*24),"")</f>
        <v/>
      </c>
      <c r="AP3723" s="17">
        <f t="shared" si="119"/>
        <v>0</v>
      </c>
    </row>
    <row r="3724" spans="2:42" ht="33" x14ac:dyDescent="0.25">
      <c r="B3724" s="13">
        <f>COUNTIFS($E$3:E3724,'تقرير منتج تام'!$E$4)</f>
        <v>8</v>
      </c>
      <c r="C3724" s="37"/>
      <c r="D3724" s="37"/>
      <c r="E3724" s="37"/>
      <c r="F3724" s="39"/>
      <c r="G3724" s="40"/>
      <c r="H3724" s="40"/>
      <c r="I3724" s="41"/>
      <c r="J3724" s="41"/>
      <c r="K3724" s="26" t="str">
        <f>_xlfn.IFNA(VLOOKUP(E3724,الاوردرات!$B$1:$C$600,2,0),"")</f>
        <v/>
      </c>
      <c r="L3724" s="52"/>
      <c r="N3724" s="21" t="str">
        <f t="shared" si="118"/>
        <v/>
      </c>
      <c r="O3724" s="22" t="str">
        <f>_xlfn.IFNA((VLOOKUP(F3724,help!$C$2:$F$12,4,0))*(N3724*24),"")</f>
        <v/>
      </c>
      <c r="AP3724" s="17">
        <f t="shared" si="119"/>
        <v>0</v>
      </c>
    </row>
    <row r="3725" spans="2:42" ht="33" x14ac:dyDescent="0.25">
      <c r="B3725" s="13">
        <f>COUNTIFS($E$3:E3725,'تقرير منتج تام'!$E$4)</f>
        <v>8</v>
      </c>
      <c r="C3725" s="37"/>
      <c r="D3725" s="37"/>
      <c r="E3725" s="37"/>
      <c r="F3725" s="39"/>
      <c r="G3725" s="40"/>
      <c r="H3725" s="40"/>
      <c r="I3725" s="41"/>
      <c r="J3725" s="41"/>
      <c r="K3725" s="26" t="str">
        <f>_xlfn.IFNA(VLOOKUP(E3725,الاوردرات!$B$1:$C$600,2,0),"")</f>
        <v/>
      </c>
      <c r="L3725" s="52"/>
      <c r="N3725" s="21" t="str">
        <f t="shared" si="118"/>
        <v/>
      </c>
      <c r="O3725" s="22" t="str">
        <f>_xlfn.IFNA((VLOOKUP(F3725,help!$C$2:$F$12,4,0))*(N3725*24),"")</f>
        <v/>
      </c>
      <c r="AP3725" s="17">
        <f t="shared" si="119"/>
        <v>0</v>
      </c>
    </row>
    <row r="3726" spans="2:42" ht="33" x14ac:dyDescent="0.25">
      <c r="B3726" s="13">
        <f>COUNTIFS($E$3:E3726,'تقرير منتج تام'!$E$4)</f>
        <v>8</v>
      </c>
      <c r="C3726" s="37"/>
      <c r="D3726" s="37"/>
      <c r="E3726" s="37"/>
      <c r="F3726" s="39"/>
      <c r="G3726" s="40"/>
      <c r="H3726" s="40"/>
      <c r="I3726" s="41"/>
      <c r="J3726" s="41"/>
      <c r="K3726" s="26" t="str">
        <f>_xlfn.IFNA(VLOOKUP(E3726,الاوردرات!$B$1:$C$600,2,0),"")</f>
        <v/>
      </c>
      <c r="L3726" s="52"/>
      <c r="N3726" s="21" t="str">
        <f t="shared" si="118"/>
        <v/>
      </c>
      <c r="O3726" s="22" t="str">
        <f>_xlfn.IFNA((VLOOKUP(F3726,help!$C$2:$F$12,4,0))*(N3726*24),"")</f>
        <v/>
      </c>
      <c r="AP3726" s="17">
        <f t="shared" si="119"/>
        <v>0</v>
      </c>
    </row>
    <row r="3727" spans="2:42" ht="33" x14ac:dyDescent="0.25">
      <c r="B3727" s="13">
        <f>COUNTIFS($E$3:E3727,'تقرير منتج تام'!$E$4)</f>
        <v>8</v>
      </c>
      <c r="C3727" s="37"/>
      <c r="D3727" s="37"/>
      <c r="E3727" s="37"/>
      <c r="F3727" s="39"/>
      <c r="G3727" s="40"/>
      <c r="H3727" s="40"/>
      <c r="I3727" s="41"/>
      <c r="J3727" s="41"/>
      <c r="K3727" s="26" t="str">
        <f>_xlfn.IFNA(VLOOKUP(E3727,الاوردرات!$B$1:$C$600,2,0),"")</f>
        <v/>
      </c>
      <c r="L3727" s="52"/>
      <c r="N3727" s="21" t="str">
        <f t="shared" si="118"/>
        <v/>
      </c>
      <c r="O3727" s="22" t="str">
        <f>_xlfn.IFNA((VLOOKUP(F3727,help!$C$2:$F$12,4,0))*(N3727*24),"")</f>
        <v/>
      </c>
      <c r="AP3727" s="17">
        <f t="shared" si="119"/>
        <v>0</v>
      </c>
    </row>
    <row r="3728" spans="2:42" ht="33" x14ac:dyDescent="0.25">
      <c r="B3728" s="13">
        <f>COUNTIFS($E$3:E3728,'تقرير منتج تام'!$E$4)</f>
        <v>8</v>
      </c>
      <c r="C3728" s="37"/>
      <c r="D3728" s="37"/>
      <c r="E3728" s="37"/>
      <c r="F3728" s="39"/>
      <c r="G3728" s="40"/>
      <c r="H3728" s="40"/>
      <c r="I3728" s="41"/>
      <c r="J3728" s="41"/>
      <c r="K3728" s="26" t="str">
        <f>_xlfn.IFNA(VLOOKUP(E3728,الاوردرات!$B$1:$C$600,2,0),"")</f>
        <v/>
      </c>
      <c r="L3728" s="52"/>
      <c r="N3728" s="21" t="str">
        <f t="shared" si="118"/>
        <v/>
      </c>
      <c r="O3728" s="22" t="str">
        <f>_xlfn.IFNA((VLOOKUP(F3728,help!$C$2:$F$12,4,0))*(N3728*24),"")</f>
        <v/>
      </c>
      <c r="AP3728" s="17">
        <f t="shared" si="119"/>
        <v>0</v>
      </c>
    </row>
    <row r="3729" spans="2:42" ht="33" x14ac:dyDescent="0.25">
      <c r="B3729" s="13">
        <f>COUNTIFS($E$3:E3729,'تقرير منتج تام'!$E$4)</f>
        <v>8</v>
      </c>
      <c r="C3729" s="37"/>
      <c r="D3729" s="37"/>
      <c r="E3729" s="37"/>
      <c r="F3729" s="39"/>
      <c r="G3729" s="40"/>
      <c r="H3729" s="40"/>
      <c r="I3729" s="41"/>
      <c r="J3729" s="41"/>
      <c r="K3729" s="26" t="str">
        <f>_xlfn.IFNA(VLOOKUP(E3729,الاوردرات!$B$1:$C$600,2,0),"")</f>
        <v/>
      </c>
      <c r="L3729" s="52"/>
      <c r="N3729" s="21" t="str">
        <f t="shared" si="118"/>
        <v/>
      </c>
      <c r="O3729" s="22" t="str">
        <f>_xlfn.IFNA((VLOOKUP(F3729,help!$C$2:$F$12,4,0))*(N3729*24),"")</f>
        <v/>
      </c>
      <c r="AP3729" s="17">
        <f t="shared" si="119"/>
        <v>0</v>
      </c>
    </row>
    <row r="3730" spans="2:42" ht="33" x14ac:dyDescent="0.25">
      <c r="B3730" s="13">
        <f>COUNTIFS($E$3:E3730,'تقرير منتج تام'!$E$4)</f>
        <v>8</v>
      </c>
      <c r="C3730" s="37"/>
      <c r="D3730" s="37"/>
      <c r="E3730" s="37"/>
      <c r="F3730" s="39"/>
      <c r="G3730" s="40"/>
      <c r="H3730" s="40"/>
      <c r="I3730" s="41"/>
      <c r="J3730" s="41"/>
      <c r="K3730" s="26" t="str">
        <f>_xlfn.IFNA(VLOOKUP(E3730,الاوردرات!$B$1:$C$600,2,0),"")</f>
        <v/>
      </c>
      <c r="L3730" s="52"/>
      <c r="N3730" s="21" t="str">
        <f t="shared" si="118"/>
        <v/>
      </c>
      <c r="O3730" s="22" t="str">
        <f>_xlfn.IFNA((VLOOKUP(F3730,help!$C$2:$F$12,4,0))*(N3730*24),"")</f>
        <v/>
      </c>
      <c r="AP3730" s="17">
        <f t="shared" si="119"/>
        <v>0</v>
      </c>
    </row>
    <row r="3731" spans="2:42" ht="33" x14ac:dyDescent="0.25">
      <c r="B3731" s="13">
        <f>COUNTIFS($E$3:E3731,'تقرير منتج تام'!$E$4)</f>
        <v>8</v>
      </c>
      <c r="C3731" s="37"/>
      <c r="D3731" s="37"/>
      <c r="E3731" s="37"/>
      <c r="F3731" s="39"/>
      <c r="G3731" s="40"/>
      <c r="H3731" s="40"/>
      <c r="I3731" s="41"/>
      <c r="J3731" s="41"/>
      <c r="K3731" s="26" t="str">
        <f>_xlfn.IFNA(VLOOKUP(E3731,الاوردرات!$B$1:$C$600,2,0),"")</f>
        <v/>
      </c>
      <c r="L3731" s="52"/>
      <c r="N3731" s="21" t="str">
        <f t="shared" si="118"/>
        <v/>
      </c>
      <c r="O3731" s="22" t="str">
        <f>_xlfn.IFNA((VLOOKUP(F3731,help!$C$2:$F$12,4,0))*(N3731*24),"")</f>
        <v/>
      </c>
      <c r="AP3731" s="17">
        <f t="shared" si="119"/>
        <v>0</v>
      </c>
    </row>
    <row r="3732" spans="2:42" ht="33" x14ac:dyDescent="0.25">
      <c r="B3732" s="13">
        <f>COUNTIFS($E$3:E3732,'تقرير منتج تام'!$E$4)</f>
        <v>8</v>
      </c>
      <c r="C3732" s="37"/>
      <c r="D3732" s="37"/>
      <c r="E3732" s="37"/>
      <c r="F3732" s="39"/>
      <c r="G3732" s="40"/>
      <c r="H3732" s="40"/>
      <c r="I3732" s="41"/>
      <c r="J3732" s="41"/>
      <c r="K3732" s="26" t="str">
        <f>_xlfn.IFNA(VLOOKUP(E3732,الاوردرات!$B$1:$C$600,2,0),"")</f>
        <v/>
      </c>
      <c r="L3732" s="52"/>
      <c r="N3732" s="21" t="str">
        <f t="shared" si="118"/>
        <v/>
      </c>
      <c r="O3732" s="22" t="str">
        <f>_xlfn.IFNA((VLOOKUP(F3732,help!$C$2:$F$12,4,0))*(N3732*24),"")</f>
        <v/>
      </c>
      <c r="AP3732" s="17">
        <f t="shared" si="119"/>
        <v>0</v>
      </c>
    </row>
    <row r="3733" spans="2:42" ht="33" x14ac:dyDescent="0.25">
      <c r="B3733" s="13">
        <f>COUNTIFS($E$3:E3733,'تقرير منتج تام'!$E$4)</f>
        <v>8</v>
      </c>
      <c r="C3733" s="37"/>
      <c r="D3733" s="37"/>
      <c r="E3733" s="37"/>
      <c r="F3733" s="39"/>
      <c r="G3733" s="40"/>
      <c r="H3733" s="40"/>
      <c r="I3733" s="41"/>
      <c r="J3733" s="41"/>
      <c r="K3733" s="26" t="str">
        <f>_xlfn.IFNA(VLOOKUP(E3733,الاوردرات!$B$1:$C$600,2,0),"")</f>
        <v/>
      </c>
      <c r="L3733" s="52"/>
      <c r="N3733" s="21" t="str">
        <f t="shared" si="118"/>
        <v/>
      </c>
      <c r="O3733" s="22" t="str">
        <f>_xlfn.IFNA((VLOOKUP(F3733,help!$C$2:$F$12,4,0))*(N3733*24),"")</f>
        <v/>
      </c>
      <c r="AP3733" s="17">
        <f t="shared" si="119"/>
        <v>0</v>
      </c>
    </row>
    <row r="3734" spans="2:42" ht="33" x14ac:dyDescent="0.25">
      <c r="B3734" s="13">
        <f>COUNTIFS($E$3:E3734,'تقرير منتج تام'!$E$4)</f>
        <v>8</v>
      </c>
      <c r="C3734" s="37"/>
      <c r="D3734" s="37"/>
      <c r="E3734" s="37"/>
      <c r="F3734" s="39"/>
      <c r="G3734" s="40"/>
      <c r="H3734" s="40"/>
      <c r="I3734" s="41"/>
      <c r="J3734" s="41"/>
      <c r="K3734" s="26" t="str">
        <f>_xlfn.IFNA(VLOOKUP(E3734,الاوردرات!$B$1:$C$600,2,0),"")</f>
        <v/>
      </c>
      <c r="L3734" s="52"/>
      <c r="N3734" s="21" t="str">
        <f t="shared" si="118"/>
        <v/>
      </c>
      <c r="O3734" s="22" t="str">
        <f>_xlfn.IFNA((VLOOKUP(F3734,help!$C$2:$F$12,4,0))*(N3734*24),"")</f>
        <v/>
      </c>
      <c r="AP3734" s="17">
        <f t="shared" si="119"/>
        <v>0</v>
      </c>
    </row>
    <row r="3735" spans="2:42" ht="33" x14ac:dyDescent="0.25">
      <c r="B3735" s="13">
        <f>COUNTIFS($E$3:E3735,'تقرير منتج تام'!$E$4)</f>
        <v>8</v>
      </c>
      <c r="C3735" s="37"/>
      <c r="D3735" s="37"/>
      <c r="E3735" s="37"/>
      <c r="F3735" s="39"/>
      <c r="G3735" s="40"/>
      <c r="H3735" s="40"/>
      <c r="I3735" s="41"/>
      <c r="J3735" s="41"/>
      <c r="K3735" s="26" t="str">
        <f>_xlfn.IFNA(VLOOKUP(E3735,الاوردرات!$B$1:$C$600,2,0),"")</f>
        <v/>
      </c>
      <c r="L3735" s="52"/>
      <c r="N3735" s="21" t="str">
        <f t="shared" si="118"/>
        <v/>
      </c>
      <c r="O3735" s="22" t="str">
        <f>_xlfn.IFNA((VLOOKUP(F3735,help!$C$2:$F$12,4,0))*(N3735*24),"")</f>
        <v/>
      </c>
      <c r="AP3735" s="17">
        <f t="shared" si="119"/>
        <v>0</v>
      </c>
    </row>
    <row r="3736" spans="2:42" ht="33" x14ac:dyDescent="0.25">
      <c r="B3736" s="13">
        <f>COUNTIFS($E$3:E3736,'تقرير منتج تام'!$E$4)</f>
        <v>8</v>
      </c>
      <c r="C3736" s="37"/>
      <c r="D3736" s="37"/>
      <c r="E3736" s="37"/>
      <c r="F3736" s="39"/>
      <c r="G3736" s="40"/>
      <c r="H3736" s="40"/>
      <c r="I3736" s="41"/>
      <c r="J3736" s="41"/>
      <c r="K3736" s="26" t="str">
        <f>_xlfn.IFNA(VLOOKUP(E3736,الاوردرات!$B$1:$C$600,2,0),"")</f>
        <v/>
      </c>
      <c r="L3736" s="52"/>
      <c r="N3736" s="21" t="str">
        <f t="shared" si="118"/>
        <v/>
      </c>
      <c r="O3736" s="22" t="str">
        <f>_xlfn.IFNA((VLOOKUP(F3736,help!$C$2:$F$12,4,0))*(N3736*24),"")</f>
        <v/>
      </c>
      <c r="AP3736" s="17">
        <f t="shared" si="119"/>
        <v>0</v>
      </c>
    </row>
    <row r="3737" spans="2:42" ht="33" x14ac:dyDescent="0.25">
      <c r="B3737" s="13">
        <f>COUNTIFS($E$3:E3737,'تقرير منتج تام'!$E$4)</f>
        <v>8</v>
      </c>
      <c r="C3737" s="37"/>
      <c r="D3737" s="37"/>
      <c r="E3737" s="37"/>
      <c r="F3737" s="39"/>
      <c r="G3737" s="40"/>
      <c r="H3737" s="40"/>
      <c r="I3737" s="41"/>
      <c r="J3737" s="41"/>
      <c r="K3737" s="26" t="str">
        <f>_xlfn.IFNA(VLOOKUP(E3737,الاوردرات!$B$1:$C$600,2,0),"")</f>
        <v/>
      </c>
      <c r="L3737" s="52"/>
      <c r="N3737" s="21" t="str">
        <f t="shared" si="118"/>
        <v/>
      </c>
      <c r="O3737" s="22" t="str">
        <f>_xlfn.IFNA((VLOOKUP(F3737,help!$C$2:$F$12,4,0))*(N3737*24),"")</f>
        <v/>
      </c>
      <c r="AP3737" s="17">
        <f t="shared" si="119"/>
        <v>0</v>
      </c>
    </row>
    <row r="3738" spans="2:42" ht="33" x14ac:dyDescent="0.25">
      <c r="B3738" s="13">
        <f>COUNTIFS($E$3:E3738,'تقرير منتج تام'!$E$4)</f>
        <v>8</v>
      </c>
      <c r="C3738" s="37"/>
      <c r="D3738" s="37"/>
      <c r="E3738" s="37"/>
      <c r="F3738" s="39"/>
      <c r="G3738" s="40"/>
      <c r="H3738" s="40"/>
      <c r="I3738" s="41"/>
      <c r="J3738" s="41"/>
      <c r="K3738" s="26" t="str">
        <f>_xlfn.IFNA(VLOOKUP(E3738,الاوردرات!$B$1:$C$600,2,0),"")</f>
        <v/>
      </c>
      <c r="L3738" s="52"/>
      <c r="N3738" s="21" t="str">
        <f t="shared" si="118"/>
        <v/>
      </c>
      <c r="O3738" s="22" t="str">
        <f>_xlfn.IFNA((VLOOKUP(F3738,help!$C$2:$F$12,4,0))*(N3738*24),"")</f>
        <v/>
      </c>
      <c r="AP3738" s="17">
        <f t="shared" si="119"/>
        <v>0</v>
      </c>
    </row>
    <row r="3739" spans="2:42" ht="33" x14ac:dyDescent="0.25">
      <c r="B3739" s="13">
        <f>COUNTIFS($E$3:E3739,'تقرير منتج تام'!$E$4)</f>
        <v>8</v>
      </c>
      <c r="C3739" s="37"/>
      <c r="D3739" s="37"/>
      <c r="E3739" s="37"/>
      <c r="F3739" s="39"/>
      <c r="G3739" s="40"/>
      <c r="H3739" s="40"/>
      <c r="I3739" s="41"/>
      <c r="J3739" s="41"/>
      <c r="K3739" s="26" t="str">
        <f>_xlfn.IFNA(VLOOKUP(E3739,الاوردرات!$B$1:$C$600,2,0),"")</f>
        <v/>
      </c>
      <c r="L3739" s="52"/>
      <c r="N3739" s="21" t="str">
        <f t="shared" si="118"/>
        <v/>
      </c>
      <c r="O3739" s="22" t="str">
        <f>_xlfn.IFNA((VLOOKUP(F3739,help!$C$2:$F$12,4,0))*(N3739*24),"")</f>
        <v/>
      </c>
      <c r="AP3739" s="17">
        <f t="shared" si="119"/>
        <v>0</v>
      </c>
    </row>
    <row r="3740" spans="2:42" ht="33" x14ac:dyDescent="0.25">
      <c r="B3740" s="13">
        <f>COUNTIFS($E$3:E3740,'تقرير منتج تام'!$E$4)</f>
        <v>8</v>
      </c>
      <c r="C3740" s="37"/>
      <c r="D3740" s="37"/>
      <c r="E3740" s="37"/>
      <c r="F3740" s="39"/>
      <c r="G3740" s="40"/>
      <c r="H3740" s="40"/>
      <c r="I3740" s="41"/>
      <c r="J3740" s="41"/>
      <c r="K3740" s="26" t="str">
        <f>_xlfn.IFNA(VLOOKUP(E3740,الاوردرات!$B$1:$C$600,2,0),"")</f>
        <v/>
      </c>
      <c r="L3740" s="52"/>
      <c r="N3740" s="21" t="str">
        <f t="shared" si="118"/>
        <v/>
      </c>
      <c r="O3740" s="22" t="str">
        <f>_xlfn.IFNA((VLOOKUP(F3740,help!$C$2:$F$12,4,0))*(N3740*24),"")</f>
        <v/>
      </c>
      <c r="AP3740" s="17">
        <f t="shared" si="119"/>
        <v>0</v>
      </c>
    </row>
    <row r="3741" spans="2:42" ht="33" x14ac:dyDescent="0.25">
      <c r="B3741" s="13">
        <f>COUNTIFS($E$3:E3741,'تقرير منتج تام'!$E$4)</f>
        <v>8</v>
      </c>
      <c r="C3741" s="37"/>
      <c r="D3741" s="37"/>
      <c r="E3741" s="37"/>
      <c r="F3741" s="39"/>
      <c r="G3741" s="40"/>
      <c r="H3741" s="40"/>
      <c r="I3741" s="41"/>
      <c r="J3741" s="41"/>
      <c r="K3741" s="26" t="str">
        <f>_xlfn.IFNA(VLOOKUP(E3741,الاوردرات!$B$1:$C$600,2,0),"")</f>
        <v/>
      </c>
      <c r="L3741" s="52"/>
      <c r="N3741" s="21" t="str">
        <f t="shared" si="118"/>
        <v/>
      </c>
      <c r="O3741" s="22" t="str">
        <f>_xlfn.IFNA((VLOOKUP(F3741,help!$C$2:$F$12,4,0))*(N3741*24),"")</f>
        <v/>
      </c>
      <c r="AP3741" s="17">
        <f t="shared" si="119"/>
        <v>0</v>
      </c>
    </row>
    <row r="3742" spans="2:42" ht="33" x14ac:dyDescent="0.25">
      <c r="B3742" s="13">
        <f>COUNTIFS($E$3:E3742,'تقرير منتج تام'!$E$4)</f>
        <v>8</v>
      </c>
      <c r="C3742" s="37"/>
      <c r="D3742" s="37"/>
      <c r="E3742" s="37"/>
      <c r="F3742" s="39"/>
      <c r="G3742" s="40"/>
      <c r="H3742" s="40"/>
      <c r="I3742" s="41"/>
      <c r="J3742" s="41"/>
      <c r="K3742" s="26" t="str">
        <f>_xlfn.IFNA(VLOOKUP(E3742,الاوردرات!$B$1:$C$600,2,0),"")</f>
        <v/>
      </c>
      <c r="L3742" s="52"/>
      <c r="N3742" s="21" t="str">
        <f t="shared" si="118"/>
        <v/>
      </c>
      <c r="O3742" s="22" t="str">
        <f>_xlfn.IFNA((VLOOKUP(F3742,help!$C$2:$F$12,4,0))*(N3742*24),"")</f>
        <v/>
      </c>
      <c r="AP3742" s="17">
        <f t="shared" si="119"/>
        <v>0</v>
      </c>
    </row>
    <row r="3743" spans="2:42" ht="33" x14ac:dyDescent="0.25">
      <c r="B3743" s="13">
        <f>COUNTIFS($E$3:E3743,'تقرير منتج تام'!$E$4)</f>
        <v>8</v>
      </c>
      <c r="C3743" s="37"/>
      <c r="D3743" s="37"/>
      <c r="E3743" s="37"/>
      <c r="F3743" s="39"/>
      <c r="G3743" s="40"/>
      <c r="H3743" s="40"/>
      <c r="I3743" s="41"/>
      <c r="J3743" s="41"/>
      <c r="K3743" s="26" t="str">
        <f>_xlfn.IFNA(VLOOKUP(E3743,الاوردرات!$B$1:$C$600,2,0),"")</f>
        <v/>
      </c>
      <c r="L3743" s="52"/>
      <c r="N3743" s="21" t="str">
        <f t="shared" si="118"/>
        <v/>
      </c>
      <c r="O3743" s="22" t="str">
        <f>_xlfn.IFNA((VLOOKUP(F3743,help!$C$2:$F$12,4,0))*(N3743*24),"")</f>
        <v/>
      </c>
      <c r="AP3743" s="17">
        <f t="shared" si="119"/>
        <v>0</v>
      </c>
    </row>
    <row r="3744" spans="2:42" ht="33" x14ac:dyDescent="0.25">
      <c r="B3744" s="13">
        <f>COUNTIFS($E$3:E3744,'تقرير منتج تام'!$E$4)</f>
        <v>8</v>
      </c>
      <c r="C3744" s="37"/>
      <c r="D3744" s="37"/>
      <c r="E3744" s="37"/>
      <c r="F3744" s="39"/>
      <c r="G3744" s="40"/>
      <c r="H3744" s="40"/>
      <c r="I3744" s="41"/>
      <c r="J3744" s="41"/>
      <c r="K3744" s="26" t="str">
        <f>_xlfn.IFNA(VLOOKUP(E3744,الاوردرات!$B$1:$C$600,2,0),"")</f>
        <v/>
      </c>
      <c r="L3744" s="52"/>
      <c r="N3744" s="21" t="str">
        <f t="shared" si="118"/>
        <v/>
      </c>
      <c r="O3744" s="22" t="str">
        <f>_xlfn.IFNA((VLOOKUP(F3744,help!$C$2:$F$12,4,0))*(N3744*24),"")</f>
        <v/>
      </c>
      <c r="AP3744" s="17">
        <f t="shared" si="119"/>
        <v>0</v>
      </c>
    </row>
    <row r="3745" spans="2:42" ht="33" x14ac:dyDescent="0.25">
      <c r="B3745" s="13">
        <f>COUNTIFS($E$3:E3745,'تقرير منتج تام'!$E$4)</f>
        <v>8</v>
      </c>
      <c r="C3745" s="37"/>
      <c r="D3745" s="37"/>
      <c r="E3745" s="37"/>
      <c r="F3745" s="39"/>
      <c r="G3745" s="40"/>
      <c r="H3745" s="40"/>
      <c r="I3745" s="41"/>
      <c r="J3745" s="41"/>
      <c r="K3745" s="26" t="str">
        <f>_xlfn.IFNA(VLOOKUP(E3745,الاوردرات!$B$1:$C$600,2,0),"")</f>
        <v/>
      </c>
      <c r="L3745" s="52"/>
      <c r="N3745" s="21" t="str">
        <f t="shared" si="118"/>
        <v/>
      </c>
      <c r="O3745" s="22" t="str">
        <f>_xlfn.IFNA((VLOOKUP(F3745,help!$C$2:$F$12,4,0))*(N3745*24),"")</f>
        <v/>
      </c>
      <c r="AP3745" s="17">
        <f t="shared" si="119"/>
        <v>0</v>
      </c>
    </row>
    <row r="3746" spans="2:42" ht="33" x14ac:dyDescent="0.25">
      <c r="B3746" s="13">
        <f>COUNTIFS($E$3:E3746,'تقرير منتج تام'!$E$4)</f>
        <v>8</v>
      </c>
      <c r="C3746" s="37"/>
      <c r="D3746" s="37"/>
      <c r="E3746" s="37"/>
      <c r="F3746" s="39"/>
      <c r="G3746" s="40"/>
      <c r="H3746" s="40"/>
      <c r="I3746" s="41"/>
      <c r="J3746" s="41"/>
      <c r="K3746" s="26" t="str">
        <f>_xlfn.IFNA(VLOOKUP(E3746,الاوردرات!$B$1:$C$600,2,0),"")</f>
        <v/>
      </c>
      <c r="L3746" s="52"/>
      <c r="N3746" s="21" t="str">
        <f t="shared" si="118"/>
        <v/>
      </c>
      <c r="O3746" s="22" t="str">
        <f>_xlfn.IFNA((VLOOKUP(F3746,help!$C$2:$F$12,4,0))*(N3746*24),"")</f>
        <v/>
      </c>
      <c r="AP3746" s="17">
        <f t="shared" si="119"/>
        <v>0</v>
      </c>
    </row>
    <row r="3747" spans="2:42" ht="33" x14ac:dyDescent="0.25">
      <c r="B3747" s="13">
        <f>COUNTIFS($E$3:E3747,'تقرير منتج تام'!$E$4)</f>
        <v>8</v>
      </c>
      <c r="C3747" s="37"/>
      <c r="D3747" s="37"/>
      <c r="E3747" s="37"/>
      <c r="F3747" s="39"/>
      <c r="G3747" s="40"/>
      <c r="H3747" s="40"/>
      <c r="I3747" s="41"/>
      <c r="J3747" s="41"/>
      <c r="K3747" s="26" t="str">
        <f>_xlfn.IFNA(VLOOKUP(E3747,الاوردرات!$B$1:$C$600,2,0),"")</f>
        <v/>
      </c>
      <c r="L3747" s="52"/>
      <c r="N3747" s="21" t="str">
        <f t="shared" si="118"/>
        <v/>
      </c>
      <c r="O3747" s="22" t="str">
        <f>_xlfn.IFNA((VLOOKUP(F3747,help!$C$2:$F$12,4,0))*(N3747*24),"")</f>
        <v/>
      </c>
      <c r="AP3747" s="17">
        <f t="shared" si="119"/>
        <v>0</v>
      </c>
    </row>
    <row r="3748" spans="2:42" ht="33" x14ac:dyDescent="0.25">
      <c r="B3748" s="13">
        <f>COUNTIFS($E$3:E3748,'تقرير منتج تام'!$E$4)</f>
        <v>8</v>
      </c>
      <c r="C3748" s="37"/>
      <c r="D3748" s="37"/>
      <c r="E3748" s="37"/>
      <c r="F3748" s="39"/>
      <c r="G3748" s="40"/>
      <c r="H3748" s="40"/>
      <c r="I3748" s="41"/>
      <c r="J3748" s="41"/>
      <c r="K3748" s="26" t="str">
        <f>_xlfn.IFNA(VLOOKUP(E3748,الاوردرات!$B$1:$C$600,2,0),"")</f>
        <v/>
      </c>
      <c r="L3748" s="52"/>
      <c r="N3748" s="21" t="str">
        <f t="shared" si="118"/>
        <v/>
      </c>
      <c r="O3748" s="22" t="str">
        <f>_xlfn.IFNA((VLOOKUP(F3748,help!$C$2:$F$12,4,0))*(N3748*24),"")</f>
        <v/>
      </c>
      <c r="AP3748" s="17">
        <f t="shared" si="119"/>
        <v>0</v>
      </c>
    </row>
    <row r="3749" spans="2:42" ht="33" x14ac:dyDescent="0.25">
      <c r="B3749" s="13">
        <f>COUNTIFS($E$3:E3749,'تقرير منتج تام'!$E$4)</f>
        <v>8</v>
      </c>
      <c r="C3749" s="37"/>
      <c r="D3749" s="37"/>
      <c r="E3749" s="37"/>
      <c r="F3749" s="39"/>
      <c r="G3749" s="40"/>
      <c r="H3749" s="40"/>
      <c r="I3749" s="41"/>
      <c r="J3749" s="41"/>
      <c r="K3749" s="26" t="str">
        <f>_xlfn.IFNA(VLOOKUP(E3749,الاوردرات!$B$1:$C$600,2,0),"")</f>
        <v/>
      </c>
      <c r="L3749" s="52"/>
      <c r="N3749" s="21" t="str">
        <f t="shared" si="118"/>
        <v/>
      </c>
      <c r="O3749" s="22" t="str">
        <f>_xlfn.IFNA((VLOOKUP(F3749,help!$C$2:$F$12,4,0))*(N3749*24),"")</f>
        <v/>
      </c>
      <c r="AP3749" s="17">
        <f t="shared" si="119"/>
        <v>0</v>
      </c>
    </row>
    <row r="3750" spans="2:42" ht="33" x14ac:dyDescent="0.25">
      <c r="B3750" s="13">
        <f>COUNTIFS($E$3:E3750,'تقرير منتج تام'!$E$4)</f>
        <v>8</v>
      </c>
      <c r="C3750" s="37"/>
      <c r="D3750" s="37"/>
      <c r="E3750" s="37"/>
      <c r="F3750" s="39"/>
      <c r="G3750" s="40"/>
      <c r="H3750" s="40"/>
      <c r="I3750" s="41"/>
      <c r="J3750" s="41"/>
      <c r="K3750" s="26" t="str">
        <f>_xlfn.IFNA(VLOOKUP(E3750,الاوردرات!$B$1:$C$600,2,0),"")</f>
        <v/>
      </c>
      <c r="L3750" s="52"/>
      <c r="N3750" s="21" t="str">
        <f t="shared" si="118"/>
        <v/>
      </c>
      <c r="O3750" s="22" t="str">
        <f>_xlfn.IFNA((VLOOKUP(F3750,help!$C$2:$F$12,4,0))*(N3750*24),"")</f>
        <v/>
      </c>
      <c r="AP3750" s="17">
        <f t="shared" si="119"/>
        <v>0</v>
      </c>
    </row>
    <row r="3751" spans="2:42" ht="33" x14ac:dyDescent="0.25">
      <c r="B3751" s="13">
        <f>COUNTIFS($E$3:E3751,'تقرير منتج تام'!$E$4)</f>
        <v>8</v>
      </c>
      <c r="C3751" s="37"/>
      <c r="D3751" s="37"/>
      <c r="E3751" s="37"/>
      <c r="F3751" s="39"/>
      <c r="G3751" s="40"/>
      <c r="H3751" s="40"/>
      <c r="I3751" s="41"/>
      <c r="J3751" s="41"/>
      <c r="K3751" s="26" t="str">
        <f>_xlfn.IFNA(VLOOKUP(E3751,الاوردرات!$B$1:$C$600,2,0),"")</f>
        <v/>
      </c>
      <c r="L3751" s="52"/>
      <c r="N3751" s="21" t="str">
        <f t="shared" si="118"/>
        <v/>
      </c>
      <c r="O3751" s="22" t="str">
        <f>_xlfn.IFNA((VLOOKUP(F3751,help!$C$2:$F$12,4,0))*(N3751*24),"")</f>
        <v/>
      </c>
      <c r="AP3751" s="17">
        <f t="shared" si="119"/>
        <v>0</v>
      </c>
    </row>
    <row r="3752" spans="2:42" ht="33" x14ac:dyDescent="0.25">
      <c r="B3752" s="13">
        <f>COUNTIFS($E$3:E3752,'تقرير منتج تام'!$E$4)</f>
        <v>8</v>
      </c>
      <c r="C3752" s="37"/>
      <c r="D3752" s="37"/>
      <c r="E3752" s="37"/>
      <c r="F3752" s="39"/>
      <c r="G3752" s="40"/>
      <c r="H3752" s="40"/>
      <c r="I3752" s="41"/>
      <c r="J3752" s="41"/>
      <c r="K3752" s="26" t="str">
        <f>_xlfn.IFNA(VLOOKUP(E3752,الاوردرات!$B$1:$C$600,2,0),"")</f>
        <v/>
      </c>
      <c r="L3752" s="52"/>
      <c r="N3752" s="21" t="str">
        <f t="shared" si="118"/>
        <v/>
      </c>
      <c r="O3752" s="22" t="str">
        <f>_xlfn.IFNA((VLOOKUP(F3752,help!$C$2:$F$12,4,0))*(N3752*24),"")</f>
        <v/>
      </c>
      <c r="AP3752" s="17">
        <f t="shared" si="119"/>
        <v>0</v>
      </c>
    </row>
    <row r="3753" spans="2:42" ht="33" x14ac:dyDescent="0.25">
      <c r="B3753" s="13">
        <f>COUNTIFS($E$3:E3753,'تقرير منتج تام'!$E$4)</f>
        <v>8</v>
      </c>
      <c r="C3753" s="37"/>
      <c r="D3753" s="37"/>
      <c r="E3753" s="37"/>
      <c r="F3753" s="39"/>
      <c r="G3753" s="40"/>
      <c r="H3753" s="40"/>
      <c r="I3753" s="41"/>
      <c r="J3753" s="41"/>
      <c r="K3753" s="26" t="str">
        <f>_xlfn.IFNA(VLOOKUP(E3753,الاوردرات!$B$1:$C$600,2,0),"")</f>
        <v/>
      </c>
      <c r="L3753" s="52"/>
      <c r="N3753" s="21" t="str">
        <f t="shared" si="118"/>
        <v/>
      </c>
      <c r="O3753" s="22" t="str">
        <f>_xlfn.IFNA((VLOOKUP(F3753,help!$C$2:$F$12,4,0))*(N3753*24),"")</f>
        <v/>
      </c>
      <c r="AP3753" s="17">
        <f t="shared" si="119"/>
        <v>0</v>
      </c>
    </row>
    <row r="3754" spans="2:42" ht="33" x14ac:dyDescent="0.25">
      <c r="B3754" s="13">
        <f>COUNTIFS($E$3:E3754,'تقرير منتج تام'!$E$4)</f>
        <v>8</v>
      </c>
      <c r="C3754" s="37"/>
      <c r="D3754" s="37"/>
      <c r="E3754" s="37"/>
      <c r="F3754" s="39"/>
      <c r="G3754" s="40"/>
      <c r="H3754" s="40"/>
      <c r="I3754" s="41"/>
      <c r="J3754" s="41"/>
      <c r="K3754" s="26" t="str">
        <f>_xlfn.IFNA(VLOOKUP(E3754,الاوردرات!$B$1:$C$600,2,0),"")</f>
        <v/>
      </c>
      <c r="L3754" s="52"/>
      <c r="N3754" s="21" t="str">
        <f t="shared" si="118"/>
        <v/>
      </c>
      <c r="O3754" s="22" t="str">
        <f>_xlfn.IFNA((VLOOKUP(F3754,help!$C$2:$F$12,4,0))*(N3754*24),"")</f>
        <v/>
      </c>
      <c r="AP3754" s="17">
        <f t="shared" si="119"/>
        <v>0</v>
      </c>
    </row>
    <row r="3755" spans="2:42" ht="33" x14ac:dyDescent="0.25">
      <c r="B3755" s="13">
        <f>COUNTIFS($E$3:E3755,'تقرير منتج تام'!$E$4)</f>
        <v>8</v>
      </c>
      <c r="C3755" s="37"/>
      <c r="D3755" s="37"/>
      <c r="E3755" s="37"/>
      <c r="F3755" s="39"/>
      <c r="G3755" s="40"/>
      <c r="H3755" s="40"/>
      <c r="I3755" s="41"/>
      <c r="J3755" s="41"/>
      <c r="K3755" s="26" t="str">
        <f>_xlfn.IFNA(VLOOKUP(E3755,الاوردرات!$B$1:$C$600,2,0),"")</f>
        <v/>
      </c>
      <c r="L3755" s="52"/>
      <c r="N3755" s="21" t="str">
        <f t="shared" si="118"/>
        <v/>
      </c>
      <c r="O3755" s="22" t="str">
        <f>_xlfn.IFNA((VLOOKUP(F3755,help!$C$2:$F$12,4,0))*(N3755*24),"")</f>
        <v/>
      </c>
      <c r="AP3755" s="17">
        <f t="shared" si="119"/>
        <v>0</v>
      </c>
    </row>
    <row r="3756" spans="2:42" ht="33" x14ac:dyDescent="0.25">
      <c r="B3756" s="13">
        <f>COUNTIFS($E$3:E3756,'تقرير منتج تام'!$E$4)</f>
        <v>8</v>
      </c>
      <c r="C3756" s="37"/>
      <c r="D3756" s="37"/>
      <c r="E3756" s="37"/>
      <c r="F3756" s="39"/>
      <c r="G3756" s="40"/>
      <c r="H3756" s="40"/>
      <c r="I3756" s="41"/>
      <c r="J3756" s="41"/>
      <c r="K3756" s="26" t="str">
        <f>_xlfn.IFNA(VLOOKUP(E3756,الاوردرات!$B$1:$C$600,2,0),"")</f>
        <v/>
      </c>
      <c r="L3756" s="52"/>
      <c r="N3756" s="21" t="str">
        <f t="shared" si="118"/>
        <v/>
      </c>
      <c r="O3756" s="22" t="str">
        <f>_xlfn.IFNA((VLOOKUP(F3756,help!$C$2:$F$12,4,0))*(N3756*24),"")</f>
        <v/>
      </c>
      <c r="AP3756" s="17">
        <f t="shared" si="119"/>
        <v>0</v>
      </c>
    </row>
    <row r="3757" spans="2:42" ht="33" x14ac:dyDescent="0.25">
      <c r="B3757" s="13">
        <f>COUNTIFS($E$3:E3757,'تقرير منتج تام'!$E$4)</f>
        <v>8</v>
      </c>
      <c r="C3757" s="37"/>
      <c r="D3757" s="37"/>
      <c r="E3757" s="37"/>
      <c r="F3757" s="39"/>
      <c r="G3757" s="40"/>
      <c r="H3757" s="40"/>
      <c r="I3757" s="41"/>
      <c r="J3757" s="41"/>
      <c r="K3757" s="26" t="str">
        <f>_xlfn.IFNA(VLOOKUP(E3757,الاوردرات!$B$1:$C$600,2,0),"")</f>
        <v/>
      </c>
      <c r="L3757" s="52"/>
      <c r="N3757" s="21" t="str">
        <f t="shared" si="118"/>
        <v/>
      </c>
      <c r="O3757" s="22" t="str">
        <f>_xlfn.IFNA((VLOOKUP(F3757,help!$C$2:$F$12,4,0))*(N3757*24),"")</f>
        <v/>
      </c>
      <c r="AP3757" s="17">
        <f t="shared" si="119"/>
        <v>0</v>
      </c>
    </row>
    <row r="3758" spans="2:42" ht="33" x14ac:dyDescent="0.25">
      <c r="B3758" s="13">
        <f>COUNTIFS($E$3:E3758,'تقرير منتج تام'!$E$4)</f>
        <v>8</v>
      </c>
      <c r="C3758" s="37"/>
      <c r="D3758" s="37"/>
      <c r="E3758" s="37"/>
      <c r="F3758" s="39"/>
      <c r="G3758" s="40"/>
      <c r="H3758" s="40"/>
      <c r="I3758" s="41"/>
      <c r="J3758" s="41"/>
      <c r="K3758" s="26" t="str">
        <f>_xlfn.IFNA(VLOOKUP(E3758,الاوردرات!$B$1:$C$600,2,0),"")</f>
        <v/>
      </c>
      <c r="L3758" s="52"/>
      <c r="N3758" s="21" t="str">
        <f t="shared" si="118"/>
        <v/>
      </c>
      <c r="O3758" s="22" t="str">
        <f>_xlfn.IFNA((VLOOKUP(F3758,help!$C$2:$F$12,4,0))*(N3758*24),"")</f>
        <v/>
      </c>
      <c r="AP3758" s="17">
        <f t="shared" si="119"/>
        <v>0</v>
      </c>
    </row>
    <row r="3759" spans="2:42" ht="33" x14ac:dyDescent="0.25">
      <c r="B3759" s="13">
        <f>COUNTIFS($E$3:E3759,'تقرير منتج تام'!$E$4)</f>
        <v>8</v>
      </c>
      <c r="C3759" s="37"/>
      <c r="D3759" s="37"/>
      <c r="E3759" s="37"/>
      <c r="F3759" s="39"/>
      <c r="G3759" s="40"/>
      <c r="H3759" s="40"/>
      <c r="I3759" s="41"/>
      <c r="J3759" s="41"/>
      <c r="K3759" s="26" t="str">
        <f>_xlfn.IFNA(VLOOKUP(E3759,الاوردرات!$B$1:$C$600,2,0),"")</f>
        <v/>
      </c>
      <c r="L3759" s="52"/>
      <c r="N3759" s="21" t="str">
        <f t="shared" si="118"/>
        <v/>
      </c>
      <c r="O3759" s="22" t="str">
        <f>_xlfn.IFNA((VLOOKUP(F3759,help!$C$2:$F$12,4,0))*(N3759*24),"")</f>
        <v/>
      </c>
      <c r="AP3759" s="17">
        <f t="shared" si="119"/>
        <v>0</v>
      </c>
    </row>
    <row r="3760" spans="2:42" ht="33" x14ac:dyDescent="0.25">
      <c r="B3760" s="13">
        <f>COUNTIFS($E$3:E3760,'تقرير منتج تام'!$E$4)</f>
        <v>8</v>
      </c>
      <c r="C3760" s="37"/>
      <c r="D3760" s="37"/>
      <c r="E3760" s="37"/>
      <c r="F3760" s="39"/>
      <c r="G3760" s="40"/>
      <c r="H3760" s="40"/>
      <c r="I3760" s="41"/>
      <c r="J3760" s="41"/>
      <c r="K3760" s="26" t="str">
        <f>_xlfn.IFNA(VLOOKUP(E3760,الاوردرات!$B$1:$C$600,2,0),"")</f>
        <v/>
      </c>
      <c r="L3760" s="52"/>
      <c r="N3760" s="21" t="str">
        <f t="shared" si="118"/>
        <v/>
      </c>
      <c r="O3760" s="22" t="str">
        <f>_xlfn.IFNA((VLOOKUP(F3760,help!$C$2:$F$12,4,0))*(N3760*24),"")</f>
        <v/>
      </c>
      <c r="AP3760" s="17">
        <f t="shared" si="119"/>
        <v>0</v>
      </c>
    </row>
    <row r="3761" spans="2:42" ht="33" x14ac:dyDescent="0.25">
      <c r="B3761" s="13">
        <f>COUNTIFS($E$3:E3761,'تقرير منتج تام'!$E$4)</f>
        <v>8</v>
      </c>
      <c r="C3761" s="37"/>
      <c r="D3761" s="37"/>
      <c r="E3761" s="37"/>
      <c r="F3761" s="39"/>
      <c r="G3761" s="40"/>
      <c r="H3761" s="40"/>
      <c r="I3761" s="41"/>
      <c r="J3761" s="41"/>
      <c r="K3761" s="26" t="str">
        <f>_xlfn.IFNA(VLOOKUP(E3761,الاوردرات!$B$1:$C$600,2,0),"")</f>
        <v/>
      </c>
      <c r="L3761" s="52"/>
      <c r="N3761" s="21" t="str">
        <f t="shared" si="118"/>
        <v/>
      </c>
      <c r="O3761" s="22" t="str">
        <f>_xlfn.IFNA((VLOOKUP(F3761,help!$C$2:$F$12,4,0))*(N3761*24),"")</f>
        <v/>
      </c>
      <c r="AP3761" s="17">
        <f t="shared" si="119"/>
        <v>0</v>
      </c>
    </row>
    <row r="3762" spans="2:42" ht="33" x14ac:dyDescent="0.25">
      <c r="B3762" s="13">
        <f>COUNTIFS($E$3:E3762,'تقرير منتج تام'!$E$4)</f>
        <v>8</v>
      </c>
      <c r="C3762" s="37"/>
      <c r="D3762" s="37"/>
      <c r="E3762" s="37"/>
      <c r="F3762" s="39"/>
      <c r="G3762" s="40"/>
      <c r="H3762" s="40"/>
      <c r="I3762" s="41"/>
      <c r="J3762" s="41"/>
      <c r="K3762" s="26" t="str">
        <f>_xlfn.IFNA(VLOOKUP(E3762,الاوردرات!$B$1:$C$600,2,0),"")</f>
        <v/>
      </c>
      <c r="L3762" s="52"/>
      <c r="N3762" s="21" t="str">
        <f t="shared" si="118"/>
        <v/>
      </c>
      <c r="O3762" s="22" t="str">
        <f>_xlfn.IFNA((VLOOKUP(F3762,help!$C$2:$F$12,4,0))*(N3762*24),"")</f>
        <v/>
      </c>
      <c r="AP3762" s="17">
        <f t="shared" si="119"/>
        <v>0</v>
      </c>
    </row>
    <row r="3763" spans="2:42" ht="33" x14ac:dyDescent="0.25">
      <c r="B3763" s="13">
        <f>COUNTIFS($E$3:E3763,'تقرير منتج تام'!$E$4)</f>
        <v>8</v>
      </c>
      <c r="C3763" s="37"/>
      <c r="D3763" s="37"/>
      <c r="E3763" s="37"/>
      <c r="F3763" s="39"/>
      <c r="G3763" s="40"/>
      <c r="H3763" s="40"/>
      <c r="I3763" s="41"/>
      <c r="J3763" s="41"/>
      <c r="K3763" s="26" t="str">
        <f>_xlfn.IFNA(VLOOKUP(E3763,الاوردرات!$B$1:$C$600,2,0),"")</f>
        <v/>
      </c>
      <c r="L3763" s="52"/>
      <c r="N3763" s="21" t="str">
        <f t="shared" si="118"/>
        <v/>
      </c>
      <c r="O3763" s="22" t="str">
        <f>_xlfn.IFNA((VLOOKUP(F3763,help!$C$2:$F$12,4,0))*(N3763*24),"")</f>
        <v/>
      </c>
      <c r="AP3763" s="17">
        <f t="shared" si="119"/>
        <v>0</v>
      </c>
    </row>
    <row r="3764" spans="2:42" ht="33" x14ac:dyDescent="0.25">
      <c r="B3764" s="13">
        <f>COUNTIFS($E$3:E3764,'تقرير منتج تام'!$E$4)</f>
        <v>8</v>
      </c>
      <c r="C3764" s="37"/>
      <c r="D3764" s="37"/>
      <c r="E3764" s="37"/>
      <c r="F3764" s="39"/>
      <c r="G3764" s="40"/>
      <c r="H3764" s="40"/>
      <c r="I3764" s="41"/>
      <c r="J3764" s="41"/>
      <c r="K3764" s="26" t="str">
        <f>_xlfn.IFNA(VLOOKUP(E3764,الاوردرات!$B$1:$C$600,2,0),"")</f>
        <v/>
      </c>
      <c r="L3764" s="52"/>
      <c r="N3764" s="21" t="str">
        <f t="shared" si="118"/>
        <v/>
      </c>
      <c r="O3764" s="22" t="str">
        <f>_xlfn.IFNA((VLOOKUP(F3764,help!$C$2:$F$12,4,0))*(N3764*24),"")</f>
        <v/>
      </c>
      <c r="AP3764" s="17">
        <f t="shared" si="119"/>
        <v>0</v>
      </c>
    </row>
    <row r="3765" spans="2:42" ht="33" x14ac:dyDescent="0.25">
      <c r="B3765" s="13">
        <f>COUNTIFS($E$3:E3765,'تقرير منتج تام'!$E$4)</f>
        <v>8</v>
      </c>
      <c r="C3765" s="37"/>
      <c r="D3765" s="37"/>
      <c r="E3765" s="37"/>
      <c r="F3765" s="39"/>
      <c r="G3765" s="40"/>
      <c r="H3765" s="40"/>
      <c r="I3765" s="41"/>
      <c r="J3765" s="41"/>
      <c r="K3765" s="26" t="str">
        <f>_xlfn.IFNA(VLOOKUP(E3765,الاوردرات!$B$1:$C$600,2,0),"")</f>
        <v/>
      </c>
      <c r="L3765" s="52"/>
      <c r="N3765" s="21" t="str">
        <f t="shared" si="118"/>
        <v/>
      </c>
      <c r="O3765" s="22" t="str">
        <f>_xlfn.IFNA((VLOOKUP(F3765,help!$C$2:$F$12,4,0))*(N3765*24),"")</f>
        <v/>
      </c>
      <c r="AP3765" s="17">
        <f t="shared" si="119"/>
        <v>0</v>
      </c>
    </row>
    <row r="3766" spans="2:42" ht="33" x14ac:dyDescent="0.25">
      <c r="B3766" s="13">
        <f>COUNTIFS($E$3:E3766,'تقرير منتج تام'!$E$4)</f>
        <v>8</v>
      </c>
      <c r="C3766" s="37"/>
      <c r="D3766" s="37"/>
      <c r="E3766" s="37"/>
      <c r="F3766" s="39"/>
      <c r="G3766" s="40"/>
      <c r="H3766" s="40"/>
      <c r="I3766" s="41"/>
      <c r="J3766" s="41"/>
      <c r="K3766" s="26" t="str">
        <f>_xlfn.IFNA(VLOOKUP(E3766,الاوردرات!$B$1:$C$600,2,0),"")</f>
        <v/>
      </c>
      <c r="L3766" s="52"/>
      <c r="N3766" s="21" t="str">
        <f t="shared" si="118"/>
        <v/>
      </c>
      <c r="O3766" s="22" t="str">
        <f>_xlfn.IFNA((VLOOKUP(F3766,help!$C$2:$F$12,4,0))*(N3766*24),"")</f>
        <v/>
      </c>
      <c r="AP3766" s="17">
        <f t="shared" si="119"/>
        <v>0</v>
      </c>
    </row>
    <row r="3767" spans="2:42" ht="33" x14ac:dyDescent="0.25">
      <c r="B3767" s="13">
        <f>COUNTIFS($E$3:E3767,'تقرير منتج تام'!$E$4)</f>
        <v>8</v>
      </c>
      <c r="C3767" s="37"/>
      <c r="D3767" s="37"/>
      <c r="E3767" s="37"/>
      <c r="F3767" s="39"/>
      <c r="G3767" s="40"/>
      <c r="H3767" s="40"/>
      <c r="I3767" s="41"/>
      <c r="J3767" s="41"/>
      <c r="K3767" s="26" t="str">
        <f>_xlfn.IFNA(VLOOKUP(E3767,الاوردرات!$B$1:$C$600,2,0),"")</f>
        <v/>
      </c>
      <c r="L3767" s="52"/>
      <c r="N3767" s="21" t="str">
        <f t="shared" ref="N3767:N3830" si="120">IF(I3767&lt;&gt;"",J3767-I3767,"")</f>
        <v/>
      </c>
      <c r="O3767" s="22" t="str">
        <f>_xlfn.IFNA((VLOOKUP(F3767,help!$C$2:$F$12,4,0))*(N3767*24),"")</f>
        <v/>
      </c>
      <c r="AP3767" s="17">
        <f t="shared" si="119"/>
        <v>0</v>
      </c>
    </row>
    <row r="3768" spans="2:42" ht="33" x14ac:dyDescent="0.25">
      <c r="B3768" s="13">
        <f>COUNTIFS($E$3:E3768,'تقرير منتج تام'!$E$4)</f>
        <v>8</v>
      </c>
      <c r="C3768" s="37"/>
      <c r="D3768" s="37"/>
      <c r="E3768" s="37"/>
      <c r="F3768" s="39"/>
      <c r="G3768" s="40"/>
      <c r="H3768" s="40"/>
      <c r="I3768" s="41"/>
      <c r="J3768" s="41"/>
      <c r="K3768" s="26" t="str">
        <f>_xlfn.IFNA(VLOOKUP(E3768,الاوردرات!$B$1:$C$600,2,0),"")</f>
        <v/>
      </c>
      <c r="L3768" s="52"/>
      <c r="N3768" s="21" t="str">
        <f t="shared" si="120"/>
        <v/>
      </c>
      <c r="O3768" s="22" t="str">
        <f>_xlfn.IFNA((VLOOKUP(F3768,help!$C$2:$F$12,4,0))*(N3768*24),"")</f>
        <v/>
      </c>
      <c r="AP3768" s="17">
        <f t="shared" si="119"/>
        <v>0</v>
      </c>
    </row>
    <row r="3769" spans="2:42" ht="33" x14ac:dyDescent="0.25">
      <c r="B3769" s="13">
        <f>COUNTIFS($E$3:E3769,'تقرير منتج تام'!$E$4)</f>
        <v>8</v>
      </c>
      <c r="C3769" s="37"/>
      <c r="D3769" s="37"/>
      <c r="E3769" s="37"/>
      <c r="F3769" s="39"/>
      <c r="G3769" s="40"/>
      <c r="H3769" s="40"/>
      <c r="I3769" s="41"/>
      <c r="J3769" s="41"/>
      <c r="K3769" s="26" t="str">
        <f>_xlfn.IFNA(VLOOKUP(E3769,الاوردرات!$B$1:$C$600,2,0),"")</f>
        <v/>
      </c>
      <c r="L3769" s="52"/>
      <c r="N3769" s="21" t="str">
        <f t="shared" si="120"/>
        <v/>
      </c>
      <c r="O3769" s="22" t="str">
        <f>_xlfn.IFNA((VLOOKUP(F3769,help!$C$2:$F$12,4,0))*(N3769*24),"")</f>
        <v/>
      </c>
      <c r="AP3769" s="17">
        <f t="shared" si="119"/>
        <v>0</v>
      </c>
    </row>
    <row r="3770" spans="2:42" ht="33" x14ac:dyDescent="0.25">
      <c r="B3770" s="13">
        <f>COUNTIFS($E$3:E3770,'تقرير منتج تام'!$E$4)</f>
        <v>8</v>
      </c>
      <c r="C3770" s="37"/>
      <c r="D3770" s="37"/>
      <c r="E3770" s="37"/>
      <c r="F3770" s="39"/>
      <c r="G3770" s="40"/>
      <c r="H3770" s="40"/>
      <c r="I3770" s="41"/>
      <c r="J3770" s="41"/>
      <c r="K3770" s="26" t="str">
        <f>_xlfn.IFNA(VLOOKUP(E3770,الاوردرات!$B$1:$C$600,2,0),"")</f>
        <v/>
      </c>
      <c r="L3770" s="52"/>
      <c r="N3770" s="21" t="str">
        <f t="shared" si="120"/>
        <v/>
      </c>
      <c r="O3770" s="22" t="str">
        <f>_xlfn.IFNA((VLOOKUP(F3770,help!$C$2:$F$12,4,0))*(N3770*24),"")</f>
        <v/>
      </c>
      <c r="AP3770" s="17">
        <f t="shared" si="119"/>
        <v>0</v>
      </c>
    </row>
    <row r="3771" spans="2:42" ht="33" x14ac:dyDescent="0.25">
      <c r="B3771" s="13">
        <f>COUNTIFS($E$3:E3771,'تقرير منتج تام'!$E$4)</f>
        <v>8</v>
      </c>
      <c r="C3771" s="37"/>
      <c r="D3771" s="37"/>
      <c r="E3771" s="37"/>
      <c r="F3771" s="39"/>
      <c r="G3771" s="40"/>
      <c r="H3771" s="40"/>
      <c r="I3771" s="41"/>
      <c r="J3771" s="41"/>
      <c r="K3771" s="26" t="str">
        <f>_xlfn.IFNA(VLOOKUP(E3771,الاوردرات!$B$1:$C$600,2,0),"")</f>
        <v/>
      </c>
      <c r="L3771" s="52"/>
      <c r="N3771" s="21" t="str">
        <f t="shared" si="120"/>
        <v/>
      </c>
      <c r="O3771" s="22" t="str">
        <f>_xlfn.IFNA((VLOOKUP(F3771,help!$C$2:$F$12,4,0))*(N3771*24),"")</f>
        <v/>
      </c>
      <c r="AP3771" s="17">
        <f t="shared" si="119"/>
        <v>0</v>
      </c>
    </row>
    <row r="3772" spans="2:42" ht="33" x14ac:dyDescent="0.25">
      <c r="B3772" s="13">
        <f>COUNTIFS($E$3:E3772,'تقرير منتج تام'!$E$4)</f>
        <v>8</v>
      </c>
      <c r="C3772" s="37"/>
      <c r="D3772" s="37"/>
      <c r="E3772" s="37"/>
      <c r="F3772" s="39"/>
      <c r="G3772" s="40"/>
      <c r="H3772" s="40"/>
      <c r="I3772" s="41"/>
      <c r="J3772" s="41"/>
      <c r="K3772" s="26" t="str">
        <f>_xlfn.IFNA(VLOOKUP(E3772,الاوردرات!$B$1:$C$600,2,0),"")</f>
        <v/>
      </c>
      <c r="L3772" s="52"/>
      <c r="N3772" s="21" t="str">
        <f t="shared" si="120"/>
        <v/>
      </c>
      <c r="O3772" s="22" t="str">
        <f>_xlfn.IFNA((VLOOKUP(F3772,help!$C$2:$F$12,4,0))*(N3772*24),"")</f>
        <v/>
      </c>
      <c r="AP3772" s="17">
        <f t="shared" si="119"/>
        <v>0</v>
      </c>
    </row>
    <row r="3773" spans="2:42" ht="33" x14ac:dyDescent="0.25">
      <c r="B3773" s="13">
        <f>COUNTIFS($E$3:E3773,'تقرير منتج تام'!$E$4)</f>
        <v>8</v>
      </c>
      <c r="C3773" s="37"/>
      <c r="D3773" s="37"/>
      <c r="E3773" s="37"/>
      <c r="F3773" s="39"/>
      <c r="G3773" s="40"/>
      <c r="H3773" s="40"/>
      <c r="I3773" s="41"/>
      <c r="J3773" s="41"/>
      <c r="K3773" s="26" t="str">
        <f>_xlfn.IFNA(VLOOKUP(E3773,الاوردرات!$B$1:$C$600,2,0),"")</f>
        <v/>
      </c>
      <c r="L3773" s="52"/>
      <c r="N3773" s="21" t="str">
        <f t="shared" si="120"/>
        <v/>
      </c>
      <c r="O3773" s="22" t="str">
        <f>_xlfn.IFNA((VLOOKUP(F3773,help!$C$2:$F$12,4,0))*(N3773*24),"")</f>
        <v/>
      </c>
      <c r="AP3773" s="17">
        <f t="shared" si="119"/>
        <v>0</v>
      </c>
    </row>
    <row r="3774" spans="2:42" ht="33" x14ac:dyDescent="0.25">
      <c r="B3774" s="13">
        <f>COUNTIFS($E$3:E3774,'تقرير منتج تام'!$E$4)</f>
        <v>8</v>
      </c>
      <c r="C3774" s="37"/>
      <c r="D3774" s="37"/>
      <c r="E3774" s="37"/>
      <c r="F3774" s="39"/>
      <c r="G3774" s="40"/>
      <c r="H3774" s="40"/>
      <c r="I3774" s="41"/>
      <c r="J3774" s="41"/>
      <c r="K3774" s="26" t="str">
        <f>_xlfn.IFNA(VLOOKUP(E3774,الاوردرات!$B$1:$C$600,2,0),"")</f>
        <v/>
      </c>
      <c r="L3774" s="52"/>
      <c r="N3774" s="21" t="str">
        <f t="shared" si="120"/>
        <v/>
      </c>
      <c r="O3774" s="22" t="str">
        <f>_xlfn.IFNA((VLOOKUP(F3774,help!$C$2:$F$12,4,0))*(N3774*24),"")</f>
        <v/>
      </c>
      <c r="AP3774" s="17">
        <f t="shared" si="119"/>
        <v>0</v>
      </c>
    </row>
    <row r="3775" spans="2:42" ht="33" x14ac:dyDescent="0.25">
      <c r="B3775" s="13">
        <f>COUNTIFS($E$3:E3775,'تقرير منتج تام'!$E$4)</f>
        <v>8</v>
      </c>
      <c r="C3775" s="37"/>
      <c r="D3775" s="37"/>
      <c r="E3775" s="37"/>
      <c r="F3775" s="39"/>
      <c r="G3775" s="40"/>
      <c r="H3775" s="40"/>
      <c r="I3775" s="41"/>
      <c r="J3775" s="41"/>
      <c r="K3775" s="26" t="str">
        <f>_xlfn.IFNA(VLOOKUP(E3775,الاوردرات!$B$1:$C$600,2,0),"")</f>
        <v/>
      </c>
      <c r="L3775" s="52"/>
      <c r="N3775" s="21" t="str">
        <f t="shared" si="120"/>
        <v/>
      </c>
      <c r="O3775" s="22" t="str">
        <f>_xlfn.IFNA((VLOOKUP(F3775,help!$C$2:$F$12,4,0))*(N3775*24),"")</f>
        <v/>
      </c>
      <c r="AP3775" s="17">
        <f t="shared" si="119"/>
        <v>0</v>
      </c>
    </row>
    <row r="3776" spans="2:42" ht="33" x14ac:dyDescent="0.25">
      <c r="B3776" s="13">
        <f>COUNTIFS($E$3:E3776,'تقرير منتج تام'!$E$4)</f>
        <v>8</v>
      </c>
      <c r="C3776" s="37"/>
      <c r="D3776" s="37"/>
      <c r="E3776" s="37"/>
      <c r="F3776" s="39"/>
      <c r="G3776" s="40"/>
      <c r="H3776" s="40"/>
      <c r="I3776" s="41"/>
      <c r="J3776" s="41"/>
      <c r="K3776" s="26" t="str">
        <f>_xlfn.IFNA(VLOOKUP(E3776,الاوردرات!$B$1:$C$600,2,0),"")</f>
        <v/>
      </c>
      <c r="L3776" s="52"/>
      <c r="N3776" s="21" t="str">
        <f t="shared" si="120"/>
        <v/>
      </c>
      <c r="O3776" s="22" t="str">
        <f>_xlfn.IFNA((VLOOKUP(F3776,help!$C$2:$F$12,4,0))*(N3776*24),"")</f>
        <v/>
      </c>
      <c r="AP3776" s="17">
        <f t="shared" si="119"/>
        <v>0</v>
      </c>
    </row>
    <row r="3777" spans="2:42" ht="33" x14ac:dyDescent="0.25">
      <c r="B3777" s="13">
        <f>COUNTIFS($E$3:E3777,'تقرير منتج تام'!$E$4)</f>
        <v>8</v>
      </c>
      <c r="C3777" s="37"/>
      <c r="D3777" s="37"/>
      <c r="E3777" s="37"/>
      <c r="F3777" s="39"/>
      <c r="G3777" s="40"/>
      <c r="H3777" s="40"/>
      <c r="I3777" s="41"/>
      <c r="J3777" s="41"/>
      <c r="K3777" s="26" t="str">
        <f>_xlfn.IFNA(VLOOKUP(E3777,الاوردرات!$B$1:$C$600,2,0),"")</f>
        <v/>
      </c>
      <c r="L3777" s="52"/>
      <c r="N3777" s="21" t="str">
        <f t="shared" si="120"/>
        <v/>
      </c>
      <c r="O3777" s="22" t="str">
        <f>_xlfn.IFNA((VLOOKUP(F3777,help!$C$2:$F$12,4,0))*(N3777*24),"")</f>
        <v/>
      </c>
      <c r="AP3777" s="17">
        <f t="shared" si="119"/>
        <v>0</v>
      </c>
    </row>
    <row r="3778" spans="2:42" ht="33" x14ac:dyDescent="0.25">
      <c r="B3778" s="13">
        <f>COUNTIFS($E$3:E3778,'تقرير منتج تام'!$E$4)</f>
        <v>8</v>
      </c>
      <c r="C3778" s="37"/>
      <c r="D3778" s="37"/>
      <c r="E3778" s="37"/>
      <c r="F3778" s="39"/>
      <c r="G3778" s="40"/>
      <c r="H3778" s="40"/>
      <c r="I3778" s="41"/>
      <c r="J3778" s="41"/>
      <c r="K3778" s="26" t="str">
        <f>_xlfn.IFNA(VLOOKUP(E3778,الاوردرات!$B$1:$C$600,2,0),"")</f>
        <v/>
      </c>
      <c r="L3778" s="52"/>
      <c r="N3778" s="21" t="str">
        <f t="shared" si="120"/>
        <v/>
      </c>
      <c r="O3778" s="22" t="str">
        <f>_xlfn.IFNA((VLOOKUP(F3778,help!$C$2:$F$12,4,0))*(N3778*24),"")</f>
        <v/>
      </c>
      <c r="AP3778" s="17">
        <f t="shared" si="119"/>
        <v>0</v>
      </c>
    </row>
    <row r="3779" spans="2:42" ht="33" x14ac:dyDescent="0.25">
      <c r="B3779" s="13">
        <f>COUNTIFS($E$3:E3779,'تقرير منتج تام'!$E$4)</f>
        <v>8</v>
      </c>
      <c r="C3779" s="37"/>
      <c r="D3779" s="37"/>
      <c r="E3779" s="37"/>
      <c r="F3779" s="39"/>
      <c r="G3779" s="40"/>
      <c r="H3779" s="40"/>
      <c r="I3779" s="41"/>
      <c r="J3779" s="41"/>
      <c r="K3779" s="26" t="str">
        <f>_xlfn.IFNA(VLOOKUP(E3779,الاوردرات!$B$1:$C$600,2,0),"")</f>
        <v/>
      </c>
      <c r="L3779" s="52"/>
      <c r="N3779" s="21" t="str">
        <f t="shared" si="120"/>
        <v/>
      </c>
      <c r="O3779" s="22" t="str">
        <f>_xlfn.IFNA((VLOOKUP(F3779,help!$C$2:$F$12,4,0))*(N3779*24),"")</f>
        <v/>
      </c>
      <c r="AP3779" s="17">
        <f t="shared" si="119"/>
        <v>0</v>
      </c>
    </row>
    <row r="3780" spans="2:42" ht="33" x14ac:dyDescent="0.25">
      <c r="B3780" s="13">
        <f>COUNTIFS($E$3:E3780,'تقرير منتج تام'!$E$4)</f>
        <v>8</v>
      </c>
      <c r="C3780" s="37"/>
      <c r="D3780" s="37"/>
      <c r="E3780" s="37"/>
      <c r="F3780" s="39"/>
      <c r="G3780" s="40"/>
      <c r="H3780" s="40"/>
      <c r="I3780" s="41"/>
      <c r="J3780" s="41"/>
      <c r="K3780" s="26" t="str">
        <f>_xlfn.IFNA(VLOOKUP(E3780,الاوردرات!$B$1:$C$600,2,0),"")</f>
        <v/>
      </c>
      <c r="L3780" s="52"/>
      <c r="N3780" s="21" t="str">
        <f t="shared" si="120"/>
        <v/>
      </c>
      <c r="O3780" s="22" t="str">
        <f>_xlfn.IFNA((VLOOKUP(F3780,help!$C$2:$F$12,4,0))*(N3780*24),"")</f>
        <v/>
      </c>
      <c r="AP3780" s="17">
        <f t="shared" si="119"/>
        <v>0</v>
      </c>
    </row>
    <row r="3781" spans="2:42" ht="33" x14ac:dyDescent="0.25">
      <c r="B3781" s="13">
        <f>COUNTIFS($E$3:E3781,'تقرير منتج تام'!$E$4)</f>
        <v>8</v>
      </c>
      <c r="C3781" s="37"/>
      <c r="D3781" s="37"/>
      <c r="E3781" s="37"/>
      <c r="F3781" s="39"/>
      <c r="G3781" s="40"/>
      <c r="H3781" s="40"/>
      <c r="I3781" s="41"/>
      <c r="J3781" s="41"/>
      <c r="K3781" s="26" t="str">
        <f>_xlfn.IFNA(VLOOKUP(E3781,الاوردرات!$B$1:$C$600,2,0),"")</f>
        <v/>
      </c>
      <c r="L3781" s="52"/>
      <c r="N3781" s="21" t="str">
        <f t="shared" si="120"/>
        <v/>
      </c>
      <c r="O3781" s="22" t="str">
        <f>_xlfn.IFNA((VLOOKUP(F3781,help!$C$2:$F$12,4,0))*(N3781*24),"")</f>
        <v/>
      </c>
      <c r="AP3781" s="17">
        <f t="shared" si="119"/>
        <v>0</v>
      </c>
    </row>
    <row r="3782" spans="2:42" ht="33" x14ac:dyDescent="0.25">
      <c r="B3782" s="13">
        <f>COUNTIFS($E$3:E3782,'تقرير منتج تام'!$E$4)</f>
        <v>8</v>
      </c>
      <c r="C3782" s="37"/>
      <c r="D3782" s="37"/>
      <c r="E3782" s="37"/>
      <c r="F3782" s="39"/>
      <c r="G3782" s="40"/>
      <c r="H3782" s="40"/>
      <c r="I3782" s="41"/>
      <c r="J3782" s="41"/>
      <c r="K3782" s="26" t="str">
        <f>_xlfn.IFNA(VLOOKUP(E3782,الاوردرات!$B$1:$C$600,2,0),"")</f>
        <v/>
      </c>
      <c r="L3782" s="52"/>
      <c r="N3782" s="21" t="str">
        <f t="shared" si="120"/>
        <v/>
      </c>
      <c r="O3782" s="22" t="str">
        <f>_xlfn.IFNA((VLOOKUP(F3782,help!$C$2:$F$12,4,0))*(N3782*24),"")</f>
        <v/>
      </c>
      <c r="AP3782" s="17">
        <f t="shared" si="119"/>
        <v>0</v>
      </c>
    </row>
    <row r="3783" spans="2:42" ht="33" x14ac:dyDescent="0.25">
      <c r="B3783" s="13">
        <f>COUNTIFS($E$3:E3783,'تقرير منتج تام'!$E$4)</f>
        <v>8</v>
      </c>
      <c r="C3783" s="37"/>
      <c r="D3783" s="37"/>
      <c r="E3783" s="37"/>
      <c r="F3783" s="39"/>
      <c r="G3783" s="40"/>
      <c r="H3783" s="40"/>
      <c r="I3783" s="41"/>
      <c r="J3783" s="41"/>
      <c r="K3783" s="26" t="str">
        <f>_xlfn.IFNA(VLOOKUP(E3783,الاوردرات!$B$1:$C$600,2,0),"")</f>
        <v/>
      </c>
      <c r="L3783" s="52"/>
      <c r="N3783" s="21" t="str">
        <f t="shared" si="120"/>
        <v/>
      </c>
      <c r="O3783" s="22" t="str">
        <f>_xlfn.IFNA((VLOOKUP(F3783,help!$C$2:$F$12,4,0))*(N3783*24),"")</f>
        <v/>
      </c>
      <c r="AP3783" s="17">
        <f t="shared" si="119"/>
        <v>0</v>
      </c>
    </row>
    <row r="3784" spans="2:42" ht="33" x14ac:dyDescent="0.25">
      <c r="B3784" s="13">
        <f>COUNTIFS($E$3:E3784,'تقرير منتج تام'!$E$4)</f>
        <v>8</v>
      </c>
      <c r="C3784" s="37"/>
      <c r="D3784" s="37"/>
      <c r="E3784" s="37"/>
      <c r="F3784" s="39"/>
      <c r="G3784" s="40"/>
      <c r="H3784" s="40"/>
      <c r="I3784" s="41"/>
      <c r="J3784" s="41"/>
      <c r="K3784" s="26" t="str">
        <f>_xlfn.IFNA(VLOOKUP(E3784,الاوردرات!$B$1:$C$600,2,0),"")</f>
        <v/>
      </c>
      <c r="L3784" s="52"/>
      <c r="N3784" s="21" t="str">
        <f t="shared" si="120"/>
        <v/>
      </c>
      <c r="O3784" s="22" t="str">
        <f>_xlfn.IFNA((VLOOKUP(F3784,help!$C$2:$F$12,4,0))*(N3784*24),"")</f>
        <v/>
      </c>
      <c r="AP3784" s="17">
        <f t="shared" si="119"/>
        <v>0</v>
      </c>
    </row>
    <row r="3785" spans="2:42" ht="33" x14ac:dyDescent="0.25">
      <c r="B3785" s="13">
        <f>COUNTIFS($E$3:E3785,'تقرير منتج تام'!$E$4)</f>
        <v>8</v>
      </c>
      <c r="C3785" s="37"/>
      <c r="D3785" s="37"/>
      <c r="E3785" s="37"/>
      <c r="F3785" s="39"/>
      <c r="G3785" s="40"/>
      <c r="H3785" s="40"/>
      <c r="I3785" s="41"/>
      <c r="J3785" s="41"/>
      <c r="K3785" s="26" t="str">
        <f>_xlfn.IFNA(VLOOKUP(E3785,الاوردرات!$B$1:$C$600,2,0),"")</f>
        <v/>
      </c>
      <c r="L3785" s="52"/>
      <c r="N3785" s="21" t="str">
        <f t="shared" si="120"/>
        <v/>
      </c>
      <c r="O3785" s="22" t="str">
        <f>_xlfn.IFNA((VLOOKUP(F3785,help!$C$2:$F$12,4,0))*(N3785*24),"")</f>
        <v/>
      </c>
      <c r="AP3785" s="17">
        <f t="shared" si="119"/>
        <v>0</v>
      </c>
    </row>
    <row r="3786" spans="2:42" ht="33" x14ac:dyDescent="0.25">
      <c r="B3786" s="13">
        <f>COUNTIFS($E$3:E3786,'تقرير منتج تام'!$E$4)</f>
        <v>8</v>
      </c>
      <c r="C3786" s="37"/>
      <c r="D3786" s="37"/>
      <c r="E3786" s="37"/>
      <c r="F3786" s="39"/>
      <c r="G3786" s="40"/>
      <c r="H3786" s="40"/>
      <c r="I3786" s="41"/>
      <c r="J3786" s="41"/>
      <c r="K3786" s="26" t="str">
        <f>_xlfn.IFNA(VLOOKUP(E3786,الاوردرات!$B$1:$C$600,2,0),"")</f>
        <v/>
      </c>
      <c r="L3786" s="52"/>
      <c r="N3786" s="21" t="str">
        <f t="shared" si="120"/>
        <v/>
      </c>
      <c r="O3786" s="22" t="str">
        <f>_xlfn.IFNA((VLOOKUP(F3786,help!$C$2:$F$12,4,0))*(N3786*24),"")</f>
        <v/>
      </c>
      <c r="AP3786" s="17">
        <f t="shared" ref="AP3786:AP3849" si="121">D3786</f>
        <v>0</v>
      </c>
    </row>
    <row r="3787" spans="2:42" ht="33" x14ac:dyDescent="0.25">
      <c r="B3787" s="13">
        <f>COUNTIFS($E$3:E3787,'تقرير منتج تام'!$E$4)</f>
        <v>8</v>
      </c>
      <c r="C3787" s="37"/>
      <c r="D3787" s="37"/>
      <c r="E3787" s="37"/>
      <c r="F3787" s="39"/>
      <c r="G3787" s="40"/>
      <c r="H3787" s="40"/>
      <c r="I3787" s="41"/>
      <c r="J3787" s="41"/>
      <c r="K3787" s="26" t="str">
        <f>_xlfn.IFNA(VLOOKUP(E3787,الاوردرات!$B$1:$C$600,2,0),"")</f>
        <v/>
      </c>
      <c r="L3787" s="52"/>
      <c r="N3787" s="21" t="str">
        <f t="shared" si="120"/>
        <v/>
      </c>
      <c r="O3787" s="22" t="str">
        <f>_xlfn.IFNA((VLOOKUP(F3787,help!$C$2:$F$12,4,0))*(N3787*24),"")</f>
        <v/>
      </c>
      <c r="AP3787" s="17">
        <f t="shared" si="121"/>
        <v>0</v>
      </c>
    </row>
    <row r="3788" spans="2:42" ht="33" x14ac:dyDescent="0.25">
      <c r="B3788" s="13">
        <f>COUNTIFS($E$3:E3788,'تقرير منتج تام'!$E$4)</f>
        <v>8</v>
      </c>
      <c r="C3788" s="37"/>
      <c r="D3788" s="37"/>
      <c r="E3788" s="37"/>
      <c r="F3788" s="39"/>
      <c r="G3788" s="40"/>
      <c r="H3788" s="40"/>
      <c r="I3788" s="41"/>
      <c r="J3788" s="41"/>
      <c r="K3788" s="26" t="str">
        <f>_xlfn.IFNA(VLOOKUP(E3788,الاوردرات!$B$1:$C$600,2,0),"")</f>
        <v/>
      </c>
      <c r="L3788" s="52"/>
      <c r="N3788" s="21" t="str">
        <f t="shared" si="120"/>
        <v/>
      </c>
      <c r="O3788" s="22" t="str">
        <f>_xlfn.IFNA((VLOOKUP(F3788,help!$C$2:$F$12,4,0))*(N3788*24),"")</f>
        <v/>
      </c>
      <c r="AP3788" s="17">
        <f t="shared" si="121"/>
        <v>0</v>
      </c>
    </row>
    <row r="3789" spans="2:42" ht="33" x14ac:dyDescent="0.25">
      <c r="B3789" s="13">
        <f>COUNTIFS($E$3:E3789,'تقرير منتج تام'!$E$4)</f>
        <v>8</v>
      </c>
      <c r="C3789" s="37"/>
      <c r="D3789" s="37"/>
      <c r="E3789" s="37"/>
      <c r="F3789" s="39"/>
      <c r="G3789" s="40"/>
      <c r="H3789" s="40"/>
      <c r="I3789" s="41"/>
      <c r="J3789" s="41"/>
      <c r="K3789" s="26" t="str">
        <f>_xlfn.IFNA(VLOOKUP(E3789,الاوردرات!$B$1:$C$600,2,0),"")</f>
        <v/>
      </c>
      <c r="L3789" s="52"/>
      <c r="N3789" s="21" t="str">
        <f t="shared" si="120"/>
        <v/>
      </c>
      <c r="O3789" s="22" t="str">
        <f>_xlfn.IFNA((VLOOKUP(F3789,help!$C$2:$F$12,4,0))*(N3789*24),"")</f>
        <v/>
      </c>
      <c r="AP3789" s="17">
        <f t="shared" si="121"/>
        <v>0</v>
      </c>
    </row>
    <row r="3790" spans="2:42" ht="33" x14ac:dyDescent="0.25">
      <c r="B3790" s="13">
        <f>COUNTIFS($E$3:E3790,'تقرير منتج تام'!$E$4)</f>
        <v>8</v>
      </c>
      <c r="C3790" s="37"/>
      <c r="D3790" s="37"/>
      <c r="E3790" s="37"/>
      <c r="F3790" s="39"/>
      <c r="G3790" s="40"/>
      <c r="H3790" s="40"/>
      <c r="I3790" s="41"/>
      <c r="J3790" s="41"/>
      <c r="K3790" s="26" t="str">
        <f>_xlfn.IFNA(VLOOKUP(E3790,الاوردرات!$B$1:$C$600,2,0),"")</f>
        <v/>
      </c>
      <c r="L3790" s="52"/>
      <c r="N3790" s="21" t="str">
        <f t="shared" si="120"/>
        <v/>
      </c>
      <c r="O3790" s="22" t="str">
        <f>_xlfn.IFNA((VLOOKUP(F3790,help!$C$2:$F$12,4,0))*(N3790*24),"")</f>
        <v/>
      </c>
      <c r="AP3790" s="17">
        <f t="shared" si="121"/>
        <v>0</v>
      </c>
    </row>
    <row r="3791" spans="2:42" ht="33" x14ac:dyDescent="0.25">
      <c r="B3791" s="13">
        <f>COUNTIFS($E$3:E3791,'تقرير منتج تام'!$E$4)</f>
        <v>8</v>
      </c>
      <c r="C3791" s="37"/>
      <c r="D3791" s="37"/>
      <c r="E3791" s="37"/>
      <c r="F3791" s="39"/>
      <c r="G3791" s="40"/>
      <c r="H3791" s="40"/>
      <c r="I3791" s="41"/>
      <c r="J3791" s="41"/>
      <c r="K3791" s="26" t="str">
        <f>_xlfn.IFNA(VLOOKUP(E3791,الاوردرات!$B$1:$C$600,2,0),"")</f>
        <v/>
      </c>
      <c r="L3791" s="52"/>
      <c r="N3791" s="21" t="str">
        <f t="shared" si="120"/>
        <v/>
      </c>
      <c r="O3791" s="22" t="str">
        <f>_xlfn.IFNA((VLOOKUP(F3791,help!$C$2:$F$12,4,0))*(N3791*24),"")</f>
        <v/>
      </c>
      <c r="AP3791" s="17">
        <f t="shared" si="121"/>
        <v>0</v>
      </c>
    </row>
    <row r="3792" spans="2:42" ht="33" x14ac:dyDescent="0.25">
      <c r="B3792" s="13">
        <f>COUNTIFS($E$3:E3792,'تقرير منتج تام'!$E$4)</f>
        <v>8</v>
      </c>
      <c r="C3792" s="37"/>
      <c r="D3792" s="37"/>
      <c r="E3792" s="37"/>
      <c r="F3792" s="39"/>
      <c r="G3792" s="40"/>
      <c r="H3792" s="40"/>
      <c r="I3792" s="41"/>
      <c r="J3792" s="41"/>
      <c r="K3792" s="26" t="str">
        <f>_xlfn.IFNA(VLOOKUP(E3792,الاوردرات!$B$1:$C$600,2,0),"")</f>
        <v/>
      </c>
      <c r="L3792" s="52"/>
      <c r="N3792" s="21" t="str">
        <f t="shared" si="120"/>
        <v/>
      </c>
      <c r="O3792" s="22" t="str">
        <f>_xlfn.IFNA((VLOOKUP(F3792,help!$C$2:$F$12,4,0))*(N3792*24),"")</f>
        <v/>
      </c>
      <c r="AP3792" s="17">
        <f t="shared" si="121"/>
        <v>0</v>
      </c>
    </row>
    <row r="3793" spans="2:42" ht="33" x14ac:dyDescent="0.25">
      <c r="B3793" s="13">
        <f>COUNTIFS($E$3:E3793,'تقرير منتج تام'!$E$4)</f>
        <v>8</v>
      </c>
      <c r="C3793" s="37"/>
      <c r="D3793" s="37"/>
      <c r="E3793" s="37"/>
      <c r="F3793" s="39"/>
      <c r="G3793" s="40"/>
      <c r="H3793" s="40"/>
      <c r="I3793" s="41"/>
      <c r="J3793" s="41"/>
      <c r="K3793" s="26" t="str">
        <f>_xlfn.IFNA(VLOOKUP(E3793,الاوردرات!$B$1:$C$600,2,0),"")</f>
        <v/>
      </c>
      <c r="L3793" s="52"/>
      <c r="N3793" s="21" t="str">
        <f t="shared" si="120"/>
        <v/>
      </c>
      <c r="O3793" s="22" t="str">
        <f>_xlfn.IFNA((VLOOKUP(F3793,help!$C$2:$F$12,4,0))*(N3793*24),"")</f>
        <v/>
      </c>
      <c r="AP3793" s="17">
        <f t="shared" si="121"/>
        <v>0</v>
      </c>
    </row>
    <row r="3794" spans="2:42" ht="33" x14ac:dyDescent="0.25">
      <c r="B3794" s="13">
        <f>COUNTIFS($E$3:E3794,'تقرير منتج تام'!$E$4)</f>
        <v>8</v>
      </c>
      <c r="C3794" s="37"/>
      <c r="D3794" s="37"/>
      <c r="E3794" s="37"/>
      <c r="F3794" s="39"/>
      <c r="G3794" s="40"/>
      <c r="H3794" s="40"/>
      <c r="I3794" s="41"/>
      <c r="J3794" s="41"/>
      <c r="K3794" s="26" t="str">
        <f>_xlfn.IFNA(VLOOKUP(E3794,الاوردرات!$B$1:$C$600,2,0),"")</f>
        <v/>
      </c>
      <c r="L3794" s="52"/>
      <c r="N3794" s="21" t="str">
        <f t="shared" si="120"/>
        <v/>
      </c>
      <c r="O3794" s="22" t="str">
        <f>_xlfn.IFNA((VLOOKUP(F3794,help!$C$2:$F$12,4,0))*(N3794*24),"")</f>
        <v/>
      </c>
      <c r="AP3794" s="17">
        <f t="shared" si="121"/>
        <v>0</v>
      </c>
    </row>
    <row r="3795" spans="2:42" ht="33" x14ac:dyDescent="0.25">
      <c r="B3795" s="13">
        <f>COUNTIFS($E$3:E3795,'تقرير منتج تام'!$E$4)</f>
        <v>8</v>
      </c>
      <c r="C3795" s="37"/>
      <c r="D3795" s="37"/>
      <c r="E3795" s="37"/>
      <c r="F3795" s="39"/>
      <c r="G3795" s="40"/>
      <c r="H3795" s="40"/>
      <c r="I3795" s="41"/>
      <c r="J3795" s="41"/>
      <c r="K3795" s="26" t="str">
        <f>_xlfn.IFNA(VLOOKUP(E3795,الاوردرات!$B$1:$C$600,2,0),"")</f>
        <v/>
      </c>
      <c r="L3795" s="52"/>
      <c r="N3795" s="21" t="str">
        <f t="shared" si="120"/>
        <v/>
      </c>
      <c r="O3795" s="22" t="str">
        <f>_xlfn.IFNA((VLOOKUP(F3795,help!$C$2:$F$12,4,0))*(N3795*24),"")</f>
        <v/>
      </c>
      <c r="AP3795" s="17">
        <f t="shared" si="121"/>
        <v>0</v>
      </c>
    </row>
    <row r="3796" spans="2:42" ht="33" x14ac:dyDescent="0.25">
      <c r="B3796" s="13">
        <f>COUNTIFS($E$3:E3796,'تقرير منتج تام'!$E$4)</f>
        <v>8</v>
      </c>
      <c r="C3796" s="37"/>
      <c r="D3796" s="37"/>
      <c r="E3796" s="37"/>
      <c r="F3796" s="39"/>
      <c r="G3796" s="40"/>
      <c r="H3796" s="40"/>
      <c r="I3796" s="41"/>
      <c r="J3796" s="41"/>
      <c r="K3796" s="26" t="str">
        <f>_xlfn.IFNA(VLOOKUP(E3796,الاوردرات!$B$1:$C$600,2,0),"")</f>
        <v/>
      </c>
      <c r="L3796" s="52"/>
      <c r="N3796" s="21" t="str">
        <f t="shared" si="120"/>
        <v/>
      </c>
      <c r="O3796" s="22" t="str">
        <f>_xlfn.IFNA((VLOOKUP(F3796,help!$C$2:$F$12,4,0))*(N3796*24),"")</f>
        <v/>
      </c>
      <c r="AP3796" s="17">
        <f t="shared" si="121"/>
        <v>0</v>
      </c>
    </row>
    <row r="3797" spans="2:42" ht="33" x14ac:dyDescent="0.25">
      <c r="B3797" s="13">
        <f>COUNTIFS($E$3:E3797,'تقرير منتج تام'!$E$4)</f>
        <v>8</v>
      </c>
      <c r="C3797" s="37"/>
      <c r="D3797" s="37"/>
      <c r="E3797" s="37"/>
      <c r="F3797" s="39"/>
      <c r="G3797" s="40"/>
      <c r="H3797" s="40"/>
      <c r="I3797" s="41"/>
      <c r="J3797" s="41"/>
      <c r="K3797" s="26" t="str">
        <f>_xlfn.IFNA(VLOOKUP(E3797,الاوردرات!$B$1:$C$600,2,0),"")</f>
        <v/>
      </c>
      <c r="L3797" s="52"/>
      <c r="N3797" s="21" t="str">
        <f t="shared" si="120"/>
        <v/>
      </c>
      <c r="O3797" s="22" t="str">
        <f>_xlfn.IFNA((VLOOKUP(F3797,help!$C$2:$F$12,4,0))*(N3797*24),"")</f>
        <v/>
      </c>
      <c r="AP3797" s="17">
        <f t="shared" si="121"/>
        <v>0</v>
      </c>
    </row>
    <row r="3798" spans="2:42" ht="33" x14ac:dyDescent="0.25">
      <c r="B3798" s="13">
        <f>COUNTIFS($E$3:E3798,'تقرير منتج تام'!$E$4)</f>
        <v>8</v>
      </c>
      <c r="C3798" s="37"/>
      <c r="D3798" s="37"/>
      <c r="E3798" s="37"/>
      <c r="F3798" s="39"/>
      <c r="G3798" s="40"/>
      <c r="H3798" s="40"/>
      <c r="I3798" s="41"/>
      <c r="J3798" s="41"/>
      <c r="K3798" s="26" t="str">
        <f>_xlfn.IFNA(VLOOKUP(E3798,الاوردرات!$B$1:$C$600,2,0),"")</f>
        <v/>
      </c>
      <c r="L3798" s="52"/>
      <c r="N3798" s="21" t="str">
        <f t="shared" si="120"/>
        <v/>
      </c>
      <c r="O3798" s="22" t="str">
        <f>_xlfn.IFNA((VLOOKUP(F3798,help!$C$2:$F$12,4,0))*(N3798*24),"")</f>
        <v/>
      </c>
      <c r="AP3798" s="17">
        <f t="shared" si="121"/>
        <v>0</v>
      </c>
    </row>
    <row r="3799" spans="2:42" ht="33" x14ac:dyDescent="0.25">
      <c r="B3799" s="13">
        <f>COUNTIFS($E$3:E3799,'تقرير منتج تام'!$E$4)</f>
        <v>8</v>
      </c>
      <c r="C3799" s="37"/>
      <c r="D3799" s="37"/>
      <c r="E3799" s="37"/>
      <c r="F3799" s="39"/>
      <c r="G3799" s="40"/>
      <c r="H3799" s="40"/>
      <c r="I3799" s="41"/>
      <c r="J3799" s="41"/>
      <c r="K3799" s="26" t="str">
        <f>_xlfn.IFNA(VLOOKUP(E3799,الاوردرات!$B$1:$C$600,2,0),"")</f>
        <v/>
      </c>
      <c r="L3799" s="52"/>
      <c r="N3799" s="21" t="str">
        <f t="shared" si="120"/>
        <v/>
      </c>
      <c r="O3799" s="22" t="str">
        <f>_xlfn.IFNA((VLOOKUP(F3799,help!$C$2:$F$12,4,0))*(N3799*24),"")</f>
        <v/>
      </c>
      <c r="AP3799" s="17">
        <f t="shared" si="121"/>
        <v>0</v>
      </c>
    </row>
    <row r="3800" spans="2:42" ht="33" x14ac:dyDescent="0.25">
      <c r="B3800" s="13">
        <f>COUNTIFS($E$3:E3800,'تقرير منتج تام'!$E$4)</f>
        <v>8</v>
      </c>
      <c r="C3800" s="37"/>
      <c r="D3800" s="37"/>
      <c r="E3800" s="37"/>
      <c r="F3800" s="39"/>
      <c r="G3800" s="40"/>
      <c r="H3800" s="40"/>
      <c r="I3800" s="41"/>
      <c r="J3800" s="41"/>
      <c r="K3800" s="26" t="str">
        <f>_xlfn.IFNA(VLOOKUP(E3800,الاوردرات!$B$1:$C$600,2,0),"")</f>
        <v/>
      </c>
      <c r="L3800" s="52"/>
      <c r="N3800" s="21" t="str">
        <f t="shared" si="120"/>
        <v/>
      </c>
      <c r="O3800" s="22" t="str">
        <f>_xlfn.IFNA((VLOOKUP(F3800,help!$C$2:$F$12,4,0))*(N3800*24),"")</f>
        <v/>
      </c>
      <c r="AP3800" s="17">
        <f t="shared" si="121"/>
        <v>0</v>
      </c>
    </row>
    <row r="3801" spans="2:42" ht="33" x14ac:dyDescent="0.25">
      <c r="B3801" s="13">
        <f>COUNTIFS($E$3:E3801,'تقرير منتج تام'!$E$4)</f>
        <v>8</v>
      </c>
      <c r="C3801" s="37"/>
      <c r="D3801" s="37"/>
      <c r="E3801" s="37"/>
      <c r="F3801" s="39"/>
      <c r="G3801" s="40"/>
      <c r="H3801" s="40"/>
      <c r="I3801" s="41"/>
      <c r="J3801" s="41"/>
      <c r="K3801" s="26" t="str">
        <f>_xlfn.IFNA(VLOOKUP(E3801,الاوردرات!$B$1:$C$600,2,0),"")</f>
        <v/>
      </c>
      <c r="L3801" s="52"/>
      <c r="N3801" s="21" t="str">
        <f t="shared" si="120"/>
        <v/>
      </c>
      <c r="O3801" s="22" t="str">
        <f>_xlfn.IFNA((VLOOKUP(F3801,help!$C$2:$F$12,4,0))*(N3801*24),"")</f>
        <v/>
      </c>
      <c r="AP3801" s="17">
        <f t="shared" si="121"/>
        <v>0</v>
      </c>
    </row>
    <row r="3802" spans="2:42" ht="33" x14ac:dyDescent="0.25">
      <c r="B3802" s="13">
        <f>COUNTIFS($E$3:E3802,'تقرير منتج تام'!$E$4)</f>
        <v>8</v>
      </c>
      <c r="C3802" s="37"/>
      <c r="D3802" s="37"/>
      <c r="E3802" s="37"/>
      <c r="F3802" s="39"/>
      <c r="G3802" s="40"/>
      <c r="H3802" s="40"/>
      <c r="I3802" s="41"/>
      <c r="J3802" s="41"/>
      <c r="K3802" s="26" t="str">
        <f>_xlfn.IFNA(VLOOKUP(E3802,الاوردرات!$B$1:$C$600,2,0),"")</f>
        <v/>
      </c>
      <c r="L3802" s="52"/>
      <c r="N3802" s="21" t="str">
        <f t="shared" si="120"/>
        <v/>
      </c>
      <c r="O3802" s="22" t="str">
        <f>_xlfn.IFNA((VLOOKUP(F3802,help!$C$2:$F$12,4,0))*(N3802*24),"")</f>
        <v/>
      </c>
      <c r="AP3802" s="17">
        <f t="shared" si="121"/>
        <v>0</v>
      </c>
    </row>
    <row r="3803" spans="2:42" ht="33" x14ac:dyDescent="0.25">
      <c r="B3803" s="13">
        <f>COUNTIFS($E$3:E3803,'تقرير منتج تام'!$E$4)</f>
        <v>8</v>
      </c>
      <c r="C3803" s="37"/>
      <c r="D3803" s="37"/>
      <c r="E3803" s="37"/>
      <c r="F3803" s="39"/>
      <c r="G3803" s="40"/>
      <c r="H3803" s="40"/>
      <c r="I3803" s="41"/>
      <c r="J3803" s="41"/>
      <c r="K3803" s="26" t="str">
        <f>_xlfn.IFNA(VLOOKUP(E3803,الاوردرات!$B$1:$C$600,2,0),"")</f>
        <v/>
      </c>
      <c r="L3803" s="52"/>
      <c r="N3803" s="21" t="str">
        <f t="shared" si="120"/>
        <v/>
      </c>
      <c r="O3803" s="22" t="str">
        <f>_xlfn.IFNA((VLOOKUP(F3803,help!$C$2:$F$12,4,0))*(N3803*24),"")</f>
        <v/>
      </c>
      <c r="AP3803" s="17">
        <f t="shared" si="121"/>
        <v>0</v>
      </c>
    </row>
    <row r="3804" spans="2:42" ht="33" x14ac:dyDescent="0.25">
      <c r="B3804" s="13">
        <f>COUNTIFS($E$3:E3804,'تقرير منتج تام'!$E$4)</f>
        <v>8</v>
      </c>
      <c r="C3804" s="37"/>
      <c r="D3804" s="37"/>
      <c r="E3804" s="37"/>
      <c r="F3804" s="39"/>
      <c r="G3804" s="40"/>
      <c r="H3804" s="40"/>
      <c r="I3804" s="41"/>
      <c r="J3804" s="41"/>
      <c r="K3804" s="26" t="str">
        <f>_xlfn.IFNA(VLOOKUP(E3804,الاوردرات!$B$1:$C$600,2,0),"")</f>
        <v/>
      </c>
      <c r="L3804" s="52"/>
      <c r="N3804" s="21" t="str">
        <f t="shared" si="120"/>
        <v/>
      </c>
      <c r="O3804" s="22" t="str">
        <f>_xlfn.IFNA((VLOOKUP(F3804,help!$C$2:$F$12,4,0))*(N3804*24),"")</f>
        <v/>
      </c>
      <c r="AP3804" s="17">
        <f t="shared" si="121"/>
        <v>0</v>
      </c>
    </row>
    <row r="3805" spans="2:42" ht="33" x14ac:dyDescent="0.25">
      <c r="B3805" s="13">
        <f>COUNTIFS($E$3:E3805,'تقرير منتج تام'!$E$4)</f>
        <v>8</v>
      </c>
      <c r="C3805" s="37"/>
      <c r="D3805" s="37"/>
      <c r="E3805" s="37"/>
      <c r="F3805" s="39"/>
      <c r="G3805" s="40"/>
      <c r="H3805" s="40"/>
      <c r="I3805" s="41"/>
      <c r="J3805" s="41"/>
      <c r="K3805" s="26" t="str">
        <f>_xlfn.IFNA(VLOOKUP(E3805,الاوردرات!$B$1:$C$600,2,0),"")</f>
        <v/>
      </c>
      <c r="L3805" s="52"/>
      <c r="N3805" s="21" t="str">
        <f t="shared" si="120"/>
        <v/>
      </c>
      <c r="O3805" s="22" t="str">
        <f>_xlfn.IFNA((VLOOKUP(F3805,help!$C$2:$F$12,4,0))*(N3805*24),"")</f>
        <v/>
      </c>
      <c r="AP3805" s="17">
        <f t="shared" si="121"/>
        <v>0</v>
      </c>
    </row>
    <row r="3806" spans="2:42" ht="33" x14ac:dyDescent="0.25">
      <c r="B3806" s="13">
        <f>COUNTIFS($E$3:E3806,'تقرير منتج تام'!$E$4)</f>
        <v>8</v>
      </c>
      <c r="C3806" s="37"/>
      <c r="D3806" s="37"/>
      <c r="E3806" s="37"/>
      <c r="F3806" s="39"/>
      <c r="G3806" s="40"/>
      <c r="H3806" s="40"/>
      <c r="I3806" s="41"/>
      <c r="J3806" s="41"/>
      <c r="K3806" s="26" t="str">
        <f>_xlfn.IFNA(VLOOKUP(E3806,الاوردرات!$B$1:$C$600,2,0),"")</f>
        <v/>
      </c>
      <c r="L3806" s="52"/>
      <c r="N3806" s="21" t="str">
        <f t="shared" si="120"/>
        <v/>
      </c>
      <c r="O3806" s="22" t="str">
        <f>_xlfn.IFNA((VLOOKUP(F3806,help!$C$2:$F$12,4,0))*(N3806*24),"")</f>
        <v/>
      </c>
      <c r="AP3806" s="17">
        <f t="shared" si="121"/>
        <v>0</v>
      </c>
    </row>
    <row r="3807" spans="2:42" ht="33" x14ac:dyDescent="0.25">
      <c r="B3807" s="13">
        <f>COUNTIFS($E$3:E3807,'تقرير منتج تام'!$E$4)</f>
        <v>8</v>
      </c>
      <c r="C3807" s="37"/>
      <c r="D3807" s="37"/>
      <c r="E3807" s="37"/>
      <c r="F3807" s="39"/>
      <c r="G3807" s="40"/>
      <c r="H3807" s="40"/>
      <c r="I3807" s="41"/>
      <c r="J3807" s="41"/>
      <c r="K3807" s="26" t="str">
        <f>_xlfn.IFNA(VLOOKUP(E3807,الاوردرات!$B$1:$C$600,2,0),"")</f>
        <v/>
      </c>
      <c r="L3807" s="52"/>
      <c r="N3807" s="21" t="str">
        <f t="shared" si="120"/>
        <v/>
      </c>
      <c r="O3807" s="22" t="str">
        <f>_xlfn.IFNA((VLOOKUP(F3807,help!$C$2:$F$12,4,0))*(N3807*24),"")</f>
        <v/>
      </c>
      <c r="AP3807" s="17">
        <f t="shared" si="121"/>
        <v>0</v>
      </c>
    </row>
    <row r="3808" spans="2:42" ht="33" x14ac:dyDescent="0.25">
      <c r="B3808" s="13">
        <f>COUNTIFS($E$3:E3808,'تقرير منتج تام'!$E$4)</f>
        <v>8</v>
      </c>
      <c r="C3808" s="37"/>
      <c r="D3808" s="37"/>
      <c r="E3808" s="37"/>
      <c r="F3808" s="39"/>
      <c r="G3808" s="40"/>
      <c r="H3808" s="40"/>
      <c r="I3808" s="41"/>
      <c r="J3808" s="41"/>
      <c r="K3808" s="26" t="str">
        <f>_xlfn.IFNA(VLOOKUP(E3808,الاوردرات!$B$1:$C$600,2,0),"")</f>
        <v/>
      </c>
      <c r="L3808" s="52"/>
      <c r="N3808" s="21" t="str">
        <f t="shared" si="120"/>
        <v/>
      </c>
      <c r="O3808" s="22" t="str">
        <f>_xlfn.IFNA((VLOOKUP(F3808,help!$C$2:$F$12,4,0))*(N3808*24),"")</f>
        <v/>
      </c>
      <c r="AP3808" s="17">
        <f t="shared" si="121"/>
        <v>0</v>
      </c>
    </row>
    <row r="3809" spans="2:42" ht="33" x14ac:dyDescent="0.25">
      <c r="B3809" s="13">
        <f>COUNTIFS($E$3:E3809,'تقرير منتج تام'!$E$4)</f>
        <v>8</v>
      </c>
      <c r="C3809" s="37"/>
      <c r="D3809" s="37"/>
      <c r="E3809" s="37"/>
      <c r="F3809" s="39"/>
      <c r="G3809" s="40"/>
      <c r="H3809" s="40"/>
      <c r="I3809" s="41"/>
      <c r="J3809" s="41"/>
      <c r="K3809" s="26" t="str">
        <f>_xlfn.IFNA(VLOOKUP(E3809,الاوردرات!$B$1:$C$600,2,0),"")</f>
        <v/>
      </c>
      <c r="L3809" s="52"/>
      <c r="N3809" s="21" t="str">
        <f t="shared" si="120"/>
        <v/>
      </c>
      <c r="O3809" s="22" t="str">
        <f>_xlfn.IFNA((VLOOKUP(F3809,help!$C$2:$F$12,4,0))*(N3809*24),"")</f>
        <v/>
      </c>
      <c r="AP3809" s="17">
        <f t="shared" si="121"/>
        <v>0</v>
      </c>
    </row>
    <row r="3810" spans="2:42" ht="33" x14ac:dyDescent="0.25">
      <c r="B3810" s="13">
        <f>COUNTIFS($E$3:E3810,'تقرير منتج تام'!$E$4)</f>
        <v>8</v>
      </c>
      <c r="C3810" s="37"/>
      <c r="D3810" s="37"/>
      <c r="E3810" s="37"/>
      <c r="F3810" s="39"/>
      <c r="G3810" s="40"/>
      <c r="H3810" s="40"/>
      <c r="I3810" s="41"/>
      <c r="J3810" s="41"/>
      <c r="K3810" s="26" t="str">
        <f>_xlfn.IFNA(VLOOKUP(E3810,الاوردرات!$B$1:$C$600,2,0),"")</f>
        <v/>
      </c>
      <c r="L3810" s="52"/>
      <c r="N3810" s="21" t="str">
        <f t="shared" si="120"/>
        <v/>
      </c>
      <c r="O3810" s="22" t="str">
        <f>_xlfn.IFNA((VLOOKUP(F3810,help!$C$2:$F$12,4,0))*(N3810*24),"")</f>
        <v/>
      </c>
      <c r="AP3810" s="17">
        <f t="shared" si="121"/>
        <v>0</v>
      </c>
    </row>
    <row r="3811" spans="2:42" ht="33" x14ac:dyDescent="0.25">
      <c r="B3811" s="13">
        <f>COUNTIFS($E$3:E3811,'تقرير منتج تام'!$E$4)</f>
        <v>8</v>
      </c>
      <c r="C3811" s="37"/>
      <c r="D3811" s="37"/>
      <c r="E3811" s="37"/>
      <c r="F3811" s="39"/>
      <c r="G3811" s="40"/>
      <c r="H3811" s="40"/>
      <c r="I3811" s="41"/>
      <c r="J3811" s="41"/>
      <c r="K3811" s="26" t="str">
        <f>_xlfn.IFNA(VLOOKUP(E3811,الاوردرات!$B$1:$C$600,2,0),"")</f>
        <v/>
      </c>
      <c r="L3811" s="52"/>
      <c r="N3811" s="21" t="str">
        <f t="shared" si="120"/>
        <v/>
      </c>
      <c r="O3811" s="22" t="str">
        <f>_xlfn.IFNA((VLOOKUP(F3811,help!$C$2:$F$12,4,0))*(N3811*24),"")</f>
        <v/>
      </c>
      <c r="AP3811" s="17">
        <f t="shared" si="121"/>
        <v>0</v>
      </c>
    </row>
    <row r="3812" spans="2:42" ht="33" x14ac:dyDescent="0.25">
      <c r="B3812" s="13">
        <f>COUNTIFS($E$3:E3812,'تقرير منتج تام'!$E$4)</f>
        <v>8</v>
      </c>
      <c r="C3812" s="37"/>
      <c r="D3812" s="37"/>
      <c r="E3812" s="37"/>
      <c r="F3812" s="39"/>
      <c r="G3812" s="40"/>
      <c r="H3812" s="40"/>
      <c r="I3812" s="41"/>
      <c r="J3812" s="41"/>
      <c r="K3812" s="26" t="str">
        <f>_xlfn.IFNA(VLOOKUP(E3812,الاوردرات!$B$1:$C$600,2,0),"")</f>
        <v/>
      </c>
      <c r="L3812" s="52"/>
      <c r="N3812" s="21" t="str">
        <f t="shared" si="120"/>
        <v/>
      </c>
      <c r="O3812" s="22" t="str">
        <f>_xlfn.IFNA((VLOOKUP(F3812,help!$C$2:$F$12,4,0))*(N3812*24),"")</f>
        <v/>
      </c>
      <c r="AP3812" s="17">
        <f t="shared" si="121"/>
        <v>0</v>
      </c>
    </row>
    <row r="3813" spans="2:42" ht="33" x14ac:dyDescent="0.25">
      <c r="B3813" s="13">
        <f>COUNTIFS($E$3:E3813,'تقرير منتج تام'!$E$4)</f>
        <v>8</v>
      </c>
      <c r="C3813" s="37"/>
      <c r="D3813" s="37"/>
      <c r="E3813" s="37"/>
      <c r="F3813" s="39"/>
      <c r="G3813" s="40"/>
      <c r="H3813" s="40"/>
      <c r="I3813" s="41"/>
      <c r="J3813" s="41"/>
      <c r="K3813" s="26" t="str">
        <f>_xlfn.IFNA(VLOOKUP(E3813,الاوردرات!$B$1:$C$600,2,0),"")</f>
        <v/>
      </c>
      <c r="L3813" s="52"/>
      <c r="N3813" s="21" t="str">
        <f t="shared" si="120"/>
        <v/>
      </c>
      <c r="O3813" s="22" t="str">
        <f>_xlfn.IFNA((VLOOKUP(F3813,help!$C$2:$F$12,4,0))*(N3813*24),"")</f>
        <v/>
      </c>
      <c r="AP3813" s="17">
        <f t="shared" si="121"/>
        <v>0</v>
      </c>
    </row>
    <row r="3814" spans="2:42" ht="33" x14ac:dyDescent="0.25">
      <c r="B3814" s="13">
        <f>COUNTIFS($E$3:E3814,'تقرير منتج تام'!$E$4)</f>
        <v>8</v>
      </c>
      <c r="C3814" s="37"/>
      <c r="D3814" s="37"/>
      <c r="E3814" s="37"/>
      <c r="F3814" s="39"/>
      <c r="G3814" s="40"/>
      <c r="H3814" s="40"/>
      <c r="I3814" s="41"/>
      <c r="J3814" s="41"/>
      <c r="K3814" s="26" t="str">
        <f>_xlfn.IFNA(VLOOKUP(E3814,الاوردرات!$B$1:$C$600,2,0),"")</f>
        <v/>
      </c>
      <c r="L3814" s="52"/>
      <c r="N3814" s="21" t="str">
        <f t="shared" si="120"/>
        <v/>
      </c>
      <c r="O3814" s="22" t="str">
        <f>_xlfn.IFNA((VLOOKUP(F3814,help!$C$2:$F$12,4,0))*(N3814*24),"")</f>
        <v/>
      </c>
      <c r="AP3814" s="17">
        <f t="shared" si="121"/>
        <v>0</v>
      </c>
    </row>
    <row r="3815" spans="2:42" ht="33" x14ac:dyDescent="0.25">
      <c r="B3815" s="13">
        <f>COUNTIFS($E$3:E3815,'تقرير منتج تام'!$E$4)</f>
        <v>8</v>
      </c>
      <c r="C3815" s="37"/>
      <c r="D3815" s="37"/>
      <c r="E3815" s="37"/>
      <c r="F3815" s="39"/>
      <c r="G3815" s="40"/>
      <c r="H3815" s="40"/>
      <c r="I3815" s="41"/>
      <c r="J3815" s="41"/>
      <c r="K3815" s="26" t="str">
        <f>_xlfn.IFNA(VLOOKUP(E3815,الاوردرات!$B$1:$C$600,2,0),"")</f>
        <v/>
      </c>
      <c r="L3815" s="52"/>
      <c r="N3815" s="21" t="str">
        <f t="shared" si="120"/>
        <v/>
      </c>
      <c r="O3815" s="22" t="str">
        <f>_xlfn.IFNA((VLOOKUP(F3815,help!$C$2:$F$12,4,0))*(N3815*24),"")</f>
        <v/>
      </c>
      <c r="AP3815" s="17">
        <f t="shared" si="121"/>
        <v>0</v>
      </c>
    </row>
    <row r="3816" spans="2:42" ht="33" x14ac:dyDescent="0.25">
      <c r="B3816" s="13">
        <f>COUNTIFS($E$3:E3816,'تقرير منتج تام'!$E$4)</f>
        <v>8</v>
      </c>
      <c r="C3816" s="37"/>
      <c r="D3816" s="37"/>
      <c r="E3816" s="37"/>
      <c r="F3816" s="39"/>
      <c r="G3816" s="40"/>
      <c r="H3816" s="40"/>
      <c r="I3816" s="41"/>
      <c r="J3816" s="41"/>
      <c r="K3816" s="26" t="str">
        <f>_xlfn.IFNA(VLOOKUP(E3816,الاوردرات!$B$1:$C$600,2,0),"")</f>
        <v/>
      </c>
      <c r="L3816" s="52"/>
      <c r="N3816" s="21" t="str">
        <f t="shared" si="120"/>
        <v/>
      </c>
      <c r="O3816" s="22" t="str">
        <f>_xlfn.IFNA((VLOOKUP(F3816,help!$C$2:$F$12,4,0))*(N3816*24),"")</f>
        <v/>
      </c>
      <c r="AP3816" s="17">
        <f t="shared" si="121"/>
        <v>0</v>
      </c>
    </row>
    <row r="3817" spans="2:42" ht="33" x14ac:dyDescent="0.25">
      <c r="B3817" s="13">
        <f>COUNTIFS($E$3:E3817,'تقرير منتج تام'!$E$4)</f>
        <v>8</v>
      </c>
      <c r="C3817" s="37"/>
      <c r="D3817" s="37"/>
      <c r="E3817" s="37"/>
      <c r="F3817" s="39"/>
      <c r="G3817" s="40"/>
      <c r="H3817" s="40"/>
      <c r="I3817" s="41"/>
      <c r="J3817" s="41"/>
      <c r="K3817" s="26" t="str">
        <f>_xlfn.IFNA(VLOOKUP(E3817,الاوردرات!$B$1:$C$600,2,0),"")</f>
        <v/>
      </c>
      <c r="L3817" s="52"/>
      <c r="N3817" s="21" t="str">
        <f t="shared" si="120"/>
        <v/>
      </c>
      <c r="O3817" s="22" t="str">
        <f>_xlfn.IFNA((VLOOKUP(F3817,help!$C$2:$F$12,4,0))*(N3817*24),"")</f>
        <v/>
      </c>
      <c r="AP3817" s="17">
        <f t="shared" si="121"/>
        <v>0</v>
      </c>
    </row>
    <row r="3818" spans="2:42" ht="33" x14ac:dyDescent="0.25">
      <c r="B3818" s="13">
        <f>COUNTIFS($E$3:E3818,'تقرير منتج تام'!$E$4)</f>
        <v>8</v>
      </c>
      <c r="C3818" s="37"/>
      <c r="D3818" s="37"/>
      <c r="E3818" s="37"/>
      <c r="F3818" s="39"/>
      <c r="G3818" s="40"/>
      <c r="H3818" s="40"/>
      <c r="I3818" s="41"/>
      <c r="J3818" s="41"/>
      <c r="K3818" s="26" t="str">
        <f>_xlfn.IFNA(VLOOKUP(E3818,الاوردرات!$B$1:$C$600,2,0),"")</f>
        <v/>
      </c>
      <c r="L3818" s="52"/>
      <c r="N3818" s="21" t="str">
        <f t="shared" si="120"/>
        <v/>
      </c>
      <c r="O3818" s="22" t="str">
        <f>_xlfn.IFNA((VLOOKUP(F3818,help!$C$2:$F$12,4,0))*(N3818*24),"")</f>
        <v/>
      </c>
      <c r="AP3818" s="17">
        <f t="shared" si="121"/>
        <v>0</v>
      </c>
    </row>
    <row r="3819" spans="2:42" ht="33" x14ac:dyDescent="0.25">
      <c r="B3819" s="13">
        <f>COUNTIFS($E$3:E3819,'تقرير منتج تام'!$E$4)</f>
        <v>8</v>
      </c>
      <c r="C3819" s="37"/>
      <c r="D3819" s="37"/>
      <c r="E3819" s="37"/>
      <c r="F3819" s="39"/>
      <c r="G3819" s="40"/>
      <c r="H3819" s="40"/>
      <c r="I3819" s="41"/>
      <c r="J3819" s="41"/>
      <c r="K3819" s="26" t="str">
        <f>_xlfn.IFNA(VLOOKUP(E3819,الاوردرات!$B$1:$C$600,2,0),"")</f>
        <v/>
      </c>
      <c r="L3819" s="52"/>
      <c r="N3819" s="21" t="str">
        <f t="shared" si="120"/>
        <v/>
      </c>
      <c r="O3819" s="22" t="str">
        <f>_xlfn.IFNA((VLOOKUP(F3819,help!$C$2:$F$12,4,0))*(N3819*24),"")</f>
        <v/>
      </c>
      <c r="AP3819" s="17">
        <f t="shared" si="121"/>
        <v>0</v>
      </c>
    </row>
    <row r="3820" spans="2:42" ht="33" x14ac:dyDescent="0.25">
      <c r="B3820" s="13">
        <f>COUNTIFS($E$3:E3820,'تقرير منتج تام'!$E$4)</f>
        <v>8</v>
      </c>
      <c r="C3820" s="37"/>
      <c r="D3820" s="37"/>
      <c r="E3820" s="37"/>
      <c r="F3820" s="39"/>
      <c r="G3820" s="40"/>
      <c r="H3820" s="40"/>
      <c r="I3820" s="41"/>
      <c r="J3820" s="41"/>
      <c r="K3820" s="26" t="str">
        <f>_xlfn.IFNA(VLOOKUP(E3820,الاوردرات!$B$1:$C$600,2,0),"")</f>
        <v/>
      </c>
      <c r="L3820" s="52"/>
      <c r="N3820" s="21" t="str">
        <f t="shared" si="120"/>
        <v/>
      </c>
      <c r="O3820" s="22" t="str">
        <f>_xlfn.IFNA((VLOOKUP(F3820,help!$C$2:$F$12,4,0))*(N3820*24),"")</f>
        <v/>
      </c>
      <c r="AP3820" s="17">
        <f t="shared" si="121"/>
        <v>0</v>
      </c>
    </row>
    <row r="3821" spans="2:42" ht="33" x14ac:dyDescent="0.25">
      <c r="B3821" s="13">
        <f>COUNTIFS($E$3:E3821,'تقرير منتج تام'!$E$4)</f>
        <v>8</v>
      </c>
      <c r="C3821" s="37"/>
      <c r="D3821" s="37"/>
      <c r="E3821" s="37"/>
      <c r="F3821" s="39"/>
      <c r="G3821" s="40"/>
      <c r="H3821" s="40"/>
      <c r="I3821" s="41"/>
      <c r="J3821" s="41"/>
      <c r="K3821" s="26" t="str">
        <f>_xlfn.IFNA(VLOOKUP(E3821,الاوردرات!$B$1:$C$600,2,0),"")</f>
        <v/>
      </c>
      <c r="L3821" s="52"/>
      <c r="N3821" s="21" t="str">
        <f t="shared" si="120"/>
        <v/>
      </c>
      <c r="O3821" s="22" t="str">
        <f>_xlfn.IFNA((VLOOKUP(F3821,help!$C$2:$F$12,4,0))*(N3821*24),"")</f>
        <v/>
      </c>
      <c r="AP3821" s="17">
        <f t="shared" si="121"/>
        <v>0</v>
      </c>
    </row>
    <row r="3822" spans="2:42" ht="33" x14ac:dyDescent="0.25">
      <c r="B3822" s="13">
        <f>COUNTIFS($E$3:E3822,'تقرير منتج تام'!$E$4)</f>
        <v>8</v>
      </c>
      <c r="C3822" s="37"/>
      <c r="D3822" s="37"/>
      <c r="E3822" s="37"/>
      <c r="F3822" s="39"/>
      <c r="G3822" s="40"/>
      <c r="H3822" s="40"/>
      <c r="I3822" s="41"/>
      <c r="J3822" s="41"/>
      <c r="K3822" s="26" t="str">
        <f>_xlfn.IFNA(VLOOKUP(E3822,الاوردرات!$B$1:$C$600,2,0),"")</f>
        <v/>
      </c>
      <c r="L3822" s="52"/>
      <c r="N3822" s="21" t="str">
        <f t="shared" si="120"/>
        <v/>
      </c>
      <c r="O3822" s="22" t="str">
        <f>_xlfn.IFNA((VLOOKUP(F3822,help!$C$2:$F$12,4,0))*(N3822*24),"")</f>
        <v/>
      </c>
      <c r="AP3822" s="17">
        <f t="shared" si="121"/>
        <v>0</v>
      </c>
    </row>
    <row r="3823" spans="2:42" ht="33" x14ac:dyDescent="0.25">
      <c r="B3823" s="13">
        <f>COUNTIFS($E$3:E3823,'تقرير منتج تام'!$E$4)</f>
        <v>8</v>
      </c>
      <c r="C3823" s="37"/>
      <c r="D3823" s="37"/>
      <c r="E3823" s="37"/>
      <c r="F3823" s="39"/>
      <c r="G3823" s="40"/>
      <c r="H3823" s="40"/>
      <c r="I3823" s="41"/>
      <c r="J3823" s="41"/>
      <c r="K3823" s="26" t="str">
        <f>_xlfn.IFNA(VLOOKUP(E3823,الاوردرات!$B$1:$C$600,2,0),"")</f>
        <v/>
      </c>
      <c r="L3823" s="52"/>
      <c r="N3823" s="21" t="str">
        <f t="shared" si="120"/>
        <v/>
      </c>
      <c r="O3823" s="22" t="str">
        <f>_xlfn.IFNA((VLOOKUP(F3823,help!$C$2:$F$12,4,0))*(N3823*24),"")</f>
        <v/>
      </c>
      <c r="AP3823" s="17">
        <f t="shared" si="121"/>
        <v>0</v>
      </c>
    </row>
    <row r="3824" spans="2:42" ht="33" x14ac:dyDescent="0.25">
      <c r="B3824" s="13">
        <f>COUNTIFS($E$3:E3824,'تقرير منتج تام'!$E$4)</f>
        <v>8</v>
      </c>
      <c r="C3824" s="37"/>
      <c r="D3824" s="37"/>
      <c r="E3824" s="37"/>
      <c r="F3824" s="39"/>
      <c r="G3824" s="40"/>
      <c r="H3824" s="40"/>
      <c r="I3824" s="41"/>
      <c r="J3824" s="41"/>
      <c r="K3824" s="26" t="str">
        <f>_xlfn.IFNA(VLOOKUP(E3824,الاوردرات!$B$1:$C$600,2,0),"")</f>
        <v/>
      </c>
      <c r="L3824" s="52"/>
      <c r="N3824" s="21" t="str">
        <f t="shared" si="120"/>
        <v/>
      </c>
      <c r="O3824" s="22" t="str">
        <f>_xlfn.IFNA((VLOOKUP(F3824,help!$C$2:$F$12,4,0))*(N3824*24),"")</f>
        <v/>
      </c>
      <c r="AP3824" s="17">
        <f t="shared" si="121"/>
        <v>0</v>
      </c>
    </row>
    <row r="3825" spans="2:42" ht="33" x14ac:dyDescent="0.25">
      <c r="B3825" s="13">
        <f>COUNTIFS($E$3:E3825,'تقرير منتج تام'!$E$4)</f>
        <v>8</v>
      </c>
      <c r="C3825" s="37"/>
      <c r="D3825" s="37"/>
      <c r="E3825" s="37"/>
      <c r="F3825" s="39"/>
      <c r="G3825" s="40"/>
      <c r="H3825" s="40"/>
      <c r="I3825" s="41"/>
      <c r="J3825" s="41"/>
      <c r="K3825" s="26" t="str">
        <f>_xlfn.IFNA(VLOOKUP(E3825,الاوردرات!$B$1:$C$600,2,0),"")</f>
        <v/>
      </c>
      <c r="L3825" s="52"/>
      <c r="N3825" s="21" t="str">
        <f t="shared" si="120"/>
        <v/>
      </c>
      <c r="O3825" s="22" t="str">
        <f>_xlfn.IFNA((VLOOKUP(F3825,help!$C$2:$F$12,4,0))*(N3825*24),"")</f>
        <v/>
      </c>
      <c r="AP3825" s="17">
        <f t="shared" si="121"/>
        <v>0</v>
      </c>
    </row>
    <row r="3826" spans="2:42" ht="33" x14ac:dyDescent="0.25">
      <c r="B3826" s="13">
        <f>COUNTIFS($E$3:E3826,'تقرير منتج تام'!$E$4)</f>
        <v>8</v>
      </c>
      <c r="C3826" s="37"/>
      <c r="D3826" s="37"/>
      <c r="E3826" s="37"/>
      <c r="F3826" s="39"/>
      <c r="G3826" s="40"/>
      <c r="H3826" s="40"/>
      <c r="I3826" s="41"/>
      <c r="J3826" s="41"/>
      <c r="K3826" s="26" t="str">
        <f>_xlfn.IFNA(VLOOKUP(E3826,الاوردرات!$B$1:$C$600,2,0),"")</f>
        <v/>
      </c>
      <c r="L3826" s="52"/>
      <c r="N3826" s="21" t="str">
        <f t="shared" si="120"/>
        <v/>
      </c>
      <c r="O3826" s="22" t="str">
        <f>_xlfn.IFNA((VLOOKUP(F3826,help!$C$2:$F$12,4,0))*(N3826*24),"")</f>
        <v/>
      </c>
      <c r="AP3826" s="17">
        <f t="shared" si="121"/>
        <v>0</v>
      </c>
    </row>
    <row r="3827" spans="2:42" ht="33" x14ac:dyDescent="0.25">
      <c r="B3827" s="13">
        <f>COUNTIFS($E$3:E3827,'تقرير منتج تام'!$E$4)</f>
        <v>8</v>
      </c>
      <c r="C3827" s="37"/>
      <c r="D3827" s="37"/>
      <c r="E3827" s="37"/>
      <c r="F3827" s="39"/>
      <c r="G3827" s="40"/>
      <c r="H3827" s="40"/>
      <c r="I3827" s="41"/>
      <c r="J3827" s="41"/>
      <c r="K3827" s="26" t="str">
        <f>_xlfn.IFNA(VLOOKUP(E3827,الاوردرات!$B$1:$C$600,2,0),"")</f>
        <v/>
      </c>
      <c r="L3827" s="52"/>
      <c r="N3827" s="21" t="str">
        <f t="shared" si="120"/>
        <v/>
      </c>
      <c r="O3827" s="22" t="str">
        <f>_xlfn.IFNA((VLOOKUP(F3827,help!$C$2:$F$12,4,0))*(N3827*24),"")</f>
        <v/>
      </c>
      <c r="AP3827" s="17">
        <f t="shared" si="121"/>
        <v>0</v>
      </c>
    </row>
    <row r="3828" spans="2:42" ht="33" x14ac:dyDescent="0.25">
      <c r="B3828" s="13">
        <f>COUNTIFS($E$3:E3828,'تقرير منتج تام'!$E$4)</f>
        <v>8</v>
      </c>
      <c r="C3828" s="37"/>
      <c r="D3828" s="37"/>
      <c r="E3828" s="37"/>
      <c r="F3828" s="39"/>
      <c r="G3828" s="40"/>
      <c r="H3828" s="40"/>
      <c r="I3828" s="41"/>
      <c r="J3828" s="41"/>
      <c r="K3828" s="26" t="str">
        <f>_xlfn.IFNA(VLOOKUP(E3828,الاوردرات!$B$1:$C$600,2,0),"")</f>
        <v/>
      </c>
      <c r="L3828" s="52"/>
      <c r="N3828" s="21" t="str">
        <f t="shared" si="120"/>
        <v/>
      </c>
      <c r="O3828" s="22" t="str">
        <f>_xlfn.IFNA((VLOOKUP(F3828,help!$C$2:$F$12,4,0))*(N3828*24),"")</f>
        <v/>
      </c>
      <c r="AP3828" s="17">
        <f t="shared" si="121"/>
        <v>0</v>
      </c>
    </row>
    <row r="3829" spans="2:42" ht="33" x14ac:dyDescent="0.25">
      <c r="B3829" s="13">
        <f>COUNTIFS($E$3:E3829,'تقرير منتج تام'!$E$4)</f>
        <v>8</v>
      </c>
      <c r="C3829" s="37"/>
      <c r="D3829" s="37"/>
      <c r="E3829" s="37"/>
      <c r="F3829" s="39"/>
      <c r="G3829" s="40"/>
      <c r="H3829" s="40"/>
      <c r="I3829" s="41"/>
      <c r="J3829" s="41"/>
      <c r="K3829" s="26" t="str">
        <f>_xlfn.IFNA(VLOOKUP(E3829,الاوردرات!$B$1:$C$600,2,0),"")</f>
        <v/>
      </c>
      <c r="L3829" s="52"/>
      <c r="N3829" s="21" t="str">
        <f t="shared" si="120"/>
        <v/>
      </c>
      <c r="O3829" s="22" t="str">
        <f>_xlfn.IFNA((VLOOKUP(F3829,help!$C$2:$F$12,4,0))*(N3829*24),"")</f>
        <v/>
      </c>
      <c r="AP3829" s="17">
        <f t="shared" si="121"/>
        <v>0</v>
      </c>
    </row>
    <row r="3830" spans="2:42" ht="33" x14ac:dyDescent="0.25">
      <c r="B3830" s="13">
        <f>COUNTIFS($E$3:E3830,'تقرير منتج تام'!$E$4)</f>
        <v>8</v>
      </c>
      <c r="C3830" s="37"/>
      <c r="D3830" s="37"/>
      <c r="E3830" s="37"/>
      <c r="F3830" s="39"/>
      <c r="G3830" s="40"/>
      <c r="H3830" s="40"/>
      <c r="I3830" s="41"/>
      <c r="J3830" s="41"/>
      <c r="K3830" s="26" t="str">
        <f>_xlfn.IFNA(VLOOKUP(E3830,الاوردرات!$B$1:$C$600,2,0),"")</f>
        <v/>
      </c>
      <c r="L3830" s="52"/>
      <c r="N3830" s="21" t="str">
        <f t="shared" si="120"/>
        <v/>
      </c>
      <c r="O3830" s="22" t="str">
        <f>_xlfn.IFNA((VLOOKUP(F3830,help!$C$2:$F$12,4,0))*(N3830*24),"")</f>
        <v/>
      </c>
      <c r="AP3830" s="17">
        <f t="shared" si="121"/>
        <v>0</v>
      </c>
    </row>
    <row r="3831" spans="2:42" ht="33" x14ac:dyDescent="0.25">
      <c r="B3831" s="13">
        <f>COUNTIFS($E$3:E3831,'تقرير منتج تام'!$E$4)</f>
        <v>8</v>
      </c>
      <c r="C3831" s="37"/>
      <c r="D3831" s="37"/>
      <c r="E3831" s="37"/>
      <c r="F3831" s="39"/>
      <c r="G3831" s="40"/>
      <c r="H3831" s="40"/>
      <c r="I3831" s="41"/>
      <c r="J3831" s="41"/>
      <c r="K3831" s="26" t="str">
        <f>_xlfn.IFNA(VLOOKUP(E3831,الاوردرات!$B$1:$C$600,2,0),"")</f>
        <v/>
      </c>
      <c r="L3831" s="52"/>
      <c r="N3831" s="21" t="str">
        <f t="shared" ref="N3831:N3894" si="122">IF(I3831&lt;&gt;"",J3831-I3831,"")</f>
        <v/>
      </c>
      <c r="O3831" s="22" t="str">
        <f>_xlfn.IFNA((VLOOKUP(F3831,help!$C$2:$F$12,4,0))*(N3831*24),"")</f>
        <v/>
      </c>
      <c r="AP3831" s="17">
        <f t="shared" si="121"/>
        <v>0</v>
      </c>
    </row>
    <row r="3832" spans="2:42" ht="33" x14ac:dyDescent="0.25">
      <c r="B3832" s="13">
        <f>COUNTIFS($E$3:E3832,'تقرير منتج تام'!$E$4)</f>
        <v>8</v>
      </c>
      <c r="C3832" s="37"/>
      <c r="D3832" s="37"/>
      <c r="E3832" s="37"/>
      <c r="F3832" s="39"/>
      <c r="G3832" s="40"/>
      <c r="H3832" s="40"/>
      <c r="I3832" s="41"/>
      <c r="J3832" s="41"/>
      <c r="K3832" s="26" t="str">
        <f>_xlfn.IFNA(VLOOKUP(E3832,الاوردرات!$B$1:$C$600,2,0),"")</f>
        <v/>
      </c>
      <c r="L3832" s="52"/>
      <c r="N3832" s="21" t="str">
        <f t="shared" si="122"/>
        <v/>
      </c>
      <c r="O3832" s="22" t="str">
        <f>_xlfn.IFNA((VLOOKUP(F3832,help!$C$2:$F$12,4,0))*(N3832*24),"")</f>
        <v/>
      </c>
      <c r="AP3832" s="17">
        <f t="shared" si="121"/>
        <v>0</v>
      </c>
    </row>
    <row r="3833" spans="2:42" ht="33" x14ac:dyDescent="0.25">
      <c r="B3833" s="13">
        <f>COUNTIFS($E$3:E3833,'تقرير منتج تام'!$E$4)</f>
        <v>8</v>
      </c>
      <c r="C3833" s="37"/>
      <c r="D3833" s="37"/>
      <c r="E3833" s="37"/>
      <c r="F3833" s="39"/>
      <c r="G3833" s="40"/>
      <c r="H3833" s="40"/>
      <c r="I3833" s="41"/>
      <c r="J3833" s="41"/>
      <c r="K3833" s="26" t="str">
        <f>_xlfn.IFNA(VLOOKUP(E3833,الاوردرات!$B$1:$C$600,2,0),"")</f>
        <v/>
      </c>
      <c r="L3833" s="52"/>
      <c r="N3833" s="21" t="str">
        <f t="shared" si="122"/>
        <v/>
      </c>
      <c r="O3833" s="22" t="str">
        <f>_xlfn.IFNA((VLOOKUP(F3833,help!$C$2:$F$12,4,0))*(N3833*24),"")</f>
        <v/>
      </c>
      <c r="AP3833" s="17">
        <f t="shared" si="121"/>
        <v>0</v>
      </c>
    </row>
    <row r="3834" spans="2:42" ht="33" x14ac:dyDescent="0.25">
      <c r="B3834" s="13">
        <f>COUNTIFS($E$3:E3834,'تقرير منتج تام'!$E$4)</f>
        <v>8</v>
      </c>
      <c r="C3834" s="37"/>
      <c r="D3834" s="37"/>
      <c r="E3834" s="37"/>
      <c r="F3834" s="39"/>
      <c r="G3834" s="40"/>
      <c r="H3834" s="40"/>
      <c r="I3834" s="41"/>
      <c r="J3834" s="41"/>
      <c r="K3834" s="26" t="str">
        <f>_xlfn.IFNA(VLOOKUP(E3834,الاوردرات!$B$1:$C$600,2,0),"")</f>
        <v/>
      </c>
      <c r="L3834" s="52"/>
      <c r="N3834" s="21" t="str">
        <f t="shared" si="122"/>
        <v/>
      </c>
      <c r="O3834" s="22" t="str">
        <f>_xlfn.IFNA((VLOOKUP(F3834,help!$C$2:$F$12,4,0))*(N3834*24),"")</f>
        <v/>
      </c>
      <c r="AP3834" s="17">
        <f t="shared" si="121"/>
        <v>0</v>
      </c>
    </row>
    <row r="3835" spans="2:42" ht="33" x14ac:dyDescent="0.25">
      <c r="B3835" s="13">
        <f>COUNTIFS($E$3:E3835,'تقرير منتج تام'!$E$4)</f>
        <v>8</v>
      </c>
      <c r="C3835" s="37"/>
      <c r="D3835" s="37"/>
      <c r="E3835" s="37"/>
      <c r="F3835" s="39"/>
      <c r="G3835" s="40"/>
      <c r="H3835" s="40"/>
      <c r="I3835" s="41"/>
      <c r="J3835" s="41"/>
      <c r="K3835" s="26" t="str">
        <f>_xlfn.IFNA(VLOOKUP(E3835,الاوردرات!$B$1:$C$600,2,0),"")</f>
        <v/>
      </c>
      <c r="L3835" s="52"/>
      <c r="N3835" s="21" t="str">
        <f t="shared" si="122"/>
        <v/>
      </c>
      <c r="O3835" s="22" t="str">
        <f>_xlfn.IFNA((VLOOKUP(F3835,help!$C$2:$F$12,4,0))*(N3835*24),"")</f>
        <v/>
      </c>
      <c r="AP3835" s="17">
        <f t="shared" si="121"/>
        <v>0</v>
      </c>
    </row>
    <row r="3836" spans="2:42" ht="33" x14ac:dyDescent="0.25">
      <c r="B3836" s="13">
        <f>COUNTIFS($E$3:E3836,'تقرير منتج تام'!$E$4)</f>
        <v>8</v>
      </c>
      <c r="C3836" s="37"/>
      <c r="D3836" s="37"/>
      <c r="E3836" s="37"/>
      <c r="F3836" s="39"/>
      <c r="G3836" s="40"/>
      <c r="H3836" s="40"/>
      <c r="I3836" s="41"/>
      <c r="J3836" s="41"/>
      <c r="K3836" s="26" t="str">
        <f>_xlfn.IFNA(VLOOKUP(E3836,الاوردرات!$B$1:$C$600,2,0),"")</f>
        <v/>
      </c>
      <c r="L3836" s="52"/>
      <c r="N3836" s="21" t="str">
        <f t="shared" si="122"/>
        <v/>
      </c>
      <c r="O3836" s="22" t="str">
        <f>_xlfn.IFNA((VLOOKUP(F3836,help!$C$2:$F$12,4,0))*(N3836*24),"")</f>
        <v/>
      </c>
      <c r="AP3836" s="17">
        <f t="shared" si="121"/>
        <v>0</v>
      </c>
    </row>
    <row r="3837" spans="2:42" ht="33" x14ac:dyDescent="0.25">
      <c r="B3837" s="13">
        <f>COUNTIFS($E$3:E3837,'تقرير منتج تام'!$E$4)</f>
        <v>8</v>
      </c>
      <c r="C3837" s="37"/>
      <c r="D3837" s="37"/>
      <c r="E3837" s="37"/>
      <c r="F3837" s="39"/>
      <c r="G3837" s="40"/>
      <c r="H3837" s="40"/>
      <c r="I3837" s="41"/>
      <c r="J3837" s="41"/>
      <c r="K3837" s="26" t="str">
        <f>_xlfn.IFNA(VLOOKUP(E3837,الاوردرات!$B$1:$C$600,2,0),"")</f>
        <v/>
      </c>
      <c r="L3837" s="52"/>
      <c r="N3837" s="21" t="str">
        <f t="shared" si="122"/>
        <v/>
      </c>
      <c r="O3837" s="22" t="str">
        <f>_xlfn.IFNA((VLOOKUP(F3837,help!$C$2:$F$12,4,0))*(N3837*24),"")</f>
        <v/>
      </c>
      <c r="AP3837" s="17">
        <f t="shared" si="121"/>
        <v>0</v>
      </c>
    </row>
    <row r="3838" spans="2:42" ht="33" x14ac:dyDescent="0.25">
      <c r="B3838" s="13">
        <f>COUNTIFS($E$3:E3838,'تقرير منتج تام'!$E$4)</f>
        <v>8</v>
      </c>
      <c r="C3838" s="37"/>
      <c r="D3838" s="37"/>
      <c r="E3838" s="37"/>
      <c r="F3838" s="39"/>
      <c r="G3838" s="40"/>
      <c r="H3838" s="40"/>
      <c r="I3838" s="41"/>
      <c r="J3838" s="41"/>
      <c r="K3838" s="26" t="str">
        <f>_xlfn.IFNA(VLOOKUP(E3838,الاوردرات!$B$1:$C$600,2,0),"")</f>
        <v/>
      </c>
      <c r="L3838" s="52"/>
      <c r="N3838" s="21" t="str">
        <f t="shared" si="122"/>
        <v/>
      </c>
      <c r="O3838" s="22" t="str">
        <f>_xlfn.IFNA((VLOOKUP(F3838,help!$C$2:$F$12,4,0))*(N3838*24),"")</f>
        <v/>
      </c>
      <c r="AP3838" s="17">
        <f t="shared" si="121"/>
        <v>0</v>
      </c>
    </row>
    <row r="3839" spans="2:42" ht="33" x14ac:dyDescent="0.25">
      <c r="B3839" s="13">
        <f>COUNTIFS($E$3:E3839,'تقرير منتج تام'!$E$4)</f>
        <v>8</v>
      </c>
      <c r="C3839" s="37"/>
      <c r="D3839" s="37"/>
      <c r="E3839" s="37"/>
      <c r="F3839" s="39"/>
      <c r="G3839" s="40"/>
      <c r="H3839" s="40"/>
      <c r="I3839" s="41"/>
      <c r="J3839" s="41"/>
      <c r="K3839" s="26" t="str">
        <f>_xlfn.IFNA(VLOOKUP(E3839,الاوردرات!$B$1:$C$600,2,0),"")</f>
        <v/>
      </c>
      <c r="L3839" s="52"/>
      <c r="N3839" s="21" t="str">
        <f t="shared" si="122"/>
        <v/>
      </c>
      <c r="O3839" s="22" t="str">
        <f>_xlfn.IFNA((VLOOKUP(F3839,help!$C$2:$F$12,4,0))*(N3839*24),"")</f>
        <v/>
      </c>
      <c r="AP3839" s="17">
        <f t="shared" si="121"/>
        <v>0</v>
      </c>
    </row>
    <row r="3840" spans="2:42" ht="33" x14ac:dyDescent="0.25">
      <c r="B3840" s="13">
        <f>COUNTIFS($E$3:E3840,'تقرير منتج تام'!$E$4)</f>
        <v>8</v>
      </c>
      <c r="C3840" s="37"/>
      <c r="D3840" s="37"/>
      <c r="E3840" s="37"/>
      <c r="F3840" s="39"/>
      <c r="G3840" s="40"/>
      <c r="H3840" s="40"/>
      <c r="I3840" s="41"/>
      <c r="J3840" s="41"/>
      <c r="K3840" s="26" t="str">
        <f>_xlfn.IFNA(VLOOKUP(E3840,الاوردرات!$B$1:$C$600,2,0),"")</f>
        <v/>
      </c>
      <c r="L3840" s="52"/>
      <c r="N3840" s="21" t="str">
        <f t="shared" si="122"/>
        <v/>
      </c>
      <c r="O3840" s="22" t="str">
        <f>_xlfn.IFNA((VLOOKUP(F3840,help!$C$2:$F$12,4,0))*(N3840*24),"")</f>
        <v/>
      </c>
      <c r="AP3840" s="17">
        <f t="shared" si="121"/>
        <v>0</v>
      </c>
    </row>
    <row r="3841" spans="2:42" ht="33" x14ac:dyDescent="0.25">
      <c r="B3841" s="13">
        <f>COUNTIFS($E$3:E3841,'تقرير منتج تام'!$E$4)</f>
        <v>8</v>
      </c>
      <c r="C3841" s="37"/>
      <c r="D3841" s="37"/>
      <c r="E3841" s="37"/>
      <c r="F3841" s="39"/>
      <c r="G3841" s="40"/>
      <c r="H3841" s="40"/>
      <c r="I3841" s="41"/>
      <c r="J3841" s="41"/>
      <c r="K3841" s="26" t="str">
        <f>_xlfn.IFNA(VLOOKUP(E3841,الاوردرات!$B$1:$C$600,2,0),"")</f>
        <v/>
      </c>
      <c r="L3841" s="52"/>
      <c r="N3841" s="21" t="str">
        <f t="shared" si="122"/>
        <v/>
      </c>
      <c r="O3841" s="22" t="str">
        <f>_xlfn.IFNA((VLOOKUP(F3841,help!$C$2:$F$12,4,0))*(N3841*24),"")</f>
        <v/>
      </c>
      <c r="AP3841" s="17">
        <f t="shared" si="121"/>
        <v>0</v>
      </c>
    </row>
    <row r="3842" spans="2:42" ht="33" x14ac:dyDescent="0.25">
      <c r="B3842" s="13">
        <f>COUNTIFS($E$3:E3842,'تقرير منتج تام'!$E$4)</f>
        <v>8</v>
      </c>
      <c r="C3842" s="37"/>
      <c r="D3842" s="37"/>
      <c r="E3842" s="37"/>
      <c r="F3842" s="39"/>
      <c r="G3842" s="40"/>
      <c r="H3842" s="40"/>
      <c r="I3842" s="41"/>
      <c r="J3842" s="41"/>
      <c r="K3842" s="26" t="str">
        <f>_xlfn.IFNA(VLOOKUP(E3842,الاوردرات!$B$1:$C$600,2,0),"")</f>
        <v/>
      </c>
      <c r="L3842" s="52"/>
      <c r="N3842" s="21" t="str">
        <f t="shared" si="122"/>
        <v/>
      </c>
      <c r="O3842" s="22" t="str">
        <f>_xlfn.IFNA((VLOOKUP(F3842,help!$C$2:$F$12,4,0))*(N3842*24),"")</f>
        <v/>
      </c>
      <c r="AP3842" s="17">
        <f t="shared" si="121"/>
        <v>0</v>
      </c>
    </row>
    <row r="3843" spans="2:42" ht="33" x14ac:dyDescent="0.25">
      <c r="B3843" s="13">
        <f>COUNTIFS($E$3:E3843,'تقرير منتج تام'!$E$4)</f>
        <v>8</v>
      </c>
      <c r="C3843" s="37"/>
      <c r="D3843" s="37"/>
      <c r="E3843" s="37"/>
      <c r="F3843" s="39"/>
      <c r="G3843" s="40"/>
      <c r="H3843" s="40"/>
      <c r="I3843" s="41"/>
      <c r="J3843" s="41"/>
      <c r="K3843" s="26" t="str">
        <f>_xlfn.IFNA(VLOOKUP(E3843,الاوردرات!$B$1:$C$600,2,0),"")</f>
        <v/>
      </c>
      <c r="L3843" s="52"/>
      <c r="N3843" s="21" t="str">
        <f t="shared" si="122"/>
        <v/>
      </c>
      <c r="O3843" s="22" t="str">
        <f>_xlfn.IFNA((VLOOKUP(F3843,help!$C$2:$F$12,4,0))*(N3843*24),"")</f>
        <v/>
      </c>
      <c r="AP3843" s="17">
        <f t="shared" si="121"/>
        <v>0</v>
      </c>
    </row>
    <row r="3844" spans="2:42" ht="33" x14ac:dyDescent="0.25">
      <c r="B3844" s="13">
        <f>COUNTIFS($E$3:E3844,'تقرير منتج تام'!$E$4)</f>
        <v>8</v>
      </c>
      <c r="C3844" s="37"/>
      <c r="D3844" s="37"/>
      <c r="E3844" s="37"/>
      <c r="F3844" s="39"/>
      <c r="G3844" s="40"/>
      <c r="H3844" s="40"/>
      <c r="I3844" s="41"/>
      <c r="J3844" s="41"/>
      <c r="K3844" s="26" t="str">
        <f>_xlfn.IFNA(VLOOKUP(E3844,الاوردرات!$B$1:$C$600,2,0),"")</f>
        <v/>
      </c>
      <c r="L3844" s="52"/>
      <c r="N3844" s="21" t="str">
        <f t="shared" si="122"/>
        <v/>
      </c>
      <c r="O3844" s="22" t="str">
        <f>_xlfn.IFNA((VLOOKUP(F3844,help!$C$2:$F$12,4,0))*(N3844*24),"")</f>
        <v/>
      </c>
      <c r="AP3844" s="17">
        <f t="shared" si="121"/>
        <v>0</v>
      </c>
    </row>
    <row r="3845" spans="2:42" ht="33" x14ac:dyDescent="0.25">
      <c r="B3845" s="13">
        <f>COUNTIFS($E$3:E3845,'تقرير منتج تام'!$E$4)</f>
        <v>8</v>
      </c>
      <c r="C3845" s="37"/>
      <c r="D3845" s="37"/>
      <c r="E3845" s="37"/>
      <c r="F3845" s="39"/>
      <c r="G3845" s="40"/>
      <c r="H3845" s="40"/>
      <c r="I3845" s="41"/>
      <c r="J3845" s="41"/>
      <c r="K3845" s="26" t="str">
        <f>_xlfn.IFNA(VLOOKUP(E3845,الاوردرات!$B$1:$C$600,2,0),"")</f>
        <v/>
      </c>
      <c r="L3845" s="52"/>
      <c r="N3845" s="21" t="str">
        <f t="shared" si="122"/>
        <v/>
      </c>
      <c r="O3845" s="22" t="str">
        <f>_xlfn.IFNA((VLOOKUP(F3845,help!$C$2:$F$12,4,0))*(N3845*24),"")</f>
        <v/>
      </c>
      <c r="AP3845" s="17">
        <f t="shared" si="121"/>
        <v>0</v>
      </c>
    </row>
    <row r="3846" spans="2:42" ht="33" x14ac:dyDescent="0.25">
      <c r="B3846" s="13">
        <f>COUNTIFS($E$3:E3846,'تقرير منتج تام'!$E$4)</f>
        <v>8</v>
      </c>
      <c r="C3846" s="37"/>
      <c r="D3846" s="37"/>
      <c r="E3846" s="37"/>
      <c r="F3846" s="39"/>
      <c r="G3846" s="40"/>
      <c r="H3846" s="40"/>
      <c r="I3846" s="41"/>
      <c r="J3846" s="41"/>
      <c r="K3846" s="26" t="str">
        <f>_xlfn.IFNA(VLOOKUP(E3846,الاوردرات!$B$1:$C$600,2,0),"")</f>
        <v/>
      </c>
      <c r="L3846" s="52"/>
      <c r="N3846" s="21" t="str">
        <f t="shared" si="122"/>
        <v/>
      </c>
      <c r="O3846" s="22" t="str">
        <f>_xlfn.IFNA((VLOOKUP(F3846,help!$C$2:$F$12,4,0))*(N3846*24),"")</f>
        <v/>
      </c>
      <c r="AP3846" s="17">
        <f t="shared" si="121"/>
        <v>0</v>
      </c>
    </row>
    <row r="3847" spans="2:42" ht="33" x14ac:dyDescent="0.25">
      <c r="B3847" s="13">
        <f>COUNTIFS($E$3:E3847,'تقرير منتج تام'!$E$4)</f>
        <v>8</v>
      </c>
      <c r="C3847" s="37"/>
      <c r="D3847" s="37"/>
      <c r="E3847" s="37"/>
      <c r="F3847" s="39"/>
      <c r="G3847" s="40"/>
      <c r="H3847" s="40"/>
      <c r="I3847" s="41"/>
      <c r="J3847" s="41"/>
      <c r="K3847" s="26" t="str">
        <f>_xlfn.IFNA(VLOOKUP(E3847,الاوردرات!$B$1:$C$600,2,0),"")</f>
        <v/>
      </c>
      <c r="L3847" s="52"/>
      <c r="N3847" s="21" t="str">
        <f t="shared" si="122"/>
        <v/>
      </c>
      <c r="O3847" s="22" t="str">
        <f>_xlfn.IFNA((VLOOKUP(F3847,help!$C$2:$F$12,4,0))*(N3847*24),"")</f>
        <v/>
      </c>
      <c r="AP3847" s="17">
        <f t="shared" si="121"/>
        <v>0</v>
      </c>
    </row>
    <row r="3848" spans="2:42" ht="33" x14ac:dyDescent="0.25">
      <c r="B3848" s="13">
        <f>COUNTIFS($E$3:E3848,'تقرير منتج تام'!$E$4)</f>
        <v>8</v>
      </c>
      <c r="C3848" s="37"/>
      <c r="D3848" s="37"/>
      <c r="E3848" s="37"/>
      <c r="F3848" s="39"/>
      <c r="G3848" s="40"/>
      <c r="H3848" s="40"/>
      <c r="I3848" s="41"/>
      <c r="J3848" s="41"/>
      <c r="K3848" s="26" t="str">
        <f>_xlfn.IFNA(VLOOKUP(E3848,الاوردرات!$B$1:$C$600,2,0),"")</f>
        <v/>
      </c>
      <c r="L3848" s="52"/>
      <c r="N3848" s="21" t="str">
        <f t="shared" si="122"/>
        <v/>
      </c>
      <c r="O3848" s="22" t="str">
        <f>_xlfn.IFNA((VLOOKUP(F3848,help!$C$2:$F$12,4,0))*(N3848*24),"")</f>
        <v/>
      </c>
      <c r="AP3848" s="17">
        <f t="shared" si="121"/>
        <v>0</v>
      </c>
    </row>
    <row r="3849" spans="2:42" ht="33" x14ac:dyDescent="0.25">
      <c r="B3849" s="13">
        <f>COUNTIFS($E$3:E3849,'تقرير منتج تام'!$E$4)</f>
        <v>8</v>
      </c>
      <c r="C3849" s="37"/>
      <c r="D3849" s="37"/>
      <c r="E3849" s="37"/>
      <c r="F3849" s="39"/>
      <c r="G3849" s="40"/>
      <c r="H3849" s="40"/>
      <c r="I3849" s="41"/>
      <c r="J3849" s="41"/>
      <c r="K3849" s="26" t="str">
        <f>_xlfn.IFNA(VLOOKUP(E3849,الاوردرات!$B$1:$C$600,2,0),"")</f>
        <v/>
      </c>
      <c r="L3849" s="52"/>
      <c r="N3849" s="21" t="str">
        <f t="shared" si="122"/>
        <v/>
      </c>
      <c r="O3849" s="22" t="str">
        <f>_xlfn.IFNA((VLOOKUP(F3849,help!$C$2:$F$12,4,0))*(N3849*24),"")</f>
        <v/>
      </c>
      <c r="AP3849" s="17">
        <f t="shared" si="121"/>
        <v>0</v>
      </c>
    </row>
    <row r="3850" spans="2:42" ht="33" x14ac:dyDescent="0.25">
      <c r="B3850" s="13">
        <f>COUNTIFS($E$3:E3850,'تقرير منتج تام'!$E$4)</f>
        <v>8</v>
      </c>
      <c r="C3850" s="37"/>
      <c r="D3850" s="37"/>
      <c r="E3850" s="37"/>
      <c r="F3850" s="39"/>
      <c r="G3850" s="40"/>
      <c r="H3850" s="40"/>
      <c r="I3850" s="41"/>
      <c r="J3850" s="41"/>
      <c r="K3850" s="26" t="str">
        <f>_xlfn.IFNA(VLOOKUP(E3850,الاوردرات!$B$1:$C$600,2,0),"")</f>
        <v/>
      </c>
      <c r="L3850" s="52"/>
      <c r="N3850" s="21" t="str">
        <f t="shared" si="122"/>
        <v/>
      </c>
      <c r="O3850" s="22" t="str">
        <f>_xlfn.IFNA((VLOOKUP(F3850,help!$C$2:$F$12,4,0))*(N3850*24),"")</f>
        <v/>
      </c>
      <c r="AP3850" s="17">
        <f t="shared" ref="AP3850:AP3913" si="123">D3850</f>
        <v>0</v>
      </c>
    </row>
    <row r="3851" spans="2:42" ht="33" x14ac:dyDescent="0.25">
      <c r="B3851" s="13">
        <f>COUNTIFS($E$3:E3851,'تقرير منتج تام'!$E$4)</f>
        <v>8</v>
      </c>
      <c r="C3851" s="37"/>
      <c r="D3851" s="37"/>
      <c r="E3851" s="37"/>
      <c r="F3851" s="39"/>
      <c r="G3851" s="40"/>
      <c r="H3851" s="40"/>
      <c r="I3851" s="41"/>
      <c r="J3851" s="41"/>
      <c r="K3851" s="26" t="str">
        <f>_xlfn.IFNA(VLOOKUP(E3851,الاوردرات!$B$1:$C$600,2,0),"")</f>
        <v/>
      </c>
      <c r="L3851" s="52"/>
      <c r="N3851" s="21" t="str">
        <f t="shared" si="122"/>
        <v/>
      </c>
      <c r="O3851" s="22" t="str">
        <f>_xlfn.IFNA((VLOOKUP(F3851,help!$C$2:$F$12,4,0))*(N3851*24),"")</f>
        <v/>
      </c>
      <c r="AP3851" s="17">
        <f t="shared" si="123"/>
        <v>0</v>
      </c>
    </row>
    <row r="3852" spans="2:42" ht="33" x14ac:dyDescent="0.25">
      <c r="B3852" s="13">
        <f>COUNTIFS($E$3:E3852,'تقرير منتج تام'!$E$4)</f>
        <v>8</v>
      </c>
      <c r="C3852" s="37"/>
      <c r="D3852" s="37"/>
      <c r="E3852" s="37"/>
      <c r="F3852" s="39"/>
      <c r="G3852" s="40"/>
      <c r="H3852" s="40"/>
      <c r="I3852" s="41"/>
      <c r="J3852" s="41"/>
      <c r="K3852" s="26" t="str">
        <f>_xlfn.IFNA(VLOOKUP(E3852,الاوردرات!$B$1:$C$600,2,0),"")</f>
        <v/>
      </c>
      <c r="L3852" s="52"/>
      <c r="N3852" s="21" t="str">
        <f t="shared" si="122"/>
        <v/>
      </c>
      <c r="O3852" s="22" t="str">
        <f>_xlfn.IFNA((VLOOKUP(F3852,help!$C$2:$F$12,4,0))*(N3852*24),"")</f>
        <v/>
      </c>
      <c r="AP3852" s="17">
        <f t="shared" si="123"/>
        <v>0</v>
      </c>
    </row>
    <row r="3853" spans="2:42" ht="33" x14ac:dyDescent="0.25">
      <c r="B3853" s="13">
        <f>COUNTIFS($E$3:E3853,'تقرير منتج تام'!$E$4)</f>
        <v>8</v>
      </c>
      <c r="C3853" s="37"/>
      <c r="D3853" s="37"/>
      <c r="E3853" s="37"/>
      <c r="F3853" s="39"/>
      <c r="G3853" s="40"/>
      <c r="H3853" s="40"/>
      <c r="I3853" s="41"/>
      <c r="J3853" s="41"/>
      <c r="K3853" s="26" t="str">
        <f>_xlfn.IFNA(VLOOKUP(E3853,الاوردرات!$B$1:$C$600,2,0),"")</f>
        <v/>
      </c>
      <c r="L3853" s="52"/>
      <c r="N3853" s="21" t="str">
        <f t="shared" si="122"/>
        <v/>
      </c>
      <c r="O3853" s="22" t="str">
        <f>_xlfn.IFNA((VLOOKUP(F3853,help!$C$2:$F$12,4,0))*(N3853*24),"")</f>
        <v/>
      </c>
      <c r="AP3853" s="17">
        <f t="shared" si="123"/>
        <v>0</v>
      </c>
    </row>
    <row r="3854" spans="2:42" ht="33" x14ac:dyDescent="0.25">
      <c r="B3854" s="13">
        <f>COUNTIFS($E$3:E3854,'تقرير منتج تام'!$E$4)</f>
        <v>8</v>
      </c>
      <c r="C3854" s="37"/>
      <c r="D3854" s="37"/>
      <c r="E3854" s="37"/>
      <c r="F3854" s="39"/>
      <c r="G3854" s="40"/>
      <c r="H3854" s="40"/>
      <c r="I3854" s="41"/>
      <c r="J3854" s="41"/>
      <c r="K3854" s="26" t="str">
        <f>_xlfn.IFNA(VLOOKUP(E3854,الاوردرات!$B$1:$C$600,2,0),"")</f>
        <v/>
      </c>
      <c r="L3854" s="52"/>
      <c r="N3854" s="21" t="str">
        <f t="shared" si="122"/>
        <v/>
      </c>
      <c r="O3854" s="22" t="str">
        <f>_xlfn.IFNA((VLOOKUP(F3854,help!$C$2:$F$12,4,0))*(N3854*24),"")</f>
        <v/>
      </c>
      <c r="AP3854" s="17">
        <f t="shared" si="123"/>
        <v>0</v>
      </c>
    </row>
    <row r="3855" spans="2:42" ht="33" x14ac:dyDescent="0.25">
      <c r="B3855" s="13">
        <f>COUNTIFS($E$3:E3855,'تقرير منتج تام'!$E$4)</f>
        <v>8</v>
      </c>
      <c r="C3855" s="37"/>
      <c r="D3855" s="37"/>
      <c r="E3855" s="37"/>
      <c r="F3855" s="39"/>
      <c r="G3855" s="40"/>
      <c r="H3855" s="40"/>
      <c r="I3855" s="41"/>
      <c r="J3855" s="41"/>
      <c r="K3855" s="26" t="str">
        <f>_xlfn.IFNA(VLOOKUP(E3855,الاوردرات!$B$1:$C$600,2,0),"")</f>
        <v/>
      </c>
      <c r="L3855" s="52"/>
      <c r="N3855" s="21" t="str">
        <f t="shared" si="122"/>
        <v/>
      </c>
      <c r="O3855" s="22" t="str">
        <f>_xlfn.IFNA((VLOOKUP(F3855,help!$C$2:$F$12,4,0))*(N3855*24),"")</f>
        <v/>
      </c>
      <c r="AP3855" s="17">
        <f t="shared" si="123"/>
        <v>0</v>
      </c>
    </row>
    <row r="3856" spans="2:42" ht="33" x14ac:dyDescent="0.25">
      <c r="B3856" s="13">
        <f>COUNTIFS($E$3:E3856,'تقرير منتج تام'!$E$4)</f>
        <v>8</v>
      </c>
      <c r="C3856" s="37"/>
      <c r="D3856" s="37"/>
      <c r="E3856" s="37"/>
      <c r="F3856" s="39"/>
      <c r="G3856" s="40"/>
      <c r="H3856" s="40"/>
      <c r="I3856" s="41"/>
      <c r="J3856" s="41"/>
      <c r="K3856" s="26" t="str">
        <f>_xlfn.IFNA(VLOOKUP(E3856,الاوردرات!$B$1:$C$600,2,0),"")</f>
        <v/>
      </c>
      <c r="L3856" s="52"/>
      <c r="N3856" s="21" t="str">
        <f t="shared" si="122"/>
        <v/>
      </c>
      <c r="O3856" s="22" t="str">
        <f>_xlfn.IFNA((VLOOKUP(F3856,help!$C$2:$F$12,4,0))*(N3856*24),"")</f>
        <v/>
      </c>
      <c r="AP3856" s="17">
        <f t="shared" si="123"/>
        <v>0</v>
      </c>
    </row>
    <row r="3857" spans="2:42" ht="33" x14ac:dyDescent="0.25">
      <c r="B3857" s="13">
        <f>COUNTIFS($E$3:E3857,'تقرير منتج تام'!$E$4)</f>
        <v>8</v>
      </c>
      <c r="C3857" s="37"/>
      <c r="D3857" s="37"/>
      <c r="E3857" s="37"/>
      <c r="F3857" s="39"/>
      <c r="G3857" s="40"/>
      <c r="H3857" s="40"/>
      <c r="I3857" s="41"/>
      <c r="J3857" s="41"/>
      <c r="K3857" s="26" t="str">
        <f>_xlfn.IFNA(VLOOKUP(E3857,الاوردرات!$B$1:$C$600,2,0),"")</f>
        <v/>
      </c>
      <c r="L3857" s="52"/>
      <c r="N3857" s="21" t="str">
        <f t="shared" si="122"/>
        <v/>
      </c>
      <c r="O3857" s="22" t="str">
        <f>_xlfn.IFNA((VLOOKUP(F3857,help!$C$2:$F$12,4,0))*(N3857*24),"")</f>
        <v/>
      </c>
      <c r="AP3857" s="17">
        <f t="shared" si="123"/>
        <v>0</v>
      </c>
    </row>
    <row r="3858" spans="2:42" ht="33" x14ac:dyDescent="0.25">
      <c r="B3858" s="13">
        <f>COUNTIFS($E$3:E3858,'تقرير منتج تام'!$E$4)</f>
        <v>8</v>
      </c>
      <c r="C3858" s="37"/>
      <c r="D3858" s="37"/>
      <c r="E3858" s="37"/>
      <c r="F3858" s="39"/>
      <c r="G3858" s="40"/>
      <c r="H3858" s="40"/>
      <c r="I3858" s="41"/>
      <c r="J3858" s="41"/>
      <c r="K3858" s="26" t="str">
        <f>_xlfn.IFNA(VLOOKUP(E3858,الاوردرات!$B$1:$C$600,2,0),"")</f>
        <v/>
      </c>
      <c r="L3858" s="52"/>
      <c r="N3858" s="21" t="str">
        <f t="shared" si="122"/>
        <v/>
      </c>
      <c r="O3858" s="22" t="str">
        <f>_xlfn.IFNA((VLOOKUP(F3858,help!$C$2:$F$12,4,0))*(N3858*24),"")</f>
        <v/>
      </c>
      <c r="AP3858" s="17">
        <f t="shared" si="123"/>
        <v>0</v>
      </c>
    </row>
    <row r="3859" spans="2:42" ht="33" x14ac:dyDescent="0.25">
      <c r="B3859" s="13">
        <f>COUNTIFS($E$3:E3859,'تقرير منتج تام'!$E$4)</f>
        <v>8</v>
      </c>
      <c r="C3859" s="37"/>
      <c r="D3859" s="37"/>
      <c r="E3859" s="37"/>
      <c r="F3859" s="39"/>
      <c r="G3859" s="40"/>
      <c r="H3859" s="40"/>
      <c r="I3859" s="41"/>
      <c r="J3859" s="41"/>
      <c r="K3859" s="26" t="str">
        <f>_xlfn.IFNA(VLOOKUP(E3859,الاوردرات!$B$1:$C$600,2,0),"")</f>
        <v/>
      </c>
      <c r="L3859" s="52"/>
      <c r="N3859" s="21" t="str">
        <f t="shared" si="122"/>
        <v/>
      </c>
      <c r="O3859" s="22" t="str">
        <f>_xlfn.IFNA((VLOOKUP(F3859,help!$C$2:$F$12,4,0))*(N3859*24),"")</f>
        <v/>
      </c>
      <c r="AP3859" s="17">
        <f t="shared" si="123"/>
        <v>0</v>
      </c>
    </row>
    <row r="3860" spans="2:42" ht="33" x14ac:dyDescent="0.25">
      <c r="B3860" s="13">
        <f>COUNTIFS($E$3:E3860,'تقرير منتج تام'!$E$4)</f>
        <v>8</v>
      </c>
      <c r="C3860" s="37"/>
      <c r="D3860" s="37"/>
      <c r="E3860" s="37"/>
      <c r="F3860" s="39"/>
      <c r="G3860" s="40"/>
      <c r="H3860" s="40"/>
      <c r="I3860" s="41"/>
      <c r="J3860" s="41"/>
      <c r="K3860" s="26" t="str">
        <f>_xlfn.IFNA(VLOOKUP(E3860,الاوردرات!$B$1:$C$600,2,0),"")</f>
        <v/>
      </c>
      <c r="L3860" s="52"/>
      <c r="N3860" s="21" t="str">
        <f t="shared" si="122"/>
        <v/>
      </c>
      <c r="O3860" s="22" t="str">
        <f>_xlfn.IFNA((VLOOKUP(F3860,help!$C$2:$F$12,4,0))*(N3860*24),"")</f>
        <v/>
      </c>
      <c r="AP3860" s="17">
        <f t="shared" si="123"/>
        <v>0</v>
      </c>
    </row>
    <row r="3861" spans="2:42" ht="33" x14ac:dyDescent="0.25">
      <c r="B3861" s="13">
        <f>COUNTIFS($E$3:E3861,'تقرير منتج تام'!$E$4)</f>
        <v>8</v>
      </c>
      <c r="C3861" s="37"/>
      <c r="D3861" s="37"/>
      <c r="E3861" s="37"/>
      <c r="F3861" s="39"/>
      <c r="G3861" s="40"/>
      <c r="H3861" s="40"/>
      <c r="I3861" s="41"/>
      <c r="J3861" s="41"/>
      <c r="K3861" s="26" t="str">
        <f>_xlfn.IFNA(VLOOKUP(E3861,الاوردرات!$B$1:$C$600,2,0),"")</f>
        <v/>
      </c>
      <c r="L3861" s="52"/>
      <c r="N3861" s="21" t="str">
        <f t="shared" si="122"/>
        <v/>
      </c>
      <c r="O3861" s="22" t="str">
        <f>_xlfn.IFNA((VLOOKUP(F3861,help!$C$2:$F$12,4,0))*(N3861*24),"")</f>
        <v/>
      </c>
      <c r="AP3861" s="17">
        <f t="shared" si="123"/>
        <v>0</v>
      </c>
    </row>
    <row r="3862" spans="2:42" ht="33" x14ac:dyDescent="0.25">
      <c r="B3862" s="13">
        <f>COUNTIFS($E$3:E3862,'تقرير منتج تام'!$E$4)</f>
        <v>8</v>
      </c>
      <c r="C3862" s="37"/>
      <c r="D3862" s="37"/>
      <c r="E3862" s="37"/>
      <c r="F3862" s="39"/>
      <c r="G3862" s="40"/>
      <c r="H3862" s="40"/>
      <c r="I3862" s="41"/>
      <c r="J3862" s="41"/>
      <c r="K3862" s="26" t="str">
        <f>_xlfn.IFNA(VLOOKUP(E3862,الاوردرات!$B$1:$C$600,2,0),"")</f>
        <v/>
      </c>
      <c r="L3862" s="52"/>
      <c r="N3862" s="21" t="str">
        <f t="shared" si="122"/>
        <v/>
      </c>
      <c r="O3862" s="22" t="str">
        <f>_xlfn.IFNA((VLOOKUP(F3862,help!$C$2:$F$12,4,0))*(N3862*24),"")</f>
        <v/>
      </c>
      <c r="AP3862" s="17">
        <f t="shared" si="123"/>
        <v>0</v>
      </c>
    </row>
    <row r="3863" spans="2:42" ht="33" x14ac:dyDescent="0.25">
      <c r="B3863" s="13">
        <f>COUNTIFS($E$3:E3863,'تقرير منتج تام'!$E$4)</f>
        <v>8</v>
      </c>
      <c r="C3863" s="37"/>
      <c r="D3863" s="37"/>
      <c r="E3863" s="37"/>
      <c r="F3863" s="39"/>
      <c r="G3863" s="40"/>
      <c r="H3863" s="40"/>
      <c r="I3863" s="41"/>
      <c r="J3863" s="41"/>
      <c r="K3863" s="26" t="str">
        <f>_xlfn.IFNA(VLOOKUP(E3863,الاوردرات!$B$1:$C$600,2,0),"")</f>
        <v/>
      </c>
      <c r="L3863" s="52"/>
      <c r="N3863" s="21" t="str">
        <f t="shared" si="122"/>
        <v/>
      </c>
      <c r="O3863" s="22" t="str">
        <f>_xlfn.IFNA((VLOOKUP(F3863,help!$C$2:$F$12,4,0))*(N3863*24),"")</f>
        <v/>
      </c>
      <c r="AP3863" s="17">
        <f t="shared" si="123"/>
        <v>0</v>
      </c>
    </row>
    <row r="3864" spans="2:42" ht="33" x14ac:dyDescent="0.25">
      <c r="B3864" s="13">
        <f>COUNTIFS($E$3:E3864,'تقرير منتج تام'!$E$4)</f>
        <v>8</v>
      </c>
      <c r="C3864" s="37"/>
      <c r="D3864" s="37"/>
      <c r="E3864" s="37"/>
      <c r="F3864" s="39"/>
      <c r="G3864" s="40"/>
      <c r="H3864" s="40"/>
      <c r="I3864" s="41"/>
      <c r="J3864" s="41"/>
      <c r="K3864" s="26" t="str">
        <f>_xlfn.IFNA(VLOOKUP(E3864,الاوردرات!$B$1:$C$600,2,0),"")</f>
        <v/>
      </c>
      <c r="L3864" s="52"/>
      <c r="N3864" s="21" t="str">
        <f t="shared" si="122"/>
        <v/>
      </c>
      <c r="O3864" s="22" t="str">
        <f>_xlfn.IFNA((VLOOKUP(F3864,help!$C$2:$F$12,4,0))*(N3864*24),"")</f>
        <v/>
      </c>
      <c r="AP3864" s="17">
        <f t="shared" si="123"/>
        <v>0</v>
      </c>
    </row>
    <row r="3865" spans="2:42" ht="33" x14ac:dyDescent="0.25">
      <c r="B3865" s="13">
        <f>COUNTIFS($E$3:E3865,'تقرير منتج تام'!$E$4)</f>
        <v>8</v>
      </c>
      <c r="C3865" s="37"/>
      <c r="D3865" s="37"/>
      <c r="E3865" s="37"/>
      <c r="F3865" s="39"/>
      <c r="G3865" s="40"/>
      <c r="H3865" s="40"/>
      <c r="I3865" s="41"/>
      <c r="J3865" s="41"/>
      <c r="K3865" s="26" t="str">
        <f>_xlfn.IFNA(VLOOKUP(E3865,الاوردرات!$B$1:$C$600,2,0),"")</f>
        <v/>
      </c>
      <c r="L3865" s="52"/>
      <c r="N3865" s="21" t="str">
        <f t="shared" si="122"/>
        <v/>
      </c>
      <c r="O3865" s="22" t="str">
        <f>_xlfn.IFNA((VLOOKUP(F3865,help!$C$2:$F$12,4,0))*(N3865*24),"")</f>
        <v/>
      </c>
      <c r="AP3865" s="17">
        <f t="shared" si="123"/>
        <v>0</v>
      </c>
    </row>
    <row r="3866" spans="2:42" ht="33" x14ac:dyDescent="0.25">
      <c r="B3866" s="13">
        <f>COUNTIFS($E$3:E3866,'تقرير منتج تام'!$E$4)</f>
        <v>8</v>
      </c>
      <c r="C3866" s="37"/>
      <c r="D3866" s="37"/>
      <c r="E3866" s="37"/>
      <c r="F3866" s="39"/>
      <c r="G3866" s="40"/>
      <c r="H3866" s="40"/>
      <c r="I3866" s="41"/>
      <c r="J3866" s="41"/>
      <c r="K3866" s="26" t="str">
        <f>_xlfn.IFNA(VLOOKUP(E3866,الاوردرات!$B$1:$C$600,2,0),"")</f>
        <v/>
      </c>
      <c r="L3866" s="52"/>
      <c r="N3866" s="21" t="str">
        <f t="shared" si="122"/>
        <v/>
      </c>
      <c r="O3866" s="22" t="str">
        <f>_xlfn.IFNA((VLOOKUP(F3866,help!$C$2:$F$12,4,0))*(N3866*24),"")</f>
        <v/>
      </c>
      <c r="AP3866" s="17">
        <f t="shared" si="123"/>
        <v>0</v>
      </c>
    </row>
    <row r="3867" spans="2:42" ht="33" x14ac:dyDescent="0.25">
      <c r="B3867" s="13">
        <f>COUNTIFS($E$3:E3867,'تقرير منتج تام'!$E$4)</f>
        <v>8</v>
      </c>
      <c r="C3867" s="37"/>
      <c r="D3867" s="37"/>
      <c r="E3867" s="37"/>
      <c r="F3867" s="39"/>
      <c r="G3867" s="40"/>
      <c r="H3867" s="40"/>
      <c r="I3867" s="41"/>
      <c r="J3867" s="41"/>
      <c r="K3867" s="26" t="str">
        <f>_xlfn.IFNA(VLOOKUP(E3867,الاوردرات!$B$1:$C$600,2,0),"")</f>
        <v/>
      </c>
      <c r="L3867" s="52"/>
      <c r="N3867" s="21" t="str">
        <f t="shared" si="122"/>
        <v/>
      </c>
      <c r="O3867" s="22" t="str">
        <f>_xlfn.IFNA((VLOOKUP(F3867,help!$C$2:$F$12,4,0))*(N3867*24),"")</f>
        <v/>
      </c>
      <c r="AP3867" s="17">
        <f t="shared" si="123"/>
        <v>0</v>
      </c>
    </row>
    <row r="3868" spans="2:42" ht="33" x14ac:dyDescent="0.25">
      <c r="B3868" s="13">
        <f>COUNTIFS($E$3:E3868,'تقرير منتج تام'!$E$4)</f>
        <v>8</v>
      </c>
      <c r="C3868" s="37"/>
      <c r="D3868" s="37"/>
      <c r="E3868" s="37"/>
      <c r="F3868" s="39"/>
      <c r="G3868" s="40"/>
      <c r="H3868" s="40"/>
      <c r="I3868" s="41"/>
      <c r="J3868" s="41"/>
      <c r="K3868" s="26" t="str">
        <f>_xlfn.IFNA(VLOOKUP(E3868,الاوردرات!$B$1:$C$600,2,0),"")</f>
        <v/>
      </c>
      <c r="L3868" s="52"/>
      <c r="N3868" s="21" t="str">
        <f t="shared" si="122"/>
        <v/>
      </c>
      <c r="O3868" s="22" t="str">
        <f>_xlfn.IFNA((VLOOKUP(F3868,help!$C$2:$F$12,4,0))*(N3868*24),"")</f>
        <v/>
      </c>
      <c r="AP3868" s="17">
        <f t="shared" si="123"/>
        <v>0</v>
      </c>
    </row>
    <row r="3869" spans="2:42" ht="33" x14ac:dyDescent="0.25">
      <c r="B3869" s="13">
        <f>COUNTIFS($E$3:E3869,'تقرير منتج تام'!$E$4)</f>
        <v>8</v>
      </c>
      <c r="C3869" s="37"/>
      <c r="D3869" s="37"/>
      <c r="E3869" s="37"/>
      <c r="F3869" s="39"/>
      <c r="G3869" s="40"/>
      <c r="H3869" s="40"/>
      <c r="I3869" s="41"/>
      <c r="J3869" s="41"/>
      <c r="K3869" s="26" t="str">
        <f>_xlfn.IFNA(VLOOKUP(E3869,الاوردرات!$B$1:$C$600,2,0),"")</f>
        <v/>
      </c>
      <c r="L3869" s="52"/>
      <c r="N3869" s="21" t="str">
        <f t="shared" si="122"/>
        <v/>
      </c>
      <c r="O3869" s="22" t="str">
        <f>_xlfn.IFNA((VLOOKUP(F3869,help!$C$2:$F$12,4,0))*(N3869*24),"")</f>
        <v/>
      </c>
      <c r="AP3869" s="17">
        <f t="shared" si="123"/>
        <v>0</v>
      </c>
    </row>
    <row r="3870" spans="2:42" ht="33" x14ac:dyDescent="0.25">
      <c r="B3870" s="13">
        <f>COUNTIFS($E$3:E3870,'تقرير منتج تام'!$E$4)</f>
        <v>8</v>
      </c>
      <c r="C3870" s="37"/>
      <c r="D3870" s="37"/>
      <c r="E3870" s="37"/>
      <c r="F3870" s="39"/>
      <c r="G3870" s="40"/>
      <c r="H3870" s="40"/>
      <c r="I3870" s="41"/>
      <c r="J3870" s="41"/>
      <c r="K3870" s="26" t="str">
        <f>_xlfn.IFNA(VLOOKUP(E3870,الاوردرات!$B$1:$C$600,2,0),"")</f>
        <v/>
      </c>
      <c r="L3870" s="52"/>
      <c r="N3870" s="21" t="str">
        <f t="shared" si="122"/>
        <v/>
      </c>
      <c r="O3870" s="22" t="str">
        <f>_xlfn.IFNA((VLOOKUP(F3870,help!$C$2:$F$12,4,0))*(N3870*24),"")</f>
        <v/>
      </c>
      <c r="AP3870" s="17">
        <f t="shared" si="123"/>
        <v>0</v>
      </c>
    </row>
    <row r="3871" spans="2:42" ht="33" x14ac:dyDescent="0.25">
      <c r="B3871" s="13">
        <f>COUNTIFS($E$3:E3871,'تقرير منتج تام'!$E$4)</f>
        <v>8</v>
      </c>
      <c r="C3871" s="37"/>
      <c r="D3871" s="37"/>
      <c r="E3871" s="37"/>
      <c r="F3871" s="39"/>
      <c r="G3871" s="40"/>
      <c r="H3871" s="40"/>
      <c r="I3871" s="41"/>
      <c r="J3871" s="41"/>
      <c r="K3871" s="26" t="str">
        <f>_xlfn.IFNA(VLOOKUP(E3871,الاوردرات!$B$1:$C$600,2,0),"")</f>
        <v/>
      </c>
      <c r="L3871" s="52"/>
      <c r="N3871" s="21" t="str">
        <f t="shared" si="122"/>
        <v/>
      </c>
      <c r="O3871" s="22" t="str">
        <f>_xlfn.IFNA((VLOOKUP(F3871,help!$C$2:$F$12,4,0))*(N3871*24),"")</f>
        <v/>
      </c>
      <c r="AP3871" s="17">
        <f t="shared" si="123"/>
        <v>0</v>
      </c>
    </row>
    <row r="3872" spans="2:42" ht="33" x14ac:dyDescent="0.25">
      <c r="B3872" s="13">
        <f>COUNTIFS($E$3:E3872,'تقرير منتج تام'!$E$4)</f>
        <v>8</v>
      </c>
      <c r="C3872" s="37"/>
      <c r="D3872" s="37"/>
      <c r="E3872" s="37"/>
      <c r="F3872" s="39"/>
      <c r="G3872" s="40"/>
      <c r="H3872" s="40"/>
      <c r="I3872" s="41"/>
      <c r="J3872" s="41"/>
      <c r="K3872" s="26" t="str">
        <f>_xlfn.IFNA(VLOOKUP(E3872,الاوردرات!$B$1:$C$600,2,0),"")</f>
        <v/>
      </c>
      <c r="L3872" s="52"/>
      <c r="N3872" s="21" t="str">
        <f t="shared" si="122"/>
        <v/>
      </c>
      <c r="O3872" s="22" t="str">
        <f>_xlfn.IFNA((VLOOKUP(F3872,help!$C$2:$F$12,4,0))*(N3872*24),"")</f>
        <v/>
      </c>
      <c r="AP3872" s="17">
        <f t="shared" si="123"/>
        <v>0</v>
      </c>
    </row>
    <row r="3873" spans="2:42" ht="33" x14ac:dyDescent="0.25">
      <c r="B3873" s="13">
        <f>COUNTIFS($E$3:E3873,'تقرير منتج تام'!$E$4)</f>
        <v>8</v>
      </c>
      <c r="C3873" s="37"/>
      <c r="D3873" s="37"/>
      <c r="E3873" s="37"/>
      <c r="F3873" s="39"/>
      <c r="G3873" s="40"/>
      <c r="H3873" s="40"/>
      <c r="I3873" s="41"/>
      <c r="J3873" s="41"/>
      <c r="K3873" s="26" t="str">
        <f>_xlfn.IFNA(VLOOKUP(E3873,الاوردرات!$B$1:$C$600,2,0),"")</f>
        <v/>
      </c>
      <c r="L3873" s="52"/>
      <c r="N3873" s="21" t="str">
        <f t="shared" si="122"/>
        <v/>
      </c>
      <c r="O3873" s="22" t="str">
        <f>_xlfn.IFNA((VLOOKUP(F3873,help!$C$2:$F$12,4,0))*(N3873*24),"")</f>
        <v/>
      </c>
      <c r="AP3873" s="17">
        <f t="shared" si="123"/>
        <v>0</v>
      </c>
    </row>
    <row r="3874" spans="2:42" ht="33" x14ac:dyDescent="0.25">
      <c r="B3874" s="13">
        <f>COUNTIFS($E$3:E3874,'تقرير منتج تام'!$E$4)</f>
        <v>8</v>
      </c>
      <c r="C3874" s="37"/>
      <c r="D3874" s="37"/>
      <c r="E3874" s="37"/>
      <c r="F3874" s="39"/>
      <c r="G3874" s="40"/>
      <c r="H3874" s="40"/>
      <c r="I3874" s="41"/>
      <c r="J3874" s="41"/>
      <c r="K3874" s="26" t="str">
        <f>_xlfn.IFNA(VLOOKUP(E3874,الاوردرات!$B$1:$C$600,2,0),"")</f>
        <v/>
      </c>
      <c r="L3874" s="52"/>
      <c r="N3874" s="21" t="str">
        <f t="shared" si="122"/>
        <v/>
      </c>
      <c r="O3874" s="22" t="str">
        <f>_xlfn.IFNA((VLOOKUP(F3874,help!$C$2:$F$12,4,0))*(N3874*24),"")</f>
        <v/>
      </c>
      <c r="AP3874" s="17">
        <f t="shared" si="123"/>
        <v>0</v>
      </c>
    </row>
    <row r="3875" spans="2:42" ht="33" x14ac:dyDescent="0.25">
      <c r="B3875" s="13">
        <f>COUNTIFS($E$3:E3875,'تقرير منتج تام'!$E$4)</f>
        <v>8</v>
      </c>
      <c r="C3875" s="37"/>
      <c r="D3875" s="37"/>
      <c r="E3875" s="37"/>
      <c r="F3875" s="39"/>
      <c r="G3875" s="40"/>
      <c r="H3875" s="40"/>
      <c r="I3875" s="41"/>
      <c r="J3875" s="41"/>
      <c r="K3875" s="26" t="str">
        <f>_xlfn.IFNA(VLOOKUP(E3875,الاوردرات!$B$1:$C$600,2,0),"")</f>
        <v/>
      </c>
      <c r="L3875" s="52"/>
      <c r="N3875" s="21" t="str">
        <f t="shared" si="122"/>
        <v/>
      </c>
      <c r="O3875" s="22" t="str">
        <f>_xlfn.IFNA((VLOOKUP(F3875,help!$C$2:$F$12,4,0))*(N3875*24),"")</f>
        <v/>
      </c>
      <c r="AP3875" s="17">
        <f t="shared" si="123"/>
        <v>0</v>
      </c>
    </row>
    <row r="3876" spans="2:42" ht="33" x14ac:dyDescent="0.25">
      <c r="B3876" s="13">
        <f>COUNTIFS($E$3:E3876,'تقرير منتج تام'!$E$4)</f>
        <v>8</v>
      </c>
      <c r="C3876" s="37"/>
      <c r="D3876" s="37"/>
      <c r="E3876" s="37"/>
      <c r="F3876" s="39"/>
      <c r="G3876" s="40"/>
      <c r="H3876" s="40"/>
      <c r="I3876" s="41"/>
      <c r="J3876" s="41"/>
      <c r="K3876" s="26" t="str">
        <f>_xlfn.IFNA(VLOOKUP(E3876,الاوردرات!$B$1:$C$600,2,0),"")</f>
        <v/>
      </c>
      <c r="L3876" s="52"/>
      <c r="N3876" s="21" t="str">
        <f t="shared" si="122"/>
        <v/>
      </c>
      <c r="O3876" s="22" t="str">
        <f>_xlfn.IFNA((VLOOKUP(F3876,help!$C$2:$F$12,4,0))*(N3876*24),"")</f>
        <v/>
      </c>
      <c r="AP3876" s="17">
        <f t="shared" si="123"/>
        <v>0</v>
      </c>
    </row>
    <row r="3877" spans="2:42" ht="33" x14ac:dyDescent="0.25">
      <c r="B3877" s="13">
        <f>COUNTIFS($E$3:E3877,'تقرير منتج تام'!$E$4)</f>
        <v>8</v>
      </c>
      <c r="C3877" s="37"/>
      <c r="D3877" s="37"/>
      <c r="E3877" s="37"/>
      <c r="F3877" s="39"/>
      <c r="G3877" s="40"/>
      <c r="H3877" s="40"/>
      <c r="I3877" s="41"/>
      <c r="J3877" s="41"/>
      <c r="K3877" s="26" t="str">
        <f>_xlfn.IFNA(VLOOKUP(E3877,الاوردرات!$B$1:$C$600,2,0),"")</f>
        <v/>
      </c>
      <c r="L3877" s="52"/>
      <c r="N3877" s="21" t="str">
        <f t="shared" si="122"/>
        <v/>
      </c>
      <c r="O3877" s="22" t="str">
        <f>_xlfn.IFNA((VLOOKUP(F3877,help!$C$2:$F$12,4,0))*(N3877*24),"")</f>
        <v/>
      </c>
      <c r="AP3877" s="17">
        <f t="shared" si="123"/>
        <v>0</v>
      </c>
    </row>
    <row r="3878" spans="2:42" ht="33" x14ac:dyDescent="0.25">
      <c r="B3878" s="13">
        <f>COUNTIFS($E$3:E3878,'تقرير منتج تام'!$E$4)</f>
        <v>8</v>
      </c>
      <c r="C3878" s="37"/>
      <c r="D3878" s="37"/>
      <c r="E3878" s="37"/>
      <c r="F3878" s="39"/>
      <c r="G3878" s="40"/>
      <c r="H3878" s="40"/>
      <c r="I3878" s="41"/>
      <c r="J3878" s="41"/>
      <c r="K3878" s="26" t="str">
        <f>_xlfn.IFNA(VLOOKUP(E3878,الاوردرات!$B$1:$C$600,2,0),"")</f>
        <v/>
      </c>
      <c r="L3878" s="52"/>
      <c r="N3878" s="21" t="str">
        <f t="shared" si="122"/>
        <v/>
      </c>
      <c r="O3878" s="22" t="str">
        <f>_xlfn.IFNA((VLOOKUP(F3878,help!$C$2:$F$12,4,0))*(N3878*24),"")</f>
        <v/>
      </c>
      <c r="AP3878" s="17">
        <f t="shared" si="123"/>
        <v>0</v>
      </c>
    </row>
    <row r="3879" spans="2:42" ht="33" x14ac:dyDescent="0.25">
      <c r="B3879" s="13">
        <f>COUNTIFS($E$3:E3879,'تقرير منتج تام'!$E$4)</f>
        <v>8</v>
      </c>
      <c r="C3879" s="37"/>
      <c r="D3879" s="37"/>
      <c r="E3879" s="37"/>
      <c r="F3879" s="39"/>
      <c r="G3879" s="40"/>
      <c r="H3879" s="40"/>
      <c r="I3879" s="41"/>
      <c r="J3879" s="41"/>
      <c r="K3879" s="26" t="str">
        <f>_xlfn.IFNA(VLOOKUP(E3879,الاوردرات!$B$1:$C$600,2,0),"")</f>
        <v/>
      </c>
      <c r="L3879" s="52"/>
      <c r="N3879" s="21" t="str">
        <f t="shared" si="122"/>
        <v/>
      </c>
      <c r="O3879" s="22" t="str">
        <f>_xlfn.IFNA((VLOOKUP(F3879,help!$C$2:$F$12,4,0))*(N3879*24),"")</f>
        <v/>
      </c>
      <c r="AP3879" s="17">
        <f t="shared" si="123"/>
        <v>0</v>
      </c>
    </row>
    <row r="3880" spans="2:42" ht="33" x14ac:dyDescent="0.25">
      <c r="B3880" s="13">
        <f>COUNTIFS($E$3:E3880,'تقرير منتج تام'!$E$4)</f>
        <v>8</v>
      </c>
      <c r="C3880" s="37"/>
      <c r="D3880" s="37"/>
      <c r="E3880" s="37"/>
      <c r="F3880" s="39"/>
      <c r="G3880" s="40"/>
      <c r="H3880" s="40"/>
      <c r="I3880" s="41"/>
      <c r="J3880" s="41"/>
      <c r="K3880" s="26" t="str">
        <f>_xlfn.IFNA(VLOOKUP(E3880,الاوردرات!$B$1:$C$600,2,0),"")</f>
        <v/>
      </c>
      <c r="L3880" s="52"/>
      <c r="N3880" s="21" t="str">
        <f t="shared" si="122"/>
        <v/>
      </c>
      <c r="O3880" s="22" t="str">
        <f>_xlfn.IFNA((VLOOKUP(F3880,help!$C$2:$F$12,4,0))*(N3880*24),"")</f>
        <v/>
      </c>
      <c r="AP3880" s="17">
        <f t="shared" si="123"/>
        <v>0</v>
      </c>
    </row>
    <row r="3881" spans="2:42" ht="33" x14ac:dyDescent="0.25">
      <c r="B3881" s="13">
        <f>COUNTIFS($E$3:E3881,'تقرير منتج تام'!$E$4)</f>
        <v>8</v>
      </c>
      <c r="C3881" s="37"/>
      <c r="D3881" s="37"/>
      <c r="E3881" s="37"/>
      <c r="F3881" s="39"/>
      <c r="G3881" s="40"/>
      <c r="H3881" s="40"/>
      <c r="I3881" s="41"/>
      <c r="J3881" s="41"/>
      <c r="K3881" s="26" t="str">
        <f>_xlfn.IFNA(VLOOKUP(E3881,الاوردرات!$B$1:$C$600,2,0),"")</f>
        <v/>
      </c>
      <c r="L3881" s="52"/>
      <c r="N3881" s="21" t="str">
        <f t="shared" si="122"/>
        <v/>
      </c>
      <c r="O3881" s="22" t="str">
        <f>_xlfn.IFNA((VLOOKUP(F3881,help!$C$2:$F$12,4,0))*(N3881*24),"")</f>
        <v/>
      </c>
      <c r="AP3881" s="17">
        <f t="shared" si="123"/>
        <v>0</v>
      </c>
    </row>
    <row r="3882" spans="2:42" ht="33" x14ac:dyDescent="0.25">
      <c r="B3882" s="13">
        <f>COUNTIFS($E$3:E3882,'تقرير منتج تام'!$E$4)</f>
        <v>8</v>
      </c>
      <c r="C3882" s="37"/>
      <c r="D3882" s="37"/>
      <c r="E3882" s="37"/>
      <c r="F3882" s="39"/>
      <c r="G3882" s="40"/>
      <c r="H3882" s="40"/>
      <c r="I3882" s="41"/>
      <c r="J3882" s="41"/>
      <c r="K3882" s="26" t="str">
        <f>_xlfn.IFNA(VLOOKUP(E3882,الاوردرات!$B$1:$C$600,2,0),"")</f>
        <v/>
      </c>
      <c r="L3882" s="52"/>
      <c r="N3882" s="21" t="str">
        <f t="shared" si="122"/>
        <v/>
      </c>
      <c r="O3882" s="22" t="str">
        <f>_xlfn.IFNA((VLOOKUP(F3882,help!$C$2:$F$12,4,0))*(N3882*24),"")</f>
        <v/>
      </c>
      <c r="AP3882" s="17">
        <f t="shared" si="123"/>
        <v>0</v>
      </c>
    </row>
    <row r="3883" spans="2:42" ht="33" x14ac:dyDescent="0.25">
      <c r="B3883" s="13">
        <f>COUNTIFS($E$3:E3883,'تقرير منتج تام'!$E$4)</f>
        <v>8</v>
      </c>
      <c r="C3883" s="37"/>
      <c r="D3883" s="37"/>
      <c r="E3883" s="37"/>
      <c r="F3883" s="39"/>
      <c r="G3883" s="40"/>
      <c r="H3883" s="40"/>
      <c r="I3883" s="41"/>
      <c r="J3883" s="41"/>
      <c r="K3883" s="26" t="str">
        <f>_xlfn.IFNA(VLOOKUP(E3883,الاوردرات!$B$1:$C$600,2,0),"")</f>
        <v/>
      </c>
      <c r="L3883" s="52"/>
      <c r="N3883" s="21" t="str">
        <f t="shared" si="122"/>
        <v/>
      </c>
      <c r="O3883" s="22" t="str">
        <f>_xlfn.IFNA((VLOOKUP(F3883,help!$C$2:$F$12,4,0))*(N3883*24),"")</f>
        <v/>
      </c>
      <c r="AP3883" s="17">
        <f t="shared" si="123"/>
        <v>0</v>
      </c>
    </row>
    <row r="3884" spans="2:42" ht="33" x14ac:dyDescent="0.25">
      <c r="B3884" s="13">
        <f>COUNTIFS($E$3:E3884,'تقرير منتج تام'!$E$4)</f>
        <v>8</v>
      </c>
      <c r="C3884" s="37"/>
      <c r="D3884" s="37"/>
      <c r="E3884" s="37"/>
      <c r="F3884" s="39"/>
      <c r="G3884" s="40"/>
      <c r="H3884" s="40"/>
      <c r="I3884" s="41"/>
      <c r="J3884" s="41"/>
      <c r="K3884" s="26" t="str">
        <f>_xlfn.IFNA(VLOOKUP(E3884,الاوردرات!$B$1:$C$600,2,0),"")</f>
        <v/>
      </c>
      <c r="L3884" s="52"/>
      <c r="N3884" s="21" t="str">
        <f t="shared" si="122"/>
        <v/>
      </c>
      <c r="O3884" s="22" t="str">
        <f>_xlfn.IFNA((VLOOKUP(F3884,help!$C$2:$F$12,4,0))*(N3884*24),"")</f>
        <v/>
      </c>
      <c r="AP3884" s="17">
        <f t="shared" si="123"/>
        <v>0</v>
      </c>
    </row>
    <row r="3885" spans="2:42" ht="33" x14ac:dyDescent="0.25">
      <c r="B3885" s="13">
        <f>COUNTIFS($E$3:E3885,'تقرير منتج تام'!$E$4)</f>
        <v>8</v>
      </c>
      <c r="C3885" s="37"/>
      <c r="D3885" s="37"/>
      <c r="E3885" s="37"/>
      <c r="F3885" s="39"/>
      <c r="G3885" s="40"/>
      <c r="H3885" s="40"/>
      <c r="I3885" s="41"/>
      <c r="J3885" s="41"/>
      <c r="K3885" s="26" t="str">
        <f>_xlfn.IFNA(VLOOKUP(E3885,الاوردرات!$B$1:$C$600,2,0),"")</f>
        <v/>
      </c>
      <c r="L3885" s="52"/>
      <c r="N3885" s="21" t="str">
        <f t="shared" si="122"/>
        <v/>
      </c>
      <c r="O3885" s="22" t="str">
        <f>_xlfn.IFNA((VLOOKUP(F3885,help!$C$2:$F$12,4,0))*(N3885*24),"")</f>
        <v/>
      </c>
      <c r="AP3885" s="17">
        <f t="shared" si="123"/>
        <v>0</v>
      </c>
    </row>
    <row r="3886" spans="2:42" ht="33" x14ac:dyDescent="0.25">
      <c r="B3886" s="13">
        <f>COUNTIFS($E$3:E3886,'تقرير منتج تام'!$E$4)</f>
        <v>8</v>
      </c>
      <c r="C3886" s="37"/>
      <c r="D3886" s="37"/>
      <c r="E3886" s="37"/>
      <c r="F3886" s="39"/>
      <c r="G3886" s="40"/>
      <c r="H3886" s="40"/>
      <c r="I3886" s="41"/>
      <c r="J3886" s="41"/>
      <c r="K3886" s="26" t="str">
        <f>_xlfn.IFNA(VLOOKUP(E3886,الاوردرات!$B$1:$C$600,2,0),"")</f>
        <v/>
      </c>
      <c r="L3886" s="52"/>
      <c r="N3886" s="21" t="str">
        <f t="shared" si="122"/>
        <v/>
      </c>
      <c r="O3886" s="22" t="str">
        <f>_xlfn.IFNA((VLOOKUP(F3886,help!$C$2:$F$12,4,0))*(N3886*24),"")</f>
        <v/>
      </c>
      <c r="AP3886" s="17">
        <f t="shared" si="123"/>
        <v>0</v>
      </c>
    </row>
    <row r="3887" spans="2:42" ht="33" x14ac:dyDescent="0.25">
      <c r="B3887" s="13">
        <f>COUNTIFS($E$3:E3887,'تقرير منتج تام'!$E$4)</f>
        <v>8</v>
      </c>
      <c r="C3887" s="37"/>
      <c r="D3887" s="37"/>
      <c r="E3887" s="37"/>
      <c r="F3887" s="39"/>
      <c r="G3887" s="40"/>
      <c r="H3887" s="40"/>
      <c r="I3887" s="41"/>
      <c r="J3887" s="41"/>
      <c r="K3887" s="26" t="str">
        <f>_xlfn.IFNA(VLOOKUP(E3887,الاوردرات!$B$1:$C$600,2,0),"")</f>
        <v/>
      </c>
      <c r="L3887" s="52"/>
      <c r="N3887" s="21" t="str">
        <f t="shared" si="122"/>
        <v/>
      </c>
      <c r="O3887" s="22" t="str">
        <f>_xlfn.IFNA((VLOOKUP(F3887,help!$C$2:$F$12,4,0))*(N3887*24),"")</f>
        <v/>
      </c>
      <c r="AP3887" s="17">
        <f t="shared" si="123"/>
        <v>0</v>
      </c>
    </row>
    <row r="3888" spans="2:42" ht="33" x14ac:dyDescent="0.25">
      <c r="B3888" s="13">
        <f>COUNTIFS($E$3:E3888,'تقرير منتج تام'!$E$4)</f>
        <v>8</v>
      </c>
      <c r="C3888" s="37"/>
      <c r="D3888" s="37"/>
      <c r="E3888" s="37"/>
      <c r="F3888" s="39"/>
      <c r="G3888" s="40"/>
      <c r="H3888" s="40"/>
      <c r="I3888" s="41"/>
      <c r="J3888" s="41"/>
      <c r="K3888" s="26" t="str">
        <f>_xlfn.IFNA(VLOOKUP(E3888,الاوردرات!$B$1:$C$600,2,0),"")</f>
        <v/>
      </c>
      <c r="L3888" s="52"/>
      <c r="N3888" s="21" t="str">
        <f t="shared" si="122"/>
        <v/>
      </c>
      <c r="O3888" s="22" t="str">
        <f>_xlfn.IFNA((VLOOKUP(F3888,help!$C$2:$F$12,4,0))*(N3888*24),"")</f>
        <v/>
      </c>
      <c r="AP3888" s="17">
        <f t="shared" si="123"/>
        <v>0</v>
      </c>
    </row>
    <row r="3889" spans="2:42" ht="33" x14ac:dyDescent="0.25">
      <c r="B3889" s="13">
        <f>COUNTIFS($E$3:E3889,'تقرير منتج تام'!$E$4)</f>
        <v>8</v>
      </c>
      <c r="C3889" s="37"/>
      <c r="D3889" s="37"/>
      <c r="E3889" s="37"/>
      <c r="F3889" s="39"/>
      <c r="G3889" s="40"/>
      <c r="H3889" s="40"/>
      <c r="I3889" s="41"/>
      <c r="J3889" s="41"/>
      <c r="K3889" s="26" t="str">
        <f>_xlfn.IFNA(VLOOKUP(E3889,الاوردرات!$B$1:$C$600,2,0),"")</f>
        <v/>
      </c>
      <c r="L3889" s="52"/>
      <c r="N3889" s="21" t="str">
        <f t="shared" si="122"/>
        <v/>
      </c>
      <c r="O3889" s="22" t="str">
        <f>_xlfn.IFNA((VLOOKUP(F3889,help!$C$2:$F$12,4,0))*(N3889*24),"")</f>
        <v/>
      </c>
      <c r="AP3889" s="17">
        <f t="shared" si="123"/>
        <v>0</v>
      </c>
    </row>
    <row r="3890" spans="2:42" ht="33" x14ac:dyDescent="0.25">
      <c r="B3890" s="13">
        <f>COUNTIFS($E$3:E3890,'تقرير منتج تام'!$E$4)</f>
        <v>8</v>
      </c>
      <c r="C3890" s="37"/>
      <c r="D3890" s="37"/>
      <c r="E3890" s="37"/>
      <c r="F3890" s="39"/>
      <c r="G3890" s="40"/>
      <c r="H3890" s="40"/>
      <c r="I3890" s="41"/>
      <c r="J3890" s="41"/>
      <c r="K3890" s="26" t="str">
        <f>_xlfn.IFNA(VLOOKUP(E3890,الاوردرات!$B$1:$C$600,2,0),"")</f>
        <v/>
      </c>
      <c r="L3890" s="52"/>
      <c r="N3890" s="21" t="str">
        <f t="shared" si="122"/>
        <v/>
      </c>
      <c r="O3890" s="22" t="str">
        <f>_xlfn.IFNA((VLOOKUP(F3890,help!$C$2:$F$12,4,0))*(N3890*24),"")</f>
        <v/>
      </c>
      <c r="AP3890" s="17">
        <f t="shared" si="123"/>
        <v>0</v>
      </c>
    </row>
    <row r="3891" spans="2:42" ht="33" x14ac:dyDescent="0.25">
      <c r="B3891" s="13">
        <f>COUNTIFS($E$3:E3891,'تقرير منتج تام'!$E$4)</f>
        <v>8</v>
      </c>
      <c r="C3891" s="37"/>
      <c r="D3891" s="37"/>
      <c r="E3891" s="37"/>
      <c r="F3891" s="39"/>
      <c r="G3891" s="40"/>
      <c r="H3891" s="40"/>
      <c r="I3891" s="41"/>
      <c r="J3891" s="41"/>
      <c r="K3891" s="26" t="str">
        <f>_xlfn.IFNA(VLOOKUP(E3891,الاوردرات!$B$1:$C$600,2,0),"")</f>
        <v/>
      </c>
      <c r="L3891" s="52"/>
      <c r="N3891" s="21" t="str">
        <f t="shared" si="122"/>
        <v/>
      </c>
      <c r="O3891" s="22" t="str">
        <f>_xlfn.IFNA((VLOOKUP(F3891,help!$C$2:$F$12,4,0))*(N3891*24),"")</f>
        <v/>
      </c>
      <c r="AP3891" s="17">
        <f t="shared" si="123"/>
        <v>0</v>
      </c>
    </row>
    <row r="3892" spans="2:42" ht="33" x14ac:dyDescent="0.25">
      <c r="B3892" s="13">
        <f>COUNTIFS($E$3:E3892,'تقرير منتج تام'!$E$4)</f>
        <v>8</v>
      </c>
      <c r="C3892" s="37"/>
      <c r="D3892" s="37"/>
      <c r="E3892" s="37"/>
      <c r="F3892" s="39"/>
      <c r="G3892" s="40"/>
      <c r="H3892" s="40"/>
      <c r="I3892" s="41"/>
      <c r="J3892" s="41"/>
      <c r="K3892" s="26" t="str">
        <f>_xlfn.IFNA(VLOOKUP(E3892,الاوردرات!$B$1:$C$600,2,0),"")</f>
        <v/>
      </c>
      <c r="L3892" s="52"/>
      <c r="N3892" s="21" t="str">
        <f t="shared" si="122"/>
        <v/>
      </c>
      <c r="O3892" s="22" t="str">
        <f>_xlfn.IFNA((VLOOKUP(F3892,help!$C$2:$F$12,4,0))*(N3892*24),"")</f>
        <v/>
      </c>
      <c r="AP3892" s="17">
        <f t="shared" si="123"/>
        <v>0</v>
      </c>
    </row>
    <row r="3893" spans="2:42" ht="33" x14ac:dyDescent="0.25">
      <c r="B3893" s="13">
        <f>COUNTIFS($E$3:E3893,'تقرير منتج تام'!$E$4)</f>
        <v>8</v>
      </c>
      <c r="C3893" s="37"/>
      <c r="D3893" s="37"/>
      <c r="E3893" s="37"/>
      <c r="F3893" s="39"/>
      <c r="G3893" s="40"/>
      <c r="H3893" s="40"/>
      <c r="I3893" s="41"/>
      <c r="J3893" s="41"/>
      <c r="K3893" s="26" t="str">
        <f>_xlfn.IFNA(VLOOKUP(E3893,الاوردرات!$B$1:$C$600,2,0),"")</f>
        <v/>
      </c>
      <c r="L3893" s="52"/>
      <c r="N3893" s="21" t="str">
        <f t="shared" si="122"/>
        <v/>
      </c>
      <c r="O3893" s="22" t="str">
        <f>_xlfn.IFNA((VLOOKUP(F3893,help!$C$2:$F$12,4,0))*(N3893*24),"")</f>
        <v/>
      </c>
      <c r="AP3893" s="17">
        <f t="shared" si="123"/>
        <v>0</v>
      </c>
    </row>
    <row r="3894" spans="2:42" ht="33" x14ac:dyDescent="0.25">
      <c r="B3894" s="13">
        <f>COUNTIFS($E$3:E3894,'تقرير منتج تام'!$E$4)</f>
        <v>8</v>
      </c>
      <c r="C3894" s="37"/>
      <c r="D3894" s="37"/>
      <c r="E3894" s="37"/>
      <c r="F3894" s="39"/>
      <c r="G3894" s="40"/>
      <c r="H3894" s="40"/>
      <c r="I3894" s="41"/>
      <c r="J3894" s="41"/>
      <c r="K3894" s="26" t="str">
        <f>_xlfn.IFNA(VLOOKUP(E3894,الاوردرات!$B$1:$C$600,2,0),"")</f>
        <v/>
      </c>
      <c r="L3894" s="52"/>
      <c r="N3894" s="21" t="str">
        <f t="shared" si="122"/>
        <v/>
      </c>
      <c r="O3894" s="22" t="str">
        <f>_xlfn.IFNA((VLOOKUP(F3894,help!$C$2:$F$12,4,0))*(N3894*24),"")</f>
        <v/>
      </c>
      <c r="AP3894" s="17">
        <f t="shared" si="123"/>
        <v>0</v>
      </c>
    </row>
    <row r="3895" spans="2:42" ht="33" x14ac:dyDescent="0.25">
      <c r="B3895" s="13">
        <f>COUNTIFS($E$3:E3895,'تقرير منتج تام'!$E$4)</f>
        <v>8</v>
      </c>
      <c r="C3895" s="37"/>
      <c r="D3895" s="37"/>
      <c r="E3895" s="37"/>
      <c r="F3895" s="39"/>
      <c r="G3895" s="40"/>
      <c r="H3895" s="40"/>
      <c r="I3895" s="41"/>
      <c r="J3895" s="41"/>
      <c r="K3895" s="26" t="str">
        <f>_xlfn.IFNA(VLOOKUP(E3895,الاوردرات!$B$1:$C$600,2,0),"")</f>
        <v/>
      </c>
      <c r="L3895" s="52"/>
      <c r="N3895" s="21" t="str">
        <f t="shared" ref="N3895:N3958" si="124">IF(I3895&lt;&gt;"",J3895-I3895,"")</f>
        <v/>
      </c>
      <c r="O3895" s="22" t="str">
        <f>_xlfn.IFNA((VLOOKUP(F3895,help!$C$2:$F$12,4,0))*(N3895*24),"")</f>
        <v/>
      </c>
      <c r="AP3895" s="17">
        <f t="shared" si="123"/>
        <v>0</v>
      </c>
    </row>
    <row r="3896" spans="2:42" ht="33" x14ac:dyDescent="0.25">
      <c r="B3896" s="13">
        <f>COUNTIFS($E$3:E3896,'تقرير منتج تام'!$E$4)</f>
        <v>8</v>
      </c>
      <c r="C3896" s="37"/>
      <c r="D3896" s="37"/>
      <c r="E3896" s="37"/>
      <c r="F3896" s="39"/>
      <c r="G3896" s="40"/>
      <c r="H3896" s="40"/>
      <c r="I3896" s="41"/>
      <c r="J3896" s="41"/>
      <c r="K3896" s="26" t="str">
        <f>_xlfn.IFNA(VLOOKUP(E3896,الاوردرات!$B$1:$C$600,2,0),"")</f>
        <v/>
      </c>
      <c r="L3896" s="52"/>
      <c r="N3896" s="21" t="str">
        <f t="shared" si="124"/>
        <v/>
      </c>
      <c r="O3896" s="22" t="str">
        <f>_xlfn.IFNA((VLOOKUP(F3896,help!$C$2:$F$12,4,0))*(N3896*24),"")</f>
        <v/>
      </c>
      <c r="AP3896" s="17">
        <f t="shared" si="123"/>
        <v>0</v>
      </c>
    </row>
    <row r="3897" spans="2:42" ht="33" x14ac:dyDescent="0.25">
      <c r="B3897" s="13">
        <f>COUNTIFS($E$3:E3897,'تقرير منتج تام'!$E$4)</f>
        <v>8</v>
      </c>
      <c r="C3897" s="37"/>
      <c r="D3897" s="37"/>
      <c r="E3897" s="37"/>
      <c r="F3897" s="39"/>
      <c r="G3897" s="40"/>
      <c r="H3897" s="40"/>
      <c r="I3897" s="41"/>
      <c r="J3897" s="41"/>
      <c r="K3897" s="26" t="str">
        <f>_xlfn.IFNA(VLOOKUP(E3897,الاوردرات!$B$1:$C$600,2,0),"")</f>
        <v/>
      </c>
      <c r="L3897" s="52"/>
      <c r="N3897" s="21" t="str">
        <f t="shared" si="124"/>
        <v/>
      </c>
      <c r="O3897" s="22" t="str">
        <f>_xlfn.IFNA((VLOOKUP(F3897,help!$C$2:$F$12,4,0))*(N3897*24),"")</f>
        <v/>
      </c>
      <c r="AP3897" s="17">
        <f t="shared" si="123"/>
        <v>0</v>
      </c>
    </row>
    <row r="3898" spans="2:42" ht="33" x14ac:dyDescent="0.25">
      <c r="B3898" s="13">
        <f>COUNTIFS($E$3:E3898,'تقرير منتج تام'!$E$4)</f>
        <v>8</v>
      </c>
      <c r="C3898" s="37"/>
      <c r="D3898" s="37"/>
      <c r="E3898" s="37"/>
      <c r="F3898" s="39"/>
      <c r="G3898" s="40"/>
      <c r="H3898" s="40"/>
      <c r="I3898" s="41"/>
      <c r="J3898" s="41"/>
      <c r="K3898" s="26" t="str">
        <f>_xlfn.IFNA(VLOOKUP(E3898,الاوردرات!$B$1:$C$600,2,0),"")</f>
        <v/>
      </c>
      <c r="L3898" s="52"/>
      <c r="N3898" s="21" t="str">
        <f t="shared" si="124"/>
        <v/>
      </c>
      <c r="O3898" s="22" t="str">
        <f>_xlfn.IFNA((VLOOKUP(F3898,help!$C$2:$F$12,4,0))*(N3898*24),"")</f>
        <v/>
      </c>
      <c r="AP3898" s="17">
        <f t="shared" si="123"/>
        <v>0</v>
      </c>
    </row>
    <row r="3899" spans="2:42" ht="33" x14ac:dyDescent="0.25">
      <c r="B3899" s="13">
        <f>COUNTIFS($E$3:E3899,'تقرير منتج تام'!$E$4)</f>
        <v>8</v>
      </c>
      <c r="C3899" s="37"/>
      <c r="D3899" s="37"/>
      <c r="E3899" s="37"/>
      <c r="F3899" s="39"/>
      <c r="G3899" s="40"/>
      <c r="H3899" s="40"/>
      <c r="I3899" s="41"/>
      <c r="J3899" s="41"/>
      <c r="K3899" s="26" t="str">
        <f>_xlfn.IFNA(VLOOKUP(E3899,الاوردرات!$B$1:$C$600,2,0),"")</f>
        <v/>
      </c>
      <c r="L3899" s="52"/>
      <c r="N3899" s="21" t="str">
        <f t="shared" si="124"/>
        <v/>
      </c>
      <c r="O3899" s="22" t="str">
        <f>_xlfn.IFNA((VLOOKUP(F3899,help!$C$2:$F$12,4,0))*(N3899*24),"")</f>
        <v/>
      </c>
      <c r="AP3899" s="17">
        <f t="shared" si="123"/>
        <v>0</v>
      </c>
    </row>
    <row r="3900" spans="2:42" ht="33" x14ac:dyDescent="0.25">
      <c r="B3900" s="13">
        <f>COUNTIFS($E$3:E3900,'تقرير منتج تام'!$E$4)</f>
        <v>8</v>
      </c>
      <c r="C3900" s="37"/>
      <c r="D3900" s="37"/>
      <c r="E3900" s="37"/>
      <c r="F3900" s="39"/>
      <c r="G3900" s="40"/>
      <c r="H3900" s="40"/>
      <c r="I3900" s="41"/>
      <c r="J3900" s="41"/>
      <c r="K3900" s="26" t="str">
        <f>_xlfn.IFNA(VLOOKUP(E3900,الاوردرات!$B$1:$C$600,2,0),"")</f>
        <v/>
      </c>
      <c r="L3900" s="52"/>
      <c r="N3900" s="21" t="str">
        <f t="shared" si="124"/>
        <v/>
      </c>
      <c r="O3900" s="22" t="str">
        <f>_xlfn.IFNA((VLOOKUP(F3900,help!$C$2:$F$12,4,0))*(N3900*24),"")</f>
        <v/>
      </c>
      <c r="AP3900" s="17">
        <f t="shared" si="123"/>
        <v>0</v>
      </c>
    </row>
    <row r="3901" spans="2:42" ht="33" x14ac:dyDescent="0.25">
      <c r="B3901" s="13">
        <f>COUNTIFS($E$3:E3901,'تقرير منتج تام'!$E$4)</f>
        <v>8</v>
      </c>
      <c r="C3901" s="37"/>
      <c r="D3901" s="37"/>
      <c r="E3901" s="37"/>
      <c r="F3901" s="39"/>
      <c r="G3901" s="40"/>
      <c r="H3901" s="40"/>
      <c r="I3901" s="41"/>
      <c r="J3901" s="41"/>
      <c r="K3901" s="26" t="str">
        <f>_xlfn.IFNA(VLOOKUP(E3901,الاوردرات!$B$1:$C$600,2,0),"")</f>
        <v/>
      </c>
      <c r="L3901" s="52"/>
      <c r="N3901" s="21" t="str">
        <f t="shared" si="124"/>
        <v/>
      </c>
      <c r="O3901" s="22" t="str">
        <f>_xlfn.IFNA((VLOOKUP(F3901,help!$C$2:$F$12,4,0))*(N3901*24),"")</f>
        <v/>
      </c>
      <c r="AP3901" s="17">
        <f t="shared" si="123"/>
        <v>0</v>
      </c>
    </row>
    <row r="3902" spans="2:42" ht="33" x14ac:dyDescent="0.25">
      <c r="B3902" s="13">
        <f>COUNTIFS($E$3:E3902,'تقرير منتج تام'!$E$4)</f>
        <v>8</v>
      </c>
      <c r="C3902" s="37"/>
      <c r="D3902" s="37"/>
      <c r="E3902" s="37"/>
      <c r="F3902" s="39"/>
      <c r="G3902" s="40"/>
      <c r="H3902" s="40"/>
      <c r="I3902" s="41"/>
      <c r="J3902" s="41"/>
      <c r="K3902" s="26" t="str">
        <f>_xlfn.IFNA(VLOOKUP(E3902,الاوردرات!$B$1:$C$600,2,0),"")</f>
        <v/>
      </c>
      <c r="L3902" s="52"/>
      <c r="N3902" s="21" t="str">
        <f t="shared" si="124"/>
        <v/>
      </c>
      <c r="O3902" s="22" t="str">
        <f>_xlfn.IFNA((VLOOKUP(F3902,help!$C$2:$F$12,4,0))*(N3902*24),"")</f>
        <v/>
      </c>
      <c r="AP3902" s="17">
        <f t="shared" si="123"/>
        <v>0</v>
      </c>
    </row>
    <row r="3903" spans="2:42" ht="33" x14ac:dyDescent="0.25">
      <c r="B3903" s="13">
        <f>COUNTIFS($E$3:E3903,'تقرير منتج تام'!$E$4)</f>
        <v>8</v>
      </c>
      <c r="C3903" s="37"/>
      <c r="D3903" s="37"/>
      <c r="E3903" s="37"/>
      <c r="F3903" s="39"/>
      <c r="G3903" s="40"/>
      <c r="H3903" s="40"/>
      <c r="I3903" s="41"/>
      <c r="J3903" s="41"/>
      <c r="K3903" s="26" t="str">
        <f>_xlfn.IFNA(VLOOKUP(E3903,الاوردرات!$B$1:$C$600,2,0),"")</f>
        <v/>
      </c>
      <c r="L3903" s="52"/>
      <c r="N3903" s="21" t="str">
        <f t="shared" si="124"/>
        <v/>
      </c>
      <c r="O3903" s="22" t="str">
        <f>_xlfn.IFNA((VLOOKUP(F3903,help!$C$2:$F$12,4,0))*(N3903*24),"")</f>
        <v/>
      </c>
      <c r="AP3903" s="17">
        <f t="shared" si="123"/>
        <v>0</v>
      </c>
    </row>
    <row r="3904" spans="2:42" ht="33" x14ac:dyDescent="0.25">
      <c r="B3904" s="13">
        <f>COUNTIFS($E$3:E3904,'تقرير منتج تام'!$E$4)</f>
        <v>8</v>
      </c>
      <c r="C3904" s="37"/>
      <c r="D3904" s="37"/>
      <c r="E3904" s="37"/>
      <c r="F3904" s="39"/>
      <c r="G3904" s="40"/>
      <c r="H3904" s="40"/>
      <c r="I3904" s="41"/>
      <c r="J3904" s="41"/>
      <c r="K3904" s="26" t="str">
        <f>_xlfn.IFNA(VLOOKUP(E3904,الاوردرات!$B$1:$C$600,2,0),"")</f>
        <v/>
      </c>
      <c r="L3904" s="52"/>
      <c r="N3904" s="21" t="str">
        <f t="shared" si="124"/>
        <v/>
      </c>
      <c r="O3904" s="22" t="str">
        <f>_xlfn.IFNA((VLOOKUP(F3904,help!$C$2:$F$12,4,0))*(N3904*24),"")</f>
        <v/>
      </c>
      <c r="AP3904" s="17">
        <f t="shared" si="123"/>
        <v>0</v>
      </c>
    </row>
    <row r="3905" spans="2:42" ht="33" x14ac:dyDescent="0.25">
      <c r="B3905" s="13">
        <f>COUNTIFS($E$3:E3905,'تقرير منتج تام'!$E$4)</f>
        <v>8</v>
      </c>
      <c r="C3905" s="37"/>
      <c r="D3905" s="37"/>
      <c r="E3905" s="37"/>
      <c r="F3905" s="39"/>
      <c r="G3905" s="40"/>
      <c r="H3905" s="40"/>
      <c r="I3905" s="41"/>
      <c r="J3905" s="41"/>
      <c r="K3905" s="26" t="str">
        <f>_xlfn.IFNA(VLOOKUP(E3905,الاوردرات!$B$1:$C$600,2,0),"")</f>
        <v/>
      </c>
      <c r="L3905" s="52"/>
      <c r="N3905" s="21" t="str">
        <f t="shared" si="124"/>
        <v/>
      </c>
      <c r="O3905" s="22" t="str">
        <f>_xlfn.IFNA((VLOOKUP(F3905,help!$C$2:$F$12,4,0))*(N3905*24),"")</f>
        <v/>
      </c>
      <c r="AP3905" s="17">
        <f t="shared" si="123"/>
        <v>0</v>
      </c>
    </row>
    <row r="3906" spans="2:42" ht="33" x14ac:dyDescent="0.25">
      <c r="B3906" s="13">
        <f>COUNTIFS($E$3:E3906,'تقرير منتج تام'!$E$4)</f>
        <v>8</v>
      </c>
      <c r="C3906" s="37"/>
      <c r="D3906" s="37"/>
      <c r="E3906" s="37"/>
      <c r="F3906" s="39"/>
      <c r="G3906" s="40"/>
      <c r="H3906" s="40"/>
      <c r="I3906" s="41"/>
      <c r="J3906" s="41"/>
      <c r="K3906" s="26" t="str">
        <f>_xlfn.IFNA(VLOOKUP(E3906,الاوردرات!$B$1:$C$600,2,0),"")</f>
        <v/>
      </c>
      <c r="L3906" s="52"/>
      <c r="N3906" s="21" t="str">
        <f t="shared" si="124"/>
        <v/>
      </c>
      <c r="O3906" s="22" t="str">
        <f>_xlfn.IFNA((VLOOKUP(F3906,help!$C$2:$F$12,4,0))*(N3906*24),"")</f>
        <v/>
      </c>
      <c r="AP3906" s="17">
        <f t="shared" si="123"/>
        <v>0</v>
      </c>
    </row>
    <row r="3907" spans="2:42" ht="33" x14ac:dyDescent="0.25">
      <c r="B3907" s="13">
        <f>COUNTIFS($E$3:E3907,'تقرير منتج تام'!$E$4)</f>
        <v>8</v>
      </c>
      <c r="C3907" s="37"/>
      <c r="D3907" s="37"/>
      <c r="E3907" s="37"/>
      <c r="F3907" s="39"/>
      <c r="G3907" s="40"/>
      <c r="H3907" s="40"/>
      <c r="I3907" s="41"/>
      <c r="J3907" s="41"/>
      <c r="K3907" s="26" t="str">
        <f>_xlfn.IFNA(VLOOKUP(E3907,الاوردرات!$B$1:$C$600,2,0),"")</f>
        <v/>
      </c>
      <c r="L3907" s="52"/>
      <c r="N3907" s="21" t="str">
        <f t="shared" si="124"/>
        <v/>
      </c>
      <c r="O3907" s="22" t="str">
        <f>_xlfn.IFNA((VLOOKUP(F3907,help!$C$2:$F$12,4,0))*(N3907*24),"")</f>
        <v/>
      </c>
      <c r="AP3907" s="17">
        <f t="shared" si="123"/>
        <v>0</v>
      </c>
    </row>
    <row r="3908" spans="2:42" ht="33" x14ac:dyDescent="0.25">
      <c r="B3908" s="13">
        <f>COUNTIFS($E$3:E3908,'تقرير منتج تام'!$E$4)</f>
        <v>8</v>
      </c>
      <c r="C3908" s="37"/>
      <c r="D3908" s="37"/>
      <c r="E3908" s="37"/>
      <c r="F3908" s="39"/>
      <c r="G3908" s="40"/>
      <c r="H3908" s="40"/>
      <c r="I3908" s="41"/>
      <c r="J3908" s="41"/>
      <c r="K3908" s="26" t="str">
        <f>_xlfn.IFNA(VLOOKUP(E3908,الاوردرات!$B$1:$C$600,2,0),"")</f>
        <v/>
      </c>
      <c r="L3908" s="52"/>
      <c r="N3908" s="21" t="str">
        <f t="shared" si="124"/>
        <v/>
      </c>
      <c r="O3908" s="22" t="str">
        <f>_xlfn.IFNA((VLOOKUP(F3908,help!$C$2:$F$12,4,0))*(N3908*24),"")</f>
        <v/>
      </c>
      <c r="AP3908" s="17">
        <f t="shared" si="123"/>
        <v>0</v>
      </c>
    </row>
    <row r="3909" spans="2:42" ht="33" x14ac:dyDescent="0.25">
      <c r="B3909" s="13">
        <f>COUNTIFS($E$3:E3909,'تقرير منتج تام'!$E$4)</f>
        <v>8</v>
      </c>
      <c r="C3909" s="37"/>
      <c r="D3909" s="37"/>
      <c r="E3909" s="37"/>
      <c r="F3909" s="39"/>
      <c r="G3909" s="40"/>
      <c r="H3909" s="40"/>
      <c r="I3909" s="41"/>
      <c r="J3909" s="41"/>
      <c r="K3909" s="26" t="str">
        <f>_xlfn.IFNA(VLOOKUP(E3909,الاوردرات!$B$1:$C$600,2,0),"")</f>
        <v/>
      </c>
      <c r="L3909" s="52"/>
      <c r="N3909" s="21" t="str">
        <f t="shared" si="124"/>
        <v/>
      </c>
      <c r="O3909" s="22" t="str">
        <f>_xlfn.IFNA((VLOOKUP(F3909,help!$C$2:$F$12,4,0))*(N3909*24),"")</f>
        <v/>
      </c>
      <c r="AP3909" s="17">
        <f t="shared" si="123"/>
        <v>0</v>
      </c>
    </row>
    <row r="3910" spans="2:42" ht="33" x14ac:dyDescent="0.25">
      <c r="B3910" s="13">
        <f>COUNTIFS($E$3:E3910,'تقرير منتج تام'!$E$4)</f>
        <v>8</v>
      </c>
      <c r="C3910" s="37"/>
      <c r="D3910" s="37"/>
      <c r="E3910" s="37"/>
      <c r="F3910" s="39"/>
      <c r="G3910" s="40"/>
      <c r="H3910" s="40"/>
      <c r="I3910" s="41"/>
      <c r="J3910" s="41"/>
      <c r="K3910" s="26" t="str">
        <f>_xlfn.IFNA(VLOOKUP(E3910,الاوردرات!$B$1:$C$600,2,0),"")</f>
        <v/>
      </c>
      <c r="L3910" s="52"/>
      <c r="N3910" s="21" t="str">
        <f t="shared" si="124"/>
        <v/>
      </c>
      <c r="O3910" s="22" t="str">
        <f>_xlfn.IFNA((VLOOKUP(F3910,help!$C$2:$F$12,4,0))*(N3910*24),"")</f>
        <v/>
      </c>
      <c r="AP3910" s="17">
        <f t="shared" si="123"/>
        <v>0</v>
      </c>
    </row>
    <row r="3911" spans="2:42" ht="33" x14ac:dyDescent="0.25">
      <c r="B3911" s="13">
        <f>COUNTIFS($E$3:E3911,'تقرير منتج تام'!$E$4)</f>
        <v>8</v>
      </c>
      <c r="C3911" s="37"/>
      <c r="D3911" s="37"/>
      <c r="E3911" s="37"/>
      <c r="F3911" s="39"/>
      <c r="G3911" s="40"/>
      <c r="H3911" s="40"/>
      <c r="I3911" s="41"/>
      <c r="J3911" s="41"/>
      <c r="K3911" s="26" t="str">
        <f>_xlfn.IFNA(VLOOKUP(E3911,الاوردرات!$B$1:$C$600,2,0),"")</f>
        <v/>
      </c>
      <c r="L3911" s="52"/>
      <c r="N3911" s="21" t="str">
        <f t="shared" si="124"/>
        <v/>
      </c>
      <c r="O3911" s="22" t="str">
        <f>_xlfn.IFNA((VLOOKUP(F3911,help!$C$2:$F$12,4,0))*(N3911*24),"")</f>
        <v/>
      </c>
      <c r="AP3911" s="17">
        <f t="shared" si="123"/>
        <v>0</v>
      </c>
    </row>
    <row r="3912" spans="2:42" ht="33" x14ac:dyDescent="0.25">
      <c r="B3912" s="13">
        <f>COUNTIFS($E$3:E3912,'تقرير منتج تام'!$E$4)</f>
        <v>8</v>
      </c>
      <c r="C3912" s="37"/>
      <c r="D3912" s="37"/>
      <c r="E3912" s="37"/>
      <c r="F3912" s="39"/>
      <c r="G3912" s="40"/>
      <c r="H3912" s="40"/>
      <c r="I3912" s="41"/>
      <c r="J3912" s="41"/>
      <c r="K3912" s="26" t="str">
        <f>_xlfn.IFNA(VLOOKUP(E3912,الاوردرات!$B$1:$C$600,2,0),"")</f>
        <v/>
      </c>
      <c r="L3912" s="52"/>
      <c r="N3912" s="21" t="str">
        <f t="shared" si="124"/>
        <v/>
      </c>
      <c r="O3912" s="22" t="str">
        <f>_xlfn.IFNA((VLOOKUP(F3912,help!$C$2:$F$12,4,0))*(N3912*24),"")</f>
        <v/>
      </c>
      <c r="AP3912" s="17">
        <f t="shared" si="123"/>
        <v>0</v>
      </c>
    </row>
    <row r="3913" spans="2:42" ht="33" x14ac:dyDescent="0.25">
      <c r="B3913" s="13">
        <f>COUNTIFS($E$3:E3913,'تقرير منتج تام'!$E$4)</f>
        <v>8</v>
      </c>
      <c r="C3913" s="37"/>
      <c r="D3913" s="37"/>
      <c r="E3913" s="37"/>
      <c r="F3913" s="39"/>
      <c r="G3913" s="40"/>
      <c r="H3913" s="40"/>
      <c r="I3913" s="41"/>
      <c r="J3913" s="41"/>
      <c r="K3913" s="26" t="str">
        <f>_xlfn.IFNA(VLOOKUP(E3913,الاوردرات!$B$1:$C$600,2,0),"")</f>
        <v/>
      </c>
      <c r="L3913" s="52"/>
      <c r="N3913" s="21" t="str">
        <f t="shared" si="124"/>
        <v/>
      </c>
      <c r="O3913" s="22" t="str">
        <f>_xlfn.IFNA((VLOOKUP(F3913,help!$C$2:$F$12,4,0))*(N3913*24),"")</f>
        <v/>
      </c>
      <c r="AP3913" s="17">
        <f t="shared" si="123"/>
        <v>0</v>
      </c>
    </row>
    <row r="3914" spans="2:42" ht="33" x14ac:dyDescent="0.25">
      <c r="B3914" s="13">
        <f>COUNTIFS($E$3:E3914,'تقرير منتج تام'!$E$4)</f>
        <v>8</v>
      </c>
      <c r="C3914" s="37"/>
      <c r="D3914" s="37"/>
      <c r="E3914" s="37"/>
      <c r="F3914" s="39"/>
      <c r="G3914" s="40"/>
      <c r="H3914" s="40"/>
      <c r="I3914" s="41"/>
      <c r="J3914" s="41"/>
      <c r="K3914" s="26" t="str">
        <f>_xlfn.IFNA(VLOOKUP(E3914,الاوردرات!$B$1:$C$600,2,0),"")</f>
        <v/>
      </c>
      <c r="L3914" s="52"/>
      <c r="N3914" s="21" t="str">
        <f t="shared" si="124"/>
        <v/>
      </c>
      <c r="O3914" s="22" t="str">
        <f>_xlfn.IFNA((VLOOKUP(F3914,help!$C$2:$F$12,4,0))*(N3914*24),"")</f>
        <v/>
      </c>
      <c r="AP3914" s="17">
        <f t="shared" ref="AP3914:AP3977" si="125">D3914</f>
        <v>0</v>
      </c>
    </row>
    <row r="3915" spans="2:42" ht="33" x14ac:dyDescent="0.25">
      <c r="B3915" s="13">
        <f>COUNTIFS($E$3:E3915,'تقرير منتج تام'!$E$4)</f>
        <v>8</v>
      </c>
      <c r="C3915" s="37"/>
      <c r="D3915" s="37"/>
      <c r="E3915" s="37"/>
      <c r="F3915" s="39"/>
      <c r="G3915" s="40"/>
      <c r="H3915" s="40"/>
      <c r="I3915" s="41"/>
      <c r="J3915" s="41"/>
      <c r="K3915" s="26" t="str">
        <f>_xlfn.IFNA(VLOOKUP(E3915,الاوردرات!$B$1:$C$600,2,0),"")</f>
        <v/>
      </c>
      <c r="L3915" s="52"/>
      <c r="N3915" s="21" t="str">
        <f t="shared" si="124"/>
        <v/>
      </c>
      <c r="O3915" s="22" t="str">
        <f>_xlfn.IFNA((VLOOKUP(F3915,help!$C$2:$F$12,4,0))*(N3915*24),"")</f>
        <v/>
      </c>
      <c r="AP3915" s="17">
        <f t="shared" si="125"/>
        <v>0</v>
      </c>
    </row>
    <row r="3916" spans="2:42" ht="33" x14ac:dyDescent="0.25">
      <c r="B3916" s="13">
        <f>COUNTIFS($E$3:E3916,'تقرير منتج تام'!$E$4)</f>
        <v>8</v>
      </c>
      <c r="C3916" s="37"/>
      <c r="D3916" s="37"/>
      <c r="E3916" s="37"/>
      <c r="F3916" s="39"/>
      <c r="G3916" s="40"/>
      <c r="H3916" s="40"/>
      <c r="I3916" s="41"/>
      <c r="J3916" s="41"/>
      <c r="K3916" s="26" t="str">
        <f>_xlfn.IFNA(VLOOKUP(E3916,الاوردرات!$B$1:$C$600,2,0),"")</f>
        <v/>
      </c>
      <c r="L3916" s="52"/>
      <c r="N3916" s="21" t="str">
        <f t="shared" si="124"/>
        <v/>
      </c>
      <c r="O3916" s="22" t="str">
        <f>_xlfn.IFNA((VLOOKUP(F3916,help!$C$2:$F$12,4,0))*(N3916*24),"")</f>
        <v/>
      </c>
      <c r="AP3916" s="17">
        <f t="shared" si="125"/>
        <v>0</v>
      </c>
    </row>
    <row r="3917" spans="2:42" ht="33" x14ac:dyDescent="0.25">
      <c r="B3917" s="13">
        <f>COUNTIFS($E$3:E3917,'تقرير منتج تام'!$E$4)</f>
        <v>8</v>
      </c>
      <c r="C3917" s="37"/>
      <c r="D3917" s="37"/>
      <c r="E3917" s="37"/>
      <c r="F3917" s="39"/>
      <c r="G3917" s="40"/>
      <c r="H3917" s="40"/>
      <c r="I3917" s="41"/>
      <c r="J3917" s="41"/>
      <c r="K3917" s="26" t="str">
        <f>_xlfn.IFNA(VLOOKUP(E3917,الاوردرات!$B$1:$C$600,2,0),"")</f>
        <v/>
      </c>
      <c r="L3917" s="52"/>
      <c r="N3917" s="21" t="str">
        <f t="shared" si="124"/>
        <v/>
      </c>
      <c r="O3917" s="22" t="str">
        <f>_xlfn.IFNA((VLOOKUP(F3917,help!$C$2:$F$12,4,0))*(N3917*24),"")</f>
        <v/>
      </c>
      <c r="AP3917" s="17">
        <f t="shared" si="125"/>
        <v>0</v>
      </c>
    </row>
    <row r="3918" spans="2:42" ht="33" x14ac:dyDescent="0.25">
      <c r="B3918" s="13">
        <f>COUNTIFS($E$3:E3918,'تقرير منتج تام'!$E$4)</f>
        <v>8</v>
      </c>
      <c r="C3918" s="37"/>
      <c r="D3918" s="37"/>
      <c r="E3918" s="37"/>
      <c r="F3918" s="39"/>
      <c r="G3918" s="40"/>
      <c r="H3918" s="40"/>
      <c r="I3918" s="41"/>
      <c r="J3918" s="41"/>
      <c r="K3918" s="26" t="str">
        <f>_xlfn.IFNA(VLOOKUP(E3918,الاوردرات!$B$1:$C$600,2,0),"")</f>
        <v/>
      </c>
      <c r="L3918" s="52"/>
      <c r="N3918" s="21" t="str">
        <f t="shared" si="124"/>
        <v/>
      </c>
      <c r="O3918" s="22" t="str">
        <f>_xlfn.IFNA((VLOOKUP(F3918,help!$C$2:$F$12,4,0))*(N3918*24),"")</f>
        <v/>
      </c>
      <c r="AP3918" s="17">
        <f t="shared" si="125"/>
        <v>0</v>
      </c>
    </row>
    <row r="3919" spans="2:42" ht="33" x14ac:dyDescent="0.25">
      <c r="B3919" s="13">
        <f>COUNTIFS($E$3:E3919,'تقرير منتج تام'!$E$4)</f>
        <v>8</v>
      </c>
      <c r="C3919" s="37"/>
      <c r="D3919" s="37"/>
      <c r="E3919" s="37"/>
      <c r="F3919" s="39"/>
      <c r="G3919" s="40"/>
      <c r="H3919" s="40"/>
      <c r="I3919" s="41"/>
      <c r="J3919" s="41"/>
      <c r="K3919" s="26" t="str">
        <f>_xlfn.IFNA(VLOOKUP(E3919,الاوردرات!$B$1:$C$600,2,0),"")</f>
        <v/>
      </c>
      <c r="L3919" s="52"/>
      <c r="N3919" s="21" t="str">
        <f t="shared" si="124"/>
        <v/>
      </c>
      <c r="O3919" s="22" t="str">
        <f>_xlfn.IFNA((VLOOKUP(F3919,help!$C$2:$F$12,4,0))*(N3919*24),"")</f>
        <v/>
      </c>
      <c r="AP3919" s="17">
        <f t="shared" si="125"/>
        <v>0</v>
      </c>
    </row>
    <row r="3920" spans="2:42" ht="33" x14ac:dyDescent="0.25">
      <c r="B3920" s="13">
        <f>COUNTIFS($E$3:E3920,'تقرير منتج تام'!$E$4)</f>
        <v>8</v>
      </c>
      <c r="C3920" s="37"/>
      <c r="D3920" s="37"/>
      <c r="E3920" s="37"/>
      <c r="F3920" s="39"/>
      <c r="G3920" s="40"/>
      <c r="H3920" s="40"/>
      <c r="I3920" s="41"/>
      <c r="J3920" s="41"/>
      <c r="K3920" s="26" t="str">
        <f>_xlfn.IFNA(VLOOKUP(E3920,الاوردرات!$B$1:$C$600,2,0),"")</f>
        <v/>
      </c>
      <c r="L3920" s="52"/>
      <c r="N3920" s="21" t="str">
        <f t="shared" si="124"/>
        <v/>
      </c>
      <c r="O3920" s="22" t="str">
        <f>_xlfn.IFNA((VLOOKUP(F3920,help!$C$2:$F$12,4,0))*(N3920*24),"")</f>
        <v/>
      </c>
      <c r="AP3920" s="17">
        <f t="shared" si="125"/>
        <v>0</v>
      </c>
    </row>
    <row r="3921" spans="2:42" ht="33" x14ac:dyDescent="0.25">
      <c r="B3921" s="13">
        <f>COUNTIFS($E$3:E3921,'تقرير منتج تام'!$E$4)</f>
        <v>8</v>
      </c>
      <c r="C3921" s="37"/>
      <c r="D3921" s="37"/>
      <c r="E3921" s="37"/>
      <c r="F3921" s="39"/>
      <c r="G3921" s="40"/>
      <c r="H3921" s="40"/>
      <c r="I3921" s="41"/>
      <c r="J3921" s="41"/>
      <c r="K3921" s="26" t="str">
        <f>_xlfn.IFNA(VLOOKUP(E3921,الاوردرات!$B$1:$C$600,2,0),"")</f>
        <v/>
      </c>
      <c r="L3921" s="52"/>
      <c r="N3921" s="21" t="str">
        <f t="shared" si="124"/>
        <v/>
      </c>
      <c r="O3921" s="22" t="str">
        <f>_xlfn.IFNA((VLOOKUP(F3921,help!$C$2:$F$12,4,0))*(N3921*24),"")</f>
        <v/>
      </c>
      <c r="AP3921" s="17">
        <f t="shared" si="125"/>
        <v>0</v>
      </c>
    </row>
    <row r="3922" spans="2:42" ht="33" x14ac:dyDescent="0.25">
      <c r="B3922" s="13">
        <f>COUNTIFS($E$3:E3922,'تقرير منتج تام'!$E$4)</f>
        <v>8</v>
      </c>
      <c r="C3922" s="37"/>
      <c r="D3922" s="37"/>
      <c r="E3922" s="37"/>
      <c r="F3922" s="39"/>
      <c r="G3922" s="40"/>
      <c r="H3922" s="40"/>
      <c r="I3922" s="41"/>
      <c r="J3922" s="41"/>
      <c r="K3922" s="26" t="str">
        <f>_xlfn.IFNA(VLOOKUP(E3922,الاوردرات!$B$1:$C$600,2,0),"")</f>
        <v/>
      </c>
      <c r="L3922" s="52"/>
      <c r="N3922" s="21" t="str">
        <f t="shared" si="124"/>
        <v/>
      </c>
      <c r="O3922" s="22" t="str">
        <f>_xlfn.IFNA((VLOOKUP(F3922,help!$C$2:$F$12,4,0))*(N3922*24),"")</f>
        <v/>
      </c>
      <c r="AP3922" s="17">
        <f t="shared" si="125"/>
        <v>0</v>
      </c>
    </row>
    <row r="3923" spans="2:42" ht="33" x14ac:dyDescent="0.25">
      <c r="B3923" s="13">
        <f>COUNTIFS($E$3:E3923,'تقرير منتج تام'!$E$4)</f>
        <v>8</v>
      </c>
      <c r="C3923" s="37"/>
      <c r="D3923" s="37"/>
      <c r="E3923" s="37"/>
      <c r="F3923" s="39"/>
      <c r="G3923" s="40"/>
      <c r="H3923" s="40"/>
      <c r="I3923" s="41"/>
      <c r="J3923" s="41"/>
      <c r="K3923" s="26" t="str">
        <f>_xlfn.IFNA(VLOOKUP(E3923,الاوردرات!$B$1:$C$600,2,0),"")</f>
        <v/>
      </c>
      <c r="L3923" s="52"/>
      <c r="N3923" s="21" t="str">
        <f t="shared" si="124"/>
        <v/>
      </c>
      <c r="O3923" s="22" t="str">
        <f>_xlfn.IFNA((VLOOKUP(F3923,help!$C$2:$F$12,4,0))*(N3923*24),"")</f>
        <v/>
      </c>
      <c r="AP3923" s="17">
        <f t="shared" si="125"/>
        <v>0</v>
      </c>
    </row>
    <row r="3924" spans="2:42" ht="33" x14ac:dyDescent="0.25">
      <c r="B3924" s="13">
        <f>COUNTIFS($E$3:E3924,'تقرير منتج تام'!$E$4)</f>
        <v>8</v>
      </c>
      <c r="C3924" s="37"/>
      <c r="D3924" s="37"/>
      <c r="E3924" s="37"/>
      <c r="F3924" s="39"/>
      <c r="G3924" s="40"/>
      <c r="H3924" s="40"/>
      <c r="I3924" s="41"/>
      <c r="J3924" s="41"/>
      <c r="K3924" s="26" t="str">
        <f>_xlfn.IFNA(VLOOKUP(E3924,الاوردرات!$B$1:$C$600,2,0),"")</f>
        <v/>
      </c>
      <c r="L3924" s="52"/>
      <c r="N3924" s="21" t="str">
        <f t="shared" si="124"/>
        <v/>
      </c>
      <c r="O3924" s="22" t="str">
        <f>_xlfn.IFNA((VLOOKUP(F3924,help!$C$2:$F$12,4,0))*(N3924*24),"")</f>
        <v/>
      </c>
      <c r="AP3924" s="17">
        <f t="shared" si="125"/>
        <v>0</v>
      </c>
    </row>
    <row r="3925" spans="2:42" ht="33" x14ac:dyDescent="0.25">
      <c r="B3925" s="13">
        <f>COUNTIFS($E$3:E3925,'تقرير منتج تام'!$E$4)</f>
        <v>8</v>
      </c>
      <c r="C3925" s="37"/>
      <c r="D3925" s="37"/>
      <c r="E3925" s="37"/>
      <c r="F3925" s="39"/>
      <c r="G3925" s="40"/>
      <c r="H3925" s="40"/>
      <c r="I3925" s="41"/>
      <c r="J3925" s="41"/>
      <c r="K3925" s="26" t="str">
        <f>_xlfn.IFNA(VLOOKUP(E3925,الاوردرات!$B$1:$C$600,2,0),"")</f>
        <v/>
      </c>
      <c r="L3925" s="52"/>
      <c r="N3925" s="21" t="str">
        <f t="shared" si="124"/>
        <v/>
      </c>
      <c r="O3925" s="22" t="str">
        <f>_xlfn.IFNA((VLOOKUP(F3925,help!$C$2:$F$12,4,0))*(N3925*24),"")</f>
        <v/>
      </c>
      <c r="AP3925" s="17">
        <f t="shared" si="125"/>
        <v>0</v>
      </c>
    </row>
    <row r="3926" spans="2:42" ht="33" x14ac:dyDescent="0.25">
      <c r="B3926" s="13">
        <f>COUNTIFS($E$3:E3926,'تقرير منتج تام'!$E$4)</f>
        <v>8</v>
      </c>
      <c r="C3926" s="37"/>
      <c r="D3926" s="37"/>
      <c r="E3926" s="37"/>
      <c r="F3926" s="39"/>
      <c r="G3926" s="40"/>
      <c r="H3926" s="40"/>
      <c r="I3926" s="41"/>
      <c r="J3926" s="41"/>
      <c r="K3926" s="26" t="str">
        <f>_xlfn.IFNA(VLOOKUP(E3926,الاوردرات!$B$1:$C$600,2,0),"")</f>
        <v/>
      </c>
      <c r="L3926" s="52"/>
      <c r="N3926" s="21" t="str">
        <f t="shared" si="124"/>
        <v/>
      </c>
      <c r="O3926" s="22" t="str">
        <f>_xlfn.IFNA((VLOOKUP(F3926,help!$C$2:$F$12,4,0))*(N3926*24),"")</f>
        <v/>
      </c>
      <c r="AP3926" s="17">
        <f t="shared" si="125"/>
        <v>0</v>
      </c>
    </row>
    <row r="3927" spans="2:42" ht="33" x14ac:dyDescent="0.25">
      <c r="B3927" s="13">
        <f>COUNTIFS($E$3:E3927,'تقرير منتج تام'!$E$4)</f>
        <v>8</v>
      </c>
      <c r="C3927" s="37"/>
      <c r="D3927" s="37"/>
      <c r="E3927" s="37"/>
      <c r="F3927" s="39"/>
      <c r="G3927" s="40"/>
      <c r="H3927" s="40"/>
      <c r="I3927" s="41"/>
      <c r="J3927" s="41"/>
      <c r="K3927" s="26" t="str">
        <f>_xlfn.IFNA(VLOOKUP(E3927,الاوردرات!$B$1:$C$600,2,0),"")</f>
        <v/>
      </c>
      <c r="L3927" s="52"/>
      <c r="N3927" s="21" t="str">
        <f t="shared" si="124"/>
        <v/>
      </c>
      <c r="O3927" s="22" t="str">
        <f>_xlfn.IFNA((VLOOKUP(F3927,help!$C$2:$F$12,4,0))*(N3927*24),"")</f>
        <v/>
      </c>
      <c r="AP3927" s="17">
        <f t="shared" si="125"/>
        <v>0</v>
      </c>
    </row>
    <row r="3928" spans="2:42" ht="33" x14ac:dyDescent="0.25">
      <c r="B3928" s="13">
        <f>COUNTIFS($E$3:E3928,'تقرير منتج تام'!$E$4)</f>
        <v>8</v>
      </c>
      <c r="C3928" s="37"/>
      <c r="D3928" s="37"/>
      <c r="E3928" s="37"/>
      <c r="F3928" s="39"/>
      <c r="G3928" s="40"/>
      <c r="H3928" s="40"/>
      <c r="I3928" s="41"/>
      <c r="J3928" s="41"/>
      <c r="K3928" s="26" t="str">
        <f>_xlfn.IFNA(VLOOKUP(E3928,الاوردرات!$B$1:$C$600,2,0),"")</f>
        <v/>
      </c>
      <c r="L3928" s="52"/>
      <c r="N3928" s="21" t="str">
        <f t="shared" si="124"/>
        <v/>
      </c>
      <c r="O3928" s="22" t="str">
        <f>_xlfn.IFNA((VLOOKUP(F3928,help!$C$2:$F$12,4,0))*(N3928*24),"")</f>
        <v/>
      </c>
      <c r="AP3928" s="17">
        <f t="shared" si="125"/>
        <v>0</v>
      </c>
    </row>
    <row r="3929" spans="2:42" ht="33" x14ac:dyDescent="0.25">
      <c r="B3929" s="13">
        <f>COUNTIFS($E$3:E3929,'تقرير منتج تام'!$E$4)</f>
        <v>8</v>
      </c>
      <c r="C3929" s="37"/>
      <c r="D3929" s="37"/>
      <c r="E3929" s="37"/>
      <c r="F3929" s="39"/>
      <c r="G3929" s="40"/>
      <c r="H3929" s="40"/>
      <c r="I3929" s="41"/>
      <c r="J3929" s="41"/>
      <c r="K3929" s="26" t="str">
        <f>_xlfn.IFNA(VLOOKUP(E3929,الاوردرات!$B$1:$C$600,2,0),"")</f>
        <v/>
      </c>
      <c r="L3929" s="52"/>
      <c r="N3929" s="21" t="str">
        <f t="shared" si="124"/>
        <v/>
      </c>
      <c r="O3929" s="22" t="str">
        <f>_xlfn.IFNA((VLOOKUP(F3929,help!$C$2:$F$12,4,0))*(N3929*24),"")</f>
        <v/>
      </c>
      <c r="AP3929" s="17">
        <f t="shared" si="125"/>
        <v>0</v>
      </c>
    </row>
    <row r="3930" spans="2:42" ht="33" x14ac:dyDescent="0.25">
      <c r="B3930" s="13">
        <f>COUNTIFS($E$3:E3930,'تقرير منتج تام'!$E$4)</f>
        <v>8</v>
      </c>
      <c r="C3930" s="37"/>
      <c r="D3930" s="37"/>
      <c r="E3930" s="37"/>
      <c r="F3930" s="39"/>
      <c r="G3930" s="40"/>
      <c r="H3930" s="40"/>
      <c r="I3930" s="41"/>
      <c r="J3930" s="41"/>
      <c r="K3930" s="26" t="str">
        <f>_xlfn.IFNA(VLOOKUP(E3930,الاوردرات!$B$1:$C$600,2,0),"")</f>
        <v/>
      </c>
      <c r="L3930" s="52"/>
      <c r="N3930" s="21" t="str">
        <f t="shared" si="124"/>
        <v/>
      </c>
      <c r="O3930" s="22" t="str">
        <f>_xlfn.IFNA((VLOOKUP(F3930,help!$C$2:$F$12,4,0))*(N3930*24),"")</f>
        <v/>
      </c>
      <c r="AP3930" s="17">
        <f t="shared" si="125"/>
        <v>0</v>
      </c>
    </row>
    <row r="3931" spans="2:42" ht="33" x14ac:dyDescent="0.25">
      <c r="B3931" s="13">
        <f>COUNTIFS($E$3:E3931,'تقرير منتج تام'!$E$4)</f>
        <v>8</v>
      </c>
      <c r="C3931" s="37"/>
      <c r="D3931" s="37"/>
      <c r="E3931" s="37"/>
      <c r="F3931" s="39"/>
      <c r="G3931" s="40"/>
      <c r="H3931" s="40"/>
      <c r="I3931" s="41"/>
      <c r="J3931" s="41"/>
      <c r="K3931" s="26" t="str">
        <f>_xlfn.IFNA(VLOOKUP(E3931,الاوردرات!$B$1:$C$600,2,0),"")</f>
        <v/>
      </c>
      <c r="L3931" s="52"/>
      <c r="N3931" s="21" t="str">
        <f t="shared" si="124"/>
        <v/>
      </c>
      <c r="O3931" s="22" t="str">
        <f>_xlfn.IFNA((VLOOKUP(F3931,help!$C$2:$F$12,4,0))*(N3931*24),"")</f>
        <v/>
      </c>
      <c r="AP3931" s="17">
        <f t="shared" si="125"/>
        <v>0</v>
      </c>
    </row>
    <row r="3932" spans="2:42" ht="33" x14ac:dyDescent="0.25">
      <c r="B3932" s="13">
        <f>COUNTIFS($E$3:E3932,'تقرير منتج تام'!$E$4)</f>
        <v>8</v>
      </c>
      <c r="C3932" s="37"/>
      <c r="D3932" s="37"/>
      <c r="E3932" s="37"/>
      <c r="F3932" s="39"/>
      <c r="G3932" s="40"/>
      <c r="H3932" s="40"/>
      <c r="I3932" s="41"/>
      <c r="J3932" s="41"/>
      <c r="K3932" s="26" t="str">
        <f>_xlfn.IFNA(VLOOKUP(E3932,الاوردرات!$B$1:$C$600,2,0),"")</f>
        <v/>
      </c>
      <c r="L3932" s="52"/>
      <c r="N3932" s="21" t="str">
        <f t="shared" si="124"/>
        <v/>
      </c>
      <c r="O3932" s="22" t="str">
        <f>_xlfn.IFNA((VLOOKUP(F3932,help!$C$2:$F$12,4,0))*(N3932*24),"")</f>
        <v/>
      </c>
      <c r="AP3932" s="17">
        <f t="shared" si="125"/>
        <v>0</v>
      </c>
    </row>
    <row r="3933" spans="2:42" ht="33" x14ac:dyDescent="0.25">
      <c r="B3933" s="13">
        <f>COUNTIFS($E$3:E3933,'تقرير منتج تام'!$E$4)</f>
        <v>8</v>
      </c>
      <c r="C3933" s="37"/>
      <c r="D3933" s="37"/>
      <c r="E3933" s="37"/>
      <c r="F3933" s="39"/>
      <c r="G3933" s="40"/>
      <c r="H3933" s="40"/>
      <c r="I3933" s="41"/>
      <c r="J3933" s="41"/>
      <c r="K3933" s="26" t="str">
        <f>_xlfn.IFNA(VLOOKUP(E3933,الاوردرات!$B$1:$C$600,2,0),"")</f>
        <v/>
      </c>
      <c r="L3933" s="52"/>
      <c r="N3933" s="21" t="str">
        <f t="shared" si="124"/>
        <v/>
      </c>
      <c r="O3933" s="22" t="str">
        <f>_xlfn.IFNA((VLOOKUP(F3933,help!$C$2:$F$12,4,0))*(N3933*24),"")</f>
        <v/>
      </c>
      <c r="AP3933" s="17">
        <f t="shared" si="125"/>
        <v>0</v>
      </c>
    </row>
    <row r="3934" spans="2:42" ht="33" x14ac:dyDescent="0.25">
      <c r="B3934" s="13">
        <f>COUNTIFS($E$3:E3934,'تقرير منتج تام'!$E$4)</f>
        <v>8</v>
      </c>
      <c r="C3934" s="37"/>
      <c r="D3934" s="37"/>
      <c r="E3934" s="37"/>
      <c r="F3934" s="39"/>
      <c r="G3934" s="40"/>
      <c r="H3934" s="40"/>
      <c r="I3934" s="41"/>
      <c r="J3934" s="41"/>
      <c r="K3934" s="26" t="str">
        <f>_xlfn.IFNA(VLOOKUP(E3934,الاوردرات!$B$1:$C$600,2,0),"")</f>
        <v/>
      </c>
      <c r="L3934" s="52"/>
      <c r="N3934" s="21" t="str">
        <f t="shared" si="124"/>
        <v/>
      </c>
      <c r="O3934" s="22" t="str">
        <f>_xlfn.IFNA((VLOOKUP(F3934,help!$C$2:$F$12,4,0))*(N3934*24),"")</f>
        <v/>
      </c>
      <c r="AP3934" s="17">
        <f t="shared" si="125"/>
        <v>0</v>
      </c>
    </row>
    <row r="3935" spans="2:42" ht="33" x14ac:dyDescent="0.25">
      <c r="B3935" s="13">
        <f>COUNTIFS($E$3:E3935,'تقرير منتج تام'!$E$4)</f>
        <v>8</v>
      </c>
      <c r="C3935" s="37"/>
      <c r="D3935" s="37"/>
      <c r="E3935" s="37"/>
      <c r="F3935" s="39"/>
      <c r="G3935" s="40"/>
      <c r="H3935" s="40"/>
      <c r="I3935" s="41"/>
      <c r="J3935" s="41"/>
      <c r="K3935" s="26" t="str">
        <f>_xlfn.IFNA(VLOOKUP(E3935,الاوردرات!$B$1:$C$600,2,0),"")</f>
        <v/>
      </c>
      <c r="L3935" s="52"/>
      <c r="N3935" s="21" t="str">
        <f t="shared" si="124"/>
        <v/>
      </c>
      <c r="O3935" s="22" t="str">
        <f>_xlfn.IFNA((VLOOKUP(F3935,help!$C$2:$F$12,4,0))*(N3935*24),"")</f>
        <v/>
      </c>
      <c r="AP3935" s="17">
        <f t="shared" si="125"/>
        <v>0</v>
      </c>
    </row>
    <row r="3936" spans="2:42" ht="33" x14ac:dyDescent="0.25">
      <c r="B3936" s="13">
        <f>COUNTIFS($E$3:E3936,'تقرير منتج تام'!$E$4)</f>
        <v>8</v>
      </c>
      <c r="C3936" s="37"/>
      <c r="D3936" s="37"/>
      <c r="E3936" s="37"/>
      <c r="F3936" s="39"/>
      <c r="G3936" s="40"/>
      <c r="H3936" s="40"/>
      <c r="I3936" s="41"/>
      <c r="J3936" s="41"/>
      <c r="K3936" s="26" t="str">
        <f>_xlfn.IFNA(VLOOKUP(E3936,الاوردرات!$B$1:$C$600,2,0),"")</f>
        <v/>
      </c>
      <c r="L3936" s="52"/>
      <c r="N3936" s="21" t="str">
        <f t="shared" si="124"/>
        <v/>
      </c>
      <c r="O3936" s="22" t="str">
        <f>_xlfn.IFNA((VLOOKUP(F3936,help!$C$2:$F$12,4,0))*(N3936*24),"")</f>
        <v/>
      </c>
      <c r="AP3936" s="17">
        <f t="shared" si="125"/>
        <v>0</v>
      </c>
    </row>
    <row r="3937" spans="2:42" ht="33" x14ac:dyDescent="0.25">
      <c r="B3937" s="13">
        <f>COUNTIFS($E$3:E3937,'تقرير منتج تام'!$E$4)</f>
        <v>8</v>
      </c>
      <c r="C3937" s="37"/>
      <c r="D3937" s="37"/>
      <c r="E3937" s="37"/>
      <c r="F3937" s="39"/>
      <c r="G3937" s="40"/>
      <c r="H3937" s="40"/>
      <c r="I3937" s="41"/>
      <c r="J3937" s="41"/>
      <c r="K3937" s="26" t="str">
        <f>_xlfn.IFNA(VLOOKUP(E3937,الاوردرات!$B$1:$C$600,2,0),"")</f>
        <v/>
      </c>
      <c r="L3937" s="52"/>
      <c r="N3937" s="21" t="str">
        <f t="shared" si="124"/>
        <v/>
      </c>
      <c r="O3937" s="22" t="str">
        <f>_xlfn.IFNA((VLOOKUP(F3937,help!$C$2:$F$12,4,0))*(N3937*24),"")</f>
        <v/>
      </c>
      <c r="AP3937" s="17">
        <f t="shared" si="125"/>
        <v>0</v>
      </c>
    </row>
    <row r="3938" spans="2:42" ht="33" x14ac:dyDescent="0.25">
      <c r="B3938" s="13">
        <f>COUNTIFS($E$3:E3938,'تقرير منتج تام'!$E$4)</f>
        <v>8</v>
      </c>
      <c r="C3938" s="37"/>
      <c r="D3938" s="37"/>
      <c r="E3938" s="37"/>
      <c r="F3938" s="39"/>
      <c r="G3938" s="40"/>
      <c r="H3938" s="40"/>
      <c r="I3938" s="41"/>
      <c r="J3938" s="41"/>
      <c r="K3938" s="26" t="str">
        <f>_xlfn.IFNA(VLOOKUP(E3938,الاوردرات!$B$1:$C$600,2,0),"")</f>
        <v/>
      </c>
      <c r="L3938" s="52"/>
      <c r="N3938" s="21" t="str">
        <f t="shared" si="124"/>
        <v/>
      </c>
      <c r="O3938" s="22" t="str">
        <f>_xlfn.IFNA((VLOOKUP(F3938,help!$C$2:$F$12,4,0))*(N3938*24),"")</f>
        <v/>
      </c>
      <c r="AP3938" s="17">
        <f t="shared" si="125"/>
        <v>0</v>
      </c>
    </row>
    <row r="3939" spans="2:42" ht="33" x14ac:dyDescent="0.25">
      <c r="B3939" s="13">
        <f>COUNTIFS($E$3:E3939,'تقرير منتج تام'!$E$4)</f>
        <v>8</v>
      </c>
      <c r="C3939" s="37"/>
      <c r="D3939" s="37"/>
      <c r="E3939" s="37"/>
      <c r="F3939" s="39"/>
      <c r="G3939" s="40"/>
      <c r="H3939" s="40"/>
      <c r="I3939" s="41"/>
      <c r="J3939" s="41"/>
      <c r="K3939" s="26" t="str">
        <f>_xlfn.IFNA(VLOOKUP(E3939,الاوردرات!$B$1:$C$600,2,0),"")</f>
        <v/>
      </c>
      <c r="L3939" s="52"/>
      <c r="N3939" s="21" t="str">
        <f t="shared" si="124"/>
        <v/>
      </c>
      <c r="O3939" s="22" t="str">
        <f>_xlfn.IFNA((VLOOKUP(F3939,help!$C$2:$F$12,4,0))*(N3939*24),"")</f>
        <v/>
      </c>
      <c r="AP3939" s="17">
        <f t="shared" si="125"/>
        <v>0</v>
      </c>
    </row>
    <row r="3940" spans="2:42" ht="33" x14ac:dyDescent="0.25">
      <c r="B3940" s="13">
        <f>COUNTIFS($E$3:E3940,'تقرير منتج تام'!$E$4)</f>
        <v>8</v>
      </c>
      <c r="C3940" s="37"/>
      <c r="D3940" s="37"/>
      <c r="E3940" s="37"/>
      <c r="F3940" s="39"/>
      <c r="G3940" s="40"/>
      <c r="H3940" s="40"/>
      <c r="I3940" s="41"/>
      <c r="J3940" s="41"/>
      <c r="K3940" s="26" t="str">
        <f>_xlfn.IFNA(VLOOKUP(E3940,الاوردرات!$B$1:$C$600,2,0),"")</f>
        <v/>
      </c>
      <c r="L3940" s="52"/>
      <c r="N3940" s="21" t="str">
        <f t="shared" si="124"/>
        <v/>
      </c>
      <c r="O3940" s="22" t="str">
        <f>_xlfn.IFNA((VLOOKUP(F3940,help!$C$2:$F$12,4,0))*(N3940*24),"")</f>
        <v/>
      </c>
      <c r="AP3940" s="17">
        <f t="shared" si="125"/>
        <v>0</v>
      </c>
    </row>
    <row r="3941" spans="2:42" ht="33" x14ac:dyDescent="0.25">
      <c r="B3941" s="13">
        <f>COUNTIFS($E$3:E3941,'تقرير منتج تام'!$E$4)</f>
        <v>8</v>
      </c>
      <c r="C3941" s="37"/>
      <c r="D3941" s="37"/>
      <c r="E3941" s="37"/>
      <c r="F3941" s="39"/>
      <c r="G3941" s="40"/>
      <c r="H3941" s="40"/>
      <c r="I3941" s="41"/>
      <c r="J3941" s="41"/>
      <c r="K3941" s="26" t="str">
        <f>_xlfn.IFNA(VLOOKUP(E3941,الاوردرات!$B$1:$C$600,2,0),"")</f>
        <v/>
      </c>
      <c r="L3941" s="52"/>
      <c r="N3941" s="21" t="str">
        <f t="shared" si="124"/>
        <v/>
      </c>
      <c r="O3941" s="22" t="str">
        <f>_xlfn.IFNA((VLOOKUP(F3941,help!$C$2:$F$12,4,0))*(N3941*24),"")</f>
        <v/>
      </c>
      <c r="AP3941" s="17">
        <f t="shared" si="125"/>
        <v>0</v>
      </c>
    </row>
    <row r="3942" spans="2:42" ht="33" x14ac:dyDescent="0.25">
      <c r="B3942" s="13">
        <f>COUNTIFS($E$3:E3942,'تقرير منتج تام'!$E$4)</f>
        <v>8</v>
      </c>
      <c r="C3942" s="37"/>
      <c r="D3942" s="37"/>
      <c r="E3942" s="37"/>
      <c r="F3942" s="39"/>
      <c r="G3942" s="40"/>
      <c r="H3942" s="40"/>
      <c r="I3942" s="41"/>
      <c r="J3942" s="41"/>
      <c r="K3942" s="26" t="str">
        <f>_xlfn.IFNA(VLOOKUP(E3942,الاوردرات!$B$1:$C$600,2,0),"")</f>
        <v/>
      </c>
      <c r="L3942" s="52"/>
      <c r="N3942" s="21" t="str">
        <f t="shared" si="124"/>
        <v/>
      </c>
      <c r="O3942" s="22" t="str">
        <f>_xlfn.IFNA((VLOOKUP(F3942,help!$C$2:$F$12,4,0))*(N3942*24),"")</f>
        <v/>
      </c>
      <c r="AP3942" s="17">
        <f t="shared" si="125"/>
        <v>0</v>
      </c>
    </row>
    <row r="3943" spans="2:42" ht="33" x14ac:dyDescent="0.25">
      <c r="B3943" s="13">
        <f>COUNTIFS($E$3:E3943,'تقرير منتج تام'!$E$4)</f>
        <v>8</v>
      </c>
      <c r="C3943" s="37"/>
      <c r="D3943" s="37"/>
      <c r="E3943" s="37"/>
      <c r="F3943" s="39"/>
      <c r="G3943" s="40"/>
      <c r="H3943" s="40"/>
      <c r="I3943" s="41"/>
      <c r="J3943" s="41"/>
      <c r="K3943" s="26" t="str">
        <f>_xlfn.IFNA(VLOOKUP(E3943,الاوردرات!$B$1:$C$600,2,0),"")</f>
        <v/>
      </c>
      <c r="L3943" s="52"/>
      <c r="N3943" s="21" t="str">
        <f t="shared" si="124"/>
        <v/>
      </c>
      <c r="O3943" s="22" t="str">
        <f>_xlfn.IFNA((VLOOKUP(F3943,help!$C$2:$F$12,4,0))*(N3943*24),"")</f>
        <v/>
      </c>
      <c r="AP3943" s="17">
        <f t="shared" si="125"/>
        <v>0</v>
      </c>
    </row>
    <row r="3944" spans="2:42" ht="33" x14ac:dyDescent="0.25">
      <c r="B3944" s="13">
        <f>COUNTIFS($E$3:E3944,'تقرير منتج تام'!$E$4)</f>
        <v>8</v>
      </c>
      <c r="C3944" s="37"/>
      <c r="D3944" s="37"/>
      <c r="E3944" s="37"/>
      <c r="F3944" s="39"/>
      <c r="G3944" s="40"/>
      <c r="H3944" s="40"/>
      <c r="I3944" s="41"/>
      <c r="J3944" s="41"/>
      <c r="K3944" s="26" t="str">
        <f>_xlfn.IFNA(VLOOKUP(E3944,الاوردرات!$B$1:$C$600,2,0),"")</f>
        <v/>
      </c>
      <c r="L3944" s="52"/>
      <c r="N3944" s="21" t="str">
        <f t="shared" si="124"/>
        <v/>
      </c>
      <c r="O3944" s="22" t="str">
        <f>_xlfn.IFNA((VLOOKUP(F3944,help!$C$2:$F$12,4,0))*(N3944*24),"")</f>
        <v/>
      </c>
      <c r="AP3944" s="17">
        <f t="shared" si="125"/>
        <v>0</v>
      </c>
    </row>
    <row r="3945" spans="2:42" ht="33" x14ac:dyDescent="0.25">
      <c r="B3945" s="13">
        <f>COUNTIFS($E$3:E3945,'تقرير منتج تام'!$E$4)</f>
        <v>8</v>
      </c>
      <c r="C3945" s="37"/>
      <c r="D3945" s="37"/>
      <c r="E3945" s="37"/>
      <c r="F3945" s="39"/>
      <c r="G3945" s="40"/>
      <c r="H3945" s="40"/>
      <c r="I3945" s="41"/>
      <c r="J3945" s="41"/>
      <c r="K3945" s="26" t="str">
        <f>_xlfn.IFNA(VLOOKUP(E3945,الاوردرات!$B$1:$C$600,2,0),"")</f>
        <v/>
      </c>
      <c r="L3945" s="52"/>
      <c r="N3945" s="21" t="str">
        <f t="shared" si="124"/>
        <v/>
      </c>
      <c r="O3945" s="22" t="str">
        <f>_xlfn.IFNA((VLOOKUP(F3945,help!$C$2:$F$12,4,0))*(N3945*24),"")</f>
        <v/>
      </c>
      <c r="AP3945" s="17">
        <f t="shared" si="125"/>
        <v>0</v>
      </c>
    </row>
    <row r="3946" spans="2:42" ht="33" x14ac:dyDescent="0.25">
      <c r="B3946" s="13">
        <f>COUNTIFS($E$3:E3946,'تقرير منتج تام'!$E$4)</f>
        <v>8</v>
      </c>
      <c r="C3946" s="37"/>
      <c r="D3946" s="37"/>
      <c r="E3946" s="37"/>
      <c r="F3946" s="39"/>
      <c r="G3946" s="40"/>
      <c r="H3946" s="40"/>
      <c r="I3946" s="41"/>
      <c r="J3946" s="41"/>
      <c r="K3946" s="26" t="str">
        <f>_xlfn.IFNA(VLOOKUP(E3946,الاوردرات!$B$1:$C$600,2,0),"")</f>
        <v/>
      </c>
      <c r="L3946" s="52"/>
      <c r="N3946" s="21" t="str">
        <f t="shared" si="124"/>
        <v/>
      </c>
      <c r="O3946" s="22" t="str">
        <f>_xlfn.IFNA((VLOOKUP(F3946,help!$C$2:$F$12,4,0))*(N3946*24),"")</f>
        <v/>
      </c>
      <c r="AP3946" s="17">
        <f t="shared" si="125"/>
        <v>0</v>
      </c>
    </row>
    <row r="3947" spans="2:42" ht="33" x14ac:dyDescent="0.25">
      <c r="B3947" s="13">
        <f>COUNTIFS($E$3:E3947,'تقرير منتج تام'!$E$4)</f>
        <v>8</v>
      </c>
      <c r="C3947" s="37"/>
      <c r="D3947" s="37"/>
      <c r="E3947" s="37"/>
      <c r="F3947" s="39"/>
      <c r="G3947" s="40"/>
      <c r="H3947" s="40"/>
      <c r="I3947" s="41"/>
      <c r="J3947" s="41"/>
      <c r="K3947" s="26" t="str">
        <f>_xlfn.IFNA(VLOOKUP(E3947,الاوردرات!$B$1:$C$600,2,0),"")</f>
        <v/>
      </c>
      <c r="L3947" s="52"/>
      <c r="N3947" s="21" t="str">
        <f t="shared" si="124"/>
        <v/>
      </c>
      <c r="O3947" s="22" t="str">
        <f>_xlfn.IFNA((VLOOKUP(F3947,help!$C$2:$F$12,4,0))*(N3947*24),"")</f>
        <v/>
      </c>
      <c r="AP3947" s="17">
        <f t="shared" si="125"/>
        <v>0</v>
      </c>
    </row>
    <row r="3948" spans="2:42" ht="33" x14ac:dyDescent="0.25">
      <c r="B3948" s="13">
        <f>COUNTIFS($E$3:E3948,'تقرير منتج تام'!$E$4)</f>
        <v>8</v>
      </c>
      <c r="C3948" s="37"/>
      <c r="D3948" s="37"/>
      <c r="E3948" s="37"/>
      <c r="F3948" s="39"/>
      <c r="G3948" s="40"/>
      <c r="H3948" s="40"/>
      <c r="I3948" s="41"/>
      <c r="J3948" s="41"/>
      <c r="K3948" s="26" t="str">
        <f>_xlfn.IFNA(VLOOKUP(E3948,الاوردرات!$B$1:$C$600,2,0),"")</f>
        <v/>
      </c>
      <c r="L3948" s="52"/>
      <c r="N3948" s="21" t="str">
        <f t="shared" si="124"/>
        <v/>
      </c>
      <c r="O3948" s="22" t="str">
        <f>_xlfn.IFNA((VLOOKUP(F3948,help!$C$2:$F$12,4,0))*(N3948*24),"")</f>
        <v/>
      </c>
      <c r="AP3948" s="17">
        <f t="shared" si="125"/>
        <v>0</v>
      </c>
    </row>
    <row r="3949" spans="2:42" ht="33" x14ac:dyDescent="0.25">
      <c r="B3949" s="13">
        <f>COUNTIFS($E$3:E3949,'تقرير منتج تام'!$E$4)</f>
        <v>8</v>
      </c>
      <c r="C3949" s="37"/>
      <c r="D3949" s="37"/>
      <c r="E3949" s="37"/>
      <c r="F3949" s="39"/>
      <c r="G3949" s="40"/>
      <c r="H3949" s="40"/>
      <c r="I3949" s="41"/>
      <c r="J3949" s="41"/>
      <c r="K3949" s="26" t="str">
        <f>_xlfn.IFNA(VLOOKUP(E3949,الاوردرات!$B$1:$C$600,2,0),"")</f>
        <v/>
      </c>
      <c r="L3949" s="52"/>
      <c r="N3949" s="21" t="str">
        <f t="shared" si="124"/>
        <v/>
      </c>
      <c r="O3949" s="22" t="str">
        <f>_xlfn.IFNA((VLOOKUP(F3949,help!$C$2:$F$12,4,0))*(N3949*24),"")</f>
        <v/>
      </c>
      <c r="AP3949" s="17">
        <f t="shared" si="125"/>
        <v>0</v>
      </c>
    </row>
    <row r="3950" spans="2:42" ht="33" x14ac:dyDescent="0.25">
      <c r="B3950" s="13">
        <f>COUNTIFS($E$3:E3950,'تقرير منتج تام'!$E$4)</f>
        <v>8</v>
      </c>
      <c r="C3950" s="37"/>
      <c r="D3950" s="37"/>
      <c r="E3950" s="37"/>
      <c r="F3950" s="39"/>
      <c r="G3950" s="40"/>
      <c r="H3950" s="40"/>
      <c r="I3950" s="41"/>
      <c r="J3950" s="41"/>
      <c r="K3950" s="26" t="str">
        <f>_xlfn.IFNA(VLOOKUP(E3950,الاوردرات!$B$1:$C$600,2,0),"")</f>
        <v/>
      </c>
      <c r="L3950" s="52"/>
      <c r="N3950" s="21" t="str">
        <f t="shared" si="124"/>
        <v/>
      </c>
      <c r="O3950" s="22" t="str">
        <f>_xlfn.IFNA((VLOOKUP(F3950,help!$C$2:$F$12,4,0))*(N3950*24),"")</f>
        <v/>
      </c>
      <c r="AP3950" s="17">
        <f t="shared" si="125"/>
        <v>0</v>
      </c>
    </row>
    <row r="3951" spans="2:42" ht="33" x14ac:dyDescent="0.25">
      <c r="B3951" s="13">
        <f>COUNTIFS($E$3:E3951,'تقرير منتج تام'!$E$4)</f>
        <v>8</v>
      </c>
      <c r="C3951" s="37"/>
      <c r="D3951" s="37"/>
      <c r="E3951" s="37"/>
      <c r="F3951" s="39"/>
      <c r="G3951" s="40"/>
      <c r="H3951" s="40"/>
      <c r="I3951" s="41"/>
      <c r="J3951" s="41"/>
      <c r="K3951" s="26" t="str">
        <f>_xlfn.IFNA(VLOOKUP(E3951,الاوردرات!$B$1:$C$600,2,0),"")</f>
        <v/>
      </c>
      <c r="L3951" s="52"/>
      <c r="N3951" s="21" t="str">
        <f t="shared" si="124"/>
        <v/>
      </c>
      <c r="O3951" s="22" t="str">
        <f>_xlfn.IFNA((VLOOKUP(F3951,help!$C$2:$F$12,4,0))*(N3951*24),"")</f>
        <v/>
      </c>
      <c r="AP3951" s="17">
        <f t="shared" si="125"/>
        <v>0</v>
      </c>
    </row>
    <row r="3952" spans="2:42" ht="33" x14ac:dyDescent="0.25">
      <c r="B3952" s="13">
        <f>COUNTIFS($E$3:E3952,'تقرير منتج تام'!$E$4)</f>
        <v>8</v>
      </c>
      <c r="C3952" s="37"/>
      <c r="D3952" s="37"/>
      <c r="E3952" s="37"/>
      <c r="F3952" s="39"/>
      <c r="G3952" s="40"/>
      <c r="H3952" s="40"/>
      <c r="I3952" s="41"/>
      <c r="J3952" s="41"/>
      <c r="K3952" s="26" t="str">
        <f>_xlfn.IFNA(VLOOKUP(E3952,الاوردرات!$B$1:$C$600,2,0),"")</f>
        <v/>
      </c>
      <c r="L3952" s="52"/>
      <c r="N3952" s="21" t="str">
        <f t="shared" si="124"/>
        <v/>
      </c>
      <c r="O3952" s="22" t="str">
        <f>_xlfn.IFNA((VLOOKUP(F3952,help!$C$2:$F$12,4,0))*(N3952*24),"")</f>
        <v/>
      </c>
      <c r="AP3952" s="17">
        <f t="shared" si="125"/>
        <v>0</v>
      </c>
    </row>
    <row r="3953" spans="2:42" ht="33" x14ac:dyDescent="0.25">
      <c r="B3953" s="13">
        <f>COUNTIFS($E$3:E3953,'تقرير منتج تام'!$E$4)</f>
        <v>8</v>
      </c>
      <c r="C3953" s="37"/>
      <c r="D3953" s="37"/>
      <c r="E3953" s="37"/>
      <c r="F3953" s="39"/>
      <c r="G3953" s="40"/>
      <c r="H3953" s="40"/>
      <c r="I3953" s="41"/>
      <c r="J3953" s="41"/>
      <c r="K3953" s="26" t="str">
        <f>_xlfn.IFNA(VLOOKUP(E3953,الاوردرات!$B$1:$C$600,2,0),"")</f>
        <v/>
      </c>
      <c r="L3953" s="52"/>
      <c r="N3953" s="21" t="str">
        <f t="shared" si="124"/>
        <v/>
      </c>
      <c r="O3953" s="22" t="str">
        <f>_xlfn.IFNA((VLOOKUP(F3953,help!$C$2:$F$12,4,0))*(N3953*24),"")</f>
        <v/>
      </c>
      <c r="AP3953" s="17">
        <f t="shared" si="125"/>
        <v>0</v>
      </c>
    </row>
    <row r="3954" spans="2:42" ht="33" x14ac:dyDescent="0.25">
      <c r="B3954" s="13">
        <f>COUNTIFS($E$3:E3954,'تقرير منتج تام'!$E$4)</f>
        <v>8</v>
      </c>
      <c r="C3954" s="37"/>
      <c r="D3954" s="37"/>
      <c r="E3954" s="37"/>
      <c r="F3954" s="39"/>
      <c r="G3954" s="40"/>
      <c r="H3954" s="40"/>
      <c r="I3954" s="41"/>
      <c r="J3954" s="41"/>
      <c r="K3954" s="26" t="str">
        <f>_xlfn.IFNA(VLOOKUP(E3954,الاوردرات!$B$1:$C$600,2,0),"")</f>
        <v/>
      </c>
      <c r="L3954" s="52"/>
      <c r="N3954" s="21" t="str">
        <f t="shared" si="124"/>
        <v/>
      </c>
      <c r="O3954" s="22" t="str">
        <f>_xlfn.IFNA((VLOOKUP(F3954,help!$C$2:$F$12,4,0))*(N3954*24),"")</f>
        <v/>
      </c>
      <c r="AP3954" s="17">
        <f t="shared" si="125"/>
        <v>0</v>
      </c>
    </row>
    <row r="3955" spans="2:42" ht="33" x14ac:dyDescent="0.25">
      <c r="B3955" s="13">
        <f>COUNTIFS($E$3:E3955,'تقرير منتج تام'!$E$4)</f>
        <v>8</v>
      </c>
      <c r="C3955" s="37"/>
      <c r="D3955" s="37"/>
      <c r="E3955" s="37"/>
      <c r="F3955" s="39"/>
      <c r="G3955" s="40"/>
      <c r="H3955" s="40"/>
      <c r="I3955" s="41"/>
      <c r="J3955" s="41"/>
      <c r="K3955" s="26" t="str">
        <f>_xlfn.IFNA(VLOOKUP(E3955,الاوردرات!$B$1:$C$600,2,0),"")</f>
        <v/>
      </c>
      <c r="L3955" s="52"/>
      <c r="N3955" s="21" t="str">
        <f t="shared" si="124"/>
        <v/>
      </c>
      <c r="O3955" s="22" t="str">
        <f>_xlfn.IFNA((VLOOKUP(F3955,help!$C$2:$F$12,4,0))*(N3955*24),"")</f>
        <v/>
      </c>
      <c r="AP3955" s="17">
        <f t="shared" si="125"/>
        <v>0</v>
      </c>
    </row>
    <row r="3956" spans="2:42" ht="33" x14ac:dyDescent="0.25">
      <c r="B3956" s="13">
        <f>COUNTIFS($E$3:E3956,'تقرير منتج تام'!$E$4)</f>
        <v>8</v>
      </c>
      <c r="C3956" s="37"/>
      <c r="D3956" s="37"/>
      <c r="E3956" s="37"/>
      <c r="F3956" s="39"/>
      <c r="G3956" s="40"/>
      <c r="H3956" s="40"/>
      <c r="I3956" s="41"/>
      <c r="J3956" s="41"/>
      <c r="K3956" s="26" t="str">
        <f>_xlfn.IFNA(VLOOKUP(E3956,الاوردرات!$B$1:$C$600,2,0),"")</f>
        <v/>
      </c>
      <c r="L3956" s="52"/>
      <c r="N3956" s="21" t="str">
        <f t="shared" si="124"/>
        <v/>
      </c>
      <c r="O3956" s="22" t="str">
        <f>_xlfn.IFNA((VLOOKUP(F3956,help!$C$2:$F$12,4,0))*(N3956*24),"")</f>
        <v/>
      </c>
      <c r="AP3956" s="17">
        <f t="shared" si="125"/>
        <v>0</v>
      </c>
    </row>
    <row r="3957" spans="2:42" ht="33" x14ac:dyDescent="0.25">
      <c r="B3957" s="13">
        <f>COUNTIFS($E$3:E3957,'تقرير منتج تام'!$E$4)</f>
        <v>8</v>
      </c>
      <c r="C3957" s="37"/>
      <c r="D3957" s="37"/>
      <c r="E3957" s="37"/>
      <c r="F3957" s="39"/>
      <c r="G3957" s="40"/>
      <c r="H3957" s="40"/>
      <c r="I3957" s="41"/>
      <c r="J3957" s="41"/>
      <c r="K3957" s="26" t="str">
        <f>_xlfn.IFNA(VLOOKUP(E3957,الاوردرات!$B$1:$C$600,2,0),"")</f>
        <v/>
      </c>
      <c r="L3957" s="52"/>
      <c r="N3957" s="21" t="str">
        <f t="shared" si="124"/>
        <v/>
      </c>
      <c r="O3957" s="22" t="str">
        <f>_xlfn.IFNA((VLOOKUP(F3957,help!$C$2:$F$12,4,0))*(N3957*24),"")</f>
        <v/>
      </c>
      <c r="AP3957" s="17">
        <f t="shared" si="125"/>
        <v>0</v>
      </c>
    </row>
    <row r="3958" spans="2:42" ht="33" x14ac:dyDescent="0.25">
      <c r="B3958" s="13">
        <f>COUNTIFS($E$3:E3958,'تقرير منتج تام'!$E$4)</f>
        <v>8</v>
      </c>
      <c r="C3958" s="37"/>
      <c r="D3958" s="37"/>
      <c r="E3958" s="37"/>
      <c r="F3958" s="39"/>
      <c r="G3958" s="40"/>
      <c r="H3958" s="40"/>
      <c r="I3958" s="41"/>
      <c r="J3958" s="41"/>
      <c r="K3958" s="26" t="str">
        <f>_xlfn.IFNA(VLOOKUP(E3958,الاوردرات!$B$1:$C$600,2,0),"")</f>
        <v/>
      </c>
      <c r="L3958" s="52"/>
      <c r="N3958" s="21" t="str">
        <f t="shared" si="124"/>
        <v/>
      </c>
      <c r="O3958" s="22" t="str">
        <f>_xlfn.IFNA((VLOOKUP(F3958,help!$C$2:$F$12,4,0))*(N3958*24),"")</f>
        <v/>
      </c>
      <c r="AP3958" s="17">
        <f t="shared" si="125"/>
        <v>0</v>
      </c>
    </row>
    <row r="3959" spans="2:42" ht="33" x14ac:dyDescent="0.25">
      <c r="B3959" s="13">
        <f>COUNTIFS($E$3:E3959,'تقرير منتج تام'!$E$4)</f>
        <v>8</v>
      </c>
      <c r="C3959" s="37"/>
      <c r="D3959" s="37"/>
      <c r="E3959" s="37"/>
      <c r="F3959" s="39"/>
      <c r="G3959" s="40"/>
      <c r="H3959" s="40"/>
      <c r="I3959" s="41"/>
      <c r="J3959" s="41"/>
      <c r="K3959" s="26" t="str">
        <f>_xlfn.IFNA(VLOOKUP(E3959,الاوردرات!$B$1:$C$600,2,0),"")</f>
        <v/>
      </c>
      <c r="L3959" s="52"/>
      <c r="N3959" s="21" t="str">
        <f t="shared" ref="N3959:N4022" si="126">IF(I3959&lt;&gt;"",J3959-I3959,"")</f>
        <v/>
      </c>
      <c r="O3959" s="22" t="str">
        <f>_xlfn.IFNA((VLOOKUP(F3959,help!$C$2:$F$12,4,0))*(N3959*24),"")</f>
        <v/>
      </c>
      <c r="AP3959" s="17">
        <f t="shared" si="125"/>
        <v>0</v>
      </c>
    </row>
    <row r="3960" spans="2:42" ht="33" x14ac:dyDescent="0.25">
      <c r="B3960" s="13">
        <f>COUNTIFS($E$3:E3960,'تقرير منتج تام'!$E$4)</f>
        <v>8</v>
      </c>
      <c r="C3960" s="37"/>
      <c r="D3960" s="37"/>
      <c r="E3960" s="37"/>
      <c r="F3960" s="39"/>
      <c r="G3960" s="40"/>
      <c r="H3960" s="40"/>
      <c r="I3960" s="41"/>
      <c r="J3960" s="41"/>
      <c r="K3960" s="26" t="str">
        <f>_xlfn.IFNA(VLOOKUP(E3960,الاوردرات!$B$1:$C$600,2,0),"")</f>
        <v/>
      </c>
      <c r="L3960" s="52"/>
      <c r="N3960" s="21" t="str">
        <f t="shared" si="126"/>
        <v/>
      </c>
      <c r="O3960" s="22" t="str">
        <f>_xlfn.IFNA((VLOOKUP(F3960,help!$C$2:$F$12,4,0))*(N3960*24),"")</f>
        <v/>
      </c>
      <c r="AP3960" s="17">
        <f t="shared" si="125"/>
        <v>0</v>
      </c>
    </row>
    <row r="3961" spans="2:42" ht="33" x14ac:dyDescent="0.25">
      <c r="B3961" s="13">
        <f>COUNTIFS($E$3:E3961,'تقرير منتج تام'!$E$4)</f>
        <v>8</v>
      </c>
      <c r="C3961" s="37"/>
      <c r="D3961" s="37"/>
      <c r="E3961" s="37"/>
      <c r="F3961" s="39"/>
      <c r="G3961" s="40"/>
      <c r="H3961" s="40"/>
      <c r="I3961" s="41"/>
      <c r="J3961" s="41"/>
      <c r="K3961" s="26" t="str">
        <f>_xlfn.IFNA(VLOOKUP(E3961,الاوردرات!$B$1:$C$600,2,0),"")</f>
        <v/>
      </c>
      <c r="L3961" s="52"/>
      <c r="N3961" s="21" t="str">
        <f t="shared" si="126"/>
        <v/>
      </c>
      <c r="O3961" s="22" t="str">
        <f>_xlfn.IFNA((VLOOKUP(F3961,help!$C$2:$F$12,4,0))*(N3961*24),"")</f>
        <v/>
      </c>
      <c r="AP3961" s="17">
        <f t="shared" si="125"/>
        <v>0</v>
      </c>
    </row>
    <row r="3962" spans="2:42" ht="33" x14ac:dyDescent="0.25">
      <c r="B3962" s="13">
        <f>COUNTIFS($E$3:E3962,'تقرير منتج تام'!$E$4)</f>
        <v>8</v>
      </c>
      <c r="C3962" s="37"/>
      <c r="D3962" s="37"/>
      <c r="E3962" s="37"/>
      <c r="F3962" s="39"/>
      <c r="G3962" s="40"/>
      <c r="H3962" s="40"/>
      <c r="I3962" s="41"/>
      <c r="J3962" s="41"/>
      <c r="K3962" s="26" t="str">
        <f>_xlfn.IFNA(VLOOKUP(E3962,الاوردرات!$B$1:$C$600,2,0),"")</f>
        <v/>
      </c>
      <c r="L3962" s="52"/>
      <c r="N3962" s="21" t="str">
        <f t="shared" si="126"/>
        <v/>
      </c>
      <c r="O3962" s="22" t="str">
        <f>_xlfn.IFNA((VLOOKUP(F3962,help!$C$2:$F$12,4,0))*(N3962*24),"")</f>
        <v/>
      </c>
      <c r="AP3962" s="17">
        <f t="shared" si="125"/>
        <v>0</v>
      </c>
    </row>
    <row r="3963" spans="2:42" ht="33" x14ac:dyDescent="0.25">
      <c r="B3963" s="13">
        <f>COUNTIFS($E$3:E3963,'تقرير منتج تام'!$E$4)</f>
        <v>8</v>
      </c>
      <c r="C3963" s="37"/>
      <c r="D3963" s="37"/>
      <c r="E3963" s="37"/>
      <c r="F3963" s="39"/>
      <c r="G3963" s="40"/>
      <c r="H3963" s="40"/>
      <c r="I3963" s="41"/>
      <c r="J3963" s="41"/>
      <c r="K3963" s="26" t="str">
        <f>_xlfn.IFNA(VLOOKUP(E3963,الاوردرات!$B$1:$C$600,2,0),"")</f>
        <v/>
      </c>
      <c r="L3963" s="52"/>
      <c r="N3963" s="21" t="str">
        <f t="shared" si="126"/>
        <v/>
      </c>
      <c r="O3963" s="22" t="str">
        <f>_xlfn.IFNA((VLOOKUP(F3963,help!$C$2:$F$12,4,0))*(N3963*24),"")</f>
        <v/>
      </c>
      <c r="AP3963" s="17">
        <f t="shared" si="125"/>
        <v>0</v>
      </c>
    </row>
    <row r="3964" spans="2:42" ht="33" x14ac:dyDescent="0.25">
      <c r="B3964" s="13">
        <f>COUNTIFS($E$3:E3964,'تقرير منتج تام'!$E$4)</f>
        <v>8</v>
      </c>
      <c r="C3964" s="37"/>
      <c r="D3964" s="37"/>
      <c r="E3964" s="37"/>
      <c r="F3964" s="39"/>
      <c r="G3964" s="40"/>
      <c r="H3964" s="40"/>
      <c r="I3964" s="41"/>
      <c r="J3964" s="41"/>
      <c r="K3964" s="26" t="str">
        <f>_xlfn.IFNA(VLOOKUP(E3964,الاوردرات!$B$1:$C$600,2,0),"")</f>
        <v/>
      </c>
      <c r="L3964" s="52"/>
      <c r="N3964" s="21" t="str">
        <f t="shared" si="126"/>
        <v/>
      </c>
      <c r="O3964" s="22" t="str">
        <f>_xlfn.IFNA((VLOOKUP(F3964,help!$C$2:$F$12,4,0))*(N3964*24),"")</f>
        <v/>
      </c>
      <c r="AP3964" s="17">
        <f t="shared" si="125"/>
        <v>0</v>
      </c>
    </row>
    <row r="3965" spans="2:42" ht="33" x14ac:dyDescent="0.25">
      <c r="B3965" s="13">
        <f>COUNTIFS($E$3:E3965,'تقرير منتج تام'!$E$4)</f>
        <v>8</v>
      </c>
      <c r="C3965" s="37"/>
      <c r="D3965" s="37"/>
      <c r="E3965" s="37"/>
      <c r="F3965" s="39"/>
      <c r="G3965" s="40"/>
      <c r="H3965" s="40"/>
      <c r="I3965" s="41"/>
      <c r="J3965" s="41"/>
      <c r="K3965" s="26" t="str">
        <f>_xlfn.IFNA(VLOOKUP(E3965,الاوردرات!$B$1:$C$600,2,0),"")</f>
        <v/>
      </c>
      <c r="L3965" s="52"/>
      <c r="N3965" s="21" t="str">
        <f t="shared" si="126"/>
        <v/>
      </c>
      <c r="O3965" s="22" t="str">
        <f>_xlfn.IFNA((VLOOKUP(F3965,help!$C$2:$F$12,4,0))*(N3965*24),"")</f>
        <v/>
      </c>
      <c r="AP3965" s="17">
        <f t="shared" si="125"/>
        <v>0</v>
      </c>
    </row>
    <row r="3966" spans="2:42" ht="33" x14ac:dyDescent="0.25">
      <c r="B3966" s="13">
        <f>COUNTIFS($E$3:E3966,'تقرير منتج تام'!$E$4)</f>
        <v>8</v>
      </c>
      <c r="C3966" s="37"/>
      <c r="D3966" s="37"/>
      <c r="E3966" s="37"/>
      <c r="F3966" s="39"/>
      <c r="G3966" s="40"/>
      <c r="H3966" s="40"/>
      <c r="I3966" s="41"/>
      <c r="J3966" s="41"/>
      <c r="K3966" s="26" t="str">
        <f>_xlfn.IFNA(VLOOKUP(E3966,الاوردرات!$B$1:$C$600,2,0),"")</f>
        <v/>
      </c>
      <c r="L3966" s="52"/>
      <c r="N3966" s="21" t="str">
        <f t="shared" si="126"/>
        <v/>
      </c>
      <c r="O3966" s="22" t="str">
        <f>_xlfn.IFNA((VLOOKUP(F3966,help!$C$2:$F$12,4,0))*(N3966*24),"")</f>
        <v/>
      </c>
      <c r="AP3966" s="17">
        <f t="shared" si="125"/>
        <v>0</v>
      </c>
    </row>
    <row r="3967" spans="2:42" ht="33" x14ac:dyDescent="0.25">
      <c r="B3967" s="13">
        <f>COUNTIFS($E$3:E3967,'تقرير منتج تام'!$E$4)</f>
        <v>8</v>
      </c>
      <c r="C3967" s="37"/>
      <c r="D3967" s="37"/>
      <c r="E3967" s="37"/>
      <c r="F3967" s="39"/>
      <c r="G3967" s="40"/>
      <c r="H3967" s="40"/>
      <c r="I3967" s="41"/>
      <c r="J3967" s="41"/>
      <c r="K3967" s="26" t="str">
        <f>_xlfn.IFNA(VLOOKUP(E3967,الاوردرات!$B$1:$C$600,2,0),"")</f>
        <v/>
      </c>
      <c r="L3967" s="52"/>
      <c r="N3967" s="21" t="str">
        <f t="shared" si="126"/>
        <v/>
      </c>
      <c r="O3967" s="22" t="str">
        <f>_xlfn.IFNA((VLOOKUP(F3967,help!$C$2:$F$12,4,0))*(N3967*24),"")</f>
        <v/>
      </c>
      <c r="AP3967" s="17">
        <f t="shared" si="125"/>
        <v>0</v>
      </c>
    </row>
    <row r="3968" spans="2:42" ht="33" x14ac:dyDescent="0.25">
      <c r="B3968" s="13">
        <f>COUNTIFS($E$3:E3968,'تقرير منتج تام'!$E$4)</f>
        <v>8</v>
      </c>
      <c r="C3968" s="37"/>
      <c r="D3968" s="37"/>
      <c r="E3968" s="37"/>
      <c r="F3968" s="39"/>
      <c r="G3968" s="40"/>
      <c r="H3968" s="40"/>
      <c r="I3968" s="41"/>
      <c r="J3968" s="41"/>
      <c r="K3968" s="26" t="str">
        <f>_xlfn.IFNA(VLOOKUP(E3968,الاوردرات!$B$1:$C$600,2,0),"")</f>
        <v/>
      </c>
      <c r="L3968" s="52"/>
      <c r="N3968" s="21" t="str">
        <f t="shared" si="126"/>
        <v/>
      </c>
      <c r="O3968" s="22" t="str">
        <f>_xlfn.IFNA((VLOOKUP(F3968,help!$C$2:$F$12,4,0))*(N3968*24),"")</f>
        <v/>
      </c>
      <c r="AP3968" s="17">
        <f t="shared" si="125"/>
        <v>0</v>
      </c>
    </row>
    <row r="3969" spans="2:42" ht="33" x14ac:dyDescent="0.25">
      <c r="B3969" s="13">
        <f>COUNTIFS($E$3:E3969,'تقرير منتج تام'!$E$4)</f>
        <v>8</v>
      </c>
      <c r="C3969" s="37"/>
      <c r="D3969" s="37"/>
      <c r="E3969" s="37"/>
      <c r="F3969" s="39"/>
      <c r="G3969" s="40"/>
      <c r="H3969" s="40"/>
      <c r="I3969" s="41"/>
      <c r="J3969" s="41"/>
      <c r="K3969" s="26" t="str">
        <f>_xlfn.IFNA(VLOOKUP(E3969,الاوردرات!$B$1:$C$600,2,0),"")</f>
        <v/>
      </c>
      <c r="L3969" s="52"/>
      <c r="N3969" s="21" t="str">
        <f t="shared" si="126"/>
        <v/>
      </c>
      <c r="O3969" s="22" t="str">
        <f>_xlfn.IFNA((VLOOKUP(F3969,help!$C$2:$F$12,4,0))*(N3969*24),"")</f>
        <v/>
      </c>
      <c r="AP3969" s="17">
        <f t="shared" si="125"/>
        <v>0</v>
      </c>
    </row>
    <row r="3970" spans="2:42" ht="33" x14ac:dyDescent="0.25">
      <c r="B3970" s="13">
        <f>COUNTIFS($E$3:E3970,'تقرير منتج تام'!$E$4)</f>
        <v>8</v>
      </c>
      <c r="C3970" s="37"/>
      <c r="D3970" s="37"/>
      <c r="E3970" s="37"/>
      <c r="F3970" s="39"/>
      <c r="G3970" s="40"/>
      <c r="H3970" s="40"/>
      <c r="I3970" s="41"/>
      <c r="J3970" s="41"/>
      <c r="K3970" s="26" t="str">
        <f>_xlfn.IFNA(VLOOKUP(E3970,الاوردرات!$B$1:$C$600,2,0),"")</f>
        <v/>
      </c>
      <c r="L3970" s="52"/>
      <c r="N3970" s="21" t="str">
        <f t="shared" si="126"/>
        <v/>
      </c>
      <c r="O3970" s="22" t="str">
        <f>_xlfn.IFNA((VLOOKUP(F3970,help!$C$2:$F$12,4,0))*(N3970*24),"")</f>
        <v/>
      </c>
      <c r="AP3970" s="17">
        <f t="shared" si="125"/>
        <v>0</v>
      </c>
    </row>
    <row r="3971" spans="2:42" ht="33" x14ac:dyDescent="0.25">
      <c r="B3971" s="13">
        <f>COUNTIFS($E$3:E3971,'تقرير منتج تام'!$E$4)</f>
        <v>8</v>
      </c>
      <c r="C3971" s="37"/>
      <c r="D3971" s="37"/>
      <c r="E3971" s="37"/>
      <c r="F3971" s="39"/>
      <c r="G3971" s="40"/>
      <c r="H3971" s="40"/>
      <c r="I3971" s="41"/>
      <c r="J3971" s="41"/>
      <c r="K3971" s="26" t="str">
        <f>_xlfn.IFNA(VLOOKUP(E3971,الاوردرات!$B$1:$C$600,2,0),"")</f>
        <v/>
      </c>
      <c r="L3971" s="52"/>
      <c r="N3971" s="21" t="str">
        <f t="shared" si="126"/>
        <v/>
      </c>
      <c r="O3971" s="22" t="str">
        <f>_xlfn.IFNA((VLOOKUP(F3971,help!$C$2:$F$12,4,0))*(N3971*24),"")</f>
        <v/>
      </c>
      <c r="AP3971" s="17">
        <f t="shared" si="125"/>
        <v>0</v>
      </c>
    </row>
    <row r="3972" spans="2:42" ht="33" x14ac:dyDescent="0.25">
      <c r="B3972" s="13">
        <f>COUNTIFS($E$3:E3972,'تقرير منتج تام'!$E$4)</f>
        <v>8</v>
      </c>
      <c r="C3972" s="37"/>
      <c r="D3972" s="37"/>
      <c r="E3972" s="37"/>
      <c r="F3972" s="39"/>
      <c r="G3972" s="40"/>
      <c r="H3972" s="40"/>
      <c r="I3972" s="41"/>
      <c r="J3972" s="41"/>
      <c r="K3972" s="26" t="str">
        <f>_xlfn.IFNA(VLOOKUP(E3972,الاوردرات!$B$1:$C$600,2,0),"")</f>
        <v/>
      </c>
      <c r="L3972" s="52"/>
      <c r="N3972" s="21" t="str">
        <f t="shared" si="126"/>
        <v/>
      </c>
      <c r="O3972" s="22" t="str">
        <f>_xlfn.IFNA((VLOOKUP(F3972,help!$C$2:$F$12,4,0))*(N3972*24),"")</f>
        <v/>
      </c>
      <c r="AP3972" s="17">
        <f t="shared" si="125"/>
        <v>0</v>
      </c>
    </row>
    <row r="3973" spans="2:42" ht="33" x14ac:dyDescent="0.25">
      <c r="B3973" s="13">
        <f>COUNTIFS($E$3:E3973,'تقرير منتج تام'!$E$4)</f>
        <v>8</v>
      </c>
      <c r="C3973" s="37"/>
      <c r="D3973" s="37"/>
      <c r="E3973" s="37"/>
      <c r="F3973" s="39"/>
      <c r="G3973" s="40"/>
      <c r="H3973" s="40"/>
      <c r="I3973" s="41"/>
      <c r="J3973" s="41"/>
      <c r="K3973" s="26" t="str">
        <f>_xlfn.IFNA(VLOOKUP(E3973,الاوردرات!$B$1:$C$600,2,0),"")</f>
        <v/>
      </c>
      <c r="L3973" s="52"/>
      <c r="N3973" s="21" t="str">
        <f t="shared" si="126"/>
        <v/>
      </c>
      <c r="O3973" s="22" t="str">
        <f>_xlfn.IFNA((VLOOKUP(F3973,help!$C$2:$F$12,4,0))*(N3973*24),"")</f>
        <v/>
      </c>
      <c r="AP3973" s="17">
        <f t="shared" si="125"/>
        <v>0</v>
      </c>
    </row>
    <row r="3974" spans="2:42" ht="33" x14ac:dyDescent="0.25">
      <c r="B3974" s="13">
        <f>COUNTIFS($E$3:E3974,'تقرير منتج تام'!$E$4)</f>
        <v>8</v>
      </c>
      <c r="C3974" s="37"/>
      <c r="D3974" s="37"/>
      <c r="E3974" s="37"/>
      <c r="F3974" s="39"/>
      <c r="G3974" s="40"/>
      <c r="H3974" s="40"/>
      <c r="I3974" s="41"/>
      <c r="J3974" s="41"/>
      <c r="K3974" s="26" t="str">
        <f>_xlfn.IFNA(VLOOKUP(E3974,الاوردرات!$B$1:$C$600,2,0),"")</f>
        <v/>
      </c>
      <c r="L3974" s="52"/>
      <c r="N3974" s="21" t="str">
        <f t="shared" si="126"/>
        <v/>
      </c>
      <c r="O3974" s="22" t="str">
        <f>_xlfn.IFNA((VLOOKUP(F3974,help!$C$2:$F$12,4,0))*(N3974*24),"")</f>
        <v/>
      </c>
      <c r="AP3974" s="17">
        <f t="shared" si="125"/>
        <v>0</v>
      </c>
    </row>
    <row r="3975" spans="2:42" ht="33" x14ac:dyDescent="0.25">
      <c r="B3975" s="13">
        <f>COUNTIFS($E$3:E3975,'تقرير منتج تام'!$E$4)</f>
        <v>8</v>
      </c>
      <c r="C3975" s="37"/>
      <c r="D3975" s="37"/>
      <c r="E3975" s="37"/>
      <c r="F3975" s="39"/>
      <c r="G3975" s="40"/>
      <c r="H3975" s="40"/>
      <c r="I3975" s="41"/>
      <c r="J3975" s="41"/>
      <c r="K3975" s="26" t="str">
        <f>_xlfn.IFNA(VLOOKUP(E3975,الاوردرات!$B$1:$C$600,2,0),"")</f>
        <v/>
      </c>
      <c r="L3975" s="52"/>
      <c r="N3975" s="21" t="str">
        <f t="shared" si="126"/>
        <v/>
      </c>
      <c r="O3975" s="22" t="str">
        <f>_xlfn.IFNA((VLOOKUP(F3975,help!$C$2:$F$12,4,0))*(N3975*24),"")</f>
        <v/>
      </c>
      <c r="AP3975" s="17">
        <f t="shared" si="125"/>
        <v>0</v>
      </c>
    </row>
    <row r="3976" spans="2:42" ht="33" x14ac:dyDescent="0.25">
      <c r="B3976" s="13">
        <f>COUNTIFS($E$3:E3976,'تقرير منتج تام'!$E$4)</f>
        <v>8</v>
      </c>
      <c r="C3976" s="37"/>
      <c r="D3976" s="37"/>
      <c r="E3976" s="37"/>
      <c r="F3976" s="39"/>
      <c r="G3976" s="40"/>
      <c r="H3976" s="40"/>
      <c r="I3976" s="41"/>
      <c r="J3976" s="41"/>
      <c r="K3976" s="26" t="str">
        <f>_xlfn.IFNA(VLOOKUP(E3976,الاوردرات!$B$1:$C$600,2,0),"")</f>
        <v/>
      </c>
      <c r="L3976" s="52"/>
      <c r="N3976" s="21" t="str">
        <f t="shared" si="126"/>
        <v/>
      </c>
      <c r="O3976" s="22" t="str">
        <f>_xlfn.IFNA((VLOOKUP(F3976,help!$C$2:$F$12,4,0))*(N3976*24),"")</f>
        <v/>
      </c>
      <c r="AP3976" s="17">
        <f t="shared" si="125"/>
        <v>0</v>
      </c>
    </row>
    <row r="3977" spans="2:42" ht="33" x14ac:dyDescent="0.25">
      <c r="B3977" s="13">
        <f>COUNTIFS($E$3:E3977,'تقرير منتج تام'!$E$4)</f>
        <v>8</v>
      </c>
      <c r="C3977" s="37"/>
      <c r="D3977" s="37"/>
      <c r="E3977" s="37"/>
      <c r="F3977" s="39"/>
      <c r="G3977" s="40"/>
      <c r="H3977" s="40"/>
      <c r="I3977" s="41"/>
      <c r="J3977" s="41"/>
      <c r="K3977" s="26" t="str">
        <f>_xlfn.IFNA(VLOOKUP(E3977,الاوردرات!$B$1:$C$600,2,0),"")</f>
        <v/>
      </c>
      <c r="L3977" s="52"/>
      <c r="N3977" s="21" t="str">
        <f t="shared" si="126"/>
        <v/>
      </c>
      <c r="O3977" s="22" t="str">
        <f>_xlfn.IFNA((VLOOKUP(F3977,help!$C$2:$F$12,4,0))*(N3977*24),"")</f>
        <v/>
      </c>
      <c r="AP3977" s="17">
        <f t="shared" si="125"/>
        <v>0</v>
      </c>
    </row>
    <row r="3978" spans="2:42" ht="33" x14ac:dyDescent="0.25">
      <c r="B3978" s="13">
        <f>COUNTIFS($E$3:E3978,'تقرير منتج تام'!$E$4)</f>
        <v>8</v>
      </c>
      <c r="C3978" s="37"/>
      <c r="D3978" s="37"/>
      <c r="E3978" s="37"/>
      <c r="F3978" s="39"/>
      <c r="G3978" s="40"/>
      <c r="H3978" s="40"/>
      <c r="I3978" s="41"/>
      <c r="J3978" s="41"/>
      <c r="K3978" s="26" t="str">
        <f>_xlfn.IFNA(VLOOKUP(E3978,الاوردرات!$B$1:$C$600,2,0),"")</f>
        <v/>
      </c>
      <c r="L3978" s="52"/>
      <c r="N3978" s="21" t="str">
        <f t="shared" si="126"/>
        <v/>
      </c>
      <c r="O3978" s="22" t="str">
        <f>_xlfn.IFNA((VLOOKUP(F3978,help!$C$2:$F$12,4,0))*(N3978*24),"")</f>
        <v/>
      </c>
      <c r="AP3978" s="17">
        <f t="shared" ref="AP3978:AP4041" si="127">D3978</f>
        <v>0</v>
      </c>
    </row>
    <row r="3979" spans="2:42" ht="33" x14ac:dyDescent="0.25">
      <c r="B3979" s="13">
        <f>COUNTIFS($E$3:E3979,'تقرير منتج تام'!$E$4)</f>
        <v>8</v>
      </c>
      <c r="C3979" s="37"/>
      <c r="D3979" s="37"/>
      <c r="E3979" s="37"/>
      <c r="F3979" s="39"/>
      <c r="G3979" s="40"/>
      <c r="H3979" s="40"/>
      <c r="I3979" s="41"/>
      <c r="J3979" s="41"/>
      <c r="K3979" s="26" t="str">
        <f>_xlfn.IFNA(VLOOKUP(E3979,الاوردرات!$B$1:$C$600,2,0),"")</f>
        <v/>
      </c>
      <c r="L3979" s="52"/>
      <c r="N3979" s="21" t="str">
        <f t="shared" si="126"/>
        <v/>
      </c>
      <c r="O3979" s="22" t="str">
        <f>_xlfn.IFNA((VLOOKUP(F3979,help!$C$2:$F$12,4,0))*(N3979*24),"")</f>
        <v/>
      </c>
      <c r="AP3979" s="17">
        <f t="shared" si="127"/>
        <v>0</v>
      </c>
    </row>
    <row r="3980" spans="2:42" ht="33" x14ac:dyDescent="0.25">
      <c r="B3980" s="13">
        <f>COUNTIFS($E$3:E3980,'تقرير منتج تام'!$E$4)</f>
        <v>8</v>
      </c>
      <c r="C3980" s="37"/>
      <c r="D3980" s="37"/>
      <c r="E3980" s="37"/>
      <c r="F3980" s="39"/>
      <c r="G3980" s="40"/>
      <c r="H3980" s="40"/>
      <c r="I3980" s="41"/>
      <c r="J3980" s="41"/>
      <c r="K3980" s="26" t="str">
        <f>_xlfn.IFNA(VLOOKUP(E3980,الاوردرات!$B$1:$C$600,2,0),"")</f>
        <v/>
      </c>
      <c r="L3980" s="52"/>
      <c r="N3980" s="21" t="str">
        <f t="shared" si="126"/>
        <v/>
      </c>
      <c r="O3980" s="22" t="str">
        <f>_xlfn.IFNA((VLOOKUP(F3980,help!$C$2:$F$12,4,0))*(N3980*24),"")</f>
        <v/>
      </c>
      <c r="AP3980" s="17">
        <f t="shared" si="127"/>
        <v>0</v>
      </c>
    </row>
    <row r="3981" spans="2:42" ht="33" x14ac:dyDescent="0.25">
      <c r="B3981" s="13">
        <f>COUNTIFS($E$3:E3981,'تقرير منتج تام'!$E$4)</f>
        <v>8</v>
      </c>
      <c r="C3981" s="37"/>
      <c r="D3981" s="37"/>
      <c r="E3981" s="37"/>
      <c r="F3981" s="39"/>
      <c r="G3981" s="40"/>
      <c r="H3981" s="40"/>
      <c r="I3981" s="41"/>
      <c r="J3981" s="41"/>
      <c r="K3981" s="26" t="str">
        <f>_xlfn.IFNA(VLOOKUP(E3981,الاوردرات!$B$1:$C$600,2,0),"")</f>
        <v/>
      </c>
      <c r="L3981" s="52"/>
      <c r="N3981" s="21" t="str">
        <f t="shared" si="126"/>
        <v/>
      </c>
      <c r="O3981" s="22" t="str">
        <f>_xlfn.IFNA((VLOOKUP(F3981,help!$C$2:$F$12,4,0))*(N3981*24),"")</f>
        <v/>
      </c>
      <c r="AP3981" s="17">
        <f t="shared" si="127"/>
        <v>0</v>
      </c>
    </row>
    <row r="3982" spans="2:42" ht="33" x14ac:dyDescent="0.25">
      <c r="B3982" s="13">
        <f>COUNTIFS($E$3:E3982,'تقرير منتج تام'!$E$4)</f>
        <v>8</v>
      </c>
      <c r="C3982" s="37"/>
      <c r="D3982" s="37"/>
      <c r="E3982" s="37"/>
      <c r="F3982" s="39"/>
      <c r="G3982" s="40"/>
      <c r="H3982" s="40"/>
      <c r="I3982" s="41"/>
      <c r="J3982" s="41"/>
      <c r="K3982" s="26" t="str">
        <f>_xlfn.IFNA(VLOOKUP(E3982,الاوردرات!$B$1:$C$600,2,0),"")</f>
        <v/>
      </c>
      <c r="L3982" s="52"/>
      <c r="N3982" s="21" t="str">
        <f t="shared" si="126"/>
        <v/>
      </c>
      <c r="O3982" s="22" t="str">
        <f>_xlfn.IFNA((VLOOKUP(F3982,help!$C$2:$F$12,4,0))*(N3982*24),"")</f>
        <v/>
      </c>
      <c r="AP3982" s="17">
        <f t="shared" si="127"/>
        <v>0</v>
      </c>
    </row>
    <row r="3983" spans="2:42" ht="33" x14ac:dyDescent="0.25">
      <c r="B3983" s="13">
        <f>COUNTIFS($E$3:E3983,'تقرير منتج تام'!$E$4)</f>
        <v>8</v>
      </c>
      <c r="C3983" s="37"/>
      <c r="D3983" s="37"/>
      <c r="E3983" s="37"/>
      <c r="F3983" s="39"/>
      <c r="G3983" s="40"/>
      <c r="H3983" s="40"/>
      <c r="I3983" s="41"/>
      <c r="J3983" s="41"/>
      <c r="K3983" s="26" t="str">
        <f>_xlfn.IFNA(VLOOKUP(E3983,الاوردرات!$B$1:$C$600,2,0),"")</f>
        <v/>
      </c>
      <c r="L3983" s="52"/>
      <c r="N3983" s="21" t="str">
        <f t="shared" si="126"/>
        <v/>
      </c>
      <c r="O3983" s="22" t="str">
        <f>_xlfn.IFNA((VLOOKUP(F3983,help!$C$2:$F$12,4,0))*(N3983*24),"")</f>
        <v/>
      </c>
      <c r="AP3983" s="17">
        <f t="shared" si="127"/>
        <v>0</v>
      </c>
    </row>
    <row r="3984" spans="2:42" ht="33" x14ac:dyDescent="0.25">
      <c r="B3984" s="13">
        <f>COUNTIFS($E$3:E3984,'تقرير منتج تام'!$E$4)</f>
        <v>8</v>
      </c>
      <c r="C3984" s="37"/>
      <c r="D3984" s="37"/>
      <c r="E3984" s="37"/>
      <c r="F3984" s="39"/>
      <c r="G3984" s="40"/>
      <c r="H3984" s="40"/>
      <c r="I3984" s="41"/>
      <c r="J3984" s="41"/>
      <c r="K3984" s="26" t="str">
        <f>_xlfn.IFNA(VLOOKUP(E3984,الاوردرات!$B$1:$C$600,2,0),"")</f>
        <v/>
      </c>
      <c r="L3984" s="52"/>
      <c r="N3984" s="21" t="str">
        <f t="shared" si="126"/>
        <v/>
      </c>
      <c r="O3984" s="22" t="str">
        <f>_xlfn.IFNA((VLOOKUP(F3984,help!$C$2:$F$12,4,0))*(N3984*24),"")</f>
        <v/>
      </c>
      <c r="AP3984" s="17">
        <f t="shared" si="127"/>
        <v>0</v>
      </c>
    </row>
    <row r="3985" spans="2:42" ht="33" x14ac:dyDescent="0.25">
      <c r="B3985" s="13">
        <f>COUNTIFS($E$3:E3985,'تقرير منتج تام'!$E$4)</f>
        <v>8</v>
      </c>
      <c r="C3985" s="37"/>
      <c r="D3985" s="37"/>
      <c r="E3985" s="37"/>
      <c r="F3985" s="39"/>
      <c r="G3985" s="40"/>
      <c r="H3985" s="40"/>
      <c r="I3985" s="41"/>
      <c r="J3985" s="41"/>
      <c r="K3985" s="26" t="str">
        <f>_xlfn.IFNA(VLOOKUP(E3985,الاوردرات!$B$1:$C$600,2,0),"")</f>
        <v/>
      </c>
      <c r="L3985" s="52"/>
      <c r="N3985" s="21" t="str">
        <f t="shared" si="126"/>
        <v/>
      </c>
      <c r="O3985" s="22" t="str">
        <f>_xlfn.IFNA((VLOOKUP(F3985,help!$C$2:$F$12,4,0))*(N3985*24),"")</f>
        <v/>
      </c>
      <c r="AP3985" s="17">
        <f t="shared" si="127"/>
        <v>0</v>
      </c>
    </row>
    <row r="3986" spans="2:42" ht="33" x14ac:dyDescent="0.25">
      <c r="B3986" s="13">
        <f>COUNTIFS($E$3:E3986,'تقرير منتج تام'!$E$4)</f>
        <v>8</v>
      </c>
      <c r="C3986" s="37"/>
      <c r="D3986" s="37"/>
      <c r="E3986" s="37"/>
      <c r="F3986" s="39"/>
      <c r="G3986" s="40"/>
      <c r="H3986" s="40"/>
      <c r="I3986" s="41"/>
      <c r="J3986" s="41"/>
      <c r="K3986" s="26" t="str">
        <f>_xlfn.IFNA(VLOOKUP(E3986,الاوردرات!$B$1:$C$600,2,0),"")</f>
        <v/>
      </c>
      <c r="L3986" s="52"/>
      <c r="N3986" s="21" t="str">
        <f t="shared" si="126"/>
        <v/>
      </c>
      <c r="O3986" s="22" t="str">
        <f>_xlfn.IFNA((VLOOKUP(F3986,help!$C$2:$F$12,4,0))*(N3986*24),"")</f>
        <v/>
      </c>
      <c r="AP3986" s="17">
        <f t="shared" si="127"/>
        <v>0</v>
      </c>
    </row>
    <row r="3987" spans="2:42" ht="33" x14ac:dyDescent="0.25">
      <c r="B3987" s="13">
        <f>COUNTIFS($E$3:E3987,'تقرير منتج تام'!$E$4)</f>
        <v>8</v>
      </c>
      <c r="C3987" s="37"/>
      <c r="D3987" s="37"/>
      <c r="E3987" s="37"/>
      <c r="F3987" s="39"/>
      <c r="G3987" s="40"/>
      <c r="H3987" s="40"/>
      <c r="I3987" s="41"/>
      <c r="J3987" s="41"/>
      <c r="K3987" s="26" t="str">
        <f>_xlfn.IFNA(VLOOKUP(E3987,الاوردرات!$B$1:$C$600,2,0),"")</f>
        <v/>
      </c>
      <c r="L3987" s="52"/>
      <c r="N3987" s="21" t="str">
        <f t="shared" si="126"/>
        <v/>
      </c>
      <c r="O3987" s="22" t="str">
        <f>_xlfn.IFNA((VLOOKUP(F3987,help!$C$2:$F$12,4,0))*(N3987*24),"")</f>
        <v/>
      </c>
      <c r="AP3987" s="17">
        <f t="shared" si="127"/>
        <v>0</v>
      </c>
    </row>
    <row r="3988" spans="2:42" ht="33" x14ac:dyDescent="0.25">
      <c r="B3988" s="13">
        <f>COUNTIFS($E$3:E3988,'تقرير منتج تام'!$E$4)</f>
        <v>8</v>
      </c>
      <c r="C3988" s="37"/>
      <c r="D3988" s="37"/>
      <c r="E3988" s="37"/>
      <c r="F3988" s="39"/>
      <c r="G3988" s="40"/>
      <c r="H3988" s="40"/>
      <c r="I3988" s="41"/>
      <c r="J3988" s="41"/>
      <c r="K3988" s="26" t="str">
        <f>_xlfn.IFNA(VLOOKUP(E3988,الاوردرات!$B$1:$C$600,2,0),"")</f>
        <v/>
      </c>
      <c r="L3988" s="52"/>
      <c r="N3988" s="21" t="str">
        <f t="shared" si="126"/>
        <v/>
      </c>
      <c r="O3988" s="22" t="str">
        <f>_xlfn.IFNA((VLOOKUP(F3988,help!$C$2:$F$12,4,0))*(N3988*24),"")</f>
        <v/>
      </c>
      <c r="AP3988" s="17">
        <f t="shared" si="127"/>
        <v>0</v>
      </c>
    </row>
    <row r="3989" spans="2:42" ht="33" x14ac:dyDescent="0.25">
      <c r="B3989" s="13">
        <f>COUNTIFS($E$3:E3989,'تقرير منتج تام'!$E$4)</f>
        <v>8</v>
      </c>
      <c r="C3989" s="37"/>
      <c r="D3989" s="37"/>
      <c r="E3989" s="37"/>
      <c r="F3989" s="39"/>
      <c r="G3989" s="40"/>
      <c r="H3989" s="40"/>
      <c r="I3989" s="41"/>
      <c r="J3989" s="41"/>
      <c r="K3989" s="26" t="str">
        <f>_xlfn.IFNA(VLOOKUP(E3989,الاوردرات!$B$1:$C$600,2,0),"")</f>
        <v/>
      </c>
      <c r="L3989" s="52"/>
      <c r="N3989" s="21" t="str">
        <f t="shared" si="126"/>
        <v/>
      </c>
      <c r="O3989" s="22" t="str">
        <f>_xlfn.IFNA((VLOOKUP(F3989,help!$C$2:$F$12,4,0))*(N3989*24),"")</f>
        <v/>
      </c>
      <c r="AP3989" s="17">
        <f t="shared" si="127"/>
        <v>0</v>
      </c>
    </row>
    <row r="3990" spans="2:42" ht="33" x14ac:dyDescent="0.25">
      <c r="B3990" s="13">
        <f>COUNTIFS($E$3:E3990,'تقرير منتج تام'!$E$4)</f>
        <v>8</v>
      </c>
      <c r="C3990" s="37"/>
      <c r="D3990" s="37"/>
      <c r="E3990" s="37"/>
      <c r="F3990" s="39"/>
      <c r="G3990" s="40"/>
      <c r="H3990" s="40"/>
      <c r="I3990" s="41"/>
      <c r="J3990" s="41"/>
      <c r="K3990" s="26" t="str">
        <f>_xlfn.IFNA(VLOOKUP(E3990,الاوردرات!$B$1:$C$600,2,0),"")</f>
        <v/>
      </c>
      <c r="L3990" s="52"/>
      <c r="N3990" s="21" t="str">
        <f t="shared" si="126"/>
        <v/>
      </c>
      <c r="O3990" s="22" t="str">
        <f>_xlfn.IFNA((VLOOKUP(F3990,help!$C$2:$F$12,4,0))*(N3990*24),"")</f>
        <v/>
      </c>
      <c r="AP3990" s="17">
        <f t="shared" si="127"/>
        <v>0</v>
      </c>
    </row>
    <row r="3991" spans="2:42" ht="33" x14ac:dyDescent="0.25">
      <c r="B3991" s="13">
        <f>COUNTIFS($E$3:E3991,'تقرير منتج تام'!$E$4)</f>
        <v>8</v>
      </c>
      <c r="C3991" s="37"/>
      <c r="D3991" s="37"/>
      <c r="E3991" s="37"/>
      <c r="F3991" s="39"/>
      <c r="G3991" s="40"/>
      <c r="H3991" s="40"/>
      <c r="I3991" s="41"/>
      <c r="J3991" s="41"/>
      <c r="K3991" s="26" t="str">
        <f>_xlfn.IFNA(VLOOKUP(E3991,الاوردرات!$B$1:$C$600,2,0),"")</f>
        <v/>
      </c>
      <c r="L3991" s="52"/>
      <c r="N3991" s="21" t="str">
        <f t="shared" si="126"/>
        <v/>
      </c>
      <c r="O3991" s="22" t="str">
        <f>_xlfn.IFNA((VLOOKUP(F3991,help!$C$2:$F$12,4,0))*(N3991*24),"")</f>
        <v/>
      </c>
      <c r="AP3991" s="17">
        <f t="shared" si="127"/>
        <v>0</v>
      </c>
    </row>
    <row r="3992" spans="2:42" ht="33" x14ac:dyDescent="0.25">
      <c r="B3992" s="13">
        <f>COUNTIFS($E$3:E3992,'تقرير منتج تام'!$E$4)</f>
        <v>8</v>
      </c>
      <c r="C3992" s="37"/>
      <c r="D3992" s="37"/>
      <c r="E3992" s="37"/>
      <c r="F3992" s="39"/>
      <c r="G3992" s="40"/>
      <c r="H3992" s="40"/>
      <c r="I3992" s="41"/>
      <c r="J3992" s="41"/>
      <c r="K3992" s="26" t="str">
        <f>_xlfn.IFNA(VLOOKUP(E3992,الاوردرات!$B$1:$C$600,2,0),"")</f>
        <v/>
      </c>
      <c r="L3992" s="52"/>
      <c r="N3992" s="21" t="str">
        <f t="shared" si="126"/>
        <v/>
      </c>
      <c r="O3992" s="22" t="str">
        <f>_xlfn.IFNA((VLOOKUP(F3992,help!$C$2:$F$12,4,0))*(N3992*24),"")</f>
        <v/>
      </c>
      <c r="AP3992" s="17">
        <f t="shared" si="127"/>
        <v>0</v>
      </c>
    </row>
    <row r="3993" spans="2:42" ht="33" x14ac:dyDescent="0.25">
      <c r="B3993" s="13">
        <f>COUNTIFS($E$3:E3993,'تقرير منتج تام'!$E$4)</f>
        <v>8</v>
      </c>
      <c r="C3993" s="37"/>
      <c r="D3993" s="37"/>
      <c r="E3993" s="37"/>
      <c r="F3993" s="39"/>
      <c r="G3993" s="40"/>
      <c r="H3993" s="40"/>
      <c r="I3993" s="41"/>
      <c r="J3993" s="41"/>
      <c r="K3993" s="26" t="str">
        <f>_xlfn.IFNA(VLOOKUP(E3993,الاوردرات!$B$1:$C$600,2,0),"")</f>
        <v/>
      </c>
      <c r="L3993" s="52"/>
      <c r="N3993" s="21" t="str">
        <f t="shared" si="126"/>
        <v/>
      </c>
      <c r="O3993" s="22" t="str">
        <f>_xlfn.IFNA((VLOOKUP(F3993,help!$C$2:$F$12,4,0))*(N3993*24),"")</f>
        <v/>
      </c>
      <c r="AP3993" s="17">
        <f t="shared" si="127"/>
        <v>0</v>
      </c>
    </row>
    <row r="3994" spans="2:42" ht="33" x14ac:dyDescent="0.25">
      <c r="B3994" s="13">
        <f>COUNTIFS($E$3:E3994,'تقرير منتج تام'!$E$4)</f>
        <v>8</v>
      </c>
      <c r="C3994" s="37"/>
      <c r="D3994" s="37"/>
      <c r="E3994" s="37"/>
      <c r="F3994" s="39"/>
      <c r="G3994" s="40"/>
      <c r="H3994" s="40"/>
      <c r="I3994" s="41"/>
      <c r="J3994" s="41"/>
      <c r="K3994" s="26" t="str">
        <f>_xlfn.IFNA(VLOOKUP(E3994,الاوردرات!$B$1:$C$600,2,0),"")</f>
        <v/>
      </c>
      <c r="L3994" s="52"/>
      <c r="N3994" s="21" t="str">
        <f t="shared" si="126"/>
        <v/>
      </c>
      <c r="O3994" s="22" t="str">
        <f>_xlfn.IFNA((VLOOKUP(F3994,help!$C$2:$F$12,4,0))*(N3994*24),"")</f>
        <v/>
      </c>
      <c r="AP3994" s="17">
        <f t="shared" si="127"/>
        <v>0</v>
      </c>
    </row>
    <row r="3995" spans="2:42" ht="33" x14ac:dyDescent="0.25">
      <c r="B3995" s="13">
        <f>COUNTIFS($E$3:E3995,'تقرير منتج تام'!$E$4)</f>
        <v>8</v>
      </c>
      <c r="C3995" s="37"/>
      <c r="D3995" s="37"/>
      <c r="E3995" s="37"/>
      <c r="F3995" s="39"/>
      <c r="G3995" s="40"/>
      <c r="H3995" s="40"/>
      <c r="I3995" s="41"/>
      <c r="J3995" s="41"/>
      <c r="K3995" s="26" t="str">
        <f>_xlfn.IFNA(VLOOKUP(E3995,الاوردرات!$B$1:$C$600,2,0),"")</f>
        <v/>
      </c>
      <c r="L3995" s="52"/>
      <c r="N3995" s="21" t="str">
        <f t="shared" si="126"/>
        <v/>
      </c>
      <c r="O3995" s="22" t="str">
        <f>_xlfn.IFNA((VLOOKUP(F3995,help!$C$2:$F$12,4,0))*(N3995*24),"")</f>
        <v/>
      </c>
      <c r="AP3995" s="17">
        <f t="shared" si="127"/>
        <v>0</v>
      </c>
    </row>
    <row r="3996" spans="2:42" ht="33" x14ac:dyDescent="0.25">
      <c r="B3996" s="13">
        <f>COUNTIFS($E$3:E3996,'تقرير منتج تام'!$E$4)</f>
        <v>8</v>
      </c>
      <c r="C3996" s="37"/>
      <c r="D3996" s="37"/>
      <c r="E3996" s="37"/>
      <c r="F3996" s="39"/>
      <c r="G3996" s="40"/>
      <c r="H3996" s="40"/>
      <c r="I3996" s="41"/>
      <c r="J3996" s="41"/>
      <c r="K3996" s="26" t="str">
        <f>_xlfn.IFNA(VLOOKUP(E3996,الاوردرات!$B$1:$C$600,2,0),"")</f>
        <v/>
      </c>
      <c r="L3996" s="52"/>
      <c r="N3996" s="21" t="str">
        <f t="shared" si="126"/>
        <v/>
      </c>
      <c r="O3996" s="22" t="str">
        <f>_xlfn.IFNA((VLOOKUP(F3996,help!$C$2:$F$12,4,0))*(N3996*24),"")</f>
        <v/>
      </c>
      <c r="AP3996" s="17">
        <f t="shared" si="127"/>
        <v>0</v>
      </c>
    </row>
    <row r="3997" spans="2:42" ht="33" x14ac:dyDescent="0.25">
      <c r="B3997" s="13">
        <f>COUNTIFS($E$3:E3997,'تقرير منتج تام'!$E$4)</f>
        <v>8</v>
      </c>
      <c r="C3997" s="37"/>
      <c r="D3997" s="37"/>
      <c r="E3997" s="37"/>
      <c r="F3997" s="39"/>
      <c r="G3997" s="40"/>
      <c r="H3997" s="40"/>
      <c r="I3997" s="41"/>
      <c r="J3997" s="41"/>
      <c r="K3997" s="26" t="str">
        <f>_xlfn.IFNA(VLOOKUP(E3997,الاوردرات!$B$1:$C$600,2,0),"")</f>
        <v/>
      </c>
      <c r="L3997" s="52"/>
      <c r="N3997" s="21" t="str">
        <f t="shared" si="126"/>
        <v/>
      </c>
      <c r="O3997" s="22" t="str">
        <f>_xlfn.IFNA((VLOOKUP(F3997,help!$C$2:$F$12,4,0))*(N3997*24),"")</f>
        <v/>
      </c>
      <c r="AP3997" s="17">
        <f t="shared" si="127"/>
        <v>0</v>
      </c>
    </row>
    <row r="3998" spans="2:42" ht="33" x14ac:dyDescent="0.25">
      <c r="B3998" s="13">
        <f>COUNTIFS($E$3:E3998,'تقرير منتج تام'!$E$4)</f>
        <v>8</v>
      </c>
      <c r="C3998" s="37"/>
      <c r="D3998" s="37"/>
      <c r="E3998" s="37"/>
      <c r="F3998" s="39"/>
      <c r="G3998" s="40"/>
      <c r="H3998" s="40"/>
      <c r="I3998" s="41"/>
      <c r="J3998" s="41"/>
      <c r="K3998" s="26" t="str">
        <f>_xlfn.IFNA(VLOOKUP(E3998,الاوردرات!$B$1:$C$600,2,0),"")</f>
        <v/>
      </c>
      <c r="L3998" s="52"/>
      <c r="N3998" s="21" t="str">
        <f t="shared" si="126"/>
        <v/>
      </c>
      <c r="O3998" s="22" t="str">
        <f>_xlfn.IFNA((VLOOKUP(F3998,help!$C$2:$F$12,4,0))*(N3998*24),"")</f>
        <v/>
      </c>
      <c r="AP3998" s="17">
        <f t="shared" si="127"/>
        <v>0</v>
      </c>
    </row>
    <row r="3999" spans="2:42" ht="33" x14ac:dyDescent="0.25">
      <c r="B3999" s="13">
        <f>COUNTIFS($E$3:E3999,'تقرير منتج تام'!$E$4)</f>
        <v>8</v>
      </c>
      <c r="C3999" s="37"/>
      <c r="D3999" s="37"/>
      <c r="E3999" s="37"/>
      <c r="F3999" s="39"/>
      <c r="G3999" s="40"/>
      <c r="H3999" s="40"/>
      <c r="I3999" s="41"/>
      <c r="J3999" s="41"/>
      <c r="K3999" s="26" t="str">
        <f>_xlfn.IFNA(VLOOKUP(E3999,الاوردرات!$B$1:$C$600,2,0),"")</f>
        <v/>
      </c>
      <c r="L3999" s="52"/>
      <c r="N3999" s="21" t="str">
        <f t="shared" si="126"/>
        <v/>
      </c>
      <c r="O3999" s="22" t="str">
        <f>_xlfn.IFNA((VLOOKUP(F3999,help!$C$2:$F$12,4,0))*(N3999*24),"")</f>
        <v/>
      </c>
      <c r="AP3999" s="17">
        <f t="shared" si="127"/>
        <v>0</v>
      </c>
    </row>
    <row r="4000" spans="2:42" ht="33" x14ac:dyDescent="0.25">
      <c r="B4000" s="13">
        <f>COUNTIFS($E$3:E4000,'تقرير منتج تام'!$E$4)</f>
        <v>8</v>
      </c>
      <c r="C4000" s="37"/>
      <c r="D4000" s="37"/>
      <c r="E4000" s="37"/>
      <c r="F4000" s="39"/>
      <c r="G4000" s="40"/>
      <c r="H4000" s="40"/>
      <c r="I4000" s="41"/>
      <c r="J4000" s="41"/>
      <c r="K4000" s="26" t="str">
        <f>_xlfn.IFNA(VLOOKUP(E4000,الاوردرات!$B$1:$C$600,2,0),"")</f>
        <v/>
      </c>
      <c r="L4000" s="52"/>
      <c r="N4000" s="21" t="str">
        <f t="shared" si="126"/>
        <v/>
      </c>
      <c r="O4000" s="22" t="str">
        <f>_xlfn.IFNA((VLOOKUP(F4000,help!$C$2:$F$12,4,0))*(N4000*24),"")</f>
        <v/>
      </c>
      <c r="AP4000" s="17">
        <f t="shared" si="127"/>
        <v>0</v>
      </c>
    </row>
    <row r="4001" spans="2:42" ht="33" x14ac:dyDescent="0.25">
      <c r="B4001" s="13">
        <f>COUNTIFS($E$3:E4001,'تقرير منتج تام'!$E$4)</f>
        <v>8</v>
      </c>
      <c r="C4001" s="37"/>
      <c r="D4001" s="37"/>
      <c r="E4001" s="37"/>
      <c r="F4001" s="39"/>
      <c r="G4001" s="40"/>
      <c r="H4001" s="40"/>
      <c r="I4001" s="41"/>
      <c r="J4001" s="41"/>
      <c r="K4001" s="26" t="str">
        <f>_xlfn.IFNA(VLOOKUP(E4001,الاوردرات!$B$1:$C$600,2,0),"")</f>
        <v/>
      </c>
      <c r="L4001" s="52"/>
      <c r="N4001" s="21" t="str">
        <f t="shared" si="126"/>
        <v/>
      </c>
      <c r="O4001" s="22" t="str">
        <f>_xlfn.IFNA((VLOOKUP(F4001,help!$C$2:$F$12,4,0))*(N4001*24),"")</f>
        <v/>
      </c>
      <c r="AP4001" s="17">
        <f t="shared" si="127"/>
        <v>0</v>
      </c>
    </row>
    <row r="4002" spans="2:42" ht="33" x14ac:dyDescent="0.25">
      <c r="B4002" s="13">
        <f>COUNTIFS($E$3:E4002,'تقرير منتج تام'!$E$4)</f>
        <v>8</v>
      </c>
      <c r="C4002" s="37"/>
      <c r="D4002" s="37"/>
      <c r="E4002" s="37"/>
      <c r="F4002" s="39"/>
      <c r="G4002" s="40"/>
      <c r="H4002" s="40"/>
      <c r="I4002" s="41"/>
      <c r="J4002" s="41"/>
      <c r="K4002" s="26" t="str">
        <f>_xlfn.IFNA(VLOOKUP(E4002,الاوردرات!$B$1:$C$600,2,0),"")</f>
        <v/>
      </c>
      <c r="L4002" s="52"/>
      <c r="N4002" s="21" t="str">
        <f t="shared" si="126"/>
        <v/>
      </c>
      <c r="O4002" s="22" t="str">
        <f>_xlfn.IFNA((VLOOKUP(F4002,help!$C$2:$F$12,4,0))*(N4002*24),"")</f>
        <v/>
      </c>
      <c r="AP4002" s="17">
        <f t="shared" si="127"/>
        <v>0</v>
      </c>
    </row>
    <row r="4003" spans="2:42" ht="33" x14ac:dyDescent="0.25">
      <c r="B4003" s="13">
        <f>COUNTIFS($E$3:E4003,'تقرير منتج تام'!$E$4)</f>
        <v>8</v>
      </c>
      <c r="C4003" s="37"/>
      <c r="D4003" s="37"/>
      <c r="E4003" s="37"/>
      <c r="F4003" s="39"/>
      <c r="G4003" s="40"/>
      <c r="H4003" s="40"/>
      <c r="I4003" s="41"/>
      <c r="J4003" s="41"/>
      <c r="K4003" s="26" t="str">
        <f>_xlfn.IFNA(VLOOKUP(E4003,الاوردرات!$B$1:$C$600,2,0),"")</f>
        <v/>
      </c>
      <c r="L4003" s="52"/>
      <c r="N4003" s="21" t="str">
        <f t="shared" si="126"/>
        <v/>
      </c>
      <c r="O4003" s="22" t="str">
        <f>_xlfn.IFNA((VLOOKUP(F4003,help!$C$2:$F$12,4,0))*(N4003*24),"")</f>
        <v/>
      </c>
      <c r="AP4003" s="17">
        <f t="shared" si="127"/>
        <v>0</v>
      </c>
    </row>
    <row r="4004" spans="2:42" ht="33" x14ac:dyDescent="0.25">
      <c r="B4004" s="13">
        <f>COUNTIFS($E$3:E4004,'تقرير منتج تام'!$E$4)</f>
        <v>8</v>
      </c>
      <c r="C4004" s="37"/>
      <c r="D4004" s="37"/>
      <c r="E4004" s="37"/>
      <c r="F4004" s="39"/>
      <c r="G4004" s="40"/>
      <c r="H4004" s="40"/>
      <c r="I4004" s="41"/>
      <c r="J4004" s="41"/>
      <c r="K4004" s="26" t="str">
        <f>_xlfn.IFNA(VLOOKUP(E4004,الاوردرات!$B$1:$C$600,2,0),"")</f>
        <v/>
      </c>
      <c r="L4004" s="52"/>
      <c r="N4004" s="21" t="str">
        <f t="shared" si="126"/>
        <v/>
      </c>
      <c r="O4004" s="22" t="str">
        <f>_xlfn.IFNA((VLOOKUP(F4004,help!$C$2:$F$12,4,0))*(N4004*24),"")</f>
        <v/>
      </c>
      <c r="AP4004" s="17">
        <f t="shared" si="127"/>
        <v>0</v>
      </c>
    </row>
    <row r="4005" spans="2:42" ht="33" x14ac:dyDescent="0.25">
      <c r="B4005" s="13">
        <f>COUNTIFS($E$3:E4005,'تقرير منتج تام'!$E$4)</f>
        <v>8</v>
      </c>
      <c r="C4005" s="37"/>
      <c r="D4005" s="37"/>
      <c r="E4005" s="37"/>
      <c r="F4005" s="39"/>
      <c r="G4005" s="40"/>
      <c r="H4005" s="40"/>
      <c r="I4005" s="41"/>
      <c r="J4005" s="41"/>
      <c r="K4005" s="26" t="str">
        <f>_xlfn.IFNA(VLOOKUP(E4005,الاوردرات!$B$1:$C$600,2,0),"")</f>
        <v/>
      </c>
      <c r="L4005" s="52"/>
      <c r="N4005" s="21" t="str">
        <f t="shared" si="126"/>
        <v/>
      </c>
      <c r="O4005" s="22" t="str">
        <f>_xlfn.IFNA((VLOOKUP(F4005,help!$C$2:$F$12,4,0))*(N4005*24),"")</f>
        <v/>
      </c>
      <c r="AP4005" s="17">
        <f t="shared" si="127"/>
        <v>0</v>
      </c>
    </row>
    <row r="4006" spans="2:42" ht="33" x14ac:dyDescent="0.25">
      <c r="B4006" s="13">
        <f>COUNTIFS($E$3:E4006,'تقرير منتج تام'!$E$4)</f>
        <v>8</v>
      </c>
      <c r="C4006" s="37"/>
      <c r="D4006" s="37"/>
      <c r="E4006" s="37"/>
      <c r="F4006" s="39"/>
      <c r="G4006" s="40"/>
      <c r="H4006" s="40"/>
      <c r="I4006" s="41"/>
      <c r="J4006" s="41"/>
      <c r="K4006" s="26" t="str">
        <f>_xlfn.IFNA(VLOOKUP(E4006,الاوردرات!$B$1:$C$600,2,0),"")</f>
        <v/>
      </c>
      <c r="L4006" s="52"/>
      <c r="N4006" s="21" t="str">
        <f t="shared" si="126"/>
        <v/>
      </c>
      <c r="O4006" s="22" t="str">
        <f>_xlfn.IFNA((VLOOKUP(F4006,help!$C$2:$F$12,4,0))*(N4006*24),"")</f>
        <v/>
      </c>
      <c r="AP4006" s="17">
        <f t="shared" si="127"/>
        <v>0</v>
      </c>
    </row>
    <row r="4007" spans="2:42" ht="33" x14ac:dyDescent="0.25">
      <c r="B4007" s="13">
        <f>COUNTIFS($E$3:E4007,'تقرير منتج تام'!$E$4)</f>
        <v>8</v>
      </c>
      <c r="C4007" s="37"/>
      <c r="D4007" s="37"/>
      <c r="E4007" s="37"/>
      <c r="F4007" s="39"/>
      <c r="G4007" s="40"/>
      <c r="H4007" s="40"/>
      <c r="I4007" s="41"/>
      <c r="J4007" s="41"/>
      <c r="K4007" s="26" t="str">
        <f>_xlfn.IFNA(VLOOKUP(E4007,الاوردرات!$B$1:$C$600,2,0),"")</f>
        <v/>
      </c>
      <c r="L4007" s="52"/>
      <c r="N4007" s="21" t="str">
        <f t="shared" si="126"/>
        <v/>
      </c>
      <c r="O4007" s="22" t="str">
        <f>_xlfn.IFNA((VLOOKUP(F4007,help!$C$2:$F$12,4,0))*(N4007*24),"")</f>
        <v/>
      </c>
      <c r="AP4007" s="17">
        <f t="shared" si="127"/>
        <v>0</v>
      </c>
    </row>
    <row r="4008" spans="2:42" ht="33" x14ac:dyDescent="0.25">
      <c r="B4008" s="13">
        <f>COUNTIFS($E$3:E4008,'تقرير منتج تام'!$E$4)</f>
        <v>8</v>
      </c>
      <c r="C4008" s="37"/>
      <c r="D4008" s="37"/>
      <c r="E4008" s="37"/>
      <c r="F4008" s="39"/>
      <c r="G4008" s="40"/>
      <c r="H4008" s="40"/>
      <c r="I4008" s="41"/>
      <c r="J4008" s="41"/>
      <c r="K4008" s="26" t="str">
        <f>_xlfn.IFNA(VLOOKUP(E4008,الاوردرات!$B$1:$C$600,2,0),"")</f>
        <v/>
      </c>
      <c r="L4008" s="52"/>
      <c r="N4008" s="21" t="str">
        <f t="shared" si="126"/>
        <v/>
      </c>
      <c r="O4008" s="22" t="str">
        <f>_xlfn.IFNA((VLOOKUP(F4008,help!$C$2:$F$12,4,0))*(N4008*24),"")</f>
        <v/>
      </c>
      <c r="AP4008" s="17">
        <f t="shared" si="127"/>
        <v>0</v>
      </c>
    </row>
    <row r="4009" spans="2:42" ht="33" x14ac:dyDescent="0.25">
      <c r="B4009" s="13">
        <f>COUNTIFS($E$3:E4009,'تقرير منتج تام'!$E$4)</f>
        <v>8</v>
      </c>
      <c r="C4009" s="37"/>
      <c r="D4009" s="37"/>
      <c r="E4009" s="37"/>
      <c r="F4009" s="39"/>
      <c r="G4009" s="40"/>
      <c r="H4009" s="40"/>
      <c r="I4009" s="41"/>
      <c r="J4009" s="41"/>
      <c r="K4009" s="26" t="str">
        <f>_xlfn.IFNA(VLOOKUP(E4009,الاوردرات!$B$1:$C$600,2,0),"")</f>
        <v/>
      </c>
      <c r="L4009" s="52"/>
      <c r="N4009" s="21" t="str">
        <f t="shared" si="126"/>
        <v/>
      </c>
      <c r="O4009" s="22" t="str">
        <f>_xlfn.IFNA((VLOOKUP(F4009,help!$C$2:$F$12,4,0))*(N4009*24),"")</f>
        <v/>
      </c>
      <c r="AP4009" s="17">
        <f t="shared" si="127"/>
        <v>0</v>
      </c>
    </row>
    <row r="4010" spans="2:42" ht="33" x14ac:dyDescent="0.25">
      <c r="B4010" s="13">
        <f>COUNTIFS($E$3:E4010,'تقرير منتج تام'!$E$4)</f>
        <v>8</v>
      </c>
      <c r="C4010" s="37"/>
      <c r="D4010" s="37"/>
      <c r="E4010" s="37"/>
      <c r="F4010" s="39"/>
      <c r="G4010" s="40"/>
      <c r="H4010" s="40"/>
      <c r="I4010" s="41"/>
      <c r="J4010" s="41"/>
      <c r="K4010" s="26" t="str">
        <f>_xlfn.IFNA(VLOOKUP(E4010,الاوردرات!$B$1:$C$600,2,0),"")</f>
        <v/>
      </c>
      <c r="L4010" s="52"/>
      <c r="N4010" s="21" t="str">
        <f t="shared" si="126"/>
        <v/>
      </c>
      <c r="O4010" s="22" t="str">
        <f>_xlfn.IFNA((VLOOKUP(F4010,help!$C$2:$F$12,4,0))*(N4010*24),"")</f>
        <v/>
      </c>
      <c r="AP4010" s="17">
        <f t="shared" si="127"/>
        <v>0</v>
      </c>
    </row>
    <row r="4011" spans="2:42" ht="33" x14ac:dyDescent="0.25">
      <c r="B4011" s="13">
        <f>COUNTIFS($E$3:E4011,'تقرير منتج تام'!$E$4)</f>
        <v>8</v>
      </c>
      <c r="C4011" s="37"/>
      <c r="D4011" s="37"/>
      <c r="E4011" s="37"/>
      <c r="F4011" s="39"/>
      <c r="G4011" s="40"/>
      <c r="H4011" s="40"/>
      <c r="I4011" s="41"/>
      <c r="J4011" s="41"/>
      <c r="K4011" s="26" t="str">
        <f>_xlfn.IFNA(VLOOKUP(E4011,الاوردرات!$B$1:$C$600,2,0),"")</f>
        <v/>
      </c>
      <c r="L4011" s="52"/>
      <c r="N4011" s="21" t="str">
        <f t="shared" si="126"/>
        <v/>
      </c>
      <c r="O4011" s="22" t="str">
        <f>_xlfn.IFNA((VLOOKUP(F4011,help!$C$2:$F$12,4,0))*(N4011*24),"")</f>
        <v/>
      </c>
      <c r="AP4011" s="17">
        <f t="shared" si="127"/>
        <v>0</v>
      </c>
    </row>
    <row r="4012" spans="2:42" ht="33" x14ac:dyDescent="0.25">
      <c r="B4012" s="13">
        <f>COUNTIFS($E$3:E4012,'تقرير منتج تام'!$E$4)</f>
        <v>8</v>
      </c>
      <c r="C4012" s="37"/>
      <c r="D4012" s="37"/>
      <c r="E4012" s="37"/>
      <c r="F4012" s="39"/>
      <c r="G4012" s="40"/>
      <c r="H4012" s="40"/>
      <c r="I4012" s="41"/>
      <c r="J4012" s="41"/>
      <c r="K4012" s="26" t="str">
        <f>_xlfn.IFNA(VLOOKUP(E4012,الاوردرات!$B$1:$C$600,2,0),"")</f>
        <v/>
      </c>
      <c r="L4012" s="52"/>
      <c r="N4012" s="21" t="str">
        <f t="shared" si="126"/>
        <v/>
      </c>
      <c r="O4012" s="22" t="str">
        <f>_xlfn.IFNA((VLOOKUP(F4012,help!$C$2:$F$12,4,0))*(N4012*24),"")</f>
        <v/>
      </c>
      <c r="AP4012" s="17">
        <f t="shared" si="127"/>
        <v>0</v>
      </c>
    </row>
    <row r="4013" spans="2:42" ht="33" x14ac:dyDescent="0.25">
      <c r="B4013" s="13">
        <f>COUNTIFS($E$3:E4013,'تقرير منتج تام'!$E$4)</f>
        <v>8</v>
      </c>
      <c r="C4013" s="37"/>
      <c r="D4013" s="37"/>
      <c r="E4013" s="37"/>
      <c r="F4013" s="39"/>
      <c r="G4013" s="40"/>
      <c r="H4013" s="40"/>
      <c r="I4013" s="41"/>
      <c r="J4013" s="41"/>
      <c r="K4013" s="26" t="str">
        <f>_xlfn.IFNA(VLOOKUP(E4013,الاوردرات!$B$1:$C$600,2,0),"")</f>
        <v/>
      </c>
      <c r="L4013" s="52"/>
      <c r="N4013" s="21" t="str">
        <f t="shared" si="126"/>
        <v/>
      </c>
      <c r="O4013" s="22" t="str">
        <f>_xlfn.IFNA((VLOOKUP(F4013,help!$C$2:$F$12,4,0))*(N4013*24),"")</f>
        <v/>
      </c>
      <c r="AP4013" s="17">
        <f t="shared" si="127"/>
        <v>0</v>
      </c>
    </row>
    <row r="4014" spans="2:42" ht="33" x14ac:dyDescent="0.25">
      <c r="B4014" s="13">
        <f>COUNTIFS($E$3:E4014,'تقرير منتج تام'!$E$4)</f>
        <v>8</v>
      </c>
      <c r="C4014" s="37"/>
      <c r="D4014" s="37"/>
      <c r="E4014" s="37"/>
      <c r="F4014" s="39"/>
      <c r="G4014" s="40"/>
      <c r="H4014" s="40"/>
      <c r="I4014" s="41"/>
      <c r="J4014" s="41"/>
      <c r="K4014" s="26" t="str">
        <f>_xlfn.IFNA(VLOOKUP(E4014,الاوردرات!$B$1:$C$600,2,0),"")</f>
        <v/>
      </c>
      <c r="L4014" s="52"/>
      <c r="N4014" s="21" t="str">
        <f t="shared" si="126"/>
        <v/>
      </c>
      <c r="O4014" s="22" t="str">
        <f>_xlfn.IFNA((VLOOKUP(F4014,help!$C$2:$F$12,4,0))*(N4014*24),"")</f>
        <v/>
      </c>
      <c r="AP4014" s="17">
        <f t="shared" si="127"/>
        <v>0</v>
      </c>
    </row>
    <row r="4015" spans="2:42" ht="33" x14ac:dyDescent="0.25">
      <c r="B4015" s="13">
        <f>COUNTIFS($E$3:E4015,'تقرير منتج تام'!$E$4)</f>
        <v>8</v>
      </c>
      <c r="C4015" s="37"/>
      <c r="D4015" s="37"/>
      <c r="E4015" s="37"/>
      <c r="F4015" s="39"/>
      <c r="G4015" s="40"/>
      <c r="H4015" s="40"/>
      <c r="I4015" s="41"/>
      <c r="J4015" s="41"/>
      <c r="K4015" s="26" t="str">
        <f>_xlfn.IFNA(VLOOKUP(E4015,الاوردرات!$B$1:$C$600,2,0),"")</f>
        <v/>
      </c>
      <c r="L4015" s="52"/>
      <c r="N4015" s="21" t="str">
        <f t="shared" si="126"/>
        <v/>
      </c>
      <c r="O4015" s="22" t="str">
        <f>_xlfn.IFNA((VLOOKUP(F4015,help!$C$2:$F$12,4,0))*(N4015*24),"")</f>
        <v/>
      </c>
      <c r="AP4015" s="17">
        <f t="shared" si="127"/>
        <v>0</v>
      </c>
    </row>
    <row r="4016" spans="2:42" ht="33" x14ac:dyDescent="0.25">
      <c r="B4016" s="13">
        <f>COUNTIFS($E$3:E4016,'تقرير منتج تام'!$E$4)</f>
        <v>8</v>
      </c>
      <c r="C4016" s="37"/>
      <c r="D4016" s="37"/>
      <c r="E4016" s="37"/>
      <c r="F4016" s="39"/>
      <c r="G4016" s="40"/>
      <c r="H4016" s="40"/>
      <c r="I4016" s="41"/>
      <c r="J4016" s="41"/>
      <c r="K4016" s="26" t="str">
        <f>_xlfn.IFNA(VLOOKUP(E4016,الاوردرات!$B$1:$C$600,2,0),"")</f>
        <v/>
      </c>
      <c r="L4016" s="52"/>
      <c r="N4016" s="21" t="str">
        <f t="shared" si="126"/>
        <v/>
      </c>
      <c r="O4016" s="22" t="str">
        <f>_xlfn.IFNA((VLOOKUP(F4016,help!$C$2:$F$12,4,0))*(N4016*24),"")</f>
        <v/>
      </c>
      <c r="AP4016" s="17">
        <f t="shared" si="127"/>
        <v>0</v>
      </c>
    </row>
    <row r="4017" spans="2:42" ht="33" x14ac:dyDescent="0.25">
      <c r="B4017" s="13">
        <f>COUNTIFS($E$3:E4017,'تقرير منتج تام'!$E$4)</f>
        <v>8</v>
      </c>
      <c r="C4017" s="37"/>
      <c r="D4017" s="37"/>
      <c r="E4017" s="37"/>
      <c r="F4017" s="39"/>
      <c r="G4017" s="40"/>
      <c r="H4017" s="40"/>
      <c r="I4017" s="41"/>
      <c r="J4017" s="41"/>
      <c r="K4017" s="26" t="str">
        <f>_xlfn.IFNA(VLOOKUP(E4017,الاوردرات!$B$1:$C$600,2,0),"")</f>
        <v/>
      </c>
      <c r="L4017" s="52"/>
      <c r="N4017" s="21" t="str">
        <f t="shared" si="126"/>
        <v/>
      </c>
      <c r="O4017" s="22" t="str">
        <f>_xlfn.IFNA((VLOOKUP(F4017,help!$C$2:$F$12,4,0))*(N4017*24),"")</f>
        <v/>
      </c>
      <c r="AP4017" s="17">
        <f t="shared" si="127"/>
        <v>0</v>
      </c>
    </row>
    <row r="4018" spans="2:42" ht="33" x14ac:dyDescent="0.25">
      <c r="B4018" s="13">
        <f>COUNTIFS($E$3:E4018,'تقرير منتج تام'!$E$4)</f>
        <v>8</v>
      </c>
      <c r="C4018" s="37"/>
      <c r="D4018" s="37"/>
      <c r="E4018" s="37"/>
      <c r="F4018" s="39"/>
      <c r="G4018" s="40"/>
      <c r="H4018" s="40"/>
      <c r="I4018" s="41"/>
      <c r="J4018" s="41"/>
      <c r="K4018" s="26" t="str">
        <f>_xlfn.IFNA(VLOOKUP(E4018,الاوردرات!$B$1:$C$600,2,0),"")</f>
        <v/>
      </c>
      <c r="L4018" s="52"/>
      <c r="N4018" s="21" t="str">
        <f t="shared" si="126"/>
        <v/>
      </c>
      <c r="O4018" s="22" t="str">
        <f>_xlfn.IFNA((VLOOKUP(F4018,help!$C$2:$F$12,4,0))*(N4018*24),"")</f>
        <v/>
      </c>
      <c r="AP4018" s="17">
        <f t="shared" si="127"/>
        <v>0</v>
      </c>
    </row>
    <row r="4019" spans="2:42" ht="33" x14ac:dyDescent="0.25">
      <c r="B4019" s="13">
        <f>COUNTIFS($E$3:E4019,'تقرير منتج تام'!$E$4)</f>
        <v>8</v>
      </c>
      <c r="C4019" s="37"/>
      <c r="D4019" s="37"/>
      <c r="E4019" s="37"/>
      <c r="F4019" s="39"/>
      <c r="G4019" s="40"/>
      <c r="H4019" s="40"/>
      <c r="I4019" s="41"/>
      <c r="J4019" s="41"/>
      <c r="K4019" s="26" t="str">
        <f>_xlfn.IFNA(VLOOKUP(E4019,الاوردرات!$B$1:$C$600,2,0),"")</f>
        <v/>
      </c>
      <c r="L4019" s="52"/>
      <c r="N4019" s="21" t="str">
        <f t="shared" si="126"/>
        <v/>
      </c>
      <c r="O4019" s="22" t="str">
        <f>_xlfn.IFNA((VLOOKUP(F4019,help!$C$2:$F$12,4,0))*(N4019*24),"")</f>
        <v/>
      </c>
      <c r="AP4019" s="17">
        <f t="shared" si="127"/>
        <v>0</v>
      </c>
    </row>
    <row r="4020" spans="2:42" ht="33" x14ac:dyDescent="0.25">
      <c r="B4020" s="13">
        <f>COUNTIFS($E$3:E4020,'تقرير منتج تام'!$E$4)</f>
        <v>8</v>
      </c>
      <c r="C4020" s="37"/>
      <c r="D4020" s="37"/>
      <c r="E4020" s="37"/>
      <c r="F4020" s="39"/>
      <c r="G4020" s="40"/>
      <c r="H4020" s="40"/>
      <c r="I4020" s="41"/>
      <c r="J4020" s="41"/>
      <c r="K4020" s="26" t="str">
        <f>_xlfn.IFNA(VLOOKUP(E4020,الاوردرات!$B$1:$C$600,2,0),"")</f>
        <v/>
      </c>
      <c r="L4020" s="52"/>
      <c r="N4020" s="21" t="str">
        <f t="shared" si="126"/>
        <v/>
      </c>
      <c r="O4020" s="22" t="str">
        <f>_xlfn.IFNA((VLOOKUP(F4020,help!$C$2:$F$12,4,0))*(N4020*24),"")</f>
        <v/>
      </c>
      <c r="AP4020" s="17">
        <f t="shared" si="127"/>
        <v>0</v>
      </c>
    </row>
    <row r="4021" spans="2:42" ht="33" x14ac:dyDescent="0.25">
      <c r="B4021" s="13">
        <f>COUNTIFS($E$3:E4021,'تقرير منتج تام'!$E$4)</f>
        <v>8</v>
      </c>
      <c r="C4021" s="37"/>
      <c r="D4021" s="37"/>
      <c r="E4021" s="37"/>
      <c r="F4021" s="39"/>
      <c r="G4021" s="40"/>
      <c r="H4021" s="40"/>
      <c r="I4021" s="41"/>
      <c r="J4021" s="41"/>
      <c r="K4021" s="26" t="str">
        <f>_xlfn.IFNA(VLOOKUP(E4021,الاوردرات!$B$1:$C$600,2,0),"")</f>
        <v/>
      </c>
      <c r="L4021" s="52"/>
      <c r="N4021" s="21" t="str">
        <f t="shared" si="126"/>
        <v/>
      </c>
      <c r="O4021" s="22" t="str">
        <f>_xlfn.IFNA((VLOOKUP(F4021,help!$C$2:$F$12,4,0))*(N4021*24),"")</f>
        <v/>
      </c>
      <c r="AP4021" s="17">
        <f t="shared" si="127"/>
        <v>0</v>
      </c>
    </row>
    <row r="4022" spans="2:42" ht="33" x14ac:dyDescent="0.25">
      <c r="B4022" s="13">
        <f>COUNTIFS($E$3:E4022,'تقرير منتج تام'!$E$4)</f>
        <v>8</v>
      </c>
      <c r="C4022" s="37"/>
      <c r="D4022" s="37"/>
      <c r="E4022" s="37"/>
      <c r="F4022" s="39"/>
      <c r="G4022" s="40"/>
      <c r="H4022" s="40"/>
      <c r="I4022" s="41"/>
      <c r="J4022" s="41"/>
      <c r="K4022" s="26" t="str">
        <f>_xlfn.IFNA(VLOOKUP(E4022,الاوردرات!$B$1:$C$600,2,0),"")</f>
        <v/>
      </c>
      <c r="L4022" s="52"/>
      <c r="N4022" s="21" t="str">
        <f t="shared" si="126"/>
        <v/>
      </c>
      <c r="O4022" s="22" t="str">
        <f>_xlfn.IFNA((VLOOKUP(F4022,help!$C$2:$F$12,4,0))*(N4022*24),"")</f>
        <v/>
      </c>
      <c r="AP4022" s="17">
        <f t="shared" si="127"/>
        <v>0</v>
      </c>
    </row>
    <row r="4023" spans="2:42" ht="33" x14ac:dyDescent="0.25">
      <c r="B4023" s="13">
        <f>COUNTIFS($E$3:E4023,'تقرير منتج تام'!$E$4)</f>
        <v>8</v>
      </c>
      <c r="C4023" s="37"/>
      <c r="D4023" s="37"/>
      <c r="E4023" s="37"/>
      <c r="F4023" s="39"/>
      <c r="G4023" s="40"/>
      <c r="H4023" s="40"/>
      <c r="I4023" s="41"/>
      <c r="J4023" s="41"/>
      <c r="K4023" s="26" t="str">
        <f>_xlfn.IFNA(VLOOKUP(E4023,الاوردرات!$B$1:$C$600,2,0),"")</f>
        <v/>
      </c>
      <c r="L4023" s="52"/>
      <c r="N4023" s="21" t="str">
        <f t="shared" ref="N4023:N4086" si="128">IF(I4023&lt;&gt;"",J4023-I4023,"")</f>
        <v/>
      </c>
      <c r="O4023" s="22" t="str">
        <f>_xlfn.IFNA((VLOOKUP(F4023,help!$C$2:$F$12,4,0))*(N4023*24),"")</f>
        <v/>
      </c>
      <c r="AP4023" s="17">
        <f t="shared" si="127"/>
        <v>0</v>
      </c>
    </row>
    <row r="4024" spans="2:42" ht="33" x14ac:dyDescent="0.25">
      <c r="B4024" s="13">
        <f>COUNTIFS($E$3:E4024,'تقرير منتج تام'!$E$4)</f>
        <v>8</v>
      </c>
      <c r="C4024" s="37"/>
      <c r="D4024" s="37"/>
      <c r="E4024" s="37"/>
      <c r="F4024" s="39"/>
      <c r="G4024" s="40"/>
      <c r="H4024" s="40"/>
      <c r="I4024" s="41"/>
      <c r="J4024" s="41"/>
      <c r="K4024" s="26" t="str">
        <f>_xlfn.IFNA(VLOOKUP(E4024,الاوردرات!$B$1:$C$600,2,0),"")</f>
        <v/>
      </c>
      <c r="L4024" s="52"/>
      <c r="N4024" s="21" t="str">
        <f t="shared" si="128"/>
        <v/>
      </c>
      <c r="O4024" s="22" t="str">
        <f>_xlfn.IFNA((VLOOKUP(F4024,help!$C$2:$F$12,4,0))*(N4024*24),"")</f>
        <v/>
      </c>
      <c r="AP4024" s="17">
        <f t="shared" si="127"/>
        <v>0</v>
      </c>
    </row>
    <row r="4025" spans="2:42" ht="33" x14ac:dyDescent="0.25">
      <c r="B4025" s="13">
        <f>COUNTIFS($E$3:E4025,'تقرير منتج تام'!$E$4)</f>
        <v>8</v>
      </c>
      <c r="C4025" s="37"/>
      <c r="D4025" s="37"/>
      <c r="E4025" s="37"/>
      <c r="F4025" s="39"/>
      <c r="G4025" s="40"/>
      <c r="H4025" s="40"/>
      <c r="I4025" s="41"/>
      <c r="J4025" s="41"/>
      <c r="K4025" s="26" t="str">
        <f>_xlfn.IFNA(VLOOKUP(E4025,الاوردرات!$B$1:$C$600,2,0),"")</f>
        <v/>
      </c>
      <c r="L4025" s="52"/>
      <c r="N4025" s="21" t="str">
        <f t="shared" si="128"/>
        <v/>
      </c>
      <c r="O4025" s="22" t="str">
        <f>_xlfn.IFNA((VLOOKUP(F4025,help!$C$2:$F$12,4,0))*(N4025*24),"")</f>
        <v/>
      </c>
      <c r="AP4025" s="17">
        <f t="shared" si="127"/>
        <v>0</v>
      </c>
    </row>
    <row r="4026" spans="2:42" ht="33" x14ac:dyDescent="0.25">
      <c r="B4026" s="13">
        <f>COUNTIFS($E$3:E4026,'تقرير منتج تام'!$E$4)</f>
        <v>8</v>
      </c>
      <c r="C4026" s="37"/>
      <c r="D4026" s="37"/>
      <c r="E4026" s="37"/>
      <c r="F4026" s="39"/>
      <c r="G4026" s="40"/>
      <c r="H4026" s="40"/>
      <c r="I4026" s="41"/>
      <c r="J4026" s="41"/>
      <c r="K4026" s="26" t="str">
        <f>_xlfn.IFNA(VLOOKUP(E4026,الاوردرات!$B$1:$C$600,2,0),"")</f>
        <v/>
      </c>
      <c r="L4026" s="52"/>
      <c r="N4026" s="21" t="str">
        <f t="shared" si="128"/>
        <v/>
      </c>
      <c r="O4026" s="22" t="str">
        <f>_xlfn.IFNA((VLOOKUP(F4026,help!$C$2:$F$12,4,0))*(N4026*24),"")</f>
        <v/>
      </c>
      <c r="AP4026" s="17">
        <f t="shared" si="127"/>
        <v>0</v>
      </c>
    </row>
    <row r="4027" spans="2:42" ht="33" x14ac:dyDescent="0.25">
      <c r="B4027" s="13">
        <f>COUNTIFS($E$3:E4027,'تقرير منتج تام'!$E$4)</f>
        <v>8</v>
      </c>
      <c r="C4027" s="37"/>
      <c r="D4027" s="37"/>
      <c r="E4027" s="37"/>
      <c r="F4027" s="39"/>
      <c r="G4027" s="40"/>
      <c r="H4027" s="40"/>
      <c r="I4027" s="41"/>
      <c r="J4027" s="41"/>
      <c r="K4027" s="26" t="str">
        <f>_xlfn.IFNA(VLOOKUP(E4027,الاوردرات!$B$1:$C$600,2,0),"")</f>
        <v/>
      </c>
      <c r="L4027" s="52"/>
      <c r="N4027" s="21" t="str">
        <f t="shared" si="128"/>
        <v/>
      </c>
      <c r="O4027" s="22" t="str">
        <f>_xlfn.IFNA((VLOOKUP(F4027,help!$C$2:$F$12,4,0))*(N4027*24),"")</f>
        <v/>
      </c>
      <c r="AP4027" s="17">
        <f t="shared" si="127"/>
        <v>0</v>
      </c>
    </row>
    <row r="4028" spans="2:42" ht="33" x14ac:dyDescent="0.25">
      <c r="B4028" s="13">
        <f>COUNTIFS($E$3:E4028,'تقرير منتج تام'!$E$4)</f>
        <v>8</v>
      </c>
      <c r="C4028" s="37"/>
      <c r="D4028" s="37"/>
      <c r="E4028" s="37"/>
      <c r="F4028" s="39"/>
      <c r="G4028" s="40"/>
      <c r="H4028" s="40"/>
      <c r="I4028" s="41"/>
      <c r="J4028" s="41"/>
      <c r="K4028" s="26" t="str">
        <f>_xlfn.IFNA(VLOOKUP(E4028,الاوردرات!$B$1:$C$600,2,0),"")</f>
        <v/>
      </c>
      <c r="L4028" s="52"/>
      <c r="N4028" s="21" t="str">
        <f t="shared" si="128"/>
        <v/>
      </c>
      <c r="O4028" s="22" t="str">
        <f>_xlfn.IFNA((VLOOKUP(F4028,help!$C$2:$F$12,4,0))*(N4028*24),"")</f>
        <v/>
      </c>
      <c r="AP4028" s="17">
        <f t="shared" si="127"/>
        <v>0</v>
      </c>
    </row>
    <row r="4029" spans="2:42" ht="33" x14ac:dyDescent="0.25">
      <c r="B4029" s="13">
        <f>COUNTIFS($E$3:E4029,'تقرير منتج تام'!$E$4)</f>
        <v>8</v>
      </c>
      <c r="C4029" s="37"/>
      <c r="D4029" s="37"/>
      <c r="E4029" s="37"/>
      <c r="F4029" s="39"/>
      <c r="G4029" s="40"/>
      <c r="H4029" s="40"/>
      <c r="I4029" s="41"/>
      <c r="J4029" s="41"/>
      <c r="K4029" s="26" t="str">
        <f>_xlfn.IFNA(VLOOKUP(E4029,الاوردرات!$B$1:$C$600,2,0),"")</f>
        <v/>
      </c>
      <c r="L4029" s="52"/>
      <c r="N4029" s="21" t="str">
        <f t="shared" si="128"/>
        <v/>
      </c>
      <c r="O4029" s="22" t="str">
        <f>_xlfn.IFNA((VLOOKUP(F4029,help!$C$2:$F$12,4,0))*(N4029*24),"")</f>
        <v/>
      </c>
      <c r="AP4029" s="17">
        <f t="shared" si="127"/>
        <v>0</v>
      </c>
    </row>
    <row r="4030" spans="2:42" ht="33" x14ac:dyDescent="0.25">
      <c r="B4030" s="13">
        <f>COUNTIFS($E$3:E4030,'تقرير منتج تام'!$E$4)</f>
        <v>8</v>
      </c>
      <c r="C4030" s="37"/>
      <c r="D4030" s="37"/>
      <c r="E4030" s="37"/>
      <c r="F4030" s="39"/>
      <c r="G4030" s="40"/>
      <c r="H4030" s="40"/>
      <c r="I4030" s="41"/>
      <c r="J4030" s="41"/>
      <c r="K4030" s="26" t="str">
        <f>_xlfn.IFNA(VLOOKUP(E4030,الاوردرات!$B$1:$C$600,2,0),"")</f>
        <v/>
      </c>
      <c r="L4030" s="52"/>
      <c r="N4030" s="21" t="str">
        <f t="shared" si="128"/>
        <v/>
      </c>
      <c r="O4030" s="22" t="str">
        <f>_xlfn.IFNA((VLOOKUP(F4030,help!$C$2:$F$12,4,0))*(N4030*24),"")</f>
        <v/>
      </c>
      <c r="AP4030" s="17">
        <f t="shared" si="127"/>
        <v>0</v>
      </c>
    </row>
    <row r="4031" spans="2:42" ht="33" x14ac:dyDescent="0.25">
      <c r="B4031" s="13">
        <f>COUNTIFS($E$3:E4031,'تقرير منتج تام'!$E$4)</f>
        <v>8</v>
      </c>
      <c r="C4031" s="37"/>
      <c r="D4031" s="37"/>
      <c r="E4031" s="37"/>
      <c r="F4031" s="39"/>
      <c r="G4031" s="40"/>
      <c r="H4031" s="40"/>
      <c r="I4031" s="41"/>
      <c r="J4031" s="41"/>
      <c r="K4031" s="26" t="str">
        <f>_xlfn.IFNA(VLOOKUP(E4031,الاوردرات!$B$1:$C$600,2,0),"")</f>
        <v/>
      </c>
      <c r="L4031" s="52"/>
      <c r="N4031" s="21" t="str">
        <f t="shared" si="128"/>
        <v/>
      </c>
      <c r="O4031" s="22" t="str">
        <f>_xlfn.IFNA((VLOOKUP(F4031,help!$C$2:$F$12,4,0))*(N4031*24),"")</f>
        <v/>
      </c>
      <c r="AP4031" s="17">
        <f t="shared" si="127"/>
        <v>0</v>
      </c>
    </row>
    <row r="4032" spans="2:42" ht="33" x14ac:dyDescent="0.25">
      <c r="B4032" s="13">
        <f>COUNTIFS($E$3:E4032,'تقرير منتج تام'!$E$4)</f>
        <v>8</v>
      </c>
      <c r="C4032" s="37"/>
      <c r="D4032" s="37"/>
      <c r="E4032" s="37"/>
      <c r="F4032" s="39"/>
      <c r="G4032" s="40"/>
      <c r="H4032" s="40"/>
      <c r="I4032" s="41"/>
      <c r="J4032" s="41"/>
      <c r="K4032" s="26" t="str">
        <f>_xlfn.IFNA(VLOOKUP(E4032,الاوردرات!$B$1:$C$600,2,0),"")</f>
        <v/>
      </c>
      <c r="L4032" s="52"/>
      <c r="N4032" s="21" t="str">
        <f t="shared" si="128"/>
        <v/>
      </c>
      <c r="O4032" s="22" t="str">
        <f>_xlfn.IFNA((VLOOKUP(F4032,help!$C$2:$F$12,4,0))*(N4032*24),"")</f>
        <v/>
      </c>
      <c r="AP4032" s="17">
        <f t="shared" si="127"/>
        <v>0</v>
      </c>
    </row>
    <row r="4033" spans="2:42" ht="33" x14ac:dyDescent="0.25">
      <c r="B4033" s="13">
        <f>COUNTIFS($E$3:E4033,'تقرير منتج تام'!$E$4)</f>
        <v>8</v>
      </c>
      <c r="C4033" s="37"/>
      <c r="D4033" s="37"/>
      <c r="E4033" s="37"/>
      <c r="F4033" s="39"/>
      <c r="G4033" s="40"/>
      <c r="H4033" s="40"/>
      <c r="I4033" s="41"/>
      <c r="J4033" s="41"/>
      <c r="K4033" s="26" t="str">
        <f>_xlfn.IFNA(VLOOKUP(E4033,الاوردرات!$B$1:$C$600,2,0),"")</f>
        <v/>
      </c>
      <c r="L4033" s="52"/>
      <c r="N4033" s="21" t="str">
        <f t="shared" si="128"/>
        <v/>
      </c>
      <c r="O4033" s="22" t="str">
        <f>_xlfn.IFNA((VLOOKUP(F4033,help!$C$2:$F$12,4,0))*(N4033*24),"")</f>
        <v/>
      </c>
      <c r="AP4033" s="17">
        <f t="shared" si="127"/>
        <v>0</v>
      </c>
    </row>
    <row r="4034" spans="2:42" ht="33" x14ac:dyDescent="0.25">
      <c r="B4034" s="13">
        <f>COUNTIFS($E$3:E4034,'تقرير منتج تام'!$E$4)</f>
        <v>8</v>
      </c>
      <c r="C4034" s="37"/>
      <c r="D4034" s="37"/>
      <c r="E4034" s="37"/>
      <c r="F4034" s="39"/>
      <c r="G4034" s="40"/>
      <c r="H4034" s="40"/>
      <c r="I4034" s="41"/>
      <c r="J4034" s="41"/>
      <c r="K4034" s="26" t="str">
        <f>_xlfn.IFNA(VLOOKUP(E4034,الاوردرات!$B$1:$C$600,2,0),"")</f>
        <v/>
      </c>
      <c r="L4034" s="52"/>
      <c r="N4034" s="21" t="str">
        <f t="shared" si="128"/>
        <v/>
      </c>
      <c r="O4034" s="22" t="str">
        <f>_xlfn.IFNA((VLOOKUP(F4034,help!$C$2:$F$12,4,0))*(N4034*24),"")</f>
        <v/>
      </c>
      <c r="AP4034" s="17">
        <f t="shared" si="127"/>
        <v>0</v>
      </c>
    </row>
    <row r="4035" spans="2:42" ht="33" x14ac:dyDescent="0.25">
      <c r="B4035" s="13">
        <f>COUNTIFS($E$3:E4035,'تقرير منتج تام'!$E$4)</f>
        <v>8</v>
      </c>
      <c r="C4035" s="37"/>
      <c r="D4035" s="37"/>
      <c r="E4035" s="37"/>
      <c r="F4035" s="39"/>
      <c r="G4035" s="40"/>
      <c r="H4035" s="40"/>
      <c r="I4035" s="41"/>
      <c r="J4035" s="41"/>
      <c r="K4035" s="26" t="str">
        <f>_xlfn.IFNA(VLOOKUP(E4035,الاوردرات!$B$1:$C$600,2,0),"")</f>
        <v/>
      </c>
      <c r="L4035" s="52"/>
      <c r="N4035" s="21" t="str">
        <f t="shared" si="128"/>
        <v/>
      </c>
      <c r="O4035" s="22" t="str">
        <f>_xlfn.IFNA((VLOOKUP(F4035,help!$C$2:$F$12,4,0))*(N4035*24),"")</f>
        <v/>
      </c>
      <c r="AP4035" s="17">
        <f t="shared" si="127"/>
        <v>0</v>
      </c>
    </row>
    <row r="4036" spans="2:42" ht="33" x14ac:dyDescent="0.25">
      <c r="B4036" s="13">
        <f>COUNTIFS($E$3:E4036,'تقرير منتج تام'!$E$4)</f>
        <v>8</v>
      </c>
      <c r="C4036" s="37"/>
      <c r="D4036" s="37"/>
      <c r="E4036" s="37"/>
      <c r="F4036" s="39"/>
      <c r="G4036" s="40"/>
      <c r="H4036" s="40"/>
      <c r="I4036" s="41"/>
      <c r="J4036" s="41"/>
      <c r="K4036" s="26" t="str">
        <f>_xlfn.IFNA(VLOOKUP(E4036,الاوردرات!$B$1:$C$600,2,0),"")</f>
        <v/>
      </c>
      <c r="L4036" s="52"/>
      <c r="N4036" s="21" t="str">
        <f t="shared" si="128"/>
        <v/>
      </c>
      <c r="O4036" s="22" t="str">
        <f>_xlfn.IFNA((VLOOKUP(F4036,help!$C$2:$F$12,4,0))*(N4036*24),"")</f>
        <v/>
      </c>
      <c r="AP4036" s="17">
        <f t="shared" si="127"/>
        <v>0</v>
      </c>
    </row>
    <row r="4037" spans="2:42" ht="33" x14ac:dyDescent="0.25">
      <c r="B4037" s="13">
        <f>COUNTIFS($E$3:E4037,'تقرير منتج تام'!$E$4)</f>
        <v>8</v>
      </c>
      <c r="C4037" s="37"/>
      <c r="D4037" s="37"/>
      <c r="E4037" s="37"/>
      <c r="F4037" s="39"/>
      <c r="G4037" s="40"/>
      <c r="H4037" s="40"/>
      <c r="I4037" s="41"/>
      <c r="J4037" s="41"/>
      <c r="K4037" s="26" t="str">
        <f>_xlfn.IFNA(VLOOKUP(E4037,الاوردرات!$B$1:$C$600,2,0),"")</f>
        <v/>
      </c>
      <c r="L4037" s="52"/>
      <c r="N4037" s="21" t="str">
        <f t="shared" si="128"/>
        <v/>
      </c>
      <c r="O4037" s="22" t="str">
        <f>_xlfn.IFNA((VLOOKUP(F4037,help!$C$2:$F$12,4,0))*(N4037*24),"")</f>
        <v/>
      </c>
      <c r="AP4037" s="17">
        <f t="shared" si="127"/>
        <v>0</v>
      </c>
    </row>
    <row r="4038" spans="2:42" ht="33" x14ac:dyDescent="0.25">
      <c r="B4038" s="13">
        <f>COUNTIFS($E$3:E4038,'تقرير منتج تام'!$E$4)</f>
        <v>8</v>
      </c>
      <c r="C4038" s="37"/>
      <c r="D4038" s="37"/>
      <c r="E4038" s="37"/>
      <c r="F4038" s="39"/>
      <c r="G4038" s="40"/>
      <c r="H4038" s="40"/>
      <c r="I4038" s="41"/>
      <c r="J4038" s="41"/>
      <c r="K4038" s="26" t="str">
        <f>_xlfn.IFNA(VLOOKUP(E4038,الاوردرات!$B$1:$C$600,2,0),"")</f>
        <v/>
      </c>
      <c r="L4038" s="52"/>
      <c r="N4038" s="21" t="str">
        <f t="shared" si="128"/>
        <v/>
      </c>
      <c r="O4038" s="22" t="str">
        <f>_xlfn.IFNA((VLOOKUP(F4038,help!$C$2:$F$12,4,0))*(N4038*24),"")</f>
        <v/>
      </c>
      <c r="AP4038" s="17">
        <f t="shared" si="127"/>
        <v>0</v>
      </c>
    </row>
    <row r="4039" spans="2:42" ht="33" x14ac:dyDescent="0.25">
      <c r="B4039" s="13">
        <f>COUNTIFS($E$3:E4039,'تقرير منتج تام'!$E$4)</f>
        <v>8</v>
      </c>
      <c r="C4039" s="37"/>
      <c r="D4039" s="37"/>
      <c r="E4039" s="37"/>
      <c r="F4039" s="39"/>
      <c r="G4039" s="40"/>
      <c r="H4039" s="40"/>
      <c r="I4039" s="41"/>
      <c r="J4039" s="41"/>
      <c r="K4039" s="26" t="str">
        <f>_xlfn.IFNA(VLOOKUP(E4039,الاوردرات!$B$1:$C$600,2,0),"")</f>
        <v/>
      </c>
      <c r="L4039" s="52"/>
      <c r="N4039" s="21" t="str">
        <f t="shared" si="128"/>
        <v/>
      </c>
      <c r="O4039" s="22" t="str">
        <f>_xlfn.IFNA((VLOOKUP(F4039,help!$C$2:$F$12,4,0))*(N4039*24),"")</f>
        <v/>
      </c>
      <c r="AP4039" s="17">
        <f t="shared" si="127"/>
        <v>0</v>
      </c>
    </row>
    <row r="4040" spans="2:42" ht="33" x14ac:dyDescent="0.25">
      <c r="B4040" s="13">
        <f>COUNTIFS($E$3:E4040,'تقرير منتج تام'!$E$4)</f>
        <v>8</v>
      </c>
      <c r="C4040" s="37"/>
      <c r="D4040" s="37"/>
      <c r="E4040" s="37"/>
      <c r="F4040" s="39"/>
      <c r="G4040" s="40"/>
      <c r="H4040" s="40"/>
      <c r="I4040" s="41"/>
      <c r="J4040" s="41"/>
      <c r="K4040" s="26" t="str">
        <f>_xlfn.IFNA(VLOOKUP(E4040,الاوردرات!$B$1:$C$600,2,0),"")</f>
        <v/>
      </c>
      <c r="L4040" s="52"/>
      <c r="N4040" s="21" t="str">
        <f t="shared" si="128"/>
        <v/>
      </c>
      <c r="O4040" s="22" t="str">
        <f>_xlfn.IFNA((VLOOKUP(F4040,help!$C$2:$F$12,4,0))*(N4040*24),"")</f>
        <v/>
      </c>
      <c r="AP4040" s="17">
        <f t="shared" si="127"/>
        <v>0</v>
      </c>
    </row>
    <row r="4041" spans="2:42" ht="33" x14ac:dyDescent="0.25">
      <c r="B4041" s="13">
        <f>COUNTIFS($E$3:E4041,'تقرير منتج تام'!$E$4)</f>
        <v>8</v>
      </c>
      <c r="C4041" s="37"/>
      <c r="D4041" s="37"/>
      <c r="E4041" s="37"/>
      <c r="F4041" s="39"/>
      <c r="G4041" s="40"/>
      <c r="H4041" s="40"/>
      <c r="I4041" s="41"/>
      <c r="J4041" s="41"/>
      <c r="K4041" s="26" t="str">
        <f>_xlfn.IFNA(VLOOKUP(E4041,الاوردرات!$B$1:$C$600,2,0),"")</f>
        <v/>
      </c>
      <c r="L4041" s="52"/>
      <c r="N4041" s="21" t="str">
        <f t="shared" si="128"/>
        <v/>
      </c>
      <c r="O4041" s="22" t="str">
        <f>_xlfn.IFNA((VLOOKUP(F4041,help!$C$2:$F$12,4,0))*(N4041*24),"")</f>
        <v/>
      </c>
      <c r="AP4041" s="17">
        <f t="shared" si="127"/>
        <v>0</v>
      </c>
    </row>
    <row r="4042" spans="2:42" ht="33" x14ac:dyDescent="0.25">
      <c r="B4042" s="13">
        <f>COUNTIFS($E$3:E4042,'تقرير منتج تام'!$E$4)</f>
        <v>8</v>
      </c>
      <c r="C4042" s="37"/>
      <c r="D4042" s="37"/>
      <c r="E4042" s="37"/>
      <c r="F4042" s="39"/>
      <c r="G4042" s="40"/>
      <c r="H4042" s="40"/>
      <c r="I4042" s="41"/>
      <c r="J4042" s="41"/>
      <c r="K4042" s="26" t="str">
        <f>_xlfn.IFNA(VLOOKUP(E4042,الاوردرات!$B$1:$C$600,2,0),"")</f>
        <v/>
      </c>
      <c r="L4042" s="52"/>
      <c r="N4042" s="21" t="str">
        <f t="shared" si="128"/>
        <v/>
      </c>
      <c r="O4042" s="22" t="str">
        <f>_xlfn.IFNA((VLOOKUP(F4042,help!$C$2:$F$12,4,0))*(N4042*24),"")</f>
        <v/>
      </c>
      <c r="AP4042" s="17">
        <f t="shared" ref="AP4042:AP4105" si="129">D4042</f>
        <v>0</v>
      </c>
    </row>
    <row r="4043" spans="2:42" ht="33" x14ac:dyDescent="0.25">
      <c r="B4043" s="13">
        <f>COUNTIFS($E$3:E4043,'تقرير منتج تام'!$E$4)</f>
        <v>8</v>
      </c>
      <c r="C4043" s="37"/>
      <c r="D4043" s="37"/>
      <c r="E4043" s="37"/>
      <c r="F4043" s="39"/>
      <c r="G4043" s="40"/>
      <c r="H4043" s="40"/>
      <c r="I4043" s="41"/>
      <c r="J4043" s="41"/>
      <c r="K4043" s="26" t="str">
        <f>_xlfn.IFNA(VLOOKUP(E4043,الاوردرات!$B$1:$C$600,2,0),"")</f>
        <v/>
      </c>
      <c r="L4043" s="52"/>
      <c r="N4043" s="21" t="str">
        <f t="shared" si="128"/>
        <v/>
      </c>
      <c r="O4043" s="22" t="str">
        <f>_xlfn.IFNA((VLOOKUP(F4043,help!$C$2:$F$12,4,0))*(N4043*24),"")</f>
        <v/>
      </c>
      <c r="AP4043" s="17">
        <f t="shared" si="129"/>
        <v>0</v>
      </c>
    </row>
    <row r="4044" spans="2:42" ht="33" x14ac:dyDescent="0.25">
      <c r="B4044" s="13">
        <f>COUNTIFS($E$3:E4044,'تقرير منتج تام'!$E$4)</f>
        <v>8</v>
      </c>
      <c r="C4044" s="37"/>
      <c r="D4044" s="37"/>
      <c r="E4044" s="37"/>
      <c r="F4044" s="39"/>
      <c r="G4044" s="40"/>
      <c r="H4044" s="40"/>
      <c r="I4044" s="41"/>
      <c r="J4044" s="41"/>
      <c r="K4044" s="26" t="str">
        <f>_xlfn.IFNA(VLOOKUP(E4044,الاوردرات!$B$1:$C$600,2,0),"")</f>
        <v/>
      </c>
      <c r="L4044" s="52"/>
      <c r="N4044" s="21" t="str">
        <f t="shared" si="128"/>
        <v/>
      </c>
      <c r="O4044" s="22" t="str">
        <f>_xlfn.IFNA((VLOOKUP(F4044,help!$C$2:$F$12,4,0))*(N4044*24),"")</f>
        <v/>
      </c>
      <c r="AP4044" s="17">
        <f t="shared" si="129"/>
        <v>0</v>
      </c>
    </row>
    <row r="4045" spans="2:42" ht="33" x14ac:dyDescent="0.25">
      <c r="B4045" s="13">
        <f>COUNTIFS($E$3:E4045,'تقرير منتج تام'!$E$4)</f>
        <v>8</v>
      </c>
      <c r="C4045" s="37"/>
      <c r="D4045" s="37"/>
      <c r="E4045" s="37"/>
      <c r="F4045" s="39"/>
      <c r="G4045" s="40"/>
      <c r="H4045" s="40"/>
      <c r="I4045" s="41"/>
      <c r="J4045" s="41"/>
      <c r="K4045" s="26" t="str">
        <f>_xlfn.IFNA(VLOOKUP(E4045,الاوردرات!$B$1:$C$600,2,0),"")</f>
        <v/>
      </c>
      <c r="L4045" s="52"/>
      <c r="N4045" s="21" t="str">
        <f t="shared" si="128"/>
        <v/>
      </c>
      <c r="O4045" s="22" t="str">
        <f>_xlfn.IFNA((VLOOKUP(F4045,help!$C$2:$F$12,4,0))*(N4045*24),"")</f>
        <v/>
      </c>
      <c r="AP4045" s="17">
        <f t="shared" si="129"/>
        <v>0</v>
      </c>
    </row>
    <row r="4046" spans="2:42" ht="33" x14ac:dyDescent="0.25">
      <c r="B4046" s="13">
        <f>COUNTIFS($E$3:E4046,'تقرير منتج تام'!$E$4)</f>
        <v>8</v>
      </c>
      <c r="C4046" s="37"/>
      <c r="D4046" s="37"/>
      <c r="E4046" s="37"/>
      <c r="F4046" s="39"/>
      <c r="G4046" s="40"/>
      <c r="H4046" s="40"/>
      <c r="I4046" s="41"/>
      <c r="J4046" s="41"/>
      <c r="K4046" s="26" t="str">
        <f>_xlfn.IFNA(VLOOKUP(E4046,الاوردرات!$B$1:$C$600,2,0),"")</f>
        <v/>
      </c>
      <c r="L4046" s="52"/>
      <c r="N4046" s="21" t="str">
        <f t="shared" si="128"/>
        <v/>
      </c>
      <c r="O4046" s="22" t="str">
        <f>_xlfn.IFNA((VLOOKUP(F4046,help!$C$2:$F$12,4,0))*(N4046*24),"")</f>
        <v/>
      </c>
      <c r="AP4046" s="17">
        <f t="shared" si="129"/>
        <v>0</v>
      </c>
    </row>
    <row r="4047" spans="2:42" ht="33" x14ac:dyDescent="0.25">
      <c r="B4047" s="13">
        <f>COUNTIFS($E$3:E4047,'تقرير منتج تام'!$E$4)</f>
        <v>8</v>
      </c>
      <c r="C4047" s="37"/>
      <c r="D4047" s="37"/>
      <c r="E4047" s="37"/>
      <c r="F4047" s="39"/>
      <c r="G4047" s="40"/>
      <c r="H4047" s="40"/>
      <c r="I4047" s="41"/>
      <c r="J4047" s="41"/>
      <c r="K4047" s="26" t="str">
        <f>_xlfn.IFNA(VLOOKUP(E4047,الاوردرات!$B$1:$C$600,2,0),"")</f>
        <v/>
      </c>
      <c r="L4047" s="52"/>
      <c r="N4047" s="21" t="str">
        <f t="shared" si="128"/>
        <v/>
      </c>
      <c r="O4047" s="22" t="str">
        <f>_xlfn.IFNA((VLOOKUP(F4047,help!$C$2:$F$12,4,0))*(N4047*24),"")</f>
        <v/>
      </c>
      <c r="AP4047" s="17">
        <f t="shared" si="129"/>
        <v>0</v>
      </c>
    </row>
    <row r="4048" spans="2:42" ht="33" x14ac:dyDescent="0.25">
      <c r="B4048" s="13">
        <f>COUNTIFS($E$3:E4048,'تقرير منتج تام'!$E$4)</f>
        <v>8</v>
      </c>
      <c r="C4048" s="37"/>
      <c r="D4048" s="37"/>
      <c r="E4048" s="37"/>
      <c r="F4048" s="39"/>
      <c r="G4048" s="40"/>
      <c r="H4048" s="40"/>
      <c r="I4048" s="41"/>
      <c r="J4048" s="41"/>
      <c r="K4048" s="26" t="str">
        <f>_xlfn.IFNA(VLOOKUP(E4048,الاوردرات!$B$1:$C$600,2,0),"")</f>
        <v/>
      </c>
      <c r="L4048" s="52"/>
      <c r="N4048" s="21" t="str">
        <f t="shared" si="128"/>
        <v/>
      </c>
      <c r="O4048" s="22" t="str">
        <f>_xlfn.IFNA((VLOOKUP(F4048,help!$C$2:$F$12,4,0))*(N4048*24),"")</f>
        <v/>
      </c>
      <c r="AP4048" s="17">
        <f t="shared" si="129"/>
        <v>0</v>
      </c>
    </row>
    <row r="4049" spans="2:42" ht="33" x14ac:dyDescent="0.25">
      <c r="B4049" s="13">
        <f>COUNTIFS($E$3:E4049,'تقرير منتج تام'!$E$4)</f>
        <v>8</v>
      </c>
      <c r="C4049" s="37"/>
      <c r="D4049" s="37"/>
      <c r="E4049" s="37"/>
      <c r="F4049" s="39"/>
      <c r="G4049" s="40"/>
      <c r="H4049" s="40"/>
      <c r="I4049" s="41"/>
      <c r="J4049" s="41"/>
      <c r="K4049" s="26" t="str">
        <f>_xlfn.IFNA(VLOOKUP(E4049,الاوردرات!$B$1:$C$600,2,0),"")</f>
        <v/>
      </c>
      <c r="L4049" s="52"/>
      <c r="N4049" s="21" t="str">
        <f t="shared" si="128"/>
        <v/>
      </c>
      <c r="O4049" s="22" t="str">
        <f>_xlfn.IFNA((VLOOKUP(F4049,help!$C$2:$F$12,4,0))*(N4049*24),"")</f>
        <v/>
      </c>
      <c r="AP4049" s="17">
        <f t="shared" si="129"/>
        <v>0</v>
      </c>
    </row>
    <row r="4050" spans="2:42" ht="33" x14ac:dyDescent="0.25">
      <c r="B4050" s="13">
        <f>COUNTIFS($E$3:E4050,'تقرير منتج تام'!$E$4)</f>
        <v>8</v>
      </c>
      <c r="C4050" s="37"/>
      <c r="D4050" s="37"/>
      <c r="E4050" s="37"/>
      <c r="F4050" s="39"/>
      <c r="G4050" s="40"/>
      <c r="H4050" s="40"/>
      <c r="I4050" s="41"/>
      <c r="J4050" s="41"/>
      <c r="K4050" s="26" t="str">
        <f>_xlfn.IFNA(VLOOKUP(E4050,الاوردرات!$B$1:$C$600,2,0),"")</f>
        <v/>
      </c>
      <c r="L4050" s="52"/>
      <c r="N4050" s="21" t="str">
        <f t="shared" si="128"/>
        <v/>
      </c>
      <c r="O4050" s="22" t="str">
        <f>_xlfn.IFNA((VLOOKUP(F4050,help!$C$2:$F$12,4,0))*(N4050*24),"")</f>
        <v/>
      </c>
      <c r="AP4050" s="17">
        <f t="shared" si="129"/>
        <v>0</v>
      </c>
    </row>
    <row r="4051" spans="2:42" ht="33" x14ac:dyDescent="0.25">
      <c r="B4051" s="13">
        <f>COUNTIFS($E$3:E4051,'تقرير منتج تام'!$E$4)</f>
        <v>8</v>
      </c>
      <c r="C4051" s="37"/>
      <c r="D4051" s="37"/>
      <c r="E4051" s="37"/>
      <c r="F4051" s="39"/>
      <c r="G4051" s="40"/>
      <c r="H4051" s="40"/>
      <c r="I4051" s="41"/>
      <c r="J4051" s="41"/>
      <c r="K4051" s="26" t="str">
        <f>_xlfn.IFNA(VLOOKUP(E4051,الاوردرات!$B$1:$C$600,2,0),"")</f>
        <v/>
      </c>
      <c r="L4051" s="52"/>
      <c r="N4051" s="21" t="str">
        <f t="shared" si="128"/>
        <v/>
      </c>
      <c r="O4051" s="22" t="str">
        <f>_xlfn.IFNA((VLOOKUP(F4051,help!$C$2:$F$12,4,0))*(N4051*24),"")</f>
        <v/>
      </c>
      <c r="AP4051" s="17">
        <f t="shared" si="129"/>
        <v>0</v>
      </c>
    </row>
    <row r="4052" spans="2:42" ht="33" x14ac:dyDescent="0.25">
      <c r="B4052" s="13">
        <f>COUNTIFS($E$3:E4052,'تقرير منتج تام'!$E$4)</f>
        <v>8</v>
      </c>
      <c r="C4052" s="37"/>
      <c r="D4052" s="37"/>
      <c r="E4052" s="37"/>
      <c r="F4052" s="39"/>
      <c r="G4052" s="40"/>
      <c r="H4052" s="40"/>
      <c r="I4052" s="41"/>
      <c r="J4052" s="41"/>
      <c r="K4052" s="26" t="str">
        <f>_xlfn.IFNA(VLOOKUP(E4052,الاوردرات!$B$1:$C$600,2,0),"")</f>
        <v/>
      </c>
      <c r="L4052" s="52"/>
      <c r="N4052" s="21" t="str">
        <f t="shared" si="128"/>
        <v/>
      </c>
      <c r="O4052" s="22" t="str">
        <f>_xlfn.IFNA((VLOOKUP(F4052,help!$C$2:$F$12,4,0))*(N4052*24),"")</f>
        <v/>
      </c>
      <c r="AP4052" s="17">
        <f t="shared" si="129"/>
        <v>0</v>
      </c>
    </row>
    <row r="4053" spans="2:42" ht="33" x14ac:dyDescent="0.25">
      <c r="B4053" s="13">
        <f>COUNTIFS($E$3:E4053,'تقرير منتج تام'!$E$4)</f>
        <v>8</v>
      </c>
      <c r="C4053" s="37"/>
      <c r="D4053" s="37"/>
      <c r="E4053" s="37"/>
      <c r="F4053" s="39"/>
      <c r="G4053" s="40"/>
      <c r="H4053" s="40"/>
      <c r="I4053" s="41"/>
      <c r="J4053" s="41"/>
      <c r="K4053" s="26" t="str">
        <f>_xlfn.IFNA(VLOOKUP(E4053,الاوردرات!$B$1:$C$600,2,0),"")</f>
        <v/>
      </c>
      <c r="L4053" s="52"/>
      <c r="N4053" s="21" t="str">
        <f t="shared" si="128"/>
        <v/>
      </c>
      <c r="O4053" s="22" t="str">
        <f>_xlfn.IFNA((VLOOKUP(F4053,help!$C$2:$F$12,4,0))*(N4053*24),"")</f>
        <v/>
      </c>
      <c r="AP4053" s="17">
        <f t="shared" si="129"/>
        <v>0</v>
      </c>
    </row>
    <row r="4054" spans="2:42" ht="33" x14ac:dyDescent="0.25">
      <c r="B4054" s="13">
        <f>COUNTIFS($E$3:E4054,'تقرير منتج تام'!$E$4)</f>
        <v>8</v>
      </c>
      <c r="C4054" s="37"/>
      <c r="D4054" s="37"/>
      <c r="E4054" s="37"/>
      <c r="F4054" s="39"/>
      <c r="G4054" s="40"/>
      <c r="H4054" s="40"/>
      <c r="I4054" s="41"/>
      <c r="J4054" s="41"/>
      <c r="K4054" s="26" t="str">
        <f>_xlfn.IFNA(VLOOKUP(E4054,الاوردرات!$B$1:$C$600,2,0),"")</f>
        <v/>
      </c>
      <c r="L4054" s="52"/>
      <c r="N4054" s="21" t="str">
        <f t="shared" si="128"/>
        <v/>
      </c>
      <c r="O4054" s="22" t="str">
        <f>_xlfn.IFNA((VLOOKUP(F4054,help!$C$2:$F$12,4,0))*(N4054*24),"")</f>
        <v/>
      </c>
      <c r="AP4054" s="17">
        <f t="shared" si="129"/>
        <v>0</v>
      </c>
    </row>
    <row r="4055" spans="2:42" ht="33" x14ac:dyDescent="0.25">
      <c r="B4055" s="13">
        <f>COUNTIFS($E$3:E4055,'تقرير منتج تام'!$E$4)</f>
        <v>8</v>
      </c>
      <c r="C4055" s="37"/>
      <c r="D4055" s="37"/>
      <c r="E4055" s="37"/>
      <c r="F4055" s="39"/>
      <c r="G4055" s="40"/>
      <c r="H4055" s="40"/>
      <c r="I4055" s="41"/>
      <c r="J4055" s="41"/>
      <c r="K4055" s="26" t="str">
        <f>_xlfn.IFNA(VLOOKUP(E4055,الاوردرات!$B$1:$C$600,2,0),"")</f>
        <v/>
      </c>
      <c r="L4055" s="52"/>
      <c r="N4055" s="21" t="str">
        <f t="shared" si="128"/>
        <v/>
      </c>
      <c r="O4055" s="22" t="str">
        <f>_xlfn.IFNA((VLOOKUP(F4055,help!$C$2:$F$12,4,0))*(N4055*24),"")</f>
        <v/>
      </c>
      <c r="AP4055" s="17">
        <f t="shared" si="129"/>
        <v>0</v>
      </c>
    </row>
    <row r="4056" spans="2:42" ht="33" x14ac:dyDescent="0.25">
      <c r="B4056" s="13">
        <f>COUNTIFS($E$3:E4056,'تقرير منتج تام'!$E$4)</f>
        <v>8</v>
      </c>
      <c r="C4056" s="37"/>
      <c r="D4056" s="37"/>
      <c r="E4056" s="37"/>
      <c r="F4056" s="39"/>
      <c r="G4056" s="40"/>
      <c r="H4056" s="40"/>
      <c r="I4056" s="41"/>
      <c r="J4056" s="41"/>
      <c r="K4056" s="26" t="str">
        <f>_xlfn.IFNA(VLOOKUP(E4056,الاوردرات!$B$1:$C$600,2,0),"")</f>
        <v/>
      </c>
      <c r="L4056" s="52"/>
      <c r="N4056" s="21" t="str">
        <f t="shared" si="128"/>
        <v/>
      </c>
      <c r="O4056" s="22" t="str">
        <f>_xlfn.IFNA((VLOOKUP(F4056,help!$C$2:$F$12,4,0))*(N4056*24),"")</f>
        <v/>
      </c>
      <c r="AP4056" s="17">
        <f t="shared" si="129"/>
        <v>0</v>
      </c>
    </row>
    <row r="4057" spans="2:42" ht="33" x14ac:dyDescent="0.25">
      <c r="B4057" s="13">
        <f>COUNTIFS($E$3:E4057,'تقرير منتج تام'!$E$4)</f>
        <v>8</v>
      </c>
      <c r="C4057" s="37"/>
      <c r="D4057" s="37"/>
      <c r="E4057" s="37"/>
      <c r="F4057" s="39"/>
      <c r="G4057" s="40"/>
      <c r="H4057" s="40"/>
      <c r="I4057" s="41"/>
      <c r="J4057" s="41"/>
      <c r="K4057" s="26" t="str">
        <f>_xlfn.IFNA(VLOOKUP(E4057,الاوردرات!$B$1:$C$600,2,0),"")</f>
        <v/>
      </c>
      <c r="L4057" s="52"/>
      <c r="N4057" s="21" t="str">
        <f t="shared" si="128"/>
        <v/>
      </c>
      <c r="O4057" s="22" t="str">
        <f>_xlfn.IFNA((VLOOKUP(F4057,help!$C$2:$F$12,4,0))*(N4057*24),"")</f>
        <v/>
      </c>
      <c r="AP4057" s="17">
        <f t="shared" si="129"/>
        <v>0</v>
      </c>
    </row>
    <row r="4058" spans="2:42" ht="33" x14ac:dyDescent="0.25">
      <c r="B4058" s="13">
        <f>COUNTIFS($E$3:E4058,'تقرير منتج تام'!$E$4)</f>
        <v>8</v>
      </c>
      <c r="C4058" s="37"/>
      <c r="D4058" s="37"/>
      <c r="E4058" s="37"/>
      <c r="F4058" s="39"/>
      <c r="G4058" s="40"/>
      <c r="H4058" s="40"/>
      <c r="I4058" s="41"/>
      <c r="J4058" s="41"/>
      <c r="K4058" s="26" t="str">
        <f>_xlfn.IFNA(VLOOKUP(E4058,الاوردرات!$B$1:$C$600,2,0),"")</f>
        <v/>
      </c>
      <c r="L4058" s="52"/>
      <c r="N4058" s="21" t="str">
        <f t="shared" si="128"/>
        <v/>
      </c>
      <c r="O4058" s="22" t="str">
        <f>_xlfn.IFNA((VLOOKUP(F4058,help!$C$2:$F$12,4,0))*(N4058*24),"")</f>
        <v/>
      </c>
      <c r="AP4058" s="17">
        <f t="shared" si="129"/>
        <v>0</v>
      </c>
    </row>
    <row r="4059" spans="2:42" ht="33" x14ac:dyDescent="0.25">
      <c r="B4059" s="13">
        <f>COUNTIFS($E$3:E4059,'تقرير منتج تام'!$E$4)</f>
        <v>8</v>
      </c>
      <c r="C4059" s="37"/>
      <c r="D4059" s="37"/>
      <c r="E4059" s="37"/>
      <c r="F4059" s="39"/>
      <c r="G4059" s="40"/>
      <c r="H4059" s="40"/>
      <c r="I4059" s="41"/>
      <c r="J4059" s="41"/>
      <c r="K4059" s="26" t="str">
        <f>_xlfn.IFNA(VLOOKUP(E4059,الاوردرات!$B$1:$C$600,2,0),"")</f>
        <v/>
      </c>
      <c r="L4059" s="52"/>
      <c r="N4059" s="21" t="str">
        <f t="shared" si="128"/>
        <v/>
      </c>
      <c r="O4059" s="22" t="str">
        <f>_xlfn.IFNA((VLOOKUP(F4059,help!$C$2:$F$12,4,0))*(N4059*24),"")</f>
        <v/>
      </c>
      <c r="AP4059" s="17">
        <f t="shared" si="129"/>
        <v>0</v>
      </c>
    </row>
    <row r="4060" spans="2:42" ht="33" x14ac:dyDescent="0.25">
      <c r="B4060" s="13">
        <f>COUNTIFS($E$3:E4060,'تقرير منتج تام'!$E$4)</f>
        <v>8</v>
      </c>
      <c r="C4060" s="37"/>
      <c r="D4060" s="37"/>
      <c r="E4060" s="37"/>
      <c r="F4060" s="39"/>
      <c r="G4060" s="40"/>
      <c r="H4060" s="40"/>
      <c r="I4060" s="41"/>
      <c r="J4060" s="41"/>
      <c r="K4060" s="26" t="str">
        <f>_xlfn.IFNA(VLOOKUP(E4060,الاوردرات!$B$1:$C$600,2,0),"")</f>
        <v/>
      </c>
      <c r="L4060" s="52"/>
      <c r="N4060" s="21" t="str">
        <f t="shared" si="128"/>
        <v/>
      </c>
      <c r="O4060" s="22" t="str">
        <f>_xlfn.IFNA((VLOOKUP(F4060,help!$C$2:$F$12,4,0))*(N4060*24),"")</f>
        <v/>
      </c>
      <c r="AP4060" s="17">
        <f t="shared" si="129"/>
        <v>0</v>
      </c>
    </row>
    <row r="4061" spans="2:42" ht="33" x14ac:dyDescent="0.25">
      <c r="B4061" s="13">
        <f>COUNTIFS($E$3:E4061,'تقرير منتج تام'!$E$4)</f>
        <v>8</v>
      </c>
      <c r="C4061" s="37"/>
      <c r="D4061" s="37"/>
      <c r="E4061" s="37"/>
      <c r="F4061" s="39"/>
      <c r="G4061" s="40"/>
      <c r="H4061" s="40"/>
      <c r="I4061" s="41"/>
      <c r="J4061" s="41"/>
      <c r="K4061" s="26" t="str">
        <f>_xlfn.IFNA(VLOOKUP(E4061,الاوردرات!$B$1:$C$600,2,0),"")</f>
        <v/>
      </c>
      <c r="L4061" s="52"/>
      <c r="N4061" s="21" t="str">
        <f t="shared" si="128"/>
        <v/>
      </c>
      <c r="O4061" s="22" t="str">
        <f>_xlfn.IFNA((VLOOKUP(F4061,help!$C$2:$F$12,4,0))*(N4061*24),"")</f>
        <v/>
      </c>
      <c r="AP4061" s="17">
        <f t="shared" si="129"/>
        <v>0</v>
      </c>
    </row>
    <row r="4062" spans="2:42" ht="33" x14ac:dyDescent="0.25">
      <c r="B4062" s="13">
        <f>COUNTIFS($E$3:E4062,'تقرير منتج تام'!$E$4)</f>
        <v>8</v>
      </c>
      <c r="C4062" s="37"/>
      <c r="D4062" s="37"/>
      <c r="E4062" s="37"/>
      <c r="F4062" s="39"/>
      <c r="G4062" s="40"/>
      <c r="H4062" s="40"/>
      <c r="I4062" s="41"/>
      <c r="J4062" s="41"/>
      <c r="K4062" s="26" t="str">
        <f>_xlfn.IFNA(VLOOKUP(E4062,الاوردرات!$B$1:$C$600,2,0),"")</f>
        <v/>
      </c>
      <c r="L4062" s="52"/>
      <c r="N4062" s="21" t="str">
        <f t="shared" si="128"/>
        <v/>
      </c>
      <c r="O4062" s="22" t="str">
        <f>_xlfn.IFNA((VLOOKUP(F4062,help!$C$2:$F$12,4,0))*(N4062*24),"")</f>
        <v/>
      </c>
      <c r="AP4062" s="17">
        <f t="shared" si="129"/>
        <v>0</v>
      </c>
    </row>
    <row r="4063" spans="2:42" ht="33" x14ac:dyDescent="0.25">
      <c r="B4063" s="13">
        <f>COUNTIFS($E$3:E4063,'تقرير منتج تام'!$E$4)</f>
        <v>8</v>
      </c>
      <c r="C4063" s="37"/>
      <c r="D4063" s="37"/>
      <c r="E4063" s="37"/>
      <c r="F4063" s="39"/>
      <c r="G4063" s="40"/>
      <c r="H4063" s="40"/>
      <c r="I4063" s="41"/>
      <c r="J4063" s="41"/>
      <c r="K4063" s="26" t="str">
        <f>_xlfn.IFNA(VLOOKUP(E4063,الاوردرات!$B$1:$C$600,2,0),"")</f>
        <v/>
      </c>
      <c r="L4063" s="52"/>
      <c r="N4063" s="21" t="str">
        <f t="shared" si="128"/>
        <v/>
      </c>
      <c r="O4063" s="22" t="str">
        <f>_xlfn.IFNA((VLOOKUP(F4063,help!$C$2:$F$12,4,0))*(N4063*24),"")</f>
        <v/>
      </c>
      <c r="AP4063" s="17">
        <f t="shared" si="129"/>
        <v>0</v>
      </c>
    </row>
    <row r="4064" spans="2:42" ht="33" x14ac:dyDescent="0.25">
      <c r="B4064" s="13">
        <f>COUNTIFS($E$3:E4064,'تقرير منتج تام'!$E$4)</f>
        <v>8</v>
      </c>
      <c r="C4064" s="37"/>
      <c r="D4064" s="37"/>
      <c r="E4064" s="37"/>
      <c r="F4064" s="39"/>
      <c r="G4064" s="40"/>
      <c r="H4064" s="40"/>
      <c r="I4064" s="41"/>
      <c r="J4064" s="41"/>
      <c r="K4064" s="26" t="str">
        <f>_xlfn.IFNA(VLOOKUP(E4064,الاوردرات!$B$1:$C$600,2,0),"")</f>
        <v/>
      </c>
      <c r="L4064" s="52"/>
      <c r="N4064" s="21" t="str">
        <f t="shared" si="128"/>
        <v/>
      </c>
      <c r="O4064" s="22" t="str">
        <f>_xlfn.IFNA((VLOOKUP(F4064,help!$C$2:$F$12,4,0))*(N4064*24),"")</f>
        <v/>
      </c>
      <c r="AP4064" s="17">
        <f t="shared" si="129"/>
        <v>0</v>
      </c>
    </row>
    <row r="4065" spans="2:42" ht="33" x14ac:dyDescent="0.25">
      <c r="B4065" s="13">
        <f>COUNTIFS($E$3:E4065,'تقرير منتج تام'!$E$4)</f>
        <v>8</v>
      </c>
      <c r="C4065" s="37"/>
      <c r="D4065" s="37"/>
      <c r="E4065" s="37"/>
      <c r="F4065" s="39"/>
      <c r="G4065" s="40"/>
      <c r="H4065" s="40"/>
      <c r="I4065" s="41"/>
      <c r="J4065" s="41"/>
      <c r="K4065" s="26" t="str">
        <f>_xlfn.IFNA(VLOOKUP(E4065,الاوردرات!$B$1:$C$600,2,0),"")</f>
        <v/>
      </c>
      <c r="L4065" s="52"/>
      <c r="N4065" s="21" t="str">
        <f t="shared" si="128"/>
        <v/>
      </c>
      <c r="O4065" s="22" t="str">
        <f>_xlfn.IFNA((VLOOKUP(F4065,help!$C$2:$F$12,4,0))*(N4065*24),"")</f>
        <v/>
      </c>
      <c r="AP4065" s="17">
        <f t="shared" si="129"/>
        <v>0</v>
      </c>
    </row>
    <row r="4066" spans="2:42" ht="33" x14ac:dyDescent="0.25">
      <c r="B4066" s="13">
        <f>COUNTIFS($E$3:E4066,'تقرير منتج تام'!$E$4)</f>
        <v>8</v>
      </c>
      <c r="C4066" s="37"/>
      <c r="D4066" s="37"/>
      <c r="E4066" s="37"/>
      <c r="F4066" s="39"/>
      <c r="G4066" s="40"/>
      <c r="H4066" s="40"/>
      <c r="I4066" s="41"/>
      <c r="J4066" s="41"/>
      <c r="K4066" s="26" t="str">
        <f>_xlfn.IFNA(VLOOKUP(E4066,الاوردرات!$B$1:$C$600,2,0),"")</f>
        <v/>
      </c>
      <c r="L4066" s="52"/>
      <c r="N4066" s="21" t="str">
        <f t="shared" si="128"/>
        <v/>
      </c>
      <c r="O4066" s="22" t="str">
        <f>_xlfn.IFNA((VLOOKUP(F4066,help!$C$2:$F$12,4,0))*(N4066*24),"")</f>
        <v/>
      </c>
      <c r="AP4066" s="17">
        <f t="shared" si="129"/>
        <v>0</v>
      </c>
    </row>
    <row r="4067" spans="2:42" ht="33" x14ac:dyDescent="0.25">
      <c r="B4067" s="13">
        <f>COUNTIFS($E$3:E4067,'تقرير منتج تام'!$E$4)</f>
        <v>8</v>
      </c>
      <c r="C4067" s="37"/>
      <c r="D4067" s="37"/>
      <c r="E4067" s="37"/>
      <c r="F4067" s="39"/>
      <c r="G4067" s="40"/>
      <c r="H4067" s="40"/>
      <c r="I4067" s="41"/>
      <c r="J4067" s="41"/>
      <c r="K4067" s="26" t="str">
        <f>_xlfn.IFNA(VLOOKUP(E4067,الاوردرات!$B$1:$C$600,2,0),"")</f>
        <v/>
      </c>
      <c r="L4067" s="52"/>
      <c r="N4067" s="21" t="str">
        <f t="shared" si="128"/>
        <v/>
      </c>
      <c r="O4067" s="22" t="str">
        <f>_xlfn.IFNA((VLOOKUP(F4067,help!$C$2:$F$12,4,0))*(N4067*24),"")</f>
        <v/>
      </c>
      <c r="AP4067" s="17">
        <f t="shared" si="129"/>
        <v>0</v>
      </c>
    </row>
    <row r="4068" spans="2:42" ht="33" x14ac:dyDescent="0.25">
      <c r="B4068" s="13">
        <f>COUNTIFS($E$3:E4068,'تقرير منتج تام'!$E$4)</f>
        <v>8</v>
      </c>
      <c r="C4068" s="37"/>
      <c r="D4068" s="37"/>
      <c r="E4068" s="37"/>
      <c r="F4068" s="39"/>
      <c r="G4068" s="40"/>
      <c r="H4068" s="40"/>
      <c r="I4068" s="41"/>
      <c r="J4068" s="41"/>
      <c r="K4068" s="26" t="str">
        <f>_xlfn.IFNA(VLOOKUP(E4068,الاوردرات!$B$1:$C$600,2,0),"")</f>
        <v/>
      </c>
      <c r="L4068" s="52"/>
      <c r="N4068" s="21" t="str">
        <f t="shared" si="128"/>
        <v/>
      </c>
      <c r="O4068" s="22" t="str">
        <f>_xlfn.IFNA((VLOOKUP(F4068,help!$C$2:$F$12,4,0))*(N4068*24),"")</f>
        <v/>
      </c>
      <c r="AP4068" s="17">
        <f t="shared" si="129"/>
        <v>0</v>
      </c>
    </row>
    <row r="4069" spans="2:42" ht="33" x14ac:dyDescent="0.25">
      <c r="B4069" s="13">
        <f>COUNTIFS($E$3:E4069,'تقرير منتج تام'!$E$4)</f>
        <v>8</v>
      </c>
      <c r="C4069" s="37"/>
      <c r="D4069" s="37"/>
      <c r="E4069" s="37"/>
      <c r="F4069" s="39"/>
      <c r="G4069" s="40"/>
      <c r="H4069" s="40"/>
      <c r="I4069" s="41"/>
      <c r="J4069" s="41"/>
      <c r="K4069" s="26" t="str">
        <f>_xlfn.IFNA(VLOOKUP(E4069,الاوردرات!$B$1:$C$600,2,0),"")</f>
        <v/>
      </c>
      <c r="L4069" s="52"/>
      <c r="N4069" s="21" t="str">
        <f t="shared" si="128"/>
        <v/>
      </c>
      <c r="O4069" s="22" t="str">
        <f>_xlfn.IFNA((VLOOKUP(F4069,help!$C$2:$F$12,4,0))*(N4069*24),"")</f>
        <v/>
      </c>
      <c r="AP4069" s="17">
        <f t="shared" si="129"/>
        <v>0</v>
      </c>
    </row>
    <row r="4070" spans="2:42" ht="33" x14ac:dyDescent="0.25">
      <c r="B4070" s="13">
        <f>COUNTIFS($E$3:E4070,'تقرير منتج تام'!$E$4)</f>
        <v>8</v>
      </c>
      <c r="C4070" s="37"/>
      <c r="D4070" s="37"/>
      <c r="E4070" s="37"/>
      <c r="F4070" s="39"/>
      <c r="G4070" s="40"/>
      <c r="H4070" s="40"/>
      <c r="I4070" s="41"/>
      <c r="J4070" s="41"/>
      <c r="K4070" s="26" t="str">
        <f>_xlfn.IFNA(VLOOKUP(E4070,الاوردرات!$B$1:$C$600,2,0),"")</f>
        <v/>
      </c>
      <c r="L4070" s="52"/>
      <c r="N4070" s="21" t="str">
        <f t="shared" si="128"/>
        <v/>
      </c>
      <c r="O4070" s="22" t="str">
        <f>_xlfn.IFNA((VLOOKUP(F4070,help!$C$2:$F$12,4,0))*(N4070*24),"")</f>
        <v/>
      </c>
      <c r="AP4070" s="17">
        <f t="shared" si="129"/>
        <v>0</v>
      </c>
    </row>
    <row r="4071" spans="2:42" ht="33" x14ac:dyDescent="0.25">
      <c r="B4071" s="13">
        <f>COUNTIFS($E$3:E4071,'تقرير منتج تام'!$E$4)</f>
        <v>8</v>
      </c>
      <c r="C4071" s="37"/>
      <c r="D4071" s="37"/>
      <c r="E4071" s="37"/>
      <c r="F4071" s="39"/>
      <c r="G4071" s="40"/>
      <c r="H4071" s="40"/>
      <c r="I4071" s="41"/>
      <c r="J4071" s="41"/>
      <c r="K4071" s="26" t="str">
        <f>_xlfn.IFNA(VLOOKUP(E4071,الاوردرات!$B$1:$C$600,2,0),"")</f>
        <v/>
      </c>
      <c r="L4071" s="52"/>
      <c r="N4071" s="21" t="str">
        <f t="shared" si="128"/>
        <v/>
      </c>
      <c r="O4071" s="22" t="str">
        <f>_xlfn.IFNA((VLOOKUP(F4071,help!$C$2:$F$12,4,0))*(N4071*24),"")</f>
        <v/>
      </c>
      <c r="AP4071" s="17">
        <f t="shared" si="129"/>
        <v>0</v>
      </c>
    </row>
    <row r="4072" spans="2:42" ht="33" x14ac:dyDescent="0.25">
      <c r="B4072" s="13">
        <f>COUNTIFS($E$3:E4072,'تقرير منتج تام'!$E$4)</f>
        <v>8</v>
      </c>
      <c r="C4072" s="37"/>
      <c r="D4072" s="37"/>
      <c r="E4072" s="37"/>
      <c r="F4072" s="39"/>
      <c r="G4072" s="40"/>
      <c r="H4072" s="40"/>
      <c r="I4072" s="41"/>
      <c r="J4072" s="41"/>
      <c r="K4072" s="26" t="str">
        <f>_xlfn.IFNA(VLOOKUP(E4072,الاوردرات!$B$1:$C$600,2,0),"")</f>
        <v/>
      </c>
      <c r="L4072" s="52"/>
      <c r="N4072" s="21" t="str">
        <f t="shared" si="128"/>
        <v/>
      </c>
      <c r="O4072" s="22" t="str">
        <f>_xlfn.IFNA((VLOOKUP(F4072,help!$C$2:$F$12,4,0))*(N4072*24),"")</f>
        <v/>
      </c>
      <c r="AP4072" s="17">
        <f t="shared" si="129"/>
        <v>0</v>
      </c>
    </row>
    <row r="4073" spans="2:42" ht="33" x14ac:dyDescent="0.25">
      <c r="B4073" s="13">
        <f>COUNTIFS($E$3:E4073,'تقرير منتج تام'!$E$4)</f>
        <v>8</v>
      </c>
      <c r="C4073" s="37"/>
      <c r="D4073" s="37"/>
      <c r="E4073" s="37"/>
      <c r="F4073" s="39"/>
      <c r="G4073" s="40"/>
      <c r="H4073" s="40"/>
      <c r="I4073" s="41"/>
      <c r="J4073" s="41"/>
      <c r="K4073" s="26" t="str">
        <f>_xlfn.IFNA(VLOOKUP(E4073,الاوردرات!$B$1:$C$600,2,0),"")</f>
        <v/>
      </c>
      <c r="L4073" s="52"/>
      <c r="N4073" s="21" t="str">
        <f t="shared" si="128"/>
        <v/>
      </c>
      <c r="O4073" s="22" t="str">
        <f>_xlfn.IFNA((VLOOKUP(F4073,help!$C$2:$F$12,4,0))*(N4073*24),"")</f>
        <v/>
      </c>
      <c r="AP4073" s="17">
        <f t="shared" si="129"/>
        <v>0</v>
      </c>
    </row>
    <row r="4074" spans="2:42" ht="33" x14ac:dyDescent="0.25">
      <c r="B4074" s="13">
        <f>COUNTIFS($E$3:E4074,'تقرير منتج تام'!$E$4)</f>
        <v>8</v>
      </c>
      <c r="C4074" s="37"/>
      <c r="D4074" s="37"/>
      <c r="E4074" s="37"/>
      <c r="F4074" s="39"/>
      <c r="G4074" s="40"/>
      <c r="H4074" s="40"/>
      <c r="I4074" s="41"/>
      <c r="J4074" s="41"/>
      <c r="K4074" s="26" t="str">
        <f>_xlfn.IFNA(VLOOKUP(E4074,الاوردرات!$B$1:$C$600,2,0),"")</f>
        <v/>
      </c>
      <c r="L4074" s="52"/>
      <c r="N4074" s="21" t="str">
        <f t="shared" si="128"/>
        <v/>
      </c>
      <c r="O4074" s="22" t="str">
        <f>_xlfn.IFNA((VLOOKUP(F4074,help!$C$2:$F$12,4,0))*(N4074*24),"")</f>
        <v/>
      </c>
      <c r="AP4074" s="17">
        <f t="shared" si="129"/>
        <v>0</v>
      </c>
    </row>
    <row r="4075" spans="2:42" ht="33" x14ac:dyDescent="0.25">
      <c r="B4075" s="13">
        <f>COUNTIFS($E$3:E4075,'تقرير منتج تام'!$E$4)</f>
        <v>8</v>
      </c>
      <c r="C4075" s="37"/>
      <c r="D4075" s="37"/>
      <c r="E4075" s="37"/>
      <c r="F4075" s="39"/>
      <c r="G4075" s="40"/>
      <c r="H4075" s="40"/>
      <c r="I4075" s="41"/>
      <c r="J4075" s="41"/>
      <c r="K4075" s="26" t="str">
        <f>_xlfn.IFNA(VLOOKUP(E4075,الاوردرات!$B$1:$C$600,2,0),"")</f>
        <v/>
      </c>
      <c r="L4075" s="52"/>
      <c r="N4075" s="21" t="str">
        <f t="shared" si="128"/>
        <v/>
      </c>
      <c r="O4075" s="22" t="str">
        <f>_xlfn.IFNA((VLOOKUP(F4075,help!$C$2:$F$12,4,0))*(N4075*24),"")</f>
        <v/>
      </c>
      <c r="AP4075" s="17">
        <f t="shared" si="129"/>
        <v>0</v>
      </c>
    </row>
    <row r="4076" spans="2:42" ht="33" x14ac:dyDescent="0.25">
      <c r="B4076" s="13">
        <f>COUNTIFS($E$3:E4076,'تقرير منتج تام'!$E$4)</f>
        <v>8</v>
      </c>
      <c r="C4076" s="37"/>
      <c r="D4076" s="37"/>
      <c r="E4076" s="37"/>
      <c r="F4076" s="39"/>
      <c r="G4076" s="40"/>
      <c r="H4076" s="40"/>
      <c r="I4076" s="41"/>
      <c r="J4076" s="41"/>
      <c r="K4076" s="26" t="str">
        <f>_xlfn.IFNA(VLOOKUP(E4076,الاوردرات!$B$1:$C$600,2,0),"")</f>
        <v/>
      </c>
      <c r="L4076" s="52"/>
      <c r="N4076" s="21" t="str">
        <f t="shared" si="128"/>
        <v/>
      </c>
      <c r="O4076" s="22" t="str">
        <f>_xlfn.IFNA((VLOOKUP(F4076,help!$C$2:$F$12,4,0))*(N4076*24),"")</f>
        <v/>
      </c>
      <c r="AP4076" s="17">
        <f t="shared" si="129"/>
        <v>0</v>
      </c>
    </row>
    <row r="4077" spans="2:42" ht="33" x14ac:dyDescent="0.25">
      <c r="B4077" s="13">
        <f>COUNTIFS($E$3:E4077,'تقرير منتج تام'!$E$4)</f>
        <v>8</v>
      </c>
      <c r="C4077" s="37"/>
      <c r="D4077" s="37"/>
      <c r="E4077" s="37"/>
      <c r="F4077" s="39"/>
      <c r="G4077" s="40"/>
      <c r="H4077" s="40"/>
      <c r="I4077" s="41"/>
      <c r="J4077" s="41"/>
      <c r="K4077" s="26" t="str">
        <f>_xlfn.IFNA(VLOOKUP(E4077,الاوردرات!$B$1:$C$600,2,0),"")</f>
        <v/>
      </c>
      <c r="L4077" s="52"/>
      <c r="N4077" s="21" t="str">
        <f t="shared" si="128"/>
        <v/>
      </c>
      <c r="O4077" s="22" t="str">
        <f>_xlfn.IFNA((VLOOKUP(F4077,help!$C$2:$F$12,4,0))*(N4077*24),"")</f>
        <v/>
      </c>
      <c r="AP4077" s="17">
        <f t="shared" si="129"/>
        <v>0</v>
      </c>
    </row>
    <row r="4078" spans="2:42" ht="33" x14ac:dyDescent="0.25">
      <c r="B4078" s="13">
        <f>COUNTIFS($E$3:E4078,'تقرير منتج تام'!$E$4)</f>
        <v>8</v>
      </c>
      <c r="C4078" s="37"/>
      <c r="D4078" s="37"/>
      <c r="E4078" s="37"/>
      <c r="F4078" s="39"/>
      <c r="G4078" s="40"/>
      <c r="H4078" s="40"/>
      <c r="I4078" s="41"/>
      <c r="J4078" s="41"/>
      <c r="K4078" s="26" t="str">
        <f>_xlfn.IFNA(VLOOKUP(E4078,الاوردرات!$B$1:$C$600,2,0),"")</f>
        <v/>
      </c>
      <c r="L4078" s="52"/>
      <c r="N4078" s="21" t="str">
        <f t="shared" si="128"/>
        <v/>
      </c>
      <c r="O4078" s="22" t="str">
        <f>_xlfn.IFNA((VLOOKUP(F4078,help!$C$2:$F$12,4,0))*(N4078*24),"")</f>
        <v/>
      </c>
      <c r="AP4078" s="17">
        <f t="shared" si="129"/>
        <v>0</v>
      </c>
    </row>
    <row r="4079" spans="2:42" ht="33" x14ac:dyDescent="0.25">
      <c r="B4079" s="13">
        <f>COUNTIFS($E$3:E4079,'تقرير منتج تام'!$E$4)</f>
        <v>8</v>
      </c>
      <c r="C4079" s="37"/>
      <c r="D4079" s="37"/>
      <c r="E4079" s="37"/>
      <c r="F4079" s="39"/>
      <c r="G4079" s="40"/>
      <c r="H4079" s="40"/>
      <c r="I4079" s="41"/>
      <c r="J4079" s="41"/>
      <c r="K4079" s="26" t="str">
        <f>_xlfn.IFNA(VLOOKUP(E4079,الاوردرات!$B$1:$C$600,2,0),"")</f>
        <v/>
      </c>
      <c r="L4079" s="52"/>
      <c r="N4079" s="21" t="str">
        <f t="shared" si="128"/>
        <v/>
      </c>
      <c r="O4079" s="22" t="str">
        <f>_xlfn.IFNA((VLOOKUP(F4079,help!$C$2:$F$12,4,0))*(N4079*24),"")</f>
        <v/>
      </c>
      <c r="AP4079" s="17">
        <f t="shared" si="129"/>
        <v>0</v>
      </c>
    </row>
    <row r="4080" spans="2:42" ht="33" x14ac:dyDescent="0.25">
      <c r="B4080" s="13">
        <f>COUNTIFS($E$3:E4080,'تقرير منتج تام'!$E$4)</f>
        <v>8</v>
      </c>
      <c r="C4080" s="37"/>
      <c r="D4080" s="37"/>
      <c r="E4080" s="37"/>
      <c r="F4080" s="39"/>
      <c r="G4080" s="40"/>
      <c r="H4080" s="40"/>
      <c r="I4080" s="41"/>
      <c r="J4080" s="41"/>
      <c r="K4080" s="26" t="str">
        <f>_xlfn.IFNA(VLOOKUP(E4080,الاوردرات!$B$1:$C$600,2,0),"")</f>
        <v/>
      </c>
      <c r="L4080" s="52"/>
      <c r="N4080" s="21" t="str">
        <f t="shared" si="128"/>
        <v/>
      </c>
      <c r="O4080" s="22" t="str">
        <f>_xlfn.IFNA((VLOOKUP(F4080,help!$C$2:$F$12,4,0))*(N4080*24),"")</f>
        <v/>
      </c>
      <c r="AP4080" s="17">
        <f t="shared" si="129"/>
        <v>0</v>
      </c>
    </row>
    <row r="4081" spans="2:42" ht="33" x14ac:dyDescent="0.25">
      <c r="B4081" s="13">
        <f>COUNTIFS($E$3:E4081,'تقرير منتج تام'!$E$4)</f>
        <v>8</v>
      </c>
      <c r="C4081" s="37"/>
      <c r="D4081" s="37"/>
      <c r="E4081" s="37"/>
      <c r="F4081" s="39"/>
      <c r="G4081" s="40"/>
      <c r="H4081" s="40"/>
      <c r="I4081" s="41"/>
      <c r="J4081" s="41"/>
      <c r="K4081" s="26" t="str">
        <f>_xlfn.IFNA(VLOOKUP(E4081,الاوردرات!$B$1:$C$600,2,0),"")</f>
        <v/>
      </c>
      <c r="L4081" s="52"/>
      <c r="N4081" s="21" t="str">
        <f t="shared" si="128"/>
        <v/>
      </c>
      <c r="O4081" s="22" t="str">
        <f>_xlfn.IFNA((VLOOKUP(F4081,help!$C$2:$F$12,4,0))*(N4081*24),"")</f>
        <v/>
      </c>
      <c r="AP4081" s="17">
        <f t="shared" si="129"/>
        <v>0</v>
      </c>
    </row>
    <row r="4082" spans="2:42" ht="33" x14ac:dyDescent="0.25">
      <c r="B4082" s="13">
        <f>COUNTIFS($E$3:E4082,'تقرير منتج تام'!$E$4)</f>
        <v>8</v>
      </c>
      <c r="C4082" s="37"/>
      <c r="D4082" s="37"/>
      <c r="E4082" s="37"/>
      <c r="F4082" s="39"/>
      <c r="G4082" s="40"/>
      <c r="H4082" s="40"/>
      <c r="I4082" s="41"/>
      <c r="J4082" s="41"/>
      <c r="K4082" s="26" t="str">
        <f>_xlfn.IFNA(VLOOKUP(E4082,الاوردرات!$B$1:$C$600,2,0),"")</f>
        <v/>
      </c>
      <c r="L4082" s="52"/>
      <c r="N4082" s="21" t="str">
        <f t="shared" si="128"/>
        <v/>
      </c>
      <c r="O4082" s="22" t="str">
        <f>_xlfn.IFNA((VLOOKUP(F4082,help!$C$2:$F$12,4,0))*(N4082*24),"")</f>
        <v/>
      </c>
      <c r="AP4082" s="17">
        <f t="shared" si="129"/>
        <v>0</v>
      </c>
    </row>
    <row r="4083" spans="2:42" ht="33" x14ac:dyDescent="0.25">
      <c r="B4083" s="13">
        <f>COUNTIFS($E$3:E4083,'تقرير منتج تام'!$E$4)</f>
        <v>8</v>
      </c>
      <c r="C4083" s="37"/>
      <c r="D4083" s="37"/>
      <c r="E4083" s="37"/>
      <c r="F4083" s="39"/>
      <c r="G4083" s="40"/>
      <c r="H4083" s="40"/>
      <c r="I4083" s="41"/>
      <c r="J4083" s="41"/>
      <c r="K4083" s="26" t="str">
        <f>_xlfn.IFNA(VLOOKUP(E4083,الاوردرات!$B$1:$C$600,2,0),"")</f>
        <v/>
      </c>
      <c r="L4083" s="52"/>
      <c r="N4083" s="21" t="str">
        <f t="shared" si="128"/>
        <v/>
      </c>
      <c r="O4083" s="22" t="str">
        <f>_xlfn.IFNA((VLOOKUP(F4083,help!$C$2:$F$12,4,0))*(N4083*24),"")</f>
        <v/>
      </c>
      <c r="AP4083" s="17">
        <f t="shared" si="129"/>
        <v>0</v>
      </c>
    </row>
    <row r="4084" spans="2:42" ht="33" x14ac:dyDescent="0.25">
      <c r="B4084" s="13">
        <f>COUNTIFS($E$3:E4084,'تقرير منتج تام'!$E$4)</f>
        <v>8</v>
      </c>
      <c r="C4084" s="37"/>
      <c r="D4084" s="37"/>
      <c r="E4084" s="37"/>
      <c r="F4084" s="39"/>
      <c r="G4084" s="40"/>
      <c r="H4084" s="40"/>
      <c r="I4084" s="41"/>
      <c r="J4084" s="41"/>
      <c r="K4084" s="26" t="str">
        <f>_xlfn.IFNA(VLOOKUP(E4084,الاوردرات!$B$1:$C$600,2,0),"")</f>
        <v/>
      </c>
      <c r="L4084" s="52"/>
      <c r="N4084" s="21" t="str">
        <f t="shared" si="128"/>
        <v/>
      </c>
      <c r="O4084" s="22" t="str">
        <f>_xlfn.IFNA((VLOOKUP(F4084,help!$C$2:$F$12,4,0))*(N4084*24),"")</f>
        <v/>
      </c>
      <c r="AP4084" s="17">
        <f t="shared" si="129"/>
        <v>0</v>
      </c>
    </row>
    <row r="4085" spans="2:42" ht="33" x14ac:dyDescent="0.25">
      <c r="B4085" s="13">
        <f>COUNTIFS($E$3:E4085,'تقرير منتج تام'!$E$4)</f>
        <v>8</v>
      </c>
      <c r="C4085" s="37"/>
      <c r="D4085" s="37"/>
      <c r="E4085" s="37"/>
      <c r="F4085" s="39"/>
      <c r="G4085" s="40"/>
      <c r="H4085" s="40"/>
      <c r="I4085" s="41"/>
      <c r="J4085" s="41"/>
      <c r="K4085" s="26" t="str">
        <f>_xlfn.IFNA(VLOOKUP(E4085,الاوردرات!$B$1:$C$600,2,0),"")</f>
        <v/>
      </c>
      <c r="L4085" s="52"/>
      <c r="N4085" s="21" t="str">
        <f t="shared" si="128"/>
        <v/>
      </c>
      <c r="O4085" s="22" t="str">
        <f>_xlfn.IFNA((VLOOKUP(F4085,help!$C$2:$F$12,4,0))*(N4085*24),"")</f>
        <v/>
      </c>
      <c r="AP4085" s="17">
        <f t="shared" si="129"/>
        <v>0</v>
      </c>
    </row>
    <row r="4086" spans="2:42" ht="33" x14ac:dyDescent="0.25">
      <c r="B4086" s="13">
        <f>COUNTIFS($E$3:E4086,'تقرير منتج تام'!$E$4)</f>
        <v>8</v>
      </c>
      <c r="C4086" s="37"/>
      <c r="D4086" s="37"/>
      <c r="E4086" s="37"/>
      <c r="F4086" s="39"/>
      <c r="G4086" s="40"/>
      <c r="H4086" s="40"/>
      <c r="I4086" s="41"/>
      <c r="J4086" s="41"/>
      <c r="K4086" s="26" t="str">
        <f>_xlfn.IFNA(VLOOKUP(E4086,الاوردرات!$B$1:$C$600,2,0),"")</f>
        <v/>
      </c>
      <c r="L4086" s="52"/>
      <c r="N4086" s="21" t="str">
        <f t="shared" si="128"/>
        <v/>
      </c>
      <c r="O4086" s="22" t="str">
        <f>_xlfn.IFNA((VLOOKUP(F4086,help!$C$2:$F$12,4,0))*(N4086*24),"")</f>
        <v/>
      </c>
      <c r="AP4086" s="17">
        <f t="shared" si="129"/>
        <v>0</v>
      </c>
    </row>
    <row r="4087" spans="2:42" ht="33" x14ac:dyDescent="0.25">
      <c r="B4087" s="13">
        <f>COUNTIFS($E$3:E4087,'تقرير منتج تام'!$E$4)</f>
        <v>8</v>
      </c>
      <c r="C4087" s="37"/>
      <c r="D4087" s="37"/>
      <c r="E4087" s="37"/>
      <c r="F4087" s="39"/>
      <c r="G4087" s="40"/>
      <c r="H4087" s="40"/>
      <c r="I4087" s="41"/>
      <c r="J4087" s="41"/>
      <c r="K4087" s="26" t="str">
        <f>_xlfn.IFNA(VLOOKUP(E4087,الاوردرات!$B$1:$C$600,2,0),"")</f>
        <v/>
      </c>
      <c r="L4087" s="52"/>
      <c r="N4087" s="21" t="str">
        <f t="shared" ref="N4087:N4150" si="130">IF(I4087&lt;&gt;"",J4087-I4087,"")</f>
        <v/>
      </c>
      <c r="O4087" s="22" t="str">
        <f>_xlfn.IFNA((VLOOKUP(F4087,help!$C$2:$F$12,4,0))*(N4087*24),"")</f>
        <v/>
      </c>
      <c r="AP4087" s="17">
        <f t="shared" si="129"/>
        <v>0</v>
      </c>
    </row>
    <row r="4088" spans="2:42" ht="33" x14ac:dyDescent="0.25">
      <c r="B4088" s="13">
        <f>COUNTIFS($E$3:E4088,'تقرير منتج تام'!$E$4)</f>
        <v>8</v>
      </c>
      <c r="C4088" s="37"/>
      <c r="D4088" s="37"/>
      <c r="E4088" s="37"/>
      <c r="F4088" s="39"/>
      <c r="G4088" s="40"/>
      <c r="H4088" s="40"/>
      <c r="I4088" s="41"/>
      <c r="J4088" s="41"/>
      <c r="K4088" s="26" t="str">
        <f>_xlfn.IFNA(VLOOKUP(E4088,الاوردرات!$B$1:$C$600,2,0),"")</f>
        <v/>
      </c>
      <c r="L4088" s="52"/>
      <c r="N4088" s="21" t="str">
        <f t="shared" si="130"/>
        <v/>
      </c>
      <c r="O4088" s="22" t="str">
        <f>_xlfn.IFNA((VLOOKUP(F4088,help!$C$2:$F$12,4,0))*(N4088*24),"")</f>
        <v/>
      </c>
      <c r="AP4088" s="17">
        <f t="shared" si="129"/>
        <v>0</v>
      </c>
    </row>
    <row r="4089" spans="2:42" ht="33" x14ac:dyDescent="0.25">
      <c r="B4089" s="13">
        <f>COUNTIFS($E$3:E4089,'تقرير منتج تام'!$E$4)</f>
        <v>8</v>
      </c>
      <c r="C4089" s="37"/>
      <c r="D4089" s="37"/>
      <c r="E4089" s="37"/>
      <c r="F4089" s="39"/>
      <c r="G4089" s="40"/>
      <c r="H4089" s="40"/>
      <c r="I4089" s="41"/>
      <c r="J4089" s="41"/>
      <c r="K4089" s="26" t="str">
        <f>_xlfn.IFNA(VLOOKUP(E4089,الاوردرات!$B$1:$C$600,2,0),"")</f>
        <v/>
      </c>
      <c r="L4089" s="52"/>
      <c r="N4089" s="21" t="str">
        <f t="shared" si="130"/>
        <v/>
      </c>
      <c r="O4089" s="22" t="str">
        <f>_xlfn.IFNA((VLOOKUP(F4089,help!$C$2:$F$12,4,0))*(N4089*24),"")</f>
        <v/>
      </c>
      <c r="AP4089" s="17">
        <f t="shared" si="129"/>
        <v>0</v>
      </c>
    </row>
    <row r="4090" spans="2:42" ht="33" x14ac:dyDescent="0.25">
      <c r="B4090" s="13">
        <f>COUNTIFS($E$3:E4090,'تقرير منتج تام'!$E$4)</f>
        <v>8</v>
      </c>
      <c r="C4090" s="37"/>
      <c r="D4090" s="37"/>
      <c r="E4090" s="37"/>
      <c r="F4090" s="39"/>
      <c r="G4090" s="40"/>
      <c r="H4090" s="40"/>
      <c r="I4090" s="41"/>
      <c r="J4090" s="41"/>
      <c r="K4090" s="26" t="str">
        <f>_xlfn.IFNA(VLOOKUP(E4090,الاوردرات!$B$1:$C$600,2,0),"")</f>
        <v/>
      </c>
      <c r="L4090" s="52"/>
      <c r="N4090" s="21" t="str">
        <f t="shared" si="130"/>
        <v/>
      </c>
      <c r="O4090" s="22" t="str">
        <f>_xlfn.IFNA((VLOOKUP(F4090,help!$C$2:$F$12,4,0))*(N4090*24),"")</f>
        <v/>
      </c>
      <c r="AP4090" s="17">
        <f t="shared" si="129"/>
        <v>0</v>
      </c>
    </row>
    <row r="4091" spans="2:42" ht="33" x14ac:dyDescent="0.25">
      <c r="B4091" s="13">
        <f>COUNTIFS($E$3:E4091,'تقرير منتج تام'!$E$4)</f>
        <v>8</v>
      </c>
      <c r="C4091" s="37"/>
      <c r="D4091" s="37"/>
      <c r="E4091" s="37"/>
      <c r="F4091" s="39"/>
      <c r="G4091" s="40"/>
      <c r="H4091" s="40"/>
      <c r="I4091" s="41"/>
      <c r="J4091" s="41"/>
      <c r="K4091" s="26" t="str">
        <f>_xlfn.IFNA(VLOOKUP(E4091,الاوردرات!$B$1:$C$600,2,0),"")</f>
        <v/>
      </c>
      <c r="L4091" s="52"/>
      <c r="N4091" s="21" t="str">
        <f t="shared" si="130"/>
        <v/>
      </c>
      <c r="O4091" s="22" t="str">
        <f>_xlfn.IFNA((VLOOKUP(F4091,help!$C$2:$F$12,4,0))*(N4091*24),"")</f>
        <v/>
      </c>
      <c r="AP4091" s="17">
        <f t="shared" si="129"/>
        <v>0</v>
      </c>
    </row>
    <row r="4092" spans="2:42" ht="33" x14ac:dyDescent="0.25">
      <c r="B4092" s="13">
        <f>COUNTIFS($E$3:E4092,'تقرير منتج تام'!$E$4)</f>
        <v>8</v>
      </c>
      <c r="C4092" s="37"/>
      <c r="D4092" s="37"/>
      <c r="E4092" s="37"/>
      <c r="F4092" s="39"/>
      <c r="G4092" s="40"/>
      <c r="H4092" s="40"/>
      <c r="I4092" s="41"/>
      <c r="J4092" s="41"/>
      <c r="K4092" s="26" t="str">
        <f>_xlfn.IFNA(VLOOKUP(E4092,الاوردرات!$B$1:$C$600,2,0),"")</f>
        <v/>
      </c>
      <c r="L4092" s="52"/>
      <c r="N4092" s="21" t="str">
        <f t="shared" si="130"/>
        <v/>
      </c>
      <c r="O4092" s="22" t="str">
        <f>_xlfn.IFNA((VLOOKUP(F4092,help!$C$2:$F$12,4,0))*(N4092*24),"")</f>
        <v/>
      </c>
      <c r="AP4092" s="17">
        <f t="shared" si="129"/>
        <v>0</v>
      </c>
    </row>
    <row r="4093" spans="2:42" ht="33" x14ac:dyDescent="0.25">
      <c r="B4093" s="13">
        <f>COUNTIFS($E$3:E4093,'تقرير منتج تام'!$E$4)</f>
        <v>8</v>
      </c>
      <c r="C4093" s="37"/>
      <c r="D4093" s="37"/>
      <c r="E4093" s="37"/>
      <c r="F4093" s="39"/>
      <c r="G4093" s="40"/>
      <c r="H4093" s="40"/>
      <c r="I4093" s="41"/>
      <c r="J4093" s="41"/>
      <c r="K4093" s="26" t="str">
        <f>_xlfn.IFNA(VLOOKUP(E4093,الاوردرات!$B$1:$C$600,2,0),"")</f>
        <v/>
      </c>
      <c r="L4093" s="52"/>
      <c r="N4093" s="21" t="str">
        <f t="shared" si="130"/>
        <v/>
      </c>
      <c r="O4093" s="22" t="str">
        <f>_xlfn.IFNA((VLOOKUP(F4093,help!$C$2:$F$12,4,0))*(N4093*24),"")</f>
        <v/>
      </c>
      <c r="AP4093" s="17">
        <f t="shared" si="129"/>
        <v>0</v>
      </c>
    </row>
    <row r="4094" spans="2:42" ht="33" x14ac:dyDescent="0.25">
      <c r="B4094" s="13">
        <f>COUNTIFS($E$3:E4094,'تقرير منتج تام'!$E$4)</f>
        <v>8</v>
      </c>
      <c r="C4094" s="37"/>
      <c r="D4094" s="37"/>
      <c r="E4094" s="37"/>
      <c r="F4094" s="39"/>
      <c r="G4094" s="40"/>
      <c r="H4094" s="40"/>
      <c r="I4094" s="41"/>
      <c r="J4094" s="41"/>
      <c r="K4094" s="26" t="str">
        <f>_xlfn.IFNA(VLOOKUP(E4094,الاوردرات!$B$1:$C$600,2,0),"")</f>
        <v/>
      </c>
      <c r="L4094" s="52"/>
      <c r="N4094" s="21" t="str">
        <f t="shared" si="130"/>
        <v/>
      </c>
      <c r="O4094" s="22" t="str">
        <f>_xlfn.IFNA((VLOOKUP(F4094,help!$C$2:$F$12,4,0))*(N4094*24),"")</f>
        <v/>
      </c>
      <c r="AP4094" s="17">
        <f t="shared" si="129"/>
        <v>0</v>
      </c>
    </row>
    <row r="4095" spans="2:42" ht="33" x14ac:dyDescent="0.25">
      <c r="B4095" s="13">
        <f>COUNTIFS($E$3:E4095,'تقرير منتج تام'!$E$4)</f>
        <v>8</v>
      </c>
      <c r="C4095" s="37"/>
      <c r="D4095" s="37"/>
      <c r="E4095" s="37"/>
      <c r="F4095" s="39"/>
      <c r="G4095" s="40"/>
      <c r="H4095" s="40"/>
      <c r="I4095" s="41"/>
      <c r="J4095" s="41"/>
      <c r="K4095" s="26" t="str">
        <f>_xlfn.IFNA(VLOOKUP(E4095,الاوردرات!$B$1:$C$600,2,0),"")</f>
        <v/>
      </c>
      <c r="L4095" s="52"/>
      <c r="N4095" s="21" t="str">
        <f t="shared" si="130"/>
        <v/>
      </c>
      <c r="O4095" s="22" t="str">
        <f>_xlfn.IFNA((VLOOKUP(F4095,help!$C$2:$F$12,4,0))*(N4095*24),"")</f>
        <v/>
      </c>
      <c r="AP4095" s="17">
        <f t="shared" si="129"/>
        <v>0</v>
      </c>
    </row>
    <row r="4096" spans="2:42" ht="33" x14ac:dyDescent="0.25">
      <c r="B4096" s="13">
        <f>COUNTIFS($E$3:E4096,'تقرير منتج تام'!$E$4)</f>
        <v>8</v>
      </c>
      <c r="C4096" s="37"/>
      <c r="D4096" s="37"/>
      <c r="E4096" s="37"/>
      <c r="F4096" s="39"/>
      <c r="G4096" s="40"/>
      <c r="H4096" s="40"/>
      <c r="I4096" s="41"/>
      <c r="J4096" s="41"/>
      <c r="K4096" s="26" t="str">
        <f>_xlfn.IFNA(VLOOKUP(E4096,الاوردرات!$B$1:$C$600,2,0),"")</f>
        <v/>
      </c>
      <c r="L4096" s="52"/>
      <c r="N4096" s="21" t="str">
        <f t="shared" si="130"/>
        <v/>
      </c>
      <c r="O4096" s="22" t="str">
        <f>_xlfn.IFNA((VLOOKUP(F4096,help!$C$2:$F$12,4,0))*(N4096*24),"")</f>
        <v/>
      </c>
      <c r="AP4096" s="17">
        <f t="shared" si="129"/>
        <v>0</v>
      </c>
    </row>
    <row r="4097" spans="2:42" ht="33" x14ac:dyDescent="0.25">
      <c r="B4097" s="13">
        <f>COUNTIFS($E$3:E4097,'تقرير منتج تام'!$E$4)</f>
        <v>8</v>
      </c>
      <c r="C4097" s="37"/>
      <c r="D4097" s="37"/>
      <c r="E4097" s="37"/>
      <c r="F4097" s="39"/>
      <c r="G4097" s="40"/>
      <c r="H4097" s="40"/>
      <c r="I4097" s="41"/>
      <c r="J4097" s="41"/>
      <c r="K4097" s="26" t="str">
        <f>_xlfn.IFNA(VLOOKUP(E4097,الاوردرات!$B$1:$C$600,2,0),"")</f>
        <v/>
      </c>
      <c r="L4097" s="52"/>
      <c r="N4097" s="21" t="str">
        <f t="shared" si="130"/>
        <v/>
      </c>
      <c r="O4097" s="22" t="str">
        <f>_xlfn.IFNA((VLOOKUP(F4097,help!$C$2:$F$12,4,0))*(N4097*24),"")</f>
        <v/>
      </c>
      <c r="AP4097" s="17">
        <f t="shared" si="129"/>
        <v>0</v>
      </c>
    </row>
    <row r="4098" spans="2:42" ht="33" x14ac:dyDescent="0.25">
      <c r="B4098" s="13">
        <f>COUNTIFS($E$3:E4098,'تقرير منتج تام'!$E$4)</f>
        <v>8</v>
      </c>
      <c r="C4098" s="37"/>
      <c r="D4098" s="37"/>
      <c r="E4098" s="37"/>
      <c r="F4098" s="39"/>
      <c r="G4098" s="40"/>
      <c r="H4098" s="40"/>
      <c r="I4098" s="41"/>
      <c r="J4098" s="41"/>
      <c r="K4098" s="26" t="str">
        <f>_xlfn.IFNA(VLOOKUP(E4098,الاوردرات!$B$1:$C$600,2,0),"")</f>
        <v/>
      </c>
      <c r="L4098" s="52"/>
      <c r="N4098" s="21" t="str">
        <f t="shared" si="130"/>
        <v/>
      </c>
      <c r="O4098" s="22" t="str">
        <f>_xlfn.IFNA((VLOOKUP(F4098,help!$C$2:$F$12,4,0))*(N4098*24),"")</f>
        <v/>
      </c>
      <c r="AP4098" s="17">
        <f t="shared" si="129"/>
        <v>0</v>
      </c>
    </row>
    <row r="4099" spans="2:42" ht="33" x14ac:dyDescent="0.25">
      <c r="B4099" s="13">
        <f>COUNTIFS($E$3:E4099,'تقرير منتج تام'!$E$4)</f>
        <v>8</v>
      </c>
      <c r="C4099" s="37"/>
      <c r="D4099" s="37"/>
      <c r="E4099" s="37"/>
      <c r="F4099" s="39"/>
      <c r="G4099" s="40"/>
      <c r="H4099" s="40"/>
      <c r="I4099" s="41"/>
      <c r="J4099" s="41"/>
      <c r="K4099" s="26" t="str">
        <f>_xlfn.IFNA(VLOOKUP(E4099,الاوردرات!$B$1:$C$600,2,0),"")</f>
        <v/>
      </c>
      <c r="L4099" s="52"/>
      <c r="N4099" s="21" t="str">
        <f t="shared" si="130"/>
        <v/>
      </c>
      <c r="O4099" s="22" t="str">
        <f>_xlfn.IFNA((VLOOKUP(F4099,help!$C$2:$F$12,4,0))*(N4099*24),"")</f>
        <v/>
      </c>
      <c r="AP4099" s="17">
        <f t="shared" si="129"/>
        <v>0</v>
      </c>
    </row>
    <row r="4100" spans="2:42" ht="33" x14ac:dyDescent="0.25">
      <c r="B4100" s="13">
        <f>COUNTIFS($E$3:E4100,'تقرير منتج تام'!$E$4)</f>
        <v>8</v>
      </c>
      <c r="C4100" s="37"/>
      <c r="D4100" s="37"/>
      <c r="E4100" s="37"/>
      <c r="F4100" s="39"/>
      <c r="G4100" s="40"/>
      <c r="H4100" s="40"/>
      <c r="I4100" s="41"/>
      <c r="J4100" s="41"/>
      <c r="K4100" s="26" t="str">
        <f>_xlfn.IFNA(VLOOKUP(E4100,الاوردرات!$B$1:$C$600,2,0),"")</f>
        <v/>
      </c>
      <c r="L4100" s="52"/>
      <c r="N4100" s="21" t="str">
        <f t="shared" si="130"/>
        <v/>
      </c>
      <c r="O4100" s="22" t="str">
        <f>_xlfn.IFNA((VLOOKUP(F4100,help!$C$2:$F$12,4,0))*(N4100*24),"")</f>
        <v/>
      </c>
      <c r="AP4100" s="17">
        <f t="shared" si="129"/>
        <v>0</v>
      </c>
    </row>
    <row r="4101" spans="2:42" ht="33" x14ac:dyDescent="0.25">
      <c r="B4101" s="13">
        <f>COUNTIFS($E$3:E4101,'تقرير منتج تام'!$E$4)</f>
        <v>8</v>
      </c>
      <c r="C4101" s="37"/>
      <c r="D4101" s="37"/>
      <c r="E4101" s="37"/>
      <c r="F4101" s="39"/>
      <c r="G4101" s="40"/>
      <c r="H4101" s="40"/>
      <c r="I4101" s="41"/>
      <c r="J4101" s="41"/>
      <c r="K4101" s="26" t="str">
        <f>_xlfn.IFNA(VLOOKUP(E4101,الاوردرات!$B$1:$C$600,2,0),"")</f>
        <v/>
      </c>
      <c r="L4101" s="52"/>
      <c r="N4101" s="21" t="str">
        <f t="shared" si="130"/>
        <v/>
      </c>
      <c r="O4101" s="22" t="str">
        <f>_xlfn.IFNA((VLOOKUP(F4101,help!$C$2:$F$12,4,0))*(N4101*24),"")</f>
        <v/>
      </c>
      <c r="AP4101" s="17">
        <f t="shared" si="129"/>
        <v>0</v>
      </c>
    </row>
    <row r="4102" spans="2:42" ht="33" x14ac:dyDescent="0.25">
      <c r="B4102" s="13">
        <f>COUNTIFS($E$3:E4102,'تقرير منتج تام'!$E$4)</f>
        <v>8</v>
      </c>
      <c r="C4102" s="37"/>
      <c r="D4102" s="37"/>
      <c r="E4102" s="37"/>
      <c r="F4102" s="39"/>
      <c r="G4102" s="40"/>
      <c r="H4102" s="40"/>
      <c r="I4102" s="41"/>
      <c r="J4102" s="41"/>
      <c r="K4102" s="26" t="str">
        <f>_xlfn.IFNA(VLOOKUP(E4102,الاوردرات!$B$1:$C$600,2,0),"")</f>
        <v/>
      </c>
      <c r="L4102" s="52"/>
      <c r="N4102" s="21" t="str">
        <f t="shared" si="130"/>
        <v/>
      </c>
      <c r="O4102" s="22" t="str">
        <f>_xlfn.IFNA((VLOOKUP(F4102,help!$C$2:$F$12,4,0))*(N4102*24),"")</f>
        <v/>
      </c>
      <c r="AP4102" s="17">
        <f t="shared" si="129"/>
        <v>0</v>
      </c>
    </row>
    <row r="4103" spans="2:42" ht="33" x14ac:dyDescent="0.25">
      <c r="B4103" s="13">
        <f>COUNTIFS($E$3:E4103,'تقرير منتج تام'!$E$4)</f>
        <v>8</v>
      </c>
      <c r="C4103" s="37"/>
      <c r="D4103" s="37"/>
      <c r="E4103" s="37"/>
      <c r="F4103" s="39"/>
      <c r="G4103" s="40"/>
      <c r="H4103" s="40"/>
      <c r="I4103" s="41"/>
      <c r="J4103" s="41"/>
      <c r="K4103" s="26" t="str">
        <f>_xlfn.IFNA(VLOOKUP(E4103,الاوردرات!$B$1:$C$600,2,0),"")</f>
        <v/>
      </c>
      <c r="L4103" s="52"/>
      <c r="N4103" s="21" t="str">
        <f t="shared" si="130"/>
        <v/>
      </c>
      <c r="O4103" s="22" t="str">
        <f>_xlfn.IFNA((VLOOKUP(F4103,help!$C$2:$F$12,4,0))*(N4103*24),"")</f>
        <v/>
      </c>
      <c r="AP4103" s="17">
        <f t="shared" si="129"/>
        <v>0</v>
      </c>
    </row>
    <row r="4104" spans="2:42" ht="33" x14ac:dyDescent="0.25">
      <c r="B4104" s="13">
        <f>COUNTIFS($E$3:E4104,'تقرير منتج تام'!$E$4)</f>
        <v>8</v>
      </c>
      <c r="C4104" s="37"/>
      <c r="D4104" s="37"/>
      <c r="E4104" s="37"/>
      <c r="F4104" s="39"/>
      <c r="G4104" s="40"/>
      <c r="H4104" s="40"/>
      <c r="I4104" s="41"/>
      <c r="J4104" s="41"/>
      <c r="K4104" s="26" t="str">
        <f>_xlfn.IFNA(VLOOKUP(E4104,الاوردرات!$B$1:$C$600,2,0),"")</f>
        <v/>
      </c>
      <c r="L4104" s="52"/>
      <c r="N4104" s="21" t="str">
        <f t="shared" si="130"/>
        <v/>
      </c>
      <c r="O4104" s="22" t="str">
        <f>_xlfn.IFNA((VLOOKUP(F4104,help!$C$2:$F$12,4,0))*(N4104*24),"")</f>
        <v/>
      </c>
      <c r="AP4104" s="17">
        <f t="shared" si="129"/>
        <v>0</v>
      </c>
    </row>
    <row r="4105" spans="2:42" ht="33" x14ac:dyDescent="0.25">
      <c r="B4105" s="13">
        <f>COUNTIFS($E$3:E4105,'تقرير منتج تام'!$E$4)</f>
        <v>8</v>
      </c>
      <c r="C4105" s="37"/>
      <c r="D4105" s="37"/>
      <c r="E4105" s="37"/>
      <c r="F4105" s="39"/>
      <c r="G4105" s="40"/>
      <c r="H4105" s="40"/>
      <c r="I4105" s="41"/>
      <c r="J4105" s="41"/>
      <c r="K4105" s="26" t="str">
        <f>_xlfn.IFNA(VLOOKUP(E4105,الاوردرات!$B$1:$C$600,2,0),"")</f>
        <v/>
      </c>
      <c r="L4105" s="52"/>
      <c r="N4105" s="21" t="str">
        <f t="shared" si="130"/>
        <v/>
      </c>
      <c r="O4105" s="22" t="str">
        <f>_xlfn.IFNA((VLOOKUP(F4105,help!$C$2:$F$12,4,0))*(N4105*24),"")</f>
        <v/>
      </c>
      <c r="AP4105" s="17">
        <f t="shared" si="129"/>
        <v>0</v>
      </c>
    </row>
    <row r="4106" spans="2:42" ht="33" x14ac:dyDescent="0.25">
      <c r="B4106" s="13">
        <f>COUNTIFS($E$3:E4106,'تقرير منتج تام'!$E$4)</f>
        <v>8</v>
      </c>
      <c r="C4106" s="37"/>
      <c r="D4106" s="37"/>
      <c r="E4106" s="37"/>
      <c r="F4106" s="39"/>
      <c r="G4106" s="40"/>
      <c r="H4106" s="40"/>
      <c r="I4106" s="41"/>
      <c r="J4106" s="41"/>
      <c r="K4106" s="26" t="str">
        <f>_xlfn.IFNA(VLOOKUP(E4106,الاوردرات!$B$1:$C$600,2,0),"")</f>
        <v/>
      </c>
      <c r="L4106" s="52"/>
      <c r="N4106" s="21" t="str">
        <f t="shared" si="130"/>
        <v/>
      </c>
      <c r="O4106" s="22" t="str">
        <f>_xlfn.IFNA((VLOOKUP(F4106,help!$C$2:$F$12,4,0))*(N4106*24),"")</f>
        <v/>
      </c>
      <c r="AP4106" s="17">
        <f t="shared" ref="AP4106:AP4169" si="131">D4106</f>
        <v>0</v>
      </c>
    </row>
    <row r="4107" spans="2:42" ht="33" x14ac:dyDescent="0.25">
      <c r="B4107" s="13">
        <f>COUNTIFS($E$3:E4107,'تقرير منتج تام'!$E$4)</f>
        <v>8</v>
      </c>
      <c r="C4107" s="37"/>
      <c r="D4107" s="37"/>
      <c r="E4107" s="37"/>
      <c r="F4107" s="39"/>
      <c r="G4107" s="40"/>
      <c r="H4107" s="40"/>
      <c r="I4107" s="41"/>
      <c r="J4107" s="41"/>
      <c r="K4107" s="26" t="str">
        <f>_xlfn.IFNA(VLOOKUP(E4107,الاوردرات!$B$1:$C$600,2,0),"")</f>
        <v/>
      </c>
      <c r="L4107" s="52"/>
      <c r="N4107" s="21" t="str">
        <f t="shared" si="130"/>
        <v/>
      </c>
      <c r="O4107" s="22" t="str">
        <f>_xlfn.IFNA((VLOOKUP(F4107,help!$C$2:$F$12,4,0))*(N4107*24),"")</f>
        <v/>
      </c>
      <c r="AP4107" s="17">
        <f t="shared" si="131"/>
        <v>0</v>
      </c>
    </row>
    <row r="4108" spans="2:42" ht="33" x14ac:dyDescent="0.25">
      <c r="B4108" s="13">
        <f>COUNTIFS($E$3:E4108,'تقرير منتج تام'!$E$4)</f>
        <v>8</v>
      </c>
      <c r="C4108" s="37"/>
      <c r="D4108" s="37"/>
      <c r="E4108" s="37"/>
      <c r="F4108" s="39"/>
      <c r="G4108" s="40"/>
      <c r="H4108" s="40"/>
      <c r="I4108" s="41"/>
      <c r="J4108" s="41"/>
      <c r="K4108" s="26" t="str">
        <f>_xlfn.IFNA(VLOOKUP(E4108,الاوردرات!$B$1:$C$600,2,0),"")</f>
        <v/>
      </c>
      <c r="L4108" s="52"/>
      <c r="N4108" s="21" t="str">
        <f t="shared" si="130"/>
        <v/>
      </c>
      <c r="O4108" s="22" t="str">
        <f>_xlfn.IFNA((VLOOKUP(F4108,help!$C$2:$F$12,4,0))*(N4108*24),"")</f>
        <v/>
      </c>
      <c r="AP4108" s="17">
        <f t="shared" si="131"/>
        <v>0</v>
      </c>
    </row>
    <row r="4109" spans="2:42" ht="33" x14ac:dyDescent="0.25">
      <c r="B4109" s="13">
        <f>COUNTIFS($E$3:E4109,'تقرير منتج تام'!$E$4)</f>
        <v>8</v>
      </c>
      <c r="C4109" s="37"/>
      <c r="D4109" s="37"/>
      <c r="E4109" s="37"/>
      <c r="F4109" s="39"/>
      <c r="G4109" s="40"/>
      <c r="H4109" s="40"/>
      <c r="I4109" s="41"/>
      <c r="J4109" s="41"/>
      <c r="K4109" s="26" t="str">
        <f>_xlfn.IFNA(VLOOKUP(E4109,الاوردرات!$B$1:$C$600,2,0),"")</f>
        <v/>
      </c>
      <c r="L4109" s="52"/>
      <c r="N4109" s="21" t="str">
        <f t="shared" si="130"/>
        <v/>
      </c>
      <c r="O4109" s="22" t="str">
        <f>_xlfn.IFNA((VLOOKUP(F4109,help!$C$2:$F$12,4,0))*(N4109*24),"")</f>
        <v/>
      </c>
      <c r="AP4109" s="17">
        <f t="shared" si="131"/>
        <v>0</v>
      </c>
    </row>
    <row r="4110" spans="2:42" ht="33" x14ac:dyDescent="0.25">
      <c r="B4110" s="13">
        <f>COUNTIFS($E$3:E4110,'تقرير منتج تام'!$E$4)</f>
        <v>8</v>
      </c>
      <c r="C4110" s="37"/>
      <c r="D4110" s="37"/>
      <c r="E4110" s="37"/>
      <c r="F4110" s="39"/>
      <c r="G4110" s="40"/>
      <c r="H4110" s="40"/>
      <c r="I4110" s="41"/>
      <c r="J4110" s="41"/>
      <c r="K4110" s="26" t="str">
        <f>_xlfn.IFNA(VLOOKUP(E4110,الاوردرات!$B$1:$C$600,2,0),"")</f>
        <v/>
      </c>
      <c r="L4110" s="52"/>
      <c r="N4110" s="21" t="str">
        <f t="shared" si="130"/>
        <v/>
      </c>
      <c r="O4110" s="22" t="str">
        <f>_xlfn.IFNA((VLOOKUP(F4110,help!$C$2:$F$12,4,0))*(N4110*24),"")</f>
        <v/>
      </c>
      <c r="AP4110" s="17">
        <f t="shared" si="131"/>
        <v>0</v>
      </c>
    </row>
    <row r="4111" spans="2:42" ht="33" x14ac:dyDescent="0.25">
      <c r="B4111" s="13">
        <f>COUNTIFS($E$3:E4111,'تقرير منتج تام'!$E$4)</f>
        <v>8</v>
      </c>
      <c r="C4111" s="37"/>
      <c r="D4111" s="37"/>
      <c r="E4111" s="37"/>
      <c r="F4111" s="39"/>
      <c r="G4111" s="40"/>
      <c r="H4111" s="40"/>
      <c r="I4111" s="41"/>
      <c r="J4111" s="41"/>
      <c r="K4111" s="26" t="str">
        <f>_xlfn.IFNA(VLOOKUP(E4111,الاوردرات!$B$1:$C$600,2,0),"")</f>
        <v/>
      </c>
      <c r="L4111" s="52"/>
      <c r="N4111" s="21" t="str">
        <f t="shared" si="130"/>
        <v/>
      </c>
      <c r="O4111" s="22" t="str">
        <f>_xlfn.IFNA((VLOOKUP(F4111,help!$C$2:$F$12,4,0))*(N4111*24),"")</f>
        <v/>
      </c>
      <c r="AP4111" s="17">
        <f t="shared" si="131"/>
        <v>0</v>
      </c>
    </row>
    <row r="4112" spans="2:42" ht="33" x14ac:dyDescent="0.25">
      <c r="B4112" s="13">
        <f>COUNTIFS($E$3:E4112,'تقرير منتج تام'!$E$4)</f>
        <v>8</v>
      </c>
      <c r="C4112" s="37"/>
      <c r="D4112" s="37"/>
      <c r="E4112" s="37"/>
      <c r="F4112" s="39"/>
      <c r="G4112" s="40"/>
      <c r="H4112" s="40"/>
      <c r="I4112" s="41"/>
      <c r="J4112" s="41"/>
      <c r="K4112" s="26" t="str">
        <f>_xlfn.IFNA(VLOOKUP(E4112,الاوردرات!$B$1:$C$600,2,0),"")</f>
        <v/>
      </c>
      <c r="L4112" s="52"/>
      <c r="N4112" s="21" t="str">
        <f t="shared" si="130"/>
        <v/>
      </c>
      <c r="O4112" s="22" t="str">
        <f>_xlfn.IFNA((VLOOKUP(F4112,help!$C$2:$F$12,4,0))*(N4112*24),"")</f>
        <v/>
      </c>
      <c r="AP4112" s="17">
        <f t="shared" si="131"/>
        <v>0</v>
      </c>
    </row>
    <row r="4113" spans="2:42" ht="33" x14ac:dyDescent="0.25">
      <c r="B4113" s="13">
        <f>COUNTIFS($E$3:E4113,'تقرير منتج تام'!$E$4)</f>
        <v>8</v>
      </c>
      <c r="C4113" s="37"/>
      <c r="D4113" s="37"/>
      <c r="E4113" s="37"/>
      <c r="F4113" s="39"/>
      <c r="G4113" s="40"/>
      <c r="H4113" s="40"/>
      <c r="I4113" s="41"/>
      <c r="J4113" s="41"/>
      <c r="K4113" s="26" t="str">
        <f>_xlfn.IFNA(VLOOKUP(E4113,الاوردرات!$B$1:$C$600,2,0),"")</f>
        <v/>
      </c>
      <c r="L4113" s="52"/>
      <c r="N4113" s="21" t="str">
        <f t="shared" si="130"/>
        <v/>
      </c>
      <c r="O4113" s="22" t="str">
        <f>_xlfn.IFNA((VLOOKUP(F4113,help!$C$2:$F$12,4,0))*(N4113*24),"")</f>
        <v/>
      </c>
      <c r="AP4113" s="17">
        <f t="shared" si="131"/>
        <v>0</v>
      </c>
    </row>
    <row r="4114" spans="2:42" ht="33" x14ac:dyDescent="0.25">
      <c r="B4114" s="13">
        <f>COUNTIFS($E$3:E4114,'تقرير منتج تام'!$E$4)</f>
        <v>8</v>
      </c>
      <c r="C4114" s="37"/>
      <c r="D4114" s="37"/>
      <c r="E4114" s="37"/>
      <c r="F4114" s="39"/>
      <c r="G4114" s="40"/>
      <c r="H4114" s="40"/>
      <c r="I4114" s="41"/>
      <c r="J4114" s="41"/>
      <c r="K4114" s="26" t="str">
        <f>_xlfn.IFNA(VLOOKUP(E4114,الاوردرات!$B$1:$C$600,2,0),"")</f>
        <v/>
      </c>
      <c r="L4114" s="52"/>
      <c r="N4114" s="21" t="str">
        <f t="shared" si="130"/>
        <v/>
      </c>
      <c r="O4114" s="22" t="str">
        <f>_xlfn.IFNA((VLOOKUP(F4114,help!$C$2:$F$12,4,0))*(N4114*24),"")</f>
        <v/>
      </c>
      <c r="AP4114" s="17">
        <f t="shared" si="131"/>
        <v>0</v>
      </c>
    </row>
    <row r="4115" spans="2:42" ht="33" x14ac:dyDescent="0.25">
      <c r="B4115" s="13">
        <f>COUNTIFS($E$3:E4115,'تقرير منتج تام'!$E$4)</f>
        <v>8</v>
      </c>
      <c r="C4115" s="37"/>
      <c r="D4115" s="37"/>
      <c r="E4115" s="37"/>
      <c r="F4115" s="39"/>
      <c r="G4115" s="40"/>
      <c r="H4115" s="40"/>
      <c r="I4115" s="41"/>
      <c r="J4115" s="41"/>
      <c r="K4115" s="26" t="str">
        <f>_xlfn.IFNA(VLOOKUP(E4115,الاوردرات!$B$1:$C$600,2,0),"")</f>
        <v/>
      </c>
      <c r="L4115" s="52"/>
      <c r="N4115" s="21" t="str">
        <f t="shared" si="130"/>
        <v/>
      </c>
      <c r="O4115" s="22" t="str">
        <f>_xlfn.IFNA((VLOOKUP(F4115,help!$C$2:$F$12,4,0))*(N4115*24),"")</f>
        <v/>
      </c>
      <c r="AP4115" s="17">
        <f t="shared" si="131"/>
        <v>0</v>
      </c>
    </row>
    <row r="4116" spans="2:42" ht="33" x14ac:dyDescent="0.25">
      <c r="B4116" s="13">
        <f>COUNTIFS($E$3:E4116,'تقرير منتج تام'!$E$4)</f>
        <v>8</v>
      </c>
      <c r="C4116" s="37"/>
      <c r="D4116" s="37"/>
      <c r="E4116" s="37"/>
      <c r="F4116" s="39"/>
      <c r="G4116" s="40"/>
      <c r="H4116" s="40"/>
      <c r="I4116" s="41"/>
      <c r="J4116" s="41"/>
      <c r="K4116" s="26" t="str">
        <f>_xlfn.IFNA(VLOOKUP(E4116,الاوردرات!$B$1:$C$600,2,0),"")</f>
        <v/>
      </c>
      <c r="L4116" s="52"/>
      <c r="N4116" s="21" t="str">
        <f t="shared" si="130"/>
        <v/>
      </c>
      <c r="O4116" s="22" t="str">
        <f>_xlfn.IFNA((VLOOKUP(F4116,help!$C$2:$F$12,4,0))*(N4116*24),"")</f>
        <v/>
      </c>
      <c r="AP4116" s="17">
        <f t="shared" si="131"/>
        <v>0</v>
      </c>
    </row>
    <row r="4117" spans="2:42" ht="33" x14ac:dyDescent="0.25">
      <c r="B4117" s="13">
        <f>COUNTIFS($E$3:E4117,'تقرير منتج تام'!$E$4)</f>
        <v>8</v>
      </c>
      <c r="C4117" s="37"/>
      <c r="D4117" s="37"/>
      <c r="E4117" s="37"/>
      <c r="F4117" s="39"/>
      <c r="G4117" s="40"/>
      <c r="H4117" s="40"/>
      <c r="I4117" s="41"/>
      <c r="J4117" s="41"/>
      <c r="K4117" s="26" t="str">
        <f>_xlfn.IFNA(VLOOKUP(E4117,الاوردرات!$B$1:$C$600,2,0),"")</f>
        <v/>
      </c>
      <c r="L4117" s="52"/>
      <c r="N4117" s="21" t="str">
        <f t="shared" si="130"/>
        <v/>
      </c>
      <c r="O4117" s="22" t="str">
        <f>_xlfn.IFNA((VLOOKUP(F4117,help!$C$2:$F$12,4,0))*(N4117*24),"")</f>
        <v/>
      </c>
      <c r="AP4117" s="17">
        <f t="shared" si="131"/>
        <v>0</v>
      </c>
    </row>
    <row r="4118" spans="2:42" ht="33" x14ac:dyDescent="0.25">
      <c r="B4118" s="13">
        <f>COUNTIFS($E$3:E4118,'تقرير منتج تام'!$E$4)</f>
        <v>8</v>
      </c>
      <c r="C4118" s="37"/>
      <c r="D4118" s="37"/>
      <c r="E4118" s="37"/>
      <c r="F4118" s="39"/>
      <c r="G4118" s="40"/>
      <c r="H4118" s="40"/>
      <c r="I4118" s="41"/>
      <c r="J4118" s="41"/>
      <c r="K4118" s="26" t="str">
        <f>_xlfn.IFNA(VLOOKUP(E4118,الاوردرات!$B$1:$C$600,2,0),"")</f>
        <v/>
      </c>
      <c r="L4118" s="52"/>
      <c r="N4118" s="21" t="str">
        <f t="shared" si="130"/>
        <v/>
      </c>
      <c r="O4118" s="22" t="str">
        <f>_xlfn.IFNA((VLOOKUP(F4118,help!$C$2:$F$12,4,0))*(N4118*24),"")</f>
        <v/>
      </c>
      <c r="AP4118" s="17">
        <f t="shared" si="131"/>
        <v>0</v>
      </c>
    </row>
    <row r="4119" spans="2:42" ht="33" x14ac:dyDescent="0.25">
      <c r="B4119" s="13">
        <f>COUNTIFS($E$3:E4119,'تقرير منتج تام'!$E$4)</f>
        <v>8</v>
      </c>
      <c r="C4119" s="37"/>
      <c r="D4119" s="37"/>
      <c r="E4119" s="37"/>
      <c r="F4119" s="39"/>
      <c r="G4119" s="40"/>
      <c r="H4119" s="40"/>
      <c r="I4119" s="41"/>
      <c r="J4119" s="41"/>
      <c r="K4119" s="26" t="str">
        <f>_xlfn.IFNA(VLOOKUP(E4119,الاوردرات!$B$1:$C$600,2,0),"")</f>
        <v/>
      </c>
      <c r="L4119" s="52"/>
      <c r="N4119" s="21" t="str">
        <f t="shared" si="130"/>
        <v/>
      </c>
      <c r="O4119" s="22" t="str">
        <f>_xlfn.IFNA((VLOOKUP(F4119,help!$C$2:$F$12,4,0))*(N4119*24),"")</f>
        <v/>
      </c>
      <c r="AP4119" s="17">
        <f t="shared" si="131"/>
        <v>0</v>
      </c>
    </row>
    <row r="4120" spans="2:42" ht="33" x14ac:dyDescent="0.25">
      <c r="B4120" s="13">
        <f>COUNTIFS($E$3:E4120,'تقرير منتج تام'!$E$4)</f>
        <v>8</v>
      </c>
      <c r="C4120" s="37"/>
      <c r="D4120" s="37"/>
      <c r="E4120" s="37"/>
      <c r="F4120" s="39"/>
      <c r="G4120" s="40"/>
      <c r="H4120" s="40"/>
      <c r="I4120" s="41"/>
      <c r="J4120" s="41"/>
      <c r="K4120" s="26" t="str">
        <f>_xlfn.IFNA(VLOOKUP(E4120,الاوردرات!$B$1:$C$600,2,0),"")</f>
        <v/>
      </c>
      <c r="L4120" s="52"/>
      <c r="N4120" s="21" t="str">
        <f t="shared" si="130"/>
        <v/>
      </c>
      <c r="O4120" s="22" t="str">
        <f>_xlfn.IFNA((VLOOKUP(F4120,help!$C$2:$F$12,4,0))*(N4120*24),"")</f>
        <v/>
      </c>
      <c r="AP4120" s="17">
        <f t="shared" si="131"/>
        <v>0</v>
      </c>
    </row>
    <row r="4121" spans="2:42" ht="33" x14ac:dyDescent="0.25">
      <c r="B4121" s="13">
        <f>COUNTIFS($E$3:E4121,'تقرير منتج تام'!$E$4)</f>
        <v>8</v>
      </c>
      <c r="C4121" s="37"/>
      <c r="D4121" s="37"/>
      <c r="E4121" s="37"/>
      <c r="F4121" s="39"/>
      <c r="G4121" s="40"/>
      <c r="H4121" s="40"/>
      <c r="I4121" s="41"/>
      <c r="J4121" s="41"/>
      <c r="K4121" s="26" t="str">
        <f>_xlfn.IFNA(VLOOKUP(E4121,الاوردرات!$B$1:$C$600,2,0),"")</f>
        <v/>
      </c>
      <c r="L4121" s="52"/>
      <c r="N4121" s="21" t="str">
        <f t="shared" si="130"/>
        <v/>
      </c>
      <c r="O4121" s="22" t="str">
        <f>_xlfn.IFNA((VLOOKUP(F4121,help!$C$2:$F$12,4,0))*(N4121*24),"")</f>
        <v/>
      </c>
      <c r="AP4121" s="17">
        <f t="shared" si="131"/>
        <v>0</v>
      </c>
    </row>
    <row r="4122" spans="2:42" ht="33" x14ac:dyDescent="0.25">
      <c r="B4122" s="13">
        <f>COUNTIFS($E$3:E4122,'تقرير منتج تام'!$E$4)</f>
        <v>8</v>
      </c>
      <c r="C4122" s="37"/>
      <c r="D4122" s="37"/>
      <c r="E4122" s="37"/>
      <c r="F4122" s="39"/>
      <c r="G4122" s="40"/>
      <c r="H4122" s="40"/>
      <c r="I4122" s="41"/>
      <c r="J4122" s="41"/>
      <c r="K4122" s="26" t="str">
        <f>_xlfn.IFNA(VLOOKUP(E4122,الاوردرات!$B$1:$C$600,2,0),"")</f>
        <v/>
      </c>
      <c r="L4122" s="52"/>
      <c r="N4122" s="21" t="str">
        <f t="shared" si="130"/>
        <v/>
      </c>
      <c r="O4122" s="22" t="str">
        <f>_xlfn.IFNA((VLOOKUP(F4122,help!$C$2:$F$12,4,0))*(N4122*24),"")</f>
        <v/>
      </c>
      <c r="AP4122" s="17">
        <f t="shared" si="131"/>
        <v>0</v>
      </c>
    </row>
    <row r="4123" spans="2:42" ht="33" x14ac:dyDescent="0.25">
      <c r="B4123" s="13">
        <f>COUNTIFS($E$3:E4123,'تقرير منتج تام'!$E$4)</f>
        <v>8</v>
      </c>
      <c r="C4123" s="37"/>
      <c r="D4123" s="37"/>
      <c r="E4123" s="37"/>
      <c r="F4123" s="39"/>
      <c r="G4123" s="40"/>
      <c r="H4123" s="40"/>
      <c r="I4123" s="41"/>
      <c r="J4123" s="41"/>
      <c r="K4123" s="26" t="str">
        <f>_xlfn.IFNA(VLOOKUP(E4123,الاوردرات!$B$1:$C$600,2,0),"")</f>
        <v/>
      </c>
      <c r="L4123" s="52"/>
      <c r="N4123" s="21" t="str">
        <f t="shared" si="130"/>
        <v/>
      </c>
      <c r="O4123" s="22" t="str">
        <f>_xlfn.IFNA((VLOOKUP(F4123,help!$C$2:$F$12,4,0))*(N4123*24),"")</f>
        <v/>
      </c>
      <c r="AP4123" s="17">
        <f t="shared" si="131"/>
        <v>0</v>
      </c>
    </row>
    <row r="4124" spans="2:42" ht="33" x14ac:dyDescent="0.25">
      <c r="B4124" s="13">
        <f>COUNTIFS($E$3:E4124,'تقرير منتج تام'!$E$4)</f>
        <v>8</v>
      </c>
      <c r="C4124" s="37"/>
      <c r="D4124" s="37"/>
      <c r="E4124" s="37"/>
      <c r="F4124" s="39"/>
      <c r="G4124" s="40"/>
      <c r="H4124" s="40"/>
      <c r="I4124" s="41"/>
      <c r="J4124" s="41"/>
      <c r="K4124" s="26" t="str">
        <f>_xlfn.IFNA(VLOOKUP(E4124,الاوردرات!$B$1:$C$600,2,0),"")</f>
        <v/>
      </c>
      <c r="L4124" s="52"/>
      <c r="N4124" s="21" t="str">
        <f t="shared" si="130"/>
        <v/>
      </c>
      <c r="O4124" s="22" t="str">
        <f>_xlfn.IFNA((VLOOKUP(F4124,help!$C$2:$F$12,4,0))*(N4124*24),"")</f>
        <v/>
      </c>
      <c r="AP4124" s="17">
        <f t="shared" si="131"/>
        <v>0</v>
      </c>
    </row>
    <row r="4125" spans="2:42" ht="33" x14ac:dyDescent="0.25">
      <c r="B4125" s="13">
        <f>COUNTIFS($E$3:E4125,'تقرير منتج تام'!$E$4)</f>
        <v>8</v>
      </c>
      <c r="C4125" s="37"/>
      <c r="D4125" s="37"/>
      <c r="E4125" s="37"/>
      <c r="F4125" s="39"/>
      <c r="G4125" s="40"/>
      <c r="H4125" s="40"/>
      <c r="I4125" s="41"/>
      <c r="J4125" s="41"/>
      <c r="K4125" s="26" t="str">
        <f>_xlfn.IFNA(VLOOKUP(E4125,الاوردرات!$B$1:$C$600,2,0),"")</f>
        <v/>
      </c>
      <c r="L4125" s="52"/>
      <c r="N4125" s="21" t="str">
        <f t="shared" si="130"/>
        <v/>
      </c>
      <c r="O4125" s="22" t="str">
        <f>_xlfn.IFNA((VLOOKUP(F4125,help!$C$2:$F$12,4,0))*(N4125*24),"")</f>
        <v/>
      </c>
      <c r="AP4125" s="17">
        <f t="shared" si="131"/>
        <v>0</v>
      </c>
    </row>
    <row r="4126" spans="2:42" ht="33" x14ac:dyDescent="0.25">
      <c r="B4126" s="13">
        <f>COUNTIFS($E$3:E4126,'تقرير منتج تام'!$E$4)</f>
        <v>8</v>
      </c>
      <c r="C4126" s="37"/>
      <c r="D4126" s="37"/>
      <c r="E4126" s="37"/>
      <c r="F4126" s="39"/>
      <c r="G4126" s="40"/>
      <c r="H4126" s="40"/>
      <c r="I4126" s="41"/>
      <c r="J4126" s="41"/>
      <c r="K4126" s="26" t="str">
        <f>_xlfn.IFNA(VLOOKUP(E4126,الاوردرات!$B$1:$C$600,2,0),"")</f>
        <v/>
      </c>
      <c r="L4126" s="52"/>
      <c r="N4126" s="21" t="str">
        <f t="shared" si="130"/>
        <v/>
      </c>
      <c r="O4126" s="22" t="str">
        <f>_xlfn.IFNA((VLOOKUP(F4126,help!$C$2:$F$12,4,0))*(N4126*24),"")</f>
        <v/>
      </c>
      <c r="AP4126" s="17">
        <f t="shared" si="131"/>
        <v>0</v>
      </c>
    </row>
    <row r="4127" spans="2:42" ht="33" x14ac:dyDescent="0.25">
      <c r="B4127" s="13">
        <f>COUNTIFS($E$3:E4127,'تقرير منتج تام'!$E$4)</f>
        <v>8</v>
      </c>
      <c r="C4127" s="37"/>
      <c r="D4127" s="37"/>
      <c r="E4127" s="37"/>
      <c r="F4127" s="39"/>
      <c r="G4127" s="40"/>
      <c r="H4127" s="40"/>
      <c r="I4127" s="41"/>
      <c r="J4127" s="41"/>
      <c r="K4127" s="26" t="str">
        <f>_xlfn.IFNA(VLOOKUP(E4127,الاوردرات!$B$1:$C$600,2,0),"")</f>
        <v/>
      </c>
      <c r="L4127" s="52"/>
      <c r="N4127" s="21" t="str">
        <f t="shared" si="130"/>
        <v/>
      </c>
      <c r="O4127" s="22" t="str">
        <f>_xlfn.IFNA((VLOOKUP(F4127,help!$C$2:$F$12,4,0))*(N4127*24),"")</f>
        <v/>
      </c>
      <c r="AP4127" s="17">
        <f t="shared" si="131"/>
        <v>0</v>
      </c>
    </row>
    <row r="4128" spans="2:42" ht="33" x14ac:dyDescent="0.25">
      <c r="B4128" s="13">
        <f>COUNTIFS($E$3:E4128,'تقرير منتج تام'!$E$4)</f>
        <v>8</v>
      </c>
      <c r="C4128" s="37"/>
      <c r="D4128" s="37"/>
      <c r="E4128" s="37"/>
      <c r="F4128" s="39"/>
      <c r="G4128" s="40"/>
      <c r="H4128" s="40"/>
      <c r="I4128" s="41"/>
      <c r="J4128" s="41"/>
      <c r="K4128" s="26" t="str">
        <f>_xlfn.IFNA(VLOOKUP(E4128,الاوردرات!$B$1:$C$600,2,0),"")</f>
        <v/>
      </c>
      <c r="L4128" s="52"/>
      <c r="N4128" s="21" t="str">
        <f t="shared" si="130"/>
        <v/>
      </c>
      <c r="O4128" s="22" t="str">
        <f>_xlfn.IFNA((VLOOKUP(F4128,help!$C$2:$F$12,4,0))*(N4128*24),"")</f>
        <v/>
      </c>
      <c r="AP4128" s="17">
        <f t="shared" si="131"/>
        <v>0</v>
      </c>
    </row>
    <row r="4129" spans="2:42" ht="33" x14ac:dyDescent="0.25">
      <c r="B4129" s="13">
        <f>COUNTIFS($E$3:E4129,'تقرير منتج تام'!$E$4)</f>
        <v>8</v>
      </c>
      <c r="C4129" s="37"/>
      <c r="D4129" s="37"/>
      <c r="E4129" s="37"/>
      <c r="F4129" s="39"/>
      <c r="G4129" s="40"/>
      <c r="H4129" s="40"/>
      <c r="I4129" s="41"/>
      <c r="J4129" s="41"/>
      <c r="K4129" s="26" t="str">
        <f>_xlfn.IFNA(VLOOKUP(E4129,الاوردرات!$B$1:$C$600,2,0),"")</f>
        <v/>
      </c>
      <c r="L4129" s="52"/>
      <c r="N4129" s="21" t="str">
        <f t="shared" si="130"/>
        <v/>
      </c>
      <c r="O4129" s="22" t="str">
        <f>_xlfn.IFNA((VLOOKUP(F4129,help!$C$2:$F$12,4,0))*(N4129*24),"")</f>
        <v/>
      </c>
      <c r="AP4129" s="17">
        <f t="shared" si="131"/>
        <v>0</v>
      </c>
    </row>
    <row r="4130" spans="2:42" ht="33" x14ac:dyDescent="0.25">
      <c r="B4130" s="13">
        <f>COUNTIFS($E$3:E4130,'تقرير منتج تام'!$E$4)</f>
        <v>8</v>
      </c>
      <c r="C4130" s="37"/>
      <c r="D4130" s="37"/>
      <c r="E4130" s="37"/>
      <c r="F4130" s="39"/>
      <c r="G4130" s="40"/>
      <c r="H4130" s="40"/>
      <c r="I4130" s="41"/>
      <c r="J4130" s="41"/>
      <c r="K4130" s="26" t="str">
        <f>_xlfn.IFNA(VLOOKUP(E4130,الاوردرات!$B$1:$C$600,2,0),"")</f>
        <v/>
      </c>
      <c r="L4130" s="52"/>
      <c r="N4130" s="21" t="str">
        <f t="shared" si="130"/>
        <v/>
      </c>
      <c r="O4130" s="22" t="str">
        <f>_xlfn.IFNA((VLOOKUP(F4130,help!$C$2:$F$12,4,0))*(N4130*24),"")</f>
        <v/>
      </c>
      <c r="AP4130" s="17">
        <f t="shared" si="131"/>
        <v>0</v>
      </c>
    </row>
    <row r="4131" spans="2:42" ht="33" x14ac:dyDescent="0.25">
      <c r="B4131" s="13">
        <f>COUNTIFS($E$3:E4131,'تقرير منتج تام'!$E$4)</f>
        <v>8</v>
      </c>
      <c r="C4131" s="37"/>
      <c r="D4131" s="37"/>
      <c r="E4131" s="37"/>
      <c r="F4131" s="39"/>
      <c r="G4131" s="40"/>
      <c r="H4131" s="40"/>
      <c r="I4131" s="41"/>
      <c r="J4131" s="41"/>
      <c r="K4131" s="26" t="str">
        <f>_xlfn.IFNA(VLOOKUP(E4131,الاوردرات!$B$1:$C$600,2,0),"")</f>
        <v/>
      </c>
      <c r="L4131" s="52"/>
      <c r="N4131" s="21" t="str">
        <f t="shared" si="130"/>
        <v/>
      </c>
      <c r="O4131" s="22" t="str">
        <f>_xlfn.IFNA((VLOOKUP(F4131,help!$C$2:$F$12,4,0))*(N4131*24),"")</f>
        <v/>
      </c>
      <c r="AP4131" s="17">
        <f t="shared" si="131"/>
        <v>0</v>
      </c>
    </row>
    <row r="4132" spans="2:42" ht="33" x14ac:dyDescent="0.25">
      <c r="B4132" s="13">
        <f>COUNTIFS($E$3:E4132,'تقرير منتج تام'!$E$4)</f>
        <v>8</v>
      </c>
      <c r="C4132" s="37"/>
      <c r="D4132" s="37"/>
      <c r="E4132" s="37"/>
      <c r="F4132" s="39"/>
      <c r="G4132" s="40"/>
      <c r="H4132" s="40"/>
      <c r="I4132" s="41"/>
      <c r="J4132" s="41"/>
      <c r="K4132" s="26" t="str">
        <f>_xlfn.IFNA(VLOOKUP(E4132,الاوردرات!$B$1:$C$600,2,0),"")</f>
        <v/>
      </c>
      <c r="L4132" s="52"/>
      <c r="N4132" s="21" t="str">
        <f t="shared" si="130"/>
        <v/>
      </c>
      <c r="O4132" s="22" t="str">
        <f>_xlfn.IFNA((VLOOKUP(F4132,help!$C$2:$F$12,4,0))*(N4132*24),"")</f>
        <v/>
      </c>
      <c r="AP4132" s="17">
        <f t="shared" si="131"/>
        <v>0</v>
      </c>
    </row>
    <row r="4133" spans="2:42" ht="33" x14ac:dyDescent="0.25">
      <c r="B4133" s="13">
        <f>COUNTIFS($E$3:E4133,'تقرير منتج تام'!$E$4)</f>
        <v>8</v>
      </c>
      <c r="C4133" s="37"/>
      <c r="D4133" s="37"/>
      <c r="E4133" s="37"/>
      <c r="F4133" s="39"/>
      <c r="G4133" s="40"/>
      <c r="H4133" s="40"/>
      <c r="I4133" s="41"/>
      <c r="J4133" s="41"/>
      <c r="K4133" s="26" t="str">
        <f>_xlfn.IFNA(VLOOKUP(E4133,الاوردرات!$B$1:$C$600,2,0),"")</f>
        <v/>
      </c>
      <c r="L4133" s="52"/>
      <c r="N4133" s="21" t="str">
        <f t="shared" si="130"/>
        <v/>
      </c>
      <c r="O4133" s="22" t="str">
        <f>_xlfn.IFNA((VLOOKUP(F4133,help!$C$2:$F$12,4,0))*(N4133*24),"")</f>
        <v/>
      </c>
      <c r="AP4133" s="17">
        <f t="shared" si="131"/>
        <v>0</v>
      </c>
    </row>
    <row r="4134" spans="2:42" ht="33" x14ac:dyDescent="0.25">
      <c r="B4134" s="13">
        <f>COUNTIFS($E$3:E4134,'تقرير منتج تام'!$E$4)</f>
        <v>8</v>
      </c>
      <c r="C4134" s="37"/>
      <c r="D4134" s="37"/>
      <c r="E4134" s="37"/>
      <c r="F4134" s="39"/>
      <c r="G4134" s="40"/>
      <c r="H4134" s="40"/>
      <c r="I4134" s="41"/>
      <c r="J4134" s="41"/>
      <c r="K4134" s="26" t="str">
        <f>_xlfn.IFNA(VLOOKUP(E4134,الاوردرات!$B$1:$C$600,2,0),"")</f>
        <v/>
      </c>
      <c r="L4134" s="52"/>
      <c r="N4134" s="21" t="str">
        <f t="shared" si="130"/>
        <v/>
      </c>
      <c r="O4134" s="22" t="str">
        <f>_xlfn.IFNA((VLOOKUP(F4134,help!$C$2:$F$12,4,0))*(N4134*24),"")</f>
        <v/>
      </c>
      <c r="AP4134" s="17">
        <f t="shared" si="131"/>
        <v>0</v>
      </c>
    </row>
    <row r="4135" spans="2:42" ht="33" x14ac:dyDescent="0.25">
      <c r="B4135" s="13">
        <f>COUNTIFS($E$3:E4135,'تقرير منتج تام'!$E$4)</f>
        <v>8</v>
      </c>
      <c r="C4135" s="37"/>
      <c r="D4135" s="37"/>
      <c r="E4135" s="37"/>
      <c r="F4135" s="39"/>
      <c r="G4135" s="40"/>
      <c r="H4135" s="40"/>
      <c r="I4135" s="41"/>
      <c r="J4135" s="41"/>
      <c r="K4135" s="26" t="str">
        <f>_xlfn.IFNA(VLOOKUP(E4135,الاوردرات!$B$1:$C$600,2,0),"")</f>
        <v/>
      </c>
      <c r="L4135" s="52"/>
      <c r="N4135" s="21" t="str">
        <f t="shared" si="130"/>
        <v/>
      </c>
      <c r="O4135" s="22" t="str">
        <f>_xlfn.IFNA((VLOOKUP(F4135,help!$C$2:$F$12,4,0))*(N4135*24),"")</f>
        <v/>
      </c>
      <c r="AP4135" s="17">
        <f t="shared" si="131"/>
        <v>0</v>
      </c>
    </row>
    <row r="4136" spans="2:42" ht="33" x14ac:dyDescent="0.25">
      <c r="B4136" s="13">
        <f>COUNTIFS($E$3:E4136,'تقرير منتج تام'!$E$4)</f>
        <v>8</v>
      </c>
      <c r="C4136" s="37"/>
      <c r="D4136" s="37"/>
      <c r="E4136" s="37"/>
      <c r="F4136" s="39"/>
      <c r="G4136" s="40"/>
      <c r="H4136" s="40"/>
      <c r="I4136" s="41"/>
      <c r="J4136" s="41"/>
      <c r="K4136" s="26" t="str">
        <f>_xlfn.IFNA(VLOOKUP(E4136,الاوردرات!$B$1:$C$600,2,0),"")</f>
        <v/>
      </c>
      <c r="L4136" s="52"/>
      <c r="N4136" s="21" t="str">
        <f t="shared" si="130"/>
        <v/>
      </c>
      <c r="O4136" s="22" t="str">
        <f>_xlfn.IFNA((VLOOKUP(F4136,help!$C$2:$F$12,4,0))*(N4136*24),"")</f>
        <v/>
      </c>
      <c r="AP4136" s="17">
        <f t="shared" si="131"/>
        <v>0</v>
      </c>
    </row>
    <row r="4137" spans="2:42" ht="33" x14ac:dyDescent="0.25">
      <c r="B4137" s="13">
        <f>COUNTIFS($E$3:E4137,'تقرير منتج تام'!$E$4)</f>
        <v>8</v>
      </c>
      <c r="C4137" s="37"/>
      <c r="D4137" s="37"/>
      <c r="E4137" s="37"/>
      <c r="F4137" s="39"/>
      <c r="G4137" s="40"/>
      <c r="H4137" s="40"/>
      <c r="I4137" s="41"/>
      <c r="J4137" s="41"/>
      <c r="K4137" s="26" t="str">
        <f>_xlfn.IFNA(VLOOKUP(E4137,الاوردرات!$B$1:$C$600,2,0),"")</f>
        <v/>
      </c>
      <c r="L4137" s="52"/>
      <c r="N4137" s="21" t="str">
        <f t="shared" si="130"/>
        <v/>
      </c>
      <c r="O4137" s="22" t="str">
        <f>_xlfn.IFNA((VLOOKUP(F4137,help!$C$2:$F$12,4,0))*(N4137*24),"")</f>
        <v/>
      </c>
      <c r="AP4137" s="17">
        <f t="shared" si="131"/>
        <v>0</v>
      </c>
    </row>
    <row r="4138" spans="2:42" ht="33" x14ac:dyDescent="0.25">
      <c r="B4138" s="13">
        <f>COUNTIFS($E$3:E4138,'تقرير منتج تام'!$E$4)</f>
        <v>8</v>
      </c>
      <c r="C4138" s="37"/>
      <c r="D4138" s="37"/>
      <c r="E4138" s="37"/>
      <c r="F4138" s="39"/>
      <c r="G4138" s="40"/>
      <c r="H4138" s="40"/>
      <c r="I4138" s="41"/>
      <c r="J4138" s="41"/>
      <c r="K4138" s="26" t="str">
        <f>_xlfn.IFNA(VLOOKUP(E4138,الاوردرات!$B$1:$C$600,2,0),"")</f>
        <v/>
      </c>
      <c r="L4138" s="52"/>
      <c r="N4138" s="21" t="str">
        <f t="shared" si="130"/>
        <v/>
      </c>
      <c r="O4138" s="22" t="str">
        <f>_xlfn.IFNA((VLOOKUP(F4138,help!$C$2:$F$12,4,0))*(N4138*24),"")</f>
        <v/>
      </c>
      <c r="AP4138" s="17">
        <f t="shared" si="131"/>
        <v>0</v>
      </c>
    </row>
    <row r="4139" spans="2:42" ht="33" x14ac:dyDescent="0.25">
      <c r="B4139" s="13">
        <f>COUNTIFS($E$3:E4139,'تقرير منتج تام'!$E$4)</f>
        <v>8</v>
      </c>
      <c r="C4139" s="37"/>
      <c r="D4139" s="37"/>
      <c r="E4139" s="37"/>
      <c r="F4139" s="39"/>
      <c r="G4139" s="40"/>
      <c r="H4139" s="40"/>
      <c r="I4139" s="41"/>
      <c r="J4139" s="41"/>
      <c r="K4139" s="26" t="str">
        <f>_xlfn.IFNA(VLOOKUP(E4139,الاوردرات!$B$1:$C$600,2,0),"")</f>
        <v/>
      </c>
      <c r="L4139" s="52"/>
      <c r="N4139" s="21" t="str">
        <f t="shared" si="130"/>
        <v/>
      </c>
      <c r="O4139" s="22" t="str">
        <f>_xlfn.IFNA((VLOOKUP(F4139,help!$C$2:$F$12,4,0))*(N4139*24),"")</f>
        <v/>
      </c>
      <c r="AP4139" s="17">
        <f t="shared" si="131"/>
        <v>0</v>
      </c>
    </row>
    <row r="4140" spans="2:42" ht="33" x14ac:dyDescent="0.25">
      <c r="B4140" s="13">
        <f>COUNTIFS($E$3:E4140,'تقرير منتج تام'!$E$4)</f>
        <v>8</v>
      </c>
      <c r="C4140" s="37"/>
      <c r="D4140" s="37"/>
      <c r="E4140" s="37"/>
      <c r="F4140" s="39"/>
      <c r="G4140" s="40"/>
      <c r="H4140" s="40"/>
      <c r="I4140" s="41"/>
      <c r="J4140" s="41"/>
      <c r="K4140" s="26" t="str">
        <f>_xlfn.IFNA(VLOOKUP(E4140,الاوردرات!$B$1:$C$600,2,0),"")</f>
        <v/>
      </c>
      <c r="L4140" s="52"/>
      <c r="N4140" s="21" t="str">
        <f t="shared" si="130"/>
        <v/>
      </c>
      <c r="O4140" s="22" t="str">
        <f>_xlfn.IFNA((VLOOKUP(F4140,help!$C$2:$F$12,4,0))*(N4140*24),"")</f>
        <v/>
      </c>
      <c r="AP4140" s="17">
        <f t="shared" si="131"/>
        <v>0</v>
      </c>
    </row>
    <row r="4141" spans="2:42" ht="33" x14ac:dyDescent="0.25">
      <c r="B4141" s="13">
        <f>COUNTIFS($E$3:E4141,'تقرير منتج تام'!$E$4)</f>
        <v>8</v>
      </c>
      <c r="C4141" s="37"/>
      <c r="D4141" s="37"/>
      <c r="E4141" s="37"/>
      <c r="F4141" s="39"/>
      <c r="G4141" s="40"/>
      <c r="H4141" s="40"/>
      <c r="I4141" s="41"/>
      <c r="J4141" s="41"/>
      <c r="K4141" s="26" t="str">
        <f>_xlfn.IFNA(VLOOKUP(E4141,الاوردرات!$B$1:$C$600,2,0),"")</f>
        <v/>
      </c>
      <c r="L4141" s="52"/>
      <c r="N4141" s="21" t="str">
        <f t="shared" si="130"/>
        <v/>
      </c>
      <c r="O4141" s="22" t="str">
        <f>_xlfn.IFNA((VLOOKUP(F4141,help!$C$2:$F$12,4,0))*(N4141*24),"")</f>
        <v/>
      </c>
      <c r="AP4141" s="17">
        <f t="shared" si="131"/>
        <v>0</v>
      </c>
    </row>
    <row r="4142" spans="2:42" ht="33" x14ac:dyDescent="0.25">
      <c r="B4142" s="13">
        <f>COUNTIFS($E$3:E4142,'تقرير منتج تام'!$E$4)</f>
        <v>8</v>
      </c>
      <c r="C4142" s="37"/>
      <c r="D4142" s="37"/>
      <c r="E4142" s="37"/>
      <c r="F4142" s="39"/>
      <c r="G4142" s="40"/>
      <c r="H4142" s="40"/>
      <c r="I4142" s="41"/>
      <c r="J4142" s="41"/>
      <c r="K4142" s="26" t="str">
        <f>_xlfn.IFNA(VLOOKUP(E4142,الاوردرات!$B$1:$C$600,2,0),"")</f>
        <v/>
      </c>
      <c r="L4142" s="52"/>
      <c r="N4142" s="21" t="str">
        <f t="shared" si="130"/>
        <v/>
      </c>
      <c r="O4142" s="22" t="str">
        <f>_xlfn.IFNA((VLOOKUP(F4142,help!$C$2:$F$12,4,0))*(N4142*24),"")</f>
        <v/>
      </c>
      <c r="AP4142" s="17">
        <f t="shared" si="131"/>
        <v>0</v>
      </c>
    </row>
    <row r="4143" spans="2:42" ht="33" x14ac:dyDescent="0.25">
      <c r="B4143" s="13">
        <f>COUNTIFS($E$3:E4143,'تقرير منتج تام'!$E$4)</f>
        <v>8</v>
      </c>
      <c r="C4143" s="37"/>
      <c r="D4143" s="37"/>
      <c r="E4143" s="37"/>
      <c r="F4143" s="39"/>
      <c r="G4143" s="40"/>
      <c r="H4143" s="40"/>
      <c r="I4143" s="41"/>
      <c r="J4143" s="41"/>
      <c r="K4143" s="26" t="str">
        <f>_xlfn.IFNA(VLOOKUP(E4143,الاوردرات!$B$1:$C$600,2,0),"")</f>
        <v/>
      </c>
      <c r="L4143" s="52"/>
      <c r="N4143" s="21" t="str">
        <f t="shared" si="130"/>
        <v/>
      </c>
      <c r="O4143" s="22" t="str">
        <f>_xlfn.IFNA((VLOOKUP(F4143,help!$C$2:$F$12,4,0))*(N4143*24),"")</f>
        <v/>
      </c>
      <c r="AP4143" s="17">
        <f t="shared" si="131"/>
        <v>0</v>
      </c>
    </row>
    <row r="4144" spans="2:42" ht="33" x14ac:dyDescent="0.25">
      <c r="B4144" s="13">
        <f>COUNTIFS($E$3:E4144,'تقرير منتج تام'!$E$4)</f>
        <v>8</v>
      </c>
      <c r="C4144" s="37"/>
      <c r="D4144" s="37"/>
      <c r="E4144" s="37"/>
      <c r="F4144" s="39"/>
      <c r="G4144" s="40"/>
      <c r="H4144" s="40"/>
      <c r="I4144" s="41"/>
      <c r="J4144" s="41"/>
      <c r="K4144" s="26" t="str">
        <f>_xlfn.IFNA(VLOOKUP(E4144,الاوردرات!$B$1:$C$600,2,0),"")</f>
        <v/>
      </c>
      <c r="L4144" s="52"/>
      <c r="N4144" s="21" t="str">
        <f t="shared" si="130"/>
        <v/>
      </c>
      <c r="O4144" s="22" t="str">
        <f>_xlfn.IFNA((VLOOKUP(F4144,help!$C$2:$F$12,4,0))*(N4144*24),"")</f>
        <v/>
      </c>
      <c r="AP4144" s="17">
        <f t="shared" si="131"/>
        <v>0</v>
      </c>
    </row>
    <row r="4145" spans="2:42" ht="33" x14ac:dyDescent="0.25">
      <c r="B4145" s="13">
        <f>COUNTIFS($E$3:E4145,'تقرير منتج تام'!$E$4)</f>
        <v>8</v>
      </c>
      <c r="C4145" s="37"/>
      <c r="D4145" s="37"/>
      <c r="E4145" s="37"/>
      <c r="F4145" s="39"/>
      <c r="G4145" s="40"/>
      <c r="H4145" s="40"/>
      <c r="I4145" s="41"/>
      <c r="J4145" s="41"/>
      <c r="K4145" s="26" t="str">
        <f>_xlfn.IFNA(VLOOKUP(E4145,الاوردرات!$B$1:$C$600,2,0),"")</f>
        <v/>
      </c>
      <c r="L4145" s="52"/>
      <c r="N4145" s="21" t="str">
        <f t="shared" si="130"/>
        <v/>
      </c>
      <c r="O4145" s="22" t="str">
        <f>_xlfn.IFNA((VLOOKUP(F4145,help!$C$2:$F$12,4,0))*(N4145*24),"")</f>
        <v/>
      </c>
      <c r="AP4145" s="17">
        <f t="shared" si="131"/>
        <v>0</v>
      </c>
    </row>
    <row r="4146" spans="2:42" ht="33" x14ac:dyDescent="0.25">
      <c r="B4146" s="13">
        <f>COUNTIFS($E$3:E4146,'تقرير منتج تام'!$E$4)</f>
        <v>8</v>
      </c>
      <c r="C4146" s="37"/>
      <c r="D4146" s="37"/>
      <c r="E4146" s="37"/>
      <c r="F4146" s="39"/>
      <c r="G4146" s="40"/>
      <c r="H4146" s="40"/>
      <c r="I4146" s="41"/>
      <c r="J4146" s="41"/>
      <c r="K4146" s="26" t="str">
        <f>_xlfn.IFNA(VLOOKUP(E4146,الاوردرات!$B$1:$C$600,2,0),"")</f>
        <v/>
      </c>
      <c r="L4146" s="52"/>
      <c r="N4146" s="21" t="str">
        <f t="shared" si="130"/>
        <v/>
      </c>
      <c r="O4146" s="22" t="str">
        <f>_xlfn.IFNA((VLOOKUP(F4146,help!$C$2:$F$12,4,0))*(N4146*24),"")</f>
        <v/>
      </c>
      <c r="AP4146" s="17">
        <f t="shared" si="131"/>
        <v>0</v>
      </c>
    </row>
    <row r="4147" spans="2:42" ht="33" x14ac:dyDescent="0.25">
      <c r="B4147" s="13">
        <f>COUNTIFS($E$3:E4147,'تقرير منتج تام'!$E$4)</f>
        <v>8</v>
      </c>
      <c r="C4147" s="37"/>
      <c r="D4147" s="37"/>
      <c r="E4147" s="37"/>
      <c r="F4147" s="39"/>
      <c r="G4147" s="40"/>
      <c r="H4147" s="40"/>
      <c r="I4147" s="41"/>
      <c r="J4147" s="41"/>
      <c r="K4147" s="26" t="str">
        <f>_xlfn.IFNA(VLOOKUP(E4147,الاوردرات!$B$1:$C$600,2,0),"")</f>
        <v/>
      </c>
      <c r="L4147" s="52"/>
      <c r="N4147" s="21" t="str">
        <f t="shared" si="130"/>
        <v/>
      </c>
      <c r="O4147" s="22" t="str">
        <f>_xlfn.IFNA((VLOOKUP(F4147,help!$C$2:$F$12,4,0))*(N4147*24),"")</f>
        <v/>
      </c>
      <c r="AP4147" s="17">
        <f t="shared" si="131"/>
        <v>0</v>
      </c>
    </row>
    <row r="4148" spans="2:42" ht="33" x14ac:dyDescent="0.25">
      <c r="B4148" s="13">
        <f>COUNTIFS($E$3:E4148,'تقرير منتج تام'!$E$4)</f>
        <v>8</v>
      </c>
      <c r="C4148" s="37"/>
      <c r="D4148" s="37"/>
      <c r="E4148" s="37"/>
      <c r="F4148" s="39"/>
      <c r="G4148" s="40"/>
      <c r="H4148" s="40"/>
      <c r="I4148" s="41"/>
      <c r="J4148" s="41"/>
      <c r="K4148" s="26" t="str">
        <f>_xlfn.IFNA(VLOOKUP(E4148,الاوردرات!$B$1:$C$600,2,0),"")</f>
        <v/>
      </c>
      <c r="L4148" s="52"/>
      <c r="N4148" s="21" t="str">
        <f t="shared" si="130"/>
        <v/>
      </c>
      <c r="O4148" s="22" t="str">
        <f>_xlfn.IFNA((VLOOKUP(F4148,help!$C$2:$F$12,4,0))*(N4148*24),"")</f>
        <v/>
      </c>
      <c r="AP4148" s="17">
        <f t="shared" si="131"/>
        <v>0</v>
      </c>
    </row>
    <row r="4149" spans="2:42" ht="33" x14ac:dyDescent="0.25">
      <c r="B4149" s="13">
        <f>COUNTIFS($E$3:E4149,'تقرير منتج تام'!$E$4)</f>
        <v>8</v>
      </c>
      <c r="C4149" s="37"/>
      <c r="D4149" s="37"/>
      <c r="E4149" s="37"/>
      <c r="F4149" s="39"/>
      <c r="G4149" s="40"/>
      <c r="H4149" s="40"/>
      <c r="I4149" s="41"/>
      <c r="J4149" s="41"/>
      <c r="K4149" s="26" t="str">
        <f>_xlfn.IFNA(VLOOKUP(E4149,الاوردرات!$B$1:$C$600,2,0),"")</f>
        <v/>
      </c>
      <c r="L4149" s="52"/>
      <c r="N4149" s="21" t="str">
        <f t="shared" si="130"/>
        <v/>
      </c>
      <c r="O4149" s="22" t="str">
        <f>_xlfn.IFNA((VLOOKUP(F4149,help!$C$2:$F$12,4,0))*(N4149*24),"")</f>
        <v/>
      </c>
      <c r="AP4149" s="17">
        <f t="shared" si="131"/>
        <v>0</v>
      </c>
    </row>
    <row r="4150" spans="2:42" ht="33" x14ac:dyDescent="0.25">
      <c r="B4150" s="13">
        <f>COUNTIFS($E$3:E4150,'تقرير منتج تام'!$E$4)</f>
        <v>8</v>
      </c>
      <c r="C4150" s="37"/>
      <c r="D4150" s="37"/>
      <c r="E4150" s="37"/>
      <c r="F4150" s="39"/>
      <c r="G4150" s="40"/>
      <c r="H4150" s="40"/>
      <c r="I4150" s="41"/>
      <c r="J4150" s="41"/>
      <c r="K4150" s="26" t="str">
        <f>_xlfn.IFNA(VLOOKUP(E4150,الاوردرات!$B$1:$C$600,2,0),"")</f>
        <v/>
      </c>
      <c r="L4150" s="52"/>
      <c r="N4150" s="21" t="str">
        <f t="shared" si="130"/>
        <v/>
      </c>
      <c r="O4150" s="22" t="str">
        <f>_xlfn.IFNA((VLOOKUP(F4150,help!$C$2:$F$12,4,0))*(N4150*24),"")</f>
        <v/>
      </c>
      <c r="AP4150" s="17">
        <f t="shared" si="131"/>
        <v>0</v>
      </c>
    </row>
    <row r="4151" spans="2:42" ht="33" x14ac:dyDescent="0.25">
      <c r="B4151" s="13">
        <f>COUNTIFS($E$3:E4151,'تقرير منتج تام'!$E$4)</f>
        <v>8</v>
      </c>
      <c r="C4151" s="37"/>
      <c r="D4151" s="37"/>
      <c r="E4151" s="37"/>
      <c r="F4151" s="39"/>
      <c r="G4151" s="40"/>
      <c r="H4151" s="40"/>
      <c r="I4151" s="41"/>
      <c r="J4151" s="41"/>
      <c r="K4151" s="26" t="str">
        <f>_xlfn.IFNA(VLOOKUP(E4151,الاوردرات!$B$1:$C$600,2,0),"")</f>
        <v/>
      </c>
      <c r="L4151" s="52"/>
      <c r="N4151" s="21" t="str">
        <f t="shared" ref="N4151:N4214" si="132">IF(I4151&lt;&gt;"",J4151-I4151,"")</f>
        <v/>
      </c>
      <c r="O4151" s="22" t="str">
        <f>_xlfn.IFNA((VLOOKUP(F4151,help!$C$2:$F$12,4,0))*(N4151*24),"")</f>
        <v/>
      </c>
      <c r="AP4151" s="17">
        <f t="shared" si="131"/>
        <v>0</v>
      </c>
    </row>
    <row r="4152" spans="2:42" ht="33" x14ac:dyDescent="0.25">
      <c r="B4152" s="13">
        <f>COUNTIFS($E$3:E4152,'تقرير منتج تام'!$E$4)</f>
        <v>8</v>
      </c>
      <c r="C4152" s="37"/>
      <c r="D4152" s="37"/>
      <c r="E4152" s="37"/>
      <c r="F4152" s="39"/>
      <c r="G4152" s="40"/>
      <c r="H4152" s="40"/>
      <c r="I4152" s="41"/>
      <c r="J4152" s="41"/>
      <c r="K4152" s="26" t="str">
        <f>_xlfn.IFNA(VLOOKUP(E4152,الاوردرات!$B$1:$C$600,2,0),"")</f>
        <v/>
      </c>
      <c r="L4152" s="52"/>
      <c r="N4152" s="21" t="str">
        <f t="shared" si="132"/>
        <v/>
      </c>
      <c r="O4152" s="22" t="str">
        <f>_xlfn.IFNA((VLOOKUP(F4152,help!$C$2:$F$12,4,0))*(N4152*24),"")</f>
        <v/>
      </c>
      <c r="AP4152" s="17">
        <f t="shared" si="131"/>
        <v>0</v>
      </c>
    </row>
    <row r="4153" spans="2:42" ht="33" x14ac:dyDescent="0.25">
      <c r="B4153" s="13">
        <f>COUNTIFS($E$3:E4153,'تقرير منتج تام'!$E$4)</f>
        <v>8</v>
      </c>
      <c r="C4153" s="37"/>
      <c r="D4153" s="37"/>
      <c r="E4153" s="37"/>
      <c r="F4153" s="39"/>
      <c r="G4153" s="40"/>
      <c r="H4153" s="40"/>
      <c r="I4153" s="41"/>
      <c r="J4153" s="41"/>
      <c r="K4153" s="26" t="str">
        <f>_xlfn.IFNA(VLOOKUP(E4153,الاوردرات!$B$1:$C$600,2,0),"")</f>
        <v/>
      </c>
      <c r="L4153" s="52"/>
      <c r="N4153" s="21" t="str">
        <f t="shared" si="132"/>
        <v/>
      </c>
      <c r="O4153" s="22" t="str">
        <f>_xlfn.IFNA((VLOOKUP(F4153,help!$C$2:$F$12,4,0))*(N4153*24),"")</f>
        <v/>
      </c>
      <c r="AP4153" s="17">
        <f t="shared" si="131"/>
        <v>0</v>
      </c>
    </row>
    <row r="4154" spans="2:42" ht="33" x14ac:dyDescent="0.25">
      <c r="B4154" s="13">
        <f>COUNTIFS($E$3:E4154,'تقرير منتج تام'!$E$4)</f>
        <v>8</v>
      </c>
      <c r="C4154" s="37"/>
      <c r="D4154" s="37"/>
      <c r="E4154" s="37"/>
      <c r="F4154" s="39"/>
      <c r="G4154" s="40"/>
      <c r="H4154" s="40"/>
      <c r="I4154" s="41"/>
      <c r="J4154" s="41"/>
      <c r="K4154" s="26" t="str">
        <f>_xlfn.IFNA(VLOOKUP(E4154,الاوردرات!$B$1:$C$600,2,0),"")</f>
        <v/>
      </c>
      <c r="L4154" s="52"/>
      <c r="N4154" s="21" t="str">
        <f t="shared" si="132"/>
        <v/>
      </c>
      <c r="O4154" s="22" t="str">
        <f>_xlfn.IFNA((VLOOKUP(F4154,help!$C$2:$F$12,4,0))*(N4154*24),"")</f>
        <v/>
      </c>
      <c r="AP4154" s="17">
        <f t="shared" si="131"/>
        <v>0</v>
      </c>
    </row>
    <row r="4155" spans="2:42" ht="33" x14ac:dyDescent="0.25">
      <c r="B4155" s="13">
        <f>COUNTIFS($E$3:E4155,'تقرير منتج تام'!$E$4)</f>
        <v>8</v>
      </c>
      <c r="C4155" s="37"/>
      <c r="D4155" s="37"/>
      <c r="E4155" s="37"/>
      <c r="F4155" s="39"/>
      <c r="G4155" s="40"/>
      <c r="H4155" s="40"/>
      <c r="I4155" s="41"/>
      <c r="J4155" s="41"/>
      <c r="K4155" s="26" t="str">
        <f>_xlfn.IFNA(VLOOKUP(E4155,الاوردرات!$B$1:$C$600,2,0),"")</f>
        <v/>
      </c>
      <c r="L4155" s="52"/>
      <c r="N4155" s="21" t="str">
        <f t="shared" si="132"/>
        <v/>
      </c>
      <c r="O4155" s="22" t="str">
        <f>_xlfn.IFNA((VLOOKUP(F4155,help!$C$2:$F$12,4,0))*(N4155*24),"")</f>
        <v/>
      </c>
      <c r="AP4155" s="17">
        <f t="shared" si="131"/>
        <v>0</v>
      </c>
    </row>
    <row r="4156" spans="2:42" ht="33" x14ac:dyDescent="0.25">
      <c r="B4156" s="13">
        <f>COUNTIFS($E$3:E4156,'تقرير منتج تام'!$E$4)</f>
        <v>8</v>
      </c>
      <c r="C4156" s="37"/>
      <c r="D4156" s="37"/>
      <c r="E4156" s="37"/>
      <c r="F4156" s="39"/>
      <c r="G4156" s="40"/>
      <c r="H4156" s="40"/>
      <c r="I4156" s="41"/>
      <c r="J4156" s="41"/>
      <c r="K4156" s="26" t="str">
        <f>_xlfn.IFNA(VLOOKUP(E4156,الاوردرات!$B$1:$C$600,2,0),"")</f>
        <v/>
      </c>
      <c r="L4156" s="52"/>
      <c r="N4156" s="21" t="str">
        <f t="shared" si="132"/>
        <v/>
      </c>
      <c r="O4156" s="22" t="str">
        <f>_xlfn.IFNA((VLOOKUP(F4156,help!$C$2:$F$12,4,0))*(N4156*24),"")</f>
        <v/>
      </c>
      <c r="AP4156" s="17">
        <f t="shared" si="131"/>
        <v>0</v>
      </c>
    </row>
    <row r="4157" spans="2:42" ht="33" x14ac:dyDescent="0.25">
      <c r="B4157" s="13">
        <f>COUNTIFS($E$3:E4157,'تقرير منتج تام'!$E$4)</f>
        <v>8</v>
      </c>
      <c r="C4157" s="37"/>
      <c r="D4157" s="37"/>
      <c r="E4157" s="37"/>
      <c r="F4157" s="39"/>
      <c r="G4157" s="40"/>
      <c r="H4157" s="40"/>
      <c r="I4157" s="41"/>
      <c r="J4157" s="41"/>
      <c r="K4157" s="26" t="str">
        <f>_xlfn.IFNA(VLOOKUP(E4157,الاوردرات!$B$1:$C$600,2,0),"")</f>
        <v/>
      </c>
      <c r="L4157" s="52"/>
      <c r="N4157" s="21" t="str">
        <f t="shared" si="132"/>
        <v/>
      </c>
      <c r="O4157" s="22" t="str">
        <f>_xlfn.IFNA((VLOOKUP(F4157,help!$C$2:$F$12,4,0))*(N4157*24),"")</f>
        <v/>
      </c>
      <c r="AP4157" s="17">
        <f t="shared" si="131"/>
        <v>0</v>
      </c>
    </row>
    <row r="4158" spans="2:42" ht="33" x14ac:dyDescent="0.25">
      <c r="B4158" s="13">
        <f>COUNTIFS($E$3:E4158,'تقرير منتج تام'!$E$4)</f>
        <v>8</v>
      </c>
      <c r="C4158" s="37"/>
      <c r="D4158" s="37"/>
      <c r="E4158" s="37"/>
      <c r="F4158" s="39"/>
      <c r="G4158" s="40"/>
      <c r="H4158" s="40"/>
      <c r="I4158" s="41"/>
      <c r="J4158" s="41"/>
      <c r="K4158" s="26" t="str">
        <f>_xlfn.IFNA(VLOOKUP(E4158,الاوردرات!$B$1:$C$600,2,0),"")</f>
        <v/>
      </c>
      <c r="L4158" s="52"/>
      <c r="N4158" s="21" t="str">
        <f t="shared" si="132"/>
        <v/>
      </c>
      <c r="O4158" s="22" t="str">
        <f>_xlfn.IFNA((VLOOKUP(F4158,help!$C$2:$F$12,4,0))*(N4158*24),"")</f>
        <v/>
      </c>
      <c r="AP4158" s="17">
        <f t="shared" si="131"/>
        <v>0</v>
      </c>
    </row>
    <row r="4159" spans="2:42" ht="33" x14ac:dyDescent="0.25">
      <c r="B4159" s="13">
        <f>COUNTIFS($E$3:E4159,'تقرير منتج تام'!$E$4)</f>
        <v>8</v>
      </c>
      <c r="C4159" s="37"/>
      <c r="D4159" s="37"/>
      <c r="E4159" s="37"/>
      <c r="F4159" s="39"/>
      <c r="G4159" s="40"/>
      <c r="H4159" s="40"/>
      <c r="I4159" s="41"/>
      <c r="J4159" s="41"/>
      <c r="K4159" s="26" t="str">
        <f>_xlfn.IFNA(VLOOKUP(E4159,الاوردرات!$B$1:$C$600,2,0),"")</f>
        <v/>
      </c>
      <c r="L4159" s="52"/>
      <c r="N4159" s="21" t="str">
        <f t="shared" si="132"/>
        <v/>
      </c>
      <c r="O4159" s="22" t="str">
        <f>_xlfn.IFNA((VLOOKUP(F4159,help!$C$2:$F$12,4,0))*(N4159*24),"")</f>
        <v/>
      </c>
      <c r="AP4159" s="17">
        <f t="shared" si="131"/>
        <v>0</v>
      </c>
    </row>
    <row r="4160" spans="2:42" ht="33" x14ac:dyDescent="0.25">
      <c r="B4160" s="13">
        <f>COUNTIFS($E$3:E4160,'تقرير منتج تام'!$E$4)</f>
        <v>8</v>
      </c>
      <c r="C4160" s="37"/>
      <c r="D4160" s="37"/>
      <c r="E4160" s="37"/>
      <c r="F4160" s="39"/>
      <c r="G4160" s="40"/>
      <c r="H4160" s="40"/>
      <c r="I4160" s="41"/>
      <c r="J4160" s="41"/>
      <c r="K4160" s="26" t="str">
        <f>_xlfn.IFNA(VLOOKUP(E4160,الاوردرات!$B$1:$C$600,2,0),"")</f>
        <v/>
      </c>
      <c r="L4160" s="52"/>
      <c r="N4160" s="21" t="str">
        <f t="shared" si="132"/>
        <v/>
      </c>
      <c r="O4160" s="22" t="str">
        <f>_xlfn.IFNA((VLOOKUP(F4160,help!$C$2:$F$12,4,0))*(N4160*24),"")</f>
        <v/>
      </c>
      <c r="AP4160" s="17">
        <f t="shared" si="131"/>
        <v>0</v>
      </c>
    </row>
    <row r="4161" spans="2:42" ht="33" x14ac:dyDescent="0.25">
      <c r="B4161" s="13">
        <f>COUNTIFS($E$3:E4161,'تقرير منتج تام'!$E$4)</f>
        <v>8</v>
      </c>
      <c r="C4161" s="37"/>
      <c r="D4161" s="37"/>
      <c r="E4161" s="37"/>
      <c r="F4161" s="39"/>
      <c r="G4161" s="40"/>
      <c r="H4161" s="40"/>
      <c r="I4161" s="41"/>
      <c r="J4161" s="41"/>
      <c r="K4161" s="26" t="str">
        <f>_xlfn.IFNA(VLOOKUP(E4161,الاوردرات!$B$1:$C$600,2,0),"")</f>
        <v/>
      </c>
      <c r="L4161" s="52"/>
      <c r="N4161" s="21" t="str">
        <f t="shared" si="132"/>
        <v/>
      </c>
      <c r="O4161" s="22" t="str">
        <f>_xlfn.IFNA((VLOOKUP(F4161,help!$C$2:$F$12,4,0))*(N4161*24),"")</f>
        <v/>
      </c>
      <c r="AP4161" s="17">
        <f t="shared" si="131"/>
        <v>0</v>
      </c>
    </row>
    <row r="4162" spans="2:42" ht="33" x14ac:dyDescent="0.25">
      <c r="B4162" s="13">
        <f>COUNTIFS($E$3:E4162,'تقرير منتج تام'!$E$4)</f>
        <v>8</v>
      </c>
      <c r="C4162" s="37"/>
      <c r="D4162" s="37"/>
      <c r="E4162" s="37"/>
      <c r="F4162" s="39"/>
      <c r="G4162" s="40"/>
      <c r="H4162" s="40"/>
      <c r="I4162" s="41"/>
      <c r="J4162" s="41"/>
      <c r="K4162" s="26" t="str">
        <f>_xlfn.IFNA(VLOOKUP(E4162,الاوردرات!$B$1:$C$600,2,0),"")</f>
        <v/>
      </c>
      <c r="L4162" s="52"/>
      <c r="N4162" s="21" t="str">
        <f t="shared" si="132"/>
        <v/>
      </c>
      <c r="O4162" s="22" t="str">
        <f>_xlfn.IFNA((VLOOKUP(F4162,help!$C$2:$F$12,4,0))*(N4162*24),"")</f>
        <v/>
      </c>
      <c r="AP4162" s="17">
        <f t="shared" si="131"/>
        <v>0</v>
      </c>
    </row>
    <row r="4163" spans="2:42" ht="33" x14ac:dyDescent="0.25">
      <c r="B4163" s="13">
        <f>COUNTIFS($E$3:E4163,'تقرير منتج تام'!$E$4)</f>
        <v>8</v>
      </c>
      <c r="C4163" s="37"/>
      <c r="D4163" s="37"/>
      <c r="E4163" s="37"/>
      <c r="F4163" s="39"/>
      <c r="G4163" s="40"/>
      <c r="H4163" s="40"/>
      <c r="I4163" s="41"/>
      <c r="J4163" s="41"/>
      <c r="K4163" s="26" t="str">
        <f>_xlfn.IFNA(VLOOKUP(E4163,الاوردرات!$B$1:$C$600,2,0),"")</f>
        <v/>
      </c>
      <c r="L4163" s="52"/>
      <c r="N4163" s="21" t="str">
        <f t="shared" si="132"/>
        <v/>
      </c>
      <c r="O4163" s="22" t="str">
        <f>_xlfn.IFNA((VLOOKUP(F4163,help!$C$2:$F$12,4,0))*(N4163*24),"")</f>
        <v/>
      </c>
      <c r="AP4163" s="17">
        <f t="shared" si="131"/>
        <v>0</v>
      </c>
    </row>
    <row r="4164" spans="2:42" ht="33" x14ac:dyDescent="0.25">
      <c r="B4164" s="13">
        <f>COUNTIFS($E$3:E4164,'تقرير منتج تام'!$E$4)</f>
        <v>8</v>
      </c>
      <c r="C4164" s="37"/>
      <c r="D4164" s="37"/>
      <c r="E4164" s="37"/>
      <c r="F4164" s="39"/>
      <c r="G4164" s="40"/>
      <c r="H4164" s="40"/>
      <c r="I4164" s="41"/>
      <c r="J4164" s="41"/>
      <c r="K4164" s="26" t="str">
        <f>_xlfn.IFNA(VLOOKUP(E4164,الاوردرات!$B$1:$C$600,2,0),"")</f>
        <v/>
      </c>
      <c r="L4164" s="52"/>
      <c r="N4164" s="21" t="str">
        <f t="shared" si="132"/>
        <v/>
      </c>
      <c r="O4164" s="22" t="str">
        <f>_xlfn.IFNA((VLOOKUP(F4164,help!$C$2:$F$12,4,0))*(N4164*24),"")</f>
        <v/>
      </c>
      <c r="AP4164" s="17">
        <f t="shared" si="131"/>
        <v>0</v>
      </c>
    </row>
    <row r="4165" spans="2:42" ht="33" x14ac:dyDescent="0.25">
      <c r="B4165" s="13">
        <f>COUNTIFS($E$3:E4165,'تقرير منتج تام'!$E$4)</f>
        <v>8</v>
      </c>
      <c r="C4165" s="37"/>
      <c r="D4165" s="37"/>
      <c r="E4165" s="37"/>
      <c r="F4165" s="39"/>
      <c r="G4165" s="40"/>
      <c r="H4165" s="40"/>
      <c r="I4165" s="41"/>
      <c r="J4165" s="41"/>
      <c r="K4165" s="26" t="str">
        <f>_xlfn.IFNA(VLOOKUP(E4165,الاوردرات!$B$1:$C$600,2,0),"")</f>
        <v/>
      </c>
      <c r="L4165" s="52"/>
      <c r="N4165" s="21" t="str">
        <f t="shared" si="132"/>
        <v/>
      </c>
      <c r="O4165" s="22" t="str">
        <f>_xlfn.IFNA((VLOOKUP(F4165,help!$C$2:$F$12,4,0))*(N4165*24),"")</f>
        <v/>
      </c>
      <c r="AP4165" s="17">
        <f t="shared" si="131"/>
        <v>0</v>
      </c>
    </row>
    <row r="4166" spans="2:42" ht="33" x14ac:dyDescent="0.25">
      <c r="B4166" s="13">
        <f>COUNTIFS($E$3:E4166,'تقرير منتج تام'!$E$4)</f>
        <v>8</v>
      </c>
      <c r="C4166" s="37"/>
      <c r="D4166" s="37"/>
      <c r="E4166" s="37"/>
      <c r="F4166" s="39"/>
      <c r="G4166" s="40"/>
      <c r="H4166" s="40"/>
      <c r="I4166" s="41"/>
      <c r="J4166" s="41"/>
      <c r="K4166" s="26" t="str">
        <f>_xlfn.IFNA(VLOOKUP(E4166,الاوردرات!$B$1:$C$600,2,0),"")</f>
        <v/>
      </c>
      <c r="L4166" s="52"/>
      <c r="N4166" s="21" t="str">
        <f t="shared" si="132"/>
        <v/>
      </c>
      <c r="O4166" s="22" t="str">
        <f>_xlfn.IFNA((VLOOKUP(F4166,help!$C$2:$F$12,4,0))*(N4166*24),"")</f>
        <v/>
      </c>
      <c r="AP4166" s="17">
        <f t="shared" si="131"/>
        <v>0</v>
      </c>
    </row>
    <row r="4167" spans="2:42" ht="33" x14ac:dyDescent="0.25">
      <c r="B4167" s="13">
        <f>COUNTIFS($E$3:E4167,'تقرير منتج تام'!$E$4)</f>
        <v>8</v>
      </c>
      <c r="C4167" s="37"/>
      <c r="D4167" s="37"/>
      <c r="E4167" s="37"/>
      <c r="F4167" s="39"/>
      <c r="G4167" s="40"/>
      <c r="H4167" s="40"/>
      <c r="I4167" s="41"/>
      <c r="J4167" s="41"/>
      <c r="K4167" s="26" t="str">
        <f>_xlfn.IFNA(VLOOKUP(E4167,الاوردرات!$B$1:$C$600,2,0),"")</f>
        <v/>
      </c>
      <c r="L4167" s="52"/>
      <c r="N4167" s="21" t="str">
        <f t="shared" si="132"/>
        <v/>
      </c>
      <c r="O4167" s="22" t="str">
        <f>_xlfn.IFNA((VLOOKUP(F4167,help!$C$2:$F$12,4,0))*(N4167*24),"")</f>
        <v/>
      </c>
      <c r="AP4167" s="17">
        <f t="shared" si="131"/>
        <v>0</v>
      </c>
    </row>
    <row r="4168" spans="2:42" ht="33" x14ac:dyDescent="0.25">
      <c r="B4168" s="13">
        <f>COUNTIFS($E$3:E4168,'تقرير منتج تام'!$E$4)</f>
        <v>8</v>
      </c>
      <c r="C4168" s="37"/>
      <c r="D4168" s="37"/>
      <c r="E4168" s="37"/>
      <c r="F4168" s="39"/>
      <c r="G4168" s="40"/>
      <c r="H4168" s="40"/>
      <c r="I4168" s="41"/>
      <c r="J4168" s="41"/>
      <c r="K4168" s="26" t="str">
        <f>_xlfn.IFNA(VLOOKUP(E4168,الاوردرات!$B$1:$C$600,2,0),"")</f>
        <v/>
      </c>
      <c r="L4168" s="52"/>
      <c r="N4168" s="21" t="str">
        <f t="shared" si="132"/>
        <v/>
      </c>
      <c r="O4168" s="22" t="str">
        <f>_xlfn.IFNA((VLOOKUP(F4168,help!$C$2:$F$12,4,0))*(N4168*24),"")</f>
        <v/>
      </c>
      <c r="AP4168" s="17">
        <f t="shared" si="131"/>
        <v>0</v>
      </c>
    </row>
    <row r="4169" spans="2:42" ht="33" x14ac:dyDescent="0.25">
      <c r="B4169" s="13">
        <f>COUNTIFS($E$3:E4169,'تقرير منتج تام'!$E$4)</f>
        <v>8</v>
      </c>
      <c r="C4169" s="37"/>
      <c r="D4169" s="37"/>
      <c r="E4169" s="37"/>
      <c r="F4169" s="39"/>
      <c r="G4169" s="40"/>
      <c r="H4169" s="40"/>
      <c r="I4169" s="41"/>
      <c r="J4169" s="41"/>
      <c r="K4169" s="26" t="str">
        <f>_xlfn.IFNA(VLOOKUP(E4169,الاوردرات!$B$1:$C$600,2,0),"")</f>
        <v/>
      </c>
      <c r="L4169" s="52"/>
      <c r="N4169" s="21" t="str">
        <f t="shared" si="132"/>
        <v/>
      </c>
      <c r="O4169" s="22" t="str">
        <f>_xlfn.IFNA((VLOOKUP(F4169,help!$C$2:$F$12,4,0))*(N4169*24),"")</f>
        <v/>
      </c>
      <c r="AP4169" s="17">
        <f t="shared" si="131"/>
        <v>0</v>
      </c>
    </row>
    <row r="4170" spans="2:42" ht="33" x14ac:dyDescent="0.25">
      <c r="B4170" s="13">
        <f>COUNTIFS($E$3:E4170,'تقرير منتج تام'!$E$4)</f>
        <v>8</v>
      </c>
      <c r="C4170" s="37"/>
      <c r="D4170" s="37"/>
      <c r="E4170" s="37"/>
      <c r="F4170" s="39"/>
      <c r="G4170" s="40"/>
      <c r="H4170" s="40"/>
      <c r="I4170" s="41"/>
      <c r="J4170" s="41"/>
      <c r="K4170" s="26" t="str">
        <f>_xlfn.IFNA(VLOOKUP(E4170,الاوردرات!$B$1:$C$600,2,0),"")</f>
        <v/>
      </c>
      <c r="L4170" s="52"/>
      <c r="N4170" s="21" t="str">
        <f t="shared" si="132"/>
        <v/>
      </c>
      <c r="O4170" s="22" t="str">
        <f>_xlfn.IFNA((VLOOKUP(F4170,help!$C$2:$F$12,4,0))*(N4170*24),"")</f>
        <v/>
      </c>
      <c r="AP4170" s="17">
        <f t="shared" ref="AP4170:AP4233" si="133">D4170</f>
        <v>0</v>
      </c>
    </row>
    <row r="4171" spans="2:42" ht="33" x14ac:dyDescent="0.25">
      <c r="B4171" s="13">
        <f>COUNTIFS($E$3:E4171,'تقرير منتج تام'!$E$4)</f>
        <v>8</v>
      </c>
      <c r="C4171" s="37"/>
      <c r="D4171" s="37"/>
      <c r="E4171" s="37"/>
      <c r="F4171" s="39"/>
      <c r="G4171" s="40"/>
      <c r="H4171" s="40"/>
      <c r="I4171" s="41"/>
      <c r="J4171" s="41"/>
      <c r="K4171" s="26" t="str">
        <f>_xlfn.IFNA(VLOOKUP(E4171,الاوردرات!$B$1:$C$600,2,0),"")</f>
        <v/>
      </c>
      <c r="L4171" s="52"/>
      <c r="N4171" s="21" t="str">
        <f t="shared" si="132"/>
        <v/>
      </c>
      <c r="O4171" s="22" t="str">
        <f>_xlfn.IFNA((VLOOKUP(F4171,help!$C$2:$F$12,4,0))*(N4171*24),"")</f>
        <v/>
      </c>
      <c r="AP4171" s="17">
        <f t="shared" si="133"/>
        <v>0</v>
      </c>
    </row>
    <row r="4172" spans="2:42" ht="33" x14ac:dyDescent="0.25">
      <c r="B4172" s="13">
        <f>COUNTIFS($E$3:E4172,'تقرير منتج تام'!$E$4)</f>
        <v>8</v>
      </c>
      <c r="C4172" s="37"/>
      <c r="D4172" s="37"/>
      <c r="E4172" s="37"/>
      <c r="F4172" s="39"/>
      <c r="G4172" s="40"/>
      <c r="H4172" s="40"/>
      <c r="I4172" s="41"/>
      <c r="J4172" s="41"/>
      <c r="K4172" s="26" t="str">
        <f>_xlfn.IFNA(VLOOKUP(E4172,الاوردرات!$B$1:$C$600,2,0),"")</f>
        <v/>
      </c>
      <c r="L4172" s="52"/>
      <c r="N4172" s="21" t="str">
        <f t="shared" si="132"/>
        <v/>
      </c>
      <c r="O4172" s="22" t="str">
        <f>_xlfn.IFNA((VLOOKUP(F4172,help!$C$2:$F$12,4,0))*(N4172*24),"")</f>
        <v/>
      </c>
      <c r="AP4172" s="17">
        <f t="shared" si="133"/>
        <v>0</v>
      </c>
    </row>
    <row r="4173" spans="2:42" ht="33" x14ac:dyDescent="0.25">
      <c r="B4173" s="13">
        <f>COUNTIFS($E$3:E4173,'تقرير منتج تام'!$E$4)</f>
        <v>8</v>
      </c>
      <c r="C4173" s="37"/>
      <c r="D4173" s="37"/>
      <c r="E4173" s="37"/>
      <c r="F4173" s="39"/>
      <c r="G4173" s="40"/>
      <c r="H4173" s="40"/>
      <c r="I4173" s="41"/>
      <c r="J4173" s="41"/>
      <c r="K4173" s="26" t="str">
        <f>_xlfn.IFNA(VLOOKUP(E4173,الاوردرات!$B$1:$C$600,2,0),"")</f>
        <v/>
      </c>
      <c r="L4173" s="52"/>
      <c r="N4173" s="21" t="str">
        <f t="shared" si="132"/>
        <v/>
      </c>
      <c r="O4173" s="22" t="str">
        <f>_xlfn.IFNA((VLOOKUP(F4173,help!$C$2:$F$12,4,0))*(N4173*24),"")</f>
        <v/>
      </c>
      <c r="AP4173" s="17">
        <f t="shared" si="133"/>
        <v>0</v>
      </c>
    </row>
    <row r="4174" spans="2:42" ht="33" x14ac:dyDescent="0.25">
      <c r="B4174" s="13">
        <f>COUNTIFS($E$3:E4174,'تقرير منتج تام'!$E$4)</f>
        <v>8</v>
      </c>
      <c r="C4174" s="37"/>
      <c r="D4174" s="37"/>
      <c r="E4174" s="37"/>
      <c r="F4174" s="39"/>
      <c r="G4174" s="40"/>
      <c r="H4174" s="40"/>
      <c r="I4174" s="41"/>
      <c r="J4174" s="41"/>
      <c r="K4174" s="26" t="str">
        <f>_xlfn.IFNA(VLOOKUP(E4174,الاوردرات!$B$1:$C$600,2,0),"")</f>
        <v/>
      </c>
      <c r="L4174" s="52"/>
      <c r="N4174" s="21" t="str">
        <f t="shared" si="132"/>
        <v/>
      </c>
      <c r="O4174" s="22" t="str">
        <f>_xlfn.IFNA((VLOOKUP(F4174,help!$C$2:$F$12,4,0))*(N4174*24),"")</f>
        <v/>
      </c>
      <c r="AP4174" s="17">
        <f t="shared" si="133"/>
        <v>0</v>
      </c>
    </row>
    <row r="4175" spans="2:42" ht="33" x14ac:dyDescent="0.25">
      <c r="B4175" s="13">
        <f>COUNTIFS($E$3:E4175,'تقرير منتج تام'!$E$4)</f>
        <v>8</v>
      </c>
      <c r="C4175" s="37"/>
      <c r="D4175" s="37"/>
      <c r="E4175" s="37"/>
      <c r="F4175" s="39"/>
      <c r="G4175" s="40"/>
      <c r="H4175" s="40"/>
      <c r="I4175" s="41"/>
      <c r="J4175" s="41"/>
      <c r="K4175" s="26" t="str">
        <f>_xlfn.IFNA(VLOOKUP(E4175,الاوردرات!$B$1:$C$600,2,0),"")</f>
        <v/>
      </c>
      <c r="L4175" s="52"/>
      <c r="N4175" s="21" t="str">
        <f t="shared" si="132"/>
        <v/>
      </c>
      <c r="O4175" s="22" t="str">
        <f>_xlfn.IFNA((VLOOKUP(F4175,help!$C$2:$F$12,4,0))*(N4175*24),"")</f>
        <v/>
      </c>
      <c r="AP4175" s="17">
        <f t="shared" si="133"/>
        <v>0</v>
      </c>
    </row>
    <row r="4176" spans="2:42" ht="33" x14ac:dyDescent="0.25">
      <c r="B4176" s="13">
        <f>COUNTIFS($E$3:E4176,'تقرير منتج تام'!$E$4)</f>
        <v>8</v>
      </c>
      <c r="C4176" s="37"/>
      <c r="D4176" s="37"/>
      <c r="E4176" s="37"/>
      <c r="F4176" s="39"/>
      <c r="G4176" s="40"/>
      <c r="H4176" s="40"/>
      <c r="I4176" s="41"/>
      <c r="J4176" s="41"/>
      <c r="K4176" s="26" t="str">
        <f>_xlfn.IFNA(VLOOKUP(E4176,الاوردرات!$B$1:$C$600,2,0),"")</f>
        <v/>
      </c>
      <c r="L4176" s="52"/>
      <c r="N4176" s="21" t="str">
        <f t="shared" si="132"/>
        <v/>
      </c>
      <c r="O4176" s="22" t="str">
        <f>_xlfn.IFNA((VLOOKUP(F4176,help!$C$2:$F$12,4,0))*(N4176*24),"")</f>
        <v/>
      </c>
      <c r="AP4176" s="17">
        <f t="shared" si="133"/>
        <v>0</v>
      </c>
    </row>
    <row r="4177" spans="2:42" ht="33" x14ac:dyDescent="0.25">
      <c r="B4177" s="13">
        <f>COUNTIFS($E$3:E4177,'تقرير منتج تام'!$E$4)</f>
        <v>8</v>
      </c>
      <c r="C4177" s="37"/>
      <c r="D4177" s="37"/>
      <c r="E4177" s="37"/>
      <c r="F4177" s="39"/>
      <c r="G4177" s="40"/>
      <c r="H4177" s="40"/>
      <c r="I4177" s="41"/>
      <c r="J4177" s="41"/>
      <c r="K4177" s="26" t="str">
        <f>_xlfn.IFNA(VLOOKUP(E4177,الاوردرات!$B$1:$C$600,2,0),"")</f>
        <v/>
      </c>
      <c r="L4177" s="52"/>
      <c r="N4177" s="21" t="str">
        <f t="shared" si="132"/>
        <v/>
      </c>
      <c r="O4177" s="22" t="str">
        <f>_xlfn.IFNA((VLOOKUP(F4177,help!$C$2:$F$12,4,0))*(N4177*24),"")</f>
        <v/>
      </c>
      <c r="AP4177" s="17">
        <f t="shared" si="133"/>
        <v>0</v>
      </c>
    </row>
    <row r="4178" spans="2:42" ht="33" x14ac:dyDescent="0.25">
      <c r="B4178" s="13">
        <f>COUNTIFS($E$3:E4178,'تقرير منتج تام'!$E$4)</f>
        <v>8</v>
      </c>
      <c r="C4178" s="37"/>
      <c r="D4178" s="37"/>
      <c r="E4178" s="37"/>
      <c r="F4178" s="39"/>
      <c r="G4178" s="40"/>
      <c r="H4178" s="40"/>
      <c r="I4178" s="41"/>
      <c r="J4178" s="41"/>
      <c r="K4178" s="26" t="str">
        <f>_xlfn.IFNA(VLOOKUP(E4178,الاوردرات!$B$1:$C$600,2,0),"")</f>
        <v/>
      </c>
      <c r="L4178" s="52"/>
      <c r="N4178" s="21" t="str">
        <f t="shared" si="132"/>
        <v/>
      </c>
      <c r="O4178" s="22" t="str">
        <f>_xlfn.IFNA((VLOOKUP(F4178,help!$C$2:$F$12,4,0))*(N4178*24),"")</f>
        <v/>
      </c>
      <c r="AP4178" s="17">
        <f t="shared" si="133"/>
        <v>0</v>
      </c>
    </row>
    <row r="4179" spans="2:42" ht="33" x14ac:dyDescent="0.25">
      <c r="B4179" s="13">
        <f>COUNTIFS($E$3:E4179,'تقرير منتج تام'!$E$4)</f>
        <v>8</v>
      </c>
      <c r="C4179" s="37"/>
      <c r="D4179" s="37"/>
      <c r="E4179" s="37"/>
      <c r="F4179" s="39"/>
      <c r="G4179" s="40"/>
      <c r="H4179" s="40"/>
      <c r="I4179" s="41"/>
      <c r="J4179" s="41"/>
      <c r="K4179" s="26" t="str">
        <f>_xlfn.IFNA(VLOOKUP(E4179,الاوردرات!$B$1:$C$600,2,0),"")</f>
        <v/>
      </c>
      <c r="L4179" s="52"/>
      <c r="N4179" s="21" t="str">
        <f t="shared" si="132"/>
        <v/>
      </c>
      <c r="O4179" s="22" t="str">
        <f>_xlfn.IFNA((VLOOKUP(F4179,help!$C$2:$F$12,4,0))*(N4179*24),"")</f>
        <v/>
      </c>
      <c r="AP4179" s="17">
        <f t="shared" si="133"/>
        <v>0</v>
      </c>
    </row>
    <row r="4180" spans="2:42" ht="33" x14ac:dyDescent="0.25">
      <c r="B4180" s="13">
        <f>COUNTIFS($E$3:E4180,'تقرير منتج تام'!$E$4)</f>
        <v>8</v>
      </c>
      <c r="C4180" s="37"/>
      <c r="D4180" s="37"/>
      <c r="E4180" s="37"/>
      <c r="F4180" s="39"/>
      <c r="G4180" s="40"/>
      <c r="H4180" s="40"/>
      <c r="I4180" s="41"/>
      <c r="J4180" s="41"/>
      <c r="K4180" s="26" t="str">
        <f>_xlfn.IFNA(VLOOKUP(E4180,الاوردرات!$B$1:$C$600,2,0),"")</f>
        <v/>
      </c>
      <c r="L4180" s="52"/>
      <c r="N4180" s="21" t="str">
        <f t="shared" si="132"/>
        <v/>
      </c>
      <c r="O4180" s="22" t="str">
        <f>_xlfn.IFNA((VLOOKUP(F4180,help!$C$2:$F$12,4,0))*(N4180*24),"")</f>
        <v/>
      </c>
      <c r="AP4180" s="17">
        <f t="shared" si="133"/>
        <v>0</v>
      </c>
    </row>
    <row r="4181" spans="2:42" ht="33" x14ac:dyDescent="0.25">
      <c r="B4181" s="13">
        <f>COUNTIFS($E$3:E4181,'تقرير منتج تام'!$E$4)</f>
        <v>8</v>
      </c>
      <c r="C4181" s="37"/>
      <c r="D4181" s="37"/>
      <c r="E4181" s="37"/>
      <c r="F4181" s="39"/>
      <c r="G4181" s="40"/>
      <c r="H4181" s="40"/>
      <c r="I4181" s="41"/>
      <c r="J4181" s="41"/>
      <c r="K4181" s="26" t="str">
        <f>_xlfn.IFNA(VLOOKUP(E4181,الاوردرات!$B$1:$C$600,2,0),"")</f>
        <v/>
      </c>
      <c r="L4181" s="52"/>
      <c r="N4181" s="21" t="str">
        <f t="shared" si="132"/>
        <v/>
      </c>
      <c r="O4181" s="22" t="str">
        <f>_xlfn.IFNA((VLOOKUP(F4181,help!$C$2:$F$12,4,0))*(N4181*24),"")</f>
        <v/>
      </c>
      <c r="AP4181" s="17">
        <f t="shared" si="133"/>
        <v>0</v>
      </c>
    </row>
    <row r="4182" spans="2:42" ht="33" x14ac:dyDescent="0.25">
      <c r="B4182" s="13">
        <f>COUNTIFS($E$3:E4182,'تقرير منتج تام'!$E$4)</f>
        <v>8</v>
      </c>
      <c r="C4182" s="37"/>
      <c r="D4182" s="37"/>
      <c r="E4182" s="37"/>
      <c r="F4182" s="39"/>
      <c r="G4182" s="40"/>
      <c r="H4182" s="40"/>
      <c r="I4182" s="41"/>
      <c r="J4182" s="41"/>
      <c r="K4182" s="26" t="str">
        <f>_xlfn.IFNA(VLOOKUP(E4182,الاوردرات!$B$1:$C$600,2,0),"")</f>
        <v/>
      </c>
      <c r="L4182" s="52"/>
      <c r="N4182" s="21" t="str">
        <f t="shared" si="132"/>
        <v/>
      </c>
      <c r="O4182" s="22" t="str">
        <f>_xlfn.IFNA((VLOOKUP(F4182,help!$C$2:$F$12,4,0))*(N4182*24),"")</f>
        <v/>
      </c>
      <c r="AP4182" s="17">
        <f t="shared" si="133"/>
        <v>0</v>
      </c>
    </row>
    <row r="4183" spans="2:42" ht="33" x14ac:dyDescent="0.25">
      <c r="B4183" s="13">
        <f>COUNTIFS($E$3:E4183,'تقرير منتج تام'!$E$4)</f>
        <v>8</v>
      </c>
      <c r="C4183" s="37"/>
      <c r="D4183" s="37"/>
      <c r="E4183" s="37"/>
      <c r="F4183" s="39"/>
      <c r="G4183" s="40"/>
      <c r="H4183" s="40"/>
      <c r="I4183" s="41"/>
      <c r="J4183" s="41"/>
      <c r="K4183" s="26" t="str">
        <f>_xlfn.IFNA(VLOOKUP(E4183,الاوردرات!$B$1:$C$600,2,0),"")</f>
        <v/>
      </c>
      <c r="L4183" s="52"/>
      <c r="N4183" s="21" t="str">
        <f t="shared" si="132"/>
        <v/>
      </c>
      <c r="O4183" s="22" t="str">
        <f>_xlfn.IFNA((VLOOKUP(F4183,help!$C$2:$F$12,4,0))*(N4183*24),"")</f>
        <v/>
      </c>
      <c r="AP4183" s="17">
        <f t="shared" si="133"/>
        <v>0</v>
      </c>
    </row>
    <row r="4184" spans="2:42" ht="33" x14ac:dyDescent="0.25">
      <c r="B4184" s="13">
        <f>COUNTIFS($E$3:E4184,'تقرير منتج تام'!$E$4)</f>
        <v>8</v>
      </c>
      <c r="C4184" s="37"/>
      <c r="D4184" s="37"/>
      <c r="E4184" s="37"/>
      <c r="F4184" s="39"/>
      <c r="G4184" s="40"/>
      <c r="H4184" s="40"/>
      <c r="I4184" s="41"/>
      <c r="J4184" s="41"/>
      <c r="K4184" s="26" t="str">
        <f>_xlfn.IFNA(VLOOKUP(E4184,الاوردرات!$B$1:$C$600,2,0),"")</f>
        <v/>
      </c>
      <c r="L4184" s="52"/>
      <c r="N4184" s="21" t="str">
        <f t="shared" si="132"/>
        <v/>
      </c>
      <c r="O4184" s="22" t="str">
        <f>_xlfn.IFNA((VLOOKUP(F4184,help!$C$2:$F$12,4,0))*(N4184*24),"")</f>
        <v/>
      </c>
      <c r="AP4184" s="17">
        <f t="shared" si="133"/>
        <v>0</v>
      </c>
    </row>
    <row r="4185" spans="2:42" ht="33" x14ac:dyDescent="0.25">
      <c r="B4185" s="13">
        <f>COUNTIFS($E$3:E4185,'تقرير منتج تام'!$E$4)</f>
        <v>8</v>
      </c>
      <c r="C4185" s="37"/>
      <c r="D4185" s="37"/>
      <c r="E4185" s="37"/>
      <c r="F4185" s="39"/>
      <c r="G4185" s="40"/>
      <c r="H4185" s="40"/>
      <c r="I4185" s="41"/>
      <c r="J4185" s="41"/>
      <c r="K4185" s="26" t="str">
        <f>_xlfn.IFNA(VLOOKUP(E4185,الاوردرات!$B$1:$C$600,2,0),"")</f>
        <v/>
      </c>
      <c r="L4185" s="52"/>
      <c r="N4185" s="21" t="str">
        <f t="shared" si="132"/>
        <v/>
      </c>
      <c r="O4185" s="22" t="str">
        <f>_xlfn.IFNA((VLOOKUP(F4185,help!$C$2:$F$12,4,0))*(N4185*24),"")</f>
        <v/>
      </c>
      <c r="AP4185" s="17">
        <f t="shared" si="133"/>
        <v>0</v>
      </c>
    </row>
    <row r="4186" spans="2:42" ht="33" x14ac:dyDescent="0.25">
      <c r="B4186" s="13">
        <f>COUNTIFS($E$3:E4186,'تقرير منتج تام'!$E$4)</f>
        <v>8</v>
      </c>
      <c r="C4186" s="37"/>
      <c r="D4186" s="37"/>
      <c r="E4186" s="37"/>
      <c r="F4186" s="39"/>
      <c r="G4186" s="40"/>
      <c r="H4186" s="40"/>
      <c r="I4186" s="41"/>
      <c r="J4186" s="41"/>
      <c r="K4186" s="26" t="str">
        <f>_xlfn.IFNA(VLOOKUP(E4186,الاوردرات!$B$1:$C$600,2,0),"")</f>
        <v/>
      </c>
      <c r="L4186" s="52"/>
      <c r="N4186" s="21" t="str">
        <f t="shared" si="132"/>
        <v/>
      </c>
      <c r="O4186" s="22" t="str">
        <f>_xlfn.IFNA((VLOOKUP(F4186,help!$C$2:$F$12,4,0))*(N4186*24),"")</f>
        <v/>
      </c>
      <c r="AP4186" s="17">
        <f t="shared" si="133"/>
        <v>0</v>
      </c>
    </row>
    <row r="4187" spans="2:42" ht="33" x14ac:dyDescent="0.25">
      <c r="B4187" s="13">
        <f>COUNTIFS($E$3:E4187,'تقرير منتج تام'!$E$4)</f>
        <v>8</v>
      </c>
      <c r="C4187" s="37"/>
      <c r="D4187" s="37"/>
      <c r="E4187" s="37"/>
      <c r="F4187" s="39"/>
      <c r="G4187" s="40"/>
      <c r="H4187" s="40"/>
      <c r="I4187" s="41"/>
      <c r="J4187" s="41"/>
      <c r="K4187" s="26" t="str">
        <f>_xlfn.IFNA(VLOOKUP(E4187,الاوردرات!$B$1:$C$600,2,0),"")</f>
        <v/>
      </c>
      <c r="L4187" s="52"/>
      <c r="N4187" s="21" t="str">
        <f t="shared" si="132"/>
        <v/>
      </c>
      <c r="O4187" s="22" t="str">
        <f>_xlfn.IFNA((VLOOKUP(F4187,help!$C$2:$F$12,4,0))*(N4187*24),"")</f>
        <v/>
      </c>
      <c r="AP4187" s="17">
        <f t="shared" si="133"/>
        <v>0</v>
      </c>
    </row>
    <row r="4188" spans="2:42" ht="33" x14ac:dyDescent="0.25">
      <c r="B4188" s="13">
        <f>COUNTIFS($E$3:E4188,'تقرير منتج تام'!$E$4)</f>
        <v>8</v>
      </c>
      <c r="C4188" s="37"/>
      <c r="D4188" s="37"/>
      <c r="E4188" s="37"/>
      <c r="F4188" s="39"/>
      <c r="G4188" s="40"/>
      <c r="H4188" s="40"/>
      <c r="I4188" s="41"/>
      <c r="J4188" s="41"/>
      <c r="K4188" s="26" t="str">
        <f>_xlfn.IFNA(VLOOKUP(E4188,الاوردرات!$B$1:$C$600,2,0),"")</f>
        <v/>
      </c>
      <c r="L4188" s="52"/>
      <c r="N4188" s="21" t="str">
        <f t="shared" si="132"/>
        <v/>
      </c>
      <c r="O4188" s="22" t="str">
        <f>_xlfn.IFNA((VLOOKUP(F4188,help!$C$2:$F$12,4,0))*(N4188*24),"")</f>
        <v/>
      </c>
      <c r="AP4188" s="17">
        <f t="shared" si="133"/>
        <v>0</v>
      </c>
    </row>
    <row r="4189" spans="2:42" ht="33" x14ac:dyDescent="0.25">
      <c r="B4189" s="13">
        <f>COUNTIFS($E$3:E4189,'تقرير منتج تام'!$E$4)</f>
        <v>8</v>
      </c>
      <c r="C4189" s="37"/>
      <c r="D4189" s="37"/>
      <c r="E4189" s="37"/>
      <c r="F4189" s="39"/>
      <c r="G4189" s="40"/>
      <c r="H4189" s="40"/>
      <c r="I4189" s="41"/>
      <c r="J4189" s="41"/>
      <c r="K4189" s="26" t="str">
        <f>_xlfn.IFNA(VLOOKUP(E4189,الاوردرات!$B$1:$C$600,2,0),"")</f>
        <v/>
      </c>
      <c r="L4189" s="52"/>
      <c r="N4189" s="21" t="str">
        <f t="shared" si="132"/>
        <v/>
      </c>
      <c r="O4189" s="22" t="str">
        <f>_xlfn.IFNA((VLOOKUP(F4189,help!$C$2:$F$12,4,0))*(N4189*24),"")</f>
        <v/>
      </c>
      <c r="AP4189" s="17">
        <f t="shared" si="133"/>
        <v>0</v>
      </c>
    </row>
    <row r="4190" spans="2:42" ht="33" x14ac:dyDescent="0.25">
      <c r="B4190" s="13">
        <f>COUNTIFS($E$3:E4190,'تقرير منتج تام'!$E$4)</f>
        <v>8</v>
      </c>
      <c r="C4190" s="37"/>
      <c r="D4190" s="37"/>
      <c r="E4190" s="37"/>
      <c r="F4190" s="39"/>
      <c r="G4190" s="40"/>
      <c r="H4190" s="40"/>
      <c r="I4190" s="41"/>
      <c r="J4190" s="41"/>
      <c r="K4190" s="26" t="str">
        <f>_xlfn.IFNA(VLOOKUP(E4190,الاوردرات!$B$1:$C$600,2,0),"")</f>
        <v/>
      </c>
      <c r="L4190" s="52"/>
      <c r="N4190" s="21" t="str">
        <f t="shared" si="132"/>
        <v/>
      </c>
      <c r="O4190" s="22" t="str">
        <f>_xlfn.IFNA((VLOOKUP(F4190,help!$C$2:$F$12,4,0))*(N4190*24),"")</f>
        <v/>
      </c>
      <c r="AP4190" s="17">
        <f t="shared" si="133"/>
        <v>0</v>
      </c>
    </row>
    <row r="4191" spans="2:42" ht="33" x14ac:dyDescent="0.25">
      <c r="B4191" s="13">
        <f>COUNTIFS($E$3:E4191,'تقرير منتج تام'!$E$4)</f>
        <v>8</v>
      </c>
      <c r="C4191" s="37"/>
      <c r="D4191" s="37"/>
      <c r="E4191" s="37"/>
      <c r="F4191" s="39"/>
      <c r="G4191" s="40"/>
      <c r="H4191" s="40"/>
      <c r="I4191" s="41"/>
      <c r="J4191" s="41"/>
      <c r="K4191" s="26" t="str">
        <f>_xlfn.IFNA(VLOOKUP(E4191,الاوردرات!$B$1:$C$600,2,0),"")</f>
        <v/>
      </c>
      <c r="L4191" s="52"/>
      <c r="N4191" s="21" t="str">
        <f t="shared" si="132"/>
        <v/>
      </c>
      <c r="O4191" s="22" t="str">
        <f>_xlfn.IFNA((VLOOKUP(F4191,help!$C$2:$F$12,4,0))*(N4191*24),"")</f>
        <v/>
      </c>
      <c r="AP4191" s="17">
        <f t="shared" si="133"/>
        <v>0</v>
      </c>
    </row>
    <row r="4192" spans="2:42" ht="33" x14ac:dyDescent="0.25">
      <c r="B4192" s="13">
        <f>COUNTIFS($E$3:E4192,'تقرير منتج تام'!$E$4)</f>
        <v>8</v>
      </c>
      <c r="C4192" s="37"/>
      <c r="D4192" s="37"/>
      <c r="E4192" s="37"/>
      <c r="F4192" s="39"/>
      <c r="G4192" s="40"/>
      <c r="H4192" s="40"/>
      <c r="I4192" s="41"/>
      <c r="J4192" s="41"/>
      <c r="K4192" s="26" t="str">
        <f>_xlfn.IFNA(VLOOKUP(E4192,الاوردرات!$B$1:$C$600,2,0),"")</f>
        <v/>
      </c>
      <c r="L4192" s="52"/>
      <c r="N4192" s="21" t="str">
        <f t="shared" si="132"/>
        <v/>
      </c>
      <c r="O4192" s="22" t="str">
        <f>_xlfn.IFNA((VLOOKUP(F4192,help!$C$2:$F$12,4,0))*(N4192*24),"")</f>
        <v/>
      </c>
      <c r="AP4192" s="17">
        <f t="shared" si="133"/>
        <v>0</v>
      </c>
    </row>
    <row r="4193" spans="2:42" ht="33" x14ac:dyDescent="0.25">
      <c r="B4193" s="13">
        <f>COUNTIFS($E$3:E4193,'تقرير منتج تام'!$E$4)</f>
        <v>8</v>
      </c>
      <c r="C4193" s="37"/>
      <c r="D4193" s="37"/>
      <c r="E4193" s="37"/>
      <c r="F4193" s="39"/>
      <c r="G4193" s="40"/>
      <c r="H4193" s="40"/>
      <c r="I4193" s="41"/>
      <c r="J4193" s="41"/>
      <c r="K4193" s="26" t="str">
        <f>_xlfn.IFNA(VLOOKUP(E4193,الاوردرات!$B$1:$C$600,2,0),"")</f>
        <v/>
      </c>
      <c r="L4193" s="52"/>
      <c r="N4193" s="21" t="str">
        <f t="shared" si="132"/>
        <v/>
      </c>
      <c r="O4193" s="22" t="str">
        <f>_xlfn.IFNA((VLOOKUP(F4193,help!$C$2:$F$12,4,0))*(N4193*24),"")</f>
        <v/>
      </c>
      <c r="AP4193" s="17">
        <f t="shared" si="133"/>
        <v>0</v>
      </c>
    </row>
    <row r="4194" spans="2:42" ht="33" x14ac:dyDescent="0.25">
      <c r="B4194" s="13">
        <f>COUNTIFS($E$3:E4194,'تقرير منتج تام'!$E$4)</f>
        <v>8</v>
      </c>
      <c r="C4194" s="37"/>
      <c r="D4194" s="37"/>
      <c r="E4194" s="37"/>
      <c r="F4194" s="39"/>
      <c r="G4194" s="40"/>
      <c r="H4194" s="40"/>
      <c r="I4194" s="41"/>
      <c r="J4194" s="41"/>
      <c r="K4194" s="26" t="str">
        <f>_xlfn.IFNA(VLOOKUP(E4194,الاوردرات!$B$1:$C$600,2,0),"")</f>
        <v/>
      </c>
      <c r="L4194" s="52"/>
      <c r="N4194" s="21" t="str">
        <f t="shared" si="132"/>
        <v/>
      </c>
      <c r="O4194" s="22" t="str">
        <f>_xlfn.IFNA((VLOOKUP(F4194,help!$C$2:$F$12,4,0))*(N4194*24),"")</f>
        <v/>
      </c>
      <c r="AP4194" s="17">
        <f t="shared" si="133"/>
        <v>0</v>
      </c>
    </row>
    <row r="4195" spans="2:42" ht="33" x14ac:dyDescent="0.25">
      <c r="B4195" s="13">
        <f>COUNTIFS($E$3:E4195,'تقرير منتج تام'!$E$4)</f>
        <v>8</v>
      </c>
      <c r="C4195" s="37"/>
      <c r="D4195" s="37"/>
      <c r="E4195" s="37"/>
      <c r="F4195" s="39"/>
      <c r="G4195" s="40"/>
      <c r="H4195" s="40"/>
      <c r="I4195" s="41"/>
      <c r="J4195" s="41"/>
      <c r="K4195" s="26" t="str">
        <f>_xlfn.IFNA(VLOOKUP(E4195,الاوردرات!$B$1:$C$600,2,0),"")</f>
        <v/>
      </c>
      <c r="L4195" s="52"/>
      <c r="N4195" s="21" t="str">
        <f t="shared" si="132"/>
        <v/>
      </c>
      <c r="O4195" s="22" t="str">
        <f>_xlfn.IFNA((VLOOKUP(F4195,help!$C$2:$F$12,4,0))*(N4195*24),"")</f>
        <v/>
      </c>
      <c r="AP4195" s="17">
        <f t="shared" si="133"/>
        <v>0</v>
      </c>
    </row>
    <row r="4196" spans="2:42" ht="33" x14ac:dyDescent="0.25">
      <c r="B4196" s="13">
        <f>COUNTIFS($E$3:E4196,'تقرير منتج تام'!$E$4)</f>
        <v>8</v>
      </c>
      <c r="C4196" s="37"/>
      <c r="D4196" s="37"/>
      <c r="E4196" s="37"/>
      <c r="F4196" s="39"/>
      <c r="G4196" s="40"/>
      <c r="H4196" s="40"/>
      <c r="I4196" s="41"/>
      <c r="J4196" s="41"/>
      <c r="K4196" s="26" t="str">
        <f>_xlfn.IFNA(VLOOKUP(E4196,الاوردرات!$B$1:$C$600,2,0),"")</f>
        <v/>
      </c>
      <c r="L4196" s="52"/>
      <c r="N4196" s="21" t="str">
        <f t="shared" si="132"/>
        <v/>
      </c>
      <c r="O4196" s="22" t="str">
        <f>_xlfn.IFNA((VLOOKUP(F4196,help!$C$2:$F$12,4,0))*(N4196*24),"")</f>
        <v/>
      </c>
      <c r="AP4196" s="17">
        <f t="shared" si="133"/>
        <v>0</v>
      </c>
    </row>
    <row r="4197" spans="2:42" ht="33" x14ac:dyDescent="0.25">
      <c r="B4197" s="13">
        <f>COUNTIFS($E$3:E4197,'تقرير منتج تام'!$E$4)</f>
        <v>8</v>
      </c>
      <c r="C4197" s="37"/>
      <c r="D4197" s="37"/>
      <c r="E4197" s="37"/>
      <c r="F4197" s="39"/>
      <c r="G4197" s="40"/>
      <c r="H4197" s="40"/>
      <c r="I4197" s="41"/>
      <c r="J4197" s="41"/>
      <c r="K4197" s="26" t="str">
        <f>_xlfn.IFNA(VLOOKUP(E4197,الاوردرات!$B$1:$C$600,2,0),"")</f>
        <v/>
      </c>
      <c r="L4197" s="52"/>
      <c r="N4197" s="21" t="str">
        <f t="shared" si="132"/>
        <v/>
      </c>
      <c r="O4197" s="22" t="str">
        <f>_xlfn.IFNA((VLOOKUP(F4197,help!$C$2:$F$12,4,0))*(N4197*24),"")</f>
        <v/>
      </c>
      <c r="AP4197" s="17">
        <f t="shared" si="133"/>
        <v>0</v>
      </c>
    </row>
    <row r="4198" spans="2:42" ht="33" x14ac:dyDescent="0.25">
      <c r="B4198" s="13">
        <f>COUNTIFS($E$3:E4198,'تقرير منتج تام'!$E$4)</f>
        <v>8</v>
      </c>
      <c r="C4198" s="37"/>
      <c r="D4198" s="37"/>
      <c r="E4198" s="37"/>
      <c r="F4198" s="39"/>
      <c r="G4198" s="40"/>
      <c r="H4198" s="40"/>
      <c r="I4198" s="41"/>
      <c r="J4198" s="41"/>
      <c r="K4198" s="26" t="str">
        <f>_xlfn.IFNA(VLOOKUP(E4198,الاوردرات!$B$1:$C$600,2,0),"")</f>
        <v/>
      </c>
      <c r="L4198" s="52"/>
      <c r="N4198" s="21" t="str">
        <f t="shared" si="132"/>
        <v/>
      </c>
      <c r="O4198" s="22" t="str">
        <f>_xlfn.IFNA((VLOOKUP(F4198,help!$C$2:$F$12,4,0))*(N4198*24),"")</f>
        <v/>
      </c>
      <c r="AP4198" s="17">
        <f t="shared" si="133"/>
        <v>0</v>
      </c>
    </row>
    <row r="4199" spans="2:42" ht="33" x14ac:dyDescent="0.25">
      <c r="B4199" s="13">
        <f>COUNTIFS($E$3:E4199,'تقرير منتج تام'!$E$4)</f>
        <v>8</v>
      </c>
      <c r="C4199" s="37"/>
      <c r="D4199" s="37"/>
      <c r="E4199" s="37"/>
      <c r="F4199" s="39"/>
      <c r="G4199" s="40"/>
      <c r="H4199" s="40"/>
      <c r="I4199" s="41"/>
      <c r="J4199" s="41"/>
      <c r="K4199" s="26" t="str">
        <f>_xlfn.IFNA(VLOOKUP(E4199,الاوردرات!$B$1:$C$600,2,0),"")</f>
        <v/>
      </c>
      <c r="L4199" s="52"/>
      <c r="N4199" s="21" t="str">
        <f t="shared" si="132"/>
        <v/>
      </c>
      <c r="O4199" s="22" t="str">
        <f>_xlfn.IFNA((VLOOKUP(F4199,help!$C$2:$F$12,4,0))*(N4199*24),"")</f>
        <v/>
      </c>
      <c r="AP4199" s="17">
        <f t="shared" si="133"/>
        <v>0</v>
      </c>
    </row>
    <row r="4200" spans="2:42" ht="33" x14ac:dyDescent="0.25">
      <c r="B4200" s="13">
        <f>COUNTIFS($E$3:E4200,'تقرير منتج تام'!$E$4)</f>
        <v>8</v>
      </c>
      <c r="C4200" s="37"/>
      <c r="D4200" s="37"/>
      <c r="E4200" s="37"/>
      <c r="F4200" s="39"/>
      <c r="G4200" s="40"/>
      <c r="H4200" s="40"/>
      <c r="I4200" s="41"/>
      <c r="J4200" s="41"/>
      <c r="K4200" s="26" t="str">
        <f>_xlfn.IFNA(VLOOKUP(E4200,الاوردرات!$B$1:$C$600,2,0),"")</f>
        <v/>
      </c>
      <c r="L4200" s="52"/>
      <c r="N4200" s="21" t="str">
        <f t="shared" si="132"/>
        <v/>
      </c>
      <c r="O4200" s="22" t="str">
        <f>_xlfn.IFNA((VLOOKUP(F4200,help!$C$2:$F$12,4,0))*(N4200*24),"")</f>
        <v/>
      </c>
      <c r="AP4200" s="17">
        <f t="shared" si="133"/>
        <v>0</v>
      </c>
    </row>
    <row r="4201" spans="2:42" ht="33" x14ac:dyDescent="0.25">
      <c r="B4201" s="13">
        <f>COUNTIFS($E$3:E4201,'تقرير منتج تام'!$E$4)</f>
        <v>8</v>
      </c>
      <c r="C4201" s="37"/>
      <c r="D4201" s="37"/>
      <c r="E4201" s="37"/>
      <c r="F4201" s="39"/>
      <c r="G4201" s="40"/>
      <c r="H4201" s="40"/>
      <c r="I4201" s="41"/>
      <c r="J4201" s="41"/>
      <c r="K4201" s="26" t="str">
        <f>_xlfn.IFNA(VLOOKUP(E4201,الاوردرات!$B$1:$C$600,2,0),"")</f>
        <v/>
      </c>
      <c r="L4201" s="52"/>
      <c r="N4201" s="21" t="str">
        <f t="shared" si="132"/>
        <v/>
      </c>
      <c r="O4201" s="22" t="str">
        <f>_xlfn.IFNA((VLOOKUP(F4201,help!$C$2:$F$12,4,0))*(N4201*24),"")</f>
        <v/>
      </c>
      <c r="AP4201" s="17">
        <f t="shared" si="133"/>
        <v>0</v>
      </c>
    </row>
    <row r="4202" spans="2:42" ht="33" x14ac:dyDescent="0.25">
      <c r="B4202" s="13">
        <f>COUNTIFS($E$3:E4202,'تقرير منتج تام'!$E$4)</f>
        <v>8</v>
      </c>
      <c r="C4202" s="37"/>
      <c r="D4202" s="37"/>
      <c r="E4202" s="37"/>
      <c r="F4202" s="39"/>
      <c r="G4202" s="40"/>
      <c r="H4202" s="40"/>
      <c r="I4202" s="41"/>
      <c r="J4202" s="41"/>
      <c r="K4202" s="26" t="str">
        <f>_xlfn.IFNA(VLOOKUP(E4202,الاوردرات!$B$1:$C$600,2,0),"")</f>
        <v/>
      </c>
      <c r="L4202" s="52"/>
      <c r="N4202" s="21" t="str">
        <f t="shared" si="132"/>
        <v/>
      </c>
      <c r="O4202" s="22" t="str">
        <f>_xlfn.IFNA((VLOOKUP(F4202,help!$C$2:$F$12,4,0))*(N4202*24),"")</f>
        <v/>
      </c>
      <c r="AP4202" s="17">
        <f t="shared" si="133"/>
        <v>0</v>
      </c>
    </row>
    <row r="4203" spans="2:42" ht="33" x14ac:dyDescent="0.25">
      <c r="B4203" s="13">
        <f>COUNTIFS($E$3:E4203,'تقرير منتج تام'!$E$4)</f>
        <v>8</v>
      </c>
      <c r="C4203" s="37"/>
      <c r="D4203" s="37"/>
      <c r="E4203" s="37"/>
      <c r="F4203" s="39"/>
      <c r="G4203" s="40"/>
      <c r="H4203" s="40"/>
      <c r="I4203" s="41"/>
      <c r="J4203" s="41"/>
      <c r="K4203" s="26" t="str">
        <f>_xlfn.IFNA(VLOOKUP(E4203,الاوردرات!$B$1:$C$600,2,0),"")</f>
        <v/>
      </c>
      <c r="L4203" s="52"/>
      <c r="N4203" s="21" t="str">
        <f t="shared" si="132"/>
        <v/>
      </c>
      <c r="O4203" s="22" t="str">
        <f>_xlfn.IFNA((VLOOKUP(F4203,help!$C$2:$F$12,4,0))*(N4203*24),"")</f>
        <v/>
      </c>
      <c r="AP4203" s="17">
        <f t="shared" si="133"/>
        <v>0</v>
      </c>
    </row>
    <row r="4204" spans="2:42" ht="33" x14ac:dyDescent="0.25">
      <c r="B4204" s="13">
        <f>COUNTIFS($E$3:E4204,'تقرير منتج تام'!$E$4)</f>
        <v>8</v>
      </c>
      <c r="C4204" s="37"/>
      <c r="D4204" s="37"/>
      <c r="E4204" s="37"/>
      <c r="F4204" s="39"/>
      <c r="G4204" s="40"/>
      <c r="H4204" s="40"/>
      <c r="I4204" s="41"/>
      <c r="J4204" s="41"/>
      <c r="K4204" s="26" t="str">
        <f>_xlfn.IFNA(VLOOKUP(E4204,الاوردرات!$B$1:$C$600,2,0),"")</f>
        <v/>
      </c>
      <c r="L4204" s="52"/>
      <c r="N4204" s="21" t="str">
        <f t="shared" si="132"/>
        <v/>
      </c>
      <c r="O4204" s="22" t="str">
        <f>_xlfn.IFNA((VLOOKUP(F4204,help!$C$2:$F$12,4,0))*(N4204*24),"")</f>
        <v/>
      </c>
      <c r="AP4204" s="17">
        <f t="shared" si="133"/>
        <v>0</v>
      </c>
    </row>
    <row r="4205" spans="2:42" ht="33" x14ac:dyDescent="0.25">
      <c r="B4205" s="13">
        <f>COUNTIFS($E$3:E4205,'تقرير منتج تام'!$E$4)</f>
        <v>8</v>
      </c>
      <c r="C4205" s="37"/>
      <c r="D4205" s="37"/>
      <c r="E4205" s="37"/>
      <c r="F4205" s="39"/>
      <c r="G4205" s="40"/>
      <c r="H4205" s="40"/>
      <c r="I4205" s="41"/>
      <c r="J4205" s="41"/>
      <c r="K4205" s="26" t="str">
        <f>_xlfn.IFNA(VLOOKUP(E4205,الاوردرات!$B$1:$C$600,2,0),"")</f>
        <v/>
      </c>
      <c r="L4205" s="52"/>
      <c r="N4205" s="21" t="str">
        <f t="shared" si="132"/>
        <v/>
      </c>
      <c r="O4205" s="22" t="str">
        <f>_xlfn.IFNA((VLOOKUP(F4205,help!$C$2:$F$12,4,0))*(N4205*24),"")</f>
        <v/>
      </c>
      <c r="AP4205" s="17">
        <f t="shared" si="133"/>
        <v>0</v>
      </c>
    </row>
    <row r="4206" spans="2:42" ht="33" x14ac:dyDescent="0.25">
      <c r="B4206" s="13">
        <f>COUNTIFS($E$3:E4206,'تقرير منتج تام'!$E$4)</f>
        <v>8</v>
      </c>
      <c r="C4206" s="37"/>
      <c r="D4206" s="37"/>
      <c r="E4206" s="37"/>
      <c r="F4206" s="39"/>
      <c r="G4206" s="40"/>
      <c r="H4206" s="40"/>
      <c r="I4206" s="41"/>
      <c r="J4206" s="41"/>
      <c r="K4206" s="26" t="str">
        <f>_xlfn.IFNA(VLOOKUP(E4206,الاوردرات!$B$1:$C$600,2,0),"")</f>
        <v/>
      </c>
      <c r="L4206" s="52"/>
      <c r="N4206" s="21" t="str">
        <f t="shared" si="132"/>
        <v/>
      </c>
      <c r="O4206" s="22" t="str">
        <f>_xlfn.IFNA((VLOOKUP(F4206,help!$C$2:$F$12,4,0))*(N4206*24),"")</f>
        <v/>
      </c>
      <c r="AP4206" s="17">
        <f t="shared" si="133"/>
        <v>0</v>
      </c>
    </row>
    <row r="4207" spans="2:42" ht="33" x14ac:dyDescent="0.25">
      <c r="B4207" s="13">
        <f>COUNTIFS($E$3:E4207,'تقرير منتج تام'!$E$4)</f>
        <v>8</v>
      </c>
      <c r="C4207" s="37"/>
      <c r="D4207" s="37"/>
      <c r="E4207" s="37"/>
      <c r="F4207" s="39"/>
      <c r="G4207" s="40"/>
      <c r="H4207" s="40"/>
      <c r="I4207" s="41"/>
      <c r="J4207" s="41"/>
      <c r="K4207" s="26" t="str">
        <f>_xlfn.IFNA(VLOOKUP(E4207,الاوردرات!$B$1:$C$600,2,0),"")</f>
        <v/>
      </c>
      <c r="L4207" s="52"/>
      <c r="N4207" s="21" t="str">
        <f t="shared" si="132"/>
        <v/>
      </c>
      <c r="O4207" s="22" t="str">
        <f>_xlfn.IFNA((VLOOKUP(F4207,help!$C$2:$F$12,4,0))*(N4207*24),"")</f>
        <v/>
      </c>
      <c r="AP4207" s="17">
        <f t="shared" si="133"/>
        <v>0</v>
      </c>
    </row>
    <row r="4208" spans="2:42" ht="33" x14ac:dyDescent="0.25">
      <c r="B4208" s="13">
        <f>COUNTIFS($E$3:E4208,'تقرير منتج تام'!$E$4)</f>
        <v>8</v>
      </c>
      <c r="C4208" s="37"/>
      <c r="D4208" s="37"/>
      <c r="E4208" s="37"/>
      <c r="F4208" s="39"/>
      <c r="G4208" s="40"/>
      <c r="H4208" s="40"/>
      <c r="I4208" s="41"/>
      <c r="J4208" s="41"/>
      <c r="K4208" s="26" t="str">
        <f>_xlfn.IFNA(VLOOKUP(E4208,الاوردرات!$B$1:$C$600,2,0),"")</f>
        <v/>
      </c>
      <c r="L4208" s="52"/>
      <c r="N4208" s="21" t="str">
        <f t="shared" si="132"/>
        <v/>
      </c>
      <c r="O4208" s="22" t="str">
        <f>_xlfn.IFNA((VLOOKUP(F4208,help!$C$2:$F$12,4,0))*(N4208*24),"")</f>
        <v/>
      </c>
      <c r="AP4208" s="17">
        <f t="shared" si="133"/>
        <v>0</v>
      </c>
    </row>
    <row r="4209" spans="2:42" ht="33" x14ac:dyDescent="0.25">
      <c r="B4209" s="13">
        <f>COUNTIFS($E$3:E4209,'تقرير منتج تام'!$E$4)</f>
        <v>8</v>
      </c>
      <c r="C4209" s="37"/>
      <c r="D4209" s="37"/>
      <c r="E4209" s="37"/>
      <c r="F4209" s="39"/>
      <c r="G4209" s="40"/>
      <c r="H4209" s="40"/>
      <c r="I4209" s="41"/>
      <c r="J4209" s="41"/>
      <c r="K4209" s="26" t="str">
        <f>_xlfn.IFNA(VLOOKUP(E4209,الاوردرات!$B$1:$C$600,2,0),"")</f>
        <v/>
      </c>
      <c r="L4209" s="52"/>
      <c r="N4209" s="21" t="str">
        <f t="shared" si="132"/>
        <v/>
      </c>
      <c r="O4209" s="22" t="str">
        <f>_xlfn.IFNA((VLOOKUP(F4209,help!$C$2:$F$12,4,0))*(N4209*24),"")</f>
        <v/>
      </c>
      <c r="AP4209" s="17">
        <f t="shared" si="133"/>
        <v>0</v>
      </c>
    </row>
    <row r="4210" spans="2:42" ht="33" x14ac:dyDescent="0.25">
      <c r="B4210" s="13">
        <f>COUNTIFS($E$3:E4210,'تقرير منتج تام'!$E$4)</f>
        <v>8</v>
      </c>
      <c r="C4210" s="37"/>
      <c r="D4210" s="37"/>
      <c r="E4210" s="37"/>
      <c r="F4210" s="39"/>
      <c r="G4210" s="40"/>
      <c r="H4210" s="40"/>
      <c r="I4210" s="41"/>
      <c r="J4210" s="41"/>
      <c r="K4210" s="26" t="str">
        <f>_xlfn.IFNA(VLOOKUP(E4210,الاوردرات!$B$1:$C$600,2,0),"")</f>
        <v/>
      </c>
      <c r="L4210" s="52"/>
      <c r="N4210" s="21" t="str">
        <f t="shared" si="132"/>
        <v/>
      </c>
      <c r="O4210" s="22" t="str">
        <f>_xlfn.IFNA((VLOOKUP(F4210,help!$C$2:$F$12,4,0))*(N4210*24),"")</f>
        <v/>
      </c>
      <c r="AP4210" s="17">
        <f t="shared" si="133"/>
        <v>0</v>
      </c>
    </row>
    <row r="4211" spans="2:42" ht="33" x14ac:dyDescent="0.25">
      <c r="B4211" s="13">
        <f>COUNTIFS($E$3:E4211,'تقرير منتج تام'!$E$4)</f>
        <v>8</v>
      </c>
      <c r="C4211" s="37"/>
      <c r="D4211" s="37"/>
      <c r="E4211" s="37"/>
      <c r="F4211" s="39"/>
      <c r="G4211" s="40"/>
      <c r="H4211" s="40"/>
      <c r="I4211" s="41"/>
      <c r="J4211" s="41"/>
      <c r="K4211" s="26" t="str">
        <f>_xlfn.IFNA(VLOOKUP(E4211,الاوردرات!$B$1:$C$600,2,0),"")</f>
        <v/>
      </c>
      <c r="L4211" s="52"/>
      <c r="N4211" s="21" t="str">
        <f t="shared" si="132"/>
        <v/>
      </c>
      <c r="O4211" s="22" t="str">
        <f>_xlfn.IFNA((VLOOKUP(F4211,help!$C$2:$F$12,4,0))*(N4211*24),"")</f>
        <v/>
      </c>
      <c r="AP4211" s="17">
        <f t="shared" si="133"/>
        <v>0</v>
      </c>
    </row>
    <row r="4212" spans="2:42" ht="33" x14ac:dyDescent="0.25">
      <c r="B4212" s="13">
        <f>COUNTIFS($E$3:E4212,'تقرير منتج تام'!$E$4)</f>
        <v>8</v>
      </c>
      <c r="C4212" s="37"/>
      <c r="D4212" s="37"/>
      <c r="E4212" s="37"/>
      <c r="F4212" s="39"/>
      <c r="G4212" s="40"/>
      <c r="H4212" s="40"/>
      <c r="I4212" s="41"/>
      <c r="J4212" s="41"/>
      <c r="K4212" s="26" t="str">
        <f>_xlfn.IFNA(VLOOKUP(E4212,الاوردرات!$B$1:$C$600,2,0),"")</f>
        <v/>
      </c>
      <c r="L4212" s="52"/>
      <c r="N4212" s="21" t="str">
        <f t="shared" si="132"/>
        <v/>
      </c>
      <c r="O4212" s="22" t="str">
        <f>_xlfn.IFNA((VLOOKUP(F4212,help!$C$2:$F$12,4,0))*(N4212*24),"")</f>
        <v/>
      </c>
      <c r="AP4212" s="17">
        <f t="shared" si="133"/>
        <v>0</v>
      </c>
    </row>
    <row r="4213" spans="2:42" ht="33" x14ac:dyDescent="0.25">
      <c r="B4213" s="13">
        <f>COUNTIFS($E$3:E4213,'تقرير منتج تام'!$E$4)</f>
        <v>8</v>
      </c>
      <c r="C4213" s="37"/>
      <c r="D4213" s="37"/>
      <c r="E4213" s="37"/>
      <c r="F4213" s="39"/>
      <c r="G4213" s="40"/>
      <c r="H4213" s="40"/>
      <c r="I4213" s="41"/>
      <c r="J4213" s="41"/>
      <c r="K4213" s="26" t="str">
        <f>_xlfn.IFNA(VLOOKUP(E4213,الاوردرات!$B$1:$C$600,2,0),"")</f>
        <v/>
      </c>
      <c r="L4213" s="52"/>
      <c r="N4213" s="21" t="str">
        <f t="shared" si="132"/>
        <v/>
      </c>
      <c r="O4213" s="22" t="str">
        <f>_xlfn.IFNA((VLOOKUP(F4213,help!$C$2:$F$12,4,0))*(N4213*24),"")</f>
        <v/>
      </c>
      <c r="AP4213" s="17">
        <f t="shared" si="133"/>
        <v>0</v>
      </c>
    </row>
    <row r="4214" spans="2:42" ht="33" x14ac:dyDescent="0.25">
      <c r="B4214" s="13">
        <f>COUNTIFS($E$3:E4214,'تقرير منتج تام'!$E$4)</f>
        <v>8</v>
      </c>
      <c r="C4214" s="37"/>
      <c r="D4214" s="37"/>
      <c r="E4214" s="37"/>
      <c r="F4214" s="39"/>
      <c r="G4214" s="40"/>
      <c r="H4214" s="40"/>
      <c r="I4214" s="41"/>
      <c r="J4214" s="41"/>
      <c r="K4214" s="26" t="str">
        <f>_xlfn.IFNA(VLOOKUP(E4214,الاوردرات!$B$1:$C$600,2,0),"")</f>
        <v/>
      </c>
      <c r="L4214" s="52"/>
      <c r="N4214" s="21" t="str">
        <f t="shared" si="132"/>
        <v/>
      </c>
      <c r="O4214" s="22" t="str">
        <f>_xlfn.IFNA((VLOOKUP(F4214,help!$C$2:$F$12,4,0))*(N4214*24),"")</f>
        <v/>
      </c>
      <c r="AP4214" s="17">
        <f t="shared" si="133"/>
        <v>0</v>
      </c>
    </row>
    <row r="4215" spans="2:42" ht="33" x14ac:dyDescent="0.25">
      <c r="B4215" s="13">
        <f>COUNTIFS($E$3:E4215,'تقرير منتج تام'!$E$4)</f>
        <v>8</v>
      </c>
      <c r="C4215" s="37"/>
      <c r="D4215" s="37"/>
      <c r="E4215" s="37"/>
      <c r="F4215" s="39"/>
      <c r="G4215" s="40"/>
      <c r="H4215" s="40"/>
      <c r="I4215" s="41"/>
      <c r="J4215" s="41"/>
      <c r="K4215" s="26" t="str">
        <f>_xlfn.IFNA(VLOOKUP(E4215,الاوردرات!$B$1:$C$600,2,0),"")</f>
        <v/>
      </c>
      <c r="L4215" s="52"/>
      <c r="N4215" s="21" t="str">
        <f t="shared" ref="N4215:N4278" si="134">IF(I4215&lt;&gt;"",J4215-I4215,"")</f>
        <v/>
      </c>
      <c r="O4215" s="22" t="str">
        <f>_xlfn.IFNA((VLOOKUP(F4215,help!$C$2:$F$12,4,0))*(N4215*24),"")</f>
        <v/>
      </c>
      <c r="AP4215" s="17">
        <f t="shared" si="133"/>
        <v>0</v>
      </c>
    </row>
    <row r="4216" spans="2:42" ht="33" x14ac:dyDescent="0.25">
      <c r="B4216" s="13">
        <f>COUNTIFS($E$3:E4216,'تقرير منتج تام'!$E$4)</f>
        <v>8</v>
      </c>
      <c r="C4216" s="37"/>
      <c r="D4216" s="37"/>
      <c r="E4216" s="37"/>
      <c r="F4216" s="39"/>
      <c r="G4216" s="40"/>
      <c r="H4216" s="40"/>
      <c r="I4216" s="41"/>
      <c r="J4216" s="41"/>
      <c r="K4216" s="26" t="str">
        <f>_xlfn.IFNA(VLOOKUP(E4216,الاوردرات!$B$1:$C$600,2,0),"")</f>
        <v/>
      </c>
      <c r="L4216" s="52"/>
      <c r="N4216" s="21" t="str">
        <f t="shared" si="134"/>
        <v/>
      </c>
      <c r="O4216" s="22" t="str">
        <f>_xlfn.IFNA((VLOOKUP(F4216,help!$C$2:$F$12,4,0))*(N4216*24),"")</f>
        <v/>
      </c>
      <c r="AP4216" s="17">
        <f t="shared" si="133"/>
        <v>0</v>
      </c>
    </row>
    <row r="4217" spans="2:42" ht="33" x14ac:dyDescent="0.25">
      <c r="B4217" s="13">
        <f>COUNTIFS($E$3:E4217,'تقرير منتج تام'!$E$4)</f>
        <v>8</v>
      </c>
      <c r="C4217" s="37"/>
      <c r="D4217" s="37"/>
      <c r="E4217" s="37"/>
      <c r="F4217" s="39"/>
      <c r="G4217" s="40"/>
      <c r="H4217" s="40"/>
      <c r="I4217" s="41"/>
      <c r="J4217" s="41"/>
      <c r="K4217" s="26" t="str">
        <f>_xlfn.IFNA(VLOOKUP(E4217,الاوردرات!$B$1:$C$600,2,0),"")</f>
        <v/>
      </c>
      <c r="L4217" s="52"/>
      <c r="N4217" s="21" t="str">
        <f t="shared" si="134"/>
        <v/>
      </c>
      <c r="O4217" s="22" t="str">
        <f>_xlfn.IFNA((VLOOKUP(F4217,help!$C$2:$F$12,4,0))*(N4217*24),"")</f>
        <v/>
      </c>
      <c r="AP4217" s="17">
        <f t="shared" si="133"/>
        <v>0</v>
      </c>
    </row>
    <row r="4218" spans="2:42" ht="33" x14ac:dyDescent="0.25">
      <c r="B4218" s="13">
        <f>COUNTIFS($E$3:E4218,'تقرير منتج تام'!$E$4)</f>
        <v>8</v>
      </c>
      <c r="C4218" s="37"/>
      <c r="D4218" s="37"/>
      <c r="E4218" s="37"/>
      <c r="F4218" s="39"/>
      <c r="G4218" s="40"/>
      <c r="H4218" s="40"/>
      <c r="I4218" s="41"/>
      <c r="J4218" s="41"/>
      <c r="K4218" s="26" t="str">
        <f>_xlfn.IFNA(VLOOKUP(E4218,الاوردرات!$B$1:$C$600,2,0),"")</f>
        <v/>
      </c>
      <c r="L4218" s="52"/>
      <c r="N4218" s="21" t="str">
        <f t="shared" si="134"/>
        <v/>
      </c>
      <c r="O4218" s="22" t="str">
        <f>_xlfn.IFNA((VLOOKUP(F4218,help!$C$2:$F$12,4,0))*(N4218*24),"")</f>
        <v/>
      </c>
      <c r="AP4218" s="17">
        <f t="shared" si="133"/>
        <v>0</v>
      </c>
    </row>
    <row r="4219" spans="2:42" ht="33" x14ac:dyDescent="0.25">
      <c r="B4219" s="13">
        <f>COUNTIFS($E$3:E4219,'تقرير منتج تام'!$E$4)</f>
        <v>8</v>
      </c>
      <c r="C4219" s="37"/>
      <c r="D4219" s="37"/>
      <c r="E4219" s="37"/>
      <c r="F4219" s="39"/>
      <c r="G4219" s="40"/>
      <c r="H4219" s="40"/>
      <c r="I4219" s="41"/>
      <c r="J4219" s="41"/>
      <c r="K4219" s="26" t="str">
        <f>_xlfn.IFNA(VLOOKUP(E4219,الاوردرات!$B$1:$C$600,2,0),"")</f>
        <v/>
      </c>
      <c r="L4219" s="52"/>
      <c r="N4219" s="21" t="str">
        <f t="shared" si="134"/>
        <v/>
      </c>
      <c r="O4219" s="22" t="str">
        <f>_xlfn.IFNA((VLOOKUP(F4219,help!$C$2:$F$12,4,0))*(N4219*24),"")</f>
        <v/>
      </c>
      <c r="AP4219" s="17">
        <f t="shared" si="133"/>
        <v>0</v>
      </c>
    </row>
    <row r="4220" spans="2:42" ht="33" x14ac:dyDescent="0.25">
      <c r="B4220" s="13">
        <f>COUNTIFS($E$3:E4220,'تقرير منتج تام'!$E$4)</f>
        <v>8</v>
      </c>
      <c r="C4220" s="37"/>
      <c r="D4220" s="37"/>
      <c r="E4220" s="37"/>
      <c r="F4220" s="39"/>
      <c r="G4220" s="40"/>
      <c r="H4220" s="40"/>
      <c r="I4220" s="41"/>
      <c r="J4220" s="41"/>
      <c r="K4220" s="26" t="str">
        <f>_xlfn.IFNA(VLOOKUP(E4220,الاوردرات!$B$1:$C$600,2,0),"")</f>
        <v/>
      </c>
      <c r="L4220" s="52"/>
      <c r="N4220" s="21" t="str">
        <f t="shared" si="134"/>
        <v/>
      </c>
      <c r="O4220" s="22" t="str">
        <f>_xlfn.IFNA((VLOOKUP(F4220,help!$C$2:$F$12,4,0))*(N4220*24),"")</f>
        <v/>
      </c>
      <c r="AP4220" s="17">
        <f t="shared" si="133"/>
        <v>0</v>
      </c>
    </row>
    <row r="4221" spans="2:42" ht="33" x14ac:dyDescent="0.25">
      <c r="B4221" s="13">
        <f>COUNTIFS($E$3:E4221,'تقرير منتج تام'!$E$4)</f>
        <v>8</v>
      </c>
      <c r="C4221" s="37"/>
      <c r="D4221" s="37"/>
      <c r="E4221" s="37"/>
      <c r="F4221" s="39"/>
      <c r="G4221" s="40"/>
      <c r="H4221" s="40"/>
      <c r="I4221" s="41"/>
      <c r="J4221" s="41"/>
      <c r="K4221" s="26" t="str">
        <f>_xlfn.IFNA(VLOOKUP(E4221,الاوردرات!$B$1:$C$600,2,0),"")</f>
        <v/>
      </c>
      <c r="L4221" s="52"/>
      <c r="N4221" s="21" t="str">
        <f t="shared" si="134"/>
        <v/>
      </c>
      <c r="O4221" s="22" t="str">
        <f>_xlfn.IFNA((VLOOKUP(F4221,help!$C$2:$F$12,4,0))*(N4221*24),"")</f>
        <v/>
      </c>
      <c r="AP4221" s="17">
        <f t="shared" si="133"/>
        <v>0</v>
      </c>
    </row>
    <row r="4222" spans="2:42" ht="33" x14ac:dyDescent="0.25">
      <c r="B4222" s="13">
        <f>COUNTIFS($E$3:E4222,'تقرير منتج تام'!$E$4)</f>
        <v>8</v>
      </c>
      <c r="C4222" s="37"/>
      <c r="D4222" s="37"/>
      <c r="E4222" s="37"/>
      <c r="F4222" s="39"/>
      <c r="G4222" s="40"/>
      <c r="H4222" s="40"/>
      <c r="I4222" s="41"/>
      <c r="J4222" s="41"/>
      <c r="K4222" s="26" t="str">
        <f>_xlfn.IFNA(VLOOKUP(E4222,الاوردرات!$B$1:$C$600,2,0),"")</f>
        <v/>
      </c>
      <c r="L4222" s="52"/>
      <c r="N4222" s="21" t="str">
        <f t="shared" si="134"/>
        <v/>
      </c>
      <c r="O4222" s="22" t="str">
        <f>_xlfn.IFNA((VLOOKUP(F4222,help!$C$2:$F$12,4,0))*(N4222*24),"")</f>
        <v/>
      </c>
      <c r="AP4222" s="17">
        <f t="shared" si="133"/>
        <v>0</v>
      </c>
    </row>
    <row r="4223" spans="2:42" ht="33" x14ac:dyDescent="0.25">
      <c r="B4223" s="13">
        <f>COUNTIFS($E$3:E4223,'تقرير منتج تام'!$E$4)</f>
        <v>8</v>
      </c>
      <c r="C4223" s="37"/>
      <c r="D4223" s="37"/>
      <c r="E4223" s="37"/>
      <c r="F4223" s="39"/>
      <c r="G4223" s="40"/>
      <c r="H4223" s="40"/>
      <c r="I4223" s="41"/>
      <c r="J4223" s="41"/>
      <c r="K4223" s="26" t="str">
        <f>_xlfn.IFNA(VLOOKUP(E4223,الاوردرات!$B$1:$C$600,2,0),"")</f>
        <v/>
      </c>
      <c r="L4223" s="52"/>
      <c r="N4223" s="21" t="str">
        <f t="shared" si="134"/>
        <v/>
      </c>
      <c r="O4223" s="22" t="str">
        <f>_xlfn.IFNA((VLOOKUP(F4223,help!$C$2:$F$12,4,0))*(N4223*24),"")</f>
        <v/>
      </c>
      <c r="AP4223" s="17">
        <f t="shared" si="133"/>
        <v>0</v>
      </c>
    </row>
    <row r="4224" spans="2:42" ht="33" x14ac:dyDescent="0.25">
      <c r="B4224" s="13">
        <f>COUNTIFS($E$3:E4224,'تقرير منتج تام'!$E$4)</f>
        <v>8</v>
      </c>
      <c r="C4224" s="37"/>
      <c r="D4224" s="37"/>
      <c r="E4224" s="37"/>
      <c r="F4224" s="39"/>
      <c r="G4224" s="40"/>
      <c r="H4224" s="40"/>
      <c r="I4224" s="41"/>
      <c r="J4224" s="41"/>
      <c r="K4224" s="26" t="str">
        <f>_xlfn.IFNA(VLOOKUP(E4224,الاوردرات!$B$1:$C$600,2,0),"")</f>
        <v/>
      </c>
      <c r="L4224" s="52"/>
      <c r="N4224" s="21" t="str">
        <f t="shared" si="134"/>
        <v/>
      </c>
      <c r="O4224" s="22" t="str">
        <f>_xlfn.IFNA((VLOOKUP(F4224,help!$C$2:$F$12,4,0))*(N4224*24),"")</f>
        <v/>
      </c>
      <c r="AP4224" s="17">
        <f t="shared" si="133"/>
        <v>0</v>
      </c>
    </row>
    <row r="4225" spans="2:42" ht="33" x14ac:dyDescent="0.25">
      <c r="B4225" s="13">
        <f>COUNTIFS($E$3:E4225,'تقرير منتج تام'!$E$4)</f>
        <v>8</v>
      </c>
      <c r="C4225" s="37"/>
      <c r="D4225" s="37"/>
      <c r="E4225" s="37"/>
      <c r="F4225" s="39"/>
      <c r="G4225" s="40"/>
      <c r="H4225" s="40"/>
      <c r="I4225" s="41"/>
      <c r="J4225" s="41"/>
      <c r="K4225" s="26" t="str">
        <f>_xlfn.IFNA(VLOOKUP(E4225,الاوردرات!$B$1:$C$600,2,0),"")</f>
        <v/>
      </c>
      <c r="L4225" s="52"/>
      <c r="N4225" s="21" t="str">
        <f t="shared" si="134"/>
        <v/>
      </c>
      <c r="O4225" s="22" t="str">
        <f>_xlfn.IFNA((VLOOKUP(F4225,help!$C$2:$F$12,4,0))*(N4225*24),"")</f>
        <v/>
      </c>
      <c r="AP4225" s="17">
        <f t="shared" si="133"/>
        <v>0</v>
      </c>
    </row>
    <row r="4226" spans="2:42" ht="33" x14ac:dyDescent="0.25">
      <c r="B4226" s="13">
        <f>COUNTIFS($E$3:E4226,'تقرير منتج تام'!$E$4)</f>
        <v>8</v>
      </c>
      <c r="C4226" s="37"/>
      <c r="D4226" s="37"/>
      <c r="E4226" s="37"/>
      <c r="F4226" s="39"/>
      <c r="G4226" s="40"/>
      <c r="H4226" s="40"/>
      <c r="I4226" s="41"/>
      <c r="J4226" s="41"/>
      <c r="K4226" s="26" t="str">
        <f>_xlfn.IFNA(VLOOKUP(E4226,الاوردرات!$B$1:$C$600,2,0),"")</f>
        <v/>
      </c>
      <c r="L4226" s="52"/>
      <c r="N4226" s="21" t="str">
        <f t="shared" si="134"/>
        <v/>
      </c>
      <c r="O4226" s="22" t="str">
        <f>_xlfn.IFNA((VLOOKUP(F4226,help!$C$2:$F$12,4,0))*(N4226*24),"")</f>
        <v/>
      </c>
      <c r="AP4226" s="17">
        <f t="shared" si="133"/>
        <v>0</v>
      </c>
    </row>
    <row r="4227" spans="2:42" ht="33" x14ac:dyDescent="0.25">
      <c r="B4227" s="13">
        <f>COUNTIFS($E$3:E4227,'تقرير منتج تام'!$E$4)</f>
        <v>8</v>
      </c>
      <c r="C4227" s="37"/>
      <c r="D4227" s="37"/>
      <c r="E4227" s="37"/>
      <c r="F4227" s="39"/>
      <c r="G4227" s="40"/>
      <c r="H4227" s="40"/>
      <c r="I4227" s="41"/>
      <c r="J4227" s="41"/>
      <c r="K4227" s="26" t="str">
        <f>_xlfn.IFNA(VLOOKUP(E4227,الاوردرات!$B$1:$C$600,2,0),"")</f>
        <v/>
      </c>
      <c r="L4227" s="52"/>
      <c r="N4227" s="21" t="str">
        <f t="shared" si="134"/>
        <v/>
      </c>
      <c r="O4227" s="22" t="str">
        <f>_xlfn.IFNA((VLOOKUP(F4227,help!$C$2:$F$12,4,0))*(N4227*24),"")</f>
        <v/>
      </c>
      <c r="AP4227" s="17">
        <f t="shared" si="133"/>
        <v>0</v>
      </c>
    </row>
    <row r="4228" spans="2:42" ht="33" x14ac:dyDescent="0.25">
      <c r="B4228" s="13">
        <f>COUNTIFS($E$3:E4228,'تقرير منتج تام'!$E$4)</f>
        <v>8</v>
      </c>
      <c r="C4228" s="37"/>
      <c r="D4228" s="37"/>
      <c r="E4228" s="37"/>
      <c r="F4228" s="39"/>
      <c r="G4228" s="40"/>
      <c r="H4228" s="40"/>
      <c r="I4228" s="41"/>
      <c r="J4228" s="41"/>
      <c r="K4228" s="26" t="str">
        <f>_xlfn.IFNA(VLOOKUP(E4228,الاوردرات!$B$1:$C$600,2,0),"")</f>
        <v/>
      </c>
      <c r="L4228" s="52"/>
      <c r="N4228" s="21" t="str">
        <f t="shared" si="134"/>
        <v/>
      </c>
      <c r="O4228" s="22" t="str">
        <f>_xlfn.IFNA((VLOOKUP(F4228,help!$C$2:$F$12,4,0))*(N4228*24),"")</f>
        <v/>
      </c>
      <c r="AP4228" s="17">
        <f t="shared" si="133"/>
        <v>0</v>
      </c>
    </row>
    <row r="4229" spans="2:42" ht="33" x14ac:dyDescent="0.25">
      <c r="B4229" s="13">
        <f>COUNTIFS($E$3:E4229,'تقرير منتج تام'!$E$4)</f>
        <v>8</v>
      </c>
      <c r="C4229" s="37"/>
      <c r="D4229" s="37"/>
      <c r="E4229" s="37"/>
      <c r="F4229" s="39"/>
      <c r="G4229" s="40"/>
      <c r="H4229" s="40"/>
      <c r="I4229" s="41"/>
      <c r="J4229" s="41"/>
      <c r="K4229" s="26" t="str">
        <f>_xlfn.IFNA(VLOOKUP(E4229,الاوردرات!$B$1:$C$600,2,0),"")</f>
        <v/>
      </c>
      <c r="L4229" s="52"/>
      <c r="N4229" s="21" t="str">
        <f t="shared" si="134"/>
        <v/>
      </c>
      <c r="O4229" s="22" t="str">
        <f>_xlfn.IFNA((VLOOKUP(F4229,help!$C$2:$F$12,4,0))*(N4229*24),"")</f>
        <v/>
      </c>
      <c r="AP4229" s="17">
        <f t="shared" si="133"/>
        <v>0</v>
      </c>
    </row>
    <row r="4230" spans="2:42" ht="33" x14ac:dyDescent="0.25">
      <c r="B4230" s="13">
        <f>COUNTIFS($E$3:E4230,'تقرير منتج تام'!$E$4)</f>
        <v>8</v>
      </c>
      <c r="C4230" s="37"/>
      <c r="D4230" s="37"/>
      <c r="E4230" s="37"/>
      <c r="F4230" s="39"/>
      <c r="G4230" s="40"/>
      <c r="H4230" s="40"/>
      <c r="I4230" s="41"/>
      <c r="J4230" s="41"/>
      <c r="K4230" s="26" t="str">
        <f>_xlfn.IFNA(VLOOKUP(E4230,الاوردرات!$B$1:$C$600,2,0),"")</f>
        <v/>
      </c>
      <c r="L4230" s="52"/>
      <c r="N4230" s="21" t="str">
        <f t="shared" si="134"/>
        <v/>
      </c>
      <c r="O4230" s="22" t="str">
        <f>_xlfn.IFNA((VLOOKUP(F4230,help!$C$2:$F$12,4,0))*(N4230*24),"")</f>
        <v/>
      </c>
      <c r="AP4230" s="17">
        <f t="shared" si="133"/>
        <v>0</v>
      </c>
    </row>
    <row r="4231" spans="2:42" ht="33" x14ac:dyDescent="0.25">
      <c r="B4231" s="13">
        <f>COUNTIFS($E$3:E4231,'تقرير منتج تام'!$E$4)</f>
        <v>8</v>
      </c>
      <c r="C4231" s="37"/>
      <c r="D4231" s="37"/>
      <c r="E4231" s="37"/>
      <c r="F4231" s="39"/>
      <c r="G4231" s="40"/>
      <c r="H4231" s="40"/>
      <c r="I4231" s="41"/>
      <c r="J4231" s="41"/>
      <c r="K4231" s="26" t="str">
        <f>_xlfn.IFNA(VLOOKUP(E4231,الاوردرات!$B$1:$C$600,2,0),"")</f>
        <v/>
      </c>
      <c r="L4231" s="52"/>
      <c r="N4231" s="21" t="str">
        <f t="shared" si="134"/>
        <v/>
      </c>
      <c r="O4231" s="22" t="str">
        <f>_xlfn.IFNA((VLOOKUP(F4231,help!$C$2:$F$12,4,0))*(N4231*24),"")</f>
        <v/>
      </c>
      <c r="AP4231" s="17">
        <f t="shared" si="133"/>
        <v>0</v>
      </c>
    </row>
    <row r="4232" spans="2:42" ht="33" x14ac:dyDescent="0.25">
      <c r="B4232" s="13">
        <f>COUNTIFS($E$3:E4232,'تقرير منتج تام'!$E$4)</f>
        <v>8</v>
      </c>
      <c r="C4232" s="37"/>
      <c r="D4232" s="37"/>
      <c r="E4232" s="37"/>
      <c r="F4232" s="39"/>
      <c r="G4232" s="40"/>
      <c r="H4232" s="40"/>
      <c r="I4232" s="41"/>
      <c r="J4232" s="41"/>
      <c r="K4232" s="26" t="str">
        <f>_xlfn.IFNA(VLOOKUP(E4232,الاوردرات!$B$1:$C$600,2,0),"")</f>
        <v/>
      </c>
      <c r="L4232" s="52"/>
      <c r="N4232" s="21" t="str">
        <f t="shared" si="134"/>
        <v/>
      </c>
      <c r="O4232" s="22" t="str">
        <f>_xlfn.IFNA((VLOOKUP(F4232,help!$C$2:$F$12,4,0))*(N4232*24),"")</f>
        <v/>
      </c>
      <c r="AP4232" s="17">
        <f t="shared" si="133"/>
        <v>0</v>
      </c>
    </row>
    <row r="4233" spans="2:42" ht="33" x14ac:dyDescent="0.25">
      <c r="B4233" s="13">
        <f>COUNTIFS($E$3:E4233,'تقرير منتج تام'!$E$4)</f>
        <v>8</v>
      </c>
      <c r="C4233" s="37"/>
      <c r="D4233" s="37"/>
      <c r="E4233" s="37"/>
      <c r="F4233" s="39"/>
      <c r="G4233" s="40"/>
      <c r="H4233" s="40"/>
      <c r="I4233" s="41"/>
      <c r="J4233" s="41"/>
      <c r="K4233" s="26" t="str">
        <f>_xlfn.IFNA(VLOOKUP(E4233,الاوردرات!$B$1:$C$600,2,0),"")</f>
        <v/>
      </c>
      <c r="L4233" s="52"/>
      <c r="N4233" s="21" t="str">
        <f t="shared" si="134"/>
        <v/>
      </c>
      <c r="O4233" s="22" t="str">
        <f>_xlfn.IFNA((VLOOKUP(F4233,help!$C$2:$F$12,4,0))*(N4233*24),"")</f>
        <v/>
      </c>
      <c r="AP4233" s="17">
        <f t="shared" si="133"/>
        <v>0</v>
      </c>
    </row>
    <row r="4234" spans="2:42" ht="33" x14ac:dyDescent="0.25">
      <c r="B4234" s="13">
        <f>COUNTIFS($E$3:E4234,'تقرير منتج تام'!$E$4)</f>
        <v>8</v>
      </c>
      <c r="C4234" s="37"/>
      <c r="D4234" s="37"/>
      <c r="E4234" s="37"/>
      <c r="F4234" s="39"/>
      <c r="G4234" s="40"/>
      <c r="H4234" s="40"/>
      <c r="I4234" s="41"/>
      <c r="J4234" s="41"/>
      <c r="K4234" s="26" t="str">
        <f>_xlfn.IFNA(VLOOKUP(E4234,الاوردرات!$B$1:$C$600,2,0),"")</f>
        <v/>
      </c>
      <c r="L4234" s="52"/>
      <c r="N4234" s="21" t="str">
        <f t="shared" si="134"/>
        <v/>
      </c>
      <c r="O4234" s="22" t="str">
        <f>_xlfn.IFNA((VLOOKUP(F4234,help!$C$2:$F$12,4,0))*(N4234*24),"")</f>
        <v/>
      </c>
      <c r="AP4234" s="17">
        <f t="shared" ref="AP4234:AP4297" si="135">D4234</f>
        <v>0</v>
      </c>
    </row>
    <row r="4235" spans="2:42" ht="33" x14ac:dyDescent="0.25">
      <c r="B4235" s="13">
        <f>COUNTIFS($E$3:E4235,'تقرير منتج تام'!$E$4)</f>
        <v>8</v>
      </c>
      <c r="C4235" s="37"/>
      <c r="D4235" s="37"/>
      <c r="E4235" s="37"/>
      <c r="F4235" s="39"/>
      <c r="G4235" s="40"/>
      <c r="H4235" s="40"/>
      <c r="I4235" s="41"/>
      <c r="J4235" s="41"/>
      <c r="K4235" s="26" t="str">
        <f>_xlfn.IFNA(VLOOKUP(E4235,الاوردرات!$B$1:$C$600,2,0),"")</f>
        <v/>
      </c>
      <c r="L4235" s="52"/>
      <c r="N4235" s="21" t="str">
        <f t="shared" si="134"/>
        <v/>
      </c>
      <c r="O4235" s="22" t="str">
        <f>_xlfn.IFNA((VLOOKUP(F4235,help!$C$2:$F$12,4,0))*(N4235*24),"")</f>
        <v/>
      </c>
      <c r="AP4235" s="17">
        <f t="shared" si="135"/>
        <v>0</v>
      </c>
    </row>
    <row r="4236" spans="2:42" ht="33" x14ac:dyDescent="0.25">
      <c r="B4236" s="13">
        <f>COUNTIFS($E$3:E4236,'تقرير منتج تام'!$E$4)</f>
        <v>8</v>
      </c>
      <c r="C4236" s="37"/>
      <c r="D4236" s="37"/>
      <c r="E4236" s="37"/>
      <c r="F4236" s="39"/>
      <c r="G4236" s="40"/>
      <c r="H4236" s="40"/>
      <c r="I4236" s="41"/>
      <c r="J4236" s="41"/>
      <c r="K4236" s="26" t="str">
        <f>_xlfn.IFNA(VLOOKUP(E4236,الاوردرات!$B$1:$C$600,2,0),"")</f>
        <v/>
      </c>
      <c r="L4236" s="52"/>
      <c r="N4236" s="21" t="str">
        <f t="shared" si="134"/>
        <v/>
      </c>
      <c r="O4236" s="22" t="str">
        <f>_xlfn.IFNA((VLOOKUP(F4236,help!$C$2:$F$12,4,0))*(N4236*24),"")</f>
        <v/>
      </c>
      <c r="AP4236" s="17">
        <f t="shared" si="135"/>
        <v>0</v>
      </c>
    </row>
    <row r="4237" spans="2:42" ht="33" x14ac:dyDescent="0.25">
      <c r="B4237" s="13">
        <f>COUNTIFS($E$3:E4237,'تقرير منتج تام'!$E$4)</f>
        <v>8</v>
      </c>
      <c r="C4237" s="37"/>
      <c r="D4237" s="37"/>
      <c r="E4237" s="37"/>
      <c r="F4237" s="39"/>
      <c r="G4237" s="40"/>
      <c r="H4237" s="40"/>
      <c r="I4237" s="41"/>
      <c r="J4237" s="41"/>
      <c r="K4237" s="26" t="str">
        <f>_xlfn.IFNA(VLOOKUP(E4237,الاوردرات!$B$1:$C$600,2,0),"")</f>
        <v/>
      </c>
      <c r="L4237" s="52"/>
      <c r="N4237" s="21" t="str">
        <f t="shared" si="134"/>
        <v/>
      </c>
      <c r="O4237" s="22" t="str">
        <f>_xlfn.IFNA((VLOOKUP(F4237,help!$C$2:$F$12,4,0))*(N4237*24),"")</f>
        <v/>
      </c>
      <c r="AP4237" s="17">
        <f t="shared" si="135"/>
        <v>0</v>
      </c>
    </row>
    <row r="4238" spans="2:42" ht="33" x14ac:dyDescent="0.25">
      <c r="B4238" s="13">
        <f>COUNTIFS($E$3:E4238,'تقرير منتج تام'!$E$4)</f>
        <v>8</v>
      </c>
      <c r="C4238" s="37"/>
      <c r="D4238" s="37"/>
      <c r="E4238" s="37"/>
      <c r="F4238" s="39"/>
      <c r="G4238" s="40"/>
      <c r="H4238" s="40"/>
      <c r="I4238" s="41"/>
      <c r="J4238" s="41"/>
      <c r="K4238" s="26" t="str">
        <f>_xlfn.IFNA(VLOOKUP(E4238,الاوردرات!$B$1:$C$600,2,0),"")</f>
        <v/>
      </c>
      <c r="L4238" s="52"/>
      <c r="N4238" s="21" t="str">
        <f t="shared" si="134"/>
        <v/>
      </c>
      <c r="O4238" s="22" t="str">
        <f>_xlfn.IFNA((VLOOKUP(F4238,help!$C$2:$F$12,4,0))*(N4238*24),"")</f>
        <v/>
      </c>
      <c r="AP4238" s="17">
        <f t="shared" si="135"/>
        <v>0</v>
      </c>
    </row>
    <row r="4239" spans="2:42" ht="33" x14ac:dyDescent="0.25">
      <c r="B4239" s="13">
        <f>COUNTIFS($E$3:E4239,'تقرير منتج تام'!$E$4)</f>
        <v>8</v>
      </c>
      <c r="C4239" s="37"/>
      <c r="D4239" s="37"/>
      <c r="E4239" s="37"/>
      <c r="F4239" s="39"/>
      <c r="G4239" s="40"/>
      <c r="H4239" s="40"/>
      <c r="I4239" s="41"/>
      <c r="J4239" s="41"/>
      <c r="K4239" s="26" t="str">
        <f>_xlfn.IFNA(VLOOKUP(E4239,الاوردرات!$B$1:$C$600,2,0),"")</f>
        <v/>
      </c>
      <c r="L4239" s="52"/>
      <c r="N4239" s="21" t="str">
        <f t="shared" si="134"/>
        <v/>
      </c>
      <c r="O4239" s="22" t="str">
        <f>_xlfn.IFNA((VLOOKUP(F4239,help!$C$2:$F$12,4,0))*(N4239*24),"")</f>
        <v/>
      </c>
      <c r="AP4239" s="17">
        <f t="shared" si="135"/>
        <v>0</v>
      </c>
    </row>
    <row r="4240" spans="2:42" ht="33" x14ac:dyDescent="0.25">
      <c r="B4240" s="13">
        <f>COUNTIFS($E$3:E4240,'تقرير منتج تام'!$E$4)</f>
        <v>8</v>
      </c>
      <c r="C4240" s="37"/>
      <c r="D4240" s="37"/>
      <c r="E4240" s="37"/>
      <c r="F4240" s="39"/>
      <c r="G4240" s="40"/>
      <c r="H4240" s="40"/>
      <c r="I4240" s="41"/>
      <c r="J4240" s="41"/>
      <c r="K4240" s="26" t="str">
        <f>_xlfn.IFNA(VLOOKUP(E4240,الاوردرات!$B$1:$C$600,2,0),"")</f>
        <v/>
      </c>
      <c r="L4240" s="52"/>
      <c r="N4240" s="21" t="str">
        <f t="shared" si="134"/>
        <v/>
      </c>
      <c r="O4240" s="22" t="str">
        <f>_xlfn.IFNA((VLOOKUP(F4240,help!$C$2:$F$12,4,0))*(N4240*24),"")</f>
        <v/>
      </c>
      <c r="AP4240" s="17">
        <f t="shared" si="135"/>
        <v>0</v>
      </c>
    </row>
    <row r="4241" spans="2:42" ht="33" x14ac:dyDescent="0.25">
      <c r="B4241" s="13">
        <f>COUNTIFS($E$3:E4241,'تقرير منتج تام'!$E$4)</f>
        <v>8</v>
      </c>
      <c r="C4241" s="37"/>
      <c r="D4241" s="37"/>
      <c r="E4241" s="37"/>
      <c r="F4241" s="39"/>
      <c r="G4241" s="40"/>
      <c r="H4241" s="40"/>
      <c r="I4241" s="41"/>
      <c r="J4241" s="41"/>
      <c r="K4241" s="26" t="str">
        <f>_xlfn.IFNA(VLOOKUP(E4241,الاوردرات!$B$1:$C$600,2,0),"")</f>
        <v/>
      </c>
      <c r="L4241" s="52"/>
      <c r="N4241" s="21" t="str">
        <f t="shared" si="134"/>
        <v/>
      </c>
      <c r="O4241" s="22" t="str">
        <f>_xlfn.IFNA((VLOOKUP(F4241,help!$C$2:$F$12,4,0))*(N4241*24),"")</f>
        <v/>
      </c>
      <c r="AP4241" s="17">
        <f t="shared" si="135"/>
        <v>0</v>
      </c>
    </row>
    <row r="4242" spans="2:42" ht="33" x14ac:dyDescent="0.25">
      <c r="B4242" s="13">
        <f>COUNTIFS($E$3:E4242,'تقرير منتج تام'!$E$4)</f>
        <v>8</v>
      </c>
      <c r="C4242" s="37"/>
      <c r="D4242" s="37"/>
      <c r="E4242" s="37"/>
      <c r="F4242" s="39"/>
      <c r="G4242" s="40"/>
      <c r="H4242" s="40"/>
      <c r="I4242" s="41"/>
      <c r="J4242" s="41"/>
      <c r="K4242" s="26" t="str">
        <f>_xlfn.IFNA(VLOOKUP(E4242,الاوردرات!$B$1:$C$600,2,0),"")</f>
        <v/>
      </c>
      <c r="L4242" s="52"/>
      <c r="N4242" s="21" t="str">
        <f t="shared" si="134"/>
        <v/>
      </c>
      <c r="O4242" s="22" t="str">
        <f>_xlfn.IFNA((VLOOKUP(F4242,help!$C$2:$F$12,4,0))*(N4242*24),"")</f>
        <v/>
      </c>
      <c r="AP4242" s="17">
        <f t="shared" si="135"/>
        <v>0</v>
      </c>
    </row>
    <row r="4243" spans="2:42" ht="33" x14ac:dyDescent="0.25">
      <c r="B4243" s="13">
        <f>COUNTIFS($E$3:E4243,'تقرير منتج تام'!$E$4)</f>
        <v>8</v>
      </c>
      <c r="C4243" s="37"/>
      <c r="D4243" s="37"/>
      <c r="E4243" s="37"/>
      <c r="F4243" s="39"/>
      <c r="G4243" s="40"/>
      <c r="H4243" s="40"/>
      <c r="I4243" s="41"/>
      <c r="J4243" s="41"/>
      <c r="K4243" s="26" t="str">
        <f>_xlfn.IFNA(VLOOKUP(E4243,الاوردرات!$B$1:$C$600,2,0),"")</f>
        <v/>
      </c>
      <c r="L4243" s="52"/>
      <c r="N4243" s="21" t="str">
        <f t="shared" si="134"/>
        <v/>
      </c>
      <c r="O4243" s="22" t="str">
        <f>_xlfn.IFNA((VLOOKUP(F4243,help!$C$2:$F$12,4,0))*(N4243*24),"")</f>
        <v/>
      </c>
      <c r="AP4243" s="17">
        <f t="shared" si="135"/>
        <v>0</v>
      </c>
    </row>
    <row r="4244" spans="2:42" ht="33" x14ac:dyDescent="0.25">
      <c r="B4244" s="13">
        <f>COUNTIFS($E$3:E4244,'تقرير منتج تام'!$E$4)</f>
        <v>8</v>
      </c>
      <c r="C4244" s="37"/>
      <c r="D4244" s="37"/>
      <c r="E4244" s="37"/>
      <c r="F4244" s="39"/>
      <c r="G4244" s="40"/>
      <c r="H4244" s="40"/>
      <c r="I4244" s="41"/>
      <c r="J4244" s="41"/>
      <c r="K4244" s="26" t="str">
        <f>_xlfn.IFNA(VLOOKUP(E4244,الاوردرات!$B$1:$C$600,2,0),"")</f>
        <v/>
      </c>
      <c r="L4244" s="52"/>
      <c r="N4244" s="21" t="str">
        <f t="shared" si="134"/>
        <v/>
      </c>
      <c r="O4244" s="22" t="str">
        <f>_xlfn.IFNA((VLOOKUP(F4244,help!$C$2:$F$12,4,0))*(N4244*24),"")</f>
        <v/>
      </c>
      <c r="AP4244" s="17">
        <f t="shared" si="135"/>
        <v>0</v>
      </c>
    </row>
    <row r="4245" spans="2:42" ht="33" x14ac:dyDescent="0.25">
      <c r="B4245" s="13">
        <f>COUNTIFS($E$3:E4245,'تقرير منتج تام'!$E$4)</f>
        <v>8</v>
      </c>
      <c r="C4245" s="37"/>
      <c r="D4245" s="37"/>
      <c r="E4245" s="37"/>
      <c r="F4245" s="39"/>
      <c r="G4245" s="40"/>
      <c r="H4245" s="40"/>
      <c r="I4245" s="41"/>
      <c r="J4245" s="41"/>
      <c r="K4245" s="26" t="str">
        <f>_xlfn.IFNA(VLOOKUP(E4245,الاوردرات!$B$1:$C$600,2,0),"")</f>
        <v/>
      </c>
      <c r="L4245" s="52"/>
      <c r="N4245" s="21" t="str">
        <f t="shared" si="134"/>
        <v/>
      </c>
      <c r="O4245" s="22" t="str">
        <f>_xlfn.IFNA((VLOOKUP(F4245,help!$C$2:$F$12,4,0))*(N4245*24),"")</f>
        <v/>
      </c>
      <c r="AP4245" s="17">
        <f t="shared" si="135"/>
        <v>0</v>
      </c>
    </row>
    <row r="4246" spans="2:42" ht="33" x14ac:dyDescent="0.25">
      <c r="B4246" s="13">
        <f>COUNTIFS($E$3:E4246,'تقرير منتج تام'!$E$4)</f>
        <v>8</v>
      </c>
      <c r="C4246" s="37"/>
      <c r="D4246" s="37"/>
      <c r="E4246" s="37"/>
      <c r="F4246" s="39"/>
      <c r="G4246" s="40"/>
      <c r="H4246" s="40"/>
      <c r="I4246" s="41"/>
      <c r="J4246" s="41"/>
      <c r="K4246" s="26" t="str">
        <f>_xlfn.IFNA(VLOOKUP(E4246,الاوردرات!$B$1:$C$600,2,0),"")</f>
        <v/>
      </c>
      <c r="L4246" s="52"/>
      <c r="N4246" s="21" t="str">
        <f t="shared" si="134"/>
        <v/>
      </c>
      <c r="O4246" s="22" t="str">
        <f>_xlfn.IFNA((VLOOKUP(F4246,help!$C$2:$F$12,4,0))*(N4246*24),"")</f>
        <v/>
      </c>
      <c r="AP4246" s="17">
        <f t="shared" si="135"/>
        <v>0</v>
      </c>
    </row>
    <row r="4247" spans="2:42" ht="33" x14ac:dyDescent="0.25">
      <c r="B4247" s="13">
        <f>COUNTIFS($E$3:E4247,'تقرير منتج تام'!$E$4)</f>
        <v>8</v>
      </c>
      <c r="C4247" s="37"/>
      <c r="D4247" s="37"/>
      <c r="E4247" s="37"/>
      <c r="F4247" s="39"/>
      <c r="G4247" s="40"/>
      <c r="H4247" s="40"/>
      <c r="I4247" s="41"/>
      <c r="J4247" s="41"/>
      <c r="K4247" s="26" t="str">
        <f>_xlfn.IFNA(VLOOKUP(E4247,الاوردرات!$B$1:$C$600,2,0),"")</f>
        <v/>
      </c>
      <c r="L4247" s="52"/>
      <c r="N4247" s="21" t="str">
        <f t="shared" si="134"/>
        <v/>
      </c>
      <c r="O4247" s="22" t="str">
        <f>_xlfn.IFNA((VLOOKUP(F4247,help!$C$2:$F$12,4,0))*(N4247*24),"")</f>
        <v/>
      </c>
      <c r="AP4247" s="17">
        <f t="shared" si="135"/>
        <v>0</v>
      </c>
    </row>
    <row r="4248" spans="2:42" ht="33" x14ac:dyDescent="0.25">
      <c r="B4248" s="13">
        <f>COUNTIFS($E$3:E4248,'تقرير منتج تام'!$E$4)</f>
        <v>8</v>
      </c>
      <c r="C4248" s="37"/>
      <c r="D4248" s="37"/>
      <c r="E4248" s="37"/>
      <c r="F4248" s="39"/>
      <c r="G4248" s="40"/>
      <c r="H4248" s="40"/>
      <c r="I4248" s="41"/>
      <c r="J4248" s="41"/>
      <c r="K4248" s="26" t="str">
        <f>_xlfn.IFNA(VLOOKUP(E4248,الاوردرات!$B$1:$C$600,2,0),"")</f>
        <v/>
      </c>
      <c r="L4248" s="52"/>
      <c r="N4248" s="21" t="str">
        <f t="shared" si="134"/>
        <v/>
      </c>
      <c r="O4248" s="22" t="str">
        <f>_xlfn.IFNA((VLOOKUP(F4248,help!$C$2:$F$12,4,0))*(N4248*24),"")</f>
        <v/>
      </c>
      <c r="AP4248" s="17">
        <f t="shared" si="135"/>
        <v>0</v>
      </c>
    </row>
    <row r="4249" spans="2:42" ht="33" x14ac:dyDescent="0.25">
      <c r="B4249" s="13">
        <f>COUNTIFS($E$3:E4249,'تقرير منتج تام'!$E$4)</f>
        <v>8</v>
      </c>
      <c r="C4249" s="37"/>
      <c r="D4249" s="37"/>
      <c r="E4249" s="37"/>
      <c r="F4249" s="39"/>
      <c r="G4249" s="40"/>
      <c r="H4249" s="40"/>
      <c r="I4249" s="41"/>
      <c r="J4249" s="41"/>
      <c r="K4249" s="26" t="str">
        <f>_xlfn.IFNA(VLOOKUP(E4249,الاوردرات!$B$1:$C$600,2,0),"")</f>
        <v/>
      </c>
      <c r="L4249" s="52"/>
      <c r="N4249" s="21" t="str">
        <f t="shared" si="134"/>
        <v/>
      </c>
      <c r="O4249" s="22" t="str">
        <f>_xlfn.IFNA((VLOOKUP(F4249,help!$C$2:$F$12,4,0))*(N4249*24),"")</f>
        <v/>
      </c>
      <c r="AP4249" s="17">
        <f t="shared" si="135"/>
        <v>0</v>
      </c>
    </row>
    <row r="4250" spans="2:42" ht="33" x14ac:dyDescent="0.25">
      <c r="B4250" s="13">
        <f>COUNTIFS($E$3:E4250,'تقرير منتج تام'!$E$4)</f>
        <v>8</v>
      </c>
      <c r="C4250" s="37"/>
      <c r="D4250" s="37"/>
      <c r="E4250" s="37"/>
      <c r="F4250" s="39"/>
      <c r="G4250" s="40"/>
      <c r="H4250" s="40"/>
      <c r="I4250" s="41"/>
      <c r="J4250" s="41"/>
      <c r="K4250" s="26" t="str">
        <f>_xlfn.IFNA(VLOOKUP(E4250,الاوردرات!$B$1:$C$600,2,0),"")</f>
        <v/>
      </c>
      <c r="L4250" s="52"/>
      <c r="N4250" s="21" t="str">
        <f t="shared" si="134"/>
        <v/>
      </c>
      <c r="O4250" s="22" t="str">
        <f>_xlfn.IFNA((VLOOKUP(F4250,help!$C$2:$F$12,4,0))*(N4250*24),"")</f>
        <v/>
      </c>
      <c r="AP4250" s="17">
        <f t="shared" si="135"/>
        <v>0</v>
      </c>
    </row>
    <row r="4251" spans="2:42" ht="33" x14ac:dyDescent="0.25">
      <c r="B4251" s="13">
        <f>COUNTIFS($E$3:E4251,'تقرير منتج تام'!$E$4)</f>
        <v>8</v>
      </c>
      <c r="C4251" s="37"/>
      <c r="D4251" s="37"/>
      <c r="E4251" s="37"/>
      <c r="F4251" s="39"/>
      <c r="G4251" s="40"/>
      <c r="H4251" s="40"/>
      <c r="I4251" s="41"/>
      <c r="J4251" s="41"/>
      <c r="K4251" s="26" t="str">
        <f>_xlfn.IFNA(VLOOKUP(E4251,الاوردرات!$B$1:$C$600,2,0),"")</f>
        <v/>
      </c>
      <c r="L4251" s="52"/>
      <c r="N4251" s="21" t="str">
        <f t="shared" si="134"/>
        <v/>
      </c>
      <c r="O4251" s="22" t="str">
        <f>_xlfn.IFNA((VLOOKUP(F4251,help!$C$2:$F$12,4,0))*(N4251*24),"")</f>
        <v/>
      </c>
      <c r="AP4251" s="17">
        <f t="shared" si="135"/>
        <v>0</v>
      </c>
    </row>
    <row r="4252" spans="2:42" ht="33" x14ac:dyDescent="0.25">
      <c r="B4252" s="13">
        <f>COUNTIFS($E$3:E4252,'تقرير منتج تام'!$E$4)</f>
        <v>8</v>
      </c>
      <c r="C4252" s="37"/>
      <c r="D4252" s="37"/>
      <c r="E4252" s="37"/>
      <c r="F4252" s="39"/>
      <c r="G4252" s="40"/>
      <c r="H4252" s="40"/>
      <c r="I4252" s="41"/>
      <c r="J4252" s="41"/>
      <c r="K4252" s="26" t="str">
        <f>_xlfn.IFNA(VLOOKUP(E4252,الاوردرات!$B$1:$C$600,2,0),"")</f>
        <v/>
      </c>
      <c r="L4252" s="52"/>
      <c r="N4252" s="21" t="str">
        <f t="shared" si="134"/>
        <v/>
      </c>
      <c r="O4252" s="22" t="str">
        <f>_xlfn.IFNA((VLOOKUP(F4252,help!$C$2:$F$12,4,0))*(N4252*24),"")</f>
        <v/>
      </c>
      <c r="AP4252" s="17">
        <f t="shared" si="135"/>
        <v>0</v>
      </c>
    </row>
    <row r="4253" spans="2:42" ht="33" x14ac:dyDescent="0.25">
      <c r="B4253" s="13">
        <f>COUNTIFS($E$3:E4253,'تقرير منتج تام'!$E$4)</f>
        <v>8</v>
      </c>
      <c r="C4253" s="37"/>
      <c r="D4253" s="37"/>
      <c r="E4253" s="37"/>
      <c r="F4253" s="39"/>
      <c r="G4253" s="40"/>
      <c r="H4253" s="40"/>
      <c r="I4253" s="41"/>
      <c r="J4253" s="41"/>
      <c r="K4253" s="26" t="str">
        <f>_xlfn.IFNA(VLOOKUP(E4253,الاوردرات!$B$1:$C$600,2,0),"")</f>
        <v/>
      </c>
      <c r="L4253" s="52"/>
      <c r="N4253" s="21" t="str">
        <f t="shared" si="134"/>
        <v/>
      </c>
      <c r="O4253" s="22" t="str">
        <f>_xlfn.IFNA((VLOOKUP(F4253,help!$C$2:$F$12,4,0))*(N4253*24),"")</f>
        <v/>
      </c>
      <c r="AP4253" s="17">
        <f t="shared" si="135"/>
        <v>0</v>
      </c>
    </row>
    <row r="4254" spans="2:42" ht="33" x14ac:dyDescent="0.25">
      <c r="B4254" s="13">
        <f>COUNTIFS($E$3:E4254,'تقرير منتج تام'!$E$4)</f>
        <v>8</v>
      </c>
      <c r="C4254" s="37"/>
      <c r="D4254" s="37"/>
      <c r="E4254" s="37"/>
      <c r="F4254" s="39"/>
      <c r="G4254" s="40"/>
      <c r="H4254" s="40"/>
      <c r="I4254" s="41"/>
      <c r="J4254" s="41"/>
      <c r="K4254" s="26" t="str">
        <f>_xlfn.IFNA(VLOOKUP(E4254,الاوردرات!$B$1:$C$600,2,0),"")</f>
        <v/>
      </c>
      <c r="L4254" s="52"/>
      <c r="N4254" s="21" t="str">
        <f t="shared" si="134"/>
        <v/>
      </c>
      <c r="O4254" s="22" t="str">
        <f>_xlfn.IFNA((VLOOKUP(F4254,help!$C$2:$F$12,4,0))*(N4254*24),"")</f>
        <v/>
      </c>
      <c r="AP4254" s="17">
        <f t="shared" si="135"/>
        <v>0</v>
      </c>
    </row>
    <row r="4255" spans="2:42" ht="33" x14ac:dyDescent="0.25">
      <c r="B4255" s="13">
        <f>COUNTIFS($E$3:E4255,'تقرير منتج تام'!$E$4)</f>
        <v>8</v>
      </c>
      <c r="C4255" s="37"/>
      <c r="D4255" s="37"/>
      <c r="E4255" s="37"/>
      <c r="F4255" s="39"/>
      <c r="G4255" s="40"/>
      <c r="H4255" s="40"/>
      <c r="I4255" s="41"/>
      <c r="J4255" s="41"/>
      <c r="K4255" s="26" t="str">
        <f>_xlfn.IFNA(VLOOKUP(E4255,الاوردرات!$B$1:$C$600,2,0),"")</f>
        <v/>
      </c>
      <c r="L4255" s="52"/>
      <c r="N4255" s="21" t="str">
        <f t="shared" si="134"/>
        <v/>
      </c>
      <c r="O4255" s="22" t="str">
        <f>_xlfn.IFNA((VLOOKUP(F4255,help!$C$2:$F$12,4,0))*(N4255*24),"")</f>
        <v/>
      </c>
      <c r="AP4255" s="17">
        <f t="shared" si="135"/>
        <v>0</v>
      </c>
    </row>
    <row r="4256" spans="2:42" ht="33" x14ac:dyDescent="0.25">
      <c r="B4256" s="13">
        <f>COUNTIFS($E$3:E4256,'تقرير منتج تام'!$E$4)</f>
        <v>8</v>
      </c>
      <c r="C4256" s="37"/>
      <c r="D4256" s="37"/>
      <c r="E4256" s="37"/>
      <c r="F4256" s="39"/>
      <c r="G4256" s="40"/>
      <c r="H4256" s="40"/>
      <c r="I4256" s="41"/>
      <c r="J4256" s="41"/>
      <c r="K4256" s="26" t="str">
        <f>_xlfn.IFNA(VLOOKUP(E4256,الاوردرات!$B$1:$C$600,2,0),"")</f>
        <v/>
      </c>
      <c r="L4256" s="52"/>
      <c r="N4256" s="21" t="str">
        <f t="shared" si="134"/>
        <v/>
      </c>
      <c r="O4256" s="22" t="str">
        <f>_xlfn.IFNA((VLOOKUP(F4256,help!$C$2:$F$12,4,0))*(N4256*24),"")</f>
        <v/>
      </c>
      <c r="AP4256" s="17">
        <f t="shared" si="135"/>
        <v>0</v>
      </c>
    </row>
    <row r="4257" spans="2:42" ht="33" x14ac:dyDescent="0.25">
      <c r="B4257" s="13">
        <f>COUNTIFS($E$3:E4257,'تقرير منتج تام'!$E$4)</f>
        <v>8</v>
      </c>
      <c r="C4257" s="37"/>
      <c r="D4257" s="37"/>
      <c r="E4257" s="37"/>
      <c r="F4257" s="39"/>
      <c r="G4257" s="40"/>
      <c r="H4257" s="40"/>
      <c r="I4257" s="41"/>
      <c r="J4257" s="41"/>
      <c r="K4257" s="26" t="str">
        <f>_xlfn.IFNA(VLOOKUP(E4257,الاوردرات!$B$1:$C$600,2,0),"")</f>
        <v/>
      </c>
      <c r="L4257" s="52"/>
      <c r="N4257" s="21" t="str">
        <f t="shared" si="134"/>
        <v/>
      </c>
      <c r="O4257" s="22" t="str">
        <f>_xlfn.IFNA((VLOOKUP(F4257,help!$C$2:$F$12,4,0))*(N4257*24),"")</f>
        <v/>
      </c>
      <c r="AP4257" s="17">
        <f t="shared" si="135"/>
        <v>0</v>
      </c>
    </row>
    <row r="4258" spans="2:42" ht="33" x14ac:dyDescent="0.25">
      <c r="B4258" s="13">
        <f>COUNTIFS($E$3:E4258,'تقرير منتج تام'!$E$4)</f>
        <v>8</v>
      </c>
      <c r="C4258" s="37"/>
      <c r="D4258" s="37"/>
      <c r="E4258" s="37"/>
      <c r="F4258" s="39"/>
      <c r="G4258" s="40"/>
      <c r="H4258" s="40"/>
      <c r="I4258" s="41"/>
      <c r="J4258" s="41"/>
      <c r="K4258" s="26" t="str">
        <f>_xlfn.IFNA(VLOOKUP(E4258,الاوردرات!$B$1:$C$600,2,0),"")</f>
        <v/>
      </c>
      <c r="L4258" s="52"/>
      <c r="N4258" s="21" t="str">
        <f t="shared" si="134"/>
        <v/>
      </c>
      <c r="O4258" s="22" t="str">
        <f>_xlfn.IFNA((VLOOKUP(F4258,help!$C$2:$F$12,4,0))*(N4258*24),"")</f>
        <v/>
      </c>
      <c r="AP4258" s="17">
        <f t="shared" si="135"/>
        <v>0</v>
      </c>
    </row>
    <row r="4259" spans="2:42" ht="33" x14ac:dyDescent="0.25">
      <c r="B4259" s="13">
        <f>COUNTIFS($E$3:E4259,'تقرير منتج تام'!$E$4)</f>
        <v>8</v>
      </c>
      <c r="C4259" s="37"/>
      <c r="D4259" s="37"/>
      <c r="E4259" s="37"/>
      <c r="F4259" s="39"/>
      <c r="G4259" s="40"/>
      <c r="H4259" s="40"/>
      <c r="I4259" s="41"/>
      <c r="J4259" s="41"/>
      <c r="K4259" s="26" t="str">
        <f>_xlfn.IFNA(VLOOKUP(E4259,الاوردرات!$B$1:$C$600,2,0),"")</f>
        <v/>
      </c>
      <c r="L4259" s="52"/>
      <c r="N4259" s="21" t="str">
        <f t="shared" si="134"/>
        <v/>
      </c>
      <c r="O4259" s="22" t="str">
        <f>_xlfn.IFNA((VLOOKUP(F4259,help!$C$2:$F$12,4,0))*(N4259*24),"")</f>
        <v/>
      </c>
      <c r="AP4259" s="17">
        <f t="shared" si="135"/>
        <v>0</v>
      </c>
    </row>
    <row r="4260" spans="2:42" ht="33" x14ac:dyDescent="0.25">
      <c r="B4260" s="13">
        <f>COUNTIFS($E$3:E4260,'تقرير منتج تام'!$E$4)</f>
        <v>8</v>
      </c>
      <c r="C4260" s="37"/>
      <c r="D4260" s="37"/>
      <c r="E4260" s="37"/>
      <c r="F4260" s="39"/>
      <c r="G4260" s="40"/>
      <c r="H4260" s="40"/>
      <c r="I4260" s="41"/>
      <c r="J4260" s="41"/>
      <c r="K4260" s="26" t="str">
        <f>_xlfn.IFNA(VLOOKUP(E4260,الاوردرات!$B$1:$C$600,2,0),"")</f>
        <v/>
      </c>
      <c r="L4260" s="52"/>
      <c r="N4260" s="21" t="str">
        <f t="shared" si="134"/>
        <v/>
      </c>
      <c r="O4260" s="22" t="str">
        <f>_xlfn.IFNA((VLOOKUP(F4260,help!$C$2:$F$12,4,0))*(N4260*24),"")</f>
        <v/>
      </c>
      <c r="AP4260" s="17">
        <f t="shared" si="135"/>
        <v>0</v>
      </c>
    </row>
    <row r="4261" spans="2:42" ht="33" x14ac:dyDescent="0.25">
      <c r="B4261" s="13">
        <f>COUNTIFS($E$3:E4261,'تقرير منتج تام'!$E$4)</f>
        <v>8</v>
      </c>
      <c r="C4261" s="37"/>
      <c r="D4261" s="37"/>
      <c r="E4261" s="37"/>
      <c r="F4261" s="39"/>
      <c r="G4261" s="40"/>
      <c r="H4261" s="40"/>
      <c r="I4261" s="41"/>
      <c r="J4261" s="41"/>
      <c r="K4261" s="26" t="str">
        <f>_xlfn.IFNA(VLOOKUP(E4261,الاوردرات!$B$1:$C$600,2,0),"")</f>
        <v/>
      </c>
      <c r="L4261" s="52"/>
      <c r="N4261" s="21" t="str">
        <f t="shared" si="134"/>
        <v/>
      </c>
      <c r="O4261" s="22" t="str">
        <f>_xlfn.IFNA((VLOOKUP(F4261,help!$C$2:$F$12,4,0))*(N4261*24),"")</f>
        <v/>
      </c>
      <c r="AP4261" s="17">
        <f t="shared" si="135"/>
        <v>0</v>
      </c>
    </row>
    <row r="4262" spans="2:42" ht="33" x14ac:dyDescent="0.25">
      <c r="B4262" s="13">
        <f>COUNTIFS($E$3:E4262,'تقرير منتج تام'!$E$4)</f>
        <v>8</v>
      </c>
      <c r="C4262" s="37"/>
      <c r="D4262" s="37"/>
      <c r="E4262" s="37"/>
      <c r="F4262" s="39"/>
      <c r="G4262" s="40"/>
      <c r="H4262" s="40"/>
      <c r="I4262" s="41"/>
      <c r="J4262" s="41"/>
      <c r="K4262" s="26" t="str">
        <f>_xlfn.IFNA(VLOOKUP(E4262,الاوردرات!$B$1:$C$600,2,0),"")</f>
        <v/>
      </c>
      <c r="L4262" s="52"/>
      <c r="N4262" s="21" t="str">
        <f t="shared" si="134"/>
        <v/>
      </c>
      <c r="O4262" s="22" t="str">
        <f>_xlfn.IFNA((VLOOKUP(F4262,help!$C$2:$F$12,4,0))*(N4262*24),"")</f>
        <v/>
      </c>
      <c r="AP4262" s="17">
        <f t="shared" si="135"/>
        <v>0</v>
      </c>
    </row>
    <row r="4263" spans="2:42" ht="33" x14ac:dyDescent="0.25">
      <c r="B4263" s="13">
        <f>COUNTIFS($E$3:E4263,'تقرير منتج تام'!$E$4)</f>
        <v>8</v>
      </c>
      <c r="C4263" s="37"/>
      <c r="D4263" s="37"/>
      <c r="E4263" s="37"/>
      <c r="F4263" s="39"/>
      <c r="G4263" s="40"/>
      <c r="H4263" s="40"/>
      <c r="I4263" s="41"/>
      <c r="J4263" s="41"/>
      <c r="K4263" s="26" t="str">
        <f>_xlfn.IFNA(VLOOKUP(E4263,الاوردرات!$B$1:$C$600,2,0),"")</f>
        <v/>
      </c>
      <c r="L4263" s="52"/>
      <c r="N4263" s="21" t="str">
        <f t="shared" si="134"/>
        <v/>
      </c>
      <c r="O4263" s="22" t="str">
        <f>_xlfn.IFNA((VLOOKUP(F4263,help!$C$2:$F$12,4,0))*(N4263*24),"")</f>
        <v/>
      </c>
      <c r="AP4263" s="17">
        <f t="shared" si="135"/>
        <v>0</v>
      </c>
    </row>
    <row r="4264" spans="2:42" ht="33" x14ac:dyDescent="0.25">
      <c r="B4264" s="13">
        <f>COUNTIFS($E$3:E4264,'تقرير منتج تام'!$E$4)</f>
        <v>8</v>
      </c>
      <c r="C4264" s="37"/>
      <c r="D4264" s="37"/>
      <c r="E4264" s="37"/>
      <c r="F4264" s="39"/>
      <c r="G4264" s="40"/>
      <c r="H4264" s="40"/>
      <c r="I4264" s="41"/>
      <c r="J4264" s="41"/>
      <c r="K4264" s="26" t="str">
        <f>_xlfn.IFNA(VLOOKUP(E4264,الاوردرات!$B$1:$C$600,2,0),"")</f>
        <v/>
      </c>
      <c r="L4264" s="52"/>
      <c r="N4264" s="21" t="str">
        <f t="shared" si="134"/>
        <v/>
      </c>
      <c r="O4264" s="22" t="str">
        <f>_xlfn.IFNA((VLOOKUP(F4264,help!$C$2:$F$12,4,0))*(N4264*24),"")</f>
        <v/>
      </c>
      <c r="AP4264" s="17">
        <f t="shared" si="135"/>
        <v>0</v>
      </c>
    </row>
    <row r="4265" spans="2:42" ht="33" x14ac:dyDescent="0.25">
      <c r="B4265" s="13">
        <f>COUNTIFS($E$3:E4265,'تقرير منتج تام'!$E$4)</f>
        <v>8</v>
      </c>
      <c r="C4265" s="37"/>
      <c r="D4265" s="37"/>
      <c r="E4265" s="37"/>
      <c r="F4265" s="39"/>
      <c r="G4265" s="40"/>
      <c r="H4265" s="40"/>
      <c r="I4265" s="41"/>
      <c r="J4265" s="41"/>
      <c r="K4265" s="26" t="str">
        <f>_xlfn.IFNA(VLOOKUP(E4265,الاوردرات!$B$1:$C$600,2,0),"")</f>
        <v/>
      </c>
      <c r="L4265" s="52"/>
      <c r="N4265" s="21" t="str">
        <f t="shared" si="134"/>
        <v/>
      </c>
      <c r="O4265" s="22" t="str">
        <f>_xlfn.IFNA((VLOOKUP(F4265,help!$C$2:$F$12,4,0))*(N4265*24),"")</f>
        <v/>
      </c>
      <c r="AP4265" s="17">
        <f t="shared" si="135"/>
        <v>0</v>
      </c>
    </row>
    <row r="4266" spans="2:42" ht="33" x14ac:dyDescent="0.25">
      <c r="B4266" s="13">
        <f>COUNTIFS($E$3:E4266,'تقرير منتج تام'!$E$4)</f>
        <v>8</v>
      </c>
      <c r="C4266" s="37"/>
      <c r="D4266" s="37"/>
      <c r="E4266" s="37"/>
      <c r="F4266" s="39"/>
      <c r="G4266" s="40"/>
      <c r="H4266" s="40"/>
      <c r="I4266" s="41"/>
      <c r="J4266" s="41"/>
      <c r="K4266" s="26" t="str">
        <f>_xlfn.IFNA(VLOOKUP(E4266,الاوردرات!$B$1:$C$600,2,0),"")</f>
        <v/>
      </c>
      <c r="L4266" s="52"/>
      <c r="N4266" s="21" t="str">
        <f t="shared" si="134"/>
        <v/>
      </c>
      <c r="O4266" s="22" t="str">
        <f>_xlfn.IFNA((VLOOKUP(F4266,help!$C$2:$F$12,4,0))*(N4266*24),"")</f>
        <v/>
      </c>
      <c r="AP4266" s="17">
        <f t="shared" si="135"/>
        <v>0</v>
      </c>
    </row>
    <row r="4267" spans="2:42" ht="33" x14ac:dyDescent="0.25">
      <c r="B4267" s="13">
        <f>COUNTIFS($E$3:E4267,'تقرير منتج تام'!$E$4)</f>
        <v>8</v>
      </c>
      <c r="C4267" s="37"/>
      <c r="D4267" s="37"/>
      <c r="E4267" s="37"/>
      <c r="F4267" s="39"/>
      <c r="G4267" s="40"/>
      <c r="H4267" s="40"/>
      <c r="I4267" s="41"/>
      <c r="J4267" s="41"/>
      <c r="K4267" s="26" t="str">
        <f>_xlfn.IFNA(VLOOKUP(E4267,الاوردرات!$B$1:$C$600,2,0),"")</f>
        <v/>
      </c>
      <c r="L4267" s="52"/>
      <c r="N4267" s="21" t="str">
        <f t="shared" si="134"/>
        <v/>
      </c>
      <c r="O4267" s="22" t="str">
        <f>_xlfn.IFNA((VLOOKUP(F4267,help!$C$2:$F$12,4,0))*(N4267*24),"")</f>
        <v/>
      </c>
      <c r="AP4267" s="17">
        <f t="shared" si="135"/>
        <v>0</v>
      </c>
    </row>
    <row r="4268" spans="2:42" ht="33" x14ac:dyDescent="0.25">
      <c r="B4268" s="13">
        <f>COUNTIFS($E$3:E4268,'تقرير منتج تام'!$E$4)</f>
        <v>8</v>
      </c>
      <c r="C4268" s="37"/>
      <c r="D4268" s="37"/>
      <c r="E4268" s="37"/>
      <c r="F4268" s="39"/>
      <c r="G4268" s="40"/>
      <c r="H4268" s="40"/>
      <c r="I4268" s="41"/>
      <c r="J4268" s="41"/>
      <c r="K4268" s="26" t="str">
        <f>_xlfn.IFNA(VLOOKUP(E4268,الاوردرات!$B$1:$C$600,2,0),"")</f>
        <v/>
      </c>
      <c r="L4268" s="52"/>
      <c r="N4268" s="21" t="str">
        <f t="shared" si="134"/>
        <v/>
      </c>
      <c r="O4268" s="22" t="str">
        <f>_xlfn.IFNA((VLOOKUP(F4268,help!$C$2:$F$12,4,0))*(N4268*24),"")</f>
        <v/>
      </c>
      <c r="AP4268" s="17">
        <f t="shared" si="135"/>
        <v>0</v>
      </c>
    </row>
    <row r="4269" spans="2:42" ht="33" x14ac:dyDescent="0.25">
      <c r="B4269" s="13">
        <f>COUNTIFS($E$3:E4269,'تقرير منتج تام'!$E$4)</f>
        <v>8</v>
      </c>
      <c r="C4269" s="37"/>
      <c r="D4269" s="37"/>
      <c r="E4269" s="37"/>
      <c r="F4269" s="39"/>
      <c r="G4269" s="40"/>
      <c r="H4269" s="40"/>
      <c r="I4269" s="41"/>
      <c r="J4269" s="41"/>
      <c r="K4269" s="26" t="str">
        <f>_xlfn.IFNA(VLOOKUP(E4269,الاوردرات!$B$1:$C$600,2,0),"")</f>
        <v/>
      </c>
      <c r="L4269" s="52"/>
      <c r="N4269" s="21" t="str">
        <f t="shared" si="134"/>
        <v/>
      </c>
      <c r="O4269" s="22" t="str">
        <f>_xlfn.IFNA((VLOOKUP(F4269,help!$C$2:$F$12,4,0))*(N4269*24),"")</f>
        <v/>
      </c>
      <c r="AP4269" s="17">
        <f t="shared" si="135"/>
        <v>0</v>
      </c>
    </row>
    <row r="4270" spans="2:42" ht="33" x14ac:dyDescent="0.25">
      <c r="B4270" s="13">
        <f>COUNTIFS($E$3:E4270,'تقرير منتج تام'!$E$4)</f>
        <v>8</v>
      </c>
      <c r="C4270" s="37"/>
      <c r="D4270" s="37"/>
      <c r="E4270" s="37"/>
      <c r="F4270" s="39"/>
      <c r="G4270" s="40"/>
      <c r="H4270" s="40"/>
      <c r="I4270" s="41"/>
      <c r="J4270" s="41"/>
      <c r="K4270" s="26" t="str">
        <f>_xlfn.IFNA(VLOOKUP(E4270,الاوردرات!$B$1:$C$600,2,0),"")</f>
        <v/>
      </c>
      <c r="L4270" s="52"/>
      <c r="N4270" s="21" t="str">
        <f t="shared" si="134"/>
        <v/>
      </c>
      <c r="O4270" s="22" t="str">
        <f>_xlfn.IFNA((VLOOKUP(F4270,help!$C$2:$F$12,4,0))*(N4270*24),"")</f>
        <v/>
      </c>
      <c r="AP4270" s="17">
        <f t="shared" si="135"/>
        <v>0</v>
      </c>
    </row>
    <row r="4271" spans="2:42" ht="33" x14ac:dyDescent="0.25">
      <c r="B4271" s="13">
        <f>COUNTIFS($E$3:E4271,'تقرير منتج تام'!$E$4)</f>
        <v>8</v>
      </c>
      <c r="C4271" s="37"/>
      <c r="D4271" s="37"/>
      <c r="E4271" s="37"/>
      <c r="F4271" s="39"/>
      <c r="G4271" s="40"/>
      <c r="H4271" s="40"/>
      <c r="I4271" s="41"/>
      <c r="J4271" s="41"/>
      <c r="K4271" s="26" t="str">
        <f>_xlfn.IFNA(VLOOKUP(E4271,الاوردرات!$B$1:$C$600,2,0),"")</f>
        <v/>
      </c>
      <c r="L4271" s="52"/>
      <c r="N4271" s="21" t="str">
        <f t="shared" si="134"/>
        <v/>
      </c>
      <c r="O4271" s="22" t="str">
        <f>_xlfn.IFNA((VLOOKUP(F4271,help!$C$2:$F$12,4,0))*(N4271*24),"")</f>
        <v/>
      </c>
      <c r="AP4271" s="17">
        <f t="shared" si="135"/>
        <v>0</v>
      </c>
    </row>
    <row r="4272" spans="2:42" ht="33" x14ac:dyDescent="0.25">
      <c r="B4272" s="13">
        <f>COUNTIFS($E$3:E4272,'تقرير منتج تام'!$E$4)</f>
        <v>8</v>
      </c>
      <c r="C4272" s="37"/>
      <c r="D4272" s="37"/>
      <c r="E4272" s="37"/>
      <c r="F4272" s="39"/>
      <c r="G4272" s="40"/>
      <c r="H4272" s="40"/>
      <c r="I4272" s="41"/>
      <c r="J4272" s="41"/>
      <c r="K4272" s="26" t="str">
        <f>_xlfn.IFNA(VLOOKUP(E4272,الاوردرات!$B$1:$C$600,2,0),"")</f>
        <v/>
      </c>
      <c r="L4272" s="52"/>
      <c r="N4272" s="21" t="str">
        <f t="shared" si="134"/>
        <v/>
      </c>
      <c r="O4272" s="22" t="str">
        <f>_xlfn.IFNA((VLOOKUP(F4272,help!$C$2:$F$12,4,0))*(N4272*24),"")</f>
        <v/>
      </c>
      <c r="AP4272" s="17">
        <f t="shared" si="135"/>
        <v>0</v>
      </c>
    </row>
    <row r="4273" spans="2:42" ht="33" x14ac:dyDescent="0.25">
      <c r="B4273" s="13">
        <f>COUNTIFS($E$3:E4273,'تقرير منتج تام'!$E$4)</f>
        <v>8</v>
      </c>
      <c r="C4273" s="37"/>
      <c r="D4273" s="37"/>
      <c r="E4273" s="37"/>
      <c r="F4273" s="39"/>
      <c r="G4273" s="40"/>
      <c r="H4273" s="40"/>
      <c r="I4273" s="41"/>
      <c r="J4273" s="41"/>
      <c r="K4273" s="26" t="str">
        <f>_xlfn.IFNA(VLOOKUP(E4273,الاوردرات!$B$1:$C$600,2,0),"")</f>
        <v/>
      </c>
      <c r="L4273" s="52"/>
      <c r="N4273" s="21" t="str">
        <f t="shared" si="134"/>
        <v/>
      </c>
      <c r="O4273" s="22" t="str">
        <f>_xlfn.IFNA((VLOOKUP(F4273,help!$C$2:$F$12,4,0))*(N4273*24),"")</f>
        <v/>
      </c>
      <c r="AP4273" s="17">
        <f t="shared" si="135"/>
        <v>0</v>
      </c>
    </row>
    <row r="4274" spans="2:42" ht="33" x14ac:dyDescent="0.25">
      <c r="B4274" s="13">
        <f>COUNTIFS($E$3:E4274,'تقرير منتج تام'!$E$4)</f>
        <v>8</v>
      </c>
      <c r="C4274" s="37"/>
      <c r="D4274" s="37"/>
      <c r="E4274" s="37"/>
      <c r="F4274" s="39"/>
      <c r="G4274" s="40"/>
      <c r="H4274" s="40"/>
      <c r="I4274" s="41"/>
      <c r="J4274" s="41"/>
      <c r="K4274" s="26" t="str">
        <f>_xlfn.IFNA(VLOOKUP(E4274,الاوردرات!$B$1:$C$600,2,0),"")</f>
        <v/>
      </c>
      <c r="L4274" s="52"/>
      <c r="N4274" s="21" t="str">
        <f t="shared" si="134"/>
        <v/>
      </c>
      <c r="O4274" s="22" t="str">
        <f>_xlfn.IFNA((VLOOKUP(F4274,help!$C$2:$F$12,4,0))*(N4274*24),"")</f>
        <v/>
      </c>
      <c r="AP4274" s="17">
        <f t="shared" si="135"/>
        <v>0</v>
      </c>
    </row>
    <row r="4275" spans="2:42" ht="33" x14ac:dyDescent="0.25">
      <c r="B4275" s="13">
        <f>COUNTIFS($E$3:E4275,'تقرير منتج تام'!$E$4)</f>
        <v>8</v>
      </c>
      <c r="C4275" s="37"/>
      <c r="D4275" s="37"/>
      <c r="E4275" s="37"/>
      <c r="F4275" s="39"/>
      <c r="G4275" s="40"/>
      <c r="H4275" s="40"/>
      <c r="I4275" s="41"/>
      <c r="J4275" s="41"/>
      <c r="K4275" s="26" t="str">
        <f>_xlfn.IFNA(VLOOKUP(E4275,الاوردرات!$B$1:$C$600,2,0),"")</f>
        <v/>
      </c>
      <c r="L4275" s="52"/>
      <c r="N4275" s="21" t="str">
        <f t="shared" si="134"/>
        <v/>
      </c>
      <c r="O4275" s="22" t="str">
        <f>_xlfn.IFNA((VLOOKUP(F4275,help!$C$2:$F$12,4,0))*(N4275*24),"")</f>
        <v/>
      </c>
      <c r="AP4275" s="17">
        <f t="shared" si="135"/>
        <v>0</v>
      </c>
    </row>
    <row r="4276" spans="2:42" ht="33" x14ac:dyDescent="0.25">
      <c r="B4276" s="13">
        <f>COUNTIFS($E$3:E4276,'تقرير منتج تام'!$E$4)</f>
        <v>8</v>
      </c>
      <c r="C4276" s="37"/>
      <c r="D4276" s="37"/>
      <c r="E4276" s="37"/>
      <c r="F4276" s="39"/>
      <c r="G4276" s="40"/>
      <c r="H4276" s="40"/>
      <c r="I4276" s="41"/>
      <c r="J4276" s="41"/>
      <c r="K4276" s="26" t="str">
        <f>_xlfn.IFNA(VLOOKUP(E4276,الاوردرات!$B$1:$C$600,2,0),"")</f>
        <v/>
      </c>
      <c r="L4276" s="52"/>
      <c r="N4276" s="21" t="str">
        <f t="shared" si="134"/>
        <v/>
      </c>
      <c r="O4276" s="22" t="str">
        <f>_xlfn.IFNA((VLOOKUP(F4276,help!$C$2:$F$12,4,0))*(N4276*24),"")</f>
        <v/>
      </c>
      <c r="AP4276" s="17">
        <f t="shared" si="135"/>
        <v>0</v>
      </c>
    </row>
    <row r="4277" spans="2:42" ht="33" x14ac:dyDescent="0.25">
      <c r="B4277" s="13">
        <f>COUNTIFS($E$3:E4277,'تقرير منتج تام'!$E$4)</f>
        <v>8</v>
      </c>
      <c r="C4277" s="37"/>
      <c r="D4277" s="37"/>
      <c r="E4277" s="37"/>
      <c r="F4277" s="39"/>
      <c r="G4277" s="40"/>
      <c r="H4277" s="40"/>
      <c r="I4277" s="41"/>
      <c r="J4277" s="41"/>
      <c r="K4277" s="26" t="str">
        <f>_xlfn.IFNA(VLOOKUP(E4277,الاوردرات!$B$1:$C$600,2,0),"")</f>
        <v/>
      </c>
      <c r="L4277" s="52"/>
      <c r="N4277" s="21" t="str">
        <f t="shared" si="134"/>
        <v/>
      </c>
      <c r="O4277" s="22" t="str">
        <f>_xlfn.IFNA((VLOOKUP(F4277,help!$C$2:$F$12,4,0))*(N4277*24),"")</f>
        <v/>
      </c>
      <c r="AP4277" s="17">
        <f t="shared" si="135"/>
        <v>0</v>
      </c>
    </row>
    <row r="4278" spans="2:42" ht="33" x14ac:dyDescent="0.25">
      <c r="B4278" s="13">
        <f>COUNTIFS($E$3:E4278,'تقرير منتج تام'!$E$4)</f>
        <v>8</v>
      </c>
      <c r="C4278" s="37"/>
      <c r="D4278" s="37"/>
      <c r="E4278" s="37"/>
      <c r="F4278" s="39"/>
      <c r="G4278" s="40"/>
      <c r="H4278" s="40"/>
      <c r="I4278" s="41"/>
      <c r="J4278" s="41"/>
      <c r="K4278" s="26" t="str">
        <f>_xlfn.IFNA(VLOOKUP(E4278,الاوردرات!$B$1:$C$600,2,0),"")</f>
        <v/>
      </c>
      <c r="L4278" s="52"/>
      <c r="N4278" s="21" t="str">
        <f t="shared" si="134"/>
        <v/>
      </c>
      <c r="O4278" s="22" t="str">
        <f>_xlfn.IFNA((VLOOKUP(F4278,help!$C$2:$F$12,4,0))*(N4278*24),"")</f>
        <v/>
      </c>
      <c r="AP4278" s="17">
        <f t="shared" si="135"/>
        <v>0</v>
      </c>
    </row>
    <row r="4279" spans="2:42" ht="33" x14ac:dyDescent="0.25">
      <c r="B4279" s="13">
        <f>COUNTIFS($E$3:E4279,'تقرير منتج تام'!$E$4)</f>
        <v>8</v>
      </c>
      <c r="C4279" s="37"/>
      <c r="D4279" s="37"/>
      <c r="E4279" s="37"/>
      <c r="F4279" s="39"/>
      <c r="G4279" s="40"/>
      <c r="H4279" s="40"/>
      <c r="I4279" s="41"/>
      <c r="J4279" s="41"/>
      <c r="K4279" s="26" t="str">
        <f>_xlfn.IFNA(VLOOKUP(E4279,الاوردرات!$B$1:$C$600,2,0),"")</f>
        <v/>
      </c>
      <c r="L4279" s="52"/>
      <c r="N4279" s="21" t="str">
        <f t="shared" ref="N4279:N4342" si="136">IF(I4279&lt;&gt;"",J4279-I4279,"")</f>
        <v/>
      </c>
      <c r="O4279" s="22" t="str">
        <f>_xlfn.IFNA((VLOOKUP(F4279,help!$C$2:$F$12,4,0))*(N4279*24),"")</f>
        <v/>
      </c>
      <c r="AP4279" s="17">
        <f t="shared" si="135"/>
        <v>0</v>
      </c>
    </row>
    <row r="4280" spans="2:42" ht="33" x14ac:dyDescent="0.25">
      <c r="B4280" s="13">
        <f>COUNTIFS($E$3:E4280,'تقرير منتج تام'!$E$4)</f>
        <v>8</v>
      </c>
      <c r="C4280" s="37"/>
      <c r="D4280" s="37"/>
      <c r="E4280" s="37"/>
      <c r="F4280" s="39"/>
      <c r="G4280" s="40"/>
      <c r="H4280" s="40"/>
      <c r="I4280" s="41"/>
      <c r="J4280" s="41"/>
      <c r="K4280" s="26" t="str">
        <f>_xlfn.IFNA(VLOOKUP(E4280,الاوردرات!$B$1:$C$600,2,0),"")</f>
        <v/>
      </c>
      <c r="L4280" s="52"/>
      <c r="N4280" s="21" t="str">
        <f t="shared" si="136"/>
        <v/>
      </c>
      <c r="O4280" s="22" t="str">
        <f>_xlfn.IFNA((VLOOKUP(F4280,help!$C$2:$F$12,4,0))*(N4280*24),"")</f>
        <v/>
      </c>
      <c r="AP4280" s="17">
        <f t="shared" si="135"/>
        <v>0</v>
      </c>
    </row>
    <row r="4281" spans="2:42" ht="33" x14ac:dyDescent="0.25">
      <c r="B4281" s="13">
        <f>COUNTIFS($E$3:E4281,'تقرير منتج تام'!$E$4)</f>
        <v>8</v>
      </c>
      <c r="C4281" s="37"/>
      <c r="D4281" s="37"/>
      <c r="E4281" s="37"/>
      <c r="F4281" s="39"/>
      <c r="G4281" s="40"/>
      <c r="H4281" s="40"/>
      <c r="I4281" s="41"/>
      <c r="J4281" s="41"/>
      <c r="K4281" s="26" t="str">
        <f>_xlfn.IFNA(VLOOKUP(E4281,الاوردرات!$B$1:$C$600,2,0),"")</f>
        <v/>
      </c>
      <c r="L4281" s="52"/>
      <c r="N4281" s="21" t="str">
        <f t="shared" si="136"/>
        <v/>
      </c>
      <c r="O4281" s="22" t="str">
        <f>_xlfn.IFNA((VLOOKUP(F4281,help!$C$2:$F$12,4,0))*(N4281*24),"")</f>
        <v/>
      </c>
      <c r="AP4281" s="17">
        <f t="shared" si="135"/>
        <v>0</v>
      </c>
    </row>
    <row r="4282" spans="2:42" ht="33" x14ac:dyDescent="0.25">
      <c r="B4282" s="13">
        <f>COUNTIFS($E$3:E4282,'تقرير منتج تام'!$E$4)</f>
        <v>8</v>
      </c>
      <c r="C4282" s="37"/>
      <c r="D4282" s="37"/>
      <c r="E4282" s="37"/>
      <c r="F4282" s="39"/>
      <c r="G4282" s="40"/>
      <c r="H4282" s="40"/>
      <c r="I4282" s="41"/>
      <c r="J4282" s="41"/>
      <c r="K4282" s="26" t="str">
        <f>_xlfn.IFNA(VLOOKUP(E4282,الاوردرات!$B$1:$C$600,2,0),"")</f>
        <v/>
      </c>
      <c r="L4282" s="52"/>
      <c r="N4282" s="21" t="str">
        <f t="shared" si="136"/>
        <v/>
      </c>
      <c r="O4282" s="22" t="str">
        <f>_xlfn.IFNA((VLOOKUP(F4282,help!$C$2:$F$12,4,0))*(N4282*24),"")</f>
        <v/>
      </c>
      <c r="AP4282" s="17">
        <f t="shared" si="135"/>
        <v>0</v>
      </c>
    </row>
    <row r="4283" spans="2:42" ht="33" x14ac:dyDescent="0.25">
      <c r="B4283" s="13">
        <f>COUNTIFS($E$3:E4283,'تقرير منتج تام'!$E$4)</f>
        <v>8</v>
      </c>
      <c r="C4283" s="37"/>
      <c r="D4283" s="37"/>
      <c r="E4283" s="37"/>
      <c r="F4283" s="39"/>
      <c r="G4283" s="40"/>
      <c r="H4283" s="40"/>
      <c r="I4283" s="41"/>
      <c r="J4283" s="41"/>
      <c r="K4283" s="26" t="str">
        <f>_xlfn.IFNA(VLOOKUP(E4283,الاوردرات!$B$1:$C$600,2,0),"")</f>
        <v/>
      </c>
      <c r="L4283" s="52"/>
      <c r="N4283" s="21" t="str">
        <f t="shared" si="136"/>
        <v/>
      </c>
      <c r="O4283" s="22" t="str">
        <f>_xlfn.IFNA((VLOOKUP(F4283,help!$C$2:$F$12,4,0))*(N4283*24),"")</f>
        <v/>
      </c>
      <c r="AP4283" s="17">
        <f t="shared" si="135"/>
        <v>0</v>
      </c>
    </row>
    <row r="4284" spans="2:42" ht="33" x14ac:dyDescent="0.25">
      <c r="B4284" s="13">
        <f>COUNTIFS($E$3:E4284,'تقرير منتج تام'!$E$4)</f>
        <v>8</v>
      </c>
      <c r="C4284" s="37"/>
      <c r="D4284" s="37"/>
      <c r="E4284" s="37"/>
      <c r="F4284" s="39"/>
      <c r="G4284" s="40"/>
      <c r="H4284" s="40"/>
      <c r="I4284" s="41"/>
      <c r="J4284" s="41"/>
      <c r="K4284" s="26" t="str">
        <f>_xlfn.IFNA(VLOOKUP(E4284,الاوردرات!$B$1:$C$600,2,0),"")</f>
        <v/>
      </c>
      <c r="L4284" s="52"/>
      <c r="N4284" s="21" t="str">
        <f t="shared" si="136"/>
        <v/>
      </c>
      <c r="O4284" s="22" t="str">
        <f>_xlfn.IFNA((VLOOKUP(F4284,help!$C$2:$F$12,4,0))*(N4284*24),"")</f>
        <v/>
      </c>
      <c r="AP4284" s="17">
        <f t="shared" si="135"/>
        <v>0</v>
      </c>
    </row>
    <row r="4285" spans="2:42" ht="33" x14ac:dyDescent="0.25">
      <c r="B4285" s="13">
        <f>COUNTIFS($E$3:E4285,'تقرير منتج تام'!$E$4)</f>
        <v>8</v>
      </c>
      <c r="C4285" s="37"/>
      <c r="D4285" s="37"/>
      <c r="E4285" s="37"/>
      <c r="F4285" s="39"/>
      <c r="G4285" s="40"/>
      <c r="H4285" s="40"/>
      <c r="I4285" s="41"/>
      <c r="J4285" s="41"/>
      <c r="K4285" s="26" t="str">
        <f>_xlfn.IFNA(VLOOKUP(E4285,الاوردرات!$B$1:$C$600,2,0),"")</f>
        <v/>
      </c>
      <c r="L4285" s="52"/>
      <c r="N4285" s="21" t="str">
        <f t="shared" si="136"/>
        <v/>
      </c>
      <c r="O4285" s="22" t="str">
        <f>_xlfn.IFNA((VLOOKUP(F4285,help!$C$2:$F$12,4,0))*(N4285*24),"")</f>
        <v/>
      </c>
      <c r="AP4285" s="17">
        <f t="shared" si="135"/>
        <v>0</v>
      </c>
    </row>
    <row r="4286" spans="2:42" ht="33" x14ac:dyDescent="0.25">
      <c r="B4286" s="13">
        <f>COUNTIFS($E$3:E4286,'تقرير منتج تام'!$E$4)</f>
        <v>8</v>
      </c>
      <c r="C4286" s="37"/>
      <c r="D4286" s="37"/>
      <c r="E4286" s="37"/>
      <c r="F4286" s="39"/>
      <c r="G4286" s="40"/>
      <c r="H4286" s="40"/>
      <c r="I4286" s="41"/>
      <c r="J4286" s="41"/>
      <c r="K4286" s="26" t="str">
        <f>_xlfn.IFNA(VLOOKUP(E4286,الاوردرات!$B$1:$C$600,2,0),"")</f>
        <v/>
      </c>
      <c r="L4286" s="52"/>
      <c r="N4286" s="21" t="str">
        <f t="shared" si="136"/>
        <v/>
      </c>
      <c r="O4286" s="22" t="str">
        <f>_xlfn.IFNA((VLOOKUP(F4286,help!$C$2:$F$12,4,0))*(N4286*24),"")</f>
        <v/>
      </c>
      <c r="AP4286" s="17">
        <f t="shared" si="135"/>
        <v>0</v>
      </c>
    </row>
    <row r="4287" spans="2:42" ht="33" x14ac:dyDescent="0.25">
      <c r="B4287" s="13">
        <f>COUNTIFS($E$3:E4287,'تقرير منتج تام'!$E$4)</f>
        <v>8</v>
      </c>
      <c r="C4287" s="37"/>
      <c r="D4287" s="37"/>
      <c r="E4287" s="37"/>
      <c r="F4287" s="39"/>
      <c r="G4287" s="40"/>
      <c r="H4287" s="40"/>
      <c r="I4287" s="41"/>
      <c r="J4287" s="41"/>
      <c r="K4287" s="26" t="str">
        <f>_xlfn.IFNA(VLOOKUP(E4287,الاوردرات!$B$1:$C$600,2,0),"")</f>
        <v/>
      </c>
      <c r="L4287" s="52"/>
      <c r="N4287" s="21" t="str">
        <f t="shared" si="136"/>
        <v/>
      </c>
      <c r="O4287" s="22" t="str">
        <f>_xlfn.IFNA((VLOOKUP(F4287,help!$C$2:$F$12,4,0))*(N4287*24),"")</f>
        <v/>
      </c>
      <c r="AP4287" s="17">
        <f t="shared" si="135"/>
        <v>0</v>
      </c>
    </row>
    <row r="4288" spans="2:42" ht="33" x14ac:dyDescent="0.25">
      <c r="B4288" s="13">
        <f>COUNTIFS($E$3:E4288,'تقرير منتج تام'!$E$4)</f>
        <v>8</v>
      </c>
      <c r="C4288" s="37"/>
      <c r="D4288" s="37"/>
      <c r="E4288" s="37"/>
      <c r="F4288" s="39"/>
      <c r="G4288" s="40"/>
      <c r="H4288" s="40"/>
      <c r="I4288" s="41"/>
      <c r="J4288" s="41"/>
      <c r="K4288" s="26" t="str">
        <f>_xlfn.IFNA(VLOOKUP(E4288,الاوردرات!$B$1:$C$600,2,0),"")</f>
        <v/>
      </c>
      <c r="L4288" s="52"/>
      <c r="N4288" s="21" t="str">
        <f t="shared" si="136"/>
        <v/>
      </c>
      <c r="O4288" s="22" t="str">
        <f>_xlfn.IFNA((VLOOKUP(F4288,help!$C$2:$F$12,4,0))*(N4288*24),"")</f>
        <v/>
      </c>
      <c r="AP4288" s="17">
        <f t="shared" si="135"/>
        <v>0</v>
      </c>
    </row>
    <row r="4289" spans="2:42" ht="33" x14ac:dyDescent="0.25">
      <c r="B4289" s="13">
        <f>COUNTIFS($E$3:E4289,'تقرير منتج تام'!$E$4)</f>
        <v>8</v>
      </c>
      <c r="C4289" s="37"/>
      <c r="D4289" s="37"/>
      <c r="E4289" s="37"/>
      <c r="F4289" s="39"/>
      <c r="G4289" s="40"/>
      <c r="H4289" s="40"/>
      <c r="I4289" s="41"/>
      <c r="J4289" s="41"/>
      <c r="K4289" s="26" t="str">
        <f>_xlfn.IFNA(VLOOKUP(E4289,الاوردرات!$B$1:$C$600,2,0),"")</f>
        <v/>
      </c>
      <c r="L4289" s="52"/>
      <c r="N4289" s="21" t="str">
        <f t="shared" si="136"/>
        <v/>
      </c>
      <c r="O4289" s="22" t="str">
        <f>_xlfn.IFNA((VLOOKUP(F4289,help!$C$2:$F$12,4,0))*(N4289*24),"")</f>
        <v/>
      </c>
      <c r="AP4289" s="17">
        <f t="shared" si="135"/>
        <v>0</v>
      </c>
    </row>
    <row r="4290" spans="2:42" ht="33" x14ac:dyDescent="0.25">
      <c r="B4290" s="13">
        <f>COUNTIFS($E$3:E4290,'تقرير منتج تام'!$E$4)</f>
        <v>8</v>
      </c>
      <c r="C4290" s="37"/>
      <c r="D4290" s="37"/>
      <c r="E4290" s="37"/>
      <c r="F4290" s="39"/>
      <c r="G4290" s="40"/>
      <c r="H4290" s="40"/>
      <c r="I4290" s="41"/>
      <c r="J4290" s="41"/>
      <c r="K4290" s="26" t="str">
        <f>_xlfn.IFNA(VLOOKUP(E4290,الاوردرات!$B$1:$C$600,2,0),"")</f>
        <v/>
      </c>
      <c r="L4290" s="52"/>
      <c r="N4290" s="21" t="str">
        <f t="shared" si="136"/>
        <v/>
      </c>
      <c r="O4290" s="22" t="str">
        <f>_xlfn.IFNA((VLOOKUP(F4290,help!$C$2:$F$12,4,0))*(N4290*24),"")</f>
        <v/>
      </c>
      <c r="AP4290" s="17">
        <f t="shared" si="135"/>
        <v>0</v>
      </c>
    </row>
    <row r="4291" spans="2:42" ht="33" x14ac:dyDescent="0.25">
      <c r="B4291" s="13">
        <f>COUNTIFS($E$3:E4291,'تقرير منتج تام'!$E$4)</f>
        <v>8</v>
      </c>
      <c r="C4291" s="37"/>
      <c r="D4291" s="37"/>
      <c r="E4291" s="37"/>
      <c r="F4291" s="39"/>
      <c r="G4291" s="40"/>
      <c r="H4291" s="40"/>
      <c r="I4291" s="41"/>
      <c r="J4291" s="41"/>
      <c r="K4291" s="26" t="str">
        <f>_xlfn.IFNA(VLOOKUP(E4291,الاوردرات!$B$1:$C$600,2,0),"")</f>
        <v/>
      </c>
      <c r="L4291" s="52"/>
      <c r="N4291" s="21" t="str">
        <f t="shared" si="136"/>
        <v/>
      </c>
      <c r="O4291" s="22" t="str">
        <f>_xlfn.IFNA((VLOOKUP(F4291,help!$C$2:$F$12,4,0))*(N4291*24),"")</f>
        <v/>
      </c>
      <c r="AP4291" s="17">
        <f t="shared" si="135"/>
        <v>0</v>
      </c>
    </row>
    <row r="4292" spans="2:42" ht="33" x14ac:dyDescent="0.25">
      <c r="B4292" s="13">
        <f>COUNTIFS($E$3:E4292,'تقرير منتج تام'!$E$4)</f>
        <v>8</v>
      </c>
      <c r="C4292" s="37"/>
      <c r="D4292" s="37"/>
      <c r="E4292" s="37"/>
      <c r="F4292" s="39"/>
      <c r="G4292" s="40"/>
      <c r="H4292" s="40"/>
      <c r="I4292" s="41"/>
      <c r="J4292" s="41"/>
      <c r="K4292" s="26" t="str">
        <f>_xlfn.IFNA(VLOOKUP(E4292,الاوردرات!$B$1:$C$600,2,0),"")</f>
        <v/>
      </c>
      <c r="L4292" s="52"/>
      <c r="N4292" s="21" t="str">
        <f t="shared" si="136"/>
        <v/>
      </c>
      <c r="O4292" s="22" t="str">
        <f>_xlfn.IFNA((VLOOKUP(F4292,help!$C$2:$F$12,4,0))*(N4292*24),"")</f>
        <v/>
      </c>
      <c r="AP4292" s="17">
        <f t="shared" si="135"/>
        <v>0</v>
      </c>
    </row>
    <row r="4293" spans="2:42" ht="33" x14ac:dyDescent="0.25">
      <c r="B4293" s="13">
        <f>COUNTIFS($E$3:E4293,'تقرير منتج تام'!$E$4)</f>
        <v>8</v>
      </c>
      <c r="C4293" s="37"/>
      <c r="D4293" s="37"/>
      <c r="E4293" s="37"/>
      <c r="F4293" s="39"/>
      <c r="G4293" s="40"/>
      <c r="H4293" s="40"/>
      <c r="I4293" s="41"/>
      <c r="J4293" s="41"/>
      <c r="K4293" s="26" t="str">
        <f>_xlfn.IFNA(VLOOKUP(E4293,الاوردرات!$B$1:$C$600,2,0),"")</f>
        <v/>
      </c>
      <c r="L4293" s="52"/>
      <c r="N4293" s="21" t="str">
        <f t="shared" si="136"/>
        <v/>
      </c>
      <c r="O4293" s="22" t="str">
        <f>_xlfn.IFNA((VLOOKUP(F4293,help!$C$2:$F$12,4,0))*(N4293*24),"")</f>
        <v/>
      </c>
      <c r="AP4293" s="17">
        <f t="shared" si="135"/>
        <v>0</v>
      </c>
    </row>
    <row r="4294" spans="2:42" ht="33" x14ac:dyDescent="0.25">
      <c r="B4294" s="13">
        <f>COUNTIFS($E$3:E4294,'تقرير منتج تام'!$E$4)</f>
        <v>8</v>
      </c>
      <c r="C4294" s="37"/>
      <c r="D4294" s="37"/>
      <c r="E4294" s="37"/>
      <c r="F4294" s="39"/>
      <c r="G4294" s="40"/>
      <c r="H4294" s="40"/>
      <c r="I4294" s="41"/>
      <c r="J4294" s="41"/>
      <c r="K4294" s="26" t="str">
        <f>_xlfn.IFNA(VLOOKUP(E4294,الاوردرات!$B$1:$C$600,2,0),"")</f>
        <v/>
      </c>
      <c r="L4294" s="52"/>
      <c r="N4294" s="21" t="str">
        <f t="shared" si="136"/>
        <v/>
      </c>
      <c r="O4294" s="22" t="str">
        <f>_xlfn.IFNA((VLOOKUP(F4294,help!$C$2:$F$12,4,0))*(N4294*24),"")</f>
        <v/>
      </c>
      <c r="AP4294" s="17">
        <f t="shared" si="135"/>
        <v>0</v>
      </c>
    </row>
    <row r="4295" spans="2:42" ht="33" x14ac:dyDescent="0.25">
      <c r="B4295" s="13">
        <f>COUNTIFS($E$3:E4295,'تقرير منتج تام'!$E$4)</f>
        <v>8</v>
      </c>
      <c r="C4295" s="37"/>
      <c r="D4295" s="37"/>
      <c r="E4295" s="37"/>
      <c r="F4295" s="39"/>
      <c r="G4295" s="40"/>
      <c r="H4295" s="40"/>
      <c r="I4295" s="41"/>
      <c r="J4295" s="41"/>
      <c r="K4295" s="26" t="str">
        <f>_xlfn.IFNA(VLOOKUP(E4295,الاوردرات!$B$1:$C$600,2,0),"")</f>
        <v/>
      </c>
      <c r="L4295" s="52"/>
      <c r="N4295" s="21" t="str">
        <f t="shared" si="136"/>
        <v/>
      </c>
      <c r="O4295" s="22" t="str">
        <f>_xlfn.IFNA((VLOOKUP(F4295,help!$C$2:$F$12,4,0))*(N4295*24),"")</f>
        <v/>
      </c>
      <c r="AP4295" s="17">
        <f t="shared" si="135"/>
        <v>0</v>
      </c>
    </row>
    <row r="4296" spans="2:42" ht="33" x14ac:dyDescent="0.25">
      <c r="B4296" s="13">
        <f>COUNTIFS($E$3:E4296,'تقرير منتج تام'!$E$4)</f>
        <v>8</v>
      </c>
      <c r="C4296" s="37"/>
      <c r="D4296" s="37"/>
      <c r="E4296" s="37"/>
      <c r="F4296" s="39"/>
      <c r="G4296" s="40"/>
      <c r="H4296" s="40"/>
      <c r="I4296" s="41"/>
      <c r="J4296" s="41"/>
      <c r="K4296" s="26" t="str">
        <f>_xlfn.IFNA(VLOOKUP(E4296,الاوردرات!$B$1:$C$600,2,0),"")</f>
        <v/>
      </c>
      <c r="L4296" s="52"/>
      <c r="N4296" s="21" t="str">
        <f t="shared" si="136"/>
        <v/>
      </c>
      <c r="O4296" s="22" t="str">
        <f>_xlfn.IFNA((VLOOKUP(F4296,help!$C$2:$F$12,4,0))*(N4296*24),"")</f>
        <v/>
      </c>
      <c r="AP4296" s="17">
        <f t="shared" si="135"/>
        <v>0</v>
      </c>
    </row>
    <row r="4297" spans="2:42" ht="33" x14ac:dyDescent="0.25">
      <c r="B4297" s="13">
        <f>COUNTIFS($E$3:E4297,'تقرير منتج تام'!$E$4)</f>
        <v>8</v>
      </c>
      <c r="C4297" s="37"/>
      <c r="D4297" s="37"/>
      <c r="E4297" s="37"/>
      <c r="F4297" s="39"/>
      <c r="G4297" s="40"/>
      <c r="H4297" s="40"/>
      <c r="I4297" s="41"/>
      <c r="J4297" s="41"/>
      <c r="K4297" s="26" t="str">
        <f>_xlfn.IFNA(VLOOKUP(E4297,الاوردرات!$B$1:$C$600,2,0),"")</f>
        <v/>
      </c>
      <c r="L4297" s="52"/>
      <c r="N4297" s="21" t="str">
        <f t="shared" si="136"/>
        <v/>
      </c>
      <c r="O4297" s="22" t="str">
        <f>_xlfn.IFNA((VLOOKUP(F4297,help!$C$2:$F$12,4,0))*(N4297*24),"")</f>
        <v/>
      </c>
      <c r="AP4297" s="17">
        <f t="shared" si="135"/>
        <v>0</v>
      </c>
    </row>
    <row r="4298" spans="2:42" ht="33" x14ac:dyDescent="0.25">
      <c r="B4298" s="13">
        <f>COUNTIFS($E$3:E4298,'تقرير منتج تام'!$E$4)</f>
        <v>8</v>
      </c>
      <c r="C4298" s="37"/>
      <c r="D4298" s="37"/>
      <c r="E4298" s="37"/>
      <c r="F4298" s="39"/>
      <c r="G4298" s="40"/>
      <c r="H4298" s="40"/>
      <c r="I4298" s="41"/>
      <c r="J4298" s="41"/>
      <c r="K4298" s="26" t="str">
        <f>_xlfn.IFNA(VLOOKUP(E4298,الاوردرات!$B$1:$C$600,2,0),"")</f>
        <v/>
      </c>
      <c r="L4298" s="52"/>
      <c r="N4298" s="21" t="str">
        <f t="shared" si="136"/>
        <v/>
      </c>
      <c r="O4298" s="22" t="str">
        <f>_xlfn.IFNA((VLOOKUP(F4298,help!$C$2:$F$12,4,0))*(N4298*24),"")</f>
        <v/>
      </c>
      <c r="AP4298" s="17">
        <f t="shared" ref="AP4298:AP4361" si="137">D4298</f>
        <v>0</v>
      </c>
    </row>
    <row r="4299" spans="2:42" ht="33" x14ac:dyDescent="0.25">
      <c r="B4299" s="13">
        <f>COUNTIFS($E$3:E4299,'تقرير منتج تام'!$E$4)</f>
        <v>8</v>
      </c>
      <c r="C4299" s="37"/>
      <c r="D4299" s="37"/>
      <c r="E4299" s="37"/>
      <c r="F4299" s="39"/>
      <c r="G4299" s="40"/>
      <c r="H4299" s="40"/>
      <c r="I4299" s="41"/>
      <c r="J4299" s="41"/>
      <c r="K4299" s="26" t="str">
        <f>_xlfn.IFNA(VLOOKUP(E4299,الاوردرات!$B$1:$C$600,2,0),"")</f>
        <v/>
      </c>
      <c r="L4299" s="52"/>
      <c r="N4299" s="21" t="str">
        <f t="shared" si="136"/>
        <v/>
      </c>
      <c r="O4299" s="22" t="str">
        <f>_xlfn.IFNA((VLOOKUP(F4299,help!$C$2:$F$12,4,0))*(N4299*24),"")</f>
        <v/>
      </c>
      <c r="AP4299" s="17">
        <f t="shared" si="137"/>
        <v>0</v>
      </c>
    </row>
    <row r="4300" spans="2:42" ht="33" x14ac:dyDescent="0.25">
      <c r="B4300" s="13">
        <f>COUNTIFS($E$3:E4300,'تقرير منتج تام'!$E$4)</f>
        <v>8</v>
      </c>
      <c r="C4300" s="37"/>
      <c r="D4300" s="37"/>
      <c r="E4300" s="37"/>
      <c r="F4300" s="39"/>
      <c r="G4300" s="40"/>
      <c r="H4300" s="40"/>
      <c r="I4300" s="41"/>
      <c r="J4300" s="41"/>
      <c r="K4300" s="26" t="str">
        <f>_xlfn.IFNA(VLOOKUP(E4300,الاوردرات!$B$1:$C$600,2,0),"")</f>
        <v/>
      </c>
      <c r="L4300" s="52"/>
      <c r="N4300" s="21" t="str">
        <f t="shared" si="136"/>
        <v/>
      </c>
      <c r="O4300" s="22" t="str">
        <f>_xlfn.IFNA((VLOOKUP(F4300,help!$C$2:$F$12,4,0))*(N4300*24),"")</f>
        <v/>
      </c>
      <c r="AP4300" s="17">
        <f t="shared" si="137"/>
        <v>0</v>
      </c>
    </row>
    <row r="4301" spans="2:42" ht="33" x14ac:dyDescent="0.25">
      <c r="B4301" s="13">
        <f>COUNTIFS($E$3:E4301,'تقرير منتج تام'!$E$4)</f>
        <v>8</v>
      </c>
      <c r="C4301" s="37"/>
      <c r="D4301" s="37"/>
      <c r="E4301" s="37"/>
      <c r="F4301" s="39"/>
      <c r="G4301" s="40"/>
      <c r="H4301" s="40"/>
      <c r="I4301" s="41"/>
      <c r="J4301" s="41"/>
      <c r="K4301" s="26" t="str">
        <f>_xlfn.IFNA(VLOOKUP(E4301,الاوردرات!$B$1:$C$600,2,0),"")</f>
        <v/>
      </c>
      <c r="L4301" s="52"/>
      <c r="N4301" s="21" t="str">
        <f t="shared" si="136"/>
        <v/>
      </c>
      <c r="O4301" s="22" t="str">
        <f>_xlfn.IFNA((VLOOKUP(F4301,help!$C$2:$F$12,4,0))*(N4301*24),"")</f>
        <v/>
      </c>
      <c r="AP4301" s="17">
        <f t="shared" si="137"/>
        <v>0</v>
      </c>
    </row>
    <row r="4302" spans="2:42" ht="33" x14ac:dyDescent="0.25">
      <c r="B4302" s="13">
        <f>COUNTIFS($E$3:E4302,'تقرير منتج تام'!$E$4)</f>
        <v>8</v>
      </c>
      <c r="C4302" s="37"/>
      <c r="D4302" s="37"/>
      <c r="E4302" s="37"/>
      <c r="F4302" s="39"/>
      <c r="G4302" s="40"/>
      <c r="H4302" s="40"/>
      <c r="I4302" s="41"/>
      <c r="J4302" s="41"/>
      <c r="K4302" s="26" t="str">
        <f>_xlfn.IFNA(VLOOKUP(E4302,الاوردرات!$B$1:$C$600,2,0),"")</f>
        <v/>
      </c>
      <c r="L4302" s="52"/>
      <c r="N4302" s="21" t="str">
        <f t="shared" si="136"/>
        <v/>
      </c>
      <c r="O4302" s="22" t="str">
        <f>_xlfn.IFNA((VLOOKUP(F4302,help!$C$2:$F$12,4,0))*(N4302*24),"")</f>
        <v/>
      </c>
      <c r="AP4302" s="17">
        <f t="shared" si="137"/>
        <v>0</v>
      </c>
    </row>
    <row r="4303" spans="2:42" ht="33" x14ac:dyDescent="0.25">
      <c r="B4303" s="13">
        <f>COUNTIFS($E$3:E4303,'تقرير منتج تام'!$E$4)</f>
        <v>8</v>
      </c>
      <c r="C4303" s="37"/>
      <c r="D4303" s="37"/>
      <c r="E4303" s="37"/>
      <c r="F4303" s="39"/>
      <c r="G4303" s="40"/>
      <c r="H4303" s="40"/>
      <c r="I4303" s="41"/>
      <c r="J4303" s="41"/>
      <c r="K4303" s="26" t="str">
        <f>_xlfn.IFNA(VLOOKUP(E4303,الاوردرات!$B$1:$C$600,2,0),"")</f>
        <v/>
      </c>
      <c r="L4303" s="52"/>
      <c r="N4303" s="21" t="str">
        <f t="shared" si="136"/>
        <v/>
      </c>
      <c r="O4303" s="22" t="str">
        <f>_xlfn.IFNA((VLOOKUP(F4303,help!$C$2:$F$12,4,0))*(N4303*24),"")</f>
        <v/>
      </c>
      <c r="AP4303" s="17">
        <f t="shared" si="137"/>
        <v>0</v>
      </c>
    </row>
    <row r="4304" spans="2:42" ht="33" x14ac:dyDescent="0.25">
      <c r="B4304" s="13">
        <f>COUNTIFS($E$3:E4304,'تقرير منتج تام'!$E$4)</f>
        <v>8</v>
      </c>
      <c r="C4304" s="37"/>
      <c r="D4304" s="37"/>
      <c r="E4304" s="37"/>
      <c r="F4304" s="39"/>
      <c r="G4304" s="40"/>
      <c r="H4304" s="40"/>
      <c r="I4304" s="41"/>
      <c r="J4304" s="41"/>
      <c r="K4304" s="26" t="str">
        <f>_xlfn.IFNA(VLOOKUP(E4304,الاوردرات!$B$1:$C$600,2,0),"")</f>
        <v/>
      </c>
      <c r="L4304" s="52"/>
      <c r="N4304" s="21" t="str">
        <f t="shared" si="136"/>
        <v/>
      </c>
      <c r="O4304" s="22" t="str">
        <f>_xlfn.IFNA((VLOOKUP(F4304,help!$C$2:$F$12,4,0))*(N4304*24),"")</f>
        <v/>
      </c>
      <c r="AP4304" s="17">
        <f t="shared" si="137"/>
        <v>0</v>
      </c>
    </row>
    <row r="4305" spans="2:42" ht="33" x14ac:dyDescent="0.25">
      <c r="B4305" s="13">
        <f>COUNTIFS($E$3:E4305,'تقرير منتج تام'!$E$4)</f>
        <v>8</v>
      </c>
      <c r="C4305" s="37"/>
      <c r="D4305" s="37"/>
      <c r="E4305" s="37"/>
      <c r="F4305" s="39"/>
      <c r="G4305" s="40"/>
      <c r="H4305" s="40"/>
      <c r="I4305" s="41"/>
      <c r="J4305" s="41"/>
      <c r="K4305" s="26" t="str">
        <f>_xlfn.IFNA(VLOOKUP(E4305,الاوردرات!$B$1:$C$600,2,0),"")</f>
        <v/>
      </c>
      <c r="L4305" s="52"/>
      <c r="N4305" s="21" t="str">
        <f t="shared" si="136"/>
        <v/>
      </c>
      <c r="O4305" s="22" t="str">
        <f>_xlfn.IFNA((VLOOKUP(F4305,help!$C$2:$F$12,4,0))*(N4305*24),"")</f>
        <v/>
      </c>
      <c r="AP4305" s="17">
        <f t="shared" si="137"/>
        <v>0</v>
      </c>
    </row>
    <row r="4306" spans="2:42" ht="33" x14ac:dyDescent="0.25">
      <c r="B4306" s="13">
        <f>COUNTIFS($E$3:E4306,'تقرير منتج تام'!$E$4)</f>
        <v>8</v>
      </c>
      <c r="C4306" s="37"/>
      <c r="D4306" s="37"/>
      <c r="E4306" s="37"/>
      <c r="F4306" s="39"/>
      <c r="G4306" s="40"/>
      <c r="H4306" s="40"/>
      <c r="I4306" s="41"/>
      <c r="J4306" s="41"/>
      <c r="K4306" s="26" t="str">
        <f>_xlfn.IFNA(VLOOKUP(E4306,الاوردرات!$B$1:$C$600,2,0),"")</f>
        <v/>
      </c>
      <c r="L4306" s="52"/>
      <c r="N4306" s="21" t="str">
        <f t="shared" si="136"/>
        <v/>
      </c>
      <c r="O4306" s="22" t="str">
        <f>_xlfn.IFNA((VLOOKUP(F4306,help!$C$2:$F$12,4,0))*(N4306*24),"")</f>
        <v/>
      </c>
      <c r="AP4306" s="17">
        <f t="shared" si="137"/>
        <v>0</v>
      </c>
    </row>
    <row r="4307" spans="2:42" ht="33" x14ac:dyDescent="0.25">
      <c r="B4307" s="13">
        <f>COUNTIFS($E$3:E4307,'تقرير منتج تام'!$E$4)</f>
        <v>8</v>
      </c>
      <c r="C4307" s="37"/>
      <c r="D4307" s="37"/>
      <c r="E4307" s="37"/>
      <c r="F4307" s="39"/>
      <c r="G4307" s="40"/>
      <c r="H4307" s="40"/>
      <c r="I4307" s="41"/>
      <c r="J4307" s="41"/>
      <c r="K4307" s="26" t="str">
        <f>_xlfn.IFNA(VLOOKUP(E4307,الاوردرات!$B$1:$C$600,2,0),"")</f>
        <v/>
      </c>
      <c r="L4307" s="52"/>
      <c r="N4307" s="21" t="str">
        <f t="shared" si="136"/>
        <v/>
      </c>
      <c r="O4307" s="22" t="str">
        <f>_xlfn.IFNA((VLOOKUP(F4307,help!$C$2:$F$12,4,0))*(N4307*24),"")</f>
        <v/>
      </c>
      <c r="AP4307" s="17">
        <f t="shared" si="137"/>
        <v>0</v>
      </c>
    </row>
    <row r="4308" spans="2:42" ht="33" x14ac:dyDescent="0.25">
      <c r="B4308" s="13">
        <f>COUNTIFS($E$3:E4308,'تقرير منتج تام'!$E$4)</f>
        <v>8</v>
      </c>
      <c r="C4308" s="37"/>
      <c r="D4308" s="37"/>
      <c r="E4308" s="37"/>
      <c r="F4308" s="39"/>
      <c r="G4308" s="40"/>
      <c r="H4308" s="40"/>
      <c r="I4308" s="41"/>
      <c r="J4308" s="41"/>
      <c r="K4308" s="26" t="str">
        <f>_xlfn.IFNA(VLOOKUP(E4308,الاوردرات!$B$1:$C$600,2,0),"")</f>
        <v/>
      </c>
      <c r="L4308" s="52"/>
      <c r="N4308" s="21" t="str">
        <f t="shared" si="136"/>
        <v/>
      </c>
      <c r="O4308" s="22" t="str">
        <f>_xlfn.IFNA((VLOOKUP(F4308,help!$C$2:$F$12,4,0))*(N4308*24),"")</f>
        <v/>
      </c>
      <c r="AP4308" s="17">
        <f t="shared" si="137"/>
        <v>0</v>
      </c>
    </row>
    <row r="4309" spans="2:42" ht="33" x14ac:dyDescent="0.25">
      <c r="B4309" s="13">
        <f>COUNTIFS($E$3:E4309,'تقرير منتج تام'!$E$4)</f>
        <v>8</v>
      </c>
      <c r="C4309" s="37"/>
      <c r="D4309" s="37"/>
      <c r="E4309" s="37"/>
      <c r="F4309" s="39"/>
      <c r="G4309" s="40"/>
      <c r="H4309" s="40"/>
      <c r="I4309" s="41"/>
      <c r="J4309" s="41"/>
      <c r="K4309" s="26" t="str">
        <f>_xlfn.IFNA(VLOOKUP(E4309,الاوردرات!$B$1:$C$600,2,0),"")</f>
        <v/>
      </c>
      <c r="L4309" s="52"/>
      <c r="N4309" s="21" t="str">
        <f t="shared" si="136"/>
        <v/>
      </c>
      <c r="O4309" s="22" t="str">
        <f>_xlfn.IFNA((VLOOKUP(F4309,help!$C$2:$F$12,4,0))*(N4309*24),"")</f>
        <v/>
      </c>
      <c r="AP4309" s="17">
        <f t="shared" si="137"/>
        <v>0</v>
      </c>
    </row>
    <row r="4310" spans="2:42" ht="33" x14ac:dyDescent="0.25">
      <c r="B4310" s="13">
        <f>COUNTIFS($E$3:E4310,'تقرير منتج تام'!$E$4)</f>
        <v>8</v>
      </c>
      <c r="C4310" s="37"/>
      <c r="D4310" s="37"/>
      <c r="E4310" s="37"/>
      <c r="F4310" s="39"/>
      <c r="G4310" s="40"/>
      <c r="H4310" s="40"/>
      <c r="I4310" s="41"/>
      <c r="J4310" s="41"/>
      <c r="K4310" s="26" t="str">
        <f>_xlfn.IFNA(VLOOKUP(E4310,الاوردرات!$B$1:$C$600,2,0),"")</f>
        <v/>
      </c>
      <c r="L4310" s="52"/>
      <c r="N4310" s="21" t="str">
        <f t="shared" si="136"/>
        <v/>
      </c>
      <c r="O4310" s="22" t="str">
        <f>_xlfn.IFNA((VLOOKUP(F4310,help!$C$2:$F$12,4,0))*(N4310*24),"")</f>
        <v/>
      </c>
      <c r="AP4310" s="17">
        <f t="shared" si="137"/>
        <v>0</v>
      </c>
    </row>
    <row r="4311" spans="2:42" ht="33" x14ac:dyDescent="0.25">
      <c r="B4311" s="13">
        <f>COUNTIFS($E$3:E4311,'تقرير منتج تام'!$E$4)</f>
        <v>8</v>
      </c>
      <c r="C4311" s="37"/>
      <c r="D4311" s="37"/>
      <c r="E4311" s="37"/>
      <c r="F4311" s="39"/>
      <c r="G4311" s="40"/>
      <c r="H4311" s="40"/>
      <c r="I4311" s="41"/>
      <c r="J4311" s="41"/>
      <c r="K4311" s="26" t="str">
        <f>_xlfn.IFNA(VLOOKUP(E4311,الاوردرات!$B$1:$C$600,2,0),"")</f>
        <v/>
      </c>
      <c r="L4311" s="52"/>
      <c r="N4311" s="21" t="str">
        <f t="shared" si="136"/>
        <v/>
      </c>
      <c r="O4311" s="22" t="str">
        <f>_xlfn.IFNA((VLOOKUP(F4311,help!$C$2:$F$12,4,0))*(N4311*24),"")</f>
        <v/>
      </c>
      <c r="AP4311" s="17">
        <f t="shared" si="137"/>
        <v>0</v>
      </c>
    </row>
    <row r="4312" spans="2:42" ht="33" x14ac:dyDescent="0.25">
      <c r="B4312" s="13">
        <f>COUNTIFS($E$3:E4312,'تقرير منتج تام'!$E$4)</f>
        <v>8</v>
      </c>
      <c r="C4312" s="37"/>
      <c r="D4312" s="37"/>
      <c r="E4312" s="37"/>
      <c r="F4312" s="39"/>
      <c r="G4312" s="40"/>
      <c r="H4312" s="40"/>
      <c r="I4312" s="41"/>
      <c r="J4312" s="41"/>
      <c r="K4312" s="26" t="str">
        <f>_xlfn.IFNA(VLOOKUP(E4312,الاوردرات!$B$1:$C$600,2,0),"")</f>
        <v/>
      </c>
      <c r="L4312" s="52"/>
      <c r="N4312" s="21" t="str">
        <f t="shared" si="136"/>
        <v/>
      </c>
      <c r="O4312" s="22" t="str">
        <f>_xlfn.IFNA((VLOOKUP(F4312,help!$C$2:$F$12,4,0))*(N4312*24),"")</f>
        <v/>
      </c>
      <c r="AP4312" s="17">
        <f t="shared" si="137"/>
        <v>0</v>
      </c>
    </row>
    <row r="4313" spans="2:42" ht="33" x14ac:dyDescent="0.25">
      <c r="B4313" s="13">
        <f>COUNTIFS($E$3:E4313,'تقرير منتج تام'!$E$4)</f>
        <v>8</v>
      </c>
      <c r="C4313" s="37"/>
      <c r="D4313" s="37"/>
      <c r="E4313" s="37"/>
      <c r="F4313" s="39"/>
      <c r="G4313" s="40"/>
      <c r="H4313" s="40"/>
      <c r="I4313" s="41"/>
      <c r="J4313" s="41"/>
      <c r="K4313" s="26" t="str">
        <f>_xlfn.IFNA(VLOOKUP(E4313,الاوردرات!$B$1:$C$600,2,0),"")</f>
        <v/>
      </c>
      <c r="L4313" s="52"/>
      <c r="N4313" s="21" t="str">
        <f t="shared" si="136"/>
        <v/>
      </c>
      <c r="O4313" s="22" t="str">
        <f>_xlfn.IFNA((VLOOKUP(F4313,help!$C$2:$F$12,4,0))*(N4313*24),"")</f>
        <v/>
      </c>
      <c r="AP4313" s="17">
        <f t="shared" si="137"/>
        <v>0</v>
      </c>
    </row>
    <row r="4314" spans="2:42" ht="33" x14ac:dyDescent="0.25">
      <c r="B4314" s="13">
        <f>COUNTIFS($E$3:E4314,'تقرير منتج تام'!$E$4)</f>
        <v>8</v>
      </c>
      <c r="C4314" s="37"/>
      <c r="D4314" s="37"/>
      <c r="E4314" s="37"/>
      <c r="F4314" s="39"/>
      <c r="G4314" s="40"/>
      <c r="H4314" s="40"/>
      <c r="I4314" s="41"/>
      <c r="J4314" s="41"/>
      <c r="K4314" s="26" t="str">
        <f>_xlfn.IFNA(VLOOKUP(E4314,الاوردرات!$B$1:$C$600,2,0),"")</f>
        <v/>
      </c>
      <c r="L4314" s="52"/>
      <c r="N4314" s="21" t="str">
        <f t="shared" si="136"/>
        <v/>
      </c>
      <c r="O4314" s="22" t="str">
        <f>_xlfn.IFNA((VLOOKUP(F4314,help!$C$2:$F$12,4,0))*(N4314*24),"")</f>
        <v/>
      </c>
      <c r="AP4314" s="17">
        <f t="shared" si="137"/>
        <v>0</v>
      </c>
    </row>
    <row r="4315" spans="2:42" ht="33" x14ac:dyDescent="0.25">
      <c r="B4315" s="13">
        <f>COUNTIFS($E$3:E4315,'تقرير منتج تام'!$E$4)</f>
        <v>8</v>
      </c>
      <c r="C4315" s="37"/>
      <c r="D4315" s="37"/>
      <c r="E4315" s="37"/>
      <c r="F4315" s="39"/>
      <c r="G4315" s="40"/>
      <c r="H4315" s="40"/>
      <c r="I4315" s="41"/>
      <c r="J4315" s="41"/>
      <c r="K4315" s="26" t="str">
        <f>_xlfn.IFNA(VLOOKUP(E4315,الاوردرات!$B$1:$C$600,2,0),"")</f>
        <v/>
      </c>
      <c r="L4315" s="52"/>
      <c r="N4315" s="21" t="str">
        <f t="shared" si="136"/>
        <v/>
      </c>
      <c r="O4315" s="22" t="str">
        <f>_xlfn.IFNA((VLOOKUP(F4315,help!$C$2:$F$12,4,0))*(N4315*24),"")</f>
        <v/>
      </c>
      <c r="AP4315" s="17">
        <f t="shared" si="137"/>
        <v>0</v>
      </c>
    </row>
    <row r="4316" spans="2:42" ht="33" x14ac:dyDescent="0.25">
      <c r="B4316" s="13">
        <f>COUNTIFS($E$3:E4316,'تقرير منتج تام'!$E$4)</f>
        <v>8</v>
      </c>
      <c r="C4316" s="37"/>
      <c r="D4316" s="37"/>
      <c r="E4316" s="37"/>
      <c r="F4316" s="39"/>
      <c r="G4316" s="40"/>
      <c r="H4316" s="40"/>
      <c r="I4316" s="41"/>
      <c r="J4316" s="41"/>
      <c r="K4316" s="26" t="str">
        <f>_xlfn.IFNA(VLOOKUP(E4316,الاوردرات!$B$1:$C$600,2,0),"")</f>
        <v/>
      </c>
      <c r="L4316" s="52"/>
      <c r="N4316" s="21" t="str">
        <f t="shared" si="136"/>
        <v/>
      </c>
      <c r="O4316" s="22" t="str">
        <f>_xlfn.IFNA((VLOOKUP(F4316,help!$C$2:$F$12,4,0))*(N4316*24),"")</f>
        <v/>
      </c>
      <c r="AP4316" s="17">
        <f t="shared" si="137"/>
        <v>0</v>
      </c>
    </row>
    <row r="4317" spans="2:42" ht="33" x14ac:dyDescent="0.25">
      <c r="B4317" s="13">
        <f>COUNTIFS($E$3:E4317,'تقرير منتج تام'!$E$4)</f>
        <v>8</v>
      </c>
      <c r="C4317" s="37"/>
      <c r="D4317" s="37"/>
      <c r="E4317" s="37"/>
      <c r="F4317" s="39"/>
      <c r="G4317" s="40"/>
      <c r="H4317" s="40"/>
      <c r="I4317" s="41"/>
      <c r="J4317" s="41"/>
      <c r="K4317" s="26" t="str">
        <f>_xlfn.IFNA(VLOOKUP(E4317,الاوردرات!$B$1:$C$600,2,0),"")</f>
        <v/>
      </c>
      <c r="L4317" s="52"/>
      <c r="N4317" s="21" t="str">
        <f t="shared" si="136"/>
        <v/>
      </c>
      <c r="O4317" s="22" t="str">
        <f>_xlfn.IFNA((VLOOKUP(F4317,help!$C$2:$F$12,4,0))*(N4317*24),"")</f>
        <v/>
      </c>
      <c r="AP4317" s="17">
        <f t="shared" si="137"/>
        <v>0</v>
      </c>
    </row>
    <row r="4318" spans="2:42" ht="33" x14ac:dyDescent="0.25">
      <c r="B4318" s="13">
        <f>COUNTIFS($E$3:E4318,'تقرير منتج تام'!$E$4)</f>
        <v>8</v>
      </c>
      <c r="C4318" s="37"/>
      <c r="D4318" s="37"/>
      <c r="E4318" s="37"/>
      <c r="F4318" s="39"/>
      <c r="G4318" s="40"/>
      <c r="H4318" s="40"/>
      <c r="I4318" s="41"/>
      <c r="J4318" s="41"/>
      <c r="K4318" s="26" t="str">
        <f>_xlfn.IFNA(VLOOKUP(E4318,الاوردرات!$B$1:$C$600,2,0),"")</f>
        <v/>
      </c>
      <c r="L4318" s="52"/>
      <c r="N4318" s="21" t="str">
        <f t="shared" si="136"/>
        <v/>
      </c>
      <c r="O4318" s="22" t="str">
        <f>_xlfn.IFNA((VLOOKUP(F4318,help!$C$2:$F$12,4,0))*(N4318*24),"")</f>
        <v/>
      </c>
      <c r="AP4318" s="17">
        <f t="shared" si="137"/>
        <v>0</v>
      </c>
    </row>
    <row r="4319" spans="2:42" ht="33" x14ac:dyDescent="0.25">
      <c r="B4319" s="13">
        <f>COUNTIFS($E$3:E4319,'تقرير منتج تام'!$E$4)</f>
        <v>8</v>
      </c>
      <c r="C4319" s="37"/>
      <c r="D4319" s="37"/>
      <c r="E4319" s="37"/>
      <c r="F4319" s="39"/>
      <c r="G4319" s="40"/>
      <c r="H4319" s="40"/>
      <c r="I4319" s="41"/>
      <c r="J4319" s="41"/>
      <c r="K4319" s="26" t="str">
        <f>_xlfn.IFNA(VLOOKUP(E4319,الاوردرات!$B$1:$C$600,2,0),"")</f>
        <v/>
      </c>
      <c r="L4319" s="52"/>
      <c r="N4319" s="21" t="str">
        <f t="shared" si="136"/>
        <v/>
      </c>
      <c r="O4319" s="22" t="str">
        <f>_xlfn.IFNA((VLOOKUP(F4319,help!$C$2:$F$12,4,0))*(N4319*24),"")</f>
        <v/>
      </c>
      <c r="AP4319" s="17">
        <f t="shared" si="137"/>
        <v>0</v>
      </c>
    </row>
    <row r="4320" spans="2:42" ht="33" x14ac:dyDescent="0.25">
      <c r="B4320" s="13">
        <f>COUNTIFS($E$3:E4320,'تقرير منتج تام'!$E$4)</f>
        <v>8</v>
      </c>
      <c r="C4320" s="37"/>
      <c r="D4320" s="37"/>
      <c r="E4320" s="37"/>
      <c r="F4320" s="39"/>
      <c r="G4320" s="40"/>
      <c r="H4320" s="40"/>
      <c r="I4320" s="41"/>
      <c r="J4320" s="41"/>
      <c r="K4320" s="26" t="str">
        <f>_xlfn.IFNA(VLOOKUP(E4320,الاوردرات!$B$1:$C$600,2,0),"")</f>
        <v/>
      </c>
      <c r="L4320" s="52"/>
      <c r="N4320" s="21" t="str">
        <f t="shared" si="136"/>
        <v/>
      </c>
      <c r="O4320" s="22" t="str">
        <f>_xlfn.IFNA((VLOOKUP(F4320,help!$C$2:$F$12,4,0))*(N4320*24),"")</f>
        <v/>
      </c>
      <c r="AP4320" s="17">
        <f t="shared" si="137"/>
        <v>0</v>
      </c>
    </row>
    <row r="4321" spans="2:42" ht="33" x14ac:dyDescent="0.25">
      <c r="B4321" s="13">
        <f>COUNTIFS($E$3:E4321,'تقرير منتج تام'!$E$4)</f>
        <v>8</v>
      </c>
      <c r="C4321" s="37"/>
      <c r="D4321" s="37"/>
      <c r="E4321" s="37"/>
      <c r="F4321" s="39"/>
      <c r="G4321" s="40"/>
      <c r="H4321" s="40"/>
      <c r="I4321" s="41"/>
      <c r="J4321" s="41"/>
      <c r="K4321" s="26" t="str">
        <f>_xlfn.IFNA(VLOOKUP(E4321,الاوردرات!$B$1:$C$600,2,0),"")</f>
        <v/>
      </c>
      <c r="L4321" s="52"/>
      <c r="N4321" s="21" t="str">
        <f t="shared" si="136"/>
        <v/>
      </c>
      <c r="O4321" s="22" t="str">
        <f>_xlfn.IFNA((VLOOKUP(F4321,help!$C$2:$F$12,4,0))*(N4321*24),"")</f>
        <v/>
      </c>
      <c r="AP4321" s="17">
        <f t="shared" si="137"/>
        <v>0</v>
      </c>
    </row>
    <row r="4322" spans="2:42" ht="33" x14ac:dyDescent="0.25">
      <c r="B4322" s="13">
        <f>COUNTIFS($E$3:E4322,'تقرير منتج تام'!$E$4)</f>
        <v>8</v>
      </c>
      <c r="C4322" s="37"/>
      <c r="D4322" s="37"/>
      <c r="E4322" s="37"/>
      <c r="F4322" s="39"/>
      <c r="G4322" s="40"/>
      <c r="H4322" s="40"/>
      <c r="I4322" s="41"/>
      <c r="J4322" s="41"/>
      <c r="K4322" s="26" t="str">
        <f>_xlfn.IFNA(VLOOKUP(E4322,الاوردرات!$B$1:$C$600,2,0),"")</f>
        <v/>
      </c>
      <c r="L4322" s="52"/>
      <c r="N4322" s="21" t="str">
        <f t="shared" si="136"/>
        <v/>
      </c>
      <c r="O4322" s="22" t="str">
        <f>_xlfn.IFNA((VLOOKUP(F4322,help!$C$2:$F$12,4,0))*(N4322*24),"")</f>
        <v/>
      </c>
      <c r="AP4322" s="17">
        <f t="shared" si="137"/>
        <v>0</v>
      </c>
    </row>
    <row r="4323" spans="2:42" ht="33" x14ac:dyDescent="0.25">
      <c r="B4323" s="13">
        <f>COUNTIFS($E$3:E4323,'تقرير منتج تام'!$E$4)</f>
        <v>8</v>
      </c>
      <c r="C4323" s="37"/>
      <c r="D4323" s="37"/>
      <c r="E4323" s="37"/>
      <c r="F4323" s="39"/>
      <c r="G4323" s="40"/>
      <c r="H4323" s="40"/>
      <c r="I4323" s="41"/>
      <c r="J4323" s="41"/>
      <c r="K4323" s="26" t="str">
        <f>_xlfn.IFNA(VLOOKUP(E4323,الاوردرات!$B$1:$C$600,2,0),"")</f>
        <v/>
      </c>
      <c r="L4323" s="52"/>
      <c r="N4323" s="21" t="str">
        <f t="shared" si="136"/>
        <v/>
      </c>
      <c r="O4323" s="22" t="str">
        <f>_xlfn.IFNA((VLOOKUP(F4323,help!$C$2:$F$12,4,0))*(N4323*24),"")</f>
        <v/>
      </c>
      <c r="AP4323" s="17">
        <f t="shared" si="137"/>
        <v>0</v>
      </c>
    </row>
    <row r="4324" spans="2:42" ht="33" x14ac:dyDescent="0.25">
      <c r="B4324" s="13">
        <f>COUNTIFS($E$3:E4324,'تقرير منتج تام'!$E$4)</f>
        <v>8</v>
      </c>
      <c r="C4324" s="37"/>
      <c r="D4324" s="37"/>
      <c r="E4324" s="37"/>
      <c r="F4324" s="39"/>
      <c r="G4324" s="40"/>
      <c r="H4324" s="40"/>
      <c r="I4324" s="41"/>
      <c r="J4324" s="41"/>
      <c r="K4324" s="26" t="str">
        <f>_xlfn.IFNA(VLOOKUP(E4324,الاوردرات!$B$1:$C$600,2,0),"")</f>
        <v/>
      </c>
      <c r="L4324" s="52"/>
      <c r="N4324" s="21" t="str">
        <f t="shared" si="136"/>
        <v/>
      </c>
      <c r="O4324" s="22" t="str">
        <f>_xlfn.IFNA((VLOOKUP(F4324,help!$C$2:$F$12,4,0))*(N4324*24),"")</f>
        <v/>
      </c>
      <c r="AP4324" s="17">
        <f t="shared" si="137"/>
        <v>0</v>
      </c>
    </row>
    <row r="4325" spans="2:42" ht="33" x14ac:dyDescent="0.25">
      <c r="B4325" s="13">
        <f>COUNTIFS($E$3:E4325,'تقرير منتج تام'!$E$4)</f>
        <v>8</v>
      </c>
      <c r="C4325" s="37"/>
      <c r="D4325" s="37"/>
      <c r="E4325" s="37"/>
      <c r="F4325" s="39"/>
      <c r="G4325" s="40"/>
      <c r="H4325" s="40"/>
      <c r="I4325" s="41"/>
      <c r="J4325" s="41"/>
      <c r="K4325" s="26" t="str">
        <f>_xlfn.IFNA(VLOOKUP(E4325,الاوردرات!$B$1:$C$600,2,0),"")</f>
        <v/>
      </c>
      <c r="L4325" s="52"/>
      <c r="N4325" s="21" t="str">
        <f t="shared" si="136"/>
        <v/>
      </c>
      <c r="O4325" s="22" t="str">
        <f>_xlfn.IFNA((VLOOKUP(F4325,help!$C$2:$F$12,4,0))*(N4325*24),"")</f>
        <v/>
      </c>
      <c r="AP4325" s="17">
        <f t="shared" si="137"/>
        <v>0</v>
      </c>
    </row>
    <row r="4326" spans="2:42" ht="33" x14ac:dyDescent="0.25">
      <c r="B4326" s="13">
        <f>COUNTIFS($E$3:E4326,'تقرير منتج تام'!$E$4)</f>
        <v>8</v>
      </c>
      <c r="C4326" s="37"/>
      <c r="D4326" s="37"/>
      <c r="E4326" s="37"/>
      <c r="F4326" s="39"/>
      <c r="G4326" s="40"/>
      <c r="H4326" s="40"/>
      <c r="I4326" s="41"/>
      <c r="J4326" s="41"/>
      <c r="K4326" s="26" t="str">
        <f>_xlfn.IFNA(VLOOKUP(E4326,الاوردرات!$B$1:$C$600,2,0),"")</f>
        <v/>
      </c>
      <c r="L4326" s="52"/>
      <c r="N4326" s="21" t="str">
        <f t="shared" si="136"/>
        <v/>
      </c>
      <c r="O4326" s="22" t="str">
        <f>_xlfn.IFNA((VLOOKUP(F4326,help!$C$2:$F$12,4,0))*(N4326*24),"")</f>
        <v/>
      </c>
      <c r="AP4326" s="17">
        <f t="shared" si="137"/>
        <v>0</v>
      </c>
    </row>
    <row r="4327" spans="2:42" ht="33" x14ac:dyDescent="0.25">
      <c r="B4327" s="13">
        <f>COUNTIFS($E$3:E4327,'تقرير منتج تام'!$E$4)</f>
        <v>8</v>
      </c>
      <c r="C4327" s="37"/>
      <c r="D4327" s="37"/>
      <c r="E4327" s="37"/>
      <c r="F4327" s="39"/>
      <c r="G4327" s="40"/>
      <c r="H4327" s="40"/>
      <c r="I4327" s="41"/>
      <c r="J4327" s="41"/>
      <c r="K4327" s="26" t="str">
        <f>_xlfn.IFNA(VLOOKUP(E4327,الاوردرات!$B$1:$C$600,2,0),"")</f>
        <v/>
      </c>
      <c r="L4327" s="52"/>
      <c r="N4327" s="21" t="str">
        <f t="shared" si="136"/>
        <v/>
      </c>
      <c r="O4327" s="22" t="str">
        <f>_xlfn.IFNA((VLOOKUP(F4327,help!$C$2:$F$12,4,0))*(N4327*24),"")</f>
        <v/>
      </c>
      <c r="AP4327" s="17">
        <f t="shared" si="137"/>
        <v>0</v>
      </c>
    </row>
    <row r="4328" spans="2:42" ht="33" x14ac:dyDescent="0.25">
      <c r="B4328" s="13">
        <f>COUNTIFS($E$3:E4328,'تقرير منتج تام'!$E$4)</f>
        <v>8</v>
      </c>
      <c r="C4328" s="37"/>
      <c r="D4328" s="37"/>
      <c r="E4328" s="37"/>
      <c r="F4328" s="39"/>
      <c r="G4328" s="40"/>
      <c r="H4328" s="40"/>
      <c r="I4328" s="41"/>
      <c r="J4328" s="41"/>
      <c r="K4328" s="26" t="str">
        <f>_xlfn.IFNA(VLOOKUP(E4328,الاوردرات!$B$1:$C$600,2,0),"")</f>
        <v/>
      </c>
      <c r="L4328" s="52"/>
      <c r="N4328" s="21" t="str">
        <f t="shared" si="136"/>
        <v/>
      </c>
      <c r="O4328" s="22" t="str">
        <f>_xlfn.IFNA((VLOOKUP(F4328,help!$C$2:$F$12,4,0))*(N4328*24),"")</f>
        <v/>
      </c>
      <c r="AP4328" s="17">
        <f t="shared" si="137"/>
        <v>0</v>
      </c>
    </row>
    <row r="4329" spans="2:42" ht="33" x14ac:dyDescent="0.25">
      <c r="B4329" s="13">
        <f>COUNTIFS($E$3:E4329,'تقرير منتج تام'!$E$4)</f>
        <v>8</v>
      </c>
      <c r="C4329" s="37"/>
      <c r="D4329" s="37"/>
      <c r="E4329" s="37"/>
      <c r="F4329" s="39"/>
      <c r="G4329" s="40"/>
      <c r="H4329" s="40"/>
      <c r="I4329" s="41"/>
      <c r="J4329" s="41"/>
      <c r="K4329" s="26" t="str">
        <f>_xlfn.IFNA(VLOOKUP(E4329,الاوردرات!$B$1:$C$600,2,0),"")</f>
        <v/>
      </c>
      <c r="L4329" s="52"/>
      <c r="N4329" s="21" t="str">
        <f t="shared" si="136"/>
        <v/>
      </c>
      <c r="O4329" s="22" t="str">
        <f>_xlfn.IFNA((VLOOKUP(F4329,help!$C$2:$F$12,4,0))*(N4329*24),"")</f>
        <v/>
      </c>
      <c r="AP4329" s="17">
        <f t="shared" si="137"/>
        <v>0</v>
      </c>
    </row>
    <row r="4330" spans="2:42" ht="33" x14ac:dyDescent="0.25">
      <c r="B4330" s="13">
        <f>COUNTIFS($E$3:E4330,'تقرير منتج تام'!$E$4)</f>
        <v>8</v>
      </c>
      <c r="C4330" s="37"/>
      <c r="D4330" s="37"/>
      <c r="E4330" s="37"/>
      <c r="F4330" s="39"/>
      <c r="G4330" s="40"/>
      <c r="H4330" s="40"/>
      <c r="I4330" s="41"/>
      <c r="J4330" s="41"/>
      <c r="K4330" s="26" t="str">
        <f>_xlfn.IFNA(VLOOKUP(E4330,الاوردرات!$B$1:$C$600,2,0),"")</f>
        <v/>
      </c>
      <c r="L4330" s="52"/>
      <c r="N4330" s="21" t="str">
        <f t="shared" si="136"/>
        <v/>
      </c>
      <c r="O4330" s="22" t="str">
        <f>_xlfn.IFNA((VLOOKUP(F4330,help!$C$2:$F$12,4,0))*(N4330*24),"")</f>
        <v/>
      </c>
      <c r="AP4330" s="17">
        <f t="shared" si="137"/>
        <v>0</v>
      </c>
    </row>
    <row r="4331" spans="2:42" ht="33" x14ac:dyDescent="0.25">
      <c r="B4331" s="13">
        <f>COUNTIFS($E$3:E4331,'تقرير منتج تام'!$E$4)</f>
        <v>8</v>
      </c>
      <c r="C4331" s="37"/>
      <c r="D4331" s="37"/>
      <c r="E4331" s="37"/>
      <c r="F4331" s="39"/>
      <c r="G4331" s="40"/>
      <c r="H4331" s="40"/>
      <c r="I4331" s="41"/>
      <c r="J4331" s="41"/>
      <c r="K4331" s="26" t="str">
        <f>_xlfn.IFNA(VLOOKUP(E4331,الاوردرات!$B$1:$C$600,2,0),"")</f>
        <v/>
      </c>
      <c r="L4331" s="52"/>
      <c r="N4331" s="21" t="str">
        <f t="shared" si="136"/>
        <v/>
      </c>
      <c r="O4331" s="22" t="str">
        <f>_xlfn.IFNA((VLOOKUP(F4331,help!$C$2:$F$12,4,0))*(N4331*24),"")</f>
        <v/>
      </c>
      <c r="AP4331" s="17">
        <f t="shared" si="137"/>
        <v>0</v>
      </c>
    </row>
    <row r="4332" spans="2:42" ht="33" x14ac:dyDescent="0.25">
      <c r="B4332" s="13">
        <f>COUNTIFS($E$3:E4332,'تقرير منتج تام'!$E$4)</f>
        <v>8</v>
      </c>
      <c r="C4332" s="37"/>
      <c r="D4332" s="37"/>
      <c r="E4332" s="37"/>
      <c r="F4332" s="39"/>
      <c r="G4332" s="40"/>
      <c r="H4332" s="40"/>
      <c r="I4332" s="41"/>
      <c r="J4332" s="41"/>
      <c r="K4332" s="26" t="str">
        <f>_xlfn.IFNA(VLOOKUP(E4332,الاوردرات!$B$1:$C$600,2,0),"")</f>
        <v/>
      </c>
      <c r="L4332" s="52"/>
      <c r="N4332" s="21" t="str">
        <f t="shared" si="136"/>
        <v/>
      </c>
      <c r="O4332" s="22" t="str">
        <f>_xlfn.IFNA((VLOOKUP(F4332,help!$C$2:$F$12,4,0))*(N4332*24),"")</f>
        <v/>
      </c>
      <c r="AP4332" s="17">
        <f t="shared" si="137"/>
        <v>0</v>
      </c>
    </row>
    <row r="4333" spans="2:42" ht="33" x14ac:dyDescent="0.25">
      <c r="B4333" s="13">
        <f>COUNTIFS($E$3:E4333,'تقرير منتج تام'!$E$4)</f>
        <v>8</v>
      </c>
      <c r="C4333" s="37"/>
      <c r="D4333" s="37"/>
      <c r="E4333" s="37"/>
      <c r="F4333" s="39"/>
      <c r="G4333" s="40"/>
      <c r="H4333" s="40"/>
      <c r="I4333" s="41"/>
      <c r="J4333" s="41"/>
      <c r="K4333" s="26" t="str">
        <f>_xlfn.IFNA(VLOOKUP(E4333,الاوردرات!$B$1:$C$600,2,0),"")</f>
        <v/>
      </c>
      <c r="L4333" s="52"/>
      <c r="N4333" s="21" t="str">
        <f t="shared" si="136"/>
        <v/>
      </c>
      <c r="O4333" s="22" t="str">
        <f>_xlfn.IFNA((VLOOKUP(F4333,help!$C$2:$F$12,4,0))*(N4333*24),"")</f>
        <v/>
      </c>
      <c r="AP4333" s="17">
        <f t="shared" si="137"/>
        <v>0</v>
      </c>
    </row>
    <row r="4334" spans="2:42" ht="33" x14ac:dyDescent="0.25">
      <c r="B4334" s="13">
        <f>COUNTIFS($E$3:E4334,'تقرير منتج تام'!$E$4)</f>
        <v>8</v>
      </c>
      <c r="C4334" s="37"/>
      <c r="D4334" s="37"/>
      <c r="E4334" s="37"/>
      <c r="F4334" s="39"/>
      <c r="G4334" s="40"/>
      <c r="H4334" s="40"/>
      <c r="I4334" s="41"/>
      <c r="J4334" s="41"/>
      <c r="K4334" s="26" t="str">
        <f>_xlfn.IFNA(VLOOKUP(E4334,الاوردرات!$B$1:$C$600,2,0),"")</f>
        <v/>
      </c>
      <c r="L4334" s="52"/>
      <c r="N4334" s="21" t="str">
        <f t="shared" si="136"/>
        <v/>
      </c>
      <c r="O4334" s="22" t="str">
        <f>_xlfn.IFNA((VLOOKUP(F4334,help!$C$2:$F$12,4,0))*(N4334*24),"")</f>
        <v/>
      </c>
      <c r="AP4334" s="17">
        <f t="shared" si="137"/>
        <v>0</v>
      </c>
    </row>
    <row r="4335" spans="2:42" ht="33" x14ac:dyDescent="0.25">
      <c r="B4335" s="13">
        <f>COUNTIFS($E$3:E4335,'تقرير منتج تام'!$E$4)</f>
        <v>8</v>
      </c>
      <c r="C4335" s="37"/>
      <c r="D4335" s="37"/>
      <c r="E4335" s="37"/>
      <c r="F4335" s="39"/>
      <c r="G4335" s="40"/>
      <c r="H4335" s="40"/>
      <c r="I4335" s="41"/>
      <c r="J4335" s="41"/>
      <c r="K4335" s="26" t="str">
        <f>_xlfn.IFNA(VLOOKUP(E4335,الاوردرات!$B$1:$C$600,2,0),"")</f>
        <v/>
      </c>
      <c r="L4335" s="52"/>
      <c r="N4335" s="21" t="str">
        <f t="shared" si="136"/>
        <v/>
      </c>
      <c r="O4335" s="22" t="str">
        <f>_xlfn.IFNA((VLOOKUP(F4335,help!$C$2:$F$12,4,0))*(N4335*24),"")</f>
        <v/>
      </c>
      <c r="AP4335" s="17">
        <f t="shared" si="137"/>
        <v>0</v>
      </c>
    </row>
    <row r="4336" spans="2:42" ht="33" x14ac:dyDescent="0.25">
      <c r="B4336" s="13">
        <f>COUNTIFS($E$3:E4336,'تقرير منتج تام'!$E$4)</f>
        <v>8</v>
      </c>
      <c r="C4336" s="37"/>
      <c r="D4336" s="37"/>
      <c r="E4336" s="37"/>
      <c r="F4336" s="39"/>
      <c r="G4336" s="40"/>
      <c r="H4336" s="40"/>
      <c r="I4336" s="41"/>
      <c r="J4336" s="41"/>
      <c r="K4336" s="26" t="str">
        <f>_xlfn.IFNA(VLOOKUP(E4336,الاوردرات!$B$1:$C$600,2,0),"")</f>
        <v/>
      </c>
      <c r="L4336" s="52"/>
      <c r="N4336" s="21" t="str">
        <f t="shared" si="136"/>
        <v/>
      </c>
      <c r="O4336" s="22" t="str">
        <f>_xlfn.IFNA((VLOOKUP(F4336,help!$C$2:$F$12,4,0))*(N4336*24),"")</f>
        <v/>
      </c>
      <c r="AP4336" s="17">
        <f t="shared" si="137"/>
        <v>0</v>
      </c>
    </row>
    <row r="4337" spans="2:42" ht="33" x14ac:dyDescent="0.25">
      <c r="B4337" s="13">
        <f>COUNTIFS($E$3:E4337,'تقرير منتج تام'!$E$4)</f>
        <v>8</v>
      </c>
      <c r="C4337" s="37"/>
      <c r="D4337" s="37"/>
      <c r="E4337" s="37"/>
      <c r="F4337" s="39"/>
      <c r="G4337" s="40"/>
      <c r="H4337" s="40"/>
      <c r="I4337" s="41"/>
      <c r="J4337" s="41"/>
      <c r="K4337" s="26" t="str">
        <f>_xlfn.IFNA(VLOOKUP(E4337,الاوردرات!$B$1:$C$600,2,0),"")</f>
        <v/>
      </c>
      <c r="L4337" s="52"/>
      <c r="N4337" s="21" t="str">
        <f t="shared" si="136"/>
        <v/>
      </c>
      <c r="O4337" s="22" t="str">
        <f>_xlfn.IFNA((VLOOKUP(F4337,help!$C$2:$F$12,4,0))*(N4337*24),"")</f>
        <v/>
      </c>
      <c r="AP4337" s="17">
        <f t="shared" si="137"/>
        <v>0</v>
      </c>
    </row>
    <row r="4338" spans="2:42" ht="33" x14ac:dyDescent="0.25">
      <c r="B4338" s="13">
        <f>COUNTIFS($E$3:E4338,'تقرير منتج تام'!$E$4)</f>
        <v>8</v>
      </c>
      <c r="C4338" s="37"/>
      <c r="D4338" s="37"/>
      <c r="E4338" s="37"/>
      <c r="F4338" s="39"/>
      <c r="G4338" s="40"/>
      <c r="H4338" s="40"/>
      <c r="I4338" s="41"/>
      <c r="J4338" s="41"/>
      <c r="K4338" s="26" t="str">
        <f>_xlfn.IFNA(VLOOKUP(E4338,الاوردرات!$B$1:$C$600,2,0),"")</f>
        <v/>
      </c>
      <c r="L4338" s="52"/>
      <c r="N4338" s="21" t="str">
        <f t="shared" si="136"/>
        <v/>
      </c>
      <c r="O4338" s="22" t="str">
        <f>_xlfn.IFNA((VLOOKUP(F4338,help!$C$2:$F$12,4,0))*(N4338*24),"")</f>
        <v/>
      </c>
      <c r="AP4338" s="17">
        <f t="shared" si="137"/>
        <v>0</v>
      </c>
    </row>
    <row r="4339" spans="2:42" ht="33" x14ac:dyDescent="0.25">
      <c r="B4339" s="13">
        <f>COUNTIFS($E$3:E4339,'تقرير منتج تام'!$E$4)</f>
        <v>8</v>
      </c>
      <c r="C4339" s="37"/>
      <c r="D4339" s="37"/>
      <c r="E4339" s="37"/>
      <c r="F4339" s="39"/>
      <c r="G4339" s="40"/>
      <c r="H4339" s="40"/>
      <c r="I4339" s="41"/>
      <c r="J4339" s="41"/>
      <c r="K4339" s="26" t="str">
        <f>_xlfn.IFNA(VLOOKUP(E4339,الاوردرات!$B$1:$C$600,2,0),"")</f>
        <v/>
      </c>
      <c r="L4339" s="52"/>
      <c r="N4339" s="21" t="str">
        <f t="shared" si="136"/>
        <v/>
      </c>
      <c r="O4339" s="22" t="str">
        <f>_xlfn.IFNA((VLOOKUP(F4339,help!$C$2:$F$12,4,0))*(N4339*24),"")</f>
        <v/>
      </c>
      <c r="AP4339" s="17">
        <f t="shared" si="137"/>
        <v>0</v>
      </c>
    </row>
    <row r="4340" spans="2:42" ht="33" x14ac:dyDescent="0.25">
      <c r="B4340" s="13">
        <f>COUNTIFS($E$3:E4340,'تقرير منتج تام'!$E$4)</f>
        <v>8</v>
      </c>
      <c r="C4340" s="37"/>
      <c r="D4340" s="37"/>
      <c r="E4340" s="37"/>
      <c r="F4340" s="39"/>
      <c r="G4340" s="40"/>
      <c r="H4340" s="40"/>
      <c r="I4340" s="41"/>
      <c r="J4340" s="41"/>
      <c r="K4340" s="26" t="str">
        <f>_xlfn.IFNA(VLOOKUP(E4340,الاوردرات!$B$1:$C$600,2,0),"")</f>
        <v/>
      </c>
      <c r="L4340" s="52"/>
      <c r="N4340" s="21" t="str">
        <f t="shared" si="136"/>
        <v/>
      </c>
      <c r="O4340" s="22" t="str">
        <f>_xlfn.IFNA((VLOOKUP(F4340,help!$C$2:$F$12,4,0))*(N4340*24),"")</f>
        <v/>
      </c>
      <c r="AP4340" s="17">
        <f t="shared" si="137"/>
        <v>0</v>
      </c>
    </row>
    <row r="4341" spans="2:42" ht="33" x14ac:dyDescent="0.25">
      <c r="B4341" s="13">
        <f>COUNTIFS($E$3:E4341,'تقرير منتج تام'!$E$4)</f>
        <v>8</v>
      </c>
      <c r="C4341" s="37"/>
      <c r="D4341" s="37"/>
      <c r="E4341" s="37"/>
      <c r="F4341" s="39"/>
      <c r="G4341" s="40"/>
      <c r="H4341" s="40"/>
      <c r="I4341" s="41"/>
      <c r="J4341" s="41"/>
      <c r="K4341" s="26" t="str">
        <f>_xlfn.IFNA(VLOOKUP(E4341,الاوردرات!$B$1:$C$600,2,0),"")</f>
        <v/>
      </c>
      <c r="L4341" s="52"/>
      <c r="N4341" s="21" t="str">
        <f t="shared" si="136"/>
        <v/>
      </c>
      <c r="O4341" s="22" t="str">
        <f>_xlfn.IFNA((VLOOKUP(F4341,help!$C$2:$F$12,4,0))*(N4341*24),"")</f>
        <v/>
      </c>
      <c r="AP4341" s="17">
        <f t="shared" si="137"/>
        <v>0</v>
      </c>
    </row>
    <row r="4342" spans="2:42" ht="33" x14ac:dyDescent="0.25">
      <c r="B4342" s="13">
        <f>COUNTIFS($E$3:E4342,'تقرير منتج تام'!$E$4)</f>
        <v>8</v>
      </c>
      <c r="C4342" s="37"/>
      <c r="D4342" s="37"/>
      <c r="E4342" s="37"/>
      <c r="F4342" s="39"/>
      <c r="G4342" s="40"/>
      <c r="H4342" s="40"/>
      <c r="I4342" s="41"/>
      <c r="J4342" s="41"/>
      <c r="K4342" s="26" t="str">
        <f>_xlfn.IFNA(VLOOKUP(E4342,الاوردرات!$B$1:$C$600,2,0),"")</f>
        <v/>
      </c>
      <c r="L4342" s="52"/>
      <c r="N4342" s="21" t="str">
        <f t="shared" si="136"/>
        <v/>
      </c>
      <c r="O4342" s="22" t="str">
        <f>_xlfn.IFNA((VLOOKUP(F4342,help!$C$2:$F$12,4,0))*(N4342*24),"")</f>
        <v/>
      </c>
      <c r="AP4342" s="17">
        <f t="shared" si="137"/>
        <v>0</v>
      </c>
    </row>
    <row r="4343" spans="2:42" ht="33" x14ac:dyDescent="0.25">
      <c r="B4343" s="13">
        <f>COUNTIFS($E$3:E4343,'تقرير منتج تام'!$E$4)</f>
        <v>8</v>
      </c>
      <c r="C4343" s="37"/>
      <c r="D4343" s="37"/>
      <c r="E4343" s="37"/>
      <c r="F4343" s="39"/>
      <c r="G4343" s="40"/>
      <c r="H4343" s="40"/>
      <c r="I4343" s="41"/>
      <c r="J4343" s="41"/>
      <c r="K4343" s="26" t="str">
        <f>_xlfn.IFNA(VLOOKUP(E4343,الاوردرات!$B$1:$C$600,2,0),"")</f>
        <v/>
      </c>
      <c r="L4343" s="52"/>
      <c r="N4343" s="21" t="str">
        <f t="shared" ref="N4343:N4406" si="138">IF(I4343&lt;&gt;"",J4343-I4343,"")</f>
        <v/>
      </c>
      <c r="O4343" s="22" t="str">
        <f>_xlfn.IFNA((VLOOKUP(F4343,help!$C$2:$F$12,4,0))*(N4343*24),"")</f>
        <v/>
      </c>
      <c r="AP4343" s="17">
        <f t="shared" si="137"/>
        <v>0</v>
      </c>
    </row>
    <row r="4344" spans="2:42" ht="33" x14ac:dyDescent="0.25">
      <c r="B4344" s="13">
        <f>COUNTIFS($E$3:E4344,'تقرير منتج تام'!$E$4)</f>
        <v>8</v>
      </c>
      <c r="C4344" s="37"/>
      <c r="D4344" s="37"/>
      <c r="E4344" s="37"/>
      <c r="F4344" s="39"/>
      <c r="G4344" s="40"/>
      <c r="H4344" s="40"/>
      <c r="I4344" s="41"/>
      <c r="J4344" s="41"/>
      <c r="K4344" s="26" t="str">
        <f>_xlfn.IFNA(VLOOKUP(E4344,الاوردرات!$B$1:$C$600,2,0),"")</f>
        <v/>
      </c>
      <c r="L4344" s="52"/>
      <c r="N4344" s="21" t="str">
        <f t="shared" si="138"/>
        <v/>
      </c>
      <c r="O4344" s="22" t="str">
        <f>_xlfn.IFNA((VLOOKUP(F4344,help!$C$2:$F$12,4,0))*(N4344*24),"")</f>
        <v/>
      </c>
      <c r="AP4344" s="17">
        <f t="shared" si="137"/>
        <v>0</v>
      </c>
    </row>
    <row r="4345" spans="2:42" ht="33" x14ac:dyDescent="0.25">
      <c r="B4345" s="13">
        <f>COUNTIFS($E$3:E4345,'تقرير منتج تام'!$E$4)</f>
        <v>8</v>
      </c>
      <c r="C4345" s="37"/>
      <c r="D4345" s="37"/>
      <c r="E4345" s="37"/>
      <c r="F4345" s="39"/>
      <c r="G4345" s="40"/>
      <c r="H4345" s="40"/>
      <c r="I4345" s="41"/>
      <c r="J4345" s="41"/>
      <c r="K4345" s="26" t="str">
        <f>_xlfn.IFNA(VLOOKUP(E4345,الاوردرات!$B$1:$C$600,2,0),"")</f>
        <v/>
      </c>
      <c r="L4345" s="52"/>
      <c r="N4345" s="21" t="str">
        <f t="shared" si="138"/>
        <v/>
      </c>
      <c r="O4345" s="22" t="str">
        <f>_xlfn.IFNA((VLOOKUP(F4345,help!$C$2:$F$12,4,0))*(N4345*24),"")</f>
        <v/>
      </c>
      <c r="AP4345" s="17">
        <f t="shared" si="137"/>
        <v>0</v>
      </c>
    </row>
    <row r="4346" spans="2:42" ht="33" x14ac:dyDescent="0.25">
      <c r="B4346" s="13">
        <f>COUNTIFS($E$3:E4346,'تقرير منتج تام'!$E$4)</f>
        <v>8</v>
      </c>
      <c r="C4346" s="37"/>
      <c r="D4346" s="37"/>
      <c r="E4346" s="37"/>
      <c r="F4346" s="39"/>
      <c r="G4346" s="40"/>
      <c r="H4346" s="40"/>
      <c r="I4346" s="41"/>
      <c r="J4346" s="41"/>
      <c r="K4346" s="26" t="str">
        <f>_xlfn.IFNA(VLOOKUP(E4346,الاوردرات!$B$1:$C$600,2,0),"")</f>
        <v/>
      </c>
      <c r="L4346" s="52"/>
      <c r="N4346" s="21" t="str">
        <f t="shared" si="138"/>
        <v/>
      </c>
      <c r="O4346" s="22" t="str">
        <f>_xlfn.IFNA((VLOOKUP(F4346,help!$C$2:$F$12,4,0))*(N4346*24),"")</f>
        <v/>
      </c>
      <c r="AP4346" s="17">
        <f t="shared" si="137"/>
        <v>0</v>
      </c>
    </row>
    <row r="4347" spans="2:42" ht="33" x14ac:dyDescent="0.25">
      <c r="B4347" s="13">
        <f>COUNTIFS($E$3:E4347,'تقرير منتج تام'!$E$4)</f>
        <v>8</v>
      </c>
      <c r="C4347" s="37"/>
      <c r="D4347" s="37"/>
      <c r="E4347" s="37"/>
      <c r="F4347" s="39"/>
      <c r="G4347" s="40"/>
      <c r="H4347" s="40"/>
      <c r="I4347" s="41"/>
      <c r="J4347" s="41"/>
      <c r="K4347" s="26" t="str">
        <f>_xlfn.IFNA(VLOOKUP(E4347,الاوردرات!$B$1:$C$600,2,0),"")</f>
        <v/>
      </c>
      <c r="L4347" s="52"/>
      <c r="N4347" s="21" t="str">
        <f t="shared" si="138"/>
        <v/>
      </c>
      <c r="O4347" s="22" t="str">
        <f>_xlfn.IFNA((VLOOKUP(F4347,help!$C$2:$F$12,4,0))*(N4347*24),"")</f>
        <v/>
      </c>
      <c r="AP4347" s="17">
        <f t="shared" si="137"/>
        <v>0</v>
      </c>
    </row>
    <row r="4348" spans="2:42" ht="33" x14ac:dyDescent="0.25">
      <c r="B4348" s="13">
        <f>COUNTIFS($E$3:E4348,'تقرير منتج تام'!$E$4)</f>
        <v>8</v>
      </c>
      <c r="C4348" s="37"/>
      <c r="D4348" s="37"/>
      <c r="E4348" s="37"/>
      <c r="F4348" s="39"/>
      <c r="G4348" s="40"/>
      <c r="H4348" s="40"/>
      <c r="I4348" s="41"/>
      <c r="J4348" s="41"/>
      <c r="K4348" s="26" t="str">
        <f>_xlfn.IFNA(VLOOKUP(E4348,الاوردرات!$B$1:$C$600,2,0),"")</f>
        <v/>
      </c>
      <c r="L4348" s="52"/>
      <c r="N4348" s="21" t="str">
        <f t="shared" si="138"/>
        <v/>
      </c>
      <c r="O4348" s="22" t="str">
        <f>_xlfn.IFNA((VLOOKUP(F4348,help!$C$2:$F$12,4,0))*(N4348*24),"")</f>
        <v/>
      </c>
      <c r="AP4348" s="17">
        <f t="shared" si="137"/>
        <v>0</v>
      </c>
    </row>
    <row r="4349" spans="2:42" ht="33" x14ac:dyDescent="0.25">
      <c r="B4349" s="13">
        <f>COUNTIFS($E$3:E4349,'تقرير منتج تام'!$E$4)</f>
        <v>8</v>
      </c>
      <c r="C4349" s="37"/>
      <c r="D4349" s="37"/>
      <c r="E4349" s="37"/>
      <c r="F4349" s="39"/>
      <c r="G4349" s="40"/>
      <c r="H4349" s="40"/>
      <c r="I4349" s="41"/>
      <c r="J4349" s="41"/>
      <c r="K4349" s="26" t="str">
        <f>_xlfn.IFNA(VLOOKUP(E4349,الاوردرات!$B$1:$C$600,2,0),"")</f>
        <v/>
      </c>
      <c r="L4349" s="52"/>
      <c r="N4349" s="21" t="str">
        <f t="shared" si="138"/>
        <v/>
      </c>
      <c r="O4349" s="22" t="str">
        <f>_xlfn.IFNA((VLOOKUP(F4349,help!$C$2:$F$12,4,0))*(N4349*24),"")</f>
        <v/>
      </c>
      <c r="AP4349" s="17">
        <f t="shared" si="137"/>
        <v>0</v>
      </c>
    </row>
    <row r="4350" spans="2:42" ht="33" x14ac:dyDescent="0.25">
      <c r="B4350" s="13">
        <f>COUNTIFS($E$3:E4350,'تقرير منتج تام'!$E$4)</f>
        <v>8</v>
      </c>
      <c r="C4350" s="37"/>
      <c r="D4350" s="37"/>
      <c r="E4350" s="37"/>
      <c r="F4350" s="39"/>
      <c r="G4350" s="40"/>
      <c r="H4350" s="40"/>
      <c r="I4350" s="41"/>
      <c r="J4350" s="41"/>
      <c r="K4350" s="26" t="str">
        <f>_xlfn.IFNA(VLOOKUP(E4350,الاوردرات!$B$1:$C$600,2,0),"")</f>
        <v/>
      </c>
      <c r="L4350" s="52"/>
      <c r="N4350" s="21" t="str">
        <f t="shared" si="138"/>
        <v/>
      </c>
      <c r="O4350" s="22" t="str">
        <f>_xlfn.IFNA((VLOOKUP(F4350,help!$C$2:$F$12,4,0))*(N4350*24),"")</f>
        <v/>
      </c>
      <c r="AP4350" s="17">
        <f t="shared" si="137"/>
        <v>0</v>
      </c>
    </row>
    <row r="4351" spans="2:42" ht="33" x14ac:dyDescent="0.25">
      <c r="B4351" s="13">
        <f>COUNTIFS($E$3:E4351,'تقرير منتج تام'!$E$4)</f>
        <v>8</v>
      </c>
      <c r="C4351" s="37"/>
      <c r="D4351" s="37"/>
      <c r="E4351" s="37"/>
      <c r="F4351" s="39"/>
      <c r="G4351" s="40"/>
      <c r="H4351" s="40"/>
      <c r="I4351" s="41"/>
      <c r="J4351" s="41"/>
      <c r="K4351" s="26" t="str">
        <f>_xlfn.IFNA(VLOOKUP(E4351,الاوردرات!$B$1:$C$600,2,0),"")</f>
        <v/>
      </c>
      <c r="L4351" s="52"/>
      <c r="N4351" s="21" t="str">
        <f t="shared" si="138"/>
        <v/>
      </c>
      <c r="O4351" s="22" t="str">
        <f>_xlfn.IFNA((VLOOKUP(F4351,help!$C$2:$F$12,4,0))*(N4351*24),"")</f>
        <v/>
      </c>
      <c r="AP4351" s="17">
        <f t="shared" si="137"/>
        <v>0</v>
      </c>
    </row>
    <row r="4352" spans="2:42" ht="33" x14ac:dyDescent="0.25">
      <c r="B4352" s="13">
        <f>COUNTIFS($E$3:E4352,'تقرير منتج تام'!$E$4)</f>
        <v>8</v>
      </c>
      <c r="C4352" s="37"/>
      <c r="D4352" s="37"/>
      <c r="E4352" s="37"/>
      <c r="F4352" s="39"/>
      <c r="G4352" s="40"/>
      <c r="H4352" s="40"/>
      <c r="I4352" s="41"/>
      <c r="J4352" s="41"/>
      <c r="K4352" s="26" t="str">
        <f>_xlfn.IFNA(VLOOKUP(E4352,الاوردرات!$B$1:$C$600,2,0),"")</f>
        <v/>
      </c>
      <c r="L4352" s="52"/>
      <c r="N4352" s="21" t="str">
        <f t="shared" si="138"/>
        <v/>
      </c>
      <c r="O4352" s="22" t="str">
        <f>_xlfn.IFNA((VLOOKUP(F4352,help!$C$2:$F$12,4,0))*(N4352*24),"")</f>
        <v/>
      </c>
      <c r="AP4352" s="17">
        <f t="shared" si="137"/>
        <v>0</v>
      </c>
    </row>
    <row r="4353" spans="2:42" ht="33" x14ac:dyDescent="0.25">
      <c r="B4353" s="13">
        <f>COUNTIFS($E$3:E4353,'تقرير منتج تام'!$E$4)</f>
        <v>8</v>
      </c>
      <c r="C4353" s="37"/>
      <c r="D4353" s="37"/>
      <c r="E4353" s="37"/>
      <c r="F4353" s="39"/>
      <c r="G4353" s="40"/>
      <c r="H4353" s="40"/>
      <c r="I4353" s="41"/>
      <c r="J4353" s="41"/>
      <c r="K4353" s="26" t="str">
        <f>_xlfn.IFNA(VLOOKUP(E4353,الاوردرات!$B$1:$C$600,2,0),"")</f>
        <v/>
      </c>
      <c r="L4353" s="52"/>
      <c r="N4353" s="21" t="str">
        <f t="shared" si="138"/>
        <v/>
      </c>
      <c r="O4353" s="22" t="str">
        <f>_xlfn.IFNA((VLOOKUP(F4353,help!$C$2:$F$12,4,0))*(N4353*24),"")</f>
        <v/>
      </c>
      <c r="AP4353" s="17">
        <f t="shared" si="137"/>
        <v>0</v>
      </c>
    </row>
    <row r="4354" spans="2:42" ht="33" x14ac:dyDescent="0.25">
      <c r="B4354" s="13">
        <f>COUNTIFS($E$3:E4354,'تقرير منتج تام'!$E$4)</f>
        <v>8</v>
      </c>
      <c r="C4354" s="37"/>
      <c r="D4354" s="37"/>
      <c r="E4354" s="37"/>
      <c r="F4354" s="39"/>
      <c r="G4354" s="40"/>
      <c r="H4354" s="40"/>
      <c r="I4354" s="41"/>
      <c r="J4354" s="41"/>
      <c r="K4354" s="26" t="str">
        <f>_xlfn.IFNA(VLOOKUP(E4354,الاوردرات!$B$1:$C$600,2,0),"")</f>
        <v/>
      </c>
      <c r="L4354" s="52"/>
      <c r="N4354" s="21" t="str">
        <f t="shared" si="138"/>
        <v/>
      </c>
      <c r="O4354" s="22" t="str">
        <f>_xlfn.IFNA((VLOOKUP(F4354,help!$C$2:$F$12,4,0))*(N4354*24),"")</f>
        <v/>
      </c>
      <c r="AP4354" s="17">
        <f t="shared" si="137"/>
        <v>0</v>
      </c>
    </row>
    <row r="4355" spans="2:42" ht="33" x14ac:dyDescent="0.25">
      <c r="B4355" s="13">
        <f>COUNTIFS($E$3:E4355,'تقرير منتج تام'!$E$4)</f>
        <v>8</v>
      </c>
      <c r="C4355" s="37"/>
      <c r="D4355" s="37"/>
      <c r="E4355" s="37"/>
      <c r="F4355" s="39"/>
      <c r="G4355" s="40"/>
      <c r="H4355" s="40"/>
      <c r="I4355" s="41"/>
      <c r="J4355" s="41"/>
      <c r="K4355" s="26" t="str">
        <f>_xlfn.IFNA(VLOOKUP(E4355,الاوردرات!$B$1:$C$600,2,0),"")</f>
        <v/>
      </c>
      <c r="L4355" s="52"/>
      <c r="N4355" s="21" t="str">
        <f t="shared" si="138"/>
        <v/>
      </c>
      <c r="O4355" s="22" t="str">
        <f>_xlfn.IFNA((VLOOKUP(F4355,help!$C$2:$F$12,4,0))*(N4355*24),"")</f>
        <v/>
      </c>
      <c r="AP4355" s="17">
        <f t="shared" si="137"/>
        <v>0</v>
      </c>
    </row>
    <row r="4356" spans="2:42" ht="33" x14ac:dyDescent="0.25">
      <c r="B4356" s="13">
        <f>COUNTIFS($E$3:E4356,'تقرير منتج تام'!$E$4)</f>
        <v>8</v>
      </c>
      <c r="C4356" s="37"/>
      <c r="D4356" s="37"/>
      <c r="E4356" s="37"/>
      <c r="F4356" s="39"/>
      <c r="G4356" s="40"/>
      <c r="H4356" s="40"/>
      <c r="I4356" s="41"/>
      <c r="J4356" s="41"/>
      <c r="K4356" s="26" t="str">
        <f>_xlfn.IFNA(VLOOKUP(E4356,الاوردرات!$B$1:$C$600,2,0),"")</f>
        <v/>
      </c>
      <c r="L4356" s="52"/>
      <c r="N4356" s="21" t="str">
        <f t="shared" si="138"/>
        <v/>
      </c>
      <c r="O4356" s="22" t="str">
        <f>_xlfn.IFNA((VLOOKUP(F4356,help!$C$2:$F$12,4,0))*(N4356*24),"")</f>
        <v/>
      </c>
      <c r="AP4356" s="17">
        <f t="shared" si="137"/>
        <v>0</v>
      </c>
    </row>
    <row r="4357" spans="2:42" ht="33" x14ac:dyDescent="0.25">
      <c r="B4357" s="13">
        <f>COUNTIFS($E$3:E4357,'تقرير منتج تام'!$E$4)</f>
        <v>8</v>
      </c>
      <c r="C4357" s="37"/>
      <c r="D4357" s="37"/>
      <c r="E4357" s="37"/>
      <c r="F4357" s="39"/>
      <c r="G4357" s="40"/>
      <c r="H4357" s="40"/>
      <c r="I4357" s="41"/>
      <c r="J4357" s="41"/>
      <c r="K4357" s="26" t="str">
        <f>_xlfn.IFNA(VLOOKUP(E4357,الاوردرات!$B$1:$C$600,2,0),"")</f>
        <v/>
      </c>
      <c r="L4357" s="52"/>
      <c r="N4357" s="21" t="str">
        <f t="shared" si="138"/>
        <v/>
      </c>
      <c r="O4357" s="22" t="str">
        <f>_xlfn.IFNA((VLOOKUP(F4357,help!$C$2:$F$12,4,0))*(N4357*24),"")</f>
        <v/>
      </c>
      <c r="AP4357" s="17">
        <f t="shared" si="137"/>
        <v>0</v>
      </c>
    </row>
    <row r="4358" spans="2:42" ht="33" x14ac:dyDescent="0.25">
      <c r="B4358" s="13">
        <f>COUNTIFS($E$3:E4358,'تقرير منتج تام'!$E$4)</f>
        <v>8</v>
      </c>
      <c r="C4358" s="37"/>
      <c r="D4358" s="37"/>
      <c r="E4358" s="37"/>
      <c r="F4358" s="39"/>
      <c r="G4358" s="40"/>
      <c r="H4358" s="40"/>
      <c r="I4358" s="41"/>
      <c r="J4358" s="41"/>
      <c r="K4358" s="26" t="str">
        <f>_xlfn.IFNA(VLOOKUP(E4358,الاوردرات!$B$1:$C$600,2,0),"")</f>
        <v/>
      </c>
      <c r="L4358" s="52"/>
      <c r="N4358" s="21" t="str">
        <f t="shared" si="138"/>
        <v/>
      </c>
      <c r="O4358" s="22" t="str">
        <f>_xlfn.IFNA((VLOOKUP(F4358,help!$C$2:$F$12,4,0))*(N4358*24),"")</f>
        <v/>
      </c>
      <c r="AP4358" s="17">
        <f t="shared" si="137"/>
        <v>0</v>
      </c>
    </row>
    <row r="4359" spans="2:42" ht="33" x14ac:dyDescent="0.25">
      <c r="B4359" s="13">
        <f>COUNTIFS($E$3:E4359,'تقرير منتج تام'!$E$4)</f>
        <v>8</v>
      </c>
      <c r="C4359" s="37"/>
      <c r="D4359" s="37"/>
      <c r="E4359" s="37"/>
      <c r="F4359" s="39"/>
      <c r="G4359" s="40"/>
      <c r="H4359" s="40"/>
      <c r="I4359" s="41"/>
      <c r="J4359" s="41"/>
      <c r="K4359" s="26" t="str">
        <f>_xlfn.IFNA(VLOOKUP(E4359,الاوردرات!$B$1:$C$600,2,0),"")</f>
        <v/>
      </c>
      <c r="L4359" s="52"/>
      <c r="N4359" s="21" t="str">
        <f t="shared" si="138"/>
        <v/>
      </c>
      <c r="O4359" s="22" t="str">
        <f>_xlfn.IFNA((VLOOKUP(F4359,help!$C$2:$F$12,4,0))*(N4359*24),"")</f>
        <v/>
      </c>
      <c r="AP4359" s="17">
        <f t="shared" si="137"/>
        <v>0</v>
      </c>
    </row>
    <row r="4360" spans="2:42" ht="33" x14ac:dyDescent="0.25">
      <c r="B4360" s="13">
        <f>COUNTIFS($E$3:E4360,'تقرير منتج تام'!$E$4)</f>
        <v>8</v>
      </c>
      <c r="C4360" s="37"/>
      <c r="D4360" s="37"/>
      <c r="E4360" s="37"/>
      <c r="F4360" s="39"/>
      <c r="G4360" s="40"/>
      <c r="H4360" s="40"/>
      <c r="I4360" s="41"/>
      <c r="J4360" s="41"/>
      <c r="K4360" s="26" t="str">
        <f>_xlfn.IFNA(VLOOKUP(E4360,الاوردرات!$B$1:$C$600,2,0),"")</f>
        <v/>
      </c>
      <c r="L4360" s="52"/>
      <c r="N4360" s="21" t="str">
        <f t="shared" si="138"/>
        <v/>
      </c>
      <c r="O4360" s="22" t="str">
        <f>_xlfn.IFNA((VLOOKUP(F4360,help!$C$2:$F$12,4,0))*(N4360*24),"")</f>
        <v/>
      </c>
      <c r="AP4360" s="17">
        <f t="shared" si="137"/>
        <v>0</v>
      </c>
    </row>
    <row r="4361" spans="2:42" ht="33" x14ac:dyDescent="0.25">
      <c r="B4361" s="13">
        <f>COUNTIFS($E$3:E4361,'تقرير منتج تام'!$E$4)</f>
        <v>8</v>
      </c>
      <c r="C4361" s="37"/>
      <c r="D4361" s="37"/>
      <c r="E4361" s="37"/>
      <c r="F4361" s="39"/>
      <c r="G4361" s="40"/>
      <c r="H4361" s="40"/>
      <c r="I4361" s="41"/>
      <c r="J4361" s="41"/>
      <c r="K4361" s="26" t="str">
        <f>_xlfn.IFNA(VLOOKUP(E4361,الاوردرات!$B$1:$C$600,2,0),"")</f>
        <v/>
      </c>
      <c r="L4361" s="52"/>
      <c r="N4361" s="21" t="str">
        <f t="shared" si="138"/>
        <v/>
      </c>
      <c r="O4361" s="22" t="str">
        <f>_xlfn.IFNA((VLOOKUP(F4361,help!$C$2:$F$12,4,0))*(N4361*24),"")</f>
        <v/>
      </c>
      <c r="AP4361" s="17">
        <f t="shared" si="137"/>
        <v>0</v>
      </c>
    </row>
    <row r="4362" spans="2:42" ht="33" x14ac:dyDescent="0.25">
      <c r="B4362" s="13">
        <f>COUNTIFS($E$3:E4362,'تقرير منتج تام'!$E$4)</f>
        <v>8</v>
      </c>
      <c r="C4362" s="37"/>
      <c r="D4362" s="37"/>
      <c r="E4362" s="37"/>
      <c r="F4362" s="39"/>
      <c r="G4362" s="40"/>
      <c r="H4362" s="40"/>
      <c r="I4362" s="41"/>
      <c r="J4362" s="41"/>
      <c r="K4362" s="26" t="str">
        <f>_xlfn.IFNA(VLOOKUP(E4362,الاوردرات!$B$1:$C$600,2,0),"")</f>
        <v/>
      </c>
      <c r="L4362" s="52"/>
      <c r="N4362" s="21" t="str">
        <f t="shared" si="138"/>
        <v/>
      </c>
      <c r="O4362" s="22" t="str">
        <f>_xlfn.IFNA((VLOOKUP(F4362,help!$C$2:$F$12,4,0))*(N4362*24),"")</f>
        <v/>
      </c>
      <c r="AP4362" s="17">
        <f t="shared" ref="AP4362:AP4425" si="139">D4362</f>
        <v>0</v>
      </c>
    </row>
    <row r="4363" spans="2:42" ht="33" x14ac:dyDescent="0.25">
      <c r="B4363" s="13">
        <f>COUNTIFS($E$3:E4363,'تقرير منتج تام'!$E$4)</f>
        <v>8</v>
      </c>
      <c r="C4363" s="37"/>
      <c r="D4363" s="37"/>
      <c r="E4363" s="37"/>
      <c r="F4363" s="39"/>
      <c r="G4363" s="40"/>
      <c r="H4363" s="40"/>
      <c r="I4363" s="41"/>
      <c r="J4363" s="41"/>
      <c r="K4363" s="26" t="str">
        <f>_xlfn.IFNA(VLOOKUP(E4363,الاوردرات!$B$1:$C$600,2,0),"")</f>
        <v/>
      </c>
      <c r="L4363" s="52"/>
      <c r="N4363" s="21" t="str">
        <f t="shared" si="138"/>
        <v/>
      </c>
      <c r="O4363" s="22" t="str">
        <f>_xlfn.IFNA((VLOOKUP(F4363,help!$C$2:$F$12,4,0))*(N4363*24),"")</f>
        <v/>
      </c>
      <c r="AP4363" s="17">
        <f t="shared" si="139"/>
        <v>0</v>
      </c>
    </row>
    <row r="4364" spans="2:42" ht="33" x14ac:dyDescent="0.25">
      <c r="B4364" s="13">
        <f>COUNTIFS($E$3:E4364,'تقرير منتج تام'!$E$4)</f>
        <v>8</v>
      </c>
      <c r="C4364" s="37"/>
      <c r="D4364" s="37"/>
      <c r="E4364" s="37"/>
      <c r="F4364" s="39"/>
      <c r="G4364" s="40"/>
      <c r="H4364" s="40"/>
      <c r="I4364" s="41"/>
      <c r="J4364" s="41"/>
      <c r="K4364" s="26" t="str">
        <f>_xlfn.IFNA(VLOOKUP(E4364,الاوردرات!$B$1:$C$600,2,0),"")</f>
        <v/>
      </c>
      <c r="L4364" s="52"/>
      <c r="N4364" s="21" t="str">
        <f t="shared" si="138"/>
        <v/>
      </c>
      <c r="O4364" s="22" t="str">
        <f>_xlfn.IFNA((VLOOKUP(F4364,help!$C$2:$F$12,4,0))*(N4364*24),"")</f>
        <v/>
      </c>
      <c r="AP4364" s="17">
        <f t="shared" si="139"/>
        <v>0</v>
      </c>
    </row>
    <row r="4365" spans="2:42" ht="33" x14ac:dyDescent="0.25">
      <c r="B4365" s="13">
        <f>COUNTIFS($E$3:E4365,'تقرير منتج تام'!$E$4)</f>
        <v>8</v>
      </c>
      <c r="C4365" s="37"/>
      <c r="D4365" s="37"/>
      <c r="E4365" s="37"/>
      <c r="F4365" s="39"/>
      <c r="G4365" s="40"/>
      <c r="H4365" s="40"/>
      <c r="I4365" s="41"/>
      <c r="J4365" s="41"/>
      <c r="K4365" s="26" t="str">
        <f>_xlfn.IFNA(VLOOKUP(E4365,الاوردرات!$B$1:$C$600,2,0),"")</f>
        <v/>
      </c>
      <c r="L4365" s="52"/>
      <c r="N4365" s="21" t="str">
        <f t="shared" si="138"/>
        <v/>
      </c>
      <c r="O4365" s="22" t="str">
        <f>_xlfn.IFNA((VLOOKUP(F4365,help!$C$2:$F$12,4,0))*(N4365*24),"")</f>
        <v/>
      </c>
      <c r="AP4365" s="17">
        <f t="shared" si="139"/>
        <v>0</v>
      </c>
    </row>
    <row r="4366" spans="2:42" ht="33" x14ac:dyDescent="0.25">
      <c r="B4366" s="13">
        <f>COUNTIFS($E$3:E4366,'تقرير منتج تام'!$E$4)</f>
        <v>8</v>
      </c>
      <c r="C4366" s="37"/>
      <c r="D4366" s="37"/>
      <c r="E4366" s="37"/>
      <c r="F4366" s="39"/>
      <c r="G4366" s="40"/>
      <c r="H4366" s="40"/>
      <c r="I4366" s="41"/>
      <c r="J4366" s="41"/>
      <c r="K4366" s="26" t="str">
        <f>_xlfn.IFNA(VLOOKUP(E4366,الاوردرات!$B$1:$C$600,2,0),"")</f>
        <v/>
      </c>
      <c r="L4366" s="52"/>
      <c r="N4366" s="21" t="str">
        <f t="shared" si="138"/>
        <v/>
      </c>
      <c r="O4366" s="22" t="str">
        <f>_xlfn.IFNA((VLOOKUP(F4366,help!$C$2:$F$12,4,0))*(N4366*24),"")</f>
        <v/>
      </c>
      <c r="AP4366" s="17">
        <f t="shared" si="139"/>
        <v>0</v>
      </c>
    </row>
    <row r="4367" spans="2:42" ht="33" x14ac:dyDescent="0.25">
      <c r="B4367" s="13">
        <f>COUNTIFS($E$3:E4367,'تقرير منتج تام'!$E$4)</f>
        <v>8</v>
      </c>
      <c r="C4367" s="37"/>
      <c r="D4367" s="37"/>
      <c r="E4367" s="37"/>
      <c r="F4367" s="39"/>
      <c r="G4367" s="40"/>
      <c r="H4367" s="40"/>
      <c r="I4367" s="41"/>
      <c r="J4367" s="41"/>
      <c r="K4367" s="26" t="str">
        <f>_xlfn.IFNA(VLOOKUP(E4367,الاوردرات!$B$1:$C$600,2,0),"")</f>
        <v/>
      </c>
      <c r="L4367" s="52"/>
      <c r="N4367" s="21" t="str">
        <f t="shared" si="138"/>
        <v/>
      </c>
      <c r="O4367" s="22" t="str">
        <f>_xlfn.IFNA((VLOOKUP(F4367,help!$C$2:$F$12,4,0))*(N4367*24),"")</f>
        <v/>
      </c>
      <c r="AP4367" s="17">
        <f t="shared" si="139"/>
        <v>0</v>
      </c>
    </row>
    <row r="4368" spans="2:42" ht="33" x14ac:dyDescent="0.25">
      <c r="B4368" s="13">
        <f>COUNTIFS($E$3:E4368,'تقرير منتج تام'!$E$4)</f>
        <v>8</v>
      </c>
      <c r="C4368" s="37"/>
      <c r="D4368" s="37"/>
      <c r="E4368" s="37"/>
      <c r="F4368" s="39"/>
      <c r="G4368" s="40"/>
      <c r="H4368" s="40"/>
      <c r="I4368" s="41"/>
      <c r="J4368" s="41"/>
      <c r="K4368" s="26" t="str">
        <f>_xlfn.IFNA(VLOOKUP(E4368,الاوردرات!$B$1:$C$600,2,0),"")</f>
        <v/>
      </c>
      <c r="L4368" s="52"/>
      <c r="N4368" s="21" t="str">
        <f t="shared" si="138"/>
        <v/>
      </c>
      <c r="O4368" s="22" t="str">
        <f>_xlfn.IFNA((VLOOKUP(F4368,help!$C$2:$F$12,4,0))*(N4368*24),"")</f>
        <v/>
      </c>
      <c r="AP4368" s="17">
        <f t="shared" si="139"/>
        <v>0</v>
      </c>
    </row>
    <row r="4369" spans="2:42" ht="33" x14ac:dyDescent="0.25">
      <c r="B4369" s="13">
        <f>COUNTIFS($E$3:E4369,'تقرير منتج تام'!$E$4)</f>
        <v>8</v>
      </c>
      <c r="C4369" s="37"/>
      <c r="D4369" s="37"/>
      <c r="E4369" s="37"/>
      <c r="F4369" s="39"/>
      <c r="G4369" s="40"/>
      <c r="H4369" s="40"/>
      <c r="I4369" s="41"/>
      <c r="J4369" s="41"/>
      <c r="K4369" s="26" t="str">
        <f>_xlfn.IFNA(VLOOKUP(E4369,الاوردرات!$B$1:$C$600,2,0),"")</f>
        <v/>
      </c>
      <c r="L4369" s="52"/>
      <c r="N4369" s="21" t="str">
        <f t="shared" si="138"/>
        <v/>
      </c>
      <c r="O4369" s="22" t="str">
        <f>_xlfn.IFNA((VLOOKUP(F4369,help!$C$2:$F$12,4,0))*(N4369*24),"")</f>
        <v/>
      </c>
      <c r="AP4369" s="17">
        <f t="shared" si="139"/>
        <v>0</v>
      </c>
    </row>
    <row r="4370" spans="2:42" ht="33" x14ac:dyDescent="0.25">
      <c r="B4370" s="13">
        <f>COUNTIFS($E$3:E4370,'تقرير منتج تام'!$E$4)</f>
        <v>8</v>
      </c>
      <c r="C4370" s="37"/>
      <c r="D4370" s="37"/>
      <c r="E4370" s="37"/>
      <c r="F4370" s="39"/>
      <c r="G4370" s="40"/>
      <c r="H4370" s="40"/>
      <c r="I4370" s="41"/>
      <c r="J4370" s="41"/>
      <c r="K4370" s="26" t="str">
        <f>_xlfn.IFNA(VLOOKUP(E4370,الاوردرات!$B$1:$C$600,2,0),"")</f>
        <v/>
      </c>
      <c r="L4370" s="52"/>
      <c r="N4370" s="21" t="str">
        <f t="shared" si="138"/>
        <v/>
      </c>
      <c r="O4370" s="22" t="str">
        <f>_xlfn.IFNA((VLOOKUP(F4370,help!$C$2:$F$12,4,0))*(N4370*24),"")</f>
        <v/>
      </c>
      <c r="AP4370" s="17">
        <f t="shared" si="139"/>
        <v>0</v>
      </c>
    </row>
    <row r="4371" spans="2:42" ht="33" x14ac:dyDescent="0.25">
      <c r="B4371" s="13">
        <f>COUNTIFS($E$3:E4371,'تقرير منتج تام'!$E$4)</f>
        <v>8</v>
      </c>
      <c r="C4371" s="37"/>
      <c r="D4371" s="37"/>
      <c r="E4371" s="37"/>
      <c r="F4371" s="39"/>
      <c r="G4371" s="40"/>
      <c r="H4371" s="40"/>
      <c r="I4371" s="41"/>
      <c r="J4371" s="41"/>
      <c r="K4371" s="26" t="str">
        <f>_xlfn.IFNA(VLOOKUP(E4371,الاوردرات!$B$1:$C$600,2,0),"")</f>
        <v/>
      </c>
      <c r="L4371" s="52"/>
      <c r="N4371" s="21" t="str">
        <f t="shared" si="138"/>
        <v/>
      </c>
      <c r="O4371" s="22" t="str">
        <f>_xlfn.IFNA((VLOOKUP(F4371,help!$C$2:$F$12,4,0))*(N4371*24),"")</f>
        <v/>
      </c>
      <c r="AP4371" s="17">
        <f t="shared" si="139"/>
        <v>0</v>
      </c>
    </row>
    <row r="4372" spans="2:42" ht="33" x14ac:dyDescent="0.25">
      <c r="B4372" s="13">
        <f>COUNTIFS($E$3:E4372,'تقرير منتج تام'!$E$4)</f>
        <v>8</v>
      </c>
      <c r="C4372" s="37"/>
      <c r="D4372" s="37"/>
      <c r="E4372" s="37"/>
      <c r="F4372" s="39"/>
      <c r="G4372" s="40"/>
      <c r="H4372" s="40"/>
      <c r="I4372" s="41"/>
      <c r="J4372" s="41"/>
      <c r="K4372" s="26" t="str">
        <f>_xlfn.IFNA(VLOOKUP(E4372,الاوردرات!$B$1:$C$600,2,0),"")</f>
        <v/>
      </c>
      <c r="L4372" s="52"/>
      <c r="N4372" s="21" t="str">
        <f t="shared" si="138"/>
        <v/>
      </c>
      <c r="O4372" s="22" t="str">
        <f>_xlfn.IFNA((VLOOKUP(F4372,help!$C$2:$F$12,4,0))*(N4372*24),"")</f>
        <v/>
      </c>
      <c r="AP4372" s="17">
        <f t="shared" si="139"/>
        <v>0</v>
      </c>
    </row>
    <row r="4373" spans="2:42" ht="33" x14ac:dyDescent="0.25">
      <c r="B4373" s="13">
        <f>COUNTIFS($E$3:E4373,'تقرير منتج تام'!$E$4)</f>
        <v>8</v>
      </c>
      <c r="C4373" s="37"/>
      <c r="D4373" s="37"/>
      <c r="E4373" s="37"/>
      <c r="F4373" s="39"/>
      <c r="G4373" s="40"/>
      <c r="H4373" s="40"/>
      <c r="I4373" s="41"/>
      <c r="J4373" s="41"/>
      <c r="K4373" s="26" t="str">
        <f>_xlfn.IFNA(VLOOKUP(E4373,الاوردرات!$B$1:$C$600,2,0),"")</f>
        <v/>
      </c>
      <c r="L4373" s="52"/>
      <c r="N4373" s="21" t="str">
        <f t="shared" si="138"/>
        <v/>
      </c>
      <c r="O4373" s="22" t="str">
        <f>_xlfn.IFNA((VLOOKUP(F4373,help!$C$2:$F$12,4,0))*(N4373*24),"")</f>
        <v/>
      </c>
      <c r="AP4373" s="17">
        <f t="shared" si="139"/>
        <v>0</v>
      </c>
    </row>
    <row r="4374" spans="2:42" ht="33" x14ac:dyDescent="0.25">
      <c r="B4374" s="13">
        <f>COUNTIFS($E$3:E4374,'تقرير منتج تام'!$E$4)</f>
        <v>8</v>
      </c>
      <c r="C4374" s="37"/>
      <c r="D4374" s="37"/>
      <c r="E4374" s="37"/>
      <c r="F4374" s="39"/>
      <c r="G4374" s="40"/>
      <c r="H4374" s="40"/>
      <c r="I4374" s="41"/>
      <c r="J4374" s="41"/>
      <c r="K4374" s="26" t="str">
        <f>_xlfn.IFNA(VLOOKUP(E4374,الاوردرات!$B$1:$C$600,2,0),"")</f>
        <v/>
      </c>
      <c r="L4374" s="52"/>
      <c r="N4374" s="21" t="str">
        <f t="shared" si="138"/>
        <v/>
      </c>
      <c r="O4374" s="22" t="str">
        <f>_xlfn.IFNA((VLOOKUP(F4374,help!$C$2:$F$12,4,0))*(N4374*24),"")</f>
        <v/>
      </c>
      <c r="AP4374" s="17">
        <f t="shared" si="139"/>
        <v>0</v>
      </c>
    </row>
    <row r="4375" spans="2:42" ht="33" x14ac:dyDescent="0.25">
      <c r="B4375" s="13">
        <f>COUNTIFS($E$3:E4375,'تقرير منتج تام'!$E$4)</f>
        <v>8</v>
      </c>
      <c r="C4375" s="37"/>
      <c r="D4375" s="37"/>
      <c r="E4375" s="37"/>
      <c r="F4375" s="39"/>
      <c r="G4375" s="40"/>
      <c r="H4375" s="40"/>
      <c r="I4375" s="41"/>
      <c r="J4375" s="41"/>
      <c r="K4375" s="26" t="str">
        <f>_xlfn.IFNA(VLOOKUP(E4375,الاوردرات!$B$1:$C$600,2,0),"")</f>
        <v/>
      </c>
      <c r="L4375" s="52"/>
      <c r="N4375" s="21" t="str">
        <f t="shared" si="138"/>
        <v/>
      </c>
      <c r="O4375" s="22" t="str">
        <f>_xlfn.IFNA((VLOOKUP(F4375,help!$C$2:$F$12,4,0))*(N4375*24),"")</f>
        <v/>
      </c>
      <c r="AP4375" s="17">
        <f t="shared" si="139"/>
        <v>0</v>
      </c>
    </row>
    <row r="4376" spans="2:42" ht="33" x14ac:dyDescent="0.25">
      <c r="B4376" s="13">
        <f>COUNTIFS($E$3:E4376,'تقرير منتج تام'!$E$4)</f>
        <v>8</v>
      </c>
      <c r="C4376" s="37"/>
      <c r="D4376" s="37"/>
      <c r="E4376" s="37"/>
      <c r="F4376" s="39"/>
      <c r="G4376" s="40"/>
      <c r="H4376" s="40"/>
      <c r="I4376" s="41"/>
      <c r="J4376" s="41"/>
      <c r="K4376" s="26" t="str">
        <f>_xlfn.IFNA(VLOOKUP(E4376,الاوردرات!$B$1:$C$600,2,0),"")</f>
        <v/>
      </c>
      <c r="L4376" s="52"/>
      <c r="N4376" s="21" t="str">
        <f t="shared" si="138"/>
        <v/>
      </c>
      <c r="O4376" s="22" t="str">
        <f>_xlfn.IFNA((VLOOKUP(F4376,help!$C$2:$F$12,4,0))*(N4376*24),"")</f>
        <v/>
      </c>
      <c r="AP4376" s="17">
        <f t="shared" si="139"/>
        <v>0</v>
      </c>
    </row>
    <row r="4377" spans="2:42" ht="33" x14ac:dyDescent="0.25">
      <c r="B4377" s="13">
        <f>COUNTIFS($E$3:E4377,'تقرير منتج تام'!$E$4)</f>
        <v>8</v>
      </c>
      <c r="C4377" s="37"/>
      <c r="D4377" s="37"/>
      <c r="E4377" s="37"/>
      <c r="F4377" s="39"/>
      <c r="G4377" s="40"/>
      <c r="H4377" s="40"/>
      <c r="I4377" s="41"/>
      <c r="J4377" s="41"/>
      <c r="K4377" s="26" t="str">
        <f>_xlfn.IFNA(VLOOKUP(E4377,الاوردرات!$B$1:$C$600,2,0),"")</f>
        <v/>
      </c>
      <c r="L4377" s="52"/>
      <c r="N4377" s="21" t="str">
        <f t="shared" si="138"/>
        <v/>
      </c>
      <c r="O4377" s="22" t="str">
        <f>_xlfn.IFNA((VLOOKUP(F4377,help!$C$2:$F$12,4,0))*(N4377*24),"")</f>
        <v/>
      </c>
      <c r="AP4377" s="17">
        <f t="shared" si="139"/>
        <v>0</v>
      </c>
    </row>
    <row r="4378" spans="2:42" ht="33" x14ac:dyDescent="0.25">
      <c r="B4378" s="13">
        <f>COUNTIFS($E$3:E4378,'تقرير منتج تام'!$E$4)</f>
        <v>8</v>
      </c>
      <c r="C4378" s="37"/>
      <c r="D4378" s="37"/>
      <c r="E4378" s="37"/>
      <c r="F4378" s="39"/>
      <c r="G4378" s="40"/>
      <c r="H4378" s="40"/>
      <c r="I4378" s="41"/>
      <c r="J4378" s="41"/>
      <c r="K4378" s="26" t="str">
        <f>_xlfn.IFNA(VLOOKUP(E4378,الاوردرات!$B$1:$C$600,2,0),"")</f>
        <v/>
      </c>
      <c r="L4378" s="52"/>
      <c r="N4378" s="21" t="str">
        <f t="shared" si="138"/>
        <v/>
      </c>
      <c r="O4378" s="22" t="str">
        <f>_xlfn.IFNA((VLOOKUP(F4378,help!$C$2:$F$12,4,0))*(N4378*24),"")</f>
        <v/>
      </c>
      <c r="AP4378" s="17">
        <f t="shared" si="139"/>
        <v>0</v>
      </c>
    </row>
    <row r="4379" spans="2:42" ht="33" x14ac:dyDescent="0.25">
      <c r="B4379" s="13">
        <f>COUNTIFS($E$3:E4379,'تقرير منتج تام'!$E$4)</f>
        <v>8</v>
      </c>
      <c r="C4379" s="37"/>
      <c r="D4379" s="37"/>
      <c r="E4379" s="37"/>
      <c r="F4379" s="39"/>
      <c r="G4379" s="40"/>
      <c r="H4379" s="40"/>
      <c r="I4379" s="41"/>
      <c r="J4379" s="41"/>
      <c r="K4379" s="26" t="str">
        <f>_xlfn.IFNA(VLOOKUP(E4379,الاوردرات!$B$1:$C$600,2,0),"")</f>
        <v/>
      </c>
      <c r="L4379" s="52"/>
      <c r="N4379" s="21" t="str">
        <f t="shared" si="138"/>
        <v/>
      </c>
      <c r="O4379" s="22" t="str">
        <f>_xlfn.IFNA((VLOOKUP(F4379,help!$C$2:$F$12,4,0))*(N4379*24),"")</f>
        <v/>
      </c>
      <c r="AP4379" s="17">
        <f t="shared" si="139"/>
        <v>0</v>
      </c>
    </row>
    <row r="4380" spans="2:42" ht="33" x14ac:dyDescent="0.25">
      <c r="B4380" s="13">
        <f>COUNTIFS($E$3:E4380,'تقرير منتج تام'!$E$4)</f>
        <v>8</v>
      </c>
      <c r="C4380" s="37"/>
      <c r="D4380" s="37"/>
      <c r="E4380" s="37"/>
      <c r="F4380" s="39"/>
      <c r="G4380" s="40"/>
      <c r="H4380" s="40"/>
      <c r="I4380" s="41"/>
      <c r="J4380" s="41"/>
      <c r="K4380" s="26" t="str">
        <f>_xlfn.IFNA(VLOOKUP(E4380,الاوردرات!$B$1:$C$600,2,0),"")</f>
        <v/>
      </c>
      <c r="L4380" s="52"/>
      <c r="N4380" s="21" t="str">
        <f t="shared" si="138"/>
        <v/>
      </c>
      <c r="O4380" s="22" t="str">
        <f>_xlfn.IFNA((VLOOKUP(F4380,help!$C$2:$F$12,4,0))*(N4380*24),"")</f>
        <v/>
      </c>
      <c r="AP4380" s="17">
        <f t="shared" si="139"/>
        <v>0</v>
      </c>
    </row>
    <row r="4381" spans="2:42" ht="33" x14ac:dyDescent="0.25">
      <c r="B4381" s="13">
        <f>COUNTIFS($E$3:E4381,'تقرير منتج تام'!$E$4)</f>
        <v>8</v>
      </c>
      <c r="C4381" s="37"/>
      <c r="D4381" s="37"/>
      <c r="E4381" s="37"/>
      <c r="F4381" s="39"/>
      <c r="G4381" s="40"/>
      <c r="H4381" s="40"/>
      <c r="I4381" s="41"/>
      <c r="J4381" s="41"/>
      <c r="K4381" s="26" t="str">
        <f>_xlfn.IFNA(VLOOKUP(E4381,الاوردرات!$B$1:$C$600,2,0),"")</f>
        <v/>
      </c>
      <c r="L4381" s="52"/>
      <c r="N4381" s="21" t="str">
        <f t="shared" si="138"/>
        <v/>
      </c>
      <c r="O4381" s="22" t="str">
        <f>_xlfn.IFNA((VLOOKUP(F4381,help!$C$2:$F$12,4,0))*(N4381*24),"")</f>
        <v/>
      </c>
      <c r="AP4381" s="17">
        <f t="shared" si="139"/>
        <v>0</v>
      </c>
    </row>
    <row r="4382" spans="2:42" ht="33" x14ac:dyDescent="0.25">
      <c r="B4382" s="13">
        <f>COUNTIFS($E$3:E4382,'تقرير منتج تام'!$E$4)</f>
        <v>8</v>
      </c>
      <c r="C4382" s="37"/>
      <c r="D4382" s="37"/>
      <c r="E4382" s="37"/>
      <c r="F4382" s="39"/>
      <c r="G4382" s="40"/>
      <c r="H4382" s="40"/>
      <c r="I4382" s="41"/>
      <c r="J4382" s="41"/>
      <c r="K4382" s="26" t="str">
        <f>_xlfn.IFNA(VLOOKUP(E4382,الاوردرات!$B$1:$C$600,2,0),"")</f>
        <v/>
      </c>
      <c r="L4382" s="52"/>
      <c r="N4382" s="21" t="str">
        <f t="shared" si="138"/>
        <v/>
      </c>
      <c r="O4382" s="22" t="str">
        <f>_xlfn.IFNA((VLOOKUP(F4382,help!$C$2:$F$12,4,0))*(N4382*24),"")</f>
        <v/>
      </c>
      <c r="AP4382" s="17">
        <f t="shared" si="139"/>
        <v>0</v>
      </c>
    </row>
    <row r="4383" spans="2:42" ht="33" x14ac:dyDescent="0.25">
      <c r="B4383" s="13">
        <f>COUNTIFS($E$3:E4383,'تقرير منتج تام'!$E$4)</f>
        <v>8</v>
      </c>
      <c r="C4383" s="37"/>
      <c r="D4383" s="37"/>
      <c r="E4383" s="37"/>
      <c r="F4383" s="39"/>
      <c r="G4383" s="40"/>
      <c r="H4383" s="40"/>
      <c r="I4383" s="41"/>
      <c r="J4383" s="41"/>
      <c r="K4383" s="26" t="str">
        <f>_xlfn.IFNA(VLOOKUP(E4383,الاوردرات!$B$1:$C$600,2,0),"")</f>
        <v/>
      </c>
      <c r="L4383" s="52"/>
      <c r="N4383" s="21" t="str">
        <f t="shared" si="138"/>
        <v/>
      </c>
      <c r="O4383" s="22" t="str">
        <f>_xlfn.IFNA((VLOOKUP(F4383,help!$C$2:$F$12,4,0))*(N4383*24),"")</f>
        <v/>
      </c>
      <c r="AP4383" s="17">
        <f t="shared" si="139"/>
        <v>0</v>
      </c>
    </row>
    <row r="4384" spans="2:42" ht="33" x14ac:dyDescent="0.25">
      <c r="B4384" s="13">
        <f>COUNTIFS($E$3:E4384,'تقرير منتج تام'!$E$4)</f>
        <v>8</v>
      </c>
      <c r="C4384" s="37"/>
      <c r="D4384" s="37"/>
      <c r="E4384" s="37"/>
      <c r="F4384" s="39"/>
      <c r="G4384" s="40"/>
      <c r="H4384" s="40"/>
      <c r="I4384" s="41"/>
      <c r="J4384" s="41"/>
      <c r="K4384" s="26" t="str">
        <f>_xlfn.IFNA(VLOOKUP(E4384,الاوردرات!$B$1:$C$600,2,0),"")</f>
        <v/>
      </c>
      <c r="L4384" s="52"/>
      <c r="N4384" s="21" t="str">
        <f t="shared" si="138"/>
        <v/>
      </c>
      <c r="O4384" s="22" t="str">
        <f>_xlfn.IFNA((VLOOKUP(F4384,help!$C$2:$F$12,4,0))*(N4384*24),"")</f>
        <v/>
      </c>
      <c r="AP4384" s="17">
        <f t="shared" si="139"/>
        <v>0</v>
      </c>
    </row>
    <row r="4385" spans="2:42" ht="33" x14ac:dyDescent="0.25">
      <c r="B4385" s="13">
        <f>COUNTIFS($E$3:E4385,'تقرير منتج تام'!$E$4)</f>
        <v>8</v>
      </c>
      <c r="C4385" s="37"/>
      <c r="D4385" s="37"/>
      <c r="E4385" s="37"/>
      <c r="F4385" s="39"/>
      <c r="G4385" s="40"/>
      <c r="H4385" s="40"/>
      <c r="I4385" s="41"/>
      <c r="J4385" s="41"/>
      <c r="K4385" s="26" t="str">
        <f>_xlfn.IFNA(VLOOKUP(E4385,الاوردرات!$B$1:$C$600,2,0),"")</f>
        <v/>
      </c>
      <c r="L4385" s="52"/>
      <c r="N4385" s="21" t="str">
        <f t="shared" si="138"/>
        <v/>
      </c>
      <c r="O4385" s="22" t="str">
        <f>_xlfn.IFNA((VLOOKUP(F4385,help!$C$2:$F$12,4,0))*(N4385*24),"")</f>
        <v/>
      </c>
      <c r="AP4385" s="17">
        <f t="shared" si="139"/>
        <v>0</v>
      </c>
    </row>
    <row r="4386" spans="2:42" ht="33" x14ac:dyDescent="0.25">
      <c r="B4386" s="13">
        <f>COUNTIFS($E$3:E4386,'تقرير منتج تام'!$E$4)</f>
        <v>8</v>
      </c>
      <c r="C4386" s="37"/>
      <c r="D4386" s="37"/>
      <c r="E4386" s="37"/>
      <c r="F4386" s="39"/>
      <c r="G4386" s="40"/>
      <c r="H4386" s="40"/>
      <c r="I4386" s="41"/>
      <c r="J4386" s="41"/>
      <c r="K4386" s="26" t="str">
        <f>_xlfn.IFNA(VLOOKUP(E4386,الاوردرات!$B$1:$C$600,2,0),"")</f>
        <v/>
      </c>
      <c r="L4386" s="52"/>
      <c r="N4386" s="21" t="str">
        <f t="shared" si="138"/>
        <v/>
      </c>
      <c r="O4386" s="22" t="str">
        <f>_xlfn.IFNA((VLOOKUP(F4386,help!$C$2:$F$12,4,0))*(N4386*24),"")</f>
        <v/>
      </c>
      <c r="AP4386" s="17">
        <f t="shared" si="139"/>
        <v>0</v>
      </c>
    </row>
    <row r="4387" spans="2:42" ht="33" x14ac:dyDescent="0.25">
      <c r="B4387" s="13">
        <f>COUNTIFS($E$3:E4387,'تقرير منتج تام'!$E$4)</f>
        <v>8</v>
      </c>
      <c r="C4387" s="37"/>
      <c r="D4387" s="37"/>
      <c r="E4387" s="37"/>
      <c r="F4387" s="39"/>
      <c r="G4387" s="40"/>
      <c r="H4387" s="40"/>
      <c r="I4387" s="41"/>
      <c r="J4387" s="41"/>
      <c r="K4387" s="26" t="str">
        <f>_xlfn.IFNA(VLOOKUP(E4387,الاوردرات!$B$1:$C$600,2,0),"")</f>
        <v/>
      </c>
      <c r="L4387" s="52"/>
      <c r="N4387" s="21" t="str">
        <f t="shared" si="138"/>
        <v/>
      </c>
      <c r="O4387" s="22" t="str">
        <f>_xlfn.IFNA((VLOOKUP(F4387,help!$C$2:$F$12,4,0))*(N4387*24),"")</f>
        <v/>
      </c>
      <c r="AP4387" s="17">
        <f t="shared" si="139"/>
        <v>0</v>
      </c>
    </row>
    <row r="4388" spans="2:42" ht="33" x14ac:dyDescent="0.25">
      <c r="B4388" s="13">
        <f>COUNTIFS($E$3:E4388,'تقرير منتج تام'!$E$4)</f>
        <v>8</v>
      </c>
      <c r="C4388" s="37"/>
      <c r="D4388" s="37"/>
      <c r="E4388" s="37"/>
      <c r="F4388" s="39"/>
      <c r="G4388" s="40"/>
      <c r="H4388" s="40"/>
      <c r="I4388" s="41"/>
      <c r="J4388" s="41"/>
      <c r="K4388" s="26" t="str">
        <f>_xlfn.IFNA(VLOOKUP(E4388,الاوردرات!$B$1:$C$600,2,0),"")</f>
        <v/>
      </c>
      <c r="L4388" s="52"/>
      <c r="N4388" s="21" t="str">
        <f t="shared" si="138"/>
        <v/>
      </c>
      <c r="O4388" s="22" t="str">
        <f>_xlfn.IFNA((VLOOKUP(F4388,help!$C$2:$F$12,4,0))*(N4388*24),"")</f>
        <v/>
      </c>
      <c r="AP4388" s="17">
        <f t="shared" si="139"/>
        <v>0</v>
      </c>
    </row>
    <row r="4389" spans="2:42" ht="33" x14ac:dyDescent="0.25">
      <c r="B4389" s="13">
        <f>COUNTIFS($E$3:E4389,'تقرير منتج تام'!$E$4)</f>
        <v>8</v>
      </c>
      <c r="C4389" s="37"/>
      <c r="D4389" s="37"/>
      <c r="E4389" s="37"/>
      <c r="F4389" s="39"/>
      <c r="G4389" s="40"/>
      <c r="H4389" s="40"/>
      <c r="I4389" s="41"/>
      <c r="J4389" s="41"/>
      <c r="K4389" s="26" t="str">
        <f>_xlfn.IFNA(VLOOKUP(E4389,الاوردرات!$B$1:$C$600,2,0),"")</f>
        <v/>
      </c>
      <c r="L4389" s="52"/>
      <c r="N4389" s="21" t="str">
        <f t="shared" si="138"/>
        <v/>
      </c>
      <c r="O4389" s="22" t="str">
        <f>_xlfn.IFNA((VLOOKUP(F4389,help!$C$2:$F$12,4,0))*(N4389*24),"")</f>
        <v/>
      </c>
      <c r="AP4389" s="17">
        <f t="shared" si="139"/>
        <v>0</v>
      </c>
    </row>
    <row r="4390" spans="2:42" ht="33" x14ac:dyDescent="0.25">
      <c r="B4390" s="13">
        <f>COUNTIFS($E$3:E4390,'تقرير منتج تام'!$E$4)</f>
        <v>8</v>
      </c>
      <c r="C4390" s="37"/>
      <c r="D4390" s="37"/>
      <c r="E4390" s="37"/>
      <c r="F4390" s="39"/>
      <c r="G4390" s="40"/>
      <c r="H4390" s="40"/>
      <c r="I4390" s="41"/>
      <c r="J4390" s="41"/>
      <c r="K4390" s="26" t="str">
        <f>_xlfn.IFNA(VLOOKUP(E4390,الاوردرات!$B$1:$C$600,2,0),"")</f>
        <v/>
      </c>
      <c r="L4390" s="52"/>
      <c r="N4390" s="21" t="str">
        <f t="shared" si="138"/>
        <v/>
      </c>
      <c r="O4390" s="22" t="str">
        <f>_xlfn.IFNA((VLOOKUP(F4390,help!$C$2:$F$12,4,0))*(N4390*24),"")</f>
        <v/>
      </c>
      <c r="AP4390" s="17">
        <f t="shared" si="139"/>
        <v>0</v>
      </c>
    </row>
    <row r="4391" spans="2:42" ht="33" x14ac:dyDescent="0.25">
      <c r="B4391" s="13">
        <f>COUNTIFS($E$3:E4391,'تقرير منتج تام'!$E$4)</f>
        <v>8</v>
      </c>
      <c r="C4391" s="37"/>
      <c r="D4391" s="37"/>
      <c r="E4391" s="37"/>
      <c r="F4391" s="39"/>
      <c r="G4391" s="40"/>
      <c r="H4391" s="40"/>
      <c r="I4391" s="41"/>
      <c r="J4391" s="41"/>
      <c r="K4391" s="26" t="str">
        <f>_xlfn.IFNA(VLOOKUP(E4391,الاوردرات!$B$1:$C$600,2,0),"")</f>
        <v/>
      </c>
      <c r="L4391" s="52"/>
      <c r="N4391" s="21" t="str">
        <f t="shared" si="138"/>
        <v/>
      </c>
      <c r="O4391" s="22" t="str">
        <f>_xlfn.IFNA((VLOOKUP(F4391,help!$C$2:$F$12,4,0))*(N4391*24),"")</f>
        <v/>
      </c>
      <c r="AP4391" s="17">
        <f t="shared" si="139"/>
        <v>0</v>
      </c>
    </row>
    <row r="4392" spans="2:42" ht="33" x14ac:dyDescent="0.25">
      <c r="B4392" s="13">
        <f>COUNTIFS($E$3:E4392,'تقرير منتج تام'!$E$4)</f>
        <v>8</v>
      </c>
      <c r="C4392" s="37"/>
      <c r="D4392" s="37"/>
      <c r="E4392" s="37"/>
      <c r="F4392" s="39"/>
      <c r="G4392" s="40"/>
      <c r="H4392" s="40"/>
      <c r="I4392" s="41"/>
      <c r="J4392" s="41"/>
      <c r="K4392" s="26" t="str">
        <f>_xlfn.IFNA(VLOOKUP(E4392,الاوردرات!$B$1:$C$600,2,0),"")</f>
        <v/>
      </c>
      <c r="L4392" s="52"/>
      <c r="N4392" s="21" t="str">
        <f t="shared" si="138"/>
        <v/>
      </c>
      <c r="O4392" s="22" t="str">
        <f>_xlfn.IFNA((VLOOKUP(F4392,help!$C$2:$F$12,4,0))*(N4392*24),"")</f>
        <v/>
      </c>
      <c r="AP4392" s="17">
        <f t="shared" si="139"/>
        <v>0</v>
      </c>
    </row>
    <row r="4393" spans="2:42" ht="33" x14ac:dyDescent="0.25">
      <c r="B4393" s="13">
        <f>COUNTIFS($E$3:E4393,'تقرير منتج تام'!$E$4)</f>
        <v>8</v>
      </c>
      <c r="C4393" s="37"/>
      <c r="D4393" s="37"/>
      <c r="E4393" s="37"/>
      <c r="F4393" s="39"/>
      <c r="G4393" s="40"/>
      <c r="H4393" s="40"/>
      <c r="I4393" s="41"/>
      <c r="J4393" s="41"/>
      <c r="K4393" s="26" t="str">
        <f>_xlfn.IFNA(VLOOKUP(E4393,الاوردرات!$B$1:$C$600,2,0),"")</f>
        <v/>
      </c>
      <c r="L4393" s="52"/>
      <c r="N4393" s="21" t="str">
        <f t="shared" si="138"/>
        <v/>
      </c>
      <c r="O4393" s="22" t="str">
        <f>_xlfn.IFNA((VLOOKUP(F4393,help!$C$2:$F$12,4,0))*(N4393*24),"")</f>
        <v/>
      </c>
      <c r="AP4393" s="17">
        <f t="shared" si="139"/>
        <v>0</v>
      </c>
    </row>
    <row r="4394" spans="2:42" ht="33" x14ac:dyDescent="0.25">
      <c r="B4394" s="13">
        <f>COUNTIFS($E$3:E4394,'تقرير منتج تام'!$E$4)</f>
        <v>8</v>
      </c>
      <c r="C4394" s="37"/>
      <c r="D4394" s="37"/>
      <c r="E4394" s="37"/>
      <c r="F4394" s="39"/>
      <c r="G4394" s="40"/>
      <c r="H4394" s="40"/>
      <c r="I4394" s="41"/>
      <c r="J4394" s="41"/>
      <c r="K4394" s="26" t="str">
        <f>_xlfn.IFNA(VLOOKUP(E4394,الاوردرات!$B$1:$C$600,2,0),"")</f>
        <v/>
      </c>
      <c r="L4394" s="52"/>
      <c r="N4394" s="21" t="str">
        <f t="shared" si="138"/>
        <v/>
      </c>
      <c r="O4394" s="22" t="str">
        <f>_xlfn.IFNA((VLOOKUP(F4394,help!$C$2:$F$12,4,0))*(N4394*24),"")</f>
        <v/>
      </c>
      <c r="AP4394" s="17">
        <f t="shared" si="139"/>
        <v>0</v>
      </c>
    </row>
    <row r="4395" spans="2:42" ht="33" x14ac:dyDescent="0.25">
      <c r="B4395" s="13">
        <f>COUNTIFS($E$3:E4395,'تقرير منتج تام'!$E$4)</f>
        <v>8</v>
      </c>
      <c r="C4395" s="37"/>
      <c r="D4395" s="37"/>
      <c r="E4395" s="37"/>
      <c r="F4395" s="39"/>
      <c r="G4395" s="40"/>
      <c r="H4395" s="40"/>
      <c r="I4395" s="41"/>
      <c r="J4395" s="41"/>
      <c r="K4395" s="26" t="str">
        <f>_xlfn.IFNA(VLOOKUP(E4395,الاوردرات!$B$1:$C$600,2,0),"")</f>
        <v/>
      </c>
      <c r="L4395" s="52"/>
      <c r="N4395" s="21" t="str">
        <f t="shared" si="138"/>
        <v/>
      </c>
      <c r="O4395" s="22" t="str">
        <f>_xlfn.IFNA((VLOOKUP(F4395,help!$C$2:$F$12,4,0))*(N4395*24),"")</f>
        <v/>
      </c>
      <c r="AP4395" s="17">
        <f t="shared" si="139"/>
        <v>0</v>
      </c>
    </row>
    <row r="4396" spans="2:42" ht="33" x14ac:dyDescent="0.25">
      <c r="B4396" s="13">
        <f>COUNTIFS($E$3:E4396,'تقرير منتج تام'!$E$4)</f>
        <v>8</v>
      </c>
      <c r="C4396" s="37"/>
      <c r="D4396" s="37"/>
      <c r="E4396" s="37"/>
      <c r="F4396" s="39"/>
      <c r="G4396" s="40"/>
      <c r="H4396" s="40"/>
      <c r="I4396" s="41"/>
      <c r="J4396" s="41"/>
      <c r="K4396" s="26" t="str">
        <f>_xlfn.IFNA(VLOOKUP(E4396,الاوردرات!$B$1:$C$600,2,0),"")</f>
        <v/>
      </c>
      <c r="L4396" s="52"/>
      <c r="N4396" s="21" t="str">
        <f t="shared" si="138"/>
        <v/>
      </c>
      <c r="O4396" s="22" t="str">
        <f>_xlfn.IFNA((VLOOKUP(F4396,help!$C$2:$F$12,4,0))*(N4396*24),"")</f>
        <v/>
      </c>
      <c r="AP4396" s="17">
        <f t="shared" si="139"/>
        <v>0</v>
      </c>
    </row>
    <row r="4397" spans="2:42" ht="33" x14ac:dyDescent="0.25">
      <c r="B4397" s="13">
        <f>COUNTIFS($E$3:E4397,'تقرير منتج تام'!$E$4)</f>
        <v>8</v>
      </c>
      <c r="C4397" s="37"/>
      <c r="D4397" s="37"/>
      <c r="E4397" s="37"/>
      <c r="F4397" s="39"/>
      <c r="G4397" s="40"/>
      <c r="H4397" s="40"/>
      <c r="I4397" s="41"/>
      <c r="J4397" s="41"/>
      <c r="K4397" s="26" t="str">
        <f>_xlfn.IFNA(VLOOKUP(E4397,الاوردرات!$B$1:$C$600,2,0),"")</f>
        <v/>
      </c>
      <c r="L4397" s="52"/>
      <c r="N4397" s="21" t="str">
        <f t="shared" si="138"/>
        <v/>
      </c>
      <c r="O4397" s="22" t="str">
        <f>_xlfn.IFNA((VLOOKUP(F4397,help!$C$2:$F$12,4,0))*(N4397*24),"")</f>
        <v/>
      </c>
      <c r="AP4397" s="17">
        <f t="shared" si="139"/>
        <v>0</v>
      </c>
    </row>
    <row r="4398" spans="2:42" ht="33" x14ac:dyDescent="0.25">
      <c r="B4398" s="13">
        <f>COUNTIFS($E$3:E4398,'تقرير منتج تام'!$E$4)</f>
        <v>8</v>
      </c>
      <c r="C4398" s="37"/>
      <c r="D4398" s="37"/>
      <c r="E4398" s="37"/>
      <c r="F4398" s="39"/>
      <c r="G4398" s="40"/>
      <c r="H4398" s="40"/>
      <c r="I4398" s="41"/>
      <c r="J4398" s="41"/>
      <c r="K4398" s="26" t="str">
        <f>_xlfn.IFNA(VLOOKUP(E4398,الاوردرات!$B$1:$C$600,2,0),"")</f>
        <v/>
      </c>
      <c r="L4398" s="52"/>
      <c r="N4398" s="21" t="str">
        <f t="shared" si="138"/>
        <v/>
      </c>
      <c r="O4398" s="22" t="str">
        <f>_xlfn.IFNA((VLOOKUP(F4398,help!$C$2:$F$12,4,0))*(N4398*24),"")</f>
        <v/>
      </c>
      <c r="AP4398" s="17">
        <f t="shared" si="139"/>
        <v>0</v>
      </c>
    </row>
    <row r="4399" spans="2:42" ht="33" x14ac:dyDescent="0.25">
      <c r="B4399" s="13">
        <f>COUNTIFS($E$3:E4399,'تقرير منتج تام'!$E$4)</f>
        <v>8</v>
      </c>
      <c r="C4399" s="37"/>
      <c r="D4399" s="37"/>
      <c r="E4399" s="37"/>
      <c r="F4399" s="39"/>
      <c r="G4399" s="40"/>
      <c r="H4399" s="40"/>
      <c r="I4399" s="41"/>
      <c r="J4399" s="41"/>
      <c r="K4399" s="26" t="str">
        <f>_xlfn.IFNA(VLOOKUP(E4399,الاوردرات!$B$1:$C$600,2,0),"")</f>
        <v/>
      </c>
      <c r="L4399" s="52"/>
      <c r="N4399" s="21" t="str">
        <f t="shared" si="138"/>
        <v/>
      </c>
      <c r="O4399" s="22" t="str">
        <f>_xlfn.IFNA((VLOOKUP(F4399,help!$C$2:$F$12,4,0))*(N4399*24),"")</f>
        <v/>
      </c>
      <c r="AP4399" s="17">
        <f t="shared" si="139"/>
        <v>0</v>
      </c>
    </row>
    <row r="4400" spans="2:42" ht="33" x14ac:dyDescent="0.25">
      <c r="B4400" s="13">
        <f>COUNTIFS($E$3:E4400,'تقرير منتج تام'!$E$4)</f>
        <v>8</v>
      </c>
      <c r="C4400" s="37"/>
      <c r="D4400" s="37"/>
      <c r="E4400" s="37"/>
      <c r="F4400" s="39"/>
      <c r="G4400" s="40"/>
      <c r="H4400" s="40"/>
      <c r="I4400" s="41"/>
      <c r="J4400" s="41"/>
      <c r="K4400" s="26" t="str">
        <f>_xlfn.IFNA(VLOOKUP(E4400,الاوردرات!$B$1:$C$600,2,0),"")</f>
        <v/>
      </c>
      <c r="L4400" s="52"/>
      <c r="N4400" s="21" t="str">
        <f t="shared" si="138"/>
        <v/>
      </c>
      <c r="O4400" s="22" t="str">
        <f>_xlfn.IFNA((VLOOKUP(F4400,help!$C$2:$F$12,4,0))*(N4400*24),"")</f>
        <v/>
      </c>
      <c r="AP4400" s="17">
        <f t="shared" si="139"/>
        <v>0</v>
      </c>
    </row>
    <row r="4401" spans="2:42" ht="33" x14ac:dyDescent="0.25">
      <c r="B4401" s="13">
        <f>COUNTIFS($E$3:E4401,'تقرير منتج تام'!$E$4)</f>
        <v>8</v>
      </c>
      <c r="C4401" s="37"/>
      <c r="D4401" s="37"/>
      <c r="E4401" s="37"/>
      <c r="F4401" s="39"/>
      <c r="G4401" s="40"/>
      <c r="H4401" s="40"/>
      <c r="I4401" s="41"/>
      <c r="J4401" s="41"/>
      <c r="K4401" s="26" t="str">
        <f>_xlfn.IFNA(VLOOKUP(E4401,الاوردرات!$B$1:$C$600,2,0),"")</f>
        <v/>
      </c>
      <c r="L4401" s="52"/>
      <c r="N4401" s="21" t="str">
        <f t="shared" si="138"/>
        <v/>
      </c>
      <c r="O4401" s="22" t="str">
        <f>_xlfn.IFNA((VLOOKUP(F4401,help!$C$2:$F$12,4,0))*(N4401*24),"")</f>
        <v/>
      </c>
      <c r="AP4401" s="17">
        <f t="shared" si="139"/>
        <v>0</v>
      </c>
    </row>
    <row r="4402" spans="2:42" ht="33" x14ac:dyDescent="0.25">
      <c r="B4402" s="13">
        <f>COUNTIFS($E$3:E4402,'تقرير منتج تام'!$E$4)</f>
        <v>8</v>
      </c>
      <c r="C4402" s="37"/>
      <c r="D4402" s="37"/>
      <c r="E4402" s="37"/>
      <c r="F4402" s="39"/>
      <c r="G4402" s="40"/>
      <c r="H4402" s="40"/>
      <c r="I4402" s="41"/>
      <c r="J4402" s="41"/>
      <c r="K4402" s="26" t="str">
        <f>_xlfn.IFNA(VLOOKUP(E4402,الاوردرات!$B$1:$C$600,2,0),"")</f>
        <v/>
      </c>
      <c r="L4402" s="52"/>
      <c r="N4402" s="21" t="str">
        <f t="shared" si="138"/>
        <v/>
      </c>
      <c r="O4402" s="22" t="str">
        <f>_xlfn.IFNA((VLOOKUP(F4402,help!$C$2:$F$12,4,0))*(N4402*24),"")</f>
        <v/>
      </c>
      <c r="AP4402" s="17">
        <f t="shared" si="139"/>
        <v>0</v>
      </c>
    </row>
    <row r="4403" spans="2:42" ht="33" x14ac:dyDescent="0.25">
      <c r="B4403" s="13">
        <f>COUNTIFS($E$3:E4403,'تقرير منتج تام'!$E$4)</f>
        <v>8</v>
      </c>
      <c r="C4403" s="37"/>
      <c r="D4403" s="37"/>
      <c r="E4403" s="37"/>
      <c r="F4403" s="39"/>
      <c r="G4403" s="40"/>
      <c r="H4403" s="40"/>
      <c r="I4403" s="41"/>
      <c r="J4403" s="41"/>
      <c r="K4403" s="26" t="str">
        <f>_xlfn.IFNA(VLOOKUP(E4403,الاوردرات!$B$1:$C$600,2,0),"")</f>
        <v/>
      </c>
      <c r="L4403" s="52"/>
      <c r="N4403" s="21" t="str">
        <f t="shared" si="138"/>
        <v/>
      </c>
      <c r="O4403" s="22" t="str">
        <f>_xlfn.IFNA((VLOOKUP(F4403,help!$C$2:$F$12,4,0))*(N4403*24),"")</f>
        <v/>
      </c>
      <c r="AP4403" s="17">
        <f t="shared" si="139"/>
        <v>0</v>
      </c>
    </row>
    <row r="4404" spans="2:42" ht="33" x14ac:dyDescent="0.25">
      <c r="B4404" s="13">
        <f>COUNTIFS($E$3:E4404,'تقرير منتج تام'!$E$4)</f>
        <v>8</v>
      </c>
      <c r="C4404" s="37"/>
      <c r="D4404" s="37"/>
      <c r="E4404" s="37"/>
      <c r="F4404" s="39"/>
      <c r="G4404" s="40"/>
      <c r="H4404" s="40"/>
      <c r="I4404" s="41"/>
      <c r="J4404" s="41"/>
      <c r="K4404" s="26" t="str">
        <f>_xlfn.IFNA(VLOOKUP(E4404,الاوردرات!$B$1:$C$600,2,0),"")</f>
        <v/>
      </c>
      <c r="L4404" s="52"/>
      <c r="N4404" s="21" t="str">
        <f t="shared" si="138"/>
        <v/>
      </c>
      <c r="O4404" s="22" t="str">
        <f>_xlfn.IFNA((VLOOKUP(F4404,help!$C$2:$F$12,4,0))*(N4404*24),"")</f>
        <v/>
      </c>
      <c r="AP4404" s="17">
        <f t="shared" si="139"/>
        <v>0</v>
      </c>
    </row>
    <row r="4405" spans="2:42" ht="33" x14ac:dyDescent="0.25">
      <c r="B4405" s="13">
        <f>COUNTIFS($E$3:E4405,'تقرير منتج تام'!$E$4)</f>
        <v>8</v>
      </c>
      <c r="C4405" s="37"/>
      <c r="D4405" s="37"/>
      <c r="E4405" s="37"/>
      <c r="F4405" s="39"/>
      <c r="G4405" s="40"/>
      <c r="H4405" s="40"/>
      <c r="I4405" s="41"/>
      <c r="J4405" s="41"/>
      <c r="K4405" s="26" t="str">
        <f>_xlfn.IFNA(VLOOKUP(E4405,الاوردرات!$B$1:$C$600,2,0),"")</f>
        <v/>
      </c>
      <c r="L4405" s="52"/>
      <c r="N4405" s="21" t="str">
        <f t="shared" si="138"/>
        <v/>
      </c>
      <c r="O4405" s="22" t="str">
        <f>_xlfn.IFNA((VLOOKUP(F4405,help!$C$2:$F$12,4,0))*(N4405*24),"")</f>
        <v/>
      </c>
      <c r="AP4405" s="17">
        <f t="shared" si="139"/>
        <v>0</v>
      </c>
    </row>
    <row r="4406" spans="2:42" ht="33" x14ac:dyDescent="0.25">
      <c r="B4406" s="13">
        <f>COUNTIFS($E$3:E4406,'تقرير منتج تام'!$E$4)</f>
        <v>8</v>
      </c>
      <c r="C4406" s="37"/>
      <c r="D4406" s="37"/>
      <c r="E4406" s="37"/>
      <c r="F4406" s="39"/>
      <c r="G4406" s="40"/>
      <c r="H4406" s="40"/>
      <c r="I4406" s="41"/>
      <c r="J4406" s="41"/>
      <c r="K4406" s="26" t="str">
        <f>_xlfn.IFNA(VLOOKUP(E4406,الاوردرات!$B$1:$C$600,2,0),"")</f>
        <v/>
      </c>
      <c r="L4406" s="52"/>
      <c r="N4406" s="21" t="str">
        <f t="shared" si="138"/>
        <v/>
      </c>
      <c r="O4406" s="22" t="str">
        <f>_xlfn.IFNA((VLOOKUP(F4406,help!$C$2:$F$12,4,0))*(N4406*24),"")</f>
        <v/>
      </c>
      <c r="AP4406" s="17">
        <f t="shared" si="139"/>
        <v>0</v>
      </c>
    </row>
    <row r="4407" spans="2:42" ht="33" x14ac:dyDescent="0.25">
      <c r="B4407" s="13">
        <f>COUNTIFS($E$3:E4407,'تقرير منتج تام'!$E$4)</f>
        <v>8</v>
      </c>
      <c r="C4407" s="37"/>
      <c r="D4407" s="37"/>
      <c r="E4407" s="37"/>
      <c r="F4407" s="39"/>
      <c r="G4407" s="40"/>
      <c r="H4407" s="40"/>
      <c r="I4407" s="41"/>
      <c r="J4407" s="41"/>
      <c r="K4407" s="26" t="str">
        <f>_xlfn.IFNA(VLOOKUP(E4407,الاوردرات!$B$1:$C$600,2,0),"")</f>
        <v/>
      </c>
      <c r="L4407" s="52"/>
      <c r="N4407" s="21" t="str">
        <f t="shared" ref="N4407:N4470" si="140">IF(I4407&lt;&gt;"",J4407-I4407,"")</f>
        <v/>
      </c>
      <c r="O4407" s="22" t="str">
        <f>_xlfn.IFNA((VLOOKUP(F4407,help!$C$2:$F$12,4,0))*(N4407*24),"")</f>
        <v/>
      </c>
      <c r="AP4407" s="17">
        <f t="shared" si="139"/>
        <v>0</v>
      </c>
    </row>
    <row r="4408" spans="2:42" ht="33" x14ac:dyDescent="0.25">
      <c r="B4408" s="13">
        <f>COUNTIFS($E$3:E4408,'تقرير منتج تام'!$E$4)</f>
        <v>8</v>
      </c>
      <c r="C4408" s="37"/>
      <c r="D4408" s="37"/>
      <c r="E4408" s="37"/>
      <c r="F4408" s="39"/>
      <c r="G4408" s="40"/>
      <c r="H4408" s="40"/>
      <c r="I4408" s="41"/>
      <c r="J4408" s="41"/>
      <c r="K4408" s="26" t="str">
        <f>_xlfn.IFNA(VLOOKUP(E4408,الاوردرات!$B$1:$C$600,2,0),"")</f>
        <v/>
      </c>
      <c r="L4408" s="52"/>
      <c r="N4408" s="21" t="str">
        <f t="shared" si="140"/>
        <v/>
      </c>
      <c r="O4408" s="22" t="str">
        <f>_xlfn.IFNA((VLOOKUP(F4408,help!$C$2:$F$12,4,0))*(N4408*24),"")</f>
        <v/>
      </c>
      <c r="AP4408" s="17">
        <f t="shared" si="139"/>
        <v>0</v>
      </c>
    </row>
    <row r="4409" spans="2:42" ht="33" x14ac:dyDescent="0.25">
      <c r="B4409" s="13">
        <f>COUNTIFS($E$3:E4409,'تقرير منتج تام'!$E$4)</f>
        <v>8</v>
      </c>
      <c r="C4409" s="37"/>
      <c r="D4409" s="37"/>
      <c r="E4409" s="37"/>
      <c r="F4409" s="39"/>
      <c r="G4409" s="40"/>
      <c r="H4409" s="40"/>
      <c r="I4409" s="41"/>
      <c r="J4409" s="41"/>
      <c r="K4409" s="26" t="str">
        <f>_xlfn.IFNA(VLOOKUP(E4409,الاوردرات!$B$1:$C$600,2,0),"")</f>
        <v/>
      </c>
      <c r="L4409" s="52"/>
      <c r="N4409" s="21" t="str">
        <f t="shared" si="140"/>
        <v/>
      </c>
      <c r="O4409" s="22" t="str">
        <f>_xlfn.IFNA((VLOOKUP(F4409,help!$C$2:$F$12,4,0))*(N4409*24),"")</f>
        <v/>
      </c>
      <c r="AP4409" s="17">
        <f t="shared" si="139"/>
        <v>0</v>
      </c>
    </row>
    <row r="4410" spans="2:42" ht="33" x14ac:dyDescent="0.25">
      <c r="B4410" s="13">
        <f>COUNTIFS($E$3:E4410,'تقرير منتج تام'!$E$4)</f>
        <v>8</v>
      </c>
      <c r="C4410" s="37"/>
      <c r="D4410" s="37"/>
      <c r="E4410" s="37"/>
      <c r="F4410" s="39"/>
      <c r="G4410" s="40"/>
      <c r="H4410" s="40"/>
      <c r="I4410" s="41"/>
      <c r="J4410" s="41"/>
      <c r="K4410" s="26" t="str">
        <f>_xlfn.IFNA(VLOOKUP(E4410,الاوردرات!$B$1:$C$600,2,0),"")</f>
        <v/>
      </c>
      <c r="L4410" s="52"/>
      <c r="N4410" s="21" t="str">
        <f t="shared" si="140"/>
        <v/>
      </c>
      <c r="O4410" s="22" t="str">
        <f>_xlfn.IFNA((VLOOKUP(F4410,help!$C$2:$F$12,4,0))*(N4410*24),"")</f>
        <v/>
      </c>
      <c r="AP4410" s="17">
        <f t="shared" si="139"/>
        <v>0</v>
      </c>
    </row>
    <row r="4411" spans="2:42" ht="33" x14ac:dyDescent="0.25">
      <c r="B4411" s="13">
        <f>COUNTIFS($E$3:E4411,'تقرير منتج تام'!$E$4)</f>
        <v>8</v>
      </c>
      <c r="C4411" s="37"/>
      <c r="D4411" s="37"/>
      <c r="E4411" s="37"/>
      <c r="F4411" s="39"/>
      <c r="G4411" s="40"/>
      <c r="H4411" s="40"/>
      <c r="I4411" s="41"/>
      <c r="J4411" s="41"/>
      <c r="K4411" s="26" t="str">
        <f>_xlfn.IFNA(VLOOKUP(E4411,الاوردرات!$B$1:$C$600,2,0),"")</f>
        <v/>
      </c>
      <c r="L4411" s="52"/>
      <c r="N4411" s="21" t="str">
        <f t="shared" si="140"/>
        <v/>
      </c>
      <c r="O4411" s="22" t="str">
        <f>_xlfn.IFNA((VLOOKUP(F4411,help!$C$2:$F$12,4,0))*(N4411*24),"")</f>
        <v/>
      </c>
      <c r="AP4411" s="17">
        <f t="shared" si="139"/>
        <v>0</v>
      </c>
    </row>
    <row r="4412" spans="2:42" ht="33" x14ac:dyDescent="0.25">
      <c r="B4412" s="13">
        <f>COUNTIFS($E$3:E4412,'تقرير منتج تام'!$E$4)</f>
        <v>8</v>
      </c>
      <c r="C4412" s="37"/>
      <c r="D4412" s="37"/>
      <c r="E4412" s="37"/>
      <c r="F4412" s="39"/>
      <c r="G4412" s="40"/>
      <c r="H4412" s="40"/>
      <c r="I4412" s="41"/>
      <c r="J4412" s="41"/>
      <c r="K4412" s="26" t="str">
        <f>_xlfn.IFNA(VLOOKUP(E4412,الاوردرات!$B$1:$C$600,2,0),"")</f>
        <v/>
      </c>
      <c r="L4412" s="52"/>
      <c r="N4412" s="21" t="str">
        <f t="shared" si="140"/>
        <v/>
      </c>
      <c r="O4412" s="22" t="str">
        <f>_xlfn.IFNA((VLOOKUP(F4412,help!$C$2:$F$12,4,0))*(N4412*24),"")</f>
        <v/>
      </c>
      <c r="AP4412" s="17">
        <f t="shared" si="139"/>
        <v>0</v>
      </c>
    </row>
    <row r="4413" spans="2:42" ht="33" x14ac:dyDescent="0.25">
      <c r="B4413" s="13">
        <f>COUNTIFS($E$3:E4413,'تقرير منتج تام'!$E$4)</f>
        <v>8</v>
      </c>
      <c r="C4413" s="37"/>
      <c r="D4413" s="37"/>
      <c r="E4413" s="37"/>
      <c r="F4413" s="39"/>
      <c r="G4413" s="40"/>
      <c r="H4413" s="40"/>
      <c r="I4413" s="41"/>
      <c r="J4413" s="41"/>
      <c r="K4413" s="26" t="str">
        <f>_xlfn.IFNA(VLOOKUP(E4413,الاوردرات!$B$1:$C$600,2,0),"")</f>
        <v/>
      </c>
      <c r="L4413" s="52"/>
      <c r="N4413" s="21" t="str">
        <f t="shared" si="140"/>
        <v/>
      </c>
      <c r="O4413" s="22" t="str">
        <f>_xlfn.IFNA((VLOOKUP(F4413,help!$C$2:$F$12,4,0))*(N4413*24),"")</f>
        <v/>
      </c>
      <c r="AP4413" s="17">
        <f t="shared" si="139"/>
        <v>0</v>
      </c>
    </row>
    <row r="4414" spans="2:42" ht="33" x14ac:dyDescent="0.25">
      <c r="B4414" s="13">
        <f>COUNTIFS($E$3:E4414,'تقرير منتج تام'!$E$4)</f>
        <v>8</v>
      </c>
      <c r="C4414" s="37"/>
      <c r="D4414" s="37"/>
      <c r="E4414" s="37"/>
      <c r="F4414" s="39"/>
      <c r="G4414" s="40"/>
      <c r="H4414" s="40"/>
      <c r="I4414" s="41"/>
      <c r="J4414" s="41"/>
      <c r="K4414" s="26" t="str">
        <f>_xlfn.IFNA(VLOOKUP(E4414,الاوردرات!$B$1:$C$600,2,0),"")</f>
        <v/>
      </c>
      <c r="L4414" s="52"/>
      <c r="N4414" s="21" t="str">
        <f t="shared" si="140"/>
        <v/>
      </c>
      <c r="O4414" s="22" t="str">
        <f>_xlfn.IFNA((VLOOKUP(F4414,help!$C$2:$F$12,4,0))*(N4414*24),"")</f>
        <v/>
      </c>
      <c r="AP4414" s="17">
        <f t="shared" si="139"/>
        <v>0</v>
      </c>
    </row>
    <row r="4415" spans="2:42" ht="33" x14ac:dyDescent="0.25">
      <c r="B4415" s="13">
        <f>COUNTIFS($E$3:E4415,'تقرير منتج تام'!$E$4)</f>
        <v>8</v>
      </c>
      <c r="C4415" s="37"/>
      <c r="D4415" s="37"/>
      <c r="E4415" s="37"/>
      <c r="F4415" s="39"/>
      <c r="G4415" s="40"/>
      <c r="H4415" s="40"/>
      <c r="I4415" s="41"/>
      <c r="J4415" s="41"/>
      <c r="K4415" s="26" t="str">
        <f>_xlfn.IFNA(VLOOKUP(E4415,الاوردرات!$B$1:$C$600,2,0),"")</f>
        <v/>
      </c>
      <c r="L4415" s="52"/>
      <c r="N4415" s="21" t="str">
        <f t="shared" si="140"/>
        <v/>
      </c>
      <c r="O4415" s="22" t="str">
        <f>_xlfn.IFNA((VLOOKUP(F4415,help!$C$2:$F$12,4,0))*(N4415*24),"")</f>
        <v/>
      </c>
      <c r="AP4415" s="17">
        <f t="shared" si="139"/>
        <v>0</v>
      </c>
    </row>
    <row r="4416" spans="2:42" ht="33" x14ac:dyDescent="0.25">
      <c r="B4416" s="13">
        <f>COUNTIFS($E$3:E4416,'تقرير منتج تام'!$E$4)</f>
        <v>8</v>
      </c>
      <c r="C4416" s="37"/>
      <c r="D4416" s="37"/>
      <c r="E4416" s="37"/>
      <c r="F4416" s="39"/>
      <c r="G4416" s="40"/>
      <c r="H4416" s="40"/>
      <c r="I4416" s="41"/>
      <c r="J4416" s="41"/>
      <c r="K4416" s="26" t="str">
        <f>_xlfn.IFNA(VLOOKUP(E4416,الاوردرات!$B$1:$C$600,2,0),"")</f>
        <v/>
      </c>
      <c r="L4416" s="52"/>
      <c r="N4416" s="21" t="str">
        <f t="shared" si="140"/>
        <v/>
      </c>
      <c r="O4416" s="22" t="str">
        <f>_xlfn.IFNA((VLOOKUP(F4416,help!$C$2:$F$12,4,0))*(N4416*24),"")</f>
        <v/>
      </c>
      <c r="AP4416" s="17">
        <f t="shared" si="139"/>
        <v>0</v>
      </c>
    </row>
    <row r="4417" spans="2:42" ht="33" x14ac:dyDescent="0.25">
      <c r="B4417" s="13">
        <f>COUNTIFS($E$3:E4417,'تقرير منتج تام'!$E$4)</f>
        <v>8</v>
      </c>
      <c r="C4417" s="37"/>
      <c r="D4417" s="37"/>
      <c r="E4417" s="37"/>
      <c r="F4417" s="39"/>
      <c r="G4417" s="40"/>
      <c r="H4417" s="40"/>
      <c r="I4417" s="41"/>
      <c r="J4417" s="41"/>
      <c r="K4417" s="26" t="str">
        <f>_xlfn.IFNA(VLOOKUP(E4417,الاوردرات!$B$1:$C$600,2,0),"")</f>
        <v/>
      </c>
      <c r="L4417" s="52"/>
      <c r="N4417" s="21" t="str">
        <f t="shared" si="140"/>
        <v/>
      </c>
      <c r="O4417" s="22" t="str">
        <f>_xlfn.IFNA((VLOOKUP(F4417,help!$C$2:$F$12,4,0))*(N4417*24),"")</f>
        <v/>
      </c>
      <c r="AP4417" s="17">
        <f t="shared" si="139"/>
        <v>0</v>
      </c>
    </row>
    <row r="4418" spans="2:42" ht="33" x14ac:dyDescent="0.25">
      <c r="B4418" s="13">
        <f>COUNTIFS($E$3:E4418,'تقرير منتج تام'!$E$4)</f>
        <v>8</v>
      </c>
      <c r="C4418" s="37"/>
      <c r="D4418" s="37"/>
      <c r="E4418" s="37"/>
      <c r="F4418" s="39"/>
      <c r="G4418" s="40"/>
      <c r="H4418" s="40"/>
      <c r="I4418" s="41"/>
      <c r="J4418" s="41"/>
      <c r="K4418" s="26" t="str">
        <f>_xlfn.IFNA(VLOOKUP(E4418,الاوردرات!$B$1:$C$600,2,0),"")</f>
        <v/>
      </c>
      <c r="L4418" s="52"/>
      <c r="N4418" s="21" t="str">
        <f t="shared" si="140"/>
        <v/>
      </c>
      <c r="O4418" s="22" t="str">
        <f>_xlfn.IFNA((VLOOKUP(F4418,help!$C$2:$F$12,4,0))*(N4418*24),"")</f>
        <v/>
      </c>
      <c r="AP4418" s="17">
        <f t="shared" si="139"/>
        <v>0</v>
      </c>
    </row>
    <row r="4419" spans="2:42" ht="33" x14ac:dyDescent="0.25">
      <c r="B4419" s="13">
        <f>COUNTIFS($E$3:E4419,'تقرير منتج تام'!$E$4)</f>
        <v>8</v>
      </c>
      <c r="C4419" s="37"/>
      <c r="D4419" s="37"/>
      <c r="E4419" s="37"/>
      <c r="F4419" s="39"/>
      <c r="G4419" s="40"/>
      <c r="H4419" s="40"/>
      <c r="I4419" s="41"/>
      <c r="J4419" s="41"/>
      <c r="K4419" s="26" t="str">
        <f>_xlfn.IFNA(VLOOKUP(E4419,الاوردرات!$B$1:$C$600,2,0),"")</f>
        <v/>
      </c>
      <c r="L4419" s="52"/>
      <c r="N4419" s="21" t="str">
        <f t="shared" si="140"/>
        <v/>
      </c>
      <c r="O4419" s="22" t="str">
        <f>_xlfn.IFNA((VLOOKUP(F4419,help!$C$2:$F$12,4,0))*(N4419*24),"")</f>
        <v/>
      </c>
      <c r="AP4419" s="17">
        <f t="shared" si="139"/>
        <v>0</v>
      </c>
    </row>
    <row r="4420" spans="2:42" ht="33" x14ac:dyDescent="0.25">
      <c r="B4420" s="13">
        <f>COUNTIFS($E$3:E4420,'تقرير منتج تام'!$E$4)</f>
        <v>8</v>
      </c>
      <c r="C4420" s="37"/>
      <c r="D4420" s="37"/>
      <c r="E4420" s="37"/>
      <c r="F4420" s="39"/>
      <c r="G4420" s="40"/>
      <c r="H4420" s="40"/>
      <c r="I4420" s="41"/>
      <c r="J4420" s="41"/>
      <c r="K4420" s="26" t="str">
        <f>_xlfn.IFNA(VLOOKUP(E4420,الاوردرات!$B$1:$C$600,2,0),"")</f>
        <v/>
      </c>
      <c r="L4420" s="52"/>
      <c r="N4420" s="21" t="str">
        <f t="shared" si="140"/>
        <v/>
      </c>
      <c r="O4420" s="22" t="str">
        <f>_xlfn.IFNA((VLOOKUP(F4420,help!$C$2:$F$12,4,0))*(N4420*24),"")</f>
        <v/>
      </c>
      <c r="AP4420" s="17">
        <f t="shared" si="139"/>
        <v>0</v>
      </c>
    </row>
    <row r="4421" spans="2:42" ht="33" x14ac:dyDescent="0.25">
      <c r="B4421" s="13">
        <f>COUNTIFS($E$3:E4421,'تقرير منتج تام'!$E$4)</f>
        <v>8</v>
      </c>
      <c r="C4421" s="37"/>
      <c r="D4421" s="37"/>
      <c r="E4421" s="37"/>
      <c r="F4421" s="39"/>
      <c r="G4421" s="40"/>
      <c r="H4421" s="40"/>
      <c r="I4421" s="41"/>
      <c r="J4421" s="41"/>
      <c r="K4421" s="26" t="str">
        <f>_xlfn.IFNA(VLOOKUP(E4421,الاوردرات!$B$1:$C$600,2,0),"")</f>
        <v/>
      </c>
      <c r="L4421" s="52"/>
      <c r="N4421" s="21" t="str">
        <f t="shared" si="140"/>
        <v/>
      </c>
      <c r="O4421" s="22" t="str">
        <f>_xlfn.IFNA((VLOOKUP(F4421,help!$C$2:$F$12,4,0))*(N4421*24),"")</f>
        <v/>
      </c>
      <c r="AP4421" s="17">
        <f t="shared" si="139"/>
        <v>0</v>
      </c>
    </row>
    <row r="4422" spans="2:42" ht="33" x14ac:dyDescent="0.25">
      <c r="B4422" s="13">
        <f>COUNTIFS($E$3:E4422,'تقرير منتج تام'!$E$4)</f>
        <v>8</v>
      </c>
      <c r="C4422" s="37"/>
      <c r="D4422" s="37"/>
      <c r="E4422" s="37"/>
      <c r="F4422" s="39"/>
      <c r="G4422" s="40"/>
      <c r="H4422" s="40"/>
      <c r="I4422" s="41"/>
      <c r="J4422" s="41"/>
      <c r="K4422" s="26" t="str">
        <f>_xlfn.IFNA(VLOOKUP(E4422,الاوردرات!$B$1:$C$600,2,0),"")</f>
        <v/>
      </c>
      <c r="L4422" s="52"/>
      <c r="N4422" s="21" t="str">
        <f t="shared" si="140"/>
        <v/>
      </c>
      <c r="O4422" s="22" t="str">
        <f>_xlfn.IFNA((VLOOKUP(F4422,help!$C$2:$F$12,4,0))*(N4422*24),"")</f>
        <v/>
      </c>
      <c r="AP4422" s="17">
        <f t="shared" si="139"/>
        <v>0</v>
      </c>
    </row>
    <row r="4423" spans="2:42" ht="33" x14ac:dyDescent="0.25">
      <c r="B4423" s="13">
        <f>COUNTIFS($E$3:E4423,'تقرير منتج تام'!$E$4)</f>
        <v>8</v>
      </c>
      <c r="C4423" s="37"/>
      <c r="D4423" s="37"/>
      <c r="E4423" s="37"/>
      <c r="F4423" s="39"/>
      <c r="G4423" s="40"/>
      <c r="H4423" s="40"/>
      <c r="I4423" s="41"/>
      <c r="J4423" s="41"/>
      <c r="K4423" s="26" t="str">
        <f>_xlfn.IFNA(VLOOKUP(E4423,الاوردرات!$B$1:$C$600,2,0),"")</f>
        <v/>
      </c>
      <c r="L4423" s="52"/>
      <c r="N4423" s="21" t="str">
        <f t="shared" si="140"/>
        <v/>
      </c>
      <c r="O4423" s="22" t="str">
        <f>_xlfn.IFNA((VLOOKUP(F4423,help!$C$2:$F$12,4,0))*(N4423*24),"")</f>
        <v/>
      </c>
      <c r="AP4423" s="17">
        <f t="shared" si="139"/>
        <v>0</v>
      </c>
    </row>
    <row r="4424" spans="2:42" ht="33" x14ac:dyDescent="0.25">
      <c r="B4424" s="13">
        <f>COUNTIFS($E$3:E4424,'تقرير منتج تام'!$E$4)</f>
        <v>8</v>
      </c>
      <c r="C4424" s="37"/>
      <c r="D4424" s="37"/>
      <c r="E4424" s="37"/>
      <c r="F4424" s="39"/>
      <c r="G4424" s="40"/>
      <c r="H4424" s="40"/>
      <c r="I4424" s="41"/>
      <c r="J4424" s="41"/>
      <c r="K4424" s="26" t="str">
        <f>_xlfn.IFNA(VLOOKUP(E4424,الاوردرات!$B$1:$C$600,2,0),"")</f>
        <v/>
      </c>
      <c r="L4424" s="52"/>
      <c r="N4424" s="21" t="str">
        <f t="shared" si="140"/>
        <v/>
      </c>
      <c r="O4424" s="22" t="str">
        <f>_xlfn.IFNA((VLOOKUP(F4424,help!$C$2:$F$12,4,0))*(N4424*24),"")</f>
        <v/>
      </c>
      <c r="AP4424" s="17">
        <f t="shared" si="139"/>
        <v>0</v>
      </c>
    </row>
    <row r="4425" spans="2:42" ht="33" x14ac:dyDescent="0.25">
      <c r="B4425" s="13">
        <f>COUNTIFS($E$3:E4425,'تقرير منتج تام'!$E$4)</f>
        <v>8</v>
      </c>
      <c r="C4425" s="37"/>
      <c r="D4425" s="37"/>
      <c r="E4425" s="37"/>
      <c r="F4425" s="39"/>
      <c r="G4425" s="40"/>
      <c r="H4425" s="40"/>
      <c r="I4425" s="41"/>
      <c r="J4425" s="41"/>
      <c r="K4425" s="26" t="str">
        <f>_xlfn.IFNA(VLOOKUP(E4425,الاوردرات!$B$1:$C$600,2,0),"")</f>
        <v/>
      </c>
      <c r="L4425" s="52"/>
      <c r="N4425" s="21" t="str">
        <f t="shared" si="140"/>
        <v/>
      </c>
      <c r="O4425" s="22" t="str">
        <f>_xlfn.IFNA((VLOOKUP(F4425,help!$C$2:$F$12,4,0))*(N4425*24),"")</f>
        <v/>
      </c>
      <c r="AP4425" s="17">
        <f t="shared" si="139"/>
        <v>0</v>
      </c>
    </row>
    <row r="4426" spans="2:42" ht="33" x14ac:dyDescent="0.25">
      <c r="B4426" s="13">
        <f>COUNTIFS($E$3:E4426,'تقرير منتج تام'!$E$4)</f>
        <v>8</v>
      </c>
      <c r="C4426" s="37"/>
      <c r="D4426" s="37"/>
      <c r="E4426" s="37"/>
      <c r="F4426" s="39"/>
      <c r="G4426" s="40"/>
      <c r="H4426" s="40"/>
      <c r="I4426" s="41"/>
      <c r="J4426" s="41"/>
      <c r="K4426" s="26" t="str">
        <f>_xlfn.IFNA(VLOOKUP(E4426,الاوردرات!$B$1:$C$600,2,0),"")</f>
        <v/>
      </c>
      <c r="L4426" s="52"/>
      <c r="N4426" s="21" t="str">
        <f t="shared" si="140"/>
        <v/>
      </c>
      <c r="O4426" s="22" t="str">
        <f>_xlfn.IFNA((VLOOKUP(F4426,help!$C$2:$F$12,4,0))*(N4426*24),"")</f>
        <v/>
      </c>
      <c r="AP4426" s="17">
        <f t="shared" ref="AP4426:AP4489" si="141">D4426</f>
        <v>0</v>
      </c>
    </row>
    <row r="4427" spans="2:42" ht="33" x14ac:dyDescent="0.25">
      <c r="B4427" s="13">
        <f>COUNTIFS($E$3:E4427,'تقرير منتج تام'!$E$4)</f>
        <v>8</v>
      </c>
      <c r="C4427" s="37"/>
      <c r="D4427" s="37"/>
      <c r="E4427" s="37"/>
      <c r="F4427" s="39"/>
      <c r="G4427" s="40"/>
      <c r="H4427" s="40"/>
      <c r="I4427" s="41"/>
      <c r="J4427" s="41"/>
      <c r="K4427" s="26" t="str">
        <f>_xlfn.IFNA(VLOOKUP(E4427,الاوردرات!$B$1:$C$600,2,0),"")</f>
        <v/>
      </c>
      <c r="L4427" s="52"/>
      <c r="N4427" s="21" t="str">
        <f t="shared" si="140"/>
        <v/>
      </c>
      <c r="O4427" s="22" t="str">
        <f>_xlfn.IFNA((VLOOKUP(F4427,help!$C$2:$F$12,4,0))*(N4427*24),"")</f>
        <v/>
      </c>
      <c r="AP4427" s="17">
        <f t="shared" si="141"/>
        <v>0</v>
      </c>
    </row>
    <row r="4428" spans="2:42" ht="33" x14ac:dyDescent="0.25">
      <c r="B4428" s="13">
        <f>COUNTIFS($E$3:E4428,'تقرير منتج تام'!$E$4)</f>
        <v>8</v>
      </c>
      <c r="C4428" s="37"/>
      <c r="D4428" s="37"/>
      <c r="E4428" s="37"/>
      <c r="F4428" s="39"/>
      <c r="G4428" s="40"/>
      <c r="H4428" s="40"/>
      <c r="I4428" s="41"/>
      <c r="J4428" s="41"/>
      <c r="K4428" s="26" t="str">
        <f>_xlfn.IFNA(VLOOKUP(E4428,الاوردرات!$B$1:$C$600,2,0),"")</f>
        <v/>
      </c>
      <c r="L4428" s="52"/>
      <c r="N4428" s="21" t="str">
        <f t="shared" si="140"/>
        <v/>
      </c>
      <c r="O4428" s="22" t="str">
        <f>_xlfn.IFNA((VLOOKUP(F4428,help!$C$2:$F$12,4,0))*(N4428*24),"")</f>
        <v/>
      </c>
      <c r="AP4428" s="17">
        <f t="shared" si="141"/>
        <v>0</v>
      </c>
    </row>
    <row r="4429" spans="2:42" ht="33" x14ac:dyDescent="0.25">
      <c r="B4429" s="13">
        <f>COUNTIFS($E$3:E4429,'تقرير منتج تام'!$E$4)</f>
        <v>8</v>
      </c>
      <c r="C4429" s="37"/>
      <c r="D4429" s="37"/>
      <c r="E4429" s="37"/>
      <c r="F4429" s="39"/>
      <c r="G4429" s="40"/>
      <c r="H4429" s="40"/>
      <c r="I4429" s="41"/>
      <c r="J4429" s="41"/>
      <c r="K4429" s="26" t="str">
        <f>_xlfn.IFNA(VLOOKUP(E4429,الاوردرات!$B$1:$C$600,2,0),"")</f>
        <v/>
      </c>
      <c r="L4429" s="52"/>
      <c r="N4429" s="21" t="str">
        <f t="shared" si="140"/>
        <v/>
      </c>
      <c r="O4429" s="22" t="str">
        <f>_xlfn.IFNA((VLOOKUP(F4429,help!$C$2:$F$12,4,0))*(N4429*24),"")</f>
        <v/>
      </c>
      <c r="AP4429" s="17">
        <f t="shared" si="141"/>
        <v>0</v>
      </c>
    </row>
    <row r="4430" spans="2:42" ht="33" x14ac:dyDescent="0.25">
      <c r="B4430" s="13">
        <f>COUNTIFS($E$3:E4430,'تقرير منتج تام'!$E$4)</f>
        <v>8</v>
      </c>
      <c r="C4430" s="37"/>
      <c r="D4430" s="37"/>
      <c r="E4430" s="37"/>
      <c r="F4430" s="39"/>
      <c r="G4430" s="40"/>
      <c r="H4430" s="40"/>
      <c r="I4430" s="41"/>
      <c r="J4430" s="41"/>
      <c r="K4430" s="26" t="str">
        <f>_xlfn.IFNA(VLOOKUP(E4430,الاوردرات!$B$1:$C$600,2,0),"")</f>
        <v/>
      </c>
      <c r="L4430" s="52"/>
      <c r="N4430" s="21" t="str">
        <f t="shared" si="140"/>
        <v/>
      </c>
      <c r="O4430" s="22" t="str">
        <f>_xlfn.IFNA((VLOOKUP(F4430,help!$C$2:$F$12,4,0))*(N4430*24),"")</f>
        <v/>
      </c>
      <c r="AP4430" s="17">
        <f t="shared" si="141"/>
        <v>0</v>
      </c>
    </row>
    <row r="4431" spans="2:42" ht="33" x14ac:dyDescent="0.25">
      <c r="B4431" s="13">
        <f>COUNTIFS($E$3:E4431,'تقرير منتج تام'!$E$4)</f>
        <v>8</v>
      </c>
      <c r="C4431" s="37"/>
      <c r="D4431" s="37"/>
      <c r="E4431" s="37"/>
      <c r="F4431" s="39"/>
      <c r="G4431" s="40"/>
      <c r="H4431" s="40"/>
      <c r="I4431" s="41"/>
      <c r="J4431" s="41"/>
      <c r="K4431" s="26" t="str">
        <f>_xlfn.IFNA(VLOOKUP(E4431,الاوردرات!$B$1:$C$600,2,0),"")</f>
        <v/>
      </c>
      <c r="L4431" s="52"/>
      <c r="N4431" s="21" t="str">
        <f t="shared" si="140"/>
        <v/>
      </c>
      <c r="O4431" s="22" t="str">
        <f>_xlfn.IFNA((VLOOKUP(F4431,help!$C$2:$F$12,4,0))*(N4431*24),"")</f>
        <v/>
      </c>
      <c r="AP4431" s="17">
        <f t="shared" si="141"/>
        <v>0</v>
      </c>
    </row>
    <row r="4432" spans="2:42" ht="33" x14ac:dyDescent="0.25">
      <c r="B4432" s="13">
        <f>COUNTIFS($E$3:E4432,'تقرير منتج تام'!$E$4)</f>
        <v>8</v>
      </c>
      <c r="C4432" s="37"/>
      <c r="D4432" s="37"/>
      <c r="E4432" s="37"/>
      <c r="F4432" s="39"/>
      <c r="G4432" s="40"/>
      <c r="H4432" s="40"/>
      <c r="I4432" s="41"/>
      <c r="J4432" s="41"/>
      <c r="K4432" s="26" t="str">
        <f>_xlfn.IFNA(VLOOKUP(E4432,الاوردرات!$B$1:$C$600,2,0),"")</f>
        <v/>
      </c>
      <c r="L4432" s="52"/>
      <c r="N4432" s="21" t="str">
        <f t="shared" si="140"/>
        <v/>
      </c>
      <c r="O4432" s="22" t="str">
        <f>_xlfn.IFNA((VLOOKUP(F4432,help!$C$2:$F$12,4,0))*(N4432*24),"")</f>
        <v/>
      </c>
      <c r="AP4432" s="17">
        <f t="shared" si="141"/>
        <v>0</v>
      </c>
    </row>
    <row r="4433" spans="2:42" ht="33" x14ac:dyDescent="0.25">
      <c r="B4433" s="13">
        <f>COUNTIFS($E$3:E4433,'تقرير منتج تام'!$E$4)</f>
        <v>8</v>
      </c>
      <c r="C4433" s="37"/>
      <c r="D4433" s="37"/>
      <c r="E4433" s="37"/>
      <c r="F4433" s="39"/>
      <c r="G4433" s="40"/>
      <c r="H4433" s="40"/>
      <c r="I4433" s="41"/>
      <c r="J4433" s="41"/>
      <c r="K4433" s="26" t="str">
        <f>_xlfn.IFNA(VLOOKUP(E4433,الاوردرات!$B$1:$C$600,2,0),"")</f>
        <v/>
      </c>
      <c r="L4433" s="52"/>
      <c r="N4433" s="21" t="str">
        <f t="shared" si="140"/>
        <v/>
      </c>
      <c r="O4433" s="22" t="str">
        <f>_xlfn.IFNA((VLOOKUP(F4433,help!$C$2:$F$12,4,0))*(N4433*24),"")</f>
        <v/>
      </c>
      <c r="AP4433" s="17">
        <f t="shared" si="141"/>
        <v>0</v>
      </c>
    </row>
    <row r="4434" spans="2:42" ht="33" x14ac:dyDescent="0.25">
      <c r="B4434" s="13">
        <f>COUNTIFS($E$3:E4434,'تقرير منتج تام'!$E$4)</f>
        <v>8</v>
      </c>
      <c r="C4434" s="37"/>
      <c r="D4434" s="37"/>
      <c r="E4434" s="37"/>
      <c r="F4434" s="39"/>
      <c r="G4434" s="40"/>
      <c r="H4434" s="40"/>
      <c r="I4434" s="41"/>
      <c r="J4434" s="41"/>
      <c r="K4434" s="26" t="str">
        <f>_xlfn.IFNA(VLOOKUP(E4434,الاوردرات!$B$1:$C$600,2,0),"")</f>
        <v/>
      </c>
      <c r="L4434" s="52"/>
      <c r="N4434" s="21" t="str">
        <f t="shared" si="140"/>
        <v/>
      </c>
      <c r="O4434" s="22" t="str">
        <f>_xlfn.IFNA((VLOOKUP(F4434,help!$C$2:$F$12,4,0))*(N4434*24),"")</f>
        <v/>
      </c>
      <c r="AP4434" s="17">
        <f t="shared" si="141"/>
        <v>0</v>
      </c>
    </row>
    <row r="4435" spans="2:42" ht="33" x14ac:dyDescent="0.25">
      <c r="B4435" s="13">
        <f>COUNTIFS($E$3:E4435,'تقرير منتج تام'!$E$4)</f>
        <v>8</v>
      </c>
      <c r="C4435" s="37"/>
      <c r="D4435" s="37"/>
      <c r="E4435" s="37"/>
      <c r="F4435" s="39"/>
      <c r="G4435" s="40"/>
      <c r="H4435" s="40"/>
      <c r="I4435" s="41"/>
      <c r="J4435" s="41"/>
      <c r="K4435" s="26" t="str">
        <f>_xlfn.IFNA(VLOOKUP(E4435,الاوردرات!$B$1:$C$600,2,0),"")</f>
        <v/>
      </c>
      <c r="L4435" s="52"/>
      <c r="N4435" s="21" t="str">
        <f t="shared" si="140"/>
        <v/>
      </c>
      <c r="O4435" s="22" t="str">
        <f>_xlfn.IFNA((VLOOKUP(F4435,help!$C$2:$F$12,4,0))*(N4435*24),"")</f>
        <v/>
      </c>
      <c r="AP4435" s="17">
        <f t="shared" si="141"/>
        <v>0</v>
      </c>
    </row>
    <row r="4436" spans="2:42" ht="33" x14ac:dyDescent="0.25">
      <c r="B4436" s="13">
        <f>COUNTIFS($E$3:E4436,'تقرير منتج تام'!$E$4)</f>
        <v>8</v>
      </c>
      <c r="C4436" s="37"/>
      <c r="D4436" s="37"/>
      <c r="E4436" s="37"/>
      <c r="F4436" s="39"/>
      <c r="G4436" s="40"/>
      <c r="H4436" s="40"/>
      <c r="I4436" s="41"/>
      <c r="J4436" s="41"/>
      <c r="K4436" s="26" t="str">
        <f>_xlfn.IFNA(VLOOKUP(E4436,الاوردرات!$B$1:$C$600,2,0),"")</f>
        <v/>
      </c>
      <c r="L4436" s="52"/>
      <c r="N4436" s="21" t="str">
        <f t="shared" si="140"/>
        <v/>
      </c>
      <c r="O4436" s="22" t="str">
        <f>_xlfn.IFNA((VLOOKUP(F4436,help!$C$2:$F$12,4,0))*(N4436*24),"")</f>
        <v/>
      </c>
      <c r="AP4436" s="17">
        <f t="shared" si="141"/>
        <v>0</v>
      </c>
    </row>
    <row r="4437" spans="2:42" ht="33" x14ac:dyDescent="0.25">
      <c r="B4437" s="13">
        <f>COUNTIFS($E$3:E4437,'تقرير منتج تام'!$E$4)</f>
        <v>8</v>
      </c>
      <c r="C4437" s="37"/>
      <c r="D4437" s="37"/>
      <c r="E4437" s="37"/>
      <c r="F4437" s="39"/>
      <c r="G4437" s="40"/>
      <c r="H4437" s="40"/>
      <c r="I4437" s="41"/>
      <c r="J4437" s="41"/>
      <c r="K4437" s="26" t="str">
        <f>_xlfn.IFNA(VLOOKUP(E4437,الاوردرات!$B$1:$C$600,2,0),"")</f>
        <v/>
      </c>
      <c r="L4437" s="52"/>
      <c r="N4437" s="21" t="str">
        <f t="shared" si="140"/>
        <v/>
      </c>
      <c r="O4437" s="22" t="str">
        <f>_xlfn.IFNA((VLOOKUP(F4437,help!$C$2:$F$12,4,0))*(N4437*24),"")</f>
        <v/>
      </c>
      <c r="AP4437" s="17">
        <f t="shared" si="141"/>
        <v>0</v>
      </c>
    </row>
    <row r="4438" spans="2:42" ht="33" x14ac:dyDescent="0.25">
      <c r="B4438" s="13">
        <f>COUNTIFS($E$3:E4438,'تقرير منتج تام'!$E$4)</f>
        <v>8</v>
      </c>
      <c r="C4438" s="37"/>
      <c r="D4438" s="37"/>
      <c r="E4438" s="37"/>
      <c r="F4438" s="39"/>
      <c r="G4438" s="40"/>
      <c r="H4438" s="40"/>
      <c r="I4438" s="41"/>
      <c r="J4438" s="41"/>
      <c r="K4438" s="26" t="str">
        <f>_xlfn.IFNA(VLOOKUP(E4438,الاوردرات!$B$1:$C$600,2,0),"")</f>
        <v/>
      </c>
      <c r="L4438" s="52"/>
      <c r="N4438" s="21" t="str">
        <f t="shared" si="140"/>
        <v/>
      </c>
      <c r="O4438" s="22" t="str">
        <f>_xlfn.IFNA((VLOOKUP(F4438,help!$C$2:$F$12,4,0))*(N4438*24),"")</f>
        <v/>
      </c>
      <c r="AP4438" s="17">
        <f t="shared" si="141"/>
        <v>0</v>
      </c>
    </row>
    <row r="4439" spans="2:42" ht="33" x14ac:dyDescent="0.25">
      <c r="B4439" s="13">
        <f>COUNTIFS($E$3:E4439,'تقرير منتج تام'!$E$4)</f>
        <v>8</v>
      </c>
      <c r="C4439" s="37"/>
      <c r="D4439" s="37"/>
      <c r="E4439" s="37"/>
      <c r="F4439" s="39"/>
      <c r="G4439" s="40"/>
      <c r="H4439" s="40"/>
      <c r="I4439" s="41"/>
      <c r="J4439" s="41"/>
      <c r="K4439" s="26" t="str">
        <f>_xlfn.IFNA(VLOOKUP(E4439,الاوردرات!$B$1:$C$600,2,0),"")</f>
        <v/>
      </c>
      <c r="L4439" s="52"/>
      <c r="N4439" s="21" t="str">
        <f t="shared" si="140"/>
        <v/>
      </c>
      <c r="O4439" s="22" t="str">
        <f>_xlfn.IFNA((VLOOKUP(F4439,help!$C$2:$F$12,4,0))*(N4439*24),"")</f>
        <v/>
      </c>
      <c r="AP4439" s="17">
        <f t="shared" si="141"/>
        <v>0</v>
      </c>
    </row>
    <row r="4440" spans="2:42" ht="33" x14ac:dyDescent="0.25">
      <c r="B4440" s="13">
        <f>COUNTIFS($E$3:E4440,'تقرير منتج تام'!$E$4)</f>
        <v>8</v>
      </c>
      <c r="C4440" s="37"/>
      <c r="D4440" s="37"/>
      <c r="E4440" s="37"/>
      <c r="F4440" s="39"/>
      <c r="G4440" s="40"/>
      <c r="H4440" s="40"/>
      <c r="I4440" s="41"/>
      <c r="J4440" s="41"/>
      <c r="K4440" s="26" t="str">
        <f>_xlfn.IFNA(VLOOKUP(E4440,الاوردرات!$B$1:$C$600,2,0),"")</f>
        <v/>
      </c>
      <c r="L4440" s="52"/>
      <c r="N4440" s="21" t="str">
        <f t="shared" si="140"/>
        <v/>
      </c>
      <c r="O4440" s="22" t="str">
        <f>_xlfn.IFNA((VLOOKUP(F4440,help!$C$2:$F$12,4,0))*(N4440*24),"")</f>
        <v/>
      </c>
      <c r="AP4440" s="17">
        <f t="shared" si="141"/>
        <v>0</v>
      </c>
    </row>
    <row r="4441" spans="2:42" ht="33" x14ac:dyDescent="0.25">
      <c r="B4441" s="13">
        <f>COUNTIFS($E$3:E4441,'تقرير منتج تام'!$E$4)</f>
        <v>8</v>
      </c>
      <c r="C4441" s="37"/>
      <c r="D4441" s="37"/>
      <c r="E4441" s="37"/>
      <c r="F4441" s="39"/>
      <c r="G4441" s="40"/>
      <c r="H4441" s="40"/>
      <c r="I4441" s="41"/>
      <c r="J4441" s="41"/>
      <c r="K4441" s="26" t="str">
        <f>_xlfn.IFNA(VLOOKUP(E4441,الاوردرات!$B$1:$C$600,2,0),"")</f>
        <v/>
      </c>
      <c r="L4441" s="52"/>
      <c r="N4441" s="21" t="str">
        <f t="shared" si="140"/>
        <v/>
      </c>
      <c r="O4441" s="22" t="str">
        <f>_xlfn.IFNA((VLOOKUP(F4441,help!$C$2:$F$12,4,0))*(N4441*24),"")</f>
        <v/>
      </c>
      <c r="AP4441" s="17">
        <f t="shared" si="141"/>
        <v>0</v>
      </c>
    </row>
    <row r="4442" spans="2:42" ht="33" x14ac:dyDescent="0.25">
      <c r="B4442" s="13">
        <f>COUNTIFS($E$3:E4442,'تقرير منتج تام'!$E$4)</f>
        <v>8</v>
      </c>
      <c r="C4442" s="37"/>
      <c r="D4442" s="37"/>
      <c r="E4442" s="37"/>
      <c r="F4442" s="39"/>
      <c r="G4442" s="40"/>
      <c r="H4442" s="40"/>
      <c r="I4442" s="41"/>
      <c r="J4442" s="41"/>
      <c r="K4442" s="26" t="str">
        <f>_xlfn.IFNA(VLOOKUP(E4442,الاوردرات!$B$1:$C$600,2,0),"")</f>
        <v/>
      </c>
      <c r="L4442" s="52"/>
      <c r="N4442" s="21" t="str">
        <f t="shared" si="140"/>
        <v/>
      </c>
      <c r="O4442" s="22" t="str">
        <f>_xlfn.IFNA((VLOOKUP(F4442,help!$C$2:$F$12,4,0))*(N4442*24),"")</f>
        <v/>
      </c>
      <c r="AP4442" s="17">
        <f t="shared" si="141"/>
        <v>0</v>
      </c>
    </row>
    <row r="4443" spans="2:42" ht="33" x14ac:dyDescent="0.25">
      <c r="B4443" s="13">
        <f>COUNTIFS($E$3:E4443,'تقرير منتج تام'!$E$4)</f>
        <v>8</v>
      </c>
      <c r="C4443" s="37"/>
      <c r="D4443" s="37"/>
      <c r="E4443" s="37"/>
      <c r="F4443" s="39"/>
      <c r="G4443" s="40"/>
      <c r="H4443" s="40"/>
      <c r="I4443" s="41"/>
      <c r="J4443" s="41"/>
      <c r="K4443" s="26" t="str">
        <f>_xlfn.IFNA(VLOOKUP(E4443,الاوردرات!$B$1:$C$600,2,0),"")</f>
        <v/>
      </c>
      <c r="L4443" s="52"/>
      <c r="N4443" s="21" t="str">
        <f t="shared" si="140"/>
        <v/>
      </c>
      <c r="O4443" s="22" t="str">
        <f>_xlfn.IFNA((VLOOKUP(F4443,help!$C$2:$F$12,4,0))*(N4443*24),"")</f>
        <v/>
      </c>
      <c r="AP4443" s="17">
        <f t="shared" si="141"/>
        <v>0</v>
      </c>
    </row>
    <row r="4444" spans="2:42" ht="33" x14ac:dyDescent="0.25">
      <c r="B4444" s="13">
        <f>COUNTIFS($E$3:E4444,'تقرير منتج تام'!$E$4)</f>
        <v>8</v>
      </c>
      <c r="C4444" s="37"/>
      <c r="D4444" s="37"/>
      <c r="E4444" s="37"/>
      <c r="F4444" s="39"/>
      <c r="G4444" s="40"/>
      <c r="H4444" s="40"/>
      <c r="I4444" s="41"/>
      <c r="J4444" s="41"/>
      <c r="K4444" s="26" t="str">
        <f>_xlfn.IFNA(VLOOKUP(E4444,الاوردرات!$B$1:$C$600,2,0),"")</f>
        <v/>
      </c>
      <c r="L4444" s="52"/>
      <c r="N4444" s="21" t="str">
        <f t="shared" si="140"/>
        <v/>
      </c>
      <c r="O4444" s="22" t="str">
        <f>_xlfn.IFNA((VLOOKUP(F4444,help!$C$2:$F$12,4,0))*(N4444*24),"")</f>
        <v/>
      </c>
      <c r="AP4444" s="17">
        <f t="shared" si="141"/>
        <v>0</v>
      </c>
    </row>
    <row r="4445" spans="2:42" ht="33" x14ac:dyDescent="0.25">
      <c r="B4445" s="13">
        <f>COUNTIFS($E$3:E4445,'تقرير منتج تام'!$E$4)</f>
        <v>8</v>
      </c>
      <c r="C4445" s="37"/>
      <c r="D4445" s="37"/>
      <c r="E4445" s="37"/>
      <c r="F4445" s="39"/>
      <c r="G4445" s="40"/>
      <c r="H4445" s="40"/>
      <c r="I4445" s="41"/>
      <c r="J4445" s="41"/>
      <c r="K4445" s="26" t="str">
        <f>_xlfn.IFNA(VLOOKUP(E4445,الاوردرات!$B$1:$C$600,2,0),"")</f>
        <v/>
      </c>
      <c r="L4445" s="52"/>
      <c r="N4445" s="21" t="str">
        <f t="shared" si="140"/>
        <v/>
      </c>
      <c r="O4445" s="22" t="str">
        <f>_xlfn.IFNA((VLOOKUP(F4445,help!$C$2:$F$12,4,0))*(N4445*24),"")</f>
        <v/>
      </c>
      <c r="AP4445" s="17">
        <f t="shared" si="141"/>
        <v>0</v>
      </c>
    </row>
    <row r="4446" spans="2:42" ht="33" x14ac:dyDescent="0.25">
      <c r="B4446" s="13">
        <f>COUNTIFS($E$3:E4446,'تقرير منتج تام'!$E$4)</f>
        <v>8</v>
      </c>
      <c r="C4446" s="37"/>
      <c r="D4446" s="37"/>
      <c r="E4446" s="37"/>
      <c r="F4446" s="39"/>
      <c r="G4446" s="40"/>
      <c r="H4446" s="40"/>
      <c r="I4446" s="41"/>
      <c r="J4446" s="41"/>
      <c r="K4446" s="26" t="str">
        <f>_xlfn.IFNA(VLOOKUP(E4446,الاوردرات!$B$1:$C$600,2,0),"")</f>
        <v/>
      </c>
      <c r="L4446" s="52"/>
      <c r="N4446" s="21" t="str">
        <f t="shared" si="140"/>
        <v/>
      </c>
      <c r="O4446" s="22" t="str">
        <f>_xlfn.IFNA((VLOOKUP(F4446,help!$C$2:$F$12,4,0))*(N4446*24),"")</f>
        <v/>
      </c>
      <c r="AP4446" s="17">
        <f t="shared" si="141"/>
        <v>0</v>
      </c>
    </row>
    <row r="4447" spans="2:42" ht="33" x14ac:dyDescent="0.25">
      <c r="B4447" s="13">
        <f>COUNTIFS($E$3:E4447,'تقرير منتج تام'!$E$4)</f>
        <v>8</v>
      </c>
      <c r="C4447" s="37"/>
      <c r="D4447" s="37"/>
      <c r="E4447" s="37"/>
      <c r="F4447" s="39"/>
      <c r="G4447" s="40"/>
      <c r="H4447" s="40"/>
      <c r="I4447" s="41"/>
      <c r="J4447" s="41"/>
      <c r="K4447" s="26" t="str">
        <f>_xlfn.IFNA(VLOOKUP(E4447,الاوردرات!$B$1:$C$600,2,0),"")</f>
        <v/>
      </c>
      <c r="L4447" s="52"/>
      <c r="N4447" s="21" t="str">
        <f t="shared" si="140"/>
        <v/>
      </c>
      <c r="O4447" s="22" t="str">
        <f>_xlfn.IFNA((VLOOKUP(F4447,help!$C$2:$F$12,4,0))*(N4447*24),"")</f>
        <v/>
      </c>
      <c r="AP4447" s="17">
        <f t="shared" si="141"/>
        <v>0</v>
      </c>
    </row>
    <row r="4448" spans="2:42" ht="33" x14ac:dyDescent="0.25">
      <c r="B4448" s="13">
        <f>COUNTIFS($E$3:E4448,'تقرير منتج تام'!$E$4)</f>
        <v>8</v>
      </c>
      <c r="C4448" s="37"/>
      <c r="D4448" s="37"/>
      <c r="E4448" s="37"/>
      <c r="F4448" s="39"/>
      <c r="G4448" s="40"/>
      <c r="H4448" s="40"/>
      <c r="I4448" s="41"/>
      <c r="J4448" s="41"/>
      <c r="K4448" s="26" t="str">
        <f>_xlfn.IFNA(VLOOKUP(E4448,الاوردرات!$B$1:$C$600,2,0),"")</f>
        <v/>
      </c>
      <c r="L4448" s="52"/>
      <c r="N4448" s="21" t="str">
        <f t="shared" si="140"/>
        <v/>
      </c>
      <c r="O4448" s="22" t="str">
        <f>_xlfn.IFNA((VLOOKUP(F4448,help!$C$2:$F$12,4,0))*(N4448*24),"")</f>
        <v/>
      </c>
      <c r="AP4448" s="17">
        <f t="shared" si="141"/>
        <v>0</v>
      </c>
    </row>
    <row r="4449" spans="2:42" ht="33" x14ac:dyDescent="0.25">
      <c r="B4449" s="13">
        <f>COUNTIFS($E$3:E4449,'تقرير منتج تام'!$E$4)</f>
        <v>8</v>
      </c>
      <c r="C4449" s="37"/>
      <c r="D4449" s="37"/>
      <c r="E4449" s="37"/>
      <c r="F4449" s="39"/>
      <c r="G4449" s="40"/>
      <c r="H4449" s="40"/>
      <c r="I4449" s="41"/>
      <c r="J4449" s="41"/>
      <c r="K4449" s="26" t="str">
        <f>_xlfn.IFNA(VLOOKUP(E4449,الاوردرات!$B$1:$C$600,2,0),"")</f>
        <v/>
      </c>
      <c r="L4449" s="52"/>
      <c r="N4449" s="21" t="str">
        <f t="shared" si="140"/>
        <v/>
      </c>
      <c r="O4449" s="22" t="str">
        <f>_xlfn.IFNA((VLOOKUP(F4449,help!$C$2:$F$12,4,0))*(N4449*24),"")</f>
        <v/>
      </c>
      <c r="AP4449" s="17">
        <f t="shared" si="141"/>
        <v>0</v>
      </c>
    </row>
    <row r="4450" spans="2:42" ht="33" x14ac:dyDescent="0.25">
      <c r="B4450" s="13">
        <f>COUNTIFS($E$3:E4450,'تقرير منتج تام'!$E$4)</f>
        <v>8</v>
      </c>
      <c r="C4450" s="37"/>
      <c r="D4450" s="37"/>
      <c r="E4450" s="37"/>
      <c r="F4450" s="39"/>
      <c r="G4450" s="40"/>
      <c r="H4450" s="40"/>
      <c r="I4450" s="41"/>
      <c r="J4450" s="41"/>
      <c r="K4450" s="26" t="str">
        <f>_xlfn.IFNA(VLOOKUP(E4450,الاوردرات!$B$1:$C$600,2,0),"")</f>
        <v/>
      </c>
      <c r="L4450" s="52"/>
      <c r="N4450" s="21" t="str">
        <f t="shared" si="140"/>
        <v/>
      </c>
      <c r="O4450" s="22" t="str">
        <f>_xlfn.IFNA((VLOOKUP(F4450,help!$C$2:$F$12,4,0))*(N4450*24),"")</f>
        <v/>
      </c>
      <c r="AP4450" s="17">
        <f t="shared" si="141"/>
        <v>0</v>
      </c>
    </row>
    <row r="4451" spans="2:42" ht="33" x14ac:dyDescent="0.25">
      <c r="B4451" s="13">
        <f>COUNTIFS($E$3:E4451,'تقرير منتج تام'!$E$4)</f>
        <v>8</v>
      </c>
      <c r="C4451" s="37"/>
      <c r="D4451" s="37"/>
      <c r="E4451" s="37"/>
      <c r="F4451" s="39"/>
      <c r="G4451" s="40"/>
      <c r="H4451" s="40"/>
      <c r="I4451" s="41"/>
      <c r="J4451" s="41"/>
      <c r="K4451" s="26" t="str">
        <f>_xlfn.IFNA(VLOOKUP(E4451,الاوردرات!$B$1:$C$600,2,0),"")</f>
        <v/>
      </c>
      <c r="L4451" s="52"/>
      <c r="N4451" s="21" t="str">
        <f t="shared" si="140"/>
        <v/>
      </c>
      <c r="O4451" s="22" t="str">
        <f>_xlfn.IFNA((VLOOKUP(F4451,help!$C$2:$F$12,4,0))*(N4451*24),"")</f>
        <v/>
      </c>
      <c r="AP4451" s="17">
        <f t="shared" si="141"/>
        <v>0</v>
      </c>
    </row>
    <row r="4452" spans="2:42" ht="33" x14ac:dyDescent="0.25">
      <c r="B4452" s="13">
        <f>COUNTIFS($E$3:E4452,'تقرير منتج تام'!$E$4)</f>
        <v>8</v>
      </c>
      <c r="C4452" s="37"/>
      <c r="D4452" s="37"/>
      <c r="E4452" s="37"/>
      <c r="F4452" s="39"/>
      <c r="G4452" s="40"/>
      <c r="H4452" s="40"/>
      <c r="I4452" s="41"/>
      <c r="J4452" s="41"/>
      <c r="K4452" s="26" t="str">
        <f>_xlfn.IFNA(VLOOKUP(E4452,الاوردرات!$B$1:$C$600,2,0),"")</f>
        <v/>
      </c>
      <c r="L4452" s="52"/>
      <c r="N4452" s="21" t="str">
        <f t="shared" si="140"/>
        <v/>
      </c>
      <c r="O4452" s="22" t="str">
        <f>_xlfn.IFNA((VLOOKUP(F4452,help!$C$2:$F$12,4,0))*(N4452*24),"")</f>
        <v/>
      </c>
      <c r="AP4452" s="17">
        <f t="shared" si="141"/>
        <v>0</v>
      </c>
    </row>
    <row r="4453" spans="2:42" ht="33" x14ac:dyDescent="0.25">
      <c r="B4453" s="13">
        <f>COUNTIFS($E$3:E4453,'تقرير منتج تام'!$E$4)</f>
        <v>8</v>
      </c>
      <c r="C4453" s="37"/>
      <c r="D4453" s="37"/>
      <c r="E4453" s="37"/>
      <c r="F4453" s="39"/>
      <c r="G4453" s="40"/>
      <c r="H4453" s="40"/>
      <c r="I4453" s="41"/>
      <c r="J4453" s="41"/>
      <c r="K4453" s="26" t="str">
        <f>_xlfn.IFNA(VLOOKUP(E4453,الاوردرات!$B$1:$C$600,2,0),"")</f>
        <v/>
      </c>
      <c r="L4453" s="52"/>
      <c r="N4453" s="21" t="str">
        <f t="shared" si="140"/>
        <v/>
      </c>
      <c r="O4453" s="22" t="str">
        <f>_xlfn.IFNA((VLOOKUP(F4453,help!$C$2:$F$12,4,0))*(N4453*24),"")</f>
        <v/>
      </c>
      <c r="AP4453" s="17">
        <f t="shared" si="141"/>
        <v>0</v>
      </c>
    </row>
    <row r="4454" spans="2:42" ht="33" x14ac:dyDescent="0.25">
      <c r="B4454" s="13">
        <f>COUNTIFS($E$3:E4454,'تقرير منتج تام'!$E$4)</f>
        <v>8</v>
      </c>
      <c r="C4454" s="37"/>
      <c r="D4454" s="37"/>
      <c r="E4454" s="37"/>
      <c r="F4454" s="39"/>
      <c r="G4454" s="40"/>
      <c r="H4454" s="40"/>
      <c r="I4454" s="41"/>
      <c r="J4454" s="41"/>
      <c r="K4454" s="26" t="str">
        <f>_xlfn.IFNA(VLOOKUP(E4454,الاوردرات!$B$1:$C$600,2,0),"")</f>
        <v/>
      </c>
      <c r="L4454" s="52"/>
      <c r="N4454" s="21" t="str">
        <f t="shared" si="140"/>
        <v/>
      </c>
      <c r="O4454" s="22" t="str">
        <f>_xlfn.IFNA((VLOOKUP(F4454,help!$C$2:$F$12,4,0))*(N4454*24),"")</f>
        <v/>
      </c>
      <c r="AP4454" s="17">
        <f t="shared" si="141"/>
        <v>0</v>
      </c>
    </row>
    <row r="4455" spans="2:42" ht="33" x14ac:dyDescent="0.25">
      <c r="B4455" s="13">
        <f>COUNTIFS($E$3:E4455,'تقرير منتج تام'!$E$4)</f>
        <v>8</v>
      </c>
      <c r="C4455" s="37"/>
      <c r="D4455" s="37"/>
      <c r="E4455" s="37"/>
      <c r="F4455" s="39"/>
      <c r="G4455" s="40"/>
      <c r="H4455" s="40"/>
      <c r="I4455" s="41"/>
      <c r="J4455" s="41"/>
      <c r="K4455" s="26" t="str">
        <f>_xlfn.IFNA(VLOOKUP(E4455,الاوردرات!$B$1:$C$600,2,0),"")</f>
        <v/>
      </c>
      <c r="L4455" s="52"/>
      <c r="N4455" s="21" t="str">
        <f t="shared" si="140"/>
        <v/>
      </c>
      <c r="O4455" s="22" t="str">
        <f>_xlfn.IFNA((VLOOKUP(F4455,help!$C$2:$F$12,4,0))*(N4455*24),"")</f>
        <v/>
      </c>
      <c r="AP4455" s="17">
        <f t="shared" si="141"/>
        <v>0</v>
      </c>
    </row>
    <row r="4456" spans="2:42" ht="33" x14ac:dyDescent="0.25">
      <c r="B4456" s="13">
        <f>COUNTIFS($E$3:E4456,'تقرير منتج تام'!$E$4)</f>
        <v>8</v>
      </c>
      <c r="C4456" s="37"/>
      <c r="D4456" s="37"/>
      <c r="E4456" s="37"/>
      <c r="F4456" s="39"/>
      <c r="G4456" s="40"/>
      <c r="H4456" s="40"/>
      <c r="I4456" s="41"/>
      <c r="J4456" s="41"/>
      <c r="K4456" s="26" t="str">
        <f>_xlfn.IFNA(VLOOKUP(E4456,الاوردرات!$B$1:$C$600,2,0),"")</f>
        <v/>
      </c>
      <c r="L4456" s="52"/>
      <c r="N4456" s="21" t="str">
        <f t="shared" si="140"/>
        <v/>
      </c>
      <c r="O4456" s="22" t="str">
        <f>_xlfn.IFNA((VLOOKUP(F4456,help!$C$2:$F$12,4,0))*(N4456*24),"")</f>
        <v/>
      </c>
      <c r="AP4456" s="17">
        <f t="shared" si="141"/>
        <v>0</v>
      </c>
    </row>
    <row r="4457" spans="2:42" ht="33" x14ac:dyDescent="0.25">
      <c r="B4457" s="13">
        <f>COUNTIFS($E$3:E4457,'تقرير منتج تام'!$E$4)</f>
        <v>8</v>
      </c>
      <c r="C4457" s="37"/>
      <c r="D4457" s="37"/>
      <c r="E4457" s="37"/>
      <c r="F4457" s="39"/>
      <c r="G4457" s="40"/>
      <c r="H4457" s="40"/>
      <c r="I4457" s="41"/>
      <c r="J4457" s="41"/>
      <c r="K4457" s="26" t="str">
        <f>_xlfn.IFNA(VLOOKUP(E4457,الاوردرات!$B$1:$C$600,2,0),"")</f>
        <v/>
      </c>
      <c r="L4457" s="52"/>
      <c r="N4457" s="21" t="str">
        <f t="shared" si="140"/>
        <v/>
      </c>
      <c r="O4457" s="22" t="str">
        <f>_xlfn.IFNA((VLOOKUP(F4457,help!$C$2:$F$12,4,0))*(N4457*24),"")</f>
        <v/>
      </c>
      <c r="AP4457" s="17">
        <f t="shared" si="141"/>
        <v>0</v>
      </c>
    </row>
    <row r="4458" spans="2:42" ht="33" x14ac:dyDescent="0.25">
      <c r="B4458" s="13">
        <f>COUNTIFS($E$3:E4458,'تقرير منتج تام'!$E$4)</f>
        <v>8</v>
      </c>
      <c r="C4458" s="37"/>
      <c r="D4458" s="37"/>
      <c r="E4458" s="37"/>
      <c r="F4458" s="39"/>
      <c r="G4458" s="40"/>
      <c r="H4458" s="40"/>
      <c r="I4458" s="41"/>
      <c r="J4458" s="41"/>
      <c r="K4458" s="26" t="str">
        <f>_xlfn.IFNA(VLOOKUP(E4458,الاوردرات!$B$1:$C$600,2,0),"")</f>
        <v/>
      </c>
      <c r="L4458" s="52"/>
      <c r="N4458" s="21" t="str">
        <f t="shared" si="140"/>
        <v/>
      </c>
      <c r="O4458" s="22" t="str">
        <f>_xlfn.IFNA((VLOOKUP(F4458,help!$C$2:$F$12,4,0))*(N4458*24),"")</f>
        <v/>
      </c>
      <c r="AP4458" s="17">
        <f t="shared" si="141"/>
        <v>0</v>
      </c>
    </row>
    <row r="4459" spans="2:42" ht="33" x14ac:dyDescent="0.25">
      <c r="B4459" s="13">
        <f>COUNTIFS($E$3:E4459,'تقرير منتج تام'!$E$4)</f>
        <v>8</v>
      </c>
      <c r="C4459" s="37"/>
      <c r="D4459" s="37"/>
      <c r="E4459" s="37"/>
      <c r="F4459" s="39"/>
      <c r="G4459" s="40"/>
      <c r="H4459" s="40"/>
      <c r="I4459" s="41"/>
      <c r="J4459" s="41"/>
      <c r="K4459" s="26" t="str">
        <f>_xlfn.IFNA(VLOOKUP(E4459,الاوردرات!$B$1:$C$600,2,0),"")</f>
        <v/>
      </c>
      <c r="L4459" s="52"/>
      <c r="N4459" s="21" t="str">
        <f t="shared" si="140"/>
        <v/>
      </c>
      <c r="O4459" s="22" t="str">
        <f>_xlfn.IFNA((VLOOKUP(F4459,help!$C$2:$F$12,4,0))*(N4459*24),"")</f>
        <v/>
      </c>
      <c r="AP4459" s="17">
        <f t="shared" si="141"/>
        <v>0</v>
      </c>
    </row>
    <row r="4460" spans="2:42" ht="33" x14ac:dyDescent="0.25">
      <c r="B4460" s="13">
        <f>COUNTIFS($E$3:E4460,'تقرير منتج تام'!$E$4)</f>
        <v>8</v>
      </c>
      <c r="C4460" s="37"/>
      <c r="D4460" s="37"/>
      <c r="E4460" s="37"/>
      <c r="F4460" s="39"/>
      <c r="G4460" s="40"/>
      <c r="H4460" s="40"/>
      <c r="I4460" s="41"/>
      <c r="J4460" s="41"/>
      <c r="K4460" s="26" t="str">
        <f>_xlfn.IFNA(VLOOKUP(E4460,الاوردرات!$B$1:$C$600,2,0),"")</f>
        <v/>
      </c>
      <c r="L4460" s="52"/>
      <c r="N4460" s="21" t="str">
        <f t="shared" si="140"/>
        <v/>
      </c>
      <c r="O4460" s="22" t="str">
        <f>_xlfn.IFNA((VLOOKUP(F4460,help!$C$2:$F$12,4,0))*(N4460*24),"")</f>
        <v/>
      </c>
      <c r="AP4460" s="17">
        <f t="shared" si="141"/>
        <v>0</v>
      </c>
    </row>
    <row r="4461" spans="2:42" ht="33" x14ac:dyDescent="0.25">
      <c r="B4461" s="13">
        <f>COUNTIFS($E$3:E4461,'تقرير منتج تام'!$E$4)</f>
        <v>8</v>
      </c>
      <c r="C4461" s="37"/>
      <c r="D4461" s="37"/>
      <c r="E4461" s="37"/>
      <c r="F4461" s="39"/>
      <c r="G4461" s="40"/>
      <c r="H4461" s="40"/>
      <c r="I4461" s="41"/>
      <c r="J4461" s="41"/>
      <c r="K4461" s="26" t="str">
        <f>_xlfn.IFNA(VLOOKUP(E4461,الاوردرات!$B$1:$C$600,2,0),"")</f>
        <v/>
      </c>
      <c r="L4461" s="52"/>
      <c r="N4461" s="21" t="str">
        <f t="shared" si="140"/>
        <v/>
      </c>
      <c r="O4461" s="22" t="str">
        <f>_xlfn.IFNA((VLOOKUP(F4461,help!$C$2:$F$12,4,0))*(N4461*24),"")</f>
        <v/>
      </c>
      <c r="AP4461" s="17">
        <f t="shared" si="141"/>
        <v>0</v>
      </c>
    </row>
    <row r="4462" spans="2:42" ht="33" x14ac:dyDescent="0.25">
      <c r="B4462" s="13">
        <f>COUNTIFS($E$3:E4462,'تقرير منتج تام'!$E$4)</f>
        <v>8</v>
      </c>
      <c r="C4462" s="37"/>
      <c r="D4462" s="37"/>
      <c r="E4462" s="37"/>
      <c r="F4462" s="39"/>
      <c r="G4462" s="40"/>
      <c r="H4462" s="40"/>
      <c r="I4462" s="41"/>
      <c r="J4462" s="41"/>
      <c r="K4462" s="26" t="str">
        <f>_xlfn.IFNA(VLOOKUP(E4462,الاوردرات!$B$1:$C$600,2,0),"")</f>
        <v/>
      </c>
      <c r="L4462" s="52"/>
      <c r="N4462" s="21" t="str">
        <f t="shared" si="140"/>
        <v/>
      </c>
      <c r="O4462" s="22" t="str">
        <f>_xlfn.IFNA((VLOOKUP(F4462,help!$C$2:$F$12,4,0))*(N4462*24),"")</f>
        <v/>
      </c>
      <c r="AP4462" s="17">
        <f t="shared" si="141"/>
        <v>0</v>
      </c>
    </row>
    <row r="4463" spans="2:42" ht="33" x14ac:dyDescent="0.25">
      <c r="B4463" s="13">
        <f>COUNTIFS($E$3:E4463,'تقرير منتج تام'!$E$4)</f>
        <v>8</v>
      </c>
      <c r="C4463" s="37"/>
      <c r="D4463" s="37"/>
      <c r="E4463" s="37"/>
      <c r="F4463" s="39"/>
      <c r="G4463" s="40"/>
      <c r="H4463" s="40"/>
      <c r="I4463" s="41"/>
      <c r="J4463" s="41"/>
      <c r="K4463" s="26" t="str">
        <f>_xlfn.IFNA(VLOOKUP(E4463,الاوردرات!$B$1:$C$600,2,0),"")</f>
        <v/>
      </c>
      <c r="L4463" s="52"/>
      <c r="N4463" s="21" t="str">
        <f t="shared" si="140"/>
        <v/>
      </c>
      <c r="O4463" s="22" t="str">
        <f>_xlfn.IFNA((VLOOKUP(F4463,help!$C$2:$F$12,4,0))*(N4463*24),"")</f>
        <v/>
      </c>
      <c r="AP4463" s="17">
        <f t="shared" si="141"/>
        <v>0</v>
      </c>
    </row>
    <row r="4464" spans="2:42" ht="33" x14ac:dyDescent="0.25">
      <c r="B4464" s="13">
        <f>COUNTIFS($E$3:E4464,'تقرير منتج تام'!$E$4)</f>
        <v>8</v>
      </c>
      <c r="C4464" s="37"/>
      <c r="D4464" s="37"/>
      <c r="E4464" s="37"/>
      <c r="F4464" s="39"/>
      <c r="G4464" s="40"/>
      <c r="H4464" s="40"/>
      <c r="I4464" s="41"/>
      <c r="J4464" s="41"/>
      <c r="K4464" s="26" t="str">
        <f>_xlfn.IFNA(VLOOKUP(E4464,الاوردرات!$B$1:$C$600,2,0),"")</f>
        <v/>
      </c>
      <c r="L4464" s="52"/>
      <c r="N4464" s="21" t="str">
        <f t="shared" si="140"/>
        <v/>
      </c>
      <c r="O4464" s="22" t="str">
        <f>_xlfn.IFNA((VLOOKUP(F4464,help!$C$2:$F$12,4,0))*(N4464*24),"")</f>
        <v/>
      </c>
      <c r="AP4464" s="17">
        <f t="shared" si="141"/>
        <v>0</v>
      </c>
    </row>
    <row r="4465" spans="2:42" ht="33" x14ac:dyDescent="0.25">
      <c r="B4465" s="13">
        <f>COUNTIFS($E$3:E4465,'تقرير منتج تام'!$E$4)</f>
        <v>8</v>
      </c>
      <c r="C4465" s="37"/>
      <c r="D4465" s="37"/>
      <c r="E4465" s="37"/>
      <c r="F4465" s="39"/>
      <c r="G4465" s="40"/>
      <c r="H4465" s="40"/>
      <c r="I4465" s="41"/>
      <c r="J4465" s="41"/>
      <c r="K4465" s="26" t="str">
        <f>_xlfn.IFNA(VLOOKUP(E4465,الاوردرات!$B$1:$C$600,2,0),"")</f>
        <v/>
      </c>
      <c r="L4465" s="52"/>
      <c r="N4465" s="21" t="str">
        <f t="shared" si="140"/>
        <v/>
      </c>
      <c r="O4465" s="22" t="str">
        <f>_xlfn.IFNA((VLOOKUP(F4465,help!$C$2:$F$12,4,0))*(N4465*24),"")</f>
        <v/>
      </c>
      <c r="AP4465" s="17">
        <f t="shared" si="141"/>
        <v>0</v>
      </c>
    </row>
    <row r="4466" spans="2:42" ht="33" x14ac:dyDescent="0.25">
      <c r="B4466" s="13">
        <f>COUNTIFS($E$3:E4466,'تقرير منتج تام'!$E$4)</f>
        <v>8</v>
      </c>
      <c r="C4466" s="37"/>
      <c r="D4466" s="37"/>
      <c r="E4466" s="37"/>
      <c r="F4466" s="39"/>
      <c r="G4466" s="40"/>
      <c r="H4466" s="40"/>
      <c r="I4466" s="41"/>
      <c r="J4466" s="41"/>
      <c r="K4466" s="26" t="str">
        <f>_xlfn.IFNA(VLOOKUP(E4466,الاوردرات!$B$1:$C$600,2,0),"")</f>
        <v/>
      </c>
      <c r="L4466" s="52"/>
      <c r="N4466" s="21" t="str">
        <f t="shared" si="140"/>
        <v/>
      </c>
      <c r="O4466" s="22" t="str">
        <f>_xlfn.IFNA((VLOOKUP(F4466,help!$C$2:$F$12,4,0))*(N4466*24),"")</f>
        <v/>
      </c>
      <c r="AP4466" s="17">
        <f t="shared" si="141"/>
        <v>0</v>
      </c>
    </row>
    <row r="4467" spans="2:42" ht="33" x14ac:dyDescent="0.25">
      <c r="B4467" s="13">
        <f>COUNTIFS($E$3:E4467,'تقرير منتج تام'!$E$4)</f>
        <v>8</v>
      </c>
      <c r="C4467" s="37"/>
      <c r="D4467" s="37"/>
      <c r="E4467" s="37"/>
      <c r="F4467" s="39"/>
      <c r="G4467" s="40"/>
      <c r="H4467" s="40"/>
      <c r="I4467" s="41"/>
      <c r="J4467" s="41"/>
      <c r="K4467" s="26" t="str">
        <f>_xlfn.IFNA(VLOOKUP(E4467,الاوردرات!$B$1:$C$600,2,0),"")</f>
        <v/>
      </c>
      <c r="L4467" s="52"/>
      <c r="N4467" s="21" t="str">
        <f t="shared" si="140"/>
        <v/>
      </c>
      <c r="O4467" s="22" t="str">
        <f>_xlfn.IFNA((VLOOKUP(F4467,help!$C$2:$F$12,4,0))*(N4467*24),"")</f>
        <v/>
      </c>
      <c r="AP4467" s="17">
        <f t="shared" si="141"/>
        <v>0</v>
      </c>
    </row>
    <row r="4468" spans="2:42" ht="33" x14ac:dyDescent="0.25">
      <c r="B4468" s="13">
        <f>COUNTIFS($E$3:E4468,'تقرير منتج تام'!$E$4)</f>
        <v>8</v>
      </c>
      <c r="C4468" s="37"/>
      <c r="D4468" s="37"/>
      <c r="E4468" s="37"/>
      <c r="F4468" s="39"/>
      <c r="G4468" s="40"/>
      <c r="H4468" s="40"/>
      <c r="I4468" s="41"/>
      <c r="J4468" s="41"/>
      <c r="K4468" s="26" t="str">
        <f>_xlfn.IFNA(VLOOKUP(E4468,الاوردرات!$B$1:$C$600,2,0),"")</f>
        <v/>
      </c>
      <c r="L4468" s="52"/>
      <c r="N4468" s="21" t="str">
        <f t="shared" si="140"/>
        <v/>
      </c>
      <c r="O4468" s="22" t="str">
        <f>_xlfn.IFNA((VLOOKUP(F4468,help!$C$2:$F$12,4,0))*(N4468*24),"")</f>
        <v/>
      </c>
      <c r="AP4468" s="17">
        <f t="shared" si="141"/>
        <v>0</v>
      </c>
    </row>
    <row r="4469" spans="2:42" ht="33" x14ac:dyDescent="0.25">
      <c r="B4469" s="13">
        <f>COUNTIFS($E$3:E4469,'تقرير منتج تام'!$E$4)</f>
        <v>8</v>
      </c>
      <c r="C4469" s="37"/>
      <c r="D4469" s="37"/>
      <c r="E4469" s="37"/>
      <c r="F4469" s="39"/>
      <c r="G4469" s="40"/>
      <c r="H4469" s="40"/>
      <c r="I4469" s="41"/>
      <c r="J4469" s="41"/>
      <c r="K4469" s="26" t="str">
        <f>_xlfn.IFNA(VLOOKUP(E4469,الاوردرات!$B$1:$C$600,2,0),"")</f>
        <v/>
      </c>
      <c r="L4469" s="52"/>
      <c r="N4469" s="21" t="str">
        <f t="shared" si="140"/>
        <v/>
      </c>
      <c r="O4469" s="22" t="str">
        <f>_xlfn.IFNA((VLOOKUP(F4469,help!$C$2:$F$12,4,0))*(N4469*24),"")</f>
        <v/>
      </c>
      <c r="AP4469" s="17">
        <f t="shared" si="141"/>
        <v>0</v>
      </c>
    </row>
    <row r="4470" spans="2:42" ht="33" x14ac:dyDescent="0.25">
      <c r="B4470" s="13">
        <f>COUNTIFS($E$3:E4470,'تقرير منتج تام'!$E$4)</f>
        <v>8</v>
      </c>
      <c r="C4470" s="37"/>
      <c r="D4470" s="37"/>
      <c r="E4470" s="37"/>
      <c r="F4470" s="39"/>
      <c r="G4470" s="40"/>
      <c r="H4470" s="40"/>
      <c r="I4470" s="41"/>
      <c r="J4470" s="41"/>
      <c r="K4470" s="26" t="str">
        <f>_xlfn.IFNA(VLOOKUP(E4470,الاوردرات!$B$1:$C$600,2,0),"")</f>
        <v/>
      </c>
      <c r="L4470" s="52"/>
      <c r="N4470" s="21" t="str">
        <f t="shared" si="140"/>
        <v/>
      </c>
      <c r="O4470" s="22" t="str">
        <f>_xlfn.IFNA((VLOOKUP(F4470,help!$C$2:$F$12,4,0))*(N4470*24),"")</f>
        <v/>
      </c>
      <c r="AP4470" s="17">
        <f t="shared" si="141"/>
        <v>0</v>
      </c>
    </row>
    <row r="4471" spans="2:42" ht="33" x14ac:dyDescent="0.25">
      <c r="B4471" s="13">
        <f>COUNTIFS($E$3:E4471,'تقرير منتج تام'!$E$4)</f>
        <v>8</v>
      </c>
      <c r="C4471" s="37"/>
      <c r="D4471" s="37"/>
      <c r="E4471" s="37"/>
      <c r="F4471" s="39"/>
      <c r="G4471" s="40"/>
      <c r="H4471" s="40"/>
      <c r="I4471" s="41"/>
      <c r="J4471" s="41"/>
      <c r="K4471" s="26" t="str">
        <f>_xlfn.IFNA(VLOOKUP(E4471,الاوردرات!$B$1:$C$600,2,0),"")</f>
        <v/>
      </c>
      <c r="L4471" s="52"/>
      <c r="N4471" s="21" t="str">
        <f t="shared" ref="N4471:N4534" si="142">IF(I4471&lt;&gt;"",J4471-I4471,"")</f>
        <v/>
      </c>
      <c r="O4471" s="22" t="str">
        <f>_xlfn.IFNA((VLOOKUP(F4471,help!$C$2:$F$12,4,0))*(N4471*24),"")</f>
        <v/>
      </c>
      <c r="AP4471" s="17">
        <f t="shared" si="141"/>
        <v>0</v>
      </c>
    </row>
    <row r="4472" spans="2:42" ht="33" x14ac:dyDescent="0.25">
      <c r="B4472" s="13">
        <f>COUNTIFS($E$3:E4472,'تقرير منتج تام'!$E$4)</f>
        <v>8</v>
      </c>
      <c r="C4472" s="37"/>
      <c r="D4472" s="37"/>
      <c r="E4472" s="37"/>
      <c r="F4472" s="39"/>
      <c r="G4472" s="40"/>
      <c r="H4472" s="40"/>
      <c r="I4472" s="41"/>
      <c r="J4472" s="41"/>
      <c r="K4472" s="26" t="str">
        <f>_xlfn.IFNA(VLOOKUP(E4472,الاوردرات!$B$1:$C$600,2,0),"")</f>
        <v/>
      </c>
      <c r="L4472" s="52"/>
      <c r="N4472" s="21" t="str">
        <f t="shared" si="142"/>
        <v/>
      </c>
      <c r="O4472" s="22" t="str">
        <f>_xlfn.IFNA((VLOOKUP(F4472,help!$C$2:$F$12,4,0))*(N4472*24),"")</f>
        <v/>
      </c>
      <c r="AP4472" s="17">
        <f t="shared" si="141"/>
        <v>0</v>
      </c>
    </row>
    <row r="4473" spans="2:42" ht="33" x14ac:dyDescent="0.25">
      <c r="B4473" s="13">
        <f>COUNTIFS($E$3:E4473,'تقرير منتج تام'!$E$4)</f>
        <v>8</v>
      </c>
      <c r="C4473" s="37"/>
      <c r="D4473" s="37"/>
      <c r="E4473" s="37"/>
      <c r="F4473" s="39"/>
      <c r="G4473" s="40"/>
      <c r="H4473" s="40"/>
      <c r="I4473" s="41"/>
      <c r="J4473" s="41"/>
      <c r="K4473" s="26" t="str">
        <f>_xlfn.IFNA(VLOOKUP(E4473,الاوردرات!$B$1:$C$600,2,0),"")</f>
        <v/>
      </c>
      <c r="L4473" s="52"/>
      <c r="N4473" s="21" t="str">
        <f t="shared" si="142"/>
        <v/>
      </c>
      <c r="O4473" s="22" t="str">
        <f>_xlfn.IFNA((VLOOKUP(F4473,help!$C$2:$F$12,4,0))*(N4473*24),"")</f>
        <v/>
      </c>
      <c r="AP4473" s="17">
        <f t="shared" si="141"/>
        <v>0</v>
      </c>
    </row>
    <row r="4474" spans="2:42" ht="33" x14ac:dyDescent="0.25">
      <c r="B4474" s="13">
        <f>COUNTIFS($E$3:E4474,'تقرير منتج تام'!$E$4)</f>
        <v>8</v>
      </c>
      <c r="C4474" s="37"/>
      <c r="D4474" s="37"/>
      <c r="E4474" s="37"/>
      <c r="F4474" s="39"/>
      <c r="G4474" s="40"/>
      <c r="H4474" s="40"/>
      <c r="I4474" s="41"/>
      <c r="J4474" s="41"/>
      <c r="K4474" s="26" t="str">
        <f>_xlfn.IFNA(VLOOKUP(E4474,الاوردرات!$B$1:$C$600,2,0),"")</f>
        <v/>
      </c>
      <c r="L4474" s="52"/>
      <c r="N4474" s="21" t="str">
        <f t="shared" si="142"/>
        <v/>
      </c>
      <c r="O4474" s="22" t="str">
        <f>_xlfn.IFNA((VLOOKUP(F4474,help!$C$2:$F$12,4,0))*(N4474*24),"")</f>
        <v/>
      </c>
      <c r="AP4474" s="17">
        <f t="shared" si="141"/>
        <v>0</v>
      </c>
    </row>
    <row r="4475" spans="2:42" ht="33" x14ac:dyDescent="0.25">
      <c r="B4475" s="13">
        <f>COUNTIFS($E$3:E4475,'تقرير منتج تام'!$E$4)</f>
        <v>8</v>
      </c>
      <c r="C4475" s="37"/>
      <c r="D4475" s="37"/>
      <c r="E4475" s="37"/>
      <c r="F4475" s="39"/>
      <c r="G4475" s="40"/>
      <c r="H4475" s="40"/>
      <c r="I4475" s="41"/>
      <c r="J4475" s="41"/>
      <c r="K4475" s="26" t="str">
        <f>_xlfn.IFNA(VLOOKUP(E4475,الاوردرات!$B$1:$C$600,2,0),"")</f>
        <v/>
      </c>
      <c r="L4475" s="52"/>
      <c r="N4475" s="21" t="str">
        <f t="shared" si="142"/>
        <v/>
      </c>
      <c r="O4475" s="22" t="str">
        <f>_xlfn.IFNA((VLOOKUP(F4475,help!$C$2:$F$12,4,0))*(N4475*24),"")</f>
        <v/>
      </c>
      <c r="AP4475" s="17">
        <f t="shared" si="141"/>
        <v>0</v>
      </c>
    </row>
    <row r="4476" spans="2:42" ht="33" x14ac:dyDescent="0.25">
      <c r="B4476" s="13">
        <f>COUNTIFS($E$3:E4476,'تقرير منتج تام'!$E$4)</f>
        <v>8</v>
      </c>
      <c r="C4476" s="37"/>
      <c r="D4476" s="37"/>
      <c r="E4476" s="37"/>
      <c r="F4476" s="39"/>
      <c r="G4476" s="40"/>
      <c r="H4476" s="40"/>
      <c r="I4476" s="41"/>
      <c r="J4476" s="41"/>
      <c r="K4476" s="26" t="str">
        <f>_xlfn.IFNA(VLOOKUP(E4476,الاوردرات!$B$1:$C$600,2,0),"")</f>
        <v/>
      </c>
      <c r="L4476" s="52"/>
      <c r="N4476" s="21" t="str">
        <f t="shared" si="142"/>
        <v/>
      </c>
      <c r="O4476" s="22" t="str">
        <f>_xlfn.IFNA((VLOOKUP(F4476,help!$C$2:$F$12,4,0))*(N4476*24),"")</f>
        <v/>
      </c>
      <c r="AP4476" s="17">
        <f t="shared" si="141"/>
        <v>0</v>
      </c>
    </row>
    <row r="4477" spans="2:42" ht="33" x14ac:dyDescent="0.25">
      <c r="B4477" s="13">
        <f>COUNTIFS($E$3:E4477,'تقرير منتج تام'!$E$4)</f>
        <v>8</v>
      </c>
      <c r="C4477" s="37"/>
      <c r="D4477" s="37"/>
      <c r="E4477" s="37"/>
      <c r="F4477" s="39"/>
      <c r="G4477" s="40"/>
      <c r="H4477" s="40"/>
      <c r="I4477" s="41"/>
      <c r="J4477" s="41"/>
      <c r="K4477" s="26" t="str">
        <f>_xlfn.IFNA(VLOOKUP(E4477,الاوردرات!$B$1:$C$600,2,0),"")</f>
        <v/>
      </c>
      <c r="L4477" s="52"/>
      <c r="N4477" s="21" t="str">
        <f t="shared" si="142"/>
        <v/>
      </c>
      <c r="O4477" s="22" t="str">
        <f>_xlfn.IFNA((VLOOKUP(F4477,help!$C$2:$F$12,4,0))*(N4477*24),"")</f>
        <v/>
      </c>
      <c r="AP4477" s="17">
        <f t="shared" si="141"/>
        <v>0</v>
      </c>
    </row>
    <row r="4478" spans="2:42" ht="33" x14ac:dyDescent="0.25">
      <c r="B4478" s="13">
        <f>COUNTIFS($E$3:E4478,'تقرير منتج تام'!$E$4)</f>
        <v>8</v>
      </c>
      <c r="C4478" s="37"/>
      <c r="D4478" s="37"/>
      <c r="E4478" s="37"/>
      <c r="F4478" s="39"/>
      <c r="G4478" s="40"/>
      <c r="H4478" s="40"/>
      <c r="I4478" s="41"/>
      <c r="J4478" s="41"/>
      <c r="K4478" s="26" t="str">
        <f>_xlfn.IFNA(VLOOKUP(E4478,الاوردرات!$B$1:$C$600,2,0),"")</f>
        <v/>
      </c>
      <c r="L4478" s="52"/>
      <c r="N4478" s="21" t="str">
        <f t="shared" si="142"/>
        <v/>
      </c>
      <c r="O4478" s="22" t="str">
        <f>_xlfn.IFNA((VLOOKUP(F4478,help!$C$2:$F$12,4,0))*(N4478*24),"")</f>
        <v/>
      </c>
      <c r="AP4478" s="17">
        <f t="shared" si="141"/>
        <v>0</v>
      </c>
    </row>
    <row r="4479" spans="2:42" ht="33" x14ac:dyDescent="0.25">
      <c r="B4479" s="13">
        <f>COUNTIFS($E$3:E4479,'تقرير منتج تام'!$E$4)</f>
        <v>8</v>
      </c>
      <c r="C4479" s="37"/>
      <c r="D4479" s="37"/>
      <c r="E4479" s="37"/>
      <c r="F4479" s="39"/>
      <c r="G4479" s="40"/>
      <c r="H4479" s="40"/>
      <c r="I4479" s="41"/>
      <c r="J4479" s="41"/>
      <c r="K4479" s="26" t="str">
        <f>_xlfn.IFNA(VLOOKUP(E4479,الاوردرات!$B$1:$C$600,2,0),"")</f>
        <v/>
      </c>
      <c r="L4479" s="52"/>
      <c r="N4479" s="21" t="str">
        <f t="shared" si="142"/>
        <v/>
      </c>
      <c r="O4479" s="22" t="str">
        <f>_xlfn.IFNA((VLOOKUP(F4479,help!$C$2:$F$12,4,0))*(N4479*24),"")</f>
        <v/>
      </c>
      <c r="AP4479" s="17">
        <f t="shared" si="141"/>
        <v>0</v>
      </c>
    </row>
    <row r="4480" spans="2:42" ht="33" x14ac:dyDescent="0.25">
      <c r="B4480" s="13">
        <f>COUNTIFS($E$3:E4480,'تقرير منتج تام'!$E$4)</f>
        <v>8</v>
      </c>
      <c r="C4480" s="37"/>
      <c r="D4480" s="37"/>
      <c r="E4480" s="37"/>
      <c r="F4480" s="39"/>
      <c r="G4480" s="40"/>
      <c r="H4480" s="40"/>
      <c r="I4480" s="41"/>
      <c r="J4480" s="41"/>
      <c r="K4480" s="26" t="str">
        <f>_xlfn.IFNA(VLOOKUP(E4480,الاوردرات!$B$1:$C$600,2,0),"")</f>
        <v/>
      </c>
      <c r="L4480" s="52"/>
      <c r="N4480" s="21" t="str">
        <f t="shared" si="142"/>
        <v/>
      </c>
      <c r="O4480" s="22" t="str">
        <f>_xlfn.IFNA((VLOOKUP(F4480,help!$C$2:$F$12,4,0))*(N4480*24),"")</f>
        <v/>
      </c>
      <c r="AP4480" s="17">
        <f t="shared" si="141"/>
        <v>0</v>
      </c>
    </row>
    <row r="4481" spans="2:42" ht="33" x14ac:dyDescent="0.25">
      <c r="B4481" s="13">
        <f>COUNTIFS($E$3:E4481,'تقرير منتج تام'!$E$4)</f>
        <v>8</v>
      </c>
      <c r="C4481" s="37"/>
      <c r="D4481" s="37"/>
      <c r="E4481" s="37"/>
      <c r="F4481" s="39"/>
      <c r="G4481" s="40"/>
      <c r="H4481" s="40"/>
      <c r="I4481" s="41"/>
      <c r="J4481" s="41"/>
      <c r="K4481" s="26" t="str">
        <f>_xlfn.IFNA(VLOOKUP(E4481,الاوردرات!$B$1:$C$600,2,0),"")</f>
        <v/>
      </c>
      <c r="L4481" s="52"/>
      <c r="N4481" s="21" t="str">
        <f t="shared" si="142"/>
        <v/>
      </c>
      <c r="O4481" s="22" t="str">
        <f>_xlfn.IFNA((VLOOKUP(F4481,help!$C$2:$F$12,4,0))*(N4481*24),"")</f>
        <v/>
      </c>
      <c r="AP4481" s="17">
        <f t="shared" si="141"/>
        <v>0</v>
      </c>
    </row>
    <row r="4482" spans="2:42" ht="33" x14ac:dyDescent="0.25">
      <c r="B4482" s="13">
        <f>COUNTIFS($E$3:E4482,'تقرير منتج تام'!$E$4)</f>
        <v>8</v>
      </c>
      <c r="C4482" s="37"/>
      <c r="D4482" s="37"/>
      <c r="E4482" s="37"/>
      <c r="F4482" s="39"/>
      <c r="G4482" s="40"/>
      <c r="H4482" s="40"/>
      <c r="I4482" s="41"/>
      <c r="J4482" s="41"/>
      <c r="K4482" s="26" t="str">
        <f>_xlfn.IFNA(VLOOKUP(E4482,الاوردرات!$B$1:$C$600,2,0),"")</f>
        <v/>
      </c>
      <c r="L4482" s="52"/>
      <c r="N4482" s="21" t="str">
        <f t="shared" si="142"/>
        <v/>
      </c>
      <c r="O4482" s="22" t="str">
        <f>_xlfn.IFNA((VLOOKUP(F4482,help!$C$2:$F$12,4,0))*(N4482*24),"")</f>
        <v/>
      </c>
      <c r="AP4482" s="17">
        <f t="shared" si="141"/>
        <v>0</v>
      </c>
    </row>
    <row r="4483" spans="2:42" ht="33" x14ac:dyDescent="0.25">
      <c r="B4483" s="13">
        <f>COUNTIFS($E$3:E4483,'تقرير منتج تام'!$E$4)</f>
        <v>8</v>
      </c>
      <c r="C4483" s="37"/>
      <c r="D4483" s="37"/>
      <c r="E4483" s="37"/>
      <c r="F4483" s="39"/>
      <c r="G4483" s="40"/>
      <c r="H4483" s="40"/>
      <c r="I4483" s="41"/>
      <c r="J4483" s="41"/>
      <c r="K4483" s="26" t="str">
        <f>_xlfn.IFNA(VLOOKUP(E4483,الاوردرات!$B$1:$C$600,2,0),"")</f>
        <v/>
      </c>
      <c r="L4483" s="52"/>
      <c r="N4483" s="21" t="str">
        <f t="shared" si="142"/>
        <v/>
      </c>
      <c r="O4483" s="22" t="str">
        <f>_xlfn.IFNA((VLOOKUP(F4483,help!$C$2:$F$12,4,0))*(N4483*24),"")</f>
        <v/>
      </c>
      <c r="AP4483" s="17">
        <f t="shared" si="141"/>
        <v>0</v>
      </c>
    </row>
    <row r="4484" spans="2:42" ht="33" x14ac:dyDescent="0.25">
      <c r="B4484" s="13">
        <f>COUNTIFS($E$3:E4484,'تقرير منتج تام'!$E$4)</f>
        <v>8</v>
      </c>
      <c r="C4484" s="37"/>
      <c r="D4484" s="37"/>
      <c r="E4484" s="37"/>
      <c r="F4484" s="39"/>
      <c r="G4484" s="40"/>
      <c r="H4484" s="40"/>
      <c r="I4484" s="41"/>
      <c r="J4484" s="41"/>
      <c r="K4484" s="26" t="str">
        <f>_xlfn.IFNA(VLOOKUP(E4484,الاوردرات!$B$1:$C$600,2,0),"")</f>
        <v/>
      </c>
      <c r="L4484" s="52"/>
      <c r="N4484" s="21" t="str">
        <f t="shared" si="142"/>
        <v/>
      </c>
      <c r="O4484" s="22" t="str">
        <f>_xlfn.IFNA((VLOOKUP(F4484,help!$C$2:$F$12,4,0))*(N4484*24),"")</f>
        <v/>
      </c>
      <c r="AP4484" s="17">
        <f t="shared" si="141"/>
        <v>0</v>
      </c>
    </row>
    <row r="4485" spans="2:42" ht="33" x14ac:dyDescent="0.25">
      <c r="B4485" s="13">
        <f>COUNTIFS($E$3:E4485,'تقرير منتج تام'!$E$4)</f>
        <v>8</v>
      </c>
      <c r="C4485" s="37"/>
      <c r="D4485" s="37"/>
      <c r="E4485" s="37"/>
      <c r="F4485" s="39"/>
      <c r="G4485" s="40"/>
      <c r="H4485" s="40"/>
      <c r="I4485" s="41"/>
      <c r="J4485" s="41"/>
      <c r="K4485" s="26" t="str">
        <f>_xlfn.IFNA(VLOOKUP(E4485,الاوردرات!$B$1:$C$600,2,0),"")</f>
        <v/>
      </c>
      <c r="L4485" s="52"/>
      <c r="N4485" s="21" t="str">
        <f t="shared" si="142"/>
        <v/>
      </c>
      <c r="O4485" s="22" t="str">
        <f>_xlfn.IFNA((VLOOKUP(F4485,help!$C$2:$F$12,4,0))*(N4485*24),"")</f>
        <v/>
      </c>
      <c r="AP4485" s="17">
        <f t="shared" si="141"/>
        <v>0</v>
      </c>
    </row>
    <row r="4486" spans="2:42" ht="33" x14ac:dyDescent="0.25">
      <c r="B4486" s="13">
        <f>COUNTIFS($E$3:E4486,'تقرير منتج تام'!$E$4)</f>
        <v>8</v>
      </c>
      <c r="C4486" s="37"/>
      <c r="D4486" s="37"/>
      <c r="E4486" s="37"/>
      <c r="F4486" s="39"/>
      <c r="G4486" s="40"/>
      <c r="H4486" s="40"/>
      <c r="I4486" s="41"/>
      <c r="J4486" s="41"/>
      <c r="K4486" s="26" t="str">
        <f>_xlfn.IFNA(VLOOKUP(E4486,الاوردرات!$B$1:$C$600,2,0),"")</f>
        <v/>
      </c>
      <c r="L4486" s="52"/>
      <c r="N4486" s="21" t="str">
        <f t="shared" si="142"/>
        <v/>
      </c>
      <c r="O4486" s="22" t="str">
        <f>_xlfn.IFNA((VLOOKUP(F4486,help!$C$2:$F$12,4,0))*(N4486*24),"")</f>
        <v/>
      </c>
      <c r="AP4486" s="17">
        <f t="shared" si="141"/>
        <v>0</v>
      </c>
    </row>
    <row r="4487" spans="2:42" ht="33" x14ac:dyDescent="0.25">
      <c r="B4487" s="13">
        <f>COUNTIFS($E$3:E4487,'تقرير منتج تام'!$E$4)</f>
        <v>8</v>
      </c>
      <c r="C4487" s="37"/>
      <c r="D4487" s="37"/>
      <c r="E4487" s="37"/>
      <c r="F4487" s="39"/>
      <c r="G4487" s="40"/>
      <c r="H4487" s="40"/>
      <c r="I4487" s="41"/>
      <c r="J4487" s="41"/>
      <c r="K4487" s="26" t="str">
        <f>_xlfn.IFNA(VLOOKUP(E4487,الاوردرات!$B$1:$C$600,2,0),"")</f>
        <v/>
      </c>
      <c r="L4487" s="52"/>
      <c r="N4487" s="21" t="str">
        <f t="shared" si="142"/>
        <v/>
      </c>
      <c r="O4487" s="22" t="str">
        <f>_xlfn.IFNA((VLOOKUP(F4487,help!$C$2:$F$12,4,0))*(N4487*24),"")</f>
        <v/>
      </c>
      <c r="AP4487" s="17">
        <f t="shared" si="141"/>
        <v>0</v>
      </c>
    </row>
    <row r="4488" spans="2:42" ht="33" x14ac:dyDescent="0.25">
      <c r="B4488" s="13">
        <f>COUNTIFS($E$3:E4488,'تقرير منتج تام'!$E$4)</f>
        <v>8</v>
      </c>
      <c r="C4488" s="37"/>
      <c r="D4488" s="37"/>
      <c r="E4488" s="37"/>
      <c r="F4488" s="39"/>
      <c r="G4488" s="40"/>
      <c r="H4488" s="40"/>
      <c r="I4488" s="41"/>
      <c r="J4488" s="41"/>
      <c r="K4488" s="26" t="str">
        <f>_xlfn.IFNA(VLOOKUP(E4488,الاوردرات!$B$1:$C$600,2,0),"")</f>
        <v/>
      </c>
      <c r="L4488" s="52"/>
      <c r="N4488" s="21" t="str">
        <f t="shared" si="142"/>
        <v/>
      </c>
      <c r="O4488" s="22" t="str">
        <f>_xlfn.IFNA((VLOOKUP(F4488,help!$C$2:$F$12,4,0))*(N4488*24),"")</f>
        <v/>
      </c>
      <c r="AP4488" s="17">
        <f t="shared" si="141"/>
        <v>0</v>
      </c>
    </row>
    <row r="4489" spans="2:42" ht="33" x14ac:dyDescent="0.25">
      <c r="B4489" s="13">
        <f>COUNTIFS($E$3:E4489,'تقرير منتج تام'!$E$4)</f>
        <v>8</v>
      </c>
      <c r="C4489" s="37"/>
      <c r="D4489" s="37"/>
      <c r="E4489" s="37"/>
      <c r="F4489" s="39"/>
      <c r="G4489" s="40"/>
      <c r="H4489" s="40"/>
      <c r="I4489" s="41"/>
      <c r="J4489" s="41"/>
      <c r="K4489" s="26" t="str">
        <f>_xlfn.IFNA(VLOOKUP(E4489,الاوردرات!$B$1:$C$600,2,0),"")</f>
        <v/>
      </c>
      <c r="L4489" s="52"/>
      <c r="N4489" s="21" t="str">
        <f t="shared" si="142"/>
        <v/>
      </c>
      <c r="O4489" s="22" t="str">
        <f>_xlfn.IFNA((VLOOKUP(F4489,help!$C$2:$F$12,4,0))*(N4489*24),"")</f>
        <v/>
      </c>
      <c r="AP4489" s="17">
        <f t="shared" si="141"/>
        <v>0</v>
      </c>
    </row>
    <row r="4490" spans="2:42" ht="33" x14ac:dyDescent="0.25">
      <c r="B4490" s="13">
        <f>COUNTIFS($E$3:E4490,'تقرير منتج تام'!$E$4)</f>
        <v>8</v>
      </c>
      <c r="C4490" s="37"/>
      <c r="D4490" s="37"/>
      <c r="E4490" s="37"/>
      <c r="F4490" s="39"/>
      <c r="G4490" s="40"/>
      <c r="H4490" s="40"/>
      <c r="I4490" s="41"/>
      <c r="J4490" s="41"/>
      <c r="K4490" s="26" t="str">
        <f>_xlfn.IFNA(VLOOKUP(E4490,الاوردرات!$B$1:$C$600,2,0),"")</f>
        <v/>
      </c>
      <c r="L4490" s="52"/>
      <c r="N4490" s="21" t="str">
        <f t="shared" si="142"/>
        <v/>
      </c>
      <c r="O4490" s="22" t="str">
        <f>_xlfn.IFNA((VLOOKUP(F4490,help!$C$2:$F$12,4,0))*(N4490*24),"")</f>
        <v/>
      </c>
      <c r="AP4490" s="17">
        <f t="shared" ref="AP4490:AP4553" si="143">D4490</f>
        <v>0</v>
      </c>
    </row>
    <row r="4491" spans="2:42" ht="33" x14ac:dyDescent="0.25">
      <c r="B4491" s="13">
        <f>COUNTIFS($E$3:E4491,'تقرير منتج تام'!$E$4)</f>
        <v>8</v>
      </c>
      <c r="C4491" s="37"/>
      <c r="D4491" s="37"/>
      <c r="E4491" s="37"/>
      <c r="F4491" s="39"/>
      <c r="G4491" s="40"/>
      <c r="H4491" s="40"/>
      <c r="I4491" s="41"/>
      <c r="J4491" s="41"/>
      <c r="K4491" s="26" t="str">
        <f>_xlfn.IFNA(VLOOKUP(E4491,الاوردرات!$B$1:$C$600,2,0),"")</f>
        <v/>
      </c>
      <c r="L4491" s="52"/>
      <c r="N4491" s="21" t="str">
        <f t="shared" si="142"/>
        <v/>
      </c>
      <c r="O4491" s="22" t="str">
        <f>_xlfn.IFNA((VLOOKUP(F4491,help!$C$2:$F$12,4,0))*(N4491*24),"")</f>
        <v/>
      </c>
      <c r="AP4491" s="17">
        <f t="shared" si="143"/>
        <v>0</v>
      </c>
    </row>
    <row r="4492" spans="2:42" ht="33" x14ac:dyDescent="0.25">
      <c r="B4492" s="13">
        <f>COUNTIFS($E$3:E4492,'تقرير منتج تام'!$E$4)</f>
        <v>8</v>
      </c>
      <c r="C4492" s="37"/>
      <c r="D4492" s="37"/>
      <c r="E4492" s="37"/>
      <c r="F4492" s="39"/>
      <c r="G4492" s="40"/>
      <c r="H4492" s="40"/>
      <c r="I4492" s="41"/>
      <c r="J4492" s="41"/>
      <c r="K4492" s="26" t="str">
        <f>_xlfn.IFNA(VLOOKUP(E4492,الاوردرات!$B$1:$C$600,2,0),"")</f>
        <v/>
      </c>
      <c r="L4492" s="52"/>
      <c r="N4492" s="21" t="str">
        <f t="shared" si="142"/>
        <v/>
      </c>
      <c r="O4492" s="22" t="str">
        <f>_xlfn.IFNA((VLOOKUP(F4492,help!$C$2:$F$12,4,0))*(N4492*24),"")</f>
        <v/>
      </c>
      <c r="AP4492" s="17">
        <f t="shared" si="143"/>
        <v>0</v>
      </c>
    </row>
    <row r="4493" spans="2:42" ht="33" x14ac:dyDescent="0.25">
      <c r="B4493" s="13">
        <f>COUNTIFS($E$3:E4493,'تقرير منتج تام'!$E$4)</f>
        <v>8</v>
      </c>
      <c r="C4493" s="37"/>
      <c r="D4493" s="37"/>
      <c r="E4493" s="37"/>
      <c r="F4493" s="39"/>
      <c r="G4493" s="40"/>
      <c r="H4493" s="40"/>
      <c r="I4493" s="41"/>
      <c r="J4493" s="41"/>
      <c r="K4493" s="26" t="str">
        <f>_xlfn.IFNA(VLOOKUP(E4493,الاوردرات!$B$1:$C$600,2,0),"")</f>
        <v/>
      </c>
      <c r="L4493" s="52"/>
      <c r="N4493" s="21" t="str">
        <f t="shared" si="142"/>
        <v/>
      </c>
      <c r="O4493" s="22" t="str">
        <f>_xlfn.IFNA((VLOOKUP(F4493,help!$C$2:$F$12,4,0))*(N4493*24),"")</f>
        <v/>
      </c>
      <c r="AP4493" s="17">
        <f t="shared" si="143"/>
        <v>0</v>
      </c>
    </row>
    <row r="4494" spans="2:42" ht="33" x14ac:dyDescent="0.25">
      <c r="B4494" s="13">
        <f>COUNTIFS($E$3:E4494,'تقرير منتج تام'!$E$4)</f>
        <v>8</v>
      </c>
      <c r="C4494" s="37"/>
      <c r="D4494" s="37"/>
      <c r="E4494" s="37"/>
      <c r="F4494" s="39"/>
      <c r="G4494" s="40"/>
      <c r="H4494" s="40"/>
      <c r="I4494" s="41"/>
      <c r="J4494" s="41"/>
      <c r="K4494" s="26" t="str">
        <f>_xlfn.IFNA(VLOOKUP(E4494,الاوردرات!$B$1:$C$600,2,0),"")</f>
        <v/>
      </c>
      <c r="L4494" s="52"/>
      <c r="N4494" s="21" t="str">
        <f t="shared" si="142"/>
        <v/>
      </c>
      <c r="O4494" s="22" t="str">
        <f>_xlfn.IFNA((VLOOKUP(F4494,help!$C$2:$F$12,4,0))*(N4494*24),"")</f>
        <v/>
      </c>
      <c r="AP4494" s="17">
        <f t="shared" si="143"/>
        <v>0</v>
      </c>
    </row>
    <row r="4495" spans="2:42" ht="33" x14ac:dyDescent="0.25">
      <c r="B4495" s="13">
        <f>COUNTIFS($E$3:E4495,'تقرير منتج تام'!$E$4)</f>
        <v>8</v>
      </c>
      <c r="C4495" s="37"/>
      <c r="D4495" s="37"/>
      <c r="E4495" s="37"/>
      <c r="F4495" s="39"/>
      <c r="G4495" s="40"/>
      <c r="H4495" s="40"/>
      <c r="I4495" s="41"/>
      <c r="J4495" s="41"/>
      <c r="K4495" s="26" t="str">
        <f>_xlfn.IFNA(VLOOKUP(E4495,الاوردرات!$B$1:$C$600,2,0),"")</f>
        <v/>
      </c>
      <c r="L4495" s="52"/>
      <c r="N4495" s="21" t="str">
        <f t="shared" si="142"/>
        <v/>
      </c>
      <c r="O4495" s="22" t="str">
        <f>_xlfn.IFNA((VLOOKUP(F4495,help!$C$2:$F$12,4,0))*(N4495*24),"")</f>
        <v/>
      </c>
      <c r="AP4495" s="17">
        <f t="shared" si="143"/>
        <v>0</v>
      </c>
    </row>
    <row r="4496" spans="2:42" ht="33" x14ac:dyDescent="0.25">
      <c r="B4496" s="13">
        <f>COUNTIFS($E$3:E4496,'تقرير منتج تام'!$E$4)</f>
        <v>8</v>
      </c>
      <c r="C4496" s="37"/>
      <c r="D4496" s="37"/>
      <c r="E4496" s="37"/>
      <c r="F4496" s="39"/>
      <c r="G4496" s="40"/>
      <c r="H4496" s="40"/>
      <c r="I4496" s="41"/>
      <c r="J4496" s="41"/>
      <c r="K4496" s="26" t="str">
        <f>_xlfn.IFNA(VLOOKUP(E4496,الاوردرات!$B$1:$C$600,2,0),"")</f>
        <v/>
      </c>
      <c r="L4496" s="52"/>
      <c r="N4496" s="21" t="str">
        <f t="shared" si="142"/>
        <v/>
      </c>
      <c r="O4496" s="22" t="str">
        <f>_xlfn.IFNA((VLOOKUP(F4496,help!$C$2:$F$12,4,0))*(N4496*24),"")</f>
        <v/>
      </c>
      <c r="AP4496" s="17">
        <f t="shared" si="143"/>
        <v>0</v>
      </c>
    </row>
    <row r="4497" spans="2:42" ht="33" x14ac:dyDescent="0.25">
      <c r="B4497" s="13">
        <f>COUNTIFS($E$3:E4497,'تقرير منتج تام'!$E$4)</f>
        <v>8</v>
      </c>
      <c r="C4497" s="37"/>
      <c r="D4497" s="37"/>
      <c r="E4497" s="37"/>
      <c r="F4497" s="39"/>
      <c r="G4497" s="40"/>
      <c r="H4497" s="40"/>
      <c r="I4497" s="41"/>
      <c r="J4497" s="41"/>
      <c r="K4497" s="26" t="str">
        <f>_xlfn.IFNA(VLOOKUP(E4497,الاوردرات!$B$1:$C$600,2,0),"")</f>
        <v/>
      </c>
      <c r="L4497" s="52"/>
      <c r="N4497" s="21" t="str">
        <f t="shared" si="142"/>
        <v/>
      </c>
      <c r="O4497" s="22" t="str">
        <f>_xlfn.IFNA((VLOOKUP(F4497,help!$C$2:$F$12,4,0))*(N4497*24),"")</f>
        <v/>
      </c>
      <c r="AP4497" s="17">
        <f t="shared" si="143"/>
        <v>0</v>
      </c>
    </row>
    <row r="4498" spans="2:42" ht="33" x14ac:dyDescent="0.25">
      <c r="B4498" s="13">
        <f>COUNTIFS($E$3:E4498,'تقرير منتج تام'!$E$4)</f>
        <v>8</v>
      </c>
      <c r="C4498" s="37"/>
      <c r="D4498" s="37"/>
      <c r="E4498" s="37"/>
      <c r="F4498" s="39"/>
      <c r="G4498" s="40"/>
      <c r="H4498" s="40"/>
      <c r="I4498" s="41"/>
      <c r="J4498" s="41"/>
      <c r="K4498" s="26" t="str">
        <f>_xlfn.IFNA(VLOOKUP(E4498,الاوردرات!$B$1:$C$600,2,0),"")</f>
        <v/>
      </c>
      <c r="L4498" s="52"/>
      <c r="N4498" s="21" t="str">
        <f t="shared" si="142"/>
        <v/>
      </c>
      <c r="O4498" s="22" t="str">
        <f>_xlfn.IFNA((VLOOKUP(F4498,help!$C$2:$F$12,4,0))*(N4498*24),"")</f>
        <v/>
      </c>
      <c r="AP4498" s="17">
        <f t="shared" si="143"/>
        <v>0</v>
      </c>
    </row>
    <row r="4499" spans="2:42" ht="33" x14ac:dyDescent="0.25">
      <c r="B4499" s="13">
        <f>COUNTIFS($E$3:E4499,'تقرير منتج تام'!$E$4)</f>
        <v>8</v>
      </c>
      <c r="C4499" s="37"/>
      <c r="D4499" s="37"/>
      <c r="E4499" s="37"/>
      <c r="F4499" s="39"/>
      <c r="G4499" s="40"/>
      <c r="H4499" s="40"/>
      <c r="I4499" s="41"/>
      <c r="J4499" s="41"/>
      <c r="K4499" s="26" t="str">
        <f>_xlfn.IFNA(VLOOKUP(E4499,الاوردرات!$B$1:$C$600,2,0),"")</f>
        <v/>
      </c>
      <c r="L4499" s="52"/>
      <c r="N4499" s="21" t="str">
        <f t="shared" si="142"/>
        <v/>
      </c>
      <c r="O4499" s="22" t="str">
        <f>_xlfn.IFNA((VLOOKUP(F4499,help!$C$2:$F$12,4,0))*(N4499*24),"")</f>
        <v/>
      </c>
      <c r="AP4499" s="17">
        <f t="shared" si="143"/>
        <v>0</v>
      </c>
    </row>
    <row r="4500" spans="2:42" ht="33" x14ac:dyDescent="0.25">
      <c r="B4500" s="13">
        <f>COUNTIFS($E$3:E4500,'تقرير منتج تام'!$E$4)</f>
        <v>8</v>
      </c>
      <c r="C4500" s="37"/>
      <c r="D4500" s="37"/>
      <c r="E4500" s="37"/>
      <c r="F4500" s="39"/>
      <c r="G4500" s="40"/>
      <c r="H4500" s="40"/>
      <c r="I4500" s="41"/>
      <c r="J4500" s="41"/>
      <c r="K4500" s="26" t="str">
        <f>_xlfn.IFNA(VLOOKUP(E4500,الاوردرات!$B$1:$C$600,2,0),"")</f>
        <v/>
      </c>
      <c r="L4500" s="52"/>
      <c r="N4500" s="21" t="str">
        <f t="shared" si="142"/>
        <v/>
      </c>
      <c r="O4500" s="22" t="str">
        <f>_xlfn.IFNA((VLOOKUP(F4500,help!$C$2:$F$12,4,0))*(N4500*24),"")</f>
        <v/>
      </c>
      <c r="AP4500" s="17">
        <f t="shared" si="143"/>
        <v>0</v>
      </c>
    </row>
    <row r="4501" spans="2:42" ht="33" x14ac:dyDescent="0.25">
      <c r="B4501" s="13">
        <f>COUNTIFS($E$3:E4501,'تقرير منتج تام'!$E$4)</f>
        <v>8</v>
      </c>
      <c r="C4501" s="37"/>
      <c r="D4501" s="37"/>
      <c r="E4501" s="37"/>
      <c r="F4501" s="39"/>
      <c r="G4501" s="40"/>
      <c r="H4501" s="40"/>
      <c r="I4501" s="41"/>
      <c r="J4501" s="41"/>
      <c r="K4501" s="26" t="str">
        <f>_xlfn.IFNA(VLOOKUP(E4501,الاوردرات!$B$1:$C$600,2,0),"")</f>
        <v/>
      </c>
      <c r="L4501" s="52"/>
      <c r="N4501" s="21" t="str">
        <f t="shared" si="142"/>
        <v/>
      </c>
      <c r="O4501" s="22" t="str">
        <f>_xlfn.IFNA((VLOOKUP(F4501,help!$C$2:$F$12,4,0))*(N4501*24),"")</f>
        <v/>
      </c>
      <c r="AP4501" s="17">
        <f t="shared" si="143"/>
        <v>0</v>
      </c>
    </row>
    <row r="4502" spans="2:42" ht="33" x14ac:dyDescent="0.25">
      <c r="B4502" s="13">
        <f>COUNTIFS($E$3:E4502,'تقرير منتج تام'!$E$4)</f>
        <v>8</v>
      </c>
      <c r="C4502" s="37"/>
      <c r="D4502" s="37"/>
      <c r="E4502" s="37"/>
      <c r="F4502" s="39"/>
      <c r="G4502" s="40"/>
      <c r="H4502" s="40"/>
      <c r="I4502" s="41"/>
      <c r="J4502" s="41"/>
      <c r="K4502" s="26" t="str">
        <f>_xlfn.IFNA(VLOOKUP(E4502,الاوردرات!$B$1:$C$600,2,0),"")</f>
        <v/>
      </c>
      <c r="L4502" s="52"/>
      <c r="N4502" s="21" t="str">
        <f t="shared" si="142"/>
        <v/>
      </c>
      <c r="O4502" s="22" t="str">
        <f>_xlfn.IFNA((VLOOKUP(F4502,help!$C$2:$F$12,4,0))*(N4502*24),"")</f>
        <v/>
      </c>
      <c r="AP4502" s="17">
        <f t="shared" si="143"/>
        <v>0</v>
      </c>
    </row>
    <row r="4503" spans="2:42" ht="33" x14ac:dyDescent="0.25">
      <c r="B4503" s="13">
        <f>COUNTIFS($E$3:E4503,'تقرير منتج تام'!$E$4)</f>
        <v>8</v>
      </c>
      <c r="C4503" s="37"/>
      <c r="D4503" s="37"/>
      <c r="E4503" s="37"/>
      <c r="F4503" s="39"/>
      <c r="G4503" s="40"/>
      <c r="H4503" s="40"/>
      <c r="I4503" s="41"/>
      <c r="J4503" s="41"/>
      <c r="K4503" s="26" t="str">
        <f>_xlfn.IFNA(VLOOKUP(E4503,الاوردرات!$B$1:$C$600,2,0),"")</f>
        <v/>
      </c>
      <c r="L4503" s="52"/>
      <c r="N4503" s="21" t="str">
        <f t="shared" si="142"/>
        <v/>
      </c>
      <c r="O4503" s="22" t="str">
        <f>_xlfn.IFNA((VLOOKUP(F4503,help!$C$2:$F$12,4,0))*(N4503*24),"")</f>
        <v/>
      </c>
      <c r="AP4503" s="17">
        <f t="shared" si="143"/>
        <v>0</v>
      </c>
    </row>
    <row r="4504" spans="2:42" ht="33" x14ac:dyDescent="0.25">
      <c r="B4504" s="13">
        <f>COUNTIFS($E$3:E4504,'تقرير منتج تام'!$E$4)</f>
        <v>8</v>
      </c>
      <c r="C4504" s="37"/>
      <c r="D4504" s="37"/>
      <c r="E4504" s="37"/>
      <c r="F4504" s="39"/>
      <c r="G4504" s="40"/>
      <c r="H4504" s="40"/>
      <c r="I4504" s="41"/>
      <c r="J4504" s="41"/>
      <c r="K4504" s="26" t="str">
        <f>_xlfn.IFNA(VLOOKUP(E4504,الاوردرات!$B$1:$C$600,2,0),"")</f>
        <v/>
      </c>
      <c r="L4504" s="52"/>
      <c r="N4504" s="21" t="str">
        <f t="shared" si="142"/>
        <v/>
      </c>
      <c r="O4504" s="22" t="str">
        <f>_xlfn.IFNA((VLOOKUP(F4504,help!$C$2:$F$12,4,0))*(N4504*24),"")</f>
        <v/>
      </c>
      <c r="AP4504" s="17">
        <f t="shared" si="143"/>
        <v>0</v>
      </c>
    </row>
    <row r="4505" spans="2:42" ht="33" x14ac:dyDescent="0.25">
      <c r="B4505" s="13">
        <f>COUNTIFS($E$3:E4505,'تقرير منتج تام'!$E$4)</f>
        <v>8</v>
      </c>
      <c r="C4505" s="37"/>
      <c r="D4505" s="37"/>
      <c r="E4505" s="37"/>
      <c r="F4505" s="39"/>
      <c r="G4505" s="40"/>
      <c r="H4505" s="40"/>
      <c r="I4505" s="41"/>
      <c r="J4505" s="41"/>
      <c r="K4505" s="26" t="str">
        <f>_xlfn.IFNA(VLOOKUP(E4505,الاوردرات!$B$1:$C$600,2,0),"")</f>
        <v/>
      </c>
      <c r="L4505" s="52"/>
      <c r="N4505" s="21" t="str">
        <f t="shared" si="142"/>
        <v/>
      </c>
      <c r="O4505" s="22" t="str">
        <f>_xlfn.IFNA((VLOOKUP(F4505,help!$C$2:$F$12,4,0))*(N4505*24),"")</f>
        <v/>
      </c>
      <c r="AP4505" s="17">
        <f t="shared" si="143"/>
        <v>0</v>
      </c>
    </row>
    <row r="4506" spans="2:42" ht="33" x14ac:dyDescent="0.25">
      <c r="B4506" s="13">
        <f>COUNTIFS($E$3:E4506,'تقرير منتج تام'!$E$4)</f>
        <v>8</v>
      </c>
      <c r="C4506" s="37"/>
      <c r="D4506" s="37"/>
      <c r="E4506" s="37"/>
      <c r="F4506" s="39"/>
      <c r="G4506" s="40"/>
      <c r="H4506" s="40"/>
      <c r="I4506" s="41"/>
      <c r="J4506" s="41"/>
      <c r="K4506" s="26" t="str">
        <f>_xlfn.IFNA(VLOOKUP(E4506,الاوردرات!$B$1:$C$600,2,0),"")</f>
        <v/>
      </c>
      <c r="L4506" s="52"/>
      <c r="N4506" s="21" t="str">
        <f t="shared" si="142"/>
        <v/>
      </c>
      <c r="O4506" s="22" t="str">
        <f>_xlfn.IFNA((VLOOKUP(F4506,help!$C$2:$F$12,4,0))*(N4506*24),"")</f>
        <v/>
      </c>
      <c r="AP4506" s="17">
        <f t="shared" si="143"/>
        <v>0</v>
      </c>
    </row>
    <row r="4507" spans="2:42" ht="33" x14ac:dyDescent="0.25">
      <c r="B4507" s="13">
        <f>COUNTIFS($E$3:E4507,'تقرير منتج تام'!$E$4)</f>
        <v>8</v>
      </c>
      <c r="C4507" s="37"/>
      <c r="D4507" s="37"/>
      <c r="E4507" s="37"/>
      <c r="F4507" s="39"/>
      <c r="G4507" s="40"/>
      <c r="H4507" s="40"/>
      <c r="I4507" s="41"/>
      <c r="J4507" s="41"/>
      <c r="K4507" s="26" t="str">
        <f>_xlfn.IFNA(VLOOKUP(E4507,الاوردرات!$B$1:$C$600,2,0),"")</f>
        <v/>
      </c>
      <c r="L4507" s="52"/>
      <c r="N4507" s="21" t="str">
        <f t="shared" si="142"/>
        <v/>
      </c>
      <c r="O4507" s="22" t="str">
        <f>_xlfn.IFNA((VLOOKUP(F4507,help!$C$2:$F$12,4,0))*(N4507*24),"")</f>
        <v/>
      </c>
      <c r="AP4507" s="17">
        <f t="shared" si="143"/>
        <v>0</v>
      </c>
    </row>
    <row r="4508" spans="2:42" ht="33" x14ac:dyDescent="0.25">
      <c r="B4508" s="13">
        <f>COUNTIFS($E$3:E4508,'تقرير منتج تام'!$E$4)</f>
        <v>8</v>
      </c>
      <c r="C4508" s="37"/>
      <c r="D4508" s="37"/>
      <c r="E4508" s="37"/>
      <c r="F4508" s="39"/>
      <c r="G4508" s="40"/>
      <c r="H4508" s="40"/>
      <c r="I4508" s="41"/>
      <c r="J4508" s="41"/>
      <c r="K4508" s="26" t="str">
        <f>_xlfn.IFNA(VLOOKUP(E4508,الاوردرات!$B$1:$C$600,2,0),"")</f>
        <v/>
      </c>
      <c r="L4508" s="52"/>
      <c r="N4508" s="21" t="str">
        <f t="shared" si="142"/>
        <v/>
      </c>
      <c r="O4508" s="22" t="str">
        <f>_xlfn.IFNA((VLOOKUP(F4508,help!$C$2:$F$12,4,0))*(N4508*24),"")</f>
        <v/>
      </c>
      <c r="AP4508" s="17">
        <f t="shared" si="143"/>
        <v>0</v>
      </c>
    </row>
    <row r="4509" spans="2:42" ht="33" x14ac:dyDescent="0.25">
      <c r="B4509" s="13">
        <f>COUNTIFS($E$3:E4509,'تقرير منتج تام'!$E$4)</f>
        <v>8</v>
      </c>
      <c r="C4509" s="37"/>
      <c r="D4509" s="37"/>
      <c r="E4509" s="37"/>
      <c r="F4509" s="39"/>
      <c r="G4509" s="40"/>
      <c r="H4509" s="40"/>
      <c r="I4509" s="41"/>
      <c r="J4509" s="41"/>
      <c r="K4509" s="26" t="str">
        <f>_xlfn.IFNA(VLOOKUP(E4509,الاوردرات!$B$1:$C$600,2,0),"")</f>
        <v/>
      </c>
      <c r="L4509" s="52"/>
      <c r="N4509" s="21" t="str">
        <f t="shared" si="142"/>
        <v/>
      </c>
      <c r="O4509" s="22" t="str">
        <f>_xlfn.IFNA((VLOOKUP(F4509,help!$C$2:$F$12,4,0))*(N4509*24),"")</f>
        <v/>
      </c>
      <c r="AP4509" s="17">
        <f t="shared" si="143"/>
        <v>0</v>
      </c>
    </row>
    <row r="4510" spans="2:42" ht="33" x14ac:dyDescent="0.25">
      <c r="B4510" s="13">
        <f>COUNTIFS($E$3:E4510,'تقرير منتج تام'!$E$4)</f>
        <v>8</v>
      </c>
      <c r="C4510" s="37"/>
      <c r="D4510" s="37"/>
      <c r="E4510" s="37"/>
      <c r="F4510" s="39"/>
      <c r="G4510" s="40"/>
      <c r="H4510" s="40"/>
      <c r="I4510" s="41"/>
      <c r="J4510" s="41"/>
      <c r="K4510" s="26" t="str">
        <f>_xlfn.IFNA(VLOOKUP(E4510,الاوردرات!$B$1:$C$600,2,0),"")</f>
        <v/>
      </c>
      <c r="L4510" s="52"/>
      <c r="N4510" s="21" t="str">
        <f t="shared" si="142"/>
        <v/>
      </c>
      <c r="O4510" s="22" t="str">
        <f>_xlfn.IFNA((VLOOKUP(F4510,help!$C$2:$F$12,4,0))*(N4510*24),"")</f>
        <v/>
      </c>
      <c r="AP4510" s="17">
        <f t="shared" si="143"/>
        <v>0</v>
      </c>
    </row>
    <row r="4511" spans="2:42" ht="33" x14ac:dyDescent="0.25">
      <c r="B4511" s="13">
        <f>COUNTIFS($E$3:E4511,'تقرير منتج تام'!$E$4)</f>
        <v>8</v>
      </c>
      <c r="C4511" s="37"/>
      <c r="D4511" s="37"/>
      <c r="E4511" s="37"/>
      <c r="F4511" s="39"/>
      <c r="G4511" s="40"/>
      <c r="H4511" s="40"/>
      <c r="I4511" s="41"/>
      <c r="J4511" s="41"/>
      <c r="K4511" s="26" t="str">
        <f>_xlfn.IFNA(VLOOKUP(E4511,الاوردرات!$B$1:$C$600,2,0),"")</f>
        <v/>
      </c>
      <c r="L4511" s="52"/>
      <c r="N4511" s="21" t="str">
        <f t="shared" si="142"/>
        <v/>
      </c>
      <c r="O4511" s="22" t="str">
        <f>_xlfn.IFNA((VLOOKUP(F4511,help!$C$2:$F$12,4,0))*(N4511*24),"")</f>
        <v/>
      </c>
      <c r="AP4511" s="17">
        <f t="shared" si="143"/>
        <v>0</v>
      </c>
    </row>
    <row r="4512" spans="2:42" ht="33" x14ac:dyDescent="0.25">
      <c r="B4512" s="13">
        <f>COUNTIFS($E$3:E4512,'تقرير منتج تام'!$E$4)</f>
        <v>8</v>
      </c>
      <c r="C4512" s="37"/>
      <c r="D4512" s="37"/>
      <c r="E4512" s="37"/>
      <c r="F4512" s="39"/>
      <c r="G4512" s="40"/>
      <c r="H4512" s="40"/>
      <c r="I4512" s="41"/>
      <c r="J4512" s="41"/>
      <c r="K4512" s="26" t="str">
        <f>_xlfn.IFNA(VLOOKUP(E4512,الاوردرات!$B$1:$C$600,2,0),"")</f>
        <v/>
      </c>
      <c r="L4512" s="52"/>
      <c r="N4512" s="21" t="str">
        <f t="shared" si="142"/>
        <v/>
      </c>
      <c r="O4512" s="22" t="str">
        <f>_xlfn.IFNA((VLOOKUP(F4512,help!$C$2:$F$12,4,0))*(N4512*24),"")</f>
        <v/>
      </c>
      <c r="AP4512" s="17">
        <f t="shared" si="143"/>
        <v>0</v>
      </c>
    </row>
    <row r="4513" spans="2:42" ht="33" x14ac:dyDescent="0.25">
      <c r="B4513" s="13">
        <f>COUNTIFS($E$3:E4513,'تقرير منتج تام'!$E$4)</f>
        <v>8</v>
      </c>
      <c r="C4513" s="37"/>
      <c r="D4513" s="37"/>
      <c r="E4513" s="37"/>
      <c r="F4513" s="39"/>
      <c r="G4513" s="40"/>
      <c r="H4513" s="40"/>
      <c r="I4513" s="41"/>
      <c r="J4513" s="41"/>
      <c r="K4513" s="26" t="str">
        <f>_xlfn.IFNA(VLOOKUP(E4513,الاوردرات!$B$1:$C$600,2,0),"")</f>
        <v/>
      </c>
      <c r="L4513" s="52"/>
      <c r="N4513" s="21" t="str">
        <f t="shared" si="142"/>
        <v/>
      </c>
      <c r="O4513" s="22" t="str">
        <f>_xlfn.IFNA((VLOOKUP(F4513,help!$C$2:$F$12,4,0))*(N4513*24),"")</f>
        <v/>
      </c>
      <c r="AP4513" s="17">
        <f t="shared" si="143"/>
        <v>0</v>
      </c>
    </row>
    <row r="4514" spans="2:42" ht="33" x14ac:dyDescent="0.25">
      <c r="B4514" s="13">
        <f>COUNTIFS($E$3:E4514,'تقرير منتج تام'!$E$4)</f>
        <v>8</v>
      </c>
      <c r="C4514" s="37"/>
      <c r="D4514" s="37"/>
      <c r="E4514" s="37"/>
      <c r="F4514" s="39"/>
      <c r="G4514" s="40"/>
      <c r="H4514" s="40"/>
      <c r="I4514" s="41"/>
      <c r="J4514" s="41"/>
      <c r="K4514" s="26" t="str">
        <f>_xlfn.IFNA(VLOOKUP(E4514,الاوردرات!$B$1:$C$600,2,0),"")</f>
        <v/>
      </c>
      <c r="L4514" s="52"/>
      <c r="N4514" s="21" t="str">
        <f t="shared" si="142"/>
        <v/>
      </c>
      <c r="O4514" s="22" t="str">
        <f>_xlfn.IFNA((VLOOKUP(F4514,help!$C$2:$F$12,4,0))*(N4514*24),"")</f>
        <v/>
      </c>
      <c r="AP4514" s="17">
        <f t="shared" si="143"/>
        <v>0</v>
      </c>
    </row>
    <row r="4515" spans="2:42" ht="33" x14ac:dyDescent="0.25">
      <c r="B4515" s="13">
        <f>COUNTIFS($E$3:E4515,'تقرير منتج تام'!$E$4)</f>
        <v>8</v>
      </c>
      <c r="C4515" s="37"/>
      <c r="D4515" s="37"/>
      <c r="E4515" s="37"/>
      <c r="F4515" s="39"/>
      <c r="G4515" s="40"/>
      <c r="H4515" s="40"/>
      <c r="I4515" s="41"/>
      <c r="J4515" s="41"/>
      <c r="K4515" s="26" t="str">
        <f>_xlfn.IFNA(VLOOKUP(E4515,الاوردرات!$B$1:$C$600,2,0),"")</f>
        <v/>
      </c>
      <c r="L4515" s="52"/>
      <c r="N4515" s="21" t="str">
        <f t="shared" si="142"/>
        <v/>
      </c>
      <c r="O4515" s="22" t="str">
        <f>_xlfn.IFNA((VLOOKUP(F4515,help!$C$2:$F$12,4,0))*(N4515*24),"")</f>
        <v/>
      </c>
      <c r="AP4515" s="17">
        <f t="shared" si="143"/>
        <v>0</v>
      </c>
    </row>
    <row r="4516" spans="2:42" ht="33" x14ac:dyDescent="0.25">
      <c r="B4516" s="13">
        <f>COUNTIFS($E$3:E4516,'تقرير منتج تام'!$E$4)</f>
        <v>8</v>
      </c>
      <c r="C4516" s="37"/>
      <c r="D4516" s="37"/>
      <c r="E4516" s="37"/>
      <c r="F4516" s="39"/>
      <c r="G4516" s="40"/>
      <c r="H4516" s="40"/>
      <c r="I4516" s="41"/>
      <c r="J4516" s="41"/>
      <c r="K4516" s="26" t="str">
        <f>_xlfn.IFNA(VLOOKUP(E4516,الاوردرات!$B$1:$C$600,2,0),"")</f>
        <v/>
      </c>
      <c r="L4516" s="52"/>
      <c r="N4516" s="21" t="str">
        <f t="shared" si="142"/>
        <v/>
      </c>
      <c r="O4516" s="22" t="str">
        <f>_xlfn.IFNA((VLOOKUP(F4516,help!$C$2:$F$12,4,0))*(N4516*24),"")</f>
        <v/>
      </c>
      <c r="AP4516" s="17">
        <f t="shared" si="143"/>
        <v>0</v>
      </c>
    </row>
    <row r="4517" spans="2:42" ht="33" x14ac:dyDescent="0.25">
      <c r="B4517" s="13">
        <f>COUNTIFS($E$3:E4517,'تقرير منتج تام'!$E$4)</f>
        <v>8</v>
      </c>
      <c r="C4517" s="37"/>
      <c r="D4517" s="37"/>
      <c r="E4517" s="37"/>
      <c r="F4517" s="39"/>
      <c r="G4517" s="40"/>
      <c r="H4517" s="40"/>
      <c r="I4517" s="41"/>
      <c r="J4517" s="41"/>
      <c r="K4517" s="26" t="str">
        <f>_xlfn.IFNA(VLOOKUP(E4517,الاوردرات!$B$1:$C$600,2,0),"")</f>
        <v/>
      </c>
      <c r="L4517" s="52"/>
      <c r="N4517" s="21" t="str">
        <f t="shared" si="142"/>
        <v/>
      </c>
      <c r="O4517" s="22" t="str">
        <f>_xlfn.IFNA((VLOOKUP(F4517,help!$C$2:$F$12,4,0))*(N4517*24),"")</f>
        <v/>
      </c>
      <c r="AP4517" s="17">
        <f t="shared" si="143"/>
        <v>0</v>
      </c>
    </row>
    <row r="4518" spans="2:42" ht="33" x14ac:dyDescent="0.25">
      <c r="B4518" s="13">
        <f>COUNTIFS($E$3:E4518,'تقرير منتج تام'!$E$4)</f>
        <v>8</v>
      </c>
      <c r="C4518" s="37"/>
      <c r="D4518" s="37"/>
      <c r="E4518" s="37"/>
      <c r="F4518" s="39"/>
      <c r="G4518" s="40"/>
      <c r="H4518" s="40"/>
      <c r="I4518" s="41"/>
      <c r="J4518" s="41"/>
      <c r="K4518" s="26" t="str">
        <f>_xlfn.IFNA(VLOOKUP(E4518,الاوردرات!$B$1:$C$600,2,0),"")</f>
        <v/>
      </c>
      <c r="L4518" s="52"/>
      <c r="N4518" s="21" t="str">
        <f t="shared" si="142"/>
        <v/>
      </c>
      <c r="O4518" s="22" t="str">
        <f>_xlfn.IFNA((VLOOKUP(F4518,help!$C$2:$F$12,4,0))*(N4518*24),"")</f>
        <v/>
      </c>
      <c r="AP4518" s="17">
        <f t="shared" si="143"/>
        <v>0</v>
      </c>
    </row>
    <row r="4519" spans="2:42" ht="33" x14ac:dyDescent="0.25">
      <c r="B4519" s="13">
        <f>COUNTIFS($E$3:E4519,'تقرير منتج تام'!$E$4)</f>
        <v>8</v>
      </c>
      <c r="C4519" s="37"/>
      <c r="D4519" s="37"/>
      <c r="E4519" s="37"/>
      <c r="F4519" s="39"/>
      <c r="G4519" s="40"/>
      <c r="H4519" s="40"/>
      <c r="I4519" s="41"/>
      <c r="J4519" s="41"/>
      <c r="K4519" s="26" t="str">
        <f>_xlfn.IFNA(VLOOKUP(E4519,الاوردرات!$B$1:$C$600,2,0),"")</f>
        <v/>
      </c>
      <c r="L4519" s="52"/>
      <c r="N4519" s="21" t="str">
        <f t="shared" si="142"/>
        <v/>
      </c>
      <c r="O4519" s="22" t="str">
        <f>_xlfn.IFNA((VLOOKUP(F4519,help!$C$2:$F$12,4,0))*(N4519*24),"")</f>
        <v/>
      </c>
      <c r="AP4519" s="17">
        <f t="shared" si="143"/>
        <v>0</v>
      </c>
    </row>
    <row r="4520" spans="2:42" ht="33" x14ac:dyDescent="0.25">
      <c r="B4520" s="13">
        <f>COUNTIFS($E$3:E4520,'تقرير منتج تام'!$E$4)</f>
        <v>8</v>
      </c>
      <c r="C4520" s="37"/>
      <c r="D4520" s="37"/>
      <c r="E4520" s="37"/>
      <c r="F4520" s="39"/>
      <c r="G4520" s="40"/>
      <c r="H4520" s="40"/>
      <c r="I4520" s="41"/>
      <c r="J4520" s="41"/>
      <c r="K4520" s="26" t="str">
        <f>_xlfn.IFNA(VLOOKUP(E4520,الاوردرات!$B$1:$C$600,2,0),"")</f>
        <v/>
      </c>
      <c r="L4520" s="52"/>
      <c r="N4520" s="21" t="str">
        <f t="shared" si="142"/>
        <v/>
      </c>
      <c r="O4520" s="22" t="str">
        <f>_xlfn.IFNA((VLOOKUP(F4520,help!$C$2:$F$12,4,0))*(N4520*24),"")</f>
        <v/>
      </c>
      <c r="AP4520" s="17">
        <f t="shared" si="143"/>
        <v>0</v>
      </c>
    </row>
    <row r="4521" spans="2:42" ht="33" x14ac:dyDescent="0.25">
      <c r="B4521" s="13">
        <f>COUNTIFS($E$3:E4521,'تقرير منتج تام'!$E$4)</f>
        <v>8</v>
      </c>
      <c r="C4521" s="37"/>
      <c r="D4521" s="37"/>
      <c r="E4521" s="37"/>
      <c r="F4521" s="39"/>
      <c r="G4521" s="40"/>
      <c r="H4521" s="40"/>
      <c r="I4521" s="41"/>
      <c r="J4521" s="41"/>
      <c r="K4521" s="26" t="str">
        <f>_xlfn.IFNA(VLOOKUP(E4521,الاوردرات!$B$1:$C$600,2,0),"")</f>
        <v/>
      </c>
      <c r="L4521" s="52"/>
      <c r="N4521" s="21" t="str">
        <f t="shared" si="142"/>
        <v/>
      </c>
      <c r="O4521" s="22" t="str">
        <f>_xlfn.IFNA((VLOOKUP(F4521,help!$C$2:$F$12,4,0))*(N4521*24),"")</f>
        <v/>
      </c>
      <c r="AP4521" s="17">
        <f t="shared" si="143"/>
        <v>0</v>
      </c>
    </row>
    <row r="4522" spans="2:42" ht="33" x14ac:dyDescent="0.25">
      <c r="B4522" s="13">
        <f>COUNTIFS($E$3:E4522,'تقرير منتج تام'!$E$4)</f>
        <v>8</v>
      </c>
      <c r="C4522" s="37"/>
      <c r="D4522" s="37"/>
      <c r="E4522" s="37"/>
      <c r="F4522" s="39"/>
      <c r="G4522" s="40"/>
      <c r="H4522" s="40"/>
      <c r="I4522" s="41"/>
      <c r="J4522" s="41"/>
      <c r="K4522" s="26" t="str">
        <f>_xlfn.IFNA(VLOOKUP(E4522,الاوردرات!$B$1:$C$600,2,0),"")</f>
        <v/>
      </c>
      <c r="L4522" s="52"/>
      <c r="N4522" s="21" t="str">
        <f t="shared" si="142"/>
        <v/>
      </c>
      <c r="O4522" s="22" t="str">
        <f>_xlfn.IFNA((VLOOKUP(F4522,help!$C$2:$F$12,4,0))*(N4522*24),"")</f>
        <v/>
      </c>
      <c r="AP4522" s="17">
        <f t="shared" si="143"/>
        <v>0</v>
      </c>
    </row>
    <row r="4523" spans="2:42" ht="33" x14ac:dyDescent="0.25">
      <c r="B4523" s="13">
        <f>COUNTIFS($E$3:E4523,'تقرير منتج تام'!$E$4)</f>
        <v>8</v>
      </c>
      <c r="C4523" s="37"/>
      <c r="D4523" s="37"/>
      <c r="E4523" s="37"/>
      <c r="F4523" s="39"/>
      <c r="G4523" s="40"/>
      <c r="H4523" s="40"/>
      <c r="I4523" s="41"/>
      <c r="J4523" s="41"/>
      <c r="K4523" s="26" t="str">
        <f>_xlfn.IFNA(VLOOKUP(E4523,الاوردرات!$B$1:$C$600,2,0),"")</f>
        <v/>
      </c>
      <c r="L4523" s="52"/>
      <c r="N4523" s="21" t="str">
        <f t="shared" si="142"/>
        <v/>
      </c>
      <c r="O4523" s="22" t="str">
        <f>_xlfn.IFNA((VLOOKUP(F4523,help!$C$2:$F$12,4,0))*(N4523*24),"")</f>
        <v/>
      </c>
      <c r="AP4523" s="17">
        <f t="shared" si="143"/>
        <v>0</v>
      </c>
    </row>
    <row r="4524" spans="2:42" ht="33" x14ac:dyDescent="0.25">
      <c r="B4524" s="13">
        <f>COUNTIFS($E$3:E4524,'تقرير منتج تام'!$E$4)</f>
        <v>8</v>
      </c>
      <c r="C4524" s="37"/>
      <c r="D4524" s="37"/>
      <c r="E4524" s="37"/>
      <c r="F4524" s="39"/>
      <c r="G4524" s="40"/>
      <c r="H4524" s="40"/>
      <c r="I4524" s="41"/>
      <c r="J4524" s="41"/>
      <c r="K4524" s="26" t="str">
        <f>_xlfn.IFNA(VLOOKUP(E4524,الاوردرات!$B$1:$C$600,2,0),"")</f>
        <v/>
      </c>
      <c r="L4524" s="52"/>
      <c r="N4524" s="21" t="str">
        <f t="shared" si="142"/>
        <v/>
      </c>
      <c r="O4524" s="22" t="str">
        <f>_xlfn.IFNA((VLOOKUP(F4524,help!$C$2:$F$12,4,0))*(N4524*24),"")</f>
        <v/>
      </c>
      <c r="AP4524" s="17">
        <f t="shared" si="143"/>
        <v>0</v>
      </c>
    </row>
    <row r="4525" spans="2:42" ht="33" x14ac:dyDescent="0.25">
      <c r="B4525" s="13">
        <f>COUNTIFS($E$3:E4525,'تقرير منتج تام'!$E$4)</f>
        <v>8</v>
      </c>
      <c r="C4525" s="37"/>
      <c r="D4525" s="37"/>
      <c r="E4525" s="37"/>
      <c r="F4525" s="39"/>
      <c r="G4525" s="40"/>
      <c r="H4525" s="40"/>
      <c r="I4525" s="41"/>
      <c r="J4525" s="41"/>
      <c r="K4525" s="26" t="str">
        <f>_xlfn.IFNA(VLOOKUP(E4525,الاوردرات!$B$1:$C$600,2,0),"")</f>
        <v/>
      </c>
      <c r="L4525" s="52"/>
      <c r="N4525" s="21" t="str">
        <f t="shared" si="142"/>
        <v/>
      </c>
      <c r="O4525" s="22" t="str">
        <f>_xlfn.IFNA((VLOOKUP(F4525,help!$C$2:$F$12,4,0))*(N4525*24),"")</f>
        <v/>
      </c>
      <c r="AP4525" s="17">
        <f t="shared" si="143"/>
        <v>0</v>
      </c>
    </row>
    <row r="4526" spans="2:42" ht="33" x14ac:dyDescent="0.25">
      <c r="B4526" s="13">
        <f>COUNTIFS($E$3:E4526,'تقرير منتج تام'!$E$4)</f>
        <v>8</v>
      </c>
      <c r="C4526" s="37"/>
      <c r="D4526" s="37"/>
      <c r="E4526" s="37"/>
      <c r="F4526" s="39"/>
      <c r="G4526" s="40"/>
      <c r="H4526" s="40"/>
      <c r="I4526" s="41"/>
      <c r="J4526" s="41"/>
      <c r="K4526" s="26" t="str">
        <f>_xlfn.IFNA(VLOOKUP(E4526,الاوردرات!$B$1:$C$600,2,0),"")</f>
        <v/>
      </c>
      <c r="L4526" s="52"/>
      <c r="N4526" s="21" t="str">
        <f t="shared" si="142"/>
        <v/>
      </c>
      <c r="O4526" s="22" t="str">
        <f>_xlfn.IFNA((VLOOKUP(F4526,help!$C$2:$F$12,4,0))*(N4526*24),"")</f>
        <v/>
      </c>
      <c r="AP4526" s="17">
        <f t="shared" si="143"/>
        <v>0</v>
      </c>
    </row>
    <row r="4527" spans="2:42" ht="33" x14ac:dyDescent="0.25">
      <c r="B4527" s="13">
        <f>COUNTIFS($E$3:E4527,'تقرير منتج تام'!$E$4)</f>
        <v>8</v>
      </c>
      <c r="C4527" s="37"/>
      <c r="D4527" s="37"/>
      <c r="E4527" s="37"/>
      <c r="F4527" s="39"/>
      <c r="G4527" s="40"/>
      <c r="H4527" s="40"/>
      <c r="I4527" s="41"/>
      <c r="J4527" s="41"/>
      <c r="K4527" s="26" t="str">
        <f>_xlfn.IFNA(VLOOKUP(E4527,الاوردرات!$B$1:$C$600,2,0),"")</f>
        <v/>
      </c>
      <c r="L4527" s="52"/>
      <c r="N4527" s="21" t="str">
        <f t="shared" si="142"/>
        <v/>
      </c>
      <c r="O4527" s="22" t="str">
        <f>_xlfn.IFNA((VLOOKUP(F4527,help!$C$2:$F$12,4,0))*(N4527*24),"")</f>
        <v/>
      </c>
      <c r="AP4527" s="17">
        <f t="shared" si="143"/>
        <v>0</v>
      </c>
    </row>
    <row r="4528" spans="2:42" ht="33" x14ac:dyDescent="0.25">
      <c r="B4528" s="13">
        <f>COUNTIFS($E$3:E4528,'تقرير منتج تام'!$E$4)</f>
        <v>8</v>
      </c>
      <c r="C4528" s="37"/>
      <c r="D4528" s="37"/>
      <c r="E4528" s="37"/>
      <c r="F4528" s="39"/>
      <c r="G4528" s="40"/>
      <c r="H4528" s="40"/>
      <c r="I4528" s="41"/>
      <c r="J4528" s="41"/>
      <c r="K4528" s="26" t="str">
        <f>_xlfn.IFNA(VLOOKUP(E4528,الاوردرات!$B$1:$C$600,2,0),"")</f>
        <v/>
      </c>
      <c r="L4528" s="52"/>
      <c r="N4528" s="21" t="str">
        <f t="shared" si="142"/>
        <v/>
      </c>
      <c r="O4528" s="22" t="str">
        <f>_xlfn.IFNA((VLOOKUP(F4528,help!$C$2:$F$12,4,0))*(N4528*24),"")</f>
        <v/>
      </c>
      <c r="AP4528" s="17">
        <f t="shared" si="143"/>
        <v>0</v>
      </c>
    </row>
    <row r="4529" spans="2:42" ht="33" x14ac:dyDescent="0.25">
      <c r="B4529" s="13">
        <f>COUNTIFS($E$3:E4529,'تقرير منتج تام'!$E$4)</f>
        <v>8</v>
      </c>
      <c r="C4529" s="37"/>
      <c r="D4529" s="37"/>
      <c r="E4529" s="37"/>
      <c r="F4529" s="39"/>
      <c r="G4529" s="40"/>
      <c r="H4529" s="40"/>
      <c r="I4529" s="41"/>
      <c r="J4529" s="41"/>
      <c r="K4529" s="26" t="str">
        <f>_xlfn.IFNA(VLOOKUP(E4529,الاوردرات!$B$1:$C$600,2,0),"")</f>
        <v/>
      </c>
      <c r="L4529" s="52"/>
      <c r="N4529" s="21" t="str">
        <f t="shared" si="142"/>
        <v/>
      </c>
      <c r="O4529" s="22" t="str">
        <f>_xlfn.IFNA((VLOOKUP(F4529,help!$C$2:$F$12,4,0))*(N4529*24),"")</f>
        <v/>
      </c>
      <c r="AP4529" s="17">
        <f t="shared" si="143"/>
        <v>0</v>
      </c>
    </row>
    <row r="4530" spans="2:42" ht="33" x14ac:dyDescent="0.25">
      <c r="B4530" s="13">
        <f>COUNTIFS($E$3:E4530,'تقرير منتج تام'!$E$4)</f>
        <v>8</v>
      </c>
      <c r="C4530" s="37"/>
      <c r="D4530" s="37"/>
      <c r="E4530" s="37"/>
      <c r="F4530" s="39"/>
      <c r="G4530" s="40"/>
      <c r="H4530" s="40"/>
      <c r="I4530" s="41"/>
      <c r="J4530" s="41"/>
      <c r="K4530" s="26" t="str">
        <f>_xlfn.IFNA(VLOOKUP(E4530,الاوردرات!$B$1:$C$600,2,0),"")</f>
        <v/>
      </c>
      <c r="L4530" s="52"/>
      <c r="N4530" s="21" t="str">
        <f t="shared" si="142"/>
        <v/>
      </c>
      <c r="O4530" s="22" t="str">
        <f>_xlfn.IFNA((VLOOKUP(F4530,help!$C$2:$F$12,4,0))*(N4530*24),"")</f>
        <v/>
      </c>
      <c r="AP4530" s="17">
        <f t="shared" si="143"/>
        <v>0</v>
      </c>
    </row>
    <row r="4531" spans="2:42" ht="33" x14ac:dyDescent="0.25">
      <c r="B4531" s="13">
        <f>COUNTIFS($E$3:E4531,'تقرير منتج تام'!$E$4)</f>
        <v>8</v>
      </c>
      <c r="C4531" s="37"/>
      <c r="D4531" s="37"/>
      <c r="E4531" s="37"/>
      <c r="F4531" s="39"/>
      <c r="G4531" s="40"/>
      <c r="H4531" s="40"/>
      <c r="I4531" s="41"/>
      <c r="J4531" s="41"/>
      <c r="K4531" s="26" t="str">
        <f>_xlfn.IFNA(VLOOKUP(E4531,الاوردرات!$B$1:$C$600,2,0),"")</f>
        <v/>
      </c>
      <c r="L4531" s="52"/>
      <c r="N4531" s="21" t="str">
        <f t="shared" si="142"/>
        <v/>
      </c>
      <c r="O4531" s="22" t="str">
        <f>_xlfn.IFNA((VLOOKUP(F4531,help!$C$2:$F$12,4,0))*(N4531*24),"")</f>
        <v/>
      </c>
      <c r="AP4531" s="17">
        <f t="shared" si="143"/>
        <v>0</v>
      </c>
    </row>
    <row r="4532" spans="2:42" ht="33" x14ac:dyDescent="0.25">
      <c r="B4532" s="13">
        <f>COUNTIFS($E$3:E4532,'تقرير منتج تام'!$E$4)</f>
        <v>8</v>
      </c>
      <c r="C4532" s="37"/>
      <c r="D4532" s="37"/>
      <c r="E4532" s="37"/>
      <c r="F4532" s="39"/>
      <c r="G4532" s="40"/>
      <c r="H4532" s="40"/>
      <c r="I4532" s="41"/>
      <c r="J4532" s="41"/>
      <c r="K4532" s="26" t="str">
        <f>_xlfn.IFNA(VLOOKUP(E4532,الاوردرات!$B$1:$C$600,2,0),"")</f>
        <v/>
      </c>
      <c r="L4532" s="52"/>
      <c r="N4532" s="21" t="str">
        <f t="shared" si="142"/>
        <v/>
      </c>
      <c r="O4532" s="22" t="str">
        <f>_xlfn.IFNA((VLOOKUP(F4532,help!$C$2:$F$12,4,0))*(N4532*24),"")</f>
        <v/>
      </c>
      <c r="AP4532" s="17">
        <f t="shared" si="143"/>
        <v>0</v>
      </c>
    </row>
    <row r="4533" spans="2:42" ht="33" x14ac:dyDescent="0.25">
      <c r="B4533" s="13">
        <f>COUNTIFS($E$3:E4533,'تقرير منتج تام'!$E$4)</f>
        <v>8</v>
      </c>
      <c r="C4533" s="37"/>
      <c r="D4533" s="37"/>
      <c r="E4533" s="37"/>
      <c r="F4533" s="39"/>
      <c r="G4533" s="40"/>
      <c r="H4533" s="40"/>
      <c r="I4533" s="41"/>
      <c r="J4533" s="41"/>
      <c r="K4533" s="26" t="str">
        <f>_xlfn.IFNA(VLOOKUP(E4533,الاوردرات!$B$1:$C$600,2,0),"")</f>
        <v/>
      </c>
      <c r="L4533" s="52"/>
      <c r="N4533" s="21" t="str">
        <f t="shared" si="142"/>
        <v/>
      </c>
      <c r="O4533" s="22" t="str">
        <f>_xlfn.IFNA((VLOOKUP(F4533,help!$C$2:$F$12,4,0))*(N4533*24),"")</f>
        <v/>
      </c>
      <c r="AP4533" s="17">
        <f t="shared" si="143"/>
        <v>0</v>
      </c>
    </row>
    <row r="4534" spans="2:42" ht="33" x14ac:dyDescent="0.25">
      <c r="B4534" s="13">
        <f>COUNTIFS($E$3:E4534,'تقرير منتج تام'!$E$4)</f>
        <v>8</v>
      </c>
      <c r="C4534" s="37"/>
      <c r="D4534" s="37"/>
      <c r="E4534" s="37"/>
      <c r="F4534" s="39"/>
      <c r="G4534" s="40"/>
      <c r="H4534" s="40"/>
      <c r="I4534" s="41"/>
      <c r="J4534" s="41"/>
      <c r="K4534" s="26" t="str">
        <f>_xlfn.IFNA(VLOOKUP(E4534,الاوردرات!$B$1:$C$600,2,0),"")</f>
        <v/>
      </c>
      <c r="L4534" s="52"/>
      <c r="N4534" s="21" t="str">
        <f t="shared" si="142"/>
        <v/>
      </c>
      <c r="O4534" s="22" t="str">
        <f>_xlfn.IFNA((VLOOKUP(F4534,help!$C$2:$F$12,4,0))*(N4534*24),"")</f>
        <v/>
      </c>
      <c r="AP4534" s="17">
        <f t="shared" si="143"/>
        <v>0</v>
      </c>
    </row>
    <row r="4535" spans="2:42" ht="33" x14ac:dyDescent="0.25">
      <c r="B4535" s="13">
        <f>COUNTIFS($E$3:E4535,'تقرير منتج تام'!$E$4)</f>
        <v>8</v>
      </c>
      <c r="C4535" s="37"/>
      <c r="D4535" s="37"/>
      <c r="E4535" s="37"/>
      <c r="F4535" s="39"/>
      <c r="G4535" s="40"/>
      <c r="H4535" s="40"/>
      <c r="I4535" s="41"/>
      <c r="J4535" s="41"/>
      <c r="K4535" s="26" t="str">
        <f>_xlfn.IFNA(VLOOKUP(E4535,الاوردرات!$B$1:$C$600,2,0),"")</f>
        <v/>
      </c>
      <c r="L4535" s="52"/>
      <c r="N4535" s="21" t="str">
        <f t="shared" ref="N4535:N4598" si="144">IF(I4535&lt;&gt;"",J4535-I4535,"")</f>
        <v/>
      </c>
      <c r="O4535" s="22" t="str">
        <f>_xlfn.IFNA((VLOOKUP(F4535,help!$C$2:$F$12,4,0))*(N4535*24),"")</f>
        <v/>
      </c>
      <c r="AP4535" s="17">
        <f t="shared" si="143"/>
        <v>0</v>
      </c>
    </row>
    <row r="4536" spans="2:42" ht="33" x14ac:dyDescent="0.25">
      <c r="B4536" s="13">
        <f>COUNTIFS($E$3:E4536,'تقرير منتج تام'!$E$4)</f>
        <v>8</v>
      </c>
      <c r="C4536" s="37"/>
      <c r="D4536" s="37"/>
      <c r="E4536" s="37"/>
      <c r="F4536" s="39"/>
      <c r="G4536" s="40"/>
      <c r="H4536" s="40"/>
      <c r="I4536" s="41"/>
      <c r="J4536" s="41"/>
      <c r="K4536" s="26" t="str">
        <f>_xlfn.IFNA(VLOOKUP(E4536,الاوردرات!$B$1:$C$600,2,0),"")</f>
        <v/>
      </c>
      <c r="L4536" s="52"/>
      <c r="N4536" s="21" t="str">
        <f t="shared" si="144"/>
        <v/>
      </c>
      <c r="O4536" s="22" t="str">
        <f>_xlfn.IFNA((VLOOKUP(F4536,help!$C$2:$F$12,4,0))*(N4536*24),"")</f>
        <v/>
      </c>
      <c r="AP4536" s="17">
        <f t="shared" si="143"/>
        <v>0</v>
      </c>
    </row>
    <row r="4537" spans="2:42" ht="33" x14ac:dyDescent="0.25">
      <c r="B4537" s="13">
        <f>COUNTIFS($E$3:E4537,'تقرير منتج تام'!$E$4)</f>
        <v>8</v>
      </c>
      <c r="C4537" s="37"/>
      <c r="D4537" s="37"/>
      <c r="E4537" s="37"/>
      <c r="F4537" s="39"/>
      <c r="G4537" s="40"/>
      <c r="H4537" s="40"/>
      <c r="I4537" s="41"/>
      <c r="J4537" s="41"/>
      <c r="K4537" s="26" t="str">
        <f>_xlfn.IFNA(VLOOKUP(E4537,الاوردرات!$B$1:$C$600,2,0),"")</f>
        <v/>
      </c>
      <c r="L4537" s="52"/>
      <c r="N4537" s="21" t="str">
        <f t="shared" si="144"/>
        <v/>
      </c>
      <c r="O4537" s="22" t="str">
        <f>_xlfn.IFNA((VLOOKUP(F4537,help!$C$2:$F$12,4,0))*(N4537*24),"")</f>
        <v/>
      </c>
      <c r="AP4537" s="17">
        <f t="shared" si="143"/>
        <v>0</v>
      </c>
    </row>
    <row r="4538" spans="2:42" ht="33" x14ac:dyDescent="0.25">
      <c r="B4538" s="13">
        <f>COUNTIFS($E$3:E4538,'تقرير منتج تام'!$E$4)</f>
        <v>8</v>
      </c>
      <c r="C4538" s="37"/>
      <c r="D4538" s="37"/>
      <c r="E4538" s="37"/>
      <c r="F4538" s="39"/>
      <c r="G4538" s="40"/>
      <c r="H4538" s="40"/>
      <c r="I4538" s="41"/>
      <c r="J4538" s="41"/>
      <c r="K4538" s="26" t="str">
        <f>_xlfn.IFNA(VLOOKUP(E4538,الاوردرات!$B$1:$C$600,2,0),"")</f>
        <v/>
      </c>
      <c r="L4538" s="52"/>
      <c r="N4538" s="21" t="str">
        <f t="shared" si="144"/>
        <v/>
      </c>
      <c r="O4538" s="22" t="str">
        <f>_xlfn.IFNA((VLOOKUP(F4538,help!$C$2:$F$12,4,0))*(N4538*24),"")</f>
        <v/>
      </c>
      <c r="AP4538" s="17">
        <f t="shared" si="143"/>
        <v>0</v>
      </c>
    </row>
    <row r="4539" spans="2:42" ht="33" x14ac:dyDescent="0.25">
      <c r="B4539" s="13">
        <f>COUNTIFS($E$3:E4539,'تقرير منتج تام'!$E$4)</f>
        <v>8</v>
      </c>
      <c r="C4539" s="37"/>
      <c r="D4539" s="37"/>
      <c r="E4539" s="37"/>
      <c r="F4539" s="39"/>
      <c r="G4539" s="40"/>
      <c r="H4539" s="40"/>
      <c r="I4539" s="41"/>
      <c r="J4539" s="41"/>
      <c r="K4539" s="26" t="str">
        <f>_xlfn.IFNA(VLOOKUP(E4539,الاوردرات!$B$1:$C$600,2,0),"")</f>
        <v/>
      </c>
      <c r="L4539" s="52"/>
      <c r="N4539" s="21" t="str">
        <f t="shared" si="144"/>
        <v/>
      </c>
      <c r="O4539" s="22" t="str">
        <f>_xlfn.IFNA((VLOOKUP(F4539,help!$C$2:$F$12,4,0))*(N4539*24),"")</f>
        <v/>
      </c>
      <c r="AP4539" s="17">
        <f t="shared" si="143"/>
        <v>0</v>
      </c>
    </row>
    <row r="4540" spans="2:42" ht="33" x14ac:dyDescent="0.25">
      <c r="B4540" s="13">
        <f>COUNTIFS($E$3:E4540,'تقرير منتج تام'!$E$4)</f>
        <v>8</v>
      </c>
      <c r="C4540" s="37"/>
      <c r="D4540" s="37"/>
      <c r="E4540" s="37"/>
      <c r="F4540" s="39"/>
      <c r="G4540" s="40"/>
      <c r="H4540" s="40"/>
      <c r="I4540" s="41"/>
      <c r="J4540" s="41"/>
      <c r="K4540" s="26" t="str">
        <f>_xlfn.IFNA(VLOOKUP(E4540,الاوردرات!$B$1:$C$600,2,0),"")</f>
        <v/>
      </c>
      <c r="L4540" s="52"/>
      <c r="N4540" s="21" t="str">
        <f t="shared" si="144"/>
        <v/>
      </c>
      <c r="O4540" s="22" t="str">
        <f>_xlfn.IFNA((VLOOKUP(F4540,help!$C$2:$F$12,4,0))*(N4540*24),"")</f>
        <v/>
      </c>
      <c r="AP4540" s="17">
        <f t="shared" si="143"/>
        <v>0</v>
      </c>
    </row>
    <row r="4541" spans="2:42" ht="33" x14ac:dyDescent="0.25">
      <c r="B4541" s="13">
        <f>COUNTIFS($E$3:E4541,'تقرير منتج تام'!$E$4)</f>
        <v>8</v>
      </c>
      <c r="C4541" s="37"/>
      <c r="D4541" s="37"/>
      <c r="E4541" s="37"/>
      <c r="F4541" s="39"/>
      <c r="G4541" s="40"/>
      <c r="H4541" s="40"/>
      <c r="I4541" s="41"/>
      <c r="J4541" s="41"/>
      <c r="K4541" s="26" t="str">
        <f>_xlfn.IFNA(VLOOKUP(E4541,الاوردرات!$B$1:$C$600,2,0),"")</f>
        <v/>
      </c>
      <c r="L4541" s="52"/>
      <c r="N4541" s="21" t="str">
        <f t="shared" si="144"/>
        <v/>
      </c>
      <c r="O4541" s="22" t="str">
        <f>_xlfn.IFNA((VLOOKUP(F4541,help!$C$2:$F$12,4,0))*(N4541*24),"")</f>
        <v/>
      </c>
      <c r="AP4541" s="17">
        <f t="shared" si="143"/>
        <v>0</v>
      </c>
    </row>
    <row r="4542" spans="2:42" ht="33" x14ac:dyDescent="0.25">
      <c r="B4542" s="13">
        <f>COUNTIFS($E$3:E4542,'تقرير منتج تام'!$E$4)</f>
        <v>8</v>
      </c>
      <c r="C4542" s="37"/>
      <c r="D4542" s="37"/>
      <c r="E4542" s="37"/>
      <c r="F4542" s="39"/>
      <c r="G4542" s="40"/>
      <c r="H4542" s="40"/>
      <c r="I4542" s="41"/>
      <c r="J4542" s="41"/>
      <c r="K4542" s="26" t="str">
        <f>_xlfn.IFNA(VLOOKUP(E4542,الاوردرات!$B$1:$C$600,2,0),"")</f>
        <v/>
      </c>
      <c r="L4542" s="52"/>
      <c r="N4542" s="21" t="str">
        <f t="shared" si="144"/>
        <v/>
      </c>
      <c r="O4542" s="22" t="str">
        <f>_xlfn.IFNA((VLOOKUP(F4542,help!$C$2:$F$12,4,0))*(N4542*24),"")</f>
        <v/>
      </c>
      <c r="AP4542" s="17">
        <f t="shared" si="143"/>
        <v>0</v>
      </c>
    </row>
    <row r="4543" spans="2:42" ht="33" x14ac:dyDescent="0.25">
      <c r="B4543" s="13">
        <f>COUNTIFS($E$3:E4543,'تقرير منتج تام'!$E$4)</f>
        <v>8</v>
      </c>
      <c r="C4543" s="37"/>
      <c r="D4543" s="37"/>
      <c r="E4543" s="37"/>
      <c r="F4543" s="39"/>
      <c r="G4543" s="40"/>
      <c r="H4543" s="40"/>
      <c r="I4543" s="41"/>
      <c r="J4543" s="41"/>
      <c r="K4543" s="26" t="str">
        <f>_xlfn.IFNA(VLOOKUP(E4543,الاوردرات!$B$1:$C$600,2,0),"")</f>
        <v/>
      </c>
      <c r="L4543" s="52"/>
      <c r="N4543" s="21" t="str">
        <f t="shared" si="144"/>
        <v/>
      </c>
      <c r="O4543" s="22" t="str">
        <f>_xlfn.IFNA((VLOOKUP(F4543,help!$C$2:$F$12,4,0))*(N4543*24),"")</f>
        <v/>
      </c>
      <c r="AP4543" s="17">
        <f t="shared" si="143"/>
        <v>0</v>
      </c>
    </row>
    <row r="4544" spans="2:42" ht="33" x14ac:dyDescent="0.25">
      <c r="B4544" s="13">
        <f>COUNTIFS($E$3:E4544,'تقرير منتج تام'!$E$4)</f>
        <v>8</v>
      </c>
      <c r="C4544" s="37"/>
      <c r="D4544" s="37"/>
      <c r="E4544" s="37"/>
      <c r="F4544" s="39"/>
      <c r="G4544" s="40"/>
      <c r="H4544" s="40"/>
      <c r="I4544" s="41"/>
      <c r="J4544" s="41"/>
      <c r="K4544" s="26" t="str">
        <f>_xlfn.IFNA(VLOOKUP(E4544,الاوردرات!$B$1:$C$600,2,0),"")</f>
        <v/>
      </c>
      <c r="L4544" s="52"/>
      <c r="N4544" s="21" t="str">
        <f t="shared" si="144"/>
        <v/>
      </c>
      <c r="O4544" s="22" t="str">
        <f>_xlfn.IFNA((VLOOKUP(F4544,help!$C$2:$F$12,4,0))*(N4544*24),"")</f>
        <v/>
      </c>
      <c r="AP4544" s="17">
        <f t="shared" si="143"/>
        <v>0</v>
      </c>
    </row>
    <row r="4545" spans="2:42" ht="33" x14ac:dyDescent="0.25">
      <c r="B4545" s="13">
        <f>COUNTIFS($E$3:E4545,'تقرير منتج تام'!$E$4)</f>
        <v>8</v>
      </c>
      <c r="C4545" s="37"/>
      <c r="D4545" s="37"/>
      <c r="E4545" s="37"/>
      <c r="F4545" s="39"/>
      <c r="G4545" s="40"/>
      <c r="H4545" s="40"/>
      <c r="I4545" s="41"/>
      <c r="J4545" s="41"/>
      <c r="K4545" s="26" t="str">
        <f>_xlfn.IFNA(VLOOKUP(E4545,الاوردرات!$B$1:$C$600,2,0),"")</f>
        <v/>
      </c>
      <c r="L4545" s="52"/>
      <c r="N4545" s="21" t="str">
        <f t="shared" si="144"/>
        <v/>
      </c>
      <c r="O4545" s="22" t="str">
        <f>_xlfn.IFNA((VLOOKUP(F4545,help!$C$2:$F$12,4,0))*(N4545*24),"")</f>
        <v/>
      </c>
      <c r="AP4545" s="17">
        <f t="shared" si="143"/>
        <v>0</v>
      </c>
    </row>
    <row r="4546" spans="2:42" ht="33" x14ac:dyDescent="0.25">
      <c r="B4546" s="13">
        <f>COUNTIFS($E$3:E4546,'تقرير منتج تام'!$E$4)</f>
        <v>8</v>
      </c>
      <c r="C4546" s="37"/>
      <c r="D4546" s="37"/>
      <c r="E4546" s="37"/>
      <c r="F4546" s="39"/>
      <c r="G4546" s="40"/>
      <c r="H4546" s="40"/>
      <c r="I4546" s="41"/>
      <c r="J4546" s="41"/>
      <c r="K4546" s="26" t="str">
        <f>_xlfn.IFNA(VLOOKUP(E4546,الاوردرات!$B$1:$C$600,2,0),"")</f>
        <v/>
      </c>
      <c r="L4546" s="52"/>
      <c r="N4546" s="21" t="str">
        <f t="shared" si="144"/>
        <v/>
      </c>
      <c r="O4546" s="22" t="str">
        <f>_xlfn.IFNA((VLOOKUP(F4546,help!$C$2:$F$12,4,0))*(N4546*24),"")</f>
        <v/>
      </c>
      <c r="AP4546" s="17">
        <f t="shared" si="143"/>
        <v>0</v>
      </c>
    </row>
    <row r="4547" spans="2:42" ht="33" x14ac:dyDescent="0.25">
      <c r="B4547" s="13">
        <f>COUNTIFS($E$3:E4547,'تقرير منتج تام'!$E$4)</f>
        <v>8</v>
      </c>
      <c r="C4547" s="37"/>
      <c r="D4547" s="37"/>
      <c r="E4547" s="37"/>
      <c r="F4547" s="39"/>
      <c r="G4547" s="40"/>
      <c r="H4547" s="40"/>
      <c r="I4547" s="41"/>
      <c r="J4547" s="41"/>
      <c r="K4547" s="26" t="str">
        <f>_xlfn.IFNA(VLOOKUP(E4547,الاوردرات!$B$1:$C$600,2,0),"")</f>
        <v/>
      </c>
      <c r="L4547" s="52"/>
      <c r="N4547" s="21" t="str">
        <f t="shared" si="144"/>
        <v/>
      </c>
      <c r="O4547" s="22" t="str">
        <f>_xlfn.IFNA((VLOOKUP(F4547,help!$C$2:$F$12,4,0))*(N4547*24),"")</f>
        <v/>
      </c>
      <c r="AP4547" s="17">
        <f t="shared" si="143"/>
        <v>0</v>
      </c>
    </row>
    <row r="4548" spans="2:42" ht="33" x14ac:dyDescent="0.25">
      <c r="B4548" s="13">
        <f>COUNTIFS($E$3:E4548,'تقرير منتج تام'!$E$4)</f>
        <v>8</v>
      </c>
      <c r="C4548" s="37"/>
      <c r="D4548" s="37"/>
      <c r="E4548" s="37"/>
      <c r="F4548" s="39"/>
      <c r="G4548" s="40"/>
      <c r="H4548" s="40"/>
      <c r="I4548" s="41"/>
      <c r="J4548" s="41"/>
      <c r="K4548" s="26" t="str">
        <f>_xlfn.IFNA(VLOOKUP(E4548,الاوردرات!$B$1:$C$600,2,0),"")</f>
        <v/>
      </c>
      <c r="L4548" s="52"/>
      <c r="N4548" s="21" t="str">
        <f t="shared" si="144"/>
        <v/>
      </c>
      <c r="O4548" s="22" t="str">
        <f>_xlfn.IFNA((VLOOKUP(F4548,help!$C$2:$F$12,4,0))*(N4548*24),"")</f>
        <v/>
      </c>
      <c r="AP4548" s="17">
        <f t="shared" si="143"/>
        <v>0</v>
      </c>
    </row>
    <row r="4549" spans="2:42" ht="33" x14ac:dyDescent="0.25">
      <c r="B4549" s="13">
        <f>COUNTIFS($E$3:E4549,'تقرير منتج تام'!$E$4)</f>
        <v>8</v>
      </c>
      <c r="C4549" s="37"/>
      <c r="D4549" s="37"/>
      <c r="E4549" s="37"/>
      <c r="F4549" s="39"/>
      <c r="G4549" s="40"/>
      <c r="H4549" s="40"/>
      <c r="I4549" s="41"/>
      <c r="J4549" s="41"/>
      <c r="K4549" s="26" t="str">
        <f>_xlfn.IFNA(VLOOKUP(E4549,الاوردرات!$B$1:$C$600,2,0),"")</f>
        <v/>
      </c>
      <c r="L4549" s="52"/>
      <c r="N4549" s="21" t="str">
        <f t="shared" si="144"/>
        <v/>
      </c>
      <c r="O4549" s="22" t="str">
        <f>_xlfn.IFNA((VLOOKUP(F4549,help!$C$2:$F$12,4,0))*(N4549*24),"")</f>
        <v/>
      </c>
      <c r="AP4549" s="17">
        <f t="shared" si="143"/>
        <v>0</v>
      </c>
    </row>
    <row r="4550" spans="2:42" ht="33" x14ac:dyDescent="0.25">
      <c r="B4550" s="13">
        <f>COUNTIFS($E$3:E4550,'تقرير منتج تام'!$E$4)</f>
        <v>8</v>
      </c>
      <c r="C4550" s="37"/>
      <c r="D4550" s="37"/>
      <c r="E4550" s="37"/>
      <c r="F4550" s="39"/>
      <c r="G4550" s="40"/>
      <c r="H4550" s="40"/>
      <c r="I4550" s="41"/>
      <c r="J4550" s="41"/>
      <c r="K4550" s="26" t="str">
        <f>_xlfn.IFNA(VLOOKUP(E4550,الاوردرات!$B$1:$C$600,2,0),"")</f>
        <v/>
      </c>
      <c r="L4550" s="52"/>
      <c r="N4550" s="21" t="str">
        <f t="shared" si="144"/>
        <v/>
      </c>
      <c r="O4550" s="22" t="str">
        <f>_xlfn.IFNA((VLOOKUP(F4550,help!$C$2:$F$12,4,0))*(N4550*24),"")</f>
        <v/>
      </c>
      <c r="AP4550" s="17">
        <f t="shared" si="143"/>
        <v>0</v>
      </c>
    </row>
    <row r="4551" spans="2:42" ht="33" x14ac:dyDescent="0.25">
      <c r="B4551" s="13">
        <f>COUNTIFS($E$3:E4551,'تقرير منتج تام'!$E$4)</f>
        <v>8</v>
      </c>
      <c r="C4551" s="37"/>
      <c r="D4551" s="37"/>
      <c r="E4551" s="37"/>
      <c r="F4551" s="39"/>
      <c r="G4551" s="40"/>
      <c r="H4551" s="40"/>
      <c r="I4551" s="41"/>
      <c r="J4551" s="41"/>
      <c r="K4551" s="26" t="str">
        <f>_xlfn.IFNA(VLOOKUP(E4551,الاوردرات!$B$1:$C$600,2,0),"")</f>
        <v/>
      </c>
      <c r="L4551" s="52"/>
      <c r="N4551" s="21" t="str">
        <f t="shared" si="144"/>
        <v/>
      </c>
      <c r="O4551" s="22" t="str">
        <f>_xlfn.IFNA((VLOOKUP(F4551,help!$C$2:$F$12,4,0))*(N4551*24),"")</f>
        <v/>
      </c>
      <c r="AP4551" s="17">
        <f t="shared" si="143"/>
        <v>0</v>
      </c>
    </row>
    <row r="4552" spans="2:42" ht="33" x14ac:dyDescent="0.25">
      <c r="B4552" s="13">
        <f>COUNTIFS($E$3:E4552,'تقرير منتج تام'!$E$4)</f>
        <v>8</v>
      </c>
      <c r="C4552" s="37"/>
      <c r="D4552" s="37"/>
      <c r="E4552" s="37"/>
      <c r="F4552" s="39"/>
      <c r="G4552" s="40"/>
      <c r="H4552" s="40"/>
      <c r="I4552" s="41"/>
      <c r="J4552" s="41"/>
      <c r="K4552" s="26" t="str">
        <f>_xlfn.IFNA(VLOOKUP(E4552,الاوردرات!$B$1:$C$600,2,0),"")</f>
        <v/>
      </c>
      <c r="L4552" s="52"/>
      <c r="N4552" s="21" t="str">
        <f t="shared" si="144"/>
        <v/>
      </c>
      <c r="O4552" s="22" t="str">
        <f>_xlfn.IFNA((VLOOKUP(F4552,help!$C$2:$F$12,4,0))*(N4552*24),"")</f>
        <v/>
      </c>
      <c r="AP4552" s="17">
        <f t="shared" si="143"/>
        <v>0</v>
      </c>
    </row>
    <row r="4553" spans="2:42" ht="33" x14ac:dyDescent="0.25">
      <c r="B4553" s="13">
        <f>COUNTIFS($E$3:E4553,'تقرير منتج تام'!$E$4)</f>
        <v>8</v>
      </c>
      <c r="C4553" s="37"/>
      <c r="D4553" s="37"/>
      <c r="E4553" s="37"/>
      <c r="F4553" s="39"/>
      <c r="G4553" s="40"/>
      <c r="H4553" s="40"/>
      <c r="I4553" s="41"/>
      <c r="J4553" s="41"/>
      <c r="K4553" s="26" t="str">
        <f>_xlfn.IFNA(VLOOKUP(E4553,الاوردرات!$B$1:$C$600,2,0),"")</f>
        <v/>
      </c>
      <c r="L4553" s="52"/>
      <c r="N4553" s="21" t="str">
        <f t="shared" si="144"/>
        <v/>
      </c>
      <c r="O4553" s="22" t="str">
        <f>_xlfn.IFNA((VLOOKUP(F4553,help!$C$2:$F$12,4,0))*(N4553*24),"")</f>
        <v/>
      </c>
      <c r="AP4553" s="17">
        <f t="shared" si="143"/>
        <v>0</v>
      </c>
    </row>
    <row r="4554" spans="2:42" ht="33" x14ac:dyDescent="0.25">
      <c r="B4554" s="13">
        <f>COUNTIFS($E$3:E4554,'تقرير منتج تام'!$E$4)</f>
        <v>8</v>
      </c>
      <c r="C4554" s="37"/>
      <c r="D4554" s="37"/>
      <c r="E4554" s="37"/>
      <c r="F4554" s="39"/>
      <c r="G4554" s="40"/>
      <c r="H4554" s="40"/>
      <c r="I4554" s="41"/>
      <c r="J4554" s="41"/>
      <c r="K4554" s="26" t="str">
        <f>_xlfn.IFNA(VLOOKUP(E4554,الاوردرات!$B$1:$C$600,2,0),"")</f>
        <v/>
      </c>
      <c r="L4554" s="52"/>
      <c r="N4554" s="21" t="str">
        <f t="shared" si="144"/>
        <v/>
      </c>
      <c r="O4554" s="22" t="str">
        <f>_xlfn.IFNA((VLOOKUP(F4554,help!$C$2:$F$12,4,0))*(N4554*24),"")</f>
        <v/>
      </c>
      <c r="AP4554" s="17">
        <f t="shared" ref="AP4554:AP4617" si="145">D4554</f>
        <v>0</v>
      </c>
    </row>
    <row r="4555" spans="2:42" ht="33" x14ac:dyDescent="0.25">
      <c r="B4555" s="13">
        <f>COUNTIFS($E$3:E4555,'تقرير منتج تام'!$E$4)</f>
        <v>8</v>
      </c>
      <c r="C4555" s="37"/>
      <c r="D4555" s="37"/>
      <c r="E4555" s="37"/>
      <c r="F4555" s="39"/>
      <c r="G4555" s="40"/>
      <c r="H4555" s="40"/>
      <c r="I4555" s="41"/>
      <c r="J4555" s="41"/>
      <c r="K4555" s="26" t="str">
        <f>_xlfn.IFNA(VLOOKUP(E4555,الاوردرات!$B$1:$C$600,2,0),"")</f>
        <v/>
      </c>
      <c r="L4555" s="52"/>
      <c r="N4555" s="21" t="str">
        <f t="shared" si="144"/>
        <v/>
      </c>
      <c r="O4555" s="22" t="str">
        <f>_xlfn.IFNA((VLOOKUP(F4555,help!$C$2:$F$12,4,0))*(N4555*24),"")</f>
        <v/>
      </c>
      <c r="AP4555" s="17">
        <f t="shared" si="145"/>
        <v>0</v>
      </c>
    </row>
    <row r="4556" spans="2:42" ht="33" x14ac:dyDescent="0.25">
      <c r="B4556" s="13">
        <f>COUNTIFS($E$3:E4556,'تقرير منتج تام'!$E$4)</f>
        <v>8</v>
      </c>
      <c r="C4556" s="37"/>
      <c r="D4556" s="37"/>
      <c r="E4556" s="37"/>
      <c r="F4556" s="39"/>
      <c r="G4556" s="40"/>
      <c r="H4556" s="40"/>
      <c r="I4556" s="41"/>
      <c r="J4556" s="41"/>
      <c r="K4556" s="26" t="str">
        <f>_xlfn.IFNA(VLOOKUP(E4556,الاوردرات!$B$1:$C$600,2,0),"")</f>
        <v/>
      </c>
      <c r="L4556" s="52"/>
      <c r="N4556" s="21" t="str">
        <f t="shared" si="144"/>
        <v/>
      </c>
      <c r="O4556" s="22" t="str">
        <f>_xlfn.IFNA((VLOOKUP(F4556,help!$C$2:$F$12,4,0))*(N4556*24),"")</f>
        <v/>
      </c>
      <c r="AP4556" s="17">
        <f t="shared" si="145"/>
        <v>0</v>
      </c>
    </row>
    <row r="4557" spans="2:42" ht="33" x14ac:dyDescent="0.25">
      <c r="B4557" s="13">
        <f>COUNTIFS($E$3:E4557,'تقرير منتج تام'!$E$4)</f>
        <v>8</v>
      </c>
      <c r="C4557" s="37"/>
      <c r="D4557" s="37"/>
      <c r="E4557" s="37"/>
      <c r="F4557" s="39"/>
      <c r="G4557" s="40"/>
      <c r="H4557" s="40"/>
      <c r="I4557" s="41"/>
      <c r="J4557" s="41"/>
      <c r="K4557" s="26" t="str">
        <f>_xlfn.IFNA(VLOOKUP(E4557,الاوردرات!$B$1:$C$600,2,0),"")</f>
        <v/>
      </c>
      <c r="L4557" s="52"/>
      <c r="N4557" s="21" t="str">
        <f t="shared" si="144"/>
        <v/>
      </c>
      <c r="O4557" s="22" t="str">
        <f>_xlfn.IFNA((VLOOKUP(F4557,help!$C$2:$F$12,4,0))*(N4557*24),"")</f>
        <v/>
      </c>
      <c r="AP4557" s="17">
        <f t="shared" si="145"/>
        <v>0</v>
      </c>
    </row>
    <row r="4558" spans="2:42" ht="33" x14ac:dyDescent="0.25">
      <c r="B4558" s="13">
        <f>COUNTIFS($E$3:E4558,'تقرير منتج تام'!$E$4)</f>
        <v>8</v>
      </c>
      <c r="C4558" s="37"/>
      <c r="D4558" s="37"/>
      <c r="E4558" s="37"/>
      <c r="F4558" s="39"/>
      <c r="G4558" s="40"/>
      <c r="H4558" s="40"/>
      <c r="I4558" s="41"/>
      <c r="J4558" s="41"/>
      <c r="K4558" s="26" t="str">
        <f>_xlfn.IFNA(VLOOKUP(E4558,الاوردرات!$B$1:$C$600,2,0),"")</f>
        <v/>
      </c>
      <c r="L4558" s="52"/>
      <c r="N4558" s="21" t="str">
        <f t="shared" si="144"/>
        <v/>
      </c>
      <c r="O4558" s="22" t="str">
        <f>_xlfn.IFNA((VLOOKUP(F4558,help!$C$2:$F$12,4,0))*(N4558*24),"")</f>
        <v/>
      </c>
      <c r="AP4558" s="17">
        <f t="shared" si="145"/>
        <v>0</v>
      </c>
    </row>
    <row r="4559" spans="2:42" ht="33" x14ac:dyDescent="0.25">
      <c r="B4559" s="13">
        <f>COUNTIFS($E$3:E4559,'تقرير منتج تام'!$E$4)</f>
        <v>8</v>
      </c>
      <c r="C4559" s="37"/>
      <c r="D4559" s="37"/>
      <c r="E4559" s="37"/>
      <c r="F4559" s="39"/>
      <c r="G4559" s="40"/>
      <c r="H4559" s="40"/>
      <c r="I4559" s="41"/>
      <c r="J4559" s="41"/>
      <c r="K4559" s="26" t="str">
        <f>_xlfn.IFNA(VLOOKUP(E4559,الاوردرات!$B$1:$C$600,2,0),"")</f>
        <v/>
      </c>
      <c r="L4559" s="52"/>
      <c r="N4559" s="21" t="str">
        <f t="shared" si="144"/>
        <v/>
      </c>
      <c r="O4559" s="22" t="str">
        <f>_xlfn.IFNA((VLOOKUP(F4559,help!$C$2:$F$12,4,0))*(N4559*24),"")</f>
        <v/>
      </c>
      <c r="AP4559" s="17">
        <f t="shared" si="145"/>
        <v>0</v>
      </c>
    </row>
    <row r="4560" spans="2:42" ht="33" x14ac:dyDescent="0.25">
      <c r="B4560" s="13">
        <f>COUNTIFS($E$3:E4560,'تقرير منتج تام'!$E$4)</f>
        <v>8</v>
      </c>
      <c r="C4560" s="37"/>
      <c r="D4560" s="37"/>
      <c r="E4560" s="37"/>
      <c r="F4560" s="39"/>
      <c r="G4560" s="40"/>
      <c r="H4560" s="40"/>
      <c r="I4560" s="41"/>
      <c r="J4560" s="41"/>
      <c r="K4560" s="26" t="str">
        <f>_xlfn.IFNA(VLOOKUP(E4560,الاوردرات!$B$1:$C$600,2,0),"")</f>
        <v/>
      </c>
      <c r="L4560" s="52"/>
      <c r="N4560" s="21" t="str">
        <f t="shared" si="144"/>
        <v/>
      </c>
      <c r="O4560" s="22" t="str">
        <f>_xlfn.IFNA((VLOOKUP(F4560,help!$C$2:$F$12,4,0))*(N4560*24),"")</f>
        <v/>
      </c>
      <c r="AP4560" s="17">
        <f t="shared" si="145"/>
        <v>0</v>
      </c>
    </row>
    <row r="4561" spans="2:42" ht="33" x14ac:dyDescent="0.25">
      <c r="B4561" s="13">
        <f>COUNTIFS($E$3:E4561,'تقرير منتج تام'!$E$4)</f>
        <v>8</v>
      </c>
      <c r="C4561" s="37"/>
      <c r="D4561" s="37"/>
      <c r="E4561" s="37"/>
      <c r="F4561" s="39"/>
      <c r="G4561" s="40"/>
      <c r="H4561" s="40"/>
      <c r="I4561" s="41"/>
      <c r="J4561" s="41"/>
      <c r="K4561" s="26" t="str">
        <f>_xlfn.IFNA(VLOOKUP(E4561,الاوردرات!$B$1:$C$600,2,0),"")</f>
        <v/>
      </c>
      <c r="L4561" s="52"/>
      <c r="N4561" s="21" t="str">
        <f t="shared" si="144"/>
        <v/>
      </c>
      <c r="O4561" s="22" t="str">
        <f>_xlfn.IFNA((VLOOKUP(F4561,help!$C$2:$F$12,4,0))*(N4561*24),"")</f>
        <v/>
      </c>
      <c r="AP4561" s="17">
        <f t="shared" si="145"/>
        <v>0</v>
      </c>
    </row>
    <row r="4562" spans="2:42" ht="33" x14ac:dyDescent="0.25">
      <c r="B4562" s="13">
        <f>COUNTIFS($E$3:E4562,'تقرير منتج تام'!$E$4)</f>
        <v>8</v>
      </c>
      <c r="C4562" s="37"/>
      <c r="D4562" s="37"/>
      <c r="E4562" s="37"/>
      <c r="F4562" s="39"/>
      <c r="G4562" s="40"/>
      <c r="H4562" s="40"/>
      <c r="I4562" s="41"/>
      <c r="J4562" s="41"/>
      <c r="K4562" s="26" t="str">
        <f>_xlfn.IFNA(VLOOKUP(E4562,الاوردرات!$B$1:$C$600,2,0),"")</f>
        <v/>
      </c>
      <c r="L4562" s="52"/>
      <c r="N4562" s="21" t="str">
        <f t="shared" si="144"/>
        <v/>
      </c>
      <c r="O4562" s="22" t="str">
        <f>_xlfn.IFNA((VLOOKUP(F4562,help!$C$2:$F$12,4,0))*(N4562*24),"")</f>
        <v/>
      </c>
      <c r="AP4562" s="17">
        <f t="shared" si="145"/>
        <v>0</v>
      </c>
    </row>
    <row r="4563" spans="2:42" ht="33" x14ac:dyDescent="0.25">
      <c r="B4563" s="13">
        <f>COUNTIFS($E$3:E4563,'تقرير منتج تام'!$E$4)</f>
        <v>8</v>
      </c>
      <c r="C4563" s="37"/>
      <c r="D4563" s="37"/>
      <c r="E4563" s="37"/>
      <c r="F4563" s="39"/>
      <c r="G4563" s="40"/>
      <c r="H4563" s="40"/>
      <c r="I4563" s="41"/>
      <c r="J4563" s="41"/>
      <c r="K4563" s="26" t="str">
        <f>_xlfn.IFNA(VLOOKUP(E4563,الاوردرات!$B$1:$C$600,2,0),"")</f>
        <v/>
      </c>
      <c r="L4563" s="52"/>
      <c r="N4563" s="21" t="str">
        <f t="shared" si="144"/>
        <v/>
      </c>
      <c r="O4563" s="22" t="str">
        <f>_xlfn.IFNA((VLOOKUP(F4563,help!$C$2:$F$12,4,0))*(N4563*24),"")</f>
        <v/>
      </c>
      <c r="AP4563" s="17">
        <f t="shared" si="145"/>
        <v>0</v>
      </c>
    </row>
    <row r="4564" spans="2:42" ht="33" x14ac:dyDescent="0.25">
      <c r="B4564" s="13">
        <f>COUNTIFS($E$3:E4564,'تقرير منتج تام'!$E$4)</f>
        <v>8</v>
      </c>
      <c r="C4564" s="37"/>
      <c r="D4564" s="37"/>
      <c r="E4564" s="37"/>
      <c r="F4564" s="39"/>
      <c r="G4564" s="40"/>
      <c r="H4564" s="40"/>
      <c r="I4564" s="41"/>
      <c r="J4564" s="41"/>
      <c r="K4564" s="26" t="str">
        <f>_xlfn.IFNA(VLOOKUP(E4564,الاوردرات!$B$1:$C$600,2,0),"")</f>
        <v/>
      </c>
      <c r="L4564" s="52"/>
      <c r="N4564" s="21" t="str">
        <f t="shared" si="144"/>
        <v/>
      </c>
      <c r="O4564" s="22" t="str">
        <f>_xlfn.IFNA((VLOOKUP(F4564,help!$C$2:$F$12,4,0))*(N4564*24),"")</f>
        <v/>
      </c>
      <c r="AP4564" s="17">
        <f t="shared" si="145"/>
        <v>0</v>
      </c>
    </row>
    <row r="4565" spans="2:42" ht="33" x14ac:dyDescent="0.25">
      <c r="B4565" s="13">
        <f>COUNTIFS($E$3:E4565,'تقرير منتج تام'!$E$4)</f>
        <v>8</v>
      </c>
      <c r="C4565" s="37"/>
      <c r="D4565" s="37"/>
      <c r="E4565" s="37"/>
      <c r="F4565" s="39"/>
      <c r="G4565" s="40"/>
      <c r="H4565" s="40"/>
      <c r="I4565" s="41"/>
      <c r="J4565" s="41"/>
      <c r="K4565" s="26" t="str">
        <f>_xlfn.IFNA(VLOOKUP(E4565,الاوردرات!$B$1:$C$600,2,0),"")</f>
        <v/>
      </c>
      <c r="L4565" s="52"/>
      <c r="N4565" s="21" t="str">
        <f t="shared" si="144"/>
        <v/>
      </c>
      <c r="O4565" s="22" t="str">
        <f>_xlfn.IFNA((VLOOKUP(F4565,help!$C$2:$F$12,4,0))*(N4565*24),"")</f>
        <v/>
      </c>
      <c r="AP4565" s="17">
        <f t="shared" si="145"/>
        <v>0</v>
      </c>
    </row>
    <row r="4566" spans="2:42" ht="33" x14ac:dyDescent="0.25">
      <c r="B4566" s="13">
        <f>COUNTIFS($E$3:E4566,'تقرير منتج تام'!$E$4)</f>
        <v>8</v>
      </c>
      <c r="C4566" s="37"/>
      <c r="D4566" s="37"/>
      <c r="E4566" s="37"/>
      <c r="F4566" s="39"/>
      <c r="G4566" s="40"/>
      <c r="H4566" s="40"/>
      <c r="I4566" s="41"/>
      <c r="J4566" s="41"/>
      <c r="K4566" s="26" t="str">
        <f>_xlfn.IFNA(VLOOKUP(E4566,الاوردرات!$B$1:$C$600,2,0),"")</f>
        <v/>
      </c>
      <c r="L4566" s="52"/>
      <c r="N4566" s="21" t="str">
        <f t="shared" si="144"/>
        <v/>
      </c>
      <c r="O4566" s="22" t="str">
        <f>_xlfn.IFNA((VLOOKUP(F4566,help!$C$2:$F$12,4,0))*(N4566*24),"")</f>
        <v/>
      </c>
      <c r="AP4566" s="17">
        <f t="shared" si="145"/>
        <v>0</v>
      </c>
    </row>
    <row r="4567" spans="2:42" ht="33" x14ac:dyDescent="0.25">
      <c r="B4567" s="13">
        <f>COUNTIFS($E$3:E4567,'تقرير منتج تام'!$E$4)</f>
        <v>8</v>
      </c>
      <c r="C4567" s="37"/>
      <c r="D4567" s="37"/>
      <c r="E4567" s="37"/>
      <c r="F4567" s="39"/>
      <c r="G4567" s="40"/>
      <c r="H4567" s="40"/>
      <c r="I4567" s="41"/>
      <c r="J4567" s="41"/>
      <c r="K4567" s="26" t="str">
        <f>_xlfn.IFNA(VLOOKUP(E4567,الاوردرات!$B$1:$C$600,2,0),"")</f>
        <v/>
      </c>
      <c r="L4567" s="52"/>
      <c r="N4567" s="21" t="str">
        <f t="shared" si="144"/>
        <v/>
      </c>
      <c r="O4567" s="22" t="str">
        <f>_xlfn.IFNA((VLOOKUP(F4567,help!$C$2:$F$12,4,0))*(N4567*24),"")</f>
        <v/>
      </c>
      <c r="AP4567" s="17">
        <f t="shared" si="145"/>
        <v>0</v>
      </c>
    </row>
    <row r="4568" spans="2:42" ht="33" x14ac:dyDescent="0.25">
      <c r="B4568" s="13">
        <f>COUNTIFS($E$3:E4568,'تقرير منتج تام'!$E$4)</f>
        <v>8</v>
      </c>
      <c r="C4568" s="37"/>
      <c r="D4568" s="37"/>
      <c r="E4568" s="37"/>
      <c r="F4568" s="39"/>
      <c r="G4568" s="40"/>
      <c r="H4568" s="40"/>
      <c r="I4568" s="41"/>
      <c r="J4568" s="41"/>
      <c r="K4568" s="26" t="str">
        <f>_xlfn.IFNA(VLOOKUP(E4568,الاوردرات!$B$1:$C$600,2,0),"")</f>
        <v/>
      </c>
      <c r="L4568" s="52"/>
      <c r="N4568" s="21" t="str">
        <f t="shared" si="144"/>
        <v/>
      </c>
      <c r="O4568" s="22" t="str">
        <f>_xlfn.IFNA((VLOOKUP(F4568,help!$C$2:$F$12,4,0))*(N4568*24),"")</f>
        <v/>
      </c>
      <c r="AP4568" s="17">
        <f t="shared" si="145"/>
        <v>0</v>
      </c>
    </row>
    <row r="4569" spans="2:42" ht="33" x14ac:dyDescent="0.25">
      <c r="B4569" s="13">
        <f>COUNTIFS($E$3:E4569,'تقرير منتج تام'!$E$4)</f>
        <v>8</v>
      </c>
      <c r="C4569" s="37"/>
      <c r="D4569" s="37"/>
      <c r="E4569" s="37"/>
      <c r="F4569" s="39"/>
      <c r="G4569" s="40"/>
      <c r="H4569" s="40"/>
      <c r="I4569" s="41"/>
      <c r="J4569" s="41"/>
      <c r="K4569" s="26" t="str">
        <f>_xlfn.IFNA(VLOOKUP(E4569,الاوردرات!$B$1:$C$600,2,0),"")</f>
        <v/>
      </c>
      <c r="L4569" s="52"/>
      <c r="N4569" s="21" t="str">
        <f t="shared" si="144"/>
        <v/>
      </c>
      <c r="O4569" s="22" t="str">
        <f>_xlfn.IFNA((VLOOKUP(F4569,help!$C$2:$F$12,4,0))*(N4569*24),"")</f>
        <v/>
      </c>
      <c r="AP4569" s="17">
        <f t="shared" si="145"/>
        <v>0</v>
      </c>
    </row>
    <row r="4570" spans="2:42" ht="33" x14ac:dyDescent="0.25">
      <c r="B4570" s="13">
        <f>COUNTIFS($E$3:E4570,'تقرير منتج تام'!$E$4)</f>
        <v>8</v>
      </c>
      <c r="C4570" s="37"/>
      <c r="D4570" s="37"/>
      <c r="E4570" s="37"/>
      <c r="F4570" s="39"/>
      <c r="G4570" s="40"/>
      <c r="H4570" s="40"/>
      <c r="I4570" s="41"/>
      <c r="J4570" s="41"/>
      <c r="K4570" s="26" t="str">
        <f>_xlfn.IFNA(VLOOKUP(E4570,الاوردرات!$B$1:$C$600,2,0),"")</f>
        <v/>
      </c>
      <c r="L4570" s="52"/>
      <c r="N4570" s="21" t="str">
        <f t="shared" si="144"/>
        <v/>
      </c>
      <c r="O4570" s="22" t="str">
        <f>_xlfn.IFNA((VLOOKUP(F4570,help!$C$2:$F$12,4,0))*(N4570*24),"")</f>
        <v/>
      </c>
      <c r="AP4570" s="17">
        <f t="shared" si="145"/>
        <v>0</v>
      </c>
    </row>
    <row r="4571" spans="2:42" ht="33" x14ac:dyDescent="0.25">
      <c r="B4571" s="13">
        <f>COUNTIFS($E$3:E4571,'تقرير منتج تام'!$E$4)</f>
        <v>8</v>
      </c>
      <c r="C4571" s="37"/>
      <c r="D4571" s="37"/>
      <c r="E4571" s="37"/>
      <c r="F4571" s="39"/>
      <c r="G4571" s="40"/>
      <c r="H4571" s="40"/>
      <c r="I4571" s="41"/>
      <c r="J4571" s="41"/>
      <c r="K4571" s="26" t="str">
        <f>_xlfn.IFNA(VLOOKUP(E4571,الاوردرات!$B$1:$C$600,2,0),"")</f>
        <v/>
      </c>
      <c r="L4571" s="52"/>
      <c r="N4571" s="21" t="str">
        <f t="shared" si="144"/>
        <v/>
      </c>
      <c r="O4571" s="22" t="str">
        <f>_xlfn.IFNA((VLOOKUP(F4571,help!$C$2:$F$12,4,0))*(N4571*24),"")</f>
        <v/>
      </c>
      <c r="AP4571" s="17">
        <f t="shared" si="145"/>
        <v>0</v>
      </c>
    </row>
    <row r="4572" spans="2:42" ht="33" x14ac:dyDescent="0.25">
      <c r="B4572" s="13">
        <f>COUNTIFS($E$3:E4572,'تقرير منتج تام'!$E$4)</f>
        <v>8</v>
      </c>
      <c r="C4572" s="37"/>
      <c r="D4572" s="37"/>
      <c r="E4572" s="37"/>
      <c r="F4572" s="39"/>
      <c r="G4572" s="40"/>
      <c r="H4572" s="40"/>
      <c r="I4572" s="41"/>
      <c r="J4572" s="41"/>
      <c r="K4572" s="26" t="str">
        <f>_xlfn.IFNA(VLOOKUP(E4572,الاوردرات!$B$1:$C$600,2,0),"")</f>
        <v/>
      </c>
      <c r="L4572" s="52"/>
      <c r="N4572" s="21" t="str">
        <f t="shared" si="144"/>
        <v/>
      </c>
      <c r="O4572" s="22" t="str">
        <f>_xlfn.IFNA((VLOOKUP(F4572,help!$C$2:$F$12,4,0))*(N4572*24),"")</f>
        <v/>
      </c>
      <c r="AP4572" s="17">
        <f t="shared" si="145"/>
        <v>0</v>
      </c>
    </row>
    <row r="4573" spans="2:42" ht="33" x14ac:dyDescent="0.25">
      <c r="B4573" s="13">
        <f>COUNTIFS($E$3:E4573,'تقرير منتج تام'!$E$4)</f>
        <v>8</v>
      </c>
      <c r="C4573" s="37"/>
      <c r="D4573" s="37"/>
      <c r="E4573" s="37"/>
      <c r="F4573" s="39"/>
      <c r="G4573" s="40"/>
      <c r="H4573" s="40"/>
      <c r="I4573" s="41"/>
      <c r="J4573" s="41"/>
      <c r="K4573" s="26" t="str">
        <f>_xlfn.IFNA(VLOOKUP(E4573,الاوردرات!$B$1:$C$600,2,0),"")</f>
        <v/>
      </c>
      <c r="L4573" s="52"/>
      <c r="N4573" s="21" t="str">
        <f t="shared" si="144"/>
        <v/>
      </c>
      <c r="O4573" s="22" t="str">
        <f>_xlfn.IFNA((VLOOKUP(F4573,help!$C$2:$F$12,4,0))*(N4573*24),"")</f>
        <v/>
      </c>
      <c r="AP4573" s="17">
        <f t="shared" si="145"/>
        <v>0</v>
      </c>
    </row>
    <row r="4574" spans="2:42" ht="33" x14ac:dyDescent="0.25">
      <c r="B4574" s="13">
        <f>COUNTIFS($E$3:E4574,'تقرير منتج تام'!$E$4)</f>
        <v>8</v>
      </c>
      <c r="C4574" s="37"/>
      <c r="D4574" s="37"/>
      <c r="E4574" s="37"/>
      <c r="F4574" s="39"/>
      <c r="G4574" s="40"/>
      <c r="H4574" s="40"/>
      <c r="I4574" s="41"/>
      <c r="J4574" s="41"/>
      <c r="K4574" s="26" t="str">
        <f>_xlfn.IFNA(VLOOKUP(E4574,الاوردرات!$B$1:$C$600,2,0),"")</f>
        <v/>
      </c>
      <c r="L4574" s="52"/>
      <c r="N4574" s="21" t="str">
        <f t="shared" si="144"/>
        <v/>
      </c>
      <c r="O4574" s="22" t="str">
        <f>_xlfn.IFNA((VLOOKUP(F4574,help!$C$2:$F$12,4,0))*(N4574*24),"")</f>
        <v/>
      </c>
      <c r="AP4574" s="17">
        <f t="shared" si="145"/>
        <v>0</v>
      </c>
    </row>
    <row r="4575" spans="2:42" ht="33" x14ac:dyDescent="0.25">
      <c r="B4575" s="13">
        <f>COUNTIFS($E$3:E4575,'تقرير منتج تام'!$E$4)</f>
        <v>8</v>
      </c>
      <c r="C4575" s="37"/>
      <c r="D4575" s="37"/>
      <c r="E4575" s="37"/>
      <c r="F4575" s="39"/>
      <c r="G4575" s="40"/>
      <c r="H4575" s="40"/>
      <c r="I4575" s="41"/>
      <c r="J4575" s="41"/>
      <c r="K4575" s="26" t="str">
        <f>_xlfn.IFNA(VLOOKUP(E4575,الاوردرات!$B$1:$C$600,2,0),"")</f>
        <v/>
      </c>
      <c r="L4575" s="52"/>
      <c r="N4575" s="21" t="str">
        <f t="shared" si="144"/>
        <v/>
      </c>
      <c r="O4575" s="22" t="str">
        <f>_xlfn.IFNA((VLOOKUP(F4575,help!$C$2:$F$12,4,0))*(N4575*24),"")</f>
        <v/>
      </c>
      <c r="AP4575" s="17">
        <f t="shared" si="145"/>
        <v>0</v>
      </c>
    </row>
    <row r="4576" spans="2:42" ht="33" x14ac:dyDescent="0.25">
      <c r="B4576" s="13">
        <f>COUNTIFS($E$3:E4576,'تقرير منتج تام'!$E$4)</f>
        <v>8</v>
      </c>
      <c r="C4576" s="37"/>
      <c r="D4576" s="37"/>
      <c r="E4576" s="37"/>
      <c r="F4576" s="39"/>
      <c r="G4576" s="40"/>
      <c r="H4576" s="40"/>
      <c r="I4576" s="41"/>
      <c r="J4576" s="41"/>
      <c r="K4576" s="26" t="str">
        <f>_xlfn.IFNA(VLOOKUP(E4576,الاوردرات!$B$1:$C$600,2,0),"")</f>
        <v/>
      </c>
      <c r="L4576" s="52"/>
      <c r="N4576" s="21" t="str">
        <f t="shared" si="144"/>
        <v/>
      </c>
      <c r="O4576" s="22" t="str">
        <f>_xlfn.IFNA((VLOOKUP(F4576,help!$C$2:$F$12,4,0))*(N4576*24),"")</f>
        <v/>
      </c>
      <c r="AP4576" s="17">
        <f t="shared" si="145"/>
        <v>0</v>
      </c>
    </row>
    <row r="4577" spans="2:42" ht="33" x14ac:dyDescent="0.25">
      <c r="B4577" s="13">
        <f>COUNTIFS($E$3:E4577,'تقرير منتج تام'!$E$4)</f>
        <v>8</v>
      </c>
      <c r="C4577" s="37"/>
      <c r="D4577" s="37"/>
      <c r="E4577" s="37"/>
      <c r="F4577" s="39"/>
      <c r="G4577" s="40"/>
      <c r="H4577" s="40"/>
      <c r="I4577" s="41"/>
      <c r="J4577" s="41"/>
      <c r="K4577" s="26" t="str">
        <f>_xlfn.IFNA(VLOOKUP(E4577,الاوردرات!$B$1:$C$600,2,0),"")</f>
        <v/>
      </c>
      <c r="L4577" s="52"/>
      <c r="N4577" s="21" t="str">
        <f t="shared" si="144"/>
        <v/>
      </c>
      <c r="O4577" s="22" t="str">
        <f>_xlfn.IFNA((VLOOKUP(F4577,help!$C$2:$F$12,4,0))*(N4577*24),"")</f>
        <v/>
      </c>
      <c r="AP4577" s="17">
        <f t="shared" si="145"/>
        <v>0</v>
      </c>
    </row>
    <row r="4578" spans="2:42" ht="33" x14ac:dyDescent="0.25">
      <c r="B4578" s="13">
        <f>COUNTIFS($E$3:E4578,'تقرير منتج تام'!$E$4)</f>
        <v>8</v>
      </c>
      <c r="C4578" s="37"/>
      <c r="D4578" s="37"/>
      <c r="E4578" s="37"/>
      <c r="F4578" s="39"/>
      <c r="G4578" s="40"/>
      <c r="H4578" s="40"/>
      <c r="I4578" s="41"/>
      <c r="J4578" s="41"/>
      <c r="K4578" s="26" t="str">
        <f>_xlfn.IFNA(VLOOKUP(E4578,الاوردرات!$B$1:$C$600,2,0),"")</f>
        <v/>
      </c>
      <c r="L4578" s="52"/>
      <c r="N4578" s="21" t="str">
        <f t="shared" si="144"/>
        <v/>
      </c>
      <c r="O4578" s="22" t="str">
        <f>_xlfn.IFNA((VLOOKUP(F4578,help!$C$2:$F$12,4,0))*(N4578*24),"")</f>
        <v/>
      </c>
      <c r="AP4578" s="17">
        <f t="shared" si="145"/>
        <v>0</v>
      </c>
    </row>
    <row r="4579" spans="2:42" ht="33" x14ac:dyDescent="0.25">
      <c r="B4579" s="13">
        <f>COUNTIFS($E$3:E4579,'تقرير منتج تام'!$E$4)</f>
        <v>8</v>
      </c>
      <c r="C4579" s="37"/>
      <c r="D4579" s="37"/>
      <c r="E4579" s="37"/>
      <c r="F4579" s="39"/>
      <c r="G4579" s="40"/>
      <c r="H4579" s="40"/>
      <c r="I4579" s="41"/>
      <c r="J4579" s="41"/>
      <c r="K4579" s="26" t="str">
        <f>_xlfn.IFNA(VLOOKUP(E4579,الاوردرات!$B$1:$C$600,2,0),"")</f>
        <v/>
      </c>
      <c r="L4579" s="52"/>
      <c r="N4579" s="21" t="str">
        <f t="shared" si="144"/>
        <v/>
      </c>
      <c r="O4579" s="22" t="str">
        <f>_xlfn.IFNA((VLOOKUP(F4579,help!$C$2:$F$12,4,0))*(N4579*24),"")</f>
        <v/>
      </c>
      <c r="AP4579" s="17">
        <f t="shared" si="145"/>
        <v>0</v>
      </c>
    </row>
    <row r="4580" spans="2:42" ht="33" x14ac:dyDescent="0.25">
      <c r="B4580" s="13">
        <f>COUNTIFS($E$3:E4580,'تقرير منتج تام'!$E$4)</f>
        <v>8</v>
      </c>
      <c r="C4580" s="37"/>
      <c r="D4580" s="37"/>
      <c r="E4580" s="37"/>
      <c r="F4580" s="39"/>
      <c r="G4580" s="40"/>
      <c r="H4580" s="40"/>
      <c r="I4580" s="41"/>
      <c r="J4580" s="41"/>
      <c r="K4580" s="26" t="str">
        <f>_xlfn.IFNA(VLOOKUP(E4580,الاوردرات!$B$1:$C$600,2,0),"")</f>
        <v/>
      </c>
      <c r="L4580" s="52"/>
      <c r="N4580" s="21" t="str">
        <f t="shared" si="144"/>
        <v/>
      </c>
      <c r="O4580" s="22" t="str">
        <f>_xlfn.IFNA((VLOOKUP(F4580,help!$C$2:$F$12,4,0))*(N4580*24),"")</f>
        <v/>
      </c>
      <c r="AP4580" s="17">
        <f t="shared" si="145"/>
        <v>0</v>
      </c>
    </row>
    <row r="4581" spans="2:42" ht="33" x14ac:dyDescent="0.25">
      <c r="B4581" s="13">
        <f>COUNTIFS($E$3:E4581,'تقرير منتج تام'!$E$4)</f>
        <v>8</v>
      </c>
      <c r="C4581" s="37"/>
      <c r="D4581" s="37"/>
      <c r="E4581" s="37"/>
      <c r="F4581" s="39"/>
      <c r="G4581" s="40"/>
      <c r="H4581" s="40"/>
      <c r="I4581" s="41"/>
      <c r="J4581" s="41"/>
      <c r="K4581" s="26" t="str">
        <f>_xlfn.IFNA(VLOOKUP(E4581,الاوردرات!$B$1:$C$600,2,0),"")</f>
        <v/>
      </c>
      <c r="L4581" s="52"/>
      <c r="N4581" s="21" t="str">
        <f t="shared" si="144"/>
        <v/>
      </c>
      <c r="O4581" s="22" t="str">
        <f>_xlfn.IFNA((VLOOKUP(F4581,help!$C$2:$F$12,4,0))*(N4581*24),"")</f>
        <v/>
      </c>
      <c r="AP4581" s="17">
        <f t="shared" si="145"/>
        <v>0</v>
      </c>
    </row>
    <row r="4582" spans="2:42" ht="33" x14ac:dyDescent="0.25">
      <c r="B4582" s="13">
        <f>COUNTIFS($E$3:E4582,'تقرير منتج تام'!$E$4)</f>
        <v>8</v>
      </c>
      <c r="C4582" s="37"/>
      <c r="D4582" s="37"/>
      <c r="E4582" s="37"/>
      <c r="F4582" s="39"/>
      <c r="G4582" s="40"/>
      <c r="H4582" s="40"/>
      <c r="I4582" s="41"/>
      <c r="J4582" s="41"/>
      <c r="K4582" s="26" t="str">
        <f>_xlfn.IFNA(VLOOKUP(E4582,الاوردرات!$B$1:$C$600,2,0),"")</f>
        <v/>
      </c>
      <c r="L4582" s="52"/>
      <c r="N4582" s="21" t="str">
        <f t="shared" si="144"/>
        <v/>
      </c>
      <c r="O4582" s="22" t="str">
        <f>_xlfn.IFNA((VLOOKUP(F4582,help!$C$2:$F$12,4,0))*(N4582*24),"")</f>
        <v/>
      </c>
      <c r="AP4582" s="17">
        <f t="shared" si="145"/>
        <v>0</v>
      </c>
    </row>
    <row r="4583" spans="2:42" ht="33" x14ac:dyDescent="0.25">
      <c r="B4583" s="13">
        <f>COUNTIFS($E$3:E4583,'تقرير منتج تام'!$E$4)</f>
        <v>8</v>
      </c>
      <c r="C4583" s="37"/>
      <c r="D4583" s="37"/>
      <c r="E4583" s="37"/>
      <c r="F4583" s="39"/>
      <c r="G4583" s="40"/>
      <c r="H4583" s="40"/>
      <c r="I4583" s="41"/>
      <c r="J4583" s="41"/>
      <c r="K4583" s="26" t="str">
        <f>_xlfn.IFNA(VLOOKUP(E4583,الاوردرات!$B$1:$C$600,2,0),"")</f>
        <v/>
      </c>
      <c r="L4583" s="52"/>
      <c r="N4583" s="21" t="str">
        <f t="shared" si="144"/>
        <v/>
      </c>
      <c r="O4583" s="22" t="str">
        <f>_xlfn.IFNA((VLOOKUP(F4583,help!$C$2:$F$12,4,0))*(N4583*24),"")</f>
        <v/>
      </c>
      <c r="AP4583" s="17">
        <f t="shared" si="145"/>
        <v>0</v>
      </c>
    </row>
    <row r="4584" spans="2:42" ht="33" x14ac:dyDescent="0.25">
      <c r="B4584" s="13">
        <f>COUNTIFS($E$3:E4584,'تقرير منتج تام'!$E$4)</f>
        <v>8</v>
      </c>
      <c r="C4584" s="37"/>
      <c r="D4584" s="37"/>
      <c r="E4584" s="37"/>
      <c r="F4584" s="39"/>
      <c r="G4584" s="40"/>
      <c r="H4584" s="40"/>
      <c r="I4584" s="41"/>
      <c r="J4584" s="41"/>
      <c r="K4584" s="26" t="str">
        <f>_xlfn.IFNA(VLOOKUP(E4584,الاوردرات!$B$1:$C$600,2,0),"")</f>
        <v/>
      </c>
      <c r="L4584" s="52"/>
      <c r="N4584" s="21" t="str">
        <f t="shared" si="144"/>
        <v/>
      </c>
      <c r="O4584" s="22" t="str">
        <f>_xlfn.IFNA((VLOOKUP(F4584,help!$C$2:$F$12,4,0))*(N4584*24),"")</f>
        <v/>
      </c>
      <c r="AP4584" s="17">
        <f t="shared" si="145"/>
        <v>0</v>
      </c>
    </row>
    <row r="4585" spans="2:42" ht="33" x14ac:dyDescent="0.25">
      <c r="B4585" s="13">
        <f>COUNTIFS($E$3:E4585,'تقرير منتج تام'!$E$4)</f>
        <v>8</v>
      </c>
      <c r="C4585" s="37"/>
      <c r="D4585" s="37"/>
      <c r="E4585" s="37"/>
      <c r="F4585" s="39"/>
      <c r="G4585" s="40"/>
      <c r="H4585" s="40"/>
      <c r="I4585" s="41"/>
      <c r="J4585" s="41"/>
      <c r="K4585" s="26" t="str">
        <f>_xlfn.IFNA(VLOOKUP(E4585,الاوردرات!$B$1:$C$600,2,0),"")</f>
        <v/>
      </c>
      <c r="L4585" s="52"/>
      <c r="N4585" s="21" t="str">
        <f t="shared" si="144"/>
        <v/>
      </c>
      <c r="O4585" s="22" t="str">
        <f>_xlfn.IFNA((VLOOKUP(F4585,help!$C$2:$F$12,4,0))*(N4585*24),"")</f>
        <v/>
      </c>
      <c r="AP4585" s="17">
        <f t="shared" si="145"/>
        <v>0</v>
      </c>
    </row>
    <row r="4586" spans="2:42" ht="33" x14ac:dyDescent="0.25">
      <c r="B4586" s="13">
        <f>COUNTIFS($E$3:E4586,'تقرير منتج تام'!$E$4)</f>
        <v>8</v>
      </c>
      <c r="C4586" s="37"/>
      <c r="D4586" s="37"/>
      <c r="E4586" s="37"/>
      <c r="F4586" s="39"/>
      <c r="G4586" s="40"/>
      <c r="H4586" s="40"/>
      <c r="I4586" s="41"/>
      <c r="J4586" s="41"/>
      <c r="K4586" s="26" t="str">
        <f>_xlfn.IFNA(VLOOKUP(E4586,الاوردرات!$B$1:$C$600,2,0),"")</f>
        <v/>
      </c>
      <c r="L4586" s="52"/>
      <c r="N4586" s="21" t="str">
        <f t="shared" si="144"/>
        <v/>
      </c>
      <c r="O4586" s="22" t="str">
        <f>_xlfn.IFNA((VLOOKUP(F4586,help!$C$2:$F$12,4,0))*(N4586*24),"")</f>
        <v/>
      </c>
      <c r="AP4586" s="17">
        <f t="shared" si="145"/>
        <v>0</v>
      </c>
    </row>
    <row r="4587" spans="2:42" ht="33" x14ac:dyDescent="0.25">
      <c r="B4587" s="13">
        <f>COUNTIFS($E$3:E4587,'تقرير منتج تام'!$E$4)</f>
        <v>8</v>
      </c>
      <c r="C4587" s="37"/>
      <c r="D4587" s="37"/>
      <c r="E4587" s="37"/>
      <c r="F4587" s="39"/>
      <c r="G4587" s="40"/>
      <c r="H4587" s="40"/>
      <c r="I4587" s="41"/>
      <c r="J4587" s="41"/>
      <c r="K4587" s="26" t="str">
        <f>_xlfn.IFNA(VLOOKUP(E4587,الاوردرات!$B$1:$C$600,2,0),"")</f>
        <v/>
      </c>
      <c r="L4587" s="52"/>
      <c r="N4587" s="21" t="str">
        <f t="shared" si="144"/>
        <v/>
      </c>
      <c r="O4587" s="22" t="str">
        <f>_xlfn.IFNA((VLOOKUP(F4587,help!$C$2:$F$12,4,0))*(N4587*24),"")</f>
        <v/>
      </c>
      <c r="AP4587" s="17">
        <f t="shared" si="145"/>
        <v>0</v>
      </c>
    </row>
    <row r="4588" spans="2:42" ht="33" x14ac:dyDescent="0.25">
      <c r="B4588" s="13">
        <f>COUNTIFS($E$3:E4588,'تقرير منتج تام'!$E$4)</f>
        <v>8</v>
      </c>
      <c r="C4588" s="37"/>
      <c r="D4588" s="37"/>
      <c r="E4588" s="37"/>
      <c r="F4588" s="39"/>
      <c r="G4588" s="40"/>
      <c r="H4588" s="40"/>
      <c r="I4588" s="41"/>
      <c r="J4588" s="41"/>
      <c r="K4588" s="26" t="str">
        <f>_xlfn.IFNA(VLOOKUP(E4588,الاوردرات!$B$1:$C$600,2,0),"")</f>
        <v/>
      </c>
      <c r="L4588" s="52"/>
      <c r="N4588" s="21" t="str">
        <f t="shared" si="144"/>
        <v/>
      </c>
      <c r="O4588" s="22" t="str">
        <f>_xlfn.IFNA((VLOOKUP(F4588,help!$C$2:$F$12,4,0))*(N4588*24),"")</f>
        <v/>
      </c>
      <c r="AP4588" s="17">
        <f t="shared" si="145"/>
        <v>0</v>
      </c>
    </row>
    <row r="4589" spans="2:42" ht="33" x14ac:dyDescent="0.25">
      <c r="B4589" s="13">
        <f>COUNTIFS($E$3:E4589,'تقرير منتج تام'!$E$4)</f>
        <v>8</v>
      </c>
      <c r="C4589" s="37"/>
      <c r="D4589" s="37"/>
      <c r="E4589" s="37"/>
      <c r="F4589" s="39"/>
      <c r="G4589" s="40"/>
      <c r="H4589" s="40"/>
      <c r="I4589" s="41"/>
      <c r="J4589" s="41"/>
      <c r="K4589" s="26" t="str">
        <f>_xlfn.IFNA(VLOOKUP(E4589,الاوردرات!$B$1:$C$600,2,0),"")</f>
        <v/>
      </c>
      <c r="L4589" s="52"/>
      <c r="N4589" s="21" t="str">
        <f t="shared" si="144"/>
        <v/>
      </c>
      <c r="O4589" s="22" t="str">
        <f>_xlfn.IFNA((VLOOKUP(F4589,help!$C$2:$F$12,4,0))*(N4589*24),"")</f>
        <v/>
      </c>
      <c r="AP4589" s="17">
        <f t="shared" si="145"/>
        <v>0</v>
      </c>
    </row>
    <row r="4590" spans="2:42" ht="33" x14ac:dyDescent="0.25">
      <c r="B4590" s="13">
        <f>COUNTIFS($E$3:E4590,'تقرير منتج تام'!$E$4)</f>
        <v>8</v>
      </c>
      <c r="C4590" s="37"/>
      <c r="D4590" s="37"/>
      <c r="E4590" s="37"/>
      <c r="F4590" s="39"/>
      <c r="G4590" s="40"/>
      <c r="H4590" s="40"/>
      <c r="I4590" s="41"/>
      <c r="J4590" s="41"/>
      <c r="K4590" s="26" t="str">
        <f>_xlfn.IFNA(VLOOKUP(E4590,الاوردرات!$B$1:$C$600,2,0),"")</f>
        <v/>
      </c>
      <c r="L4590" s="52"/>
      <c r="N4590" s="21" t="str">
        <f t="shared" si="144"/>
        <v/>
      </c>
      <c r="O4590" s="22" t="str">
        <f>_xlfn.IFNA((VLOOKUP(F4590,help!$C$2:$F$12,4,0))*(N4590*24),"")</f>
        <v/>
      </c>
      <c r="AP4590" s="17">
        <f t="shared" si="145"/>
        <v>0</v>
      </c>
    </row>
    <row r="4591" spans="2:42" ht="33" x14ac:dyDescent="0.25">
      <c r="B4591" s="13">
        <f>COUNTIFS($E$3:E4591,'تقرير منتج تام'!$E$4)</f>
        <v>8</v>
      </c>
      <c r="C4591" s="37"/>
      <c r="D4591" s="37"/>
      <c r="E4591" s="37"/>
      <c r="F4591" s="39"/>
      <c r="G4591" s="40"/>
      <c r="H4591" s="40"/>
      <c r="I4591" s="41"/>
      <c r="J4591" s="41"/>
      <c r="K4591" s="26" t="str">
        <f>_xlfn.IFNA(VLOOKUP(E4591,الاوردرات!$B$1:$C$600,2,0),"")</f>
        <v/>
      </c>
      <c r="L4591" s="52"/>
      <c r="N4591" s="21" t="str">
        <f t="shared" si="144"/>
        <v/>
      </c>
      <c r="O4591" s="22" t="str">
        <f>_xlfn.IFNA((VLOOKUP(F4591,help!$C$2:$F$12,4,0))*(N4591*24),"")</f>
        <v/>
      </c>
      <c r="AP4591" s="17">
        <f t="shared" si="145"/>
        <v>0</v>
      </c>
    </row>
    <row r="4592" spans="2:42" ht="33" x14ac:dyDescent="0.25">
      <c r="B4592" s="13">
        <f>COUNTIFS($E$3:E4592,'تقرير منتج تام'!$E$4)</f>
        <v>8</v>
      </c>
      <c r="C4592" s="37"/>
      <c r="D4592" s="37"/>
      <c r="E4592" s="37"/>
      <c r="F4592" s="39"/>
      <c r="G4592" s="40"/>
      <c r="H4592" s="40"/>
      <c r="I4592" s="41"/>
      <c r="J4592" s="41"/>
      <c r="K4592" s="26" t="str">
        <f>_xlfn.IFNA(VLOOKUP(E4592,الاوردرات!$B$1:$C$600,2,0),"")</f>
        <v/>
      </c>
      <c r="L4592" s="52"/>
      <c r="N4592" s="21" t="str">
        <f t="shared" si="144"/>
        <v/>
      </c>
      <c r="O4592" s="22" t="str">
        <f>_xlfn.IFNA((VLOOKUP(F4592,help!$C$2:$F$12,4,0))*(N4592*24),"")</f>
        <v/>
      </c>
      <c r="AP4592" s="17">
        <f t="shared" si="145"/>
        <v>0</v>
      </c>
    </row>
    <row r="4593" spans="2:42" ht="33" x14ac:dyDescent="0.25">
      <c r="B4593" s="13">
        <f>COUNTIFS($E$3:E4593,'تقرير منتج تام'!$E$4)</f>
        <v>8</v>
      </c>
      <c r="C4593" s="37"/>
      <c r="D4593" s="37"/>
      <c r="E4593" s="37"/>
      <c r="F4593" s="39"/>
      <c r="G4593" s="40"/>
      <c r="H4593" s="40"/>
      <c r="I4593" s="41"/>
      <c r="J4593" s="41"/>
      <c r="K4593" s="26" t="str">
        <f>_xlfn.IFNA(VLOOKUP(E4593,الاوردرات!$B$1:$C$600,2,0),"")</f>
        <v/>
      </c>
      <c r="L4593" s="52"/>
      <c r="N4593" s="21" t="str">
        <f t="shared" si="144"/>
        <v/>
      </c>
      <c r="O4593" s="22" t="str">
        <f>_xlfn.IFNA((VLOOKUP(F4593,help!$C$2:$F$12,4,0))*(N4593*24),"")</f>
        <v/>
      </c>
      <c r="AP4593" s="17">
        <f t="shared" si="145"/>
        <v>0</v>
      </c>
    </row>
    <row r="4594" spans="2:42" ht="33" x14ac:dyDescent="0.25">
      <c r="B4594" s="13">
        <f>COUNTIFS($E$3:E4594,'تقرير منتج تام'!$E$4)</f>
        <v>8</v>
      </c>
      <c r="C4594" s="37"/>
      <c r="D4594" s="37"/>
      <c r="E4594" s="37"/>
      <c r="F4594" s="39"/>
      <c r="G4594" s="40"/>
      <c r="H4594" s="40"/>
      <c r="I4594" s="41"/>
      <c r="J4594" s="41"/>
      <c r="K4594" s="26" t="str">
        <f>_xlfn.IFNA(VLOOKUP(E4594,الاوردرات!$B$1:$C$600,2,0),"")</f>
        <v/>
      </c>
      <c r="L4594" s="52"/>
      <c r="N4594" s="21" t="str">
        <f t="shared" si="144"/>
        <v/>
      </c>
      <c r="O4594" s="22" t="str">
        <f>_xlfn.IFNA((VLOOKUP(F4594,help!$C$2:$F$12,4,0))*(N4594*24),"")</f>
        <v/>
      </c>
      <c r="AP4594" s="17">
        <f t="shared" si="145"/>
        <v>0</v>
      </c>
    </row>
    <row r="4595" spans="2:42" ht="33" x14ac:dyDescent="0.25">
      <c r="B4595" s="13">
        <f>COUNTIFS($E$3:E4595,'تقرير منتج تام'!$E$4)</f>
        <v>8</v>
      </c>
      <c r="C4595" s="37"/>
      <c r="D4595" s="37"/>
      <c r="E4595" s="37"/>
      <c r="F4595" s="39"/>
      <c r="G4595" s="40"/>
      <c r="H4595" s="40"/>
      <c r="I4595" s="41"/>
      <c r="J4595" s="41"/>
      <c r="K4595" s="26" t="str">
        <f>_xlfn.IFNA(VLOOKUP(E4595,الاوردرات!$B$1:$C$600,2,0),"")</f>
        <v/>
      </c>
      <c r="L4595" s="52"/>
      <c r="N4595" s="21" t="str">
        <f t="shared" si="144"/>
        <v/>
      </c>
      <c r="O4595" s="22" t="str">
        <f>_xlfn.IFNA((VLOOKUP(F4595,help!$C$2:$F$12,4,0))*(N4595*24),"")</f>
        <v/>
      </c>
      <c r="AP4595" s="17">
        <f t="shared" si="145"/>
        <v>0</v>
      </c>
    </row>
    <row r="4596" spans="2:42" ht="33" x14ac:dyDescent="0.25">
      <c r="B4596" s="13">
        <f>COUNTIFS($E$3:E4596,'تقرير منتج تام'!$E$4)</f>
        <v>8</v>
      </c>
      <c r="C4596" s="37"/>
      <c r="D4596" s="37"/>
      <c r="E4596" s="37"/>
      <c r="F4596" s="39"/>
      <c r="G4596" s="40"/>
      <c r="H4596" s="40"/>
      <c r="I4596" s="41"/>
      <c r="J4596" s="41"/>
      <c r="K4596" s="26" t="str">
        <f>_xlfn.IFNA(VLOOKUP(E4596,الاوردرات!$B$1:$C$600,2,0),"")</f>
        <v/>
      </c>
      <c r="L4596" s="52"/>
      <c r="N4596" s="21" t="str">
        <f t="shared" si="144"/>
        <v/>
      </c>
      <c r="O4596" s="22" t="str">
        <f>_xlfn.IFNA((VLOOKUP(F4596,help!$C$2:$F$12,4,0))*(N4596*24),"")</f>
        <v/>
      </c>
      <c r="AP4596" s="17">
        <f t="shared" si="145"/>
        <v>0</v>
      </c>
    </row>
    <row r="4597" spans="2:42" ht="33" x14ac:dyDescent="0.25">
      <c r="B4597" s="13">
        <f>COUNTIFS($E$3:E4597,'تقرير منتج تام'!$E$4)</f>
        <v>8</v>
      </c>
      <c r="C4597" s="37"/>
      <c r="D4597" s="37"/>
      <c r="E4597" s="37"/>
      <c r="F4597" s="39"/>
      <c r="G4597" s="40"/>
      <c r="H4597" s="40"/>
      <c r="I4597" s="41"/>
      <c r="J4597" s="41"/>
      <c r="K4597" s="26" t="str">
        <f>_xlfn.IFNA(VLOOKUP(E4597,الاوردرات!$B$1:$C$600,2,0),"")</f>
        <v/>
      </c>
      <c r="L4597" s="52"/>
      <c r="N4597" s="21" t="str">
        <f t="shared" si="144"/>
        <v/>
      </c>
      <c r="O4597" s="22" t="str">
        <f>_xlfn.IFNA((VLOOKUP(F4597,help!$C$2:$F$12,4,0))*(N4597*24),"")</f>
        <v/>
      </c>
      <c r="AP4597" s="17">
        <f t="shared" si="145"/>
        <v>0</v>
      </c>
    </row>
    <row r="4598" spans="2:42" ht="33" x14ac:dyDescent="0.25">
      <c r="B4598" s="13">
        <f>COUNTIFS($E$3:E4598,'تقرير منتج تام'!$E$4)</f>
        <v>8</v>
      </c>
      <c r="C4598" s="37"/>
      <c r="D4598" s="37"/>
      <c r="E4598" s="37"/>
      <c r="F4598" s="39"/>
      <c r="G4598" s="40"/>
      <c r="H4598" s="40"/>
      <c r="I4598" s="41"/>
      <c r="J4598" s="41"/>
      <c r="K4598" s="26" t="str">
        <f>_xlfn.IFNA(VLOOKUP(E4598,الاوردرات!$B$1:$C$600,2,0),"")</f>
        <v/>
      </c>
      <c r="L4598" s="52"/>
      <c r="N4598" s="21" t="str">
        <f t="shared" si="144"/>
        <v/>
      </c>
      <c r="O4598" s="22" t="str">
        <f>_xlfn.IFNA((VLOOKUP(F4598,help!$C$2:$F$12,4,0))*(N4598*24),"")</f>
        <v/>
      </c>
      <c r="AP4598" s="17">
        <f t="shared" si="145"/>
        <v>0</v>
      </c>
    </row>
    <row r="4599" spans="2:42" ht="33" x14ac:dyDescent="0.25">
      <c r="B4599" s="13">
        <f>COUNTIFS($E$3:E4599,'تقرير منتج تام'!$E$4)</f>
        <v>8</v>
      </c>
      <c r="C4599" s="37"/>
      <c r="D4599" s="37"/>
      <c r="E4599" s="37"/>
      <c r="F4599" s="39"/>
      <c r="G4599" s="40"/>
      <c r="H4599" s="40"/>
      <c r="I4599" s="41"/>
      <c r="J4599" s="41"/>
      <c r="K4599" s="26" t="str">
        <f>_xlfn.IFNA(VLOOKUP(E4599,الاوردرات!$B$1:$C$600,2,0),"")</f>
        <v/>
      </c>
      <c r="L4599" s="52"/>
      <c r="N4599" s="21" t="str">
        <f t="shared" ref="N4599:N4662" si="146">IF(I4599&lt;&gt;"",J4599-I4599,"")</f>
        <v/>
      </c>
      <c r="O4599" s="22" t="str">
        <f>_xlfn.IFNA((VLOOKUP(F4599,help!$C$2:$F$12,4,0))*(N4599*24),"")</f>
        <v/>
      </c>
      <c r="AP4599" s="17">
        <f t="shared" si="145"/>
        <v>0</v>
      </c>
    </row>
    <row r="4600" spans="2:42" ht="33" x14ac:dyDescent="0.25">
      <c r="B4600" s="13">
        <f>COUNTIFS($E$3:E4600,'تقرير منتج تام'!$E$4)</f>
        <v>8</v>
      </c>
      <c r="C4600" s="37"/>
      <c r="D4600" s="37"/>
      <c r="E4600" s="37"/>
      <c r="F4600" s="39"/>
      <c r="G4600" s="40"/>
      <c r="H4600" s="40"/>
      <c r="I4600" s="41"/>
      <c r="J4600" s="41"/>
      <c r="K4600" s="26" t="str">
        <f>_xlfn.IFNA(VLOOKUP(E4600,الاوردرات!$B$1:$C$600,2,0),"")</f>
        <v/>
      </c>
      <c r="L4600" s="52"/>
      <c r="N4600" s="21" t="str">
        <f t="shared" si="146"/>
        <v/>
      </c>
      <c r="O4600" s="22" t="str">
        <f>_xlfn.IFNA((VLOOKUP(F4600,help!$C$2:$F$12,4,0))*(N4600*24),"")</f>
        <v/>
      </c>
      <c r="AP4600" s="17">
        <f t="shared" si="145"/>
        <v>0</v>
      </c>
    </row>
    <row r="4601" spans="2:42" ht="33" x14ac:dyDescent="0.25">
      <c r="B4601" s="13">
        <f>COUNTIFS($E$3:E4601,'تقرير منتج تام'!$E$4)</f>
        <v>8</v>
      </c>
      <c r="C4601" s="37"/>
      <c r="D4601" s="37"/>
      <c r="E4601" s="37"/>
      <c r="F4601" s="39"/>
      <c r="G4601" s="40"/>
      <c r="H4601" s="40"/>
      <c r="I4601" s="41"/>
      <c r="J4601" s="41"/>
      <c r="K4601" s="26" t="str">
        <f>_xlfn.IFNA(VLOOKUP(E4601,الاوردرات!$B$1:$C$600,2,0),"")</f>
        <v/>
      </c>
      <c r="L4601" s="52"/>
      <c r="N4601" s="21" t="str">
        <f t="shared" si="146"/>
        <v/>
      </c>
      <c r="O4601" s="22" t="str">
        <f>_xlfn.IFNA((VLOOKUP(F4601,help!$C$2:$F$12,4,0))*(N4601*24),"")</f>
        <v/>
      </c>
      <c r="AP4601" s="17">
        <f t="shared" si="145"/>
        <v>0</v>
      </c>
    </row>
    <row r="4602" spans="2:42" ht="33" x14ac:dyDescent="0.25">
      <c r="B4602" s="13">
        <f>COUNTIFS($E$3:E4602,'تقرير منتج تام'!$E$4)</f>
        <v>8</v>
      </c>
      <c r="C4602" s="37"/>
      <c r="D4602" s="37"/>
      <c r="E4602" s="37"/>
      <c r="F4602" s="39"/>
      <c r="G4602" s="40"/>
      <c r="H4602" s="40"/>
      <c r="I4602" s="41"/>
      <c r="J4602" s="41"/>
      <c r="K4602" s="26" t="str">
        <f>_xlfn.IFNA(VLOOKUP(E4602,الاوردرات!$B$1:$C$600,2,0),"")</f>
        <v/>
      </c>
      <c r="L4602" s="52"/>
      <c r="N4602" s="21" t="str">
        <f t="shared" si="146"/>
        <v/>
      </c>
      <c r="O4602" s="22" t="str">
        <f>_xlfn.IFNA((VLOOKUP(F4602,help!$C$2:$F$12,4,0))*(N4602*24),"")</f>
        <v/>
      </c>
      <c r="AP4602" s="17">
        <f t="shared" si="145"/>
        <v>0</v>
      </c>
    </row>
    <row r="4603" spans="2:42" ht="33" x14ac:dyDescent="0.25">
      <c r="B4603" s="13">
        <f>COUNTIFS($E$3:E4603,'تقرير منتج تام'!$E$4)</f>
        <v>8</v>
      </c>
      <c r="C4603" s="37"/>
      <c r="D4603" s="37"/>
      <c r="E4603" s="37"/>
      <c r="F4603" s="39"/>
      <c r="G4603" s="40"/>
      <c r="H4603" s="40"/>
      <c r="I4603" s="41"/>
      <c r="J4603" s="41"/>
      <c r="K4603" s="26" t="str">
        <f>_xlfn.IFNA(VLOOKUP(E4603,الاوردرات!$B$1:$C$600,2,0),"")</f>
        <v/>
      </c>
      <c r="L4603" s="52"/>
      <c r="N4603" s="21" t="str">
        <f t="shared" si="146"/>
        <v/>
      </c>
      <c r="O4603" s="22" t="str">
        <f>_xlfn.IFNA((VLOOKUP(F4603,help!$C$2:$F$12,4,0))*(N4603*24),"")</f>
        <v/>
      </c>
      <c r="AP4603" s="17">
        <f t="shared" si="145"/>
        <v>0</v>
      </c>
    </row>
    <row r="4604" spans="2:42" ht="33" x14ac:dyDescent="0.25">
      <c r="B4604" s="13">
        <f>COUNTIFS($E$3:E4604,'تقرير منتج تام'!$E$4)</f>
        <v>8</v>
      </c>
      <c r="C4604" s="37"/>
      <c r="D4604" s="37"/>
      <c r="E4604" s="37"/>
      <c r="F4604" s="39"/>
      <c r="G4604" s="40"/>
      <c r="H4604" s="40"/>
      <c r="I4604" s="41"/>
      <c r="J4604" s="41"/>
      <c r="K4604" s="26" t="str">
        <f>_xlfn.IFNA(VLOOKUP(E4604,الاوردرات!$B$1:$C$600,2,0),"")</f>
        <v/>
      </c>
      <c r="L4604" s="52"/>
      <c r="N4604" s="21" t="str">
        <f t="shared" si="146"/>
        <v/>
      </c>
      <c r="O4604" s="22" t="str">
        <f>_xlfn.IFNA((VLOOKUP(F4604,help!$C$2:$F$12,4,0))*(N4604*24),"")</f>
        <v/>
      </c>
      <c r="AP4604" s="17">
        <f t="shared" si="145"/>
        <v>0</v>
      </c>
    </row>
    <row r="4605" spans="2:42" ht="33" x14ac:dyDescent="0.25">
      <c r="B4605" s="13">
        <f>COUNTIFS($E$3:E4605,'تقرير منتج تام'!$E$4)</f>
        <v>8</v>
      </c>
      <c r="C4605" s="37"/>
      <c r="D4605" s="37"/>
      <c r="E4605" s="37"/>
      <c r="F4605" s="39"/>
      <c r="G4605" s="40"/>
      <c r="H4605" s="40"/>
      <c r="I4605" s="41"/>
      <c r="J4605" s="41"/>
      <c r="K4605" s="26" t="str">
        <f>_xlfn.IFNA(VLOOKUP(E4605,الاوردرات!$B$1:$C$600,2,0),"")</f>
        <v/>
      </c>
      <c r="L4605" s="52"/>
      <c r="N4605" s="21" t="str">
        <f t="shared" si="146"/>
        <v/>
      </c>
      <c r="O4605" s="22" t="str">
        <f>_xlfn.IFNA((VLOOKUP(F4605,help!$C$2:$F$12,4,0))*(N4605*24),"")</f>
        <v/>
      </c>
      <c r="AP4605" s="17">
        <f t="shared" si="145"/>
        <v>0</v>
      </c>
    </row>
    <row r="4606" spans="2:42" ht="33" x14ac:dyDescent="0.25">
      <c r="B4606" s="13">
        <f>COUNTIFS($E$3:E4606,'تقرير منتج تام'!$E$4)</f>
        <v>8</v>
      </c>
      <c r="C4606" s="37"/>
      <c r="D4606" s="37"/>
      <c r="E4606" s="37"/>
      <c r="F4606" s="39"/>
      <c r="G4606" s="40"/>
      <c r="H4606" s="40"/>
      <c r="I4606" s="41"/>
      <c r="J4606" s="41"/>
      <c r="K4606" s="26" t="str">
        <f>_xlfn.IFNA(VLOOKUP(E4606,الاوردرات!$B$1:$C$600,2,0),"")</f>
        <v/>
      </c>
      <c r="L4606" s="52"/>
      <c r="N4606" s="21" t="str">
        <f t="shared" si="146"/>
        <v/>
      </c>
      <c r="O4606" s="22" t="str">
        <f>_xlfn.IFNA((VLOOKUP(F4606,help!$C$2:$F$12,4,0))*(N4606*24),"")</f>
        <v/>
      </c>
      <c r="AP4606" s="17">
        <f t="shared" si="145"/>
        <v>0</v>
      </c>
    </row>
    <row r="4607" spans="2:42" ht="33" x14ac:dyDescent="0.25">
      <c r="B4607" s="13">
        <f>COUNTIFS($E$3:E4607,'تقرير منتج تام'!$E$4)</f>
        <v>8</v>
      </c>
      <c r="C4607" s="37"/>
      <c r="D4607" s="37"/>
      <c r="E4607" s="37"/>
      <c r="F4607" s="39"/>
      <c r="G4607" s="40"/>
      <c r="H4607" s="40"/>
      <c r="I4607" s="41"/>
      <c r="J4607" s="41"/>
      <c r="K4607" s="26" t="str">
        <f>_xlfn.IFNA(VLOOKUP(E4607,الاوردرات!$B$1:$C$600,2,0),"")</f>
        <v/>
      </c>
      <c r="L4607" s="52"/>
      <c r="N4607" s="21" t="str">
        <f t="shared" si="146"/>
        <v/>
      </c>
      <c r="O4607" s="22" t="str">
        <f>_xlfn.IFNA((VLOOKUP(F4607,help!$C$2:$F$12,4,0))*(N4607*24),"")</f>
        <v/>
      </c>
      <c r="AP4607" s="17">
        <f t="shared" si="145"/>
        <v>0</v>
      </c>
    </row>
    <row r="4608" spans="2:42" ht="33" x14ac:dyDescent="0.25">
      <c r="B4608" s="13">
        <f>COUNTIFS($E$3:E4608,'تقرير منتج تام'!$E$4)</f>
        <v>8</v>
      </c>
      <c r="C4608" s="37"/>
      <c r="D4608" s="37"/>
      <c r="E4608" s="37"/>
      <c r="F4608" s="39"/>
      <c r="G4608" s="40"/>
      <c r="H4608" s="40"/>
      <c r="I4608" s="41"/>
      <c r="J4608" s="41"/>
      <c r="K4608" s="26" t="str">
        <f>_xlfn.IFNA(VLOOKUP(E4608,الاوردرات!$B$1:$C$600,2,0),"")</f>
        <v/>
      </c>
      <c r="L4608" s="52"/>
      <c r="N4608" s="21" t="str">
        <f t="shared" si="146"/>
        <v/>
      </c>
      <c r="O4608" s="22" t="str">
        <f>_xlfn.IFNA((VLOOKUP(F4608,help!$C$2:$F$12,4,0))*(N4608*24),"")</f>
        <v/>
      </c>
      <c r="AP4608" s="17">
        <f t="shared" si="145"/>
        <v>0</v>
      </c>
    </row>
    <row r="4609" spans="2:42" ht="33" x14ac:dyDescent="0.25">
      <c r="B4609" s="13">
        <f>COUNTIFS($E$3:E4609,'تقرير منتج تام'!$E$4)</f>
        <v>8</v>
      </c>
      <c r="C4609" s="37"/>
      <c r="D4609" s="37"/>
      <c r="E4609" s="37"/>
      <c r="F4609" s="39"/>
      <c r="G4609" s="40"/>
      <c r="H4609" s="40"/>
      <c r="I4609" s="41"/>
      <c r="J4609" s="41"/>
      <c r="K4609" s="26" t="str">
        <f>_xlfn.IFNA(VLOOKUP(E4609,الاوردرات!$B$1:$C$600,2,0),"")</f>
        <v/>
      </c>
      <c r="L4609" s="52"/>
      <c r="N4609" s="21" t="str">
        <f t="shared" si="146"/>
        <v/>
      </c>
      <c r="O4609" s="22" t="str">
        <f>_xlfn.IFNA((VLOOKUP(F4609,help!$C$2:$F$12,4,0))*(N4609*24),"")</f>
        <v/>
      </c>
      <c r="AP4609" s="17">
        <f t="shared" si="145"/>
        <v>0</v>
      </c>
    </row>
    <row r="4610" spans="2:42" ht="33" x14ac:dyDescent="0.25">
      <c r="B4610" s="13">
        <f>COUNTIFS($E$3:E4610,'تقرير منتج تام'!$E$4)</f>
        <v>8</v>
      </c>
      <c r="C4610" s="37"/>
      <c r="D4610" s="37"/>
      <c r="E4610" s="37"/>
      <c r="F4610" s="39"/>
      <c r="G4610" s="40"/>
      <c r="H4610" s="40"/>
      <c r="I4610" s="41"/>
      <c r="J4610" s="41"/>
      <c r="K4610" s="26" t="str">
        <f>_xlfn.IFNA(VLOOKUP(E4610,الاوردرات!$B$1:$C$600,2,0),"")</f>
        <v/>
      </c>
      <c r="L4610" s="52"/>
      <c r="N4610" s="21" t="str">
        <f t="shared" si="146"/>
        <v/>
      </c>
      <c r="O4610" s="22" t="str">
        <f>_xlfn.IFNA((VLOOKUP(F4610,help!$C$2:$F$12,4,0))*(N4610*24),"")</f>
        <v/>
      </c>
      <c r="AP4610" s="17">
        <f t="shared" si="145"/>
        <v>0</v>
      </c>
    </row>
    <row r="4611" spans="2:42" ht="33" x14ac:dyDescent="0.25">
      <c r="B4611" s="13">
        <f>COUNTIFS($E$3:E4611,'تقرير منتج تام'!$E$4)</f>
        <v>8</v>
      </c>
      <c r="C4611" s="37"/>
      <c r="D4611" s="37"/>
      <c r="E4611" s="37"/>
      <c r="F4611" s="39"/>
      <c r="G4611" s="40"/>
      <c r="H4611" s="40"/>
      <c r="I4611" s="41"/>
      <c r="J4611" s="41"/>
      <c r="K4611" s="26" t="str">
        <f>_xlfn.IFNA(VLOOKUP(E4611,الاوردرات!$B$1:$C$600,2,0),"")</f>
        <v/>
      </c>
      <c r="L4611" s="52"/>
      <c r="N4611" s="21" t="str">
        <f t="shared" si="146"/>
        <v/>
      </c>
      <c r="O4611" s="22" t="str">
        <f>_xlfn.IFNA((VLOOKUP(F4611,help!$C$2:$F$12,4,0))*(N4611*24),"")</f>
        <v/>
      </c>
      <c r="AP4611" s="17">
        <f t="shared" si="145"/>
        <v>0</v>
      </c>
    </row>
    <row r="4612" spans="2:42" ht="33" x14ac:dyDescent="0.25">
      <c r="B4612" s="13">
        <f>COUNTIFS($E$3:E4612,'تقرير منتج تام'!$E$4)</f>
        <v>8</v>
      </c>
      <c r="C4612" s="37"/>
      <c r="D4612" s="37"/>
      <c r="E4612" s="37"/>
      <c r="F4612" s="39"/>
      <c r="G4612" s="40"/>
      <c r="H4612" s="40"/>
      <c r="I4612" s="41"/>
      <c r="J4612" s="41"/>
      <c r="K4612" s="26" t="str">
        <f>_xlfn.IFNA(VLOOKUP(E4612,الاوردرات!$B$1:$C$600,2,0),"")</f>
        <v/>
      </c>
      <c r="L4612" s="52"/>
      <c r="N4612" s="21" t="str">
        <f t="shared" si="146"/>
        <v/>
      </c>
      <c r="O4612" s="22" t="str">
        <f>_xlfn.IFNA((VLOOKUP(F4612,help!$C$2:$F$12,4,0))*(N4612*24),"")</f>
        <v/>
      </c>
      <c r="AP4612" s="17">
        <f t="shared" si="145"/>
        <v>0</v>
      </c>
    </row>
    <row r="4613" spans="2:42" ht="33" x14ac:dyDescent="0.25">
      <c r="B4613" s="13">
        <f>COUNTIFS($E$3:E4613,'تقرير منتج تام'!$E$4)</f>
        <v>8</v>
      </c>
      <c r="C4613" s="37"/>
      <c r="D4613" s="37"/>
      <c r="E4613" s="37"/>
      <c r="F4613" s="39"/>
      <c r="G4613" s="40"/>
      <c r="H4613" s="40"/>
      <c r="I4613" s="41"/>
      <c r="J4613" s="41"/>
      <c r="K4613" s="26" t="str">
        <f>_xlfn.IFNA(VLOOKUP(E4613,الاوردرات!$B$1:$C$600,2,0),"")</f>
        <v/>
      </c>
      <c r="L4613" s="52"/>
      <c r="N4613" s="21" t="str">
        <f t="shared" si="146"/>
        <v/>
      </c>
      <c r="O4613" s="22" t="str">
        <f>_xlfn.IFNA((VLOOKUP(F4613,help!$C$2:$F$12,4,0))*(N4613*24),"")</f>
        <v/>
      </c>
      <c r="AP4613" s="17">
        <f t="shared" si="145"/>
        <v>0</v>
      </c>
    </row>
    <row r="4614" spans="2:42" ht="33" x14ac:dyDescent="0.25">
      <c r="B4614" s="13">
        <f>COUNTIFS($E$3:E4614,'تقرير منتج تام'!$E$4)</f>
        <v>8</v>
      </c>
      <c r="C4614" s="37"/>
      <c r="D4614" s="37"/>
      <c r="E4614" s="37"/>
      <c r="F4614" s="39"/>
      <c r="G4614" s="40"/>
      <c r="H4614" s="40"/>
      <c r="I4614" s="41"/>
      <c r="J4614" s="41"/>
      <c r="K4614" s="26" t="str">
        <f>_xlfn.IFNA(VLOOKUP(E4614,الاوردرات!$B$1:$C$600,2,0),"")</f>
        <v/>
      </c>
      <c r="L4614" s="52"/>
      <c r="N4614" s="21" t="str">
        <f t="shared" si="146"/>
        <v/>
      </c>
      <c r="O4614" s="22" t="str">
        <f>_xlfn.IFNA((VLOOKUP(F4614,help!$C$2:$F$12,4,0))*(N4614*24),"")</f>
        <v/>
      </c>
      <c r="AP4614" s="17">
        <f t="shared" si="145"/>
        <v>0</v>
      </c>
    </row>
    <row r="4615" spans="2:42" ht="33" x14ac:dyDescent="0.25">
      <c r="B4615" s="13">
        <f>COUNTIFS($E$3:E4615,'تقرير منتج تام'!$E$4)</f>
        <v>8</v>
      </c>
      <c r="C4615" s="37"/>
      <c r="D4615" s="37"/>
      <c r="E4615" s="37"/>
      <c r="F4615" s="39"/>
      <c r="G4615" s="40"/>
      <c r="H4615" s="40"/>
      <c r="I4615" s="41"/>
      <c r="J4615" s="41"/>
      <c r="K4615" s="26" t="str">
        <f>_xlfn.IFNA(VLOOKUP(E4615,الاوردرات!$B$1:$C$600,2,0),"")</f>
        <v/>
      </c>
      <c r="L4615" s="52"/>
      <c r="N4615" s="21" t="str">
        <f t="shared" si="146"/>
        <v/>
      </c>
      <c r="O4615" s="22" t="str">
        <f>_xlfn.IFNA((VLOOKUP(F4615,help!$C$2:$F$12,4,0))*(N4615*24),"")</f>
        <v/>
      </c>
      <c r="AP4615" s="17">
        <f t="shared" si="145"/>
        <v>0</v>
      </c>
    </row>
    <row r="4616" spans="2:42" ht="33" x14ac:dyDescent="0.25">
      <c r="B4616" s="13">
        <f>COUNTIFS($E$3:E4616,'تقرير منتج تام'!$E$4)</f>
        <v>8</v>
      </c>
      <c r="C4616" s="37"/>
      <c r="D4616" s="37"/>
      <c r="E4616" s="37"/>
      <c r="F4616" s="39"/>
      <c r="G4616" s="40"/>
      <c r="H4616" s="40"/>
      <c r="I4616" s="41"/>
      <c r="J4616" s="41"/>
      <c r="K4616" s="26" t="str">
        <f>_xlfn.IFNA(VLOOKUP(E4616,الاوردرات!$B$1:$C$600,2,0),"")</f>
        <v/>
      </c>
      <c r="L4616" s="52"/>
      <c r="N4616" s="21" t="str">
        <f t="shared" si="146"/>
        <v/>
      </c>
      <c r="O4616" s="22" t="str">
        <f>_xlfn.IFNA((VLOOKUP(F4616,help!$C$2:$F$12,4,0))*(N4616*24),"")</f>
        <v/>
      </c>
      <c r="AP4616" s="17">
        <f t="shared" si="145"/>
        <v>0</v>
      </c>
    </row>
    <row r="4617" spans="2:42" ht="33" x14ac:dyDescent="0.25">
      <c r="B4617" s="13">
        <f>COUNTIFS($E$3:E4617,'تقرير منتج تام'!$E$4)</f>
        <v>8</v>
      </c>
      <c r="C4617" s="37"/>
      <c r="D4617" s="37"/>
      <c r="E4617" s="37"/>
      <c r="F4617" s="39"/>
      <c r="G4617" s="40"/>
      <c r="H4617" s="40"/>
      <c r="I4617" s="41"/>
      <c r="J4617" s="41"/>
      <c r="K4617" s="26" t="str">
        <f>_xlfn.IFNA(VLOOKUP(E4617,الاوردرات!$B$1:$C$600,2,0),"")</f>
        <v/>
      </c>
      <c r="L4617" s="52"/>
      <c r="N4617" s="21" t="str">
        <f t="shared" si="146"/>
        <v/>
      </c>
      <c r="O4617" s="22" t="str">
        <f>_xlfn.IFNA((VLOOKUP(F4617,help!$C$2:$F$12,4,0))*(N4617*24),"")</f>
        <v/>
      </c>
      <c r="AP4617" s="17">
        <f t="shared" si="145"/>
        <v>0</v>
      </c>
    </row>
    <row r="4618" spans="2:42" ht="33" x14ac:dyDescent="0.25">
      <c r="B4618" s="13">
        <f>COUNTIFS($E$3:E4618,'تقرير منتج تام'!$E$4)</f>
        <v>8</v>
      </c>
      <c r="C4618" s="37"/>
      <c r="D4618" s="37"/>
      <c r="E4618" s="37"/>
      <c r="F4618" s="39"/>
      <c r="G4618" s="40"/>
      <c r="H4618" s="40"/>
      <c r="I4618" s="41"/>
      <c r="J4618" s="41"/>
      <c r="K4618" s="26" t="str">
        <f>_xlfn.IFNA(VLOOKUP(E4618,الاوردرات!$B$1:$C$600,2,0),"")</f>
        <v/>
      </c>
      <c r="L4618" s="52"/>
      <c r="N4618" s="21" t="str">
        <f t="shared" si="146"/>
        <v/>
      </c>
      <c r="O4618" s="22" t="str">
        <f>_xlfn.IFNA((VLOOKUP(F4618,help!$C$2:$F$12,4,0))*(N4618*24),"")</f>
        <v/>
      </c>
      <c r="AP4618" s="17">
        <f t="shared" ref="AP4618:AP4681" si="147">D4618</f>
        <v>0</v>
      </c>
    </row>
    <row r="4619" spans="2:42" ht="33" x14ac:dyDescent="0.25">
      <c r="B4619" s="13">
        <f>COUNTIFS($E$3:E4619,'تقرير منتج تام'!$E$4)</f>
        <v>8</v>
      </c>
      <c r="C4619" s="37"/>
      <c r="D4619" s="37"/>
      <c r="E4619" s="37"/>
      <c r="F4619" s="39"/>
      <c r="G4619" s="40"/>
      <c r="H4619" s="40"/>
      <c r="I4619" s="41"/>
      <c r="J4619" s="41"/>
      <c r="K4619" s="26" t="str">
        <f>_xlfn.IFNA(VLOOKUP(E4619,الاوردرات!$B$1:$C$600,2,0),"")</f>
        <v/>
      </c>
      <c r="L4619" s="52"/>
      <c r="N4619" s="21" t="str">
        <f t="shared" si="146"/>
        <v/>
      </c>
      <c r="O4619" s="22" t="str">
        <f>_xlfn.IFNA((VLOOKUP(F4619,help!$C$2:$F$12,4,0))*(N4619*24),"")</f>
        <v/>
      </c>
      <c r="AP4619" s="17">
        <f t="shared" si="147"/>
        <v>0</v>
      </c>
    </row>
    <row r="4620" spans="2:42" ht="33" x14ac:dyDescent="0.25">
      <c r="B4620" s="13">
        <f>COUNTIFS($E$3:E4620,'تقرير منتج تام'!$E$4)</f>
        <v>8</v>
      </c>
      <c r="C4620" s="37"/>
      <c r="D4620" s="37"/>
      <c r="E4620" s="37"/>
      <c r="F4620" s="39"/>
      <c r="G4620" s="40"/>
      <c r="H4620" s="40"/>
      <c r="I4620" s="41"/>
      <c r="J4620" s="41"/>
      <c r="K4620" s="26" t="str">
        <f>_xlfn.IFNA(VLOOKUP(E4620,الاوردرات!$B$1:$C$600,2,0),"")</f>
        <v/>
      </c>
      <c r="L4620" s="52"/>
      <c r="N4620" s="21" t="str">
        <f t="shared" si="146"/>
        <v/>
      </c>
      <c r="O4620" s="22" t="str">
        <f>_xlfn.IFNA((VLOOKUP(F4620,help!$C$2:$F$12,4,0))*(N4620*24),"")</f>
        <v/>
      </c>
      <c r="AP4620" s="17">
        <f t="shared" si="147"/>
        <v>0</v>
      </c>
    </row>
    <row r="4621" spans="2:42" ht="33" x14ac:dyDescent="0.25">
      <c r="B4621" s="13">
        <f>COUNTIFS($E$3:E4621,'تقرير منتج تام'!$E$4)</f>
        <v>8</v>
      </c>
      <c r="C4621" s="37"/>
      <c r="D4621" s="37"/>
      <c r="E4621" s="37"/>
      <c r="F4621" s="39"/>
      <c r="G4621" s="40"/>
      <c r="H4621" s="40"/>
      <c r="I4621" s="41"/>
      <c r="J4621" s="41"/>
      <c r="K4621" s="26" t="str">
        <f>_xlfn.IFNA(VLOOKUP(E4621,الاوردرات!$B$1:$C$600,2,0),"")</f>
        <v/>
      </c>
      <c r="L4621" s="52"/>
      <c r="N4621" s="21" t="str">
        <f t="shared" si="146"/>
        <v/>
      </c>
      <c r="O4621" s="22" t="str">
        <f>_xlfn.IFNA((VLOOKUP(F4621,help!$C$2:$F$12,4,0))*(N4621*24),"")</f>
        <v/>
      </c>
      <c r="AP4621" s="17">
        <f t="shared" si="147"/>
        <v>0</v>
      </c>
    </row>
    <row r="4622" spans="2:42" ht="33" x14ac:dyDescent="0.25">
      <c r="B4622" s="13">
        <f>COUNTIFS($E$3:E4622,'تقرير منتج تام'!$E$4)</f>
        <v>8</v>
      </c>
      <c r="C4622" s="37"/>
      <c r="D4622" s="37"/>
      <c r="E4622" s="37"/>
      <c r="F4622" s="39"/>
      <c r="G4622" s="40"/>
      <c r="H4622" s="40"/>
      <c r="I4622" s="41"/>
      <c r="J4622" s="41"/>
      <c r="K4622" s="26" t="str">
        <f>_xlfn.IFNA(VLOOKUP(E4622,الاوردرات!$B$1:$C$600,2,0),"")</f>
        <v/>
      </c>
      <c r="L4622" s="52"/>
      <c r="N4622" s="21" t="str">
        <f t="shared" si="146"/>
        <v/>
      </c>
      <c r="O4622" s="22" t="str">
        <f>_xlfn.IFNA((VLOOKUP(F4622,help!$C$2:$F$12,4,0))*(N4622*24),"")</f>
        <v/>
      </c>
      <c r="AP4622" s="17">
        <f t="shared" si="147"/>
        <v>0</v>
      </c>
    </row>
    <row r="4623" spans="2:42" ht="33" x14ac:dyDescent="0.25">
      <c r="B4623" s="13">
        <f>COUNTIFS($E$3:E4623,'تقرير منتج تام'!$E$4)</f>
        <v>8</v>
      </c>
      <c r="C4623" s="37"/>
      <c r="D4623" s="37"/>
      <c r="E4623" s="37"/>
      <c r="F4623" s="39"/>
      <c r="G4623" s="40"/>
      <c r="H4623" s="40"/>
      <c r="I4623" s="41"/>
      <c r="J4623" s="41"/>
      <c r="K4623" s="26" t="str">
        <f>_xlfn.IFNA(VLOOKUP(E4623,الاوردرات!$B$1:$C$600,2,0),"")</f>
        <v/>
      </c>
      <c r="L4623" s="52"/>
      <c r="N4623" s="21" t="str">
        <f t="shared" si="146"/>
        <v/>
      </c>
      <c r="O4623" s="22" t="str">
        <f>_xlfn.IFNA((VLOOKUP(F4623,help!$C$2:$F$12,4,0))*(N4623*24),"")</f>
        <v/>
      </c>
      <c r="AP4623" s="17">
        <f t="shared" si="147"/>
        <v>0</v>
      </c>
    </row>
    <row r="4624" spans="2:42" ht="33" x14ac:dyDescent="0.25">
      <c r="B4624" s="13">
        <f>COUNTIFS($E$3:E4624,'تقرير منتج تام'!$E$4)</f>
        <v>8</v>
      </c>
      <c r="C4624" s="37"/>
      <c r="D4624" s="37"/>
      <c r="E4624" s="37"/>
      <c r="F4624" s="39"/>
      <c r="G4624" s="40"/>
      <c r="H4624" s="40"/>
      <c r="I4624" s="41"/>
      <c r="J4624" s="41"/>
      <c r="K4624" s="26" t="str">
        <f>_xlfn.IFNA(VLOOKUP(E4624,الاوردرات!$B$1:$C$600,2,0),"")</f>
        <v/>
      </c>
      <c r="L4624" s="52"/>
      <c r="N4624" s="21" t="str">
        <f t="shared" si="146"/>
        <v/>
      </c>
      <c r="O4624" s="22" t="str">
        <f>_xlfn.IFNA((VLOOKUP(F4624,help!$C$2:$F$12,4,0))*(N4624*24),"")</f>
        <v/>
      </c>
      <c r="AP4624" s="17">
        <f t="shared" si="147"/>
        <v>0</v>
      </c>
    </row>
    <row r="4625" spans="2:42" ht="33" x14ac:dyDescent="0.25">
      <c r="B4625" s="13">
        <f>COUNTIFS($E$3:E4625,'تقرير منتج تام'!$E$4)</f>
        <v>8</v>
      </c>
      <c r="C4625" s="37"/>
      <c r="D4625" s="37"/>
      <c r="E4625" s="37"/>
      <c r="F4625" s="39"/>
      <c r="G4625" s="40"/>
      <c r="H4625" s="40"/>
      <c r="I4625" s="41"/>
      <c r="J4625" s="41"/>
      <c r="K4625" s="26" t="str">
        <f>_xlfn.IFNA(VLOOKUP(E4625,الاوردرات!$B$1:$C$600,2,0),"")</f>
        <v/>
      </c>
      <c r="L4625" s="52"/>
      <c r="N4625" s="21" t="str">
        <f t="shared" si="146"/>
        <v/>
      </c>
      <c r="O4625" s="22" t="str">
        <f>_xlfn.IFNA((VLOOKUP(F4625,help!$C$2:$F$12,4,0))*(N4625*24),"")</f>
        <v/>
      </c>
      <c r="AP4625" s="17">
        <f t="shared" si="147"/>
        <v>0</v>
      </c>
    </row>
    <row r="4626" spans="2:42" ht="33" x14ac:dyDescent="0.25">
      <c r="B4626" s="13">
        <f>COUNTIFS($E$3:E4626,'تقرير منتج تام'!$E$4)</f>
        <v>8</v>
      </c>
      <c r="C4626" s="37"/>
      <c r="D4626" s="37"/>
      <c r="E4626" s="37"/>
      <c r="F4626" s="39"/>
      <c r="G4626" s="40"/>
      <c r="H4626" s="40"/>
      <c r="I4626" s="41"/>
      <c r="J4626" s="41"/>
      <c r="K4626" s="26" t="str">
        <f>_xlfn.IFNA(VLOOKUP(E4626,الاوردرات!$B$1:$C$600,2,0),"")</f>
        <v/>
      </c>
      <c r="L4626" s="52"/>
      <c r="N4626" s="21" t="str">
        <f t="shared" si="146"/>
        <v/>
      </c>
      <c r="O4626" s="22" t="str">
        <f>_xlfn.IFNA((VLOOKUP(F4626,help!$C$2:$F$12,4,0))*(N4626*24),"")</f>
        <v/>
      </c>
      <c r="AP4626" s="17">
        <f t="shared" si="147"/>
        <v>0</v>
      </c>
    </row>
    <row r="4627" spans="2:42" ht="33" x14ac:dyDescent="0.25">
      <c r="B4627" s="13">
        <f>COUNTIFS($E$3:E4627,'تقرير منتج تام'!$E$4)</f>
        <v>8</v>
      </c>
      <c r="C4627" s="37"/>
      <c r="D4627" s="37"/>
      <c r="E4627" s="37"/>
      <c r="F4627" s="39"/>
      <c r="G4627" s="40"/>
      <c r="H4627" s="40"/>
      <c r="I4627" s="41"/>
      <c r="J4627" s="41"/>
      <c r="K4627" s="26" t="str">
        <f>_xlfn.IFNA(VLOOKUP(E4627,الاوردرات!$B$1:$C$600,2,0),"")</f>
        <v/>
      </c>
      <c r="L4627" s="52"/>
      <c r="N4627" s="21" t="str">
        <f t="shared" si="146"/>
        <v/>
      </c>
      <c r="O4627" s="22" t="str">
        <f>_xlfn.IFNA((VLOOKUP(F4627,help!$C$2:$F$12,4,0))*(N4627*24),"")</f>
        <v/>
      </c>
      <c r="AP4627" s="17">
        <f t="shared" si="147"/>
        <v>0</v>
      </c>
    </row>
    <row r="4628" spans="2:42" ht="33" x14ac:dyDescent="0.25">
      <c r="B4628" s="13">
        <f>COUNTIFS($E$3:E4628,'تقرير منتج تام'!$E$4)</f>
        <v>8</v>
      </c>
      <c r="C4628" s="37"/>
      <c r="D4628" s="37"/>
      <c r="E4628" s="37"/>
      <c r="F4628" s="39"/>
      <c r="G4628" s="40"/>
      <c r="H4628" s="40"/>
      <c r="I4628" s="41"/>
      <c r="J4628" s="41"/>
      <c r="K4628" s="26" t="str">
        <f>_xlfn.IFNA(VLOOKUP(E4628,الاوردرات!$B$1:$C$600,2,0),"")</f>
        <v/>
      </c>
      <c r="L4628" s="52"/>
      <c r="N4628" s="21" t="str">
        <f t="shared" si="146"/>
        <v/>
      </c>
      <c r="O4628" s="22" t="str">
        <f>_xlfn.IFNA((VLOOKUP(F4628,help!$C$2:$F$12,4,0))*(N4628*24),"")</f>
        <v/>
      </c>
      <c r="AP4628" s="17">
        <f t="shared" si="147"/>
        <v>0</v>
      </c>
    </row>
    <row r="4629" spans="2:42" ht="33" x14ac:dyDescent="0.25">
      <c r="B4629" s="13">
        <f>COUNTIFS($E$3:E4629,'تقرير منتج تام'!$E$4)</f>
        <v>8</v>
      </c>
      <c r="C4629" s="37"/>
      <c r="D4629" s="37"/>
      <c r="E4629" s="37"/>
      <c r="F4629" s="39"/>
      <c r="G4629" s="40"/>
      <c r="H4629" s="40"/>
      <c r="I4629" s="41"/>
      <c r="J4629" s="41"/>
      <c r="K4629" s="26" t="str">
        <f>_xlfn.IFNA(VLOOKUP(E4629,الاوردرات!$B$1:$C$600,2,0),"")</f>
        <v/>
      </c>
      <c r="L4629" s="52"/>
      <c r="N4629" s="21" t="str">
        <f t="shared" si="146"/>
        <v/>
      </c>
      <c r="O4629" s="22" t="str">
        <f>_xlfn.IFNA((VLOOKUP(F4629,help!$C$2:$F$12,4,0))*(N4629*24),"")</f>
        <v/>
      </c>
      <c r="AP4629" s="17">
        <f t="shared" si="147"/>
        <v>0</v>
      </c>
    </row>
    <row r="4630" spans="2:42" ht="33" x14ac:dyDescent="0.25">
      <c r="B4630" s="13">
        <f>COUNTIFS($E$3:E4630,'تقرير منتج تام'!$E$4)</f>
        <v>8</v>
      </c>
      <c r="C4630" s="37"/>
      <c r="D4630" s="37"/>
      <c r="E4630" s="37"/>
      <c r="F4630" s="39"/>
      <c r="G4630" s="40"/>
      <c r="H4630" s="40"/>
      <c r="I4630" s="41"/>
      <c r="J4630" s="41"/>
      <c r="K4630" s="26" t="str">
        <f>_xlfn.IFNA(VLOOKUP(E4630,الاوردرات!$B$1:$C$600,2,0),"")</f>
        <v/>
      </c>
      <c r="L4630" s="52"/>
      <c r="N4630" s="21" t="str">
        <f t="shared" si="146"/>
        <v/>
      </c>
      <c r="O4630" s="22" t="str">
        <f>_xlfn.IFNA((VLOOKUP(F4630,help!$C$2:$F$12,4,0))*(N4630*24),"")</f>
        <v/>
      </c>
      <c r="AP4630" s="17">
        <f t="shared" si="147"/>
        <v>0</v>
      </c>
    </row>
    <row r="4631" spans="2:42" ht="33" x14ac:dyDescent="0.25">
      <c r="B4631" s="13">
        <f>COUNTIFS($E$3:E4631,'تقرير منتج تام'!$E$4)</f>
        <v>8</v>
      </c>
      <c r="C4631" s="37"/>
      <c r="D4631" s="37"/>
      <c r="E4631" s="37"/>
      <c r="F4631" s="39"/>
      <c r="G4631" s="40"/>
      <c r="H4631" s="40"/>
      <c r="I4631" s="41"/>
      <c r="J4631" s="41"/>
      <c r="K4631" s="26" t="str">
        <f>_xlfn.IFNA(VLOOKUP(E4631,الاوردرات!$B$1:$C$600,2,0),"")</f>
        <v/>
      </c>
      <c r="L4631" s="52"/>
      <c r="N4631" s="21" t="str">
        <f t="shared" si="146"/>
        <v/>
      </c>
      <c r="O4631" s="22" t="str">
        <f>_xlfn.IFNA((VLOOKUP(F4631,help!$C$2:$F$12,4,0))*(N4631*24),"")</f>
        <v/>
      </c>
      <c r="AP4631" s="17">
        <f t="shared" si="147"/>
        <v>0</v>
      </c>
    </row>
    <row r="4632" spans="2:42" ht="33" x14ac:dyDescent="0.25">
      <c r="B4632" s="13">
        <f>COUNTIFS($E$3:E4632,'تقرير منتج تام'!$E$4)</f>
        <v>8</v>
      </c>
      <c r="C4632" s="37"/>
      <c r="D4632" s="37"/>
      <c r="E4632" s="37"/>
      <c r="F4632" s="39"/>
      <c r="G4632" s="40"/>
      <c r="H4632" s="40"/>
      <c r="I4632" s="41"/>
      <c r="J4632" s="41"/>
      <c r="K4632" s="26" t="str">
        <f>_xlfn.IFNA(VLOOKUP(E4632,الاوردرات!$B$1:$C$600,2,0),"")</f>
        <v/>
      </c>
      <c r="L4632" s="52"/>
      <c r="N4632" s="21" t="str">
        <f t="shared" si="146"/>
        <v/>
      </c>
      <c r="O4632" s="22" t="str">
        <f>_xlfn.IFNA((VLOOKUP(F4632,help!$C$2:$F$12,4,0))*(N4632*24),"")</f>
        <v/>
      </c>
      <c r="AP4632" s="17">
        <f t="shared" si="147"/>
        <v>0</v>
      </c>
    </row>
    <row r="4633" spans="2:42" ht="33" x14ac:dyDescent="0.25">
      <c r="B4633" s="13">
        <f>COUNTIFS($E$3:E4633,'تقرير منتج تام'!$E$4)</f>
        <v>8</v>
      </c>
      <c r="C4633" s="37"/>
      <c r="D4633" s="37"/>
      <c r="E4633" s="37"/>
      <c r="F4633" s="39"/>
      <c r="G4633" s="40"/>
      <c r="H4633" s="40"/>
      <c r="I4633" s="41"/>
      <c r="J4633" s="41"/>
      <c r="K4633" s="26" t="str">
        <f>_xlfn.IFNA(VLOOKUP(E4633,الاوردرات!$B$1:$C$600,2,0),"")</f>
        <v/>
      </c>
      <c r="L4633" s="52"/>
      <c r="N4633" s="21" t="str">
        <f t="shared" si="146"/>
        <v/>
      </c>
      <c r="O4633" s="22" t="str">
        <f>_xlfn.IFNA((VLOOKUP(F4633,help!$C$2:$F$12,4,0))*(N4633*24),"")</f>
        <v/>
      </c>
      <c r="AP4633" s="17">
        <f t="shared" si="147"/>
        <v>0</v>
      </c>
    </row>
    <row r="4634" spans="2:42" ht="33" x14ac:dyDescent="0.25">
      <c r="B4634" s="13">
        <f>COUNTIFS($E$3:E4634,'تقرير منتج تام'!$E$4)</f>
        <v>8</v>
      </c>
      <c r="C4634" s="37"/>
      <c r="D4634" s="37"/>
      <c r="E4634" s="37"/>
      <c r="F4634" s="39"/>
      <c r="G4634" s="40"/>
      <c r="H4634" s="40"/>
      <c r="I4634" s="41"/>
      <c r="J4634" s="41"/>
      <c r="K4634" s="26" t="str">
        <f>_xlfn.IFNA(VLOOKUP(E4634,الاوردرات!$B$1:$C$600,2,0),"")</f>
        <v/>
      </c>
      <c r="L4634" s="52"/>
      <c r="N4634" s="21" t="str">
        <f t="shared" si="146"/>
        <v/>
      </c>
      <c r="O4634" s="22" t="str">
        <f>_xlfn.IFNA((VLOOKUP(F4634,help!$C$2:$F$12,4,0))*(N4634*24),"")</f>
        <v/>
      </c>
      <c r="AP4634" s="17">
        <f t="shared" si="147"/>
        <v>0</v>
      </c>
    </row>
    <row r="4635" spans="2:42" ht="33" x14ac:dyDescent="0.25">
      <c r="B4635" s="13">
        <f>COUNTIFS($E$3:E4635,'تقرير منتج تام'!$E$4)</f>
        <v>8</v>
      </c>
      <c r="C4635" s="37"/>
      <c r="D4635" s="37"/>
      <c r="E4635" s="37"/>
      <c r="F4635" s="39"/>
      <c r="G4635" s="40"/>
      <c r="H4635" s="40"/>
      <c r="I4635" s="41"/>
      <c r="J4635" s="41"/>
      <c r="K4635" s="26" t="str">
        <f>_xlfn.IFNA(VLOOKUP(E4635,الاوردرات!$B$1:$C$600,2,0),"")</f>
        <v/>
      </c>
      <c r="L4635" s="52"/>
      <c r="N4635" s="21" t="str">
        <f t="shared" si="146"/>
        <v/>
      </c>
      <c r="O4635" s="22" t="str">
        <f>_xlfn.IFNA((VLOOKUP(F4635,help!$C$2:$F$12,4,0))*(N4635*24),"")</f>
        <v/>
      </c>
      <c r="AP4635" s="17">
        <f t="shared" si="147"/>
        <v>0</v>
      </c>
    </row>
    <row r="4636" spans="2:42" ht="33" x14ac:dyDescent="0.25">
      <c r="B4636" s="13">
        <f>COUNTIFS($E$3:E4636,'تقرير منتج تام'!$E$4)</f>
        <v>8</v>
      </c>
      <c r="C4636" s="37"/>
      <c r="D4636" s="37"/>
      <c r="E4636" s="37"/>
      <c r="F4636" s="39"/>
      <c r="G4636" s="40"/>
      <c r="H4636" s="40"/>
      <c r="I4636" s="41"/>
      <c r="J4636" s="41"/>
      <c r="K4636" s="26" t="str">
        <f>_xlfn.IFNA(VLOOKUP(E4636,الاوردرات!$B$1:$C$600,2,0),"")</f>
        <v/>
      </c>
      <c r="L4636" s="52"/>
      <c r="N4636" s="21" t="str">
        <f t="shared" si="146"/>
        <v/>
      </c>
      <c r="O4636" s="22" t="str">
        <f>_xlfn.IFNA((VLOOKUP(F4636,help!$C$2:$F$12,4,0))*(N4636*24),"")</f>
        <v/>
      </c>
      <c r="AP4636" s="17">
        <f t="shared" si="147"/>
        <v>0</v>
      </c>
    </row>
    <row r="4637" spans="2:42" ht="33" x14ac:dyDescent="0.25">
      <c r="B4637" s="13">
        <f>COUNTIFS($E$3:E4637,'تقرير منتج تام'!$E$4)</f>
        <v>8</v>
      </c>
      <c r="C4637" s="37"/>
      <c r="D4637" s="37"/>
      <c r="E4637" s="37"/>
      <c r="F4637" s="39"/>
      <c r="G4637" s="40"/>
      <c r="H4637" s="40"/>
      <c r="I4637" s="41"/>
      <c r="J4637" s="41"/>
      <c r="K4637" s="26" t="str">
        <f>_xlfn.IFNA(VLOOKUP(E4637,الاوردرات!$B$1:$C$600,2,0),"")</f>
        <v/>
      </c>
      <c r="L4637" s="52"/>
      <c r="N4637" s="21" t="str">
        <f t="shared" si="146"/>
        <v/>
      </c>
      <c r="O4637" s="22" t="str">
        <f>_xlfn.IFNA((VLOOKUP(F4637,help!$C$2:$F$12,4,0))*(N4637*24),"")</f>
        <v/>
      </c>
      <c r="AP4637" s="17">
        <f t="shared" si="147"/>
        <v>0</v>
      </c>
    </row>
    <row r="4638" spans="2:42" ht="33" x14ac:dyDescent="0.25">
      <c r="B4638" s="13">
        <f>COUNTIFS($E$3:E4638,'تقرير منتج تام'!$E$4)</f>
        <v>8</v>
      </c>
      <c r="C4638" s="37"/>
      <c r="D4638" s="37"/>
      <c r="E4638" s="37"/>
      <c r="F4638" s="39"/>
      <c r="G4638" s="40"/>
      <c r="H4638" s="40"/>
      <c r="I4638" s="41"/>
      <c r="J4638" s="41"/>
      <c r="K4638" s="26" t="str">
        <f>_xlfn.IFNA(VLOOKUP(E4638,الاوردرات!$B$1:$C$600,2,0),"")</f>
        <v/>
      </c>
      <c r="L4638" s="52"/>
      <c r="N4638" s="21" t="str">
        <f t="shared" si="146"/>
        <v/>
      </c>
      <c r="O4638" s="22" t="str">
        <f>_xlfn.IFNA((VLOOKUP(F4638,help!$C$2:$F$12,4,0))*(N4638*24),"")</f>
        <v/>
      </c>
      <c r="AP4638" s="17">
        <f t="shared" si="147"/>
        <v>0</v>
      </c>
    </row>
    <row r="4639" spans="2:42" ht="33" x14ac:dyDescent="0.25">
      <c r="B4639" s="13">
        <f>COUNTIFS($E$3:E4639,'تقرير منتج تام'!$E$4)</f>
        <v>8</v>
      </c>
      <c r="C4639" s="37"/>
      <c r="D4639" s="37"/>
      <c r="E4639" s="37"/>
      <c r="F4639" s="39"/>
      <c r="G4639" s="40"/>
      <c r="H4639" s="40"/>
      <c r="I4639" s="41"/>
      <c r="J4639" s="41"/>
      <c r="K4639" s="26" t="str">
        <f>_xlfn.IFNA(VLOOKUP(E4639,الاوردرات!$B$1:$C$600,2,0),"")</f>
        <v/>
      </c>
      <c r="L4639" s="52"/>
      <c r="N4639" s="21" t="str">
        <f t="shared" si="146"/>
        <v/>
      </c>
      <c r="O4639" s="22" t="str">
        <f>_xlfn.IFNA((VLOOKUP(F4639,help!$C$2:$F$12,4,0))*(N4639*24),"")</f>
        <v/>
      </c>
      <c r="AP4639" s="17">
        <f t="shared" si="147"/>
        <v>0</v>
      </c>
    </row>
    <row r="4640" spans="2:42" ht="33" x14ac:dyDescent="0.25">
      <c r="B4640" s="13">
        <f>COUNTIFS($E$3:E4640,'تقرير منتج تام'!$E$4)</f>
        <v>8</v>
      </c>
      <c r="C4640" s="37"/>
      <c r="D4640" s="37"/>
      <c r="E4640" s="37"/>
      <c r="F4640" s="39"/>
      <c r="G4640" s="40"/>
      <c r="H4640" s="40"/>
      <c r="I4640" s="41"/>
      <c r="J4640" s="41"/>
      <c r="K4640" s="26" t="str">
        <f>_xlfn.IFNA(VLOOKUP(E4640,الاوردرات!$B$1:$C$600,2,0),"")</f>
        <v/>
      </c>
      <c r="L4640" s="52"/>
      <c r="N4640" s="21" t="str">
        <f t="shared" si="146"/>
        <v/>
      </c>
      <c r="O4640" s="22" t="str">
        <f>_xlfn.IFNA((VLOOKUP(F4640,help!$C$2:$F$12,4,0))*(N4640*24),"")</f>
        <v/>
      </c>
      <c r="AP4640" s="17">
        <f t="shared" si="147"/>
        <v>0</v>
      </c>
    </row>
    <row r="4641" spans="2:42" ht="33" x14ac:dyDescent="0.25">
      <c r="B4641" s="13">
        <f>COUNTIFS($E$3:E4641,'تقرير منتج تام'!$E$4)</f>
        <v>8</v>
      </c>
      <c r="C4641" s="37"/>
      <c r="D4641" s="37"/>
      <c r="E4641" s="37"/>
      <c r="F4641" s="39"/>
      <c r="G4641" s="40"/>
      <c r="H4641" s="40"/>
      <c r="I4641" s="41"/>
      <c r="J4641" s="41"/>
      <c r="K4641" s="26" t="str">
        <f>_xlfn.IFNA(VLOOKUP(E4641,الاوردرات!$B$1:$C$600,2,0),"")</f>
        <v/>
      </c>
      <c r="L4641" s="52"/>
      <c r="N4641" s="21" t="str">
        <f t="shared" si="146"/>
        <v/>
      </c>
      <c r="O4641" s="22" t="str">
        <f>_xlfn.IFNA((VLOOKUP(F4641,help!$C$2:$F$12,4,0))*(N4641*24),"")</f>
        <v/>
      </c>
      <c r="AP4641" s="17">
        <f t="shared" si="147"/>
        <v>0</v>
      </c>
    </row>
    <row r="4642" spans="2:42" ht="33" x14ac:dyDescent="0.25">
      <c r="B4642" s="13">
        <f>COUNTIFS($E$3:E4642,'تقرير منتج تام'!$E$4)</f>
        <v>8</v>
      </c>
      <c r="C4642" s="37"/>
      <c r="D4642" s="37"/>
      <c r="E4642" s="37"/>
      <c r="F4642" s="39"/>
      <c r="G4642" s="40"/>
      <c r="H4642" s="40"/>
      <c r="I4642" s="41"/>
      <c r="J4642" s="41"/>
      <c r="K4642" s="26" t="str">
        <f>_xlfn.IFNA(VLOOKUP(E4642,الاوردرات!$B$1:$C$600,2,0),"")</f>
        <v/>
      </c>
      <c r="L4642" s="52"/>
      <c r="N4642" s="21" t="str">
        <f t="shared" si="146"/>
        <v/>
      </c>
      <c r="O4642" s="22" t="str">
        <f>_xlfn.IFNA((VLOOKUP(F4642,help!$C$2:$F$12,4,0))*(N4642*24),"")</f>
        <v/>
      </c>
      <c r="AP4642" s="17">
        <f t="shared" si="147"/>
        <v>0</v>
      </c>
    </row>
    <row r="4643" spans="2:42" ht="33" x14ac:dyDescent="0.25">
      <c r="B4643" s="13">
        <f>COUNTIFS($E$3:E4643,'تقرير منتج تام'!$E$4)</f>
        <v>8</v>
      </c>
      <c r="C4643" s="37"/>
      <c r="D4643" s="37"/>
      <c r="E4643" s="37"/>
      <c r="F4643" s="39"/>
      <c r="G4643" s="40"/>
      <c r="H4643" s="40"/>
      <c r="I4643" s="41"/>
      <c r="J4643" s="41"/>
      <c r="K4643" s="26" t="str">
        <f>_xlfn.IFNA(VLOOKUP(E4643,الاوردرات!$B$1:$C$600,2,0),"")</f>
        <v/>
      </c>
      <c r="L4643" s="52"/>
      <c r="N4643" s="21" t="str">
        <f t="shared" si="146"/>
        <v/>
      </c>
      <c r="O4643" s="22" t="str">
        <f>_xlfn.IFNA((VLOOKUP(F4643,help!$C$2:$F$12,4,0))*(N4643*24),"")</f>
        <v/>
      </c>
      <c r="AP4643" s="17">
        <f t="shared" si="147"/>
        <v>0</v>
      </c>
    </row>
    <row r="4644" spans="2:42" ht="33" x14ac:dyDescent="0.25">
      <c r="B4644" s="13">
        <f>COUNTIFS($E$3:E4644,'تقرير منتج تام'!$E$4)</f>
        <v>8</v>
      </c>
      <c r="C4644" s="37"/>
      <c r="D4644" s="37"/>
      <c r="E4644" s="37"/>
      <c r="F4644" s="39"/>
      <c r="G4644" s="40"/>
      <c r="H4644" s="40"/>
      <c r="I4644" s="41"/>
      <c r="J4644" s="41"/>
      <c r="K4644" s="26" t="str">
        <f>_xlfn.IFNA(VLOOKUP(E4644,الاوردرات!$B$1:$C$600,2,0),"")</f>
        <v/>
      </c>
      <c r="L4644" s="52"/>
      <c r="N4644" s="21" t="str">
        <f t="shared" si="146"/>
        <v/>
      </c>
      <c r="O4644" s="22" t="str">
        <f>_xlfn.IFNA((VLOOKUP(F4644,help!$C$2:$F$12,4,0))*(N4644*24),"")</f>
        <v/>
      </c>
      <c r="AP4644" s="17">
        <f t="shared" si="147"/>
        <v>0</v>
      </c>
    </row>
    <row r="4645" spans="2:42" ht="33" x14ac:dyDescent="0.25">
      <c r="B4645" s="13">
        <f>COUNTIFS($E$3:E4645,'تقرير منتج تام'!$E$4)</f>
        <v>8</v>
      </c>
      <c r="C4645" s="37"/>
      <c r="D4645" s="37"/>
      <c r="E4645" s="37"/>
      <c r="F4645" s="39"/>
      <c r="G4645" s="40"/>
      <c r="H4645" s="40"/>
      <c r="I4645" s="41"/>
      <c r="J4645" s="41"/>
      <c r="K4645" s="26" t="str">
        <f>_xlfn.IFNA(VLOOKUP(E4645,الاوردرات!$B$1:$C$600,2,0),"")</f>
        <v/>
      </c>
      <c r="L4645" s="52"/>
      <c r="N4645" s="21" t="str">
        <f t="shared" si="146"/>
        <v/>
      </c>
      <c r="O4645" s="22" t="str">
        <f>_xlfn.IFNA((VLOOKUP(F4645,help!$C$2:$F$12,4,0))*(N4645*24),"")</f>
        <v/>
      </c>
      <c r="AP4645" s="17">
        <f t="shared" si="147"/>
        <v>0</v>
      </c>
    </row>
    <row r="4646" spans="2:42" ht="33" x14ac:dyDescent="0.25">
      <c r="B4646" s="13">
        <f>COUNTIFS($E$3:E4646,'تقرير منتج تام'!$E$4)</f>
        <v>8</v>
      </c>
      <c r="C4646" s="37"/>
      <c r="D4646" s="37"/>
      <c r="E4646" s="37"/>
      <c r="F4646" s="39"/>
      <c r="G4646" s="40"/>
      <c r="H4646" s="40"/>
      <c r="I4646" s="41"/>
      <c r="J4646" s="41"/>
      <c r="K4646" s="26" t="str">
        <f>_xlfn.IFNA(VLOOKUP(E4646,الاوردرات!$B$1:$C$600,2,0),"")</f>
        <v/>
      </c>
      <c r="L4646" s="52"/>
      <c r="N4646" s="21" t="str">
        <f t="shared" si="146"/>
        <v/>
      </c>
      <c r="O4646" s="22" t="str">
        <f>_xlfn.IFNA((VLOOKUP(F4646,help!$C$2:$F$12,4,0))*(N4646*24),"")</f>
        <v/>
      </c>
      <c r="AP4646" s="17">
        <f t="shared" si="147"/>
        <v>0</v>
      </c>
    </row>
    <row r="4647" spans="2:42" ht="33" x14ac:dyDescent="0.25">
      <c r="B4647" s="13">
        <f>COUNTIFS($E$3:E4647,'تقرير منتج تام'!$E$4)</f>
        <v>8</v>
      </c>
      <c r="C4647" s="37"/>
      <c r="D4647" s="37"/>
      <c r="E4647" s="37"/>
      <c r="F4647" s="39"/>
      <c r="G4647" s="40"/>
      <c r="H4647" s="40"/>
      <c r="I4647" s="41"/>
      <c r="J4647" s="41"/>
      <c r="K4647" s="26" t="str">
        <f>_xlfn.IFNA(VLOOKUP(E4647,الاوردرات!$B$1:$C$600,2,0),"")</f>
        <v/>
      </c>
      <c r="L4647" s="52"/>
      <c r="N4647" s="21" t="str">
        <f t="shared" si="146"/>
        <v/>
      </c>
      <c r="O4647" s="22" t="str">
        <f>_xlfn.IFNA((VLOOKUP(F4647,help!$C$2:$F$12,4,0))*(N4647*24),"")</f>
        <v/>
      </c>
      <c r="AP4647" s="17">
        <f t="shared" si="147"/>
        <v>0</v>
      </c>
    </row>
    <row r="4648" spans="2:42" ht="33" x14ac:dyDescent="0.25">
      <c r="B4648" s="13">
        <f>COUNTIFS($E$3:E4648,'تقرير منتج تام'!$E$4)</f>
        <v>8</v>
      </c>
      <c r="C4648" s="37"/>
      <c r="D4648" s="37"/>
      <c r="E4648" s="37"/>
      <c r="F4648" s="39"/>
      <c r="G4648" s="40"/>
      <c r="H4648" s="40"/>
      <c r="I4648" s="41"/>
      <c r="J4648" s="41"/>
      <c r="K4648" s="26" t="str">
        <f>_xlfn.IFNA(VLOOKUP(E4648,الاوردرات!$B$1:$C$600,2,0),"")</f>
        <v/>
      </c>
      <c r="L4648" s="52"/>
      <c r="N4648" s="21" t="str">
        <f t="shared" si="146"/>
        <v/>
      </c>
      <c r="O4648" s="22" t="str">
        <f>_xlfn.IFNA((VLOOKUP(F4648,help!$C$2:$F$12,4,0))*(N4648*24),"")</f>
        <v/>
      </c>
      <c r="AP4648" s="17">
        <f t="shared" si="147"/>
        <v>0</v>
      </c>
    </row>
    <row r="4649" spans="2:42" ht="33" x14ac:dyDescent="0.25">
      <c r="B4649" s="13">
        <f>COUNTIFS($E$3:E4649,'تقرير منتج تام'!$E$4)</f>
        <v>8</v>
      </c>
      <c r="C4649" s="37"/>
      <c r="D4649" s="37"/>
      <c r="E4649" s="37"/>
      <c r="F4649" s="39"/>
      <c r="G4649" s="40"/>
      <c r="H4649" s="40"/>
      <c r="I4649" s="41"/>
      <c r="J4649" s="41"/>
      <c r="K4649" s="26" t="str">
        <f>_xlfn.IFNA(VLOOKUP(E4649,الاوردرات!$B$1:$C$600,2,0),"")</f>
        <v/>
      </c>
      <c r="L4649" s="52"/>
      <c r="N4649" s="21" t="str">
        <f t="shared" si="146"/>
        <v/>
      </c>
      <c r="O4649" s="22" t="str">
        <f>_xlfn.IFNA((VLOOKUP(F4649,help!$C$2:$F$12,4,0))*(N4649*24),"")</f>
        <v/>
      </c>
      <c r="AP4649" s="17">
        <f t="shared" si="147"/>
        <v>0</v>
      </c>
    </row>
    <row r="4650" spans="2:42" ht="33" x14ac:dyDescent="0.25">
      <c r="B4650" s="13">
        <f>COUNTIFS($E$3:E4650,'تقرير منتج تام'!$E$4)</f>
        <v>8</v>
      </c>
      <c r="C4650" s="37"/>
      <c r="D4650" s="37"/>
      <c r="E4650" s="37"/>
      <c r="F4650" s="39"/>
      <c r="G4650" s="40"/>
      <c r="H4650" s="40"/>
      <c r="I4650" s="41"/>
      <c r="J4650" s="41"/>
      <c r="K4650" s="26" t="str">
        <f>_xlfn.IFNA(VLOOKUP(E4650,الاوردرات!$B$1:$C$600,2,0),"")</f>
        <v/>
      </c>
      <c r="L4650" s="52"/>
      <c r="N4650" s="21" t="str">
        <f t="shared" si="146"/>
        <v/>
      </c>
      <c r="O4650" s="22" t="str">
        <f>_xlfn.IFNA((VLOOKUP(F4650,help!$C$2:$F$12,4,0))*(N4650*24),"")</f>
        <v/>
      </c>
      <c r="AP4650" s="17">
        <f t="shared" si="147"/>
        <v>0</v>
      </c>
    </row>
    <row r="4651" spans="2:42" ht="33" x14ac:dyDescent="0.25">
      <c r="B4651" s="13">
        <f>COUNTIFS($E$3:E4651,'تقرير منتج تام'!$E$4)</f>
        <v>8</v>
      </c>
      <c r="C4651" s="37"/>
      <c r="D4651" s="37"/>
      <c r="E4651" s="37"/>
      <c r="F4651" s="39"/>
      <c r="G4651" s="40"/>
      <c r="H4651" s="40"/>
      <c r="I4651" s="41"/>
      <c r="J4651" s="41"/>
      <c r="K4651" s="26" t="str">
        <f>_xlfn.IFNA(VLOOKUP(E4651,الاوردرات!$B$1:$C$600,2,0),"")</f>
        <v/>
      </c>
      <c r="L4651" s="52"/>
      <c r="N4651" s="21" t="str">
        <f t="shared" si="146"/>
        <v/>
      </c>
      <c r="O4651" s="22" t="str">
        <f>_xlfn.IFNA((VLOOKUP(F4651,help!$C$2:$F$12,4,0))*(N4651*24),"")</f>
        <v/>
      </c>
      <c r="AP4651" s="17">
        <f t="shared" si="147"/>
        <v>0</v>
      </c>
    </row>
    <row r="4652" spans="2:42" ht="33" x14ac:dyDescent="0.25">
      <c r="B4652" s="13">
        <f>COUNTIFS($E$3:E4652,'تقرير منتج تام'!$E$4)</f>
        <v>8</v>
      </c>
      <c r="C4652" s="37"/>
      <c r="D4652" s="37"/>
      <c r="E4652" s="37"/>
      <c r="F4652" s="39"/>
      <c r="G4652" s="40"/>
      <c r="H4652" s="40"/>
      <c r="I4652" s="41"/>
      <c r="J4652" s="41"/>
      <c r="K4652" s="26" t="str">
        <f>_xlfn.IFNA(VLOOKUP(E4652,الاوردرات!$B$1:$C$600,2,0),"")</f>
        <v/>
      </c>
      <c r="L4652" s="52"/>
      <c r="N4652" s="21" t="str">
        <f t="shared" si="146"/>
        <v/>
      </c>
      <c r="O4652" s="22" t="str">
        <f>_xlfn.IFNA((VLOOKUP(F4652,help!$C$2:$F$12,4,0))*(N4652*24),"")</f>
        <v/>
      </c>
      <c r="AP4652" s="17">
        <f t="shared" si="147"/>
        <v>0</v>
      </c>
    </row>
    <row r="4653" spans="2:42" ht="33" x14ac:dyDescent="0.25">
      <c r="B4653" s="13">
        <f>COUNTIFS($E$3:E4653,'تقرير منتج تام'!$E$4)</f>
        <v>8</v>
      </c>
      <c r="C4653" s="37"/>
      <c r="D4653" s="37"/>
      <c r="E4653" s="37"/>
      <c r="F4653" s="39"/>
      <c r="G4653" s="40"/>
      <c r="H4653" s="40"/>
      <c r="I4653" s="41"/>
      <c r="J4653" s="41"/>
      <c r="K4653" s="26" t="str">
        <f>_xlfn.IFNA(VLOOKUP(E4653,الاوردرات!$B$1:$C$600,2,0),"")</f>
        <v/>
      </c>
      <c r="L4653" s="52"/>
      <c r="N4653" s="21" t="str">
        <f t="shared" si="146"/>
        <v/>
      </c>
      <c r="O4653" s="22" t="str">
        <f>_xlfn.IFNA((VLOOKUP(F4653,help!$C$2:$F$12,4,0))*(N4653*24),"")</f>
        <v/>
      </c>
      <c r="AP4653" s="17">
        <f t="shared" si="147"/>
        <v>0</v>
      </c>
    </row>
    <row r="4654" spans="2:42" ht="33" x14ac:dyDescent="0.25">
      <c r="B4654" s="13">
        <f>COUNTIFS($E$3:E4654,'تقرير منتج تام'!$E$4)</f>
        <v>8</v>
      </c>
      <c r="C4654" s="37"/>
      <c r="D4654" s="37"/>
      <c r="E4654" s="37"/>
      <c r="F4654" s="39"/>
      <c r="G4654" s="40"/>
      <c r="H4654" s="40"/>
      <c r="I4654" s="41"/>
      <c r="J4654" s="41"/>
      <c r="K4654" s="26" t="str">
        <f>_xlfn.IFNA(VLOOKUP(E4654,الاوردرات!$B$1:$C$600,2,0),"")</f>
        <v/>
      </c>
      <c r="L4654" s="52"/>
      <c r="N4654" s="21" t="str">
        <f t="shared" si="146"/>
        <v/>
      </c>
      <c r="O4654" s="22" t="str">
        <f>_xlfn.IFNA((VLOOKUP(F4654,help!$C$2:$F$12,4,0))*(N4654*24),"")</f>
        <v/>
      </c>
      <c r="AP4654" s="17">
        <f t="shared" si="147"/>
        <v>0</v>
      </c>
    </row>
    <row r="4655" spans="2:42" ht="33" x14ac:dyDescent="0.25">
      <c r="B4655" s="13">
        <f>COUNTIFS($E$3:E4655,'تقرير منتج تام'!$E$4)</f>
        <v>8</v>
      </c>
      <c r="C4655" s="37"/>
      <c r="D4655" s="37"/>
      <c r="E4655" s="37"/>
      <c r="F4655" s="39"/>
      <c r="G4655" s="40"/>
      <c r="H4655" s="40"/>
      <c r="I4655" s="41"/>
      <c r="J4655" s="41"/>
      <c r="K4655" s="26" t="str">
        <f>_xlfn.IFNA(VLOOKUP(E4655,الاوردرات!$B$1:$C$600,2,0),"")</f>
        <v/>
      </c>
      <c r="L4655" s="52"/>
      <c r="N4655" s="21" t="str">
        <f t="shared" si="146"/>
        <v/>
      </c>
      <c r="O4655" s="22" t="str">
        <f>_xlfn.IFNA((VLOOKUP(F4655,help!$C$2:$F$12,4,0))*(N4655*24),"")</f>
        <v/>
      </c>
      <c r="AP4655" s="17">
        <f t="shared" si="147"/>
        <v>0</v>
      </c>
    </row>
    <row r="4656" spans="2:42" ht="33" x14ac:dyDescent="0.25">
      <c r="B4656" s="13">
        <f>COUNTIFS($E$3:E4656,'تقرير منتج تام'!$E$4)</f>
        <v>8</v>
      </c>
      <c r="C4656" s="37"/>
      <c r="D4656" s="37"/>
      <c r="E4656" s="37"/>
      <c r="F4656" s="39"/>
      <c r="G4656" s="40"/>
      <c r="H4656" s="40"/>
      <c r="I4656" s="41"/>
      <c r="J4656" s="41"/>
      <c r="K4656" s="26" t="str">
        <f>_xlfn.IFNA(VLOOKUP(E4656,الاوردرات!$B$1:$C$600,2,0),"")</f>
        <v/>
      </c>
      <c r="L4656" s="52"/>
      <c r="N4656" s="21" t="str">
        <f t="shared" si="146"/>
        <v/>
      </c>
      <c r="O4656" s="22" t="str">
        <f>_xlfn.IFNA((VLOOKUP(F4656,help!$C$2:$F$12,4,0))*(N4656*24),"")</f>
        <v/>
      </c>
      <c r="AP4656" s="17">
        <f t="shared" si="147"/>
        <v>0</v>
      </c>
    </row>
    <row r="4657" spans="2:42" ht="33" x14ac:dyDescent="0.25">
      <c r="B4657" s="13">
        <f>COUNTIFS($E$3:E4657,'تقرير منتج تام'!$E$4)</f>
        <v>8</v>
      </c>
      <c r="C4657" s="37"/>
      <c r="D4657" s="37"/>
      <c r="E4657" s="37"/>
      <c r="F4657" s="39"/>
      <c r="G4657" s="40"/>
      <c r="H4657" s="40"/>
      <c r="I4657" s="41"/>
      <c r="J4657" s="41"/>
      <c r="K4657" s="26" t="str">
        <f>_xlfn.IFNA(VLOOKUP(E4657,الاوردرات!$B$1:$C$600,2,0),"")</f>
        <v/>
      </c>
      <c r="L4657" s="52"/>
      <c r="N4657" s="21" t="str">
        <f t="shared" si="146"/>
        <v/>
      </c>
      <c r="O4657" s="22" t="str">
        <f>_xlfn.IFNA((VLOOKUP(F4657,help!$C$2:$F$12,4,0))*(N4657*24),"")</f>
        <v/>
      </c>
      <c r="AP4657" s="17">
        <f t="shared" si="147"/>
        <v>0</v>
      </c>
    </row>
    <row r="4658" spans="2:42" ht="33" x14ac:dyDescent="0.25">
      <c r="B4658" s="13">
        <f>COUNTIFS($E$3:E4658,'تقرير منتج تام'!$E$4)</f>
        <v>8</v>
      </c>
      <c r="C4658" s="37"/>
      <c r="D4658" s="37"/>
      <c r="E4658" s="37"/>
      <c r="F4658" s="39"/>
      <c r="G4658" s="40"/>
      <c r="H4658" s="40"/>
      <c r="I4658" s="41"/>
      <c r="J4658" s="41"/>
      <c r="K4658" s="26" t="str">
        <f>_xlfn.IFNA(VLOOKUP(E4658,الاوردرات!$B$1:$C$600,2,0),"")</f>
        <v/>
      </c>
      <c r="L4658" s="52"/>
      <c r="N4658" s="21" t="str">
        <f t="shared" si="146"/>
        <v/>
      </c>
      <c r="O4658" s="22" t="str">
        <f>_xlfn.IFNA((VLOOKUP(F4658,help!$C$2:$F$12,4,0))*(N4658*24),"")</f>
        <v/>
      </c>
      <c r="AP4658" s="17">
        <f t="shared" si="147"/>
        <v>0</v>
      </c>
    </row>
    <row r="4659" spans="2:42" ht="33" x14ac:dyDescent="0.25">
      <c r="B4659" s="13">
        <f>COUNTIFS($E$3:E4659,'تقرير منتج تام'!$E$4)</f>
        <v>8</v>
      </c>
      <c r="C4659" s="37"/>
      <c r="D4659" s="37"/>
      <c r="E4659" s="37"/>
      <c r="F4659" s="39"/>
      <c r="G4659" s="40"/>
      <c r="H4659" s="40"/>
      <c r="I4659" s="41"/>
      <c r="J4659" s="41"/>
      <c r="K4659" s="26" t="str">
        <f>_xlfn.IFNA(VLOOKUP(E4659,الاوردرات!$B$1:$C$600,2,0),"")</f>
        <v/>
      </c>
      <c r="L4659" s="52"/>
      <c r="N4659" s="21" t="str">
        <f t="shared" si="146"/>
        <v/>
      </c>
      <c r="O4659" s="22" t="str">
        <f>_xlfn.IFNA((VLOOKUP(F4659,help!$C$2:$F$12,4,0))*(N4659*24),"")</f>
        <v/>
      </c>
      <c r="AP4659" s="17">
        <f t="shared" si="147"/>
        <v>0</v>
      </c>
    </row>
    <row r="4660" spans="2:42" ht="33" x14ac:dyDescent="0.25">
      <c r="B4660" s="13">
        <f>COUNTIFS($E$3:E4660,'تقرير منتج تام'!$E$4)</f>
        <v>8</v>
      </c>
      <c r="C4660" s="37"/>
      <c r="D4660" s="37"/>
      <c r="E4660" s="37"/>
      <c r="F4660" s="39"/>
      <c r="G4660" s="40"/>
      <c r="H4660" s="40"/>
      <c r="I4660" s="41"/>
      <c r="J4660" s="41"/>
      <c r="K4660" s="26" t="str">
        <f>_xlfn.IFNA(VLOOKUP(E4660,الاوردرات!$B$1:$C$600,2,0),"")</f>
        <v/>
      </c>
      <c r="L4660" s="52"/>
      <c r="N4660" s="21" t="str">
        <f t="shared" si="146"/>
        <v/>
      </c>
      <c r="O4660" s="22" t="str">
        <f>_xlfn.IFNA((VLOOKUP(F4660,help!$C$2:$F$12,4,0))*(N4660*24),"")</f>
        <v/>
      </c>
      <c r="AP4660" s="17">
        <f t="shared" si="147"/>
        <v>0</v>
      </c>
    </row>
    <row r="4661" spans="2:42" ht="33" x14ac:dyDescent="0.25">
      <c r="B4661" s="13">
        <f>COUNTIFS($E$3:E4661,'تقرير منتج تام'!$E$4)</f>
        <v>8</v>
      </c>
      <c r="C4661" s="37"/>
      <c r="D4661" s="37"/>
      <c r="E4661" s="37"/>
      <c r="F4661" s="39"/>
      <c r="G4661" s="40"/>
      <c r="H4661" s="40"/>
      <c r="I4661" s="41"/>
      <c r="J4661" s="41"/>
      <c r="K4661" s="26" t="str">
        <f>_xlfn.IFNA(VLOOKUP(E4661,الاوردرات!$B$1:$C$600,2,0),"")</f>
        <v/>
      </c>
      <c r="L4661" s="52"/>
      <c r="N4661" s="21" t="str">
        <f t="shared" si="146"/>
        <v/>
      </c>
      <c r="O4661" s="22" t="str">
        <f>_xlfn.IFNA((VLOOKUP(F4661,help!$C$2:$F$12,4,0))*(N4661*24),"")</f>
        <v/>
      </c>
      <c r="AP4661" s="17">
        <f t="shared" si="147"/>
        <v>0</v>
      </c>
    </row>
    <row r="4662" spans="2:42" ht="33" x14ac:dyDescent="0.25">
      <c r="B4662" s="13">
        <f>COUNTIFS($E$3:E4662,'تقرير منتج تام'!$E$4)</f>
        <v>8</v>
      </c>
      <c r="C4662" s="37"/>
      <c r="D4662" s="37"/>
      <c r="E4662" s="37"/>
      <c r="F4662" s="39"/>
      <c r="G4662" s="40"/>
      <c r="H4662" s="40"/>
      <c r="I4662" s="41"/>
      <c r="J4662" s="41"/>
      <c r="K4662" s="26" t="str">
        <f>_xlfn.IFNA(VLOOKUP(E4662,الاوردرات!$B$1:$C$600,2,0),"")</f>
        <v/>
      </c>
      <c r="L4662" s="52"/>
      <c r="N4662" s="21" t="str">
        <f t="shared" si="146"/>
        <v/>
      </c>
      <c r="O4662" s="22" t="str">
        <f>_xlfn.IFNA((VLOOKUP(F4662,help!$C$2:$F$12,4,0))*(N4662*24),"")</f>
        <v/>
      </c>
      <c r="AP4662" s="17">
        <f t="shared" si="147"/>
        <v>0</v>
      </c>
    </row>
    <row r="4663" spans="2:42" ht="33" x14ac:dyDescent="0.25">
      <c r="B4663" s="13">
        <f>COUNTIFS($E$3:E4663,'تقرير منتج تام'!$E$4)</f>
        <v>8</v>
      </c>
      <c r="C4663" s="37"/>
      <c r="D4663" s="37"/>
      <c r="E4663" s="37"/>
      <c r="F4663" s="39"/>
      <c r="G4663" s="40"/>
      <c r="H4663" s="40"/>
      <c r="I4663" s="41"/>
      <c r="J4663" s="41"/>
      <c r="K4663" s="26" t="str">
        <f>_xlfn.IFNA(VLOOKUP(E4663,الاوردرات!$B$1:$C$600,2,0),"")</f>
        <v/>
      </c>
      <c r="L4663" s="52"/>
      <c r="N4663" s="21" t="str">
        <f t="shared" ref="N4663:N4726" si="148">IF(I4663&lt;&gt;"",J4663-I4663,"")</f>
        <v/>
      </c>
      <c r="O4663" s="22" t="str">
        <f>_xlfn.IFNA((VLOOKUP(F4663,help!$C$2:$F$12,4,0))*(N4663*24),"")</f>
        <v/>
      </c>
      <c r="AP4663" s="17">
        <f t="shared" si="147"/>
        <v>0</v>
      </c>
    </row>
    <row r="4664" spans="2:42" ht="33" x14ac:dyDescent="0.25">
      <c r="B4664" s="13">
        <f>COUNTIFS($E$3:E4664,'تقرير منتج تام'!$E$4)</f>
        <v>8</v>
      </c>
      <c r="C4664" s="37"/>
      <c r="D4664" s="37"/>
      <c r="E4664" s="37"/>
      <c r="F4664" s="39"/>
      <c r="G4664" s="40"/>
      <c r="H4664" s="40"/>
      <c r="I4664" s="41"/>
      <c r="J4664" s="41"/>
      <c r="K4664" s="26" t="str">
        <f>_xlfn.IFNA(VLOOKUP(E4664,الاوردرات!$B$1:$C$600,2,0),"")</f>
        <v/>
      </c>
      <c r="L4664" s="52"/>
      <c r="N4664" s="21" t="str">
        <f t="shared" si="148"/>
        <v/>
      </c>
      <c r="O4664" s="22" t="str">
        <f>_xlfn.IFNA((VLOOKUP(F4664,help!$C$2:$F$12,4,0))*(N4664*24),"")</f>
        <v/>
      </c>
      <c r="AP4664" s="17">
        <f t="shared" si="147"/>
        <v>0</v>
      </c>
    </row>
    <row r="4665" spans="2:42" ht="33" x14ac:dyDescent="0.25">
      <c r="B4665" s="13">
        <f>COUNTIFS($E$3:E4665,'تقرير منتج تام'!$E$4)</f>
        <v>8</v>
      </c>
      <c r="C4665" s="37"/>
      <c r="D4665" s="37"/>
      <c r="E4665" s="37"/>
      <c r="F4665" s="39"/>
      <c r="G4665" s="40"/>
      <c r="H4665" s="40"/>
      <c r="I4665" s="41"/>
      <c r="J4665" s="41"/>
      <c r="K4665" s="26" t="str">
        <f>_xlfn.IFNA(VLOOKUP(E4665,الاوردرات!$B$1:$C$600,2,0),"")</f>
        <v/>
      </c>
      <c r="L4665" s="52"/>
      <c r="N4665" s="21" t="str">
        <f t="shared" si="148"/>
        <v/>
      </c>
      <c r="O4665" s="22" t="str">
        <f>_xlfn.IFNA((VLOOKUP(F4665,help!$C$2:$F$12,4,0))*(N4665*24),"")</f>
        <v/>
      </c>
      <c r="AP4665" s="17">
        <f t="shared" si="147"/>
        <v>0</v>
      </c>
    </row>
    <row r="4666" spans="2:42" ht="33" x14ac:dyDescent="0.25">
      <c r="B4666" s="13">
        <f>COUNTIFS($E$3:E4666,'تقرير منتج تام'!$E$4)</f>
        <v>8</v>
      </c>
      <c r="C4666" s="37"/>
      <c r="D4666" s="37"/>
      <c r="E4666" s="37"/>
      <c r="F4666" s="39"/>
      <c r="G4666" s="40"/>
      <c r="H4666" s="40"/>
      <c r="I4666" s="41"/>
      <c r="J4666" s="41"/>
      <c r="K4666" s="26" t="str">
        <f>_xlfn.IFNA(VLOOKUP(E4666,الاوردرات!$B$1:$C$600,2,0),"")</f>
        <v/>
      </c>
      <c r="L4666" s="52"/>
      <c r="N4666" s="21" t="str">
        <f t="shared" si="148"/>
        <v/>
      </c>
      <c r="O4666" s="22" t="str">
        <f>_xlfn.IFNA((VLOOKUP(F4666,help!$C$2:$F$12,4,0))*(N4666*24),"")</f>
        <v/>
      </c>
      <c r="AP4666" s="17">
        <f t="shared" si="147"/>
        <v>0</v>
      </c>
    </row>
    <row r="4667" spans="2:42" ht="33" x14ac:dyDescent="0.25">
      <c r="B4667" s="13">
        <f>COUNTIFS($E$3:E4667,'تقرير منتج تام'!$E$4)</f>
        <v>8</v>
      </c>
      <c r="C4667" s="37"/>
      <c r="D4667" s="37"/>
      <c r="E4667" s="37"/>
      <c r="F4667" s="39"/>
      <c r="G4667" s="40"/>
      <c r="H4667" s="40"/>
      <c r="I4667" s="41"/>
      <c r="J4667" s="41"/>
      <c r="K4667" s="26" t="str">
        <f>_xlfn.IFNA(VLOOKUP(E4667,الاوردرات!$B$1:$C$600,2,0),"")</f>
        <v/>
      </c>
      <c r="L4667" s="52"/>
      <c r="N4667" s="21" t="str">
        <f t="shared" si="148"/>
        <v/>
      </c>
      <c r="O4667" s="22" t="str">
        <f>_xlfn.IFNA((VLOOKUP(F4667,help!$C$2:$F$12,4,0))*(N4667*24),"")</f>
        <v/>
      </c>
      <c r="AP4667" s="17">
        <f t="shared" si="147"/>
        <v>0</v>
      </c>
    </row>
    <row r="4668" spans="2:42" ht="33" x14ac:dyDescent="0.25">
      <c r="B4668" s="13">
        <f>COUNTIFS($E$3:E4668,'تقرير منتج تام'!$E$4)</f>
        <v>8</v>
      </c>
      <c r="C4668" s="37"/>
      <c r="D4668" s="37"/>
      <c r="E4668" s="37"/>
      <c r="F4668" s="39"/>
      <c r="G4668" s="40"/>
      <c r="H4668" s="40"/>
      <c r="I4668" s="41"/>
      <c r="J4668" s="41"/>
      <c r="K4668" s="26" t="str">
        <f>_xlfn.IFNA(VLOOKUP(E4668,الاوردرات!$B$1:$C$600,2,0),"")</f>
        <v/>
      </c>
      <c r="L4668" s="52"/>
      <c r="N4668" s="21" t="str">
        <f t="shared" si="148"/>
        <v/>
      </c>
      <c r="O4668" s="22" t="str">
        <f>_xlfn.IFNA((VLOOKUP(F4668,help!$C$2:$F$12,4,0))*(N4668*24),"")</f>
        <v/>
      </c>
      <c r="AP4668" s="17">
        <f t="shared" si="147"/>
        <v>0</v>
      </c>
    </row>
    <row r="4669" spans="2:42" ht="33" x14ac:dyDescent="0.25">
      <c r="B4669" s="13">
        <f>COUNTIFS($E$3:E4669,'تقرير منتج تام'!$E$4)</f>
        <v>8</v>
      </c>
      <c r="C4669" s="37"/>
      <c r="D4669" s="37"/>
      <c r="E4669" s="37"/>
      <c r="F4669" s="39"/>
      <c r="G4669" s="40"/>
      <c r="H4669" s="40"/>
      <c r="I4669" s="41"/>
      <c r="J4669" s="41"/>
      <c r="K4669" s="26" t="str">
        <f>_xlfn.IFNA(VLOOKUP(E4669,الاوردرات!$B$1:$C$600,2,0),"")</f>
        <v/>
      </c>
      <c r="L4669" s="52"/>
      <c r="N4669" s="21" t="str">
        <f t="shared" si="148"/>
        <v/>
      </c>
      <c r="O4669" s="22" t="str">
        <f>_xlfn.IFNA((VLOOKUP(F4669,help!$C$2:$F$12,4,0))*(N4669*24),"")</f>
        <v/>
      </c>
      <c r="AP4669" s="17">
        <f t="shared" si="147"/>
        <v>0</v>
      </c>
    </row>
    <row r="4670" spans="2:42" ht="33" x14ac:dyDescent="0.25">
      <c r="B4670" s="13">
        <f>COUNTIFS($E$3:E4670,'تقرير منتج تام'!$E$4)</f>
        <v>8</v>
      </c>
      <c r="C4670" s="37"/>
      <c r="D4670" s="37"/>
      <c r="E4670" s="37"/>
      <c r="F4670" s="39"/>
      <c r="G4670" s="40"/>
      <c r="H4670" s="40"/>
      <c r="I4670" s="41"/>
      <c r="J4670" s="41"/>
      <c r="K4670" s="26" t="str">
        <f>_xlfn.IFNA(VLOOKUP(E4670,الاوردرات!$B$1:$C$600,2,0),"")</f>
        <v/>
      </c>
      <c r="L4670" s="52"/>
      <c r="N4670" s="21" t="str">
        <f t="shared" si="148"/>
        <v/>
      </c>
      <c r="O4670" s="22" t="str">
        <f>_xlfn.IFNA((VLOOKUP(F4670,help!$C$2:$F$12,4,0))*(N4670*24),"")</f>
        <v/>
      </c>
      <c r="AP4670" s="17">
        <f t="shared" si="147"/>
        <v>0</v>
      </c>
    </row>
    <row r="4671" spans="2:42" ht="33" x14ac:dyDescent="0.25">
      <c r="B4671" s="13">
        <f>COUNTIFS($E$3:E4671,'تقرير منتج تام'!$E$4)</f>
        <v>8</v>
      </c>
      <c r="C4671" s="37"/>
      <c r="D4671" s="37"/>
      <c r="E4671" s="37"/>
      <c r="F4671" s="39"/>
      <c r="G4671" s="40"/>
      <c r="H4671" s="40"/>
      <c r="I4671" s="41"/>
      <c r="J4671" s="41"/>
      <c r="K4671" s="26" t="str">
        <f>_xlfn.IFNA(VLOOKUP(E4671,الاوردرات!$B$1:$C$600,2,0),"")</f>
        <v/>
      </c>
      <c r="L4671" s="52"/>
      <c r="N4671" s="21" t="str">
        <f t="shared" si="148"/>
        <v/>
      </c>
      <c r="O4671" s="22" t="str">
        <f>_xlfn.IFNA((VLOOKUP(F4671,help!$C$2:$F$12,4,0))*(N4671*24),"")</f>
        <v/>
      </c>
      <c r="AP4671" s="17">
        <f t="shared" si="147"/>
        <v>0</v>
      </c>
    </row>
    <row r="4672" spans="2:42" ht="33" x14ac:dyDescent="0.25">
      <c r="B4672" s="13">
        <f>COUNTIFS($E$3:E4672,'تقرير منتج تام'!$E$4)</f>
        <v>8</v>
      </c>
      <c r="C4672" s="37"/>
      <c r="D4672" s="37"/>
      <c r="E4672" s="37"/>
      <c r="F4672" s="39"/>
      <c r="G4672" s="40"/>
      <c r="H4672" s="40"/>
      <c r="I4672" s="41"/>
      <c r="J4672" s="41"/>
      <c r="K4672" s="26" t="str">
        <f>_xlfn.IFNA(VLOOKUP(E4672,الاوردرات!$B$1:$C$600,2,0),"")</f>
        <v/>
      </c>
      <c r="L4672" s="52"/>
      <c r="N4672" s="21" t="str">
        <f t="shared" si="148"/>
        <v/>
      </c>
      <c r="O4672" s="22" t="str">
        <f>_xlfn.IFNA((VLOOKUP(F4672,help!$C$2:$F$12,4,0))*(N4672*24),"")</f>
        <v/>
      </c>
      <c r="AP4672" s="17">
        <f t="shared" si="147"/>
        <v>0</v>
      </c>
    </row>
    <row r="4673" spans="2:42" ht="33" x14ac:dyDescent="0.25">
      <c r="B4673" s="13">
        <f>COUNTIFS($E$3:E4673,'تقرير منتج تام'!$E$4)</f>
        <v>8</v>
      </c>
      <c r="C4673" s="37"/>
      <c r="D4673" s="37"/>
      <c r="E4673" s="37"/>
      <c r="F4673" s="39"/>
      <c r="G4673" s="40"/>
      <c r="H4673" s="40"/>
      <c r="I4673" s="41"/>
      <c r="J4673" s="41"/>
      <c r="K4673" s="26" t="str">
        <f>_xlfn.IFNA(VLOOKUP(E4673,الاوردرات!$B$1:$C$600,2,0),"")</f>
        <v/>
      </c>
      <c r="L4673" s="52"/>
      <c r="N4673" s="21" t="str">
        <f t="shared" si="148"/>
        <v/>
      </c>
      <c r="O4673" s="22" t="str">
        <f>_xlfn.IFNA((VLOOKUP(F4673,help!$C$2:$F$12,4,0))*(N4673*24),"")</f>
        <v/>
      </c>
      <c r="AP4673" s="17">
        <f t="shared" si="147"/>
        <v>0</v>
      </c>
    </row>
    <row r="4674" spans="2:42" ht="33" x14ac:dyDescent="0.25">
      <c r="B4674" s="13">
        <f>COUNTIFS($E$3:E4674,'تقرير منتج تام'!$E$4)</f>
        <v>8</v>
      </c>
      <c r="C4674" s="37"/>
      <c r="D4674" s="37"/>
      <c r="E4674" s="37"/>
      <c r="F4674" s="39"/>
      <c r="G4674" s="40"/>
      <c r="H4674" s="40"/>
      <c r="I4674" s="41"/>
      <c r="J4674" s="41"/>
      <c r="K4674" s="26" t="str">
        <f>_xlfn.IFNA(VLOOKUP(E4674,الاوردرات!$B$1:$C$600,2,0),"")</f>
        <v/>
      </c>
      <c r="L4674" s="52"/>
      <c r="N4674" s="21" t="str">
        <f t="shared" si="148"/>
        <v/>
      </c>
      <c r="O4674" s="22" t="str">
        <f>_xlfn.IFNA((VLOOKUP(F4674,help!$C$2:$F$12,4,0))*(N4674*24),"")</f>
        <v/>
      </c>
      <c r="AP4674" s="17">
        <f t="shared" si="147"/>
        <v>0</v>
      </c>
    </row>
    <row r="4675" spans="2:42" ht="33" x14ac:dyDescent="0.25">
      <c r="B4675" s="13">
        <f>COUNTIFS($E$3:E4675,'تقرير منتج تام'!$E$4)</f>
        <v>8</v>
      </c>
      <c r="C4675" s="37"/>
      <c r="D4675" s="37"/>
      <c r="E4675" s="37"/>
      <c r="F4675" s="39"/>
      <c r="G4675" s="40"/>
      <c r="H4675" s="40"/>
      <c r="I4675" s="41"/>
      <c r="J4675" s="41"/>
      <c r="K4675" s="26" t="str">
        <f>_xlfn.IFNA(VLOOKUP(E4675,الاوردرات!$B$1:$C$600,2,0),"")</f>
        <v/>
      </c>
      <c r="L4675" s="52"/>
      <c r="N4675" s="21" t="str">
        <f t="shared" si="148"/>
        <v/>
      </c>
      <c r="O4675" s="22" t="str">
        <f>_xlfn.IFNA((VLOOKUP(F4675,help!$C$2:$F$12,4,0))*(N4675*24),"")</f>
        <v/>
      </c>
      <c r="AP4675" s="17">
        <f t="shared" si="147"/>
        <v>0</v>
      </c>
    </row>
    <row r="4676" spans="2:42" ht="33" x14ac:dyDescent="0.25">
      <c r="B4676" s="13">
        <f>COUNTIFS($E$3:E4676,'تقرير منتج تام'!$E$4)</f>
        <v>8</v>
      </c>
      <c r="C4676" s="37"/>
      <c r="D4676" s="37"/>
      <c r="E4676" s="37"/>
      <c r="F4676" s="39"/>
      <c r="G4676" s="40"/>
      <c r="H4676" s="40"/>
      <c r="I4676" s="41"/>
      <c r="J4676" s="41"/>
      <c r="K4676" s="26" t="str">
        <f>_xlfn.IFNA(VLOOKUP(E4676,الاوردرات!$B$1:$C$600,2,0),"")</f>
        <v/>
      </c>
      <c r="L4676" s="52"/>
      <c r="N4676" s="21" t="str">
        <f t="shared" si="148"/>
        <v/>
      </c>
      <c r="O4676" s="22" t="str">
        <f>_xlfn.IFNA((VLOOKUP(F4676,help!$C$2:$F$12,4,0))*(N4676*24),"")</f>
        <v/>
      </c>
      <c r="AP4676" s="17">
        <f t="shared" si="147"/>
        <v>0</v>
      </c>
    </row>
    <row r="4677" spans="2:42" ht="33" x14ac:dyDescent="0.25">
      <c r="B4677" s="13">
        <f>COUNTIFS($E$3:E4677,'تقرير منتج تام'!$E$4)</f>
        <v>8</v>
      </c>
      <c r="C4677" s="37"/>
      <c r="D4677" s="37"/>
      <c r="E4677" s="37"/>
      <c r="F4677" s="39"/>
      <c r="G4677" s="40"/>
      <c r="H4677" s="40"/>
      <c r="I4677" s="41"/>
      <c r="J4677" s="41"/>
      <c r="K4677" s="26" t="str">
        <f>_xlfn.IFNA(VLOOKUP(E4677,الاوردرات!$B$1:$C$600,2,0),"")</f>
        <v/>
      </c>
      <c r="L4677" s="52"/>
      <c r="N4677" s="21" t="str">
        <f t="shared" si="148"/>
        <v/>
      </c>
      <c r="O4677" s="22" t="str">
        <f>_xlfn.IFNA((VLOOKUP(F4677,help!$C$2:$F$12,4,0))*(N4677*24),"")</f>
        <v/>
      </c>
      <c r="AP4677" s="17">
        <f t="shared" si="147"/>
        <v>0</v>
      </c>
    </row>
    <row r="4678" spans="2:42" ht="33" x14ac:dyDescent="0.25">
      <c r="B4678" s="13">
        <f>COUNTIFS($E$3:E4678,'تقرير منتج تام'!$E$4)</f>
        <v>8</v>
      </c>
      <c r="C4678" s="37"/>
      <c r="D4678" s="37"/>
      <c r="E4678" s="37"/>
      <c r="F4678" s="39"/>
      <c r="G4678" s="40"/>
      <c r="H4678" s="40"/>
      <c r="I4678" s="41"/>
      <c r="J4678" s="41"/>
      <c r="K4678" s="26" t="str">
        <f>_xlfn.IFNA(VLOOKUP(E4678,الاوردرات!$B$1:$C$600,2,0),"")</f>
        <v/>
      </c>
      <c r="L4678" s="52"/>
      <c r="N4678" s="21" t="str">
        <f t="shared" si="148"/>
        <v/>
      </c>
      <c r="O4678" s="22" t="str">
        <f>_xlfn.IFNA((VLOOKUP(F4678,help!$C$2:$F$12,4,0))*(N4678*24),"")</f>
        <v/>
      </c>
      <c r="AP4678" s="17">
        <f t="shared" si="147"/>
        <v>0</v>
      </c>
    </row>
    <row r="4679" spans="2:42" ht="33" x14ac:dyDescent="0.25">
      <c r="B4679" s="13">
        <f>COUNTIFS($E$3:E4679,'تقرير منتج تام'!$E$4)</f>
        <v>8</v>
      </c>
      <c r="C4679" s="37"/>
      <c r="D4679" s="37"/>
      <c r="E4679" s="37"/>
      <c r="F4679" s="39"/>
      <c r="G4679" s="40"/>
      <c r="H4679" s="40"/>
      <c r="I4679" s="41"/>
      <c r="J4679" s="41"/>
      <c r="K4679" s="26" t="str">
        <f>_xlfn.IFNA(VLOOKUP(E4679,الاوردرات!$B$1:$C$600,2,0),"")</f>
        <v/>
      </c>
      <c r="L4679" s="52"/>
      <c r="N4679" s="21" t="str">
        <f t="shared" si="148"/>
        <v/>
      </c>
      <c r="O4679" s="22" t="str">
        <f>_xlfn.IFNA((VLOOKUP(F4679,help!$C$2:$F$12,4,0))*(N4679*24),"")</f>
        <v/>
      </c>
      <c r="AP4679" s="17">
        <f t="shared" si="147"/>
        <v>0</v>
      </c>
    </row>
    <row r="4680" spans="2:42" ht="33" x14ac:dyDescent="0.25">
      <c r="B4680" s="13">
        <f>COUNTIFS($E$3:E4680,'تقرير منتج تام'!$E$4)</f>
        <v>8</v>
      </c>
      <c r="C4680" s="37"/>
      <c r="D4680" s="37"/>
      <c r="E4680" s="37"/>
      <c r="F4680" s="39"/>
      <c r="G4680" s="40"/>
      <c r="H4680" s="40"/>
      <c r="I4680" s="41"/>
      <c r="J4680" s="41"/>
      <c r="K4680" s="26" t="str">
        <f>_xlfn.IFNA(VLOOKUP(E4680,الاوردرات!$B$1:$C$600,2,0),"")</f>
        <v/>
      </c>
      <c r="L4680" s="52"/>
      <c r="N4680" s="21" t="str">
        <f t="shared" si="148"/>
        <v/>
      </c>
      <c r="O4680" s="22" t="str">
        <f>_xlfn.IFNA((VLOOKUP(F4680,help!$C$2:$F$12,4,0))*(N4680*24),"")</f>
        <v/>
      </c>
      <c r="AP4680" s="17">
        <f t="shared" si="147"/>
        <v>0</v>
      </c>
    </row>
    <row r="4681" spans="2:42" ht="33" x14ac:dyDescent="0.25">
      <c r="B4681" s="13">
        <f>COUNTIFS($E$3:E4681,'تقرير منتج تام'!$E$4)</f>
        <v>8</v>
      </c>
      <c r="C4681" s="37"/>
      <c r="D4681" s="37"/>
      <c r="E4681" s="37"/>
      <c r="F4681" s="39"/>
      <c r="G4681" s="40"/>
      <c r="H4681" s="40"/>
      <c r="I4681" s="41"/>
      <c r="J4681" s="41"/>
      <c r="K4681" s="26" t="str">
        <f>_xlfn.IFNA(VLOOKUP(E4681,الاوردرات!$B$1:$C$600,2,0),"")</f>
        <v/>
      </c>
      <c r="L4681" s="52"/>
      <c r="N4681" s="21" t="str">
        <f t="shared" si="148"/>
        <v/>
      </c>
      <c r="O4681" s="22" t="str">
        <f>_xlfn.IFNA((VLOOKUP(F4681,help!$C$2:$F$12,4,0))*(N4681*24),"")</f>
        <v/>
      </c>
      <c r="AP4681" s="17">
        <f t="shared" si="147"/>
        <v>0</v>
      </c>
    </row>
    <row r="4682" spans="2:42" ht="33" x14ac:dyDescent="0.25">
      <c r="B4682" s="13">
        <f>COUNTIFS($E$3:E4682,'تقرير منتج تام'!$E$4)</f>
        <v>8</v>
      </c>
      <c r="C4682" s="37"/>
      <c r="D4682" s="37"/>
      <c r="E4682" s="37"/>
      <c r="F4682" s="39"/>
      <c r="G4682" s="40"/>
      <c r="H4682" s="40"/>
      <c r="I4682" s="41"/>
      <c r="J4682" s="41"/>
      <c r="K4682" s="26" t="str">
        <f>_xlfn.IFNA(VLOOKUP(E4682,الاوردرات!$B$1:$C$600,2,0),"")</f>
        <v/>
      </c>
      <c r="L4682" s="52"/>
      <c r="N4682" s="21" t="str">
        <f t="shared" si="148"/>
        <v/>
      </c>
      <c r="O4682" s="22" t="str">
        <f>_xlfn.IFNA((VLOOKUP(F4682,help!$C$2:$F$12,4,0))*(N4682*24),"")</f>
        <v/>
      </c>
      <c r="AP4682" s="17">
        <f t="shared" ref="AP4682:AP4745" si="149">D4682</f>
        <v>0</v>
      </c>
    </row>
    <row r="4683" spans="2:42" ht="33" x14ac:dyDescent="0.25">
      <c r="B4683" s="13">
        <f>COUNTIFS($E$3:E4683,'تقرير منتج تام'!$E$4)</f>
        <v>8</v>
      </c>
      <c r="C4683" s="37"/>
      <c r="D4683" s="37"/>
      <c r="E4683" s="37"/>
      <c r="F4683" s="39"/>
      <c r="G4683" s="40"/>
      <c r="H4683" s="40"/>
      <c r="I4683" s="41"/>
      <c r="J4683" s="41"/>
      <c r="K4683" s="26" t="str">
        <f>_xlfn.IFNA(VLOOKUP(E4683,الاوردرات!$B$1:$C$600,2,0),"")</f>
        <v/>
      </c>
      <c r="L4683" s="52"/>
      <c r="N4683" s="21" t="str">
        <f t="shared" si="148"/>
        <v/>
      </c>
      <c r="O4683" s="22" t="str">
        <f>_xlfn.IFNA((VLOOKUP(F4683,help!$C$2:$F$12,4,0))*(N4683*24),"")</f>
        <v/>
      </c>
      <c r="AP4683" s="17">
        <f t="shared" si="149"/>
        <v>0</v>
      </c>
    </row>
    <row r="4684" spans="2:42" ht="33" x14ac:dyDescent="0.25">
      <c r="B4684" s="13">
        <f>COUNTIFS($E$3:E4684,'تقرير منتج تام'!$E$4)</f>
        <v>8</v>
      </c>
      <c r="C4684" s="37"/>
      <c r="D4684" s="37"/>
      <c r="E4684" s="37"/>
      <c r="F4684" s="39"/>
      <c r="G4684" s="40"/>
      <c r="H4684" s="40"/>
      <c r="I4684" s="41"/>
      <c r="J4684" s="41"/>
      <c r="K4684" s="26" t="str">
        <f>_xlfn.IFNA(VLOOKUP(E4684,الاوردرات!$B$1:$C$600,2,0),"")</f>
        <v/>
      </c>
      <c r="L4684" s="52"/>
      <c r="N4684" s="21" t="str">
        <f t="shared" si="148"/>
        <v/>
      </c>
      <c r="O4684" s="22" t="str">
        <f>_xlfn.IFNA((VLOOKUP(F4684,help!$C$2:$F$12,4,0))*(N4684*24),"")</f>
        <v/>
      </c>
      <c r="AP4684" s="17">
        <f t="shared" si="149"/>
        <v>0</v>
      </c>
    </row>
    <row r="4685" spans="2:42" ht="33" x14ac:dyDescent="0.25">
      <c r="B4685" s="13">
        <f>COUNTIFS($E$3:E4685,'تقرير منتج تام'!$E$4)</f>
        <v>8</v>
      </c>
      <c r="C4685" s="37"/>
      <c r="D4685" s="37"/>
      <c r="E4685" s="37"/>
      <c r="F4685" s="39"/>
      <c r="G4685" s="40"/>
      <c r="H4685" s="40"/>
      <c r="I4685" s="41"/>
      <c r="J4685" s="41"/>
      <c r="K4685" s="26" t="str">
        <f>_xlfn.IFNA(VLOOKUP(E4685,الاوردرات!$B$1:$C$600,2,0),"")</f>
        <v/>
      </c>
      <c r="L4685" s="52"/>
      <c r="N4685" s="21" t="str">
        <f t="shared" si="148"/>
        <v/>
      </c>
      <c r="O4685" s="22" t="str">
        <f>_xlfn.IFNA((VLOOKUP(F4685,help!$C$2:$F$12,4,0))*(N4685*24),"")</f>
        <v/>
      </c>
      <c r="AP4685" s="17">
        <f t="shared" si="149"/>
        <v>0</v>
      </c>
    </row>
    <row r="4686" spans="2:42" ht="33" x14ac:dyDescent="0.25">
      <c r="B4686" s="13">
        <f>COUNTIFS($E$3:E4686,'تقرير منتج تام'!$E$4)</f>
        <v>8</v>
      </c>
      <c r="C4686" s="37"/>
      <c r="D4686" s="37"/>
      <c r="E4686" s="37"/>
      <c r="F4686" s="39"/>
      <c r="G4686" s="40"/>
      <c r="H4686" s="40"/>
      <c r="I4686" s="41"/>
      <c r="J4686" s="41"/>
      <c r="K4686" s="26" t="str">
        <f>_xlfn.IFNA(VLOOKUP(E4686,الاوردرات!$B$1:$C$600,2,0),"")</f>
        <v/>
      </c>
      <c r="L4686" s="52"/>
      <c r="N4686" s="21" t="str">
        <f t="shared" si="148"/>
        <v/>
      </c>
      <c r="O4686" s="22" t="str">
        <f>_xlfn.IFNA((VLOOKUP(F4686,help!$C$2:$F$12,4,0))*(N4686*24),"")</f>
        <v/>
      </c>
      <c r="AP4686" s="17">
        <f t="shared" si="149"/>
        <v>0</v>
      </c>
    </row>
    <row r="4687" spans="2:42" ht="33" x14ac:dyDescent="0.25">
      <c r="B4687" s="13">
        <f>COUNTIFS($E$3:E4687,'تقرير منتج تام'!$E$4)</f>
        <v>8</v>
      </c>
      <c r="C4687" s="37"/>
      <c r="D4687" s="37"/>
      <c r="E4687" s="37"/>
      <c r="F4687" s="39"/>
      <c r="G4687" s="40"/>
      <c r="H4687" s="40"/>
      <c r="I4687" s="41"/>
      <c r="J4687" s="41"/>
      <c r="K4687" s="26" t="str">
        <f>_xlfn.IFNA(VLOOKUP(E4687,الاوردرات!$B$1:$C$600,2,0),"")</f>
        <v/>
      </c>
      <c r="L4687" s="52"/>
      <c r="N4687" s="21" t="str">
        <f t="shared" si="148"/>
        <v/>
      </c>
      <c r="O4687" s="22" t="str">
        <f>_xlfn.IFNA((VLOOKUP(F4687,help!$C$2:$F$12,4,0))*(N4687*24),"")</f>
        <v/>
      </c>
      <c r="AP4687" s="17">
        <f t="shared" si="149"/>
        <v>0</v>
      </c>
    </row>
    <row r="4688" spans="2:42" ht="33" x14ac:dyDescent="0.25">
      <c r="B4688" s="13">
        <f>COUNTIFS($E$3:E4688,'تقرير منتج تام'!$E$4)</f>
        <v>8</v>
      </c>
      <c r="C4688" s="37"/>
      <c r="D4688" s="37"/>
      <c r="E4688" s="37"/>
      <c r="F4688" s="39"/>
      <c r="G4688" s="40"/>
      <c r="H4688" s="40"/>
      <c r="I4688" s="41"/>
      <c r="J4688" s="41"/>
      <c r="K4688" s="26" t="str">
        <f>_xlfn.IFNA(VLOOKUP(E4688,الاوردرات!$B$1:$C$600,2,0),"")</f>
        <v/>
      </c>
      <c r="L4688" s="52"/>
      <c r="N4688" s="21" t="str">
        <f t="shared" si="148"/>
        <v/>
      </c>
      <c r="O4688" s="22" t="str">
        <f>_xlfn.IFNA((VLOOKUP(F4688,help!$C$2:$F$12,4,0))*(N4688*24),"")</f>
        <v/>
      </c>
      <c r="AP4688" s="17">
        <f t="shared" si="149"/>
        <v>0</v>
      </c>
    </row>
    <row r="4689" spans="2:42" ht="33" x14ac:dyDescent="0.25">
      <c r="B4689" s="13">
        <f>COUNTIFS($E$3:E4689,'تقرير منتج تام'!$E$4)</f>
        <v>8</v>
      </c>
      <c r="C4689" s="37"/>
      <c r="D4689" s="37"/>
      <c r="E4689" s="37"/>
      <c r="F4689" s="39"/>
      <c r="G4689" s="40"/>
      <c r="H4689" s="40"/>
      <c r="I4689" s="41"/>
      <c r="J4689" s="41"/>
      <c r="K4689" s="26" t="str">
        <f>_xlfn.IFNA(VLOOKUP(E4689,الاوردرات!$B$1:$C$600,2,0),"")</f>
        <v/>
      </c>
      <c r="L4689" s="52"/>
      <c r="N4689" s="21" t="str">
        <f t="shared" si="148"/>
        <v/>
      </c>
      <c r="O4689" s="22" t="str">
        <f>_xlfn.IFNA((VLOOKUP(F4689,help!$C$2:$F$12,4,0))*(N4689*24),"")</f>
        <v/>
      </c>
      <c r="AP4689" s="17">
        <f t="shared" si="149"/>
        <v>0</v>
      </c>
    </row>
    <row r="4690" spans="2:42" ht="33" x14ac:dyDescent="0.25">
      <c r="B4690" s="13">
        <f>COUNTIFS($E$3:E4690,'تقرير منتج تام'!$E$4)</f>
        <v>8</v>
      </c>
      <c r="C4690" s="37"/>
      <c r="D4690" s="37"/>
      <c r="E4690" s="37"/>
      <c r="F4690" s="39"/>
      <c r="G4690" s="40"/>
      <c r="H4690" s="40"/>
      <c r="I4690" s="41"/>
      <c r="J4690" s="41"/>
      <c r="K4690" s="26" t="str">
        <f>_xlfn.IFNA(VLOOKUP(E4690,الاوردرات!$B$1:$C$600,2,0),"")</f>
        <v/>
      </c>
      <c r="L4690" s="52"/>
      <c r="N4690" s="21" t="str">
        <f t="shared" si="148"/>
        <v/>
      </c>
      <c r="O4690" s="22" t="str">
        <f>_xlfn.IFNA((VLOOKUP(F4690,help!$C$2:$F$12,4,0))*(N4690*24),"")</f>
        <v/>
      </c>
      <c r="AP4690" s="17">
        <f t="shared" si="149"/>
        <v>0</v>
      </c>
    </row>
    <row r="4691" spans="2:42" ht="33" x14ac:dyDescent="0.25">
      <c r="B4691" s="13">
        <f>COUNTIFS($E$3:E4691,'تقرير منتج تام'!$E$4)</f>
        <v>8</v>
      </c>
      <c r="C4691" s="37"/>
      <c r="D4691" s="37"/>
      <c r="E4691" s="37"/>
      <c r="F4691" s="39"/>
      <c r="G4691" s="40"/>
      <c r="H4691" s="40"/>
      <c r="I4691" s="41"/>
      <c r="J4691" s="41"/>
      <c r="K4691" s="26" t="str">
        <f>_xlfn.IFNA(VLOOKUP(E4691,الاوردرات!$B$1:$C$600,2,0),"")</f>
        <v/>
      </c>
      <c r="L4691" s="52"/>
      <c r="N4691" s="21" t="str">
        <f t="shared" si="148"/>
        <v/>
      </c>
      <c r="O4691" s="22" t="str">
        <f>_xlfn.IFNA((VLOOKUP(F4691,help!$C$2:$F$12,4,0))*(N4691*24),"")</f>
        <v/>
      </c>
      <c r="AP4691" s="17">
        <f t="shared" si="149"/>
        <v>0</v>
      </c>
    </row>
    <row r="4692" spans="2:42" ht="33" x14ac:dyDescent="0.25">
      <c r="B4692" s="13">
        <f>COUNTIFS($E$3:E4692,'تقرير منتج تام'!$E$4)</f>
        <v>8</v>
      </c>
      <c r="C4692" s="37"/>
      <c r="D4692" s="37"/>
      <c r="E4692" s="37"/>
      <c r="F4692" s="39"/>
      <c r="G4692" s="40"/>
      <c r="H4692" s="40"/>
      <c r="I4692" s="41"/>
      <c r="J4692" s="41"/>
      <c r="K4692" s="26" t="str">
        <f>_xlfn.IFNA(VLOOKUP(E4692,الاوردرات!$B$1:$C$600,2,0),"")</f>
        <v/>
      </c>
      <c r="L4692" s="52"/>
      <c r="N4692" s="21" t="str">
        <f t="shared" si="148"/>
        <v/>
      </c>
      <c r="O4692" s="22" t="str">
        <f>_xlfn.IFNA((VLOOKUP(F4692,help!$C$2:$F$12,4,0))*(N4692*24),"")</f>
        <v/>
      </c>
      <c r="AP4692" s="17">
        <f t="shared" si="149"/>
        <v>0</v>
      </c>
    </row>
    <row r="4693" spans="2:42" ht="33" x14ac:dyDescent="0.25">
      <c r="B4693" s="13">
        <f>COUNTIFS($E$3:E4693,'تقرير منتج تام'!$E$4)</f>
        <v>8</v>
      </c>
      <c r="C4693" s="37"/>
      <c r="D4693" s="37"/>
      <c r="E4693" s="37"/>
      <c r="F4693" s="39"/>
      <c r="G4693" s="40"/>
      <c r="H4693" s="40"/>
      <c r="I4693" s="41"/>
      <c r="J4693" s="41"/>
      <c r="K4693" s="26" t="str">
        <f>_xlfn.IFNA(VLOOKUP(E4693,الاوردرات!$B$1:$C$600,2,0),"")</f>
        <v/>
      </c>
      <c r="L4693" s="52"/>
      <c r="N4693" s="21" t="str">
        <f t="shared" si="148"/>
        <v/>
      </c>
      <c r="O4693" s="22" t="str">
        <f>_xlfn.IFNA((VLOOKUP(F4693,help!$C$2:$F$12,4,0))*(N4693*24),"")</f>
        <v/>
      </c>
      <c r="AP4693" s="17">
        <f t="shared" si="149"/>
        <v>0</v>
      </c>
    </row>
    <row r="4694" spans="2:42" ht="33" x14ac:dyDescent="0.25">
      <c r="B4694" s="13">
        <f>COUNTIFS($E$3:E4694,'تقرير منتج تام'!$E$4)</f>
        <v>8</v>
      </c>
      <c r="C4694" s="37"/>
      <c r="D4694" s="37"/>
      <c r="E4694" s="37"/>
      <c r="F4694" s="39"/>
      <c r="G4694" s="40"/>
      <c r="H4694" s="40"/>
      <c r="I4694" s="41"/>
      <c r="J4694" s="41"/>
      <c r="K4694" s="26" t="str">
        <f>_xlfn.IFNA(VLOOKUP(E4694,الاوردرات!$B$1:$C$600,2,0),"")</f>
        <v/>
      </c>
      <c r="L4694" s="52"/>
      <c r="N4694" s="21" t="str">
        <f t="shared" si="148"/>
        <v/>
      </c>
      <c r="O4694" s="22" t="str">
        <f>_xlfn.IFNA((VLOOKUP(F4694,help!$C$2:$F$12,4,0))*(N4694*24),"")</f>
        <v/>
      </c>
      <c r="AP4694" s="17">
        <f t="shared" si="149"/>
        <v>0</v>
      </c>
    </row>
    <row r="4695" spans="2:42" ht="33" x14ac:dyDescent="0.25">
      <c r="B4695" s="13">
        <f>COUNTIFS($E$3:E4695,'تقرير منتج تام'!$E$4)</f>
        <v>8</v>
      </c>
      <c r="C4695" s="37"/>
      <c r="D4695" s="37"/>
      <c r="E4695" s="37"/>
      <c r="F4695" s="39"/>
      <c r="G4695" s="40"/>
      <c r="H4695" s="40"/>
      <c r="I4695" s="41"/>
      <c r="J4695" s="41"/>
      <c r="K4695" s="26" t="str">
        <f>_xlfn.IFNA(VLOOKUP(E4695,الاوردرات!$B$1:$C$600,2,0),"")</f>
        <v/>
      </c>
      <c r="L4695" s="52"/>
      <c r="N4695" s="21" t="str">
        <f t="shared" si="148"/>
        <v/>
      </c>
      <c r="O4695" s="22" t="str">
        <f>_xlfn.IFNA((VLOOKUP(F4695,help!$C$2:$F$12,4,0))*(N4695*24),"")</f>
        <v/>
      </c>
      <c r="AP4695" s="17">
        <f t="shared" si="149"/>
        <v>0</v>
      </c>
    </row>
    <row r="4696" spans="2:42" ht="33" x14ac:dyDescent="0.25">
      <c r="B4696" s="13">
        <f>COUNTIFS($E$3:E4696,'تقرير منتج تام'!$E$4)</f>
        <v>8</v>
      </c>
      <c r="C4696" s="37"/>
      <c r="D4696" s="37"/>
      <c r="E4696" s="37"/>
      <c r="F4696" s="39"/>
      <c r="G4696" s="40"/>
      <c r="H4696" s="40"/>
      <c r="I4696" s="41"/>
      <c r="J4696" s="41"/>
      <c r="K4696" s="26" t="str">
        <f>_xlfn.IFNA(VLOOKUP(E4696,الاوردرات!$B$1:$C$600,2,0),"")</f>
        <v/>
      </c>
      <c r="L4696" s="52"/>
      <c r="N4696" s="21" t="str">
        <f t="shared" si="148"/>
        <v/>
      </c>
      <c r="O4696" s="22" t="str">
        <f>_xlfn.IFNA((VLOOKUP(F4696,help!$C$2:$F$12,4,0))*(N4696*24),"")</f>
        <v/>
      </c>
      <c r="AP4696" s="17">
        <f t="shared" si="149"/>
        <v>0</v>
      </c>
    </row>
    <row r="4697" spans="2:42" ht="33" x14ac:dyDescent="0.25">
      <c r="B4697" s="13">
        <f>COUNTIFS($E$3:E4697,'تقرير منتج تام'!$E$4)</f>
        <v>8</v>
      </c>
      <c r="C4697" s="37"/>
      <c r="D4697" s="37"/>
      <c r="E4697" s="37"/>
      <c r="F4697" s="39"/>
      <c r="G4697" s="40"/>
      <c r="H4697" s="40"/>
      <c r="I4697" s="41"/>
      <c r="J4697" s="41"/>
      <c r="K4697" s="26" t="str">
        <f>_xlfn.IFNA(VLOOKUP(E4697,الاوردرات!$B$1:$C$600,2,0),"")</f>
        <v/>
      </c>
      <c r="L4697" s="52"/>
      <c r="N4697" s="21" t="str">
        <f t="shared" si="148"/>
        <v/>
      </c>
      <c r="O4697" s="22" t="str">
        <f>_xlfn.IFNA((VLOOKUP(F4697,help!$C$2:$F$12,4,0))*(N4697*24),"")</f>
        <v/>
      </c>
      <c r="AP4697" s="17">
        <f t="shared" si="149"/>
        <v>0</v>
      </c>
    </row>
    <row r="4698" spans="2:42" ht="33" x14ac:dyDescent="0.25">
      <c r="B4698" s="13">
        <f>COUNTIFS($E$3:E4698,'تقرير منتج تام'!$E$4)</f>
        <v>8</v>
      </c>
      <c r="C4698" s="37"/>
      <c r="D4698" s="37"/>
      <c r="E4698" s="37"/>
      <c r="F4698" s="39"/>
      <c r="G4698" s="40"/>
      <c r="H4698" s="40"/>
      <c r="I4698" s="41"/>
      <c r="J4698" s="41"/>
      <c r="K4698" s="26" t="str">
        <f>_xlfn.IFNA(VLOOKUP(E4698,الاوردرات!$B$1:$C$600,2,0),"")</f>
        <v/>
      </c>
      <c r="L4698" s="52"/>
      <c r="N4698" s="21" t="str">
        <f t="shared" si="148"/>
        <v/>
      </c>
      <c r="O4698" s="22" t="str">
        <f>_xlfn.IFNA((VLOOKUP(F4698,help!$C$2:$F$12,4,0))*(N4698*24),"")</f>
        <v/>
      </c>
      <c r="AP4698" s="17">
        <f t="shared" si="149"/>
        <v>0</v>
      </c>
    </row>
    <row r="4699" spans="2:42" ht="33" x14ac:dyDescent="0.25">
      <c r="B4699" s="13">
        <f>COUNTIFS($E$3:E4699,'تقرير منتج تام'!$E$4)</f>
        <v>8</v>
      </c>
      <c r="C4699" s="37"/>
      <c r="D4699" s="37"/>
      <c r="E4699" s="37"/>
      <c r="F4699" s="39"/>
      <c r="G4699" s="40"/>
      <c r="H4699" s="40"/>
      <c r="I4699" s="41"/>
      <c r="J4699" s="41"/>
      <c r="K4699" s="26" t="str">
        <f>_xlfn.IFNA(VLOOKUP(E4699,الاوردرات!$B$1:$C$600,2,0),"")</f>
        <v/>
      </c>
      <c r="L4699" s="52"/>
      <c r="N4699" s="21" t="str">
        <f t="shared" si="148"/>
        <v/>
      </c>
      <c r="O4699" s="22" t="str">
        <f>_xlfn.IFNA((VLOOKUP(F4699,help!$C$2:$F$12,4,0))*(N4699*24),"")</f>
        <v/>
      </c>
      <c r="AP4699" s="17">
        <f t="shared" si="149"/>
        <v>0</v>
      </c>
    </row>
    <row r="4700" spans="2:42" ht="33" x14ac:dyDescent="0.25">
      <c r="B4700" s="13">
        <f>COUNTIFS($E$3:E4700,'تقرير منتج تام'!$E$4)</f>
        <v>8</v>
      </c>
      <c r="C4700" s="37"/>
      <c r="D4700" s="37"/>
      <c r="E4700" s="37"/>
      <c r="F4700" s="39"/>
      <c r="G4700" s="40"/>
      <c r="H4700" s="40"/>
      <c r="I4700" s="41"/>
      <c r="J4700" s="41"/>
      <c r="K4700" s="26" t="str">
        <f>_xlfn.IFNA(VLOOKUP(E4700,الاوردرات!$B$1:$C$600,2,0),"")</f>
        <v/>
      </c>
      <c r="L4700" s="52"/>
      <c r="N4700" s="21" t="str">
        <f t="shared" si="148"/>
        <v/>
      </c>
      <c r="O4700" s="22" t="str">
        <f>_xlfn.IFNA((VLOOKUP(F4700,help!$C$2:$F$12,4,0))*(N4700*24),"")</f>
        <v/>
      </c>
      <c r="AP4700" s="17">
        <f t="shared" si="149"/>
        <v>0</v>
      </c>
    </row>
    <row r="4701" spans="2:42" ht="33" x14ac:dyDescent="0.25">
      <c r="B4701" s="13">
        <f>COUNTIFS($E$3:E4701,'تقرير منتج تام'!$E$4)</f>
        <v>8</v>
      </c>
      <c r="C4701" s="37"/>
      <c r="D4701" s="37"/>
      <c r="E4701" s="37"/>
      <c r="F4701" s="39"/>
      <c r="G4701" s="40"/>
      <c r="H4701" s="40"/>
      <c r="I4701" s="41"/>
      <c r="J4701" s="41"/>
      <c r="K4701" s="26" t="str">
        <f>_xlfn.IFNA(VLOOKUP(E4701,الاوردرات!$B$1:$C$600,2,0),"")</f>
        <v/>
      </c>
      <c r="L4701" s="52"/>
      <c r="N4701" s="21" t="str">
        <f t="shared" si="148"/>
        <v/>
      </c>
      <c r="O4701" s="22" t="str">
        <f>_xlfn.IFNA((VLOOKUP(F4701,help!$C$2:$F$12,4,0))*(N4701*24),"")</f>
        <v/>
      </c>
      <c r="AP4701" s="17">
        <f t="shared" si="149"/>
        <v>0</v>
      </c>
    </row>
    <row r="4702" spans="2:42" ht="33" x14ac:dyDescent="0.25">
      <c r="B4702" s="13">
        <f>COUNTIFS($E$3:E4702,'تقرير منتج تام'!$E$4)</f>
        <v>8</v>
      </c>
      <c r="C4702" s="37"/>
      <c r="D4702" s="37"/>
      <c r="E4702" s="37"/>
      <c r="F4702" s="39"/>
      <c r="G4702" s="40"/>
      <c r="H4702" s="40"/>
      <c r="I4702" s="41"/>
      <c r="J4702" s="41"/>
      <c r="K4702" s="26" t="str">
        <f>_xlfn.IFNA(VLOOKUP(E4702,الاوردرات!$B$1:$C$600,2,0),"")</f>
        <v/>
      </c>
      <c r="L4702" s="52"/>
      <c r="N4702" s="21" t="str">
        <f t="shared" si="148"/>
        <v/>
      </c>
      <c r="O4702" s="22" t="str">
        <f>_xlfn.IFNA((VLOOKUP(F4702,help!$C$2:$F$12,4,0))*(N4702*24),"")</f>
        <v/>
      </c>
      <c r="AP4702" s="17">
        <f t="shared" si="149"/>
        <v>0</v>
      </c>
    </row>
    <row r="4703" spans="2:42" ht="33" x14ac:dyDescent="0.25">
      <c r="B4703" s="13">
        <f>COUNTIFS($E$3:E4703,'تقرير منتج تام'!$E$4)</f>
        <v>8</v>
      </c>
      <c r="C4703" s="37"/>
      <c r="D4703" s="37"/>
      <c r="E4703" s="37"/>
      <c r="F4703" s="39"/>
      <c r="G4703" s="40"/>
      <c r="H4703" s="40"/>
      <c r="I4703" s="41"/>
      <c r="J4703" s="41"/>
      <c r="K4703" s="26" t="str">
        <f>_xlfn.IFNA(VLOOKUP(E4703,الاوردرات!$B$1:$C$600,2,0),"")</f>
        <v/>
      </c>
      <c r="L4703" s="52"/>
      <c r="N4703" s="21" t="str">
        <f t="shared" si="148"/>
        <v/>
      </c>
      <c r="O4703" s="22" t="str">
        <f>_xlfn.IFNA((VLOOKUP(F4703,help!$C$2:$F$12,4,0))*(N4703*24),"")</f>
        <v/>
      </c>
      <c r="AP4703" s="17">
        <f t="shared" si="149"/>
        <v>0</v>
      </c>
    </row>
    <row r="4704" spans="2:42" ht="33" x14ac:dyDescent="0.25">
      <c r="B4704" s="13">
        <f>COUNTIFS($E$3:E4704,'تقرير منتج تام'!$E$4)</f>
        <v>8</v>
      </c>
      <c r="C4704" s="37"/>
      <c r="D4704" s="37"/>
      <c r="E4704" s="37"/>
      <c r="F4704" s="39"/>
      <c r="G4704" s="40"/>
      <c r="H4704" s="40"/>
      <c r="I4704" s="41"/>
      <c r="J4704" s="41"/>
      <c r="K4704" s="26" t="str">
        <f>_xlfn.IFNA(VLOOKUP(E4704,الاوردرات!$B$1:$C$600,2,0),"")</f>
        <v/>
      </c>
      <c r="L4704" s="52"/>
      <c r="N4704" s="21" t="str">
        <f t="shared" si="148"/>
        <v/>
      </c>
      <c r="O4704" s="22" t="str">
        <f>_xlfn.IFNA((VLOOKUP(F4704,help!$C$2:$F$12,4,0))*(N4704*24),"")</f>
        <v/>
      </c>
      <c r="AP4704" s="17">
        <f t="shared" si="149"/>
        <v>0</v>
      </c>
    </row>
    <row r="4705" spans="2:42" ht="33" x14ac:dyDescent="0.25">
      <c r="B4705" s="13">
        <f>COUNTIFS($E$3:E4705,'تقرير منتج تام'!$E$4)</f>
        <v>8</v>
      </c>
      <c r="C4705" s="37"/>
      <c r="D4705" s="37"/>
      <c r="E4705" s="37"/>
      <c r="F4705" s="39"/>
      <c r="G4705" s="40"/>
      <c r="H4705" s="40"/>
      <c r="I4705" s="41"/>
      <c r="J4705" s="41"/>
      <c r="K4705" s="26" t="str">
        <f>_xlfn.IFNA(VLOOKUP(E4705,الاوردرات!$B$1:$C$600,2,0),"")</f>
        <v/>
      </c>
      <c r="L4705" s="52"/>
      <c r="N4705" s="21" t="str">
        <f t="shared" si="148"/>
        <v/>
      </c>
      <c r="O4705" s="22" t="str">
        <f>_xlfn.IFNA((VLOOKUP(F4705,help!$C$2:$F$12,4,0))*(N4705*24),"")</f>
        <v/>
      </c>
      <c r="AP4705" s="17">
        <f t="shared" si="149"/>
        <v>0</v>
      </c>
    </row>
    <row r="4706" spans="2:42" ht="33" x14ac:dyDescent="0.25">
      <c r="B4706" s="13">
        <f>COUNTIFS($E$3:E4706,'تقرير منتج تام'!$E$4)</f>
        <v>8</v>
      </c>
      <c r="C4706" s="37"/>
      <c r="D4706" s="37"/>
      <c r="E4706" s="37"/>
      <c r="F4706" s="39"/>
      <c r="G4706" s="40"/>
      <c r="H4706" s="40"/>
      <c r="I4706" s="41"/>
      <c r="J4706" s="41"/>
      <c r="K4706" s="26" t="str">
        <f>_xlfn.IFNA(VLOOKUP(E4706,الاوردرات!$B$1:$C$600,2,0),"")</f>
        <v/>
      </c>
      <c r="L4706" s="52"/>
      <c r="N4706" s="21" t="str">
        <f t="shared" si="148"/>
        <v/>
      </c>
      <c r="O4706" s="22" t="str">
        <f>_xlfn.IFNA((VLOOKUP(F4706,help!$C$2:$F$12,4,0))*(N4706*24),"")</f>
        <v/>
      </c>
      <c r="AP4706" s="17">
        <f t="shared" si="149"/>
        <v>0</v>
      </c>
    </row>
    <row r="4707" spans="2:42" ht="33" x14ac:dyDescent="0.25">
      <c r="B4707" s="13">
        <f>COUNTIFS($E$3:E4707,'تقرير منتج تام'!$E$4)</f>
        <v>8</v>
      </c>
      <c r="C4707" s="37"/>
      <c r="D4707" s="37"/>
      <c r="E4707" s="37"/>
      <c r="F4707" s="39"/>
      <c r="G4707" s="40"/>
      <c r="H4707" s="40"/>
      <c r="I4707" s="41"/>
      <c r="J4707" s="41"/>
      <c r="K4707" s="26" t="str">
        <f>_xlfn.IFNA(VLOOKUP(E4707,الاوردرات!$B$1:$C$600,2,0),"")</f>
        <v/>
      </c>
      <c r="L4707" s="52"/>
      <c r="N4707" s="21" t="str">
        <f t="shared" si="148"/>
        <v/>
      </c>
      <c r="O4707" s="22" t="str">
        <f>_xlfn.IFNA((VLOOKUP(F4707,help!$C$2:$F$12,4,0))*(N4707*24),"")</f>
        <v/>
      </c>
      <c r="AP4707" s="17">
        <f t="shared" si="149"/>
        <v>0</v>
      </c>
    </row>
    <row r="4708" spans="2:42" ht="33" x14ac:dyDescent="0.25">
      <c r="B4708" s="13">
        <f>COUNTIFS($E$3:E4708,'تقرير منتج تام'!$E$4)</f>
        <v>8</v>
      </c>
      <c r="C4708" s="37"/>
      <c r="D4708" s="37"/>
      <c r="E4708" s="37"/>
      <c r="F4708" s="39"/>
      <c r="G4708" s="40"/>
      <c r="H4708" s="40"/>
      <c r="I4708" s="41"/>
      <c r="J4708" s="41"/>
      <c r="K4708" s="26" t="str">
        <f>_xlfn.IFNA(VLOOKUP(E4708,الاوردرات!$B$1:$C$600,2,0),"")</f>
        <v/>
      </c>
      <c r="L4708" s="52"/>
      <c r="N4708" s="21" t="str">
        <f t="shared" si="148"/>
        <v/>
      </c>
      <c r="O4708" s="22" t="str">
        <f>_xlfn.IFNA((VLOOKUP(F4708,help!$C$2:$F$12,4,0))*(N4708*24),"")</f>
        <v/>
      </c>
      <c r="AP4708" s="17">
        <f t="shared" si="149"/>
        <v>0</v>
      </c>
    </row>
    <row r="4709" spans="2:42" ht="33" x14ac:dyDescent="0.25">
      <c r="B4709" s="13">
        <f>COUNTIFS($E$3:E4709,'تقرير منتج تام'!$E$4)</f>
        <v>8</v>
      </c>
      <c r="C4709" s="37"/>
      <c r="D4709" s="37"/>
      <c r="E4709" s="37"/>
      <c r="F4709" s="39"/>
      <c r="G4709" s="40"/>
      <c r="H4709" s="40"/>
      <c r="I4709" s="41"/>
      <c r="J4709" s="41"/>
      <c r="K4709" s="26" t="str">
        <f>_xlfn.IFNA(VLOOKUP(E4709,الاوردرات!$B$1:$C$600,2,0),"")</f>
        <v/>
      </c>
      <c r="L4709" s="52"/>
      <c r="N4709" s="21" t="str">
        <f t="shared" si="148"/>
        <v/>
      </c>
      <c r="O4709" s="22" t="str">
        <f>_xlfn.IFNA((VLOOKUP(F4709,help!$C$2:$F$12,4,0))*(N4709*24),"")</f>
        <v/>
      </c>
      <c r="AP4709" s="17">
        <f t="shared" si="149"/>
        <v>0</v>
      </c>
    </row>
    <row r="4710" spans="2:42" ht="33" x14ac:dyDescent="0.25">
      <c r="B4710" s="13">
        <f>COUNTIFS($E$3:E4710,'تقرير منتج تام'!$E$4)</f>
        <v>8</v>
      </c>
      <c r="C4710" s="37"/>
      <c r="D4710" s="37"/>
      <c r="E4710" s="37"/>
      <c r="F4710" s="39"/>
      <c r="G4710" s="40"/>
      <c r="H4710" s="40"/>
      <c r="I4710" s="41"/>
      <c r="J4710" s="41"/>
      <c r="K4710" s="26" t="str">
        <f>_xlfn.IFNA(VLOOKUP(E4710,الاوردرات!$B$1:$C$600,2,0),"")</f>
        <v/>
      </c>
      <c r="L4710" s="52"/>
      <c r="N4710" s="21" t="str">
        <f t="shared" si="148"/>
        <v/>
      </c>
      <c r="O4710" s="22" t="str">
        <f>_xlfn.IFNA((VLOOKUP(F4710,help!$C$2:$F$12,4,0))*(N4710*24),"")</f>
        <v/>
      </c>
      <c r="AP4710" s="17">
        <f t="shared" si="149"/>
        <v>0</v>
      </c>
    </row>
    <row r="4711" spans="2:42" ht="33" x14ac:dyDescent="0.25">
      <c r="B4711" s="13">
        <f>COUNTIFS($E$3:E4711,'تقرير منتج تام'!$E$4)</f>
        <v>8</v>
      </c>
      <c r="C4711" s="37"/>
      <c r="D4711" s="37"/>
      <c r="E4711" s="37"/>
      <c r="F4711" s="39"/>
      <c r="G4711" s="40"/>
      <c r="H4711" s="40"/>
      <c r="I4711" s="41"/>
      <c r="J4711" s="41"/>
      <c r="K4711" s="26" t="str">
        <f>_xlfn.IFNA(VLOOKUP(E4711,الاوردرات!$B$1:$C$600,2,0),"")</f>
        <v/>
      </c>
      <c r="L4711" s="52"/>
      <c r="N4711" s="21" t="str">
        <f t="shared" si="148"/>
        <v/>
      </c>
      <c r="O4711" s="22" t="str">
        <f>_xlfn.IFNA((VLOOKUP(F4711,help!$C$2:$F$12,4,0))*(N4711*24),"")</f>
        <v/>
      </c>
      <c r="AP4711" s="17">
        <f t="shared" si="149"/>
        <v>0</v>
      </c>
    </row>
    <row r="4712" spans="2:42" ht="33" x14ac:dyDescent="0.25">
      <c r="B4712" s="13">
        <f>COUNTIFS($E$3:E4712,'تقرير منتج تام'!$E$4)</f>
        <v>8</v>
      </c>
      <c r="C4712" s="37"/>
      <c r="D4712" s="37"/>
      <c r="E4712" s="37"/>
      <c r="F4712" s="39"/>
      <c r="G4712" s="40"/>
      <c r="H4712" s="40"/>
      <c r="I4712" s="41"/>
      <c r="J4712" s="41"/>
      <c r="K4712" s="26" t="str">
        <f>_xlfn.IFNA(VLOOKUP(E4712,الاوردرات!$B$1:$C$600,2,0),"")</f>
        <v/>
      </c>
      <c r="L4712" s="52"/>
      <c r="N4712" s="21" t="str">
        <f t="shared" si="148"/>
        <v/>
      </c>
      <c r="O4712" s="22" t="str">
        <f>_xlfn.IFNA((VLOOKUP(F4712,help!$C$2:$F$12,4,0))*(N4712*24),"")</f>
        <v/>
      </c>
      <c r="AP4712" s="17">
        <f t="shared" si="149"/>
        <v>0</v>
      </c>
    </row>
    <row r="4713" spans="2:42" ht="33" x14ac:dyDescent="0.25">
      <c r="B4713" s="13">
        <f>COUNTIFS($E$3:E4713,'تقرير منتج تام'!$E$4)</f>
        <v>8</v>
      </c>
      <c r="C4713" s="37"/>
      <c r="D4713" s="37"/>
      <c r="E4713" s="37"/>
      <c r="F4713" s="39"/>
      <c r="G4713" s="40"/>
      <c r="H4713" s="40"/>
      <c r="I4713" s="41"/>
      <c r="J4713" s="41"/>
      <c r="K4713" s="26" t="str">
        <f>_xlfn.IFNA(VLOOKUP(E4713,الاوردرات!$B$1:$C$600,2,0),"")</f>
        <v/>
      </c>
      <c r="L4713" s="52"/>
      <c r="N4713" s="21" t="str">
        <f t="shared" si="148"/>
        <v/>
      </c>
      <c r="O4713" s="22" t="str">
        <f>_xlfn.IFNA((VLOOKUP(F4713,help!$C$2:$F$12,4,0))*(N4713*24),"")</f>
        <v/>
      </c>
      <c r="AP4713" s="17">
        <f t="shared" si="149"/>
        <v>0</v>
      </c>
    </row>
    <row r="4714" spans="2:42" ht="33" x14ac:dyDescent="0.25">
      <c r="B4714" s="13">
        <f>COUNTIFS($E$3:E4714,'تقرير منتج تام'!$E$4)</f>
        <v>8</v>
      </c>
      <c r="C4714" s="37"/>
      <c r="D4714" s="37"/>
      <c r="E4714" s="37"/>
      <c r="F4714" s="39"/>
      <c r="G4714" s="40"/>
      <c r="H4714" s="40"/>
      <c r="I4714" s="41"/>
      <c r="J4714" s="41"/>
      <c r="K4714" s="26" t="str">
        <f>_xlfn.IFNA(VLOOKUP(E4714,الاوردرات!$B$1:$C$600,2,0),"")</f>
        <v/>
      </c>
      <c r="L4714" s="52"/>
      <c r="N4714" s="21" t="str">
        <f t="shared" si="148"/>
        <v/>
      </c>
      <c r="O4714" s="22" t="str">
        <f>_xlfn.IFNA((VLOOKUP(F4714,help!$C$2:$F$12,4,0))*(N4714*24),"")</f>
        <v/>
      </c>
      <c r="AP4714" s="17">
        <f t="shared" si="149"/>
        <v>0</v>
      </c>
    </row>
    <row r="4715" spans="2:42" ht="33" x14ac:dyDescent="0.25">
      <c r="B4715" s="13">
        <f>COUNTIFS($E$3:E4715,'تقرير منتج تام'!$E$4)</f>
        <v>8</v>
      </c>
      <c r="C4715" s="37"/>
      <c r="D4715" s="37"/>
      <c r="E4715" s="37"/>
      <c r="F4715" s="39"/>
      <c r="G4715" s="40"/>
      <c r="H4715" s="40"/>
      <c r="I4715" s="41"/>
      <c r="J4715" s="41"/>
      <c r="K4715" s="26" t="str">
        <f>_xlfn.IFNA(VLOOKUP(E4715,الاوردرات!$B$1:$C$600,2,0),"")</f>
        <v/>
      </c>
      <c r="L4715" s="52"/>
      <c r="N4715" s="21" t="str">
        <f t="shared" si="148"/>
        <v/>
      </c>
      <c r="O4715" s="22" t="str">
        <f>_xlfn.IFNA((VLOOKUP(F4715,help!$C$2:$F$12,4,0))*(N4715*24),"")</f>
        <v/>
      </c>
      <c r="AP4715" s="17">
        <f t="shared" si="149"/>
        <v>0</v>
      </c>
    </row>
    <row r="4716" spans="2:42" ht="33" x14ac:dyDescent="0.25">
      <c r="B4716" s="13">
        <f>COUNTIFS($E$3:E4716,'تقرير منتج تام'!$E$4)</f>
        <v>8</v>
      </c>
      <c r="C4716" s="37"/>
      <c r="D4716" s="37"/>
      <c r="E4716" s="37"/>
      <c r="F4716" s="39"/>
      <c r="G4716" s="40"/>
      <c r="H4716" s="40"/>
      <c r="I4716" s="41"/>
      <c r="J4716" s="41"/>
      <c r="K4716" s="26" t="str">
        <f>_xlfn.IFNA(VLOOKUP(E4716,الاوردرات!$B$1:$C$600,2,0),"")</f>
        <v/>
      </c>
      <c r="L4716" s="52"/>
      <c r="N4716" s="21" t="str">
        <f t="shared" si="148"/>
        <v/>
      </c>
      <c r="O4716" s="22" t="str">
        <f>_xlfn.IFNA((VLOOKUP(F4716,help!$C$2:$F$12,4,0))*(N4716*24),"")</f>
        <v/>
      </c>
      <c r="AP4716" s="17">
        <f t="shared" si="149"/>
        <v>0</v>
      </c>
    </row>
    <row r="4717" spans="2:42" ht="33" x14ac:dyDescent="0.25">
      <c r="B4717" s="13">
        <f>COUNTIFS($E$3:E4717,'تقرير منتج تام'!$E$4)</f>
        <v>8</v>
      </c>
      <c r="C4717" s="37"/>
      <c r="D4717" s="37"/>
      <c r="E4717" s="37"/>
      <c r="F4717" s="39"/>
      <c r="G4717" s="40"/>
      <c r="H4717" s="40"/>
      <c r="I4717" s="41"/>
      <c r="J4717" s="41"/>
      <c r="K4717" s="26" t="str">
        <f>_xlfn.IFNA(VLOOKUP(E4717,الاوردرات!$B$1:$C$600,2,0),"")</f>
        <v/>
      </c>
      <c r="L4717" s="52"/>
      <c r="N4717" s="21" t="str">
        <f t="shared" si="148"/>
        <v/>
      </c>
      <c r="O4717" s="22" t="str">
        <f>_xlfn.IFNA((VLOOKUP(F4717,help!$C$2:$F$12,4,0))*(N4717*24),"")</f>
        <v/>
      </c>
      <c r="AP4717" s="17">
        <f t="shared" si="149"/>
        <v>0</v>
      </c>
    </row>
    <row r="4718" spans="2:42" ht="33" x14ac:dyDescent="0.25">
      <c r="B4718" s="13">
        <f>COUNTIFS($E$3:E4718,'تقرير منتج تام'!$E$4)</f>
        <v>8</v>
      </c>
      <c r="C4718" s="37"/>
      <c r="D4718" s="37"/>
      <c r="E4718" s="37"/>
      <c r="F4718" s="39"/>
      <c r="G4718" s="40"/>
      <c r="H4718" s="40"/>
      <c r="I4718" s="41"/>
      <c r="J4718" s="41"/>
      <c r="K4718" s="26" t="str">
        <f>_xlfn.IFNA(VLOOKUP(E4718,الاوردرات!$B$1:$C$600,2,0),"")</f>
        <v/>
      </c>
      <c r="L4718" s="52"/>
      <c r="N4718" s="21" t="str">
        <f t="shared" si="148"/>
        <v/>
      </c>
      <c r="O4718" s="22" t="str">
        <f>_xlfn.IFNA((VLOOKUP(F4718,help!$C$2:$F$12,4,0))*(N4718*24),"")</f>
        <v/>
      </c>
      <c r="AP4718" s="17">
        <f t="shared" si="149"/>
        <v>0</v>
      </c>
    </row>
    <row r="4719" spans="2:42" ht="33" x14ac:dyDescent="0.25">
      <c r="B4719" s="13">
        <f>COUNTIFS($E$3:E4719,'تقرير منتج تام'!$E$4)</f>
        <v>8</v>
      </c>
      <c r="C4719" s="37"/>
      <c r="D4719" s="37"/>
      <c r="E4719" s="37"/>
      <c r="F4719" s="39"/>
      <c r="G4719" s="40"/>
      <c r="H4719" s="40"/>
      <c r="I4719" s="41"/>
      <c r="J4719" s="41"/>
      <c r="K4719" s="26" t="str">
        <f>_xlfn.IFNA(VLOOKUP(E4719,الاوردرات!$B$1:$C$600,2,0),"")</f>
        <v/>
      </c>
      <c r="L4719" s="52"/>
      <c r="N4719" s="21" t="str">
        <f t="shared" si="148"/>
        <v/>
      </c>
      <c r="O4719" s="22" t="str">
        <f>_xlfn.IFNA((VLOOKUP(F4719,help!$C$2:$F$12,4,0))*(N4719*24),"")</f>
        <v/>
      </c>
      <c r="AP4719" s="17">
        <f t="shared" si="149"/>
        <v>0</v>
      </c>
    </row>
    <row r="4720" spans="2:42" ht="33" x14ac:dyDescent="0.25">
      <c r="B4720" s="13">
        <f>COUNTIFS($E$3:E4720,'تقرير منتج تام'!$E$4)</f>
        <v>8</v>
      </c>
      <c r="C4720" s="37"/>
      <c r="D4720" s="37"/>
      <c r="E4720" s="37"/>
      <c r="F4720" s="39"/>
      <c r="G4720" s="40"/>
      <c r="H4720" s="40"/>
      <c r="I4720" s="41"/>
      <c r="J4720" s="41"/>
      <c r="K4720" s="26" t="str">
        <f>_xlfn.IFNA(VLOOKUP(E4720,الاوردرات!$B$1:$C$600,2,0),"")</f>
        <v/>
      </c>
      <c r="L4720" s="52"/>
      <c r="N4720" s="21" t="str">
        <f t="shared" si="148"/>
        <v/>
      </c>
      <c r="O4720" s="22" t="str">
        <f>_xlfn.IFNA((VLOOKUP(F4720,help!$C$2:$F$12,4,0))*(N4720*24),"")</f>
        <v/>
      </c>
      <c r="AP4720" s="17">
        <f t="shared" si="149"/>
        <v>0</v>
      </c>
    </row>
    <row r="4721" spans="2:42" ht="33" x14ac:dyDescent="0.25">
      <c r="B4721" s="13">
        <f>COUNTIFS($E$3:E4721,'تقرير منتج تام'!$E$4)</f>
        <v>8</v>
      </c>
      <c r="C4721" s="37"/>
      <c r="D4721" s="37"/>
      <c r="E4721" s="37"/>
      <c r="F4721" s="39"/>
      <c r="G4721" s="40"/>
      <c r="H4721" s="40"/>
      <c r="I4721" s="41"/>
      <c r="J4721" s="41"/>
      <c r="K4721" s="26" t="str">
        <f>_xlfn.IFNA(VLOOKUP(E4721,الاوردرات!$B$1:$C$600,2,0),"")</f>
        <v/>
      </c>
      <c r="L4721" s="52"/>
      <c r="N4721" s="21" t="str">
        <f t="shared" si="148"/>
        <v/>
      </c>
      <c r="O4721" s="22" t="str">
        <f>_xlfn.IFNA((VLOOKUP(F4721,help!$C$2:$F$12,4,0))*(N4721*24),"")</f>
        <v/>
      </c>
      <c r="AP4721" s="17">
        <f t="shared" si="149"/>
        <v>0</v>
      </c>
    </row>
    <row r="4722" spans="2:42" ht="33" x14ac:dyDescent="0.25">
      <c r="B4722" s="13">
        <f>COUNTIFS($E$3:E4722,'تقرير منتج تام'!$E$4)</f>
        <v>8</v>
      </c>
      <c r="C4722" s="37"/>
      <c r="D4722" s="37"/>
      <c r="E4722" s="37"/>
      <c r="F4722" s="39"/>
      <c r="G4722" s="40"/>
      <c r="H4722" s="40"/>
      <c r="I4722" s="41"/>
      <c r="J4722" s="41"/>
      <c r="K4722" s="26" t="str">
        <f>_xlfn.IFNA(VLOOKUP(E4722,الاوردرات!$B$1:$C$600,2,0),"")</f>
        <v/>
      </c>
      <c r="L4722" s="52"/>
      <c r="N4722" s="21" t="str">
        <f t="shared" si="148"/>
        <v/>
      </c>
      <c r="O4722" s="22" t="str">
        <f>_xlfn.IFNA((VLOOKUP(F4722,help!$C$2:$F$12,4,0))*(N4722*24),"")</f>
        <v/>
      </c>
      <c r="AP4722" s="17">
        <f t="shared" si="149"/>
        <v>0</v>
      </c>
    </row>
    <row r="4723" spans="2:42" ht="33" x14ac:dyDescent="0.25">
      <c r="B4723" s="13">
        <f>COUNTIFS($E$3:E4723,'تقرير منتج تام'!$E$4)</f>
        <v>8</v>
      </c>
      <c r="C4723" s="37"/>
      <c r="D4723" s="37"/>
      <c r="E4723" s="37"/>
      <c r="F4723" s="39"/>
      <c r="G4723" s="40"/>
      <c r="H4723" s="40"/>
      <c r="I4723" s="41"/>
      <c r="J4723" s="41"/>
      <c r="K4723" s="26" t="str">
        <f>_xlfn.IFNA(VLOOKUP(E4723,الاوردرات!$B$1:$C$600,2,0),"")</f>
        <v/>
      </c>
      <c r="L4723" s="52"/>
      <c r="N4723" s="21" t="str">
        <f t="shared" si="148"/>
        <v/>
      </c>
      <c r="O4723" s="22" t="str">
        <f>_xlfn.IFNA((VLOOKUP(F4723,help!$C$2:$F$12,4,0))*(N4723*24),"")</f>
        <v/>
      </c>
      <c r="AP4723" s="17">
        <f t="shared" si="149"/>
        <v>0</v>
      </c>
    </row>
    <row r="4724" spans="2:42" ht="33" x14ac:dyDescent="0.25">
      <c r="B4724" s="13">
        <f>COUNTIFS($E$3:E4724,'تقرير منتج تام'!$E$4)</f>
        <v>8</v>
      </c>
      <c r="C4724" s="37"/>
      <c r="D4724" s="37"/>
      <c r="E4724" s="37"/>
      <c r="F4724" s="39"/>
      <c r="G4724" s="40"/>
      <c r="H4724" s="40"/>
      <c r="I4724" s="41"/>
      <c r="J4724" s="41"/>
      <c r="K4724" s="26" t="str">
        <f>_xlfn.IFNA(VLOOKUP(E4724,الاوردرات!$B$1:$C$600,2,0),"")</f>
        <v/>
      </c>
      <c r="L4724" s="52"/>
      <c r="N4724" s="21" t="str">
        <f t="shared" si="148"/>
        <v/>
      </c>
      <c r="O4724" s="22" t="str">
        <f>_xlfn.IFNA((VLOOKUP(F4724,help!$C$2:$F$12,4,0))*(N4724*24),"")</f>
        <v/>
      </c>
      <c r="AP4724" s="17">
        <f t="shared" si="149"/>
        <v>0</v>
      </c>
    </row>
    <row r="4725" spans="2:42" ht="33" x14ac:dyDescent="0.25">
      <c r="B4725" s="13">
        <f>COUNTIFS($E$3:E4725,'تقرير منتج تام'!$E$4)</f>
        <v>8</v>
      </c>
      <c r="C4725" s="37"/>
      <c r="D4725" s="37"/>
      <c r="E4725" s="37"/>
      <c r="F4725" s="39"/>
      <c r="G4725" s="40"/>
      <c r="H4725" s="40"/>
      <c r="I4725" s="41"/>
      <c r="J4725" s="41"/>
      <c r="K4725" s="26" t="str">
        <f>_xlfn.IFNA(VLOOKUP(E4725,الاوردرات!$B$1:$C$600,2,0),"")</f>
        <v/>
      </c>
      <c r="L4725" s="52"/>
      <c r="N4725" s="21" t="str">
        <f t="shared" si="148"/>
        <v/>
      </c>
      <c r="O4725" s="22" t="str">
        <f>_xlfn.IFNA((VLOOKUP(F4725,help!$C$2:$F$12,4,0))*(N4725*24),"")</f>
        <v/>
      </c>
      <c r="AP4725" s="17">
        <f t="shared" si="149"/>
        <v>0</v>
      </c>
    </row>
    <row r="4726" spans="2:42" ht="33" x14ac:dyDescent="0.25">
      <c r="B4726" s="13">
        <f>COUNTIFS($E$3:E4726,'تقرير منتج تام'!$E$4)</f>
        <v>8</v>
      </c>
      <c r="C4726" s="37"/>
      <c r="D4726" s="37"/>
      <c r="E4726" s="37"/>
      <c r="F4726" s="39"/>
      <c r="G4726" s="40"/>
      <c r="H4726" s="40"/>
      <c r="I4726" s="41"/>
      <c r="J4726" s="41"/>
      <c r="K4726" s="26" t="str">
        <f>_xlfn.IFNA(VLOOKUP(E4726,الاوردرات!$B$1:$C$600,2,0),"")</f>
        <v/>
      </c>
      <c r="L4726" s="52"/>
      <c r="N4726" s="21" t="str">
        <f t="shared" si="148"/>
        <v/>
      </c>
      <c r="O4726" s="22" t="str">
        <f>_xlfn.IFNA((VLOOKUP(F4726,help!$C$2:$F$12,4,0))*(N4726*24),"")</f>
        <v/>
      </c>
      <c r="AP4726" s="17">
        <f t="shared" si="149"/>
        <v>0</v>
      </c>
    </row>
    <row r="4727" spans="2:42" ht="33" x14ac:dyDescent="0.25">
      <c r="B4727" s="13">
        <f>COUNTIFS($E$3:E4727,'تقرير منتج تام'!$E$4)</f>
        <v>8</v>
      </c>
      <c r="C4727" s="37"/>
      <c r="D4727" s="37"/>
      <c r="E4727" s="37"/>
      <c r="F4727" s="39"/>
      <c r="G4727" s="40"/>
      <c r="H4727" s="40"/>
      <c r="I4727" s="41"/>
      <c r="J4727" s="41"/>
      <c r="K4727" s="26" t="str">
        <f>_xlfn.IFNA(VLOOKUP(E4727,الاوردرات!$B$1:$C$600,2,0),"")</f>
        <v/>
      </c>
      <c r="L4727" s="52"/>
      <c r="N4727" s="21" t="str">
        <f t="shared" ref="N4727:N4790" si="150">IF(I4727&lt;&gt;"",J4727-I4727,"")</f>
        <v/>
      </c>
      <c r="O4727" s="22" t="str">
        <f>_xlfn.IFNA((VLOOKUP(F4727,help!$C$2:$F$12,4,0))*(N4727*24),"")</f>
        <v/>
      </c>
      <c r="AP4727" s="17">
        <f t="shared" si="149"/>
        <v>0</v>
      </c>
    </row>
    <row r="4728" spans="2:42" ht="33" x14ac:dyDescent="0.25">
      <c r="B4728" s="13">
        <f>COUNTIFS($E$3:E4728,'تقرير منتج تام'!$E$4)</f>
        <v>8</v>
      </c>
      <c r="C4728" s="37"/>
      <c r="D4728" s="37"/>
      <c r="E4728" s="37"/>
      <c r="F4728" s="39"/>
      <c r="G4728" s="40"/>
      <c r="H4728" s="40"/>
      <c r="I4728" s="41"/>
      <c r="J4728" s="41"/>
      <c r="K4728" s="26" t="str">
        <f>_xlfn.IFNA(VLOOKUP(E4728,الاوردرات!$B$1:$C$600,2,0),"")</f>
        <v/>
      </c>
      <c r="L4728" s="52"/>
      <c r="N4728" s="21" t="str">
        <f t="shared" si="150"/>
        <v/>
      </c>
      <c r="O4728" s="22" t="str">
        <f>_xlfn.IFNA((VLOOKUP(F4728,help!$C$2:$F$12,4,0))*(N4728*24),"")</f>
        <v/>
      </c>
      <c r="AP4728" s="17">
        <f t="shared" si="149"/>
        <v>0</v>
      </c>
    </row>
    <row r="4729" spans="2:42" ht="33" x14ac:dyDescent="0.25">
      <c r="B4729" s="13">
        <f>COUNTIFS($E$3:E4729,'تقرير منتج تام'!$E$4)</f>
        <v>8</v>
      </c>
      <c r="C4729" s="37"/>
      <c r="D4729" s="37"/>
      <c r="E4729" s="37"/>
      <c r="F4729" s="39"/>
      <c r="G4729" s="40"/>
      <c r="H4729" s="40"/>
      <c r="I4729" s="41"/>
      <c r="J4729" s="41"/>
      <c r="K4729" s="26" t="str">
        <f>_xlfn.IFNA(VLOOKUP(E4729,الاوردرات!$B$1:$C$600,2,0),"")</f>
        <v/>
      </c>
      <c r="L4729" s="52"/>
      <c r="N4729" s="21" t="str">
        <f t="shared" si="150"/>
        <v/>
      </c>
      <c r="O4729" s="22" t="str">
        <f>_xlfn.IFNA((VLOOKUP(F4729,help!$C$2:$F$12,4,0))*(N4729*24),"")</f>
        <v/>
      </c>
      <c r="AP4729" s="17">
        <f t="shared" si="149"/>
        <v>0</v>
      </c>
    </row>
    <row r="4730" spans="2:42" ht="33" x14ac:dyDescent="0.25">
      <c r="B4730" s="13">
        <f>COUNTIFS($E$3:E4730,'تقرير منتج تام'!$E$4)</f>
        <v>8</v>
      </c>
      <c r="C4730" s="37"/>
      <c r="D4730" s="37"/>
      <c r="E4730" s="37"/>
      <c r="F4730" s="39"/>
      <c r="G4730" s="40"/>
      <c r="H4730" s="40"/>
      <c r="I4730" s="41"/>
      <c r="J4730" s="41"/>
      <c r="K4730" s="26" t="str">
        <f>_xlfn.IFNA(VLOOKUP(E4730,الاوردرات!$B$1:$C$600,2,0),"")</f>
        <v/>
      </c>
      <c r="L4730" s="52"/>
      <c r="N4730" s="21" t="str">
        <f t="shared" si="150"/>
        <v/>
      </c>
      <c r="O4730" s="22" t="str">
        <f>_xlfn.IFNA((VLOOKUP(F4730,help!$C$2:$F$12,4,0))*(N4730*24),"")</f>
        <v/>
      </c>
      <c r="AP4730" s="17">
        <f t="shared" si="149"/>
        <v>0</v>
      </c>
    </row>
    <row r="4731" spans="2:42" ht="33" x14ac:dyDescent="0.25">
      <c r="B4731" s="13">
        <f>COUNTIFS($E$3:E4731,'تقرير منتج تام'!$E$4)</f>
        <v>8</v>
      </c>
      <c r="C4731" s="37"/>
      <c r="D4731" s="37"/>
      <c r="E4731" s="37"/>
      <c r="F4731" s="39"/>
      <c r="G4731" s="40"/>
      <c r="H4731" s="40"/>
      <c r="I4731" s="41"/>
      <c r="J4731" s="41"/>
      <c r="K4731" s="26" t="str">
        <f>_xlfn.IFNA(VLOOKUP(E4731,الاوردرات!$B$1:$C$600,2,0),"")</f>
        <v/>
      </c>
      <c r="L4731" s="52"/>
      <c r="N4731" s="21" t="str">
        <f t="shared" si="150"/>
        <v/>
      </c>
      <c r="O4731" s="22" t="str">
        <f>_xlfn.IFNA((VLOOKUP(F4731,help!$C$2:$F$12,4,0))*(N4731*24),"")</f>
        <v/>
      </c>
      <c r="AP4731" s="17">
        <f t="shared" si="149"/>
        <v>0</v>
      </c>
    </row>
    <row r="4732" spans="2:42" ht="33" x14ac:dyDescent="0.25">
      <c r="B4732" s="13">
        <f>COUNTIFS($E$3:E4732,'تقرير منتج تام'!$E$4)</f>
        <v>8</v>
      </c>
      <c r="C4732" s="37"/>
      <c r="D4732" s="37"/>
      <c r="E4732" s="37"/>
      <c r="F4732" s="39"/>
      <c r="G4732" s="40"/>
      <c r="H4732" s="40"/>
      <c r="I4732" s="41"/>
      <c r="J4732" s="41"/>
      <c r="K4732" s="26" t="str">
        <f>_xlfn.IFNA(VLOOKUP(E4732,الاوردرات!$B$1:$C$600,2,0),"")</f>
        <v/>
      </c>
      <c r="L4732" s="52"/>
      <c r="N4732" s="21" t="str">
        <f t="shared" si="150"/>
        <v/>
      </c>
      <c r="O4732" s="22" t="str">
        <f>_xlfn.IFNA((VLOOKUP(F4732,help!$C$2:$F$12,4,0))*(N4732*24),"")</f>
        <v/>
      </c>
      <c r="AP4732" s="17">
        <f t="shared" si="149"/>
        <v>0</v>
      </c>
    </row>
    <row r="4733" spans="2:42" ht="33" x14ac:dyDescent="0.25">
      <c r="B4733" s="13">
        <f>COUNTIFS($E$3:E4733,'تقرير منتج تام'!$E$4)</f>
        <v>8</v>
      </c>
      <c r="C4733" s="37"/>
      <c r="D4733" s="37"/>
      <c r="E4733" s="37"/>
      <c r="F4733" s="39"/>
      <c r="G4733" s="40"/>
      <c r="H4733" s="40"/>
      <c r="I4733" s="41"/>
      <c r="J4733" s="41"/>
      <c r="K4733" s="26" t="str">
        <f>_xlfn.IFNA(VLOOKUP(E4733,الاوردرات!$B$1:$C$600,2,0),"")</f>
        <v/>
      </c>
      <c r="L4733" s="52"/>
      <c r="N4733" s="21" t="str">
        <f t="shared" si="150"/>
        <v/>
      </c>
      <c r="O4733" s="22" t="str">
        <f>_xlfn.IFNA((VLOOKUP(F4733,help!$C$2:$F$12,4,0))*(N4733*24),"")</f>
        <v/>
      </c>
      <c r="AP4733" s="17">
        <f t="shared" si="149"/>
        <v>0</v>
      </c>
    </row>
    <row r="4734" spans="2:42" ht="33" x14ac:dyDescent="0.25">
      <c r="B4734" s="13">
        <f>COUNTIFS($E$3:E4734,'تقرير منتج تام'!$E$4)</f>
        <v>8</v>
      </c>
      <c r="C4734" s="37"/>
      <c r="D4734" s="37"/>
      <c r="E4734" s="37"/>
      <c r="F4734" s="39"/>
      <c r="G4734" s="40"/>
      <c r="H4734" s="40"/>
      <c r="I4734" s="41"/>
      <c r="J4734" s="41"/>
      <c r="K4734" s="26" t="str">
        <f>_xlfn.IFNA(VLOOKUP(E4734,الاوردرات!$B$1:$C$600,2,0),"")</f>
        <v/>
      </c>
      <c r="L4734" s="52"/>
      <c r="N4734" s="21" t="str">
        <f t="shared" si="150"/>
        <v/>
      </c>
      <c r="O4734" s="22" t="str">
        <f>_xlfn.IFNA((VLOOKUP(F4734,help!$C$2:$F$12,4,0))*(N4734*24),"")</f>
        <v/>
      </c>
      <c r="AP4734" s="17">
        <f t="shared" si="149"/>
        <v>0</v>
      </c>
    </row>
    <row r="4735" spans="2:42" ht="33" x14ac:dyDescent="0.25">
      <c r="B4735" s="13">
        <f>COUNTIFS($E$3:E4735,'تقرير منتج تام'!$E$4)</f>
        <v>8</v>
      </c>
      <c r="C4735" s="37"/>
      <c r="D4735" s="37"/>
      <c r="E4735" s="37"/>
      <c r="F4735" s="39"/>
      <c r="G4735" s="40"/>
      <c r="H4735" s="40"/>
      <c r="I4735" s="41"/>
      <c r="J4735" s="41"/>
      <c r="K4735" s="26" t="str">
        <f>_xlfn.IFNA(VLOOKUP(E4735,الاوردرات!$B$1:$C$600,2,0),"")</f>
        <v/>
      </c>
      <c r="L4735" s="52"/>
      <c r="N4735" s="21" t="str">
        <f t="shared" si="150"/>
        <v/>
      </c>
      <c r="O4735" s="22" t="str">
        <f>_xlfn.IFNA((VLOOKUP(F4735,help!$C$2:$F$12,4,0))*(N4735*24),"")</f>
        <v/>
      </c>
      <c r="AP4735" s="17">
        <f t="shared" si="149"/>
        <v>0</v>
      </c>
    </row>
    <row r="4736" spans="2:42" ht="33" x14ac:dyDescent="0.25">
      <c r="B4736" s="13">
        <f>COUNTIFS($E$3:E4736,'تقرير منتج تام'!$E$4)</f>
        <v>8</v>
      </c>
      <c r="C4736" s="37"/>
      <c r="D4736" s="37"/>
      <c r="E4736" s="37"/>
      <c r="F4736" s="39"/>
      <c r="G4736" s="40"/>
      <c r="H4736" s="40"/>
      <c r="I4736" s="41"/>
      <c r="J4736" s="41"/>
      <c r="K4736" s="26" t="str">
        <f>_xlfn.IFNA(VLOOKUP(E4736,الاوردرات!$B$1:$C$600,2,0),"")</f>
        <v/>
      </c>
      <c r="L4736" s="52"/>
      <c r="N4736" s="21" t="str">
        <f t="shared" si="150"/>
        <v/>
      </c>
      <c r="O4736" s="22" t="str">
        <f>_xlfn.IFNA((VLOOKUP(F4736,help!$C$2:$F$12,4,0))*(N4736*24),"")</f>
        <v/>
      </c>
      <c r="AP4736" s="17">
        <f t="shared" si="149"/>
        <v>0</v>
      </c>
    </row>
    <row r="4737" spans="2:42" ht="33" x14ac:dyDescent="0.25">
      <c r="B4737" s="13">
        <f>COUNTIFS($E$3:E4737,'تقرير منتج تام'!$E$4)</f>
        <v>8</v>
      </c>
      <c r="C4737" s="37"/>
      <c r="D4737" s="37"/>
      <c r="E4737" s="37"/>
      <c r="F4737" s="39"/>
      <c r="G4737" s="40"/>
      <c r="H4737" s="40"/>
      <c r="I4737" s="41"/>
      <c r="J4737" s="41"/>
      <c r="K4737" s="26" t="str">
        <f>_xlfn.IFNA(VLOOKUP(E4737,الاوردرات!$B$1:$C$600,2,0),"")</f>
        <v/>
      </c>
      <c r="L4737" s="52"/>
      <c r="N4737" s="21" t="str">
        <f t="shared" si="150"/>
        <v/>
      </c>
      <c r="O4737" s="22" t="str">
        <f>_xlfn.IFNA((VLOOKUP(F4737,help!$C$2:$F$12,4,0))*(N4737*24),"")</f>
        <v/>
      </c>
      <c r="AP4737" s="17">
        <f t="shared" si="149"/>
        <v>0</v>
      </c>
    </row>
    <row r="4738" spans="2:42" ht="33" x14ac:dyDescent="0.25">
      <c r="B4738" s="13">
        <f>COUNTIFS($E$3:E4738,'تقرير منتج تام'!$E$4)</f>
        <v>8</v>
      </c>
      <c r="C4738" s="37"/>
      <c r="D4738" s="37"/>
      <c r="E4738" s="37"/>
      <c r="F4738" s="39"/>
      <c r="G4738" s="40"/>
      <c r="H4738" s="40"/>
      <c r="I4738" s="41"/>
      <c r="J4738" s="41"/>
      <c r="K4738" s="26" t="str">
        <f>_xlfn.IFNA(VLOOKUP(E4738,الاوردرات!$B$1:$C$600,2,0),"")</f>
        <v/>
      </c>
      <c r="L4738" s="52"/>
      <c r="N4738" s="21" t="str">
        <f t="shared" si="150"/>
        <v/>
      </c>
      <c r="O4738" s="22" t="str">
        <f>_xlfn.IFNA((VLOOKUP(F4738,help!$C$2:$F$12,4,0))*(N4738*24),"")</f>
        <v/>
      </c>
      <c r="AP4738" s="17">
        <f t="shared" si="149"/>
        <v>0</v>
      </c>
    </row>
    <row r="4739" spans="2:42" ht="33" x14ac:dyDescent="0.25">
      <c r="B4739" s="13">
        <f>COUNTIFS($E$3:E4739,'تقرير منتج تام'!$E$4)</f>
        <v>8</v>
      </c>
      <c r="C4739" s="37"/>
      <c r="D4739" s="37"/>
      <c r="E4739" s="37"/>
      <c r="F4739" s="39"/>
      <c r="G4739" s="40"/>
      <c r="H4739" s="40"/>
      <c r="I4739" s="41"/>
      <c r="J4739" s="41"/>
      <c r="K4739" s="26" t="str">
        <f>_xlfn.IFNA(VLOOKUP(E4739,الاوردرات!$B$1:$C$600,2,0),"")</f>
        <v/>
      </c>
      <c r="L4739" s="52"/>
      <c r="N4739" s="21" t="str">
        <f t="shared" si="150"/>
        <v/>
      </c>
      <c r="O4739" s="22" t="str">
        <f>_xlfn.IFNA((VLOOKUP(F4739,help!$C$2:$F$12,4,0))*(N4739*24),"")</f>
        <v/>
      </c>
      <c r="AP4739" s="17">
        <f t="shared" si="149"/>
        <v>0</v>
      </c>
    </row>
    <row r="4740" spans="2:42" ht="33" x14ac:dyDescent="0.25">
      <c r="B4740" s="13">
        <f>COUNTIFS($E$3:E4740,'تقرير منتج تام'!$E$4)</f>
        <v>8</v>
      </c>
      <c r="C4740" s="37"/>
      <c r="D4740" s="37"/>
      <c r="E4740" s="37"/>
      <c r="F4740" s="39"/>
      <c r="G4740" s="40"/>
      <c r="H4740" s="40"/>
      <c r="I4740" s="41"/>
      <c r="J4740" s="41"/>
      <c r="K4740" s="26" t="str">
        <f>_xlfn.IFNA(VLOOKUP(E4740,الاوردرات!$B$1:$C$600,2,0),"")</f>
        <v/>
      </c>
      <c r="L4740" s="52"/>
      <c r="N4740" s="21" t="str">
        <f t="shared" si="150"/>
        <v/>
      </c>
      <c r="O4740" s="22" t="str">
        <f>_xlfn.IFNA((VLOOKUP(F4740,help!$C$2:$F$12,4,0))*(N4740*24),"")</f>
        <v/>
      </c>
      <c r="AP4740" s="17">
        <f t="shared" si="149"/>
        <v>0</v>
      </c>
    </row>
    <row r="4741" spans="2:42" ht="33" x14ac:dyDescent="0.25">
      <c r="B4741" s="13">
        <f>COUNTIFS($E$3:E4741,'تقرير منتج تام'!$E$4)</f>
        <v>8</v>
      </c>
      <c r="C4741" s="37"/>
      <c r="D4741" s="37"/>
      <c r="E4741" s="37"/>
      <c r="F4741" s="39"/>
      <c r="G4741" s="40"/>
      <c r="H4741" s="40"/>
      <c r="I4741" s="41"/>
      <c r="J4741" s="41"/>
      <c r="K4741" s="26" t="str">
        <f>_xlfn.IFNA(VLOOKUP(E4741,الاوردرات!$B$1:$C$600,2,0),"")</f>
        <v/>
      </c>
      <c r="L4741" s="52"/>
      <c r="N4741" s="21" t="str">
        <f t="shared" si="150"/>
        <v/>
      </c>
      <c r="O4741" s="22" t="str">
        <f>_xlfn.IFNA((VLOOKUP(F4741,help!$C$2:$F$12,4,0))*(N4741*24),"")</f>
        <v/>
      </c>
      <c r="AP4741" s="17">
        <f t="shared" si="149"/>
        <v>0</v>
      </c>
    </row>
    <row r="4742" spans="2:42" ht="33" x14ac:dyDescent="0.25">
      <c r="B4742" s="13">
        <f>COUNTIFS($E$3:E4742,'تقرير منتج تام'!$E$4)</f>
        <v>8</v>
      </c>
      <c r="C4742" s="37"/>
      <c r="D4742" s="37"/>
      <c r="E4742" s="37"/>
      <c r="F4742" s="39"/>
      <c r="G4742" s="40"/>
      <c r="H4742" s="40"/>
      <c r="I4742" s="41"/>
      <c r="J4742" s="41"/>
      <c r="K4742" s="26" t="str">
        <f>_xlfn.IFNA(VLOOKUP(E4742,الاوردرات!$B$1:$C$600,2,0),"")</f>
        <v/>
      </c>
      <c r="L4742" s="52"/>
      <c r="N4742" s="21" t="str">
        <f t="shared" si="150"/>
        <v/>
      </c>
      <c r="O4742" s="22" t="str">
        <f>_xlfn.IFNA((VLOOKUP(F4742,help!$C$2:$F$12,4,0))*(N4742*24),"")</f>
        <v/>
      </c>
      <c r="AP4742" s="17">
        <f t="shared" si="149"/>
        <v>0</v>
      </c>
    </row>
    <row r="4743" spans="2:42" ht="33" x14ac:dyDescent="0.25">
      <c r="B4743" s="13">
        <f>COUNTIFS($E$3:E4743,'تقرير منتج تام'!$E$4)</f>
        <v>8</v>
      </c>
      <c r="C4743" s="37"/>
      <c r="D4743" s="37"/>
      <c r="E4743" s="37"/>
      <c r="F4743" s="39"/>
      <c r="G4743" s="40"/>
      <c r="H4743" s="40"/>
      <c r="I4743" s="41"/>
      <c r="J4743" s="41"/>
      <c r="K4743" s="26" t="str">
        <f>_xlfn.IFNA(VLOOKUP(E4743,الاوردرات!$B$1:$C$600,2,0),"")</f>
        <v/>
      </c>
      <c r="L4743" s="52"/>
      <c r="N4743" s="21" t="str">
        <f t="shared" si="150"/>
        <v/>
      </c>
      <c r="O4743" s="22" t="str">
        <f>_xlfn.IFNA((VLOOKUP(F4743,help!$C$2:$F$12,4,0))*(N4743*24),"")</f>
        <v/>
      </c>
      <c r="AP4743" s="17">
        <f t="shared" si="149"/>
        <v>0</v>
      </c>
    </row>
    <row r="4744" spans="2:42" ht="33" x14ac:dyDescent="0.25">
      <c r="B4744" s="13">
        <f>COUNTIFS($E$3:E4744,'تقرير منتج تام'!$E$4)</f>
        <v>8</v>
      </c>
      <c r="C4744" s="37"/>
      <c r="D4744" s="37"/>
      <c r="E4744" s="37"/>
      <c r="F4744" s="39"/>
      <c r="G4744" s="40"/>
      <c r="H4744" s="40"/>
      <c r="I4744" s="41"/>
      <c r="J4744" s="41"/>
      <c r="K4744" s="26" t="str">
        <f>_xlfn.IFNA(VLOOKUP(E4744,الاوردرات!$B$1:$C$600,2,0),"")</f>
        <v/>
      </c>
      <c r="L4744" s="52"/>
      <c r="N4744" s="21" t="str">
        <f t="shared" si="150"/>
        <v/>
      </c>
      <c r="O4744" s="22" t="str">
        <f>_xlfn.IFNA((VLOOKUP(F4744,help!$C$2:$F$12,4,0))*(N4744*24),"")</f>
        <v/>
      </c>
      <c r="AP4744" s="17">
        <f t="shared" si="149"/>
        <v>0</v>
      </c>
    </row>
    <row r="4745" spans="2:42" ht="33" x14ac:dyDescent="0.25">
      <c r="B4745" s="13">
        <f>COUNTIFS($E$3:E4745,'تقرير منتج تام'!$E$4)</f>
        <v>8</v>
      </c>
      <c r="C4745" s="37"/>
      <c r="D4745" s="37"/>
      <c r="E4745" s="37"/>
      <c r="F4745" s="39"/>
      <c r="G4745" s="40"/>
      <c r="H4745" s="40"/>
      <c r="I4745" s="41"/>
      <c r="J4745" s="41"/>
      <c r="K4745" s="26" t="str">
        <f>_xlfn.IFNA(VLOOKUP(E4745,الاوردرات!$B$1:$C$600,2,0),"")</f>
        <v/>
      </c>
      <c r="L4745" s="52"/>
      <c r="N4745" s="21" t="str">
        <f t="shared" si="150"/>
        <v/>
      </c>
      <c r="O4745" s="22" t="str">
        <f>_xlfn.IFNA((VLOOKUP(F4745,help!$C$2:$F$12,4,0))*(N4745*24),"")</f>
        <v/>
      </c>
      <c r="AP4745" s="17">
        <f t="shared" si="149"/>
        <v>0</v>
      </c>
    </row>
    <row r="4746" spans="2:42" ht="33" x14ac:dyDescent="0.25">
      <c r="B4746" s="13">
        <f>COUNTIFS($E$3:E4746,'تقرير منتج تام'!$E$4)</f>
        <v>8</v>
      </c>
      <c r="C4746" s="37"/>
      <c r="D4746" s="37"/>
      <c r="E4746" s="37"/>
      <c r="F4746" s="39"/>
      <c r="G4746" s="40"/>
      <c r="H4746" s="40"/>
      <c r="I4746" s="41"/>
      <c r="J4746" s="41"/>
      <c r="K4746" s="26" t="str">
        <f>_xlfn.IFNA(VLOOKUP(E4746,الاوردرات!$B$1:$C$600,2,0),"")</f>
        <v/>
      </c>
      <c r="L4746" s="52"/>
      <c r="N4746" s="21" t="str">
        <f t="shared" si="150"/>
        <v/>
      </c>
      <c r="O4746" s="22" t="str">
        <f>_xlfn.IFNA((VLOOKUP(F4746,help!$C$2:$F$12,4,0))*(N4746*24),"")</f>
        <v/>
      </c>
      <c r="AP4746" s="17">
        <f t="shared" ref="AP4746:AP4809" si="151">D4746</f>
        <v>0</v>
      </c>
    </row>
    <row r="4747" spans="2:42" ht="33" x14ac:dyDescent="0.25">
      <c r="B4747" s="13">
        <f>COUNTIFS($E$3:E4747,'تقرير منتج تام'!$E$4)</f>
        <v>8</v>
      </c>
      <c r="C4747" s="37"/>
      <c r="D4747" s="37"/>
      <c r="E4747" s="37"/>
      <c r="F4747" s="39"/>
      <c r="G4747" s="40"/>
      <c r="H4747" s="40"/>
      <c r="I4747" s="41"/>
      <c r="J4747" s="41"/>
      <c r="K4747" s="26" t="str">
        <f>_xlfn.IFNA(VLOOKUP(E4747,الاوردرات!$B$1:$C$600,2,0),"")</f>
        <v/>
      </c>
      <c r="L4747" s="52"/>
      <c r="N4747" s="21" t="str">
        <f t="shared" si="150"/>
        <v/>
      </c>
      <c r="O4747" s="22" t="str">
        <f>_xlfn.IFNA((VLOOKUP(F4747,help!$C$2:$F$12,4,0))*(N4747*24),"")</f>
        <v/>
      </c>
      <c r="AP4747" s="17">
        <f t="shared" si="151"/>
        <v>0</v>
      </c>
    </row>
    <row r="4748" spans="2:42" ht="33" x14ac:dyDescent="0.25">
      <c r="B4748" s="13">
        <f>COUNTIFS($E$3:E4748,'تقرير منتج تام'!$E$4)</f>
        <v>8</v>
      </c>
      <c r="C4748" s="37"/>
      <c r="D4748" s="37"/>
      <c r="E4748" s="37"/>
      <c r="F4748" s="39"/>
      <c r="G4748" s="40"/>
      <c r="H4748" s="40"/>
      <c r="I4748" s="41"/>
      <c r="J4748" s="41"/>
      <c r="K4748" s="26" t="str">
        <f>_xlfn.IFNA(VLOOKUP(E4748,الاوردرات!$B$1:$C$600,2,0),"")</f>
        <v/>
      </c>
      <c r="L4748" s="52"/>
      <c r="N4748" s="21" t="str">
        <f t="shared" si="150"/>
        <v/>
      </c>
      <c r="O4748" s="22" t="str">
        <f>_xlfn.IFNA((VLOOKUP(F4748,help!$C$2:$F$12,4,0))*(N4748*24),"")</f>
        <v/>
      </c>
      <c r="AP4748" s="17">
        <f t="shared" si="151"/>
        <v>0</v>
      </c>
    </row>
    <row r="4749" spans="2:42" ht="33" x14ac:dyDescent="0.25">
      <c r="B4749" s="13">
        <f>COUNTIFS($E$3:E4749,'تقرير منتج تام'!$E$4)</f>
        <v>8</v>
      </c>
      <c r="C4749" s="37"/>
      <c r="D4749" s="37"/>
      <c r="E4749" s="37"/>
      <c r="F4749" s="39"/>
      <c r="G4749" s="40"/>
      <c r="H4749" s="40"/>
      <c r="I4749" s="41"/>
      <c r="J4749" s="41"/>
      <c r="K4749" s="26" t="str">
        <f>_xlfn.IFNA(VLOOKUP(E4749,الاوردرات!$B$1:$C$600,2,0),"")</f>
        <v/>
      </c>
      <c r="L4749" s="52"/>
      <c r="N4749" s="21" t="str">
        <f t="shared" si="150"/>
        <v/>
      </c>
      <c r="O4749" s="22" t="str">
        <f>_xlfn.IFNA((VLOOKUP(F4749,help!$C$2:$F$12,4,0))*(N4749*24),"")</f>
        <v/>
      </c>
      <c r="AP4749" s="17">
        <f t="shared" si="151"/>
        <v>0</v>
      </c>
    </row>
    <row r="4750" spans="2:42" ht="33" x14ac:dyDescent="0.25">
      <c r="B4750" s="13">
        <f>COUNTIFS($E$3:E4750,'تقرير منتج تام'!$E$4)</f>
        <v>8</v>
      </c>
      <c r="C4750" s="37"/>
      <c r="D4750" s="37"/>
      <c r="E4750" s="37"/>
      <c r="F4750" s="39"/>
      <c r="G4750" s="40"/>
      <c r="H4750" s="40"/>
      <c r="I4750" s="41"/>
      <c r="J4750" s="41"/>
      <c r="K4750" s="26" t="str">
        <f>_xlfn.IFNA(VLOOKUP(E4750,الاوردرات!$B$1:$C$600,2,0),"")</f>
        <v/>
      </c>
      <c r="L4750" s="52"/>
      <c r="N4750" s="21" t="str">
        <f t="shared" si="150"/>
        <v/>
      </c>
      <c r="O4750" s="22" t="str">
        <f>_xlfn.IFNA((VLOOKUP(F4750,help!$C$2:$F$12,4,0))*(N4750*24),"")</f>
        <v/>
      </c>
      <c r="AP4750" s="17">
        <f t="shared" si="151"/>
        <v>0</v>
      </c>
    </row>
    <row r="4751" spans="2:42" ht="33" x14ac:dyDescent="0.25">
      <c r="B4751" s="13">
        <f>COUNTIFS($E$3:E4751,'تقرير منتج تام'!$E$4)</f>
        <v>8</v>
      </c>
      <c r="C4751" s="37"/>
      <c r="D4751" s="37"/>
      <c r="E4751" s="37"/>
      <c r="F4751" s="39"/>
      <c r="G4751" s="40"/>
      <c r="H4751" s="40"/>
      <c r="I4751" s="41"/>
      <c r="J4751" s="41"/>
      <c r="K4751" s="26" t="str">
        <f>_xlfn.IFNA(VLOOKUP(E4751,الاوردرات!$B$1:$C$600,2,0),"")</f>
        <v/>
      </c>
      <c r="L4751" s="52"/>
      <c r="N4751" s="21" t="str">
        <f t="shared" si="150"/>
        <v/>
      </c>
      <c r="O4751" s="22" t="str">
        <f>_xlfn.IFNA((VLOOKUP(F4751,help!$C$2:$F$12,4,0))*(N4751*24),"")</f>
        <v/>
      </c>
      <c r="AP4751" s="17">
        <f t="shared" si="151"/>
        <v>0</v>
      </c>
    </row>
    <row r="4752" spans="2:42" ht="33" x14ac:dyDescent="0.25">
      <c r="B4752" s="13">
        <f>COUNTIFS($E$3:E4752,'تقرير منتج تام'!$E$4)</f>
        <v>8</v>
      </c>
      <c r="C4752" s="37"/>
      <c r="D4752" s="37"/>
      <c r="E4752" s="37"/>
      <c r="F4752" s="39"/>
      <c r="G4752" s="40"/>
      <c r="H4752" s="40"/>
      <c r="I4752" s="41"/>
      <c r="J4752" s="41"/>
      <c r="K4752" s="26" t="str">
        <f>_xlfn.IFNA(VLOOKUP(E4752,الاوردرات!$B$1:$C$600,2,0),"")</f>
        <v/>
      </c>
      <c r="L4752" s="52"/>
      <c r="N4752" s="21" t="str">
        <f t="shared" si="150"/>
        <v/>
      </c>
      <c r="O4752" s="22" t="str">
        <f>_xlfn.IFNA((VLOOKUP(F4752,help!$C$2:$F$12,4,0))*(N4752*24),"")</f>
        <v/>
      </c>
      <c r="AP4752" s="17">
        <f t="shared" si="151"/>
        <v>0</v>
      </c>
    </row>
    <row r="4753" spans="2:42" ht="33" x14ac:dyDescent="0.25">
      <c r="B4753" s="13">
        <f>COUNTIFS($E$3:E4753,'تقرير منتج تام'!$E$4)</f>
        <v>8</v>
      </c>
      <c r="C4753" s="37"/>
      <c r="D4753" s="37"/>
      <c r="E4753" s="37"/>
      <c r="F4753" s="39"/>
      <c r="G4753" s="40"/>
      <c r="H4753" s="40"/>
      <c r="I4753" s="41"/>
      <c r="J4753" s="41"/>
      <c r="K4753" s="26" t="str">
        <f>_xlfn.IFNA(VLOOKUP(E4753,الاوردرات!$B$1:$C$600,2,0),"")</f>
        <v/>
      </c>
      <c r="L4753" s="52"/>
      <c r="N4753" s="21" t="str">
        <f t="shared" si="150"/>
        <v/>
      </c>
      <c r="O4753" s="22" t="str">
        <f>_xlfn.IFNA((VLOOKUP(F4753,help!$C$2:$F$12,4,0))*(N4753*24),"")</f>
        <v/>
      </c>
      <c r="AP4753" s="17">
        <f t="shared" si="151"/>
        <v>0</v>
      </c>
    </row>
    <row r="4754" spans="2:42" ht="33" x14ac:dyDescent="0.25">
      <c r="B4754" s="13">
        <f>COUNTIFS($E$3:E4754,'تقرير منتج تام'!$E$4)</f>
        <v>8</v>
      </c>
      <c r="C4754" s="37"/>
      <c r="D4754" s="37"/>
      <c r="E4754" s="37"/>
      <c r="F4754" s="39"/>
      <c r="G4754" s="40"/>
      <c r="H4754" s="40"/>
      <c r="I4754" s="41"/>
      <c r="J4754" s="41"/>
      <c r="K4754" s="26" t="str">
        <f>_xlfn.IFNA(VLOOKUP(E4754,الاوردرات!$B$1:$C$600,2,0),"")</f>
        <v/>
      </c>
      <c r="L4754" s="52"/>
      <c r="N4754" s="21" t="str">
        <f t="shared" si="150"/>
        <v/>
      </c>
      <c r="O4754" s="22" t="str">
        <f>_xlfn.IFNA((VLOOKUP(F4754,help!$C$2:$F$12,4,0))*(N4754*24),"")</f>
        <v/>
      </c>
      <c r="AP4754" s="17">
        <f t="shared" si="151"/>
        <v>0</v>
      </c>
    </row>
    <row r="4755" spans="2:42" ht="33" x14ac:dyDescent="0.25">
      <c r="B4755" s="13">
        <f>COUNTIFS($E$3:E4755,'تقرير منتج تام'!$E$4)</f>
        <v>8</v>
      </c>
      <c r="C4755" s="37"/>
      <c r="D4755" s="37"/>
      <c r="E4755" s="37"/>
      <c r="F4755" s="39"/>
      <c r="G4755" s="40"/>
      <c r="H4755" s="40"/>
      <c r="I4755" s="41"/>
      <c r="J4755" s="41"/>
      <c r="K4755" s="26" t="str">
        <f>_xlfn.IFNA(VLOOKUP(E4755,الاوردرات!$B$1:$C$600,2,0),"")</f>
        <v/>
      </c>
      <c r="L4755" s="52"/>
      <c r="N4755" s="21" t="str">
        <f t="shared" si="150"/>
        <v/>
      </c>
      <c r="O4755" s="22" t="str">
        <f>_xlfn.IFNA((VLOOKUP(F4755,help!$C$2:$F$12,4,0))*(N4755*24),"")</f>
        <v/>
      </c>
      <c r="AP4755" s="17">
        <f t="shared" si="151"/>
        <v>0</v>
      </c>
    </row>
    <row r="4756" spans="2:42" ht="33" x14ac:dyDescent="0.25">
      <c r="B4756" s="13">
        <f>COUNTIFS($E$3:E4756,'تقرير منتج تام'!$E$4)</f>
        <v>8</v>
      </c>
      <c r="C4756" s="37"/>
      <c r="D4756" s="37"/>
      <c r="E4756" s="37"/>
      <c r="F4756" s="39"/>
      <c r="G4756" s="40"/>
      <c r="H4756" s="40"/>
      <c r="I4756" s="41"/>
      <c r="J4756" s="41"/>
      <c r="K4756" s="26" t="str">
        <f>_xlfn.IFNA(VLOOKUP(E4756,الاوردرات!$B$1:$C$600,2,0),"")</f>
        <v/>
      </c>
      <c r="L4756" s="52"/>
      <c r="N4756" s="21" t="str">
        <f t="shared" si="150"/>
        <v/>
      </c>
      <c r="O4756" s="22" t="str">
        <f>_xlfn.IFNA((VLOOKUP(F4756,help!$C$2:$F$12,4,0))*(N4756*24),"")</f>
        <v/>
      </c>
      <c r="AP4756" s="17">
        <f t="shared" si="151"/>
        <v>0</v>
      </c>
    </row>
    <row r="4757" spans="2:42" ht="33" x14ac:dyDescent="0.25">
      <c r="B4757" s="13">
        <f>COUNTIFS($E$3:E4757,'تقرير منتج تام'!$E$4)</f>
        <v>8</v>
      </c>
      <c r="C4757" s="37"/>
      <c r="D4757" s="37"/>
      <c r="E4757" s="37"/>
      <c r="F4757" s="39"/>
      <c r="G4757" s="40"/>
      <c r="H4757" s="40"/>
      <c r="I4757" s="41"/>
      <c r="J4757" s="41"/>
      <c r="K4757" s="26" t="str">
        <f>_xlfn.IFNA(VLOOKUP(E4757,الاوردرات!$B$1:$C$600,2,0),"")</f>
        <v/>
      </c>
      <c r="L4757" s="52"/>
      <c r="N4757" s="21" t="str">
        <f t="shared" si="150"/>
        <v/>
      </c>
      <c r="O4757" s="22" t="str">
        <f>_xlfn.IFNA((VLOOKUP(F4757,help!$C$2:$F$12,4,0))*(N4757*24),"")</f>
        <v/>
      </c>
      <c r="AP4757" s="17">
        <f t="shared" si="151"/>
        <v>0</v>
      </c>
    </row>
    <row r="4758" spans="2:42" ht="33" x14ac:dyDescent="0.25">
      <c r="B4758" s="13">
        <f>COUNTIFS($E$3:E4758,'تقرير منتج تام'!$E$4)</f>
        <v>8</v>
      </c>
      <c r="C4758" s="37"/>
      <c r="D4758" s="37"/>
      <c r="E4758" s="37"/>
      <c r="F4758" s="39"/>
      <c r="G4758" s="40"/>
      <c r="H4758" s="40"/>
      <c r="I4758" s="41"/>
      <c r="J4758" s="41"/>
      <c r="K4758" s="26" t="str">
        <f>_xlfn.IFNA(VLOOKUP(E4758,الاوردرات!$B$1:$C$600,2,0),"")</f>
        <v/>
      </c>
      <c r="L4758" s="52"/>
      <c r="N4758" s="21" t="str">
        <f t="shared" si="150"/>
        <v/>
      </c>
      <c r="O4758" s="22" t="str">
        <f>_xlfn.IFNA((VLOOKUP(F4758,help!$C$2:$F$12,4,0))*(N4758*24),"")</f>
        <v/>
      </c>
      <c r="AP4758" s="17">
        <f t="shared" si="151"/>
        <v>0</v>
      </c>
    </row>
    <row r="4759" spans="2:42" ht="33" x14ac:dyDescent="0.25">
      <c r="B4759" s="13">
        <f>COUNTIFS($E$3:E4759,'تقرير منتج تام'!$E$4)</f>
        <v>8</v>
      </c>
      <c r="C4759" s="37"/>
      <c r="D4759" s="37"/>
      <c r="E4759" s="37"/>
      <c r="F4759" s="39"/>
      <c r="G4759" s="40"/>
      <c r="H4759" s="40"/>
      <c r="I4759" s="41"/>
      <c r="J4759" s="41"/>
      <c r="K4759" s="26" t="str">
        <f>_xlfn.IFNA(VLOOKUP(E4759,الاوردرات!$B$1:$C$600,2,0),"")</f>
        <v/>
      </c>
      <c r="L4759" s="52"/>
      <c r="N4759" s="21" t="str">
        <f t="shared" si="150"/>
        <v/>
      </c>
      <c r="O4759" s="22" t="str">
        <f>_xlfn.IFNA((VLOOKUP(F4759,help!$C$2:$F$12,4,0))*(N4759*24),"")</f>
        <v/>
      </c>
      <c r="AP4759" s="17">
        <f t="shared" si="151"/>
        <v>0</v>
      </c>
    </row>
    <row r="4760" spans="2:42" ht="33" x14ac:dyDescent="0.25">
      <c r="B4760" s="13">
        <f>COUNTIFS($E$3:E4760,'تقرير منتج تام'!$E$4)</f>
        <v>8</v>
      </c>
      <c r="C4760" s="37"/>
      <c r="D4760" s="37"/>
      <c r="E4760" s="37"/>
      <c r="F4760" s="39"/>
      <c r="G4760" s="40"/>
      <c r="H4760" s="40"/>
      <c r="I4760" s="41"/>
      <c r="J4760" s="41"/>
      <c r="K4760" s="26" t="str">
        <f>_xlfn.IFNA(VLOOKUP(E4760,الاوردرات!$B$1:$C$600,2,0),"")</f>
        <v/>
      </c>
      <c r="L4760" s="52"/>
      <c r="N4760" s="21" t="str">
        <f t="shared" si="150"/>
        <v/>
      </c>
      <c r="O4760" s="22" t="str">
        <f>_xlfn.IFNA((VLOOKUP(F4760,help!$C$2:$F$12,4,0))*(N4760*24),"")</f>
        <v/>
      </c>
      <c r="AP4760" s="17">
        <f t="shared" si="151"/>
        <v>0</v>
      </c>
    </row>
    <row r="4761" spans="2:42" ht="33" x14ac:dyDescent="0.25">
      <c r="B4761" s="13">
        <f>COUNTIFS($E$3:E4761,'تقرير منتج تام'!$E$4)</f>
        <v>8</v>
      </c>
      <c r="C4761" s="37"/>
      <c r="D4761" s="37"/>
      <c r="E4761" s="37"/>
      <c r="F4761" s="39"/>
      <c r="G4761" s="40"/>
      <c r="H4761" s="40"/>
      <c r="I4761" s="41"/>
      <c r="J4761" s="41"/>
      <c r="K4761" s="26" t="str">
        <f>_xlfn.IFNA(VLOOKUP(E4761,الاوردرات!$B$1:$C$600,2,0),"")</f>
        <v/>
      </c>
      <c r="L4761" s="52"/>
      <c r="N4761" s="21" t="str">
        <f t="shared" si="150"/>
        <v/>
      </c>
      <c r="O4761" s="22" t="str">
        <f>_xlfn.IFNA((VLOOKUP(F4761,help!$C$2:$F$12,4,0))*(N4761*24),"")</f>
        <v/>
      </c>
      <c r="AP4761" s="17">
        <f t="shared" si="151"/>
        <v>0</v>
      </c>
    </row>
    <row r="4762" spans="2:42" ht="33" x14ac:dyDescent="0.25">
      <c r="B4762" s="13">
        <f>COUNTIFS($E$3:E4762,'تقرير منتج تام'!$E$4)</f>
        <v>8</v>
      </c>
      <c r="C4762" s="37"/>
      <c r="D4762" s="37"/>
      <c r="E4762" s="37"/>
      <c r="F4762" s="39"/>
      <c r="G4762" s="40"/>
      <c r="H4762" s="40"/>
      <c r="I4762" s="41"/>
      <c r="J4762" s="41"/>
      <c r="K4762" s="26" t="str">
        <f>_xlfn.IFNA(VLOOKUP(E4762,الاوردرات!$B$1:$C$600,2,0),"")</f>
        <v/>
      </c>
      <c r="L4762" s="52"/>
      <c r="N4762" s="21" t="str">
        <f t="shared" si="150"/>
        <v/>
      </c>
      <c r="O4762" s="22" t="str">
        <f>_xlfn.IFNA((VLOOKUP(F4762,help!$C$2:$F$12,4,0))*(N4762*24),"")</f>
        <v/>
      </c>
      <c r="AP4762" s="17">
        <f t="shared" si="151"/>
        <v>0</v>
      </c>
    </row>
    <row r="4763" spans="2:42" ht="33" x14ac:dyDescent="0.25">
      <c r="B4763" s="13">
        <f>COUNTIFS($E$3:E4763,'تقرير منتج تام'!$E$4)</f>
        <v>8</v>
      </c>
      <c r="C4763" s="37"/>
      <c r="D4763" s="37"/>
      <c r="E4763" s="37"/>
      <c r="F4763" s="39"/>
      <c r="G4763" s="40"/>
      <c r="H4763" s="40"/>
      <c r="I4763" s="41"/>
      <c r="J4763" s="41"/>
      <c r="K4763" s="26" t="str">
        <f>_xlfn.IFNA(VLOOKUP(E4763,الاوردرات!$B$1:$C$600,2,0),"")</f>
        <v/>
      </c>
      <c r="L4763" s="52"/>
      <c r="N4763" s="21" t="str">
        <f t="shared" si="150"/>
        <v/>
      </c>
      <c r="O4763" s="22" t="str">
        <f>_xlfn.IFNA((VLOOKUP(F4763,help!$C$2:$F$12,4,0))*(N4763*24),"")</f>
        <v/>
      </c>
      <c r="AP4763" s="17">
        <f t="shared" si="151"/>
        <v>0</v>
      </c>
    </row>
    <row r="4764" spans="2:42" ht="33" x14ac:dyDescent="0.25">
      <c r="B4764" s="13">
        <f>COUNTIFS($E$3:E4764,'تقرير منتج تام'!$E$4)</f>
        <v>8</v>
      </c>
      <c r="C4764" s="37"/>
      <c r="D4764" s="37"/>
      <c r="E4764" s="37"/>
      <c r="F4764" s="39"/>
      <c r="G4764" s="40"/>
      <c r="H4764" s="40"/>
      <c r="I4764" s="41"/>
      <c r="J4764" s="41"/>
      <c r="K4764" s="26" t="str">
        <f>_xlfn.IFNA(VLOOKUP(E4764,الاوردرات!$B$1:$C$600,2,0),"")</f>
        <v/>
      </c>
      <c r="L4764" s="52"/>
      <c r="N4764" s="21" t="str">
        <f t="shared" si="150"/>
        <v/>
      </c>
      <c r="O4764" s="22" t="str">
        <f>_xlfn.IFNA((VLOOKUP(F4764,help!$C$2:$F$12,4,0))*(N4764*24),"")</f>
        <v/>
      </c>
      <c r="AP4764" s="17">
        <f t="shared" si="151"/>
        <v>0</v>
      </c>
    </row>
    <row r="4765" spans="2:42" ht="33" x14ac:dyDescent="0.25">
      <c r="B4765" s="13">
        <f>COUNTIFS($E$3:E4765,'تقرير منتج تام'!$E$4)</f>
        <v>8</v>
      </c>
      <c r="C4765" s="37"/>
      <c r="D4765" s="37"/>
      <c r="E4765" s="37"/>
      <c r="F4765" s="39"/>
      <c r="G4765" s="40"/>
      <c r="H4765" s="40"/>
      <c r="I4765" s="41"/>
      <c r="J4765" s="41"/>
      <c r="K4765" s="26" t="str">
        <f>_xlfn.IFNA(VLOOKUP(E4765,الاوردرات!$B$1:$C$600,2,0),"")</f>
        <v/>
      </c>
      <c r="L4765" s="52"/>
      <c r="N4765" s="21" t="str">
        <f t="shared" si="150"/>
        <v/>
      </c>
      <c r="O4765" s="22" t="str">
        <f>_xlfn.IFNA((VLOOKUP(F4765,help!$C$2:$F$12,4,0))*(N4765*24),"")</f>
        <v/>
      </c>
      <c r="AP4765" s="17">
        <f t="shared" si="151"/>
        <v>0</v>
      </c>
    </row>
    <row r="4766" spans="2:42" ht="33" x14ac:dyDescent="0.25">
      <c r="B4766" s="13">
        <f>COUNTIFS($E$3:E4766,'تقرير منتج تام'!$E$4)</f>
        <v>8</v>
      </c>
      <c r="C4766" s="37"/>
      <c r="D4766" s="37"/>
      <c r="E4766" s="37"/>
      <c r="F4766" s="39"/>
      <c r="G4766" s="40"/>
      <c r="H4766" s="40"/>
      <c r="I4766" s="41"/>
      <c r="J4766" s="41"/>
      <c r="K4766" s="26" t="str">
        <f>_xlfn.IFNA(VLOOKUP(E4766,الاوردرات!$B$1:$C$600,2,0),"")</f>
        <v/>
      </c>
      <c r="L4766" s="52"/>
      <c r="N4766" s="21" t="str">
        <f t="shared" si="150"/>
        <v/>
      </c>
      <c r="O4766" s="22" t="str">
        <f>_xlfn.IFNA((VLOOKUP(F4766,help!$C$2:$F$12,4,0))*(N4766*24),"")</f>
        <v/>
      </c>
      <c r="AP4766" s="17">
        <f t="shared" si="151"/>
        <v>0</v>
      </c>
    </row>
    <row r="4767" spans="2:42" ht="33" x14ac:dyDescent="0.25">
      <c r="B4767" s="13">
        <f>COUNTIFS($E$3:E4767,'تقرير منتج تام'!$E$4)</f>
        <v>8</v>
      </c>
      <c r="C4767" s="37"/>
      <c r="D4767" s="37"/>
      <c r="E4767" s="37"/>
      <c r="F4767" s="39"/>
      <c r="G4767" s="40"/>
      <c r="H4767" s="40"/>
      <c r="I4767" s="41"/>
      <c r="J4767" s="41"/>
      <c r="K4767" s="26" t="str">
        <f>_xlfn.IFNA(VLOOKUP(E4767,الاوردرات!$B$1:$C$600,2,0),"")</f>
        <v/>
      </c>
      <c r="L4767" s="52"/>
      <c r="N4767" s="21" t="str">
        <f t="shared" si="150"/>
        <v/>
      </c>
      <c r="O4767" s="22" t="str">
        <f>_xlfn.IFNA((VLOOKUP(F4767,help!$C$2:$F$12,4,0))*(N4767*24),"")</f>
        <v/>
      </c>
      <c r="AP4767" s="17">
        <f t="shared" si="151"/>
        <v>0</v>
      </c>
    </row>
    <row r="4768" spans="2:42" ht="33" x14ac:dyDescent="0.25">
      <c r="B4768" s="13">
        <f>COUNTIFS($E$3:E4768,'تقرير منتج تام'!$E$4)</f>
        <v>8</v>
      </c>
      <c r="C4768" s="37"/>
      <c r="D4768" s="37"/>
      <c r="E4768" s="37"/>
      <c r="F4768" s="39"/>
      <c r="G4768" s="40"/>
      <c r="H4768" s="40"/>
      <c r="I4768" s="41"/>
      <c r="J4768" s="41"/>
      <c r="K4768" s="26" t="str">
        <f>_xlfn.IFNA(VLOOKUP(E4768,الاوردرات!$B$1:$C$600,2,0),"")</f>
        <v/>
      </c>
      <c r="L4768" s="52"/>
      <c r="N4768" s="21" t="str">
        <f t="shared" si="150"/>
        <v/>
      </c>
      <c r="O4768" s="22" t="str">
        <f>_xlfn.IFNA((VLOOKUP(F4768,help!$C$2:$F$12,4,0))*(N4768*24),"")</f>
        <v/>
      </c>
      <c r="AP4768" s="17">
        <f t="shared" si="151"/>
        <v>0</v>
      </c>
    </row>
    <row r="4769" spans="2:42" ht="33" x14ac:dyDescent="0.25">
      <c r="B4769" s="13">
        <f>COUNTIFS($E$3:E4769,'تقرير منتج تام'!$E$4)</f>
        <v>8</v>
      </c>
      <c r="C4769" s="37"/>
      <c r="D4769" s="37"/>
      <c r="E4769" s="37"/>
      <c r="F4769" s="39"/>
      <c r="G4769" s="40"/>
      <c r="H4769" s="40"/>
      <c r="I4769" s="41"/>
      <c r="J4769" s="41"/>
      <c r="K4769" s="26" t="str">
        <f>_xlfn.IFNA(VLOOKUP(E4769,الاوردرات!$B$1:$C$600,2,0),"")</f>
        <v/>
      </c>
      <c r="L4769" s="52"/>
      <c r="N4769" s="21" t="str">
        <f t="shared" si="150"/>
        <v/>
      </c>
      <c r="O4769" s="22" t="str">
        <f>_xlfn.IFNA((VLOOKUP(F4769,help!$C$2:$F$12,4,0))*(N4769*24),"")</f>
        <v/>
      </c>
      <c r="AP4769" s="17">
        <f t="shared" si="151"/>
        <v>0</v>
      </c>
    </row>
    <row r="4770" spans="2:42" ht="33" x14ac:dyDescent="0.25">
      <c r="B4770" s="13">
        <f>COUNTIFS($E$3:E4770,'تقرير منتج تام'!$E$4)</f>
        <v>8</v>
      </c>
      <c r="C4770" s="37"/>
      <c r="D4770" s="37"/>
      <c r="E4770" s="37"/>
      <c r="F4770" s="39"/>
      <c r="G4770" s="40"/>
      <c r="H4770" s="40"/>
      <c r="I4770" s="41"/>
      <c r="J4770" s="41"/>
      <c r="K4770" s="26" t="str">
        <f>_xlfn.IFNA(VLOOKUP(E4770,الاوردرات!$B$1:$C$600,2,0),"")</f>
        <v/>
      </c>
      <c r="L4770" s="52"/>
      <c r="N4770" s="21" t="str">
        <f t="shared" si="150"/>
        <v/>
      </c>
      <c r="O4770" s="22" t="str">
        <f>_xlfn.IFNA((VLOOKUP(F4770,help!$C$2:$F$12,4,0))*(N4770*24),"")</f>
        <v/>
      </c>
      <c r="AP4770" s="17">
        <f t="shared" si="151"/>
        <v>0</v>
      </c>
    </row>
    <row r="4771" spans="2:42" ht="33" x14ac:dyDescent="0.25">
      <c r="B4771" s="13">
        <f>COUNTIFS($E$3:E4771,'تقرير منتج تام'!$E$4)</f>
        <v>8</v>
      </c>
      <c r="C4771" s="37"/>
      <c r="D4771" s="37"/>
      <c r="E4771" s="37"/>
      <c r="F4771" s="39"/>
      <c r="G4771" s="40"/>
      <c r="H4771" s="40"/>
      <c r="I4771" s="41"/>
      <c r="J4771" s="41"/>
      <c r="K4771" s="26" t="str">
        <f>_xlfn.IFNA(VLOOKUP(E4771,الاوردرات!$B$1:$C$600,2,0),"")</f>
        <v/>
      </c>
      <c r="L4771" s="52"/>
      <c r="N4771" s="21" t="str">
        <f t="shared" si="150"/>
        <v/>
      </c>
      <c r="O4771" s="22" t="str">
        <f>_xlfn.IFNA((VLOOKUP(F4771,help!$C$2:$F$12,4,0))*(N4771*24),"")</f>
        <v/>
      </c>
      <c r="AP4771" s="17">
        <f t="shared" si="151"/>
        <v>0</v>
      </c>
    </row>
    <row r="4772" spans="2:42" ht="33" x14ac:dyDescent="0.25">
      <c r="B4772" s="13">
        <f>COUNTIFS($E$3:E4772,'تقرير منتج تام'!$E$4)</f>
        <v>8</v>
      </c>
      <c r="C4772" s="37"/>
      <c r="D4772" s="37"/>
      <c r="E4772" s="37"/>
      <c r="F4772" s="39"/>
      <c r="G4772" s="40"/>
      <c r="H4772" s="40"/>
      <c r="I4772" s="41"/>
      <c r="J4772" s="41"/>
      <c r="K4772" s="26" t="str">
        <f>_xlfn.IFNA(VLOOKUP(E4772,الاوردرات!$B$1:$C$600,2,0),"")</f>
        <v/>
      </c>
      <c r="L4772" s="52"/>
      <c r="N4772" s="21" t="str">
        <f t="shared" si="150"/>
        <v/>
      </c>
      <c r="O4772" s="22" t="str">
        <f>_xlfn.IFNA((VLOOKUP(F4772,help!$C$2:$F$12,4,0))*(N4772*24),"")</f>
        <v/>
      </c>
      <c r="AP4772" s="17">
        <f t="shared" si="151"/>
        <v>0</v>
      </c>
    </row>
    <row r="4773" spans="2:42" ht="33" x14ac:dyDescent="0.25">
      <c r="B4773" s="13">
        <f>COUNTIFS($E$3:E4773,'تقرير منتج تام'!$E$4)</f>
        <v>8</v>
      </c>
      <c r="C4773" s="37"/>
      <c r="D4773" s="37"/>
      <c r="E4773" s="37"/>
      <c r="F4773" s="39"/>
      <c r="G4773" s="40"/>
      <c r="H4773" s="40"/>
      <c r="I4773" s="41"/>
      <c r="J4773" s="41"/>
      <c r="K4773" s="26" t="str">
        <f>_xlfn.IFNA(VLOOKUP(E4773,الاوردرات!$B$1:$C$600,2,0),"")</f>
        <v/>
      </c>
      <c r="L4773" s="52"/>
      <c r="N4773" s="21" t="str">
        <f t="shared" si="150"/>
        <v/>
      </c>
      <c r="O4773" s="22" t="str">
        <f>_xlfn.IFNA((VLOOKUP(F4773,help!$C$2:$F$12,4,0))*(N4773*24),"")</f>
        <v/>
      </c>
      <c r="AP4773" s="17">
        <f t="shared" si="151"/>
        <v>0</v>
      </c>
    </row>
    <row r="4774" spans="2:42" ht="33" x14ac:dyDescent="0.25">
      <c r="B4774" s="13">
        <f>COUNTIFS($E$3:E4774,'تقرير منتج تام'!$E$4)</f>
        <v>8</v>
      </c>
      <c r="C4774" s="37"/>
      <c r="D4774" s="37"/>
      <c r="E4774" s="37"/>
      <c r="F4774" s="39"/>
      <c r="G4774" s="40"/>
      <c r="H4774" s="40"/>
      <c r="I4774" s="41"/>
      <c r="J4774" s="41"/>
      <c r="K4774" s="26" t="str">
        <f>_xlfn.IFNA(VLOOKUP(E4774,الاوردرات!$B$1:$C$600,2,0),"")</f>
        <v/>
      </c>
      <c r="L4774" s="52"/>
      <c r="N4774" s="21" t="str">
        <f t="shared" si="150"/>
        <v/>
      </c>
      <c r="O4774" s="22" t="str">
        <f>_xlfn.IFNA((VLOOKUP(F4774,help!$C$2:$F$12,4,0))*(N4774*24),"")</f>
        <v/>
      </c>
      <c r="AP4774" s="17">
        <f t="shared" si="151"/>
        <v>0</v>
      </c>
    </row>
    <row r="4775" spans="2:42" ht="33" x14ac:dyDescent="0.25">
      <c r="B4775" s="13">
        <f>COUNTIFS($E$3:E4775,'تقرير منتج تام'!$E$4)</f>
        <v>8</v>
      </c>
      <c r="C4775" s="37"/>
      <c r="D4775" s="37"/>
      <c r="E4775" s="37"/>
      <c r="F4775" s="39"/>
      <c r="G4775" s="40"/>
      <c r="H4775" s="40"/>
      <c r="I4775" s="41"/>
      <c r="J4775" s="41"/>
      <c r="K4775" s="26" t="str">
        <f>_xlfn.IFNA(VLOOKUP(E4775,الاوردرات!$B$1:$C$600,2,0),"")</f>
        <v/>
      </c>
      <c r="L4775" s="52"/>
      <c r="N4775" s="21" t="str">
        <f t="shared" si="150"/>
        <v/>
      </c>
      <c r="O4775" s="22" t="str">
        <f>_xlfn.IFNA((VLOOKUP(F4775,help!$C$2:$F$12,4,0))*(N4775*24),"")</f>
        <v/>
      </c>
      <c r="AP4775" s="17">
        <f t="shared" si="151"/>
        <v>0</v>
      </c>
    </row>
    <row r="4776" spans="2:42" ht="33" x14ac:dyDescent="0.25">
      <c r="B4776" s="13">
        <f>COUNTIFS($E$3:E4776,'تقرير منتج تام'!$E$4)</f>
        <v>8</v>
      </c>
      <c r="C4776" s="37"/>
      <c r="D4776" s="37"/>
      <c r="E4776" s="37"/>
      <c r="F4776" s="39"/>
      <c r="G4776" s="40"/>
      <c r="H4776" s="40"/>
      <c r="I4776" s="41"/>
      <c r="J4776" s="41"/>
      <c r="K4776" s="26" t="str">
        <f>_xlfn.IFNA(VLOOKUP(E4776,الاوردرات!$B$1:$C$600,2,0),"")</f>
        <v/>
      </c>
      <c r="L4776" s="52"/>
      <c r="N4776" s="21" t="str">
        <f t="shared" si="150"/>
        <v/>
      </c>
      <c r="O4776" s="22" t="str">
        <f>_xlfn.IFNA((VLOOKUP(F4776,help!$C$2:$F$12,4,0))*(N4776*24),"")</f>
        <v/>
      </c>
      <c r="AP4776" s="17">
        <f t="shared" si="151"/>
        <v>0</v>
      </c>
    </row>
    <row r="4777" spans="2:42" ht="33" x14ac:dyDescent="0.25">
      <c r="B4777" s="13">
        <f>COUNTIFS($E$3:E4777,'تقرير منتج تام'!$E$4)</f>
        <v>8</v>
      </c>
      <c r="C4777" s="37"/>
      <c r="D4777" s="37"/>
      <c r="E4777" s="37"/>
      <c r="F4777" s="39"/>
      <c r="G4777" s="40"/>
      <c r="H4777" s="40"/>
      <c r="I4777" s="41"/>
      <c r="J4777" s="41"/>
      <c r="K4777" s="26" t="str">
        <f>_xlfn.IFNA(VLOOKUP(E4777,الاوردرات!$B$1:$C$600,2,0),"")</f>
        <v/>
      </c>
      <c r="L4777" s="52"/>
      <c r="N4777" s="21" t="str">
        <f t="shared" si="150"/>
        <v/>
      </c>
      <c r="O4777" s="22" t="str">
        <f>_xlfn.IFNA((VLOOKUP(F4777,help!$C$2:$F$12,4,0))*(N4777*24),"")</f>
        <v/>
      </c>
      <c r="AP4777" s="17">
        <f t="shared" si="151"/>
        <v>0</v>
      </c>
    </row>
    <row r="4778" spans="2:42" ht="33" x14ac:dyDescent="0.25">
      <c r="B4778" s="13">
        <f>COUNTIFS($E$3:E4778,'تقرير منتج تام'!$E$4)</f>
        <v>8</v>
      </c>
      <c r="C4778" s="37"/>
      <c r="D4778" s="37"/>
      <c r="E4778" s="37"/>
      <c r="F4778" s="39"/>
      <c r="G4778" s="40"/>
      <c r="H4778" s="40"/>
      <c r="I4778" s="41"/>
      <c r="J4778" s="41"/>
      <c r="K4778" s="26" t="str">
        <f>_xlfn.IFNA(VLOOKUP(E4778,الاوردرات!$B$1:$C$600,2,0),"")</f>
        <v/>
      </c>
      <c r="L4778" s="52"/>
      <c r="N4778" s="21" t="str">
        <f t="shared" si="150"/>
        <v/>
      </c>
      <c r="O4778" s="22" t="str">
        <f>_xlfn.IFNA((VLOOKUP(F4778,help!$C$2:$F$12,4,0))*(N4778*24),"")</f>
        <v/>
      </c>
      <c r="AP4778" s="17">
        <f t="shared" si="151"/>
        <v>0</v>
      </c>
    </row>
    <row r="4779" spans="2:42" ht="33" x14ac:dyDescent="0.25">
      <c r="B4779" s="13">
        <f>COUNTIFS($E$3:E4779,'تقرير منتج تام'!$E$4)</f>
        <v>8</v>
      </c>
      <c r="C4779" s="37"/>
      <c r="D4779" s="37"/>
      <c r="E4779" s="37"/>
      <c r="F4779" s="39"/>
      <c r="G4779" s="40"/>
      <c r="H4779" s="40"/>
      <c r="I4779" s="41"/>
      <c r="J4779" s="41"/>
      <c r="K4779" s="26" t="str">
        <f>_xlfn.IFNA(VLOOKUP(E4779,الاوردرات!$B$1:$C$600,2,0),"")</f>
        <v/>
      </c>
      <c r="L4779" s="52"/>
      <c r="N4779" s="21" t="str">
        <f t="shared" si="150"/>
        <v/>
      </c>
      <c r="O4779" s="22" t="str">
        <f>_xlfn.IFNA((VLOOKUP(F4779,help!$C$2:$F$12,4,0))*(N4779*24),"")</f>
        <v/>
      </c>
      <c r="AP4779" s="17">
        <f t="shared" si="151"/>
        <v>0</v>
      </c>
    </row>
    <row r="4780" spans="2:42" ht="33" x14ac:dyDescent="0.25">
      <c r="B4780" s="13">
        <f>COUNTIFS($E$3:E4780,'تقرير منتج تام'!$E$4)</f>
        <v>8</v>
      </c>
      <c r="C4780" s="37"/>
      <c r="D4780" s="37"/>
      <c r="E4780" s="37"/>
      <c r="F4780" s="39"/>
      <c r="G4780" s="40"/>
      <c r="H4780" s="40"/>
      <c r="I4780" s="41"/>
      <c r="J4780" s="41"/>
      <c r="K4780" s="26" t="str">
        <f>_xlfn.IFNA(VLOOKUP(E4780,الاوردرات!$B$1:$C$600,2,0),"")</f>
        <v/>
      </c>
      <c r="L4780" s="52"/>
      <c r="N4780" s="21" t="str">
        <f t="shared" si="150"/>
        <v/>
      </c>
      <c r="O4780" s="22" t="str">
        <f>_xlfn.IFNA((VLOOKUP(F4780,help!$C$2:$F$12,4,0))*(N4780*24),"")</f>
        <v/>
      </c>
      <c r="AP4780" s="17">
        <f t="shared" si="151"/>
        <v>0</v>
      </c>
    </row>
    <row r="4781" spans="2:42" ht="33" x14ac:dyDescent="0.25">
      <c r="B4781" s="13">
        <f>COUNTIFS($E$3:E4781,'تقرير منتج تام'!$E$4)</f>
        <v>8</v>
      </c>
      <c r="C4781" s="37"/>
      <c r="D4781" s="37"/>
      <c r="E4781" s="37"/>
      <c r="F4781" s="39"/>
      <c r="G4781" s="40"/>
      <c r="H4781" s="40"/>
      <c r="I4781" s="41"/>
      <c r="J4781" s="41"/>
      <c r="K4781" s="26" t="str">
        <f>_xlfn.IFNA(VLOOKUP(E4781,الاوردرات!$B$1:$C$600,2,0),"")</f>
        <v/>
      </c>
      <c r="L4781" s="52"/>
      <c r="N4781" s="21" t="str">
        <f t="shared" si="150"/>
        <v/>
      </c>
      <c r="O4781" s="22" t="str">
        <f>_xlfn.IFNA((VLOOKUP(F4781,help!$C$2:$F$12,4,0))*(N4781*24),"")</f>
        <v/>
      </c>
      <c r="AP4781" s="17">
        <f t="shared" si="151"/>
        <v>0</v>
      </c>
    </row>
    <row r="4782" spans="2:42" ht="33" x14ac:dyDescent="0.25">
      <c r="B4782" s="13">
        <f>COUNTIFS($E$3:E4782,'تقرير منتج تام'!$E$4)</f>
        <v>8</v>
      </c>
      <c r="C4782" s="37"/>
      <c r="D4782" s="37"/>
      <c r="E4782" s="37"/>
      <c r="F4782" s="39"/>
      <c r="G4782" s="40"/>
      <c r="H4782" s="40"/>
      <c r="I4782" s="41"/>
      <c r="J4782" s="41"/>
      <c r="K4782" s="26" t="str">
        <f>_xlfn.IFNA(VLOOKUP(E4782,الاوردرات!$B$1:$C$600,2,0),"")</f>
        <v/>
      </c>
      <c r="L4782" s="52"/>
      <c r="N4782" s="21" t="str">
        <f t="shared" si="150"/>
        <v/>
      </c>
      <c r="O4782" s="22" t="str">
        <f>_xlfn.IFNA((VLOOKUP(F4782,help!$C$2:$F$12,4,0))*(N4782*24),"")</f>
        <v/>
      </c>
      <c r="AP4782" s="17">
        <f t="shared" si="151"/>
        <v>0</v>
      </c>
    </row>
    <row r="4783" spans="2:42" ht="33" x14ac:dyDescent="0.25">
      <c r="B4783" s="13">
        <f>COUNTIFS($E$3:E4783,'تقرير منتج تام'!$E$4)</f>
        <v>8</v>
      </c>
      <c r="C4783" s="37"/>
      <c r="D4783" s="37"/>
      <c r="E4783" s="37"/>
      <c r="F4783" s="39"/>
      <c r="G4783" s="40"/>
      <c r="H4783" s="40"/>
      <c r="I4783" s="41"/>
      <c r="J4783" s="41"/>
      <c r="K4783" s="26" t="str">
        <f>_xlfn.IFNA(VLOOKUP(E4783,الاوردرات!$B$1:$C$600,2,0),"")</f>
        <v/>
      </c>
      <c r="L4783" s="52"/>
      <c r="N4783" s="21" t="str">
        <f t="shared" si="150"/>
        <v/>
      </c>
      <c r="O4783" s="22" t="str">
        <f>_xlfn.IFNA((VLOOKUP(F4783,help!$C$2:$F$12,4,0))*(N4783*24),"")</f>
        <v/>
      </c>
      <c r="AP4783" s="17">
        <f t="shared" si="151"/>
        <v>0</v>
      </c>
    </row>
    <row r="4784" spans="2:42" ht="33" x14ac:dyDescent="0.25">
      <c r="B4784" s="13">
        <f>COUNTIFS($E$3:E4784,'تقرير منتج تام'!$E$4)</f>
        <v>8</v>
      </c>
      <c r="C4784" s="37"/>
      <c r="D4784" s="37"/>
      <c r="E4784" s="37"/>
      <c r="F4784" s="39"/>
      <c r="G4784" s="40"/>
      <c r="H4784" s="40"/>
      <c r="I4784" s="41"/>
      <c r="J4784" s="41"/>
      <c r="K4784" s="26" t="str">
        <f>_xlfn.IFNA(VLOOKUP(E4784,الاوردرات!$B$1:$C$600,2,0),"")</f>
        <v/>
      </c>
      <c r="L4784" s="52"/>
      <c r="N4784" s="21" t="str">
        <f t="shared" si="150"/>
        <v/>
      </c>
      <c r="O4784" s="22" t="str">
        <f>_xlfn.IFNA((VLOOKUP(F4784,help!$C$2:$F$12,4,0))*(N4784*24),"")</f>
        <v/>
      </c>
      <c r="AP4784" s="17">
        <f t="shared" si="151"/>
        <v>0</v>
      </c>
    </row>
    <row r="4785" spans="2:42" ht="33" x14ac:dyDescent="0.25">
      <c r="B4785" s="13">
        <f>COUNTIFS($E$3:E4785,'تقرير منتج تام'!$E$4)</f>
        <v>8</v>
      </c>
      <c r="C4785" s="37"/>
      <c r="D4785" s="37"/>
      <c r="E4785" s="37"/>
      <c r="F4785" s="39"/>
      <c r="G4785" s="40"/>
      <c r="H4785" s="40"/>
      <c r="I4785" s="41"/>
      <c r="J4785" s="41"/>
      <c r="K4785" s="26" t="str">
        <f>_xlfn.IFNA(VLOOKUP(E4785,الاوردرات!$B$1:$C$600,2,0),"")</f>
        <v/>
      </c>
      <c r="L4785" s="52"/>
      <c r="N4785" s="21" t="str">
        <f t="shared" si="150"/>
        <v/>
      </c>
      <c r="O4785" s="22" t="str">
        <f>_xlfn.IFNA((VLOOKUP(F4785,help!$C$2:$F$12,4,0))*(N4785*24),"")</f>
        <v/>
      </c>
      <c r="AP4785" s="17">
        <f t="shared" si="151"/>
        <v>0</v>
      </c>
    </row>
    <row r="4786" spans="2:42" ht="33" x14ac:dyDescent="0.25">
      <c r="B4786" s="13">
        <f>COUNTIFS($E$3:E4786,'تقرير منتج تام'!$E$4)</f>
        <v>8</v>
      </c>
      <c r="C4786" s="37"/>
      <c r="D4786" s="37"/>
      <c r="E4786" s="37"/>
      <c r="F4786" s="39"/>
      <c r="G4786" s="40"/>
      <c r="H4786" s="40"/>
      <c r="I4786" s="41"/>
      <c r="J4786" s="41"/>
      <c r="K4786" s="26" t="str">
        <f>_xlfn.IFNA(VLOOKUP(E4786,الاوردرات!$B$1:$C$600,2,0),"")</f>
        <v/>
      </c>
      <c r="L4786" s="52"/>
      <c r="N4786" s="21" t="str">
        <f t="shared" si="150"/>
        <v/>
      </c>
      <c r="O4786" s="22" t="str">
        <f>_xlfn.IFNA((VLOOKUP(F4786,help!$C$2:$F$12,4,0))*(N4786*24),"")</f>
        <v/>
      </c>
      <c r="AP4786" s="17">
        <f t="shared" si="151"/>
        <v>0</v>
      </c>
    </row>
    <row r="4787" spans="2:42" ht="33" x14ac:dyDescent="0.25">
      <c r="B4787" s="13">
        <f>COUNTIFS($E$3:E4787,'تقرير منتج تام'!$E$4)</f>
        <v>8</v>
      </c>
      <c r="C4787" s="37"/>
      <c r="D4787" s="37"/>
      <c r="E4787" s="37"/>
      <c r="F4787" s="39"/>
      <c r="G4787" s="40"/>
      <c r="H4787" s="40"/>
      <c r="I4787" s="41"/>
      <c r="J4787" s="41"/>
      <c r="K4787" s="26" t="str">
        <f>_xlfn.IFNA(VLOOKUP(E4787,الاوردرات!$B$1:$C$600,2,0),"")</f>
        <v/>
      </c>
      <c r="L4787" s="52"/>
      <c r="N4787" s="21" t="str">
        <f t="shared" si="150"/>
        <v/>
      </c>
      <c r="O4787" s="22" t="str">
        <f>_xlfn.IFNA((VLOOKUP(F4787,help!$C$2:$F$12,4,0))*(N4787*24),"")</f>
        <v/>
      </c>
      <c r="AP4787" s="17">
        <f t="shared" si="151"/>
        <v>0</v>
      </c>
    </row>
    <row r="4788" spans="2:42" ht="33" x14ac:dyDescent="0.25">
      <c r="B4788" s="13">
        <f>COUNTIFS($E$3:E4788,'تقرير منتج تام'!$E$4)</f>
        <v>8</v>
      </c>
      <c r="C4788" s="37"/>
      <c r="D4788" s="37"/>
      <c r="E4788" s="37"/>
      <c r="F4788" s="39"/>
      <c r="G4788" s="40"/>
      <c r="H4788" s="40"/>
      <c r="I4788" s="41"/>
      <c r="J4788" s="41"/>
      <c r="K4788" s="26" t="str">
        <f>_xlfn.IFNA(VLOOKUP(E4788,الاوردرات!$B$1:$C$600,2,0),"")</f>
        <v/>
      </c>
      <c r="L4788" s="52"/>
      <c r="N4788" s="21" t="str">
        <f t="shared" si="150"/>
        <v/>
      </c>
      <c r="O4788" s="22" t="str">
        <f>_xlfn.IFNA((VLOOKUP(F4788,help!$C$2:$F$12,4,0))*(N4788*24),"")</f>
        <v/>
      </c>
      <c r="AP4788" s="17">
        <f t="shared" si="151"/>
        <v>0</v>
      </c>
    </row>
    <row r="4789" spans="2:42" ht="33" x14ac:dyDescent="0.25">
      <c r="B4789" s="13">
        <f>COUNTIFS($E$3:E4789,'تقرير منتج تام'!$E$4)</f>
        <v>8</v>
      </c>
      <c r="C4789" s="37"/>
      <c r="D4789" s="37"/>
      <c r="E4789" s="37"/>
      <c r="F4789" s="39"/>
      <c r="G4789" s="40"/>
      <c r="H4789" s="40"/>
      <c r="I4789" s="41"/>
      <c r="J4789" s="41"/>
      <c r="K4789" s="26" t="str">
        <f>_xlfn.IFNA(VLOOKUP(E4789,الاوردرات!$B$1:$C$600,2,0),"")</f>
        <v/>
      </c>
      <c r="L4789" s="52"/>
      <c r="N4789" s="21" t="str">
        <f t="shared" si="150"/>
        <v/>
      </c>
      <c r="O4789" s="22" t="str">
        <f>_xlfn.IFNA((VLOOKUP(F4789,help!$C$2:$F$12,4,0))*(N4789*24),"")</f>
        <v/>
      </c>
      <c r="AP4789" s="17">
        <f t="shared" si="151"/>
        <v>0</v>
      </c>
    </row>
    <row r="4790" spans="2:42" ht="33" x14ac:dyDescent="0.25">
      <c r="B4790" s="13">
        <f>COUNTIFS($E$3:E4790,'تقرير منتج تام'!$E$4)</f>
        <v>8</v>
      </c>
      <c r="C4790" s="37"/>
      <c r="D4790" s="37"/>
      <c r="E4790" s="37"/>
      <c r="F4790" s="39"/>
      <c r="G4790" s="40"/>
      <c r="H4790" s="40"/>
      <c r="I4790" s="41"/>
      <c r="J4790" s="41"/>
      <c r="K4790" s="26" t="str">
        <f>_xlfn.IFNA(VLOOKUP(E4790,الاوردرات!$B$1:$C$600,2,0),"")</f>
        <v/>
      </c>
      <c r="L4790" s="52"/>
      <c r="N4790" s="21" t="str">
        <f t="shared" si="150"/>
        <v/>
      </c>
      <c r="O4790" s="22" t="str">
        <f>_xlfn.IFNA((VLOOKUP(F4790,help!$C$2:$F$12,4,0))*(N4790*24),"")</f>
        <v/>
      </c>
      <c r="AP4790" s="17">
        <f t="shared" si="151"/>
        <v>0</v>
      </c>
    </row>
    <row r="4791" spans="2:42" ht="33" x14ac:dyDescent="0.25">
      <c r="B4791" s="13">
        <f>COUNTIFS($E$3:E4791,'تقرير منتج تام'!$E$4)</f>
        <v>8</v>
      </c>
      <c r="C4791" s="37"/>
      <c r="D4791" s="37"/>
      <c r="E4791" s="37"/>
      <c r="F4791" s="39"/>
      <c r="G4791" s="40"/>
      <c r="H4791" s="40"/>
      <c r="I4791" s="41"/>
      <c r="J4791" s="41"/>
      <c r="K4791" s="26" t="str">
        <f>_xlfn.IFNA(VLOOKUP(E4791,الاوردرات!$B$1:$C$600,2,0),"")</f>
        <v/>
      </c>
      <c r="L4791" s="52"/>
      <c r="N4791" s="21" t="str">
        <f t="shared" ref="N4791:N4854" si="152">IF(I4791&lt;&gt;"",J4791-I4791,"")</f>
        <v/>
      </c>
      <c r="O4791" s="22" t="str">
        <f>_xlfn.IFNA((VLOOKUP(F4791,help!$C$2:$F$12,4,0))*(N4791*24),"")</f>
        <v/>
      </c>
      <c r="AP4791" s="17">
        <f t="shared" si="151"/>
        <v>0</v>
      </c>
    </row>
    <row r="4792" spans="2:42" ht="33" x14ac:dyDescent="0.25">
      <c r="B4792" s="13">
        <f>COUNTIFS($E$3:E4792,'تقرير منتج تام'!$E$4)</f>
        <v>8</v>
      </c>
      <c r="C4792" s="37"/>
      <c r="D4792" s="37"/>
      <c r="E4792" s="37"/>
      <c r="F4792" s="39"/>
      <c r="G4792" s="40"/>
      <c r="H4792" s="40"/>
      <c r="I4792" s="41"/>
      <c r="J4792" s="41"/>
      <c r="K4792" s="26" t="str">
        <f>_xlfn.IFNA(VLOOKUP(E4792,الاوردرات!$B$1:$C$600,2,0),"")</f>
        <v/>
      </c>
      <c r="L4792" s="52"/>
      <c r="N4792" s="21" t="str">
        <f t="shared" si="152"/>
        <v/>
      </c>
      <c r="O4792" s="22" t="str">
        <f>_xlfn.IFNA((VLOOKUP(F4792,help!$C$2:$F$12,4,0))*(N4792*24),"")</f>
        <v/>
      </c>
      <c r="AP4792" s="17">
        <f t="shared" si="151"/>
        <v>0</v>
      </c>
    </row>
    <row r="4793" spans="2:42" ht="33" x14ac:dyDescent="0.25">
      <c r="B4793" s="13">
        <f>COUNTIFS($E$3:E4793,'تقرير منتج تام'!$E$4)</f>
        <v>8</v>
      </c>
      <c r="C4793" s="37"/>
      <c r="D4793" s="37"/>
      <c r="E4793" s="37"/>
      <c r="F4793" s="39"/>
      <c r="G4793" s="40"/>
      <c r="H4793" s="40"/>
      <c r="I4793" s="41"/>
      <c r="J4793" s="41"/>
      <c r="K4793" s="26" t="str">
        <f>_xlfn.IFNA(VLOOKUP(E4793,الاوردرات!$B$1:$C$600,2,0),"")</f>
        <v/>
      </c>
      <c r="L4793" s="52"/>
      <c r="N4793" s="21" t="str">
        <f t="shared" si="152"/>
        <v/>
      </c>
      <c r="O4793" s="22" t="str">
        <f>_xlfn.IFNA((VLOOKUP(F4793,help!$C$2:$F$12,4,0))*(N4793*24),"")</f>
        <v/>
      </c>
      <c r="AP4793" s="17">
        <f t="shared" si="151"/>
        <v>0</v>
      </c>
    </row>
    <row r="4794" spans="2:42" ht="33" x14ac:dyDescent="0.25">
      <c r="B4794" s="13">
        <f>COUNTIFS($E$3:E4794,'تقرير منتج تام'!$E$4)</f>
        <v>8</v>
      </c>
      <c r="C4794" s="37"/>
      <c r="D4794" s="37"/>
      <c r="E4794" s="37"/>
      <c r="F4794" s="39"/>
      <c r="G4794" s="40"/>
      <c r="H4794" s="40"/>
      <c r="I4794" s="41"/>
      <c r="J4794" s="41"/>
      <c r="K4794" s="26" t="str">
        <f>_xlfn.IFNA(VLOOKUP(E4794,الاوردرات!$B$1:$C$600,2,0),"")</f>
        <v/>
      </c>
      <c r="L4794" s="52"/>
      <c r="N4794" s="21" t="str">
        <f t="shared" si="152"/>
        <v/>
      </c>
      <c r="O4794" s="22" t="str">
        <f>_xlfn.IFNA((VLOOKUP(F4794,help!$C$2:$F$12,4,0))*(N4794*24),"")</f>
        <v/>
      </c>
      <c r="AP4794" s="17">
        <f t="shared" si="151"/>
        <v>0</v>
      </c>
    </row>
    <row r="4795" spans="2:42" ht="33" x14ac:dyDescent="0.25">
      <c r="B4795" s="13">
        <f>COUNTIFS($E$3:E4795,'تقرير منتج تام'!$E$4)</f>
        <v>8</v>
      </c>
      <c r="C4795" s="37"/>
      <c r="D4795" s="37"/>
      <c r="E4795" s="37"/>
      <c r="F4795" s="39"/>
      <c r="G4795" s="40"/>
      <c r="H4795" s="40"/>
      <c r="I4795" s="41"/>
      <c r="J4795" s="41"/>
      <c r="K4795" s="26" t="str">
        <f>_xlfn.IFNA(VLOOKUP(E4795,الاوردرات!$B$1:$C$600,2,0),"")</f>
        <v/>
      </c>
      <c r="L4795" s="52"/>
      <c r="N4795" s="21" t="str">
        <f t="shared" si="152"/>
        <v/>
      </c>
      <c r="O4795" s="22" t="str">
        <f>_xlfn.IFNA((VLOOKUP(F4795,help!$C$2:$F$12,4,0))*(N4795*24),"")</f>
        <v/>
      </c>
      <c r="AP4795" s="17">
        <f t="shared" si="151"/>
        <v>0</v>
      </c>
    </row>
    <row r="4796" spans="2:42" ht="33" x14ac:dyDescent="0.25">
      <c r="B4796" s="13">
        <f>COUNTIFS($E$3:E4796,'تقرير منتج تام'!$E$4)</f>
        <v>8</v>
      </c>
      <c r="C4796" s="37"/>
      <c r="D4796" s="37"/>
      <c r="E4796" s="37"/>
      <c r="F4796" s="39"/>
      <c r="G4796" s="40"/>
      <c r="H4796" s="40"/>
      <c r="I4796" s="41"/>
      <c r="J4796" s="41"/>
      <c r="K4796" s="26" t="str">
        <f>_xlfn.IFNA(VLOOKUP(E4796,الاوردرات!$B$1:$C$600,2,0),"")</f>
        <v/>
      </c>
      <c r="L4796" s="52"/>
      <c r="N4796" s="21" t="str">
        <f t="shared" si="152"/>
        <v/>
      </c>
      <c r="O4796" s="22" t="str">
        <f>_xlfn.IFNA((VLOOKUP(F4796,help!$C$2:$F$12,4,0))*(N4796*24),"")</f>
        <v/>
      </c>
      <c r="AP4796" s="17">
        <f t="shared" si="151"/>
        <v>0</v>
      </c>
    </row>
    <row r="4797" spans="2:42" ht="33" x14ac:dyDescent="0.25">
      <c r="B4797" s="13">
        <f>COUNTIFS($E$3:E4797,'تقرير منتج تام'!$E$4)</f>
        <v>8</v>
      </c>
      <c r="C4797" s="37"/>
      <c r="D4797" s="37"/>
      <c r="E4797" s="37"/>
      <c r="F4797" s="39"/>
      <c r="G4797" s="40"/>
      <c r="H4797" s="40"/>
      <c r="I4797" s="41"/>
      <c r="J4797" s="41"/>
      <c r="K4797" s="26" t="str">
        <f>_xlfn.IFNA(VLOOKUP(E4797,الاوردرات!$B$1:$C$600,2,0),"")</f>
        <v/>
      </c>
      <c r="L4797" s="52"/>
      <c r="N4797" s="21" t="str">
        <f t="shared" si="152"/>
        <v/>
      </c>
      <c r="O4797" s="22" t="str">
        <f>_xlfn.IFNA((VLOOKUP(F4797,help!$C$2:$F$12,4,0))*(N4797*24),"")</f>
        <v/>
      </c>
      <c r="AP4797" s="17">
        <f t="shared" si="151"/>
        <v>0</v>
      </c>
    </row>
    <row r="4798" spans="2:42" ht="33" x14ac:dyDescent="0.25">
      <c r="B4798" s="13">
        <f>COUNTIFS($E$3:E4798,'تقرير منتج تام'!$E$4)</f>
        <v>8</v>
      </c>
      <c r="C4798" s="37"/>
      <c r="D4798" s="37"/>
      <c r="E4798" s="37"/>
      <c r="F4798" s="39"/>
      <c r="G4798" s="40"/>
      <c r="H4798" s="40"/>
      <c r="I4798" s="41"/>
      <c r="J4798" s="41"/>
      <c r="K4798" s="26" t="str">
        <f>_xlfn.IFNA(VLOOKUP(E4798,الاوردرات!$B$1:$C$600,2,0),"")</f>
        <v/>
      </c>
      <c r="L4798" s="52"/>
      <c r="N4798" s="21" t="str">
        <f t="shared" si="152"/>
        <v/>
      </c>
      <c r="O4798" s="22" t="str">
        <f>_xlfn.IFNA((VLOOKUP(F4798,help!$C$2:$F$12,4,0))*(N4798*24),"")</f>
        <v/>
      </c>
      <c r="AP4798" s="17">
        <f t="shared" si="151"/>
        <v>0</v>
      </c>
    </row>
    <row r="4799" spans="2:42" ht="33" x14ac:dyDescent="0.25">
      <c r="B4799" s="13">
        <f>COUNTIFS($E$3:E4799,'تقرير منتج تام'!$E$4)</f>
        <v>8</v>
      </c>
      <c r="C4799" s="37"/>
      <c r="D4799" s="37"/>
      <c r="E4799" s="37"/>
      <c r="F4799" s="39"/>
      <c r="G4799" s="40"/>
      <c r="H4799" s="40"/>
      <c r="I4799" s="41"/>
      <c r="J4799" s="41"/>
      <c r="K4799" s="26" t="str">
        <f>_xlfn.IFNA(VLOOKUP(E4799,الاوردرات!$B$1:$C$600,2,0),"")</f>
        <v/>
      </c>
      <c r="L4799" s="52"/>
      <c r="N4799" s="21" t="str">
        <f t="shared" si="152"/>
        <v/>
      </c>
      <c r="O4799" s="22" t="str">
        <f>_xlfn.IFNA((VLOOKUP(F4799,help!$C$2:$F$12,4,0))*(N4799*24),"")</f>
        <v/>
      </c>
      <c r="AP4799" s="17">
        <f t="shared" si="151"/>
        <v>0</v>
      </c>
    </row>
    <row r="4800" spans="2:42" ht="33" x14ac:dyDescent="0.25">
      <c r="B4800" s="13">
        <f>COUNTIFS($E$3:E4800,'تقرير منتج تام'!$E$4)</f>
        <v>8</v>
      </c>
      <c r="C4800" s="37"/>
      <c r="D4800" s="37"/>
      <c r="E4800" s="37"/>
      <c r="F4800" s="39"/>
      <c r="G4800" s="40"/>
      <c r="H4800" s="40"/>
      <c r="I4800" s="41"/>
      <c r="J4800" s="41"/>
      <c r="K4800" s="26" t="str">
        <f>_xlfn.IFNA(VLOOKUP(E4800,الاوردرات!$B$1:$C$600,2,0),"")</f>
        <v/>
      </c>
      <c r="L4800" s="52"/>
      <c r="N4800" s="21" t="str">
        <f t="shared" si="152"/>
        <v/>
      </c>
      <c r="O4800" s="22" t="str">
        <f>_xlfn.IFNA((VLOOKUP(F4800,help!$C$2:$F$12,4,0))*(N4800*24),"")</f>
        <v/>
      </c>
      <c r="AP4800" s="17">
        <f t="shared" si="151"/>
        <v>0</v>
      </c>
    </row>
    <row r="4801" spans="2:42" ht="33" x14ac:dyDescent="0.25">
      <c r="B4801" s="13">
        <f>COUNTIFS($E$3:E4801,'تقرير منتج تام'!$E$4)</f>
        <v>8</v>
      </c>
      <c r="C4801" s="37"/>
      <c r="D4801" s="37"/>
      <c r="E4801" s="37"/>
      <c r="F4801" s="39"/>
      <c r="G4801" s="40"/>
      <c r="H4801" s="40"/>
      <c r="I4801" s="41"/>
      <c r="J4801" s="41"/>
      <c r="K4801" s="26" t="str">
        <f>_xlfn.IFNA(VLOOKUP(E4801,الاوردرات!$B$1:$C$600,2,0),"")</f>
        <v/>
      </c>
      <c r="L4801" s="52"/>
      <c r="N4801" s="21" t="str">
        <f t="shared" si="152"/>
        <v/>
      </c>
      <c r="O4801" s="22" t="str">
        <f>_xlfn.IFNA((VLOOKUP(F4801,help!$C$2:$F$12,4,0))*(N4801*24),"")</f>
        <v/>
      </c>
      <c r="AP4801" s="17">
        <f t="shared" si="151"/>
        <v>0</v>
      </c>
    </row>
    <row r="4802" spans="2:42" ht="33" x14ac:dyDescent="0.25">
      <c r="B4802" s="13">
        <f>COUNTIFS($E$3:E4802,'تقرير منتج تام'!$E$4)</f>
        <v>8</v>
      </c>
      <c r="C4802" s="37"/>
      <c r="D4802" s="37"/>
      <c r="E4802" s="37"/>
      <c r="F4802" s="39"/>
      <c r="G4802" s="40"/>
      <c r="H4802" s="40"/>
      <c r="I4802" s="41"/>
      <c r="J4802" s="41"/>
      <c r="K4802" s="26" t="str">
        <f>_xlfn.IFNA(VLOOKUP(E4802,الاوردرات!$B$1:$C$600,2,0),"")</f>
        <v/>
      </c>
      <c r="L4802" s="52"/>
      <c r="N4802" s="21" t="str">
        <f t="shared" si="152"/>
        <v/>
      </c>
      <c r="O4802" s="22" t="str">
        <f>_xlfn.IFNA((VLOOKUP(F4802,help!$C$2:$F$12,4,0))*(N4802*24),"")</f>
        <v/>
      </c>
      <c r="AP4802" s="17">
        <f t="shared" si="151"/>
        <v>0</v>
      </c>
    </row>
    <row r="4803" spans="2:42" ht="33" x14ac:dyDescent="0.25">
      <c r="B4803" s="13">
        <f>COUNTIFS($E$3:E4803,'تقرير منتج تام'!$E$4)</f>
        <v>8</v>
      </c>
      <c r="C4803" s="37"/>
      <c r="D4803" s="37"/>
      <c r="E4803" s="37"/>
      <c r="F4803" s="39"/>
      <c r="G4803" s="40"/>
      <c r="H4803" s="40"/>
      <c r="I4803" s="41"/>
      <c r="J4803" s="41"/>
      <c r="K4803" s="26" t="str">
        <f>_xlfn.IFNA(VLOOKUP(E4803,الاوردرات!$B$1:$C$600,2,0),"")</f>
        <v/>
      </c>
      <c r="L4803" s="52"/>
      <c r="N4803" s="21" t="str">
        <f t="shared" si="152"/>
        <v/>
      </c>
      <c r="O4803" s="22" t="str">
        <f>_xlfn.IFNA((VLOOKUP(F4803,help!$C$2:$F$12,4,0))*(N4803*24),"")</f>
        <v/>
      </c>
      <c r="AP4803" s="17">
        <f t="shared" si="151"/>
        <v>0</v>
      </c>
    </row>
    <row r="4804" spans="2:42" ht="33" x14ac:dyDescent="0.25">
      <c r="B4804" s="13">
        <f>COUNTIFS($E$3:E4804,'تقرير منتج تام'!$E$4)</f>
        <v>8</v>
      </c>
      <c r="C4804" s="37"/>
      <c r="D4804" s="37"/>
      <c r="E4804" s="37"/>
      <c r="F4804" s="39"/>
      <c r="G4804" s="40"/>
      <c r="H4804" s="40"/>
      <c r="I4804" s="41"/>
      <c r="J4804" s="41"/>
      <c r="K4804" s="26" t="str">
        <f>_xlfn.IFNA(VLOOKUP(E4804,الاوردرات!$B$1:$C$600,2,0),"")</f>
        <v/>
      </c>
      <c r="L4804" s="52"/>
      <c r="N4804" s="21" t="str">
        <f t="shared" si="152"/>
        <v/>
      </c>
      <c r="O4804" s="22" t="str">
        <f>_xlfn.IFNA((VLOOKUP(F4804,help!$C$2:$F$12,4,0))*(N4804*24),"")</f>
        <v/>
      </c>
      <c r="AP4804" s="17">
        <f t="shared" si="151"/>
        <v>0</v>
      </c>
    </row>
    <row r="4805" spans="2:42" ht="33" x14ac:dyDescent="0.25">
      <c r="B4805" s="13">
        <f>COUNTIFS($E$3:E4805,'تقرير منتج تام'!$E$4)</f>
        <v>8</v>
      </c>
      <c r="C4805" s="37"/>
      <c r="D4805" s="37"/>
      <c r="E4805" s="37"/>
      <c r="F4805" s="39"/>
      <c r="G4805" s="40"/>
      <c r="H4805" s="40"/>
      <c r="I4805" s="41"/>
      <c r="J4805" s="41"/>
      <c r="K4805" s="26" t="str">
        <f>_xlfn.IFNA(VLOOKUP(E4805,الاوردرات!$B$1:$C$600,2,0),"")</f>
        <v/>
      </c>
      <c r="L4805" s="52"/>
      <c r="N4805" s="21" t="str">
        <f t="shared" si="152"/>
        <v/>
      </c>
      <c r="O4805" s="22" t="str">
        <f>_xlfn.IFNA((VLOOKUP(F4805,help!$C$2:$F$12,4,0))*(N4805*24),"")</f>
        <v/>
      </c>
      <c r="AP4805" s="17">
        <f t="shared" si="151"/>
        <v>0</v>
      </c>
    </row>
    <row r="4806" spans="2:42" ht="33" x14ac:dyDescent="0.25">
      <c r="B4806" s="13">
        <f>COUNTIFS($E$3:E4806,'تقرير منتج تام'!$E$4)</f>
        <v>8</v>
      </c>
      <c r="C4806" s="37"/>
      <c r="D4806" s="37"/>
      <c r="E4806" s="37"/>
      <c r="F4806" s="39"/>
      <c r="G4806" s="40"/>
      <c r="H4806" s="40"/>
      <c r="I4806" s="41"/>
      <c r="J4806" s="41"/>
      <c r="K4806" s="26" t="str">
        <f>_xlfn.IFNA(VLOOKUP(E4806,الاوردرات!$B$1:$C$600,2,0),"")</f>
        <v/>
      </c>
      <c r="L4806" s="52"/>
      <c r="N4806" s="21" t="str">
        <f t="shared" si="152"/>
        <v/>
      </c>
      <c r="O4806" s="22" t="str">
        <f>_xlfn.IFNA((VLOOKUP(F4806,help!$C$2:$F$12,4,0))*(N4806*24),"")</f>
        <v/>
      </c>
      <c r="AP4806" s="17">
        <f t="shared" si="151"/>
        <v>0</v>
      </c>
    </row>
    <row r="4807" spans="2:42" ht="33" x14ac:dyDescent="0.25">
      <c r="B4807" s="13">
        <f>COUNTIFS($E$3:E4807,'تقرير منتج تام'!$E$4)</f>
        <v>8</v>
      </c>
      <c r="C4807" s="37"/>
      <c r="D4807" s="37"/>
      <c r="E4807" s="37"/>
      <c r="F4807" s="39"/>
      <c r="G4807" s="40"/>
      <c r="H4807" s="40"/>
      <c r="I4807" s="41"/>
      <c r="J4807" s="41"/>
      <c r="K4807" s="26" t="str">
        <f>_xlfn.IFNA(VLOOKUP(E4807,الاوردرات!$B$1:$C$600,2,0),"")</f>
        <v/>
      </c>
      <c r="L4807" s="52"/>
      <c r="N4807" s="21" t="str">
        <f t="shared" si="152"/>
        <v/>
      </c>
      <c r="O4807" s="22" t="str">
        <f>_xlfn.IFNA((VLOOKUP(F4807,help!$C$2:$F$12,4,0))*(N4807*24),"")</f>
        <v/>
      </c>
      <c r="AP4807" s="17">
        <f t="shared" si="151"/>
        <v>0</v>
      </c>
    </row>
    <row r="4808" spans="2:42" ht="33" x14ac:dyDescent="0.25">
      <c r="B4808" s="13">
        <f>COUNTIFS($E$3:E4808,'تقرير منتج تام'!$E$4)</f>
        <v>8</v>
      </c>
      <c r="C4808" s="37"/>
      <c r="D4808" s="37"/>
      <c r="E4808" s="37"/>
      <c r="F4808" s="39"/>
      <c r="G4808" s="40"/>
      <c r="H4808" s="40"/>
      <c r="I4808" s="41"/>
      <c r="J4808" s="41"/>
      <c r="K4808" s="26" t="str">
        <f>_xlfn.IFNA(VLOOKUP(E4808,الاوردرات!$B$1:$C$600,2,0),"")</f>
        <v/>
      </c>
      <c r="L4808" s="52"/>
      <c r="N4808" s="21" t="str">
        <f t="shared" si="152"/>
        <v/>
      </c>
      <c r="O4808" s="22" t="str">
        <f>_xlfn.IFNA((VLOOKUP(F4808,help!$C$2:$F$12,4,0))*(N4808*24),"")</f>
        <v/>
      </c>
      <c r="AP4808" s="17">
        <f t="shared" si="151"/>
        <v>0</v>
      </c>
    </row>
    <row r="4809" spans="2:42" ht="33" x14ac:dyDescent="0.25">
      <c r="B4809" s="13">
        <f>COUNTIFS($E$3:E4809,'تقرير منتج تام'!$E$4)</f>
        <v>8</v>
      </c>
      <c r="C4809" s="37"/>
      <c r="D4809" s="37"/>
      <c r="E4809" s="37"/>
      <c r="F4809" s="39"/>
      <c r="G4809" s="40"/>
      <c r="H4809" s="40"/>
      <c r="I4809" s="41"/>
      <c r="J4809" s="41"/>
      <c r="K4809" s="26" t="str">
        <f>_xlfn.IFNA(VLOOKUP(E4809,الاوردرات!$B$1:$C$600,2,0),"")</f>
        <v/>
      </c>
      <c r="L4809" s="52"/>
      <c r="N4809" s="21" t="str">
        <f t="shared" si="152"/>
        <v/>
      </c>
      <c r="O4809" s="22" t="str">
        <f>_xlfn.IFNA((VLOOKUP(F4809,help!$C$2:$F$12,4,0))*(N4809*24),"")</f>
        <v/>
      </c>
      <c r="AP4809" s="17">
        <f t="shared" si="151"/>
        <v>0</v>
      </c>
    </row>
    <row r="4810" spans="2:42" ht="33" x14ac:dyDescent="0.25">
      <c r="B4810" s="13">
        <f>COUNTIFS($E$3:E4810,'تقرير منتج تام'!$E$4)</f>
        <v>8</v>
      </c>
      <c r="C4810" s="37"/>
      <c r="D4810" s="37"/>
      <c r="E4810" s="37"/>
      <c r="F4810" s="39"/>
      <c r="G4810" s="40"/>
      <c r="H4810" s="40"/>
      <c r="I4810" s="41"/>
      <c r="J4810" s="41"/>
      <c r="K4810" s="26" t="str">
        <f>_xlfn.IFNA(VLOOKUP(E4810,الاوردرات!$B$1:$C$600,2,0),"")</f>
        <v/>
      </c>
      <c r="L4810" s="52"/>
      <c r="N4810" s="21" t="str">
        <f t="shared" si="152"/>
        <v/>
      </c>
      <c r="O4810" s="22" t="str">
        <f>_xlfn.IFNA((VLOOKUP(F4810,help!$C$2:$F$12,4,0))*(N4810*24),"")</f>
        <v/>
      </c>
      <c r="AP4810" s="17">
        <f t="shared" ref="AP4810:AP4873" si="153">D4810</f>
        <v>0</v>
      </c>
    </row>
    <row r="4811" spans="2:42" ht="33" x14ac:dyDescent="0.25">
      <c r="B4811" s="13">
        <f>COUNTIFS($E$3:E4811,'تقرير منتج تام'!$E$4)</f>
        <v>8</v>
      </c>
      <c r="C4811" s="37"/>
      <c r="D4811" s="37"/>
      <c r="E4811" s="37"/>
      <c r="F4811" s="39"/>
      <c r="G4811" s="40"/>
      <c r="H4811" s="40"/>
      <c r="I4811" s="41"/>
      <c r="J4811" s="41"/>
      <c r="K4811" s="26" t="str">
        <f>_xlfn.IFNA(VLOOKUP(E4811,الاوردرات!$B$1:$C$600,2,0),"")</f>
        <v/>
      </c>
      <c r="L4811" s="52"/>
      <c r="N4811" s="21" t="str">
        <f t="shared" si="152"/>
        <v/>
      </c>
      <c r="O4811" s="22" t="str">
        <f>_xlfn.IFNA((VLOOKUP(F4811,help!$C$2:$F$12,4,0))*(N4811*24),"")</f>
        <v/>
      </c>
      <c r="AP4811" s="17">
        <f t="shared" si="153"/>
        <v>0</v>
      </c>
    </row>
    <row r="4812" spans="2:42" ht="33" x14ac:dyDescent="0.25">
      <c r="B4812" s="13">
        <f>COUNTIFS($E$3:E4812,'تقرير منتج تام'!$E$4)</f>
        <v>8</v>
      </c>
      <c r="C4812" s="37"/>
      <c r="D4812" s="37"/>
      <c r="E4812" s="37"/>
      <c r="F4812" s="39"/>
      <c r="G4812" s="40"/>
      <c r="H4812" s="40"/>
      <c r="I4812" s="41"/>
      <c r="J4812" s="41"/>
      <c r="K4812" s="26" t="str">
        <f>_xlfn.IFNA(VLOOKUP(E4812,الاوردرات!$B$1:$C$600,2,0),"")</f>
        <v/>
      </c>
      <c r="L4812" s="52"/>
      <c r="N4812" s="21" t="str">
        <f t="shared" si="152"/>
        <v/>
      </c>
      <c r="O4812" s="22" t="str">
        <f>_xlfn.IFNA((VLOOKUP(F4812,help!$C$2:$F$12,4,0))*(N4812*24),"")</f>
        <v/>
      </c>
      <c r="AP4812" s="17">
        <f t="shared" si="153"/>
        <v>0</v>
      </c>
    </row>
    <row r="4813" spans="2:42" ht="33" x14ac:dyDescent="0.25">
      <c r="B4813" s="13">
        <f>COUNTIFS($E$3:E4813,'تقرير منتج تام'!$E$4)</f>
        <v>8</v>
      </c>
      <c r="C4813" s="37"/>
      <c r="D4813" s="37"/>
      <c r="E4813" s="37"/>
      <c r="F4813" s="39"/>
      <c r="G4813" s="40"/>
      <c r="H4813" s="40"/>
      <c r="I4813" s="41"/>
      <c r="J4813" s="41"/>
      <c r="K4813" s="26" t="str">
        <f>_xlfn.IFNA(VLOOKUP(E4813,الاوردرات!$B$1:$C$600,2,0),"")</f>
        <v/>
      </c>
      <c r="L4813" s="52"/>
      <c r="N4813" s="21" t="str">
        <f t="shared" si="152"/>
        <v/>
      </c>
      <c r="O4813" s="22" t="str">
        <f>_xlfn.IFNA((VLOOKUP(F4813,help!$C$2:$F$12,4,0))*(N4813*24),"")</f>
        <v/>
      </c>
      <c r="AP4813" s="17">
        <f t="shared" si="153"/>
        <v>0</v>
      </c>
    </row>
    <row r="4814" spans="2:42" ht="33" x14ac:dyDescent="0.25">
      <c r="B4814" s="13">
        <f>COUNTIFS($E$3:E4814,'تقرير منتج تام'!$E$4)</f>
        <v>8</v>
      </c>
      <c r="C4814" s="37"/>
      <c r="D4814" s="37"/>
      <c r="E4814" s="37"/>
      <c r="F4814" s="39"/>
      <c r="G4814" s="40"/>
      <c r="H4814" s="40"/>
      <c r="I4814" s="41"/>
      <c r="J4814" s="41"/>
      <c r="K4814" s="26" t="str">
        <f>_xlfn.IFNA(VLOOKUP(E4814,الاوردرات!$B$1:$C$600,2,0),"")</f>
        <v/>
      </c>
      <c r="L4814" s="52"/>
      <c r="N4814" s="21" t="str">
        <f t="shared" si="152"/>
        <v/>
      </c>
      <c r="O4814" s="22" t="str">
        <f>_xlfn.IFNA((VLOOKUP(F4814,help!$C$2:$F$12,4,0))*(N4814*24),"")</f>
        <v/>
      </c>
      <c r="AP4814" s="17">
        <f t="shared" si="153"/>
        <v>0</v>
      </c>
    </row>
    <row r="4815" spans="2:42" ht="33" x14ac:dyDescent="0.25">
      <c r="B4815" s="13">
        <f>COUNTIFS($E$3:E4815,'تقرير منتج تام'!$E$4)</f>
        <v>8</v>
      </c>
      <c r="C4815" s="37"/>
      <c r="D4815" s="37"/>
      <c r="E4815" s="37"/>
      <c r="F4815" s="39"/>
      <c r="G4815" s="40"/>
      <c r="H4815" s="40"/>
      <c r="I4815" s="41"/>
      <c r="J4815" s="41"/>
      <c r="K4815" s="26" t="str">
        <f>_xlfn.IFNA(VLOOKUP(E4815,الاوردرات!$B$1:$C$600,2,0),"")</f>
        <v/>
      </c>
      <c r="L4815" s="52"/>
      <c r="N4815" s="21" t="str">
        <f t="shared" si="152"/>
        <v/>
      </c>
      <c r="O4815" s="22" t="str">
        <f>_xlfn.IFNA((VLOOKUP(F4815,help!$C$2:$F$12,4,0))*(N4815*24),"")</f>
        <v/>
      </c>
      <c r="AP4815" s="17">
        <f t="shared" si="153"/>
        <v>0</v>
      </c>
    </row>
    <row r="4816" spans="2:42" ht="33" x14ac:dyDescent="0.25">
      <c r="B4816" s="13">
        <f>COUNTIFS($E$3:E4816,'تقرير منتج تام'!$E$4)</f>
        <v>8</v>
      </c>
      <c r="C4816" s="37"/>
      <c r="D4816" s="37"/>
      <c r="E4816" s="37"/>
      <c r="F4816" s="39"/>
      <c r="G4816" s="40"/>
      <c r="H4816" s="40"/>
      <c r="I4816" s="41"/>
      <c r="J4816" s="41"/>
      <c r="K4816" s="26" t="str">
        <f>_xlfn.IFNA(VLOOKUP(E4816,الاوردرات!$B$1:$C$600,2,0),"")</f>
        <v/>
      </c>
      <c r="L4816" s="52"/>
      <c r="N4816" s="21" t="str">
        <f t="shared" si="152"/>
        <v/>
      </c>
      <c r="O4816" s="22" t="str">
        <f>_xlfn.IFNA((VLOOKUP(F4816,help!$C$2:$F$12,4,0))*(N4816*24),"")</f>
        <v/>
      </c>
      <c r="AP4816" s="17">
        <f t="shared" si="153"/>
        <v>0</v>
      </c>
    </row>
    <row r="4817" spans="2:42" ht="33" x14ac:dyDescent="0.25">
      <c r="B4817" s="13">
        <f>COUNTIFS($E$3:E4817,'تقرير منتج تام'!$E$4)</f>
        <v>8</v>
      </c>
      <c r="C4817" s="37"/>
      <c r="D4817" s="37"/>
      <c r="E4817" s="37"/>
      <c r="F4817" s="39"/>
      <c r="G4817" s="40"/>
      <c r="H4817" s="40"/>
      <c r="I4817" s="41"/>
      <c r="J4817" s="41"/>
      <c r="K4817" s="26" t="str">
        <f>_xlfn.IFNA(VLOOKUP(E4817,الاوردرات!$B$1:$C$600,2,0),"")</f>
        <v/>
      </c>
      <c r="L4817" s="52"/>
      <c r="N4817" s="21" t="str">
        <f t="shared" si="152"/>
        <v/>
      </c>
      <c r="O4817" s="22" t="str">
        <f>_xlfn.IFNA((VLOOKUP(F4817,help!$C$2:$F$12,4,0))*(N4817*24),"")</f>
        <v/>
      </c>
      <c r="AP4817" s="17">
        <f t="shared" si="153"/>
        <v>0</v>
      </c>
    </row>
    <row r="4818" spans="2:42" ht="33" x14ac:dyDescent="0.25">
      <c r="B4818" s="13">
        <f>COUNTIFS($E$3:E4818,'تقرير منتج تام'!$E$4)</f>
        <v>8</v>
      </c>
      <c r="C4818" s="37"/>
      <c r="D4818" s="37"/>
      <c r="E4818" s="37"/>
      <c r="F4818" s="39"/>
      <c r="G4818" s="40"/>
      <c r="H4818" s="40"/>
      <c r="I4818" s="41"/>
      <c r="J4818" s="41"/>
      <c r="K4818" s="26" t="str">
        <f>_xlfn.IFNA(VLOOKUP(E4818,الاوردرات!$B$1:$C$600,2,0),"")</f>
        <v/>
      </c>
      <c r="L4818" s="52"/>
      <c r="N4818" s="21" t="str">
        <f t="shared" si="152"/>
        <v/>
      </c>
      <c r="O4818" s="22" t="str">
        <f>_xlfn.IFNA((VLOOKUP(F4818,help!$C$2:$F$12,4,0))*(N4818*24),"")</f>
        <v/>
      </c>
      <c r="AP4818" s="17">
        <f t="shared" si="153"/>
        <v>0</v>
      </c>
    </row>
    <row r="4819" spans="2:42" ht="33" x14ac:dyDescent="0.25">
      <c r="B4819" s="13">
        <f>COUNTIFS($E$3:E4819,'تقرير منتج تام'!$E$4)</f>
        <v>8</v>
      </c>
      <c r="C4819" s="37"/>
      <c r="D4819" s="37"/>
      <c r="E4819" s="37"/>
      <c r="F4819" s="39"/>
      <c r="G4819" s="40"/>
      <c r="H4819" s="40"/>
      <c r="I4819" s="41"/>
      <c r="J4819" s="41"/>
      <c r="K4819" s="26" t="str">
        <f>_xlfn.IFNA(VLOOKUP(E4819,الاوردرات!$B$1:$C$600,2,0),"")</f>
        <v/>
      </c>
      <c r="L4819" s="52"/>
      <c r="N4819" s="21" t="str">
        <f t="shared" si="152"/>
        <v/>
      </c>
      <c r="O4819" s="22" t="str">
        <f>_xlfn.IFNA((VLOOKUP(F4819,help!$C$2:$F$12,4,0))*(N4819*24),"")</f>
        <v/>
      </c>
      <c r="AP4819" s="17">
        <f t="shared" si="153"/>
        <v>0</v>
      </c>
    </row>
    <row r="4820" spans="2:42" ht="33" x14ac:dyDescent="0.25">
      <c r="B4820" s="13">
        <f>COUNTIFS($E$3:E4820,'تقرير منتج تام'!$E$4)</f>
        <v>8</v>
      </c>
      <c r="C4820" s="37"/>
      <c r="D4820" s="37"/>
      <c r="E4820" s="37"/>
      <c r="F4820" s="39"/>
      <c r="G4820" s="40"/>
      <c r="H4820" s="40"/>
      <c r="I4820" s="41"/>
      <c r="J4820" s="41"/>
      <c r="K4820" s="26" t="str">
        <f>_xlfn.IFNA(VLOOKUP(E4820,الاوردرات!$B$1:$C$600,2,0),"")</f>
        <v/>
      </c>
      <c r="L4820" s="52"/>
      <c r="N4820" s="21" t="str">
        <f t="shared" si="152"/>
        <v/>
      </c>
      <c r="O4820" s="22" t="str">
        <f>_xlfn.IFNA((VLOOKUP(F4820,help!$C$2:$F$12,4,0))*(N4820*24),"")</f>
        <v/>
      </c>
      <c r="AP4820" s="17">
        <f t="shared" si="153"/>
        <v>0</v>
      </c>
    </row>
    <row r="4821" spans="2:42" ht="33" x14ac:dyDescent="0.25">
      <c r="B4821" s="13">
        <f>COUNTIFS($E$3:E4821,'تقرير منتج تام'!$E$4)</f>
        <v>8</v>
      </c>
      <c r="C4821" s="37"/>
      <c r="D4821" s="37"/>
      <c r="E4821" s="37"/>
      <c r="F4821" s="39"/>
      <c r="G4821" s="40"/>
      <c r="H4821" s="40"/>
      <c r="I4821" s="41"/>
      <c r="J4821" s="41"/>
      <c r="K4821" s="26" t="str">
        <f>_xlfn.IFNA(VLOOKUP(E4821,الاوردرات!$B$1:$C$600,2,0),"")</f>
        <v/>
      </c>
      <c r="L4821" s="52"/>
      <c r="N4821" s="21" t="str">
        <f t="shared" si="152"/>
        <v/>
      </c>
      <c r="O4821" s="22" t="str">
        <f>_xlfn.IFNA((VLOOKUP(F4821,help!$C$2:$F$12,4,0))*(N4821*24),"")</f>
        <v/>
      </c>
      <c r="AP4821" s="17">
        <f t="shared" si="153"/>
        <v>0</v>
      </c>
    </row>
    <row r="4822" spans="2:42" ht="33" x14ac:dyDescent="0.25">
      <c r="B4822" s="13">
        <f>COUNTIFS($E$3:E4822,'تقرير منتج تام'!$E$4)</f>
        <v>8</v>
      </c>
      <c r="C4822" s="37"/>
      <c r="D4822" s="37"/>
      <c r="E4822" s="37"/>
      <c r="F4822" s="39"/>
      <c r="G4822" s="40"/>
      <c r="H4822" s="40"/>
      <c r="I4822" s="41"/>
      <c r="J4822" s="41"/>
      <c r="K4822" s="26" t="str">
        <f>_xlfn.IFNA(VLOOKUP(E4822,الاوردرات!$B$1:$C$600,2,0),"")</f>
        <v/>
      </c>
      <c r="L4822" s="52"/>
      <c r="N4822" s="21" t="str">
        <f t="shared" si="152"/>
        <v/>
      </c>
      <c r="O4822" s="22" t="str">
        <f>_xlfn.IFNA((VLOOKUP(F4822,help!$C$2:$F$12,4,0))*(N4822*24),"")</f>
        <v/>
      </c>
      <c r="AP4822" s="17">
        <f t="shared" si="153"/>
        <v>0</v>
      </c>
    </row>
    <row r="4823" spans="2:42" ht="33" x14ac:dyDescent="0.25">
      <c r="B4823" s="13">
        <f>COUNTIFS($E$3:E4823,'تقرير منتج تام'!$E$4)</f>
        <v>8</v>
      </c>
      <c r="C4823" s="37"/>
      <c r="D4823" s="37"/>
      <c r="E4823" s="37"/>
      <c r="F4823" s="39"/>
      <c r="G4823" s="40"/>
      <c r="H4823" s="40"/>
      <c r="I4823" s="41"/>
      <c r="J4823" s="41"/>
      <c r="K4823" s="26" t="str">
        <f>_xlfn.IFNA(VLOOKUP(E4823,الاوردرات!$B$1:$C$600,2,0),"")</f>
        <v/>
      </c>
      <c r="L4823" s="52"/>
      <c r="N4823" s="21" t="str">
        <f t="shared" si="152"/>
        <v/>
      </c>
      <c r="O4823" s="22" t="str">
        <f>_xlfn.IFNA((VLOOKUP(F4823,help!$C$2:$F$12,4,0))*(N4823*24),"")</f>
        <v/>
      </c>
      <c r="AP4823" s="17">
        <f t="shared" si="153"/>
        <v>0</v>
      </c>
    </row>
    <row r="4824" spans="2:42" ht="33" x14ac:dyDescent="0.25">
      <c r="B4824" s="13">
        <f>COUNTIFS($E$3:E4824,'تقرير منتج تام'!$E$4)</f>
        <v>8</v>
      </c>
      <c r="C4824" s="37"/>
      <c r="D4824" s="37"/>
      <c r="E4824" s="37"/>
      <c r="F4824" s="39"/>
      <c r="G4824" s="40"/>
      <c r="H4824" s="40"/>
      <c r="I4824" s="41"/>
      <c r="J4824" s="41"/>
      <c r="K4824" s="26" t="str">
        <f>_xlfn.IFNA(VLOOKUP(E4824,الاوردرات!$B$1:$C$600,2,0),"")</f>
        <v/>
      </c>
      <c r="L4824" s="52"/>
      <c r="N4824" s="21" t="str">
        <f t="shared" si="152"/>
        <v/>
      </c>
      <c r="O4824" s="22" t="str">
        <f>_xlfn.IFNA((VLOOKUP(F4824,help!$C$2:$F$12,4,0))*(N4824*24),"")</f>
        <v/>
      </c>
      <c r="AP4824" s="17">
        <f t="shared" si="153"/>
        <v>0</v>
      </c>
    </row>
    <row r="4825" spans="2:42" ht="33" x14ac:dyDescent="0.25">
      <c r="B4825" s="13">
        <f>COUNTIFS($E$3:E4825,'تقرير منتج تام'!$E$4)</f>
        <v>8</v>
      </c>
      <c r="C4825" s="37"/>
      <c r="D4825" s="37"/>
      <c r="E4825" s="37"/>
      <c r="F4825" s="39"/>
      <c r="G4825" s="40"/>
      <c r="H4825" s="40"/>
      <c r="I4825" s="41"/>
      <c r="J4825" s="41"/>
      <c r="K4825" s="26" t="str">
        <f>_xlfn.IFNA(VLOOKUP(E4825,الاوردرات!$B$1:$C$600,2,0),"")</f>
        <v/>
      </c>
      <c r="L4825" s="52"/>
      <c r="N4825" s="21" t="str">
        <f t="shared" si="152"/>
        <v/>
      </c>
      <c r="O4825" s="22" t="str">
        <f>_xlfn.IFNA((VLOOKUP(F4825,help!$C$2:$F$12,4,0))*(N4825*24),"")</f>
        <v/>
      </c>
      <c r="AP4825" s="17">
        <f t="shared" si="153"/>
        <v>0</v>
      </c>
    </row>
    <row r="4826" spans="2:42" ht="33" x14ac:dyDescent="0.25">
      <c r="B4826" s="13">
        <f>COUNTIFS($E$3:E4826,'تقرير منتج تام'!$E$4)</f>
        <v>8</v>
      </c>
      <c r="C4826" s="37"/>
      <c r="D4826" s="37"/>
      <c r="E4826" s="37"/>
      <c r="F4826" s="39"/>
      <c r="G4826" s="40"/>
      <c r="H4826" s="40"/>
      <c r="I4826" s="41"/>
      <c r="J4826" s="41"/>
      <c r="K4826" s="26" t="str">
        <f>_xlfn.IFNA(VLOOKUP(E4826,الاوردرات!$B$1:$C$600,2,0),"")</f>
        <v/>
      </c>
      <c r="L4826" s="52"/>
      <c r="N4826" s="21" t="str">
        <f t="shared" si="152"/>
        <v/>
      </c>
      <c r="O4826" s="22" t="str">
        <f>_xlfn.IFNA((VLOOKUP(F4826,help!$C$2:$F$12,4,0))*(N4826*24),"")</f>
        <v/>
      </c>
      <c r="AP4826" s="17">
        <f t="shared" si="153"/>
        <v>0</v>
      </c>
    </row>
    <row r="4827" spans="2:42" ht="33" x14ac:dyDescent="0.25">
      <c r="B4827" s="13">
        <f>COUNTIFS($E$3:E4827,'تقرير منتج تام'!$E$4)</f>
        <v>8</v>
      </c>
      <c r="C4827" s="37"/>
      <c r="D4827" s="37"/>
      <c r="E4827" s="37"/>
      <c r="F4827" s="39"/>
      <c r="G4827" s="40"/>
      <c r="H4827" s="40"/>
      <c r="I4827" s="41"/>
      <c r="J4827" s="41"/>
      <c r="K4827" s="26" t="str">
        <f>_xlfn.IFNA(VLOOKUP(E4827,الاوردرات!$B$1:$C$600,2,0),"")</f>
        <v/>
      </c>
      <c r="L4827" s="52"/>
      <c r="N4827" s="21" t="str">
        <f t="shared" si="152"/>
        <v/>
      </c>
      <c r="O4827" s="22" t="str">
        <f>_xlfn.IFNA((VLOOKUP(F4827,help!$C$2:$F$12,4,0))*(N4827*24),"")</f>
        <v/>
      </c>
      <c r="AP4827" s="17">
        <f t="shared" si="153"/>
        <v>0</v>
      </c>
    </row>
    <row r="4828" spans="2:42" ht="33" x14ac:dyDescent="0.25">
      <c r="B4828" s="13">
        <f>COUNTIFS($E$3:E4828,'تقرير منتج تام'!$E$4)</f>
        <v>8</v>
      </c>
      <c r="C4828" s="37"/>
      <c r="D4828" s="37"/>
      <c r="E4828" s="37"/>
      <c r="F4828" s="39"/>
      <c r="G4828" s="40"/>
      <c r="H4828" s="40"/>
      <c r="I4828" s="41"/>
      <c r="J4828" s="41"/>
      <c r="K4828" s="26" t="str">
        <f>_xlfn.IFNA(VLOOKUP(E4828,الاوردرات!$B$1:$C$600,2,0),"")</f>
        <v/>
      </c>
      <c r="L4828" s="52"/>
      <c r="N4828" s="21" t="str">
        <f t="shared" si="152"/>
        <v/>
      </c>
      <c r="O4828" s="22" t="str">
        <f>_xlfn.IFNA((VLOOKUP(F4828,help!$C$2:$F$12,4,0))*(N4828*24),"")</f>
        <v/>
      </c>
      <c r="AP4828" s="17">
        <f t="shared" si="153"/>
        <v>0</v>
      </c>
    </row>
    <row r="4829" spans="2:42" ht="33" x14ac:dyDescent="0.25">
      <c r="B4829" s="13">
        <f>COUNTIFS($E$3:E4829,'تقرير منتج تام'!$E$4)</f>
        <v>8</v>
      </c>
      <c r="C4829" s="37"/>
      <c r="D4829" s="37"/>
      <c r="E4829" s="37"/>
      <c r="F4829" s="39"/>
      <c r="G4829" s="40"/>
      <c r="H4829" s="40"/>
      <c r="I4829" s="41"/>
      <c r="J4829" s="41"/>
      <c r="K4829" s="26" t="str">
        <f>_xlfn.IFNA(VLOOKUP(E4829,الاوردرات!$B$1:$C$600,2,0),"")</f>
        <v/>
      </c>
      <c r="L4829" s="52"/>
      <c r="N4829" s="21" t="str">
        <f t="shared" si="152"/>
        <v/>
      </c>
      <c r="O4829" s="22" t="str">
        <f>_xlfn.IFNA((VLOOKUP(F4829,help!$C$2:$F$12,4,0))*(N4829*24),"")</f>
        <v/>
      </c>
      <c r="AP4829" s="17">
        <f t="shared" si="153"/>
        <v>0</v>
      </c>
    </row>
    <row r="4830" spans="2:42" ht="33" x14ac:dyDescent="0.25">
      <c r="B4830" s="13">
        <f>COUNTIFS($E$3:E4830,'تقرير منتج تام'!$E$4)</f>
        <v>8</v>
      </c>
      <c r="C4830" s="37"/>
      <c r="D4830" s="37"/>
      <c r="E4830" s="37"/>
      <c r="F4830" s="39"/>
      <c r="G4830" s="40"/>
      <c r="H4830" s="40"/>
      <c r="I4830" s="41"/>
      <c r="J4830" s="41"/>
      <c r="K4830" s="26" t="str">
        <f>_xlfn.IFNA(VLOOKUP(E4830,الاوردرات!$B$1:$C$600,2,0),"")</f>
        <v/>
      </c>
      <c r="L4830" s="52"/>
      <c r="N4830" s="21" t="str">
        <f t="shared" si="152"/>
        <v/>
      </c>
      <c r="O4830" s="22" t="str">
        <f>_xlfn.IFNA((VLOOKUP(F4830,help!$C$2:$F$12,4,0))*(N4830*24),"")</f>
        <v/>
      </c>
      <c r="AP4830" s="17">
        <f t="shared" si="153"/>
        <v>0</v>
      </c>
    </row>
    <row r="4831" spans="2:42" ht="33" x14ac:dyDescent="0.25">
      <c r="B4831" s="13">
        <f>COUNTIFS($E$3:E4831,'تقرير منتج تام'!$E$4)</f>
        <v>8</v>
      </c>
      <c r="C4831" s="37"/>
      <c r="D4831" s="37"/>
      <c r="E4831" s="37"/>
      <c r="F4831" s="39"/>
      <c r="G4831" s="40"/>
      <c r="H4831" s="40"/>
      <c r="I4831" s="41"/>
      <c r="J4831" s="41"/>
      <c r="K4831" s="26" t="str">
        <f>_xlfn.IFNA(VLOOKUP(E4831,الاوردرات!$B$1:$C$600,2,0),"")</f>
        <v/>
      </c>
      <c r="L4831" s="52"/>
      <c r="N4831" s="21" t="str">
        <f t="shared" si="152"/>
        <v/>
      </c>
      <c r="O4831" s="22" t="str">
        <f>_xlfn.IFNA((VLOOKUP(F4831,help!$C$2:$F$12,4,0))*(N4831*24),"")</f>
        <v/>
      </c>
      <c r="AP4831" s="17">
        <f t="shared" si="153"/>
        <v>0</v>
      </c>
    </row>
    <row r="4832" spans="2:42" ht="33" x14ac:dyDescent="0.25">
      <c r="B4832" s="13">
        <f>COUNTIFS($E$3:E4832,'تقرير منتج تام'!$E$4)</f>
        <v>8</v>
      </c>
      <c r="C4832" s="37"/>
      <c r="D4832" s="37"/>
      <c r="E4832" s="37"/>
      <c r="F4832" s="39"/>
      <c r="G4832" s="40"/>
      <c r="H4832" s="40"/>
      <c r="I4832" s="41"/>
      <c r="J4832" s="41"/>
      <c r="K4832" s="26" t="str">
        <f>_xlfn.IFNA(VLOOKUP(E4832,الاوردرات!$B$1:$C$600,2,0),"")</f>
        <v/>
      </c>
      <c r="L4832" s="52"/>
      <c r="N4832" s="21" t="str">
        <f t="shared" si="152"/>
        <v/>
      </c>
      <c r="O4832" s="22" t="str">
        <f>_xlfn.IFNA((VLOOKUP(F4832,help!$C$2:$F$12,4,0))*(N4832*24),"")</f>
        <v/>
      </c>
      <c r="AP4832" s="17">
        <f t="shared" si="153"/>
        <v>0</v>
      </c>
    </row>
    <row r="4833" spans="2:42" ht="33" x14ac:dyDescent="0.25">
      <c r="B4833" s="13">
        <f>COUNTIFS($E$3:E4833,'تقرير منتج تام'!$E$4)</f>
        <v>8</v>
      </c>
      <c r="C4833" s="37"/>
      <c r="D4833" s="37"/>
      <c r="E4833" s="37"/>
      <c r="F4833" s="39"/>
      <c r="G4833" s="40"/>
      <c r="H4833" s="40"/>
      <c r="I4833" s="41"/>
      <c r="J4833" s="41"/>
      <c r="K4833" s="26" t="str">
        <f>_xlfn.IFNA(VLOOKUP(E4833,الاوردرات!$B$1:$C$600,2,0),"")</f>
        <v/>
      </c>
      <c r="L4833" s="52"/>
      <c r="N4833" s="21" t="str">
        <f t="shared" si="152"/>
        <v/>
      </c>
      <c r="O4833" s="22" t="str">
        <f>_xlfn.IFNA((VLOOKUP(F4833,help!$C$2:$F$12,4,0))*(N4833*24),"")</f>
        <v/>
      </c>
      <c r="AP4833" s="17">
        <f t="shared" si="153"/>
        <v>0</v>
      </c>
    </row>
    <row r="4834" spans="2:42" ht="33" x14ac:dyDescent="0.25">
      <c r="B4834" s="13">
        <f>COUNTIFS($E$3:E4834,'تقرير منتج تام'!$E$4)</f>
        <v>8</v>
      </c>
      <c r="C4834" s="37"/>
      <c r="D4834" s="37"/>
      <c r="E4834" s="37"/>
      <c r="F4834" s="39"/>
      <c r="G4834" s="40"/>
      <c r="H4834" s="40"/>
      <c r="I4834" s="41"/>
      <c r="J4834" s="41"/>
      <c r="K4834" s="26" t="str">
        <f>_xlfn.IFNA(VLOOKUP(E4834,الاوردرات!$B$1:$C$600,2,0),"")</f>
        <v/>
      </c>
      <c r="L4834" s="52"/>
      <c r="N4834" s="21" t="str">
        <f t="shared" si="152"/>
        <v/>
      </c>
      <c r="O4834" s="22" t="str">
        <f>_xlfn.IFNA((VLOOKUP(F4834,help!$C$2:$F$12,4,0))*(N4834*24),"")</f>
        <v/>
      </c>
      <c r="AP4834" s="17">
        <f t="shared" si="153"/>
        <v>0</v>
      </c>
    </row>
    <row r="4835" spans="2:42" ht="33" x14ac:dyDescent="0.25">
      <c r="B4835" s="13">
        <f>COUNTIFS($E$3:E4835,'تقرير منتج تام'!$E$4)</f>
        <v>8</v>
      </c>
      <c r="C4835" s="37"/>
      <c r="D4835" s="37"/>
      <c r="E4835" s="37"/>
      <c r="F4835" s="39"/>
      <c r="G4835" s="40"/>
      <c r="H4835" s="40"/>
      <c r="I4835" s="41"/>
      <c r="J4835" s="41"/>
      <c r="K4835" s="26" t="str">
        <f>_xlfn.IFNA(VLOOKUP(E4835,الاوردرات!$B$1:$C$600,2,0),"")</f>
        <v/>
      </c>
      <c r="L4835" s="52"/>
      <c r="N4835" s="21" t="str">
        <f t="shared" si="152"/>
        <v/>
      </c>
      <c r="O4835" s="22" t="str">
        <f>_xlfn.IFNA((VLOOKUP(F4835,help!$C$2:$F$12,4,0))*(N4835*24),"")</f>
        <v/>
      </c>
      <c r="AP4835" s="17">
        <f t="shared" si="153"/>
        <v>0</v>
      </c>
    </row>
    <row r="4836" spans="2:42" ht="33" x14ac:dyDescent="0.25">
      <c r="B4836" s="13">
        <f>COUNTIFS($E$3:E4836,'تقرير منتج تام'!$E$4)</f>
        <v>8</v>
      </c>
      <c r="C4836" s="37"/>
      <c r="D4836" s="37"/>
      <c r="E4836" s="37"/>
      <c r="F4836" s="39"/>
      <c r="G4836" s="40"/>
      <c r="H4836" s="40"/>
      <c r="I4836" s="41"/>
      <c r="J4836" s="41"/>
      <c r="K4836" s="26" t="str">
        <f>_xlfn.IFNA(VLOOKUP(E4836,الاوردرات!$B$1:$C$600,2,0),"")</f>
        <v/>
      </c>
      <c r="L4836" s="52"/>
      <c r="N4836" s="21" t="str">
        <f t="shared" si="152"/>
        <v/>
      </c>
      <c r="O4836" s="22" t="str">
        <f>_xlfn.IFNA((VLOOKUP(F4836,help!$C$2:$F$12,4,0))*(N4836*24),"")</f>
        <v/>
      </c>
      <c r="AP4836" s="17">
        <f t="shared" si="153"/>
        <v>0</v>
      </c>
    </row>
    <row r="4837" spans="2:42" ht="33" x14ac:dyDescent="0.25">
      <c r="B4837" s="13">
        <f>COUNTIFS($E$3:E4837,'تقرير منتج تام'!$E$4)</f>
        <v>8</v>
      </c>
      <c r="C4837" s="37"/>
      <c r="D4837" s="37"/>
      <c r="E4837" s="37"/>
      <c r="F4837" s="39"/>
      <c r="G4837" s="40"/>
      <c r="H4837" s="40"/>
      <c r="I4837" s="41"/>
      <c r="J4837" s="41"/>
      <c r="K4837" s="26" t="str">
        <f>_xlfn.IFNA(VLOOKUP(E4837,الاوردرات!$B$1:$C$600,2,0),"")</f>
        <v/>
      </c>
      <c r="L4837" s="52"/>
      <c r="N4837" s="21" t="str">
        <f t="shared" si="152"/>
        <v/>
      </c>
      <c r="O4837" s="22" t="str">
        <f>_xlfn.IFNA((VLOOKUP(F4837,help!$C$2:$F$12,4,0))*(N4837*24),"")</f>
        <v/>
      </c>
      <c r="AP4837" s="17">
        <f t="shared" si="153"/>
        <v>0</v>
      </c>
    </row>
    <row r="4838" spans="2:42" ht="33" x14ac:dyDescent="0.25">
      <c r="B4838" s="13">
        <f>COUNTIFS($E$3:E4838,'تقرير منتج تام'!$E$4)</f>
        <v>8</v>
      </c>
      <c r="C4838" s="37"/>
      <c r="D4838" s="37"/>
      <c r="E4838" s="37"/>
      <c r="F4838" s="39"/>
      <c r="G4838" s="40"/>
      <c r="H4838" s="40"/>
      <c r="I4838" s="41"/>
      <c r="J4838" s="41"/>
      <c r="K4838" s="26" t="str">
        <f>_xlfn.IFNA(VLOOKUP(E4838,الاوردرات!$B$1:$C$600,2,0),"")</f>
        <v/>
      </c>
      <c r="L4838" s="52"/>
      <c r="N4838" s="21" t="str">
        <f t="shared" si="152"/>
        <v/>
      </c>
      <c r="O4838" s="22" t="str">
        <f>_xlfn.IFNA((VLOOKUP(F4838,help!$C$2:$F$12,4,0))*(N4838*24),"")</f>
        <v/>
      </c>
      <c r="AP4838" s="17">
        <f t="shared" si="153"/>
        <v>0</v>
      </c>
    </row>
    <row r="4839" spans="2:42" ht="33" x14ac:dyDescent="0.25">
      <c r="B4839" s="13">
        <f>COUNTIFS($E$3:E4839,'تقرير منتج تام'!$E$4)</f>
        <v>8</v>
      </c>
      <c r="C4839" s="37"/>
      <c r="D4839" s="37"/>
      <c r="E4839" s="37"/>
      <c r="F4839" s="39"/>
      <c r="G4839" s="40"/>
      <c r="H4839" s="40"/>
      <c r="I4839" s="41"/>
      <c r="J4839" s="41"/>
      <c r="K4839" s="26" t="str">
        <f>_xlfn.IFNA(VLOOKUP(E4839,الاوردرات!$B$1:$C$600,2,0),"")</f>
        <v/>
      </c>
      <c r="L4839" s="52"/>
      <c r="N4839" s="21" t="str">
        <f t="shared" si="152"/>
        <v/>
      </c>
      <c r="O4839" s="22" t="str">
        <f>_xlfn.IFNA((VLOOKUP(F4839,help!$C$2:$F$12,4,0))*(N4839*24),"")</f>
        <v/>
      </c>
      <c r="AP4839" s="17">
        <f t="shared" si="153"/>
        <v>0</v>
      </c>
    </row>
    <row r="4840" spans="2:42" ht="33" x14ac:dyDescent="0.25">
      <c r="B4840" s="13">
        <f>COUNTIFS($E$3:E4840,'تقرير منتج تام'!$E$4)</f>
        <v>8</v>
      </c>
      <c r="C4840" s="37"/>
      <c r="D4840" s="37"/>
      <c r="E4840" s="37"/>
      <c r="F4840" s="39"/>
      <c r="G4840" s="40"/>
      <c r="H4840" s="40"/>
      <c r="I4840" s="41"/>
      <c r="J4840" s="41"/>
      <c r="K4840" s="26" t="str">
        <f>_xlfn.IFNA(VLOOKUP(E4840,الاوردرات!$B$1:$C$600,2,0),"")</f>
        <v/>
      </c>
      <c r="L4840" s="52"/>
      <c r="N4840" s="21" t="str">
        <f t="shared" si="152"/>
        <v/>
      </c>
      <c r="O4840" s="22" t="str">
        <f>_xlfn.IFNA((VLOOKUP(F4840,help!$C$2:$F$12,4,0))*(N4840*24),"")</f>
        <v/>
      </c>
      <c r="AP4840" s="17">
        <f t="shared" si="153"/>
        <v>0</v>
      </c>
    </row>
    <row r="4841" spans="2:42" ht="33" x14ac:dyDescent="0.25">
      <c r="B4841" s="13">
        <f>COUNTIFS($E$3:E4841,'تقرير منتج تام'!$E$4)</f>
        <v>8</v>
      </c>
      <c r="C4841" s="37"/>
      <c r="D4841" s="37"/>
      <c r="E4841" s="37"/>
      <c r="F4841" s="39"/>
      <c r="G4841" s="40"/>
      <c r="H4841" s="40"/>
      <c r="I4841" s="41"/>
      <c r="J4841" s="41"/>
      <c r="K4841" s="26" t="str">
        <f>_xlfn.IFNA(VLOOKUP(E4841,الاوردرات!$B$1:$C$600,2,0),"")</f>
        <v/>
      </c>
      <c r="L4841" s="52"/>
      <c r="N4841" s="21" t="str">
        <f t="shared" si="152"/>
        <v/>
      </c>
      <c r="O4841" s="22" t="str">
        <f>_xlfn.IFNA((VLOOKUP(F4841,help!$C$2:$F$12,4,0))*(N4841*24),"")</f>
        <v/>
      </c>
      <c r="AP4841" s="17">
        <f t="shared" si="153"/>
        <v>0</v>
      </c>
    </row>
    <row r="4842" spans="2:42" ht="33" x14ac:dyDescent="0.25">
      <c r="B4842" s="13">
        <f>COUNTIFS($E$3:E4842,'تقرير منتج تام'!$E$4)</f>
        <v>8</v>
      </c>
      <c r="C4842" s="37"/>
      <c r="D4842" s="37"/>
      <c r="E4842" s="37"/>
      <c r="F4842" s="39"/>
      <c r="G4842" s="40"/>
      <c r="H4842" s="40"/>
      <c r="I4842" s="41"/>
      <c r="J4842" s="41"/>
      <c r="K4842" s="26" t="str">
        <f>_xlfn.IFNA(VLOOKUP(E4842,الاوردرات!$B$1:$C$600,2,0),"")</f>
        <v/>
      </c>
      <c r="L4842" s="52"/>
      <c r="N4842" s="21" t="str">
        <f t="shared" si="152"/>
        <v/>
      </c>
      <c r="O4842" s="22" t="str">
        <f>_xlfn.IFNA((VLOOKUP(F4842,help!$C$2:$F$12,4,0))*(N4842*24),"")</f>
        <v/>
      </c>
      <c r="AP4842" s="17">
        <f t="shared" si="153"/>
        <v>0</v>
      </c>
    </row>
    <row r="4843" spans="2:42" ht="33" x14ac:dyDescent="0.25">
      <c r="B4843" s="13">
        <f>COUNTIFS($E$3:E4843,'تقرير منتج تام'!$E$4)</f>
        <v>8</v>
      </c>
      <c r="C4843" s="37"/>
      <c r="D4843" s="37"/>
      <c r="E4843" s="37"/>
      <c r="F4843" s="39"/>
      <c r="G4843" s="40"/>
      <c r="H4843" s="40"/>
      <c r="I4843" s="41"/>
      <c r="J4843" s="41"/>
      <c r="K4843" s="26" t="str">
        <f>_xlfn.IFNA(VLOOKUP(E4843,الاوردرات!$B$1:$C$600,2,0),"")</f>
        <v/>
      </c>
      <c r="L4843" s="52"/>
      <c r="N4843" s="21" t="str">
        <f t="shared" si="152"/>
        <v/>
      </c>
      <c r="O4843" s="22" t="str">
        <f>_xlfn.IFNA((VLOOKUP(F4843,help!$C$2:$F$12,4,0))*(N4843*24),"")</f>
        <v/>
      </c>
      <c r="AP4843" s="17">
        <f t="shared" si="153"/>
        <v>0</v>
      </c>
    </row>
    <row r="4844" spans="2:42" ht="33" x14ac:dyDescent="0.25">
      <c r="B4844" s="13">
        <f>COUNTIFS($E$3:E4844,'تقرير منتج تام'!$E$4)</f>
        <v>8</v>
      </c>
      <c r="C4844" s="37"/>
      <c r="D4844" s="37"/>
      <c r="E4844" s="37"/>
      <c r="F4844" s="39"/>
      <c r="G4844" s="40"/>
      <c r="H4844" s="40"/>
      <c r="I4844" s="41"/>
      <c r="J4844" s="41"/>
      <c r="K4844" s="26" t="str">
        <f>_xlfn.IFNA(VLOOKUP(E4844,الاوردرات!$B$1:$C$600,2,0),"")</f>
        <v/>
      </c>
      <c r="L4844" s="52"/>
      <c r="N4844" s="21" t="str">
        <f t="shared" si="152"/>
        <v/>
      </c>
      <c r="O4844" s="22" t="str">
        <f>_xlfn.IFNA((VLOOKUP(F4844,help!$C$2:$F$12,4,0))*(N4844*24),"")</f>
        <v/>
      </c>
      <c r="AP4844" s="17">
        <f t="shared" si="153"/>
        <v>0</v>
      </c>
    </row>
    <row r="4845" spans="2:42" ht="33" x14ac:dyDescent="0.25">
      <c r="B4845" s="13">
        <f>COUNTIFS($E$3:E4845,'تقرير منتج تام'!$E$4)</f>
        <v>8</v>
      </c>
      <c r="C4845" s="37"/>
      <c r="D4845" s="37"/>
      <c r="E4845" s="37"/>
      <c r="F4845" s="39"/>
      <c r="G4845" s="40"/>
      <c r="H4845" s="40"/>
      <c r="I4845" s="41"/>
      <c r="J4845" s="41"/>
      <c r="K4845" s="26" t="str">
        <f>_xlfn.IFNA(VLOOKUP(E4845,الاوردرات!$B$1:$C$600,2,0),"")</f>
        <v/>
      </c>
      <c r="L4845" s="52"/>
      <c r="N4845" s="21" t="str">
        <f t="shared" si="152"/>
        <v/>
      </c>
      <c r="O4845" s="22" t="str">
        <f>_xlfn.IFNA((VLOOKUP(F4845,help!$C$2:$F$12,4,0))*(N4845*24),"")</f>
        <v/>
      </c>
      <c r="AP4845" s="17">
        <f t="shared" si="153"/>
        <v>0</v>
      </c>
    </row>
    <row r="4846" spans="2:42" ht="33" x14ac:dyDescent="0.25">
      <c r="B4846" s="13">
        <f>COUNTIFS($E$3:E4846,'تقرير منتج تام'!$E$4)</f>
        <v>8</v>
      </c>
      <c r="C4846" s="37"/>
      <c r="D4846" s="37"/>
      <c r="E4846" s="37"/>
      <c r="F4846" s="39"/>
      <c r="G4846" s="40"/>
      <c r="H4846" s="40"/>
      <c r="I4846" s="41"/>
      <c r="J4846" s="41"/>
      <c r="K4846" s="26" t="str">
        <f>_xlfn.IFNA(VLOOKUP(E4846,الاوردرات!$B$1:$C$600,2,0),"")</f>
        <v/>
      </c>
      <c r="L4846" s="52"/>
      <c r="N4846" s="21" t="str">
        <f t="shared" si="152"/>
        <v/>
      </c>
      <c r="O4846" s="22" t="str">
        <f>_xlfn.IFNA((VLOOKUP(F4846,help!$C$2:$F$12,4,0))*(N4846*24),"")</f>
        <v/>
      </c>
      <c r="AP4846" s="17">
        <f t="shared" si="153"/>
        <v>0</v>
      </c>
    </row>
    <row r="4847" spans="2:42" ht="33" x14ac:dyDescent="0.25">
      <c r="B4847" s="13">
        <f>COUNTIFS($E$3:E4847,'تقرير منتج تام'!$E$4)</f>
        <v>8</v>
      </c>
      <c r="C4847" s="37"/>
      <c r="D4847" s="37"/>
      <c r="E4847" s="37"/>
      <c r="F4847" s="39"/>
      <c r="G4847" s="40"/>
      <c r="H4847" s="40"/>
      <c r="I4847" s="41"/>
      <c r="J4847" s="41"/>
      <c r="K4847" s="26" t="str">
        <f>_xlfn.IFNA(VLOOKUP(E4847,الاوردرات!$B$1:$C$600,2,0),"")</f>
        <v/>
      </c>
      <c r="L4847" s="52"/>
      <c r="N4847" s="21" t="str">
        <f t="shared" si="152"/>
        <v/>
      </c>
      <c r="O4847" s="22" t="str">
        <f>_xlfn.IFNA((VLOOKUP(F4847,help!$C$2:$F$12,4,0))*(N4847*24),"")</f>
        <v/>
      </c>
      <c r="AP4847" s="17">
        <f t="shared" si="153"/>
        <v>0</v>
      </c>
    </row>
    <row r="4848" spans="2:42" ht="33" x14ac:dyDescent="0.25">
      <c r="B4848" s="13">
        <f>COUNTIFS($E$3:E4848,'تقرير منتج تام'!$E$4)</f>
        <v>8</v>
      </c>
      <c r="C4848" s="37"/>
      <c r="D4848" s="37"/>
      <c r="E4848" s="37"/>
      <c r="F4848" s="39"/>
      <c r="G4848" s="40"/>
      <c r="H4848" s="40"/>
      <c r="I4848" s="41"/>
      <c r="J4848" s="41"/>
      <c r="K4848" s="26" t="str">
        <f>_xlfn.IFNA(VLOOKUP(E4848,الاوردرات!$B$1:$C$600,2,0),"")</f>
        <v/>
      </c>
      <c r="L4848" s="52"/>
      <c r="N4848" s="21" t="str">
        <f t="shared" si="152"/>
        <v/>
      </c>
      <c r="O4848" s="22" t="str">
        <f>_xlfn.IFNA((VLOOKUP(F4848,help!$C$2:$F$12,4,0))*(N4848*24),"")</f>
        <v/>
      </c>
      <c r="AP4848" s="17">
        <f t="shared" si="153"/>
        <v>0</v>
      </c>
    </row>
    <row r="4849" spans="2:42" ht="33" x14ac:dyDescent="0.25">
      <c r="B4849" s="13">
        <f>COUNTIFS($E$3:E4849,'تقرير منتج تام'!$E$4)</f>
        <v>8</v>
      </c>
      <c r="C4849" s="37"/>
      <c r="D4849" s="37"/>
      <c r="E4849" s="37"/>
      <c r="F4849" s="39"/>
      <c r="G4849" s="40"/>
      <c r="H4849" s="40"/>
      <c r="I4849" s="41"/>
      <c r="J4849" s="41"/>
      <c r="K4849" s="26" t="str">
        <f>_xlfn.IFNA(VLOOKUP(E4849,الاوردرات!$B$1:$C$600,2,0),"")</f>
        <v/>
      </c>
      <c r="L4849" s="52"/>
      <c r="N4849" s="21" t="str">
        <f t="shared" si="152"/>
        <v/>
      </c>
      <c r="O4849" s="22" t="str">
        <f>_xlfn.IFNA((VLOOKUP(F4849,help!$C$2:$F$12,4,0))*(N4849*24),"")</f>
        <v/>
      </c>
      <c r="AP4849" s="17">
        <f t="shared" si="153"/>
        <v>0</v>
      </c>
    </row>
    <row r="4850" spans="2:42" ht="33" x14ac:dyDescent="0.25">
      <c r="B4850" s="13">
        <f>COUNTIFS($E$3:E4850,'تقرير منتج تام'!$E$4)</f>
        <v>8</v>
      </c>
      <c r="C4850" s="37"/>
      <c r="D4850" s="37"/>
      <c r="E4850" s="37"/>
      <c r="F4850" s="39"/>
      <c r="G4850" s="40"/>
      <c r="H4850" s="40"/>
      <c r="I4850" s="41"/>
      <c r="J4850" s="41"/>
      <c r="K4850" s="26" t="str">
        <f>_xlfn.IFNA(VLOOKUP(E4850,الاوردرات!$B$1:$C$600,2,0),"")</f>
        <v/>
      </c>
      <c r="L4850" s="52"/>
      <c r="N4850" s="21" t="str">
        <f t="shared" si="152"/>
        <v/>
      </c>
      <c r="O4850" s="22" t="str">
        <f>_xlfn.IFNA((VLOOKUP(F4850,help!$C$2:$F$12,4,0))*(N4850*24),"")</f>
        <v/>
      </c>
      <c r="AP4850" s="17">
        <f t="shared" si="153"/>
        <v>0</v>
      </c>
    </row>
    <row r="4851" spans="2:42" ht="33" x14ac:dyDescent="0.25">
      <c r="B4851" s="13">
        <f>COUNTIFS($E$3:E4851,'تقرير منتج تام'!$E$4)</f>
        <v>8</v>
      </c>
      <c r="C4851" s="37"/>
      <c r="D4851" s="37"/>
      <c r="E4851" s="37"/>
      <c r="F4851" s="39"/>
      <c r="G4851" s="40"/>
      <c r="H4851" s="40"/>
      <c r="I4851" s="41"/>
      <c r="J4851" s="41"/>
      <c r="K4851" s="26" t="str">
        <f>_xlfn.IFNA(VLOOKUP(E4851,الاوردرات!$B$1:$C$600,2,0),"")</f>
        <v/>
      </c>
      <c r="L4851" s="52"/>
      <c r="N4851" s="21" t="str">
        <f t="shared" si="152"/>
        <v/>
      </c>
      <c r="O4851" s="22" t="str">
        <f>_xlfn.IFNA((VLOOKUP(F4851,help!$C$2:$F$12,4,0))*(N4851*24),"")</f>
        <v/>
      </c>
      <c r="AP4851" s="17">
        <f t="shared" si="153"/>
        <v>0</v>
      </c>
    </row>
    <row r="4852" spans="2:42" ht="33" x14ac:dyDescent="0.25">
      <c r="B4852" s="13">
        <f>COUNTIFS($E$3:E4852,'تقرير منتج تام'!$E$4)</f>
        <v>8</v>
      </c>
      <c r="C4852" s="37"/>
      <c r="D4852" s="37"/>
      <c r="E4852" s="37"/>
      <c r="F4852" s="39"/>
      <c r="G4852" s="40"/>
      <c r="H4852" s="40"/>
      <c r="I4852" s="41"/>
      <c r="J4852" s="41"/>
      <c r="K4852" s="26" t="str">
        <f>_xlfn.IFNA(VLOOKUP(E4852,الاوردرات!$B$1:$C$600,2,0),"")</f>
        <v/>
      </c>
      <c r="L4852" s="52"/>
      <c r="N4852" s="21" t="str">
        <f t="shared" si="152"/>
        <v/>
      </c>
      <c r="O4852" s="22" t="str">
        <f>_xlfn.IFNA((VLOOKUP(F4852,help!$C$2:$F$12,4,0))*(N4852*24),"")</f>
        <v/>
      </c>
      <c r="AP4852" s="17">
        <f t="shared" si="153"/>
        <v>0</v>
      </c>
    </row>
    <row r="4853" spans="2:42" ht="33" x14ac:dyDescent="0.25">
      <c r="B4853" s="13">
        <f>COUNTIFS($E$3:E4853,'تقرير منتج تام'!$E$4)</f>
        <v>8</v>
      </c>
      <c r="C4853" s="37"/>
      <c r="D4853" s="37"/>
      <c r="E4853" s="37"/>
      <c r="F4853" s="39"/>
      <c r="G4853" s="40"/>
      <c r="H4853" s="40"/>
      <c r="I4853" s="41"/>
      <c r="J4853" s="41"/>
      <c r="K4853" s="26" t="str">
        <f>_xlfn.IFNA(VLOOKUP(E4853,الاوردرات!$B$1:$C$600,2,0),"")</f>
        <v/>
      </c>
      <c r="L4853" s="52"/>
      <c r="N4853" s="21" t="str">
        <f t="shared" si="152"/>
        <v/>
      </c>
      <c r="O4853" s="22" t="str">
        <f>_xlfn.IFNA((VLOOKUP(F4853,help!$C$2:$F$12,4,0))*(N4853*24),"")</f>
        <v/>
      </c>
      <c r="AP4853" s="17">
        <f t="shared" si="153"/>
        <v>0</v>
      </c>
    </row>
    <row r="4854" spans="2:42" ht="33" x14ac:dyDescent="0.25">
      <c r="B4854" s="13">
        <f>COUNTIFS($E$3:E4854,'تقرير منتج تام'!$E$4)</f>
        <v>8</v>
      </c>
      <c r="C4854" s="37"/>
      <c r="D4854" s="37"/>
      <c r="E4854" s="37"/>
      <c r="F4854" s="39"/>
      <c r="G4854" s="40"/>
      <c r="H4854" s="40"/>
      <c r="I4854" s="41"/>
      <c r="J4854" s="41"/>
      <c r="K4854" s="26" t="str">
        <f>_xlfn.IFNA(VLOOKUP(E4854,الاوردرات!$B$1:$C$600,2,0),"")</f>
        <v/>
      </c>
      <c r="L4854" s="52"/>
      <c r="N4854" s="21" t="str">
        <f t="shared" si="152"/>
        <v/>
      </c>
      <c r="O4854" s="22" t="str">
        <f>_xlfn.IFNA((VLOOKUP(F4854,help!$C$2:$F$12,4,0))*(N4854*24),"")</f>
        <v/>
      </c>
      <c r="AP4854" s="17">
        <f t="shared" si="153"/>
        <v>0</v>
      </c>
    </row>
    <row r="4855" spans="2:42" ht="33" x14ac:dyDescent="0.25">
      <c r="B4855" s="13">
        <f>COUNTIFS($E$3:E4855,'تقرير منتج تام'!$E$4)</f>
        <v>8</v>
      </c>
      <c r="C4855" s="37"/>
      <c r="D4855" s="37"/>
      <c r="E4855" s="37"/>
      <c r="F4855" s="39"/>
      <c r="G4855" s="40"/>
      <c r="H4855" s="40"/>
      <c r="I4855" s="41"/>
      <c r="J4855" s="41"/>
      <c r="K4855" s="26" t="str">
        <f>_xlfn.IFNA(VLOOKUP(E4855,الاوردرات!$B$1:$C$600,2,0),"")</f>
        <v/>
      </c>
      <c r="L4855" s="52"/>
      <c r="N4855" s="21" t="str">
        <f t="shared" ref="N4855:N4918" si="154">IF(I4855&lt;&gt;"",J4855-I4855,"")</f>
        <v/>
      </c>
      <c r="O4855" s="22" t="str">
        <f>_xlfn.IFNA((VLOOKUP(F4855,help!$C$2:$F$12,4,0))*(N4855*24),"")</f>
        <v/>
      </c>
      <c r="AP4855" s="17">
        <f t="shared" si="153"/>
        <v>0</v>
      </c>
    </row>
    <row r="4856" spans="2:42" ht="33" x14ac:dyDescent="0.25">
      <c r="B4856" s="13">
        <f>COUNTIFS($E$3:E4856,'تقرير منتج تام'!$E$4)</f>
        <v>8</v>
      </c>
      <c r="C4856" s="37"/>
      <c r="D4856" s="37"/>
      <c r="E4856" s="37"/>
      <c r="F4856" s="39"/>
      <c r="G4856" s="40"/>
      <c r="H4856" s="40"/>
      <c r="I4856" s="41"/>
      <c r="J4856" s="41"/>
      <c r="K4856" s="26" t="str">
        <f>_xlfn.IFNA(VLOOKUP(E4856,الاوردرات!$B$1:$C$600,2,0),"")</f>
        <v/>
      </c>
      <c r="L4856" s="52"/>
      <c r="N4856" s="21" t="str">
        <f t="shared" si="154"/>
        <v/>
      </c>
      <c r="O4856" s="22" t="str">
        <f>_xlfn.IFNA((VLOOKUP(F4856,help!$C$2:$F$12,4,0))*(N4856*24),"")</f>
        <v/>
      </c>
      <c r="AP4856" s="17">
        <f t="shared" si="153"/>
        <v>0</v>
      </c>
    </row>
    <row r="4857" spans="2:42" ht="33" x14ac:dyDescent="0.25">
      <c r="B4857" s="13">
        <f>COUNTIFS($E$3:E4857,'تقرير منتج تام'!$E$4)</f>
        <v>8</v>
      </c>
      <c r="C4857" s="37"/>
      <c r="D4857" s="37"/>
      <c r="E4857" s="37"/>
      <c r="F4857" s="39"/>
      <c r="G4857" s="40"/>
      <c r="H4857" s="40"/>
      <c r="I4857" s="41"/>
      <c r="J4857" s="41"/>
      <c r="K4857" s="26" t="str">
        <f>_xlfn.IFNA(VLOOKUP(E4857,الاوردرات!$B$1:$C$600,2,0),"")</f>
        <v/>
      </c>
      <c r="L4857" s="52"/>
      <c r="N4857" s="21" t="str">
        <f t="shared" si="154"/>
        <v/>
      </c>
      <c r="O4857" s="22" t="str">
        <f>_xlfn.IFNA((VLOOKUP(F4857,help!$C$2:$F$12,4,0))*(N4857*24),"")</f>
        <v/>
      </c>
      <c r="AP4857" s="17">
        <f t="shared" si="153"/>
        <v>0</v>
      </c>
    </row>
    <row r="4858" spans="2:42" ht="33" x14ac:dyDescent="0.25">
      <c r="B4858" s="13">
        <f>COUNTIFS($E$3:E4858,'تقرير منتج تام'!$E$4)</f>
        <v>8</v>
      </c>
      <c r="C4858" s="37"/>
      <c r="D4858" s="37"/>
      <c r="E4858" s="37"/>
      <c r="F4858" s="39"/>
      <c r="G4858" s="40"/>
      <c r="H4858" s="40"/>
      <c r="I4858" s="41"/>
      <c r="J4858" s="41"/>
      <c r="K4858" s="26" t="str">
        <f>_xlfn.IFNA(VLOOKUP(E4858,الاوردرات!$B$1:$C$600,2,0),"")</f>
        <v/>
      </c>
      <c r="L4858" s="52"/>
      <c r="N4858" s="21" t="str">
        <f t="shared" si="154"/>
        <v/>
      </c>
      <c r="O4858" s="22" t="str">
        <f>_xlfn.IFNA((VLOOKUP(F4858,help!$C$2:$F$12,4,0))*(N4858*24),"")</f>
        <v/>
      </c>
      <c r="AP4858" s="17">
        <f t="shared" si="153"/>
        <v>0</v>
      </c>
    </row>
    <row r="4859" spans="2:42" ht="33" x14ac:dyDescent="0.25">
      <c r="B4859" s="13">
        <f>COUNTIFS($E$3:E4859,'تقرير منتج تام'!$E$4)</f>
        <v>8</v>
      </c>
      <c r="C4859" s="37"/>
      <c r="D4859" s="37"/>
      <c r="E4859" s="37"/>
      <c r="F4859" s="39"/>
      <c r="G4859" s="40"/>
      <c r="H4859" s="40"/>
      <c r="I4859" s="41"/>
      <c r="J4859" s="41"/>
      <c r="K4859" s="26" t="str">
        <f>_xlfn.IFNA(VLOOKUP(E4859,الاوردرات!$B$1:$C$600,2,0),"")</f>
        <v/>
      </c>
      <c r="L4859" s="52"/>
      <c r="N4859" s="21" t="str">
        <f t="shared" si="154"/>
        <v/>
      </c>
      <c r="O4859" s="22" t="str">
        <f>_xlfn.IFNA((VLOOKUP(F4859,help!$C$2:$F$12,4,0))*(N4859*24),"")</f>
        <v/>
      </c>
      <c r="AP4859" s="17">
        <f t="shared" si="153"/>
        <v>0</v>
      </c>
    </row>
    <row r="4860" spans="2:42" ht="33" x14ac:dyDescent="0.25">
      <c r="B4860" s="13">
        <f>COUNTIFS($E$3:E4860,'تقرير منتج تام'!$E$4)</f>
        <v>8</v>
      </c>
      <c r="C4860" s="37"/>
      <c r="D4860" s="37"/>
      <c r="E4860" s="37"/>
      <c r="F4860" s="39"/>
      <c r="G4860" s="40"/>
      <c r="H4860" s="40"/>
      <c r="I4860" s="41"/>
      <c r="J4860" s="41"/>
      <c r="K4860" s="26" t="str">
        <f>_xlfn.IFNA(VLOOKUP(E4860,الاوردرات!$B$1:$C$600,2,0),"")</f>
        <v/>
      </c>
      <c r="L4860" s="52"/>
      <c r="N4860" s="21" t="str">
        <f t="shared" si="154"/>
        <v/>
      </c>
      <c r="O4860" s="22" t="str">
        <f>_xlfn.IFNA((VLOOKUP(F4860,help!$C$2:$F$12,4,0))*(N4860*24),"")</f>
        <v/>
      </c>
      <c r="AP4860" s="17">
        <f t="shared" si="153"/>
        <v>0</v>
      </c>
    </row>
    <row r="4861" spans="2:42" ht="33" x14ac:dyDescent="0.25">
      <c r="B4861" s="13">
        <f>COUNTIFS($E$3:E4861,'تقرير منتج تام'!$E$4)</f>
        <v>8</v>
      </c>
      <c r="C4861" s="37"/>
      <c r="D4861" s="37"/>
      <c r="E4861" s="37"/>
      <c r="F4861" s="39"/>
      <c r="G4861" s="40"/>
      <c r="H4861" s="40"/>
      <c r="I4861" s="41"/>
      <c r="J4861" s="41"/>
      <c r="K4861" s="26" t="str">
        <f>_xlfn.IFNA(VLOOKUP(E4861,الاوردرات!$B$1:$C$600,2,0),"")</f>
        <v/>
      </c>
      <c r="L4861" s="52"/>
      <c r="N4861" s="21" t="str">
        <f t="shared" si="154"/>
        <v/>
      </c>
      <c r="O4861" s="22" t="str">
        <f>_xlfn.IFNA((VLOOKUP(F4861,help!$C$2:$F$12,4,0))*(N4861*24),"")</f>
        <v/>
      </c>
      <c r="AP4861" s="17">
        <f t="shared" si="153"/>
        <v>0</v>
      </c>
    </row>
    <row r="4862" spans="2:42" ht="33" x14ac:dyDescent="0.25">
      <c r="B4862" s="13">
        <f>COUNTIFS($E$3:E4862,'تقرير منتج تام'!$E$4)</f>
        <v>8</v>
      </c>
      <c r="C4862" s="37"/>
      <c r="D4862" s="37"/>
      <c r="E4862" s="37"/>
      <c r="F4862" s="39"/>
      <c r="G4862" s="40"/>
      <c r="H4862" s="40"/>
      <c r="I4862" s="41"/>
      <c r="J4862" s="41"/>
      <c r="K4862" s="26" t="str">
        <f>_xlfn.IFNA(VLOOKUP(E4862,الاوردرات!$B$1:$C$600,2,0),"")</f>
        <v/>
      </c>
      <c r="L4862" s="52"/>
      <c r="N4862" s="21" t="str">
        <f t="shared" si="154"/>
        <v/>
      </c>
      <c r="O4862" s="22" t="str">
        <f>_xlfn.IFNA((VLOOKUP(F4862,help!$C$2:$F$12,4,0))*(N4862*24),"")</f>
        <v/>
      </c>
      <c r="AP4862" s="17">
        <f t="shared" si="153"/>
        <v>0</v>
      </c>
    </row>
    <row r="4863" spans="2:42" ht="33" x14ac:dyDescent="0.25">
      <c r="B4863" s="13">
        <f>COUNTIFS($E$3:E4863,'تقرير منتج تام'!$E$4)</f>
        <v>8</v>
      </c>
      <c r="C4863" s="37"/>
      <c r="D4863" s="37"/>
      <c r="E4863" s="37"/>
      <c r="F4863" s="39"/>
      <c r="G4863" s="40"/>
      <c r="H4863" s="40"/>
      <c r="I4863" s="41"/>
      <c r="J4863" s="41"/>
      <c r="K4863" s="26" t="str">
        <f>_xlfn.IFNA(VLOOKUP(E4863,الاوردرات!$B$1:$C$600,2,0),"")</f>
        <v/>
      </c>
      <c r="L4863" s="52"/>
      <c r="N4863" s="21" t="str">
        <f t="shared" si="154"/>
        <v/>
      </c>
      <c r="O4863" s="22" t="str">
        <f>_xlfn.IFNA((VLOOKUP(F4863,help!$C$2:$F$12,4,0))*(N4863*24),"")</f>
        <v/>
      </c>
      <c r="AP4863" s="17">
        <f t="shared" si="153"/>
        <v>0</v>
      </c>
    </row>
    <row r="4864" spans="2:42" ht="33" x14ac:dyDescent="0.25">
      <c r="B4864" s="13">
        <f>COUNTIFS($E$3:E4864,'تقرير منتج تام'!$E$4)</f>
        <v>8</v>
      </c>
      <c r="C4864" s="37"/>
      <c r="D4864" s="37"/>
      <c r="E4864" s="37"/>
      <c r="F4864" s="39"/>
      <c r="G4864" s="40"/>
      <c r="H4864" s="40"/>
      <c r="I4864" s="41"/>
      <c r="J4864" s="41"/>
      <c r="K4864" s="26" t="str">
        <f>_xlfn.IFNA(VLOOKUP(E4864,الاوردرات!$B$1:$C$600,2,0),"")</f>
        <v/>
      </c>
      <c r="L4864" s="52"/>
      <c r="N4864" s="21" t="str">
        <f t="shared" si="154"/>
        <v/>
      </c>
      <c r="O4864" s="22" t="str">
        <f>_xlfn.IFNA((VLOOKUP(F4864,help!$C$2:$F$12,4,0))*(N4864*24),"")</f>
        <v/>
      </c>
      <c r="AP4864" s="17">
        <f t="shared" si="153"/>
        <v>0</v>
      </c>
    </row>
    <row r="4865" spans="2:42" ht="33" x14ac:dyDescent="0.25">
      <c r="B4865" s="13">
        <f>COUNTIFS($E$3:E4865,'تقرير منتج تام'!$E$4)</f>
        <v>8</v>
      </c>
      <c r="C4865" s="37"/>
      <c r="D4865" s="37"/>
      <c r="E4865" s="37"/>
      <c r="F4865" s="39"/>
      <c r="G4865" s="40"/>
      <c r="H4865" s="40"/>
      <c r="I4865" s="41"/>
      <c r="J4865" s="41"/>
      <c r="K4865" s="26" t="str">
        <f>_xlfn.IFNA(VLOOKUP(E4865,الاوردرات!$B$1:$C$600,2,0),"")</f>
        <v/>
      </c>
      <c r="L4865" s="52"/>
      <c r="N4865" s="21" t="str">
        <f t="shared" si="154"/>
        <v/>
      </c>
      <c r="O4865" s="22" t="str">
        <f>_xlfn.IFNA((VLOOKUP(F4865,help!$C$2:$F$12,4,0))*(N4865*24),"")</f>
        <v/>
      </c>
      <c r="AP4865" s="17">
        <f t="shared" si="153"/>
        <v>0</v>
      </c>
    </row>
    <row r="4866" spans="2:42" ht="33" x14ac:dyDescent="0.25">
      <c r="B4866" s="13">
        <f>COUNTIFS($E$3:E4866,'تقرير منتج تام'!$E$4)</f>
        <v>8</v>
      </c>
      <c r="C4866" s="37"/>
      <c r="D4866" s="37"/>
      <c r="E4866" s="37"/>
      <c r="F4866" s="39"/>
      <c r="G4866" s="40"/>
      <c r="H4866" s="40"/>
      <c r="I4866" s="41"/>
      <c r="J4866" s="41"/>
      <c r="K4866" s="26" t="str">
        <f>_xlfn.IFNA(VLOOKUP(E4866,الاوردرات!$B$1:$C$600,2,0),"")</f>
        <v/>
      </c>
      <c r="L4866" s="52"/>
      <c r="N4866" s="21" t="str">
        <f t="shared" si="154"/>
        <v/>
      </c>
      <c r="O4866" s="22" t="str">
        <f>_xlfn.IFNA((VLOOKUP(F4866,help!$C$2:$F$12,4,0))*(N4866*24),"")</f>
        <v/>
      </c>
      <c r="AP4866" s="17">
        <f t="shared" si="153"/>
        <v>0</v>
      </c>
    </row>
    <row r="4867" spans="2:42" ht="33" x14ac:dyDescent="0.25">
      <c r="B4867" s="13">
        <f>COUNTIFS($E$3:E4867,'تقرير منتج تام'!$E$4)</f>
        <v>8</v>
      </c>
      <c r="C4867" s="37"/>
      <c r="D4867" s="37"/>
      <c r="E4867" s="37"/>
      <c r="F4867" s="39"/>
      <c r="G4867" s="40"/>
      <c r="H4867" s="40"/>
      <c r="I4867" s="41"/>
      <c r="J4867" s="41"/>
      <c r="K4867" s="26" t="str">
        <f>_xlfn.IFNA(VLOOKUP(E4867,الاوردرات!$B$1:$C$600,2,0),"")</f>
        <v/>
      </c>
      <c r="L4867" s="52"/>
      <c r="N4867" s="21" t="str">
        <f t="shared" si="154"/>
        <v/>
      </c>
      <c r="O4867" s="22" t="str">
        <f>_xlfn.IFNA((VLOOKUP(F4867,help!$C$2:$F$12,4,0))*(N4867*24),"")</f>
        <v/>
      </c>
      <c r="AP4867" s="17">
        <f t="shared" si="153"/>
        <v>0</v>
      </c>
    </row>
    <row r="4868" spans="2:42" ht="33" x14ac:dyDescent="0.25">
      <c r="B4868" s="13">
        <f>COUNTIFS($E$3:E4868,'تقرير منتج تام'!$E$4)</f>
        <v>8</v>
      </c>
      <c r="C4868" s="37"/>
      <c r="D4868" s="37"/>
      <c r="E4868" s="37"/>
      <c r="F4868" s="39"/>
      <c r="G4868" s="40"/>
      <c r="H4868" s="40"/>
      <c r="I4868" s="41"/>
      <c r="J4868" s="41"/>
      <c r="K4868" s="26" t="str">
        <f>_xlfn.IFNA(VLOOKUP(E4868,الاوردرات!$B$1:$C$600,2,0),"")</f>
        <v/>
      </c>
      <c r="L4868" s="52"/>
      <c r="N4868" s="21" t="str">
        <f t="shared" si="154"/>
        <v/>
      </c>
      <c r="O4868" s="22" t="str">
        <f>_xlfn.IFNA((VLOOKUP(F4868,help!$C$2:$F$12,4,0))*(N4868*24),"")</f>
        <v/>
      </c>
      <c r="AP4868" s="17">
        <f t="shared" si="153"/>
        <v>0</v>
      </c>
    </row>
    <row r="4869" spans="2:42" ht="33" x14ac:dyDescent="0.25">
      <c r="B4869" s="13">
        <f>COUNTIFS($E$3:E4869,'تقرير منتج تام'!$E$4)</f>
        <v>8</v>
      </c>
      <c r="C4869" s="37"/>
      <c r="D4869" s="37"/>
      <c r="E4869" s="37"/>
      <c r="F4869" s="39"/>
      <c r="G4869" s="40"/>
      <c r="H4869" s="40"/>
      <c r="I4869" s="41"/>
      <c r="J4869" s="41"/>
      <c r="K4869" s="26" t="str">
        <f>_xlfn.IFNA(VLOOKUP(E4869,الاوردرات!$B$1:$C$600,2,0),"")</f>
        <v/>
      </c>
      <c r="L4869" s="52"/>
      <c r="N4869" s="21" t="str">
        <f t="shared" si="154"/>
        <v/>
      </c>
      <c r="O4869" s="22" t="str">
        <f>_xlfn.IFNA((VLOOKUP(F4869,help!$C$2:$F$12,4,0))*(N4869*24),"")</f>
        <v/>
      </c>
      <c r="AP4869" s="17">
        <f t="shared" si="153"/>
        <v>0</v>
      </c>
    </row>
    <row r="4870" spans="2:42" ht="33" x14ac:dyDescent="0.25">
      <c r="B4870" s="13">
        <f>COUNTIFS($E$3:E4870,'تقرير منتج تام'!$E$4)</f>
        <v>8</v>
      </c>
      <c r="C4870" s="37"/>
      <c r="D4870" s="37"/>
      <c r="E4870" s="37"/>
      <c r="F4870" s="39"/>
      <c r="G4870" s="40"/>
      <c r="H4870" s="40"/>
      <c r="I4870" s="41"/>
      <c r="J4870" s="41"/>
      <c r="K4870" s="26" t="str">
        <f>_xlfn.IFNA(VLOOKUP(E4870,الاوردرات!$B$1:$C$600,2,0),"")</f>
        <v/>
      </c>
      <c r="L4870" s="52"/>
      <c r="N4870" s="21" t="str">
        <f t="shared" si="154"/>
        <v/>
      </c>
      <c r="O4870" s="22" t="str">
        <f>_xlfn.IFNA((VLOOKUP(F4870,help!$C$2:$F$12,4,0))*(N4870*24),"")</f>
        <v/>
      </c>
      <c r="AP4870" s="17">
        <f t="shared" si="153"/>
        <v>0</v>
      </c>
    </row>
    <row r="4871" spans="2:42" ht="33" x14ac:dyDescent="0.25">
      <c r="B4871" s="13">
        <f>COUNTIFS($E$3:E4871,'تقرير منتج تام'!$E$4)</f>
        <v>8</v>
      </c>
      <c r="C4871" s="37"/>
      <c r="D4871" s="37"/>
      <c r="E4871" s="37"/>
      <c r="F4871" s="39"/>
      <c r="G4871" s="40"/>
      <c r="H4871" s="40"/>
      <c r="I4871" s="41"/>
      <c r="J4871" s="41"/>
      <c r="K4871" s="26" t="str">
        <f>_xlfn.IFNA(VLOOKUP(E4871,الاوردرات!$B$1:$C$600,2,0),"")</f>
        <v/>
      </c>
      <c r="L4871" s="52"/>
      <c r="N4871" s="21" t="str">
        <f t="shared" si="154"/>
        <v/>
      </c>
      <c r="O4871" s="22" t="str">
        <f>_xlfn.IFNA((VLOOKUP(F4871,help!$C$2:$F$12,4,0))*(N4871*24),"")</f>
        <v/>
      </c>
      <c r="AP4871" s="17">
        <f t="shared" si="153"/>
        <v>0</v>
      </c>
    </row>
    <row r="4872" spans="2:42" ht="33" x14ac:dyDescent="0.25">
      <c r="B4872" s="13">
        <f>COUNTIFS($E$3:E4872,'تقرير منتج تام'!$E$4)</f>
        <v>8</v>
      </c>
      <c r="C4872" s="37"/>
      <c r="D4872" s="37"/>
      <c r="E4872" s="37"/>
      <c r="F4872" s="39"/>
      <c r="G4872" s="40"/>
      <c r="H4872" s="40"/>
      <c r="I4872" s="41"/>
      <c r="J4872" s="41"/>
      <c r="K4872" s="26" t="str">
        <f>_xlfn.IFNA(VLOOKUP(E4872,الاوردرات!$B$1:$C$600,2,0),"")</f>
        <v/>
      </c>
      <c r="L4872" s="52"/>
      <c r="N4872" s="21" t="str">
        <f t="shared" si="154"/>
        <v/>
      </c>
      <c r="O4872" s="22" t="str">
        <f>_xlfn.IFNA((VLOOKUP(F4872,help!$C$2:$F$12,4,0))*(N4872*24),"")</f>
        <v/>
      </c>
      <c r="AP4872" s="17">
        <f t="shared" si="153"/>
        <v>0</v>
      </c>
    </row>
    <row r="4873" spans="2:42" ht="33" x14ac:dyDescent="0.25">
      <c r="B4873" s="13">
        <f>COUNTIFS($E$3:E4873,'تقرير منتج تام'!$E$4)</f>
        <v>8</v>
      </c>
      <c r="C4873" s="37"/>
      <c r="D4873" s="37"/>
      <c r="E4873" s="37"/>
      <c r="F4873" s="39"/>
      <c r="G4873" s="40"/>
      <c r="H4873" s="40"/>
      <c r="I4873" s="41"/>
      <c r="J4873" s="41"/>
      <c r="K4873" s="26" t="str">
        <f>_xlfn.IFNA(VLOOKUP(E4873,الاوردرات!$B$1:$C$600,2,0),"")</f>
        <v/>
      </c>
      <c r="L4873" s="52"/>
      <c r="N4873" s="21" t="str">
        <f t="shared" si="154"/>
        <v/>
      </c>
      <c r="O4873" s="22" t="str">
        <f>_xlfn.IFNA((VLOOKUP(F4873,help!$C$2:$F$12,4,0))*(N4873*24),"")</f>
        <v/>
      </c>
      <c r="AP4873" s="17">
        <f t="shared" si="153"/>
        <v>0</v>
      </c>
    </row>
    <row r="4874" spans="2:42" ht="33" x14ac:dyDescent="0.25">
      <c r="B4874" s="13">
        <f>COUNTIFS($E$3:E4874,'تقرير منتج تام'!$E$4)</f>
        <v>8</v>
      </c>
      <c r="C4874" s="37"/>
      <c r="D4874" s="37"/>
      <c r="E4874" s="37"/>
      <c r="F4874" s="39"/>
      <c r="G4874" s="40"/>
      <c r="H4874" s="40"/>
      <c r="I4874" s="41"/>
      <c r="J4874" s="41"/>
      <c r="K4874" s="26" t="str">
        <f>_xlfn.IFNA(VLOOKUP(E4874,الاوردرات!$B$1:$C$600,2,0),"")</f>
        <v/>
      </c>
      <c r="L4874" s="52"/>
      <c r="N4874" s="21" t="str">
        <f t="shared" si="154"/>
        <v/>
      </c>
      <c r="O4874" s="22" t="str">
        <f>_xlfn.IFNA((VLOOKUP(F4874,help!$C$2:$F$12,4,0))*(N4874*24),"")</f>
        <v/>
      </c>
      <c r="AP4874" s="17">
        <f t="shared" ref="AP4874:AP4937" si="155">D4874</f>
        <v>0</v>
      </c>
    </row>
    <row r="4875" spans="2:42" ht="33" x14ac:dyDescent="0.25">
      <c r="B4875" s="13">
        <f>COUNTIFS($E$3:E4875,'تقرير منتج تام'!$E$4)</f>
        <v>8</v>
      </c>
      <c r="C4875" s="37"/>
      <c r="D4875" s="37"/>
      <c r="E4875" s="37"/>
      <c r="F4875" s="39"/>
      <c r="G4875" s="40"/>
      <c r="H4875" s="40"/>
      <c r="I4875" s="41"/>
      <c r="J4875" s="41"/>
      <c r="K4875" s="26" t="str">
        <f>_xlfn.IFNA(VLOOKUP(E4875,الاوردرات!$B$1:$C$600,2,0),"")</f>
        <v/>
      </c>
      <c r="L4875" s="52"/>
      <c r="N4875" s="21" t="str">
        <f t="shared" si="154"/>
        <v/>
      </c>
      <c r="O4875" s="22" t="str">
        <f>_xlfn.IFNA((VLOOKUP(F4875,help!$C$2:$F$12,4,0))*(N4875*24),"")</f>
        <v/>
      </c>
      <c r="AP4875" s="17">
        <f t="shared" si="155"/>
        <v>0</v>
      </c>
    </row>
    <row r="4876" spans="2:42" ht="33" x14ac:dyDescent="0.25">
      <c r="B4876" s="13">
        <f>COUNTIFS($E$3:E4876,'تقرير منتج تام'!$E$4)</f>
        <v>8</v>
      </c>
      <c r="C4876" s="37"/>
      <c r="D4876" s="37"/>
      <c r="E4876" s="37"/>
      <c r="F4876" s="39"/>
      <c r="G4876" s="40"/>
      <c r="H4876" s="40"/>
      <c r="I4876" s="41"/>
      <c r="J4876" s="41"/>
      <c r="K4876" s="26" t="str">
        <f>_xlfn.IFNA(VLOOKUP(E4876,الاوردرات!$B$1:$C$600,2,0),"")</f>
        <v/>
      </c>
      <c r="L4876" s="52"/>
      <c r="N4876" s="21" t="str">
        <f t="shared" si="154"/>
        <v/>
      </c>
      <c r="O4876" s="22" t="str">
        <f>_xlfn.IFNA((VLOOKUP(F4876,help!$C$2:$F$12,4,0))*(N4876*24),"")</f>
        <v/>
      </c>
      <c r="AP4876" s="17">
        <f t="shared" si="155"/>
        <v>0</v>
      </c>
    </row>
    <row r="4877" spans="2:42" ht="33" x14ac:dyDescent="0.25">
      <c r="B4877" s="13">
        <f>COUNTIFS($E$3:E4877,'تقرير منتج تام'!$E$4)</f>
        <v>8</v>
      </c>
      <c r="C4877" s="37"/>
      <c r="D4877" s="37"/>
      <c r="E4877" s="37"/>
      <c r="F4877" s="39"/>
      <c r="G4877" s="40"/>
      <c r="H4877" s="40"/>
      <c r="I4877" s="41"/>
      <c r="J4877" s="41"/>
      <c r="K4877" s="26" t="str">
        <f>_xlfn.IFNA(VLOOKUP(E4877,الاوردرات!$B$1:$C$600,2,0),"")</f>
        <v/>
      </c>
      <c r="L4877" s="52"/>
      <c r="N4877" s="21" t="str">
        <f t="shared" si="154"/>
        <v/>
      </c>
      <c r="O4877" s="22" t="str">
        <f>_xlfn.IFNA((VLOOKUP(F4877,help!$C$2:$F$12,4,0))*(N4877*24),"")</f>
        <v/>
      </c>
      <c r="AP4877" s="17">
        <f t="shared" si="155"/>
        <v>0</v>
      </c>
    </row>
    <row r="4878" spans="2:42" ht="33" x14ac:dyDescent="0.25">
      <c r="B4878" s="13">
        <f>COUNTIFS($E$3:E4878,'تقرير منتج تام'!$E$4)</f>
        <v>8</v>
      </c>
      <c r="C4878" s="37"/>
      <c r="D4878" s="37"/>
      <c r="E4878" s="37"/>
      <c r="F4878" s="39"/>
      <c r="G4878" s="40"/>
      <c r="H4878" s="40"/>
      <c r="I4878" s="41"/>
      <c r="J4878" s="41"/>
      <c r="K4878" s="26" t="str">
        <f>_xlfn.IFNA(VLOOKUP(E4878,الاوردرات!$B$1:$C$600,2,0),"")</f>
        <v/>
      </c>
      <c r="L4878" s="52"/>
      <c r="N4878" s="21" t="str">
        <f t="shared" si="154"/>
        <v/>
      </c>
      <c r="O4878" s="22" t="str">
        <f>_xlfn.IFNA((VLOOKUP(F4878,help!$C$2:$F$12,4,0))*(N4878*24),"")</f>
        <v/>
      </c>
      <c r="AP4878" s="17">
        <f t="shared" si="155"/>
        <v>0</v>
      </c>
    </row>
    <row r="4879" spans="2:42" ht="33" x14ac:dyDescent="0.25">
      <c r="B4879" s="13">
        <f>COUNTIFS($E$3:E4879,'تقرير منتج تام'!$E$4)</f>
        <v>8</v>
      </c>
      <c r="C4879" s="37"/>
      <c r="D4879" s="37"/>
      <c r="E4879" s="37"/>
      <c r="F4879" s="39"/>
      <c r="G4879" s="40"/>
      <c r="H4879" s="40"/>
      <c r="I4879" s="41"/>
      <c r="J4879" s="41"/>
      <c r="K4879" s="26" t="str">
        <f>_xlfn.IFNA(VLOOKUP(E4879,الاوردرات!$B$1:$C$600,2,0),"")</f>
        <v/>
      </c>
      <c r="L4879" s="52"/>
      <c r="N4879" s="21" t="str">
        <f t="shared" si="154"/>
        <v/>
      </c>
      <c r="O4879" s="22" t="str">
        <f>_xlfn.IFNA((VLOOKUP(F4879,help!$C$2:$F$12,4,0))*(N4879*24),"")</f>
        <v/>
      </c>
      <c r="AP4879" s="17">
        <f t="shared" si="155"/>
        <v>0</v>
      </c>
    </row>
    <row r="4880" spans="2:42" ht="33" x14ac:dyDescent="0.25">
      <c r="B4880" s="13">
        <f>COUNTIFS($E$3:E4880,'تقرير منتج تام'!$E$4)</f>
        <v>8</v>
      </c>
      <c r="C4880" s="37"/>
      <c r="D4880" s="37"/>
      <c r="E4880" s="37"/>
      <c r="F4880" s="39"/>
      <c r="G4880" s="40"/>
      <c r="H4880" s="40"/>
      <c r="I4880" s="41"/>
      <c r="J4880" s="41"/>
      <c r="K4880" s="26" t="str">
        <f>_xlfn.IFNA(VLOOKUP(E4880,الاوردرات!$B$1:$C$600,2,0),"")</f>
        <v/>
      </c>
      <c r="L4880" s="52"/>
      <c r="N4880" s="21" t="str">
        <f t="shared" si="154"/>
        <v/>
      </c>
      <c r="O4880" s="22" t="str">
        <f>_xlfn.IFNA((VLOOKUP(F4880,help!$C$2:$F$12,4,0))*(N4880*24),"")</f>
        <v/>
      </c>
      <c r="AP4880" s="17">
        <f t="shared" si="155"/>
        <v>0</v>
      </c>
    </row>
    <row r="4881" spans="2:42" ht="33" x14ac:dyDescent="0.25">
      <c r="B4881" s="13">
        <f>COUNTIFS($E$3:E4881,'تقرير منتج تام'!$E$4)</f>
        <v>8</v>
      </c>
      <c r="C4881" s="37"/>
      <c r="D4881" s="37"/>
      <c r="E4881" s="37"/>
      <c r="F4881" s="39"/>
      <c r="G4881" s="40"/>
      <c r="H4881" s="40"/>
      <c r="I4881" s="41"/>
      <c r="J4881" s="41"/>
      <c r="K4881" s="26" t="str">
        <f>_xlfn.IFNA(VLOOKUP(E4881,الاوردرات!$B$1:$C$600,2,0),"")</f>
        <v/>
      </c>
      <c r="L4881" s="52"/>
      <c r="N4881" s="21" t="str">
        <f t="shared" si="154"/>
        <v/>
      </c>
      <c r="O4881" s="22" t="str">
        <f>_xlfn.IFNA((VLOOKUP(F4881,help!$C$2:$F$12,4,0))*(N4881*24),"")</f>
        <v/>
      </c>
      <c r="AP4881" s="17">
        <f t="shared" si="155"/>
        <v>0</v>
      </c>
    </row>
    <row r="4882" spans="2:42" ht="33" x14ac:dyDescent="0.25">
      <c r="B4882" s="13">
        <f>COUNTIFS($E$3:E4882,'تقرير منتج تام'!$E$4)</f>
        <v>8</v>
      </c>
      <c r="C4882" s="37"/>
      <c r="D4882" s="37"/>
      <c r="E4882" s="37"/>
      <c r="F4882" s="39"/>
      <c r="G4882" s="40"/>
      <c r="H4882" s="40"/>
      <c r="I4882" s="41"/>
      <c r="J4882" s="41"/>
      <c r="K4882" s="26" t="str">
        <f>_xlfn.IFNA(VLOOKUP(E4882,الاوردرات!$B$1:$C$600,2,0),"")</f>
        <v/>
      </c>
      <c r="L4882" s="52"/>
      <c r="N4882" s="21" t="str">
        <f t="shared" si="154"/>
        <v/>
      </c>
      <c r="O4882" s="22" t="str">
        <f>_xlfn.IFNA((VLOOKUP(F4882,help!$C$2:$F$12,4,0))*(N4882*24),"")</f>
        <v/>
      </c>
      <c r="AP4882" s="17">
        <f t="shared" si="155"/>
        <v>0</v>
      </c>
    </row>
    <row r="4883" spans="2:42" ht="33" x14ac:dyDescent="0.25">
      <c r="B4883" s="13">
        <f>COUNTIFS($E$3:E4883,'تقرير منتج تام'!$E$4)</f>
        <v>8</v>
      </c>
      <c r="C4883" s="37"/>
      <c r="D4883" s="37"/>
      <c r="E4883" s="37"/>
      <c r="F4883" s="39"/>
      <c r="G4883" s="40"/>
      <c r="H4883" s="40"/>
      <c r="I4883" s="41"/>
      <c r="J4883" s="41"/>
      <c r="K4883" s="26" t="str">
        <f>_xlfn.IFNA(VLOOKUP(E4883,الاوردرات!$B$1:$C$600,2,0),"")</f>
        <v/>
      </c>
      <c r="L4883" s="52"/>
      <c r="N4883" s="21" t="str">
        <f t="shared" si="154"/>
        <v/>
      </c>
      <c r="O4883" s="22" t="str">
        <f>_xlfn.IFNA((VLOOKUP(F4883,help!$C$2:$F$12,4,0))*(N4883*24),"")</f>
        <v/>
      </c>
      <c r="AP4883" s="17">
        <f t="shared" si="155"/>
        <v>0</v>
      </c>
    </row>
    <row r="4884" spans="2:42" ht="33" x14ac:dyDescent="0.25">
      <c r="B4884" s="13">
        <f>COUNTIFS($E$3:E4884,'تقرير منتج تام'!$E$4)</f>
        <v>8</v>
      </c>
      <c r="C4884" s="37"/>
      <c r="D4884" s="37"/>
      <c r="E4884" s="37"/>
      <c r="F4884" s="39"/>
      <c r="G4884" s="40"/>
      <c r="H4884" s="40"/>
      <c r="I4884" s="41"/>
      <c r="J4884" s="41"/>
      <c r="K4884" s="26" t="str">
        <f>_xlfn.IFNA(VLOOKUP(E4884,الاوردرات!$B$1:$C$600,2,0),"")</f>
        <v/>
      </c>
      <c r="L4884" s="52"/>
      <c r="N4884" s="21" t="str">
        <f t="shared" si="154"/>
        <v/>
      </c>
      <c r="O4884" s="22" t="str">
        <f>_xlfn.IFNA((VLOOKUP(F4884,help!$C$2:$F$12,4,0))*(N4884*24),"")</f>
        <v/>
      </c>
      <c r="AP4884" s="17">
        <f t="shared" si="155"/>
        <v>0</v>
      </c>
    </row>
    <row r="4885" spans="2:42" ht="33" x14ac:dyDescent="0.25">
      <c r="B4885" s="13">
        <f>COUNTIFS($E$3:E4885,'تقرير منتج تام'!$E$4)</f>
        <v>8</v>
      </c>
      <c r="C4885" s="37"/>
      <c r="D4885" s="37"/>
      <c r="E4885" s="37"/>
      <c r="F4885" s="39"/>
      <c r="G4885" s="40"/>
      <c r="H4885" s="40"/>
      <c r="I4885" s="41"/>
      <c r="J4885" s="41"/>
      <c r="K4885" s="26" t="str">
        <f>_xlfn.IFNA(VLOOKUP(E4885,الاوردرات!$B$1:$C$600,2,0),"")</f>
        <v/>
      </c>
      <c r="L4885" s="52"/>
      <c r="N4885" s="21" t="str">
        <f t="shared" si="154"/>
        <v/>
      </c>
      <c r="O4885" s="22" t="str">
        <f>_xlfn.IFNA((VLOOKUP(F4885,help!$C$2:$F$12,4,0))*(N4885*24),"")</f>
        <v/>
      </c>
      <c r="AP4885" s="17">
        <f t="shared" si="155"/>
        <v>0</v>
      </c>
    </row>
    <row r="4886" spans="2:42" ht="33" x14ac:dyDescent="0.25">
      <c r="B4886" s="13">
        <f>COUNTIFS($E$3:E4886,'تقرير منتج تام'!$E$4)</f>
        <v>8</v>
      </c>
      <c r="C4886" s="37"/>
      <c r="D4886" s="37"/>
      <c r="E4886" s="37"/>
      <c r="F4886" s="39"/>
      <c r="G4886" s="40"/>
      <c r="H4886" s="40"/>
      <c r="I4886" s="41"/>
      <c r="J4886" s="41"/>
      <c r="K4886" s="26" t="str">
        <f>_xlfn.IFNA(VLOOKUP(E4886,الاوردرات!$B$1:$C$600,2,0),"")</f>
        <v/>
      </c>
      <c r="L4886" s="52"/>
      <c r="N4886" s="21" t="str">
        <f t="shared" si="154"/>
        <v/>
      </c>
      <c r="O4886" s="22" t="str">
        <f>_xlfn.IFNA((VLOOKUP(F4886,help!$C$2:$F$12,4,0))*(N4886*24),"")</f>
        <v/>
      </c>
      <c r="AP4886" s="17">
        <f t="shared" si="155"/>
        <v>0</v>
      </c>
    </row>
    <row r="4887" spans="2:42" ht="33" x14ac:dyDescent="0.25">
      <c r="B4887" s="13">
        <f>COUNTIFS($E$3:E4887,'تقرير منتج تام'!$E$4)</f>
        <v>8</v>
      </c>
      <c r="C4887" s="37"/>
      <c r="D4887" s="37"/>
      <c r="E4887" s="37"/>
      <c r="F4887" s="39"/>
      <c r="G4887" s="40"/>
      <c r="H4887" s="40"/>
      <c r="I4887" s="41"/>
      <c r="J4887" s="41"/>
      <c r="K4887" s="26" t="str">
        <f>_xlfn.IFNA(VLOOKUP(E4887,الاوردرات!$B$1:$C$600,2,0),"")</f>
        <v/>
      </c>
      <c r="L4887" s="52"/>
      <c r="N4887" s="21" t="str">
        <f t="shared" si="154"/>
        <v/>
      </c>
      <c r="O4887" s="22" t="str">
        <f>_xlfn.IFNA((VLOOKUP(F4887,help!$C$2:$F$12,4,0))*(N4887*24),"")</f>
        <v/>
      </c>
      <c r="AP4887" s="17">
        <f t="shared" si="155"/>
        <v>0</v>
      </c>
    </row>
    <row r="4888" spans="2:42" ht="33" x14ac:dyDescent="0.25">
      <c r="B4888" s="13">
        <f>COUNTIFS($E$3:E4888,'تقرير منتج تام'!$E$4)</f>
        <v>8</v>
      </c>
      <c r="C4888" s="37"/>
      <c r="D4888" s="37"/>
      <c r="E4888" s="37"/>
      <c r="F4888" s="39"/>
      <c r="G4888" s="40"/>
      <c r="H4888" s="40"/>
      <c r="I4888" s="41"/>
      <c r="J4888" s="41"/>
      <c r="K4888" s="26" t="str">
        <f>_xlfn.IFNA(VLOOKUP(E4888,الاوردرات!$B$1:$C$600,2,0),"")</f>
        <v/>
      </c>
      <c r="L4888" s="52"/>
      <c r="N4888" s="21" t="str">
        <f t="shared" si="154"/>
        <v/>
      </c>
      <c r="O4888" s="22" t="str">
        <f>_xlfn.IFNA((VLOOKUP(F4888,help!$C$2:$F$12,4,0))*(N4888*24),"")</f>
        <v/>
      </c>
      <c r="AP4888" s="17">
        <f t="shared" si="155"/>
        <v>0</v>
      </c>
    </row>
    <row r="4889" spans="2:42" ht="33" x14ac:dyDescent="0.25">
      <c r="B4889" s="13">
        <f>COUNTIFS($E$3:E4889,'تقرير منتج تام'!$E$4)</f>
        <v>8</v>
      </c>
      <c r="C4889" s="37"/>
      <c r="D4889" s="37"/>
      <c r="E4889" s="37"/>
      <c r="F4889" s="39"/>
      <c r="G4889" s="40"/>
      <c r="H4889" s="40"/>
      <c r="I4889" s="41"/>
      <c r="J4889" s="41"/>
      <c r="K4889" s="26" t="str">
        <f>_xlfn.IFNA(VLOOKUP(E4889,الاوردرات!$B$1:$C$600,2,0),"")</f>
        <v/>
      </c>
      <c r="L4889" s="52"/>
      <c r="N4889" s="21" t="str">
        <f t="shared" si="154"/>
        <v/>
      </c>
      <c r="O4889" s="22" t="str">
        <f>_xlfn.IFNA((VLOOKUP(F4889,help!$C$2:$F$12,4,0))*(N4889*24),"")</f>
        <v/>
      </c>
      <c r="AP4889" s="17">
        <f t="shared" si="155"/>
        <v>0</v>
      </c>
    </row>
    <row r="4890" spans="2:42" ht="33" x14ac:dyDescent="0.25">
      <c r="B4890" s="13">
        <f>COUNTIFS($E$3:E4890,'تقرير منتج تام'!$E$4)</f>
        <v>8</v>
      </c>
      <c r="C4890" s="37"/>
      <c r="D4890" s="37"/>
      <c r="E4890" s="37"/>
      <c r="F4890" s="39"/>
      <c r="G4890" s="40"/>
      <c r="H4890" s="40"/>
      <c r="I4890" s="41"/>
      <c r="J4890" s="41"/>
      <c r="K4890" s="26" t="str">
        <f>_xlfn.IFNA(VLOOKUP(E4890,الاوردرات!$B$1:$C$600,2,0),"")</f>
        <v/>
      </c>
      <c r="L4890" s="52"/>
      <c r="N4890" s="21" t="str">
        <f t="shared" si="154"/>
        <v/>
      </c>
      <c r="O4890" s="22" t="str">
        <f>_xlfn.IFNA((VLOOKUP(F4890,help!$C$2:$F$12,4,0))*(N4890*24),"")</f>
        <v/>
      </c>
      <c r="AP4890" s="17">
        <f t="shared" si="155"/>
        <v>0</v>
      </c>
    </row>
    <row r="4891" spans="2:42" ht="33" x14ac:dyDescent="0.25">
      <c r="B4891" s="13">
        <f>COUNTIFS($E$3:E4891,'تقرير منتج تام'!$E$4)</f>
        <v>8</v>
      </c>
      <c r="C4891" s="37"/>
      <c r="D4891" s="37"/>
      <c r="E4891" s="37"/>
      <c r="F4891" s="39"/>
      <c r="G4891" s="40"/>
      <c r="H4891" s="40"/>
      <c r="I4891" s="41"/>
      <c r="J4891" s="41"/>
      <c r="K4891" s="26" t="str">
        <f>_xlfn.IFNA(VLOOKUP(E4891,الاوردرات!$B$1:$C$600,2,0),"")</f>
        <v/>
      </c>
      <c r="L4891" s="52"/>
      <c r="N4891" s="21" t="str">
        <f t="shared" si="154"/>
        <v/>
      </c>
      <c r="O4891" s="22" t="str">
        <f>_xlfn.IFNA((VLOOKUP(F4891,help!$C$2:$F$12,4,0))*(N4891*24),"")</f>
        <v/>
      </c>
      <c r="AP4891" s="17">
        <f t="shared" si="155"/>
        <v>0</v>
      </c>
    </row>
    <row r="4892" spans="2:42" ht="33" x14ac:dyDescent="0.25">
      <c r="B4892" s="13">
        <f>COUNTIFS($E$3:E4892,'تقرير منتج تام'!$E$4)</f>
        <v>8</v>
      </c>
      <c r="C4892" s="37"/>
      <c r="D4892" s="37"/>
      <c r="E4892" s="37"/>
      <c r="F4892" s="39"/>
      <c r="G4892" s="40"/>
      <c r="H4892" s="40"/>
      <c r="I4892" s="41"/>
      <c r="J4892" s="41"/>
      <c r="K4892" s="26" t="str">
        <f>_xlfn.IFNA(VLOOKUP(E4892,الاوردرات!$B$1:$C$600,2,0),"")</f>
        <v/>
      </c>
      <c r="L4892" s="52"/>
      <c r="N4892" s="21" t="str">
        <f t="shared" si="154"/>
        <v/>
      </c>
      <c r="O4892" s="22" t="str">
        <f>_xlfn.IFNA((VLOOKUP(F4892,help!$C$2:$F$12,4,0))*(N4892*24),"")</f>
        <v/>
      </c>
      <c r="AP4892" s="17">
        <f t="shared" si="155"/>
        <v>0</v>
      </c>
    </row>
    <row r="4893" spans="2:42" ht="33" x14ac:dyDescent="0.25">
      <c r="B4893" s="13">
        <f>COUNTIFS($E$3:E4893,'تقرير منتج تام'!$E$4)</f>
        <v>8</v>
      </c>
      <c r="C4893" s="37"/>
      <c r="D4893" s="37"/>
      <c r="E4893" s="37"/>
      <c r="F4893" s="39"/>
      <c r="G4893" s="40"/>
      <c r="H4893" s="40"/>
      <c r="I4893" s="41"/>
      <c r="J4893" s="41"/>
      <c r="K4893" s="26" t="str">
        <f>_xlfn.IFNA(VLOOKUP(E4893,الاوردرات!$B$1:$C$600,2,0),"")</f>
        <v/>
      </c>
      <c r="L4893" s="52"/>
      <c r="N4893" s="21" t="str">
        <f t="shared" si="154"/>
        <v/>
      </c>
      <c r="O4893" s="22" t="str">
        <f>_xlfn.IFNA((VLOOKUP(F4893,help!$C$2:$F$12,4,0))*(N4893*24),"")</f>
        <v/>
      </c>
      <c r="AP4893" s="17">
        <f t="shared" si="155"/>
        <v>0</v>
      </c>
    </row>
    <row r="4894" spans="2:42" ht="33" x14ac:dyDescent="0.25">
      <c r="B4894" s="13">
        <f>COUNTIFS($E$3:E4894,'تقرير منتج تام'!$E$4)</f>
        <v>8</v>
      </c>
      <c r="C4894" s="37"/>
      <c r="D4894" s="37"/>
      <c r="E4894" s="37"/>
      <c r="F4894" s="39"/>
      <c r="G4894" s="40"/>
      <c r="H4894" s="40"/>
      <c r="I4894" s="41"/>
      <c r="J4894" s="41"/>
      <c r="K4894" s="26" t="str">
        <f>_xlfn.IFNA(VLOOKUP(E4894,الاوردرات!$B$1:$C$600,2,0),"")</f>
        <v/>
      </c>
      <c r="L4894" s="52"/>
      <c r="N4894" s="21" t="str">
        <f t="shared" si="154"/>
        <v/>
      </c>
      <c r="O4894" s="22" t="str">
        <f>_xlfn.IFNA((VLOOKUP(F4894,help!$C$2:$F$12,4,0))*(N4894*24),"")</f>
        <v/>
      </c>
      <c r="AP4894" s="17">
        <f t="shared" si="155"/>
        <v>0</v>
      </c>
    </row>
    <row r="4895" spans="2:42" ht="33" x14ac:dyDescent="0.25">
      <c r="B4895" s="13">
        <f>COUNTIFS($E$3:E4895,'تقرير منتج تام'!$E$4)</f>
        <v>8</v>
      </c>
      <c r="C4895" s="37"/>
      <c r="D4895" s="37"/>
      <c r="E4895" s="37"/>
      <c r="F4895" s="39"/>
      <c r="G4895" s="40"/>
      <c r="H4895" s="40"/>
      <c r="I4895" s="41"/>
      <c r="J4895" s="41"/>
      <c r="K4895" s="26" t="str">
        <f>_xlfn.IFNA(VLOOKUP(E4895,الاوردرات!$B$1:$C$600,2,0),"")</f>
        <v/>
      </c>
      <c r="L4895" s="52"/>
      <c r="N4895" s="21" t="str">
        <f t="shared" si="154"/>
        <v/>
      </c>
      <c r="O4895" s="22" t="str">
        <f>_xlfn.IFNA((VLOOKUP(F4895,help!$C$2:$F$12,4,0))*(N4895*24),"")</f>
        <v/>
      </c>
      <c r="AP4895" s="17">
        <f t="shared" si="155"/>
        <v>0</v>
      </c>
    </row>
    <row r="4896" spans="2:42" ht="33" x14ac:dyDescent="0.25">
      <c r="B4896" s="13">
        <f>COUNTIFS($E$3:E4896,'تقرير منتج تام'!$E$4)</f>
        <v>8</v>
      </c>
      <c r="C4896" s="37"/>
      <c r="D4896" s="37"/>
      <c r="E4896" s="37"/>
      <c r="F4896" s="39"/>
      <c r="G4896" s="40"/>
      <c r="H4896" s="40"/>
      <c r="I4896" s="41"/>
      <c r="J4896" s="41"/>
      <c r="K4896" s="26" t="str">
        <f>_xlfn.IFNA(VLOOKUP(E4896,الاوردرات!$B$1:$C$600,2,0),"")</f>
        <v/>
      </c>
      <c r="L4896" s="52"/>
      <c r="N4896" s="21" t="str">
        <f t="shared" si="154"/>
        <v/>
      </c>
      <c r="O4896" s="22" t="str">
        <f>_xlfn.IFNA((VLOOKUP(F4896,help!$C$2:$F$12,4,0))*(N4896*24),"")</f>
        <v/>
      </c>
      <c r="AP4896" s="17">
        <f t="shared" si="155"/>
        <v>0</v>
      </c>
    </row>
    <row r="4897" spans="2:42" ht="33" x14ac:dyDescent="0.25">
      <c r="B4897" s="13">
        <f>COUNTIFS($E$3:E4897,'تقرير منتج تام'!$E$4)</f>
        <v>8</v>
      </c>
      <c r="C4897" s="37"/>
      <c r="D4897" s="37"/>
      <c r="E4897" s="37"/>
      <c r="F4897" s="39"/>
      <c r="G4897" s="40"/>
      <c r="H4897" s="40"/>
      <c r="I4897" s="41"/>
      <c r="J4897" s="41"/>
      <c r="K4897" s="26" t="str">
        <f>_xlfn.IFNA(VLOOKUP(E4897,الاوردرات!$B$1:$C$600,2,0),"")</f>
        <v/>
      </c>
      <c r="L4897" s="52"/>
      <c r="N4897" s="21" t="str">
        <f t="shared" si="154"/>
        <v/>
      </c>
      <c r="O4897" s="22" t="str">
        <f>_xlfn.IFNA((VLOOKUP(F4897,help!$C$2:$F$12,4,0))*(N4897*24),"")</f>
        <v/>
      </c>
      <c r="AP4897" s="17">
        <f t="shared" si="155"/>
        <v>0</v>
      </c>
    </row>
    <row r="4898" spans="2:42" ht="33" x14ac:dyDescent="0.25">
      <c r="B4898" s="13">
        <f>COUNTIFS($E$3:E4898,'تقرير منتج تام'!$E$4)</f>
        <v>8</v>
      </c>
      <c r="C4898" s="37"/>
      <c r="D4898" s="37"/>
      <c r="E4898" s="37"/>
      <c r="F4898" s="39"/>
      <c r="G4898" s="40"/>
      <c r="H4898" s="40"/>
      <c r="I4898" s="41"/>
      <c r="J4898" s="41"/>
      <c r="K4898" s="26" t="str">
        <f>_xlfn.IFNA(VLOOKUP(E4898,الاوردرات!$B$1:$C$600,2,0),"")</f>
        <v/>
      </c>
      <c r="L4898" s="52"/>
      <c r="N4898" s="21" t="str">
        <f t="shared" si="154"/>
        <v/>
      </c>
      <c r="O4898" s="22" t="str">
        <f>_xlfn.IFNA((VLOOKUP(F4898,help!$C$2:$F$12,4,0))*(N4898*24),"")</f>
        <v/>
      </c>
      <c r="AP4898" s="17">
        <f t="shared" si="155"/>
        <v>0</v>
      </c>
    </row>
    <row r="4899" spans="2:42" ht="33" x14ac:dyDescent="0.25">
      <c r="B4899" s="13">
        <f>COUNTIFS($E$3:E4899,'تقرير منتج تام'!$E$4)</f>
        <v>8</v>
      </c>
      <c r="C4899" s="37"/>
      <c r="D4899" s="37"/>
      <c r="E4899" s="37"/>
      <c r="F4899" s="39"/>
      <c r="G4899" s="40"/>
      <c r="H4899" s="40"/>
      <c r="I4899" s="41"/>
      <c r="J4899" s="41"/>
      <c r="K4899" s="26" t="str">
        <f>_xlfn.IFNA(VLOOKUP(E4899,الاوردرات!$B$1:$C$600,2,0),"")</f>
        <v/>
      </c>
      <c r="L4899" s="52"/>
      <c r="N4899" s="21" t="str">
        <f t="shared" si="154"/>
        <v/>
      </c>
      <c r="O4899" s="22" t="str">
        <f>_xlfn.IFNA((VLOOKUP(F4899,help!$C$2:$F$12,4,0))*(N4899*24),"")</f>
        <v/>
      </c>
      <c r="AP4899" s="17">
        <f t="shared" si="155"/>
        <v>0</v>
      </c>
    </row>
    <row r="4900" spans="2:42" ht="33" x14ac:dyDescent="0.25">
      <c r="B4900" s="13">
        <f>COUNTIFS($E$3:E4900,'تقرير منتج تام'!$E$4)</f>
        <v>8</v>
      </c>
      <c r="C4900" s="37"/>
      <c r="D4900" s="37"/>
      <c r="E4900" s="37"/>
      <c r="F4900" s="39"/>
      <c r="G4900" s="40"/>
      <c r="H4900" s="40"/>
      <c r="I4900" s="41"/>
      <c r="J4900" s="41"/>
      <c r="K4900" s="26" t="str">
        <f>_xlfn.IFNA(VLOOKUP(E4900,الاوردرات!$B$1:$C$600,2,0),"")</f>
        <v/>
      </c>
      <c r="L4900" s="52"/>
      <c r="N4900" s="21" t="str">
        <f t="shared" si="154"/>
        <v/>
      </c>
      <c r="O4900" s="22" t="str">
        <f>_xlfn.IFNA((VLOOKUP(F4900,help!$C$2:$F$12,4,0))*(N4900*24),"")</f>
        <v/>
      </c>
      <c r="AP4900" s="17">
        <f t="shared" si="155"/>
        <v>0</v>
      </c>
    </row>
    <row r="4901" spans="2:42" ht="33" x14ac:dyDescent="0.25">
      <c r="B4901" s="13">
        <f>COUNTIFS($E$3:E4901,'تقرير منتج تام'!$E$4)</f>
        <v>8</v>
      </c>
      <c r="C4901" s="37"/>
      <c r="D4901" s="37"/>
      <c r="E4901" s="37"/>
      <c r="F4901" s="39"/>
      <c r="G4901" s="40"/>
      <c r="H4901" s="40"/>
      <c r="I4901" s="41"/>
      <c r="J4901" s="41"/>
      <c r="K4901" s="26" t="str">
        <f>_xlfn.IFNA(VLOOKUP(E4901,الاوردرات!$B$1:$C$600,2,0),"")</f>
        <v/>
      </c>
      <c r="L4901" s="52"/>
      <c r="N4901" s="21" t="str">
        <f t="shared" si="154"/>
        <v/>
      </c>
      <c r="O4901" s="22" t="str">
        <f>_xlfn.IFNA((VLOOKUP(F4901,help!$C$2:$F$12,4,0))*(N4901*24),"")</f>
        <v/>
      </c>
      <c r="AP4901" s="17">
        <f t="shared" si="155"/>
        <v>0</v>
      </c>
    </row>
    <row r="4902" spans="2:42" ht="33" x14ac:dyDescent="0.25">
      <c r="B4902" s="13">
        <f>COUNTIFS($E$3:E4902,'تقرير منتج تام'!$E$4)</f>
        <v>8</v>
      </c>
      <c r="C4902" s="37"/>
      <c r="D4902" s="37"/>
      <c r="E4902" s="37"/>
      <c r="F4902" s="39"/>
      <c r="G4902" s="40"/>
      <c r="H4902" s="40"/>
      <c r="I4902" s="41"/>
      <c r="J4902" s="41"/>
      <c r="K4902" s="26" t="str">
        <f>_xlfn.IFNA(VLOOKUP(E4902,الاوردرات!$B$1:$C$600,2,0),"")</f>
        <v/>
      </c>
      <c r="L4902" s="52"/>
      <c r="N4902" s="21" t="str">
        <f t="shared" si="154"/>
        <v/>
      </c>
      <c r="O4902" s="22" t="str">
        <f>_xlfn.IFNA((VLOOKUP(F4902,help!$C$2:$F$12,4,0))*(N4902*24),"")</f>
        <v/>
      </c>
      <c r="AP4902" s="17">
        <f t="shared" si="155"/>
        <v>0</v>
      </c>
    </row>
    <row r="4903" spans="2:42" ht="33" x14ac:dyDescent="0.25">
      <c r="B4903" s="13">
        <f>COUNTIFS($E$3:E4903,'تقرير منتج تام'!$E$4)</f>
        <v>8</v>
      </c>
      <c r="C4903" s="37"/>
      <c r="D4903" s="37"/>
      <c r="E4903" s="37"/>
      <c r="F4903" s="39"/>
      <c r="G4903" s="40"/>
      <c r="H4903" s="40"/>
      <c r="I4903" s="41"/>
      <c r="J4903" s="41"/>
      <c r="K4903" s="26" t="str">
        <f>_xlfn.IFNA(VLOOKUP(E4903,الاوردرات!$B$1:$C$600,2,0),"")</f>
        <v/>
      </c>
      <c r="L4903" s="52"/>
      <c r="N4903" s="21" t="str">
        <f t="shared" si="154"/>
        <v/>
      </c>
      <c r="O4903" s="22" t="str">
        <f>_xlfn.IFNA((VLOOKUP(F4903,help!$C$2:$F$12,4,0))*(N4903*24),"")</f>
        <v/>
      </c>
      <c r="AP4903" s="17">
        <f t="shared" si="155"/>
        <v>0</v>
      </c>
    </row>
    <row r="4904" spans="2:42" ht="33" x14ac:dyDescent="0.25">
      <c r="B4904" s="13">
        <f>COUNTIFS($E$3:E4904,'تقرير منتج تام'!$E$4)</f>
        <v>8</v>
      </c>
      <c r="C4904" s="37"/>
      <c r="D4904" s="37"/>
      <c r="E4904" s="37"/>
      <c r="F4904" s="39"/>
      <c r="G4904" s="40"/>
      <c r="H4904" s="40"/>
      <c r="I4904" s="41"/>
      <c r="J4904" s="41"/>
      <c r="K4904" s="26" t="str">
        <f>_xlfn.IFNA(VLOOKUP(E4904,الاوردرات!$B$1:$C$600,2,0),"")</f>
        <v/>
      </c>
      <c r="L4904" s="52"/>
      <c r="N4904" s="21" t="str">
        <f t="shared" si="154"/>
        <v/>
      </c>
      <c r="O4904" s="22" t="str">
        <f>_xlfn.IFNA((VLOOKUP(F4904,help!$C$2:$F$12,4,0))*(N4904*24),"")</f>
        <v/>
      </c>
      <c r="AP4904" s="17">
        <f t="shared" si="155"/>
        <v>0</v>
      </c>
    </row>
    <row r="4905" spans="2:42" ht="33" x14ac:dyDescent="0.25">
      <c r="B4905" s="13">
        <f>COUNTIFS($E$3:E4905,'تقرير منتج تام'!$E$4)</f>
        <v>8</v>
      </c>
      <c r="C4905" s="37"/>
      <c r="D4905" s="37"/>
      <c r="E4905" s="37"/>
      <c r="F4905" s="39"/>
      <c r="G4905" s="40"/>
      <c r="H4905" s="40"/>
      <c r="I4905" s="41"/>
      <c r="J4905" s="41"/>
      <c r="K4905" s="26" t="str">
        <f>_xlfn.IFNA(VLOOKUP(E4905,الاوردرات!$B$1:$C$600,2,0),"")</f>
        <v/>
      </c>
      <c r="L4905" s="52"/>
      <c r="N4905" s="21" t="str">
        <f t="shared" si="154"/>
        <v/>
      </c>
      <c r="O4905" s="22" t="str">
        <f>_xlfn.IFNA((VLOOKUP(F4905,help!$C$2:$F$12,4,0))*(N4905*24),"")</f>
        <v/>
      </c>
      <c r="AP4905" s="17">
        <f t="shared" si="155"/>
        <v>0</v>
      </c>
    </row>
    <row r="4906" spans="2:42" ht="33" x14ac:dyDescent="0.25">
      <c r="B4906" s="13">
        <f>COUNTIFS($E$3:E4906,'تقرير منتج تام'!$E$4)</f>
        <v>8</v>
      </c>
      <c r="C4906" s="37"/>
      <c r="D4906" s="37"/>
      <c r="E4906" s="37"/>
      <c r="F4906" s="39"/>
      <c r="G4906" s="40"/>
      <c r="H4906" s="40"/>
      <c r="I4906" s="41"/>
      <c r="J4906" s="41"/>
      <c r="K4906" s="26" t="str">
        <f>_xlfn.IFNA(VLOOKUP(E4906,الاوردرات!$B$1:$C$600,2,0),"")</f>
        <v/>
      </c>
      <c r="L4906" s="52"/>
      <c r="N4906" s="21" t="str">
        <f t="shared" si="154"/>
        <v/>
      </c>
      <c r="O4906" s="22" t="str">
        <f>_xlfn.IFNA((VLOOKUP(F4906,help!$C$2:$F$12,4,0))*(N4906*24),"")</f>
        <v/>
      </c>
      <c r="AP4906" s="17">
        <f t="shared" si="155"/>
        <v>0</v>
      </c>
    </row>
    <row r="4907" spans="2:42" ht="33" x14ac:dyDescent="0.25">
      <c r="B4907" s="13">
        <f>COUNTIFS($E$3:E4907,'تقرير منتج تام'!$E$4)</f>
        <v>8</v>
      </c>
      <c r="C4907" s="37"/>
      <c r="D4907" s="37"/>
      <c r="E4907" s="37"/>
      <c r="F4907" s="39"/>
      <c r="G4907" s="40"/>
      <c r="H4907" s="40"/>
      <c r="I4907" s="41"/>
      <c r="J4907" s="41"/>
      <c r="K4907" s="26" t="str">
        <f>_xlfn.IFNA(VLOOKUP(E4907,الاوردرات!$B$1:$C$600,2,0),"")</f>
        <v/>
      </c>
      <c r="L4907" s="52"/>
      <c r="N4907" s="21" t="str">
        <f t="shared" si="154"/>
        <v/>
      </c>
      <c r="O4907" s="22" t="str">
        <f>_xlfn.IFNA((VLOOKUP(F4907,help!$C$2:$F$12,4,0))*(N4907*24),"")</f>
        <v/>
      </c>
      <c r="AP4907" s="17">
        <f t="shared" si="155"/>
        <v>0</v>
      </c>
    </row>
    <row r="4908" spans="2:42" ht="33" x14ac:dyDescent="0.25">
      <c r="B4908" s="13">
        <f>COUNTIFS($E$3:E4908,'تقرير منتج تام'!$E$4)</f>
        <v>8</v>
      </c>
      <c r="C4908" s="37"/>
      <c r="D4908" s="37"/>
      <c r="E4908" s="37"/>
      <c r="F4908" s="39"/>
      <c r="G4908" s="40"/>
      <c r="H4908" s="40"/>
      <c r="I4908" s="41"/>
      <c r="J4908" s="41"/>
      <c r="K4908" s="26" t="str">
        <f>_xlfn.IFNA(VLOOKUP(E4908,الاوردرات!$B$1:$C$600,2,0),"")</f>
        <v/>
      </c>
      <c r="L4908" s="52"/>
      <c r="N4908" s="21" t="str">
        <f t="shared" si="154"/>
        <v/>
      </c>
      <c r="O4908" s="22" t="str">
        <f>_xlfn.IFNA((VLOOKUP(F4908,help!$C$2:$F$12,4,0))*(N4908*24),"")</f>
        <v/>
      </c>
      <c r="AP4908" s="17">
        <f t="shared" si="155"/>
        <v>0</v>
      </c>
    </row>
    <row r="4909" spans="2:42" ht="33" x14ac:dyDescent="0.25">
      <c r="B4909" s="13">
        <f>COUNTIFS($E$3:E4909,'تقرير منتج تام'!$E$4)</f>
        <v>8</v>
      </c>
      <c r="C4909" s="37"/>
      <c r="D4909" s="37"/>
      <c r="E4909" s="37"/>
      <c r="F4909" s="39"/>
      <c r="G4909" s="40"/>
      <c r="H4909" s="40"/>
      <c r="I4909" s="41"/>
      <c r="J4909" s="41"/>
      <c r="K4909" s="26" t="str">
        <f>_xlfn.IFNA(VLOOKUP(E4909,الاوردرات!$B$1:$C$600,2,0),"")</f>
        <v/>
      </c>
      <c r="L4909" s="52"/>
      <c r="N4909" s="21" t="str">
        <f t="shared" si="154"/>
        <v/>
      </c>
      <c r="O4909" s="22" t="str">
        <f>_xlfn.IFNA((VLOOKUP(F4909,help!$C$2:$F$12,4,0))*(N4909*24),"")</f>
        <v/>
      </c>
      <c r="AP4909" s="17">
        <f t="shared" si="155"/>
        <v>0</v>
      </c>
    </row>
    <row r="4910" spans="2:42" ht="33" x14ac:dyDescent="0.25">
      <c r="B4910" s="13">
        <f>COUNTIFS($E$3:E4910,'تقرير منتج تام'!$E$4)</f>
        <v>8</v>
      </c>
      <c r="C4910" s="37"/>
      <c r="D4910" s="37"/>
      <c r="E4910" s="37"/>
      <c r="F4910" s="39"/>
      <c r="G4910" s="40"/>
      <c r="H4910" s="40"/>
      <c r="I4910" s="41"/>
      <c r="J4910" s="41"/>
      <c r="K4910" s="26" t="str">
        <f>_xlfn.IFNA(VLOOKUP(E4910,الاوردرات!$B$1:$C$600,2,0),"")</f>
        <v/>
      </c>
      <c r="L4910" s="52"/>
      <c r="N4910" s="21" t="str">
        <f t="shared" si="154"/>
        <v/>
      </c>
      <c r="O4910" s="22" t="str">
        <f>_xlfn.IFNA((VLOOKUP(F4910,help!$C$2:$F$12,4,0))*(N4910*24),"")</f>
        <v/>
      </c>
      <c r="AP4910" s="17">
        <f t="shared" si="155"/>
        <v>0</v>
      </c>
    </row>
    <row r="4911" spans="2:42" ht="33" x14ac:dyDescent="0.25">
      <c r="B4911" s="13">
        <f>COUNTIFS($E$3:E4911,'تقرير منتج تام'!$E$4)</f>
        <v>8</v>
      </c>
      <c r="C4911" s="37"/>
      <c r="D4911" s="37"/>
      <c r="E4911" s="37"/>
      <c r="F4911" s="39"/>
      <c r="G4911" s="40"/>
      <c r="H4911" s="40"/>
      <c r="I4911" s="41"/>
      <c r="J4911" s="41"/>
      <c r="K4911" s="26" t="str">
        <f>_xlfn.IFNA(VLOOKUP(E4911,الاوردرات!$B$1:$C$600,2,0),"")</f>
        <v/>
      </c>
      <c r="L4911" s="52"/>
      <c r="N4911" s="21" t="str">
        <f t="shared" si="154"/>
        <v/>
      </c>
      <c r="O4911" s="22" t="str">
        <f>_xlfn.IFNA((VLOOKUP(F4911,help!$C$2:$F$12,4,0))*(N4911*24),"")</f>
        <v/>
      </c>
      <c r="AP4911" s="17">
        <f t="shared" si="155"/>
        <v>0</v>
      </c>
    </row>
    <row r="4912" spans="2:42" ht="33" x14ac:dyDescent="0.25">
      <c r="B4912" s="13">
        <f>COUNTIFS($E$3:E4912,'تقرير منتج تام'!$E$4)</f>
        <v>8</v>
      </c>
      <c r="C4912" s="37"/>
      <c r="D4912" s="37"/>
      <c r="E4912" s="37"/>
      <c r="F4912" s="39"/>
      <c r="G4912" s="40"/>
      <c r="H4912" s="40"/>
      <c r="I4912" s="41"/>
      <c r="J4912" s="41"/>
      <c r="K4912" s="26" t="str">
        <f>_xlfn.IFNA(VLOOKUP(E4912,الاوردرات!$B$1:$C$600,2,0),"")</f>
        <v/>
      </c>
      <c r="L4912" s="52"/>
      <c r="N4912" s="21" t="str">
        <f t="shared" si="154"/>
        <v/>
      </c>
      <c r="O4912" s="22" t="str">
        <f>_xlfn.IFNA((VLOOKUP(F4912,help!$C$2:$F$12,4,0))*(N4912*24),"")</f>
        <v/>
      </c>
      <c r="AP4912" s="17">
        <f t="shared" si="155"/>
        <v>0</v>
      </c>
    </row>
    <row r="4913" spans="2:42" ht="33" x14ac:dyDescent="0.25">
      <c r="B4913" s="13">
        <f>COUNTIFS($E$3:E4913,'تقرير منتج تام'!$E$4)</f>
        <v>8</v>
      </c>
      <c r="C4913" s="37"/>
      <c r="D4913" s="37"/>
      <c r="E4913" s="37"/>
      <c r="F4913" s="39"/>
      <c r="G4913" s="40"/>
      <c r="H4913" s="40"/>
      <c r="I4913" s="41"/>
      <c r="J4913" s="41"/>
      <c r="K4913" s="26" t="str">
        <f>_xlfn.IFNA(VLOOKUP(E4913,الاوردرات!$B$1:$C$600,2,0),"")</f>
        <v/>
      </c>
      <c r="L4913" s="52"/>
      <c r="N4913" s="21" t="str">
        <f t="shared" si="154"/>
        <v/>
      </c>
      <c r="O4913" s="22" t="str">
        <f>_xlfn.IFNA((VLOOKUP(F4913,help!$C$2:$F$12,4,0))*(N4913*24),"")</f>
        <v/>
      </c>
      <c r="AP4913" s="17">
        <f t="shared" si="155"/>
        <v>0</v>
      </c>
    </row>
    <row r="4914" spans="2:42" ht="33" x14ac:dyDescent="0.25">
      <c r="B4914" s="13">
        <f>COUNTIFS($E$3:E4914,'تقرير منتج تام'!$E$4)</f>
        <v>8</v>
      </c>
      <c r="C4914" s="37"/>
      <c r="D4914" s="37"/>
      <c r="E4914" s="37"/>
      <c r="F4914" s="39"/>
      <c r="G4914" s="40"/>
      <c r="H4914" s="40"/>
      <c r="I4914" s="41"/>
      <c r="J4914" s="41"/>
      <c r="K4914" s="26" t="str">
        <f>_xlfn.IFNA(VLOOKUP(E4914,الاوردرات!$B$1:$C$600,2,0),"")</f>
        <v/>
      </c>
      <c r="L4914" s="52"/>
      <c r="N4914" s="21" t="str">
        <f t="shared" si="154"/>
        <v/>
      </c>
      <c r="O4914" s="22" t="str">
        <f>_xlfn.IFNA((VLOOKUP(F4914,help!$C$2:$F$12,4,0))*(N4914*24),"")</f>
        <v/>
      </c>
      <c r="AP4914" s="17">
        <f t="shared" si="155"/>
        <v>0</v>
      </c>
    </row>
    <row r="4915" spans="2:42" ht="33" x14ac:dyDescent="0.25">
      <c r="B4915" s="13">
        <f>COUNTIFS($E$3:E4915,'تقرير منتج تام'!$E$4)</f>
        <v>8</v>
      </c>
      <c r="C4915" s="37"/>
      <c r="D4915" s="37"/>
      <c r="E4915" s="37"/>
      <c r="F4915" s="39"/>
      <c r="G4915" s="40"/>
      <c r="H4915" s="40"/>
      <c r="I4915" s="41"/>
      <c r="J4915" s="41"/>
      <c r="K4915" s="26" t="str">
        <f>_xlfn.IFNA(VLOOKUP(E4915,الاوردرات!$B$1:$C$600,2,0),"")</f>
        <v/>
      </c>
      <c r="L4915" s="52"/>
      <c r="N4915" s="21" t="str">
        <f t="shared" si="154"/>
        <v/>
      </c>
      <c r="O4915" s="22" t="str">
        <f>_xlfn.IFNA((VLOOKUP(F4915,help!$C$2:$F$12,4,0))*(N4915*24),"")</f>
        <v/>
      </c>
      <c r="AP4915" s="17">
        <f t="shared" si="155"/>
        <v>0</v>
      </c>
    </row>
    <row r="4916" spans="2:42" ht="33" x14ac:dyDescent="0.25">
      <c r="B4916" s="13">
        <f>COUNTIFS($E$3:E4916,'تقرير منتج تام'!$E$4)</f>
        <v>8</v>
      </c>
      <c r="C4916" s="37"/>
      <c r="D4916" s="37"/>
      <c r="E4916" s="37"/>
      <c r="F4916" s="39"/>
      <c r="G4916" s="40"/>
      <c r="H4916" s="40"/>
      <c r="I4916" s="41"/>
      <c r="J4916" s="41"/>
      <c r="K4916" s="26" t="str">
        <f>_xlfn.IFNA(VLOOKUP(E4916,الاوردرات!$B$1:$C$600,2,0),"")</f>
        <v/>
      </c>
      <c r="L4916" s="52"/>
      <c r="N4916" s="21" t="str">
        <f t="shared" si="154"/>
        <v/>
      </c>
      <c r="O4916" s="22" t="str">
        <f>_xlfn.IFNA((VLOOKUP(F4916,help!$C$2:$F$12,4,0))*(N4916*24),"")</f>
        <v/>
      </c>
      <c r="AP4916" s="17">
        <f t="shared" si="155"/>
        <v>0</v>
      </c>
    </row>
    <row r="4917" spans="2:42" ht="33" x14ac:dyDescent="0.25">
      <c r="B4917" s="13">
        <f>COUNTIFS($E$3:E4917,'تقرير منتج تام'!$E$4)</f>
        <v>8</v>
      </c>
      <c r="C4917" s="37"/>
      <c r="D4917" s="37"/>
      <c r="E4917" s="37"/>
      <c r="F4917" s="39"/>
      <c r="G4917" s="40"/>
      <c r="H4917" s="40"/>
      <c r="I4917" s="41"/>
      <c r="J4917" s="41"/>
      <c r="K4917" s="26" t="str">
        <f>_xlfn.IFNA(VLOOKUP(E4917,الاوردرات!$B$1:$C$600,2,0),"")</f>
        <v/>
      </c>
      <c r="L4917" s="52"/>
      <c r="N4917" s="21" t="str">
        <f t="shared" si="154"/>
        <v/>
      </c>
      <c r="O4917" s="22" t="str">
        <f>_xlfn.IFNA((VLOOKUP(F4917,help!$C$2:$F$12,4,0))*(N4917*24),"")</f>
        <v/>
      </c>
      <c r="AP4917" s="17">
        <f t="shared" si="155"/>
        <v>0</v>
      </c>
    </row>
    <row r="4918" spans="2:42" ht="33" x14ac:dyDescent="0.25">
      <c r="B4918" s="13">
        <f>COUNTIFS($E$3:E4918,'تقرير منتج تام'!$E$4)</f>
        <v>8</v>
      </c>
      <c r="C4918" s="37"/>
      <c r="D4918" s="37"/>
      <c r="E4918" s="37"/>
      <c r="F4918" s="39"/>
      <c r="G4918" s="40"/>
      <c r="H4918" s="40"/>
      <c r="I4918" s="41"/>
      <c r="J4918" s="41"/>
      <c r="K4918" s="26" t="str">
        <f>_xlfn.IFNA(VLOOKUP(E4918,الاوردرات!$B$1:$C$600,2,0),"")</f>
        <v/>
      </c>
      <c r="L4918" s="52"/>
      <c r="N4918" s="21" t="str">
        <f t="shared" si="154"/>
        <v/>
      </c>
      <c r="O4918" s="22" t="str">
        <f>_xlfn.IFNA((VLOOKUP(F4918,help!$C$2:$F$12,4,0))*(N4918*24),"")</f>
        <v/>
      </c>
      <c r="AP4918" s="17">
        <f t="shared" si="155"/>
        <v>0</v>
      </c>
    </row>
    <row r="4919" spans="2:42" ht="33" x14ac:dyDescent="0.25">
      <c r="B4919" s="13">
        <f>COUNTIFS($E$3:E4919,'تقرير منتج تام'!$E$4)</f>
        <v>8</v>
      </c>
      <c r="C4919" s="37"/>
      <c r="D4919" s="37"/>
      <c r="E4919" s="37"/>
      <c r="F4919" s="39"/>
      <c r="G4919" s="40"/>
      <c r="H4919" s="40"/>
      <c r="I4919" s="41"/>
      <c r="J4919" s="41"/>
      <c r="K4919" s="26" t="str">
        <f>_xlfn.IFNA(VLOOKUP(E4919,الاوردرات!$B$1:$C$600,2,0),"")</f>
        <v/>
      </c>
      <c r="L4919" s="52"/>
      <c r="N4919" s="21" t="str">
        <f t="shared" ref="N4919:N4982" si="156">IF(I4919&lt;&gt;"",J4919-I4919,"")</f>
        <v/>
      </c>
      <c r="O4919" s="22" t="str">
        <f>_xlfn.IFNA((VLOOKUP(F4919,help!$C$2:$F$12,4,0))*(N4919*24),"")</f>
        <v/>
      </c>
      <c r="AP4919" s="17">
        <f t="shared" si="155"/>
        <v>0</v>
      </c>
    </row>
    <row r="4920" spans="2:42" ht="33" x14ac:dyDescent="0.25">
      <c r="B4920" s="13">
        <f>COUNTIFS($E$3:E4920,'تقرير منتج تام'!$E$4)</f>
        <v>8</v>
      </c>
      <c r="C4920" s="37"/>
      <c r="D4920" s="37"/>
      <c r="E4920" s="37"/>
      <c r="F4920" s="39"/>
      <c r="G4920" s="40"/>
      <c r="H4920" s="40"/>
      <c r="I4920" s="41"/>
      <c r="J4920" s="41"/>
      <c r="K4920" s="26" t="str">
        <f>_xlfn.IFNA(VLOOKUP(E4920,الاوردرات!$B$1:$C$600,2,0),"")</f>
        <v/>
      </c>
      <c r="L4920" s="52"/>
      <c r="N4920" s="21" t="str">
        <f t="shared" si="156"/>
        <v/>
      </c>
      <c r="O4920" s="22" t="str">
        <f>_xlfn.IFNA((VLOOKUP(F4920,help!$C$2:$F$12,4,0))*(N4920*24),"")</f>
        <v/>
      </c>
      <c r="AP4920" s="17">
        <f t="shared" si="155"/>
        <v>0</v>
      </c>
    </row>
    <row r="4921" spans="2:42" ht="33" x14ac:dyDescent="0.25">
      <c r="B4921" s="13">
        <f>COUNTIFS($E$3:E4921,'تقرير منتج تام'!$E$4)</f>
        <v>8</v>
      </c>
      <c r="C4921" s="37"/>
      <c r="D4921" s="37"/>
      <c r="E4921" s="37"/>
      <c r="F4921" s="39"/>
      <c r="G4921" s="40"/>
      <c r="H4921" s="40"/>
      <c r="I4921" s="41"/>
      <c r="J4921" s="41"/>
      <c r="K4921" s="26" t="str">
        <f>_xlfn.IFNA(VLOOKUP(E4921,الاوردرات!$B$1:$C$600,2,0),"")</f>
        <v/>
      </c>
      <c r="L4921" s="52"/>
      <c r="N4921" s="21" t="str">
        <f t="shared" si="156"/>
        <v/>
      </c>
      <c r="O4921" s="22" t="str">
        <f>_xlfn.IFNA((VLOOKUP(F4921,help!$C$2:$F$12,4,0))*(N4921*24),"")</f>
        <v/>
      </c>
      <c r="AP4921" s="17">
        <f t="shared" si="155"/>
        <v>0</v>
      </c>
    </row>
    <row r="4922" spans="2:42" ht="33" x14ac:dyDescent="0.25">
      <c r="B4922" s="13">
        <f>COUNTIFS($E$3:E4922,'تقرير منتج تام'!$E$4)</f>
        <v>8</v>
      </c>
      <c r="C4922" s="37"/>
      <c r="D4922" s="37"/>
      <c r="E4922" s="37"/>
      <c r="F4922" s="39"/>
      <c r="G4922" s="40"/>
      <c r="H4922" s="40"/>
      <c r="I4922" s="41"/>
      <c r="J4922" s="41"/>
      <c r="K4922" s="26" t="str">
        <f>_xlfn.IFNA(VLOOKUP(E4922,الاوردرات!$B$1:$C$600,2,0),"")</f>
        <v/>
      </c>
      <c r="L4922" s="52"/>
      <c r="N4922" s="21" t="str">
        <f t="shared" si="156"/>
        <v/>
      </c>
      <c r="O4922" s="22" t="str">
        <f>_xlfn.IFNA((VLOOKUP(F4922,help!$C$2:$F$12,4,0))*(N4922*24),"")</f>
        <v/>
      </c>
      <c r="AP4922" s="17">
        <f t="shared" si="155"/>
        <v>0</v>
      </c>
    </row>
    <row r="4923" spans="2:42" ht="33" x14ac:dyDescent="0.25">
      <c r="B4923" s="13">
        <f>COUNTIFS($E$3:E4923,'تقرير منتج تام'!$E$4)</f>
        <v>8</v>
      </c>
      <c r="C4923" s="37"/>
      <c r="D4923" s="37"/>
      <c r="E4923" s="37"/>
      <c r="F4923" s="39"/>
      <c r="G4923" s="40"/>
      <c r="H4923" s="40"/>
      <c r="I4923" s="41"/>
      <c r="J4923" s="41"/>
      <c r="K4923" s="26" t="str">
        <f>_xlfn.IFNA(VLOOKUP(E4923,الاوردرات!$B$1:$C$600,2,0),"")</f>
        <v/>
      </c>
      <c r="L4923" s="52"/>
      <c r="N4923" s="21" t="str">
        <f t="shared" si="156"/>
        <v/>
      </c>
      <c r="O4923" s="22" t="str">
        <f>_xlfn.IFNA((VLOOKUP(F4923,help!$C$2:$F$12,4,0))*(N4923*24),"")</f>
        <v/>
      </c>
      <c r="AP4923" s="17">
        <f t="shared" si="155"/>
        <v>0</v>
      </c>
    </row>
    <row r="4924" spans="2:42" ht="33" x14ac:dyDescent="0.25">
      <c r="B4924" s="13">
        <f>COUNTIFS($E$3:E4924,'تقرير منتج تام'!$E$4)</f>
        <v>8</v>
      </c>
      <c r="C4924" s="37"/>
      <c r="D4924" s="37"/>
      <c r="E4924" s="37"/>
      <c r="F4924" s="39"/>
      <c r="G4924" s="40"/>
      <c r="H4924" s="40"/>
      <c r="I4924" s="41"/>
      <c r="J4924" s="41"/>
      <c r="K4924" s="26" t="str">
        <f>_xlfn.IFNA(VLOOKUP(E4924,الاوردرات!$B$1:$C$600,2,0),"")</f>
        <v/>
      </c>
      <c r="L4924" s="52"/>
      <c r="N4924" s="21" t="str">
        <f t="shared" si="156"/>
        <v/>
      </c>
      <c r="O4924" s="22" t="str">
        <f>_xlfn.IFNA((VLOOKUP(F4924,help!$C$2:$F$12,4,0))*(N4924*24),"")</f>
        <v/>
      </c>
      <c r="AP4924" s="17">
        <f t="shared" si="155"/>
        <v>0</v>
      </c>
    </row>
    <row r="4925" spans="2:42" ht="33" x14ac:dyDescent="0.25">
      <c r="B4925" s="13">
        <f>COUNTIFS($E$3:E4925,'تقرير منتج تام'!$E$4)</f>
        <v>8</v>
      </c>
      <c r="C4925" s="37"/>
      <c r="D4925" s="37"/>
      <c r="E4925" s="37"/>
      <c r="F4925" s="39"/>
      <c r="G4925" s="40"/>
      <c r="H4925" s="40"/>
      <c r="I4925" s="41"/>
      <c r="J4925" s="41"/>
      <c r="K4925" s="26" t="str">
        <f>_xlfn.IFNA(VLOOKUP(E4925,الاوردرات!$B$1:$C$600,2,0),"")</f>
        <v/>
      </c>
      <c r="L4925" s="52"/>
      <c r="N4925" s="21" t="str">
        <f t="shared" si="156"/>
        <v/>
      </c>
      <c r="O4925" s="22" t="str">
        <f>_xlfn.IFNA((VLOOKUP(F4925,help!$C$2:$F$12,4,0))*(N4925*24),"")</f>
        <v/>
      </c>
      <c r="AP4925" s="17">
        <f t="shared" si="155"/>
        <v>0</v>
      </c>
    </row>
    <row r="4926" spans="2:42" ht="33" x14ac:dyDescent="0.25">
      <c r="B4926" s="13">
        <f>COUNTIFS($E$3:E4926,'تقرير منتج تام'!$E$4)</f>
        <v>8</v>
      </c>
      <c r="C4926" s="37"/>
      <c r="D4926" s="37"/>
      <c r="E4926" s="37"/>
      <c r="F4926" s="39"/>
      <c r="G4926" s="40"/>
      <c r="H4926" s="40"/>
      <c r="I4926" s="41"/>
      <c r="J4926" s="41"/>
      <c r="K4926" s="26" t="str">
        <f>_xlfn.IFNA(VLOOKUP(E4926,الاوردرات!$B$1:$C$600,2,0),"")</f>
        <v/>
      </c>
      <c r="L4926" s="52"/>
      <c r="N4926" s="21" t="str">
        <f t="shared" si="156"/>
        <v/>
      </c>
      <c r="O4926" s="22" t="str">
        <f>_xlfn.IFNA((VLOOKUP(F4926,help!$C$2:$F$12,4,0))*(N4926*24),"")</f>
        <v/>
      </c>
      <c r="AP4926" s="17">
        <f t="shared" si="155"/>
        <v>0</v>
      </c>
    </row>
    <row r="4927" spans="2:42" ht="33" x14ac:dyDescent="0.25">
      <c r="B4927" s="13">
        <f>COUNTIFS($E$3:E4927,'تقرير منتج تام'!$E$4)</f>
        <v>8</v>
      </c>
      <c r="C4927" s="37"/>
      <c r="D4927" s="37"/>
      <c r="E4927" s="37"/>
      <c r="F4927" s="39"/>
      <c r="G4927" s="40"/>
      <c r="H4927" s="40"/>
      <c r="I4927" s="41"/>
      <c r="J4927" s="41"/>
      <c r="K4927" s="26" t="str">
        <f>_xlfn.IFNA(VLOOKUP(E4927,الاوردرات!$B$1:$C$600,2,0),"")</f>
        <v/>
      </c>
      <c r="L4927" s="52"/>
      <c r="N4927" s="21" t="str">
        <f t="shared" si="156"/>
        <v/>
      </c>
      <c r="O4927" s="22" t="str">
        <f>_xlfn.IFNA((VLOOKUP(F4927,help!$C$2:$F$12,4,0))*(N4927*24),"")</f>
        <v/>
      </c>
      <c r="AP4927" s="17">
        <f t="shared" si="155"/>
        <v>0</v>
      </c>
    </row>
    <row r="4928" spans="2:42" ht="33" x14ac:dyDescent="0.25">
      <c r="B4928" s="13">
        <f>COUNTIFS($E$3:E4928,'تقرير منتج تام'!$E$4)</f>
        <v>8</v>
      </c>
      <c r="C4928" s="37"/>
      <c r="D4928" s="37"/>
      <c r="E4928" s="37"/>
      <c r="F4928" s="39"/>
      <c r="G4928" s="40"/>
      <c r="H4928" s="40"/>
      <c r="I4928" s="41"/>
      <c r="J4928" s="41"/>
      <c r="K4928" s="26" t="str">
        <f>_xlfn.IFNA(VLOOKUP(E4928,الاوردرات!$B$1:$C$600,2,0),"")</f>
        <v/>
      </c>
      <c r="L4928" s="52"/>
      <c r="N4928" s="21" t="str">
        <f t="shared" si="156"/>
        <v/>
      </c>
      <c r="O4928" s="22" t="str">
        <f>_xlfn.IFNA((VLOOKUP(F4928,help!$C$2:$F$12,4,0))*(N4928*24),"")</f>
        <v/>
      </c>
      <c r="AP4928" s="17">
        <f t="shared" si="155"/>
        <v>0</v>
      </c>
    </row>
    <row r="4929" spans="2:42" ht="33" x14ac:dyDescent="0.25">
      <c r="B4929" s="13">
        <f>COUNTIFS($E$3:E4929,'تقرير منتج تام'!$E$4)</f>
        <v>8</v>
      </c>
      <c r="C4929" s="37"/>
      <c r="D4929" s="37"/>
      <c r="E4929" s="37"/>
      <c r="F4929" s="39"/>
      <c r="G4929" s="40"/>
      <c r="H4929" s="40"/>
      <c r="I4929" s="41"/>
      <c r="J4929" s="41"/>
      <c r="K4929" s="26" t="str">
        <f>_xlfn.IFNA(VLOOKUP(E4929,الاوردرات!$B$1:$C$600,2,0),"")</f>
        <v/>
      </c>
      <c r="L4929" s="52"/>
      <c r="N4929" s="21" t="str">
        <f t="shared" si="156"/>
        <v/>
      </c>
      <c r="O4929" s="22" t="str">
        <f>_xlfn.IFNA((VLOOKUP(F4929,help!$C$2:$F$12,4,0))*(N4929*24),"")</f>
        <v/>
      </c>
      <c r="AP4929" s="17">
        <f t="shared" si="155"/>
        <v>0</v>
      </c>
    </row>
    <row r="4930" spans="2:42" ht="33" x14ac:dyDescent="0.25">
      <c r="B4930" s="13">
        <f>COUNTIFS($E$3:E4930,'تقرير منتج تام'!$E$4)</f>
        <v>8</v>
      </c>
      <c r="C4930" s="37"/>
      <c r="D4930" s="37"/>
      <c r="E4930" s="37"/>
      <c r="F4930" s="39"/>
      <c r="G4930" s="40"/>
      <c r="H4930" s="40"/>
      <c r="I4930" s="41"/>
      <c r="J4930" s="41"/>
      <c r="K4930" s="26" t="str">
        <f>_xlfn.IFNA(VLOOKUP(E4930,الاوردرات!$B$1:$C$600,2,0),"")</f>
        <v/>
      </c>
      <c r="L4930" s="52"/>
      <c r="N4930" s="21" t="str">
        <f t="shared" si="156"/>
        <v/>
      </c>
      <c r="O4930" s="22" t="str">
        <f>_xlfn.IFNA((VLOOKUP(F4930,help!$C$2:$F$12,4,0))*(N4930*24),"")</f>
        <v/>
      </c>
      <c r="AP4930" s="17">
        <f t="shared" si="155"/>
        <v>0</v>
      </c>
    </row>
    <row r="4931" spans="2:42" ht="33" x14ac:dyDescent="0.25">
      <c r="B4931" s="13">
        <f>COUNTIFS($E$3:E4931,'تقرير منتج تام'!$E$4)</f>
        <v>8</v>
      </c>
      <c r="C4931" s="37"/>
      <c r="D4931" s="37"/>
      <c r="E4931" s="37"/>
      <c r="F4931" s="39"/>
      <c r="G4931" s="40"/>
      <c r="H4931" s="40"/>
      <c r="I4931" s="41"/>
      <c r="J4931" s="41"/>
      <c r="K4931" s="26" t="str">
        <f>_xlfn.IFNA(VLOOKUP(E4931,الاوردرات!$B$1:$C$600,2,0),"")</f>
        <v/>
      </c>
      <c r="L4931" s="52"/>
      <c r="N4931" s="21" t="str">
        <f t="shared" si="156"/>
        <v/>
      </c>
      <c r="O4931" s="22" t="str">
        <f>_xlfn.IFNA((VLOOKUP(F4931,help!$C$2:$F$12,4,0))*(N4931*24),"")</f>
        <v/>
      </c>
      <c r="AP4931" s="17">
        <f t="shared" si="155"/>
        <v>0</v>
      </c>
    </row>
    <row r="4932" spans="2:42" ht="33" x14ac:dyDescent="0.25">
      <c r="B4932" s="13">
        <f>COUNTIFS($E$3:E4932,'تقرير منتج تام'!$E$4)</f>
        <v>8</v>
      </c>
      <c r="C4932" s="37"/>
      <c r="D4932" s="37"/>
      <c r="E4932" s="37"/>
      <c r="F4932" s="39"/>
      <c r="G4932" s="40"/>
      <c r="H4932" s="40"/>
      <c r="I4932" s="41"/>
      <c r="J4932" s="41"/>
      <c r="K4932" s="26" t="str">
        <f>_xlfn.IFNA(VLOOKUP(E4932,الاوردرات!$B$1:$C$600,2,0),"")</f>
        <v/>
      </c>
      <c r="L4932" s="52"/>
      <c r="N4932" s="21" t="str">
        <f t="shared" si="156"/>
        <v/>
      </c>
      <c r="O4932" s="22" t="str">
        <f>_xlfn.IFNA((VLOOKUP(F4932,help!$C$2:$F$12,4,0))*(N4932*24),"")</f>
        <v/>
      </c>
      <c r="AP4932" s="17">
        <f t="shared" si="155"/>
        <v>0</v>
      </c>
    </row>
    <row r="4933" spans="2:42" ht="33" x14ac:dyDescent="0.25">
      <c r="B4933" s="13">
        <f>COUNTIFS($E$3:E4933,'تقرير منتج تام'!$E$4)</f>
        <v>8</v>
      </c>
      <c r="C4933" s="37"/>
      <c r="D4933" s="37"/>
      <c r="E4933" s="37"/>
      <c r="F4933" s="39"/>
      <c r="G4933" s="40"/>
      <c r="H4933" s="40"/>
      <c r="I4933" s="41"/>
      <c r="J4933" s="41"/>
      <c r="K4933" s="26" t="str">
        <f>_xlfn.IFNA(VLOOKUP(E4933,الاوردرات!$B$1:$C$600,2,0),"")</f>
        <v/>
      </c>
      <c r="L4933" s="52"/>
      <c r="N4933" s="21" t="str">
        <f t="shared" si="156"/>
        <v/>
      </c>
      <c r="O4933" s="22" t="str">
        <f>_xlfn.IFNA((VLOOKUP(F4933,help!$C$2:$F$12,4,0))*(N4933*24),"")</f>
        <v/>
      </c>
      <c r="AP4933" s="17">
        <f t="shared" si="155"/>
        <v>0</v>
      </c>
    </row>
    <row r="4934" spans="2:42" ht="33" x14ac:dyDescent="0.25">
      <c r="B4934" s="13">
        <f>COUNTIFS($E$3:E4934,'تقرير منتج تام'!$E$4)</f>
        <v>8</v>
      </c>
      <c r="C4934" s="37"/>
      <c r="D4934" s="37"/>
      <c r="E4934" s="37"/>
      <c r="F4934" s="39"/>
      <c r="G4934" s="40"/>
      <c r="H4934" s="40"/>
      <c r="I4934" s="41"/>
      <c r="J4934" s="41"/>
      <c r="K4934" s="26" t="str">
        <f>_xlfn.IFNA(VLOOKUP(E4934,الاوردرات!$B$1:$C$600,2,0),"")</f>
        <v/>
      </c>
      <c r="L4934" s="52"/>
      <c r="N4934" s="21" t="str">
        <f t="shared" si="156"/>
        <v/>
      </c>
      <c r="O4934" s="22" t="str">
        <f>_xlfn.IFNA((VLOOKUP(F4934,help!$C$2:$F$12,4,0))*(N4934*24),"")</f>
        <v/>
      </c>
      <c r="AP4934" s="17">
        <f t="shared" si="155"/>
        <v>0</v>
      </c>
    </row>
    <row r="4935" spans="2:42" ht="33" x14ac:dyDescent="0.25">
      <c r="B4935" s="13">
        <f>COUNTIFS($E$3:E4935,'تقرير منتج تام'!$E$4)</f>
        <v>8</v>
      </c>
      <c r="C4935" s="37"/>
      <c r="D4935" s="37"/>
      <c r="E4935" s="37"/>
      <c r="F4935" s="39"/>
      <c r="G4935" s="40"/>
      <c r="H4935" s="40"/>
      <c r="I4935" s="41"/>
      <c r="J4935" s="41"/>
      <c r="K4935" s="26" t="str">
        <f>_xlfn.IFNA(VLOOKUP(E4935,الاوردرات!$B$1:$C$600,2,0),"")</f>
        <v/>
      </c>
      <c r="L4935" s="52"/>
      <c r="N4935" s="21" t="str">
        <f t="shared" si="156"/>
        <v/>
      </c>
      <c r="O4935" s="22" t="str">
        <f>_xlfn.IFNA((VLOOKUP(F4935,help!$C$2:$F$12,4,0))*(N4935*24),"")</f>
        <v/>
      </c>
      <c r="AP4935" s="17">
        <f t="shared" si="155"/>
        <v>0</v>
      </c>
    </row>
    <row r="4936" spans="2:42" ht="33" x14ac:dyDescent="0.25">
      <c r="B4936" s="13">
        <f>COUNTIFS($E$3:E4936,'تقرير منتج تام'!$E$4)</f>
        <v>8</v>
      </c>
      <c r="C4936" s="37"/>
      <c r="D4936" s="37"/>
      <c r="E4936" s="37"/>
      <c r="F4936" s="39"/>
      <c r="G4936" s="40"/>
      <c r="H4936" s="40"/>
      <c r="I4936" s="41"/>
      <c r="J4936" s="41"/>
      <c r="K4936" s="26" t="str">
        <f>_xlfn.IFNA(VLOOKUP(E4936,الاوردرات!$B$1:$C$600,2,0),"")</f>
        <v/>
      </c>
      <c r="L4936" s="52"/>
      <c r="N4936" s="21" t="str">
        <f t="shared" si="156"/>
        <v/>
      </c>
      <c r="O4936" s="22" t="str">
        <f>_xlfn.IFNA((VLOOKUP(F4936,help!$C$2:$F$12,4,0))*(N4936*24),"")</f>
        <v/>
      </c>
      <c r="AP4936" s="17">
        <f t="shared" si="155"/>
        <v>0</v>
      </c>
    </row>
    <row r="4937" spans="2:42" ht="33" x14ac:dyDescent="0.25">
      <c r="B4937" s="13">
        <f>COUNTIFS($E$3:E4937,'تقرير منتج تام'!$E$4)</f>
        <v>8</v>
      </c>
      <c r="C4937" s="37"/>
      <c r="D4937" s="37"/>
      <c r="E4937" s="37"/>
      <c r="F4937" s="39"/>
      <c r="G4937" s="40"/>
      <c r="H4937" s="40"/>
      <c r="I4937" s="41"/>
      <c r="J4937" s="41"/>
      <c r="K4937" s="26" t="str">
        <f>_xlfn.IFNA(VLOOKUP(E4937,الاوردرات!$B$1:$C$600,2,0),"")</f>
        <v/>
      </c>
      <c r="L4937" s="52"/>
      <c r="N4937" s="21" t="str">
        <f t="shared" si="156"/>
        <v/>
      </c>
      <c r="O4937" s="22" t="str">
        <f>_xlfn.IFNA((VLOOKUP(F4937,help!$C$2:$F$12,4,0))*(N4937*24),"")</f>
        <v/>
      </c>
      <c r="AP4937" s="17">
        <f t="shared" si="155"/>
        <v>0</v>
      </c>
    </row>
    <row r="4938" spans="2:42" ht="33" x14ac:dyDescent="0.25">
      <c r="B4938" s="13">
        <f>COUNTIFS($E$3:E4938,'تقرير منتج تام'!$E$4)</f>
        <v>8</v>
      </c>
      <c r="C4938" s="37"/>
      <c r="D4938" s="37"/>
      <c r="E4938" s="37"/>
      <c r="F4938" s="39"/>
      <c r="G4938" s="40"/>
      <c r="H4938" s="40"/>
      <c r="I4938" s="41"/>
      <c r="J4938" s="41"/>
      <c r="K4938" s="26" t="str">
        <f>_xlfn.IFNA(VLOOKUP(E4938,الاوردرات!$B$1:$C$600,2,0),"")</f>
        <v/>
      </c>
      <c r="L4938" s="52"/>
      <c r="N4938" s="21" t="str">
        <f t="shared" si="156"/>
        <v/>
      </c>
      <c r="O4938" s="22" t="str">
        <f>_xlfn.IFNA((VLOOKUP(F4938,help!$C$2:$F$12,4,0))*(N4938*24),"")</f>
        <v/>
      </c>
      <c r="AP4938" s="17">
        <f t="shared" ref="AP4938:AP5001" si="157">D4938</f>
        <v>0</v>
      </c>
    </row>
    <row r="4939" spans="2:42" ht="33" x14ac:dyDescent="0.25">
      <c r="B4939" s="13">
        <f>COUNTIFS($E$3:E4939,'تقرير منتج تام'!$E$4)</f>
        <v>8</v>
      </c>
      <c r="C4939" s="37"/>
      <c r="D4939" s="37"/>
      <c r="E4939" s="37"/>
      <c r="F4939" s="39"/>
      <c r="G4939" s="40"/>
      <c r="H4939" s="40"/>
      <c r="I4939" s="41"/>
      <c r="J4939" s="41"/>
      <c r="K4939" s="26" t="str">
        <f>_xlfn.IFNA(VLOOKUP(E4939,الاوردرات!$B$1:$C$600,2,0),"")</f>
        <v/>
      </c>
      <c r="L4939" s="52"/>
      <c r="N4939" s="21" t="str">
        <f t="shared" si="156"/>
        <v/>
      </c>
      <c r="O4939" s="22" t="str">
        <f>_xlfn.IFNA((VLOOKUP(F4939,help!$C$2:$F$12,4,0))*(N4939*24),"")</f>
        <v/>
      </c>
      <c r="AP4939" s="17">
        <f t="shared" si="157"/>
        <v>0</v>
      </c>
    </row>
    <row r="4940" spans="2:42" ht="33" x14ac:dyDescent="0.25">
      <c r="B4940" s="13">
        <f>COUNTIFS($E$3:E4940,'تقرير منتج تام'!$E$4)</f>
        <v>8</v>
      </c>
      <c r="C4940" s="37"/>
      <c r="D4940" s="37"/>
      <c r="E4940" s="37"/>
      <c r="F4940" s="39"/>
      <c r="G4940" s="40"/>
      <c r="H4940" s="40"/>
      <c r="I4940" s="41"/>
      <c r="J4940" s="41"/>
      <c r="K4940" s="26" t="str">
        <f>_xlfn.IFNA(VLOOKUP(E4940,الاوردرات!$B$1:$C$600,2,0),"")</f>
        <v/>
      </c>
      <c r="L4940" s="52"/>
      <c r="N4940" s="21" t="str">
        <f t="shared" si="156"/>
        <v/>
      </c>
      <c r="O4940" s="22" t="str">
        <f>_xlfn.IFNA((VLOOKUP(F4940,help!$C$2:$F$12,4,0))*(N4940*24),"")</f>
        <v/>
      </c>
      <c r="AP4940" s="17">
        <f t="shared" si="157"/>
        <v>0</v>
      </c>
    </row>
    <row r="4941" spans="2:42" ht="33" x14ac:dyDescent="0.25">
      <c r="B4941" s="13">
        <f>COUNTIFS($E$3:E4941,'تقرير منتج تام'!$E$4)</f>
        <v>8</v>
      </c>
      <c r="C4941" s="37"/>
      <c r="D4941" s="37"/>
      <c r="E4941" s="37"/>
      <c r="F4941" s="39"/>
      <c r="G4941" s="40"/>
      <c r="H4941" s="40"/>
      <c r="I4941" s="41"/>
      <c r="J4941" s="41"/>
      <c r="K4941" s="26" t="str">
        <f>_xlfn.IFNA(VLOOKUP(E4941,الاوردرات!$B$1:$C$600,2,0),"")</f>
        <v/>
      </c>
      <c r="L4941" s="52"/>
      <c r="N4941" s="21" t="str">
        <f t="shared" si="156"/>
        <v/>
      </c>
      <c r="O4941" s="22" t="str">
        <f>_xlfn.IFNA((VLOOKUP(F4941,help!$C$2:$F$12,4,0))*(N4941*24),"")</f>
        <v/>
      </c>
      <c r="AP4941" s="17">
        <f t="shared" si="157"/>
        <v>0</v>
      </c>
    </row>
    <row r="4942" spans="2:42" ht="33" x14ac:dyDescent="0.25">
      <c r="B4942" s="13">
        <f>COUNTIFS($E$3:E4942,'تقرير منتج تام'!$E$4)</f>
        <v>8</v>
      </c>
      <c r="C4942" s="37"/>
      <c r="D4942" s="37"/>
      <c r="E4942" s="37"/>
      <c r="F4942" s="39"/>
      <c r="G4942" s="40"/>
      <c r="H4942" s="40"/>
      <c r="I4942" s="41"/>
      <c r="J4942" s="41"/>
      <c r="K4942" s="26" t="str">
        <f>_xlfn.IFNA(VLOOKUP(E4942,الاوردرات!$B$1:$C$600,2,0),"")</f>
        <v/>
      </c>
      <c r="L4942" s="52"/>
      <c r="N4942" s="21" t="str">
        <f t="shared" si="156"/>
        <v/>
      </c>
      <c r="O4942" s="22" t="str">
        <f>_xlfn.IFNA((VLOOKUP(F4942,help!$C$2:$F$12,4,0))*(N4942*24),"")</f>
        <v/>
      </c>
      <c r="AP4942" s="17">
        <f t="shared" si="157"/>
        <v>0</v>
      </c>
    </row>
    <row r="4943" spans="2:42" ht="33" x14ac:dyDescent="0.25">
      <c r="B4943" s="13">
        <f>COUNTIFS($E$3:E4943,'تقرير منتج تام'!$E$4)</f>
        <v>8</v>
      </c>
      <c r="C4943" s="37"/>
      <c r="D4943" s="37"/>
      <c r="E4943" s="37"/>
      <c r="F4943" s="39"/>
      <c r="G4943" s="40"/>
      <c r="H4943" s="40"/>
      <c r="I4943" s="41"/>
      <c r="J4943" s="41"/>
      <c r="K4943" s="26" t="str">
        <f>_xlfn.IFNA(VLOOKUP(E4943,الاوردرات!$B$1:$C$600,2,0),"")</f>
        <v/>
      </c>
      <c r="L4943" s="52"/>
      <c r="N4943" s="21" t="str">
        <f t="shared" si="156"/>
        <v/>
      </c>
      <c r="O4943" s="22" t="str">
        <f>_xlfn.IFNA((VLOOKUP(F4943,help!$C$2:$F$12,4,0))*(N4943*24),"")</f>
        <v/>
      </c>
      <c r="AP4943" s="17">
        <f t="shared" si="157"/>
        <v>0</v>
      </c>
    </row>
    <row r="4944" spans="2:42" ht="33" x14ac:dyDescent="0.25">
      <c r="B4944" s="13">
        <f>COUNTIFS($E$3:E4944,'تقرير منتج تام'!$E$4)</f>
        <v>8</v>
      </c>
      <c r="C4944" s="37"/>
      <c r="D4944" s="37"/>
      <c r="E4944" s="37"/>
      <c r="F4944" s="39"/>
      <c r="G4944" s="40"/>
      <c r="H4944" s="40"/>
      <c r="I4944" s="41"/>
      <c r="J4944" s="41"/>
      <c r="K4944" s="26" t="str">
        <f>_xlfn.IFNA(VLOOKUP(E4944,الاوردرات!$B$1:$C$600,2,0),"")</f>
        <v/>
      </c>
      <c r="L4944" s="52"/>
      <c r="N4944" s="21" t="str">
        <f t="shared" si="156"/>
        <v/>
      </c>
      <c r="O4944" s="22" t="str">
        <f>_xlfn.IFNA((VLOOKUP(F4944,help!$C$2:$F$12,4,0))*(N4944*24),"")</f>
        <v/>
      </c>
      <c r="AP4944" s="17">
        <f t="shared" si="157"/>
        <v>0</v>
      </c>
    </row>
    <row r="4945" spans="2:42" ht="33" x14ac:dyDescent="0.25">
      <c r="B4945" s="13">
        <f>COUNTIFS($E$3:E4945,'تقرير منتج تام'!$E$4)</f>
        <v>8</v>
      </c>
      <c r="C4945" s="37"/>
      <c r="D4945" s="37"/>
      <c r="E4945" s="37"/>
      <c r="F4945" s="39"/>
      <c r="G4945" s="40"/>
      <c r="H4945" s="40"/>
      <c r="I4945" s="41"/>
      <c r="J4945" s="41"/>
      <c r="K4945" s="26" t="str">
        <f>_xlfn.IFNA(VLOOKUP(E4945,الاوردرات!$B$1:$C$600,2,0),"")</f>
        <v/>
      </c>
      <c r="L4945" s="52"/>
      <c r="N4945" s="21" t="str">
        <f t="shared" si="156"/>
        <v/>
      </c>
      <c r="O4945" s="22" t="str">
        <f>_xlfn.IFNA((VLOOKUP(F4945,help!$C$2:$F$12,4,0))*(N4945*24),"")</f>
        <v/>
      </c>
      <c r="AP4945" s="17">
        <f t="shared" si="157"/>
        <v>0</v>
      </c>
    </row>
    <row r="4946" spans="2:42" ht="33" x14ac:dyDescent="0.25">
      <c r="B4946" s="13">
        <f>COUNTIFS($E$3:E4946,'تقرير منتج تام'!$E$4)</f>
        <v>8</v>
      </c>
      <c r="C4946" s="37"/>
      <c r="D4946" s="37"/>
      <c r="E4946" s="37"/>
      <c r="F4946" s="39"/>
      <c r="G4946" s="40"/>
      <c r="H4946" s="40"/>
      <c r="I4946" s="41"/>
      <c r="J4946" s="41"/>
      <c r="K4946" s="26" t="str">
        <f>_xlfn.IFNA(VLOOKUP(E4946,الاوردرات!$B$1:$C$600,2,0),"")</f>
        <v/>
      </c>
      <c r="L4946" s="52"/>
      <c r="N4946" s="21" t="str">
        <f t="shared" si="156"/>
        <v/>
      </c>
      <c r="O4946" s="22" t="str">
        <f>_xlfn.IFNA((VLOOKUP(F4946,help!$C$2:$F$12,4,0))*(N4946*24),"")</f>
        <v/>
      </c>
      <c r="AP4946" s="17">
        <f t="shared" si="157"/>
        <v>0</v>
      </c>
    </row>
    <row r="4947" spans="2:42" ht="33" x14ac:dyDescent="0.25">
      <c r="B4947" s="13">
        <f>COUNTIFS($E$3:E4947,'تقرير منتج تام'!$E$4)</f>
        <v>8</v>
      </c>
      <c r="C4947" s="37"/>
      <c r="D4947" s="37"/>
      <c r="E4947" s="37"/>
      <c r="F4947" s="39"/>
      <c r="G4947" s="40"/>
      <c r="H4947" s="40"/>
      <c r="I4947" s="41"/>
      <c r="J4947" s="41"/>
      <c r="K4947" s="26" t="str">
        <f>_xlfn.IFNA(VLOOKUP(E4947,الاوردرات!$B$1:$C$600,2,0),"")</f>
        <v/>
      </c>
      <c r="L4947" s="52"/>
      <c r="N4947" s="21" t="str">
        <f t="shared" si="156"/>
        <v/>
      </c>
      <c r="O4947" s="22" t="str">
        <f>_xlfn.IFNA((VLOOKUP(F4947,help!$C$2:$F$12,4,0))*(N4947*24),"")</f>
        <v/>
      </c>
      <c r="AP4947" s="17">
        <f t="shared" si="157"/>
        <v>0</v>
      </c>
    </row>
    <row r="4948" spans="2:42" ht="33" x14ac:dyDescent="0.25">
      <c r="B4948" s="13">
        <f>COUNTIFS($E$3:E4948,'تقرير منتج تام'!$E$4)</f>
        <v>8</v>
      </c>
      <c r="C4948" s="37"/>
      <c r="D4948" s="37"/>
      <c r="E4948" s="37"/>
      <c r="F4948" s="39"/>
      <c r="G4948" s="40"/>
      <c r="H4948" s="40"/>
      <c r="I4948" s="41"/>
      <c r="J4948" s="41"/>
      <c r="K4948" s="26" t="str">
        <f>_xlfn.IFNA(VLOOKUP(E4948,الاوردرات!$B$1:$C$600,2,0),"")</f>
        <v/>
      </c>
      <c r="L4948" s="52"/>
      <c r="N4948" s="21" t="str">
        <f t="shared" si="156"/>
        <v/>
      </c>
      <c r="O4948" s="22" t="str">
        <f>_xlfn.IFNA((VLOOKUP(F4948,help!$C$2:$F$12,4,0))*(N4948*24),"")</f>
        <v/>
      </c>
      <c r="AP4948" s="17">
        <f t="shared" si="157"/>
        <v>0</v>
      </c>
    </row>
    <row r="4949" spans="2:42" ht="33" x14ac:dyDescent="0.25">
      <c r="B4949" s="13">
        <f>COUNTIFS($E$3:E4949,'تقرير منتج تام'!$E$4)</f>
        <v>8</v>
      </c>
      <c r="C4949" s="37"/>
      <c r="D4949" s="37"/>
      <c r="E4949" s="37"/>
      <c r="F4949" s="39"/>
      <c r="G4949" s="40"/>
      <c r="H4949" s="40"/>
      <c r="I4949" s="41"/>
      <c r="J4949" s="41"/>
      <c r="K4949" s="26" t="str">
        <f>_xlfn.IFNA(VLOOKUP(E4949,الاوردرات!$B$1:$C$600,2,0),"")</f>
        <v/>
      </c>
      <c r="L4949" s="52"/>
      <c r="N4949" s="21" t="str">
        <f t="shared" si="156"/>
        <v/>
      </c>
      <c r="O4949" s="22" t="str">
        <f>_xlfn.IFNA((VLOOKUP(F4949,help!$C$2:$F$12,4,0))*(N4949*24),"")</f>
        <v/>
      </c>
      <c r="AP4949" s="17">
        <f t="shared" si="157"/>
        <v>0</v>
      </c>
    </row>
    <row r="4950" spans="2:42" ht="33" x14ac:dyDescent="0.25">
      <c r="B4950" s="13">
        <f>COUNTIFS($E$3:E4950,'تقرير منتج تام'!$E$4)</f>
        <v>8</v>
      </c>
      <c r="C4950" s="37"/>
      <c r="D4950" s="37"/>
      <c r="E4950" s="37"/>
      <c r="F4950" s="39"/>
      <c r="G4950" s="40"/>
      <c r="H4950" s="40"/>
      <c r="I4950" s="41"/>
      <c r="J4950" s="41"/>
      <c r="K4950" s="26" t="str">
        <f>_xlfn.IFNA(VLOOKUP(E4950,الاوردرات!$B$1:$C$600,2,0),"")</f>
        <v/>
      </c>
      <c r="L4950" s="52"/>
      <c r="N4950" s="21" t="str">
        <f t="shared" si="156"/>
        <v/>
      </c>
      <c r="O4950" s="22" t="str">
        <f>_xlfn.IFNA((VLOOKUP(F4950,help!$C$2:$F$12,4,0))*(N4950*24),"")</f>
        <v/>
      </c>
      <c r="AP4950" s="17">
        <f t="shared" si="157"/>
        <v>0</v>
      </c>
    </row>
    <row r="4951" spans="2:42" ht="33" x14ac:dyDescent="0.25">
      <c r="B4951" s="13">
        <f>COUNTIFS($E$3:E4951,'تقرير منتج تام'!$E$4)</f>
        <v>8</v>
      </c>
      <c r="C4951" s="37"/>
      <c r="D4951" s="37"/>
      <c r="E4951" s="37"/>
      <c r="F4951" s="39"/>
      <c r="G4951" s="40"/>
      <c r="H4951" s="40"/>
      <c r="I4951" s="41"/>
      <c r="J4951" s="41"/>
      <c r="K4951" s="26" t="str">
        <f>_xlfn.IFNA(VLOOKUP(E4951,الاوردرات!$B$1:$C$600,2,0),"")</f>
        <v/>
      </c>
      <c r="L4951" s="52"/>
      <c r="N4951" s="21" t="str">
        <f t="shared" si="156"/>
        <v/>
      </c>
      <c r="O4951" s="22" t="str">
        <f>_xlfn.IFNA((VLOOKUP(F4951,help!$C$2:$F$12,4,0))*(N4951*24),"")</f>
        <v/>
      </c>
      <c r="AP4951" s="17">
        <f t="shared" si="157"/>
        <v>0</v>
      </c>
    </row>
    <row r="4952" spans="2:42" ht="33" x14ac:dyDescent="0.25">
      <c r="B4952" s="13">
        <f>COUNTIFS($E$3:E4952,'تقرير منتج تام'!$E$4)</f>
        <v>8</v>
      </c>
      <c r="C4952" s="37"/>
      <c r="D4952" s="37"/>
      <c r="E4952" s="37"/>
      <c r="F4952" s="39"/>
      <c r="G4952" s="40"/>
      <c r="H4952" s="40"/>
      <c r="I4952" s="41"/>
      <c r="J4952" s="41"/>
      <c r="K4952" s="26" t="str">
        <f>_xlfn.IFNA(VLOOKUP(E4952,الاوردرات!$B$1:$C$600,2,0),"")</f>
        <v/>
      </c>
      <c r="L4952" s="52"/>
      <c r="N4952" s="21" t="str">
        <f t="shared" si="156"/>
        <v/>
      </c>
      <c r="O4952" s="22" t="str">
        <f>_xlfn.IFNA((VLOOKUP(F4952,help!$C$2:$F$12,4,0))*(N4952*24),"")</f>
        <v/>
      </c>
      <c r="AP4952" s="17">
        <f t="shared" si="157"/>
        <v>0</v>
      </c>
    </row>
    <row r="4953" spans="2:42" ht="33" x14ac:dyDescent="0.25">
      <c r="B4953" s="13">
        <f>COUNTIFS($E$3:E4953,'تقرير منتج تام'!$E$4)</f>
        <v>8</v>
      </c>
      <c r="C4953" s="37"/>
      <c r="D4953" s="37"/>
      <c r="E4953" s="37"/>
      <c r="F4953" s="39"/>
      <c r="G4953" s="40"/>
      <c r="H4953" s="40"/>
      <c r="I4953" s="41"/>
      <c r="J4953" s="41"/>
      <c r="K4953" s="26" t="str">
        <f>_xlfn.IFNA(VLOOKUP(E4953,الاوردرات!$B$1:$C$600,2,0),"")</f>
        <v/>
      </c>
      <c r="L4953" s="52"/>
      <c r="N4953" s="21" t="str">
        <f t="shared" si="156"/>
        <v/>
      </c>
      <c r="O4953" s="22" t="str">
        <f>_xlfn.IFNA((VLOOKUP(F4953,help!$C$2:$F$12,4,0))*(N4953*24),"")</f>
        <v/>
      </c>
      <c r="AP4953" s="17">
        <f t="shared" si="157"/>
        <v>0</v>
      </c>
    </row>
    <row r="4954" spans="2:42" ht="33" x14ac:dyDescent="0.25">
      <c r="B4954" s="13">
        <f>COUNTIFS($E$3:E4954,'تقرير منتج تام'!$E$4)</f>
        <v>8</v>
      </c>
      <c r="C4954" s="37"/>
      <c r="D4954" s="37"/>
      <c r="E4954" s="37"/>
      <c r="F4954" s="39"/>
      <c r="G4954" s="40"/>
      <c r="H4954" s="40"/>
      <c r="I4954" s="41"/>
      <c r="J4954" s="41"/>
      <c r="K4954" s="26" t="str">
        <f>_xlfn.IFNA(VLOOKUP(E4954,الاوردرات!$B$1:$C$600,2,0),"")</f>
        <v/>
      </c>
      <c r="L4954" s="52"/>
      <c r="N4954" s="21" t="str">
        <f t="shared" si="156"/>
        <v/>
      </c>
      <c r="O4954" s="22" t="str">
        <f>_xlfn.IFNA((VLOOKUP(F4954,help!$C$2:$F$12,4,0))*(N4954*24),"")</f>
        <v/>
      </c>
      <c r="AP4954" s="17">
        <f t="shared" si="157"/>
        <v>0</v>
      </c>
    </row>
    <row r="4955" spans="2:42" ht="33" x14ac:dyDescent="0.25">
      <c r="B4955" s="13">
        <f>COUNTIFS($E$3:E4955,'تقرير منتج تام'!$E$4)</f>
        <v>8</v>
      </c>
      <c r="C4955" s="37"/>
      <c r="D4955" s="37"/>
      <c r="E4955" s="37"/>
      <c r="F4955" s="39"/>
      <c r="G4955" s="40"/>
      <c r="H4955" s="40"/>
      <c r="I4955" s="41"/>
      <c r="J4955" s="41"/>
      <c r="K4955" s="26" t="str">
        <f>_xlfn.IFNA(VLOOKUP(E4955,الاوردرات!$B$1:$C$600,2,0),"")</f>
        <v/>
      </c>
      <c r="L4955" s="52"/>
      <c r="N4955" s="21" t="str">
        <f t="shared" si="156"/>
        <v/>
      </c>
      <c r="O4955" s="22" t="str">
        <f>_xlfn.IFNA((VLOOKUP(F4955,help!$C$2:$F$12,4,0))*(N4955*24),"")</f>
        <v/>
      </c>
      <c r="AP4955" s="17">
        <f t="shared" si="157"/>
        <v>0</v>
      </c>
    </row>
    <row r="4956" spans="2:42" ht="33" x14ac:dyDescent="0.25">
      <c r="B4956" s="13">
        <f>COUNTIFS($E$3:E4956,'تقرير منتج تام'!$E$4)</f>
        <v>8</v>
      </c>
      <c r="C4956" s="37"/>
      <c r="D4956" s="37"/>
      <c r="E4956" s="37"/>
      <c r="F4956" s="39"/>
      <c r="G4956" s="40"/>
      <c r="H4956" s="40"/>
      <c r="I4956" s="41"/>
      <c r="J4956" s="41"/>
      <c r="K4956" s="26" t="str">
        <f>_xlfn.IFNA(VLOOKUP(E4956,الاوردرات!$B$1:$C$600,2,0),"")</f>
        <v/>
      </c>
      <c r="L4956" s="52"/>
      <c r="N4956" s="21" t="str">
        <f t="shared" si="156"/>
        <v/>
      </c>
      <c r="O4956" s="22" t="str">
        <f>_xlfn.IFNA((VLOOKUP(F4956,help!$C$2:$F$12,4,0))*(N4956*24),"")</f>
        <v/>
      </c>
      <c r="AP4956" s="17">
        <f t="shared" si="157"/>
        <v>0</v>
      </c>
    </row>
    <row r="4957" spans="2:42" ht="33" x14ac:dyDescent="0.25">
      <c r="B4957" s="13">
        <f>COUNTIFS($E$3:E4957,'تقرير منتج تام'!$E$4)</f>
        <v>8</v>
      </c>
      <c r="C4957" s="37"/>
      <c r="D4957" s="37"/>
      <c r="E4957" s="37"/>
      <c r="F4957" s="39"/>
      <c r="G4957" s="40"/>
      <c r="H4957" s="40"/>
      <c r="I4957" s="41"/>
      <c r="J4957" s="41"/>
      <c r="K4957" s="26" t="str">
        <f>_xlfn.IFNA(VLOOKUP(E4957,الاوردرات!$B$1:$C$600,2,0),"")</f>
        <v/>
      </c>
      <c r="L4957" s="52"/>
      <c r="N4957" s="21" t="str">
        <f t="shared" si="156"/>
        <v/>
      </c>
      <c r="O4957" s="22" t="str">
        <f>_xlfn.IFNA((VLOOKUP(F4957,help!$C$2:$F$12,4,0))*(N4957*24),"")</f>
        <v/>
      </c>
      <c r="AP4957" s="17">
        <f t="shared" si="157"/>
        <v>0</v>
      </c>
    </row>
    <row r="4958" spans="2:42" ht="33" x14ac:dyDescent="0.25">
      <c r="B4958" s="13">
        <f>COUNTIFS($E$3:E4958,'تقرير منتج تام'!$E$4)</f>
        <v>8</v>
      </c>
      <c r="C4958" s="37"/>
      <c r="D4958" s="37"/>
      <c r="E4958" s="37"/>
      <c r="F4958" s="39"/>
      <c r="G4958" s="40"/>
      <c r="H4958" s="40"/>
      <c r="I4958" s="41"/>
      <c r="J4958" s="41"/>
      <c r="K4958" s="26" t="str">
        <f>_xlfn.IFNA(VLOOKUP(E4958,الاوردرات!$B$1:$C$600,2,0),"")</f>
        <v/>
      </c>
      <c r="L4958" s="52"/>
      <c r="N4958" s="21" t="str">
        <f t="shared" si="156"/>
        <v/>
      </c>
      <c r="O4958" s="22" t="str">
        <f>_xlfn.IFNA((VLOOKUP(F4958,help!$C$2:$F$12,4,0))*(N4958*24),"")</f>
        <v/>
      </c>
      <c r="AP4958" s="17">
        <f t="shared" si="157"/>
        <v>0</v>
      </c>
    </row>
    <row r="4959" spans="2:42" ht="33" x14ac:dyDescent="0.25">
      <c r="B4959" s="13">
        <f>COUNTIFS($E$3:E4959,'تقرير منتج تام'!$E$4)</f>
        <v>8</v>
      </c>
      <c r="C4959" s="37"/>
      <c r="D4959" s="37"/>
      <c r="E4959" s="37"/>
      <c r="F4959" s="39"/>
      <c r="G4959" s="40"/>
      <c r="H4959" s="40"/>
      <c r="I4959" s="41"/>
      <c r="J4959" s="41"/>
      <c r="K4959" s="26" t="str">
        <f>_xlfn.IFNA(VLOOKUP(E4959,الاوردرات!$B$1:$C$600,2,0),"")</f>
        <v/>
      </c>
      <c r="L4959" s="52"/>
      <c r="N4959" s="21" t="str">
        <f t="shared" si="156"/>
        <v/>
      </c>
      <c r="O4959" s="22" t="str">
        <f>_xlfn.IFNA((VLOOKUP(F4959,help!$C$2:$F$12,4,0))*(N4959*24),"")</f>
        <v/>
      </c>
      <c r="AP4959" s="17">
        <f t="shared" si="157"/>
        <v>0</v>
      </c>
    </row>
    <row r="4960" spans="2:42" ht="33" x14ac:dyDescent="0.25">
      <c r="B4960" s="13">
        <f>COUNTIFS($E$3:E4960,'تقرير منتج تام'!$E$4)</f>
        <v>8</v>
      </c>
      <c r="C4960" s="37"/>
      <c r="D4960" s="37"/>
      <c r="E4960" s="37"/>
      <c r="F4960" s="39"/>
      <c r="G4960" s="40"/>
      <c r="H4960" s="40"/>
      <c r="I4960" s="41"/>
      <c r="J4960" s="41"/>
      <c r="K4960" s="26" t="str">
        <f>_xlfn.IFNA(VLOOKUP(E4960,الاوردرات!$B$1:$C$600,2,0),"")</f>
        <v/>
      </c>
      <c r="L4960" s="52"/>
      <c r="N4960" s="21" t="str">
        <f t="shared" si="156"/>
        <v/>
      </c>
      <c r="O4960" s="22" t="str">
        <f>_xlfn.IFNA((VLOOKUP(F4960,help!$C$2:$F$12,4,0))*(N4960*24),"")</f>
        <v/>
      </c>
      <c r="AP4960" s="17">
        <f t="shared" si="157"/>
        <v>0</v>
      </c>
    </row>
    <row r="4961" spans="2:42" ht="33" x14ac:dyDescent="0.25">
      <c r="B4961" s="13">
        <f>COUNTIFS($E$3:E4961,'تقرير منتج تام'!$E$4)</f>
        <v>8</v>
      </c>
      <c r="C4961" s="37"/>
      <c r="D4961" s="37"/>
      <c r="E4961" s="37"/>
      <c r="F4961" s="39"/>
      <c r="G4961" s="40"/>
      <c r="H4961" s="40"/>
      <c r="I4961" s="41"/>
      <c r="J4961" s="41"/>
      <c r="K4961" s="26" t="str">
        <f>_xlfn.IFNA(VLOOKUP(E4961,الاوردرات!$B$1:$C$600,2,0),"")</f>
        <v/>
      </c>
      <c r="L4961" s="52"/>
      <c r="N4961" s="21" t="str">
        <f t="shared" si="156"/>
        <v/>
      </c>
      <c r="O4961" s="22" t="str">
        <f>_xlfn.IFNA((VLOOKUP(F4961,help!$C$2:$F$12,4,0))*(N4961*24),"")</f>
        <v/>
      </c>
      <c r="AP4961" s="17">
        <f t="shared" si="157"/>
        <v>0</v>
      </c>
    </row>
    <row r="4962" spans="2:42" ht="33" x14ac:dyDescent="0.25">
      <c r="B4962" s="13">
        <f>COUNTIFS($E$3:E4962,'تقرير منتج تام'!$E$4)</f>
        <v>8</v>
      </c>
      <c r="C4962" s="37"/>
      <c r="D4962" s="37"/>
      <c r="E4962" s="37"/>
      <c r="F4962" s="39"/>
      <c r="G4962" s="40"/>
      <c r="H4962" s="40"/>
      <c r="I4962" s="41"/>
      <c r="J4962" s="41"/>
      <c r="K4962" s="26" t="str">
        <f>_xlfn.IFNA(VLOOKUP(E4962,الاوردرات!$B$1:$C$600,2,0),"")</f>
        <v/>
      </c>
      <c r="L4962" s="52"/>
      <c r="N4962" s="21" t="str">
        <f t="shared" si="156"/>
        <v/>
      </c>
      <c r="O4962" s="22" t="str">
        <f>_xlfn.IFNA((VLOOKUP(F4962,help!$C$2:$F$12,4,0))*(N4962*24),"")</f>
        <v/>
      </c>
      <c r="AP4962" s="17">
        <f t="shared" si="157"/>
        <v>0</v>
      </c>
    </row>
    <row r="4963" spans="2:42" ht="33" x14ac:dyDescent="0.25">
      <c r="B4963" s="13">
        <f>COUNTIFS($E$3:E4963,'تقرير منتج تام'!$E$4)</f>
        <v>8</v>
      </c>
      <c r="C4963" s="37"/>
      <c r="D4963" s="37"/>
      <c r="E4963" s="37"/>
      <c r="F4963" s="39"/>
      <c r="G4963" s="40"/>
      <c r="H4963" s="40"/>
      <c r="I4963" s="41"/>
      <c r="J4963" s="41"/>
      <c r="K4963" s="26" t="str">
        <f>_xlfn.IFNA(VLOOKUP(E4963,الاوردرات!$B$1:$C$600,2,0),"")</f>
        <v/>
      </c>
      <c r="L4963" s="52"/>
      <c r="N4963" s="21" t="str">
        <f t="shared" si="156"/>
        <v/>
      </c>
      <c r="O4963" s="22" t="str">
        <f>_xlfn.IFNA((VLOOKUP(F4963,help!$C$2:$F$12,4,0))*(N4963*24),"")</f>
        <v/>
      </c>
      <c r="AP4963" s="17">
        <f t="shared" si="157"/>
        <v>0</v>
      </c>
    </row>
    <row r="4964" spans="2:42" ht="33" x14ac:dyDescent="0.25">
      <c r="B4964" s="13">
        <f>COUNTIFS($E$3:E4964,'تقرير منتج تام'!$E$4)</f>
        <v>8</v>
      </c>
      <c r="C4964" s="37"/>
      <c r="D4964" s="37"/>
      <c r="E4964" s="37"/>
      <c r="F4964" s="39"/>
      <c r="G4964" s="40"/>
      <c r="H4964" s="40"/>
      <c r="I4964" s="41"/>
      <c r="J4964" s="41"/>
      <c r="K4964" s="26" t="str">
        <f>_xlfn.IFNA(VLOOKUP(E4964,الاوردرات!$B$1:$C$600,2,0),"")</f>
        <v/>
      </c>
      <c r="L4964" s="52"/>
      <c r="N4964" s="21" t="str">
        <f t="shared" si="156"/>
        <v/>
      </c>
      <c r="O4964" s="22" t="str">
        <f>_xlfn.IFNA((VLOOKUP(F4964,help!$C$2:$F$12,4,0))*(N4964*24),"")</f>
        <v/>
      </c>
      <c r="AP4964" s="17">
        <f t="shared" si="157"/>
        <v>0</v>
      </c>
    </row>
    <row r="4965" spans="2:42" ht="33" x14ac:dyDescent="0.25">
      <c r="B4965" s="13">
        <f>COUNTIFS($E$3:E4965,'تقرير منتج تام'!$E$4)</f>
        <v>8</v>
      </c>
      <c r="C4965" s="37"/>
      <c r="D4965" s="37"/>
      <c r="E4965" s="37"/>
      <c r="F4965" s="39"/>
      <c r="G4965" s="40"/>
      <c r="H4965" s="40"/>
      <c r="I4965" s="41"/>
      <c r="J4965" s="41"/>
      <c r="K4965" s="26" t="str">
        <f>_xlfn.IFNA(VLOOKUP(E4965,الاوردرات!$B$1:$C$600,2,0),"")</f>
        <v/>
      </c>
      <c r="L4965" s="52"/>
      <c r="N4965" s="21" t="str">
        <f t="shared" si="156"/>
        <v/>
      </c>
      <c r="O4965" s="22" t="str">
        <f>_xlfn.IFNA((VLOOKUP(F4965,help!$C$2:$F$12,4,0))*(N4965*24),"")</f>
        <v/>
      </c>
      <c r="AP4965" s="17">
        <f t="shared" si="157"/>
        <v>0</v>
      </c>
    </row>
    <row r="4966" spans="2:42" ht="33" x14ac:dyDescent="0.25">
      <c r="B4966" s="13">
        <f>COUNTIFS($E$3:E4966,'تقرير منتج تام'!$E$4)</f>
        <v>8</v>
      </c>
      <c r="C4966" s="37"/>
      <c r="D4966" s="37"/>
      <c r="E4966" s="37"/>
      <c r="F4966" s="39"/>
      <c r="G4966" s="40"/>
      <c r="H4966" s="40"/>
      <c r="I4966" s="41"/>
      <c r="J4966" s="41"/>
      <c r="K4966" s="26" t="str">
        <f>_xlfn.IFNA(VLOOKUP(E4966,الاوردرات!$B$1:$C$600,2,0),"")</f>
        <v/>
      </c>
      <c r="L4966" s="52"/>
      <c r="N4966" s="21" t="str">
        <f t="shared" si="156"/>
        <v/>
      </c>
      <c r="O4966" s="22" t="str">
        <f>_xlfn.IFNA((VLOOKUP(F4966,help!$C$2:$F$12,4,0))*(N4966*24),"")</f>
        <v/>
      </c>
      <c r="AP4966" s="17">
        <f t="shared" si="157"/>
        <v>0</v>
      </c>
    </row>
    <row r="4967" spans="2:42" ht="33" x14ac:dyDescent="0.25">
      <c r="B4967" s="13">
        <f>COUNTIFS($E$3:E4967,'تقرير منتج تام'!$E$4)</f>
        <v>8</v>
      </c>
      <c r="C4967" s="37"/>
      <c r="D4967" s="37"/>
      <c r="E4967" s="37"/>
      <c r="F4967" s="39"/>
      <c r="G4967" s="40"/>
      <c r="H4967" s="40"/>
      <c r="I4967" s="41"/>
      <c r="J4967" s="41"/>
      <c r="K4967" s="26" t="str">
        <f>_xlfn.IFNA(VLOOKUP(E4967,الاوردرات!$B$1:$C$600,2,0),"")</f>
        <v/>
      </c>
      <c r="L4967" s="52"/>
      <c r="N4967" s="21" t="str">
        <f t="shared" si="156"/>
        <v/>
      </c>
      <c r="O4967" s="22" t="str">
        <f>_xlfn.IFNA((VLOOKUP(F4967,help!$C$2:$F$12,4,0))*(N4967*24),"")</f>
        <v/>
      </c>
      <c r="AP4967" s="17">
        <f t="shared" si="157"/>
        <v>0</v>
      </c>
    </row>
    <row r="4968" spans="2:42" ht="33" x14ac:dyDescent="0.25">
      <c r="B4968" s="13">
        <f>COUNTIFS($E$3:E4968,'تقرير منتج تام'!$E$4)</f>
        <v>8</v>
      </c>
      <c r="C4968" s="37"/>
      <c r="D4968" s="37"/>
      <c r="E4968" s="37"/>
      <c r="F4968" s="39"/>
      <c r="G4968" s="40"/>
      <c r="H4968" s="40"/>
      <c r="I4968" s="41"/>
      <c r="J4968" s="41"/>
      <c r="K4968" s="26" t="str">
        <f>_xlfn.IFNA(VLOOKUP(E4968,الاوردرات!$B$1:$C$600,2,0),"")</f>
        <v/>
      </c>
      <c r="L4968" s="52"/>
      <c r="N4968" s="21" t="str">
        <f t="shared" si="156"/>
        <v/>
      </c>
      <c r="O4968" s="22" t="str">
        <f>_xlfn.IFNA((VLOOKUP(F4968,help!$C$2:$F$12,4,0))*(N4968*24),"")</f>
        <v/>
      </c>
      <c r="AP4968" s="17">
        <f t="shared" si="157"/>
        <v>0</v>
      </c>
    </row>
    <row r="4969" spans="2:42" ht="33" x14ac:dyDescent="0.25">
      <c r="B4969" s="13">
        <f>COUNTIFS($E$3:E4969,'تقرير منتج تام'!$E$4)</f>
        <v>8</v>
      </c>
      <c r="C4969" s="37"/>
      <c r="D4969" s="37"/>
      <c r="E4969" s="37"/>
      <c r="F4969" s="39"/>
      <c r="G4969" s="40"/>
      <c r="H4969" s="40"/>
      <c r="I4969" s="41"/>
      <c r="J4969" s="41"/>
      <c r="K4969" s="26" t="str">
        <f>_xlfn.IFNA(VLOOKUP(E4969,الاوردرات!$B$1:$C$600,2,0),"")</f>
        <v/>
      </c>
      <c r="L4969" s="52"/>
      <c r="N4969" s="21" t="str">
        <f t="shared" si="156"/>
        <v/>
      </c>
      <c r="O4969" s="22" t="str">
        <f>_xlfn.IFNA((VLOOKUP(F4969,help!$C$2:$F$12,4,0))*(N4969*24),"")</f>
        <v/>
      </c>
      <c r="AP4969" s="17">
        <f t="shared" si="157"/>
        <v>0</v>
      </c>
    </row>
    <row r="4970" spans="2:42" ht="33" x14ac:dyDescent="0.25">
      <c r="B4970" s="13">
        <f>COUNTIFS($E$3:E4970,'تقرير منتج تام'!$E$4)</f>
        <v>8</v>
      </c>
      <c r="C4970" s="37"/>
      <c r="D4970" s="37"/>
      <c r="E4970" s="37"/>
      <c r="F4970" s="39"/>
      <c r="G4970" s="40"/>
      <c r="H4970" s="40"/>
      <c r="I4970" s="41"/>
      <c r="J4970" s="41"/>
      <c r="K4970" s="26" t="str">
        <f>_xlfn.IFNA(VLOOKUP(E4970,الاوردرات!$B$1:$C$600,2,0),"")</f>
        <v/>
      </c>
      <c r="L4970" s="52"/>
      <c r="N4970" s="21" t="str">
        <f t="shared" si="156"/>
        <v/>
      </c>
      <c r="O4970" s="22" t="str">
        <f>_xlfn.IFNA((VLOOKUP(F4970,help!$C$2:$F$12,4,0))*(N4970*24),"")</f>
        <v/>
      </c>
      <c r="AP4970" s="17">
        <f t="shared" si="157"/>
        <v>0</v>
      </c>
    </row>
    <row r="4971" spans="2:42" ht="33" x14ac:dyDescent="0.25">
      <c r="B4971" s="13">
        <f>COUNTIFS($E$3:E4971,'تقرير منتج تام'!$E$4)</f>
        <v>8</v>
      </c>
      <c r="C4971" s="37"/>
      <c r="D4971" s="37"/>
      <c r="E4971" s="37"/>
      <c r="F4971" s="39"/>
      <c r="G4971" s="40"/>
      <c r="H4971" s="40"/>
      <c r="I4971" s="41"/>
      <c r="J4971" s="41"/>
      <c r="K4971" s="26" t="str">
        <f>_xlfn.IFNA(VLOOKUP(E4971,الاوردرات!$B$1:$C$600,2,0),"")</f>
        <v/>
      </c>
      <c r="L4971" s="52"/>
      <c r="N4971" s="21" t="str">
        <f t="shared" si="156"/>
        <v/>
      </c>
      <c r="O4971" s="22" t="str">
        <f>_xlfn.IFNA((VLOOKUP(F4971,help!$C$2:$F$12,4,0))*(N4971*24),"")</f>
        <v/>
      </c>
      <c r="AP4971" s="17">
        <f t="shared" si="157"/>
        <v>0</v>
      </c>
    </row>
    <row r="4972" spans="2:42" ht="33" x14ac:dyDescent="0.25">
      <c r="B4972" s="13">
        <f>COUNTIFS($E$3:E4972,'تقرير منتج تام'!$E$4)</f>
        <v>8</v>
      </c>
      <c r="C4972" s="37"/>
      <c r="D4972" s="37"/>
      <c r="E4972" s="37"/>
      <c r="F4972" s="39"/>
      <c r="G4972" s="40"/>
      <c r="H4972" s="40"/>
      <c r="I4972" s="41"/>
      <c r="J4972" s="41"/>
      <c r="K4972" s="26" t="str">
        <f>_xlfn.IFNA(VLOOKUP(E4972,الاوردرات!$B$1:$C$600,2,0),"")</f>
        <v/>
      </c>
      <c r="L4972" s="52"/>
      <c r="N4972" s="21" t="str">
        <f t="shared" si="156"/>
        <v/>
      </c>
      <c r="O4972" s="22" t="str">
        <f>_xlfn.IFNA((VLOOKUP(F4972,help!$C$2:$F$12,4,0))*(N4972*24),"")</f>
        <v/>
      </c>
      <c r="AP4972" s="17">
        <f t="shared" si="157"/>
        <v>0</v>
      </c>
    </row>
    <row r="4973" spans="2:42" ht="33" x14ac:dyDescent="0.25">
      <c r="B4973" s="13">
        <f>COUNTIFS($E$3:E4973,'تقرير منتج تام'!$E$4)</f>
        <v>8</v>
      </c>
      <c r="C4973" s="37"/>
      <c r="D4973" s="37"/>
      <c r="E4973" s="37"/>
      <c r="F4973" s="39"/>
      <c r="G4973" s="40"/>
      <c r="H4973" s="40"/>
      <c r="I4973" s="41"/>
      <c r="J4973" s="41"/>
      <c r="K4973" s="26" t="str">
        <f>_xlfn.IFNA(VLOOKUP(E4973,الاوردرات!$B$1:$C$600,2,0),"")</f>
        <v/>
      </c>
      <c r="L4973" s="52"/>
      <c r="N4973" s="21" t="str">
        <f t="shared" si="156"/>
        <v/>
      </c>
      <c r="O4973" s="22" t="str">
        <f>_xlfn.IFNA((VLOOKUP(F4973,help!$C$2:$F$12,4,0))*(N4973*24),"")</f>
        <v/>
      </c>
      <c r="AP4973" s="17">
        <f t="shared" si="157"/>
        <v>0</v>
      </c>
    </row>
    <row r="4974" spans="2:42" ht="33" x14ac:dyDescent="0.25">
      <c r="B4974" s="13">
        <f>COUNTIFS($E$3:E4974,'تقرير منتج تام'!$E$4)</f>
        <v>8</v>
      </c>
      <c r="C4974" s="37"/>
      <c r="D4974" s="37"/>
      <c r="E4974" s="37"/>
      <c r="F4974" s="39"/>
      <c r="G4974" s="40"/>
      <c r="H4974" s="40"/>
      <c r="I4974" s="41"/>
      <c r="J4974" s="41"/>
      <c r="K4974" s="26" t="str">
        <f>_xlfn.IFNA(VLOOKUP(E4974,الاوردرات!$B$1:$C$600,2,0),"")</f>
        <v/>
      </c>
      <c r="L4974" s="52"/>
      <c r="N4974" s="21" t="str">
        <f t="shared" si="156"/>
        <v/>
      </c>
      <c r="O4974" s="22" t="str">
        <f>_xlfn.IFNA((VLOOKUP(F4974,help!$C$2:$F$12,4,0))*(N4974*24),"")</f>
        <v/>
      </c>
      <c r="AP4974" s="17">
        <f t="shared" si="157"/>
        <v>0</v>
      </c>
    </row>
    <row r="4975" spans="2:42" ht="33" x14ac:dyDescent="0.25">
      <c r="B4975" s="13">
        <f>COUNTIFS($E$3:E4975,'تقرير منتج تام'!$E$4)</f>
        <v>8</v>
      </c>
      <c r="C4975" s="37"/>
      <c r="D4975" s="37"/>
      <c r="E4975" s="37"/>
      <c r="F4975" s="39"/>
      <c r="G4975" s="40"/>
      <c r="H4975" s="40"/>
      <c r="I4975" s="41"/>
      <c r="J4975" s="41"/>
      <c r="K4975" s="26" t="str">
        <f>_xlfn.IFNA(VLOOKUP(E4975,الاوردرات!$B$1:$C$600,2,0),"")</f>
        <v/>
      </c>
      <c r="L4975" s="52"/>
      <c r="N4975" s="21" t="str">
        <f t="shared" si="156"/>
        <v/>
      </c>
      <c r="O4975" s="22" t="str">
        <f>_xlfn.IFNA((VLOOKUP(F4975,help!$C$2:$F$12,4,0))*(N4975*24),"")</f>
        <v/>
      </c>
      <c r="AP4975" s="17">
        <f t="shared" si="157"/>
        <v>0</v>
      </c>
    </row>
    <row r="4976" spans="2:42" ht="33" x14ac:dyDescent="0.25">
      <c r="B4976" s="13">
        <f>COUNTIFS($E$3:E4976,'تقرير منتج تام'!$E$4)</f>
        <v>8</v>
      </c>
      <c r="C4976" s="37"/>
      <c r="D4976" s="37"/>
      <c r="E4976" s="37"/>
      <c r="F4976" s="39"/>
      <c r="G4976" s="40"/>
      <c r="H4976" s="40"/>
      <c r="I4976" s="41"/>
      <c r="J4976" s="41"/>
      <c r="K4976" s="26" t="str">
        <f>_xlfn.IFNA(VLOOKUP(E4976,الاوردرات!$B$1:$C$600,2,0),"")</f>
        <v/>
      </c>
      <c r="L4976" s="52"/>
      <c r="N4976" s="21" t="str">
        <f t="shared" si="156"/>
        <v/>
      </c>
      <c r="O4976" s="22" t="str">
        <f>_xlfn.IFNA((VLOOKUP(F4976,help!$C$2:$F$12,4,0))*(N4976*24),"")</f>
        <v/>
      </c>
      <c r="AP4976" s="17">
        <f t="shared" si="157"/>
        <v>0</v>
      </c>
    </row>
    <row r="4977" spans="2:42" ht="33" x14ac:dyDescent="0.25">
      <c r="B4977" s="13">
        <f>COUNTIFS($E$3:E4977,'تقرير منتج تام'!$E$4)</f>
        <v>8</v>
      </c>
      <c r="C4977" s="37"/>
      <c r="D4977" s="37"/>
      <c r="E4977" s="37"/>
      <c r="F4977" s="39"/>
      <c r="G4977" s="40"/>
      <c r="H4977" s="40"/>
      <c r="I4977" s="41"/>
      <c r="J4977" s="41"/>
      <c r="K4977" s="26" t="str">
        <f>_xlfn.IFNA(VLOOKUP(E4977,الاوردرات!$B$1:$C$600,2,0),"")</f>
        <v/>
      </c>
      <c r="L4977" s="52"/>
      <c r="N4977" s="21" t="str">
        <f t="shared" si="156"/>
        <v/>
      </c>
      <c r="O4977" s="22" t="str">
        <f>_xlfn.IFNA((VLOOKUP(F4977,help!$C$2:$F$12,4,0))*(N4977*24),"")</f>
        <v/>
      </c>
      <c r="AP4977" s="17">
        <f t="shared" si="157"/>
        <v>0</v>
      </c>
    </row>
    <row r="4978" spans="2:42" ht="33" x14ac:dyDescent="0.25">
      <c r="B4978" s="13">
        <f>COUNTIFS($E$3:E4978,'تقرير منتج تام'!$E$4)</f>
        <v>8</v>
      </c>
      <c r="C4978" s="37"/>
      <c r="D4978" s="37"/>
      <c r="E4978" s="37"/>
      <c r="F4978" s="39"/>
      <c r="G4978" s="40"/>
      <c r="H4978" s="40"/>
      <c r="I4978" s="41"/>
      <c r="J4978" s="41"/>
      <c r="K4978" s="26" t="str">
        <f>_xlfn.IFNA(VLOOKUP(E4978,الاوردرات!$B$1:$C$600,2,0),"")</f>
        <v/>
      </c>
      <c r="L4978" s="52"/>
      <c r="N4978" s="21" t="str">
        <f t="shared" si="156"/>
        <v/>
      </c>
      <c r="O4978" s="22" t="str">
        <f>_xlfn.IFNA((VLOOKUP(F4978,help!$C$2:$F$12,4,0))*(N4978*24),"")</f>
        <v/>
      </c>
      <c r="AP4978" s="17">
        <f t="shared" si="157"/>
        <v>0</v>
      </c>
    </row>
    <row r="4979" spans="2:42" ht="33" x14ac:dyDescent="0.25">
      <c r="B4979" s="13">
        <f>COUNTIFS($E$3:E4979,'تقرير منتج تام'!$E$4)</f>
        <v>8</v>
      </c>
      <c r="C4979" s="37"/>
      <c r="D4979" s="37"/>
      <c r="E4979" s="37"/>
      <c r="F4979" s="39"/>
      <c r="G4979" s="40"/>
      <c r="H4979" s="40"/>
      <c r="I4979" s="41"/>
      <c r="J4979" s="41"/>
      <c r="K4979" s="26" t="str">
        <f>_xlfn.IFNA(VLOOKUP(E4979,الاوردرات!$B$1:$C$600,2,0),"")</f>
        <v/>
      </c>
      <c r="L4979" s="52"/>
      <c r="N4979" s="21" t="str">
        <f t="shared" si="156"/>
        <v/>
      </c>
      <c r="O4979" s="22" t="str">
        <f>_xlfn.IFNA((VLOOKUP(F4979,help!$C$2:$F$12,4,0))*(N4979*24),"")</f>
        <v/>
      </c>
      <c r="AP4979" s="17">
        <f t="shared" si="157"/>
        <v>0</v>
      </c>
    </row>
    <row r="4980" spans="2:42" ht="33" x14ac:dyDescent="0.25">
      <c r="B4980" s="13">
        <f>COUNTIFS($E$3:E4980,'تقرير منتج تام'!$E$4)</f>
        <v>8</v>
      </c>
      <c r="C4980" s="37"/>
      <c r="D4980" s="37"/>
      <c r="E4980" s="37"/>
      <c r="F4980" s="39"/>
      <c r="G4980" s="40"/>
      <c r="H4980" s="40"/>
      <c r="I4980" s="41"/>
      <c r="J4980" s="41"/>
      <c r="K4980" s="26" t="str">
        <f>_xlfn.IFNA(VLOOKUP(E4980,الاوردرات!$B$1:$C$600,2,0),"")</f>
        <v/>
      </c>
      <c r="L4980" s="52"/>
      <c r="N4980" s="21" t="str">
        <f t="shared" si="156"/>
        <v/>
      </c>
      <c r="O4980" s="22" t="str">
        <f>_xlfn.IFNA((VLOOKUP(F4980,help!$C$2:$F$12,4,0))*(N4980*24),"")</f>
        <v/>
      </c>
      <c r="AP4980" s="17">
        <f t="shared" si="157"/>
        <v>0</v>
      </c>
    </row>
    <row r="4981" spans="2:42" ht="33" x14ac:dyDescent="0.25">
      <c r="B4981" s="13">
        <f>COUNTIFS($E$3:E4981,'تقرير منتج تام'!$E$4)</f>
        <v>8</v>
      </c>
      <c r="C4981" s="37"/>
      <c r="D4981" s="37"/>
      <c r="E4981" s="37"/>
      <c r="F4981" s="39"/>
      <c r="G4981" s="40"/>
      <c r="H4981" s="40"/>
      <c r="I4981" s="41"/>
      <c r="J4981" s="41"/>
      <c r="K4981" s="26" t="str">
        <f>_xlfn.IFNA(VLOOKUP(E4981,الاوردرات!$B$1:$C$600,2,0),"")</f>
        <v/>
      </c>
      <c r="L4981" s="52"/>
      <c r="N4981" s="21" t="str">
        <f t="shared" si="156"/>
        <v/>
      </c>
      <c r="O4981" s="22" t="str">
        <f>_xlfn.IFNA((VLOOKUP(F4981,help!$C$2:$F$12,4,0))*(N4981*24),"")</f>
        <v/>
      </c>
      <c r="AP4981" s="17">
        <f t="shared" si="157"/>
        <v>0</v>
      </c>
    </row>
    <row r="4982" spans="2:42" ht="33" x14ac:dyDescent="0.25">
      <c r="B4982" s="13">
        <f>COUNTIFS($E$3:E4982,'تقرير منتج تام'!$E$4)</f>
        <v>8</v>
      </c>
      <c r="C4982" s="37"/>
      <c r="D4982" s="37"/>
      <c r="E4982" s="37"/>
      <c r="F4982" s="39"/>
      <c r="G4982" s="40"/>
      <c r="H4982" s="40"/>
      <c r="I4982" s="41"/>
      <c r="J4982" s="41"/>
      <c r="K4982" s="26" t="str">
        <f>_xlfn.IFNA(VLOOKUP(E4982,الاوردرات!$B$1:$C$600,2,0),"")</f>
        <v/>
      </c>
      <c r="L4982" s="52"/>
      <c r="N4982" s="21" t="str">
        <f t="shared" si="156"/>
        <v/>
      </c>
      <c r="O4982" s="22" t="str">
        <f>_xlfn.IFNA((VLOOKUP(F4982,help!$C$2:$F$12,4,0))*(N4982*24),"")</f>
        <v/>
      </c>
      <c r="AP4982" s="17">
        <f t="shared" si="157"/>
        <v>0</v>
      </c>
    </row>
    <row r="4983" spans="2:42" ht="33" x14ac:dyDescent="0.25">
      <c r="B4983" s="13">
        <f>COUNTIFS($E$3:E4983,'تقرير منتج تام'!$E$4)</f>
        <v>8</v>
      </c>
      <c r="C4983" s="37"/>
      <c r="D4983" s="37"/>
      <c r="E4983" s="37"/>
      <c r="F4983" s="39"/>
      <c r="G4983" s="40"/>
      <c r="H4983" s="40"/>
      <c r="I4983" s="41"/>
      <c r="J4983" s="41"/>
      <c r="K4983" s="26" t="str">
        <f>_xlfn.IFNA(VLOOKUP(E4983,الاوردرات!$B$1:$C$600,2,0),"")</f>
        <v/>
      </c>
      <c r="L4983" s="52"/>
      <c r="N4983" s="21" t="str">
        <f t="shared" ref="N4983:N5046" si="158">IF(I4983&lt;&gt;"",J4983-I4983,"")</f>
        <v/>
      </c>
      <c r="O4983" s="22" t="str">
        <f>_xlfn.IFNA((VLOOKUP(F4983,help!$C$2:$F$12,4,0))*(N4983*24),"")</f>
        <v/>
      </c>
      <c r="AP4983" s="17">
        <f t="shared" si="157"/>
        <v>0</v>
      </c>
    </row>
    <row r="4984" spans="2:42" ht="33" x14ac:dyDescent="0.25">
      <c r="B4984" s="13">
        <f>COUNTIFS($E$3:E4984,'تقرير منتج تام'!$E$4)</f>
        <v>8</v>
      </c>
      <c r="C4984" s="37"/>
      <c r="D4984" s="37"/>
      <c r="E4984" s="37"/>
      <c r="F4984" s="39"/>
      <c r="G4984" s="40"/>
      <c r="H4984" s="40"/>
      <c r="I4984" s="41"/>
      <c r="J4984" s="41"/>
      <c r="K4984" s="26" t="str">
        <f>_xlfn.IFNA(VLOOKUP(E4984,الاوردرات!$B$1:$C$600,2,0),"")</f>
        <v/>
      </c>
      <c r="L4984" s="52"/>
      <c r="N4984" s="21" t="str">
        <f t="shared" si="158"/>
        <v/>
      </c>
      <c r="O4984" s="22" t="str">
        <f>_xlfn.IFNA((VLOOKUP(F4984,help!$C$2:$F$12,4,0))*(N4984*24),"")</f>
        <v/>
      </c>
      <c r="AP4984" s="17">
        <f t="shared" si="157"/>
        <v>0</v>
      </c>
    </row>
    <row r="4985" spans="2:42" ht="33" x14ac:dyDescent="0.25">
      <c r="B4985" s="13">
        <f>COUNTIFS($E$3:E4985,'تقرير منتج تام'!$E$4)</f>
        <v>8</v>
      </c>
      <c r="C4985" s="37"/>
      <c r="D4985" s="37"/>
      <c r="E4985" s="37"/>
      <c r="F4985" s="39"/>
      <c r="G4985" s="40"/>
      <c r="H4985" s="40"/>
      <c r="I4985" s="41"/>
      <c r="J4985" s="41"/>
      <c r="K4985" s="26" t="str">
        <f>_xlfn.IFNA(VLOOKUP(E4985,الاوردرات!$B$1:$C$600,2,0),"")</f>
        <v/>
      </c>
      <c r="L4985" s="52"/>
      <c r="N4985" s="21" t="str">
        <f t="shared" si="158"/>
        <v/>
      </c>
      <c r="O4985" s="22" t="str">
        <f>_xlfn.IFNA((VLOOKUP(F4985,help!$C$2:$F$12,4,0))*(N4985*24),"")</f>
        <v/>
      </c>
      <c r="AP4985" s="17">
        <f t="shared" si="157"/>
        <v>0</v>
      </c>
    </row>
    <row r="4986" spans="2:42" ht="33" x14ac:dyDescent="0.25">
      <c r="B4986" s="13">
        <f>COUNTIFS($E$3:E4986,'تقرير منتج تام'!$E$4)</f>
        <v>8</v>
      </c>
      <c r="C4986" s="37"/>
      <c r="D4986" s="37"/>
      <c r="E4986" s="37"/>
      <c r="F4986" s="39"/>
      <c r="G4986" s="40"/>
      <c r="H4986" s="40"/>
      <c r="I4986" s="41"/>
      <c r="J4986" s="41"/>
      <c r="K4986" s="26" t="str">
        <f>_xlfn.IFNA(VLOOKUP(E4986,الاوردرات!$B$1:$C$600,2,0),"")</f>
        <v/>
      </c>
      <c r="L4986" s="52"/>
      <c r="N4986" s="21" t="str">
        <f t="shared" si="158"/>
        <v/>
      </c>
      <c r="O4986" s="22" t="str">
        <f>_xlfn.IFNA((VLOOKUP(F4986,help!$C$2:$F$12,4,0))*(N4986*24),"")</f>
        <v/>
      </c>
      <c r="AP4986" s="17">
        <f t="shared" si="157"/>
        <v>0</v>
      </c>
    </row>
    <row r="4987" spans="2:42" ht="33" x14ac:dyDescent="0.25">
      <c r="B4987" s="13">
        <f>COUNTIFS($E$3:E4987,'تقرير منتج تام'!$E$4)</f>
        <v>8</v>
      </c>
      <c r="C4987" s="37"/>
      <c r="D4987" s="37"/>
      <c r="E4987" s="37"/>
      <c r="F4987" s="39"/>
      <c r="G4987" s="40"/>
      <c r="H4987" s="40"/>
      <c r="I4987" s="41"/>
      <c r="J4987" s="41"/>
      <c r="K4987" s="26" t="str">
        <f>_xlfn.IFNA(VLOOKUP(E4987,الاوردرات!$B$1:$C$600,2,0),"")</f>
        <v/>
      </c>
      <c r="L4987" s="52"/>
      <c r="N4987" s="21" t="str">
        <f t="shared" si="158"/>
        <v/>
      </c>
      <c r="O4987" s="22" t="str">
        <f>_xlfn.IFNA((VLOOKUP(F4987,help!$C$2:$F$12,4,0))*(N4987*24),"")</f>
        <v/>
      </c>
      <c r="AP4987" s="17">
        <f t="shared" si="157"/>
        <v>0</v>
      </c>
    </row>
    <row r="4988" spans="2:42" ht="33" x14ac:dyDescent="0.25">
      <c r="B4988" s="13">
        <f>COUNTIFS($E$3:E4988,'تقرير منتج تام'!$E$4)</f>
        <v>8</v>
      </c>
      <c r="C4988" s="37"/>
      <c r="D4988" s="37"/>
      <c r="E4988" s="37"/>
      <c r="F4988" s="39"/>
      <c r="G4988" s="40"/>
      <c r="H4988" s="40"/>
      <c r="I4988" s="41"/>
      <c r="J4988" s="41"/>
      <c r="K4988" s="26" t="str">
        <f>_xlfn.IFNA(VLOOKUP(E4988,الاوردرات!$B$1:$C$600,2,0),"")</f>
        <v/>
      </c>
      <c r="L4988" s="52"/>
      <c r="N4988" s="21" t="str">
        <f t="shared" si="158"/>
        <v/>
      </c>
      <c r="O4988" s="22" t="str">
        <f>_xlfn.IFNA((VLOOKUP(F4988,help!$C$2:$F$12,4,0))*(N4988*24),"")</f>
        <v/>
      </c>
      <c r="AP4988" s="17">
        <f t="shared" si="157"/>
        <v>0</v>
      </c>
    </row>
    <row r="4989" spans="2:42" ht="33" x14ac:dyDescent="0.25">
      <c r="B4989" s="13">
        <f>COUNTIFS($E$3:E4989,'تقرير منتج تام'!$E$4)</f>
        <v>8</v>
      </c>
      <c r="C4989" s="37"/>
      <c r="D4989" s="37"/>
      <c r="E4989" s="37"/>
      <c r="F4989" s="39"/>
      <c r="G4989" s="40"/>
      <c r="H4989" s="40"/>
      <c r="I4989" s="41"/>
      <c r="J4989" s="41"/>
      <c r="K4989" s="26" t="str">
        <f>_xlfn.IFNA(VLOOKUP(E4989,الاوردرات!$B$1:$C$600,2,0),"")</f>
        <v/>
      </c>
      <c r="L4989" s="52"/>
      <c r="N4989" s="21" t="str">
        <f t="shared" si="158"/>
        <v/>
      </c>
      <c r="O4989" s="22" t="str">
        <f>_xlfn.IFNA((VLOOKUP(F4989,help!$C$2:$F$12,4,0))*(N4989*24),"")</f>
        <v/>
      </c>
      <c r="AP4989" s="17">
        <f t="shared" si="157"/>
        <v>0</v>
      </c>
    </row>
    <row r="4990" spans="2:42" ht="33" x14ac:dyDescent="0.25">
      <c r="B4990" s="13">
        <f>COUNTIFS($E$3:E4990,'تقرير منتج تام'!$E$4)</f>
        <v>8</v>
      </c>
      <c r="C4990" s="37"/>
      <c r="D4990" s="37"/>
      <c r="E4990" s="37"/>
      <c r="F4990" s="39"/>
      <c r="G4990" s="40"/>
      <c r="H4990" s="40"/>
      <c r="I4990" s="41"/>
      <c r="J4990" s="41"/>
      <c r="K4990" s="26" t="str">
        <f>_xlfn.IFNA(VLOOKUP(E4990,الاوردرات!$B$1:$C$600,2,0),"")</f>
        <v/>
      </c>
      <c r="L4990" s="52"/>
      <c r="N4990" s="21" t="str">
        <f t="shared" si="158"/>
        <v/>
      </c>
      <c r="O4990" s="22" t="str">
        <f>_xlfn.IFNA((VLOOKUP(F4990,help!$C$2:$F$12,4,0))*(N4990*24),"")</f>
        <v/>
      </c>
      <c r="AP4990" s="17">
        <f t="shared" si="157"/>
        <v>0</v>
      </c>
    </row>
    <row r="4991" spans="2:42" ht="33" x14ac:dyDescent="0.25">
      <c r="B4991" s="13">
        <f>COUNTIFS($E$3:E4991,'تقرير منتج تام'!$E$4)</f>
        <v>8</v>
      </c>
      <c r="C4991" s="37"/>
      <c r="D4991" s="37"/>
      <c r="E4991" s="37"/>
      <c r="F4991" s="39"/>
      <c r="G4991" s="40"/>
      <c r="H4991" s="40"/>
      <c r="I4991" s="41"/>
      <c r="J4991" s="41"/>
      <c r="K4991" s="26" t="str">
        <f>_xlfn.IFNA(VLOOKUP(E4991,الاوردرات!$B$1:$C$600,2,0),"")</f>
        <v/>
      </c>
      <c r="L4991" s="52"/>
      <c r="N4991" s="21" t="str">
        <f t="shared" si="158"/>
        <v/>
      </c>
      <c r="O4991" s="22" t="str">
        <f>_xlfn.IFNA((VLOOKUP(F4991,help!$C$2:$F$12,4,0))*(N4991*24),"")</f>
        <v/>
      </c>
      <c r="AP4991" s="17">
        <f t="shared" si="157"/>
        <v>0</v>
      </c>
    </row>
    <row r="4992" spans="2:42" ht="33" x14ac:dyDescent="0.25">
      <c r="B4992" s="13">
        <f>COUNTIFS($E$3:E4992,'تقرير منتج تام'!$E$4)</f>
        <v>8</v>
      </c>
      <c r="C4992" s="37"/>
      <c r="D4992" s="37"/>
      <c r="E4992" s="37"/>
      <c r="F4992" s="39"/>
      <c r="G4992" s="40"/>
      <c r="H4992" s="40"/>
      <c r="I4992" s="41"/>
      <c r="J4992" s="41"/>
      <c r="K4992" s="26" t="str">
        <f>_xlfn.IFNA(VLOOKUP(E4992,الاوردرات!$B$1:$C$600,2,0),"")</f>
        <v/>
      </c>
      <c r="L4992" s="52"/>
      <c r="N4992" s="21" t="str">
        <f t="shared" si="158"/>
        <v/>
      </c>
      <c r="O4992" s="22" t="str">
        <f>_xlfn.IFNA((VLOOKUP(F4992,help!$C$2:$F$12,4,0))*(N4992*24),"")</f>
        <v/>
      </c>
      <c r="AP4992" s="17">
        <f t="shared" si="157"/>
        <v>0</v>
      </c>
    </row>
    <row r="4993" spans="2:42" ht="33" x14ac:dyDescent="0.25">
      <c r="B4993" s="13">
        <f>COUNTIFS($E$3:E4993,'تقرير منتج تام'!$E$4)</f>
        <v>8</v>
      </c>
      <c r="C4993" s="37"/>
      <c r="D4993" s="37"/>
      <c r="E4993" s="37"/>
      <c r="F4993" s="39"/>
      <c r="G4993" s="40"/>
      <c r="H4993" s="40"/>
      <c r="I4993" s="41"/>
      <c r="J4993" s="41"/>
      <c r="K4993" s="26" t="str">
        <f>_xlfn.IFNA(VLOOKUP(E4993,الاوردرات!$B$1:$C$600,2,0),"")</f>
        <v/>
      </c>
      <c r="L4993" s="52"/>
      <c r="N4993" s="21" t="str">
        <f t="shared" si="158"/>
        <v/>
      </c>
      <c r="O4993" s="22" t="str">
        <f>_xlfn.IFNA((VLOOKUP(F4993,help!$C$2:$F$12,4,0))*(N4993*24),"")</f>
        <v/>
      </c>
      <c r="AP4993" s="17">
        <f t="shared" si="157"/>
        <v>0</v>
      </c>
    </row>
    <row r="4994" spans="2:42" ht="33" x14ac:dyDescent="0.25">
      <c r="B4994" s="13">
        <f>COUNTIFS($E$3:E4994,'تقرير منتج تام'!$E$4)</f>
        <v>8</v>
      </c>
      <c r="C4994" s="37"/>
      <c r="D4994" s="37"/>
      <c r="E4994" s="37"/>
      <c r="F4994" s="39"/>
      <c r="G4994" s="40"/>
      <c r="H4994" s="40"/>
      <c r="I4994" s="41"/>
      <c r="J4994" s="41"/>
      <c r="K4994" s="26" t="str">
        <f>_xlfn.IFNA(VLOOKUP(E4994,الاوردرات!$B$1:$C$600,2,0),"")</f>
        <v/>
      </c>
      <c r="L4994" s="52"/>
      <c r="N4994" s="21" t="str">
        <f t="shared" si="158"/>
        <v/>
      </c>
      <c r="O4994" s="22" t="str">
        <f>_xlfn.IFNA((VLOOKUP(F4994,help!$C$2:$F$12,4,0))*(N4994*24),"")</f>
        <v/>
      </c>
      <c r="AP4994" s="17">
        <f t="shared" si="157"/>
        <v>0</v>
      </c>
    </row>
    <row r="4995" spans="2:42" ht="33" x14ac:dyDescent="0.25">
      <c r="B4995" s="13">
        <f>COUNTIFS($E$3:E4995,'تقرير منتج تام'!$E$4)</f>
        <v>8</v>
      </c>
      <c r="C4995" s="37"/>
      <c r="D4995" s="37"/>
      <c r="E4995" s="37"/>
      <c r="F4995" s="39"/>
      <c r="G4995" s="40"/>
      <c r="H4995" s="40"/>
      <c r="I4995" s="41"/>
      <c r="J4995" s="41"/>
      <c r="K4995" s="26" t="str">
        <f>_xlfn.IFNA(VLOOKUP(E4995,الاوردرات!$B$1:$C$600,2,0),"")</f>
        <v/>
      </c>
      <c r="L4995" s="52"/>
      <c r="N4995" s="21" t="str">
        <f t="shared" si="158"/>
        <v/>
      </c>
      <c r="O4995" s="22" t="str">
        <f>_xlfn.IFNA((VLOOKUP(F4995,help!$C$2:$F$12,4,0))*(N4995*24),"")</f>
        <v/>
      </c>
      <c r="AP4995" s="17">
        <f t="shared" si="157"/>
        <v>0</v>
      </c>
    </row>
    <row r="4996" spans="2:42" ht="33" x14ac:dyDescent="0.25">
      <c r="B4996" s="13">
        <f>COUNTIFS($E$3:E4996,'تقرير منتج تام'!$E$4)</f>
        <v>8</v>
      </c>
      <c r="C4996" s="37"/>
      <c r="D4996" s="37"/>
      <c r="E4996" s="37"/>
      <c r="F4996" s="39"/>
      <c r="G4996" s="40"/>
      <c r="H4996" s="40"/>
      <c r="I4996" s="41"/>
      <c r="J4996" s="41"/>
      <c r="K4996" s="26" t="str">
        <f>_xlfn.IFNA(VLOOKUP(E4996,الاوردرات!$B$1:$C$600,2,0),"")</f>
        <v/>
      </c>
      <c r="L4996" s="52"/>
      <c r="N4996" s="21" t="str">
        <f t="shared" si="158"/>
        <v/>
      </c>
      <c r="O4996" s="22" t="str">
        <f>_xlfn.IFNA((VLOOKUP(F4996,help!$C$2:$F$12,4,0))*(N4996*24),"")</f>
        <v/>
      </c>
      <c r="AP4996" s="17">
        <f t="shared" si="157"/>
        <v>0</v>
      </c>
    </row>
    <row r="4997" spans="2:42" ht="33" x14ac:dyDescent="0.25">
      <c r="B4997" s="13">
        <f>COUNTIFS($E$3:E4997,'تقرير منتج تام'!$E$4)</f>
        <v>8</v>
      </c>
      <c r="C4997" s="37"/>
      <c r="D4997" s="37"/>
      <c r="E4997" s="37"/>
      <c r="F4997" s="39"/>
      <c r="G4997" s="40"/>
      <c r="H4997" s="40"/>
      <c r="I4997" s="41"/>
      <c r="J4997" s="41"/>
      <c r="K4997" s="26" t="str">
        <f>_xlfn.IFNA(VLOOKUP(E4997,الاوردرات!$B$1:$C$600,2,0),"")</f>
        <v/>
      </c>
      <c r="L4997" s="52"/>
      <c r="N4997" s="21" t="str">
        <f t="shared" si="158"/>
        <v/>
      </c>
      <c r="O4997" s="22" t="str">
        <f>_xlfn.IFNA((VLOOKUP(F4997,help!$C$2:$F$12,4,0))*(N4997*24),"")</f>
        <v/>
      </c>
      <c r="AP4997" s="17">
        <f t="shared" si="157"/>
        <v>0</v>
      </c>
    </row>
    <row r="4998" spans="2:42" ht="33" x14ac:dyDescent="0.25">
      <c r="B4998" s="13">
        <f>COUNTIFS($E$3:E4998,'تقرير منتج تام'!$E$4)</f>
        <v>8</v>
      </c>
      <c r="C4998" s="37"/>
      <c r="D4998" s="37"/>
      <c r="E4998" s="37"/>
      <c r="F4998" s="39"/>
      <c r="G4998" s="40"/>
      <c r="H4998" s="40"/>
      <c r="I4998" s="41"/>
      <c r="J4998" s="41"/>
      <c r="K4998" s="26" t="str">
        <f>_xlfn.IFNA(VLOOKUP(E4998,الاوردرات!$B$1:$C$600,2,0),"")</f>
        <v/>
      </c>
      <c r="L4998" s="52"/>
      <c r="N4998" s="21" t="str">
        <f t="shared" si="158"/>
        <v/>
      </c>
      <c r="O4998" s="22" t="str">
        <f>_xlfn.IFNA((VLOOKUP(F4998,help!$C$2:$F$12,4,0))*(N4998*24),"")</f>
        <v/>
      </c>
      <c r="AP4998" s="17">
        <f t="shared" si="157"/>
        <v>0</v>
      </c>
    </row>
    <row r="4999" spans="2:42" ht="33" x14ac:dyDescent="0.25">
      <c r="B4999" s="13">
        <f>COUNTIFS($E$3:E4999,'تقرير منتج تام'!$E$4)</f>
        <v>8</v>
      </c>
      <c r="C4999" s="37"/>
      <c r="D4999" s="37"/>
      <c r="E4999" s="37"/>
      <c r="F4999" s="39"/>
      <c r="G4999" s="40"/>
      <c r="H4999" s="40"/>
      <c r="I4999" s="41"/>
      <c r="J4999" s="41"/>
      <c r="K4999" s="26" t="str">
        <f>_xlfn.IFNA(VLOOKUP(E4999,الاوردرات!$B$1:$C$600,2,0),"")</f>
        <v/>
      </c>
      <c r="L4999" s="52"/>
      <c r="N4999" s="21" t="str">
        <f t="shared" si="158"/>
        <v/>
      </c>
      <c r="O4999" s="22" t="str">
        <f>_xlfn.IFNA((VLOOKUP(F4999,help!$C$2:$F$12,4,0))*(N4999*24),"")</f>
        <v/>
      </c>
      <c r="AP4999" s="17">
        <f t="shared" si="157"/>
        <v>0</v>
      </c>
    </row>
    <row r="5000" spans="2:42" ht="33" x14ac:dyDescent="0.25">
      <c r="B5000" s="13">
        <f>COUNTIFS($E$3:E5000,'تقرير منتج تام'!$E$4)</f>
        <v>8</v>
      </c>
      <c r="C5000" s="37"/>
      <c r="D5000" s="37"/>
      <c r="E5000" s="37"/>
      <c r="F5000" s="39"/>
      <c r="G5000" s="40"/>
      <c r="H5000" s="40"/>
      <c r="I5000" s="41"/>
      <c r="J5000" s="41"/>
      <c r="K5000" s="26" t="str">
        <f>_xlfn.IFNA(VLOOKUP(E5000,الاوردرات!$B$1:$C$600,2,0),"")</f>
        <v/>
      </c>
      <c r="L5000" s="52"/>
      <c r="N5000" s="21" t="str">
        <f t="shared" si="158"/>
        <v/>
      </c>
      <c r="O5000" s="22" t="str">
        <f>_xlfn.IFNA((VLOOKUP(F5000,help!$C$2:$F$12,4,0))*(N5000*24),"")</f>
        <v/>
      </c>
      <c r="AP5000" s="17">
        <f t="shared" si="157"/>
        <v>0</v>
      </c>
    </row>
    <row r="5001" spans="2:42" ht="33" x14ac:dyDescent="0.25">
      <c r="B5001" s="13">
        <f>COUNTIFS($E$3:E5001,'تقرير منتج تام'!$E$4)</f>
        <v>8</v>
      </c>
      <c r="C5001" s="37"/>
      <c r="D5001" s="37"/>
      <c r="E5001" s="37"/>
      <c r="F5001" s="39"/>
      <c r="G5001" s="40"/>
      <c r="H5001" s="40"/>
      <c r="I5001" s="41"/>
      <c r="J5001" s="41"/>
      <c r="K5001" s="26" t="str">
        <f>_xlfn.IFNA(VLOOKUP(E5001,الاوردرات!$B$1:$C$600,2,0),"")</f>
        <v/>
      </c>
      <c r="L5001" s="52"/>
      <c r="N5001" s="21" t="str">
        <f t="shared" si="158"/>
        <v/>
      </c>
      <c r="O5001" s="22" t="str">
        <f>_xlfn.IFNA((VLOOKUP(F5001,help!$C$2:$F$12,4,0))*(N5001*24),"")</f>
        <v/>
      </c>
      <c r="AP5001" s="17">
        <f t="shared" si="157"/>
        <v>0</v>
      </c>
    </row>
    <row r="5002" spans="2:42" ht="33" x14ac:dyDescent="0.25">
      <c r="B5002" s="13">
        <f>COUNTIFS($E$3:E5002,'تقرير منتج تام'!$E$4)</f>
        <v>8</v>
      </c>
      <c r="C5002" s="37"/>
      <c r="D5002" s="37"/>
      <c r="E5002" s="37"/>
      <c r="F5002" s="39"/>
      <c r="G5002" s="40"/>
      <c r="H5002" s="40"/>
      <c r="I5002" s="41"/>
      <c r="J5002" s="41"/>
      <c r="K5002" s="26" t="str">
        <f>_xlfn.IFNA(VLOOKUP(E5002,الاوردرات!$B$1:$C$600,2,0),"")</f>
        <v/>
      </c>
      <c r="L5002" s="52"/>
      <c r="N5002" s="21" t="str">
        <f t="shared" si="158"/>
        <v/>
      </c>
      <c r="O5002" s="22" t="str">
        <f>_xlfn.IFNA((VLOOKUP(F5002,help!$C$2:$F$12,4,0))*(N5002*24),"")</f>
        <v/>
      </c>
      <c r="AP5002" s="17">
        <f t="shared" ref="AP5002:AP5065" si="159">D5002</f>
        <v>0</v>
      </c>
    </row>
    <row r="5003" spans="2:42" ht="33" x14ac:dyDescent="0.25">
      <c r="B5003" s="13">
        <f>COUNTIFS($E$3:E5003,'تقرير منتج تام'!$E$4)</f>
        <v>8</v>
      </c>
      <c r="C5003" s="37"/>
      <c r="D5003" s="37"/>
      <c r="E5003" s="37"/>
      <c r="F5003" s="39"/>
      <c r="G5003" s="40"/>
      <c r="H5003" s="40"/>
      <c r="I5003" s="41"/>
      <c r="J5003" s="41"/>
      <c r="K5003" s="26" t="str">
        <f>_xlfn.IFNA(VLOOKUP(E5003,الاوردرات!$B$1:$C$600,2,0),"")</f>
        <v/>
      </c>
      <c r="L5003" s="52"/>
      <c r="N5003" s="21" t="str">
        <f t="shared" si="158"/>
        <v/>
      </c>
      <c r="O5003" s="22" t="str">
        <f>_xlfn.IFNA((VLOOKUP(F5003,help!$C$2:$F$12,4,0))*(N5003*24),"")</f>
        <v/>
      </c>
      <c r="AP5003" s="17">
        <f t="shared" si="159"/>
        <v>0</v>
      </c>
    </row>
    <row r="5004" spans="2:42" ht="33" x14ac:dyDescent="0.25">
      <c r="B5004" s="13">
        <f>COUNTIFS($E$3:E5004,'تقرير منتج تام'!$E$4)</f>
        <v>8</v>
      </c>
      <c r="C5004" s="37"/>
      <c r="D5004" s="37"/>
      <c r="E5004" s="37"/>
      <c r="F5004" s="39"/>
      <c r="G5004" s="40"/>
      <c r="H5004" s="40"/>
      <c r="I5004" s="41"/>
      <c r="J5004" s="41"/>
      <c r="K5004" s="26" t="str">
        <f>_xlfn.IFNA(VLOOKUP(E5004,الاوردرات!$B$1:$C$600,2,0),"")</f>
        <v/>
      </c>
      <c r="L5004" s="52"/>
      <c r="N5004" s="21" t="str">
        <f t="shared" si="158"/>
        <v/>
      </c>
      <c r="O5004" s="22" t="str">
        <f>_xlfn.IFNA((VLOOKUP(F5004,help!$C$2:$F$12,4,0))*(N5004*24),"")</f>
        <v/>
      </c>
      <c r="AP5004" s="17">
        <f t="shared" si="159"/>
        <v>0</v>
      </c>
    </row>
    <row r="5005" spans="2:42" ht="33" x14ac:dyDescent="0.25">
      <c r="B5005" s="13">
        <f>COUNTIFS($E$3:E5005,'تقرير منتج تام'!$E$4)</f>
        <v>8</v>
      </c>
      <c r="C5005" s="37"/>
      <c r="D5005" s="37"/>
      <c r="E5005" s="37"/>
      <c r="F5005" s="39"/>
      <c r="G5005" s="40"/>
      <c r="H5005" s="40"/>
      <c r="I5005" s="41"/>
      <c r="J5005" s="41"/>
      <c r="K5005" s="26" t="str">
        <f>_xlfn.IFNA(VLOOKUP(E5005,الاوردرات!$B$1:$C$600,2,0),"")</f>
        <v/>
      </c>
      <c r="L5005" s="52"/>
      <c r="N5005" s="21" t="str">
        <f t="shared" si="158"/>
        <v/>
      </c>
      <c r="O5005" s="22" t="str">
        <f>_xlfn.IFNA((VLOOKUP(F5005,help!$C$2:$F$12,4,0))*(N5005*24),"")</f>
        <v/>
      </c>
      <c r="AP5005" s="17">
        <f t="shared" si="159"/>
        <v>0</v>
      </c>
    </row>
    <row r="5006" spans="2:42" ht="33" x14ac:dyDescent="0.25">
      <c r="B5006" s="13">
        <f>COUNTIFS($E$3:E5006,'تقرير منتج تام'!$E$4)</f>
        <v>8</v>
      </c>
      <c r="C5006" s="37"/>
      <c r="D5006" s="37"/>
      <c r="E5006" s="37"/>
      <c r="F5006" s="39"/>
      <c r="G5006" s="40"/>
      <c r="H5006" s="40"/>
      <c r="I5006" s="41"/>
      <c r="J5006" s="41"/>
      <c r="K5006" s="26" t="str">
        <f>_xlfn.IFNA(VLOOKUP(E5006,الاوردرات!$B$1:$C$600,2,0),"")</f>
        <v/>
      </c>
      <c r="L5006" s="52"/>
      <c r="N5006" s="21" t="str">
        <f t="shared" si="158"/>
        <v/>
      </c>
      <c r="O5006" s="22" t="str">
        <f>_xlfn.IFNA((VLOOKUP(F5006,help!$C$2:$F$12,4,0))*(N5006*24),"")</f>
        <v/>
      </c>
      <c r="AP5006" s="17">
        <f t="shared" si="159"/>
        <v>0</v>
      </c>
    </row>
    <row r="5007" spans="2:42" ht="33" x14ac:dyDescent="0.25">
      <c r="B5007" s="13">
        <f>COUNTIFS($E$3:E5007,'تقرير منتج تام'!$E$4)</f>
        <v>8</v>
      </c>
      <c r="C5007" s="37"/>
      <c r="D5007" s="37"/>
      <c r="E5007" s="37"/>
      <c r="F5007" s="39"/>
      <c r="G5007" s="40"/>
      <c r="H5007" s="40"/>
      <c r="I5007" s="41"/>
      <c r="J5007" s="41"/>
      <c r="K5007" s="26" t="str">
        <f>_xlfn.IFNA(VLOOKUP(E5007,الاوردرات!$B$1:$C$600,2,0),"")</f>
        <v/>
      </c>
      <c r="L5007" s="52"/>
      <c r="N5007" s="21" t="str">
        <f t="shared" si="158"/>
        <v/>
      </c>
      <c r="O5007" s="22" t="str">
        <f>_xlfn.IFNA((VLOOKUP(F5007,help!$C$2:$F$12,4,0))*(N5007*24),"")</f>
        <v/>
      </c>
      <c r="AP5007" s="17">
        <f t="shared" si="159"/>
        <v>0</v>
      </c>
    </row>
    <row r="5008" spans="2:42" ht="33" x14ac:dyDescent="0.25">
      <c r="B5008" s="13">
        <f>COUNTIFS($E$3:E5008,'تقرير منتج تام'!$E$4)</f>
        <v>8</v>
      </c>
      <c r="C5008" s="37"/>
      <c r="D5008" s="37"/>
      <c r="E5008" s="37"/>
      <c r="F5008" s="39"/>
      <c r="G5008" s="40"/>
      <c r="H5008" s="40"/>
      <c r="I5008" s="41"/>
      <c r="J5008" s="41"/>
      <c r="K5008" s="26" t="str">
        <f>_xlfn.IFNA(VLOOKUP(E5008,الاوردرات!$B$1:$C$600,2,0),"")</f>
        <v/>
      </c>
      <c r="L5008" s="52"/>
      <c r="N5008" s="21" t="str">
        <f t="shared" si="158"/>
        <v/>
      </c>
      <c r="O5008" s="22" t="str">
        <f>_xlfn.IFNA((VLOOKUP(F5008,help!$C$2:$F$12,4,0))*(N5008*24),"")</f>
        <v/>
      </c>
      <c r="AP5008" s="17">
        <f t="shared" si="159"/>
        <v>0</v>
      </c>
    </row>
    <row r="5009" spans="2:42" ht="33" x14ac:dyDescent="0.25">
      <c r="B5009" s="13">
        <f>COUNTIFS($E$3:E5009,'تقرير منتج تام'!$E$4)</f>
        <v>8</v>
      </c>
      <c r="C5009" s="37"/>
      <c r="D5009" s="37"/>
      <c r="E5009" s="37"/>
      <c r="F5009" s="39"/>
      <c r="G5009" s="40"/>
      <c r="H5009" s="40"/>
      <c r="I5009" s="41"/>
      <c r="J5009" s="41"/>
      <c r="K5009" s="26" t="str">
        <f>_xlfn.IFNA(VLOOKUP(E5009,الاوردرات!$B$1:$C$600,2,0),"")</f>
        <v/>
      </c>
      <c r="L5009" s="52"/>
      <c r="N5009" s="21" t="str">
        <f t="shared" si="158"/>
        <v/>
      </c>
      <c r="O5009" s="22" t="str">
        <f>_xlfn.IFNA((VLOOKUP(F5009,help!$C$2:$F$12,4,0))*(N5009*24),"")</f>
        <v/>
      </c>
      <c r="AP5009" s="17">
        <f t="shared" si="159"/>
        <v>0</v>
      </c>
    </row>
    <row r="5010" spans="2:42" ht="33" x14ac:dyDescent="0.25">
      <c r="B5010" s="13">
        <f>COUNTIFS($E$3:E5010,'تقرير منتج تام'!$E$4)</f>
        <v>8</v>
      </c>
      <c r="C5010" s="37"/>
      <c r="D5010" s="37"/>
      <c r="E5010" s="37"/>
      <c r="F5010" s="39"/>
      <c r="G5010" s="40"/>
      <c r="H5010" s="40"/>
      <c r="I5010" s="41"/>
      <c r="J5010" s="41"/>
      <c r="K5010" s="26" t="str">
        <f>_xlfn.IFNA(VLOOKUP(E5010,الاوردرات!$B$1:$C$600,2,0),"")</f>
        <v/>
      </c>
      <c r="L5010" s="52"/>
      <c r="N5010" s="21" t="str">
        <f t="shared" si="158"/>
        <v/>
      </c>
      <c r="O5010" s="22" t="str">
        <f>_xlfn.IFNA((VLOOKUP(F5010,help!$C$2:$F$12,4,0))*(N5010*24),"")</f>
        <v/>
      </c>
      <c r="AP5010" s="17">
        <f t="shared" si="159"/>
        <v>0</v>
      </c>
    </row>
    <row r="5011" spans="2:42" ht="33" x14ac:dyDescent="0.25">
      <c r="B5011" s="13">
        <f>COUNTIFS($E$3:E5011,'تقرير منتج تام'!$E$4)</f>
        <v>8</v>
      </c>
      <c r="C5011" s="37"/>
      <c r="D5011" s="37"/>
      <c r="E5011" s="37"/>
      <c r="F5011" s="39"/>
      <c r="G5011" s="40"/>
      <c r="H5011" s="40"/>
      <c r="I5011" s="41"/>
      <c r="J5011" s="41"/>
      <c r="K5011" s="26" t="str">
        <f>_xlfn.IFNA(VLOOKUP(E5011,الاوردرات!$B$1:$C$600,2,0),"")</f>
        <v/>
      </c>
      <c r="L5011" s="52"/>
      <c r="N5011" s="21" t="str">
        <f t="shared" si="158"/>
        <v/>
      </c>
      <c r="O5011" s="22" t="str">
        <f>_xlfn.IFNA((VLOOKUP(F5011,help!$C$2:$F$12,4,0))*(N5011*24),"")</f>
        <v/>
      </c>
      <c r="AP5011" s="17">
        <f t="shared" si="159"/>
        <v>0</v>
      </c>
    </row>
    <row r="5012" spans="2:42" ht="33" x14ac:dyDescent="0.25">
      <c r="B5012" s="13">
        <f>COUNTIFS($E$3:E5012,'تقرير منتج تام'!$E$4)</f>
        <v>8</v>
      </c>
      <c r="C5012" s="37"/>
      <c r="D5012" s="37"/>
      <c r="E5012" s="37"/>
      <c r="F5012" s="39"/>
      <c r="G5012" s="40"/>
      <c r="H5012" s="40"/>
      <c r="I5012" s="41"/>
      <c r="J5012" s="41"/>
      <c r="K5012" s="26" t="str">
        <f>_xlfn.IFNA(VLOOKUP(E5012,الاوردرات!$B$1:$C$600,2,0),"")</f>
        <v/>
      </c>
      <c r="L5012" s="52"/>
      <c r="N5012" s="21" t="str">
        <f t="shared" si="158"/>
        <v/>
      </c>
      <c r="O5012" s="22" t="str">
        <f>_xlfn.IFNA((VLOOKUP(F5012,help!$C$2:$F$12,4,0))*(N5012*24),"")</f>
        <v/>
      </c>
      <c r="AP5012" s="17">
        <f t="shared" si="159"/>
        <v>0</v>
      </c>
    </row>
    <row r="5013" spans="2:42" ht="33" x14ac:dyDescent="0.25">
      <c r="B5013" s="13">
        <f>COUNTIFS($E$3:E5013,'تقرير منتج تام'!$E$4)</f>
        <v>8</v>
      </c>
      <c r="C5013" s="37"/>
      <c r="D5013" s="37"/>
      <c r="E5013" s="37"/>
      <c r="F5013" s="39"/>
      <c r="G5013" s="40"/>
      <c r="H5013" s="40"/>
      <c r="I5013" s="41"/>
      <c r="J5013" s="41"/>
      <c r="K5013" s="26" t="str">
        <f>_xlfn.IFNA(VLOOKUP(E5013,الاوردرات!$B$1:$C$600,2,0),"")</f>
        <v/>
      </c>
      <c r="L5013" s="52"/>
      <c r="N5013" s="21" t="str">
        <f t="shared" si="158"/>
        <v/>
      </c>
      <c r="O5013" s="22" t="str">
        <f>_xlfn.IFNA((VLOOKUP(F5013,help!$C$2:$F$12,4,0))*(N5013*24),"")</f>
        <v/>
      </c>
      <c r="AP5013" s="17">
        <f t="shared" si="159"/>
        <v>0</v>
      </c>
    </row>
    <row r="5014" spans="2:42" ht="33" x14ac:dyDescent="0.25">
      <c r="B5014" s="13">
        <f>COUNTIFS($E$3:E5014,'تقرير منتج تام'!$E$4)</f>
        <v>8</v>
      </c>
      <c r="C5014" s="37"/>
      <c r="D5014" s="37"/>
      <c r="E5014" s="37"/>
      <c r="F5014" s="39"/>
      <c r="G5014" s="40"/>
      <c r="H5014" s="40"/>
      <c r="I5014" s="41"/>
      <c r="J5014" s="41"/>
      <c r="K5014" s="26" t="str">
        <f>_xlfn.IFNA(VLOOKUP(E5014,الاوردرات!$B$1:$C$600,2,0),"")</f>
        <v/>
      </c>
      <c r="L5014" s="52"/>
      <c r="N5014" s="21" t="str">
        <f t="shared" si="158"/>
        <v/>
      </c>
      <c r="O5014" s="22" t="str">
        <f>_xlfn.IFNA((VLOOKUP(F5014,help!$C$2:$F$12,4,0))*(N5014*24),"")</f>
        <v/>
      </c>
      <c r="AP5014" s="17">
        <f t="shared" si="159"/>
        <v>0</v>
      </c>
    </row>
    <row r="5015" spans="2:42" ht="33" x14ac:dyDescent="0.25">
      <c r="B5015" s="13">
        <f>COUNTIFS($E$3:E5015,'تقرير منتج تام'!$E$4)</f>
        <v>8</v>
      </c>
      <c r="C5015" s="37"/>
      <c r="D5015" s="37"/>
      <c r="E5015" s="37"/>
      <c r="F5015" s="39"/>
      <c r="G5015" s="40"/>
      <c r="H5015" s="40"/>
      <c r="I5015" s="41"/>
      <c r="J5015" s="41"/>
      <c r="K5015" s="26" t="str">
        <f>_xlfn.IFNA(VLOOKUP(E5015,الاوردرات!$B$1:$C$600,2,0),"")</f>
        <v/>
      </c>
      <c r="L5015" s="52"/>
      <c r="N5015" s="21" t="str">
        <f t="shared" si="158"/>
        <v/>
      </c>
      <c r="O5015" s="22" t="str">
        <f>_xlfn.IFNA((VLOOKUP(F5015,help!$C$2:$F$12,4,0))*(N5015*24),"")</f>
        <v/>
      </c>
      <c r="AP5015" s="17">
        <f t="shared" si="159"/>
        <v>0</v>
      </c>
    </row>
    <row r="5016" spans="2:42" ht="33" x14ac:dyDescent="0.25">
      <c r="B5016" s="13">
        <f>COUNTIFS($E$3:E5016,'تقرير منتج تام'!$E$4)</f>
        <v>8</v>
      </c>
      <c r="C5016" s="37"/>
      <c r="D5016" s="37"/>
      <c r="E5016" s="37"/>
      <c r="F5016" s="39"/>
      <c r="G5016" s="40"/>
      <c r="H5016" s="40"/>
      <c r="I5016" s="41"/>
      <c r="J5016" s="41"/>
      <c r="K5016" s="26" t="str">
        <f>_xlfn.IFNA(VLOOKUP(E5016,الاوردرات!$B$1:$C$600,2,0),"")</f>
        <v/>
      </c>
      <c r="L5016" s="52"/>
      <c r="N5016" s="21" t="str">
        <f t="shared" si="158"/>
        <v/>
      </c>
      <c r="O5016" s="22" t="str">
        <f>_xlfn.IFNA((VLOOKUP(F5016,help!$C$2:$F$12,4,0))*(N5016*24),"")</f>
        <v/>
      </c>
      <c r="AP5016" s="17">
        <f t="shared" si="159"/>
        <v>0</v>
      </c>
    </row>
    <row r="5017" spans="2:42" ht="33" x14ac:dyDescent="0.25">
      <c r="B5017" s="13">
        <f>COUNTIFS($E$3:E5017,'تقرير منتج تام'!$E$4)</f>
        <v>8</v>
      </c>
      <c r="C5017" s="37"/>
      <c r="D5017" s="37"/>
      <c r="E5017" s="37"/>
      <c r="F5017" s="39"/>
      <c r="G5017" s="40"/>
      <c r="H5017" s="40"/>
      <c r="I5017" s="41"/>
      <c r="J5017" s="41"/>
      <c r="K5017" s="26" t="str">
        <f>_xlfn.IFNA(VLOOKUP(E5017,الاوردرات!$B$1:$C$600,2,0),"")</f>
        <v/>
      </c>
      <c r="L5017" s="52"/>
      <c r="N5017" s="21" t="str">
        <f t="shared" si="158"/>
        <v/>
      </c>
      <c r="O5017" s="22" t="str">
        <f>_xlfn.IFNA((VLOOKUP(F5017,help!$C$2:$F$12,4,0))*(N5017*24),"")</f>
        <v/>
      </c>
      <c r="AP5017" s="17">
        <f t="shared" si="159"/>
        <v>0</v>
      </c>
    </row>
    <row r="5018" spans="2:42" ht="33" x14ac:dyDescent="0.25">
      <c r="B5018" s="13">
        <f>COUNTIFS($E$3:E5018,'تقرير منتج تام'!$E$4)</f>
        <v>8</v>
      </c>
      <c r="C5018" s="37"/>
      <c r="D5018" s="37"/>
      <c r="E5018" s="37"/>
      <c r="F5018" s="39"/>
      <c r="G5018" s="40"/>
      <c r="H5018" s="40"/>
      <c r="I5018" s="41"/>
      <c r="J5018" s="41"/>
      <c r="K5018" s="26" t="str">
        <f>_xlfn.IFNA(VLOOKUP(E5018,الاوردرات!$B$1:$C$600,2,0),"")</f>
        <v/>
      </c>
      <c r="L5018" s="52"/>
      <c r="N5018" s="21" t="str">
        <f t="shared" si="158"/>
        <v/>
      </c>
      <c r="O5018" s="22" t="str">
        <f>_xlfn.IFNA((VLOOKUP(F5018,help!$C$2:$F$12,4,0))*(N5018*24),"")</f>
        <v/>
      </c>
      <c r="AP5018" s="17">
        <f t="shared" si="159"/>
        <v>0</v>
      </c>
    </row>
    <row r="5019" spans="2:42" ht="33" x14ac:dyDescent="0.25">
      <c r="B5019" s="13">
        <f>COUNTIFS($E$3:E5019,'تقرير منتج تام'!$E$4)</f>
        <v>8</v>
      </c>
      <c r="C5019" s="37"/>
      <c r="D5019" s="37"/>
      <c r="E5019" s="37"/>
      <c r="F5019" s="39"/>
      <c r="G5019" s="40"/>
      <c r="H5019" s="40"/>
      <c r="I5019" s="41"/>
      <c r="J5019" s="41"/>
      <c r="K5019" s="26" t="str">
        <f>_xlfn.IFNA(VLOOKUP(E5019,الاوردرات!$B$1:$C$600,2,0),"")</f>
        <v/>
      </c>
      <c r="L5019" s="52"/>
      <c r="N5019" s="21" t="str">
        <f t="shared" si="158"/>
        <v/>
      </c>
      <c r="O5019" s="22" t="str">
        <f>_xlfn.IFNA((VLOOKUP(F5019,help!$C$2:$F$12,4,0))*(N5019*24),"")</f>
        <v/>
      </c>
      <c r="AP5019" s="17">
        <f t="shared" si="159"/>
        <v>0</v>
      </c>
    </row>
    <row r="5020" spans="2:42" ht="33" x14ac:dyDescent="0.25">
      <c r="B5020" s="13">
        <f>COUNTIFS($E$3:E5020,'تقرير منتج تام'!$E$4)</f>
        <v>8</v>
      </c>
      <c r="C5020" s="37"/>
      <c r="D5020" s="37"/>
      <c r="E5020" s="37"/>
      <c r="F5020" s="39"/>
      <c r="G5020" s="40"/>
      <c r="H5020" s="40"/>
      <c r="I5020" s="41"/>
      <c r="J5020" s="41"/>
      <c r="K5020" s="26" t="str">
        <f>_xlfn.IFNA(VLOOKUP(E5020,الاوردرات!$B$1:$C$600,2,0),"")</f>
        <v/>
      </c>
      <c r="L5020" s="52"/>
      <c r="N5020" s="21" t="str">
        <f t="shared" si="158"/>
        <v/>
      </c>
      <c r="O5020" s="22" t="str">
        <f>_xlfn.IFNA((VLOOKUP(F5020,help!$C$2:$F$12,4,0))*(N5020*24),"")</f>
        <v/>
      </c>
      <c r="AP5020" s="17">
        <f t="shared" si="159"/>
        <v>0</v>
      </c>
    </row>
    <row r="5021" spans="2:42" ht="33" x14ac:dyDescent="0.25">
      <c r="B5021" s="13">
        <f>COUNTIFS($E$3:E5021,'تقرير منتج تام'!$E$4)</f>
        <v>8</v>
      </c>
      <c r="C5021" s="37"/>
      <c r="D5021" s="37"/>
      <c r="E5021" s="37"/>
      <c r="F5021" s="39"/>
      <c r="G5021" s="40"/>
      <c r="H5021" s="40"/>
      <c r="I5021" s="41"/>
      <c r="J5021" s="41"/>
      <c r="K5021" s="26" t="str">
        <f>_xlfn.IFNA(VLOOKUP(E5021,الاوردرات!$B$1:$C$600,2,0),"")</f>
        <v/>
      </c>
      <c r="L5021" s="52"/>
      <c r="N5021" s="21" t="str">
        <f t="shared" si="158"/>
        <v/>
      </c>
      <c r="O5021" s="22" t="str">
        <f>_xlfn.IFNA((VLOOKUP(F5021,help!$C$2:$F$12,4,0))*(N5021*24),"")</f>
        <v/>
      </c>
      <c r="AP5021" s="17">
        <f t="shared" si="159"/>
        <v>0</v>
      </c>
    </row>
    <row r="5022" spans="2:42" ht="33" x14ac:dyDescent="0.25">
      <c r="B5022" s="13">
        <f>COUNTIFS($E$3:E5022,'تقرير منتج تام'!$E$4)</f>
        <v>8</v>
      </c>
      <c r="C5022" s="37"/>
      <c r="D5022" s="37"/>
      <c r="E5022" s="37"/>
      <c r="F5022" s="39"/>
      <c r="G5022" s="40"/>
      <c r="H5022" s="40"/>
      <c r="I5022" s="41"/>
      <c r="J5022" s="41"/>
      <c r="K5022" s="26" t="str">
        <f>_xlfn.IFNA(VLOOKUP(E5022,الاوردرات!$B$1:$C$600,2,0),"")</f>
        <v/>
      </c>
      <c r="L5022" s="52"/>
      <c r="N5022" s="21" t="str">
        <f t="shared" si="158"/>
        <v/>
      </c>
      <c r="O5022" s="22" t="str">
        <f>_xlfn.IFNA((VLOOKUP(F5022,help!$C$2:$F$12,4,0))*(N5022*24),"")</f>
        <v/>
      </c>
      <c r="AP5022" s="17">
        <f t="shared" si="159"/>
        <v>0</v>
      </c>
    </row>
    <row r="5023" spans="2:42" ht="33" x14ac:dyDescent="0.25">
      <c r="B5023" s="13">
        <f>COUNTIFS($E$3:E5023,'تقرير منتج تام'!$E$4)</f>
        <v>8</v>
      </c>
      <c r="C5023" s="37"/>
      <c r="D5023" s="37"/>
      <c r="E5023" s="37"/>
      <c r="F5023" s="39"/>
      <c r="G5023" s="40"/>
      <c r="H5023" s="40"/>
      <c r="I5023" s="41"/>
      <c r="J5023" s="41"/>
      <c r="K5023" s="26" t="str">
        <f>_xlfn.IFNA(VLOOKUP(E5023,الاوردرات!$B$1:$C$600,2,0),"")</f>
        <v/>
      </c>
      <c r="L5023" s="52"/>
      <c r="N5023" s="21" t="str">
        <f t="shared" si="158"/>
        <v/>
      </c>
      <c r="O5023" s="22" t="str">
        <f>_xlfn.IFNA((VLOOKUP(F5023,help!$C$2:$F$12,4,0))*(N5023*24),"")</f>
        <v/>
      </c>
      <c r="AP5023" s="17">
        <f t="shared" si="159"/>
        <v>0</v>
      </c>
    </row>
    <row r="5024" spans="2:42" ht="33" x14ac:dyDescent="0.25">
      <c r="B5024" s="13">
        <f>COUNTIFS($E$3:E5024,'تقرير منتج تام'!$E$4)</f>
        <v>8</v>
      </c>
      <c r="C5024" s="37"/>
      <c r="D5024" s="37"/>
      <c r="E5024" s="37"/>
      <c r="F5024" s="39"/>
      <c r="G5024" s="40"/>
      <c r="H5024" s="40"/>
      <c r="I5024" s="41"/>
      <c r="J5024" s="41"/>
      <c r="K5024" s="26" t="str">
        <f>_xlfn.IFNA(VLOOKUP(E5024,الاوردرات!$B$1:$C$600,2,0),"")</f>
        <v/>
      </c>
      <c r="L5024" s="52"/>
      <c r="N5024" s="21" t="str">
        <f t="shared" si="158"/>
        <v/>
      </c>
      <c r="O5024" s="22" t="str">
        <f>_xlfn.IFNA((VLOOKUP(F5024,help!$C$2:$F$12,4,0))*(N5024*24),"")</f>
        <v/>
      </c>
      <c r="AP5024" s="17">
        <f t="shared" si="159"/>
        <v>0</v>
      </c>
    </row>
    <row r="5025" spans="2:42" ht="33" x14ac:dyDescent="0.25">
      <c r="B5025" s="13">
        <f>COUNTIFS($E$3:E5025,'تقرير منتج تام'!$E$4)</f>
        <v>8</v>
      </c>
      <c r="C5025" s="37"/>
      <c r="D5025" s="37"/>
      <c r="E5025" s="37"/>
      <c r="F5025" s="39"/>
      <c r="G5025" s="40"/>
      <c r="H5025" s="40"/>
      <c r="I5025" s="41"/>
      <c r="J5025" s="41"/>
      <c r="K5025" s="26" t="str">
        <f>_xlfn.IFNA(VLOOKUP(E5025,الاوردرات!$B$1:$C$600,2,0),"")</f>
        <v/>
      </c>
      <c r="L5025" s="52"/>
      <c r="N5025" s="21" t="str">
        <f t="shared" si="158"/>
        <v/>
      </c>
      <c r="O5025" s="22" t="str">
        <f>_xlfn.IFNA((VLOOKUP(F5025,help!$C$2:$F$12,4,0))*(N5025*24),"")</f>
        <v/>
      </c>
      <c r="AP5025" s="17">
        <f t="shared" si="159"/>
        <v>0</v>
      </c>
    </row>
    <row r="5026" spans="2:42" ht="33" x14ac:dyDescent="0.25">
      <c r="B5026" s="13">
        <f>COUNTIFS($E$3:E5026,'تقرير منتج تام'!$E$4)</f>
        <v>8</v>
      </c>
      <c r="C5026" s="37"/>
      <c r="D5026" s="37"/>
      <c r="E5026" s="37"/>
      <c r="F5026" s="39"/>
      <c r="G5026" s="40"/>
      <c r="H5026" s="40"/>
      <c r="I5026" s="41"/>
      <c r="J5026" s="41"/>
      <c r="K5026" s="26" t="str">
        <f>_xlfn.IFNA(VLOOKUP(E5026,الاوردرات!$B$1:$C$600,2,0),"")</f>
        <v/>
      </c>
      <c r="L5026" s="52"/>
      <c r="N5026" s="21" t="str">
        <f t="shared" si="158"/>
        <v/>
      </c>
      <c r="O5026" s="22" t="str">
        <f>_xlfn.IFNA((VLOOKUP(F5026,help!$C$2:$F$12,4,0))*(N5026*24),"")</f>
        <v/>
      </c>
      <c r="AP5026" s="17">
        <f t="shared" si="159"/>
        <v>0</v>
      </c>
    </row>
    <row r="5027" spans="2:42" ht="33" x14ac:dyDescent="0.25">
      <c r="B5027" s="13">
        <f>COUNTIFS($E$3:E5027,'تقرير منتج تام'!$E$4)</f>
        <v>8</v>
      </c>
      <c r="C5027" s="37"/>
      <c r="D5027" s="37"/>
      <c r="E5027" s="37"/>
      <c r="F5027" s="39"/>
      <c r="G5027" s="40"/>
      <c r="H5027" s="40"/>
      <c r="I5027" s="41"/>
      <c r="J5027" s="41"/>
      <c r="K5027" s="26" t="str">
        <f>_xlfn.IFNA(VLOOKUP(E5027,الاوردرات!$B$1:$C$600,2,0),"")</f>
        <v/>
      </c>
      <c r="L5027" s="52"/>
      <c r="N5027" s="21" t="str">
        <f t="shared" si="158"/>
        <v/>
      </c>
      <c r="O5027" s="22" t="str">
        <f>_xlfn.IFNA((VLOOKUP(F5027,help!$C$2:$F$12,4,0))*(N5027*24),"")</f>
        <v/>
      </c>
      <c r="AP5027" s="17">
        <f t="shared" si="159"/>
        <v>0</v>
      </c>
    </row>
    <row r="5028" spans="2:42" ht="33" x14ac:dyDescent="0.25">
      <c r="B5028" s="13">
        <f>COUNTIFS($E$3:E5028,'تقرير منتج تام'!$E$4)</f>
        <v>8</v>
      </c>
      <c r="C5028" s="37"/>
      <c r="D5028" s="37"/>
      <c r="E5028" s="37"/>
      <c r="F5028" s="39"/>
      <c r="G5028" s="40"/>
      <c r="H5028" s="40"/>
      <c r="I5028" s="41"/>
      <c r="J5028" s="41"/>
      <c r="K5028" s="26" t="str">
        <f>_xlfn.IFNA(VLOOKUP(E5028,الاوردرات!$B$1:$C$600,2,0),"")</f>
        <v/>
      </c>
      <c r="L5028" s="52"/>
      <c r="N5028" s="21" t="str">
        <f t="shared" si="158"/>
        <v/>
      </c>
      <c r="O5028" s="22" t="str">
        <f>_xlfn.IFNA((VLOOKUP(F5028,help!$C$2:$F$12,4,0))*(N5028*24),"")</f>
        <v/>
      </c>
      <c r="AP5028" s="17">
        <f t="shared" si="159"/>
        <v>0</v>
      </c>
    </row>
    <row r="5029" spans="2:42" ht="33" x14ac:dyDescent="0.25">
      <c r="B5029" s="13">
        <f>COUNTIFS($E$3:E5029,'تقرير منتج تام'!$E$4)</f>
        <v>8</v>
      </c>
      <c r="C5029" s="37"/>
      <c r="D5029" s="37"/>
      <c r="E5029" s="37"/>
      <c r="F5029" s="39"/>
      <c r="G5029" s="40"/>
      <c r="H5029" s="40"/>
      <c r="I5029" s="41"/>
      <c r="J5029" s="41"/>
      <c r="K5029" s="26" t="str">
        <f>_xlfn.IFNA(VLOOKUP(E5029,الاوردرات!$B$1:$C$600,2,0),"")</f>
        <v/>
      </c>
      <c r="L5029" s="52"/>
      <c r="N5029" s="21" t="str">
        <f t="shared" si="158"/>
        <v/>
      </c>
      <c r="O5029" s="22" t="str">
        <f>_xlfn.IFNA((VLOOKUP(F5029,help!$C$2:$F$12,4,0))*(N5029*24),"")</f>
        <v/>
      </c>
      <c r="AP5029" s="17">
        <f t="shared" si="159"/>
        <v>0</v>
      </c>
    </row>
    <row r="5030" spans="2:42" ht="33" x14ac:dyDescent="0.25">
      <c r="B5030" s="13">
        <f>COUNTIFS($E$3:E5030,'تقرير منتج تام'!$E$4)</f>
        <v>8</v>
      </c>
      <c r="C5030" s="37"/>
      <c r="D5030" s="37"/>
      <c r="E5030" s="37"/>
      <c r="F5030" s="39"/>
      <c r="G5030" s="40"/>
      <c r="H5030" s="40"/>
      <c r="I5030" s="41"/>
      <c r="J5030" s="41"/>
      <c r="K5030" s="26" t="str">
        <f>_xlfn.IFNA(VLOOKUP(E5030,الاوردرات!$B$1:$C$600,2,0),"")</f>
        <v/>
      </c>
      <c r="L5030" s="52"/>
      <c r="N5030" s="21" t="str">
        <f t="shared" si="158"/>
        <v/>
      </c>
      <c r="O5030" s="22" t="str">
        <f>_xlfn.IFNA((VLOOKUP(F5030,help!$C$2:$F$12,4,0))*(N5030*24),"")</f>
        <v/>
      </c>
      <c r="AP5030" s="17">
        <f t="shared" si="159"/>
        <v>0</v>
      </c>
    </row>
    <row r="5031" spans="2:42" ht="33" x14ac:dyDescent="0.25">
      <c r="B5031" s="13">
        <f>COUNTIFS($E$3:E5031,'تقرير منتج تام'!$E$4)</f>
        <v>8</v>
      </c>
      <c r="C5031" s="37"/>
      <c r="D5031" s="37"/>
      <c r="E5031" s="37"/>
      <c r="F5031" s="39"/>
      <c r="G5031" s="40"/>
      <c r="H5031" s="40"/>
      <c r="I5031" s="41"/>
      <c r="J5031" s="41"/>
      <c r="K5031" s="26" t="str">
        <f>_xlfn.IFNA(VLOOKUP(E5031,الاوردرات!$B$1:$C$600,2,0),"")</f>
        <v/>
      </c>
      <c r="L5031" s="52"/>
      <c r="N5031" s="21" t="str">
        <f t="shared" si="158"/>
        <v/>
      </c>
      <c r="O5031" s="22" t="str">
        <f>_xlfn.IFNA((VLOOKUP(F5031,help!$C$2:$F$12,4,0))*(N5031*24),"")</f>
        <v/>
      </c>
      <c r="AP5031" s="17">
        <f t="shared" si="159"/>
        <v>0</v>
      </c>
    </row>
    <row r="5032" spans="2:42" ht="33" x14ac:dyDescent="0.25">
      <c r="B5032" s="13">
        <f>COUNTIFS($E$3:E5032,'تقرير منتج تام'!$E$4)</f>
        <v>8</v>
      </c>
      <c r="C5032" s="37"/>
      <c r="D5032" s="37"/>
      <c r="E5032" s="37"/>
      <c r="F5032" s="39"/>
      <c r="G5032" s="40"/>
      <c r="H5032" s="40"/>
      <c r="I5032" s="41"/>
      <c r="J5032" s="41"/>
      <c r="K5032" s="26" t="str">
        <f>_xlfn.IFNA(VLOOKUP(E5032,الاوردرات!$B$1:$C$600,2,0),"")</f>
        <v/>
      </c>
      <c r="L5032" s="52"/>
      <c r="N5032" s="21" t="str">
        <f t="shared" si="158"/>
        <v/>
      </c>
      <c r="O5032" s="22" t="str">
        <f>_xlfn.IFNA((VLOOKUP(F5032,help!$C$2:$F$12,4,0))*(N5032*24),"")</f>
        <v/>
      </c>
      <c r="AP5032" s="17">
        <f t="shared" si="159"/>
        <v>0</v>
      </c>
    </row>
    <row r="5033" spans="2:42" ht="33" x14ac:dyDescent="0.25">
      <c r="B5033" s="13">
        <f>COUNTIFS($E$3:E5033,'تقرير منتج تام'!$E$4)</f>
        <v>8</v>
      </c>
      <c r="C5033" s="37"/>
      <c r="D5033" s="37"/>
      <c r="E5033" s="37"/>
      <c r="F5033" s="39"/>
      <c r="G5033" s="40"/>
      <c r="H5033" s="40"/>
      <c r="I5033" s="41"/>
      <c r="J5033" s="41"/>
      <c r="K5033" s="26" t="str">
        <f>_xlfn.IFNA(VLOOKUP(E5033,الاوردرات!$B$1:$C$600,2,0),"")</f>
        <v/>
      </c>
      <c r="L5033" s="52"/>
      <c r="N5033" s="21" t="str">
        <f t="shared" si="158"/>
        <v/>
      </c>
      <c r="O5033" s="22" t="str">
        <f>_xlfn.IFNA((VLOOKUP(F5033,help!$C$2:$F$12,4,0))*(N5033*24),"")</f>
        <v/>
      </c>
      <c r="AP5033" s="17">
        <f t="shared" si="159"/>
        <v>0</v>
      </c>
    </row>
    <row r="5034" spans="2:42" ht="33" x14ac:dyDescent="0.25">
      <c r="B5034" s="13">
        <f>COUNTIFS($E$3:E5034,'تقرير منتج تام'!$E$4)</f>
        <v>8</v>
      </c>
      <c r="C5034" s="37"/>
      <c r="D5034" s="37"/>
      <c r="E5034" s="37"/>
      <c r="F5034" s="39"/>
      <c r="G5034" s="40"/>
      <c r="H5034" s="40"/>
      <c r="I5034" s="41"/>
      <c r="J5034" s="41"/>
      <c r="K5034" s="26" t="str">
        <f>_xlfn.IFNA(VLOOKUP(E5034,الاوردرات!$B$1:$C$600,2,0),"")</f>
        <v/>
      </c>
      <c r="L5034" s="52"/>
      <c r="N5034" s="21" t="str">
        <f t="shared" si="158"/>
        <v/>
      </c>
      <c r="O5034" s="22" t="str">
        <f>_xlfn.IFNA((VLOOKUP(F5034,help!$C$2:$F$12,4,0))*(N5034*24),"")</f>
        <v/>
      </c>
      <c r="AP5034" s="17">
        <f t="shared" si="159"/>
        <v>0</v>
      </c>
    </row>
    <row r="5035" spans="2:42" ht="33" x14ac:dyDescent="0.25">
      <c r="B5035" s="13">
        <f>COUNTIFS($E$3:E5035,'تقرير منتج تام'!$E$4)</f>
        <v>8</v>
      </c>
      <c r="C5035" s="37"/>
      <c r="D5035" s="37"/>
      <c r="E5035" s="37"/>
      <c r="F5035" s="39"/>
      <c r="G5035" s="40"/>
      <c r="H5035" s="40"/>
      <c r="I5035" s="41"/>
      <c r="J5035" s="41"/>
      <c r="K5035" s="26" t="str">
        <f>_xlfn.IFNA(VLOOKUP(E5035,الاوردرات!$B$1:$C$600,2,0),"")</f>
        <v/>
      </c>
      <c r="L5035" s="52"/>
      <c r="N5035" s="21" t="str">
        <f t="shared" si="158"/>
        <v/>
      </c>
      <c r="O5035" s="22" t="str">
        <f>_xlfn.IFNA((VLOOKUP(F5035,help!$C$2:$F$12,4,0))*(N5035*24),"")</f>
        <v/>
      </c>
      <c r="AP5035" s="17">
        <f t="shared" si="159"/>
        <v>0</v>
      </c>
    </row>
    <row r="5036" spans="2:42" ht="33" x14ac:dyDescent="0.25">
      <c r="B5036" s="13">
        <f>COUNTIFS($E$3:E5036,'تقرير منتج تام'!$E$4)</f>
        <v>8</v>
      </c>
      <c r="C5036" s="37"/>
      <c r="D5036" s="37"/>
      <c r="E5036" s="37"/>
      <c r="F5036" s="39"/>
      <c r="G5036" s="40"/>
      <c r="H5036" s="40"/>
      <c r="I5036" s="41"/>
      <c r="J5036" s="41"/>
      <c r="K5036" s="26" t="str">
        <f>_xlfn.IFNA(VLOOKUP(E5036,الاوردرات!$B$1:$C$600,2,0),"")</f>
        <v/>
      </c>
      <c r="L5036" s="52"/>
      <c r="N5036" s="21" t="str">
        <f t="shared" si="158"/>
        <v/>
      </c>
      <c r="O5036" s="22" t="str">
        <f>_xlfn.IFNA((VLOOKUP(F5036,help!$C$2:$F$12,4,0))*(N5036*24),"")</f>
        <v/>
      </c>
      <c r="AP5036" s="17">
        <f t="shared" si="159"/>
        <v>0</v>
      </c>
    </row>
    <row r="5037" spans="2:42" ht="33" x14ac:dyDescent="0.25">
      <c r="B5037" s="13">
        <f>COUNTIFS($E$3:E5037,'تقرير منتج تام'!$E$4)</f>
        <v>8</v>
      </c>
      <c r="C5037" s="37"/>
      <c r="D5037" s="37"/>
      <c r="E5037" s="37"/>
      <c r="F5037" s="39"/>
      <c r="G5037" s="40"/>
      <c r="H5037" s="40"/>
      <c r="I5037" s="41"/>
      <c r="J5037" s="41"/>
      <c r="K5037" s="26" t="str">
        <f>_xlfn.IFNA(VLOOKUP(E5037,الاوردرات!$B$1:$C$600,2,0),"")</f>
        <v/>
      </c>
      <c r="L5037" s="52"/>
      <c r="N5037" s="21" t="str">
        <f t="shared" si="158"/>
        <v/>
      </c>
      <c r="O5037" s="22" t="str">
        <f>_xlfn.IFNA((VLOOKUP(F5037,help!$C$2:$F$12,4,0))*(N5037*24),"")</f>
        <v/>
      </c>
      <c r="AP5037" s="17">
        <f t="shared" si="159"/>
        <v>0</v>
      </c>
    </row>
    <row r="5038" spans="2:42" ht="33" x14ac:dyDescent="0.25">
      <c r="B5038" s="13">
        <f>COUNTIFS($E$3:E5038,'تقرير منتج تام'!$E$4)</f>
        <v>8</v>
      </c>
      <c r="C5038" s="37"/>
      <c r="D5038" s="37"/>
      <c r="E5038" s="37"/>
      <c r="F5038" s="39"/>
      <c r="G5038" s="40"/>
      <c r="H5038" s="40"/>
      <c r="I5038" s="41"/>
      <c r="J5038" s="41"/>
      <c r="K5038" s="26" t="str">
        <f>_xlfn.IFNA(VLOOKUP(E5038,الاوردرات!$B$1:$C$600,2,0),"")</f>
        <v/>
      </c>
      <c r="L5038" s="52"/>
      <c r="N5038" s="21" t="str">
        <f t="shared" si="158"/>
        <v/>
      </c>
      <c r="O5038" s="22" t="str">
        <f>_xlfn.IFNA((VLOOKUP(F5038,help!$C$2:$F$12,4,0))*(N5038*24),"")</f>
        <v/>
      </c>
      <c r="AP5038" s="17">
        <f t="shared" si="159"/>
        <v>0</v>
      </c>
    </row>
    <row r="5039" spans="2:42" ht="33" x14ac:dyDescent="0.25">
      <c r="B5039" s="13">
        <f>COUNTIFS($E$3:E5039,'تقرير منتج تام'!$E$4)</f>
        <v>8</v>
      </c>
      <c r="C5039" s="37"/>
      <c r="D5039" s="37"/>
      <c r="E5039" s="37"/>
      <c r="F5039" s="39"/>
      <c r="G5039" s="40"/>
      <c r="H5039" s="40"/>
      <c r="I5039" s="41"/>
      <c r="J5039" s="41"/>
      <c r="K5039" s="26" t="str">
        <f>_xlfn.IFNA(VLOOKUP(E5039,الاوردرات!$B$1:$C$600,2,0),"")</f>
        <v/>
      </c>
      <c r="L5039" s="52"/>
      <c r="N5039" s="21" t="str">
        <f t="shared" si="158"/>
        <v/>
      </c>
      <c r="O5039" s="22" t="str">
        <f>_xlfn.IFNA((VLOOKUP(F5039,help!$C$2:$F$12,4,0))*(N5039*24),"")</f>
        <v/>
      </c>
      <c r="AP5039" s="17">
        <f t="shared" si="159"/>
        <v>0</v>
      </c>
    </row>
    <row r="5040" spans="2:42" ht="33" x14ac:dyDescent="0.25">
      <c r="B5040" s="13">
        <f>COUNTIFS($E$3:E5040,'تقرير منتج تام'!$E$4)</f>
        <v>8</v>
      </c>
      <c r="C5040" s="37"/>
      <c r="D5040" s="37"/>
      <c r="E5040" s="37"/>
      <c r="F5040" s="39"/>
      <c r="G5040" s="40"/>
      <c r="H5040" s="40"/>
      <c r="I5040" s="41"/>
      <c r="J5040" s="41"/>
      <c r="K5040" s="26" t="str">
        <f>_xlfn.IFNA(VLOOKUP(E5040,الاوردرات!$B$1:$C$600,2,0),"")</f>
        <v/>
      </c>
      <c r="L5040" s="52"/>
      <c r="N5040" s="21" t="str">
        <f t="shared" si="158"/>
        <v/>
      </c>
      <c r="O5040" s="22" t="str">
        <f>_xlfn.IFNA((VLOOKUP(F5040,help!$C$2:$F$12,4,0))*(N5040*24),"")</f>
        <v/>
      </c>
      <c r="AP5040" s="17">
        <f t="shared" si="159"/>
        <v>0</v>
      </c>
    </row>
    <row r="5041" spans="2:42" ht="33" x14ac:dyDescent="0.25">
      <c r="B5041" s="13">
        <f>COUNTIFS($E$3:E5041,'تقرير منتج تام'!$E$4)</f>
        <v>8</v>
      </c>
      <c r="C5041" s="37"/>
      <c r="D5041" s="37"/>
      <c r="E5041" s="37"/>
      <c r="F5041" s="39"/>
      <c r="G5041" s="40"/>
      <c r="H5041" s="40"/>
      <c r="I5041" s="41"/>
      <c r="J5041" s="41"/>
      <c r="K5041" s="26" t="str">
        <f>_xlfn.IFNA(VLOOKUP(E5041,الاوردرات!$B$1:$C$600,2,0),"")</f>
        <v/>
      </c>
      <c r="L5041" s="52"/>
      <c r="N5041" s="21" t="str">
        <f t="shared" si="158"/>
        <v/>
      </c>
      <c r="O5041" s="22" t="str">
        <f>_xlfn.IFNA((VLOOKUP(F5041,help!$C$2:$F$12,4,0))*(N5041*24),"")</f>
        <v/>
      </c>
      <c r="AP5041" s="17">
        <f t="shared" si="159"/>
        <v>0</v>
      </c>
    </row>
    <row r="5042" spans="2:42" ht="33" x14ac:dyDescent="0.25">
      <c r="B5042" s="13">
        <f>COUNTIFS($E$3:E5042,'تقرير منتج تام'!$E$4)</f>
        <v>8</v>
      </c>
      <c r="C5042" s="37"/>
      <c r="D5042" s="37"/>
      <c r="E5042" s="37"/>
      <c r="F5042" s="39"/>
      <c r="G5042" s="40"/>
      <c r="H5042" s="40"/>
      <c r="I5042" s="41"/>
      <c r="J5042" s="41"/>
      <c r="K5042" s="26" t="str">
        <f>_xlfn.IFNA(VLOOKUP(E5042,الاوردرات!$B$1:$C$600,2,0),"")</f>
        <v/>
      </c>
      <c r="L5042" s="52"/>
      <c r="N5042" s="21" t="str">
        <f t="shared" si="158"/>
        <v/>
      </c>
      <c r="O5042" s="22" t="str">
        <f>_xlfn.IFNA((VLOOKUP(F5042,help!$C$2:$F$12,4,0))*(N5042*24),"")</f>
        <v/>
      </c>
      <c r="AP5042" s="17">
        <f t="shared" si="159"/>
        <v>0</v>
      </c>
    </row>
    <row r="5043" spans="2:42" ht="33" x14ac:dyDescent="0.25">
      <c r="B5043" s="13">
        <f>COUNTIFS($E$3:E5043,'تقرير منتج تام'!$E$4)</f>
        <v>8</v>
      </c>
      <c r="C5043" s="37"/>
      <c r="D5043" s="37"/>
      <c r="E5043" s="37"/>
      <c r="F5043" s="39"/>
      <c r="G5043" s="40"/>
      <c r="H5043" s="40"/>
      <c r="I5043" s="41"/>
      <c r="J5043" s="41"/>
      <c r="K5043" s="26" t="str">
        <f>_xlfn.IFNA(VLOOKUP(E5043,الاوردرات!$B$1:$C$600,2,0),"")</f>
        <v/>
      </c>
      <c r="L5043" s="52"/>
      <c r="N5043" s="21" t="str">
        <f t="shared" si="158"/>
        <v/>
      </c>
      <c r="O5043" s="22" t="str">
        <f>_xlfn.IFNA((VLOOKUP(F5043,help!$C$2:$F$12,4,0))*(N5043*24),"")</f>
        <v/>
      </c>
      <c r="AP5043" s="17">
        <f t="shared" si="159"/>
        <v>0</v>
      </c>
    </row>
    <row r="5044" spans="2:42" ht="33" x14ac:dyDescent="0.25">
      <c r="B5044" s="13">
        <f>COUNTIFS($E$3:E5044,'تقرير منتج تام'!$E$4)</f>
        <v>8</v>
      </c>
      <c r="C5044" s="37"/>
      <c r="D5044" s="37"/>
      <c r="E5044" s="37"/>
      <c r="F5044" s="39"/>
      <c r="G5044" s="40"/>
      <c r="H5044" s="40"/>
      <c r="I5044" s="41"/>
      <c r="J5044" s="41"/>
      <c r="K5044" s="26" t="str">
        <f>_xlfn.IFNA(VLOOKUP(E5044,الاوردرات!$B$1:$C$600,2,0),"")</f>
        <v/>
      </c>
      <c r="L5044" s="52"/>
      <c r="N5044" s="21" t="str">
        <f t="shared" si="158"/>
        <v/>
      </c>
      <c r="O5044" s="22" t="str">
        <f>_xlfn.IFNA((VLOOKUP(F5044,help!$C$2:$F$12,4,0))*(N5044*24),"")</f>
        <v/>
      </c>
      <c r="AP5044" s="17">
        <f t="shared" si="159"/>
        <v>0</v>
      </c>
    </row>
    <row r="5045" spans="2:42" ht="33" x14ac:dyDescent="0.25">
      <c r="B5045" s="13">
        <f>COUNTIFS($E$3:E5045,'تقرير منتج تام'!$E$4)</f>
        <v>8</v>
      </c>
      <c r="C5045" s="37"/>
      <c r="D5045" s="37"/>
      <c r="E5045" s="37"/>
      <c r="F5045" s="39"/>
      <c r="G5045" s="40"/>
      <c r="H5045" s="40"/>
      <c r="I5045" s="41"/>
      <c r="J5045" s="41"/>
      <c r="K5045" s="26" t="str">
        <f>_xlfn.IFNA(VLOOKUP(E5045,الاوردرات!$B$1:$C$600,2,0),"")</f>
        <v/>
      </c>
      <c r="L5045" s="52"/>
      <c r="N5045" s="21" t="str">
        <f t="shared" si="158"/>
        <v/>
      </c>
      <c r="O5045" s="22" t="str">
        <f>_xlfn.IFNA((VLOOKUP(F5045,help!$C$2:$F$12,4,0))*(N5045*24),"")</f>
        <v/>
      </c>
      <c r="AP5045" s="17">
        <f t="shared" si="159"/>
        <v>0</v>
      </c>
    </row>
    <row r="5046" spans="2:42" ht="33" x14ac:dyDescent="0.25">
      <c r="B5046" s="13">
        <f>COUNTIFS($E$3:E5046,'تقرير منتج تام'!$E$4)</f>
        <v>8</v>
      </c>
      <c r="C5046" s="37"/>
      <c r="D5046" s="37"/>
      <c r="E5046" s="37"/>
      <c r="F5046" s="39"/>
      <c r="G5046" s="40"/>
      <c r="H5046" s="40"/>
      <c r="I5046" s="41"/>
      <c r="J5046" s="41"/>
      <c r="K5046" s="26" t="str">
        <f>_xlfn.IFNA(VLOOKUP(E5046,الاوردرات!$B$1:$C$600,2,0),"")</f>
        <v/>
      </c>
      <c r="L5046" s="52"/>
      <c r="N5046" s="21" t="str">
        <f t="shared" si="158"/>
        <v/>
      </c>
      <c r="O5046" s="22" t="str">
        <f>_xlfn.IFNA((VLOOKUP(F5046,help!$C$2:$F$12,4,0))*(N5046*24),"")</f>
        <v/>
      </c>
      <c r="AP5046" s="17">
        <f t="shared" si="159"/>
        <v>0</v>
      </c>
    </row>
    <row r="5047" spans="2:42" ht="33" x14ac:dyDescent="0.25">
      <c r="B5047" s="13">
        <f>COUNTIFS($E$3:E5047,'تقرير منتج تام'!$E$4)</f>
        <v>8</v>
      </c>
      <c r="C5047" s="37"/>
      <c r="D5047" s="37"/>
      <c r="E5047" s="37"/>
      <c r="F5047" s="39"/>
      <c r="G5047" s="40"/>
      <c r="H5047" s="40"/>
      <c r="I5047" s="41"/>
      <c r="J5047" s="41"/>
      <c r="K5047" s="26" t="str">
        <f>_xlfn.IFNA(VLOOKUP(E5047,الاوردرات!$B$1:$C$600,2,0),"")</f>
        <v/>
      </c>
      <c r="L5047" s="52"/>
      <c r="N5047" s="21" t="str">
        <f t="shared" ref="N5047:N5110" si="160">IF(I5047&lt;&gt;"",J5047-I5047,"")</f>
        <v/>
      </c>
      <c r="O5047" s="22" t="str">
        <f>_xlfn.IFNA((VLOOKUP(F5047,help!$C$2:$F$12,4,0))*(N5047*24),"")</f>
        <v/>
      </c>
      <c r="AP5047" s="17">
        <f t="shared" si="159"/>
        <v>0</v>
      </c>
    </row>
    <row r="5048" spans="2:42" ht="33" x14ac:dyDescent="0.25">
      <c r="B5048" s="13">
        <f>COUNTIFS($E$3:E5048,'تقرير منتج تام'!$E$4)</f>
        <v>8</v>
      </c>
      <c r="C5048" s="37"/>
      <c r="D5048" s="37"/>
      <c r="E5048" s="37"/>
      <c r="F5048" s="39"/>
      <c r="G5048" s="40"/>
      <c r="H5048" s="40"/>
      <c r="I5048" s="41"/>
      <c r="J5048" s="41"/>
      <c r="K5048" s="26" t="str">
        <f>_xlfn.IFNA(VLOOKUP(E5048,الاوردرات!$B$1:$C$600,2,0),"")</f>
        <v/>
      </c>
      <c r="L5048" s="52"/>
      <c r="N5048" s="21" t="str">
        <f t="shared" si="160"/>
        <v/>
      </c>
      <c r="O5048" s="22" t="str">
        <f>_xlfn.IFNA((VLOOKUP(F5048,help!$C$2:$F$12,4,0))*(N5048*24),"")</f>
        <v/>
      </c>
      <c r="AP5048" s="17">
        <f t="shared" si="159"/>
        <v>0</v>
      </c>
    </row>
    <row r="5049" spans="2:42" ht="33" x14ac:dyDescent="0.25">
      <c r="B5049" s="13">
        <f>COUNTIFS($E$3:E5049,'تقرير منتج تام'!$E$4)</f>
        <v>8</v>
      </c>
      <c r="C5049" s="37"/>
      <c r="D5049" s="37"/>
      <c r="E5049" s="37"/>
      <c r="F5049" s="39"/>
      <c r="G5049" s="40"/>
      <c r="H5049" s="40"/>
      <c r="I5049" s="41"/>
      <c r="J5049" s="41"/>
      <c r="K5049" s="26" t="str">
        <f>_xlfn.IFNA(VLOOKUP(E5049,الاوردرات!$B$1:$C$600,2,0),"")</f>
        <v/>
      </c>
      <c r="L5049" s="52"/>
      <c r="N5049" s="21" t="str">
        <f t="shared" si="160"/>
        <v/>
      </c>
      <c r="O5049" s="22" t="str">
        <f>_xlfn.IFNA((VLOOKUP(F5049,help!$C$2:$F$12,4,0))*(N5049*24),"")</f>
        <v/>
      </c>
      <c r="AP5049" s="17">
        <f t="shared" si="159"/>
        <v>0</v>
      </c>
    </row>
    <row r="5050" spans="2:42" ht="33" x14ac:dyDescent="0.25">
      <c r="B5050" s="13">
        <f>COUNTIFS($E$3:E5050,'تقرير منتج تام'!$E$4)</f>
        <v>8</v>
      </c>
      <c r="C5050" s="37"/>
      <c r="D5050" s="37"/>
      <c r="E5050" s="37"/>
      <c r="F5050" s="39"/>
      <c r="G5050" s="40"/>
      <c r="H5050" s="40"/>
      <c r="I5050" s="41"/>
      <c r="J5050" s="41"/>
      <c r="K5050" s="26" t="str">
        <f>_xlfn.IFNA(VLOOKUP(E5050,الاوردرات!$B$1:$C$600,2,0),"")</f>
        <v/>
      </c>
      <c r="L5050" s="52"/>
      <c r="N5050" s="21" t="str">
        <f t="shared" si="160"/>
        <v/>
      </c>
      <c r="O5050" s="22" t="str">
        <f>_xlfn.IFNA((VLOOKUP(F5050,help!$C$2:$F$12,4,0))*(N5050*24),"")</f>
        <v/>
      </c>
      <c r="AP5050" s="17">
        <f t="shared" si="159"/>
        <v>0</v>
      </c>
    </row>
    <row r="5051" spans="2:42" ht="33" x14ac:dyDescent="0.25">
      <c r="B5051" s="13">
        <f>COUNTIFS($E$3:E5051,'تقرير منتج تام'!$E$4)</f>
        <v>8</v>
      </c>
      <c r="C5051" s="37"/>
      <c r="D5051" s="37"/>
      <c r="E5051" s="37"/>
      <c r="F5051" s="39"/>
      <c r="G5051" s="40"/>
      <c r="H5051" s="40"/>
      <c r="I5051" s="41"/>
      <c r="J5051" s="41"/>
      <c r="K5051" s="26" t="str">
        <f>_xlfn.IFNA(VLOOKUP(E5051,الاوردرات!$B$1:$C$600,2,0),"")</f>
        <v/>
      </c>
      <c r="L5051" s="52"/>
      <c r="N5051" s="21" t="str">
        <f t="shared" si="160"/>
        <v/>
      </c>
      <c r="O5051" s="22" t="str">
        <f>_xlfn.IFNA((VLOOKUP(F5051,help!$C$2:$F$12,4,0))*(N5051*24),"")</f>
        <v/>
      </c>
      <c r="AP5051" s="17">
        <f t="shared" si="159"/>
        <v>0</v>
      </c>
    </row>
    <row r="5052" spans="2:42" ht="33" x14ac:dyDescent="0.25">
      <c r="B5052" s="13">
        <f>COUNTIFS($E$3:E5052,'تقرير منتج تام'!$E$4)</f>
        <v>8</v>
      </c>
      <c r="C5052" s="37"/>
      <c r="D5052" s="37"/>
      <c r="E5052" s="37"/>
      <c r="F5052" s="39"/>
      <c r="G5052" s="40"/>
      <c r="H5052" s="40"/>
      <c r="I5052" s="41"/>
      <c r="J5052" s="41"/>
      <c r="K5052" s="26" t="str">
        <f>_xlfn.IFNA(VLOOKUP(E5052,الاوردرات!$B$1:$C$600,2,0),"")</f>
        <v/>
      </c>
      <c r="L5052" s="52"/>
      <c r="N5052" s="21" t="str">
        <f t="shared" si="160"/>
        <v/>
      </c>
      <c r="O5052" s="22" t="str">
        <f>_xlfn.IFNA((VLOOKUP(F5052,help!$C$2:$F$12,4,0))*(N5052*24),"")</f>
        <v/>
      </c>
      <c r="AP5052" s="17">
        <f t="shared" si="159"/>
        <v>0</v>
      </c>
    </row>
    <row r="5053" spans="2:42" ht="33" x14ac:dyDescent="0.25">
      <c r="B5053" s="13">
        <f>COUNTIFS($E$3:E5053,'تقرير منتج تام'!$E$4)</f>
        <v>8</v>
      </c>
      <c r="C5053" s="37"/>
      <c r="D5053" s="37"/>
      <c r="E5053" s="37"/>
      <c r="F5053" s="39"/>
      <c r="G5053" s="40"/>
      <c r="H5053" s="40"/>
      <c r="I5053" s="41"/>
      <c r="J5053" s="41"/>
      <c r="K5053" s="26" t="str">
        <f>_xlfn.IFNA(VLOOKUP(E5053,الاوردرات!$B$1:$C$600,2,0),"")</f>
        <v/>
      </c>
      <c r="L5053" s="52"/>
      <c r="N5053" s="21" t="str">
        <f t="shared" si="160"/>
        <v/>
      </c>
      <c r="O5053" s="22" t="str">
        <f>_xlfn.IFNA((VLOOKUP(F5053,help!$C$2:$F$12,4,0))*(N5053*24),"")</f>
        <v/>
      </c>
      <c r="AP5053" s="17">
        <f t="shared" si="159"/>
        <v>0</v>
      </c>
    </row>
    <row r="5054" spans="2:42" ht="33" x14ac:dyDescent="0.25">
      <c r="B5054" s="13">
        <f>COUNTIFS($E$3:E5054,'تقرير منتج تام'!$E$4)</f>
        <v>8</v>
      </c>
      <c r="C5054" s="37"/>
      <c r="D5054" s="37"/>
      <c r="E5054" s="37"/>
      <c r="F5054" s="39"/>
      <c r="G5054" s="40"/>
      <c r="H5054" s="40"/>
      <c r="I5054" s="41"/>
      <c r="J5054" s="41"/>
      <c r="K5054" s="26" t="str">
        <f>_xlfn.IFNA(VLOOKUP(E5054,الاوردرات!$B$1:$C$600,2,0),"")</f>
        <v/>
      </c>
      <c r="L5054" s="52"/>
      <c r="N5054" s="21" t="str">
        <f t="shared" si="160"/>
        <v/>
      </c>
      <c r="O5054" s="22" t="str">
        <f>_xlfn.IFNA((VLOOKUP(F5054,help!$C$2:$F$12,4,0))*(N5054*24),"")</f>
        <v/>
      </c>
      <c r="AP5054" s="17">
        <f t="shared" si="159"/>
        <v>0</v>
      </c>
    </row>
    <row r="5055" spans="2:42" ht="33" x14ac:dyDescent="0.25">
      <c r="B5055" s="13">
        <f>COUNTIFS($E$3:E5055,'تقرير منتج تام'!$E$4)</f>
        <v>8</v>
      </c>
      <c r="C5055" s="37"/>
      <c r="D5055" s="37"/>
      <c r="E5055" s="37"/>
      <c r="F5055" s="39"/>
      <c r="G5055" s="40"/>
      <c r="H5055" s="40"/>
      <c r="I5055" s="41"/>
      <c r="J5055" s="41"/>
      <c r="K5055" s="26" t="str">
        <f>_xlfn.IFNA(VLOOKUP(E5055,الاوردرات!$B$1:$C$600,2,0),"")</f>
        <v/>
      </c>
      <c r="L5055" s="52"/>
      <c r="N5055" s="21" t="str">
        <f t="shared" si="160"/>
        <v/>
      </c>
      <c r="O5055" s="22" t="str">
        <f>_xlfn.IFNA((VLOOKUP(F5055,help!$C$2:$F$12,4,0))*(N5055*24),"")</f>
        <v/>
      </c>
      <c r="AP5055" s="17">
        <f t="shared" si="159"/>
        <v>0</v>
      </c>
    </row>
    <row r="5056" spans="2:42" ht="33" x14ac:dyDescent="0.25">
      <c r="B5056" s="13">
        <f>COUNTIFS($E$3:E5056,'تقرير منتج تام'!$E$4)</f>
        <v>8</v>
      </c>
      <c r="C5056" s="37"/>
      <c r="D5056" s="37"/>
      <c r="E5056" s="37"/>
      <c r="F5056" s="39"/>
      <c r="G5056" s="40"/>
      <c r="H5056" s="40"/>
      <c r="I5056" s="41"/>
      <c r="J5056" s="41"/>
      <c r="K5056" s="26" t="str">
        <f>_xlfn.IFNA(VLOOKUP(E5056,الاوردرات!$B$1:$C$600,2,0),"")</f>
        <v/>
      </c>
      <c r="L5056" s="52"/>
      <c r="N5056" s="21" t="str">
        <f t="shared" si="160"/>
        <v/>
      </c>
      <c r="O5056" s="22" t="str">
        <f>_xlfn.IFNA((VLOOKUP(F5056,help!$C$2:$F$12,4,0))*(N5056*24),"")</f>
        <v/>
      </c>
      <c r="AP5056" s="17">
        <f t="shared" si="159"/>
        <v>0</v>
      </c>
    </row>
    <row r="5057" spans="2:42" ht="33" x14ac:dyDescent="0.25">
      <c r="B5057" s="13">
        <f>COUNTIFS($E$3:E5057,'تقرير منتج تام'!$E$4)</f>
        <v>8</v>
      </c>
      <c r="C5057" s="37"/>
      <c r="D5057" s="37"/>
      <c r="E5057" s="37"/>
      <c r="F5057" s="39"/>
      <c r="G5057" s="40"/>
      <c r="H5057" s="40"/>
      <c r="I5057" s="41"/>
      <c r="J5057" s="41"/>
      <c r="K5057" s="26" t="str">
        <f>_xlfn.IFNA(VLOOKUP(E5057,الاوردرات!$B$1:$C$600,2,0),"")</f>
        <v/>
      </c>
      <c r="L5057" s="52"/>
      <c r="N5057" s="21" t="str">
        <f t="shared" si="160"/>
        <v/>
      </c>
      <c r="O5057" s="22" t="str">
        <f>_xlfn.IFNA((VLOOKUP(F5057,help!$C$2:$F$12,4,0))*(N5057*24),"")</f>
        <v/>
      </c>
      <c r="AP5057" s="17">
        <f t="shared" si="159"/>
        <v>0</v>
      </c>
    </row>
    <row r="5058" spans="2:42" ht="33" x14ac:dyDescent="0.25">
      <c r="B5058" s="13">
        <f>COUNTIFS($E$3:E5058,'تقرير منتج تام'!$E$4)</f>
        <v>8</v>
      </c>
      <c r="C5058" s="37"/>
      <c r="D5058" s="37"/>
      <c r="E5058" s="37"/>
      <c r="F5058" s="39"/>
      <c r="G5058" s="40"/>
      <c r="H5058" s="40"/>
      <c r="I5058" s="41"/>
      <c r="J5058" s="41"/>
      <c r="K5058" s="26" t="str">
        <f>_xlfn.IFNA(VLOOKUP(E5058,الاوردرات!$B$1:$C$600,2,0),"")</f>
        <v/>
      </c>
      <c r="L5058" s="52"/>
      <c r="N5058" s="21" t="str">
        <f t="shared" si="160"/>
        <v/>
      </c>
      <c r="O5058" s="22" t="str">
        <f>_xlfn.IFNA((VLOOKUP(F5058,help!$C$2:$F$12,4,0))*(N5058*24),"")</f>
        <v/>
      </c>
      <c r="AP5058" s="17">
        <f t="shared" si="159"/>
        <v>0</v>
      </c>
    </row>
    <row r="5059" spans="2:42" ht="33" x14ac:dyDescent="0.25">
      <c r="B5059" s="13">
        <f>COUNTIFS($E$3:E5059,'تقرير منتج تام'!$E$4)</f>
        <v>8</v>
      </c>
      <c r="C5059" s="37"/>
      <c r="D5059" s="37"/>
      <c r="E5059" s="37"/>
      <c r="F5059" s="39"/>
      <c r="G5059" s="40"/>
      <c r="H5059" s="40"/>
      <c r="I5059" s="41"/>
      <c r="J5059" s="41"/>
      <c r="K5059" s="26" t="str">
        <f>_xlfn.IFNA(VLOOKUP(E5059,الاوردرات!$B$1:$C$600,2,0),"")</f>
        <v/>
      </c>
      <c r="L5059" s="52"/>
      <c r="N5059" s="21" t="str">
        <f t="shared" si="160"/>
        <v/>
      </c>
      <c r="O5059" s="22" t="str">
        <f>_xlfn.IFNA((VLOOKUP(F5059,help!$C$2:$F$12,4,0))*(N5059*24),"")</f>
        <v/>
      </c>
      <c r="AP5059" s="17">
        <f t="shared" si="159"/>
        <v>0</v>
      </c>
    </row>
    <row r="5060" spans="2:42" ht="33" x14ac:dyDescent="0.25">
      <c r="B5060" s="13">
        <f>COUNTIFS($E$3:E5060,'تقرير منتج تام'!$E$4)</f>
        <v>8</v>
      </c>
      <c r="C5060" s="37"/>
      <c r="D5060" s="37"/>
      <c r="E5060" s="37"/>
      <c r="F5060" s="39"/>
      <c r="G5060" s="40"/>
      <c r="H5060" s="40"/>
      <c r="I5060" s="41"/>
      <c r="J5060" s="41"/>
      <c r="K5060" s="26" t="str">
        <f>_xlfn.IFNA(VLOOKUP(E5060,الاوردرات!$B$1:$C$600,2,0),"")</f>
        <v/>
      </c>
      <c r="L5060" s="52"/>
      <c r="N5060" s="21" t="str">
        <f t="shared" si="160"/>
        <v/>
      </c>
      <c r="O5060" s="22" t="str">
        <f>_xlfn.IFNA((VLOOKUP(F5060,help!$C$2:$F$12,4,0))*(N5060*24),"")</f>
        <v/>
      </c>
      <c r="AP5060" s="17">
        <f t="shared" si="159"/>
        <v>0</v>
      </c>
    </row>
    <row r="5061" spans="2:42" ht="33" x14ac:dyDescent="0.25">
      <c r="B5061" s="13">
        <f>COUNTIFS($E$3:E5061,'تقرير منتج تام'!$E$4)</f>
        <v>8</v>
      </c>
      <c r="C5061" s="37"/>
      <c r="D5061" s="37"/>
      <c r="E5061" s="37"/>
      <c r="F5061" s="39"/>
      <c r="G5061" s="40"/>
      <c r="H5061" s="40"/>
      <c r="I5061" s="41"/>
      <c r="J5061" s="41"/>
      <c r="K5061" s="26" t="str">
        <f>_xlfn.IFNA(VLOOKUP(E5061,الاوردرات!$B$1:$C$600,2,0),"")</f>
        <v/>
      </c>
      <c r="L5061" s="52"/>
      <c r="N5061" s="21" t="str">
        <f t="shared" si="160"/>
        <v/>
      </c>
      <c r="O5061" s="22" t="str">
        <f>_xlfn.IFNA((VLOOKUP(F5061,help!$C$2:$F$12,4,0))*(N5061*24),"")</f>
        <v/>
      </c>
      <c r="AP5061" s="17">
        <f t="shared" si="159"/>
        <v>0</v>
      </c>
    </row>
    <row r="5062" spans="2:42" ht="33" x14ac:dyDescent="0.25">
      <c r="B5062" s="13">
        <f>COUNTIFS($E$3:E5062,'تقرير منتج تام'!$E$4)</f>
        <v>8</v>
      </c>
      <c r="C5062" s="37"/>
      <c r="D5062" s="37"/>
      <c r="E5062" s="37"/>
      <c r="F5062" s="39"/>
      <c r="G5062" s="40"/>
      <c r="H5062" s="40"/>
      <c r="I5062" s="41"/>
      <c r="J5062" s="41"/>
      <c r="K5062" s="26" t="str">
        <f>_xlfn.IFNA(VLOOKUP(E5062,الاوردرات!$B$1:$C$600,2,0),"")</f>
        <v/>
      </c>
      <c r="L5062" s="52"/>
      <c r="N5062" s="21" t="str">
        <f t="shared" si="160"/>
        <v/>
      </c>
      <c r="O5062" s="22" t="str">
        <f>_xlfn.IFNA((VLOOKUP(F5062,help!$C$2:$F$12,4,0))*(N5062*24),"")</f>
        <v/>
      </c>
      <c r="AP5062" s="17">
        <f t="shared" si="159"/>
        <v>0</v>
      </c>
    </row>
    <row r="5063" spans="2:42" ht="33" x14ac:dyDescent="0.25">
      <c r="B5063" s="13">
        <f>COUNTIFS($E$3:E5063,'تقرير منتج تام'!$E$4)</f>
        <v>8</v>
      </c>
      <c r="C5063" s="37"/>
      <c r="D5063" s="37"/>
      <c r="E5063" s="37"/>
      <c r="F5063" s="39"/>
      <c r="G5063" s="40"/>
      <c r="H5063" s="40"/>
      <c r="I5063" s="41"/>
      <c r="J5063" s="41"/>
      <c r="K5063" s="26" t="str">
        <f>_xlfn.IFNA(VLOOKUP(E5063,الاوردرات!$B$1:$C$600,2,0),"")</f>
        <v/>
      </c>
      <c r="L5063" s="52"/>
      <c r="N5063" s="21" t="str">
        <f t="shared" si="160"/>
        <v/>
      </c>
      <c r="O5063" s="22" t="str">
        <f>_xlfn.IFNA((VLOOKUP(F5063,help!$C$2:$F$12,4,0))*(N5063*24),"")</f>
        <v/>
      </c>
      <c r="AP5063" s="17">
        <f t="shared" si="159"/>
        <v>0</v>
      </c>
    </row>
    <row r="5064" spans="2:42" ht="33" x14ac:dyDescent="0.25">
      <c r="B5064" s="13">
        <f>COUNTIFS($E$3:E5064,'تقرير منتج تام'!$E$4)</f>
        <v>8</v>
      </c>
      <c r="C5064" s="37"/>
      <c r="D5064" s="37"/>
      <c r="E5064" s="37"/>
      <c r="F5064" s="39"/>
      <c r="G5064" s="40"/>
      <c r="H5064" s="40"/>
      <c r="I5064" s="41"/>
      <c r="J5064" s="41"/>
      <c r="K5064" s="26" t="str">
        <f>_xlfn.IFNA(VLOOKUP(E5064,الاوردرات!$B$1:$C$600,2,0),"")</f>
        <v/>
      </c>
      <c r="L5064" s="52"/>
      <c r="N5064" s="21" t="str">
        <f t="shared" si="160"/>
        <v/>
      </c>
      <c r="O5064" s="22" t="str">
        <f>_xlfn.IFNA((VLOOKUP(F5064,help!$C$2:$F$12,4,0))*(N5064*24),"")</f>
        <v/>
      </c>
      <c r="AP5064" s="17">
        <f t="shared" si="159"/>
        <v>0</v>
      </c>
    </row>
    <row r="5065" spans="2:42" ht="33" x14ac:dyDescent="0.25">
      <c r="B5065" s="13">
        <f>COUNTIFS($E$3:E5065,'تقرير منتج تام'!$E$4)</f>
        <v>8</v>
      </c>
      <c r="C5065" s="37"/>
      <c r="D5065" s="37"/>
      <c r="E5065" s="37"/>
      <c r="F5065" s="39"/>
      <c r="G5065" s="40"/>
      <c r="H5065" s="40"/>
      <c r="I5065" s="41"/>
      <c r="J5065" s="41"/>
      <c r="K5065" s="26" t="str">
        <f>_xlfn.IFNA(VLOOKUP(E5065,الاوردرات!$B$1:$C$600,2,0),"")</f>
        <v/>
      </c>
      <c r="L5065" s="52"/>
      <c r="N5065" s="21" t="str">
        <f t="shared" si="160"/>
        <v/>
      </c>
      <c r="O5065" s="22" t="str">
        <f>_xlfn.IFNA((VLOOKUP(F5065,help!$C$2:$F$12,4,0))*(N5065*24),"")</f>
        <v/>
      </c>
      <c r="AP5065" s="17">
        <f t="shared" si="159"/>
        <v>0</v>
      </c>
    </row>
    <row r="5066" spans="2:42" ht="33" x14ac:dyDescent="0.25">
      <c r="B5066" s="13">
        <f>COUNTIFS($E$3:E5066,'تقرير منتج تام'!$E$4)</f>
        <v>8</v>
      </c>
      <c r="C5066" s="37"/>
      <c r="D5066" s="37"/>
      <c r="E5066" s="37"/>
      <c r="F5066" s="39"/>
      <c r="G5066" s="40"/>
      <c r="H5066" s="40"/>
      <c r="I5066" s="41"/>
      <c r="J5066" s="41"/>
      <c r="K5066" s="26" t="str">
        <f>_xlfn.IFNA(VLOOKUP(E5066,الاوردرات!$B$1:$C$600,2,0),"")</f>
        <v/>
      </c>
      <c r="L5066" s="52"/>
      <c r="N5066" s="21" t="str">
        <f t="shared" si="160"/>
        <v/>
      </c>
      <c r="O5066" s="22" t="str">
        <f>_xlfn.IFNA((VLOOKUP(F5066,help!$C$2:$F$12,4,0))*(N5066*24),"")</f>
        <v/>
      </c>
      <c r="AP5066" s="17">
        <f t="shared" ref="AP5066:AP5129" si="161">D5066</f>
        <v>0</v>
      </c>
    </row>
    <row r="5067" spans="2:42" ht="33" x14ac:dyDescent="0.25">
      <c r="B5067" s="13">
        <f>COUNTIFS($E$3:E5067,'تقرير منتج تام'!$E$4)</f>
        <v>8</v>
      </c>
      <c r="C5067" s="37"/>
      <c r="D5067" s="37"/>
      <c r="E5067" s="37"/>
      <c r="F5067" s="39"/>
      <c r="G5067" s="40"/>
      <c r="H5067" s="40"/>
      <c r="I5067" s="41"/>
      <c r="J5067" s="41"/>
      <c r="K5067" s="26" t="str">
        <f>_xlfn.IFNA(VLOOKUP(E5067,الاوردرات!$B$1:$C$600,2,0),"")</f>
        <v/>
      </c>
      <c r="L5067" s="52"/>
      <c r="N5067" s="21" t="str">
        <f t="shared" si="160"/>
        <v/>
      </c>
      <c r="O5067" s="22" t="str">
        <f>_xlfn.IFNA((VLOOKUP(F5067,help!$C$2:$F$12,4,0))*(N5067*24),"")</f>
        <v/>
      </c>
      <c r="AP5067" s="17">
        <f t="shared" si="161"/>
        <v>0</v>
      </c>
    </row>
    <row r="5068" spans="2:42" ht="33" x14ac:dyDescent="0.25">
      <c r="B5068" s="13">
        <f>COUNTIFS($E$3:E5068,'تقرير منتج تام'!$E$4)</f>
        <v>8</v>
      </c>
      <c r="C5068" s="37"/>
      <c r="D5068" s="37"/>
      <c r="E5068" s="37"/>
      <c r="F5068" s="39"/>
      <c r="G5068" s="40"/>
      <c r="H5068" s="40"/>
      <c r="I5068" s="41"/>
      <c r="J5068" s="41"/>
      <c r="K5068" s="26" t="str">
        <f>_xlfn.IFNA(VLOOKUP(E5068,الاوردرات!$B$1:$C$600,2,0),"")</f>
        <v/>
      </c>
      <c r="L5068" s="52"/>
      <c r="N5068" s="21" t="str">
        <f t="shared" si="160"/>
        <v/>
      </c>
      <c r="O5068" s="22" t="str">
        <f>_xlfn.IFNA((VLOOKUP(F5068,help!$C$2:$F$12,4,0))*(N5068*24),"")</f>
        <v/>
      </c>
      <c r="AP5068" s="17">
        <f t="shared" si="161"/>
        <v>0</v>
      </c>
    </row>
    <row r="5069" spans="2:42" ht="33" x14ac:dyDescent="0.25">
      <c r="B5069" s="13">
        <f>COUNTIFS($E$3:E5069,'تقرير منتج تام'!$E$4)</f>
        <v>8</v>
      </c>
      <c r="C5069" s="37"/>
      <c r="D5069" s="37"/>
      <c r="E5069" s="37"/>
      <c r="F5069" s="39"/>
      <c r="G5069" s="40"/>
      <c r="H5069" s="40"/>
      <c r="I5069" s="41"/>
      <c r="J5069" s="41"/>
      <c r="K5069" s="26" t="str">
        <f>_xlfn.IFNA(VLOOKUP(E5069,الاوردرات!$B$1:$C$600,2,0),"")</f>
        <v/>
      </c>
      <c r="L5069" s="52"/>
      <c r="N5069" s="21" t="str">
        <f t="shared" si="160"/>
        <v/>
      </c>
      <c r="O5069" s="22" t="str">
        <f>_xlfn.IFNA((VLOOKUP(F5069,help!$C$2:$F$12,4,0))*(N5069*24),"")</f>
        <v/>
      </c>
      <c r="AP5069" s="17">
        <f t="shared" si="161"/>
        <v>0</v>
      </c>
    </row>
    <row r="5070" spans="2:42" ht="33" x14ac:dyDescent="0.25">
      <c r="B5070" s="13">
        <f>COUNTIFS($E$3:E5070,'تقرير منتج تام'!$E$4)</f>
        <v>8</v>
      </c>
      <c r="C5070" s="37"/>
      <c r="D5070" s="37"/>
      <c r="E5070" s="37"/>
      <c r="F5070" s="39"/>
      <c r="G5070" s="40"/>
      <c r="H5070" s="40"/>
      <c r="I5070" s="41"/>
      <c r="J5070" s="41"/>
      <c r="K5070" s="26" t="str">
        <f>_xlfn.IFNA(VLOOKUP(E5070,الاوردرات!$B$1:$C$600,2,0),"")</f>
        <v/>
      </c>
      <c r="L5070" s="52"/>
      <c r="N5070" s="21" t="str">
        <f t="shared" si="160"/>
        <v/>
      </c>
      <c r="O5070" s="22" t="str">
        <f>_xlfn.IFNA((VLOOKUP(F5070,help!$C$2:$F$12,4,0))*(N5070*24),"")</f>
        <v/>
      </c>
      <c r="AP5070" s="17">
        <f t="shared" si="161"/>
        <v>0</v>
      </c>
    </row>
    <row r="5071" spans="2:42" ht="33" x14ac:dyDescent="0.25">
      <c r="B5071" s="13">
        <f>COUNTIFS($E$3:E5071,'تقرير منتج تام'!$E$4)</f>
        <v>8</v>
      </c>
      <c r="C5071" s="37"/>
      <c r="D5071" s="37"/>
      <c r="E5071" s="37"/>
      <c r="F5071" s="39"/>
      <c r="G5071" s="40"/>
      <c r="H5071" s="40"/>
      <c r="I5071" s="41"/>
      <c r="J5071" s="41"/>
      <c r="K5071" s="26" t="str">
        <f>_xlfn.IFNA(VLOOKUP(E5071,الاوردرات!$B$1:$C$600,2,0),"")</f>
        <v/>
      </c>
      <c r="L5071" s="52"/>
      <c r="N5071" s="21" t="str">
        <f t="shared" si="160"/>
        <v/>
      </c>
      <c r="O5071" s="22" t="str">
        <f>_xlfn.IFNA((VLOOKUP(F5071,help!$C$2:$F$12,4,0))*(N5071*24),"")</f>
        <v/>
      </c>
      <c r="AP5071" s="17">
        <f t="shared" si="161"/>
        <v>0</v>
      </c>
    </row>
    <row r="5072" spans="2:42" ht="33" x14ac:dyDescent="0.25">
      <c r="B5072" s="13">
        <f>COUNTIFS($E$3:E5072,'تقرير منتج تام'!$E$4)</f>
        <v>8</v>
      </c>
      <c r="C5072" s="37"/>
      <c r="D5072" s="37"/>
      <c r="E5072" s="37"/>
      <c r="F5072" s="39"/>
      <c r="G5072" s="40"/>
      <c r="H5072" s="40"/>
      <c r="I5072" s="41"/>
      <c r="J5072" s="41"/>
      <c r="K5072" s="26" t="str">
        <f>_xlfn.IFNA(VLOOKUP(E5072,الاوردرات!$B$1:$C$600,2,0),"")</f>
        <v/>
      </c>
      <c r="L5072" s="52"/>
      <c r="N5072" s="21" t="str">
        <f t="shared" si="160"/>
        <v/>
      </c>
      <c r="O5072" s="22" t="str">
        <f>_xlfn.IFNA((VLOOKUP(F5072,help!$C$2:$F$12,4,0))*(N5072*24),"")</f>
        <v/>
      </c>
      <c r="AP5072" s="17">
        <f t="shared" si="161"/>
        <v>0</v>
      </c>
    </row>
    <row r="5073" spans="2:42" ht="33" x14ac:dyDescent="0.25">
      <c r="B5073" s="13">
        <f>COUNTIFS($E$3:E5073,'تقرير منتج تام'!$E$4)</f>
        <v>8</v>
      </c>
      <c r="C5073" s="37"/>
      <c r="D5073" s="37"/>
      <c r="E5073" s="37"/>
      <c r="F5073" s="39"/>
      <c r="G5073" s="40"/>
      <c r="H5073" s="40"/>
      <c r="I5073" s="41"/>
      <c r="J5073" s="41"/>
      <c r="K5073" s="26" t="str">
        <f>_xlfn.IFNA(VLOOKUP(E5073,الاوردرات!$B$1:$C$600,2,0),"")</f>
        <v/>
      </c>
      <c r="L5073" s="52"/>
      <c r="N5073" s="21" t="str">
        <f t="shared" si="160"/>
        <v/>
      </c>
      <c r="O5073" s="22" t="str">
        <f>_xlfn.IFNA((VLOOKUP(F5073,help!$C$2:$F$12,4,0))*(N5073*24),"")</f>
        <v/>
      </c>
      <c r="AP5073" s="17">
        <f t="shared" si="161"/>
        <v>0</v>
      </c>
    </row>
    <row r="5074" spans="2:42" ht="33" x14ac:dyDescent="0.25">
      <c r="B5074" s="13">
        <f>COUNTIFS($E$3:E5074,'تقرير منتج تام'!$E$4)</f>
        <v>8</v>
      </c>
      <c r="C5074" s="37"/>
      <c r="D5074" s="37"/>
      <c r="E5074" s="37"/>
      <c r="F5074" s="39"/>
      <c r="G5074" s="40"/>
      <c r="H5074" s="40"/>
      <c r="I5074" s="41"/>
      <c r="J5074" s="41"/>
      <c r="K5074" s="26" t="str">
        <f>_xlfn.IFNA(VLOOKUP(E5074,الاوردرات!$B$1:$C$600,2,0),"")</f>
        <v/>
      </c>
      <c r="L5074" s="52"/>
      <c r="N5074" s="21" t="str">
        <f t="shared" si="160"/>
        <v/>
      </c>
      <c r="O5074" s="22" t="str">
        <f>_xlfn.IFNA((VLOOKUP(F5074,help!$C$2:$F$12,4,0))*(N5074*24),"")</f>
        <v/>
      </c>
      <c r="AP5074" s="17">
        <f t="shared" si="161"/>
        <v>0</v>
      </c>
    </row>
    <row r="5075" spans="2:42" ht="33" x14ac:dyDescent="0.25">
      <c r="B5075" s="13">
        <f>COUNTIFS($E$3:E5075,'تقرير منتج تام'!$E$4)</f>
        <v>8</v>
      </c>
      <c r="C5075" s="37"/>
      <c r="D5075" s="37"/>
      <c r="E5075" s="37"/>
      <c r="F5075" s="39"/>
      <c r="G5075" s="40"/>
      <c r="H5075" s="40"/>
      <c r="I5075" s="41"/>
      <c r="J5075" s="41"/>
      <c r="K5075" s="26" t="str">
        <f>_xlfn.IFNA(VLOOKUP(E5075,الاوردرات!$B$1:$C$600,2,0),"")</f>
        <v/>
      </c>
      <c r="L5075" s="52"/>
      <c r="N5075" s="21" t="str">
        <f t="shared" si="160"/>
        <v/>
      </c>
      <c r="O5075" s="22" t="str">
        <f>_xlfn.IFNA((VLOOKUP(F5075,help!$C$2:$F$12,4,0))*(N5075*24),"")</f>
        <v/>
      </c>
      <c r="AP5075" s="17">
        <f t="shared" si="161"/>
        <v>0</v>
      </c>
    </row>
    <row r="5076" spans="2:42" ht="33" x14ac:dyDescent="0.25">
      <c r="B5076" s="13">
        <f>COUNTIFS($E$3:E5076,'تقرير منتج تام'!$E$4)</f>
        <v>8</v>
      </c>
      <c r="C5076" s="37"/>
      <c r="D5076" s="37"/>
      <c r="E5076" s="37"/>
      <c r="F5076" s="39"/>
      <c r="G5076" s="40"/>
      <c r="H5076" s="40"/>
      <c r="I5076" s="41"/>
      <c r="J5076" s="41"/>
      <c r="K5076" s="26" t="str">
        <f>_xlfn.IFNA(VLOOKUP(E5076,الاوردرات!$B$1:$C$600,2,0),"")</f>
        <v/>
      </c>
      <c r="L5076" s="52"/>
      <c r="N5076" s="21" t="str">
        <f t="shared" si="160"/>
        <v/>
      </c>
      <c r="O5076" s="22" t="str">
        <f>_xlfn.IFNA((VLOOKUP(F5076,help!$C$2:$F$12,4,0))*(N5076*24),"")</f>
        <v/>
      </c>
      <c r="AP5076" s="17">
        <f t="shared" si="161"/>
        <v>0</v>
      </c>
    </row>
    <row r="5077" spans="2:42" ht="33" x14ac:dyDescent="0.25">
      <c r="B5077" s="13">
        <f>COUNTIFS($E$3:E5077,'تقرير منتج تام'!$E$4)</f>
        <v>8</v>
      </c>
      <c r="C5077" s="37"/>
      <c r="D5077" s="37"/>
      <c r="E5077" s="37"/>
      <c r="F5077" s="39"/>
      <c r="G5077" s="40"/>
      <c r="H5077" s="40"/>
      <c r="I5077" s="41"/>
      <c r="J5077" s="41"/>
      <c r="K5077" s="26" t="str">
        <f>_xlfn.IFNA(VLOOKUP(E5077,الاوردرات!$B$1:$C$600,2,0),"")</f>
        <v/>
      </c>
      <c r="L5077" s="52"/>
      <c r="N5077" s="21" t="str">
        <f t="shared" si="160"/>
        <v/>
      </c>
      <c r="O5077" s="22" t="str">
        <f>_xlfn.IFNA((VLOOKUP(F5077,help!$C$2:$F$12,4,0))*(N5077*24),"")</f>
        <v/>
      </c>
      <c r="AP5077" s="17">
        <f t="shared" si="161"/>
        <v>0</v>
      </c>
    </row>
    <row r="5078" spans="2:42" ht="33" x14ac:dyDescent="0.25">
      <c r="B5078" s="13">
        <f>COUNTIFS($E$3:E5078,'تقرير منتج تام'!$E$4)</f>
        <v>8</v>
      </c>
      <c r="C5078" s="37"/>
      <c r="D5078" s="37"/>
      <c r="E5078" s="37"/>
      <c r="F5078" s="39"/>
      <c r="G5078" s="40"/>
      <c r="H5078" s="40"/>
      <c r="I5078" s="41"/>
      <c r="J5078" s="41"/>
      <c r="K5078" s="26" t="str">
        <f>_xlfn.IFNA(VLOOKUP(E5078,الاوردرات!$B$1:$C$600,2,0),"")</f>
        <v/>
      </c>
      <c r="L5078" s="52"/>
      <c r="N5078" s="21" t="str">
        <f t="shared" si="160"/>
        <v/>
      </c>
      <c r="O5078" s="22" t="str">
        <f>_xlfn.IFNA((VLOOKUP(F5078,help!$C$2:$F$12,4,0))*(N5078*24),"")</f>
        <v/>
      </c>
      <c r="AP5078" s="17">
        <f t="shared" si="161"/>
        <v>0</v>
      </c>
    </row>
    <row r="5079" spans="2:42" ht="33" x14ac:dyDescent="0.25">
      <c r="B5079" s="13">
        <f>COUNTIFS($E$3:E5079,'تقرير منتج تام'!$E$4)</f>
        <v>8</v>
      </c>
      <c r="C5079" s="37"/>
      <c r="D5079" s="37"/>
      <c r="E5079" s="37"/>
      <c r="F5079" s="39"/>
      <c r="G5079" s="40"/>
      <c r="H5079" s="40"/>
      <c r="I5079" s="41"/>
      <c r="J5079" s="41"/>
      <c r="K5079" s="26" t="str">
        <f>_xlfn.IFNA(VLOOKUP(E5079,الاوردرات!$B$1:$C$600,2,0),"")</f>
        <v/>
      </c>
      <c r="L5079" s="52"/>
      <c r="N5079" s="21" t="str">
        <f t="shared" si="160"/>
        <v/>
      </c>
      <c r="O5079" s="22" t="str">
        <f>_xlfn.IFNA((VLOOKUP(F5079,help!$C$2:$F$12,4,0))*(N5079*24),"")</f>
        <v/>
      </c>
      <c r="AP5079" s="17">
        <f t="shared" si="161"/>
        <v>0</v>
      </c>
    </row>
    <row r="5080" spans="2:42" ht="33" x14ac:dyDescent="0.25">
      <c r="B5080" s="13">
        <f>COUNTIFS($E$3:E5080,'تقرير منتج تام'!$E$4)</f>
        <v>8</v>
      </c>
      <c r="C5080" s="37"/>
      <c r="D5080" s="37"/>
      <c r="E5080" s="37"/>
      <c r="F5080" s="39"/>
      <c r="G5080" s="40"/>
      <c r="H5080" s="40"/>
      <c r="I5080" s="41"/>
      <c r="J5080" s="41"/>
      <c r="K5080" s="26" t="str">
        <f>_xlfn.IFNA(VLOOKUP(E5080,الاوردرات!$B$1:$C$600,2,0),"")</f>
        <v/>
      </c>
      <c r="L5080" s="52"/>
      <c r="N5080" s="21" t="str">
        <f t="shared" si="160"/>
        <v/>
      </c>
      <c r="O5080" s="22" t="str">
        <f>_xlfn.IFNA((VLOOKUP(F5080,help!$C$2:$F$12,4,0))*(N5080*24),"")</f>
        <v/>
      </c>
      <c r="AP5080" s="17">
        <f t="shared" si="161"/>
        <v>0</v>
      </c>
    </row>
    <row r="5081" spans="2:42" ht="33" x14ac:dyDescent="0.25">
      <c r="B5081" s="13">
        <f>COUNTIFS($E$3:E5081,'تقرير منتج تام'!$E$4)</f>
        <v>8</v>
      </c>
      <c r="C5081" s="37"/>
      <c r="D5081" s="37"/>
      <c r="E5081" s="37"/>
      <c r="F5081" s="39"/>
      <c r="G5081" s="40"/>
      <c r="H5081" s="40"/>
      <c r="I5081" s="41"/>
      <c r="J5081" s="41"/>
      <c r="K5081" s="26" t="str">
        <f>_xlfn.IFNA(VLOOKUP(E5081,الاوردرات!$B$1:$C$600,2,0),"")</f>
        <v/>
      </c>
      <c r="L5081" s="52"/>
      <c r="N5081" s="21" t="str">
        <f t="shared" si="160"/>
        <v/>
      </c>
      <c r="O5081" s="22" t="str">
        <f>_xlfn.IFNA((VLOOKUP(F5081,help!$C$2:$F$12,4,0))*(N5081*24),"")</f>
        <v/>
      </c>
      <c r="AP5081" s="17">
        <f t="shared" si="161"/>
        <v>0</v>
      </c>
    </row>
    <row r="5082" spans="2:42" ht="33" x14ac:dyDescent="0.25">
      <c r="B5082" s="13">
        <f>COUNTIFS($E$3:E5082,'تقرير منتج تام'!$E$4)</f>
        <v>8</v>
      </c>
      <c r="C5082" s="37"/>
      <c r="D5082" s="37"/>
      <c r="E5082" s="37"/>
      <c r="F5082" s="39"/>
      <c r="G5082" s="40"/>
      <c r="H5082" s="40"/>
      <c r="I5082" s="41"/>
      <c r="J5082" s="41"/>
      <c r="K5082" s="26" t="str">
        <f>_xlfn.IFNA(VLOOKUP(E5082,الاوردرات!$B$1:$C$600,2,0),"")</f>
        <v/>
      </c>
      <c r="L5082" s="52"/>
      <c r="N5082" s="21" t="str">
        <f t="shared" si="160"/>
        <v/>
      </c>
      <c r="O5082" s="22" t="str">
        <f>_xlfn.IFNA((VLOOKUP(F5082,help!$C$2:$F$12,4,0))*(N5082*24),"")</f>
        <v/>
      </c>
      <c r="AP5082" s="17">
        <f t="shared" si="161"/>
        <v>0</v>
      </c>
    </row>
    <row r="5083" spans="2:42" ht="33" x14ac:dyDescent="0.25">
      <c r="B5083" s="13">
        <f>COUNTIFS($E$3:E5083,'تقرير منتج تام'!$E$4)</f>
        <v>8</v>
      </c>
      <c r="C5083" s="37"/>
      <c r="D5083" s="37"/>
      <c r="E5083" s="37"/>
      <c r="F5083" s="39"/>
      <c r="G5083" s="40"/>
      <c r="H5083" s="40"/>
      <c r="I5083" s="41"/>
      <c r="J5083" s="41"/>
      <c r="K5083" s="26" t="str">
        <f>_xlfn.IFNA(VLOOKUP(E5083,الاوردرات!$B$1:$C$600,2,0),"")</f>
        <v/>
      </c>
      <c r="L5083" s="52"/>
      <c r="N5083" s="21" t="str">
        <f t="shared" si="160"/>
        <v/>
      </c>
      <c r="O5083" s="22" t="str">
        <f>_xlfn.IFNA((VLOOKUP(F5083,help!$C$2:$F$12,4,0))*(N5083*24),"")</f>
        <v/>
      </c>
      <c r="AP5083" s="17">
        <f t="shared" si="161"/>
        <v>0</v>
      </c>
    </row>
    <row r="5084" spans="2:42" ht="33" x14ac:dyDescent="0.25">
      <c r="B5084" s="13">
        <f>COUNTIFS($E$3:E5084,'تقرير منتج تام'!$E$4)</f>
        <v>8</v>
      </c>
      <c r="C5084" s="37"/>
      <c r="D5084" s="37"/>
      <c r="E5084" s="37"/>
      <c r="F5084" s="39"/>
      <c r="G5084" s="40"/>
      <c r="H5084" s="40"/>
      <c r="I5084" s="41"/>
      <c r="J5084" s="41"/>
      <c r="K5084" s="26" t="str">
        <f>_xlfn.IFNA(VLOOKUP(E5084,الاوردرات!$B$1:$C$600,2,0),"")</f>
        <v/>
      </c>
      <c r="L5084" s="52"/>
      <c r="N5084" s="21" t="str">
        <f t="shared" si="160"/>
        <v/>
      </c>
      <c r="O5084" s="22" t="str">
        <f>_xlfn.IFNA((VLOOKUP(F5084,help!$C$2:$F$12,4,0))*(N5084*24),"")</f>
        <v/>
      </c>
      <c r="AP5084" s="17">
        <f t="shared" si="161"/>
        <v>0</v>
      </c>
    </row>
    <row r="5085" spans="2:42" ht="33" x14ac:dyDescent="0.25">
      <c r="B5085" s="13">
        <f>COUNTIFS($E$3:E5085,'تقرير منتج تام'!$E$4)</f>
        <v>8</v>
      </c>
      <c r="C5085" s="37"/>
      <c r="D5085" s="37"/>
      <c r="E5085" s="37"/>
      <c r="F5085" s="39"/>
      <c r="G5085" s="40"/>
      <c r="H5085" s="40"/>
      <c r="I5085" s="41"/>
      <c r="J5085" s="41"/>
      <c r="K5085" s="26" t="str">
        <f>_xlfn.IFNA(VLOOKUP(E5085,الاوردرات!$B$1:$C$600,2,0),"")</f>
        <v/>
      </c>
      <c r="L5085" s="52"/>
      <c r="N5085" s="21" t="str">
        <f t="shared" si="160"/>
        <v/>
      </c>
      <c r="O5085" s="22" t="str">
        <f>_xlfn.IFNA((VLOOKUP(F5085,help!$C$2:$F$12,4,0))*(N5085*24),"")</f>
        <v/>
      </c>
      <c r="AP5085" s="17">
        <f t="shared" si="161"/>
        <v>0</v>
      </c>
    </row>
    <row r="5086" spans="2:42" ht="33" x14ac:dyDescent="0.25">
      <c r="B5086" s="13">
        <f>COUNTIFS($E$3:E5086,'تقرير منتج تام'!$E$4)</f>
        <v>8</v>
      </c>
      <c r="C5086" s="37"/>
      <c r="D5086" s="37"/>
      <c r="E5086" s="37"/>
      <c r="F5086" s="39"/>
      <c r="G5086" s="40"/>
      <c r="H5086" s="40"/>
      <c r="I5086" s="41"/>
      <c r="J5086" s="41"/>
      <c r="K5086" s="26" t="str">
        <f>_xlfn.IFNA(VLOOKUP(E5086,الاوردرات!$B$1:$C$600,2,0),"")</f>
        <v/>
      </c>
      <c r="L5086" s="52"/>
      <c r="N5086" s="21" t="str">
        <f t="shared" si="160"/>
        <v/>
      </c>
      <c r="O5086" s="22" t="str">
        <f>_xlfn.IFNA((VLOOKUP(F5086,help!$C$2:$F$12,4,0))*(N5086*24),"")</f>
        <v/>
      </c>
      <c r="AP5086" s="17">
        <f t="shared" si="161"/>
        <v>0</v>
      </c>
    </row>
    <row r="5087" spans="2:42" ht="33" x14ac:dyDescent="0.25">
      <c r="B5087" s="13">
        <f>COUNTIFS($E$3:E5087,'تقرير منتج تام'!$E$4)</f>
        <v>8</v>
      </c>
      <c r="C5087" s="37"/>
      <c r="D5087" s="37"/>
      <c r="E5087" s="37"/>
      <c r="F5087" s="39"/>
      <c r="G5087" s="40"/>
      <c r="H5087" s="40"/>
      <c r="I5087" s="41"/>
      <c r="J5087" s="41"/>
      <c r="K5087" s="26" t="str">
        <f>_xlfn.IFNA(VLOOKUP(E5087,الاوردرات!$B$1:$C$600,2,0),"")</f>
        <v/>
      </c>
      <c r="L5087" s="52"/>
      <c r="N5087" s="21" t="str">
        <f t="shared" si="160"/>
        <v/>
      </c>
      <c r="O5087" s="22" t="str">
        <f>_xlfn.IFNA((VLOOKUP(F5087,help!$C$2:$F$12,4,0))*(N5087*24),"")</f>
        <v/>
      </c>
      <c r="AP5087" s="17">
        <f t="shared" si="161"/>
        <v>0</v>
      </c>
    </row>
    <row r="5088" spans="2:42" ht="33" x14ac:dyDescent="0.25">
      <c r="B5088" s="13">
        <f>COUNTIFS($E$3:E5088,'تقرير منتج تام'!$E$4)</f>
        <v>8</v>
      </c>
      <c r="C5088" s="37"/>
      <c r="D5088" s="37"/>
      <c r="E5088" s="37"/>
      <c r="F5088" s="39"/>
      <c r="G5088" s="40"/>
      <c r="H5088" s="40"/>
      <c r="I5088" s="41"/>
      <c r="J5088" s="41"/>
      <c r="K5088" s="26" t="str">
        <f>_xlfn.IFNA(VLOOKUP(E5088,الاوردرات!$B$1:$C$600,2,0),"")</f>
        <v/>
      </c>
      <c r="L5088" s="52"/>
      <c r="N5088" s="21" t="str">
        <f t="shared" si="160"/>
        <v/>
      </c>
      <c r="O5088" s="22" t="str">
        <f>_xlfn.IFNA((VLOOKUP(F5088,help!$C$2:$F$12,4,0))*(N5088*24),"")</f>
        <v/>
      </c>
      <c r="AP5088" s="17">
        <f t="shared" si="161"/>
        <v>0</v>
      </c>
    </row>
    <row r="5089" spans="2:42" ht="33" x14ac:dyDescent="0.25">
      <c r="B5089" s="13">
        <f>COUNTIFS($E$3:E5089,'تقرير منتج تام'!$E$4)</f>
        <v>8</v>
      </c>
      <c r="C5089" s="37"/>
      <c r="D5089" s="37"/>
      <c r="E5089" s="37"/>
      <c r="F5089" s="39"/>
      <c r="G5089" s="40"/>
      <c r="H5089" s="40"/>
      <c r="I5089" s="41"/>
      <c r="J5089" s="41"/>
      <c r="K5089" s="26" t="str">
        <f>_xlfn.IFNA(VLOOKUP(E5089,الاوردرات!$B$1:$C$600,2,0),"")</f>
        <v/>
      </c>
      <c r="L5089" s="52"/>
      <c r="N5089" s="21" t="str">
        <f t="shared" si="160"/>
        <v/>
      </c>
      <c r="O5089" s="22" t="str">
        <f>_xlfn.IFNA((VLOOKUP(F5089,help!$C$2:$F$12,4,0))*(N5089*24),"")</f>
        <v/>
      </c>
      <c r="AP5089" s="17">
        <f t="shared" si="161"/>
        <v>0</v>
      </c>
    </row>
    <row r="5090" spans="2:42" ht="33" x14ac:dyDescent="0.25">
      <c r="B5090" s="13">
        <f>COUNTIFS($E$3:E5090,'تقرير منتج تام'!$E$4)</f>
        <v>8</v>
      </c>
      <c r="C5090" s="37"/>
      <c r="D5090" s="37"/>
      <c r="E5090" s="37"/>
      <c r="F5090" s="39"/>
      <c r="G5090" s="40"/>
      <c r="H5090" s="40"/>
      <c r="I5090" s="41"/>
      <c r="J5090" s="41"/>
      <c r="K5090" s="26" t="str">
        <f>_xlfn.IFNA(VLOOKUP(E5090,الاوردرات!$B$1:$C$600,2,0),"")</f>
        <v/>
      </c>
      <c r="L5090" s="52"/>
      <c r="N5090" s="21" t="str">
        <f t="shared" si="160"/>
        <v/>
      </c>
      <c r="O5090" s="22" t="str">
        <f>_xlfn.IFNA((VLOOKUP(F5090,help!$C$2:$F$12,4,0))*(N5090*24),"")</f>
        <v/>
      </c>
      <c r="AP5090" s="17">
        <f t="shared" si="161"/>
        <v>0</v>
      </c>
    </row>
    <row r="5091" spans="2:42" ht="33" x14ac:dyDescent="0.25">
      <c r="B5091" s="13">
        <f>COUNTIFS($E$3:E5091,'تقرير منتج تام'!$E$4)</f>
        <v>8</v>
      </c>
      <c r="C5091" s="37"/>
      <c r="D5091" s="37"/>
      <c r="E5091" s="37"/>
      <c r="F5091" s="39"/>
      <c r="G5091" s="40"/>
      <c r="H5091" s="40"/>
      <c r="I5091" s="41"/>
      <c r="J5091" s="41"/>
      <c r="K5091" s="26" t="str">
        <f>_xlfn.IFNA(VLOOKUP(E5091,الاوردرات!$B$1:$C$600,2,0),"")</f>
        <v/>
      </c>
      <c r="L5091" s="52"/>
      <c r="N5091" s="21" t="str">
        <f t="shared" si="160"/>
        <v/>
      </c>
      <c r="O5091" s="22" t="str">
        <f>_xlfn.IFNA((VLOOKUP(F5091,help!$C$2:$F$12,4,0))*(N5091*24),"")</f>
        <v/>
      </c>
      <c r="AP5091" s="17">
        <f t="shared" si="161"/>
        <v>0</v>
      </c>
    </row>
    <row r="5092" spans="2:42" ht="33" x14ac:dyDescent="0.25">
      <c r="B5092" s="13">
        <f>COUNTIFS($E$3:E5092,'تقرير منتج تام'!$E$4)</f>
        <v>8</v>
      </c>
      <c r="C5092" s="37"/>
      <c r="D5092" s="37"/>
      <c r="E5092" s="37"/>
      <c r="F5092" s="39"/>
      <c r="G5092" s="40"/>
      <c r="H5092" s="40"/>
      <c r="I5092" s="41"/>
      <c r="J5092" s="41"/>
      <c r="K5092" s="26" t="str">
        <f>_xlfn.IFNA(VLOOKUP(E5092,الاوردرات!$B$1:$C$600,2,0),"")</f>
        <v/>
      </c>
      <c r="L5092" s="52"/>
      <c r="N5092" s="21" t="str">
        <f t="shared" si="160"/>
        <v/>
      </c>
      <c r="O5092" s="22" t="str">
        <f>_xlfn.IFNA((VLOOKUP(F5092,help!$C$2:$F$12,4,0))*(N5092*24),"")</f>
        <v/>
      </c>
      <c r="AP5092" s="17">
        <f t="shared" si="161"/>
        <v>0</v>
      </c>
    </row>
    <row r="5093" spans="2:42" ht="33" x14ac:dyDescent="0.25">
      <c r="B5093" s="13">
        <f>COUNTIFS($E$3:E5093,'تقرير منتج تام'!$E$4)</f>
        <v>8</v>
      </c>
      <c r="C5093" s="37"/>
      <c r="D5093" s="37"/>
      <c r="E5093" s="37"/>
      <c r="F5093" s="39"/>
      <c r="G5093" s="40"/>
      <c r="H5093" s="40"/>
      <c r="I5093" s="41"/>
      <c r="J5093" s="41"/>
      <c r="K5093" s="26" t="str">
        <f>_xlfn.IFNA(VLOOKUP(E5093,الاوردرات!$B$1:$C$600,2,0),"")</f>
        <v/>
      </c>
      <c r="L5093" s="52"/>
      <c r="N5093" s="21" t="str">
        <f t="shared" si="160"/>
        <v/>
      </c>
      <c r="O5093" s="22" t="str">
        <f>_xlfn.IFNA((VLOOKUP(F5093,help!$C$2:$F$12,4,0))*(N5093*24),"")</f>
        <v/>
      </c>
      <c r="AP5093" s="17">
        <f t="shared" si="161"/>
        <v>0</v>
      </c>
    </row>
    <row r="5094" spans="2:42" ht="33" x14ac:dyDescent="0.25">
      <c r="B5094" s="13">
        <f>COUNTIFS($E$3:E5094,'تقرير منتج تام'!$E$4)</f>
        <v>8</v>
      </c>
      <c r="C5094" s="37"/>
      <c r="D5094" s="37"/>
      <c r="E5094" s="37"/>
      <c r="F5094" s="39"/>
      <c r="G5094" s="40"/>
      <c r="H5094" s="40"/>
      <c r="I5094" s="41"/>
      <c r="J5094" s="41"/>
      <c r="K5094" s="26" t="str">
        <f>_xlfn.IFNA(VLOOKUP(E5094,الاوردرات!$B$1:$C$600,2,0),"")</f>
        <v/>
      </c>
      <c r="L5094" s="52"/>
      <c r="N5094" s="21" t="str">
        <f t="shared" si="160"/>
        <v/>
      </c>
      <c r="O5094" s="22" t="str">
        <f>_xlfn.IFNA((VLOOKUP(F5094,help!$C$2:$F$12,4,0))*(N5094*24),"")</f>
        <v/>
      </c>
      <c r="AP5094" s="17">
        <f t="shared" si="161"/>
        <v>0</v>
      </c>
    </row>
    <row r="5095" spans="2:42" ht="33" x14ac:dyDescent="0.25">
      <c r="B5095" s="13">
        <f>COUNTIFS($E$3:E5095,'تقرير منتج تام'!$E$4)</f>
        <v>8</v>
      </c>
      <c r="C5095" s="37"/>
      <c r="D5095" s="37"/>
      <c r="E5095" s="37"/>
      <c r="F5095" s="39"/>
      <c r="G5095" s="40"/>
      <c r="H5095" s="40"/>
      <c r="I5095" s="41"/>
      <c r="J5095" s="41"/>
      <c r="K5095" s="26" t="str">
        <f>_xlfn.IFNA(VLOOKUP(E5095,الاوردرات!$B$1:$C$600,2,0),"")</f>
        <v/>
      </c>
      <c r="L5095" s="52"/>
      <c r="N5095" s="21" t="str">
        <f t="shared" si="160"/>
        <v/>
      </c>
      <c r="O5095" s="22" t="str">
        <f>_xlfn.IFNA((VLOOKUP(F5095,help!$C$2:$F$12,4,0))*(N5095*24),"")</f>
        <v/>
      </c>
      <c r="AP5095" s="17">
        <f t="shared" si="161"/>
        <v>0</v>
      </c>
    </row>
    <row r="5096" spans="2:42" ht="33" x14ac:dyDescent="0.25">
      <c r="B5096" s="13">
        <f>COUNTIFS($E$3:E5096,'تقرير منتج تام'!$E$4)</f>
        <v>8</v>
      </c>
      <c r="C5096" s="37"/>
      <c r="D5096" s="37"/>
      <c r="E5096" s="37"/>
      <c r="F5096" s="39"/>
      <c r="G5096" s="40"/>
      <c r="H5096" s="40"/>
      <c r="I5096" s="41"/>
      <c r="J5096" s="41"/>
      <c r="K5096" s="26" t="str">
        <f>_xlfn.IFNA(VLOOKUP(E5096,الاوردرات!$B$1:$C$600,2,0),"")</f>
        <v/>
      </c>
      <c r="L5096" s="52"/>
      <c r="N5096" s="21" t="str">
        <f t="shared" si="160"/>
        <v/>
      </c>
      <c r="O5096" s="22" t="str">
        <f>_xlfn.IFNA((VLOOKUP(F5096,help!$C$2:$F$12,4,0))*(N5096*24),"")</f>
        <v/>
      </c>
      <c r="AP5096" s="17">
        <f t="shared" si="161"/>
        <v>0</v>
      </c>
    </row>
    <row r="5097" spans="2:42" ht="33" x14ac:dyDescent="0.25">
      <c r="B5097" s="13">
        <f>COUNTIFS($E$3:E5097,'تقرير منتج تام'!$E$4)</f>
        <v>8</v>
      </c>
      <c r="C5097" s="37"/>
      <c r="D5097" s="37"/>
      <c r="E5097" s="37"/>
      <c r="F5097" s="39"/>
      <c r="G5097" s="40"/>
      <c r="H5097" s="40"/>
      <c r="I5097" s="41"/>
      <c r="J5097" s="41"/>
      <c r="K5097" s="26" t="str">
        <f>_xlfn.IFNA(VLOOKUP(E5097,الاوردرات!$B$1:$C$600,2,0),"")</f>
        <v/>
      </c>
      <c r="L5097" s="52"/>
      <c r="N5097" s="21" t="str">
        <f t="shared" si="160"/>
        <v/>
      </c>
      <c r="O5097" s="22" t="str">
        <f>_xlfn.IFNA((VLOOKUP(F5097,help!$C$2:$F$12,4,0))*(N5097*24),"")</f>
        <v/>
      </c>
      <c r="AP5097" s="17">
        <f t="shared" si="161"/>
        <v>0</v>
      </c>
    </row>
    <row r="5098" spans="2:42" ht="33" x14ac:dyDescent="0.25">
      <c r="B5098" s="13">
        <f>COUNTIFS($E$3:E5098,'تقرير منتج تام'!$E$4)</f>
        <v>8</v>
      </c>
      <c r="C5098" s="37"/>
      <c r="D5098" s="37"/>
      <c r="E5098" s="37"/>
      <c r="F5098" s="39"/>
      <c r="G5098" s="40"/>
      <c r="H5098" s="40"/>
      <c r="I5098" s="41"/>
      <c r="J5098" s="41"/>
      <c r="K5098" s="26" t="str">
        <f>_xlfn.IFNA(VLOOKUP(E5098,الاوردرات!$B$1:$C$600,2,0),"")</f>
        <v/>
      </c>
      <c r="L5098" s="52"/>
      <c r="N5098" s="21" t="str">
        <f t="shared" si="160"/>
        <v/>
      </c>
      <c r="O5098" s="22" t="str">
        <f>_xlfn.IFNA((VLOOKUP(F5098,help!$C$2:$F$12,4,0))*(N5098*24),"")</f>
        <v/>
      </c>
      <c r="AP5098" s="17">
        <f t="shared" si="161"/>
        <v>0</v>
      </c>
    </row>
    <row r="5099" spans="2:42" ht="33" x14ac:dyDescent="0.25">
      <c r="B5099" s="13">
        <f>COUNTIFS($E$3:E5099,'تقرير منتج تام'!$E$4)</f>
        <v>8</v>
      </c>
      <c r="C5099" s="37"/>
      <c r="D5099" s="37"/>
      <c r="E5099" s="37"/>
      <c r="F5099" s="39"/>
      <c r="G5099" s="40"/>
      <c r="H5099" s="40"/>
      <c r="I5099" s="41"/>
      <c r="J5099" s="41"/>
      <c r="K5099" s="26" t="str">
        <f>_xlfn.IFNA(VLOOKUP(E5099,الاوردرات!$B$1:$C$600,2,0),"")</f>
        <v/>
      </c>
      <c r="L5099" s="52"/>
      <c r="N5099" s="21" t="str">
        <f t="shared" si="160"/>
        <v/>
      </c>
      <c r="O5099" s="22" t="str">
        <f>_xlfn.IFNA((VLOOKUP(F5099,help!$C$2:$F$12,4,0))*(N5099*24),"")</f>
        <v/>
      </c>
      <c r="AP5099" s="17">
        <f t="shared" si="161"/>
        <v>0</v>
      </c>
    </row>
    <row r="5100" spans="2:42" ht="33" x14ac:dyDescent="0.25">
      <c r="B5100" s="13">
        <f>COUNTIFS($E$3:E5100,'تقرير منتج تام'!$E$4)</f>
        <v>8</v>
      </c>
      <c r="C5100" s="37"/>
      <c r="D5100" s="37"/>
      <c r="E5100" s="37"/>
      <c r="F5100" s="39"/>
      <c r="G5100" s="40"/>
      <c r="H5100" s="40"/>
      <c r="I5100" s="41"/>
      <c r="J5100" s="41"/>
      <c r="K5100" s="26" t="str">
        <f>_xlfn.IFNA(VLOOKUP(E5100,الاوردرات!$B$1:$C$600,2,0),"")</f>
        <v/>
      </c>
      <c r="L5100" s="52"/>
      <c r="N5100" s="21" t="str">
        <f t="shared" si="160"/>
        <v/>
      </c>
      <c r="O5100" s="22" t="str">
        <f>_xlfn.IFNA((VLOOKUP(F5100,help!$C$2:$F$12,4,0))*(N5100*24),"")</f>
        <v/>
      </c>
      <c r="AP5100" s="17">
        <f t="shared" si="161"/>
        <v>0</v>
      </c>
    </row>
    <row r="5101" spans="2:42" ht="33" x14ac:dyDescent="0.25">
      <c r="B5101" s="13">
        <f>COUNTIFS($E$3:E5101,'تقرير منتج تام'!$E$4)</f>
        <v>8</v>
      </c>
      <c r="C5101" s="37"/>
      <c r="D5101" s="37"/>
      <c r="E5101" s="37"/>
      <c r="F5101" s="39"/>
      <c r="G5101" s="40"/>
      <c r="H5101" s="40"/>
      <c r="I5101" s="41"/>
      <c r="J5101" s="41"/>
      <c r="K5101" s="26" t="str">
        <f>_xlfn.IFNA(VLOOKUP(E5101,الاوردرات!$B$1:$C$600,2,0),"")</f>
        <v/>
      </c>
      <c r="L5101" s="52"/>
      <c r="N5101" s="21" t="str">
        <f t="shared" si="160"/>
        <v/>
      </c>
      <c r="O5101" s="22" t="str">
        <f>_xlfn.IFNA((VLOOKUP(F5101,help!$C$2:$F$12,4,0))*(N5101*24),"")</f>
        <v/>
      </c>
      <c r="AP5101" s="17">
        <f t="shared" si="161"/>
        <v>0</v>
      </c>
    </row>
    <row r="5102" spans="2:42" ht="33" x14ac:dyDescent="0.25">
      <c r="B5102" s="13">
        <f>COUNTIFS($E$3:E5102,'تقرير منتج تام'!$E$4)</f>
        <v>8</v>
      </c>
      <c r="C5102" s="37"/>
      <c r="D5102" s="37"/>
      <c r="E5102" s="37"/>
      <c r="F5102" s="39"/>
      <c r="G5102" s="40"/>
      <c r="H5102" s="40"/>
      <c r="I5102" s="41"/>
      <c r="J5102" s="41"/>
      <c r="K5102" s="26" t="str">
        <f>_xlfn.IFNA(VLOOKUP(E5102,الاوردرات!$B$1:$C$600,2,0),"")</f>
        <v/>
      </c>
      <c r="L5102" s="52"/>
      <c r="N5102" s="21" t="str">
        <f t="shared" si="160"/>
        <v/>
      </c>
      <c r="O5102" s="22" t="str">
        <f>_xlfn.IFNA((VLOOKUP(F5102,help!$C$2:$F$12,4,0))*(N5102*24),"")</f>
        <v/>
      </c>
      <c r="AP5102" s="17">
        <f t="shared" si="161"/>
        <v>0</v>
      </c>
    </row>
    <row r="5103" spans="2:42" ht="33" x14ac:dyDescent="0.25">
      <c r="B5103" s="13">
        <f>COUNTIFS($E$3:E5103,'تقرير منتج تام'!$E$4)</f>
        <v>8</v>
      </c>
      <c r="C5103" s="37"/>
      <c r="D5103" s="37"/>
      <c r="E5103" s="37"/>
      <c r="F5103" s="39"/>
      <c r="G5103" s="40"/>
      <c r="H5103" s="40"/>
      <c r="I5103" s="41"/>
      <c r="J5103" s="41"/>
      <c r="K5103" s="26" t="str">
        <f>_xlfn.IFNA(VLOOKUP(E5103,الاوردرات!$B$1:$C$600,2,0),"")</f>
        <v/>
      </c>
      <c r="L5103" s="52"/>
      <c r="N5103" s="21" t="str">
        <f t="shared" si="160"/>
        <v/>
      </c>
      <c r="O5103" s="22" t="str">
        <f>_xlfn.IFNA((VLOOKUP(F5103,help!$C$2:$F$12,4,0))*(N5103*24),"")</f>
        <v/>
      </c>
      <c r="AP5103" s="17">
        <f t="shared" si="161"/>
        <v>0</v>
      </c>
    </row>
    <row r="5104" spans="2:42" ht="33" x14ac:dyDescent="0.25">
      <c r="B5104" s="13">
        <f>COUNTIFS($E$3:E5104,'تقرير منتج تام'!$E$4)</f>
        <v>8</v>
      </c>
      <c r="C5104" s="37"/>
      <c r="D5104" s="37"/>
      <c r="E5104" s="37"/>
      <c r="F5104" s="39"/>
      <c r="G5104" s="40"/>
      <c r="H5104" s="40"/>
      <c r="I5104" s="41"/>
      <c r="J5104" s="41"/>
      <c r="K5104" s="26" t="str">
        <f>_xlfn.IFNA(VLOOKUP(E5104,الاوردرات!$B$1:$C$600,2,0),"")</f>
        <v/>
      </c>
      <c r="L5104" s="52"/>
      <c r="N5104" s="21" t="str">
        <f t="shared" si="160"/>
        <v/>
      </c>
      <c r="O5104" s="22" t="str">
        <f>_xlfn.IFNA((VLOOKUP(F5104,help!$C$2:$F$12,4,0))*(N5104*24),"")</f>
        <v/>
      </c>
      <c r="AP5104" s="17">
        <f t="shared" si="161"/>
        <v>0</v>
      </c>
    </row>
    <row r="5105" spans="2:42" ht="33" x14ac:dyDescent="0.25">
      <c r="B5105" s="13">
        <f>COUNTIFS($E$3:E5105,'تقرير منتج تام'!$E$4)</f>
        <v>8</v>
      </c>
      <c r="C5105" s="37"/>
      <c r="D5105" s="37"/>
      <c r="E5105" s="37"/>
      <c r="F5105" s="39"/>
      <c r="G5105" s="40"/>
      <c r="H5105" s="40"/>
      <c r="I5105" s="41"/>
      <c r="J5105" s="41"/>
      <c r="K5105" s="26" t="str">
        <f>_xlfn.IFNA(VLOOKUP(E5105,الاوردرات!$B$1:$C$600,2,0),"")</f>
        <v/>
      </c>
      <c r="L5105" s="52"/>
      <c r="N5105" s="21" t="str">
        <f t="shared" si="160"/>
        <v/>
      </c>
      <c r="O5105" s="22" t="str">
        <f>_xlfn.IFNA((VLOOKUP(F5105,help!$C$2:$F$12,4,0))*(N5105*24),"")</f>
        <v/>
      </c>
      <c r="AP5105" s="17">
        <f t="shared" si="161"/>
        <v>0</v>
      </c>
    </row>
    <row r="5106" spans="2:42" ht="33" x14ac:dyDescent="0.25">
      <c r="B5106" s="13">
        <f>COUNTIFS($E$3:E5106,'تقرير منتج تام'!$E$4)</f>
        <v>8</v>
      </c>
      <c r="C5106" s="37"/>
      <c r="D5106" s="37"/>
      <c r="E5106" s="37"/>
      <c r="F5106" s="39"/>
      <c r="G5106" s="40"/>
      <c r="H5106" s="40"/>
      <c r="I5106" s="41"/>
      <c r="J5106" s="41"/>
      <c r="K5106" s="26" t="str">
        <f>_xlfn.IFNA(VLOOKUP(E5106,الاوردرات!$B$1:$C$600,2,0),"")</f>
        <v/>
      </c>
      <c r="L5106" s="52"/>
      <c r="N5106" s="21" t="str">
        <f t="shared" si="160"/>
        <v/>
      </c>
      <c r="O5106" s="22" t="str">
        <f>_xlfn.IFNA((VLOOKUP(F5106,help!$C$2:$F$12,4,0))*(N5106*24),"")</f>
        <v/>
      </c>
      <c r="AP5106" s="17">
        <f t="shared" si="161"/>
        <v>0</v>
      </c>
    </row>
    <row r="5107" spans="2:42" ht="33" x14ac:dyDescent="0.25">
      <c r="B5107" s="13">
        <f>COUNTIFS($E$3:E5107,'تقرير منتج تام'!$E$4)</f>
        <v>8</v>
      </c>
      <c r="C5107" s="37"/>
      <c r="D5107" s="37"/>
      <c r="E5107" s="37"/>
      <c r="F5107" s="39"/>
      <c r="G5107" s="40"/>
      <c r="H5107" s="40"/>
      <c r="I5107" s="41"/>
      <c r="J5107" s="41"/>
      <c r="K5107" s="26" t="str">
        <f>_xlfn.IFNA(VLOOKUP(E5107,الاوردرات!$B$1:$C$600,2,0),"")</f>
        <v/>
      </c>
      <c r="L5107" s="52"/>
      <c r="N5107" s="21" t="str">
        <f t="shared" si="160"/>
        <v/>
      </c>
      <c r="O5107" s="22" t="str">
        <f>_xlfn.IFNA((VLOOKUP(F5107,help!$C$2:$F$12,4,0))*(N5107*24),"")</f>
        <v/>
      </c>
      <c r="AP5107" s="17">
        <f t="shared" si="161"/>
        <v>0</v>
      </c>
    </row>
    <row r="5108" spans="2:42" ht="33" x14ac:dyDescent="0.25">
      <c r="B5108" s="13">
        <f>COUNTIFS($E$3:E5108,'تقرير منتج تام'!$E$4)</f>
        <v>8</v>
      </c>
      <c r="C5108" s="37"/>
      <c r="D5108" s="37"/>
      <c r="E5108" s="37"/>
      <c r="F5108" s="39"/>
      <c r="G5108" s="40"/>
      <c r="H5108" s="40"/>
      <c r="I5108" s="41"/>
      <c r="J5108" s="41"/>
      <c r="K5108" s="26" t="str">
        <f>_xlfn.IFNA(VLOOKUP(E5108,الاوردرات!$B$1:$C$600,2,0),"")</f>
        <v/>
      </c>
      <c r="L5108" s="52"/>
      <c r="N5108" s="21" t="str">
        <f t="shared" si="160"/>
        <v/>
      </c>
      <c r="O5108" s="22" t="str">
        <f>_xlfn.IFNA((VLOOKUP(F5108,help!$C$2:$F$12,4,0))*(N5108*24),"")</f>
        <v/>
      </c>
      <c r="AP5108" s="17">
        <f t="shared" si="161"/>
        <v>0</v>
      </c>
    </row>
    <row r="5109" spans="2:42" ht="33" x14ac:dyDescent="0.25">
      <c r="B5109" s="13">
        <f>COUNTIFS($E$3:E5109,'تقرير منتج تام'!$E$4)</f>
        <v>8</v>
      </c>
      <c r="C5109" s="37"/>
      <c r="D5109" s="37"/>
      <c r="E5109" s="37"/>
      <c r="F5109" s="39"/>
      <c r="G5109" s="40"/>
      <c r="H5109" s="40"/>
      <c r="I5109" s="41"/>
      <c r="J5109" s="41"/>
      <c r="K5109" s="26" t="str">
        <f>_xlfn.IFNA(VLOOKUP(E5109,الاوردرات!$B$1:$C$600,2,0),"")</f>
        <v/>
      </c>
      <c r="L5109" s="52"/>
      <c r="N5109" s="21" t="str">
        <f t="shared" si="160"/>
        <v/>
      </c>
      <c r="O5109" s="22" t="str">
        <f>_xlfn.IFNA((VLOOKUP(F5109,help!$C$2:$F$12,4,0))*(N5109*24),"")</f>
        <v/>
      </c>
      <c r="AP5109" s="17">
        <f t="shared" si="161"/>
        <v>0</v>
      </c>
    </row>
    <row r="5110" spans="2:42" ht="33" x14ac:dyDescent="0.25">
      <c r="B5110" s="13">
        <f>COUNTIFS($E$3:E5110,'تقرير منتج تام'!$E$4)</f>
        <v>8</v>
      </c>
      <c r="C5110" s="37"/>
      <c r="D5110" s="37"/>
      <c r="E5110" s="37"/>
      <c r="F5110" s="39"/>
      <c r="G5110" s="40"/>
      <c r="H5110" s="40"/>
      <c r="I5110" s="41"/>
      <c r="J5110" s="41"/>
      <c r="K5110" s="26" t="str">
        <f>_xlfn.IFNA(VLOOKUP(E5110,الاوردرات!$B$1:$C$600,2,0),"")</f>
        <v/>
      </c>
      <c r="L5110" s="52"/>
      <c r="N5110" s="21" t="str">
        <f t="shared" si="160"/>
        <v/>
      </c>
      <c r="O5110" s="22" t="str">
        <f>_xlfn.IFNA((VLOOKUP(F5110,help!$C$2:$F$12,4,0))*(N5110*24),"")</f>
        <v/>
      </c>
      <c r="AP5110" s="17">
        <f t="shared" si="161"/>
        <v>0</v>
      </c>
    </row>
    <row r="5111" spans="2:42" ht="33" x14ac:dyDescent="0.25">
      <c r="B5111" s="13">
        <f>COUNTIFS($E$3:E5111,'تقرير منتج تام'!$E$4)</f>
        <v>8</v>
      </c>
      <c r="C5111" s="37"/>
      <c r="D5111" s="37"/>
      <c r="E5111" s="37"/>
      <c r="F5111" s="39"/>
      <c r="G5111" s="40"/>
      <c r="H5111" s="40"/>
      <c r="I5111" s="41"/>
      <c r="J5111" s="41"/>
      <c r="K5111" s="26" t="str">
        <f>_xlfn.IFNA(VLOOKUP(E5111,الاوردرات!$B$1:$C$600,2,0),"")</f>
        <v/>
      </c>
      <c r="L5111" s="52"/>
      <c r="N5111" s="21" t="str">
        <f t="shared" ref="N5111:N5174" si="162">IF(I5111&lt;&gt;"",J5111-I5111,"")</f>
        <v/>
      </c>
      <c r="O5111" s="22" t="str">
        <f>_xlfn.IFNA((VLOOKUP(F5111,help!$C$2:$F$12,4,0))*(N5111*24),"")</f>
        <v/>
      </c>
      <c r="AP5111" s="17">
        <f t="shared" si="161"/>
        <v>0</v>
      </c>
    </row>
    <row r="5112" spans="2:42" ht="33" x14ac:dyDescent="0.25">
      <c r="B5112" s="13">
        <f>COUNTIFS($E$3:E5112,'تقرير منتج تام'!$E$4)</f>
        <v>8</v>
      </c>
      <c r="C5112" s="37"/>
      <c r="D5112" s="37"/>
      <c r="E5112" s="37"/>
      <c r="F5112" s="39"/>
      <c r="G5112" s="40"/>
      <c r="H5112" s="40"/>
      <c r="I5112" s="41"/>
      <c r="J5112" s="41"/>
      <c r="K5112" s="26" t="str">
        <f>_xlfn.IFNA(VLOOKUP(E5112,الاوردرات!$B$1:$C$600,2,0),"")</f>
        <v/>
      </c>
      <c r="L5112" s="52"/>
      <c r="N5112" s="21" t="str">
        <f t="shared" si="162"/>
        <v/>
      </c>
      <c r="O5112" s="22" t="str">
        <f>_xlfn.IFNA((VLOOKUP(F5112,help!$C$2:$F$12,4,0))*(N5112*24),"")</f>
        <v/>
      </c>
      <c r="AP5112" s="17">
        <f t="shared" si="161"/>
        <v>0</v>
      </c>
    </row>
    <row r="5113" spans="2:42" ht="33" x14ac:dyDescent="0.25">
      <c r="B5113" s="13">
        <f>COUNTIFS($E$3:E5113,'تقرير منتج تام'!$E$4)</f>
        <v>8</v>
      </c>
      <c r="C5113" s="37"/>
      <c r="D5113" s="37"/>
      <c r="E5113" s="37"/>
      <c r="F5113" s="39"/>
      <c r="G5113" s="40"/>
      <c r="H5113" s="40"/>
      <c r="I5113" s="41"/>
      <c r="J5113" s="41"/>
      <c r="K5113" s="26" t="str">
        <f>_xlfn.IFNA(VLOOKUP(E5113,الاوردرات!$B$1:$C$600,2,0),"")</f>
        <v/>
      </c>
      <c r="L5113" s="52"/>
      <c r="N5113" s="21" t="str">
        <f t="shared" si="162"/>
        <v/>
      </c>
      <c r="O5113" s="22" t="str">
        <f>_xlfn.IFNA((VLOOKUP(F5113,help!$C$2:$F$12,4,0))*(N5113*24),"")</f>
        <v/>
      </c>
      <c r="AP5113" s="17">
        <f t="shared" si="161"/>
        <v>0</v>
      </c>
    </row>
    <row r="5114" spans="2:42" ht="33" x14ac:dyDescent="0.25">
      <c r="B5114" s="13">
        <f>COUNTIFS($E$3:E5114,'تقرير منتج تام'!$E$4)</f>
        <v>8</v>
      </c>
      <c r="C5114" s="37"/>
      <c r="D5114" s="37"/>
      <c r="E5114" s="37"/>
      <c r="F5114" s="39"/>
      <c r="G5114" s="40"/>
      <c r="H5114" s="40"/>
      <c r="I5114" s="41"/>
      <c r="J5114" s="41"/>
      <c r="K5114" s="26" t="str">
        <f>_xlfn.IFNA(VLOOKUP(E5114,الاوردرات!$B$1:$C$600,2,0),"")</f>
        <v/>
      </c>
      <c r="L5114" s="52"/>
      <c r="N5114" s="21" t="str">
        <f t="shared" si="162"/>
        <v/>
      </c>
      <c r="O5114" s="22" t="str">
        <f>_xlfn.IFNA((VLOOKUP(F5114,help!$C$2:$F$12,4,0))*(N5114*24),"")</f>
        <v/>
      </c>
      <c r="AP5114" s="17">
        <f t="shared" si="161"/>
        <v>0</v>
      </c>
    </row>
    <row r="5115" spans="2:42" ht="33" x14ac:dyDescent="0.25">
      <c r="B5115" s="13">
        <f>COUNTIFS($E$3:E5115,'تقرير منتج تام'!$E$4)</f>
        <v>8</v>
      </c>
      <c r="C5115" s="37"/>
      <c r="D5115" s="37"/>
      <c r="E5115" s="37"/>
      <c r="F5115" s="39"/>
      <c r="G5115" s="40"/>
      <c r="H5115" s="40"/>
      <c r="I5115" s="41"/>
      <c r="J5115" s="41"/>
      <c r="K5115" s="26" t="str">
        <f>_xlfn.IFNA(VLOOKUP(E5115,الاوردرات!$B$1:$C$600,2,0),"")</f>
        <v/>
      </c>
      <c r="L5115" s="52"/>
      <c r="N5115" s="21" t="str">
        <f t="shared" si="162"/>
        <v/>
      </c>
      <c r="O5115" s="22" t="str">
        <f>_xlfn.IFNA((VLOOKUP(F5115,help!$C$2:$F$12,4,0))*(N5115*24),"")</f>
        <v/>
      </c>
      <c r="AP5115" s="17">
        <f t="shared" si="161"/>
        <v>0</v>
      </c>
    </row>
    <row r="5116" spans="2:42" ht="33" x14ac:dyDescent="0.25">
      <c r="B5116" s="13">
        <f>COUNTIFS($E$3:E5116,'تقرير منتج تام'!$E$4)</f>
        <v>8</v>
      </c>
      <c r="C5116" s="37"/>
      <c r="D5116" s="37"/>
      <c r="E5116" s="37"/>
      <c r="F5116" s="39"/>
      <c r="G5116" s="40"/>
      <c r="H5116" s="40"/>
      <c r="I5116" s="41"/>
      <c r="J5116" s="41"/>
      <c r="K5116" s="26" t="str">
        <f>_xlfn.IFNA(VLOOKUP(E5116,الاوردرات!$B$1:$C$600,2,0),"")</f>
        <v/>
      </c>
      <c r="L5116" s="52"/>
      <c r="N5116" s="21" t="str">
        <f t="shared" si="162"/>
        <v/>
      </c>
      <c r="O5116" s="22" t="str">
        <f>_xlfn.IFNA((VLOOKUP(F5116,help!$C$2:$F$12,4,0))*(N5116*24),"")</f>
        <v/>
      </c>
      <c r="AP5116" s="17">
        <f t="shared" si="161"/>
        <v>0</v>
      </c>
    </row>
    <row r="5117" spans="2:42" ht="33" x14ac:dyDescent="0.25">
      <c r="B5117" s="13">
        <f>COUNTIFS($E$3:E5117,'تقرير منتج تام'!$E$4)</f>
        <v>8</v>
      </c>
      <c r="C5117" s="37"/>
      <c r="D5117" s="37"/>
      <c r="E5117" s="37"/>
      <c r="F5117" s="39"/>
      <c r="G5117" s="40"/>
      <c r="H5117" s="40"/>
      <c r="I5117" s="41"/>
      <c r="J5117" s="41"/>
      <c r="K5117" s="26" t="str">
        <f>_xlfn.IFNA(VLOOKUP(E5117,الاوردرات!$B$1:$C$600,2,0),"")</f>
        <v/>
      </c>
      <c r="L5117" s="52"/>
      <c r="N5117" s="21" t="str">
        <f t="shared" si="162"/>
        <v/>
      </c>
      <c r="O5117" s="22" t="str">
        <f>_xlfn.IFNA((VLOOKUP(F5117,help!$C$2:$F$12,4,0))*(N5117*24),"")</f>
        <v/>
      </c>
      <c r="AP5117" s="17">
        <f t="shared" si="161"/>
        <v>0</v>
      </c>
    </row>
    <row r="5118" spans="2:42" ht="33" x14ac:dyDescent="0.25">
      <c r="B5118" s="13">
        <f>COUNTIFS($E$3:E5118,'تقرير منتج تام'!$E$4)</f>
        <v>8</v>
      </c>
      <c r="C5118" s="37"/>
      <c r="D5118" s="37"/>
      <c r="E5118" s="37"/>
      <c r="F5118" s="39"/>
      <c r="G5118" s="40"/>
      <c r="H5118" s="40"/>
      <c r="I5118" s="41"/>
      <c r="J5118" s="41"/>
      <c r="K5118" s="26" t="str">
        <f>_xlfn.IFNA(VLOOKUP(E5118,الاوردرات!$B$1:$C$600,2,0),"")</f>
        <v/>
      </c>
      <c r="L5118" s="52"/>
      <c r="N5118" s="21" t="str">
        <f t="shared" si="162"/>
        <v/>
      </c>
      <c r="O5118" s="22" t="str">
        <f>_xlfn.IFNA((VLOOKUP(F5118,help!$C$2:$F$12,4,0))*(N5118*24),"")</f>
        <v/>
      </c>
      <c r="AP5118" s="17">
        <f t="shared" si="161"/>
        <v>0</v>
      </c>
    </row>
    <row r="5119" spans="2:42" ht="33" x14ac:dyDescent="0.25">
      <c r="B5119" s="13">
        <f>COUNTIFS($E$3:E5119,'تقرير منتج تام'!$E$4)</f>
        <v>8</v>
      </c>
      <c r="C5119" s="37"/>
      <c r="D5119" s="37"/>
      <c r="E5119" s="37"/>
      <c r="F5119" s="39"/>
      <c r="G5119" s="40"/>
      <c r="H5119" s="40"/>
      <c r="I5119" s="41"/>
      <c r="J5119" s="41"/>
      <c r="K5119" s="26" t="str">
        <f>_xlfn.IFNA(VLOOKUP(E5119,الاوردرات!$B$1:$C$600,2,0),"")</f>
        <v/>
      </c>
      <c r="L5119" s="52"/>
      <c r="N5119" s="21" t="str">
        <f t="shared" si="162"/>
        <v/>
      </c>
      <c r="O5119" s="22" t="str">
        <f>_xlfn.IFNA((VLOOKUP(F5119,help!$C$2:$F$12,4,0))*(N5119*24),"")</f>
        <v/>
      </c>
      <c r="AP5119" s="17">
        <f t="shared" si="161"/>
        <v>0</v>
      </c>
    </row>
    <row r="5120" spans="2:42" ht="33" x14ac:dyDescent="0.25">
      <c r="B5120" s="13">
        <f>COUNTIFS($E$3:E5120,'تقرير منتج تام'!$E$4)</f>
        <v>8</v>
      </c>
      <c r="C5120" s="37"/>
      <c r="D5120" s="37"/>
      <c r="E5120" s="37"/>
      <c r="F5120" s="39"/>
      <c r="G5120" s="40"/>
      <c r="H5120" s="40"/>
      <c r="I5120" s="41"/>
      <c r="J5120" s="41"/>
      <c r="K5120" s="26" t="str">
        <f>_xlfn.IFNA(VLOOKUP(E5120,الاوردرات!$B$1:$C$600,2,0),"")</f>
        <v/>
      </c>
      <c r="L5120" s="52"/>
      <c r="N5120" s="21" t="str">
        <f t="shared" si="162"/>
        <v/>
      </c>
      <c r="O5120" s="22" t="str">
        <f>_xlfn.IFNA((VLOOKUP(F5120,help!$C$2:$F$12,4,0))*(N5120*24),"")</f>
        <v/>
      </c>
      <c r="AP5120" s="17">
        <f t="shared" si="161"/>
        <v>0</v>
      </c>
    </row>
    <row r="5121" spans="2:42" ht="33" x14ac:dyDescent="0.25">
      <c r="B5121" s="13">
        <f>COUNTIFS($E$3:E5121,'تقرير منتج تام'!$E$4)</f>
        <v>8</v>
      </c>
      <c r="C5121" s="37"/>
      <c r="D5121" s="37"/>
      <c r="E5121" s="37"/>
      <c r="F5121" s="39"/>
      <c r="G5121" s="40"/>
      <c r="H5121" s="40"/>
      <c r="I5121" s="41"/>
      <c r="J5121" s="41"/>
      <c r="K5121" s="26" t="str">
        <f>_xlfn.IFNA(VLOOKUP(E5121,الاوردرات!$B$1:$C$600,2,0),"")</f>
        <v/>
      </c>
      <c r="L5121" s="52"/>
      <c r="N5121" s="21" t="str">
        <f t="shared" si="162"/>
        <v/>
      </c>
      <c r="O5121" s="22" t="str">
        <f>_xlfn.IFNA((VLOOKUP(F5121,help!$C$2:$F$12,4,0))*(N5121*24),"")</f>
        <v/>
      </c>
      <c r="AP5121" s="17">
        <f t="shared" si="161"/>
        <v>0</v>
      </c>
    </row>
    <row r="5122" spans="2:42" ht="33" x14ac:dyDescent="0.25">
      <c r="B5122" s="13">
        <f>COUNTIFS($E$3:E5122,'تقرير منتج تام'!$E$4)</f>
        <v>8</v>
      </c>
      <c r="C5122" s="37"/>
      <c r="D5122" s="37"/>
      <c r="E5122" s="37"/>
      <c r="F5122" s="39"/>
      <c r="G5122" s="40"/>
      <c r="H5122" s="40"/>
      <c r="I5122" s="41"/>
      <c r="J5122" s="41"/>
      <c r="K5122" s="26" t="str">
        <f>_xlfn.IFNA(VLOOKUP(E5122,الاوردرات!$B$1:$C$600,2,0),"")</f>
        <v/>
      </c>
      <c r="L5122" s="52"/>
      <c r="N5122" s="21" t="str">
        <f t="shared" si="162"/>
        <v/>
      </c>
      <c r="O5122" s="22" t="str">
        <f>_xlfn.IFNA((VLOOKUP(F5122,help!$C$2:$F$12,4,0))*(N5122*24),"")</f>
        <v/>
      </c>
      <c r="AP5122" s="17">
        <f t="shared" si="161"/>
        <v>0</v>
      </c>
    </row>
    <row r="5123" spans="2:42" ht="33" x14ac:dyDescent="0.25">
      <c r="B5123" s="13">
        <f>COUNTIFS($E$3:E5123,'تقرير منتج تام'!$E$4)</f>
        <v>8</v>
      </c>
      <c r="C5123" s="37"/>
      <c r="D5123" s="37"/>
      <c r="E5123" s="37"/>
      <c r="F5123" s="39"/>
      <c r="G5123" s="40"/>
      <c r="H5123" s="40"/>
      <c r="I5123" s="41"/>
      <c r="J5123" s="41"/>
      <c r="K5123" s="26" t="str">
        <f>_xlfn.IFNA(VLOOKUP(E5123,الاوردرات!$B$1:$C$600,2,0),"")</f>
        <v/>
      </c>
      <c r="L5123" s="52"/>
      <c r="N5123" s="21" t="str">
        <f t="shared" si="162"/>
        <v/>
      </c>
      <c r="O5123" s="22" t="str">
        <f>_xlfn.IFNA((VLOOKUP(F5123,help!$C$2:$F$12,4,0))*(N5123*24),"")</f>
        <v/>
      </c>
      <c r="AP5123" s="17">
        <f t="shared" si="161"/>
        <v>0</v>
      </c>
    </row>
    <row r="5124" spans="2:42" ht="33" x14ac:dyDescent="0.25">
      <c r="B5124" s="13">
        <f>COUNTIFS($E$3:E5124,'تقرير منتج تام'!$E$4)</f>
        <v>8</v>
      </c>
      <c r="C5124" s="37"/>
      <c r="D5124" s="37"/>
      <c r="E5124" s="37"/>
      <c r="F5124" s="39"/>
      <c r="G5124" s="40"/>
      <c r="H5124" s="40"/>
      <c r="I5124" s="41"/>
      <c r="J5124" s="41"/>
      <c r="K5124" s="26" t="str">
        <f>_xlfn.IFNA(VLOOKUP(E5124,الاوردرات!$B$1:$C$600,2,0),"")</f>
        <v/>
      </c>
      <c r="L5124" s="52"/>
      <c r="N5124" s="21" t="str">
        <f t="shared" si="162"/>
        <v/>
      </c>
      <c r="O5124" s="22" t="str">
        <f>_xlfn.IFNA((VLOOKUP(F5124,help!$C$2:$F$12,4,0))*(N5124*24),"")</f>
        <v/>
      </c>
      <c r="AP5124" s="17">
        <f t="shared" si="161"/>
        <v>0</v>
      </c>
    </row>
    <row r="5125" spans="2:42" ht="33" x14ac:dyDescent="0.25">
      <c r="B5125" s="13">
        <f>COUNTIFS($E$3:E5125,'تقرير منتج تام'!$E$4)</f>
        <v>8</v>
      </c>
      <c r="C5125" s="37"/>
      <c r="D5125" s="37"/>
      <c r="E5125" s="37"/>
      <c r="F5125" s="39"/>
      <c r="G5125" s="40"/>
      <c r="H5125" s="40"/>
      <c r="I5125" s="41"/>
      <c r="J5125" s="41"/>
      <c r="K5125" s="26" t="str">
        <f>_xlfn.IFNA(VLOOKUP(E5125,الاوردرات!$B$1:$C$600,2,0),"")</f>
        <v/>
      </c>
      <c r="L5125" s="52"/>
      <c r="N5125" s="21" t="str">
        <f t="shared" si="162"/>
        <v/>
      </c>
      <c r="O5125" s="22" t="str">
        <f>_xlfn.IFNA((VLOOKUP(F5125,help!$C$2:$F$12,4,0))*(N5125*24),"")</f>
        <v/>
      </c>
      <c r="AP5125" s="17">
        <f t="shared" si="161"/>
        <v>0</v>
      </c>
    </row>
    <row r="5126" spans="2:42" ht="33" x14ac:dyDescent="0.25">
      <c r="B5126" s="13">
        <f>COUNTIFS($E$3:E5126,'تقرير منتج تام'!$E$4)</f>
        <v>8</v>
      </c>
      <c r="C5126" s="37"/>
      <c r="D5126" s="37"/>
      <c r="E5126" s="37"/>
      <c r="F5126" s="39"/>
      <c r="G5126" s="40"/>
      <c r="H5126" s="40"/>
      <c r="I5126" s="41"/>
      <c r="J5126" s="41"/>
      <c r="K5126" s="26" t="str">
        <f>_xlfn.IFNA(VLOOKUP(E5126,الاوردرات!$B$1:$C$600,2,0),"")</f>
        <v/>
      </c>
      <c r="L5126" s="52"/>
      <c r="N5126" s="21" t="str">
        <f t="shared" si="162"/>
        <v/>
      </c>
      <c r="O5126" s="22" t="str">
        <f>_xlfn.IFNA((VLOOKUP(F5126,help!$C$2:$F$12,4,0))*(N5126*24),"")</f>
        <v/>
      </c>
      <c r="AP5126" s="17">
        <f t="shared" si="161"/>
        <v>0</v>
      </c>
    </row>
    <row r="5127" spans="2:42" ht="33" x14ac:dyDescent="0.25">
      <c r="B5127" s="13">
        <f>COUNTIFS($E$3:E5127,'تقرير منتج تام'!$E$4)</f>
        <v>8</v>
      </c>
      <c r="C5127" s="37"/>
      <c r="D5127" s="37"/>
      <c r="E5127" s="37"/>
      <c r="F5127" s="39"/>
      <c r="G5127" s="40"/>
      <c r="H5127" s="40"/>
      <c r="I5127" s="41"/>
      <c r="J5127" s="41"/>
      <c r="K5127" s="26" t="str">
        <f>_xlfn.IFNA(VLOOKUP(E5127,الاوردرات!$B$1:$C$600,2,0),"")</f>
        <v/>
      </c>
      <c r="L5127" s="52"/>
      <c r="N5127" s="21" t="str">
        <f t="shared" si="162"/>
        <v/>
      </c>
      <c r="O5127" s="22" t="str">
        <f>_xlfn.IFNA((VLOOKUP(F5127,help!$C$2:$F$12,4,0))*(N5127*24),"")</f>
        <v/>
      </c>
      <c r="AP5127" s="17">
        <f t="shared" si="161"/>
        <v>0</v>
      </c>
    </row>
    <row r="5128" spans="2:42" ht="33" x14ac:dyDescent="0.25">
      <c r="B5128" s="13">
        <f>COUNTIFS($E$3:E5128,'تقرير منتج تام'!$E$4)</f>
        <v>8</v>
      </c>
      <c r="C5128" s="37"/>
      <c r="D5128" s="37"/>
      <c r="E5128" s="37"/>
      <c r="F5128" s="39"/>
      <c r="G5128" s="40"/>
      <c r="H5128" s="40"/>
      <c r="I5128" s="41"/>
      <c r="J5128" s="41"/>
      <c r="K5128" s="26" t="str">
        <f>_xlfn.IFNA(VLOOKUP(E5128,الاوردرات!$B$1:$C$600,2,0),"")</f>
        <v/>
      </c>
      <c r="L5128" s="52"/>
      <c r="N5128" s="21" t="str">
        <f t="shared" si="162"/>
        <v/>
      </c>
      <c r="O5128" s="22" t="str">
        <f>_xlfn.IFNA((VLOOKUP(F5128,help!$C$2:$F$12,4,0))*(N5128*24),"")</f>
        <v/>
      </c>
      <c r="AP5128" s="17">
        <f t="shared" si="161"/>
        <v>0</v>
      </c>
    </row>
    <row r="5129" spans="2:42" ht="33" x14ac:dyDescent="0.25">
      <c r="B5129" s="13">
        <f>COUNTIFS($E$3:E5129,'تقرير منتج تام'!$E$4)</f>
        <v>8</v>
      </c>
      <c r="C5129" s="37"/>
      <c r="D5129" s="37"/>
      <c r="E5129" s="37"/>
      <c r="F5129" s="39"/>
      <c r="G5129" s="40"/>
      <c r="H5129" s="40"/>
      <c r="I5129" s="41"/>
      <c r="J5129" s="41"/>
      <c r="K5129" s="26" t="str">
        <f>_xlfn.IFNA(VLOOKUP(E5129,الاوردرات!$B$1:$C$600,2,0),"")</f>
        <v/>
      </c>
      <c r="L5129" s="52"/>
      <c r="N5129" s="21" t="str">
        <f t="shared" si="162"/>
        <v/>
      </c>
      <c r="O5129" s="22" t="str">
        <f>_xlfn.IFNA((VLOOKUP(F5129,help!$C$2:$F$12,4,0))*(N5129*24),"")</f>
        <v/>
      </c>
      <c r="AP5129" s="17">
        <f t="shared" si="161"/>
        <v>0</v>
      </c>
    </row>
    <row r="5130" spans="2:42" ht="33" x14ac:dyDescent="0.25">
      <c r="B5130" s="13">
        <f>COUNTIFS($E$3:E5130,'تقرير منتج تام'!$E$4)</f>
        <v>8</v>
      </c>
      <c r="C5130" s="37"/>
      <c r="D5130" s="37"/>
      <c r="E5130" s="37"/>
      <c r="F5130" s="39"/>
      <c r="G5130" s="40"/>
      <c r="H5130" s="40"/>
      <c r="I5130" s="41"/>
      <c r="J5130" s="41"/>
      <c r="K5130" s="26" t="str">
        <f>_xlfn.IFNA(VLOOKUP(E5130,الاوردرات!$B$1:$C$600,2,0),"")</f>
        <v/>
      </c>
      <c r="L5130" s="52"/>
      <c r="N5130" s="21" t="str">
        <f t="shared" si="162"/>
        <v/>
      </c>
      <c r="O5130" s="22" t="str">
        <f>_xlfn.IFNA((VLOOKUP(F5130,help!$C$2:$F$12,4,0))*(N5130*24),"")</f>
        <v/>
      </c>
      <c r="AP5130" s="17">
        <f t="shared" ref="AP5130:AP5193" si="163">D5130</f>
        <v>0</v>
      </c>
    </row>
    <row r="5131" spans="2:42" ht="33" x14ac:dyDescent="0.25">
      <c r="B5131" s="13">
        <f>COUNTIFS($E$3:E5131,'تقرير منتج تام'!$E$4)</f>
        <v>8</v>
      </c>
      <c r="C5131" s="37"/>
      <c r="D5131" s="37"/>
      <c r="E5131" s="37"/>
      <c r="F5131" s="39"/>
      <c r="G5131" s="40"/>
      <c r="H5131" s="40"/>
      <c r="I5131" s="41"/>
      <c r="J5131" s="41"/>
      <c r="K5131" s="26" t="str">
        <f>_xlfn.IFNA(VLOOKUP(E5131,الاوردرات!$B$1:$C$600,2,0),"")</f>
        <v/>
      </c>
      <c r="L5131" s="52"/>
      <c r="N5131" s="21" t="str">
        <f t="shared" si="162"/>
        <v/>
      </c>
      <c r="O5131" s="22" t="str">
        <f>_xlfn.IFNA((VLOOKUP(F5131,help!$C$2:$F$12,4,0))*(N5131*24),"")</f>
        <v/>
      </c>
      <c r="AP5131" s="17">
        <f t="shared" si="163"/>
        <v>0</v>
      </c>
    </row>
    <row r="5132" spans="2:42" ht="33" x14ac:dyDescent="0.25">
      <c r="B5132" s="13">
        <f>COUNTIFS($E$3:E5132,'تقرير منتج تام'!$E$4)</f>
        <v>8</v>
      </c>
      <c r="C5132" s="37"/>
      <c r="D5132" s="37"/>
      <c r="E5132" s="37"/>
      <c r="F5132" s="39"/>
      <c r="G5132" s="40"/>
      <c r="H5132" s="40"/>
      <c r="I5132" s="41"/>
      <c r="J5132" s="41"/>
      <c r="K5132" s="26" t="str">
        <f>_xlfn.IFNA(VLOOKUP(E5132,الاوردرات!$B$1:$C$600,2,0),"")</f>
        <v/>
      </c>
      <c r="L5132" s="52"/>
      <c r="N5132" s="21" t="str">
        <f t="shared" si="162"/>
        <v/>
      </c>
      <c r="O5132" s="22" t="str">
        <f>_xlfn.IFNA((VLOOKUP(F5132,help!$C$2:$F$12,4,0))*(N5132*24),"")</f>
        <v/>
      </c>
      <c r="AP5132" s="17">
        <f t="shared" si="163"/>
        <v>0</v>
      </c>
    </row>
    <row r="5133" spans="2:42" ht="33" x14ac:dyDescent="0.25">
      <c r="B5133" s="13">
        <f>COUNTIFS($E$3:E5133,'تقرير منتج تام'!$E$4)</f>
        <v>8</v>
      </c>
      <c r="C5133" s="37"/>
      <c r="D5133" s="37"/>
      <c r="E5133" s="37"/>
      <c r="F5133" s="39"/>
      <c r="G5133" s="40"/>
      <c r="H5133" s="40"/>
      <c r="I5133" s="41"/>
      <c r="J5133" s="41"/>
      <c r="K5133" s="26" t="str">
        <f>_xlfn.IFNA(VLOOKUP(E5133,الاوردرات!$B$1:$C$600,2,0),"")</f>
        <v/>
      </c>
      <c r="L5133" s="52"/>
      <c r="N5133" s="21" t="str">
        <f t="shared" si="162"/>
        <v/>
      </c>
      <c r="O5133" s="22" t="str">
        <f>_xlfn.IFNA((VLOOKUP(F5133,help!$C$2:$F$12,4,0))*(N5133*24),"")</f>
        <v/>
      </c>
      <c r="AP5133" s="17">
        <f t="shared" si="163"/>
        <v>0</v>
      </c>
    </row>
    <row r="5134" spans="2:42" ht="33" x14ac:dyDescent="0.25">
      <c r="B5134" s="13">
        <f>COUNTIFS($E$3:E5134,'تقرير منتج تام'!$E$4)</f>
        <v>8</v>
      </c>
      <c r="C5134" s="37"/>
      <c r="D5134" s="37"/>
      <c r="E5134" s="37"/>
      <c r="F5134" s="39"/>
      <c r="G5134" s="40"/>
      <c r="H5134" s="40"/>
      <c r="I5134" s="41"/>
      <c r="J5134" s="41"/>
      <c r="K5134" s="26" t="str">
        <f>_xlfn.IFNA(VLOOKUP(E5134,الاوردرات!$B$1:$C$600,2,0),"")</f>
        <v/>
      </c>
      <c r="L5134" s="52"/>
      <c r="N5134" s="21" t="str">
        <f t="shared" si="162"/>
        <v/>
      </c>
      <c r="O5134" s="22" t="str">
        <f>_xlfn.IFNA((VLOOKUP(F5134,help!$C$2:$F$12,4,0))*(N5134*24),"")</f>
        <v/>
      </c>
      <c r="AP5134" s="17">
        <f t="shared" si="163"/>
        <v>0</v>
      </c>
    </row>
    <row r="5135" spans="2:42" ht="33" x14ac:dyDescent="0.25">
      <c r="B5135" s="13">
        <f>COUNTIFS($E$3:E5135,'تقرير منتج تام'!$E$4)</f>
        <v>8</v>
      </c>
      <c r="C5135" s="37"/>
      <c r="D5135" s="37"/>
      <c r="E5135" s="37"/>
      <c r="F5135" s="39"/>
      <c r="G5135" s="40"/>
      <c r="H5135" s="40"/>
      <c r="I5135" s="41"/>
      <c r="J5135" s="41"/>
      <c r="K5135" s="26" t="str">
        <f>_xlfn.IFNA(VLOOKUP(E5135,الاوردرات!$B$1:$C$600,2,0),"")</f>
        <v/>
      </c>
      <c r="L5135" s="52"/>
      <c r="N5135" s="21" t="str">
        <f t="shared" si="162"/>
        <v/>
      </c>
      <c r="O5135" s="22" t="str">
        <f>_xlfn.IFNA((VLOOKUP(F5135,help!$C$2:$F$12,4,0))*(N5135*24),"")</f>
        <v/>
      </c>
      <c r="AP5135" s="17">
        <f t="shared" si="163"/>
        <v>0</v>
      </c>
    </row>
    <row r="5136" spans="2:42" ht="33" x14ac:dyDescent="0.25">
      <c r="B5136" s="13">
        <f>COUNTIFS($E$3:E5136,'تقرير منتج تام'!$E$4)</f>
        <v>8</v>
      </c>
      <c r="C5136" s="37"/>
      <c r="D5136" s="37"/>
      <c r="E5136" s="37"/>
      <c r="F5136" s="39"/>
      <c r="G5136" s="40"/>
      <c r="H5136" s="40"/>
      <c r="I5136" s="41"/>
      <c r="J5136" s="41"/>
      <c r="K5136" s="26" t="str">
        <f>_xlfn.IFNA(VLOOKUP(E5136,الاوردرات!$B$1:$C$600,2,0),"")</f>
        <v/>
      </c>
      <c r="L5136" s="52"/>
      <c r="N5136" s="21" t="str">
        <f t="shared" si="162"/>
        <v/>
      </c>
      <c r="O5136" s="22" t="str">
        <f>_xlfn.IFNA((VLOOKUP(F5136,help!$C$2:$F$12,4,0))*(N5136*24),"")</f>
        <v/>
      </c>
      <c r="AP5136" s="17">
        <f t="shared" si="163"/>
        <v>0</v>
      </c>
    </row>
    <row r="5137" spans="2:42" ht="33" x14ac:dyDescent="0.25">
      <c r="B5137" s="13">
        <f>COUNTIFS($E$3:E5137,'تقرير منتج تام'!$E$4)</f>
        <v>8</v>
      </c>
      <c r="C5137" s="37"/>
      <c r="D5137" s="37"/>
      <c r="E5137" s="37"/>
      <c r="F5137" s="39"/>
      <c r="G5137" s="40"/>
      <c r="H5137" s="40"/>
      <c r="I5137" s="41"/>
      <c r="J5137" s="41"/>
      <c r="K5137" s="26" t="str">
        <f>_xlfn.IFNA(VLOOKUP(E5137,الاوردرات!$B$1:$C$600,2,0),"")</f>
        <v/>
      </c>
      <c r="L5137" s="52"/>
      <c r="N5137" s="21" t="str">
        <f t="shared" si="162"/>
        <v/>
      </c>
      <c r="O5137" s="22" t="str">
        <f>_xlfn.IFNA((VLOOKUP(F5137,help!$C$2:$F$12,4,0))*(N5137*24),"")</f>
        <v/>
      </c>
      <c r="AP5137" s="17">
        <f t="shared" si="163"/>
        <v>0</v>
      </c>
    </row>
    <row r="5138" spans="2:42" ht="33" x14ac:dyDescent="0.25">
      <c r="B5138" s="13">
        <f>COUNTIFS($E$3:E5138,'تقرير منتج تام'!$E$4)</f>
        <v>8</v>
      </c>
      <c r="C5138" s="37"/>
      <c r="D5138" s="37"/>
      <c r="E5138" s="37"/>
      <c r="F5138" s="39"/>
      <c r="G5138" s="40"/>
      <c r="H5138" s="40"/>
      <c r="I5138" s="41"/>
      <c r="J5138" s="41"/>
      <c r="K5138" s="26" t="str">
        <f>_xlfn.IFNA(VLOOKUP(E5138,الاوردرات!$B$1:$C$600,2,0),"")</f>
        <v/>
      </c>
      <c r="L5138" s="52"/>
      <c r="N5138" s="21" t="str">
        <f t="shared" si="162"/>
        <v/>
      </c>
      <c r="O5138" s="22" t="str">
        <f>_xlfn.IFNA((VLOOKUP(F5138,help!$C$2:$F$12,4,0))*(N5138*24),"")</f>
        <v/>
      </c>
      <c r="AP5138" s="17">
        <f t="shared" si="163"/>
        <v>0</v>
      </c>
    </row>
    <row r="5139" spans="2:42" ht="33" x14ac:dyDescent="0.25">
      <c r="B5139" s="13">
        <f>COUNTIFS($E$3:E5139,'تقرير منتج تام'!$E$4)</f>
        <v>8</v>
      </c>
      <c r="C5139" s="37"/>
      <c r="D5139" s="37"/>
      <c r="E5139" s="37"/>
      <c r="F5139" s="39"/>
      <c r="G5139" s="40"/>
      <c r="H5139" s="40"/>
      <c r="I5139" s="41"/>
      <c r="J5139" s="41"/>
      <c r="K5139" s="26" t="str">
        <f>_xlfn.IFNA(VLOOKUP(E5139,الاوردرات!$B$1:$C$600,2,0),"")</f>
        <v/>
      </c>
      <c r="L5139" s="52"/>
      <c r="N5139" s="21" t="str">
        <f t="shared" si="162"/>
        <v/>
      </c>
      <c r="O5139" s="22" t="str">
        <f>_xlfn.IFNA((VLOOKUP(F5139,help!$C$2:$F$12,4,0))*(N5139*24),"")</f>
        <v/>
      </c>
      <c r="AP5139" s="17">
        <f t="shared" si="163"/>
        <v>0</v>
      </c>
    </row>
    <row r="5140" spans="2:42" ht="33" x14ac:dyDescent="0.25">
      <c r="B5140" s="13">
        <f>COUNTIFS($E$3:E5140,'تقرير منتج تام'!$E$4)</f>
        <v>8</v>
      </c>
      <c r="C5140" s="37"/>
      <c r="D5140" s="37"/>
      <c r="E5140" s="37"/>
      <c r="F5140" s="39"/>
      <c r="G5140" s="40"/>
      <c r="H5140" s="40"/>
      <c r="I5140" s="41"/>
      <c r="J5140" s="41"/>
      <c r="K5140" s="26" t="str">
        <f>_xlfn.IFNA(VLOOKUP(E5140,الاوردرات!$B$1:$C$600,2,0),"")</f>
        <v/>
      </c>
      <c r="L5140" s="52"/>
      <c r="N5140" s="21" t="str">
        <f t="shared" si="162"/>
        <v/>
      </c>
      <c r="O5140" s="22" t="str">
        <f>_xlfn.IFNA((VLOOKUP(F5140,help!$C$2:$F$12,4,0))*(N5140*24),"")</f>
        <v/>
      </c>
      <c r="AP5140" s="17">
        <f t="shared" si="163"/>
        <v>0</v>
      </c>
    </row>
    <row r="5141" spans="2:42" ht="33" x14ac:dyDescent="0.25">
      <c r="B5141" s="13">
        <f>COUNTIFS($E$3:E5141,'تقرير منتج تام'!$E$4)</f>
        <v>8</v>
      </c>
      <c r="C5141" s="37"/>
      <c r="D5141" s="37"/>
      <c r="E5141" s="37"/>
      <c r="F5141" s="39"/>
      <c r="G5141" s="40"/>
      <c r="H5141" s="40"/>
      <c r="I5141" s="41"/>
      <c r="J5141" s="41"/>
      <c r="K5141" s="26" t="str">
        <f>_xlfn.IFNA(VLOOKUP(E5141,الاوردرات!$B$1:$C$600,2,0),"")</f>
        <v/>
      </c>
      <c r="L5141" s="52"/>
      <c r="N5141" s="21" t="str">
        <f t="shared" si="162"/>
        <v/>
      </c>
      <c r="O5141" s="22" t="str">
        <f>_xlfn.IFNA((VLOOKUP(F5141,help!$C$2:$F$12,4,0))*(N5141*24),"")</f>
        <v/>
      </c>
      <c r="AP5141" s="17">
        <f t="shared" si="163"/>
        <v>0</v>
      </c>
    </row>
    <row r="5142" spans="2:42" ht="33" x14ac:dyDescent="0.25">
      <c r="B5142" s="13">
        <f>COUNTIFS($E$3:E5142,'تقرير منتج تام'!$E$4)</f>
        <v>8</v>
      </c>
      <c r="C5142" s="37"/>
      <c r="D5142" s="37"/>
      <c r="E5142" s="37"/>
      <c r="F5142" s="39"/>
      <c r="G5142" s="40"/>
      <c r="H5142" s="40"/>
      <c r="I5142" s="41"/>
      <c r="J5142" s="41"/>
      <c r="K5142" s="26" t="str">
        <f>_xlfn.IFNA(VLOOKUP(E5142,الاوردرات!$B$1:$C$600,2,0),"")</f>
        <v/>
      </c>
      <c r="L5142" s="52"/>
      <c r="N5142" s="21" t="str">
        <f t="shared" si="162"/>
        <v/>
      </c>
      <c r="O5142" s="22" t="str">
        <f>_xlfn.IFNA((VLOOKUP(F5142,help!$C$2:$F$12,4,0))*(N5142*24),"")</f>
        <v/>
      </c>
      <c r="AP5142" s="17">
        <f t="shared" si="163"/>
        <v>0</v>
      </c>
    </row>
    <row r="5143" spans="2:42" ht="33" x14ac:dyDescent="0.25">
      <c r="B5143" s="13">
        <f>COUNTIFS($E$3:E5143,'تقرير منتج تام'!$E$4)</f>
        <v>8</v>
      </c>
      <c r="C5143" s="37"/>
      <c r="D5143" s="37"/>
      <c r="E5143" s="37"/>
      <c r="F5143" s="39"/>
      <c r="G5143" s="40"/>
      <c r="H5143" s="40"/>
      <c r="I5143" s="41"/>
      <c r="J5143" s="41"/>
      <c r="K5143" s="26" t="str">
        <f>_xlfn.IFNA(VLOOKUP(E5143,الاوردرات!$B$1:$C$600,2,0),"")</f>
        <v/>
      </c>
      <c r="L5143" s="52"/>
      <c r="N5143" s="21" t="str">
        <f t="shared" si="162"/>
        <v/>
      </c>
      <c r="O5143" s="22" t="str">
        <f>_xlfn.IFNA((VLOOKUP(F5143,help!$C$2:$F$12,4,0))*(N5143*24),"")</f>
        <v/>
      </c>
      <c r="AP5143" s="17">
        <f t="shared" si="163"/>
        <v>0</v>
      </c>
    </row>
    <row r="5144" spans="2:42" ht="33" x14ac:dyDescent="0.25">
      <c r="B5144" s="13">
        <f>COUNTIFS($E$3:E5144,'تقرير منتج تام'!$E$4)</f>
        <v>8</v>
      </c>
      <c r="C5144" s="37"/>
      <c r="D5144" s="37"/>
      <c r="E5144" s="37"/>
      <c r="F5144" s="39"/>
      <c r="G5144" s="40"/>
      <c r="H5144" s="40"/>
      <c r="I5144" s="41"/>
      <c r="J5144" s="41"/>
      <c r="K5144" s="26" t="str">
        <f>_xlfn.IFNA(VLOOKUP(E5144,الاوردرات!$B$1:$C$600,2,0),"")</f>
        <v/>
      </c>
      <c r="L5144" s="52"/>
      <c r="N5144" s="21" t="str">
        <f t="shared" si="162"/>
        <v/>
      </c>
      <c r="O5144" s="22" t="str">
        <f>_xlfn.IFNA((VLOOKUP(F5144,help!$C$2:$F$12,4,0))*(N5144*24),"")</f>
        <v/>
      </c>
      <c r="AP5144" s="17">
        <f t="shared" si="163"/>
        <v>0</v>
      </c>
    </row>
    <row r="5145" spans="2:42" ht="33" x14ac:dyDescent="0.25">
      <c r="B5145" s="13">
        <f>COUNTIFS($E$3:E5145,'تقرير منتج تام'!$E$4)</f>
        <v>8</v>
      </c>
      <c r="C5145" s="37"/>
      <c r="D5145" s="37"/>
      <c r="E5145" s="37"/>
      <c r="F5145" s="39"/>
      <c r="G5145" s="40"/>
      <c r="H5145" s="40"/>
      <c r="I5145" s="41"/>
      <c r="J5145" s="41"/>
      <c r="K5145" s="26" t="str">
        <f>_xlfn.IFNA(VLOOKUP(E5145,الاوردرات!$B$1:$C$600,2,0),"")</f>
        <v/>
      </c>
      <c r="L5145" s="52"/>
      <c r="N5145" s="21" t="str">
        <f t="shared" si="162"/>
        <v/>
      </c>
      <c r="O5145" s="22" t="str">
        <f>_xlfn.IFNA((VLOOKUP(F5145,help!$C$2:$F$12,4,0))*(N5145*24),"")</f>
        <v/>
      </c>
      <c r="AP5145" s="17">
        <f t="shared" si="163"/>
        <v>0</v>
      </c>
    </row>
    <row r="5146" spans="2:42" ht="33" x14ac:dyDescent="0.25">
      <c r="B5146" s="13">
        <f>COUNTIFS($E$3:E5146,'تقرير منتج تام'!$E$4)</f>
        <v>8</v>
      </c>
      <c r="C5146" s="37"/>
      <c r="D5146" s="37"/>
      <c r="E5146" s="37"/>
      <c r="F5146" s="39"/>
      <c r="G5146" s="40"/>
      <c r="H5146" s="40"/>
      <c r="I5146" s="41"/>
      <c r="J5146" s="41"/>
      <c r="K5146" s="26" t="str">
        <f>_xlfn.IFNA(VLOOKUP(E5146,الاوردرات!$B$1:$C$600,2,0),"")</f>
        <v/>
      </c>
      <c r="L5146" s="52"/>
      <c r="N5146" s="21" t="str">
        <f t="shared" si="162"/>
        <v/>
      </c>
      <c r="O5146" s="22" t="str">
        <f>_xlfn.IFNA((VLOOKUP(F5146,help!$C$2:$F$12,4,0))*(N5146*24),"")</f>
        <v/>
      </c>
      <c r="AP5146" s="17">
        <f t="shared" si="163"/>
        <v>0</v>
      </c>
    </row>
    <row r="5147" spans="2:42" ht="33" x14ac:dyDescent="0.25">
      <c r="B5147" s="13">
        <f>COUNTIFS($E$3:E5147,'تقرير منتج تام'!$E$4)</f>
        <v>8</v>
      </c>
      <c r="C5147" s="37"/>
      <c r="D5147" s="37"/>
      <c r="E5147" s="37"/>
      <c r="F5147" s="39"/>
      <c r="G5147" s="40"/>
      <c r="H5147" s="40"/>
      <c r="I5147" s="41"/>
      <c r="J5147" s="41"/>
      <c r="K5147" s="26" t="str">
        <f>_xlfn.IFNA(VLOOKUP(E5147,الاوردرات!$B$1:$C$600,2,0),"")</f>
        <v/>
      </c>
      <c r="L5147" s="52"/>
      <c r="N5147" s="21" t="str">
        <f t="shared" si="162"/>
        <v/>
      </c>
      <c r="O5147" s="22" t="str">
        <f>_xlfn.IFNA((VLOOKUP(F5147,help!$C$2:$F$12,4,0))*(N5147*24),"")</f>
        <v/>
      </c>
      <c r="AP5147" s="17">
        <f t="shared" si="163"/>
        <v>0</v>
      </c>
    </row>
    <row r="5148" spans="2:42" ht="33" x14ac:dyDescent="0.25">
      <c r="B5148" s="13">
        <f>COUNTIFS($E$3:E5148,'تقرير منتج تام'!$E$4)</f>
        <v>8</v>
      </c>
      <c r="C5148" s="37"/>
      <c r="D5148" s="37"/>
      <c r="E5148" s="37"/>
      <c r="F5148" s="39"/>
      <c r="G5148" s="40"/>
      <c r="H5148" s="40"/>
      <c r="I5148" s="41"/>
      <c r="J5148" s="41"/>
      <c r="K5148" s="26" t="str">
        <f>_xlfn.IFNA(VLOOKUP(E5148,الاوردرات!$B$1:$C$600,2,0),"")</f>
        <v/>
      </c>
      <c r="L5148" s="52"/>
      <c r="N5148" s="21" t="str">
        <f t="shared" si="162"/>
        <v/>
      </c>
      <c r="O5148" s="22" t="str">
        <f>_xlfn.IFNA((VLOOKUP(F5148,help!$C$2:$F$12,4,0))*(N5148*24),"")</f>
        <v/>
      </c>
      <c r="AP5148" s="17">
        <f t="shared" si="163"/>
        <v>0</v>
      </c>
    </row>
    <row r="5149" spans="2:42" ht="33" x14ac:dyDescent="0.25">
      <c r="B5149" s="13">
        <f>COUNTIFS($E$3:E5149,'تقرير منتج تام'!$E$4)</f>
        <v>8</v>
      </c>
      <c r="C5149" s="37"/>
      <c r="D5149" s="37"/>
      <c r="E5149" s="37"/>
      <c r="F5149" s="39"/>
      <c r="G5149" s="40"/>
      <c r="H5149" s="40"/>
      <c r="I5149" s="41"/>
      <c r="J5149" s="41"/>
      <c r="K5149" s="26" t="str">
        <f>_xlfn.IFNA(VLOOKUP(E5149,الاوردرات!$B$1:$C$600,2,0),"")</f>
        <v/>
      </c>
      <c r="L5149" s="52"/>
      <c r="N5149" s="21" t="str">
        <f t="shared" si="162"/>
        <v/>
      </c>
      <c r="O5149" s="22" t="str">
        <f>_xlfn.IFNA((VLOOKUP(F5149,help!$C$2:$F$12,4,0))*(N5149*24),"")</f>
        <v/>
      </c>
      <c r="AP5149" s="17">
        <f t="shared" si="163"/>
        <v>0</v>
      </c>
    </row>
    <row r="5150" spans="2:42" ht="33" x14ac:dyDescent="0.25">
      <c r="B5150" s="13">
        <f>COUNTIFS($E$3:E5150,'تقرير منتج تام'!$E$4)</f>
        <v>8</v>
      </c>
      <c r="C5150" s="37"/>
      <c r="D5150" s="37"/>
      <c r="E5150" s="37"/>
      <c r="F5150" s="39"/>
      <c r="G5150" s="40"/>
      <c r="H5150" s="40"/>
      <c r="I5150" s="41"/>
      <c r="J5150" s="41"/>
      <c r="K5150" s="26" t="str">
        <f>_xlfn.IFNA(VLOOKUP(E5150,الاوردرات!$B$1:$C$600,2,0),"")</f>
        <v/>
      </c>
      <c r="L5150" s="52"/>
      <c r="N5150" s="21" t="str">
        <f t="shared" si="162"/>
        <v/>
      </c>
      <c r="O5150" s="22" t="str">
        <f>_xlfn.IFNA((VLOOKUP(F5150,help!$C$2:$F$12,4,0))*(N5150*24),"")</f>
        <v/>
      </c>
      <c r="AP5150" s="17">
        <f t="shared" si="163"/>
        <v>0</v>
      </c>
    </row>
    <row r="5151" spans="2:42" ht="33" x14ac:dyDescent="0.25">
      <c r="B5151" s="13">
        <f>COUNTIFS($E$3:E5151,'تقرير منتج تام'!$E$4)</f>
        <v>8</v>
      </c>
      <c r="C5151" s="37"/>
      <c r="D5151" s="37"/>
      <c r="E5151" s="37"/>
      <c r="F5151" s="39"/>
      <c r="G5151" s="40"/>
      <c r="H5151" s="40"/>
      <c r="I5151" s="41"/>
      <c r="J5151" s="41"/>
      <c r="K5151" s="26" t="str">
        <f>_xlfn.IFNA(VLOOKUP(E5151,الاوردرات!$B$1:$C$600,2,0),"")</f>
        <v/>
      </c>
      <c r="L5151" s="52"/>
      <c r="N5151" s="21" t="str">
        <f t="shared" si="162"/>
        <v/>
      </c>
      <c r="O5151" s="22" t="str">
        <f>_xlfn.IFNA((VLOOKUP(F5151,help!$C$2:$F$12,4,0))*(N5151*24),"")</f>
        <v/>
      </c>
      <c r="AP5151" s="17">
        <f t="shared" si="163"/>
        <v>0</v>
      </c>
    </row>
    <row r="5152" spans="2:42" ht="33" x14ac:dyDescent="0.25">
      <c r="B5152" s="13">
        <f>COUNTIFS($E$3:E5152,'تقرير منتج تام'!$E$4)</f>
        <v>8</v>
      </c>
      <c r="C5152" s="37"/>
      <c r="D5152" s="37"/>
      <c r="E5152" s="37"/>
      <c r="F5152" s="39"/>
      <c r="G5152" s="40"/>
      <c r="H5152" s="40"/>
      <c r="I5152" s="41"/>
      <c r="J5152" s="41"/>
      <c r="K5152" s="26" t="str">
        <f>_xlfn.IFNA(VLOOKUP(E5152,الاوردرات!$B$1:$C$600,2,0),"")</f>
        <v/>
      </c>
      <c r="L5152" s="52"/>
      <c r="N5152" s="21" t="str">
        <f t="shared" si="162"/>
        <v/>
      </c>
      <c r="O5152" s="22" t="str">
        <f>_xlfn.IFNA((VLOOKUP(F5152,help!$C$2:$F$12,4,0))*(N5152*24),"")</f>
        <v/>
      </c>
      <c r="AP5152" s="17">
        <f t="shared" si="163"/>
        <v>0</v>
      </c>
    </row>
    <row r="5153" spans="2:42" ht="33" x14ac:dyDescent="0.25">
      <c r="B5153" s="13">
        <f>COUNTIFS($E$3:E5153,'تقرير منتج تام'!$E$4)</f>
        <v>8</v>
      </c>
      <c r="C5153" s="37"/>
      <c r="D5153" s="37"/>
      <c r="E5153" s="37"/>
      <c r="F5153" s="39"/>
      <c r="G5153" s="40"/>
      <c r="H5153" s="40"/>
      <c r="I5153" s="41"/>
      <c r="J5153" s="41"/>
      <c r="K5153" s="26" t="str">
        <f>_xlfn.IFNA(VLOOKUP(E5153,الاوردرات!$B$1:$C$600,2,0),"")</f>
        <v/>
      </c>
      <c r="L5153" s="52"/>
      <c r="N5153" s="21" t="str">
        <f t="shared" si="162"/>
        <v/>
      </c>
      <c r="O5153" s="22" t="str">
        <f>_xlfn.IFNA((VLOOKUP(F5153,help!$C$2:$F$12,4,0))*(N5153*24),"")</f>
        <v/>
      </c>
      <c r="AP5153" s="17">
        <f t="shared" si="163"/>
        <v>0</v>
      </c>
    </row>
    <row r="5154" spans="2:42" ht="33" x14ac:dyDescent="0.25">
      <c r="B5154" s="13">
        <f>COUNTIFS($E$3:E5154,'تقرير منتج تام'!$E$4)</f>
        <v>8</v>
      </c>
      <c r="C5154" s="37"/>
      <c r="D5154" s="37"/>
      <c r="E5154" s="37"/>
      <c r="F5154" s="39"/>
      <c r="G5154" s="40"/>
      <c r="H5154" s="40"/>
      <c r="I5154" s="41"/>
      <c r="J5154" s="41"/>
      <c r="K5154" s="26" t="str">
        <f>_xlfn.IFNA(VLOOKUP(E5154,الاوردرات!$B$1:$C$600,2,0),"")</f>
        <v/>
      </c>
      <c r="L5154" s="52"/>
      <c r="N5154" s="21" t="str">
        <f t="shared" si="162"/>
        <v/>
      </c>
      <c r="O5154" s="22" t="str">
        <f>_xlfn.IFNA((VLOOKUP(F5154,help!$C$2:$F$12,4,0))*(N5154*24),"")</f>
        <v/>
      </c>
      <c r="AP5154" s="17">
        <f t="shared" si="163"/>
        <v>0</v>
      </c>
    </row>
    <row r="5155" spans="2:42" ht="33" x14ac:dyDescent="0.25">
      <c r="B5155" s="13">
        <f>COUNTIFS($E$3:E5155,'تقرير منتج تام'!$E$4)</f>
        <v>8</v>
      </c>
      <c r="C5155" s="37"/>
      <c r="D5155" s="37"/>
      <c r="E5155" s="37"/>
      <c r="F5155" s="39"/>
      <c r="G5155" s="40"/>
      <c r="H5155" s="40"/>
      <c r="I5155" s="41"/>
      <c r="J5155" s="41"/>
      <c r="K5155" s="26" t="str">
        <f>_xlfn.IFNA(VLOOKUP(E5155,الاوردرات!$B$1:$C$600,2,0),"")</f>
        <v/>
      </c>
      <c r="L5155" s="52"/>
      <c r="N5155" s="21" t="str">
        <f t="shared" si="162"/>
        <v/>
      </c>
      <c r="O5155" s="22" t="str">
        <f>_xlfn.IFNA((VLOOKUP(F5155,help!$C$2:$F$12,4,0))*(N5155*24),"")</f>
        <v/>
      </c>
      <c r="AP5155" s="17">
        <f t="shared" si="163"/>
        <v>0</v>
      </c>
    </row>
    <row r="5156" spans="2:42" ht="33" x14ac:dyDescent="0.25">
      <c r="B5156" s="13">
        <f>COUNTIFS($E$3:E5156,'تقرير منتج تام'!$E$4)</f>
        <v>8</v>
      </c>
      <c r="C5156" s="37"/>
      <c r="D5156" s="37"/>
      <c r="E5156" s="37"/>
      <c r="F5156" s="39"/>
      <c r="G5156" s="40"/>
      <c r="H5156" s="40"/>
      <c r="I5156" s="41"/>
      <c r="J5156" s="41"/>
      <c r="K5156" s="26" t="str">
        <f>_xlfn.IFNA(VLOOKUP(E5156,الاوردرات!$B$1:$C$600,2,0),"")</f>
        <v/>
      </c>
      <c r="L5156" s="52"/>
      <c r="N5156" s="21" t="str">
        <f t="shared" si="162"/>
        <v/>
      </c>
      <c r="O5156" s="22" t="str">
        <f>_xlfn.IFNA((VLOOKUP(F5156,help!$C$2:$F$12,4,0))*(N5156*24),"")</f>
        <v/>
      </c>
      <c r="AP5156" s="17">
        <f t="shared" si="163"/>
        <v>0</v>
      </c>
    </row>
    <row r="5157" spans="2:42" ht="33" x14ac:dyDescent="0.25">
      <c r="B5157" s="13">
        <f>COUNTIFS($E$3:E5157,'تقرير منتج تام'!$E$4)</f>
        <v>8</v>
      </c>
      <c r="C5157" s="37"/>
      <c r="D5157" s="37"/>
      <c r="E5157" s="37"/>
      <c r="F5157" s="39"/>
      <c r="G5157" s="40"/>
      <c r="H5157" s="40"/>
      <c r="I5157" s="41"/>
      <c r="J5157" s="41"/>
      <c r="K5157" s="26" t="str">
        <f>_xlfn.IFNA(VLOOKUP(E5157,الاوردرات!$B$1:$C$600,2,0),"")</f>
        <v/>
      </c>
      <c r="L5157" s="52"/>
      <c r="N5157" s="21" t="str">
        <f t="shared" si="162"/>
        <v/>
      </c>
      <c r="O5157" s="22" t="str">
        <f>_xlfn.IFNA((VLOOKUP(F5157,help!$C$2:$F$12,4,0))*(N5157*24),"")</f>
        <v/>
      </c>
      <c r="AP5157" s="17">
        <f t="shared" si="163"/>
        <v>0</v>
      </c>
    </row>
    <row r="5158" spans="2:42" ht="33" x14ac:dyDescent="0.25">
      <c r="B5158" s="13">
        <f>COUNTIFS($E$3:E5158,'تقرير منتج تام'!$E$4)</f>
        <v>8</v>
      </c>
      <c r="C5158" s="37"/>
      <c r="D5158" s="37"/>
      <c r="E5158" s="37"/>
      <c r="F5158" s="39"/>
      <c r="G5158" s="40"/>
      <c r="H5158" s="40"/>
      <c r="I5158" s="41"/>
      <c r="J5158" s="41"/>
      <c r="K5158" s="26" t="str">
        <f>_xlfn.IFNA(VLOOKUP(E5158,الاوردرات!$B$1:$C$600,2,0),"")</f>
        <v/>
      </c>
      <c r="L5158" s="52"/>
      <c r="N5158" s="21" t="str">
        <f t="shared" si="162"/>
        <v/>
      </c>
      <c r="O5158" s="22" t="str">
        <f>_xlfn.IFNA((VLOOKUP(F5158,help!$C$2:$F$12,4,0))*(N5158*24),"")</f>
        <v/>
      </c>
      <c r="AP5158" s="17">
        <f t="shared" si="163"/>
        <v>0</v>
      </c>
    </row>
    <row r="5159" spans="2:42" ht="33" x14ac:dyDescent="0.25">
      <c r="B5159" s="13">
        <f>COUNTIFS($E$3:E5159,'تقرير منتج تام'!$E$4)</f>
        <v>8</v>
      </c>
      <c r="C5159" s="37"/>
      <c r="D5159" s="37"/>
      <c r="E5159" s="37"/>
      <c r="F5159" s="39"/>
      <c r="G5159" s="40"/>
      <c r="H5159" s="40"/>
      <c r="I5159" s="41"/>
      <c r="J5159" s="41"/>
      <c r="K5159" s="26" t="str">
        <f>_xlfn.IFNA(VLOOKUP(E5159,الاوردرات!$B$1:$C$600,2,0),"")</f>
        <v/>
      </c>
      <c r="L5159" s="52"/>
      <c r="N5159" s="21" t="str">
        <f t="shared" si="162"/>
        <v/>
      </c>
      <c r="O5159" s="22" t="str">
        <f>_xlfn.IFNA((VLOOKUP(F5159,help!$C$2:$F$12,4,0))*(N5159*24),"")</f>
        <v/>
      </c>
      <c r="AP5159" s="17">
        <f t="shared" si="163"/>
        <v>0</v>
      </c>
    </row>
    <row r="5160" spans="2:42" ht="33" x14ac:dyDescent="0.25">
      <c r="B5160" s="13">
        <f>COUNTIFS($E$3:E5160,'تقرير منتج تام'!$E$4)</f>
        <v>8</v>
      </c>
      <c r="C5160" s="37"/>
      <c r="D5160" s="37"/>
      <c r="E5160" s="37"/>
      <c r="F5160" s="39"/>
      <c r="G5160" s="40"/>
      <c r="H5160" s="40"/>
      <c r="I5160" s="41"/>
      <c r="J5160" s="41"/>
      <c r="K5160" s="26" t="str">
        <f>_xlfn.IFNA(VLOOKUP(E5160,الاوردرات!$B$1:$C$600,2,0),"")</f>
        <v/>
      </c>
      <c r="L5160" s="52"/>
      <c r="N5160" s="21" t="str">
        <f t="shared" si="162"/>
        <v/>
      </c>
      <c r="O5160" s="22" t="str">
        <f>_xlfn.IFNA((VLOOKUP(F5160,help!$C$2:$F$12,4,0))*(N5160*24),"")</f>
        <v/>
      </c>
      <c r="AP5160" s="17">
        <f t="shared" si="163"/>
        <v>0</v>
      </c>
    </row>
    <row r="5161" spans="2:42" ht="33" x14ac:dyDescent="0.25">
      <c r="B5161" s="13">
        <f>COUNTIFS($E$3:E5161,'تقرير منتج تام'!$E$4)</f>
        <v>8</v>
      </c>
      <c r="C5161" s="37"/>
      <c r="D5161" s="37"/>
      <c r="E5161" s="37"/>
      <c r="F5161" s="39"/>
      <c r="G5161" s="40"/>
      <c r="H5161" s="40"/>
      <c r="I5161" s="41"/>
      <c r="J5161" s="41"/>
      <c r="K5161" s="26" t="str">
        <f>_xlfn.IFNA(VLOOKUP(E5161,الاوردرات!$B$1:$C$600,2,0),"")</f>
        <v/>
      </c>
      <c r="L5161" s="52"/>
      <c r="N5161" s="21" t="str">
        <f t="shared" si="162"/>
        <v/>
      </c>
      <c r="O5161" s="22" t="str">
        <f>_xlfn.IFNA((VLOOKUP(F5161,help!$C$2:$F$12,4,0))*(N5161*24),"")</f>
        <v/>
      </c>
      <c r="AP5161" s="17">
        <f t="shared" si="163"/>
        <v>0</v>
      </c>
    </row>
    <row r="5162" spans="2:42" ht="33" x14ac:dyDescent="0.25">
      <c r="B5162" s="13">
        <f>COUNTIFS($E$3:E5162,'تقرير منتج تام'!$E$4)</f>
        <v>8</v>
      </c>
      <c r="C5162" s="37"/>
      <c r="D5162" s="37"/>
      <c r="E5162" s="37"/>
      <c r="F5162" s="39"/>
      <c r="G5162" s="40"/>
      <c r="H5162" s="40"/>
      <c r="I5162" s="41"/>
      <c r="J5162" s="41"/>
      <c r="K5162" s="26" t="str">
        <f>_xlfn.IFNA(VLOOKUP(E5162,الاوردرات!$B$1:$C$600,2,0),"")</f>
        <v/>
      </c>
      <c r="L5162" s="52"/>
      <c r="N5162" s="21" t="str">
        <f t="shared" si="162"/>
        <v/>
      </c>
      <c r="O5162" s="22" t="str">
        <f>_xlfn.IFNA((VLOOKUP(F5162,help!$C$2:$F$12,4,0))*(N5162*24),"")</f>
        <v/>
      </c>
      <c r="AP5162" s="17">
        <f t="shared" si="163"/>
        <v>0</v>
      </c>
    </row>
    <row r="5163" spans="2:42" ht="33" x14ac:dyDescent="0.25">
      <c r="B5163" s="13">
        <f>COUNTIFS($E$3:E5163,'تقرير منتج تام'!$E$4)</f>
        <v>8</v>
      </c>
      <c r="C5163" s="37"/>
      <c r="D5163" s="37"/>
      <c r="E5163" s="37"/>
      <c r="F5163" s="39"/>
      <c r="G5163" s="40"/>
      <c r="H5163" s="40"/>
      <c r="I5163" s="41"/>
      <c r="J5163" s="41"/>
      <c r="K5163" s="26" t="str">
        <f>_xlfn.IFNA(VLOOKUP(E5163,الاوردرات!$B$1:$C$600,2,0),"")</f>
        <v/>
      </c>
      <c r="L5163" s="52"/>
      <c r="N5163" s="21" t="str">
        <f t="shared" si="162"/>
        <v/>
      </c>
      <c r="O5163" s="22" t="str">
        <f>_xlfn.IFNA((VLOOKUP(F5163,help!$C$2:$F$12,4,0))*(N5163*24),"")</f>
        <v/>
      </c>
      <c r="AP5163" s="17">
        <f t="shared" si="163"/>
        <v>0</v>
      </c>
    </row>
    <row r="5164" spans="2:42" ht="33" x14ac:dyDescent="0.25">
      <c r="B5164" s="13">
        <f>COUNTIFS($E$3:E5164,'تقرير منتج تام'!$E$4)</f>
        <v>8</v>
      </c>
      <c r="C5164" s="37"/>
      <c r="D5164" s="37"/>
      <c r="E5164" s="37"/>
      <c r="F5164" s="39"/>
      <c r="G5164" s="40"/>
      <c r="H5164" s="40"/>
      <c r="I5164" s="41"/>
      <c r="J5164" s="41"/>
      <c r="K5164" s="26" t="str">
        <f>_xlfn.IFNA(VLOOKUP(E5164,الاوردرات!$B$1:$C$600,2,0),"")</f>
        <v/>
      </c>
      <c r="L5164" s="52"/>
      <c r="N5164" s="21" t="str">
        <f t="shared" si="162"/>
        <v/>
      </c>
      <c r="O5164" s="22" t="str">
        <f>_xlfn.IFNA((VLOOKUP(F5164,help!$C$2:$F$12,4,0))*(N5164*24),"")</f>
        <v/>
      </c>
      <c r="AP5164" s="17">
        <f t="shared" si="163"/>
        <v>0</v>
      </c>
    </row>
    <row r="5165" spans="2:42" ht="33" x14ac:dyDescent="0.25">
      <c r="B5165" s="13">
        <f>COUNTIFS($E$3:E5165,'تقرير منتج تام'!$E$4)</f>
        <v>8</v>
      </c>
      <c r="C5165" s="37"/>
      <c r="D5165" s="37"/>
      <c r="E5165" s="37"/>
      <c r="F5165" s="39"/>
      <c r="G5165" s="40"/>
      <c r="H5165" s="40"/>
      <c r="I5165" s="41"/>
      <c r="J5165" s="41"/>
      <c r="K5165" s="26" t="str">
        <f>_xlfn.IFNA(VLOOKUP(E5165,الاوردرات!$B$1:$C$600,2,0),"")</f>
        <v/>
      </c>
      <c r="L5165" s="52"/>
      <c r="N5165" s="21" t="str">
        <f t="shared" si="162"/>
        <v/>
      </c>
      <c r="O5165" s="22" t="str">
        <f>_xlfn.IFNA((VLOOKUP(F5165,help!$C$2:$F$12,4,0))*(N5165*24),"")</f>
        <v/>
      </c>
      <c r="AP5165" s="17">
        <f t="shared" si="163"/>
        <v>0</v>
      </c>
    </row>
    <row r="5166" spans="2:42" ht="33" x14ac:dyDescent="0.25">
      <c r="B5166" s="13">
        <f>COUNTIFS($E$3:E5166,'تقرير منتج تام'!$E$4)</f>
        <v>8</v>
      </c>
      <c r="C5166" s="37"/>
      <c r="D5166" s="37"/>
      <c r="E5166" s="37"/>
      <c r="F5166" s="39"/>
      <c r="G5166" s="40"/>
      <c r="H5166" s="40"/>
      <c r="I5166" s="41"/>
      <c r="J5166" s="41"/>
      <c r="K5166" s="26" t="str">
        <f>_xlfn.IFNA(VLOOKUP(E5166,الاوردرات!$B$1:$C$600,2,0),"")</f>
        <v/>
      </c>
      <c r="L5166" s="52"/>
      <c r="N5166" s="21" t="str">
        <f t="shared" si="162"/>
        <v/>
      </c>
      <c r="O5166" s="22" t="str">
        <f>_xlfn.IFNA((VLOOKUP(F5166,help!$C$2:$F$12,4,0))*(N5166*24),"")</f>
        <v/>
      </c>
      <c r="AP5166" s="17">
        <f t="shared" si="163"/>
        <v>0</v>
      </c>
    </row>
    <row r="5167" spans="2:42" ht="33" x14ac:dyDescent="0.25">
      <c r="B5167" s="13">
        <f>COUNTIFS($E$3:E5167,'تقرير منتج تام'!$E$4)</f>
        <v>8</v>
      </c>
      <c r="C5167" s="37"/>
      <c r="D5167" s="37"/>
      <c r="E5167" s="37"/>
      <c r="F5167" s="39"/>
      <c r="G5167" s="40"/>
      <c r="H5167" s="40"/>
      <c r="I5167" s="41"/>
      <c r="J5167" s="41"/>
      <c r="K5167" s="26" t="str">
        <f>_xlfn.IFNA(VLOOKUP(E5167,الاوردرات!$B$1:$C$600,2,0),"")</f>
        <v/>
      </c>
      <c r="L5167" s="52"/>
      <c r="N5167" s="21" t="str">
        <f t="shared" si="162"/>
        <v/>
      </c>
      <c r="O5167" s="22" t="str">
        <f>_xlfn.IFNA((VLOOKUP(F5167,help!$C$2:$F$12,4,0))*(N5167*24),"")</f>
        <v/>
      </c>
      <c r="AP5167" s="17">
        <f t="shared" si="163"/>
        <v>0</v>
      </c>
    </row>
    <row r="5168" spans="2:42" ht="33" x14ac:dyDescent="0.25">
      <c r="B5168" s="13">
        <f>COUNTIFS($E$3:E5168,'تقرير منتج تام'!$E$4)</f>
        <v>8</v>
      </c>
      <c r="C5168" s="37"/>
      <c r="D5168" s="37"/>
      <c r="E5168" s="37"/>
      <c r="F5168" s="39"/>
      <c r="G5168" s="40"/>
      <c r="H5168" s="40"/>
      <c r="I5168" s="41"/>
      <c r="J5168" s="41"/>
      <c r="K5168" s="26" t="str">
        <f>_xlfn.IFNA(VLOOKUP(E5168,الاوردرات!$B$1:$C$600,2,0),"")</f>
        <v/>
      </c>
      <c r="L5168" s="52"/>
      <c r="N5168" s="21" t="str">
        <f t="shared" si="162"/>
        <v/>
      </c>
      <c r="O5168" s="22" t="str">
        <f>_xlfn.IFNA((VLOOKUP(F5168,help!$C$2:$F$12,4,0))*(N5168*24),"")</f>
        <v/>
      </c>
      <c r="AP5168" s="17">
        <f t="shared" si="163"/>
        <v>0</v>
      </c>
    </row>
    <row r="5169" spans="2:42" ht="33" x14ac:dyDescent="0.25">
      <c r="B5169" s="13">
        <f>COUNTIFS($E$3:E5169,'تقرير منتج تام'!$E$4)</f>
        <v>8</v>
      </c>
      <c r="C5169" s="37"/>
      <c r="D5169" s="37"/>
      <c r="E5169" s="37"/>
      <c r="F5169" s="39"/>
      <c r="G5169" s="40"/>
      <c r="H5169" s="40"/>
      <c r="I5169" s="41"/>
      <c r="J5169" s="41"/>
      <c r="K5169" s="26" t="str">
        <f>_xlfn.IFNA(VLOOKUP(E5169,الاوردرات!$B$1:$C$600,2,0),"")</f>
        <v/>
      </c>
      <c r="L5169" s="52"/>
      <c r="N5169" s="21" t="str">
        <f t="shared" si="162"/>
        <v/>
      </c>
      <c r="O5169" s="22" t="str">
        <f>_xlfn.IFNA((VLOOKUP(F5169,help!$C$2:$F$12,4,0))*(N5169*24),"")</f>
        <v/>
      </c>
      <c r="AP5169" s="17">
        <f t="shared" si="163"/>
        <v>0</v>
      </c>
    </row>
    <row r="5170" spans="2:42" ht="33" x14ac:dyDescent="0.25">
      <c r="B5170" s="13">
        <f>COUNTIFS($E$3:E5170,'تقرير منتج تام'!$E$4)</f>
        <v>8</v>
      </c>
      <c r="C5170" s="37"/>
      <c r="D5170" s="37"/>
      <c r="E5170" s="37"/>
      <c r="F5170" s="39"/>
      <c r="G5170" s="40"/>
      <c r="H5170" s="40"/>
      <c r="I5170" s="41"/>
      <c r="J5170" s="41"/>
      <c r="K5170" s="26" t="str">
        <f>_xlfn.IFNA(VLOOKUP(E5170,الاوردرات!$B$1:$C$600,2,0),"")</f>
        <v/>
      </c>
      <c r="L5170" s="52"/>
      <c r="N5170" s="21" t="str">
        <f t="shared" si="162"/>
        <v/>
      </c>
      <c r="O5170" s="22" t="str">
        <f>_xlfn.IFNA((VLOOKUP(F5170,help!$C$2:$F$12,4,0))*(N5170*24),"")</f>
        <v/>
      </c>
      <c r="AP5170" s="17">
        <f t="shared" si="163"/>
        <v>0</v>
      </c>
    </row>
    <row r="5171" spans="2:42" ht="33" x14ac:dyDescent="0.25">
      <c r="B5171" s="13">
        <f>COUNTIFS($E$3:E5171,'تقرير منتج تام'!$E$4)</f>
        <v>8</v>
      </c>
      <c r="C5171" s="37"/>
      <c r="D5171" s="37"/>
      <c r="E5171" s="37"/>
      <c r="F5171" s="39"/>
      <c r="G5171" s="40"/>
      <c r="H5171" s="40"/>
      <c r="I5171" s="41"/>
      <c r="J5171" s="41"/>
      <c r="K5171" s="26" t="str">
        <f>_xlfn.IFNA(VLOOKUP(E5171,الاوردرات!$B$1:$C$600,2,0),"")</f>
        <v/>
      </c>
      <c r="L5171" s="52"/>
      <c r="N5171" s="21" t="str">
        <f t="shared" si="162"/>
        <v/>
      </c>
      <c r="O5171" s="22" t="str">
        <f>_xlfn.IFNA((VLOOKUP(F5171,help!$C$2:$F$12,4,0))*(N5171*24),"")</f>
        <v/>
      </c>
      <c r="AP5171" s="17">
        <f t="shared" si="163"/>
        <v>0</v>
      </c>
    </row>
    <row r="5172" spans="2:42" ht="33" x14ac:dyDescent="0.25">
      <c r="B5172" s="13">
        <f>COUNTIFS($E$3:E5172,'تقرير منتج تام'!$E$4)</f>
        <v>8</v>
      </c>
      <c r="C5172" s="37"/>
      <c r="D5172" s="37"/>
      <c r="E5172" s="37"/>
      <c r="F5172" s="39"/>
      <c r="G5172" s="40"/>
      <c r="H5172" s="40"/>
      <c r="I5172" s="41"/>
      <c r="J5172" s="41"/>
      <c r="K5172" s="26" t="str">
        <f>_xlfn.IFNA(VLOOKUP(E5172,الاوردرات!$B$1:$C$600,2,0),"")</f>
        <v/>
      </c>
      <c r="L5172" s="52"/>
      <c r="N5172" s="21" t="str">
        <f t="shared" si="162"/>
        <v/>
      </c>
      <c r="O5172" s="22" t="str">
        <f>_xlfn.IFNA((VLOOKUP(F5172,help!$C$2:$F$12,4,0))*(N5172*24),"")</f>
        <v/>
      </c>
      <c r="AP5172" s="17">
        <f t="shared" si="163"/>
        <v>0</v>
      </c>
    </row>
    <row r="5173" spans="2:42" ht="33" x14ac:dyDescent="0.25">
      <c r="B5173" s="13">
        <f>COUNTIFS($E$3:E5173,'تقرير منتج تام'!$E$4)</f>
        <v>8</v>
      </c>
      <c r="C5173" s="37"/>
      <c r="D5173" s="37"/>
      <c r="E5173" s="37"/>
      <c r="F5173" s="39"/>
      <c r="G5173" s="40"/>
      <c r="H5173" s="40"/>
      <c r="I5173" s="41"/>
      <c r="J5173" s="41"/>
      <c r="K5173" s="26" t="str">
        <f>_xlfn.IFNA(VLOOKUP(E5173,الاوردرات!$B$1:$C$600,2,0),"")</f>
        <v/>
      </c>
      <c r="L5173" s="52"/>
      <c r="N5173" s="21" t="str">
        <f t="shared" si="162"/>
        <v/>
      </c>
      <c r="O5173" s="22" t="str">
        <f>_xlfn.IFNA((VLOOKUP(F5173,help!$C$2:$F$12,4,0))*(N5173*24),"")</f>
        <v/>
      </c>
      <c r="AP5173" s="17">
        <f t="shared" si="163"/>
        <v>0</v>
      </c>
    </row>
    <row r="5174" spans="2:42" ht="33" x14ac:dyDescent="0.25">
      <c r="B5174" s="13">
        <f>COUNTIFS($E$3:E5174,'تقرير منتج تام'!$E$4)</f>
        <v>8</v>
      </c>
      <c r="C5174" s="37"/>
      <c r="D5174" s="37"/>
      <c r="E5174" s="37"/>
      <c r="F5174" s="39"/>
      <c r="G5174" s="40"/>
      <c r="H5174" s="40"/>
      <c r="I5174" s="41"/>
      <c r="J5174" s="41"/>
      <c r="K5174" s="26" t="str">
        <f>_xlfn.IFNA(VLOOKUP(E5174,الاوردرات!$B$1:$C$600,2,0),"")</f>
        <v/>
      </c>
      <c r="L5174" s="52"/>
      <c r="N5174" s="21" t="str">
        <f t="shared" si="162"/>
        <v/>
      </c>
      <c r="O5174" s="22" t="str">
        <f>_xlfn.IFNA((VLOOKUP(F5174,help!$C$2:$F$12,4,0))*(N5174*24),"")</f>
        <v/>
      </c>
      <c r="AP5174" s="17">
        <f t="shared" si="163"/>
        <v>0</v>
      </c>
    </row>
    <row r="5175" spans="2:42" ht="33" x14ac:dyDescent="0.25">
      <c r="B5175" s="13">
        <f>COUNTIFS($E$3:E5175,'تقرير منتج تام'!$E$4)</f>
        <v>8</v>
      </c>
      <c r="C5175" s="37"/>
      <c r="D5175" s="37"/>
      <c r="E5175" s="37"/>
      <c r="F5175" s="39"/>
      <c r="G5175" s="40"/>
      <c r="H5175" s="40"/>
      <c r="I5175" s="41"/>
      <c r="J5175" s="41"/>
      <c r="K5175" s="26" t="str">
        <f>_xlfn.IFNA(VLOOKUP(E5175,الاوردرات!$B$1:$C$600,2,0),"")</f>
        <v/>
      </c>
      <c r="L5175" s="52"/>
      <c r="N5175" s="21" t="str">
        <f t="shared" ref="N5175:N5238" si="164">IF(I5175&lt;&gt;"",J5175-I5175,"")</f>
        <v/>
      </c>
      <c r="O5175" s="22" t="str">
        <f>_xlfn.IFNA((VLOOKUP(F5175,help!$C$2:$F$12,4,0))*(N5175*24),"")</f>
        <v/>
      </c>
      <c r="AP5175" s="17">
        <f t="shared" si="163"/>
        <v>0</v>
      </c>
    </row>
    <row r="5176" spans="2:42" ht="33" x14ac:dyDescent="0.25">
      <c r="B5176" s="13">
        <f>COUNTIFS($E$3:E5176,'تقرير منتج تام'!$E$4)</f>
        <v>8</v>
      </c>
      <c r="C5176" s="37"/>
      <c r="D5176" s="37"/>
      <c r="E5176" s="37"/>
      <c r="F5176" s="39"/>
      <c r="G5176" s="40"/>
      <c r="H5176" s="40"/>
      <c r="I5176" s="41"/>
      <c r="J5176" s="41"/>
      <c r="K5176" s="26" t="str">
        <f>_xlfn.IFNA(VLOOKUP(E5176,الاوردرات!$B$1:$C$600,2,0),"")</f>
        <v/>
      </c>
      <c r="L5176" s="52"/>
      <c r="N5176" s="21" t="str">
        <f t="shared" si="164"/>
        <v/>
      </c>
      <c r="O5176" s="22" t="str">
        <f>_xlfn.IFNA((VLOOKUP(F5176,help!$C$2:$F$12,4,0))*(N5176*24),"")</f>
        <v/>
      </c>
      <c r="AP5176" s="17">
        <f t="shared" si="163"/>
        <v>0</v>
      </c>
    </row>
    <row r="5177" spans="2:42" ht="33" x14ac:dyDescent="0.25">
      <c r="B5177" s="13">
        <f>COUNTIFS($E$3:E5177,'تقرير منتج تام'!$E$4)</f>
        <v>8</v>
      </c>
      <c r="C5177" s="37"/>
      <c r="D5177" s="37"/>
      <c r="E5177" s="37"/>
      <c r="F5177" s="39"/>
      <c r="G5177" s="40"/>
      <c r="H5177" s="40"/>
      <c r="I5177" s="41"/>
      <c r="J5177" s="41"/>
      <c r="K5177" s="26" t="str">
        <f>_xlfn.IFNA(VLOOKUP(E5177,الاوردرات!$B$1:$C$600,2,0),"")</f>
        <v/>
      </c>
      <c r="L5177" s="52"/>
      <c r="N5177" s="21" t="str">
        <f t="shared" si="164"/>
        <v/>
      </c>
      <c r="O5177" s="22" t="str">
        <f>_xlfn.IFNA((VLOOKUP(F5177,help!$C$2:$F$12,4,0))*(N5177*24),"")</f>
        <v/>
      </c>
      <c r="AP5177" s="17">
        <f t="shared" si="163"/>
        <v>0</v>
      </c>
    </row>
    <row r="5178" spans="2:42" ht="33" x14ac:dyDescent="0.25">
      <c r="B5178" s="13">
        <f>COUNTIFS($E$3:E5178,'تقرير منتج تام'!$E$4)</f>
        <v>8</v>
      </c>
      <c r="C5178" s="37"/>
      <c r="D5178" s="37"/>
      <c r="E5178" s="37"/>
      <c r="F5178" s="39"/>
      <c r="G5178" s="40"/>
      <c r="H5178" s="40"/>
      <c r="I5178" s="41"/>
      <c r="J5178" s="41"/>
      <c r="K5178" s="26" t="str">
        <f>_xlfn.IFNA(VLOOKUP(E5178,الاوردرات!$B$1:$C$600,2,0),"")</f>
        <v/>
      </c>
      <c r="L5178" s="52"/>
      <c r="N5178" s="21" t="str">
        <f t="shared" si="164"/>
        <v/>
      </c>
      <c r="O5178" s="22" t="str">
        <f>_xlfn.IFNA((VLOOKUP(F5178,help!$C$2:$F$12,4,0))*(N5178*24),"")</f>
        <v/>
      </c>
      <c r="AP5178" s="17">
        <f t="shared" si="163"/>
        <v>0</v>
      </c>
    </row>
    <row r="5179" spans="2:42" ht="33" x14ac:dyDescent="0.25">
      <c r="B5179" s="13">
        <f>COUNTIFS($E$3:E5179,'تقرير منتج تام'!$E$4)</f>
        <v>8</v>
      </c>
      <c r="C5179" s="37"/>
      <c r="D5179" s="37"/>
      <c r="E5179" s="37"/>
      <c r="F5179" s="39"/>
      <c r="G5179" s="40"/>
      <c r="H5179" s="40"/>
      <c r="I5179" s="41"/>
      <c r="J5179" s="41"/>
      <c r="K5179" s="26" t="str">
        <f>_xlfn.IFNA(VLOOKUP(E5179,الاوردرات!$B$1:$C$600,2,0),"")</f>
        <v/>
      </c>
      <c r="L5179" s="52"/>
      <c r="N5179" s="21" t="str">
        <f t="shared" si="164"/>
        <v/>
      </c>
      <c r="O5179" s="22" t="str">
        <f>_xlfn.IFNA((VLOOKUP(F5179,help!$C$2:$F$12,4,0))*(N5179*24),"")</f>
        <v/>
      </c>
      <c r="AP5179" s="17">
        <f t="shared" si="163"/>
        <v>0</v>
      </c>
    </row>
    <row r="5180" spans="2:42" ht="33" x14ac:dyDescent="0.25">
      <c r="B5180" s="13">
        <f>COUNTIFS($E$3:E5180,'تقرير منتج تام'!$E$4)</f>
        <v>8</v>
      </c>
      <c r="C5180" s="37"/>
      <c r="D5180" s="37"/>
      <c r="E5180" s="37"/>
      <c r="F5180" s="39"/>
      <c r="G5180" s="40"/>
      <c r="H5180" s="40"/>
      <c r="I5180" s="41"/>
      <c r="J5180" s="41"/>
      <c r="K5180" s="26" t="str">
        <f>_xlfn.IFNA(VLOOKUP(E5180,الاوردرات!$B$1:$C$600,2,0),"")</f>
        <v/>
      </c>
      <c r="L5180" s="52"/>
      <c r="N5180" s="21" t="str">
        <f t="shared" si="164"/>
        <v/>
      </c>
      <c r="O5180" s="22" t="str">
        <f>_xlfn.IFNA((VLOOKUP(F5180,help!$C$2:$F$12,4,0))*(N5180*24),"")</f>
        <v/>
      </c>
      <c r="AP5180" s="17">
        <f t="shared" si="163"/>
        <v>0</v>
      </c>
    </row>
    <row r="5181" spans="2:42" ht="33" x14ac:dyDescent="0.25">
      <c r="B5181" s="13">
        <f>COUNTIFS($E$3:E5181,'تقرير منتج تام'!$E$4)</f>
        <v>8</v>
      </c>
      <c r="C5181" s="37"/>
      <c r="D5181" s="37"/>
      <c r="E5181" s="37"/>
      <c r="F5181" s="39"/>
      <c r="G5181" s="40"/>
      <c r="H5181" s="40"/>
      <c r="I5181" s="41"/>
      <c r="J5181" s="41"/>
      <c r="K5181" s="26" t="str">
        <f>_xlfn.IFNA(VLOOKUP(E5181,الاوردرات!$B$1:$C$600,2,0),"")</f>
        <v/>
      </c>
      <c r="L5181" s="52"/>
      <c r="N5181" s="21" t="str">
        <f t="shared" si="164"/>
        <v/>
      </c>
      <c r="O5181" s="22" t="str">
        <f>_xlfn.IFNA((VLOOKUP(F5181,help!$C$2:$F$12,4,0))*(N5181*24),"")</f>
        <v/>
      </c>
      <c r="AP5181" s="17">
        <f t="shared" si="163"/>
        <v>0</v>
      </c>
    </row>
    <row r="5182" spans="2:42" ht="33" x14ac:dyDescent="0.25">
      <c r="B5182" s="13">
        <f>COUNTIFS($E$3:E5182,'تقرير منتج تام'!$E$4)</f>
        <v>8</v>
      </c>
      <c r="C5182" s="37"/>
      <c r="D5182" s="37"/>
      <c r="E5182" s="37"/>
      <c r="F5182" s="39"/>
      <c r="G5182" s="40"/>
      <c r="H5182" s="40"/>
      <c r="I5182" s="41"/>
      <c r="J5182" s="41"/>
      <c r="K5182" s="26" t="str">
        <f>_xlfn.IFNA(VLOOKUP(E5182,الاوردرات!$B$1:$C$600,2,0),"")</f>
        <v/>
      </c>
      <c r="L5182" s="52"/>
      <c r="N5182" s="21" t="str">
        <f t="shared" si="164"/>
        <v/>
      </c>
      <c r="O5182" s="22" t="str">
        <f>_xlfn.IFNA((VLOOKUP(F5182,help!$C$2:$F$12,4,0))*(N5182*24),"")</f>
        <v/>
      </c>
      <c r="AP5182" s="17">
        <f t="shared" si="163"/>
        <v>0</v>
      </c>
    </row>
    <row r="5183" spans="2:42" ht="33" x14ac:dyDescent="0.25">
      <c r="B5183" s="13">
        <f>COUNTIFS($E$3:E5183,'تقرير منتج تام'!$E$4)</f>
        <v>8</v>
      </c>
      <c r="C5183" s="37"/>
      <c r="D5183" s="37"/>
      <c r="E5183" s="37"/>
      <c r="F5183" s="39"/>
      <c r="G5183" s="40"/>
      <c r="H5183" s="40"/>
      <c r="I5183" s="41"/>
      <c r="J5183" s="41"/>
      <c r="K5183" s="26" t="str">
        <f>_xlfn.IFNA(VLOOKUP(E5183,الاوردرات!$B$1:$C$600,2,0),"")</f>
        <v/>
      </c>
      <c r="L5183" s="52"/>
      <c r="N5183" s="21" t="str">
        <f t="shared" si="164"/>
        <v/>
      </c>
      <c r="O5183" s="22" t="str">
        <f>_xlfn.IFNA((VLOOKUP(F5183,help!$C$2:$F$12,4,0))*(N5183*24),"")</f>
        <v/>
      </c>
      <c r="AP5183" s="17">
        <f t="shared" si="163"/>
        <v>0</v>
      </c>
    </row>
    <row r="5184" spans="2:42" ht="33" x14ac:dyDescent="0.25">
      <c r="B5184" s="13">
        <f>COUNTIFS($E$3:E5184,'تقرير منتج تام'!$E$4)</f>
        <v>8</v>
      </c>
      <c r="C5184" s="37"/>
      <c r="D5184" s="37"/>
      <c r="E5184" s="37"/>
      <c r="F5184" s="39"/>
      <c r="G5184" s="40"/>
      <c r="H5184" s="40"/>
      <c r="I5184" s="41"/>
      <c r="J5184" s="41"/>
      <c r="K5184" s="26" t="str">
        <f>_xlfn.IFNA(VLOOKUP(E5184,الاوردرات!$B$1:$C$600,2,0),"")</f>
        <v/>
      </c>
      <c r="L5184" s="52"/>
      <c r="N5184" s="21" t="str">
        <f t="shared" si="164"/>
        <v/>
      </c>
      <c r="O5184" s="22" t="str">
        <f>_xlfn.IFNA((VLOOKUP(F5184,help!$C$2:$F$12,4,0))*(N5184*24),"")</f>
        <v/>
      </c>
      <c r="AP5184" s="17">
        <f t="shared" si="163"/>
        <v>0</v>
      </c>
    </row>
    <row r="5185" spans="2:42" ht="33" x14ac:dyDescent="0.25">
      <c r="B5185" s="13">
        <f>COUNTIFS($E$3:E5185,'تقرير منتج تام'!$E$4)</f>
        <v>8</v>
      </c>
      <c r="C5185" s="37"/>
      <c r="D5185" s="37"/>
      <c r="E5185" s="37"/>
      <c r="F5185" s="39"/>
      <c r="G5185" s="40"/>
      <c r="H5185" s="40"/>
      <c r="I5185" s="41"/>
      <c r="J5185" s="41"/>
      <c r="K5185" s="26" t="str">
        <f>_xlfn.IFNA(VLOOKUP(E5185,الاوردرات!$B$1:$C$600,2,0),"")</f>
        <v/>
      </c>
      <c r="L5185" s="52"/>
      <c r="N5185" s="21" t="str">
        <f t="shared" si="164"/>
        <v/>
      </c>
      <c r="O5185" s="22" t="str">
        <f>_xlfn.IFNA((VLOOKUP(F5185,help!$C$2:$F$12,4,0))*(N5185*24),"")</f>
        <v/>
      </c>
      <c r="AP5185" s="17">
        <f t="shared" si="163"/>
        <v>0</v>
      </c>
    </row>
    <row r="5186" spans="2:42" ht="33" x14ac:dyDescent="0.25">
      <c r="B5186" s="13">
        <f>COUNTIFS($E$3:E5186,'تقرير منتج تام'!$E$4)</f>
        <v>8</v>
      </c>
      <c r="C5186" s="37"/>
      <c r="D5186" s="37"/>
      <c r="E5186" s="37"/>
      <c r="F5186" s="39"/>
      <c r="G5186" s="40"/>
      <c r="H5186" s="40"/>
      <c r="I5186" s="41"/>
      <c r="J5186" s="41"/>
      <c r="K5186" s="26" t="str">
        <f>_xlfn.IFNA(VLOOKUP(E5186,الاوردرات!$B$1:$C$600,2,0),"")</f>
        <v/>
      </c>
      <c r="L5186" s="52"/>
      <c r="N5186" s="21" t="str">
        <f t="shared" si="164"/>
        <v/>
      </c>
      <c r="O5186" s="22" t="str">
        <f>_xlfn.IFNA((VLOOKUP(F5186,help!$C$2:$F$12,4,0))*(N5186*24),"")</f>
        <v/>
      </c>
      <c r="AP5186" s="17">
        <f t="shared" si="163"/>
        <v>0</v>
      </c>
    </row>
    <row r="5187" spans="2:42" ht="33" x14ac:dyDescent="0.25">
      <c r="B5187" s="13">
        <f>COUNTIFS($E$3:E5187,'تقرير منتج تام'!$E$4)</f>
        <v>8</v>
      </c>
      <c r="C5187" s="37"/>
      <c r="D5187" s="37"/>
      <c r="E5187" s="37"/>
      <c r="F5187" s="39"/>
      <c r="G5187" s="40"/>
      <c r="H5187" s="40"/>
      <c r="I5187" s="41"/>
      <c r="J5187" s="41"/>
      <c r="K5187" s="26" t="str">
        <f>_xlfn.IFNA(VLOOKUP(E5187,الاوردرات!$B$1:$C$600,2,0),"")</f>
        <v/>
      </c>
      <c r="L5187" s="52"/>
      <c r="N5187" s="21" t="str">
        <f t="shared" si="164"/>
        <v/>
      </c>
      <c r="O5187" s="22" t="str">
        <f>_xlfn.IFNA((VLOOKUP(F5187,help!$C$2:$F$12,4,0))*(N5187*24),"")</f>
        <v/>
      </c>
      <c r="AP5187" s="17">
        <f t="shared" si="163"/>
        <v>0</v>
      </c>
    </row>
    <row r="5188" spans="2:42" ht="33" x14ac:dyDescent="0.25">
      <c r="B5188" s="13">
        <f>COUNTIFS($E$3:E5188,'تقرير منتج تام'!$E$4)</f>
        <v>8</v>
      </c>
      <c r="C5188" s="37"/>
      <c r="D5188" s="37"/>
      <c r="E5188" s="37"/>
      <c r="F5188" s="39"/>
      <c r="G5188" s="40"/>
      <c r="H5188" s="40"/>
      <c r="I5188" s="41"/>
      <c r="J5188" s="41"/>
      <c r="K5188" s="26" t="str">
        <f>_xlfn.IFNA(VLOOKUP(E5188,الاوردرات!$B$1:$C$600,2,0),"")</f>
        <v/>
      </c>
      <c r="L5188" s="52"/>
      <c r="N5188" s="21" t="str">
        <f t="shared" si="164"/>
        <v/>
      </c>
      <c r="O5188" s="22" t="str">
        <f>_xlfn.IFNA((VLOOKUP(F5188,help!$C$2:$F$12,4,0))*(N5188*24),"")</f>
        <v/>
      </c>
      <c r="AP5188" s="17">
        <f t="shared" si="163"/>
        <v>0</v>
      </c>
    </row>
    <row r="5189" spans="2:42" ht="33" x14ac:dyDescent="0.25">
      <c r="B5189" s="13">
        <f>COUNTIFS($E$3:E5189,'تقرير منتج تام'!$E$4)</f>
        <v>8</v>
      </c>
      <c r="C5189" s="37"/>
      <c r="D5189" s="37"/>
      <c r="E5189" s="37"/>
      <c r="F5189" s="39"/>
      <c r="G5189" s="40"/>
      <c r="H5189" s="40"/>
      <c r="I5189" s="41"/>
      <c r="J5189" s="41"/>
      <c r="K5189" s="26" t="str">
        <f>_xlfn.IFNA(VLOOKUP(E5189,الاوردرات!$B$1:$C$600,2,0),"")</f>
        <v/>
      </c>
      <c r="L5189" s="52"/>
      <c r="N5189" s="21" t="str">
        <f t="shared" si="164"/>
        <v/>
      </c>
      <c r="O5189" s="22" t="str">
        <f>_xlfn.IFNA((VLOOKUP(F5189,help!$C$2:$F$12,4,0))*(N5189*24),"")</f>
        <v/>
      </c>
      <c r="AP5189" s="17">
        <f t="shared" si="163"/>
        <v>0</v>
      </c>
    </row>
    <row r="5190" spans="2:42" ht="33" x14ac:dyDescent="0.25">
      <c r="B5190" s="13">
        <f>COUNTIFS($E$3:E5190,'تقرير منتج تام'!$E$4)</f>
        <v>8</v>
      </c>
      <c r="C5190" s="37"/>
      <c r="D5190" s="37"/>
      <c r="E5190" s="37"/>
      <c r="F5190" s="39"/>
      <c r="G5190" s="40"/>
      <c r="H5190" s="40"/>
      <c r="I5190" s="41"/>
      <c r="J5190" s="41"/>
      <c r="K5190" s="26" t="str">
        <f>_xlfn.IFNA(VLOOKUP(E5190,الاوردرات!$B$1:$C$600,2,0),"")</f>
        <v/>
      </c>
      <c r="L5190" s="52"/>
      <c r="N5190" s="21" t="str">
        <f t="shared" si="164"/>
        <v/>
      </c>
      <c r="O5190" s="22" t="str">
        <f>_xlfn.IFNA((VLOOKUP(F5190,help!$C$2:$F$12,4,0))*(N5190*24),"")</f>
        <v/>
      </c>
      <c r="AP5190" s="17">
        <f t="shared" si="163"/>
        <v>0</v>
      </c>
    </row>
    <row r="5191" spans="2:42" ht="33" x14ac:dyDescent="0.25">
      <c r="B5191" s="13">
        <f>COUNTIFS($E$3:E5191,'تقرير منتج تام'!$E$4)</f>
        <v>8</v>
      </c>
      <c r="C5191" s="37"/>
      <c r="D5191" s="37"/>
      <c r="E5191" s="37"/>
      <c r="F5191" s="39"/>
      <c r="G5191" s="40"/>
      <c r="H5191" s="40"/>
      <c r="I5191" s="41"/>
      <c r="J5191" s="41"/>
      <c r="K5191" s="26" t="str">
        <f>_xlfn.IFNA(VLOOKUP(E5191,الاوردرات!$B$1:$C$600,2,0),"")</f>
        <v/>
      </c>
      <c r="L5191" s="52"/>
      <c r="N5191" s="21" t="str">
        <f t="shared" si="164"/>
        <v/>
      </c>
      <c r="O5191" s="22" t="str">
        <f>_xlfn.IFNA((VLOOKUP(F5191,help!$C$2:$F$12,4,0))*(N5191*24),"")</f>
        <v/>
      </c>
      <c r="AP5191" s="17">
        <f t="shared" si="163"/>
        <v>0</v>
      </c>
    </row>
    <row r="5192" spans="2:42" ht="33" x14ac:dyDescent="0.25">
      <c r="B5192" s="13">
        <f>COUNTIFS($E$3:E5192,'تقرير منتج تام'!$E$4)</f>
        <v>8</v>
      </c>
      <c r="C5192" s="37"/>
      <c r="D5192" s="37"/>
      <c r="E5192" s="37"/>
      <c r="F5192" s="39"/>
      <c r="G5192" s="40"/>
      <c r="H5192" s="40"/>
      <c r="I5192" s="41"/>
      <c r="J5192" s="41"/>
      <c r="K5192" s="26" t="str">
        <f>_xlfn.IFNA(VLOOKUP(E5192,الاوردرات!$B$1:$C$600,2,0),"")</f>
        <v/>
      </c>
      <c r="L5192" s="52"/>
      <c r="N5192" s="21" t="str">
        <f t="shared" si="164"/>
        <v/>
      </c>
      <c r="O5192" s="22" t="str">
        <f>_xlfn.IFNA((VLOOKUP(F5192,help!$C$2:$F$12,4,0))*(N5192*24),"")</f>
        <v/>
      </c>
      <c r="AP5192" s="17">
        <f t="shared" si="163"/>
        <v>0</v>
      </c>
    </row>
    <row r="5193" spans="2:42" ht="33" x14ac:dyDescent="0.25">
      <c r="B5193" s="13">
        <f>COUNTIFS($E$3:E5193,'تقرير منتج تام'!$E$4)</f>
        <v>8</v>
      </c>
      <c r="C5193" s="37"/>
      <c r="D5193" s="37"/>
      <c r="E5193" s="37"/>
      <c r="F5193" s="39"/>
      <c r="G5193" s="40"/>
      <c r="H5193" s="40"/>
      <c r="I5193" s="41"/>
      <c r="J5193" s="41"/>
      <c r="K5193" s="26" t="str">
        <f>_xlfn.IFNA(VLOOKUP(E5193,الاوردرات!$B$1:$C$600,2,0),"")</f>
        <v/>
      </c>
      <c r="L5193" s="52"/>
      <c r="N5193" s="21" t="str">
        <f t="shared" si="164"/>
        <v/>
      </c>
      <c r="O5193" s="22" t="str">
        <f>_xlfn.IFNA((VLOOKUP(F5193,help!$C$2:$F$12,4,0))*(N5193*24),"")</f>
        <v/>
      </c>
      <c r="AP5193" s="17">
        <f t="shared" si="163"/>
        <v>0</v>
      </c>
    </row>
    <row r="5194" spans="2:42" ht="33" x14ac:dyDescent="0.25">
      <c r="B5194" s="13">
        <f>COUNTIFS($E$3:E5194,'تقرير منتج تام'!$E$4)</f>
        <v>8</v>
      </c>
      <c r="C5194" s="37"/>
      <c r="D5194" s="37"/>
      <c r="E5194" s="37"/>
      <c r="F5194" s="39"/>
      <c r="G5194" s="40"/>
      <c r="H5194" s="40"/>
      <c r="I5194" s="41"/>
      <c r="J5194" s="41"/>
      <c r="K5194" s="26" t="str">
        <f>_xlfn.IFNA(VLOOKUP(E5194,الاوردرات!$B$1:$C$600,2,0),"")</f>
        <v/>
      </c>
      <c r="L5194" s="52"/>
      <c r="N5194" s="21" t="str">
        <f t="shared" si="164"/>
        <v/>
      </c>
      <c r="O5194" s="22" t="str">
        <f>_xlfn.IFNA((VLOOKUP(F5194,help!$C$2:$F$12,4,0))*(N5194*24),"")</f>
        <v/>
      </c>
      <c r="AP5194" s="17">
        <f t="shared" ref="AP5194:AP5257" si="165">D5194</f>
        <v>0</v>
      </c>
    </row>
    <row r="5195" spans="2:42" ht="33" x14ac:dyDescent="0.25">
      <c r="B5195" s="13">
        <f>COUNTIFS($E$3:E5195,'تقرير منتج تام'!$E$4)</f>
        <v>8</v>
      </c>
      <c r="C5195" s="37"/>
      <c r="D5195" s="37"/>
      <c r="E5195" s="37"/>
      <c r="F5195" s="39"/>
      <c r="G5195" s="40"/>
      <c r="H5195" s="40"/>
      <c r="I5195" s="41"/>
      <c r="J5195" s="41"/>
      <c r="K5195" s="26" t="str">
        <f>_xlfn.IFNA(VLOOKUP(E5195,الاوردرات!$B$1:$C$600,2,0),"")</f>
        <v/>
      </c>
      <c r="L5195" s="52"/>
      <c r="N5195" s="21" t="str">
        <f t="shared" si="164"/>
        <v/>
      </c>
      <c r="O5195" s="22" t="str">
        <f>_xlfn.IFNA((VLOOKUP(F5195,help!$C$2:$F$12,4,0))*(N5195*24),"")</f>
        <v/>
      </c>
      <c r="AP5195" s="17">
        <f t="shared" si="165"/>
        <v>0</v>
      </c>
    </row>
    <row r="5196" spans="2:42" ht="33" x14ac:dyDescent="0.25">
      <c r="B5196" s="13">
        <f>COUNTIFS($E$3:E5196,'تقرير منتج تام'!$E$4)</f>
        <v>8</v>
      </c>
      <c r="C5196" s="37"/>
      <c r="D5196" s="37"/>
      <c r="E5196" s="37"/>
      <c r="F5196" s="39"/>
      <c r="G5196" s="40"/>
      <c r="H5196" s="40"/>
      <c r="I5196" s="41"/>
      <c r="J5196" s="41"/>
      <c r="K5196" s="26" t="str">
        <f>_xlfn.IFNA(VLOOKUP(E5196,الاوردرات!$B$1:$C$600,2,0),"")</f>
        <v/>
      </c>
      <c r="L5196" s="52"/>
      <c r="N5196" s="21" t="str">
        <f t="shared" si="164"/>
        <v/>
      </c>
      <c r="O5196" s="22" t="str">
        <f>_xlfn.IFNA((VLOOKUP(F5196,help!$C$2:$F$12,4,0))*(N5196*24),"")</f>
        <v/>
      </c>
      <c r="AP5196" s="17">
        <f t="shared" si="165"/>
        <v>0</v>
      </c>
    </row>
    <row r="5197" spans="2:42" ht="33" x14ac:dyDescent="0.25">
      <c r="B5197" s="13">
        <f>COUNTIFS($E$3:E5197,'تقرير منتج تام'!$E$4)</f>
        <v>8</v>
      </c>
      <c r="C5197" s="37"/>
      <c r="D5197" s="37"/>
      <c r="E5197" s="37"/>
      <c r="F5197" s="39"/>
      <c r="G5197" s="40"/>
      <c r="H5197" s="40"/>
      <c r="I5197" s="41"/>
      <c r="J5197" s="41"/>
      <c r="K5197" s="26" t="str">
        <f>_xlfn.IFNA(VLOOKUP(E5197,الاوردرات!$B$1:$C$600,2,0),"")</f>
        <v/>
      </c>
      <c r="L5197" s="52"/>
      <c r="N5197" s="21" t="str">
        <f t="shared" si="164"/>
        <v/>
      </c>
      <c r="O5197" s="22" t="str">
        <f>_xlfn.IFNA((VLOOKUP(F5197,help!$C$2:$F$12,4,0))*(N5197*24),"")</f>
        <v/>
      </c>
      <c r="AP5197" s="17">
        <f t="shared" si="165"/>
        <v>0</v>
      </c>
    </row>
    <row r="5198" spans="2:42" ht="33" x14ac:dyDescent="0.25">
      <c r="B5198" s="13">
        <f>COUNTIFS($E$3:E5198,'تقرير منتج تام'!$E$4)</f>
        <v>8</v>
      </c>
      <c r="C5198" s="37"/>
      <c r="D5198" s="37"/>
      <c r="E5198" s="37"/>
      <c r="F5198" s="39"/>
      <c r="G5198" s="40"/>
      <c r="H5198" s="40"/>
      <c r="I5198" s="41"/>
      <c r="J5198" s="41"/>
      <c r="K5198" s="26" t="str">
        <f>_xlfn.IFNA(VLOOKUP(E5198,الاوردرات!$B$1:$C$600,2,0),"")</f>
        <v/>
      </c>
      <c r="L5198" s="52"/>
      <c r="N5198" s="21" t="str">
        <f t="shared" si="164"/>
        <v/>
      </c>
      <c r="O5198" s="22" t="str">
        <f>_xlfn.IFNA((VLOOKUP(F5198,help!$C$2:$F$12,4,0))*(N5198*24),"")</f>
        <v/>
      </c>
      <c r="AP5198" s="17">
        <f t="shared" si="165"/>
        <v>0</v>
      </c>
    </row>
    <row r="5199" spans="2:42" ht="33" x14ac:dyDescent="0.25">
      <c r="B5199" s="13">
        <f>COUNTIFS($E$3:E5199,'تقرير منتج تام'!$E$4)</f>
        <v>8</v>
      </c>
      <c r="C5199" s="37"/>
      <c r="D5199" s="37"/>
      <c r="E5199" s="37"/>
      <c r="F5199" s="39"/>
      <c r="G5199" s="40"/>
      <c r="H5199" s="40"/>
      <c r="I5199" s="41"/>
      <c r="J5199" s="41"/>
      <c r="K5199" s="26" t="str">
        <f>_xlfn.IFNA(VLOOKUP(E5199,الاوردرات!$B$1:$C$600,2,0),"")</f>
        <v/>
      </c>
      <c r="L5199" s="52"/>
      <c r="N5199" s="21" t="str">
        <f t="shared" si="164"/>
        <v/>
      </c>
      <c r="O5199" s="22" t="str">
        <f>_xlfn.IFNA((VLOOKUP(F5199,help!$C$2:$F$12,4,0))*(N5199*24),"")</f>
        <v/>
      </c>
      <c r="AP5199" s="17">
        <f t="shared" si="165"/>
        <v>0</v>
      </c>
    </row>
    <row r="5200" spans="2:42" ht="33" x14ac:dyDescent="0.25">
      <c r="B5200" s="13">
        <f>COUNTIFS($E$3:E5200,'تقرير منتج تام'!$E$4)</f>
        <v>8</v>
      </c>
      <c r="C5200" s="37"/>
      <c r="D5200" s="37"/>
      <c r="E5200" s="37"/>
      <c r="F5200" s="39"/>
      <c r="G5200" s="40"/>
      <c r="H5200" s="40"/>
      <c r="I5200" s="41"/>
      <c r="J5200" s="41"/>
      <c r="K5200" s="26" t="str">
        <f>_xlfn.IFNA(VLOOKUP(E5200,الاوردرات!$B$1:$C$600,2,0),"")</f>
        <v/>
      </c>
      <c r="L5200" s="52"/>
      <c r="N5200" s="21" t="str">
        <f t="shared" si="164"/>
        <v/>
      </c>
      <c r="O5200" s="22" t="str">
        <f>_xlfn.IFNA((VLOOKUP(F5200,help!$C$2:$F$12,4,0))*(N5200*24),"")</f>
        <v/>
      </c>
      <c r="AP5200" s="17">
        <f t="shared" si="165"/>
        <v>0</v>
      </c>
    </row>
    <row r="5201" spans="2:42" ht="33" x14ac:dyDescent="0.25">
      <c r="B5201" s="13">
        <f>COUNTIFS($E$3:E5201,'تقرير منتج تام'!$E$4)</f>
        <v>8</v>
      </c>
      <c r="C5201" s="37"/>
      <c r="D5201" s="37"/>
      <c r="E5201" s="37"/>
      <c r="F5201" s="39"/>
      <c r="G5201" s="40"/>
      <c r="H5201" s="40"/>
      <c r="I5201" s="41"/>
      <c r="J5201" s="41"/>
      <c r="K5201" s="26" t="str">
        <f>_xlfn.IFNA(VLOOKUP(E5201,الاوردرات!$B$1:$C$600,2,0),"")</f>
        <v/>
      </c>
      <c r="L5201" s="52"/>
      <c r="N5201" s="21" t="str">
        <f t="shared" si="164"/>
        <v/>
      </c>
      <c r="O5201" s="22" t="str">
        <f>_xlfn.IFNA((VLOOKUP(F5201,help!$C$2:$F$12,4,0))*(N5201*24),"")</f>
        <v/>
      </c>
      <c r="AP5201" s="17">
        <f t="shared" si="165"/>
        <v>0</v>
      </c>
    </row>
    <row r="5202" spans="2:42" ht="33" x14ac:dyDescent="0.25">
      <c r="B5202" s="13">
        <f>COUNTIFS($E$3:E5202,'تقرير منتج تام'!$E$4)</f>
        <v>8</v>
      </c>
      <c r="C5202" s="37"/>
      <c r="D5202" s="37"/>
      <c r="E5202" s="37"/>
      <c r="F5202" s="39"/>
      <c r="G5202" s="40"/>
      <c r="H5202" s="40"/>
      <c r="I5202" s="41"/>
      <c r="J5202" s="41"/>
      <c r="K5202" s="26" t="str">
        <f>_xlfn.IFNA(VLOOKUP(E5202,الاوردرات!$B$1:$C$600,2,0),"")</f>
        <v/>
      </c>
      <c r="L5202" s="52"/>
      <c r="N5202" s="21" t="str">
        <f t="shared" si="164"/>
        <v/>
      </c>
      <c r="O5202" s="22" t="str">
        <f>_xlfn.IFNA((VLOOKUP(F5202,help!$C$2:$F$12,4,0))*(N5202*24),"")</f>
        <v/>
      </c>
      <c r="AP5202" s="17">
        <f t="shared" si="165"/>
        <v>0</v>
      </c>
    </row>
    <row r="5203" spans="2:42" ht="33" x14ac:dyDescent="0.25">
      <c r="B5203" s="13">
        <f>COUNTIFS($E$3:E5203,'تقرير منتج تام'!$E$4)</f>
        <v>8</v>
      </c>
      <c r="C5203" s="37"/>
      <c r="D5203" s="37"/>
      <c r="E5203" s="37"/>
      <c r="F5203" s="39"/>
      <c r="G5203" s="40"/>
      <c r="H5203" s="40"/>
      <c r="I5203" s="41"/>
      <c r="J5203" s="41"/>
      <c r="K5203" s="26" t="str">
        <f>_xlfn.IFNA(VLOOKUP(E5203,الاوردرات!$B$1:$C$600,2,0),"")</f>
        <v/>
      </c>
      <c r="L5203" s="52"/>
      <c r="N5203" s="21" t="str">
        <f t="shared" si="164"/>
        <v/>
      </c>
      <c r="O5203" s="22" t="str">
        <f>_xlfn.IFNA((VLOOKUP(F5203,help!$C$2:$F$12,4,0))*(N5203*24),"")</f>
        <v/>
      </c>
      <c r="AP5203" s="17">
        <f t="shared" si="165"/>
        <v>0</v>
      </c>
    </row>
    <row r="5204" spans="2:42" ht="33" x14ac:dyDescent="0.25">
      <c r="B5204" s="13">
        <f>COUNTIFS($E$3:E5204,'تقرير منتج تام'!$E$4)</f>
        <v>8</v>
      </c>
      <c r="C5204" s="37"/>
      <c r="D5204" s="37"/>
      <c r="E5204" s="37"/>
      <c r="F5204" s="39"/>
      <c r="G5204" s="40"/>
      <c r="H5204" s="40"/>
      <c r="I5204" s="41"/>
      <c r="J5204" s="41"/>
      <c r="K5204" s="26" t="str">
        <f>_xlfn.IFNA(VLOOKUP(E5204,الاوردرات!$B$1:$C$600,2,0),"")</f>
        <v/>
      </c>
      <c r="L5204" s="52"/>
      <c r="N5204" s="21" t="str">
        <f t="shared" si="164"/>
        <v/>
      </c>
      <c r="O5204" s="22" t="str">
        <f>_xlfn.IFNA((VLOOKUP(F5204,help!$C$2:$F$12,4,0))*(N5204*24),"")</f>
        <v/>
      </c>
      <c r="AP5204" s="17">
        <f t="shared" si="165"/>
        <v>0</v>
      </c>
    </row>
    <row r="5205" spans="2:42" ht="33" x14ac:dyDescent="0.25">
      <c r="B5205" s="13">
        <f>COUNTIFS($E$3:E5205,'تقرير منتج تام'!$E$4)</f>
        <v>8</v>
      </c>
      <c r="C5205" s="37"/>
      <c r="D5205" s="37"/>
      <c r="E5205" s="37"/>
      <c r="F5205" s="39"/>
      <c r="G5205" s="40"/>
      <c r="H5205" s="40"/>
      <c r="I5205" s="41"/>
      <c r="J5205" s="41"/>
      <c r="K5205" s="26" t="str">
        <f>_xlfn.IFNA(VLOOKUP(E5205,الاوردرات!$B$1:$C$600,2,0),"")</f>
        <v/>
      </c>
      <c r="L5205" s="52"/>
      <c r="N5205" s="21" t="str">
        <f t="shared" si="164"/>
        <v/>
      </c>
      <c r="O5205" s="22" t="str">
        <f>_xlfn.IFNA((VLOOKUP(F5205,help!$C$2:$F$12,4,0))*(N5205*24),"")</f>
        <v/>
      </c>
      <c r="AP5205" s="17">
        <f t="shared" si="165"/>
        <v>0</v>
      </c>
    </row>
    <row r="5206" spans="2:42" ht="33" x14ac:dyDescent="0.25">
      <c r="B5206" s="13">
        <f>COUNTIFS($E$3:E5206,'تقرير منتج تام'!$E$4)</f>
        <v>8</v>
      </c>
      <c r="C5206" s="37"/>
      <c r="D5206" s="37"/>
      <c r="E5206" s="37"/>
      <c r="F5206" s="39"/>
      <c r="G5206" s="40"/>
      <c r="H5206" s="40"/>
      <c r="I5206" s="41"/>
      <c r="J5206" s="41"/>
      <c r="K5206" s="26" t="str">
        <f>_xlfn.IFNA(VLOOKUP(E5206,الاوردرات!$B$1:$C$600,2,0),"")</f>
        <v/>
      </c>
      <c r="L5206" s="52"/>
      <c r="N5206" s="21" t="str">
        <f t="shared" si="164"/>
        <v/>
      </c>
      <c r="O5206" s="22" t="str">
        <f>_xlfn.IFNA((VLOOKUP(F5206,help!$C$2:$F$12,4,0))*(N5206*24),"")</f>
        <v/>
      </c>
      <c r="AP5206" s="17">
        <f t="shared" si="165"/>
        <v>0</v>
      </c>
    </row>
    <row r="5207" spans="2:42" ht="33" x14ac:dyDescent="0.25">
      <c r="B5207" s="13">
        <f>COUNTIFS($E$3:E5207,'تقرير منتج تام'!$E$4)</f>
        <v>8</v>
      </c>
      <c r="C5207" s="37"/>
      <c r="D5207" s="37"/>
      <c r="E5207" s="37"/>
      <c r="F5207" s="39"/>
      <c r="G5207" s="40"/>
      <c r="H5207" s="40"/>
      <c r="I5207" s="41"/>
      <c r="J5207" s="41"/>
      <c r="K5207" s="26" t="str">
        <f>_xlfn.IFNA(VLOOKUP(E5207,الاوردرات!$B$1:$C$600,2,0),"")</f>
        <v/>
      </c>
      <c r="L5207" s="52"/>
      <c r="N5207" s="21" t="str">
        <f t="shared" si="164"/>
        <v/>
      </c>
      <c r="O5207" s="22" t="str">
        <f>_xlfn.IFNA((VLOOKUP(F5207,help!$C$2:$F$12,4,0))*(N5207*24),"")</f>
        <v/>
      </c>
      <c r="AP5207" s="17">
        <f t="shared" si="165"/>
        <v>0</v>
      </c>
    </row>
    <row r="5208" spans="2:42" ht="33" x14ac:dyDescent="0.25">
      <c r="B5208" s="13">
        <f>COUNTIFS($E$3:E5208,'تقرير منتج تام'!$E$4)</f>
        <v>8</v>
      </c>
      <c r="C5208" s="37"/>
      <c r="D5208" s="37"/>
      <c r="E5208" s="37"/>
      <c r="F5208" s="39"/>
      <c r="G5208" s="40"/>
      <c r="H5208" s="40"/>
      <c r="I5208" s="41"/>
      <c r="J5208" s="41"/>
      <c r="K5208" s="26" t="str">
        <f>_xlfn.IFNA(VLOOKUP(E5208,الاوردرات!$B$1:$C$600,2,0),"")</f>
        <v/>
      </c>
      <c r="L5208" s="52"/>
      <c r="N5208" s="21" t="str">
        <f t="shared" si="164"/>
        <v/>
      </c>
      <c r="O5208" s="22" t="str">
        <f>_xlfn.IFNA((VLOOKUP(F5208,help!$C$2:$F$12,4,0))*(N5208*24),"")</f>
        <v/>
      </c>
      <c r="AP5208" s="17">
        <f t="shared" si="165"/>
        <v>0</v>
      </c>
    </row>
    <row r="5209" spans="2:42" ht="33" x14ac:dyDescent="0.25">
      <c r="B5209" s="13">
        <f>COUNTIFS($E$3:E5209,'تقرير منتج تام'!$E$4)</f>
        <v>8</v>
      </c>
      <c r="C5209" s="37"/>
      <c r="D5209" s="37"/>
      <c r="E5209" s="37"/>
      <c r="F5209" s="39"/>
      <c r="G5209" s="40"/>
      <c r="H5209" s="40"/>
      <c r="I5209" s="41"/>
      <c r="J5209" s="41"/>
      <c r="K5209" s="26" t="str">
        <f>_xlfn.IFNA(VLOOKUP(E5209,الاوردرات!$B$1:$C$600,2,0),"")</f>
        <v/>
      </c>
      <c r="L5209" s="52"/>
      <c r="N5209" s="21" t="str">
        <f t="shared" si="164"/>
        <v/>
      </c>
      <c r="O5209" s="22" t="str">
        <f>_xlfn.IFNA((VLOOKUP(F5209,help!$C$2:$F$12,4,0))*(N5209*24),"")</f>
        <v/>
      </c>
      <c r="AP5209" s="17">
        <f t="shared" si="165"/>
        <v>0</v>
      </c>
    </row>
    <row r="5210" spans="2:42" ht="33" x14ac:dyDescent="0.25">
      <c r="B5210" s="13">
        <f>COUNTIFS($E$3:E5210,'تقرير منتج تام'!$E$4)</f>
        <v>8</v>
      </c>
      <c r="C5210" s="37"/>
      <c r="D5210" s="37"/>
      <c r="E5210" s="37"/>
      <c r="F5210" s="39"/>
      <c r="G5210" s="40"/>
      <c r="H5210" s="40"/>
      <c r="I5210" s="41"/>
      <c r="J5210" s="41"/>
      <c r="K5210" s="26" t="str">
        <f>_xlfn.IFNA(VLOOKUP(E5210,الاوردرات!$B$1:$C$600,2,0),"")</f>
        <v/>
      </c>
      <c r="L5210" s="52"/>
      <c r="N5210" s="21" t="str">
        <f t="shared" si="164"/>
        <v/>
      </c>
      <c r="O5210" s="22" t="str">
        <f>_xlfn.IFNA((VLOOKUP(F5210,help!$C$2:$F$12,4,0))*(N5210*24),"")</f>
        <v/>
      </c>
      <c r="AP5210" s="17">
        <f t="shared" si="165"/>
        <v>0</v>
      </c>
    </row>
    <row r="5211" spans="2:42" ht="33" x14ac:dyDescent="0.25">
      <c r="B5211" s="13">
        <f>COUNTIFS($E$3:E5211,'تقرير منتج تام'!$E$4)</f>
        <v>8</v>
      </c>
      <c r="C5211" s="37"/>
      <c r="D5211" s="37"/>
      <c r="E5211" s="37"/>
      <c r="F5211" s="39"/>
      <c r="G5211" s="40"/>
      <c r="H5211" s="40"/>
      <c r="I5211" s="41"/>
      <c r="J5211" s="41"/>
      <c r="K5211" s="26" t="str">
        <f>_xlfn.IFNA(VLOOKUP(E5211,الاوردرات!$B$1:$C$600,2,0),"")</f>
        <v/>
      </c>
      <c r="L5211" s="52"/>
      <c r="N5211" s="21" t="str">
        <f t="shared" si="164"/>
        <v/>
      </c>
      <c r="O5211" s="22" t="str">
        <f>_xlfn.IFNA((VLOOKUP(F5211,help!$C$2:$F$12,4,0))*(N5211*24),"")</f>
        <v/>
      </c>
      <c r="AP5211" s="17">
        <f t="shared" si="165"/>
        <v>0</v>
      </c>
    </row>
    <row r="5212" spans="2:42" ht="33" x14ac:dyDescent="0.25">
      <c r="B5212" s="13">
        <f>COUNTIFS($E$3:E5212,'تقرير منتج تام'!$E$4)</f>
        <v>8</v>
      </c>
      <c r="C5212" s="37"/>
      <c r="D5212" s="37"/>
      <c r="E5212" s="37"/>
      <c r="F5212" s="39"/>
      <c r="G5212" s="40"/>
      <c r="H5212" s="40"/>
      <c r="I5212" s="41"/>
      <c r="J5212" s="41"/>
      <c r="K5212" s="26" t="str">
        <f>_xlfn.IFNA(VLOOKUP(E5212,الاوردرات!$B$1:$C$600,2,0),"")</f>
        <v/>
      </c>
      <c r="L5212" s="52"/>
      <c r="N5212" s="21" t="str">
        <f t="shared" si="164"/>
        <v/>
      </c>
      <c r="O5212" s="22" t="str">
        <f>_xlfn.IFNA((VLOOKUP(F5212,help!$C$2:$F$12,4,0))*(N5212*24),"")</f>
        <v/>
      </c>
      <c r="AP5212" s="17">
        <f t="shared" si="165"/>
        <v>0</v>
      </c>
    </row>
    <row r="5213" spans="2:42" ht="33" x14ac:dyDescent="0.25">
      <c r="B5213" s="13">
        <f>COUNTIFS($E$3:E5213,'تقرير منتج تام'!$E$4)</f>
        <v>8</v>
      </c>
      <c r="C5213" s="37"/>
      <c r="D5213" s="37"/>
      <c r="E5213" s="37"/>
      <c r="F5213" s="39"/>
      <c r="G5213" s="40"/>
      <c r="H5213" s="40"/>
      <c r="I5213" s="41"/>
      <c r="J5213" s="41"/>
      <c r="K5213" s="26" t="str">
        <f>_xlfn.IFNA(VLOOKUP(E5213,الاوردرات!$B$1:$C$600,2,0),"")</f>
        <v/>
      </c>
      <c r="L5213" s="52"/>
      <c r="N5213" s="21" t="str">
        <f t="shared" si="164"/>
        <v/>
      </c>
      <c r="O5213" s="22" t="str">
        <f>_xlfn.IFNA((VLOOKUP(F5213,help!$C$2:$F$12,4,0))*(N5213*24),"")</f>
        <v/>
      </c>
      <c r="AP5213" s="17">
        <f t="shared" si="165"/>
        <v>0</v>
      </c>
    </row>
    <row r="5214" spans="2:42" ht="33" x14ac:dyDescent="0.25">
      <c r="B5214" s="13">
        <f>COUNTIFS($E$3:E5214,'تقرير منتج تام'!$E$4)</f>
        <v>8</v>
      </c>
      <c r="C5214" s="37"/>
      <c r="D5214" s="37"/>
      <c r="E5214" s="37"/>
      <c r="F5214" s="39"/>
      <c r="G5214" s="40"/>
      <c r="H5214" s="40"/>
      <c r="I5214" s="41"/>
      <c r="J5214" s="41"/>
      <c r="K5214" s="26" t="str">
        <f>_xlfn.IFNA(VLOOKUP(E5214,الاوردرات!$B$1:$C$600,2,0),"")</f>
        <v/>
      </c>
      <c r="L5214" s="52"/>
      <c r="N5214" s="21" t="str">
        <f t="shared" si="164"/>
        <v/>
      </c>
      <c r="O5214" s="22" t="str">
        <f>_xlfn.IFNA((VLOOKUP(F5214,help!$C$2:$F$12,4,0))*(N5214*24),"")</f>
        <v/>
      </c>
      <c r="AP5214" s="17">
        <f t="shared" si="165"/>
        <v>0</v>
      </c>
    </row>
    <row r="5215" spans="2:42" ht="33" x14ac:dyDescent="0.25">
      <c r="B5215" s="13">
        <f>COUNTIFS($E$3:E5215,'تقرير منتج تام'!$E$4)</f>
        <v>8</v>
      </c>
      <c r="C5215" s="37"/>
      <c r="D5215" s="37"/>
      <c r="E5215" s="37"/>
      <c r="F5215" s="39"/>
      <c r="G5215" s="40"/>
      <c r="H5215" s="40"/>
      <c r="I5215" s="41"/>
      <c r="J5215" s="41"/>
      <c r="K5215" s="26" t="str">
        <f>_xlfn.IFNA(VLOOKUP(E5215,الاوردرات!$B$1:$C$600,2,0),"")</f>
        <v/>
      </c>
      <c r="L5215" s="52"/>
      <c r="N5215" s="21" t="str">
        <f t="shared" si="164"/>
        <v/>
      </c>
      <c r="O5215" s="22" t="str">
        <f>_xlfn.IFNA((VLOOKUP(F5215,help!$C$2:$F$12,4,0))*(N5215*24),"")</f>
        <v/>
      </c>
      <c r="AP5215" s="17">
        <f t="shared" si="165"/>
        <v>0</v>
      </c>
    </row>
    <row r="5216" spans="2:42" ht="33" x14ac:dyDescent="0.25">
      <c r="B5216" s="13">
        <f>COUNTIFS($E$3:E5216,'تقرير منتج تام'!$E$4)</f>
        <v>8</v>
      </c>
      <c r="C5216" s="37"/>
      <c r="D5216" s="37"/>
      <c r="E5216" s="37"/>
      <c r="F5216" s="39"/>
      <c r="G5216" s="40"/>
      <c r="H5216" s="40"/>
      <c r="I5216" s="41"/>
      <c r="J5216" s="41"/>
      <c r="K5216" s="26" t="str">
        <f>_xlfn.IFNA(VLOOKUP(E5216,الاوردرات!$B$1:$C$600,2,0),"")</f>
        <v/>
      </c>
      <c r="L5216" s="52"/>
      <c r="N5216" s="21" t="str">
        <f t="shared" si="164"/>
        <v/>
      </c>
      <c r="O5216" s="22" t="str">
        <f>_xlfn.IFNA((VLOOKUP(F5216,help!$C$2:$F$12,4,0))*(N5216*24),"")</f>
        <v/>
      </c>
      <c r="AP5216" s="17">
        <f t="shared" si="165"/>
        <v>0</v>
      </c>
    </row>
    <row r="5217" spans="2:42" ht="33" x14ac:dyDescent="0.25">
      <c r="B5217" s="13">
        <f>COUNTIFS($E$3:E5217,'تقرير منتج تام'!$E$4)</f>
        <v>8</v>
      </c>
      <c r="C5217" s="37"/>
      <c r="D5217" s="37"/>
      <c r="E5217" s="37"/>
      <c r="F5217" s="39"/>
      <c r="G5217" s="40"/>
      <c r="H5217" s="40"/>
      <c r="I5217" s="41"/>
      <c r="J5217" s="41"/>
      <c r="K5217" s="26" t="str">
        <f>_xlfn.IFNA(VLOOKUP(E5217,الاوردرات!$B$1:$C$600,2,0),"")</f>
        <v/>
      </c>
      <c r="L5217" s="52"/>
      <c r="N5217" s="21" t="str">
        <f t="shared" si="164"/>
        <v/>
      </c>
      <c r="O5217" s="22" t="str">
        <f>_xlfn.IFNA((VLOOKUP(F5217,help!$C$2:$F$12,4,0))*(N5217*24),"")</f>
        <v/>
      </c>
      <c r="AP5217" s="17">
        <f t="shared" si="165"/>
        <v>0</v>
      </c>
    </row>
    <row r="5218" spans="2:42" ht="33" x14ac:dyDescent="0.25">
      <c r="B5218" s="13">
        <f>COUNTIFS($E$3:E5218,'تقرير منتج تام'!$E$4)</f>
        <v>8</v>
      </c>
      <c r="C5218" s="37"/>
      <c r="D5218" s="37"/>
      <c r="E5218" s="37"/>
      <c r="F5218" s="39"/>
      <c r="G5218" s="40"/>
      <c r="H5218" s="40"/>
      <c r="I5218" s="41"/>
      <c r="J5218" s="41"/>
      <c r="K5218" s="26" t="str">
        <f>_xlfn.IFNA(VLOOKUP(E5218,الاوردرات!$B$1:$C$600,2,0),"")</f>
        <v/>
      </c>
      <c r="L5218" s="52"/>
      <c r="N5218" s="21" t="str">
        <f t="shared" si="164"/>
        <v/>
      </c>
      <c r="O5218" s="22" t="str">
        <f>_xlfn.IFNA((VLOOKUP(F5218,help!$C$2:$F$12,4,0))*(N5218*24),"")</f>
        <v/>
      </c>
      <c r="AP5218" s="17">
        <f t="shared" si="165"/>
        <v>0</v>
      </c>
    </row>
    <row r="5219" spans="2:42" ht="33" x14ac:dyDescent="0.25">
      <c r="B5219" s="13">
        <f>COUNTIFS($E$3:E5219,'تقرير منتج تام'!$E$4)</f>
        <v>8</v>
      </c>
      <c r="C5219" s="37"/>
      <c r="D5219" s="37"/>
      <c r="E5219" s="37"/>
      <c r="F5219" s="39"/>
      <c r="G5219" s="40"/>
      <c r="H5219" s="40"/>
      <c r="I5219" s="41"/>
      <c r="J5219" s="41"/>
      <c r="K5219" s="26" t="str">
        <f>_xlfn.IFNA(VLOOKUP(E5219,الاوردرات!$B$1:$C$600,2,0),"")</f>
        <v/>
      </c>
      <c r="L5219" s="52"/>
      <c r="N5219" s="21" t="str">
        <f t="shared" si="164"/>
        <v/>
      </c>
      <c r="O5219" s="22" t="str">
        <f>_xlfn.IFNA((VLOOKUP(F5219,help!$C$2:$F$12,4,0))*(N5219*24),"")</f>
        <v/>
      </c>
      <c r="AP5219" s="17">
        <f t="shared" si="165"/>
        <v>0</v>
      </c>
    </row>
    <row r="5220" spans="2:42" ht="33" x14ac:dyDescent="0.25">
      <c r="B5220" s="13">
        <f>COUNTIFS($E$3:E5220,'تقرير منتج تام'!$E$4)</f>
        <v>8</v>
      </c>
      <c r="C5220" s="37"/>
      <c r="D5220" s="37"/>
      <c r="E5220" s="37"/>
      <c r="F5220" s="39"/>
      <c r="G5220" s="40"/>
      <c r="H5220" s="40"/>
      <c r="I5220" s="41"/>
      <c r="J5220" s="41"/>
      <c r="K5220" s="26" t="str">
        <f>_xlfn.IFNA(VLOOKUP(E5220,الاوردرات!$B$1:$C$600,2,0),"")</f>
        <v/>
      </c>
      <c r="L5220" s="52"/>
      <c r="N5220" s="21" t="str">
        <f t="shared" si="164"/>
        <v/>
      </c>
      <c r="O5220" s="22" t="str">
        <f>_xlfn.IFNA((VLOOKUP(F5220,help!$C$2:$F$12,4,0))*(N5220*24),"")</f>
        <v/>
      </c>
      <c r="AP5220" s="17">
        <f t="shared" si="165"/>
        <v>0</v>
      </c>
    </row>
    <row r="5221" spans="2:42" ht="33" x14ac:dyDescent="0.25">
      <c r="B5221" s="13">
        <f>COUNTIFS($E$3:E5221,'تقرير منتج تام'!$E$4)</f>
        <v>8</v>
      </c>
      <c r="C5221" s="37"/>
      <c r="D5221" s="37"/>
      <c r="E5221" s="37"/>
      <c r="F5221" s="39"/>
      <c r="G5221" s="40"/>
      <c r="H5221" s="40"/>
      <c r="I5221" s="41"/>
      <c r="J5221" s="41"/>
      <c r="K5221" s="26" t="str">
        <f>_xlfn.IFNA(VLOOKUP(E5221,الاوردرات!$B$1:$C$600,2,0),"")</f>
        <v/>
      </c>
      <c r="L5221" s="52"/>
      <c r="N5221" s="21" t="str">
        <f t="shared" si="164"/>
        <v/>
      </c>
      <c r="O5221" s="22" t="str">
        <f>_xlfn.IFNA((VLOOKUP(F5221,help!$C$2:$F$12,4,0))*(N5221*24),"")</f>
        <v/>
      </c>
      <c r="AP5221" s="17">
        <f t="shared" si="165"/>
        <v>0</v>
      </c>
    </row>
    <row r="5222" spans="2:42" ht="33" x14ac:dyDescent="0.25">
      <c r="B5222" s="13">
        <f>COUNTIFS($E$3:E5222,'تقرير منتج تام'!$E$4)</f>
        <v>8</v>
      </c>
      <c r="C5222" s="37"/>
      <c r="D5222" s="37"/>
      <c r="E5222" s="37"/>
      <c r="F5222" s="39"/>
      <c r="G5222" s="40"/>
      <c r="H5222" s="40"/>
      <c r="I5222" s="41"/>
      <c r="J5222" s="41"/>
      <c r="K5222" s="26" t="str">
        <f>_xlfn.IFNA(VLOOKUP(E5222,الاوردرات!$B$1:$C$600,2,0),"")</f>
        <v/>
      </c>
      <c r="L5222" s="52"/>
      <c r="N5222" s="21" t="str">
        <f t="shared" si="164"/>
        <v/>
      </c>
      <c r="O5222" s="22" t="str">
        <f>_xlfn.IFNA((VLOOKUP(F5222,help!$C$2:$F$12,4,0))*(N5222*24),"")</f>
        <v/>
      </c>
      <c r="AP5222" s="17">
        <f t="shared" si="165"/>
        <v>0</v>
      </c>
    </row>
    <row r="5223" spans="2:42" ht="33" x14ac:dyDescent="0.25">
      <c r="B5223" s="13">
        <f>COUNTIFS($E$3:E5223,'تقرير منتج تام'!$E$4)</f>
        <v>8</v>
      </c>
      <c r="C5223" s="37"/>
      <c r="D5223" s="37"/>
      <c r="E5223" s="37"/>
      <c r="F5223" s="39"/>
      <c r="G5223" s="40"/>
      <c r="H5223" s="40"/>
      <c r="I5223" s="41"/>
      <c r="J5223" s="41"/>
      <c r="K5223" s="26" t="str">
        <f>_xlfn.IFNA(VLOOKUP(E5223,الاوردرات!$B$1:$C$600,2,0),"")</f>
        <v/>
      </c>
      <c r="L5223" s="52"/>
      <c r="N5223" s="21" t="str">
        <f t="shared" si="164"/>
        <v/>
      </c>
      <c r="O5223" s="22" t="str">
        <f>_xlfn.IFNA((VLOOKUP(F5223,help!$C$2:$F$12,4,0))*(N5223*24),"")</f>
        <v/>
      </c>
      <c r="AP5223" s="17">
        <f t="shared" si="165"/>
        <v>0</v>
      </c>
    </row>
    <row r="5224" spans="2:42" ht="33" x14ac:dyDescent="0.25">
      <c r="B5224" s="13">
        <f>COUNTIFS($E$3:E5224,'تقرير منتج تام'!$E$4)</f>
        <v>8</v>
      </c>
      <c r="C5224" s="37"/>
      <c r="D5224" s="37"/>
      <c r="E5224" s="37"/>
      <c r="F5224" s="39"/>
      <c r="G5224" s="40"/>
      <c r="H5224" s="40"/>
      <c r="I5224" s="41"/>
      <c r="J5224" s="41"/>
      <c r="K5224" s="26" t="str">
        <f>_xlfn.IFNA(VLOOKUP(E5224,الاوردرات!$B$1:$C$600,2,0),"")</f>
        <v/>
      </c>
      <c r="L5224" s="52"/>
      <c r="N5224" s="21" t="str">
        <f t="shared" si="164"/>
        <v/>
      </c>
      <c r="O5224" s="22" t="str">
        <f>_xlfn.IFNA((VLOOKUP(F5224,help!$C$2:$F$12,4,0))*(N5224*24),"")</f>
        <v/>
      </c>
      <c r="AP5224" s="17">
        <f t="shared" si="165"/>
        <v>0</v>
      </c>
    </row>
    <row r="5225" spans="2:42" ht="33" x14ac:dyDescent="0.25">
      <c r="B5225" s="13">
        <f>COUNTIFS($E$3:E5225,'تقرير منتج تام'!$E$4)</f>
        <v>8</v>
      </c>
      <c r="C5225" s="37"/>
      <c r="D5225" s="37"/>
      <c r="E5225" s="37"/>
      <c r="F5225" s="39"/>
      <c r="G5225" s="40"/>
      <c r="H5225" s="40"/>
      <c r="I5225" s="41"/>
      <c r="J5225" s="41"/>
      <c r="K5225" s="26" t="str">
        <f>_xlfn.IFNA(VLOOKUP(E5225,الاوردرات!$B$1:$C$600,2,0),"")</f>
        <v/>
      </c>
      <c r="L5225" s="52"/>
      <c r="N5225" s="21" t="str">
        <f t="shared" si="164"/>
        <v/>
      </c>
      <c r="O5225" s="22" t="str">
        <f>_xlfn.IFNA((VLOOKUP(F5225,help!$C$2:$F$12,4,0))*(N5225*24),"")</f>
        <v/>
      </c>
      <c r="AP5225" s="17">
        <f t="shared" si="165"/>
        <v>0</v>
      </c>
    </row>
    <row r="5226" spans="2:42" ht="33" x14ac:dyDescent="0.25">
      <c r="B5226" s="13">
        <f>COUNTIFS($E$3:E5226,'تقرير منتج تام'!$E$4)</f>
        <v>8</v>
      </c>
      <c r="C5226" s="37"/>
      <c r="D5226" s="37"/>
      <c r="E5226" s="37"/>
      <c r="F5226" s="39"/>
      <c r="G5226" s="40"/>
      <c r="H5226" s="40"/>
      <c r="I5226" s="41"/>
      <c r="J5226" s="41"/>
      <c r="K5226" s="26" t="str">
        <f>_xlfn.IFNA(VLOOKUP(E5226,الاوردرات!$B$1:$C$600,2,0),"")</f>
        <v/>
      </c>
      <c r="L5226" s="52"/>
      <c r="N5226" s="21" t="str">
        <f t="shared" si="164"/>
        <v/>
      </c>
      <c r="O5226" s="22" t="str">
        <f>_xlfn.IFNA((VLOOKUP(F5226,help!$C$2:$F$12,4,0))*(N5226*24),"")</f>
        <v/>
      </c>
      <c r="AP5226" s="17">
        <f t="shared" si="165"/>
        <v>0</v>
      </c>
    </row>
    <row r="5227" spans="2:42" ht="33" x14ac:dyDescent="0.25">
      <c r="B5227" s="13">
        <f>COUNTIFS($E$3:E5227,'تقرير منتج تام'!$E$4)</f>
        <v>8</v>
      </c>
      <c r="C5227" s="37"/>
      <c r="D5227" s="37"/>
      <c r="E5227" s="37"/>
      <c r="F5227" s="39"/>
      <c r="G5227" s="40"/>
      <c r="H5227" s="40"/>
      <c r="I5227" s="41"/>
      <c r="J5227" s="41"/>
      <c r="K5227" s="26" t="str">
        <f>_xlfn.IFNA(VLOOKUP(E5227,الاوردرات!$B$1:$C$600,2,0),"")</f>
        <v/>
      </c>
      <c r="L5227" s="52"/>
      <c r="N5227" s="21" t="str">
        <f t="shared" si="164"/>
        <v/>
      </c>
      <c r="O5227" s="22" t="str">
        <f>_xlfn.IFNA((VLOOKUP(F5227,help!$C$2:$F$12,4,0))*(N5227*24),"")</f>
        <v/>
      </c>
      <c r="AP5227" s="17">
        <f t="shared" si="165"/>
        <v>0</v>
      </c>
    </row>
    <row r="5228" spans="2:42" ht="33" x14ac:dyDescent="0.25">
      <c r="B5228" s="13">
        <f>COUNTIFS($E$3:E5228,'تقرير منتج تام'!$E$4)</f>
        <v>8</v>
      </c>
      <c r="C5228" s="37"/>
      <c r="D5228" s="37"/>
      <c r="E5228" s="37"/>
      <c r="F5228" s="39"/>
      <c r="G5228" s="40"/>
      <c r="H5228" s="40"/>
      <c r="I5228" s="41"/>
      <c r="J5228" s="41"/>
      <c r="K5228" s="26" t="str">
        <f>_xlfn.IFNA(VLOOKUP(E5228,الاوردرات!$B$1:$C$600,2,0),"")</f>
        <v/>
      </c>
      <c r="L5228" s="52"/>
      <c r="N5228" s="21" t="str">
        <f t="shared" si="164"/>
        <v/>
      </c>
      <c r="O5228" s="22" t="str">
        <f>_xlfn.IFNA((VLOOKUP(F5228,help!$C$2:$F$12,4,0))*(N5228*24),"")</f>
        <v/>
      </c>
      <c r="AP5228" s="17">
        <f t="shared" si="165"/>
        <v>0</v>
      </c>
    </row>
    <row r="5229" spans="2:42" ht="33" x14ac:dyDescent="0.25">
      <c r="B5229" s="13">
        <f>COUNTIFS($E$3:E5229,'تقرير منتج تام'!$E$4)</f>
        <v>8</v>
      </c>
      <c r="C5229" s="37"/>
      <c r="D5229" s="37"/>
      <c r="E5229" s="37"/>
      <c r="F5229" s="39"/>
      <c r="G5229" s="40"/>
      <c r="H5229" s="40"/>
      <c r="I5229" s="41"/>
      <c r="J5229" s="41"/>
      <c r="K5229" s="26" t="str">
        <f>_xlfn.IFNA(VLOOKUP(E5229,الاوردرات!$B$1:$C$600,2,0),"")</f>
        <v/>
      </c>
      <c r="L5229" s="52"/>
      <c r="N5229" s="21" t="str">
        <f t="shared" si="164"/>
        <v/>
      </c>
      <c r="O5229" s="22" t="str">
        <f>_xlfn.IFNA((VLOOKUP(F5229,help!$C$2:$F$12,4,0))*(N5229*24),"")</f>
        <v/>
      </c>
      <c r="AP5229" s="17">
        <f t="shared" si="165"/>
        <v>0</v>
      </c>
    </row>
    <row r="5230" spans="2:42" ht="33" x14ac:dyDescent="0.25">
      <c r="B5230" s="13">
        <f>COUNTIFS($E$3:E5230,'تقرير منتج تام'!$E$4)</f>
        <v>8</v>
      </c>
      <c r="C5230" s="37"/>
      <c r="D5230" s="37"/>
      <c r="E5230" s="37"/>
      <c r="F5230" s="39"/>
      <c r="G5230" s="40"/>
      <c r="H5230" s="40"/>
      <c r="I5230" s="41"/>
      <c r="J5230" s="41"/>
      <c r="K5230" s="26" t="str">
        <f>_xlfn.IFNA(VLOOKUP(E5230,الاوردرات!$B$1:$C$600,2,0),"")</f>
        <v/>
      </c>
      <c r="L5230" s="52"/>
      <c r="N5230" s="21" t="str">
        <f t="shared" si="164"/>
        <v/>
      </c>
      <c r="O5230" s="22" t="str">
        <f>_xlfn.IFNA((VLOOKUP(F5230,help!$C$2:$F$12,4,0))*(N5230*24),"")</f>
        <v/>
      </c>
      <c r="AP5230" s="17">
        <f t="shared" si="165"/>
        <v>0</v>
      </c>
    </row>
    <row r="5231" spans="2:42" ht="33" x14ac:dyDescent="0.25">
      <c r="B5231" s="13">
        <f>COUNTIFS($E$3:E5231,'تقرير منتج تام'!$E$4)</f>
        <v>8</v>
      </c>
      <c r="C5231" s="37"/>
      <c r="D5231" s="37"/>
      <c r="E5231" s="37"/>
      <c r="F5231" s="39"/>
      <c r="G5231" s="40"/>
      <c r="H5231" s="40"/>
      <c r="I5231" s="41"/>
      <c r="J5231" s="41"/>
      <c r="K5231" s="26" t="str">
        <f>_xlfn.IFNA(VLOOKUP(E5231,الاوردرات!$B$1:$C$600,2,0),"")</f>
        <v/>
      </c>
      <c r="L5231" s="52"/>
      <c r="N5231" s="21" t="str">
        <f t="shared" si="164"/>
        <v/>
      </c>
      <c r="O5231" s="22" t="str">
        <f>_xlfn.IFNA((VLOOKUP(F5231,help!$C$2:$F$12,4,0))*(N5231*24),"")</f>
        <v/>
      </c>
      <c r="AP5231" s="17">
        <f t="shared" si="165"/>
        <v>0</v>
      </c>
    </row>
    <row r="5232" spans="2:42" ht="33" x14ac:dyDescent="0.25">
      <c r="B5232" s="13">
        <f>COUNTIFS($E$3:E5232,'تقرير منتج تام'!$E$4)</f>
        <v>8</v>
      </c>
      <c r="C5232" s="37"/>
      <c r="D5232" s="37"/>
      <c r="E5232" s="37"/>
      <c r="F5232" s="39"/>
      <c r="G5232" s="40"/>
      <c r="H5232" s="40"/>
      <c r="I5232" s="41"/>
      <c r="J5232" s="41"/>
      <c r="K5232" s="26" t="str">
        <f>_xlfn.IFNA(VLOOKUP(E5232,الاوردرات!$B$1:$C$600,2,0),"")</f>
        <v/>
      </c>
      <c r="L5232" s="52"/>
      <c r="N5232" s="21" t="str">
        <f t="shared" si="164"/>
        <v/>
      </c>
      <c r="O5232" s="22" t="str">
        <f>_xlfn.IFNA((VLOOKUP(F5232,help!$C$2:$F$12,4,0))*(N5232*24),"")</f>
        <v/>
      </c>
      <c r="AP5232" s="17">
        <f t="shared" si="165"/>
        <v>0</v>
      </c>
    </row>
    <row r="5233" spans="2:42" ht="33" x14ac:dyDescent="0.25">
      <c r="B5233" s="13">
        <f>COUNTIFS($E$3:E5233,'تقرير منتج تام'!$E$4)</f>
        <v>8</v>
      </c>
      <c r="C5233" s="37"/>
      <c r="D5233" s="37"/>
      <c r="E5233" s="37"/>
      <c r="F5233" s="39"/>
      <c r="G5233" s="40"/>
      <c r="H5233" s="40"/>
      <c r="I5233" s="41"/>
      <c r="J5233" s="41"/>
      <c r="K5233" s="26" t="str">
        <f>_xlfn.IFNA(VLOOKUP(E5233,الاوردرات!$B$1:$C$600,2,0),"")</f>
        <v/>
      </c>
      <c r="L5233" s="52"/>
      <c r="N5233" s="21" t="str">
        <f t="shared" si="164"/>
        <v/>
      </c>
      <c r="O5233" s="22" t="str">
        <f>_xlfn.IFNA((VLOOKUP(F5233,help!$C$2:$F$12,4,0))*(N5233*24),"")</f>
        <v/>
      </c>
      <c r="AP5233" s="17">
        <f t="shared" si="165"/>
        <v>0</v>
      </c>
    </row>
    <row r="5234" spans="2:42" ht="33" x14ac:dyDescent="0.25">
      <c r="B5234" s="13">
        <f>COUNTIFS($E$3:E5234,'تقرير منتج تام'!$E$4)</f>
        <v>8</v>
      </c>
      <c r="C5234" s="37"/>
      <c r="D5234" s="37"/>
      <c r="E5234" s="37"/>
      <c r="F5234" s="39"/>
      <c r="G5234" s="40"/>
      <c r="H5234" s="40"/>
      <c r="I5234" s="41"/>
      <c r="J5234" s="41"/>
      <c r="K5234" s="26" t="str">
        <f>_xlfn.IFNA(VLOOKUP(E5234,الاوردرات!$B$1:$C$600,2,0),"")</f>
        <v/>
      </c>
      <c r="L5234" s="52"/>
      <c r="N5234" s="21" t="str">
        <f t="shared" si="164"/>
        <v/>
      </c>
      <c r="O5234" s="22" t="str">
        <f>_xlfn.IFNA((VLOOKUP(F5234,help!$C$2:$F$12,4,0))*(N5234*24),"")</f>
        <v/>
      </c>
      <c r="AP5234" s="17">
        <f t="shared" si="165"/>
        <v>0</v>
      </c>
    </row>
    <row r="5235" spans="2:42" ht="33" x14ac:dyDescent="0.25">
      <c r="B5235" s="13">
        <f>COUNTIFS($E$3:E5235,'تقرير منتج تام'!$E$4)</f>
        <v>8</v>
      </c>
      <c r="C5235" s="37"/>
      <c r="D5235" s="37"/>
      <c r="E5235" s="37"/>
      <c r="F5235" s="39"/>
      <c r="G5235" s="40"/>
      <c r="H5235" s="40"/>
      <c r="I5235" s="41"/>
      <c r="J5235" s="41"/>
      <c r="K5235" s="26" t="str">
        <f>_xlfn.IFNA(VLOOKUP(E5235,الاوردرات!$B$1:$C$600,2,0),"")</f>
        <v/>
      </c>
      <c r="L5235" s="52"/>
      <c r="N5235" s="21" t="str">
        <f t="shared" si="164"/>
        <v/>
      </c>
      <c r="O5235" s="22" t="str">
        <f>_xlfn.IFNA((VLOOKUP(F5235,help!$C$2:$F$12,4,0))*(N5235*24),"")</f>
        <v/>
      </c>
      <c r="AP5235" s="17">
        <f t="shared" si="165"/>
        <v>0</v>
      </c>
    </row>
    <row r="5236" spans="2:42" ht="33" x14ac:dyDescent="0.25">
      <c r="B5236" s="13">
        <f>COUNTIFS($E$3:E5236,'تقرير منتج تام'!$E$4)</f>
        <v>8</v>
      </c>
      <c r="C5236" s="37"/>
      <c r="D5236" s="37"/>
      <c r="E5236" s="37"/>
      <c r="F5236" s="39"/>
      <c r="G5236" s="40"/>
      <c r="H5236" s="40"/>
      <c r="I5236" s="41"/>
      <c r="J5236" s="41"/>
      <c r="K5236" s="26" t="str">
        <f>_xlfn.IFNA(VLOOKUP(E5236,الاوردرات!$B$1:$C$600,2,0),"")</f>
        <v/>
      </c>
      <c r="L5236" s="52"/>
      <c r="N5236" s="21" t="str">
        <f t="shared" si="164"/>
        <v/>
      </c>
      <c r="O5236" s="22" t="str">
        <f>_xlfn.IFNA((VLOOKUP(F5236,help!$C$2:$F$12,4,0))*(N5236*24),"")</f>
        <v/>
      </c>
      <c r="AP5236" s="17">
        <f t="shared" si="165"/>
        <v>0</v>
      </c>
    </row>
    <row r="5237" spans="2:42" ht="33" x14ac:dyDescent="0.25">
      <c r="B5237" s="13">
        <f>COUNTIFS($E$3:E5237,'تقرير منتج تام'!$E$4)</f>
        <v>8</v>
      </c>
      <c r="C5237" s="37"/>
      <c r="D5237" s="37"/>
      <c r="E5237" s="37"/>
      <c r="F5237" s="39"/>
      <c r="G5237" s="40"/>
      <c r="H5237" s="40"/>
      <c r="I5237" s="41"/>
      <c r="J5237" s="41"/>
      <c r="K5237" s="26" t="str">
        <f>_xlfn.IFNA(VLOOKUP(E5237,الاوردرات!$B$1:$C$600,2,0),"")</f>
        <v/>
      </c>
      <c r="L5237" s="52"/>
      <c r="N5237" s="21" t="str">
        <f t="shared" si="164"/>
        <v/>
      </c>
      <c r="O5237" s="22" t="str">
        <f>_xlfn.IFNA((VLOOKUP(F5237,help!$C$2:$F$12,4,0))*(N5237*24),"")</f>
        <v/>
      </c>
      <c r="AP5237" s="17">
        <f t="shared" si="165"/>
        <v>0</v>
      </c>
    </row>
    <row r="5238" spans="2:42" ht="33" x14ac:dyDescent="0.25">
      <c r="B5238" s="13">
        <f>COUNTIFS($E$3:E5238,'تقرير منتج تام'!$E$4)</f>
        <v>8</v>
      </c>
      <c r="C5238" s="37"/>
      <c r="D5238" s="37"/>
      <c r="E5238" s="37"/>
      <c r="F5238" s="39"/>
      <c r="G5238" s="40"/>
      <c r="H5238" s="40"/>
      <c r="I5238" s="41"/>
      <c r="J5238" s="41"/>
      <c r="K5238" s="26" t="str">
        <f>_xlfn.IFNA(VLOOKUP(E5238,الاوردرات!$B$1:$C$600,2,0),"")</f>
        <v/>
      </c>
      <c r="L5238" s="52"/>
      <c r="N5238" s="21" t="str">
        <f t="shared" si="164"/>
        <v/>
      </c>
      <c r="O5238" s="22" t="str">
        <f>_xlfn.IFNA((VLOOKUP(F5238,help!$C$2:$F$12,4,0))*(N5238*24),"")</f>
        <v/>
      </c>
      <c r="AP5238" s="17">
        <f t="shared" si="165"/>
        <v>0</v>
      </c>
    </row>
    <row r="5239" spans="2:42" ht="33" x14ac:dyDescent="0.25">
      <c r="B5239" s="13">
        <f>COUNTIFS($E$3:E5239,'تقرير منتج تام'!$E$4)</f>
        <v>8</v>
      </c>
      <c r="C5239" s="37"/>
      <c r="D5239" s="37"/>
      <c r="E5239" s="37"/>
      <c r="F5239" s="39"/>
      <c r="G5239" s="40"/>
      <c r="H5239" s="40"/>
      <c r="I5239" s="41"/>
      <c r="J5239" s="41"/>
      <c r="K5239" s="26" t="str">
        <f>_xlfn.IFNA(VLOOKUP(E5239,الاوردرات!$B$1:$C$600,2,0),"")</f>
        <v/>
      </c>
      <c r="L5239" s="52"/>
      <c r="N5239" s="21" t="str">
        <f t="shared" ref="N5239:N5302" si="166">IF(I5239&lt;&gt;"",J5239-I5239,"")</f>
        <v/>
      </c>
      <c r="O5239" s="22" t="str">
        <f>_xlfn.IFNA((VLOOKUP(F5239,help!$C$2:$F$12,4,0))*(N5239*24),"")</f>
        <v/>
      </c>
      <c r="AP5239" s="17">
        <f t="shared" si="165"/>
        <v>0</v>
      </c>
    </row>
    <row r="5240" spans="2:42" ht="33" x14ac:dyDescent="0.25">
      <c r="B5240" s="13">
        <f>COUNTIFS($E$3:E5240,'تقرير منتج تام'!$E$4)</f>
        <v>8</v>
      </c>
      <c r="C5240" s="37"/>
      <c r="D5240" s="37"/>
      <c r="E5240" s="37"/>
      <c r="F5240" s="39"/>
      <c r="G5240" s="40"/>
      <c r="H5240" s="40"/>
      <c r="I5240" s="41"/>
      <c r="J5240" s="41"/>
      <c r="K5240" s="26" t="str">
        <f>_xlfn.IFNA(VLOOKUP(E5240,الاوردرات!$B$1:$C$600,2,0),"")</f>
        <v/>
      </c>
      <c r="L5240" s="52"/>
      <c r="N5240" s="21" t="str">
        <f t="shared" si="166"/>
        <v/>
      </c>
      <c r="O5240" s="22" t="str">
        <f>_xlfn.IFNA((VLOOKUP(F5240,help!$C$2:$F$12,4,0))*(N5240*24),"")</f>
        <v/>
      </c>
      <c r="AP5240" s="17">
        <f t="shared" si="165"/>
        <v>0</v>
      </c>
    </row>
    <row r="5241" spans="2:42" ht="33" x14ac:dyDescent="0.25">
      <c r="B5241" s="13">
        <f>COUNTIFS($E$3:E5241,'تقرير منتج تام'!$E$4)</f>
        <v>8</v>
      </c>
      <c r="C5241" s="37"/>
      <c r="D5241" s="37"/>
      <c r="E5241" s="37"/>
      <c r="F5241" s="39"/>
      <c r="G5241" s="40"/>
      <c r="H5241" s="40"/>
      <c r="I5241" s="41"/>
      <c r="J5241" s="41"/>
      <c r="K5241" s="26" t="str">
        <f>_xlfn.IFNA(VLOOKUP(E5241,الاوردرات!$B$1:$C$600,2,0),"")</f>
        <v/>
      </c>
      <c r="L5241" s="52"/>
      <c r="N5241" s="21" t="str">
        <f t="shared" si="166"/>
        <v/>
      </c>
      <c r="O5241" s="22" t="str">
        <f>_xlfn.IFNA((VLOOKUP(F5241,help!$C$2:$F$12,4,0))*(N5241*24),"")</f>
        <v/>
      </c>
      <c r="AP5241" s="17">
        <f t="shared" si="165"/>
        <v>0</v>
      </c>
    </row>
    <row r="5242" spans="2:42" ht="33" x14ac:dyDescent="0.25">
      <c r="B5242" s="13">
        <f>COUNTIFS($E$3:E5242,'تقرير منتج تام'!$E$4)</f>
        <v>8</v>
      </c>
      <c r="C5242" s="37"/>
      <c r="D5242" s="37"/>
      <c r="E5242" s="37"/>
      <c r="F5242" s="39"/>
      <c r="G5242" s="40"/>
      <c r="H5242" s="40"/>
      <c r="I5242" s="41"/>
      <c r="J5242" s="41"/>
      <c r="K5242" s="26" t="str">
        <f>_xlfn.IFNA(VLOOKUP(E5242,الاوردرات!$B$1:$C$600,2,0),"")</f>
        <v/>
      </c>
      <c r="L5242" s="52"/>
      <c r="N5242" s="21" t="str">
        <f t="shared" si="166"/>
        <v/>
      </c>
      <c r="O5242" s="22" t="str">
        <f>_xlfn.IFNA((VLOOKUP(F5242,help!$C$2:$F$12,4,0))*(N5242*24),"")</f>
        <v/>
      </c>
      <c r="AP5242" s="17">
        <f t="shared" si="165"/>
        <v>0</v>
      </c>
    </row>
    <row r="5243" spans="2:42" ht="33" x14ac:dyDescent="0.25">
      <c r="B5243" s="13">
        <f>COUNTIFS($E$3:E5243,'تقرير منتج تام'!$E$4)</f>
        <v>8</v>
      </c>
      <c r="C5243" s="37"/>
      <c r="D5243" s="37"/>
      <c r="E5243" s="37"/>
      <c r="F5243" s="39"/>
      <c r="G5243" s="40"/>
      <c r="H5243" s="40"/>
      <c r="I5243" s="41"/>
      <c r="J5243" s="41"/>
      <c r="K5243" s="26" t="str">
        <f>_xlfn.IFNA(VLOOKUP(E5243,الاوردرات!$B$1:$C$600,2,0),"")</f>
        <v/>
      </c>
      <c r="L5243" s="52"/>
      <c r="N5243" s="21" t="str">
        <f t="shared" si="166"/>
        <v/>
      </c>
      <c r="O5243" s="22" t="str">
        <f>_xlfn.IFNA((VLOOKUP(F5243,help!$C$2:$F$12,4,0))*(N5243*24),"")</f>
        <v/>
      </c>
      <c r="AP5243" s="17">
        <f t="shared" si="165"/>
        <v>0</v>
      </c>
    </row>
    <row r="5244" spans="2:42" ht="33" x14ac:dyDescent="0.25">
      <c r="B5244" s="13">
        <f>COUNTIFS($E$3:E5244,'تقرير منتج تام'!$E$4)</f>
        <v>8</v>
      </c>
      <c r="C5244" s="37"/>
      <c r="D5244" s="37"/>
      <c r="E5244" s="37"/>
      <c r="F5244" s="39"/>
      <c r="G5244" s="40"/>
      <c r="H5244" s="40"/>
      <c r="I5244" s="41"/>
      <c r="J5244" s="41"/>
      <c r="K5244" s="26" t="str">
        <f>_xlfn.IFNA(VLOOKUP(E5244,الاوردرات!$B$1:$C$600,2,0),"")</f>
        <v/>
      </c>
      <c r="L5244" s="52"/>
      <c r="N5244" s="21" t="str">
        <f t="shared" si="166"/>
        <v/>
      </c>
      <c r="O5244" s="22" t="str">
        <f>_xlfn.IFNA((VLOOKUP(F5244,help!$C$2:$F$12,4,0))*(N5244*24),"")</f>
        <v/>
      </c>
      <c r="AP5244" s="17">
        <f t="shared" si="165"/>
        <v>0</v>
      </c>
    </row>
    <row r="5245" spans="2:42" ht="33" x14ac:dyDescent="0.25">
      <c r="B5245" s="13">
        <f>COUNTIFS($E$3:E5245,'تقرير منتج تام'!$E$4)</f>
        <v>8</v>
      </c>
      <c r="C5245" s="37"/>
      <c r="D5245" s="37"/>
      <c r="E5245" s="37"/>
      <c r="F5245" s="39"/>
      <c r="G5245" s="40"/>
      <c r="H5245" s="40"/>
      <c r="I5245" s="41"/>
      <c r="J5245" s="41"/>
      <c r="K5245" s="26" t="str">
        <f>_xlfn.IFNA(VLOOKUP(E5245,الاوردرات!$B$1:$C$600,2,0),"")</f>
        <v/>
      </c>
      <c r="L5245" s="52"/>
      <c r="N5245" s="21" t="str">
        <f t="shared" si="166"/>
        <v/>
      </c>
      <c r="O5245" s="22" t="str">
        <f>_xlfn.IFNA((VLOOKUP(F5245,help!$C$2:$F$12,4,0))*(N5245*24),"")</f>
        <v/>
      </c>
      <c r="AP5245" s="17">
        <f t="shared" si="165"/>
        <v>0</v>
      </c>
    </row>
    <row r="5246" spans="2:42" ht="33" x14ac:dyDescent="0.25">
      <c r="B5246" s="13">
        <f>COUNTIFS($E$3:E5246,'تقرير منتج تام'!$E$4)</f>
        <v>8</v>
      </c>
      <c r="C5246" s="37"/>
      <c r="D5246" s="37"/>
      <c r="E5246" s="37"/>
      <c r="F5246" s="39"/>
      <c r="G5246" s="40"/>
      <c r="H5246" s="40"/>
      <c r="I5246" s="41"/>
      <c r="J5246" s="41"/>
      <c r="K5246" s="26" t="str">
        <f>_xlfn.IFNA(VLOOKUP(E5246,الاوردرات!$B$1:$C$600,2,0),"")</f>
        <v/>
      </c>
      <c r="L5246" s="52"/>
      <c r="N5246" s="21" t="str">
        <f t="shared" si="166"/>
        <v/>
      </c>
      <c r="O5246" s="22" t="str">
        <f>_xlfn.IFNA((VLOOKUP(F5246,help!$C$2:$F$12,4,0))*(N5246*24),"")</f>
        <v/>
      </c>
      <c r="AP5246" s="17">
        <f t="shared" si="165"/>
        <v>0</v>
      </c>
    </row>
    <row r="5247" spans="2:42" ht="33" x14ac:dyDescent="0.25">
      <c r="B5247" s="13">
        <f>COUNTIFS($E$3:E5247,'تقرير منتج تام'!$E$4)</f>
        <v>8</v>
      </c>
      <c r="C5247" s="37"/>
      <c r="D5247" s="37"/>
      <c r="E5247" s="37"/>
      <c r="F5247" s="39"/>
      <c r="G5247" s="40"/>
      <c r="H5247" s="40"/>
      <c r="I5247" s="41"/>
      <c r="J5247" s="41"/>
      <c r="K5247" s="26" t="str">
        <f>_xlfn.IFNA(VLOOKUP(E5247,الاوردرات!$B$1:$C$600,2,0),"")</f>
        <v/>
      </c>
      <c r="L5247" s="52"/>
      <c r="N5247" s="21" t="str">
        <f t="shared" si="166"/>
        <v/>
      </c>
      <c r="O5247" s="22" t="str">
        <f>_xlfn.IFNA((VLOOKUP(F5247,help!$C$2:$F$12,4,0))*(N5247*24),"")</f>
        <v/>
      </c>
      <c r="AP5247" s="17">
        <f t="shared" si="165"/>
        <v>0</v>
      </c>
    </row>
    <row r="5248" spans="2:42" ht="33" x14ac:dyDescent="0.25">
      <c r="B5248" s="13">
        <f>COUNTIFS($E$3:E5248,'تقرير منتج تام'!$E$4)</f>
        <v>8</v>
      </c>
      <c r="C5248" s="37"/>
      <c r="D5248" s="37"/>
      <c r="E5248" s="37"/>
      <c r="F5248" s="39"/>
      <c r="G5248" s="40"/>
      <c r="H5248" s="40"/>
      <c r="I5248" s="41"/>
      <c r="J5248" s="41"/>
      <c r="K5248" s="26" t="str">
        <f>_xlfn.IFNA(VLOOKUP(E5248,الاوردرات!$B$1:$C$600,2,0),"")</f>
        <v/>
      </c>
      <c r="L5248" s="52"/>
      <c r="N5248" s="21" t="str">
        <f t="shared" si="166"/>
        <v/>
      </c>
      <c r="O5248" s="22" t="str">
        <f>_xlfn.IFNA((VLOOKUP(F5248,help!$C$2:$F$12,4,0))*(N5248*24),"")</f>
        <v/>
      </c>
      <c r="AP5248" s="17">
        <f t="shared" si="165"/>
        <v>0</v>
      </c>
    </row>
    <row r="5249" spans="2:42" ht="33" x14ac:dyDescent="0.25">
      <c r="B5249" s="13">
        <f>COUNTIFS($E$3:E5249,'تقرير منتج تام'!$E$4)</f>
        <v>8</v>
      </c>
      <c r="C5249" s="37"/>
      <c r="D5249" s="37"/>
      <c r="E5249" s="37"/>
      <c r="F5249" s="39"/>
      <c r="G5249" s="40"/>
      <c r="H5249" s="40"/>
      <c r="I5249" s="41"/>
      <c r="J5249" s="41"/>
      <c r="K5249" s="26" t="str">
        <f>_xlfn.IFNA(VLOOKUP(E5249,الاوردرات!$B$1:$C$600,2,0),"")</f>
        <v/>
      </c>
      <c r="L5249" s="52"/>
      <c r="N5249" s="21" t="str">
        <f t="shared" si="166"/>
        <v/>
      </c>
      <c r="O5249" s="22" t="str">
        <f>_xlfn.IFNA((VLOOKUP(F5249,help!$C$2:$F$12,4,0))*(N5249*24),"")</f>
        <v/>
      </c>
      <c r="AP5249" s="17">
        <f t="shared" si="165"/>
        <v>0</v>
      </c>
    </row>
    <row r="5250" spans="2:42" ht="33" x14ac:dyDescent="0.25">
      <c r="B5250" s="13">
        <f>COUNTIFS($E$3:E5250,'تقرير منتج تام'!$E$4)</f>
        <v>8</v>
      </c>
      <c r="C5250" s="37"/>
      <c r="D5250" s="37"/>
      <c r="E5250" s="37"/>
      <c r="F5250" s="39"/>
      <c r="G5250" s="40"/>
      <c r="H5250" s="40"/>
      <c r="I5250" s="41"/>
      <c r="J5250" s="41"/>
      <c r="K5250" s="26" t="str">
        <f>_xlfn.IFNA(VLOOKUP(E5250,الاوردرات!$B$1:$C$600,2,0),"")</f>
        <v/>
      </c>
      <c r="L5250" s="52"/>
      <c r="N5250" s="21" t="str">
        <f t="shared" si="166"/>
        <v/>
      </c>
      <c r="O5250" s="22" t="str">
        <f>_xlfn.IFNA((VLOOKUP(F5250,help!$C$2:$F$12,4,0))*(N5250*24),"")</f>
        <v/>
      </c>
      <c r="AP5250" s="17">
        <f t="shared" si="165"/>
        <v>0</v>
      </c>
    </row>
    <row r="5251" spans="2:42" ht="33" x14ac:dyDescent="0.25">
      <c r="B5251" s="13">
        <f>COUNTIFS($E$3:E5251,'تقرير منتج تام'!$E$4)</f>
        <v>8</v>
      </c>
      <c r="C5251" s="37"/>
      <c r="D5251" s="37"/>
      <c r="E5251" s="37"/>
      <c r="F5251" s="39"/>
      <c r="G5251" s="40"/>
      <c r="H5251" s="40"/>
      <c r="I5251" s="41"/>
      <c r="J5251" s="41"/>
      <c r="K5251" s="26" t="str">
        <f>_xlfn.IFNA(VLOOKUP(E5251,الاوردرات!$B$1:$C$600,2,0),"")</f>
        <v/>
      </c>
      <c r="L5251" s="52"/>
      <c r="N5251" s="21" t="str">
        <f t="shared" si="166"/>
        <v/>
      </c>
      <c r="O5251" s="22" t="str">
        <f>_xlfn.IFNA((VLOOKUP(F5251,help!$C$2:$F$12,4,0))*(N5251*24),"")</f>
        <v/>
      </c>
      <c r="AP5251" s="17">
        <f t="shared" si="165"/>
        <v>0</v>
      </c>
    </row>
    <row r="5252" spans="2:42" ht="33" x14ac:dyDescent="0.25">
      <c r="B5252" s="13">
        <f>COUNTIFS($E$3:E5252,'تقرير منتج تام'!$E$4)</f>
        <v>8</v>
      </c>
      <c r="C5252" s="37"/>
      <c r="D5252" s="37"/>
      <c r="E5252" s="37"/>
      <c r="F5252" s="39"/>
      <c r="G5252" s="40"/>
      <c r="H5252" s="40"/>
      <c r="I5252" s="41"/>
      <c r="J5252" s="41"/>
      <c r="K5252" s="26" t="str">
        <f>_xlfn.IFNA(VLOOKUP(E5252,الاوردرات!$B$1:$C$600,2,0),"")</f>
        <v/>
      </c>
      <c r="L5252" s="52"/>
      <c r="N5252" s="21" t="str">
        <f t="shared" si="166"/>
        <v/>
      </c>
      <c r="O5252" s="22" t="str">
        <f>_xlfn.IFNA((VLOOKUP(F5252,help!$C$2:$F$12,4,0))*(N5252*24),"")</f>
        <v/>
      </c>
      <c r="AP5252" s="17">
        <f t="shared" si="165"/>
        <v>0</v>
      </c>
    </row>
    <row r="5253" spans="2:42" ht="33" x14ac:dyDescent="0.25">
      <c r="B5253" s="13">
        <f>COUNTIFS($E$3:E5253,'تقرير منتج تام'!$E$4)</f>
        <v>8</v>
      </c>
      <c r="C5253" s="37"/>
      <c r="D5253" s="37"/>
      <c r="E5253" s="37"/>
      <c r="F5253" s="39"/>
      <c r="G5253" s="40"/>
      <c r="H5253" s="40"/>
      <c r="I5253" s="41"/>
      <c r="J5253" s="41"/>
      <c r="K5253" s="26" t="str">
        <f>_xlfn.IFNA(VLOOKUP(E5253,الاوردرات!$B$1:$C$600,2,0),"")</f>
        <v/>
      </c>
      <c r="L5253" s="52"/>
      <c r="N5253" s="21" t="str">
        <f t="shared" si="166"/>
        <v/>
      </c>
      <c r="O5253" s="22" t="str">
        <f>_xlfn.IFNA((VLOOKUP(F5253,help!$C$2:$F$12,4,0))*(N5253*24),"")</f>
        <v/>
      </c>
      <c r="AP5253" s="17">
        <f t="shared" si="165"/>
        <v>0</v>
      </c>
    </row>
    <row r="5254" spans="2:42" ht="33" x14ac:dyDescent="0.25">
      <c r="B5254" s="13">
        <f>COUNTIFS($E$3:E5254,'تقرير منتج تام'!$E$4)</f>
        <v>8</v>
      </c>
      <c r="C5254" s="37"/>
      <c r="D5254" s="37"/>
      <c r="E5254" s="37"/>
      <c r="F5254" s="39"/>
      <c r="G5254" s="40"/>
      <c r="H5254" s="40"/>
      <c r="I5254" s="41"/>
      <c r="J5254" s="41"/>
      <c r="K5254" s="26" t="str">
        <f>_xlfn.IFNA(VLOOKUP(E5254,الاوردرات!$B$1:$C$600,2,0),"")</f>
        <v/>
      </c>
      <c r="L5254" s="52"/>
      <c r="N5254" s="21" t="str">
        <f t="shared" si="166"/>
        <v/>
      </c>
      <c r="O5254" s="22" t="str">
        <f>_xlfn.IFNA((VLOOKUP(F5254,help!$C$2:$F$12,4,0))*(N5254*24),"")</f>
        <v/>
      </c>
      <c r="AP5254" s="17">
        <f t="shared" si="165"/>
        <v>0</v>
      </c>
    </row>
    <row r="5255" spans="2:42" ht="33" x14ac:dyDescent="0.25">
      <c r="B5255" s="13">
        <f>COUNTIFS($E$3:E5255,'تقرير منتج تام'!$E$4)</f>
        <v>8</v>
      </c>
      <c r="C5255" s="37"/>
      <c r="D5255" s="37"/>
      <c r="E5255" s="37"/>
      <c r="F5255" s="39"/>
      <c r="G5255" s="40"/>
      <c r="H5255" s="40"/>
      <c r="I5255" s="41"/>
      <c r="J5255" s="41"/>
      <c r="K5255" s="26" t="str">
        <f>_xlfn.IFNA(VLOOKUP(E5255,الاوردرات!$B$1:$C$600,2,0),"")</f>
        <v/>
      </c>
      <c r="L5255" s="52"/>
      <c r="N5255" s="21" t="str">
        <f t="shared" si="166"/>
        <v/>
      </c>
      <c r="O5255" s="22" t="str">
        <f>_xlfn.IFNA((VLOOKUP(F5255,help!$C$2:$F$12,4,0))*(N5255*24),"")</f>
        <v/>
      </c>
      <c r="AP5255" s="17">
        <f t="shared" si="165"/>
        <v>0</v>
      </c>
    </row>
    <row r="5256" spans="2:42" ht="33" x14ac:dyDescent="0.25">
      <c r="B5256" s="13">
        <f>COUNTIFS($E$3:E5256,'تقرير منتج تام'!$E$4)</f>
        <v>8</v>
      </c>
      <c r="C5256" s="37"/>
      <c r="D5256" s="37"/>
      <c r="E5256" s="37"/>
      <c r="F5256" s="39"/>
      <c r="G5256" s="40"/>
      <c r="H5256" s="40"/>
      <c r="I5256" s="41"/>
      <c r="J5256" s="41"/>
      <c r="K5256" s="26" t="str">
        <f>_xlfn.IFNA(VLOOKUP(E5256,الاوردرات!$B$1:$C$600,2,0),"")</f>
        <v/>
      </c>
      <c r="L5256" s="52"/>
      <c r="N5256" s="21" t="str">
        <f t="shared" si="166"/>
        <v/>
      </c>
      <c r="O5256" s="22" t="str">
        <f>_xlfn.IFNA((VLOOKUP(F5256,help!$C$2:$F$12,4,0))*(N5256*24),"")</f>
        <v/>
      </c>
      <c r="AP5256" s="17">
        <f t="shared" si="165"/>
        <v>0</v>
      </c>
    </row>
    <row r="5257" spans="2:42" ht="33" x14ac:dyDescent="0.25">
      <c r="B5257" s="13">
        <f>COUNTIFS($E$3:E5257,'تقرير منتج تام'!$E$4)</f>
        <v>8</v>
      </c>
      <c r="C5257" s="37"/>
      <c r="D5257" s="37"/>
      <c r="E5257" s="37"/>
      <c r="F5257" s="39"/>
      <c r="G5257" s="40"/>
      <c r="H5257" s="40"/>
      <c r="I5257" s="41"/>
      <c r="J5257" s="41"/>
      <c r="K5257" s="26" t="str">
        <f>_xlfn.IFNA(VLOOKUP(E5257,الاوردرات!$B$1:$C$600,2,0),"")</f>
        <v/>
      </c>
      <c r="L5257" s="52"/>
      <c r="N5257" s="21" t="str">
        <f t="shared" si="166"/>
        <v/>
      </c>
      <c r="O5257" s="22" t="str">
        <f>_xlfn.IFNA((VLOOKUP(F5257,help!$C$2:$F$12,4,0))*(N5257*24),"")</f>
        <v/>
      </c>
      <c r="AP5257" s="17">
        <f t="shared" si="165"/>
        <v>0</v>
      </c>
    </row>
    <row r="5258" spans="2:42" ht="33" x14ac:dyDescent="0.25">
      <c r="B5258" s="13">
        <f>COUNTIFS($E$3:E5258,'تقرير منتج تام'!$E$4)</f>
        <v>8</v>
      </c>
      <c r="C5258" s="37"/>
      <c r="D5258" s="37"/>
      <c r="E5258" s="37"/>
      <c r="F5258" s="39"/>
      <c r="G5258" s="40"/>
      <c r="H5258" s="40"/>
      <c r="I5258" s="41"/>
      <c r="J5258" s="41"/>
      <c r="K5258" s="26" t="str">
        <f>_xlfn.IFNA(VLOOKUP(E5258,الاوردرات!$B$1:$C$600,2,0),"")</f>
        <v/>
      </c>
      <c r="L5258" s="52"/>
      <c r="N5258" s="21" t="str">
        <f t="shared" si="166"/>
        <v/>
      </c>
      <c r="O5258" s="22" t="str">
        <f>_xlfn.IFNA((VLOOKUP(F5258,help!$C$2:$F$12,4,0))*(N5258*24),"")</f>
        <v/>
      </c>
      <c r="AP5258" s="17">
        <f t="shared" ref="AP5258:AP5261" si="167">D5258</f>
        <v>0</v>
      </c>
    </row>
    <row r="5259" spans="2:42" ht="33" x14ac:dyDescent="0.25">
      <c r="B5259" s="13">
        <f>COUNTIFS($E$3:E5259,'تقرير منتج تام'!$E$4)</f>
        <v>8</v>
      </c>
      <c r="C5259" s="37"/>
      <c r="D5259" s="37"/>
      <c r="E5259" s="37"/>
      <c r="F5259" s="39"/>
      <c r="G5259" s="40"/>
      <c r="H5259" s="40"/>
      <c r="I5259" s="41"/>
      <c r="J5259" s="41"/>
      <c r="K5259" s="26" t="str">
        <f>_xlfn.IFNA(VLOOKUP(E5259,الاوردرات!$B$1:$C$600,2,0),"")</f>
        <v/>
      </c>
      <c r="L5259" s="52"/>
      <c r="N5259" s="21" t="str">
        <f t="shared" si="166"/>
        <v/>
      </c>
      <c r="O5259" s="22" t="str">
        <f>_xlfn.IFNA((VLOOKUP(F5259,help!$C$2:$F$12,4,0))*(N5259*24),"")</f>
        <v/>
      </c>
      <c r="AP5259" s="17">
        <f t="shared" si="167"/>
        <v>0</v>
      </c>
    </row>
    <row r="5260" spans="2:42" ht="33" x14ac:dyDescent="0.25">
      <c r="B5260" s="13">
        <f>COUNTIFS($E$3:E5260,'تقرير منتج تام'!$E$4)</f>
        <v>8</v>
      </c>
      <c r="C5260" s="37"/>
      <c r="D5260" s="37"/>
      <c r="E5260" s="37"/>
      <c r="F5260" s="39"/>
      <c r="G5260" s="40"/>
      <c r="H5260" s="40"/>
      <c r="I5260" s="41"/>
      <c r="J5260" s="41"/>
      <c r="K5260" s="26" t="str">
        <f>_xlfn.IFNA(VLOOKUP(E5260,الاوردرات!$B$1:$C$600,2,0),"")</f>
        <v/>
      </c>
      <c r="L5260" s="52"/>
      <c r="N5260" s="21" t="str">
        <f t="shared" si="166"/>
        <v/>
      </c>
      <c r="O5260" s="22" t="str">
        <f>_xlfn.IFNA((VLOOKUP(F5260,help!$C$2:$F$12,4,0))*(N5260*24),"")</f>
        <v/>
      </c>
      <c r="AP5260" s="17">
        <f t="shared" si="167"/>
        <v>0</v>
      </c>
    </row>
    <row r="5261" spans="2:42" ht="33" x14ac:dyDescent="0.25">
      <c r="B5261" s="13">
        <f>COUNTIFS($E$3:E5261,'تقرير منتج تام'!$E$4)</f>
        <v>8</v>
      </c>
      <c r="C5261" s="37"/>
      <c r="D5261" s="37"/>
      <c r="E5261" s="37"/>
      <c r="F5261" s="39"/>
      <c r="G5261" s="40"/>
      <c r="H5261" s="40"/>
      <c r="I5261" s="41"/>
      <c r="J5261" s="41"/>
      <c r="K5261" s="26" t="str">
        <f>_xlfn.IFNA(VLOOKUP(E5261,الاوردرات!$B$1:$C$600,2,0),"")</f>
        <v/>
      </c>
      <c r="L5261" s="52"/>
      <c r="N5261" s="21" t="str">
        <f t="shared" si="166"/>
        <v/>
      </c>
      <c r="O5261" s="22" t="str">
        <f>_xlfn.IFNA((VLOOKUP(F5261,help!$C$2:$F$12,4,0))*(N5261*24),"")</f>
        <v/>
      </c>
      <c r="AP5261" s="17">
        <f t="shared" si="167"/>
        <v>0</v>
      </c>
    </row>
    <row r="5262" spans="2:42" ht="33" x14ac:dyDescent="0.25">
      <c r="B5262" s="13">
        <f>COUNTIFS($E$3:E5262,'تقرير منتج تام'!$E$4)</f>
        <v>8</v>
      </c>
      <c r="C5262" s="37"/>
      <c r="D5262" s="37"/>
      <c r="E5262" s="37"/>
      <c r="F5262" s="39"/>
      <c r="G5262" s="40"/>
      <c r="H5262" s="40"/>
      <c r="I5262" s="41"/>
      <c r="J5262" s="41"/>
      <c r="K5262" s="26" t="str">
        <f>_xlfn.IFNA(VLOOKUP(E5262,الاوردرات!$B$1:$C$600,2,0),"")</f>
        <v/>
      </c>
      <c r="L5262" s="52"/>
      <c r="N5262" s="21" t="str">
        <f t="shared" si="166"/>
        <v/>
      </c>
      <c r="O5262" s="22" t="str">
        <f>_xlfn.IFNA((VLOOKUP(F5262,help!$C$2:$F$12,4,0))*(N5262*24),"")</f>
        <v/>
      </c>
      <c r="AP5262" s="17">
        <f>D5262</f>
        <v>0</v>
      </c>
    </row>
    <row r="5263" spans="2:42" ht="33" x14ac:dyDescent="0.25">
      <c r="B5263" s="13">
        <f>COUNTIFS($E$3:E5263,'تقرير منتج تام'!$E$4)</f>
        <v>8</v>
      </c>
      <c r="C5263" s="37"/>
      <c r="D5263" s="37"/>
      <c r="E5263" s="37"/>
      <c r="F5263" s="39"/>
      <c r="G5263" s="40"/>
      <c r="H5263" s="40"/>
      <c r="I5263" s="41"/>
      <c r="J5263" s="41"/>
      <c r="K5263" s="26" t="str">
        <f>_xlfn.IFNA(VLOOKUP(E5263,الاوردرات!$B$1:$C$600,2,0),"")</f>
        <v/>
      </c>
      <c r="L5263" s="52"/>
      <c r="N5263" s="21" t="str">
        <f t="shared" si="166"/>
        <v/>
      </c>
      <c r="O5263" s="22" t="str">
        <f>_xlfn.IFNA((VLOOKUP(F5263,help!$C$2:$F$12,4,0))*(N5263*24),"")</f>
        <v/>
      </c>
      <c r="AP5263" s="17">
        <f t="shared" ref="AP5263:AP5326" si="168">D5263</f>
        <v>0</v>
      </c>
    </row>
    <row r="5264" spans="2:42" ht="33" x14ac:dyDescent="0.25">
      <c r="B5264" s="13">
        <f>COUNTIFS($E$3:E5264,'تقرير منتج تام'!$E$4)</f>
        <v>8</v>
      </c>
      <c r="C5264" s="37"/>
      <c r="D5264" s="37"/>
      <c r="E5264" s="37"/>
      <c r="F5264" s="39"/>
      <c r="G5264" s="40"/>
      <c r="H5264" s="40"/>
      <c r="I5264" s="41"/>
      <c r="J5264" s="41"/>
      <c r="K5264" s="26" t="str">
        <f>_xlfn.IFNA(VLOOKUP(E5264,الاوردرات!$B$1:$C$600,2,0),"")</f>
        <v/>
      </c>
      <c r="L5264" s="52"/>
      <c r="N5264" s="21" t="str">
        <f t="shared" si="166"/>
        <v/>
      </c>
      <c r="O5264" s="22" t="str">
        <f>_xlfn.IFNA((VLOOKUP(F5264,help!$C$2:$F$12,4,0))*(N5264*24),"")</f>
        <v/>
      </c>
      <c r="AP5264" s="17">
        <f t="shared" si="168"/>
        <v>0</v>
      </c>
    </row>
    <row r="5265" spans="2:42" ht="33" x14ac:dyDescent="0.25">
      <c r="B5265" s="13">
        <f>COUNTIFS($E$3:E5265,'تقرير منتج تام'!$E$4)</f>
        <v>8</v>
      </c>
      <c r="C5265" s="37"/>
      <c r="D5265" s="37"/>
      <c r="E5265" s="37"/>
      <c r="F5265" s="39"/>
      <c r="G5265" s="40"/>
      <c r="H5265" s="40"/>
      <c r="I5265" s="41"/>
      <c r="J5265" s="41"/>
      <c r="K5265" s="26" t="str">
        <f>_xlfn.IFNA(VLOOKUP(E5265,الاوردرات!$B$1:$C$600,2,0),"")</f>
        <v/>
      </c>
      <c r="L5265" s="52"/>
      <c r="N5265" s="21" t="str">
        <f t="shared" si="166"/>
        <v/>
      </c>
      <c r="O5265" s="22" t="str">
        <f>_xlfn.IFNA((VLOOKUP(F5265,help!$C$2:$F$12,4,0))*(N5265*24),"")</f>
        <v/>
      </c>
      <c r="AP5265" s="17">
        <f t="shared" si="168"/>
        <v>0</v>
      </c>
    </row>
    <row r="5266" spans="2:42" ht="33" x14ac:dyDescent="0.25">
      <c r="B5266" s="13">
        <f>COUNTIFS($E$3:E5266,'تقرير منتج تام'!$E$4)</f>
        <v>8</v>
      </c>
      <c r="C5266" s="37"/>
      <c r="D5266" s="37"/>
      <c r="E5266" s="37"/>
      <c r="F5266" s="39"/>
      <c r="G5266" s="40"/>
      <c r="H5266" s="40"/>
      <c r="I5266" s="41"/>
      <c r="J5266" s="41"/>
      <c r="K5266" s="26" t="str">
        <f>_xlfn.IFNA(VLOOKUP(E5266,الاوردرات!$B$1:$C$600,2,0),"")</f>
        <v/>
      </c>
      <c r="L5266" s="52"/>
      <c r="N5266" s="21" t="str">
        <f t="shared" si="166"/>
        <v/>
      </c>
      <c r="O5266" s="22" t="str">
        <f>_xlfn.IFNA((VLOOKUP(F5266,help!$C$2:$F$12,4,0))*(N5266*24),"")</f>
        <v/>
      </c>
      <c r="AP5266" s="17">
        <f t="shared" si="168"/>
        <v>0</v>
      </c>
    </row>
    <row r="5267" spans="2:42" ht="33" x14ac:dyDescent="0.25">
      <c r="B5267" s="13">
        <f>COUNTIFS($E$3:E5267,'تقرير منتج تام'!$E$4)</f>
        <v>8</v>
      </c>
      <c r="C5267" s="37"/>
      <c r="D5267" s="37"/>
      <c r="E5267" s="37"/>
      <c r="F5267" s="39"/>
      <c r="G5267" s="40"/>
      <c r="H5267" s="40"/>
      <c r="I5267" s="41"/>
      <c r="J5267" s="41"/>
      <c r="K5267" s="26" t="str">
        <f>_xlfn.IFNA(VLOOKUP(E5267,الاوردرات!$B$1:$C$600,2,0),"")</f>
        <v/>
      </c>
      <c r="L5267" s="52"/>
      <c r="N5267" s="21" t="str">
        <f t="shared" si="166"/>
        <v/>
      </c>
      <c r="O5267" s="22" t="str">
        <f>_xlfn.IFNA((VLOOKUP(F5267,help!$C$2:$F$12,4,0))*(N5267*24),"")</f>
        <v/>
      </c>
      <c r="AP5267" s="17">
        <f t="shared" si="168"/>
        <v>0</v>
      </c>
    </row>
    <row r="5268" spans="2:42" ht="33" x14ac:dyDescent="0.25">
      <c r="B5268" s="13">
        <f>COUNTIFS($E$3:E5268,'تقرير منتج تام'!$E$4)</f>
        <v>8</v>
      </c>
      <c r="C5268" s="37"/>
      <c r="D5268" s="37"/>
      <c r="E5268" s="37"/>
      <c r="F5268" s="39"/>
      <c r="G5268" s="40"/>
      <c r="H5268" s="40"/>
      <c r="I5268" s="41"/>
      <c r="J5268" s="41"/>
      <c r="K5268" s="26" t="str">
        <f>_xlfn.IFNA(VLOOKUP(E5268,الاوردرات!$B$1:$C$600,2,0),"")</f>
        <v/>
      </c>
      <c r="L5268" s="52"/>
      <c r="N5268" s="21" t="str">
        <f t="shared" si="166"/>
        <v/>
      </c>
      <c r="O5268" s="22" t="str">
        <f>_xlfn.IFNA((VLOOKUP(F5268,help!$C$2:$F$12,4,0))*(N5268*24),"")</f>
        <v/>
      </c>
      <c r="AP5268" s="17">
        <f t="shared" si="168"/>
        <v>0</v>
      </c>
    </row>
    <row r="5269" spans="2:42" ht="33" x14ac:dyDescent="0.25">
      <c r="B5269" s="13">
        <f>COUNTIFS($E$3:E5269,'تقرير منتج تام'!$E$4)</f>
        <v>8</v>
      </c>
      <c r="C5269" s="37"/>
      <c r="D5269" s="37"/>
      <c r="E5269" s="37"/>
      <c r="F5269" s="39"/>
      <c r="G5269" s="40"/>
      <c r="H5269" s="40"/>
      <c r="I5269" s="41"/>
      <c r="J5269" s="41"/>
      <c r="K5269" s="26" t="str">
        <f>_xlfn.IFNA(VLOOKUP(E5269,الاوردرات!$B$1:$C$600,2,0),"")</f>
        <v/>
      </c>
      <c r="L5269" s="52"/>
      <c r="N5269" s="21" t="str">
        <f t="shared" si="166"/>
        <v/>
      </c>
      <c r="O5269" s="22" t="str">
        <f>_xlfn.IFNA((VLOOKUP(F5269,help!$C$2:$F$12,4,0))*(N5269*24),"")</f>
        <v/>
      </c>
      <c r="AP5269" s="17">
        <f t="shared" si="168"/>
        <v>0</v>
      </c>
    </row>
    <row r="5270" spans="2:42" ht="33" x14ac:dyDescent="0.25">
      <c r="B5270" s="13">
        <f>COUNTIFS($E$3:E5270,'تقرير منتج تام'!$E$4)</f>
        <v>8</v>
      </c>
      <c r="C5270" s="37"/>
      <c r="D5270" s="37"/>
      <c r="E5270" s="37"/>
      <c r="F5270" s="39"/>
      <c r="G5270" s="40"/>
      <c r="H5270" s="40"/>
      <c r="I5270" s="41"/>
      <c r="J5270" s="41"/>
      <c r="K5270" s="26" t="str">
        <f>_xlfn.IFNA(VLOOKUP(E5270,الاوردرات!$B$1:$C$600,2,0),"")</f>
        <v/>
      </c>
      <c r="L5270" s="52"/>
      <c r="N5270" s="21" t="str">
        <f t="shared" si="166"/>
        <v/>
      </c>
      <c r="O5270" s="22" t="str">
        <f>_xlfn.IFNA((VLOOKUP(F5270,help!$C$2:$F$12,4,0))*(N5270*24),"")</f>
        <v/>
      </c>
      <c r="AP5270" s="17">
        <f t="shared" si="168"/>
        <v>0</v>
      </c>
    </row>
    <row r="5271" spans="2:42" ht="33" x14ac:dyDescent="0.25">
      <c r="B5271" s="13">
        <f>COUNTIFS($E$3:E5271,'تقرير منتج تام'!$E$4)</f>
        <v>8</v>
      </c>
      <c r="C5271" s="37"/>
      <c r="D5271" s="37"/>
      <c r="E5271" s="37"/>
      <c r="F5271" s="39"/>
      <c r="G5271" s="40"/>
      <c r="H5271" s="40"/>
      <c r="I5271" s="41"/>
      <c r="J5271" s="41"/>
      <c r="K5271" s="26" t="str">
        <f>_xlfn.IFNA(VLOOKUP(E5271,الاوردرات!$B$1:$C$600,2,0),"")</f>
        <v/>
      </c>
      <c r="L5271" s="52"/>
      <c r="N5271" s="21" t="str">
        <f t="shared" si="166"/>
        <v/>
      </c>
      <c r="O5271" s="22" t="str">
        <f>_xlfn.IFNA((VLOOKUP(F5271,help!$C$2:$F$12,4,0))*(N5271*24),"")</f>
        <v/>
      </c>
      <c r="AP5271" s="17">
        <f t="shared" si="168"/>
        <v>0</v>
      </c>
    </row>
    <row r="5272" spans="2:42" ht="33" x14ac:dyDescent="0.25">
      <c r="B5272" s="13">
        <f>COUNTIFS($E$3:E5272,'تقرير منتج تام'!$E$4)</f>
        <v>8</v>
      </c>
      <c r="C5272" s="37"/>
      <c r="D5272" s="37"/>
      <c r="E5272" s="37"/>
      <c r="F5272" s="39"/>
      <c r="G5272" s="40"/>
      <c r="H5272" s="40"/>
      <c r="I5272" s="41"/>
      <c r="J5272" s="41"/>
      <c r="K5272" s="26" t="str">
        <f>_xlfn.IFNA(VLOOKUP(E5272,الاوردرات!$B$1:$C$600,2,0),"")</f>
        <v/>
      </c>
      <c r="L5272" s="52"/>
      <c r="N5272" s="21" t="str">
        <f t="shared" si="166"/>
        <v/>
      </c>
      <c r="O5272" s="22" t="str">
        <f>_xlfn.IFNA((VLOOKUP(F5272,help!$C$2:$F$12,4,0))*(N5272*24),"")</f>
        <v/>
      </c>
      <c r="AP5272" s="17">
        <f t="shared" si="168"/>
        <v>0</v>
      </c>
    </row>
    <row r="5273" spans="2:42" ht="33" x14ac:dyDescent="0.25">
      <c r="B5273" s="13">
        <f>COUNTIFS($E$3:E5273,'تقرير منتج تام'!$E$4)</f>
        <v>8</v>
      </c>
      <c r="C5273" s="37"/>
      <c r="D5273" s="37"/>
      <c r="E5273" s="37"/>
      <c r="F5273" s="39"/>
      <c r="G5273" s="40"/>
      <c r="H5273" s="40"/>
      <c r="I5273" s="41"/>
      <c r="J5273" s="41"/>
      <c r="K5273" s="26" t="str">
        <f>_xlfn.IFNA(VLOOKUP(E5273,الاوردرات!$B$1:$C$600,2,0),"")</f>
        <v/>
      </c>
      <c r="L5273" s="52"/>
      <c r="N5273" s="21" t="str">
        <f t="shared" si="166"/>
        <v/>
      </c>
      <c r="O5273" s="22" t="str">
        <f>_xlfn.IFNA((VLOOKUP(F5273,help!$C$2:$F$12,4,0))*(N5273*24),"")</f>
        <v/>
      </c>
      <c r="AP5273" s="17">
        <f t="shared" si="168"/>
        <v>0</v>
      </c>
    </row>
    <row r="5274" spans="2:42" ht="33" x14ac:dyDescent="0.25">
      <c r="B5274" s="13">
        <f>COUNTIFS($E$3:E5274,'تقرير منتج تام'!$E$4)</f>
        <v>8</v>
      </c>
      <c r="C5274" s="37"/>
      <c r="D5274" s="37"/>
      <c r="E5274" s="37"/>
      <c r="F5274" s="39"/>
      <c r="G5274" s="40"/>
      <c r="H5274" s="40"/>
      <c r="I5274" s="41"/>
      <c r="J5274" s="41"/>
      <c r="K5274" s="26" t="str">
        <f>_xlfn.IFNA(VLOOKUP(E5274,الاوردرات!$B$1:$C$600,2,0),"")</f>
        <v/>
      </c>
      <c r="L5274" s="52"/>
      <c r="N5274" s="21" t="str">
        <f t="shared" si="166"/>
        <v/>
      </c>
      <c r="O5274" s="22" t="str">
        <f>_xlfn.IFNA((VLOOKUP(F5274,help!$C$2:$F$12,4,0))*(N5274*24),"")</f>
        <v/>
      </c>
      <c r="AP5274" s="17">
        <f t="shared" si="168"/>
        <v>0</v>
      </c>
    </row>
    <row r="5275" spans="2:42" ht="33" x14ac:dyDescent="0.25">
      <c r="B5275" s="13">
        <f>COUNTIFS($E$3:E5275,'تقرير منتج تام'!$E$4)</f>
        <v>8</v>
      </c>
      <c r="C5275" s="37"/>
      <c r="D5275" s="37"/>
      <c r="E5275" s="37"/>
      <c r="F5275" s="39"/>
      <c r="G5275" s="40"/>
      <c r="H5275" s="40"/>
      <c r="I5275" s="41"/>
      <c r="J5275" s="41"/>
      <c r="K5275" s="26" t="str">
        <f>_xlfn.IFNA(VLOOKUP(E5275,الاوردرات!$B$1:$C$600,2,0),"")</f>
        <v/>
      </c>
      <c r="L5275" s="52"/>
      <c r="N5275" s="21" t="str">
        <f t="shared" si="166"/>
        <v/>
      </c>
      <c r="O5275" s="22" t="str">
        <f>_xlfn.IFNA((VLOOKUP(F5275,help!$C$2:$F$12,4,0))*(N5275*24),"")</f>
        <v/>
      </c>
      <c r="AP5275" s="17">
        <f t="shared" si="168"/>
        <v>0</v>
      </c>
    </row>
    <row r="5276" spans="2:42" ht="33" x14ac:dyDescent="0.25">
      <c r="B5276" s="13">
        <f>COUNTIFS($E$3:E5276,'تقرير منتج تام'!$E$4)</f>
        <v>8</v>
      </c>
      <c r="C5276" s="37"/>
      <c r="D5276" s="37"/>
      <c r="E5276" s="37"/>
      <c r="F5276" s="39"/>
      <c r="G5276" s="40"/>
      <c r="H5276" s="40"/>
      <c r="I5276" s="41"/>
      <c r="J5276" s="41"/>
      <c r="K5276" s="26" t="str">
        <f>_xlfn.IFNA(VLOOKUP(E5276,الاوردرات!$B$1:$C$600,2,0),"")</f>
        <v/>
      </c>
      <c r="L5276" s="52"/>
      <c r="N5276" s="21" t="str">
        <f t="shared" si="166"/>
        <v/>
      </c>
      <c r="O5276" s="22" t="str">
        <f>_xlfn.IFNA((VLOOKUP(F5276,help!$C$2:$F$12,4,0))*(N5276*24),"")</f>
        <v/>
      </c>
      <c r="AP5276" s="17">
        <f t="shared" si="168"/>
        <v>0</v>
      </c>
    </row>
    <row r="5277" spans="2:42" ht="33" x14ac:dyDescent="0.25">
      <c r="B5277" s="13">
        <f>COUNTIFS($E$3:E5277,'تقرير منتج تام'!$E$4)</f>
        <v>8</v>
      </c>
      <c r="C5277" s="37"/>
      <c r="D5277" s="37"/>
      <c r="E5277" s="37"/>
      <c r="F5277" s="39"/>
      <c r="G5277" s="40"/>
      <c r="H5277" s="40"/>
      <c r="I5277" s="41"/>
      <c r="J5277" s="41"/>
      <c r="K5277" s="26" t="str">
        <f>_xlfn.IFNA(VLOOKUP(E5277,الاوردرات!$B$1:$C$600,2,0),"")</f>
        <v/>
      </c>
      <c r="L5277" s="52"/>
      <c r="N5277" s="21" t="str">
        <f t="shared" si="166"/>
        <v/>
      </c>
      <c r="O5277" s="22" t="str">
        <f>_xlfn.IFNA((VLOOKUP(F5277,help!$C$2:$F$12,4,0))*(N5277*24),"")</f>
        <v/>
      </c>
      <c r="AP5277" s="17">
        <f t="shared" si="168"/>
        <v>0</v>
      </c>
    </row>
    <row r="5278" spans="2:42" ht="33" x14ac:dyDescent="0.25">
      <c r="B5278" s="13">
        <f>COUNTIFS($E$3:E5278,'تقرير منتج تام'!$E$4)</f>
        <v>8</v>
      </c>
      <c r="C5278" s="37"/>
      <c r="D5278" s="37"/>
      <c r="E5278" s="37"/>
      <c r="F5278" s="39"/>
      <c r="G5278" s="40"/>
      <c r="H5278" s="40"/>
      <c r="I5278" s="41"/>
      <c r="J5278" s="41"/>
      <c r="K5278" s="26" t="str">
        <f>_xlfn.IFNA(VLOOKUP(E5278,الاوردرات!$B$1:$C$600,2,0),"")</f>
        <v/>
      </c>
      <c r="L5278" s="52"/>
      <c r="N5278" s="21" t="str">
        <f t="shared" si="166"/>
        <v/>
      </c>
      <c r="O5278" s="22" t="str">
        <f>_xlfn.IFNA((VLOOKUP(F5278,help!$C$2:$F$12,4,0))*(N5278*24),"")</f>
        <v/>
      </c>
      <c r="AP5278" s="17">
        <f t="shared" si="168"/>
        <v>0</v>
      </c>
    </row>
    <row r="5279" spans="2:42" ht="33" x14ac:dyDescent="0.25">
      <c r="B5279" s="13">
        <f>COUNTIFS($E$3:E5279,'تقرير منتج تام'!$E$4)</f>
        <v>8</v>
      </c>
      <c r="C5279" s="37"/>
      <c r="D5279" s="37"/>
      <c r="E5279" s="37"/>
      <c r="F5279" s="39"/>
      <c r="G5279" s="40"/>
      <c r="H5279" s="40"/>
      <c r="I5279" s="41"/>
      <c r="J5279" s="41"/>
      <c r="K5279" s="26" t="str">
        <f>_xlfn.IFNA(VLOOKUP(E5279,الاوردرات!$B$1:$C$600,2,0),"")</f>
        <v/>
      </c>
      <c r="L5279" s="52"/>
      <c r="N5279" s="21" t="str">
        <f t="shared" si="166"/>
        <v/>
      </c>
      <c r="O5279" s="22" t="str">
        <f>_xlfn.IFNA((VLOOKUP(F5279,help!$C$2:$F$12,4,0))*(N5279*24),"")</f>
        <v/>
      </c>
      <c r="AP5279" s="17">
        <f t="shared" si="168"/>
        <v>0</v>
      </c>
    </row>
    <row r="5280" spans="2:42" ht="33" x14ac:dyDescent="0.25">
      <c r="B5280" s="13">
        <f>COUNTIFS($E$3:E5280,'تقرير منتج تام'!$E$4)</f>
        <v>8</v>
      </c>
      <c r="C5280" s="37"/>
      <c r="D5280" s="37"/>
      <c r="E5280" s="37"/>
      <c r="F5280" s="39"/>
      <c r="G5280" s="40"/>
      <c r="H5280" s="40"/>
      <c r="I5280" s="41"/>
      <c r="J5280" s="41"/>
      <c r="K5280" s="26" t="str">
        <f>_xlfn.IFNA(VLOOKUP(E5280,الاوردرات!$B$1:$C$600,2,0),"")</f>
        <v/>
      </c>
      <c r="L5280" s="52"/>
      <c r="N5280" s="21" t="str">
        <f t="shared" si="166"/>
        <v/>
      </c>
      <c r="O5280" s="22" t="str">
        <f>_xlfn.IFNA((VLOOKUP(F5280,help!$C$2:$F$12,4,0))*(N5280*24),"")</f>
        <v/>
      </c>
      <c r="AP5280" s="17">
        <f t="shared" si="168"/>
        <v>0</v>
      </c>
    </row>
    <row r="5281" spans="2:42" ht="33" x14ac:dyDescent="0.25">
      <c r="B5281" s="13">
        <f>COUNTIFS($E$3:E5281,'تقرير منتج تام'!$E$4)</f>
        <v>8</v>
      </c>
      <c r="C5281" s="37"/>
      <c r="D5281" s="37"/>
      <c r="E5281" s="37"/>
      <c r="F5281" s="39"/>
      <c r="G5281" s="40"/>
      <c r="H5281" s="40"/>
      <c r="I5281" s="41"/>
      <c r="J5281" s="41"/>
      <c r="K5281" s="26" t="str">
        <f>_xlfn.IFNA(VLOOKUP(E5281,الاوردرات!$B$1:$C$600,2,0),"")</f>
        <v/>
      </c>
      <c r="L5281" s="52"/>
      <c r="N5281" s="21" t="str">
        <f t="shared" si="166"/>
        <v/>
      </c>
      <c r="O5281" s="22" t="str">
        <f>_xlfn.IFNA((VLOOKUP(F5281,help!$C$2:$F$12,4,0))*(N5281*24),"")</f>
        <v/>
      </c>
      <c r="AP5281" s="17">
        <f t="shared" si="168"/>
        <v>0</v>
      </c>
    </row>
    <row r="5282" spans="2:42" ht="33" x14ac:dyDescent="0.25">
      <c r="B5282" s="13">
        <f>COUNTIFS($E$3:E5282,'تقرير منتج تام'!$E$4)</f>
        <v>8</v>
      </c>
      <c r="C5282" s="37"/>
      <c r="D5282" s="37"/>
      <c r="E5282" s="37"/>
      <c r="F5282" s="39"/>
      <c r="G5282" s="40"/>
      <c r="H5282" s="40"/>
      <c r="I5282" s="41"/>
      <c r="J5282" s="41"/>
      <c r="K5282" s="26" t="str">
        <f>_xlfn.IFNA(VLOOKUP(E5282,الاوردرات!$B$1:$C$600,2,0),"")</f>
        <v/>
      </c>
      <c r="L5282" s="52"/>
      <c r="N5282" s="21" t="str">
        <f t="shared" si="166"/>
        <v/>
      </c>
      <c r="O5282" s="22" t="str">
        <f>_xlfn.IFNA((VLOOKUP(F5282,help!$C$2:$F$12,4,0))*(N5282*24),"")</f>
        <v/>
      </c>
      <c r="AP5282" s="17">
        <f t="shared" si="168"/>
        <v>0</v>
      </c>
    </row>
    <row r="5283" spans="2:42" ht="33" x14ac:dyDescent="0.25">
      <c r="B5283" s="13">
        <f>COUNTIFS($E$3:E5283,'تقرير منتج تام'!$E$4)</f>
        <v>8</v>
      </c>
      <c r="C5283" s="37"/>
      <c r="D5283" s="37"/>
      <c r="E5283" s="37"/>
      <c r="F5283" s="39"/>
      <c r="G5283" s="40"/>
      <c r="H5283" s="40"/>
      <c r="I5283" s="41"/>
      <c r="J5283" s="41"/>
      <c r="K5283" s="26" t="str">
        <f>_xlfn.IFNA(VLOOKUP(E5283,الاوردرات!$B$1:$C$600,2,0),"")</f>
        <v/>
      </c>
      <c r="L5283" s="52"/>
      <c r="N5283" s="21" t="str">
        <f t="shared" si="166"/>
        <v/>
      </c>
      <c r="O5283" s="22" t="str">
        <f>_xlfn.IFNA((VLOOKUP(F5283,help!$C$2:$F$12,4,0))*(N5283*24),"")</f>
        <v/>
      </c>
      <c r="AP5283" s="17">
        <f t="shared" si="168"/>
        <v>0</v>
      </c>
    </row>
    <row r="5284" spans="2:42" ht="33" x14ac:dyDescent="0.25">
      <c r="B5284" s="13">
        <f>COUNTIFS($E$3:E5284,'تقرير منتج تام'!$E$4)</f>
        <v>8</v>
      </c>
      <c r="C5284" s="37"/>
      <c r="D5284" s="37"/>
      <c r="E5284" s="37"/>
      <c r="F5284" s="39"/>
      <c r="G5284" s="40"/>
      <c r="H5284" s="40"/>
      <c r="I5284" s="41"/>
      <c r="J5284" s="41"/>
      <c r="K5284" s="26" t="str">
        <f>_xlfn.IFNA(VLOOKUP(E5284,الاوردرات!$B$1:$C$600,2,0),"")</f>
        <v/>
      </c>
      <c r="L5284" s="52"/>
      <c r="N5284" s="21" t="str">
        <f t="shared" si="166"/>
        <v/>
      </c>
      <c r="O5284" s="22" t="str">
        <f>_xlfn.IFNA((VLOOKUP(F5284,help!$C$2:$F$12,4,0))*(N5284*24),"")</f>
        <v/>
      </c>
      <c r="AP5284" s="17">
        <f t="shared" si="168"/>
        <v>0</v>
      </c>
    </row>
    <row r="5285" spans="2:42" ht="33" x14ac:dyDescent="0.25">
      <c r="B5285" s="13">
        <f>COUNTIFS($E$3:E5285,'تقرير منتج تام'!$E$4)</f>
        <v>8</v>
      </c>
      <c r="C5285" s="37"/>
      <c r="D5285" s="37"/>
      <c r="E5285" s="37"/>
      <c r="F5285" s="39"/>
      <c r="G5285" s="40"/>
      <c r="H5285" s="40"/>
      <c r="I5285" s="41"/>
      <c r="J5285" s="41"/>
      <c r="K5285" s="26" t="str">
        <f>_xlfn.IFNA(VLOOKUP(E5285,الاوردرات!$B$1:$C$600,2,0),"")</f>
        <v/>
      </c>
      <c r="L5285" s="52"/>
      <c r="N5285" s="21" t="str">
        <f t="shared" si="166"/>
        <v/>
      </c>
      <c r="O5285" s="22" t="str">
        <f>_xlfn.IFNA((VLOOKUP(F5285,help!$C$2:$F$12,4,0))*(N5285*24),"")</f>
        <v/>
      </c>
      <c r="AP5285" s="17">
        <f t="shared" si="168"/>
        <v>0</v>
      </c>
    </row>
    <row r="5286" spans="2:42" ht="33" x14ac:dyDescent="0.25">
      <c r="B5286" s="13">
        <f>COUNTIFS($E$3:E5286,'تقرير منتج تام'!$E$4)</f>
        <v>8</v>
      </c>
      <c r="C5286" s="37"/>
      <c r="D5286" s="37"/>
      <c r="E5286" s="37"/>
      <c r="F5286" s="39"/>
      <c r="G5286" s="40"/>
      <c r="H5286" s="40"/>
      <c r="I5286" s="41"/>
      <c r="J5286" s="41"/>
      <c r="K5286" s="26" t="str">
        <f>_xlfn.IFNA(VLOOKUP(E5286,الاوردرات!$B$1:$C$600,2,0),"")</f>
        <v/>
      </c>
      <c r="L5286" s="52"/>
      <c r="N5286" s="21" t="str">
        <f t="shared" si="166"/>
        <v/>
      </c>
      <c r="O5286" s="22" t="str">
        <f>_xlfn.IFNA((VLOOKUP(F5286,help!$C$2:$F$12,4,0))*(N5286*24),"")</f>
        <v/>
      </c>
      <c r="AP5286" s="17">
        <f t="shared" si="168"/>
        <v>0</v>
      </c>
    </row>
    <row r="5287" spans="2:42" ht="33" x14ac:dyDescent="0.25">
      <c r="B5287" s="13">
        <f>COUNTIFS($E$3:E5287,'تقرير منتج تام'!$E$4)</f>
        <v>8</v>
      </c>
      <c r="C5287" s="37"/>
      <c r="D5287" s="37"/>
      <c r="E5287" s="37"/>
      <c r="F5287" s="39"/>
      <c r="G5287" s="40"/>
      <c r="H5287" s="40"/>
      <c r="I5287" s="41"/>
      <c r="J5287" s="41"/>
      <c r="K5287" s="26" t="str">
        <f>_xlfn.IFNA(VLOOKUP(E5287,الاوردرات!$B$1:$C$600,2,0),"")</f>
        <v/>
      </c>
      <c r="L5287" s="52"/>
      <c r="N5287" s="21" t="str">
        <f t="shared" si="166"/>
        <v/>
      </c>
      <c r="O5287" s="22" t="str">
        <f>_xlfn.IFNA((VLOOKUP(F5287,help!$C$2:$F$12,4,0))*(N5287*24),"")</f>
        <v/>
      </c>
      <c r="AP5287" s="17">
        <f t="shared" si="168"/>
        <v>0</v>
      </c>
    </row>
    <row r="5288" spans="2:42" ht="33" x14ac:dyDescent="0.25">
      <c r="B5288" s="13">
        <f>COUNTIFS($E$3:E5288,'تقرير منتج تام'!$E$4)</f>
        <v>8</v>
      </c>
      <c r="C5288" s="37"/>
      <c r="D5288" s="37"/>
      <c r="E5288" s="37"/>
      <c r="F5288" s="39"/>
      <c r="G5288" s="40"/>
      <c r="H5288" s="40"/>
      <c r="I5288" s="41"/>
      <c r="J5288" s="41"/>
      <c r="K5288" s="26" t="str">
        <f>_xlfn.IFNA(VLOOKUP(E5288,الاوردرات!$B$1:$C$600,2,0),"")</f>
        <v/>
      </c>
      <c r="L5288" s="52"/>
      <c r="N5288" s="21" t="str">
        <f t="shared" si="166"/>
        <v/>
      </c>
      <c r="O5288" s="22" t="str">
        <f>_xlfn.IFNA((VLOOKUP(F5288,help!$C$2:$F$12,4,0))*(N5288*24),"")</f>
        <v/>
      </c>
      <c r="AP5288" s="17">
        <f t="shared" si="168"/>
        <v>0</v>
      </c>
    </row>
    <row r="5289" spans="2:42" ht="33" x14ac:dyDescent="0.25">
      <c r="B5289" s="13">
        <f>COUNTIFS($E$3:E5289,'تقرير منتج تام'!$E$4)</f>
        <v>8</v>
      </c>
      <c r="C5289" s="37"/>
      <c r="D5289" s="37"/>
      <c r="E5289" s="37"/>
      <c r="F5289" s="39"/>
      <c r="G5289" s="40"/>
      <c r="H5289" s="40"/>
      <c r="I5289" s="41"/>
      <c r="J5289" s="41"/>
      <c r="K5289" s="26" t="str">
        <f>_xlfn.IFNA(VLOOKUP(E5289,الاوردرات!$B$1:$C$600,2,0),"")</f>
        <v/>
      </c>
      <c r="L5289" s="52"/>
      <c r="N5289" s="21" t="str">
        <f t="shared" si="166"/>
        <v/>
      </c>
      <c r="O5289" s="22" t="str">
        <f>_xlfn.IFNA((VLOOKUP(F5289,help!$C$2:$F$12,4,0))*(N5289*24),"")</f>
        <v/>
      </c>
      <c r="AP5289" s="17">
        <f t="shared" si="168"/>
        <v>0</v>
      </c>
    </row>
    <row r="5290" spans="2:42" ht="33" x14ac:dyDescent="0.25">
      <c r="B5290" s="13">
        <f>COUNTIFS($E$3:E5290,'تقرير منتج تام'!$E$4)</f>
        <v>8</v>
      </c>
      <c r="C5290" s="37"/>
      <c r="D5290" s="37"/>
      <c r="E5290" s="37"/>
      <c r="F5290" s="39"/>
      <c r="G5290" s="40"/>
      <c r="H5290" s="40"/>
      <c r="I5290" s="41"/>
      <c r="J5290" s="41"/>
      <c r="K5290" s="26" t="str">
        <f>_xlfn.IFNA(VLOOKUP(E5290,الاوردرات!$B$1:$C$600,2,0),"")</f>
        <v/>
      </c>
      <c r="L5290" s="52"/>
      <c r="N5290" s="21" t="str">
        <f t="shared" si="166"/>
        <v/>
      </c>
      <c r="O5290" s="22" t="str">
        <f>_xlfn.IFNA((VLOOKUP(F5290,help!$C$2:$F$12,4,0))*(N5290*24),"")</f>
        <v/>
      </c>
      <c r="AP5290" s="17">
        <f t="shared" si="168"/>
        <v>0</v>
      </c>
    </row>
    <row r="5291" spans="2:42" ht="33" x14ac:dyDescent="0.25">
      <c r="B5291" s="13">
        <f>COUNTIFS($E$3:E5291,'تقرير منتج تام'!$E$4)</f>
        <v>8</v>
      </c>
      <c r="C5291" s="37"/>
      <c r="D5291" s="37"/>
      <c r="E5291" s="37"/>
      <c r="F5291" s="39"/>
      <c r="G5291" s="40"/>
      <c r="H5291" s="40"/>
      <c r="I5291" s="41"/>
      <c r="J5291" s="41"/>
      <c r="K5291" s="26" t="str">
        <f>_xlfn.IFNA(VLOOKUP(E5291,الاوردرات!$B$1:$C$600,2,0),"")</f>
        <v/>
      </c>
      <c r="L5291" s="52"/>
      <c r="N5291" s="21" t="str">
        <f t="shared" si="166"/>
        <v/>
      </c>
      <c r="O5291" s="22" t="str">
        <f>_xlfn.IFNA((VLOOKUP(F5291,help!$C$2:$F$12,4,0))*(N5291*24),"")</f>
        <v/>
      </c>
      <c r="AP5291" s="17">
        <f t="shared" si="168"/>
        <v>0</v>
      </c>
    </row>
    <row r="5292" spans="2:42" ht="33" x14ac:dyDescent="0.25">
      <c r="B5292" s="13">
        <f>COUNTIFS($E$3:E5292,'تقرير منتج تام'!$E$4)</f>
        <v>8</v>
      </c>
      <c r="C5292" s="37"/>
      <c r="D5292" s="37"/>
      <c r="E5292" s="37"/>
      <c r="F5292" s="39"/>
      <c r="G5292" s="40"/>
      <c r="H5292" s="40"/>
      <c r="I5292" s="41"/>
      <c r="J5292" s="41"/>
      <c r="K5292" s="26" t="str">
        <f>_xlfn.IFNA(VLOOKUP(E5292,الاوردرات!$B$1:$C$600,2,0),"")</f>
        <v/>
      </c>
      <c r="L5292" s="52"/>
      <c r="N5292" s="21" t="str">
        <f t="shared" si="166"/>
        <v/>
      </c>
      <c r="O5292" s="22" t="str">
        <f>_xlfn.IFNA((VLOOKUP(F5292,help!$C$2:$F$12,4,0))*(N5292*24),"")</f>
        <v/>
      </c>
      <c r="AP5292" s="17">
        <f t="shared" si="168"/>
        <v>0</v>
      </c>
    </row>
    <row r="5293" spans="2:42" ht="33" x14ac:dyDescent="0.25">
      <c r="B5293" s="13">
        <f>COUNTIFS($E$3:E5293,'تقرير منتج تام'!$E$4)</f>
        <v>8</v>
      </c>
      <c r="C5293" s="37"/>
      <c r="D5293" s="37"/>
      <c r="E5293" s="37"/>
      <c r="F5293" s="39"/>
      <c r="G5293" s="40"/>
      <c r="H5293" s="40"/>
      <c r="I5293" s="41"/>
      <c r="J5293" s="41"/>
      <c r="K5293" s="26" t="str">
        <f>_xlfn.IFNA(VLOOKUP(E5293,الاوردرات!$B$1:$C$600,2,0),"")</f>
        <v/>
      </c>
      <c r="L5293" s="52"/>
      <c r="N5293" s="21" t="str">
        <f t="shared" si="166"/>
        <v/>
      </c>
      <c r="O5293" s="22" t="str">
        <f>_xlfn.IFNA((VLOOKUP(F5293,help!$C$2:$F$12,4,0))*(N5293*24),"")</f>
        <v/>
      </c>
      <c r="AP5293" s="17">
        <f t="shared" si="168"/>
        <v>0</v>
      </c>
    </row>
    <row r="5294" spans="2:42" ht="33" x14ac:dyDescent="0.25">
      <c r="B5294" s="13">
        <f>COUNTIFS($E$3:E5294,'تقرير منتج تام'!$E$4)</f>
        <v>8</v>
      </c>
      <c r="C5294" s="37"/>
      <c r="D5294" s="37"/>
      <c r="E5294" s="37"/>
      <c r="F5294" s="39"/>
      <c r="G5294" s="40"/>
      <c r="H5294" s="40"/>
      <c r="I5294" s="41"/>
      <c r="J5294" s="41"/>
      <c r="K5294" s="26" t="str">
        <f>_xlfn.IFNA(VLOOKUP(E5294,الاوردرات!$B$1:$C$600,2,0),"")</f>
        <v/>
      </c>
      <c r="L5294" s="52"/>
      <c r="N5294" s="21" t="str">
        <f t="shared" si="166"/>
        <v/>
      </c>
      <c r="O5294" s="22" t="str">
        <f>_xlfn.IFNA((VLOOKUP(F5294,help!$C$2:$F$12,4,0))*(N5294*24),"")</f>
        <v/>
      </c>
      <c r="AP5294" s="17">
        <f t="shared" si="168"/>
        <v>0</v>
      </c>
    </row>
    <row r="5295" spans="2:42" ht="33" x14ac:dyDescent="0.25">
      <c r="B5295" s="13">
        <f>COUNTIFS($E$3:E5295,'تقرير منتج تام'!$E$4)</f>
        <v>8</v>
      </c>
      <c r="C5295" s="37"/>
      <c r="D5295" s="37"/>
      <c r="E5295" s="37"/>
      <c r="F5295" s="39"/>
      <c r="G5295" s="40"/>
      <c r="H5295" s="40"/>
      <c r="I5295" s="41"/>
      <c r="J5295" s="41"/>
      <c r="K5295" s="26" t="str">
        <f>_xlfn.IFNA(VLOOKUP(E5295,الاوردرات!$B$1:$C$600,2,0),"")</f>
        <v/>
      </c>
      <c r="L5295" s="52"/>
      <c r="N5295" s="21" t="str">
        <f t="shared" si="166"/>
        <v/>
      </c>
      <c r="O5295" s="22" t="str">
        <f>_xlfn.IFNA((VLOOKUP(F5295,help!$C$2:$F$12,4,0))*(N5295*24),"")</f>
        <v/>
      </c>
      <c r="AP5295" s="17">
        <f t="shared" si="168"/>
        <v>0</v>
      </c>
    </row>
    <row r="5296" spans="2:42" ht="33" x14ac:dyDescent="0.25">
      <c r="B5296" s="13">
        <f>COUNTIFS($E$3:E5296,'تقرير منتج تام'!$E$4)</f>
        <v>8</v>
      </c>
      <c r="C5296" s="37"/>
      <c r="D5296" s="37"/>
      <c r="E5296" s="37"/>
      <c r="F5296" s="39"/>
      <c r="G5296" s="40"/>
      <c r="H5296" s="40"/>
      <c r="I5296" s="41"/>
      <c r="J5296" s="41"/>
      <c r="K5296" s="26" t="str">
        <f>_xlfn.IFNA(VLOOKUP(E5296,الاوردرات!$B$1:$C$600,2,0),"")</f>
        <v/>
      </c>
      <c r="L5296" s="52"/>
      <c r="N5296" s="21" t="str">
        <f t="shared" si="166"/>
        <v/>
      </c>
      <c r="O5296" s="22" t="str">
        <f>_xlfn.IFNA((VLOOKUP(F5296,help!$C$2:$F$12,4,0))*(N5296*24),"")</f>
        <v/>
      </c>
      <c r="AP5296" s="17">
        <f t="shared" si="168"/>
        <v>0</v>
      </c>
    </row>
    <row r="5297" spans="2:42" ht="33" x14ac:dyDescent="0.25">
      <c r="B5297" s="13">
        <f>COUNTIFS($E$3:E5297,'تقرير منتج تام'!$E$4)</f>
        <v>8</v>
      </c>
      <c r="C5297" s="37"/>
      <c r="D5297" s="37"/>
      <c r="E5297" s="37"/>
      <c r="F5297" s="39"/>
      <c r="G5297" s="40"/>
      <c r="H5297" s="40"/>
      <c r="I5297" s="41"/>
      <c r="J5297" s="41"/>
      <c r="K5297" s="26" t="str">
        <f>_xlfn.IFNA(VLOOKUP(E5297,الاوردرات!$B$1:$C$600,2,0),"")</f>
        <v/>
      </c>
      <c r="L5297" s="52"/>
      <c r="N5297" s="21" t="str">
        <f t="shared" si="166"/>
        <v/>
      </c>
      <c r="O5297" s="22" t="str">
        <f>_xlfn.IFNA((VLOOKUP(F5297,help!$C$2:$F$12,4,0))*(N5297*24),"")</f>
        <v/>
      </c>
      <c r="AP5297" s="17">
        <f t="shared" si="168"/>
        <v>0</v>
      </c>
    </row>
    <row r="5298" spans="2:42" ht="33" x14ac:dyDescent="0.25">
      <c r="B5298" s="13">
        <f>COUNTIFS($E$3:E5298,'تقرير منتج تام'!$E$4)</f>
        <v>8</v>
      </c>
      <c r="C5298" s="37"/>
      <c r="D5298" s="37"/>
      <c r="E5298" s="37"/>
      <c r="F5298" s="39"/>
      <c r="G5298" s="40"/>
      <c r="H5298" s="40"/>
      <c r="I5298" s="41"/>
      <c r="J5298" s="41"/>
      <c r="K5298" s="26" t="str">
        <f>_xlfn.IFNA(VLOOKUP(E5298,الاوردرات!$B$1:$C$600,2,0),"")</f>
        <v/>
      </c>
      <c r="L5298" s="52"/>
      <c r="N5298" s="21" t="str">
        <f t="shared" si="166"/>
        <v/>
      </c>
      <c r="O5298" s="22" t="str">
        <f>_xlfn.IFNA((VLOOKUP(F5298,help!$C$2:$F$12,4,0))*(N5298*24),"")</f>
        <v/>
      </c>
      <c r="AP5298" s="17">
        <f t="shared" si="168"/>
        <v>0</v>
      </c>
    </row>
    <row r="5299" spans="2:42" ht="33" x14ac:dyDescent="0.25">
      <c r="B5299" s="13">
        <f>COUNTIFS($E$3:E5299,'تقرير منتج تام'!$E$4)</f>
        <v>8</v>
      </c>
      <c r="C5299" s="37"/>
      <c r="D5299" s="37"/>
      <c r="E5299" s="37"/>
      <c r="F5299" s="39"/>
      <c r="G5299" s="40"/>
      <c r="H5299" s="40"/>
      <c r="I5299" s="41"/>
      <c r="J5299" s="41"/>
      <c r="K5299" s="26" t="str">
        <f>_xlfn.IFNA(VLOOKUP(E5299,الاوردرات!$B$1:$C$600,2,0),"")</f>
        <v/>
      </c>
      <c r="L5299" s="52"/>
      <c r="N5299" s="21" t="str">
        <f t="shared" si="166"/>
        <v/>
      </c>
      <c r="O5299" s="22" t="str">
        <f>_xlfn.IFNA((VLOOKUP(F5299,help!$C$2:$F$12,4,0))*(N5299*24),"")</f>
        <v/>
      </c>
      <c r="AP5299" s="17">
        <f t="shared" si="168"/>
        <v>0</v>
      </c>
    </row>
    <row r="5300" spans="2:42" ht="33" x14ac:dyDescent="0.25">
      <c r="B5300" s="13">
        <f>COUNTIFS($E$3:E5300,'تقرير منتج تام'!$E$4)</f>
        <v>8</v>
      </c>
      <c r="C5300" s="37"/>
      <c r="D5300" s="37"/>
      <c r="E5300" s="37"/>
      <c r="F5300" s="39"/>
      <c r="G5300" s="40"/>
      <c r="H5300" s="40"/>
      <c r="I5300" s="41"/>
      <c r="J5300" s="41"/>
      <c r="K5300" s="26" t="str">
        <f>_xlfn.IFNA(VLOOKUP(E5300,الاوردرات!$B$1:$C$600,2,0),"")</f>
        <v/>
      </c>
      <c r="L5300" s="52"/>
      <c r="N5300" s="21" t="str">
        <f t="shared" si="166"/>
        <v/>
      </c>
      <c r="O5300" s="22" t="str">
        <f>_xlfn.IFNA((VLOOKUP(F5300,help!$C$2:$F$12,4,0))*(N5300*24),"")</f>
        <v/>
      </c>
      <c r="AP5300" s="17">
        <f t="shared" si="168"/>
        <v>0</v>
      </c>
    </row>
    <row r="5301" spans="2:42" ht="33" x14ac:dyDescent="0.25">
      <c r="B5301" s="13">
        <f>COUNTIFS($E$3:E5301,'تقرير منتج تام'!$E$4)</f>
        <v>8</v>
      </c>
      <c r="C5301" s="37"/>
      <c r="D5301" s="37"/>
      <c r="E5301" s="37"/>
      <c r="F5301" s="39"/>
      <c r="G5301" s="40"/>
      <c r="H5301" s="40"/>
      <c r="I5301" s="41"/>
      <c r="J5301" s="41"/>
      <c r="K5301" s="26" t="str">
        <f>_xlfn.IFNA(VLOOKUP(E5301,الاوردرات!$B$1:$C$600,2,0),"")</f>
        <v/>
      </c>
      <c r="L5301" s="52"/>
      <c r="N5301" s="21" t="str">
        <f t="shared" si="166"/>
        <v/>
      </c>
      <c r="O5301" s="22" t="str">
        <f>_xlfn.IFNA((VLOOKUP(F5301,help!$C$2:$F$12,4,0))*(N5301*24),"")</f>
        <v/>
      </c>
      <c r="AP5301" s="17">
        <f t="shared" si="168"/>
        <v>0</v>
      </c>
    </row>
    <row r="5302" spans="2:42" ht="33" x14ac:dyDescent="0.25">
      <c r="B5302" s="13">
        <f>COUNTIFS($E$3:E5302,'تقرير منتج تام'!$E$4)</f>
        <v>8</v>
      </c>
      <c r="C5302" s="37"/>
      <c r="D5302" s="37"/>
      <c r="E5302" s="37"/>
      <c r="F5302" s="39"/>
      <c r="G5302" s="40"/>
      <c r="H5302" s="40"/>
      <c r="I5302" s="41"/>
      <c r="J5302" s="41"/>
      <c r="K5302" s="26" t="str">
        <f>_xlfn.IFNA(VLOOKUP(E5302,الاوردرات!$B$1:$C$600,2,0),"")</f>
        <v/>
      </c>
      <c r="L5302" s="52"/>
      <c r="N5302" s="21" t="str">
        <f t="shared" si="166"/>
        <v/>
      </c>
      <c r="O5302" s="22" t="str">
        <f>_xlfn.IFNA((VLOOKUP(F5302,help!$C$2:$F$12,4,0))*(N5302*24),"")</f>
        <v/>
      </c>
      <c r="AP5302" s="17">
        <f t="shared" si="168"/>
        <v>0</v>
      </c>
    </row>
    <row r="5303" spans="2:42" ht="33" x14ac:dyDescent="0.25">
      <c r="B5303" s="13">
        <f>COUNTIFS($E$3:E5303,'تقرير منتج تام'!$E$4)</f>
        <v>8</v>
      </c>
      <c r="C5303" s="37"/>
      <c r="D5303" s="37"/>
      <c r="E5303" s="37"/>
      <c r="F5303" s="39"/>
      <c r="G5303" s="40"/>
      <c r="H5303" s="40"/>
      <c r="I5303" s="41"/>
      <c r="J5303" s="41"/>
      <c r="K5303" s="26" t="str">
        <f>_xlfn.IFNA(VLOOKUP(E5303,الاوردرات!$B$1:$C$600,2,0),"")</f>
        <v/>
      </c>
      <c r="L5303" s="52"/>
      <c r="N5303" s="21" t="str">
        <f t="shared" ref="N5303:N5366" si="169">IF(I5303&lt;&gt;"",J5303-I5303,"")</f>
        <v/>
      </c>
      <c r="O5303" s="22" t="str">
        <f>_xlfn.IFNA((VLOOKUP(F5303,help!$C$2:$F$12,4,0))*(N5303*24),"")</f>
        <v/>
      </c>
      <c r="AP5303" s="17">
        <f t="shared" si="168"/>
        <v>0</v>
      </c>
    </row>
    <row r="5304" spans="2:42" ht="33" x14ac:dyDescent="0.25">
      <c r="B5304" s="13">
        <f>COUNTIFS($E$3:E5304,'تقرير منتج تام'!$E$4)</f>
        <v>8</v>
      </c>
      <c r="C5304" s="37"/>
      <c r="D5304" s="37"/>
      <c r="E5304" s="37"/>
      <c r="F5304" s="39"/>
      <c r="G5304" s="40"/>
      <c r="H5304" s="40"/>
      <c r="I5304" s="41"/>
      <c r="J5304" s="41"/>
      <c r="K5304" s="26" t="str">
        <f>_xlfn.IFNA(VLOOKUP(E5304,الاوردرات!$B$1:$C$600,2,0),"")</f>
        <v/>
      </c>
      <c r="L5304" s="52"/>
      <c r="N5304" s="21" t="str">
        <f t="shared" si="169"/>
        <v/>
      </c>
      <c r="O5304" s="22" t="str">
        <f>_xlfn.IFNA((VLOOKUP(F5304,help!$C$2:$F$12,4,0))*(N5304*24),"")</f>
        <v/>
      </c>
      <c r="AP5304" s="17">
        <f t="shared" si="168"/>
        <v>0</v>
      </c>
    </row>
    <row r="5305" spans="2:42" ht="33" x14ac:dyDescent="0.25">
      <c r="B5305" s="13">
        <f>COUNTIFS($E$3:E5305,'تقرير منتج تام'!$E$4)</f>
        <v>8</v>
      </c>
      <c r="C5305" s="37"/>
      <c r="D5305" s="37"/>
      <c r="E5305" s="37"/>
      <c r="F5305" s="39"/>
      <c r="G5305" s="40"/>
      <c r="H5305" s="40"/>
      <c r="I5305" s="41"/>
      <c r="J5305" s="41"/>
      <c r="K5305" s="26" t="str">
        <f>_xlfn.IFNA(VLOOKUP(E5305,الاوردرات!$B$1:$C$600,2,0),"")</f>
        <v/>
      </c>
      <c r="L5305" s="52"/>
      <c r="N5305" s="21" t="str">
        <f t="shared" si="169"/>
        <v/>
      </c>
      <c r="O5305" s="22" t="str">
        <f>_xlfn.IFNA((VLOOKUP(F5305,help!$C$2:$F$12,4,0))*(N5305*24),"")</f>
        <v/>
      </c>
      <c r="AP5305" s="17">
        <f t="shared" si="168"/>
        <v>0</v>
      </c>
    </row>
    <row r="5306" spans="2:42" ht="33" x14ac:dyDescent="0.25">
      <c r="B5306" s="13">
        <f>COUNTIFS($E$3:E5306,'تقرير منتج تام'!$E$4)</f>
        <v>8</v>
      </c>
      <c r="C5306" s="37"/>
      <c r="D5306" s="37"/>
      <c r="E5306" s="37"/>
      <c r="F5306" s="39"/>
      <c r="G5306" s="40"/>
      <c r="H5306" s="40"/>
      <c r="I5306" s="41"/>
      <c r="J5306" s="41"/>
      <c r="K5306" s="26" t="str">
        <f>_xlfn.IFNA(VLOOKUP(E5306,الاوردرات!$B$1:$C$600,2,0),"")</f>
        <v/>
      </c>
      <c r="L5306" s="52"/>
      <c r="N5306" s="21" t="str">
        <f t="shared" si="169"/>
        <v/>
      </c>
      <c r="O5306" s="22" t="str">
        <f>_xlfn.IFNA((VLOOKUP(F5306,help!$C$2:$F$12,4,0))*(N5306*24),"")</f>
        <v/>
      </c>
      <c r="AP5306" s="17">
        <f t="shared" si="168"/>
        <v>0</v>
      </c>
    </row>
    <row r="5307" spans="2:42" ht="33" x14ac:dyDescent="0.25">
      <c r="B5307" s="13">
        <f>COUNTIFS($E$3:E5307,'تقرير منتج تام'!$E$4)</f>
        <v>8</v>
      </c>
      <c r="C5307" s="37"/>
      <c r="D5307" s="37"/>
      <c r="E5307" s="37"/>
      <c r="F5307" s="39"/>
      <c r="G5307" s="40"/>
      <c r="H5307" s="40"/>
      <c r="I5307" s="41"/>
      <c r="J5307" s="41"/>
      <c r="K5307" s="26" t="str">
        <f>_xlfn.IFNA(VLOOKUP(E5307,الاوردرات!$B$1:$C$600,2,0),"")</f>
        <v/>
      </c>
      <c r="L5307" s="52"/>
      <c r="N5307" s="21" t="str">
        <f t="shared" si="169"/>
        <v/>
      </c>
      <c r="O5307" s="22" t="str">
        <f>_xlfn.IFNA((VLOOKUP(F5307,help!$C$2:$F$12,4,0))*(N5307*24),"")</f>
        <v/>
      </c>
      <c r="AP5307" s="17">
        <f t="shared" si="168"/>
        <v>0</v>
      </c>
    </row>
    <row r="5308" spans="2:42" ht="33" x14ac:dyDescent="0.25">
      <c r="B5308" s="13">
        <f>COUNTIFS($E$3:E5308,'تقرير منتج تام'!$E$4)</f>
        <v>8</v>
      </c>
      <c r="C5308" s="37"/>
      <c r="D5308" s="37"/>
      <c r="E5308" s="37"/>
      <c r="F5308" s="39"/>
      <c r="G5308" s="40"/>
      <c r="H5308" s="40"/>
      <c r="I5308" s="41"/>
      <c r="J5308" s="41"/>
      <c r="K5308" s="26" t="str">
        <f>_xlfn.IFNA(VLOOKUP(E5308,الاوردرات!$B$1:$C$600,2,0),"")</f>
        <v/>
      </c>
      <c r="L5308" s="52"/>
      <c r="N5308" s="21" t="str">
        <f t="shared" si="169"/>
        <v/>
      </c>
      <c r="O5308" s="22" t="str">
        <f>_xlfn.IFNA((VLOOKUP(F5308,help!$C$2:$F$12,4,0))*(N5308*24),"")</f>
        <v/>
      </c>
      <c r="AP5308" s="17">
        <f t="shared" si="168"/>
        <v>0</v>
      </c>
    </row>
    <row r="5309" spans="2:42" ht="33" x14ac:dyDescent="0.25">
      <c r="B5309" s="13">
        <f>COUNTIFS($E$3:E5309,'تقرير منتج تام'!$E$4)</f>
        <v>8</v>
      </c>
      <c r="C5309" s="37"/>
      <c r="D5309" s="37"/>
      <c r="E5309" s="37"/>
      <c r="F5309" s="39"/>
      <c r="G5309" s="40"/>
      <c r="H5309" s="40"/>
      <c r="I5309" s="41"/>
      <c r="J5309" s="41"/>
      <c r="K5309" s="26" t="str">
        <f>_xlfn.IFNA(VLOOKUP(E5309,الاوردرات!$B$1:$C$600,2,0),"")</f>
        <v/>
      </c>
      <c r="L5309" s="52"/>
      <c r="N5309" s="21" t="str">
        <f t="shared" si="169"/>
        <v/>
      </c>
      <c r="O5309" s="22" t="str">
        <f>_xlfn.IFNA((VLOOKUP(F5309,help!$C$2:$F$12,4,0))*(N5309*24),"")</f>
        <v/>
      </c>
      <c r="AP5309" s="17">
        <f t="shared" si="168"/>
        <v>0</v>
      </c>
    </row>
    <row r="5310" spans="2:42" ht="33" x14ac:dyDescent="0.25">
      <c r="B5310" s="13">
        <f>COUNTIFS($E$3:E5310,'تقرير منتج تام'!$E$4)</f>
        <v>8</v>
      </c>
      <c r="C5310" s="37"/>
      <c r="D5310" s="37"/>
      <c r="E5310" s="37"/>
      <c r="F5310" s="39"/>
      <c r="G5310" s="40"/>
      <c r="H5310" s="40"/>
      <c r="I5310" s="41"/>
      <c r="J5310" s="41"/>
      <c r="K5310" s="26" t="str">
        <f>_xlfn.IFNA(VLOOKUP(E5310,الاوردرات!$B$1:$C$600,2,0),"")</f>
        <v/>
      </c>
      <c r="L5310" s="52"/>
      <c r="N5310" s="21" t="str">
        <f t="shared" si="169"/>
        <v/>
      </c>
      <c r="O5310" s="22" t="str">
        <f>_xlfn.IFNA((VLOOKUP(F5310,help!$C$2:$F$12,4,0))*(N5310*24),"")</f>
        <v/>
      </c>
      <c r="AP5310" s="17">
        <f t="shared" si="168"/>
        <v>0</v>
      </c>
    </row>
    <row r="5311" spans="2:42" ht="33" x14ac:dyDescent="0.25">
      <c r="B5311" s="13">
        <f>COUNTIFS($E$3:E5311,'تقرير منتج تام'!$E$4)</f>
        <v>8</v>
      </c>
      <c r="C5311" s="37"/>
      <c r="D5311" s="37"/>
      <c r="E5311" s="37"/>
      <c r="F5311" s="39"/>
      <c r="G5311" s="40"/>
      <c r="H5311" s="40"/>
      <c r="I5311" s="41"/>
      <c r="J5311" s="41"/>
      <c r="K5311" s="26" t="str">
        <f>_xlfn.IFNA(VLOOKUP(E5311,الاوردرات!$B$1:$C$600,2,0),"")</f>
        <v/>
      </c>
      <c r="L5311" s="52"/>
      <c r="N5311" s="21" t="str">
        <f t="shared" si="169"/>
        <v/>
      </c>
      <c r="O5311" s="22" t="str">
        <f>_xlfn.IFNA((VLOOKUP(F5311,help!$C$2:$F$12,4,0))*(N5311*24),"")</f>
        <v/>
      </c>
      <c r="AP5311" s="17">
        <f t="shared" si="168"/>
        <v>0</v>
      </c>
    </row>
    <row r="5312" spans="2:42" ht="33" x14ac:dyDescent="0.25">
      <c r="B5312" s="13">
        <f>COUNTIFS($E$3:E5312,'تقرير منتج تام'!$E$4)</f>
        <v>8</v>
      </c>
      <c r="C5312" s="37"/>
      <c r="D5312" s="37"/>
      <c r="E5312" s="37"/>
      <c r="F5312" s="39"/>
      <c r="G5312" s="40"/>
      <c r="H5312" s="40"/>
      <c r="I5312" s="41"/>
      <c r="J5312" s="41"/>
      <c r="K5312" s="26" t="str">
        <f>_xlfn.IFNA(VLOOKUP(E5312,الاوردرات!$B$1:$C$600,2,0),"")</f>
        <v/>
      </c>
      <c r="L5312" s="52"/>
      <c r="N5312" s="21" t="str">
        <f t="shared" si="169"/>
        <v/>
      </c>
      <c r="O5312" s="22" t="str">
        <f>_xlfn.IFNA((VLOOKUP(F5312,help!$C$2:$F$12,4,0))*(N5312*24),"")</f>
        <v/>
      </c>
      <c r="AP5312" s="17">
        <f t="shared" si="168"/>
        <v>0</v>
      </c>
    </row>
    <row r="5313" spans="2:42" ht="33" x14ac:dyDescent="0.25">
      <c r="B5313" s="13">
        <f>COUNTIFS($E$3:E5313,'تقرير منتج تام'!$E$4)</f>
        <v>8</v>
      </c>
      <c r="C5313" s="37"/>
      <c r="D5313" s="37"/>
      <c r="E5313" s="37"/>
      <c r="F5313" s="39"/>
      <c r="G5313" s="40"/>
      <c r="H5313" s="40"/>
      <c r="I5313" s="41"/>
      <c r="J5313" s="41"/>
      <c r="K5313" s="26" t="str">
        <f>_xlfn.IFNA(VLOOKUP(E5313,الاوردرات!$B$1:$C$600,2,0),"")</f>
        <v/>
      </c>
      <c r="L5313" s="52"/>
      <c r="N5313" s="21" t="str">
        <f t="shared" si="169"/>
        <v/>
      </c>
      <c r="O5313" s="22" t="str">
        <f>_xlfn.IFNA((VLOOKUP(F5313,help!$C$2:$F$12,4,0))*(N5313*24),"")</f>
        <v/>
      </c>
      <c r="AP5313" s="17">
        <f t="shared" si="168"/>
        <v>0</v>
      </c>
    </row>
    <row r="5314" spans="2:42" ht="33" x14ac:dyDescent="0.25">
      <c r="B5314" s="13">
        <f>COUNTIFS($E$3:E5314,'تقرير منتج تام'!$E$4)</f>
        <v>8</v>
      </c>
      <c r="C5314" s="37"/>
      <c r="D5314" s="37"/>
      <c r="E5314" s="37"/>
      <c r="F5314" s="39"/>
      <c r="G5314" s="40"/>
      <c r="H5314" s="40"/>
      <c r="I5314" s="41"/>
      <c r="J5314" s="41"/>
      <c r="K5314" s="26" t="str">
        <f>_xlfn.IFNA(VLOOKUP(E5314,الاوردرات!$B$1:$C$600,2,0),"")</f>
        <v/>
      </c>
      <c r="L5314" s="52"/>
      <c r="N5314" s="21" t="str">
        <f t="shared" si="169"/>
        <v/>
      </c>
      <c r="O5314" s="22" t="str">
        <f>_xlfn.IFNA((VLOOKUP(F5314,help!$C$2:$F$12,4,0))*(N5314*24),"")</f>
        <v/>
      </c>
      <c r="AP5314" s="17">
        <f t="shared" si="168"/>
        <v>0</v>
      </c>
    </row>
    <row r="5315" spans="2:42" ht="33" x14ac:dyDescent="0.25">
      <c r="B5315" s="13">
        <f>COUNTIFS($E$3:E5315,'تقرير منتج تام'!$E$4)</f>
        <v>8</v>
      </c>
      <c r="C5315" s="37"/>
      <c r="D5315" s="37"/>
      <c r="E5315" s="37"/>
      <c r="F5315" s="39"/>
      <c r="G5315" s="40"/>
      <c r="H5315" s="40"/>
      <c r="I5315" s="41"/>
      <c r="J5315" s="41"/>
      <c r="K5315" s="26" t="str">
        <f>_xlfn.IFNA(VLOOKUP(E5315,الاوردرات!$B$1:$C$600,2,0),"")</f>
        <v/>
      </c>
      <c r="L5315" s="52"/>
      <c r="N5315" s="21" t="str">
        <f t="shared" si="169"/>
        <v/>
      </c>
      <c r="O5315" s="22" t="str">
        <f>_xlfn.IFNA((VLOOKUP(F5315,help!$C$2:$F$12,4,0))*(N5315*24),"")</f>
        <v/>
      </c>
      <c r="AP5315" s="17">
        <f t="shared" si="168"/>
        <v>0</v>
      </c>
    </row>
    <row r="5316" spans="2:42" ht="33" x14ac:dyDescent="0.25">
      <c r="B5316" s="13">
        <f>COUNTIFS($E$3:E5316,'تقرير منتج تام'!$E$4)</f>
        <v>8</v>
      </c>
      <c r="C5316" s="37"/>
      <c r="D5316" s="37"/>
      <c r="E5316" s="37"/>
      <c r="F5316" s="39"/>
      <c r="G5316" s="40"/>
      <c r="H5316" s="40"/>
      <c r="I5316" s="41"/>
      <c r="J5316" s="41"/>
      <c r="K5316" s="26" t="str">
        <f>_xlfn.IFNA(VLOOKUP(E5316,الاوردرات!$B$1:$C$600,2,0),"")</f>
        <v/>
      </c>
      <c r="L5316" s="52"/>
      <c r="N5316" s="21" t="str">
        <f t="shared" si="169"/>
        <v/>
      </c>
      <c r="O5316" s="22" t="str">
        <f>_xlfn.IFNA((VLOOKUP(F5316,help!$C$2:$F$12,4,0))*(N5316*24),"")</f>
        <v/>
      </c>
      <c r="AP5316" s="17">
        <f t="shared" si="168"/>
        <v>0</v>
      </c>
    </row>
    <row r="5317" spans="2:42" ht="33" x14ac:dyDescent="0.25">
      <c r="B5317" s="13">
        <f>COUNTIFS($E$3:E5317,'تقرير منتج تام'!$E$4)</f>
        <v>8</v>
      </c>
      <c r="C5317" s="37"/>
      <c r="D5317" s="37"/>
      <c r="E5317" s="37"/>
      <c r="F5317" s="39"/>
      <c r="G5317" s="40"/>
      <c r="H5317" s="40"/>
      <c r="I5317" s="41"/>
      <c r="J5317" s="41"/>
      <c r="K5317" s="26" t="str">
        <f>_xlfn.IFNA(VLOOKUP(E5317,الاوردرات!$B$1:$C$600,2,0),"")</f>
        <v/>
      </c>
      <c r="L5317" s="52"/>
      <c r="N5317" s="21" t="str">
        <f t="shared" si="169"/>
        <v/>
      </c>
      <c r="O5317" s="22" t="str">
        <f>_xlfn.IFNA((VLOOKUP(F5317,help!$C$2:$F$12,4,0))*(N5317*24),"")</f>
        <v/>
      </c>
      <c r="AP5317" s="17">
        <f t="shared" si="168"/>
        <v>0</v>
      </c>
    </row>
    <row r="5318" spans="2:42" ht="33" x14ac:dyDescent="0.25">
      <c r="B5318" s="13">
        <f>COUNTIFS($E$3:E5318,'تقرير منتج تام'!$E$4)</f>
        <v>8</v>
      </c>
      <c r="C5318" s="37"/>
      <c r="D5318" s="37"/>
      <c r="E5318" s="37"/>
      <c r="F5318" s="39"/>
      <c r="G5318" s="40"/>
      <c r="H5318" s="40"/>
      <c r="I5318" s="41"/>
      <c r="J5318" s="41"/>
      <c r="K5318" s="26" t="str">
        <f>_xlfn.IFNA(VLOOKUP(E5318,الاوردرات!$B$1:$C$600,2,0),"")</f>
        <v/>
      </c>
      <c r="L5318" s="52"/>
      <c r="N5318" s="21" t="str">
        <f t="shared" si="169"/>
        <v/>
      </c>
      <c r="O5318" s="22" t="str">
        <f>_xlfn.IFNA((VLOOKUP(F5318,help!$C$2:$F$12,4,0))*(N5318*24),"")</f>
        <v/>
      </c>
      <c r="AP5318" s="17">
        <f t="shared" si="168"/>
        <v>0</v>
      </c>
    </row>
    <row r="5319" spans="2:42" ht="33" x14ac:dyDescent="0.25">
      <c r="B5319" s="13">
        <f>COUNTIFS($E$3:E5319,'تقرير منتج تام'!$E$4)</f>
        <v>8</v>
      </c>
      <c r="C5319" s="37"/>
      <c r="D5319" s="37"/>
      <c r="E5319" s="37"/>
      <c r="F5319" s="39"/>
      <c r="G5319" s="40"/>
      <c r="H5319" s="40"/>
      <c r="I5319" s="41"/>
      <c r="J5319" s="41"/>
      <c r="K5319" s="26" t="str">
        <f>_xlfn.IFNA(VLOOKUP(E5319,الاوردرات!$B$1:$C$600,2,0),"")</f>
        <v/>
      </c>
      <c r="L5319" s="52"/>
      <c r="N5319" s="21" t="str">
        <f t="shared" si="169"/>
        <v/>
      </c>
      <c r="O5319" s="22" t="str">
        <f>_xlfn.IFNA((VLOOKUP(F5319,help!$C$2:$F$12,4,0))*(N5319*24),"")</f>
        <v/>
      </c>
      <c r="AP5319" s="17">
        <f t="shared" si="168"/>
        <v>0</v>
      </c>
    </row>
    <row r="5320" spans="2:42" ht="33" x14ac:dyDescent="0.25">
      <c r="B5320" s="13">
        <f>COUNTIFS($E$3:E5320,'تقرير منتج تام'!$E$4)</f>
        <v>8</v>
      </c>
      <c r="C5320" s="37"/>
      <c r="D5320" s="37"/>
      <c r="E5320" s="37"/>
      <c r="F5320" s="39"/>
      <c r="G5320" s="40"/>
      <c r="H5320" s="40"/>
      <c r="I5320" s="41"/>
      <c r="J5320" s="41"/>
      <c r="K5320" s="26" t="str">
        <f>_xlfn.IFNA(VLOOKUP(E5320,الاوردرات!$B$1:$C$600,2,0),"")</f>
        <v/>
      </c>
      <c r="L5320" s="52"/>
      <c r="N5320" s="21" t="str">
        <f t="shared" si="169"/>
        <v/>
      </c>
      <c r="O5320" s="22" t="str">
        <f>_xlfn.IFNA((VLOOKUP(F5320,help!$C$2:$F$12,4,0))*(N5320*24),"")</f>
        <v/>
      </c>
      <c r="AP5320" s="17">
        <f t="shared" si="168"/>
        <v>0</v>
      </c>
    </row>
    <row r="5321" spans="2:42" ht="33" x14ac:dyDescent="0.25">
      <c r="B5321" s="13">
        <f>COUNTIFS($E$3:E5321,'تقرير منتج تام'!$E$4)</f>
        <v>8</v>
      </c>
      <c r="C5321" s="37"/>
      <c r="D5321" s="37"/>
      <c r="E5321" s="37"/>
      <c r="F5321" s="39"/>
      <c r="G5321" s="40"/>
      <c r="H5321" s="40"/>
      <c r="I5321" s="41"/>
      <c r="J5321" s="41"/>
      <c r="K5321" s="26" t="str">
        <f>_xlfn.IFNA(VLOOKUP(E5321,الاوردرات!$B$1:$C$600,2,0),"")</f>
        <v/>
      </c>
      <c r="L5321" s="52"/>
      <c r="N5321" s="21" t="str">
        <f t="shared" si="169"/>
        <v/>
      </c>
      <c r="O5321" s="22" t="str">
        <f>_xlfn.IFNA((VLOOKUP(F5321,help!$C$2:$F$12,4,0))*(N5321*24),"")</f>
        <v/>
      </c>
      <c r="AP5321" s="17">
        <f t="shared" si="168"/>
        <v>0</v>
      </c>
    </row>
    <row r="5322" spans="2:42" ht="33" x14ac:dyDescent="0.25">
      <c r="B5322" s="13">
        <f>COUNTIFS($E$3:E5322,'تقرير منتج تام'!$E$4)</f>
        <v>8</v>
      </c>
      <c r="C5322" s="37"/>
      <c r="D5322" s="37"/>
      <c r="E5322" s="37"/>
      <c r="F5322" s="39"/>
      <c r="G5322" s="40"/>
      <c r="H5322" s="40"/>
      <c r="I5322" s="41"/>
      <c r="J5322" s="41"/>
      <c r="K5322" s="26" t="str">
        <f>_xlfn.IFNA(VLOOKUP(E5322,الاوردرات!$B$1:$C$600,2,0),"")</f>
        <v/>
      </c>
      <c r="L5322" s="52"/>
      <c r="N5322" s="21" t="str">
        <f t="shared" si="169"/>
        <v/>
      </c>
      <c r="O5322" s="22" t="str">
        <f>_xlfn.IFNA((VLOOKUP(F5322,help!$C$2:$F$12,4,0))*(N5322*24),"")</f>
        <v/>
      </c>
      <c r="AP5322" s="17">
        <f t="shared" si="168"/>
        <v>0</v>
      </c>
    </row>
    <row r="5323" spans="2:42" ht="33" x14ac:dyDescent="0.25">
      <c r="B5323" s="13">
        <f>COUNTIFS($E$3:E5323,'تقرير منتج تام'!$E$4)</f>
        <v>8</v>
      </c>
      <c r="C5323" s="37"/>
      <c r="D5323" s="37"/>
      <c r="E5323" s="37"/>
      <c r="F5323" s="39"/>
      <c r="G5323" s="40"/>
      <c r="H5323" s="40"/>
      <c r="I5323" s="41"/>
      <c r="J5323" s="41"/>
      <c r="K5323" s="26" t="str">
        <f>_xlfn.IFNA(VLOOKUP(E5323,الاوردرات!$B$1:$C$600,2,0),"")</f>
        <v/>
      </c>
      <c r="L5323" s="52"/>
      <c r="N5323" s="21" t="str">
        <f t="shared" si="169"/>
        <v/>
      </c>
      <c r="O5323" s="22" t="str">
        <f>_xlfn.IFNA((VLOOKUP(F5323,help!$C$2:$F$12,4,0))*(N5323*24),"")</f>
        <v/>
      </c>
      <c r="AP5323" s="17">
        <f t="shared" si="168"/>
        <v>0</v>
      </c>
    </row>
    <row r="5324" spans="2:42" ht="33" x14ac:dyDescent="0.25">
      <c r="B5324" s="13">
        <f>COUNTIFS($E$3:E5324,'تقرير منتج تام'!$E$4)</f>
        <v>8</v>
      </c>
      <c r="C5324" s="37"/>
      <c r="D5324" s="37"/>
      <c r="E5324" s="37"/>
      <c r="F5324" s="39"/>
      <c r="G5324" s="40"/>
      <c r="H5324" s="40"/>
      <c r="I5324" s="41"/>
      <c r="J5324" s="41"/>
      <c r="K5324" s="26" t="str">
        <f>_xlfn.IFNA(VLOOKUP(E5324,الاوردرات!$B$1:$C$600,2,0),"")</f>
        <v/>
      </c>
      <c r="L5324" s="52"/>
      <c r="N5324" s="21" t="str">
        <f t="shared" si="169"/>
        <v/>
      </c>
      <c r="O5324" s="22" t="str">
        <f>_xlfn.IFNA((VLOOKUP(F5324,help!$C$2:$F$12,4,0))*(N5324*24),"")</f>
        <v/>
      </c>
      <c r="AP5324" s="17">
        <f t="shared" si="168"/>
        <v>0</v>
      </c>
    </row>
    <row r="5325" spans="2:42" ht="33" x14ac:dyDescent="0.25">
      <c r="B5325" s="13">
        <f>COUNTIFS($E$3:E5325,'تقرير منتج تام'!$E$4)</f>
        <v>8</v>
      </c>
      <c r="C5325" s="37"/>
      <c r="D5325" s="37"/>
      <c r="E5325" s="37"/>
      <c r="F5325" s="39"/>
      <c r="G5325" s="40"/>
      <c r="H5325" s="40"/>
      <c r="I5325" s="41"/>
      <c r="J5325" s="41"/>
      <c r="K5325" s="26" t="str">
        <f>_xlfn.IFNA(VLOOKUP(E5325,الاوردرات!$B$1:$C$600,2,0),"")</f>
        <v/>
      </c>
      <c r="L5325" s="52"/>
      <c r="N5325" s="21" t="str">
        <f t="shared" si="169"/>
        <v/>
      </c>
      <c r="O5325" s="22" t="str">
        <f>_xlfn.IFNA((VLOOKUP(F5325,help!$C$2:$F$12,4,0))*(N5325*24),"")</f>
        <v/>
      </c>
      <c r="AP5325" s="17">
        <f t="shared" si="168"/>
        <v>0</v>
      </c>
    </row>
    <row r="5326" spans="2:42" ht="33" x14ac:dyDescent="0.25">
      <c r="B5326" s="13">
        <f>COUNTIFS($E$3:E5326,'تقرير منتج تام'!$E$4)</f>
        <v>8</v>
      </c>
      <c r="C5326" s="37"/>
      <c r="D5326" s="37"/>
      <c r="E5326" s="37"/>
      <c r="F5326" s="39"/>
      <c r="G5326" s="40"/>
      <c r="H5326" s="40"/>
      <c r="I5326" s="41"/>
      <c r="J5326" s="41"/>
      <c r="K5326" s="26" t="str">
        <f>_xlfn.IFNA(VLOOKUP(E5326,الاوردرات!$B$1:$C$600,2,0),"")</f>
        <v/>
      </c>
      <c r="L5326" s="52"/>
      <c r="N5326" s="21" t="str">
        <f t="shared" si="169"/>
        <v/>
      </c>
      <c r="O5326" s="22" t="str">
        <f>_xlfn.IFNA((VLOOKUP(F5326,help!$C$2:$F$12,4,0))*(N5326*24),"")</f>
        <v/>
      </c>
      <c r="AP5326" s="17">
        <f t="shared" si="168"/>
        <v>0</v>
      </c>
    </row>
    <row r="5327" spans="2:42" ht="33" x14ac:dyDescent="0.25">
      <c r="B5327" s="13">
        <f>COUNTIFS($E$3:E5327,'تقرير منتج تام'!$E$4)</f>
        <v>8</v>
      </c>
      <c r="C5327" s="37"/>
      <c r="D5327" s="37"/>
      <c r="E5327" s="37"/>
      <c r="F5327" s="39"/>
      <c r="G5327" s="40"/>
      <c r="H5327" s="40"/>
      <c r="I5327" s="41"/>
      <c r="J5327" s="41"/>
      <c r="K5327" s="26" t="str">
        <f>_xlfn.IFNA(VLOOKUP(E5327,الاوردرات!$B$1:$C$600,2,0),"")</f>
        <v/>
      </c>
      <c r="L5327" s="52"/>
      <c r="N5327" s="21" t="str">
        <f t="shared" si="169"/>
        <v/>
      </c>
      <c r="O5327" s="22" t="str">
        <f>_xlfn.IFNA((VLOOKUP(F5327,help!$C$2:$F$12,4,0))*(N5327*24),"")</f>
        <v/>
      </c>
      <c r="AP5327" s="17">
        <f t="shared" ref="AP5327:AP5390" si="170">D5327</f>
        <v>0</v>
      </c>
    </row>
    <row r="5328" spans="2:42" ht="33" x14ac:dyDescent="0.25">
      <c r="B5328" s="13">
        <f>COUNTIFS($E$3:E5328,'تقرير منتج تام'!$E$4)</f>
        <v>8</v>
      </c>
      <c r="C5328" s="37"/>
      <c r="D5328" s="37"/>
      <c r="E5328" s="37"/>
      <c r="F5328" s="39"/>
      <c r="G5328" s="40"/>
      <c r="H5328" s="40"/>
      <c r="I5328" s="41"/>
      <c r="J5328" s="41"/>
      <c r="K5328" s="26" t="str">
        <f>_xlfn.IFNA(VLOOKUP(E5328,الاوردرات!$B$1:$C$600,2,0),"")</f>
        <v/>
      </c>
      <c r="L5328" s="52"/>
      <c r="N5328" s="21" t="str">
        <f t="shared" si="169"/>
        <v/>
      </c>
      <c r="O5328" s="22" t="str">
        <f>_xlfn.IFNA((VLOOKUP(F5328,help!$C$2:$F$12,4,0))*(N5328*24),"")</f>
        <v/>
      </c>
      <c r="AP5328" s="17">
        <f t="shared" si="170"/>
        <v>0</v>
      </c>
    </row>
    <row r="5329" spans="2:42" ht="33" x14ac:dyDescent="0.25">
      <c r="B5329" s="13">
        <f>COUNTIFS($E$3:E5329,'تقرير منتج تام'!$E$4)</f>
        <v>8</v>
      </c>
      <c r="C5329" s="37"/>
      <c r="D5329" s="37"/>
      <c r="E5329" s="37"/>
      <c r="F5329" s="39"/>
      <c r="G5329" s="40"/>
      <c r="H5329" s="40"/>
      <c r="I5329" s="41"/>
      <c r="J5329" s="41"/>
      <c r="K5329" s="26" t="str">
        <f>_xlfn.IFNA(VLOOKUP(E5329,الاوردرات!$B$1:$C$600,2,0),"")</f>
        <v/>
      </c>
      <c r="L5329" s="52"/>
      <c r="N5329" s="21" t="str">
        <f t="shared" si="169"/>
        <v/>
      </c>
      <c r="O5329" s="22" t="str">
        <f>_xlfn.IFNA((VLOOKUP(F5329,help!$C$2:$F$12,4,0))*(N5329*24),"")</f>
        <v/>
      </c>
      <c r="AP5329" s="17">
        <f t="shared" si="170"/>
        <v>0</v>
      </c>
    </row>
    <row r="5330" spans="2:42" ht="33" x14ac:dyDescent="0.25">
      <c r="B5330" s="13">
        <f>COUNTIFS($E$3:E5330,'تقرير منتج تام'!$E$4)</f>
        <v>8</v>
      </c>
      <c r="C5330" s="37"/>
      <c r="D5330" s="37"/>
      <c r="E5330" s="37"/>
      <c r="F5330" s="39"/>
      <c r="G5330" s="40"/>
      <c r="H5330" s="40"/>
      <c r="I5330" s="41"/>
      <c r="J5330" s="41"/>
      <c r="K5330" s="26" t="str">
        <f>_xlfn.IFNA(VLOOKUP(E5330,الاوردرات!$B$1:$C$600,2,0),"")</f>
        <v/>
      </c>
      <c r="L5330" s="52"/>
      <c r="N5330" s="21" t="str">
        <f t="shared" si="169"/>
        <v/>
      </c>
      <c r="O5330" s="22" t="str">
        <f>_xlfn.IFNA((VLOOKUP(F5330,help!$C$2:$F$12,4,0))*(N5330*24),"")</f>
        <v/>
      </c>
      <c r="AP5330" s="17">
        <f t="shared" si="170"/>
        <v>0</v>
      </c>
    </row>
    <row r="5331" spans="2:42" ht="33" x14ac:dyDescent="0.25">
      <c r="B5331" s="13">
        <f>COUNTIFS($E$3:E5331,'تقرير منتج تام'!$E$4)</f>
        <v>8</v>
      </c>
      <c r="C5331" s="37"/>
      <c r="D5331" s="37"/>
      <c r="E5331" s="37"/>
      <c r="F5331" s="39"/>
      <c r="G5331" s="40"/>
      <c r="H5331" s="40"/>
      <c r="I5331" s="41"/>
      <c r="J5331" s="41"/>
      <c r="K5331" s="26" t="str">
        <f>_xlfn.IFNA(VLOOKUP(E5331,الاوردرات!$B$1:$C$600,2,0),"")</f>
        <v/>
      </c>
      <c r="L5331" s="52"/>
      <c r="N5331" s="21" t="str">
        <f t="shared" si="169"/>
        <v/>
      </c>
      <c r="O5331" s="22" t="str">
        <f>_xlfn.IFNA((VLOOKUP(F5331,help!$C$2:$F$12,4,0))*(N5331*24),"")</f>
        <v/>
      </c>
      <c r="AP5331" s="17">
        <f t="shared" si="170"/>
        <v>0</v>
      </c>
    </row>
    <row r="5332" spans="2:42" ht="33" x14ac:dyDescent="0.25">
      <c r="B5332" s="13">
        <f>COUNTIFS($E$3:E5332,'تقرير منتج تام'!$E$4)</f>
        <v>8</v>
      </c>
      <c r="C5332" s="37"/>
      <c r="D5332" s="37"/>
      <c r="E5332" s="37"/>
      <c r="F5332" s="39"/>
      <c r="G5332" s="40"/>
      <c r="H5332" s="40"/>
      <c r="I5332" s="41"/>
      <c r="J5332" s="41"/>
      <c r="K5332" s="26" t="str">
        <f>_xlfn.IFNA(VLOOKUP(E5332,الاوردرات!$B$1:$C$600,2,0),"")</f>
        <v/>
      </c>
      <c r="L5332" s="52"/>
      <c r="N5332" s="21" t="str">
        <f t="shared" si="169"/>
        <v/>
      </c>
      <c r="O5332" s="22" t="str">
        <f>_xlfn.IFNA((VLOOKUP(F5332,help!$C$2:$F$12,4,0))*(N5332*24),"")</f>
        <v/>
      </c>
      <c r="AP5332" s="17">
        <f t="shared" si="170"/>
        <v>0</v>
      </c>
    </row>
    <row r="5333" spans="2:42" ht="33" x14ac:dyDescent="0.25">
      <c r="B5333" s="13">
        <f>COUNTIFS($E$3:E5333,'تقرير منتج تام'!$E$4)</f>
        <v>8</v>
      </c>
      <c r="C5333" s="37"/>
      <c r="D5333" s="37"/>
      <c r="E5333" s="37"/>
      <c r="F5333" s="39"/>
      <c r="G5333" s="40"/>
      <c r="H5333" s="40"/>
      <c r="I5333" s="41"/>
      <c r="J5333" s="41"/>
      <c r="K5333" s="26" t="str">
        <f>_xlfn.IFNA(VLOOKUP(E5333,الاوردرات!$B$1:$C$600,2,0),"")</f>
        <v/>
      </c>
      <c r="L5333" s="52"/>
      <c r="N5333" s="21" t="str">
        <f t="shared" si="169"/>
        <v/>
      </c>
      <c r="O5333" s="22" t="str">
        <f>_xlfn.IFNA((VLOOKUP(F5333,help!$C$2:$F$12,4,0))*(N5333*24),"")</f>
        <v/>
      </c>
      <c r="AP5333" s="17">
        <f t="shared" si="170"/>
        <v>0</v>
      </c>
    </row>
    <row r="5334" spans="2:42" ht="33" x14ac:dyDescent="0.25">
      <c r="B5334" s="13">
        <f>COUNTIFS($E$3:E5334,'تقرير منتج تام'!$E$4)</f>
        <v>8</v>
      </c>
      <c r="C5334" s="37"/>
      <c r="D5334" s="37"/>
      <c r="E5334" s="37"/>
      <c r="F5334" s="39"/>
      <c r="G5334" s="40"/>
      <c r="H5334" s="40"/>
      <c r="I5334" s="41"/>
      <c r="J5334" s="41"/>
      <c r="K5334" s="26" t="str">
        <f>_xlfn.IFNA(VLOOKUP(E5334,الاوردرات!$B$1:$C$600,2,0),"")</f>
        <v/>
      </c>
      <c r="L5334" s="52"/>
      <c r="N5334" s="21" t="str">
        <f t="shared" si="169"/>
        <v/>
      </c>
      <c r="O5334" s="22" t="str">
        <f>_xlfn.IFNA((VLOOKUP(F5334,help!$C$2:$F$12,4,0))*(N5334*24),"")</f>
        <v/>
      </c>
      <c r="AP5334" s="17">
        <f t="shared" si="170"/>
        <v>0</v>
      </c>
    </row>
    <row r="5335" spans="2:42" ht="33" x14ac:dyDescent="0.25">
      <c r="B5335" s="13">
        <f>COUNTIFS($E$3:E5335,'تقرير منتج تام'!$E$4)</f>
        <v>8</v>
      </c>
      <c r="C5335" s="37"/>
      <c r="D5335" s="37"/>
      <c r="E5335" s="37"/>
      <c r="F5335" s="39"/>
      <c r="G5335" s="40"/>
      <c r="H5335" s="40"/>
      <c r="I5335" s="41"/>
      <c r="J5335" s="41"/>
      <c r="K5335" s="26" t="str">
        <f>_xlfn.IFNA(VLOOKUP(E5335,الاوردرات!$B$1:$C$600,2,0),"")</f>
        <v/>
      </c>
      <c r="L5335" s="52"/>
      <c r="N5335" s="21" t="str">
        <f t="shared" si="169"/>
        <v/>
      </c>
      <c r="O5335" s="22" t="str">
        <f>_xlfn.IFNA((VLOOKUP(F5335,help!$C$2:$F$12,4,0))*(N5335*24),"")</f>
        <v/>
      </c>
      <c r="AP5335" s="17">
        <f t="shared" si="170"/>
        <v>0</v>
      </c>
    </row>
    <row r="5336" spans="2:42" ht="33" x14ac:dyDescent="0.25">
      <c r="B5336" s="13">
        <f>COUNTIFS($E$3:E5336,'تقرير منتج تام'!$E$4)</f>
        <v>8</v>
      </c>
      <c r="C5336" s="37"/>
      <c r="D5336" s="37"/>
      <c r="E5336" s="37"/>
      <c r="F5336" s="39"/>
      <c r="G5336" s="40"/>
      <c r="H5336" s="40"/>
      <c r="I5336" s="41"/>
      <c r="J5336" s="41"/>
      <c r="K5336" s="26" t="str">
        <f>_xlfn.IFNA(VLOOKUP(E5336,الاوردرات!$B$1:$C$600,2,0),"")</f>
        <v/>
      </c>
      <c r="L5336" s="52"/>
      <c r="N5336" s="21" t="str">
        <f t="shared" si="169"/>
        <v/>
      </c>
      <c r="O5336" s="22" t="str">
        <f>_xlfn.IFNA((VLOOKUP(F5336,help!$C$2:$F$12,4,0))*(N5336*24),"")</f>
        <v/>
      </c>
      <c r="AP5336" s="17">
        <f t="shared" si="170"/>
        <v>0</v>
      </c>
    </row>
    <row r="5337" spans="2:42" ht="33" x14ac:dyDescent="0.25">
      <c r="B5337" s="13">
        <f>COUNTIFS($E$3:E5337,'تقرير منتج تام'!$E$4)</f>
        <v>8</v>
      </c>
      <c r="C5337" s="37"/>
      <c r="D5337" s="37"/>
      <c r="E5337" s="37"/>
      <c r="F5337" s="39"/>
      <c r="G5337" s="40"/>
      <c r="H5337" s="40"/>
      <c r="I5337" s="41"/>
      <c r="J5337" s="41"/>
      <c r="K5337" s="26" t="str">
        <f>_xlfn.IFNA(VLOOKUP(E5337,الاوردرات!$B$1:$C$600,2,0),"")</f>
        <v/>
      </c>
      <c r="L5337" s="52"/>
      <c r="N5337" s="21" t="str">
        <f t="shared" si="169"/>
        <v/>
      </c>
      <c r="O5337" s="22" t="str">
        <f>_xlfn.IFNA((VLOOKUP(F5337,help!$C$2:$F$12,4,0))*(N5337*24),"")</f>
        <v/>
      </c>
      <c r="AP5337" s="17">
        <f t="shared" si="170"/>
        <v>0</v>
      </c>
    </row>
    <row r="5338" spans="2:42" ht="33" x14ac:dyDescent="0.25">
      <c r="B5338" s="13">
        <f>COUNTIFS($E$3:E5338,'تقرير منتج تام'!$E$4)</f>
        <v>8</v>
      </c>
      <c r="C5338" s="37"/>
      <c r="D5338" s="37"/>
      <c r="E5338" s="37"/>
      <c r="F5338" s="39"/>
      <c r="G5338" s="40"/>
      <c r="H5338" s="40"/>
      <c r="I5338" s="41"/>
      <c r="J5338" s="41"/>
      <c r="K5338" s="26" t="str">
        <f>_xlfn.IFNA(VLOOKUP(E5338,الاوردرات!$B$1:$C$600,2,0),"")</f>
        <v/>
      </c>
      <c r="L5338" s="52"/>
      <c r="N5338" s="21" t="str">
        <f t="shared" si="169"/>
        <v/>
      </c>
      <c r="O5338" s="22" t="str">
        <f>_xlfn.IFNA((VLOOKUP(F5338,help!$C$2:$F$12,4,0))*(N5338*24),"")</f>
        <v/>
      </c>
      <c r="AP5338" s="17">
        <f t="shared" si="170"/>
        <v>0</v>
      </c>
    </row>
    <row r="5339" spans="2:42" ht="33" x14ac:dyDescent="0.25">
      <c r="B5339" s="13">
        <f>COUNTIFS($E$3:E5339,'تقرير منتج تام'!$E$4)</f>
        <v>8</v>
      </c>
      <c r="C5339" s="37"/>
      <c r="D5339" s="37"/>
      <c r="E5339" s="37"/>
      <c r="F5339" s="39"/>
      <c r="G5339" s="40"/>
      <c r="H5339" s="40"/>
      <c r="I5339" s="41"/>
      <c r="J5339" s="41"/>
      <c r="K5339" s="26" t="str">
        <f>_xlfn.IFNA(VLOOKUP(E5339,الاوردرات!$B$1:$C$600,2,0),"")</f>
        <v/>
      </c>
      <c r="L5339" s="52"/>
      <c r="N5339" s="21" t="str">
        <f t="shared" si="169"/>
        <v/>
      </c>
      <c r="O5339" s="22" t="str">
        <f>_xlfn.IFNA((VLOOKUP(F5339,help!$C$2:$F$12,4,0))*(N5339*24),"")</f>
        <v/>
      </c>
      <c r="AP5339" s="17">
        <f t="shared" si="170"/>
        <v>0</v>
      </c>
    </row>
    <row r="5340" spans="2:42" ht="33" x14ac:dyDescent="0.25">
      <c r="B5340" s="13">
        <f>COUNTIFS($E$3:E5340,'تقرير منتج تام'!$E$4)</f>
        <v>8</v>
      </c>
      <c r="C5340" s="37"/>
      <c r="D5340" s="37"/>
      <c r="E5340" s="37"/>
      <c r="F5340" s="39"/>
      <c r="G5340" s="40"/>
      <c r="H5340" s="40"/>
      <c r="I5340" s="41"/>
      <c r="J5340" s="41"/>
      <c r="K5340" s="26" t="str">
        <f>_xlfn.IFNA(VLOOKUP(E5340,الاوردرات!$B$1:$C$600,2,0),"")</f>
        <v/>
      </c>
      <c r="L5340" s="52"/>
      <c r="N5340" s="21" t="str">
        <f t="shared" si="169"/>
        <v/>
      </c>
      <c r="O5340" s="22" t="str">
        <f>_xlfn.IFNA((VLOOKUP(F5340,help!$C$2:$F$12,4,0))*(N5340*24),"")</f>
        <v/>
      </c>
      <c r="AP5340" s="17">
        <f t="shared" si="170"/>
        <v>0</v>
      </c>
    </row>
    <row r="5341" spans="2:42" ht="33" x14ac:dyDescent="0.25">
      <c r="B5341" s="13">
        <f>COUNTIFS($E$3:E5341,'تقرير منتج تام'!$E$4)</f>
        <v>8</v>
      </c>
      <c r="C5341" s="37"/>
      <c r="D5341" s="37"/>
      <c r="E5341" s="37"/>
      <c r="F5341" s="39"/>
      <c r="G5341" s="40"/>
      <c r="H5341" s="40"/>
      <c r="I5341" s="41"/>
      <c r="J5341" s="41"/>
      <c r="K5341" s="26" t="str">
        <f>_xlfn.IFNA(VLOOKUP(E5341,الاوردرات!$B$1:$C$600,2,0),"")</f>
        <v/>
      </c>
      <c r="L5341" s="52"/>
      <c r="N5341" s="21" t="str">
        <f t="shared" si="169"/>
        <v/>
      </c>
      <c r="O5341" s="22" t="str">
        <f>_xlfn.IFNA((VLOOKUP(F5341,help!$C$2:$F$12,4,0))*(N5341*24),"")</f>
        <v/>
      </c>
      <c r="AP5341" s="17">
        <f t="shared" si="170"/>
        <v>0</v>
      </c>
    </row>
    <row r="5342" spans="2:42" ht="33" x14ac:dyDescent="0.25">
      <c r="B5342" s="13">
        <f>COUNTIFS($E$3:E5342,'تقرير منتج تام'!$E$4)</f>
        <v>8</v>
      </c>
      <c r="C5342" s="37"/>
      <c r="D5342" s="37"/>
      <c r="E5342" s="37"/>
      <c r="F5342" s="39"/>
      <c r="G5342" s="40"/>
      <c r="H5342" s="40"/>
      <c r="I5342" s="41"/>
      <c r="J5342" s="41"/>
      <c r="K5342" s="26" t="str">
        <f>_xlfn.IFNA(VLOOKUP(E5342,الاوردرات!$B$1:$C$600,2,0),"")</f>
        <v/>
      </c>
      <c r="L5342" s="52"/>
      <c r="N5342" s="21" t="str">
        <f t="shared" si="169"/>
        <v/>
      </c>
      <c r="O5342" s="22" t="str">
        <f>_xlfn.IFNA((VLOOKUP(F5342,help!$C$2:$F$12,4,0))*(N5342*24),"")</f>
        <v/>
      </c>
      <c r="AP5342" s="17">
        <f t="shared" si="170"/>
        <v>0</v>
      </c>
    </row>
    <row r="5343" spans="2:42" ht="33" x14ac:dyDescent="0.25">
      <c r="B5343" s="13">
        <f>COUNTIFS($E$3:E5343,'تقرير منتج تام'!$E$4)</f>
        <v>8</v>
      </c>
      <c r="C5343" s="37"/>
      <c r="D5343" s="37"/>
      <c r="E5343" s="37"/>
      <c r="F5343" s="39"/>
      <c r="G5343" s="40"/>
      <c r="H5343" s="40"/>
      <c r="I5343" s="41"/>
      <c r="J5343" s="41"/>
      <c r="K5343" s="26" t="str">
        <f>_xlfn.IFNA(VLOOKUP(E5343,الاوردرات!$B$1:$C$600,2,0),"")</f>
        <v/>
      </c>
      <c r="L5343" s="52"/>
      <c r="N5343" s="21" t="str">
        <f t="shared" si="169"/>
        <v/>
      </c>
      <c r="O5343" s="22" t="str">
        <f>_xlfn.IFNA((VLOOKUP(F5343,help!$C$2:$F$12,4,0))*(N5343*24),"")</f>
        <v/>
      </c>
      <c r="AP5343" s="17">
        <f t="shared" si="170"/>
        <v>0</v>
      </c>
    </row>
    <row r="5344" spans="2:42" ht="33" x14ac:dyDescent="0.25">
      <c r="B5344" s="13">
        <f>COUNTIFS($E$3:E5344,'تقرير منتج تام'!$E$4)</f>
        <v>8</v>
      </c>
      <c r="C5344" s="37"/>
      <c r="D5344" s="37"/>
      <c r="E5344" s="37"/>
      <c r="F5344" s="39"/>
      <c r="G5344" s="40"/>
      <c r="H5344" s="40"/>
      <c r="I5344" s="41"/>
      <c r="J5344" s="41"/>
      <c r="K5344" s="26" t="str">
        <f>_xlfn.IFNA(VLOOKUP(E5344,الاوردرات!$B$1:$C$600,2,0),"")</f>
        <v/>
      </c>
      <c r="L5344" s="52"/>
      <c r="N5344" s="21" t="str">
        <f t="shared" si="169"/>
        <v/>
      </c>
      <c r="O5344" s="22" t="str">
        <f>_xlfn.IFNA((VLOOKUP(F5344,help!$C$2:$F$12,4,0))*(N5344*24),"")</f>
        <v/>
      </c>
      <c r="AP5344" s="17">
        <f t="shared" si="170"/>
        <v>0</v>
      </c>
    </row>
    <row r="5345" spans="2:42" ht="33" x14ac:dyDescent="0.25">
      <c r="B5345" s="13">
        <f>COUNTIFS($E$3:E5345,'تقرير منتج تام'!$E$4)</f>
        <v>8</v>
      </c>
      <c r="C5345" s="37"/>
      <c r="D5345" s="37"/>
      <c r="E5345" s="37"/>
      <c r="F5345" s="39"/>
      <c r="G5345" s="40"/>
      <c r="H5345" s="40"/>
      <c r="I5345" s="41"/>
      <c r="J5345" s="41"/>
      <c r="K5345" s="26" t="str">
        <f>_xlfn.IFNA(VLOOKUP(E5345,الاوردرات!$B$1:$C$600,2,0),"")</f>
        <v/>
      </c>
      <c r="L5345" s="52"/>
      <c r="N5345" s="21" t="str">
        <f t="shared" si="169"/>
        <v/>
      </c>
      <c r="O5345" s="22" t="str">
        <f>_xlfn.IFNA((VLOOKUP(F5345,help!$C$2:$F$12,4,0))*(N5345*24),"")</f>
        <v/>
      </c>
      <c r="AP5345" s="17">
        <f t="shared" si="170"/>
        <v>0</v>
      </c>
    </row>
    <row r="5346" spans="2:42" ht="33" x14ac:dyDescent="0.25">
      <c r="B5346" s="13">
        <f>COUNTIFS($E$3:E5346,'تقرير منتج تام'!$E$4)</f>
        <v>8</v>
      </c>
      <c r="C5346" s="37"/>
      <c r="D5346" s="37"/>
      <c r="E5346" s="37"/>
      <c r="F5346" s="39"/>
      <c r="G5346" s="40"/>
      <c r="H5346" s="40"/>
      <c r="I5346" s="41"/>
      <c r="J5346" s="41"/>
      <c r="K5346" s="26" t="str">
        <f>_xlfn.IFNA(VLOOKUP(E5346,الاوردرات!$B$1:$C$600,2,0),"")</f>
        <v/>
      </c>
      <c r="L5346" s="52"/>
      <c r="N5346" s="21" t="str">
        <f t="shared" si="169"/>
        <v/>
      </c>
      <c r="O5346" s="22" t="str">
        <f>_xlfn.IFNA((VLOOKUP(F5346,help!$C$2:$F$12,4,0))*(N5346*24),"")</f>
        <v/>
      </c>
      <c r="AP5346" s="17">
        <f t="shared" si="170"/>
        <v>0</v>
      </c>
    </row>
    <row r="5347" spans="2:42" ht="33" x14ac:dyDescent="0.25">
      <c r="B5347" s="13">
        <f>COUNTIFS($E$3:E5347,'تقرير منتج تام'!$E$4)</f>
        <v>8</v>
      </c>
      <c r="C5347" s="37"/>
      <c r="D5347" s="37"/>
      <c r="E5347" s="37"/>
      <c r="F5347" s="39"/>
      <c r="G5347" s="40"/>
      <c r="H5347" s="40"/>
      <c r="I5347" s="41"/>
      <c r="J5347" s="41"/>
      <c r="K5347" s="26" t="str">
        <f>_xlfn.IFNA(VLOOKUP(E5347,الاوردرات!$B$1:$C$600,2,0),"")</f>
        <v/>
      </c>
      <c r="L5347" s="52"/>
      <c r="N5347" s="21" t="str">
        <f t="shared" si="169"/>
        <v/>
      </c>
      <c r="O5347" s="22" t="str">
        <f>_xlfn.IFNA((VLOOKUP(F5347,help!$C$2:$F$12,4,0))*(N5347*24),"")</f>
        <v/>
      </c>
      <c r="AP5347" s="17">
        <f t="shared" si="170"/>
        <v>0</v>
      </c>
    </row>
    <row r="5348" spans="2:42" ht="33" x14ac:dyDescent="0.25">
      <c r="B5348" s="13">
        <f>COUNTIFS($E$3:E5348,'تقرير منتج تام'!$E$4)</f>
        <v>8</v>
      </c>
      <c r="C5348" s="37"/>
      <c r="D5348" s="37"/>
      <c r="E5348" s="37"/>
      <c r="F5348" s="39"/>
      <c r="G5348" s="40"/>
      <c r="H5348" s="40"/>
      <c r="I5348" s="41"/>
      <c r="J5348" s="41"/>
      <c r="K5348" s="26" t="str">
        <f>_xlfn.IFNA(VLOOKUP(E5348,الاوردرات!$B$1:$C$600,2,0),"")</f>
        <v/>
      </c>
      <c r="L5348" s="52"/>
      <c r="N5348" s="21" t="str">
        <f t="shared" si="169"/>
        <v/>
      </c>
      <c r="O5348" s="22" t="str">
        <f>_xlfn.IFNA((VLOOKUP(F5348,help!$C$2:$F$12,4,0))*(N5348*24),"")</f>
        <v/>
      </c>
      <c r="AP5348" s="17">
        <f t="shared" si="170"/>
        <v>0</v>
      </c>
    </row>
    <row r="5349" spans="2:42" ht="33" x14ac:dyDescent="0.25">
      <c r="B5349" s="13">
        <f>COUNTIFS($E$3:E5349,'تقرير منتج تام'!$E$4)</f>
        <v>8</v>
      </c>
      <c r="C5349" s="37"/>
      <c r="D5349" s="37"/>
      <c r="E5349" s="37"/>
      <c r="F5349" s="39"/>
      <c r="G5349" s="40"/>
      <c r="H5349" s="40"/>
      <c r="I5349" s="41"/>
      <c r="J5349" s="41"/>
      <c r="K5349" s="26" t="str">
        <f>_xlfn.IFNA(VLOOKUP(E5349,الاوردرات!$B$1:$C$600,2,0),"")</f>
        <v/>
      </c>
      <c r="L5349" s="52"/>
      <c r="N5349" s="21" t="str">
        <f t="shared" si="169"/>
        <v/>
      </c>
      <c r="O5349" s="22" t="str">
        <f>_xlfn.IFNA((VLOOKUP(F5349,help!$C$2:$F$12,4,0))*(N5349*24),"")</f>
        <v/>
      </c>
      <c r="AP5349" s="17">
        <f t="shared" si="170"/>
        <v>0</v>
      </c>
    </row>
    <row r="5350" spans="2:42" ht="33" x14ac:dyDescent="0.25">
      <c r="B5350" s="13">
        <f>COUNTIFS($E$3:E5350,'تقرير منتج تام'!$E$4)</f>
        <v>8</v>
      </c>
      <c r="C5350" s="37"/>
      <c r="D5350" s="37"/>
      <c r="E5350" s="37"/>
      <c r="F5350" s="39"/>
      <c r="G5350" s="40"/>
      <c r="H5350" s="40"/>
      <c r="I5350" s="41"/>
      <c r="J5350" s="41"/>
      <c r="K5350" s="26" t="str">
        <f>_xlfn.IFNA(VLOOKUP(E5350,الاوردرات!$B$1:$C$600,2,0),"")</f>
        <v/>
      </c>
      <c r="L5350" s="52"/>
      <c r="N5350" s="21" t="str">
        <f t="shared" si="169"/>
        <v/>
      </c>
      <c r="O5350" s="22" t="str">
        <f>_xlfn.IFNA((VLOOKUP(F5350,help!$C$2:$F$12,4,0))*(N5350*24),"")</f>
        <v/>
      </c>
      <c r="AP5350" s="17">
        <f t="shared" si="170"/>
        <v>0</v>
      </c>
    </row>
    <row r="5351" spans="2:42" ht="33" x14ac:dyDescent="0.25">
      <c r="B5351" s="13">
        <f>COUNTIFS($E$3:E5351,'تقرير منتج تام'!$E$4)</f>
        <v>8</v>
      </c>
      <c r="C5351" s="37"/>
      <c r="D5351" s="37"/>
      <c r="E5351" s="37"/>
      <c r="F5351" s="39"/>
      <c r="G5351" s="40"/>
      <c r="H5351" s="40"/>
      <c r="I5351" s="41"/>
      <c r="J5351" s="41"/>
      <c r="K5351" s="26" t="str">
        <f>_xlfn.IFNA(VLOOKUP(E5351,الاوردرات!$B$1:$C$600,2,0),"")</f>
        <v/>
      </c>
      <c r="L5351" s="52"/>
      <c r="N5351" s="21" t="str">
        <f t="shared" si="169"/>
        <v/>
      </c>
      <c r="O5351" s="22" t="str">
        <f>_xlfn.IFNA((VLOOKUP(F5351,help!$C$2:$F$12,4,0))*(N5351*24),"")</f>
        <v/>
      </c>
      <c r="AP5351" s="17">
        <f t="shared" si="170"/>
        <v>0</v>
      </c>
    </row>
    <row r="5352" spans="2:42" ht="33" x14ac:dyDescent="0.25">
      <c r="B5352" s="13">
        <f>COUNTIFS($E$3:E5352,'تقرير منتج تام'!$E$4)</f>
        <v>8</v>
      </c>
      <c r="C5352" s="37"/>
      <c r="D5352" s="37"/>
      <c r="E5352" s="37"/>
      <c r="F5352" s="39"/>
      <c r="G5352" s="40"/>
      <c r="H5352" s="40"/>
      <c r="I5352" s="41"/>
      <c r="J5352" s="41"/>
      <c r="K5352" s="26" t="str">
        <f>_xlfn.IFNA(VLOOKUP(E5352,الاوردرات!$B$1:$C$600,2,0),"")</f>
        <v/>
      </c>
      <c r="L5352" s="52"/>
      <c r="N5352" s="21" t="str">
        <f t="shared" si="169"/>
        <v/>
      </c>
      <c r="O5352" s="22" t="str">
        <f>_xlfn.IFNA((VLOOKUP(F5352,help!$C$2:$F$12,4,0))*(N5352*24),"")</f>
        <v/>
      </c>
      <c r="AP5352" s="17">
        <f t="shared" si="170"/>
        <v>0</v>
      </c>
    </row>
    <row r="5353" spans="2:42" ht="33" x14ac:dyDescent="0.25">
      <c r="B5353" s="13">
        <f>COUNTIFS($E$3:E5353,'تقرير منتج تام'!$E$4)</f>
        <v>8</v>
      </c>
      <c r="C5353" s="37"/>
      <c r="D5353" s="37"/>
      <c r="E5353" s="37"/>
      <c r="F5353" s="39"/>
      <c r="G5353" s="40"/>
      <c r="H5353" s="40"/>
      <c r="I5353" s="41"/>
      <c r="J5353" s="41"/>
      <c r="K5353" s="26" t="str">
        <f>_xlfn.IFNA(VLOOKUP(E5353,الاوردرات!$B$1:$C$600,2,0),"")</f>
        <v/>
      </c>
      <c r="L5353" s="52"/>
      <c r="N5353" s="21" t="str">
        <f t="shared" si="169"/>
        <v/>
      </c>
      <c r="O5353" s="22" t="str">
        <f>_xlfn.IFNA((VLOOKUP(F5353,help!$C$2:$F$12,4,0))*(N5353*24),"")</f>
        <v/>
      </c>
      <c r="AP5353" s="17">
        <f t="shared" si="170"/>
        <v>0</v>
      </c>
    </row>
    <row r="5354" spans="2:42" ht="33" x14ac:dyDescent="0.25">
      <c r="B5354" s="13">
        <f>COUNTIFS($E$3:E5354,'تقرير منتج تام'!$E$4)</f>
        <v>8</v>
      </c>
      <c r="C5354" s="37"/>
      <c r="D5354" s="37"/>
      <c r="E5354" s="37"/>
      <c r="F5354" s="39"/>
      <c r="G5354" s="40"/>
      <c r="H5354" s="40"/>
      <c r="I5354" s="41"/>
      <c r="J5354" s="41"/>
      <c r="K5354" s="26" t="str">
        <f>_xlfn.IFNA(VLOOKUP(E5354,الاوردرات!$B$1:$C$600,2,0),"")</f>
        <v/>
      </c>
      <c r="L5354" s="52"/>
      <c r="N5354" s="21" t="str">
        <f t="shared" si="169"/>
        <v/>
      </c>
      <c r="O5354" s="22" t="str">
        <f>_xlfn.IFNA((VLOOKUP(F5354,help!$C$2:$F$12,4,0))*(N5354*24),"")</f>
        <v/>
      </c>
      <c r="AP5354" s="17">
        <f t="shared" si="170"/>
        <v>0</v>
      </c>
    </row>
    <row r="5355" spans="2:42" ht="33" x14ac:dyDescent="0.25">
      <c r="B5355" s="13">
        <f>COUNTIFS($E$3:E5355,'تقرير منتج تام'!$E$4)</f>
        <v>8</v>
      </c>
      <c r="C5355" s="37"/>
      <c r="D5355" s="37"/>
      <c r="E5355" s="37"/>
      <c r="F5355" s="39"/>
      <c r="G5355" s="40"/>
      <c r="H5355" s="40"/>
      <c r="I5355" s="41"/>
      <c r="J5355" s="41"/>
      <c r="K5355" s="26" t="str">
        <f>_xlfn.IFNA(VLOOKUP(E5355,الاوردرات!$B$1:$C$600,2,0),"")</f>
        <v/>
      </c>
      <c r="L5355" s="52"/>
      <c r="N5355" s="21" t="str">
        <f t="shared" si="169"/>
        <v/>
      </c>
      <c r="O5355" s="22" t="str">
        <f>_xlfn.IFNA((VLOOKUP(F5355,help!$C$2:$F$12,4,0))*(N5355*24),"")</f>
        <v/>
      </c>
      <c r="AP5355" s="17">
        <f t="shared" si="170"/>
        <v>0</v>
      </c>
    </row>
    <row r="5356" spans="2:42" ht="33" x14ac:dyDescent="0.25">
      <c r="B5356" s="13">
        <f>COUNTIFS($E$3:E5356,'تقرير منتج تام'!$E$4)</f>
        <v>8</v>
      </c>
      <c r="C5356" s="37"/>
      <c r="D5356" s="37"/>
      <c r="E5356" s="37"/>
      <c r="F5356" s="39"/>
      <c r="G5356" s="40"/>
      <c r="H5356" s="40"/>
      <c r="I5356" s="41"/>
      <c r="J5356" s="41"/>
      <c r="K5356" s="26" t="str">
        <f>_xlfn.IFNA(VLOOKUP(E5356,الاوردرات!$B$1:$C$600,2,0),"")</f>
        <v/>
      </c>
      <c r="L5356" s="52"/>
      <c r="N5356" s="21" t="str">
        <f t="shared" si="169"/>
        <v/>
      </c>
      <c r="O5356" s="22" t="str">
        <f>_xlfn.IFNA((VLOOKUP(F5356,help!$C$2:$F$12,4,0))*(N5356*24),"")</f>
        <v/>
      </c>
      <c r="AP5356" s="17">
        <f t="shared" si="170"/>
        <v>0</v>
      </c>
    </row>
    <row r="5357" spans="2:42" ht="33" x14ac:dyDescent="0.25">
      <c r="B5357" s="13">
        <f>COUNTIFS($E$3:E5357,'تقرير منتج تام'!$E$4)</f>
        <v>8</v>
      </c>
      <c r="C5357" s="37"/>
      <c r="D5357" s="37"/>
      <c r="E5357" s="37"/>
      <c r="F5357" s="39"/>
      <c r="G5357" s="40"/>
      <c r="H5357" s="40"/>
      <c r="I5357" s="41"/>
      <c r="J5357" s="41"/>
      <c r="K5357" s="26" t="str">
        <f>_xlfn.IFNA(VLOOKUP(E5357,الاوردرات!$B$1:$C$600,2,0),"")</f>
        <v/>
      </c>
      <c r="L5357" s="52"/>
      <c r="N5357" s="21" t="str">
        <f t="shared" si="169"/>
        <v/>
      </c>
      <c r="O5357" s="22" t="str">
        <f>_xlfn.IFNA((VLOOKUP(F5357,help!$C$2:$F$12,4,0))*(N5357*24),"")</f>
        <v/>
      </c>
      <c r="AP5357" s="17">
        <f t="shared" si="170"/>
        <v>0</v>
      </c>
    </row>
    <row r="5358" spans="2:42" ht="33" x14ac:dyDescent="0.25">
      <c r="B5358" s="13">
        <f>COUNTIFS($E$3:E5358,'تقرير منتج تام'!$E$4)</f>
        <v>8</v>
      </c>
      <c r="C5358" s="37"/>
      <c r="D5358" s="37"/>
      <c r="E5358" s="37"/>
      <c r="F5358" s="39"/>
      <c r="G5358" s="40"/>
      <c r="H5358" s="40"/>
      <c r="I5358" s="41"/>
      <c r="J5358" s="41"/>
      <c r="K5358" s="26" t="str">
        <f>_xlfn.IFNA(VLOOKUP(E5358,الاوردرات!$B$1:$C$600,2,0),"")</f>
        <v/>
      </c>
      <c r="L5358" s="52"/>
      <c r="N5358" s="21" t="str">
        <f t="shared" si="169"/>
        <v/>
      </c>
      <c r="O5358" s="22" t="str">
        <f>_xlfn.IFNA((VLOOKUP(F5358,help!$C$2:$F$12,4,0))*(N5358*24),"")</f>
        <v/>
      </c>
      <c r="AP5358" s="17">
        <f t="shared" si="170"/>
        <v>0</v>
      </c>
    </row>
    <row r="5359" spans="2:42" ht="33" x14ac:dyDescent="0.25">
      <c r="B5359" s="13">
        <f>COUNTIFS($E$3:E5359,'تقرير منتج تام'!$E$4)</f>
        <v>8</v>
      </c>
      <c r="C5359" s="37"/>
      <c r="D5359" s="37"/>
      <c r="E5359" s="37"/>
      <c r="F5359" s="39"/>
      <c r="G5359" s="40"/>
      <c r="H5359" s="40"/>
      <c r="I5359" s="41"/>
      <c r="J5359" s="41"/>
      <c r="K5359" s="26" t="str">
        <f>_xlfn.IFNA(VLOOKUP(E5359,الاوردرات!$B$1:$C$600,2,0),"")</f>
        <v/>
      </c>
      <c r="L5359" s="52"/>
      <c r="N5359" s="21" t="str">
        <f t="shared" si="169"/>
        <v/>
      </c>
      <c r="O5359" s="22" t="str">
        <f>_xlfn.IFNA((VLOOKUP(F5359,help!$C$2:$F$12,4,0))*(N5359*24),"")</f>
        <v/>
      </c>
      <c r="AP5359" s="17">
        <f t="shared" si="170"/>
        <v>0</v>
      </c>
    </row>
    <row r="5360" spans="2:42" ht="33" x14ac:dyDescent="0.25">
      <c r="B5360" s="13">
        <f>COUNTIFS($E$3:E5360,'تقرير منتج تام'!$E$4)</f>
        <v>8</v>
      </c>
      <c r="C5360" s="37"/>
      <c r="D5360" s="37"/>
      <c r="E5360" s="37"/>
      <c r="F5360" s="39"/>
      <c r="G5360" s="40"/>
      <c r="H5360" s="40"/>
      <c r="I5360" s="41"/>
      <c r="J5360" s="41"/>
      <c r="K5360" s="26" t="str">
        <f>_xlfn.IFNA(VLOOKUP(E5360,الاوردرات!$B$1:$C$600,2,0),"")</f>
        <v/>
      </c>
      <c r="L5360" s="52"/>
      <c r="N5360" s="21" t="str">
        <f t="shared" si="169"/>
        <v/>
      </c>
      <c r="O5360" s="22" t="str">
        <f>_xlfn.IFNA((VLOOKUP(F5360,help!$C$2:$F$12,4,0))*(N5360*24),"")</f>
        <v/>
      </c>
      <c r="AP5360" s="17">
        <f t="shared" si="170"/>
        <v>0</v>
      </c>
    </row>
    <row r="5361" spans="2:42" ht="33" x14ac:dyDescent="0.25">
      <c r="B5361" s="13">
        <f>COUNTIFS($E$3:E5361,'تقرير منتج تام'!$E$4)</f>
        <v>8</v>
      </c>
      <c r="C5361" s="37"/>
      <c r="D5361" s="37"/>
      <c r="E5361" s="37"/>
      <c r="F5361" s="39"/>
      <c r="G5361" s="40"/>
      <c r="H5361" s="40"/>
      <c r="I5361" s="41"/>
      <c r="J5361" s="41"/>
      <c r="K5361" s="26" t="str">
        <f>_xlfn.IFNA(VLOOKUP(E5361,الاوردرات!$B$1:$C$600,2,0),"")</f>
        <v/>
      </c>
      <c r="L5361" s="52"/>
      <c r="N5361" s="21" t="str">
        <f t="shared" si="169"/>
        <v/>
      </c>
      <c r="O5361" s="22" t="str">
        <f>_xlfn.IFNA((VLOOKUP(F5361,help!$C$2:$F$12,4,0))*(N5361*24),"")</f>
        <v/>
      </c>
      <c r="AP5361" s="17">
        <f t="shared" si="170"/>
        <v>0</v>
      </c>
    </row>
    <row r="5362" spans="2:42" ht="33" x14ac:dyDescent="0.25">
      <c r="B5362" s="13">
        <f>COUNTIFS($E$3:E5362,'تقرير منتج تام'!$E$4)</f>
        <v>8</v>
      </c>
      <c r="C5362" s="37"/>
      <c r="D5362" s="37"/>
      <c r="E5362" s="37"/>
      <c r="F5362" s="39"/>
      <c r="G5362" s="40"/>
      <c r="H5362" s="40"/>
      <c r="I5362" s="41"/>
      <c r="J5362" s="41"/>
      <c r="K5362" s="26" t="str">
        <f>_xlfn.IFNA(VLOOKUP(E5362,الاوردرات!$B$1:$C$600,2,0),"")</f>
        <v/>
      </c>
      <c r="L5362" s="52"/>
      <c r="N5362" s="21" t="str">
        <f t="shared" si="169"/>
        <v/>
      </c>
      <c r="O5362" s="22" t="str">
        <f>_xlfn.IFNA((VLOOKUP(F5362,help!$C$2:$F$12,4,0))*(N5362*24),"")</f>
        <v/>
      </c>
      <c r="AP5362" s="17">
        <f t="shared" si="170"/>
        <v>0</v>
      </c>
    </row>
    <row r="5363" spans="2:42" ht="33" x14ac:dyDescent="0.25">
      <c r="B5363" s="13">
        <f>COUNTIFS($E$3:E5363,'تقرير منتج تام'!$E$4)</f>
        <v>8</v>
      </c>
      <c r="C5363" s="37"/>
      <c r="D5363" s="37"/>
      <c r="E5363" s="37"/>
      <c r="F5363" s="39"/>
      <c r="G5363" s="40"/>
      <c r="H5363" s="40"/>
      <c r="I5363" s="41"/>
      <c r="J5363" s="41"/>
      <c r="K5363" s="26" t="str">
        <f>_xlfn.IFNA(VLOOKUP(E5363,الاوردرات!$B$1:$C$600,2,0),"")</f>
        <v/>
      </c>
      <c r="L5363" s="52"/>
      <c r="N5363" s="21" t="str">
        <f t="shared" si="169"/>
        <v/>
      </c>
      <c r="O5363" s="22" t="str">
        <f>_xlfn.IFNA((VLOOKUP(F5363,help!$C$2:$F$12,4,0))*(N5363*24),"")</f>
        <v/>
      </c>
      <c r="AP5363" s="17">
        <f t="shared" si="170"/>
        <v>0</v>
      </c>
    </row>
    <row r="5364" spans="2:42" ht="33" x14ac:dyDescent="0.25">
      <c r="B5364" s="13">
        <f>COUNTIFS($E$3:E5364,'تقرير منتج تام'!$E$4)</f>
        <v>8</v>
      </c>
      <c r="C5364" s="37"/>
      <c r="D5364" s="37"/>
      <c r="E5364" s="37"/>
      <c r="F5364" s="39"/>
      <c r="G5364" s="40"/>
      <c r="H5364" s="40"/>
      <c r="I5364" s="41"/>
      <c r="J5364" s="41"/>
      <c r="K5364" s="26" t="str">
        <f>_xlfn.IFNA(VLOOKUP(E5364,الاوردرات!$B$1:$C$600,2,0),"")</f>
        <v/>
      </c>
      <c r="L5364" s="52"/>
      <c r="N5364" s="21" t="str">
        <f t="shared" si="169"/>
        <v/>
      </c>
      <c r="O5364" s="22" t="str">
        <f>_xlfn.IFNA((VLOOKUP(F5364,help!$C$2:$F$12,4,0))*(N5364*24),"")</f>
        <v/>
      </c>
      <c r="AP5364" s="17">
        <f t="shared" si="170"/>
        <v>0</v>
      </c>
    </row>
    <row r="5365" spans="2:42" ht="33" x14ac:dyDescent="0.25">
      <c r="B5365" s="13">
        <f>COUNTIFS($E$3:E5365,'تقرير منتج تام'!$E$4)</f>
        <v>8</v>
      </c>
      <c r="C5365" s="37"/>
      <c r="D5365" s="37"/>
      <c r="E5365" s="37"/>
      <c r="F5365" s="39"/>
      <c r="G5365" s="40"/>
      <c r="H5365" s="40"/>
      <c r="I5365" s="41"/>
      <c r="J5365" s="41"/>
      <c r="K5365" s="26" t="str">
        <f>_xlfn.IFNA(VLOOKUP(E5365,الاوردرات!$B$1:$C$600,2,0),"")</f>
        <v/>
      </c>
      <c r="L5365" s="52"/>
      <c r="N5365" s="21" t="str">
        <f t="shared" si="169"/>
        <v/>
      </c>
      <c r="O5365" s="22" t="str">
        <f>_xlfn.IFNA((VLOOKUP(F5365,help!$C$2:$F$12,4,0))*(N5365*24),"")</f>
        <v/>
      </c>
      <c r="AP5365" s="17">
        <f t="shared" si="170"/>
        <v>0</v>
      </c>
    </row>
    <row r="5366" spans="2:42" ht="33" x14ac:dyDescent="0.25">
      <c r="B5366" s="13">
        <f>COUNTIFS($E$3:E5366,'تقرير منتج تام'!$E$4)</f>
        <v>8</v>
      </c>
      <c r="C5366" s="37"/>
      <c r="D5366" s="37"/>
      <c r="E5366" s="37"/>
      <c r="F5366" s="39"/>
      <c r="G5366" s="40"/>
      <c r="H5366" s="40"/>
      <c r="I5366" s="41"/>
      <c r="J5366" s="41"/>
      <c r="K5366" s="26" t="str">
        <f>_xlfn.IFNA(VLOOKUP(E5366,الاوردرات!$B$1:$C$600,2,0),"")</f>
        <v/>
      </c>
      <c r="L5366" s="52"/>
      <c r="N5366" s="21" t="str">
        <f t="shared" si="169"/>
        <v/>
      </c>
      <c r="O5366" s="22" t="str">
        <f>_xlfn.IFNA((VLOOKUP(F5366,help!$C$2:$F$12,4,0))*(N5366*24),"")</f>
        <v/>
      </c>
      <c r="AP5366" s="17">
        <f t="shared" si="170"/>
        <v>0</v>
      </c>
    </row>
    <row r="5367" spans="2:42" ht="33" x14ac:dyDescent="0.25">
      <c r="B5367" s="13">
        <f>COUNTIFS($E$3:E5367,'تقرير منتج تام'!$E$4)</f>
        <v>8</v>
      </c>
      <c r="C5367" s="37"/>
      <c r="D5367" s="37"/>
      <c r="E5367" s="37"/>
      <c r="F5367" s="39"/>
      <c r="G5367" s="40"/>
      <c r="H5367" s="40"/>
      <c r="I5367" s="41"/>
      <c r="J5367" s="41"/>
      <c r="K5367" s="26" t="str">
        <f>_xlfn.IFNA(VLOOKUP(E5367,الاوردرات!$B$1:$C$600,2,0),"")</f>
        <v/>
      </c>
      <c r="L5367" s="52"/>
      <c r="N5367" s="21" t="str">
        <f t="shared" ref="N5367:N5430" si="171">IF(I5367&lt;&gt;"",J5367-I5367,"")</f>
        <v/>
      </c>
      <c r="O5367" s="22" t="str">
        <f>_xlfn.IFNA((VLOOKUP(F5367,help!$C$2:$F$12,4,0))*(N5367*24),"")</f>
        <v/>
      </c>
      <c r="AP5367" s="17">
        <f t="shared" si="170"/>
        <v>0</v>
      </c>
    </row>
    <row r="5368" spans="2:42" ht="33" x14ac:dyDescent="0.25">
      <c r="B5368" s="13">
        <f>COUNTIFS($E$3:E5368,'تقرير منتج تام'!$E$4)</f>
        <v>8</v>
      </c>
      <c r="C5368" s="37"/>
      <c r="D5368" s="37"/>
      <c r="E5368" s="37"/>
      <c r="F5368" s="39"/>
      <c r="G5368" s="40"/>
      <c r="H5368" s="40"/>
      <c r="I5368" s="41"/>
      <c r="J5368" s="41"/>
      <c r="K5368" s="26" t="str">
        <f>_xlfn.IFNA(VLOOKUP(E5368,الاوردرات!$B$1:$C$600,2,0),"")</f>
        <v/>
      </c>
      <c r="L5368" s="52"/>
      <c r="N5368" s="21" t="str">
        <f t="shared" si="171"/>
        <v/>
      </c>
      <c r="O5368" s="22" t="str">
        <f>_xlfn.IFNA((VLOOKUP(F5368,help!$C$2:$F$12,4,0))*(N5368*24),"")</f>
        <v/>
      </c>
      <c r="AP5368" s="17">
        <f t="shared" si="170"/>
        <v>0</v>
      </c>
    </row>
    <row r="5369" spans="2:42" ht="33" x14ac:dyDescent="0.25">
      <c r="B5369" s="13">
        <f>COUNTIFS($E$3:E5369,'تقرير منتج تام'!$E$4)</f>
        <v>8</v>
      </c>
      <c r="C5369" s="37"/>
      <c r="D5369" s="37"/>
      <c r="E5369" s="37"/>
      <c r="F5369" s="39"/>
      <c r="G5369" s="40"/>
      <c r="H5369" s="40"/>
      <c r="I5369" s="41"/>
      <c r="J5369" s="41"/>
      <c r="K5369" s="26" t="str">
        <f>_xlfn.IFNA(VLOOKUP(E5369,الاوردرات!$B$1:$C$600,2,0),"")</f>
        <v/>
      </c>
      <c r="L5369" s="52"/>
      <c r="N5369" s="21" t="str">
        <f t="shared" si="171"/>
        <v/>
      </c>
      <c r="O5369" s="22" t="str">
        <f>_xlfn.IFNA((VLOOKUP(F5369,help!$C$2:$F$12,4,0))*(N5369*24),"")</f>
        <v/>
      </c>
      <c r="AP5369" s="17">
        <f t="shared" si="170"/>
        <v>0</v>
      </c>
    </row>
    <row r="5370" spans="2:42" ht="33" x14ac:dyDescent="0.25">
      <c r="B5370" s="13">
        <f>COUNTIFS($E$3:E5370,'تقرير منتج تام'!$E$4)</f>
        <v>8</v>
      </c>
      <c r="C5370" s="37"/>
      <c r="D5370" s="37"/>
      <c r="E5370" s="37"/>
      <c r="F5370" s="39"/>
      <c r="G5370" s="40"/>
      <c r="H5370" s="40"/>
      <c r="I5370" s="41"/>
      <c r="J5370" s="41"/>
      <c r="K5370" s="26" t="str">
        <f>_xlfn.IFNA(VLOOKUP(E5370,الاوردرات!$B$1:$C$600,2,0),"")</f>
        <v/>
      </c>
      <c r="L5370" s="52"/>
      <c r="N5370" s="21" t="str">
        <f t="shared" si="171"/>
        <v/>
      </c>
      <c r="O5370" s="22" t="str">
        <f>_xlfn.IFNA((VLOOKUP(F5370,help!$C$2:$F$12,4,0))*(N5370*24),"")</f>
        <v/>
      </c>
      <c r="AP5370" s="17">
        <f t="shared" si="170"/>
        <v>0</v>
      </c>
    </row>
    <row r="5371" spans="2:42" ht="33" x14ac:dyDescent="0.25">
      <c r="B5371" s="13">
        <f>COUNTIFS($E$3:E5371,'تقرير منتج تام'!$E$4)</f>
        <v>8</v>
      </c>
      <c r="C5371" s="37"/>
      <c r="D5371" s="37"/>
      <c r="E5371" s="37"/>
      <c r="F5371" s="39"/>
      <c r="G5371" s="40"/>
      <c r="H5371" s="40"/>
      <c r="I5371" s="41"/>
      <c r="J5371" s="41"/>
      <c r="K5371" s="26" t="str">
        <f>_xlfn.IFNA(VLOOKUP(E5371,الاوردرات!$B$1:$C$600,2,0),"")</f>
        <v/>
      </c>
      <c r="L5371" s="52"/>
      <c r="N5371" s="21" t="str">
        <f t="shared" si="171"/>
        <v/>
      </c>
      <c r="O5371" s="22" t="str">
        <f>_xlfn.IFNA((VLOOKUP(F5371,help!$C$2:$F$12,4,0))*(N5371*24),"")</f>
        <v/>
      </c>
      <c r="AP5371" s="17">
        <f t="shared" si="170"/>
        <v>0</v>
      </c>
    </row>
    <row r="5372" spans="2:42" ht="33" x14ac:dyDescent="0.25">
      <c r="B5372" s="13">
        <f>COUNTIFS($E$3:E5372,'تقرير منتج تام'!$E$4)</f>
        <v>8</v>
      </c>
      <c r="C5372" s="37"/>
      <c r="D5372" s="37"/>
      <c r="E5372" s="37"/>
      <c r="F5372" s="39"/>
      <c r="G5372" s="40"/>
      <c r="H5372" s="40"/>
      <c r="I5372" s="41"/>
      <c r="J5372" s="41"/>
      <c r="K5372" s="26" t="str">
        <f>_xlfn.IFNA(VLOOKUP(E5372,الاوردرات!$B$1:$C$600,2,0),"")</f>
        <v/>
      </c>
      <c r="L5372" s="52"/>
      <c r="N5372" s="21" t="str">
        <f t="shared" si="171"/>
        <v/>
      </c>
      <c r="O5372" s="22" t="str">
        <f>_xlfn.IFNA((VLOOKUP(F5372,help!$C$2:$F$12,4,0))*(N5372*24),"")</f>
        <v/>
      </c>
      <c r="AP5372" s="17">
        <f t="shared" si="170"/>
        <v>0</v>
      </c>
    </row>
    <row r="5373" spans="2:42" ht="33" x14ac:dyDescent="0.25">
      <c r="B5373" s="13">
        <f>COUNTIFS($E$3:E5373,'تقرير منتج تام'!$E$4)</f>
        <v>8</v>
      </c>
      <c r="C5373" s="37"/>
      <c r="D5373" s="37"/>
      <c r="E5373" s="37"/>
      <c r="F5373" s="39"/>
      <c r="G5373" s="40"/>
      <c r="H5373" s="40"/>
      <c r="I5373" s="41"/>
      <c r="J5373" s="41"/>
      <c r="K5373" s="26" t="str">
        <f>_xlfn.IFNA(VLOOKUP(E5373,الاوردرات!$B$1:$C$600,2,0),"")</f>
        <v/>
      </c>
      <c r="L5373" s="52"/>
      <c r="N5373" s="21" t="str">
        <f t="shared" si="171"/>
        <v/>
      </c>
      <c r="O5373" s="22" t="str">
        <f>_xlfn.IFNA((VLOOKUP(F5373,help!$C$2:$F$12,4,0))*(N5373*24),"")</f>
        <v/>
      </c>
      <c r="AP5373" s="17">
        <f t="shared" si="170"/>
        <v>0</v>
      </c>
    </row>
    <row r="5374" spans="2:42" ht="33" x14ac:dyDescent="0.25">
      <c r="B5374" s="13">
        <f>COUNTIFS($E$3:E5374,'تقرير منتج تام'!$E$4)</f>
        <v>8</v>
      </c>
      <c r="C5374" s="37"/>
      <c r="D5374" s="37"/>
      <c r="E5374" s="37"/>
      <c r="F5374" s="39"/>
      <c r="G5374" s="40"/>
      <c r="H5374" s="40"/>
      <c r="I5374" s="41"/>
      <c r="J5374" s="41"/>
      <c r="K5374" s="26" t="str">
        <f>_xlfn.IFNA(VLOOKUP(E5374,الاوردرات!$B$1:$C$600,2,0),"")</f>
        <v/>
      </c>
      <c r="L5374" s="52"/>
      <c r="N5374" s="21" t="str">
        <f t="shared" si="171"/>
        <v/>
      </c>
      <c r="O5374" s="22" t="str">
        <f>_xlfn.IFNA((VLOOKUP(F5374,help!$C$2:$F$12,4,0))*(N5374*24),"")</f>
        <v/>
      </c>
      <c r="AP5374" s="17">
        <f t="shared" si="170"/>
        <v>0</v>
      </c>
    </row>
    <row r="5375" spans="2:42" ht="33" x14ac:dyDescent="0.25">
      <c r="B5375" s="13">
        <f>COUNTIFS($E$3:E5375,'تقرير منتج تام'!$E$4)</f>
        <v>8</v>
      </c>
      <c r="C5375" s="37"/>
      <c r="D5375" s="37"/>
      <c r="E5375" s="37"/>
      <c r="F5375" s="39"/>
      <c r="G5375" s="40"/>
      <c r="H5375" s="40"/>
      <c r="I5375" s="41"/>
      <c r="J5375" s="41"/>
      <c r="K5375" s="26" t="str">
        <f>_xlfn.IFNA(VLOOKUP(E5375,الاوردرات!$B$1:$C$600,2,0),"")</f>
        <v/>
      </c>
      <c r="L5375" s="52"/>
      <c r="N5375" s="21" t="str">
        <f t="shared" si="171"/>
        <v/>
      </c>
      <c r="O5375" s="22" t="str">
        <f>_xlfn.IFNA((VLOOKUP(F5375,help!$C$2:$F$12,4,0))*(N5375*24),"")</f>
        <v/>
      </c>
      <c r="AP5375" s="17">
        <f t="shared" si="170"/>
        <v>0</v>
      </c>
    </row>
    <row r="5376" spans="2:42" ht="33" x14ac:dyDescent="0.25">
      <c r="B5376" s="13">
        <f>COUNTIFS($E$3:E5376,'تقرير منتج تام'!$E$4)</f>
        <v>8</v>
      </c>
      <c r="C5376" s="37"/>
      <c r="D5376" s="37"/>
      <c r="E5376" s="37"/>
      <c r="F5376" s="39"/>
      <c r="G5376" s="40"/>
      <c r="H5376" s="40"/>
      <c r="I5376" s="41"/>
      <c r="J5376" s="41"/>
      <c r="K5376" s="26" t="str">
        <f>_xlfn.IFNA(VLOOKUP(E5376,الاوردرات!$B$1:$C$600,2,0),"")</f>
        <v/>
      </c>
      <c r="L5376" s="52"/>
      <c r="N5376" s="21" t="str">
        <f t="shared" si="171"/>
        <v/>
      </c>
      <c r="O5376" s="22" t="str">
        <f>_xlfn.IFNA((VLOOKUP(F5376,help!$C$2:$F$12,4,0))*(N5376*24),"")</f>
        <v/>
      </c>
      <c r="AP5376" s="17">
        <f t="shared" si="170"/>
        <v>0</v>
      </c>
    </row>
    <row r="5377" spans="2:42" ht="33" x14ac:dyDescent="0.25">
      <c r="B5377" s="13">
        <f>COUNTIFS($E$3:E5377,'تقرير منتج تام'!$E$4)</f>
        <v>8</v>
      </c>
      <c r="C5377" s="37"/>
      <c r="D5377" s="37"/>
      <c r="E5377" s="37"/>
      <c r="F5377" s="39"/>
      <c r="G5377" s="40"/>
      <c r="H5377" s="40"/>
      <c r="I5377" s="41"/>
      <c r="J5377" s="41"/>
      <c r="K5377" s="26" t="str">
        <f>_xlfn.IFNA(VLOOKUP(E5377,الاوردرات!$B$1:$C$600,2,0),"")</f>
        <v/>
      </c>
      <c r="L5377" s="52"/>
      <c r="N5377" s="21" t="str">
        <f t="shared" si="171"/>
        <v/>
      </c>
      <c r="O5377" s="22" t="str">
        <f>_xlfn.IFNA((VLOOKUP(F5377,help!$C$2:$F$12,4,0))*(N5377*24),"")</f>
        <v/>
      </c>
      <c r="AP5377" s="17">
        <f t="shared" si="170"/>
        <v>0</v>
      </c>
    </row>
    <row r="5378" spans="2:42" ht="33" x14ac:dyDescent="0.25">
      <c r="B5378" s="13">
        <f>COUNTIFS($E$3:E5378,'تقرير منتج تام'!$E$4)</f>
        <v>8</v>
      </c>
      <c r="C5378" s="37"/>
      <c r="D5378" s="37"/>
      <c r="E5378" s="37"/>
      <c r="F5378" s="39"/>
      <c r="G5378" s="40"/>
      <c r="H5378" s="40"/>
      <c r="I5378" s="41"/>
      <c r="J5378" s="41"/>
      <c r="K5378" s="26" t="str">
        <f>_xlfn.IFNA(VLOOKUP(E5378,الاوردرات!$B$1:$C$600,2,0),"")</f>
        <v/>
      </c>
      <c r="L5378" s="52"/>
      <c r="N5378" s="21" t="str">
        <f t="shared" si="171"/>
        <v/>
      </c>
      <c r="O5378" s="22" t="str">
        <f>_xlfn.IFNA((VLOOKUP(F5378,help!$C$2:$F$12,4,0))*(N5378*24),"")</f>
        <v/>
      </c>
      <c r="AP5378" s="17">
        <f t="shared" si="170"/>
        <v>0</v>
      </c>
    </row>
    <row r="5379" spans="2:42" ht="33" x14ac:dyDescent="0.25">
      <c r="B5379" s="13">
        <f>COUNTIFS($E$3:E5379,'تقرير منتج تام'!$E$4)</f>
        <v>8</v>
      </c>
      <c r="C5379" s="37"/>
      <c r="D5379" s="37"/>
      <c r="E5379" s="37"/>
      <c r="F5379" s="39"/>
      <c r="G5379" s="40"/>
      <c r="H5379" s="40"/>
      <c r="I5379" s="41"/>
      <c r="J5379" s="41"/>
      <c r="K5379" s="26" t="str">
        <f>_xlfn.IFNA(VLOOKUP(E5379,الاوردرات!$B$1:$C$600,2,0),"")</f>
        <v/>
      </c>
      <c r="L5379" s="52"/>
      <c r="N5379" s="21" t="str">
        <f t="shared" si="171"/>
        <v/>
      </c>
      <c r="O5379" s="22" t="str">
        <f>_xlfn.IFNA((VLOOKUP(F5379,help!$C$2:$F$12,4,0))*(N5379*24),"")</f>
        <v/>
      </c>
      <c r="AP5379" s="17">
        <f t="shared" si="170"/>
        <v>0</v>
      </c>
    </row>
    <row r="5380" spans="2:42" ht="33" x14ac:dyDescent="0.25">
      <c r="B5380" s="13">
        <f>COUNTIFS($E$3:E5380,'تقرير منتج تام'!$E$4)</f>
        <v>8</v>
      </c>
      <c r="C5380" s="37"/>
      <c r="D5380" s="37"/>
      <c r="E5380" s="37"/>
      <c r="F5380" s="39"/>
      <c r="G5380" s="40"/>
      <c r="H5380" s="40"/>
      <c r="I5380" s="41"/>
      <c r="J5380" s="41"/>
      <c r="K5380" s="26" t="str">
        <f>_xlfn.IFNA(VLOOKUP(E5380,الاوردرات!$B$1:$C$600,2,0),"")</f>
        <v/>
      </c>
      <c r="L5380" s="52"/>
      <c r="N5380" s="21" t="str">
        <f t="shared" si="171"/>
        <v/>
      </c>
      <c r="O5380" s="22" t="str">
        <f>_xlfn.IFNA((VLOOKUP(F5380,help!$C$2:$F$12,4,0))*(N5380*24),"")</f>
        <v/>
      </c>
      <c r="AP5380" s="17">
        <f t="shared" si="170"/>
        <v>0</v>
      </c>
    </row>
    <row r="5381" spans="2:42" ht="33" x14ac:dyDescent="0.25">
      <c r="B5381" s="13">
        <f>COUNTIFS($E$3:E5381,'تقرير منتج تام'!$E$4)</f>
        <v>8</v>
      </c>
      <c r="C5381" s="37"/>
      <c r="D5381" s="37"/>
      <c r="E5381" s="37"/>
      <c r="F5381" s="39"/>
      <c r="G5381" s="40"/>
      <c r="H5381" s="40"/>
      <c r="I5381" s="41"/>
      <c r="J5381" s="41"/>
      <c r="K5381" s="26" t="str">
        <f>_xlfn.IFNA(VLOOKUP(E5381,الاوردرات!$B$1:$C$600,2,0),"")</f>
        <v/>
      </c>
      <c r="L5381" s="52"/>
      <c r="N5381" s="21" t="str">
        <f t="shared" si="171"/>
        <v/>
      </c>
      <c r="O5381" s="22" t="str">
        <f>_xlfn.IFNA((VLOOKUP(F5381,help!$C$2:$F$12,4,0))*(N5381*24),"")</f>
        <v/>
      </c>
      <c r="AP5381" s="17">
        <f t="shared" si="170"/>
        <v>0</v>
      </c>
    </row>
    <row r="5382" spans="2:42" ht="33" x14ac:dyDescent="0.25">
      <c r="B5382" s="13">
        <f>COUNTIFS($E$3:E5382,'تقرير منتج تام'!$E$4)</f>
        <v>8</v>
      </c>
      <c r="C5382" s="37"/>
      <c r="D5382" s="37"/>
      <c r="E5382" s="37"/>
      <c r="F5382" s="39"/>
      <c r="G5382" s="40"/>
      <c r="H5382" s="40"/>
      <c r="I5382" s="41"/>
      <c r="J5382" s="41"/>
      <c r="K5382" s="26" t="str">
        <f>_xlfn.IFNA(VLOOKUP(E5382,الاوردرات!$B$1:$C$600,2,0),"")</f>
        <v/>
      </c>
      <c r="L5382" s="52"/>
      <c r="N5382" s="21" t="str">
        <f t="shared" si="171"/>
        <v/>
      </c>
      <c r="O5382" s="22" t="str">
        <f>_xlfn.IFNA((VLOOKUP(F5382,help!$C$2:$F$12,4,0))*(N5382*24),"")</f>
        <v/>
      </c>
      <c r="AP5382" s="17">
        <f t="shared" si="170"/>
        <v>0</v>
      </c>
    </row>
    <row r="5383" spans="2:42" ht="33" x14ac:dyDescent="0.25">
      <c r="B5383" s="13">
        <f>COUNTIFS($E$3:E5383,'تقرير منتج تام'!$E$4)</f>
        <v>8</v>
      </c>
      <c r="C5383" s="37"/>
      <c r="D5383" s="37"/>
      <c r="E5383" s="37"/>
      <c r="F5383" s="39"/>
      <c r="G5383" s="40"/>
      <c r="H5383" s="40"/>
      <c r="I5383" s="41"/>
      <c r="J5383" s="41"/>
      <c r="K5383" s="26" t="str">
        <f>_xlfn.IFNA(VLOOKUP(E5383,الاوردرات!$B$1:$C$600,2,0),"")</f>
        <v/>
      </c>
      <c r="L5383" s="52"/>
      <c r="N5383" s="21" t="str">
        <f t="shared" si="171"/>
        <v/>
      </c>
      <c r="O5383" s="22" t="str">
        <f>_xlfn.IFNA((VLOOKUP(F5383,help!$C$2:$F$12,4,0))*(N5383*24),"")</f>
        <v/>
      </c>
      <c r="AP5383" s="17">
        <f t="shared" si="170"/>
        <v>0</v>
      </c>
    </row>
    <row r="5384" spans="2:42" ht="33" x14ac:dyDescent="0.25">
      <c r="B5384" s="13">
        <f>COUNTIFS($E$3:E5384,'تقرير منتج تام'!$E$4)</f>
        <v>8</v>
      </c>
      <c r="C5384" s="37"/>
      <c r="D5384" s="37"/>
      <c r="E5384" s="37"/>
      <c r="F5384" s="39"/>
      <c r="G5384" s="40"/>
      <c r="H5384" s="40"/>
      <c r="I5384" s="41"/>
      <c r="J5384" s="41"/>
      <c r="K5384" s="26" t="str">
        <f>_xlfn.IFNA(VLOOKUP(E5384,الاوردرات!$B$1:$C$600,2,0),"")</f>
        <v/>
      </c>
      <c r="L5384" s="52"/>
      <c r="N5384" s="21" t="str">
        <f t="shared" si="171"/>
        <v/>
      </c>
      <c r="O5384" s="22" t="str">
        <f>_xlfn.IFNA((VLOOKUP(F5384,help!$C$2:$F$12,4,0))*(N5384*24),"")</f>
        <v/>
      </c>
      <c r="AP5384" s="17">
        <f t="shared" si="170"/>
        <v>0</v>
      </c>
    </row>
    <row r="5385" spans="2:42" ht="33" x14ac:dyDescent="0.25">
      <c r="B5385" s="13">
        <f>COUNTIFS($E$3:E5385,'تقرير منتج تام'!$E$4)</f>
        <v>8</v>
      </c>
      <c r="C5385" s="37"/>
      <c r="D5385" s="37"/>
      <c r="E5385" s="37"/>
      <c r="F5385" s="39"/>
      <c r="G5385" s="40"/>
      <c r="H5385" s="40"/>
      <c r="I5385" s="41"/>
      <c r="J5385" s="41"/>
      <c r="K5385" s="26" t="str">
        <f>_xlfn.IFNA(VLOOKUP(E5385,الاوردرات!$B$1:$C$600,2,0),"")</f>
        <v/>
      </c>
      <c r="L5385" s="52"/>
      <c r="N5385" s="21" t="str">
        <f t="shared" si="171"/>
        <v/>
      </c>
      <c r="O5385" s="22" t="str">
        <f>_xlfn.IFNA((VLOOKUP(F5385,help!$C$2:$F$12,4,0))*(N5385*24),"")</f>
        <v/>
      </c>
      <c r="AP5385" s="17">
        <f t="shared" si="170"/>
        <v>0</v>
      </c>
    </row>
    <row r="5386" spans="2:42" ht="33" x14ac:dyDescent="0.25">
      <c r="B5386" s="13">
        <f>COUNTIFS($E$3:E5386,'تقرير منتج تام'!$E$4)</f>
        <v>8</v>
      </c>
      <c r="C5386" s="37"/>
      <c r="D5386" s="37"/>
      <c r="E5386" s="37"/>
      <c r="F5386" s="39"/>
      <c r="G5386" s="40"/>
      <c r="H5386" s="40"/>
      <c r="I5386" s="41"/>
      <c r="J5386" s="41"/>
      <c r="K5386" s="26" t="str">
        <f>_xlfn.IFNA(VLOOKUP(E5386,الاوردرات!$B$1:$C$600,2,0),"")</f>
        <v/>
      </c>
      <c r="L5386" s="52"/>
      <c r="N5386" s="21" t="str">
        <f t="shared" si="171"/>
        <v/>
      </c>
      <c r="O5386" s="22" t="str">
        <f>_xlfn.IFNA((VLOOKUP(F5386,help!$C$2:$F$12,4,0))*(N5386*24),"")</f>
        <v/>
      </c>
      <c r="AP5386" s="17">
        <f t="shared" si="170"/>
        <v>0</v>
      </c>
    </row>
    <row r="5387" spans="2:42" ht="33" x14ac:dyDescent="0.25">
      <c r="B5387" s="13">
        <f>COUNTIFS($E$3:E5387,'تقرير منتج تام'!$E$4)</f>
        <v>8</v>
      </c>
      <c r="C5387" s="37"/>
      <c r="D5387" s="37"/>
      <c r="E5387" s="37"/>
      <c r="F5387" s="39"/>
      <c r="G5387" s="40"/>
      <c r="H5387" s="40"/>
      <c r="I5387" s="41"/>
      <c r="J5387" s="41"/>
      <c r="K5387" s="26" t="str">
        <f>_xlfn.IFNA(VLOOKUP(E5387,الاوردرات!$B$1:$C$600,2,0),"")</f>
        <v/>
      </c>
      <c r="L5387" s="52"/>
      <c r="N5387" s="21" t="str">
        <f t="shared" si="171"/>
        <v/>
      </c>
      <c r="O5387" s="22" t="str">
        <f>_xlfn.IFNA((VLOOKUP(F5387,help!$C$2:$F$12,4,0))*(N5387*24),"")</f>
        <v/>
      </c>
      <c r="AP5387" s="17">
        <f t="shared" si="170"/>
        <v>0</v>
      </c>
    </row>
    <row r="5388" spans="2:42" ht="33" x14ac:dyDescent="0.25">
      <c r="B5388" s="13">
        <f>COUNTIFS($E$3:E5388,'تقرير منتج تام'!$E$4)</f>
        <v>8</v>
      </c>
      <c r="C5388" s="37"/>
      <c r="D5388" s="37"/>
      <c r="E5388" s="37"/>
      <c r="F5388" s="39"/>
      <c r="G5388" s="40"/>
      <c r="H5388" s="40"/>
      <c r="I5388" s="41"/>
      <c r="J5388" s="41"/>
      <c r="K5388" s="26" t="str">
        <f>_xlfn.IFNA(VLOOKUP(E5388,الاوردرات!$B$1:$C$600,2,0),"")</f>
        <v/>
      </c>
      <c r="L5388" s="52"/>
      <c r="N5388" s="21" t="str">
        <f t="shared" si="171"/>
        <v/>
      </c>
      <c r="O5388" s="22" t="str">
        <f>_xlfn.IFNA((VLOOKUP(F5388,help!$C$2:$F$12,4,0))*(N5388*24),"")</f>
        <v/>
      </c>
      <c r="AP5388" s="17">
        <f t="shared" si="170"/>
        <v>0</v>
      </c>
    </row>
    <row r="5389" spans="2:42" ht="33" x14ac:dyDescent="0.25">
      <c r="B5389" s="13">
        <f>COUNTIFS($E$3:E5389,'تقرير منتج تام'!$E$4)</f>
        <v>8</v>
      </c>
      <c r="C5389" s="37"/>
      <c r="D5389" s="37"/>
      <c r="E5389" s="37"/>
      <c r="F5389" s="39"/>
      <c r="G5389" s="40"/>
      <c r="H5389" s="40"/>
      <c r="I5389" s="41"/>
      <c r="J5389" s="41"/>
      <c r="K5389" s="26" t="str">
        <f>_xlfn.IFNA(VLOOKUP(E5389,الاوردرات!$B$1:$C$600,2,0),"")</f>
        <v/>
      </c>
      <c r="L5389" s="52"/>
      <c r="N5389" s="21" t="str">
        <f t="shared" si="171"/>
        <v/>
      </c>
      <c r="O5389" s="22" t="str">
        <f>_xlfn.IFNA((VLOOKUP(F5389,help!$C$2:$F$12,4,0))*(N5389*24),"")</f>
        <v/>
      </c>
      <c r="AP5389" s="17">
        <f t="shared" si="170"/>
        <v>0</v>
      </c>
    </row>
    <row r="5390" spans="2:42" ht="33" x14ac:dyDescent="0.25">
      <c r="B5390" s="13">
        <f>COUNTIFS($E$3:E5390,'تقرير منتج تام'!$E$4)</f>
        <v>8</v>
      </c>
      <c r="C5390" s="37"/>
      <c r="D5390" s="37"/>
      <c r="E5390" s="37"/>
      <c r="F5390" s="39"/>
      <c r="G5390" s="40"/>
      <c r="H5390" s="40"/>
      <c r="I5390" s="41"/>
      <c r="J5390" s="41"/>
      <c r="K5390" s="26" t="str">
        <f>_xlfn.IFNA(VLOOKUP(E5390,الاوردرات!$B$1:$C$600,2,0),"")</f>
        <v/>
      </c>
      <c r="L5390" s="52"/>
      <c r="N5390" s="21" t="str">
        <f t="shared" si="171"/>
        <v/>
      </c>
      <c r="O5390" s="22" t="str">
        <f>_xlfn.IFNA((VLOOKUP(F5390,help!$C$2:$F$12,4,0))*(N5390*24),"")</f>
        <v/>
      </c>
      <c r="AP5390" s="17">
        <f t="shared" si="170"/>
        <v>0</v>
      </c>
    </row>
    <row r="5391" spans="2:42" ht="33" x14ac:dyDescent="0.25">
      <c r="B5391" s="13">
        <f>COUNTIFS($E$3:E5391,'تقرير منتج تام'!$E$4)</f>
        <v>8</v>
      </c>
      <c r="C5391" s="37"/>
      <c r="D5391" s="37"/>
      <c r="E5391" s="37"/>
      <c r="F5391" s="39"/>
      <c r="G5391" s="40"/>
      <c r="H5391" s="40"/>
      <c r="I5391" s="41"/>
      <c r="J5391" s="41"/>
      <c r="K5391" s="26" t="str">
        <f>_xlfn.IFNA(VLOOKUP(E5391,الاوردرات!$B$1:$C$600,2,0),"")</f>
        <v/>
      </c>
      <c r="L5391" s="52"/>
      <c r="N5391" s="21" t="str">
        <f t="shared" si="171"/>
        <v/>
      </c>
      <c r="O5391" s="22" t="str">
        <f>_xlfn.IFNA((VLOOKUP(F5391,help!$C$2:$F$12,4,0))*(N5391*24),"")</f>
        <v/>
      </c>
      <c r="AP5391" s="17">
        <f t="shared" ref="AP5391:AP5454" si="172">D5391</f>
        <v>0</v>
      </c>
    </row>
    <row r="5392" spans="2:42" ht="33" x14ac:dyDescent="0.25">
      <c r="B5392" s="13">
        <f>COUNTIFS($E$3:E5392,'تقرير منتج تام'!$E$4)</f>
        <v>8</v>
      </c>
      <c r="C5392" s="37"/>
      <c r="D5392" s="37"/>
      <c r="E5392" s="37"/>
      <c r="F5392" s="39"/>
      <c r="G5392" s="40"/>
      <c r="H5392" s="40"/>
      <c r="I5392" s="41"/>
      <c r="J5392" s="41"/>
      <c r="K5392" s="26" t="str">
        <f>_xlfn.IFNA(VLOOKUP(E5392,الاوردرات!$B$1:$C$600,2,0),"")</f>
        <v/>
      </c>
      <c r="L5392" s="52"/>
      <c r="N5392" s="21" t="str">
        <f t="shared" si="171"/>
        <v/>
      </c>
      <c r="O5392" s="22" t="str">
        <f>_xlfn.IFNA((VLOOKUP(F5392,help!$C$2:$F$12,4,0))*(N5392*24),"")</f>
        <v/>
      </c>
      <c r="AP5392" s="17">
        <f t="shared" si="172"/>
        <v>0</v>
      </c>
    </row>
    <row r="5393" spans="2:42" ht="33" x14ac:dyDescent="0.25">
      <c r="B5393" s="13">
        <f>COUNTIFS($E$3:E5393,'تقرير منتج تام'!$E$4)</f>
        <v>8</v>
      </c>
      <c r="C5393" s="37"/>
      <c r="D5393" s="37"/>
      <c r="E5393" s="37"/>
      <c r="F5393" s="39"/>
      <c r="G5393" s="40"/>
      <c r="H5393" s="40"/>
      <c r="I5393" s="41"/>
      <c r="J5393" s="41"/>
      <c r="K5393" s="26" t="str">
        <f>_xlfn.IFNA(VLOOKUP(E5393,الاوردرات!$B$1:$C$600,2,0),"")</f>
        <v/>
      </c>
      <c r="L5393" s="52"/>
      <c r="N5393" s="21" t="str">
        <f t="shared" si="171"/>
        <v/>
      </c>
      <c r="O5393" s="22" t="str">
        <f>_xlfn.IFNA((VLOOKUP(F5393,help!$C$2:$F$12,4,0))*(N5393*24),"")</f>
        <v/>
      </c>
      <c r="AP5393" s="17">
        <f t="shared" si="172"/>
        <v>0</v>
      </c>
    </row>
    <row r="5394" spans="2:42" ht="33" x14ac:dyDescent="0.25">
      <c r="B5394" s="13">
        <f>COUNTIFS($E$3:E5394,'تقرير منتج تام'!$E$4)</f>
        <v>8</v>
      </c>
      <c r="C5394" s="37"/>
      <c r="D5394" s="37"/>
      <c r="E5394" s="37"/>
      <c r="F5394" s="39"/>
      <c r="G5394" s="40"/>
      <c r="H5394" s="40"/>
      <c r="I5394" s="41"/>
      <c r="J5394" s="41"/>
      <c r="K5394" s="26" t="str">
        <f>_xlfn.IFNA(VLOOKUP(E5394,الاوردرات!$B$1:$C$600,2,0),"")</f>
        <v/>
      </c>
      <c r="L5394" s="52"/>
      <c r="N5394" s="21" t="str">
        <f t="shared" si="171"/>
        <v/>
      </c>
      <c r="O5394" s="22" t="str">
        <f>_xlfn.IFNA((VLOOKUP(F5394,help!$C$2:$F$12,4,0))*(N5394*24),"")</f>
        <v/>
      </c>
      <c r="AP5394" s="17">
        <f t="shared" si="172"/>
        <v>0</v>
      </c>
    </row>
    <row r="5395" spans="2:42" ht="33" x14ac:dyDescent="0.25">
      <c r="B5395" s="13">
        <f>COUNTIFS($E$3:E5395,'تقرير منتج تام'!$E$4)</f>
        <v>8</v>
      </c>
      <c r="C5395" s="37"/>
      <c r="D5395" s="37"/>
      <c r="E5395" s="37"/>
      <c r="F5395" s="39"/>
      <c r="G5395" s="40"/>
      <c r="H5395" s="40"/>
      <c r="I5395" s="41"/>
      <c r="J5395" s="41"/>
      <c r="K5395" s="26" t="str">
        <f>_xlfn.IFNA(VLOOKUP(E5395,الاوردرات!$B$1:$C$600,2,0),"")</f>
        <v/>
      </c>
      <c r="L5395" s="52"/>
      <c r="N5395" s="21" t="str">
        <f t="shared" si="171"/>
        <v/>
      </c>
      <c r="O5395" s="22" t="str">
        <f>_xlfn.IFNA((VLOOKUP(F5395,help!$C$2:$F$12,4,0))*(N5395*24),"")</f>
        <v/>
      </c>
      <c r="AP5395" s="17">
        <f t="shared" si="172"/>
        <v>0</v>
      </c>
    </row>
    <row r="5396" spans="2:42" ht="33" x14ac:dyDescent="0.25">
      <c r="B5396" s="13">
        <f>COUNTIFS($E$3:E5396,'تقرير منتج تام'!$E$4)</f>
        <v>8</v>
      </c>
      <c r="C5396" s="37"/>
      <c r="D5396" s="37"/>
      <c r="E5396" s="37"/>
      <c r="F5396" s="39"/>
      <c r="G5396" s="40"/>
      <c r="H5396" s="40"/>
      <c r="I5396" s="41"/>
      <c r="J5396" s="41"/>
      <c r="K5396" s="26" t="str">
        <f>_xlfn.IFNA(VLOOKUP(E5396,الاوردرات!$B$1:$C$600,2,0),"")</f>
        <v/>
      </c>
      <c r="L5396" s="52"/>
      <c r="N5396" s="21" t="str">
        <f t="shared" si="171"/>
        <v/>
      </c>
      <c r="O5396" s="22" t="str">
        <f>_xlfn.IFNA((VLOOKUP(F5396,help!$C$2:$F$12,4,0))*(N5396*24),"")</f>
        <v/>
      </c>
      <c r="AP5396" s="17">
        <f t="shared" si="172"/>
        <v>0</v>
      </c>
    </row>
    <row r="5397" spans="2:42" ht="33" x14ac:dyDescent="0.25">
      <c r="B5397" s="13">
        <f>COUNTIFS($E$3:E5397,'تقرير منتج تام'!$E$4)</f>
        <v>8</v>
      </c>
      <c r="C5397" s="37"/>
      <c r="D5397" s="37"/>
      <c r="E5397" s="37"/>
      <c r="F5397" s="39"/>
      <c r="G5397" s="40"/>
      <c r="H5397" s="40"/>
      <c r="I5397" s="41"/>
      <c r="J5397" s="41"/>
      <c r="K5397" s="26" t="str">
        <f>_xlfn.IFNA(VLOOKUP(E5397,الاوردرات!$B$1:$C$600,2,0),"")</f>
        <v/>
      </c>
      <c r="L5397" s="52"/>
      <c r="N5397" s="21" t="str">
        <f t="shared" si="171"/>
        <v/>
      </c>
      <c r="O5397" s="22" t="str">
        <f>_xlfn.IFNA((VLOOKUP(F5397,help!$C$2:$F$12,4,0))*(N5397*24),"")</f>
        <v/>
      </c>
      <c r="AP5397" s="17">
        <f t="shared" si="172"/>
        <v>0</v>
      </c>
    </row>
    <row r="5398" spans="2:42" ht="33" x14ac:dyDescent="0.25">
      <c r="B5398" s="13">
        <f>COUNTIFS($E$3:E5398,'تقرير منتج تام'!$E$4)</f>
        <v>8</v>
      </c>
      <c r="C5398" s="37"/>
      <c r="D5398" s="37"/>
      <c r="E5398" s="37"/>
      <c r="F5398" s="39"/>
      <c r="G5398" s="40"/>
      <c r="H5398" s="40"/>
      <c r="I5398" s="41"/>
      <c r="J5398" s="41"/>
      <c r="K5398" s="26" t="str">
        <f>_xlfn.IFNA(VLOOKUP(E5398,الاوردرات!$B$1:$C$600,2,0),"")</f>
        <v/>
      </c>
      <c r="L5398" s="52"/>
      <c r="N5398" s="21" t="str">
        <f t="shared" si="171"/>
        <v/>
      </c>
      <c r="O5398" s="22" t="str">
        <f>_xlfn.IFNA((VLOOKUP(F5398,help!$C$2:$F$12,4,0))*(N5398*24),"")</f>
        <v/>
      </c>
      <c r="AP5398" s="17">
        <f t="shared" si="172"/>
        <v>0</v>
      </c>
    </row>
    <row r="5399" spans="2:42" ht="33" x14ac:dyDescent="0.25">
      <c r="B5399" s="13">
        <f>COUNTIFS($E$3:E5399,'تقرير منتج تام'!$E$4)</f>
        <v>8</v>
      </c>
      <c r="C5399" s="37"/>
      <c r="D5399" s="37"/>
      <c r="E5399" s="37"/>
      <c r="F5399" s="39"/>
      <c r="G5399" s="40"/>
      <c r="H5399" s="40"/>
      <c r="I5399" s="41"/>
      <c r="J5399" s="41"/>
      <c r="K5399" s="26" t="str">
        <f>_xlfn.IFNA(VLOOKUP(E5399,الاوردرات!$B$1:$C$600,2,0),"")</f>
        <v/>
      </c>
      <c r="L5399" s="52"/>
      <c r="N5399" s="21" t="str">
        <f t="shared" si="171"/>
        <v/>
      </c>
      <c r="O5399" s="22" t="str">
        <f>_xlfn.IFNA((VLOOKUP(F5399,help!$C$2:$F$12,4,0))*(N5399*24),"")</f>
        <v/>
      </c>
      <c r="AP5399" s="17">
        <f t="shared" si="172"/>
        <v>0</v>
      </c>
    </row>
    <row r="5400" spans="2:42" ht="33" x14ac:dyDescent="0.25">
      <c r="B5400" s="13">
        <f>COUNTIFS($E$3:E5400,'تقرير منتج تام'!$E$4)</f>
        <v>8</v>
      </c>
      <c r="C5400" s="37"/>
      <c r="D5400" s="37"/>
      <c r="E5400" s="37"/>
      <c r="F5400" s="39"/>
      <c r="G5400" s="40"/>
      <c r="H5400" s="40"/>
      <c r="I5400" s="41"/>
      <c r="J5400" s="41"/>
      <c r="K5400" s="26" t="str">
        <f>_xlfn.IFNA(VLOOKUP(E5400,الاوردرات!$B$1:$C$600,2,0),"")</f>
        <v/>
      </c>
      <c r="L5400" s="52"/>
      <c r="N5400" s="21" t="str">
        <f t="shared" si="171"/>
        <v/>
      </c>
      <c r="O5400" s="22" t="str">
        <f>_xlfn.IFNA((VLOOKUP(F5400,help!$C$2:$F$12,4,0))*(N5400*24),"")</f>
        <v/>
      </c>
      <c r="AP5400" s="17">
        <f t="shared" si="172"/>
        <v>0</v>
      </c>
    </row>
    <row r="5401" spans="2:42" ht="33" x14ac:dyDescent="0.25">
      <c r="B5401" s="13">
        <f>COUNTIFS($E$3:E5401,'تقرير منتج تام'!$E$4)</f>
        <v>8</v>
      </c>
      <c r="C5401" s="37"/>
      <c r="D5401" s="37"/>
      <c r="E5401" s="37"/>
      <c r="F5401" s="39"/>
      <c r="G5401" s="40"/>
      <c r="H5401" s="40"/>
      <c r="I5401" s="41"/>
      <c r="J5401" s="41"/>
      <c r="K5401" s="26" t="str">
        <f>_xlfn.IFNA(VLOOKUP(E5401,الاوردرات!$B$1:$C$600,2,0),"")</f>
        <v/>
      </c>
      <c r="L5401" s="52"/>
      <c r="N5401" s="21" t="str">
        <f t="shared" si="171"/>
        <v/>
      </c>
      <c r="O5401" s="22" t="str">
        <f>_xlfn.IFNA((VLOOKUP(F5401,help!$C$2:$F$12,4,0))*(N5401*24),"")</f>
        <v/>
      </c>
      <c r="AP5401" s="17">
        <f t="shared" si="172"/>
        <v>0</v>
      </c>
    </row>
    <row r="5402" spans="2:42" ht="33" x14ac:dyDescent="0.25">
      <c r="B5402" s="13">
        <f>COUNTIFS($E$3:E5402,'تقرير منتج تام'!$E$4)</f>
        <v>8</v>
      </c>
      <c r="C5402" s="37"/>
      <c r="D5402" s="37"/>
      <c r="E5402" s="37"/>
      <c r="F5402" s="39"/>
      <c r="G5402" s="40"/>
      <c r="H5402" s="40"/>
      <c r="I5402" s="41"/>
      <c r="J5402" s="41"/>
      <c r="K5402" s="26" t="str">
        <f>_xlfn.IFNA(VLOOKUP(E5402,الاوردرات!$B$1:$C$600,2,0),"")</f>
        <v/>
      </c>
      <c r="L5402" s="52"/>
      <c r="N5402" s="21" t="str">
        <f t="shared" si="171"/>
        <v/>
      </c>
      <c r="O5402" s="22" t="str">
        <f>_xlfn.IFNA((VLOOKUP(F5402,help!$C$2:$F$12,4,0))*(N5402*24),"")</f>
        <v/>
      </c>
      <c r="AP5402" s="17">
        <f t="shared" si="172"/>
        <v>0</v>
      </c>
    </row>
    <row r="5403" spans="2:42" ht="33" x14ac:dyDescent="0.25">
      <c r="B5403" s="13">
        <f>COUNTIFS($E$3:E5403,'تقرير منتج تام'!$E$4)</f>
        <v>8</v>
      </c>
      <c r="C5403" s="37"/>
      <c r="D5403" s="37"/>
      <c r="E5403" s="37"/>
      <c r="F5403" s="39"/>
      <c r="G5403" s="40"/>
      <c r="H5403" s="40"/>
      <c r="I5403" s="41"/>
      <c r="J5403" s="41"/>
      <c r="K5403" s="26" t="str">
        <f>_xlfn.IFNA(VLOOKUP(E5403,الاوردرات!$B$1:$C$600,2,0),"")</f>
        <v/>
      </c>
      <c r="L5403" s="52"/>
      <c r="N5403" s="21" t="str">
        <f t="shared" si="171"/>
        <v/>
      </c>
      <c r="O5403" s="22" t="str">
        <f>_xlfn.IFNA((VLOOKUP(F5403,help!$C$2:$F$12,4,0))*(N5403*24),"")</f>
        <v/>
      </c>
      <c r="AP5403" s="17">
        <f t="shared" si="172"/>
        <v>0</v>
      </c>
    </row>
    <row r="5404" spans="2:42" ht="33" x14ac:dyDescent="0.25">
      <c r="B5404" s="13">
        <f>COUNTIFS($E$3:E5404,'تقرير منتج تام'!$E$4)</f>
        <v>8</v>
      </c>
      <c r="C5404" s="37"/>
      <c r="D5404" s="37"/>
      <c r="E5404" s="37"/>
      <c r="F5404" s="39"/>
      <c r="G5404" s="40"/>
      <c r="H5404" s="40"/>
      <c r="I5404" s="41"/>
      <c r="J5404" s="41"/>
      <c r="K5404" s="26" t="str">
        <f>_xlfn.IFNA(VLOOKUP(E5404,الاوردرات!$B$1:$C$600,2,0),"")</f>
        <v/>
      </c>
      <c r="L5404" s="52"/>
      <c r="N5404" s="21" t="str">
        <f t="shared" si="171"/>
        <v/>
      </c>
      <c r="O5404" s="22" t="str">
        <f>_xlfn.IFNA((VLOOKUP(F5404,help!$C$2:$F$12,4,0))*(N5404*24),"")</f>
        <v/>
      </c>
      <c r="AP5404" s="17">
        <f t="shared" si="172"/>
        <v>0</v>
      </c>
    </row>
    <row r="5405" spans="2:42" ht="33" x14ac:dyDescent="0.25">
      <c r="B5405" s="13">
        <f>COUNTIFS($E$3:E5405,'تقرير منتج تام'!$E$4)</f>
        <v>8</v>
      </c>
      <c r="C5405" s="37"/>
      <c r="D5405" s="37"/>
      <c r="E5405" s="37"/>
      <c r="F5405" s="39"/>
      <c r="G5405" s="40"/>
      <c r="H5405" s="40"/>
      <c r="I5405" s="41"/>
      <c r="J5405" s="41"/>
      <c r="K5405" s="26" t="str">
        <f>_xlfn.IFNA(VLOOKUP(E5405,الاوردرات!$B$1:$C$600,2,0),"")</f>
        <v/>
      </c>
      <c r="L5405" s="52"/>
      <c r="N5405" s="21" t="str">
        <f t="shared" si="171"/>
        <v/>
      </c>
      <c r="O5405" s="22" t="str">
        <f>_xlfn.IFNA((VLOOKUP(F5405,help!$C$2:$F$12,4,0))*(N5405*24),"")</f>
        <v/>
      </c>
      <c r="AP5405" s="17">
        <f t="shared" si="172"/>
        <v>0</v>
      </c>
    </row>
    <row r="5406" spans="2:42" ht="33" x14ac:dyDescent="0.25">
      <c r="B5406" s="13">
        <f>COUNTIFS($E$3:E5406,'تقرير منتج تام'!$E$4)</f>
        <v>8</v>
      </c>
      <c r="C5406" s="37"/>
      <c r="D5406" s="37"/>
      <c r="E5406" s="37"/>
      <c r="F5406" s="39"/>
      <c r="G5406" s="40"/>
      <c r="H5406" s="40"/>
      <c r="I5406" s="41"/>
      <c r="J5406" s="41"/>
      <c r="K5406" s="26" t="str">
        <f>_xlfn.IFNA(VLOOKUP(E5406,الاوردرات!$B$1:$C$600,2,0),"")</f>
        <v/>
      </c>
      <c r="L5406" s="52"/>
      <c r="N5406" s="21" t="str">
        <f t="shared" si="171"/>
        <v/>
      </c>
      <c r="O5406" s="22" t="str">
        <f>_xlfn.IFNA((VLOOKUP(F5406,help!$C$2:$F$12,4,0))*(N5406*24),"")</f>
        <v/>
      </c>
      <c r="AP5406" s="17">
        <f t="shared" si="172"/>
        <v>0</v>
      </c>
    </row>
    <row r="5407" spans="2:42" ht="33" x14ac:dyDescent="0.25">
      <c r="B5407" s="13">
        <f>COUNTIFS($E$3:E5407,'تقرير منتج تام'!$E$4)</f>
        <v>8</v>
      </c>
      <c r="C5407" s="37"/>
      <c r="D5407" s="37"/>
      <c r="E5407" s="37"/>
      <c r="F5407" s="39"/>
      <c r="G5407" s="40"/>
      <c r="H5407" s="40"/>
      <c r="I5407" s="41"/>
      <c r="J5407" s="41"/>
      <c r="K5407" s="26" t="str">
        <f>_xlfn.IFNA(VLOOKUP(E5407,الاوردرات!$B$1:$C$600,2,0),"")</f>
        <v/>
      </c>
      <c r="L5407" s="52"/>
      <c r="N5407" s="21" t="str">
        <f t="shared" si="171"/>
        <v/>
      </c>
      <c r="O5407" s="22" t="str">
        <f>_xlfn.IFNA((VLOOKUP(F5407,help!$C$2:$F$12,4,0))*(N5407*24),"")</f>
        <v/>
      </c>
      <c r="AP5407" s="17">
        <f t="shared" si="172"/>
        <v>0</v>
      </c>
    </row>
    <row r="5408" spans="2:42" ht="33" x14ac:dyDescent="0.25">
      <c r="B5408" s="13">
        <f>COUNTIFS($E$3:E5408,'تقرير منتج تام'!$E$4)</f>
        <v>8</v>
      </c>
      <c r="C5408" s="37"/>
      <c r="D5408" s="37"/>
      <c r="E5408" s="37"/>
      <c r="F5408" s="39"/>
      <c r="G5408" s="40"/>
      <c r="H5408" s="40"/>
      <c r="I5408" s="41"/>
      <c r="J5408" s="41"/>
      <c r="K5408" s="26" t="str">
        <f>_xlfn.IFNA(VLOOKUP(E5408,الاوردرات!$B$1:$C$600,2,0),"")</f>
        <v/>
      </c>
      <c r="L5408" s="52"/>
      <c r="N5408" s="21" t="str">
        <f t="shared" si="171"/>
        <v/>
      </c>
      <c r="O5408" s="22" t="str">
        <f>_xlfn.IFNA((VLOOKUP(F5408,help!$C$2:$F$12,4,0))*(N5408*24),"")</f>
        <v/>
      </c>
      <c r="AP5408" s="17">
        <f t="shared" si="172"/>
        <v>0</v>
      </c>
    </row>
    <row r="5409" spans="2:42" ht="33" x14ac:dyDescent="0.25">
      <c r="B5409" s="13">
        <f>COUNTIFS($E$3:E5409,'تقرير منتج تام'!$E$4)</f>
        <v>8</v>
      </c>
      <c r="C5409" s="37"/>
      <c r="D5409" s="37"/>
      <c r="E5409" s="37"/>
      <c r="F5409" s="39"/>
      <c r="G5409" s="40"/>
      <c r="H5409" s="40"/>
      <c r="I5409" s="41"/>
      <c r="J5409" s="41"/>
      <c r="K5409" s="26" t="str">
        <f>_xlfn.IFNA(VLOOKUP(E5409,الاوردرات!$B$1:$C$600,2,0),"")</f>
        <v/>
      </c>
      <c r="L5409" s="52"/>
      <c r="N5409" s="21" t="str">
        <f t="shared" si="171"/>
        <v/>
      </c>
      <c r="O5409" s="22" t="str">
        <f>_xlfn.IFNA((VLOOKUP(F5409,help!$C$2:$F$12,4,0))*(N5409*24),"")</f>
        <v/>
      </c>
      <c r="AP5409" s="17">
        <f t="shared" si="172"/>
        <v>0</v>
      </c>
    </row>
    <row r="5410" spans="2:42" ht="33" x14ac:dyDescent="0.25">
      <c r="B5410" s="13">
        <f>COUNTIFS($E$3:E5410,'تقرير منتج تام'!$E$4)</f>
        <v>8</v>
      </c>
      <c r="C5410" s="37"/>
      <c r="D5410" s="37"/>
      <c r="E5410" s="37"/>
      <c r="F5410" s="39"/>
      <c r="G5410" s="40"/>
      <c r="H5410" s="40"/>
      <c r="I5410" s="41"/>
      <c r="J5410" s="41"/>
      <c r="K5410" s="26" t="str">
        <f>_xlfn.IFNA(VLOOKUP(E5410,الاوردرات!$B$1:$C$600,2,0),"")</f>
        <v/>
      </c>
      <c r="L5410" s="52"/>
      <c r="N5410" s="21" t="str">
        <f t="shared" si="171"/>
        <v/>
      </c>
      <c r="O5410" s="22" t="str">
        <f>_xlfn.IFNA((VLOOKUP(F5410,help!$C$2:$F$12,4,0))*(N5410*24),"")</f>
        <v/>
      </c>
      <c r="AP5410" s="17">
        <f t="shared" si="172"/>
        <v>0</v>
      </c>
    </row>
    <row r="5411" spans="2:42" ht="33" x14ac:dyDescent="0.25">
      <c r="B5411" s="13">
        <f>COUNTIFS($E$3:E5411,'تقرير منتج تام'!$E$4)</f>
        <v>8</v>
      </c>
      <c r="C5411" s="37"/>
      <c r="D5411" s="37"/>
      <c r="E5411" s="37"/>
      <c r="F5411" s="39"/>
      <c r="G5411" s="40"/>
      <c r="H5411" s="40"/>
      <c r="I5411" s="41"/>
      <c r="J5411" s="41"/>
      <c r="K5411" s="26" t="str">
        <f>_xlfn.IFNA(VLOOKUP(E5411,الاوردرات!$B$1:$C$600,2,0),"")</f>
        <v/>
      </c>
      <c r="L5411" s="52"/>
      <c r="N5411" s="21" t="str">
        <f t="shared" si="171"/>
        <v/>
      </c>
      <c r="O5411" s="22" t="str">
        <f>_xlfn.IFNA((VLOOKUP(F5411,help!$C$2:$F$12,4,0))*(N5411*24),"")</f>
        <v/>
      </c>
      <c r="AP5411" s="17">
        <f t="shared" si="172"/>
        <v>0</v>
      </c>
    </row>
    <row r="5412" spans="2:42" ht="33" x14ac:dyDescent="0.25">
      <c r="B5412" s="13">
        <f>COUNTIFS($E$3:E5412,'تقرير منتج تام'!$E$4)</f>
        <v>8</v>
      </c>
      <c r="C5412" s="37"/>
      <c r="D5412" s="37"/>
      <c r="E5412" s="37"/>
      <c r="F5412" s="39"/>
      <c r="G5412" s="40"/>
      <c r="H5412" s="40"/>
      <c r="I5412" s="41"/>
      <c r="J5412" s="41"/>
      <c r="K5412" s="26" t="str">
        <f>_xlfn.IFNA(VLOOKUP(E5412,الاوردرات!$B$1:$C$600,2,0),"")</f>
        <v/>
      </c>
      <c r="L5412" s="52"/>
      <c r="N5412" s="21" t="str">
        <f t="shared" si="171"/>
        <v/>
      </c>
      <c r="O5412" s="22" t="str">
        <f>_xlfn.IFNA((VLOOKUP(F5412,help!$C$2:$F$12,4,0))*(N5412*24),"")</f>
        <v/>
      </c>
      <c r="AP5412" s="17">
        <f t="shared" si="172"/>
        <v>0</v>
      </c>
    </row>
    <row r="5413" spans="2:42" ht="33" x14ac:dyDescent="0.25">
      <c r="B5413" s="13">
        <f>COUNTIFS($E$3:E5413,'تقرير منتج تام'!$E$4)</f>
        <v>8</v>
      </c>
      <c r="C5413" s="37"/>
      <c r="D5413" s="37"/>
      <c r="E5413" s="37"/>
      <c r="F5413" s="39"/>
      <c r="G5413" s="40"/>
      <c r="H5413" s="40"/>
      <c r="I5413" s="41"/>
      <c r="J5413" s="41"/>
      <c r="K5413" s="26" t="str">
        <f>_xlfn.IFNA(VLOOKUP(E5413,الاوردرات!$B$1:$C$600,2,0),"")</f>
        <v/>
      </c>
      <c r="L5413" s="52"/>
      <c r="N5413" s="21" t="str">
        <f t="shared" si="171"/>
        <v/>
      </c>
      <c r="O5413" s="22" t="str">
        <f>_xlfn.IFNA((VLOOKUP(F5413,help!$C$2:$F$12,4,0))*(N5413*24),"")</f>
        <v/>
      </c>
      <c r="AP5413" s="17">
        <f t="shared" si="172"/>
        <v>0</v>
      </c>
    </row>
    <row r="5414" spans="2:42" ht="33" x14ac:dyDescent="0.25">
      <c r="B5414" s="13">
        <f>COUNTIFS($E$3:E5414,'تقرير منتج تام'!$E$4)</f>
        <v>8</v>
      </c>
      <c r="C5414" s="37"/>
      <c r="D5414" s="37"/>
      <c r="E5414" s="37"/>
      <c r="F5414" s="39"/>
      <c r="G5414" s="40"/>
      <c r="H5414" s="40"/>
      <c r="I5414" s="41"/>
      <c r="J5414" s="41"/>
      <c r="K5414" s="26" t="str">
        <f>_xlfn.IFNA(VLOOKUP(E5414,الاوردرات!$B$1:$C$600,2,0),"")</f>
        <v/>
      </c>
      <c r="L5414" s="52"/>
      <c r="N5414" s="21" t="str">
        <f t="shared" si="171"/>
        <v/>
      </c>
      <c r="O5414" s="22" t="str">
        <f>_xlfn.IFNA((VLOOKUP(F5414,help!$C$2:$F$12,4,0))*(N5414*24),"")</f>
        <v/>
      </c>
      <c r="AP5414" s="17">
        <f t="shared" si="172"/>
        <v>0</v>
      </c>
    </row>
    <row r="5415" spans="2:42" ht="33" x14ac:dyDescent="0.25">
      <c r="B5415" s="13">
        <f>COUNTIFS($E$3:E5415,'تقرير منتج تام'!$E$4)</f>
        <v>8</v>
      </c>
      <c r="C5415" s="37"/>
      <c r="D5415" s="37"/>
      <c r="E5415" s="37"/>
      <c r="F5415" s="39"/>
      <c r="G5415" s="40"/>
      <c r="H5415" s="40"/>
      <c r="I5415" s="41"/>
      <c r="J5415" s="41"/>
      <c r="K5415" s="26" t="str">
        <f>_xlfn.IFNA(VLOOKUP(E5415,الاوردرات!$B$1:$C$600,2,0),"")</f>
        <v/>
      </c>
      <c r="L5415" s="52"/>
      <c r="N5415" s="21" t="str">
        <f t="shared" si="171"/>
        <v/>
      </c>
      <c r="O5415" s="22" t="str">
        <f>_xlfn.IFNA((VLOOKUP(F5415,help!$C$2:$F$12,4,0))*(N5415*24),"")</f>
        <v/>
      </c>
      <c r="AP5415" s="17">
        <f t="shared" si="172"/>
        <v>0</v>
      </c>
    </row>
    <row r="5416" spans="2:42" ht="33" x14ac:dyDescent="0.25">
      <c r="B5416" s="13">
        <f>COUNTIFS($E$3:E5416,'تقرير منتج تام'!$E$4)</f>
        <v>8</v>
      </c>
      <c r="C5416" s="37"/>
      <c r="D5416" s="37"/>
      <c r="E5416" s="37"/>
      <c r="F5416" s="39"/>
      <c r="G5416" s="40"/>
      <c r="H5416" s="40"/>
      <c r="I5416" s="41"/>
      <c r="J5416" s="41"/>
      <c r="K5416" s="26" t="str">
        <f>_xlfn.IFNA(VLOOKUP(E5416,الاوردرات!$B$1:$C$600,2,0),"")</f>
        <v/>
      </c>
      <c r="L5416" s="52"/>
      <c r="N5416" s="21" t="str">
        <f t="shared" si="171"/>
        <v/>
      </c>
      <c r="O5416" s="22" t="str">
        <f>_xlfn.IFNA((VLOOKUP(F5416,help!$C$2:$F$12,4,0))*(N5416*24),"")</f>
        <v/>
      </c>
      <c r="AP5416" s="17">
        <f t="shared" si="172"/>
        <v>0</v>
      </c>
    </row>
    <row r="5417" spans="2:42" ht="33" x14ac:dyDescent="0.25">
      <c r="B5417" s="13">
        <f>COUNTIFS($E$3:E5417,'تقرير منتج تام'!$E$4)</f>
        <v>8</v>
      </c>
      <c r="C5417" s="37"/>
      <c r="D5417" s="37"/>
      <c r="E5417" s="37"/>
      <c r="F5417" s="39"/>
      <c r="G5417" s="40"/>
      <c r="H5417" s="40"/>
      <c r="I5417" s="41"/>
      <c r="J5417" s="41"/>
      <c r="K5417" s="26" t="str">
        <f>_xlfn.IFNA(VLOOKUP(E5417,الاوردرات!$B$1:$C$600,2,0),"")</f>
        <v/>
      </c>
      <c r="L5417" s="52"/>
      <c r="N5417" s="21" t="str">
        <f t="shared" si="171"/>
        <v/>
      </c>
      <c r="O5417" s="22" t="str">
        <f>_xlfn.IFNA((VLOOKUP(F5417,help!$C$2:$F$12,4,0))*(N5417*24),"")</f>
        <v/>
      </c>
      <c r="AP5417" s="17">
        <f t="shared" si="172"/>
        <v>0</v>
      </c>
    </row>
    <row r="5418" spans="2:42" ht="33" x14ac:dyDescent="0.25">
      <c r="B5418" s="13">
        <f>COUNTIFS($E$3:E5418,'تقرير منتج تام'!$E$4)</f>
        <v>8</v>
      </c>
      <c r="C5418" s="37"/>
      <c r="D5418" s="37"/>
      <c r="E5418" s="37"/>
      <c r="F5418" s="39"/>
      <c r="G5418" s="40"/>
      <c r="H5418" s="40"/>
      <c r="I5418" s="41"/>
      <c r="J5418" s="41"/>
      <c r="K5418" s="26" t="str">
        <f>_xlfn.IFNA(VLOOKUP(E5418,الاوردرات!$B$1:$C$600,2,0),"")</f>
        <v/>
      </c>
      <c r="L5418" s="52"/>
      <c r="N5418" s="21" t="str">
        <f t="shared" si="171"/>
        <v/>
      </c>
      <c r="O5418" s="22" t="str">
        <f>_xlfn.IFNA((VLOOKUP(F5418,help!$C$2:$F$12,4,0))*(N5418*24),"")</f>
        <v/>
      </c>
      <c r="AP5418" s="17">
        <f t="shared" si="172"/>
        <v>0</v>
      </c>
    </row>
    <row r="5419" spans="2:42" ht="33" x14ac:dyDescent="0.25">
      <c r="B5419" s="13">
        <f>COUNTIFS($E$3:E5419,'تقرير منتج تام'!$E$4)</f>
        <v>8</v>
      </c>
      <c r="C5419" s="37"/>
      <c r="D5419" s="37"/>
      <c r="E5419" s="37"/>
      <c r="F5419" s="39"/>
      <c r="G5419" s="40"/>
      <c r="H5419" s="40"/>
      <c r="I5419" s="41"/>
      <c r="J5419" s="41"/>
      <c r="K5419" s="26" t="str">
        <f>_xlfn.IFNA(VLOOKUP(E5419,الاوردرات!$B$1:$C$600,2,0),"")</f>
        <v/>
      </c>
      <c r="L5419" s="52"/>
      <c r="N5419" s="21" t="str">
        <f t="shared" si="171"/>
        <v/>
      </c>
      <c r="O5419" s="22" t="str">
        <f>_xlfn.IFNA((VLOOKUP(F5419,help!$C$2:$F$12,4,0))*(N5419*24),"")</f>
        <v/>
      </c>
      <c r="AP5419" s="17">
        <f t="shared" si="172"/>
        <v>0</v>
      </c>
    </row>
    <row r="5420" spans="2:42" ht="33" x14ac:dyDescent="0.25">
      <c r="B5420" s="13">
        <f>COUNTIFS($E$3:E5420,'تقرير منتج تام'!$E$4)</f>
        <v>8</v>
      </c>
      <c r="C5420" s="37"/>
      <c r="D5420" s="37"/>
      <c r="E5420" s="37"/>
      <c r="F5420" s="39"/>
      <c r="G5420" s="40"/>
      <c r="H5420" s="40"/>
      <c r="I5420" s="41"/>
      <c r="J5420" s="41"/>
      <c r="K5420" s="26" t="str">
        <f>_xlfn.IFNA(VLOOKUP(E5420,الاوردرات!$B$1:$C$600,2,0),"")</f>
        <v/>
      </c>
      <c r="L5420" s="52"/>
      <c r="N5420" s="21" t="str">
        <f t="shared" si="171"/>
        <v/>
      </c>
      <c r="O5420" s="22" t="str">
        <f>_xlfn.IFNA((VLOOKUP(F5420,help!$C$2:$F$12,4,0))*(N5420*24),"")</f>
        <v/>
      </c>
      <c r="AP5420" s="17">
        <f t="shared" si="172"/>
        <v>0</v>
      </c>
    </row>
    <row r="5421" spans="2:42" ht="33" x14ac:dyDescent="0.25">
      <c r="B5421" s="13">
        <f>COUNTIFS($E$3:E5421,'تقرير منتج تام'!$E$4)</f>
        <v>8</v>
      </c>
      <c r="C5421" s="37"/>
      <c r="D5421" s="37"/>
      <c r="E5421" s="37"/>
      <c r="F5421" s="39"/>
      <c r="G5421" s="40"/>
      <c r="H5421" s="40"/>
      <c r="I5421" s="41"/>
      <c r="J5421" s="41"/>
      <c r="K5421" s="26" t="str">
        <f>_xlfn.IFNA(VLOOKUP(E5421,الاوردرات!$B$1:$C$600,2,0),"")</f>
        <v/>
      </c>
      <c r="L5421" s="52"/>
      <c r="N5421" s="21" t="str">
        <f t="shared" si="171"/>
        <v/>
      </c>
      <c r="O5421" s="22" t="str">
        <f>_xlfn.IFNA((VLOOKUP(F5421,help!$C$2:$F$12,4,0))*(N5421*24),"")</f>
        <v/>
      </c>
      <c r="AP5421" s="17">
        <f t="shared" si="172"/>
        <v>0</v>
      </c>
    </row>
    <row r="5422" spans="2:42" ht="33" x14ac:dyDescent="0.25">
      <c r="B5422" s="13">
        <f>COUNTIFS($E$3:E5422,'تقرير منتج تام'!$E$4)</f>
        <v>8</v>
      </c>
      <c r="C5422" s="37"/>
      <c r="D5422" s="37"/>
      <c r="E5422" s="37"/>
      <c r="F5422" s="39"/>
      <c r="G5422" s="40"/>
      <c r="H5422" s="40"/>
      <c r="I5422" s="41"/>
      <c r="J5422" s="41"/>
      <c r="K5422" s="26" t="str">
        <f>_xlfn.IFNA(VLOOKUP(E5422,الاوردرات!$B$1:$C$600,2,0),"")</f>
        <v/>
      </c>
      <c r="L5422" s="52"/>
      <c r="N5422" s="21" t="str">
        <f t="shared" si="171"/>
        <v/>
      </c>
      <c r="O5422" s="22" t="str">
        <f>_xlfn.IFNA((VLOOKUP(F5422,help!$C$2:$F$12,4,0))*(N5422*24),"")</f>
        <v/>
      </c>
      <c r="AP5422" s="17">
        <f t="shared" si="172"/>
        <v>0</v>
      </c>
    </row>
    <row r="5423" spans="2:42" ht="33" x14ac:dyDescent="0.25">
      <c r="B5423" s="13">
        <f>COUNTIFS($E$3:E5423,'تقرير منتج تام'!$E$4)</f>
        <v>8</v>
      </c>
      <c r="C5423" s="37"/>
      <c r="D5423" s="37"/>
      <c r="E5423" s="37"/>
      <c r="F5423" s="39"/>
      <c r="G5423" s="40"/>
      <c r="H5423" s="40"/>
      <c r="I5423" s="41"/>
      <c r="J5423" s="41"/>
      <c r="K5423" s="26" t="str">
        <f>_xlfn.IFNA(VLOOKUP(E5423,الاوردرات!$B$1:$C$600,2,0),"")</f>
        <v/>
      </c>
      <c r="L5423" s="52"/>
      <c r="N5423" s="21" t="str">
        <f t="shared" si="171"/>
        <v/>
      </c>
      <c r="O5423" s="22" t="str">
        <f>_xlfn.IFNA((VLOOKUP(F5423,help!$C$2:$F$12,4,0))*(N5423*24),"")</f>
        <v/>
      </c>
      <c r="AP5423" s="17">
        <f t="shared" si="172"/>
        <v>0</v>
      </c>
    </row>
    <row r="5424" spans="2:42" ht="33" x14ac:dyDescent="0.25">
      <c r="B5424" s="13">
        <f>COUNTIFS($E$3:E5424,'تقرير منتج تام'!$E$4)</f>
        <v>8</v>
      </c>
      <c r="C5424" s="37"/>
      <c r="D5424" s="37"/>
      <c r="E5424" s="37"/>
      <c r="F5424" s="39"/>
      <c r="G5424" s="40"/>
      <c r="H5424" s="40"/>
      <c r="I5424" s="41"/>
      <c r="J5424" s="41"/>
      <c r="K5424" s="26" t="str">
        <f>_xlfn.IFNA(VLOOKUP(E5424,الاوردرات!$B$1:$C$600,2,0),"")</f>
        <v/>
      </c>
      <c r="L5424" s="52"/>
      <c r="N5424" s="21" t="str">
        <f t="shared" si="171"/>
        <v/>
      </c>
      <c r="O5424" s="22" t="str">
        <f>_xlfn.IFNA((VLOOKUP(F5424,help!$C$2:$F$12,4,0))*(N5424*24),"")</f>
        <v/>
      </c>
      <c r="AP5424" s="17">
        <f t="shared" si="172"/>
        <v>0</v>
      </c>
    </row>
    <row r="5425" spans="2:42" ht="33" x14ac:dyDescent="0.25">
      <c r="B5425" s="13">
        <f>COUNTIFS($E$3:E5425,'تقرير منتج تام'!$E$4)</f>
        <v>8</v>
      </c>
      <c r="C5425" s="37"/>
      <c r="D5425" s="37"/>
      <c r="E5425" s="37"/>
      <c r="F5425" s="39"/>
      <c r="G5425" s="40"/>
      <c r="H5425" s="40"/>
      <c r="I5425" s="41"/>
      <c r="J5425" s="41"/>
      <c r="K5425" s="26" t="str">
        <f>_xlfn.IFNA(VLOOKUP(E5425,الاوردرات!$B$1:$C$600,2,0),"")</f>
        <v/>
      </c>
      <c r="L5425" s="52"/>
      <c r="N5425" s="21" t="str">
        <f t="shared" si="171"/>
        <v/>
      </c>
      <c r="O5425" s="22" t="str">
        <f>_xlfn.IFNA((VLOOKUP(F5425,help!$C$2:$F$12,4,0))*(N5425*24),"")</f>
        <v/>
      </c>
      <c r="AP5425" s="17">
        <f t="shared" si="172"/>
        <v>0</v>
      </c>
    </row>
    <row r="5426" spans="2:42" ht="33" x14ac:dyDescent="0.25">
      <c r="B5426" s="13">
        <f>COUNTIFS($E$3:E5426,'تقرير منتج تام'!$E$4)</f>
        <v>8</v>
      </c>
      <c r="C5426" s="37"/>
      <c r="D5426" s="37"/>
      <c r="E5426" s="37"/>
      <c r="F5426" s="39"/>
      <c r="G5426" s="40"/>
      <c r="H5426" s="40"/>
      <c r="I5426" s="41"/>
      <c r="J5426" s="41"/>
      <c r="K5426" s="26" t="str">
        <f>_xlfn.IFNA(VLOOKUP(E5426,الاوردرات!$B$1:$C$600,2,0),"")</f>
        <v/>
      </c>
      <c r="L5426" s="52"/>
      <c r="N5426" s="21" t="str">
        <f t="shared" si="171"/>
        <v/>
      </c>
      <c r="O5426" s="22" t="str">
        <f>_xlfn.IFNA((VLOOKUP(F5426,help!$C$2:$F$12,4,0))*(N5426*24),"")</f>
        <v/>
      </c>
      <c r="AP5426" s="17">
        <f t="shared" si="172"/>
        <v>0</v>
      </c>
    </row>
    <row r="5427" spans="2:42" ht="33" x14ac:dyDescent="0.25">
      <c r="B5427" s="13">
        <f>COUNTIFS($E$3:E5427,'تقرير منتج تام'!$E$4)</f>
        <v>8</v>
      </c>
      <c r="C5427" s="37"/>
      <c r="D5427" s="37"/>
      <c r="E5427" s="37"/>
      <c r="F5427" s="39"/>
      <c r="G5427" s="40"/>
      <c r="H5427" s="40"/>
      <c r="I5427" s="41"/>
      <c r="J5427" s="41"/>
      <c r="K5427" s="26" t="str">
        <f>_xlfn.IFNA(VLOOKUP(E5427,الاوردرات!$B$1:$C$600,2,0),"")</f>
        <v/>
      </c>
      <c r="L5427" s="52"/>
      <c r="N5427" s="21" t="str">
        <f t="shared" si="171"/>
        <v/>
      </c>
      <c r="O5427" s="22" t="str">
        <f>_xlfn.IFNA((VLOOKUP(F5427,help!$C$2:$F$12,4,0))*(N5427*24),"")</f>
        <v/>
      </c>
      <c r="AP5427" s="17">
        <f t="shared" si="172"/>
        <v>0</v>
      </c>
    </row>
    <row r="5428" spans="2:42" ht="33" x14ac:dyDescent="0.25">
      <c r="B5428" s="13">
        <f>COUNTIFS($E$3:E5428,'تقرير منتج تام'!$E$4)</f>
        <v>8</v>
      </c>
      <c r="C5428" s="37"/>
      <c r="D5428" s="37"/>
      <c r="E5428" s="37"/>
      <c r="F5428" s="39"/>
      <c r="G5428" s="40"/>
      <c r="H5428" s="40"/>
      <c r="I5428" s="41"/>
      <c r="J5428" s="41"/>
      <c r="K5428" s="26" t="str">
        <f>_xlfn.IFNA(VLOOKUP(E5428,الاوردرات!$B$1:$C$600,2,0),"")</f>
        <v/>
      </c>
      <c r="L5428" s="52"/>
      <c r="N5428" s="21" t="str">
        <f t="shared" si="171"/>
        <v/>
      </c>
      <c r="O5428" s="22" t="str">
        <f>_xlfn.IFNA((VLOOKUP(F5428,help!$C$2:$F$12,4,0))*(N5428*24),"")</f>
        <v/>
      </c>
      <c r="AP5428" s="17">
        <f t="shared" si="172"/>
        <v>0</v>
      </c>
    </row>
    <row r="5429" spans="2:42" ht="33" x14ac:dyDescent="0.25">
      <c r="B5429" s="13">
        <f>COUNTIFS($E$3:E5429,'تقرير منتج تام'!$E$4)</f>
        <v>8</v>
      </c>
      <c r="C5429" s="37"/>
      <c r="D5429" s="37"/>
      <c r="E5429" s="37"/>
      <c r="F5429" s="39"/>
      <c r="G5429" s="40"/>
      <c r="H5429" s="40"/>
      <c r="I5429" s="41"/>
      <c r="J5429" s="41"/>
      <c r="K5429" s="26" t="str">
        <f>_xlfn.IFNA(VLOOKUP(E5429,الاوردرات!$B$1:$C$600,2,0),"")</f>
        <v/>
      </c>
      <c r="L5429" s="52"/>
      <c r="N5429" s="21" t="str">
        <f t="shared" si="171"/>
        <v/>
      </c>
      <c r="O5429" s="22" t="str">
        <f>_xlfn.IFNA((VLOOKUP(F5429,help!$C$2:$F$12,4,0))*(N5429*24),"")</f>
        <v/>
      </c>
      <c r="AP5429" s="17">
        <f t="shared" si="172"/>
        <v>0</v>
      </c>
    </row>
    <row r="5430" spans="2:42" ht="33" x14ac:dyDescent="0.25">
      <c r="B5430" s="13">
        <f>COUNTIFS($E$3:E5430,'تقرير منتج تام'!$E$4)</f>
        <v>8</v>
      </c>
      <c r="C5430" s="37"/>
      <c r="D5430" s="37"/>
      <c r="E5430" s="37"/>
      <c r="F5430" s="39"/>
      <c r="G5430" s="40"/>
      <c r="H5430" s="40"/>
      <c r="I5430" s="41"/>
      <c r="J5430" s="41"/>
      <c r="K5430" s="26" t="str">
        <f>_xlfn.IFNA(VLOOKUP(E5430,الاوردرات!$B$1:$C$600,2,0),"")</f>
        <v/>
      </c>
      <c r="L5430" s="52"/>
      <c r="N5430" s="21" t="str">
        <f t="shared" si="171"/>
        <v/>
      </c>
      <c r="O5430" s="22" t="str">
        <f>_xlfn.IFNA((VLOOKUP(F5430,help!$C$2:$F$12,4,0))*(N5430*24),"")</f>
        <v/>
      </c>
      <c r="AP5430" s="17">
        <f t="shared" si="172"/>
        <v>0</v>
      </c>
    </row>
    <row r="5431" spans="2:42" ht="33" x14ac:dyDescent="0.25">
      <c r="B5431" s="13">
        <f>COUNTIFS($E$3:E5431,'تقرير منتج تام'!$E$4)</f>
        <v>8</v>
      </c>
      <c r="C5431" s="37"/>
      <c r="D5431" s="37"/>
      <c r="E5431" s="37"/>
      <c r="F5431" s="39"/>
      <c r="G5431" s="40"/>
      <c r="H5431" s="40"/>
      <c r="I5431" s="41"/>
      <c r="J5431" s="41"/>
      <c r="K5431" s="26" t="str">
        <f>_xlfn.IFNA(VLOOKUP(E5431,الاوردرات!$B$1:$C$600,2,0),"")</f>
        <v/>
      </c>
      <c r="L5431" s="52"/>
      <c r="N5431" s="21" t="str">
        <f t="shared" ref="N5431:N5494" si="173">IF(I5431&lt;&gt;"",J5431-I5431,"")</f>
        <v/>
      </c>
      <c r="O5431" s="22" t="str">
        <f>_xlfn.IFNA((VLOOKUP(F5431,help!$C$2:$F$12,4,0))*(N5431*24),"")</f>
        <v/>
      </c>
      <c r="AP5431" s="17">
        <f t="shared" si="172"/>
        <v>0</v>
      </c>
    </row>
    <row r="5432" spans="2:42" ht="33" x14ac:dyDescent="0.25">
      <c r="B5432" s="13">
        <f>COUNTIFS($E$3:E5432,'تقرير منتج تام'!$E$4)</f>
        <v>8</v>
      </c>
      <c r="C5432" s="37"/>
      <c r="D5432" s="37"/>
      <c r="E5432" s="37"/>
      <c r="F5432" s="39"/>
      <c r="G5432" s="40"/>
      <c r="H5432" s="40"/>
      <c r="I5432" s="41"/>
      <c r="J5432" s="41"/>
      <c r="K5432" s="26" t="str">
        <f>_xlfn.IFNA(VLOOKUP(E5432,الاوردرات!$B$1:$C$600,2,0),"")</f>
        <v/>
      </c>
      <c r="L5432" s="52"/>
      <c r="N5432" s="21" t="str">
        <f t="shared" si="173"/>
        <v/>
      </c>
      <c r="O5432" s="22" t="str">
        <f>_xlfn.IFNA((VLOOKUP(F5432,help!$C$2:$F$12,4,0))*(N5432*24),"")</f>
        <v/>
      </c>
      <c r="AP5432" s="17">
        <f t="shared" si="172"/>
        <v>0</v>
      </c>
    </row>
    <row r="5433" spans="2:42" ht="33" x14ac:dyDescent="0.25">
      <c r="B5433" s="13">
        <f>COUNTIFS($E$3:E5433,'تقرير منتج تام'!$E$4)</f>
        <v>8</v>
      </c>
      <c r="C5433" s="37"/>
      <c r="D5433" s="37"/>
      <c r="E5433" s="37"/>
      <c r="F5433" s="39"/>
      <c r="G5433" s="40"/>
      <c r="H5433" s="40"/>
      <c r="I5433" s="41"/>
      <c r="J5433" s="41"/>
      <c r="K5433" s="26" t="str">
        <f>_xlfn.IFNA(VLOOKUP(E5433,الاوردرات!$B$1:$C$600,2,0),"")</f>
        <v/>
      </c>
      <c r="L5433" s="52"/>
      <c r="N5433" s="21" t="str">
        <f t="shared" si="173"/>
        <v/>
      </c>
      <c r="O5433" s="22" t="str">
        <f>_xlfn.IFNA((VLOOKUP(F5433,help!$C$2:$F$12,4,0))*(N5433*24),"")</f>
        <v/>
      </c>
      <c r="AP5433" s="17">
        <f t="shared" si="172"/>
        <v>0</v>
      </c>
    </row>
    <row r="5434" spans="2:42" ht="33" x14ac:dyDescent="0.25">
      <c r="B5434" s="13">
        <f>COUNTIFS($E$3:E5434,'تقرير منتج تام'!$E$4)</f>
        <v>8</v>
      </c>
      <c r="C5434" s="37"/>
      <c r="D5434" s="37"/>
      <c r="E5434" s="37"/>
      <c r="F5434" s="39"/>
      <c r="G5434" s="40"/>
      <c r="H5434" s="40"/>
      <c r="I5434" s="41"/>
      <c r="J5434" s="41"/>
      <c r="K5434" s="26" t="str">
        <f>_xlfn.IFNA(VLOOKUP(E5434,الاوردرات!$B$1:$C$600,2,0),"")</f>
        <v/>
      </c>
      <c r="L5434" s="52"/>
      <c r="N5434" s="21" t="str">
        <f t="shared" si="173"/>
        <v/>
      </c>
      <c r="O5434" s="22" t="str">
        <f>_xlfn.IFNA((VLOOKUP(F5434,help!$C$2:$F$12,4,0))*(N5434*24),"")</f>
        <v/>
      </c>
      <c r="AP5434" s="17">
        <f t="shared" si="172"/>
        <v>0</v>
      </c>
    </row>
    <row r="5435" spans="2:42" ht="33" x14ac:dyDescent="0.25">
      <c r="B5435" s="13">
        <f>COUNTIFS($E$3:E5435,'تقرير منتج تام'!$E$4)</f>
        <v>8</v>
      </c>
      <c r="C5435" s="37"/>
      <c r="D5435" s="37"/>
      <c r="E5435" s="37"/>
      <c r="F5435" s="39"/>
      <c r="G5435" s="40"/>
      <c r="H5435" s="40"/>
      <c r="I5435" s="41"/>
      <c r="J5435" s="41"/>
      <c r="K5435" s="26" t="str">
        <f>_xlfn.IFNA(VLOOKUP(E5435,الاوردرات!$B$1:$C$600,2,0),"")</f>
        <v/>
      </c>
      <c r="L5435" s="52"/>
      <c r="N5435" s="21" t="str">
        <f t="shared" si="173"/>
        <v/>
      </c>
      <c r="O5435" s="22" t="str">
        <f>_xlfn.IFNA((VLOOKUP(F5435,help!$C$2:$F$12,4,0))*(N5435*24),"")</f>
        <v/>
      </c>
      <c r="AP5435" s="17">
        <f t="shared" si="172"/>
        <v>0</v>
      </c>
    </row>
    <row r="5436" spans="2:42" ht="33" x14ac:dyDescent="0.25">
      <c r="B5436" s="13">
        <f>COUNTIFS($E$3:E5436,'تقرير منتج تام'!$E$4)</f>
        <v>8</v>
      </c>
      <c r="C5436" s="37"/>
      <c r="D5436" s="37"/>
      <c r="E5436" s="37"/>
      <c r="F5436" s="39"/>
      <c r="G5436" s="40"/>
      <c r="H5436" s="40"/>
      <c r="I5436" s="41"/>
      <c r="J5436" s="41"/>
      <c r="K5436" s="26" t="str">
        <f>_xlfn.IFNA(VLOOKUP(E5436,الاوردرات!$B$1:$C$600,2,0),"")</f>
        <v/>
      </c>
      <c r="L5436" s="52"/>
      <c r="N5436" s="21" t="str">
        <f t="shared" si="173"/>
        <v/>
      </c>
      <c r="O5436" s="22" t="str">
        <f>_xlfn.IFNA((VLOOKUP(F5436,help!$C$2:$F$12,4,0))*(N5436*24),"")</f>
        <v/>
      </c>
      <c r="AP5436" s="17">
        <f t="shared" si="172"/>
        <v>0</v>
      </c>
    </row>
    <row r="5437" spans="2:42" ht="33" x14ac:dyDescent="0.25">
      <c r="B5437" s="13">
        <f>COUNTIFS($E$3:E5437,'تقرير منتج تام'!$E$4)</f>
        <v>8</v>
      </c>
      <c r="C5437" s="37"/>
      <c r="D5437" s="37"/>
      <c r="E5437" s="37"/>
      <c r="F5437" s="39"/>
      <c r="G5437" s="40"/>
      <c r="H5437" s="40"/>
      <c r="I5437" s="41"/>
      <c r="J5437" s="41"/>
      <c r="K5437" s="26" t="str">
        <f>_xlfn.IFNA(VLOOKUP(E5437,الاوردرات!$B$1:$C$600,2,0),"")</f>
        <v/>
      </c>
      <c r="L5437" s="52"/>
      <c r="N5437" s="21" t="str">
        <f t="shared" si="173"/>
        <v/>
      </c>
      <c r="O5437" s="22" t="str">
        <f>_xlfn.IFNA((VLOOKUP(F5437,help!$C$2:$F$12,4,0))*(N5437*24),"")</f>
        <v/>
      </c>
      <c r="AP5437" s="17">
        <f t="shared" si="172"/>
        <v>0</v>
      </c>
    </row>
    <row r="5438" spans="2:42" ht="33" x14ac:dyDescent="0.25">
      <c r="B5438" s="13">
        <f>COUNTIFS($E$3:E5438,'تقرير منتج تام'!$E$4)</f>
        <v>8</v>
      </c>
      <c r="C5438" s="37"/>
      <c r="D5438" s="37"/>
      <c r="E5438" s="37"/>
      <c r="F5438" s="39"/>
      <c r="G5438" s="40"/>
      <c r="H5438" s="40"/>
      <c r="I5438" s="41"/>
      <c r="J5438" s="41"/>
      <c r="K5438" s="26" t="str">
        <f>_xlfn.IFNA(VLOOKUP(E5438,الاوردرات!$B$1:$C$600,2,0),"")</f>
        <v/>
      </c>
      <c r="L5438" s="52"/>
      <c r="N5438" s="21" t="str">
        <f t="shared" si="173"/>
        <v/>
      </c>
      <c r="O5438" s="22" t="str">
        <f>_xlfn.IFNA((VLOOKUP(F5438,help!$C$2:$F$12,4,0))*(N5438*24),"")</f>
        <v/>
      </c>
      <c r="AP5438" s="17">
        <f t="shared" si="172"/>
        <v>0</v>
      </c>
    </row>
    <row r="5439" spans="2:42" ht="33" x14ac:dyDescent="0.25">
      <c r="B5439" s="13">
        <f>COUNTIFS($E$3:E5439,'تقرير منتج تام'!$E$4)</f>
        <v>8</v>
      </c>
      <c r="C5439" s="37"/>
      <c r="D5439" s="37"/>
      <c r="E5439" s="37"/>
      <c r="F5439" s="39"/>
      <c r="G5439" s="40"/>
      <c r="H5439" s="40"/>
      <c r="I5439" s="41"/>
      <c r="J5439" s="41"/>
      <c r="K5439" s="26" t="str">
        <f>_xlfn.IFNA(VLOOKUP(E5439,الاوردرات!$B$1:$C$600,2,0),"")</f>
        <v/>
      </c>
      <c r="L5439" s="52"/>
      <c r="N5439" s="21" t="str">
        <f t="shared" si="173"/>
        <v/>
      </c>
      <c r="O5439" s="22" t="str">
        <f>_xlfn.IFNA((VLOOKUP(F5439,help!$C$2:$F$12,4,0))*(N5439*24),"")</f>
        <v/>
      </c>
      <c r="AP5439" s="17">
        <f t="shared" si="172"/>
        <v>0</v>
      </c>
    </row>
    <row r="5440" spans="2:42" ht="33" x14ac:dyDescent="0.25">
      <c r="B5440" s="13">
        <f>COUNTIFS($E$3:E5440,'تقرير منتج تام'!$E$4)</f>
        <v>8</v>
      </c>
      <c r="C5440" s="37"/>
      <c r="D5440" s="37"/>
      <c r="E5440" s="37"/>
      <c r="F5440" s="39"/>
      <c r="G5440" s="40"/>
      <c r="H5440" s="40"/>
      <c r="I5440" s="41"/>
      <c r="J5440" s="41"/>
      <c r="K5440" s="26" t="str">
        <f>_xlfn.IFNA(VLOOKUP(E5440,الاوردرات!$B$1:$C$600,2,0),"")</f>
        <v/>
      </c>
      <c r="L5440" s="52"/>
      <c r="N5440" s="21" t="str">
        <f t="shared" si="173"/>
        <v/>
      </c>
      <c r="O5440" s="22" t="str">
        <f>_xlfn.IFNA((VLOOKUP(F5440,help!$C$2:$F$12,4,0))*(N5440*24),"")</f>
        <v/>
      </c>
      <c r="AP5440" s="17">
        <f t="shared" si="172"/>
        <v>0</v>
      </c>
    </row>
    <row r="5441" spans="2:42" ht="33" x14ac:dyDescent="0.25">
      <c r="B5441" s="13">
        <f>COUNTIFS($E$3:E5441,'تقرير منتج تام'!$E$4)</f>
        <v>8</v>
      </c>
      <c r="C5441" s="37"/>
      <c r="D5441" s="37"/>
      <c r="E5441" s="37"/>
      <c r="F5441" s="39"/>
      <c r="G5441" s="40"/>
      <c r="H5441" s="40"/>
      <c r="I5441" s="41"/>
      <c r="J5441" s="41"/>
      <c r="K5441" s="26" t="str">
        <f>_xlfn.IFNA(VLOOKUP(E5441,الاوردرات!$B$1:$C$600,2,0),"")</f>
        <v/>
      </c>
      <c r="L5441" s="52"/>
      <c r="N5441" s="21" t="str">
        <f t="shared" si="173"/>
        <v/>
      </c>
      <c r="O5441" s="22" t="str">
        <f>_xlfn.IFNA((VLOOKUP(F5441,help!$C$2:$F$12,4,0))*(N5441*24),"")</f>
        <v/>
      </c>
      <c r="AP5441" s="17">
        <f t="shared" si="172"/>
        <v>0</v>
      </c>
    </row>
    <row r="5442" spans="2:42" ht="33" x14ac:dyDescent="0.25">
      <c r="B5442" s="13">
        <f>COUNTIFS($E$3:E5442,'تقرير منتج تام'!$E$4)</f>
        <v>8</v>
      </c>
      <c r="C5442" s="37"/>
      <c r="D5442" s="37"/>
      <c r="E5442" s="37"/>
      <c r="F5442" s="39"/>
      <c r="G5442" s="40"/>
      <c r="H5442" s="40"/>
      <c r="I5442" s="41"/>
      <c r="J5442" s="41"/>
      <c r="K5442" s="26" t="str">
        <f>_xlfn.IFNA(VLOOKUP(E5442,الاوردرات!$B$1:$C$600,2,0),"")</f>
        <v/>
      </c>
      <c r="L5442" s="52"/>
      <c r="N5442" s="21" t="str">
        <f t="shared" si="173"/>
        <v/>
      </c>
      <c r="O5442" s="22" t="str">
        <f>_xlfn.IFNA((VLOOKUP(F5442,help!$C$2:$F$12,4,0))*(N5442*24),"")</f>
        <v/>
      </c>
      <c r="AP5442" s="17">
        <f t="shared" si="172"/>
        <v>0</v>
      </c>
    </row>
    <row r="5443" spans="2:42" ht="33" x14ac:dyDescent="0.25">
      <c r="B5443" s="13">
        <f>COUNTIFS($E$3:E5443,'تقرير منتج تام'!$E$4)</f>
        <v>8</v>
      </c>
      <c r="C5443" s="37"/>
      <c r="D5443" s="37"/>
      <c r="E5443" s="37"/>
      <c r="F5443" s="39"/>
      <c r="G5443" s="40"/>
      <c r="H5443" s="40"/>
      <c r="I5443" s="41"/>
      <c r="J5443" s="41"/>
      <c r="K5443" s="26" t="str">
        <f>_xlfn.IFNA(VLOOKUP(E5443,الاوردرات!$B$1:$C$600,2,0),"")</f>
        <v/>
      </c>
      <c r="L5443" s="52"/>
      <c r="N5443" s="21" t="str">
        <f t="shared" si="173"/>
        <v/>
      </c>
      <c r="O5443" s="22" t="str">
        <f>_xlfn.IFNA((VLOOKUP(F5443,help!$C$2:$F$12,4,0))*(N5443*24),"")</f>
        <v/>
      </c>
      <c r="AP5443" s="17">
        <f t="shared" si="172"/>
        <v>0</v>
      </c>
    </row>
    <row r="5444" spans="2:42" ht="33" x14ac:dyDescent="0.25">
      <c r="B5444" s="13">
        <f>COUNTIFS($E$3:E5444,'تقرير منتج تام'!$E$4)</f>
        <v>8</v>
      </c>
      <c r="C5444" s="37"/>
      <c r="D5444" s="37"/>
      <c r="E5444" s="37"/>
      <c r="F5444" s="39"/>
      <c r="G5444" s="40"/>
      <c r="H5444" s="40"/>
      <c r="I5444" s="41"/>
      <c r="J5444" s="41"/>
      <c r="K5444" s="26" t="str">
        <f>_xlfn.IFNA(VLOOKUP(E5444,الاوردرات!$B$1:$C$600,2,0),"")</f>
        <v/>
      </c>
      <c r="L5444" s="52"/>
      <c r="N5444" s="21" t="str">
        <f t="shared" si="173"/>
        <v/>
      </c>
      <c r="O5444" s="22" t="str">
        <f>_xlfn.IFNA((VLOOKUP(F5444,help!$C$2:$F$12,4,0))*(N5444*24),"")</f>
        <v/>
      </c>
      <c r="AP5444" s="17">
        <f t="shared" si="172"/>
        <v>0</v>
      </c>
    </row>
    <row r="5445" spans="2:42" ht="33" x14ac:dyDescent="0.25">
      <c r="B5445" s="13">
        <f>COUNTIFS($E$3:E5445,'تقرير منتج تام'!$E$4)</f>
        <v>8</v>
      </c>
      <c r="C5445" s="37"/>
      <c r="D5445" s="37"/>
      <c r="E5445" s="37"/>
      <c r="F5445" s="39"/>
      <c r="G5445" s="40"/>
      <c r="H5445" s="40"/>
      <c r="I5445" s="41"/>
      <c r="J5445" s="41"/>
      <c r="K5445" s="26" t="str">
        <f>_xlfn.IFNA(VLOOKUP(E5445,الاوردرات!$B$1:$C$600,2,0),"")</f>
        <v/>
      </c>
      <c r="L5445" s="52"/>
      <c r="N5445" s="21" t="str">
        <f t="shared" si="173"/>
        <v/>
      </c>
      <c r="O5445" s="22" t="str">
        <f>_xlfn.IFNA((VLOOKUP(F5445,help!$C$2:$F$12,4,0))*(N5445*24),"")</f>
        <v/>
      </c>
      <c r="AP5445" s="17">
        <f t="shared" si="172"/>
        <v>0</v>
      </c>
    </row>
    <row r="5446" spans="2:42" ht="33" x14ac:dyDescent="0.25">
      <c r="B5446" s="13">
        <f>COUNTIFS($E$3:E5446,'تقرير منتج تام'!$E$4)</f>
        <v>8</v>
      </c>
      <c r="C5446" s="37"/>
      <c r="D5446" s="37"/>
      <c r="E5446" s="37"/>
      <c r="F5446" s="39"/>
      <c r="G5446" s="40"/>
      <c r="H5446" s="40"/>
      <c r="I5446" s="41"/>
      <c r="J5446" s="41"/>
      <c r="K5446" s="26" t="str">
        <f>_xlfn.IFNA(VLOOKUP(E5446,الاوردرات!$B$1:$C$600,2,0),"")</f>
        <v/>
      </c>
      <c r="L5446" s="52"/>
      <c r="N5446" s="21" t="str">
        <f t="shared" si="173"/>
        <v/>
      </c>
      <c r="O5446" s="22" t="str">
        <f>_xlfn.IFNA((VLOOKUP(F5446,help!$C$2:$F$12,4,0))*(N5446*24),"")</f>
        <v/>
      </c>
      <c r="AP5446" s="17">
        <f t="shared" si="172"/>
        <v>0</v>
      </c>
    </row>
    <row r="5447" spans="2:42" ht="33" x14ac:dyDescent="0.25">
      <c r="B5447" s="13">
        <f>COUNTIFS($E$3:E5447,'تقرير منتج تام'!$E$4)</f>
        <v>8</v>
      </c>
      <c r="C5447" s="37"/>
      <c r="D5447" s="37"/>
      <c r="E5447" s="37"/>
      <c r="F5447" s="39"/>
      <c r="G5447" s="40"/>
      <c r="H5447" s="40"/>
      <c r="I5447" s="41"/>
      <c r="J5447" s="41"/>
      <c r="K5447" s="26" t="str">
        <f>_xlfn.IFNA(VLOOKUP(E5447,الاوردرات!$B$1:$C$600,2,0),"")</f>
        <v/>
      </c>
      <c r="L5447" s="52"/>
      <c r="N5447" s="21" t="str">
        <f t="shared" si="173"/>
        <v/>
      </c>
      <c r="O5447" s="22" t="str">
        <f>_xlfn.IFNA((VLOOKUP(F5447,help!$C$2:$F$12,4,0))*(N5447*24),"")</f>
        <v/>
      </c>
      <c r="AP5447" s="17">
        <f t="shared" si="172"/>
        <v>0</v>
      </c>
    </row>
    <row r="5448" spans="2:42" ht="33" x14ac:dyDescent="0.25">
      <c r="B5448" s="13">
        <f>COUNTIFS($E$3:E5448,'تقرير منتج تام'!$E$4)</f>
        <v>8</v>
      </c>
      <c r="C5448" s="37"/>
      <c r="D5448" s="37"/>
      <c r="E5448" s="37"/>
      <c r="F5448" s="39"/>
      <c r="G5448" s="40"/>
      <c r="H5448" s="40"/>
      <c r="I5448" s="41"/>
      <c r="J5448" s="41"/>
      <c r="K5448" s="26" t="str">
        <f>_xlfn.IFNA(VLOOKUP(E5448,الاوردرات!$B$1:$C$600,2,0),"")</f>
        <v/>
      </c>
      <c r="L5448" s="52"/>
      <c r="N5448" s="21" t="str">
        <f t="shared" si="173"/>
        <v/>
      </c>
      <c r="O5448" s="22" t="str">
        <f>_xlfn.IFNA((VLOOKUP(F5448,help!$C$2:$F$12,4,0))*(N5448*24),"")</f>
        <v/>
      </c>
      <c r="AP5448" s="17">
        <f t="shared" si="172"/>
        <v>0</v>
      </c>
    </row>
    <row r="5449" spans="2:42" ht="33" x14ac:dyDescent="0.25">
      <c r="B5449" s="13">
        <f>COUNTIFS($E$3:E5449,'تقرير منتج تام'!$E$4)</f>
        <v>8</v>
      </c>
      <c r="C5449" s="37"/>
      <c r="D5449" s="37"/>
      <c r="E5449" s="37"/>
      <c r="F5449" s="39"/>
      <c r="G5449" s="40"/>
      <c r="H5449" s="40"/>
      <c r="I5449" s="41"/>
      <c r="J5449" s="41"/>
      <c r="K5449" s="26" t="str">
        <f>_xlfn.IFNA(VLOOKUP(E5449,الاوردرات!$B$1:$C$600,2,0),"")</f>
        <v/>
      </c>
      <c r="L5449" s="52"/>
      <c r="N5449" s="21" t="str">
        <f t="shared" si="173"/>
        <v/>
      </c>
      <c r="O5449" s="22" t="str">
        <f>_xlfn.IFNA((VLOOKUP(F5449,help!$C$2:$F$12,4,0))*(N5449*24),"")</f>
        <v/>
      </c>
      <c r="AP5449" s="17">
        <f t="shared" si="172"/>
        <v>0</v>
      </c>
    </row>
    <row r="5450" spans="2:42" ht="33" x14ac:dyDescent="0.25">
      <c r="B5450" s="13">
        <f>COUNTIFS($E$3:E5450,'تقرير منتج تام'!$E$4)</f>
        <v>8</v>
      </c>
      <c r="C5450" s="37"/>
      <c r="D5450" s="37"/>
      <c r="E5450" s="37"/>
      <c r="F5450" s="39"/>
      <c r="G5450" s="40"/>
      <c r="H5450" s="40"/>
      <c r="I5450" s="41"/>
      <c r="J5450" s="41"/>
      <c r="K5450" s="26" t="str">
        <f>_xlfn.IFNA(VLOOKUP(E5450,الاوردرات!$B$1:$C$600,2,0),"")</f>
        <v/>
      </c>
      <c r="L5450" s="52"/>
      <c r="N5450" s="21" t="str">
        <f t="shared" si="173"/>
        <v/>
      </c>
      <c r="O5450" s="22" t="str">
        <f>_xlfn.IFNA((VLOOKUP(F5450,help!$C$2:$F$12,4,0))*(N5450*24),"")</f>
        <v/>
      </c>
      <c r="AP5450" s="17">
        <f t="shared" si="172"/>
        <v>0</v>
      </c>
    </row>
    <row r="5451" spans="2:42" ht="33" x14ac:dyDescent="0.25">
      <c r="B5451" s="13">
        <f>COUNTIFS($E$3:E5451,'تقرير منتج تام'!$E$4)</f>
        <v>8</v>
      </c>
      <c r="C5451" s="37"/>
      <c r="D5451" s="37"/>
      <c r="E5451" s="37"/>
      <c r="F5451" s="39"/>
      <c r="G5451" s="40"/>
      <c r="H5451" s="40"/>
      <c r="I5451" s="41"/>
      <c r="J5451" s="41"/>
      <c r="K5451" s="26" t="str">
        <f>_xlfn.IFNA(VLOOKUP(E5451,الاوردرات!$B$1:$C$600,2,0),"")</f>
        <v/>
      </c>
      <c r="L5451" s="52"/>
      <c r="N5451" s="21" t="str">
        <f t="shared" si="173"/>
        <v/>
      </c>
      <c r="O5451" s="22" t="str">
        <f>_xlfn.IFNA((VLOOKUP(F5451,help!$C$2:$F$12,4,0))*(N5451*24),"")</f>
        <v/>
      </c>
      <c r="AP5451" s="17">
        <f t="shared" si="172"/>
        <v>0</v>
      </c>
    </row>
    <row r="5452" spans="2:42" ht="33" x14ac:dyDescent="0.25">
      <c r="B5452" s="13">
        <f>COUNTIFS($E$3:E5452,'تقرير منتج تام'!$E$4)</f>
        <v>8</v>
      </c>
      <c r="C5452" s="37"/>
      <c r="D5452" s="37"/>
      <c r="E5452" s="37"/>
      <c r="F5452" s="39"/>
      <c r="G5452" s="40"/>
      <c r="H5452" s="40"/>
      <c r="I5452" s="41"/>
      <c r="J5452" s="41"/>
      <c r="K5452" s="26" t="str">
        <f>_xlfn.IFNA(VLOOKUP(E5452,الاوردرات!$B$1:$C$600,2,0),"")</f>
        <v/>
      </c>
      <c r="L5452" s="52"/>
      <c r="N5452" s="21" t="str">
        <f t="shared" si="173"/>
        <v/>
      </c>
      <c r="O5452" s="22" t="str">
        <f>_xlfn.IFNA((VLOOKUP(F5452,help!$C$2:$F$12,4,0))*(N5452*24),"")</f>
        <v/>
      </c>
      <c r="AP5452" s="17">
        <f t="shared" si="172"/>
        <v>0</v>
      </c>
    </row>
    <row r="5453" spans="2:42" ht="33" x14ac:dyDescent="0.25">
      <c r="B5453" s="13">
        <f>COUNTIFS($E$3:E5453,'تقرير منتج تام'!$E$4)</f>
        <v>8</v>
      </c>
      <c r="C5453" s="37"/>
      <c r="D5453" s="37"/>
      <c r="E5453" s="37"/>
      <c r="F5453" s="39"/>
      <c r="G5453" s="40"/>
      <c r="H5453" s="40"/>
      <c r="I5453" s="41"/>
      <c r="J5453" s="41"/>
      <c r="K5453" s="26" t="str">
        <f>_xlfn.IFNA(VLOOKUP(E5453,الاوردرات!$B$1:$C$600,2,0),"")</f>
        <v/>
      </c>
      <c r="L5453" s="52"/>
      <c r="N5453" s="21" t="str">
        <f t="shared" si="173"/>
        <v/>
      </c>
      <c r="O5453" s="22" t="str">
        <f>_xlfn.IFNA((VLOOKUP(F5453,help!$C$2:$F$12,4,0))*(N5453*24),"")</f>
        <v/>
      </c>
      <c r="AP5453" s="17">
        <f t="shared" si="172"/>
        <v>0</v>
      </c>
    </row>
    <row r="5454" spans="2:42" ht="33" x14ac:dyDescent="0.25">
      <c r="B5454" s="13">
        <f>COUNTIFS($E$3:E5454,'تقرير منتج تام'!$E$4)</f>
        <v>8</v>
      </c>
      <c r="C5454" s="37"/>
      <c r="D5454" s="37"/>
      <c r="E5454" s="37"/>
      <c r="F5454" s="39"/>
      <c r="G5454" s="40"/>
      <c r="H5454" s="40"/>
      <c r="I5454" s="41"/>
      <c r="J5454" s="41"/>
      <c r="K5454" s="26" t="str">
        <f>_xlfn.IFNA(VLOOKUP(E5454,الاوردرات!$B$1:$C$600,2,0),"")</f>
        <v/>
      </c>
      <c r="L5454" s="52"/>
      <c r="N5454" s="21" t="str">
        <f t="shared" si="173"/>
        <v/>
      </c>
      <c r="O5454" s="22" t="str">
        <f>_xlfn.IFNA((VLOOKUP(F5454,help!$C$2:$F$12,4,0))*(N5454*24),"")</f>
        <v/>
      </c>
      <c r="AP5454" s="17">
        <f t="shared" si="172"/>
        <v>0</v>
      </c>
    </row>
    <row r="5455" spans="2:42" ht="33" x14ac:dyDescent="0.25">
      <c r="B5455" s="13">
        <f>COUNTIFS($E$3:E5455,'تقرير منتج تام'!$E$4)</f>
        <v>8</v>
      </c>
      <c r="C5455" s="37"/>
      <c r="D5455" s="37"/>
      <c r="E5455" s="37"/>
      <c r="F5455" s="39"/>
      <c r="G5455" s="40"/>
      <c r="H5455" s="40"/>
      <c r="I5455" s="41"/>
      <c r="J5455" s="41"/>
      <c r="K5455" s="26" t="str">
        <f>_xlfn.IFNA(VLOOKUP(E5455,الاوردرات!$B$1:$C$600,2,0),"")</f>
        <v/>
      </c>
      <c r="L5455" s="52"/>
      <c r="N5455" s="21" t="str">
        <f t="shared" si="173"/>
        <v/>
      </c>
      <c r="O5455" s="22" t="str">
        <f>_xlfn.IFNA((VLOOKUP(F5455,help!$C$2:$F$12,4,0))*(N5455*24),"")</f>
        <v/>
      </c>
      <c r="AP5455" s="17">
        <f t="shared" ref="AP5455:AP5518" si="174">D5455</f>
        <v>0</v>
      </c>
    </row>
    <row r="5456" spans="2:42" ht="33" x14ac:dyDescent="0.25">
      <c r="B5456" s="13">
        <f>COUNTIFS($E$3:E5456,'تقرير منتج تام'!$E$4)</f>
        <v>8</v>
      </c>
      <c r="C5456" s="37"/>
      <c r="D5456" s="37"/>
      <c r="E5456" s="37"/>
      <c r="F5456" s="39"/>
      <c r="G5456" s="40"/>
      <c r="H5456" s="40"/>
      <c r="I5456" s="41"/>
      <c r="J5456" s="41"/>
      <c r="K5456" s="26" t="str">
        <f>_xlfn.IFNA(VLOOKUP(E5456,الاوردرات!$B$1:$C$600,2,0),"")</f>
        <v/>
      </c>
      <c r="L5456" s="52"/>
      <c r="N5456" s="21" t="str">
        <f t="shared" si="173"/>
        <v/>
      </c>
      <c r="O5456" s="22" t="str">
        <f>_xlfn.IFNA((VLOOKUP(F5456,help!$C$2:$F$12,4,0))*(N5456*24),"")</f>
        <v/>
      </c>
      <c r="AP5456" s="17">
        <f t="shared" si="174"/>
        <v>0</v>
      </c>
    </row>
    <row r="5457" spans="2:42" ht="33" x14ac:dyDescent="0.25">
      <c r="B5457" s="13">
        <f>COUNTIFS($E$3:E5457,'تقرير منتج تام'!$E$4)</f>
        <v>8</v>
      </c>
      <c r="C5457" s="37"/>
      <c r="D5457" s="37"/>
      <c r="E5457" s="37"/>
      <c r="F5457" s="39"/>
      <c r="G5457" s="40"/>
      <c r="H5457" s="40"/>
      <c r="I5457" s="41"/>
      <c r="J5457" s="41"/>
      <c r="K5457" s="26" t="str">
        <f>_xlfn.IFNA(VLOOKUP(E5457,الاوردرات!$B$1:$C$600,2,0),"")</f>
        <v/>
      </c>
      <c r="L5457" s="52"/>
      <c r="N5457" s="21" t="str">
        <f t="shared" si="173"/>
        <v/>
      </c>
      <c r="O5457" s="22" t="str">
        <f>_xlfn.IFNA((VLOOKUP(F5457,help!$C$2:$F$12,4,0))*(N5457*24),"")</f>
        <v/>
      </c>
      <c r="AP5457" s="17">
        <f t="shared" si="174"/>
        <v>0</v>
      </c>
    </row>
    <row r="5458" spans="2:42" ht="33" x14ac:dyDescent="0.25">
      <c r="B5458" s="13">
        <f>COUNTIFS($E$3:E5458,'تقرير منتج تام'!$E$4)</f>
        <v>8</v>
      </c>
      <c r="C5458" s="37"/>
      <c r="D5458" s="37"/>
      <c r="E5458" s="37"/>
      <c r="F5458" s="39"/>
      <c r="G5458" s="40"/>
      <c r="H5458" s="40"/>
      <c r="I5458" s="41"/>
      <c r="J5458" s="41"/>
      <c r="K5458" s="26" t="str">
        <f>_xlfn.IFNA(VLOOKUP(E5458,الاوردرات!$B$1:$C$600,2,0),"")</f>
        <v/>
      </c>
      <c r="L5458" s="52"/>
      <c r="N5458" s="21" t="str">
        <f t="shared" si="173"/>
        <v/>
      </c>
      <c r="O5458" s="22" t="str">
        <f>_xlfn.IFNA((VLOOKUP(F5458,help!$C$2:$F$12,4,0))*(N5458*24),"")</f>
        <v/>
      </c>
      <c r="AP5458" s="17">
        <f t="shared" si="174"/>
        <v>0</v>
      </c>
    </row>
    <row r="5459" spans="2:42" ht="33" x14ac:dyDescent="0.25">
      <c r="B5459" s="13">
        <f>COUNTIFS($E$3:E5459,'تقرير منتج تام'!$E$4)</f>
        <v>8</v>
      </c>
      <c r="C5459" s="37"/>
      <c r="D5459" s="37"/>
      <c r="E5459" s="37"/>
      <c r="F5459" s="39"/>
      <c r="G5459" s="40"/>
      <c r="H5459" s="40"/>
      <c r="I5459" s="41"/>
      <c r="J5459" s="41"/>
      <c r="K5459" s="26" t="str">
        <f>_xlfn.IFNA(VLOOKUP(E5459,الاوردرات!$B$1:$C$600,2,0),"")</f>
        <v/>
      </c>
      <c r="L5459" s="52"/>
      <c r="N5459" s="21" t="str">
        <f t="shared" si="173"/>
        <v/>
      </c>
      <c r="O5459" s="22" t="str">
        <f>_xlfn.IFNA((VLOOKUP(F5459,help!$C$2:$F$12,4,0))*(N5459*24),"")</f>
        <v/>
      </c>
      <c r="AP5459" s="17">
        <f t="shared" si="174"/>
        <v>0</v>
      </c>
    </row>
    <row r="5460" spans="2:42" ht="33" x14ac:dyDescent="0.25">
      <c r="B5460" s="13">
        <f>COUNTIFS($E$3:E5460,'تقرير منتج تام'!$E$4)</f>
        <v>8</v>
      </c>
      <c r="C5460" s="37"/>
      <c r="D5460" s="37"/>
      <c r="E5460" s="37"/>
      <c r="F5460" s="39"/>
      <c r="G5460" s="40"/>
      <c r="H5460" s="40"/>
      <c r="I5460" s="41"/>
      <c r="J5460" s="41"/>
      <c r="K5460" s="26" t="str">
        <f>_xlfn.IFNA(VLOOKUP(E5460,الاوردرات!$B$1:$C$600,2,0),"")</f>
        <v/>
      </c>
      <c r="L5460" s="52"/>
      <c r="N5460" s="21" t="str">
        <f t="shared" si="173"/>
        <v/>
      </c>
      <c r="O5460" s="22" t="str">
        <f>_xlfn.IFNA((VLOOKUP(F5460,help!$C$2:$F$12,4,0))*(N5460*24),"")</f>
        <v/>
      </c>
      <c r="AP5460" s="17">
        <f t="shared" si="174"/>
        <v>0</v>
      </c>
    </row>
    <row r="5461" spans="2:42" ht="33" x14ac:dyDescent="0.25">
      <c r="B5461" s="13">
        <f>COUNTIFS($E$3:E5461,'تقرير منتج تام'!$E$4)</f>
        <v>8</v>
      </c>
      <c r="C5461" s="37"/>
      <c r="D5461" s="37"/>
      <c r="E5461" s="37"/>
      <c r="F5461" s="39"/>
      <c r="G5461" s="40"/>
      <c r="H5461" s="40"/>
      <c r="I5461" s="41"/>
      <c r="J5461" s="41"/>
      <c r="K5461" s="26" t="str">
        <f>_xlfn.IFNA(VLOOKUP(E5461,الاوردرات!$B$1:$C$600,2,0),"")</f>
        <v/>
      </c>
      <c r="L5461" s="52"/>
      <c r="N5461" s="21" t="str">
        <f t="shared" si="173"/>
        <v/>
      </c>
      <c r="O5461" s="22" t="str">
        <f>_xlfn.IFNA((VLOOKUP(F5461,help!$C$2:$F$12,4,0))*(N5461*24),"")</f>
        <v/>
      </c>
      <c r="AP5461" s="17">
        <f t="shared" si="174"/>
        <v>0</v>
      </c>
    </row>
    <row r="5462" spans="2:42" ht="33" x14ac:dyDescent="0.25">
      <c r="B5462" s="13">
        <f>COUNTIFS($E$3:E5462,'تقرير منتج تام'!$E$4)</f>
        <v>8</v>
      </c>
      <c r="C5462" s="37"/>
      <c r="D5462" s="37"/>
      <c r="E5462" s="37"/>
      <c r="F5462" s="39"/>
      <c r="G5462" s="40"/>
      <c r="H5462" s="40"/>
      <c r="I5462" s="41"/>
      <c r="J5462" s="41"/>
      <c r="K5462" s="26" t="str">
        <f>_xlfn.IFNA(VLOOKUP(E5462,الاوردرات!$B$1:$C$600,2,0),"")</f>
        <v/>
      </c>
      <c r="L5462" s="52"/>
      <c r="N5462" s="21" t="str">
        <f t="shared" si="173"/>
        <v/>
      </c>
      <c r="O5462" s="22" t="str">
        <f>_xlfn.IFNA((VLOOKUP(F5462,help!$C$2:$F$12,4,0))*(N5462*24),"")</f>
        <v/>
      </c>
      <c r="AP5462" s="17">
        <f t="shared" si="174"/>
        <v>0</v>
      </c>
    </row>
    <row r="5463" spans="2:42" ht="33" x14ac:dyDescent="0.25">
      <c r="B5463" s="13">
        <f>COUNTIFS($E$3:E5463,'تقرير منتج تام'!$E$4)</f>
        <v>8</v>
      </c>
      <c r="C5463" s="37"/>
      <c r="D5463" s="37"/>
      <c r="E5463" s="37"/>
      <c r="F5463" s="39"/>
      <c r="G5463" s="40"/>
      <c r="H5463" s="40"/>
      <c r="I5463" s="41"/>
      <c r="J5463" s="41"/>
      <c r="K5463" s="26" t="str">
        <f>_xlfn.IFNA(VLOOKUP(E5463,الاوردرات!$B$1:$C$600,2,0),"")</f>
        <v/>
      </c>
      <c r="L5463" s="52"/>
      <c r="N5463" s="21" t="str">
        <f t="shared" si="173"/>
        <v/>
      </c>
      <c r="O5463" s="22" t="str">
        <f>_xlfn.IFNA((VLOOKUP(F5463,help!$C$2:$F$12,4,0))*(N5463*24),"")</f>
        <v/>
      </c>
      <c r="AP5463" s="17">
        <f t="shared" si="174"/>
        <v>0</v>
      </c>
    </row>
    <row r="5464" spans="2:42" ht="33" x14ac:dyDescent="0.25">
      <c r="B5464" s="13">
        <f>COUNTIFS($E$3:E5464,'تقرير منتج تام'!$E$4)</f>
        <v>8</v>
      </c>
      <c r="C5464" s="37"/>
      <c r="D5464" s="37"/>
      <c r="E5464" s="37"/>
      <c r="F5464" s="39"/>
      <c r="G5464" s="40"/>
      <c r="H5464" s="40"/>
      <c r="I5464" s="41"/>
      <c r="J5464" s="41"/>
      <c r="K5464" s="26" t="str">
        <f>_xlfn.IFNA(VLOOKUP(E5464,الاوردرات!$B$1:$C$600,2,0),"")</f>
        <v/>
      </c>
      <c r="L5464" s="52"/>
      <c r="N5464" s="21" t="str">
        <f t="shared" si="173"/>
        <v/>
      </c>
      <c r="O5464" s="22" t="str">
        <f>_xlfn.IFNA((VLOOKUP(F5464,help!$C$2:$F$12,4,0))*(N5464*24),"")</f>
        <v/>
      </c>
      <c r="AP5464" s="17">
        <f t="shared" si="174"/>
        <v>0</v>
      </c>
    </row>
    <row r="5465" spans="2:42" ht="33" x14ac:dyDescent="0.25">
      <c r="B5465" s="13">
        <f>COUNTIFS($E$3:E5465,'تقرير منتج تام'!$E$4)</f>
        <v>8</v>
      </c>
      <c r="C5465" s="37"/>
      <c r="D5465" s="37"/>
      <c r="E5465" s="37"/>
      <c r="F5465" s="39"/>
      <c r="G5465" s="40"/>
      <c r="H5465" s="40"/>
      <c r="I5465" s="41"/>
      <c r="J5465" s="41"/>
      <c r="K5465" s="26" t="str">
        <f>_xlfn.IFNA(VLOOKUP(E5465,الاوردرات!$B$1:$C$600,2,0),"")</f>
        <v/>
      </c>
      <c r="L5465" s="52"/>
      <c r="N5465" s="21" t="str">
        <f t="shared" si="173"/>
        <v/>
      </c>
      <c r="O5465" s="22" t="str">
        <f>_xlfn.IFNA((VLOOKUP(F5465,help!$C$2:$F$12,4,0))*(N5465*24),"")</f>
        <v/>
      </c>
      <c r="AP5465" s="17">
        <f t="shared" si="174"/>
        <v>0</v>
      </c>
    </row>
    <row r="5466" spans="2:42" ht="33" x14ac:dyDescent="0.25">
      <c r="B5466" s="13">
        <f>COUNTIFS($E$3:E5466,'تقرير منتج تام'!$E$4)</f>
        <v>8</v>
      </c>
      <c r="C5466" s="37"/>
      <c r="D5466" s="37"/>
      <c r="E5466" s="37"/>
      <c r="F5466" s="39"/>
      <c r="G5466" s="40"/>
      <c r="H5466" s="40"/>
      <c r="I5466" s="41"/>
      <c r="J5466" s="41"/>
      <c r="K5466" s="26" t="str">
        <f>_xlfn.IFNA(VLOOKUP(E5466,الاوردرات!$B$1:$C$600,2,0),"")</f>
        <v/>
      </c>
      <c r="L5466" s="52"/>
      <c r="N5466" s="21" t="str">
        <f t="shared" si="173"/>
        <v/>
      </c>
      <c r="O5466" s="22" t="str">
        <f>_xlfn.IFNA((VLOOKUP(F5466,help!$C$2:$F$12,4,0))*(N5466*24),"")</f>
        <v/>
      </c>
      <c r="AP5466" s="17">
        <f t="shared" si="174"/>
        <v>0</v>
      </c>
    </row>
    <row r="5467" spans="2:42" ht="33" x14ac:dyDescent="0.25">
      <c r="B5467" s="13">
        <f>COUNTIFS($E$3:E5467,'تقرير منتج تام'!$E$4)</f>
        <v>8</v>
      </c>
      <c r="C5467" s="37"/>
      <c r="D5467" s="37"/>
      <c r="E5467" s="37"/>
      <c r="F5467" s="39"/>
      <c r="G5467" s="40"/>
      <c r="H5467" s="40"/>
      <c r="I5467" s="41"/>
      <c r="J5467" s="41"/>
      <c r="K5467" s="26" t="str">
        <f>_xlfn.IFNA(VLOOKUP(E5467,الاوردرات!$B$1:$C$600,2,0),"")</f>
        <v/>
      </c>
      <c r="L5467" s="52"/>
      <c r="N5467" s="21" t="str">
        <f t="shared" si="173"/>
        <v/>
      </c>
      <c r="O5467" s="22" t="str">
        <f>_xlfn.IFNA((VLOOKUP(F5467,help!$C$2:$F$12,4,0))*(N5467*24),"")</f>
        <v/>
      </c>
      <c r="AP5467" s="17">
        <f t="shared" si="174"/>
        <v>0</v>
      </c>
    </row>
    <row r="5468" spans="2:42" ht="33" x14ac:dyDescent="0.25">
      <c r="B5468" s="13">
        <f>COUNTIFS($E$3:E5468,'تقرير منتج تام'!$E$4)</f>
        <v>8</v>
      </c>
      <c r="C5468" s="37"/>
      <c r="D5468" s="37"/>
      <c r="E5468" s="37"/>
      <c r="F5468" s="39"/>
      <c r="G5468" s="40"/>
      <c r="H5468" s="40"/>
      <c r="I5468" s="41"/>
      <c r="J5468" s="41"/>
      <c r="K5468" s="26" t="str">
        <f>_xlfn.IFNA(VLOOKUP(E5468,الاوردرات!$B$1:$C$600,2,0),"")</f>
        <v/>
      </c>
      <c r="L5468" s="52"/>
      <c r="N5468" s="21" t="str">
        <f t="shared" si="173"/>
        <v/>
      </c>
      <c r="O5468" s="22" t="str">
        <f>_xlfn.IFNA((VLOOKUP(F5468,help!$C$2:$F$12,4,0))*(N5468*24),"")</f>
        <v/>
      </c>
      <c r="AP5468" s="17">
        <f t="shared" si="174"/>
        <v>0</v>
      </c>
    </row>
    <row r="5469" spans="2:42" ht="33" x14ac:dyDescent="0.25">
      <c r="B5469" s="13">
        <f>COUNTIFS($E$3:E5469,'تقرير منتج تام'!$E$4)</f>
        <v>8</v>
      </c>
      <c r="C5469" s="37"/>
      <c r="D5469" s="37"/>
      <c r="E5469" s="37"/>
      <c r="F5469" s="39"/>
      <c r="G5469" s="40"/>
      <c r="H5469" s="40"/>
      <c r="I5469" s="41"/>
      <c r="J5469" s="41"/>
      <c r="K5469" s="26" t="str">
        <f>_xlfn.IFNA(VLOOKUP(E5469,الاوردرات!$B$1:$C$600,2,0),"")</f>
        <v/>
      </c>
      <c r="L5469" s="52"/>
      <c r="N5469" s="21" t="str">
        <f t="shared" si="173"/>
        <v/>
      </c>
      <c r="O5469" s="22" t="str">
        <f>_xlfn.IFNA((VLOOKUP(F5469,help!$C$2:$F$12,4,0))*(N5469*24),"")</f>
        <v/>
      </c>
      <c r="AP5469" s="17">
        <f t="shared" si="174"/>
        <v>0</v>
      </c>
    </row>
    <row r="5470" spans="2:42" ht="33" x14ac:dyDescent="0.25">
      <c r="B5470" s="13">
        <f>COUNTIFS($E$3:E5470,'تقرير منتج تام'!$E$4)</f>
        <v>8</v>
      </c>
      <c r="C5470" s="37"/>
      <c r="D5470" s="37"/>
      <c r="E5470" s="37"/>
      <c r="F5470" s="39"/>
      <c r="G5470" s="40"/>
      <c r="H5470" s="40"/>
      <c r="I5470" s="41"/>
      <c r="J5470" s="41"/>
      <c r="K5470" s="26" t="str">
        <f>_xlfn.IFNA(VLOOKUP(E5470,الاوردرات!$B$1:$C$600,2,0),"")</f>
        <v/>
      </c>
      <c r="L5470" s="52"/>
      <c r="N5470" s="21" t="str">
        <f t="shared" si="173"/>
        <v/>
      </c>
      <c r="O5470" s="22" t="str">
        <f>_xlfn.IFNA((VLOOKUP(F5470,help!$C$2:$F$12,4,0))*(N5470*24),"")</f>
        <v/>
      </c>
      <c r="AP5470" s="17">
        <f t="shared" si="174"/>
        <v>0</v>
      </c>
    </row>
    <row r="5471" spans="2:42" ht="33" x14ac:dyDescent="0.25">
      <c r="B5471" s="13">
        <f>COUNTIFS($E$3:E5471,'تقرير منتج تام'!$E$4)</f>
        <v>8</v>
      </c>
      <c r="C5471" s="37"/>
      <c r="D5471" s="37"/>
      <c r="E5471" s="37"/>
      <c r="F5471" s="39"/>
      <c r="G5471" s="40"/>
      <c r="H5471" s="40"/>
      <c r="I5471" s="41"/>
      <c r="J5471" s="41"/>
      <c r="K5471" s="26" t="str">
        <f>_xlfn.IFNA(VLOOKUP(E5471,الاوردرات!$B$1:$C$600,2,0),"")</f>
        <v/>
      </c>
      <c r="L5471" s="52"/>
      <c r="N5471" s="21" t="str">
        <f t="shared" si="173"/>
        <v/>
      </c>
      <c r="O5471" s="22" t="str">
        <f>_xlfn.IFNA((VLOOKUP(F5471,help!$C$2:$F$12,4,0))*(N5471*24),"")</f>
        <v/>
      </c>
      <c r="AP5471" s="17">
        <f t="shared" si="174"/>
        <v>0</v>
      </c>
    </row>
    <row r="5472" spans="2:42" ht="33" x14ac:dyDescent="0.25">
      <c r="B5472" s="13">
        <f>COUNTIFS($E$3:E5472,'تقرير منتج تام'!$E$4)</f>
        <v>8</v>
      </c>
      <c r="C5472" s="37"/>
      <c r="D5472" s="37"/>
      <c r="E5472" s="37"/>
      <c r="F5472" s="39"/>
      <c r="G5472" s="40"/>
      <c r="H5472" s="40"/>
      <c r="I5472" s="41"/>
      <c r="J5472" s="41"/>
      <c r="K5472" s="26" t="str">
        <f>_xlfn.IFNA(VLOOKUP(E5472,الاوردرات!$B$1:$C$600,2,0),"")</f>
        <v/>
      </c>
      <c r="L5472" s="52"/>
      <c r="N5472" s="21" t="str">
        <f t="shared" si="173"/>
        <v/>
      </c>
      <c r="O5472" s="22" t="str">
        <f>_xlfn.IFNA((VLOOKUP(F5472,help!$C$2:$F$12,4,0))*(N5472*24),"")</f>
        <v/>
      </c>
      <c r="AP5472" s="17">
        <f t="shared" si="174"/>
        <v>0</v>
      </c>
    </row>
    <row r="5473" spans="2:42" ht="33" x14ac:dyDescent="0.25">
      <c r="B5473" s="13">
        <f>COUNTIFS($E$3:E5473,'تقرير منتج تام'!$E$4)</f>
        <v>8</v>
      </c>
      <c r="C5473" s="37"/>
      <c r="D5473" s="37"/>
      <c r="E5473" s="37"/>
      <c r="F5473" s="39"/>
      <c r="G5473" s="40"/>
      <c r="H5473" s="40"/>
      <c r="I5473" s="41"/>
      <c r="J5473" s="41"/>
      <c r="K5473" s="26" t="str">
        <f>_xlfn.IFNA(VLOOKUP(E5473,الاوردرات!$B$1:$C$600,2,0),"")</f>
        <v/>
      </c>
      <c r="L5473" s="52"/>
      <c r="N5473" s="21" t="str">
        <f t="shared" si="173"/>
        <v/>
      </c>
      <c r="O5473" s="22" t="str">
        <f>_xlfn.IFNA((VLOOKUP(F5473,help!$C$2:$F$12,4,0))*(N5473*24),"")</f>
        <v/>
      </c>
      <c r="AP5473" s="17">
        <f t="shared" si="174"/>
        <v>0</v>
      </c>
    </row>
    <row r="5474" spans="2:42" ht="33" x14ac:dyDescent="0.25">
      <c r="B5474" s="13">
        <f>COUNTIFS($E$3:E5474,'تقرير منتج تام'!$E$4)</f>
        <v>8</v>
      </c>
      <c r="C5474" s="37"/>
      <c r="D5474" s="37"/>
      <c r="E5474" s="37"/>
      <c r="F5474" s="39"/>
      <c r="G5474" s="40"/>
      <c r="H5474" s="40"/>
      <c r="I5474" s="41"/>
      <c r="J5474" s="41"/>
      <c r="K5474" s="26" t="str">
        <f>_xlfn.IFNA(VLOOKUP(E5474,الاوردرات!$B$1:$C$600,2,0),"")</f>
        <v/>
      </c>
      <c r="L5474" s="52"/>
      <c r="N5474" s="21" t="str">
        <f t="shared" si="173"/>
        <v/>
      </c>
      <c r="O5474" s="22" t="str">
        <f>_xlfn.IFNA((VLOOKUP(F5474,help!$C$2:$F$12,4,0))*(N5474*24),"")</f>
        <v/>
      </c>
      <c r="AP5474" s="17">
        <f t="shared" si="174"/>
        <v>0</v>
      </c>
    </row>
    <row r="5475" spans="2:42" ht="33" x14ac:dyDescent="0.25">
      <c r="B5475" s="13">
        <f>COUNTIFS($E$3:E5475,'تقرير منتج تام'!$E$4)</f>
        <v>8</v>
      </c>
      <c r="C5475" s="37"/>
      <c r="D5475" s="37"/>
      <c r="E5475" s="37"/>
      <c r="F5475" s="39"/>
      <c r="G5475" s="40"/>
      <c r="H5475" s="40"/>
      <c r="I5475" s="41"/>
      <c r="J5475" s="41"/>
      <c r="K5475" s="26" t="str">
        <f>_xlfn.IFNA(VLOOKUP(E5475,الاوردرات!$B$1:$C$600,2,0),"")</f>
        <v/>
      </c>
      <c r="L5475" s="52"/>
      <c r="N5475" s="21" t="str">
        <f t="shared" si="173"/>
        <v/>
      </c>
      <c r="O5475" s="22" t="str">
        <f>_xlfn.IFNA((VLOOKUP(F5475,help!$C$2:$F$12,4,0))*(N5475*24),"")</f>
        <v/>
      </c>
      <c r="AP5475" s="17">
        <f t="shared" si="174"/>
        <v>0</v>
      </c>
    </row>
    <row r="5476" spans="2:42" ht="33" x14ac:dyDescent="0.25">
      <c r="B5476" s="13">
        <f>COUNTIFS($E$3:E5476,'تقرير منتج تام'!$E$4)</f>
        <v>8</v>
      </c>
      <c r="C5476" s="37"/>
      <c r="D5476" s="37"/>
      <c r="E5476" s="37"/>
      <c r="F5476" s="39"/>
      <c r="G5476" s="40"/>
      <c r="H5476" s="40"/>
      <c r="I5476" s="41"/>
      <c r="J5476" s="41"/>
      <c r="K5476" s="26" t="str">
        <f>_xlfn.IFNA(VLOOKUP(E5476,الاوردرات!$B$1:$C$600,2,0),"")</f>
        <v/>
      </c>
      <c r="L5476" s="52"/>
      <c r="N5476" s="21" t="str">
        <f t="shared" si="173"/>
        <v/>
      </c>
      <c r="O5476" s="22" t="str">
        <f>_xlfn.IFNA((VLOOKUP(F5476,help!$C$2:$F$12,4,0))*(N5476*24),"")</f>
        <v/>
      </c>
      <c r="AP5476" s="17">
        <f t="shared" si="174"/>
        <v>0</v>
      </c>
    </row>
    <row r="5477" spans="2:42" ht="33" x14ac:dyDescent="0.25">
      <c r="B5477" s="13">
        <f>COUNTIFS($E$3:E5477,'تقرير منتج تام'!$E$4)</f>
        <v>8</v>
      </c>
      <c r="C5477" s="37"/>
      <c r="D5477" s="37"/>
      <c r="E5477" s="37"/>
      <c r="F5477" s="39"/>
      <c r="G5477" s="40"/>
      <c r="H5477" s="40"/>
      <c r="I5477" s="41"/>
      <c r="J5477" s="41"/>
      <c r="K5477" s="26" t="str">
        <f>_xlfn.IFNA(VLOOKUP(E5477,الاوردرات!$B$1:$C$600,2,0),"")</f>
        <v/>
      </c>
      <c r="L5477" s="52"/>
      <c r="N5477" s="21" t="str">
        <f t="shared" si="173"/>
        <v/>
      </c>
      <c r="O5477" s="22" t="str">
        <f>_xlfn.IFNA((VLOOKUP(F5477,help!$C$2:$F$12,4,0))*(N5477*24),"")</f>
        <v/>
      </c>
      <c r="AP5477" s="17">
        <f t="shared" si="174"/>
        <v>0</v>
      </c>
    </row>
    <row r="5478" spans="2:42" ht="33" x14ac:dyDescent="0.25">
      <c r="B5478" s="13">
        <f>COUNTIFS($E$3:E5478,'تقرير منتج تام'!$E$4)</f>
        <v>8</v>
      </c>
      <c r="C5478" s="37"/>
      <c r="D5478" s="37"/>
      <c r="E5478" s="37"/>
      <c r="F5478" s="39"/>
      <c r="G5478" s="40"/>
      <c r="H5478" s="40"/>
      <c r="I5478" s="41"/>
      <c r="J5478" s="41"/>
      <c r="K5478" s="26" t="str">
        <f>_xlfn.IFNA(VLOOKUP(E5478,الاوردرات!$B$1:$C$600,2,0),"")</f>
        <v/>
      </c>
      <c r="L5478" s="52"/>
      <c r="N5478" s="21" t="str">
        <f t="shared" si="173"/>
        <v/>
      </c>
      <c r="O5478" s="22" t="str">
        <f>_xlfn.IFNA((VLOOKUP(F5478,help!$C$2:$F$12,4,0))*(N5478*24),"")</f>
        <v/>
      </c>
      <c r="AP5478" s="17">
        <f t="shared" si="174"/>
        <v>0</v>
      </c>
    </row>
    <row r="5479" spans="2:42" ht="33" x14ac:dyDescent="0.25">
      <c r="B5479" s="13">
        <f>COUNTIFS($E$3:E5479,'تقرير منتج تام'!$E$4)</f>
        <v>8</v>
      </c>
      <c r="C5479" s="37"/>
      <c r="D5479" s="37"/>
      <c r="E5479" s="37"/>
      <c r="F5479" s="39"/>
      <c r="G5479" s="40"/>
      <c r="H5479" s="40"/>
      <c r="I5479" s="41"/>
      <c r="J5479" s="41"/>
      <c r="K5479" s="26" t="str">
        <f>_xlfn.IFNA(VLOOKUP(E5479,الاوردرات!$B$1:$C$600,2,0),"")</f>
        <v/>
      </c>
      <c r="L5479" s="52"/>
      <c r="N5479" s="21" t="str">
        <f t="shared" si="173"/>
        <v/>
      </c>
      <c r="O5479" s="22" t="str">
        <f>_xlfn.IFNA((VLOOKUP(F5479,help!$C$2:$F$12,4,0))*(N5479*24),"")</f>
        <v/>
      </c>
      <c r="AP5479" s="17">
        <f t="shared" si="174"/>
        <v>0</v>
      </c>
    </row>
    <row r="5480" spans="2:42" ht="33" x14ac:dyDescent="0.25">
      <c r="B5480" s="13">
        <f>COUNTIFS($E$3:E5480,'تقرير منتج تام'!$E$4)</f>
        <v>8</v>
      </c>
      <c r="C5480" s="37"/>
      <c r="D5480" s="37"/>
      <c r="E5480" s="37"/>
      <c r="F5480" s="39"/>
      <c r="G5480" s="40"/>
      <c r="H5480" s="40"/>
      <c r="I5480" s="41"/>
      <c r="J5480" s="41"/>
      <c r="K5480" s="26" t="str">
        <f>_xlfn.IFNA(VLOOKUP(E5480,الاوردرات!$B$1:$C$600,2,0),"")</f>
        <v/>
      </c>
      <c r="L5480" s="52"/>
      <c r="N5480" s="21" t="str">
        <f t="shared" si="173"/>
        <v/>
      </c>
      <c r="O5480" s="22" t="str">
        <f>_xlfn.IFNA((VLOOKUP(F5480,help!$C$2:$F$12,4,0))*(N5480*24),"")</f>
        <v/>
      </c>
      <c r="AP5480" s="17">
        <f t="shared" si="174"/>
        <v>0</v>
      </c>
    </row>
    <row r="5481" spans="2:42" ht="33" x14ac:dyDescent="0.25">
      <c r="B5481" s="13">
        <f>COUNTIFS($E$3:E5481,'تقرير منتج تام'!$E$4)</f>
        <v>8</v>
      </c>
      <c r="C5481" s="37"/>
      <c r="D5481" s="37"/>
      <c r="E5481" s="37"/>
      <c r="F5481" s="39"/>
      <c r="G5481" s="40"/>
      <c r="H5481" s="40"/>
      <c r="I5481" s="41"/>
      <c r="J5481" s="41"/>
      <c r="K5481" s="26" t="str">
        <f>_xlfn.IFNA(VLOOKUP(E5481,الاوردرات!$B$1:$C$600,2,0),"")</f>
        <v/>
      </c>
      <c r="L5481" s="52"/>
      <c r="N5481" s="21" t="str">
        <f t="shared" si="173"/>
        <v/>
      </c>
      <c r="O5481" s="22" t="str">
        <f>_xlfn.IFNA((VLOOKUP(F5481,help!$C$2:$F$12,4,0))*(N5481*24),"")</f>
        <v/>
      </c>
      <c r="AP5481" s="17">
        <f t="shared" si="174"/>
        <v>0</v>
      </c>
    </row>
    <row r="5482" spans="2:42" ht="33" x14ac:dyDescent="0.25">
      <c r="B5482" s="13">
        <f>COUNTIFS($E$3:E5482,'تقرير منتج تام'!$E$4)</f>
        <v>8</v>
      </c>
      <c r="C5482" s="37"/>
      <c r="D5482" s="37"/>
      <c r="E5482" s="37"/>
      <c r="F5482" s="39"/>
      <c r="G5482" s="40"/>
      <c r="H5482" s="40"/>
      <c r="I5482" s="41"/>
      <c r="J5482" s="41"/>
      <c r="K5482" s="26" t="str">
        <f>_xlfn.IFNA(VLOOKUP(E5482,الاوردرات!$B$1:$C$600,2,0),"")</f>
        <v/>
      </c>
      <c r="L5482" s="52"/>
      <c r="N5482" s="21" t="str">
        <f t="shared" si="173"/>
        <v/>
      </c>
      <c r="O5482" s="22" t="str">
        <f>_xlfn.IFNA((VLOOKUP(F5482,help!$C$2:$F$12,4,0))*(N5482*24),"")</f>
        <v/>
      </c>
      <c r="AP5482" s="17">
        <f t="shared" si="174"/>
        <v>0</v>
      </c>
    </row>
    <row r="5483" spans="2:42" ht="33" x14ac:dyDescent="0.25">
      <c r="B5483" s="13">
        <f>COUNTIFS($E$3:E5483,'تقرير منتج تام'!$E$4)</f>
        <v>8</v>
      </c>
      <c r="C5483" s="37"/>
      <c r="D5483" s="37"/>
      <c r="E5483" s="37"/>
      <c r="F5483" s="39"/>
      <c r="G5483" s="40"/>
      <c r="H5483" s="40"/>
      <c r="I5483" s="41"/>
      <c r="J5483" s="41"/>
      <c r="K5483" s="26" t="str">
        <f>_xlfn.IFNA(VLOOKUP(E5483,الاوردرات!$B$1:$C$600,2,0),"")</f>
        <v/>
      </c>
      <c r="L5483" s="52"/>
      <c r="N5483" s="21" t="str">
        <f t="shared" si="173"/>
        <v/>
      </c>
      <c r="O5483" s="22" t="str">
        <f>_xlfn.IFNA((VLOOKUP(F5483,help!$C$2:$F$12,4,0))*(N5483*24),"")</f>
        <v/>
      </c>
      <c r="AP5483" s="17">
        <f t="shared" si="174"/>
        <v>0</v>
      </c>
    </row>
    <row r="5484" spans="2:42" ht="33" x14ac:dyDescent="0.25">
      <c r="B5484" s="13">
        <f>COUNTIFS($E$3:E5484,'تقرير منتج تام'!$E$4)</f>
        <v>8</v>
      </c>
      <c r="C5484" s="37"/>
      <c r="D5484" s="37"/>
      <c r="E5484" s="37"/>
      <c r="F5484" s="39"/>
      <c r="G5484" s="40"/>
      <c r="H5484" s="40"/>
      <c r="I5484" s="41"/>
      <c r="J5484" s="41"/>
      <c r="K5484" s="26" t="str">
        <f>_xlfn.IFNA(VLOOKUP(E5484,الاوردرات!$B$1:$C$600,2,0),"")</f>
        <v/>
      </c>
      <c r="L5484" s="52"/>
      <c r="N5484" s="21" t="str">
        <f t="shared" si="173"/>
        <v/>
      </c>
      <c r="O5484" s="22" t="str">
        <f>_xlfn.IFNA((VLOOKUP(F5484,help!$C$2:$F$12,4,0))*(N5484*24),"")</f>
        <v/>
      </c>
      <c r="AP5484" s="17">
        <f t="shared" si="174"/>
        <v>0</v>
      </c>
    </row>
    <row r="5485" spans="2:42" ht="33" x14ac:dyDescent="0.25">
      <c r="B5485" s="13">
        <f>COUNTIFS($E$3:E5485,'تقرير منتج تام'!$E$4)</f>
        <v>8</v>
      </c>
      <c r="C5485" s="37"/>
      <c r="D5485" s="37"/>
      <c r="E5485" s="37"/>
      <c r="F5485" s="39"/>
      <c r="G5485" s="40"/>
      <c r="H5485" s="40"/>
      <c r="I5485" s="41"/>
      <c r="J5485" s="41"/>
      <c r="K5485" s="26" t="str">
        <f>_xlfn.IFNA(VLOOKUP(E5485,الاوردرات!$B$1:$C$600,2,0),"")</f>
        <v/>
      </c>
      <c r="L5485" s="52"/>
      <c r="N5485" s="21" t="str">
        <f t="shared" si="173"/>
        <v/>
      </c>
      <c r="O5485" s="22" t="str">
        <f>_xlfn.IFNA((VLOOKUP(F5485,help!$C$2:$F$12,4,0))*(N5485*24),"")</f>
        <v/>
      </c>
      <c r="AP5485" s="17">
        <f t="shared" si="174"/>
        <v>0</v>
      </c>
    </row>
    <row r="5486" spans="2:42" ht="33" x14ac:dyDescent="0.25">
      <c r="B5486" s="13">
        <f>COUNTIFS($E$3:E5486,'تقرير منتج تام'!$E$4)</f>
        <v>8</v>
      </c>
      <c r="C5486" s="37"/>
      <c r="D5486" s="37"/>
      <c r="E5486" s="37"/>
      <c r="F5486" s="39"/>
      <c r="G5486" s="40"/>
      <c r="H5486" s="40"/>
      <c r="I5486" s="41"/>
      <c r="J5486" s="41"/>
      <c r="K5486" s="26" t="str">
        <f>_xlfn.IFNA(VLOOKUP(E5486,الاوردرات!$B$1:$C$600,2,0),"")</f>
        <v/>
      </c>
      <c r="L5486" s="52"/>
      <c r="N5486" s="21" t="str">
        <f t="shared" si="173"/>
        <v/>
      </c>
      <c r="O5486" s="22" t="str">
        <f>_xlfn.IFNA((VLOOKUP(F5486,help!$C$2:$F$12,4,0))*(N5486*24),"")</f>
        <v/>
      </c>
      <c r="AP5486" s="17">
        <f t="shared" si="174"/>
        <v>0</v>
      </c>
    </row>
    <row r="5487" spans="2:42" ht="33" x14ac:dyDescent="0.25">
      <c r="B5487" s="13">
        <f>COUNTIFS($E$3:E5487,'تقرير منتج تام'!$E$4)</f>
        <v>8</v>
      </c>
      <c r="C5487" s="37"/>
      <c r="D5487" s="37"/>
      <c r="E5487" s="37"/>
      <c r="F5487" s="39"/>
      <c r="G5487" s="40"/>
      <c r="H5487" s="40"/>
      <c r="I5487" s="41"/>
      <c r="J5487" s="41"/>
      <c r="K5487" s="26" t="str">
        <f>_xlfn.IFNA(VLOOKUP(E5487,الاوردرات!$B$1:$C$600,2,0),"")</f>
        <v/>
      </c>
      <c r="L5487" s="52"/>
      <c r="N5487" s="21" t="str">
        <f t="shared" si="173"/>
        <v/>
      </c>
      <c r="O5487" s="22" t="str">
        <f>_xlfn.IFNA((VLOOKUP(F5487,help!$C$2:$F$12,4,0))*(N5487*24),"")</f>
        <v/>
      </c>
      <c r="AP5487" s="17">
        <f t="shared" si="174"/>
        <v>0</v>
      </c>
    </row>
    <row r="5488" spans="2:42" ht="33" x14ac:dyDescent="0.25">
      <c r="B5488" s="13">
        <f>COUNTIFS($E$3:E5488,'تقرير منتج تام'!$E$4)</f>
        <v>8</v>
      </c>
      <c r="C5488" s="37"/>
      <c r="D5488" s="37"/>
      <c r="E5488" s="37"/>
      <c r="F5488" s="39"/>
      <c r="G5488" s="40"/>
      <c r="H5488" s="40"/>
      <c r="I5488" s="41"/>
      <c r="J5488" s="41"/>
      <c r="K5488" s="26" t="str">
        <f>_xlfn.IFNA(VLOOKUP(E5488,الاوردرات!$B$1:$C$600,2,0),"")</f>
        <v/>
      </c>
      <c r="L5488" s="52"/>
      <c r="N5488" s="21" t="str">
        <f t="shared" si="173"/>
        <v/>
      </c>
      <c r="O5488" s="22" t="str">
        <f>_xlfn.IFNA((VLOOKUP(F5488,help!$C$2:$F$12,4,0))*(N5488*24),"")</f>
        <v/>
      </c>
      <c r="AP5488" s="17">
        <f t="shared" si="174"/>
        <v>0</v>
      </c>
    </row>
    <row r="5489" spans="2:42" ht="33" x14ac:dyDescent="0.25">
      <c r="B5489" s="13">
        <f>COUNTIFS($E$3:E5489,'تقرير منتج تام'!$E$4)</f>
        <v>8</v>
      </c>
      <c r="C5489" s="37"/>
      <c r="D5489" s="37"/>
      <c r="E5489" s="37"/>
      <c r="F5489" s="39"/>
      <c r="G5489" s="40"/>
      <c r="H5489" s="40"/>
      <c r="I5489" s="41"/>
      <c r="J5489" s="41"/>
      <c r="K5489" s="26" t="str">
        <f>_xlfn.IFNA(VLOOKUP(E5489,الاوردرات!$B$1:$C$600,2,0),"")</f>
        <v/>
      </c>
      <c r="L5489" s="52"/>
      <c r="N5489" s="21" t="str">
        <f t="shared" si="173"/>
        <v/>
      </c>
      <c r="O5489" s="22" t="str">
        <f>_xlfn.IFNA((VLOOKUP(F5489,help!$C$2:$F$12,4,0))*(N5489*24),"")</f>
        <v/>
      </c>
      <c r="AP5489" s="17">
        <f t="shared" si="174"/>
        <v>0</v>
      </c>
    </row>
    <row r="5490" spans="2:42" ht="33" x14ac:dyDescent="0.25">
      <c r="B5490" s="13">
        <f>COUNTIFS($E$3:E5490,'تقرير منتج تام'!$E$4)</f>
        <v>8</v>
      </c>
      <c r="C5490" s="37"/>
      <c r="D5490" s="37"/>
      <c r="E5490" s="37"/>
      <c r="F5490" s="39"/>
      <c r="G5490" s="40"/>
      <c r="H5490" s="40"/>
      <c r="I5490" s="41"/>
      <c r="J5490" s="41"/>
      <c r="K5490" s="26" t="str">
        <f>_xlfn.IFNA(VLOOKUP(E5490,الاوردرات!$B$1:$C$600,2,0),"")</f>
        <v/>
      </c>
      <c r="L5490" s="52"/>
      <c r="N5490" s="21" t="str">
        <f t="shared" si="173"/>
        <v/>
      </c>
      <c r="O5490" s="22" t="str">
        <f>_xlfn.IFNA((VLOOKUP(F5490,help!$C$2:$F$12,4,0))*(N5490*24),"")</f>
        <v/>
      </c>
      <c r="AP5490" s="17">
        <f t="shared" si="174"/>
        <v>0</v>
      </c>
    </row>
    <row r="5491" spans="2:42" ht="33" x14ac:dyDescent="0.25">
      <c r="B5491" s="13">
        <f>COUNTIFS($E$3:E5491,'تقرير منتج تام'!$E$4)</f>
        <v>8</v>
      </c>
      <c r="C5491" s="37"/>
      <c r="D5491" s="37"/>
      <c r="E5491" s="37"/>
      <c r="F5491" s="39"/>
      <c r="G5491" s="40"/>
      <c r="H5491" s="40"/>
      <c r="I5491" s="41"/>
      <c r="J5491" s="41"/>
      <c r="K5491" s="26" t="str">
        <f>_xlfn.IFNA(VLOOKUP(E5491,الاوردرات!$B$1:$C$600,2,0),"")</f>
        <v/>
      </c>
      <c r="L5491" s="52"/>
      <c r="N5491" s="21" t="str">
        <f t="shared" si="173"/>
        <v/>
      </c>
      <c r="O5491" s="22" t="str">
        <f>_xlfn.IFNA((VLOOKUP(F5491,help!$C$2:$F$12,4,0))*(N5491*24),"")</f>
        <v/>
      </c>
      <c r="AP5491" s="17">
        <f t="shared" si="174"/>
        <v>0</v>
      </c>
    </row>
    <row r="5492" spans="2:42" ht="33" x14ac:dyDescent="0.25">
      <c r="B5492" s="13">
        <f>COUNTIFS($E$3:E5492,'تقرير منتج تام'!$E$4)</f>
        <v>8</v>
      </c>
      <c r="C5492" s="37"/>
      <c r="D5492" s="37"/>
      <c r="E5492" s="37"/>
      <c r="F5492" s="39"/>
      <c r="G5492" s="40"/>
      <c r="H5492" s="40"/>
      <c r="I5492" s="41"/>
      <c r="J5492" s="41"/>
      <c r="K5492" s="26" t="str">
        <f>_xlfn.IFNA(VLOOKUP(E5492,الاوردرات!$B$1:$C$600,2,0),"")</f>
        <v/>
      </c>
      <c r="L5492" s="52"/>
      <c r="N5492" s="21" t="str">
        <f t="shared" si="173"/>
        <v/>
      </c>
      <c r="O5492" s="22" t="str">
        <f>_xlfn.IFNA((VLOOKUP(F5492,help!$C$2:$F$12,4,0))*(N5492*24),"")</f>
        <v/>
      </c>
      <c r="AP5492" s="17">
        <f t="shared" si="174"/>
        <v>0</v>
      </c>
    </row>
    <row r="5493" spans="2:42" ht="33" x14ac:dyDescent="0.25">
      <c r="B5493" s="13">
        <f>COUNTIFS($E$3:E5493,'تقرير منتج تام'!$E$4)</f>
        <v>8</v>
      </c>
      <c r="C5493" s="37"/>
      <c r="D5493" s="37"/>
      <c r="E5493" s="37"/>
      <c r="F5493" s="39"/>
      <c r="G5493" s="40"/>
      <c r="H5493" s="40"/>
      <c r="I5493" s="41"/>
      <c r="J5493" s="41"/>
      <c r="K5493" s="26" t="str">
        <f>_xlfn.IFNA(VLOOKUP(E5493,الاوردرات!$B$1:$C$600,2,0),"")</f>
        <v/>
      </c>
      <c r="L5493" s="52"/>
      <c r="N5493" s="21" t="str">
        <f t="shared" si="173"/>
        <v/>
      </c>
      <c r="O5493" s="22" t="str">
        <f>_xlfn.IFNA((VLOOKUP(F5493,help!$C$2:$F$12,4,0))*(N5493*24),"")</f>
        <v/>
      </c>
      <c r="AP5493" s="17">
        <f t="shared" si="174"/>
        <v>0</v>
      </c>
    </row>
    <row r="5494" spans="2:42" ht="33" x14ac:dyDescent="0.25">
      <c r="B5494" s="13">
        <f>COUNTIFS($E$3:E5494,'تقرير منتج تام'!$E$4)</f>
        <v>8</v>
      </c>
      <c r="C5494" s="37"/>
      <c r="D5494" s="37"/>
      <c r="E5494" s="37"/>
      <c r="F5494" s="39"/>
      <c r="G5494" s="40"/>
      <c r="H5494" s="40"/>
      <c r="I5494" s="41"/>
      <c r="J5494" s="41"/>
      <c r="K5494" s="26" t="str">
        <f>_xlfn.IFNA(VLOOKUP(E5494,الاوردرات!$B$1:$C$600,2,0),"")</f>
        <v/>
      </c>
      <c r="L5494" s="52"/>
      <c r="N5494" s="21" t="str">
        <f t="shared" si="173"/>
        <v/>
      </c>
      <c r="O5494" s="22" t="str">
        <f>_xlfn.IFNA((VLOOKUP(F5494,help!$C$2:$F$12,4,0))*(N5494*24),"")</f>
        <v/>
      </c>
      <c r="AP5494" s="17">
        <f t="shared" si="174"/>
        <v>0</v>
      </c>
    </row>
    <row r="5495" spans="2:42" ht="33" x14ac:dyDescent="0.25">
      <c r="B5495" s="13">
        <f>COUNTIFS($E$3:E5495,'تقرير منتج تام'!$E$4)</f>
        <v>8</v>
      </c>
      <c r="C5495" s="37"/>
      <c r="D5495" s="37"/>
      <c r="E5495" s="37"/>
      <c r="F5495" s="39"/>
      <c r="G5495" s="40"/>
      <c r="H5495" s="40"/>
      <c r="I5495" s="41"/>
      <c r="J5495" s="41"/>
      <c r="K5495" s="26" t="str">
        <f>_xlfn.IFNA(VLOOKUP(E5495,الاوردرات!$B$1:$C$600,2,0),"")</f>
        <v/>
      </c>
      <c r="L5495" s="52"/>
      <c r="N5495" s="21" t="str">
        <f t="shared" ref="N5495:N5558" si="175">IF(I5495&lt;&gt;"",J5495-I5495,"")</f>
        <v/>
      </c>
      <c r="O5495" s="22" t="str">
        <f>_xlfn.IFNA((VLOOKUP(F5495,help!$C$2:$F$12,4,0))*(N5495*24),"")</f>
        <v/>
      </c>
      <c r="AP5495" s="17">
        <f t="shared" si="174"/>
        <v>0</v>
      </c>
    </row>
    <row r="5496" spans="2:42" ht="33" x14ac:dyDescent="0.25">
      <c r="B5496" s="13">
        <f>COUNTIFS($E$3:E5496,'تقرير منتج تام'!$E$4)</f>
        <v>8</v>
      </c>
      <c r="C5496" s="37"/>
      <c r="D5496" s="37"/>
      <c r="E5496" s="37"/>
      <c r="F5496" s="39"/>
      <c r="G5496" s="40"/>
      <c r="H5496" s="40"/>
      <c r="I5496" s="41"/>
      <c r="J5496" s="41"/>
      <c r="K5496" s="26" t="str">
        <f>_xlfn.IFNA(VLOOKUP(E5496,الاوردرات!$B$1:$C$600,2,0),"")</f>
        <v/>
      </c>
      <c r="L5496" s="52"/>
      <c r="N5496" s="21" t="str">
        <f t="shared" si="175"/>
        <v/>
      </c>
      <c r="O5496" s="22" t="str">
        <f>_xlfn.IFNA((VLOOKUP(F5496,help!$C$2:$F$12,4,0))*(N5496*24),"")</f>
        <v/>
      </c>
      <c r="AP5496" s="17">
        <f t="shared" si="174"/>
        <v>0</v>
      </c>
    </row>
    <row r="5497" spans="2:42" ht="33" x14ac:dyDescent="0.25">
      <c r="B5497" s="13">
        <f>COUNTIFS($E$3:E5497,'تقرير منتج تام'!$E$4)</f>
        <v>8</v>
      </c>
      <c r="C5497" s="37"/>
      <c r="D5497" s="37"/>
      <c r="E5497" s="37"/>
      <c r="F5497" s="39"/>
      <c r="G5497" s="40"/>
      <c r="H5497" s="40"/>
      <c r="I5497" s="41"/>
      <c r="J5497" s="41"/>
      <c r="K5497" s="26" t="str">
        <f>_xlfn.IFNA(VLOOKUP(E5497,الاوردرات!$B$1:$C$600,2,0),"")</f>
        <v/>
      </c>
      <c r="L5497" s="52"/>
      <c r="N5497" s="21" t="str">
        <f t="shared" si="175"/>
        <v/>
      </c>
      <c r="O5497" s="22" t="str">
        <f>_xlfn.IFNA((VLOOKUP(F5497,help!$C$2:$F$12,4,0))*(N5497*24),"")</f>
        <v/>
      </c>
      <c r="AP5497" s="17">
        <f t="shared" si="174"/>
        <v>0</v>
      </c>
    </row>
    <row r="5498" spans="2:42" ht="33" x14ac:dyDescent="0.25">
      <c r="B5498" s="13">
        <f>COUNTIFS($E$3:E5498,'تقرير منتج تام'!$E$4)</f>
        <v>8</v>
      </c>
      <c r="C5498" s="37"/>
      <c r="D5498" s="37"/>
      <c r="E5498" s="37"/>
      <c r="F5498" s="39"/>
      <c r="G5498" s="40"/>
      <c r="H5498" s="40"/>
      <c r="I5498" s="41"/>
      <c r="J5498" s="41"/>
      <c r="K5498" s="26" t="str">
        <f>_xlfn.IFNA(VLOOKUP(E5498,الاوردرات!$B$1:$C$600,2,0),"")</f>
        <v/>
      </c>
      <c r="L5498" s="52"/>
      <c r="N5498" s="21" t="str">
        <f t="shared" si="175"/>
        <v/>
      </c>
      <c r="O5498" s="22" t="str">
        <f>_xlfn.IFNA((VLOOKUP(F5498,help!$C$2:$F$12,4,0))*(N5498*24),"")</f>
        <v/>
      </c>
      <c r="AP5498" s="17">
        <f t="shared" si="174"/>
        <v>0</v>
      </c>
    </row>
    <row r="5499" spans="2:42" ht="33" x14ac:dyDescent="0.25">
      <c r="B5499" s="13">
        <f>COUNTIFS($E$3:E5499,'تقرير منتج تام'!$E$4)</f>
        <v>8</v>
      </c>
      <c r="C5499" s="37"/>
      <c r="D5499" s="37"/>
      <c r="E5499" s="37"/>
      <c r="F5499" s="39"/>
      <c r="G5499" s="40"/>
      <c r="H5499" s="40"/>
      <c r="I5499" s="41"/>
      <c r="J5499" s="41"/>
      <c r="K5499" s="26" t="str">
        <f>_xlfn.IFNA(VLOOKUP(E5499,الاوردرات!$B$1:$C$600,2,0),"")</f>
        <v/>
      </c>
      <c r="L5499" s="52"/>
      <c r="N5499" s="21" t="str">
        <f t="shared" si="175"/>
        <v/>
      </c>
      <c r="O5499" s="22" t="str">
        <f>_xlfn.IFNA((VLOOKUP(F5499,help!$C$2:$F$12,4,0))*(N5499*24),"")</f>
        <v/>
      </c>
      <c r="AP5499" s="17">
        <f t="shared" si="174"/>
        <v>0</v>
      </c>
    </row>
    <row r="5500" spans="2:42" ht="33" x14ac:dyDescent="0.25">
      <c r="B5500" s="13">
        <f>COUNTIFS($E$3:E5500,'تقرير منتج تام'!$E$4)</f>
        <v>8</v>
      </c>
      <c r="C5500" s="37"/>
      <c r="D5500" s="37"/>
      <c r="E5500" s="37"/>
      <c r="F5500" s="39"/>
      <c r="G5500" s="40"/>
      <c r="H5500" s="40"/>
      <c r="I5500" s="41"/>
      <c r="J5500" s="41"/>
      <c r="K5500" s="26" t="str">
        <f>_xlfn.IFNA(VLOOKUP(E5500,الاوردرات!$B$1:$C$600,2,0),"")</f>
        <v/>
      </c>
      <c r="L5500" s="52"/>
      <c r="N5500" s="21" t="str">
        <f t="shared" si="175"/>
        <v/>
      </c>
      <c r="O5500" s="22" t="str">
        <f>_xlfn.IFNA((VLOOKUP(F5500,help!$C$2:$F$12,4,0))*(N5500*24),"")</f>
        <v/>
      </c>
      <c r="AP5500" s="17">
        <f t="shared" si="174"/>
        <v>0</v>
      </c>
    </row>
    <row r="5501" spans="2:42" ht="33" x14ac:dyDescent="0.25">
      <c r="B5501" s="13">
        <f>COUNTIFS($E$3:E5501,'تقرير منتج تام'!$E$4)</f>
        <v>8</v>
      </c>
      <c r="C5501" s="37"/>
      <c r="D5501" s="37"/>
      <c r="E5501" s="37"/>
      <c r="F5501" s="39"/>
      <c r="G5501" s="40"/>
      <c r="H5501" s="40"/>
      <c r="I5501" s="41"/>
      <c r="J5501" s="41"/>
      <c r="K5501" s="26" t="str">
        <f>_xlfn.IFNA(VLOOKUP(E5501,الاوردرات!$B$1:$C$600,2,0),"")</f>
        <v/>
      </c>
      <c r="L5501" s="52"/>
      <c r="N5501" s="21" t="str">
        <f t="shared" si="175"/>
        <v/>
      </c>
      <c r="O5501" s="22" t="str">
        <f>_xlfn.IFNA((VLOOKUP(F5501,help!$C$2:$F$12,4,0))*(N5501*24),"")</f>
        <v/>
      </c>
      <c r="AP5501" s="17">
        <f t="shared" si="174"/>
        <v>0</v>
      </c>
    </row>
    <row r="5502" spans="2:42" ht="33" x14ac:dyDescent="0.25">
      <c r="B5502" s="13">
        <f>COUNTIFS($E$3:E5502,'تقرير منتج تام'!$E$4)</f>
        <v>8</v>
      </c>
      <c r="C5502" s="37"/>
      <c r="D5502" s="37"/>
      <c r="E5502" s="37"/>
      <c r="F5502" s="39"/>
      <c r="G5502" s="40"/>
      <c r="H5502" s="40"/>
      <c r="I5502" s="41"/>
      <c r="J5502" s="41"/>
      <c r="K5502" s="26" t="str">
        <f>_xlfn.IFNA(VLOOKUP(E5502,الاوردرات!$B$1:$C$600,2,0),"")</f>
        <v/>
      </c>
      <c r="L5502" s="52"/>
      <c r="N5502" s="21" t="str">
        <f t="shared" si="175"/>
        <v/>
      </c>
      <c r="O5502" s="22" t="str">
        <f>_xlfn.IFNA((VLOOKUP(F5502,help!$C$2:$F$12,4,0))*(N5502*24),"")</f>
        <v/>
      </c>
      <c r="AP5502" s="17">
        <f t="shared" si="174"/>
        <v>0</v>
      </c>
    </row>
    <row r="5503" spans="2:42" ht="33" x14ac:dyDescent="0.25">
      <c r="B5503" s="13">
        <f>COUNTIFS($E$3:E5503,'تقرير منتج تام'!$E$4)</f>
        <v>8</v>
      </c>
      <c r="C5503" s="37"/>
      <c r="D5503" s="37"/>
      <c r="E5503" s="37"/>
      <c r="F5503" s="39"/>
      <c r="G5503" s="40"/>
      <c r="H5503" s="40"/>
      <c r="I5503" s="41"/>
      <c r="J5503" s="41"/>
      <c r="K5503" s="26" t="str">
        <f>_xlfn.IFNA(VLOOKUP(E5503,الاوردرات!$B$1:$C$600,2,0),"")</f>
        <v/>
      </c>
      <c r="L5503" s="52"/>
      <c r="N5503" s="21" t="str">
        <f t="shared" si="175"/>
        <v/>
      </c>
      <c r="O5503" s="22" t="str">
        <f>_xlfn.IFNA((VLOOKUP(F5503,help!$C$2:$F$12,4,0))*(N5503*24),"")</f>
        <v/>
      </c>
      <c r="AP5503" s="17">
        <f t="shared" si="174"/>
        <v>0</v>
      </c>
    </row>
    <row r="5504" spans="2:42" ht="33" x14ac:dyDescent="0.25">
      <c r="B5504" s="13">
        <f>COUNTIFS($E$3:E5504,'تقرير منتج تام'!$E$4)</f>
        <v>8</v>
      </c>
      <c r="C5504" s="37"/>
      <c r="D5504" s="37"/>
      <c r="E5504" s="37"/>
      <c r="F5504" s="39"/>
      <c r="G5504" s="40"/>
      <c r="H5504" s="40"/>
      <c r="I5504" s="41"/>
      <c r="J5504" s="41"/>
      <c r="K5504" s="26" t="str">
        <f>_xlfn.IFNA(VLOOKUP(E5504,الاوردرات!$B$1:$C$600,2,0),"")</f>
        <v/>
      </c>
      <c r="L5504" s="52"/>
      <c r="N5504" s="21" t="str">
        <f t="shared" si="175"/>
        <v/>
      </c>
      <c r="O5504" s="22" t="str">
        <f>_xlfn.IFNA((VLOOKUP(F5504,help!$C$2:$F$12,4,0))*(N5504*24),"")</f>
        <v/>
      </c>
      <c r="AP5504" s="17">
        <f t="shared" si="174"/>
        <v>0</v>
      </c>
    </row>
    <row r="5505" spans="2:42" ht="33" x14ac:dyDescent="0.25">
      <c r="B5505" s="13">
        <f>COUNTIFS($E$3:E5505,'تقرير منتج تام'!$E$4)</f>
        <v>8</v>
      </c>
      <c r="C5505" s="37"/>
      <c r="D5505" s="37"/>
      <c r="E5505" s="37"/>
      <c r="F5505" s="39"/>
      <c r="G5505" s="40"/>
      <c r="H5505" s="40"/>
      <c r="I5505" s="41"/>
      <c r="J5505" s="41"/>
      <c r="K5505" s="26" t="str">
        <f>_xlfn.IFNA(VLOOKUP(E5505,الاوردرات!$B$1:$C$600,2,0),"")</f>
        <v/>
      </c>
      <c r="L5505" s="52"/>
      <c r="N5505" s="21" t="str">
        <f t="shared" si="175"/>
        <v/>
      </c>
      <c r="O5505" s="22" t="str">
        <f>_xlfn.IFNA((VLOOKUP(F5505,help!$C$2:$F$12,4,0))*(N5505*24),"")</f>
        <v/>
      </c>
      <c r="AP5505" s="17">
        <f t="shared" si="174"/>
        <v>0</v>
      </c>
    </row>
    <row r="5506" spans="2:42" ht="33" x14ac:dyDescent="0.25">
      <c r="B5506" s="13">
        <f>COUNTIFS($E$3:E5506,'تقرير منتج تام'!$E$4)</f>
        <v>8</v>
      </c>
      <c r="C5506" s="37"/>
      <c r="D5506" s="37"/>
      <c r="E5506" s="37"/>
      <c r="F5506" s="39"/>
      <c r="G5506" s="40"/>
      <c r="H5506" s="40"/>
      <c r="I5506" s="41"/>
      <c r="J5506" s="41"/>
      <c r="K5506" s="26" t="str">
        <f>_xlfn.IFNA(VLOOKUP(E5506,الاوردرات!$B$1:$C$600,2,0),"")</f>
        <v/>
      </c>
      <c r="L5506" s="52"/>
      <c r="N5506" s="21" t="str">
        <f t="shared" si="175"/>
        <v/>
      </c>
      <c r="O5506" s="22" t="str">
        <f>_xlfn.IFNA((VLOOKUP(F5506,help!$C$2:$F$12,4,0))*(N5506*24),"")</f>
        <v/>
      </c>
      <c r="AP5506" s="17">
        <f t="shared" si="174"/>
        <v>0</v>
      </c>
    </row>
    <row r="5507" spans="2:42" ht="33" x14ac:dyDescent="0.25">
      <c r="B5507" s="13">
        <f>COUNTIFS($E$3:E5507,'تقرير منتج تام'!$E$4)</f>
        <v>8</v>
      </c>
      <c r="C5507" s="37"/>
      <c r="D5507" s="37"/>
      <c r="E5507" s="37"/>
      <c r="F5507" s="39"/>
      <c r="G5507" s="40"/>
      <c r="H5507" s="40"/>
      <c r="I5507" s="41"/>
      <c r="J5507" s="41"/>
      <c r="K5507" s="26" t="str">
        <f>_xlfn.IFNA(VLOOKUP(E5507,الاوردرات!$B$1:$C$600,2,0),"")</f>
        <v/>
      </c>
      <c r="L5507" s="52"/>
      <c r="N5507" s="21" t="str">
        <f t="shared" si="175"/>
        <v/>
      </c>
      <c r="O5507" s="22" t="str">
        <f>_xlfn.IFNA((VLOOKUP(F5507,help!$C$2:$F$12,4,0))*(N5507*24),"")</f>
        <v/>
      </c>
      <c r="AP5507" s="17">
        <f t="shared" si="174"/>
        <v>0</v>
      </c>
    </row>
    <row r="5508" spans="2:42" ht="33" x14ac:dyDescent="0.25">
      <c r="B5508" s="13">
        <f>COUNTIFS($E$3:E5508,'تقرير منتج تام'!$E$4)</f>
        <v>8</v>
      </c>
      <c r="C5508" s="37"/>
      <c r="D5508" s="37"/>
      <c r="E5508" s="37"/>
      <c r="F5508" s="39"/>
      <c r="G5508" s="40"/>
      <c r="H5508" s="40"/>
      <c r="I5508" s="41"/>
      <c r="J5508" s="41"/>
      <c r="K5508" s="26" t="str">
        <f>_xlfn.IFNA(VLOOKUP(E5508,الاوردرات!$B$1:$C$600,2,0),"")</f>
        <v/>
      </c>
      <c r="L5508" s="52"/>
      <c r="N5508" s="21" t="str">
        <f t="shared" si="175"/>
        <v/>
      </c>
      <c r="O5508" s="22" t="str">
        <f>_xlfn.IFNA((VLOOKUP(F5508,help!$C$2:$F$12,4,0))*(N5508*24),"")</f>
        <v/>
      </c>
      <c r="AP5508" s="17">
        <f t="shared" si="174"/>
        <v>0</v>
      </c>
    </row>
    <row r="5509" spans="2:42" ht="33" x14ac:dyDescent="0.25">
      <c r="B5509" s="13">
        <f>COUNTIFS($E$3:E5509,'تقرير منتج تام'!$E$4)</f>
        <v>8</v>
      </c>
      <c r="C5509" s="37"/>
      <c r="D5509" s="37"/>
      <c r="E5509" s="37"/>
      <c r="F5509" s="39"/>
      <c r="G5509" s="40"/>
      <c r="H5509" s="40"/>
      <c r="I5509" s="41"/>
      <c r="J5509" s="41"/>
      <c r="K5509" s="26" t="str">
        <f>_xlfn.IFNA(VLOOKUP(E5509,الاوردرات!$B$1:$C$600,2,0),"")</f>
        <v/>
      </c>
      <c r="L5509" s="52"/>
      <c r="N5509" s="21" t="str">
        <f t="shared" si="175"/>
        <v/>
      </c>
      <c r="O5509" s="22" t="str">
        <f>_xlfn.IFNA((VLOOKUP(F5509,help!$C$2:$F$12,4,0))*(N5509*24),"")</f>
        <v/>
      </c>
      <c r="AP5509" s="17">
        <f t="shared" si="174"/>
        <v>0</v>
      </c>
    </row>
    <row r="5510" spans="2:42" ht="33" x14ac:dyDescent="0.25">
      <c r="B5510" s="13">
        <f>COUNTIFS($E$3:E5510,'تقرير منتج تام'!$E$4)</f>
        <v>8</v>
      </c>
      <c r="C5510" s="37"/>
      <c r="D5510" s="37"/>
      <c r="E5510" s="37"/>
      <c r="F5510" s="39"/>
      <c r="G5510" s="40"/>
      <c r="H5510" s="40"/>
      <c r="I5510" s="41"/>
      <c r="J5510" s="41"/>
      <c r="K5510" s="26" t="str">
        <f>_xlfn.IFNA(VLOOKUP(E5510,الاوردرات!$B$1:$C$600,2,0),"")</f>
        <v/>
      </c>
      <c r="L5510" s="52"/>
      <c r="N5510" s="21" t="str">
        <f t="shared" si="175"/>
        <v/>
      </c>
      <c r="O5510" s="22" t="str">
        <f>_xlfn.IFNA((VLOOKUP(F5510,help!$C$2:$F$12,4,0))*(N5510*24),"")</f>
        <v/>
      </c>
      <c r="AP5510" s="17">
        <f t="shared" si="174"/>
        <v>0</v>
      </c>
    </row>
    <row r="5511" spans="2:42" ht="33" x14ac:dyDescent="0.25">
      <c r="B5511" s="13">
        <f>COUNTIFS($E$3:E5511,'تقرير منتج تام'!$E$4)</f>
        <v>8</v>
      </c>
      <c r="C5511" s="37"/>
      <c r="D5511" s="37"/>
      <c r="E5511" s="37"/>
      <c r="F5511" s="39"/>
      <c r="G5511" s="40"/>
      <c r="H5511" s="40"/>
      <c r="I5511" s="41"/>
      <c r="J5511" s="41"/>
      <c r="K5511" s="26" t="str">
        <f>_xlfn.IFNA(VLOOKUP(E5511,الاوردرات!$B$1:$C$600,2,0),"")</f>
        <v/>
      </c>
      <c r="L5511" s="52"/>
      <c r="N5511" s="21" t="str">
        <f t="shared" si="175"/>
        <v/>
      </c>
      <c r="O5511" s="22" t="str">
        <f>_xlfn.IFNA((VLOOKUP(F5511,help!$C$2:$F$12,4,0))*(N5511*24),"")</f>
        <v/>
      </c>
      <c r="AP5511" s="17">
        <f t="shared" si="174"/>
        <v>0</v>
      </c>
    </row>
    <row r="5512" spans="2:42" ht="33" x14ac:dyDescent="0.25">
      <c r="B5512" s="13">
        <f>COUNTIFS($E$3:E5512,'تقرير منتج تام'!$E$4)</f>
        <v>8</v>
      </c>
      <c r="C5512" s="37"/>
      <c r="D5512" s="37"/>
      <c r="E5512" s="37"/>
      <c r="F5512" s="39"/>
      <c r="G5512" s="40"/>
      <c r="H5512" s="40"/>
      <c r="I5512" s="41"/>
      <c r="J5512" s="41"/>
      <c r="K5512" s="26" t="str">
        <f>_xlfn.IFNA(VLOOKUP(E5512,الاوردرات!$B$1:$C$600,2,0),"")</f>
        <v/>
      </c>
      <c r="L5512" s="52"/>
      <c r="N5512" s="21" t="str">
        <f t="shared" si="175"/>
        <v/>
      </c>
      <c r="O5512" s="22" t="str">
        <f>_xlfn.IFNA((VLOOKUP(F5512,help!$C$2:$F$12,4,0))*(N5512*24),"")</f>
        <v/>
      </c>
      <c r="AP5512" s="17">
        <f t="shared" si="174"/>
        <v>0</v>
      </c>
    </row>
    <row r="5513" spans="2:42" ht="33" x14ac:dyDescent="0.25">
      <c r="B5513" s="13">
        <f>COUNTIFS($E$3:E5513,'تقرير منتج تام'!$E$4)</f>
        <v>8</v>
      </c>
      <c r="C5513" s="37"/>
      <c r="D5513" s="37"/>
      <c r="E5513" s="37"/>
      <c r="F5513" s="39"/>
      <c r="G5513" s="40"/>
      <c r="H5513" s="40"/>
      <c r="I5513" s="41"/>
      <c r="J5513" s="41"/>
      <c r="K5513" s="26" t="str">
        <f>_xlfn.IFNA(VLOOKUP(E5513,الاوردرات!$B$1:$C$600,2,0),"")</f>
        <v/>
      </c>
      <c r="L5513" s="52"/>
      <c r="N5513" s="21" t="str">
        <f t="shared" si="175"/>
        <v/>
      </c>
      <c r="O5513" s="22" t="str">
        <f>_xlfn.IFNA((VLOOKUP(F5513,help!$C$2:$F$12,4,0))*(N5513*24),"")</f>
        <v/>
      </c>
      <c r="AP5513" s="17">
        <f t="shared" si="174"/>
        <v>0</v>
      </c>
    </row>
    <row r="5514" spans="2:42" ht="33" x14ac:dyDescent="0.25">
      <c r="B5514" s="13">
        <f>COUNTIFS($E$3:E5514,'تقرير منتج تام'!$E$4)</f>
        <v>8</v>
      </c>
      <c r="C5514" s="37"/>
      <c r="D5514" s="37"/>
      <c r="E5514" s="37"/>
      <c r="F5514" s="39"/>
      <c r="G5514" s="40"/>
      <c r="H5514" s="40"/>
      <c r="I5514" s="41"/>
      <c r="J5514" s="41"/>
      <c r="K5514" s="26" t="str">
        <f>_xlfn.IFNA(VLOOKUP(E5514,الاوردرات!$B$1:$C$600,2,0),"")</f>
        <v/>
      </c>
      <c r="L5514" s="52"/>
      <c r="N5514" s="21" t="str">
        <f t="shared" si="175"/>
        <v/>
      </c>
      <c r="O5514" s="22" t="str">
        <f>_xlfn.IFNA((VLOOKUP(F5514,help!$C$2:$F$12,4,0))*(N5514*24),"")</f>
        <v/>
      </c>
      <c r="AP5514" s="17">
        <f t="shared" si="174"/>
        <v>0</v>
      </c>
    </row>
    <row r="5515" spans="2:42" ht="33" x14ac:dyDescent="0.25">
      <c r="B5515" s="13">
        <f>COUNTIFS($E$3:E5515,'تقرير منتج تام'!$E$4)</f>
        <v>8</v>
      </c>
      <c r="C5515" s="37"/>
      <c r="D5515" s="37"/>
      <c r="E5515" s="37"/>
      <c r="F5515" s="39"/>
      <c r="G5515" s="40"/>
      <c r="H5515" s="40"/>
      <c r="I5515" s="41"/>
      <c r="J5515" s="41"/>
      <c r="K5515" s="26" t="str">
        <f>_xlfn.IFNA(VLOOKUP(E5515,الاوردرات!$B$1:$C$600,2,0),"")</f>
        <v/>
      </c>
      <c r="L5515" s="52"/>
      <c r="N5515" s="21" t="str">
        <f t="shared" si="175"/>
        <v/>
      </c>
      <c r="O5515" s="22" t="str">
        <f>_xlfn.IFNA((VLOOKUP(F5515,help!$C$2:$F$12,4,0))*(N5515*24),"")</f>
        <v/>
      </c>
      <c r="AP5515" s="17">
        <f t="shared" si="174"/>
        <v>0</v>
      </c>
    </row>
    <row r="5516" spans="2:42" ht="33" x14ac:dyDescent="0.25">
      <c r="B5516" s="13">
        <f>COUNTIFS($E$3:E5516,'تقرير منتج تام'!$E$4)</f>
        <v>8</v>
      </c>
      <c r="C5516" s="37"/>
      <c r="D5516" s="37"/>
      <c r="E5516" s="37"/>
      <c r="F5516" s="39"/>
      <c r="G5516" s="40"/>
      <c r="H5516" s="40"/>
      <c r="I5516" s="41"/>
      <c r="J5516" s="41"/>
      <c r="K5516" s="26" t="str">
        <f>_xlfn.IFNA(VLOOKUP(E5516,الاوردرات!$B$1:$C$600,2,0),"")</f>
        <v/>
      </c>
      <c r="L5516" s="52"/>
      <c r="N5516" s="21" t="str">
        <f t="shared" si="175"/>
        <v/>
      </c>
      <c r="O5516" s="22" t="str">
        <f>_xlfn.IFNA((VLOOKUP(F5516,help!$C$2:$F$12,4,0))*(N5516*24),"")</f>
        <v/>
      </c>
      <c r="AP5516" s="17">
        <f t="shared" si="174"/>
        <v>0</v>
      </c>
    </row>
    <row r="5517" spans="2:42" ht="33" x14ac:dyDescent="0.25">
      <c r="B5517" s="13">
        <f>COUNTIFS($E$3:E5517,'تقرير منتج تام'!$E$4)</f>
        <v>8</v>
      </c>
      <c r="C5517" s="37"/>
      <c r="D5517" s="37"/>
      <c r="E5517" s="37"/>
      <c r="F5517" s="39"/>
      <c r="G5517" s="40"/>
      <c r="H5517" s="40"/>
      <c r="I5517" s="41"/>
      <c r="J5517" s="41"/>
      <c r="K5517" s="26" t="str">
        <f>_xlfn.IFNA(VLOOKUP(E5517,الاوردرات!$B$1:$C$600,2,0),"")</f>
        <v/>
      </c>
      <c r="L5517" s="52"/>
      <c r="N5517" s="21" t="str">
        <f t="shared" si="175"/>
        <v/>
      </c>
      <c r="O5517" s="22" t="str">
        <f>_xlfn.IFNA((VLOOKUP(F5517,help!$C$2:$F$12,4,0))*(N5517*24),"")</f>
        <v/>
      </c>
      <c r="AP5517" s="17">
        <f t="shared" si="174"/>
        <v>0</v>
      </c>
    </row>
    <row r="5518" spans="2:42" ht="33" x14ac:dyDescent="0.25">
      <c r="B5518" s="13">
        <f>COUNTIFS($E$3:E5518,'تقرير منتج تام'!$E$4)</f>
        <v>8</v>
      </c>
      <c r="C5518" s="37"/>
      <c r="D5518" s="37"/>
      <c r="E5518" s="37"/>
      <c r="F5518" s="39"/>
      <c r="G5518" s="40"/>
      <c r="H5518" s="40"/>
      <c r="I5518" s="41"/>
      <c r="J5518" s="41"/>
      <c r="K5518" s="26" t="str">
        <f>_xlfn.IFNA(VLOOKUP(E5518,الاوردرات!$B$1:$C$600,2,0),"")</f>
        <v/>
      </c>
      <c r="L5518" s="52"/>
      <c r="N5518" s="21" t="str">
        <f t="shared" si="175"/>
        <v/>
      </c>
      <c r="O5518" s="22" t="str">
        <f>_xlfn.IFNA((VLOOKUP(F5518,help!$C$2:$F$12,4,0))*(N5518*24),"")</f>
        <v/>
      </c>
      <c r="AP5518" s="17">
        <f t="shared" si="174"/>
        <v>0</v>
      </c>
    </row>
    <row r="5519" spans="2:42" ht="33" x14ac:dyDescent="0.25">
      <c r="B5519" s="13">
        <f>COUNTIFS($E$3:E5519,'تقرير منتج تام'!$E$4)</f>
        <v>8</v>
      </c>
      <c r="C5519" s="37"/>
      <c r="D5519" s="37"/>
      <c r="E5519" s="37"/>
      <c r="F5519" s="39"/>
      <c r="G5519" s="40"/>
      <c r="H5519" s="40"/>
      <c r="I5519" s="41"/>
      <c r="J5519" s="41"/>
      <c r="K5519" s="26" t="str">
        <f>_xlfn.IFNA(VLOOKUP(E5519,الاوردرات!$B$1:$C$600,2,0),"")</f>
        <v/>
      </c>
      <c r="L5519" s="52"/>
      <c r="N5519" s="21" t="str">
        <f t="shared" si="175"/>
        <v/>
      </c>
      <c r="O5519" s="22" t="str">
        <f>_xlfn.IFNA((VLOOKUP(F5519,help!$C$2:$F$12,4,0))*(N5519*24),"")</f>
        <v/>
      </c>
      <c r="AP5519" s="17">
        <f t="shared" ref="AP5519:AP5582" si="176">D5519</f>
        <v>0</v>
      </c>
    </row>
    <row r="5520" spans="2:42" ht="33" x14ac:dyDescent="0.25">
      <c r="B5520" s="13">
        <f>COUNTIFS($E$3:E5520,'تقرير منتج تام'!$E$4)</f>
        <v>8</v>
      </c>
      <c r="C5520" s="37"/>
      <c r="D5520" s="37"/>
      <c r="E5520" s="37"/>
      <c r="F5520" s="39"/>
      <c r="G5520" s="40"/>
      <c r="H5520" s="40"/>
      <c r="I5520" s="41"/>
      <c r="J5520" s="41"/>
      <c r="K5520" s="26" t="str">
        <f>_xlfn.IFNA(VLOOKUP(E5520,الاوردرات!$B$1:$C$600,2,0),"")</f>
        <v/>
      </c>
      <c r="L5520" s="52"/>
      <c r="N5520" s="21" t="str">
        <f t="shared" si="175"/>
        <v/>
      </c>
      <c r="O5520" s="22" t="str">
        <f>_xlfn.IFNA((VLOOKUP(F5520,help!$C$2:$F$12,4,0))*(N5520*24),"")</f>
        <v/>
      </c>
      <c r="AP5520" s="17">
        <f t="shared" si="176"/>
        <v>0</v>
      </c>
    </row>
    <row r="5521" spans="2:42" ht="33" x14ac:dyDescent="0.25">
      <c r="B5521" s="13">
        <f>COUNTIFS($E$3:E5521,'تقرير منتج تام'!$E$4)</f>
        <v>8</v>
      </c>
      <c r="C5521" s="37"/>
      <c r="D5521" s="37"/>
      <c r="E5521" s="37"/>
      <c r="F5521" s="39"/>
      <c r="G5521" s="40"/>
      <c r="H5521" s="40"/>
      <c r="I5521" s="41"/>
      <c r="J5521" s="41"/>
      <c r="K5521" s="26" t="str">
        <f>_xlfn.IFNA(VLOOKUP(E5521,الاوردرات!$B$1:$C$600,2,0),"")</f>
        <v/>
      </c>
      <c r="L5521" s="52"/>
      <c r="N5521" s="21" t="str">
        <f t="shared" si="175"/>
        <v/>
      </c>
      <c r="O5521" s="22" t="str">
        <f>_xlfn.IFNA((VLOOKUP(F5521,help!$C$2:$F$12,4,0))*(N5521*24),"")</f>
        <v/>
      </c>
      <c r="AP5521" s="17">
        <f t="shared" si="176"/>
        <v>0</v>
      </c>
    </row>
    <row r="5522" spans="2:42" ht="33" x14ac:dyDescent="0.25">
      <c r="B5522" s="13">
        <f>COUNTIFS($E$3:E5522,'تقرير منتج تام'!$E$4)</f>
        <v>8</v>
      </c>
      <c r="C5522" s="37"/>
      <c r="D5522" s="37"/>
      <c r="E5522" s="37"/>
      <c r="F5522" s="39"/>
      <c r="G5522" s="40"/>
      <c r="H5522" s="40"/>
      <c r="I5522" s="41"/>
      <c r="J5522" s="41"/>
      <c r="K5522" s="26" t="str">
        <f>_xlfn.IFNA(VLOOKUP(E5522,الاوردرات!$B$1:$C$600,2,0),"")</f>
        <v/>
      </c>
      <c r="L5522" s="52"/>
      <c r="N5522" s="21" t="str">
        <f t="shared" si="175"/>
        <v/>
      </c>
      <c r="O5522" s="22" t="str">
        <f>_xlfn.IFNA((VLOOKUP(F5522,help!$C$2:$F$12,4,0))*(N5522*24),"")</f>
        <v/>
      </c>
      <c r="AP5522" s="17">
        <f t="shared" si="176"/>
        <v>0</v>
      </c>
    </row>
    <row r="5523" spans="2:42" ht="33" x14ac:dyDescent="0.25">
      <c r="B5523" s="13">
        <f>COUNTIFS($E$3:E5523,'تقرير منتج تام'!$E$4)</f>
        <v>8</v>
      </c>
      <c r="C5523" s="37"/>
      <c r="D5523" s="37"/>
      <c r="E5523" s="37"/>
      <c r="F5523" s="39"/>
      <c r="G5523" s="40"/>
      <c r="H5523" s="40"/>
      <c r="I5523" s="41"/>
      <c r="J5523" s="41"/>
      <c r="K5523" s="26" t="str">
        <f>_xlfn.IFNA(VLOOKUP(E5523,الاوردرات!$B$1:$C$600,2,0),"")</f>
        <v/>
      </c>
      <c r="L5523" s="52"/>
      <c r="N5523" s="21" t="str">
        <f t="shared" si="175"/>
        <v/>
      </c>
      <c r="O5523" s="22" t="str">
        <f>_xlfn.IFNA((VLOOKUP(F5523,help!$C$2:$F$12,4,0))*(N5523*24),"")</f>
        <v/>
      </c>
      <c r="AP5523" s="17">
        <f t="shared" si="176"/>
        <v>0</v>
      </c>
    </row>
    <row r="5524" spans="2:42" ht="33" x14ac:dyDescent="0.25">
      <c r="B5524" s="13">
        <f>COUNTIFS($E$3:E5524,'تقرير منتج تام'!$E$4)</f>
        <v>8</v>
      </c>
      <c r="C5524" s="37"/>
      <c r="D5524" s="37"/>
      <c r="E5524" s="37"/>
      <c r="F5524" s="39"/>
      <c r="G5524" s="40"/>
      <c r="H5524" s="40"/>
      <c r="I5524" s="41"/>
      <c r="J5524" s="41"/>
      <c r="K5524" s="26" t="str">
        <f>_xlfn.IFNA(VLOOKUP(E5524,الاوردرات!$B$1:$C$600,2,0),"")</f>
        <v/>
      </c>
      <c r="L5524" s="52"/>
      <c r="N5524" s="21" t="str">
        <f t="shared" si="175"/>
        <v/>
      </c>
      <c r="O5524" s="22" t="str">
        <f>_xlfn.IFNA((VLOOKUP(F5524,help!$C$2:$F$12,4,0))*(N5524*24),"")</f>
        <v/>
      </c>
      <c r="AP5524" s="17">
        <f t="shared" si="176"/>
        <v>0</v>
      </c>
    </row>
    <row r="5525" spans="2:42" ht="33" x14ac:dyDescent="0.25">
      <c r="B5525" s="13">
        <f>COUNTIFS($E$3:E5525,'تقرير منتج تام'!$E$4)</f>
        <v>8</v>
      </c>
      <c r="C5525" s="37"/>
      <c r="D5525" s="37"/>
      <c r="E5525" s="37"/>
      <c r="F5525" s="39"/>
      <c r="G5525" s="40"/>
      <c r="H5525" s="40"/>
      <c r="I5525" s="41"/>
      <c r="J5525" s="41"/>
      <c r="K5525" s="26" t="str">
        <f>_xlfn.IFNA(VLOOKUP(E5525,الاوردرات!$B$1:$C$600,2,0),"")</f>
        <v/>
      </c>
      <c r="L5525" s="52"/>
      <c r="N5525" s="21" t="str">
        <f t="shared" si="175"/>
        <v/>
      </c>
      <c r="O5525" s="22" t="str">
        <f>_xlfn.IFNA((VLOOKUP(F5525,help!$C$2:$F$12,4,0))*(N5525*24),"")</f>
        <v/>
      </c>
      <c r="AP5525" s="17">
        <f t="shared" si="176"/>
        <v>0</v>
      </c>
    </row>
    <row r="5526" spans="2:42" ht="33" x14ac:dyDescent="0.25">
      <c r="B5526" s="13">
        <f>COUNTIFS($E$3:E5526,'تقرير منتج تام'!$E$4)</f>
        <v>8</v>
      </c>
      <c r="C5526" s="37"/>
      <c r="D5526" s="37"/>
      <c r="E5526" s="37"/>
      <c r="F5526" s="39"/>
      <c r="G5526" s="40"/>
      <c r="H5526" s="40"/>
      <c r="I5526" s="41"/>
      <c r="J5526" s="41"/>
      <c r="K5526" s="26" t="str">
        <f>_xlfn.IFNA(VLOOKUP(E5526,الاوردرات!$B$1:$C$600,2,0),"")</f>
        <v/>
      </c>
      <c r="L5526" s="52"/>
      <c r="N5526" s="21" t="str">
        <f t="shared" si="175"/>
        <v/>
      </c>
      <c r="O5526" s="22" t="str">
        <f>_xlfn.IFNA((VLOOKUP(F5526,help!$C$2:$F$12,4,0))*(N5526*24),"")</f>
        <v/>
      </c>
      <c r="AP5526" s="17">
        <f t="shared" si="176"/>
        <v>0</v>
      </c>
    </row>
    <row r="5527" spans="2:42" ht="33" x14ac:dyDescent="0.25">
      <c r="B5527" s="13">
        <f>COUNTIFS($E$3:E5527,'تقرير منتج تام'!$E$4)</f>
        <v>8</v>
      </c>
      <c r="C5527" s="37"/>
      <c r="D5527" s="37"/>
      <c r="E5527" s="37"/>
      <c r="F5527" s="39"/>
      <c r="G5527" s="40"/>
      <c r="H5527" s="40"/>
      <c r="I5527" s="41"/>
      <c r="J5527" s="41"/>
      <c r="K5527" s="26" t="str">
        <f>_xlfn.IFNA(VLOOKUP(E5527,الاوردرات!$B$1:$C$600,2,0),"")</f>
        <v/>
      </c>
      <c r="L5527" s="52"/>
      <c r="N5527" s="21" t="str">
        <f t="shared" si="175"/>
        <v/>
      </c>
      <c r="O5527" s="22" t="str">
        <f>_xlfn.IFNA((VLOOKUP(F5527,help!$C$2:$F$12,4,0))*(N5527*24),"")</f>
        <v/>
      </c>
      <c r="AP5527" s="17">
        <f t="shared" si="176"/>
        <v>0</v>
      </c>
    </row>
    <row r="5528" spans="2:42" ht="33" x14ac:dyDescent="0.25">
      <c r="B5528" s="13">
        <f>COUNTIFS($E$3:E5528,'تقرير منتج تام'!$E$4)</f>
        <v>8</v>
      </c>
      <c r="C5528" s="37"/>
      <c r="D5528" s="37"/>
      <c r="E5528" s="37"/>
      <c r="F5528" s="39"/>
      <c r="G5528" s="40"/>
      <c r="H5528" s="40"/>
      <c r="I5528" s="41"/>
      <c r="J5528" s="41"/>
      <c r="K5528" s="26" t="str">
        <f>_xlfn.IFNA(VLOOKUP(E5528,الاوردرات!$B$1:$C$600,2,0),"")</f>
        <v/>
      </c>
      <c r="L5528" s="52"/>
      <c r="N5528" s="21" t="str">
        <f t="shared" si="175"/>
        <v/>
      </c>
      <c r="O5528" s="22" t="str">
        <f>_xlfn.IFNA((VLOOKUP(F5528,help!$C$2:$F$12,4,0))*(N5528*24),"")</f>
        <v/>
      </c>
      <c r="AP5528" s="17">
        <f t="shared" si="176"/>
        <v>0</v>
      </c>
    </row>
    <row r="5529" spans="2:42" ht="33" x14ac:dyDescent="0.25">
      <c r="B5529" s="13">
        <f>COUNTIFS($E$3:E5529,'تقرير منتج تام'!$E$4)</f>
        <v>8</v>
      </c>
      <c r="C5529" s="37"/>
      <c r="D5529" s="37"/>
      <c r="E5529" s="37"/>
      <c r="F5529" s="39"/>
      <c r="G5529" s="40"/>
      <c r="H5529" s="40"/>
      <c r="I5529" s="41"/>
      <c r="J5529" s="41"/>
      <c r="K5529" s="26" t="str">
        <f>_xlfn.IFNA(VLOOKUP(E5529,الاوردرات!$B$1:$C$600,2,0),"")</f>
        <v/>
      </c>
      <c r="L5529" s="52"/>
      <c r="N5529" s="21" t="str">
        <f t="shared" si="175"/>
        <v/>
      </c>
      <c r="O5529" s="22" t="str">
        <f>_xlfn.IFNA((VLOOKUP(F5529,help!$C$2:$F$12,4,0))*(N5529*24),"")</f>
        <v/>
      </c>
      <c r="AP5529" s="17">
        <f t="shared" si="176"/>
        <v>0</v>
      </c>
    </row>
    <row r="5530" spans="2:42" ht="33" x14ac:dyDescent="0.25">
      <c r="B5530" s="13">
        <f>COUNTIFS($E$3:E5530,'تقرير منتج تام'!$E$4)</f>
        <v>8</v>
      </c>
      <c r="C5530" s="37"/>
      <c r="D5530" s="37"/>
      <c r="E5530" s="37"/>
      <c r="F5530" s="39"/>
      <c r="G5530" s="40"/>
      <c r="H5530" s="40"/>
      <c r="I5530" s="41"/>
      <c r="J5530" s="41"/>
      <c r="K5530" s="26" t="str">
        <f>_xlfn.IFNA(VLOOKUP(E5530,الاوردرات!$B$1:$C$600,2,0),"")</f>
        <v/>
      </c>
      <c r="L5530" s="52"/>
      <c r="N5530" s="21" t="str">
        <f t="shared" si="175"/>
        <v/>
      </c>
      <c r="O5530" s="22" t="str">
        <f>_xlfn.IFNA((VLOOKUP(F5530,help!$C$2:$F$12,4,0))*(N5530*24),"")</f>
        <v/>
      </c>
      <c r="AP5530" s="17">
        <f t="shared" si="176"/>
        <v>0</v>
      </c>
    </row>
    <row r="5531" spans="2:42" ht="33" x14ac:dyDescent="0.25">
      <c r="B5531" s="13">
        <f>COUNTIFS($E$3:E5531,'تقرير منتج تام'!$E$4)</f>
        <v>8</v>
      </c>
      <c r="C5531" s="37"/>
      <c r="D5531" s="37"/>
      <c r="E5531" s="37"/>
      <c r="F5531" s="39"/>
      <c r="G5531" s="40"/>
      <c r="H5531" s="40"/>
      <c r="I5531" s="41"/>
      <c r="J5531" s="41"/>
      <c r="K5531" s="26" t="str">
        <f>_xlfn.IFNA(VLOOKUP(E5531,الاوردرات!$B$1:$C$600,2,0),"")</f>
        <v/>
      </c>
      <c r="L5531" s="52"/>
      <c r="N5531" s="21" t="str">
        <f t="shared" si="175"/>
        <v/>
      </c>
      <c r="O5531" s="22" t="str">
        <f>_xlfn.IFNA((VLOOKUP(F5531,help!$C$2:$F$12,4,0))*(N5531*24),"")</f>
        <v/>
      </c>
      <c r="AP5531" s="17">
        <f t="shared" si="176"/>
        <v>0</v>
      </c>
    </row>
    <row r="5532" spans="2:42" ht="33" x14ac:dyDescent="0.25">
      <c r="B5532" s="13">
        <f>COUNTIFS($E$3:E5532,'تقرير منتج تام'!$E$4)</f>
        <v>8</v>
      </c>
      <c r="C5532" s="37"/>
      <c r="D5532" s="37"/>
      <c r="E5532" s="37"/>
      <c r="F5532" s="39"/>
      <c r="G5532" s="40"/>
      <c r="H5532" s="40"/>
      <c r="I5532" s="41"/>
      <c r="J5532" s="41"/>
      <c r="K5532" s="26" t="str">
        <f>_xlfn.IFNA(VLOOKUP(E5532,الاوردرات!$B$1:$C$600,2,0),"")</f>
        <v/>
      </c>
      <c r="L5532" s="52"/>
      <c r="N5532" s="21" t="str">
        <f t="shared" si="175"/>
        <v/>
      </c>
      <c r="O5532" s="22" t="str">
        <f>_xlfn.IFNA((VLOOKUP(F5532,help!$C$2:$F$12,4,0))*(N5532*24),"")</f>
        <v/>
      </c>
      <c r="AP5532" s="17">
        <f t="shared" si="176"/>
        <v>0</v>
      </c>
    </row>
    <row r="5533" spans="2:42" ht="33" x14ac:dyDescent="0.25">
      <c r="B5533" s="13">
        <f>COUNTIFS($E$3:E5533,'تقرير منتج تام'!$E$4)</f>
        <v>8</v>
      </c>
      <c r="C5533" s="37"/>
      <c r="D5533" s="37"/>
      <c r="E5533" s="37"/>
      <c r="F5533" s="39"/>
      <c r="G5533" s="40"/>
      <c r="H5533" s="40"/>
      <c r="I5533" s="41"/>
      <c r="J5533" s="41"/>
      <c r="K5533" s="26" t="str">
        <f>_xlfn.IFNA(VLOOKUP(E5533,الاوردرات!$B$1:$C$600,2,0),"")</f>
        <v/>
      </c>
      <c r="L5533" s="52"/>
      <c r="N5533" s="21" t="str">
        <f t="shared" si="175"/>
        <v/>
      </c>
      <c r="O5533" s="22" t="str">
        <f>_xlfn.IFNA((VLOOKUP(F5533,help!$C$2:$F$12,4,0))*(N5533*24),"")</f>
        <v/>
      </c>
      <c r="AP5533" s="17">
        <f t="shared" si="176"/>
        <v>0</v>
      </c>
    </row>
    <row r="5534" spans="2:42" ht="33" x14ac:dyDescent="0.25">
      <c r="B5534" s="13">
        <f>COUNTIFS($E$3:E5534,'تقرير منتج تام'!$E$4)</f>
        <v>8</v>
      </c>
      <c r="C5534" s="37"/>
      <c r="D5534" s="37"/>
      <c r="E5534" s="37"/>
      <c r="F5534" s="39"/>
      <c r="G5534" s="40"/>
      <c r="H5534" s="40"/>
      <c r="I5534" s="41"/>
      <c r="J5534" s="41"/>
      <c r="K5534" s="26" t="str">
        <f>_xlfn.IFNA(VLOOKUP(E5534,الاوردرات!$B$1:$C$600,2,0),"")</f>
        <v/>
      </c>
      <c r="L5534" s="52"/>
      <c r="N5534" s="21" t="str">
        <f t="shared" si="175"/>
        <v/>
      </c>
      <c r="O5534" s="22" t="str">
        <f>_xlfn.IFNA((VLOOKUP(F5534,help!$C$2:$F$12,4,0))*(N5534*24),"")</f>
        <v/>
      </c>
      <c r="AP5534" s="17">
        <f t="shared" si="176"/>
        <v>0</v>
      </c>
    </row>
    <row r="5535" spans="2:42" ht="33" x14ac:dyDescent="0.25">
      <c r="B5535" s="13">
        <f>COUNTIFS($E$3:E5535,'تقرير منتج تام'!$E$4)</f>
        <v>8</v>
      </c>
      <c r="C5535" s="37"/>
      <c r="D5535" s="37"/>
      <c r="E5535" s="37"/>
      <c r="F5535" s="39"/>
      <c r="G5535" s="40"/>
      <c r="H5535" s="40"/>
      <c r="I5535" s="41"/>
      <c r="J5535" s="41"/>
      <c r="K5535" s="26" t="str">
        <f>_xlfn.IFNA(VLOOKUP(E5535,الاوردرات!$B$1:$C$600,2,0),"")</f>
        <v/>
      </c>
      <c r="L5535" s="52"/>
      <c r="N5535" s="21" t="str">
        <f t="shared" si="175"/>
        <v/>
      </c>
      <c r="O5535" s="22" t="str">
        <f>_xlfn.IFNA((VLOOKUP(F5535,help!$C$2:$F$12,4,0))*(N5535*24),"")</f>
        <v/>
      </c>
      <c r="AP5535" s="17">
        <f t="shared" si="176"/>
        <v>0</v>
      </c>
    </row>
    <row r="5536" spans="2:42" ht="33" x14ac:dyDescent="0.25">
      <c r="B5536" s="13">
        <f>COUNTIFS($E$3:E5536,'تقرير منتج تام'!$E$4)</f>
        <v>8</v>
      </c>
      <c r="C5536" s="37"/>
      <c r="D5536" s="37"/>
      <c r="E5536" s="37"/>
      <c r="F5536" s="39"/>
      <c r="G5536" s="40"/>
      <c r="H5536" s="40"/>
      <c r="I5536" s="41"/>
      <c r="J5536" s="41"/>
      <c r="K5536" s="26" t="str">
        <f>_xlfn.IFNA(VLOOKUP(E5536,الاوردرات!$B$1:$C$600,2,0),"")</f>
        <v/>
      </c>
      <c r="L5536" s="52"/>
      <c r="N5536" s="21" t="str">
        <f t="shared" si="175"/>
        <v/>
      </c>
      <c r="O5536" s="22" t="str">
        <f>_xlfn.IFNA((VLOOKUP(F5536,help!$C$2:$F$12,4,0))*(N5536*24),"")</f>
        <v/>
      </c>
      <c r="AP5536" s="17">
        <f t="shared" si="176"/>
        <v>0</v>
      </c>
    </row>
    <row r="5537" spans="2:42" ht="33" x14ac:dyDescent="0.25">
      <c r="B5537" s="13">
        <f>COUNTIFS($E$3:E5537,'تقرير منتج تام'!$E$4)</f>
        <v>8</v>
      </c>
      <c r="C5537" s="37"/>
      <c r="D5537" s="37"/>
      <c r="E5537" s="37"/>
      <c r="F5537" s="39"/>
      <c r="G5537" s="40"/>
      <c r="H5537" s="40"/>
      <c r="I5537" s="41"/>
      <c r="J5537" s="41"/>
      <c r="K5537" s="26" t="str">
        <f>_xlfn.IFNA(VLOOKUP(E5537,الاوردرات!$B$1:$C$600,2,0),"")</f>
        <v/>
      </c>
      <c r="L5537" s="52"/>
      <c r="N5537" s="21" t="str">
        <f t="shared" si="175"/>
        <v/>
      </c>
      <c r="O5537" s="22" t="str">
        <f>_xlfn.IFNA((VLOOKUP(F5537,help!$C$2:$F$12,4,0))*(N5537*24),"")</f>
        <v/>
      </c>
      <c r="AP5537" s="17">
        <f t="shared" si="176"/>
        <v>0</v>
      </c>
    </row>
    <row r="5538" spans="2:42" ht="33" x14ac:dyDescent="0.25">
      <c r="B5538" s="13">
        <f>COUNTIFS($E$3:E5538,'تقرير منتج تام'!$E$4)</f>
        <v>8</v>
      </c>
      <c r="C5538" s="37"/>
      <c r="D5538" s="37"/>
      <c r="E5538" s="37"/>
      <c r="F5538" s="39"/>
      <c r="G5538" s="40"/>
      <c r="H5538" s="40"/>
      <c r="I5538" s="41"/>
      <c r="J5538" s="41"/>
      <c r="K5538" s="26" t="str">
        <f>_xlfn.IFNA(VLOOKUP(E5538,الاوردرات!$B$1:$C$600,2,0),"")</f>
        <v/>
      </c>
      <c r="L5538" s="52"/>
      <c r="N5538" s="21" t="str">
        <f t="shared" si="175"/>
        <v/>
      </c>
      <c r="O5538" s="22" t="str">
        <f>_xlfn.IFNA((VLOOKUP(F5538,help!$C$2:$F$12,4,0))*(N5538*24),"")</f>
        <v/>
      </c>
      <c r="AP5538" s="17">
        <f t="shared" si="176"/>
        <v>0</v>
      </c>
    </row>
    <row r="5539" spans="2:42" ht="33" x14ac:dyDescent="0.25">
      <c r="B5539" s="13">
        <f>COUNTIFS($E$3:E5539,'تقرير منتج تام'!$E$4)</f>
        <v>8</v>
      </c>
      <c r="C5539" s="37"/>
      <c r="D5539" s="37"/>
      <c r="E5539" s="37"/>
      <c r="F5539" s="39"/>
      <c r="G5539" s="40"/>
      <c r="H5539" s="40"/>
      <c r="I5539" s="41"/>
      <c r="J5539" s="41"/>
      <c r="K5539" s="26" t="str">
        <f>_xlfn.IFNA(VLOOKUP(E5539,الاوردرات!$B$1:$C$600,2,0),"")</f>
        <v/>
      </c>
      <c r="L5539" s="52"/>
      <c r="N5539" s="21" t="str">
        <f t="shared" si="175"/>
        <v/>
      </c>
      <c r="O5539" s="22" t="str">
        <f>_xlfn.IFNA((VLOOKUP(F5539,help!$C$2:$F$12,4,0))*(N5539*24),"")</f>
        <v/>
      </c>
      <c r="AP5539" s="17">
        <f t="shared" si="176"/>
        <v>0</v>
      </c>
    </row>
    <row r="5540" spans="2:42" ht="33" x14ac:dyDescent="0.25">
      <c r="B5540" s="13">
        <f>COUNTIFS($E$3:E5540,'تقرير منتج تام'!$E$4)</f>
        <v>8</v>
      </c>
      <c r="C5540" s="37"/>
      <c r="D5540" s="37"/>
      <c r="E5540" s="37"/>
      <c r="F5540" s="39"/>
      <c r="G5540" s="40"/>
      <c r="H5540" s="40"/>
      <c r="I5540" s="41"/>
      <c r="J5540" s="41"/>
      <c r="K5540" s="26" t="str">
        <f>_xlfn.IFNA(VLOOKUP(E5540,الاوردرات!$B$1:$C$600,2,0),"")</f>
        <v/>
      </c>
      <c r="L5540" s="52"/>
      <c r="N5540" s="21" t="str">
        <f t="shared" si="175"/>
        <v/>
      </c>
      <c r="O5540" s="22" t="str">
        <f>_xlfn.IFNA((VLOOKUP(F5540,help!$C$2:$F$12,4,0))*(N5540*24),"")</f>
        <v/>
      </c>
      <c r="AP5540" s="17">
        <f t="shared" si="176"/>
        <v>0</v>
      </c>
    </row>
    <row r="5541" spans="2:42" ht="33" x14ac:dyDescent="0.25">
      <c r="B5541" s="13">
        <f>COUNTIFS($E$3:E5541,'تقرير منتج تام'!$E$4)</f>
        <v>8</v>
      </c>
      <c r="C5541" s="37"/>
      <c r="D5541" s="37"/>
      <c r="E5541" s="37"/>
      <c r="F5541" s="39"/>
      <c r="G5541" s="40"/>
      <c r="H5541" s="40"/>
      <c r="I5541" s="41"/>
      <c r="J5541" s="41"/>
      <c r="K5541" s="26" t="str">
        <f>_xlfn.IFNA(VLOOKUP(E5541,الاوردرات!$B$1:$C$600,2,0),"")</f>
        <v/>
      </c>
      <c r="L5541" s="52"/>
      <c r="N5541" s="21" t="str">
        <f t="shared" si="175"/>
        <v/>
      </c>
      <c r="O5541" s="22" t="str">
        <f>_xlfn.IFNA((VLOOKUP(F5541,help!$C$2:$F$12,4,0))*(N5541*24),"")</f>
        <v/>
      </c>
      <c r="AP5541" s="17">
        <f t="shared" si="176"/>
        <v>0</v>
      </c>
    </row>
    <row r="5542" spans="2:42" ht="33" x14ac:dyDescent="0.25">
      <c r="B5542" s="13">
        <f>COUNTIFS($E$3:E5542,'تقرير منتج تام'!$E$4)</f>
        <v>8</v>
      </c>
      <c r="C5542" s="37"/>
      <c r="D5542" s="37"/>
      <c r="E5542" s="37"/>
      <c r="F5542" s="39"/>
      <c r="G5542" s="40"/>
      <c r="H5542" s="40"/>
      <c r="I5542" s="41"/>
      <c r="J5542" s="41"/>
      <c r="K5542" s="26" t="str">
        <f>_xlfn.IFNA(VLOOKUP(E5542,الاوردرات!$B$1:$C$600,2,0),"")</f>
        <v/>
      </c>
      <c r="L5542" s="52"/>
      <c r="N5542" s="21" t="str">
        <f t="shared" si="175"/>
        <v/>
      </c>
      <c r="O5542" s="22" t="str">
        <f>_xlfn.IFNA((VLOOKUP(F5542,help!$C$2:$F$12,4,0))*(N5542*24),"")</f>
        <v/>
      </c>
      <c r="AP5542" s="17">
        <f t="shared" si="176"/>
        <v>0</v>
      </c>
    </row>
    <row r="5543" spans="2:42" ht="33" x14ac:dyDescent="0.25">
      <c r="B5543" s="13">
        <f>COUNTIFS($E$3:E5543,'تقرير منتج تام'!$E$4)</f>
        <v>8</v>
      </c>
      <c r="C5543" s="37"/>
      <c r="D5543" s="37"/>
      <c r="E5543" s="37"/>
      <c r="F5543" s="39"/>
      <c r="G5543" s="40"/>
      <c r="H5543" s="40"/>
      <c r="I5543" s="41"/>
      <c r="J5543" s="41"/>
      <c r="K5543" s="26" t="str">
        <f>_xlfn.IFNA(VLOOKUP(E5543,الاوردرات!$B$1:$C$600,2,0),"")</f>
        <v/>
      </c>
      <c r="L5543" s="52"/>
      <c r="N5543" s="21" t="str">
        <f t="shared" si="175"/>
        <v/>
      </c>
      <c r="O5543" s="22" t="str">
        <f>_xlfn.IFNA((VLOOKUP(F5543,help!$C$2:$F$12,4,0))*(N5543*24),"")</f>
        <v/>
      </c>
      <c r="AP5543" s="17">
        <f t="shared" si="176"/>
        <v>0</v>
      </c>
    </row>
    <row r="5544" spans="2:42" ht="33" x14ac:dyDescent="0.25">
      <c r="B5544" s="13">
        <f>COUNTIFS($E$3:E5544,'تقرير منتج تام'!$E$4)</f>
        <v>8</v>
      </c>
      <c r="C5544" s="37"/>
      <c r="D5544" s="37"/>
      <c r="E5544" s="37"/>
      <c r="F5544" s="39"/>
      <c r="G5544" s="40"/>
      <c r="H5544" s="40"/>
      <c r="I5544" s="41"/>
      <c r="J5544" s="41"/>
      <c r="K5544" s="26" t="str">
        <f>_xlfn.IFNA(VLOOKUP(E5544,الاوردرات!$B$1:$C$600,2,0),"")</f>
        <v/>
      </c>
      <c r="L5544" s="52"/>
      <c r="N5544" s="21" t="str">
        <f t="shared" si="175"/>
        <v/>
      </c>
      <c r="O5544" s="22" t="str">
        <f>_xlfn.IFNA((VLOOKUP(F5544,help!$C$2:$F$12,4,0))*(N5544*24),"")</f>
        <v/>
      </c>
      <c r="AP5544" s="17">
        <f t="shared" si="176"/>
        <v>0</v>
      </c>
    </row>
    <row r="5545" spans="2:42" ht="33" x14ac:dyDescent="0.25">
      <c r="B5545" s="13">
        <f>COUNTIFS($E$3:E5545,'تقرير منتج تام'!$E$4)</f>
        <v>8</v>
      </c>
      <c r="C5545" s="37"/>
      <c r="D5545" s="37"/>
      <c r="E5545" s="37"/>
      <c r="F5545" s="39"/>
      <c r="G5545" s="40"/>
      <c r="H5545" s="40"/>
      <c r="I5545" s="41"/>
      <c r="J5545" s="41"/>
      <c r="K5545" s="26" t="str">
        <f>_xlfn.IFNA(VLOOKUP(E5545,الاوردرات!$B$1:$C$600,2,0),"")</f>
        <v/>
      </c>
      <c r="L5545" s="52"/>
      <c r="N5545" s="21" t="str">
        <f t="shared" si="175"/>
        <v/>
      </c>
      <c r="O5545" s="22" t="str">
        <f>_xlfn.IFNA((VLOOKUP(F5545,help!$C$2:$F$12,4,0))*(N5545*24),"")</f>
        <v/>
      </c>
      <c r="AP5545" s="17">
        <f t="shared" si="176"/>
        <v>0</v>
      </c>
    </row>
    <row r="5546" spans="2:42" ht="33" x14ac:dyDescent="0.25">
      <c r="B5546" s="13">
        <f>COUNTIFS($E$3:E5546,'تقرير منتج تام'!$E$4)</f>
        <v>8</v>
      </c>
      <c r="C5546" s="37"/>
      <c r="D5546" s="37"/>
      <c r="E5546" s="37"/>
      <c r="F5546" s="39"/>
      <c r="G5546" s="40"/>
      <c r="H5546" s="40"/>
      <c r="I5546" s="41"/>
      <c r="J5546" s="41"/>
      <c r="K5546" s="26" t="str">
        <f>_xlfn.IFNA(VLOOKUP(E5546,الاوردرات!$B$1:$C$600,2,0),"")</f>
        <v/>
      </c>
      <c r="L5546" s="52"/>
      <c r="N5546" s="21" t="str">
        <f t="shared" si="175"/>
        <v/>
      </c>
      <c r="O5546" s="22" t="str">
        <f>_xlfn.IFNA((VLOOKUP(F5546,help!$C$2:$F$12,4,0))*(N5546*24),"")</f>
        <v/>
      </c>
      <c r="AP5546" s="17">
        <f t="shared" si="176"/>
        <v>0</v>
      </c>
    </row>
    <row r="5547" spans="2:42" ht="33" x14ac:dyDescent="0.25">
      <c r="B5547" s="13">
        <f>COUNTIFS($E$3:E5547,'تقرير منتج تام'!$E$4)</f>
        <v>8</v>
      </c>
      <c r="C5547" s="37"/>
      <c r="D5547" s="37"/>
      <c r="E5547" s="37"/>
      <c r="F5547" s="39"/>
      <c r="G5547" s="40"/>
      <c r="H5547" s="40"/>
      <c r="I5547" s="41"/>
      <c r="J5547" s="41"/>
      <c r="K5547" s="26" t="str">
        <f>_xlfn.IFNA(VLOOKUP(E5547,الاوردرات!$B$1:$C$600,2,0),"")</f>
        <v/>
      </c>
      <c r="L5547" s="52"/>
      <c r="N5547" s="21" t="str">
        <f t="shared" si="175"/>
        <v/>
      </c>
      <c r="O5547" s="22" t="str">
        <f>_xlfn.IFNA((VLOOKUP(F5547,help!$C$2:$F$12,4,0))*(N5547*24),"")</f>
        <v/>
      </c>
      <c r="AP5547" s="17">
        <f t="shared" si="176"/>
        <v>0</v>
      </c>
    </row>
    <row r="5548" spans="2:42" ht="33" x14ac:dyDescent="0.25">
      <c r="B5548" s="13">
        <f>COUNTIFS($E$3:E5548,'تقرير منتج تام'!$E$4)</f>
        <v>8</v>
      </c>
      <c r="C5548" s="37"/>
      <c r="D5548" s="37"/>
      <c r="E5548" s="37"/>
      <c r="F5548" s="39"/>
      <c r="G5548" s="40"/>
      <c r="H5548" s="40"/>
      <c r="I5548" s="41"/>
      <c r="J5548" s="41"/>
      <c r="K5548" s="26" t="str">
        <f>_xlfn.IFNA(VLOOKUP(E5548,الاوردرات!$B$1:$C$600,2,0),"")</f>
        <v/>
      </c>
      <c r="L5548" s="52"/>
      <c r="N5548" s="21" t="str">
        <f t="shared" si="175"/>
        <v/>
      </c>
      <c r="O5548" s="22" t="str">
        <f>_xlfn.IFNA((VLOOKUP(F5548,help!$C$2:$F$12,4,0))*(N5548*24),"")</f>
        <v/>
      </c>
      <c r="AP5548" s="17">
        <f t="shared" si="176"/>
        <v>0</v>
      </c>
    </row>
    <row r="5549" spans="2:42" ht="33" x14ac:dyDescent="0.25">
      <c r="B5549" s="13">
        <f>COUNTIFS($E$3:E5549,'تقرير منتج تام'!$E$4)</f>
        <v>8</v>
      </c>
      <c r="C5549" s="37"/>
      <c r="D5549" s="37"/>
      <c r="E5549" s="37"/>
      <c r="F5549" s="39"/>
      <c r="G5549" s="40"/>
      <c r="H5549" s="40"/>
      <c r="I5549" s="41"/>
      <c r="J5549" s="41"/>
      <c r="K5549" s="26" t="str">
        <f>_xlfn.IFNA(VLOOKUP(E5549,الاوردرات!$B$1:$C$600,2,0),"")</f>
        <v/>
      </c>
      <c r="L5549" s="52"/>
      <c r="N5549" s="21" t="str">
        <f t="shared" si="175"/>
        <v/>
      </c>
      <c r="O5549" s="22" t="str">
        <f>_xlfn.IFNA((VLOOKUP(F5549,help!$C$2:$F$12,4,0))*(N5549*24),"")</f>
        <v/>
      </c>
      <c r="AP5549" s="17">
        <f t="shared" si="176"/>
        <v>0</v>
      </c>
    </row>
    <row r="5550" spans="2:42" ht="33" x14ac:dyDescent="0.25">
      <c r="B5550" s="13">
        <f>COUNTIFS($E$3:E5550,'تقرير منتج تام'!$E$4)</f>
        <v>8</v>
      </c>
      <c r="C5550" s="37"/>
      <c r="D5550" s="37"/>
      <c r="E5550" s="37"/>
      <c r="F5550" s="39"/>
      <c r="G5550" s="40"/>
      <c r="H5550" s="40"/>
      <c r="I5550" s="41"/>
      <c r="J5550" s="41"/>
      <c r="K5550" s="26" t="str">
        <f>_xlfn.IFNA(VLOOKUP(E5550,الاوردرات!$B$1:$C$600,2,0),"")</f>
        <v/>
      </c>
      <c r="L5550" s="52"/>
      <c r="N5550" s="21" t="str">
        <f t="shared" si="175"/>
        <v/>
      </c>
      <c r="O5550" s="22" t="str">
        <f>_xlfn.IFNA((VLOOKUP(F5550,help!$C$2:$F$12,4,0))*(N5550*24),"")</f>
        <v/>
      </c>
      <c r="AP5550" s="17">
        <f t="shared" si="176"/>
        <v>0</v>
      </c>
    </row>
    <row r="5551" spans="2:42" ht="33" x14ac:dyDescent="0.25">
      <c r="B5551" s="13">
        <f>COUNTIFS($E$3:E5551,'تقرير منتج تام'!$E$4)</f>
        <v>8</v>
      </c>
      <c r="C5551" s="37"/>
      <c r="D5551" s="37"/>
      <c r="E5551" s="37"/>
      <c r="F5551" s="39"/>
      <c r="G5551" s="40"/>
      <c r="H5551" s="40"/>
      <c r="I5551" s="41"/>
      <c r="J5551" s="41"/>
      <c r="K5551" s="26" t="str">
        <f>_xlfn.IFNA(VLOOKUP(E5551,الاوردرات!$B$1:$C$600,2,0),"")</f>
        <v/>
      </c>
      <c r="L5551" s="52"/>
      <c r="N5551" s="21" t="str">
        <f t="shared" si="175"/>
        <v/>
      </c>
      <c r="O5551" s="22" t="str">
        <f>_xlfn.IFNA((VLOOKUP(F5551,help!$C$2:$F$12,4,0))*(N5551*24),"")</f>
        <v/>
      </c>
      <c r="AP5551" s="17">
        <f t="shared" si="176"/>
        <v>0</v>
      </c>
    </row>
    <row r="5552" spans="2:42" ht="33" x14ac:dyDescent="0.25">
      <c r="B5552" s="13">
        <f>COUNTIFS($E$3:E5552,'تقرير منتج تام'!$E$4)</f>
        <v>8</v>
      </c>
      <c r="C5552" s="37"/>
      <c r="D5552" s="37"/>
      <c r="E5552" s="37"/>
      <c r="F5552" s="39"/>
      <c r="G5552" s="40"/>
      <c r="H5552" s="40"/>
      <c r="I5552" s="41"/>
      <c r="J5552" s="41"/>
      <c r="K5552" s="26" t="str">
        <f>_xlfn.IFNA(VLOOKUP(E5552,الاوردرات!$B$1:$C$600,2,0),"")</f>
        <v/>
      </c>
      <c r="L5552" s="52"/>
      <c r="N5552" s="21" t="str">
        <f t="shared" si="175"/>
        <v/>
      </c>
      <c r="O5552" s="22" t="str">
        <f>_xlfn.IFNA((VLOOKUP(F5552,help!$C$2:$F$12,4,0))*(N5552*24),"")</f>
        <v/>
      </c>
      <c r="AP5552" s="17">
        <f t="shared" si="176"/>
        <v>0</v>
      </c>
    </row>
    <row r="5553" spans="2:42" ht="33" x14ac:dyDescent="0.25">
      <c r="B5553" s="13">
        <f>COUNTIFS($E$3:E5553,'تقرير منتج تام'!$E$4)</f>
        <v>8</v>
      </c>
      <c r="C5553" s="37"/>
      <c r="D5553" s="37"/>
      <c r="E5553" s="37"/>
      <c r="F5553" s="39"/>
      <c r="G5553" s="40"/>
      <c r="H5553" s="40"/>
      <c r="I5553" s="41"/>
      <c r="J5553" s="41"/>
      <c r="K5553" s="26" t="str">
        <f>_xlfn.IFNA(VLOOKUP(E5553,الاوردرات!$B$1:$C$600,2,0),"")</f>
        <v/>
      </c>
      <c r="L5553" s="52"/>
      <c r="N5553" s="21" t="str">
        <f t="shared" si="175"/>
        <v/>
      </c>
      <c r="O5553" s="22" t="str">
        <f>_xlfn.IFNA((VLOOKUP(F5553,help!$C$2:$F$12,4,0))*(N5553*24),"")</f>
        <v/>
      </c>
      <c r="AP5553" s="17">
        <f t="shared" si="176"/>
        <v>0</v>
      </c>
    </row>
    <row r="5554" spans="2:42" ht="33" x14ac:dyDescent="0.25">
      <c r="B5554" s="13">
        <f>COUNTIFS($E$3:E5554,'تقرير منتج تام'!$E$4)</f>
        <v>8</v>
      </c>
      <c r="C5554" s="37"/>
      <c r="D5554" s="37"/>
      <c r="E5554" s="37"/>
      <c r="F5554" s="39"/>
      <c r="G5554" s="40"/>
      <c r="H5554" s="40"/>
      <c r="I5554" s="41"/>
      <c r="J5554" s="41"/>
      <c r="K5554" s="26" t="str">
        <f>_xlfn.IFNA(VLOOKUP(E5554,الاوردرات!$B$1:$C$600,2,0),"")</f>
        <v/>
      </c>
      <c r="L5554" s="52"/>
      <c r="N5554" s="21" t="str">
        <f t="shared" si="175"/>
        <v/>
      </c>
      <c r="O5554" s="22" t="str">
        <f>_xlfn.IFNA((VLOOKUP(F5554,help!$C$2:$F$12,4,0))*(N5554*24),"")</f>
        <v/>
      </c>
      <c r="AP5554" s="17">
        <f t="shared" si="176"/>
        <v>0</v>
      </c>
    </row>
    <row r="5555" spans="2:42" ht="33" x14ac:dyDescent="0.25">
      <c r="B5555" s="13">
        <f>COUNTIFS($E$3:E5555,'تقرير منتج تام'!$E$4)</f>
        <v>8</v>
      </c>
      <c r="C5555" s="37"/>
      <c r="D5555" s="37"/>
      <c r="E5555" s="37"/>
      <c r="F5555" s="39"/>
      <c r="G5555" s="40"/>
      <c r="H5555" s="40"/>
      <c r="I5555" s="41"/>
      <c r="J5555" s="41"/>
      <c r="K5555" s="26" t="str">
        <f>_xlfn.IFNA(VLOOKUP(E5555,الاوردرات!$B$1:$C$600,2,0),"")</f>
        <v/>
      </c>
      <c r="L5555" s="52"/>
      <c r="N5555" s="21" t="str">
        <f t="shared" si="175"/>
        <v/>
      </c>
      <c r="O5555" s="22" t="str">
        <f>_xlfn.IFNA((VLOOKUP(F5555,help!$C$2:$F$12,4,0))*(N5555*24),"")</f>
        <v/>
      </c>
      <c r="AP5555" s="17">
        <f t="shared" si="176"/>
        <v>0</v>
      </c>
    </row>
    <row r="5556" spans="2:42" ht="33" x14ac:dyDescent="0.25">
      <c r="B5556" s="13">
        <f>COUNTIFS($E$3:E5556,'تقرير منتج تام'!$E$4)</f>
        <v>8</v>
      </c>
      <c r="C5556" s="37"/>
      <c r="D5556" s="37"/>
      <c r="E5556" s="37"/>
      <c r="F5556" s="39"/>
      <c r="G5556" s="40"/>
      <c r="H5556" s="40"/>
      <c r="I5556" s="41"/>
      <c r="J5556" s="41"/>
      <c r="K5556" s="26" t="str">
        <f>_xlfn.IFNA(VLOOKUP(E5556,الاوردرات!$B$1:$C$600,2,0),"")</f>
        <v/>
      </c>
      <c r="L5556" s="52"/>
      <c r="N5556" s="21" t="str">
        <f t="shared" si="175"/>
        <v/>
      </c>
      <c r="O5556" s="22" t="str">
        <f>_xlfn.IFNA((VLOOKUP(F5556,help!$C$2:$F$12,4,0))*(N5556*24),"")</f>
        <v/>
      </c>
      <c r="AP5556" s="17">
        <f t="shared" si="176"/>
        <v>0</v>
      </c>
    </row>
    <row r="5557" spans="2:42" ht="33" x14ac:dyDescent="0.25">
      <c r="B5557" s="13">
        <f>COUNTIFS($E$3:E5557,'تقرير منتج تام'!$E$4)</f>
        <v>8</v>
      </c>
      <c r="C5557" s="37"/>
      <c r="D5557" s="37"/>
      <c r="E5557" s="37"/>
      <c r="F5557" s="39"/>
      <c r="G5557" s="40"/>
      <c r="H5557" s="40"/>
      <c r="I5557" s="41"/>
      <c r="J5557" s="41"/>
      <c r="K5557" s="26" t="str">
        <f>_xlfn.IFNA(VLOOKUP(E5557,الاوردرات!$B$1:$C$600,2,0),"")</f>
        <v/>
      </c>
      <c r="L5557" s="52"/>
      <c r="N5557" s="21" t="str">
        <f t="shared" si="175"/>
        <v/>
      </c>
      <c r="O5557" s="22" t="str">
        <f>_xlfn.IFNA((VLOOKUP(F5557,help!$C$2:$F$12,4,0))*(N5557*24),"")</f>
        <v/>
      </c>
      <c r="AP5557" s="17">
        <f t="shared" si="176"/>
        <v>0</v>
      </c>
    </row>
    <row r="5558" spans="2:42" ht="33" x14ac:dyDescent="0.25">
      <c r="B5558" s="13">
        <f>COUNTIFS($E$3:E5558,'تقرير منتج تام'!$E$4)</f>
        <v>8</v>
      </c>
      <c r="C5558" s="37"/>
      <c r="D5558" s="37"/>
      <c r="E5558" s="37"/>
      <c r="F5558" s="39"/>
      <c r="G5558" s="40"/>
      <c r="H5558" s="40"/>
      <c r="I5558" s="41"/>
      <c r="J5558" s="41"/>
      <c r="K5558" s="26" t="str">
        <f>_xlfn.IFNA(VLOOKUP(E5558,الاوردرات!$B$1:$C$600,2,0),"")</f>
        <v/>
      </c>
      <c r="L5558" s="52"/>
      <c r="N5558" s="21" t="str">
        <f t="shared" si="175"/>
        <v/>
      </c>
      <c r="O5558" s="22" t="str">
        <f>_xlfn.IFNA((VLOOKUP(F5558,help!$C$2:$F$12,4,0))*(N5558*24),"")</f>
        <v/>
      </c>
      <c r="AP5558" s="17">
        <f t="shared" si="176"/>
        <v>0</v>
      </c>
    </row>
    <row r="5559" spans="2:42" ht="33" x14ac:dyDescent="0.25">
      <c r="B5559" s="13">
        <f>COUNTIFS($E$3:E5559,'تقرير منتج تام'!$E$4)</f>
        <v>8</v>
      </c>
      <c r="C5559" s="37"/>
      <c r="D5559" s="37"/>
      <c r="E5559" s="37"/>
      <c r="F5559" s="39"/>
      <c r="G5559" s="40"/>
      <c r="H5559" s="40"/>
      <c r="I5559" s="41"/>
      <c r="J5559" s="41"/>
      <c r="K5559" s="26" t="str">
        <f>_xlfn.IFNA(VLOOKUP(E5559,الاوردرات!$B$1:$C$600,2,0),"")</f>
        <v/>
      </c>
      <c r="L5559" s="52"/>
      <c r="N5559" s="21" t="str">
        <f t="shared" ref="N5559:N5622" si="177">IF(I5559&lt;&gt;"",J5559-I5559,"")</f>
        <v/>
      </c>
      <c r="O5559" s="22" t="str">
        <f>_xlfn.IFNA((VLOOKUP(F5559,help!$C$2:$F$12,4,0))*(N5559*24),"")</f>
        <v/>
      </c>
      <c r="AP5559" s="17">
        <f t="shared" si="176"/>
        <v>0</v>
      </c>
    </row>
    <row r="5560" spans="2:42" ht="33" x14ac:dyDescent="0.25">
      <c r="B5560" s="13">
        <f>COUNTIFS($E$3:E5560,'تقرير منتج تام'!$E$4)</f>
        <v>8</v>
      </c>
      <c r="C5560" s="37"/>
      <c r="D5560" s="37"/>
      <c r="E5560" s="37"/>
      <c r="F5560" s="39"/>
      <c r="G5560" s="40"/>
      <c r="H5560" s="40"/>
      <c r="I5560" s="41"/>
      <c r="J5560" s="41"/>
      <c r="K5560" s="26" t="str">
        <f>_xlfn.IFNA(VLOOKUP(E5560,الاوردرات!$B$1:$C$600,2,0),"")</f>
        <v/>
      </c>
      <c r="L5560" s="52"/>
      <c r="N5560" s="21" t="str">
        <f t="shared" si="177"/>
        <v/>
      </c>
      <c r="O5560" s="22" t="str">
        <f>_xlfn.IFNA((VLOOKUP(F5560,help!$C$2:$F$12,4,0))*(N5560*24),"")</f>
        <v/>
      </c>
      <c r="AP5560" s="17">
        <f t="shared" si="176"/>
        <v>0</v>
      </c>
    </row>
    <row r="5561" spans="2:42" ht="33" x14ac:dyDescent="0.25">
      <c r="B5561" s="13">
        <f>COUNTIFS($E$3:E5561,'تقرير منتج تام'!$E$4)</f>
        <v>8</v>
      </c>
      <c r="C5561" s="37"/>
      <c r="D5561" s="37"/>
      <c r="E5561" s="37"/>
      <c r="F5561" s="39"/>
      <c r="G5561" s="40"/>
      <c r="H5561" s="40"/>
      <c r="I5561" s="41"/>
      <c r="J5561" s="41"/>
      <c r="K5561" s="26" t="str">
        <f>_xlfn.IFNA(VLOOKUP(E5561,الاوردرات!$B$1:$C$600,2,0),"")</f>
        <v/>
      </c>
      <c r="L5561" s="52"/>
      <c r="N5561" s="21" t="str">
        <f t="shared" si="177"/>
        <v/>
      </c>
      <c r="O5561" s="22" t="str">
        <f>_xlfn.IFNA((VLOOKUP(F5561,help!$C$2:$F$12,4,0))*(N5561*24),"")</f>
        <v/>
      </c>
      <c r="AP5561" s="17">
        <f t="shared" si="176"/>
        <v>0</v>
      </c>
    </row>
    <row r="5562" spans="2:42" ht="33" x14ac:dyDescent="0.25">
      <c r="B5562" s="13">
        <f>COUNTIFS($E$3:E5562,'تقرير منتج تام'!$E$4)</f>
        <v>8</v>
      </c>
      <c r="C5562" s="37"/>
      <c r="D5562" s="37"/>
      <c r="E5562" s="37"/>
      <c r="F5562" s="39"/>
      <c r="G5562" s="40"/>
      <c r="H5562" s="40"/>
      <c r="I5562" s="41"/>
      <c r="J5562" s="41"/>
      <c r="K5562" s="26" t="str">
        <f>_xlfn.IFNA(VLOOKUP(E5562,الاوردرات!$B$1:$C$600,2,0),"")</f>
        <v/>
      </c>
      <c r="L5562" s="52"/>
      <c r="N5562" s="21" t="str">
        <f t="shared" si="177"/>
        <v/>
      </c>
      <c r="O5562" s="22" t="str">
        <f>_xlfn.IFNA((VLOOKUP(F5562,help!$C$2:$F$12,4,0))*(N5562*24),"")</f>
        <v/>
      </c>
      <c r="AP5562" s="17">
        <f t="shared" si="176"/>
        <v>0</v>
      </c>
    </row>
    <row r="5563" spans="2:42" ht="33" x14ac:dyDescent="0.25">
      <c r="B5563" s="13">
        <f>COUNTIFS($E$3:E5563,'تقرير منتج تام'!$E$4)</f>
        <v>8</v>
      </c>
      <c r="C5563" s="37"/>
      <c r="D5563" s="37"/>
      <c r="E5563" s="37"/>
      <c r="F5563" s="39"/>
      <c r="G5563" s="40"/>
      <c r="H5563" s="40"/>
      <c r="I5563" s="41"/>
      <c r="J5563" s="41"/>
      <c r="K5563" s="26" t="str">
        <f>_xlfn.IFNA(VLOOKUP(E5563,الاوردرات!$B$1:$C$600,2,0),"")</f>
        <v/>
      </c>
      <c r="L5563" s="52"/>
      <c r="N5563" s="21" t="str">
        <f t="shared" si="177"/>
        <v/>
      </c>
      <c r="O5563" s="22" t="str">
        <f>_xlfn.IFNA((VLOOKUP(F5563,help!$C$2:$F$12,4,0))*(N5563*24),"")</f>
        <v/>
      </c>
      <c r="AP5563" s="17">
        <f t="shared" si="176"/>
        <v>0</v>
      </c>
    </row>
    <row r="5564" spans="2:42" ht="33" x14ac:dyDescent="0.25">
      <c r="B5564" s="13">
        <f>COUNTIFS($E$3:E5564,'تقرير منتج تام'!$E$4)</f>
        <v>8</v>
      </c>
      <c r="C5564" s="37"/>
      <c r="D5564" s="37"/>
      <c r="E5564" s="37"/>
      <c r="F5564" s="39"/>
      <c r="G5564" s="40"/>
      <c r="H5564" s="40"/>
      <c r="I5564" s="41"/>
      <c r="J5564" s="41"/>
      <c r="K5564" s="26" t="str">
        <f>_xlfn.IFNA(VLOOKUP(E5564,الاوردرات!$B$1:$C$600,2,0),"")</f>
        <v/>
      </c>
      <c r="L5564" s="52"/>
      <c r="N5564" s="21" t="str">
        <f t="shared" si="177"/>
        <v/>
      </c>
      <c r="O5564" s="22" t="str">
        <f>_xlfn.IFNA((VLOOKUP(F5564,help!$C$2:$F$12,4,0))*(N5564*24),"")</f>
        <v/>
      </c>
      <c r="AP5564" s="17">
        <f t="shared" si="176"/>
        <v>0</v>
      </c>
    </row>
    <row r="5565" spans="2:42" ht="33" x14ac:dyDescent="0.25">
      <c r="B5565" s="13">
        <f>COUNTIFS($E$3:E5565,'تقرير منتج تام'!$E$4)</f>
        <v>8</v>
      </c>
      <c r="C5565" s="37"/>
      <c r="D5565" s="37"/>
      <c r="E5565" s="37"/>
      <c r="F5565" s="39"/>
      <c r="G5565" s="40"/>
      <c r="H5565" s="40"/>
      <c r="I5565" s="41"/>
      <c r="J5565" s="41"/>
      <c r="K5565" s="26" t="str">
        <f>_xlfn.IFNA(VLOOKUP(E5565,الاوردرات!$B$1:$C$600,2,0),"")</f>
        <v/>
      </c>
      <c r="L5565" s="52"/>
      <c r="N5565" s="21" t="str">
        <f t="shared" si="177"/>
        <v/>
      </c>
      <c r="O5565" s="22" t="str">
        <f>_xlfn.IFNA((VLOOKUP(F5565,help!$C$2:$F$12,4,0))*(N5565*24),"")</f>
        <v/>
      </c>
      <c r="AP5565" s="17">
        <f t="shared" si="176"/>
        <v>0</v>
      </c>
    </row>
    <row r="5566" spans="2:42" ht="33" x14ac:dyDescent="0.25">
      <c r="B5566" s="13">
        <f>COUNTIFS($E$3:E5566,'تقرير منتج تام'!$E$4)</f>
        <v>8</v>
      </c>
      <c r="C5566" s="37"/>
      <c r="D5566" s="37"/>
      <c r="E5566" s="37"/>
      <c r="F5566" s="39"/>
      <c r="G5566" s="40"/>
      <c r="H5566" s="40"/>
      <c r="I5566" s="41"/>
      <c r="J5566" s="41"/>
      <c r="K5566" s="26" t="str">
        <f>_xlfn.IFNA(VLOOKUP(E5566,الاوردرات!$B$1:$C$600,2,0),"")</f>
        <v/>
      </c>
      <c r="L5566" s="52"/>
      <c r="N5566" s="21" t="str">
        <f t="shared" si="177"/>
        <v/>
      </c>
      <c r="O5566" s="22" t="str">
        <f>_xlfn.IFNA((VLOOKUP(F5566,help!$C$2:$F$12,4,0))*(N5566*24),"")</f>
        <v/>
      </c>
      <c r="AP5566" s="17">
        <f t="shared" si="176"/>
        <v>0</v>
      </c>
    </row>
    <row r="5567" spans="2:42" ht="33" x14ac:dyDescent="0.25">
      <c r="B5567" s="13">
        <f>COUNTIFS($E$3:E5567,'تقرير منتج تام'!$E$4)</f>
        <v>8</v>
      </c>
      <c r="C5567" s="37"/>
      <c r="D5567" s="37"/>
      <c r="E5567" s="37"/>
      <c r="F5567" s="39"/>
      <c r="G5567" s="40"/>
      <c r="H5567" s="40"/>
      <c r="I5567" s="41"/>
      <c r="J5567" s="41"/>
      <c r="K5567" s="26" t="str">
        <f>_xlfn.IFNA(VLOOKUP(E5567,الاوردرات!$B$1:$C$600,2,0),"")</f>
        <v/>
      </c>
      <c r="L5567" s="52"/>
      <c r="N5567" s="21" t="str">
        <f t="shared" si="177"/>
        <v/>
      </c>
      <c r="O5567" s="22" t="str">
        <f>_xlfn.IFNA((VLOOKUP(F5567,help!$C$2:$F$12,4,0))*(N5567*24),"")</f>
        <v/>
      </c>
      <c r="AP5567" s="17">
        <f t="shared" si="176"/>
        <v>0</v>
      </c>
    </row>
    <row r="5568" spans="2:42" ht="33" x14ac:dyDescent="0.25">
      <c r="B5568" s="13">
        <f>COUNTIFS($E$3:E5568,'تقرير منتج تام'!$E$4)</f>
        <v>8</v>
      </c>
      <c r="C5568" s="37"/>
      <c r="D5568" s="37"/>
      <c r="E5568" s="37"/>
      <c r="F5568" s="39"/>
      <c r="G5568" s="40"/>
      <c r="H5568" s="40"/>
      <c r="I5568" s="41"/>
      <c r="J5568" s="41"/>
      <c r="K5568" s="26" t="str">
        <f>_xlfn.IFNA(VLOOKUP(E5568,الاوردرات!$B$1:$C$600,2,0),"")</f>
        <v/>
      </c>
      <c r="L5568" s="52"/>
      <c r="N5568" s="21" t="str">
        <f t="shared" si="177"/>
        <v/>
      </c>
      <c r="O5568" s="22" t="str">
        <f>_xlfn.IFNA((VLOOKUP(F5568,help!$C$2:$F$12,4,0))*(N5568*24),"")</f>
        <v/>
      </c>
      <c r="AP5568" s="17">
        <f t="shared" si="176"/>
        <v>0</v>
      </c>
    </row>
    <row r="5569" spans="2:42" ht="33" x14ac:dyDescent="0.25">
      <c r="B5569" s="13">
        <f>COUNTIFS($E$3:E5569,'تقرير منتج تام'!$E$4)</f>
        <v>8</v>
      </c>
      <c r="C5569" s="37"/>
      <c r="D5569" s="37"/>
      <c r="E5569" s="37"/>
      <c r="F5569" s="39"/>
      <c r="G5569" s="40"/>
      <c r="H5569" s="40"/>
      <c r="I5569" s="41"/>
      <c r="J5569" s="41"/>
      <c r="K5569" s="26" t="str">
        <f>_xlfn.IFNA(VLOOKUP(E5569,الاوردرات!$B$1:$C$600,2,0),"")</f>
        <v/>
      </c>
      <c r="L5569" s="52"/>
      <c r="N5569" s="21" t="str">
        <f t="shared" si="177"/>
        <v/>
      </c>
      <c r="O5569" s="22" t="str">
        <f>_xlfn.IFNA((VLOOKUP(F5569,help!$C$2:$F$12,4,0))*(N5569*24),"")</f>
        <v/>
      </c>
      <c r="AP5569" s="17">
        <f t="shared" si="176"/>
        <v>0</v>
      </c>
    </row>
    <row r="5570" spans="2:42" ht="33" x14ac:dyDescent="0.25">
      <c r="B5570" s="13">
        <f>COUNTIFS($E$3:E5570,'تقرير منتج تام'!$E$4)</f>
        <v>8</v>
      </c>
      <c r="C5570" s="37"/>
      <c r="D5570" s="37"/>
      <c r="E5570" s="37"/>
      <c r="F5570" s="39"/>
      <c r="G5570" s="40"/>
      <c r="H5570" s="40"/>
      <c r="I5570" s="41"/>
      <c r="J5570" s="41"/>
      <c r="K5570" s="26" t="str">
        <f>_xlfn.IFNA(VLOOKUP(E5570,الاوردرات!$B$1:$C$600,2,0),"")</f>
        <v/>
      </c>
      <c r="L5570" s="52"/>
      <c r="N5570" s="21" t="str">
        <f t="shared" si="177"/>
        <v/>
      </c>
      <c r="O5570" s="22" t="str">
        <f>_xlfn.IFNA((VLOOKUP(F5570,help!$C$2:$F$12,4,0))*(N5570*24),"")</f>
        <v/>
      </c>
      <c r="AP5570" s="17">
        <f t="shared" si="176"/>
        <v>0</v>
      </c>
    </row>
    <row r="5571" spans="2:42" ht="33" x14ac:dyDescent="0.25">
      <c r="B5571" s="13">
        <f>COUNTIFS($E$3:E5571,'تقرير منتج تام'!$E$4)</f>
        <v>8</v>
      </c>
      <c r="C5571" s="37"/>
      <c r="D5571" s="37"/>
      <c r="E5571" s="37"/>
      <c r="F5571" s="39"/>
      <c r="G5571" s="40"/>
      <c r="H5571" s="40"/>
      <c r="I5571" s="41"/>
      <c r="J5571" s="41"/>
      <c r="K5571" s="26" t="str">
        <f>_xlfn.IFNA(VLOOKUP(E5571,الاوردرات!$B$1:$C$600,2,0),"")</f>
        <v/>
      </c>
      <c r="L5571" s="52"/>
      <c r="N5571" s="21" t="str">
        <f t="shared" si="177"/>
        <v/>
      </c>
      <c r="O5571" s="22" t="str">
        <f>_xlfn.IFNA((VLOOKUP(F5571,help!$C$2:$F$12,4,0))*(N5571*24),"")</f>
        <v/>
      </c>
      <c r="AP5571" s="17">
        <f t="shared" si="176"/>
        <v>0</v>
      </c>
    </row>
    <row r="5572" spans="2:42" ht="33" x14ac:dyDescent="0.25">
      <c r="B5572" s="13">
        <f>COUNTIFS($E$3:E5572,'تقرير منتج تام'!$E$4)</f>
        <v>8</v>
      </c>
      <c r="C5572" s="37"/>
      <c r="D5572" s="37"/>
      <c r="E5572" s="37"/>
      <c r="F5572" s="39"/>
      <c r="G5572" s="40"/>
      <c r="H5572" s="40"/>
      <c r="I5572" s="41"/>
      <c r="J5572" s="41"/>
      <c r="K5572" s="26" t="str">
        <f>_xlfn.IFNA(VLOOKUP(E5572,الاوردرات!$B$1:$C$600,2,0),"")</f>
        <v/>
      </c>
      <c r="L5572" s="52"/>
      <c r="N5572" s="21" t="str">
        <f t="shared" si="177"/>
        <v/>
      </c>
      <c r="O5572" s="22" t="str">
        <f>_xlfn.IFNA((VLOOKUP(F5572,help!$C$2:$F$12,4,0))*(N5572*24),"")</f>
        <v/>
      </c>
      <c r="AP5572" s="17">
        <f t="shared" si="176"/>
        <v>0</v>
      </c>
    </row>
    <row r="5573" spans="2:42" ht="33" x14ac:dyDescent="0.25">
      <c r="B5573" s="13">
        <f>COUNTIFS($E$3:E5573,'تقرير منتج تام'!$E$4)</f>
        <v>8</v>
      </c>
      <c r="C5573" s="37"/>
      <c r="D5573" s="37"/>
      <c r="E5573" s="37"/>
      <c r="F5573" s="39"/>
      <c r="G5573" s="40"/>
      <c r="H5573" s="40"/>
      <c r="I5573" s="41"/>
      <c r="J5573" s="41"/>
      <c r="K5573" s="26" t="str">
        <f>_xlfn.IFNA(VLOOKUP(E5573,الاوردرات!$B$1:$C$600,2,0),"")</f>
        <v/>
      </c>
      <c r="L5573" s="52"/>
      <c r="N5573" s="21" t="str">
        <f t="shared" si="177"/>
        <v/>
      </c>
      <c r="O5573" s="22" t="str">
        <f>_xlfn.IFNA((VLOOKUP(F5573,help!$C$2:$F$12,4,0))*(N5573*24),"")</f>
        <v/>
      </c>
      <c r="AP5573" s="17">
        <f t="shared" si="176"/>
        <v>0</v>
      </c>
    </row>
    <row r="5574" spans="2:42" ht="33" x14ac:dyDescent="0.25">
      <c r="B5574" s="13">
        <f>COUNTIFS($E$3:E5574,'تقرير منتج تام'!$E$4)</f>
        <v>8</v>
      </c>
      <c r="C5574" s="37"/>
      <c r="D5574" s="37"/>
      <c r="E5574" s="37"/>
      <c r="F5574" s="39"/>
      <c r="G5574" s="40"/>
      <c r="H5574" s="40"/>
      <c r="I5574" s="41"/>
      <c r="J5574" s="41"/>
      <c r="K5574" s="26" t="str">
        <f>_xlfn.IFNA(VLOOKUP(E5574,الاوردرات!$B$1:$C$600,2,0),"")</f>
        <v/>
      </c>
      <c r="L5574" s="52"/>
      <c r="N5574" s="21" t="str">
        <f t="shared" si="177"/>
        <v/>
      </c>
      <c r="O5574" s="22" t="str">
        <f>_xlfn.IFNA((VLOOKUP(F5574,help!$C$2:$F$12,4,0))*(N5574*24),"")</f>
        <v/>
      </c>
      <c r="AP5574" s="17">
        <f t="shared" si="176"/>
        <v>0</v>
      </c>
    </row>
    <row r="5575" spans="2:42" ht="33" x14ac:dyDescent="0.25">
      <c r="B5575" s="13">
        <f>COUNTIFS($E$3:E5575,'تقرير منتج تام'!$E$4)</f>
        <v>8</v>
      </c>
      <c r="C5575" s="37"/>
      <c r="D5575" s="37"/>
      <c r="E5575" s="37"/>
      <c r="F5575" s="39"/>
      <c r="G5575" s="40"/>
      <c r="H5575" s="40"/>
      <c r="I5575" s="41"/>
      <c r="J5575" s="41"/>
      <c r="K5575" s="26" t="str">
        <f>_xlfn.IFNA(VLOOKUP(E5575,الاوردرات!$B$1:$C$600,2,0),"")</f>
        <v/>
      </c>
      <c r="L5575" s="52"/>
      <c r="N5575" s="21" t="str">
        <f t="shared" si="177"/>
        <v/>
      </c>
      <c r="O5575" s="22" t="str">
        <f>_xlfn.IFNA((VLOOKUP(F5575,help!$C$2:$F$12,4,0))*(N5575*24),"")</f>
        <v/>
      </c>
      <c r="AP5575" s="17">
        <f t="shared" si="176"/>
        <v>0</v>
      </c>
    </row>
    <row r="5576" spans="2:42" ht="33" x14ac:dyDescent="0.25">
      <c r="B5576" s="13">
        <f>COUNTIFS($E$3:E5576,'تقرير منتج تام'!$E$4)</f>
        <v>8</v>
      </c>
      <c r="C5576" s="37"/>
      <c r="D5576" s="37"/>
      <c r="E5576" s="37"/>
      <c r="F5576" s="39"/>
      <c r="G5576" s="40"/>
      <c r="H5576" s="40"/>
      <c r="I5576" s="41"/>
      <c r="J5576" s="41"/>
      <c r="K5576" s="26" t="str">
        <f>_xlfn.IFNA(VLOOKUP(E5576,الاوردرات!$B$1:$C$600,2,0),"")</f>
        <v/>
      </c>
      <c r="L5576" s="52"/>
      <c r="N5576" s="21" t="str">
        <f t="shared" si="177"/>
        <v/>
      </c>
      <c r="O5576" s="22" t="str">
        <f>_xlfn.IFNA((VLOOKUP(F5576,help!$C$2:$F$12,4,0))*(N5576*24),"")</f>
        <v/>
      </c>
      <c r="AP5576" s="17">
        <f t="shared" si="176"/>
        <v>0</v>
      </c>
    </row>
    <row r="5577" spans="2:42" ht="33" x14ac:dyDescent="0.25">
      <c r="B5577" s="13">
        <f>COUNTIFS($E$3:E5577,'تقرير منتج تام'!$E$4)</f>
        <v>8</v>
      </c>
      <c r="C5577" s="37"/>
      <c r="D5577" s="37"/>
      <c r="E5577" s="37"/>
      <c r="F5577" s="39"/>
      <c r="G5577" s="40"/>
      <c r="H5577" s="40"/>
      <c r="I5577" s="41"/>
      <c r="J5577" s="41"/>
      <c r="K5577" s="26" t="str">
        <f>_xlfn.IFNA(VLOOKUP(E5577,الاوردرات!$B$1:$C$600,2,0),"")</f>
        <v/>
      </c>
      <c r="L5577" s="52"/>
      <c r="N5577" s="21" t="str">
        <f t="shared" si="177"/>
        <v/>
      </c>
      <c r="O5577" s="22" t="str">
        <f>_xlfn.IFNA((VLOOKUP(F5577,help!$C$2:$F$12,4,0))*(N5577*24),"")</f>
        <v/>
      </c>
      <c r="AP5577" s="17">
        <f t="shared" si="176"/>
        <v>0</v>
      </c>
    </row>
    <row r="5578" spans="2:42" ht="33" x14ac:dyDescent="0.25">
      <c r="B5578" s="13">
        <f>COUNTIFS($E$3:E5578,'تقرير منتج تام'!$E$4)</f>
        <v>8</v>
      </c>
      <c r="C5578" s="37"/>
      <c r="D5578" s="37"/>
      <c r="E5578" s="37"/>
      <c r="F5578" s="39"/>
      <c r="G5578" s="40"/>
      <c r="H5578" s="40"/>
      <c r="I5578" s="41"/>
      <c r="J5578" s="41"/>
      <c r="K5578" s="26" t="str">
        <f>_xlfn.IFNA(VLOOKUP(E5578,الاوردرات!$B$1:$C$600,2,0),"")</f>
        <v/>
      </c>
      <c r="L5578" s="52"/>
      <c r="N5578" s="21" t="str">
        <f t="shared" si="177"/>
        <v/>
      </c>
      <c r="O5578" s="22" t="str">
        <f>_xlfn.IFNA((VLOOKUP(F5578,help!$C$2:$F$12,4,0))*(N5578*24),"")</f>
        <v/>
      </c>
      <c r="AP5578" s="17">
        <f t="shared" si="176"/>
        <v>0</v>
      </c>
    </row>
    <row r="5579" spans="2:42" ht="33" x14ac:dyDescent="0.25">
      <c r="B5579" s="13">
        <f>COUNTIFS($E$3:E5579,'تقرير منتج تام'!$E$4)</f>
        <v>8</v>
      </c>
      <c r="C5579" s="37"/>
      <c r="D5579" s="37"/>
      <c r="E5579" s="37"/>
      <c r="F5579" s="39"/>
      <c r="G5579" s="40"/>
      <c r="H5579" s="40"/>
      <c r="I5579" s="41"/>
      <c r="J5579" s="41"/>
      <c r="K5579" s="26" t="str">
        <f>_xlfn.IFNA(VLOOKUP(E5579,الاوردرات!$B$1:$C$600,2,0),"")</f>
        <v/>
      </c>
      <c r="L5579" s="52"/>
      <c r="N5579" s="21" t="str">
        <f t="shared" si="177"/>
        <v/>
      </c>
      <c r="O5579" s="22" t="str">
        <f>_xlfn.IFNA((VLOOKUP(F5579,help!$C$2:$F$12,4,0))*(N5579*24),"")</f>
        <v/>
      </c>
      <c r="AP5579" s="17">
        <f t="shared" si="176"/>
        <v>0</v>
      </c>
    </row>
    <row r="5580" spans="2:42" ht="33" x14ac:dyDescent="0.25">
      <c r="B5580" s="13">
        <f>COUNTIFS($E$3:E5580,'تقرير منتج تام'!$E$4)</f>
        <v>8</v>
      </c>
      <c r="C5580" s="37"/>
      <c r="D5580" s="37"/>
      <c r="E5580" s="37"/>
      <c r="F5580" s="39"/>
      <c r="G5580" s="40"/>
      <c r="H5580" s="40"/>
      <c r="I5580" s="41"/>
      <c r="J5580" s="41"/>
      <c r="K5580" s="26" t="str">
        <f>_xlfn.IFNA(VLOOKUP(E5580,الاوردرات!$B$1:$C$600,2,0),"")</f>
        <v/>
      </c>
      <c r="L5580" s="52"/>
      <c r="N5580" s="21" t="str">
        <f t="shared" si="177"/>
        <v/>
      </c>
      <c r="O5580" s="22" t="str">
        <f>_xlfn.IFNA((VLOOKUP(F5580,help!$C$2:$F$12,4,0))*(N5580*24),"")</f>
        <v/>
      </c>
      <c r="AP5580" s="17">
        <f t="shared" si="176"/>
        <v>0</v>
      </c>
    </row>
    <row r="5581" spans="2:42" ht="33" x14ac:dyDescent="0.25">
      <c r="B5581" s="13">
        <f>COUNTIFS($E$3:E5581,'تقرير منتج تام'!$E$4)</f>
        <v>8</v>
      </c>
      <c r="C5581" s="37"/>
      <c r="D5581" s="37"/>
      <c r="E5581" s="37"/>
      <c r="F5581" s="39"/>
      <c r="G5581" s="40"/>
      <c r="H5581" s="40"/>
      <c r="I5581" s="41"/>
      <c r="J5581" s="41"/>
      <c r="K5581" s="26" t="str">
        <f>_xlfn.IFNA(VLOOKUP(E5581,الاوردرات!$B$1:$C$600,2,0),"")</f>
        <v/>
      </c>
      <c r="L5581" s="52"/>
      <c r="N5581" s="21" t="str">
        <f t="shared" si="177"/>
        <v/>
      </c>
      <c r="O5581" s="22" t="str">
        <f>_xlfn.IFNA((VLOOKUP(F5581,help!$C$2:$F$12,4,0))*(N5581*24),"")</f>
        <v/>
      </c>
      <c r="AP5581" s="17">
        <f t="shared" si="176"/>
        <v>0</v>
      </c>
    </row>
    <row r="5582" spans="2:42" ht="33" x14ac:dyDescent="0.25">
      <c r="B5582" s="13">
        <f>COUNTIFS($E$3:E5582,'تقرير منتج تام'!$E$4)</f>
        <v>8</v>
      </c>
      <c r="C5582" s="37"/>
      <c r="D5582" s="37"/>
      <c r="E5582" s="37"/>
      <c r="F5582" s="39"/>
      <c r="G5582" s="40"/>
      <c r="H5582" s="40"/>
      <c r="I5582" s="41"/>
      <c r="J5582" s="41"/>
      <c r="K5582" s="26" t="str">
        <f>_xlfn.IFNA(VLOOKUP(E5582,الاوردرات!$B$1:$C$600,2,0),"")</f>
        <v/>
      </c>
      <c r="L5582" s="52"/>
      <c r="N5582" s="21" t="str">
        <f t="shared" si="177"/>
        <v/>
      </c>
      <c r="O5582" s="22" t="str">
        <f>_xlfn.IFNA((VLOOKUP(F5582,help!$C$2:$F$12,4,0))*(N5582*24),"")</f>
        <v/>
      </c>
      <c r="AP5582" s="17">
        <f t="shared" si="176"/>
        <v>0</v>
      </c>
    </row>
    <row r="5583" spans="2:42" ht="33" x14ac:dyDescent="0.25">
      <c r="B5583" s="13">
        <f>COUNTIFS($E$3:E5583,'تقرير منتج تام'!$E$4)</f>
        <v>8</v>
      </c>
      <c r="C5583" s="37"/>
      <c r="D5583" s="37"/>
      <c r="E5583" s="37"/>
      <c r="F5583" s="39"/>
      <c r="G5583" s="40"/>
      <c r="H5583" s="40"/>
      <c r="I5583" s="41"/>
      <c r="J5583" s="41"/>
      <c r="K5583" s="26" t="str">
        <f>_xlfn.IFNA(VLOOKUP(E5583,الاوردرات!$B$1:$C$600,2,0),"")</f>
        <v/>
      </c>
      <c r="L5583" s="52"/>
      <c r="N5583" s="21" t="str">
        <f t="shared" si="177"/>
        <v/>
      </c>
      <c r="O5583" s="22" t="str">
        <f>_xlfn.IFNA((VLOOKUP(F5583,help!$C$2:$F$12,4,0))*(N5583*24),"")</f>
        <v/>
      </c>
      <c r="AP5583" s="17">
        <f t="shared" ref="AP5583:AP5646" si="178">D5583</f>
        <v>0</v>
      </c>
    </row>
    <row r="5584" spans="2:42" ht="33" x14ac:dyDescent="0.25">
      <c r="B5584" s="13">
        <f>COUNTIFS($E$3:E5584,'تقرير منتج تام'!$E$4)</f>
        <v>8</v>
      </c>
      <c r="C5584" s="37"/>
      <c r="D5584" s="37"/>
      <c r="E5584" s="37"/>
      <c r="F5584" s="39"/>
      <c r="G5584" s="40"/>
      <c r="H5584" s="40"/>
      <c r="I5584" s="41"/>
      <c r="J5584" s="41"/>
      <c r="K5584" s="26" t="str">
        <f>_xlfn.IFNA(VLOOKUP(E5584,الاوردرات!$B$1:$C$600,2,0),"")</f>
        <v/>
      </c>
      <c r="L5584" s="52"/>
      <c r="N5584" s="21" t="str">
        <f t="shared" si="177"/>
        <v/>
      </c>
      <c r="O5584" s="22" t="str">
        <f>_xlfn.IFNA((VLOOKUP(F5584,help!$C$2:$F$12,4,0))*(N5584*24),"")</f>
        <v/>
      </c>
      <c r="AP5584" s="17">
        <f t="shared" si="178"/>
        <v>0</v>
      </c>
    </row>
    <row r="5585" spans="2:42" ht="33" x14ac:dyDescent="0.25">
      <c r="B5585" s="13">
        <f>COUNTIFS($E$3:E5585,'تقرير منتج تام'!$E$4)</f>
        <v>8</v>
      </c>
      <c r="C5585" s="37"/>
      <c r="D5585" s="37"/>
      <c r="E5585" s="37"/>
      <c r="F5585" s="39"/>
      <c r="G5585" s="40"/>
      <c r="H5585" s="40"/>
      <c r="I5585" s="41"/>
      <c r="J5585" s="41"/>
      <c r="K5585" s="26" t="str">
        <f>_xlfn.IFNA(VLOOKUP(E5585,الاوردرات!$B$1:$C$600,2,0),"")</f>
        <v/>
      </c>
      <c r="L5585" s="52"/>
      <c r="N5585" s="21" t="str">
        <f t="shared" si="177"/>
        <v/>
      </c>
      <c r="O5585" s="22" t="str">
        <f>_xlfn.IFNA((VLOOKUP(F5585,help!$C$2:$F$12,4,0))*(N5585*24),"")</f>
        <v/>
      </c>
      <c r="AP5585" s="17">
        <f t="shared" si="178"/>
        <v>0</v>
      </c>
    </row>
    <row r="5586" spans="2:42" ht="33" x14ac:dyDescent="0.25">
      <c r="B5586" s="13">
        <f>COUNTIFS($E$3:E5586,'تقرير منتج تام'!$E$4)</f>
        <v>8</v>
      </c>
      <c r="C5586" s="37"/>
      <c r="D5586" s="37"/>
      <c r="E5586" s="37"/>
      <c r="F5586" s="39"/>
      <c r="G5586" s="40"/>
      <c r="H5586" s="40"/>
      <c r="I5586" s="41"/>
      <c r="J5586" s="41"/>
      <c r="K5586" s="26" t="str">
        <f>_xlfn.IFNA(VLOOKUP(E5586,الاوردرات!$B$1:$C$600,2,0),"")</f>
        <v/>
      </c>
      <c r="L5586" s="52"/>
      <c r="N5586" s="21" t="str">
        <f t="shared" si="177"/>
        <v/>
      </c>
      <c r="O5586" s="22" t="str">
        <f>_xlfn.IFNA((VLOOKUP(F5586,help!$C$2:$F$12,4,0))*(N5586*24),"")</f>
        <v/>
      </c>
      <c r="AP5586" s="17">
        <f t="shared" si="178"/>
        <v>0</v>
      </c>
    </row>
    <row r="5587" spans="2:42" ht="33" x14ac:dyDescent="0.25">
      <c r="B5587" s="13">
        <f>COUNTIFS($E$3:E5587,'تقرير منتج تام'!$E$4)</f>
        <v>8</v>
      </c>
      <c r="C5587" s="37"/>
      <c r="D5587" s="37"/>
      <c r="E5587" s="37"/>
      <c r="F5587" s="39"/>
      <c r="G5587" s="40"/>
      <c r="H5587" s="40"/>
      <c r="I5587" s="41"/>
      <c r="J5587" s="41"/>
      <c r="K5587" s="26" t="str">
        <f>_xlfn.IFNA(VLOOKUP(E5587,الاوردرات!$B$1:$C$600,2,0),"")</f>
        <v/>
      </c>
      <c r="L5587" s="52"/>
      <c r="N5587" s="21" t="str">
        <f t="shared" si="177"/>
        <v/>
      </c>
      <c r="O5587" s="22" t="str">
        <f>_xlfn.IFNA((VLOOKUP(F5587,help!$C$2:$F$12,4,0))*(N5587*24),"")</f>
        <v/>
      </c>
      <c r="AP5587" s="17">
        <f t="shared" si="178"/>
        <v>0</v>
      </c>
    </row>
    <row r="5588" spans="2:42" ht="33" x14ac:dyDescent="0.25">
      <c r="B5588" s="13">
        <f>COUNTIFS($E$3:E5588,'تقرير منتج تام'!$E$4)</f>
        <v>8</v>
      </c>
      <c r="C5588" s="37"/>
      <c r="D5588" s="37"/>
      <c r="E5588" s="37"/>
      <c r="F5588" s="39"/>
      <c r="G5588" s="40"/>
      <c r="H5588" s="40"/>
      <c r="I5588" s="41"/>
      <c r="J5588" s="41"/>
      <c r="K5588" s="26" t="str">
        <f>_xlfn.IFNA(VLOOKUP(E5588,الاوردرات!$B$1:$C$600,2,0),"")</f>
        <v/>
      </c>
      <c r="L5588" s="52"/>
      <c r="N5588" s="21" t="str">
        <f t="shared" si="177"/>
        <v/>
      </c>
      <c r="O5588" s="22" t="str">
        <f>_xlfn.IFNA((VLOOKUP(F5588,help!$C$2:$F$12,4,0))*(N5588*24),"")</f>
        <v/>
      </c>
      <c r="AP5588" s="17">
        <f t="shared" si="178"/>
        <v>0</v>
      </c>
    </row>
    <row r="5589" spans="2:42" ht="33" x14ac:dyDescent="0.25">
      <c r="B5589" s="13">
        <f>COUNTIFS($E$3:E5589,'تقرير منتج تام'!$E$4)</f>
        <v>8</v>
      </c>
      <c r="C5589" s="37"/>
      <c r="D5589" s="37"/>
      <c r="E5589" s="37"/>
      <c r="F5589" s="39"/>
      <c r="G5589" s="40"/>
      <c r="H5589" s="40"/>
      <c r="I5589" s="41"/>
      <c r="J5589" s="41"/>
      <c r="K5589" s="26" t="str">
        <f>_xlfn.IFNA(VLOOKUP(E5589,الاوردرات!$B$1:$C$600,2,0),"")</f>
        <v/>
      </c>
      <c r="L5589" s="52"/>
      <c r="N5589" s="21" t="str">
        <f t="shared" si="177"/>
        <v/>
      </c>
      <c r="O5589" s="22" t="str">
        <f>_xlfn.IFNA((VLOOKUP(F5589,help!$C$2:$F$12,4,0))*(N5589*24),"")</f>
        <v/>
      </c>
      <c r="AP5589" s="17">
        <f t="shared" si="178"/>
        <v>0</v>
      </c>
    </row>
    <row r="5590" spans="2:42" ht="33" x14ac:dyDescent="0.25">
      <c r="B5590" s="13">
        <f>COUNTIFS($E$3:E5590,'تقرير منتج تام'!$E$4)</f>
        <v>8</v>
      </c>
      <c r="C5590" s="37"/>
      <c r="D5590" s="37"/>
      <c r="E5590" s="37"/>
      <c r="F5590" s="39"/>
      <c r="G5590" s="40"/>
      <c r="H5590" s="40"/>
      <c r="I5590" s="41"/>
      <c r="J5590" s="41"/>
      <c r="K5590" s="26" t="str">
        <f>_xlfn.IFNA(VLOOKUP(E5590,الاوردرات!$B$1:$C$600,2,0),"")</f>
        <v/>
      </c>
      <c r="L5590" s="52"/>
      <c r="N5590" s="21" t="str">
        <f t="shared" si="177"/>
        <v/>
      </c>
      <c r="O5590" s="22" t="str">
        <f>_xlfn.IFNA((VLOOKUP(F5590,help!$C$2:$F$12,4,0))*(N5590*24),"")</f>
        <v/>
      </c>
      <c r="AP5590" s="17">
        <f t="shared" si="178"/>
        <v>0</v>
      </c>
    </row>
    <row r="5591" spans="2:42" ht="33" x14ac:dyDescent="0.25">
      <c r="B5591" s="13">
        <f>COUNTIFS($E$3:E5591,'تقرير منتج تام'!$E$4)</f>
        <v>8</v>
      </c>
      <c r="C5591" s="37"/>
      <c r="D5591" s="37"/>
      <c r="E5591" s="37"/>
      <c r="F5591" s="39"/>
      <c r="G5591" s="40"/>
      <c r="H5591" s="40"/>
      <c r="I5591" s="41"/>
      <c r="J5591" s="41"/>
      <c r="K5591" s="26" t="str">
        <f>_xlfn.IFNA(VLOOKUP(E5591,الاوردرات!$B$1:$C$600,2,0),"")</f>
        <v/>
      </c>
      <c r="L5591" s="52"/>
      <c r="N5591" s="21" t="str">
        <f t="shared" si="177"/>
        <v/>
      </c>
      <c r="O5591" s="22" t="str">
        <f>_xlfn.IFNA((VLOOKUP(F5591,help!$C$2:$F$12,4,0))*(N5591*24),"")</f>
        <v/>
      </c>
      <c r="AP5591" s="17">
        <f t="shared" si="178"/>
        <v>0</v>
      </c>
    </row>
    <row r="5592" spans="2:42" ht="33" x14ac:dyDescent="0.25">
      <c r="B5592" s="13">
        <f>COUNTIFS($E$3:E5592,'تقرير منتج تام'!$E$4)</f>
        <v>8</v>
      </c>
      <c r="C5592" s="37"/>
      <c r="D5592" s="37"/>
      <c r="E5592" s="37"/>
      <c r="F5592" s="39"/>
      <c r="G5592" s="40"/>
      <c r="H5592" s="40"/>
      <c r="I5592" s="41"/>
      <c r="J5592" s="41"/>
      <c r="K5592" s="26" t="str">
        <f>_xlfn.IFNA(VLOOKUP(E5592,الاوردرات!$B$1:$C$600,2,0),"")</f>
        <v/>
      </c>
      <c r="L5592" s="52"/>
      <c r="N5592" s="21" t="str">
        <f t="shared" si="177"/>
        <v/>
      </c>
      <c r="O5592" s="22" t="str">
        <f>_xlfn.IFNA((VLOOKUP(F5592,help!$C$2:$F$12,4,0))*(N5592*24),"")</f>
        <v/>
      </c>
      <c r="AP5592" s="17">
        <f t="shared" si="178"/>
        <v>0</v>
      </c>
    </row>
    <row r="5593" spans="2:42" ht="33" x14ac:dyDescent="0.25">
      <c r="B5593" s="13">
        <f>COUNTIFS($E$3:E5593,'تقرير منتج تام'!$E$4)</f>
        <v>8</v>
      </c>
      <c r="C5593" s="37"/>
      <c r="D5593" s="37"/>
      <c r="E5593" s="37"/>
      <c r="F5593" s="39"/>
      <c r="G5593" s="40"/>
      <c r="H5593" s="40"/>
      <c r="I5593" s="41"/>
      <c r="J5593" s="41"/>
      <c r="K5593" s="26" t="str">
        <f>_xlfn.IFNA(VLOOKUP(E5593,الاوردرات!$B$1:$C$600,2,0),"")</f>
        <v/>
      </c>
      <c r="L5593" s="52"/>
      <c r="N5593" s="21" t="str">
        <f t="shared" si="177"/>
        <v/>
      </c>
      <c r="O5593" s="22" t="str">
        <f>_xlfn.IFNA((VLOOKUP(F5593,help!$C$2:$F$12,4,0))*(N5593*24),"")</f>
        <v/>
      </c>
      <c r="AP5593" s="17">
        <f t="shared" si="178"/>
        <v>0</v>
      </c>
    </row>
    <row r="5594" spans="2:42" ht="33" x14ac:dyDescent="0.25">
      <c r="B5594" s="13">
        <f>COUNTIFS($E$3:E5594,'تقرير منتج تام'!$E$4)</f>
        <v>8</v>
      </c>
      <c r="C5594" s="37"/>
      <c r="D5594" s="37"/>
      <c r="E5594" s="37"/>
      <c r="F5594" s="39"/>
      <c r="G5594" s="40"/>
      <c r="H5594" s="40"/>
      <c r="I5594" s="41"/>
      <c r="J5594" s="41"/>
      <c r="K5594" s="26" t="str">
        <f>_xlfn.IFNA(VLOOKUP(E5594,الاوردرات!$B$1:$C$600,2,0),"")</f>
        <v/>
      </c>
      <c r="L5594" s="52"/>
      <c r="N5594" s="21" t="str">
        <f t="shared" si="177"/>
        <v/>
      </c>
      <c r="O5594" s="22" t="str">
        <f>_xlfn.IFNA((VLOOKUP(F5594,help!$C$2:$F$12,4,0))*(N5594*24),"")</f>
        <v/>
      </c>
      <c r="AP5594" s="17">
        <f t="shared" si="178"/>
        <v>0</v>
      </c>
    </row>
    <row r="5595" spans="2:42" ht="33" x14ac:dyDescent="0.25">
      <c r="B5595" s="13">
        <f>COUNTIFS($E$3:E5595,'تقرير منتج تام'!$E$4)</f>
        <v>8</v>
      </c>
      <c r="C5595" s="37"/>
      <c r="D5595" s="37"/>
      <c r="E5595" s="37"/>
      <c r="F5595" s="39"/>
      <c r="G5595" s="40"/>
      <c r="H5595" s="40"/>
      <c r="I5595" s="41"/>
      <c r="J5595" s="41"/>
      <c r="K5595" s="26" t="str">
        <f>_xlfn.IFNA(VLOOKUP(E5595,الاوردرات!$B$1:$C$600,2,0),"")</f>
        <v/>
      </c>
      <c r="L5595" s="52"/>
      <c r="N5595" s="21" t="str">
        <f t="shared" si="177"/>
        <v/>
      </c>
      <c r="O5595" s="22" t="str">
        <f>_xlfn.IFNA((VLOOKUP(F5595,help!$C$2:$F$12,4,0))*(N5595*24),"")</f>
        <v/>
      </c>
      <c r="AP5595" s="17">
        <f t="shared" si="178"/>
        <v>0</v>
      </c>
    </row>
    <row r="5596" spans="2:42" ht="33" x14ac:dyDescent="0.25">
      <c r="B5596" s="13">
        <f>COUNTIFS($E$3:E5596,'تقرير منتج تام'!$E$4)</f>
        <v>8</v>
      </c>
      <c r="C5596" s="37"/>
      <c r="D5596" s="37"/>
      <c r="E5596" s="37"/>
      <c r="F5596" s="39"/>
      <c r="G5596" s="40"/>
      <c r="H5596" s="40"/>
      <c r="I5596" s="41"/>
      <c r="J5596" s="41"/>
      <c r="K5596" s="26" t="str">
        <f>_xlfn.IFNA(VLOOKUP(E5596,الاوردرات!$B$1:$C$600,2,0),"")</f>
        <v/>
      </c>
      <c r="L5596" s="52"/>
      <c r="N5596" s="21" t="str">
        <f t="shared" si="177"/>
        <v/>
      </c>
      <c r="O5596" s="22" t="str">
        <f>_xlfn.IFNA((VLOOKUP(F5596,help!$C$2:$F$12,4,0))*(N5596*24),"")</f>
        <v/>
      </c>
      <c r="AP5596" s="17">
        <f t="shared" si="178"/>
        <v>0</v>
      </c>
    </row>
    <row r="5597" spans="2:42" ht="33" x14ac:dyDescent="0.25">
      <c r="B5597" s="13">
        <f>COUNTIFS($E$3:E5597,'تقرير منتج تام'!$E$4)</f>
        <v>8</v>
      </c>
      <c r="C5597" s="37"/>
      <c r="D5597" s="37"/>
      <c r="E5597" s="37"/>
      <c r="F5597" s="39"/>
      <c r="G5597" s="40"/>
      <c r="H5597" s="40"/>
      <c r="I5597" s="41"/>
      <c r="J5597" s="41"/>
      <c r="K5597" s="26" t="str">
        <f>_xlfn.IFNA(VLOOKUP(E5597,الاوردرات!$B$1:$C$600,2,0),"")</f>
        <v/>
      </c>
      <c r="L5597" s="52"/>
      <c r="N5597" s="21" t="str">
        <f t="shared" si="177"/>
        <v/>
      </c>
      <c r="O5597" s="22" t="str">
        <f>_xlfn.IFNA((VLOOKUP(F5597,help!$C$2:$F$12,4,0))*(N5597*24),"")</f>
        <v/>
      </c>
      <c r="AP5597" s="17">
        <f t="shared" si="178"/>
        <v>0</v>
      </c>
    </row>
    <row r="5598" spans="2:42" ht="33" x14ac:dyDescent="0.25">
      <c r="B5598" s="13">
        <f>COUNTIFS($E$3:E5598,'تقرير منتج تام'!$E$4)</f>
        <v>8</v>
      </c>
      <c r="C5598" s="37"/>
      <c r="D5598" s="37"/>
      <c r="E5598" s="37"/>
      <c r="F5598" s="39"/>
      <c r="G5598" s="40"/>
      <c r="H5598" s="40"/>
      <c r="I5598" s="41"/>
      <c r="J5598" s="41"/>
      <c r="K5598" s="26" t="str">
        <f>_xlfn.IFNA(VLOOKUP(E5598,الاوردرات!$B$1:$C$600,2,0),"")</f>
        <v/>
      </c>
      <c r="L5598" s="52"/>
      <c r="N5598" s="21" t="str">
        <f t="shared" si="177"/>
        <v/>
      </c>
      <c r="O5598" s="22" t="str">
        <f>_xlfn.IFNA((VLOOKUP(F5598,help!$C$2:$F$12,4,0))*(N5598*24),"")</f>
        <v/>
      </c>
      <c r="AP5598" s="17">
        <f t="shared" si="178"/>
        <v>0</v>
      </c>
    </row>
    <row r="5599" spans="2:42" ht="33" x14ac:dyDescent="0.25">
      <c r="B5599" s="13">
        <f>COUNTIFS($E$3:E5599,'تقرير منتج تام'!$E$4)</f>
        <v>8</v>
      </c>
      <c r="C5599" s="37"/>
      <c r="D5599" s="37"/>
      <c r="E5599" s="37"/>
      <c r="F5599" s="39"/>
      <c r="G5599" s="40"/>
      <c r="H5599" s="40"/>
      <c r="I5599" s="41"/>
      <c r="J5599" s="41"/>
      <c r="K5599" s="26" t="str">
        <f>_xlfn.IFNA(VLOOKUP(E5599,الاوردرات!$B$1:$C$600,2,0),"")</f>
        <v/>
      </c>
      <c r="L5599" s="52"/>
      <c r="N5599" s="21" t="str">
        <f t="shared" si="177"/>
        <v/>
      </c>
      <c r="O5599" s="22" t="str">
        <f>_xlfn.IFNA((VLOOKUP(F5599,help!$C$2:$F$12,4,0))*(N5599*24),"")</f>
        <v/>
      </c>
      <c r="AP5599" s="17">
        <f t="shared" si="178"/>
        <v>0</v>
      </c>
    </row>
    <row r="5600" spans="2:42" ht="33" x14ac:dyDescent="0.25">
      <c r="B5600" s="13">
        <f>COUNTIFS($E$3:E5600,'تقرير منتج تام'!$E$4)</f>
        <v>8</v>
      </c>
      <c r="C5600" s="37"/>
      <c r="D5600" s="37"/>
      <c r="E5600" s="37"/>
      <c r="F5600" s="39"/>
      <c r="G5600" s="40"/>
      <c r="H5600" s="40"/>
      <c r="I5600" s="41"/>
      <c r="J5600" s="41"/>
      <c r="K5600" s="26" t="str">
        <f>_xlfn.IFNA(VLOOKUP(E5600,الاوردرات!$B$1:$C$600,2,0),"")</f>
        <v/>
      </c>
      <c r="L5600" s="52"/>
      <c r="N5600" s="21" t="str">
        <f t="shared" si="177"/>
        <v/>
      </c>
      <c r="O5600" s="22" t="str">
        <f>_xlfn.IFNA((VLOOKUP(F5600,help!$C$2:$F$12,4,0))*(N5600*24),"")</f>
        <v/>
      </c>
      <c r="AP5600" s="17">
        <f t="shared" si="178"/>
        <v>0</v>
      </c>
    </row>
    <row r="5601" spans="2:42" ht="33" x14ac:dyDescent="0.25">
      <c r="B5601" s="13">
        <f>COUNTIFS($E$3:E5601,'تقرير منتج تام'!$E$4)</f>
        <v>8</v>
      </c>
      <c r="C5601" s="37"/>
      <c r="D5601" s="37"/>
      <c r="E5601" s="37"/>
      <c r="F5601" s="39"/>
      <c r="G5601" s="40"/>
      <c r="H5601" s="40"/>
      <c r="I5601" s="41"/>
      <c r="J5601" s="41"/>
      <c r="K5601" s="26" t="str">
        <f>_xlfn.IFNA(VLOOKUP(E5601,الاوردرات!$B$1:$C$600,2,0),"")</f>
        <v/>
      </c>
      <c r="L5601" s="52"/>
      <c r="N5601" s="21" t="str">
        <f t="shared" si="177"/>
        <v/>
      </c>
      <c r="O5601" s="22" t="str">
        <f>_xlfn.IFNA((VLOOKUP(F5601,help!$C$2:$F$12,4,0))*(N5601*24),"")</f>
        <v/>
      </c>
      <c r="AP5601" s="17">
        <f t="shared" si="178"/>
        <v>0</v>
      </c>
    </row>
    <row r="5602" spans="2:42" ht="33" x14ac:dyDescent="0.25">
      <c r="B5602" s="13">
        <f>COUNTIFS($E$3:E5602,'تقرير منتج تام'!$E$4)</f>
        <v>8</v>
      </c>
      <c r="C5602" s="37"/>
      <c r="D5602" s="37"/>
      <c r="E5602" s="37"/>
      <c r="F5602" s="39"/>
      <c r="G5602" s="40"/>
      <c r="H5602" s="40"/>
      <c r="I5602" s="41"/>
      <c r="J5602" s="41"/>
      <c r="K5602" s="26" t="str">
        <f>_xlfn.IFNA(VLOOKUP(E5602,الاوردرات!$B$1:$C$600,2,0),"")</f>
        <v/>
      </c>
      <c r="L5602" s="52"/>
      <c r="N5602" s="21" t="str">
        <f t="shared" si="177"/>
        <v/>
      </c>
      <c r="O5602" s="22" t="str">
        <f>_xlfn.IFNA((VLOOKUP(F5602,help!$C$2:$F$12,4,0))*(N5602*24),"")</f>
        <v/>
      </c>
      <c r="AP5602" s="17">
        <f t="shared" si="178"/>
        <v>0</v>
      </c>
    </row>
    <row r="5603" spans="2:42" ht="33" x14ac:dyDescent="0.25">
      <c r="B5603" s="13">
        <f>COUNTIFS($E$3:E5603,'تقرير منتج تام'!$E$4)</f>
        <v>8</v>
      </c>
      <c r="C5603" s="37"/>
      <c r="D5603" s="37"/>
      <c r="E5603" s="37"/>
      <c r="F5603" s="39"/>
      <c r="G5603" s="40"/>
      <c r="H5603" s="40"/>
      <c r="I5603" s="41"/>
      <c r="J5603" s="41"/>
      <c r="K5603" s="26" t="str">
        <f>_xlfn.IFNA(VLOOKUP(E5603,الاوردرات!$B$1:$C$600,2,0),"")</f>
        <v/>
      </c>
      <c r="L5603" s="52"/>
      <c r="N5603" s="21" t="str">
        <f t="shared" si="177"/>
        <v/>
      </c>
      <c r="O5603" s="22" t="str">
        <f>_xlfn.IFNA((VLOOKUP(F5603,help!$C$2:$F$12,4,0))*(N5603*24),"")</f>
        <v/>
      </c>
      <c r="AP5603" s="17">
        <f t="shared" si="178"/>
        <v>0</v>
      </c>
    </row>
    <row r="5604" spans="2:42" ht="33" x14ac:dyDescent="0.25">
      <c r="B5604" s="13">
        <f>COUNTIFS($E$3:E5604,'تقرير منتج تام'!$E$4)</f>
        <v>8</v>
      </c>
      <c r="C5604" s="37"/>
      <c r="D5604" s="37"/>
      <c r="E5604" s="37"/>
      <c r="F5604" s="39"/>
      <c r="G5604" s="40"/>
      <c r="H5604" s="40"/>
      <c r="I5604" s="41"/>
      <c r="J5604" s="41"/>
      <c r="K5604" s="26" t="str">
        <f>_xlfn.IFNA(VLOOKUP(E5604,الاوردرات!$B$1:$C$600,2,0),"")</f>
        <v/>
      </c>
      <c r="L5604" s="52"/>
      <c r="N5604" s="21" t="str">
        <f t="shared" si="177"/>
        <v/>
      </c>
      <c r="O5604" s="22" t="str">
        <f>_xlfn.IFNA((VLOOKUP(F5604,help!$C$2:$F$12,4,0))*(N5604*24),"")</f>
        <v/>
      </c>
      <c r="AP5604" s="17">
        <f t="shared" si="178"/>
        <v>0</v>
      </c>
    </row>
    <row r="5605" spans="2:42" ht="33" x14ac:dyDescent="0.25">
      <c r="B5605" s="13">
        <f>COUNTIFS($E$3:E5605,'تقرير منتج تام'!$E$4)</f>
        <v>8</v>
      </c>
      <c r="C5605" s="37"/>
      <c r="D5605" s="37"/>
      <c r="E5605" s="37"/>
      <c r="F5605" s="39"/>
      <c r="G5605" s="40"/>
      <c r="H5605" s="40"/>
      <c r="I5605" s="41"/>
      <c r="J5605" s="41"/>
      <c r="K5605" s="26" t="str">
        <f>_xlfn.IFNA(VLOOKUP(E5605,الاوردرات!$B$1:$C$600,2,0),"")</f>
        <v/>
      </c>
      <c r="L5605" s="52"/>
      <c r="N5605" s="21" t="str">
        <f t="shared" si="177"/>
        <v/>
      </c>
      <c r="O5605" s="22" t="str">
        <f>_xlfn.IFNA((VLOOKUP(F5605,help!$C$2:$F$12,4,0))*(N5605*24),"")</f>
        <v/>
      </c>
      <c r="AP5605" s="17">
        <f t="shared" si="178"/>
        <v>0</v>
      </c>
    </row>
    <row r="5606" spans="2:42" ht="33" x14ac:dyDescent="0.25">
      <c r="B5606" s="13">
        <f>COUNTIFS($E$3:E5606,'تقرير منتج تام'!$E$4)</f>
        <v>8</v>
      </c>
      <c r="C5606" s="37"/>
      <c r="D5606" s="37"/>
      <c r="E5606" s="37"/>
      <c r="F5606" s="39"/>
      <c r="G5606" s="40"/>
      <c r="H5606" s="40"/>
      <c r="I5606" s="41"/>
      <c r="J5606" s="41"/>
      <c r="K5606" s="26" t="str">
        <f>_xlfn.IFNA(VLOOKUP(E5606,الاوردرات!$B$1:$C$600,2,0),"")</f>
        <v/>
      </c>
      <c r="L5606" s="52"/>
      <c r="N5606" s="21" t="str">
        <f t="shared" si="177"/>
        <v/>
      </c>
      <c r="O5606" s="22" t="str">
        <f>_xlfn.IFNA((VLOOKUP(F5606,help!$C$2:$F$12,4,0))*(N5606*24),"")</f>
        <v/>
      </c>
      <c r="AP5606" s="17">
        <f t="shared" si="178"/>
        <v>0</v>
      </c>
    </row>
    <row r="5607" spans="2:42" ht="33" x14ac:dyDescent="0.25">
      <c r="B5607" s="13">
        <f>COUNTIFS($E$3:E5607,'تقرير منتج تام'!$E$4)</f>
        <v>8</v>
      </c>
      <c r="C5607" s="37"/>
      <c r="D5607" s="37"/>
      <c r="E5607" s="37"/>
      <c r="F5607" s="39"/>
      <c r="G5607" s="40"/>
      <c r="H5607" s="40"/>
      <c r="I5607" s="41"/>
      <c r="J5607" s="41"/>
      <c r="K5607" s="26" t="str">
        <f>_xlfn.IFNA(VLOOKUP(E5607,الاوردرات!$B$1:$C$600,2,0),"")</f>
        <v/>
      </c>
      <c r="L5607" s="52"/>
      <c r="N5607" s="21" t="str">
        <f t="shared" si="177"/>
        <v/>
      </c>
      <c r="O5607" s="22" t="str">
        <f>_xlfn.IFNA((VLOOKUP(F5607,help!$C$2:$F$12,4,0))*(N5607*24),"")</f>
        <v/>
      </c>
      <c r="AP5607" s="17">
        <f t="shared" si="178"/>
        <v>0</v>
      </c>
    </row>
    <row r="5608" spans="2:42" ht="33" x14ac:dyDescent="0.25">
      <c r="B5608" s="13">
        <f>COUNTIFS($E$3:E5608,'تقرير منتج تام'!$E$4)</f>
        <v>8</v>
      </c>
      <c r="C5608" s="37"/>
      <c r="D5608" s="37"/>
      <c r="E5608" s="37"/>
      <c r="F5608" s="39"/>
      <c r="G5608" s="40"/>
      <c r="H5608" s="40"/>
      <c r="I5608" s="41"/>
      <c r="J5608" s="41"/>
      <c r="K5608" s="26" t="str">
        <f>_xlfn.IFNA(VLOOKUP(E5608,الاوردرات!$B$1:$C$600,2,0),"")</f>
        <v/>
      </c>
      <c r="L5608" s="52"/>
      <c r="N5608" s="21" t="str">
        <f t="shared" si="177"/>
        <v/>
      </c>
      <c r="O5608" s="22" t="str">
        <f>_xlfn.IFNA((VLOOKUP(F5608,help!$C$2:$F$12,4,0))*(N5608*24),"")</f>
        <v/>
      </c>
      <c r="AP5608" s="17">
        <f t="shared" si="178"/>
        <v>0</v>
      </c>
    </row>
    <row r="5609" spans="2:42" ht="33" x14ac:dyDescent="0.25">
      <c r="B5609" s="13">
        <f>COUNTIFS($E$3:E5609,'تقرير منتج تام'!$E$4)</f>
        <v>8</v>
      </c>
      <c r="C5609" s="37"/>
      <c r="D5609" s="37"/>
      <c r="E5609" s="37"/>
      <c r="F5609" s="39"/>
      <c r="G5609" s="40"/>
      <c r="H5609" s="40"/>
      <c r="I5609" s="41"/>
      <c r="J5609" s="41"/>
      <c r="K5609" s="26" t="str">
        <f>_xlfn.IFNA(VLOOKUP(E5609,الاوردرات!$B$1:$C$600,2,0),"")</f>
        <v/>
      </c>
      <c r="L5609" s="52"/>
      <c r="N5609" s="21" t="str">
        <f t="shared" si="177"/>
        <v/>
      </c>
      <c r="O5609" s="22" t="str">
        <f>_xlfn.IFNA((VLOOKUP(F5609,help!$C$2:$F$12,4,0))*(N5609*24),"")</f>
        <v/>
      </c>
      <c r="AP5609" s="17">
        <f t="shared" si="178"/>
        <v>0</v>
      </c>
    </row>
    <row r="5610" spans="2:42" ht="33" x14ac:dyDescent="0.25">
      <c r="B5610" s="13">
        <f>COUNTIFS($E$3:E5610,'تقرير منتج تام'!$E$4)</f>
        <v>8</v>
      </c>
      <c r="C5610" s="37"/>
      <c r="D5610" s="37"/>
      <c r="E5610" s="37"/>
      <c r="F5610" s="39"/>
      <c r="G5610" s="40"/>
      <c r="H5610" s="40"/>
      <c r="I5610" s="41"/>
      <c r="J5610" s="41"/>
      <c r="K5610" s="26" t="str">
        <f>_xlfn.IFNA(VLOOKUP(E5610,الاوردرات!$B$1:$C$600,2,0),"")</f>
        <v/>
      </c>
      <c r="L5610" s="52"/>
      <c r="N5610" s="21" t="str">
        <f t="shared" si="177"/>
        <v/>
      </c>
      <c r="O5610" s="22" t="str">
        <f>_xlfn.IFNA((VLOOKUP(F5610,help!$C$2:$F$12,4,0))*(N5610*24),"")</f>
        <v/>
      </c>
      <c r="AP5610" s="17">
        <f t="shared" si="178"/>
        <v>0</v>
      </c>
    </row>
    <row r="5611" spans="2:42" ht="33" x14ac:dyDescent="0.25">
      <c r="B5611" s="13">
        <f>COUNTIFS($E$3:E5611,'تقرير منتج تام'!$E$4)</f>
        <v>8</v>
      </c>
      <c r="C5611" s="37"/>
      <c r="D5611" s="37"/>
      <c r="E5611" s="37"/>
      <c r="F5611" s="39"/>
      <c r="G5611" s="40"/>
      <c r="H5611" s="40"/>
      <c r="I5611" s="41"/>
      <c r="J5611" s="41"/>
      <c r="K5611" s="26" t="str">
        <f>_xlfn.IFNA(VLOOKUP(E5611,الاوردرات!$B$1:$C$600,2,0),"")</f>
        <v/>
      </c>
      <c r="L5611" s="52"/>
      <c r="N5611" s="21" t="str">
        <f t="shared" si="177"/>
        <v/>
      </c>
      <c r="O5611" s="22" t="str">
        <f>_xlfn.IFNA((VLOOKUP(F5611,help!$C$2:$F$12,4,0))*(N5611*24),"")</f>
        <v/>
      </c>
      <c r="AP5611" s="17">
        <f t="shared" si="178"/>
        <v>0</v>
      </c>
    </row>
    <row r="5612" spans="2:42" ht="33" x14ac:dyDescent="0.25">
      <c r="B5612" s="13">
        <f>COUNTIFS($E$3:E5612,'تقرير منتج تام'!$E$4)</f>
        <v>8</v>
      </c>
      <c r="C5612" s="37"/>
      <c r="D5612" s="37"/>
      <c r="E5612" s="37"/>
      <c r="F5612" s="39"/>
      <c r="G5612" s="40"/>
      <c r="H5612" s="40"/>
      <c r="I5612" s="41"/>
      <c r="J5612" s="41"/>
      <c r="K5612" s="26" t="str">
        <f>_xlfn.IFNA(VLOOKUP(E5612,الاوردرات!$B$1:$C$600,2,0),"")</f>
        <v/>
      </c>
      <c r="L5612" s="52"/>
      <c r="N5612" s="21" t="str">
        <f t="shared" si="177"/>
        <v/>
      </c>
      <c r="O5612" s="22" t="str">
        <f>_xlfn.IFNA((VLOOKUP(F5612,help!$C$2:$F$12,4,0))*(N5612*24),"")</f>
        <v/>
      </c>
      <c r="AP5612" s="17">
        <f t="shared" si="178"/>
        <v>0</v>
      </c>
    </row>
    <row r="5613" spans="2:42" ht="33" x14ac:dyDescent="0.25">
      <c r="B5613" s="13">
        <f>COUNTIFS($E$3:E5613,'تقرير منتج تام'!$E$4)</f>
        <v>8</v>
      </c>
      <c r="C5613" s="37"/>
      <c r="D5613" s="37"/>
      <c r="E5613" s="37"/>
      <c r="F5613" s="39"/>
      <c r="G5613" s="40"/>
      <c r="H5613" s="40"/>
      <c r="I5613" s="41"/>
      <c r="J5613" s="41"/>
      <c r="K5613" s="26" t="str">
        <f>_xlfn.IFNA(VLOOKUP(E5613,الاوردرات!$B$1:$C$600,2,0),"")</f>
        <v/>
      </c>
      <c r="L5613" s="52"/>
      <c r="N5613" s="21" t="str">
        <f t="shared" si="177"/>
        <v/>
      </c>
      <c r="O5613" s="22" t="str">
        <f>_xlfn.IFNA((VLOOKUP(F5613,help!$C$2:$F$12,4,0))*(N5613*24),"")</f>
        <v/>
      </c>
      <c r="AP5613" s="17">
        <f t="shared" si="178"/>
        <v>0</v>
      </c>
    </row>
    <row r="5614" spans="2:42" ht="33" x14ac:dyDescent="0.25">
      <c r="B5614" s="13">
        <f>COUNTIFS($E$3:E5614,'تقرير منتج تام'!$E$4)</f>
        <v>8</v>
      </c>
      <c r="C5614" s="37"/>
      <c r="D5614" s="37"/>
      <c r="E5614" s="37"/>
      <c r="F5614" s="39"/>
      <c r="G5614" s="40"/>
      <c r="H5614" s="40"/>
      <c r="I5614" s="41"/>
      <c r="J5614" s="41"/>
      <c r="K5614" s="26" t="str">
        <f>_xlfn.IFNA(VLOOKUP(E5614,الاوردرات!$B$1:$C$600,2,0),"")</f>
        <v/>
      </c>
      <c r="L5614" s="52"/>
      <c r="N5614" s="21" t="str">
        <f t="shared" si="177"/>
        <v/>
      </c>
      <c r="O5614" s="22" t="str">
        <f>_xlfn.IFNA((VLOOKUP(F5614,help!$C$2:$F$12,4,0))*(N5614*24),"")</f>
        <v/>
      </c>
      <c r="AP5614" s="17">
        <f t="shared" si="178"/>
        <v>0</v>
      </c>
    </row>
    <row r="5615" spans="2:42" ht="33" x14ac:dyDescent="0.25">
      <c r="B5615" s="13">
        <f>COUNTIFS($E$3:E5615,'تقرير منتج تام'!$E$4)</f>
        <v>8</v>
      </c>
      <c r="C5615" s="37"/>
      <c r="D5615" s="37"/>
      <c r="E5615" s="37"/>
      <c r="F5615" s="39"/>
      <c r="G5615" s="40"/>
      <c r="H5615" s="40"/>
      <c r="I5615" s="41"/>
      <c r="J5615" s="41"/>
      <c r="K5615" s="26" t="str">
        <f>_xlfn.IFNA(VLOOKUP(E5615,الاوردرات!$B$1:$C$600,2,0),"")</f>
        <v/>
      </c>
      <c r="L5615" s="52"/>
      <c r="N5615" s="21" t="str">
        <f t="shared" si="177"/>
        <v/>
      </c>
      <c r="O5615" s="22" t="str">
        <f>_xlfn.IFNA((VLOOKUP(F5615,help!$C$2:$F$12,4,0))*(N5615*24),"")</f>
        <v/>
      </c>
      <c r="AP5615" s="17">
        <f t="shared" si="178"/>
        <v>0</v>
      </c>
    </row>
    <row r="5616" spans="2:42" ht="33" x14ac:dyDescent="0.25">
      <c r="B5616" s="13">
        <f>COUNTIFS($E$3:E5616,'تقرير منتج تام'!$E$4)</f>
        <v>8</v>
      </c>
      <c r="C5616" s="37"/>
      <c r="D5616" s="37"/>
      <c r="E5616" s="37"/>
      <c r="F5616" s="39"/>
      <c r="G5616" s="40"/>
      <c r="H5616" s="40"/>
      <c r="I5616" s="41"/>
      <c r="J5616" s="41"/>
      <c r="K5616" s="26" t="str">
        <f>_xlfn.IFNA(VLOOKUP(E5616,الاوردرات!$B$1:$C$600,2,0),"")</f>
        <v/>
      </c>
      <c r="L5616" s="52"/>
      <c r="N5616" s="21" t="str">
        <f t="shared" si="177"/>
        <v/>
      </c>
      <c r="O5616" s="22" t="str">
        <f>_xlfn.IFNA((VLOOKUP(F5616,help!$C$2:$F$12,4,0))*(N5616*24),"")</f>
        <v/>
      </c>
      <c r="AP5616" s="17">
        <f t="shared" si="178"/>
        <v>0</v>
      </c>
    </row>
    <row r="5617" spans="2:42" ht="33" x14ac:dyDescent="0.25">
      <c r="B5617" s="13">
        <f>COUNTIFS($E$3:E5617,'تقرير منتج تام'!$E$4)</f>
        <v>8</v>
      </c>
      <c r="C5617" s="37"/>
      <c r="D5617" s="37"/>
      <c r="E5617" s="37"/>
      <c r="F5617" s="39"/>
      <c r="G5617" s="40"/>
      <c r="H5617" s="40"/>
      <c r="I5617" s="41"/>
      <c r="J5617" s="41"/>
      <c r="K5617" s="26" t="str">
        <f>_xlfn.IFNA(VLOOKUP(E5617,الاوردرات!$B$1:$C$600,2,0),"")</f>
        <v/>
      </c>
      <c r="L5617" s="52"/>
      <c r="N5617" s="21" t="str">
        <f t="shared" si="177"/>
        <v/>
      </c>
      <c r="O5617" s="22" t="str">
        <f>_xlfn.IFNA((VLOOKUP(F5617,help!$C$2:$F$12,4,0))*(N5617*24),"")</f>
        <v/>
      </c>
      <c r="AP5617" s="17">
        <f t="shared" si="178"/>
        <v>0</v>
      </c>
    </row>
    <row r="5618" spans="2:42" ht="33" x14ac:dyDescent="0.25">
      <c r="B5618" s="13">
        <f>COUNTIFS($E$3:E5618,'تقرير منتج تام'!$E$4)</f>
        <v>8</v>
      </c>
      <c r="C5618" s="37"/>
      <c r="D5618" s="37"/>
      <c r="E5618" s="37"/>
      <c r="F5618" s="39"/>
      <c r="G5618" s="40"/>
      <c r="H5618" s="40"/>
      <c r="I5618" s="41"/>
      <c r="J5618" s="41"/>
      <c r="K5618" s="26" t="str">
        <f>_xlfn.IFNA(VLOOKUP(E5618,الاوردرات!$B$1:$C$600,2,0),"")</f>
        <v/>
      </c>
      <c r="L5618" s="52"/>
      <c r="N5618" s="21" t="str">
        <f t="shared" si="177"/>
        <v/>
      </c>
      <c r="O5618" s="22" t="str">
        <f>_xlfn.IFNA((VLOOKUP(F5618,help!$C$2:$F$12,4,0))*(N5618*24),"")</f>
        <v/>
      </c>
      <c r="AP5618" s="17">
        <f t="shared" si="178"/>
        <v>0</v>
      </c>
    </row>
    <row r="5619" spans="2:42" ht="33" x14ac:dyDescent="0.25">
      <c r="B5619" s="13">
        <f>COUNTIFS($E$3:E5619,'تقرير منتج تام'!$E$4)</f>
        <v>8</v>
      </c>
      <c r="C5619" s="37"/>
      <c r="D5619" s="37"/>
      <c r="E5619" s="37"/>
      <c r="F5619" s="39"/>
      <c r="G5619" s="40"/>
      <c r="H5619" s="40"/>
      <c r="I5619" s="41"/>
      <c r="J5619" s="41"/>
      <c r="K5619" s="26" t="str">
        <f>_xlfn.IFNA(VLOOKUP(E5619,الاوردرات!$B$1:$C$600,2,0),"")</f>
        <v/>
      </c>
      <c r="L5619" s="52"/>
      <c r="N5619" s="21" t="str">
        <f t="shared" si="177"/>
        <v/>
      </c>
      <c r="O5619" s="22" t="str">
        <f>_xlfn.IFNA((VLOOKUP(F5619,help!$C$2:$F$12,4,0))*(N5619*24),"")</f>
        <v/>
      </c>
      <c r="AP5619" s="17">
        <f t="shared" si="178"/>
        <v>0</v>
      </c>
    </row>
    <row r="5620" spans="2:42" ht="33" x14ac:dyDescent="0.25">
      <c r="B5620" s="13">
        <f>COUNTIFS($E$3:E5620,'تقرير منتج تام'!$E$4)</f>
        <v>8</v>
      </c>
      <c r="C5620" s="37"/>
      <c r="D5620" s="37"/>
      <c r="E5620" s="37"/>
      <c r="F5620" s="39"/>
      <c r="G5620" s="40"/>
      <c r="H5620" s="40"/>
      <c r="I5620" s="41"/>
      <c r="J5620" s="41"/>
      <c r="K5620" s="26" t="str">
        <f>_xlfn.IFNA(VLOOKUP(E5620,الاوردرات!$B$1:$C$600,2,0),"")</f>
        <v/>
      </c>
      <c r="L5620" s="52"/>
      <c r="N5620" s="21" t="str">
        <f t="shared" si="177"/>
        <v/>
      </c>
      <c r="O5620" s="22" t="str">
        <f>_xlfn.IFNA((VLOOKUP(F5620,help!$C$2:$F$12,4,0))*(N5620*24),"")</f>
        <v/>
      </c>
      <c r="AP5620" s="17">
        <f t="shared" si="178"/>
        <v>0</v>
      </c>
    </row>
    <row r="5621" spans="2:42" ht="33" x14ac:dyDescent="0.25">
      <c r="B5621" s="13">
        <f>COUNTIFS($E$3:E5621,'تقرير منتج تام'!$E$4)</f>
        <v>8</v>
      </c>
      <c r="C5621" s="37"/>
      <c r="D5621" s="37"/>
      <c r="E5621" s="37"/>
      <c r="F5621" s="39"/>
      <c r="G5621" s="40"/>
      <c r="H5621" s="40"/>
      <c r="I5621" s="41"/>
      <c r="J5621" s="41"/>
      <c r="K5621" s="26" t="str">
        <f>_xlfn.IFNA(VLOOKUP(E5621,الاوردرات!$B$1:$C$600,2,0),"")</f>
        <v/>
      </c>
      <c r="L5621" s="52"/>
      <c r="N5621" s="21" t="str">
        <f t="shared" si="177"/>
        <v/>
      </c>
      <c r="O5621" s="22" t="str">
        <f>_xlfn.IFNA((VLOOKUP(F5621,help!$C$2:$F$12,4,0))*(N5621*24),"")</f>
        <v/>
      </c>
      <c r="AP5621" s="17">
        <f t="shared" si="178"/>
        <v>0</v>
      </c>
    </row>
    <row r="5622" spans="2:42" ht="33" x14ac:dyDescent="0.25">
      <c r="B5622" s="13">
        <f>COUNTIFS($E$3:E5622,'تقرير منتج تام'!$E$4)</f>
        <v>8</v>
      </c>
      <c r="C5622" s="37"/>
      <c r="D5622" s="37"/>
      <c r="E5622" s="37"/>
      <c r="F5622" s="39"/>
      <c r="G5622" s="40"/>
      <c r="H5622" s="40"/>
      <c r="I5622" s="41"/>
      <c r="J5622" s="41"/>
      <c r="K5622" s="26" t="str">
        <f>_xlfn.IFNA(VLOOKUP(E5622,الاوردرات!$B$1:$C$600,2,0),"")</f>
        <v/>
      </c>
      <c r="L5622" s="52"/>
      <c r="N5622" s="21" t="str">
        <f t="shared" si="177"/>
        <v/>
      </c>
      <c r="O5622" s="22" t="str">
        <f>_xlfn.IFNA((VLOOKUP(F5622,help!$C$2:$F$12,4,0))*(N5622*24),"")</f>
        <v/>
      </c>
      <c r="AP5622" s="17">
        <f t="shared" si="178"/>
        <v>0</v>
      </c>
    </row>
    <row r="5623" spans="2:42" ht="33" x14ac:dyDescent="0.25">
      <c r="B5623" s="13">
        <f>COUNTIFS($E$3:E5623,'تقرير منتج تام'!$E$4)</f>
        <v>8</v>
      </c>
      <c r="C5623" s="37"/>
      <c r="D5623" s="37"/>
      <c r="E5623" s="37"/>
      <c r="F5623" s="39"/>
      <c r="G5623" s="40"/>
      <c r="H5623" s="40"/>
      <c r="I5623" s="41"/>
      <c r="J5623" s="41"/>
      <c r="K5623" s="26" t="str">
        <f>_xlfn.IFNA(VLOOKUP(E5623,الاوردرات!$B$1:$C$600,2,0),"")</f>
        <v/>
      </c>
      <c r="L5623" s="52"/>
      <c r="N5623" s="21" t="str">
        <f t="shared" ref="N5623:N5686" si="179">IF(I5623&lt;&gt;"",J5623-I5623,"")</f>
        <v/>
      </c>
      <c r="O5623" s="22" t="str">
        <f>_xlfn.IFNA((VLOOKUP(F5623,help!$C$2:$F$12,4,0))*(N5623*24),"")</f>
        <v/>
      </c>
      <c r="AP5623" s="17">
        <f t="shared" si="178"/>
        <v>0</v>
      </c>
    </row>
    <row r="5624" spans="2:42" ht="33" x14ac:dyDescent="0.25">
      <c r="B5624" s="13">
        <f>COUNTIFS($E$3:E5624,'تقرير منتج تام'!$E$4)</f>
        <v>8</v>
      </c>
      <c r="C5624" s="37"/>
      <c r="D5624" s="37"/>
      <c r="E5624" s="37"/>
      <c r="F5624" s="39"/>
      <c r="G5624" s="40"/>
      <c r="H5624" s="40"/>
      <c r="I5624" s="41"/>
      <c r="J5624" s="41"/>
      <c r="K5624" s="26" t="str">
        <f>_xlfn.IFNA(VLOOKUP(E5624,الاوردرات!$B$1:$C$600,2,0),"")</f>
        <v/>
      </c>
      <c r="L5624" s="52"/>
      <c r="N5624" s="21" t="str">
        <f t="shared" si="179"/>
        <v/>
      </c>
      <c r="O5624" s="22" t="str">
        <f>_xlfn.IFNA((VLOOKUP(F5624,help!$C$2:$F$12,4,0))*(N5624*24),"")</f>
        <v/>
      </c>
      <c r="AP5624" s="17">
        <f t="shared" si="178"/>
        <v>0</v>
      </c>
    </row>
    <row r="5625" spans="2:42" ht="33" x14ac:dyDescent="0.25">
      <c r="B5625" s="13">
        <f>COUNTIFS($E$3:E5625,'تقرير منتج تام'!$E$4)</f>
        <v>8</v>
      </c>
      <c r="C5625" s="37"/>
      <c r="D5625" s="37"/>
      <c r="E5625" s="37"/>
      <c r="F5625" s="39"/>
      <c r="G5625" s="40"/>
      <c r="H5625" s="40"/>
      <c r="I5625" s="41"/>
      <c r="J5625" s="41"/>
      <c r="K5625" s="26" t="str">
        <f>_xlfn.IFNA(VLOOKUP(E5625,الاوردرات!$B$1:$C$600,2,0),"")</f>
        <v/>
      </c>
      <c r="L5625" s="52"/>
      <c r="N5625" s="21" t="str">
        <f t="shared" si="179"/>
        <v/>
      </c>
      <c r="O5625" s="22" t="str">
        <f>_xlfn.IFNA((VLOOKUP(F5625,help!$C$2:$F$12,4,0))*(N5625*24),"")</f>
        <v/>
      </c>
      <c r="AP5625" s="17">
        <f t="shared" si="178"/>
        <v>0</v>
      </c>
    </row>
    <row r="5626" spans="2:42" ht="33" x14ac:dyDescent="0.25">
      <c r="B5626" s="13">
        <f>COUNTIFS($E$3:E5626,'تقرير منتج تام'!$E$4)</f>
        <v>8</v>
      </c>
      <c r="C5626" s="37"/>
      <c r="D5626" s="37"/>
      <c r="E5626" s="37"/>
      <c r="F5626" s="39"/>
      <c r="G5626" s="40"/>
      <c r="H5626" s="40"/>
      <c r="I5626" s="41"/>
      <c r="J5626" s="41"/>
      <c r="K5626" s="26" t="str">
        <f>_xlfn.IFNA(VLOOKUP(E5626,الاوردرات!$B$1:$C$600,2,0),"")</f>
        <v/>
      </c>
      <c r="L5626" s="52"/>
      <c r="N5626" s="21" t="str">
        <f t="shared" si="179"/>
        <v/>
      </c>
      <c r="O5626" s="22" t="str">
        <f>_xlfn.IFNA((VLOOKUP(F5626,help!$C$2:$F$12,4,0))*(N5626*24),"")</f>
        <v/>
      </c>
      <c r="AP5626" s="17">
        <f t="shared" si="178"/>
        <v>0</v>
      </c>
    </row>
    <row r="5627" spans="2:42" ht="33" x14ac:dyDescent="0.25">
      <c r="B5627" s="13">
        <f>COUNTIFS($E$3:E5627,'تقرير منتج تام'!$E$4)</f>
        <v>8</v>
      </c>
      <c r="C5627" s="37"/>
      <c r="D5627" s="37"/>
      <c r="E5627" s="37"/>
      <c r="F5627" s="39"/>
      <c r="G5627" s="40"/>
      <c r="H5627" s="40"/>
      <c r="I5627" s="41"/>
      <c r="J5627" s="41"/>
      <c r="K5627" s="26" t="str">
        <f>_xlfn.IFNA(VLOOKUP(E5627,الاوردرات!$B$1:$C$600,2,0),"")</f>
        <v/>
      </c>
      <c r="L5627" s="52"/>
      <c r="N5627" s="21" t="str">
        <f t="shared" si="179"/>
        <v/>
      </c>
      <c r="O5627" s="22" t="str">
        <f>_xlfn.IFNA((VLOOKUP(F5627,help!$C$2:$F$12,4,0))*(N5627*24),"")</f>
        <v/>
      </c>
      <c r="AP5627" s="17">
        <f t="shared" si="178"/>
        <v>0</v>
      </c>
    </row>
    <row r="5628" spans="2:42" ht="33" x14ac:dyDescent="0.25">
      <c r="B5628" s="13">
        <f>COUNTIFS($E$3:E5628,'تقرير منتج تام'!$E$4)</f>
        <v>8</v>
      </c>
      <c r="C5628" s="37"/>
      <c r="D5628" s="37"/>
      <c r="E5628" s="37"/>
      <c r="F5628" s="39"/>
      <c r="G5628" s="40"/>
      <c r="H5628" s="40"/>
      <c r="I5628" s="41"/>
      <c r="J5628" s="41"/>
      <c r="K5628" s="26" t="str">
        <f>_xlfn.IFNA(VLOOKUP(E5628,الاوردرات!$B$1:$C$600,2,0),"")</f>
        <v/>
      </c>
      <c r="L5628" s="52"/>
      <c r="N5628" s="21" t="str">
        <f t="shared" si="179"/>
        <v/>
      </c>
      <c r="O5628" s="22" t="str">
        <f>_xlfn.IFNA((VLOOKUP(F5628,help!$C$2:$F$12,4,0))*(N5628*24),"")</f>
        <v/>
      </c>
      <c r="AP5628" s="17">
        <f t="shared" si="178"/>
        <v>0</v>
      </c>
    </row>
    <row r="5629" spans="2:42" ht="33" x14ac:dyDescent="0.25">
      <c r="B5629" s="13">
        <f>COUNTIFS($E$3:E5629,'تقرير منتج تام'!$E$4)</f>
        <v>8</v>
      </c>
      <c r="C5629" s="37"/>
      <c r="D5629" s="37"/>
      <c r="E5629" s="37"/>
      <c r="F5629" s="39"/>
      <c r="G5629" s="40"/>
      <c r="H5629" s="40"/>
      <c r="I5629" s="41"/>
      <c r="J5629" s="41"/>
      <c r="K5629" s="26" t="str">
        <f>_xlfn.IFNA(VLOOKUP(E5629,الاوردرات!$B$1:$C$600,2,0),"")</f>
        <v/>
      </c>
      <c r="L5629" s="52"/>
      <c r="N5629" s="21" t="str">
        <f t="shared" si="179"/>
        <v/>
      </c>
      <c r="O5629" s="22" t="str">
        <f>_xlfn.IFNA((VLOOKUP(F5629,help!$C$2:$F$12,4,0))*(N5629*24),"")</f>
        <v/>
      </c>
      <c r="AP5629" s="17">
        <f t="shared" si="178"/>
        <v>0</v>
      </c>
    </row>
    <row r="5630" spans="2:42" ht="33" x14ac:dyDescent="0.25">
      <c r="B5630" s="13">
        <f>COUNTIFS($E$3:E5630,'تقرير منتج تام'!$E$4)</f>
        <v>8</v>
      </c>
      <c r="C5630" s="37"/>
      <c r="D5630" s="37"/>
      <c r="E5630" s="37"/>
      <c r="F5630" s="39"/>
      <c r="G5630" s="40"/>
      <c r="H5630" s="40"/>
      <c r="I5630" s="41"/>
      <c r="J5630" s="41"/>
      <c r="K5630" s="26" t="str">
        <f>_xlfn.IFNA(VLOOKUP(E5630,الاوردرات!$B$1:$C$600,2,0),"")</f>
        <v/>
      </c>
      <c r="L5630" s="52"/>
      <c r="N5630" s="21" t="str">
        <f t="shared" si="179"/>
        <v/>
      </c>
      <c r="O5630" s="22" t="str">
        <f>_xlfn.IFNA((VLOOKUP(F5630,help!$C$2:$F$12,4,0))*(N5630*24),"")</f>
        <v/>
      </c>
      <c r="AP5630" s="17">
        <f t="shared" si="178"/>
        <v>0</v>
      </c>
    </row>
    <row r="5631" spans="2:42" ht="33" x14ac:dyDescent="0.25">
      <c r="B5631" s="13">
        <f>COUNTIFS($E$3:E5631,'تقرير منتج تام'!$E$4)</f>
        <v>8</v>
      </c>
      <c r="C5631" s="37"/>
      <c r="D5631" s="37"/>
      <c r="E5631" s="37"/>
      <c r="F5631" s="39"/>
      <c r="G5631" s="40"/>
      <c r="H5631" s="40"/>
      <c r="I5631" s="41"/>
      <c r="J5631" s="41"/>
      <c r="K5631" s="26" t="str">
        <f>_xlfn.IFNA(VLOOKUP(E5631,الاوردرات!$B$1:$C$600,2,0),"")</f>
        <v/>
      </c>
      <c r="L5631" s="52"/>
      <c r="N5631" s="21" t="str">
        <f t="shared" si="179"/>
        <v/>
      </c>
      <c r="O5631" s="22" t="str">
        <f>_xlfn.IFNA((VLOOKUP(F5631,help!$C$2:$F$12,4,0))*(N5631*24),"")</f>
        <v/>
      </c>
      <c r="AP5631" s="17">
        <f t="shared" si="178"/>
        <v>0</v>
      </c>
    </row>
    <row r="5632" spans="2:42" ht="33" x14ac:dyDescent="0.25">
      <c r="B5632" s="13">
        <f>COUNTIFS($E$3:E5632,'تقرير منتج تام'!$E$4)</f>
        <v>8</v>
      </c>
      <c r="C5632" s="37"/>
      <c r="D5632" s="37"/>
      <c r="E5632" s="37"/>
      <c r="F5632" s="39"/>
      <c r="G5632" s="40"/>
      <c r="H5632" s="40"/>
      <c r="I5632" s="41"/>
      <c r="J5632" s="41"/>
      <c r="K5632" s="26" t="str">
        <f>_xlfn.IFNA(VLOOKUP(E5632,الاوردرات!$B$1:$C$600,2,0),"")</f>
        <v/>
      </c>
      <c r="L5632" s="52"/>
      <c r="N5632" s="21" t="str">
        <f t="shared" si="179"/>
        <v/>
      </c>
      <c r="O5632" s="22" t="str">
        <f>_xlfn.IFNA((VLOOKUP(F5632,help!$C$2:$F$12,4,0))*(N5632*24),"")</f>
        <v/>
      </c>
      <c r="AP5632" s="17">
        <f t="shared" si="178"/>
        <v>0</v>
      </c>
    </row>
    <row r="5633" spans="2:42" ht="33" x14ac:dyDescent="0.25">
      <c r="B5633" s="13">
        <f>COUNTIFS($E$3:E5633,'تقرير منتج تام'!$E$4)</f>
        <v>8</v>
      </c>
      <c r="C5633" s="37"/>
      <c r="D5633" s="37"/>
      <c r="E5633" s="37"/>
      <c r="F5633" s="39"/>
      <c r="G5633" s="40"/>
      <c r="H5633" s="40"/>
      <c r="I5633" s="41"/>
      <c r="J5633" s="41"/>
      <c r="K5633" s="26" t="str">
        <f>_xlfn.IFNA(VLOOKUP(E5633,الاوردرات!$B$1:$C$600,2,0),"")</f>
        <v/>
      </c>
      <c r="L5633" s="52"/>
      <c r="N5633" s="21" t="str">
        <f t="shared" si="179"/>
        <v/>
      </c>
      <c r="O5633" s="22" t="str">
        <f>_xlfn.IFNA((VLOOKUP(F5633,help!$C$2:$F$12,4,0))*(N5633*24),"")</f>
        <v/>
      </c>
      <c r="AP5633" s="17">
        <f t="shared" si="178"/>
        <v>0</v>
      </c>
    </row>
    <row r="5634" spans="2:42" ht="33" x14ac:dyDescent="0.25">
      <c r="B5634" s="13">
        <f>COUNTIFS($E$3:E5634,'تقرير منتج تام'!$E$4)</f>
        <v>8</v>
      </c>
      <c r="C5634" s="37"/>
      <c r="D5634" s="37"/>
      <c r="E5634" s="37"/>
      <c r="F5634" s="39"/>
      <c r="G5634" s="40"/>
      <c r="H5634" s="40"/>
      <c r="I5634" s="41"/>
      <c r="J5634" s="41"/>
      <c r="K5634" s="26" t="str">
        <f>_xlfn.IFNA(VLOOKUP(E5634,الاوردرات!$B$1:$C$600,2,0),"")</f>
        <v/>
      </c>
      <c r="L5634" s="52"/>
      <c r="N5634" s="21" t="str">
        <f t="shared" si="179"/>
        <v/>
      </c>
      <c r="O5634" s="22" t="str">
        <f>_xlfn.IFNA((VLOOKUP(F5634,help!$C$2:$F$12,4,0))*(N5634*24),"")</f>
        <v/>
      </c>
      <c r="AP5634" s="17">
        <f t="shared" si="178"/>
        <v>0</v>
      </c>
    </row>
    <row r="5635" spans="2:42" ht="33" x14ac:dyDescent="0.25">
      <c r="B5635" s="13">
        <f>COUNTIFS($E$3:E5635,'تقرير منتج تام'!$E$4)</f>
        <v>8</v>
      </c>
      <c r="C5635" s="37"/>
      <c r="D5635" s="37"/>
      <c r="E5635" s="37"/>
      <c r="F5635" s="39"/>
      <c r="G5635" s="40"/>
      <c r="H5635" s="40"/>
      <c r="I5635" s="41"/>
      <c r="J5635" s="41"/>
      <c r="K5635" s="26" t="str">
        <f>_xlfn.IFNA(VLOOKUP(E5635,الاوردرات!$B$1:$C$600,2,0),"")</f>
        <v/>
      </c>
      <c r="L5635" s="52"/>
      <c r="N5635" s="21" t="str">
        <f t="shared" si="179"/>
        <v/>
      </c>
      <c r="O5635" s="22" t="str">
        <f>_xlfn.IFNA((VLOOKUP(F5635,help!$C$2:$F$12,4,0))*(N5635*24),"")</f>
        <v/>
      </c>
      <c r="AP5635" s="17">
        <f t="shared" si="178"/>
        <v>0</v>
      </c>
    </row>
    <row r="5636" spans="2:42" ht="33" x14ac:dyDescent="0.25">
      <c r="B5636" s="13">
        <f>COUNTIFS($E$3:E5636,'تقرير منتج تام'!$E$4)</f>
        <v>8</v>
      </c>
      <c r="C5636" s="37"/>
      <c r="D5636" s="37"/>
      <c r="E5636" s="37"/>
      <c r="F5636" s="39"/>
      <c r="G5636" s="40"/>
      <c r="H5636" s="40"/>
      <c r="I5636" s="41"/>
      <c r="J5636" s="41"/>
      <c r="K5636" s="26" t="str">
        <f>_xlfn.IFNA(VLOOKUP(E5636,الاوردرات!$B$1:$C$600,2,0),"")</f>
        <v/>
      </c>
      <c r="L5636" s="52"/>
      <c r="N5636" s="21" t="str">
        <f t="shared" si="179"/>
        <v/>
      </c>
      <c r="O5636" s="22" t="str">
        <f>_xlfn.IFNA((VLOOKUP(F5636,help!$C$2:$F$12,4,0))*(N5636*24),"")</f>
        <v/>
      </c>
      <c r="AP5636" s="17">
        <f t="shared" si="178"/>
        <v>0</v>
      </c>
    </row>
    <row r="5637" spans="2:42" ht="33" x14ac:dyDescent="0.25">
      <c r="B5637" s="13">
        <f>COUNTIFS($E$3:E5637,'تقرير منتج تام'!$E$4)</f>
        <v>8</v>
      </c>
      <c r="C5637" s="37"/>
      <c r="D5637" s="37"/>
      <c r="E5637" s="37"/>
      <c r="F5637" s="39"/>
      <c r="G5637" s="40"/>
      <c r="H5637" s="40"/>
      <c r="I5637" s="41"/>
      <c r="J5637" s="41"/>
      <c r="K5637" s="26" t="str">
        <f>_xlfn.IFNA(VLOOKUP(E5637,الاوردرات!$B$1:$C$600,2,0),"")</f>
        <v/>
      </c>
      <c r="L5637" s="52"/>
      <c r="N5637" s="21" t="str">
        <f t="shared" si="179"/>
        <v/>
      </c>
      <c r="O5637" s="22" t="str">
        <f>_xlfn.IFNA((VLOOKUP(F5637,help!$C$2:$F$12,4,0))*(N5637*24),"")</f>
        <v/>
      </c>
      <c r="AP5637" s="17">
        <f t="shared" si="178"/>
        <v>0</v>
      </c>
    </row>
    <row r="5638" spans="2:42" ht="33" x14ac:dyDescent="0.25">
      <c r="B5638" s="13">
        <f>COUNTIFS($E$3:E5638,'تقرير منتج تام'!$E$4)</f>
        <v>8</v>
      </c>
      <c r="C5638" s="37"/>
      <c r="D5638" s="37"/>
      <c r="E5638" s="37"/>
      <c r="F5638" s="39"/>
      <c r="G5638" s="40"/>
      <c r="H5638" s="40"/>
      <c r="I5638" s="41"/>
      <c r="J5638" s="41"/>
      <c r="K5638" s="26" t="str">
        <f>_xlfn.IFNA(VLOOKUP(E5638,الاوردرات!$B$1:$C$600,2,0),"")</f>
        <v/>
      </c>
      <c r="L5638" s="52"/>
      <c r="N5638" s="21" t="str">
        <f t="shared" si="179"/>
        <v/>
      </c>
      <c r="O5638" s="22" t="str">
        <f>_xlfn.IFNA((VLOOKUP(F5638,help!$C$2:$F$12,4,0))*(N5638*24),"")</f>
        <v/>
      </c>
      <c r="AP5638" s="17">
        <f t="shared" si="178"/>
        <v>0</v>
      </c>
    </row>
    <row r="5639" spans="2:42" ht="33" x14ac:dyDescent="0.25">
      <c r="B5639" s="13">
        <f>COUNTIFS($E$3:E5639,'تقرير منتج تام'!$E$4)</f>
        <v>8</v>
      </c>
      <c r="C5639" s="37"/>
      <c r="D5639" s="37"/>
      <c r="E5639" s="37"/>
      <c r="F5639" s="39"/>
      <c r="G5639" s="40"/>
      <c r="H5639" s="40"/>
      <c r="I5639" s="41"/>
      <c r="J5639" s="41"/>
      <c r="K5639" s="26" t="str">
        <f>_xlfn.IFNA(VLOOKUP(E5639,الاوردرات!$B$1:$C$600,2,0),"")</f>
        <v/>
      </c>
      <c r="L5639" s="52"/>
      <c r="N5639" s="21" t="str">
        <f t="shared" si="179"/>
        <v/>
      </c>
      <c r="O5639" s="22" t="str">
        <f>_xlfn.IFNA((VLOOKUP(F5639,help!$C$2:$F$12,4,0))*(N5639*24),"")</f>
        <v/>
      </c>
      <c r="AP5639" s="17">
        <f t="shared" si="178"/>
        <v>0</v>
      </c>
    </row>
    <row r="5640" spans="2:42" ht="33" x14ac:dyDescent="0.25">
      <c r="B5640" s="13">
        <f>COUNTIFS($E$3:E5640,'تقرير منتج تام'!$E$4)</f>
        <v>8</v>
      </c>
      <c r="C5640" s="37"/>
      <c r="D5640" s="37"/>
      <c r="E5640" s="37"/>
      <c r="F5640" s="39"/>
      <c r="G5640" s="40"/>
      <c r="H5640" s="40"/>
      <c r="I5640" s="41"/>
      <c r="J5640" s="41"/>
      <c r="K5640" s="26" t="str">
        <f>_xlfn.IFNA(VLOOKUP(E5640,الاوردرات!$B$1:$C$600,2,0),"")</f>
        <v/>
      </c>
      <c r="L5640" s="52"/>
      <c r="N5640" s="21" t="str">
        <f t="shared" si="179"/>
        <v/>
      </c>
      <c r="O5640" s="22" t="str">
        <f>_xlfn.IFNA((VLOOKUP(F5640,help!$C$2:$F$12,4,0))*(N5640*24),"")</f>
        <v/>
      </c>
      <c r="AP5640" s="17">
        <f t="shared" si="178"/>
        <v>0</v>
      </c>
    </row>
    <row r="5641" spans="2:42" ht="33" x14ac:dyDescent="0.25">
      <c r="B5641" s="13">
        <f>COUNTIFS($E$3:E5641,'تقرير منتج تام'!$E$4)</f>
        <v>8</v>
      </c>
      <c r="C5641" s="37"/>
      <c r="D5641" s="37"/>
      <c r="E5641" s="37"/>
      <c r="F5641" s="39"/>
      <c r="G5641" s="40"/>
      <c r="H5641" s="40"/>
      <c r="I5641" s="41"/>
      <c r="J5641" s="41"/>
      <c r="K5641" s="26" t="str">
        <f>_xlfn.IFNA(VLOOKUP(E5641,الاوردرات!$B$1:$C$600,2,0),"")</f>
        <v/>
      </c>
      <c r="L5641" s="52"/>
      <c r="N5641" s="21" t="str">
        <f t="shared" si="179"/>
        <v/>
      </c>
      <c r="O5641" s="22" t="str">
        <f>_xlfn.IFNA((VLOOKUP(F5641,help!$C$2:$F$12,4,0))*(N5641*24),"")</f>
        <v/>
      </c>
      <c r="AP5641" s="17">
        <f t="shared" si="178"/>
        <v>0</v>
      </c>
    </row>
    <row r="5642" spans="2:42" ht="33" x14ac:dyDescent="0.25">
      <c r="B5642" s="13">
        <f>COUNTIFS($E$3:E5642,'تقرير منتج تام'!$E$4)</f>
        <v>8</v>
      </c>
      <c r="C5642" s="37"/>
      <c r="D5642" s="37"/>
      <c r="E5642" s="37"/>
      <c r="F5642" s="39"/>
      <c r="G5642" s="40"/>
      <c r="H5642" s="40"/>
      <c r="I5642" s="41"/>
      <c r="J5642" s="41"/>
      <c r="K5642" s="26" t="str">
        <f>_xlfn.IFNA(VLOOKUP(E5642,الاوردرات!$B$1:$C$600,2,0),"")</f>
        <v/>
      </c>
      <c r="L5642" s="52"/>
      <c r="N5642" s="21" t="str">
        <f t="shared" si="179"/>
        <v/>
      </c>
      <c r="O5642" s="22" t="str">
        <f>_xlfn.IFNA((VLOOKUP(F5642,help!$C$2:$F$12,4,0))*(N5642*24),"")</f>
        <v/>
      </c>
      <c r="AP5642" s="17">
        <f t="shared" si="178"/>
        <v>0</v>
      </c>
    </row>
    <row r="5643" spans="2:42" ht="33" x14ac:dyDescent="0.25">
      <c r="B5643" s="13">
        <f>COUNTIFS($E$3:E5643,'تقرير منتج تام'!$E$4)</f>
        <v>8</v>
      </c>
      <c r="C5643" s="37"/>
      <c r="D5643" s="37"/>
      <c r="E5643" s="37"/>
      <c r="F5643" s="39"/>
      <c r="G5643" s="40"/>
      <c r="H5643" s="40"/>
      <c r="I5643" s="41"/>
      <c r="J5643" s="41"/>
      <c r="K5643" s="26" t="str">
        <f>_xlfn.IFNA(VLOOKUP(E5643,الاوردرات!$B$1:$C$600,2,0),"")</f>
        <v/>
      </c>
      <c r="L5643" s="52"/>
      <c r="N5643" s="21" t="str">
        <f t="shared" si="179"/>
        <v/>
      </c>
      <c r="O5643" s="22" t="str">
        <f>_xlfn.IFNA((VLOOKUP(F5643,help!$C$2:$F$12,4,0))*(N5643*24),"")</f>
        <v/>
      </c>
      <c r="AP5643" s="17">
        <f t="shared" si="178"/>
        <v>0</v>
      </c>
    </row>
    <row r="5644" spans="2:42" ht="33" x14ac:dyDescent="0.25">
      <c r="B5644" s="13">
        <f>COUNTIFS($E$3:E5644,'تقرير منتج تام'!$E$4)</f>
        <v>8</v>
      </c>
      <c r="C5644" s="37"/>
      <c r="D5644" s="37"/>
      <c r="E5644" s="37"/>
      <c r="F5644" s="39"/>
      <c r="G5644" s="40"/>
      <c r="H5644" s="40"/>
      <c r="I5644" s="41"/>
      <c r="J5644" s="41"/>
      <c r="K5644" s="26" t="str">
        <f>_xlfn.IFNA(VLOOKUP(E5644,الاوردرات!$B$1:$C$600,2,0),"")</f>
        <v/>
      </c>
      <c r="L5644" s="52"/>
      <c r="N5644" s="21" t="str">
        <f t="shared" si="179"/>
        <v/>
      </c>
      <c r="O5644" s="22" t="str">
        <f>_xlfn.IFNA((VLOOKUP(F5644,help!$C$2:$F$12,4,0))*(N5644*24),"")</f>
        <v/>
      </c>
      <c r="AP5644" s="17">
        <f t="shared" si="178"/>
        <v>0</v>
      </c>
    </row>
    <row r="5645" spans="2:42" ht="33" x14ac:dyDescent="0.25">
      <c r="B5645" s="13">
        <f>COUNTIFS($E$3:E5645,'تقرير منتج تام'!$E$4)</f>
        <v>8</v>
      </c>
      <c r="C5645" s="37"/>
      <c r="D5645" s="37"/>
      <c r="E5645" s="37"/>
      <c r="F5645" s="39"/>
      <c r="G5645" s="40"/>
      <c r="H5645" s="40"/>
      <c r="I5645" s="41"/>
      <c r="J5645" s="41"/>
      <c r="K5645" s="26" t="str">
        <f>_xlfn.IFNA(VLOOKUP(E5645,الاوردرات!$B$1:$C$600,2,0),"")</f>
        <v/>
      </c>
      <c r="L5645" s="52"/>
      <c r="N5645" s="21" t="str">
        <f t="shared" si="179"/>
        <v/>
      </c>
      <c r="O5645" s="22" t="str">
        <f>_xlfn.IFNA((VLOOKUP(F5645,help!$C$2:$F$12,4,0))*(N5645*24),"")</f>
        <v/>
      </c>
      <c r="AP5645" s="17">
        <f t="shared" si="178"/>
        <v>0</v>
      </c>
    </row>
    <row r="5646" spans="2:42" ht="33" x14ac:dyDescent="0.25">
      <c r="B5646" s="13">
        <f>COUNTIFS($E$3:E5646,'تقرير منتج تام'!$E$4)</f>
        <v>8</v>
      </c>
      <c r="C5646" s="37"/>
      <c r="D5646" s="37"/>
      <c r="E5646" s="37"/>
      <c r="F5646" s="39"/>
      <c r="G5646" s="40"/>
      <c r="H5646" s="40"/>
      <c r="I5646" s="41"/>
      <c r="J5646" s="41"/>
      <c r="K5646" s="26" t="str">
        <f>_xlfn.IFNA(VLOOKUP(E5646,الاوردرات!$B$1:$C$600,2,0),"")</f>
        <v/>
      </c>
      <c r="L5646" s="52"/>
      <c r="N5646" s="21" t="str">
        <f t="shared" si="179"/>
        <v/>
      </c>
      <c r="O5646" s="22" t="str">
        <f>_xlfn.IFNA((VLOOKUP(F5646,help!$C$2:$F$12,4,0))*(N5646*24),"")</f>
        <v/>
      </c>
      <c r="AP5646" s="17">
        <f t="shared" si="178"/>
        <v>0</v>
      </c>
    </row>
    <row r="5647" spans="2:42" ht="33" x14ac:dyDescent="0.25">
      <c r="B5647" s="13">
        <f>COUNTIFS($E$3:E5647,'تقرير منتج تام'!$E$4)</f>
        <v>8</v>
      </c>
      <c r="C5647" s="37"/>
      <c r="D5647" s="37"/>
      <c r="E5647" s="37"/>
      <c r="F5647" s="39"/>
      <c r="G5647" s="40"/>
      <c r="H5647" s="40"/>
      <c r="I5647" s="41"/>
      <c r="J5647" s="41"/>
      <c r="K5647" s="26" t="str">
        <f>_xlfn.IFNA(VLOOKUP(E5647,الاوردرات!$B$1:$C$600,2,0),"")</f>
        <v/>
      </c>
      <c r="L5647" s="52"/>
      <c r="N5647" s="21" t="str">
        <f t="shared" si="179"/>
        <v/>
      </c>
      <c r="O5647" s="22" t="str">
        <f>_xlfn.IFNA((VLOOKUP(F5647,help!$C$2:$F$12,4,0))*(N5647*24),"")</f>
        <v/>
      </c>
      <c r="AP5647" s="17">
        <f t="shared" ref="AP5647:AP5710" si="180">D5647</f>
        <v>0</v>
      </c>
    </row>
    <row r="5648" spans="2:42" ht="33" x14ac:dyDescent="0.25">
      <c r="B5648" s="13">
        <f>COUNTIFS($E$3:E5648,'تقرير منتج تام'!$E$4)</f>
        <v>8</v>
      </c>
      <c r="C5648" s="37"/>
      <c r="D5648" s="37"/>
      <c r="E5648" s="37"/>
      <c r="F5648" s="39"/>
      <c r="G5648" s="40"/>
      <c r="H5648" s="40"/>
      <c r="I5648" s="41"/>
      <c r="J5648" s="41"/>
      <c r="K5648" s="26" t="str">
        <f>_xlfn.IFNA(VLOOKUP(E5648,الاوردرات!$B$1:$C$600,2,0),"")</f>
        <v/>
      </c>
      <c r="L5648" s="52"/>
      <c r="N5648" s="21" t="str">
        <f t="shared" si="179"/>
        <v/>
      </c>
      <c r="O5648" s="22" t="str">
        <f>_xlfn.IFNA((VLOOKUP(F5648,help!$C$2:$F$12,4,0))*(N5648*24),"")</f>
        <v/>
      </c>
      <c r="AP5648" s="17">
        <f t="shared" si="180"/>
        <v>0</v>
      </c>
    </row>
    <row r="5649" spans="2:42" ht="33" x14ac:dyDescent="0.25">
      <c r="B5649" s="13">
        <f>COUNTIFS($E$3:E5649,'تقرير منتج تام'!$E$4)</f>
        <v>8</v>
      </c>
      <c r="C5649" s="37"/>
      <c r="D5649" s="37"/>
      <c r="E5649" s="37"/>
      <c r="F5649" s="39"/>
      <c r="G5649" s="40"/>
      <c r="H5649" s="40"/>
      <c r="I5649" s="41"/>
      <c r="J5649" s="41"/>
      <c r="K5649" s="26" t="str">
        <f>_xlfn.IFNA(VLOOKUP(E5649,الاوردرات!$B$1:$C$600,2,0),"")</f>
        <v/>
      </c>
      <c r="L5649" s="52"/>
      <c r="N5649" s="21" t="str">
        <f t="shared" si="179"/>
        <v/>
      </c>
      <c r="O5649" s="22" t="str">
        <f>_xlfn.IFNA((VLOOKUP(F5649,help!$C$2:$F$12,4,0))*(N5649*24),"")</f>
        <v/>
      </c>
      <c r="AP5649" s="17">
        <f t="shared" si="180"/>
        <v>0</v>
      </c>
    </row>
    <row r="5650" spans="2:42" ht="33" x14ac:dyDescent="0.25">
      <c r="B5650" s="13">
        <f>COUNTIFS($E$3:E5650,'تقرير منتج تام'!$E$4)</f>
        <v>8</v>
      </c>
      <c r="C5650" s="37"/>
      <c r="D5650" s="37"/>
      <c r="E5650" s="37"/>
      <c r="F5650" s="39"/>
      <c r="G5650" s="40"/>
      <c r="H5650" s="40"/>
      <c r="I5650" s="41"/>
      <c r="J5650" s="41"/>
      <c r="K5650" s="26" t="str">
        <f>_xlfn.IFNA(VLOOKUP(E5650,الاوردرات!$B$1:$C$600,2,0),"")</f>
        <v/>
      </c>
      <c r="L5650" s="52"/>
      <c r="N5650" s="21" t="str">
        <f t="shared" si="179"/>
        <v/>
      </c>
      <c r="O5650" s="22" t="str">
        <f>_xlfn.IFNA((VLOOKUP(F5650,help!$C$2:$F$12,4,0))*(N5650*24),"")</f>
        <v/>
      </c>
      <c r="AP5650" s="17">
        <f t="shared" si="180"/>
        <v>0</v>
      </c>
    </row>
    <row r="5651" spans="2:42" ht="33" x14ac:dyDescent="0.25">
      <c r="B5651" s="13">
        <f>COUNTIFS($E$3:E5651,'تقرير منتج تام'!$E$4)</f>
        <v>8</v>
      </c>
      <c r="C5651" s="37"/>
      <c r="D5651" s="37"/>
      <c r="E5651" s="37"/>
      <c r="F5651" s="39"/>
      <c r="G5651" s="40"/>
      <c r="H5651" s="40"/>
      <c r="I5651" s="41"/>
      <c r="J5651" s="41"/>
      <c r="K5651" s="26" t="str">
        <f>_xlfn.IFNA(VLOOKUP(E5651,الاوردرات!$B$1:$C$600,2,0),"")</f>
        <v/>
      </c>
      <c r="L5651" s="52"/>
      <c r="N5651" s="21" t="str">
        <f t="shared" si="179"/>
        <v/>
      </c>
      <c r="O5651" s="22" t="str">
        <f>_xlfn.IFNA((VLOOKUP(F5651,help!$C$2:$F$12,4,0))*(N5651*24),"")</f>
        <v/>
      </c>
      <c r="AP5651" s="17">
        <f t="shared" si="180"/>
        <v>0</v>
      </c>
    </row>
    <row r="5652" spans="2:42" ht="33" x14ac:dyDescent="0.25">
      <c r="B5652" s="13">
        <f>COUNTIFS($E$3:E5652,'تقرير منتج تام'!$E$4)</f>
        <v>8</v>
      </c>
      <c r="C5652" s="37"/>
      <c r="D5652" s="37"/>
      <c r="E5652" s="37"/>
      <c r="F5652" s="39"/>
      <c r="G5652" s="40"/>
      <c r="H5652" s="40"/>
      <c r="I5652" s="41"/>
      <c r="J5652" s="41"/>
      <c r="K5652" s="26" t="str">
        <f>_xlfn.IFNA(VLOOKUP(E5652,الاوردرات!$B$1:$C$600,2,0),"")</f>
        <v/>
      </c>
      <c r="L5652" s="52"/>
      <c r="N5652" s="21" t="str">
        <f t="shared" si="179"/>
        <v/>
      </c>
      <c r="O5652" s="22" t="str">
        <f>_xlfn.IFNA((VLOOKUP(F5652,help!$C$2:$F$12,4,0))*(N5652*24),"")</f>
        <v/>
      </c>
      <c r="AP5652" s="17">
        <f t="shared" si="180"/>
        <v>0</v>
      </c>
    </row>
    <row r="5653" spans="2:42" ht="33" x14ac:dyDescent="0.25">
      <c r="B5653" s="13">
        <f>COUNTIFS($E$3:E5653,'تقرير منتج تام'!$E$4)</f>
        <v>8</v>
      </c>
      <c r="C5653" s="37"/>
      <c r="D5653" s="37"/>
      <c r="E5653" s="37"/>
      <c r="F5653" s="39"/>
      <c r="G5653" s="40"/>
      <c r="H5653" s="40"/>
      <c r="I5653" s="41"/>
      <c r="J5653" s="41"/>
      <c r="K5653" s="26" t="str">
        <f>_xlfn.IFNA(VLOOKUP(E5653,الاوردرات!$B$1:$C$600,2,0),"")</f>
        <v/>
      </c>
      <c r="L5653" s="52"/>
      <c r="N5653" s="21" t="str">
        <f t="shared" si="179"/>
        <v/>
      </c>
      <c r="O5653" s="22" t="str">
        <f>_xlfn.IFNA((VLOOKUP(F5653,help!$C$2:$F$12,4,0))*(N5653*24),"")</f>
        <v/>
      </c>
      <c r="AP5653" s="17">
        <f t="shared" si="180"/>
        <v>0</v>
      </c>
    </row>
    <row r="5654" spans="2:42" ht="33" x14ac:dyDescent="0.25">
      <c r="B5654" s="13">
        <f>COUNTIFS($E$3:E5654,'تقرير منتج تام'!$E$4)</f>
        <v>8</v>
      </c>
      <c r="C5654" s="37"/>
      <c r="D5654" s="37"/>
      <c r="E5654" s="37"/>
      <c r="F5654" s="39"/>
      <c r="G5654" s="40"/>
      <c r="H5654" s="40"/>
      <c r="I5654" s="41"/>
      <c r="J5654" s="41"/>
      <c r="K5654" s="26" t="str">
        <f>_xlfn.IFNA(VLOOKUP(E5654,الاوردرات!$B$1:$C$600,2,0),"")</f>
        <v/>
      </c>
      <c r="L5654" s="52"/>
      <c r="N5654" s="21" t="str">
        <f t="shared" si="179"/>
        <v/>
      </c>
      <c r="O5654" s="22" t="str">
        <f>_xlfn.IFNA((VLOOKUP(F5654,help!$C$2:$F$12,4,0))*(N5654*24),"")</f>
        <v/>
      </c>
      <c r="AP5654" s="17">
        <f t="shared" si="180"/>
        <v>0</v>
      </c>
    </row>
    <row r="5655" spans="2:42" ht="33" x14ac:dyDescent="0.25">
      <c r="B5655" s="13">
        <f>COUNTIFS($E$3:E5655,'تقرير منتج تام'!$E$4)</f>
        <v>8</v>
      </c>
      <c r="C5655" s="37"/>
      <c r="D5655" s="37"/>
      <c r="E5655" s="37"/>
      <c r="F5655" s="39"/>
      <c r="G5655" s="40"/>
      <c r="H5655" s="40"/>
      <c r="I5655" s="41"/>
      <c r="J5655" s="41"/>
      <c r="K5655" s="26" t="str">
        <f>_xlfn.IFNA(VLOOKUP(E5655,الاوردرات!$B$1:$C$600,2,0),"")</f>
        <v/>
      </c>
      <c r="L5655" s="52"/>
      <c r="N5655" s="21" t="str">
        <f t="shared" si="179"/>
        <v/>
      </c>
      <c r="O5655" s="22" t="str">
        <f>_xlfn.IFNA((VLOOKUP(F5655,help!$C$2:$F$12,4,0))*(N5655*24),"")</f>
        <v/>
      </c>
      <c r="AP5655" s="17">
        <f t="shared" si="180"/>
        <v>0</v>
      </c>
    </row>
    <row r="5656" spans="2:42" ht="33" x14ac:dyDescent="0.25">
      <c r="B5656" s="13">
        <f>COUNTIFS($E$3:E5656,'تقرير منتج تام'!$E$4)</f>
        <v>8</v>
      </c>
      <c r="C5656" s="37"/>
      <c r="D5656" s="37"/>
      <c r="E5656" s="37"/>
      <c r="F5656" s="39"/>
      <c r="G5656" s="40"/>
      <c r="H5656" s="40"/>
      <c r="I5656" s="41"/>
      <c r="J5656" s="41"/>
      <c r="K5656" s="26" t="str">
        <f>_xlfn.IFNA(VLOOKUP(E5656,الاوردرات!$B$1:$C$600,2,0),"")</f>
        <v/>
      </c>
      <c r="L5656" s="52"/>
      <c r="N5656" s="21" t="str">
        <f t="shared" si="179"/>
        <v/>
      </c>
      <c r="O5656" s="22" t="str">
        <f>_xlfn.IFNA((VLOOKUP(F5656,help!$C$2:$F$12,4,0))*(N5656*24),"")</f>
        <v/>
      </c>
      <c r="AP5656" s="17">
        <f t="shared" si="180"/>
        <v>0</v>
      </c>
    </row>
    <row r="5657" spans="2:42" ht="33" x14ac:dyDescent="0.25">
      <c r="B5657" s="13">
        <f>COUNTIFS($E$3:E5657,'تقرير منتج تام'!$E$4)</f>
        <v>8</v>
      </c>
      <c r="C5657" s="37"/>
      <c r="D5657" s="37"/>
      <c r="E5657" s="37"/>
      <c r="F5657" s="39"/>
      <c r="G5657" s="40"/>
      <c r="H5657" s="40"/>
      <c r="I5657" s="41"/>
      <c r="J5657" s="41"/>
      <c r="K5657" s="26" t="str">
        <f>_xlfn.IFNA(VLOOKUP(E5657,الاوردرات!$B$1:$C$600,2,0),"")</f>
        <v/>
      </c>
      <c r="L5657" s="52"/>
      <c r="N5657" s="21" t="str">
        <f t="shared" si="179"/>
        <v/>
      </c>
      <c r="O5657" s="22" t="str">
        <f>_xlfn.IFNA((VLOOKUP(F5657,help!$C$2:$F$12,4,0))*(N5657*24),"")</f>
        <v/>
      </c>
      <c r="AP5657" s="17">
        <f t="shared" si="180"/>
        <v>0</v>
      </c>
    </row>
    <row r="5658" spans="2:42" ht="33" x14ac:dyDescent="0.25">
      <c r="B5658" s="13">
        <f>COUNTIFS($E$3:E5658,'تقرير منتج تام'!$E$4)</f>
        <v>8</v>
      </c>
      <c r="C5658" s="37"/>
      <c r="D5658" s="37"/>
      <c r="E5658" s="37"/>
      <c r="F5658" s="39"/>
      <c r="G5658" s="40"/>
      <c r="H5658" s="40"/>
      <c r="I5658" s="41"/>
      <c r="J5658" s="41"/>
      <c r="K5658" s="26" t="str">
        <f>_xlfn.IFNA(VLOOKUP(E5658,الاوردرات!$B$1:$C$600,2,0),"")</f>
        <v/>
      </c>
      <c r="L5658" s="52"/>
      <c r="N5658" s="21" t="str">
        <f t="shared" si="179"/>
        <v/>
      </c>
      <c r="O5658" s="22" t="str">
        <f>_xlfn.IFNA((VLOOKUP(F5658,help!$C$2:$F$12,4,0))*(N5658*24),"")</f>
        <v/>
      </c>
      <c r="AP5658" s="17">
        <f t="shared" si="180"/>
        <v>0</v>
      </c>
    </row>
    <row r="5659" spans="2:42" ht="33" x14ac:dyDescent="0.25">
      <c r="B5659" s="13">
        <f>COUNTIFS($E$3:E5659,'تقرير منتج تام'!$E$4)</f>
        <v>8</v>
      </c>
      <c r="C5659" s="37"/>
      <c r="D5659" s="37"/>
      <c r="E5659" s="37"/>
      <c r="F5659" s="39"/>
      <c r="G5659" s="40"/>
      <c r="H5659" s="40"/>
      <c r="I5659" s="41"/>
      <c r="J5659" s="41"/>
      <c r="K5659" s="26" t="str">
        <f>_xlfn.IFNA(VLOOKUP(E5659,الاوردرات!$B$1:$C$600,2,0),"")</f>
        <v/>
      </c>
      <c r="L5659" s="52"/>
      <c r="N5659" s="21" t="str">
        <f t="shared" si="179"/>
        <v/>
      </c>
      <c r="O5659" s="22" t="str">
        <f>_xlfn.IFNA((VLOOKUP(F5659,help!$C$2:$F$12,4,0))*(N5659*24),"")</f>
        <v/>
      </c>
      <c r="AP5659" s="17">
        <f t="shared" si="180"/>
        <v>0</v>
      </c>
    </row>
    <row r="5660" spans="2:42" ht="33" x14ac:dyDescent="0.25">
      <c r="B5660" s="13">
        <f>COUNTIFS($E$3:E5660,'تقرير منتج تام'!$E$4)</f>
        <v>8</v>
      </c>
      <c r="C5660" s="37"/>
      <c r="D5660" s="37"/>
      <c r="E5660" s="37"/>
      <c r="F5660" s="39"/>
      <c r="G5660" s="40"/>
      <c r="H5660" s="40"/>
      <c r="I5660" s="41"/>
      <c r="J5660" s="41"/>
      <c r="K5660" s="26" t="str">
        <f>_xlfn.IFNA(VLOOKUP(E5660,الاوردرات!$B$1:$C$600,2,0),"")</f>
        <v/>
      </c>
      <c r="L5660" s="52"/>
      <c r="N5660" s="21" t="str">
        <f t="shared" si="179"/>
        <v/>
      </c>
      <c r="O5660" s="22" t="str">
        <f>_xlfn.IFNA((VLOOKUP(F5660,help!$C$2:$F$12,4,0))*(N5660*24),"")</f>
        <v/>
      </c>
      <c r="AP5660" s="17">
        <f t="shared" si="180"/>
        <v>0</v>
      </c>
    </row>
    <row r="5661" spans="2:42" ht="33" x14ac:dyDescent="0.25">
      <c r="B5661" s="13">
        <f>COUNTIFS($E$3:E5661,'تقرير منتج تام'!$E$4)</f>
        <v>8</v>
      </c>
      <c r="C5661" s="37"/>
      <c r="D5661" s="37"/>
      <c r="E5661" s="37"/>
      <c r="F5661" s="39"/>
      <c r="G5661" s="40"/>
      <c r="H5661" s="40"/>
      <c r="I5661" s="41"/>
      <c r="J5661" s="41"/>
      <c r="K5661" s="26" t="str">
        <f>_xlfn.IFNA(VLOOKUP(E5661,الاوردرات!$B$1:$C$600,2,0),"")</f>
        <v/>
      </c>
      <c r="L5661" s="52"/>
      <c r="N5661" s="21" t="str">
        <f t="shared" si="179"/>
        <v/>
      </c>
      <c r="O5661" s="22" t="str">
        <f>_xlfn.IFNA((VLOOKUP(F5661,help!$C$2:$F$12,4,0))*(N5661*24),"")</f>
        <v/>
      </c>
      <c r="AP5661" s="17">
        <f t="shared" si="180"/>
        <v>0</v>
      </c>
    </row>
    <row r="5662" spans="2:42" ht="33" x14ac:dyDescent="0.25">
      <c r="B5662" s="13">
        <f>COUNTIFS($E$3:E5662,'تقرير منتج تام'!$E$4)</f>
        <v>8</v>
      </c>
      <c r="C5662" s="37"/>
      <c r="D5662" s="37"/>
      <c r="E5662" s="37"/>
      <c r="F5662" s="39"/>
      <c r="G5662" s="40"/>
      <c r="H5662" s="40"/>
      <c r="I5662" s="41"/>
      <c r="J5662" s="41"/>
      <c r="K5662" s="26" t="str">
        <f>_xlfn.IFNA(VLOOKUP(E5662,الاوردرات!$B$1:$C$600,2,0),"")</f>
        <v/>
      </c>
      <c r="L5662" s="52"/>
      <c r="N5662" s="21" t="str">
        <f t="shared" si="179"/>
        <v/>
      </c>
      <c r="O5662" s="22" t="str">
        <f>_xlfn.IFNA((VLOOKUP(F5662,help!$C$2:$F$12,4,0))*(N5662*24),"")</f>
        <v/>
      </c>
      <c r="AP5662" s="17">
        <f t="shared" si="180"/>
        <v>0</v>
      </c>
    </row>
    <row r="5663" spans="2:42" ht="33" x14ac:dyDescent="0.25">
      <c r="B5663" s="13">
        <f>COUNTIFS($E$3:E5663,'تقرير منتج تام'!$E$4)</f>
        <v>8</v>
      </c>
      <c r="C5663" s="37"/>
      <c r="D5663" s="37"/>
      <c r="E5663" s="37"/>
      <c r="F5663" s="39"/>
      <c r="G5663" s="40"/>
      <c r="H5663" s="40"/>
      <c r="I5663" s="41"/>
      <c r="J5663" s="41"/>
      <c r="K5663" s="26" t="str">
        <f>_xlfn.IFNA(VLOOKUP(E5663,الاوردرات!$B$1:$C$600,2,0),"")</f>
        <v/>
      </c>
      <c r="L5663" s="52"/>
      <c r="N5663" s="21" t="str">
        <f t="shared" si="179"/>
        <v/>
      </c>
      <c r="O5663" s="22" t="str">
        <f>_xlfn.IFNA((VLOOKUP(F5663,help!$C$2:$F$12,4,0))*(N5663*24),"")</f>
        <v/>
      </c>
      <c r="AP5663" s="17">
        <f t="shared" si="180"/>
        <v>0</v>
      </c>
    </row>
    <row r="5664" spans="2:42" ht="33" x14ac:dyDescent="0.25">
      <c r="B5664" s="13">
        <f>COUNTIFS($E$3:E5664,'تقرير منتج تام'!$E$4)</f>
        <v>8</v>
      </c>
      <c r="C5664" s="37"/>
      <c r="D5664" s="37"/>
      <c r="E5664" s="37"/>
      <c r="F5664" s="39"/>
      <c r="G5664" s="40"/>
      <c r="H5664" s="40"/>
      <c r="I5664" s="41"/>
      <c r="J5664" s="41"/>
      <c r="K5664" s="26" t="str">
        <f>_xlfn.IFNA(VLOOKUP(E5664,الاوردرات!$B$1:$C$600,2,0),"")</f>
        <v/>
      </c>
      <c r="L5664" s="52"/>
      <c r="N5664" s="21" t="str">
        <f t="shared" si="179"/>
        <v/>
      </c>
      <c r="O5664" s="22" t="str">
        <f>_xlfn.IFNA((VLOOKUP(F5664,help!$C$2:$F$12,4,0))*(N5664*24),"")</f>
        <v/>
      </c>
      <c r="AP5664" s="17">
        <f t="shared" si="180"/>
        <v>0</v>
      </c>
    </row>
    <row r="5665" spans="2:42" ht="33" x14ac:dyDescent="0.25">
      <c r="B5665" s="13">
        <f>COUNTIFS($E$3:E5665,'تقرير منتج تام'!$E$4)</f>
        <v>8</v>
      </c>
      <c r="C5665" s="37"/>
      <c r="D5665" s="37"/>
      <c r="E5665" s="37"/>
      <c r="F5665" s="39"/>
      <c r="G5665" s="40"/>
      <c r="H5665" s="40"/>
      <c r="I5665" s="41"/>
      <c r="J5665" s="41"/>
      <c r="K5665" s="26" t="str">
        <f>_xlfn.IFNA(VLOOKUP(E5665,الاوردرات!$B$1:$C$600,2,0),"")</f>
        <v/>
      </c>
      <c r="L5665" s="52"/>
      <c r="N5665" s="21" t="str">
        <f t="shared" si="179"/>
        <v/>
      </c>
      <c r="O5665" s="22" t="str">
        <f>_xlfn.IFNA((VLOOKUP(F5665,help!$C$2:$F$12,4,0))*(N5665*24),"")</f>
        <v/>
      </c>
      <c r="AP5665" s="17">
        <f t="shared" si="180"/>
        <v>0</v>
      </c>
    </row>
    <row r="5666" spans="2:42" ht="33" x14ac:dyDescent="0.25">
      <c r="B5666" s="13">
        <f>COUNTIFS($E$3:E5666,'تقرير منتج تام'!$E$4)</f>
        <v>8</v>
      </c>
      <c r="C5666" s="37"/>
      <c r="D5666" s="37"/>
      <c r="E5666" s="37"/>
      <c r="F5666" s="39"/>
      <c r="G5666" s="40"/>
      <c r="H5666" s="40"/>
      <c r="I5666" s="41"/>
      <c r="J5666" s="41"/>
      <c r="K5666" s="26" t="str">
        <f>_xlfn.IFNA(VLOOKUP(E5666,الاوردرات!$B$1:$C$600,2,0),"")</f>
        <v/>
      </c>
      <c r="L5666" s="52"/>
      <c r="N5666" s="21" t="str">
        <f t="shared" si="179"/>
        <v/>
      </c>
      <c r="O5666" s="22" t="str">
        <f>_xlfn.IFNA((VLOOKUP(F5666,help!$C$2:$F$12,4,0))*(N5666*24),"")</f>
        <v/>
      </c>
      <c r="AP5666" s="17">
        <f t="shared" si="180"/>
        <v>0</v>
      </c>
    </row>
    <row r="5667" spans="2:42" ht="33" x14ac:dyDescent="0.25">
      <c r="B5667" s="13">
        <f>COUNTIFS($E$3:E5667,'تقرير منتج تام'!$E$4)</f>
        <v>8</v>
      </c>
      <c r="C5667" s="37"/>
      <c r="D5667" s="37"/>
      <c r="E5667" s="37"/>
      <c r="F5667" s="39"/>
      <c r="G5667" s="40"/>
      <c r="H5667" s="40"/>
      <c r="I5667" s="41"/>
      <c r="J5667" s="41"/>
      <c r="K5667" s="26" t="str">
        <f>_xlfn.IFNA(VLOOKUP(E5667,الاوردرات!$B$1:$C$600,2,0),"")</f>
        <v/>
      </c>
      <c r="L5667" s="52"/>
      <c r="N5667" s="21" t="str">
        <f t="shared" si="179"/>
        <v/>
      </c>
      <c r="O5667" s="22" t="str">
        <f>_xlfn.IFNA((VLOOKUP(F5667,help!$C$2:$F$12,4,0))*(N5667*24),"")</f>
        <v/>
      </c>
      <c r="AP5667" s="17">
        <f t="shared" si="180"/>
        <v>0</v>
      </c>
    </row>
    <row r="5668" spans="2:42" ht="33" x14ac:dyDescent="0.25">
      <c r="B5668" s="13">
        <f>COUNTIFS($E$3:E5668,'تقرير منتج تام'!$E$4)</f>
        <v>8</v>
      </c>
      <c r="C5668" s="37"/>
      <c r="D5668" s="37"/>
      <c r="E5668" s="37"/>
      <c r="F5668" s="39"/>
      <c r="G5668" s="40"/>
      <c r="H5668" s="40"/>
      <c r="I5668" s="41"/>
      <c r="J5668" s="41"/>
      <c r="K5668" s="26" t="str">
        <f>_xlfn.IFNA(VLOOKUP(E5668,الاوردرات!$B$1:$C$600,2,0),"")</f>
        <v/>
      </c>
      <c r="L5668" s="52"/>
      <c r="N5668" s="21" t="str">
        <f t="shared" si="179"/>
        <v/>
      </c>
      <c r="O5668" s="22" t="str">
        <f>_xlfn.IFNA((VLOOKUP(F5668,help!$C$2:$F$12,4,0))*(N5668*24),"")</f>
        <v/>
      </c>
      <c r="AP5668" s="17">
        <f t="shared" si="180"/>
        <v>0</v>
      </c>
    </row>
    <row r="5669" spans="2:42" ht="33" x14ac:dyDescent="0.25">
      <c r="B5669" s="13">
        <f>COUNTIFS($E$3:E5669,'تقرير منتج تام'!$E$4)</f>
        <v>8</v>
      </c>
      <c r="C5669" s="37"/>
      <c r="D5669" s="37"/>
      <c r="E5669" s="37"/>
      <c r="F5669" s="39"/>
      <c r="G5669" s="40"/>
      <c r="H5669" s="40"/>
      <c r="I5669" s="41"/>
      <c r="J5669" s="41"/>
      <c r="K5669" s="26" t="str">
        <f>_xlfn.IFNA(VLOOKUP(E5669,الاوردرات!$B$1:$C$600,2,0),"")</f>
        <v/>
      </c>
      <c r="L5669" s="52"/>
      <c r="N5669" s="21" t="str">
        <f t="shared" si="179"/>
        <v/>
      </c>
      <c r="O5669" s="22" t="str">
        <f>_xlfn.IFNA((VLOOKUP(F5669,help!$C$2:$F$12,4,0))*(N5669*24),"")</f>
        <v/>
      </c>
      <c r="AP5669" s="17">
        <f t="shared" si="180"/>
        <v>0</v>
      </c>
    </row>
    <row r="5670" spans="2:42" ht="33" x14ac:dyDescent="0.25">
      <c r="B5670" s="13">
        <f>COUNTIFS($E$3:E5670,'تقرير منتج تام'!$E$4)</f>
        <v>8</v>
      </c>
      <c r="C5670" s="37"/>
      <c r="D5670" s="37"/>
      <c r="E5670" s="37"/>
      <c r="F5670" s="39"/>
      <c r="G5670" s="40"/>
      <c r="H5670" s="40"/>
      <c r="I5670" s="41"/>
      <c r="J5670" s="41"/>
      <c r="K5670" s="26" t="str">
        <f>_xlfn.IFNA(VLOOKUP(E5670,الاوردرات!$B$1:$C$600,2,0),"")</f>
        <v/>
      </c>
      <c r="L5670" s="52"/>
      <c r="N5670" s="21" t="str">
        <f t="shared" si="179"/>
        <v/>
      </c>
      <c r="O5670" s="22" t="str">
        <f>_xlfn.IFNA((VLOOKUP(F5670,help!$C$2:$F$12,4,0))*(N5670*24),"")</f>
        <v/>
      </c>
      <c r="AP5670" s="17">
        <f t="shared" si="180"/>
        <v>0</v>
      </c>
    </row>
    <row r="5671" spans="2:42" ht="33" x14ac:dyDescent="0.25">
      <c r="B5671" s="13">
        <f>COUNTIFS($E$3:E5671,'تقرير منتج تام'!$E$4)</f>
        <v>8</v>
      </c>
      <c r="C5671" s="37"/>
      <c r="D5671" s="37"/>
      <c r="E5671" s="37"/>
      <c r="F5671" s="39"/>
      <c r="G5671" s="40"/>
      <c r="H5671" s="40"/>
      <c r="I5671" s="41"/>
      <c r="J5671" s="41"/>
      <c r="K5671" s="26" t="str">
        <f>_xlfn.IFNA(VLOOKUP(E5671,الاوردرات!$B$1:$C$600,2,0),"")</f>
        <v/>
      </c>
      <c r="L5671" s="52"/>
      <c r="N5671" s="21" t="str">
        <f t="shared" si="179"/>
        <v/>
      </c>
      <c r="O5671" s="22" t="str">
        <f>_xlfn.IFNA((VLOOKUP(F5671,help!$C$2:$F$12,4,0))*(N5671*24),"")</f>
        <v/>
      </c>
      <c r="AP5671" s="17">
        <f t="shared" si="180"/>
        <v>0</v>
      </c>
    </row>
    <row r="5672" spans="2:42" ht="33" x14ac:dyDescent="0.25">
      <c r="B5672" s="13">
        <f>COUNTIFS($E$3:E5672,'تقرير منتج تام'!$E$4)</f>
        <v>8</v>
      </c>
      <c r="C5672" s="37"/>
      <c r="D5672" s="37"/>
      <c r="E5672" s="37"/>
      <c r="F5672" s="39"/>
      <c r="G5672" s="40"/>
      <c r="H5672" s="40"/>
      <c r="I5672" s="41"/>
      <c r="J5672" s="41"/>
      <c r="K5672" s="26" t="str">
        <f>_xlfn.IFNA(VLOOKUP(E5672,الاوردرات!$B$1:$C$600,2,0),"")</f>
        <v/>
      </c>
      <c r="L5672" s="52"/>
      <c r="N5672" s="21" t="str">
        <f t="shared" si="179"/>
        <v/>
      </c>
      <c r="O5672" s="22" t="str">
        <f>_xlfn.IFNA((VLOOKUP(F5672,help!$C$2:$F$12,4,0))*(N5672*24),"")</f>
        <v/>
      </c>
      <c r="AP5672" s="17">
        <f t="shared" si="180"/>
        <v>0</v>
      </c>
    </row>
    <row r="5673" spans="2:42" ht="33" x14ac:dyDescent="0.25">
      <c r="B5673" s="13">
        <f>COUNTIFS($E$3:E5673,'تقرير منتج تام'!$E$4)</f>
        <v>8</v>
      </c>
      <c r="C5673" s="37"/>
      <c r="D5673" s="37"/>
      <c r="E5673" s="37"/>
      <c r="F5673" s="39"/>
      <c r="G5673" s="40"/>
      <c r="H5673" s="40"/>
      <c r="I5673" s="41"/>
      <c r="J5673" s="41"/>
      <c r="K5673" s="26" t="str">
        <f>_xlfn.IFNA(VLOOKUP(E5673,الاوردرات!$B$1:$C$600,2,0),"")</f>
        <v/>
      </c>
      <c r="L5673" s="52"/>
      <c r="N5673" s="21" t="str">
        <f t="shared" si="179"/>
        <v/>
      </c>
      <c r="O5673" s="22" t="str">
        <f>_xlfn.IFNA((VLOOKUP(F5673,help!$C$2:$F$12,4,0))*(N5673*24),"")</f>
        <v/>
      </c>
      <c r="AP5673" s="17">
        <f t="shared" si="180"/>
        <v>0</v>
      </c>
    </row>
    <row r="5674" spans="2:42" ht="33" x14ac:dyDescent="0.25">
      <c r="B5674" s="13">
        <f>COUNTIFS($E$3:E5674,'تقرير منتج تام'!$E$4)</f>
        <v>8</v>
      </c>
      <c r="C5674" s="37"/>
      <c r="D5674" s="37"/>
      <c r="E5674" s="37"/>
      <c r="F5674" s="39"/>
      <c r="G5674" s="40"/>
      <c r="H5674" s="40"/>
      <c r="I5674" s="41"/>
      <c r="J5674" s="41"/>
      <c r="K5674" s="26" t="str">
        <f>_xlfn.IFNA(VLOOKUP(E5674,الاوردرات!$B$1:$C$600,2,0),"")</f>
        <v/>
      </c>
      <c r="L5674" s="52"/>
      <c r="N5674" s="21" t="str">
        <f t="shared" si="179"/>
        <v/>
      </c>
      <c r="O5674" s="22" t="str">
        <f>_xlfn.IFNA((VLOOKUP(F5674,help!$C$2:$F$12,4,0))*(N5674*24),"")</f>
        <v/>
      </c>
      <c r="AP5674" s="17">
        <f t="shared" si="180"/>
        <v>0</v>
      </c>
    </row>
    <row r="5675" spans="2:42" ht="33" x14ac:dyDescent="0.25">
      <c r="B5675" s="13">
        <f>COUNTIFS($E$3:E5675,'تقرير منتج تام'!$E$4)</f>
        <v>8</v>
      </c>
      <c r="C5675" s="37"/>
      <c r="D5675" s="37"/>
      <c r="E5675" s="37"/>
      <c r="F5675" s="39"/>
      <c r="G5675" s="40"/>
      <c r="H5675" s="40"/>
      <c r="I5675" s="41"/>
      <c r="J5675" s="41"/>
      <c r="K5675" s="26" t="str">
        <f>_xlfn.IFNA(VLOOKUP(E5675,الاوردرات!$B$1:$C$600,2,0),"")</f>
        <v/>
      </c>
      <c r="L5675" s="52"/>
      <c r="N5675" s="21" t="str">
        <f t="shared" si="179"/>
        <v/>
      </c>
      <c r="O5675" s="22" t="str">
        <f>_xlfn.IFNA((VLOOKUP(F5675,help!$C$2:$F$12,4,0))*(N5675*24),"")</f>
        <v/>
      </c>
      <c r="AP5675" s="17">
        <f t="shared" si="180"/>
        <v>0</v>
      </c>
    </row>
    <row r="5676" spans="2:42" ht="33" x14ac:dyDescent="0.25">
      <c r="B5676" s="13">
        <f>COUNTIFS($E$3:E5676,'تقرير منتج تام'!$E$4)</f>
        <v>8</v>
      </c>
      <c r="C5676" s="37"/>
      <c r="D5676" s="37"/>
      <c r="E5676" s="37"/>
      <c r="F5676" s="39"/>
      <c r="G5676" s="40"/>
      <c r="H5676" s="40"/>
      <c r="I5676" s="41"/>
      <c r="J5676" s="41"/>
      <c r="K5676" s="26" t="str">
        <f>_xlfn.IFNA(VLOOKUP(E5676,الاوردرات!$B$1:$C$600,2,0),"")</f>
        <v/>
      </c>
      <c r="L5676" s="52"/>
      <c r="N5676" s="21" t="str">
        <f t="shared" si="179"/>
        <v/>
      </c>
      <c r="O5676" s="22" t="str">
        <f>_xlfn.IFNA((VLOOKUP(F5676,help!$C$2:$F$12,4,0))*(N5676*24),"")</f>
        <v/>
      </c>
      <c r="AP5676" s="17">
        <f t="shared" si="180"/>
        <v>0</v>
      </c>
    </row>
    <row r="5677" spans="2:42" ht="33" x14ac:dyDescent="0.25">
      <c r="B5677" s="13">
        <f>COUNTIFS($E$3:E5677,'تقرير منتج تام'!$E$4)</f>
        <v>8</v>
      </c>
      <c r="C5677" s="37"/>
      <c r="D5677" s="37"/>
      <c r="E5677" s="37"/>
      <c r="F5677" s="39"/>
      <c r="G5677" s="40"/>
      <c r="H5677" s="40"/>
      <c r="I5677" s="41"/>
      <c r="J5677" s="41"/>
      <c r="K5677" s="26" t="str">
        <f>_xlfn.IFNA(VLOOKUP(E5677,الاوردرات!$B$1:$C$600,2,0),"")</f>
        <v/>
      </c>
      <c r="L5677" s="52"/>
      <c r="N5677" s="21" t="str">
        <f t="shared" si="179"/>
        <v/>
      </c>
      <c r="O5677" s="22" t="str">
        <f>_xlfn.IFNA((VLOOKUP(F5677,help!$C$2:$F$12,4,0))*(N5677*24),"")</f>
        <v/>
      </c>
      <c r="AP5677" s="17">
        <f t="shared" si="180"/>
        <v>0</v>
      </c>
    </row>
    <row r="5678" spans="2:42" ht="33" x14ac:dyDescent="0.25">
      <c r="B5678" s="13">
        <f>COUNTIFS($E$3:E5678,'تقرير منتج تام'!$E$4)</f>
        <v>8</v>
      </c>
      <c r="C5678" s="37"/>
      <c r="D5678" s="37"/>
      <c r="E5678" s="37"/>
      <c r="F5678" s="39"/>
      <c r="G5678" s="40"/>
      <c r="H5678" s="40"/>
      <c r="I5678" s="41"/>
      <c r="J5678" s="41"/>
      <c r="K5678" s="26" t="str">
        <f>_xlfn.IFNA(VLOOKUP(E5678,الاوردرات!$B$1:$C$600,2,0),"")</f>
        <v/>
      </c>
      <c r="L5678" s="52"/>
      <c r="N5678" s="21" t="str">
        <f t="shared" si="179"/>
        <v/>
      </c>
      <c r="O5678" s="22" t="str">
        <f>_xlfn.IFNA((VLOOKUP(F5678,help!$C$2:$F$12,4,0))*(N5678*24),"")</f>
        <v/>
      </c>
      <c r="AP5678" s="17">
        <f t="shared" si="180"/>
        <v>0</v>
      </c>
    </row>
    <row r="5679" spans="2:42" ht="33" x14ac:dyDescent="0.25">
      <c r="B5679" s="13">
        <f>COUNTIFS($E$3:E5679,'تقرير منتج تام'!$E$4)</f>
        <v>8</v>
      </c>
      <c r="C5679" s="37"/>
      <c r="D5679" s="37"/>
      <c r="E5679" s="37"/>
      <c r="F5679" s="39"/>
      <c r="G5679" s="40"/>
      <c r="H5679" s="40"/>
      <c r="I5679" s="41"/>
      <c r="J5679" s="41"/>
      <c r="K5679" s="26" t="str">
        <f>_xlfn.IFNA(VLOOKUP(E5679,الاوردرات!$B$1:$C$600,2,0),"")</f>
        <v/>
      </c>
      <c r="L5679" s="52"/>
      <c r="N5679" s="21" t="str">
        <f t="shared" si="179"/>
        <v/>
      </c>
      <c r="O5679" s="22" t="str">
        <f>_xlfn.IFNA((VLOOKUP(F5679,help!$C$2:$F$12,4,0))*(N5679*24),"")</f>
        <v/>
      </c>
      <c r="AP5679" s="17">
        <f t="shared" si="180"/>
        <v>0</v>
      </c>
    </row>
    <row r="5680" spans="2:42" ht="33" x14ac:dyDescent="0.25">
      <c r="B5680" s="13">
        <f>COUNTIFS($E$3:E5680,'تقرير منتج تام'!$E$4)</f>
        <v>8</v>
      </c>
      <c r="C5680" s="37"/>
      <c r="D5680" s="37"/>
      <c r="E5680" s="37"/>
      <c r="F5680" s="39"/>
      <c r="G5680" s="40"/>
      <c r="H5680" s="40"/>
      <c r="I5680" s="41"/>
      <c r="J5680" s="41"/>
      <c r="K5680" s="26" t="str">
        <f>_xlfn.IFNA(VLOOKUP(E5680,الاوردرات!$B$1:$C$600,2,0),"")</f>
        <v/>
      </c>
      <c r="L5680" s="52"/>
      <c r="N5680" s="21" t="str">
        <f t="shared" si="179"/>
        <v/>
      </c>
      <c r="O5680" s="22" t="str">
        <f>_xlfn.IFNA((VLOOKUP(F5680,help!$C$2:$F$12,4,0))*(N5680*24),"")</f>
        <v/>
      </c>
      <c r="AP5680" s="17">
        <f t="shared" si="180"/>
        <v>0</v>
      </c>
    </row>
    <row r="5681" spans="2:42" ht="33" x14ac:dyDescent="0.25">
      <c r="B5681" s="13">
        <f>COUNTIFS($E$3:E5681,'تقرير منتج تام'!$E$4)</f>
        <v>8</v>
      </c>
      <c r="C5681" s="37"/>
      <c r="D5681" s="37"/>
      <c r="E5681" s="37"/>
      <c r="F5681" s="39"/>
      <c r="G5681" s="40"/>
      <c r="H5681" s="40"/>
      <c r="I5681" s="41"/>
      <c r="J5681" s="41"/>
      <c r="K5681" s="26" t="str">
        <f>_xlfn.IFNA(VLOOKUP(E5681,الاوردرات!$B$1:$C$600,2,0),"")</f>
        <v/>
      </c>
      <c r="L5681" s="52"/>
      <c r="N5681" s="21" t="str">
        <f t="shared" si="179"/>
        <v/>
      </c>
      <c r="O5681" s="22" t="str">
        <f>_xlfn.IFNA((VLOOKUP(F5681,help!$C$2:$F$12,4,0))*(N5681*24),"")</f>
        <v/>
      </c>
      <c r="AP5681" s="17">
        <f t="shared" si="180"/>
        <v>0</v>
      </c>
    </row>
    <row r="5682" spans="2:42" ht="33" x14ac:dyDescent="0.25">
      <c r="B5682" s="13">
        <f>COUNTIFS($E$3:E5682,'تقرير منتج تام'!$E$4)</f>
        <v>8</v>
      </c>
      <c r="C5682" s="37"/>
      <c r="D5682" s="37"/>
      <c r="E5682" s="37"/>
      <c r="F5682" s="39"/>
      <c r="G5682" s="40"/>
      <c r="H5682" s="40"/>
      <c r="I5682" s="41"/>
      <c r="J5682" s="41"/>
      <c r="K5682" s="26" t="str">
        <f>_xlfn.IFNA(VLOOKUP(E5682,الاوردرات!$B$1:$C$600,2,0),"")</f>
        <v/>
      </c>
      <c r="L5682" s="52"/>
      <c r="N5682" s="21" t="str">
        <f t="shared" si="179"/>
        <v/>
      </c>
      <c r="O5682" s="22" t="str">
        <f>_xlfn.IFNA((VLOOKUP(F5682,help!$C$2:$F$12,4,0))*(N5682*24),"")</f>
        <v/>
      </c>
      <c r="AP5682" s="17">
        <f t="shared" si="180"/>
        <v>0</v>
      </c>
    </row>
    <row r="5683" spans="2:42" ht="33" x14ac:dyDescent="0.25">
      <c r="B5683" s="13">
        <f>COUNTIFS($E$3:E5683,'تقرير منتج تام'!$E$4)</f>
        <v>8</v>
      </c>
      <c r="C5683" s="37"/>
      <c r="D5683" s="37"/>
      <c r="E5683" s="37"/>
      <c r="F5683" s="39"/>
      <c r="G5683" s="40"/>
      <c r="H5683" s="40"/>
      <c r="I5683" s="41"/>
      <c r="J5683" s="41"/>
      <c r="K5683" s="26" t="str">
        <f>_xlfn.IFNA(VLOOKUP(E5683,الاوردرات!$B$1:$C$600,2,0),"")</f>
        <v/>
      </c>
      <c r="L5683" s="52"/>
      <c r="N5683" s="21" t="str">
        <f t="shared" si="179"/>
        <v/>
      </c>
      <c r="O5683" s="22" t="str">
        <f>_xlfn.IFNA((VLOOKUP(F5683,help!$C$2:$F$12,4,0))*(N5683*24),"")</f>
        <v/>
      </c>
      <c r="AP5683" s="17">
        <f t="shared" si="180"/>
        <v>0</v>
      </c>
    </row>
    <row r="5684" spans="2:42" ht="33" x14ac:dyDescent="0.25">
      <c r="B5684" s="13">
        <f>COUNTIFS($E$3:E5684,'تقرير منتج تام'!$E$4)</f>
        <v>8</v>
      </c>
      <c r="C5684" s="37"/>
      <c r="D5684" s="37"/>
      <c r="E5684" s="37"/>
      <c r="F5684" s="39"/>
      <c r="G5684" s="40"/>
      <c r="H5684" s="40"/>
      <c r="I5684" s="41"/>
      <c r="J5684" s="41"/>
      <c r="K5684" s="26" t="str">
        <f>_xlfn.IFNA(VLOOKUP(E5684,الاوردرات!$B$1:$C$600,2,0),"")</f>
        <v/>
      </c>
      <c r="L5684" s="52"/>
      <c r="N5684" s="21" t="str">
        <f t="shared" si="179"/>
        <v/>
      </c>
      <c r="O5684" s="22" t="str">
        <f>_xlfn.IFNA((VLOOKUP(F5684,help!$C$2:$F$12,4,0))*(N5684*24),"")</f>
        <v/>
      </c>
      <c r="AP5684" s="17">
        <f t="shared" si="180"/>
        <v>0</v>
      </c>
    </row>
    <row r="5685" spans="2:42" ht="33" x14ac:dyDescent="0.25">
      <c r="B5685" s="13">
        <f>COUNTIFS($E$3:E5685,'تقرير منتج تام'!$E$4)</f>
        <v>8</v>
      </c>
      <c r="C5685" s="37"/>
      <c r="D5685" s="37"/>
      <c r="E5685" s="37"/>
      <c r="F5685" s="39"/>
      <c r="G5685" s="40"/>
      <c r="H5685" s="40"/>
      <c r="I5685" s="41"/>
      <c r="J5685" s="41"/>
      <c r="K5685" s="26" t="str">
        <f>_xlfn.IFNA(VLOOKUP(E5685,الاوردرات!$B$1:$C$600,2,0),"")</f>
        <v/>
      </c>
      <c r="L5685" s="52"/>
      <c r="N5685" s="21" t="str">
        <f t="shared" si="179"/>
        <v/>
      </c>
      <c r="O5685" s="22" t="str">
        <f>_xlfn.IFNA((VLOOKUP(F5685,help!$C$2:$F$12,4,0))*(N5685*24),"")</f>
        <v/>
      </c>
      <c r="AP5685" s="17">
        <f t="shared" si="180"/>
        <v>0</v>
      </c>
    </row>
    <row r="5686" spans="2:42" ht="33" x14ac:dyDescent="0.25">
      <c r="B5686" s="13">
        <f>COUNTIFS($E$3:E5686,'تقرير منتج تام'!$E$4)</f>
        <v>8</v>
      </c>
      <c r="C5686" s="37"/>
      <c r="D5686" s="37"/>
      <c r="E5686" s="37"/>
      <c r="F5686" s="39"/>
      <c r="G5686" s="40"/>
      <c r="H5686" s="40"/>
      <c r="I5686" s="41"/>
      <c r="J5686" s="41"/>
      <c r="K5686" s="26" t="str">
        <f>_xlfn.IFNA(VLOOKUP(E5686,الاوردرات!$B$1:$C$600,2,0),"")</f>
        <v/>
      </c>
      <c r="L5686" s="52"/>
      <c r="N5686" s="21" t="str">
        <f t="shared" si="179"/>
        <v/>
      </c>
      <c r="O5686" s="22" t="str">
        <f>_xlfn.IFNA((VLOOKUP(F5686,help!$C$2:$F$12,4,0))*(N5686*24),"")</f>
        <v/>
      </c>
      <c r="AP5686" s="17">
        <f t="shared" si="180"/>
        <v>0</v>
      </c>
    </row>
    <row r="5687" spans="2:42" ht="33" x14ac:dyDescent="0.25">
      <c r="B5687" s="13">
        <f>COUNTIFS($E$3:E5687,'تقرير منتج تام'!$E$4)</f>
        <v>8</v>
      </c>
      <c r="C5687" s="37"/>
      <c r="D5687" s="37"/>
      <c r="E5687" s="37"/>
      <c r="F5687" s="39"/>
      <c r="G5687" s="40"/>
      <c r="H5687" s="40"/>
      <c r="I5687" s="41"/>
      <c r="J5687" s="41"/>
      <c r="K5687" s="26" t="str">
        <f>_xlfn.IFNA(VLOOKUP(E5687,الاوردرات!$B$1:$C$600,2,0),"")</f>
        <v/>
      </c>
      <c r="L5687" s="52"/>
      <c r="N5687" s="21" t="str">
        <f t="shared" ref="N5687:N5750" si="181">IF(I5687&lt;&gt;"",J5687-I5687,"")</f>
        <v/>
      </c>
      <c r="O5687" s="22" t="str">
        <f>_xlfn.IFNA((VLOOKUP(F5687,help!$C$2:$F$12,4,0))*(N5687*24),"")</f>
        <v/>
      </c>
      <c r="AP5687" s="17">
        <f t="shared" si="180"/>
        <v>0</v>
      </c>
    </row>
    <row r="5688" spans="2:42" ht="33" x14ac:dyDescent="0.25">
      <c r="B5688" s="13">
        <f>COUNTIFS($E$3:E5688,'تقرير منتج تام'!$E$4)</f>
        <v>8</v>
      </c>
      <c r="C5688" s="37"/>
      <c r="D5688" s="37"/>
      <c r="E5688" s="37"/>
      <c r="F5688" s="39"/>
      <c r="G5688" s="40"/>
      <c r="H5688" s="40"/>
      <c r="I5688" s="41"/>
      <c r="J5688" s="41"/>
      <c r="K5688" s="26" t="str">
        <f>_xlfn.IFNA(VLOOKUP(E5688,الاوردرات!$B$1:$C$600,2,0),"")</f>
        <v/>
      </c>
      <c r="L5688" s="52"/>
      <c r="N5688" s="21" t="str">
        <f t="shared" si="181"/>
        <v/>
      </c>
      <c r="O5688" s="22" t="str">
        <f>_xlfn.IFNA((VLOOKUP(F5688,help!$C$2:$F$12,4,0))*(N5688*24),"")</f>
        <v/>
      </c>
      <c r="AP5688" s="17">
        <f t="shared" si="180"/>
        <v>0</v>
      </c>
    </row>
    <row r="5689" spans="2:42" ht="33" x14ac:dyDescent="0.25">
      <c r="B5689" s="13">
        <f>COUNTIFS($E$3:E5689,'تقرير منتج تام'!$E$4)</f>
        <v>8</v>
      </c>
      <c r="C5689" s="37"/>
      <c r="D5689" s="37"/>
      <c r="E5689" s="37"/>
      <c r="F5689" s="39"/>
      <c r="G5689" s="40"/>
      <c r="H5689" s="40"/>
      <c r="I5689" s="41"/>
      <c r="J5689" s="41"/>
      <c r="K5689" s="26" t="str">
        <f>_xlfn.IFNA(VLOOKUP(E5689,الاوردرات!$B$1:$C$600,2,0),"")</f>
        <v/>
      </c>
      <c r="L5689" s="52"/>
      <c r="N5689" s="21" t="str">
        <f t="shared" si="181"/>
        <v/>
      </c>
      <c r="O5689" s="22" t="str">
        <f>_xlfn.IFNA((VLOOKUP(F5689,help!$C$2:$F$12,4,0))*(N5689*24),"")</f>
        <v/>
      </c>
      <c r="AP5689" s="17">
        <f t="shared" si="180"/>
        <v>0</v>
      </c>
    </row>
    <row r="5690" spans="2:42" ht="33" x14ac:dyDescent="0.25">
      <c r="B5690" s="13">
        <f>COUNTIFS($E$3:E5690,'تقرير منتج تام'!$E$4)</f>
        <v>8</v>
      </c>
      <c r="C5690" s="37"/>
      <c r="D5690" s="37"/>
      <c r="E5690" s="37"/>
      <c r="F5690" s="39"/>
      <c r="G5690" s="40"/>
      <c r="H5690" s="40"/>
      <c r="I5690" s="41"/>
      <c r="J5690" s="41"/>
      <c r="K5690" s="26" t="str">
        <f>_xlfn.IFNA(VLOOKUP(E5690,الاوردرات!$B$1:$C$600,2,0),"")</f>
        <v/>
      </c>
      <c r="L5690" s="52"/>
      <c r="N5690" s="21" t="str">
        <f t="shared" si="181"/>
        <v/>
      </c>
      <c r="O5690" s="22" t="str">
        <f>_xlfn.IFNA((VLOOKUP(F5690,help!$C$2:$F$12,4,0))*(N5690*24),"")</f>
        <v/>
      </c>
      <c r="AP5690" s="17">
        <f t="shared" si="180"/>
        <v>0</v>
      </c>
    </row>
    <row r="5691" spans="2:42" ht="33" x14ac:dyDescent="0.25">
      <c r="B5691" s="13">
        <f>COUNTIFS($E$3:E5691,'تقرير منتج تام'!$E$4)</f>
        <v>8</v>
      </c>
      <c r="C5691" s="37"/>
      <c r="D5691" s="37"/>
      <c r="E5691" s="37"/>
      <c r="F5691" s="39"/>
      <c r="G5691" s="40"/>
      <c r="H5691" s="40"/>
      <c r="I5691" s="41"/>
      <c r="J5691" s="41"/>
      <c r="K5691" s="26" t="str">
        <f>_xlfn.IFNA(VLOOKUP(E5691,الاوردرات!$B$1:$C$600,2,0),"")</f>
        <v/>
      </c>
      <c r="L5691" s="52"/>
      <c r="N5691" s="21" t="str">
        <f t="shared" si="181"/>
        <v/>
      </c>
      <c r="O5691" s="22" t="str">
        <f>_xlfn.IFNA((VLOOKUP(F5691,help!$C$2:$F$12,4,0))*(N5691*24),"")</f>
        <v/>
      </c>
      <c r="AP5691" s="17">
        <f t="shared" si="180"/>
        <v>0</v>
      </c>
    </row>
    <row r="5692" spans="2:42" ht="33" x14ac:dyDescent="0.25">
      <c r="B5692" s="13">
        <f>COUNTIFS($E$3:E5692,'تقرير منتج تام'!$E$4)</f>
        <v>8</v>
      </c>
      <c r="C5692" s="37"/>
      <c r="D5692" s="37"/>
      <c r="E5692" s="37"/>
      <c r="F5692" s="39"/>
      <c r="G5692" s="40"/>
      <c r="H5692" s="40"/>
      <c r="I5692" s="41"/>
      <c r="J5692" s="41"/>
      <c r="K5692" s="26" t="str">
        <f>_xlfn.IFNA(VLOOKUP(E5692,الاوردرات!$B$1:$C$600,2,0),"")</f>
        <v/>
      </c>
      <c r="L5692" s="52"/>
      <c r="N5692" s="21" t="str">
        <f t="shared" si="181"/>
        <v/>
      </c>
      <c r="O5692" s="22" t="str">
        <f>_xlfn.IFNA((VLOOKUP(F5692,help!$C$2:$F$12,4,0))*(N5692*24),"")</f>
        <v/>
      </c>
      <c r="AP5692" s="17">
        <f t="shared" si="180"/>
        <v>0</v>
      </c>
    </row>
    <row r="5693" spans="2:42" ht="33" x14ac:dyDescent="0.25">
      <c r="B5693" s="13">
        <f>COUNTIFS($E$3:E5693,'تقرير منتج تام'!$E$4)</f>
        <v>8</v>
      </c>
      <c r="C5693" s="37"/>
      <c r="D5693" s="37"/>
      <c r="E5693" s="37"/>
      <c r="F5693" s="39"/>
      <c r="G5693" s="40"/>
      <c r="H5693" s="40"/>
      <c r="I5693" s="41"/>
      <c r="J5693" s="41"/>
      <c r="K5693" s="26" t="str">
        <f>_xlfn.IFNA(VLOOKUP(E5693,الاوردرات!$B$1:$C$600,2,0),"")</f>
        <v/>
      </c>
      <c r="L5693" s="52"/>
      <c r="N5693" s="21" t="str">
        <f t="shared" si="181"/>
        <v/>
      </c>
      <c r="O5693" s="22" t="str">
        <f>_xlfn.IFNA((VLOOKUP(F5693,help!$C$2:$F$12,4,0))*(N5693*24),"")</f>
        <v/>
      </c>
      <c r="AP5693" s="17">
        <f t="shared" si="180"/>
        <v>0</v>
      </c>
    </row>
    <row r="5694" spans="2:42" ht="33" x14ac:dyDescent="0.25">
      <c r="B5694" s="13">
        <f>COUNTIFS($E$3:E5694,'تقرير منتج تام'!$E$4)</f>
        <v>8</v>
      </c>
      <c r="C5694" s="37"/>
      <c r="D5694" s="37"/>
      <c r="E5694" s="37"/>
      <c r="F5694" s="39"/>
      <c r="G5694" s="40"/>
      <c r="H5694" s="40"/>
      <c r="I5694" s="41"/>
      <c r="J5694" s="41"/>
      <c r="K5694" s="26" t="str">
        <f>_xlfn.IFNA(VLOOKUP(E5694,الاوردرات!$B$1:$C$600,2,0),"")</f>
        <v/>
      </c>
      <c r="L5694" s="52"/>
      <c r="N5694" s="21" t="str">
        <f t="shared" si="181"/>
        <v/>
      </c>
      <c r="O5694" s="22" t="str">
        <f>_xlfn.IFNA((VLOOKUP(F5694,help!$C$2:$F$12,4,0))*(N5694*24),"")</f>
        <v/>
      </c>
      <c r="AP5694" s="17">
        <f t="shared" si="180"/>
        <v>0</v>
      </c>
    </row>
    <row r="5695" spans="2:42" ht="33" x14ac:dyDescent="0.25">
      <c r="B5695" s="13">
        <f>COUNTIFS($E$3:E5695,'تقرير منتج تام'!$E$4)</f>
        <v>8</v>
      </c>
      <c r="C5695" s="37"/>
      <c r="D5695" s="37"/>
      <c r="E5695" s="37"/>
      <c r="F5695" s="39"/>
      <c r="G5695" s="40"/>
      <c r="H5695" s="40"/>
      <c r="I5695" s="41"/>
      <c r="J5695" s="41"/>
      <c r="K5695" s="26" t="str">
        <f>_xlfn.IFNA(VLOOKUP(E5695,الاوردرات!$B$1:$C$600,2,0),"")</f>
        <v/>
      </c>
      <c r="L5695" s="52"/>
      <c r="N5695" s="21" t="str">
        <f t="shared" si="181"/>
        <v/>
      </c>
      <c r="O5695" s="22" t="str">
        <f>_xlfn.IFNA((VLOOKUP(F5695,help!$C$2:$F$12,4,0))*(N5695*24),"")</f>
        <v/>
      </c>
      <c r="AP5695" s="17">
        <f t="shared" si="180"/>
        <v>0</v>
      </c>
    </row>
    <row r="5696" spans="2:42" ht="33" x14ac:dyDescent="0.25">
      <c r="B5696" s="13">
        <f>COUNTIFS($E$3:E5696,'تقرير منتج تام'!$E$4)</f>
        <v>8</v>
      </c>
      <c r="C5696" s="37"/>
      <c r="D5696" s="37"/>
      <c r="E5696" s="37"/>
      <c r="F5696" s="39"/>
      <c r="G5696" s="40"/>
      <c r="H5696" s="40"/>
      <c r="I5696" s="41"/>
      <c r="J5696" s="41"/>
      <c r="K5696" s="26" t="str">
        <f>_xlfn.IFNA(VLOOKUP(E5696,الاوردرات!$B$1:$C$600,2,0),"")</f>
        <v/>
      </c>
      <c r="L5696" s="52"/>
      <c r="N5696" s="21" t="str">
        <f t="shared" si="181"/>
        <v/>
      </c>
      <c r="O5696" s="22" t="str">
        <f>_xlfn.IFNA((VLOOKUP(F5696,help!$C$2:$F$12,4,0))*(N5696*24),"")</f>
        <v/>
      </c>
      <c r="AP5696" s="17">
        <f t="shared" si="180"/>
        <v>0</v>
      </c>
    </row>
    <row r="5697" spans="2:42" ht="33" x14ac:dyDescent="0.25">
      <c r="B5697" s="13">
        <f>COUNTIFS($E$3:E5697,'تقرير منتج تام'!$E$4)</f>
        <v>8</v>
      </c>
      <c r="C5697" s="37"/>
      <c r="D5697" s="37"/>
      <c r="E5697" s="37"/>
      <c r="F5697" s="39"/>
      <c r="G5697" s="40"/>
      <c r="H5697" s="40"/>
      <c r="I5697" s="41"/>
      <c r="J5697" s="41"/>
      <c r="K5697" s="26" t="str">
        <f>_xlfn.IFNA(VLOOKUP(E5697,الاوردرات!$B$1:$C$600,2,0),"")</f>
        <v/>
      </c>
      <c r="L5697" s="52"/>
      <c r="N5697" s="21" t="str">
        <f t="shared" si="181"/>
        <v/>
      </c>
      <c r="O5697" s="22" t="str">
        <f>_xlfn.IFNA((VLOOKUP(F5697,help!$C$2:$F$12,4,0))*(N5697*24),"")</f>
        <v/>
      </c>
      <c r="AP5697" s="17">
        <f t="shared" si="180"/>
        <v>0</v>
      </c>
    </row>
    <row r="5698" spans="2:42" ht="33" x14ac:dyDescent="0.25">
      <c r="B5698" s="13">
        <f>COUNTIFS($E$3:E5698,'تقرير منتج تام'!$E$4)</f>
        <v>8</v>
      </c>
      <c r="C5698" s="37"/>
      <c r="D5698" s="37"/>
      <c r="E5698" s="37"/>
      <c r="F5698" s="39"/>
      <c r="G5698" s="40"/>
      <c r="H5698" s="40"/>
      <c r="I5698" s="41"/>
      <c r="J5698" s="41"/>
      <c r="K5698" s="26" t="str">
        <f>_xlfn.IFNA(VLOOKUP(E5698,الاوردرات!$B$1:$C$600,2,0),"")</f>
        <v/>
      </c>
      <c r="L5698" s="52"/>
      <c r="N5698" s="21" t="str">
        <f t="shared" si="181"/>
        <v/>
      </c>
      <c r="O5698" s="22" t="str">
        <f>_xlfn.IFNA((VLOOKUP(F5698,help!$C$2:$F$12,4,0))*(N5698*24),"")</f>
        <v/>
      </c>
      <c r="AP5698" s="17">
        <f t="shared" si="180"/>
        <v>0</v>
      </c>
    </row>
    <row r="5699" spans="2:42" ht="33" x14ac:dyDescent="0.25">
      <c r="B5699" s="13">
        <f>COUNTIFS($E$3:E5699,'تقرير منتج تام'!$E$4)</f>
        <v>8</v>
      </c>
      <c r="C5699" s="37"/>
      <c r="D5699" s="37"/>
      <c r="E5699" s="37"/>
      <c r="F5699" s="39"/>
      <c r="G5699" s="40"/>
      <c r="H5699" s="40"/>
      <c r="I5699" s="41"/>
      <c r="J5699" s="41"/>
      <c r="K5699" s="26" t="str">
        <f>_xlfn.IFNA(VLOOKUP(E5699,الاوردرات!$B$1:$C$600,2,0),"")</f>
        <v/>
      </c>
      <c r="L5699" s="52"/>
      <c r="N5699" s="21" t="str">
        <f t="shared" si="181"/>
        <v/>
      </c>
      <c r="O5699" s="22" t="str">
        <f>_xlfn.IFNA((VLOOKUP(F5699,help!$C$2:$F$12,4,0))*(N5699*24),"")</f>
        <v/>
      </c>
      <c r="AP5699" s="17">
        <f t="shared" si="180"/>
        <v>0</v>
      </c>
    </row>
    <row r="5700" spans="2:42" ht="33" x14ac:dyDescent="0.25">
      <c r="B5700" s="13">
        <f>COUNTIFS($E$3:E5700,'تقرير منتج تام'!$E$4)</f>
        <v>8</v>
      </c>
      <c r="C5700" s="37"/>
      <c r="D5700" s="37"/>
      <c r="E5700" s="37"/>
      <c r="F5700" s="39"/>
      <c r="G5700" s="40"/>
      <c r="H5700" s="40"/>
      <c r="I5700" s="41"/>
      <c r="J5700" s="41"/>
      <c r="K5700" s="26" t="str">
        <f>_xlfn.IFNA(VLOOKUP(E5700,الاوردرات!$B$1:$C$600,2,0),"")</f>
        <v/>
      </c>
      <c r="L5700" s="52"/>
      <c r="N5700" s="21" t="str">
        <f t="shared" si="181"/>
        <v/>
      </c>
      <c r="O5700" s="22" t="str">
        <f>_xlfn.IFNA((VLOOKUP(F5700,help!$C$2:$F$12,4,0))*(N5700*24),"")</f>
        <v/>
      </c>
      <c r="AP5700" s="17">
        <f t="shared" si="180"/>
        <v>0</v>
      </c>
    </row>
    <row r="5701" spans="2:42" ht="33" x14ac:dyDescent="0.25">
      <c r="B5701" s="13">
        <f>COUNTIFS($E$3:E5701,'تقرير منتج تام'!$E$4)</f>
        <v>8</v>
      </c>
      <c r="C5701" s="37"/>
      <c r="D5701" s="37"/>
      <c r="E5701" s="37"/>
      <c r="F5701" s="39"/>
      <c r="G5701" s="40"/>
      <c r="H5701" s="40"/>
      <c r="I5701" s="41"/>
      <c r="J5701" s="41"/>
      <c r="K5701" s="26" t="str">
        <f>_xlfn.IFNA(VLOOKUP(E5701,الاوردرات!$B$1:$C$600,2,0),"")</f>
        <v/>
      </c>
      <c r="L5701" s="52"/>
      <c r="N5701" s="21" t="str">
        <f t="shared" si="181"/>
        <v/>
      </c>
      <c r="O5701" s="22" t="str">
        <f>_xlfn.IFNA((VLOOKUP(F5701,help!$C$2:$F$12,4,0))*(N5701*24),"")</f>
        <v/>
      </c>
      <c r="AP5701" s="17">
        <f t="shared" si="180"/>
        <v>0</v>
      </c>
    </row>
    <row r="5702" spans="2:42" ht="33" x14ac:dyDescent="0.25">
      <c r="B5702" s="13">
        <f>COUNTIFS($E$3:E5702,'تقرير منتج تام'!$E$4)</f>
        <v>8</v>
      </c>
      <c r="C5702" s="37"/>
      <c r="D5702" s="37"/>
      <c r="E5702" s="37"/>
      <c r="F5702" s="39"/>
      <c r="G5702" s="40"/>
      <c r="H5702" s="40"/>
      <c r="I5702" s="41"/>
      <c r="J5702" s="41"/>
      <c r="K5702" s="26" t="str">
        <f>_xlfn.IFNA(VLOOKUP(E5702,الاوردرات!$B$1:$C$600,2,0),"")</f>
        <v/>
      </c>
      <c r="L5702" s="52"/>
      <c r="N5702" s="21" t="str">
        <f t="shared" si="181"/>
        <v/>
      </c>
      <c r="O5702" s="22" t="str">
        <f>_xlfn.IFNA((VLOOKUP(F5702,help!$C$2:$F$12,4,0))*(N5702*24),"")</f>
        <v/>
      </c>
      <c r="AP5702" s="17">
        <f t="shared" si="180"/>
        <v>0</v>
      </c>
    </row>
    <row r="5703" spans="2:42" ht="33" x14ac:dyDescent="0.25">
      <c r="B5703" s="13">
        <f>COUNTIFS($E$3:E5703,'تقرير منتج تام'!$E$4)</f>
        <v>8</v>
      </c>
      <c r="C5703" s="37"/>
      <c r="D5703" s="37"/>
      <c r="E5703" s="37"/>
      <c r="F5703" s="39"/>
      <c r="G5703" s="40"/>
      <c r="H5703" s="40"/>
      <c r="I5703" s="41"/>
      <c r="J5703" s="41"/>
      <c r="K5703" s="26" t="str">
        <f>_xlfn.IFNA(VLOOKUP(E5703,الاوردرات!$B$1:$C$600,2,0),"")</f>
        <v/>
      </c>
      <c r="L5703" s="52"/>
      <c r="N5703" s="21" t="str">
        <f t="shared" si="181"/>
        <v/>
      </c>
      <c r="O5703" s="22" t="str">
        <f>_xlfn.IFNA((VLOOKUP(F5703,help!$C$2:$F$12,4,0))*(N5703*24),"")</f>
        <v/>
      </c>
      <c r="AP5703" s="17">
        <f t="shared" si="180"/>
        <v>0</v>
      </c>
    </row>
    <row r="5704" spans="2:42" ht="33" x14ac:dyDescent="0.25">
      <c r="B5704" s="13">
        <f>COUNTIFS($E$3:E5704,'تقرير منتج تام'!$E$4)</f>
        <v>8</v>
      </c>
      <c r="C5704" s="37"/>
      <c r="D5704" s="37"/>
      <c r="E5704" s="37"/>
      <c r="F5704" s="39"/>
      <c r="G5704" s="40"/>
      <c r="H5704" s="40"/>
      <c r="I5704" s="41"/>
      <c r="J5704" s="41"/>
      <c r="K5704" s="26" t="str">
        <f>_xlfn.IFNA(VLOOKUP(E5704,الاوردرات!$B$1:$C$600,2,0),"")</f>
        <v/>
      </c>
      <c r="L5704" s="52"/>
      <c r="N5704" s="21" t="str">
        <f t="shared" si="181"/>
        <v/>
      </c>
      <c r="O5704" s="22" t="str">
        <f>_xlfn.IFNA((VLOOKUP(F5704,help!$C$2:$F$12,4,0))*(N5704*24),"")</f>
        <v/>
      </c>
      <c r="AP5704" s="17">
        <f t="shared" si="180"/>
        <v>0</v>
      </c>
    </row>
    <row r="5705" spans="2:42" ht="33" x14ac:dyDescent="0.25">
      <c r="B5705" s="13">
        <f>COUNTIFS($E$3:E5705,'تقرير منتج تام'!$E$4)</f>
        <v>8</v>
      </c>
      <c r="C5705" s="37"/>
      <c r="D5705" s="37"/>
      <c r="E5705" s="37"/>
      <c r="F5705" s="39"/>
      <c r="G5705" s="40"/>
      <c r="H5705" s="40"/>
      <c r="I5705" s="41"/>
      <c r="J5705" s="41"/>
      <c r="K5705" s="26" t="str">
        <f>_xlfn.IFNA(VLOOKUP(E5705,الاوردرات!$B$1:$C$600,2,0),"")</f>
        <v/>
      </c>
      <c r="L5705" s="52"/>
      <c r="N5705" s="21" t="str">
        <f t="shared" si="181"/>
        <v/>
      </c>
      <c r="O5705" s="22" t="str">
        <f>_xlfn.IFNA((VLOOKUP(F5705,help!$C$2:$F$12,4,0))*(N5705*24),"")</f>
        <v/>
      </c>
      <c r="AP5705" s="17">
        <f t="shared" si="180"/>
        <v>0</v>
      </c>
    </row>
    <row r="5706" spans="2:42" ht="33" x14ac:dyDescent="0.25">
      <c r="B5706" s="13">
        <f>COUNTIFS($E$3:E5706,'تقرير منتج تام'!$E$4)</f>
        <v>8</v>
      </c>
      <c r="C5706" s="37"/>
      <c r="D5706" s="37"/>
      <c r="E5706" s="37"/>
      <c r="F5706" s="39"/>
      <c r="G5706" s="40"/>
      <c r="H5706" s="40"/>
      <c r="I5706" s="41"/>
      <c r="J5706" s="41"/>
      <c r="K5706" s="26" t="str">
        <f>_xlfn.IFNA(VLOOKUP(E5706,الاوردرات!$B$1:$C$600,2,0),"")</f>
        <v/>
      </c>
      <c r="L5706" s="52"/>
      <c r="N5706" s="21" t="str">
        <f t="shared" si="181"/>
        <v/>
      </c>
      <c r="O5706" s="22" t="str">
        <f>_xlfn.IFNA((VLOOKUP(F5706,help!$C$2:$F$12,4,0))*(N5706*24),"")</f>
        <v/>
      </c>
      <c r="AP5706" s="17">
        <f t="shared" si="180"/>
        <v>0</v>
      </c>
    </row>
    <row r="5707" spans="2:42" ht="33" x14ac:dyDescent="0.25">
      <c r="B5707" s="13">
        <f>COUNTIFS($E$3:E5707,'تقرير منتج تام'!$E$4)</f>
        <v>8</v>
      </c>
      <c r="C5707" s="37"/>
      <c r="D5707" s="37"/>
      <c r="E5707" s="37"/>
      <c r="F5707" s="39"/>
      <c r="G5707" s="40"/>
      <c r="H5707" s="40"/>
      <c r="I5707" s="41"/>
      <c r="J5707" s="41"/>
      <c r="K5707" s="26" t="str">
        <f>_xlfn.IFNA(VLOOKUP(E5707,الاوردرات!$B$1:$C$600,2,0),"")</f>
        <v/>
      </c>
      <c r="L5707" s="52"/>
      <c r="N5707" s="21" t="str">
        <f t="shared" si="181"/>
        <v/>
      </c>
      <c r="O5707" s="22" t="str">
        <f>_xlfn.IFNA((VLOOKUP(F5707,help!$C$2:$F$12,4,0))*(N5707*24),"")</f>
        <v/>
      </c>
      <c r="AP5707" s="17">
        <f t="shared" si="180"/>
        <v>0</v>
      </c>
    </row>
    <row r="5708" spans="2:42" ht="33" x14ac:dyDescent="0.25">
      <c r="B5708" s="13">
        <f>COUNTIFS($E$3:E5708,'تقرير منتج تام'!$E$4)</f>
        <v>8</v>
      </c>
      <c r="C5708" s="37"/>
      <c r="D5708" s="37"/>
      <c r="E5708" s="37"/>
      <c r="F5708" s="39"/>
      <c r="G5708" s="40"/>
      <c r="H5708" s="40"/>
      <c r="I5708" s="41"/>
      <c r="J5708" s="41"/>
      <c r="K5708" s="26" t="str">
        <f>_xlfn.IFNA(VLOOKUP(E5708,الاوردرات!$B$1:$C$600,2,0),"")</f>
        <v/>
      </c>
      <c r="L5708" s="52"/>
      <c r="N5708" s="21" t="str">
        <f t="shared" si="181"/>
        <v/>
      </c>
      <c r="O5708" s="22" t="str">
        <f>_xlfn.IFNA((VLOOKUP(F5708,help!$C$2:$F$12,4,0))*(N5708*24),"")</f>
        <v/>
      </c>
      <c r="AP5708" s="17">
        <f t="shared" si="180"/>
        <v>0</v>
      </c>
    </row>
    <row r="5709" spans="2:42" ht="33" x14ac:dyDescent="0.25">
      <c r="B5709" s="13">
        <f>COUNTIFS($E$3:E5709,'تقرير منتج تام'!$E$4)</f>
        <v>8</v>
      </c>
      <c r="C5709" s="37"/>
      <c r="D5709" s="37"/>
      <c r="E5709" s="37"/>
      <c r="F5709" s="39"/>
      <c r="G5709" s="40"/>
      <c r="H5709" s="40"/>
      <c r="I5709" s="41"/>
      <c r="J5709" s="41"/>
      <c r="K5709" s="26" t="str">
        <f>_xlfn.IFNA(VLOOKUP(E5709,الاوردرات!$B$1:$C$600,2,0),"")</f>
        <v/>
      </c>
      <c r="L5709" s="52"/>
      <c r="N5709" s="21" t="str">
        <f t="shared" si="181"/>
        <v/>
      </c>
      <c r="O5709" s="22" t="str">
        <f>_xlfn.IFNA((VLOOKUP(F5709,help!$C$2:$F$12,4,0))*(N5709*24),"")</f>
        <v/>
      </c>
      <c r="AP5709" s="17">
        <f t="shared" si="180"/>
        <v>0</v>
      </c>
    </row>
    <row r="5710" spans="2:42" ht="33" x14ac:dyDescent="0.25">
      <c r="B5710" s="13">
        <f>COUNTIFS($E$3:E5710,'تقرير منتج تام'!$E$4)</f>
        <v>8</v>
      </c>
      <c r="C5710" s="37"/>
      <c r="D5710" s="37"/>
      <c r="E5710" s="37"/>
      <c r="F5710" s="39"/>
      <c r="G5710" s="40"/>
      <c r="H5710" s="40"/>
      <c r="I5710" s="41"/>
      <c r="J5710" s="41"/>
      <c r="K5710" s="26" t="str">
        <f>_xlfn.IFNA(VLOOKUP(E5710,الاوردرات!$B$1:$C$600,2,0),"")</f>
        <v/>
      </c>
      <c r="L5710" s="52"/>
      <c r="N5710" s="21" t="str">
        <f t="shared" si="181"/>
        <v/>
      </c>
      <c r="O5710" s="22" t="str">
        <f>_xlfn.IFNA((VLOOKUP(F5710,help!$C$2:$F$12,4,0))*(N5710*24),"")</f>
        <v/>
      </c>
      <c r="AP5710" s="17">
        <f t="shared" si="180"/>
        <v>0</v>
      </c>
    </row>
    <row r="5711" spans="2:42" ht="33" x14ac:dyDescent="0.25">
      <c r="B5711" s="13">
        <f>COUNTIFS($E$3:E5711,'تقرير منتج تام'!$E$4)</f>
        <v>8</v>
      </c>
      <c r="C5711" s="37"/>
      <c r="D5711" s="37"/>
      <c r="E5711" s="37"/>
      <c r="F5711" s="39"/>
      <c r="G5711" s="40"/>
      <c r="H5711" s="40"/>
      <c r="I5711" s="41"/>
      <c r="J5711" s="41"/>
      <c r="K5711" s="26" t="str">
        <f>_xlfn.IFNA(VLOOKUP(E5711,الاوردرات!$B$1:$C$600,2,0),"")</f>
        <v/>
      </c>
      <c r="L5711" s="52"/>
      <c r="N5711" s="21" t="str">
        <f t="shared" si="181"/>
        <v/>
      </c>
      <c r="O5711" s="22" t="str">
        <f>_xlfn.IFNA((VLOOKUP(F5711,help!$C$2:$F$12,4,0))*(N5711*24),"")</f>
        <v/>
      </c>
      <c r="AP5711" s="17">
        <f t="shared" ref="AP5711:AP5774" si="182">D5711</f>
        <v>0</v>
      </c>
    </row>
    <row r="5712" spans="2:42" ht="33" x14ac:dyDescent="0.25">
      <c r="B5712" s="13">
        <f>COUNTIFS($E$3:E5712,'تقرير منتج تام'!$E$4)</f>
        <v>8</v>
      </c>
      <c r="C5712" s="37"/>
      <c r="D5712" s="37"/>
      <c r="E5712" s="37"/>
      <c r="F5712" s="39"/>
      <c r="G5712" s="40"/>
      <c r="H5712" s="40"/>
      <c r="I5712" s="41"/>
      <c r="J5712" s="41"/>
      <c r="K5712" s="26" t="str">
        <f>_xlfn.IFNA(VLOOKUP(E5712,الاوردرات!$B$1:$C$600,2,0),"")</f>
        <v/>
      </c>
      <c r="L5712" s="52"/>
      <c r="N5712" s="21" t="str">
        <f t="shared" si="181"/>
        <v/>
      </c>
      <c r="O5712" s="22" t="str">
        <f>_xlfn.IFNA((VLOOKUP(F5712,help!$C$2:$F$12,4,0))*(N5712*24),"")</f>
        <v/>
      </c>
      <c r="AP5712" s="17">
        <f t="shared" si="182"/>
        <v>0</v>
      </c>
    </row>
    <row r="5713" spans="2:42" ht="33" x14ac:dyDescent="0.25">
      <c r="B5713" s="13">
        <f>COUNTIFS($E$3:E5713,'تقرير منتج تام'!$E$4)</f>
        <v>8</v>
      </c>
      <c r="C5713" s="37"/>
      <c r="D5713" s="37"/>
      <c r="E5713" s="37"/>
      <c r="F5713" s="39"/>
      <c r="G5713" s="40"/>
      <c r="H5713" s="40"/>
      <c r="I5713" s="41"/>
      <c r="J5713" s="41"/>
      <c r="K5713" s="26" t="str">
        <f>_xlfn.IFNA(VLOOKUP(E5713,الاوردرات!$B$1:$C$600,2,0),"")</f>
        <v/>
      </c>
      <c r="L5713" s="52"/>
      <c r="N5713" s="21" t="str">
        <f t="shared" si="181"/>
        <v/>
      </c>
      <c r="O5713" s="22" t="str">
        <f>_xlfn.IFNA((VLOOKUP(F5713,help!$C$2:$F$12,4,0))*(N5713*24),"")</f>
        <v/>
      </c>
      <c r="AP5713" s="17">
        <f t="shared" si="182"/>
        <v>0</v>
      </c>
    </row>
    <row r="5714" spans="2:42" ht="33" x14ac:dyDescent="0.25">
      <c r="B5714" s="13">
        <f>COUNTIFS($E$3:E5714,'تقرير منتج تام'!$E$4)</f>
        <v>8</v>
      </c>
      <c r="C5714" s="37"/>
      <c r="D5714" s="37"/>
      <c r="E5714" s="37"/>
      <c r="F5714" s="39"/>
      <c r="G5714" s="40"/>
      <c r="H5714" s="40"/>
      <c r="I5714" s="41"/>
      <c r="J5714" s="41"/>
      <c r="K5714" s="26" t="str">
        <f>_xlfn.IFNA(VLOOKUP(E5714,الاوردرات!$B$1:$C$600,2,0),"")</f>
        <v/>
      </c>
      <c r="L5714" s="52"/>
      <c r="N5714" s="21" t="str">
        <f t="shared" si="181"/>
        <v/>
      </c>
      <c r="O5714" s="22" t="str">
        <f>_xlfn.IFNA((VLOOKUP(F5714,help!$C$2:$F$12,4,0))*(N5714*24),"")</f>
        <v/>
      </c>
      <c r="AP5714" s="17">
        <f t="shared" si="182"/>
        <v>0</v>
      </c>
    </row>
    <row r="5715" spans="2:42" ht="33" x14ac:dyDescent="0.25">
      <c r="B5715" s="13">
        <f>COUNTIFS($E$3:E5715,'تقرير منتج تام'!$E$4)</f>
        <v>8</v>
      </c>
      <c r="C5715" s="37"/>
      <c r="D5715" s="37"/>
      <c r="E5715" s="37"/>
      <c r="F5715" s="39"/>
      <c r="G5715" s="40"/>
      <c r="H5715" s="40"/>
      <c r="I5715" s="41"/>
      <c r="J5715" s="41"/>
      <c r="K5715" s="26" t="str">
        <f>_xlfn.IFNA(VLOOKUP(E5715,الاوردرات!$B$1:$C$600,2,0),"")</f>
        <v/>
      </c>
      <c r="L5715" s="52"/>
      <c r="N5715" s="21" t="str">
        <f t="shared" si="181"/>
        <v/>
      </c>
      <c r="O5715" s="22" t="str">
        <f>_xlfn.IFNA((VLOOKUP(F5715,help!$C$2:$F$12,4,0))*(N5715*24),"")</f>
        <v/>
      </c>
      <c r="AP5715" s="17">
        <f t="shared" si="182"/>
        <v>0</v>
      </c>
    </row>
    <row r="5716" spans="2:42" ht="33" x14ac:dyDescent="0.25">
      <c r="B5716" s="13">
        <f>COUNTIFS($E$3:E5716,'تقرير منتج تام'!$E$4)</f>
        <v>8</v>
      </c>
      <c r="C5716" s="37"/>
      <c r="D5716" s="37"/>
      <c r="E5716" s="37"/>
      <c r="F5716" s="39"/>
      <c r="G5716" s="40"/>
      <c r="H5716" s="40"/>
      <c r="I5716" s="41"/>
      <c r="J5716" s="41"/>
      <c r="K5716" s="26" t="str">
        <f>_xlfn.IFNA(VLOOKUP(E5716,الاوردرات!$B$1:$C$600,2,0),"")</f>
        <v/>
      </c>
      <c r="L5716" s="52"/>
      <c r="N5716" s="21" t="str">
        <f t="shared" si="181"/>
        <v/>
      </c>
      <c r="O5716" s="22" t="str">
        <f>_xlfn.IFNA((VLOOKUP(F5716,help!$C$2:$F$12,4,0))*(N5716*24),"")</f>
        <v/>
      </c>
      <c r="AP5716" s="17">
        <f t="shared" si="182"/>
        <v>0</v>
      </c>
    </row>
    <row r="5717" spans="2:42" ht="33" x14ac:dyDescent="0.25">
      <c r="B5717" s="13">
        <f>COUNTIFS($E$3:E5717,'تقرير منتج تام'!$E$4)</f>
        <v>8</v>
      </c>
      <c r="C5717" s="37"/>
      <c r="D5717" s="37"/>
      <c r="E5717" s="37"/>
      <c r="F5717" s="39"/>
      <c r="G5717" s="40"/>
      <c r="H5717" s="40"/>
      <c r="I5717" s="41"/>
      <c r="J5717" s="41"/>
      <c r="K5717" s="26" t="str">
        <f>_xlfn.IFNA(VLOOKUP(E5717,الاوردرات!$B$1:$C$600,2,0),"")</f>
        <v/>
      </c>
      <c r="L5717" s="52"/>
      <c r="N5717" s="21" t="str">
        <f t="shared" si="181"/>
        <v/>
      </c>
      <c r="O5717" s="22" t="str">
        <f>_xlfn.IFNA((VLOOKUP(F5717,help!$C$2:$F$12,4,0))*(N5717*24),"")</f>
        <v/>
      </c>
      <c r="AP5717" s="17">
        <f t="shared" si="182"/>
        <v>0</v>
      </c>
    </row>
    <row r="5718" spans="2:42" ht="33" x14ac:dyDescent="0.25">
      <c r="B5718" s="13">
        <f>COUNTIFS($E$3:E5718,'تقرير منتج تام'!$E$4)</f>
        <v>8</v>
      </c>
      <c r="C5718" s="37"/>
      <c r="D5718" s="37"/>
      <c r="E5718" s="37"/>
      <c r="F5718" s="39"/>
      <c r="G5718" s="40"/>
      <c r="H5718" s="40"/>
      <c r="I5718" s="41"/>
      <c r="J5718" s="41"/>
      <c r="K5718" s="26" t="str">
        <f>_xlfn.IFNA(VLOOKUP(E5718,الاوردرات!$B$1:$C$600,2,0),"")</f>
        <v/>
      </c>
      <c r="L5718" s="52"/>
      <c r="N5718" s="21" t="str">
        <f t="shared" si="181"/>
        <v/>
      </c>
      <c r="O5718" s="22" t="str">
        <f>_xlfn.IFNA((VLOOKUP(F5718,help!$C$2:$F$12,4,0))*(N5718*24),"")</f>
        <v/>
      </c>
      <c r="AP5718" s="17">
        <f t="shared" si="182"/>
        <v>0</v>
      </c>
    </row>
    <row r="5719" spans="2:42" ht="33" x14ac:dyDescent="0.25">
      <c r="B5719" s="13">
        <f>COUNTIFS($E$3:E5719,'تقرير منتج تام'!$E$4)</f>
        <v>8</v>
      </c>
      <c r="C5719" s="37"/>
      <c r="D5719" s="37"/>
      <c r="E5719" s="37"/>
      <c r="F5719" s="39"/>
      <c r="G5719" s="40"/>
      <c r="H5719" s="40"/>
      <c r="I5719" s="41"/>
      <c r="J5719" s="41"/>
      <c r="K5719" s="26" t="str">
        <f>_xlfn.IFNA(VLOOKUP(E5719,الاوردرات!$B$1:$C$600,2,0),"")</f>
        <v/>
      </c>
      <c r="L5719" s="52"/>
      <c r="N5719" s="21" t="str">
        <f t="shared" si="181"/>
        <v/>
      </c>
      <c r="O5719" s="22" t="str">
        <f>_xlfn.IFNA((VLOOKUP(F5719,help!$C$2:$F$12,4,0))*(N5719*24),"")</f>
        <v/>
      </c>
      <c r="AP5719" s="17">
        <f t="shared" si="182"/>
        <v>0</v>
      </c>
    </row>
    <row r="5720" spans="2:42" ht="33" x14ac:dyDescent="0.25">
      <c r="B5720" s="13">
        <f>COUNTIFS($E$3:E5720,'تقرير منتج تام'!$E$4)</f>
        <v>8</v>
      </c>
      <c r="C5720" s="37"/>
      <c r="D5720" s="37"/>
      <c r="E5720" s="37"/>
      <c r="F5720" s="39"/>
      <c r="G5720" s="40"/>
      <c r="H5720" s="40"/>
      <c r="I5720" s="41"/>
      <c r="J5720" s="41"/>
      <c r="K5720" s="26" t="str">
        <f>_xlfn.IFNA(VLOOKUP(E5720,الاوردرات!$B$1:$C$600,2,0),"")</f>
        <v/>
      </c>
      <c r="L5720" s="52"/>
      <c r="N5720" s="21" t="str">
        <f t="shared" si="181"/>
        <v/>
      </c>
      <c r="O5720" s="22" t="str">
        <f>_xlfn.IFNA((VLOOKUP(F5720,help!$C$2:$F$12,4,0))*(N5720*24),"")</f>
        <v/>
      </c>
      <c r="AP5720" s="17">
        <f t="shared" si="182"/>
        <v>0</v>
      </c>
    </row>
    <row r="5721" spans="2:42" ht="33" x14ac:dyDescent="0.25">
      <c r="B5721" s="13">
        <f>COUNTIFS($E$3:E5721,'تقرير منتج تام'!$E$4)</f>
        <v>8</v>
      </c>
      <c r="C5721" s="37"/>
      <c r="D5721" s="37"/>
      <c r="E5721" s="37"/>
      <c r="F5721" s="39"/>
      <c r="G5721" s="40"/>
      <c r="H5721" s="40"/>
      <c r="I5721" s="41"/>
      <c r="J5721" s="41"/>
      <c r="K5721" s="26" t="str">
        <f>_xlfn.IFNA(VLOOKUP(E5721,الاوردرات!$B$1:$C$600,2,0),"")</f>
        <v/>
      </c>
      <c r="L5721" s="52"/>
      <c r="N5721" s="21" t="str">
        <f t="shared" si="181"/>
        <v/>
      </c>
      <c r="O5721" s="22" t="str">
        <f>_xlfn.IFNA((VLOOKUP(F5721,help!$C$2:$F$12,4,0))*(N5721*24),"")</f>
        <v/>
      </c>
      <c r="AP5721" s="17">
        <f t="shared" si="182"/>
        <v>0</v>
      </c>
    </row>
    <row r="5722" spans="2:42" ht="33" x14ac:dyDescent="0.25">
      <c r="B5722" s="13">
        <f>COUNTIFS($E$3:E5722,'تقرير منتج تام'!$E$4)</f>
        <v>8</v>
      </c>
      <c r="C5722" s="37"/>
      <c r="D5722" s="37"/>
      <c r="E5722" s="37"/>
      <c r="F5722" s="39"/>
      <c r="G5722" s="40"/>
      <c r="H5722" s="40"/>
      <c r="I5722" s="41"/>
      <c r="J5722" s="41"/>
      <c r="K5722" s="26" t="str">
        <f>_xlfn.IFNA(VLOOKUP(E5722,الاوردرات!$B$1:$C$600,2,0),"")</f>
        <v/>
      </c>
      <c r="L5722" s="52"/>
      <c r="N5722" s="21" t="str">
        <f t="shared" si="181"/>
        <v/>
      </c>
      <c r="O5722" s="22" t="str">
        <f>_xlfn.IFNA((VLOOKUP(F5722,help!$C$2:$F$12,4,0))*(N5722*24),"")</f>
        <v/>
      </c>
      <c r="AP5722" s="17">
        <f t="shared" si="182"/>
        <v>0</v>
      </c>
    </row>
    <row r="5723" spans="2:42" ht="33" x14ac:dyDescent="0.25">
      <c r="B5723" s="13">
        <f>COUNTIFS($E$3:E5723,'تقرير منتج تام'!$E$4)</f>
        <v>8</v>
      </c>
      <c r="C5723" s="37"/>
      <c r="D5723" s="37"/>
      <c r="E5723" s="37"/>
      <c r="F5723" s="39"/>
      <c r="G5723" s="40"/>
      <c r="H5723" s="40"/>
      <c r="I5723" s="41"/>
      <c r="J5723" s="41"/>
      <c r="K5723" s="26" t="str">
        <f>_xlfn.IFNA(VLOOKUP(E5723,الاوردرات!$B$1:$C$600,2,0),"")</f>
        <v/>
      </c>
      <c r="L5723" s="52"/>
      <c r="N5723" s="21" t="str">
        <f t="shared" si="181"/>
        <v/>
      </c>
      <c r="O5723" s="22" t="str">
        <f>_xlfn.IFNA((VLOOKUP(F5723,help!$C$2:$F$12,4,0))*(N5723*24),"")</f>
        <v/>
      </c>
      <c r="AP5723" s="17">
        <f t="shared" si="182"/>
        <v>0</v>
      </c>
    </row>
    <row r="5724" spans="2:42" ht="33" x14ac:dyDescent="0.25">
      <c r="B5724" s="13">
        <f>COUNTIFS($E$3:E5724,'تقرير منتج تام'!$E$4)</f>
        <v>8</v>
      </c>
      <c r="C5724" s="37"/>
      <c r="D5724" s="37"/>
      <c r="E5724" s="37"/>
      <c r="F5724" s="39"/>
      <c r="G5724" s="40"/>
      <c r="H5724" s="40"/>
      <c r="I5724" s="41"/>
      <c r="J5724" s="41"/>
      <c r="K5724" s="26" t="str">
        <f>_xlfn.IFNA(VLOOKUP(E5724,الاوردرات!$B$1:$C$600,2,0),"")</f>
        <v/>
      </c>
      <c r="L5724" s="52"/>
      <c r="N5724" s="21" t="str">
        <f t="shared" si="181"/>
        <v/>
      </c>
      <c r="O5724" s="22" t="str">
        <f>_xlfn.IFNA((VLOOKUP(F5724,help!$C$2:$F$12,4,0))*(N5724*24),"")</f>
        <v/>
      </c>
      <c r="AP5724" s="17">
        <f t="shared" si="182"/>
        <v>0</v>
      </c>
    </row>
    <row r="5725" spans="2:42" ht="33" x14ac:dyDescent="0.25">
      <c r="B5725" s="13">
        <f>COUNTIFS($E$3:E5725,'تقرير منتج تام'!$E$4)</f>
        <v>8</v>
      </c>
      <c r="C5725" s="37"/>
      <c r="D5725" s="37"/>
      <c r="E5725" s="37"/>
      <c r="F5725" s="39"/>
      <c r="G5725" s="40"/>
      <c r="H5725" s="40"/>
      <c r="I5725" s="41"/>
      <c r="J5725" s="41"/>
      <c r="K5725" s="26" t="str">
        <f>_xlfn.IFNA(VLOOKUP(E5725,الاوردرات!$B$1:$C$600,2,0),"")</f>
        <v/>
      </c>
      <c r="L5725" s="52"/>
      <c r="N5725" s="21" t="str">
        <f t="shared" si="181"/>
        <v/>
      </c>
      <c r="O5725" s="22" t="str">
        <f>_xlfn.IFNA((VLOOKUP(F5725,help!$C$2:$F$12,4,0))*(N5725*24),"")</f>
        <v/>
      </c>
      <c r="AP5725" s="17">
        <f t="shared" si="182"/>
        <v>0</v>
      </c>
    </row>
    <row r="5726" spans="2:42" ht="33" x14ac:dyDescent="0.25">
      <c r="B5726" s="13">
        <f>COUNTIFS($E$3:E5726,'تقرير منتج تام'!$E$4)</f>
        <v>8</v>
      </c>
      <c r="C5726" s="37"/>
      <c r="D5726" s="37"/>
      <c r="E5726" s="37"/>
      <c r="F5726" s="39"/>
      <c r="G5726" s="40"/>
      <c r="H5726" s="40"/>
      <c r="I5726" s="41"/>
      <c r="J5726" s="41"/>
      <c r="K5726" s="26" t="str">
        <f>_xlfn.IFNA(VLOOKUP(E5726,الاوردرات!$B$1:$C$600,2,0),"")</f>
        <v/>
      </c>
      <c r="L5726" s="52"/>
      <c r="N5726" s="21" t="str">
        <f t="shared" si="181"/>
        <v/>
      </c>
      <c r="O5726" s="22" t="str">
        <f>_xlfn.IFNA((VLOOKUP(F5726,help!$C$2:$F$12,4,0))*(N5726*24),"")</f>
        <v/>
      </c>
      <c r="AP5726" s="17">
        <f t="shared" si="182"/>
        <v>0</v>
      </c>
    </row>
    <row r="5727" spans="2:42" ht="33" x14ac:dyDescent="0.25">
      <c r="B5727" s="13">
        <f>COUNTIFS($E$3:E5727,'تقرير منتج تام'!$E$4)</f>
        <v>8</v>
      </c>
      <c r="C5727" s="37"/>
      <c r="D5727" s="37"/>
      <c r="E5727" s="37"/>
      <c r="F5727" s="39"/>
      <c r="G5727" s="40"/>
      <c r="H5727" s="40"/>
      <c r="I5727" s="41"/>
      <c r="J5727" s="41"/>
      <c r="K5727" s="26" t="str">
        <f>_xlfn.IFNA(VLOOKUP(E5727,الاوردرات!$B$1:$C$600,2,0),"")</f>
        <v/>
      </c>
      <c r="L5727" s="52"/>
      <c r="N5727" s="21" t="str">
        <f t="shared" si="181"/>
        <v/>
      </c>
      <c r="O5727" s="22" t="str">
        <f>_xlfn.IFNA((VLOOKUP(F5727,help!$C$2:$F$12,4,0))*(N5727*24),"")</f>
        <v/>
      </c>
      <c r="AP5727" s="17">
        <f t="shared" si="182"/>
        <v>0</v>
      </c>
    </row>
    <row r="5728" spans="2:42" ht="33" x14ac:dyDescent="0.25">
      <c r="B5728" s="13">
        <f>COUNTIFS($E$3:E5728,'تقرير منتج تام'!$E$4)</f>
        <v>8</v>
      </c>
      <c r="C5728" s="37"/>
      <c r="D5728" s="37"/>
      <c r="E5728" s="37"/>
      <c r="F5728" s="39"/>
      <c r="G5728" s="40"/>
      <c r="H5728" s="40"/>
      <c r="I5728" s="41"/>
      <c r="J5728" s="41"/>
      <c r="K5728" s="26" t="str">
        <f>_xlfn.IFNA(VLOOKUP(E5728,الاوردرات!$B$1:$C$600,2,0),"")</f>
        <v/>
      </c>
      <c r="L5728" s="52"/>
      <c r="N5728" s="21" t="str">
        <f t="shared" si="181"/>
        <v/>
      </c>
      <c r="O5728" s="22" t="str">
        <f>_xlfn.IFNA((VLOOKUP(F5728,help!$C$2:$F$12,4,0))*(N5728*24),"")</f>
        <v/>
      </c>
      <c r="AP5728" s="17">
        <f t="shared" si="182"/>
        <v>0</v>
      </c>
    </row>
    <row r="5729" spans="2:42" ht="33" x14ac:dyDescent="0.25">
      <c r="B5729" s="13">
        <f>COUNTIFS($E$3:E5729,'تقرير منتج تام'!$E$4)</f>
        <v>8</v>
      </c>
      <c r="C5729" s="37"/>
      <c r="D5729" s="37"/>
      <c r="E5729" s="37"/>
      <c r="F5729" s="39"/>
      <c r="G5729" s="40"/>
      <c r="H5729" s="40"/>
      <c r="I5729" s="41"/>
      <c r="J5729" s="41"/>
      <c r="K5729" s="26" t="str">
        <f>_xlfn.IFNA(VLOOKUP(E5729,الاوردرات!$B$1:$C$600,2,0),"")</f>
        <v/>
      </c>
      <c r="L5729" s="52"/>
      <c r="N5729" s="21" t="str">
        <f t="shared" si="181"/>
        <v/>
      </c>
      <c r="O5729" s="22" t="str">
        <f>_xlfn.IFNA((VLOOKUP(F5729,help!$C$2:$F$12,4,0))*(N5729*24),"")</f>
        <v/>
      </c>
      <c r="AP5729" s="17">
        <f t="shared" si="182"/>
        <v>0</v>
      </c>
    </row>
    <row r="5730" spans="2:42" ht="33" x14ac:dyDescent="0.25">
      <c r="B5730" s="13">
        <f>COUNTIFS($E$3:E5730,'تقرير منتج تام'!$E$4)</f>
        <v>8</v>
      </c>
      <c r="C5730" s="37"/>
      <c r="D5730" s="37"/>
      <c r="E5730" s="37"/>
      <c r="F5730" s="39"/>
      <c r="G5730" s="40"/>
      <c r="H5730" s="40"/>
      <c r="I5730" s="41"/>
      <c r="J5730" s="41"/>
      <c r="K5730" s="26" t="str">
        <f>_xlfn.IFNA(VLOOKUP(E5730,الاوردرات!$B$1:$C$600,2,0),"")</f>
        <v/>
      </c>
      <c r="L5730" s="52"/>
      <c r="N5730" s="21" t="str">
        <f t="shared" si="181"/>
        <v/>
      </c>
      <c r="O5730" s="22" t="str">
        <f>_xlfn.IFNA((VLOOKUP(F5730,help!$C$2:$F$12,4,0))*(N5730*24),"")</f>
        <v/>
      </c>
      <c r="AP5730" s="17">
        <f t="shared" si="182"/>
        <v>0</v>
      </c>
    </row>
    <row r="5731" spans="2:42" ht="33" x14ac:dyDescent="0.25">
      <c r="B5731" s="13">
        <f>COUNTIFS($E$3:E5731,'تقرير منتج تام'!$E$4)</f>
        <v>8</v>
      </c>
      <c r="C5731" s="37"/>
      <c r="D5731" s="37"/>
      <c r="E5731" s="37"/>
      <c r="F5731" s="39"/>
      <c r="G5731" s="40"/>
      <c r="H5731" s="40"/>
      <c r="I5731" s="41"/>
      <c r="J5731" s="41"/>
      <c r="K5731" s="26" t="str">
        <f>_xlfn.IFNA(VLOOKUP(E5731,الاوردرات!$B$1:$C$600,2,0),"")</f>
        <v/>
      </c>
      <c r="L5731" s="52"/>
      <c r="N5731" s="21" t="str">
        <f t="shared" si="181"/>
        <v/>
      </c>
      <c r="O5731" s="22" t="str">
        <f>_xlfn.IFNA((VLOOKUP(F5731,help!$C$2:$F$12,4,0))*(N5731*24),"")</f>
        <v/>
      </c>
      <c r="AP5731" s="17">
        <f t="shared" si="182"/>
        <v>0</v>
      </c>
    </row>
    <row r="5732" spans="2:42" ht="33" x14ac:dyDescent="0.25">
      <c r="B5732" s="13">
        <f>COUNTIFS($E$3:E5732,'تقرير منتج تام'!$E$4)</f>
        <v>8</v>
      </c>
      <c r="C5732" s="37"/>
      <c r="D5732" s="37"/>
      <c r="E5732" s="37"/>
      <c r="F5732" s="39"/>
      <c r="G5732" s="40"/>
      <c r="H5732" s="40"/>
      <c r="I5732" s="41"/>
      <c r="J5732" s="41"/>
      <c r="K5732" s="26" t="str">
        <f>_xlfn.IFNA(VLOOKUP(E5732,الاوردرات!$B$1:$C$600,2,0),"")</f>
        <v/>
      </c>
      <c r="L5732" s="52"/>
      <c r="N5732" s="21" t="str">
        <f t="shared" si="181"/>
        <v/>
      </c>
      <c r="O5732" s="22" t="str">
        <f>_xlfn.IFNA((VLOOKUP(F5732,help!$C$2:$F$12,4,0))*(N5732*24),"")</f>
        <v/>
      </c>
      <c r="AP5732" s="17">
        <f t="shared" si="182"/>
        <v>0</v>
      </c>
    </row>
    <row r="5733" spans="2:42" ht="33" x14ac:dyDescent="0.25">
      <c r="B5733" s="13">
        <f>COUNTIFS($E$3:E5733,'تقرير منتج تام'!$E$4)</f>
        <v>8</v>
      </c>
      <c r="C5733" s="37"/>
      <c r="D5733" s="37"/>
      <c r="E5733" s="37"/>
      <c r="F5733" s="39"/>
      <c r="G5733" s="40"/>
      <c r="H5733" s="40"/>
      <c r="I5733" s="41"/>
      <c r="J5733" s="41"/>
      <c r="K5733" s="26" t="str">
        <f>_xlfn.IFNA(VLOOKUP(E5733,الاوردرات!$B$1:$C$600,2,0),"")</f>
        <v/>
      </c>
      <c r="L5733" s="52"/>
      <c r="N5733" s="21" t="str">
        <f t="shared" si="181"/>
        <v/>
      </c>
      <c r="O5733" s="22" t="str">
        <f>_xlfn.IFNA((VLOOKUP(F5733,help!$C$2:$F$12,4,0))*(N5733*24),"")</f>
        <v/>
      </c>
      <c r="AP5733" s="17">
        <f t="shared" si="182"/>
        <v>0</v>
      </c>
    </row>
    <row r="5734" spans="2:42" ht="33" x14ac:dyDescent="0.25">
      <c r="B5734" s="13">
        <f>COUNTIFS($E$3:E5734,'تقرير منتج تام'!$E$4)</f>
        <v>8</v>
      </c>
      <c r="C5734" s="37"/>
      <c r="D5734" s="37"/>
      <c r="E5734" s="37"/>
      <c r="F5734" s="39"/>
      <c r="G5734" s="40"/>
      <c r="H5734" s="40"/>
      <c r="I5734" s="41"/>
      <c r="J5734" s="41"/>
      <c r="K5734" s="26" t="str">
        <f>_xlfn.IFNA(VLOOKUP(E5734,الاوردرات!$B$1:$C$600,2,0),"")</f>
        <v/>
      </c>
      <c r="L5734" s="52"/>
      <c r="N5734" s="21" t="str">
        <f t="shared" si="181"/>
        <v/>
      </c>
      <c r="O5734" s="22" t="str">
        <f>_xlfn.IFNA((VLOOKUP(F5734,help!$C$2:$F$12,4,0))*(N5734*24),"")</f>
        <v/>
      </c>
      <c r="AP5734" s="17">
        <f t="shared" si="182"/>
        <v>0</v>
      </c>
    </row>
    <row r="5735" spans="2:42" ht="33" x14ac:dyDescent="0.25">
      <c r="B5735" s="13">
        <f>COUNTIFS($E$3:E5735,'تقرير منتج تام'!$E$4)</f>
        <v>8</v>
      </c>
      <c r="C5735" s="37"/>
      <c r="D5735" s="37"/>
      <c r="E5735" s="37"/>
      <c r="F5735" s="39"/>
      <c r="G5735" s="40"/>
      <c r="H5735" s="40"/>
      <c r="I5735" s="41"/>
      <c r="J5735" s="41"/>
      <c r="K5735" s="26" t="str">
        <f>_xlfn.IFNA(VLOOKUP(E5735,الاوردرات!$B$1:$C$600,2,0),"")</f>
        <v/>
      </c>
      <c r="L5735" s="52"/>
      <c r="N5735" s="21" t="str">
        <f t="shared" si="181"/>
        <v/>
      </c>
      <c r="O5735" s="22" t="str">
        <f>_xlfn.IFNA((VLOOKUP(F5735,help!$C$2:$F$12,4,0))*(N5735*24),"")</f>
        <v/>
      </c>
      <c r="AP5735" s="17">
        <f t="shared" si="182"/>
        <v>0</v>
      </c>
    </row>
    <row r="5736" spans="2:42" ht="33" x14ac:dyDescent="0.25">
      <c r="B5736" s="13">
        <f>COUNTIFS($E$3:E5736,'تقرير منتج تام'!$E$4)</f>
        <v>8</v>
      </c>
      <c r="C5736" s="37"/>
      <c r="D5736" s="37"/>
      <c r="E5736" s="37"/>
      <c r="F5736" s="39"/>
      <c r="G5736" s="40"/>
      <c r="H5736" s="40"/>
      <c r="I5736" s="41"/>
      <c r="J5736" s="41"/>
      <c r="K5736" s="26" t="str">
        <f>_xlfn.IFNA(VLOOKUP(E5736,الاوردرات!$B$1:$C$600,2,0),"")</f>
        <v/>
      </c>
      <c r="L5736" s="52"/>
      <c r="N5736" s="21" t="str">
        <f t="shared" si="181"/>
        <v/>
      </c>
      <c r="O5736" s="22" t="str">
        <f>_xlfn.IFNA((VLOOKUP(F5736,help!$C$2:$F$12,4,0))*(N5736*24),"")</f>
        <v/>
      </c>
      <c r="AP5736" s="17">
        <f t="shared" si="182"/>
        <v>0</v>
      </c>
    </row>
    <row r="5737" spans="2:42" ht="33" x14ac:dyDescent="0.25">
      <c r="B5737" s="13">
        <f>COUNTIFS($E$3:E5737,'تقرير منتج تام'!$E$4)</f>
        <v>8</v>
      </c>
      <c r="C5737" s="37"/>
      <c r="D5737" s="37"/>
      <c r="E5737" s="37"/>
      <c r="F5737" s="39"/>
      <c r="G5737" s="40"/>
      <c r="H5737" s="40"/>
      <c r="I5737" s="41"/>
      <c r="J5737" s="41"/>
      <c r="K5737" s="26" t="str">
        <f>_xlfn.IFNA(VLOOKUP(E5737,الاوردرات!$B$1:$C$600,2,0),"")</f>
        <v/>
      </c>
      <c r="L5737" s="52"/>
      <c r="N5737" s="21" t="str">
        <f t="shared" si="181"/>
        <v/>
      </c>
      <c r="O5737" s="22" t="str">
        <f>_xlfn.IFNA((VLOOKUP(F5737,help!$C$2:$F$12,4,0))*(N5737*24),"")</f>
        <v/>
      </c>
      <c r="AP5737" s="17">
        <f t="shared" si="182"/>
        <v>0</v>
      </c>
    </row>
    <row r="5738" spans="2:42" ht="33" x14ac:dyDescent="0.25">
      <c r="B5738" s="13">
        <f>COUNTIFS($E$3:E5738,'تقرير منتج تام'!$E$4)</f>
        <v>8</v>
      </c>
      <c r="C5738" s="37"/>
      <c r="D5738" s="37"/>
      <c r="E5738" s="37"/>
      <c r="F5738" s="39"/>
      <c r="G5738" s="40"/>
      <c r="H5738" s="40"/>
      <c r="I5738" s="41"/>
      <c r="J5738" s="41"/>
      <c r="K5738" s="26" t="str">
        <f>_xlfn.IFNA(VLOOKUP(E5738,الاوردرات!$B$1:$C$600,2,0),"")</f>
        <v/>
      </c>
      <c r="L5738" s="52"/>
      <c r="N5738" s="21" t="str">
        <f t="shared" si="181"/>
        <v/>
      </c>
      <c r="O5738" s="22" t="str">
        <f>_xlfn.IFNA((VLOOKUP(F5738,help!$C$2:$F$12,4,0))*(N5738*24),"")</f>
        <v/>
      </c>
      <c r="AP5738" s="17">
        <f t="shared" si="182"/>
        <v>0</v>
      </c>
    </row>
    <row r="5739" spans="2:42" ht="33" x14ac:dyDescent="0.25">
      <c r="B5739" s="13">
        <f>COUNTIFS($E$3:E5739,'تقرير منتج تام'!$E$4)</f>
        <v>8</v>
      </c>
      <c r="C5739" s="37"/>
      <c r="D5739" s="37"/>
      <c r="E5739" s="37"/>
      <c r="F5739" s="39"/>
      <c r="G5739" s="40"/>
      <c r="H5739" s="40"/>
      <c r="I5739" s="41"/>
      <c r="J5739" s="41"/>
      <c r="K5739" s="26" t="str">
        <f>_xlfn.IFNA(VLOOKUP(E5739,الاوردرات!$B$1:$C$600,2,0),"")</f>
        <v/>
      </c>
      <c r="L5739" s="52"/>
      <c r="N5739" s="21" t="str">
        <f t="shared" si="181"/>
        <v/>
      </c>
      <c r="O5739" s="22" t="str">
        <f>_xlfn.IFNA((VLOOKUP(F5739,help!$C$2:$F$12,4,0))*(N5739*24),"")</f>
        <v/>
      </c>
      <c r="AP5739" s="17">
        <f t="shared" si="182"/>
        <v>0</v>
      </c>
    </row>
    <row r="5740" spans="2:42" ht="33" x14ac:dyDescent="0.25">
      <c r="B5740" s="13">
        <f>COUNTIFS($E$3:E5740,'تقرير منتج تام'!$E$4)</f>
        <v>8</v>
      </c>
      <c r="C5740" s="37"/>
      <c r="D5740" s="37"/>
      <c r="E5740" s="37"/>
      <c r="F5740" s="39"/>
      <c r="G5740" s="40"/>
      <c r="H5740" s="40"/>
      <c r="I5740" s="41"/>
      <c r="J5740" s="41"/>
      <c r="K5740" s="26" t="str">
        <f>_xlfn.IFNA(VLOOKUP(E5740,الاوردرات!$B$1:$C$600,2,0),"")</f>
        <v/>
      </c>
      <c r="L5740" s="52"/>
      <c r="N5740" s="21" t="str">
        <f t="shared" si="181"/>
        <v/>
      </c>
      <c r="O5740" s="22" t="str">
        <f>_xlfn.IFNA((VLOOKUP(F5740,help!$C$2:$F$12,4,0))*(N5740*24),"")</f>
        <v/>
      </c>
      <c r="AP5740" s="17">
        <f t="shared" si="182"/>
        <v>0</v>
      </c>
    </row>
    <row r="5741" spans="2:42" ht="33" x14ac:dyDescent="0.25">
      <c r="B5741" s="13">
        <f>COUNTIFS($E$3:E5741,'تقرير منتج تام'!$E$4)</f>
        <v>8</v>
      </c>
      <c r="C5741" s="37"/>
      <c r="D5741" s="37"/>
      <c r="E5741" s="37"/>
      <c r="F5741" s="39"/>
      <c r="G5741" s="40"/>
      <c r="H5741" s="40"/>
      <c r="I5741" s="41"/>
      <c r="J5741" s="41"/>
      <c r="K5741" s="26" t="str">
        <f>_xlfn.IFNA(VLOOKUP(E5741,الاوردرات!$B$1:$C$600,2,0),"")</f>
        <v/>
      </c>
      <c r="L5741" s="52"/>
      <c r="N5741" s="21" t="str">
        <f t="shared" si="181"/>
        <v/>
      </c>
      <c r="O5741" s="22" t="str">
        <f>_xlfn.IFNA((VLOOKUP(F5741,help!$C$2:$F$12,4,0))*(N5741*24),"")</f>
        <v/>
      </c>
      <c r="AP5741" s="17">
        <f t="shared" si="182"/>
        <v>0</v>
      </c>
    </row>
    <row r="5742" spans="2:42" ht="33" x14ac:dyDescent="0.25">
      <c r="B5742" s="13">
        <f>COUNTIFS($E$3:E5742,'تقرير منتج تام'!$E$4)</f>
        <v>8</v>
      </c>
      <c r="C5742" s="37"/>
      <c r="D5742" s="37"/>
      <c r="E5742" s="37"/>
      <c r="F5742" s="39"/>
      <c r="G5742" s="40"/>
      <c r="H5742" s="40"/>
      <c r="I5742" s="41"/>
      <c r="J5742" s="41"/>
      <c r="K5742" s="26" t="str">
        <f>_xlfn.IFNA(VLOOKUP(E5742,الاوردرات!$B$1:$C$600,2,0),"")</f>
        <v/>
      </c>
      <c r="L5742" s="52"/>
      <c r="N5742" s="21" t="str">
        <f t="shared" si="181"/>
        <v/>
      </c>
      <c r="O5742" s="22" t="str">
        <f>_xlfn.IFNA((VLOOKUP(F5742,help!$C$2:$F$12,4,0))*(N5742*24),"")</f>
        <v/>
      </c>
      <c r="AP5742" s="17">
        <f t="shared" si="182"/>
        <v>0</v>
      </c>
    </row>
    <row r="5743" spans="2:42" ht="33" x14ac:dyDescent="0.25">
      <c r="B5743" s="13">
        <f>COUNTIFS($E$3:E5743,'تقرير منتج تام'!$E$4)</f>
        <v>8</v>
      </c>
      <c r="C5743" s="37"/>
      <c r="D5743" s="37"/>
      <c r="E5743" s="37"/>
      <c r="F5743" s="39"/>
      <c r="G5743" s="40"/>
      <c r="H5743" s="40"/>
      <c r="I5743" s="41"/>
      <c r="J5743" s="41"/>
      <c r="K5743" s="26" t="str">
        <f>_xlfn.IFNA(VLOOKUP(E5743,الاوردرات!$B$1:$C$600,2,0),"")</f>
        <v/>
      </c>
      <c r="L5743" s="52"/>
      <c r="N5743" s="21" t="str">
        <f t="shared" si="181"/>
        <v/>
      </c>
      <c r="O5743" s="22" t="str">
        <f>_xlfn.IFNA((VLOOKUP(F5743,help!$C$2:$F$12,4,0))*(N5743*24),"")</f>
        <v/>
      </c>
      <c r="AP5743" s="17">
        <f t="shared" si="182"/>
        <v>0</v>
      </c>
    </row>
    <row r="5744" spans="2:42" ht="33" x14ac:dyDescent="0.25">
      <c r="B5744" s="13">
        <f>COUNTIFS($E$3:E5744,'تقرير منتج تام'!$E$4)</f>
        <v>8</v>
      </c>
      <c r="C5744" s="37"/>
      <c r="D5744" s="37"/>
      <c r="E5744" s="37"/>
      <c r="F5744" s="39"/>
      <c r="G5744" s="40"/>
      <c r="H5744" s="40"/>
      <c r="I5744" s="41"/>
      <c r="J5744" s="41"/>
      <c r="K5744" s="26" t="str">
        <f>_xlfn.IFNA(VLOOKUP(E5744,الاوردرات!$B$1:$C$600,2,0),"")</f>
        <v/>
      </c>
      <c r="L5744" s="52"/>
      <c r="N5744" s="21" t="str">
        <f t="shared" si="181"/>
        <v/>
      </c>
      <c r="O5744" s="22" t="str">
        <f>_xlfn.IFNA((VLOOKUP(F5744,help!$C$2:$F$12,4,0))*(N5744*24),"")</f>
        <v/>
      </c>
      <c r="AP5744" s="17">
        <f t="shared" si="182"/>
        <v>0</v>
      </c>
    </row>
    <row r="5745" spans="2:42" ht="33" x14ac:dyDescent="0.25">
      <c r="B5745" s="13">
        <f>COUNTIFS($E$3:E5745,'تقرير منتج تام'!$E$4)</f>
        <v>8</v>
      </c>
      <c r="C5745" s="37"/>
      <c r="D5745" s="37"/>
      <c r="E5745" s="37"/>
      <c r="F5745" s="39"/>
      <c r="G5745" s="40"/>
      <c r="H5745" s="40"/>
      <c r="I5745" s="41"/>
      <c r="J5745" s="41"/>
      <c r="K5745" s="26" t="str">
        <f>_xlfn.IFNA(VLOOKUP(E5745,الاوردرات!$B$1:$C$600,2,0),"")</f>
        <v/>
      </c>
      <c r="L5745" s="52"/>
      <c r="N5745" s="21" t="str">
        <f t="shared" si="181"/>
        <v/>
      </c>
      <c r="O5745" s="22" t="str">
        <f>_xlfn.IFNA((VLOOKUP(F5745,help!$C$2:$F$12,4,0))*(N5745*24),"")</f>
        <v/>
      </c>
      <c r="AP5745" s="17">
        <f t="shared" si="182"/>
        <v>0</v>
      </c>
    </row>
    <row r="5746" spans="2:42" ht="33" x14ac:dyDescent="0.25">
      <c r="B5746" s="13">
        <f>COUNTIFS($E$3:E5746,'تقرير منتج تام'!$E$4)</f>
        <v>8</v>
      </c>
      <c r="C5746" s="37"/>
      <c r="D5746" s="37"/>
      <c r="E5746" s="37"/>
      <c r="F5746" s="39"/>
      <c r="G5746" s="40"/>
      <c r="H5746" s="40"/>
      <c r="I5746" s="41"/>
      <c r="J5746" s="41"/>
      <c r="K5746" s="26" t="str">
        <f>_xlfn.IFNA(VLOOKUP(E5746,الاوردرات!$B$1:$C$600,2,0),"")</f>
        <v/>
      </c>
      <c r="L5746" s="52"/>
      <c r="N5746" s="21" t="str">
        <f t="shared" si="181"/>
        <v/>
      </c>
      <c r="O5746" s="22" t="str">
        <f>_xlfn.IFNA((VLOOKUP(F5746,help!$C$2:$F$12,4,0))*(N5746*24),"")</f>
        <v/>
      </c>
      <c r="AP5746" s="17">
        <f t="shared" si="182"/>
        <v>0</v>
      </c>
    </row>
    <row r="5747" spans="2:42" ht="33" x14ac:dyDescent="0.25">
      <c r="B5747" s="13">
        <f>COUNTIFS($E$3:E5747,'تقرير منتج تام'!$E$4)</f>
        <v>8</v>
      </c>
      <c r="C5747" s="37"/>
      <c r="D5747" s="37"/>
      <c r="E5747" s="37"/>
      <c r="F5747" s="39"/>
      <c r="G5747" s="40"/>
      <c r="H5747" s="40"/>
      <c r="I5747" s="41"/>
      <c r="J5747" s="41"/>
      <c r="K5747" s="26" t="str">
        <f>_xlfn.IFNA(VLOOKUP(E5747,الاوردرات!$B$1:$C$600,2,0),"")</f>
        <v/>
      </c>
      <c r="L5747" s="52"/>
      <c r="N5747" s="21" t="str">
        <f t="shared" si="181"/>
        <v/>
      </c>
      <c r="O5747" s="22" t="str">
        <f>_xlfn.IFNA((VLOOKUP(F5747,help!$C$2:$F$12,4,0))*(N5747*24),"")</f>
        <v/>
      </c>
      <c r="AP5747" s="17">
        <f t="shared" si="182"/>
        <v>0</v>
      </c>
    </row>
    <row r="5748" spans="2:42" ht="33" x14ac:dyDescent="0.25">
      <c r="B5748" s="13">
        <f>COUNTIFS($E$3:E5748,'تقرير منتج تام'!$E$4)</f>
        <v>8</v>
      </c>
      <c r="C5748" s="37"/>
      <c r="D5748" s="37"/>
      <c r="E5748" s="37"/>
      <c r="F5748" s="39"/>
      <c r="G5748" s="40"/>
      <c r="H5748" s="40"/>
      <c r="I5748" s="41"/>
      <c r="J5748" s="41"/>
      <c r="K5748" s="26" t="str">
        <f>_xlfn.IFNA(VLOOKUP(E5748,الاوردرات!$B$1:$C$600,2,0),"")</f>
        <v/>
      </c>
      <c r="L5748" s="52"/>
      <c r="N5748" s="21" t="str">
        <f t="shared" si="181"/>
        <v/>
      </c>
      <c r="O5748" s="22" t="str">
        <f>_xlfn.IFNA((VLOOKUP(F5748,help!$C$2:$F$12,4,0))*(N5748*24),"")</f>
        <v/>
      </c>
      <c r="AP5748" s="17">
        <f t="shared" si="182"/>
        <v>0</v>
      </c>
    </row>
    <row r="5749" spans="2:42" ht="33" x14ac:dyDescent="0.25">
      <c r="B5749" s="13">
        <f>COUNTIFS($E$3:E5749,'تقرير منتج تام'!$E$4)</f>
        <v>8</v>
      </c>
      <c r="C5749" s="37"/>
      <c r="D5749" s="37"/>
      <c r="E5749" s="37"/>
      <c r="F5749" s="39"/>
      <c r="G5749" s="40"/>
      <c r="H5749" s="40"/>
      <c r="I5749" s="41"/>
      <c r="J5749" s="41"/>
      <c r="K5749" s="26" t="str">
        <f>_xlfn.IFNA(VLOOKUP(E5749,الاوردرات!$B$1:$C$600,2,0),"")</f>
        <v/>
      </c>
      <c r="L5749" s="52"/>
      <c r="N5749" s="21" t="str">
        <f t="shared" si="181"/>
        <v/>
      </c>
      <c r="O5749" s="22" t="str">
        <f>_xlfn.IFNA((VLOOKUP(F5749,help!$C$2:$F$12,4,0))*(N5749*24),"")</f>
        <v/>
      </c>
      <c r="AP5749" s="17">
        <f t="shared" si="182"/>
        <v>0</v>
      </c>
    </row>
    <row r="5750" spans="2:42" ht="33" x14ac:dyDescent="0.25">
      <c r="B5750" s="13">
        <f>COUNTIFS($E$3:E5750,'تقرير منتج تام'!$E$4)</f>
        <v>8</v>
      </c>
      <c r="C5750" s="37"/>
      <c r="D5750" s="37"/>
      <c r="E5750" s="37"/>
      <c r="F5750" s="39"/>
      <c r="G5750" s="40"/>
      <c r="H5750" s="40"/>
      <c r="I5750" s="41"/>
      <c r="J5750" s="41"/>
      <c r="K5750" s="26" t="str">
        <f>_xlfn.IFNA(VLOOKUP(E5750,الاوردرات!$B$1:$C$600,2,0),"")</f>
        <v/>
      </c>
      <c r="L5750" s="52"/>
      <c r="N5750" s="21" t="str">
        <f t="shared" si="181"/>
        <v/>
      </c>
      <c r="O5750" s="22" t="str">
        <f>_xlfn.IFNA((VLOOKUP(F5750,help!$C$2:$F$12,4,0))*(N5750*24),"")</f>
        <v/>
      </c>
      <c r="AP5750" s="17">
        <f t="shared" si="182"/>
        <v>0</v>
      </c>
    </row>
    <row r="5751" spans="2:42" ht="33" x14ac:dyDescent="0.25">
      <c r="B5751" s="13">
        <f>COUNTIFS($E$3:E5751,'تقرير منتج تام'!$E$4)</f>
        <v>8</v>
      </c>
      <c r="C5751" s="37"/>
      <c r="D5751" s="37"/>
      <c r="E5751" s="37"/>
      <c r="F5751" s="39"/>
      <c r="G5751" s="40"/>
      <c r="H5751" s="40"/>
      <c r="I5751" s="41"/>
      <c r="J5751" s="41"/>
      <c r="K5751" s="26" t="str">
        <f>_xlfn.IFNA(VLOOKUP(E5751,الاوردرات!$B$1:$C$600,2,0),"")</f>
        <v/>
      </c>
      <c r="L5751" s="52"/>
      <c r="N5751" s="21" t="str">
        <f t="shared" ref="N5751:N5814" si="183">IF(I5751&lt;&gt;"",J5751-I5751,"")</f>
        <v/>
      </c>
      <c r="O5751" s="22" t="str">
        <f>_xlfn.IFNA((VLOOKUP(F5751,help!$C$2:$F$12,4,0))*(N5751*24),"")</f>
        <v/>
      </c>
      <c r="AP5751" s="17">
        <f t="shared" si="182"/>
        <v>0</v>
      </c>
    </row>
    <row r="5752" spans="2:42" ht="33" x14ac:dyDescent="0.25">
      <c r="B5752" s="13">
        <f>COUNTIFS($E$3:E5752,'تقرير منتج تام'!$E$4)</f>
        <v>8</v>
      </c>
      <c r="C5752" s="37"/>
      <c r="D5752" s="37"/>
      <c r="E5752" s="37"/>
      <c r="F5752" s="39"/>
      <c r="G5752" s="40"/>
      <c r="H5752" s="40"/>
      <c r="I5752" s="41"/>
      <c r="J5752" s="41"/>
      <c r="K5752" s="26" t="str">
        <f>_xlfn.IFNA(VLOOKUP(E5752,الاوردرات!$B$1:$C$600,2,0),"")</f>
        <v/>
      </c>
      <c r="L5752" s="52"/>
      <c r="N5752" s="21" t="str">
        <f t="shared" si="183"/>
        <v/>
      </c>
      <c r="O5752" s="22" t="str">
        <f>_xlfn.IFNA((VLOOKUP(F5752,help!$C$2:$F$12,4,0))*(N5752*24),"")</f>
        <v/>
      </c>
      <c r="AP5752" s="17">
        <f t="shared" si="182"/>
        <v>0</v>
      </c>
    </row>
    <row r="5753" spans="2:42" ht="33" x14ac:dyDescent="0.25">
      <c r="B5753" s="13">
        <f>COUNTIFS($E$3:E5753,'تقرير منتج تام'!$E$4)</f>
        <v>8</v>
      </c>
      <c r="C5753" s="37"/>
      <c r="D5753" s="37"/>
      <c r="E5753" s="37"/>
      <c r="F5753" s="39"/>
      <c r="G5753" s="40"/>
      <c r="H5753" s="40"/>
      <c r="I5753" s="41"/>
      <c r="J5753" s="41"/>
      <c r="K5753" s="26" t="str">
        <f>_xlfn.IFNA(VLOOKUP(E5753,الاوردرات!$B$1:$C$600,2,0),"")</f>
        <v/>
      </c>
      <c r="L5753" s="52"/>
      <c r="N5753" s="21" t="str">
        <f t="shared" si="183"/>
        <v/>
      </c>
      <c r="O5753" s="22" t="str">
        <f>_xlfn.IFNA((VLOOKUP(F5753,help!$C$2:$F$12,4,0))*(N5753*24),"")</f>
        <v/>
      </c>
      <c r="AP5753" s="17">
        <f t="shared" si="182"/>
        <v>0</v>
      </c>
    </row>
    <row r="5754" spans="2:42" ht="33" x14ac:dyDescent="0.25">
      <c r="B5754" s="13">
        <f>COUNTIFS($E$3:E5754,'تقرير منتج تام'!$E$4)</f>
        <v>8</v>
      </c>
      <c r="C5754" s="37"/>
      <c r="D5754" s="37"/>
      <c r="E5754" s="37"/>
      <c r="F5754" s="39"/>
      <c r="G5754" s="40"/>
      <c r="H5754" s="40"/>
      <c r="I5754" s="41"/>
      <c r="J5754" s="41"/>
      <c r="K5754" s="26" t="str">
        <f>_xlfn.IFNA(VLOOKUP(E5754,الاوردرات!$B$1:$C$600,2,0),"")</f>
        <v/>
      </c>
      <c r="L5754" s="52"/>
      <c r="N5754" s="21" t="str">
        <f t="shared" si="183"/>
        <v/>
      </c>
      <c r="O5754" s="22" t="str">
        <f>_xlfn.IFNA((VLOOKUP(F5754,help!$C$2:$F$12,4,0))*(N5754*24),"")</f>
        <v/>
      </c>
      <c r="AP5754" s="17">
        <f t="shared" si="182"/>
        <v>0</v>
      </c>
    </row>
    <row r="5755" spans="2:42" ht="33" x14ac:dyDescent="0.25">
      <c r="B5755" s="13">
        <f>COUNTIFS($E$3:E5755,'تقرير منتج تام'!$E$4)</f>
        <v>8</v>
      </c>
      <c r="C5755" s="37"/>
      <c r="D5755" s="37"/>
      <c r="E5755" s="37"/>
      <c r="F5755" s="39"/>
      <c r="G5755" s="40"/>
      <c r="H5755" s="40"/>
      <c r="I5755" s="41"/>
      <c r="J5755" s="41"/>
      <c r="K5755" s="26" t="str">
        <f>_xlfn.IFNA(VLOOKUP(E5755,الاوردرات!$B$1:$C$600,2,0),"")</f>
        <v/>
      </c>
      <c r="L5755" s="52"/>
      <c r="N5755" s="21" t="str">
        <f t="shared" si="183"/>
        <v/>
      </c>
      <c r="O5755" s="22" t="str">
        <f>_xlfn.IFNA((VLOOKUP(F5755,help!$C$2:$F$12,4,0))*(N5755*24),"")</f>
        <v/>
      </c>
      <c r="AP5755" s="17">
        <f t="shared" si="182"/>
        <v>0</v>
      </c>
    </row>
    <row r="5756" spans="2:42" ht="33" x14ac:dyDescent="0.25">
      <c r="B5756" s="13">
        <f>COUNTIFS($E$3:E5756,'تقرير منتج تام'!$E$4)</f>
        <v>8</v>
      </c>
      <c r="C5756" s="37"/>
      <c r="D5756" s="37"/>
      <c r="E5756" s="37"/>
      <c r="F5756" s="39"/>
      <c r="G5756" s="40"/>
      <c r="H5756" s="40"/>
      <c r="I5756" s="41"/>
      <c r="J5756" s="41"/>
      <c r="K5756" s="26" t="str">
        <f>_xlfn.IFNA(VLOOKUP(E5756,الاوردرات!$B$1:$C$600,2,0),"")</f>
        <v/>
      </c>
      <c r="L5756" s="52"/>
      <c r="N5756" s="21" t="str">
        <f t="shared" si="183"/>
        <v/>
      </c>
      <c r="O5756" s="22" t="str">
        <f>_xlfn.IFNA((VLOOKUP(F5756,help!$C$2:$F$12,4,0))*(N5756*24),"")</f>
        <v/>
      </c>
      <c r="AP5756" s="17">
        <f t="shared" si="182"/>
        <v>0</v>
      </c>
    </row>
    <row r="5757" spans="2:42" ht="33" x14ac:dyDescent="0.25">
      <c r="B5757" s="13">
        <f>COUNTIFS($E$3:E5757,'تقرير منتج تام'!$E$4)</f>
        <v>8</v>
      </c>
      <c r="C5757" s="37"/>
      <c r="D5757" s="37"/>
      <c r="E5757" s="37"/>
      <c r="F5757" s="39"/>
      <c r="G5757" s="40"/>
      <c r="H5757" s="40"/>
      <c r="I5757" s="41"/>
      <c r="J5757" s="41"/>
      <c r="K5757" s="26" t="str">
        <f>_xlfn.IFNA(VLOOKUP(E5757,الاوردرات!$B$1:$C$600,2,0),"")</f>
        <v/>
      </c>
      <c r="L5757" s="52"/>
      <c r="N5757" s="21" t="str">
        <f t="shared" si="183"/>
        <v/>
      </c>
      <c r="O5757" s="22" t="str">
        <f>_xlfn.IFNA((VLOOKUP(F5757,help!$C$2:$F$12,4,0))*(N5757*24),"")</f>
        <v/>
      </c>
      <c r="AP5757" s="17">
        <f t="shared" si="182"/>
        <v>0</v>
      </c>
    </row>
    <row r="5758" spans="2:42" ht="33" x14ac:dyDescent="0.25">
      <c r="B5758" s="13">
        <f>COUNTIFS($E$3:E5758,'تقرير منتج تام'!$E$4)</f>
        <v>8</v>
      </c>
      <c r="C5758" s="37"/>
      <c r="D5758" s="37"/>
      <c r="E5758" s="37"/>
      <c r="F5758" s="39"/>
      <c r="G5758" s="40"/>
      <c r="H5758" s="40"/>
      <c r="I5758" s="41"/>
      <c r="J5758" s="41"/>
      <c r="K5758" s="26" t="str">
        <f>_xlfn.IFNA(VLOOKUP(E5758,الاوردرات!$B$1:$C$600,2,0),"")</f>
        <v/>
      </c>
      <c r="L5758" s="52"/>
      <c r="N5758" s="21" t="str">
        <f t="shared" si="183"/>
        <v/>
      </c>
      <c r="O5758" s="22" t="str">
        <f>_xlfn.IFNA((VLOOKUP(F5758,help!$C$2:$F$12,4,0))*(N5758*24),"")</f>
        <v/>
      </c>
      <c r="AP5758" s="17">
        <f t="shared" si="182"/>
        <v>0</v>
      </c>
    </row>
    <row r="5759" spans="2:42" ht="33" x14ac:dyDescent="0.25">
      <c r="B5759" s="13">
        <f>COUNTIFS($E$3:E5759,'تقرير منتج تام'!$E$4)</f>
        <v>8</v>
      </c>
      <c r="C5759" s="37"/>
      <c r="D5759" s="37"/>
      <c r="E5759" s="37"/>
      <c r="F5759" s="39"/>
      <c r="G5759" s="40"/>
      <c r="H5759" s="40"/>
      <c r="I5759" s="41"/>
      <c r="J5759" s="41"/>
      <c r="K5759" s="26" t="str">
        <f>_xlfn.IFNA(VLOOKUP(E5759,الاوردرات!$B$1:$C$600,2,0),"")</f>
        <v/>
      </c>
      <c r="L5759" s="52"/>
      <c r="N5759" s="21" t="str">
        <f t="shared" si="183"/>
        <v/>
      </c>
      <c r="O5759" s="22" t="str">
        <f>_xlfn.IFNA((VLOOKUP(F5759,help!$C$2:$F$12,4,0))*(N5759*24),"")</f>
        <v/>
      </c>
      <c r="AP5759" s="17">
        <f t="shared" si="182"/>
        <v>0</v>
      </c>
    </row>
    <row r="5760" spans="2:42" ht="33" x14ac:dyDescent="0.25">
      <c r="B5760" s="13">
        <f>COUNTIFS($E$3:E5760,'تقرير منتج تام'!$E$4)</f>
        <v>8</v>
      </c>
      <c r="C5760" s="37"/>
      <c r="D5760" s="37"/>
      <c r="E5760" s="37"/>
      <c r="F5760" s="39"/>
      <c r="G5760" s="40"/>
      <c r="H5760" s="40"/>
      <c r="I5760" s="41"/>
      <c r="J5760" s="41"/>
      <c r="K5760" s="26" t="str">
        <f>_xlfn.IFNA(VLOOKUP(E5760,الاوردرات!$B$1:$C$600,2,0),"")</f>
        <v/>
      </c>
      <c r="L5760" s="52"/>
      <c r="N5760" s="21" t="str">
        <f t="shared" si="183"/>
        <v/>
      </c>
      <c r="O5760" s="22" t="str">
        <f>_xlfn.IFNA((VLOOKUP(F5760,help!$C$2:$F$12,4,0))*(N5760*24),"")</f>
        <v/>
      </c>
      <c r="AP5760" s="17">
        <f t="shared" si="182"/>
        <v>0</v>
      </c>
    </row>
    <row r="5761" spans="2:42" ht="33" x14ac:dyDescent="0.25">
      <c r="B5761" s="13">
        <f>COUNTIFS($E$3:E5761,'تقرير منتج تام'!$E$4)</f>
        <v>8</v>
      </c>
      <c r="C5761" s="37"/>
      <c r="D5761" s="37"/>
      <c r="E5761" s="37"/>
      <c r="F5761" s="39"/>
      <c r="G5761" s="40"/>
      <c r="H5761" s="40"/>
      <c r="I5761" s="41"/>
      <c r="J5761" s="41"/>
      <c r="K5761" s="26" t="str">
        <f>_xlfn.IFNA(VLOOKUP(E5761,الاوردرات!$B$1:$C$600,2,0),"")</f>
        <v/>
      </c>
      <c r="L5761" s="52"/>
      <c r="N5761" s="21" t="str">
        <f t="shared" si="183"/>
        <v/>
      </c>
      <c r="O5761" s="22" t="str">
        <f>_xlfn.IFNA((VLOOKUP(F5761,help!$C$2:$F$12,4,0))*(N5761*24),"")</f>
        <v/>
      </c>
      <c r="AP5761" s="17">
        <f t="shared" si="182"/>
        <v>0</v>
      </c>
    </row>
    <row r="5762" spans="2:42" ht="33" x14ac:dyDescent="0.25">
      <c r="B5762" s="13">
        <f>COUNTIFS($E$3:E5762,'تقرير منتج تام'!$E$4)</f>
        <v>8</v>
      </c>
      <c r="C5762" s="37"/>
      <c r="D5762" s="37"/>
      <c r="E5762" s="37"/>
      <c r="F5762" s="39"/>
      <c r="G5762" s="40"/>
      <c r="H5762" s="40"/>
      <c r="I5762" s="41"/>
      <c r="J5762" s="41"/>
      <c r="K5762" s="26" t="str">
        <f>_xlfn.IFNA(VLOOKUP(E5762,الاوردرات!$B$1:$C$600,2,0),"")</f>
        <v/>
      </c>
      <c r="L5762" s="52"/>
      <c r="N5762" s="21" t="str">
        <f t="shared" si="183"/>
        <v/>
      </c>
      <c r="O5762" s="22" t="str">
        <f>_xlfn.IFNA((VLOOKUP(F5762,help!$C$2:$F$12,4,0))*(N5762*24),"")</f>
        <v/>
      </c>
      <c r="AP5762" s="17">
        <f t="shared" si="182"/>
        <v>0</v>
      </c>
    </row>
    <row r="5763" spans="2:42" ht="33" x14ac:dyDescent="0.25">
      <c r="B5763" s="13">
        <f>COUNTIFS($E$3:E5763,'تقرير منتج تام'!$E$4)</f>
        <v>8</v>
      </c>
      <c r="C5763" s="37"/>
      <c r="D5763" s="37"/>
      <c r="E5763" s="37"/>
      <c r="F5763" s="39"/>
      <c r="G5763" s="40"/>
      <c r="H5763" s="40"/>
      <c r="I5763" s="41"/>
      <c r="J5763" s="41"/>
      <c r="K5763" s="26" t="str">
        <f>_xlfn.IFNA(VLOOKUP(E5763,الاوردرات!$B$1:$C$600,2,0),"")</f>
        <v/>
      </c>
      <c r="L5763" s="52"/>
      <c r="N5763" s="21" t="str">
        <f t="shared" si="183"/>
        <v/>
      </c>
      <c r="O5763" s="22" t="str">
        <f>_xlfn.IFNA((VLOOKUP(F5763,help!$C$2:$F$12,4,0))*(N5763*24),"")</f>
        <v/>
      </c>
      <c r="AP5763" s="17">
        <f t="shared" si="182"/>
        <v>0</v>
      </c>
    </row>
    <row r="5764" spans="2:42" ht="33" x14ac:dyDescent="0.25">
      <c r="B5764" s="13">
        <f>COUNTIFS($E$3:E5764,'تقرير منتج تام'!$E$4)</f>
        <v>8</v>
      </c>
      <c r="C5764" s="37"/>
      <c r="D5764" s="37"/>
      <c r="E5764" s="37"/>
      <c r="F5764" s="39"/>
      <c r="G5764" s="40"/>
      <c r="H5764" s="40"/>
      <c r="I5764" s="41"/>
      <c r="J5764" s="41"/>
      <c r="K5764" s="26" t="str">
        <f>_xlfn.IFNA(VLOOKUP(E5764,الاوردرات!$B$1:$C$600,2,0),"")</f>
        <v/>
      </c>
      <c r="L5764" s="52"/>
      <c r="N5764" s="21" t="str">
        <f t="shared" si="183"/>
        <v/>
      </c>
      <c r="O5764" s="22" t="str">
        <f>_xlfn.IFNA((VLOOKUP(F5764,help!$C$2:$F$12,4,0))*(N5764*24),"")</f>
        <v/>
      </c>
      <c r="AP5764" s="17">
        <f t="shared" si="182"/>
        <v>0</v>
      </c>
    </row>
    <row r="5765" spans="2:42" ht="33" x14ac:dyDescent="0.25">
      <c r="B5765" s="13">
        <f>COUNTIFS($E$3:E5765,'تقرير منتج تام'!$E$4)</f>
        <v>8</v>
      </c>
      <c r="C5765" s="37"/>
      <c r="D5765" s="37"/>
      <c r="E5765" s="37"/>
      <c r="F5765" s="39"/>
      <c r="G5765" s="40"/>
      <c r="H5765" s="40"/>
      <c r="I5765" s="41"/>
      <c r="J5765" s="41"/>
      <c r="K5765" s="26" t="str">
        <f>_xlfn.IFNA(VLOOKUP(E5765,الاوردرات!$B$1:$C$600,2,0),"")</f>
        <v/>
      </c>
      <c r="L5765" s="52"/>
      <c r="N5765" s="21" t="str">
        <f t="shared" si="183"/>
        <v/>
      </c>
      <c r="O5765" s="22" t="str">
        <f>_xlfn.IFNA((VLOOKUP(F5765,help!$C$2:$F$12,4,0))*(N5765*24),"")</f>
        <v/>
      </c>
      <c r="AP5765" s="17">
        <f t="shared" si="182"/>
        <v>0</v>
      </c>
    </row>
    <row r="5766" spans="2:42" ht="33" x14ac:dyDescent="0.25">
      <c r="B5766" s="13">
        <f>COUNTIFS($E$3:E5766,'تقرير منتج تام'!$E$4)</f>
        <v>8</v>
      </c>
      <c r="C5766" s="37"/>
      <c r="D5766" s="37"/>
      <c r="E5766" s="37"/>
      <c r="F5766" s="39"/>
      <c r="G5766" s="40"/>
      <c r="H5766" s="40"/>
      <c r="I5766" s="41"/>
      <c r="J5766" s="41"/>
      <c r="K5766" s="26" t="str">
        <f>_xlfn.IFNA(VLOOKUP(E5766,الاوردرات!$B$1:$C$600,2,0),"")</f>
        <v/>
      </c>
      <c r="L5766" s="52"/>
      <c r="N5766" s="21" t="str">
        <f t="shared" si="183"/>
        <v/>
      </c>
      <c r="O5766" s="22" t="str">
        <f>_xlfn.IFNA((VLOOKUP(F5766,help!$C$2:$F$12,4,0))*(N5766*24),"")</f>
        <v/>
      </c>
      <c r="AP5766" s="17">
        <f t="shared" si="182"/>
        <v>0</v>
      </c>
    </row>
    <row r="5767" spans="2:42" ht="33" x14ac:dyDescent="0.25">
      <c r="B5767" s="13">
        <f>COUNTIFS($E$3:E5767,'تقرير منتج تام'!$E$4)</f>
        <v>8</v>
      </c>
      <c r="C5767" s="37"/>
      <c r="D5767" s="37"/>
      <c r="E5767" s="37"/>
      <c r="F5767" s="39"/>
      <c r="G5767" s="40"/>
      <c r="H5767" s="40"/>
      <c r="I5767" s="41"/>
      <c r="J5767" s="41"/>
      <c r="K5767" s="26" t="str">
        <f>_xlfn.IFNA(VLOOKUP(E5767,الاوردرات!$B$1:$C$600,2,0),"")</f>
        <v/>
      </c>
      <c r="L5767" s="52"/>
      <c r="N5767" s="21" t="str">
        <f t="shared" si="183"/>
        <v/>
      </c>
      <c r="O5767" s="22" t="str">
        <f>_xlfn.IFNA((VLOOKUP(F5767,help!$C$2:$F$12,4,0))*(N5767*24),"")</f>
        <v/>
      </c>
      <c r="AP5767" s="17">
        <f t="shared" si="182"/>
        <v>0</v>
      </c>
    </row>
    <row r="5768" spans="2:42" ht="33" x14ac:dyDescent="0.25">
      <c r="B5768" s="13">
        <f>COUNTIFS($E$3:E5768,'تقرير منتج تام'!$E$4)</f>
        <v>8</v>
      </c>
      <c r="C5768" s="37"/>
      <c r="D5768" s="37"/>
      <c r="E5768" s="37"/>
      <c r="F5768" s="39"/>
      <c r="G5768" s="40"/>
      <c r="H5768" s="40"/>
      <c r="I5768" s="41"/>
      <c r="J5768" s="41"/>
      <c r="K5768" s="26" t="str">
        <f>_xlfn.IFNA(VLOOKUP(E5768,الاوردرات!$B$1:$C$600,2,0),"")</f>
        <v/>
      </c>
      <c r="L5768" s="52"/>
      <c r="N5768" s="21" t="str">
        <f t="shared" si="183"/>
        <v/>
      </c>
      <c r="O5768" s="22" t="str">
        <f>_xlfn.IFNA((VLOOKUP(F5768,help!$C$2:$F$12,4,0))*(N5768*24),"")</f>
        <v/>
      </c>
      <c r="AP5768" s="17">
        <f t="shared" si="182"/>
        <v>0</v>
      </c>
    </row>
    <row r="5769" spans="2:42" ht="33" x14ac:dyDescent="0.25">
      <c r="B5769" s="13">
        <f>COUNTIFS($E$3:E5769,'تقرير منتج تام'!$E$4)</f>
        <v>8</v>
      </c>
      <c r="C5769" s="37"/>
      <c r="D5769" s="37"/>
      <c r="E5769" s="37"/>
      <c r="F5769" s="39"/>
      <c r="G5769" s="40"/>
      <c r="H5769" s="40"/>
      <c r="I5769" s="41"/>
      <c r="J5769" s="41"/>
      <c r="K5769" s="26" t="str">
        <f>_xlfn.IFNA(VLOOKUP(E5769,الاوردرات!$B$1:$C$600,2,0),"")</f>
        <v/>
      </c>
      <c r="L5769" s="52"/>
      <c r="N5769" s="21" t="str">
        <f t="shared" si="183"/>
        <v/>
      </c>
      <c r="O5769" s="22" t="str">
        <f>_xlfn.IFNA((VLOOKUP(F5769,help!$C$2:$F$12,4,0))*(N5769*24),"")</f>
        <v/>
      </c>
      <c r="AP5769" s="17">
        <f t="shared" si="182"/>
        <v>0</v>
      </c>
    </row>
    <row r="5770" spans="2:42" ht="33" x14ac:dyDescent="0.25">
      <c r="B5770" s="13">
        <f>COUNTIFS($E$3:E5770,'تقرير منتج تام'!$E$4)</f>
        <v>8</v>
      </c>
      <c r="C5770" s="37"/>
      <c r="D5770" s="37"/>
      <c r="E5770" s="37"/>
      <c r="F5770" s="39"/>
      <c r="G5770" s="40"/>
      <c r="H5770" s="40"/>
      <c r="I5770" s="41"/>
      <c r="J5770" s="41"/>
      <c r="K5770" s="26" t="str">
        <f>_xlfn.IFNA(VLOOKUP(E5770,الاوردرات!$B$1:$C$600,2,0),"")</f>
        <v/>
      </c>
      <c r="L5770" s="52"/>
      <c r="N5770" s="21" t="str">
        <f t="shared" si="183"/>
        <v/>
      </c>
      <c r="O5770" s="22" t="str">
        <f>_xlfn.IFNA((VLOOKUP(F5770,help!$C$2:$F$12,4,0))*(N5770*24),"")</f>
        <v/>
      </c>
      <c r="AP5770" s="17">
        <f t="shared" si="182"/>
        <v>0</v>
      </c>
    </row>
    <row r="5771" spans="2:42" ht="33" x14ac:dyDescent="0.25">
      <c r="B5771" s="13">
        <f>COUNTIFS($E$3:E5771,'تقرير منتج تام'!$E$4)</f>
        <v>8</v>
      </c>
      <c r="C5771" s="37"/>
      <c r="D5771" s="37"/>
      <c r="E5771" s="37"/>
      <c r="F5771" s="39"/>
      <c r="G5771" s="40"/>
      <c r="H5771" s="40"/>
      <c r="I5771" s="41"/>
      <c r="J5771" s="41"/>
      <c r="K5771" s="26" t="str">
        <f>_xlfn.IFNA(VLOOKUP(E5771,الاوردرات!$B$1:$C$600,2,0),"")</f>
        <v/>
      </c>
      <c r="L5771" s="52"/>
      <c r="N5771" s="21" t="str">
        <f t="shared" si="183"/>
        <v/>
      </c>
      <c r="O5771" s="22" t="str">
        <f>_xlfn.IFNA((VLOOKUP(F5771,help!$C$2:$F$12,4,0))*(N5771*24),"")</f>
        <v/>
      </c>
      <c r="AP5771" s="17">
        <f t="shared" si="182"/>
        <v>0</v>
      </c>
    </row>
    <row r="5772" spans="2:42" ht="33" x14ac:dyDescent="0.25">
      <c r="B5772" s="13">
        <f>COUNTIFS($E$3:E5772,'تقرير منتج تام'!$E$4)</f>
        <v>8</v>
      </c>
      <c r="C5772" s="37"/>
      <c r="D5772" s="37"/>
      <c r="E5772" s="37"/>
      <c r="F5772" s="39"/>
      <c r="G5772" s="40"/>
      <c r="H5772" s="40"/>
      <c r="I5772" s="41"/>
      <c r="J5772" s="41"/>
      <c r="K5772" s="26" t="str">
        <f>_xlfn.IFNA(VLOOKUP(E5772,الاوردرات!$B$1:$C$600,2,0),"")</f>
        <v/>
      </c>
      <c r="L5772" s="52"/>
      <c r="N5772" s="21" t="str">
        <f t="shared" si="183"/>
        <v/>
      </c>
      <c r="O5772" s="22" t="str">
        <f>_xlfn.IFNA((VLOOKUP(F5772,help!$C$2:$F$12,4,0))*(N5772*24),"")</f>
        <v/>
      </c>
      <c r="AP5772" s="17">
        <f t="shared" si="182"/>
        <v>0</v>
      </c>
    </row>
    <row r="5773" spans="2:42" ht="33" x14ac:dyDescent="0.25">
      <c r="B5773" s="13">
        <f>COUNTIFS($E$3:E5773,'تقرير منتج تام'!$E$4)</f>
        <v>8</v>
      </c>
      <c r="C5773" s="37"/>
      <c r="D5773" s="37"/>
      <c r="E5773" s="37"/>
      <c r="F5773" s="39"/>
      <c r="G5773" s="40"/>
      <c r="H5773" s="40"/>
      <c r="I5773" s="41"/>
      <c r="J5773" s="41"/>
      <c r="K5773" s="26" t="str">
        <f>_xlfn.IFNA(VLOOKUP(E5773,الاوردرات!$B$1:$C$600,2,0),"")</f>
        <v/>
      </c>
      <c r="L5773" s="52"/>
      <c r="N5773" s="21" t="str">
        <f t="shared" si="183"/>
        <v/>
      </c>
      <c r="O5773" s="22" t="str">
        <f>_xlfn.IFNA((VLOOKUP(F5773,help!$C$2:$F$12,4,0))*(N5773*24),"")</f>
        <v/>
      </c>
      <c r="AP5773" s="17">
        <f t="shared" si="182"/>
        <v>0</v>
      </c>
    </row>
    <row r="5774" spans="2:42" ht="33" x14ac:dyDescent="0.25">
      <c r="B5774" s="13">
        <f>COUNTIFS($E$3:E5774,'تقرير منتج تام'!$E$4)</f>
        <v>8</v>
      </c>
      <c r="C5774" s="37"/>
      <c r="D5774" s="37"/>
      <c r="E5774" s="37"/>
      <c r="F5774" s="39"/>
      <c r="G5774" s="40"/>
      <c r="H5774" s="40"/>
      <c r="I5774" s="41"/>
      <c r="J5774" s="41"/>
      <c r="K5774" s="26" t="str">
        <f>_xlfn.IFNA(VLOOKUP(E5774,الاوردرات!$B$1:$C$600,2,0),"")</f>
        <v/>
      </c>
      <c r="L5774" s="52"/>
      <c r="N5774" s="21" t="str">
        <f t="shared" si="183"/>
        <v/>
      </c>
      <c r="O5774" s="22" t="str">
        <f>_xlfn.IFNA((VLOOKUP(F5774,help!$C$2:$F$12,4,0))*(N5774*24),"")</f>
        <v/>
      </c>
      <c r="AP5774" s="17">
        <f t="shared" si="182"/>
        <v>0</v>
      </c>
    </row>
    <row r="5775" spans="2:42" ht="33" x14ac:dyDescent="0.25">
      <c r="B5775" s="13">
        <f>COUNTIFS($E$3:E5775,'تقرير منتج تام'!$E$4)</f>
        <v>8</v>
      </c>
      <c r="C5775" s="37"/>
      <c r="D5775" s="37"/>
      <c r="E5775" s="37"/>
      <c r="F5775" s="39"/>
      <c r="G5775" s="40"/>
      <c r="H5775" s="40"/>
      <c r="I5775" s="41"/>
      <c r="J5775" s="41"/>
      <c r="K5775" s="26" t="str">
        <f>_xlfn.IFNA(VLOOKUP(E5775,الاوردرات!$B$1:$C$600,2,0),"")</f>
        <v/>
      </c>
      <c r="L5775" s="52"/>
      <c r="N5775" s="21" t="str">
        <f t="shared" si="183"/>
        <v/>
      </c>
      <c r="O5775" s="22" t="str">
        <f>_xlfn.IFNA((VLOOKUP(F5775,help!$C$2:$F$12,4,0))*(N5775*24),"")</f>
        <v/>
      </c>
      <c r="AP5775" s="17">
        <f t="shared" ref="AP5775:AP5838" si="184">D5775</f>
        <v>0</v>
      </c>
    </row>
    <row r="5776" spans="2:42" ht="33" x14ac:dyDescent="0.25">
      <c r="B5776" s="13">
        <f>COUNTIFS($E$3:E5776,'تقرير منتج تام'!$E$4)</f>
        <v>8</v>
      </c>
      <c r="C5776" s="37"/>
      <c r="D5776" s="37"/>
      <c r="E5776" s="37"/>
      <c r="F5776" s="39"/>
      <c r="G5776" s="40"/>
      <c r="H5776" s="40"/>
      <c r="I5776" s="41"/>
      <c r="J5776" s="41"/>
      <c r="K5776" s="26" t="str">
        <f>_xlfn.IFNA(VLOOKUP(E5776,الاوردرات!$B$1:$C$600,2,0),"")</f>
        <v/>
      </c>
      <c r="L5776" s="52"/>
      <c r="N5776" s="21" t="str">
        <f t="shared" si="183"/>
        <v/>
      </c>
      <c r="O5776" s="22" t="str">
        <f>_xlfn.IFNA((VLOOKUP(F5776,help!$C$2:$F$12,4,0))*(N5776*24),"")</f>
        <v/>
      </c>
      <c r="AP5776" s="17">
        <f t="shared" si="184"/>
        <v>0</v>
      </c>
    </row>
    <row r="5777" spans="2:42" ht="33" x14ac:dyDescent="0.25">
      <c r="B5777" s="13">
        <f>COUNTIFS($E$3:E5777,'تقرير منتج تام'!$E$4)</f>
        <v>8</v>
      </c>
      <c r="C5777" s="37"/>
      <c r="D5777" s="37"/>
      <c r="E5777" s="37"/>
      <c r="F5777" s="39"/>
      <c r="G5777" s="40"/>
      <c r="H5777" s="40"/>
      <c r="I5777" s="41"/>
      <c r="J5777" s="41"/>
      <c r="K5777" s="26" t="str">
        <f>_xlfn.IFNA(VLOOKUP(E5777,الاوردرات!$B$1:$C$600,2,0),"")</f>
        <v/>
      </c>
      <c r="L5777" s="52"/>
      <c r="N5777" s="21" t="str">
        <f t="shared" si="183"/>
        <v/>
      </c>
      <c r="O5777" s="22" t="str">
        <f>_xlfn.IFNA((VLOOKUP(F5777,help!$C$2:$F$12,4,0))*(N5777*24),"")</f>
        <v/>
      </c>
      <c r="AP5777" s="17">
        <f t="shared" si="184"/>
        <v>0</v>
      </c>
    </row>
    <row r="5778" spans="2:42" ht="33" x14ac:dyDescent="0.25">
      <c r="B5778" s="13">
        <f>COUNTIFS($E$3:E5778,'تقرير منتج تام'!$E$4)</f>
        <v>8</v>
      </c>
      <c r="C5778" s="37"/>
      <c r="D5778" s="37"/>
      <c r="E5778" s="37"/>
      <c r="F5778" s="39"/>
      <c r="G5778" s="40"/>
      <c r="H5778" s="40"/>
      <c r="I5778" s="41"/>
      <c r="J5778" s="41"/>
      <c r="K5778" s="26" t="str">
        <f>_xlfn.IFNA(VLOOKUP(E5778,الاوردرات!$B$1:$C$600,2,0),"")</f>
        <v/>
      </c>
      <c r="L5778" s="52"/>
      <c r="N5778" s="21" t="str">
        <f t="shared" si="183"/>
        <v/>
      </c>
      <c r="O5778" s="22" t="str">
        <f>_xlfn.IFNA((VLOOKUP(F5778,help!$C$2:$F$12,4,0))*(N5778*24),"")</f>
        <v/>
      </c>
      <c r="AP5778" s="17">
        <f t="shared" si="184"/>
        <v>0</v>
      </c>
    </row>
    <row r="5779" spans="2:42" ht="33" x14ac:dyDescent="0.25">
      <c r="B5779" s="13">
        <f>COUNTIFS($E$3:E5779,'تقرير منتج تام'!$E$4)</f>
        <v>8</v>
      </c>
      <c r="C5779" s="37"/>
      <c r="D5779" s="37"/>
      <c r="E5779" s="37"/>
      <c r="F5779" s="39"/>
      <c r="G5779" s="40"/>
      <c r="H5779" s="40"/>
      <c r="I5779" s="41"/>
      <c r="J5779" s="41"/>
      <c r="K5779" s="26" t="str">
        <f>_xlfn.IFNA(VLOOKUP(E5779,الاوردرات!$B$1:$C$600,2,0),"")</f>
        <v/>
      </c>
      <c r="L5779" s="52"/>
      <c r="N5779" s="21" t="str">
        <f t="shared" si="183"/>
        <v/>
      </c>
      <c r="O5779" s="22" t="str">
        <f>_xlfn.IFNA((VLOOKUP(F5779,help!$C$2:$F$12,4,0))*(N5779*24),"")</f>
        <v/>
      </c>
      <c r="AP5779" s="17">
        <f t="shared" si="184"/>
        <v>0</v>
      </c>
    </row>
    <row r="5780" spans="2:42" ht="33" x14ac:dyDescent="0.25">
      <c r="B5780" s="13">
        <f>COUNTIFS($E$3:E5780,'تقرير منتج تام'!$E$4)</f>
        <v>8</v>
      </c>
      <c r="C5780" s="37"/>
      <c r="D5780" s="37"/>
      <c r="E5780" s="37"/>
      <c r="F5780" s="39"/>
      <c r="G5780" s="40"/>
      <c r="H5780" s="40"/>
      <c r="I5780" s="41"/>
      <c r="J5780" s="41"/>
      <c r="K5780" s="26" t="str">
        <f>_xlfn.IFNA(VLOOKUP(E5780,الاوردرات!$B$1:$C$600,2,0),"")</f>
        <v/>
      </c>
      <c r="L5780" s="52"/>
      <c r="N5780" s="21" t="str">
        <f t="shared" si="183"/>
        <v/>
      </c>
      <c r="O5780" s="22" t="str">
        <f>_xlfn.IFNA((VLOOKUP(F5780,help!$C$2:$F$12,4,0))*(N5780*24),"")</f>
        <v/>
      </c>
      <c r="AP5780" s="17">
        <f t="shared" si="184"/>
        <v>0</v>
      </c>
    </row>
    <row r="5781" spans="2:42" ht="33" x14ac:dyDescent="0.25">
      <c r="B5781" s="13">
        <f>COUNTIFS($E$3:E5781,'تقرير منتج تام'!$E$4)</f>
        <v>8</v>
      </c>
      <c r="C5781" s="37"/>
      <c r="D5781" s="37"/>
      <c r="E5781" s="37"/>
      <c r="F5781" s="39"/>
      <c r="G5781" s="40"/>
      <c r="H5781" s="40"/>
      <c r="I5781" s="41"/>
      <c r="J5781" s="41"/>
      <c r="K5781" s="26" t="str">
        <f>_xlfn.IFNA(VLOOKUP(E5781,الاوردرات!$B$1:$C$600,2,0),"")</f>
        <v/>
      </c>
      <c r="L5781" s="52"/>
      <c r="N5781" s="21" t="str">
        <f t="shared" si="183"/>
        <v/>
      </c>
      <c r="O5781" s="22" t="str">
        <f>_xlfn.IFNA((VLOOKUP(F5781,help!$C$2:$F$12,4,0))*(N5781*24),"")</f>
        <v/>
      </c>
      <c r="AP5781" s="17">
        <f t="shared" si="184"/>
        <v>0</v>
      </c>
    </row>
    <row r="5782" spans="2:42" ht="33" x14ac:dyDescent="0.25">
      <c r="B5782" s="13">
        <f>COUNTIFS($E$3:E5782,'تقرير منتج تام'!$E$4)</f>
        <v>8</v>
      </c>
      <c r="C5782" s="37"/>
      <c r="D5782" s="37"/>
      <c r="E5782" s="37"/>
      <c r="F5782" s="39"/>
      <c r="G5782" s="40"/>
      <c r="H5782" s="40"/>
      <c r="I5782" s="41"/>
      <c r="J5782" s="41"/>
      <c r="K5782" s="26" t="str">
        <f>_xlfn.IFNA(VLOOKUP(E5782,الاوردرات!$B$1:$C$600,2,0),"")</f>
        <v/>
      </c>
      <c r="L5782" s="52"/>
      <c r="N5782" s="21" t="str">
        <f t="shared" si="183"/>
        <v/>
      </c>
      <c r="O5782" s="22" t="str">
        <f>_xlfn.IFNA((VLOOKUP(F5782,help!$C$2:$F$12,4,0))*(N5782*24),"")</f>
        <v/>
      </c>
      <c r="AP5782" s="17">
        <f t="shared" si="184"/>
        <v>0</v>
      </c>
    </row>
    <row r="5783" spans="2:42" ht="33" x14ac:dyDescent="0.25">
      <c r="B5783" s="13">
        <f>COUNTIFS($E$3:E5783,'تقرير منتج تام'!$E$4)</f>
        <v>8</v>
      </c>
      <c r="C5783" s="37"/>
      <c r="D5783" s="37"/>
      <c r="E5783" s="37"/>
      <c r="F5783" s="39"/>
      <c r="G5783" s="40"/>
      <c r="H5783" s="40"/>
      <c r="I5783" s="41"/>
      <c r="J5783" s="41"/>
      <c r="K5783" s="26" t="str">
        <f>_xlfn.IFNA(VLOOKUP(E5783,الاوردرات!$B$1:$C$600,2,0),"")</f>
        <v/>
      </c>
      <c r="L5783" s="52"/>
      <c r="N5783" s="21" t="str">
        <f t="shared" si="183"/>
        <v/>
      </c>
      <c r="O5783" s="22" t="str">
        <f>_xlfn.IFNA((VLOOKUP(F5783,help!$C$2:$F$12,4,0))*(N5783*24),"")</f>
        <v/>
      </c>
      <c r="AP5783" s="17">
        <f t="shared" si="184"/>
        <v>0</v>
      </c>
    </row>
    <row r="5784" spans="2:42" ht="33" x14ac:dyDescent="0.25">
      <c r="B5784" s="13">
        <f>COUNTIFS($E$3:E5784,'تقرير منتج تام'!$E$4)</f>
        <v>8</v>
      </c>
      <c r="C5784" s="37"/>
      <c r="D5784" s="37"/>
      <c r="E5784" s="37"/>
      <c r="F5784" s="39"/>
      <c r="G5784" s="40"/>
      <c r="H5784" s="40"/>
      <c r="I5784" s="41"/>
      <c r="J5784" s="41"/>
      <c r="K5784" s="26" t="str">
        <f>_xlfn.IFNA(VLOOKUP(E5784,الاوردرات!$B$1:$C$600,2,0),"")</f>
        <v/>
      </c>
      <c r="L5784" s="52"/>
      <c r="N5784" s="21" t="str">
        <f t="shared" si="183"/>
        <v/>
      </c>
      <c r="O5784" s="22" t="str">
        <f>_xlfn.IFNA((VLOOKUP(F5784,help!$C$2:$F$12,4,0))*(N5784*24),"")</f>
        <v/>
      </c>
      <c r="AP5784" s="17">
        <f t="shared" si="184"/>
        <v>0</v>
      </c>
    </row>
    <row r="5785" spans="2:42" ht="33" x14ac:dyDescent="0.25">
      <c r="B5785" s="13">
        <f>COUNTIFS($E$3:E5785,'تقرير منتج تام'!$E$4)</f>
        <v>8</v>
      </c>
      <c r="C5785" s="37"/>
      <c r="D5785" s="37"/>
      <c r="E5785" s="37"/>
      <c r="F5785" s="39"/>
      <c r="G5785" s="40"/>
      <c r="H5785" s="40"/>
      <c r="I5785" s="41"/>
      <c r="J5785" s="41"/>
      <c r="K5785" s="26" t="str">
        <f>_xlfn.IFNA(VLOOKUP(E5785,الاوردرات!$B$1:$C$600,2,0),"")</f>
        <v/>
      </c>
      <c r="L5785" s="52"/>
      <c r="N5785" s="21" t="str">
        <f t="shared" si="183"/>
        <v/>
      </c>
      <c r="O5785" s="22" t="str">
        <f>_xlfn.IFNA((VLOOKUP(F5785,help!$C$2:$F$12,4,0))*(N5785*24),"")</f>
        <v/>
      </c>
      <c r="AP5785" s="17">
        <f t="shared" si="184"/>
        <v>0</v>
      </c>
    </row>
    <row r="5786" spans="2:42" ht="33" x14ac:dyDescent="0.25">
      <c r="B5786" s="13">
        <f>COUNTIFS($E$3:E5786,'تقرير منتج تام'!$E$4)</f>
        <v>8</v>
      </c>
      <c r="C5786" s="37"/>
      <c r="D5786" s="37"/>
      <c r="E5786" s="37"/>
      <c r="F5786" s="39"/>
      <c r="G5786" s="40"/>
      <c r="H5786" s="40"/>
      <c r="I5786" s="41"/>
      <c r="J5786" s="41"/>
      <c r="K5786" s="26" t="str">
        <f>_xlfn.IFNA(VLOOKUP(E5786,الاوردرات!$B$1:$C$600,2,0),"")</f>
        <v/>
      </c>
      <c r="L5786" s="52"/>
      <c r="N5786" s="21" t="str">
        <f t="shared" si="183"/>
        <v/>
      </c>
      <c r="O5786" s="22" t="str">
        <f>_xlfn.IFNA((VLOOKUP(F5786,help!$C$2:$F$12,4,0))*(N5786*24),"")</f>
        <v/>
      </c>
      <c r="AP5786" s="17">
        <f t="shared" si="184"/>
        <v>0</v>
      </c>
    </row>
    <row r="5787" spans="2:42" ht="33" x14ac:dyDescent="0.25">
      <c r="B5787" s="13">
        <f>COUNTIFS($E$3:E5787,'تقرير منتج تام'!$E$4)</f>
        <v>8</v>
      </c>
      <c r="C5787" s="37"/>
      <c r="D5787" s="37"/>
      <c r="E5787" s="37"/>
      <c r="F5787" s="39"/>
      <c r="G5787" s="40"/>
      <c r="H5787" s="40"/>
      <c r="I5787" s="41"/>
      <c r="J5787" s="41"/>
      <c r="K5787" s="26" t="str">
        <f>_xlfn.IFNA(VLOOKUP(E5787,الاوردرات!$B$1:$C$600,2,0),"")</f>
        <v/>
      </c>
      <c r="L5787" s="52"/>
      <c r="N5787" s="21" t="str">
        <f t="shared" si="183"/>
        <v/>
      </c>
      <c r="O5787" s="22" t="str">
        <f>_xlfn.IFNA((VLOOKUP(F5787,help!$C$2:$F$12,4,0))*(N5787*24),"")</f>
        <v/>
      </c>
      <c r="AP5787" s="17">
        <f t="shared" si="184"/>
        <v>0</v>
      </c>
    </row>
    <row r="5788" spans="2:42" ht="33" x14ac:dyDescent="0.25">
      <c r="B5788" s="13">
        <f>COUNTIFS($E$3:E5788,'تقرير منتج تام'!$E$4)</f>
        <v>8</v>
      </c>
      <c r="C5788" s="37"/>
      <c r="D5788" s="37"/>
      <c r="E5788" s="37"/>
      <c r="F5788" s="39"/>
      <c r="G5788" s="40"/>
      <c r="H5788" s="40"/>
      <c r="I5788" s="41"/>
      <c r="J5788" s="41"/>
      <c r="K5788" s="26" t="str">
        <f>_xlfn.IFNA(VLOOKUP(E5788,الاوردرات!$B$1:$C$600,2,0),"")</f>
        <v/>
      </c>
      <c r="L5788" s="52"/>
      <c r="N5788" s="21" t="str">
        <f t="shared" si="183"/>
        <v/>
      </c>
      <c r="O5788" s="22" t="str">
        <f>_xlfn.IFNA((VLOOKUP(F5788,help!$C$2:$F$12,4,0))*(N5788*24),"")</f>
        <v/>
      </c>
      <c r="AP5788" s="17">
        <f t="shared" si="184"/>
        <v>0</v>
      </c>
    </row>
    <row r="5789" spans="2:42" ht="33" x14ac:dyDescent="0.25">
      <c r="B5789" s="13">
        <f>COUNTIFS($E$3:E5789,'تقرير منتج تام'!$E$4)</f>
        <v>8</v>
      </c>
      <c r="C5789" s="37"/>
      <c r="D5789" s="37"/>
      <c r="E5789" s="37"/>
      <c r="F5789" s="39"/>
      <c r="G5789" s="40"/>
      <c r="H5789" s="40"/>
      <c r="I5789" s="41"/>
      <c r="J5789" s="41"/>
      <c r="K5789" s="26" t="str">
        <f>_xlfn.IFNA(VLOOKUP(E5789,الاوردرات!$B$1:$C$600,2,0),"")</f>
        <v/>
      </c>
      <c r="L5789" s="52"/>
      <c r="N5789" s="21" t="str">
        <f t="shared" si="183"/>
        <v/>
      </c>
      <c r="O5789" s="22" t="str">
        <f>_xlfn.IFNA((VLOOKUP(F5789,help!$C$2:$F$12,4,0))*(N5789*24),"")</f>
        <v/>
      </c>
      <c r="AP5789" s="17">
        <f t="shared" si="184"/>
        <v>0</v>
      </c>
    </row>
    <row r="5790" spans="2:42" ht="33" x14ac:dyDescent="0.25">
      <c r="B5790" s="13">
        <f>COUNTIFS($E$3:E5790,'تقرير منتج تام'!$E$4)</f>
        <v>8</v>
      </c>
      <c r="C5790" s="37"/>
      <c r="D5790" s="37"/>
      <c r="E5790" s="37"/>
      <c r="F5790" s="39"/>
      <c r="G5790" s="40"/>
      <c r="H5790" s="40"/>
      <c r="I5790" s="41"/>
      <c r="J5790" s="41"/>
      <c r="K5790" s="26" t="str">
        <f>_xlfn.IFNA(VLOOKUP(E5790,الاوردرات!$B$1:$C$600,2,0),"")</f>
        <v/>
      </c>
      <c r="L5790" s="52"/>
      <c r="N5790" s="21" t="str">
        <f t="shared" si="183"/>
        <v/>
      </c>
      <c r="O5790" s="22" t="str">
        <f>_xlfn.IFNA((VLOOKUP(F5790,help!$C$2:$F$12,4,0))*(N5790*24),"")</f>
        <v/>
      </c>
      <c r="AP5790" s="17">
        <f t="shared" si="184"/>
        <v>0</v>
      </c>
    </row>
    <row r="5791" spans="2:42" ht="33" x14ac:dyDescent="0.25">
      <c r="B5791" s="13">
        <f>COUNTIFS($E$3:E5791,'تقرير منتج تام'!$E$4)</f>
        <v>8</v>
      </c>
      <c r="C5791" s="37"/>
      <c r="D5791" s="37"/>
      <c r="E5791" s="37"/>
      <c r="F5791" s="39"/>
      <c r="G5791" s="40"/>
      <c r="H5791" s="40"/>
      <c r="I5791" s="41"/>
      <c r="J5791" s="41"/>
      <c r="K5791" s="26" t="str">
        <f>_xlfn.IFNA(VLOOKUP(E5791,الاوردرات!$B$1:$C$600,2,0),"")</f>
        <v/>
      </c>
      <c r="L5791" s="52"/>
      <c r="N5791" s="21" t="str">
        <f t="shared" si="183"/>
        <v/>
      </c>
      <c r="O5791" s="22" t="str">
        <f>_xlfn.IFNA((VLOOKUP(F5791,help!$C$2:$F$12,4,0))*(N5791*24),"")</f>
        <v/>
      </c>
      <c r="AP5791" s="17">
        <f t="shared" si="184"/>
        <v>0</v>
      </c>
    </row>
    <row r="5792" spans="2:42" ht="33" x14ac:dyDescent="0.25">
      <c r="B5792" s="13">
        <f>COUNTIFS($E$3:E5792,'تقرير منتج تام'!$E$4)</f>
        <v>8</v>
      </c>
      <c r="C5792" s="37"/>
      <c r="D5792" s="37"/>
      <c r="E5792" s="37"/>
      <c r="F5792" s="39"/>
      <c r="G5792" s="40"/>
      <c r="H5792" s="40"/>
      <c r="I5792" s="41"/>
      <c r="J5792" s="41"/>
      <c r="K5792" s="26" t="str">
        <f>_xlfn.IFNA(VLOOKUP(E5792,الاوردرات!$B$1:$C$600,2,0),"")</f>
        <v/>
      </c>
      <c r="L5792" s="52"/>
      <c r="N5792" s="21" t="str">
        <f t="shared" si="183"/>
        <v/>
      </c>
      <c r="O5792" s="22" t="str">
        <f>_xlfn.IFNA((VLOOKUP(F5792,help!$C$2:$F$12,4,0))*(N5792*24),"")</f>
        <v/>
      </c>
      <c r="AP5792" s="17">
        <f t="shared" si="184"/>
        <v>0</v>
      </c>
    </row>
    <row r="5793" spans="2:42" ht="33" x14ac:dyDescent="0.25">
      <c r="B5793" s="13">
        <f>COUNTIFS($E$3:E5793,'تقرير منتج تام'!$E$4)</f>
        <v>8</v>
      </c>
      <c r="C5793" s="37"/>
      <c r="D5793" s="37"/>
      <c r="E5793" s="37"/>
      <c r="F5793" s="39"/>
      <c r="G5793" s="40"/>
      <c r="H5793" s="40"/>
      <c r="I5793" s="41"/>
      <c r="J5793" s="41"/>
      <c r="K5793" s="26" t="str">
        <f>_xlfn.IFNA(VLOOKUP(E5793,الاوردرات!$B$1:$C$600,2,0),"")</f>
        <v/>
      </c>
      <c r="L5793" s="52"/>
      <c r="N5793" s="21" t="str">
        <f t="shared" si="183"/>
        <v/>
      </c>
      <c r="O5793" s="22" t="str">
        <f>_xlfn.IFNA((VLOOKUP(F5793,help!$C$2:$F$12,4,0))*(N5793*24),"")</f>
        <v/>
      </c>
      <c r="AP5793" s="17">
        <f t="shared" si="184"/>
        <v>0</v>
      </c>
    </row>
    <row r="5794" spans="2:42" ht="33" x14ac:dyDescent="0.25">
      <c r="B5794" s="13">
        <f>COUNTIFS($E$3:E5794,'تقرير منتج تام'!$E$4)</f>
        <v>8</v>
      </c>
      <c r="C5794" s="37"/>
      <c r="D5794" s="37"/>
      <c r="E5794" s="37"/>
      <c r="F5794" s="39"/>
      <c r="G5794" s="40"/>
      <c r="H5794" s="40"/>
      <c r="I5794" s="41"/>
      <c r="J5794" s="41"/>
      <c r="K5794" s="26" t="str">
        <f>_xlfn.IFNA(VLOOKUP(E5794,الاوردرات!$B$1:$C$600,2,0),"")</f>
        <v/>
      </c>
      <c r="L5794" s="52"/>
      <c r="N5794" s="21" t="str">
        <f t="shared" si="183"/>
        <v/>
      </c>
      <c r="O5794" s="22" t="str">
        <f>_xlfn.IFNA((VLOOKUP(F5794,help!$C$2:$F$12,4,0))*(N5794*24),"")</f>
        <v/>
      </c>
      <c r="AP5794" s="17">
        <f t="shared" si="184"/>
        <v>0</v>
      </c>
    </row>
    <row r="5795" spans="2:42" ht="33" x14ac:dyDescent="0.25">
      <c r="B5795" s="13">
        <f>COUNTIFS($E$3:E5795,'تقرير منتج تام'!$E$4)</f>
        <v>8</v>
      </c>
      <c r="C5795" s="37"/>
      <c r="D5795" s="37"/>
      <c r="E5795" s="37"/>
      <c r="F5795" s="39"/>
      <c r="G5795" s="40"/>
      <c r="H5795" s="40"/>
      <c r="I5795" s="41"/>
      <c r="J5795" s="41"/>
      <c r="K5795" s="26" t="str">
        <f>_xlfn.IFNA(VLOOKUP(E5795,الاوردرات!$B$1:$C$600,2,0),"")</f>
        <v/>
      </c>
      <c r="L5795" s="52"/>
      <c r="N5795" s="21" t="str">
        <f t="shared" si="183"/>
        <v/>
      </c>
      <c r="O5795" s="22" t="str">
        <f>_xlfn.IFNA((VLOOKUP(F5795,help!$C$2:$F$12,4,0))*(N5795*24),"")</f>
        <v/>
      </c>
      <c r="AP5795" s="17">
        <f t="shared" si="184"/>
        <v>0</v>
      </c>
    </row>
    <row r="5796" spans="2:42" ht="33" x14ac:dyDescent="0.25">
      <c r="B5796" s="13">
        <f>COUNTIFS($E$3:E5796,'تقرير منتج تام'!$E$4)</f>
        <v>8</v>
      </c>
      <c r="C5796" s="37"/>
      <c r="D5796" s="37"/>
      <c r="E5796" s="37"/>
      <c r="F5796" s="39"/>
      <c r="G5796" s="40"/>
      <c r="H5796" s="40"/>
      <c r="I5796" s="41"/>
      <c r="J5796" s="41"/>
      <c r="K5796" s="26" t="str">
        <f>_xlfn.IFNA(VLOOKUP(E5796,الاوردرات!$B$1:$C$600,2,0),"")</f>
        <v/>
      </c>
      <c r="L5796" s="52"/>
      <c r="N5796" s="21" t="str">
        <f t="shared" si="183"/>
        <v/>
      </c>
      <c r="O5796" s="22" t="str">
        <f>_xlfn.IFNA((VLOOKUP(F5796,help!$C$2:$F$12,4,0))*(N5796*24),"")</f>
        <v/>
      </c>
      <c r="AP5796" s="17">
        <f t="shared" si="184"/>
        <v>0</v>
      </c>
    </row>
    <row r="5797" spans="2:42" ht="33" x14ac:dyDescent="0.25">
      <c r="B5797" s="13">
        <f>COUNTIFS($E$3:E5797,'تقرير منتج تام'!$E$4)</f>
        <v>8</v>
      </c>
      <c r="C5797" s="37"/>
      <c r="D5797" s="37"/>
      <c r="E5797" s="37"/>
      <c r="F5797" s="39"/>
      <c r="G5797" s="40"/>
      <c r="H5797" s="40"/>
      <c r="I5797" s="41"/>
      <c r="J5797" s="41"/>
      <c r="K5797" s="26" t="str">
        <f>_xlfn.IFNA(VLOOKUP(E5797,الاوردرات!$B$1:$C$600,2,0),"")</f>
        <v/>
      </c>
      <c r="L5797" s="52"/>
      <c r="N5797" s="21" t="str">
        <f t="shared" si="183"/>
        <v/>
      </c>
      <c r="O5797" s="22" t="str">
        <f>_xlfn.IFNA((VLOOKUP(F5797,help!$C$2:$F$12,4,0))*(N5797*24),"")</f>
        <v/>
      </c>
      <c r="AP5797" s="17">
        <f t="shared" si="184"/>
        <v>0</v>
      </c>
    </row>
    <row r="5798" spans="2:42" ht="33" x14ac:dyDescent="0.25">
      <c r="B5798" s="13">
        <f>COUNTIFS($E$3:E5798,'تقرير منتج تام'!$E$4)</f>
        <v>8</v>
      </c>
      <c r="C5798" s="37"/>
      <c r="D5798" s="37"/>
      <c r="E5798" s="37"/>
      <c r="F5798" s="39"/>
      <c r="G5798" s="40"/>
      <c r="H5798" s="40"/>
      <c r="I5798" s="41"/>
      <c r="J5798" s="41"/>
      <c r="K5798" s="26" t="str">
        <f>_xlfn.IFNA(VLOOKUP(E5798,الاوردرات!$B$1:$C$600,2,0),"")</f>
        <v/>
      </c>
      <c r="L5798" s="52"/>
      <c r="N5798" s="21" t="str">
        <f t="shared" si="183"/>
        <v/>
      </c>
      <c r="O5798" s="22" t="str">
        <f>_xlfn.IFNA((VLOOKUP(F5798,help!$C$2:$F$12,4,0))*(N5798*24),"")</f>
        <v/>
      </c>
      <c r="AP5798" s="17">
        <f t="shared" si="184"/>
        <v>0</v>
      </c>
    </row>
    <row r="5799" spans="2:42" ht="33" x14ac:dyDescent="0.25">
      <c r="B5799" s="13">
        <f>COUNTIFS($E$3:E5799,'تقرير منتج تام'!$E$4)</f>
        <v>8</v>
      </c>
      <c r="C5799" s="37"/>
      <c r="D5799" s="37"/>
      <c r="E5799" s="37"/>
      <c r="F5799" s="39"/>
      <c r="G5799" s="40"/>
      <c r="H5799" s="40"/>
      <c r="I5799" s="41"/>
      <c r="J5799" s="41"/>
      <c r="K5799" s="26" t="str">
        <f>_xlfn.IFNA(VLOOKUP(E5799,الاوردرات!$B$1:$C$600,2,0),"")</f>
        <v/>
      </c>
      <c r="L5799" s="52"/>
      <c r="N5799" s="21" t="str">
        <f t="shared" si="183"/>
        <v/>
      </c>
      <c r="O5799" s="22" t="str">
        <f>_xlfn.IFNA((VLOOKUP(F5799,help!$C$2:$F$12,4,0))*(N5799*24),"")</f>
        <v/>
      </c>
      <c r="AP5799" s="17">
        <f t="shared" si="184"/>
        <v>0</v>
      </c>
    </row>
    <row r="5800" spans="2:42" ht="33" x14ac:dyDescent="0.25">
      <c r="B5800" s="13">
        <f>COUNTIFS($E$3:E5800,'تقرير منتج تام'!$E$4)</f>
        <v>8</v>
      </c>
      <c r="C5800" s="37"/>
      <c r="D5800" s="37"/>
      <c r="E5800" s="37"/>
      <c r="F5800" s="39"/>
      <c r="G5800" s="40"/>
      <c r="H5800" s="40"/>
      <c r="I5800" s="41"/>
      <c r="J5800" s="41"/>
      <c r="K5800" s="26" t="str">
        <f>_xlfn.IFNA(VLOOKUP(E5800,الاوردرات!$B$1:$C$600,2,0),"")</f>
        <v/>
      </c>
      <c r="L5800" s="52"/>
      <c r="N5800" s="21" t="str">
        <f t="shared" si="183"/>
        <v/>
      </c>
      <c r="O5800" s="22" t="str">
        <f>_xlfn.IFNA((VLOOKUP(F5800,help!$C$2:$F$12,4,0))*(N5800*24),"")</f>
        <v/>
      </c>
      <c r="AP5800" s="17">
        <f t="shared" si="184"/>
        <v>0</v>
      </c>
    </row>
    <row r="5801" spans="2:42" ht="33" x14ac:dyDescent="0.25">
      <c r="B5801" s="13">
        <f>COUNTIFS($E$3:E5801,'تقرير منتج تام'!$E$4)</f>
        <v>8</v>
      </c>
      <c r="C5801" s="37"/>
      <c r="D5801" s="37"/>
      <c r="E5801" s="37"/>
      <c r="F5801" s="39"/>
      <c r="G5801" s="40"/>
      <c r="H5801" s="40"/>
      <c r="I5801" s="41"/>
      <c r="J5801" s="41"/>
      <c r="K5801" s="26" t="str">
        <f>_xlfn.IFNA(VLOOKUP(E5801,الاوردرات!$B$1:$C$600,2,0),"")</f>
        <v/>
      </c>
      <c r="L5801" s="52"/>
      <c r="N5801" s="21" t="str">
        <f t="shared" si="183"/>
        <v/>
      </c>
      <c r="O5801" s="22" t="str">
        <f>_xlfn.IFNA((VLOOKUP(F5801,help!$C$2:$F$12,4,0))*(N5801*24),"")</f>
        <v/>
      </c>
      <c r="AP5801" s="17">
        <f t="shared" si="184"/>
        <v>0</v>
      </c>
    </row>
    <row r="5802" spans="2:42" ht="33" x14ac:dyDescent="0.25">
      <c r="B5802" s="13">
        <f>COUNTIFS($E$3:E5802,'تقرير منتج تام'!$E$4)</f>
        <v>8</v>
      </c>
      <c r="C5802" s="37"/>
      <c r="D5802" s="37"/>
      <c r="E5802" s="37"/>
      <c r="F5802" s="39"/>
      <c r="G5802" s="40"/>
      <c r="H5802" s="40"/>
      <c r="I5802" s="41"/>
      <c r="J5802" s="41"/>
      <c r="K5802" s="26" t="str">
        <f>_xlfn.IFNA(VLOOKUP(E5802,الاوردرات!$B$1:$C$600,2,0),"")</f>
        <v/>
      </c>
      <c r="L5802" s="52"/>
      <c r="N5802" s="21" t="str">
        <f t="shared" si="183"/>
        <v/>
      </c>
      <c r="O5802" s="22" t="str">
        <f>_xlfn.IFNA((VLOOKUP(F5802,help!$C$2:$F$12,4,0))*(N5802*24),"")</f>
        <v/>
      </c>
      <c r="AP5802" s="17">
        <f t="shared" si="184"/>
        <v>0</v>
      </c>
    </row>
    <row r="5803" spans="2:42" ht="33" x14ac:dyDescent="0.25">
      <c r="B5803" s="13">
        <f>COUNTIFS($E$3:E5803,'تقرير منتج تام'!$E$4)</f>
        <v>8</v>
      </c>
      <c r="C5803" s="37"/>
      <c r="D5803" s="37"/>
      <c r="E5803" s="37"/>
      <c r="F5803" s="39"/>
      <c r="G5803" s="40"/>
      <c r="H5803" s="40"/>
      <c r="I5803" s="41"/>
      <c r="J5803" s="41"/>
      <c r="K5803" s="26" t="str">
        <f>_xlfn.IFNA(VLOOKUP(E5803,الاوردرات!$B$1:$C$600,2,0),"")</f>
        <v/>
      </c>
      <c r="L5803" s="52"/>
      <c r="N5803" s="21" t="str">
        <f t="shared" si="183"/>
        <v/>
      </c>
      <c r="O5803" s="22" t="str">
        <f>_xlfn.IFNA((VLOOKUP(F5803,help!$C$2:$F$12,4,0))*(N5803*24),"")</f>
        <v/>
      </c>
      <c r="AP5803" s="17">
        <f t="shared" si="184"/>
        <v>0</v>
      </c>
    </row>
    <row r="5804" spans="2:42" ht="33" x14ac:dyDescent="0.25">
      <c r="B5804" s="13">
        <f>COUNTIFS($E$3:E5804,'تقرير منتج تام'!$E$4)</f>
        <v>8</v>
      </c>
      <c r="C5804" s="37"/>
      <c r="D5804" s="37"/>
      <c r="E5804" s="37"/>
      <c r="F5804" s="39"/>
      <c r="G5804" s="40"/>
      <c r="H5804" s="40"/>
      <c r="I5804" s="41"/>
      <c r="J5804" s="41"/>
      <c r="K5804" s="26" t="str">
        <f>_xlfn.IFNA(VLOOKUP(E5804,الاوردرات!$B$1:$C$600,2,0),"")</f>
        <v/>
      </c>
      <c r="L5804" s="52"/>
      <c r="N5804" s="21" t="str">
        <f t="shared" si="183"/>
        <v/>
      </c>
      <c r="O5804" s="22" t="str">
        <f>_xlfn.IFNA((VLOOKUP(F5804,help!$C$2:$F$12,4,0))*(N5804*24),"")</f>
        <v/>
      </c>
      <c r="AP5804" s="17">
        <f t="shared" si="184"/>
        <v>0</v>
      </c>
    </row>
    <row r="5805" spans="2:42" ht="33" x14ac:dyDescent="0.25">
      <c r="B5805" s="13">
        <f>COUNTIFS($E$3:E5805,'تقرير منتج تام'!$E$4)</f>
        <v>8</v>
      </c>
      <c r="C5805" s="37"/>
      <c r="D5805" s="37"/>
      <c r="E5805" s="37"/>
      <c r="F5805" s="39"/>
      <c r="G5805" s="40"/>
      <c r="H5805" s="40"/>
      <c r="I5805" s="41"/>
      <c r="J5805" s="41"/>
      <c r="K5805" s="26" t="str">
        <f>_xlfn.IFNA(VLOOKUP(E5805,الاوردرات!$B$1:$C$600,2,0),"")</f>
        <v/>
      </c>
      <c r="L5805" s="52"/>
      <c r="N5805" s="21" t="str">
        <f t="shared" si="183"/>
        <v/>
      </c>
      <c r="O5805" s="22" t="str">
        <f>_xlfn.IFNA((VLOOKUP(F5805,help!$C$2:$F$12,4,0))*(N5805*24),"")</f>
        <v/>
      </c>
      <c r="AP5805" s="17">
        <f t="shared" si="184"/>
        <v>0</v>
      </c>
    </row>
    <row r="5806" spans="2:42" ht="33" x14ac:dyDescent="0.25">
      <c r="B5806" s="13">
        <f>COUNTIFS($E$3:E5806,'تقرير منتج تام'!$E$4)</f>
        <v>8</v>
      </c>
      <c r="C5806" s="37"/>
      <c r="D5806" s="37"/>
      <c r="E5806" s="37"/>
      <c r="F5806" s="39"/>
      <c r="G5806" s="40"/>
      <c r="H5806" s="40"/>
      <c r="I5806" s="41"/>
      <c r="J5806" s="41"/>
      <c r="K5806" s="26" t="str">
        <f>_xlfn.IFNA(VLOOKUP(E5806,الاوردرات!$B$1:$C$600,2,0),"")</f>
        <v/>
      </c>
      <c r="L5806" s="52"/>
      <c r="N5806" s="21" t="str">
        <f t="shared" si="183"/>
        <v/>
      </c>
      <c r="O5806" s="22" t="str">
        <f>_xlfn.IFNA((VLOOKUP(F5806,help!$C$2:$F$12,4,0))*(N5806*24),"")</f>
        <v/>
      </c>
      <c r="AP5806" s="17">
        <f t="shared" si="184"/>
        <v>0</v>
      </c>
    </row>
    <row r="5807" spans="2:42" ht="33" x14ac:dyDescent="0.25">
      <c r="B5807" s="13">
        <f>COUNTIFS($E$3:E5807,'تقرير منتج تام'!$E$4)</f>
        <v>8</v>
      </c>
      <c r="C5807" s="37"/>
      <c r="D5807" s="37"/>
      <c r="E5807" s="37"/>
      <c r="F5807" s="39"/>
      <c r="G5807" s="40"/>
      <c r="H5807" s="40"/>
      <c r="I5807" s="41"/>
      <c r="J5807" s="41"/>
      <c r="K5807" s="26" t="str">
        <f>_xlfn.IFNA(VLOOKUP(E5807,الاوردرات!$B$1:$C$600,2,0),"")</f>
        <v/>
      </c>
      <c r="L5807" s="52"/>
      <c r="N5807" s="21" t="str">
        <f t="shared" si="183"/>
        <v/>
      </c>
      <c r="O5807" s="22" t="str">
        <f>_xlfn.IFNA((VLOOKUP(F5807,help!$C$2:$F$12,4,0))*(N5807*24),"")</f>
        <v/>
      </c>
      <c r="AP5807" s="17">
        <f t="shared" si="184"/>
        <v>0</v>
      </c>
    </row>
    <row r="5808" spans="2:42" ht="33" x14ac:dyDescent="0.25">
      <c r="B5808" s="13">
        <f>COUNTIFS($E$3:E5808,'تقرير منتج تام'!$E$4)</f>
        <v>8</v>
      </c>
      <c r="C5808" s="37"/>
      <c r="D5808" s="37"/>
      <c r="E5808" s="37"/>
      <c r="F5808" s="39"/>
      <c r="G5808" s="40"/>
      <c r="H5808" s="40"/>
      <c r="I5808" s="41"/>
      <c r="J5808" s="41"/>
      <c r="K5808" s="26" t="str">
        <f>_xlfn.IFNA(VLOOKUP(E5808,الاوردرات!$B$1:$C$600,2,0),"")</f>
        <v/>
      </c>
      <c r="L5808" s="52"/>
      <c r="N5808" s="21" t="str">
        <f t="shared" si="183"/>
        <v/>
      </c>
      <c r="O5808" s="22" t="str">
        <f>_xlfn.IFNA((VLOOKUP(F5808,help!$C$2:$F$12,4,0))*(N5808*24),"")</f>
        <v/>
      </c>
      <c r="AP5808" s="17">
        <f t="shared" si="184"/>
        <v>0</v>
      </c>
    </row>
    <row r="5809" spans="2:42" ht="33" x14ac:dyDescent="0.25">
      <c r="B5809" s="13">
        <f>COUNTIFS($E$3:E5809,'تقرير منتج تام'!$E$4)</f>
        <v>8</v>
      </c>
      <c r="C5809" s="37"/>
      <c r="D5809" s="37"/>
      <c r="E5809" s="37"/>
      <c r="F5809" s="39"/>
      <c r="G5809" s="40"/>
      <c r="H5809" s="40"/>
      <c r="I5809" s="41"/>
      <c r="J5809" s="41"/>
      <c r="K5809" s="26" t="str">
        <f>_xlfn.IFNA(VLOOKUP(E5809,الاوردرات!$B$1:$C$600,2,0),"")</f>
        <v/>
      </c>
      <c r="L5809" s="52"/>
      <c r="N5809" s="21" t="str">
        <f t="shared" si="183"/>
        <v/>
      </c>
      <c r="O5809" s="22" t="str">
        <f>_xlfn.IFNA((VLOOKUP(F5809,help!$C$2:$F$12,4,0))*(N5809*24),"")</f>
        <v/>
      </c>
      <c r="AP5809" s="17">
        <f t="shared" si="184"/>
        <v>0</v>
      </c>
    </row>
    <row r="5810" spans="2:42" ht="33" x14ac:dyDescent="0.25">
      <c r="B5810" s="13">
        <f>COUNTIFS($E$3:E5810,'تقرير منتج تام'!$E$4)</f>
        <v>8</v>
      </c>
      <c r="C5810" s="37"/>
      <c r="D5810" s="37"/>
      <c r="E5810" s="37"/>
      <c r="F5810" s="39"/>
      <c r="G5810" s="40"/>
      <c r="H5810" s="40"/>
      <c r="I5810" s="41"/>
      <c r="J5810" s="41"/>
      <c r="K5810" s="26" t="str">
        <f>_xlfn.IFNA(VLOOKUP(E5810,الاوردرات!$B$1:$C$600,2,0),"")</f>
        <v/>
      </c>
      <c r="L5810" s="52"/>
      <c r="N5810" s="21" t="str">
        <f t="shared" si="183"/>
        <v/>
      </c>
      <c r="O5810" s="22" t="str">
        <f>_xlfn.IFNA((VLOOKUP(F5810,help!$C$2:$F$12,4,0))*(N5810*24),"")</f>
        <v/>
      </c>
      <c r="AP5810" s="17">
        <f t="shared" si="184"/>
        <v>0</v>
      </c>
    </row>
    <row r="5811" spans="2:42" ht="33" x14ac:dyDescent="0.25">
      <c r="B5811" s="13">
        <f>COUNTIFS($E$3:E5811,'تقرير منتج تام'!$E$4)</f>
        <v>8</v>
      </c>
      <c r="C5811" s="37"/>
      <c r="D5811" s="37"/>
      <c r="E5811" s="37"/>
      <c r="F5811" s="39"/>
      <c r="G5811" s="40"/>
      <c r="H5811" s="40"/>
      <c r="I5811" s="41"/>
      <c r="J5811" s="41"/>
      <c r="K5811" s="26" t="str">
        <f>_xlfn.IFNA(VLOOKUP(E5811,الاوردرات!$B$1:$C$600,2,0),"")</f>
        <v/>
      </c>
      <c r="L5811" s="52"/>
      <c r="N5811" s="21" t="str">
        <f t="shared" si="183"/>
        <v/>
      </c>
      <c r="O5811" s="22" t="str">
        <f>_xlfn.IFNA((VLOOKUP(F5811,help!$C$2:$F$12,4,0))*(N5811*24),"")</f>
        <v/>
      </c>
      <c r="AP5811" s="17">
        <f t="shared" si="184"/>
        <v>0</v>
      </c>
    </row>
    <row r="5812" spans="2:42" ht="33" x14ac:dyDescent="0.25">
      <c r="B5812" s="13">
        <f>COUNTIFS($E$3:E5812,'تقرير منتج تام'!$E$4)</f>
        <v>8</v>
      </c>
      <c r="C5812" s="37"/>
      <c r="D5812" s="37"/>
      <c r="E5812" s="37"/>
      <c r="F5812" s="39"/>
      <c r="G5812" s="40"/>
      <c r="H5812" s="40"/>
      <c r="I5812" s="41"/>
      <c r="J5812" s="41"/>
      <c r="K5812" s="26" t="str">
        <f>_xlfn.IFNA(VLOOKUP(E5812,الاوردرات!$B$1:$C$600,2,0),"")</f>
        <v/>
      </c>
      <c r="L5812" s="52"/>
      <c r="N5812" s="21" t="str">
        <f t="shared" si="183"/>
        <v/>
      </c>
      <c r="O5812" s="22" t="str">
        <f>_xlfn.IFNA((VLOOKUP(F5812,help!$C$2:$F$12,4,0))*(N5812*24),"")</f>
        <v/>
      </c>
      <c r="AP5812" s="17">
        <f t="shared" si="184"/>
        <v>0</v>
      </c>
    </row>
    <row r="5813" spans="2:42" ht="33" x14ac:dyDescent="0.25">
      <c r="B5813" s="13">
        <f>COUNTIFS($E$3:E5813,'تقرير منتج تام'!$E$4)</f>
        <v>8</v>
      </c>
      <c r="C5813" s="37"/>
      <c r="D5813" s="37"/>
      <c r="E5813" s="37"/>
      <c r="F5813" s="39"/>
      <c r="G5813" s="40"/>
      <c r="H5813" s="40"/>
      <c r="I5813" s="41"/>
      <c r="J5813" s="41"/>
      <c r="K5813" s="26" t="str">
        <f>_xlfn.IFNA(VLOOKUP(E5813,الاوردرات!$B$1:$C$600,2,0),"")</f>
        <v/>
      </c>
      <c r="L5813" s="52"/>
      <c r="N5813" s="21" t="str">
        <f t="shared" si="183"/>
        <v/>
      </c>
      <c r="O5813" s="22" t="str">
        <f>_xlfn.IFNA((VLOOKUP(F5813,help!$C$2:$F$12,4,0))*(N5813*24),"")</f>
        <v/>
      </c>
      <c r="AP5813" s="17">
        <f t="shared" si="184"/>
        <v>0</v>
      </c>
    </row>
    <row r="5814" spans="2:42" ht="33" x14ac:dyDescent="0.25">
      <c r="B5814" s="13">
        <f>COUNTIFS($E$3:E5814,'تقرير منتج تام'!$E$4)</f>
        <v>8</v>
      </c>
      <c r="C5814" s="37"/>
      <c r="D5814" s="37"/>
      <c r="E5814" s="37"/>
      <c r="F5814" s="39"/>
      <c r="G5814" s="40"/>
      <c r="H5814" s="40"/>
      <c r="I5814" s="41"/>
      <c r="J5814" s="41"/>
      <c r="K5814" s="26" t="str">
        <f>_xlfn.IFNA(VLOOKUP(E5814,الاوردرات!$B$1:$C$600,2,0),"")</f>
        <v/>
      </c>
      <c r="L5814" s="52"/>
      <c r="N5814" s="21" t="str">
        <f t="shared" si="183"/>
        <v/>
      </c>
      <c r="O5814" s="22" t="str">
        <f>_xlfn.IFNA((VLOOKUP(F5814,help!$C$2:$F$12,4,0))*(N5814*24),"")</f>
        <v/>
      </c>
      <c r="AP5814" s="17">
        <f t="shared" si="184"/>
        <v>0</v>
      </c>
    </row>
    <row r="5815" spans="2:42" ht="33" x14ac:dyDescent="0.25">
      <c r="B5815" s="13">
        <f>COUNTIFS($E$3:E5815,'تقرير منتج تام'!$E$4)</f>
        <v>8</v>
      </c>
      <c r="C5815" s="37"/>
      <c r="D5815" s="37"/>
      <c r="E5815" s="37"/>
      <c r="F5815" s="39"/>
      <c r="G5815" s="40"/>
      <c r="H5815" s="40"/>
      <c r="I5815" s="41"/>
      <c r="J5815" s="41"/>
      <c r="K5815" s="26" t="str">
        <f>_xlfn.IFNA(VLOOKUP(E5815,الاوردرات!$B$1:$C$600,2,0),"")</f>
        <v/>
      </c>
      <c r="L5815" s="52"/>
      <c r="N5815" s="21" t="str">
        <f t="shared" ref="N5815:N5851" si="185">IF(I5815&lt;&gt;"",J5815-I5815,"")</f>
        <v/>
      </c>
      <c r="O5815" s="22" t="str">
        <f>_xlfn.IFNA((VLOOKUP(F5815,help!$C$2:$F$12,4,0))*(N5815*24),"")</f>
        <v/>
      </c>
      <c r="AP5815" s="17">
        <f t="shared" si="184"/>
        <v>0</v>
      </c>
    </row>
    <row r="5816" spans="2:42" ht="33" x14ac:dyDescent="0.25">
      <c r="B5816" s="13">
        <f>COUNTIFS($E$3:E5816,'تقرير منتج تام'!$E$4)</f>
        <v>8</v>
      </c>
      <c r="C5816" s="37"/>
      <c r="D5816" s="37"/>
      <c r="E5816" s="37"/>
      <c r="F5816" s="39"/>
      <c r="G5816" s="40"/>
      <c r="H5816" s="40"/>
      <c r="I5816" s="41"/>
      <c r="J5816" s="41"/>
      <c r="K5816" s="26" t="str">
        <f>_xlfn.IFNA(VLOOKUP(E5816,الاوردرات!$B$1:$C$600,2,0),"")</f>
        <v/>
      </c>
      <c r="L5816" s="52"/>
      <c r="N5816" s="21" t="str">
        <f t="shared" si="185"/>
        <v/>
      </c>
      <c r="O5816" s="22" t="str">
        <f>_xlfn.IFNA((VLOOKUP(F5816,help!$C$2:$F$12,4,0))*(N5816*24),"")</f>
        <v/>
      </c>
      <c r="AP5816" s="17">
        <f t="shared" si="184"/>
        <v>0</v>
      </c>
    </row>
    <row r="5817" spans="2:42" ht="33" x14ac:dyDescent="0.25">
      <c r="B5817" s="13">
        <f>COUNTIFS($E$3:E5817,'تقرير منتج تام'!$E$4)</f>
        <v>8</v>
      </c>
      <c r="C5817" s="37"/>
      <c r="D5817" s="37"/>
      <c r="E5817" s="37"/>
      <c r="F5817" s="39"/>
      <c r="G5817" s="40"/>
      <c r="H5817" s="40"/>
      <c r="I5817" s="41"/>
      <c r="J5817" s="41"/>
      <c r="K5817" s="26" t="str">
        <f>_xlfn.IFNA(VLOOKUP(E5817,الاوردرات!$B$1:$C$600,2,0),"")</f>
        <v/>
      </c>
      <c r="L5817" s="52"/>
      <c r="N5817" s="21" t="str">
        <f t="shared" si="185"/>
        <v/>
      </c>
      <c r="O5817" s="22" t="str">
        <f>_xlfn.IFNA((VLOOKUP(F5817,help!$C$2:$F$12,4,0))*(N5817*24),"")</f>
        <v/>
      </c>
      <c r="AP5817" s="17">
        <f t="shared" si="184"/>
        <v>0</v>
      </c>
    </row>
    <row r="5818" spans="2:42" ht="33" x14ac:dyDescent="0.25">
      <c r="B5818" s="13">
        <f>COUNTIFS($E$3:E5818,'تقرير منتج تام'!$E$4)</f>
        <v>8</v>
      </c>
      <c r="C5818" s="37"/>
      <c r="D5818" s="37"/>
      <c r="E5818" s="37"/>
      <c r="F5818" s="39"/>
      <c r="G5818" s="40"/>
      <c r="H5818" s="40"/>
      <c r="I5818" s="41"/>
      <c r="J5818" s="41"/>
      <c r="K5818" s="26" t="str">
        <f>_xlfn.IFNA(VLOOKUP(E5818,الاوردرات!$B$1:$C$600,2,0),"")</f>
        <v/>
      </c>
      <c r="L5818" s="52"/>
      <c r="N5818" s="21" t="str">
        <f t="shared" si="185"/>
        <v/>
      </c>
      <c r="O5818" s="22" t="str">
        <f>_xlfn.IFNA((VLOOKUP(F5818,help!$C$2:$F$12,4,0))*(N5818*24),"")</f>
        <v/>
      </c>
      <c r="AP5818" s="17">
        <f t="shared" si="184"/>
        <v>0</v>
      </c>
    </row>
    <row r="5819" spans="2:42" ht="33" x14ac:dyDescent="0.25">
      <c r="B5819" s="13">
        <f>COUNTIFS($E$3:E5819,'تقرير منتج تام'!$E$4)</f>
        <v>8</v>
      </c>
      <c r="C5819" s="37"/>
      <c r="D5819" s="37"/>
      <c r="E5819" s="37"/>
      <c r="F5819" s="39"/>
      <c r="G5819" s="40"/>
      <c r="H5819" s="40"/>
      <c r="I5819" s="41"/>
      <c r="J5819" s="41"/>
      <c r="K5819" s="26" t="str">
        <f>_xlfn.IFNA(VLOOKUP(E5819,الاوردرات!$B$1:$C$600,2,0),"")</f>
        <v/>
      </c>
      <c r="L5819" s="52"/>
      <c r="N5819" s="21" t="str">
        <f t="shared" si="185"/>
        <v/>
      </c>
      <c r="O5819" s="22" t="str">
        <f>_xlfn.IFNA((VLOOKUP(F5819,help!$C$2:$F$12,4,0))*(N5819*24),"")</f>
        <v/>
      </c>
      <c r="AP5819" s="17">
        <f t="shared" si="184"/>
        <v>0</v>
      </c>
    </row>
    <row r="5820" spans="2:42" ht="33" x14ac:dyDescent="0.25">
      <c r="B5820" s="13">
        <f>COUNTIFS($E$3:E5820,'تقرير منتج تام'!$E$4)</f>
        <v>8</v>
      </c>
      <c r="C5820" s="37"/>
      <c r="D5820" s="37"/>
      <c r="E5820" s="37"/>
      <c r="F5820" s="39"/>
      <c r="G5820" s="40"/>
      <c r="H5820" s="40"/>
      <c r="I5820" s="41"/>
      <c r="J5820" s="41"/>
      <c r="K5820" s="26" t="str">
        <f>_xlfn.IFNA(VLOOKUP(E5820,الاوردرات!$B$1:$C$600,2,0),"")</f>
        <v/>
      </c>
      <c r="L5820" s="52"/>
      <c r="N5820" s="21" t="str">
        <f t="shared" si="185"/>
        <v/>
      </c>
      <c r="O5820" s="22" t="str">
        <f>_xlfn.IFNA((VLOOKUP(F5820,help!$C$2:$F$12,4,0))*(N5820*24),"")</f>
        <v/>
      </c>
      <c r="AP5820" s="17">
        <f t="shared" si="184"/>
        <v>0</v>
      </c>
    </row>
    <row r="5821" spans="2:42" ht="33" x14ac:dyDescent="0.25">
      <c r="B5821" s="13">
        <f>COUNTIFS($E$3:E5821,'تقرير منتج تام'!$E$4)</f>
        <v>8</v>
      </c>
      <c r="C5821" s="37"/>
      <c r="D5821" s="37"/>
      <c r="E5821" s="37"/>
      <c r="F5821" s="39"/>
      <c r="G5821" s="40"/>
      <c r="H5821" s="40"/>
      <c r="I5821" s="41"/>
      <c r="J5821" s="41"/>
      <c r="K5821" s="26" t="str">
        <f>_xlfn.IFNA(VLOOKUP(E5821,الاوردرات!$B$1:$C$600,2,0),"")</f>
        <v/>
      </c>
      <c r="L5821" s="52"/>
      <c r="N5821" s="21" t="str">
        <f t="shared" si="185"/>
        <v/>
      </c>
      <c r="O5821" s="22" t="str">
        <f>_xlfn.IFNA((VLOOKUP(F5821,help!$C$2:$F$12,4,0))*(N5821*24),"")</f>
        <v/>
      </c>
      <c r="AP5821" s="17">
        <f t="shared" si="184"/>
        <v>0</v>
      </c>
    </row>
    <row r="5822" spans="2:42" ht="33" x14ac:dyDescent="0.25">
      <c r="B5822" s="13">
        <f>COUNTIFS($E$3:E5822,'تقرير منتج تام'!$E$4)</f>
        <v>8</v>
      </c>
      <c r="C5822" s="37"/>
      <c r="D5822" s="37"/>
      <c r="E5822" s="37"/>
      <c r="F5822" s="39"/>
      <c r="G5822" s="40"/>
      <c r="H5822" s="40"/>
      <c r="I5822" s="41"/>
      <c r="J5822" s="41"/>
      <c r="K5822" s="26" t="str">
        <f>_xlfn.IFNA(VLOOKUP(E5822,الاوردرات!$B$1:$C$600,2,0),"")</f>
        <v/>
      </c>
      <c r="L5822" s="52"/>
      <c r="N5822" s="21" t="str">
        <f t="shared" si="185"/>
        <v/>
      </c>
      <c r="O5822" s="22" t="str">
        <f>_xlfn.IFNA((VLOOKUP(F5822,help!$C$2:$F$12,4,0))*(N5822*24),"")</f>
        <v/>
      </c>
      <c r="AP5822" s="17">
        <f t="shared" si="184"/>
        <v>0</v>
      </c>
    </row>
    <row r="5823" spans="2:42" ht="33" x14ac:dyDescent="0.25">
      <c r="B5823" s="13">
        <f>COUNTIFS($E$3:E5823,'تقرير منتج تام'!$E$4)</f>
        <v>8</v>
      </c>
      <c r="C5823" s="37"/>
      <c r="D5823" s="37"/>
      <c r="E5823" s="37"/>
      <c r="F5823" s="39"/>
      <c r="G5823" s="40"/>
      <c r="H5823" s="40"/>
      <c r="I5823" s="41"/>
      <c r="J5823" s="41"/>
      <c r="K5823" s="26" t="str">
        <f>_xlfn.IFNA(VLOOKUP(E5823,الاوردرات!$B$1:$C$600,2,0),"")</f>
        <v/>
      </c>
      <c r="L5823" s="52"/>
      <c r="N5823" s="21" t="str">
        <f t="shared" si="185"/>
        <v/>
      </c>
      <c r="O5823" s="22" t="str">
        <f>_xlfn.IFNA((VLOOKUP(F5823,help!$C$2:$F$12,4,0))*(N5823*24),"")</f>
        <v/>
      </c>
      <c r="AP5823" s="17">
        <f t="shared" si="184"/>
        <v>0</v>
      </c>
    </row>
    <row r="5824" spans="2:42" ht="33" x14ac:dyDescent="0.25">
      <c r="B5824" s="13">
        <f>COUNTIFS($E$3:E5824,'تقرير منتج تام'!$E$4)</f>
        <v>8</v>
      </c>
      <c r="C5824" s="37"/>
      <c r="D5824" s="37"/>
      <c r="E5824" s="37"/>
      <c r="F5824" s="39"/>
      <c r="G5824" s="40"/>
      <c r="H5824" s="40"/>
      <c r="I5824" s="41"/>
      <c r="J5824" s="41"/>
      <c r="K5824" s="26" t="str">
        <f>_xlfn.IFNA(VLOOKUP(E5824,الاوردرات!$B$1:$C$600,2,0),"")</f>
        <v/>
      </c>
      <c r="L5824" s="52"/>
      <c r="N5824" s="21" t="str">
        <f t="shared" si="185"/>
        <v/>
      </c>
      <c r="O5824" s="22" t="str">
        <f>_xlfn.IFNA((VLOOKUP(F5824,help!$C$2:$F$12,4,0))*(N5824*24),"")</f>
        <v/>
      </c>
      <c r="AP5824" s="17">
        <f t="shared" si="184"/>
        <v>0</v>
      </c>
    </row>
    <row r="5825" spans="2:42" ht="33" x14ac:dyDescent="0.25">
      <c r="B5825" s="13">
        <f>COUNTIFS($E$3:E5825,'تقرير منتج تام'!$E$4)</f>
        <v>8</v>
      </c>
      <c r="C5825" s="37"/>
      <c r="D5825" s="37"/>
      <c r="E5825" s="37"/>
      <c r="F5825" s="39"/>
      <c r="G5825" s="40"/>
      <c r="H5825" s="40"/>
      <c r="I5825" s="41"/>
      <c r="J5825" s="41"/>
      <c r="K5825" s="26" t="str">
        <f>_xlfn.IFNA(VLOOKUP(E5825,الاوردرات!$B$1:$C$600,2,0),"")</f>
        <v/>
      </c>
      <c r="L5825" s="52"/>
      <c r="N5825" s="21" t="str">
        <f t="shared" si="185"/>
        <v/>
      </c>
      <c r="O5825" s="22" t="str">
        <f>_xlfn.IFNA((VLOOKUP(F5825,help!$C$2:$F$12,4,0))*(N5825*24),"")</f>
        <v/>
      </c>
      <c r="AP5825" s="17">
        <f t="shared" si="184"/>
        <v>0</v>
      </c>
    </row>
    <row r="5826" spans="2:42" ht="33" x14ac:dyDescent="0.25">
      <c r="B5826" s="13">
        <f>COUNTIFS($E$3:E5826,'تقرير منتج تام'!$E$4)</f>
        <v>8</v>
      </c>
      <c r="C5826" s="37"/>
      <c r="D5826" s="37"/>
      <c r="E5826" s="37"/>
      <c r="F5826" s="39"/>
      <c r="G5826" s="40"/>
      <c r="H5826" s="40"/>
      <c r="I5826" s="41"/>
      <c r="J5826" s="41"/>
      <c r="K5826" s="26" t="str">
        <f>_xlfn.IFNA(VLOOKUP(E5826,الاوردرات!$B$1:$C$600,2,0),"")</f>
        <v/>
      </c>
      <c r="L5826" s="52"/>
      <c r="N5826" s="21" t="str">
        <f t="shared" si="185"/>
        <v/>
      </c>
      <c r="O5826" s="22" t="str">
        <f>_xlfn.IFNA((VLOOKUP(F5826,help!$C$2:$F$12,4,0))*(N5826*24),"")</f>
        <v/>
      </c>
      <c r="AP5826" s="17">
        <f t="shared" si="184"/>
        <v>0</v>
      </c>
    </row>
    <row r="5827" spans="2:42" ht="22.5" customHeight="1" x14ac:dyDescent="0.25">
      <c r="B5827" s="13">
        <f>COUNTIFS($E$3:E5827,'تقرير منتج تام'!$E$4)</f>
        <v>8</v>
      </c>
      <c r="C5827" s="37"/>
      <c r="D5827" s="37"/>
      <c r="E5827" s="45"/>
      <c r="F5827" s="39"/>
      <c r="G5827" s="40"/>
      <c r="H5827" s="40"/>
      <c r="I5827" s="41"/>
      <c r="J5827" s="41"/>
      <c r="K5827" s="26" t="str">
        <f>_xlfn.IFNA(VLOOKUP(E5827,الاوردرات!$B$1:$C$600,2,0),"")</f>
        <v/>
      </c>
      <c r="L5827" s="53"/>
      <c r="N5827" s="21" t="str">
        <f t="shared" si="185"/>
        <v/>
      </c>
      <c r="O5827" s="22" t="str">
        <f>_xlfn.IFNA((VLOOKUP(F5827,help!$C$2:$F$12,4,0))*(N5827*24),"")</f>
        <v/>
      </c>
      <c r="AP5827" s="17">
        <f t="shared" si="184"/>
        <v>0</v>
      </c>
    </row>
    <row r="5828" spans="2:42" ht="22.5" customHeight="1" x14ac:dyDescent="0.25">
      <c r="B5828" s="13">
        <f>COUNTIFS($E$3:E5828,'تقرير منتج تام'!$E$4)</f>
        <v>8</v>
      </c>
      <c r="C5828" s="37"/>
      <c r="D5828" s="37"/>
      <c r="E5828" s="37"/>
      <c r="F5828" s="39"/>
      <c r="G5828" s="40"/>
      <c r="H5828" s="40"/>
      <c r="I5828" s="41"/>
      <c r="J5828" s="41"/>
      <c r="K5828" s="26" t="str">
        <f>_xlfn.IFNA(VLOOKUP(E5828,الاوردرات!$B$1:$C$600,2,0),"")</f>
        <v/>
      </c>
      <c r="L5828" s="52"/>
      <c r="N5828" s="21" t="str">
        <f t="shared" si="185"/>
        <v/>
      </c>
      <c r="O5828" s="22" t="str">
        <f>_xlfn.IFNA((VLOOKUP(F5828,help!$C$2:$F$12,4,0))*(N5828*24),"")</f>
        <v/>
      </c>
      <c r="AP5828" s="17">
        <f t="shared" si="184"/>
        <v>0</v>
      </c>
    </row>
    <row r="5829" spans="2:42" ht="22.5" customHeight="1" x14ac:dyDescent="0.25">
      <c r="B5829" s="13">
        <f>COUNTIFS($E$3:E5829,'تقرير منتج تام'!$E$4)</f>
        <v>8</v>
      </c>
      <c r="C5829" s="37"/>
      <c r="D5829" s="37"/>
      <c r="E5829" s="37"/>
      <c r="F5829" s="39"/>
      <c r="G5829" s="40"/>
      <c r="H5829" s="40"/>
      <c r="I5829" s="41"/>
      <c r="J5829" s="41"/>
      <c r="K5829" s="26" t="str">
        <f>_xlfn.IFNA(VLOOKUP(E5829,الاوردرات!$B$1:$C$600,2,0),"")</f>
        <v/>
      </c>
      <c r="L5829" s="52"/>
      <c r="N5829" s="21" t="str">
        <f t="shared" si="185"/>
        <v/>
      </c>
      <c r="O5829" s="22" t="str">
        <f>_xlfn.IFNA((VLOOKUP(F5829,help!$C$2:$F$12,4,0))*(N5829*24),"")</f>
        <v/>
      </c>
      <c r="AP5829" s="17">
        <f t="shared" si="184"/>
        <v>0</v>
      </c>
    </row>
    <row r="5830" spans="2:42" ht="22.5" customHeight="1" x14ac:dyDescent="0.25">
      <c r="B5830" s="13">
        <f>COUNTIFS($E$3:E5830,'تقرير منتج تام'!$E$4)</f>
        <v>8</v>
      </c>
      <c r="C5830" s="37"/>
      <c r="D5830" s="37"/>
      <c r="E5830" s="37"/>
      <c r="F5830" s="39"/>
      <c r="G5830" s="40"/>
      <c r="H5830" s="40"/>
      <c r="I5830" s="41"/>
      <c r="J5830" s="41"/>
      <c r="K5830" s="26" t="str">
        <f>_xlfn.IFNA(VLOOKUP(E5830,الاوردرات!$B$1:$C$600,2,0),"")</f>
        <v/>
      </c>
      <c r="L5830" s="52"/>
      <c r="N5830" s="21" t="str">
        <f t="shared" si="185"/>
        <v/>
      </c>
      <c r="O5830" s="22" t="str">
        <f>_xlfn.IFNA((VLOOKUP(F5830,help!$C$2:$F$12,4,0))*(N5830*24),"")</f>
        <v/>
      </c>
      <c r="AP5830" s="17">
        <f t="shared" si="184"/>
        <v>0</v>
      </c>
    </row>
    <row r="5831" spans="2:42" ht="22.5" customHeight="1" x14ac:dyDescent="0.25">
      <c r="B5831" s="13">
        <f>COUNTIFS($E$3:E5831,'تقرير منتج تام'!$E$4)</f>
        <v>8</v>
      </c>
      <c r="C5831" s="37"/>
      <c r="D5831" s="37"/>
      <c r="E5831" s="37"/>
      <c r="F5831" s="39"/>
      <c r="G5831" s="40"/>
      <c r="H5831" s="40"/>
      <c r="I5831" s="41"/>
      <c r="J5831" s="41"/>
      <c r="K5831" s="26" t="str">
        <f>_xlfn.IFNA(VLOOKUP(E5831,الاوردرات!$B$1:$C$600,2,0),"")</f>
        <v/>
      </c>
      <c r="L5831" s="52"/>
      <c r="N5831" s="21" t="str">
        <f t="shared" si="185"/>
        <v/>
      </c>
      <c r="O5831" s="22" t="str">
        <f>_xlfn.IFNA((VLOOKUP(F5831,help!$C$2:$F$12,4,0))*(N5831*24),"")</f>
        <v/>
      </c>
      <c r="AP5831" s="17">
        <f t="shared" si="184"/>
        <v>0</v>
      </c>
    </row>
    <row r="5832" spans="2:42" ht="22.5" customHeight="1" x14ac:dyDescent="0.25">
      <c r="B5832" s="13">
        <f>COUNTIFS($E$3:E5832,'تقرير منتج تام'!$E$4)</f>
        <v>8</v>
      </c>
      <c r="C5832" s="37"/>
      <c r="D5832" s="37"/>
      <c r="E5832" s="37"/>
      <c r="F5832" s="39"/>
      <c r="G5832" s="40"/>
      <c r="H5832" s="40"/>
      <c r="I5832" s="41"/>
      <c r="J5832" s="41"/>
      <c r="K5832" s="26" t="str">
        <f>_xlfn.IFNA(VLOOKUP(E5832,الاوردرات!$B$1:$C$600,2,0),"")</f>
        <v/>
      </c>
      <c r="L5832" s="52"/>
      <c r="N5832" s="21" t="str">
        <f t="shared" si="185"/>
        <v/>
      </c>
      <c r="O5832" s="22" t="str">
        <f>_xlfn.IFNA((VLOOKUP(F5832,help!$C$2:$F$12,4,0))*(N5832*24),"")</f>
        <v/>
      </c>
      <c r="AP5832" s="17">
        <f t="shared" si="184"/>
        <v>0</v>
      </c>
    </row>
    <row r="5833" spans="2:42" ht="22.5" customHeight="1" x14ac:dyDescent="0.25">
      <c r="B5833" s="13">
        <f>COUNTIFS($E$3:E5833,'تقرير منتج تام'!$E$4)</f>
        <v>8</v>
      </c>
      <c r="C5833" s="37"/>
      <c r="D5833" s="37"/>
      <c r="E5833" s="37"/>
      <c r="F5833" s="39"/>
      <c r="G5833" s="40"/>
      <c r="H5833" s="40"/>
      <c r="I5833" s="41"/>
      <c r="J5833" s="41"/>
      <c r="K5833" s="26" t="str">
        <f>_xlfn.IFNA(VLOOKUP(E5833,الاوردرات!$B$1:$C$600,2,0),"")</f>
        <v/>
      </c>
      <c r="L5833" s="52"/>
      <c r="N5833" s="21" t="str">
        <f t="shared" si="185"/>
        <v/>
      </c>
      <c r="O5833" s="22" t="str">
        <f>_xlfn.IFNA((VLOOKUP(F5833,help!$C$2:$F$12,4,0))*(N5833*24),"")</f>
        <v/>
      </c>
      <c r="AP5833" s="17">
        <f t="shared" si="184"/>
        <v>0</v>
      </c>
    </row>
    <row r="5834" spans="2:42" ht="22.5" customHeight="1" x14ac:dyDescent="0.25">
      <c r="B5834" s="13">
        <f>COUNTIFS($E$3:E5834,'تقرير منتج تام'!$E$4)</f>
        <v>8</v>
      </c>
      <c r="C5834" s="37"/>
      <c r="D5834" s="37"/>
      <c r="E5834" s="37"/>
      <c r="F5834" s="39"/>
      <c r="G5834" s="40"/>
      <c r="H5834" s="40"/>
      <c r="I5834" s="41"/>
      <c r="J5834" s="41"/>
      <c r="K5834" s="26" t="str">
        <f>_xlfn.IFNA(VLOOKUP(E5834,الاوردرات!$B$1:$C$600,2,0),"")</f>
        <v/>
      </c>
      <c r="L5834" s="52"/>
      <c r="N5834" s="21" t="str">
        <f t="shared" si="185"/>
        <v/>
      </c>
      <c r="O5834" s="22" t="str">
        <f>_xlfn.IFNA((VLOOKUP(F5834,help!$C$2:$F$12,4,0))*(N5834*24),"")</f>
        <v/>
      </c>
      <c r="AP5834" s="17">
        <f t="shared" si="184"/>
        <v>0</v>
      </c>
    </row>
    <row r="5835" spans="2:42" ht="22.5" customHeight="1" x14ac:dyDescent="0.25">
      <c r="B5835" s="13">
        <f>COUNTIFS($E$3:E5835,'تقرير منتج تام'!$E$4)</f>
        <v>8</v>
      </c>
      <c r="C5835" s="37"/>
      <c r="D5835" s="37"/>
      <c r="E5835" s="37"/>
      <c r="F5835" s="39"/>
      <c r="G5835" s="40"/>
      <c r="H5835" s="40"/>
      <c r="I5835" s="41"/>
      <c r="J5835" s="41"/>
      <c r="K5835" s="26" t="str">
        <f>_xlfn.IFNA(VLOOKUP(E5835,الاوردرات!$B$1:$C$600,2,0),"")</f>
        <v/>
      </c>
      <c r="L5835" s="52"/>
      <c r="N5835" s="21" t="str">
        <f t="shared" si="185"/>
        <v/>
      </c>
      <c r="O5835" s="22" t="str">
        <f>_xlfn.IFNA((VLOOKUP(F5835,help!$C$2:$F$12,4,0))*(N5835*24),"")</f>
        <v/>
      </c>
      <c r="AP5835" s="17">
        <f t="shared" si="184"/>
        <v>0</v>
      </c>
    </row>
    <row r="5836" spans="2:42" ht="22.5" customHeight="1" x14ac:dyDescent="0.25">
      <c r="B5836" s="13">
        <f>COUNTIFS($E$3:E5836,'تقرير منتج تام'!$E$4)</f>
        <v>8</v>
      </c>
      <c r="C5836" s="37"/>
      <c r="D5836" s="37"/>
      <c r="E5836" s="37"/>
      <c r="F5836" s="39"/>
      <c r="G5836" s="40"/>
      <c r="H5836" s="40"/>
      <c r="I5836" s="41"/>
      <c r="J5836" s="41"/>
      <c r="K5836" s="26" t="str">
        <f>_xlfn.IFNA(VLOOKUP(E5836,الاوردرات!$B$1:$C$600,2,0),"")</f>
        <v/>
      </c>
      <c r="L5836" s="52"/>
      <c r="N5836" s="21" t="str">
        <f t="shared" si="185"/>
        <v/>
      </c>
      <c r="O5836" s="22" t="str">
        <f>_xlfn.IFNA((VLOOKUP(F5836,help!$C$2:$F$12,4,0))*(N5836*24),"")</f>
        <v/>
      </c>
      <c r="AP5836" s="17">
        <f t="shared" si="184"/>
        <v>0</v>
      </c>
    </row>
    <row r="5837" spans="2:42" ht="22.5" customHeight="1" x14ac:dyDescent="0.25">
      <c r="B5837" s="13">
        <f>COUNTIFS($E$3:E5837,'تقرير منتج تام'!$E$4)</f>
        <v>8</v>
      </c>
      <c r="C5837" s="37"/>
      <c r="D5837" s="37"/>
      <c r="E5837" s="37"/>
      <c r="F5837" s="39"/>
      <c r="G5837" s="40"/>
      <c r="H5837" s="40"/>
      <c r="I5837" s="41"/>
      <c r="J5837" s="41"/>
      <c r="K5837" s="26" t="str">
        <f>_xlfn.IFNA(VLOOKUP(E5837,الاوردرات!$B$1:$C$600,2,0),"")</f>
        <v/>
      </c>
      <c r="L5837" s="52"/>
      <c r="N5837" s="21" t="str">
        <f t="shared" si="185"/>
        <v/>
      </c>
      <c r="O5837" s="22" t="str">
        <f>_xlfn.IFNA((VLOOKUP(F5837,help!$C$2:$F$12,4,0))*(N5837*24),"")</f>
        <v/>
      </c>
      <c r="AP5837" s="17">
        <f t="shared" si="184"/>
        <v>0</v>
      </c>
    </row>
    <row r="5838" spans="2:42" ht="22.5" customHeight="1" x14ac:dyDescent="0.25">
      <c r="B5838" s="13">
        <f>COUNTIFS($E$3:E5838,'تقرير منتج تام'!$E$4)</f>
        <v>8</v>
      </c>
      <c r="C5838" s="37"/>
      <c r="D5838" s="37"/>
      <c r="E5838" s="37"/>
      <c r="F5838" s="39"/>
      <c r="G5838" s="40"/>
      <c r="H5838" s="40"/>
      <c r="I5838" s="41"/>
      <c r="J5838" s="41"/>
      <c r="K5838" s="26" t="str">
        <f>_xlfn.IFNA(VLOOKUP(E5838,الاوردرات!$B$1:$C$600,2,0),"")</f>
        <v/>
      </c>
      <c r="L5838" s="52"/>
      <c r="N5838" s="21" t="str">
        <f t="shared" si="185"/>
        <v/>
      </c>
      <c r="O5838" s="22" t="str">
        <f>_xlfn.IFNA((VLOOKUP(F5838,help!$C$2:$F$12,4,0))*(N5838*24),"")</f>
        <v/>
      </c>
      <c r="AP5838" s="17">
        <f t="shared" si="184"/>
        <v>0</v>
      </c>
    </row>
    <row r="5839" spans="2:42" ht="22.5" customHeight="1" x14ac:dyDescent="0.25">
      <c r="B5839" s="13">
        <f>COUNTIFS($E$3:E5839,'تقرير منتج تام'!$E$4)</f>
        <v>8</v>
      </c>
      <c r="C5839" s="37"/>
      <c r="D5839" s="37"/>
      <c r="E5839" s="37"/>
      <c r="F5839" s="39"/>
      <c r="G5839" s="40"/>
      <c r="H5839" s="40"/>
      <c r="I5839" s="41"/>
      <c r="J5839" s="41"/>
      <c r="K5839" s="26" t="str">
        <f>_xlfn.IFNA(VLOOKUP(E5839,الاوردرات!$B$1:$C$600,2,0),"")</f>
        <v/>
      </c>
      <c r="L5839" s="52"/>
      <c r="N5839" s="21" t="str">
        <f t="shared" si="185"/>
        <v/>
      </c>
      <c r="O5839" s="22" t="str">
        <f>_xlfn.IFNA((VLOOKUP(F5839,help!$C$2:$F$12,4,0))*(N5839*24),"")</f>
        <v/>
      </c>
      <c r="AP5839" s="17">
        <f t="shared" ref="AP5839:AP5852" si="186">D5839</f>
        <v>0</v>
      </c>
    </row>
    <row r="5840" spans="2:42" ht="22.5" customHeight="1" x14ac:dyDescent="0.25">
      <c r="B5840" s="13">
        <f>COUNTIFS($E$3:E5840,'تقرير منتج تام'!$E$4)</f>
        <v>8</v>
      </c>
      <c r="C5840" s="37"/>
      <c r="D5840" s="37"/>
      <c r="E5840" s="37"/>
      <c r="F5840" s="39"/>
      <c r="G5840" s="40"/>
      <c r="H5840" s="40"/>
      <c r="I5840" s="41"/>
      <c r="J5840" s="41"/>
      <c r="K5840" s="26" t="str">
        <f>_xlfn.IFNA(VLOOKUP(E5840,الاوردرات!$B$1:$C$600,2,0),"")</f>
        <v/>
      </c>
      <c r="L5840" s="52"/>
      <c r="N5840" s="21" t="str">
        <f t="shared" si="185"/>
        <v/>
      </c>
      <c r="O5840" s="22" t="str">
        <f>_xlfn.IFNA((VLOOKUP(F5840,help!$C$2:$F$12,4,0))*(N5840*24),"")</f>
        <v/>
      </c>
      <c r="AP5840" s="17">
        <f t="shared" si="186"/>
        <v>0</v>
      </c>
    </row>
    <row r="5841" spans="2:42" ht="22.5" customHeight="1" x14ac:dyDescent="0.25">
      <c r="B5841" s="13">
        <f>COUNTIFS($E$3:E5841,'تقرير منتج تام'!$E$4)</f>
        <v>8</v>
      </c>
      <c r="C5841" s="37"/>
      <c r="D5841" s="37"/>
      <c r="E5841" s="37"/>
      <c r="F5841" s="39"/>
      <c r="G5841" s="40"/>
      <c r="H5841" s="40"/>
      <c r="I5841" s="41"/>
      <c r="J5841" s="41"/>
      <c r="K5841" s="26" t="str">
        <f>_xlfn.IFNA(VLOOKUP(E5841,الاوردرات!$B$1:$C$600,2,0),"")</f>
        <v/>
      </c>
      <c r="L5841" s="52"/>
      <c r="N5841" s="21" t="str">
        <f t="shared" si="185"/>
        <v/>
      </c>
      <c r="O5841" s="22" t="str">
        <f>_xlfn.IFNA((VLOOKUP(F5841,help!$C$2:$F$12,4,0))*(N5841*24),"")</f>
        <v/>
      </c>
      <c r="AP5841" s="17">
        <f t="shared" si="186"/>
        <v>0</v>
      </c>
    </row>
    <row r="5842" spans="2:42" ht="22.5" customHeight="1" x14ac:dyDescent="0.25">
      <c r="B5842" s="13">
        <f>COUNTIFS($E$3:E5842,'تقرير منتج تام'!$E$4)</f>
        <v>8</v>
      </c>
      <c r="C5842" s="37"/>
      <c r="D5842" s="37"/>
      <c r="E5842" s="37"/>
      <c r="F5842" s="39"/>
      <c r="G5842" s="40"/>
      <c r="H5842" s="40"/>
      <c r="I5842" s="41"/>
      <c r="J5842" s="41"/>
      <c r="K5842" s="26" t="str">
        <f>_xlfn.IFNA(VLOOKUP(E5842,الاوردرات!$B$1:$C$600,2,0),"")</f>
        <v/>
      </c>
      <c r="L5842" s="52"/>
      <c r="N5842" s="21" t="str">
        <f t="shared" si="185"/>
        <v/>
      </c>
      <c r="O5842" s="22" t="str">
        <f>_xlfn.IFNA((VLOOKUP(F5842,help!$C$2:$F$12,4,0))*(N5842*24),"")</f>
        <v/>
      </c>
      <c r="AP5842" s="17">
        <f t="shared" si="186"/>
        <v>0</v>
      </c>
    </row>
    <row r="5843" spans="2:42" ht="22.5" customHeight="1" x14ac:dyDescent="0.25">
      <c r="B5843" s="13">
        <f>COUNTIFS($E$3:E5843,'تقرير منتج تام'!$E$4)</f>
        <v>8</v>
      </c>
      <c r="C5843" s="37"/>
      <c r="D5843" s="37"/>
      <c r="E5843" s="37"/>
      <c r="F5843" s="39"/>
      <c r="G5843" s="40"/>
      <c r="H5843" s="40"/>
      <c r="I5843" s="41"/>
      <c r="J5843" s="41"/>
      <c r="K5843" s="26" t="str">
        <f>_xlfn.IFNA(VLOOKUP(E5843,الاوردرات!$B$1:$C$600,2,0),"")</f>
        <v/>
      </c>
      <c r="L5843" s="52"/>
      <c r="N5843" s="21" t="str">
        <f t="shared" si="185"/>
        <v/>
      </c>
      <c r="O5843" s="22" t="str">
        <f>_xlfn.IFNA((VLOOKUP(F5843,help!$C$2:$F$12,4,0))*(N5843*24),"")</f>
        <v/>
      </c>
      <c r="AP5843" s="17">
        <f t="shared" si="186"/>
        <v>0</v>
      </c>
    </row>
    <row r="5844" spans="2:42" ht="22.5" customHeight="1" x14ac:dyDescent="0.25">
      <c r="B5844" s="13">
        <f>COUNTIFS($E$3:E5844,'تقرير منتج تام'!$E$4)</f>
        <v>8</v>
      </c>
      <c r="C5844" s="37"/>
      <c r="D5844" s="37"/>
      <c r="E5844" s="37"/>
      <c r="F5844" s="39"/>
      <c r="G5844" s="40"/>
      <c r="H5844" s="40"/>
      <c r="I5844" s="41"/>
      <c r="J5844" s="41"/>
      <c r="K5844" s="26" t="str">
        <f>_xlfn.IFNA(VLOOKUP(E5844,الاوردرات!$B$1:$C$600,2,0),"")</f>
        <v/>
      </c>
      <c r="L5844" s="52"/>
      <c r="N5844" s="21" t="str">
        <f t="shared" si="185"/>
        <v/>
      </c>
      <c r="O5844" s="22" t="str">
        <f>_xlfn.IFNA((VLOOKUP(F5844,help!$C$2:$F$12,4,0))*(N5844*24),"")</f>
        <v/>
      </c>
      <c r="AP5844" s="17">
        <f t="shared" si="186"/>
        <v>0</v>
      </c>
    </row>
    <row r="5845" spans="2:42" ht="22.5" customHeight="1" x14ac:dyDescent="0.25">
      <c r="B5845" s="13">
        <f>COUNTIFS($E$3:E5845,'تقرير منتج تام'!$E$4)</f>
        <v>8</v>
      </c>
      <c r="C5845" s="37"/>
      <c r="D5845" s="37"/>
      <c r="E5845" s="37"/>
      <c r="F5845" s="39"/>
      <c r="G5845" s="40"/>
      <c r="H5845" s="40"/>
      <c r="I5845" s="41"/>
      <c r="J5845" s="41"/>
      <c r="K5845" s="26" t="str">
        <f>_xlfn.IFNA(VLOOKUP(E5845,الاوردرات!$B$1:$C$600,2,0),"")</f>
        <v/>
      </c>
      <c r="L5845" s="52"/>
      <c r="N5845" s="21" t="str">
        <f t="shared" si="185"/>
        <v/>
      </c>
      <c r="O5845" s="22" t="str">
        <f>_xlfn.IFNA((VLOOKUP(F5845,help!$C$2:$F$12,4,0))*(N5845*24),"")</f>
        <v/>
      </c>
      <c r="AP5845" s="17">
        <f t="shared" si="186"/>
        <v>0</v>
      </c>
    </row>
    <row r="5846" spans="2:42" ht="22.5" customHeight="1" x14ac:dyDescent="0.25">
      <c r="B5846" s="13">
        <f>COUNTIFS($E$3:E5846,'تقرير منتج تام'!$E$4)</f>
        <v>8</v>
      </c>
      <c r="C5846" s="37"/>
      <c r="D5846" s="37"/>
      <c r="E5846" s="37"/>
      <c r="F5846" s="39"/>
      <c r="G5846" s="40"/>
      <c r="H5846" s="40"/>
      <c r="I5846" s="41"/>
      <c r="J5846" s="41"/>
      <c r="K5846" s="26" t="str">
        <f>_xlfn.IFNA(VLOOKUP(E5846,الاوردرات!$B$1:$C$600,2,0),"")</f>
        <v/>
      </c>
      <c r="L5846" s="52"/>
      <c r="N5846" s="21" t="str">
        <f t="shared" si="185"/>
        <v/>
      </c>
      <c r="O5846" s="22" t="str">
        <f>_xlfn.IFNA((VLOOKUP(F5846,help!$C$2:$F$12,4,0))*(N5846*24),"")</f>
        <v/>
      </c>
      <c r="AP5846" s="17">
        <f t="shared" si="186"/>
        <v>0</v>
      </c>
    </row>
    <row r="5847" spans="2:42" ht="22.5" customHeight="1" x14ac:dyDescent="0.25">
      <c r="B5847" s="13">
        <f>COUNTIFS($E$3:E5847,'تقرير منتج تام'!$E$4)</f>
        <v>8</v>
      </c>
      <c r="C5847" s="37"/>
      <c r="D5847" s="37"/>
      <c r="E5847" s="37"/>
      <c r="F5847" s="39"/>
      <c r="G5847" s="40"/>
      <c r="H5847" s="40"/>
      <c r="I5847" s="41"/>
      <c r="J5847" s="41"/>
      <c r="K5847" s="26" t="str">
        <f>_xlfn.IFNA(VLOOKUP(E5847,الاوردرات!$B$1:$C$600,2,0),"")</f>
        <v/>
      </c>
      <c r="L5847" s="52"/>
      <c r="N5847" s="21" t="str">
        <f t="shared" si="185"/>
        <v/>
      </c>
      <c r="O5847" s="22" t="str">
        <f>_xlfn.IFNA((VLOOKUP(F5847,help!$C$2:$F$12,4,0))*(N5847*24),"")</f>
        <v/>
      </c>
      <c r="AP5847" s="17">
        <f t="shared" si="186"/>
        <v>0</v>
      </c>
    </row>
    <row r="5848" spans="2:42" ht="22.5" customHeight="1" x14ac:dyDescent="0.25">
      <c r="B5848" s="13">
        <f>COUNTIFS($E$3:E5848,'تقرير منتج تام'!$E$4)</f>
        <v>8</v>
      </c>
      <c r="C5848" s="37"/>
      <c r="D5848" s="37"/>
      <c r="E5848" s="37"/>
      <c r="F5848" s="39"/>
      <c r="G5848" s="40"/>
      <c r="H5848" s="40"/>
      <c r="I5848" s="41"/>
      <c r="J5848" s="41"/>
      <c r="K5848" s="26" t="str">
        <f>_xlfn.IFNA(VLOOKUP(E5848,الاوردرات!$B$1:$C$600,2,0),"")</f>
        <v/>
      </c>
      <c r="L5848" s="52"/>
      <c r="N5848" s="21" t="str">
        <f t="shared" si="185"/>
        <v/>
      </c>
      <c r="O5848" s="22" t="str">
        <f>_xlfn.IFNA((VLOOKUP(F5848,help!$C$2:$F$12,4,0))*(N5848*24),"")</f>
        <v/>
      </c>
      <c r="AP5848" s="17">
        <f t="shared" si="186"/>
        <v>0</v>
      </c>
    </row>
    <row r="5849" spans="2:42" ht="22.5" customHeight="1" x14ac:dyDescent="0.25">
      <c r="B5849" s="13">
        <f>COUNTIFS($E$3:E5849,'تقرير منتج تام'!$E$4)</f>
        <v>8</v>
      </c>
      <c r="C5849" s="37"/>
      <c r="D5849" s="37"/>
      <c r="E5849" s="37"/>
      <c r="F5849" s="39"/>
      <c r="G5849" s="40"/>
      <c r="H5849" s="40"/>
      <c r="I5849" s="41"/>
      <c r="J5849" s="41"/>
      <c r="K5849" s="26" t="str">
        <f>_xlfn.IFNA(VLOOKUP(E5849,الاوردرات!$B$1:$C$600,2,0),"")</f>
        <v/>
      </c>
      <c r="L5849" s="52"/>
      <c r="N5849" s="21" t="str">
        <f t="shared" si="185"/>
        <v/>
      </c>
      <c r="O5849" s="22" t="str">
        <f>_xlfn.IFNA((VLOOKUP(F5849,help!$C$2:$F$12,4,0))*(N5849*24),"")</f>
        <v/>
      </c>
      <c r="AP5849" s="17">
        <f t="shared" si="186"/>
        <v>0</v>
      </c>
    </row>
    <row r="5850" spans="2:42" ht="22.5" customHeight="1" x14ac:dyDescent="0.25">
      <c r="B5850" s="13">
        <f>COUNTIFS($E$3:E5850,'تقرير منتج تام'!$E$4)</f>
        <v>8</v>
      </c>
      <c r="C5850" s="37"/>
      <c r="D5850" s="37"/>
      <c r="E5850" s="37"/>
      <c r="F5850" s="39"/>
      <c r="G5850" s="40"/>
      <c r="H5850" s="40"/>
      <c r="I5850" s="41"/>
      <c r="J5850" s="41"/>
      <c r="K5850" s="26" t="str">
        <f>_xlfn.IFNA(VLOOKUP(E5850,الاوردرات!$B$1:$C$600,2,0),"")</f>
        <v/>
      </c>
      <c r="L5850" s="52"/>
      <c r="N5850" s="21" t="str">
        <f t="shared" si="185"/>
        <v/>
      </c>
      <c r="O5850" s="22" t="str">
        <f>_xlfn.IFNA((VLOOKUP(F5850,help!$C$2:$F$12,4,0))*(N5850*24),"")</f>
        <v/>
      </c>
      <c r="AP5850" s="17">
        <f t="shared" si="186"/>
        <v>0</v>
      </c>
    </row>
    <row r="5851" spans="2:42" ht="22.5" customHeight="1" x14ac:dyDescent="0.25">
      <c r="B5851" s="13">
        <f>COUNTIFS($E$3:E5851,'تقرير منتج تام'!$E$4)</f>
        <v>8</v>
      </c>
      <c r="C5851" s="37"/>
      <c r="D5851" s="37"/>
      <c r="E5851" s="37"/>
      <c r="F5851" s="39"/>
      <c r="G5851" s="40"/>
      <c r="H5851" s="40"/>
      <c r="I5851" s="41"/>
      <c r="J5851" s="41"/>
      <c r="K5851" s="26" t="str">
        <f>_xlfn.IFNA(VLOOKUP(E5851,الاوردرات!$B$1:$C$600,2,0),"")</f>
        <v/>
      </c>
      <c r="L5851" s="52"/>
      <c r="N5851" s="21" t="str">
        <f t="shared" si="185"/>
        <v/>
      </c>
      <c r="O5851" s="22" t="str">
        <f>_xlfn.IFNA((VLOOKUP(F5851,help!$C$2:$F$12,4,0))*(N5851*24),"")</f>
        <v/>
      </c>
      <c r="AP5851" s="17">
        <f t="shared" si="186"/>
        <v>0</v>
      </c>
    </row>
    <row r="5852" spans="2:42" ht="22.5" customHeight="1" x14ac:dyDescent="0.25">
      <c r="B5852" s="13">
        <f>COUNTIFS($E$3:E5852,'تقرير منتج تام'!$E$4)</f>
        <v>8</v>
      </c>
      <c r="C5852" s="37"/>
      <c r="D5852" s="38"/>
      <c r="E5852" s="28"/>
      <c r="F5852" s="39"/>
      <c r="G5852" s="40"/>
      <c r="H5852" s="40"/>
      <c r="I5852" s="41"/>
      <c r="J5852" s="41"/>
      <c r="K5852" s="26" t="str">
        <f>_xlfn.IFNA(VLOOKUP(E5852,الاوردرات!$B$1:$C$600,2,0),"")</f>
        <v/>
      </c>
      <c r="L5852" s="52"/>
      <c r="N5852" s="15"/>
      <c r="O5852" s="16"/>
      <c r="AP5852" s="17">
        <f t="shared" si="186"/>
        <v>0</v>
      </c>
    </row>
    <row r="5853" spans="2:42" ht="2.25" customHeight="1" thickBot="1" x14ac:dyDescent="0.3">
      <c r="B5853" s="13">
        <f>COUNTIFS($E$3:E5853,'تقرير منتج تام'!$E$4)</f>
        <v>8</v>
      </c>
      <c r="C5853" s="37"/>
      <c r="D5853" s="38"/>
      <c r="E5853" s="46"/>
      <c r="F5853" s="39"/>
      <c r="G5853" s="40" t="s">
        <v>171</v>
      </c>
      <c r="H5853" s="40"/>
      <c r="I5853" s="47"/>
      <c r="J5853" s="47"/>
      <c r="K5853" s="26"/>
      <c r="L5853" s="54"/>
      <c r="N5853" s="15"/>
      <c r="O5853" s="16"/>
    </row>
    <row r="5854" spans="2:42" ht="9" customHeight="1" x14ac:dyDescent="0.25">
      <c r="B5854" s="13">
        <f>COUNTIFS($E$3:E5854,'تقرير منتج تام'!$E$4)</f>
        <v>8</v>
      </c>
      <c r="C5854" s="29">
        <v>0</v>
      </c>
      <c r="D5854" s="29">
        <v>0</v>
      </c>
      <c r="E5854" s="29">
        <v>0</v>
      </c>
      <c r="F5854" s="29">
        <v>0</v>
      </c>
      <c r="G5854" s="29">
        <v>0</v>
      </c>
      <c r="H5854" s="29">
        <v>0</v>
      </c>
      <c r="I5854" s="29">
        <v>0</v>
      </c>
      <c r="J5854" s="29">
        <v>0</v>
      </c>
      <c r="K5854" s="29">
        <v>0</v>
      </c>
      <c r="L5854" s="29">
        <v>0</v>
      </c>
      <c r="M5854" s="29">
        <v>0</v>
      </c>
      <c r="N5854" s="29">
        <v>0</v>
      </c>
      <c r="O5854" s="29">
        <v>0</v>
      </c>
      <c r="AP5854" s="13">
        <v>0</v>
      </c>
    </row>
    <row r="5855" spans="2:42" ht="49.5" customHeight="1" x14ac:dyDescent="0.25"/>
    <row r="5860" spans="9:11" x14ac:dyDescent="0.25">
      <c r="I5860" s="49"/>
      <c r="J5860" s="50"/>
      <c r="K5860" s="27"/>
    </row>
  </sheetData>
  <sheetProtection sort="0" autoFilter="0"/>
  <autoFilter ref="C2:O5854" xr:uid="{00000000-0001-0000-0300-000000000000}"/>
  <phoneticPr fontId="2" type="noConversion"/>
  <conditionalFormatting sqref="O3:O5851">
    <cfRule type="cellIs" dxfId="72" priority="1" operator="equal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2854-A988-436E-B3FD-4F9A7B3DF9D0}">
  <dimension ref="I2:CS857"/>
  <sheetViews>
    <sheetView showGridLines="0" rightToLeft="1" topLeftCell="A4" zoomScale="90" zoomScaleNormal="90" workbookViewId="0">
      <selection activeCell="J10" sqref="J10"/>
    </sheetView>
  </sheetViews>
  <sheetFormatPr defaultColWidth="9" defaultRowHeight="18.75" x14ac:dyDescent="0.25"/>
  <cols>
    <col min="1" max="1" width="3.28515625" style="3" customWidth="1"/>
    <col min="2" max="3" width="17.28515625" style="3" customWidth="1"/>
    <col min="4" max="4" width="12.42578125" style="3" customWidth="1"/>
    <col min="5" max="6" width="17.28515625" style="3" customWidth="1"/>
    <col min="7" max="7" width="2.7109375" style="3" customWidth="1"/>
    <col min="8" max="8" width="9" style="3"/>
    <col min="9" max="9" width="9.42578125" style="3" customWidth="1"/>
    <col min="10" max="10" width="10.7109375" style="3" customWidth="1"/>
    <col min="11" max="12" width="15.42578125" style="3" customWidth="1"/>
    <col min="13" max="13" width="20.28515625" style="3" customWidth="1"/>
    <col min="14" max="14" width="19.5703125" style="3" bestFit="1" customWidth="1"/>
    <col min="15" max="16" width="15.85546875" style="3" bestFit="1" customWidth="1"/>
    <col min="17" max="17" width="17" style="3" customWidth="1"/>
    <col min="18" max="18" width="75.140625" style="3" customWidth="1"/>
    <col min="19" max="19" width="9.42578125" style="3" customWidth="1"/>
    <col min="20" max="20" width="10.7109375" style="3" customWidth="1"/>
    <col min="21" max="22" width="15.42578125" style="3" customWidth="1"/>
    <col min="23" max="23" width="20.28515625" style="3" customWidth="1"/>
    <col min="24" max="24" width="19.5703125" style="3" bestFit="1" customWidth="1"/>
    <col min="25" max="25" width="13.140625" style="3" customWidth="1"/>
    <col min="26" max="26" width="14.42578125" style="3" customWidth="1"/>
    <col min="27" max="27" width="17" style="3" customWidth="1"/>
    <col min="28" max="28" width="75.140625" style="3" customWidth="1"/>
    <col min="29" max="29" width="9.42578125" style="3" customWidth="1"/>
    <col min="30" max="30" width="10.7109375" style="3" customWidth="1"/>
    <col min="31" max="32" width="15.42578125" style="3" customWidth="1"/>
    <col min="33" max="33" width="20.28515625" style="3" customWidth="1"/>
    <col min="34" max="34" width="19.5703125" style="3" bestFit="1" customWidth="1"/>
    <col min="35" max="35" width="13.140625" style="3" customWidth="1"/>
    <col min="36" max="36" width="14.42578125" style="3" customWidth="1"/>
    <col min="37" max="37" width="17" style="3" customWidth="1"/>
    <col min="38" max="38" width="75.140625" style="3" customWidth="1"/>
    <col min="39" max="39" width="9.42578125" style="3" customWidth="1"/>
    <col min="40" max="40" width="10.7109375" style="3" customWidth="1"/>
    <col min="41" max="42" width="15.42578125" style="3" customWidth="1"/>
    <col min="43" max="43" width="20.28515625" style="3" customWidth="1"/>
    <col min="44" max="44" width="19.5703125" style="3" bestFit="1" customWidth="1"/>
    <col min="45" max="45" width="13.140625" style="3" customWidth="1"/>
    <col min="46" max="46" width="14.42578125" style="3" customWidth="1"/>
    <col min="47" max="47" width="17" style="3" customWidth="1"/>
    <col min="48" max="48" width="75.140625" style="3" customWidth="1"/>
    <col min="49" max="49" width="9.42578125" style="3" customWidth="1"/>
    <col min="50" max="50" width="10.7109375" style="3" customWidth="1"/>
    <col min="51" max="52" width="15.42578125" style="3" customWidth="1"/>
    <col min="53" max="53" width="20.28515625" style="3" customWidth="1"/>
    <col min="54" max="54" width="19.5703125" style="3" bestFit="1" customWidth="1"/>
    <col min="55" max="55" width="13.140625" style="3" customWidth="1"/>
    <col min="56" max="56" width="14.42578125" style="3" customWidth="1"/>
    <col min="57" max="57" width="17" style="3" customWidth="1"/>
    <col min="58" max="58" width="47.42578125" style="3" customWidth="1"/>
    <col min="59" max="59" width="9.42578125" style="3" customWidth="1"/>
    <col min="60" max="60" width="10.7109375" style="3" customWidth="1"/>
    <col min="61" max="62" width="15.42578125" style="3" customWidth="1"/>
    <col min="63" max="63" width="20.28515625" style="3" customWidth="1"/>
    <col min="64" max="64" width="19.5703125" style="3" bestFit="1" customWidth="1"/>
    <col min="65" max="65" width="13.140625" style="3" customWidth="1"/>
    <col min="66" max="66" width="14.42578125" style="3" customWidth="1"/>
    <col min="67" max="67" width="17" style="3" customWidth="1"/>
    <col min="68" max="68" width="75.140625" style="3" customWidth="1"/>
    <col min="69" max="69" width="9.42578125" style="3" customWidth="1"/>
    <col min="70" max="70" width="10.7109375" style="3" customWidth="1"/>
    <col min="71" max="72" width="15.42578125" style="3" customWidth="1"/>
    <col min="73" max="73" width="20.28515625" style="3" customWidth="1"/>
    <col min="74" max="74" width="19.5703125" style="3" bestFit="1" customWidth="1"/>
    <col min="75" max="75" width="13.140625" style="3" customWidth="1"/>
    <col min="76" max="76" width="14.42578125" style="3" customWidth="1"/>
    <col min="77" max="77" width="17" style="3" customWidth="1"/>
    <col min="78" max="78" width="75.140625" style="3" customWidth="1"/>
    <col min="79" max="79" width="9.42578125" style="3" customWidth="1"/>
    <col min="80" max="80" width="10.7109375" style="3" customWidth="1"/>
    <col min="81" max="82" width="15.42578125" style="3" customWidth="1"/>
    <col min="83" max="83" width="20.28515625" style="3" customWidth="1"/>
    <col min="84" max="84" width="19.5703125" style="3" bestFit="1" customWidth="1"/>
    <col min="85" max="85" width="13.140625" style="3" customWidth="1"/>
    <col min="86" max="86" width="14.42578125" style="3" customWidth="1"/>
    <col min="87" max="87" width="17" style="3" customWidth="1"/>
    <col min="88" max="88" width="75.140625" style="3" customWidth="1"/>
    <col min="89" max="89" width="9.42578125" style="3" customWidth="1"/>
    <col min="90" max="90" width="10.7109375" style="3" customWidth="1"/>
    <col min="91" max="92" width="15.42578125" style="3" customWidth="1"/>
    <col min="93" max="93" width="20.28515625" style="3" customWidth="1"/>
    <col min="94" max="94" width="19.5703125" style="3" bestFit="1" customWidth="1"/>
    <col min="95" max="95" width="13.140625" style="3" customWidth="1"/>
    <col min="96" max="96" width="14.42578125" style="3" customWidth="1"/>
    <col min="97" max="97" width="17" style="3" customWidth="1"/>
    <col min="98" max="16384" width="9" style="3"/>
  </cols>
  <sheetData>
    <row r="2" spans="9:97" ht="26.25" x14ac:dyDescent="0.25">
      <c r="K2" s="1" t="s">
        <v>14</v>
      </c>
      <c r="L2" s="1" t="s">
        <v>31</v>
      </c>
      <c r="N2" s="122" t="s">
        <v>237</v>
      </c>
      <c r="O2" s="123"/>
      <c r="P2" s="124">
        <v>0.10416666666666667</v>
      </c>
      <c r="U2" s="1" t="s">
        <v>14</v>
      </c>
      <c r="V2" s="1" t="s">
        <v>32</v>
      </c>
      <c r="AE2" s="1" t="s">
        <v>14</v>
      </c>
      <c r="AF2" s="1" t="s">
        <v>33</v>
      </c>
      <c r="AO2" s="1" t="s">
        <v>14</v>
      </c>
      <c r="AP2" s="1" t="s">
        <v>34</v>
      </c>
      <c r="AY2" s="1" t="s">
        <v>14</v>
      </c>
      <c r="AZ2" s="1" t="s">
        <v>247</v>
      </c>
      <c r="BI2" s="1" t="s">
        <v>14</v>
      </c>
      <c r="BJ2" s="1" t="s">
        <v>248</v>
      </c>
      <c r="BS2" s="1" t="s">
        <v>14</v>
      </c>
      <c r="BT2" s="12" t="s">
        <v>52</v>
      </c>
      <c r="CC2" s="1" t="s">
        <v>14</v>
      </c>
      <c r="CD2" s="1"/>
      <c r="CM2" s="1" t="s">
        <v>14</v>
      </c>
      <c r="CN2" s="1"/>
    </row>
    <row r="3" spans="9:97" ht="19.5" thickBot="1" x14ac:dyDescent="0.3"/>
    <row r="4" spans="9:97" s="2" customFormat="1" ht="45" customHeight="1" thickBot="1" x14ac:dyDescent="0.3">
      <c r="I4" s="130" t="s">
        <v>1</v>
      </c>
      <c r="J4" s="130" t="s">
        <v>26</v>
      </c>
      <c r="K4" s="130" t="s">
        <v>24</v>
      </c>
      <c r="L4" s="130" t="s">
        <v>25</v>
      </c>
      <c r="M4" s="130" t="s">
        <v>27</v>
      </c>
      <c r="N4" s="130" t="s">
        <v>28</v>
      </c>
      <c r="O4" s="131" t="s">
        <v>29</v>
      </c>
      <c r="P4" s="131" t="s">
        <v>276</v>
      </c>
      <c r="Q4" s="130" t="s">
        <v>16</v>
      </c>
      <c r="S4" s="130" t="s">
        <v>1</v>
      </c>
      <c r="T4" s="130" t="s">
        <v>26</v>
      </c>
      <c r="U4" s="130" t="s">
        <v>24</v>
      </c>
      <c r="V4" s="130" t="s">
        <v>25</v>
      </c>
      <c r="W4" s="130" t="s">
        <v>27</v>
      </c>
      <c r="X4" s="130" t="s">
        <v>28</v>
      </c>
      <c r="Y4" s="131" t="s">
        <v>29</v>
      </c>
      <c r="Z4" s="131" t="s">
        <v>276</v>
      </c>
      <c r="AA4" s="130" t="s">
        <v>16</v>
      </c>
      <c r="AC4" s="130" t="s">
        <v>1</v>
      </c>
      <c r="AD4" s="130" t="s">
        <v>26</v>
      </c>
      <c r="AE4" s="130" t="s">
        <v>24</v>
      </c>
      <c r="AF4" s="130" t="s">
        <v>25</v>
      </c>
      <c r="AG4" s="130" t="s">
        <v>27</v>
      </c>
      <c r="AH4" s="130" t="s">
        <v>28</v>
      </c>
      <c r="AI4" s="131" t="s">
        <v>29</v>
      </c>
      <c r="AJ4" s="131" t="s">
        <v>276</v>
      </c>
      <c r="AK4" s="130" t="s">
        <v>16</v>
      </c>
      <c r="AM4" s="130" t="s">
        <v>1</v>
      </c>
      <c r="AN4" s="130" t="s">
        <v>26</v>
      </c>
      <c r="AO4" s="130" t="s">
        <v>24</v>
      </c>
      <c r="AP4" s="130" t="s">
        <v>25</v>
      </c>
      <c r="AQ4" s="130" t="s">
        <v>27</v>
      </c>
      <c r="AR4" s="130" t="s">
        <v>28</v>
      </c>
      <c r="AS4" s="131" t="s">
        <v>29</v>
      </c>
      <c r="AT4" s="131" t="s">
        <v>276</v>
      </c>
      <c r="AU4" s="130" t="s">
        <v>16</v>
      </c>
      <c r="AW4" s="130" t="s">
        <v>1</v>
      </c>
      <c r="AX4" s="130" t="s">
        <v>26</v>
      </c>
      <c r="AY4" s="130" t="s">
        <v>24</v>
      </c>
      <c r="AZ4" s="130" t="s">
        <v>25</v>
      </c>
      <c r="BA4" s="130" t="s">
        <v>27</v>
      </c>
      <c r="BB4" s="130" t="s">
        <v>28</v>
      </c>
      <c r="BC4" s="131" t="s">
        <v>29</v>
      </c>
      <c r="BD4" s="131" t="s">
        <v>276</v>
      </c>
      <c r="BE4" s="130" t="s">
        <v>16</v>
      </c>
      <c r="BG4" s="130" t="s">
        <v>1</v>
      </c>
      <c r="BH4" s="130" t="s">
        <v>26</v>
      </c>
      <c r="BI4" s="130" t="s">
        <v>24</v>
      </c>
      <c r="BJ4" s="130" t="s">
        <v>25</v>
      </c>
      <c r="BK4" s="130" t="s">
        <v>27</v>
      </c>
      <c r="BL4" s="130" t="s">
        <v>28</v>
      </c>
      <c r="BM4" s="131" t="s">
        <v>29</v>
      </c>
      <c r="BN4" s="131" t="s">
        <v>276</v>
      </c>
      <c r="BO4" s="130" t="s">
        <v>16</v>
      </c>
      <c r="BQ4" s="130" t="s">
        <v>1</v>
      </c>
      <c r="BR4" s="130" t="s">
        <v>26</v>
      </c>
      <c r="BS4" s="130" t="s">
        <v>24</v>
      </c>
      <c r="BT4" s="130" t="s">
        <v>25</v>
      </c>
      <c r="BU4" s="130" t="s">
        <v>27</v>
      </c>
      <c r="BV4" s="130" t="s">
        <v>28</v>
      </c>
      <c r="BW4" s="131" t="s">
        <v>29</v>
      </c>
      <c r="BX4" s="131" t="s">
        <v>276</v>
      </c>
      <c r="BY4" s="130" t="s">
        <v>16</v>
      </c>
      <c r="CA4" s="130" t="s">
        <v>1</v>
      </c>
      <c r="CB4" s="130" t="s">
        <v>26</v>
      </c>
      <c r="CC4" s="130" t="s">
        <v>24</v>
      </c>
      <c r="CD4" s="130" t="s">
        <v>25</v>
      </c>
      <c r="CE4" s="130" t="s">
        <v>27</v>
      </c>
      <c r="CF4" s="130" t="s">
        <v>28</v>
      </c>
      <c r="CG4" s="131" t="s">
        <v>29</v>
      </c>
      <c r="CH4" s="131" t="s">
        <v>276</v>
      </c>
      <c r="CI4" s="130" t="s">
        <v>16</v>
      </c>
      <c r="CK4" s="130" t="s">
        <v>1</v>
      </c>
      <c r="CL4" s="130" t="s">
        <v>26</v>
      </c>
      <c r="CM4" s="130" t="s">
        <v>24</v>
      </c>
      <c r="CN4" s="130" t="s">
        <v>25</v>
      </c>
      <c r="CO4" s="130" t="s">
        <v>27</v>
      </c>
      <c r="CP4" s="130" t="s">
        <v>28</v>
      </c>
      <c r="CQ4" s="131" t="s">
        <v>29</v>
      </c>
      <c r="CR4" s="131" t="s">
        <v>276</v>
      </c>
      <c r="CS4" s="130" t="s">
        <v>16</v>
      </c>
    </row>
    <row r="5" spans="9:97" x14ac:dyDescent="0.25">
      <c r="I5" s="132" t="s">
        <v>30</v>
      </c>
      <c r="J5" s="133">
        <v>45170</v>
      </c>
      <c r="K5" s="134"/>
      <c r="L5" s="134"/>
      <c r="M5" s="134" t="str">
        <f>IF(OR(K5="",L5=""),"",IF(OR(K5="غ",L5="غ"),0,L5-K5))</f>
        <v/>
      </c>
      <c r="N5" s="134" t="str">
        <f>IF(OR(K5="",L5=""),"",SUMIFS('تحميل المصنعيات'!$N:$N,'تحميل المصنعيات'!$F:$F,L$2,'تحميل المصنعيات'!$D:$D,J5))</f>
        <v/>
      </c>
      <c r="O5" s="135" t="str">
        <f t="shared" ref="O5:O68" si="0">IF(Q5="ادخال خاطئ","",IF(K5="","",IF(OR(K5="غ",L5="غ"),"",IF(M5-N5-$P$2&lt;0,"أداء جيد",M5-N5-$P$2))))</f>
        <v/>
      </c>
      <c r="P5" s="135" t="str">
        <f t="shared" ref="P5:P6" si="1">IF(O5="أداء جيد",$P$2-(M5-N5),"")</f>
        <v/>
      </c>
      <c r="Q5" s="132" t="str">
        <f>IF(K5="","",IF(N5&gt;M5,"ادخال خاطئ",""))</f>
        <v/>
      </c>
      <c r="S5" s="132" t="s">
        <v>30</v>
      </c>
      <c r="T5" s="133">
        <v>45170</v>
      </c>
      <c r="U5" s="134"/>
      <c r="V5" s="134"/>
      <c r="W5" s="134" t="str">
        <f>IF(OR(U5="",V5=""),"",IF(OR(U5="غ",V5="غ"),0,V5-U5))</f>
        <v/>
      </c>
      <c r="X5" s="134" t="str">
        <f>IF(OR(U5="",V5=""),"",SUMIFS('تحميل المصنعيات'!$N:$N,'تحميل المصنعيات'!$F:$F,V$2,'تحميل المصنعيات'!$D:$D,T5))</f>
        <v/>
      </c>
      <c r="Y5" s="135" t="str">
        <f t="shared" ref="Y5:Y68" si="2">IF(AA5="ادخال خاطئ","",IF(U5="","",IF(OR(U5="غ",V5="غ"),"",IF(W5-X5-$P$2&lt;0,"أداء جيد",W5-X5-$P$2))))</f>
        <v/>
      </c>
      <c r="Z5" s="135" t="str">
        <f t="shared" ref="Z5:Z68" si="3">IF(Y5="أداء جيد",$P$2-(W5-X5),"")</f>
        <v/>
      </c>
      <c r="AA5" s="132" t="str">
        <f>IF(U5="","",IF(X5&gt;W5,"ادخال خاطئ",""))</f>
        <v/>
      </c>
      <c r="AC5" s="132" t="s">
        <v>30</v>
      </c>
      <c r="AD5" s="133">
        <v>45170</v>
      </c>
      <c r="AE5" s="134"/>
      <c r="AF5" s="134"/>
      <c r="AG5" s="134" t="str">
        <f>IF(OR(AE5="",AF5=""),"",IF(OR(AE5="غ",AF5="غ"),0,AF5-AE5))</f>
        <v/>
      </c>
      <c r="AH5" s="134" t="str">
        <f>IF(OR(AE5="",AF5=""),"",SUMIFS('تحميل المصنعيات'!$N:$N,'تحميل المصنعيات'!$F:$F,AF$2,'تحميل المصنعيات'!$D:$D,AD5))</f>
        <v/>
      </c>
      <c r="AI5" s="135" t="str">
        <f t="shared" ref="AI5:AI68" si="4">IF(AK5="ادخال خاطئ","",IF(AE5="","",IF(OR(AE5="غ",AF5="غ"),"",IF(AG5-AH5-$P$2&lt;0,"أداء جيد",AG5-AH5-$P$2))))</f>
        <v/>
      </c>
      <c r="AJ5" s="135" t="str">
        <f>IF(AI5="أداء جيد",$P$2-(AG5-AH5),"")</f>
        <v/>
      </c>
      <c r="AK5" s="132" t="str">
        <f>IF(AE5="","",IF(AH5&gt;AG5,"ادخال خاطئ",""))</f>
        <v/>
      </c>
      <c r="AM5" s="132" t="s">
        <v>30</v>
      </c>
      <c r="AN5" s="133">
        <v>45170</v>
      </c>
      <c r="AO5" s="134"/>
      <c r="AP5" s="134"/>
      <c r="AQ5" s="134" t="str">
        <f>IF(OR(AO5="",AP5=""),"",IF(OR(AO5="غ",AP5="غ"),0,AP5-AO5))</f>
        <v/>
      </c>
      <c r="AR5" s="134" t="str">
        <f>IF(OR(AO5="",AP5=""),"",SUMIFS('تحميل المصنعيات'!$N:$N,'تحميل المصنعيات'!$F:$F,AP$2,'تحميل المصنعيات'!$D:$D,AN5))</f>
        <v/>
      </c>
      <c r="AS5" s="135" t="str">
        <f t="shared" ref="AS5:AS68" si="5">IF(AU5="ادخال خاطئ","",IF(AO5="","",IF(OR(AO5="غ",AP5="غ"),"",IF(AQ5-AR5-$P$2&lt;0,"أداء جيد",AQ5-AR5-$P$2))))</f>
        <v/>
      </c>
      <c r="AT5" s="135" t="str">
        <f t="shared" ref="AT5:AT68" si="6">IF(AS5="أداء جيد",$P$2-(AQ5-AR5),"")</f>
        <v/>
      </c>
      <c r="AU5" s="132" t="str">
        <f>IF(AO5="","",IF(AR5&gt;AQ5,"ادخال خاطئ",""))</f>
        <v/>
      </c>
      <c r="AW5" s="132" t="s">
        <v>30</v>
      </c>
      <c r="AX5" s="133">
        <v>45170</v>
      </c>
      <c r="AY5" s="134"/>
      <c r="AZ5" s="134"/>
      <c r="BA5" s="134" t="str">
        <f>IF(OR(AY5="",AZ5=""),"",IF(OR(AY5="غ",AZ5="غ"),0,AZ5-AY5))</f>
        <v/>
      </c>
      <c r="BB5" s="134" t="str">
        <f>IF(OR(AY5="",AZ5=""),"",SUMIFS('تحميل المصنعيات'!$N:$N,'تحميل المصنعيات'!$F:$F,AZ$2,'تحميل المصنعيات'!$D:$D,AX5))</f>
        <v/>
      </c>
      <c r="BC5" s="135" t="str">
        <f t="shared" ref="BC5:BC68" si="7">IF(BE5="ادخال خاطئ","",IF(AY5="","",IF(OR(AY5="غ",AZ5="غ"),"",IF(BA5-BB5-$P$2&lt;0,"أداء جيد",BA5-BB5-$P$2))))</f>
        <v/>
      </c>
      <c r="BD5" s="135" t="str">
        <f>IF(BC5="أداء جيد",$P$2-(BA5-BB5),"")</f>
        <v/>
      </c>
      <c r="BE5" s="132" t="str">
        <f>IF(AY5="","",IF(BB5&gt;BA5,"ادخال خاطئ",""))</f>
        <v/>
      </c>
      <c r="BG5" s="132" t="s">
        <v>30</v>
      </c>
      <c r="BH5" s="133">
        <v>45170</v>
      </c>
      <c r="BI5" s="134"/>
      <c r="BJ5" s="134"/>
      <c r="BK5" s="134" t="str">
        <f>IF(OR(BI5="",BJ5=""),"",IF(OR(BI5="غ",BJ5="غ"),0,BJ5-BI5))</f>
        <v/>
      </c>
      <c r="BL5" s="134" t="str">
        <f>IF(OR(BI5="",BJ5=""),"",SUMIFS('تحميل المصنعيات'!$N:$N,'تحميل المصنعيات'!$F:$F,BJ$2,'تحميل المصنعيات'!$D:$D,BH5))</f>
        <v/>
      </c>
      <c r="BM5" s="135" t="str">
        <f t="shared" ref="BM5:BM68" si="8">IF(BO5="ادخال خاطئ","",IF(BI5="","",IF(OR(BI5="غ",BJ5="غ"),"",IF(BK5-BL5-$P$2&lt;0,"أداء جيد",BK5-BL5-$P$2))))</f>
        <v/>
      </c>
      <c r="BN5" s="135" t="str">
        <f t="shared" ref="BN5:BN68" si="9">IF(BM5="أداء جيد",$P$2-(BK5-BL5),"")</f>
        <v/>
      </c>
      <c r="BO5" s="132" t="str">
        <f>IF(BI5="","",IF(BL5&gt;BK5,"ادخال خاطئ",""))</f>
        <v/>
      </c>
      <c r="BQ5" s="132" t="s">
        <v>30</v>
      </c>
      <c r="BR5" s="133">
        <v>45170</v>
      </c>
      <c r="BS5" s="134"/>
      <c r="BT5" s="134"/>
      <c r="BU5" s="134" t="str">
        <f>IF(OR(BS5="",BT5=""),"",IF(OR(BS5="غ",BT5="غ"),0,BT5-BS5))</f>
        <v/>
      </c>
      <c r="BV5" s="134" t="str">
        <f>IF(OR(BS5="",BT5=""),"",SUMIFS('تحميل المصنعيات'!$N:$N,'تحميل المصنعيات'!$F:$F,BT$2,'تحميل المصنعيات'!$D:$D,BR5))</f>
        <v/>
      </c>
      <c r="BW5" s="135" t="str">
        <f t="shared" ref="BW5:BW68" si="10">IF(BY5="ادخال خاطئ","",IF(BS5="","",IF(OR(BS5="غ",BT5="غ"),"",IF(BU5-BV5-$P$2&lt;0,"أداء جيد",BU5-BV5-$P$2))))</f>
        <v/>
      </c>
      <c r="BX5" s="135" t="str">
        <f>IF(BW5="أداء جيد",$P$2-(BU5-BV5),"")</f>
        <v/>
      </c>
      <c r="BY5" s="132" t="str">
        <f>IF(BS5="","",IF(BV5&gt;BU5,"ادخال خاطئ",""))</f>
        <v/>
      </c>
      <c r="CA5" s="132" t="s">
        <v>30</v>
      </c>
      <c r="CB5" s="133">
        <v>45170</v>
      </c>
      <c r="CC5" s="134"/>
      <c r="CD5" s="134"/>
      <c r="CE5" s="134" t="str">
        <f>IF(OR(CC5="",CD5=""),"",IF(OR(CC5="غ",CD5="غ"),0,CD5-CC5))</f>
        <v/>
      </c>
      <c r="CF5" s="134" t="str">
        <f>IF(OR(CC5="",CD5=""),"",SUMIFS('تحميل المصنعيات'!$N:$N,'تحميل المصنعيات'!$F:$F,CD$2,'تحميل المصنعيات'!$D:$D,CB5))</f>
        <v/>
      </c>
      <c r="CG5" s="135" t="str">
        <f t="shared" ref="CG5:CG68" si="11">IF(CI5="ادخال خاطئ","",IF(CC5="","",IF(OR(CC5="غ",CD5="غ"),"",IF(CE5-CF5-$P$2&lt;0,"أداء جيد",CE5-CF5-$P$2))))</f>
        <v/>
      </c>
      <c r="CH5" s="135" t="str">
        <f t="shared" ref="CH5:CH68" si="12">IF(CG5="أداء جيد",$P$2-(CE5-CF5),"")</f>
        <v/>
      </c>
      <c r="CI5" s="132" t="str">
        <f>IF(CC5="","",IF(CF5&gt;CE5,"ادخال خاطئ",""))</f>
        <v/>
      </c>
      <c r="CK5" s="132" t="s">
        <v>30</v>
      </c>
      <c r="CL5" s="133">
        <v>45170</v>
      </c>
      <c r="CM5" s="134"/>
      <c r="CN5" s="134"/>
      <c r="CO5" s="134" t="str">
        <f>IF(OR(CM5="",CN5=""),"",IF(OR(CM5="غ",CN5="غ"),0,CN5-CM5))</f>
        <v/>
      </c>
      <c r="CP5" s="134" t="str">
        <f>IF(OR(CM5="",CN5=""),"",SUMIFS('تحميل المصنعيات'!$N:$N,'تحميل المصنعيات'!$F:$F,CN$2,'تحميل المصنعيات'!$D:$D,CL5))</f>
        <v/>
      </c>
      <c r="CQ5" s="135" t="str">
        <f t="shared" ref="CQ5:CQ68" si="13">IF(CS5="ادخال خاطئ","",IF(CM5="","",IF(OR(CM5="غ",CN5="غ"),"",IF(CO5-CP5-$P$2&lt;0,"أداء جيد",CO5-CP5-$P$2))))</f>
        <v/>
      </c>
      <c r="CR5" s="135" t="str">
        <f>IF(CQ5="أداء جيد",$P$2-(CO5-CP5),"")</f>
        <v/>
      </c>
      <c r="CS5" s="132" t="str">
        <f>IF(CM5="","",IF(CP5&gt;CO5,"ادخال خاطئ",""))</f>
        <v/>
      </c>
    </row>
    <row r="6" spans="9:97" x14ac:dyDescent="0.25">
      <c r="I6" s="4" t="s">
        <v>8</v>
      </c>
      <c r="J6" s="5">
        <v>45171</v>
      </c>
      <c r="K6" s="41">
        <v>0.40625</v>
      </c>
      <c r="L6" s="41">
        <v>0.88194444444444453</v>
      </c>
      <c r="M6" s="6">
        <f t="shared" ref="M6:M69" si="14">IF(OR(K6="",L6=""),"",IF(OR(K6="غ",L6="غ"),0,L6-K6))</f>
        <v>0.47569444444444453</v>
      </c>
      <c r="N6" s="6">
        <f>IF(OR(K6="",L6=""),"",SUMIFS('تحميل المصنعيات'!$N:$N,'تحميل المصنعيات'!$F:$F,L$2,'تحميل المصنعيات'!$D:$D,J6))</f>
        <v>0.33680555555555558</v>
      </c>
      <c r="O6" s="55">
        <f t="shared" si="0"/>
        <v>3.4722222222222279E-2</v>
      </c>
      <c r="P6" s="55" t="str">
        <f t="shared" si="1"/>
        <v/>
      </c>
      <c r="Q6" s="129" t="str">
        <f t="shared" ref="Q6:Q69" si="15">IF(K6="","",IF(N6&gt;M6,"ادخال خاطئ",""))</f>
        <v/>
      </c>
      <c r="S6" s="4" t="s">
        <v>8</v>
      </c>
      <c r="T6" s="5">
        <v>45171</v>
      </c>
      <c r="U6" s="41">
        <v>0.375</v>
      </c>
      <c r="V6" s="41">
        <v>0.88194444444444453</v>
      </c>
      <c r="W6" s="6">
        <f t="shared" ref="W6:W69" si="16">IF(OR(U6="",V6=""),"",IF(OR(U6="غ",V6="غ"),0,V6-U6))</f>
        <v>0.50694444444444453</v>
      </c>
      <c r="X6" s="6">
        <f>IF(OR(U6="",V6=""),"",SUMIFS('تحميل المصنعيات'!$N:$N,'تحميل المصنعيات'!$F:$F,V$2,'تحميل المصنعيات'!$D:$D,T6))</f>
        <v>0.35416666666666663</v>
      </c>
      <c r="Y6" s="55">
        <f t="shared" si="2"/>
        <v>4.861111111111123E-2</v>
      </c>
      <c r="Z6" s="55" t="str">
        <f t="shared" si="3"/>
        <v/>
      </c>
      <c r="AA6" s="129" t="str">
        <f t="shared" ref="AA6:AA14" si="17">IF(U6="","",IF(X6&gt;W6,"ادخال خاطئ",""))</f>
        <v/>
      </c>
      <c r="AC6" s="4" t="s">
        <v>8</v>
      </c>
      <c r="AD6" s="5">
        <v>45171</v>
      </c>
      <c r="AE6" s="41">
        <v>0.3888888888888889</v>
      </c>
      <c r="AF6" s="41">
        <v>0.88194444444444453</v>
      </c>
      <c r="AG6" s="6">
        <f t="shared" ref="AG6:AG69" si="18">IF(OR(AE6="",AF6=""),"",IF(OR(AE6="غ",AF6="غ"),0,AF6-AE6))</f>
        <v>0.49305555555555564</v>
      </c>
      <c r="AH6" s="6">
        <f>IF(OR(AE6="",AF6=""),"",SUMIFS('تحميل المصنعيات'!$N:$N,'تحميل المصنعيات'!$F:$F,AF$2,'تحميل المصنعيات'!$D:$D,AD6))</f>
        <v>0.33680555555555558</v>
      </c>
      <c r="AI6" s="55">
        <f t="shared" si="4"/>
        <v>5.2083333333333384E-2</v>
      </c>
      <c r="AJ6" s="55" t="str">
        <f t="shared" ref="AJ6:AJ69" si="19">IF(AI6="أداء جيد",$P$2-(AG6-AH6),"")</f>
        <v/>
      </c>
      <c r="AK6" s="129" t="str">
        <f t="shared" ref="AK6:AK14" si="20">IF(AE6="","",IF(AH6&gt;AG6,"ادخال خاطئ",""))</f>
        <v/>
      </c>
      <c r="AM6" s="4" t="s">
        <v>8</v>
      </c>
      <c r="AN6" s="5">
        <v>45171</v>
      </c>
      <c r="AO6" s="41">
        <v>0.40625</v>
      </c>
      <c r="AP6" s="41">
        <v>0.88194444444444453</v>
      </c>
      <c r="AQ6" s="6">
        <f t="shared" ref="AQ6:AQ69" si="21">IF(OR(AO6="",AP6=""),"",IF(OR(AO6="غ",AP6="غ"),0,AP6-AO6))</f>
        <v>0.47569444444444453</v>
      </c>
      <c r="AR6" s="6">
        <f>IF(OR(AO6="",AP6=""),"",SUMIFS('تحميل المصنعيات'!$N:$N,'تحميل المصنعيات'!$F:$F,AP$2,'تحميل المصنعيات'!$D:$D,AN6))</f>
        <v>0.1597222222222221</v>
      </c>
      <c r="AS6" s="55">
        <f t="shared" si="5"/>
        <v>0.21180555555555575</v>
      </c>
      <c r="AT6" s="55" t="str">
        <f t="shared" si="6"/>
        <v/>
      </c>
      <c r="AU6" s="129" t="str">
        <f t="shared" ref="AU6:AU14" si="22">IF(AO6="","",IF(AR6&gt;AQ6,"ادخال خاطئ",""))</f>
        <v/>
      </c>
      <c r="AW6" s="4" t="s">
        <v>8</v>
      </c>
      <c r="AX6" s="5">
        <v>45171</v>
      </c>
      <c r="AY6" s="41">
        <v>0.38194444444444442</v>
      </c>
      <c r="AZ6" s="41">
        <v>0.89583333333333337</v>
      </c>
      <c r="BA6" s="6">
        <f t="shared" ref="BA6:BA69" si="23">IF(OR(AY6="",AZ6=""),"",IF(OR(AY6="غ",AZ6="غ"),0,AZ6-AY6))</f>
        <v>0.51388888888888895</v>
      </c>
      <c r="BB6" s="6">
        <f>IF(OR(AY6="",AZ6=""),"",SUMIFS('تحميل المصنعيات'!$N:$N,'تحميل المصنعيات'!$F:$F,AZ$2,'تحميل المصنعيات'!$D:$D,AX6))</f>
        <v>0</v>
      </c>
      <c r="BC6" s="55">
        <f t="shared" si="7"/>
        <v>0.40972222222222227</v>
      </c>
      <c r="BD6" s="55" t="str">
        <f t="shared" ref="BD6:BD69" si="24">IF(BC6="أداء جيد",$P$2-(BA6-BB6),"")</f>
        <v/>
      </c>
      <c r="BE6" s="129" t="str">
        <f t="shared" ref="BE6:BE14" si="25">IF(AY6="","",IF(BB6&gt;BA6,"ادخال خاطئ",""))</f>
        <v/>
      </c>
      <c r="BG6" s="4" t="s">
        <v>8</v>
      </c>
      <c r="BH6" s="5">
        <v>45171</v>
      </c>
      <c r="BI6" s="41">
        <v>0.54166666666666663</v>
      </c>
      <c r="BJ6" s="41">
        <v>0.79166666666666663</v>
      </c>
      <c r="BK6" s="6">
        <f t="shared" ref="BK6:BK69" si="26">IF(OR(BI6="",BJ6=""),"",IF(OR(BI6="غ",BJ6="غ"),0,BJ6-BI6))</f>
        <v>0.25</v>
      </c>
      <c r="BL6" s="6">
        <f>IF(OR(BI6="",BJ6=""),"",SUMIFS('تحميل المصنعيات'!$N:$N,'تحميل المصنعيات'!$F:$F,BJ$2,'تحميل المصنعيات'!$D:$D,BH6))</f>
        <v>0</v>
      </c>
      <c r="BM6" s="55">
        <f t="shared" si="8"/>
        <v>0.14583333333333331</v>
      </c>
      <c r="BN6" s="55" t="str">
        <f t="shared" si="9"/>
        <v/>
      </c>
      <c r="BO6" s="129" t="str">
        <f t="shared" ref="BO6:BO14" si="27">IF(BI6="","",IF(BL6&gt;BK6,"ادخال خاطئ",""))</f>
        <v/>
      </c>
      <c r="BQ6" s="4" t="s">
        <v>8</v>
      </c>
      <c r="BR6" s="5">
        <v>45171</v>
      </c>
      <c r="BS6" s="41">
        <v>0.44791666666666669</v>
      </c>
      <c r="BT6" s="41">
        <v>0.65625</v>
      </c>
      <c r="BU6" s="6">
        <f t="shared" ref="BU6:BU69" si="28">IF(OR(BS6="",BT6=""),"",IF(OR(BS6="غ",BT6="غ"),0,BT6-BS6))</f>
        <v>0.20833333333333331</v>
      </c>
      <c r="BV6" s="6">
        <f>IF(OR(BS6="",BT6=""),"",SUMIFS('تحميل المصنعيات'!$N:$N,'تحميل المصنعيات'!$F:$F,BT$2,'تحميل المصنعيات'!$D:$D,BR6))</f>
        <v>6.2500000000000056E-2</v>
      </c>
      <c r="BW6" s="55">
        <f t="shared" si="10"/>
        <v>4.1666666666666588E-2</v>
      </c>
      <c r="BX6" s="55" t="str">
        <f t="shared" ref="BX6:BX69" si="29">IF(BW6="أداء جيد",$P$2-(BU6-BV6),"")</f>
        <v/>
      </c>
      <c r="BY6" s="129" t="str">
        <f t="shared" ref="BY6:BY14" si="30">IF(BS6="","",IF(BV6&gt;BU6,"ادخال خاطئ",""))</f>
        <v/>
      </c>
      <c r="CA6" s="4" t="s">
        <v>8</v>
      </c>
      <c r="CB6" s="5">
        <v>45171</v>
      </c>
      <c r="CC6" s="41"/>
      <c r="CD6" s="41"/>
      <c r="CE6" s="6" t="str">
        <f t="shared" ref="CE6:CE69" si="31">IF(OR(CC6="",CD6=""),"",IF(OR(CC6="غ",CD6="غ"),0,CD6-CC6))</f>
        <v/>
      </c>
      <c r="CF6" s="6" t="str">
        <f>IF(OR(CC6="",CD6=""),"",SUMIFS('تحميل المصنعيات'!$N:$N,'تحميل المصنعيات'!$F:$F,CD$2,'تحميل المصنعيات'!$D:$D,CB6))</f>
        <v/>
      </c>
      <c r="CG6" s="55" t="str">
        <f t="shared" si="11"/>
        <v/>
      </c>
      <c r="CH6" s="55" t="str">
        <f t="shared" si="12"/>
        <v/>
      </c>
      <c r="CI6" s="129" t="str">
        <f t="shared" ref="CI6:CI14" si="32">IF(CC6="","",IF(CF6&gt;CE6,"ادخال خاطئ",""))</f>
        <v/>
      </c>
      <c r="CK6" s="4" t="s">
        <v>8</v>
      </c>
      <c r="CL6" s="5">
        <v>45171</v>
      </c>
      <c r="CM6" s="41"/>
      <c r="CN6" s="41"/>
      <c r="CO6" s="6" t="str">
        <f t="shared" ref="CO6:CO69" si="33">IF(OR(CM6="",CN6=""),"",IF(OR(CM6="غ",CN6="غ"),0,CN6-CM6))</f>
        <v/>
      </c>
      <c r="CP6" s="6" t="str">
        <f>IF(OR(CM6="",CN6=""),"",SUMIFS('تحميل المصنعيات'!$N:$N,'تحميل المصنعيات'!$F:$F,CN$2,'تحميل المصنعيات'!$D:$D,CL6))</f>
        <v/>
      </c>
      <c r="CQ6" s="55" t="str">
        <f t="shared" si="13"/>
        <v/>
      </c>
      <c r="CR6" s="55" t="str">
        <f t="shared" ref="CR6:CR68" si="34">IF(CQ6="أداء جيد",$P$2-(CO6-CP6),"")</f>
        <v/>
      </c>
      <c r="CS6" s="129" t="str">
        <f t="shared" ref="CS6:CS14" si="35">IF(CM6="","",IF(CP6&gt;CO6,"ادخال خاطئ",""))</f>
        <v/>
      </c>
    </row>
    <row r="7" spans="9:97" x14ac:dyDescent="0.25">
      <c r="I7" s="4" t="s">
        <v>9</v>
      </c>
      <c r="J7" s="5">
        <v>45172</v>
      </c>
      <c r="K7" s="41">
        <v>0.39930555555555558</v>
      </c>
      <c r="L7" s="41">
        <v>0.88194444444444453</v>
      </c>
      <c r="M7" s="6">
        <f t="shared" si="14"/>
        <v>0.48263888888888895</v>
      </c>
      <c r="N7" s="6">
        <f>IF(OR(K7="",L7=""),"",SUMIFS('تحميل المصنعيات'!$N:$N,'تحميل المصنعيات'!$F:$F,L$2,'تحميل المصنعيات'!$D:$D,J7))</f>
        <v>0.38194444444444431</v>
      </c>
      <c r="O7" s="55" t="str">
        <f t="shared" si="0"/>
        <v>أداء جيد</v>
      </c>
      <c r="P7" s="55">
        <f t="shared" ref="P7:P38" si="36">IF(O7="أداء جيد",$P$2-(M7-N7),"")</f>
        <v>3.4722222222220295E-3</v>
      </c>
      <c r="Q7" s="129" t="str">
        <f t="shared" si="15"/>
        <v/>
      </c>
      <c r="S7" s="4" t="s">
        <v>9</v>
      </c>
      <c r="T7" s="5">
        <v>45172</v>
      </c>
      <c r="U7" s="41">
        <v>0.375</v>
      </c>
      <c r="V7" s="41">
        <v>0.88194444444444453</v>
      </c>
      <c r="W7" s="6">
        <f t="shared" si="16"/>
        <v>0.50694444444444453</v>
      </c>
      <c r="X7" s="6">
        <f>IF(OR(U7="",V7=""),"",SUMIFS('تحميل المصنعيات'!$N:$N,'تحميل المصنعيات'!$F:$F,V$2,'تحميل المصنعيات'!$D:$D,T7))</f>
        <v>0.47916666666666669</v>
      </c>
      <c r="Y7" s="55" t="str">
        <f t="shared" si="2"/>
        <v>أداء جيد</v>
      </c>
      <c r="Z7" s="55">
        <f t="shared" si="3"/>
        <v>7.6388888888888826E-2</v>
      </c>
      <c r="AA7" s="129" t="str">
        <f t="shared" si="17"/>
        <v/>
      </c>
      <c r="AC7" s="4" t="s">
        <v>9</v>
      </c>
      <c r="AD7" s="5">
        <v>45172</v>
      </c>
      <c r="AE7" s="41">
        <v>0.38541666666666669</v>
      </c>
      <c r="AF7" s="41">
        <v>0.88194444444444453</v>
      </c>
      <c r="AG7" s="6">
        <f t="shared" si="18"/>
        <v>0.49652777777777785</v>
      </c>
      <c r="AH7" s="6">
        <f>IF(OR(AE7="",AF7=""),"",SUMIFS('تحميل المصنعيات'!$N:$N,'تحميل المصنعيات'!$F:$F,AF$2,'تحميل المصنعيات'!$D:$D,AD7))</f>
        <v>0.40625000000000006</v>
      </c>
      <c r="AI7" s="55" t="str">
        <f t="shared" si="4"/>
        <v>أداء جيد</v>
      </c>
      <c r="AJ7" s="55">
        <f t="shared" si="19"/>
        <v>1.3888888888888881E-2</v>
      </c>
      <c r="AK7" s="129" t="str">
        <f t="shared" si="20"/>
        <v/>
      </c>
      <c r="AM7" s="4" t="s">
        <v>9</v>
      </c>
      <c r="AN7" s="5">
        <v>45172</v>
      </c>
      <c r="AO7" s="41">
        <v>0.39930555555555558</v>
      </c>
      <c r="AP7" s="41">
        <v>0.88194444444444453</v>
      </c>
      <c r="AQ7" s="6">
        <f t="shared" si="21"/>
        <v>0.48263888888888895</v>
      </c>
      <c r="AR7" s="6">
        <f>IF(OR(AO7="",AP7=""),"",SUMIFS('تحميل المصنعيات'!$N:$N,'تحميل المصنعيات'!$F:$F,AP$2,'تحميل المصنعيات'!$D:$D,AN7))</f>
        <v>0.29166666666666663</v>
      </c>
      <c r="AS7" s="55">
        <f t="shared" si="5"/>
        <v>8.680555555555565E-2</v>
      </c>
      <c r="AT7" s="55" t="str">
        <f t="shared" si="6"/>
        <v/>
      </c>
      <c r="AU7" s="129" t="str">
        <f t="shared" si="22"/>
        <v/>
      </c>
      <c r="AW7" s="4" t="s">
        <v>9</v>
      </c>
      <c r="AX7" s="5">
        <v>45172</v>
      </c>
      <c r="AY7" s="41">
        <v>0.3923611111111111</v>
      </c>
      <c r="AZ7" s="41">
        <v>0.90625</v>
      </c>
      <c r="BA7" s="6">
        <f t="shared" si="23"/>
        <v>0.51388888888888884</v>
      </c>
      <c r="BB7" s="6">
        <f>IF(OR(AY7="",AZ7=""),"",SUMIFS('تحميل المصنعيات'!$N:$N,'تحميل المصنعيات'!$F:$F,AZ$2,'تحميل المصنعيات'!$D:$D,AX7))</f>
        <v>0</v>
      </c>
      <c r="BC7" s="55">
        <f t="shared" si="7"/>
        <v>0.40972222222222215</v>
      </c>
      <c r="BD7" s="55" t="str">
        <f t="shared" si="24"/>
        <v/>
      </c>
      <c r="BE7" s="129" t="str">
        <f t="shared" si="25"/>
        <v/>
      </c>
      <c r="BG7" s="4" t="s">
        <v>9</v>
      </c>
      <c r="BH7" s="5">
        <v>45172</v>
      </c>
      <c r="BI7" s="41">
        <v>0.47916666666666669</v>
      </c>
      <c r="BJ7" s="41">
        <v>0.72916666666666663</v>
      </c>
      <c r="BK7" s="6">
        <f t="shared" si="26"/>
        <v>0.24999999999999994</v>
      </c>
      <c r="BL7" s="6">
        <f>IF(OR(BI7="",BJ7=""),"",SUMIFS('تحميل المصنعيات'!$N:$N,'تحميل المصنعيات'!$F:$F,BJ$2,'تحميل المصنعيات'!$D:$D,BH7))</f>
        <v>0</v>
      </c>
      <c r="BM7" s="55">
        <f t="shared" si="8"/>
        <v>0.14583333333333326</v>
      </c>
      <c r="BN7" s="55" t="str">
        <f t="shared" si="9"/>
        <v/>
      </c>
      <c r="BO7" s="129" t="str">
        <f t="shared" si="27"/>
        <v/>
      </c>
      <c r="BQ7" s="4" t="s">
        <v>9</v>
      </c>
      <c r="BR7" s="5">
        <v>45172</v>
      </c>
      <c r="BS7" s="41">
        <v>0.375</v>
      </c>
      <c r="BT7" s="41">
        <v>0.88194444444444453</v>
      </c>
      <c r="BU7" s="6">
        <f t="shared" si="28"/>
        <v>0.50694444444444453</v>
      </c>
      <c r="BV7" s="6">
        <f>IF(OR(BS7="",BT7=""),"",SUMIFS('تحميل المصنعيات'!$N:$N,'تحميل المصنعيات'!$F:$F,BT$2,'تحميل المصنعيات'!$D:$D,BR7))</f>
        <v>0.57291666666666674</v>
      </c>
      <c r="BW7" s="55" t="str">
        <f t="shared" si="10"/>
        <v/>
      </c>
      <c r="BX7" s="55" t="str">
        <f t="shared" si="29"/>
        <v/>
      </c>
      <c r="BY7" s="129" t="str">
        <f t="shared" si="30"/>
        <v>ادخال خاطئ</v>
      </c>
      <c r="CA7" s="4" t="s">
        <v>9</v>
      </c>
      <c r="CB7" s="5">
        <v>45172</v>
      </c>
      <c r="CC7" s="41"/>
      <c r="CD7" s="41"/>
      <c r="CE7" s="6" t="str">
        <f t="shared" si="31"/>
        <v/>
      </c>
      <c r="CF7" s="6" t="str">
        <f>IF(OR(CC7="",CD7=""),"",SUMIFS('تحميل المصنعيات'!$N:$N,'تحميل المصنعيات'!$F:$F,CD$2,'تحميل المصنعيات'!$D:$D,CB7))</f>
        <v/>
      </c>
      <c r="CG7" s="55" t="str">
        <f t="shared" si="11"/>
        <v/>
      </c>
      <c r="CH7" s="55" t="str">
        <f t="shared" si="12"/>
        <v/>
      </c>
      <c r="CI7" s="129" t="str">
        <f t="shared" si="32"/>
        <v/>
      </c>
      <c r="CK7" s="4" t="s">
        <v>9</v>
      </c>
      <c r="CL7" s="5">
        <v>45172</v>
      </c>
      <c r="CM7" s="41"/>
      <c r="CN7" s="41"/>
      <c r="CO7" s="6" t="str">
        <f t="shared" si="33"/>
        <v/>
      </c>
      <c r="CP7" s="6" t="str">
        <f>IF(OR(CM7="",CN7=""),"",SUMIFS('تحميل المصنعيات'!$N:$N,'تحميل المصنعيات'!$F:$F,CN$2,'تحميل المصنعيات'!$D:$D,CL7))</f>
        <v/>
      </c>
      <c r="CQ7" s="55" t="str">
        <f t="shared" si="13"/>
        <v/>
      </c>
      <c r="CR7" s="55" t="str">
        <f t="shared" si="34"/>
        <v/>
      </c>
      <c r="CS7" s="129" t="str">
        <f t="shared" si="35"/>
        <v/>
      </c>
    </row>
    <row r="8" spans="9:97" x14ac:dyDescent="0.25">
      <c r="I8" s="4" t="s">
        <v>10</v>
      </c>
      <c r="J8" s="5">
        <v>45173</v>
      </c>
      <c r="K8" s="41">
        <v>0.39930555555555558</v>
      </c>
      <c r="L8" s="41">
        <v>0.875</v>
      </c>
      <c r="M8" s="6">
        <f t="shared" si="14"/>
        <v>0.47569444444444442</v>
      </c>
      <c r="N8" s="6">
        <f>IF(OR(K8="",L8=""),"",SUMIFS('تحميل المصنعيات'!$N:$N,'تحميل المصنعيات'!$F:$F,L$2,'تحميل المصنعيات'!$D:$D,J8))</f>
        <v>0.27083333333333343</v>
      </c>
      <c r="O8" s="55">
        <f t="shared" si="0"/>
        <v>0.10069444444444432</v>
      </c>
      <c r="P8" s="55" t="str">
        <f t="shared" si="36"/>
        <v/>
      </c>
      <c r="Q8" s="129" t="str">
        <f t="shared" si="15"/>
        <v/>
      </c>
      <c r="S8" s="4" t="s">
        <v>10</v>
      </c>
      <c r="T8" s="5">
        <v>45173</v>
      </c>
      <c r="U8" s="41">
        <v>0.375</v>
      </c>
      <c r="V8" s="41">
        <v>0.875</v>
      </c>
      <c r="W8" s="6">
        <f t="shared" si="16"/>
        <v>0.5</v>
      </c>
      <c r="X8" s="6">
        <f>IF(OR(U8="",V8=""),"",SUMIFS('تحميل المصنعيات'!$N:$N,'تحميل المصنعيات'!$F:$F,V$2,'تحميل المصنعيات'!$D:$D,T8))</f>
        <v>0.47916666666666669</v>
      </c>
      <c r="Y8" s="55" t="str">
        <f t="shared" si="2"/>
        <v>أداء جيد</v>
      </c>
      <c r="Z8" s="55">
        <f t="shared" si="3"/>
        <v>8.3333333333333356E-2</v>
      </c>
      <c r="AA8" s="129" t="str">
        <f t="shared" si="17"/>
        <v/>
      </c>
      <c r="AC8" s="4" t="s">
        <v>10</v>
      </c>
      <c r="AD8" s="5">
        <v>45173</v>
      </c>
      <c r="AE8" s="41">
        <v>0.375</v>
      </c>
      <c r="AF8" s="41">
        <v>0.875</v>
      </c>
      <c r="AG8" s="6">
        <f t="shared" si="18"/>
        <v>0.5</v>
      </c>
      <c r="AH8" s="6">
        <f>IF(OR(AE8="",AF8=""),"",SUMIFS('تحميل المصنعيات'!$N:$N,'تحميل المصنعيات'!$F:$F,AF$2,'تحميل المصنعيات'!$D:$D,AD8))</f>
        <v>0.19791666666666669</v>
      </c>
      <c r="AI8" s="55">
        <f t="shared" si="4"/>
        <v>0.19791666666666663</v>
      </c>
      <c r="AJ8" s="55" t="str">
        <f t="shared" si="19"/>
        <v/>
      </c>
      <c r="AK8" s="129" t="str">
        <f t="shared" si="20"/>
        <v/>
      </c>
      <c r="AM8" s="4" t="s">
        <v>10</v>
      </c>
      <c r="AN8" s="5">
        <v>45173</v>
      </c>
      <c r="AO8" s="41">
        <v>0.39930555555555558</v>
      </c>
      <c r="AP8" s="41">
        <v>0.875</v>
      </c>
      <c r="AQ8" s="6">
        <f t="shared" si="21"/>
        <v>0.47569444444444442</v>
      </c>
      <c r="AR8" s="6">
        <f>IF(OR(AO8="",AP8=""),"",SUMIFS('تحميل المصنعيات'!$N:$N,'تحميل المصنعيات'!$F:$F,AP$2,'تحميل المصنعيات'!$D:$D,AN8))</f>
        <v>0.31249999999999994</v>
      </c>
      <c r="AS8" s="55">
        <f t="shared" si="5"/>
        <v>5.9027777777777804E-2</v>
      </c>
      <c r="AT8" s="55" t="str">
        <f t="shared" si="6"/>
        <v/>
      </c>
      <c r="AU8" s="129" t="str">
        <f t="shared" si="22"/>
        <v/>
      </c>
      <c r="AW8" s="4" t="s">
        <v>10</v>
      </c>
      <c r="AX8" s="5">
        <v>45173</v>
      </c>
      <c r="AY8" s="41">
        <v>0.38541666666666669</v>
      </c>
      <c r="AZ8" s="41">
        <v>0.89583333333333337</v>
      </c>
      <c r="BA8" s="6">
        <f t="shared" si="23"/>
        <v>0.51041666666666674</v>
      </c>
      <c r="BB8" s="6">
        <f>IF(OR(AY8="",AZ8=""),"",SUMIFS('تحميل المصنعيات'!$N:$N,'تحميل المصنعيات'!$F:$F,AZ$2,'تحميل المصنعيات'!$D:$D,AX8))</f>
        <v>0</v>
      </c>
      <c r="BC8" s="55">
        <f t="shared" si="7"/>
        <v>0.40625000000000006</v>
      </c>
      <c r="BD8" s="55" t="str">
        <f t="shared" si="24"/>
        <v/>
      </c>
      <c r="BE8" s="129" t="str">
        <f t="shared" si="25"/>
        <v/>
      </c>
      <c r="BG8" s="4" t="s">
        <v>10</v>
      </c>
      <c r="BH8" s="5">
        <v>45173</v>
      </c>
      <c r="BI8" s="41">
        <v>0.45833333333333331</v>
      </c>
      <c r="BJ8" s="41">
        <v>0.79166666666666663</v>
      </c>
      <c r="BK8" s="6">
        <f t="shared" si="26"/>
        <v>0.33333333333333331</v>
      </c>
      <c r="BL8" s="6">
        <f>IF(OR(BI8="",BJ8=""),"",SUMIFS('تحميل المصنعيات'!$N:$N,'تحميل المصنعيات'!$F:$F,BJ$2,'تحميل المصنعيات'!$D:$D,BH8))</f>
        <v>0</v>
      </c>
      <c r="BM8" s="55">
        <f t="shared" si="8"/>
        <v>0.22916666666666663</v>
      </c>
      <c r="BN8" s="55" t="str">
        <f t="shared" si="9"/>
        <v/>
      </c>
      <c r="BO8" s="129" t="str">
        <f t="shared" si="27"/>
        <v/>
      </c>
      <c r="BQ8" s="4" t="s">
        <v>10</v>
      </c>
      <c r="BR8" s="5">
        <v>45173</v>
      </c>
      <c r="BS8" s="41">
        <v>0.375</v>
      </c>
      <c r="BT8" s="41">
        <v>0.875</v>
      </c>
      <c r="BU8" s="6">
        <f t="shared" si="28"/>
        <v>0.5</v>
      </c>
      <c r="BV8" s="6">
        <f>IF(OR(BS8="",BT8=""),"",SUMIFS('تحميل المصنعيات'!$N:$N,'تحميل المصنعيات'!$F:$F,BT$2,'تحميل المصنعيات'!$D:$D,BR8))</f>
        <v>0.39583333333333343</v>
      </c>
      <c r="BW8" s="55" t="str">
        <f t="shared" si="10"/>
        <v>أداء جيد</v>
      </c>
      <c r="BX8" s="55">
        <f t="shared" si="29"/>
        <v>9.7144514654701197E-17</v>
      </c>
      <c r="BY8" s="129" t="str">
        <f t="shared" si="30"/>
        <v/>
      </c>
      <c r="CA8" s="4" t="s">
        <v>10</v>
      </c>
      <c r="CB8" s="5">
        <v>45173</v>
      </c>
      <c r="CC8" s="41"/>
      <c r="CD8" s="41"/>
      <c r="CE8" s="6" t="str">
        <f t="shared" si="31"/>
        <v/>
      </c>
      <c r="CF8" s="6" t="str">
        <f>IF(OR(CC8="",CD8=""),"",SUMIFS('تحميل المصنعيات'!$N:$N,'تحميل المصنعيات'!$F:$F,CD$2,'تحميل المصنعيات'!$D:$D,CB8))</f>
        <v/>
      </c>
      <c r="CG8" s="55" t="str">
        <f t="shared" si="11"/>
        <v/>
      </c>
      <c r="CH8" s="55" t="str">
        <f t="shared" si="12"/>
        <v/>
      </c>
      <c r="CI8" s="129" t="str">
        <f t="shared" si="32"/>
        <v/>
      </c>
      <c r="CK8" s="4" t="s">
        <v>10</v>
      </c>
      <c r="CL8" s="5">
        <v>45173</v>
      </c>
      <c r="CM8" s="41"/>
      <c r="CN8" s="41"/>
      <c r="CO8" s="6" t="str">
        <f t="shared" si="33"/>
        <v/>
      </c>
      <c r="CP8" s="6" t="str">
        <f>IF(OR(CM8="",CN8=""),"",SUMIFS('تحميل المصنعيات'!$N:$N,'تحميل المصنعيات'!$F:$F,CN$2,'تحميل المصنعيات'!$D:$D,CL8))</f>
        <v/>
      </c>
      <c r="CQ8" s="55" t="str">
        <f t="shared" si="13"/>
        <v/>
      </c>
      <c r="CR8" s="55" t="str">
        <f t="shared" si="34"/>
        <v/>
      </c>
      <c r="CS8" s="129" t="str">
        <f t="shared" si="35"/>
        <v/>
      </c>
    </row>
    <row r="9" spans="9:97" x14ac:dyDescent="0.25">
      <c r="I9" s="4" t="s">
        <v>11</v>
      </c>
      <c r="J9" s="5">
        <v>45174</v>
      </c>
      <c r="K9" s="41">
        <v>0.40625</v>
      </c>
      <c r="L9" s="41">
        <v>0.875</v>
      </c>
      <c r="M9" s="6">
        <f t="shared" si="14"/>
        <v>0.46875</v>
      </c>
      <c r="N9" s="6">
        <f>IF(OR(K9="",L9=""),"",SUMIFS('تحميل المصنعيات'!$N:$N,'تحميل المصنعيات'!$F:$F,L$2,'تحميل المصنعيات'!$D:$D,J9))</f>
        <v>0.43749999999999994</v>
      </c>
      <c r="O9" s="55" t="str">
        <f t="shared" si="0"/>
        <v>أداء جيد</v>
      </c>
      <c r="P9" s="55">
        <f t="shared" si="36"/>
        <v>7.2916666666666616E-2</v>
      </c>
      <c r="Q9" s="129" t="str">
        <f t="shared" si="15"/>
        <v/>
      </c>
      <c r="S9" s="4" t="s">
        <v>11</v>
      </c>
      <c r="T9" s="5">
        <v>45174</v>
      </c>
      <c r="U9" s="41">
        <v>0.375</v>
      </c>
      <c r="V9" s="41">
        <v>0.66666666666666663</v>
      </c>
      <c r="W9" s="6">
        <f t="shared" si="16"/>
        <v>0.29166666666666663</v>
      </c>
      <c r="X9" s="6">
        <f>IF(OR(U9="",V9=""),"",SUMIFS('تحميل المصنعيات'!$N:$N,'تحميل المصنعيات'!$F:$F,V$2,'تحميل المصنعيات'!$D:$D,T9))</f>
        <v>0.22916666666666669</v>
      </c>
      <c r="Y9" s="55" t="str">
        <f t="shared" si="2"/>
        <v>أداء جيد</v>
      </c>
      <c r="Z9" s="55">
        <f t="shared" si="3"/>
        <v>4.1666666666666727E-2</v>
      </c>
      <c r="AA9" s="129" t="str">
        <f t="shared" si="17"/>
        <v/>
      </c>
      <c r="AC9" s="4" t="s">
        <v>11</v>
      </c>
      <c r="AD9" s="5">
        <v>45174</v>
      </c>
      <c r="AE9" s="41">
        <v>0.375</v>
      </c>
      <c r="AF9" s="41">
        <v>0.875</v>
      </c>
      <c r="AG9" s="6">
        <f t="shared" si="18"/>
        <v>0.5</v>
      </c>
      <c r="AH9" s="6">
        <f>IF(OR(AE9="",AF9=""),"",SUMIFS('تحميل المصنعيات'!$N:$N,'تحميل المصنعيات'!$F:$F,AF$2,'تحميل المصنعيات'!$D:$D,AD9))</f>
        <v>0.18750000000000006</v>
      </c>
      <c r="AI9" s="55">
        <f t="shared" si="4"/>
        <v>0.20833333333333326</v>
      </c>
      <c r="AJ9" s="55" t="str">
        <f t="shared" si="19"/>
        <v/>
      </c>
      <c r="AK9" s="129" t="str">
        <f t="shared" si="20"/>
        <v/>
      </c>
      <c r="AM9" s="4" t="s">
        <v>11</v>
      </c>
      <c r="AN9" s="5">
        <v>45174</v>
      </c>
      <c r="AO9" s="41">
        <v>0.40625</v>
      </c>
      <c r="AP9" s="41">
        <v>0.875</v>
      </c>
      <c r="AQ9" s="6">
        <f t="shared" si="21"/>
        <v>0.46875</v>
      </c>
      <c r="AR9" s="6">
        <f>IF(OR(AO9="",AP9=""),"",SUMIFS('تحميل المصنعيات'!$N:$N,'تحميل المصنعيات'!$F:$F,AP$2,'تحميل المصنعيات'!$D:$D,AN9))</f>
        <v>0.45833333333333331</v>
      </c>
      <c r="AS9" s="55" t="str">
        <f t="shared" si="5"/>
        <v>أداء جيد</v>
      </c>
      <c r="AT9" s="55">
        <f t="shared" si="6"/>
        <v>9.3749999999999986E-2</v>
      </c>
      <c r="AU9" s="129" t="str">
        <f t="shared" si="22"/>
        <v/>
      </c>
      <c r="AW9" s="4" t="s">
        <v>11</v>
      </c>
      <c r="AX9" s="5">
        <v>45174</v>
      </c>
      <c r="AY9" s="41">
        <v>0.38541666666666669</v>
      </c>
      <c r="AZ9" s="41">
        <v>0.89930555555555547</v>
      </c>
      <c r="BA9" s="6">
        <f t="shared" si="23"/>
        <v>0.51388888888888884</v>
      </c>
      <c r="BB9" s="6">
        <f>IF(OR(AY9="",AZ9=""),"",SUMIFS('تحميل المصنعيات'!$N:$N,'تحميل المصنعيات'!$F:$F,AZ$2,'تحميل المصنعيات'!$D:$D,AX9))</f>
        <v>0</v>
      </c>
      <c r="BC9" s="55">
        <f t="shared" si="7"/>
        <v>0.40972222222222215</v>
      </c>
      <c r="BD9" s="55" t="str">
        <f t="shared" si="24"/>
        <v/>
      </c>
      <c r="BE9" s="129" t="str">
        <f t="shared" si="25"/>
        <v/>
      </c>
      <c r="BG9" s="4" t="s">
        <v>11</v>
      </c>
      <c r="BH9" s="5">
        <v>45174</v>
      </c>
      <c r="BI9" s="41">
        <v>0.45833333333333331</v>
      </c>
      <c r="BJ9" s="41">
        <v>0.79166666666666663</v>
      </c>
      <c r="BK9" s="6">
        <f t="shared" si="26"/>
        <v>0.33333333333333331</v>
      </c>
      <c r="BL9" s="6">
        <f>IF(OR(BI9="",BJ9=""),"",SUMIFS('تحميل المصنعيات'!$N:$N,'تحميل المصنعيات'!$F:$F,BJ$2,'تحميل المصنعيات'!$D:$D,BH9))</f>
        <v>0</v>
      </c>
      <c r="BM9" s="55">
        <f t="shared" si="8"/>
        <v>0.22916666666666663</v>
      </c>
      <c r="BN9" s="55" t="str">
        <f t="shared" si="9"/>
        <v/>
      </c>
      <c r="BO9" s="129" t="str">
        <f t="shared" si="27"/>
        <v/>
      </c>
      <c r="BQ9" s="4" t="s">
        <v>11</v>
      </c>
      <c r="BR9" s="5">
        <v>45174</v>
      </c>
      <c r="BS9" s="41">
        <v>0.375</v>
      </c>
      <c r="BT9" s="41">
        <v>0.875</v>
      </c>
      <c r="BU9" s="6">
        <f t="shared" si="28"/>
        <v>0.5</v>
      </c>
      <c r="BV9" s="6">
        <f>IF(OR(BS9="",BT9=""),"",SUMIFS('تحميل المصنعيات'!$N:$N,'تحميل المصنعيات'!$F:$F,BT$2,'تحميل المصنعيات'!$D:$D,BR9))</f>
        <v>0.44791666666666669</v>
      </c>
      <c r="BW9" s="55" t="str">
        <f t="shared" si="10"/>
        <v>أداء جيد</v>
      </c>
      <c r="BX9" s="55">
        <f t="shared" si="29"/>
        <v>5.2083333333333356E-2</v>
      </c>
      <c r="BY9" s="129" t="str">
        <f t="shared" si="30"/>
        <v/>
      </c>
      <c r="CA9" s="4" t="s">
        <v>11</v>
      </c>
      <c r="CB9" s="5">
        <v>45174</v>
      </c>
      <c r="CC9" s="41"/>
      <c r="CD9" s="41"/>
      <c r="CE9" s="6" t="str">
        <f t="shared" si="31"/>
        <v/>
      </c>
      <c r="CF9" s="6" t="str">
        <f>IF(OR(CC9="",CD9=""),"",SUMIFS('تحميل المصنعيات'!$N:$N,'تحميل المصنعيات'!$F:$F,CD$2,'تحميل المصنعيات'!$D:$D,CB9))</f>
        <v/>
      </c>
      <c r="CG9" s="55" t="str">
        <f t="shared" si="11"/>
        <v/>
      </c>
      <c r="CH9" s="55" t="str">
        <f t="shared" si="12"/>
        <v/>
      </c>
      <c r="CI9" s="129" t="str">
        <f t="shared" si="32"/>
        <v/>
      </c>
      <c r="CK9" s="4" t="s">
        <v>11</v>
      </c>
      <c r="CL9" s="5">
        <v>45174</v>
      </c>
      <c r="CM9" s="41"/>
      <c r="CN9" s="41"/>
      <c r="CO9" s="6" t="str">
        <f t="shared" si="33"/>
        <v/>
      </c>
      <c r="CP9" s="6" t="str">
        <f>IF(OR(CM9="",CN9=""),"",SUMIFS('تحميل المصنعيات'!$N:$N,'تحميل المصنعيات'!$F:$F,CN$2,'تحميل المصنعيات'!$D:$D,CL9))</f>
        <v/>
      </c>
      <c r="CQ9" s="55" t="str">
        <f t="shared" si="13"/>
        <v/>
      </c>
      <c r="CR9" s="55" t="str">
        <f t="shared" si="34"/>
        <v/>
      </c>
      <c r="CS9" s="129" t="str">
        <f t="shared" si="35"/>
        <v/>
      </c>
    </row>
    <row r="10" spans="9:97" x14ac:dyDescent="0.25">
      <c r="I10" s="4" t="s">
        <v>12</v>
      </c>
      <c r="J10" s="5">
        <v>45175</v>
      </c>
      <c r="K10" s="41">
        <v>0.39583333333333331</v>
      </c>
      <c r="L10" s="41">
        <v>0.88194444444444453</v>
      </c>
      <c r="M10" s="6">
        <f t="shared" si="14"/>
        <v>0.48611111111111122</v>
      </c>
      <c r="N10" s="6">
        <f>IF(OR(K10="",L10=""),"",SUMIFS('تحميل المصنعيات'!$N:$N,'تحميل المصنعيات'!$F:$F,L$2,'تحميل المصنعيات'!$D:$D,J10))</f>
        <v>0.45833333333333326</v>
      </c>
      <c r="O10" s="55" t="str">
        <f t="shared" si="0"/>
        <v>أداء جيد</v>
      </c>
      <c r="P10" s="55">
        <f t="shared" si="36"/>
        <v>7.6388888888888715E-2</v>
      </c>
      <c r="Q10" s="129" t="str">
        <f t="shared" si="15"/>
        <v/>
      </c>
      <c r="S10" s="4" t="s">
        <v>12</v>
      </c>
      <c r="T10" s="5">
        <v>45175</v>
      </c>
      <c r="U10" s="41">
        <v>0.375</v>
      </c>
      <c r="V10" s="41">
        <v>0.88194444444444453</v>
      </c>
      <c r="W10" s="6">
        <f t="shared" si="16"/>
        <v>0.50694444444444453</v>
      </c>
      <c r="X10" s="6">
        <f>IF(OR(U10="",V10=""),"",SUMIFS('تحميل المصنعيات'!$N:$N,'تحميل المصنعيات'!$F:$F,V$2,'تحميل المصنعيات'!$D:$D,T10))</f>
        <v>0.45833333333333331</v>
      </c>
      <c r="Y10" s="55" t="str">
        <f t="shared" si="2"/>
        <v>أداء جيد</v>
      </c>
      <c r="Z10" s="55">
        <f t="shared" si="3"/>
        <v>5.5555555555555455E-2</v>
      </c>
      <c r="AA10" s="129" t="str">
        <f t="shared" si="17"/>
        <v/>
      </c>
      <c r="AC10" s="4" t="s">
        <v>12</v>
      </c>
      <c r="AD10" s="5">
        <v>45175</v>
      </c>
      <c r="AE10" s="41">
        <v>0.52083333333333337</v>
      </c>
      <c r="AF10" s="41">
        <v>0.88194444444444453</v>
      </c>
      <c r="AG10" s="6">
        <f t="shared" si="18"/>
        <v>0.36111111111111116</v>
      </c>
      <c r="AH10" s="6">
        <f>IF(OR(AE10="",AF10=""),"",SUMIFS('تحميل المصنعيات'!$N:$N,'تحميل المصنعيات'!$F:$F,AF$2,'تحميل المصنعيات'!$D:$D,AD10))</f>
        <v>0.3541666666666668</v>
      </c>
      <c r="AI10" s="55" t="str">
        <f t="shared" si="4"/>
        <v>أداء جيد</v>
      </c>
      <c r="AJ10" s="55">
        <f t="shared" si="19"/>
        <v>9.7222222222222307E-2</v>
      </c>
      <c r="AK10" s="129" t="str">
        <f t="shared" si="20"/>
        <v/>
      </c>
      <c r="AM10" s="4" t="s">
        <v>12</v>
      </c>
      <c r="AN10" s="5">
        <v>45175</v>
      </c>
      <c r="AO10" s="41">
        <v>0.39583333333333331</v>
      </c>
      <c r="AP10" s="41">
        <v>0.88194444444444453</v>
      </c>
      <c r="AQ10" s="6">
        <f t="shared" si="21"/>
        <v>0.48611111111111122</v>
      </c>
      <c r="AR10" s="6">
        <f>IF(OR(AO10="",AP10=""),"",SUMIFS('تحميل المصنعيات'!$N:$N,'تحميل المصنعيات'!$F:$F,AP$2,'تحميل المصنعيات'!$D:$D,AN10))</f>
        <v>0.41666666666666669</v>
      </c>
      <c r="AS10" s="55" t="str">
        <f t="shared" si="5"/>
        <v>أداء جيد</v>
      </c>
      <c r="AT10" s="55">
        <f t="shared" si="6"/>
        <v>3.472222222222214E-2</v>
      </c>
      <c r="AU10" s="129" t="str">
        <f t="shared" si="22"/>
        <v/>
      </c>
      <c r="AW10" s="4" t="s">
        <v>12</v>
      </c>
      <c r="AX10" s="5">
        <v>45175</v>
      </c>
      <c r="AY10" s="41">
        <v>0.3923611111111111</v>
      </c>
      <c r="AZ10" s="41">
        <v>0.89583333333333337</v>
      </c>
      <c r="BA10" s="6">
        <f t="shared" si="23"/>
        <v>0.50347222222222232</v>
      </c>
      <c r="BB10" s="6">
        <f>IF(OR(AY10="",AZ10=""),"",SUMIFS('تحميل المصنعيات'!$N:$N,'تحميل المصنعيات'!$F:$F,AZ$2,'تحميل المصنعيات'!$D:$D,AX10))</f>
        <v>0</v>
      </c>
      <c r="BC10" s="55">
        <f t="shared" si="7"/>
        <v>0.39930555555555564</v>
      </c>
      <c r="BD10" s="55" t="str">
        <f t="shared" si="24"/>
        <v/>
      </c>
      <c r="BE10" s="129" t="str">
        <f t="shared" si="25"/>
        <v/>
      </c>
      <c r="BG10" s="4" t="s">
        <v>12</v>
      </c>
      <c r="BH10" s="5">
        <v>45175</v>
      </c>
      <c r="BI10" s="41">
        <v>0.5</v>
      </c>
      <c r="BJ10" s="41">
        <v>0.875</v>
      </c>
      <c r="BK10" s="6">
        <f t="shared" si="26"/>
        <v>0.375</v>
      </c>
      <c r="BL10" s="6">
        <f>IF(OR(BI10="",BJ10=""),"",SUMIFS('تحميل المصنعيات'!$N:$N,'تحميل المصنعيات'!$F:$F,BJ$2,'تحميل المصنعيات'!$D:$D,BH10))</f>
        <v>0</v>
      </c>
      <c r="BM10" s="55">
        <f t="shared" si="8"/>
        <v>0.27083333333333331</v>
      </c>
      <c r="BN10" s="55" t="str">
        <f t="shared" si="9"/>
        <v/>
      </c>
      <c r="BO10" s="129" t="str">
        <f t="shared" si="27"/>
        <v/>
      </c>
      <c r="BQ10" s="4" t="s">
        <v>12</v>
      </c>
      <c r="BR10" s="5">
        <v>45175</v>
      </c>
      <c r="BS10" s="41">
        <v>0.45833333333333331</v>
      </c>
      <c r="BT10" s="41">
        <v>0.88194444444444453</v>
      </c>
      <c r="BU10" s="6">
        <f t="shared" si="28"/>
        <v>0.42361111111111122</v>
      </c>
      <c r="BV10" s="6">
        <f>IF(OR(BS10="",BT10=""),"",SUMIFS('تحميل المصنعيات'!$N:$N,'تحميل المصنعيات'!$F:$F,BT$2,'تحميل المصنعيات'!$D:$D,BR10))</f>
        <v>0.37500000000000006</v>
      </c>
      <c r="BW10" s="55" t="str">
        <f t="shared" si="10"/>
        <v>أداء جيد</v>
      </c>
      <c r="BX10" s="55">
        <f t="shared" si="29"/>
        <v>5.5555555555555511E-2</v>
      </c>
      <c r="BY10" s="129" t="str">
        <f t="shared" si="30"/>
        <v/>
      </c>
      <c r="CA10" s="4" t="s">
        <v>12</v>
      </c>
      <c r="CB10" s="5">
        <v>45175</v>
      </c>
      <c r="CC10" s="41"/>
      <c r="CD10" s="41"/>
      <c r="CE10" s="6" t="str">
        <f t="shared" si="31"/>
        <v/>
      </c>
      <c r="CF10" s="6" t="str">
        <f>IF(OR(CC10="",CD10=""),"",SUMIFS('تحميل المصنعيات'!$N:$N,'تحميل المصنعيات'!$F:$F,CD$2,'تحميل المصنعيات'!$D:$D,CB10))</f>
        <v/>
      </c>
      <c r="CG10" s="55" t="str">
        <f t="shared" si="11"/>
        <v/>
      </c>
      <c r="CH10" s="55" t="str">
        <f t="shared" si="12"/>
        <v/>
      </c>
      <c r="CI10" s="129" t="str">
        <f t="shared" si="32"/>
        <v/>
      </c>
      <c r="CK10" s="4" t="s">
        <v>12</v>
      </c>
      <c r="CL10" s="5">
        <v>45175</v>
      </c>
      <c r="CM10" s="41"/>
      <c r="CN10" s="41"/>
      <c r="CO10" s="6" t="str">
        <f t="shared" si="33"/>
        <v/>
      </c>
      <c r="CP10" s="6" t="str">
        <f>IF(OR(CM10="",CN10=""),"",SUMIFS('تحميل المصنعيات'!$N:$N,'تحميل المصنعيات'!$F:$F,CN$2,'تحميل المصنعيات'!$D:$D,CL10))</f>
        <v/>
      </c>
      <c r="CQ10" s="55" t="str">
        <f t="shared" si="13"/>
        <v/>
      </c>
      <c r="CR10" s="55" t="str">
        <f t="shared" si="34"/>
        <v/>
      </c>
      <c r="CS10" s="129" t="str">
        <f t="shared" si="35"/>
        <v/>
      </c>
    </row>
    <row r="11" spans="9:97" x14ac:dyDescent="0.25">
      <c r="I11" s="4" t="s">
        <v>13</v>
      </c>
      <c r="J11" s="5">
        <v>45176</v>
      </c>
      <c r="K11" s="41">
        <v>0.39583333333333331</v>
      </c>
      <c r="L11" s="41">
        <v>0.75</v>
      </c>
      <c r="M11" s="6">
        <f t="shared" si="14"/>
        <v>0.35416666666666669</v>
      </c>
      <c r="N11" s="6">
        <f>IF(OR(K11="",L11=""),"",SUMIFS('تحميل المصنعيات'!$N:$N,'تحميل المصنعيات'!$F:$F,L$2,'تحميل المصنعيات'!$D:$D,J11))</f>
        <v>0.14236111111111099</v>
      </c>
      <c r="O11" s="55">
        <f t="shared" si="0"/>
        <v>0.10763888888888902</v>
      </c>
      <c r="P11" s="55" t="str">
        <f t="shared" si="36"/>
        <v/>
      </c>
      <c r="Q11" s="129" t="str">
        <f t="shared" si="15"/>
        <v/>
      </c>
      <c r="S11" s="4" t="s">
        <v>13</v>
      </c>
      <c r="T11" s="5">
        <v>45176</v>
      </c>
      <c r="U11" s="41">
        <v>0.375</v>
      </c>
      <c r="V11" s="41">
        <v>0.75</v>
      </c>
      <c r="W11" s="6">
        <f t="shared" si="16"/>
        <v>0.375</v>
      </c>
      <c r="X11" s="6">
        <f>IF(OR(U11="",V11=""),"",SUMIFS('تحميل المصنعيات'!$N:$N,'تحميل المصنعيات'!$F:$F,V$2,'تحميل المصنعيات'!$D:$D,T11))</f>
        <v>0.35416666666666669</v>
      </c>
      <c r="Y11" s="55" t="str">
        <f t="shared" si="2"/>
        <v>أداء جيد</v>
      </c>
      <c r="Z11" s="55">
        <f t="shared" si="3"/>
        <v>8.3333333333333356E-2</v>
      </c>
      <c r="AA11" s="129" t="str">
        <f t="shared" si="17"/>
        <v/>
      </c>
      <c r="AC11" s="4" t="s">
        <v>13</v>
      </c>
      <c r="AD11" s="5">
        <v>45176</v>
      </c>
      <c r="AE11" s="41">
        <v>0.38541666666666669</v>
      </c>
      <c r="AF11" s="41">
        <v>0.75</v>
      </c>
      <c r="AG11" s="6">
        <f t="shared" si="18"/>
        <v>0.36458333333333331</v>
      </c>
      <c r="AH11" s="6">
        <f>IF(OR(AE11="",AF11=""),"",SUMIFS('تحميل المصنعيات'!$N:$N,'تحميل المصنعيات'!$F:$F,AF$2,'تحميل المصنعيات'!$D:$D,AD11))</f>
        <v>0.22569444444444459</v>
      </c>
      <c r="AI11" s="55">
        <f t="shared" si="4"/>
        <v>3.4722222222222057E-2</v>
      </c>
      <c r="AJ11" s="55" t="str">
        <f t="shared" si="19"/>
        <v/>
      </c>
      <c r="AK11" s="129" t="str">
        <f t="shared" si="20"/>
        <v/>
      </c>
      <c r="AM11" s="4" t="s">
        <v>13</v>
      </c>
      <c r="AN11" s="5">
        <v>45176</v>
      </c>
      <c r="AO11" s="41">
        <v>0.39583333333333331</v>
      </c>
      <c r="AP11" s="41">
        <v>0.75</v>
      </c>
      <c r="AQ11" s="6">
        <f t="shared" si="21"/>
        <v>0.35416666666666669</v>
      </c>
      <c r="AR11" s="6">
        <f>IF(OR(AO11="",AP11=""),"",SUMIFS('تحميل المصنعيات'!$N:$N,'تحميل المصنعيات'!$F:$F,AP$2,'تحميل المصنعيات'!$D:$D,AN11))</f>
        <v>0.14583333333333337</v>
      </c>
      <c r="AS11" s="55">
        <f t="shared" si="5"/>
        <v>0.10416666666666664</v>
      </c>
      <c r="AT11" s="55" t="str">
        <f t="shared" si="6"/>
        <v/>
      </c>
      <c r="AU11" s="129" t="str">
        <f t="shared" si="22"/>
        <v/>
      </c>
      <c r="AW11" s="4" t="s">
        <v>13</v>
      </c>
      <c r="AX11" s="5">
        <v>45176</v>
      </c>
      <c r="AY11" s="41">
        <v>0.375</v>
      </c>
      <c r="AZ11" s="41">
        <v>0.75</v>
      </c>
      <c r="BA11" s="6">
        <f t="shared" si="23"/>
        <v>0.375</v>
      </c>
      <c r="BB11" s="6">
        <f>IF(OR(AY11="",AZ11=""),"",SUMIFS('تحميل المصنعيات'!$N:$N,'تحميل المصنعيات'!$F:$F,AZ$2,'تحميل المصنعيات'!$D:$D,AX11))</f>
        <v>0</v>
      </c>
      <c r="BC11" s="55">
        <f t="shared" si="7"/>
        <v>0.27083333333333331</v>
      </c>
      <c r="BD11" s="55" t="str">
        <f t="shared" si="24"/>
        <v/>
      </c>
      <c r="BE11" s="129" t="str">
        <f t="shared" si="25"/>
        <v/>
      </c>
      <c r="BG11" s="4" t="s">
        <v>13</v>
      </c>
      <c r="BH11" s="5">
        <v>45176</v>
      </c>
      <c r="BI11" s="41">
        <v>0.45833333333333331</v>
      </c>
      <c r="BJ11" s="41">
        <v>0.75</v>
      </c>
      <c r="BK11" s="6">
        <f t="shared" si="26"/>
        <v>0.29166666666666669</v>
      </c>
      <c r="BL11" s="6">
        <f>IF(OR(BI11="",BJ11=""),"",SUMIFS('تحميل المصنعيات'!$N:$N,'تحميل المصنعيات'!$F:$F,BJ$2,'تحميل المصنعيات'!$D:$D,BH11))</f>
        <v>0</v>
      </c>
      <c r="BM11" s="55">
        <f t="shared" si="8"/>
        <v>0.1875</v>
      </c>
      <c r="BN11" s="55" t="str">
        <f t="shared" si="9"/>
        <v/>
      </c>
      <c r="BO11" s="129" t="str">
        <f t="shared" si="27"/>
        <v/>
      </c>
      <c r="BQ11" s="4" t="s">
        <v>13</v>
      </c>
      <c r="BR11" s="5">
        <v>45176</v>
      </c>
      <c r="BS11" s="41">
        <v>0.375</v>
      </c>
      <c r="BT11" s="41">
        <v>0.75</v>
      </c>
      <c r="BU11" s="6">
        <f t="shared" si="28"/>
        <v>0.375</v>
      </c>
      <c r="BV11" s="6">
        <f>IF(OR(BS11="",BT11=""),"",SUMIFS('تحميل المصنعيات'!$N:$N,'تحميل المصنعيات'!$F:$F,BT$2,'تحميل المصنعيات'!$D:$D,BR11))</f>
        <v>0.34375000000000006</v>
      </c>
      <c r="BW11" s="55" t="str">
        <f t="shared" si="10"/>
        <v>أداء جيد</v>
      </c>
      <c r="BX11" s="55">
        <f t="shared" si="29"/>
        <v>7.2916666666666727E-2</v>
      </c>
      <c r="BY11" s="129" t="str">
        <f t="shared" si="30"/>
        <v/>
      </c>
      <c r="CA11" s="4" t="s">
        <v>13</v>
      </c>
      <c r="CB11" s="5">
        <v>45176</v>
      </c>
      <c r="CC11" s="41"/>
      <c r="CD11" s="41"/>
      <c r="CE11" s="6" t="str">
        <f t="shared" si="31"/>
        <v/>
      </c>
      <c r="CF11" s="6" t="str">
        <f>IF(OR(CC11="",CD11=""),"",SUMIFS('تحميل المصنعيات'!$N:$N,'تحميل المصنعيات'!$F:$F,CD$2,'تحميل المصنعيات'!$D:$D,CB11))</f>
        <v/>
      </c>
      <c r="CG11" s="55" t="str">
        <f t="shared" si="11"/>
        <v/>
      </c>
      <c r="CH11" s="55" t="str">
        <f t="shared" si="12"/>
        <v/>
      </c>
      <c r="CI11" s="129" t="str">
        <f t="shared" si="32"/>
        <v/>
      </c>
      <c r="CK11" s="4" t="s">
        <v>13</v>
      </c>
      <c r="CL11" s="5">
        <v>45176</v>
      </c>
      <c r="CM11" s="41"/>
      <c r="CN11" s="41"/>
      <c r="CO11" s="6" t="str">
        <f t="shared" si="33"/>
        <v/>
      </c>
      <c r="CP11" s="6" t="str">
        <f>IF(OR(CM11="",CN11=""),"",SUMIFS('تحميل المصنعيات'!$N:$N,'تحميل المصنعيات'!$F:$F,CN$2,'تحميل المصنعيات'!$D:$D,CL11))</f>
        <v/>
      </c>
      <c r="CQ11" s="55" t="str">
        <f t="shared" si="13"/>
        <v/>
      </c>
      <c r="CR11" s="55" t="str">
        <f t="shared" si="34"/>
        <v/>
      </c>
      <c r="CS11" s="129" t="str">
        <f t="shared" si="35"/>
        <v/>
      </c>
    </row>
    <row r="12" spans="9:97" x14ac:dyDescent="0.25">
      <c r="I12" s="132" t="s">
        <v>30</v>
      </c>
      <c r="J12" s="133">
        <v>45177</v>
      </c>
      <c r="K12" s="134"/>
      <c r="L12" s="134"/>
      <c r="M12" s="134" t="str">
        <f t="shared" si="14"/>
        <v/>
      </c>
      <c r="N12" s="134" t="str">
        <f>IF(OR(K12="",L12=""),"",SUMIFS('تحميل المصنعيات'!$N:$N,'تحميل المصنعيات'!$F:$F,L$2,'تحميل المصنعيات'!$D:$D,J12))</f>
        <v/>
      </c>
      <c r="O12" s="135" t="str">
        <f t="shared" si="0"/>
        <v/>
      </c>
      <c r="P12" s="135" t="str">
        <f t="shared" si="36"/>
        <v/>
      </c>
      <c r="Q12" s="132" t="str">
        <f t="shared" si="15"/>
        <v/>
      </c>
      <c r="S12" s="132" t="s">
        <v>30</v>
      </c>
      <c r="T12" s="133">
        <v>45177</v>
      </c>
      <c r="U12" s="134"/>
      <c r="V12" s="134"/>
      <c r="W12" s="134" t="str">
        <f t="shared" si="16"/>
        <v/>
      </c>
      <c r="X12" s="134" t="str">
        <f>IF(OR(U12="",V12=""),"",SUMIFS('تحميل المصنعيات'!$N:$N,'تحميل المصنعيات'!$F:$F,V$2,'تحميل المصنعيات'!$D:$D,T12))</f>
        <v/>
      </c>
      <c r="Y12" s="135" t="str">
        <f t="shared" si="2"/>
        <v/>
      </c>
      <c r="Z12" s="135" t="str">
        <f t="shared" si="3"/>
        <v/>
      </c>
      <c r="AA12" s="132" t="str">
        <f t="shared" si="17"/>
        <v/>
      </c>
      <c r="AC12" s="132" t="s">
        <v>30</v>
      </c>
      <c r="AD12" s="133">
        <v>45177</v>
      </c>
      <c r="AE12" s="134"/>
      <c r="AF12" s="134"/>
      <c r="AG12" s="134" t="str">
        <f t="shared" si="18"/>
        <v/>
      </c>
      <c r="AH12" s="134" t="str">
        <f>IF(OR(AE12="",AF12=""),"",SUMIFS('تحميل المصنعيات'!$N:$N,'تحميل المصنعيات'!$F:$F,AF$2,'تحميل المصنعيات'!$D:$D,AD12))</f>
        <v/>
      </c>
      <c r="AI12" s="135" t="str">
        <f t="shared" si="4"/>
        <v/>
      </c>
      <c r="AJ12" s="135" t="str">
        <f t="shared" si="19"/>
        <v/>
      </c>
      <c r="AK12" s="132" t="str">
        <f t="shared" si="20"/>
        <v/>
      </c>
      <c r="AM12" s="132" t="s">
        <v>30</v>
      </c>
      <c r="AN12" s="133">
        <v>45177</v>
      </c>
      <c r="AO12" s="134"/>
      <c r="AP12" s="134"/>
      <c r="AQ12" s="134" t="str">
        <f t="shared" si="21"/>
        <v/>
      </c>
      <c r="AR12" s="134" t="str">
        <f>IF(OR(AO12="",AP12=""),"",SUMIFS('تحميل المصنعيات'!$N:$N,'تحميل المصنعيات'!$F:$F,AP$2,'تحميل المصنعيات'!$D:$D,AN12))</f>
        <v/>
      </c>
      <c r="AS12" s="135" t="str">
        <f t="shared" si="5"/>
        <v/>
      </c>
      <c r="AT12" s="135" t="str">
        <f t="shared" si="6"/>
        <v/>
      </c>
      <c r="AU12" s="132" t="str">
        <f t="shared" si="22"/>
        <v/>
      </c>
      <c r="AW12" s="132" t="s">
        <v>30</v>
      </c>
      <c r="AX12" s="133">
        <v>45177</v>
      </c>
      <c r="AY12" s="134"/>
      <c r="AZ12" s="134"/>
      <c r="BA12" s="134" t="str">
        <f t="shared" si="23"/>
        <v/>
      </c>
      <c r="BB12" s="134" t="str">
        <f>IF(OR(AY12="",AZ12=""),"",SUMIFS('تحميل المصنعيات'!$N:$N,'تحميل المصنعيات'!$F:$F,AZ$2,'تحميل المصنعيات'!$D:$D,AX12))</f>
        <v/>
      </c>
      <c r="BC12" s="135" t="str">
        <f t="shared" si="7"/>
        <v/>
      </c>
      <c r="BD12" s="135" t="str">
        <f t="shared" si="24"/>
        <v/>
      </c>
      <c r="BE12" s="132" t="str">
        <f t="shared" si="25"/>
        <v/>
      </c>
      <c r="BG12" s="132" t="s">
        <v>30</v>
      </c>
      <c r="BH12" s="133">
        <v>45177</v>
      </c>
      <c r="BI12" s="134"/>
      <c r="BJ12" s="134"/>
      <c r="BK12" s="134" t="str">
        <f t="shared" si="26"/>
        <v/>
      </c>
      <c r="BL12" s="134" t="str">
        <f>IF(OR(BI12="",BJ12=""),"",SUMIFS('تحميل المصنعيات'!$N:$N,'تحميل المصنعيات'!$F:$F,BJ$2,'تحميل المصنعيات'!$D:$D,BH12))</f>
        <v/>
      </c>
      <c r="BM12" s="135" t="str">
        <f t="shared" si="8"/>
        <v/>
      </c>
      <c r="BN12" s="135" t="str">
        <f t="shared" si="9"/>
        <v/>
      </c>
      <c r="BO12" s="132" t="str">
        <f t="shared" si="27"/>
        <v/>
      </c>
      <c r="BQ12" s="132" t="s">
        <v>30</v>
      </c>
      <c r="BR12" s="133">
        <v>45177</v>
      </c>
      <c r="BS12" s="134"/>
      <c r="BT12" s="134"/>
      <c r="BU12" s="134" t="str">
        <f t="shared" si="28"/>
        <v/>
      </c>
      <c r="BV12" s="134" t="str">
        <f>IF(OR(BS12="",BT12=""),"",SUMIFS('تحميل المصنعيات'!$N:$N,'تحميل المصنعيات'!$F:$F,BT$2,'تحميل المصنعيات'!$D:$D,BR12))</f>
        <v/>
      </c>
      <c r="BW12" s="135" t="str">
        <f t="shared" si="10"/>
        <v/>
      </c>
      <c r="BX12" s="135" t="str">
        <f t="shared" si="29"/>
        <v/>
      </c>
      <c r="BY12" s="132" t="str">
        <f t="shared" si="30"/>
        <v/>
      </c>
      <c r="CA12" s="132" t="s">
        <v>30</v>
      </c>
      <c r="CB12" s="133">
        <v>45177</v>
      </c>
      <c r="CC12" s="134"/>
      <c r="CD12" s="134"/>
      <c r="CE12" s="134" t="str">
        <f t="shared" si="31"/>
        <v/>
      </c>
      <c r="CF12" s="134" t="str">
        <f>IF(OR(CC12="",CD12=""),"",SUMIFS('تحميل المصنعيات'!$N:$N,'تحميل المصنعيات'!$F:$F,CD$2,'تحميل المصنعيات'!$D:$D,CB12))</f>
        <v/>
      </c>
      <c r="CG12" s="135" t="str">
        <f t="shared" si="11"/>
        <v/>
      </c>
      <c r="CH12" s="135" t="str">
        <f t="shared" si="12"/>
        <v/>
      </c>
      <c r="CI12" s="132" t="str">
        <f t="shared" si="32"/>
        <v/>
      </c>
      <c r="CK12" s="132" t="s">
        <v>30</v>
      </c>
      <c r="CL12" s="133">
        <v>45177</v>
      </c>
      <c r="CM12" s="134"/>
      <c r="CN12" s="134"/>
      <c r="CO12" s="134" t="str">
        <f t="shared" si="33"/>
        <v/>
      </c>
      <c r="CP12" s="134" t="str">
        <f>IF(OR(CM12="",CN12=""),"",SUMIFS('تحميل المصنعيات'!$N:$N,'تحميل المصنعيات'!$F:$F,CN$2,'تحميل المصنعيات'!$D:$D,CL12))</f>
        <v/>
      </c>
      <c r="CQ12" s="135" t="str">
        <f t="shared" si="13"/>
        <v/>
      </c>
      <c r="CR12" s="135" t="str">
        <f t="shared" si="34"/>
        <v/>
      </c>
      <c r="CS12" s="132" t="str">
        <f t="shared" si="35"/>
        <v/>
      </c>
    </row>
    <row r="13" spans="9:97" x14ac:dyDescent="0.25">
      <c r="I13" s="4" t="s">
        <v>8</v>
      </c>
      <c r="J13" s="5">
        <v>45178</v>
      </c>
      <c r="K13" s="6" t="s">
        <v>246</v>
      </c>
      <c r="L13" s="6" t="s">
        <v>246</v>
      </c>
      <c r="M13" s="6">
        <f t="shared" si="14"/>
        <v>0</v>
      </c>
      <c r="N13" s="6">
        <f>IF(OR(K13="",L13=""),"",SUMIFS('تحميل المصنعيات'!$N:$N,'تحميل المصنعيات'!$F:$F,L$2,'تحميل المصنعيات'!$D:$D,J13))</f>
        <v>0</v>
      </c>
      <c r="O13" s="55" t="str">
        <f t="shared" si="0"/>
        <v/>
      </c>
      <c r="P13" s="55" t="str">
        <f t="shared" si="36"/>
        <v/>
      </c>
      <c r="Q13" s="129" t="str">
        <f t="shared" si="15"/>
        <v/>
      </c>
      <c r="S13" s="4" t="s">
        <v>8</v>
      </c>
      <c r="T13" s="5">
        <v>45178</v>
      </c>
      <c r="U13" s="41">
        <v>0.375</v>
      </c>
      <c r="V13" s="41">
        <v>0.875</v>
      </c>
      <c r="W13" s="6">
        <f t="shared" si="16"/>
        <v>0.5</v>
      </c>
      <c r="X13" s="6">
        <f>IF(OR(U13="",V13=""),"",SUMIFS('تحميل المصنعيات'!$N:$N,'تحميل المصنعيات'!$F:$F,V$2,'تحميل المصنعيات'!$D:$D,T13))</f>
        <v>0.39583333333333331</v>
      </c>
      <c r="Y13" s="55">
        <f t="shared" si="2"/>
        <v>1.3877787807814457E-17</v>
      </c>
      <c r="Z13" s="55" t="str">
        <f t="shared" si="3"/>
        <v/>
      </c>
      <c r="AA13" s="129" t="str">
        <f t="shared" si="17"/>
        <v/>
      </c>
      <c r="AC13" s="4" t="s">
        <v>8</v>
      </c>
      <c r="AD13" s="5">
        <v>45178</v>
      </c>
      <c r="AE13" s="6" t="s">
        <v>246</v>
      </c>
      <c r="AF13" s="6" t="s">
        <v>246</v>
      </c>
      <c r="AG13" s="6">
        <f t="shared" si="18"/>
        <v>0</v>
      </c>
      <c r="AH13" s="6">
        <f>IF(OR(AE13="",AF13=""),"",SUMIFS('تحميل المصنعيات'!$N:$N,'تحميل المصنعيات'!$F:$F,AF$2,'تحميل المصنعيات'!$D:$D,AD13))</f>
        <v>0</v>
      </c>
      <c r="AI13" s="55" t="str">
        <f t="shared" si="4"/>
        <v/>
      </c>
      <c r="AJ13" s="55" t="str">
        <f t="shared" si="19"/>
        <v/>
      </c>
      <c r="AK13" s="129" t="str">
        <f t="shared" si="20"/>
        <v/>
      </c>
      <c r="AM13" s="4" t="s">
        <v>8</v>
      </c>
      <c r="AN13" s="5">
        <v>45178</v>
      </c>
      <c r="AO13" s="6" t="s">
        <v>246</v>
      </c>
      <c r="AP13" s="6" t="s">
        <v>246</v>
      </c>
      <c r="AQ13" s="6">
        <f t="shared" si="21"/>
        <v>0</v>
      </c>
      <c r="AR13" s="6">
        <f>IF(OR(AO13="",AP13=""),"",SUMIFS('تحميل المصنعيات'!$N:$N,'تحميل المصنعيات'!$F:$F,AP$2,'تحميل المصنعيات'!$D:$D,AN13))</f>
        <v>0</v>
      </c>
      <c r="AS13" s="55" t="str">
        <f t="shared" si="5"/>
        <v/>
      </c>
      <c r="AT13" s="55" t="str">
        <f t="shared" si="6"/>
        <v/>
      </c>
      <c r="AU13" s="129" t="str">
        <f t="shared" si="22"/>
        <v/>
      </c>
      <c r="AW13" s="4" t="s">
        <v>8</v>
      </c>
      <c r="AX13" s="5">
        <v>45178</v>
      </c>
      <c r="AY13" s="41">
        <v>0.38194444444444442</v>
      </c>
      <c r="AZ13" s="41">
        <v>0.875</v>
      </c>
      <c r="BA13" s="6">
        <f t="shared" si="23"/>
        <v>0.49305555555555558</v>
      </c>
      <c r="BB13" s="6">
        <f>IF(OR(AY13="",AZ13=""),"",SUMIFS('تحميل المصنعيات'!$N:$N,'تحميل المصنعيات'!$F:$F,AZ$2,'تحميل المصنعيات'!$D:$D,AX13))</f>
        <v>0</v>
      </c>
      <c r="BC13" s="55">
        <f t="shared" si="7"/>
        <v>0.3888888888888889</v>
      </c>
      <c r="BD13" s="55" t="str">
        <f t="shared" si="24"/>
        <v/>
      </c>
      <c r="BE13" s="129" t="str">
        <f t="shared" si="25"/>
        <v/>
      </c>
      <c r="BG13" s="4" t="s">
        <v>8</v>
      </c>
      <c r="BH13" s="5">
        <v>45178</v>
      </c>
      <c r="BI13" s="41" t="s">
        <v>246</v>
      </c>
      <c r="BJ13" s="41" t="s">
        <v>246</v>
      </c>
      <c r="BK13" s="6">
        <f t="shared" si="26"/>
        <v>0</v>
      </c>
      <c r="BL13" s="6">
        <f>IF(OR(BI13="",BJ13=""),"",SUMIFS('تحميل المصنعيات'!$N:$N,'تحميل المصنعيات'!$F:$F,BJ$2,'تحميل المصنعيات'!$D:$D,BH13))</f>
        <v>0</v>
      </c>
      <c r="BM13" s="55" t="str">
        <f t="shared" si="8"/>
        <v/>
      </c>
      <c r="BN13" s="55" t="str">
        <f t="shared" si="9"/>
        <v/>
      </c>
      <c r="BO13" s="129" t="str">
        <f t="shared" si="27"/>
        <v/>
      </c>
      <c r="BQ13" s="4" t="s">
        <v>8</v>
      </c>
      <c r="BR13" s="5">
        <v>45178</v>
      </c>
      <c r="BS13" s="41">
        <v>0.375</v>
      </c>
      <c r="BT13" s="41">
        <v>0.875</v>
      </c>
      <c r="BU13" s="6">
        <f t="shared" si="28"/>
        <v>0.5</v>
      </c>
      <c r="BV13" s="6">
        <f>IF(OR(BS13="",BT13=""),"",SUMIFS('تحميل المصنعيات'!$N:$N,'تحميل المصنعيات'!$F:$F,BT$2,'تحميل المصنعيات'!$D:$D,BR13))</f>
        <v>0.33333333333333331</v>
      </c>
      <c r="BW13" s="55">
        <f t="shared" si="10"/>
        <v>6.2500000000000014E-2</v>
      </c>
      <c r="BX13" s="55" t="str">
        <f t="shared" si="29"/>
        <v/>
      </c>
      <c r="BY13" s="129" t="str">
        <f t="shared" si="30"/>
        <v/>
      </c>
      <c r="CA13" s="4" t="s">
        <v>8</v>
      </c>
      <c r="CB13" s="5">
        <v>45178</v>
      </c>
      <c r="CC13" s="41"/>
      <c r="CD13" s="41"/>
      <c r="CE13" s="6" t="str">
        <f t="shared" si="31"/>
        <v/>
      </c>
      <c r="CF13" s="6" t="str">
        <f>IF(OR(CC13="",CD13=""),"",SUMIFS('تحميل المصنعيات'!$N:$N,'تحميل المصنعيات'!$F:$F,CD$2,'تحميل المصنعيات'!$D:$D,CB13))</f>
        <v/>
      </c>
      <c r="CG13" s="55" t="str">
        <f t="shared" si="11"/>
        <v/>
      </c>
      <c r="CH13" s="55" t="str">
        <f t="shared" si="12"/>
        <v/>
      </c>
      <c r="CI13" s="129" t="str">
        <f t="shared" si="32"/>
        <v/>
      </c>
      <c r="CK13" s="4" t="s">
        <v>8</v>
      </c>
      <c r="CL13" s="5">
        <v>45178</v>
      </c>
      <c r="CM13" s="41"/>
      <c r="CN13" s="41"/>
      <c r="CO13" s="6" t="str">
        <f t="shared" si="33"/>
        <v/>
      </c>
      <c r="CP13" s="6" t="str">
        <f>IF(OR(CM13="",CN13=""),"",SUMIFS('تحميل المصنعيات'!$N:$N,'تحميل المصنعيات'!$F:$F,CN$2,'تحميل المصنعيات'!$D:$D,CL13))</f>
        <v/>
      </c>
      <c r="CQ13" s="55" t="str">
        <f t="shared" si="13"/>
        <v/>
      </c>
      <c r="CR13" s="55" t="str">
        <f t="shared" si="34"/>
        <v/>
      </c>
      <c r="CS13" s="129" t="str">
        <f t="shared" si="35"/>
        <v/>
      </c>
    </row>
    <row r="14" spans="9:97" x14ac:dyDescent="0.25">
      <c r="I14" s="4" t="s">
        <v>9</v>
      </c>
      <c r="J14" s="5">
        <v>45179</v>
      </c>
      <c r="K14" s="41">
        <v>0.38541666666666669</v>
      </c>
      <c r="L14" s="41">
        <v>0.875</v>
      </c>
      <c r="M14" s="6">
        <f t="shared" si="14"/>
        <v>0.48958333333333331</v>
      </c>
      <c r="N14" s="6">
        <f>IF(OR(K14="",L14=""),"",SUMIFS('تحميل المصنعيات'!$N:$N,'تحميل المصنعيات'!$F:$F,L$2,'تحميل المصنعيات'!$D:$D,J14))</f>
        <v>0.46527777777777768</v>
      </c>
      <c r="O14" s="55" t="str">
        <f t="shared" si="0"/>
        <v>أداء جيد</v>
      </c>
      <c r="P14" s="55">
        <f t="shared" si="36"/>
        <v>7.9861111111111036E-2</v>
      </c>
      <c r="Q14" s="129" t="str">
        <f t="shared" si="15"/>
        <v/>
      </c>
      <c r="S14" s="4" t="s">
        <v>9</v>
      </c>
      <c r="T14" s="5">
        <v>45179</v>
      </c>
      <c r="U14" s="41">
        <v>0.375</v>
      </c>
      <c r="V14" s="41">
        <v>0.875</v>
      </c>
      <c r="W14" s="6">
        <f t="shared" si="16"/>
        <v>0.5</v>
      </c>
      <c r="X14" s="6">
        <f>IF(OR(U14="",V14=""),"",SUMIFS('تحميل المصنعيات'!$N:$N,'تحميل المصنعيات'!$F:$F,V$2,'تحميل المصنعيات'!$D:$D,T14))</f>
        <v>0.40625000000000006</v>
      </c>
      <c r="Y14" s="55" t="str">
        <f t="shared" si="2"/>
        <v>أداء جيد</v>
      </c>
      <c r="Z14" s="55">
        <f t="shared" si="3"/>
        <v>1.0416666666666727E-2</v>
      </c>
      <c r="AA14" s="129" t="str">
        <f t="shared" si="17"/>
        <v/>
      </c>
      <c r="AC14" s="4" t="s">
        <v>9</v>
      </c>
      <c r="AD14" s="5">
        <v>45179</v>
      </c>
      <c r="AE14" s="41">
        <v>0.39583333333333331</v>
      </c>
      <c r="AF14" s="41">
        <v>0.64583333333333337</v>
      </c>
      <c r="AG14" s="6">
        <f t="shared" si="18"/>
        <v>0.25000000000000006</v>
      </c>
      <c r="AH14" s="6">
        <f>IF(OR(AE14="",AF14=""),"",SUMIFS('تحميل المصنعيات'!$N:$N,'تحميل المصنعيات'!$F:$F,AF$2,'تحميل المصنعيات'!$D:$D,AD14))</f>
        <v>0.17708333333333331</v>
      </c>
      <c r="AI14" s="55" t="str">
        <f t="shared" si="4"/>
        <v>أداء جيد</v>
      </c>
      <c r="AJ14" s="55">
        <f t="shared" si="19"/>
        <v>3.1249999999999931E-2</v>
      </c>
      <c r="AK14" s="129" t="str">
        <f t="shared" si="20"/>
        <v/>
      </c>
      <c r="AM14" s="4" t="s">
        <v>9</v>
      </c>
      <c r="AN14" s="5">
        <v>45179</v>
      </c>
      <c r="AO14" s="41">
        <v>0.38541666666666669</v>
      </c>
      <c r="AP14" s="41">
        <v>0.875</v>
      </c>
      <c r="AQ14" s="6">
        <f t="shared" si="21"/>
        <v>0.48958333333333331</v>
      </c>
      <c r="AR14" s="6">
        <f>IF(OR(AO14="",AP14=""),"",SUMIFS('تحميل المصنعيات'!$N:$N,'تحميل المصنعيات'!$F:$F,AP$2,'تحميل المصنعيات'!$D:$D,AN14))</f>
        <v>0.33333333333333331</v>
      </c>
      <c r="AS14" s="55">
        <f t="shared" si="5"/>
        <v>5.2083333333333329E-2</v>
      </c>
      <c r="AT14" s="55" t="str">
        <f t="shared" si="6"/>
        <v/>
      </c>
      <c r="AU14" s="129" t="str">
        <f t="shared" si="22"/>
        <v/>
      </c>
      <c r="AW14" s="4" t="s">
        <v>9</v>
      </c>
      <c r="AX14" s="5">
        <v>45179</v>
      </c>
      <c r="AY14" s="41">
        <v>0.375</v>
      </c>
      <c r="AZ14" s="41">
        <v>0.89583333333333337</v>
      </c>
      <c r="BA14" s="6">
        <f t="shared" si="23"/>
        <v>0.52083333333333337</v>
      </c>
      <c r="BB14" s="6">
        <f>IF(OR(AY14="",AZ14=""),"",SUMIFS('تحميل المصنعيات'!$N:$N,'تحميل المصنعيات'!$F:$F,AZ$2,'تحميل المصنعيات'!$D:$D,AX14))</f>
        <v>0</v>
      </c>
      <c r="BC14" s="55">
        <f t="shared" si="7"/>
        <v>0.41666666666666669</v>
      </c>
      <c r="BD14" s="55" t="str">
        <f t="shared" si="24"/>
        <v/>
      </c>
      <c r="BE14" s="129" t="str">
        <f t="shared" si="25"/>
        <v/>
      </c>
      <c r="BG14" s="4" t="s">
        <v>9</v>
      </c>
      <c r="BH14" s="5">
        <v>45179</v>
      </c>
      <c r="BI14" s="41">
        <v>0.5</v>
      </c>
      <c r="BJ14" s="41">
        <v>0.625</v>
      </c>
      <c r="BK14" s="6">
        <f t="shared" si="26"/>
        <v>0.125</v>
      </c>
      <c r="BL14" s="6">
        <f>IF(OR(BI14="",BJ14=""),"",SUMIFS('تحميل المصنعيات'!$N:$N,'تحميل المصنعيات'!$F:$F,BJ$2,'تحميل المصنعيات'!$D:$D,BH14))</f>
        <v>0</v>
      </c>
      <c r="BM14" s="55">
        <f t="shared" si="8"/>
        <v>2.0833333333333329E-2</v>
      </c>
      <c r="BN14" s="55" t="str">
        <f t="shared" si="9"/>
        <v/>
      </c>
      <c r="BO14" s="129" t="str">
        <f t="shared" si="27"/>
        <v/>
      </c>
      <c r="BQ14" s="4" t="s">
        <v>9</v>
      </c>
      <c r="BR14" s="5">
        <v>45179</v>
      </c>
      <c r="BS14" s="41">
        <v>0.39583333333333331</v>
      </c>
      <c r="BT14" s="41">
        <v>0.875</v>
      </c>
      <c r="BU14" s="6">
        <f t="shared" si="28"/>
        <v>0.47916666666666669</v>
      </c>
      <c r="BV14" s="6">
        <f>IF(OR(BS14="",BT14=""),"",SUMIFS('تحميل المصنعيات'!$N:$N,'تحميل المصنعيات'!$F:$F,BT$2,'تحميل المصنعيات'!$D:$D,BR14))</f>
        <v>0.42708333333333337</v>
      </c>
      <c r="BW14" s="55" t="str">
        <f t="shared" si="10"/>
        <v>أداء جيد</v>
      </c>
      <c r="BX14" s="55">
        <f t="shared" si="29"/>
        <v>5.2083333333333356E-2</v>
      </c>
      <c r="BY14" s="129" t="str">
        <f t="shared" si="30"/>
        <v/>
      </c>
      <c r="CA14" s="4" t="s">
        <v>9</v>
      </c>
      <c r="CB14" s="5">
        <v>45179</v>
      </c>
      <c r="CC14" s="41"/>
      <c r="CD14" s="41"/>
      <c r="CE14" s="6" t="str">
        <f t="shared" si="31"/>
        <v/>
      </c>
      <c r="CF14" s="6" t="str">
        <f>IF(OR(CC14="",CD14=""),"",SUMIFS('تحميل المصنعيات'!$N:$N,'تحميل المصنعيات'!$F:$F,CD$2,'تحميل المصنعيات'!$D:$D,CB14))</f>
        <v/>
      </c>
      <c r="CG14" s="55" t="str">
        <f t="shared" si="11"/>
        <v/>
      </c>
      <c r="CH14" s="55" t="str">
        <f t="shared" si="12"/>
        <v/>
      </c>
      <c r="CI14" s="129" t="str">
        <f t="shared" si="32"/>
        <v/>
      </c>
      <c r="CK14" s="4" t="s">
        <v>9</v>
      </c>
      <c r="CL14" s="5">
        <v>45179</v>
      </c>
      <c r="CM14" s="41"/>
      <c r="CN14" s="41"/>
      <c r="CO14" s="6" t="str">
        <f t="shared" si="33"/>
        <v/>
      </c>
      <c r="CP14" s="6" t="str">
        <f>IF(OR(CM14="",CN14=""),"",SUMIFS('تحميل المصنعيات'!$N:$N,'تحميل المصنعيات'!$F:$F,CN$2,'تحميل المصنعيات'!$D:$D,CL14))</f>
        <v/>
      </c>
      <c r="CQ14" s="55" t="str">
        <f t="shared" si="13"/>
        <v/>
      </c>
      <c r="CR14" s="55" t="str">
        <f t="shared" si="34"/>
        <v/>
      </c>
      <c r="CS14" s="129" t="str">
        <f t="shared" si="35"/>
        <v/>
      </c>
    </row>
    <row r="15" spans="9:97" x14ac:dyDescent="0.25">
      <c r="I15" s="4" t="s">
        <v>10</v>
      </c>
      <c r="J15" s="5">
        <v>45180</v>
      </c>
      <c r="K15" s="41">
        <v>0.39930555555555558</v>
      </c>
      <c r="L15" s="41">
        <v>0.875</v>
      </c>
      <c r="M15" s="6">
        <f t="shared" si="14"/>
        <v>0.47569444444444442</v>
      </c>
      <c r="N15" s="6">
        <f>IF(OR(K15="",L15=""),"",SUMIFS('تحميل المصنعيات'!$N:$N,'تحميل المصنعيات'!$F:$F,L$2,'تحميل المصنعيات'!$D:$D,J15))</f>
        <v>0.34374999999999994</v>
      </c>
      <c r="O15" s="55">
        <f t="shared" si="0"/>
        <v>2.7777777777777804E-2</v>
      </c>
      <c r="P15" s="55" t="str">
        <f t="shared" si="36"/>
        <v/>
      </c>
      <c r="Q15" s="129" t="str">
        <f>IF(K15="","",IF(N15&gt;M15,"ادخال خاطئ",""))</f>
        <v/>
      </c>
      <c r="S15" s="4" t="s">
        <v>10</v>
      </c>
      <c r="T15" s="5">
        <v>45180</v>
      </c>
      <c r="U15" s="41">
        <v>0.375</v>
      </c>
      <c r="V15" s="41">
        <v>0.875</v>
      </c>
      <c r="W15" s="6">
        <f t="shared" si="16"/>
        <v>0.5</v>
      </c>
      <c r="X15" s="6">
        <f>IF(OR(U15="",V15=""),"",SUMIFS('تحميل المصنعيات'!$N:$N,'تحميل المصنعيات'!$F:$F,V$2,'تحميل المصنعيات'!$D:$D,T15))</f>
        <v>0.35416666666666669</v>
      </c>
      <c r="Y15" s="55">
        <f t="shared" si="2"/>
        <v>4.1666666666666644E-2</v>
      </c>
      <c r="Z15" s="55" t="str">
        <f t="shared" si="3"/>
        <v/>
      </c>
      <c r="AA15" s="129" t="str">
        <f>IF(U15="","",IF(X15&gt;W15,"ادخال خاطئ",""))</f>
        <v/>
      </c>
      <c r="AC15" s="4" t="s">
        <v>10</v>
      </c>
      <c r="AD15" s="5">
        <v>45180</v>
      </c>
      <c r="AE15" s="41">
        <v>0.3888888888888889</v>
      </c>
      <c r="AF15" s="41">
        <v>0.875</v>
      </c>
      <c r="AG15" s="6">
        <f t="shared" si="18"/>
        <v>0.4861111111111111</v>
      </c>
      <c r="AH15" s="6">
        <f>IF(OR(AE15="",AF15=""),"",SUMIFS('تحميل المصنعيات'!$N:$N,'تحميل المصنعيات'!$F:$F,AF$2,'تحميل المصنعيات'!$D:$D,AD15))</f>
        <v>0.31249999999999994</v>
      </c>
      <c r="AI15" s="55">
        <f t="shared" si="4"/>
        <v>6.9444444444444489E-2</v>
      </c>
      <c r="AJ15" s="55" t="str">
        <f t="shared" si="19"/>
        <v/>
      </c>
      <c r="AK15" s="129" t="str">
        <f>IF(AE15="","",IF(AH15&gt;AG15,"ادخال خاطئ",""))</f>
        <v/>
      </c>
      <c r="AM15" s="4" t="s">
        <v>10</v>
      </c>
      <c r="AN15" s="5">
        <v>45180</v>
      </c>
      <c r="AO15" s="41">
        <v>0.39930555555555558</v>
      </c>
      <c r="AP15" s="41">
        <v>0.875</v>
      </c>
      <c r="AQ15" s="6">
        <f t="shared" si="21"/>
        <v>0.47569444444444442</v>
      </c>
      <c r="AR15" s="6">
        <f>IF(OR(AO15="",AP15=""),"",SUMIFS('تحميل المصنعيات'!$N:$N,'تحميل المصنعيات'!$F:$F,AP$2,'تحميل المصنعيات'!$D:$D,AN15))</f>
        <v>0.2708333333333332</v>
      </c>
      <c r="AS15" s="55">
        <f t="shared" si="5"/>
        <v>0.10069444444444454</v>
      </c>
      <c r="AT15" s="55" t="str">
        <f t="shared" si="6"/>
        <v/>
      </c>
      <c r="AU15" s="129" t="str">
        <f>IF(AO15="","",IF(AR15&gt;AQ15,"ادخال خاطئ",""))</f>
        <v/>
      </c>
      <c r="AW15" s="4" t="s">
        <v>10</v>
      </c>
      <c r="AX15" s="5">
        <v>45180</v>
      </c>
      <c r="AY15" s="41">
        <v>0.375</v>
      </c>
      <c r="AZ15" s="41">
        <v>0.89583333333333337</v>
      </c>
      <c r="BA15" s="6">
        <f t="shared" si="23"/>
        <v>0.52083333333333337</v>
      </c>
      <c r="BB15" s="6">
        <f>IF(OR(AY15="",AZ15=""),"",SUMIFS('تحميل المصنعيات'!$N:$N,'تحميل المصنعيات'!$F:$F,AZ$2,'تحميل المصنعيات'!$D:$D,AX15))</f>
        <v>0</v>
      </c>
      <c r="BC15" s="55">
        <f t="shared" si="7"/>
        <v>0.41666666666666669</v>
      </c>
      <c r="BD15" s="55" t="str">
        <f t="shared" si="24"/>
        <v/>
      </c>
      <c r="BE15" s="129" t="str">
        <f>IF(AY15="","",IF(BB15&gt;BA15,"ادخال خاطئ",""))</f>
        <v/>
      </c>
      <c r="BG15" s="4" t="s">
        <v>10</v>
      </c>
      <c r="BH15" s="5">
        <v>45180</v>
      </c>
      <c r="BI15" s="41">
        <v>0.45833333333333331</v>
      </c>
      <c r="BJ15" s="41">
        <v>0.70833333333333337</v>
      </c>
      <c r="BK15" s="6">
        <f t="shared" si="26"/>
        <v>0.25000000000000006</v>
      </c>
      <c r="BL15" s="6">
        <f>IF(OR(BI15="",BJ15=""),"",SUMIFS('تحميل المصنعيات'!$N:$N,'تحميل المصنعيات'!$F:$F,BJ$2,'تحميل المصنعيات'!$D:$D,BH15))</f>
        <v>0</v>
      </c>
      <c r="BM15" s="55">
        <f t="shared" si="8"/>
        <v>0.14583333333333337</v>
      </c>
      <c r="BN15" s="55" t="str">
        <f t="shared" si="9"/>
        <v/>
      </c>
      <c r="BO15" s="129" t="str">
        <f>IF(BI15="","",IF(BL15&gt;BK15,"ادخال خاطئ",""))</f>
        <v/>
      </c>
      <c r="BQ15" s="4" t="s">
        <v>10</v>
      </c>
      <c r="BR15" s="5">
        <v>45180</v>
      </c>
      <c r="BS15" s="41">
        <v>0.375</v>
      </c>
      <c r="BT15" s="41">
        <v>0.875</v>
      </c>
      <c r="BU15" s="6">
        <f t="shared" si="28"/>
        <v>0.5</v>
      </c>
      <c r="BV15" s="6">
        <f>IF(OR(BS15="",BT15=""),"",SUMIFS('تحميل المصنعيات'!$N:$N,'تحميل المصنعيات'!$F:$F,BT$2,'تحميل المصنعيات'!$D:$D,BR15))</f>
        <v>0.43750000000000006</v>
      </c>
      <c r="BW15" s="55" t="str">
        <f t="shared" si="10"/>
        <v>أداء جيد</v>
      </c>
      <c r="BX15" s="55">
        <f t="shared" si="29"/>
        <v>4.1666666666666727E-2</v>
      </c>
      <c r="BY15" s="129" t="str">
        <f>IF(BS15="","",IF(BV15&gt;BU15,"ادخال خاطئ",""))</f>
        <v/>
      </c>
      <c r="CA15" s="4" t="s">
        <v>10</v>
      </c>
      <c r="CB15" s="5">
        <v>45180</v>
      </c>
      <c r="CC15" s="41"/>
      <c r="CD15" s="41"/>
      <c r="CE15" s="6" t="str">
        <f t="shared" si="31"/>
        <v/>
      </c>
      <c r="CF15" s="6" t="str">
        <f>IF(OR(CC15="",CD15=""),"",SUMIFS('تحميل المصنعيات'!$N:$N,'تحميل المصنعيات'!$F:$F,CD$2,'تحميل المصنعيات'!$D:$D,CB15))</f>
        <v/>
      </c>
      <c r="CG15" s="55" t="str">
        <f t="shared" si="11"/>
        <v/>
      </c>
      <c r="CH15" s="55" t="str">
        <f t="shared" si="12"/>
        <v/>
      </c>
      <c r="CI15" s="129" t="str">
        <f>IF(CC15="","",IF(CF15&gt;CE15,"ادخال خاطئ",""))</f>
        <v/>
      </c>
      <c r="CK15" s="4" t="s">
        <v>10</v>
      </c>
      <c r="CL15" s="5">
        <v>45180</v>
      </c>
      <c r="CM15" s="41"/>
      <c r="CN15" s="41"/>
      <c r="CO15" s="6" t="str">
        <f t="shared" si="33"/>
        <v/>
      </c>
      <c r="CP15" s="6" t="str">
        <f>IF(OR(CM15="",CN15=""),"",SUMIFS('تحميل المصنعيات'!$N:$N,'تحميل المصنعيات'!$F:$F,CN$2,'تحميل المصنعيات'!$D:$D,CL15))</f>
        <v/>
      </c>
      <c r="CQ15" s="55" t="str">
        <f t="shared" si="13"/>
        <v/>
      </c>
      <c r="CR15" s="55" t="str">
        <f t="shared" si="34"/>
        <v/>
      </c>
      <c r="CS15" s="129" t="str">
        <f>IF(CM15="","",IF(CP15&gt;CO15,"ادخال خاطئ",""))</f>
        <v/>
      </c>
    </row>
    <row r="16" spans="9:97" x14ac:dyDescent="0.25">
      <c r="I16" s="4" t="s">
        <v>11</v>
      </c>
      <c r="J16" s="5">
        <v>45181</v>
      </c>
      <c r="K16" s="41">
        <v>0.39583333333333331</v>
      </c>
      <c r="L16" s="41">
        <v>0.875</v>
      </c>
      <c r="M16" s="6">
        <f t="shared" si="14"/>
        <v>0.47916666666666669</v>
      </c>
      <c r="N16" s="6">
        <f>IF(OR(K16="",L16=""),"",SUMIFS('تحميل المصنعيات'!$N:$N,'تحميل المصنعيات'!$F:$F,L$2,'تحميل المصنعيات'!$D:$D,J16))</f>
        <v>0.25</v>
      </c>
      <c r="O16" s="55">
        <f t="shared" si="0"/>
        <v>0.125</v>
      </c>
      <c r="P16" s="55" t="str">
        <f t="shared" si="36"/>
        <v/>
      </c>
      <c r="Q16" s="129" t="str">
        <f t="shared" si="15"/>
        <v/>
      </c>
      <c r="S16" s="4" t="s">
        <v>11</v>
      </c>
      <c r="T16" s="5">
        <v>45181</v>
      </c>
      <c r="U16" s="41">
        <v>0.375</v>
      </c>
      <c r="V16" s="41">
        <v>0.875</v>
      </c>
      <c r="W16" s="6">
        <f t="shared" si="16"/>
        <v>0.5</v>
      </c>
      <c r="X16" s="6">
        <f>IF(OR(U16="",V16=""),"",SUMIFS('تحميل المصنعيات'!$N:$N,'تحميل المصنعيات'!$F:$F,V$2,'تحميل المصنعيات'!$D:$D,T16))</f>
        <v>0.39583333333333337</v>
      </c>
      <c r="Y16" s="55" t="str">
        <f t="shared" si="2"/>
        <v>أداء جيد</v>
      </c>
      <c r="Z16" s="55">
        <f t="shared" si="3"/>
        <v>4.163336342344337E-17</v>
      </c>
      <c r="AA16" s="129" t="str">
        <f t="shared" ref="AA16:AA79" si="37">IF(U16="","",IF(X16&gt;W16,"ادخال خاطئ",""))</f>
        <v/>
      </c>
      <c r="AC16" s="4" t="s">
        <v>11</v>
      </c>
      <c r="AD16" s="5">
        <v>45181</v>
      </c>
      <c r="AE16" s="41">
        <v>0.3888888888888889</v>
      </c>
      <c r="AF16" s="41">
        <v>0.66666666666666663</v>
      </c>
      <c r="AG16" s="6">
        <f t="shared" si="18"/>
        <v>0.27777777777777773</v>
      </c>
      <c r="AH16" s="6">
        <f>IF(OR(AE16="",AF16=""),"",SUMIFS('تحميل المصنعيات'!$N:$N,'تحميل المصنعيات'!$F:$F,AF$2,'تحميل المصنعيات'!$D:$D,AD16))</f>
        <v>0.22916666666666669</v>
      </c>
      <c r="AI16" s="55" t="str">
        <f t="shared" si="4"/>
        <v>أداء جيد</v>
      </c>
      <c r="AJ16" s="55">
        <f t="shared" si="19"/>
        <v>5.5555555555555622E-2</v>
      </c>
      <c r="AK16" s="129" t="str">
        <f t="shared" ref="AK16:AK79" si="38">IF(AE16="","",IF(AH16&gt;AG16,"ادخال خاطئ",""))</f>
        <v/>
      </c>
      <c r="AM16" s="4" t="s">
        <v>11</v>
      </c>
      <c r="AN16" s="5">
        <v>45181</v>
      </c>
      <c r="AO16" s="41">
        <v>0.39583333333333331</v>
      </c>
      <c r="AP16" s="41">
        <v>0.875</v>
      </c>
      <c r="AQ16" s="6">
        <f t="shared" si="21"/>
        <v>0.47916666666666669</v>
      </c>
      <c r="AR16" s="6">
        <f>IF(OR(AO16="",AP16=""),"",SUMIFS('تحميل المصنعيات'!$N:$N,'تحميل المصنعيات'!$F:$F,AP$2,'تحميل المصنعيات'!$D:$D,AN16))</f>
        <v>0.35416666666666663</v>
      </c>
      <c r="AS16" s="55">
        <f t="shared" si="5"/>
        <v>2.0833333333333384E-2</v>
      </c>
      <c r="AT16" s="55" t="str">
        <f t="shared" si="6"/>
        <v/>
      </c>
      <c r="AU16" s="129" t="str">
        <f t="shared" ref="AU16:AU79" si="39">IF(AO16="","",IF(AR16&gt;AQ16,"ادخال خاطئ",""))</f>
        <v/>
      </c>
      <c r="AW16" s="4" t="s">
        <v>11</v>
      </c>
      <c r="AX16" s="5">
        <v>45181</v>
      </c>
      <c r="AY16" s="41">
        <v>0.375</v>
      </c>
      <c r="AZ16" s="41">
        <v>0.89583333333333337</v>
      </c>
      <c r="BA16" s="6">
        <f t="shared" si="23"/>
        <v>0.52083333333333337</v>
      </c>
      <c r="BB16" s="6">
        <f>IF(OR(AY16="",AZ16=""),"",SUMIFS('تحميل المصنعيات'!$N:$N,'تحميل المصنعيات'!$F:$F,AZ$2,'تحميل المصنعيات'!$D:$D,AX16))</f>
        <v>0</v>
      </c>
      <c r="BC16" s="55">
        <f t="shared" si="7"/>
        <v>0.41666666666666669</v>
      </c>
      <c r="BD16" s="55" t="str">
        <f t="shared" si="24"/>
        <v/>
      </c>
      <c r="BE16" s="129" t="str">
        <f t="shared" ref="BE16:BE79" si="40">IF(AY16="","",IF(BB16&gt;BA16,"ادخال خاطئ",""))</f>
        <v/>
      </c>
      <c r="BG16" s="4" t="s">
        <v>11</v>
      </c>
      <c r="BH16" s="5">
        <v>45181</v>
      </c>
      <c r="BI16" s="41">
        <v>0.45833333333333331</v>
      </c>
      <c r="BJ16" s="41">
        <v>0.70833333333333337</v>
      </c>
      <c r="BK16" s="6">
        <f t="shared" si="26"/>
        <v>0.25000000000000006</v>
      </c>
      <c r="BL16" s="6">
        <f>IF(OR(BI16="",BJ16=""),"",SUMIFS('تحميل المصنعيات'!$N:$N,'تحميل المصنعيات'!$F:$F,BJ$2,'تحميل المصنعيات'!$D:$D,BH16))</f>
        <v>0</v>
      </c>
      <c r="BM16" s="55">
        <f t="shared" si="8"/>
        <v>0.14583333333333337</v>
      </c>
      <c r="BN16" s="55" t="str">
        <f t="shared" si="9"/>
        <v/>
      </c>
      <c r="BO16" s="129" t="str">
        <f t="shared" ref="BO16:BO79" si="41">IF(BI16="","",IF(BL16&gt;BK16,"ادخال خاطئ",""))</f>
        <v/>
      </c>
      <c r="BQ16" s="4" t="s">
        <v>11</v>
      </c>
      <c r="BR16" s="5">
        <v>45181</v>
      </c>
      <c r="BS16" s="41">
        <v>0.375</v>
      </c>
      <c r="BT16" s="41">
        <v>0.875</v>
      </c>
      <c r="BU16" s="6">
        <f t="shared" si="28"/>
        <v>0.5</v>
      </c>
      <c r="BV16" s="6">
        <f>IF(OR(BS16="",BT16=""),"",SUMIFS('تحميل المصنعيات'!$N:$N,'تحميل المصنعيات'!$F:$F,BT$2,'تحميل المصنعيات'!$D:$D,BR16))</f>
        <v>0.42708333333333343</v>
      </c>
      <c r="BW16" s="55" t="str">
        <f t="shared" si="10"/>
        <v>أداء جيد</v>
      </c>
      <c r="BX16" s="55">
        <f t="shared" si="29"/>
        <v>3.1250000000000097E-2</v>
      </c>
      <c r="BY16" s="129" t="str">
        <f t="shared" ref="BY16:BY79" si="42">IF(BS16="","",IF(BV16&gt;BU16,"ادخال خاطئ",""))</f>
        <v/>
      </c>
      <c r="CA16" s="4" t="s">
        <v>11</v>
      </c>
      <c r="CB16" s="5">
        <v>45181</v>
      </c>
      <c r="CC16" s="41"/>
      <c r="CD16" s="41"/>
      <c r="CE16" s="6" t="str">
        <f t="shared" si="31"/>
        <v/>
      </c>
      <c r="CF16" s="6" t="str">
        <f>IF(OR(CC16="",CD16=""),"",SUMIFS('تحميل المصنعيات'!$N:$N,'تحميل المصنعيات'!$F:$F,CD$2,'تحميل المصنعيات'!$D:$D,CB16))</f>
        <v/>
      </c>
      <c r="CG16" s="55" t="str">
        <f t="shared" si="11"/>
        <v/>
      </c>
      <c r="CH16" s="55" t="str">
        <f t="shared" si="12"/>
        <v/>
      </c>
      <c r="CI16" s="129" t="str">
        <f t="shared" ref="CI16:CI79" si="43">IF(CC16="","",IF(CF16&gt;CE16,"ادخال خاطئ",""))</f>
        <v/>
      </c>
      <c r="CK16" s="4" t="s">
        <v>11</v>
      </c>
      <c r="CL16" s="5">
        <v>45181</v>
      </c>
      <c r="CM16" s="41"/>
      <c r="CN16" s="41"/>
      <c r="CO16" s="6" t="str">
        <f t="shared" si="33"/>
        <v/>
      </c>
      <c r="CP16" s="6" t="str">
        <f>IF(OR(CM16="",CN16=""),"",SUMIFS('تحميل المصنعيات'!$N:$N,'تحميل المصنعيات'!$F:$F,CN$2,'تحميل المصنعيات'!$D:$D,CL16))</f>
        <v/>
      </c>
      <c r="CQ16" s="55" t="str">
        <f t="shared" si="13"/>
        <v/>
      </c>
      <c r="CR16" s="55" t="str">
        <f t="shared" si="34"/>
        <v/>
      </c>
      <c r="CS16" s="129" t="str">
        <f t="shared" ref="CS16:CS79" si="44">IF(CM16="","",IF(CP16&gt;CO16,"ادخال خاطئ",""))</f>
        <v/>
      </c>
    </row>
    <row r="17" spans="9:97" x14ac:dyDescent="0.25">
      <c r="I17" s="4" t="s">
        <v>12</v>
      </c>
      <c r="J17" s="5">
        <v>45182</v>
      </c>
      <c r="K17" s="41">
        <v>0.40625</v>
      </c>
      <c r="L17" s="41">
        <v>0.875</v>
      </c>
      <c r="M17" s="6">
        <f t="shared" si="14"/>
        <v>0.46875</v>
      </c>
      <c r="N17" s="6">
        <f>IF(OR(K17="",L17=""),"",SUMIFS('تحميل المصنعيات'!$N:$N,'تحميل المصنعيات'!$F:$F,L$2,'تحميل المصنعيات'!$D:$D,J17))</f>
        <v>0.34374999999999994</v>
      </c>
      <c r="O17" s="55">
        <f t="shared" si="0"/>
        <v>2.0833333333333384E-2</v>
      </c>
      <c r="P17" s="55" t="str">
        <f t="shared" si="36"/>
        <v/>
      </c>
      <c r="Q17" s="129" t="str">
        <f t="shared" si="15"/>
        <v/>
      </c>
      <c r="S17" s="4" t="s">
        <v>12</v>
      </c>
      <c r="T17" s="5">
        <v>45182</v>
      </c>
      <c r="U17" s="41">
        <v>0.375</v>
      </c>
      <c r="V17" s="41">
        <v>0.875</v>
      </c>
      <c r="W17" s="6">
        <f t="shared" si="16"/>
        <v>0.5</v>
      </c>
      <c r="X17" s="6">
        <f>IF(OR(U17="",V17=""),"",SUMIFS('تحميل المصنعيات'!$N:$N,'تحميل المصنعيات'!$F:$F,V$2,'تحميل المصنعيات'!$D:$D,T17))</f>
        <v>0.41666666666666663</v>
      </c>
      <c r="Y17" s="55" t="str">
        <f t="shared" si="2"/>
        <v>أداء جيد</v>
      </c>
      <c r="Z17" s="55">
        <f t="shared" si="3"/>
        <v>2.0833333333333301E-2</v>
      </c>
      <c r="AA17" s="129" t="str">
        <f t="shared" si="37"/>
        <v/>
      </c>
      <c r="AC17" s="4" t="s">
        <v>12</v>
      </c>
      <c r="AD17" s="5">
        <v>45182</v>
      </c>
      <c r="AE17" s="6" t="s">
        <v>246</v>
      </c>
      <c r="AF17" s="6" t="s">
        <v>246</v>
      </c>
      <c r="AG17" s="6">
        <f t="shared" si="18"/>
        <v>0</v>
      </c>
      <c r="AH17" s="6">
        <f>IF(OR(AE17="",AF17=""),"",SUMIFS('تحميل المصنعيات'!$N:$N,'تحميل المصنعيات'!$F:$F,AF$2,'تحميل المصنعيات'!$D:$D,AD17))</f>
        <v>0</v>
      </c>
      <c r="AI17" s="55" t="str">
        <f t="shared" si="4"/>
        <v/>
      </c>
      <c r="AJ17" s="55" t="str">
        <f t="shared" si="19"/>
        <v/>
      </c>
      <c r="AK17" s="129" t="str">
        <f t="shared" si="38"/>
        <v/>
      </c>
      <c r="AM17" s="4" t="s">
        <v>12</v>
      </c>
      <c r="AN17" s="5">
        <v>45182</v>
      </c>
      <c r="AO17" s="41">
        <v>0.40625</v>
      </c>
      <c r="AP17" s="41">
        <v>0.875</v>
      </c>
      <c r="AQ17" s="6">
        <f t="shared" si="21"/>
        <v>0.46875</v>
      </c>
      <c r="AR17" s="6">
        <f>IF(OR(AO17="",AP17=""),"",SUMIFS('تحميل المصنعيات'!$N:$N,'تحميل المصنعيات'!$F:$F,AP$2,'تحميل المصنعيات'!$D:$D,AN17))</f>
        <v>0.125</v>
      </c>
      <c r="AS17" s="55">
        <f t="shared" si="5"/>
        <v>0.23958333333333331</v>
      </c>
      <c r="AT17" s="55" t="str">
        <f t="shared" si="6"/>
        <v/>
      </c>
      <c r="AU17" s="129" t="str">
        <f t="shared" si="39"/>
        <v/>
      </c>
      <c r="AW17" s="4" t="s">
        <v>12</v>
      </c>
      <c r="AX17" s="5">
        <v>45182</v>
      </c>
      <c r="AY17" s="41">
        <v>0.375</v>
      </c>
      <c r="AZ17" s="41">
        <v>0.89583333333333337</v>
      </c>
      <c r="BA17" s="6">
        <f t="shared" si="23"/>
        <v>0.52083333333333337</v>
      </c>
      <c r="BB17" s="6">
        <f>IF(OR(AY17="",AZ17=""),"",SUMIFS('تحميل المصنعيات'!$N:$N,'تحميل المصنعيات'!$F:$F,AZ$2,'تحميل المصنعيات'!$D:$D,AX17))</f>
        <v>0</v>
      </c>
      <c r="BC17" s="55">
        <f t="shared" si="7"/>
        <v>0.41666666666666669</v>
      </c>
      <c r="BD17" s="55" t="str">
        <f t="shared" si="24"/>
        <v/>
      </c>
      <c r="BE17" s="129" t="str">
        <f t="shared" si="40"/>
        <v/>
      </c>
      <c r="BG17" s="4" t="s">
        <v>12</v>
      </c>
      <c r="BH17" s="5">
        <v>45182</v>
      </c>
      <c r="BI17" s="41">
        <v>0.47916666666666669</v>
      </c>
      <c r="BJ17" s="41">
        <v>0.70833333333333337</v>
      </c>
      <c r="BK17" s="6">
        <f t="shared" si="26"/>
        <v>0.22916666666666669</v>
      </c>
      <c r="BL17" s="6">
        <f>IF(OR(BI17="",BJ17=""),"",SUMIFS('تحميل المصنعيات'!$N:$N,'تحميل المصنعيات'!$F:$F,BJ$2,'تحميل المصنعيات'!$D:$D,BH17))</f>
        <v>0</v>
      </c>
      <c r="BM17" s="55">
        <f t="shared" si="8"/>
        <v>0.125</v>
      </c>
      <c r="BN17" s="55" t="str">
        <f t="shared" si="9"/>
        <v/>
      </c>
      <c r="BO17" s="129" t="str">
        <f t="shared" si="41"/>
        <v/>
      </c>
      <c r="BQ17" s="4" t="s">
        <v>12</v>
      </c>
      <c r="BR17" s="5">
        <v>45182</v>
      </c>
      <c r="BS17" s="41">
        <v>0.375</v>
      </c>
      <c r="BT17" s="41">
        <v>0.875</v>
      </c>
      <c r="BU17" s="6">
        <f t="shared" si="28"/>
        <v>0.5</v>
      </c>
      <c r="BV17" s="6">
        <f>IF(OR(BS17="",BT17=""),"",SUMIFS('تحميل المصنعيات'!$N:$N,'تحميل المصنعيات'!$F:$F,BT$2,'تحميل المصنعيات'!$D:$D,BR17))</f>
        <v>0.42708333333333326</v>
      </c>
      <c r="BW17" s="55" t="str">
        <f t="shared" si="10"/>
        <v>أداء جيد</v>
      </c>
      <c r="BX17" s="55">
        <f t="shared" si="29"/>
        <v>3.1249999999999931E-2</v>
      </c>
      <c r="BY17" s="129" t="str">
        <f t="shared" si="42"/>
        <v/>
      </c>
      <c r="CA17" s="4" t="s">
        <v>12</v>
      </c>
      <c r="CB17" s="5">
        <v>45182</v>
      </c>
      <c r="CC17" s="41"/>
      <c r="CD17" s="41"/>
      <c r="CE17" s="6" t="str">
        <f t="shared" si="31"/>
        <v/>
      </c>
      <c r="CF17" s="6" t="str">
        <f>IF(OR(CC17="",CD17=""),"",SUMIFS('تحميل المصنعيات'!$N:$N,'تحميل المصنعيات'!$F:$F,CD$2,'تحميل المصنعيات'!$D:$D,CB17))</f>
        <v/>
      </c>
      <c r="CG17" s="55" t="str">
        <f t="shared" si="11"/>
        <v/>
      </c>
      <c r="CH17" s="55" t="str">
        <f t="shared" si="12"/>
        <v/>
      </c>
      <c r="CI17" s="129" t="str">
        <f t="shared" si="43"/>
        <v/>
      </c>
      <c r="CK17" s="4" t="s">
        <v>12</v>
      </c>
      <c r="CL17" s="5">
        <v>45182</v>
      </c>
      <c r="CM17" s="41"/>
      <c r="CN17" s="41"/>
      <c r="CO17" s="6" t="str">
        <f t="shared" si="33"/>
        <v/>
      </c>
      <c r="CP17" s="6" t="str">
        <f>IF(OR(CM17="",CN17=""),"",SUMIFS('تحميل المصنعيات'!$N:$N,'تحميل المصنعيات'!$F:$F,CN$2,'تحميل المصنعيات'!$D:$D,CL17))</f>
        <v/>
      </c>
      <c r="CQ17" s="55" t="str">
        <f t="shared" si="13"/>
        <v/>
      </c>
      <c r="CR17" s="55" t="str">
        <f t="shared" si="34"/>
        <v/>
      </c>
      <c r="CS17" s="129" t="str">
        <f t="shared" si="44"/>
        <v/>
      </c>
    </row>
    <row r="18" spans="9:97" x14ac:dyDescent="0.25">
      <c r="I18" s="4" t="s">
        <v>13</v>
      </c>
      <c r="J18" s="5">
        <v>45183</v>
      </c>
      <c r="K18" s="41">
        <v>0.39583333333333331</v>
      </c>
      <c r="L18" s="41">
        <v>0.75</v>
      </c>
      <c r="M18" s="6">
        <f t="shared" si="14"/>
        <v>0.35416666666666669</v>
      </c>
      <c r="N18" s="6">
        <f>IF(OR(K18="",L18=""),"",SUMIFS('تحميل المصنعيات'!$N:$N,'تحميل المصنعيات'!$F:$F,L$2,'تحميل المصنعيات'!$D:$D,J18))</f>
        <v>0.29166666666666669</v>
      </c>
      <c r="O18" s="55" t="str">
        <f t="shared" si="0"/>
        <v>أداء جيد</v>
      </c>
      <c r="P18" s="55">
        <f t="shared" si="36"/>
        <v>4.1666666666666671E-2</v>
      </c>
      <c r="Q18" s="129" t="str">
        <f t="shared" si="15"/>
        <v/>
      </c>
      <c r="S18" s="4" t="s">
        <v>13</v>
      </c>
      <c r="T18" s="5">
        <v>45183</v>
      </c>
      <c r="U18" s="41">
        <v>0.375</v>
      </c>
      <c r="V18" s="41">
        <v>0.75</v>
      </c>
      <c r="W18" s="6">
        <f t="shared" si="16"/>
        <v>0.375</v>
      </c>
      <c r="X18" s="6">
        <f>IF(OR(U18="",V18=""),"",SUMIFS('تحميل المصنعيات'!$N:$N,'تحميل المصنعيات'!$F:$F,V$2,'تحميل المصنعيات'!$D:$D,T18))</f>
        <v>0.27083333333333331</v>
      </c>
      <c r="Y18" s="55">
        <f t="shared" si="2"/>
        <v>1.3877787807814457E-17</v>
      </c>
      <c r="Z18" s="55" t="str">
        <f t="shared" si="3"/>
        <v/>
      </c>
      <c r="AA18" s="129" t="str">
        <f t="shared" si="37"/>
        <v/>
      </c>
      <c r="AC18" s="4" t="s">
        <v>13</v>
      </c>
      <c r="AD18" s="5">
        <v>45183</v>
      </c>
      <c r="AE18" s="41">
        <v>0.375</v>
      </c>
      <c r="AF18" s="41">
        <v>0.75</v>
      </c>
      <c r="AG18" s="6">
        <f t="shared" si="18"/>
        <v>0.375</v>
      </c>
      <c r="AH18" s="6">
        <f>IF(OR(AE18="",AF18=""),"",SUMIFS('تحميل المصنعيات'!$N:$N,'تحميل المصنعيات'!$F:$F,AF$2,'تحميل المصنعيات'!$D:$D,AD18))</f>
        <v>0.29166666666666663</v>
      </c>
      <c r="AI18" s="55" t="str">
        <f t="shared" si="4"/>
        <v>أداء جيد</v>
      </c>
      <c r="AJ18" s="55">
        <f t="shared" si="19"/>
        <v>2.0833333333333301E-2</v>
      </c>
      <c r="AK18" s="129" t="str">
        <f t="shared" si="38"/>
        <v/>
      </c>
      <c r="AM18" s="4" t="s">
        <v>13</v>
      </c>
      <c r="AN18" s="5">
        <v>45183</v>
      </c>
      <c r="AO18" s="41">
        <v>0.39583333333333331</v>
      </c>
      <c r="AP18" s="41">
        <v>0.75</v>
      </c>
      <c r="AQ18" s="6">
        <f t="shared" si="21"/>
        <v>0.35416666666666669</v>
      </c>
      <c r="AR18" s="6">
        <f>IF(OR(AO18="",AP18=""),"",SUMIFS('تحميل المصنعيات'!$N:$N,'تحميل المصنعيات'!$F:$F,AP$2,'تحميل المصنعيات'!$D:$D,AN18))</f>
        <v>0.28125</v>
      </c>
      <c r="AS18" s="55" t="str">
        <f t="shared" si="5"/>
        <v>أداء جيد</v>
      </c>
      <c r="AT18" s="55">
        <f t="shared" si="6"/>
        <v>3.1249999999999986E-2</v>
      </c>
      <c r="AU18" s="129" t="str">
        <f t="shared" si="39"/>
        <v/>
      </c>
      <c r="AW18" s="4" t="s">
        <v>13</v>
      </c>
      <c r="AX18" s="5">
        <v>45183</v>
      </c>
      <c r="AY18" s="41">
        <v>0.375</v>
      </c>
      <c r="AZ18" s="41">
        <v>0.75</v>
      </c>
      <c r="BA18" s="6">
        <f t="shared" si="23"/>
        <v>0.375</v>
      </c>
      <c r="BB18" s="6">
        <f>IF(OR(AY18="",AZ18=""),"",SUMIFS('تحميل المصنعيات'!$N:$N,'تحميل المصنعيات'!$F:$F,AZ$2,'تحميل المصنعيات'!$D:$D,AX18))</f>
        <v>0</v>
      </c>
      <c r="BC18" s="55">
        <f t="shared" si="7"/>
        <v>0.27083333333333331</v>
      </c>
      <c r="BD18" s="55" t="str">
        <f t="shared" si="24"/>
        <v/>
      </c>
      <c r="BE18" s="129" t="str">
        <f t="shared" si="40"/>
        <v/>
      </c>
      <c r="BG18" s="4" t="s">
        <v>13</v>
      </c>
      <c r="BH18" s="5">
        <v>45183</v>
      </c>
      <c r="BI18" s="41">
        <v>0.45833333333333331</v>
      </c>
      <c r="BJ18" s="41">
        <v>0.75</v>
      </c>
      <c r="BK18" s="6">
        <f t="shared" si="26"/>
        <v>0.29166666666666669</v>
      </c>
      <c r="BL18" s="6">
        <f>IF(OR(BI18="",BJ18=""),"",SUMIFS('تحميل المصنعيات'!$N:$N,'تحميل المصنعيات'!$F:$F,BJ$2,'تحميل المصنعيات'!$D:$D,BH18))</f>
        <v>0</v>
      </c>
      <c r="BM18" s="55">
        <f t="shared" si="8"/>
        <v>0.1875</v>
      </c>
      <c r="BN18" s="55" t="str">
        <f t="shared" si="9"/>
        <v/>
      </c>
      <c r="BO18" s="129" t="str">
        <f t="shared" si="41"/>
        <v/>
      </c>
      <c r="BQ18" s="4" t="s">
        <v>13</v>
      </c>
      <c r="BR18" s="5">
        <v>45183</v>
      </c>
      <c r="BS18" s="41">
        <v>0.375</v>
      </c>
      <c r="BT18" s="41">
        <v>0.75</v>
      </c>
      <c r="BU18" s="6">
        <f t="shared" si="28"/>
        <v>0.375</v>
      </c>
      <c r="BV18" s="6">
        <f>IF(OR(BS18="",BT18=""),"",SUMIFS('تحميل المصنعيات'!$N:$N,'تحميل المصنعيات'!$F:$F,BT$2,'تحميل المصنعيات'!$D:$D,BR18))</f>
        <v>0.40625000000000006</v>
      </c>
      <c r="BW18" s="55" t="str">
        <f t="shared" si="10"/>
        <v/>
      </c>
      <c r="BX18" s="55" t="str">
        <f t="shared" si="29"/>
        <v/>
      </c>
      <c r="BY18" s="129" t="str">
        <f t="shared" si="42"/>
        <v>ادخال خاطئ</v>
      </c>
      <c r="CA18" s="4" t="s">
        <v>13</v>
      </c>
      <c r="CB18" s="5">
        <v>45183</v>
      </c>
      <c r="CC18" s="41"/>
      <c r="CD18" s="41"/>
      <c r="CE18" s="6" t="str">
        <f t="shared" si="31"/>
        <v/>
      </c>
      <c r="CF18" s="6" t="str">
        <f>IF(OR(CC18="",CD18=""),"",SUMIFS('تحميل المصنعيات'!$N:$N,'تحميل المصنعيات'!$F:$F,CD$2,'تحميل المصنعيات'!$D:$D,CB18))</f>
        <v/>
      </c>
      <c r="CG18" s="55" t="str">
        <f t="shared" si="11"/>
        <v/>
      </c>
      <c r="CH18" s="55" t="str">
        <f t="shared" si="12"/>
        <v/>
      </c>
      <c r="CI18" s="129" t="str">
        <f t="shared" si="43"/>
        <v/>
      </c>
      <c r="CK18" s="4" t="s">
        <v>13</v>
      </c>
      <c r="CL18" s="5">
        <v>45183</v>
      </c>
      <c r="CM18" s="41"/>
      <c r="CN18" s="41"/>
      <c r="CO18" s="6" t="str">
        <f t="shared" si="33"/>
        <v/>
      </c>
      <c r="CP18" s="6" t="str">
        <f>IF(OR(CM18="",CN18=""),"",SUMIFS('تحميل المصنعيات'!$N:$N,'تحميل المصنعيات'!$F:$F,CN$2,'تحميل المصنعيات'!$D:$D,CL18))</f>
        <v/>
      </c>
      <c r="CQ18" s="55" t="str">
        <f t="shared" si="13"/>
        <v/>
      </c>
      <c r="CR18" s="55" t="str">
        <f t="shared" si="34"/>
        <v/>
      </c>
      <c r="CS18" s="129" t="str">
        <f t="shared" si="44"/>
        <v/>
      </c>
    </row>
    <row r="19" spans="9:97" x14ac:dyDescent="0.25">
      <c r="I19" s="132" t="s">
        <v>30</v>
      </c>
      <c r="J19" s="133">
        <v>45184</v>
      </c>
      <c r="K19" s="134"/>
      <c r="L19" s="134"/>
      <c r="M19" s="134" t="str">
        <f t="shared" si="14"/>
        <v/>
      </c>
      <c r="N19" s="134" t="str">
        <f>IF(OR(K19="",L19=""),"",SUMIFS('تحميل المصنعيات'!$N:$N,'تحميل المصنعيات'!$F:$F,L$2,'تحميل المصنعيات'!$D:$D,J19))</f>
        <v/>
      </c>
      <c r="O19" s="135" t="str">
        <f t="shared" si="0"/>
        <v/>
      </c>
      <c r="P19" s="135" t="str">
        <f t="shared" si="36"/>
        <v/>
      </c>
      <c r="Q19" s="132" t="str">
        <f t="shared" si="15"/>
        <v/>
      </c>
      <c r="S19" s="132" t="s">
        <v>30</v>
      </c>
      <c r="T19" s="133">
        <v>45184</v>
      </c>
      <c r="U19" s="134"/>
      <c r="V19" s="134"/>
      <c r="W19" s="134" t="str">
        <f t="shared" si="16"/>
        <v/>
      </c>
      <c r="X19" s="134" t="str">
        <f>IF(OR(U19="",V19=""),"",SUMIFS('تحميل المصنعيات'!$N:$N,'تحميل المصنعيات'!$F:$F,V$2,'تحميل المصنعيات'!$D:$D,T19))</f>
        <v/>
      </c>
      <c r="Y19" s="135" t="str">
        <f t="shared" si="2"/>
        <v/>
      </c>
      <c r="Z19" s="135" t="str">
        <f t="shared" si="3"/>
        <v/>
      </c>
      <c r="AA19" s="132" t="str">
        <f t="shared" si="37"/>
        <v/>
      </c>
      <c r="AC19" s="132" t="s">
        <v>30</v>
      </c>
      <c r="AD19" s="133">
        <v>45184</v>
      </c>
      <c r="AE19" s="134"/>
      <c r="AF19" s="134"/>
      <c r="AG19" s="134" t="str">
        <f t="shared" si="18"/>
        <v/>
      </c>
      <c r="AH19" s="134" t="str">
        <f>IF(OR(AE19="",AF19=""),"",SUMIFS('تحميل المصنعيات'!$N:$N,'تحميل المصنعيات'!$F:$F,AF$2,'تحميل المصنعيات'!$D:$D,AD19))</f>
        <v/>
      </c>
      <c r="AI19" s="135" t="str">
        <f t="shared" si="4"/>
        <v/>
      </c>
      <c r="AJ19" s="135" t="str">
        <f t="shared" si="19"/>
        <v/>
      </c>
      <c r="AK19" s="132" t="str">
        <f t="shared" si="38"/>
        <v/>
      </c>
      <c r="AM19" s="132" t="s">
        <v>30</v>
      </c>
      <c r="AN19" s="133">
        <v>45184</v>
      </c>
      <c r="AO19" s="134"/>
      <c r="AP19" s="134"/>
      <c r="AQ19" s="134" t="str">
        <f t="shared" si="21"/>
        <v/>
      </c>
      <c r="AR19" s="134" t="str">
        <f>IF(OR(AO19="",AP19=""),"",SUMIFS('تحميل المصنعيات'!$N:$N,'تحميل المصنعيات'!$F:$F,AP$2,'تحميل المصنعيات'!$D:$D,AN19))</f>
        <v/>
      </c>
      <c r="AS19" s="135" t="str">
        <f t="shared" si="5"/>
        <v/>
      </c>
      <c r="AT19" s="135" t="str">
        <f t="shared" si="6"/>
        <v/>
      </c>
      <c r="AU19" s="132" t="str">
        <f t="shared" si="39"/>
        <v/>
      </c>
      <c r="AW19" s="132" t="s">
        <v>30</v>
      </c>
      <c r="AX19" s="133">
        <v>45184</v>
      </c>
      <c r="AY19" s="134"/>
      <c r="AZ19" s="134"/>
      <c r="BA19" s="134" t="str">
        <f t="shared" si="23"/>
        <v/>
      </c>
      <c r="BB19" s="134" t="str">
        <f>IF(OR(AY19="",AZ19=""),"",SUMIFS('تحميل المصنعيات'!$N:$N,'تحميل المصنعيات'!$F:$F,AZ$2,'تحميل المصنعيات'!$D:$D,AX19))</f>
        <v/>
      </c>
      <c r="BC19" s="135" t="str">
        <f t="shared" si="7"/>
        <v/>
      </c>
      <c r="BD19" s="135" t="str">
        <f t="shared" si="24"/>
        <v/>
      </c>
      <c r="BE19" s="132" t="str">
        <f t="shared" si="40"/>
        <v/>
      </c>
      <c r="BG19" s="132" t="s">
        <v>30</v>
      </c>
      <c r="BH19" s="133">
        <v>45184</v>
      </c>
      <c r="BI19" s="134"/>
      <c r="BJ19" s="134"/>
      <c r="BK19" s="134" t="str">
        <f t="shared" si="26"/>
        <v/>
      </c>
      <c r="BL19" s="134" t="str">
        <f>IF(OR(BI19="",BJ19=""),"",SUMIFS('تحميل المصنعيات'!$N:$N,'تحميل المصنعيات'!$F:$F,BJ$2,'تحميل المصنعيات'!$D:$D,BH19))</f>
        <v/>
      </c>
      <c r="BM19" s="135" t="str">
        <f t="shared" si="8"/>
        <v/>
      </c>
      <c r="BN19" s="135" t="str">
        <f t="shared" si="9"/>
        <v/>
      </c>
      <c r="BO19" s="132" t="str">
        <f t="shared" si="41"/>
        <v/>
      </c>
      <c r="BQ19" s="132" t="s">
        <v>30</v>
      </c>
      <c r="BR19" s="133">
        <v>45184</v>
      </c>
      <c r="BS19" s="134"/>
      <c r="BT19" s="134"/>
      <c r="BU19" s="134" t="str">
        <f t="shared" si="28"/>
        <v/>
      </c>
      <c r="BV19" s="134" t="str">
        <f>IF(OR(BS19="",BT19=""),"",SUMIFS('تحميل المصنعيات'!$N:$N,'تحميل المصنعيات'!$F:$F,BT$2,'تحميل المصنعيات'!$D:$D,BR19))</f>
        <v/>
      </c>
      <c r="BW19" s="135" t="str">
        <f t="shared" si="10"/>
        <v/>
      </c>
      <c r="BX19" s="135" t="str">
        <f t="shared" si="29"/>
        <v/>
      </c>
      <c r="BY19" s="132" t="str">
        <f t="shared" si="42"/>
        <v/>
      </c>
      <c r="CA19" s="132" t="s">
        <v>30</v>
      </c>
      <c r="CB19" s="133">
        <v>45184</v>
      </c>
      <c r="CC19" s="134"/>
      <c r="CD19" s="134"/>
      <c r="CE19" s="134" t="str">
        <f t="shared" si="31"/>
        <v/>
      </c>
      <c r="CF19" s="134" t="str">
        <f>IF(OR(CC19="",CD19=""),"",SUMIFS('تحميل المصنعيات'!$N:$N,'تحميل المصنعيات'!$F:$F,CD$2,'تحميل المصنعيات'!$D:$D,CB19))</f>
        <v/>
      </c>
      <c r="CG19" s="135" t="str">
        <f t="shared" si="11"/>
        <v/>
      </c>
      <c r="CH19" s="135" t="str">
        <f t="shared" si="12"/>
        <v/>
      </c>
      <c r="CI19" s="132" t="str">
        <f t="shared" si="43"/>
        <v/>
      </c>
      <c r="CK19" s="132" t="s">
        <v>30</v>
      </c>
      <c r="CL19" s="133">
        <v>45184</v>
      </c>
      <c r="CM19" s="134"/>
      <c r="CN19" s="134"/>
      <c r="CO19" s="134" t="str">
        <f t="shared" si="33"/>
        <v/>
      </c>
      <c r="CP19" s="134" t="str">
        <f>IF(OR(CM19="",CN19=""),"",SUMIFS('تحميل المصنعيات'!$N:$N,'تحميل المصنعيات'!$F:$F,CN$2,'تحميل المصنعيات'!$D:$D,CL19))</f>
        <v/>
      </c>
      <c r="CQ19" s="135" t="str">
        <f t="shared" si="13"/>
        <v/>
      </c>
      <c r="CR19" s="135" t="str">
        <f t="shared" si="34"/>
        <v/>
      </c>
      <c r="CS19" s="132" t="str">
        <f t="shared" si="44"/>
        <v/>
      </c>
    </row>
    <row r="20" spans="9:97" x14ac:dyDescent="0.25">
      <c r="I20" s="4" t="s">
        <v>8</v>
      </c>
      <c r="J20" s="5">
        <v>45185</v>
      </c>
      <c r="K20" s="6">
        <v>0.39583333333333331</v>
      </c>
      <c r="L20" s="6">
        <v>0.875</v>
      </c>
      <c r="M20" s="6">
        <f t="shared" si="14"/>
        <v>0.47916666666666669</v>
      </c>
      <c r="N20" s="6">
        <f>IF(OR(K20="",L20=""),"",SUMIFS('تحميل المصنعيات'!$N:$N,'تحميل المصنعيات'!$F:$F,L$2,'تحميل المصنعيات'!$D:$D,J20))</f>
        <v>6.2500000000000056E-2</v>
      </c>
      <c r="O20" s="55">
        <f t="shared" si="0"/>
        <v>0.31249999999999994</v>
      </c>
      <c r="P20" s="55" t="str">
        <f t="shared" si="36"/>
        <v/>
      </c>
      <c r="Q20" s="129" t="str">
        <f t="shared" si="15"/>
        <v/>
      </c>
      <c r="S20" s="4" t="s">
        <v>8</v>
      </c>
      <c r="T20" s="5">
        <v>45185</v>
      </c>
      <c r="U20" s="6">
        <v>0.375</v>
      </c>
      <c r="V20" s="6">
        <v>0.64583333333333337</v>
      </c>
      <c r="W20" s="6">
        <f t="shared" si="16"/>
        <v>0.27083333333333337</v>
      </c>
      <c r="X20" s="6">
        <f>IF(OR(U20="",V20=""),"",SUMIFS('تحميل المصنعيات'!$N:$N,'تحميل المصنعيات'!$F:$F,V$2,'تحميل المصنعيات'!$D:$D,T20))</f>
        <v>0.25000000000000006</v>
      </c>
      <c r="Y20" s="55" t="str">
        <f t="shared" si="2"/>
        <v>أداء جيد</v>
      </c>
      <c r="Z20" s="55">
        <f t="shared" si="3"/>
        <v>8.3333333333333356E-2</v>
      </c>
      <c r="AA20" s="129" t="str">
        <f t="shared" si="37"/>
        <v/>
      </c>
      <c r="AC20" s="4" t="s">
        <v>8</v>
      </c>
      <c r="AD20" s="5">
        <v>45185</v>
      </c>
      <c r="AE20" s="6">
        <v>0.47916666666666669</v>
      </c>
      <c r="AF20" s="6">
        <v>0.875</v>
      </c>
      <c r="AG20" s="6">
        <f t="shared" si="18"/>
        <v>0.39583333333333331</v>
      </c>
      <c r="AH20" s="6">
        <f>IF(OR(AE20="",AF20=""),"",SUMIFS('تحميل المصنعيات'!$N:$N,'تحميل المصنعيات'!$F:$F,AF$2,'تحميل المصنعيات'!$D:$D,AD20))</f>
        <v>9.375E-2</v>
      </c>
      <c r="AI20" s="55">
        <f t="shared" si="4"/>
        <v>0.19791666666666663</v>
      </c>
      <c r="AJ20" s="55" t="str">
        <f t="shared" si="19"/>
        <v/>
      </c>
      <c r="AK20" s="129" t="str">
        <f t="shared" si="38"/>
        <v/>
      </c>
      <c r="AM20" s="4" t="s">
        <v>8</v>
      </c>
      <c r="AN20" s="5">
        <v>45185</v>
      </c>
      <c r="AO20" s="6" t="s">
        <v>246</v>
      </c>
      <c r="AP20" s="6" t="s">
        <v>246</v>
      </c>
      <c r="AQ20" s="6">
        <f t="shared" si="21"/>
        <v>0</v>
      </c>
      <c r="AR20" s="6">
        <f>IF(OR(AO20="",AP20=""),"",SUMIFS('تحميل المصنعيات'!$N:$N,'تحميل المصنعيات'!$F:$F,AP$2,'تحميل المصنعيات'!$D:$D,AN20))</f>
        <v>0</v>
      </c>
      <c r="AS20" s="55" t="str">
        <f t="shared" si="5"/>
        <v/>
      </c>
      <c r="AT20" s="55" t="str">
        <f t="shared" si="6"/>
        <v/>
      </c>
      <c r="AU20" s="129" t="str">
        <f t="shared" si="39"/>
        <v/>
      </c>
      <c r="AW20" s="4" t="s">
        <v>8</v>
      </c>
      <c r="AX20" s="5">
        <v>45185</v>
      </c>
      <c r="AY20" s="6">
        <v>0.375</v>
      </c>
      <c r="AZ20" s="6">
        <v>0.875</v>
      </c>
      <c r="BA20" s="6">
        <f t="shared" si="23"/>
        <v>0.5</v>
      </c>
      <c r="BB20" s="6">
        <f>IF(OR(AY20="",AZ20=""),"",SUMIFS('تحميل المصنعيات'!$N:$N,'تحميل المصنعيات'!$F:$F,AZ$2,'تحميل المصنعيات'!$D:$D,AX20))</f>
        <v>0</v>
      </c>
      <c r="BC20" s="55">
        <f t="shared" si="7"/>
        <v>0.39583333333333331</v>
      </c>
      <c r="BD20" s="55" t="str">
        <f t="shared" si="24"/>
        <v/>
      </c>
      <c r="BE20" s="129" t="str">
        <f t="shared" si="40"/>
        <v/>
      </c>
      <c r="BG20" s="4" t="s">
        <v>8</v>
      </c>
      <c r="BH20" s="5">
        <v>45185</v>
      </c>
      <c r="BI20" s="6" t="s">
        <v>246</v>
      </c>
      <c r="BJ20" s="6" t="s">
        <v>246</v>
      </c>
      <c r="BK20" s="6">
        <f t="shared" si="26"/>
        <v>0</v>
      </c>
      <c r="BL20" s="6">
        <f>IF(OR(BI20="",BJ20=""),"",SUMIFS('تحميل المصنعيات'!$N:$N,'تحميل المصنعيات'!$F:$F,BJ$2,'تحميل المصنعيات'!$D:$D,BH20))</f>
        <v>0</v>
      </c>
      <c r="BM20" s="55" t="str">
        <f t="shared" si="8"/>
        <v/>
      </c>
      <c r="BN20" s="55" t="str">
        <f t="shared" si="9"/>
        <v/>
      </c>
      <c r="BO20" s="129" t="str">
        <f t="shared" si="41"/>
        <v/>
      </c>
      <c r="BQ20" s="4" t="s">
        <v>8</v>
      </c>
      <c r="BR20" s="5">
        <v>45185</v>
      </c>
      <c r="BS20" s="6">
        <v>0.38541666666666669</v>
      </c>
      <c r="BT20" s="6">
        <v>0.875</v>
      </c>
      <c r="BU20" s="6">
        <f t="shared" si="28"/>
        <v>0.48958333333333331</v>
      </c>
      <c r="BV20" s="6">
        <f>IF(OR(BS20="",BT20=""),"",SUMIFS('تحميل المصنعيات'!$N:$N,'تحميل المصنعيات'!$F:$F,BT$2,'تحميل المصنعيات'!$D:$D,BR20))</f>
        <v>0.43750000000000006</v>
      </c>
      <c r="BW20" s="55" t="str">
        <f t="shared" si="10"/>
        <v>أداء جيد</v>
      </c>
      <c r="BX20" s="55">
        <f t="shared" si="29"/>
        <v>5.2083333333333412E-2</v>
      </c>
      <c r="BY20" s="129" t="str">
        <f t="shared" si="42"/>
        <v/>
      </c>
      <c r="CA20" s="4" t="s">
        <v>8</v>
      </c>
      <c r="CB20" s="5">
        <v>45185</v>
      </c>
      <c r="CC20" s="6"/>
      <c r="CD20" s="6"/>
      <c r="CE20" s="6" t="str">
        <f t="shared" si="31"/>
        <v/>
      </c>
      <c r="CF20" s="6" t="str">
        <f>IF(OR(CC20="",CD20=""),"",SUMIFS('تحميل المصنعيات'!$N:$N,'تحميل المصنعيات'!$F:$F,CD$2,'تحميل المصنعيات'!$D:$D,CB20))</f>
        <v/>
      </c>
      <c r="CG20" s="55" t="str">
        <f t="shared" si="11"/>
        <v/>
      </c>
      <c r="CH20" s="55" t="str">
        <f t="shared" si="12"/>
        <v/>
      </c>
      <c r="CI20" s="129" t="str">
        <f t="shared" si="43"/>
        <v/>
      </c>
      <c r="CK20" s="4" t="s">
        <v>8</v>
      </c>
      <c r="CL20" s="5">
        <v>45185</v>
      </c>
      <c r="CM20" s="6"/>
      <c r="CN20" s="6"/>
      <c r="CO20" s="6" t="str">
        <f t="shared" si="33"/>
        <v/>
      </c>
      <c r="CP20" s="6" t="str">
        <f>IF(OR(CM20="",CN20=""),"",SUMIFS('تحميل المصنعيات'!$N:$N,'تحميل المصنعيات'!$F:$F,CN$2,'تحميل المصنعيات'!$D:$D,CL20))</f>
        <v/>
      </c>
      <c r="CQ20" s="55" t="str">
        <f t="shared" si="13"/>
        <v/>
      </c>
      <c r="CR20" s="55" t="str">
        <f t="shared" si="34"/>
        <v/>
      </c>
      <c r="CS20" s="129" t="str">
        <f t="shared" si="44"/>
        <v/>
      </c>
    </row>
    <row r="21" spans="9:97" x14ac:dyDescent="0.25">
      <c r="I21" s="4" t="s">
        <v>9</v>
      </c>
      <c r="J21" s="5">
        <v>45186</v>
      </c>
      <c r="K21" s="6">
        <v>0.375</v>
      </c>
      <c r="L21" s="6">
        <v>0.625</v>
      </c>
      <c r="M21" s="6">
        <f t="shared" si="14"/>
        <v>0.25</v>
      </c>
      <c r="N21" s="6">
        <f>IF(OR(K21="",L21=""),"",SUMIFS('تحميل المصنعيات'!$N:$N,'تحميل المصنعيات'!$F:$F,L$2,'تحميل المصنعيات'!$D:$D,J21))</f>
        <v>6.25E-2</v>
      </c>
      <c r="O21" s="55">
        <f t="shared" si="0"/>
        <v>8.3333333333333329E-2</v>
      </c>
      <c r="P21" s="55" t="str">
        <f t="shared" si="36"/>
        <v/>
      </c>
      <c r="Q21" s="129" t="str">
        <f t="shared" si="15"/>
        <v/>
      </c>
      <c r="S21" s="4" t="s">
        <v>9</v>
      </c>
      <c r="T21" s="5">
        <v>45186</v>
      </c>
      <c r="U21" s="6">
        <v>0.375</v>
      </c>
      <c r="V21" s="6">
        <v>0.875</v>
      </c>
      <c r="W21" s="6">
        <f t="shared" si="16"/>
        <v>0.5</v>
      </c>
      <c r="X21" s="6">
        <f>IF(OR(U21="",V21=""),"",SUMIFS('تحميل المصنعيات'!$N:$N,'تحميل المصنعيات'!$F:$F,V$2,'تحميل المصنعيات'!$D:$D,T21))</f>
        <v>0</v>
      </c>
      <c r="Y21" s="55">
        <f t="shared" si="2"/>
        <v>0.39583333333333331</v>
      </c>
      <c r="Z21" s="55" t="str">
        <f t="shared" si="3"/>
        <v/>
      </c>
      <c r="AA21" s="129" t="str">
        <f t="shared" si="37"/>
        <v/>
      </c>
      <c r="AC21" s="4" t="s">
        <v>9</v>
      </c>
      <c r="AD21" s="5">
        <v>45186</v>
      </c>
      <c r="AE21" s="6">
        <v>0.375</v>
      </c>
      <c r="AF21" s="6">
        <v>0.875</v>
      </c>
      <c r="AG21" s="6">
        <f t="shared" si="18"/>
        <v>0.5</v>
      </c>
      <c r="AH21" s="6">
        <f>IF(OR(AE21="",AF21=""),"",SUMIFS('تحميل المصنعيات'!$N:$N,'تحميل المصنعيات'!$F:$F,AF$2,'تحميل المصنعيات'!$D:$D,AD21))</f>
        <v>0.33333333333333337</v>
      </c>
      <c r="AI21" s="55">
        <f t="shared" si="4"/>
        <v>6.2499999999999958E-2</v>
      </c>
      <c r="AJ21" s="55" t="str">
        <f t="shared" si="19"/>
        <v/>
      </c>
      <c r="AK21" s="129" t="str">
        <f t="shared" si="38"/>
        <v/>
      </c>
      <c r="AM21" s="4" t="s">
        <v>9</v>
      </c>
      <c r="AN21" s="5">
        <v>45186</v>
      </c>
      <c r="AO21" s="6" t="s">
        <v>246</v>
      </c>
      <c r="AP21" s="6" t="s">
        <v>246</v>
      </c>
      <c r="AQ21" s="6">
        <f t="shared" si="21"/>
        <v>0</v>
      </c>
      <c r="AR21" s="6">
        <f>IF(OR(AO21="",AP21=""),"",SUMIFS('تحميل المصنعيات'!$N:$N,'تحميل المصنعيات'!$F:$F,AP$2,'تحميل المصنعيات'!$D:$D,AN21))</f>
        <v>0</v>
      </c>
      <c r="AS21" s="55" t="str">
        <f t="shared" si="5"/>
        <v/>
      </c>
      <c r="AT21" s="55" t="str">
        <f t="shared" si="6"/>
        <v/>
      </c>
      <c r="AU21" s="129" t="str">
        <f t="shared" si="39"/>
        <v/>
      </c>
      <c r="AW21" s="4" t="s">
        <v>9</v>
      </c>
      <c r="AX21" s="5">
        <v>45186</v>
      </c>
      <c r="AY21" s="6" t="s">
        <v>246</v>
      </c>
      <c r="AZ21" s="6" t="s">
        <v>246</v>
      </c>
      <c r="BA21" s="6">
        <f t="shared" si="23"/>
        <v>0</v>
      </c>
      <c r="BB21" s="6">
        <f>IF(OR(AY21="",AZ21=""),"",SUMIFS('تحميل المصنعيات'!$N:$N,'تحميل المصنعيات'!$F:$F,AZ$2,'تحميل المصنعيات'!$D:$D,AX21))</f>
        <v>0</v>
      </c>
      <c r="BC21" s="55" t="str">
        <f t="shared" si="7"/>
        <v/>
      </c>
      <c r="BD21" s="55" t="str">
        <f t="shared" si="24"/>
        <v/>
      </c>
      <c r="BE21" s="129" t="str">
        <f t="shared" si="40"/>
        <v/>
      </c>
      <c r="BG21" s="4" t="s">
        <v>9</v>
      </c>
      <c r="BH21" s="5">
        <v>45186</v>
      </c>
      <c r="BI21" s="6">
        <v>0.45833333333333331</v>
      </c>
      <c r="BJ21" s="6">
        <v>0.70833333333333337</v>
      </c>
      <c r="BK21" s="6">
        <f t="shared" si="26"/>
        <v>0.25000000000000006</v>
      </c>
      <c r="BL21" s="6">
        <f>IF(OR(BI21="",BJ21=""),"",SUMIFS('تحميل المصنعيات'!$N:$N,'تحميل المصنعيات'!$F:$F,BJ$2,'تحميل المصنعيات'!$D:$D,BH21))</f>
        <v>0</v>
      </c>
      <c r="BM21" s="55">
        <f t="shared" si="8"/>
        <v>0.14583333333333337</v>
      </c>
      <c r="BN21" s="55" t="str">
        <f t="shared" si="9"/>
        <v/>
      </c>
      <c r="BO21" s="129" t="str">
        <f t="shared" si="41"/>
        <v/>
      </c>
      <c r="BQ21" s="4" t="s">
        <v>9</v>
      </c>
      <c r="BR21" s="5">
        <v>45186</v>
      </c>
      <c r="BS21" s="6">
        <v>0.375</v>
      </c>
      <c r="BT21" s="6">
        <v>0.875</v>
      </c>
      <c r="BU21" s="6">
        <f t="shared" si="28"/>
        <v>0.5</v>
      </c>
      <c r="BV21" s="6">
        <f>IF(OR(BS21="",BT21=""),"",SUMIFS('تحميل المصنعيات'!$N:$N,'تحميل المصنعيات'!$F:$F,BT$2,'تحميل المصنعيات'!$D:$D,BR21))</f>
        <v>0</v>
      </c>
      <c r="BW21" s="55">
        <f t="shared" si="10"/>
        <v>0.39583333333333331</v>
      </c>
      <c r="BX21" s="55" t="str">
        <f t="shared" si="29"/>
        <v/>
      </c>
      <c r="BY21" s="129" t="str">
        <f t="shared" si="42"/>
        <v/>
      </c>
      <c r="CA21" s="4" t="s">
        <v>9</v>
      </c>
      <c r="CB21" s="5">
        <v>45186</v>
      </c>
      <c r="CC21" s="6"/>
      <c r="CD21" s="6"/>
      <c r="CE21" s="6" t="str">
        <f t="shared" si="31"/>
        <v/>
      </c>
      <c r="CF21" s="6" t="str">
        <f>IF(OR(CC21="",CD21=""),"",SUMIFS('تحميل المصنعيات'!$N:$N,'تحميل المصنعيات'!$F:$F,CD$2,'تحميل المصنعيات'!$D:$D,CB21))</f>
        <v/>
      </c>
      <c r="CG21" s="55" t="str">
        <f t="shared" si="11"/>
        <v/>
      </c>
      <c r="CH21" s="55" t="str">
        <f t="shared" si="12"/>
        <v/>
      </c>
      <c r="CI21" s="129" t="str">
        <f t="shared" si="43"/>
        <v/>
      </c>
      <c r="CK21" s="4" t="s">
        <v>9</v>
      </c>
      <c r="CL21" s="5">
        <v>45186</v>
      </c>
      <c r="CM21" s="6"/>
      <c r="CN21" s="6"/>
      <c r="CO21" s="6" t="str">
        <f t="shared" si="33"/>
        <v/>
      </c>
      <c r="CP21" s="6" t="str">
        <f>IF(OR(CM21="",CN21=""),"",SUMIFS('تحميل المصنعيات'!$N:$N,'تحميل المصنعيات'!$F:$F,CN$2,'تحميل المصنعيات'!$D:$D,CL21))</f>
        <v/>
      </c>
      <c r="CQ21" s="55" t="str">
        <f t="shared" si="13"/>
        <v/>
      </c>
      <c r="CR21" s="55" t="str">
        <f t="shared" si="34"/>
        <v/>
      </c>
      <c r="CS21" s="129" t="str">
        <f t="shared" si="44"/>
        <v/>
      </c>
    </row>
    <row r="22" spans="9:97" x14ac:dyDescent="0.25">
      <c r="I22" s="4" t="s">
        <v>10</v>
      </c>
      <c r="J22" s="5">
        <v>45187</v>
      </c>
      <c r="K22" s="6">
        <v>0.40277777777777773</v>
      </c>
      <c r="L22" s="6">
        <v>0.875</v>
      </c>
      <c r="M22" s="6">
        <f t="shared" si="14"/>
        <v>0.47222222222222227</v>
      </c>
      <c r="N22" s="6">
        <f>IF(OR(K22="",L22=""),"",SUMIFS('تحميل المصنعيات'!$N:$N,'تحميل المصنعيات'!$F:$F,L$2,'تحميل المصنعيات'!$D:$D,J22))</f>
        <v>0.23958333333333326</v>
      </c>
      <c r="O22" s="55">
        <f t="shared" si="0"/>
        <v>0.12847222222222232</v>
      </c>
      <c r="P22" s="55" t="str">
        <f t="shared" si="36"/>
        <v/>
      </c>
      <c r="Q22" s="129" t="str">
        <f t="shared" si="15"/>
        <v/>
      </c>
      <c r="S22" s="4" t="s">
        <v>10</v>
      </c>
      <c r="T22" s="5">
        <v>45187</v>
      </c>
      <c r="U22" s="6">
        <v>0.375</v>
      </c>
      <c r="V22" s="6">
        <v>0.875</v>
      </c>
      <c r="W22" s="6">
        <f t="shared" si="16"/>
        <v>0.5</v>
      </c>
      <c r="X22" s="6">
        <f>IF(OR(U22="",V22=""),"",SUMIFS('تحميل المصنعيات'!$N:$N,'تحميل المصنعيات'!$F:$F,V$2,'تحميل المصنعيات'!$D:$D,T22))</f>
        <v>0.33333333333333326</v>
      </c>
      <c r="Y22" s="55">
        <f t="shared" si="2"/>
        <v>6.2500000000000069E-2</v>
      </c>
      <c r="Z22" s="55" t="str">
        <f t="shared" si="3"/>
        <v/>
      </c>
      <c r="AA22" s="129" t="str">
        <f t="shared" si="37"/>
        <v/>
      </c>
      <c r="AC22" s="4" t="s">
        <v>10</v>
      </c>
      <c r="AD22" s="5">
        <v>45187</v>
      </c>
      <c r="AE22" s="6">
        <v>0.375</v>
      </c>
      <c r="AF22" s="6">
        <v>0.875</v>
      </c>
      <c r="AG22" s="6">
        <f t="shared" si="18"/>
        <v>0.5</v>
      </c>
      <c r="AH22" s="6">
        <f>IF(OR(AE22="",AF22=""),"",SUMIFS('تحميل المصنعيات'!$N:$N,'تحميل المصنعيات'!$F:$F,AF$2,'تحميل المصنعيات'!$D:$D,AD22))</f>
        <v>0</v>
      </c>
      <c r="AI22" s="55">
        <f t="shared" si="4"/>
        <v>0.39583333333333331</v>
      </c>
      <c r="AJ22" s="55" t="str">
        <f t="shared" si="19"/>
        <v/>
      </c>
      <c r="AK22" s="129" t="str">
        <f t="shared" si="38"/>
        <v/>
      </c>
      <c r="AM22" s="4" t="s">
        <v>10</v>
      </c>
      <c r="AN22" s="5">
        <v>45187</v>
      </c>
      <c r="AO22" s="6">
        <v>0.69444444444444453</v>
      </c>
      <c r="AP22" s="6">
        <v>0.875</v>
      </c>
      <c r="AQ22" s="6">
        <f t="shared" si="21"/>
        <v>0.18055555555555547</v>
      </c>
      <c r="AR22" s="6">
        <f>IF(OR(AO22="",AP22=""),"",SUMIFS('تحميل المصنعيات'!$N:$N,'تحميل المصنعيات'!$F:$F,AP$2,'تحميل المصنعيات'!$D:$D,AN22))</f>
        <v>0.1875</v>
      </c>
      <c r="AS22" s="55" t="str">
        <f t="shared" si="5"/>
        <v/>
      </c>
      <c r="AT22" s="55" t="str">
        <f t="shared" si="6"/>
        <v/>
      </c>
      <c r="AU22" s="129" t="str">
        <f t="shared" si="39"/>
        <v>ادخال خاطئ</v>
      </c>
      <c r="AW22" s="4" t="s">
        <v>10</v>
      </c>
      <c r="AX22" s="5">
        <v>45187</v>
      </c>
      <c r="AY22" s="6">
        <v>0.36458333333333331</v>
      </c>
      <c r="AZ22" s="6">
        <v>0.88541666666666663</v>
      </c>
      <c r="BA22" s="6">
        <f t="shared" si="23"/>
        <v>0.52083333333333326</v>
      </c>
      <c r="BB22" s="6">
        <f>IF(OR(AY22="",AZ22=""),"",SUMIFS('تحميل المصنعيات'!$N:$N,'تحميل المصنعيات'!$F:$F,AZ$2,'تحميل المصنعيات'!$D:$D,AX22))</f>
        <v>0</v>
      </c>
      <c r="BC22" s="55">
        <f t="shared" si="7"/>
        <v>0.41666666666666657</v>
      </c>
      <c r="BD22" s="55" t="str">
        <f t="shared" si="24"/>
        <v/>
      </c>
      <c r="BE22" s="129" t="str">
        <f t="shared" si="40"/>
        <v/>
      </c>
      <c r="BG22" s="4" t="s">
        <v>10</v>
      </c>
      <c r="BH22" s="5">
        <v>45187</v>
      </c>
      <c r="BI22" s="6">
        <v>0.45833333333333331</v>
      </c>
      <c r="BJ22" s="6">
        <v>0.75</v>
      </c>
      <c r="BK22" s="6">
        <f t="shared" si="26"/>
        <v>0.29166666666666669</v>
      </c>
      <c r="BL22" s="6">
        <f>IF(OR(BI22="",BJ22=""),"",SUMIFS('تحميل المصنعيات'!$N:$N,'تحميل المصنعيات'!$F:$F,BJ$2,'تحميل المصنعيات'!$D:$D,BH22))</f>
        <v>0</v>
      </c>
      <c r="BM22" s="55">
        <f t="shared" si="8"/>
        <v>0.1875</v>
      </c>
      <c r="BN22" s="55" t="str">
        <f t="shared" si="9"/>
        <v/>
      </c>
      <c r="BO22" s="129" t="str">
        <f t="shared" si="41"/>
        <v/>
      </c>
      <c r="BQ22" s="4" t="s">
        <v>10</v>
      </c>
      <c r="BR22" s="5">
        <v>45187</v>
      </c>
      <c r="BS22" s="6">
        <v>0.40277777777777773</v>
      </c>
      <c r="BT22" s="6">
        <v>0.875</v>
      </c>
      <c r="BU22" s="6">
        <f t="shared" si="28"/>
        <v>0.47222222222222227</v>
      </c>
      <c r="BV22" s="6">
        <f>IF(OR(BS22="",BT22=""),"",SUMIFS('تحميل المصنعيات'!$N:$N,'تحميل المصنعيات'!$F:$F,BT$2,'تحميل المصنعيات'!$D:$D,BR22))</f>
        <v>0.3333333333333332</v>
      </c>
      <c r="BW22" s="55">
        <f t="shared" si="10"/>
        <v>3.472222222222239E-2</v>
      </c>
      <c r="BX22" s="55" t="str">
        <f t="shared" si="29"/>
        <v/>
      </c>
      <c r="BY22" s="129" t="str">
        <f t="shared" si="42"/>
        <v/>
      </c>
      <c r="CA22" s="4" t="s">
        <v>10</v>
      </c>
      <c r="CB22" s="5">
        <v>45187</v>
      </c>
      <c r="CC22" s="6"/>
      <c r="CD22" s="6"/>
      <c r="CE22" s="6" t="str">
        <f t="shared" si="31"/>
        <v/>
      </c>
      <c r="CF22" s="6" t="str">
        <f>IF(OR(CC22="",CD22=""),"",SUMIFS('تحميل المصنعيات'!$N:$N,'تحميل المصنعيات'!$F:$F,CD$2,'تحميل المصنعيات'!$D:$D,CB22))</f>
        <v/>
      </c>
      <c r="CG22" s="55" t="str">
        <f t="shared" si="11"/>
        <v/>
      </c>
      <c r="CH22" s="55" t="str">
        <f t="shared" si="12"/>
        <v/>
      </c>
      <c r="CI22" s="129" t="str">
        <f t="shared" si="43"/>
        <v/>
      </c>
      <c r="CK22" s="4" t="s">
        <v>10</v>
      </c>
      <c r="CL22" s="5">
        <v>45187</v>
      </c>
      <c r="CM22" s="6"/>
      <c r="CN22" s="6"/>
      <c r="CO22" s="6" t="str">
        <f t="shared" si="33"/>
        <v/>
      </c>
      <c r="CP22" s="6" t="str">
        <f>IF(OR(CM22="",CN22=""),"",SUMIFS('تحميل المصنعيات'!$N:$N,'تحميل المصنعيات'!$F:$F,CN$2,'تحميل المصنعيات'!$D:$D,CL22))</f>
        <v/>
      </c>
      <c r="CQ22" s="55" t="str">
        <f t="shared" si="13"/>
        <v/>
      </c>
      <c r="CR22" s="55" t="str">
        <f t="shared" si="34"/>
        <v/>
      </c>
      <c r="CS22" s="129" t="str">
        <f t="shared" si="44"/>
        <v/>
      </c>
    </row>
    <row r="23" spans="9:97" x14ac:dyDescent="0.25">
      <c r="I23" s="4" t="s">
        <v>11</v>
      </c>
      <c r="J23" s="5">
        <v>45188</v>
      </c>
      <c r="K23" s="6">
        <v>0.39583333333333331</v>
      </c>
      <c r="L23" s="6">
        <v>0.875</v>
      </c>
      <c r="M23" s="6">
        <f t="shared" si="14"/>
        <v>0.47916666666666669</v>
      </c>
      <c r="N23" s="6">
        <f>IF(OR(K23="",L23=""),"",SUMIFS('تحميل المصنعيات'!$N:$N,'تحميل المصنعيات'!$F:$F,L$2,'تحميل المصنعيات'!$D:$D,J23))</f>
        <v>0.2916666666666668</v>
      </c>
      <c r="O23" s="55">
        <f t="shared" si="0"/>
        <v>8.3333333333333218E-2</v>
      </c>
      <c r="P23" s="55" t="str">
        <f t="shared" si="36"/>
        <v/>
      </c>
      <c r="Q23" s="129" t="str">
        <f t="shared" si="15"/>
        <v/>
      </c>
      <c r="S23" s="4" t="s">
        <v>11</v>
      </c>
      <c r="T23" s="5">
        <v>45188</v>
      </c>
      <c r="U23" s="6">
        <v>0.375</v>
      </c>
      <c r="V23" s="6">
        <v>0.875</v>
      </c>
      <c r="W23" s="6">
        <f t="shared" si="16"/>
        <v>0.5</v>
      </c>
      <c r="X23" s="6">
        <f>IF(OR(U23="",V23=""),"",SUMIFS('تحميل المصنعيات'!$N:$N,'تحميل المصنعيات'!$F:$F,V$2,'تحميل المصنعيات'!$D:$D,T23))</f>
        <v>0.25</v>
      </c>
      <c r="Y23" s="55">
        <f t="shared" si="2"/>
        <v>0.14583333333333331</v>
      </c>
      <c r="Z23" s="55" t="str">
        <f t="shared" si="3"/>
        <v/>
      </c>
      <c r="AA23" s="129" t="str">
        <f t="shared" si="37"/>
        <v/>
      </c>
      <c r="AC23" s="4" t="s">
        <v>11</v>
      </c>
      <c r="AD23" s="5">
        <v>45188</v>
      </c>
      <c r="AE23" s="6">
        <v>0.38541666666666669</v>
      </c>
      <c r="AF23" s="6">
        <v>0.875</v>
      </c>
      <c r="AG23" s="6">
        <f t="shared" si="18"/>
        <v>0.48958333333333331</v>
      </c>
      <c r="AH23" s="6">
        <f>IF(OR(AE23="",AF23=""),"",SUMIFS('تحميل المصنعيات'!$N:$N,'تحميل المصنعيات'!$F:$F,AF$2,'تحميل المصنعيات'!$D:$D,AD23))</f>
        <v>0.34375000000000006</v>
      </c>
      <c r="AI23" s="55">
        <f t="shared" si="4"/>
        <v>4.1666666666666588E-2</v>
      </c>
      <c r="AJ23" s="55" t="str">
        <f t="shared" si="19"/>
        <v/>
      </c>
      <c r="AK23" s="129" t="str">
        <f t="shared" si="38"/>
        <v/>
      </c>
      <c r="AM23" s="4" t="s">
        <v>11</v>
      </c>
      <c r="AN23" s="5">
        <v>45188</v>
      </c>
      <c r="AO23" s="6">
        <v>0.39583333333333331</v>
      </c>
      <c r="AP23" s="6">
        <v>0.64583333333333337</v>
      </c>
      <c r="AQ23" s="6">
        <f t="shared" si="21"/>
        <v>0.25000000000000006</v>
      </c>
      <c r="AR23" s="6">
        <f>IF(OR(AO23="",AP23=""),"",SUMIFS('تحميل المصنعيات'!$N:$N,'تحميل المصنعيات'!$F:$F,AP$2,'تحميل المصنعيات'!$D:$D,AN23))</f>
        <v>9.375E-2</v>
      </c>
      <c r="AS23" s="55">
        <f t="shared" si="5"/>
        <v>5.2083333333333384E-2</v>
      </c>
      <c r="AT23" s="55" t="str">
        <f t="shared" si="6"/>
        <v/>
      </c>
      <c r="AU23" s="129" t="str">
        <f t="shared" si="39"/>
        <v/>
      </c>
      <c r="AW23" s="4" t="s">
        <v>11</v>
      </c>
      <c r="AX23" s="5">
        <v>45188</v>
      </c>
      <c r="AY23" s="6">
        <v>0.36458333333333331</v>
      </c>
      <c r="AZ23" s="6">
        <v>0.875</v>
      </c>
      <c r="BA23" s="6">
        <f t="shared" si="23"/>
        <v>0.51041666666666674</v>
      </c>
      <c r="BB23" s="6">
        <f>IF(OR(AY23="",AZ23=""),"",SUMIFS('تحميل المصنعيات'!$N:$N,'تحميل المصنعيات'!$F:$F,AZ$2,'تحميل المصنعيات'!$D:$D,AX23))</f>
        <v>0</v>
      </c>
      <c r="BC23" s="55">
        <f t="shared" si="7"/>
        <v>0.40625000000000006</v>
      </c>
      <c r="BD23" s="55" t="str">
        <f t="shared" si="24"/>
        <v/>
      </c>
      <c r="BE23" s="129" t="str">
        <f t="shared" si="40"/>
        <v/>
      </c>
      <c r="BG23" s="4" t="s">
        <v>11</v>
      </c>
      <c r="BH23" s="5">
        <v>45188</v>
      </c>
      <c r="BI23" s="6">
        <v>0.45833333333333331</v>
      </c>
      <c r="BJ23" s="6">
        <v>0.79166666666666663</v>
      </c>
      <c r="BK23" s="6">
        <f t="shared" si="26"/>
        <v>0.33333333333333331</v>
      </c>
      <c r="BL23" s="6">
        <f>IF(OR(BI23="",BJ23=""),"",SUMIFS('تحميل المصنعيات'!$N:$N,'تحميل المصنعيات'!$F:$F,BJ$2,'تحميل المصنعيات'!$D:$D,BH23))</f>
        <v>0</v>
      </c>
      <c r="BM23" s="55">
        <f t="shared" si="8"/>
        <v>0.22916666666666663</v>
      </c>
      <c r="BN23" s="55" t="str">
        <f t="shared" si="9"/>
        <v/>
      </c>
      <c r="BO23" s="129" t="str">
        <f t="shared" si="41"/>
        <v/>
      </c>
      <c r="BQ23" s="4" t="s">
        <v>11</v>
      </c>
      <c r="BR23" s="5">
        <v>45188</v>
      </c>
      <c r="BS23" s="6">
        <v>0.38541666666666669</v>
      </c>
      <c r="BT23" s="6">
        <v>0.875</v>
      </c>
      <c r="BU23" s="6">
        <f t="shared" si="28"/>
        <v>0.48958333333333331</v>
      </c>
      <c r="BV23" s="6">
        <f>IF(OR(BS23="",BT23=""),"",SUMIFS('تحميل المصنعيات'!$N:$N,'تحميل المصنعيات'!$F:$F,BT$2,'تحميل المصنعيات'!$D:$D,BR23))</f>
        <v>0.38541666666666674</v>
      </c>
      <c r="BW23" s="55" t="str">
        <f t="shared" si="10"/>
        <v>أداء جيد</v>
      </c>
      <c r="BX23" s="55">
        <f t="shared" si="29"/>
        <v>9.7144514654701197E-17</v>
      </c>
      <c r="BY23" s="129" t="str">
        <f t="shared" si="42"/>
        <v/>
      </c>
      <c r="CA23" s="4" t="s">
        <v>11</v>
      </c>
      <c r="CB23" s="5">
        <v>45188</v>
      </c>
      <c r="CC23" s="6"/>
      <c r="CD23" s="6"/>
      <c r="CE23" s="6" t="str">
        <f t="shared" si="31"/>
        <v/>
      </c>
      <c r="CF23" s="6" t="str">
        <f>IF(OR(CC23="",CD23=""),"",SUMIFS('تحميل المصنعيات'!$N:$N,'تحميل المصنعيات'!$F:$F,CD$2,'تحميل المصنعيات'!$D:$D,CB23))</f>
        <v/>
      </c>
      <c r="CG23" s="55" t="str">
        <f t="shared" si="11"/>
        <v/>
      </c>
      <c r="CH23" s="55" t="str">
        <f t="shared" si="12"/>
        <v/>
      </c>
      <c r="CI23" s="129" t="str">
        <f t="shared" si="43"/>
        <v/>
      </c>
      <c r="CK23" s="4" t="s">
        <v>11</v>
      </c>
      <c r="CL23" s="5">
        <v>45188</v>
      </c>
      <c r="CM23" s="6"/>
      <c r="CN23" s="6"/>
      <c r="CO23" s="6" t="str">
        <f t="shared" si="33"/>
        <v/>
      </c>
      <c r="CP23" s="6" t="str">
        <f>IF(OR(CM23="",CN23=""),"",SUMIFS('تحميل المصنعيات'!$N:$N,'تحميل المصنعيات'!$F:$F,CN$2,'تحميل المصنعيات'!$D:$D,CL23))</f>
        <v/>
      </c>
      <c r="CQ23" s="55" t="str">
        <f t="shared" si="13"/>
        <v/>
      </c>
      <c r="CR23" s="55" t="str">
        <f t="shared" si="34"/>
        <v/>
      </c>
      <c r="CS23" s="129" t="str">
        <f t="shared" si="44"/>
        <v/>
      </c>
    </row>
    <row r="24" spans="9:97" x14ac:dyDescent="0.25">
      <c r="I24" s="4" t="s">
        <v>12</v>
      </c>
      <c r="J24" s="5">
        <v>45189</v>
      </c>
      <c r="K24" s="6">
        <v>0.40625</v>
      </c>
      <c r="L24" s="6">
        <v>0.875</v>
      </c>
      <c r="M24" s="6">
        <f t="shared" si="14"/>
        <v>0.46875</v>
      </c>
      <c r="N24" s="6">
        <f>IF(OR(K24="",L24=""),"",SUMIFS('تحميل المصنعيات'!$N:$N,'تحميل المصنعيات'!$F:$F,L$2,'تحميل المصنعيات'!$D:$D,J24))</f>
        <v>0.17708333333333326</v>
      </c>
      <c r="O24" s="55">
        <f t="shared" si="0"/>
        <v>0.18750000000000006</v>
      </c>
      <c r="P24" s="55" t="str">
        <f t="shared" si="36"/>
        <v/>
      </c>
      <c r="Q24" s="129" t="str">
        <f t="shared" si="15"/>
        <v/>
      </c>
      <c r="S24" s="4" t="s">
        <v>12</v>
      </c>
      <c r="T24" s="5">
        <v>45189</v>
      </c>
      <c r="U24" s="6">
        <v>0.375</v>
      </c>
      <c r="V24" s="6">
        <v>0.875</v>
      </c>
      <c r="W24" s="6">
        <f t="shared" si="16"/>
        <v>0.5</v>
      </c>
      <c r="X24" s="6">
        <f>IF(OR(U24="",V24=""),"",SUMIFS('تحميل المصنعيات'!$N:$N,'تحميل المصنعيات'!$F:$F,V$2,'تحميل المصنعيات'!$D:$D,T24))</f>
        <v>0.33333333333333326</v>
      </c>
      <c r="Y24" s="55">
        <f t="shared" si="2"/>
        <v>6.2500000000000069E-2</v>
      </c>
      <c r="Z24" s="55" t="str">
        <f t="shared" si="3"/>
        <v/>
      </c>
      <c r="AA24" s="129" t="str">
        <f t="shared" si="37"/>
        <v/>
      </c>
      <c r="AC24" s="4" t="s">
        <v>12</v>
      </c>
      <c r="AD24" s="5">
        <v>45189</v>
      </c>
      <c r="AE24" s="6">
        <v>0.38541666666666669</v>
      </c>
      <c r="AF24" s="6">
        <v>0.875</v>
      </c>
      <c r="AG24" s="6">
        <f t="shared" si="18"/>
        <v>0.48958333333333331</v>
      </c>
      <c r="AH24" s="6">
        <f>IF(OR(AE24="",AF24=""),"",SUMIFS('تحميل المصنعيات'!$N:$N,'تحميل المصنعيات'!$F:$F,AF$2,'تحميل المصنعيات'!$D:$D,AD24))</f>
        <v>0.20833333333333331</v>
      </c>
      <c r="AI24" s="55">
        <f t="shared" si="4"/>
        <v>0.17708333333333331</v>
      </c>
      <c r="AJ24" s="55" t="str">
        <f t="shared" si="19"/>
        <v/>
      </c>
      <c r="AK24" s="129" t="str">
        <f t="shared" si="38"/>
        <v/>
      </c>
      <c r="AM24" s="4" t="s">
        <v>12</v>
      </c>
      <c r="AN24" s="5">
        <v>45189</v>
      </c>
      <c r="AO24" s="6">
        <v>0.40625</v>
      </c>
      <c r="AP24" s="6">
        <v>0.875</v>
      </c>
      <c r="AQ24" s="6">
        <f t="shared" si="21"/>
        <v>0.46875</v>
      </c>
      <c r="AR24" s="6">
        <f>IF(OR(AO24="",AP24=""),"",SUMIFS('تحميل المصنعيات'!$N:$N,'تحميل المصنعيات'!$F:$F,AP$2,'تحميل المصنعيات'!$D:$D,AN24))</f>
        <v>0.27083333333333331</v>
      </c>
      <c r="AS24" s="55">
        <f t="shared" si="5"/>
        <v>9.3750000000000014E-2</v>
      </c>
      <c r="AT24" s="55" t="str">
        <f t="shared" si="6"/>
        <v/>
      </c>
      <c r="AU24" s="129" t="str">
        <f t="shared" si="39"/>
        <v/>
      </c>
      <c r="AW24" s="4" t="s">
        <v>12</v>
      </c>
      <c r="AX24" s="5">
        <v>45189</v>
      </c>
      <c r="AY24" s="6">
        <v>0.375</v>
      </c>
      <c r="AZ24" s="6">
        <v>0.875</v>
      </c>
      <c r="BA24" s="6">
        <f t="shared" si="23"/>
        <v>0.5</v>
      </c>
      <c r="BB24" s="6">
        <f>IF(OR(AY24="",AZ24=""),"",SUMIFS('تحميل المصنعيات'!$N:$N,'تحميل المصنعيات'!$F:$F,AZ$2,'تحميل المصنعيات'!$D:$D,AX24))</f>
        <v>0</v>
      </c>
      <c r="BC24" s="55">
        <f t="shared" si="7"/>
        <v>0.39583333333333331</v>
      </c>
      <c r="BD24" s="55" t="str">
        <f t="shared" si="24"/>
        <v/>
      </c>
      <c r="BE24" s="129" t="str">
        <f t="shared" si="40"/>
        <v/>
      </c>
      <c r="BG24" s="4" t="s">
        <v>12</v>
      </c>
      <c r="BH24" s="5">
        <v>45189</v>
      </c>
      <c r="BI24" s="6">
        <v>0.45833333333333331</v>
      </c>
      <c r="BJ24" s="6">
        <v>0.77083333333333337</v>
      </c>
      <c r="BK24" s="6">
        <f t="shared" si="26"/>
        <v>0.31250000000000006</v>
      </c>
      <c r="BL24" s="6">
        <f>IF(OR(BI24="",BJ24=""),"",SUMIFS('تحميل المصنعيات'!$N:$N,'تحميل المصنعيات'!$F:$F,BJ$2,'تحميل المصنعيات'!$D:$D,BH24))</f>
        <v>0</v>
      </c>
      <c r="BM24" s="55">
        <f t="shared" si="8"/>
        <v>0.20833333333333337</v>
      </c>
      <c r="BN24" s="55" t="str">
        <f t="shared" si="9"/>
        <v/>
      </c>
      <c r="BO24" s="129" t="str">
        <f t="shared" si="41"/>
        <v/>
      </c>
      <c r="BQ24" s="4" t="s">
        <v>12</v>
      </c>
      <c r="BR24" s="5">
        <v>45189</v>
      </c>
      <c r="BS24" s="6">
        <v>0.38541666666666669</v>
      </c>
      <c r="BT24" s="6">
        <v>0.875</v>
      </c>
      <c r="BU24" s="6">
        <f t="shared" si="28"/>
        <v>0.48958333333333331</v>
      </c>
      <c r="BV24" s="6">
        <f>IF(OR(BS24="",BT24=""),"",SUMIFS('تحميل المصنعيات'!$N:$N,'تحميل المصنعيات'!$F:$F,BT$2,'تحميل المصنعيات'!$D:$D,BR24))</f>
        <v>0.28124999999999994</v>
      </c>
      <c r="BW24" s="55">
        <f t="shared" si="10"/>
        <v>0.1041666666666667</v>
      </c>
      <c r="BX24" s="55" t="str">
        <f t="shared" si="29"/>
        <v/>
      </c>
      <c r="BY24" s="129" t="str">
        <f t="shared" si="42"/>
        <v/>
      </c>
      <c r="CA24" s="4" t="s">
        <v>12</v>
      </c>
      <c r="CB24" s="5">
        <v>45189</v>
      </c>
      <c r="CC24" s="6"/>
      <c r="CD24" s="6"/>
      <c r="CE24" s="6" t="str">
        <f t="shared" si="31"/>
        <v/>
      </c>
      <c r="CF24" s="6" t="str">
        <f>IF(OR(CC24="",CD24=""),"",SUMIFS('تحميل المصنعيات'!$N:$N,'تحميل المصنعيات'!$F:$F,CD$2,'تحميل المصنعيات'!$D:$D,CB24))</f>
        <v/>
      </c>
      <c r="CG24" s="55" t="str">
        <f t="shared" si="11"/>
        <v/>
      </c>
      <c r="CH24" s="55" t="str">
        <f t="shared" si="12"/>
        <v/>
      </c>
      <c r="CI24" s="129" t="str">
        <f t="shared" si="43"/>
        <v/>
      </c>
      <c r="CK24" s="4" t="s">
        <v>12</v>
      </c>
      <c r="CL24" s="5">
        <v>45189</v>
      </c>
      <c r="CM24" s="6"/>
      <c r="CN24" s="6"/>
      <c r="CO24" s="6" t="str">
        <f t="shared" si="33"/>
        <v/>
      </c>
      <c r="CP24" s="6" t="str">
        <f>IF(OR(CM24="",CN24=""),"",SUMIFS('تحميل المصنعيات'!$N:$N,'تحميل المصنعيات'!$F:$F,CN$2,'تحميل المصنعيات'!$D:$D,CL24))</f>
        <v/>
      </c>
      <c r="CQ24" s="55" t="str">
        <f t="shared" si="13"/>
        <v/>
      </c>
      <c r="CR24" s="55" t="str">
        <f t="shared" si="34"/>
        <v/>
      </c>
      <c r="CS24" s="129" t="str">
        <f t="shared" si="44"/>
        <v/>
      </c>
    </row>
    <row r="25" spans="9:97" x14ac:dyDescent="0.25">
      <c r="I25" s="4" t="s">
        <v>13</v>
      </c>
      <c r="J25" s="5">
        <v>45190</v>
      </c>
      <c r="K25" s="6">
        <v>0.39583333333333331</v>
      </c>
      <c r="L25" s="6">
        <v>0.8125</v>
      </c>
      <c r="M25" s="6">
        <f t="shared" si="14"/>
        <v>0.41666666666666669</v>
      </c>
      <c r="N25" s="6">
        <f>IF(OR(K25="",L25=""),"",SUMIFS('تحميل المصنعيات'!$N:$N,'تحميل المصنعيات'!$F:$F,L$2,'تحميل المصنعيات'!$D:$D,J25))</f>
        <v>9.375E-2</v>
      </c>
      <c r="O25" s="55">
        <f t="shared" si="0"/>
        <v>0.21875</v>
      </c>
      <c r="P25" s="55" t="str">
        <f t="shared" si="36"/>
        <v/>
      </c>
      <c r="Q25" s="129" t="str">
        <f t="shared" si="15"/>
        <v/>
      </c>
      <c r="S25" s="4" t="s">
        <v>13</v>
      </c>
      <c r="T25" s="5">
        <v>45190</v>
      </c>
      <c r="U25" s="6">
        <v>0.375</v>
      </c>
      <c r="V25" s="6">
        <v>0.8125</v>
      </c>
      <c r="W25" s="6">
        <f t="shared" si="16"/>
        <v>0.4375</v>
      </c>
      <c r="X25" s="6">
        <f>IF(OR(U25="",V25=""),"",SUMIFS('تحميل المصنعيات'!$N:$N,'تحميل المصنعيات'!$F:$F,V$2,'تحميل المصنعيات'!$D:$D,T25))</f>
        <v>5.5555555555555469E-2</v>
      </c>
      <c r="Y25" s="55">
        <f t="shared" si="2"/>
        <v>0.27777777777777785</v>
      </c>
      <c r="Z25" s="55" t="str">
        <f t="shared" si="3"/>
        <v/>
      </c>
      <c r="AA25" s="129" t="str">
        <f t="shared" si="37"/>
        <v/>
      </c>
      <c r="AC25" s="4" t="s">
        <v>13</v>
      </c>
      <c r="AD25" s="5">
        <v>45190</v>
      </c>
      <c r="AE25" s="6">
        <v>0.3923611111111111</v>
      </c>
      <c r="AF25" s="6">
        <v>0.8125</v>
      </c>
      <c r="AG25" s="6">
        <f t="shared" si="18"/>
        <v>0.4201388888888889</v>
      </c>
      <c r="AH25" s="6">
        <f>IF(OR(AE25="",AF25=""),"",SUMIFS('تحميل المصنعيات'!$N:$N,'تحميل المصنعيات'!$F:$F,AF$2,'تحميل المصنعيات'!$D:$D,AD25))</f>
        <v>8.6805555555555469E-2</v>
      </c>
      <c r="AI25" s="55">
        <f t="shared" si="4"/>
        <v>0.22916666666666674</v>
      </c>
      <c r="AJ25" s="55" t="str">
        <f t="shared" si="19"/>
        <v/>
      </c>
      <c r="AK25" s="129" t="str">
        <f t="shared" si="38"/>
        <v/>
      </c>
      <c r="AM25" s="4" t="s">
        <v>13</v>
      </c>
      <c r="AN25" s="5">
        <v>45190</v>
      </c>
      <c r="AO25" s="6">
        <v>0.39583333333333331</v>
      </c>
      <c r="AP25" s="6">
        <v>0.8125</v>
      </c>
      <c r="AQ25" s="6">
        <f t="shared" si="21"/>
        <v>0.41666666666666669</v>
      </c>
      <c r="AR25" s="6">
        <f>IF(OR(AO25="",AP25=""),"",SUMIFS('تحميل المصنعيات'!$N:$N,'تحميل المصنعيات'!$F:$F,AP$2,'تحميل المصنعيات'!$D:$D,AN25))</f>
        <v>0.10763888888888906</v>
      </c>
      <c r="AS25" s="55">
        <f t="shared" si="5"/>
        <v>0.20486111111111094</v>
      </c>
      <c r="AT25" s="55" t="str">
        <f t="shared" si="6"/>
        <v/>
      </c>
      <c r="AU25" s="129" t="str">
        <f t="shared" si="39"/>
        <v/>
      </c>
      <c r="AW25" s="4" t="s">
        <v>13</v>
      </c>
      <c r="AX25" s="5">
        <v>45190</v>
      </c>
      <c r="AY25" s="6">
        <v>0.36458333333333331</v>
      </c>
      <c r="AZ25" s="6">
        <v>0.83333333333333337</v>
      </c>
      <c r="BA25" s="6">
        <f t="shared" si="23"/>
        <v>0.46875000000000006</v>
      </c>
      <c r="BB25" s="6">
        <f>IF(OR(AY25="",AZ25=""),"",SUMIFS('تحميل المصنعيات'!$N:$N,'تحميل المصنعيات'!$F:$F,AZ$2,'تحميل المصنعيات'!$D:$D,AX25))</f>
        <v>0</v>
      </c>
      <c r="BC25" s="55">
        <f t="shared" si="7"/>
        <v>0.36458333333333337</v>
      </c>
      <c r="BD25" s="55" t="str">
        <f t="shared" si="24"/>
        <v/>
      </c>
      <c r="BE25" s="129" t="str">
        <f t="shared" si="40"/>
        <v/>
      </c>
      <c r="BG25" s="4" t="s">
        <v>13</v>
      </c>
      <c r="BH25" s="5">
        <v>45190</v>
      </c>
      <c r="BI25" s="6">
        <v>0.45833333333333331</v>
      </c>
      <c r="BJ25" s="6">
        <v>0.70833333333333337</v>
      </c>
      <c r="BK25" s="6">
        <f t="shared" si="26"/>
        <v>0.25000000000000006</v>
      </c>
      <c r="BL25" s="6">
        <f>IF(OR(BI25="",BJ25=""),"",SUMIFS('تحميل المصنعيات'!$N:$N,'تحميل المصنعيات'!$F:$F,BJ$2,'تحميل المصنعيات'!$D:$D,BH25))</f>
        <v>0</v>
      </c>
      <c r="BM25" s="55">
        <f t="shared" si="8"/>
        <v>0.14583333333333337</v>
      </c>
      <c r="BN25" s="55" t="str">
        <f t="shared" si="9"/>
        <v/>
      </c>
      <c r="BO25" s="129" t="str">
        <f t="shared" si="41"/>
        <v/>
      </c>
      <c r="BQ25" s="4" t="s">
        <v>13</v>
      </c>
      <c r="BR25" s="5">
        <v>45190</v>
      </c>
      <c r="BS25" s="6">
        <v>0.3888888888888889</v>
      </c>
      <c r="BT25" s="6">
        <v>0.8125</v>
      </c>
      <c r="BU25" s="6">
        <f t="shared" si="28"/>
        <v>0.4236111111111111</v>
      </c>
      <c r="BV25" s="6">
        <f>IF(OR(BS25="",BT25=""),"",SUMIFS('تحميل المصنعيات'!$N:$N,'تحميل المصنعيات'!$F:$F,BT$2,'تحميل المصنعيات'!$D:$D,BR25))</f>
        <v>6.25E-2</v>
      </c>
      <c r="BW25" s="55">
        <f t="shared" si="10"/>
        <v>0.25694444444444442</v>
      </c>
      <c r="BX25" s="55" t="str">
        <f t="shared" si="29"/>
        <v/>
      </c>
      <c r="BY25" s="129" t="str">
        <f t="shared" si="42"/>
        <v/>
      </c>
      <c r="CA25" s="4" t="s">
        <v>13</v>
      </c>
      <c r="CB25" s="5">
        <v>45190</v>
      </c>
      <c r="CC25" s="6"/>
      <c r="CD25" s="6"/>
      <c r="CE25" s="6" t="str">
        <f t="shared" si="31"/>
        <v/>
      </c>
      <c r="CF25" s="6" t="str">
        <f>IF(OR(CC25="",CD25=""),"",SUMIFS('تحميل المصنعيات'!$N:$N,'تحميل المصنعيات'!$F:$F,CD$2,'تحميل المصنعيات'!$D:$D,CB25))</f>
        <v/>
      </c>
      <c r="CG25" s="55" t="str">
        <f t="shared" si="11"/>
        <v/>
      </c>
      <c r="CH25" s="55" t="str">
        <f t="shared" si="12"/>
        <v/>
      </c>
      <c r="CI25" s="129" t="str">
        <f t="shared" si="43"/>
        <v/>
      </c>
      <c r="CK25" s="4" t="s">
        <v>13</v>
      </c>
      <c r="CL25" s="5">
        <v>45190</v>
      </c>
      <c r="CM25" s="6"/>
      <c r="CN25" s="6"/>
      <c r="CO25" s="6" t="str">
        <f t="shared" si="33"/>
        <v/>
      </c>
      <c r="CP25" s="6" t="str">
        <f>IF(OR(CM25="",CN25=""),"",SUMIFS('تحميل المصنعيات'!$N:$N,'تحميل المصنعيات'!$F:$F,CN$2,'تحميل المصنعيات'!$D:$D,CL25))</f>
        <v/>
      </c>
      <c r="CQ25" s="55" t="str">
        <f t="shared" si="13"/>
        <v/>
      </c>
      <c r="CR25" s="55" t="str">
        <f t="shared" si="34"/>
        <v/>
      </c>
      <c r="CS25" s="129" t="str">
        <f t="shared" si="44"/>
        <v/>
      </c>
    </row>
    <row r="26" spans="9:97" x14ac:dyDescent="0.25">
      <c r="I26" s="132" t="s">
        <v>30</v>
      </c>
      <c r="J26" s="133">
        <v>45191</v>
      </c>
      <c r="K26" s="134"/>
      <c r="L26" s="134"/>
      <c r="M26" s="134" t="str">
        <f t="shared" si="14"/>
        <v/>
      </c>
      <c r="N26" s="134" t="str">
        <f>IF(OR(K26="",L26=""),"",SUMIFS('تحميل المصنعيات'!$N:$N,'تحميل المصنعيات'!$F:$F,L$2,'تحميل المصنعيات'!$D:$D,J26))</f>
        <v/>
      </c>
      <c r="O26" s="135" t="str">
        <f t="shared" si="0"/>
        <v/>
      </c>
      <c r="P26" s="135" t="str">
        <f t="shared" si="36"/>
        <v/>
      </c>
      <c r="Q26" s="132" t="str">
        <f t="shared" si="15"/>
        <v/>
      </c>
      <c r="S26" s="132" t="s">
        <v>30</v>
      </c>
      <c r="T26" s="133">
        <v>45191</v>
      </c>
      <c r="U26" s="134"/>
      <c r="V26" s="134"/>
      <c r="W26" s="134" t="str">
        <f t="shared" si="16"/>
        <v/>
      </c>
      <c r="X26" s="134" t="str">
        <f>IF(OR(U26="",V26=""),"",SUMIFS('تحميل المصنعيات'!$N:$N,'تحميل المصنعيات'!$F:$F,V$2,'تحميل المصنعيات'!$D:$D,T26))</f>
        <v/>
      </c>
      <c r="Y26" s="135" t="str">
        <f t="shared" si="2"/>
        <v/>
      </c>
      <c r="Z26" s="135" t="str">
        <f t="shared" si="3"/>
        <v/>
      </c>
      <c r="AA26" s="132" t="str">
        <f t="shared" si="37"/>
        <v/>
      </c>
      <c r="AC26" s="132" t="s">
        <v>30</v>
      </c>
      <c r="AD26" s="133">
        <v>45191</v>
      </c>
      <c r="AE26" s="134"/>
      <c r="AF26" s="134"/>
      <c r="AG26" s="134" t="str">
        <f t="shared" si="18"/>
        <v/>
      </c>
      <c r="AH26" s="134" t="str">
        <f>IF(OR(AE26="",AF26=""),"",SUMIFS('تحميل المصنعيات'!$N:$N,'تحميل المصنعيات'!$F:$F,AF$2,'تحميل المصنعيات'!$D:$D,AD26))</f>
        <v/>
      </c>
      <c r="AI26" s="135" t="str">
        <f t="shared" si="4"/>
        <v/>
      </c>
      <c r="AJ26" s="135" t="str">
        <f t="shared" si="19"/>
        <v/>
      </c>
      <c r="AK26" s="132" t="str">
        <f t="shared" si="38"/>
        <v/>
      </c>
      <c r="AM26" s="132" t="s">
        <v>30</v>
      </c>
      <c r="AN26" s="133">
        <v>45191</v>
      </c>
      <c r="AO26" s="134"/>
      <c r="AP26" s="134"/>
      <c r="AQ26" s="134" t="str">
        <f t="shared" si="21"/>
        <v/>
      </c>
      <c r="AR26" s="134" t="str">
        <f>IF(OR(AO26="",AP26=""),"",SUMIFS('تحميل المصنعيات'!$N:$N,'تحميل المصنعيات'!$F:$F,AP$2,'تحميل المصنعيات'!$D:$D,AN26))</f>
        <v/>
      </c>
      <c r="AS26" s="135" t="str">
        <f t="shared" si="5"/>
        <v/>
      </c>
      <c r="AT26" s="135" t="str">
        <f t="shared" si="6"/>
        <v/>
      </c>
      <c r="AU26" s="132" t="str">
        <f t="shared" si="39"/>
        <v/>
      </c>
      <c r="AW26" s="132" t="s">
        <v>30</v>
      </c>
      <c r="AX26" s="133">
        <v>45191</v>
      </c>
      <c r="AY26" s="134"/>
      <c r="AZ26" s="134"/>
      <c r="BA26" s="134" t="str">
        <f t="shared" si="23"/>
        <v/>
      </c>
      <c r="BB26" s="134" t="str">
        <f>IF(OR(AY26="",AZ26=""),"",SUMIFS('تحميل المصنعيات'!$N:$N,'تحميل المصنعيات'!$F:$F,AZ$2,'تحميل المصنعيات'!$D:$D,AX26))</f>
        <v/>
      </c>
      <c r="BC26" s="135" t="str">
        <f t="shared" si="7"/>
        <v/>
      </c>
      <c r="BD26" s="135" t="str">
        <f t="shared" si="24"/>
        <v/>
      </c>
      <c r="BE26" s="132" t="str">
        <f t="shared" si="40"/>
        <v/>
      </c>
      <c r="BG26" s="132" t="s">
        <v>30</v>
      </c>
      <c r="BH26" s="133">
        <v>45191</v>
      </c>
      <c r="BI26" s="134"/>
      <c r="BJ26" s="134"/>
      <c r="BK26" s="134" t="str">
        <f t="shared" si="26"/>
        <v/>
      </c>
      <c r="BL26" s="134" t="str">
        <f>IF(OR(BI26="",BJ26=""),"",SUMIFS('تحميل المصنعيات'!$N:$N,'تحميل المصنعيات'!$F:$F,BJ$2,'تحميل المصنعيات'!$D:$D,BH26))</f>
        <v/>
      </c>
      <c r="BM26" s="135" t="str">
        <f t="shared" si="8"/>
        <v/>
      </c>
      <c r="BN26" s="135" t="str">
        <f t="shared" si="9"/>
        <v/>
      </c>
      <c r="BO26" s="132" t="str">
        <f t="shared" si="41"/>
        <v/>
      </c>
      <c r="BQ26" s="132" t="s">
        <v>30</v>
      </c>
      <c r="BR26" s="133">
        <v>45191</v>
      </c>
      <c r="BS26" s="134"/>
      <c r="BT26" s="134"/>
      <c r="BU26" s="134" t="str">
        <f t="shared" si="28"/>
        <v/>
      </c>
      <c r="BV26" s="134" t="str">
        <f>IF(OR(BS26="",BT26=""),"",SUMIFS('تحميل المصنعيات'!$N:$N,'تحميل المصنعيات'!$F:$F,BT$2,'تحميل المصنعيات'!$D:$D,BR26))</f>
        <v/>
      </c>
      <c r="BW26" s="135" t="str">
        <f t="shared" si="10"/>
        <v/>
      </c>
      <c r="BX26" s="135" t="str">
        <f t="shared" si="29"/>
        <v/>
      </c>
      <c r="BY26" s="132" t="str">
        <f t="shared" si="42"/>
        <v/>
      </c>
      <c r="CA26" s="132" t="s">
        <v>30</v>
      </c>
      <c r="CB26" s="133">
        <v>45191</v>
      </c>
      <c r="CC26" s="134"/>
      <c r="CD26" s="134"/>
      <c r="CE26" s="134" t="str">
        <f t="shared" si="31"/>
        <v/>
      </c>
      <c r="CF26" s="134" t="str">
        <f>IF(OR(CC26="",CD26=""),"",SUMIFS('تحميل المصنعيات'!$N:$N,'تحميل المصنعيات'!$F:$F,CD$2,'تحميل المصنعيات'!$D:$D,CB26))</f>
        <v/>
      </c>
      <c r="CG26" s="135" t="str">
        <f t="shared" si="11"/>
        <v/>
      </c>
      <c r="CH26" s="135" t="str">
        <f t="shared" si="12"/>
        <v/>
      </c>
      <c r="CI26" s="132" t="str">
        <f t="shared" si="43"/>
        <v/>
      </c>
      <c r="CK26" s="132" t="s">
        <v>30</v>
      </c>
      <c r="CL26" s="133">
        <v>45191</v>
      </c>
      <c r="CM26" s="134"/>
      <c r="CN26" s="134"/>
      <c r="CO26" s="134" t="str">
        <f t="shared" si="33"/>
        <v/>
      </c>
      <c r="CP26" s="134" t="str">
        <f>IF(OR(CM26="",CN26=""),"",SUMIFS('تحميل المصنعيات'!$N:$N,'تحميل المصنعيات'!$F:$F,CN$2,'تحميل المصنعيات'!$D:$D,CL26))</f>
        <v/>
      </c>
      <c r="CQ26" s="135" t="str">
        <f t="shared" si="13"/>
        <v/>
      </c>
      <c r="CR26" s="135" t="str">
        <f t="shared" si="34"/>
        <v/>
      </c>
      <c r="CS26" s="132" t="str">
        <f t="shared" si="44"/>
        <v/>
      </c>
    </row>
    <row r="27" spans="9:97" x14ac:dyDescent="0.25">
      <c r="I27" s="4" t="s">
        <v>8</v>
      </c>
      <c r="J27" s="5">
        <v>45192</v>
      </c>
      <c r="K27" s="6">
        <v>0.40972222222222227</v>
      </c>
      <c r="L27" s="6">
        <v>0.875</v>
      </c>
      <c r="M27" s="6">
        <f t="shared" si="14"/>
        <v>0.46527777777777773</v>
      </c>
      <c r="N27" s="6">
        <f>IF(OR(K27="",L27=""),"",SUMIFS('تحميل المصنعيات'!$N:$N,'تحميل المصنعيات'!$F:$F,L$2,'تحميل المصنعيات'!$D:$D,J27))</f>
        <v>0.36458333333333343</v>
      </c>
      <c r="O27" s="55" t="str">
        <f t="shared" si="0"/>
        <v>أداء جيد</v>
      </c>
      <c r="P27" s="55">
        <f t="shared" si="36"/>
        <v>3.4722222222223625E-3</v>
      </c>
      <c r="Q27" s="129" t="str">
        <f t="shared" si="15"/>
        <v/>
      </c>
      <c r="S27" s="4" t="s">
        <v>8</v>
      </c>
      <c r="T27" s="5">
        <v>45192</v>
      </c>
      <c r="U27" s="6">
        <v>0.375</v>
      </c>
      <c r="V27" s="6">
        <v>0.875</v>
      </c>
      <c r="W27" s="6">
        <f t="shared" si="16"/>
        <v>0.5</v>
      </c>
      <c r="X27" s="6">
        <f>IF(OR(U27="",V27=""),"",SUMIFS('تحميل المصنعيات'!$N:$N,'تحميل المصنعيات'!$F:$F,V$2,'تحميل المصنعيات'!$D:$D,T27))</f>
        <v>0.43750000000000006</v>
      </c>
      <c r="Y27" s="55" t="str">
        <f t="shared" si="2"/>
        <v>أداء جيد</v>
      </c>
      <c r="Z27" s="55">
        <f t="shared" si="3"/>
        <v>4.1666666666666727E-2</v>
      </c>
      <c r="AA27" s="129" t="str">
        <f t="shared" si="37"/>
        <v/>
      </c>
      <c r="AC27" s="4" t="s">
        <v>8</v>
      </c>
      <c r="AD27" s="5">
        <v>45192</v>
      </c>
      <c r="AE27" s="6" t="s">
        <v>246</v>
      </c>
      <c r="AF27" s="6" t="s">
        <v>246</v>
      </c>
      <c r="AG27" s="6">
        <f t="shared" si="18"/>
        <v>0</v>
      </c>
      <c r="AH27" s="6">
        <f>IF(OR(AE27="",AF27=""),"",SUMIFS('تحميل المصنعيات'!$N:$N,'تحميل المصنعيات'!$F:$F,AF$2,'تحميل المصنعيات'!$D:$D,AD27))</f>
        <v>0</v>
      </c>
      <c r="AI27" s="55" t="str">
        <f t="shared" si="4"/>
        <v/>
      </c>
      <c r="AJ27" s="55" t="str">
        <f t="shared" si="19"/>
        <v/>
      </c>
      <c r="AK27" s="129" t="str">
        <f t="shared" si="38"/>
        <v/>
      </c>
      <c r="AM27" s="4" t="s">
        <v>8</v>
      </c>
      <c r="AN27" s="5">
        <v>45192</v>
      </c>
      <c r="AO27" s="6">
        <v>0.40972222222222227</v>
      </c>
      <c r="AP27" s="6">
        <v>0.875</v>
      </c>
      <c r="AQ27" s="6">
        <f t="shared" si="21"/>
        <v>0.46527777777777773</v>
      </c>
      <c r="AR27" s="6">
        <f>IF(OR(AO27="",AP27=""),"",SUMIFS('تحميل المصنعيات'!$N:$N,'تحميل المصنعيات'!$F:$F,AP$2,'تحميل المصنعيات'!$D:$D,AN27))</f>
        <v>0.40277777777777785</v>
      </c>
      <c r="AS27" s="55" t="str">
        <f t="shared" si="5"/>
        <v>أداء جيد</v>
      </c>
      <c r="AT27" s="55">
        <f t="shared" si="6"/>
        <v>4.1666666666666782E-2</v>
      </c>
      <c r="AU27" s="129" t="str">
        <f t="shared" si="39"/>
        <v/>
      </c>
      <c r="AW27" s="4" t="s">
        <v>8</v>
      </c>
      <c r="AX27" s="5">
        <v>45192</v>
      </c>
      <c r="AY27" s="6">
        <v>0.38194444444444442</v>
      </c>
      <c r="AZ27" s="6">
        <v>0.8125</v>
      </c>
      <c r="BA27" s="6">
        <f t="shared" si="23"/>
        <v>0.43055555555555558</v>
      </c>
      <c r="BB27" s="6">
        <f>IF(OR(AY27="",AZ27=""),"",SUMIFS('تحميل المصنعيات'!$N:$N,'تحميل المصنعيات'!$F:$F,AZ$2,'تحميل المصنعيات'!$D:$D,AX27))</f>
        <v>0</v>
      </c>
      <c r="BC27" s="55">
        <f t="shared" si="7"/>
        <v>0.3263888888888889</v>
      </c>
      <c r="BD27" s="55" t="str">
        <f t="shared" si="24"/>
        <v/>
      </c>
      <c r="BE27" s="129" t="str">
        <f t="shared" si="40"/>
        <v/>
      </c>
      <c r="BG27" s="4" t="s">
        <v>8</v>
      </c>
      <c r="BH27" s="5">
        <v>45192</v>
      </c>
      <c r="BI27" s="6" t="s">
        <v>246</v>
      </c>
      <c r="BJ27" s="6" t="s">
        <v>246</v>
      </c>
      <c r="BK27" s="6">
        <f t="shared" si="26"/>
        <v>0</v>
      </c>
      <c r="BL27" s="6">
        <f>IF(OR(BI27="",BJ27=""),"",SUMIFS('تحميل المصنعيات'!$N:$N,'تحميل المصنعيات'!$F:$F,BJ$2,'تحميل المصنعيات'!$D:$D,BH27))</f>
        <v>0</v>
      </c>
      <c r="BM27" s="55" t="str">
        <f t="shared" si="8"/>
        <v/>
      </c>
      <c r="BN27" s="55" t="str">
        <f t="shared" si="9"/>
        <v/>
      </c>
      <c r="BO27" s="129" t="str">
        <f t="shared" si="41"/>
        <v/>
      </c>
      <c r="BQ27" s="4" t="s">
        <v>8</v>
      </c>
      <c r="BR27" s="5">
        <v>45192</v>
      </c>
      <c r="BS27" s="6">
        <v>0.3923611111111111</v>
      </c>
      <c r="BT27" s="6">
        <v>0.875</v>
      </c>
      <c r="BU27" s="6">
        <f t="shared" si="28"/>
        <v>0.4826388888888889</v>
      </c>
      <c r="BV27" s="6">
        <f>IF(OR(BS27="",BT27=""),"",SUMIFS('تحميل المصنعيات'!$N:$N,'تحميل المصنعيات'!$F:$F,BT$2,'تحميل المصنعيات'!$D:$D,BR27))</f>
        <v>0.43750000000000006</v>
      </c>
      <c r="BW27" s="55" t="str">
        <f t="shared" si="10"/>
        <v>أداء جيد</v>
      </c>
      <c r="BX27" s="55">
        <f t="shared" si="29"/>
        <v>5.9027777777777832E-2</v>
      </c>
      <c r="BY27" s="129" t="str">
        <f t="shared" si="42"/>
        <v/>
      </c>
      <c r="CA27" s="4" t="s">
        <v>8</v>
      </c>
      <c r="CB27" s="5">
        <v>45192</v>
      </c>
      <c r="CC27" s="6"/>
      <c r="CD27" s="6"/>
      <c r="CE27" s="6" t="str">
        <f t="shared" si="31"/>
        <v/>
      </c>
      <c r="CF27" s="6" t="str">
        <f>IF(OR(CC27="",CD27=""),"",SUMIFS('تحميل المصنعيات'!$N:$N,'تحميل المصنعيات'!$F:$F,CD$2,'تحميل المصنعيات'!$D:$D,CB27))</f>
        <v/>
      </c>
      <c r="CG27" s="55" t="str">
        <f t="shared" si="11"/>
        <v/>
      </c>
      <c r="CH27" s="55" t="str">
        <f t="shared" si="12"/>
        <v/>
      </c>
      <c r="CI27" s="129" t="str">
        <f t="shared" si="43"/>
        <v/>
      </c>
      <c r="CK27" s="4" t="s">
        <v>8</v>
      </c>
      <c r="CL27" s="5">
        <v>45192</v>
      </c>
      <c r="CM27" s="6"/>
      <c r="CN27" s="6"/>
      <c r="CO27" s="6" t="str">
        <f t="shared" si="33"/>
        <v/>
      </c>
      <c r="CP27" s="6" t="str">
        <f>IF(OR(CM27="",CN27=""),"",SUMIFS('تحميل المصنعيات'!$N:$N,'تحميل المصنعيات'!$F:$F,CN$2,'تحميل المصنعيات'!$D:$D,CL27))</f>
        <v/>
      </c>
      <c r="CQ27" s="55" t="str">
        <f t="shared" si="13"/>
        <v/>
      </c>
      <c r="CR27" s="55" t="str">
        <f t="shared" si="34"/>
        <v/>
      </c>
      <c r="CS27" s="129" t="str">
        <f t="shared" si="44"/>
        <v/>
      </c>
    </row>
    <row r="28" spans="9:97" x14ac:dyDescent="0.25">
      <c r="I28" s="4" t="s">
        <v>9</v>
      </c>
      <c r="J28" s="5">
        <v>45193</v>
      </c>
      <c r="K28" s="6">
        <v>0.41666666666666669</v>
      </c>
      <c r="L28" s="6">
        <v>0.875</v>
      </c>
      <c r="M28" s="6">
        <f t="shared" si="14"/>
        <v>0.45833333333333331</v>
      </c>
      <c r="N28" s="6">
        <f>IF(OR(K28="",L28=""),"",SUMIFS('تحميل المصنعيات'!$N:$N,'تحميل المصنعيات'!$F:$F,L$2,'تحميل المصنعيات'!$D:$D,J28))</f>
        <v>0.25694444444444425</v>
      </c>
      <c r="O28" s="55">
        <f t="shared" si="0"/>
        <v>9.722222222222239E-2</v>
      </c>
      <c r="P28" s="55" t="str">
        <f t="shared" si="36"/>
        <v/>
      </c>
      <c r="Q28" s="129" t="str">
        <f t="shared" si="15"/>
        <v/>
      </c>
      <c r="S28" s="4" t="s">
        <v>9</v>
      </c>
      <c r="T28" s="5">
        <v>45193</v>
      </c>
      <c r="U28" s="6">
        <v>0.375</v>
      </c>
      <c r="V28" s="6">
        <v>0.875</v>
      </c>
      <c r="W28" s="6">
        <f t="shared" si="16"/>
        <v>0.5</v>
      </c>
      <c r="X28" s="6">
        <f>IF(OR(U28="",V28=""),"",SUMIFS('تحميل المصنعيات'!$N:$N,'تحميل المصنعيات'!$F:$F,V$2,'تحميل المصنعيات'!$D:$D,T28))</f>
        <v>0.4305555555555553</v>
      </c>
      <c r="Y28" s="55" t="str">
        <f t="shared" si="2"/>
        <v>أداء جيد</v>
      </c>
      <c r="Z28" s="55">
        <f t="shared" si="3"/>
        <v>3.4722222222221974E-2</v>
      </c>
      <c r="AA28" s="129" t="str">
        <f t="shared" si="37"/>
        <v/>
      </c>
      <c r="AC28" s="4" t="s">
        <v>9</v>
      </c>
      <c r="AD28" s="5">
        <v>45193</v>
      </c>
      <c r="AE28" s="6" t="s">
        <v>246</v>
      </c>
      <c r="AF28" s="6" t="s">
        <v>246</v>
      </c>
      <c r="AG28" s="6">
        <f t="shared" si="18"/>
        <v>0</v>
      </c>
      <c r="AH28" s="6">
        <f>IF(OR(AE28="",AF28=""),"",SUMIFS('تحميل المصنعيات'!$N:$N,'تحميل المصنعيات'!$F:$F,AF$2,'تحميل المصنعيات'!$D:$D,AD28))</f>
        <v>0</v>
      </c>
      <c r="AI28" s="55" t="str">
        <f t="shared" si="4"/>
        <v/>
      </c>
      <c r="AJ28" s="55" t="str">
        <f t="shared" si="19"/>
        <v/>
      </c>
      <c r="AK28" s="129" t="str">
        <f t="shared" si="38"/>
        <v/>
      </c>
      <c r="AM28" s="4" t="s">
        <v>9</v>
      </c>
      <c r="AN28" s="5">
        <v>45193</v>
      </c>
      <c r="AO28" s="6">
        <v>0.41666666666666669</v>
      </c>
      <c r="AP28" s="6">
        <v>0.875</v>
      </c>
      <c r="AQ28" s="6">
        <f t="shared" si="21"/>
        <v>0.45833333333333331</v>
      </c>
      <c r="AR28" s="6">
        <f>IF(OR(AO28="",AP28=""),"",SUMIFS('تحميل المصنعيات'!$N:$N,'تحميل المصنعيات'!$F:$F,AP$2,'تحميل المصنعيات'!$D:$D,AN28))</f>
        <v>0.38888888888888867</v>
      </c>
      <c r="AS28" s="55" t="str">
        <f t="shared" si="5"/>
        <v>أداء جيد</v>
      </c>
      <c r="AT28" s="55">
        <f t="shared" si="6"/>
        <v>3.4722222222222029E-2</v>
      </c>
      <c r="AU28" s="129" t="str">
        <f t="shared" si="39"/>
        <v/>
      </c>
      <c r="AW28" s="4" t="s">
        <v>9</v>
      </c>
      <c r="AX28" s="5">
        <v>45193</v>
      </c>
      <c r="AY28" s="6">
        <v>0.36458333333333331</v>
      </c>
      <c r="AZ28" s="6">
        <v>0.875</v>
      </c>
      <c r="BA28" s="6">
        <f t="shared" si="23"/>
        <v>0.51041666666666674</v>
      </c>
      <c r="BB28" s="6">
        <f>IF(OR(AY28="",AZ28=""),"",SUMIFS('تحميل المصنعيات'!$N:$N,'تحميل المصنعيات'!$F:$F,AZ$2,'تحميل المصنعيات'!$D:$D,AX28))</f>
        <v>0</v>
      </c>
      <c r="BC28" s="55">
        <f t="shared" si="7"/>
        <v>0.40625000000000006</v>
      </c>
      <c r="BD28" s="55" t="str">
        <f t="shared" si="24"/>
        <v/>
      </c>
      <c r="BE28" s="129" t="str">
        <f t="shared" si="40"/>
        <v/>
      </c>
      <c r="BG28" s="4" t="s">
        <v>9</v>
      </c>
      <c r="BH28" s="5">
        <v>45193</v>
      </c>
      <c r="BI28" s="6">
        <v>0.44791666666666669</v>
      </c>
      <c r="BJ28" s="6">
        <v>0.72916666666666663</v>
      </c>
      <c r="BK28" s="6">
        <f t="shared" si="26"/>
        <v>0.28124999999999994</v>
      </c>
      <c r="BL28" s="6">
        <f>IF(OR(BI28="",BJ28=""),"",SUMIFS('تحميل المصنعيات'!$N:$N,'تحميل المصنعيات'!$F:$F,BJ$2,'تحميل المصنعيات'!$D:$D,BH28))</f>
        <v>0</v>
      </c>
      <c r="BM28" s="55">
        <f t="shared" si="8"/>
        <v>0.17708333333333326</v>
      </c>
      <c r="BN28" s="55" t="str">
        <f t="shared" si="9"/>
        <v/>
      </c>
      <c r="BO28" s="129" t="str">
        <f t="shared" si="41"/>
        <v/>
      </c>
      <c r="BQ28" s="4" t="s">
        <v>9</v>
      </c>
      <c r="BR28" s="5">
        <v>45193</v>
      </c>
      <c r="BS28" s="6">
        <v>0.38541666666666669</v>
      </c>
      <c r="BT28" s="6">
        <v>0.875</v>
      </c>
      <c r="BU28" s="6">
        <f t="shared" si="28"/>
        <v>0.48958333333333331</v>
      </c>
      <c r="BV28" s="6">
        <f>IF(OR(BS28="",BT28=""),"",SUMIFS('تحميل المصنعيات'!$N:$N,'تحميل المصنعيات'!$F:$F,BT$2,'تحميل المصنعيات'!$D:$D,BR28))</f>
        <v>0.42361111111111105</v>
      </c>
      <c r="BW28" s="55" t="str">
        <f t="shared" si="10"/>
        <v>أداء جيد</v>
      </c>
      <c r="BX28" s="55">
        <f t="shared" si="29"/>
        <v>3.8194444444444406E-2</v>
      </c>
      <c r="BY28" s="129" t="str">
        <f t="shared" si="42"/>
        <v/>
      </c>
      <c r="CA28" s="4" t="s">
        <v>9</v>
      </c>
      <c r="CB28" s="5">
        <v>45193</v>
      </c>
      <c r="CC28" s="6"/>
      <c r="CD28" s="6"/>
      <c r="CE28" s="6" t="str">
        <f t="shared" si="31"/>
        <v/>
      </c>
      <c r="CF28" s="6" t="str">
        <f>IF(OR(CC28="",CD28=""),"",SUMIFS('تحميل المصنعيات'!$N:$N,'تحميل المصنعيات'!$F:$F,CD$2,'تحميل المصنعيات'!$D:$D,CB28))</f>
        <v/>
      </c>
      <c r="CG28" s="55" t="str">
        <f t="shared" si="11"/>
        <v/>
      </c>
      <c r="CH28" s="55" t="str">
        <f t="shared" si="12"/>
        <v/>
      </c>
      <c r="CI28" s="129" t="str">
        <f t="shared" si="43"/>
        <v/>
      </c>
      <c r="CK28" s="4" t="s">
        <v>9</v>
      </c>
      <c r="CL28" s="5">
        <v>45193</v>
      </c>
      <c r="CM28" s="6"/>
      <c r="CN28" s="6"/>
      <c r="CO28" s="6" t="str">
        <f t="shared" si="33"/>
        <v/>
      </c>
      <c r="CP28" s="6" t="str">
        <f>IF(OR(CM28="",CN28=""),"",SUMIFS('تحميل المصنعيات'!$N:$N,'تحميل المصنعيات'!$F:$F,CN$2,'تحميل المصنعيات'!$D:$D,CL28))</f>
        <v/>
      </c>
      <c r="CQ28" s="55" t="str">
        <f t="shared" si="13"/>
        <v/>
      </c>
      <c r="CR28" s="55" t="str">
        <f t="shared" si="34"/>
        <v/>
      </c>
      <c r="CS28" s="129" t="str">
        <f t="shared" si="44"/>
        <v/>
      </c>
    </row>
    <row r="29" spans="9:97" x14ac:dyDescent="0.25">
      <c r="I29" s="4" t="s">
        <v>10</v>
      </c>
      <c r="J29" s="5">
        <v>45194</v>
      </c>
      <c r="K29" s="6">
        <v>0.40972222222222227</v>
      </c>
      <c r="L29" s="6">
        <v>0.875</v>
      </c>
      <c r="M29" s="6">
        <f t="shared" si="14"/>
        <v>0.46527777777777773</v>
      </c>
      <c r="N29" s="6">
        <f>IF(OR(K29="",L29=""),"",SUMIFS('تحميل المصنعيات'!$N:$N,'تحميل المصنعيات'!$F:$F,L$2,'تحميل المصنعيات'!$D:$D,J29))</f>
        <v>0.3888888888888889</v>
      </c>
      <c r="O29" s="55" t="str">
        <f t="shared" si="0"/>
        <v>أداء جيد</v>
      </c>
      <c r="P29" s="55">
        <f t="shared" si="36"/>
        <v>2.7777777777777832E-2</v>
      </c>
      <c r="Q29" s="129" t="str">
        <f t="shared" si="15"/>
        <v/>
      </c>
      <c r="S29" s="4" t="s">
        <v>10</v>
      </c>
      <c r="T29" s="5">
        <v>45194</v>
      </c>
      <c r="U29" s="6">
        <v>0.375</v>
      </c>
      <c r="V29" s="6">
        <v>0.875</v>
      </c>
      <c r="W29" s="6">
        <f t="shared" si="16"/>
        <v>0.5</v>
      </c>
      <c r="X29" s="6">
        <f>IF(OR(U29="",V29=""),"",SUMIFS('تحميل المصنعيات'!$N:$N,'تحميل المصنعيات'!$F:$F,V$2,'تحميل المصنعيات'!$D:$D,T29))</f>
        <v>0.42361111111111133</v>
      </c>
      <c r="Y29" s="55" t="str">
        <f t="shared" si="2"/>
        <v>أداء جيد</v>
      </c>
      <c r="Z29" s="55">
        <f t="shared" si="3"/>
        <v>2.7777777777777998E-2</v>
      </c>
      <c r="AA29" s="129" t="str">
        <f t="shared" si="37"/>
        <v/>
      </c>
      <c r="AC29" s="4" t="s">
        <v>10</v>
      </c>
      <c r="AD29" s="5">
        <v>45194</v>
      </c>
      <c r="AE29" s="6">
        <v>0.38541666666666669</v>
      </c>
      <c r="AF29" s="6">
        <v>0.875</v>
      </c>
      <c r="AG29" s="6">
        <f t="shared" si="18"/>
        <v>0.48958333333333331</v>
      </c>
      <c r="AH29" s="6">
        <f>IF(OR(AE29="",AF29=""),"",SUMIFS('تحميل المصنعيات'!$N:$N,'تحميل المصنعيات'!$F:$F,AF$2,'تحميل المصنعيات'!$D:$D,AD29))</f>
        <v>0.21180555555555552</v>
      </c>
      <c r="AI29" s="55">
        <f t="shared" si="4"/>
        <v>0.1736111111111111</v>
      </c>
      <c r="AJ29" s="55" t="str">
        <f t="shared" si="19"/>
        <v/>
      </c>
      <c r="AK29" s="129" t="str">
        <f t="shared" si="38"/>
        <v/>
      </c>
      <c r="AM29" s="4" t="s">
        <v>10</v>
      </c>
      <c r="AN29" s="5">
        <v>45194</v>
      </c>
      <c r="AO29" s="6">
        <v>0.40972222222222227</v>
      </c>
      <c r="AP29" s="6">
        <v>0.875</v>
      </c>
      <c r="AQ29" s="6">
        <f t="shared" si="21"/>
        <v>0.46527777777777773</v>
      </c>
      <c r="AR29" s="6">
        <f>IF(OR(AO29="",AP29=""),"",SUMIFS('تحميل المصنعيات'!$N:$N,'تحميل المصنعيات'!$F:$F,AP$2,'تحميل المصنعيات'!$D:$D,AN29))</f>
        <v>0.3888888888888889</v>
      </c>
      <c r="AS29" s="55" t="str">
        <f t="shared" si="5"/>
        <v>أداء جيد</v>
      </c>
      <c r="AT29" s="55">
        <f t="shared" si="6"/>
        <v>2.7777777777777832E-2</v>
      </c>
      <c r="AU29" s="129" t="str">
        <f t="shared" si="39"/>
        <v/>
      </c>
      <c r="AW29" s="4" t="s">
        <v>10</v>
      </c>
      <c r="AX29" s="5">
        <v>45194</v>
      </c>
      <c r="AY29" s="6">
        <v>0.36805555555555558</v>
      </c>
      <c r="AZ29" s="6">
        <v>0.88541666666666663</v>
      </c>
      <c r="BA29" s="6">
        <f t="shared" si="23"/>
        <v>0.51736111111111105</v>
      </c>
      <c r="BB29" s="6">
        <f>IF(OR(AY29="",AZ29=""),"",SUMIFS('تحميل المصنعيات'!$N:$N,'تحميل المصنعيات'!$F:$F,AZ$2,'تحميل المصنعيات'!$D:$D,AX29))</f>
        <v>0</v>
      </c>
      <c r="BC29" s="55">
        <f t="shared" si="7"/>
        <v>0.41319444444444436</v>
      </c>
      <c r="BD29" s="55" t="str">
        <f t="shared" si="24"/>
        <v/>
      </c>
      <c r="BE29" s="129" t="str">
        <f t="shared" si="40"/>
        <v/>
      </c>
      <c r="BG29" s="4" t="s">
        <v>10</v>
      </c>
      <c r="BH29" s="5">
        <v>45194</v>
      </c>
      <c r="BI29" s="6">
        <v>0.46875</v>
      </c>
      <c r="BJ29" s="6">
        <v>0.77083333333333337</v>
      </c>
      <c r="BK29" s="6">
        <f t="shared" si="26"/>
        <v>0.30208333333333337</v>
      </c>
      <c r="BL29" s="6">
        <f>IF(OR(BI29="",BJ29=""),"",SUMIFS('تحميل المصنعيات'!$N:$N,'تحميل المصنعيات'!$F:$F,BJ$2,'تحميل المصنعيات'!$D:$D,BH29))</f>
        <v>0</v>
      </c>
      <c r="BM29" s="55">
        <f t="shared" si="8"/>
        <v>0.19791666666666669</v>
      </c>
      <c r="BN29" s="55" t="str">
        <f t="shared" si="9"/>
        <v/>
      </c>
      <c r="BO29" s="129" t="str">
        <f t="shared" si="41"/>
        <v/>
      </c>
      <c r="BQ29" s="4" t="s">
        <v>10</v>
      </c>
      <c r="BR29" s="5">
        <v>45194</v>
      </c>
      <c r="BS29" s="6">
        <v>0.39583333333333331</v>
      </c>
      <c r="BT29" s="6">
        <v>0.875</v>
      </c>
      <c r="BU29" s="6">
        <f t="shared" si="28"/>
        <v>0.47916666666666669</v>
      </c>
      <c r="BV29" s="6">
        <f>IF(OR(BS29="",BT29=""),"",SUMIFS('تحميل المصنعيات'!$N:$N,'تحميل المصنعيات'!$F:$F,BT$2,'تحميل المصنعيات'!$D:$D,BR29))</f>
        <v>0.42708333333333337</v>
      </c>
      <c r="BW29" s="55" t="str">
        <f t="shared" si="10"/>
        <v>أداء جيد</v>
      </c>
      <c r="BX29" s="55">
        <f t="shared" si="29"/>
        <v>5.2083333333333356E-2</v>
      </c>
      <c r="BY29" s="129" t="str">
        <f t="shared" si="42"/>
        <v/>
      </c>
      <c r="CA29" s="4" t="s">
        <v>10</v>
      </c>
      <c r="CB29" s="5">
        <v>45194</v>
      </c>
      <c r="CC29" s="6"/>
      <c r="CD29" s="6"/>
      <c r="CE29" s="6" t="str">
        <f t="shared" si="31"/>
        <v/>
      </c>
      <c r="CF29" s="6" t="str">
        <f>IF(OR(CC29="",CD29=""),"",SUMIFS('تحميل المصنعيات'!$N:$N,'تحميل المصنعيات'!$F:$F,CD$2,'تحميل المصنعيات'!$D:$D,CB29))</f>
        <v/>
      </c>
      <c r="CG29" s="55" t="str">
        <f t="shared" si="11"/>
        <v/>
      </c>
      <c r="CH29" s="55" t="str">
        <f t="shared" si="12"/>
        <v/>
      </c>
      <c r="CI29" s="129" t="str">
        <f t="shared" si="43"/>
        <v/>
      </c>
      <c r="CK29" s="4" t="s">
        <v>10</v>
      </c>
      <c r="CL29" s="5">
        <v>45194</v>
      </c>
      <c r="CM29" s="6"/>
      <c r="CN29" s="6"/>
      <c r="CO29" s="6" t="str">
        <f t="shared" si="33"/>
        <v/>
      </c>
      <c r="CP29" s="6" t="str">
        <f>IF(OR(CM29="",CN29=""),"",SUMIFS('تحميل المصنعيات'!$N:$N,'تحميل المصنعيات'!$F:$F,CN$2,'تحميل المصنعيات'!$D:$D,CL29))</f>
        <v/>
      </c>
      <c r="CQ29" s="55" t="str">
        <f t="shared" si="13"/>
        <v/>
      </c>
      <c r="CR29" s="55" t="str">
        <f t="shared" si="34"/>
        <v/>
      </c>
      <c r="CS29" s="129" t="str">
        <f t="shared" si="44"/>
        <v/>
      </c>
    </row>
    <row r="30" spans="9:97" x14ac:dyDescent="0.25">
      <c r="I30" s="4" t="s">
        <v>11</v>
      </c>
      <c r="J30" s="5">
        <v>45195</v>
      </c>
      <c r="K30" s="6">
        <v>0.41666666666666669</v>
      </c>
      <c r="L30" s="6">
        <v>0.88194444444444453</v>
      </c>
      <c r="M30" s="6">
        <f t="shared" si="14"/>
        <v>0.46527777777777785</v>
      </c>
      <c r="N30" s="6">
        <f>IF(OR(K30="",L30=""),"",SUMIFS('تحميل المصنعيات'!$N:$N,'تحميل المصنعيات'!$F:$F,L$2,'تحميل المصنعيات'!$D:$D,J30))</f>
        <v>0.33680555555555558</v>
      </c>
      <c r="O30" s="55">
        <f t="shared" si="0"/>
        <v>2.4305555555555594E-2</v>
      </c>
      <c r="P30" s="55" t="str">
        <f t="shared" si="36"/>
        <v/>
      </c>
      <c r="Q30" s="129" t="str">
        <f t="shared" si="15"/>
        <v/>
      </c>
      <c r="S30" s="4" t="s">
        <v>11</v>
      </c>
      <c r="T30" s="5">
        <v>45195</v>
      </c>
      <c r="U30" s="6">
        <v>0.375</v>
      </c>
      <c r="V30" s="6">
        <v>0.875</v>
      </c>
      <c r="W30" s="6">
        <f t="shared" si="16"/>
        <v>0.5</v>
      </c>
      <c r="X30" s="6">
        <f>IF(OR(U30="",V30=""),"",SUMIFS('تحميل المصنعيات'!$N:$N,'تحميل المصنعيات'!$F:$F,V$2,'تحميل المصنعيات'!$D:$D,T30))</f>
        <v>0.43749999999999994</v>
      </c>
      <c r="Y30" s="55" t="str">
        <f t="shared" si="2"/>
        <v>أداء جيد</v>
      </c>
      <c r="Z30" s="55">
        <f t="shared" si="3"/>
        <v>4.1666666666666616E-2</v>
      </c>
      <c r="AA30" s="129" t="str">
        <f t="shared" si="37"/>
        <v/>
      </c>
      <c r="AC30" s="4" t="s">
        <v>11</v>
      </c>
      <c r="AD30" s="5">
        <v>45195</v>
      </c>
      <c r="AE30" s="6">
        <v>0.3888888888888889</v>
      </c>
      <c r="AF30" s="6">
        <v>0.875</v>
      </c>
      <c r="AG30" s="6">
        <f t="shared" si="18"/>
        <v>0.4861111111111111</v>
      </c>
      <c r="AH30" s="6">
        <f>IF(OR(AE30="",AF30=""),"",SUMIFS('تحميل المصنعيات'!$N:$N,'تحميل المصنعيات'!$F:$F,AF$2,'تحميل المصنعيات'!$D:$D,AD30))</f>
        <v>0.42708333333333343</v>
      </c>
      <c r="AI30" s="55" t="str">
        <f t="shared" si="4"/>
        <v>أداء جيد</v>
      </c>
      <c r="AJ30" s="55">
        <f t="shared" si="19"/>
        <v>4.5138888888888992E-2</v>
      </c>
      <c r="AK30" s="129" t="str">
        <f t="shared" si="38"/>
        <v/>
      </c>
      <c r="AM30" s="4" t="s">
        <v>11</v>
      </c>
      <c r="AN30" s="5">
        <v>45195</v>
      </c>
      <c r="AO30" s="6">
        <v>0.41666666666666669</v>
      </c>
      <c r="AP30" s="6">
        <v>0.88194444444444453</v>
      </c>
      <c r="AQ30" s="6">
        <f t="shared" si="21"/>
        <v>0.46527777777777785</v>
      </c>
      <c r="AR30" s="6">
        <f>IF(OR(AO30="",AP30=""),"",SUMIFS('تحميل المصنعيات'!$N:$N,'تحميل المصنعيات'!$F:$F,AP$2,'تحميل المصنعيات'!$D:$D,AN30))</f>
        <v>0.38194444444444431</v>
      </c>
      <c r="AS30" s="55" t="str">
        <f t="shared" si="5"/>
        <v>أداء جيد</v>
      </c>
      <c r="AT30" s="55">
        <f t="shared" si="6"/>
        <v>2.0833333333333134E-2</v>
      </c>
      <c r="AU30" s="129" t="str">
        <f t="shared" si="39"/>
        <v/>
      </c>
      <c r="AW30" s="4" t="s">
        <v>11</v>
      </c>
      <c r="AX30" s="5">
        <v>45195</v>
      </c>
      <c r="AY30" s="6">
        <v>0.36458333333333331</v>
      </c>
      <c r="AZ30" s="6">
        <v>0.90625</v>
      </c>
      <c r="BA30" s="6">
        <f t="shared" si="23"/>
        <v>0.54166666666666674</v>
      </c>
      <c r="BB30" s="6">
        <f>IF(OR(AY30="",AZ30=""),"",SUMIFS('تحميل المصنعيات'!$N:$N,'تحميل المصنعيات'!$F:$F,AZ$2,'تحميل المصنعيات'!$D:$D,AX30))</f>
        <v>0</v>
      </c>
      <c r="BC30" s="55">
        <f t="shared" si="7"/>
        <v>0.43750000000000006</v>
      </c>
      <c r="BD30" s="55" t="str">
        <f t="shared" si="24"/>
        <v/>
      </c>
      <c r="BE30" s="129" t="str">
        <f t="shared" si="40"/>
        <v/>
      </c>
      <c r="BG30" s="4" t="s">
        <v>11</v>
      </c>
      <c r="BH30" s="5">
        <v>45195</v>
      </c>
      <c r="BI30" s="6">
        <v>0.45833333333333331</v>
      </c>
      <c r="BJ30" s="6">
        <v>0.77083333333333337</v>
      </c>
      <c r="BK30" s="6">
        <f t="shared" si="26"/>
        <v>0.31250000000000006</v>
      </c>
      <c r="BL30" s="6">
        <f>IF(OR(BI30="",BJ30=""),"",SUMIFS('تحميل المصنعيات'!$N:$N,'تحميل المصنعيات'!$F:$F,BJ$2,'تحميل المصنعيات'!$D:$D,BH30))</f>
        <v>0</v>
      </c>
      <c r="BM30" s="55">
        <f t="shared" si="8"/>
        <v>0.20833333333333337</v>
      </c>
      <c r="BN30" s="55" t="str">
        <f t="shared" si="9"/>
        <v/>
      </c>
      <c r="BO30" s="129" t="str">
        <f t="shared" si="41"/>
        <v/>
      </c>
      <c r="BQ30" s="4" t="s">
        <v>11</v>
      </c>
      <c r="BR30" s="5">
        <v>45195</v>
      </c>
      <c r="BS30" s="6">
        <v>0.3888888888888889</v>
      </c>
      <c r="BT30" s="6">
        <v>0.89583333333333337</v>
      </c>
      <c r="BU30" s="6">
        <f t="shared" si="28"/>
        <v>0.50694444444444442</v>
      </c>
      <c r="BV30" s="6">
        <f>IF(OR(BS30="",BT30=""),"",SUMIFS('تحميل المصنعيات'!$N:$N,'تحميل المصنعيات'!$F:$F,BT$2,'تحميل المصنعيات'!$D:$D,BR30))</f>
        <v>0.41666666666666663</v>
      </c>
      <c r="BW30" s="55" t="str">
        <f t="shared" si="10"/>
        <v>أداء جيد</v>
      </c>
      <c r="BX30" s="55">
        <f t="shared" si="29"/>
        <v>1.3888888888888881E-2</v>
      </c>
      <c r="BY30" s="129" t="str">
        <f t="shared" si="42"/>
        <v/>
      </c>
      <c r="CA30" s="4" t="s">
        <v>11</v>
      </c>
      <c r="CB30" s="5">
        <v>45195</v>
      </c>
      <c r="CC30" s="6"/>
      <c r="CD30" s="6"/>
      <c r="CE30" s="6" t="str">
        <f t="shared" si="31"/>
        <v/>
      </c>
      <c r="CF30" s="6" t="str">
        <f>IF(OR(CC30="",CD30=""),"",SUMIFS('تحميل المصنعيات'!$N:$N,'تحميل المصنعيات'!$F:$F,CD$2,'تحميل المصنعيات'!$D:$D,CB30))</f>
        <v/>
      </c>
      <c r="CG30" s="55" t="str">
        <f t="shared" si="11"/>
        <v/>
      </c>
      <c r="CH30" s="55" t="str">
        <f t="shared" si="12"/>
        <v/>
      </c>
      <c r="CI30" s="129" t="str">
        <f t="shared" si="43"/>
        <v/>
      </c>
      <c r="CK30" s="4" t="s">
        <v>11</v>
      </c>
      <c r="CL30" s="5">
        <v>45195</v>
      </c>
      <c r="CM30" s="6"/>
      <c r="CN30" s="6"/>
      <c r="CO30" s="6" t="str">
        <f t="shared" si="33"/>
        <v/>
      </c>
      <c r="CP30" s="6" t="str">
        <f>IF(OR(CM30="",CN30=""),"",SUMIFS('تحميل المصنعيات'!$N:$N,'تحميل المصنعيات'!$F:$F,CN$2,'تحميل المصنعيات'!$D:$D,CL30))</f>
        <v/>
      </c>
      <c r="CQ30" s="55" t="str">
        <f t="shared" si="13"/>
        <v/>
      </c>
      <c r="CR30" s="55" t="str">
        <f t="shared" si="34"/>
        <v/>
      </c>
      <c r="CS30" s="129" t="str">
        <f t="shared" si="44"/>
        <v/>
      </c>
    </row>
    <row r="31" spans="9:97" x14ac:dyDescent="0.25">
      <c r="I31" s="4" t="s">
        <v>12</v>
      </c>
      <c r="J31" s="5">
        <v>45196</v>
      </c>
      <c r="K31" s="6">
        <v>0.39583333333333331</v>
      </c>
      <c r="L31" s="6">
        <v>0.875</v>
      </c>
      <c r="M31" s="6">
        <f t="shared" si="14"/>
        <v>0.47916666666666669</v>
      </c>
      <c r="N31" s="6">
        <f>IF(OR(K31="",L31=""),"",SUMIFS('تحميل المصنعيات'!$N:$N,'تحميل المصنعيات'!$F:$F,L$2,'تحميل المصنعيات'!$D:$D,J31))</f>
        <v>0.36458333333333343</v>
      </c>
      <c r="O31" s="55">
        <f t="shared" si="0"/>
        <v>1.0416666666666588E-2</v>
      </c>
      <c r="P31" s="55" t="str">
        <f t="shared" si="36"/>
        <v/>
      </c>
      <c r="Q31" s="129" t="str">
        <f t="shared" si="15"/>
        <v/>
      </c>
      <c r="S31" s="4" t="s">
        <v>12</v>
      </c>
      <c r="T31" s="5">
        <v>45196</v>
      </c>
      <c r="U31" s="6">
        <v>0.375</v>
      </c>
      <c r="V31" s="6">
        <v>0.875</v>
      </c>
      <c r="W31" s="6">
        <f t="shared" si="16"/>
        <v>0.5</v>
      </c>
      <c r="X31" s="6">
        <f>IF(OR(U31="",V31=""),"",SUMIFS('تحميل المصنعيات'!$N:$N,'تحميل المصنعيات'!$F:$F,V$2,'تحميل المصنعيات'!$D:$D,T31))</f>
        <v>0.42013888888888878</v>
      </c>
      <c r="Y31" s="55" t="str">
        <f t="shared" si="2"/>
        <v>أداء جيد</v>
      </c>
      <c r="Z31" s="55">
        <f t="shared" si="3"/>
        <v>2.4305555555555455E-2</v>
      </c>
      <c r="AA31" s="129" t="str">
        <f t="shared" si="37"/>
        <v/>
      </c>
      <c r="AC31" s="4" t="s">
        <v>12</v>
      </c>
      <c r="AD31" s="5">
        <v>45196</v>
      </c>
      <c r="AE31" s="6" t="s">
        <v>246</v>
      </c>
      <c r="AF31" s="6" t="s">
        <v>246</v>
      </c>
      <c r="AG31" s="6">
        <f t="shared" si="18"/>
        <v>0</v>
      </c>
      <c r="AH31" s="6">
        <f>IF(OR(AE31="",AF31=""),"",SUMIFS('تحميل المصنعيات'!$N:$N,'تحميل المصنعيات'!$F:$F,AF$2,'تحميل المصنعيات'!$D:$D,AD31))</f>
        <v>0</v>
      </c>
      <c r="AI31" s="55" t="str">
        <f t="shared" si="4"/>
        <v/>
      </c>
      <c r="AJ31" s="55" t="str">
        <f t="shared" si="19"/>
        <v/>
      </c>
      <c r="AK31" s="129" t="str">
        <f t="shared" si="38"/>
        <v/>
      </c>
      <c r="AM31" s="4" t="s">
        <v>12</v>
      </c>
      <c r="AN31" s="5">
        <v>45196</v>
      </c>
      <c r="AO31" s="6">
        <v>0.39583333333333331</v>
      </c>
      <c r="AP31" s="6">
        <v>0.875</v>
      </c>
      <c r="AQ31" s="6">
        <f t="shared" si="21"/>
        <v>0.47916666666666669</v>
      </c>
      <c r="AR31" s="6">
        <f>IF(OR(AO31="",AP31=""),"",SUMIFS('تحميل المصنعيات'!$N:$N,'تحميل المصنعيات'!$F:$F,AP$2,'تحميل المصنعيات'!$D:$D,AN31))</f>
        <v>0.3923611111111111</v>
      </c>
      <c r="AS31" s="55" t="str">
        <f t="shared" si="5"/>
        <v>أداء جيد</v>
      </c>
      <c r="AT31" s="55">
        <f t="shared" si="6"/>
        <v>1.7361111111111091E-2</v>
      </c>
      <c r="AU31" s="129" t="str">
        <f t="shared" si="39"/>
        <v/>
      </c>
      <c r="AW31" s="4" t="s">
        <v>12</v>
      </c>
      <c r="AX31" s="5">
        <v>45196</v>
      </c>
      <c r="AY31" s="6">
        <v>0.36458333333333331</v>
      </c>
      <c r="AZ31" s="6">
        <v>0.88541666666666663</v>
      </c>
      <c r="BA31" s="6">
        <f t="shared" si="23"/>
        <v>0.52083333333333326</v>
      </c>
      <c r="BB31" s="6">
        <f>IF(OR(AY31="",AZ31=""),"",SUMIFS('تحميل المصنعيات'!$N:$N,'تحميل المصنعيات'!$F:$F,AZ$2,'تحميل المصنعيات'!$D:$D,AX31))</f>
        <v>0</v>
      </c>
      <c r="BC31" s="55">
        <f t="shared" si="7"/>
        <v>0.41666666666666657</v>
      </c>
      <c r="BD31" s="55" t="str">
        <f t="shared" si="24"/>
        <v/>
      </c>
      <c r="BE31" s="129" t="str">
        <f t="shared" si="40"/>
        <v/>
      </c>
      <c r="BG31" s="4" t="s">
        <v>12</v>
      </c>
      <c r="BH31" s="5">
        <v>45196</v>
      </c>
      <c r="BI31" s="6">
        <v>0.47916666666666669</v>
      </c>
      <c r="BJ31" s="6">
        <v>0.70833333333333337</v>
      </c>
      <c r="BK31" s="6">
        <f t="shared" si="26"/>
        <v>0.22916666666666669</v>
      </c>
      <c r="BL31" s="6">
        <f>IF(OR(BI31="",BJ31=""),"",SUMIFS('تحميل المصنعيات'!$N:$N,'تحميل المصنعيات'!$F:$F,BJ$2,'تحميل المصنعيات'!$D:$D,BH31))</f>
        <v>0</v>
      </c>
      <c r="BM31" s="55">
        <f t="shared" si="8"/>
        <v>0.125</v>
      </c>
      <c r="BN31" s="55" t="str">
        <f t="shared" si="9"/>
        <v/>
      </c>
      <c r="BO31" s="129" t="str">
        <f t="shared" si="41"/>
        <v/>
      </c>
      <c r="BQ31" s="4" t="s">
        <v>12</v>
      </c>
      <c r="BR31" s="5">
        <v>45196</v>
      </c>
      <c r="BS31" s="6">
        <v>0.375</v>
      </c>
      <c r="BT31" s="6">
        <v>0.875</v>
      </c>
      <c r="BU31" s="6">
        <f t="shared" si="28"/>
        <v>0.5</v>
      </c>
      <c r="BV31" s="6">
        <f>IF(OR(BS31="",BT31=""),"",SUMIFS('تحميل المصنعيات'!$N:$N,'تحميل المصنعيات'!$F:$F,BT$2,'تحميل المصنعيات'!$D:$D,BR31))</f>
        <v>0.4097222222222221</v>
      </c>
      <c r="BW31" s="55" t="str">
        <f t="shared" si="10"/>
        <v>أداء جيد</v>
      </c>
      <c r="BX31" s="55">
        <f t="shared" si="29"/>
        <v>1.388888888888877E-2</v>
      </c>
      <c r="BY31" s="129" t="str">
        <f t="shared" si="42"/>
        <v/>
      </c>
      <c r="CA31" s="4" t="s">
        <v>12</v>
      </c>
      <c r="CB31" s="5">
        <v>45196</v>
      </c>
      <c r="CC31" s="6"/>
      <c r="CD31" s="6"/>
      <c r="CE31" s="6" t="str">
        <f t="shared" si="31"/>
        <v/>
      </c>
      <c r="CF31" s="6" t="str">
        <f>IF(OR(CC31="",CD31=""),"",SUMIFS('تحميل المصنعيات'!$N:$N,'تحميل المصنعيات'!$F:$F,CD$2,'تحميل المصنعيات'!$D:$D,CB31))</f>
        <v/>
      </c>
      <c r="CG31" s="55" t="str">
        <f t="shared" si="11"/>
        <v/>
      </c>
      <c r="CH31" s="55" t="str">
        <f t="shared" si="12"/>
        <v/>
      </c>
      <c r="CI31" s="129" t="str">
        <f t="shared" si="43"/>
        <v/>
      </c>
      <c r="CK31" s="4" t="s">
        <v>12</v>
      </c>
      <c r="CL31" s="5">
        <v>45196</v>
      </c>
      <c r="CM31" s="6"/>
      <c r="CN31" s="6"/>
      <c r="CO31" s="6" t="str">
        <f t="shared" si="33"/>
        <v/>
      </c>
      <c r="CP31" s="6" t="str">
        <f>IF(OR(CM31="",CN31=""),"",SUMIFS('تحميل المصنعيات'!$N:$N,'تحميل المصنعيات'!$F:$F,CN$2,'تحميل المصنعيات'!$D:$D,CL31))</f>
        <v/>
      </c>
      <c r="CQ31" s="55" t="str">
        <f t="shared" si="13"/>
        <v/>
      </c>
      <c r="CR31" s="55" t="str">
        <f t="shared" si="34"/>
        <v/>
      </c>
      <c r="CS31" s="129" t="str">
        <f t="shared" si="44"/>
        <v/>
      </c>
    </row>
    <row r="32" spans="9:97" x14ac:dyDescent="0.25">
      <c r="I32" s="4" t="s">
        <v>13</v>
      </c>
      <c r="J32" s="5">
        <v>45197</v>
      </c>
      <c r="K32" s="6">
        <v>0.40625</v>
      </c>
      <c r="L32" s="6">
        <v>0.80208333333333337</v>
      </c>
      <c r="M32" s="6">
        <f t="shared" si="14"/>
        <v>0.39583333333333337</v>
      </c>
      <c r="N32" s="6">
        <f>IF(OR(K32="",L32=""),"",SUMIFS('تحميل المصنعيات'!$N:$N,'تحميل المصنعيات'!$F:$F,L$2,'تحميل المصنعيات'!$D:$D,J32))</f>
        <v>0.74652777777777779</v>
      </c>
      <c r="O32" s="55" t="str">
        <f t="shared" si="0"/>
        <v/>
      </c>
      <c r="P32" s="55" t="str">
        <f t="shared" si="36"/>
        <v/>
      </c>
      <c r="Q32" s="129" t="str">
        <f t="shared" si="15"/>
        <v>ادخال خاطئ</v>
      </c>
      <c r="S32" s="4" t="s">
        <v>13</v>
      </c>
      <c r="T32" s="5">
        <v>45197</v>
      </c>
      <c r="U32" s="6">
        <v>0.375</v>
      </c>
      <c r="V32" s="6">
        <v>0.80208333333333337</v>
      </c>
      <c r="W32" s="6">
        <f t="shared" si="16"/>
        <v>0.42708333333333337</v>
      </c>
      <c r="X32" s="6">
        <f>IF(OR(U32="",V32=""),"",SUMIFS('تحميل المصنعيات'!$N:$N,'تحميل المصنعيات'!$F:$F,V$2,'تحميل المصنعيات'!$D:$D,T32))</f>
        <v>0.37500000000000006</v>
      </c>
      <c r="Y32" s="55" t="str">
        <f t="shared" si="2"/>
        <v>أداء جيد</v>
      </c>
      <c r="Z32" s="55">
        <f t="shared" si="3"/>
        <v>5.2083333333333356E-2</v>
      </c>
      <c r="AA32" s="129" t="str">
        <f t="shared" si="37"/>
        <v/>
      </c>
      <c r="AC32" s="4" t="s">
        <v>13</v>
      </c>
      <c r="AD32" s="5">
        <v>45197</v>
      </c>
      <c r="AE32" s="6">
        <v>0.3888888888888889</v>
      </c>
      <c r="AF32" s="6">
        <v>0.80208333333333337</v>
      </c>
      <c r="AG32" s="6">
        <f t="shared" si="18"/>
        <v>0.41319444444444448</v>
      </c>
      <c r="AH32" s="6">
        <f>IF(OR(AE32="",AF32=""),"",SUMIFS('تحميل المصنعيات'!$N:$N,'تحميل المصنعيات'!$F:$F,AF$2,'تحميل المصنعيات'!$D:$D,AD32))</f>
        <v>0.69791666666666674</v>
      </c>
      <c r="AI32" s="55" t="str">
        <f t="shared" si="4"/>
        <v/>
      </c>
      <c r="AJ32" s="55" t="str">
        <f t="shared" si="19"/>
        <v/>
      </c>
      <c r="AK32" s="129" t="str">
        <f t="shared" si="38"/>
        <v>ادخال خاطئ</v>
      </c>
      <c r="AM32" s="4" t="s">
        <v>13</v>
      </c>
      <c r="AN32" s="5">
        <v>45197</v>
      </c>
      <c r="AO32" s="6">
        <v>0.41666666666666669</v>
      </c>
      <c r="AP32" s="6">
        <v>0.80208333333333337</v>
      </c>
      <c r="AQ32" s="6">
        <f t="shared" si="21"/>
        <v>0.38541666666666669</v>
      </c>
      <c r="AR32" s="6">
        <f>IF(OR(AO32="",AP32=""),"",SUMIFS('تحميل المصنعيات'!$N:$N,'تحميل المصنعيات'!$F:$F,AP$2,'تحميل المصنعيات'!$D:$D,AN32))</f>
        <v>0.33333333333333343</v>
      </c>
      <c r="AS32" s="55" t="str">
        <f t="shared" si="5"/>
        <v>أداء جيد</v>
      </c>
      <c r="AT32" s="55">
        <f t="shared" si="6"/>
        <v>5.2083333333333412E-2</v>
      </c>
      <c r="AU32" s="129" t="str">
        <f t="shared" si="39"/>
        <v/>
      </c>
      <c r="AW32" s="4" t="s">
        <v>13</v>
      </c>
      <c r="AX32" s="5">
        <v>45197</v>
      </c>
      <c r="AY32" s="6">
        <v>0.375</v>
      </c>
      <c r="AZ32" s="6">
        <v>0.83333333333333337</v>
      </c>
      <c r="BA32" s="6">
        <f t="shared" si="23"/>
        <v>0.45833333333333337</v>
      </c>
      <c r="BB32" s="6">
        <f>IF(OR(AY32="",AZ32=""),"",SUMIFS('تحميل المصنعيات'!$N:$N,'تحميل المصنعيات'!$F:$F,AZ$2,'تحميل المصنعيات'!$D:$D,AX32))</f>
        <v>0</v>
      </c>
      <c r="BC32" s="55">
        <f t="shared" si="7"/>
        <v>0.35416666666666669</v>
      </c>
      <c r="BD32" s="55" t="str">
        <f t="shared" si="24"/>
        <v/>
      </c>
      <c r="BE32" s="129" t="str">
        <f t="shared" si="40"/>
        <v/>
      </c>
      <c r="BG32" s="4" t="s">
        <v>13</v>
      </c>
      <c r="BH32" s="5">
        <v>45197</v>
      </c>
      <c r="BI32" s="6">
        <v>0.53125</v>
      </c>
      <c r="BJ32" s="6">
        <v>0.66666666666666663</v>
      </c>
      <c r="BK32" s="6">
        <f t="shared" si="26"/>
        <v>0.13541666666666663</v>
      </c>
      <c r="BL32" s="6">
        <f>IF(OR(BI32="",BJ32=""),"",SUMIFS('تحميل المصنعيات'!$N:$N,'تحميل المصنعيات'!$F:$F,BJ$2,'تحميل المصنعيات'!$D:$D,BH32))</f>
        <v>0</v>
      </c>
      <c r="BM32" s="55">
        <f t="shared" si="8"/>
        <v>3.1249999999999958E-2</v>
      </c>
      <c r="BN32" s="55" t="str">
        <f t="shared" si="9"/>
        <v/>
      </c>
      <c r="BO32" s="129" t="str">
        <f t="shared" si="41"/>
        <v/>
      </c>
      <c r="BQ32" s="4" t="s">
        <v>13</v>
      </c>
      <c r="BR32" s="5">
        <v>45197</v>
      </c>
      <c r="BS32" s="6">
        <v>0.39583333333333331</v>
      </c>
      <c r="BT32" s="6">
        <v>0.80208333333333337</v>
      </c>
      <c r="BU32" s="6">
        <f t="shared" si="28"/>
        <v>0.40625000000000006</v>
      </c>
      <c r="BV32" s="6">
        <f>IF(OR(BS32="",BT32=""),"",SUMIFS('تحميل المصنعيات'!$N:$N,'تحميل المصنعيات'!$F:$F,BT$2,'تحميل المصنعيات'!$D:$D,BR32))</f>
        <v>0.38541666666666663</v>
      </c>
      <c r="BW32" s="55" t="str">
        <f t="shared" si="10"/>
        <v>أداء جيد</v>
      </c>
      <c r="BX32" s="55">
        <f t="shared" si="29"/>
        <v>8.3333333333333245E-2</v>
      </c>
      <c r="BY32" s="129" t="str">
        <f t="shared" si="42"/>
        <v/>
      </c>
      <c r="CA32" s="4" t="s">
        <v>13</v>
      </c>
      <c r="CB32" s="5">
        <v>45197</v>
      </c>
      <c r="CC32" s="6"/>
      <c r="CD32" s="6"/>
      <c r="CE32" s="6" t="str">
        <f t="shared" si="31"/>
        <v/>
      </c>
      <c r="CF32" s="6" t="str">
        <f>IF(OR(CC32="",CD32=""),"",SUMIFS('تحميل المصنعيات'!$N:$N,'تحميل المصنعيات'!$F:$F,CD$2,'تحميل المصنعيات'!$D:$D,CB32))</f>
        <v/>
      </c>
      <c r="CG32" s="55" t="str">
        <f t="shared" si="11"/>
        <v/>
      </c>
      <c r="CH32" s="55" t="str">
        <f t="shared" si="12"/>
        <v/>
      </c>
      <c r="CI32" s="129" t="str">
        <f t="shared" si="43"/>
        <v/>
      </c>
      <c r="CK32" s="4" t="s">
        <v>13</v>
      </c>
      <c r="CL32" s="5">
        <v>45197</v>
      </c>
      <c r="CM32" s="6"/>
      <c r="CN32" s="6"/>
      <c r="CO32" s="6" t="str">
        <f t="shared" si="33"/>
        <v/>
      </c>
      <c r="CP32" s="6" t="str">
        <f>IF(OR(CM32="",CN32=""),"",SUMIFS('تحميل المصنعيات'!$N:$N,'تحميل المصنعيات'!$F:$F,CN$2,'تحميل المصنعيات'!$D:$D,CL32))</f>
        <v/>
      </c>
      <c r="CQ32" s="55" t="str">
        <f t="shared" si="13"/>
        <v/>
      </c>
      <c r="CR32" s="55" t="str">
        <f t="shared" si="34"/>
        <v/>
      </c>
      <c r="CS32" s="129" t="str">
        <f t="shared" si="44"/>
        <v/>
      </c>
    </row>
    <row r="33" spans="9:97" x14ac:dyDescent="0.25">
      <c r="I33" s="132" t="s">
        <v>30</v>
      </c>
      <c r="J33" s="133">
        <v>45198</v>
      </c>
      <c r="K33" s="134"/>
      <c r="L33" s="134"/>
      <c r="M33" s="134" t="str">
        <f t="shared" si="14"/>
        <v/>
      </c>
      <c r="N33" s="134" t="str">
        <f>IF(OR(K33="",L33=""),"",SUMIFS('تحميل المصنعيات'!$N:$N,'تحميل المصنعيات'!$F:$F,L$2,'تحميل المصنعيات'!$D:$D,J33))</f>
        <v/>
      </c>
      <c r="O33" s="135" t="str">
        <f t="shared" si="0"/>
        <v/>
      </c>
      <c r="P33" s="135" t="str">
        <f t="shared" si="36"/>
        <v/>
      </c>
      <c r="Q33" s="132" t="str">
        <f t="shared" si="15"/>
        <v/>
      </c>
      <c r="S33" s="132" t="s">
        <v>30</v>
      </c>
      <c r="T33" s="133">
        <v>45198</v>
      </c>
      <c r="U33" s="134"/>
      <c r="V33" s="134"/>
      <c r="W33" s="134" t="str">
        <f t="shared" si="16"/>
        <v/>
      </c>
      <c r="X33" s="134" t="str">
        <f>IF(OR(U33="",V33=""),"",SUMIFS('تحميل المصنعيات'!$N:$N,'تحميل المصنعيات'!$F:$F,V$2,'تحميل المصنعيات'!$D:$D,T33))</f>
        <v/>
      </c>
      <c r="Y33" s="135" t="str">
        <f t="shared" si="2"/>
        <v/>
      </c>
      <c r="Z33" s="135" t="str">
        <f t="shared" si="3"/>
        <v/>
      </c>
      <c r="AA33" s="132" t="str">
        <f t="shared" si="37"/>
        <v/>
      </c>
      <c r="AC33" s="132" t="s">
        <v>30</v>
      </c>
      <c r="AD33" s="133">
        <v>45198</v>
      </c>
      <c r="AE33" s="134"/>
      <c r="AF33" s="134"/>
      <c r="AG33" s="134" t="str">
        <f t="shared" si="18"/>
        <v/>
      </c>
      <c r="AH33" s="134" t="str">
        <f>IF(OR(AE33="",AF33=""),"",SUMIFS('تحميل المصنعيات'!$N:$N,'تحميل المصنعيات'!$F:$F,AF$2,'تحميل المصنعيات'!$D:$D,AD33))</f>
        <v/>
      </c>
      <c r="AI33" s="135" t="str">
        <f t="shared" si="4"/>
        <v/>
      </c>
      <c r="AJ33" s="135" t="str">
        <f t="shared" si="19"/>
        <v/>
      </c>
      <c r="AK33" s="132" t="str">
        <f t="shared" si="38"/>
        <v/>
      </c>
      <c r="AM33" s="132" t="s">
        <v>30</v>
      </c>
      <c r="AN33" s="133">
        <v>45198</v>
      </c>
      <c r="AO33" s="134"/>
      <c r="AP33" s="134"/>
      <c r="AQ33" s="134" t="str">
        <f t="shared" si="21"/>
        <v/>
      </c>
      <c r="AR33" s="134" t="str">
        <f>IF(OR(AO33="",AP33=""),"",SUMIFS('تحميل المصنعيات'!$N:$N,'تحميل المصنعيات'!$F:$F,AP$2,'تحميل المصنعيات'!$D:$D,AN33))</f>
        <v/>
      </c>
      <c r="AS33" s="135" t="str">
        <f t="shared" si="5"/>
        <v/>
      </c>
      <c r="AT33" s="135" t="str">
        <f t="shared" si="6"/>
        <v/>
      </c>
      <c r="AU33" s="132" t="str">
        <f t="shared" si="39"/>
        <v/>
      </c>
      <c r="AW33" s="132" t="s">
        <v>30</v>
      </c>
      <c r="AX33" s="133">
        <v>45198</v>
      </c>
      <c r="AY33" s="134"/>
      <c r="AZ33" s="134"/>
      <c r="BA33" s="134" t="str">
        <f t="shared" si="23"/>
        <v/>
      </c>
      <c r="BB33" s="134" t="str">
        <f>IF(OR(AY33="",AZ33=""),"",SUMIFS('تحميل المصنعيات'!$N:$N,'تحميل المصنعيات'!$F:$F,AZ$2,'تحميل المصنعيات'!$D:$D,AX33))</f>
        <v/>
      </c>
      <c r="BC33" s="135" t="str">
        <f t="shared" si="7"/>
        <v/>
      </c>
      <c r="BD33" s="135" t="str">
        <f t="shared" si="24"/>
        <v/>
      </c>
      <c r="BE33" s="132" t="str">
        <f t="shared" si="40"/>
        <v/>
      </c>
      <c r="BG33" s="132" t="s">
        <v>30</v>
      </c>
      <c r="BH33" s="133">
        <v>45198</v>
      </c>
      <c r="BI33" s="134"/>
      <c r="BJ33" s="134"/>
      <c r="BK33" s="134" t="str">
        <f t="shared" si="26"/>
        <v/>
      </c>
      <c r="BL33" s="134" t="str">
        <f>IF(OR(BI33="",BJ33=""),"",SUMIFS('تحميل المصنعيات'!$N:$N,'تحميل المصنعيات'!$F:$F,BJ$2,'تحميل المصنعيات'!$D:$D,BH33))</f>
        <v/>
      </c>
      <c r="BM33" s="135" t="str">
        <f t="shared" si="8"/>
        <v/>
      </c>
      <c r="BN33" s="135" t="str">
        <f t="shared" si="9"/>
        <v/>
      </c>
      <c r="BO33" s="132" t="str">
        <f t="shared" si="41"/>
        <v/>
      </c>
      <c r="BQ33" s="132" t="s">
        <v>30</v>
      </c>
      <c r="BR33" s="133">
        <v>45198</v>
      </c>
      <c r="BS33" s="134"/>
      <c r="BT33" s="134"/>
      <c r="BU33" s="134" t="str">
        <f t="shared" si="28"/>
        <v/>
      </c>
      <c r="BV33" s="134" t="str">
        <f>IF(OR(BS33="",BT33=""),"",SUMIFS('تحميل المصنعيات'!$N:$N,'تحميل المصنعيات'!$F:$F,BT$2,'تحميل المصنعيات'!$D:$D,BR33))</f>
        <v/>
      </c>
      <c r="BW33" s="135" t="str">
        <f t="shared" si="10"/>
        <v/>
      </c>
      <c r="BX33" s="135" t="str">
        <f t="shared" si="29"/>
        <v/>
      </c>
      <c r="BY33" s="132" t="str">
        <f t="shared" si="42"/>
        <v/>
      </c>
      <c r="CA33" s="132" t="s">
        <v>30</v>
      </c>
      <c r="CB33" s="133">
        <v>45198</v>
      </c>
      <c r="CC33" s="134"/>
      <c r="CD33" s="134"/>
      <c r="CE33" s="134" t="str">
        <f t="shared" si="31"/>
        <v/>
      </c>
      <c r="CF33" s="134" t="str">
        <f>IF(OR(CC33="",CD33=""),"",SUMIFS('تحميل المصنعيات'!$N:$N,'تحميل المصنعيات'!$F:$F,CD$2,'تحميل المصنعيات'!$D:$D,CB33))</f>
        <v/>
      </c>
      <c r="CG33" s="135" t="str">
        <f t="shared" si="11"/>
        <v/>
      </c>
      <c r="CH33" s="135" t="str">
        <f t="shared" si="12"/>
        <v/>
      </c>
      <c r="CI33" s="132" t="str">
        <f t="shared" si="43"/>
        <v/>
      </c>
      <c r="CK33" s="132" t="s">
        <v>30</v>
      </c>
      <c r="CL33" s="133">
        <v>45198</v>
      </c>
      <c r="CM33" s="134"/>
      <c r="CN33" s="134"/>
      <c r="CO33" s="134" t="str">
        <f t="shared" si="33"/>
        <v/>
      </c>
      <c r="CP33" s="134" t="str">
        <f>IF(OR(CM33="",CN33=""),"",SUMIFS('تحميل المصنعيات'!$N:$N,'تحميل المصنعيات'!$F:$F,CN$2,'تحميل المصنعيات'!$D:$D,CL33))</f>
        <v/>
      </c>
      <c r="CQ33" s="135" t="str">
        <f t="shared" si="13"/>
        <v/>
      </c>
      <c r="CR33" s="135" t="str">
        <f t="shared" si="34"/>
        <v/>
      </c>
      <c r="CS33" s="132" t="str">
        <f t="shared" si="44"/>
        <v/>
      </c>
    </row>
    <row r="34" spans="9:97" x14ac:dyDescent="0.25">
      <c r="I34" s="4" t="s">
        <v>8</v>
      </c>
      <c r="J34" s="5">
        <v>45199</v>
      </c>
      <c r="K34" s="6">
        <v>0.40625</v>
      </c>
      <c r="L34" s="6">
        <v>0.875</v>
      </c>
      <c r="M34" s="6">
        <f t="shared" si="14"/>
        <v>0.46875</v>
      </c>
      <c r="N34" s="6">
        <f>IF(OR(K34="",L34=""),"",SUMIFS('تحميل المصنعيات'!$N:$N,'تحميل المصنعيات'!$F:$F,L$2,'تحميل المصنعيات'!$D:$D,J34))</f>
        <v>0</v>
      </c>
      <c r="O34" s="55">
        <f t="shared" si="0"/>
        <v>0.36458333333333331</v>
      </c>
      <c r="P34" s="55" t="str">
        <f t="shared" si="36"/>
        <v/>
      </c>
      <c r="Q34" s="129" t="str">
        <f t="shared" si="15"/>
        <v/>
      </c>
      <c r="S34" s="4" t="s">
        <v>8</v>
      </c>
      <c r="T34" s="5">
        <v>45199</v>
      </c>
      <c r="U34" s="6">
        <v>0.38541666666666669</v>
      </c>
      <c r="V34" s="6">
        <v>0.875</v>
      </c>
      <c r="W34" s="6">
        <f t="shared" si="16"/>
        <v>0.48958333333333331</v>
      </c>
      <c r="X34" s="6">
        <f>IF(OR(U34="",V34=""),"",SUMIFS('تحميل المصنعيات'!$N:$N,'تحميل المصنعيات'!$F:$F,V$2,'تحميل المصنعيات'!$D:$D,T34))</f>
        <v>0</v>
      </c>
      <c r="Y34" s="55">
        <f t="shared" si="2"/>
        <v>0.38541666666666663</v>
      </c>
      <c r="Z34" s="55" t="str">
        <f t="shared" si="3"/>
        <v/>
      </c>
      <c r="AA34" s="129" t="str">
        <f t="shared" si="37"/>
        <v/>
      </c>
      <c r="AC34" s="4" t="s">
        <v>8</v>
      </c>
      <c r="AD34" s="5">
        <v>45199</v>
      </c>
      <c r="AE34" s="6">
        <v>0.38541666666666669</v>
      </c>
      <c r="AF34" s="6">
        <v>0.875</v>
      </c>
      <c r="AG34" s="6">
        <f t="shared" si="18"/>
        <v>0.48958333333333331</v>
      </c>
      <c r="AH34" s="6">
        <f>IF(OR(AE34="",AF34=""),"",SUMIFS('تحميل المصنعيات'!$N:$N,'تحميل المصنعيات'!$F:$F,AF$2,'تحميل المصنعيات'!$D:$D,AD34))</f>
        <v>0</v>
      </c>
      <c r="AI34" s="55">
        <f t="shared" si="4"/>
        <v>0.38541666666666663</v>
      </c>
      <c r="AJ34" s="55" t="str">
        <f t="shared" si="19"/>
        <v/>
      </c>
      <c r="AK34" s="129" t="str">
        <f t="shared" si="38"/>
        <v/>
      </c>
      <c r="AM34" s="4" t="s">
        <v>8</v>
      </c>
      <c r="AN34" s="5">
        <v>45199</v>
      </c>
      <c r="AO34" s="6" t="s">
        <v>246</v>
      </c>
      <c r="AP34" s="6" t="s">
        <v>246</v>
      </c>
      <c r="AQ34" s="6">
        <f t="shared" si="21"/>
        <v>0</v>
      </c>
      <c r="AR34" s="6">
        <f>IF(OR(AO34="",AP34=""),"",SUMIFS('تحميل المصنعيات'!$N:$N,'تحميل المصنعيات'!$F:$F,AP$2,'تحميل المصنعيات'!$D:$D,AN34))</f>
        <v>0</v>
      </c>
      <c r="AS34" s="55" t="str">
        <f t="shared" si="5"/>
        <v/>
      </c>
      <c r="AT34" s="55" t="str">
        <f t="shared" si="6"/>
        <v/>
      </c>
      <c r="AU34" s="129" t="str">
        <f t="shared" si="39"/>
        <v/>
      </c>
      <c r="AW34" s="4" t="s">
        <v>8</v>
      </c>
      <c r="AX34" s="5">
        <v>45199</v>
      </c>
      <c r="AY34" s="6" t="s">
        <v>246</v>
      </c>
      <c r="AZ34" s="6" t="s">
        <v>246</v>
      </c>
      <c r="BA34" s="6">
        <f t="shared" si="23"/>
        <v>0</v>
      </c>
      <c r="BB34" s="6">
        <f>IF(OR(AY34="",AZ34=""),"",SUMIFS('تحميل المصنعيات'!$N:$N,'تحميل المصنعيات'!$F:$F,AZ$2,'تحميل المصنعيات'!$D:$D,AX34))</f>
        <v>0</v>
      </c>
      <c r="BC34" s="55" t="str">
        <f t="shared" si="7"/>
        <v/>
      </c>
      <c r="BD34" s="55" t="str">
        <f t="shared" si="24"/>
        <v/>
      </c>
      <c r="BE34" s="129" t="str">
        <f t="shared" si="40"/>
        <v/>
      </c>
      <c r="BG34" s="4" t="s">
        <v>8</v>
      </c>
      <c r="BH34" s="5">
        <v>45199</v>
      </c>
      <c r="BI34" s="6" t="s">
        <v>246</v>
      </c>
      <c r="BJ34" s="6" t="s">
        <v>246</v>
      </c>
      <c r="BK34" s="6">
        <f t="shared" si="26"/>
        <v>0</v>
      </c>
      <c r="BL34" s="6">
        <f>IF(OR(BI34="",BJ34=""),"",SUMIFS('تحميل المصنعيات'!$N:$N,'تحميل المصنعيات'!$F:$F,BJ$2,'تحميل المصنعيات'!$D:$D,BH34))</f>
        <v>0</v>
      </c>
      <c r="BM34" s="55" t="str">
        <f t="shared" si="8"/>
        <v/>
      </c>
      <c r="BN34" s="55" t="str">
        <f t="shared" si="9"/>
        <v/>
      </c>
      <c r="BO34" s="129" t="str">
        <f t="shared" si="41"/>
        <v/>
      </c>
      <c r="BQ34" s="4" t="s">
        <v>8</v>
      </c>
      <c r="BR34" s="5">
        <v>45199</v>
      </c>
      <c r="BS34" s="6">
        <v>0.38541666666666669</v>
      </c>
      <c r="BT34" s="6">
        <v>0.875</v>
      </c>
      <c r="BU34" s="6">
        <f t="shared" si="28"/>
        <v>0.48958333333333331</v>
      </c>
      <c r="BV34" s="6">
        <f>IF(OR(BS34="",BT34=""),"",SUMIFS('تحميل المصنعيات'!$N:$N,'تحميل المصنعيات'!$F:$F,BT$2,'تحميل المصنعيات'!$D:$D,BR34))</f>
        <v>0</v>
      </c>
      <c r="BW34" s="55">
        <f t="shared" si="10"/>
        <v>0.38541666666666663</v>
      </c>
      <c r="BX34" s="55" t="str">
        <f t="shared" si="29"/>
        <v/>
      </c>
      <c r="BY34" s="129" t="str">
        <f t="shared" si="42"/>
        <v/>
      </c>
      <c r="CA34" s="4" t="s">
        <v>8</v>
      </c>
      <c r="CB34" s="5">
        <v>45199</v>
      </c>
      <c r="CC34" s="6"/>
      <c r="CD34" s="6"/>
      <c r="CE34" s="6" t="str">
        <f t="shared" si="31"/>
        <v/>
      </c>
      <c r="CF34" s="6" t="str">
        <f>IF(OR(CC34="",CD34=""),"",SUMIFS('تحميل المصنعيات'!$N:$N,'تحميل المصنعيات'!$F:$F,CD$2,'تحميل المصنعيات'!$D:$D,CB34))</f>
        <v/>
      </c>
      <c r="CG34" s="55" t="str">
        <f t="shared" si="11"/>
        <v/>
      </c>
      <c r="CH34" s="55" t="str">
        <f t="shared" si="12"/>
        <v/>
      </c>
      <c r="CI34" s="129" t="str">
        <f t="shared" si="43"/>
        <v/>
      </c>
      <c r="CK34" s="4" t="s">
        <v>8</v>
      </c>
      <c r="CL34" s="5">
        <v>45199</v>
      </c>
      <c r="CM34" s="6"/>
      <c r="CN34" s="6"/>
      <c r="CO34" s="6" t="str">
        <f t="shared" si="33"/>
        <v/>
      </c>
      <c r="CP34" s="6" t="str">
        <f>IF(OR(CM34="",CN34=""),"",SUMIFS('تحميل المصنعيات'!$N:$N,'تحميل المصنعيات'!$F:$F,CN$2,'تحميل المصنعيات'!$D:$D,CL34))</f>
        <v/>
      </c>
      <c r="CQ34" s="55" t="str">
        <f t="shared" si="13"/>
        <v/>
      </c>
      <c r="CR34" s="55" t="str">
        <f t="shared" si="34"/>
        <v/>
      </c>
      <c r="CS34" s="129" t="str">
        <f t="shared" si="44"/>
        <v/>
      </c>
    </row>
    <row r="35" spans="9:97" x14ac:dyDescent="0.25">
      <c r="I35" s="4" t="s">
        <v>9</v>
      </c>
      <c r="J35" s="5">
        <v>45200</v>
      </c>
      <c r="K35" s="6"/>
      <c r="L35" s="6"/>
      <c r="M35" s="6" t="str">
        <f t="shared" si="14"/>
        <v/>
      </c>
      <c r="N35" s="6" t="str">
        <f>IF(OR(K35="",L35=""),"",SUMIFS('تحميل المصنعيات'!$N:$N,'تحميل المصنعيات'!$F:$F,L$2,'تحميل المصنعيات'!$D:$D,J35))</f>
        <v/>
      </c>
      <c r="O35" s="55" t="str">
        <f t="shared" si="0"/>
        <v/>
      </c>
      <c r="P35" s="55" t="str">
        <f t="shared" si="36"/>
        <v/>
      </c>
      <c r="Q35" s="129" t="str">
        <f t="shared" si="15"/>
        <v/>
      </c>
      <c r="S35" s="4" t="s">
        <v>9</v>
      </c>
      <c r="T35" s="5">
        <v>45200</v>
      </c>
      <c r="U35" s="6"/>
      <c r="V35" s="6"/>
      <c r="W35" s="6" t="str">
        <f t="shared" si="16"/>
        <v/>
      </c>
      <c r="X35" s="6" t="str">
        <f>IF(OR(U35="",V35=""),"",SUMIFS('تحميل المصنعيات'!$N:$N,'تحميل المصنعيات'!$F:$F,V$2,'تحميل المصنعيات'!$D:$D,T35))</f>
        <v/>
      </c>
      <c r="Y35" s="55" t="str">
        <f t="shared" si="2"/>
        <v/>
      </c>
      <c r="Z35" s="55" t="str">
        <f t="shared" si="3"/>
        <v/>
      </c>
      <c r="AA35" s="129" t="str">
        <f t="shared" si="37"/>
        <v/>
      </c>
      <c r="AC35" s="4" t="s">
        <v>9</v>
      </c>
      <c r="AD35" s="5">
        <v>45200</v>
      </c>
      <c r="AE35" s="6"/>
      <c r="AF35" s="6"/>
      <c r="AG35" s="6" t="str">
        <f t="shared" si="18"/>
        <v/>
      </c>
      <c r="AH35" s="6" t="str">
        <f>IF(OR(AE35="",AF35=""),"",SUMIFS('تحميل المصنعيات'!$N:$N,'تحميل المصنعيات'!$F:$F,AF$2,'تحميل المصنعيات'!$D:$D,AD35))</f>
        <v/>
      </c>
      <c r="AI35" s="55" t="str">
        <f t="shared" si="4"/>
        <v/>
      </c>
      <c r="AJ35" s="55" t="str">
        <f t="shared" si="19"/>
        <v/>
      </c>
      <c r="AK35" s="129" t="str">
        <f t="shared" si="38"/>
        <v/>
      </c>
      <c r="AM35" s="4" t="s">
        <v>9</v>
      </c>
      <c r="AN35" s="5">
        <v>45200</v>
      </c>
      <c r="AO35" s="6"/>
      <c r="AP35" s="6"/>
      <c r="AQ35" s="6" t="str">
        <f t="shared" si="21"/>
        <v/>
      </c>
      <c r="AR35" s="6" t="str">
        <f>IF(OR(AO35="",AP35=""),"",SUMIFS('تحميل المصنعيات'!$N:$N,'تحميل المصنعيات'!$F:$F,AP$2,'تحميل المصنعيات'!$D:$D,AN35))</f>
        <v/>
      </c>
      <c r="AS35" s="55" t="str">
        <f t="shared" si="5"/>
        <v/>
      </c>
      <c r="AT35" s="55" t="str">
        <f t="shared" si="6"/>
        <v/>
      </c>
      <c r="AU35" s="129" t="str">
        <f t="shared" si="39"/>
        <v/>
      </c>
      <c r="AW35" s="4" t="s">
        <v>9</v>
      </c>
      <c r="AX35" s="5">
        <v>45200</v>
      </c>
      <c r="AY35" s="6"/>
      <c r="AZ35" s="6"/>
      <c r="BA35" s="6" t="str">
        <f t="shared" si="23"/>
        <v/>
      </c>
      <c r="BB35" s="6" t="str">
        <f>IF(OR(AY35="",AZ35=""),"",SUMIFS('تحميل المصنعيات'!$N:$N,'تحميل المصنعيات'!$F:$F,AZ$2,'تحميل المصنعيات'!$D:$D,AX35))</f>
        <v/>
      </c>
      <c r="BC35" s="55" t="str">
        <f t="shared" si="7"/>
        <v/>
      </c>
      <c r="BD35" s="55" t="str">
        <f t="shared" si="24"/>
        <v/>
      </c>
      <c r="BE35" s="129" t="str">
        <f t="shared" si="40"/>
        <v/>
      </c>
      <c r="BG35" s="4" t="s">
        <v>9</v>
      </c>
      <c r="BH35" s="5">
        <v>45200</v>
      </c>
      <c r="BI35" s="6"/>
      <c r="BJ35" s="6"/>
      <c r="BK35" s="6" t="str">
        <f t="shared" si="26"/>
        <v/>
      </c>
      <c r="BL35" s="6" t="str">
        <f>IF(OR(BI35="",BJ35=""),"",SUMIFS('تحميل المصنعيات'!$N:$N,'تحميل المصنعيات'!$F:$F,BJ$2,'تحميل المصنعيات'!$D:$D,BH35))</f>
        <v/>
      </c>
      <c r="BM35" s="55" t="str">
        <f t="shared" si="8"/>
        <v/>
      </c>
      <c r="BN35" s="55" t="str">
        <f t="shared" si="9"/>
        <v/>
      </c>
      <c r="BO35" s="129" t="str">
        <f t="shared" si="41"/>
        <v/>
      </c>
      <c r="BQ35" s="4" t="s">
        <v>9</v>
      </c>
      <c r="BR35" s="5">
        <v>45200</v>
      </c>
      <c r="BS35" s="6"/>
      <c r="BT35" s="6"/>
      <c r="BU35" s="6" t="str">
        <f t="shared" si="28"/>
        <v/>
      </c>
      <c r="BV35" s="6" t="str">
        <f>IF(OR(BS35="",BT35=""),"",SUMIFS('تحميل المصنعيات'!$N:$N,'تحميل المصنعيات'!$F:$F,BT$2,'تحميل المصنعيات'!$D:$D,BR35))</f>
        <v/>
      </c>
      <c r="BW35" s="55" t="str">
        <f t="shared" si="10"/>
        <v/>
      </c>
      <c r="BX35" s="55" t="str">
        <f t="shared" si="29"/>
        <v/>
      </c>
      <c r="BY35" s="129" t="str">
        <f t="shared" si="42"/>
        <v/>
      </c>
      <c r="CA35" s="4" t="s">
        <v>9</v>
      </c>
      <c r="CB35" s="5">
        <v>45200</v>
      </c>
      <c r="CC35" s="6"/>
      <c r="CD35" s="6"/>
      <c r="CE35" s="6" t="str">
        <f t="shared" si="31"/>
        <v/>
      </c>
      <c r="CF35" s="6" t="str">
        <f>IF(OR(CC35="",CD35=""),"",SUMIFS('تحميل المصنعيات'!$N:$N,'تحميل المصنعيات'!$F:$F,CD$2,'تحميل المصنعيات'!$D:$D,CB35))</f>
        <v/>
      </c>
      <c r="CG35" s="55" t="str">
        <f t="shared" si="11"/>
        <v/>
      </c>
      <c r="CH35" s="55" t="str">
        <f t="shared" si="12"/>
        <v/>
      </c>
      <c r="CI35" s="129" t="str">
        <f t="shared" si="43"/>
        <v/>
      </c>
      <c r="CK35" s="4" t="s">
        <v>9</v>
      </c>
      <c r="CL35" s="5">
        <v>45200</v>
      </c>
      <c r="CM35" s="6"/>
      <c r="CN35" s="6"/>
      <c r="CO35" s="6" t="str">
        <f t="shared" si="33"/>
        <v/>
      </c>
      <c r="CP35" s="6" t="str">
        <f>IF(OR(CM35="",CN35=""),"",SUMIFS('تحميل المصنعيات'!$N:$N,'تحميل المصنعيات'!$F:$F,CN$2,'تحميل المصنعيات'!$D:$D,CL35))</f>
        <v/>
      </c>
      <c r="CQ35" s="55" t="str">
        <f t="shared" si="13"/>
        <v/>
      </c>
      <c r="CR35" s="55" t="str">
        <f t="shared" si="34"/>
        <v/>
      </c>
      <c r="CS35" s="129" t="str">
        <f t="shared" si="44"/>
        <v/>
      </c>
    </row>
    <row r="36" spans="9:97" x14ac:dyDescent="0.25">
      <c r="I36" s="4" t="s">
        <v>10</v>
      </c>
      <c r="J36" s="5">
        <v>45201</v>
      </c>
      <c r="K36" s="6"/>
      <c r="L36" s="6"/>
      <c r="M36" s="6" t="str">
        <f t="shared" si="14"/>
        <v/>
      </c>
      <c r="N36" s="6" t="str">
        <f>IF(OR(K36="",L36=""),"",SUMIFS('تحميل المصنعيات'!$N:$N,'تحميل المصنعيات'!$F:$F,L$2,'تحميل المصنعيات'!$D:$D,J36))</f>
        <v/>
      </c>
      <c r="O36" s="55" t="str">
        <f t="shared" si="0"/>
        <v/>
      </c>
      <c r="P36" s="55" t="str">
        <f t="shared" si="36"/>
        <v/>
      </c>
      <c r="Q36" s="129" t="str">
        <f t="shared" si="15"/>
        <v/>
      </c>
      <c r="S36" s="4" t="s">
        <v>10</v>
      </c>
      <c r="T36" s="5">
        <v>45201</v>
      </c>
      <c r="U36" s="6"/>
      <c r="V36" s="6"/>
      <c r="W36" s="6" t="str">
        <f t="shared" si="16"/>
        <v/>
      </c>
      <c r="X36" s="6" t="str">
        <f>IF(OR(U36="",V36=""),"",SUMIFS('تحميل المصنعيات'!$N:$N,'تحميل المصنعيات'!$F:$F,V$2,'تحميل المصنعيات'!$D:$D,T36))</f>
        <v/>
      </c>
      <c r="Y36" s="55" t="str">
        <f t="shared" si="2"/>
        <v/>
      </c>
      <c r="Z36" s="55" t="str">
        <f t="shared" si="3"/>
        <v/>
      </c>
      <c r="AA36" s="129" t="str">
        <f t="shared" si="37"/>
        <v/>
      </c>
      <c r="AC36" s="4" t="s">
        <v>10</v>
      </c>
      <c r="AD36" s="5">
        <v>45201</v>
      </c>
      <c r="AE36" s="6"/>
      <c r="AF36" s="6"/>
      <c r="AG36" s="6" t="str">
        <f t="shared" si="18"/>
        <v/>
      </c>
      <c r="AH36" s="6" t="str">
        <f>IF(OR(AE36="",AF36=""),"",SUMIFS('تحميل المصنعيات'!$N:$N,'تحميل المصنعيات'!$F:$F,AF$2,'تحميل المصنعيات'!$D:$D,AD36))</f>
        <v/>
      </c>
      <c r="AI36" s="55" t="str">
        <f t="shared" si="4"/>
        <v/>
      </c>
      <c r="AJ36" s="55" t="str">
        <f t="shared" si="19"/>
        <v/>
      </c>
      <c r="AK36" s="129" t="str">
        <f t="shared" si="38"/>
        <v/>
      </c>
      <c r="AM36" s="4" t="s">
        <v>10</v>
      </c>
      <c r="AN36" s="5">
        <v>45201</v>
      </c>
      <c r="AO36" s="6"/>
      <c r="AP36" s="6"/>
      <c r="AQ36" s="6" t="str">
        <f t="shared" si="21"/>
        <v/>
      </c>
      <c r="AR36" s="6" t="str">
        <f>IF(OR(AO36="",AP36=""),"",SUMIFS('تحميل المصنعيات'!$N:$N,'تحميل المصنعيات'!$F:$F,AP$2,'تحميل المصنعيات'!$D:$D,AN36))</f>
        <v/>
      </c>
      <c r="AS36" s="55" t="str">
        <f t="shared" si="5"/>
        <v/>
      </c>
      <c r="AT36" s="55" t="str">
        <f t="shared" si="6"/>
        <v/>
      </c>
      <c r="AU36" s="129" t="str">
        <f t="shared" si="39"/>
        <v/>
      </c>
      <c r="AW36" s="4" t="s">
        <v>10</v>
      </c>
      <c r="AX36" s="5">
        <v>45201</v>
      </c>
      <c r="AY36" s="6"/>
      <c r="AZ36" s="6"/>
      <c r="BA36" s="6" t="str">
        <f t="shared" si="23"/>
        <v/>
      </c>
      <c r="BB36" s="6" t="str">
        <f>IF(OR(AY36="",AZ36=""),"",SUMIFS('تحميل المصنعيات'!$N:$N,'تحميل المصنعيات'!$F:$F,AZ$2,'تحميل المصنعيات'!$D:$D,AX36))</f>
        <v/>
      </c>
      <c r="BC36" s="55" t="str">
        <f t="shared" si="7"/>
        <v/>
      </c>
      <c r="BD36" s="55" t="str">
        <f t="shared" si="24"/>
        <v/>
      </c>
      <c r="BE36" s="129" t="str">
        <f t="shared" si="40"/>
        <v/>
      </c>
      <c r="BG36" s="4" t="s">
        <v>10</v>
      </c>
      <c r="BH36" s="5">
        <v>45201</v>
      </c>
      <c r="BI36" s="6"/>
      <c r="BJ36" s="6"/>
      <c r="BK36" s="6" t="str">
        <f t="shared" si="26"/>
        <v/>
      </c>
      <c r="BL36" s="6" t="str">
        <f>IF(OR(BI36="",BJ36=""),"",SUMIFS('تحميل المصنعيات'!$N:$N,'تحميل المصنعيات'!$F:$F,BJ$2,'تحميل المصنعيات'!$D:$D,BH36))</f>
        <v/>
      </c>
      <c r="BM36" s="55" t="str">
        <f t="shared" si="8"/>
        <v/>
      </c>
      <c r="BN36" s="55" t="str">
        <f t="shared" si="9"/>
        <v/>
      </c>
      <c r="BO36" s="129" t="str">
        <f t="shared" si="41"/>
        <v/>
      </c>
      <c r="BQ36" s="4" t="s">
        <v>10</v>
      </c>
      <c r="BR36" s="5">
        <v>45201</v>
      </c>
      <c r="BS36" s="6"/>
      <c r="BT36" s="6"/>
      <c r="BU36" s="6" t="str">
        <f t="shared" si="28"/>
        <v/>
      </c>
      <c r="BV36" s="6" t="str">
        <f>IF(OR(BS36="",BT36=""),"",SUMIFS('تحميل المصنعيات'!$N:$N,'تحميل المصنعيات'!$F:$F,BT$2,'تحميل المصنعيات'!$D:$D,BR36))</f>
        <v/>
      </c>
      <c r="BW36" s="55" t="str">
        <f t="shared" si="10"/>
        <v/>
      </c>
      <c r="BX36" s="55" t="str">
        <f t="shared" si="29"/>
        <v/>
      </c>
      <c r="BY36" s="129" t="str">
        <f t="shared" si="42"/>
        <v/>
      </c>
      <c r="CA36" s="4" t="s">
        <v>10</v>
      </c>
      <c r="CB36" s="5">
        <v>45201</v>
      </c>
      <c r="CC36" s="6"/>
      <c r="CD36" s="6"/>
      <c r="CE36" s="6" t="str">
        <f t="shared" si="31"/>
        <v/>
      </c>
      <c r="CF36" s="6" t="str">
        <f>IF(OR(CC36="",CD36=""),"",SUMIFS('تحميل المصنعيات'!$N:$N,'تحميل المصنعيات'!$F:$F,CD$2,'تحميل المصنعيات'!$D:$D,CB36))</f>
        <v/>
      </c>
      <c r="CG36" s="55" t="str">
        <f t="shared" si="11"/>
        <v/>
      </c>
      <c r="CH36" s="55" t="str">
        <f t="shared" si="12"/>
        <v/>
      </c>
      <c r="CI36" s="129" t="str">
        <f t="shared" si="43"/>
        <v/>
      </c>
      <c r="CK36" s="4" t="s">
        <v>10</v>
      </c>
      <c r="CL36" s="5">
        <v>45201</v>
      </c>
      <c r="CM36" s="6"/>
      <c r="CN36" s="6"/>
      <c r="CO36" s="6" t="str">
        <f t="shared" si="33"/>
        <v/>
      </c>
      <c r="CP36" s="6" t="str">
        <f>IF(OR(CM36="",CN36=""),"",SUMIFS('تحميل المصنعيات'!$N:$N,'تحميل المصنعيات'!$F:$F,CN$2,'تحميل المصنعيات'!$D:$D,CL36))</f>
        <v/>
      </c>
      <c r="CQ36" s="55" t="str">
        <f t="shared" si="13"/>
        <v/>
      </c>
      <c r="CR36" s="55" t="str">
        <f t="shared" si="34"/>
        <v/>
      </c>
      <c r="CS36" s="129" t="str">
        <f t="shared" si="44"/>
        <v/>
      </c>
    </row>
    <row r="37" spans="9:97" x14ac:dyDescent="0.25">
      <c r="I37" s="4" t="s">
        <v>11</v>
      </c>
      <c r="J37" s="5">
        <v>45202</v>
      </c>
      <c r="K37" s="6"/>
      <c r="L37" s="6"/>
      <c r="M37" s="6" t="str">
        <f t="shared" si="14"/>
        <v/>
      </c>
      <c r="N37" s="6" t="str">
        <f>IF(OR(K37="",L37=""),"",SUMIFS('تحميل المصنعيات'!$N:$N,'تحميل المصنعيات'!$F:$F,L$2,'تحميل المصنعيات'!$D:$D,J37))</f>
        <v/>
      </c>
      <c r="O37" s="55" t="str">
        <f t="shared" si="0"/>
        <v/>
      </c>
      <c r="P37" s="55" t="str">
        <f t="shared" si="36"/>
        <v/>
      </c>
      <c r="Q37" s="129" t="str">
        <f t="shared" si="15"/>
        <v/>
      </c>
      <c r="S37" s="4" t="s">
        <v>11</v>
      </c>
      <c r="T37" s="5">
        <v>45202</v>
      </c>
      <c r="U37" s="6"/>
      <c r="V37" s="6"/>
      <c r="W37" s="6" t="str">
        <f t="shared" si="16"/>
        <v/>
      </c>
      <c r="X37" s="6" t="str">
        <f>IF(OR(U37="",V37=""),"",SUMIFS('تحميل المصنعيات'!$N:$N,'تحميل المصنعيات'!$F:$F,V$2,'تحميل المصنعيات'!$D:$D,T37))</f>
        <v/>
      </c>
      <c r="Y37" s="55" t="str">
        <f t="shared" si="2"/>
        <v/>
      </c>
      <c r="Z37" s="55" t="str">
        <f t="shared" si="3"/>
        <v/>
      </c>
      <c r="AA37" s="129" t="str">
        <f t="shared" si="37"/>
        <v/>
      </c>
      <c r="AC37" s="4" t="s">
        <v>11</v>
      </c>
      <c r="AD37" s="5">
        <v>45202</v>
      </c>
      <c r="AE37" s="6"/>
      <c r="AF37" s="6"/>
      <c r="AG37" s="6" t="str">
        <f t="shared" si="18"/>
        <v/>
      </c>
      <c r="AH37" s="6" t="str">
        <f>IF(OR(AE37="",AF37=""),"",SUMIFS('تحميل المصنعيات'!$N:$N,'تحميل المصنعيات'!$F:$F,AF$2,'تحميل المصنعيات'!$D:$D,AD37))</f>
        <v/>
      </c>
      <c r="AI37" s="55" t="str">
        <f t="shared" si="4"/>
        <v/>
      </c>
      <c r="AJ37" s="55" t="str">
        <f t="shared" si="19"/>
        <v/>
      </c>
      <c r="AK37" s="129" t="str">
        <f t="shared" si="38"/>
        <v/>
      </c>
      <c r="AM37" s="4" t="s">
        <v>11</v>
      </c>
      <c r="AN37" s="5">
        <v>45202</v>
      </c>
      <c r="AO37" s="6"/>
      <c r="AP37" s="6"/>
      <c r="AQ37" s="6" t="str">
        <f t="shared" si="21"/>
        <v/>
      </c>
      <c r="AR37" s="6" t="str">
        <f>IF(OR(AO37="",AP37=""),"",SUMIFS('تحميل المصنعيات'!$N:$N,'تحميل المصنعيات'!$F:$F,AP$2,'تحميل المصنعيات'!$D:$D,AN37))</f>
        <v/>
      </c>
      <c r="AS37" s="55" t="str">
        <f t="shared" si="5"/>
        <v/>
      </c>
      <c r="AT37" s="55" t="str">
        <f t="shared" si="6"/>
        <v/>
      </c>
      <c r="AU37" s="129" t="str">
        <f t="shared" si="39"/>
        <v/>
      </c>
      <c r="AW37" s="4" t="s">
        <v>11</v>
      </c>
      <c r="AX37" s="5">
        <v>45202</v>
      </c>
      <c r="AY37" s="6"/>
      <c r="AZ37" s="6"/>
      <c r="BA37" s="6" t="str">
        <f t="shared" si="23"/>
        <v/>
      </c>
      <c r="BB37" s="6" t="str">
        <f>IF(OR(AY37="",AZ37=""),"",SUMIFS('تحميل المصنعيات'!$N:$N,'تحميل المصنعيات'!$F:$F,AZ$2,'تحميل المصنعيات'!$D:$D,AX37))</f>
        <v/>
      </c>
      <c r="BC37" s="55" t="str">
        <f t="shared" si="7"/>
        <v/>
      </c>
      <c r="BD37" s="55" t="str">
        <f t="shared" si="24"/>
        <v/>
      </c>
      <c r="BE37" s="129" t="str">
        <f t="shared" si="40"/>
        <v/>
      </c>
      <c r="BG37" s="4" t="s">
        <v>11</v>
      </c>
      <c r="BH37" s="5">
        <v>45202</v>
      </c>
      <c r="BI37" s="6"/>
      <c r="BJ37" s="6"/>
      <c r="BK37" s="6" t="str">
        <f t="shared" si="26"/>
        <v/>
      </c>
      <c r="BL37" s="6" t="str">
        <f>IF(OR(BI37="",BJ37=""),"",SUMIFS('تحميل المصنعيات'!$N:$N,'تحميل المصنعيات'!$F:$F,BJ$2,'تحميل المصنعيات'!$D:$D,BH37))</f>
        <v/>
      </c>
      <c r="BM37" s="55" t="str">
        <f t="shared" si="8"/>
        <v/>
      </c>
      <c r="BN37" s="55" t="str">
        <f t="shared" si="9"/>
        <v/>
      </c>
      <c r="BO37" s="129" t="str">
        <f t="shared" si="41"/>
        <v/>
      </c>
      <c r="BQ37" s="4" t="s">
        <v>11</v>
      </c>
      <c r="BR37" s="5">
        <v>45202</v>
      </c>
      <c r="BS37" s="6"/>
      <c r="BT37" s="6"/>
      <c r="BU37" s="6" t="str">
        <f t="shared" si="28"/>
        <v/>
      </c>
      <c r="BV37" s="6" t="str">
        <f>IF(OR(BS37="",BT37=""),"",SUMIFS('تحميل المصنعيات'!$N:$N,'تحميل المصنعيات'!$F:$F,BT$2,'تحميل المصنعيات'!$D:$D,BR37))</f>
        <v/>
      </c>
      <c r="BW37" s="55" t="str">
        <f t="shared" si="10"/>
        <v/>
      </c>
      <c r="BX37" s="55" t="str">
        <f t="shared" si="29"/>
        <v/>
      </c>
      <c r="BY37" s="129" t="str">
        <f t="shared" si="42"/>
        <v/>
      </c>
      <c r="CA37" s="4" t="s">
        <v>11</v>
      </c>
      <c r="CB37" s="5">
        <v>45202</v>
      </c>
      <c r="CC37" s="6"/>
      <c r="CD37" s="6"/>
      <c r="CE37" s="6" t="str">
        <f t="shared" si="31"/>
        <v/>
      </c>
      <c r="CF37" s="6" t="str">
        <f>IF(OR(CC37="",CD37=""),"",SUMIFS('تحميل المصنعيات'!$N:$N,'تحميل المصنعيات'!$F:$F,CD$2,'تحميل المصنعيات'!$D:$D,CB37))</f>
        <v/>
      </c>
      <c r="CG37" s="55" t="str">
        <f t="shared" si="11"/>
        <v/>
      </c>
      <c r="CH37" s="55" t="str">
        <f t="shared" si="12"/>
        <v/>
      </c>
      <c r="CI37" s="129" t="str">
        <f t="shared" si="43"/>
        <v/>
      </c>
      <c r="CK37" s="4" t="s">
        <v>11</v>
      </c>
      <c r="CL37" s="5">
        <v>45202</v>
      </c>
      <c r="CM37" s="6"/>
      <c r="CN37" s="6"/>
      <c r="CO37" s="6" t="str">
        <f t="shared" si="33"/>
        <v/>
      </c>
      <c r="CP37" s="6" t="str">
        <f>IF(OR(CM37="",CN37=""),"",SUMIFS('تحميل المصنعيات'!$N:$N,'تحميل المصنعيات'!$F:$F,CN$2,'تحميل المصنعيات'!$D:$D,CL37))</f>
        <v/>
      </c>
      <c r="CQ37" s="55" t="str">
        <f t="shared" si="13"/>
        <v/>
      </c>
      <c r="CR37" s="55" t="str">
        <f t="shared" si="34"/>
        <v/>
      </c>
      <c r="CS37" s="129" t="str">
        <f t="shared" si="44"/>
        <v/>
      </c>
    </row>
    <row r="38" spans="9:97" x14ac:dyDescent="0.25">
      <c r="I38" s="4" t="s">
        <v>12</v>
      </c>
      <c r="J38" s="5">
        <v>45203</v>
      </c>
      <c r="K38" s="6"/>
      <c r="L38" s="6"/>
      <c r="M38" s="6" t="str">
        <f t="shared" si="14"/>
        <v/>
      </c>
      <c r="N38" s="6" t="str">
        <f>IF(OR(K38="",L38=""),"",SUMIFS('تحميل المصنعيات'!$N:$N,'تحميل المصنعيات'!$F:$F,L$2,'تحميل المصنعيات'!$D:$D,J38))</f>
        <v/>
      </c>
      <c r="O38" s="55" t="str">
        <f t="shared" si="0"/>
        <v/>
      </c>
      <c r="P38" s="55" t="str">
        <f t="shared" si="36"/>
        <v/>
      </c>
      <c r="Q38" s="129" t="str">
        <f t="shared" si="15"/>
        <v/>
      </c>
      <c r="S38" s="4" t="s">
        <v>12</v>
      </c>
      <c r="T38" s="5">
        <v>45203</v>
      </c>
      <c r="U38" s="6"/>
      <c r="V38" s="6"/>
      <c r="W38" s="6" t="str">
        <f t="shared" si="16"/>
        <v/>
      </c>
      <c r="X38" s="6" t="str">
        <f>IF(OR(U38="",V38=""),"",SUMIFS('تحميل المصنعيات'!$N:$N,'تحميل المصنعيات'!$F:$F,V$2,'تحميل المصنعيات'!$D:$D,T38))</f>
        <v/>
      </c>
      <c r="Y38" s="55" t="str">
        <f t="shared" si="2"/>
        <v/>
      </c>
      <c r="Z38" s="55" t="str">
        <f t="shared" si="3"/>
        <v/>
      </c>
      <c r="AA38" s="129" t="str">
        <f t="shared" si="37"/>
        <v/>
      </c>
      <c r="AC38" s="4" t="s">
        <v>12</v>
      </c>
      <c r="AD38" s="5">
        <v>45203</v>
      </c>
      <c r="AE38" s="6"/>
      <c r="AF38" s="6"/>
      <c r="AG38" s="6" t="str">
        <f t="shared" si="18"/>
        <v/>
      </c>
      <c r="AH38" s="6" t="str">
        <f>IF(OR(AE38="",AF38=""),"",SUMIFS('تحميل المصنعيات'!$N:$N,'تحميل المصنعيات'!$F:$F,AF$2,'تحميل المصنعيات'!$D:$D,AD38))</f>
        <v/>
      </c>
      <c r="AI38" s="55" t="str">
        <f t="shared" si="4"/>
        <v/>
      </c>
      <c r="AJ38" s="55" t="str">
        <f t="shared" si="19"/>
        <v/>
      </c>
      <c r="AK38" s="129" t="str">
        <f t="shared" si="38"/>
        <v/>
      </c>
      <c r="AM38" s="4" t="s">
        <v>12</v>
      </c>
      <c r="AN38" s="5">
        <v>45203</v>
      </c>
      <c r="AO38" s="6"/>
      <c r="AP38" s="6"/>
      <c r="AQ38" s="6" t="str">
        <f t="shared" si="21"/>
        <v/>
      </c>
      <c r="AR38" s="6" t="str">
        <f>IF(OR(AO38="",AP38=""),"",SUMIFS('تحميل المصنعيات'!$N:$N,'تحميل المصنعيات'!$F:$F,AP$2,'تحميل المصنعيات'!$D:$D,AN38))</f>
        <v/>
      </c>
      <c r="AS38" s="55" t="str">
        <f t="shared" si="5"/>
        <v/>
      </c>
      <c r="AT38" s="55" t="str">
        <f t="shared" si="6"/>
        <v/>
      </c>
      <c r="AU38" s="129" t="str">
        <f t="shared" si="39"/>
        <v/>
      </c>
      <c r="AW38" s="4" t="s">
        <v>12</v>
      </c>
      <c r="AX38" s="5">
        <v>45203</v>
      </c>
      <c r="AY38" s="6"/>
      <c r="AZ38" s="6"/>
      <c r="BA38" s="6" t="str">
        <f t="shared" si="23"/>
        <v/>
      </c>
      <c r="BB38" s="6" t="str">
        <f>IF(OR(AY38="",AZ38=""),"",SUMIFS('تحميل المصنعيات'!$N:$N,'تحميل المصنعيات'!$F:$F,AZ$2,'تحميل المصنعيات'!$D:$D,AX38))</f>
        <v/>
      </c>
      <c r="BC38" s="55" t="str">
        <f t="shared" si="7"/>
        <v/>
      </c>
      <c r="BD38" s="55" t="str">
        <f t="shared" si="24"/>
        <v/>
      </c>
      <c r="BE38" s="129" t="str">
        <f t="shared" si="40"/>
        <v/>
      </c>
      <c r="BG38" s="4" t="s">
        <v>12</v>
      </c>
      <c r="BH38" s="5">
        <v>45203</v>
      </c>
      <c r="BI38" s="6"/>
      <c r="BJ38" s="6"/>
      <c r="BK38" s="6" t="str">
        <f t="shared" si="26"/>
        <v/>
      </c>
      <c r="BL38" s="6" t="str">
        <f>IF(OR(BI38="",BJ38=""),"",SUMIFS('تحميل المصنعيات'!$N:$N,'تحميل المصنعيات'!$F:$F,BJ$2,'تحميل المصنعيات'!$D:$D,BH38))</f>
        <v/>
      </c>
      <c r="BM38" s="55" t="str">
        <f t="shared" si="8"/>
        <v/>
      </c>
      <c r="BN38" s="55" t="str">
        <f t="shared" si="9"/>
        <v/>
      </c>
      <c r="BO38" s="129" t="str">
        <f t="shared" si="41"/>
        <v/>
      </c>
      <c r="BQ38" s="4" t="s">
        <v>12</v>
      </c>
      <c r="BR38" s="5">
        <v>45203</v>
      </c>
      <c r="BS38" s="6"/>
      <c r="BT38" s="6"/>
      <c r="BU38" s="6" t="str">
        <f t="shared" si="28"/>
        <v/>
      </c>
      <c r="BV38" s="6" t="str">
        <f>IF(OR(BS38="",BT38=""),"",SUMIFS('تحميل المصنعيات'!$N:$N,'تحميل المصنعيات'!$F:$F,BT$2,'تحميل المصنعيات'!$D:$D,BR38))</f>
        <v/>
      </c>
      <c r="BW38" s="55" t="str">
        <f t="shared" si="10"/>
        <v/>
      </c>
      <c r="BX38" s="55" t="str">
        <f t="shared" si="29"/>
        <v/>
      </c>
      <c r="BY38" s="129" t="str">
        <f t="shared" si="42"/>
        <v/>
      </c>
      <c r="CA38" s="4" t="s">
        <v>12</v>
      </c>
      <c r="CB38" s="5">
        <v>45203</v>
      </c>
      <c r="CC38" s="6"/>
      <c r="CD38" s="6"/>
      <c r="CE38" s="6" t="str">
        <f t="shared" si="31"/>
        <v/>
      </c>
      <c r="CF38" s="6" t="str">
        <f>IF(OR(CC38="",CD38=""),"",SUMIFS('تحميل المصنعيات'!$N:$N,'تحميل المصنعيات'!$F:$F,CD$2,'تحميل المصنعيات'!$D:$D,CB38))</f>
        <v/>
      </c>
      <c r="CG38" s="55" t="str">
        <f t="shared" si="11"/>
        <v/>
      </c>
      <c r="CH38" s="55" t="str">
        <f t="shared" si="12"/>
        <v/>
      </c>
      <c r="CI38" s="129" t="str">
        <f t="shared" si="43"/>
        <v/>
      </c>
      <c r="CK38" s="4" t="s">
        <v>12</v>
      </c>
      <c r="CL38" s="5">
        <v>45203</v>
      </c>
      <c r="CM38" s="6"/>
      <c r="CN38" s="6"/>
      <c r="CO38" s="6" t="str">
        <f t="shared" si="33"/>
        <v/>
      </c>
      <c r="CP38" s="6" t="str">
        <f>IF(OR(CM38="",CN38=""),"",SUMIFS('تحميل المصنعيات'!$N:$N,'تحميل المصنعيات'!$F:$F,CN$2,'تحميل المصنعيات'!$D:$D,CL38))</f>
        <v/>
      </c>
      <c r="CQ38" s="55" t="str">
        <f t="shared" si="13"/>
        <v/>
      </c>
      <c r="CR38" s="55" t="str">
        <f t="shared" si="34"/>
        <v/>
      </c>
      <c r="CS38" s="129" t="str">
        <f t="shared" si="44"/>
        <v/>
      </c>
    </row>
    <row r="39" spans="9:97" x14ac:dyDescent="0.25">
      <c r="I39" s="4" t="s">
        <v>13</v>
      </c>
      <c r="J39" s="5">
        <v>45204</v>
      </c>
      <c r="K39" s="6"/>
      <c r="L39" s="6"/>
      <c r="M39" s="6" t="str">
        <f t="shared" si="14"/>
        <v/>
      </c>
      <c r="N39" s="6" t="str">
        <f>IF(OR(K39="",L39=""),"",SUMIFS('تحميل المصنعيات'!$N:$N,'تحميل المصنعيات'!$F:$F,L$2,'تحميل المصنعيات'!$D:$D,J39))</f>
        <v/>
      </c>
      <c r="O39" s="55" t="str">
        <f t="shared" si="0"/>
        <v/>
      </c>
      <c r="P39" s="55" t="str">
        <f t="shared" ref="P39:P70" si="45">IF(O39="أداء جيد",$P$2-(M39-N39),"")</f>
        <v/>
      </c>
      <c r="Q39" s="129" t="str">
        <f t="shared" si="15"/>
        <v/>
      </c>
      <c r="S39" s="4" t="s">
        <v>13</v>
      </c>
      <c r="T39" s="5">
        <v>45204</v>
      </c>
      <c r="U39" s="6"/>
      <c r="V39" s="6"/>
      <c r="W39" s="6" t="str">
        <f t="shared" si="16"/>
        <v/>
      </c>
      <c r="X39" s="6" t="str">
        <f>IF(OR(U39="",V39=""),"",SUMIFS('تحميل المصنعيات'!$N:$N,'تحميل المصنعيات'!$F:$F,V$2,'تحميل المصنعيات'!$D:$D,T39))</f>
        <v/>
      </c>
      <c r="Y39" s="55" t="str">
        <f t="shared" si="2"/>
        <v/>
      </c>
      <c r="Z39" s="55" t="str">
        <f t="shared" si="3"/>
        <v/>
      </c>
      <c r="AA39" s="129" t="str">
        <f t="shared" si="37"/>
        <v/>
      </c>
      <c r="AC39" s="4" t="s">
        <v>13</v>
      </c>
      <c r="AD39" s="5">
        <v>45204</v>
      </c>
      <c r="AE39" s="6"/>
      <c r="AF39" s="6"/>
      <c r="AG39" s="6" t="str">
        <f t="shared" si="18"/>
        <v/>
      </c>
      <c r="AH39" s="6" t="str">
        <f>IF(OR(AE39="",AF39=""),"",SUMIFS('تحميل المصنعيات'!$N:$N,'تحميل المصنعيات'!$F:$F,AF$2,'تحميل المصنعيات'!$D:$D,AD39))</f>
        <v/>
      </c>
      <c r="AI39" s="55" t="str">
        <f t="shared" si="4"/>
        <v/>
      </c>
      <c r="AJ39" s="55" t="str">
        <f t="shared" si="19"/>
        <v/>
      </c>
      <c r="AK39" s="129" t="str">
        <f t="shared" si="38"/>
        <v/>
      </c>
      <c r="AM39" s="4" t="s">
        <v>13</v>
      </c>
      <c r="AN39" s="5">
        <v>45204</v>
      </c>
      <c r="AO39" s="6"/>
      <c r="AP39" s="6"/>
      <c r="AQ39" s="6" t="str">
        <f t="shared" si="21"/>
        <v/>
      </c>
      <c r="AR39" s="6" t="str">
        <f>IF(OR(AO39="",AP39=""),"",SUMIFS('تحميل المصنعيات'!$N:$N,'تحميل المصنعيات'!$F:$F,AP$2,'تحميل المصنعيات'!$D:$D,AN39))</f>
        <v/>
      </c>
      <c r="AS39" s="55" t="str">
        <f t="shared" si="5"/>
        <v/>
      </c>
      <c r="AT39" s="55" t="str">
        <f t="shared" si="6"/>
        <v/>
      </c>
      <c r="AU39" s="129" t="str">
        <f t="shared" si="39"/>
        <v/>
      </c>
      <c r="AW39" s="4" t="s">
        <v>13</v>
      </c>
      <c r="AX39" s="5">
        <v>45204</v>
      </c>
      <c r="AY39" s="6"/>
      <c r="AZ39" s="6"/>
      <c r="BA39" s="6" t="str">
        <f t="shared" si="23"/>
        <v/>
      </c>
      <c r="BB39" s="6" t="str">
        <f>IF(OR(AY39="",AZ39=""),"",SUMIFS('تحميل المصنعيات'!$N:$N,'تحميل المصنعيات'!$F:$F,AZ$2,'تحميل المصنعيات'!$D:$D,AX39))</f>
        <v/>
      </c>
      <c r="BC39" s="55" t="str">
        <f t="shared" si="7"/>
        <v/>
      </c>
      <c r="BD39" s="55" t="str">
        <f t="shared" si="24"/>
        <v/>
      </c>
      <c r="BE39" s="129" t="str">
        <f t="shared" si="40"/>
        <v/>
      </c>
      <c r="BG39" s="4" t="s">
        <v>13</v>
      </c>
      <c r="BH39" s="5">
        <v>45204</v>
      </c>
      <c r="BI39" s="6"/>
      <c r="BJ39" s="6"/>
      <c r="BK39" s="6" t="str">
        <f t="shared" si="26"/>
        <v/>
      </c>
      <c r="BL39" s="6" t="str">
        <f>IF(OR(BI39="",BJ39=""),"",SUMIFS('تحميل المصنعيات'!$N:$N,'تحميل المصنعيات'!$F:$F,BJ$2,'تحميل المصنعيات'!$D:$D,BH39))</f>
        <v/>
      </c>
      <c r="BM39" s="55" t="str">
        <f t="shared" si="8"/>
        <v/>
      </c>
      <c r="BN39" s="55" t="str">
        <f t="shared" si="9"/>
        <v/>
      </c>
      <c r="BO39" s="129" t="str">
        <f t="shared" si="41"/>
        <v/>
      </c>
      <c r="BQ39" s="4" t="s">
        <v>13</v>
      </c>
      <c r="BR39" s="5">
        <v>45204</v>
      </c>
      <c r="BS39" s="6"/>
      <c r="BT39" s="6"/>
      <c r="BU39" s="6" t="str">
        <f t="shared" si="28"/>
        <v/>
      </c>
      <c r="BV39" s="6" t="str">
        <f>IF(OR(BS39="",BT39=""),"",SUMIFS('تحميل المصنعيات'!$N:$N,'تحميل المصنعيات'!$F:$F,BT$2,'تحميل المصنعيات'!$D:$D,BR39))</f>
        <v/>
      </c>
      <c r="BW39" s="55" t="str">
        <f t="shared" si="10"/>
        <v/>
      </c>
      <c r="BX39" s="55" t="str">
        <f t="shared" si="29"/>
        <v/>
      </c>
      <c r="BY39" s="129" t="str">
        <f t="shared" si="42"/>
        <v/>
      </c>
      <c r="CA39" s="4" t="s">
        <v>13</v>
      </c>
      <c r="CB39" s="5">
        <v>45204</v>
      </c>
      <c r="CC39" s="6"/>
      <c r="CD39" s="6"/>
      <c r="CE39" s="6" t="str">
        <f t="shared" si="31"/>
        <v/>
      </c>
      <c r="CF39" s="6" t="str">
        <f>IF(OR(CC39="",CD39=""),"",SUMIFS('تحميل المصنعيات'!$N:$N,'تحميل المصنعيات'!$F:$F,CD$2,'تحميل المصنعيات'!$D:$D,CB39))</f>
        <v/>
      </c>
      <c r="CG39" s="55" t="str">
        <f t="shared" si="11"/>
        <v/>
      </c>
      <c r="CH39" s="55" t="str">
        <f t="shared" si="12"/>
        <v/>
      </c>
      <c r="CI39" s="129" t="str">
        <f t="shared" si="43"/>
        <v/>
      </c>
      <c r="CK39" s="4" t="s">
        <v>13</v>
      </c>
      <c r="CL39" s="5">
        <v>45204</v>
      </c>
      <c r="CM39" s="6"/>
      <c r="CN39" s="6"/>
      <c r="CO39" s="6" t="str">
        <f t="shared" si="33"/>
        <v/>
      </c>
      <c r="CP39" s="6" t="str">
        <f>IF(OR(CM39="",CN39=""),"",SUMIFS('تحميل المصنعيات'!$N:$N,'تحميل المصنعيات'!$F:$F,CN$2,'تحميل المصنعيات'!$D:$D,CL39))</f>
        <v/>
      </c>
      <c r="CQ39" s="55" t="str">
        <f t="shared" si="13"/>
        <v/>
      </c>
      <c r="CR39" s="55" t="str">
        <f t="shared" si="34"/>
        <v/>
      </c>
      <c r="CS39" s="129" t="str">
        <f t="shared" si="44"/>
        <v/>
      </c>
    </row>
    <row r="40" spans="9:97" x14ac:dyDescent="0.25">
      <c r="I40" s="132" t="s">
        <v>30</v>
      </c>
      <c r="J40" s="133">
        <v>45205</v>
      </c>
      <c r="K40" s="134"/>
      <c r="L40" s="134"/>
      <c r="M40" s="134" t="str">
        <f t="shared" si="14"/>
        <v/>
      </c>
      <c r="N40" s="134" t="str">
        <f>IF(OR(K40="",L40=""),"",SUMIFS('تحميل المصنعيات'!$N:$N,'تحميل المصنعيات'!$F:$F,L$2,'تحميل المصنعيات'!$D:$D,J40))</f>
        <v/>
      </c>
      <c r="O40" s="135" t="str">
        <f t="shared" si="0"/>
        <v/>
      </c>
      <c r="P40" s="135" t="str">
        <f t="shared" si="45"/>
        <v/>
      </c>
      <c r="Q40" s="132" t="str">
        <f t="shared" si="15"/>
        <v/>
      </c>
      <c r="S40" s="132" t="s">
        <v>30</v>
      </c>
      <c r="T40" s="133">
        <v>45205</v>
      </c>
      <c r="U40" s="134"/>
      <c r="V40" s="134"/>
      <c r="W40" s="134" t="str">
        <f t="shared" si="16"/>
        <v/>
      </c>
      <c r="X40" s="134" t="str">
        <f>IF(OR(U40="",V40=""),"",SUMIFS('تحميل المصنعيات'!$N:$N,'تحميل المصنعيات'!$F:$F,V$2,'تحميل المصنعيات'!$D:$D,T40))</f>
        <v/>
      </c>
      <c r="Y40" s="135" t="str">
        <f t="shared" si="2"/>
        <v/>
      </c>
      <c r="Z40" s="135" t="str">
        <f t="shared" si="3"/>
        <v/>
      </c>
      <c r="AA40" s="132" t="str">
        <f t="shared" si="37"/>
        <v/>
      </c>
      <c r="AC40" s="132" t="s">
        <v>30</v>
      </c>
      <c r="AD40" s="133">
        <v>45205</v>
      </c>
      <c r="AE40" s="134"/>
      <c r="AF40" s="134"/>
      <c r="AG40" s="134" t="str">
        <f t="shared" si="18"/>
        <v/>
      </c>
      <c r="AH40" s="134" t="str">
        <f>IF(OR(AE40="",AF40=""),"",SUMIFS('تحميل المصنعيات'!$N:$N,'تحميل المصنعيات'!$F:$F,AF$2,'تحميل المصنعيات'!$D:$D,AD40))</f>
        <v/>
      </c>
      <c r="AI40" s="135" t="str">
        <f t="shared" si="4"/>
        <v/>
      </c>
      <c r="AJ40" s="135" t="str">
        <f t="shared" si="19"/>
        <v/>
      </c>
      <c r="AK40" s="132" t="str">
        <f t="shared" si="38"/>
        <v/>
      </c>
      <c r="AM40" s="132" t="s">
        <v>30</v>
      </c>
      <c r="AN40" s="133">
        <v>45205</v>
      </c>
      <c r="AO40" s="134"/>
      <c r="AP40" s="134"/>
      <c r="AQ40" s="134" t="str">
        <f t="shared" si="21"/>
        <v/>
      </c>
      <c r="AR40" s="134" t="str">
        <f>IF(OR(AO40="",AP40=""),"",SUMIFS('تحميل المصنعيات'!$N:$N,'تحميل المصنعيات'!$F:$F,AP$2,'تحميل المصنعيات'!$D:$D,AN40))</f>
        <v/>
      </c>
      <c r="AS40" s="135" t="str">
        <f t="shared" si="5"/>
        <v/>
      </c>
      <c r="AT40" s="135" t="str">
        <f t="shared" si="6"/>
        <v/>
      </c>
      <c r="AU40" s="132" t="str">
        <f t="shared" si="39"/>
        <v/>
      </c>
      <c r="AW40" s="132" t="s">
        <v>30</v>
      </c>
      <c r="AX40" s="133">
        <v>45205</v>
      </c>
      <c r="AY40" s="134"/>
      <c r="AZ40" s="134"/>
      <c r="BA40" s="134" t="str">
        <f t="shared" si="23"/>
        <v/>
      </c>
      <c r="BB40" s="134" t="str">
        <f>IF(OR(AY40="",AZ40=""),"",SUMIFS('تحميل المصنعيات'!$N:$N,'تحميل المصنعيات'!$F:$F,AZ$2,'تحميل المصنعيات'!$D:$D,AX40))</f>
        <v/>
      </c>
      <c r="BC40" s="135" t="str">
        <f t="shared" si="7"/>
        <v/>
      </c>
      <c r="BD40" s="135" t="str">
        <f t="shared" si="24"/>
        <v/>
      </c>
      <c r="BE40" s="132" t="str">
        <f t="shared" si="40"/>
        <v/>
      </c>
      <c r="BG40" s="132" t="s">
        <v>30</v>
      </c>
      <c r="BH40" s="133">
        <v>45205</v>
      </c>
      <c r="BI40" s="134"/>
      <c r="BJ40" s="134"/>
      <c r="BK40" s="134" t="str">
        <f t="shared" si="26"/>
        <v/>
      </c>
      <c r="BL40" s="134" t="str">
        <f>IF(OR(BI40="",BJ40=""),"",SUMIFS('تحميل المصنعيات'!$N:$N,'تحميل المصنعيات'!$F:$F,BJ$2,'تحميل المصنعيات'!$D:$D,BH40))</f>
        <v/>
      </c>
      <c r="BM40" s="135" t="str">
        <f t="shared" si="8"/>
        <v/>
      </c>
      <c r="BN40" s="135" t="str">
        <f t="shared" si="9"/>
        <v/>
      </c>
      <c r="BO40" s="132" t="str">
        <f t="shared" si="41"/>
        <v/>
      </c>
      <c r="BQ40" s="132" t="s">
        <v>30</v>
      </c>
      <c r="BR40" s="133">
        <v>45205</v>
      </c>
      <c r="BS40" s="134"/>
      <c r="BT40" s="134"/>
      <c r="BU40" s="134" t="str">
        <f t="shared" si="28"/>
        <v/>
      </c>
      <c r="BV40" s="134" t="str">
        <f>IF(OR(BS40="",BT40=""),"",SUMIFS('تحميل المصنعيات'!$N:$N,'تحميل المصنعيات'!$F:$F,BT$2,'تحميل المصنعيات'!$D:$D,BR40))</f>
        <v/>
      </c>
      <c r="BW40" s="135" t="str">
        <f t="shared" si="10"/>
        <v/>
      </c>
      <c r="BX40" s="135" t="str">
        <f t="shared" si="29"/>
        <v/>
      </c>
      <c r="BY40" s="132" t="str">
        <f t="shared" si="42"/>
        <v/>
      </c>
      <c r="CA40" s="132" t="s">
        <v>30</v>
      </c>
      <c r="CB40" s="133">
        <v>45205</v>
      </c>
      <c r="CC40" s="134"/>
      <c r="CD40" s="134"/>
      <c r="CE40" s="134" t="str">
        <f t="shared" si="31"/>
        <v/>
      </c>
      <c r="CF40" s="134" t="str">
        <f>IF(OR(CC40="",CD40=""),"",SUMIFS('تحميل المصنعيات'!$N:$N,'تحميل المصنعيات'!$F:$F,CD$2,'تحميل المصنعيات'!$D:$D,CB40))</f>
        <v/>
      </c>
      <c r="CG40" s="135" t="str">
        <f t="shared" si="11"/>
        <v/>
      </c>
      <c r="CH40" s="135" t="str">
        <f t="shared" si="12"/>
        <v/>
      </c>
      <c r="CI40" s="132" t="str">
        <f t="shared" si="43"/>
        <v/>
      </c>
      <c r="CK40" s="132" t="s">
        <v>30</v>
      </c>
      <c r="CL40" s="133">
        <v>45205</v>
      </c>
      <c r="CM40" s="134"/>
      <c r="CN40" s="134"/>
      <c r="CO40" s="134" t="str">
        <f t="shared" si="33"/>
        <v/>
      </c>
      <c r="CP40" s="134" t="str">
        <f>IF(OR(CM40="",CN40=""),"",SUMIFS('تحميل المصنعيات'!$N:$N,'تحميل المصنعيات'!$F:$F,CN$2,'تحميل المصنعيات'!$D:$D,CL40))</f>
        <v/>
      </c>
      <c r="CQ40" s="135" t="str">
        <f t="shared" si="13"/>
        <v/>
      </c>
      <c r="CR40" s="135" t="str">
        <f t="shared" si="34"/>
        <v/>
      </c>
      <c r="CS40" s="132" t="str">
        <f t="shared" si="44"/>
        <v/>
      </c>
    </row>
    <row r="41" spans="9:97" x14ac:dyDescent="0.25">
      <c r="I41" s="4" t="s">
        <v>8</v>
      </c>
      <c r="J41" s="5">
        <v>45206</v>
      </c>
      <c r="K41" s="6"/>
      <c r="L41" s="6"/>
      <c r="M41" s="6" t="str">
        <f t="shared" si="14"/>
        <v/>
      </c>
      <c r="N41" s="6" t="str">
        <f>IF(OR(K41="",L41=""),"",SUMIFS('تحميل المصنعيات'!$N:$N,'تحميل المصنعيات'!$F:$F,L$2,'تحميل المصنعيات'!$D:$D,J41))</f>
        <v/>
      </c>
      <c r="O41" s="55" t="str">
        <f t="shared" si="0"/>
        <v/>
      </c>
      <c r="P41" s="55" t="str">
        <f t="shared" si="45"/>
        <v/>
      </c>
      <c r="Q41" s="129" t="str">
        <f t="shared" si="15"/>
        <v/>
      </c>
      <c r="S41" s="4" t="s">
        <v>8</v>
      </c>
      <c r="T41" s="5">
        <v>45206</v>
      </c>
      <c r="U41" s="6"/>
      <c r="V41" s="6"/>
      <c r="W41" s="6" t="str">
        <f t="shared" si="16"/>
        <v/>
      </c>
      <c r="X41" s="6" t="str">
        <f>IF(OR(U41="",V41=""),"",SUMIFS('تحميل المصنعيات'!$N:$N,'تحميل المصنعيات'!$F:$F,V$2,'تحميل المصنعيات'!$D:$D,T41))</f>
        <v/>
      </c>
      <c r="Y41" s="55" t="str">
        <f t="shared" si="2"/>
        <v/>
      </c>
      <c r="Z41" s="55" t="str">
        <f t="shared" si="3"/>
        <v/>
      </c>
      <c r="AA41" s="129" t="str">
        <f t="shared" si="37"/>
        <v/>
      </c>
      <c r="AC41" s="4" t="s">
        <v>8</v>
      </c>
      <c r="AD41" s="5">
        <v>45206</v>
      </c>
      <c r="AE41" s="6"/>
      <c r="AF41" s="6"/>
      <c r="AG41" s="6" t="str">
        <f t="shared" si="18"/>
        <v/>
      </c>
      <c r="AH41" s="6" t="str">
        <f>IF(OR(AE41="",AF41=""),"",SUMIFS('تحميل المصنعيات'!$N:$N,'تحميل المصنعيات'!$F:$F,AF$2,'تحميل المصنعيات'!$D:$D,AD41))</f>
        <v/>
      </c>
      <c r="AI41" s="55" t="str">
        <f t="shared" si="4"/>
        <v/>
      </c>
      <c r="AJ41" s="55" t="str">
        <f t="shared" si="19"/>
        <v/>
      </c>
      <c r="AK41" s="129" t="str">
        <f t="shared" si="38"/>
        <v/>
      </c>
      <c r="AM41" s="4" t="s">
        <v>8</v>
      </c>
      <c r="AN41" s="5">
        <v>45206</v>
      </c>
      <c r="AO41" s="6"/>
      <c r="AP41" s="6"/>
      <c r="AQ41" s="6" t="str">
        <f t="shared" si="21"/>
        <v/>
      </c>
      <c r="AR41" s="6" t="str">
        <f>IF(OR(AO41="",AP41=""),"",SUMIFS('تحميل المصنعيات'!$N:$N,'تحميل المصنعيات'!$F:$F,AP$2,'تحميل المصنعيات'!$D:$D,AN41))</f>
        <v/>
      </c>
      <c r="AS41" s="55" t="str">
        <f t="shared" si="5"/>
        <v/>
      </c>
      <c r="AT41" s="55" t="str">
        <f t="shared" si="6"/>
        <v/>
      </c>
      <c r="AU41" s="129" t="str">
        <f t="shared" si="39"/>
        <v/>
      </c>
      <c r="AW41" s="4" t="s">
        <v>8</v>
      </c>
      <c r="AX41" s="5">
        <v>45206</v>
      </c>
      <c r="AY41" s="6"/>
      <c r="AZ41" s="6"/>
      <c r="BA41" s="6" t="str">
        <f t="shared" si="23"/>
        <v/>
      </c>
      <c r="BB41" s="6" t="str">
        <f>IF(OR(AY41="",AZ41=""),"",SUMIFS('تحميل المصنعيات'!$N:$N,'تحميل المصنعيات'!$F:$F,AZ$2,'تحميل المصنعيات'!$D:$D,AX41))</f>
        <v/>
      </c>
      <c r="BC41" s="55" t="str">
        <f t="shared" si="7"/>
        <v/>
      </c>
      <c r="BD41" s="55" t="str">
        <f t="shared" si="24"/>
        <v/>
      </c>
      <c r="BE41" s="129" t="str">
        <f t="shared" si="40"/>
        <v/>
      </c>
      <c r="BG41" s="4" t="s">
        <v>8</v>
      </c>
      <c r="BH41" s="5">
        <v>45206</v>
      </c>
      <c r="BI41" s="6"/>
      <c r="BJ41" s="6"/>
      <c r="BK41" s="6" t="str">
        <f t="shared" si="26"/>
        <v/>
      </c>
      <c r="BL41" s="6" t="str">
        <f>IF(OR(BI41="",BJ41=""),"",SUMIFS('تحميل المصنعيات'!$N:$N,'تحميل المصنعيات'!$F:$F,BJ$2,'تحميل المصنعيات'!$D:$D,BH41))</f>
        <v/>
      </c>
      <c r="BM41" s="55" t="str">
        <f t="shared" si="8"/>
        <v/>
      </c>
      <c r="BN41" s="55" t="str">
        <f t="shared" si="9"/>
        <v/>
      </c>
      <c r="BO41" s="129" t="str">
        <f t="shared" si="41"/>
        <v/>
      </c>
      <c r="BQ41" s="4" t="s">
        <v>8</v>
      </c>
      <c r="BR41" s="5">
        <v>45206</v>
      </c>
      <c r="BS41" s="6"/>
      <c r="BT41" s="6"/>
      <c r="BU41" s="6" t="str">
        <f t="shared" si="28"/>
        <v/>
      </c>
      <c r="BV41" s="6" t="str">
        <f>IF(OR(BS41="",BT41=""),"",SUMIFS('تحميل المصنعيات'!$N:$N,'تحميل المصنعيات'!$F:$F,BT$2,'تحميل المصنعيات'!$D:$D,BR41))</f>
        <v/>
      </c>
      <c r="BW41" s="55" t="str">
        <f t="shared" si="10"/>
        <v/>
      </c>
      <c r="BX41" s="55" t="str">
        <f t="shared" si="29"/>
        <v/>
      </c>
      <c r="BY41" s="129" t="str">
        <f t="shared" si="42"/>
        <v/>
      </c>
      <c r="CA41" s="4" t="s">
        <v>8</v>
      </c>
      <c r="CB41" s="5">
        <v>45206</v>
      </c>
      <c r="CC41" s="6"/>
      <c r="CD41" s="6"/>
      <c r="CE41" s="6" t="str">
        <f t="shared" si="31"/>
        <v/>
      </c>
      <c r="CF41" s="6" t="str">
        <f>IF(OR(CC41="",CD41=""),"",SUMIFS('تحميل المصنعيات'!$N:$N,'تحميل المصنعيات'!$F:$F,CD$2,'تحميل المصنعيات'!$D:$D,CB41))</f>
        <v/>
      </c>
      <c r="CG41" s="55" t="str">
        <f t="shared" si="11"/>
        <v/>
      </c>
      <c r="CH41" s="55" t="str">
        <f t="shared" si="12"/>
        <v/>
      </c>
      <c r="CI41" s="129" t="str">
        <f t="shared" si="43"/>
        <v/>
      </c>
      <c r="CK41" s="4" t="s">
        <v>8</v>
      </c>
      <c r="CL41" s="5">
        <v>45206</v>
      </c>
      <c r="CM41" s="6"/>
      <c r="CN41" s="6"/>
      <c r="CO41" s="6" t="str">
        <f t="shared" si="33"/>
        <v/>
      </c>
      <c r="CP41" s="6" t="str">
        <f>IF(OR(CM41="",CN41=""),"",SUMIFS('تحميل المصنعيات'!$N:$N,'تحميل المصنعيات'!$F:$F,CN$2,'تحميل المصنعيات'!$D:$D,CL41))</f>
        <v/>
      </c>
      <c r="CQ41" s="55" t="str">
        <f t="shared" si="13"/>
        <v/>
      </c>
      <c r="CR41" s="55" t="str">
        <f t="shared" si="34"/>
        <v/>
      </c>
      <c r="CS41" s="129" t="str">
        <f t="shared" si="44"/>
        <v/>
      </c>
    </row>
    <row r="42" spans="9:97" x14ac:dyDescent="0.25">
      <c r="I42" s="4" t="s">
        <v>9</v>
      </c>
      <c r="J42" s="5">
        <v>45207</v>
      </c>
      <c r="K42" s="6"/>
      <c r="L42" s="6"/>
      <c r="M42" s="6" t="str">
        <f t="shared" si="14"/>
        <v/>
      </c>
      <c r="N42" s="6" t="str">
        <f>IF(OR(K42="",L42=""),"",SUMIFS('تحميل المصنعيات'!$N:$N,'تحميل المصنعيات'!$F:$F,L$2,'تحميل المصنعيات'!$D:$D,J42))</f>
        <v/>
      </c>
      <c r="O42" s="55" t="str">
        <f t="shared" si="0"/>
        <v/>
      </c>
      <c r="P42" s="55" t="str">
        <f t="shared" si="45"/>
        <v/>
      </c>
      <c r="Q42" s="129" t="str">
        <f t="shared" si="15"/>
        <v/>
      </c>
      <c r="S42" s="4" t="s">
        <v>9</v>
      </c>
      <c r="T42" s="5">
        <v>45207</v>
      </c>
      <c r="U42" s="6"/>
      <c r="V42" s="6"/>
      <c r="W42" s="6" t="str">
        <f t="shared" si="16"/>
        <v/>
      </c>
      <c r="X42" s="6" t="str">
        <f>IF(OR(U42="",V42=""),"",SUMIFS('تحميل المصنعيات'!$N:$N,'تحميل المصنعيات'!$F:$F,V$2,'تحميل المصنعيات'!$D:$D,T42))</f>
        <v/>
      </c>
      <c r="Y42" s="55" t="str">
        <f t="shared" si="2"/>
        <v/>
      </c>
      <c r="Z42" s="55" t="str">
        <f t="shared" si="3"/>
        <v/>
      </c>
      <c r="AA42" s="129" t="str">
        <f t="shared" si="37"/>
        <v/>
      </c>
      <c r="AC42" s="4" t="s">
        <v>9</v>
      </c>
      <c r="AD42" s="5">
        <v>45207</v>
      </c>
      <c r="AE42" s="6"/>
      <c r="AF42" s="6"/>
      <c r="AG42" s="6" t="str">
        <f t="shared" si="18"/>
        <v/>
      </c>
      <c r="AH42" s="6" t="str">
        <f>IF(OR(AE42="",AF42=""),"",SUMIFS('تحميل المصنعيات'!$N:$N,'تحميل المصنعيات'!$F:$F,AF$2,'تحميل المصنعيات'!$D:$D,AD42))</f>
        <v/>
      </c>
      <c r="AI42" s="55" t="str">
        <f t="shared" si="4"/>
        <v/>
      </c>
      <c r="AJ42" s="55" t="str">
        <f t="shared" si="19"/>
        <v/>
      </c>
      <c r="AK42" s="129" t="str">
        <f t="shared" si="38"/>
        <v/>
      </c>
      <c r="AM42" s="4" t="s">
        <v>9</v>
      </c>
      <c r="AN42" s="5">
        <v>45207</v>
      </c>
      <c r="AO42" s="6"/>
      <c r="AP42" s="6"/>
      <c r="AQ42" s="6" t="str">
        <f t="shared" si="21"/>
        <v/>
      </c>
      <c r="AR42" s="6" t="str">
        <f>IF(OR(AO42="",AP42=""),"",SUMIFS('تحميل المصنعيات'!$N:$N,'تحميل المصنعيات'!$F:$F,AP$2,'تحميل المصنعيات'!$D:$D,AN42))</f>
        <v/>
      </c>
      <c r="AS42" s="55" t="str">
        <f t="shared" si="5"/>
        <v/>
      </c>
      <c r="AT42" s="55" t="str">
        <f t="shared" si="6"/>
        <v/>
      </c>
      <c r="AU42" s="129" t="str">
        <f t="shared" si="39"/>
        <v/>
      </c>
      <c r="AW42" s="4" t="s">
        <v>9</v>
      </c>
      <c r="AX42" s="5">
        <v>45207</v>
      </c>
      <c r="AY42" s="6"/>
      <c r="AZ42" s="6"/>
      <c r="BA42" s="6" t="str">
        <f t="shared" si="23"/>
        <v/>
      </c>
      <c r="BB42" s="6" t="str">
        <f>IF(OR(AY42="",AZ42=""),"",SUMIFS('تحميل المصنعيات'!$N:$N,'تحميل المصنعيات'!$F:$F,AZ$2,'تحميل المصنعيات'!$D:$D,AX42))</f>
        <v/>
      </c>
      <c r="BC42" s="55" t="str">
        <f t="shared" si="7"/>
        <v/>
      </c>
      <c r="BD42" s="55" t="str">
        <f t="shared" si="24"/>
        <v/>
      </c>
      <c r="BE42" s="129" t="str">
        <f t="shared" si="40"/>
        <v/>
      </c>
      <c r="BG42" s="4" t="s">
        <v>9</v>
      </c>
      <c r="BH42" s="5">
        <v>45207</v>
      </c>
      <c r="BI42" s="6"/>
      <c r="BJ42" s="6"/>
      <c r="BK42" s="6" t="str">
        <f t="shared" si="26"/>
        <v/>
      </c>
      <c r="BL42" s="6" t="str">
        <f>IF(OR(BI42="",BJ42=""),"",SUMIFS('تحميل المصنعيات'!$N:$N,'تحميل المصنعيات'!$F:$F,BJ$2,'تحميل المصنعيات'!$D:$D,BH42))</f>
        <v/>
      </c>
      <c r="BM42" s="55" t="str">
        <f t="shared" si="8"/>
        <v/>
      </c>
      <c r="BN42" s="55" t="str">
        <f t="shared" si="9"/>
        <v/>
      </c>
      <c r="BO42" s="129" t="str">
        <f t="shared" si="41"/>
        <v/>
      </c>
      <c r="BQ42" s="4" t="s">
        <v>9</v>
      </c>
      <c r="BR42" s="5">
        <v>45207</v>
      </c>
      <c r="BS42" s="6"/>
      <c r="BT42" s="6"/>
      <c r="BU42" s="6" t="str">
        <f t="shared" si="28"/>
        <v/>
      </c>
      <c r="BV42" s="6" t="str">
        <f>IF(OR(BS42="",BT42=""),"",SUMIFS('تحميل المصنعيات'!$N:$N,'تحميل المصنعيات'!$F:$F,BT$2,'تحميل المصنعيات'!$D:$D,BR42))</f>
        <v/>
      </c>
      <c r="BW42" s="55" t="str">
        <f t="shared" si="10"/>
        <v/>
      </c>
      <c r="BX42" s="55" t="str">
        <f t="shared" si="29"/>
        <v/>
      </c>
      <c r="BY42" s="129" t="str">
        <f t="shared" si="42"/>
        <v/>
      </c>
      <c r="CA42" s="4" t="s">
        <v>9</v>
      </c>
      <c r="CB42" s="5">
        <v>45207</v>
      </c>
      <c r="CC42" s="6"/>
      <c r="CD42" s="6"/>
      <c r="CE42" s="6" t="str">
        <f t="shared" si="31"/>
        <v/>
      </c>
      <c r="CF42" s="6" t="str">
        <f>IF(OR(CC42="",CD42=""),"",SUMIFS('تحميل المصنعيات'!$N:$N,'تحميل المصنعيات'!$F:$F,CD$2,'تحميل المصنعيات'!$D:$D,CB42))</f>
        <v/>
      </c>
      <c r="CG42" s="55" t="str">
        <f t="shared" si="11"/>
        <v/>
      </c>
      <c r="CH42" s="55" t="str">
        <f t="shared" si="12"/>
        <v/>
      </c>
      <c r="CI42" s="129" t="str">
        <f t="shared" si="43"/>
        <v/>
      </c>
      <c r="CK42" s="4" t="s">
        <v>9</v>
      </c>
      <c r="CL42" s="5">
        <v>45207</v>
      </c>
      <c r="CM42" s="6"/>
      <c r="CN42" s="6"/>
      <c r="CO42" s="6" t="str">
        <f t="shared" si="33"/>
        <v/>
      </c>
      <c r="CP42" s="6" t="str">
        <f>IF(OR(CM42="",CN42=""),"",SUMIFS('تحميل المصنعيات'!$N:$N,'تحميل المصنعيات'!$F:$F,CN$2,'تحميل المصنعيات'!$D:$D,CL42))</f>
        <v/>
      </c>
      <c r="CQ42" s="55" t="str">
        <f t="shared" si="13"/>
        <v/>
      </c>
      <c r="CR42" s="55" t="str">
        <f t="shared" si="34"/>
        <v/>
      </c>
      <c r="CS42" s="129" t="str">
        <f t="shared" si="44"/>
        <v/>
      </c>
    </row>
    <row r="43" spans="9:97" x14ac:dyDescent="0.25">
      <c r="I43" s="4" t="s">
        <v>10</v>
      </c>
      <c r="J43" s="5">
        <v>45208</v>
      </c>
      <c r="K43" s="6"/>
      <c r="L43" s="6"/>
      <c r="M43" s="6" t="str">
        <f t="shared" si="14"/>
        <v/>
      </c>
      <c r="N43" s="6" t="str">
        <f>IF(OR(K43="",L43=""),"",SUMIFS('تحميل المصنعيات'!$N:$N,'تحميل المصنعيات'!$F:$F,L$2,'تحميل المصنعيات'!$D:$D,J43))</f>
        <v/>
      </c>
      <c r="O43" s="55" t="str">
        <f t="shared" si="0"/>
        <v/>
      </c>
      <c r="P43" s="55" t="str">
        <f t="shared" si="45"/>
        <v/>
      </c>
      <c r="Q43" s="129" t="str">
        <f t="shared" si="15"/>
        <v/>
      </c>
      <c r="S43" s="4" t="s">
        <v>10</v>
      </c>
      <c r="T43" s="5">
        <v>45208</v>
      </c>
      <c r="U43" s="6"/>
      <c r="V43" s="6"/>
      <c r="W43" s="6" t="str">
        <f t="shared" si="16"/>
        <v/>
      </c>
      <c r="X43" s="6" t="str">
        <f>IF(OR(U43="",V43=""),"",SUMIFS('تحميل المصنعيات'!$N:$N,'تحميل المصنعيات'!$F:$F,V$2,'تحميل المصنعيات'!$D:$D,T43))</f>
        <v/>
      </c>
      <c r="Y43" s="55" t="str">
        <f t="shared" si="2"/>
        <v/>
      </c>
      <c r="Z43" s="55" t="str">
        <f t="shared" si="3"/>
        <v/>
      </c>
      <c r="AA43" s="129" t="str">
        <f t="shared" si="37"/>
        <v/>
      </c>
      <c r="AC43" s="4" t="s">
        <v>10</v>
      </c>
      <c r="AD43" s="5">
        <v>45208</v>
      </c>
      <c r="AE43" s="6"/>
      <c r="AF43" s="6"/>
      <c r="AG43" s="6" t="str">
        <f t="shared" si="18"/>
        <v/>
      </c>
      <c r="AH43" s="6" t="str">
        <f>IF(OR(AE43="",AF43=""),"",SUMIFS('تحميل المصنعيات'!$N:$N,'تحميل المصنعيات'!$F:$F,AF$2,'تحميل المصنعيات'!$D:$D,AD43))</f>
        <v/>
      </c>
      <c r="AI43" s="55" t="str">
        <f t="shared" si="4"/>
        <v/>
      </c>
      <c r="AJ43" s="55" t="str">
        <f t="shared" si="19"/>
        <v/>
      </c>
      <c r="AK43" s="129" t="str">
        <f t="shared" si="38"/>
        <v/>
      </c>
      <c r="AM43" s="4" t="s">
        <v>10</v>
      </c>
      <c r="AN43" s="5">
        <v>45208</v>
      </c>
      <c r="AO43" s="6"/>
      <c r="AP43" s="6"/>
      <c r="AQ43" s="6" t="str">
        <f t="shared" si="21"/>
        <v/>
      </c>
      <c r="AR43" s="6" t="str">
        <f>IF(OR(AO43="",AP43=""),"",SUMIFS('تحميل المصنعيات'!$N:$N,'تحميل المصنعيات'!$F:$F,AP$2,'تحميل المصنعيات'!$D:$D,AN43))</f>
        <v/>
      </c>
      <c r="AS43" s="55" t="str">
        <f t="shared" si="5"/>
        <v/>
      </c>
      <c r="AT43" s="55" t="str">
        <f t="shared" si="6"/>
        <v/>
      </c>
      <c r="AU43" s="129" t="str">
        <f t="shared" si="39"/>
        <v/>
      </c>
      <c r="AW43" s="4" t="s">
        <v>10</v>
      </c>
      <c r="AX43" s="5">
        <v>45208</v>
      </c>
      <c r="AY43" s="6"/>
      <c r="AZ43" s="6"/>
      <c r="BA43" s="6" t="str">
        <f t="shared" si="23"/>
        <v/>
      </c>
      <c r="BB43" s="6" t="str">
        <f>IF(OR(AY43="",AZ43=""),"",SUMIFS('تحميل المصنعيات'!$N:$N,'تحميل المصنعيات'!$F:$F,AZ$2,'تحميل المصنعيات'!$D:$D,AX43))</f>
        <v/>
      </c>
      <c r="BC43" s="55" t="str">
        <f t="shared" si="7"/>
        <v/>
      </c>
      <c r="BD43" s="55" t="str">
        <f t="shared" si="24"/>
        <v/>
      </c>
      <c r="BE43" s="129" t="str">
        <f t="shared" si="40"/>
        <v/>
      </c>
      <c r="BG43" s="4" t="s">
        <v>10</v>
      </c>
      <c r="BH43" s="5">
        <v>45208</v>
      </c>
      <c r="BI43" s="6"/>
      <c r="BJ43" s="6"/>
      <c r="BK43" s="6" t="str">
        <f t="shared" si="26"/>
        <v/>
      </c>
      <c r="BL43" s="6" t="str">
        <f>IF(OR(BI43="",BJ43=""),"",SUMIFS('تحميل المصنعيات'!$N:$N,'تحميل المصنعيات'!$F:$F,BJ$2,'تحميل المصنعيات'!$D:$D,BH43))</f>
        <v/>
      </c>
      <c r="BM43" s="55" t="str">
        <f t="shared" si="8"/>
        <v/>
      </c>
      <c r="BN43" s="55" t="str">
        <f t="shared" si="9"/>
        <v/>
      </c>
      <c r="BO43" s="129" t="str">
        <f t="shared" si="41"/>
        <v/>
      </c>
      <c r="BQ43" s="4" t="s">
        <v>10</v>
      </c>
      <c r="BR43" s="5">
        <v>45208</v>
      </c>
      <c r="BS43" s="6"/>
      <c r="BT43" s="6"/>
      <c r="BU43" s="6" t="str">
        <f t="shared" si="28"/>
        <v/>
      </c>
      <c r="BV43" s="6" t="str">
        <f>IF(OR(BS43="",BT43=""),"",SUMIFS('تحميل المصنعيات'!$N:$N,'تحميل المصنعيات'!$F:$F,BT$2,'تحميل المصنعيات'!$D:$D,BR43))</f>
        <v/>
      </c>
      <c r="BW43" s="55" t="str">
        <f t="shared" si="10"/>
        <v/>
      </c>
      <c r="BX43" s="55" t="str">
        <f t="shared" si="29"/>
        <v/>
      </c>
      <c r="BY43" s="129" t="str">
        <f t="shared" si="42"/>
        <v/>
      </c>
      <c r="CA43" s="4" t="s">
        <v>10</v>
      </c>
      <c r="CB43" s="5">
        <v>45208</v>
      </c>
      <c r="CC43" s="6"/>
      <c r="CD43" s="6"/>
      <c r="CE43" s="6" t="str">
        <f t="shared" si="31"/>
        <v/>
      </c>
      <c r="CF43" s="6" t="str">
        <f>IF(OR(CC43="",CD43=""),"",SUMIFS('تحميل المصنعيات'!$N:$N,'تحميل المصنعيات'!$F:$F,CD$2,'تحميل المصنعيات'!$D:$D,CB43))</f>
        <v/>
      </c>
      <c r="CG43" s="55" t="str">
        <f t="shared" si="11"/>
        <v/>
      </c>
      <c r="CH43" s="55" t="str">
        <f t="shared" si="12"/>
        <v/>
      </c>
      <c r="CI43" s="129" t="str">
        <f t="shared" si="43"/>
        <v/>
      </c>
      <c r="CK43" s="4" t="s">
        <v>10</v>
      </c>
      <c r="CL43" s="5">
        <v>45208</v>
      </c>
      <c r="CM43" s="6"/>
      <c r="CN43" s="6"/>
      <c r="CO43" s="6" t="str">
        <f t="shared" si="33"/>
        <v/>
      </c>
      <c r="CP43" s="6" t="str">
        <f>IF(OR(CM43="",CN43=""),"",SUMIFS('تحميل المصنعيات'!$N:$N,'تحميل المصنعيات'!$F:$F,CN$2,'تحميل المصنعيات'!$D:$D,CL43))</f>
        <v/>
      </c>
      <c r="CQ43" s="55" t="str">
        <f t="shared" si="13"/>
        <v/>
      </c>
      <c r="CR43" s="55" t="str">
        <f t="shared" si="34"/>
        <v/>
      </c>
      <c r="CS43" s="129" t="str">
        <f t="shared" si="44"/>
        <v/>
      </c>
    </row>
    <row r="44" spans="9:97" x14ac:dyDescent="0.25">
      <c r="I44" s="4" t="s">
        <v>11</v>
      </c>
      <c r="J44" s="5">
        <v>45209</v>
      </c>
      <c r="K44" s="6"/>
      <c r="L44" s="6"/>
      <c r="M44" s="6" t="str">
        <f t="shared" si="14"/>
        <v/>
      </c>
      <c r="N44" s="6" t="str">
        <f>IF(OR(K44="",L44=""),"",SUMIFS('تحميل المصنعيات'!$N:$N,'تحميل المصنعيات'!$F:$F,L$2,'تحميل المصنعيات'!$D:$D,J44))</f>
        <v/>
      </c>
      <c r="O44" s="55" t="str">
        <f t="shared" si="0"/>
        <v/>
      </c>
      <c r="P44" s="55" t="str">
        <f t="shared" si="45"/>
        <v/>
      </c>
      <c r="Q44" s="129" t="str">
        <f t="shared" si="15"/>
        <v/>
      </c>
      <c r="S44" s="4" t="s">
        <v>11</v>
      </c>
      <c r="T44" s="5">
        <v>45209</v>
      </c>
      <c r="U44" s="6"/>
      <c r="V44" s="6"/>
      <c r="W44" s="6" t="str">
        <f t="shared" si="16"/>
        <v/>
      </c>
      <c r="X44" s="6" t="str">
        <f>IF(OR(U44="",V44=""),"",SUMIFS('تحميل المصنعيات'!$N:$N,'تحميل المصنعيات'!$F:$F,V$2,'تحميل المصنعيات'!$D:$D,T44))</f>
        <v/>
      </c>
      <c r="Y44" s="55" t="str">
        <f t="shared" si="2"/>
        <v/>
      </c>
      <c r="Z44" s="55" t="str">
        <f t="shared" si="3"/>
        <v/>
      </c>
      <c r="AA44" s="129" t="str">
        <f t="shared" si="37"/>
        <v/>
      </c>
      <c r="AC44" s="4" t="s">
        <v>11</v>
      </c>
      <c r="AD44" s="5">
        <v>45209</v>
      </c>
      <c r="AE44" s="6"/>
      <c r="AF44" s="6"/>
      <c r="AG44" s="6" t="str">
        <f t="shared" si="18"/>
        <v/>
      </c>
      <c r="AH44" s="6" t="str">
        <f>IF(OR(AE44="",AF44=""),"",SUMIFS('تحميل المصنعيات'!$N:$N,'تحميل المصنعيات'!$F:$F,AF$2,'تحميل المصنعيات'!$D:$D,AD44))</f>
        <v/>
      </c>
      <c r="AI44" s="55" t="str">
        <f t="shared" si="4"/>
        <v/>
      </c>
      <c r="AJ44" s="55" t="str">
        <f t="shared" si="19"/>
        <v/>
      </c>
      <c r="AK44" s="129" t="str">
        <f t="shared" si="38"/>
        <v/>
      </c>
      <c r="AM44" s="4" t="s">
        <v>11</v>
      </c>
      <c r="AN44" s="5">
        <v>45209</v>
      </c>
      <c r="AO44" s="6"/>
      <c r="AP44" s="6"/>
      <c r="AQ44" s="6" t="str">
        <f t="shared" si="21"/>
        <v/>
      </c>
      <c r="AR44" s="6" t="str">
        <f>IF(OR(AO44="",AP44=""),"",SUMIFS('تحميل المصنعيات'!$N:$N,'تحميل المصنعيات'!$F:$F,AP$2,'تحميل المصنعيات'!$D:$D,AN44))</f>
        <v/>
      </c>
      <c r="AS44" s="55" t="str">
        <f t="shared" si="5"/>
        <v/>
      </c>
      <c r="AT44" s="55" t="str">
        <f t="shared" si="6"/>
        <v/>
      </c>
      <c r="AU44" s="129" t="str">
        <f t="shared" si="39"/>
        <v/>
      </c>
      <c r="AW44" s="4" t="s">
        <v>11</v>
      </c>
      <c r="AX44" s="5">
        <v>45209</v>
      </c>
      <c r="AY44" s="6"/>
      <c r="AZ44" s="6"/>
      <c r="BA44" s="6" t="str">
        <f t="shared" si="23"/>
        <v/>
      </c>
      <c r="BB44" s="6" t="str">
        <f>IF(OR(AY44="",AZ44=""),"",SUMIFS('تحميل المصنعيات'!$N:$N,'تحميل المصنعيات'!$F:$F,AZ$2,'تحميل المصنعيات'!$D:$D,AX44))</f>
        <v/>
      </c>
      <c r="BC44" s="55" t="str">
        <f t="shared" si="7"/>
        <v/>
      </c>
      <c r="BD44" s="55" t="str">
        <f t="shared" si="24"/>
        <v/>
      </c>
      <c r="BE44" s="129" t="str">
        <f t="shared" si="40"/>
        <v/>
      </c>
      <c r="BG44" s="4" t="s">
        <v>11</v>
      </c>
      <c r="BH44" s="5">
        <v>45209</v>
      </c>
      <c r="BI44" s="6"/>
      <c r="BJ44" s="6"/>
      <c r="BK44" s="6" t="str">
        <f t="shared" si="26"/>
        <v/>
      </c>
      <c r="BL44" s="6" t="str">
        <f>IF(OR(BI44="",BJ44=""),"",SUMIFS('تحميل المصنعيات'!$N:$N,'تحميل المصنعيات'!$F:$F,BJ$2,'تحميل المصنعيات'!$D:$D,BH44))</f>
        <v/>
      </c>
      <c r="BM44" s="55" t="str">
        <f t="shared" si="8"/>
        <v/>
      </c>
      <c r="BN44" s="55" t="str">
        <f t="shared" si="9"/>
        <v/>
      </c>
      <c r="BO44" s="129" t="str">
        <f t="shared" si="41"/>
        <v/>
      </c>
      <c r="BQ44" s="4" t="s">
        <v>11</v>
      </c>
      <c r="BR44" s="5">
        <v>45209</v>
      </c>
      <c r="BS44" s="6"/>
      <c r="BT44" s="6"/>
      <c r="BU44" s="6" t="str">
        <f t="shared" si="28"/>
        <v/>
      </c>
      <c r="BV44" s="6" t="str">
        <f>IF(OR(BS44="",BT44=""),"",SUMIFS('تحميل المصنعيات'!$N:$N,'تحميل المصنعيات'!$F:$F,BT$2,'تحميل المصنعيات'!$D:$D,BR44))</f>
        <v/>
      </c>
      <c r="BW44" s="55" t="str">
        <f t="shared" si="10"/>
        <v/>
      </c>
      <c r="BX44" s="55" t="str">
        <f t="shared" si="29"/>
        <v/>
      </c>
      <c r="BY44" s="129" t="str">
        <f t="shared" si="42"/>
        <v/>
      </c>
      <c r="CA44" s="4" t="s">
        <v>11</v>
      </c>
      <c r="CB44" s="5">
        <v>45209</v>
      </c>
      <c r="CC44" s="6"/>
      <c r="CD44" s="6"/>
      <c r="CE44" s="6" t="str">
        <f t="shared" si="31"/>
        <v/>
      </c>
      <c r="CF44" s="6" t="str">
        <f>IF(OR(CC44="",CD44=""),"",SUMIFS('تحميل المصنعيات'!$N:$N,'تحميل المصنعيات'!$F:$F,CD$2,'تحميل المصنعيات'!$D:$D,CB44))</f>
        <v/>
      </c>
      <c r="CG44" s="55" t="str">
        <f t="shared" si="11"/>
        <v/>
      </c>
      <c r="CH44" s="55" t="str">
        <f t="shared" si="12"/>
        <v/>
      </c>
      <c r="CI44" s="129" t="str">
        <f t="shared" si="43"/>
        <v/>
      </c>
      <c r="CK44" s="4" t="s">
        <v>11</v>
      </c>
      <c r="CL44" s="5">
        <v>45209</v>
      </c>
      <c r="CM44" s="6"/>
      <c r="CN44" s="6"/>
      <c r="CO44" s="6" t="str">
        <f t="shared" si="33"/>
        <v/>
      </c>
      <c r="CP44" s="6" t="str">
        <f>IF(OR(CM44="",CN44=""),"",SUMIFS('تحميل المصنعيات'!$N:$N,'تحميل المصنعيات'!$F:$F,CN$2,'تحميل المصنعيات'!$D:$D,CL44))</f>
        <v/>
      </c>
      <c r="CQ44" s="55" t="str">
        <f t="shared" si="13"/>
        <v/>
      </c>
      <c r="CR44" s="55" t="str">
        <f t="shared" si="34"/>
        <v/>
      </c>
      <c r="CS44" s="129" t="str">
        <f t="shared" si="44"/>
        <v/>
      </c>
    </row>
    <row r="45" spans="9:97" x14ac:dyDescent="0.25">
      <c r="I45" s="4" t="s">
        <v>12</v>
      </c>
      <c r="J45" s="5">
        <v>45210</v>
      </c>
      <c r="K45" s="6"/>
      <c r="L45" s="6"/>
      <c r="M45" s="6" t="str">
        <f t="shared" si="14"/>
        <v/>
      </c>
      <c r="N45" s="6" t="str">
        <f>IF(OR(K45="",L45=""),"",SUMIFS('تحميل المصنعيات'!$N:$N,'تحميل المصنعيات'!$F:$F,L$2,'تحميل المصنعيات'!$D:$D,J45))</f>
        <v/>
      </c>
      <c r="O45" s="55" t="str">
        <f t="shared" si="0"/>
        <v/>
      </c>
      <c r="P45" s="55" t="str">
        <f t="shared" si="45"/>
        <v/>
      </c>
      <c r="Q45" s="129" t="str">
        <f t="shared" si="15"/>
        <v/>
      </c>
      <c r="S45" s="4" t="s">
        <v>12</v>
      </c>
      <c r="T45" s="5">
        <v>45210</v>
      </c>
      <c r="U45" s="6"/>
      <c r="V45" s="6"/>
      <c r="W45" s="6" t="str">
        <f t="shared" si="16"/>
        <v/>
      </c>
      <c r="X45" s="6" t="str">
        <f>IF(OR(U45="",V45=""),"",SUMIFS('تحميل المصنعيات'!$N:$N,'تحميل المصنعيات'!$F:$F,V$2,'تحميل المصنعيات'!$D:$D,T45))</f>
        <v/>
      </c>
      <c r="Y45" s="55" t="str">
        <f t="shared" si="2"/>
        <v/>
      </c>
      <c r="Z45" s="55" t="str">
        <f t="shared" si="3"/>
        <v/>
      </c>
      <c r="AA45" s="129" t="str">
        <f t="shared" si="37"/>
        <v/>
      </c>
      <c r="AC45" s="4" t="s">
        <v>12</v>
      </c>
      <c r="AD45" s="5">
        <v>45210</v>
      </c>
      <c r="AE45" s="6"/>
      <c r="AF45" s="6"/>
      <c r="AG45" s="6" t="str">
        <f t="shared" si="18"/>
        <v/>
      </c>
      <c r="AH45" s="6" t="str">
        <f>IF(OR(AE45="",AF45=""),"",SUMIFS('تحميل المصنعيات'!$N:$N,'تحميل المصنعيات'!$F:$F,AF$2,'تحميل المصنعيات'!$D:$D,AD45))</f>
        <v/>
      </c>
      <c r="AI45" s="55" t="str">
        <f t="shared" si="4"/>
        <v/>
      </c>
      <c r="AJ45" s="55" t="str">
        <f t="shared" si="19"/>
        <v/>
      </c>
      <c r="AK45" s="129" t="str">
        <f t="shared" si="38"/>
        <v/>
      </c>
      <c r="AM45" s="4" t="s">
        <v>12</v>
      </c>
      <c r="AN45" s="5">
        <v>45210</v>
      </c>
      <c r="AO45" s="6"/>
      <c r="AP45" s="6"/>
      <c r="AQ45" s="6" t="str">
        <f t="shared" si="21"/>
        <v/>
      </c>
      <c r="AR45" s="6" t="str">
        <f>IF(OR(AO45="",AP45=""),"",SUMIFS('تحميل المصنعيات'!$N:$N,'تحميل المصنعيات'!$F:$F,AP$2,'تحميل المصنعيات'!$D:$D,AN45))</f>
        <v/>
      </c>
      <c r="AS45" s="55" t="str">
        <f t="shared" si="5"/>
        <v/>
      </c>
      <c r="AT45" s="55" t="str">
        <f t="shared" si="6"/>
        <v/>
      </c>
      <c r="AU45" s="129" t="str">
        <f t="shared" si="39"/>
        <v/>
      </c>
      <c r="AW45" s="4" t="s">
        <v>12</v>
      </c>
      <c r="AX45" s="5">
        <v>45210</v>
      </c>
      <c r="AY45" s="6"/>
      <c r="AZ45" s="6"/>
      <c r="BA45" s="6" t="str">
        <f t="shared" si="23"/>
        <v/>
      </c>
      <c r="BB45" s="6" t="str">
        <f>IF(OR(AY45="",AZ45=""),"",SUMIFS('تحميل المصنعيات'!$N:$N,'تحميل المصنعيات'!$F:$F,AZ$2,'تحميل المصنعيات'!$D:$D,AX45))</f>
        <v/>
      </c>
      <c r="BC45" s="55" t="str">
        <f t="shared" si="7"/>
        <v/>
      </c>
      <c r="BD45" s="55" t="str">
        <f t="shared" si="24"/>
        <v/>
      </c>
      <c r="BE45" s="129" t="str">
        <f t="shared" si="40"/>
        <v/>
      </c>
      <c r="BG45" s="4" t="s">
        <v>12</v>
      </c>
      <c r="BH45" s="5">
        <v>45210</v>
      </c>
      <c r="BI45" s="6"/>
      <c r="BJ45" s="6"/>
      <c r="BK45" s="6" t="str">
        <f t="shared" si="26"/>
        <v/>
      </c>
      <c r="BL45" s="6" t="str">
        <f>IF(OR(BI45="",BJ45=""),"",SUMIFS('تحميل المصنعيات'!$N:$N,'تحميل المصنعيات'!$F:$F,BJ$2,'تحميل المصنعيات'!$D:$D,BH45))</f>
        <v/>
      </c>
      <c r="BM45" s="55" t="str">
        <f t="shared" si="8"/>
        <v/>
      </c>
      <c r="BN45" s="55" t="str">
        <f t="shared" si="9"/>
        <v/>
      </c>
      <c r="BO45" s="129" t="str">
        <f t="shared" si="41"/>
        <v/>
      </c>
      <c r="BQ45" s="4" t="s">
        <v>12</v>
      </c>
      <c r="BR45" s="5">
        <v>45210</v>
      </c>
      <c r="BS45" s="6"/>
      <c r="BT45" s="6"/>
      <c r="BU45" s="6" t="str">
        <f t="shared" si="28"/>
        <v/>
      </c>
      <c r="BV45" s="6" t="str">
        <f>IF(OR(BS45="",BT45=""),"",SUMIFS('تحميل المصنعيات'!$N:$N,'تحميل المصنعيات'!$F:$F,BT$2,'تحميل المصنعيات'!$D:$D,BR45))</f>
        <v/>
      </c>
      <c r="BW45" s="55" t="str">
        <f t="shared" si="10"/>
        <v/>
      </c>
      <c r="BX45" s="55" t="str">
        <f t="shared" si="29"/>
        <v/>
      </c>
      <c r="BY45" s="129" t="str">
        <f t="shared" si="42"/>
        <v/>
      </c>
      <c r="CA45" s="4" t="s">
        <v>12</v>
      </c>
      <c r="CB45" s="5">
        <v>45210</v>
      </c>
      <c r="CC45" s="6"/>
      <c r="CD45" s="6"/>
      <c r="CE45" s="6" t="str">
        <f t="shared" si="31"/>
        <v/>
      </c>
      <c r="CF45" s="6" t="str">
        <f>IF(OR(CC45="",CD45=""),"",SUMIFS('تحميل المصنعيات'!$N:$N,'تحميل المصنعيات'!$F:$F,CD$2,'تحميل المصنعيات'!$D:$D,CB45))</f>
        <v/>
      </c>
      <c r="CG45" s="55" t="str">
        <f t="shared" si="11"/>
        <v/>
      </c>
      <c r="CH45" s="55" t="str">
        <f t="shared" si="12"/>
        <v/>
      </c>
      <c r="CI45" s="129" t="str">
        <f t="shared" si="43"/>
        <v/>
      </c>
      <c r="CK45" s="4" t="s">
        <v>12</v>
      </c>
      <c r="CL45" s="5">
        <v>45210</v>
      </c>
      <c r="CM45" s="6"/>
      <c r="CN45" s="6"/>
      <c r="CO45" s="6" t="str">
        <f t="shared" si="33"/>
        <v/>
      </c>
      <c r="CP45" s="6" t="str">
        <f>IF(OR(CM45="",CN45=""),"",SUMIFS('تحميل المصنعيات'!$N:$N,'تحميل المصنعيات'!$F:$F,CN$2,'تحميل المصنعيات'!$D:$D,CL45))</f>
        <v/>
      </c>
      <c r="CQ45" s="55" t="str">
        <f t="shared" si="13"/>
        <v/>
      </c>
      <c r="CR45" s="55" t="str">
        <f t="shared" si="34"/>
        <v/>
      </c>
      <c r="CS45" s="129" t="str">
        <f t="shared" si="44"/>
        <v/>
      </c>
    </row>
    <row r="46" spans="9:97" x14ac:dyDescent="0.25">
      <c r="I46" s="4" t="s">
        <v>13</v>
      </c>
      <c r="J46" s="5">
        <v>45211</v>
      </c>
      <c r="K46" s="6"/>
      <c r="L46" s="6"/>
      <c r="M46" s="6" t="str">
        <f t="shared" si="14"/>
        <v/>
      </c>
      <c r="N46" s="6" t="str">
        <f>IF(OR(K46="",L46=""),"",SUMIFS('تحميل المصنعيات'!$N:$N,'تحميل المصنعيات'!$F:$F,L$2,'تحميل المصنعيات'!$D:$D,J46))</f>
        <v/>
      </c>
      <c r="O46" s="55" t="str">
        <f t="shared" si="0"/>
        <v/>
      </c>
      <c r="P46" s="55" t="str">
        <f t="shared" si="45"/>
        <v/>
      </c>
      <c r="Q46" s="129" t="str">
        <f t="shared" si="15"/>
        <v/>
      </c>
      <c r="S46" s="4" t="s">
        <v>13</v>
      </c>
      <c r="T46" s="5">
        <v>45211</v>
      </c>
      <c r="U46" s="6"/>
      <c r="V46" s="6"/>
      <c r="W46" s="6" t="str">
        <f t="shared" si="16"/>
        <v/>
      </c>
      <c r="X46" s="6" t="str">
        <f>IF(OR(U46="",V46=""),"",SUMIFS('تحميل المصنعيات'!$N:$N,'تحميل المصنعيات'!$F:$F,V$2,'تحميل المصنعيات'!$D:$D,T46))</f>
        <v/>
      </c>
      <c r="Y46" s="55" t="str">
        <f t="shared" si="2"/>
        <v/>
      </c>
      <c r="Z46" s="55" t="str">
        <f t="shared" si="3"/>
        <v/>
      </c>
      <c r="AA46" s="129" t="str">
        <f t="shared" si="37"/>
        <v/>
      </c>
      <c r="AC46" s="4" t="s">
        <v>13</v>
      </c>
      <c r="AD46" s="5">
        <v>45211</v>
      </c>
      <c r="AE46" s="6"/>
      <c r="AF46" s="6"/>
      <c r="AG46" s="6" t="str">
        <f t="shared" si="18"/>
        <v/>
      </c>
      <c r="AH46" s="6" t="str">
        <f>IF(OR(AE46="",AF46=""),"",SUMIFS('تحميل المصنعيات'!$N:$N,'تحميل المصنعيات'!$F:$F,AF$2,'تحميل المصنعيات'!$D:$D,AD46))</f>
        <v/>
      </c>
      <c r="AI46" s="55" t="str">
        <f t="shared" si="4"/>
        <v/>
      </c>
      <c r="AJ46" s="55" t="str">
        <f t="shared" si="19"/>
        <v/>
      </c>
      <c r="AK46" s="129" t="str">
        <f t="shared" si="38"/>
        <v/>
      </c>
      <c r="AM46" s="4" t="s">
        <v>13</v>
      </c>
      <c r="AN46" s="5">
        <v>45211</v>
      </c>
      <c r="AO46" s="6"/>
      <c r="AP46" s="6"/>
      <c r="AQ46" s="6" t="str">
        <f t="shared" si="21"/>
        <v/>
      </c>
      <c r="AR46" s="6" t="str">
        <f>IF(OR(AO46="",AP46=""),"",SUMIFS('تحميل المصنعيات'!$N:$N,'تحميل المصنعيات'!$F:$F,AP$2,'تحميل المصنعيات'!$D:$D,AN46))</f>
        <v/>
      </c>
      <c r="AS46" s="55" t="str">
        <f t="shared" si="5"/>
        <v/>
      </c>
      <c r="AT46" s="55" t="str">
        <f t="shared" si="6"/>
        <v/>
      </c>
      <c r="AU46" s="129" t="str">
        <f t="shared" si="39"/>
        <v/>
      </c>
      <c r="AW46" s="4" t="s">
        <v>13</v>
      </c>
      <c r="AX46" s="5">
        <v>45211</v>
      </c>
      <c r="AY46" s="6"/>
      <c r="AZ46" s="6"/>
      <c r="BA46" s="6" t="str">
        <f t="shared" si="23"/>
        <v/>
      </c>
      <c r="BB46" s="6" t="str">
        <f>IF(OR(AY46="",AZ46=""),"",SUMIFS('تحميل المصنعيات'!$N:$N,'تحميل المصنعيات'!$F:$F,AZ$2,'تحميل المصنعيات'!$D:$D,AX46))</f>
        <v/>
      </c>
      <c r="BC46" s="55" t="str">
        <f t="shared" si="7"/>
        <v/>
      </c>
      <c r="BD46" s="55" t="str">
        <f t="shared" si="24"/>
        <v/>
      </c>
      <c r="BE46" s="129" t="str">
        <f t="shared" si="40"/>
        <v/>
      </c>
      <c r="BG46" s="4" t="s">
        <v>13</v>
      </c>
      <c r="BH46" s="5">
        <v>45211</v>
      </c>
      <c r="BI46" s="6"/>
      <c r="BJ46" s="6"/>
      <c r="BK46" s="6" t="str">
        <f t="shared" si="26"/>
        <v/>
      </c>
      <c r="BL46" s="6" t="str">
        <f>IF(OR(BI46="",BJ46=""),"",SUMIFS('تحميل المصنعيات'!$N:$N,'تحميل المصنعيات'!$F:$F,BJ$2,'تحميل المصنعيات'!$D:$D,BH46))</f>
        <v/>
      </c>
      <c r="BM46" s="55" t="str">
        <f t="shared" si="8"/>
        <v/>
      </c>
      <c r="BN46" s="55" t="str">
        <f t="shared" si="9"/>
        <v/>
      </c>
      <c r="BO46" s="129" t="str">
        <f t="shared" si="41"/>
        <v/>
      </c>
      <c r="BQ46" s="4" t="s">
        <v>13</v>
      </c>
      <c r="BR46" s="5">
        <v>45211</v>
      </c>
      <c r="BS46" s="6"/>
      <c r="BT46" s="6"/>
      <c r="BU46" s="6" t="str">
        <f t="shared" si="28"/>
        <v/>
      </c>
      <c r="BV46" s="6" t="str">
        <f>IF(OR(BS46="",BT46=""),"",SUMIFS('تحميل المصنعيات'!$N:$N,'تحميل المصنعيات'!$F:$F,BT$2,'تحميل المصنعيات'!$D:$D,BR46))</f>
        <v/>
      </c>
      <c r="BW46" s="55" t="str">
        <f t="shared" si="10"/>
        <v/>
      </c>
      <c r="BX46" s="55" t="str">
        <f t="shared" si="29"/>
        <v/>
      </c>
      <c r="BY46" s="129" t="str">
        <f t="shared" si="42"/>
        <v/>
      </c>
      <c r="CA46" s="4" t="s">
        <v>13</v>
      </c>
      <c r="CB46" s="5">
        <v>45211</v>
      </c>
      <c r="CC46" s="6"/>
      <c r="CD46" s="6"/>
      <c r="CE46" s="6" t="str">
        <f t="shared" si="31"/>
        <v/>
      </c>
      <c r="CF46" s="6" t="str">
        <f>IF(OR(CC46="",CD46=""),"",SUMIFS('تحميل المصنعيات'!$N:$N,'تحميل المصنعيات'!$F:$F,CD$2,'تحميل المصنعيات'!$D:$D,CB46))</f>
        <v/>
      </c>
      <c r="CG46" s="55" t="str">
        <f t="shared" si="11"/>
        <v/>
      </c>
      <c r="CH46" s="55" t="str">
        <f t="shared" si="12"/>
        <v/>
      </c>
      <c r="CI46" s="129" t="str">
        <f t="shared" si="43"/>
        <v/>
      </c>
      <c r="CK46" s="4" t="s">
        <v>13</v>
      </c>
      <c r="CL46" s="5">
        <v>45211</v>
      </c>
      <c r="CM46" s="6"/>
      <c r="CN46" s="6"/>
      <c r="CO46" s="6" t="str">
        <f t="shared" si="33"/>
        <v/>
      </c>
      <c r="CP46" s="6" t="str">
        <f>IF(OR(CM46="",CN46=""),"",SUMIFS('تحميل المصنعيات'!$N:$N,'تحميل المصنعيات'!$F:$F,CN$2,'تحميل المصنعيات'!$D:$D,CL46))</f>
        <v/>
      </c>
      <c r="CQ46" s="55" t="str">
        <f t="shared" si="13"/>
        <v/>
      </c>
      <c r="CR46" s="55" t="str">
        <f t="shared" si="34"/>
        <v/>
      </c>
      <c r="CS46" s="129" t="str">
        <f t="shared" si="44"/>
        <v/>
      </c>
    </row>
    <row r="47" spans="9:97" x14ac:dyDescent="0.25">
      <c r="I47" s="132" t="s">
        <v>30</v>
      </c>
      <c r="J47" s="133">
        <v>45212</v>
      </c>
      <c r="K47" s="134"/>
      <c r="L47" s="134"/>
      <c r="M47" s="134" t="str">
        <f t="shared" si="14"/>
        <v/>
      </c>
      <c r="N47" s="134" t="str">
        <f>IF(OR(K47="",L47=""),"",SUMIFS('تحميل المصنعيات'!$N:$N,'تحميل المصنعيات'!$F:$F,L$2,'تحميل المصنعيات'!$D:$D,J47))</f>
        <v/>
      </c>
      <c r="O47" s="135" t="str">
        <f t="shared" si="0"/>
        <v/>
      </c>
      <c r="P47" s="135" t="str">
        <f t="shared" si="45"/>
        <v/>
      </c>
      <c r="Q47" s="132" t="str">
        <f t="shared" si="15"/>
        <v/>
      </c>
      <c r="S47" s="132" t="s">
        <v>30</v>
      </c>
      <c r="T47" s="133">
        <v>45212</v>
      </c>
      <c r="U47" s="134"/>
      <c r="V47" s="134"/>
      <c r="W47" s="134" t="str">
        <f t="shared" si="16"/>
        <v/>
      </c>
      <c r="X47" s="134" t="str">
        <f>IF(OR(U47="",V47=""),"",SUMIFS('تحميل المصنعيات'!$N:$N,'تحميل المصنعيات'!$F:$F,V$2,'تحميل المصنعيات'!$D:$D,T47))</f>
        <v/>
      </c>
      <c r="Y47" s="135" t="str">
        <f t="shared" si="2"/>
        <v/>
      </c>
      <c r="Z47" s="135" t="str">
        <f t="shared" si="3"/>
        <v/>
      </c>
      <c r="AA47" s="132" t="str">
        <f t="shared" si="37"/>
        <v/>
      </c>
      <c r="AC47" s="132" t="s">
        <v>30</v>
      </c>
      <c r="AD47" s="133">
        <v>45212</v>
      </c>
      <c r="AE47" s="134"/>
      <c r="AF47" s="134"/>
      <c r="AG47" s="134" t="str">
        <f t="shared" si="18"/>
        <v/>
      </c>
      <c r="AH47" s="134" t="str">
        <f>IF(OR(AE47="",AF47=""),"",SUMIFS('تحميل المصنعيات'!$N:$N,'تحميل المصنعيات'!$F:$F,AF$2,'تحميل المصنعيات'!$D:$D,AD47))</f>
        <v/>
      </c>
      <c r="AI47" s="135" t="str">
        <f t="shared" si="4"/>
        <v/>
      </c>
      <c r="AJ47" s="135" t="str">
        <f t="shared" si="19"/>
        <v/>
      </c>
      <c r="AK47" s="132" t="str">
        <f t="shared" si="38"/>
        <v/>
      </c>
      <c r="AM47" s="132" t="s">
        <v>30</v>
      </c>
      <c r="AN47" s="133">
        <v>45212</v>
      </c>
      <c r="AO47" s="134"/>
      <c r="AP47" s="134"/>
      <c r="AQ47" s="134" t="str">
        <f t="shared" si="21"/>
        <v/>
      </c>
      <c r="AR47" s="134" t="str">
        <f>IF(OR(AO47="",AP47=""),"",SUMIFS('تحميل المصنعيات'!$N:$N,'تحميل المصنعيات'!$F:$F,AP$2,'تحميل المصنعيات'!$D:$D,AN47))</f>
        <v/>
      </c>
      <c r="AS47" s="135" t="str">
        <f t="shared" si="5"/>
        <v/>
      </c>
      <c r="AT47" s="135" t="str">
        <f t="shared" si="6"/>
        <v/>
      </c>
      <c r="AU47" s="132" t="str">
        <f t="shared" si="39"/>
        <v/>
      </c>
      <c r="AW47" s="132" t="s">
        <v>30</v>
      </c>
      <c r="AX47" s="133">
        <v>45212</v>
      </c>
      <c r="AY47" s="134"/>
      <c r="AZ47" s="134"/>
      <c r="BA47" s="134" t="str">
        <f t="shared" si="23"/>
        <v/>
      </c>
      <c r="BB47" s="134" t="str">
        <f>IF(OR(AY47="",AZ47=""),"",SUMIFS('تحميل المصنعيات'!$N:$N,'تحميل المصنعيات'!$F:$F,AZ$2,'تحميل المصنعيات'!$D:$D,AX47))</f>
        <v/>
      </c>
      <c r="BC47" s="135" t="str">
        <f t="shared" si="7"/>
        <v/>
      </c>
      <c r="BD47" s="135" t="str">
        <f t="shared" si="24"/>
        <v/>
      </c>
      <c r="BE47" s="132" t="str">
        <f t="shared" si="40"/>
        <v/>
      </c>
      <c r="BG47" s="132" t="s">
        <v>30</v>
      </c>
      <c r="BH47" s="133">
        <v>45212</v>
      </c>
      <c r="BI47" s="134"/>
      <c r="BJ47" s="134"/>
      <c r="BK47" s="134" t="str">
        <f t="shared" si="26"/>
        <v/>
      </c>
      <c r="BL47" s="134" t="str">
        <f>IF(OR(BI47="",BJ47=""),"",SUMIFS('تحميل المصنعيات'!$N:$N,'تحميل المصنعيات'!$F:$F,BJ$2,'تحميل المصنعيات'!$D:$D,BH47))</f>
        <v/>
      </c>
      <c r="BM47" s="135" t="str">
        <f t="shared" si="8"/>
        <v/>
      </c>
      <c r="BN47" s="135" t="str">
        <f t="shared" si="9"/>
        <v/>
      </c>
      <c r="BO47" s="132" t="str">
        <f t="shared" si="41"/>
        <v/>
      </c>
      <c r="BQ47" s="132" t="s">
        <v>30</v>
      </c>
      <c r="BR47" s="133">
        <v>45212</v>
      </c>
      <c r="BS47" s="134"/>
      <c r="BT47" s="134"/>
      <c r="BU47" s="134" t="str">
        <f t="shared" si="28"/>
        <v/>
      </c>
      <c r="BV47" s="134" t="str">
        <f>IF(OR(BS47="",BT47=""),"",SUMIFS('تحميل المصنعيات'!$N:$N,'تحميل المصنعيات'!$F:$F,BT$2,'تحميل المصنعيات'!$D:$D,BR47))</f>
        <v/>
      </c>
      <c r="BW47" s="135" t="str">
        <f t="shared" si="10"/>
        <v/>
      </c>
      <c r="BX47" s="135" t="str">
        <f t="shared" si="29"/>
        <v/>
      </c>
      <c r="BY47" s="132" t="str">
        <f t="shared" si="42"/>
        <v/>
      </c>
      <c r="CA47" s="132" t="s">
        <v>30</v>
      </c>
      <c r="CB47" s="133">
        <v>45212</v>
      </c>
      <c r="CC47" s="134"/>
      <c r="CD47" s="134"/>
      <c r="CE47" s="134" t="str">
        <f t="shared" si="31"/>
        <v/>
      </c>
      <c r="CF47" s="134" t="str">
        <f>IF(OR(CC47="",CD47=""),"",SUMIFS('تحميل المصنعيات'!$N:$N,'تحميل المصنعيات'!$F:$F,CD$2,'تحميل المصنعيات'!$D:$D,CB47))</f>
        <v/>
      </c>
      <c r="CG47" s="135" t="str">
        <f t="shared" si="11"/>
        <v/>
      </c>
      <c r="CH47" s="135" t="str">
        <f t="shared" si="12"/>
        <v/>
      </c>
      <c r="CI47" s="132" t="str">
        <f t="shared" si="43"/>
        <v/>
      </c>
      <c r="CK47" s="132" t="s">
        <v>30</v>
      </c>
      <c r="CL47" s="133">
        <v>45212</v>
      </c>
      <c r="CM47" s="134"/>
      <c r="CN47" s="134"/>
      <c r="CO47" s="134" t="str">
        <f t="shared" si="33"/>
        <v/>
      </c>
      <c r="CP47" s="134" t="str">
        <f>IF(OR(CM47="",CN47=""),"",SUMIFS('تحميل المصنعيات'!$N:$N,'تحميل المصنعيات'!$F:$F,CN$2,'تحميل المصنعيات'!$D:$D,CL47))</f>
        <v/>
      </c>
      <c r="CQ47" s="135" t="str">
        <f t="shared" si="13"/>
        <v/>
      </c>
      <c r="CR47" s="135" t="str">
        <f t="shared" si="34"/>
        <v/>
      </c>
      <c r="CS47" s="132" t="str">
        <f t="shared" si="44"/>
        <v/>
      </c>
    </row>
    <row r="48" spans="9:97" x14ac:dyDescent="0.25">
      <c r="I48" s="4" t="s">
        <v>8</v>
      </c>
      <c r="J48" s="5">
        <v>45213</v>
      </c>
      <c r="K48" s="6"/>
      <c r="L48" s="6"/>
      <c r="M48" s="6" t="str">
        <f t="shared" si="14"/>
        <v/>
      </c>
      <c r="N48" s="6" t="str">
        <f>IF(OR(K48="",L48=""),"",SUMIFS('تحميل المصنعيات'!$N:$N,'تحميل المصنعيات'!$F:$F,L$2,'تحميل المصنعيات'!$D:$D,J48))</f>
        <v/>
      </c>
      <c r="O48" s="55" t="str">
        <f t="shared" si="0"/>
        <v/>
      </c>
      <c r="P48" s="55" t="str">
        <f t="shared" si="45"/>
        <v/>
      </c>
      <c r="Q48" s="129" t="str">
        <f t="shared" si="15"/>
        <v/>
      </c>
      <c r="S48" s="4" t="s">
        <v>8</v>
      </c>
      <c r="T48" s="5">
        <v>45213</v>
      </c>
      <c r="U48" s="6"/>
      <c r="V48" s="6"/>
      <c r="W48" s="6" t="str">
        <f t="shared" si="16"/>
        <v/>
      </c>
      <c r="X48" s="6" t="str">
        <f>IF(OR(U48="",V48=""),"",SUMIFS('تحميل المصنعيات'!$N:$N,'تحميل المصنعيات'!$F:$F,V$2,'تحميل المصنعيات'!$D:$D,T48))</f>
        <v/>
      </c>
      <c r="Y48" s="55" t="str">
        <f t="shared" si="2"/>
        <v/>
      </c>
      <c r="Z48" s="55" t="str">
        <f t="shared" si="3"/>
        <v/>
      </c>
      <c r="AA48" s="129" t="str">
        <f t="shared" si="37"/>
        <v/>
      </c>
      <c r="AC48" s="4" t="s">
        <v>8</v>
      </c>
      <c r="AD48" s="5">
        <v>45213</v>
      </c>
      <c r="AE48" s="6"/>
      <c r="AF48" s="6"/>
      <c r="AG48" s="6" t="str">
        <f t="shared" si="18"/>
        <v/>
      </c>
      <c r="AH48" s="6" t="str">
        <f>IF(OR(AE48="",AF48=""),"",SUMIFS('تحميل المصنعيات'!$N:$N,'تحميل المصنعيات'!$F:$F,AF$2,'تحميل المصنعيات'!$D:$D,AD48))</f>
        <v/>
      </c>
      <c r="AI48" s="55" t="str">
        <f t="shared" si="4"/>
        <v/>
      </c>
      <c r="AJ48" s="55" t="str">
        <f t="shared" si="19"/>
        <v/>
      </c>
      <c r="AK48" s="129" t="str">
        <f t="shared" si="38"/>
        <v/>
      </c>
      <c r="AM48" s="4" t="s">
        <v>8</v>
      </c>
      <c r="AN48" s="5">
        <v>45213</v>
      </c>
      <c r="AO48" s="6"/>
      <c r="AP48" s="6"/>
      <c r="AQ48" s="6" t="str">
        <f t="shared" si="21"/>
        <v/>
      </c>
      <c r="AR48" s="6" t="str">
        <f>IF(OR(AO48="",AP48=""),"",SUMIFS('تحميل المصنعيات'!$N:$N,'تحميل المصنعيات'!$F:$F,AP$2,'تحميل المصنعيات'!$D:$D,AN48))</f>
        <v/>
      </c>
      <c r="AS48" s="55" t="str">
        <f t="shared" si="5"/>
        <v/>
      </c>
      <c r="AT48" s="55" t="str">
        <f t="shared" si="6"/>
        <v/>
      </c>
      <c r="AU48" s="129" t="str">
        <f t="shared" si="39"/>
        <v/>
      </c>
      <c r="AW48" s="4" t="s">
        <v>8</v>
      </c>
      <c r="AX48" s="5">
        <v>45213</v>
      </c>
      <c r="AY48" s="6"/>
      <c r="AZ48" s="6"/>
      <c r="BA48" s="6" t="str">
        <f t="shared" si="23"/>
        <v/>
      </c>
      <c r="BB48" s="6" t="str">
        <f>IF(OR(AY48="",AZ48=""),"",SUMIFS('تحميل المصنعيات'!$N:$N,'تحميل المصنعيات'!$F:$F,AZ$2,'تحميل المصنعيات'!$D:$D,AX48))</f>
        <v/>
      </c>
      <c r="BC48" s="55" t="str">
        <f t="shared" si="7"/>
        <v/>
      </c>
      <c r="BD48" s="55" t="str">
        <f t="shared" si="24"/>
        <v/>
      </c>
      <c r="BE48" s="129" t="str">
        <f t="shared" si="40"/>
        <v/>
      </c>
      <c r="BG48" s="4" t="s">
        <v>8</v>
      </c>
      <c r="BH48" s="5">
        <v>45213</v>
      </c>
      <c r="BI48" s="6"/>
      <c r="BJ48" s="6"/>
      <c r="BK48" s="6" t="str">
        <f t="shared" si="26"/>
        <v/>
      </c>
      <c r="BL48" s="6" t="str">
        <f>IF(OR(BI48="",BJ48=""),"",SUMIFS('تحميل المصنعيات'!$N:$N,'تحميل المصنعيات'!$F:$F,BJ$2,'تحميل المصنعيات'!$D:$D,BH48))</f>
        <v/>
      </c>
      <c r="BM48" s="55" t="str">
        <f t="shared" si="8"/>
        <v/>
      </c>
      <c r="BN48" s="55" t="str">
        <f t="shared" si="9"/>
        <v/>
      </c>
      <c r="BO48" s="129" t="str">
        <f t="shared" si="41"/>
        <v/>
      </c>
      <c r="BQ48" s="4" t="s">
        <v>8</v>
      </c>
      <c r="BR48" s="5">
        <v>45213</v>
      </c>
      <c r="BS48" s="6"/>
      <c r="BT48" s="6"/>
      <c r="BU48" s="6" t="str">
        <f t="shared" si="28"/>
        <v/>
      </c>
      <c r="BV48" s="6" t="str">
        <f>IF(OR(BS48="",BT48=""),"",SUMIFS('تحميل المصنعيات'!$N:$N,'تحميل المصنعيات'!$F:$F,BT$2,'تحميل المصنعيات'!$D:$D,BR48))</f>
        <v/>
      </c>
      <c r="BW48" s="55" t="str">
        <f t="shared" si="10"/>
        <v/>
      </c>
      <c r="BX48" s="55" t="str">
        <f t="shared" si="29"/>
        <v/>
      </c>
      <c r="BY48" s="129" t="str">
        <f t="shared" si="42"/>
        <v/>
      </c>
      <c r="CA48" s="4" t="s">
        <v>8</v>
      </c>
      <c r="CB48" s="5">
        <v>45213</v>
      </c>
      <c r="CC48" s="6"/>
      <c r="CD48" s="6"/>
      <c r="CE48" s="6" t="str">
        <f t="shared" si="31"/>
        <v/>
      </c>
      <c r="CF48" s="6" t="str">
        <f>IF(OR(CC48="",CD48=""),"",SUMIFS('تحميل المصنعيات'!$N:$N,'تحميل المصنعيات'!$F:$F,CD$2,'تحميل المصنعيات'!$D:$D,CB48))</f>
        <v/>
      </c>
      <c r="CG48" s="55" t="str">
        <f t="shared" si="11"/>
        <v/>
      </c>
      <c r="CH48" s="55" t="str">
        <f t="shared" si="12"/>
        <v/>
      </c>
      <c r="CI48" s="129" t="str">
        <f t="shared" si="43"/>
        <v/>
      </c>
      <c r="CK48" s="4" t="s">
        <v>8</v>
      </c>
      <c r="CL48" s="5">
        <v>45213</v>
      </c>
      <c r="CM48" s="6"/>
      <c r="CN48" s="6"/>
      <c r="CO48" s="6" t="str">
        <f t="shared" si="33"/>
        <v/>
      </c>
      <c r="CP48" s="6" t="str">
        <f>IF(OR(CM48="",CN48=""),"",SUMIFS('تحميل المصنعيات'!$N:$N,'تحميل المصنعيات'!$F:$F,CN$2,'تحميل المصنعيات'!$D:$D,CL48))</f>
        <v/>
      </c>
      <c r="CQ48" s="55" t="str">
        <f t="shared" si="13"/>
        <v/>
      </c>
      <c r="CR48" s="55" t="str">
        <f t="shared" si="34"/>
        <v/>
      </c>
      <c r="CS48" s="129" t="str">
        <f t="shared" si="44"/>
        <v/>
      </c>
    </row>
    <row r="49" spans="9:97" x14ac:dyDescent="0.25">
      <c r="I49" s="4" t="s">
        <v>9</v>
      </c>
      <c r="J49" s="5">
        <v>45214</v>
      </c>
      <c r="K49" s="6"/>
      <c r="L49" s="6"/>
      <c r="M49" s="6" t="str">
        <f t="shared" si="14"/>
        <v/>
      </c>
      <c r="N49" s="6" t="str">
        <f>IF(OR(K49="",L49=""),"",SUMIFS('تحميل المصنعيات'!$N:$N,'تحميل المصنعيات'!$F:$F,L$2,'تحميل المصنعيات'!$D:$D,J49))</f>
        <v/>
      </c>
      <c r="O49" s="55" t="str">
        <f t="shared" si="0"/>
        <v/>
      </c>
      <c r="P49" s="55" t="str">
        <f t="shared" si="45"/>
        <v/>
      </c>
      <c r="Q49" s="129" t="str">
        <f t="shared" si="15"/>
        <v/>
      </c>
      <c r="S49" s="4" t="s">
        <v>9</v>
      </c>
      <c r="T49" s="5">
        <v>45214</v>
      </c>
      <c r="U49" s="6"/>
      <c r="V49" s="6"/>
      <c r="W49" s="6" t="str">
        <f t="shared" si="16"/>
        <v/>
      </c>
      <c r="X49" s="6" t="str">
        <f>IF(OR(U49="",V49=""),"",SUMIFS('تحميل المصنعيات'!$N:$N,'تحميل المصنعيات'!$F:$F,V$2,'تحميل المصنعيات'!$D:$D,T49))</f>
        <v/>
      </c>
      <c r="Y49" s="55" t="str">
        <f t="shared" si="2"/>
        <v/>
      </c>
      <c r="Z49" s="55" t="str">
        <f t="shared" si="3"/>
        <v/>
      </c>
      <c r="AA49" s="129" t="str">
        <f t="shared" si="37"/>
        <v/>
      </c>
      <c r="AC49" s="4" t="s">
        <v>9</v>
      </c>
      <c r="AD49" s="5">
        <v>45214</v>
      </c>
      <c r="AE49" s="6"/>
      <c r="AF49" s="6"/>
      <c r="AG49" s="6" t="str">
        <f t="shared" si="18"/>
        <v/>
      </c>
      <c r="AH49" s="6" t="str">
        <f>IF(OR(AE49="",AF49=""),"",SUMIFS('تحميل المصنعيات'!$N:$N,'تحميل المصنعيات'!$F:$F,AF$2,'تحميل المصنعيات'!$D:$D,AD49))</f>
        <v/>
      </c>
      <c r="AI49" s="55" t="str">
        <f t="shared" si="4"/>
        <v/>
      </c>
      <c r="AJ49" s="55" t="str">
        <f t="shared" si="19"/>
        <v/>
      </c>
      <c r="AK49" s="129" t="str">
        <f t="shared" si="38"/>
        <v/>
      </c>
      <c r="AM49" s="4" t="s">
        <v>9</v>
      </c>
      <c r="AN49" s="5">
        <v>45214</v>
      </c>
      <c r="AO49" s="6"/>
      <c r="AP49" s="6"/>
      <c r="AQ49" s="6" t="str">
        <f t="shared" si="21"/>
        <v/>
      </c>
      <c r="AR49" s="6" t="str">
        <f>IF(OR(AO49="",AP49=""),"",SUMIFS('تحميل المصنعيات'!$N:$N,'تحميل المصنعيات'!$F:$F,AP$2,'تحميل المصنعيات'!$D:$D,AN49))</f>
        <v/>
      </c>
      <c r="AS49" s="55" t="str">
        <f t="shared" si="5"/>
        <v/>
      </c>
      <c r="AT49" s="55" t="str">
        <f t="shared" si="6"/>
        <v/>
      </c>
      <c r="AU49" s="129" t="str">
        <f t="shared" si="39"/>
        <v/>
      </c>
      <c r="AW49" s="4" t="s">
        <v>9</v>
      </c>
      <c r="AX49" s="5">
        <v>45214</v>
      </c>
      <c r="AY49" s="6"/>
      <c r="AZ49" s="6"/>
      <c r="BA49" s="6" t="str">
        <f t="shared" si="23"/>
        <v/>
      </c>
      <c r="BB49" s="6" t="str">
        <f>IF(OR(AY49="",AZ49=""),"",SUMIFS('تحميل المصنعيات'!$N:$N,'تحميل المصنعيات'!$F:$F,AZ$2,'تحميل المصنعيات'!$D:$D,AX49))</f>
        <v/>
      </c>
      <c r="BC49" s="55" t="str">
        <f t="shared" si="7"/>
        <v/>
      </c>
      <c r="BD49" s="55" t="str">
        <f t="shared" si="24"/>
        <v/>
      </c>
      <c r="BE49" s="129" t="str">
        <f t="shared" si="40"/>
        <v/>
      </c>
      <c r="BG49" s="4" t="s">
        <v>9</v>
      </c>
      <c r="BH49" s="5">
        <v>45214</v>
      </c>
      <c r="BI49" s="6"/>
      <c r="BJ49" s="6"/>
      <c r="BK49" s="6" t="str">
        <f t="shared" si="26"/>
        <v/>
      </c>
      <c r="BL49" s="6" t="str">
        <f>IF(OR(BI49="",BJ49=""),"",SUMIFS('تحميل المصنعيات'!$N:$N,'تحميل المصنعيات'!$F:$F,BJ$2,'تحميل المصنعيات'!$D:$D,BH49))</f>
        <v/>
      </c>
      <c r="BM49" s="55" t="str">
        <f t="shared" si="8"/>
        <v/>
      </c>
      <c r="BN49" s="55" t="str">
        <f t="shared" si="9"/>
        <v/>
      </c>
      <c r="BO49" s="129" t="str">
        <f t="shared" si="41"/>
        <v/>
      </c>
      <c r="BQ49" s="4" t="s">
        <v>9</v>
      </c>
      <c r="BR49" s="5">
        <v>45214</v>
      </c>
      <c r="BS49" s="6"/>
      <c r="BT49" s="6"/>
      <c r="BU49" s="6" t="str">
        <f t="shared" si="28"/>
        <v/>
      </c>
      <c r="BV49" s="6" t="str">
        <f>IF(OR(BS49="",BT49=""),"",SUMIFS('تحميل المصنعيات'!$N:$N,'تحميل المصنعيات'!$F:$F,BT$2,'تحميل المصنعيات'!$D:$D,BR49))</f>
        <v/>
      </c>
      <c r="BW49" s="55" t="str">
        <f t="shared" si="10"/>
        <v/>
      </c>
      <c r="BX49" s="55" t="str">
        <f t="shared" si="29"/>
        <v/>
      </c>
      <c r="BY49" s="129" t="str">
        <f t="shared" si="42"/>
        <v/>
      </c>
      <c r="CA49" s="4" t="s">
        <v>9</v>
      </c>
      <c r="CB49" s="5">
        <v>45214</v>
      </c>
      <c r="CC49" s="6"/>
      <c r="CD49" s="6"/>
      <c r="CE49" s="6" t="str">
        <f t="shared" si="31"/>
        <v/>
      </c>
      <c r="CF49" s="6" t="str">
        <f>IF(OR(CC49="",CD49=""),"",SUMIFS('تحميل المصنعيات'!$N:$N,'تحميل المصنعيات'!$F:$F,CD$2,'تحميل المصنعيات'!$D:$D,CB49))</f>
        <v/>
      </c>
      <c r="CG49" s="55" t="str">
        <f t="shared" si="11"/>
        <v/>
      </c>
      <c r="CH49" s="55" t="str">
        <f t="shared" si="12"/>
        <v/>
      </c>
      <c r="CI49" s="129" t="str">
        <f t="shared" si="43"/>
        <v/>
      </c>
      <c r="CK49" s="4" t="s">
        <v>9</v>
      </c>
      <c r="CL49" s="5">
        <v>45214</v>
      </c>
      <c r="CM49" s="6"/>
      <c r="CN49" s="6"/>
      <c r="CO49" s="6" t="str">
        <f t="shared" si="33"/>
        <v/>
      </c>
      <c r="CP49" s="6" t="str">
        <f>IF(OR(CM49="",CN49=""),"",SUMIFS('تحميل المصنعيات'!$N:$N,'تحميل المصنعيات'!$F:$F,CN$2,'تحميل المصنعيات'!$D:$D,CL49))</f>
        <v/>
      </c>
      <c r="CQ49" s="55" t="str">
        <f t="shared" si="13"/>
        <v/>
      </c>
      <c r="CR49" s="55" t="str">
        <f t="shared" si="34"/>
        <v/>
      </c>
      <c r="CS49" s="129" t="str">
        <f t="shared" si="44"/>
        <v/>
      </c>
    </row>
    <row r="50" spans="9:97" x14ac:dyDescent="0.25">
      <c r="I50" s="4" t="s">
        <v>10</v>
      </c>
      <c r="J50" s="5">
        <v>45215</v>
      </c>
      <c r="K50" s="6"/>
      <c r="L50" s="6"/>
      <c r="M50" s="6" t="str">
        <f t="shared" si="14"/>
        <v/>
      </c>
      <c r="N50" s="6" t="str">
        <f>IF(OR(K50="",L50=""),"",SUMIFS('تحميل المصنعيات'!$N:$N,'تحميل المصنعيات'!$F:$F,L$2,'تحميل المصنعيات'!$D:$D,J50))</f>
        <v/>
      </c>
      <c r="O50" s="55" t="str">
        <f t="shared" si="0"/>
        <v/>
      </c>
      <c r="P50" s="55" t="str">
        <f t="shared" si="45"/>
        <v/>
      </c>
      <c r="Q50" s="129" t="str">
        <f t="shared" si="15"/>
        <v/>
      </c>
      <c r="S50" s="4" t="s">
        <v>10</v>
      </c>
      <c r="T50" s="5">
        <v>45215</v>
      </c>
      <c r="U50" s="6"/>
      <c r="V50" s="6"/>
      <c r="W50" s="6" t="str">
        <f t="shared" si="16"/>
        <v/>
      </c>
      <c r="X50" s="6" t="str">
        <f>IF(OR(U50="",V50=""),"",SUMIFS('تحميل المصنعيات'!$N:$N,'تحميل المصنعيات'!$F:$F,V$2,'تحميل المصنعيات'!$D:$D,T50))</f>
        <v/>
      </c>
      <c r="Y50" s="55" t="str">
        <f t="shared" si="2"/>
        <v/>
      </c>
      <c r="Z50" s="55" t="str">
        <f t="shared" si="3"/>
        <v/>
      </c>
      <c r="AA50" s="129" t="str">
        <f t="shared" si="37"/>
        <v/>
      </c>
      <c r="AC50" s="4" t="s">
        <v>10</v>
      </c>
      <c r="AD50" s="5">
        <v>45215</v>
      </c>
      <c r="AE50" s="6"/>
      <c r="AF50" s="6"/>
      <c r="AG50" s="6" t="str">
        <f t="shared" si="18"/>
        <v/>
      </c>
      <c r="AH50" s="6" t="str">
        <f>IF(OR(AE50="",AF50=""),"",SUMIFS('تحميل المصنعيات'!$N:$N,'تحميل المصنعيات'!$F:$F,AF$2,'تحميل المصنعيات'!$D:$D,AD50))</f>
        <v/>
      </c>
      <c r="AI50" s="55" t="str">
        <f t="shared" si="4"/>
        <v/>
      </c>
      <c r="AJ50" s="55" t="str">
        <f t="shared" si="19"/>
        <v/>
      </c>
      <c r="AK50" s="129" t="str">
        <f t="shared" si="38"/>
        <v/>
      </c>
      <c r="AM50" s="4" t="s">
        <v>10</v>
      </c>
      <c r="AN50" s="5">
        <v>45215</v>
      </c>
      <c r="AO50" s="6"/>
      <c r="AP50" s="6"/>
      <c r="AQ50" s="6" t="str">
        <f t="shared" si="21"/>
        <v/>
      </c>
      <c r="AR50" s="6" t="str">
        <f>IF(OR(AO50="",AP50=""),"",SUMIFS('تحميل المصنعيات'!$N:$N,'تحميل المصنعيات'!$F:$F,AP$2,'تحميل المصنعيات'!$D:$D,AN50))</f>
        <v/>
      </c>
      <c r="AS50" s="55" t="str">
        <f t="shared" si="5"/>
        <v/>
      </c>
      <c r="AT50" s="55" t="str">
        <f t="shared" si="6"/>
        <v/>
      </c>
      <c r="AU50" s="129" t="str">
        <f t="shared" si="39"/>
        <v/>
      </c>
      <c r="AW50" s="4" t="s">
        <v>10</v>
      </c>
      <c r="AX50" s="5">
        <v>45215</v>
      </c>
      <c r="AY50" s="6"/>
      <c r="AZ50" s="6"/>
      <c r="BA50" s="6" t="str">
        <f t="shared" si="23"/>
        <v/>
      </c>
      <c r="BB50" s="6" t="str">
        <f>IF(OR(AY50="",AZ50=""),"",SUMIFS('تحميل المصنعيات'!$N:$N,'تحميل المصنعيات'!$F:$F,AZ$2,'تحميل المصنعيات'!$D:$D,AX50))</f>
        <v/>
      </c>
      <c r="BC50" s="55" t="str">
        <f t="shared" si="7"/>
        <v/>
      </c>
      <c r="BD50" s="55" t="str">
        <f t="shared" si="24"/>
        <v/>
      </c>
      <c r="BE50" s="129" t="str">
        <f t="shared" si="40"/>
        <v/>
      </c>
      <c r="BG50" s="4" t="s">
        <v>10</v>
      </c>
      <c r="BH50" s="5">
        <v>45215</v>
      </c>
      <c r="BI50" s="6"/>
      <c r="BJ50" s="6"/>
      <c r="BK50" s="6" t="str">
        <f t="shared" si="26"/>
        <v/>
      </c>
      <c r="BL50" s="6" t="str">
        <f>IF(OR(BI50="",BJ50=""),"",SUMIFS('تحميل المصنعيات'!$N:$N,'تحميل المصنعيات'!$F:$F,BJ$2,'تحميل المصنعيات'!$D:$D,BH50))</f>
        <v/>
      </c>
      <c r="BM50" s="55" t="str">
        <f t="shared" si="8"/>
        <v/>
      </c>
      <c r="BN50" s="55" t="str">
        <f t="shared" si="9"/>
        <v/>
      </c>
      <c r="BO50" s="129" t="str">
        <f t="shared" si="41"/>
        <v/>
      </c>
      <c r="BQ50" s="4" t="s">
        <v>10</v>
      </c>
      <c r="BR50" s="5">
        <v>45215</v>
      </c>
      <c r="BS50" s="6"/>
      <c r="BT50" s="6"/>
      <c r="BU50" s="6" t="str">
        <f t="shared" si="28"/>
        <v/>
      </c>
      <c r="BV50" s="6" t="str">
        <f>IF(OR(BS50="",BT50=""),"",SUMIFS('تحميل المصنعيات'!$N:$N,'تحميل المصنعيات'!$F:$F,BT$2,'تحميل المصنعيات'!$D:$D,BR50))</f>
        <v/>
      </c>
      <c r="BW50" s="55" t="str">
        <f t="shared" si="10"/>
        <v/>
      </c>
      <c r="BX50" s="55" t="str">
        <f t="shared" si="29"/>
        <v/>
      </c>
      <c r="BY50" s="129" t="str">
        <f t="shared" si="42"/>
        <v/>
      </c>
      <c r="CA50" s="4" t="s">
        <v>10</v>
      </c>
      <c r="CB50" s="5">
        <v>45215</v>
      </c>
      <c r="CC50" s="6"/>
      <c r="CD50" s="6"/>
      <c r="CE50" s="6" t="str">
        <f t="shared" si="31"/>
        <v/>
      </c>
      <c r="CF50" s="6" t="str">
        <f>IF(OR(CC50="",CD50=""),"",SUMIFS('تحميل المصنعيات'!$N:$N,'تحميل المصنعيات'!$F:$F,CD$2,'تحميل المصنعيات'!$D:$D,CB50))</f>
        <v/>
      </c>
      <c r="CG50" s="55" t="str">
        <f t="shared" si="11"/>
        <v/>
      </c>
      <c r="CH50" s="55" t="str">
        <f t="shared" si="12"/>
        <v/>
      </c>
      <c r="CI50" s="129" t="str">
        <f t="shared" si="43"/>
        <v/>
      </c>
      <c r="CK50" s="4" t="s">
        <v>10</v>
      </c>
      <c r="CL50" s="5">
        <v>45215</v>
      </c>
      <c r="CM50" s="6"/>
      <c r="CN50" s="6"/>
      <c r="CO50" s="6" t="str">
        <f t="shared" si="33"/>
        <v/>
      </c>
      <c r="CP50" s="6" t="str">
        <f>IF(OR(CM50="",CN50=""),"",SUMIFS('تحميل المصنعيات'!$N:$N,'تحميل المصنعيات'!$F:$F,CN$2,'تحميل المصنعيات'!$D:$D,CL50))</f>
        <v/>
      </c>
      <c r="CQ50" s="55" t="str">
        <f t="shared" si="13"/>
        <v/>
      </c>
      <c r="CR50" s="55" t="str">
        <f t="shared" si="34"/>
        <v/>
      </c>
      <c r="CS50" s="129" t="str">
        <f t="shared" si="44"/>
        <v/>
      </c>
    </row>
    <row r="51" spans="9:97" x14ac:dyDescent="0.25">
      <c r="I51" s="4" t="s">
        <v>11</v>
      </c>
      <c r="J51" s="5">
        <v>45216</v>
      </c>
      <c r="K51" s="6"/>
      <c r="L51" s="6"/>
      <c r="M51" s="6" t="str">
        <f t="shared" si="14"/>
        <v/>
      </c>
      <c r="N51" s="6" t="str">
        <f>IF(OR(K51="",L51=""),"",SUMIFS('تحميل المصنعيات'!$N:$N,'تحميل المصنعيات'!$F:$F,L$2,'تحميل المصنعيات'!$D:$D,J51))</f>
        <v/>
      </c>
      <c r="O51" s="55" t="str">
        <f t="shared" si="0"/>
        <v/>
      </c>
      <c r="P51" s="55" t="str">
        <f t="shared" si="45"/>
        <v/>
      </c>
      <c r="Q51" s="129" t="str">
        <f t="shared" si="15"/>
        <v/>
      </c>
      <c r="S51" s="4" t="s">
        <v>11</v>
      </c>
      <c r="T51" s="5">
        <v>45216</v>
      </c>
      <c r="U51" s="6"/>
      <c r="V51" s="6"/>
      <c r="W51" s="6" t="str">
        <f t="shared" si="16"/>
        <v/>
      </c>
      <c r="X51" s="6" t="str">
        <f>IF(OR(U51="",V51=""),"",SUMIFS('تحميل المصنعيات'!$N:$N,'تحميل المصنعيات'!$F:$F,V$2,'تحميل المصنعيات'!$D:$D,T51))</f>
        <v/>
      </c>
      <c r="Y51" s="55" t="str">
        <f t="shared" si="2"/>
        <v/>
      </c>
      <c r="Z51" s="55" t="str">
        <f t="shared" si="3"/>
        <v/>
      </c>
      <c r="AA51" s="129" t="str">
        <f t="shared" si="37"/>
        <v/>
      </c>
      <c r="AC51" s="4" t="s">
        <v>11</v>
      </c>
      <c r="AD51" s="5">
        <v>45216</v>
      </c>
      <c r="AE51" s="6"/>
      <c r="AF51" s="6"/>
      <c r="AG51" s="6" t="str">
        <f t="shared" si="18"/>
        <v/>
      </c>
      <c r="AH51" s="6" t="str">
        <f>IF(OR(AE51="",AF51=""),"",SUMIFS('تحميل المصنعيات'!$N:$N,'تحميل المصنعيات'!$F:$F,AF$2,'تحميل المصنعيات'!$D:$D,AD51))</f>
        <v/>
      </c>
      <c r="AI51" s="55" t="str">
        <f t="shared" si="4"/>
        <v/>
      </c>
      <c r="AJ51" s="55" t="str">
        <f t="shared" si="19"/>
        <v/>
      </c>
      <c r="AK51" s="129" t="str">
        <f t="shared" si="38"/>
        <v/>
      </c>
      <c r="AM51" s="4" t="s">
        <v>11</v>
      </c>
      <c r="AN51" s="5">
        <v>45216</v>
      </c>
      <c r="AO51" s="6"/>
      <c r="AP51" s="6"/>
      <c r="AQ51" s="6" t="str">
        <f t="shared" si="21"/>
        <v/>
      </c>
      <c r="AR51" s="6" t="str">
        <f>IF(OR(AO51="",AP51=""),"",SUMIFS('تحميل المصنعيات'!$N:$N,'تحميل المصنعيات'!$F:$F,AP$2,'تحميل المصنعيات'!$D:$D,AN51))</f>
        <v/>
      </c>
      <c r="AS51" s="55" t="str">
        <f t="shared" si="5"/>
        <v/>
      </c>
      <c r="AT51" s="55" t="str">
        <f t="shared" si="6"/>
        <v/>
      </c>
      <c r="AU51" s="129" t="str">
        <f t="shared" si="39"/>
        <v/>
      </c>
      <c r="AW51" s="4" t="s">
        <v>11</v>
      </c>
      <c r="AX51" s="5">
        <v>45216</v>
      </c>
      <c r="AY51" s="6"/>
      <c r="AZ51" s="6"/>
      <c r="BA51" s="6" t="str">
        <f t="shared" si="23"/>
        <v/>
      </c>
      <c r="BB51" s="6" t="str">
        <f>IF(OR(AY51="",AZ51=""),"",SUMIFS('تحميل المصنعيات'!$N:$N,'تحميل المصنعيات'!$F:$F,AZ$2,'تحميل المصنعيات'!$D:$D,AX51))</f>
        <v/>
      </c>
      <c r="BC51" s="55" t="str">
        <f t="shared" si="7"/>
        <v/>
      </c>
      <c r="BD51" s="55" t="str">
        <f t="shared" si="24"/>
        <v/>
      </c>
      <c r="BE51" s="129" t="str">
        <f t="shared" si="40"/>
        <v/>
      </c>
      <c r="BG51" s="4" t="s">
        <v>11</v>
      </c>
      <c r="BH51" s="5">
        <v>45216</v>
      </c>
      <c r="BI51" s="6"/>
      <c r="BJ51" s="6"/>
      <c r="BK51" s="6" t="str">
        <f t="shared" si="26"/>
        <v/>
      </c>
      <c r="BL51" s="6" t="str">
        <f>IF(OR(BI51="",BJ51=""),"",SUMIFS('تحميل المصنعيات'!$N:$N,'تحميل المصنعيات'!$F:$F,BJ$2,'تحميل المصنعيات'!$D:$D,BH51))</f>
        <v/>
      </c>
      <c r="BM51" s="55" t="str">
        <f t="shared" si="8"/>
        <v/>
      </c>
      <c r="BN51" s="55" t="str">
        <f t="shared" si="9"/>
        <v/>
      </c>
      <c r="BO51" s="129" t="str">
        <f t="shared" si="41"/>
        <v/>
      </c>
      <c r="BQ51" s="4" t="s">
        <v>11</v>
      </c>
      <c r="BR51" s="5">
        <v>45216</v>
      </c>
      <c r="BS51" s="6"/>
      <c r="BT51" s="6"/>
      <c r="BU51" s="6" t="str">
        <f t="shared" si="28"/>
        <v/>
      </c>
      <c r="BV51" s="6" t="str">
        <f>IF(OR(BS51="",BT51=""),"",SUMIFS('تحميل المصنعيات'!$N:$N,'تحميل المصنعيات'!$F:$F,BT$2,'تحميل المصنعيات'!$D:$D,BR51))</f>
        <v/>
      </c>
      <c r="BW51" s="55" t="str">
        <f t="shared" si="10"/>
        <v/>
      </c>
      <c r="BX51" s="55" t="str">
        <f t="shared" si="29"/>
        <v/>
      </c>
      <c r="BY51" s="129" t="str">
        <f t="shared" si="42"/>
        <v/>
      </c>
      <c r="CA51" s="4" t="s">
        <v>11</v>
      </c>
      <c r="CB51" s="5">
        <v>45216</v>
      </c>
      <c r="CC51" s="6"/>
      <c r="CD51" s="6"/>
      <c r="CE51" s="6" t="str">
        <f t="shared" si="31"/>
        <v/>
      </c>
      <c r="CF51" s="6" t="str">
        <f>IF(OR(CC51="",CD51=""),"",SUMIFS('تحميل المصنعيات'!$N:$N,'تحميل المصنعيات'!$F:$F,CD$2,'تحميل المصنعيات'!$D:$D,CB51))</f>
        <v/>
      </c>
      <c r="CG51" s="55" t="str">
        <f t="shared" si="11"/>
        <v/>
      </c>
      <c r="CH51" s="55" t="str">
        <f t="shared" si="12"/>
        <v/>
      </c>
      <c r="CI51" s="129" t="str">
        <f t="shared" si="43"/>
        <v/>
      </c>
      <c r="CK51" s="4" t="s">
        <v>11</v>
      </c>
      <c r="CL51" s="5">
        <v>45216</v>
      </c>
      <c r="CM51" s="6"/>
      <c r="CN51" s="6"/>
      <c r="CO51" s="6" t="str">
        <f t="shared" si="33"/>
        <v/>
      </c>
      <c r="CP51" s="6" t="str">
        <f>IF(OR(CM51="",CN51=""),"",SUMIFS('تحميل المصنعيات'!$N:$N,'تحميل المصنعيات'!$F:$F,CN$2,'تحميل المصنعيات'!$D:$D,CL51))</f>
        <v/>
      </c>
      <c r="CQ51" s="55" t="str">
        <f t="shared" si="13"/>
        <v/>
      </c>
      <c r="CR51" s="55" t="str">
        <f t="shared" si="34"/>
        <v/>
      </c>
      <c r="CS51" s="129" t="str">
        <f t="shared" si="44"/>
        <v/>
      </c>
    </row>
    <row r="52" spans="9:97" x14ac:dyDescent="0.25">
      <c r="I52" s="4" t="s">
        <v>12</v>
      </c>
      <c r="J52" s="5">
        <v>45217</v>
      </c>
      <c r="K52" s="6"/>
      <c r="L52" s="6"/>
      <c r="M52" s="6" t="str">
        <f t="shared" si="14"/>
        <v/>
      </c>
      <c r="N52" s="6" t="str">
        <f>IF(OR(K52="",L52=""),"",SUMIFS('تحميل المصنعيات'!$N:$N,'تحميل المصنعيات'!$F:$F,L$2,'تحميل المصنعيات'!$D:$D,J52))</f>
        <v/>
      </c>
      <c r="O52" s="55" t="str">
        <f t="shared" si="0"/>
        <v/>
      </c>
      <c r="P52" s="55" t="str">
        <f t="shared" si="45"/>
        <v/>
      </c>
      <c r="Q52" s="129" t="str">
        <f t="shared" si="15"/>
        <v/>
      </c>
      <c r="S52" s="4" t="s">
        <v>12</v>
      </c>
      <c r="T52" s="5">
        <v>45217</v>
      </c>
      <c r="U52" s="6"/>
      <c r="V52" s="6"/>
      <c r="W52" s="6" t="str">
        <f t="shared" si="16"/>
        <v/>
      </c>
      <c r="X52" s="6" t="str">
        <f>IF(OR(U52="",V52=""),"",SUMIFS('تحميل المصنعيات'!$N:$N,'تحميل المصنعيات'!$F:$F,V$2,'تحميل المصنعيات'!$D:$D,T52))</f>
        <v/>
      </c>
      <c r="Y52" s="55" t="str">
        <f t="shared" si="2"/>
        <v/>
      </c>
      <c r="Z52" s="55" t="str">
        <f t="shared" si="3"/>
        <v/>
      </c>
      <c r="AA52" s="129" t="str">
        <f t="shared" si="37"/>
        <v/>
      </c>
      <c r="AC52" s="4" t="s">
        <v>12</v>
      </c>
      <c r="AD52" s="5">
        <v>45217</v>
      </c>
      <c r="AE52" s="6"/>
      <c r="AF52" s="6"/>
      <c r="AG52" s="6" t="str">
        <f t="shared" si="18"/>
        <v/>
      </c>
      <c r="AH52" s="6" t="str">
        <f>IF(OR(AE52="",AF52=""),"",SUMIFS('تحميل المصنعيات'!$N:$N,'تحميل المصنعيات'!$F:$F,AF$2,'تحميل المصنعيات'!$D:$D,AD52))</f>
        <v/>
      </c>
      <c r="AI52" s="55" t="str">
        <f t="shared" si="4"/>
        <v/>
      </c>
      <c r="AJ52" s="55" t="str">
        <f t="shared" si="19"/>
        <v/>
      </c>
      <c r="AK52" s="129" t="str">
        <f t="shared" si="38"/>
        <v/>
      </c>
      <c r="AM52" s="4" t="s">
        <v>12</v>
      </c>
      <c r="AN52" s="5">
        <v>45217</v>
      </c>
      <c r="AO52" s="6"/>
      <c r="AP52" s="6"/>
      <c r="AQ52" s="6" t="str">
        <f t="shared" si="21"/>
        <v/>
      </c>
      <c r="AR52" s="6" t="str">
        <f>IF(OR(AO52="",AP52=""),"",SUMIFS('تحميل المصنعيات'!$N:$N,'تحميل المصنعيات'!$F:$F,AP$2,'تحميل المصنعيات'!$D:$D,AN52))</f>
        <v/>
      </c>
      <c r="AS52" s="55" t="str">
        <f t="shared" si="5"/>
        <v/>
      </c>
      <c r="AT52" s="55" t="str">
        <f t="shared" si="6"/>
        <v/>
      </c>
      <c r="AU52" s="129" t="str">
        <f t="shared" si="39"/>
        <v/>
      </c>
      <c r="AW52" s="4" t="s">
        <v>12</v>
      </c>
      <c r="AX52" s="5">
        <v>45217</v>
      </c>
      <c r="AY52" s="6"/>
      <c r="AZ52" s="6"/>
      <c r="BA52" s="6" t="str">
        <f t="shared" si="23"/>
        <v/>
      </c>
      <c r="BB52" s="6" t="str">
        <f>IF(OR(AY52="",AZ52=""),"",SUMIFS('تحميل المصنعيات'!$N:$N,'تحميل المصنعيات'!$F:$F,AZ$2,'تحميل المصنعيات'!$D:$D,AX52))</f>
        <v/>
      </c>
      <c r="BC52" s="55" t="str">
        <f t="shared" si="7"/>
        <v/>
      </c>
      <c r="BD52" s="55" t="str">
        <f t="shared" si="24"/>
        <v/>
      </c>
      <c r="BE52" s="129" t="str">
        <f t="shared" si="40"/>
        <v/>
      </c>
      <c r="BG52" s="4" t="s">
        <v>12</v>
      </c>
      <c r="BH52" s="5">
        <v>45217</v>
      </c>
      <c r="BI52" s="6"/>
      <c r="BJ52" s="6"/>
      <c r="BK52" s="6" t="str">
        <f t="shared" si="26"/>
        <v/>
      </c>
      <c r="BL52" s="6" t="str">
        <f>IF(OR(BI52="",BJ52=""),"",SUMIFS('تحميل المصنعيات'!$N:$N,'تحميل المصنعيات'!$F:$F,BJ$2,'تحميل المصنعيات'!$D:$D,BH52))</f>
        <v/>
      </c>
      <c r="BM52" s="55" t="str">
        <f t="shared" si="8"/>
        <v/>
      </c>
      <c r="BN52" s="55" t="str">
        <f t="shared" si="9"/>
        <v/>
      </c>
      <c r="BO52" s="129" t="str">
        <f t="shared" si="41"/>
        <v/>
      </c>
      <c r="BQ52" s="4" t="s">
        <v>12</v>
      </c>
      <c r="BR52" s="5">
        <v>45217</v>
      </c>
      <c r="BS52" s="6"/>
      <c r="BT52" s="6"/>
      <c r="BU52" s="6" t="str">
        <f t="shared" si="28"/>
        <v/>
      </c>
      <c r="BV52" s="6" t="str">
        <f>IF(OR(BS52="",BT52=""),"",SUMIFS('تحميل المصنعيات'!$N:$N,'تحميل المصنعيات'!$F:$F,BT$2,'تحميل المصنعيات'!$D:$D,BR52))</f>
        <v/>
      </c>
      <c r="BW52" s="55" t="str">
        <f t="shared" si="10"/>
        <v/>
      </c>
      <c r="BX52" s="55" t="str">
        <f t="shared" si="29"/>
        <v/>
      </c>
      <c r="BY52" s="129" t="str">
        <f t="shared" si="42"/>
        <v/>
      </c>
      <c r="CA52" s="4" t="s">
        <v>12</v>
      </c>
      <c r="CB52" s="5">
        <v>45217</v>
      </c>
      <c r="CC52" s="6"/>
      <c r="CD52" s="6"/>
      <c r="CE52" s="6" t="str">
        <f t="shared" si="31"/>
        <v/>
      </c>
      <c r="CF52" s="6" t="str">
        <f>IF(OR(CC52="",CD52=""),"",SUMIFS('تحميل المصنعيات'!$N:$N,'تحميل المصنعيات'!$F:$F,CD$2,'تحميل المصنعيات'!$D:$D,CB52))</f>
        <v/>
      </c>
      <c r="CG52" s="55" t="str">
        <f t="shared" si="11"/>
        <v/>
      </c>
      <c r="CH52" s="55" t="str">
        <f t="shared" si="12"/>
        <v/>
      </c>
      <c r="CI52" s="129" t="str">
        <f t="shared" si="43"/>
        <v/>
      </c>
      <c r="CK52" s="4" t="s">
        <v>12</v>
      </c>
      <c r="CL52" s="5">
        <v>45217</v>
      </c>
      <c r="CM52" s="6"/>
      <c r="CN52" s="6"/>
      <c r="CO52" s="6" t="str">
        <f t="shared" si="33"/>
        <v/>
      </c>
      <c r="CP52" s="6" t="str">
        <f>IF(OR(CM52="",CN52=""),"",SUMIFS('تحميل المصنعيات'!$N:$N,'تحميل المصنعيات'!$F:$F,CN$2,'تحميل المصنعيات'!$D:$D,CL52))</f>
        <v/>
      </c>
      <c r="CQ52" s="55" t="str">
        <f t="shared" si="13"/>
        <v/>
      </c>
      <c r="CR52" s="55" t="str">
        <f t="shared" si="34"/>
        <v/>
      </c>
      <c r="CS52" s="129" t="str">
        <f t="shared" si="44"/>
        <v/>
      </c>
    </row>
    <row r="53" spans="9:97" x14ac:dyDescent="0.25">
      <c r="I53" s="4" t="s">
        <v>13</v>
      </c>
      <c r="J53" s="5">
        <v>45218</v>
      </c>
      <c r="K53" s="6"/>
      <c r="L53" s="6"/>
      <c r="M53" s="6" t="str">
        <f t="shared" si="14"/>
        <v/>
      </c>
      <c r="N53" s="6" t="str">
        <f>IF(OR(K53="",L53=""),"",SUMIFS('تحميل المصنعيات'!$N:$N,'تحميل المصنعيات'!$F:$F,L$2,'تحميل المصنعيات'!$D:$D,J53))</f>
        <v/>
      </c>
      <c r="O53" s="55" t="str">
        <f t="shared" si="0"/>
        <v/>
      </c>
      <c r="P53" s="55" t="str">
        <f t="shared" si="45"/>
        <v/>
      </c>
      <c r="Q53" s="129" t="str">
        <f t="shared" si="15"/>
        <v/>
      </c>
      <c r="S53" s="4" t="s">
        <v>13</v>
      </c>
      <c r="T53" s="5">
        <v>45218</v>
      </c>
      <c r="U53" s="6"/>
      <c r="V53" s="6"/>
      <c r="W53" s="6" t="str">
        <f t="shared" si="16"/>
        <v/>
      </c>
      <c r="X53" s="6" t="str">
        <f>IF(OR(U53="",V53=""),"",SUMIFS('تحميل المصنعيات'!$N:$N,'تحميل المصنعيات'!$F:$F,V$2,'تحميل المصنعيات'!$D:$D,T53))</f>
        <v/>
      </c>
      <c r="Y53" s="55" t="str">
        <f t="shared" si="2"/>
        <v/>
      </c>
      <c r="Z53" s="55" t="str">
        <f t="shared" si="3"/>
        <v/>
      </c>
      <c r="AA53" s="129" t="str">
        <f t="shared" si="37"/>
        <v/>
      </c>
      <c r="AC53" s="4" t="s">
        <v>13</v>
      </c>
      <c r="AD53" s="5">
        <v>45218</v>
      </c>
      <c r="AE53" s="6"/>
      <c r="AF53" s="6"/>
      <c r="AG53" s="6" t="str">
        <f t="shared" si="18"/>
        <v/>
      </c>
      <c r="AH53" s="6" t="str">
        <f>IF(OR(AE53="",AF53=""),"",SUMIFS('تحميل المصنعيات'!$N:$N,'تحميل المصنعيات'!$F:$F,AF$2,'تحميل المصنعيات'!$D:$D,AD53))</f>
        <v/>
      </c>
      <c r="AI53" s="55" t="str">
        <f t="shared" si="4"/>
        <v/>
      </c>
      <c r="AJ53" s="55" t="str">
        <f t="shared" si="19"/>
        <v/>
      </c>
      <c r="AK53" s="129" t="str">
        <f t="shared" si="38"/>
        <v/>
      </c>
      <c r="AM53" s="4" t="s">
        <v>13</v>
      </c>
      <c r="AN53" s="5">
        <v>45218</v>
      </c>
      <c r="AO53" s="6"/>
      <c r="AP53" s="6"/>
      <c r="AQ53" s="6" t="str">
        <f t="shared" si="21"/>
        <v/>
      </c>
      <c r="AR53" s="6" t="str">
        <f>IF(OR(AO53="",AP53=""),"",SUMIFS('تحميل المصنعيات'!$N:$N,'تحميل المصنعيات'!$F:$F,AP$2,'تحميل المصنعيات'!$D:$D,AN53))</f>
        <v/>
      </c>
      <c r="AS53" s="55" t="str">
        <f t="shared" si="5"/>
        <v/>
      </c>
      <c r="AT53" s="55" t="str">
        <f t="shared" si="6"/>
        <v/>
      </c>
      <c r="AU53" s="129" t="str">
        <f t="shared" si="39"/>
        <v/>
      </c>
      <c r="AW53" s="4" t="s">
        <v>13</v>
      </c>
      <c r="AX53" s="5">
        <v>45218</v>
      </c>
      <c r="AY53" s="6"/>
      <c r="AZ53" s="6"/>
      <c r="BA53" s="6" t="str">
        <f t="shared" si="23"/>
        <v/>
      </c>
      <c r="BB53" s="6" t="str">
        <f>IF(OR(AY53="",AZ53=""),"",SUMIFS('تحميل المصنعيات'!$N:$N,'تحميل المصنعيات'!$F:$F,AZ$2,'تحميل المصنعيات'!$D:$D,AX53))</f>
        <v/>
      </c>
      <c r="BC53" s="55" t="str">
        <f t="shared" si="7"/>
        <v/>
      </c>
      <c r="BD53" s="55" t="str">
        <f t="shared" si="24"/>
        <v/>
      </c>
      <c r="BE53" s="129" t="str">
        <f t="shared" si="40"/>
        <v/>
      </c>
      <c r="BG53" s="4" t="s">
        <v>13</v>
      </c>
      <c r="BH53" s="5">
        <v>45218</v>
      </c>
      <c r="BI53" s="6"/>
      <c r="BJ53" s="6"/>
      <c r="BK53" s="6" t="str">
        <f t="shared" si="26"/>
        <v/>
      </c>
      <c r="BL53" s="6" t="str">
        <f>IF(OR(BI53="",BJ53=""),"",SUMIFS('تحميل المصنعيات'!$N:$N,'تحميل المصنعيات'!$F:$F,BJ$2,'تحميل المصنعيات'!$D:$D,BH53))</f>
        <v/>
      </c>
      <c r="BM53" s="55" t="str">
        <f t="shared" si="8"/>
        <v/>
      </c>
      <c r="BN53" s="55" t="str">
        <f t="shared" si="9"/>
        <v/>
      </c>
      <c r="BO53" s="129" t="str">
        <f t="shared" si="41"/>
        <v/>
      </c>
      <c r="BQ53" s="4" t="s">
        <v>13</v>
      </c>
      <c r="BR53" s="5">
        <v>45218</v>
      </c>
      <c r="BS53" s="6"/>
      <c r="BT53" s="6"/>
      <c r="BU53" s="6" t="str">
        <f t="shared" si="28"/>
        <v/>
      </c>
      <c r="BV53" s="6" t="str">
        <f>IF(OR(BS53="",BT53=""),"",SUMIFS('تحميل المصنعيات'!$N:$N,'تحميل المصنعيات'!$F:$F,BT$2,'تحميل المصنعيات'!$D:$D,BR53))</f>
        <v/>
      </c>
      <c r="BW53" s="55" t="str">
        <f t="shared" si="10"/>
        <v/>
      </c>
      <c r="BX53" s="55" t="str">
        <f t="shared" si="29"/>
        <v/>
      </c>
      <c r="BY53" s="129" t="str">
        <f t="shared" si="42"/>
        <v/>
      </c>
      <c r="CA53" s="4" t="s">
        <v>13</v>
      </c>
      <c r="CB53" s="5">
        <v>45218</v>
      </c>
      <c r="CC53" s="6"/>
      <c r="CD53" s="6"/>
      <c r="CE53" s="6" t="str">
        <f t="shared" si="31"/>
        <v/>
      </c>
      <c r="CF53" s="6" t="str">
        <f>IF(OR(CC53="",CD53=""),"",SUMIFS('تحميل المصنعيات'!$N:$N,'تحميل المصنعيات'!$F:$F,CD$2,'تحميل المصنعيات'!$D:$D,CB53))</f>
        <v/>
      </c>
      <c r="CG53" s="55" t="str">
        <f t="shared" si="11"/>
        <v/>
      </c>
      <c r="CH53" s="55" t="str">
        <f t="shared" si="12"/>
        <v/>
      </c>
      <c r="CI53" s="129" t="str">
        <f t="shared" si="43"/>
        <v/>
      </c>
      <c r="CK53" s="4" t="s">
        <v>13</v>
      </c>
      <c r="CL53" s="5">
        <v>45218</v>
      </c>
      <c r="CM53" s="6"/>
      <c r="CN53" s="6"/>
      <c r="CO53" s="6" t="str">
        <f t="shared" si="33"/>
        <v/>
      </c>
      <c r="CP53" s="6" t="str">
        <f>IF(OR(CM53="",CN53=""),"",SUMIFS('تحميل المصنعيات'!$N:$N,'تحميل المصنعيات'!$F:$F,CN$2,'تحميل المصنعيات'!$D:$D,CL53))</f>
        <v/>
      </c>
      <c r="CQ53" s="55" t="str">
        <f t="shared" si="13"/>
        <v/>
      </c>
      <c r="CR53" s="55" t="str">
        <f t="shared" si="34"/>
        <v/>
      </c>
      <c r="CS53" s="129" t="str">
        <f t="shared" si="44"/>
        <v/>
      </c>
    </row>
    <row r="54" spans="9:97" x14ac:dyDescent="0.25">
      <c r="I54" s="132" t="s">
        <v>30</v>
      </c>
      <c r="J54" s="133">
        <v>45219</v>
      </c>
      <c r="K54" s="134"/>
      <c r="L54" s="134"/>
      <c r="M54" s="134" t="str">
        <f t="shared" si="14"/>
        <v/>
      </c>
      <c r="N54" s="134" t="str">
        <f>IF(OR(K54="",L54=""),"",SUMIFS('تحميل المصنعيات'!$N:$N,'تحميل المصنعيات'!$F:$F,L$2,'تحميل المصنعيات'!$D:$D,J54))</f>
        <v/>
      </c>
      <c r="O54" s="135" t="str">
        <f t="shared" si="0"/>
        <v/>
      </c>
      <c r="P54" s="135" t="str">
        <f t="shared" si="45"/>
        <v/>
      </c>
      <c r="Q54" s="132" t="str">
        <f t="shared" si="15"/>
        <v/>
      </c>
      <c r="S54" s="132" t="s">
        <v>30</v>
      </c>
      <c r="T54" s="133">
        <v>45219</v>
      </c>
      <c r="U54" s="134"/>
      <c r="V54" s="134"/>
      <c r="W54" s="134" t="str">
        <f t="shared" si="16"/>
        <v/>
      </c>
      <c r="X54" s="134" t="str">
        <f>IF(OR(U54="",V54=""),"",SUMIFS('تحميل المصنعيات'!$N:$N,'تحميل المصنعيات'!$F:$F,V$2,'تحميل المصنعيات'!$D:$D,T54))</f>
        <v/>
      </c>
      <c r="Y54" s="135" t="str">
        <f t="shared" si="2"/>
        <v/>
      </c>
      <c r="Z54" s="135" t="str">
        <f t="shared" si="3"/>
        <v/>
      </c>
      <c r="AA54" s="132" t="str">
        <f t="shared" si="37"/>
        <v/>
      </c>
      <c r="AC54" s="132" t="s">
        <v>30</v>
      </c>
      <c r="AD54" s="133">
        <v>45219</v>
      </c>
      <c r="AE54" s="134"/>
      <c r="AF54" s="134"/>
      <c r="AG54" s="134" t="str">
        <f t="shared" si="18"/>
        <v/>
      </c>
      <c r="AH54" s="134" t="str">
        <f>IF(OR(AE54="",AF54=""),"",SUMIFS('تحميل المصنعيات'!$N:$N,'تحميل المصنعيات'!$F:$F,AF$2,'تحميل المصنعيات'!$D:$D,AD54))</f>
        <v/>
      </c>
      <c r="AI54" s="135" t="str">
        <f t="shared" si="4"/>
        <v/>
      </c>
      <c r="AJ54" s="135" t="str">
        <f t="shared" si="19"/>
        <v/>
      </c>
      <c r="AK54" s="132" t="str">
        <f t="shared" si="38"/>
        <v/>
      </c>
      <c r="AM54" s="132" t="s">
        <v>30</v>
      </c>
      <c r="AN54" s="133">
        <v>45219</v>
      </c>
      <c r="AO54" s="134"/>
      <c r="AP54" s="134"/>
      <c r="AQ54" s="134" t="str">
        <f t="shared" si="21"/>
        <v/>
      </c>
      <c r="AR54" s="134" t="str">
        <f>IF(OR(AO54="",AP54=""),"",SUMIFS('تحميل المصنعيات'!$N:$N,'تحميل المصنعيات'!$F:$F,AP$2,'تحميل المصنعيات'!$D:$D,AN54))</f>
        <v/>
      </c>
      <c r="AS54" s="135" t="str">
        <f t="shared" si="5"/>
        <v/>
      </c>
      <c r="AT54" s="135" t="str">
        <f t="shared" si="6"/>
        <v/>
      </c>
      <c r="AU54" s="132" t="str">
        <f t="shared" si="39"/>
        <v/>
      </c>
      <c r="AW54" s="132" t="s">
        <v>30</v>
      </c>
      <c r="AX54" s="133">
        <v>45219</v>
      </c>
      <c r="AY54" s="134"/>
      <c r="AZ54" s="134"/>
      <c r="BA54" s="134" t="str">
        <f t="shared" si="23"/>
        <v/>
      </c>
      <c r="BB54" s="134" t="str">
        <f>IF(OR(AY54="",AZ54=""),"",SUMIFS('تحميل المصنعيات'!$N:$N,'تحميل المصنعيات'!$F:$F,AZ$2,'تحميل المصنعيات'!$D:$D,AX54))</f>
        <v/>
      </c>
      <c r="BC54" s="135" t="str">
        <f t="shared" si="7"/>
        <v/>
      </c>
      <c r="BD54" s="135" t="str">
        <f t="shared" si="24"/>
        <v/>
      </c>
      <c r="BE54" s="132" t="str">
        <f t="shared" si="40"/>
        <v/>
      </c>
      <c r="BG54" s="132" t="s">
        <v>30</v>
      </c>
      <c r="BH54" s="133">
        <v>45219</v>
      </c>
      <c r="BI54" s="134"/>
      <c r="BJ54" s="134"/>
      <c r="BK54" s="134" t="str">
        <f t="shared" si="26"/>
        <v/>
      </c>
      <c r="BL54" s="134" t="str">
        <f>IF(OR(BI54="",BJ54=""),"",SUMIFS('تحميل المصنعيات'!$N:$N,'تحميل المصنعيات'!$F:$F,BJ$2,'تحميل المصنعيات'!$D:$D,BH54))</f>
        <v/>
      </c>
      <c r="BM54" s="135" t="str">
        <f t="shared" si="8"/>
        <v/>
      </c>
      <c r="BN54" s="135" t="str">
        <f t="shared" si="9"/>
        <v/>
      </c>
      <c r="BO54" s="132" t="str">
        <f t="shared" si="41"/>
        <v/>
      </c>
      <c r="BQ54" s="132" t="s">
        <v>30</v>
      </c>
      <c r="BR54" s="133">
        <v>45219</v>
      </c>
      <c r="BS54" s="134"/>
      <c r="BT54" s="134"/>
      <c r="BU54" s="134" t="str">
        <f t="shared" si="28"/>
        <v/>
      </c>
      <c r="BV54" s="134" t="str">
        <f>IF(OR(BS54="",BT54=""),"",SUMIFS('تحميل المصنعيات'!$N:$N,'تحميل المصنعيات'!$F:$F,BT$2,'تحميل المصنعيات'!$D:$D,BR54))</f>
        <v/>
      </c>
      <c r="BW54" s="135" t="str">
        <f t="shared" si="10"/>
        <v/>
      </c>
      <c r="BX54" s="135" t="str">
        <f t="shared" si="29"/>
        <v/>
      </c>
      <c r="BY54" s="132" t="str">
        <f t="shared" si="42"/>
        <v/>
      </c>
      <c r="CA54" s="132" t="s">
        <v>30</v>
      </c>
      <c r="CB54" s="133">
        <v>45219</v>
      </c>
      <c r="CC54" s="134"/>
      <c r="CD54" s="134"/>
      <c r="CE54" s="134" t="str">
        <f t="shared" si="31"/>
        <v/>
      </c>
      <c r="CF54" s="134" t="str">
        <f>IF(OR(CC54="",CD54=""),"",SUMIFS('تحميل المصنعيات'!$N:$N,'تحميل المصنعيات'!$F:$F,CD$2,'تحميل المصنعيات'!$D:$D,CB54))</f>
        <v/>
      </c>
      <c r="CG54" s="135" t="str">
        <f t="shared" si="11"/>
        <v/>
      </c>
      <c r="CH54" s="135" t="str">
        <f t="shared" si="12"/>
        <v/>
      </c>
      <c r="CI54" s="132" t="str">
        <f t="shared" si="43"/>
        <v/>
      </c>
      <c r="CK54" s="132" t="s">
        <v>30</v>
      </c>
      <c r="CL54" s="133">
        <v>45219</v>
      </c>
      <c r="CM54" s="134"/>
      <c r="CN54" s="134"/>
      <c r="CO54" s="134" t="str">
        <f t="shared" si="33"/>
        <v/>
      </c>
      <c r="CP54" s="134" t="str">
        <f>IF(OR(CM54="",CN54=""),"",SUMIFS('تحميل المصنعيات'!$N:$N,'تحميل المصنعيات'!$F:$F,CN$2,'تحميل المصنعيات'!$D:$D,CL54))</f>
        <v/>
      </c>
      <c r="CQ54" s="135" t="str">
        <f t="shared" si="13"/>
        <v/>
      </c>
      <c r="CR54" s="135" t="str">
        <f t="shared" si="34"/>
        <v/>
      </c>
      <c r="CS54" s="132" t="str">
        <f t="shared" si="44"/>
        <v/>
      </c>
    </row>
    <row r="55" spans="9:97" x14ac:dyDescent="0.25">
      <c r="I55" s="4" t="s">
        <v>8</v>
      </c>
      <c r="J55" s="5">
        <v>45220</v>
      </c>
      <c r="K55" s="6"/>
      <c r="L55" s="6"/>
      <c r="M55" s="6" t="str">
        <f t="shared" si="14"/>
        <v/>
      </c>
      <c r="N55" s="6" t="str">
        <f>IF(OR(K55="",L55=""),"",SUMIFS('تحميل المصنعيات'!$N:$N,'تحميل المصنعيات'!$F:$F,L$2,'تحميل المصنعيات'!$D:$D,J55))</f>
        <v/>
      </c>
      <c r="O55" s="55" t="str">
        <f t="shared" si="0"/>
        <v/>
      </c>
      <c r="P55" s="55" t="str">
        <f t="shared" si="45"/>
        <v/>
      </c>
      <c r="Q55" s="129" t="str">
        <f t="shared" si="15"/>
        <v/>
      </c>
      <c r="S55" s="4" t="s">
        <v>8</v>
      </c>
      <c r="T55" s="5">
        <v>45220</v>
      </c>
      <c r="U55" s="6"/>
      <c r="V55" s="6"/>
      <c r="W55" s="6" t="str">
        <f t="shared" si="16"/>
        <v/>
      </c>
      <c r="X55" s="6" t="str">
        <f>IF(OR(U55="",V55=""),"",SUMIFS('تحميل المصنعيات'!$N:$N,'تحميل المصنعيات'!$F:$F,V$2,'تحميل المصنعيات'!$D:$D,T55))</f>
        <v/>
      </c>
      <c r="Y55" s="55" t="str">
        <f t="shared" si="2"/>
        <v/>
      </c>
      <c r="Z55" s="55" t="str">
        <f t="shared" si="3"/>
        <v/>
      </c>
      <c r="AA55" s="129" t="str">
        <f t="shared" si="37"/>
        <v/>
      </c>
      <c r="AC55" s="4" t="s">
        <v>8</v>
      </c>
      <c r="AD55" s="5">
        <v>45220</v>
      </c>
      <c r="AE55" s="6"/>
      <c r="AF55" s="6"/>
      <c r="AG55" s="6" t="str">
        <f t="shared" si="18"/>
        <v/>
      </c>
      <c r="AH55" s="6" t="str">
        <f>IF(OR(AE55="",AF55=""),"",SUMIFS('تحميل المصنعيات'!$N:$N,'تحميل المصنعيات'!$F:$F,AF$2,'تحميل المصنعيات'!$D:$D,AD55))</f>
        <v/>
      </c>
      <c r="AI55" s="55" t="str">
        <f t="shared" si="4"/>
        <v/>
      </c>
      <c r="AJ55" s="55" t="str">
        <f t="shared" si="19"/>
        <v/>
      </c>
      <c r="AK55" s="129" t="str">
        <f t="shared" si="38"/>
        <v/>
      </c>
      <c r="AM55" s="4" t="s">
        <v>8</v>
      </c>
      <c r="AN55" s="5">
        <v>45220</v>
      </c>
      <c r="AO55" s="6"/>
      <c r="AP55" s="6"/>
      <c r="AQ55" s="6" t="str">
        <f t="shared" si="21"/>
        <v/>
      </c>
      <c r="AR55" s="6" t="str">
        <f>IF(OR(AO55="",AP55=""),"",SUMIFS('تحميل المصنعيات'!$N:$N,'تحميل المصنعيات'!$F:$F,AP$2,'تحميل المصنعيات'!$D:$D,AN55))</f>
        <v/>
      </c>
      <c r="AS55" s="55" t="str">
        <f t="shared" si="5"/>
        <v/>
      </c>
      <c r="AT55" s="55" t="str">
        <f t="shared" si="6"/>
        <v/>
      </c>
      <c r="AU55" s="129" t="str">
        <f t="shared" si="39"/>
        <v/>
      </c>
      <c r="AW55" s="4" t="s">
        <v>8</v>
      </c>
      <c r="AX55" s="5">
        <v>45220</v>
      </c>
      <c r="AY55" s="6"/>
      <c r="AZ55" s="6"/>
      <c r="BA55" s="6" t="str">
        <f t="shared" si="23"/>
        <v/>
      </c>
      <c r="BB55" s="6" t="str">
        <f>IF(OR(AY55="",AZ55=""),"",SUMIFS('تحميل المصنعيات'!$N:$N,'تحميل المصنعيات'!$F:$F,AZ$2,'تحميل المصنعيات'!$D:$D,AX55))</f>
        <v/>
      </c>
      <c r="BC55" s="55" t="str">
        <f t="shared" si="7"/>
        <v/>
      </c>
      <c r="BD55" s="55" t="str">
        <f t="shared" si="24"/>
        <v/>
      </c>
      <c r="BE55" s="129" t="str">
        <f t="shared" si="40"/>
        <v/>
      </c>
      <c r="BG55" s="4" t="s">
        <v>8</v>
      </c>
      <c r="BH55" s="5">
        <v>45220</v>
      </c>
      <c r="BI55" s="6"/>
      <c r="BJ55" s="6"/>
      <c r="BK55" s="6" t="str">
        <f t="shared" si="26"/>
        <v/>
      </c>
      <c r="BL55" s="6" t="str">
        <f>IF(OR(BI55="",BJ55=""),"",SUMIFS('تحميل المصنعيات'!$N:$N,'تحميل المصنعيات'!$F:$F,BJ$2,'تحميل المصنعيات'!$D:$D,BH55))</f>
        <v/>
      </c>
      <c r="BM55" s="55" t="str">
        <f t="shared" si="8"/>
        <v/>
      </c>
      <c r="BN55" s="55" t="str">
        <f t="shared" si="9"/>
        <v/>
      </c>
      <c r="BO55" s="129" t="str">
        <f t="shared" si="41"/>
        <v/>
      </c>
      <c r="BQ55" s="4" t="s">
        <v>8</v>
      </c>
      <c r="BR55" s="5">
        <v>45220</v>
      </c>
      <c r="BS55" s="6"/>
      <c r="BT55" s="6"/>
      <c r="BU55" s="6" t="str">
        <f t="shared" si="28"/>
        <v/>
      </c>
      <c r="BV55" s="6" t="str">
        <f>IF(OR(BS55="",BT55=""),"",SUMIFS('تحميل المصنعيات'!$N:$N,'تحميل المصنعيات'!$F:$F,BT$2,'تحميل المصنعيات'!$D:$D,BR55))</f>
        <v/>
      </c>
      <c r="BW55" s="55" t="str">
        <f t="shared" si="10"/>
        <v/>
      </c>
      <c r="BX55" s="55" t="str">
        <f t="shared" si="29"/>
        <v/>
      </c>
      <c r="BY55" s="129" t="str">
        <f t="shared" si="42"/>
        <v/>
      </c>
      <c r="CA55" s="4" t="s">
        <v>8</v>
      </c>
      <c r="CB55" s="5">
        <v>45220</v>
      </c>
      <c r="CC55" s="6"/>
      <c r="CD55" s="6"/>
      <c r="CE55" s="6" t="str">
        <f t="shared" si="31"/>
        <v/>
      </c>
      <c r="CF55" s="6" t="str">
        <f>IF(OR(CC55="",CD55=""),"",SUMIFS('تحميل المصنعيات'!$N:$N,'تحميل المصنعيات'!$F:$F,CD$2,'تحميل المصنعيات'!$D:$D,CB55))</f>
        <v/>
      </c>
      <c r="CG55" s="55" t="str">
        <f t="shared" si="11"/>
        <v/>
      </c>
      <c r="CH55" s="55" t="str">
        <f t="shared" si="12"/>
        <v/>
      </c>
      <c r="CI55" s="129" t="str">
        <f t="shared" si="43"/>
        <v/>
      </c>
      <c r="CK55" s="4" t="s">
        <v>8</v>
      </c>
      <c r="CL55" s="5">
        <v>45220</v>
      </c>
      <c r="CM55" s="6"/>
      <c r="CN55" s="6"/>
      <c r="CO55" s="6" t="str">
        <f t="shared" si="33"/>
        <v/>
      </c>
      <c r="CP55" s="6" t="str">
        <f>IF(OR(CM55="",CN55=""),"",SUMIFS('تحميل المصنعيات'!$N:$N,'تحميل المصنعيات'!$F:$F,CN$2,'تحميل المصنعيات'!$D:$D,CL55))</f>
        <v/>
      </c>
      <c r="CQ55" s="55" t="str">
        <f t="shared" si="13"/>
        <v/>
      </c>
      <c r="CR55" s="55" t="str">
        <f t="shared" si="34"/>
        <v/>
      </c>
      <c r="CS55" s="129" t="str">
        <f t="shared" si="44"/>
        <v/>
      </c>
    </row>
    <row r="56" spans="9:97" x14ac:dyDescent="0.25">
      <c r="I56" s="4" t="s">
        <v>9</v>
      </c>
      <c r="J56" s="5">
        <v>45221</v>
      </c>
      <c r="K56" s="6"/>
      <c r="L56" s="6"/>
      <c r="M56" s="6" t="str">
        <f t="shared" si="14"/>
        <v/>
      </c>
      <c r="N56" s="6" t="str">
        <f>IF(OR(K56="",L56=""),"",SUMIFS('تحميل المصنعيات'!$N:$N,'تحميل المصنعيات'!$F:$F,L$2,'تحميل المصنعيات'!$D:$D,J56))</f>
        <v/>
      </c>
      <c r="O56" s="55" t="str">
        <f t="shared" si="0"/>
        <v/>
      </c>
      <c r="P56" s="55" t="str">
        <f t="shared" si="45"/>
        <v/>
      </c>
      <c r="Q56" s="129" t="str">
        <f t="shared" si="15"/>
        <v/>
      </c>
      <c r="S56" s="4" t="s">
        <v>9</v>
      </c>
      <c r="T56" s="5">
        <v>45221</v>
      </c>
      <c r="U56" s="6"/>
      <c r="V56" s="6"/>
      <c r="W56" s="6" t="str">
        <f t="shared" si="16"/>
        <v/>
      </c>
      <c r="X56" s="6" t="str">
        <f>IF(OR(U56="",V56=""),"",SUMIFS('تحميل المصنعيات'!$N:$N,'تحميل المصنعيات'!$F:$F,V$2,'تحميل المصنعيات'!$D:$D,T56))</f>
        <v/>
      </c>
      <c r="Y56" s="55" t="str">
        <f t="shared" si="2"/>
        <v/>
      </c>
      <c r="Z56" s="55" t="str">
        <f t="shared" si="3"/>
        <v/>
      </c>
      <c r="AA56" s="129" t="str">
        <f t="shared" si="37"/>
        <v/>
      </c>
      <c r="AC56" s="4" t="s">
        <v>9</v>
      </c>
      <c r="AD56" s="5">
        <v>45221</v>
      </c>
      <c r="AE56" s="6"/>
      <c r="AF56" s="6"/>
      <c r="AG56" s="6" t="str">
        <f t="shared" si="18"/>
        <v/>
      </c>
      <c r="AH56" s="6" t="str">
        <f>IF(OR(AE56="",AF56=""),"",SUMIFS('تحميل المصنعيات'!$N:$N,'تحميل المصنعيات'!$F:$F,AF$2,'تحميل المصنعيات'!$D:$D,AD56))</f>
        <v/>
      </c>
      <c r="AI56" s="55" t="str">
        <f t="shared" si="4"/>
        <v/>
      </c>
      <c r="AJ56" s="55" t="str">
        <f t="shared" si="19"/>
        <v/>
      </c>
      <c r="AK56" s="129" t="str">
        <f t="shared" si="38"/>
        <v/>
      </c>
      <c r="AM56" s="4" t="s">
        <v>9</v>
      </c>
      <c r="AN56" s="5">
        <v>45221</v>
      </c>
      <c r="AO56" s="6"/>
      <c r="AP56" s="6"/>
      <c r="AQ56" s="6" t="str">
        <f t="shared" si="21"/>
        <v/>
      </c>
      <c r="AR56" s="6" t="str">
        <f>IF(OR(AO56="",AP56=""),"",SUMIFS('تحميل المصنعيات'!$N:$N,'تحميل المصنعيات'!$F:$F,AP$2,'تحميل المصنعيات'!$D:$D,AN56))</f>
        <v/>
      </c>
      <c r="AS56" s="55" t="str">
        <f t="shared" si="5"/>
        <v/>
      </c>
      <c r="AT56" s="55" t="str">
        <f t="shared" si="6"/>
        <v/>
      </c>
      <c r="AU56" s="129" t="str">
        <f t="shared" si="39"/>
        <v/>
      </c>
      <c r="AW56" s="4" t="s">
        <v>9</v>
      </c>
      <c r="AX56" s="5">
        <v>45221</v>
      </c>
      <c r="AY56" s="6"/>
      <c r="AZ56" s="6"/>
      <c r="BA56" s="6" t="str">
        <f t="shared" si="23"/>
        <v/>
      </c>
      <c r="BB56" s="6" t="str">
        <f>IF(OR(AY56="",AZ56=""),"",SUMIFS('تحميل المصنعيات'!$N:$N,'تحميل المصنعيات'!$F:$F,AZ$2,'تحميل المصنعيات'!$D:$D,AX56))</f>
        <v/>
      </c>
      <c r="BC56" s="55" t="str">
        <f t="shared" si="7"/>
        <v/>
      </c>
      <c r="BD56" s="55" t="str">
        <f t="shared" si="24"/>
        <v/>
      </c>
      <c r="BE56" s="129" t="str">
        <f t="shared" si="40"/>
        <v/>
      </c>
      <c r="BG56" s="4" t="s">
        <v>9</v>
      </c>
      <c r="BH56" s="5">
        <v>45221</v>
      </c>
      <c r="BI56" s="6"/>
      <c r="BJ56" s="6"/>
      <c r="BK56" s="6" t="str">
        <f t="shared" si="26"/>
        <v/>
      </c>
      <c r="BL56" s="6" t="str">
        <f>IF(OR(BI56="",BJ56=""),"",SUMIFS('تحميل المصنعيات'!$N:$N,'تحميل المصنعيات'!$F:$F,BJ$2,'تحميل المصنعيات'!$D:$D,BH56))</f>
        <v/>
      </c>
      <c r="BM56" s="55" t="str">
        <f t="shared" si="8"/>
        <v/>
      </c>
      <c r="BN56" s="55" t="str">
        <f t="shared" si="9"/>
        <v/>
      </c>
      <c r="BO56" s="129" t="str">
        <f t="shared" si="41"/>
        <v/>
      </c>
      <c r="BQ56" s="4" t="s">
        <v>9</v>
      </c>
      <c r="BR56" s="5">
        <v>45221</v>
      </c>
      <c r="BS56" s="6"/>
      <c r="BT56" s="6"/>
      <c r="BU56" s="6" t="str">
        <f t="shared" si="28"/>
        <v/>
      </c>
      <c r="BV56" s="6" t="str">
        <f>IF(OR(BS56="",BT56=""),"",SUMIFS('تحميل المصنعيات'!$N:$N,'تحميل المصنعيات'!$F:$F,BT$2,'تحميل المصنعيات'!$D:$D,BR56))</f>
        <v/>
      </c>
      <c r="BW56" s="55" t="str">
        <f t="shared" si="10"/>
        <v/>
      </c>
      <c r="BX56" s="55" t="str">
        <f t="shared" si="29"/>
        <v/>
      </c>
      <c r="BY56" s="129" t="str">
        <f t="shared" si="42"/>
        <v/>
      </c>
      <c r="CA56" s="4" t="s">
        <v>9</v>
      </c>
      <c r="CB56" s="5">
        <v>45221</v>
      </c>
      <c r="CC56" s="6"/>
      <c r="CD56" s="6"/>
      <c r="CE56" s="6" t="str">
        <f t="shared" si="31"/>
        <v/>
      </c>
      <c r="CF56" s="6" t="str">
        <f>IF(OR(CC56="",CD56=""),"",SUMIFS('تحميل المصنعيات'!$N:$N,'تحميل المصنعيات'!$F:$F,CD$2,'تحميل المصنعيات'!$D:$D,CB56))</f>
        <v/>
      </c>
      <c r="CG56" s="55" t="str">
        <f t="shared" si="11"/>
        <v/>
      </c>
      <c r="CH56" s="55" t="str">
        <f t="shared" si="12"/>
        <v/>
      </c>
      <c r="CI56" s="129" t="str">
        <f t="shared" si="43"/>
        <v/>
      </c>
      <c r="CK56" s="4" t="s">
        <v>9</v>
      </c>
      <c r="CL56" s="5">
        <v>45221</v>
      </c>
      <c r="CM56" s="6"/>
      <c r="CN56" s="6"/>
      <c r="CO56" s="6" t="str">
        <f t="shared" si="33"/>
        <v/>
      </c>
      <c r="CP56" s="6" t="str">
        <f>IF(OR(CM56="",CN56=""),"",SUMIFS('تحميل المصنعيات'!$N:$N,'تحميل المصنعيات'!$F:$F,CN$2,'تحميل المصنعيات'!$D:$D,CL56))</f>
        <v/>
      </c>
      <c r="CQ56" s="55" t="str">
        <f t="shared" si="13"/>
        <v/>
      </c>
      <c r="CR56" s="55" t="str">
        <f t="shared" si="34"/>
        <v/>
      </c>
      <c r="CS56" s="129" t="str">
        <f t="shared" si="44"/>
        <v/>
      </c>
    </row>
    <row r="57" spans="9:97" x14ac:dyDescent="0.25">
      <c r="I57" s="4" t="s">
        <v>10</v>
      </c>
      <c r="J57" s="5">
        <v>45222</v>
      </c>
      <c r="K57" s="6"/>
      <c r="L57" s="6"/>
      <c r="M57" s="6" t="str">
        <f t="shared" si="14"/>
        <v/>
      </c>
      <c r="N57" s="6" t="str">
        <f>IF(OR(K57="",L57=""),"",SUMIFS('تحميل المصنعيات'!$N:$N,'تحميل المصنعيات'!$F:$F,L$2,'تحميل المصنعيات'!$D:$D,J57))</f>
        <v/>
      </c>
      <c r="O57" s="55" t="str">
        <f t="shared" si="0"/>
        <v/>
      </c>
      <c r="P57" s="55" t="str">
        <f t="shared" si="45"/>
        <v/>
      </c>
      <c r="Q57" s="129" t="str">
        <f t="shared" si="15"/>
        <v/>
      </c>
      <c r="S57" s="4" t="s">
        <v>10</v>
      </c>
      <c r="T57" s="5">
        <v>45222</v>
      </c>
      <c r="U57" s="6"/>
      <c r="V57" s="6"/>
      <c r="W57" s="6" t="str">
        <f t="shared" si="16"/>
        <v/>
      </c>
      <c r="X57" s="6" t="str">
        <f>IF(OR(U57="",V57=""),"",SUMIFS('تحميل المصنعيات'!$N:$N,'تحميل المصنعيات'!$F:$F,V$2,'تحميل المصنعيات'!$D:$D,T57))</f>
        <v/>
      </c>
      <c r="Y57" s="55" t="str">
        <f t="shared" si="2"/>
        <v/>
      </c>
      <c r="Z57" s="55" t="str">
        <f t="shared" si="3"/>
        <v/>
      </c>
      <c r="AA57" s="129" t="str">
        <f t="shared" si="37"/>
        <v/>
      </c>
      <c r="AC57" s="4" t="s">
        <v>10</v>
      </c>
      <c r="AD57" s="5">
        <v>45222</v>
      </c>
      <c r="AE57" s="6"/>
      <c r="AF57" s="6"/>
      <c r="AG57" s="6" t="str">
        <f t="shared" si="18"/>
        <v/>
      </c>
      <c r="AH57" s="6" t="str">
        <f>IF(OR(AE57="",AF57=""),"",SUMIFS('تحميل المصنعيات'!$N:$N,'تحميل المصنعيات'!$F:$F,AF$2,'تحميل المصنعيات'!$D:$D,AD57))</f>
        <v/>
      </c>
      <c r="AI57" s="55" t="str">
        <f t="shared" si="4"/>
        <v/>
      </c>
      <c r="AJ57" s="55" t="str">
        <f t="shared" si="19"/>
        <v/>
      </c>
      <c r="AK57" s="129" t="str">
        <f t="shared" si="38"/>
        <v/>
      </c>
      <c r="AM57" s="4" t="s">
        <v>10</v>
      </c>
      <c r="AN57" s="5">
        <v>45222</v>
      </c>
      <c r="AO57" s="6"/>
      <c r="AP57" s="6"/>
      <c r="AQ57" s="6" t="str">
        <f t="shared" si="21"/>
        <v/>
      </c>
      <c r="AR57" s="6" t="str">
        <f>IF(OR(AO57="",AP57=""),"",SUMIFS('تحميل المصنعيات'!$N:$N,'تحميل المصنعيات'!$F:$F,AP$2,'تحميل المصنعيات'!$D:$D,AN57))</f>
        <v/>
      </c>
      <c r="AS57" s="55" t="str">
        <f t="shared" si="5"/>
        <v/>
      </c>
      <c r="AT57" s="55" t="str">
        <f t="shared" si="6"/>
        <v/>
      </c>
      <c r="AU57" s="129" t="str">
        <f t="shared" si="39"/>
        <v/>
      </c>
      <c r="AW57" s="4" t="s">
        <v>10</v>
      </c>
      <c r="AX57" s="5">
        <v>45222</v>
      </c>
      <c r="AY57" s="6"/>
      <c r="AZ57" s="6"/>
      <c r="BA57" s="6" t="str">
        <f t="shared" si="23"/>
        <v/>
      </c>
      <c r="BB57" s="6" t="str">
        <f>IF(OR(AY57="",AZ57=""),"",SUMIFS('تحميل المصنعيات'!$N:$N,'تحميل المصنعيات'!$F:$F,AZ$2,'تحميل المصنعيات'!$D:$D,AX57))</f>
        <v/>
      </c>
      <c r="BC57" s="55" t="str">
        <f t="shared" si="7"/>
        <v/>
      </c>
      <c r="BD57" s="55" t="str">
        <f t="shared" si="24"/>
        <v/>
      </c>
      <c r="BE57" s="129" t="str">
        <f t="shared" si="40"/>
        <v/>
      </c>
      <c r="BG57" s="4" t="s">
        <v>10</v>
      </c>
      <c r="BH57" s="5">
        <v>45222</v>
      </c>
      <c r="BI57" s="6"/>
      <c r="BJ57" s="6"/>
      <c r="BK57" s="6" t="str">
        <f t="shared" si="26"/>
        <v/>
      </c>
      <c r="BL57" s="6" t="str">
        <f>IF(OR(BI57="",BJ57=""),"",SUMIFS('تحميل المصنعيات'!$N:$N,'تحميل المصنعيات'!$F:$F,BJ$2,'تحميل المصنعيات'!$D:$D,BH57))</f>
        <v/>
      </c>
      <c r="BM57" s="55" t="str">
        <f t="shared" si="8"/>
        <v/>
      </c>
      <c r="BN57" s="55" t="str">
        <f t="shared" si="9"/>
        <v/>
      </c>
      <c r="BO57" s="129" t="str">
        <f t="shared" si="41"/>
        <v/>
      </c>
      <c r="BQ57" s="4" t="s">
        <v>10</v>
      </c>
      <c r="BR57" s="5">
        <v>45222</v>
      </c>
      <c r="BS57" s="6"/>
      <c r="BT57" s="6"/>
      <c r="BU57" s="6" t="str">
        <f t="shared" si="28"/>
        <v/>
      </c>
      <c r="BV57" s="6" t="str">
        <f>IF(OR(BS57="",BT57=""),"",SUMIFS('تحميل المصنعيات'!$N:$N,'تحميل المصنعيات'!$F:$F,BT$2,'تحميل المصنعيات'!$D:$D,BR57))</f>
        <v/>
      </c>
      <c r="BW57" s="55" t="str">
        <f t="shared" si="10"/>
        <v/>
      </c>
      <c r="BX57" s="55" t="str">
        <f t="shared" si="29"/>
        <v/>
      </c>
      <c r="BY57" s="129" t="str">
        <f t="shared" si="42"/>
        <v/>
      </c>
      <c r="CA57" s="4" t="s">
        <v>10</v>
      </c>
      <c r="CB57" s="5">
        <v>45222</v>
      </c>
      <c r="CC57" s="6"/>
      <c r="CD57" s="6"/>
      <c r="CE57" s="6" t="str">
        <f t="shared" si="31"/>
        <v/>
      </c>
      <c r="CF57" s="6" t="str">
        <f>IF(OR(CC57="",CD57=""),"",SUMIFS('تحميل المصنعيات'!$N:$N,'تحميل المصنعيات'!$F:$F,CD$2,'تحميل المصنعيات'!$D:$D,CB57))</f>
        <v/>
      </c>
      <c r="CG57" s="55" t="str">
        <f t="shared" si="11"/>
        <v/>
      </c>
      <c r="CH57" s="55" t="str">
        <f t="shared" si="12"/>
        <v/>
      </c>
      <c r="CI57" s="129" t="str">
        <f t="shared" si="43"/>
        <v/>
      </c>
      <c r="CK57" s="4" t="s">
        <v>10</v>
      </c>
      <c r="CL57" s="5">
        <v>45222</v>
      </c>
      <c r="CM57" s="6"/>
      <c r="CN57" s="6"/>
      <c r="CO57" s="6" t="str">
        <f t="shared" si="33"/>
        <v/>
      </c>
      <c r="CP57" s="6" t="str">
        <f>IF(OR(CM57="",CN57=""),"",SUMIFS('تحميل المصنعيات'!$N:$N,'تحميل المصنعيات'!$F:$F,CN$2,'تحميل المصنعيات'!$D:$D,CL57))</f>
        <v/>
      </c>
      <c r="CQ57" s="55" t="str">
        <f t="shared" si="13"/>
        <v/>
      </c>
      <c r="CR57" s="55" t="str">
        <f t="shared" si="34"/>
        <v/>
      </c>
      <c r="CS57" s="129" t="str">
        <f t="shared" si="44"/>
        <v/>
      </c>
    </row>
    <row r="58" spans="9:97" x14ac:dyDescent="0.25">
      <c r="I58" s="4" t="s">
        <v>11</v>
      </c>
      <c r="J58" s="5">
        <v>45223</v>
      </c>
      <c r="K58" s="6"/>
      <c r="L58" s="6"/>
      <c r="M58" s="6" t="str">
        <f t="shared" si="14"/>
        <v/>
      </c>
      <c r="N58" s="6" t="str">
        <f>IF(OR(K58="",L58=""),"",SUMIFS('تحميل المصنعيات'!$N:$N,'تحميل المصنعيات'!$F:$F,L$2,'تحميل المصنعيات'!$D:$D,J58))</f>
        <v/>
      </c>
      <c r="O58" s="55" t="str">
        <f t="shared" si="0"/>
        <v/>
      </c>
      <c r="P58" s="55" t="str">
        <f t="shared" si="45"/>
        <v/>
      </c>
      <c r="Q58" s="129" t="str">
        <f t="shared" si="15"/>
        <v/>
      </c>
      <c r="S58" s="4" t="s">
        <v>11</v>
      </c>
      <c r="T58" s="5">
        <v>45223</v>
      </c>
      <c r="U58" s="6"/>
      <c r="V58" s="6"/>
      <c r="W58" s="6" t="str">
        <f t="shared" si="16"/>
        <v/>
      </c>
      <c r="X58" s="6" t="str">
        <f>IF(OR(U58="",V58=""),"",SUMIFS('تحميل المصنعيات'!$N:$N,'تحميل المصنعيات'!$F:$F,V$2,'تحميل المصنعيات'!$D:$D,T58))</f>
        <v/>
      </c>
      <c r="Y58" s="55" t="str">
        <f t="shared" si="2"/>
        <v/>
      </c>
      <c r="Z58" s="55" t="str">
        <f t="shared" si="3"/>
        <v/>
      </c>
      <c r="AA58" s="129" t="str">
        <f t="shared" si="37"/>
        <v/>
      </c>
      <c r="AC58" s="4" t="s">
        <v>11</v>
      </c>
      <c r="AD58" s="5">
        <v>45223</v>
      </c>
      <c r="AE58" s="6"/>
      <c r="AF58" s="6"/>
      <c r="AG58" s="6" t="str">
        <f t="shared" si="18"/>
        <v/>
      </c>
      <c r="AH58" s="6" t="str">
        <f>IF(OR(AE58="",AF58=""),"",SUMIFS('تحميل المصنعيات'!$N:$N,'تحميل المصنعيات'!$F:$F,AF$2,'تحميل المصنعيات'!$D:$D,AD58))</f>
        <v/>
      </c>
      <c r="AI58" s="55" t="str">
        <f t="shared" si="4"/>
        <v/>
      </c>
      <c r="AJ58" s="55" t="str">
        <f t="shared" si="19"/>
        <v/>
      </c>
      <c r="AK58" s="129" t="str">
        <f t="shared" si="38"/>
        <v/>
      </c>
      <c r="AM58" s="4" t="s">
        <v>11</v>
      </c>
      <c r="AN58" s="5">
        <v>45223</v>
      </c>
      <c r="AO58" s="6"/>
      <c r="AP58" s="6"/>
      <c r="AQ58" s="6" t="str">
        <f t="shared" si="21"/>
        <v/>
      </c>
      <c r="AR58" s="6" t="str">
        <f>IF(OR(AO58="",AP58=""),"",SUMIFS('تحميل المصنعيات'!$N:$N,'تحميل المصنعيات'!$F:$F,AP$2,'تحميل المصنعيات'!$D:$D,AN58))</f>
        <v/>
      </c>
      <c r="AS58" s="55" t="str">
        <f t="shared" si="5"/>
        <v/>
      </c>
      <c r="AT58" s="55" t="str">
        <f t="shared" si="6"/>
        <v/>
      </c>
      <c r="AU58" s="129" t="str">
        <f t="shared" si="39"/>
        <v/>
      </c>
      <c r="AW58" s="4" t="s">
        <v>11</v>
      </c>
      <c r="AX58" s="5">
        <v>45223</v>
      </c>
      <c r="AY58" s="6"/>
      <c r="AZ58" s="6"/>
      <c r="BA58" s="6" t="str">
        <f t="shared" si="23"/>
        <v/>
      </c>
      <c r="BB58" s="6" t="str">
        <f>IF(OR(AY58="",AZ58=""),"",SUMIFS('تحميل المصنعيات'!$N:$N,'تحميل المصنعيات'!$F:$F,AZ$2,'تحميل المصنعيات'!$D:$D,AX58))</f>
        <v/>
      </c>
      <c r="BC58" s="55" t="str">
        <f t="shared" si="7"/>
        <v/>
      </c>
      <c r="BD58" s="55" t="str">
        <f t="shared" si="24"/>
        <v/>
      </c>
      <c r="BE58" s="129" t="str">
        <f t="shared" si="40"/>
        <v/>
      </c>
      <c r="BG58" s="4" t="s">
        <v>11</v>
      </c>
      <c r="BH58" s="5">
        <v>45223</v>
      </c>
      <c r="BI58" s="6"/>
      <c r="BJ58" s="6"/>
      <c r="BK58" s="6" t="str">
        <f t="shared" si="26"/>
        <v/>
      </c>
      <c r="BL58" s="6" t="str">
        <f>IF(OR(BI58="",BJ58=""),"",SUMIFS('تحميل المصنعيات'!$N:$N,'تحميل المصنعيات'!$F:$F,BJ$2,'تحميل المصنعيات'!$D:$D,BH58))</f>
        <v/>
      </c>
      <c r="BM58" s="55" t="str">
        <f t="shared" si="8"/>
        <v/>
      </c>
      <c r="BN58" s="55" t="str">
        <f t="shared" si="9"/>
        <v/>
      </c>
      <c r="BO58" s="129" t="str">
        <f t="shared" si="41"/>
        <v/>
      </c>
      <c r="BQ58" s="4" t="s">
        <v>11</v>
      </c>
      <c r="BR58" s="5">
        <v>45223</v>
      </c>
      <c r="BS58" s="6"/>
      <c r="BT58" s="6"/>
      <c r="BU58" s="6" t="str">
        <f t="shared" si="28"/>
        <v/>
      </c>
      <c r="BV58" s="6" t="str">
        <f>IF(OR(BS58="",BT58=""),"",SUMIFS('تحميل المصنعيات'!$N:$N,'تحميل المصنعيات'!$F:$F,BT$2,'تحميل المصنعيات'!$D:$D,BR58))</f>
        <v/>
      </c>
      <c r="BW58" s="55" t="str">
        <f t="shared" si="10"/>
        <v/>
      </c>
      <c r="BX58" s="55" t="str">
        <f t="shared" si="29"/>
        <v/>
      </c>
      <c r="BY58" s="129" t="str">
        <f t="shared" si="42"/>
        <v/>
      </c>
      <c r="CA58" s="4" t="s">
        <v>11</v>
      </c>
      <c r="CB58" s="5">
        <v>45223</v>
      </c>
      <c r="CC58" s="6"/>
      <c r="CD58" s="6"/>
      <c r="CE58" s="6" t="str">
        <f t="shared" si="31"/>
        <v/>
      </c>
      <c r="CF58" s="6" t="str">
        <f>IF(OR(CC58="",CD58=""),"",SUMIFS('تحميل المصنعيات'!$N:$N,'تحميل المصنعيات'!$F:$F,CD$2,'تحميل المصنعيات'!$D:$D,CB58))</f>
        <v/>
      </c>
      <c r="CG58" s="55" t="str">
        <f t="shared" si="11"/>
        <v/>
      </c>
      <c r="CH58" s="55" t="str">
        <f t="shared" si="12"/>
        <v/>
      </c>
      <c r="CI58" s="129" t="str">
        <f t="shared" si="43"/>
        <v/>
      </c>
      <c r="CK58" s="4" t="s">
        <v>11</v>
      </c>
      <c r="CL58" s="5">
        <v>45223</v>
      </c>
      <c r="CM58" s="6"/>
      <c r="CN58" s="6"/>
      <c r="CO58" s="6" t="str">
        <f t="shared" si="33"/>
        <v/>
      </c>
      <c r="CP58" s="6" t="str">
        <f>IF(OR(CM58="",CN58=""),"",SUMIFS('تحميل المصنعيات'!$N:$N,'تحميل المصنعيات'!$F:$F,CN$2,'تحميل المصنعيات'!$D:$D,CL58))</f>
        <v/>
      </c>
      <c r="CQ58" s="55" t="str">
        <f t="shared" si="13"/>
        <v/>
      </c>
      <c r="CR58" s="55" t="str">
        <f t="shared" si="34"/>
        <v/>
      </c>
      <c r="CS58" s="129" t="str">
        <f t="shared" si="44"/>
        <v/>
      </c>
    </row>
    <row r="59" spans="9:97" x14ac:dyDescent="0.25">
      <c r="I59" s="4" t="s">
        <v>12</v>
      </c>
      <c r="J59" s="5">
        <v>45224</v>
      </c>
      <c r="K59" s="6"/>
      <c r="L59" s="6"/>
      <c r="M59" s="6" t="str">
        <f t="shared" si="14"/>
        <v/>
      </c>
      <c r="N59" s="6" t="str">
        <f>IF(OR(K59="",L59=""),"",SUMIFS('تحميل المصنعيات'!$N:$N,'تحميل المصنعيات'!$F:$F,L$2,'تحميل المصنعيات'!$D:$D,J59))</f>
        <v/>
      </c>
      <c r="O59" s="55" t="str">
        <f t="shared" si="0"/>
        <v/>
      </c>
      <c r="P59" s="55" t="str">
        <f t="shared" si="45"/>
        <v/>
      </c>
      <c r="Q59" s="129" t="str">
        <f t="shared" si="15"/>
        <v/>
      </c>
      <c r="S59" s="4" t="s">
        <v>12</v>
      </c>
      <c r="T59" s="5">
        <v>45224</v>
      </c>
      <c r="U59" s="6"/>
      <c r="V59" s="6"/>
      <c r="W59" s="6" t="str">
        <f t="shared" si="16"/>
        <v/>
      </c>
      <c r="X59" s="6" t="str">
        <f>IF(OR(U59="",V59=""),"",SUMIFS('تحميل المصنعيات'!$N:$N,'تحميل المصنعيات'!$F:$F,V$2,'تحميل المصنعيات'!$D:$D,T59))</f>
        <v/>
      </c>
      <c r="Y59" s="55" t="str">
        <f t="shared" si="2"/>
        <v/>
      </c>
      <c r="Z59" s="55" t="str">
        <f t="shared" si="3"/>
        <v/>
      </c>
      <c r="AA59" s="129" t="str">
        <f t="shared" si="37"/>
        <v/>
      </c>
      <c r="AC59" s="4" t="s">
        <v>12</v>
      </c>
      <c r="AD59" s="5">
        <v>45224</v>
      </c>
      <c r="AE59" s="6"/>
      <c r="AF59" s="6"/>
      <c r="AG59" s="6" t="str">
        <f t="shared" si="18"/>
        <v/>
      </c>
      <c r="AH59" s="6" t="str">
        <f>IF(OR(AE59="",AF59=""),"",SUMIFS('تحميل المصنعيات'!$N:$N,'تحميل المصنعيات'!$F:$F,AF$2,'تحميل المصنعيات'!$D:$D,AD59))</f>
        <v/>
      </c>
      <c r="AI59" s="55" t="str">
        <f t="shared" si="4"/>
        <v/>
      </c>
      <c r="AJ59" s="55" t="str">
        <f t="shared" si="19"/>
        <v/>
      </c>
      <c r="AK59" s="129" t="str">
        <f t="shared" si="38"/>
        <v/>
      </c>
      <c r="AM59" s="4" t="s">
        <v>12</v>
      </c>
      <c r="AN59" s="5">
        <v>45224</v>
      </c>
      <c r="AO59" s="6"/>
      <c r="AP59" s="6"/>
      <c r="AQ59" s="6" t="str">
        <f t="shared" si="21"/>
        <v/>
      </c>
      <c r="AR59" s="6" t="str">
        <f>IF(OR(AO59="",AP59=""),"",SUMIFS('تحميل المصنعيات'!$N:$N,'تحميل المصنعيات'!$F:$F,AP$2,'تحميل المصنعيات'!$D:$D,AN59))</f>
        <v/>
      </c>
      <c r="AS59" s="55" t="str">
        <f t="shared" si="5"/>
        <v/>
      </c>
      <c r="AT59" s="55" t="str">
        <f t="shared" si="6"/>
        <v/>
      </c>
      <c r="AU59" s="129" t="str">
        <f t="shared" si="39"/>
        <v/>
      </c>
      <c r="AW59" s="4" t="s">
        <v>12</v>
      </c>
      <c r="AX59" s="5">
        <v>45224</v>
      </c>
      <c r="AY59" s="6"/>
      <c r="AZ59" s="6"/>
      <c r="BA59" s="6" t="str">
        <f t="shared" si="23"/>
        <v/>
      </c>
      <c r="BB59" s="6" t="str">
        <f>IF(OR(AY59="",AZ59=""),"",SUMIFS('تحميل المصنعيات'!$N:$N,'تحميل المصنعيات'!$F:$F,AZ$2,'تحميل المصنعيات'!$D:$D,AX59))</f>
        <v/>
      </c>
      <c r="BC59" s="55" t="str">
        <f t="shared" si="7"/>
        <v/>
      </c>
      <c r="BD59" s="55" t="str">
        <f t="shared" si="24"/>
        <v/>
      </c>
      <c r="BE59" s="129" t="str">
        <f t="shared" si="40"/>
        <v/>
      </c>
      <c r="BG59" s="4" t="s">
        <v>12</v>
      </c>
      <c r="BH59" s="5">
        <v>45224</v>
      </c>
      <c r="BI59" s="6"/>
      <c r="BJ59" s="6"/>
      <c r="BK59" s="6" t="str">
        <f t="shared" si="26"/>
        <v/>
      </c>
      <c r="BL59" s="6" t="str">
        <f>IF(OR(BI59="",BJ59=""),"",SUMIFS('تحميل المصنعيات'!$N:$N,'تحميل المصنعيات'!$F:$F,BJ$2,'تحميل المصنعيات'!$D:$D,BH59))</f>
        <v/>
      </c>
      <c r="BM59" s="55" t="str">
        <f t="shared" si="8"/>
        <v/>
      </c>
      <c r="BN59" s="55" t="str">
        <f t="shared" si="9"/>
        <v/>
      </c>
      <c r="BO59" s="129" t="str">
        <f t="shared" si="41"/>
        <v/>
      </c>
      <c r="BQ59" s="4" t="s">
        <v>12</v>
      </c>
      <c r="BR59" s="5">
        <v>45224</v>
      </c>
      <c r="BS59" s="6"/>
      <c r="BT59" s="6"/>
      <c r="BU59" s="6" t="str">
        <f t="shared" si="28"/>
        <v/>
      </c>
      <c r="BV59" s="6" t="str">
        <f>IF(OR(BS59="",BT59=""),"",SUMIFS('تحميل المصنعيات'!$N:$N,'تحميل المصنعيات'!$F:$F,BT$2,'تحميل المصنعيات'!$D:$D,BR59))</f>
        <v/>
      </c>
      <c r="BW59" s="55" t="str">
        <f t="shared" si="10"/>
        <v/>
      </c>
      <c r="BX59" s="55" t="str">
        <f t="shared" si="29"/>
        <v/>
      </c>
      <c r="BY59" s="129" t="str">
        <f t="shared" si="42"/>
        <v/>
      </c>
      <c r="CA59" s="4" t="s">
        <v>12</v>
      </c>
      <c r="CB59" s="5">
        <v>45224</v>
      </c>
      <c r="CC59" s="6"/>
      <c r="CD59" s="6"/>
      <c r="CE59" s="6" t="str">
        <f t="shared" si="31"/>
        <v/>
      </c>
      <c r="CF59" s="6" t="str">
        <f>IF(OR(CC59="",CD59=""),"",SUMIFS('تحميل المصنعيات'!$N:$N,'تحميل المصنعيات'!$F:$F,CD$2,'تحميل المصنعيات'!$D:$D,CB59))</f>
        <v/>
      </c>
      <c r="CG59" s="55" t="str">
        <f t="shared" si="11"/>
        <v/>
      </c>
      <c r="CH59" s="55" t="str">
        <f t="shared" si="12"/>
        <v/>
      </c>
      <c r="CI59" s="129" t="str">
        <f t="shared" si="43"/>
        <v/>
      </c>
      <c r="CK59" s="4" t="s">
        <v>12</v>
      </c>
      <c r="CL59" s="5">
        <v>45224</v>
      </c>
      <c r="CM59" s="6"/>
      <c r="CN59" s="6"/>
      <c r="CO59" s="6" t="str">
        <f t="shared" si="33"/>
        <v/>
      </c>
      <c r="CP59" s="6" t="str">
        <f>IF(OR(CM59="",CN59=""),"",SUMIFS('تحميل المصنعيات'!$N:$N,'تحميل المصنعيات'!$F:$F,CN$2,'تحميل المصنعيات'!$D:$D,CL59))</f>
        <v/>
      </c>
      <c r="CQ59" s="55" t="str">
        <f t="shared" si="13"/>
        <v/>
      </c>
      <c r="CR59" s="55" t="str">
        <f t="shared" si="34"/>
        <v/>
      </c>
      <c r="CS59" s="129" t="str">
        <f t="shared" si="44"/>
        <v/>
      </c>
    </row>
    <row r="60" spans="9:97" x14ac:dyDescent="0.25">
      <c r="I60" s="4" t="s">
        <v>13</v>
      </c>
      <c r="J60" s="5">
        <v>45225</v>
      </c>
      <c r="K60" s="6"/>
      <c r="L60" s="6"/>
      <c r="M60" s="6" t="str">
        <f t="shared" si="14"/>
        <v/>
      </c>
      <c r="N60" s="6" t="str">
        <f>IF(OR(K60="",L60=""),"",SUMIFS('تحميل المصنعيات'!$N:$N,'تحميل المصنعيات'!$F:$F,L$2,'تحميل المصنعيات'!$D:$D,J60))</f>
        <v/>
      </c>
      <c r="O60" s="55" t="str">
        <f t="shared" si="0"/>
        <v/>
      </c>
      <c r="P60" s="55" t="str">
        <f t="shared" si="45"/>
        <v/>
      </c>
      <c r="Q60" s="129" t="str">
        <f t="shared" si="15"/>
        <v/>
      </c>
      <c r="S60" s="4" t="s">
        <v>13</v>
      </c>
      <c r="T60" s="5">
        <v>45225</v>
      </c>
      <c r="U60" s="6"/>
      <c r="V60" s="6"/>
      <c r="W60" s="6" t="str">
        <f t="shared" si="16"/>
        <v/>
      </c>
      <c r="X60" s="6" t="str">
        <f>IF(OR(U60="",V60=""),"",SUMIFS('تحميل المصنعيات'!$N:$N,'تحميل المصنعيات'!$F:$F,V$2,'تحميل المصنعيات'!$D:$D,T60))</f>
        <v/>
      </c>
      <c r="Y60" s="55" t="str">
        <f t="shared" si="2"/>
        <v/>
      </c>
      <c r="Z60" s="55" t="str">
        <f t="shared" si="3"/>
        <v/>
      </c>
      <c r="AA60" s="129" t="str">
        <f t="shared" si="37"/>
        <v/>
      </c>
      <c r="AC60" s="4" t="s">
        <v>13</v>
      </c>
      <c r="AD60" s="5">
        <v>45225</v>
      </c>
      <c r="AE60" s="6"/>
      <c r="AF60" s="6"/>
      <c r="AG60" s="6" t="str">
        <f t="shared" si="18"/>
        <v/>
      </c>
      <c r="AH60" s="6" t="str">
        <f>IF(OR(AE60="",AF60=""),"",SUMIFS('تحميل المصنعيات'!$N:$N,'تحميل المصنعيات'!$F:$F,AF$2,'تحميل المصنعيات'!$D:$D,AD60))</f>
        <v/>
      </c>
      <c r="AI60" s="55" t="str">
        <f t="shared" si="4"/>
        <v/>
      </c>
      <c r="AJ60" s="55" t="str">
        <f t="shared" si="19"/>
        <v/>
      </c>
      <c r="AK60" s="129" t="str">
        <f t="shared" si="38"/>
        <v/>
      </c>
      <c r="AM60" s="4" t="s">
        <v>13</v>
      </c>
      <c r="AN60" s="5">
        <v>45225</v>
      </c>
      <c r="AO60" s="6"/>
      <c r="AP60" s="6"/>
      <c r="AQ60" s="6" t="str">
        <f t="shared" si="21"/>
        <v/>
      </c>
      <c r="AR60" s="6" t="str">
        <f>IF(OR(AO60="",AP60=""),"",SUMIFS('تحميل المصنعيات'!$N:$N,'تحميل المصنعيات'!$F:$F,AP$2,'تحميل المصنعيات'!$D:$D,AN60))</f>
        <v/>
      </c>
      <c r="AS60" s="55" t="str">
        <f t="shared" si="5"/>
        <v/>
      </c>
      <c r="AT60" s="55" t="str">
        <f t="shared" si="6"/>
        <v/>
      </c>
      <c r="AU60" s="129" t="str">
        <f t="shared" si="39"/>
        <v/>
      </c>
      <c r="AW60" s="4" t="s">
        <v>13</v>
      </c>
      <c r="AX60" s="5">
        <v>45225</v>
      </c>
      <c r="AY60" s="6"/>
      <c r="AZ60" s="6"/>
      <c r="BA60" s="6" t="str">
        <f t="shared" si="23"/>
        <v/>
      </c>
      <c r="BB60" s="6" t="str">
        <f>IF(OR(AY60="",AZ60=""),"",SUMIFS('تحميل المصنعيات'!$N:$N,'تحميل المصنعيات'!$F:$F,AZ$2,'تحميل المصنعيات'!$D:$D,AX60))</f>
        <v/>
      </c>
      <c r="BC60" s="55" t="str">
        <f t="shared" si="7"/>
        <v/>
      </c>
      <c r="BD60" s="55" t="str">
        <f t="shared" si="24"/>
        <v/>
      </c>
      <c r="BE60" s="129" t="str">
        <f t="shared" si="40"/>
        <v/>
      </c>
      <c r="BG60" s="4" t="s">
        <v>13</v>
      </c>
      <c r="BH60" s="5">
        <v>45225</v>
      </c>
      <c r="BI60" s="6"/>
      <c r="BJ60" s="6"/>
      <c r="BK60" s="6" t="str">
        <f t="shared" si="26"/>
        <v/>
      </c>
      <c r="BL60" s="6" t="str">
        <f>IF(OR(BI60="",BJ60=""),"",SUMIFS('تحميل المصنعيات'!$N:$N,'تحميل المصنعيات'!$F:$F,BJ$2,'تحميل المصنعيات'!$D:$D,BH60))</f>
        <v/>
      </c>
      <c r="BM60" s="55" t="str">
        <f t="shared" si="8"/>
        <v/>
      </c>
      <c r="BN60" s="55" t="str">
        <f t="shared" si="9"/>
        <v/>
      </c>
      <c r="BO60" s="129" t="str">
        <f t="shared" si="41"/>
        <v/>
      </c>
      <c r="BQ60" s="4" t="s">
        <v>13</v>
      </c>
      <c r="BR60" s="5">
        <v>45225</v>
      </c>
      <c r="BS60" s="6"/>
      <c r="BT60" s="6"/>
      <c r="BU60" s="6" t="str">
        <f t="shared" si="28"/>
        <v/>
      </c>
      <c r="BV60" s="6" t="str">
        <f>IF(OR(BS60="",BT60=""),"",SUMIFS('تحميل المصنعيات'!$N:$N,'تحميل المصنعيات'!$F:$F,BT$2,'تحميل المصنعيات'!$D:$D,BR60))</f>
        <v/>
      </c>
      <c r="BW60" s="55" t="str">
        <f t="shared" si="10"/>
        <v/>
      </c>
      <c r="BX60" s="55" t="str">
        <f t="shared" si="29"/>
        <v/>
      </c>
      <c r="BY60" s="129" t="str">
        <f t="shared" si="42"/>
        <v/>
      </c>
      <c r="CA60" s="4" t="s">
        <v>13</v>
      </c>
      <c r="CB60" s="5">
        <v>45225</v>
      </c>
      <c r="CC60" s="6"/>
      <c r="CD60" s="6"/>
      <c r="CE60" s="6" t="str">
        <f t="shared" si="31"/>
        <v/>
      </c>
      <c r="CF60" s="6" t="str">
        <f>IF(OR(CC60="",CD60=""),"",SUMIFS('تحميل المصنعيات'!$N:$N,'تحميل المصنعيات'!$F:$F,CD$2,'تحميل المصنعيات'!$D:$D,CB60))</f>
        <v/>
      </c>
      <c r="CG60" s="55" t="str">
        <f t="shared" si="11"/>
        <v/>
      </c>
      <c r="CH60" s="55" t="str">
        <f t="shared" si="12"/>
        <v/>
      </c>
      <c r="CI60" s="129" t="str">
        <f t="shared" si="43"/>
        <v/>
      </c>
      <c r="CK60" s="4" t="s">
        <v>13</v>
      </c>
      <c r="CL60" s="5">
        <v>45225</v>
      </c>
      <c r="CM60" s="6"/>
      <c r="CN60" s="6"/>
      <c r="CO60" s="6" t="str">
        <f t="shared" si="33"/>
        <v/>
      </c>
      <c r="CP60" s="6" t="str">
        <f>IF(OR(CM60="",CN60=""),"",SUMIFS('تحميل المصنعيات'!$N:$N,'تحميل المصنعيات'!$F:$F,CN$2,'تحميل المصنعيات'!$D:$D,CL60))</f>
        <v/>
      </c>
      <c r="CQ60" s="55" t="str">
        <f t="shared" si="13"/>
        <v/>
      </c>
      <c r="CR60" s="55" t="str">
        <f t="shared" si="34"/>
        <v/>
      </c>
      <c r="CS60" s="129" t="str">
        <f t="shared" si="44"/>
        <v/>
      </c>
    </row>
    <row r="61" spans="9:97" x14ac:dyDescent="0.25">
      <c r="I61" s="132" t="s">
        <v>30</v>
      </c>
      <c r="J61" s="133">
        <v>45226</v>
      </c>
      <c r="K61" s="134"/>
      <c r="L61" s="134"/>
      <c r="M61" s="134" t="str">
        <f t="shared" si="14"/>
        <v/>
      </c>
      <c r="N61" s="134" t="str">
        <f>IF(OR(K61="",L61=""),"",SUMIFS('تحميل المصنعيات'!$N:$N,'تحميل المصنعيات'!$F:$F,L$2,'تحميل المصنعيات'!$D:$D,J61))</f>
        <v/>
      </c>
      <c r="O61" s="135" t="str">
        <f t="shared" si="0"/>
        <v/>
      </c>
      <c r="P61" s="135" t="str">
        <f t="shared" si="45"/>
        <v/>
      </c>
      <c r="Q61" s="132" t="str">
        <f t="shared" si="15"/>
        <v/>
      </c>
      <c r="S61" s="132" t="s">
        <v>30</v>
      </c>
      <c r="T61" s="133">
        <v>45226</v>
      </c>
      <c r="U61" s="134"/>
      <c r="V61" s="134"/>
      <c r="W61" s="134" t="str">
        <f t="shared" si="16"/>
        <v/>
      </c>
      <c r="X61" s="134" t="str">
        <f>IF(OR(U61="",V61=""),"",SUMIFS('تحميل المصنعيات'!$N:$N,'تحميل المصنعيات'!$F:$F,V$2,'تحميل المصنعيات'!$D:$D,T61))</f>
        <v/>
      </c>
      <c r="Y61" s="135" t="str">
        <f t="shared" si="2"/>
        <v/>
      </c>
      <c r="Z61" s="135" t="str">
        <f t="shared" si="3"/>
        <v/>
      </c>
      <c r="AA61" s="132" t="str">
        <f t="shared" si="37"/>
        <v/>
      </c>
      <c r="AC61" s="132" t="s">
        <v>30</v>
      </c>
      <c r="AD61" s="133">
        <v>45226</v>
      </c>
      <c r="AE61" s="134"/>
      <c r="AF61" s="134"/>
      <c r="AG61" s="134" t="str">
        <f t="shared" si="18"/>
        <v/>
      </c>
      <c r="AH61" s="134" t="str">
        <f>IF(OR(AE61="",AF61=""),"",SUMIFS('تحميل المصنعيات'!$N:$N,'تحميل المصنعيات'!$F:$F,AF$2,'تحميل المصنعيات'!$D:$D,AD61))</f>
        <v/>
      </c>
      <c r="AI61" s="135" t="str">
        <f t="shared" si="4"/>
        <v/>
      </c>
      <c r="AJ61" s="135" t="str">
        <f t="shared" si="19"/>
        <v/>
      </c>
      <c r="AK61" s="132" t="str">
        <f t="shared" si="38"/>
        <v/>
      </c>
      <c r="AM61" s="132" t="s">
        <v>30</v>
      </c>
      <c r="AN61" s="133">
        <v>45226</v>
      </c>
      <c r="AO61" s="134"/>
      <c r="AP61" s="134"/>
      <c r="AQ61" s="134" t="str">
        <f t="shared" si="21"/>
        <v/>
      </c>
      <c r="AR61" s="134" t="str">
        <f>IF(OR(AO61="",AP61=""),"",SUMIFS('تحميل المصنعيات'!$N:$N,'تحميل المصنعيات'!$F:$F,AP$2,'تحميل المصنعيات'!$D:$D,AN61))</f>
        <v/>
      </c>
      <c r="AS61" s="135" t="str">
        <f t="shared" si="5"/>
        <v/>
      </c>
      <c r="AT61" s="135" t="str">
        <f t="shared" si="6"/>
        <v/>
      </c>
      <c r="AU61" s="132" t="str">
        <f t="shared" si="39"/>
        <v/>
      </c>
      <c r="AW61" s="132" t="s">
        <v>30</v>
      </c>
      <c r="AX61" s="133">
        <v>45226</v>
      </c>
      <c r="AY61" s="134"/>
      <c r="AZ61" s="134"/>
      <c r="BA61" s="134" t="str">
        <f t="shared" si="23"/>
        <v/>
      </c>
      <c r="BB61" s="134" t="str">
        <f>IF(OR(AY61="",AZ61=""),"",SUMIFS('تحميل المصنعيات'!$N:$N,'تحميل المصنعيات'!$F:$F,AZ$2,'تحميل المصنعيات'!$D:$D,AX61))</f>
        <v/>
      </c>
      <c r="BC61" s="135" t="str">
        <f t="shared" si="7"/>
        <v/>
      </c>
      <c r="BD61" s="135" t="str">
        <f t="shared" si="24"/>
        <v/>
      </c>
      <c r="BE61" s="132" t="str">
        <f t="shared" si="40"/>
        <v/>
      </c>
      <c r="BG61" s="132" t="s">
        <v>30</v>
      </c>
      <c r="BH61" s="133">
        <v>45226</v>
      </c>
      <c r="BI61" s="134"/>
      <c r="BJ61" s="134"/>
      <c r="BK61" s="134" t="str">
        <f t="shared" si="26"/>
        <v/>
      </c>
      <c r="BL61" s="134" t="str">
        <f>IF(OR(BI61="",BJ61=""),"",SUMIFS('تحميل المصنعيات'!$N:$N,'تحميل المصنعيات'!$F:$F,BJ$2,'تحميل المصنعيات'!$D:$D,BH61))</f>
        <v/>
      </c>
      <c r="BM61" s="135" t="str">
        <f t="shared" si="8"/>
        <v/>
      </c>
      <c r="BN61" s="135" t="str">
        <f t="shared" si="9"/>
        <v/>
      </c>
      <c r="BO61" s="132" t="str">
        <f t="shared" si="41"/>
        <v/>
      </c>
      <c r="BQ61" s="132" t="s">
        <v>30</v>
      </c>
      <c r="BR61" s="133">
        <v>45226</v>
      </c>
      <c r="BS61" s="134"/>
      <c r="BT61" s="134"/>
      <c r="BU61" s="134" t="str">
        <f t="shared" si="28"/>
        <v/>
      </c>
      <c r="BV61" s="134" t="str">
        <f>IF(OR(BS61="",BT61=""),"",SUMIFS('تحميل المصنعيات'!$N:$N,'تحميل المصنعيات'!$F:$F,BT$2,'تحميل المصنعيات'!$D:$D,BR61))</f>
        <v/>
      </c>
      <c r="BW61" s="135" t="str">
        <f t="shared" si="10"/>
        <v/>
      </c>
      <c r="BX61" s="135" t="str">
        <f t="shared" si="29"/>
        <v/>
      </c>
      <c r="BY61" s="132" t="str">
        <f t="shared" si="42"/>
        <v/>
      </c>
      <c r="CA61" s="132" t="s">
        <v>30</v>
      </c>
      <c r="CB61" s="133">
        <v>45226</v>
      </c>
      <c r="CC61" s="134"/>
      <c r="CD61" s="134"/>
      <c r="CE61" s="134" t="str">
        <f t="shared" si="31"/>
        <v/>
      </c>
      <c r="CF61" s="134" t="str">
        <f>IF(OR(CC61="",CD61=""),"",SUMIFS('تحميل المصنعيات'!$N:$N,'تحميل المصنعيات'!$F:$F,CD$2,'تحميل المصنعيات'!$D:$D,CB61))</f>
        <v/>
      </c>
      <c r="CG61" s="135" t="str">
        <f t="shared" si="11"/>
        <v/>
      </c>
      <c r="CH61" s="135" t="str">
        <f t="shared" si="12"/>
        <v/>
      </c>
      <c r="CI61" s="132" t="str">
        <f t="shared" si="43"/>
        <v/>
      </c>
      <c r="CK61" s="132" t="s">
        <v>30</v>
      </c>
      <c r="CL61" s="133">
        <v>45226</v>
      </c>
      <c r="CM61" s="134"/>
      <c r="CN61" s="134"/>
      <c r="CO61" s="134" t="str">
        <f t="shared" si="33"/>
        <v/>
      </c>
      <c r="CP61" s="134" t="str">
        <f>IF(OR(CM61="",CN61=""),"",SUMIFS('تحميل المصنعيات'!$N:$N,'تحميل المصنعيات'!$F:$F,CN$2,'تحميل المصنعيات'!$D:$D,CL61))</f>
        <v/>
      </c>
      <c r="CQ61" s="135" t="str">
        <f t="shared" si="13"/>
        <v/>
      </c>
      <c r="CR61" s="135" t="str">
        <f t="shared" si="34"/>
        <v/>
      </c>
      <c r="CS61" s="132" t="str">
        <f t="shared" si="44"/>
        <v/>
      </c>
    </row>
    <row r="62" spans="9:97" x14ac:dyDescent="0.25">
      <c r="I62" s="4" t="s">
        <v>8</v>
      </c>
      <c r="J62" s="5">
        <v>45227</v>
      </c>
      <c r="K62" s="6"/>
      <c r="L62" s="6"/>
      <c r="M62" s="6" t="str">
        <f t="shared" si="14"/>
        <v/>
      </c>
      <c r="N62" s="6" t="str">
        <f>IF(OR(K62="",L62=""),"",SUMIFS('تحميل المصنعيات'!$N:$N,'تحميل المصنعيات'!$F:$F,L$2,'تحميل المصنعيات'!$D:$D,J62))</f>
        <v/>
      </c>
      <c r="O62" s="55" t="str">
        <f t="shared" si="0"/>
        <v/>
      </c>
      <c r="P62" s="55" t="str">
        <f t="shared" si="45"/>
        <v/>
      </c>
      <c r="Q62" s="129" t="str">
        <f t="shared" si="15"/>
        <v/>
      </c>
      <c r="S62" s="4" t="s">
        <v>8</v>
      </c>
      <c r="T62" s="5">
        <v>45227</v>
      </c>
      <c r="U62" s="6"/>
      <c r="V62" s="6"/>
      <c r="W62" s="6" t="str">
        <f t="shared" si="16"/>
        <v/>
      </c>
      <c r="X62" s="6" t="str">
        <f>IF(OR(U62="",V62=""),"",SUMIFS('تحميل المصنعيات'!$N:$N,'تحميل المصنعيات'!$F:$F,V$2,'تحميل المصنعيات'!$D:$D,T62))</f>
        <v/>
      </c>
      <c r="Y62" s="55" t="str">
        <f t="shared" si="2"/>
        <v/>
      </c>
      <c r="Z62" s="55" t="str">
        <f t="shared" si="3"/>
        <v/>
      </c>
      <c r="AA62" s="129" t="str">
        <f t="shared" si="37"/>
        <v/>
      </c>
      <c r="AC62" s="4" t="s">
        <v>8</v>
      </c>
      <c r="AD62" s="5">
        <v>45227</v>
      </c>
      <c r="AE62" s="6"/>
      <c r="AF62" s="6"/>
      <c r="AG62" s="6" t="str">
        <f t="shared" si="18"/>
        <v/>
      </c>
      <c r="AH62" s="6" t="str">
        <f>IF(OR(AE62="",AF62=""),"",SUMIFS('تحميل المصنعيات'!$N:$N,'تحميل المصنعيات'!$F:$F,AF$2,'تحميل المصنعيات'!$D:$D,AD62))</f>
        <v/>
      </c>
      <c r="AI62" s="55" t="str">
        <f t="shared" si="4"/>
        <v/>
      </c>
      <c r="AJ62" s="55" t="str">
        <f t="shared" si="19"/>
        <v/>
      </c>
      <c r="AK62" s="129" t="str">
        <f t="shared" si="38"/>
        <v/>
      </c>
      <c r="AM62" s="4" t="s">
        <v>8</v>
      </c>
      <c r="AN62" s="5">
        <v>45227</v>
      </c>
      <c r="AO62" s="6"/>
      <c r="AP62" s="6"/>
      <c r="AQ62" s="6" t="str">
        <f t="shared" si="21"/>
        <v/>
      </c>
      <c r="AR62" s="6" t="str">
        <f>IF(OR(AO62="",AP62=""),"",SUMIFS('تحميل المصنعيات'!$N:$N,'تحميل المصنعيات'!$F:$F,AP$2,'تحميل المصنعيات'!$D:$D,AN62))</f>
        <v/>
      </c>
      <c r="AS62" s="55" t="str">
        <f t="shared" si="5"/>
        <v/>
      </c>
      <c r="AT62" s="55" t="str">
        <f t="shared" si="6"/>
        <v/>
      </c>
      <c r="AU62" s="129" t="str">
        <f t="shared" si="39"/>
        <v/>
      </c>
      <c r="AW62" s="4" t="s">
        <v>8</v>
      </c>
      <c r="AX62" s="5">
        <v>45227</v>
      </c>
      <c r="AY62" s="6"/>
      <c r="AZ62" s="6"/>
      <c r="BA62" s="6" t="str">
        <f t="shared" si="23"/>
        <v/>
      </c>
      <c r="BB62" s="6" t="str">
        <f>IF(OR(AY62="",AZ62=""),"",SUMIFS('تحميل المصنعيات'!$N:$N,'تحميل المصنعيات'!$F:$F,AZ$2,'تحميل المصنعيات'!$D:$D,AX62))</f>
        <v/>
      </c>
      <c r="BC62" s="55" t="str">
        <f t="shared" si="7"/>
        <v/>
      </c>
      <c r="BD62" s="55" t="str">
        <f t="shared" si="24"/>
        <v/>
      </c>
      <c r="BE62" s="129" t="str">
        <f t="shared" si="40"/>
        <v/>
      </c>
      <c r="BG62" s="4" t="s">
        <v>8</v>
      </c>
      <c r="BH62" s="5">
        <v>45227</v>
      </c>
      <c r="BI62" s="6"/>
      <c r="BJ62" s="6"/>
      <c r="BK62" s="6" t="str">
        <f t="shared" si="26"/>
        <v/>
      </c>
      <c r="BL62" s="6" t="str">
        <f>IF(OR(BI62="",BJ62=""),"",SUMIFS('تحميل المصنعيات'!$N:$N,'تحميل المصنعيات'!$F:$F,BJ$2,'تحميل المصنعيات'!$D:$D,BH62))</f>
        <v/>
      </c>
      <c r="BM62" s="55" t="str">
        <f t="shared" si="8"/>
        <v/>
      </c>
      <c r="BN62" s="55" t="str">
        <f t="shared" si="9"/>
        <v/>
      </c>
      <c r="BO62" s="129" t="str">
        <f t="shared" si="41"/>
        <v/>
      </c>
      <c r="BQ62" s="4" t="s">
        <v>8</v>
      </c>
      <c r="BR62" s="5">
        <v>45227</v>
      </c>
      <c r="BS62" s="6"/>
      <c r="BT62" s="6"/>
      <c r="BU62" s="6" t="str">
        <f t="shared" si="28"/>
        <v/>
      </c>
      <c r="BV62" s="6" t="str">
        <f>IF(OR(BS62="",BT62=""),"",SUMIFS('تحميل المصنعيات'!$N:$N,'تحميل المصنعيات'!$F:$F,BT$2,'تحميل المصنعيات'!$D:$D,BR62))</f>
        <v/>
      </c>
      <c r="BW62" s="55" t="str">
        <f t="shared" si="10"/>
        <v/>
      </c>
      <c r="BX62" s="55" t="str">
        <f t="shared" si="29"/>
        <v/>
      </c>
      <c r="BY62" s="129" t="str">
        <f t="shared" si="42"/>
        <v/>
      </c>
      <c r="CA62" s="4" t="s">
        <v>8</v>
      </c>
      <c r="CB62" s="5">
        <v>45227</v>
      </c>
      <c r="CC62" s="6"/>
      <c r="CD62" s="6"/>
      <c r="CE62" s="6" t="str">
        <f t="shared" si="31"/>
        <v/>
      </c>
      <c r="CF62" s="6" t="str">
        <f>IF(OR(CC62="",CD62=""),"",SUMIFS('تحميل المصنعيات'!$N:$N,'تحميل المصنعيات'!$F:$F,CD$2,'تحميل المصنعيات'!$D:$D,CB62))</f>
        <v/>
      </c>
      <c r="CG62" s="55" t="str">
        <f t="shared" si="11"/>
        <v/>
      </c>
      <c r="CH62" s="55" t="str">
        <f t="shared" si="12"/>
        <v/>
      </c>
      <c r="CI62" s="129" t="str">
        <f t="shared" si="43"/>
        <v/>
      </c>
      <c r="CK62" s="4" t="s">
        <v>8</v>
      </c>
      <c r="CL62" s="5">
        <v>45227</v>
      </c>
      <c r="CM62" s="6"/>
      <c r="CN62" s="6"/>
      <c r="CO62" s="6" t="str">
        <f t="shared" si="33"/>
        <v/>
      </c>
      <c r="CP62" s="6" t="str">
        <f>IF(OR(CM62="",CN62=""),"",SUMIFS('تحميل المصنعيات'!$N:$N,'تحميل المصنعيات'!$F:$F,CN$2,'تحميل المصنعيات'!$D:$D,CL62))</f>
        <v/>
      </c>
      <c r="CQ62" s="55" t="str">
        <f t="shared" si="13"/>
        <v/>
      </c>
      <c r="CR62" s="55" t="str">
        <f t="shared" si="34"/>
        <v/>
      </c>
      <c r="CS62" s="129" t="str">
        <f t="shared" si="44"/>
        <v/>
      </c>
    </row>
    <row r="63" spans="9:97" x14ac:dyDescent="0.25">
      <c r="I63" s="4" t="s">
        <v>9</v>
      </c>
      <c r="J63" s="5">
        <v>45228</v>
      </c>
      <c r="K63" s="6"/>
      <c r="L63" s="6"/>
      <c r="M63" s="6" t="str">
        <f t="shared" si="14"/>
        <v/>
      </c>
      <c r="N63" s="6" t="str">
        <f>IF(OR(K63="",L63=""),"",SUMIFS('تحميل المصنعيات'!$N:$N,'تحميل المصنعيات'!$F:$F,L$2,'تحميل المصنعيات'!$D:$D,J63))</f>
        <v/>
      </c>
      <c r="O63" s="55" t="str">
        <f t="shared" si="0"/>
        <v/>
      </c>
      <c r="P63" s="55" t="str">
        <f t="shared" si="45"/>
        <v/>
      </c>
      <c r="Q63" s="129" t="str">
        <f t="shared" si="15"/>
        <v/>
      </c>
      <c r="S63" s="4" t="s">
        <v>9</v>
      </c>
      <c r="T63" s="5">
        <v>45228</v>
      </c>
      <c r="U63" s="6"/>
      <c r="V63" s="6"/>
      <c r="W63" s="6" t="str">
        <f t="shared" si="16"/>
        <v/>
      </c>
      <c r="X63" s="6" t="str">
        <f>IF(OR(U63="",V63=""),"",SUMIFS('تحميل المصنعيات'!$N:$N,'تحميل المصنعيات'!$F:$F,V$2,'تحميل المصنعيات'!$D:$D,T63))</f>
        <v/>
      </c>
      <c r="Y63" s="55" t="str">
        <f t="shared" si="2"/>
        <v/>
      </c>
      <c r="Z63" s="55" t="str">
        <f t="shared" si="3"/>
        <v/>
      </c>
      <c r="AA63" s="129" t="str">
        <f t="shared" si="37"/>
        <v/>
      </c>
      <c r="AC63" s="4" t="s">
        <v>9</v>
      </c>
      <c r="AD63" s="5">
        <v>45228</v>
      </c>
      <c r="AE63" s="6"/>
      <c r="AF63" s="6"/>
      <c r="AG63" s="6" t="str">
        <f t="shared" si="18"/>
        <v/>
      </c>
      <c r="AH63" s="6" t="str">
        <f>IF(OR(AE63="",AF63=""),"",SUMIFS('تحميل المصنعيات'!$N:$N,'تحميل المصنعيات'!$F:$F,AF$2,'تحميل المصنعيات'!$D:$D,AD63))</f>
        <v/>
      </c>
      <c r="AI63" s="55" t="str">
        <f t="shared" si="4"/>
        <v/>
      </c>
      <c r="AJ63" s="55" t="str">
        <f t="shared" si="19"/>
        <v/>
      </c>
      <c r="AK63" s="129" t="str">
        <f t="shared" si="38"/>
        <v/>
      </c>
      <c r="AM63" s="4" t="s">
        <v>9</v>
      </c>
      <c r="AN63" s="5">
        <v>45228</v>
      </c>
      <c r="AO63" s="6"/>
      <c r="AP63" s="6"/>
      <c r="AQ63" s="6" t="str">
        <f t="shared" si="21"/>
        <v/>
      </c>
      <c r="AR63" s="6" t="str">
        <f>IF(OR(AO63="",AP63=""),"",SUMIFS('تحميل المصنعيات'!$N:$N,'تحميل المصنعيات'!$F:$F,AP$2,'تحميل المصنعيات'!$D:$D,AN63))</f>
        <v/>
      </c>
      <c r="AS63" s="55" t="str">
        <f t="shared" si="5"/>
        <v/>
      </c>
      <c r="AT63" s="55" t="str">
        <f t="shared" si="6"/>
        <v/>
      </c>
      <c r="AU63" s="129" t="str">
        <f t="shared" si="39"/>
        <v/>
      </c>
      <c r="AW63" s="4" t="s">
        <v>9</v>
      </c>
      <c r="AX63" s="5">
        <v>45228</v>
      </c>
      <c r="AY63" s="6"/>
      <c r="AZ63" s="6"/>
      <c r="BA63" s="6" t="str">
        <f t="shared" si="23"/>
        <v/>
      </c>
      <c r="BB63" s="6" t="str">
        <f>IF(OR(AY63="",AZ63=""),"",SUMIFS('تحميل المصنعيات'!$N:$N,'تحميل المصنعيات'!$F:$F,AZ$2,'تحميل المصنعيات'!$D:$D,AX63))</f>
        <v/>
      </c>
      <c r="BC63" s="55" t="str">
        <f t="shared" si="7"/>
        <v/>
      </c>
      <c r="BD63" s="55" t="str">
        <f t="shared" si="24"/>
        <v/>
      </c>
      <c r="BE63" s="129" t="str">
        <f t="shared" si="40"/>
        <v/>
      </c>
      <c r="BG63" s="4" t="s">
        <v>9</v>
      </c>
      <c r="BH63" s="5">
        <v>45228</v>
      </c>
      <c r="BI63" s="6"/>
      <c r="BJ63" s="6"/>
      <c r="BK63" s="6" t="str">
        <f t="shared" si="26"/>
        <v/>
      </c>
      <c r="BL63" s="6" t="str">
        <f>IF(OR(BI63="",BJ63=""),"",SUMIFS('تحميل المصنعيات'!$N:$N,'تحميل المصنعيات'!$F:$F,BJ$2,'تحميل المصنعيات'!$D:$D,BH63))</f>
        <v/>
      </c>
      <c r="BM63" s="55" t="str">
        <f t="shared" si="8"/>
        <v/>
      </c>
      <c r="BN63" s="55" t="str">
        <f t="shared" si="9"/>
        <v/>
      </c>
      <c r="BO63" s="129" t="str">
        <f t="shared" si="41"/>
        <v/>
      </c>
      <c r="BQ63" s="4" t="s">
        <v>9</v>
      </c>
      <c r="BR63" s="5">
        <v>45228</v>
      </c>
      <c r="BS63" s="6"/>
      <c r="BT63" s="6"/>
      <c r="BU63" s="6" t="str">
        <f t="shared" si="28"/>
        <v/>
      </c>
      <c r="BV63" s="6" t="str">
        <f>IF(OR(BS63="",BT63=""),"",SUMIFS('تحميل المصنعيات'!$N:$N,'تحميل المصنعيات'!$F:$F,BT$2,'تحميل المصنعيات'!$D:$D,BR63))</f>
        <v/>
      </c>
      <c r="BW63" s="55" t="str">
        <f t="shared" si="10"/>
        <v/>
      </c>
      <c r="BX63" s="55" t="str">
        <f t="shared" si="29"/>
        <v/>
      </c>
      <c r="BY63" s="129" t="str">
        <f t="shared" si="42"/>
        <v/>
      </c>
      <c r="CA63" s="4" t="s">
        <v>9</v>
      </c>
      <c r="CB63" s="5">
        <v>45228</v>
      </c>
      <c r="CC63" s="6"/>
      <c r="CD63" s="6"/>
      <c r="CE63" s="6" t="str">
        <f t="shared" si="31"/>
        <v/>
      </c>
      <c r="CF63" s="6" t="str">
        <f>IF(OR(CC63="",CD63=""),"",SUMIFS('تحميل المصنعيات'!$N:$N,'تحميل المصنعيات'!$F:$F,CD$2,'تحميل المصنعيات'!$D:$D,CB63))</f>
        <v/>
      </c>
      <c r="CG63" s="55" t="str">
        <f t="shared" si="11"/>
        <v/>
      </c>
      <c r="CH63" s="55" t="str">
        <f t="shared" si="12"/>
        <v/>
      </c>
      <c r="CI63" s="129" t="str">
        <f t="shared" si="43"/>
        <v/>
      </c>
      <c r="CK63" s="4" t="s">
        <v>9</v>
      </c>
      <c r="CL63" s="5">
        <v>45228</v>
      </c>
      <c r="CM63" s="6"/>
      <c r="CN63" s="6"/>
      <c r="CO63" s="6" t="str">
        <f t="shared" si="33"/>
        <v/>
      </c>
      <c r="CP63" s="6" t="str">
        <f>IF(OR(CM63="",CN63=""),"",SUMIFS('تحميل المصنعيات'!$N:$N,'تحميل المصنعيات'!$F:$F,CN$2,'تحميل المصنعيات'!$D:$D,CL63))</f>
        <v/>
      </c>
      <c r="CQ63" s="55" t="str">
        <f t="shared" si="13"/>
        <v/>
      </c>
      <c r="CR63" s="55" t="str">
        <f t="shared" si="34"/>
        <v/>
      </c>
      <c r="CS63" s="129" t="str">
        <f t="shared" si="44"/>
        <v/>
      </c>
    </row>
    <row r="64" spans="9:97" x14ac:dyDescent="0.25">
      <c r="I64" s="4" t="s">
        <v>10</v>
      </c>
      <c r="J64" s="5">
        <v>45229</v>
      </c>
      <c r="K64" s="6"/>
      <c r="L64" s="6"/>
      <c r="M64" s="6" t="str">
        <f t="shared" si="14"/>
        <v/>
      </c>
      <c r="N64" s="6" t="str">
        <f>IF(OR(K64="",L64=""),"",SUMIFS('تحميل المصنعيات'!$N:$N,'تحميل المصنعيات'!$F:$F,L$2,'تحميل المصنعيات'!$D:$D,J64))</f>
        <v/>
      </c>
      <c r="O64" s="55" t="str">
        <f t="shared" si="0"/>
        <v/>
      </c>
      <c r="P64" s="55" t="str">
        <f t="shared" si="45"/>
        <v/>
      </c>
      <c r="Q64" s="129" t="str">
        <f t="shared" si="15"/>
        <v/>
      </c>
      <c r="S64" s="4" t="s">
        <v>10</v>
      </c>
      <c r="T64" s="5">
        <v>45229</v>
      </c>
      <c r="U64" s="6"/>
      <c r="V64" s="6"/>
      <c r="W64" s="6" t="str">
        <f t="shared" si="16"/>
        <v/>
      </c>
      <c r="X64" s="6" t="str">
        <f>IF(OR(U64="",V64=""),"",SUMIFS('تحميل المصنعيات'!$N:$N,'تحميل المصنعيات'!$F:$F,V$2,'تحميل المصنعيات'!$D:$D,T64))</f>
        <v/>
      </c>
      <c r="Y64" s="55" t="str">
        <f t="shared" si="2"/>
        <v/>
      </c>
      <c r="Z64" s="55" t="str">
        <f t="shared" si="3"/>
        <v/>
      </c>
      <c r="AA64" s="129" t="str">
        <f t="shared" si="37"/>
        <v/>
      </c>
      <c r="AC64" s="4" t="s">
        <v>10</v>
      </c>
      <c r="AD64" s="5">
        <v>45229</v>
      </c>
      <c r="AE64" s="6"/>
      <c r="AF64" s="6"/>
      <c r="AG64" s="6" t="str">
        <f t="shared" si="18"/>
        <v/>
      </c>
      <c r="AH64" s="6" t="str">
        <f>IF(OR(AE64="",AF64=""),"",SUMIFS('تحميل المصنعيات'!$N:$N,'تحميل المصنعيات'!$F:$F,AF$2,'تحميل المصنعيات'!$D:$D,AD64))</f>
        <v/>
      </c>
      <c r="AI64" s="55" t="str">
        <f t="shared" si="4"/>
        <v/>
      </c>
      <c r="AJ64" s="55" t="str">
        <f t="shared" si="19"/>
        <v/>
      </c>
      <c r="AK64" s="129" t="str">
        <f t="shared" si="38"/>
        <v/>
      </c>
      <c r="AM64" s="4" t="s">
        <v>10</v>
      </c>
      <c r="AN64" s="5">
        <v>45229</v>
      </c>
      <c r="AO64" s="6"/>
      <c r="AP64" s="6"/>
      <c r="AQ64" s="6" t="str">
        <f t="shared" si="21"/>
        <v/>
      </c>
      <c r="AR64" s="6" t="str">
        <f>IF(OR(AO64="",AP64=""),"",SUMIFS('تحميل المصنعيات'!$N:$N,'تحميل المصنعيات'!$F:$F,AP$2,'تحميل المصنعيات'!$D:$D,AN64))</f>
        <v/>
      </c>
      <c r="AS64" s="55" t="str">
        <f t="shared" si="5"/>
        <v/>
      </c>
      <c r="AT64" s="55" t="str">
        <f t="shared" si="6"/>
        <v/>
      </c>
      <c r="AU64" s="129" t="str">
        <f t="shared" si="39"/>
        <v/>
      </c>
      <c r="AW64" s="4" t="s">
        <v>10</v>
      </c>
      <c r="AX64" s="5">
        <v>45229</v>
      </c>
      <c r="AY64" s="6"/>
      <c r="AZ64" s="6"/>
      <c r="BA64" s="6" t="str">
        <f t="shared" si="23"/>
        <v/>
      </c>
      <c r="BB64" s="6" t="str">
        <f>IF(OR(AY64="",AZ64=""),"",SUMIFS('تحميل المصنعيات'!$N:$N,'تحميل المصنعيات'!$F:$F,AZ$2,'تحميل المصنعيات'!$D:$D,AX64))</f>
        <v/>
      </c>
      <c r="BC64" s="55" t="str">
        <f t="shared" si="7"/>
        <v/>
      </c>
      <c r="BD64" s="55" t="str">
        <f t="shared" si="24"/>
        <v/>
      </c>
      <c r="BE64" s="129" t="str">
        <f t="shared" si="40"/>
        <v/>
      </c>
      <c r="BG64" s="4" t="s">
        <v>10</v>
      </c>
      <c r="BH64" s="5">
        <v>45229</v>
      </c>
      <c r="BI64" s="6"/>
      <c r="BJ64" s="6"/>
      <c r="BK64" s="6" t="str">
        <f t="shared" si="26"/>
        <v/>
      </c>
      <c r="BL64" s="6" t="str">
        <f>IF(OR(BI64="",BJ64=""),"",SUMIFS('تحميل المصنعيات'!$N:$N,'تحميل المصنعيات'!$F:$F,BJ$2,'تحميل المصنعيات'!$D:$D,BH64))</f>
        <v/>
      </c>
      <c r="BM64" s="55" t="str">
        <f t="shared" si="8"/>
        <v/>
      </c>
      <c r="BN64" s="55" t="str">
        <f t="shared" si="9"/>
        <v/>
      </c>
      <c r="BO64" s="129" t="str">
        <f t="shared" si="41"/>
        <v/>
      </c>
      <c r="BQ64" s="4" t="s">
        <v>10</v>
      </c>
      <c r="BR64" s="5">
        <v>45229</v>
      </c>
      <c r="BS64" s="6"/>
      <c r="BT64" s="6"/>
      <c r="BU64" s="6" t="str">
        <f t="shared" si="28"/>
        <v/>
      </c>
      <c r="BV64" s="6" t="str">
        <f>IF(OR(BS64="",BT64=""),"",SUMIFS('تحميل المصنعيات'!$N:$N,'تحميل المصنعيات'!$F:$F,BT$2,'تحميل المصنعيات'!$D:$D,BR64))</f>
        <v/>
      </c>
      <c r="BW64" s="55" t="str">
        <f t="shared" si="10"/>
        <v/>
      </c>
      <c r="BX64" s="55" t="str">
        <f t="shared" si="29"/>
        <v/>
      </c>
      <c r="BY64" s="129" t="str">
        <f t="shared" si="42"/>
        <v/>
      </c>
      <c r="CA64" s="4" t="s">
        <v>10</v>
      </c>
      <c r="CB64" s="5">
        <v>45229</v>
      </c>
      <c r="CC64" s="6"/>
      <c r="CD64" s="6"/>
      <c r="CE64" s="6" t="str">
        <f t="shared" si="31"/>
        <v/>
      </c>
      <c r="CF64" s="6" t="str">
        <f>IF(OR(CC64="",CD64=""),"",SUMIFS('تحميل المصنعيات'!$N:$N,'تحميل المصنعيات'!$F:$F,CD$2,'تحميل المصنعيات'!$D:$D,CB64))</f>
        <v/>
      </c>
      <c r="CG64" s="55" t="str">
        <f t="shared" si="11"/>
        <v/>
      </c>
      <c r="CH64" s="55" t="str">
        <f t="shared" si="12"/>
        <v/>
      </c>
      <c r="CI64" s="129" t="str">
        <f t="shared" si="43"/>
        <v/>
      </c>
      <c r="CK64" s="4" t="s">
        <v>10</v>
      </c>
      <c r="CL64" s="5">
        <v>45229</v>
      </c>
      <c r="CM64" s="6"/>
      <c r="CN64" s="6"/>
      <c r="CO64" s="6" t="str">
        <f t="shared" si="33"/>
        <v/>
      </c>
      <c r="CP64" s="6" t="str">
        <f>IF(OR(CM64="",CN64=""),"",SUMIFS('تحميل المصنعيات'!$N:$N,'تحميل المصنعيات'!$F:$F,CN$2,'تحميل المصنعيات'!$D:$D,CL64))</f>
        <v/>
      </c>
      <c r="CQ64" s="55" t="str">
        <f t="shared" si="13"/>
        <v/>
      </c>
      <c r="CR64" s="55" t="str">
        <f t="shared" si="34"/>
        <v/>
      </c>
      <c r="CS64" s="129" t="str">
        <f t="shared" si="44"/>
        <v/>
      </c>
    </row>
    <row r="65" spans="9:97" x14ac:dyDescent="0.25">
      <c r="I65" s="4" t="s">
        <v>11</v>
      </c>
      <c r="J65" s="5">
        <v>45230</v>
      </c>
      <c r="K65" s="6"/>
      <c r="L65" s="6"/>
      <c r="M65" s="6" t="str">
        <f t="shared" si="14"/>
        <v/>
      </c>
      <c r="N65" s="6" t="str">
        <f>IF(OR(K65="",L65=""),"",SUMIFS('تحميل المصنعيات'!$N:$N,'تحميل المصنعيات'!$F:$F,L$2,'تحميل المصنعيات'!$D:$D,J65))</f>
        <v/>
      </c>
      <c r="O65" s="55" t="str">
        <f t="shared" si="0"/>
        <v/>
      </c>
      <c r="P65" s="55" t="str">
        <f t="shared" si="45"/>
        <v/>
      </c>
      <c r="Q65" s="129" t="str">
        <f t="shared" si="15"/>
        <v/>
      </c>
      <c r="S65" s="4" t="s">
        <v>11</v>
      </c>
      <c r="T65" s="5">
        <v>45230</v>
      </c>
      <c r="U65" s="6"/>
      <c r="V65" s="6"/>
      <c r="W65" s="6" t="str">
        <f t="shared" si="16"/>
        <v/>
      </c>
      <c r="X65" s="6" t="str">
        <f>IF(OR(U65="",V65=""),"",SUMIFS('تحميل المصنعيات'!$N:$N,'تحميل المصنعيات'!$F:$F,V$2,'تحميل المصنعيات'!$D:$D,T65))</f>
        <v/>
      </c>
      <c r="Y65" s="55" t="str">
        <f t="shared" si="2"/>
        <v/>
      </c>
      <c r="Z65" s="55" t="str">
        <f t="shared" si="3"/>
        <v/>
      </c>
      <c r="AA65" s="129" t="str">
        <f t="shared" si="37"/>
        <v/>
      </c>
      <c r="AC65" s="4" t="s">
        <v>11</v>
      </c>
      <c r="AD65" s="5">
        <v>45230</v>
      </c>
      <c r="AE65" s="6"/>
      <c r="AF65" s="6"/>
      <c r="AG65" s="6" t="str">
        <f t="shared" si="18"/>
        <v/>
      </c>
      <c r="AH65" s="6" t="str">
        <f>IF(OR(AE65="",AF65=""),"",SUMIFS('تحميل المصنعيات'!$N:$N,'تحميل المصنعيات'!$F:$F,AF$2,'تحميل المصنعيات'!$D:$D,AD65))</f>
        <v/>
      </c>
      <c r="AI65" s="55" t="str">
        <f t="shared" si="4"/>
        <v/>
      </c>
      <c r="AJ65" s="55" t="str">
        <f t="shared" si="19"/>
        <v/>
      </c>
      <c r="AK65" s="129" t="str">
        <f t="shared" si="38"/>
        <v/>
      </c>
      <c r="AM65" s="4" t="s">
        <v>11</v>
      </c>
      <c r="AN65" s="5">
        <v>45230</v>
      </c>
      <c r="AO65" s="6"/>
      <c r="AP65" s="6"/>
      <c r="AQ65" s="6" t="str">
        <f t="shared" si="21"/>
        <v/>
      </c>
      <c r="AR65" s="6" t="str">
        <f>IF(OR(AO65="",AP65=""),"",SUMIFS('تحميل المصنعيات'!$N:$N,'تحميل المصنعيات'!$F:$F,AP$2,'تحميل المصنعيات'!$D:$D,AN65))</f>
        <v/>
      </c>
      <c r="AS65" s="55" t="str">
        <f t="shared" si="5"/>
        <v/>
      </c>
      <c r="AT65" s="55" t="str">
        <f t="shared" si="6"/>
        <v/>
      </c>
      <c r="AU65" s="129" t="str">
        <f t="shared" si="39"/>
        <v/>
      </c>
      <c r="AW65" s="4" t="s">
        <v>11</v>
      </c>
      <c r="AX65" s="5">
        <v>45230</v>
      </c>
      <c r="AY65" s="6"/>
      <c r="AZ65" s="6"/>
      <c r="BA65" s="6" t="str">
        <f t="shared" si="23"/>
        <v/>
      </c>
      <c r="BB65" s="6" t="str">
        <f>IF(OR(AY65="",AZ65=""),"",SUMIFS('تحميل المصنعيات'!$N:$N,'تحميل المصنعيات'!$F:$F,AZ$2,'تحميل المصنعيات'!$D:$D,AX65))</f>
        <v/>
      </c>
      <c r="BC65" s="55" t="str">
        <f t="shared" si="7"/>
        <v/>
      </c>
      <c r="BD65" s="55" t="str">
        <f t="shared" si="24"/>
        <v/>
      </c>
      <c r="BE65" s="129" t="str">
        <f t="shared" si="40"/>
        <v/>
      </c>
      <c r="BG65" s="4" t="s">
        <v>11</v>
      </c>
      <c r="BH65" s="5">
        <v>45230</v>
      </c>
      <c r="BI65" s="6"/>
      <c r="BJ65" s="6"/>
      <c r="BK65" s="6" t="str">
        <f t="shared" si="26"/>
        <v/>
      </c>
      <c r="BL65" s="6" t="str">
        <f>IF(OR(BI65="",BJ65=""),"",SUMIFS('تحميل المصنعيات'!$N:$N,'تحميل المصنعيات'!$F:$F,BJ$2,'تحميل المصنعيات'!$D:$D,BH65))</f>
        <v/>
      </c>
      <c r="BM65" s="55" t="str">
        <f t="shared" si="8"/>
        <v/>
      </c>
      <c r="BN65" s="55" t="str">
        <f t="shared" si="9"/>
        <v/>
      </c>
      <c r="BO65" s="129" t="str">
        <f t="shared" si="41"/>
        <v/>
      </c>
      <c r="BQ65" s="4" t="s">
        <v>11</v>
      </c>
      <c r="BR65" s="5">
        <v>45230</v>
      </c>
      <c r="BS65" s="6"/>
      <c r="BT65" s="6"/>
      <c r="BU65" s="6" t="str">
        <f t="shared" si="28"/>
        <v/>
      </c>
      <c r="BV65" s="6" t="str">
        <f>IF(OR(BS65="",BT65=""),"",SUMIFS('تحميل المصنعيات'!$N:$N,'تحميل المصنعيات'!$F:$F,BT$2,'تحميل المصنعيات'!$D:$D,BR65))</f>
        <v/>
      </c>
      <c r="BW65" s="55" t="str">
        <f t="shared" si="10"/>
        <v/>
      </c>
      <c r="BX65" s="55" t="str">
        <f t="shared" si="29"/>
        <v/>
      </c>
      <c r="BY65" s="129" t="str">
        <f t="shared" si="42"/>
        <v/>
      </c>
      <c r="CA65" s="4" t="s">
        <v>11</v>
      </c>
      <c r="CB65" s="5">
        <v>45230</v>
      </c>
      <c r="CC65" s="6"/>
      <c r="CD65" s="6"/>
      <c r="CE65" s="6" t="str">
        <f t="shared" si="31"/>
        <v/>
      </c>
      <c r="CF65" s="6" t="str">
        <f>IF(OR(CC65="",CD65=""),"",SUMIFS('تحميل المصنعيات'!$N:$N,'تحميل المصنعيات'!$F:$F,CD$2,'تحميل المصنعيات'!$D:$D,CB65))</f>
        <v/>
      </c>
      <c r="CG65" s="55" t="str">
        <f t="shared" si="11"/>
        <v/>
      </c>
      <c r="CH65" s="55" t="str">
        <f t="shared" si="12"/>
        <v/>
      </c>
      <c r="CI65" s="129" t="str">
        <f t="shared" si="43"/>
        <v/>
      </c>
      <c r="CK65" s="4" t="s">
        <v>11</v>
      </c>
      <c r="CL65" s="5">
        <v>45230</v>
      </c>
      <c r="CM65" s="6"/>
      <c r="CN65" s="6"/>
      <c r="CO65" s="6" t="str">
        <f t="shared" si="33"/>
        <v/>
      </c>
      <c r="CP65" s="6" t="str">
        <f>IF(OR(CM65="",CN65=""),"",SUMIFS('تحميل المصنعيات'!$N:$N,'تحميل المصنعيات'!$F:$F,CN$2,'تحميل المصنعيات'!$D:$D,CL65))</f>
        <v/>
      </c>
      <c r="CQ65" s="55" t="str">
        <f t="shared" si="13"/>
        <v/>
      </c>
      <c r="CR65" s="55" t="str">
        <f t="shared" si="34"/>
        <v/>
      </c>
      <c r="CS65" s="129" t="str">
        <f t="shared" si="44"/>
        <v/>
      </c>
    </row>
    <row r="66" spans="9:97" x14ac:dyDescent="0.25">
      <c r="I66" s="4" t="s">
        <v>12</v>
      </c>
      <c r="J66" s="5">
        <v>45231</v>
      </c>
      <c r="K66" s="6"/>
      <c r="L66" s="6"/>
      <c r="M66" s="6" t="str">
        <f t="shared" si="14"/>
        <v/>
      </c>
      <c r="N66" s="6" t="str">
        <f>IF(OR(K66="",L66=""),"",SUMIFS('تحميل المصنعيات'!$N:$N,'تحميل المصنعيات'!$F:$F,L$2,'تحميل المصنعيات'!$D:$D,J66))</f>
        <v/>
      </c>
      <c r="O66" s="55" t="str">
        <f t="shared" si="0"/>
        <v/>
      </c>
      <c r="P66" s="55" t="str">
        <f t="shared" si="45"/>
        <v/>
      </c>
      <c r="Q66" s="129" t="str">
        <f t="shared" si="15"/>
        <v/>
      </c>
      <c r="S66" s="4" t="s">
        <v>12</v>
      </c>
      <c r="T66" s="5">
        <v>45231</v>
      </c>
      <c r="U66" s="6"/>
      <c r="V66" s="6"/>
      <c r="W66" s="6" t="str">
        <f t="shared" si="16"/>
        <v/>
      </c>
      <c r="X66" s="6" t="str">
        <f>IF(OR(U66="",V66=""),"",SUMIFS('تحميل المصنعيات'!$N:$N,'تحميل المصنعيات'!$F:$F,V$2,'تحميل المصنعيات'!$D:$D,T66))</f>
        <v/>
      </c>
      <c r="Y66" s="55" t="str">
        <f t="shared" si="2"/>
        <v/>
      </c>
      <c r="Z66" s="55" t="str">
        <f t="shared" si="3"/>
        <v/>
      </c>
      <c r="AA66" s="129" t="str">
        <f t="shared" si="37"/>
        <v/>
      </c>
      <c r="AC66" s="4" t="s">
        <v>12</v>
      </c>
      <c r="AD66" s="5">
        <v>45231</v>
      </c>
      <c r="AE66" s="6"/>
      <c r="AF66" s="6"/>
      <c r="AG66" s="6" t="str">
        <f t="shared" si="18"/>
        <v/>
      </c>
      <c r="AH66" s="6" t="str">
        <f>IF(OR(AE66="",AF66=""),"",SUMIFS('تحميل المصنعيات'!$N:$N,'تحميل المصنعيات'!$F:$F,AF$2,'تحميل المصنعيات'!$D:$D,AD66))</f>
        <v/>
      </c>
      <c r="AI66" s="55" t="str">
        <f t="shared" si="4"/>
        <v/>
      </c>
      <c r="AJ66" s="55" t="str">
        <f t="shared" si="19"/>
        <v/>
      </c>
      <c r="AK66" s="129" t="str">
        <f t="shared" si="38"/>
        <v/>
      </c>
      <c r="AM66" s="4" t="s">
        <v>12</v>
      </c>
      <c r="AN66" s="5">
        <v>45231</v>
      </c>
      <c r="AO66" s="6"/>
      <c r="AP66" s="6"/>
      <c r="AQ66" s="6" t="str">
        <f t="shared" si="21"/>
        <v/>
      </c>
      <c r="AR66" s="6" t="str">
        <f>IF(OR(AO66="",AP66=""),"",SUMIFS('تحميل المصنعيات'!$N:$N,'تحميل المصنعيات'!$F:$F,AP$2,'تحميل المصنعيات'!$D:$D,AN66))</f>
        <v/>
      </c>
      <c r="AS66" s="55" t="str">
        <f t="shared" si="5"/>
        <v/>
      </c>
      <c r="AT66" s="55" t="str">
        <f t="shared" si="6"/>
        <v/>
      </c>
      <c r="AU66" s="129" t="str">
        <f t="shared" si="39"/>
        <v/>
      </c>
      <c r="AW66" s="4" t="s">
        <v>12</v>
      </c>
      <c r="AX66" s="5">
        <v>45231</v>
      </c>
      <c r="AY66" s="6"/>
      <c r="AZ66" s="6"/>
      <c r="BA66" s="6" t="str">
        <f t="shared" si="23"/>
        <v/>
      </c>
      <c r="BB66" s="6" t="str">
        <f>IF(OR(AY66="",AZ66=""),"",SUMIFS('تحميل المصنعيات'!$N:$N,'تحميل المصنعيات'!$F:$F,AZ$2,'تحميل المصنعيات'!$D:$D,AX66))</f>
        <v/>
      </c>
      <c r="BC66" s="55" t="str">
        <f t="shared" si="7"/>
        <v/>
      </c>
      <c r="BD66" s="55" t="str">
        <f t="shared" si="24"/>
        <v/>
      </c>
      <c r="BE66" s="129" t="str">
        <f t="shared" si="40"/>
        <v/>
      </c>
      <c r="BG66" s="4" t="s">
        <v>12</v>
      </c>
      <c r="BH66" s="5">
        <v>45231</v>
      </c>
      <c r="BI66" s="6"/>
      <c r="BJ66" s="6"/>
      <c r="BK66" s="6" t="str">
        <f t="shared" si="26"/>
        <v/>
      </c>
      <c r="BL66" s="6" t="str">
        <f>IF(OR(BI66="",BJ66=""),"",SUMIFS('تحميل المصنعيات'!$N:$N,'تحميل المصنعيات'!$F:$F,BJ$2,'تحميل المصنعيات'!$D:$D,BH66))</f>
        <v/>
      </c>
      <c r="BM66" s="55" t="str">
        <f t="shared" si="8"/>
        <v/>
      </c>
      <c r="BN66" s="55" t="str">
        <f t="shared" si="9"/>
        <v/>
      </c>
      <c r="BO66" s="129" t="str">
        <f t="shared" si="41"/>
        <v/>
      </c>
      <c r="BQ66" s="4" t="s">
        <v>12</v>
      </c>
      <c r="BR66" s="5">
        <v>45231</v>
      </c>
      <c r="BS66" s="6"/>
      <c r="BT66" s="6"/>
      <c r="BU66" s="6" t="str">
        <f t="shared" si="28"/>
        <v/>
      </c>
      <c r="BV66" s="6" t="str">
        <f>IF(OR(BS66="",BT66=""),"",SUMIFS('تحميل المصنعيات'!$N:$N,'تحميل المصنعيات'!$F:$F,BT$2,'تحميل المصنعيات'!$D:$D,BR66))</f>
        <v/>
      </c>
      <c r="BW66" s="55" t="str">
        <f t="shared" si="10"/>
        <v/>
      </c>
      <c r="BX66" s="55" t="str">
        <f t="shared" si="29"/>
        <v/>
      </c>
      <c r="BY66" s="129" t="str">
        <f t="shared" si="42"/>
        <v/>
      </c>
      <c r="CA66" s="4" t="s">
        <v>12</v>
      </c>
      <c r="CB66" s="5">
        <v>45231</v>
      </c>
      <c r="CC66" s="6"/>
      <c r="CD66" s="6"/>
      <c r="CE66" s="6" t="str">
        <f t="shared" si="31"/>
        <v/>
      </c>
      <c r="CF66" s="6" t="str">
        <f>IF(OR(CC66="",CD66=""),"",SUMIFS('تحميل المصنعيات'!$N:$N,'تحميل المصنعيات'!$F:$F,CD$2,'تحميل المصنعيات'!$D:$D,CB66))</f>
        <v/>
      </c>
      <c r="CG66" s="55" t="str">
        <f t="shared" si="11"/>
        <v/>
      </c>
      <c r="CH66" s="55" t="str">
        <f t="shared" si="12"/>
        <v/>
      </c>
      <c r="CI66" s="129" t="str">
        <f t="shared" si="43"/>
        <v/>
      </c>
      <c r="CK66" s="4" t="s">
        <v>12</v>
      </c>
      <c r="CL66" s="5">
        <v>45231</v>
      </c>
      <c r="CM66" s="6"/>
      <c r="CN66" s="6"/>
      <c r="CO66" s="6" t="str">
        <f t="shared" si="33"/>
        <v/>
      </c>
      <c r="CP66" s="6" t="str">
        <f>IF(OR(CM66="",CN66=""),"",SUMIFS('تحميل المصنعيات'!$N:$N,'تحميل المصنعيات'!$F:$F,CN$2,'تحميل المصنعيات'!$D:$D,CL66))</f>
        <v/>
      </c>
      <c r="CQ66" s="55" t="str">
        <f t="shared" si="13"/>
        <v/>
      </c>
      <c r="CR66" s="55" t="str">
        <f t="shared" si="34"/>
        <v/>
      </c>
      <c r="CS66" s="129" t="str">
        <f t="shared" si="44"/>
        <v/>
      </c>
    </row>
    <row r="67" spans="9:97" x14ac:dyDescent="0.25">
      <c r="I67" s="4" t="s">
        <v>13</v>
      </c>
      <c r="J67" s="5">
        <v>45232</v>
      </c>
      <c r="K67" s="6"/>
      <c r="L67" s="6"/>
      <c r="M67" s="6" t="str">
        <f t="shared" si="14"/>
        <v/>
      </c>
      <c r="N67" s="6" t="str">
        <f>IF(OR(K67="",L67=""),"",SUMIFS('تحميل المصنعيات'!$N:$N,'تحميل المصنعيات'!$F:$F,L$2,'تحميل المصنعيات'!$D:$D,J67))</f>
        <v/>
      </c>
      <c r="O67" s="55" t="str">
        <f t="shared" si="0"/>
        <v/>
      </c>
      <c r="P67" s="55" t="str">
        <f t="shared" si="45"/>
        <v/>
      </c>
      <c r="Q67" s="129" t="str">
        <f t="shared" si="15"/>
        <v/>
      </c>
      <c r="S67" s="4" t="s">
        <v>13</v>
      </c>
      <c r="T67" s="5">
        <v>45232</v>
      </c>
      <c r="U67" s="6"/>
      <c r="V67" s="6"/>
      <c r="W67" s="6" t="str">
        <f t="shared" si="16"/>
        <v/>
      </c>
      <c r="X67" s="6" t="str">
        <f>IF(OR(U67="",V67=""),"",SUMIFS('تحميل المصنعيات'!$N:$N,'تحميل المصنعيات'!$F:$F,V$2,'تحميل المصنعيات'!$D:$D,T67))</f>
        <v/>
      </c>
      <c r="Y67" s="55" t="str">
        <f t="shared" si="2"/>
        <v/>
      </c>
      <c r="Z67" s="55" t="str">
        <f t="shared" si="3"/>
        <v/>
      </c>
      <c r="AA67" s="129" t="str">
        <f t="shared" si="37"/>
        <v/>
      </c>
      <c r="AC67" s="4" t="s">
        <v>13</v>
      </c>
      <c r="AD67" s="5">
        <v>45232</v>
      </c>
      <c r="AE67" s="6"/>
      <c r="AF67" s="6"/>
      <c r="AG67" s="6" t="str">
        <f t="shared" si="18"/>
        <v/>
      </c>
      <c r="AH67" s="6" t="str">
        <f>IF(OR(AE67="",AF67=""),"",SUMIFS('تحميل المصنعيات'!$N:$N,'تحميل المصنعيات'!$F:$F,AF$2,'تحميل المصنعيات'!$D:$D,AD67))</f>
        <v/>
      </c>
      <c r="AI67" s="55" t="str">
        <f t="shared" si="4"/>
        <v/>
      </c>
      <c r="AJ67" s="55" t="str">
        <f t="shared" si="19"/>
        <v/>
      </c>
      <c r="AK67" s="129" t="str">
        <f t="shared" si="38"/>
        <v/>
      </c>
      <c r="AM67" s="4" t="s">
        <v>13</v>
      </c>
      <c r="AN67" s="5">
        <v>45232</v>
      </c>
      <c r="AO67" s="6"/>
      <c r="AP67" s="6"/>
      <c r="AQ67" s="6" t="str">
        <f t="shared" si="21"/>
        <v/>
      </c>
      <c r="AR67" s="6" t="str">
        <f>IF(OR(AO67="",AP67=""),"",SUMIFS('تحميل المصنعيات'!$N:$N,'تحميل المصنعيات'!$F:$F,AP$2,'تحميل المصنعيات'!$D:$D,AN67))</f>
        <v/>
      </c>
      <c r="AS67" s="55" t="str">
        <f t="shared" si="5"/>
        <v/>
      </c>
      <c r="AT67" s="55" t="str">
        <f t="shared" si="6"/>
        <v/>
      </c>
      <c r="AU67" s="129" t="str">
        <f t="shared" si="39"/>
        <v/>
      </c>
      <c r="AW67" s="4" t="s">
        <v>13</v>
      </c>
      <c r="AX67" s="5">
        <v>45232</v>
      </c>
      <c r="AY67" s="6"/>
      <c r="AZ67" s="6"/>
      <c r="BA67" s="6" t="str">
        <f t="shared" si="23"/>
        <v/>
      </c>
      <c r="BB67" s="6" t="str">
        <f>IF(OR(AY67="",AZ67=""),"",SUMIFS('تحميل المصنعيات'!$N:$N,'تحميل المصنعيات'!$F:$F,AZ$2,'تحميل المصنعيات'!$D:$D,AX67))</f>
        <v/>
      </c>
      <c r="BC67" s="55" t="str">
        <f t="shared" si="7"/>
        <v/>
      </c>
      <c r="BD67" s="55" t="str">
        <f t="shared" si="24"/>
        <v/>
      </c>
      <c r="BE67" s="129" t="str">
        <f t="shared" si="40"/>
        <v/>
      </c>
      <c r="BG67" s="4" t="s">
        <v>13</v>
      </c>
      <c r="BH67" s="5">
        <v>45232</v>
      </c>
      <c r="BI67" s="6"/>
      <c r="BJ67" s="6"/>
      <c r="BK67" s="6" t="str">
        <f t="shared" si="26"/>
        <v/>
      </c>
      <c r="BL67" s="6" t="str">
        <f>IF(OR(BI67="",BJ67=""),"",SUMIFS('تحميل المصنعيات'!$N:$N,'تحميل المصنعيات'!$F:$F,BJ$2,'تحميل المصنعيات'!$D:$D,BH67))</f>
        <v/>
      </c>
      <c r="BM67" s="55" t="str">
        <f t="shared" si="8"/>
        <v/>
      </c>
      <c r="BN67" s="55" t="str">
        <f t="shared" si="9"/>
        <v/>
      </c>
      <c r="BO67" s="129" t="str">
        <f t="shared" si="41"/>
        <v/>
      </c>
      <c r="BQ67" s="4" t="s">
        <v>13</v>
      </c>
      <c r="BR67" s="5">
        <v>45232</v>
      </c>
      <c r="BS67" s="6"/>
      <c r="BT67" s="6"/>
      <c r="BU67" s="6" t="str">
        <f t="shared" si="28"/>
        <v/>
      </c>
      <c r="BV67" s="6" t="str">
        <f>IF(OR(BS67="",BT67=""),"",SUMIFS('تحميل المصنعيات'!$N:$N,'تحميل المصنعيات'!$F:$F,BT$2,'تحميل المصنعيات'!$D:$D,BR67))</f>
        <v/>
      </c>
      <c r="BW67" s="55" t="str">
        <f t="shared" si="10"/>
        <v/>
      </c>
      <c r="BX67" s="55" t="str">
        <f t="shared" si="29"/>
        <v/>
      </c>
      <c r="BY67" s="129" t="str">
        <f t="shared" si="42"/>
        <v/>
      </c>
      <c r="CA67" s="4" t="s">
        <v>13</v>
      </c>
      <c r="CB67" s="5">
        <v>45232</v>
      </c>
      <c r="CC67" s="6"/>
      <c r="CD67" s="6"/>
      <c r="CE67" s="6" t="str">
        <f t="shared" si="31"/>
        <v/>
      </c>
      <c r="CF67" s="6" t="str">
        <f>IF(OR(CC67="",CD67=""),"",SUMIFS('تحميل المصنعيات'!$N:$N,'تحميل المصنعيات'!$F:$F,CD$2,'تحميل المصنعيات'!$D:$D,CB67))</f>
        <v/>
      </c>
      <c r="CG67" s="55" t="str">
        <f t="shared" si="11"/>
        <v/>
      </c>
      <c r="CH67" s="55" t="str">
        <f t="shared" si="12"/>
        <v/>
      </c>
      <c r="CI67" s="129" t="str">
        <f t="shared" si="43"/>
        <v/>
      </c>
      <c r="CK67" s="4" t="s">
        <v>13</v>
      </c>
      <c r="CL67" s="5">
        <v>45232</v>
      </c>
      <c r="CM67" s="6"/>
      <c r="CN67" s="6"/>
      <c r="CO67" s="6" t="str">
        <f t="shared" si="33"/>
        <v/>
      </c>
      <c r="CP67" s="6" t="str">
        <f>IF(OR(CM67="",CN67=""),"",SUMIFS('تحميل المصنعيات'!$N:$N,'تحميل المصنعيات'!$F:$F,CN$2,'تحميل المصنعيات'!$D:$D,CL67))</f>
        <v/>
      </c>
      <c r="CQ67" s="55" t="str">
        <f t="shared" si="13"/>
        <v/>
      </c>
      <c r="CR67" s="55" t="str">
        <f t="shared" si="34"/>
        <v/>
      </c>
      <c r="CS67" s="129" t="str">
        <f t="shared" si="44"/>
        <v/>
      </c>
    </row>
    <row r="68" spans="9:97" x14ac:dyDescent="0.25">
      <c r="I68" s="132" t="s">
        <v>30</v>
      </c>
      <c r="J68" s="133">
        <v>45233</v>
      </c>
      <c r="K68" s="134"/>
      <c r="L68" s="134"/>
      <c r="M68" s="134" t="str">
        <f t="shared" si="14"/>
        <v/>
      </c>
      <c r="N68" s="134" t="str">
        <f>IF(OR(K68="",L68=""),"",SUMIFS('تحميل المصنعيات'!$N:$N,'تحميل المصنعيات'!$F:$F,L$2,'تحميل المصنعيات'!$D:$D,J68))</f>
        <v/>
      </c>
      <c r="O68" s="135" t="str">
        <f t="shared" si="0"/>
        <v/>
      </c>
      <c r="P68" s="135" t="str">
        <f t="shared" si="45"/>
        <v/>
      </c>
      <c r="Q68" s="132" t="str">
        <f t="shared" si="15"/>
        <v/>
      </c>
      <c r="S68" s="132" t="s">
        <v>30</v>
      </c>
      <c r="T68" s="133">
        <v>45233</v>
      </c>
      <c r="U68" s="134"/>
      <c r="V68" s="134"/>
      <c r="W68" s="134" t="str">
        <f t="shared" si="16"/>
        <v/>
      </c>
      <c r="X68" s="134" t="str">
        <f>IF(OR(U68="",V68=""),"",SUMIFS('تحميل المصنعيات'!$N:$N,'تحميل المصنعيات'!$F:$F,V$2,'تحميل المصنعيات'!$D:$D,T68))</f>
        <v/>
      </c>
      <c r="Y68" s="135" t="str">
        <f t="shared" si="2"/>
        <v/>
      </c>
      <c r="Z68" s="135" t="str">
        <f t="shared" si="3"/>
        <v/>
      </c>
      <c r="AA68" s="132" t="str">
        <f t="shared" si="37"/>
        <v/>
      </c>
      <c r="AC68" s="132" t="s">
        <v>30</v>
      </c>
      <c r="AD68" s="133">
        <v>45233</v>
      </c>
      <c r="AE68" s="134"/>
      <c r="AF68" s="134"/>
      <c r="AG68" s="134" t="str">
        <f t="shared" si="18"/>
        <v/>
      </c>
      <c r="AH68" s="134" t="str">
        <f>IF(OR(AE68="",AF68=""),"",SUMIFS('تحميل المصنعيات'!$N:$N,'تحميل المصنعيات'!$F:$F,AF$2,'تحميل المصنعيات'!$D:$D,AD68))</f>
        <v/>
      </c>
      <c r="AI68" s="135" t="str">
        <f t="shared" si="4"/>
        <v/>
      </c>
      <c r="AJ68" s="135" t="str">
        <f t="shared" si="19"/>
        <v/>
      </c>
      <c r="AK68" s="132" t="str">
        <f t="shared" si="38"/>
        <v/>
      </c>
      <c r="AM68" s="132" t="s">
        <v>30</v>
      </c>
      <c r="AN68" s="133">
        <v>45233</v>
      </c>
      <c r="AO68" s="134"/>
      <c r="AP68" s="134"/>
      <c r="AQ68" s="134" t="str">
        <f t="shared" si="21"/>
        <v/>
      </c>
      <c r="AR68" s="134" t="str">
        <f>IF(OR(AO68="",AP68=""),"",SUMIFS('تحميل المصنعيات'!$N:$N,'تحميل المصنعيات'!$F:$F,AP$2,'تحميل المصنعيات'!$D:$D,AN68))</f>
        <v/>
      </c>
      <c r="AS68" s="135" t="str">
        <f t="shared" si="5"/>
        <v/>
      </c>
      <c r="AT68" s="135" t="str">
        <f t="shared" si="6"/>
        <v/>
      </c>
      <c r="AU68" s="132" t="str">
        <f t="shared" si="39"/>
        <v/>
      </c>
      <c r="AW68" s="132" t="s">
        <v>30</v>
      </c>
      <c r="AX68" s="133">
        <v>45233</v>
      </c>
      <c r="AY68" s="134"/>
      <c r="AZ68" s="134"/>
      <c r="BA68" s="134" t="str">
        <f t="shared" si="23"/>
        <v/>
      </c>
      <c r="BB68" s="134" t="str">
        <f>IF(OR(AY68="",AZ68=""),"",SUMIFS('تحميل المصنعيات'!$N:$N,'تحميل المصنعيات'!$F:$F,AZ$2,'تحميل المصنعيات'!$D:$D,AX68))</f>
        <v/>
      </c>
      <c r="BC68" s="135" t="str">
        <f t="shared" si="7"/>
        <v/>
      </c>
      <c r="BD68" s="135" t="str">
        <f t="shared" si="24"/>
        <v/>
      </c>
      <c r="BE68" s="132" t="str">
        <f t="shared" si="40"/>
        <v/>
      </c>
      <c r="BG68" s="132" t="s">
        <v>30</v>
      </c>
      <c r="BH68" s="133">
        <v>45233</v>
      </c>
      <c r="BI68" s="134"/>
      <c r="BJ68" s="134"/>
      <c r="BK68" s="134" t="str">
        <f t="shared" si="26"/>
        <v/>
      </c>
      <c r="BL68" s="134" t="str">
        <f>IF(OR(BI68="",BJ68=""),"",SUMIFS('تحميل المصنعيات'!$N:$N,'تحميل المصنعيات'!$F:$F,BJ$2,'تحميل المصنعيات'!$D:$D,BH68))</f>
        <v/>
      </c>
      <c r="BM68" s="135" t="str">
        <f t="shared" si="8"/>
        <v/>
      </c>
      <c r="BN68" s="135" t="str">
        <f t="shared" si="9"/>
        <v/>
      </c>
      <c r="BO68" s="132" t="str">
        <f t="shared" si="41"/>
        <v/>
      </c>
      <c r="BQ68" s="132" t="s">
        <v>30</v>
      </c>
      <c r="BR68" s="133">
        <v>45233</v>
      </c>
      <c r="BS68" s="134"/>
      <c r="BT68" s="134"/>
      <c r="BU68" s="134" t="str">
        <f t="shared" si="28"/>
        <v/>
      </c>
      <c r="BV68" s="134" t="str">
        <f>IF(OR(BS68="",BT68=""),"",SUMIFS('تحميل المصنعيات'!$N:$N,'تحميل المصنعيات'!$F:$F,BT$2,'تحميل المصنعيات'!$D:$D,BR68))</f>
        <v/>
      </c>
      <c r="BW68" s="135" t="str">
        <f t="shared" si="10"/>
        <v/>
      </c>
      <c r="BX68" s="135" t="str">
        <f t="shared" si="29"/>
        <v/>
      </c>
      <c r="BY68" s="132" t="str">
        <f t="shared" si="42"/>
        <v/>
      </c>
      <c r="CA68" s="132" t="s">
        <v>30</v>
      </c>
      <c r="CB68" s="133">
        <v>45233</v>
      </c>
      <c r="CC68" s="134"/>
      <c r="CD68" s="134"/>
      <c r="CE68" s="134" t="str">
        <f t="shared" si="31"/>
        <v/>
      </c>
      <c r="CF68" s="134" t="str">
        <f>IF(OR(CC68="",CD68=""),"",SUMIFS('تحميل المصنعيات'!$N:$N,'تحميل المصنعيات'!$F:$F,CD$2,'تحميل المصنعيات'!$D:$D,CB68))</f>
        <v/>
      </c>
      <c r="CG68" s="135" t="str">
        <f t="shared" si="11"/>
        <v/>
      </c>
      <c r="CH68" s="135" t="str">
        <f t="shared" si="12"/>
        <v/>
      </c>
      <c r="CI68" s="132" t="str">
        <f t="shared" si="43"/>
        <v/>
      </c>
      <c r="CK68" s="132" t="s">
        <v>30</v>
      </c>
      <c r="CL68" s="133">
        <v>45233</v>
      </c>
      <c r="CM68" s="134"/>
      <c r="CN68" s="134"/>
      <c r="CO68" s="134" t="str">
        <f t="shared" si="33"/>
        <v/>
      </c>
      <c r="CP68" s="134" t="str">
        <f>IF(OR(CM68="",CN68=""),"",SUMIFS('تحميل المصنعيات'!$N:$N,'تحميل المصنعيات'!$F:$F,CN$2,'تحميل المصنعيات'!$D:$D,CL68))</f>
        <v/>
      </c>
      <c r="CQ68" s="135" t="str">
        <f t="shared" si="13"/>
        <v/>
      </c>
      <c r="CR68" s="135" t="str">
        <f t="shared" si="34"/>
        <v/>
      </c>
      <c r="CS68" s="132" t="str">
        <f t="shared" si="44"/>
        <v/>
      </c>
    </row>
    <row r="69" spans="9:97" x14ac:dyDescent="0.25">
      <c r="I69" s="4" t="s">
        <v>8</v>
      </c>
      <c r="J69" s="5">
        <v>45234</v>
      </c>
      <c r="K69" s="6"/>
      <c r="L69" s="6"/>
      <c r="M69" s="6" t="str">
        <f t="shared" si="14"/>
        <v/>
      </c>
      <c r="N69" s="6" t="str">
        <f>IF(OR(K69="",L69=""),"",SUMIFS('تحميل المصنعيات'!$N:$N,'تحميل المصنعيات'!$F:$F,L$2,'تحميل المصنعيات'!$D:$D,J69))</f>
        <v/>
      </c>
      <c r="O69" s="55" t="str">
        <f t="shared" ref="O69:O132" si="46">IF(Q69="ادخال خاطئ","",IF(K69="","",IF(OR(K69="غ",L69="غ"),"",IF(M69-N69-$P$2&lt;0,"أداء جيد",M69-N69-$P$2))))</f>
        <v/>
      </c>
      <c r="P69" s="55" t="str">
        <f t="shared" si="45"/>
        <v/>
      </c>
      <c r="Q69" s="129" t="str">
        <f t="shared" si="15"/>
        <v/>
      </c>
      <c r="S69" s="4" t="s">
        <v>8</v>
      </c>
      <c r="T69" s="5">
        <v>45234</v>
      </c>
      <c r="U69" s="6"/>
      <c r="V69" s="6"/>
      <c r="W69" s="6" t="str">
        <f t="shared" si="16"/>
        <v/>
      </c>
      <c r="X69" s="6" t="str">
        <f>IF(OR(U69="",V69=""),"",SUMIFS('تحميل المصنعيات'!$N:$N,'تحميل المصنعيات'!$F:$F,V$2,'تحميل المصنعيات'!$D:$D,T69))</f>
        <v/>
      </c>
      <c r="Y69" s="55" t="str">
        <f t="shared" ref="Y69:Y132" si="47">IF(AA69="ادخال خاطئ","",IF(U69="","",IF(OR(U69="غ",V69="غ"),"",IF(W69-X69-$P$2&lt;0,"أداء جيد",W69-X69-$P$2))))</f>
        <v/>
      </c>
      <c r="Z69" s="55" t="str">
        <f t="shared" ref="Z69:Z132" si="48">IF(Y69="أداء جيد",$P$2-(W69-X69),"")</f>
        <v/>
      </c>
      <c r="AA69" s="129" t="str">
        <f t="shared" si="37"/>
        <v/>
      </c>
      <c r="AC69" s="4" t="s">
        <v>8</v>
      </c>
      <c r="AD69" s="5">
        <v>45234</v>
      </c>
      <c r="AE69" s="6"/>
      <c r="AF69" s="6"/>
      <c r="AG69" s="6" t="str">
        <f t="shared" si="18"/>
        <v/>
      </c>
      <c r="AH69" s="6" t="str">
        <f>IF(OR(AE69="",AF69=""),"",SUMIFS('تحميل المصنعيات'!$N:$N,'تحميل المصنعيات'!$F:$F,AF$2,'تحميل المصنعيات'!$D:$D,AD69))</f>
        <v/>
      </c>
      <c r="AI69" s="55" t="str">
        <f t="shared" ref="AI69:AI132" si="49">IF(AK69="ادخال خاطئ","",IF(AE69="","",IF(OR(AE69="غ",AF69="غ"),"",IF(AG69-AH69-$P$2&lt;0,"أداء جيد",AG69-AH69-$P$2))))</f>
        <v/>
      </c>
      <c r="AJ69" s="55" t="str">
        <f t="shared" si="19"/>
        <v/>
      </c>
      <c r="AK69" s="129" t="str">
        <f t="shared" si="38"/>
        <v/>
      </c>
      <c r="AM69" s="4" t="s">
        <v>8</v>
      </c>
      <c r="AN69" s="5">
        <v>45234</v>
      </c>
      <c r="AO69" s="6"/>
      <c r="AP69" s="6"/>
      <c r="AQ69" s="6" t="str">
        <f t="shared" si="21"/>
        <v/>
      </c>
      <c r="AR69" s="6" t="str">
        <f>IF(OR(AO69="",AP69=""),"",SUMIFS('تحميل المصنعيات'!$N:$N,'تحميل المصنعيات'!$F:$F,AP$2,'تحميل المصنعيات'!$D:$D,AN69))</f>
        <v/>
      </c>
      <c r="AS69" s="55" t="str">
        <f t="shared" ref="AS69:AS132" si="50">IF(AU69="ادخال خاطئ","",IF(AO69="","",IF(OR(AO69="غ",AP69="غ"),"",IF(AQ69-AR69-$P$2&lt;0,"أداء جيد",AQ69-AR69-$P$2))))</f>
        <v/>
      </c>
      <c r="AT69" s="55" t="str">
        <f t="shared" ref="AT69:AT132" si="51">IF(AS69="أداء جيد",$P$2-(AQ69-AR69),"")</f>
        <v/>
      </c>
      <c r="AU69" s="129" t="str">
        <f t="shared" si="39"/>
        <v/>
      </c>
      <c r="AW69" s="4" t="s">
        <v>8</v>
      </c>
      <c r="AX69" s="5">
        <v>45234</v>
      </c>
      <c r="AY69" s="6"/>
      <c r="AZ69" s="6"/>
      <c r="BA69" s="6" t="str">
        <f t="shared" si="23"/>
        <v/>
      </c>
      <c r="BB69" s="6" t="str">
        <f>IF(OR(AY69="",AZ69=""),"",SUMIFS('تحميل المصنعيات'!$N:$N,'تحميل المصنعيات'!$F:$F,AZ$2,'تحميل المصنعيات'!$D:$D,AX69))</f>
        <v/>
      </c>
      <c r="BC69" s="55" t="str">
        <f t="shared" ref="BC69:BC132" si="52">IF(BE69="ادخال خاطئ","",IF(AY69="","",IF(OR(AY69="غ",AZ69="غ"),"",IF(BA69-BB69-$P$2&lt;0,"أداء جيد",BA69-BB69-$P$2))))</f>
        <v/>
      </c>
      <c r="BD69" s="55" t="str">
        <f t="shared" si="24"/>
        <v/>
      </c>
      <c r="BE69" s="129" t="str">
        <f t="shared" si="40"/>
        <v/>
      </c>
      <c r="BG69" s="4" t="s">
        <v>8</v>
      </c>
      <c r="BH69" s="5">
        <v>45234</v>
      </c>
      <c r="BI69" s="6"/>
      <c r="BJ69" s="6"/>
      <c r="BK69" s="6" t="str">
        <f t="shared" si="26"/>
        <v/>
      </c>
      <c r="BL69" s="6" t="str">
        <f>IF(OR(BI69="",BJ69=""),"",SUMIFS('تحميل المصنعيات'!$N:$N,'تحميل المصنعيات'!$F:$F,BJ$2,'تحميل المصنعيات'!$D:$D,BH69))</f>
        <v/>
      </c>
      <c r="BM69" s="55" t="str">
        <f t="shared" ref="BM69:BM132" si="53">IF(BO69="ادخال خاطئ","",IF(BI69="","",IF(OR(BI69="غ",BJ69="غ"),"",IF(BK69-BL69-$P$2&lt;0,"أداء جيد",BK69-BL69-$P$2))))</f>
        <v/>
      </c>
      <c r="BN69" s="55" t="str">
        <f t="shared" ref="BN69:BN132" si="54">IF(BM69="أداء جيد",$P$2-(BK69-BL69),"")</f>
        <v/>
      </c>
      <c r="BO69" s="129" t="str">
        <f t="shared" si="41"/>
        <v/>
      </c>
      <c r="BQ69" s="4" t="s">
        <v>8</v>
      </c>
      <c r="BR69" s="5">
        <v>45234</v>
      </c>
      <c r="BS69" s="6"/>
      <c r="BT69" s="6"/>
      <c r="BU69" s="6" t="str">
        <f t="shared" si="28"/>
        <v/>
      </c>
      <c r="BV69" s="6" t="str">
        <f>IF(OR(BS69="",BT69=""),"",SUMIFS('تحميل المصنعيات'!$N:$N,'تحميل المصنعيات'!$F:$F,BT$2,'تحميل المصنعيات'!$D:$D,BR69))</f>
        <v/>
      </c>
      <c r="BW69" s="55" t="str">
        <f t="shared" ref="BW69:BW132" si="55">IF(BY69="ادخال خاطئ","",IF(BS69="","",IF(OR(BS69="غ",BT69="غ"),"",IF(BU69-BV69-$P$2&lt;0,"أداء جيد",BU69-BV69-$P$2))))</f>
        <v/>
      </c>
      <c r="BX69" s="55" t="str">
        <f t="shared" si="29"/>
        <v/>
      </c>
      <c r="BY69" s="129" t="str">
        <f t="shared" si="42"/>
        <v/>
      </c>
      <c r="CA69" s="4" t="s">
        <v>8</v>
      </c>
      <c r="CB69" s="5">
        <v>45234</v>
      </c>
      <c r="CC69" s="6"/>
      <c r="CD69" s="6"/>
      <c r="CE69" s="6" t="str">
        <f t="shared" si="31"/>
        <v/>
      </c>
      <c r="CF69" s="6" t="str">
        <f>IF(OR(CC69="",CD69=""),"",SUMIFS('تحميل المصنعيات'!$N:$N,'تحميل المصنعيات'!$F:$F,CD$2,'تحميل المصنعيات'!$D:$D,CB69))</f>
        <v/>
      </c>
      <c r="CG69" s="55" t="str">
        <f t="shared" ref="CG69:CG132" si="56">IF(CI69="ادخال خاطئ","",IF(CC69="","",IF(OR(CC69="غ",CD69="غ"),"",IF(CE69-CF69-$P$2&lt;0,"أداء جيد",CE69-CF69-$P$2))))</f>
        <v/>
      </c>
      <c r="CH69" s="55" t="str">
        <f t="shared" ref="CH69:CH132" si="57">IF(CG69="أداء جيد",$P$2-(CE69-CF69),"")</f>
        <v/>
      </c>
      <c r="CI69" s="129" t="str">
        <f t="shared" si="43"/>
        <v/>
      </c>
      <c r="CK69" s="4" t="s">
        <v>8</v>
      </c>
      <c r="CL69" s="5">
        <v>45234</v>
      </c>
      <c r="CM69" s="6"/>
      <c r="CN69" s="6"/>
      <c r="CO69" s="6" t="str">
        <f t="shared" si="33"/>
        <v/>
      </c>
      <c r="CP69" s="6" t="str">
        <f>IF(OR(CM69="",CN69=""),"",SUMIFS('تحميل المصنعيات'!$N:$N,'تحميل المصنعيات'!$F:$F,CN$2,'تحميل المصنعيات'!$D:$D,CL69))</f>
        <v/>
      </c>
      <c r="CQ69" s="55" t="str">
        <f t="shared" ref="CQ69:CQ132" si="58">IF(CS69="ادخال خاطئ","",IF(CM69="","",IF(OR(CM69="غ",CN69="غ"),"",IF(CO69-CP69-$P$2&lt;0,"أداء جيد",CO69-CP69-$P$2))))</f>
        <v/>
      </c>
      <c r="CR69" s="55" t="str">
        <f t="shared" ref="CR69:CR132" si="59">IF(CQ69="أداء جيد",$P$2-(CO69-CP69),"")</f>
        <v/>
      </c>
      <c r="CS69" s="129" t="str">
        <f t="shared" si="44"/>
        <v/>
      </c>
    </row>
    <row r="70" spans="9:97" x14ac:dyDescent="0.25">
      <c r="I70" s="4" t="s">
        <v>9</v>
      </c>
      <c r="J70" s="5">
        <v>45235</v>
      </c>
      <c r="K70" s="6"/>
      <c r="L70" s="6"/>
      <c r="M70" s="6" t="str">
        <f t="shared" ref="M70:M133" si="60">IF(OR(K70="",L70=""),"",IF(OR(K70="غ",L70="غ"),0,L70-K70))</f>
        <v/>
      </c>
      <c r="N70" s="6" t="str">
        <f>IF(OR(K70="",L70=""),"",SUMIFS('تحميل المصنعيات'!$N:$N,'تحميل المصنعيات'!$F:$F,L$2,'تحميل المصنعيات'!$D:$D,J70))</f>
        <v/>
      </c>
      <c r="O70" s="55" t="str">
        <f t="shared" si="46"/>
        <v/>
      </c>
      <c r="P70" s="55" t="str">
        <f t="shared" si="45"/>
        <v/>
      </c>
      <c r="Q70" s="129" t="str">
        <f t="shared" ref="Q70:Q133" si="61">IF(K70="","",IF(N70&gt;M70,"ادخال خاطئ",""))</f>
        <v/>
      </c>
      <c r="S70" s="4" t="s">
        <v>9</v>
      </c>
      <c r="T70" s="5">
        <v>45235</v>
      </c>
      <c r="U70" s="6"/>
      <c r="V70" s="6"/>
      <c r="W70" s="6" t="str">
        <f t="shared" ref="W70:W133" si="62">IF(OR(U70="",V70=""),"",IF(OR(U70="غ",V70="غ"),0,V70-U70))</f>
        <v/>
      </c>
      <c r="X70" s="6" t="str">
        <f>IF(OR(U70="",V70=""),"",SUMIFS('تحميل المصنعيات'!$N:$N,'تحميل المصنعيات'!$F:$F,V$2,'تحميل المصنعيات'!$D:$D,T70))</f>
        <v/>
      </c>
      <c r="Y70" s="55" t="str">
        <f t="shared" si="47"/>
        <v/>
      </c>
      <c r="Z70" s="55" t="str">
        <f t="shared" si="48"/>
        <v/>
      </c>
      <c r="AA70" s="129" t="str">
        <f t="shared" si="37"/>
        <v/>
      </c>
      <c r="AC70" s="4" t="s">
        <v>9</v>
      </c>
      <c r="AD70" s="5">
        <v>45235</v>
      </c>
      <c r="AE70" s="6"/>
      <c r="AF70" s="6"/>
      <c r="AG70" s="6" t="str">
        <f t="shared" ref="AG70:AG133" si="63">IF(OR(AE70="",AF70=""),"",IF(OR(AE70="غ",AF70="غ"),0,AF70-AE70))</f>
        <v/>
      </c>
      <c r="AH70" s="6" t="str">
        <f>IF(OR(AE70="",AF70=""),"",SUMIFS('تحميل المصنعيات'!$N:$N,'تحميل المصنعيات'!$F:$F,AF$2,'تحميل المصنعيات'!$D:$D,AD70))</f>
        <v/>
      </c>
      <c r="AI70" s="55" t="str">
        <f t="shared" si="49"/>
        <v/>
      </c>
      <c r="AJ70" s="55" t="str">
        <f t="shared" ref="AJ70:AJ133" si="64">IF(AI70="أداء جيد",$P$2-(AG70-AH70),"")</f>
        <v/>
      </c>
      <c r="AK70" s="129" t="str">
        <f t="shared" si="38"/>
        <v/>
      </c>
      <c r="AM70" s="4" t="s">
        <v>9</v>
      </c>
      <c r="AN70" s="5">
        <v>45235</v>
      </c>
      <c r="AO70" s="6"/>
      <c r="AP70" s="6"/>
      <c r="AQ70" s="6" t="str">
        <f t="shared" ref="AQ70:AQ133" si="65">IF(OR(AO70="",AP70=""),"",IF(OR(AO70="غ",AP70="غ"),0,AP70-AO70))</f>
        <v/>
      </c>
      <c r="AR70" s="6" t="str">
        <f>IF(OR(AO70="",AP70=""),"",SUMIFS('تحميل المصنعيات'!$N:$N,'تحميل المصنعيات'!$F:$F,AP$2,'تحميل المصنعيات'!$D:$D,AN70))</f>
        <v/>
      </c>
      <c r="AS70" s="55" t="str">
        <f t="shared" si="50"/>
        <v/>
      </c>
      <c r="AT70" s="55" t="str">
        <f t="shared" si="51"/>
        <v/>
      </c>
      <c r="AU70" s="129" t="str">
        <f t="shared" si="39"/>
        <v/>
      </c>
      <c r="AW70" s="4" t="s">
        <v>9</v>
      </c>
      <c r="AX70" s="5">
        <v>45235</v>
      </c>
      <c r="AY70" s="6"/>
      <c r="AZ70" s="6"/>
      <c r="BA70" s="6" t="str">
        <f t="shared" ref="BA70:BA133" si="66">IF(OR(AY70="",AZ70=""),"",IF(OR(AY70="غ",AZ70="غ"),0,AZ70-AY70))</f>
        <v/>
      </c>
      <c r="BB70" s="6" t="str">
        <f>IF(OR(AY70="",AZ70=""),"",SUMIFS('تحميل المصنعيات'!$N:$N,'تحميل المصنعيات'!$F:$F,AZ$2,'تحميل المصنعيات'!$D:$D,AX70))</f>
        <v/>
      </c>
      <c r="BC70" s="55" t="str">
        <f t="shared" si="52"/>
        <v/>
      </c>
      <c r="BD70" s="55" t="str">
        <f t="shared" ref="BD70:BD133" si="67">IF(BC70="أداء جيد",$P$2-(BA70-BB70),"")</f>
        <v/>
      </c>
      <c r="BE70" s="129" t="str">
        <f t="shared" si="40"/>
        <v/>
      </c>
      <c r="BG70" s="4" t="s">
        <v>9</v>
      </c>
      <c r="BH70" s="5">
        <v>45235</v>
      </c>
      <c r="BI70" s="6"/>
      <c r="BJ70" s="6"/>
      <c r="BK70" s="6" t="str">
        <f t="shared" ref="BK70:BK133" si="68">IF(OR(BI70="",BJ70=""),"",IF(OR(BI70="غ",BJ70="غ"),0,BJ70-BI70))</f>
        <v/>
      </c>
      <c r="BL70" s="6" t="str">
        <f>IF(OR(BI70="",BJ70=""),"",SUMIFS('تحميل المصنعيات'!$N:$N,'تحميل المصنعيات'!$F:$F,BJ$2,'تحميل المصنعيات'!$D:$D,BH70))</f>
        <v/>
      </c>
      <c r="BM70" s="55" t="str">
        <f t="shared" si="53"/>
        <v/>
      </c>
      <c r="BN70" s="55" t="str">
        <f t="shared" si="54"/>
        <v/>
      </c>
      <c r="BO70" s="129" t="str">
        <f t="shared" si="41"/>
        <v/>
      </c>
      <c r="BQ70" s="4" t="s">
        <v>9</v>
      </c>
      <c r="BR70" s="5">
        <v>45235</v>
      </c>
      <c r="BS70" s="6"/>
      <c r="BT70" s="6"/>
      <c r="BU70" s="6" t="str">
        <f t="shared" ref="BU70:BU133" si="69">IF(OR(BS70="",BT70=""),"",IF(OR(BS70="غ",BT70="غ"),0,BT70-BS70))</f>
        <v/>
      </c>
      <c r="BV70" s="6" t="str">
        <f>IF(OR(BS70="",BT70=""),"",SUMIFS('تحميل المصنعيات'!$N:$N,'تحميل المصنعيات'!$F:$F,BT$2,'تحميل المصنعيات'!$D:$D,BR70))</f>
        <v/>
      </c>
      <c r="BW70" s="55" t="str">
        <f t="shared" si="55"/>
        <v/>
      </c>
      <c r="BX70" s="55" t="str">
        <f t="shared" ref="BX70:BX133" si="70">IF(BW70="أداء جيد",$P$2-(BU70-BV70),"")</f>
        <v/>
      </c>
      <c r="BY70" s="129" t="str">
        <f t="shared" si="42"/>
        <v/>
      </c>
      <c r="CA70" s="4" t="s">
        <v>9</v>
      </c>
      <c r="CB70" s="5">
        <v>45235</v>
      </c>
      <c r="CC70" s="6"/>
      <c r="CD70" s="6"/>
      <c r="CE70" s="6" t="str">
        <f t="shared" ref="CE70:CE133" si="71">IF(OR(CC70="",CD70=""),"",IF(OR(CC70="غ",CD70="غ"),0,CD70-CC70))</f>
        <v/>
      </c>
      <c r="CF70" s="6" t="str">
        <f>IF(OR(CC70="",CD70=""),"",SUMIFS('تحميل المصنعيات'!$N:$N,'تحميل المصنعيات'!$F:$F,CD$2,'تحميل المصنعيات'!$D:$D,CB70))</f>
        <v/>
      </c>
      <c r="CG70" s="55" t="str">
        <f t="shared" si="56"/>
        <v/>
      </c>
      <c r="CH70" s="55" t="str">
        <f t="shared" si="57"/>
        <v/>
      </c>
      <c r="CI70" s="129" t="str">
        <f t="shared" si="43"/>
        <v/>
      </c>
      <c r="CK70" s="4" t="s">
        <v>9</v>
      </c>
      <c r="CL70" s="5">
        <v>45235</v>
      </c>
      <c r="CM70" s="6"/>
      <c r="CN70" s="6"/>
      <c r="CO70" s="6" t="str">
        <f t="shared" ref="CO70:CO133" si="72">IF(OR(CM70="",CN70=""),"",IF(OR(CM70="غ",CN70="غ"),0,CN70-CM70))</f>
        <v/>
      </c>
      <c r="CP70" s="6" t="str">
        <f>IF(OR(CM70="",CN70=""),"",SUMIFS('تحميل المصنعيات'!$N:$N,'تحميل المصنعيات'!$F:$F,CN$2,'تحميل المصنعيات'!$D:$D,CL70))</f>
        <v/>
      </c>
      <c r="CQ70" s="55" t="str">
        <f t="shared" si="58"/>
        <v/>
      </c>
      <c r="CR70" s="55" t="str">
        <f t="shared" si="59"/>
        <v/>
      </c>
      <c r="CS70" s="129" t="str">
        <f t="shared" si="44"/>
        <v/>
      </c>
    </row>
    <row r="71" spans="9:97" x14ac:dyDescent="0.25">
      <c r="I71" s="4" t="s">
        <v>10</v>
      </c>
      <c r="J71" s="5">
        <v>45236</v>
      </c>
      <c r="K71" s="6"/>
      <c r="L71" s="6"/>
      <c r="M71" s="6" t="str">
        <f t="shared" si="60"/>
        <v/>
      </c>
      <c r="N71" s="6" t="str">
        <f>IF(OR(K71="",L71=""),"",SUMIFS('تحميل المصنعيات'!$N:$N,'تحميل المصنعيات'!$F:$F,L$2,'تحميل المصنعيات'!$D:$D,J71))</f>
        <v/>
      </c>
      <c r="O71" s="55" t="str">
        <f t="shared" si="46"/>
        <v/>
      </c>
      <c r="P71" s="55" t="str">
        <f t="shared" ref="P71" si="73">IF(O71="أداء جيد",$P$2-(M71-N71),"")</f>
        <v/>
      </c>
      <c r="Q71" s="129" t="str">
        <f t="shared" si="61"/>
        <v/>
      </c>
      <c r="S71" s="4" t="s">
        <v>10</v>
      </c>
      <c r="T71" s="5">
        <v>45236</v>
      </c>
      <c r="U71" s="6"/>
      <c r="V71" s="6"/>
      <c r="W71" s="6" t="str">
        <f t="shared" si="62"/>
        <v/>
      </c>
      <c r="X71" s="6" t="str">
        <f>IF(OR(U71="",V71=""),"",SUMIFS('تحميل المصنعيات'!$N:$N,'تحميل المصنعيات'!$F:$F,V$2,'تحميل المصنعيات'!$D:$D,T71))</f>
        <v/>
      </c>
      <c r="Y71" s="55" t="str">
        <f t="shared" si="47"/>
        <v/>
      </c>
      <c r="Z71" s="55" t="str">
        <f t="shared" si="48"/>
        <v/>
      </c>
      <c r="AA71" s="129" t="str">
        <f t="shared" si="37"/>
        <v/>
      </c>
      <c r="AC71" s="4" t="s">
        <v>10</v>
      </c>
      <c r="AD71" s="5">
        <v>45236</v>
      </c>
      <c r="AE71" s="6"/>
      <c r="AF71" s="6"/>
      <c r="AG71" s="6" t="str">
        <f t="shared" si="63"/>
        <v/>
      </c>
      <c r="AH71" s="6" t="str">
        <f>IF(OR(AE71="",AF71=""),"",SUMIFS('تحميل المصنعيات'!$N:$N,'تحميل المصنعيات'!$F:$F,AF$2,'تحميل المصنعيات'!$D:$D,AD71))</f>
        <v/>
      </c>
      <c r="AI71" s="55" t="str">
        <f t="shared" si="49"/>
        <v/>
      </c>
      <c r="AJ71" s="55" t="str">
        <f t="shared" si="64"/>
        <v/>
      </c>
      <c r="AK71" s="129" t="str">
        <f t="shared" si="38"/>
        <v/>
      </c>
      <c r="AM71" s="4" t="s">
        <v>10</v>
      </c>
      <c r="AN71" s="5">
        <v>45236</v>
      </c>
      <c r="AO71" s="6"/>
      <c r="AP71" s="6"/>
      <c r="AQ71" s="6" t="str">
        <f t="shared" si="65"/>
        <v/>
      </c>
      <c r="AR71" s="6" t="str">
        <f>IF(OR(AO71="",AP71=""),"",SUMIFS('تحميل المصنعيات'!$N:$N,'تحميل المصنعيات'!$F:$F,AP$2,'تحميل المصنعيات'!$D:$D,AN71))</f>
        <v/>
      </c>
      <c r="AS71" s="55" t="str">
        <f t="shared" si="50"/>
        <v/>
      </c>
      <c r="AT71" s="55" t="str">
        <f t="shared" si="51"/>
        <v/>
      </c>
      <c r="AU71" s="129" t="str">
        <f t="shared" si="39"/>
        <v/>
      </c>
      <c r="AW71" s="4" t="s">
        <v>10</v>
      </c>
      <c r="AX71" s="5">
        <v>45236</v>
      </c>
      <c r="AY71" s="6"/>
      <c r="AZ71" s="6"/>
      <c r="BA71" s="6" t="str">
        <f t="shared" si="66"/>
        <v/>
      </c>
      <c r="BB71" s="6" t="str">
        <f>IF(OR(AY71="",AZ71=""),"",SUMIFS('تحميل المصنعيات'!$N:$N,'تحميل المصنعيات'!$F:$F,AZ$2,'تحميل المصنعيات'!$D:$D,AX71))</f>
        <v/>
      </c>
      <c r="BC71" s="55" t="str">
        <f t="shared" si="52"/>
        <v/>
      </c>
      <c r="BD71" s="55" t="str">
        <f t="shared" si="67"/>
        <v/>
      </c>
      <c r="BE71" s="129" t="str">
        <f t="shared" si="40"/>
        <v/>
      </c>
      <c r="BG71" s="4" t="s">
        <v>10</v>
      </c>
      <c r="BH71" s="5">
        <v>45236</v>
      </c>
      <c r="BI71" s="6"/>
      <c r="BJ71" s="6"/>
      <c r="BK71" s="6" t="str">
        <f t="shared" si="68"/>
        <v/>
      </c>
      <c r="BL71" s="6" t="str">
        <f>IF(OR(BI71="",BJ71=""),"",SUMIFS('تحميل المصنعيات'!$N:$N,'تحميل المصنعيات'!$F:$F,BJ$2,'تحميل المصنعيات'!$D:$D,BH71))</f>
        <v/>
      </c>
      <c r="BM71" s="55" t="str">
        <f t="shared" si="53"/>
        <v/>
      </c>
      <c r="BN71" s="55" t="str">
        <f t="shared" si="54"/>
        <v/>
      </c>
      <c r="BO71" s="129" t="str">
        <f t="shared" si="41"/>
        <v/>
      </c>
      <c r="BQ71" s="4" t="s">
        <v>10</v>
      </c>
      <c r="BR71" s="5">
        <v>45236</v>
      </c>
      <c r="BS71" s="6"/>
      <c r="BT71" s="6"/>
      <c r="BU71" s="6" t="str">
        <f t="shared" si="69"/>
        <v/>
      </c>
      <c r="BV71" s="6" t="str">
        <f>IF(OR(BS71="",BT71=""),"",SUMIFS('تحميل المصنعيات'!$N:$N,'تحميل المصنعيات'!$F:$F,BT$2,'تحميل المصنعيات'!$D:$D,BR71))</f>
        <v/>
      </c>
      <c r="BW71" s="55" t="str">
        <f t="shared" si="55"/>
        <v/>
      </c>
      <c r="BX71" s="55" t="str">
        <f t="shared" si="70"/>
        <v/>
      </c>
      <c r="BY71" s="129" t="str">
        <f t="shared" si="42"/>
        <v/>
      </c>
      <c r="CA71" s="4" t="s">
        <v>10</v>
      </c>
      <c r="CB71" s="5">
        <v>45236</v>
      </c>
      <c r="CC71" s="6"/>
      <c r="CD71" s="6"/>
      <c r="CE71" s="6" t="str">
        <f t="shared" si="71"/>
        <v/>
      </c>
      <c r="CF71" s="6" t="str">
        <f>IF(OR(CC71="",CD71=""),"",SUMIFS('تحميل المصنعيات'!$N:$N,'تحميل المصنعيات'!$F:$F,CD$2,'تحميل المصنعيات'!$D:$D,CB71))</f>
        <v/>
      </c>
      <c r="CG71" s="55" t="str">
        <f t="shared" si="56"/>
        <v/>
      </c>
      <c r="CH71" s="55" t="str">
        <f t="shared" si="57"/>
        <v/>
      </c>
      <c r="CI71" s="129" t="str">
        <f t="shared" si="43"/>
        <v/>
      </c>
      <c r="CK71" s="4" t="s">
        <v>10</v>
      </c>
      <c r="CL71" s="5">
        <v>45236</v>
      </c>
      <c r="CM71" s="6"/>
      <c r="CN71" s="6"/>
      <c r="CO71" s="6" t="str">
        <f t="shared" si="72"/>
        <v/>
      </c>
      <c r="CP71" s="6" t="str">
        <f>IF(OR(CM71="",CN71=""),"",SUMIFS('تحميل المصنعيات'!$N:$N,'تحميل المصنعيات'!$F:$F,CN$2,'تحميل المصنعيات'!$D:$D,CL71))</f>
        <v/>
      </c>
      <c r="CQ71" s="55" t="str">
        <f t="shared" si="58"/>
        <v/>
      </c>
      <c r="CR71" s="55" t="str">
        <f t="shared" si="59"/>
        <v/>
      </c>
      <c r="CS71" s="129" t="str">
        <f t="shared" si="44"/>
        <v/>
      </c>
    </row>
    <row r="72" spans="9:97" x14ac:dyDescent="0.25">
      <c r="I72" s="4" t="s">
        <v>11</v>
      </c>
      <c r="J72" s="5">
        <v>45237</v>
      </c>
      <c r="K72" s="6"/>
      <c r="L72" s="6"/>
      <c r="M72" s="6" t="str">
        <f t="shared" si="60"/>
        <v/>
      </c>
      <c r="N72" s="6" t="str">
        <f>IF(OR(K72="",L72=""),"",SUMIFS('تحميل المصنعيات'!$N:$N,'تحميل المصنعيات'!$F:$F,L$2,'تحميل المصنعيات'!$D:$D,J72))</f>
        <v/>
      </c>
      <c r="O72" s="55" t="str">
        <f t="shared" si="46"/>
        <v/>
      </c>
      <c r="P72" s="55" t="str">
        <f t="shared" ref="P72:P135" si="74">IF(O72="أداء جيد",$P$2-(M72-N72),"")</f>
        <v/>
      </c>
      <c r="Q72" s="129" t="str">
        <f t="shared" si="61"/>
        <v/>
      </c>
      <c r="S72" s="4" t="s">
        <v>11</v>
      </c>
      <c r="T72" s="5">
        <v>45237</v>
      </c>
      <c r="U72" s="6"/>
      <c r="V72" s="6"/>
      <c r="W72" s="6" t="str">
        <f t="shared" si="62"/>
        <v/>
      </c>
      <c r="X72" s="6" t="str">
        <f>IF(OR(U72="",V72=""),"",SUMIFS('تحميل المصنعيات'!$N:$N,'تحميل المصنعيات'!$F:$F,V$2,'تحميل المصنعيات'!$D:$D,T72))</f>
        <v/>
      </c>
      <c r="Y72" s="55" t="str">
        <f t="shared" si="47"/>
        <v/>
      </c>
      <c r="Z72" s="55" t="str">
        <f t="shared" si="48"/>
        <v/>
      </c>
      <c r="AA72" s="129" t="str">
        <f t="shared" si="37"/>
        <v/>
      </c>
      <c r="AC72" s="4" t="s">
        <v>11</v>
      </c>
      <c r="AD72" s="5">
        <v>45237</v>
      </c>
      <c r="AE72" s="6"/>
      <c r="AF72" s="6"/>
      <c r="AG72" s="6" t="str">
        <f t="shared" si="63"/>
        <v/>
      </c>
      <c r="AH72" s="6" t="str">
        <f>IF(OR(AE72="",AF72=""),"",SUMIFS('تحميل المصنعيات'!$N:$N,'تحميل المصنعيات'!$F:$F,AF$2,'تحميل المصنعيات'!$D:$D,AD72))</f>
        <v/>
      </c>
      <c r="AI72" s="55" t="str">
        <f t="shared" si="49"/>
        <v/>
      </c>
      <c r="AJ72" s="55" t="str">
        <f t="shared" si="64"/>
        <v/>
      </c>
      <c r="AK72" s="129" t="str">
        <f t="shared" si="38"/>
        <v/>
      </c>
      <c r="AM72" s="4" t="s">
        <v>11</v>
      </c>
      <c r="AN72" s="5">
        <v>45237</v>
      </c>
      <c r="AO72" s="6"/>
      <c r="AP72" s="6"/>
      <c r="AQ72" s="6" t="str">
        <f t="shared" si="65"/>
        <v/>
      </c>
      <c r="AR72" s="6" t="str">
        <f>IF(OR(AO72="",AP72=""),"",SUMIFS('تحميل المصنعيات'!$N:$N,'تحميل المصنعيات'!$F:$F,AP$2,'تحميل المصنعيات'!$D:$D,AN72))</f>
        <v/>
      </c>
      <c r="AS72" s="55" t="str">
        <f t="shared" si="50"/>
        <v/>
      </c>
      <c r="AT72" s="55" t="str">
        <f t="shared" si="51"/>
        <v/>
      </c>
      <c r="AU72" s="129" t="str">
        <f t="shared" si="39"/>
        <v/>
      </c>
      <c r="AW72" s="4" t="s">
        <v>11</v>
      </c>
      <c r="AX72" s="5">
        <v>45237</v>
      </c>
      <c r="AY72" s="6"/>
      <c r="AZ72" s="6"/>
      <c r="BA72" s="6" t="str">
        <f t="shared" si="66"/>
        <v/>
      </c>
      <c r="BB72" s="6" t="str">
        <f>IF(OR(AY72="",AZ72=""),"",SUMIFS('تحميل المصنعيات'!$N:$N,'تحميل المصنعيات'!$F:$F,AZ$2,'تحميل المصنعيات'!$D:$D,AX72))</f>
        <v/>
      </c>
      <c r="BC72" s="55" t="str">
        <f t="shared" si="52"/>
        <v/>
      </c>
      <c r="BD72" s="55" t="str">
        <f t="shared" si="67"/>
        <v/>
      </c>
      <c r="BE72" s="129" t="str">
        <f t="shared" si="40"/>
        <v/>
      </c>
      <c r="BG72" s="4" t="s">
        <v>11</v>
      </c>
      <c r="BH72" s="5">
        <v>45237</v>
      </c>
      <c r="BI72" s="6"/>
      <c r="BJ72" s="6"/>
      <c r="BK72" s="6" t="str">
        <f t="shared" si="68"/>
        <v/>
      </c>
      <c r="BL72" s="6" t="str">
        <f>IF(OR(BI72="",BJ72=""),"",SUMIFS('تحميل المصنعيات'!$N:$N,'تحميل المصنعيات'!$F:$F,BJ$2,'تحميل المصنعيات'!$D:$D,BH72))</f>
        <v/>
      </c>
      <c r="BM72" s="55" t="str">
        <f t="shared" si="53"/>
        <v/>
      </c>
      <c r="BN72" s="55" t="str">
        <f t="shared" si="54"/>
        <v/>
      </c>
      <c r="BO72" s="129" t="str">
        <f t="shared" si="41"/>
        <v/>
      </c>
      <c r="BQ72" s="4" t="s">
        <v>11</v>
      </c>
      <c r="BR72" s="5">
        <v>45237</v>
      </c>
      <c r="BS72" s="6"/>
      <c r="BT72" s="6"/>
      <c r="BU72" s="6" t="str">
        <f t="shared" si="69"/>
        <v/>
      </c>
      <c r="BV72" s="6" t="str">
        <f>IF(OR(BS72="",BT72=""),"",SUMIFS('تحميل المصنعيات'!$N:$N,'تحميل المصنعيات'!$F:$F,BT$2,'تحميل المصنعيات'!$D:$D,BR72))</f>
        <v/>
      </c>
      <c r="BW72" s="55" t="str">
        <f t="shared" si="55"/>
        <v/>
      </c>
      <c r="BX72" s="55" t="str">
        <f t="shared" si="70"/>
        <v/>
      </c>
      <c r="BY72" s="129" t="str">
        <f t="shared" si="42"/>
        <v/>
      </c>
      <c r="CA72" s="4" t="s">
        <v>11</v>
      </c>
      <c r="CB72" s="5">
        <v>45237</v>
      </c>
      <c r="CC72" s="6"/>
      <c r="CD72" s="6"/>
      <c r="CE72" s="6" t="str">
        <f t="shared" si="71"/>
        <v/>
      </c>
      <c r="CF72" s="6" t="str">
        <f>IF(OR(CC72="",CD72=""),"",SUMIFS('تحميل المصنعيات'!$N:$N,'تحميل المصنعيات'!$F:$F,CD$2,'تحميل المصنعيات'!$D:$D,CB72))</f>
        <v/>
      </c>
      <c r="CG72" s="55" t="str">
        <f t="shared" si="56"/>
        <v/>
      </c>
      <c r="CH72" s="55" t="str">
        <f t="shared" si="57"/>
        <v/>
      </c>
      <c r="CI72" s="129" t="str">
        <f t="shared" si="43"/>
        <v/>
      </c>
      <c r="CK72" s="4" t="s">
        <v>11</v>
      </c>
      <c r="CL72" s="5">
        <v>45237</v>
      </c>
      <c r="CM72" s="6"/>
      <c r="CN72" s="6"/>
      <c r="CO72" s="6" t="str">
        <f t="shared" si="72"/>
        <v/>
      </c>
      <c r="CP72" s="6" t="str">
        <f>IF(OR(CM72="",CN72=""),"",SUMIFS('تحميل المصنعيات'!$N:$N,'تحميل المصنعيات'!$F:$F,CN$2,'تحميل المصنعيات'!$D:$D,CL72))</f>
        <v/>
      </c>
      <c r="CQ72" s="55" t="str">
        <f t="shared" si="58"/>
        <v/>
      </c>
      <c r="CR72" s="55" t="str">
        <f t="shared" si="59"/>
        <v/>
      </c>
      <c r="CS72" s="129" t="str">
        <f t="shared" si="44"/>
        <v/>
      </c>
    </row>
    <row r="73" spans="9:97" x14ac:dyDescent="0.25">
      <c r="I73" s="4" t="s">
        <v>12</v>
      </c>
      <c r="J73" s="5">
        <v>45238</v>
      </c>
      <c r="K73" s="6"/>
      <c r="L73" s="6"/>
      <c r="M73" s="6" t="str">
        <f t="shared" si="60"/>
        <v/>
      </c>
      <c r="N73" s="6" t="str">
        <f>IF(OR(K73="",L73=""),"",SUMIFS('تحميل المصنعيات'!$N:$N,'تحميل المصنعيات'!$F:$F,L$2,'تحميل المصنعيات'!$D:$D,J73))</f>
        <v/>
      </c>
      <c r="O73" s="55" t="str">
        <f t="shared" si="46"/>
        <v/>
      </c>
      <c r="P73" s="55" t="str">
        <f t="shared" si="74"/>
        <v/>
      </c>
      <c r="Q73" s="129" t="str">
        <f t="shared" si="61"/>
        <v/>
      </c>
      <c r="S73" s="4" t="s">
        <v>12</v>
      </c>
      <c r="T73" s="5">
        <v>45238</v>
      </c>
      <c r="U73" s="6"/>
      <c r="V73" s="6"/>
      <c r="W73" s="6" t="str">
        <f t="shared" si="62"/>
        <v/>
      </c>
      <c r="X73" s="6" t="str">
        <f>IF(OR(U73="",V73=""),"",SUMIFS('تحميل المصنعيات'!$N:$N,'تحميل المصنعيات'!$F:$F,V$2,'تحميل المصنعيات'!$D:$D,T73))</f>
        <v/>
      </c>
      <c r="Y73" s="55" t="str">
        <f t="shared" si="47"/>
        <v/>
      </c>
      <c r="Z73" s="55" t="str">
        <f t="shared" si="48"/>
        <v/>
      </c>
      <c r="AA73" s="129" t="str">
        <f t="shared" si="37"/>
        <v/>
      </c>
      <c r="AC73" s="4" t="s">
        <v>12</v>
      </c>
      <c r="AD73" s="5">
        <v>45238</v>
      </c>
      <c r="AE73" s="6"/>
      <c r="AF73" s="6"/>
      <c r="AG73" s="6" t="str">
        <f t="shared" si="63"/>
        <v/>
      </c>
      <c r="AH73" s="6" t="str">
        <f>IF(OR(AE73="",AF73=""),"",SUMIFS('تحميل المصنعيات'!$N:$N,'تحميل المصنعيات'!$F:$F,AF$2,'تحميل المصنعيات'!$D:$D,AD73))</f>
        <v/>
      </c>
      <c r="AI73" s="55" t="str">
        <f t="shared" si="49"/>
        <v/>
      </c>
      <c r="AJ73" s="55" t="str">
        <f t="shared" si="64"/>
        <v/>
      </c>
      <c r="AK73" s="129" t="str">
        <f t="shared" si="38"/>
        <v/>
      </c>
      <c r="AM73" s="4" t="s">
        <v>12</v>
      </c>
      <c r="AN73" s="5">
        <v>45238</v>
      </c>
      <c r="AO73" s="6"/>
      <c r="AP73" s="6"/>
      <c r="AQ73" s="6" t="str">
        <f t="shared" si="65"/>
        <v/>
      </c>
      <c r="AR73" s="6" t="str">
        <f>IF(OR(AO73="",AP73=""),"",SUMIFS('تحميل المصنعيات'!$N:$N,'تحميل المصنعيات'!$F:$F,AP$2,'تحميل المصنعيات'!$D:$D,AN73))</f>
        <v/>
      </c>
      <c r="AS73" s="55" t="str">
        <f t="shared" si="50"/>
        <v/>
      </c>
      <c r="AT73" s="55" t="str">
        <f t="shared" si="51"/>
        <v/>
      </c>
      <c r="AU73" s="129" t="str">
        <f t="shared" si="39"/>
        <v/>
      </c>
      <c r="AW73" s="4" t="s">
        <v>12</v>
      </c>
      <c r="AX73" s="5">
        <v>45238</v>
      </c>
      <c r="AY73" s="6"/>
      <c r="AZ73" s="6"/>
      <c r="BA73" s="6" t="str">
        <f t="shared" si="66"/>
        <v/>
      </c>
      <c r="BB73" s="6" t="str">
        <f>IF(OR(AY73="",AZ73=""),"",SUMIFS('تحميل المصنعيات'!$N:$N,'تحميل المصنعيات'!$F:$F,AZ$2,'تحميل المصنعيات'!$D:$D,AX73))</f>
        <v/>
      </c>
      <c r="BC73" s="55" t="str">
        <f t="shared" si="52"/>
        <v/>
      </c>
      <c r="BD73" s="55" t="str">
        <f t="shared" si="67"/>
        <v/>
      </c>
      <c r="BE73" s="129" t="str">
        <f t="shared" si="40"/>
        <v/>
      </c>
      <c r="BG73" s="4" t="s">
        <v>12</v>
      </c>
      <c r="BH73" s="5">
        <v>45238</v>
      </c>
      <c r="BI73" s="6"/>
      <c r="BJ73" s="6"/>
      <c r="BK73" s="6" t="str">
        <f t="shared" si="68"/>
        <v/>
      </c>
      <c r="BL73" s="6" t="str">
        <f>IF(OR(BI73="",BJ73=""),"",SUMIFS('تحميل المصنعيات'!$N:$N,'تحميل المصنعيات'!$F:$F,BJ$2,'تحميل المصنعيات'!$D:$D,BH73))</f>
        <v/>
      </c>
      <c r="BM73" s="55" t="str">
        <f t="shared" si="53"/>
        <v/>
      </c>
      <c r="BN73" s="55" t="str">
        <f t="shared" si="54"/>
        <v/>
      </c>
      <c r="BO73" s="129" t="str">
        <f t="shared" si="41"/>
        <v/>
      </c>
      <c r="BQ73" s="4" t="s">
        <v>12</v>
      </c>
      <c r="BR73" s="5">
        <v>45238</v>
      </c>
      <c r="BS73" s="6"/>
      <c r="BT73" s="6"/>
      <c r="BU73" s="6" t="str">
        <f t="shared" si="69"/>
        <v/>
      </c>
      <c r="BV73" s="6" t="str">
        <f>IF(OR(BS73="",BT73=""),"",SUMIFS('تحميل المصنعيات'!$N:$N,'تحميل المصنعيات'!$F:$F,BT$2,'تحميل المصنعيات'!$D:$D,BR73))</f>
        <v/>
      </c>
      <c r="BW73" s="55" t="str">
        <f t="shared" si="55"/>
        <v/>
      </c>
      <c r="BX73" s="55" t="str">
        <f t="shared" si="70"/>
        <v/>
      </c>
      <c r="BY73" s="129" t="str">
        <f t="shared" si="42"/>
        <v/>
      </c>
      <c r="CA73" s="4" t="s">
        <v>12</v>
      </c>
      <c r="CB73" s="5">
        <v>45238</v>
      </c>
      <c r="CC73" s="6"/>
      <c r="CD73" s="6"/>
      <c r="CE73" s="6" t="str">
        <f t="shared" si="71"/>
        <v/>
      </c>
      <c r="CF73" s="6" t="str">
        <f>IF(OR(CC73="",CD73=""),"",SUMIFS('تحميل المصنعيات'!$N:$N,'تحميل المصنعيات'!$F:$F,CD$2,'تحميل المصنعيات'!$D:$D,CB73))</f>
        <v/>
      </c>
      <c r="CG73" s="55" t="str">
        <f t="shared" si="56"/>
        <v/>
      </c>
      <c r="CH73" s="55" t="str">
        <f t="shared" si="57"/>
        <v/>
      </c>
      <c r="CI73" s="129" t="str">
        <f t="shared" si="43"/>
        <v/>
      </c>
      <c r="CK73" s="4" t="s">
        <v>12</v>
      </c>
      <c r="CL73" s="5">
        <v>45238</v>
      </c>
      <c r="CM73" s="6"/>
      <c r="CN73" s="6"/>
      <c r="CO73" s="6" t="str">
        <f t="shared" si="72"/>
        <v/>
      </c>
      <c r="CP73" s="6" t="str">
        <f>IF(OR(CM73="",CN73=""),"",SUMIFS('تحميل المصنعيات'!$N:$N,'تحميل المصنعيات'!$F:$F,CN$2,'تحميل المصنعيات'!$D:$D,CL73))</f>
        <v/>
      </c>
      <c r="CQ73" s="55" t="str">
        <f t="shared" si="58"/>
        <v/>
      </c>
      <c r="CR73" s="55" t="str">
        <f t="shared" si="59"/>
        <v/>
      </c>
      <c r="CS73" s="129" t="str">
        <f t="shared" si="44"/>
        <v/>
      </c>
    </row>
    <row r="74" spans="9:97" x14ac:dyDescent="0.25">
      <c r="I74" s="4" t="s">
        <v>13</v>
      </c>
      <c r="J74" s="5">
        <v>45239</v>
      </c>
      <c r="K74" s="6"/>
      <c r="L74" s="6"/>
      <c r="M74" s="6" t="str">
        <f t="shared" si="60"/>
        <v/>
      </c>
      <c r="N74" s="6" t="str">
        <f>IF(OR(K74="",L74=""),"",SUMIFS('تحميل المصنعيات'!$N:$N,'تحميل المصنعيات'!$F:$F,L$2,'تحميل المصنعيات'!$D:$D,J74))</f>
        <v/>
      </c>
      <c r="O74" s="55" t="str">
        <f t="shared" si="46"/>
        <v/>
      </c>
      <c r="P74" s="55" t="str">
        <f t="shared" si="74"/>
        <v/>
      </c>
      <c r="Q74" s="129" t="str">
        <f t="shared" si="61"/>
        <v/>
      </c>
      <c r="S74" s="4" t="s">
        <v>13</v>
      </c>
      <c r="T74" s="5">
        <v>45239</v>
      </c>
      <c r="U74" s="6"/>
      <c r="V74" s="6"/>
      <c r="W74" s="6" t="str">
        <f t="shared" si="62"/>
        <v/>
      </c>
      <c r="X74" s="6" t="str">
        <f>IF(OR(U74="",V74=""),"",SUMIFS('تحميل المصنعيات'!$N:$N,'تحميل المصنعيات'!$F:$F,V$2,'تحميل المصنعيات'!$D:$D,T74))</f>
        <v/>
      </c>
      <c r="Y74" s="55" t="str">
        <f t="shared" si="47"/>
        <v/>
      </c>
      <c r="Z74" s="55" t="str">
        <f t="shared" si="48"/>
        <v/>
      </c>
      <c r="AA74" s="129" t="str">
        <f t="shared" si="37"/>
        <v/>
      </c>
      <c r="AC74" s="4" t="s">
        <v>13</v>
      </c>
      <c r="AD74" s="5">
        <v>45239</v>
      </c>
      <c r="AE74" s="6"/>
      <c r="AF74" s="6"/>
      <c r="AG74" s="6" t="str">
        <f t="shared" si="63"/>
        <v/>
      </c>
      <c r="AH74" s="6" t="str">
        <f>IF(OR(AE74="",AF74=""),"",SUMIFS('تحميل المصنعيات'!$N:$N,'تحميل المصنعيات'!$F:$F,AF$2,'تحميل المصنعيات'!$D:$D,AD74))</f>
        <v/>
      </c>
      <c r="AI74" s="55" t="str">
        <f t="shared" si="49"/>
        <v/>
      </c>
      <c r="AJ74" s="55" t="str">
        <f t="shared" si="64"/>
        <v/>
      </c>
      <c r="AK74" s="129" t="str">
        <f t="shared" si="38"/>
        <v/>
      </c>
      <c r="AM74" s="4" t="s">
        <v>13</v>
      </c>
      <c r="AN74" s="5">
        <v>45239</v>
      </c>
      <c r="AO74" s="6"/>
      <c r="AP74" s="6"/>
      <c r="AQ74" s="6" t="str">
        <f t="shared" si="65"/>
        <v/>
      </c>
      <c r="AR74" s="6" t="str">
        <f>IF(OR(AO74="",AP74=""),"",SUMIFS('تحميل المصنعيات'!$N:$N,'تحميل المصنعيات'!$F:$F,AP$2,'تحميل المصنعيات'!$D:$D,AN74))</f>
        <v/>
      </c>
      <c r="AS74" s="55" t="str">
        <f t="shared" si="50"/>
        <v/>
      </c>
      <c r="AT74" s="55" t="str">
        <f t="shared" si="51"/>
        <v/>
      </c>
      <c r="AU74" s="129" t="str">
        <f t="shared" si="39"/>
        <v/>
      </c>
      <c r="AW74" s="4" t="s">
        <v>13</v>
      </c>
      <c r="AX74" s="5">
        <v>45239</v>
      </c>
      <c r="AY74" s="6"/>
      <c r="AZ74" s="6"/>
      <c r="BA74" s="6" t="str">
        <f t="shared" si="66"/>
        <v/>
      </c>
      <c r="BB74" s="6" t="str">
        <f>IF(OR(AY74="",AZ74=""),"",SUMIFS('تحميل المصنعيات'!$N:$N,'تحميل المصنعيات'!$F:$F,AZ$2,'تحميل المصنعيات'!$D:$D,AX74))</f>
        <v/>
      </c>
      <c r="BC74" s="55" t="str">
        <f t="shared" si="52"/>
        <v/>
      </c>
      <c r="BD74" s="55" t="str">
        <f t="shared" si="67"/>
        <v/>
      </c>
      <c r="BE74" s="129" t="str">
        <f t="shared" si="40"/>
        <v/>
      </c>
      <c r="BG74" s="4" t="s">
        <v>13</v>
      </c>
      <c r="BH74" s="5">
        <v>45239</v>
      </c>
      <c r="BI74" s="6"/>
      <c r="BJ74" s="6"/>
      <c r="BK74" s="6" t="str">
        <f t="shared" si="68"/>
        <v/>
      </c>
      <c r="BL74" s="6" t="str">
        <f>IF(OR(BI74="",BJ74=""),"",SUMIFS('تحميل المصنعيات'!$N:$N,'تحميل المصنعيات'!$F:$F,BJ$2,'تحميل المصنعيات'!$D:$D,BH74))</f>
        <v/>
      </c>
      <c r="BM74" s="55" t="str">
        <f t="shared" si="53"/>
        <v/>
      </c>
      <c r="BN74" s="55" t="str">
        <f t="shared" si="54"/>
        <v/>
      </c>
      <c r="BO74" s="129" t="str">
        <f t="shared" si="41"/>
        <v/>
      </c>
      <c r="BQ74" s="4" t="s">
        <v>13</v>
      </c>
      <c r="BR74" s="5">
        <v>45239</v>
      </c>
      <c r="BS74" s="6"/>
      <c r="BT74" s="6"/>
      <c r="BU74" s="6" t="str">
        <f t="shared" si="69"/>
        <v/>
      </c>
      <c r="BV74" s="6" t="str">
        <f>IF(OR(BS74="",BT74=""),"",SUMIFS('تحميل المصنعيات'!$N:$N,'تحميل المصنعيات'!$F:$F,BT$2,'تحميل المصنعيات'!$D:$D,BR74))</f>
        <v/>
      </c>
      <c r="BW74" s="55" t="str">
        <f t="shared" si="55"/>
        <v/>
      </c>
      <c r="BX74" s="55" t="str">
        <f t="shared" si="70"/>
        <v/>
      </c>
      <c r="BY74" s="129" t="str">
        <f t="shared" si="42"/>
        <v/>
      </c>
      <c r="CA74" s="4" t="s">
        <v>13</v>
      </c>
      <c r="CB74" s="5">
        <v>45239</v>
      </c>
      <c r="CC74" s="6"/>
      <c r="CD74" s="6"/>
      <c r="CE74" s="6" t="str">
        <f t="shared" si="71"/>
        <v/>
      </c>
      <c r="CF74" s="6" t="str">
        <f>IF(OR(CC74="",CD74=""),"",SUMIFS('تحميل المصنعيات'!$N:$N,'تحميل المصنعيات'!$F:$F,CD$2,'تحميل المصنعيات'!$D:$D,CB74))</f>
        <v/>
      </c>
      <c r="CG74" s="55" t="str">
        <f t="shared" si="56"/>
        <v/>
      </c>
      <c r="CH74" s="55" t="str">
        <f t="shared" si="57"/>
        <v/>
      </c>
      <c r="CI74" s="129" t="str">
        <f t="shared" si="43"/>
        <v/>
      </c>
      <c r="CK74" s="4" t="s">
        <v>13</v>
      </c>
      <c r="CL74" s="5">
        <v>45239</v>
      </c>
      <c r="CM74" s="6"/>
      <c r="CN74" s="6"/>
      <c r="CO74" s="6" t="str">
        <f t="shared" si="72"/>
        <v/>
      </c>
      <c r="CP74" s="6" t="str">
        <f>IF(OR(CM74="",CN74=""),"",SUMIFS('تحميل المصنعيات'!$N:$N,'تحميل المصنعيات'!$F:$F,CN$2,'تحميل المصنعيات'!$D:$D,CL74))</f>
        <v/>
      </c>
      <c r="CQ74" s="55" t="str">
        <f t="shared" si="58"/>
        <v/>
      </c>
      <c r="CR74" s="55" t="str">
        <f t="shared" si="59"/>
        <v/>
      </c>
      <c r="CS74" s="129" t="str">
        <f t="shared" si="44"/>
        <v/>
      </c>
    </row>
    <row r="75" spans="9:97" x14ac:dyDescent="0.25">
      <c r="I75" s="132" t="s">
        <v>30</v>
      </c>
      <c r="J75" s="133">
        <v>45240</v>
      </c>
      <c r="K75" s="134"/>
      <c r="L75" s="134"/>
      <c r="M75" s="134" t="str">
        <f t="shared" si="60"/>
        <v/>
      </c>
      <c r="N75" s="134" t="str">
        <f>IF(OR(K75="",L75=""),"",SUMIFS('تحميل المصنعيات'!$N:$N,'تحميل المصنعيات'!$F:$F,L$2,'تحميل المصنعيات'!$D:$D,J75))</f>
        <v/>
      </c>
      <c r="O75" s="135" t="str">
        <f t="shared" si="46"/>
        <v/>
      </c>
      <c r="P75" s="135" t="str">
        <f t="shared" si="74"/>
        <v/>
      </c>
      <c r="Q75" s="132" t="str">
        <f t="shared" si="61"/>
        <v/>
      </c>
      <c r="S75" s="132" t="s">
        <v>30</v>
      </c>
      <c r="T75" s="133">
        <v>45240</v>
      </c>
      <c r="U75" s="134"/>
      <c r="V75" s="134"/>
      <c r="W75" s="134" t="str">
        <f t="shared" si="62"/>
        <v/>
      </c>
      <c r="X75" s="134" t="str">
        <f>IF(OR(U75="",V75=""),"",SUMIFS('تحميل المصنعيات'!$N:$N,'تحميل المصنعيات'!$F:$F,V$2,'تحميل المصنعيات'!$D:$D,T75))</f>
        <v/>
      </c>
      <c r="Y75" s="135" t="str">
        <f t="shared" si="47"/>
        <v/>
      </c>
      <c r="Z75" s="135" t="str">
        <f t="shared" si="48"/>
        <v/>
      </c>
      <c r="AA75" s="132" t="str">
        <f t="shared" si="37"/>
        <v/>
      </c>
      <c r="AC75" s="132" t="s">
        <v>30</v>
      </c>
      <c r="AD75" s="133">
        <v>45240</v>
      </c>
      <c r="AE75" s="134"/>
      <c r="AF75" s="134"/>
      <c r="AG75" s="134" t="str">
        <f t="shared" si="63"/>
        <v/>
      </c>
      <c r="AH75" s="134" t="str">
        <f>IF(OR(AE75="",AF75=""),"",SUMIFS('تحميل المصنعيات'!$N:$N,'تحميل المصنعيات'!$F:$F,AF$2,'تحميل المصنعيات'!$D:$D,AD75))</f>
        <v/>
      </c>
      <c r="AI75" s="135" t="str">
        <f t="shared" si="49"/>
        <v/>
      </c>
      <c r="AJ75" s="135" t="str">
        <f t="shared" si="64"/>
        <v/>
      </c>
      <c r="AK75" s="132" t="str">
        <f t="shared" si="38"/>
        <v/>
      </c>
      <c r="AM75" s="132" t="s">
        <v>30</v>
      </c>
      <c r="AN75" s="133">
        <v>45240</v>
      </c>
      <c r="AO75" s="134"/>
      <c r="AP75" s="134"/>
      <c r="AQ75" s="134" t="str">
        <f t="shared" si="65"/>
        <v/>
      </c>
      <c r="AR75" s="134" t="str">
        <f>IF(OR(AO75="",AP75=""),"",SUMIFS('تحميل المصنعيات'!$N:$N,'تحميل المصنعيات'!$F:$F,AP$2,'تحميل المصنعيات'!$D:$D,AN75))</f>
        <v/>
      </c>
      <c r="AS75" s="135" t="str">
        <f t="shared" si="50"/>
        <v/>
      </c>
      <c r="AT75" s="135" t="str">
        <f t="shared" si="51"/>
        <v/>
      </c>
      <c r="AU75" s="132" t="str">
        <f t="shared" si="39"/>
        <v/>
      </c>
      <c r="AW75" s="132" t="s">
        <v>30</v>
      </c>
      <c r="AX75" s="133">
        <v>45240</v>
      </c>
      <c r="AY75" s="134"/>
      <c r="AZ75" s="134"/>
      <c r="BA75" s="134" t="str">
        <f t="shared" si="66"/>
        <v/>
      </c>
      <c r="BB75" s="134" t="str">
        <f>IF(OR(AY75="",AZ75=""),"",SUMIFS('تحميل المصنعيات'!$N:$N,'تحميل المصنعيات'!$F:$F,AZ$2,'تحميل المصنعيات'!$D:$D,AX75))</f>
        <v/>
      </c>
      <c r="BC75" s="135" t="str">
        <f t="shared" si="52"/>
        <v/>
      </c>
      <c r="BD75" s="135" t="str">
        <f t="shared" si="67"/>
        <v/>
      </c>
      <c r="BE75" s="132" t="str">
        <f t="shared" si="40"/>
        <v/>
      </c>
      <c r="BG75" s="132" t="s">
        <v>30</v>
      </c>
      <c r="BH75" s="133">
        <v>45240</v>
      </c>
      <c r="BI75" s="134"/>
      <c r="BJ75" s="134"/>
      <c r="BK75" s="134" t="str">
        <f t="shared" si="68"/>
        <v/>
      </c>
      <c r="BL75" s="134" t="str">
        <f>IF(OR(BI75="",BJ75=""),"",SUMIFS('تحميل المصنعيات'!$N:$N,'تحميل المصنعيات'!$F:$F,BJ$2,'تحميل المصنعيات'!$D:$D,BH75))</f>
        <v/>
      </c>
      <c r="BM75" s="135" t="str">
        <f t="shared" si="53"/>
        <v/>
      </c>
      <c r="BN75" s="135" t="str">
        <f t="shared" si="54"/>
        <v/>
      </c>
      <c r="BO75" s="132" t="str">
        <f t="shared" si="41"/>
        <v/>
      </c>
      <c r="BQ75" s="132" t="s">
        <v>30</v>
      </c>
      <c r="BR75" s="133">
        <v>45240</v>
      </c>
      <c r="BS75" s="134"/>
      <c r="BT75" s="134"/>
      <c r="BU75" s="134" t="str">
        <f t="shared" si="69"/>
        <v/>
      </c>
      <c r="BV75" s="134" t="str">
        <f>IF(OR(BS75="",BT75=""),"",SUMIFS('تحميل المصنعيات'!$N:$N,'تحميل المصنعيات'!$F:$F,BT$2,'تحميل المصنعيات'!$D:$D,BR75))</f>
        <v/>
      </c>
      <c r="BW75" s="135" t="str">
        <f t="shared" si="55"/>
        <v/>
      </c>
      <c r="BX75" s="135" t="str">
        <f t="shared" si="70"/>
        <v/>
      </c>
      <c r="BY75" s="132" t="str">
        <f t="shared" si="42"/>
        <v/>
      </c>
      <c r="CA75" s="132" t="s">
        <v>30</v>
      </c>
      <c r="CB75" s="133">
        <v>45240</v>
      </c>
      <c r="CC75" s="134"/>
      <c r="CD75" s="134"/>
      <c r="CE75" s="134" t="str">
        <f t="shared" si="71"/>
        <v/>
      </c>
      <c r="CF75" s="134" t="str">
        <f>IF(OR(CC75="",CD75=""),"",SUMIFS('تحميل المصنعيات'!$N:$N,'تحميل المصنعيات'!$F:$F,CD$2,'تحميل المصنعيات'!$D:$D,CB75))</f>
        <v/>
      </c>
      <c r="CG75" s="135" t="str">
        <f t="shared" si="56"/>
        <v/>
      </c>
      <c r="CH75" s="135" t="str">
        <f t="shared" si="57"/>
        <v/>
      </c>
      <c r="CI75" s="132" t="str">
        <f t="shared" si="43"/>
        <v/>
      </c>
      <c r="CK75" s="132" t="s">
        <v>30</v>
      </c>
      <c r="CL75" s="133">
        <v>45240</v>
      </c>
      <c r="CM75" s="134"/>
      <c r="CN75" s="134"/>
      <c r="CO75" s="134" t="str">
        <f t="shared" si="72"/>
        <v/>
      </c>
      <c r="CP75" s="134" t="str">
        <f>IF(OR(CM75="",CN75=""),"",SUMIFS('تحميل المصنعيات'!$N:$N,'تحميل المصنعيات'!$F:$F,CN$2,'تحميل المصنعيات'!$D:$D,CL75))</f>
        <v/>
      </c>
      <c r="CQ75" s="135" t="str">
        <f t="shared" si="58"/>
        <v/>
      </c>
      <c r="CR75" s="135" t="str">
        <f t="shared" si="59"/>
        <v/>
      </c>
      <c r="CS75" s="132" t="str">
        <f t="shared" si="44"/>
        <v/>
      </c>
    </row>
    <row r="76" spans="9:97" x14ac:dyDescent="0.25">
      <c r="I76" s="4" t="s">
        <v>8</v>
      </c>
      <c r="J76" s="5">
        <v>45241</v>
      </c>
      <c r="K76" s="6"/>
      <c r="L76" s="6"/>
      <c r="M76" s="6" t="str">
        <f t="shared" si="60"/>
        <v/>
      </c>
      <c r="N76" s="6" t="str">
        <f>IF(OR(K76="",L76=""),"",SUMIFS('تحميل المصنعيات'!$N:$N,'تحميل المصنعيات'!$F:$F,L$2,'تحميل المصنعيات'!$D:$D,J76))</f>
        <v/>
      </c>
      <c r="O76" s="55" t="str">
        <f t="shared" si="46"/>
        <v/>
      </c>
      <c r="P76" s="55" t="str">
        <f t="shared" si="74"/>
        <v/>
      </c>
      <c r="Q76" s="129" t="str">
        <f t="shared" si="61"/>
        <v/>
      </c>
      <c r="S76" s="4" t="s">
        <v>8</v>
      </c>
      <c r="T76" s="5">
        <v>45241</v>
      </c>
      <c r="U76" s="6"/>
      <c r="V76" s="6"/>
      <c r="W76" s="6" t="str">
        <f t="shared" si="62"/>
        <v/>
      </c>
      <c r="X76" s="6" t="str">
        <f>IF(OR(U76="",V76=""),"",SUMIFS('تحميل المصنعيات'!$N:$N,'تحميل المصنعيات'!$F:$F,V$2,'تحميل المصنعيات'!$D:$D,T76))</f>
        <v/>
      </c>
      <c r="Y76" s="55" t="str">
        <f t="shared" si="47"/>
        <v/>
      </c>
      <c r="Z76" s="55" t="str">
        <f t="shared" si="48"/>
        <v/>
      </c>
      <c r="AA76" s="129" t="str">
        <f t="shared" si="37"/>
        <v/>
      </c>
      <c r="AC76" s="4" t="s">
        <v>8</v>
      </c>
      <c r="AD76" s="5">
        <v>45241</v>
      </c>
      <c r="AE76" s="6"/>
      <c r="AF76" s="6"/>
      <c r="AG76" s="6" t="str">
        <f t="shared" si="63"/>
        <v/>
      </c>
      <c r="AH76" s="6" t="str">
        <f>IF(OR(AE76="",AF76=""),"",SUMIFS('تحميل المصنعيات'!$N:$N,'تحميل المصنعيات'!$F:$F,AF$2,'تحميل المصنعيات'!$D:$D,AD76))</f>
        <v/>
      </c>
      <c r="AI76" s="55" t="str">
        <f t="shared" si="49"/>
        <v/>
      </c>
      <c r="AJ76" s="55" t="str">
        <f t="shared" si="64"/>
        <v/>
      </c>
      <c r="AK76" s="129" t="str">
        <f t="shared" si="38"/>
        <v/>
      </c>
      <c r="AM76" s="4" t="s">
        <v>8</v>
      </c>
      <c r="AN76" s="5">
        <v>45241</v>
      </c>
      <c r="AO76" s="6"/>
      <c r="AP76" s="6"/>
      <c r="AQ76" s="6" t="str">
        <f t="shared" si="65"/>
        <v/>
      </c>
      <c r="AR76" s="6" t="str">
        <f>IF(OR(AO76="",AP76=""),"",SUMIFS('تحميل المصنعيات'!$N:$N,'تحميل المصنعيات'!$F:$F,AP$2,'تحميل المصنعيات'!$D:$D,AN76))</f>
        <v/>
      </c>
      <c r="AS76" s="55" t="str">
        <f t="shared" si="50"/>
        <v/>
      </c>
      <c r="AT76" s="55" t="str">
        <f t="shared" si="51"/>
        <v/>
      </c>
      <c r="AU76" s="129" t="str">
        <f t="shared" si="39"/>
        <v/>
      </c>
      <c r="AW76" s="4" t="s">
        <v>8</v>
      </c>
      <c r="AX76" s="5">
        <v>45241</v>
      </c>
      <c r="AY76" s="6"/>
      <c r="AZ76" s="6"/>
      <c r="BA76" s="6" t="str">
        <f t="shared" si="66"/>
        <v/>
      </c>
      <c r="BB76" s="6" t="str">
        <f>IF(OR(AY76="",AZ76=""),"",SUMIFS('تحميل المصنعيات'!$N:$N,'تحميل المصنعيات'!$F:$F,AZ$2,'تحميل المصنعيات'!$D:$D,AX76))</f>
        <v/>
      </c>
      <c r="BC76" s="55" t="str">
        <f t="shared" si="52"/>
        <v/>
      </c>
      <c r="BD76" s="55" t="str">
        <f t="shared" si="67"/>
        <v/>
      </c>
      <c r="BE76" s="129" t="str">
        <f t="shared" si="40"/>
        <v/>
      </c>
      <c r="BG76" s="4" t="s">
        <v>8</v>
      </c>
      <c r="BH76" s="5">
        <v>45241</v>
      </c>
      <c r="BI76" s="6"/>
      <c r="BJ76" s="6"/>
      <c r="BK76" s="6" t="str">
        <f t="shared" si="68"/>
        <v/>
      </c>
      <c r="BL76" s="6" t="str">
        <f>IF(OR(BI76="",BJ76=""),"",SUMIFS('تحميل المصنعيات'!$N:$N,'تحميل المصنعيات'!$F:$F,BJ$2,'تحميل المصنعيات'!$D:$D,BH76))</f>
        <v/>
      </c>
      <c r="BM76" s="55" t="str">
        <f t="shared" si="53"/>
        <v/>
      </c>
      <c r="BN76" s="55" t="str">
        <f t="shared" si="54"/>
        <v/>
      </c>
      <c r="BO76" s="129" t="str">
        <f t="shared" si="41"/>
        <v/>
      </c>
      <c r="BQ76" s="4" t="s">
        <v>8</v>
      </c>
      <c r="BR76" s="5">
        <v>45241</v>
      </c>
      <c r="BS76" s="6"/>
      <c r="BT76" s="6"/>
      <c r="BU76" s="6" t="str">
        <f t="shared" si="69"/>
        <v/>
      </c>
      <c r="BV76" s="6" t="str">
        <f>IF(OR(BS76="",BT76=""),"",SUMIFS('تحميل المصنعيات'!$N:$N,'تحميل المصنعيات'!$F:$F,BT$2,'تحميل المصنعيات'!$D:$D,BR76))</f>
        <v/>
      </c>
      <c r="BW76" s="55" t="str">
        <f t="shared" si="55"/>
        <v/>
      </c>
      <c r="BX76" s="55" t="str">
        <f t="shared" si="70"/>
        <v/>
      </c>
      <c r="BY76" s="129" t="str">
        <f t="shared" si="42"/>
        <v/>
      </c>
      <c r="CA76" s="4" t="s">
        <v>8</v>
      </c>
      <c r="CB76" s="5">
        <v>45241</v>
      </c>
      <c r="CC76" s="6"/>
      <c r="CD76" s="6"/>
      <c r="CE76" s="6" t="str">
        <f t="shared" si="71"/>
        <v/>
      </c>
      <c r="CF76" s="6" t="str">
        <f>IF(OR(CC76="",CD76=""),"",SUMIFS('تحميل المصنعيات'!$N:$N,'تحميل المصنعيات'!$F:$F,CD$2,'تحميل المصنعيات'!$D:$D,CB76))</f>
        <v/>
      </c>
      <c r="CG76" s="55" t="str">
        <f t="shared" si="56"/>
        <v/>
      </c>
      <c r="CH76" s="55" t="str">
        <f t="shared" si="57"/>
        <v/>
      </c>
      <c r="CI76" s="129" t="str">
        <f t="shared" si="43"/>
        <v/>
      </c>
      <c r="CK76" s="4" t="s">
        <v>8</v>
      </c>
      <c r="CL76" s="5">
        <v>45241</v>
      </c>
      <c r="CM76" s="6"/>
      <c r="CN76" s="6"/>
      <c r="CO76" s="6" t="str">
        <f t="shared" si="72"/>
        <v/>
      </c>
      <c r="CP76" s="6" t="str">
        <f>IF(OR(CM76="",CN76=""),"",SUMIFS('تحميل المصنعيات'!$N:$N,'تحميل المصنعيات'!$F:$F,CN$2,'تحميل المصنعيات'!$D:$D,CL76))</f>
        <v/>
      </c>
      <c r="CQ76" s="55" t="str">
        <f t="shared" si="58"/>
        <v/>
      </c>
      <c r="CR76" s="55" t="str">
        <f t="shared" si="59"/>
        <v/>
      </c>
      <c r="CS76" s="129" t="str">
        <f t="shared" si="44"/>
        <v/>
      </c>
    </row>
    <row r="77" spans="9:97" x14ac:dyDescent="0.25">
      <c r="I77" s="4" t="s">
        <v>9</v>
      </c>
      <c r="J77" s="5">
        <v>45242</v>
      </c>
      <c r="K77" s="6"/>
      <c r="L77" s="6"/>
      <c r="M77" s="6" t="str">
        <f t="shared" si="60"/>
        <v/>
      </c>
      <c r="N77" s="6" t="str">
        <f>IF(OR(K77="",L77=""),"",SUMIFS('تحميل المصنعيات'!$N:$N,'تحميل المصنعيات'!$F:$F,L$2,'تحميل المصنعيات'!$D:$D,J77))</f>
        <v/>
      </c>
      <c r="O77" s="55" t="str">
        <f t="shared" si="46"/>
        <v/>
      </c>
      <c r="P77" s="55" t="str">
        <f t="shared" si="74"/>
        <v/>
      </c>
      <c r="Q77" s="129" t="str">
        <f t="shared" si="61"/>
        <v/>
      </c>
      <c r="S77" s="4" t="s">
        <v>9</v>
      </c>
      <c r="T77" s="5">
        <v>45242</v>
      </c>
      <c r="U77" s="6"/>
      <c r="V77" s="6"/>
      <c r="W77" s="6" t="str">
        <f t="shared" si="62"/>
        <v/>
      </c>
      <c r="X77" s="6" t="str">
        <f>IF(OR(U77="",V77=""),"",SUMIFS('تحميل المصنعيات'!$N:$N,'تحميل المصنعيات'!$F:$F,V$2,'تحميل المصنعيات'!$D:$D,T77))</f>
        <v/>
      </c>
      <c r="Y77" s="55" t="str">
        <f t="shared" si="47"/>
        <v/>
      </c>
      <c r="Z77" s="55" t="str">
        <f t="shared" si="48"/>
        <v/>
      </c>
      <c r="AA77" s="129" t="str">
        <f t="shared" si="37"/>
        <v/>
      </c>
      <c r="AC77" s="4" t="s">
        <v>9</v>
      </c>
      <c r="AD77" s="5">
        <v>45242</v>
      </c>
      <c r="AE77" s="6"/>
      <c r="AF77" s="6"/>
      <c r="AG77" s="6" t="str">
        <f t="shared" si="63"/>
        <v/>
      </c>
      <c r="AH77" s="6" t="str">
        <f>IF(OR(AE77="",AF77=""),"",SUMIFS('تحميل المصنعيات'!$N:$N,'تحميل المصنعيات'!$F:$F,AF$2,'تحميل المصنعيات'!$D:$D,AD77))</f>
        <v/>
      </c>
      <c r="AI77" s="55" t="str">
        <f t="shared" si="49"/>
        <v/>
      </c>
      <c r="AJ77" s="55" t="str">
        <f t="shared" si="64"/>
        <v/>
      </c>
      <c r="AK77" s="129" t="str">
        <f t="shared" si="38"/>
        <v/>
      </c>
      <c r="AM77" s="4" t="s">
        <v>9</v>
      </c>
      <c r="AN77" s="5">
        <v>45242</v>
      </c>
      <c r="AO77" s="6"/>
      <c r="AP77" s="6"/>
      <c r="AQ77" s="6" t="str">
        <f t="shared" si="65"/>
        <v/>
      </c>
      <c r="AR77" s="6" t="str">
        <f>IF(OR(AO77="",AP77=""),"",SUMIFS('تحميل المصنعيات'!$N:$N,'تحميل المصنعيات'!$F:$F,AP$2,'تحميل المصنعيات'!$D:$D,AN77))</f>
        <v/>
      </c>
      <c r="AS77" s="55" t="str">
        <f t="shared" si="50"/>
        <v/>
      </c>
      <c r="AT77" s="55" t="str">
        <f t="shared" si="51"/>
        <v/>
      </c>
      <c r="AU77" s="129" t="str">
        <f t="shared" si="39"/>
        <v/>
      </c>
      <c r="AW77" s="4" t="s">
        <v>9</v>
      </c>
      <c r="AX77" s="5">
        <v>45242</v>
      </c>
      <c r="AY77" s="6"/>
      <c r="AZ77" s="6"/>
      <c r="BA77" s="6" t="str">
        <f t="shared" si="66"/>
        <v/>
      </c>
      <c r="BB77" s="6" t="str">
        <f>IF(OR(AY77="",AZ77=""),"",SUMIFS('تحميل المصنعيات'!$N:$N,'تحميل المصنعيات'!$F:$F,AZ$2,'تحميل المصنعيات'!$D:$D,AX77))</f>
        <v/>
      </c>
      <c r="BC77" s="55" t="str">
        <f t="shared" si="52"/>
        <v/>
      </c>
      <c r="BD77" s="55" t="str">
        <f t="shared" si="67"/>
        <v/>
      </c>
      <c r="BE77" s="129" t="str">
        <f t="shared" si="40"/>
        <v/>
      </c>
      <c r="BG77" s="4" t="s">
        <v>9</v>
      </c>
      <c r="BH77" s="5">
        <v>45242</v>
      </c>
      <c r="BI77" s="6"/>
      <c r="BJ77" s="6"/>
      <c r="BK77" s="6" t="str">
        <f t="shared" si="68"/>
        <v/>
      </c>
      <c r="BL77" s="6" t="str">
        <f>IF(OR(BI77="",BJ77=""),"",SUMIFS('تحميل المصنعيات'!$N:$N,'تحميل المصنعيات'!$F:$F,BJ$2,'تحميل المصنعيات'!$D:$D,BH77))</f>
        <v/>
      </c>
      <c r="BM77" s="55" t="str">
        <f t="shared" si="53"/>
        <v/>
      </c>
      <c r="BN77" s="55" t="str">
        <f t="shared" si="54"/>
        <v/>
      </c>
      <c r="BO77" s="129" t="str">
        <f t="shared" si="41"/>
        <v/>
      </c>
      <c r="BQ77" s="4" t="s">
        <v>9</v>
      </c>
      <c r="BR77" s="5">
        <v>45242</v>
      </c>
      <c r="BS77" s="6"/>
      <c r="BT77" s="6"/>
      <c r="BU77" s="6" t="str">
        <f t="shared" si="69"/>
        <v/>
      </c>
      <c r="BV77" s="6" t="str">
        <f>IF(OR(BS77="",BT77=""),"",SUMIFS('تحميل المصنعيات'!$N:$N,'تحميل المصنعيات'!$F:$F,BT$2,'تحميل المصنعيات'!$D:$D,BR77))</f>
        <v/>
      </c>
      <c r="BW77" s="55" t="str">
        <f t="shared" si="55"/>
        <v/>
      </c>
      <c r="BX77" s="55" t="str">
        <f t="shared" si="70"/>
        <v/>
      </c>
      <c r="BY77" s="129" t="str">
        <f t="shared" si="42"/>
        <v/>
      </c>
      <c r="CA77" s="4" t="s">
        <v>9</v>
      </c>
      <c r="CB77" s="5">
        <v>45242</v>
      </c>
      <c r="CC77" s="6"/>
      <c r="CD77" s="6"/>
      <c r="CE77" s="6" t="str">
        <f t="shared" si="71"/>
        <v/>
      </c>
      <c r="CF77" s="6" t="str">
        <f>IF(OR(CC77="",CD77=""),"",SUMIFS('تحميل المصنعيات'!$N:$N,'تحميل المصنعيات'!$F:$F,CD$2,'تحميل المصنعيات'!$D:$D,CB77))</f>
        <v/>
      </c>
      <c r="CG77" s="55" t="str">
        <f t="shared" si="56"/>
        <v/>
      </c>
      <c r="CH77" s="55" t="str">
        <f t="shared" si="57"/>
        <v/>
      </c>
      <c r="CI77" s="129" t="str">
        <f t="shared" si="43"/>
        <v/>
      </c>
      <c r="CK77" s="4" t="s">
        <v>9</v>
      </c>
      <c r="CL77" s="5">
        <v>45242</v>
      </c>
      <c r="CM77" s="6"/>
      <c r="CN77" s="6"/>
      <c r="CO77" s="6" t="str">
        <f t="shared" si="72"/>
        <v/>
      </c>
      <c r="CP77" s="6" t="str">
        <f>IF(OR(CM77="",CN77=""),"",SUMIFS('تحميل المصنعيات'!$N:$N,'تحميل المصنعيات'!$F:$F,CN$2,'تحميل المصنعيات'!$D:$D,CL77))</f>
        <v/>
      </c>
      <c r="CQ77" s="55" t="str">
        <f t="shared" si="58"/>
        <v/>
      </c>
      <c r="CR77" s="55" t="str">
        <f t="shared" si="59"/>
        <v/>
      </c>
      <c r="CS77" s="129" t="str">
        <f t="shared" si="44"/>
        <v/>
      </c>
    </row>
    <row r="78" spans="9:97" x14ac:dyDescent="0.25">
      <c r="I78" s="4" t="s">
        <v>10</v>
      </c>
      <c r="J78" s="5">
        <v>45243</v>
      </c>
      <c r="K78" s="6"/>
      <c r="L78" s="6"/>
      <c r="M78" s="6" t="str">
        <f t="shared" si="60"/>
        <v/>
      </c>
      <c r="N78" s="6" t="str">
        <f>IF(OR(K78="",L78=""),"",SUMIFS('تحميل المصنعيات'!$N:$N,'تحميل المصنعيات'!$F:$F,L$2,'تحميل المصنعيات'!$D:$D,J78))</f>
        <v/>
      </c>
      <c r="O78" s="55" t="str">
        <f t="shared" si="46"/>
        <v/>
      </c>
      <c r="P78" s="55" t="str">
        <f t="shared" si="74"/>
        <v/>
      </c>
      <c r="Q78" s="129" t="str">
        <f t="shared" si="61"/>
        <v/>
      </c>
      <c r="S78" s="4" t="s">
        <v>10</v>
      </c>
      <c r="T78" s="5">
        <v>45243</v>
      </c>
      <c r="U78" s="6"/>
      <c r="V78" s="6"/>
      <c r="W78" s="6" t="str">
        <f t="shared" si="62"/>
        <v/>
      </c>
      <c r="X78" s="6" t="str">
        <f>IF(OR(U78="",V78=""),"",SUMIFS('تحميل المصنعيات'!$N:$N,'تحميل المصنعيات'!$F:$F,V$2,'تحميل المصنعيات'!$D:$D,T78))</f>
        <v/>
      </c>
      <c r="Y78" s="55" t="str">
        <f t="shared" si="47"/>
        <v/>
      </c>
      <c r="Z78" s="55" t="str">
        <f t="shared" si="48"/>
        <v/>
      </c>
      <c r="AA78" s="129" t="str">
        <f t="shared" si="37"/>
        <v/>
      </c>
      <c r="AC78" s="4" t="s">
        <v>10</v>
      </c>
      <c r="AD78" s="5">
        <v>45243</v>
      </c>
      <c r="AE78" s="6"/>
      <c r="AF78" s="6"/>
      <c r="AG78" s="6" t="str">
        <f t="shared" si="63"/>
        <v/>
      </c>
      <c r="AH78" s="6" t="str">
        <f>IF(OR(AE78="",AF78=""),"",SUMIFS('تحميل المصنعيات'!$N:$N,'تحميل المصنعيات'!$F:$F,AF$2,'تحميل المصنعيات'!$D:$D,AD78))</f>
        <v/>
      </c>
      <c r="AI78" s="55" t="str">
        <f t="shared" si="49"/>
        <v/>
      </c>
      <c r="AJ78" s="55" t="str">
        <f t="shared" si="64"/>
        <v/>
      </c>
      <c r="AK78" s="129" t="str">
        <f t="shared" si="38"/>
        <v/>
      </c>
      <c r="AM78" s="4" t="s">
        <v>10</v>
      </c>
      <c r="AN78" s="5">
        <v>45243</v>
      </c>
      <c r="AO78" s="6"/>
      <c r="AP78" s="6"/>
      <c r="AQ78" s="6" t="str">
        <f t="shared" si="65"/>
        <v/>
      </c>
      <c r="AR78" s="6" t="str">
        <f>IF(OR(AO78="",AP78=""),"",SUMIFS('تحميل المصنعيات'!$N:$N,'تحميل المصنعيات'!$F:$F,AP$2,'تحميل المصنعيات'!$D:$D,AN78))</f>
        <v/>
      </c>
      <c r="AS78" s="55" t="str">
        <f t="shared" si="50"/>
        <v/>
      </c>
      <c r="AT78" s="55" t="str">
        <f t="shared" si="51"/>
        <v/>
      </c>
      <c r="AU78" s="129" t="str">
        <f t="shared" si="39"/>
        <v/>
      </c>
      <c r="AW78" s="4" t="s">
        <v>10</v>
      </c>
      <c r="AX78" s="5">
        <v>45243</v>
      </c>
      <c r="AY78" s="6"/>
      <c r="AZ78" s="6"/>
      <c r="BA78" s="6" t="str">
        <f t="shared" si="66"/>
        <v/>
      </c>
      <c r="BB78" s="6" t="str">
        <f>IF(OR(AY78="",AZ78=""),"",SUMIFS('تحميل المصنعيات'!$N:$N,'تحميل المصنعيات'!$F:$F,AZ$2,'تحميل المصنعيات'!$D:$D,AX78))</f>
        <v/>
      </c>
      <c r="BC78" s="55" t="str">
        <f t="shared" si="52"/>
        <v/>
      </c>
      <c r="BD78" s="55" t="str">
        <f t="shared" si="67"/>
        <v/>
      </c>
      <c r="BE78" s="129" t="str">
        <f t="shared" si="40"/>
        <v/>
      </c>
      <c r="BG78" s="4" t="s">
        <v>10</v>
      </c>
      <c r="BH78" s="5">
        <v>45243</v>
      </c>
      <c r="BI78" s="6"/>
      <c r="BJ78" s="6"/>
      <c r="BK78" s="6" t="str">
        <f t="shared" si="68"/>
        <v/>
      </c>
      <c r="BL78" s="6" t="str">
        <f>IF(OR(BI78="",BJ78=""),"",SUMIFS('تحميل المصنعيات'!$N:$N,'تحميل المصنعيات'!$F:$F,BJ$2,'تحميل المصنعيات'!$D:$D,BH78))</f>
        <v/>
      </c>
      <c r="BM78" s="55" t="str">
        <f t="shared" si="53"/>
        <v/>
      </c>
      <c r="BN78" s="55" t="str">
        <f t="shared" si="54"/>
        <v/>
      </c>
      <c r="BO78" s="129" t="str">
        <f t="shared" si="41"/>
        <v/>
      </c>
      <c r="BQ78" s="4" t="s">
        <v>10</v>
      </c>
      <c r="BR78" s="5">
        <v>45243</v>
      </c>
      <c r="BS78" s="6"/>
      <c r="BT78" s="6"/>
      <c r="BU78" s="6" t="str">
        <f t="shared" si="69"/>
        <v/>
      </c>
      <c r="BV78" s="6" t="str">
        <f>IF(OR(BS78="",BT78=""),"",SUMIFS('تحميل المصنعيات'!$N:$N,'تحميل المصنعيات'!$F:$F,BT$2,'تحميل المصنعيات'!$D:$D,BR78))</f>
        <v/>
      </c>
      <c r="BW78" s="55" t="str">
        <f t="shared" si="55"/>
        <v/>
      </c>
      <c r="BX78" s="55" t="str">
        <f t="shared" si="70"/>
        <v/>
      </c>
      <c r="BY78" s="129" t="str">
        <f t="shared" si="42"/>
        <v/>
      </c>
      <c r="CA78" s="4" t="s">
        <v>10</v>
      </c>
      <c r="CB78" s="5">
        <v>45243</v>
      </c>
      <c r="CC78" s="6"/>
      <c r="CD78" s="6"/>
      <c r="CE78" s="6" t="str">
        <f t="shared" si="71"/>
        <v/>
      </c>
      <c r="CF78" s="6" t="str">
        <f>IF(OR(CC78="",CD78=""),"",SUMIFS('تحميل المصنعيات'!$N:$N,'تحميل المصنعيات'!$F:$F,CD$2,'تحميل المصنعيات'!$D:$D,CB78))</f>
        <v/>
      </c>
      <c r="CG78" s="55" t="str">
        <f t="shared" si="56"/>
        <v/>
      </c>
      <c r="CH78" s="55" t="str">
        <f t="shared" si="57"/>
        <v/>
      </c>
      <c r="CI78" s="129" t="str">
        <f t="shared" si="43"/>
        <v/>
      </c>
      <c r="CK78" s="4" t="s">
        <v>10</v>
      </c>
      <c r="CL78" s="5">
        <v>45243</v>
      </c>
      <c r="CM78" s="6"/>
      <c r="CN78" s="6"/>
      <c r="CO78" s="6" t="str">
        <f t="shared" si="72"/>
        <v/>
      </c>
      <c r="CP78" s="6" t="str">
        <f>IF(OR(CM78="",CN78=""),"",SUMIFS('تحميل المصنعيات'!$N:$N,'تحميل المصنعيات'!$F:$F,CN$2,'تحميل المصنعيات'!$D:$D,CL78))</f>
        <v/>
      </c>
      <c r="CQ78" s="55" t="str">
        <f t="shared" si="58"/>
        <v/>
      </c>
      <c r="CR78" s="55" t="str">
        <f t="shared" si="59"/>
        <v/>
      </c>
      <c r="CS78" s="129" t="str">
        <f t="shared" si="44"/>
        <v/>
      </c>
    </row>
    <row r="79" spans="9:97" x14ac:dyDescent="0.25">
      <c r="I79" s="4" t="s">
        <v>11</v>
      </c>
      <c r="J79" s="5">
        <v>45244</v>
      </c>
      <c r="K79" s="6"/>
      <c r="L79" s="6"/>
      <c r="M79" s="6" t="str">
        <f t="shared" si="60"/>
        <v/>
      </c>
      <c r="N79" s="6" t="str">
        <f>IF(OR(K79="",L79=""),"",SUMIFS('تحميل المصنعيات'!$N:$N,'تحميل المصنعيات'!$F:$F,L$2,'تحميل المصنعيات'!$D:$D,J79))</f>
        <v/>
      </c>
      <c r="O79" s="55" t="str">
        <f t="shared" si="46"/>
        <v/>
      </c>
      <c r="P79" s="55" t="str">
        <f t="shared" si="74"/>
        <v/>
      </c>
      <c r="Q79" s="129" t="str">
        <f t="shared" si="61"/>
        <v/>
      </c>
      <c r="S79" s="4" t="s">
        <v>11</v>
      </c>
      <c r="T79" s="5">
        <v>45244</v>
      </c>
      <c r="U79" s="6"/>
      <c r="V79" s="6"/>
      <c r="W79" s="6" t="str">
        <f t="shared" si="62"/>
        <v/>
      </c>
      <c r="X79" s="6" t="str">
        <f>IF(OR(U79="",V79=""),"",SUMIFS('تحميل المصنعيات'!$N:$N,'تحميل المصنعيات'!$F:$F,V$2,'تحميل المصنعيات'!$D:$D,T79))</f>
        <v/>
      </c>
      <c r="Y79" s="55" t="str">
        <f t="shared" si="47"/>
        <v/>
      </c>
      <c r="Z79" s="55" t="str">
        <f t="shared" si="48"/>
        <v/>
      </c>
      <c r="AA79" s="129" t="str">
        <f t="shared" si="37"/>
        <v/>
      </c>
      <c r="AC79" s="4" t="s">
        <v>11</v>
      </c>
      <c r="AD79" s="5">
        <v>45244</v>
      </c>
      <c r="AE79" s="6"/>
      <c r="AF79" s="6"/>
      <c r="AG79" s="6" t="str">
        <f t="shared" si="63"/>
        <v/>
      </c>
      <c r="AH79" s="6" t="str">
        <f>IF(OR(AE79="",AF79=""),"",SUMIFS('تحميل المصنعيات'!$N:$N,'تحميل المصنعيات'!$F:$F,AF$2,'تحميل المصنعيات'!$D:$D,AD79))</f>
        <v/>
      </c>
      <c r="AI79" s="55" t="str">
        <f t="shared" si="49"/>
        <v/>
      </c>
      <c r="AJ79" s="55" t="str">
        <f t="shared" si="64"/>
        <v/>
      </c>
      <c r="AK79" s="129" t="str">
        <f t="shared" si="38"/>
        <v/>
      </c>
      <c r="AM79" s="4" t="s">
        <v>11</v>
      </c>
      <c r="AN79" s="5">
        <v>45244</v>
      </c>
      <c r="AO79" s="6"/>
      <c r="AP79" s="6"/>
      <c r="AQ79" s="6" t="str">
        <f t="shared" si="65"/>
        <v/>
      </c>
      <c r="AR79" s="6" t="str">
        <f>IF(OR(AO79="",AP79=""),"",SUMIFS('تحميل المصنعيات'!$N:$N,'تحميل المصنعيات'!$F:$F,AP$2,'تحميل المصنعيات'!$D:$D,AN79))</f>
        <v/>
      </c>
      <c r="AS79" s="55" t="str">
        <f t="shared" si="50"/>
        <v/>
      </c>
      <c r="AT79" s="55" t="str">
        <f t="shared" si="51"/>
        <v/>
      </c>
      <c r="AU79" s="129" t="str">
        <f t="shared" si="39"/>
        <v/>
      </c>
      <c r="AW79" s="4" t="s">
        <v>11</v>
      </c>
      <c r="AX79" s="5">
        <v>45244</v>
      </c>
      <c r="AY79" s="6"/>
      <c r="AZ79" s="6"/>
      <c r="BA79" s="6" t="str">
        <f t="shared" si="66"/>
        <v/>
      </c>
      <c r="BB79" s="6" t="str">
        <f>IF(OR(AY79="",AZ79=""),"",SUMIFS('تحميل المصنعيات'!$N:$N,'تحميل المصنعيات'!$F:$F,AZ$2,'تحميل المصنعيات'!$D:$D,AX79))</f>
        <v/>
      </c>
      <c r="BC79" s="55" t="str">
        <f t="shared" si="52"/>
        <v/>
      </c>
      <c r="BD79" s="55" t="str">
        <f t="shared" si="67"/>
        <v/>
      </c>
      <c r="BE79" s="129" t="str">
        <f t="shared" si="40"/>
        <v/>
      </c>
      <c r="BG79" s="4" t="s">
        <v>11</v>
      </c>
      <c r="BH79" s="5">
        <v>45244</v>
      </c>
      <c r="BI79" s="6"/>
      <c r="BJ79" s="6"/>
      <c r="BK79" s="6" t="str">
        <f t="shared" si="68"/>
        <v/>
      </c>
      <c r="BL79" s="6" t="str">
        <f>IF(OR(BI79="",BJ79=""),"",SUMIFS('تحميل المصنعيات'!$N:$N,'تحميل المصنعيات'!$F:$F,BJ$2,'تحميل المصنعيات'!$D:$D,BH79))</f>
        <v/>
      </c>
      <c r="BM79" s="55" t="str">
        <f t="shared" si="53"/>
        <v/>
      </c>
      <c r="BN79" s="55" t="str">
        <f t="shared" si="54"/>
        <v/>
      </c>
      <c r="BO79" s="129" t="str">
        <f t="shared" si="41"/>
        <v/>
      </c>
      <c r="BQ79" s="4" t="s">
        <v>11</v>
      </c>
      <c r="BR79" s="5">
        <v>45244</v>
      </c>
      <c r="BS79" s="6"/>
      <c r="BT79" s="6"/>
      <c r="BU79" s="6" t="str">
        <f t="shared" si="69"/>
        <v/>
      </c>
      <c r="BV79" s="6" t="str">
        <f>IF(OR(BS79="",BT79=""),"",SUMIFS('تحميل المصنعيات'!$N:$N,'تحميل المصنعيات'!$F:$F,BT$2,'تحميل المصنعيات'!$D:$D,BR79))</f>
        <v/>
      </c>
      <c r="BW79" s="55" t="str">
        <f t="shared" si="55"/>
        <v/>
      </c>
      <c r="BX79" s="55" t="str">
        <f t="shared" si="70"/>
        <v/>
      </c>
      <c r="BY79" s="129" t="str">
        <f t="shared" si="42"/>
        <v/>
      </c>
      <c r="CA79" s="4" t="s">
        <v>11</v>
      </c>
      <c r="CB79" s="5">
        <v>45244</v>
      </c>
      <c r="CC79" s="6"/>
      <c r="CD79" s="6"/>
      <c r="CE79" s="6" t="str">
        <f t="shared" si="71"/>
        <v/>
      </c>
      <c r="CF79" s="6" t="str">
        <f>IF(OR(CC79="",CD79=""),"",SUMIFS('تحميل المصنعيات'!$N:$N,'تحميل المصنعيات'!$F:$F,CD$2,'تحميل المصنعيات'!$D:$D,CB79))</f>
        <v/>
      </c>
      <c r="CG79" s="55" t="str">
        <f t="shared" si="56"/>
        <v/>
      </c>
      <c r="CH79" s="55" t="str">
        <f t="shared" si="57"/>
        <v/>
      </c>
      <c r="CI79" s="129" t="str">
        <f t="shared" si="43"/>
        <v/>
      </c>
      <c r="CK79" s="4" t="s">
        <v>11</v>
      </c>
      <c r="CL79" s="5">
        <v>45244</v>
      </c>
      <c r="CM79" s="6"/>
      <c r="CN79" s="6"/>
      <c r="CO79" s="6" t="str">
        <f t="shared" si="72"/>
        <v/>
      </c>
      <c r="CP79" s="6" t="str">
        <f>IF(OR(CM79="",CN79=""),"",SUMIFS('تحميل المصنعيات'!$N:$N,'تحميل المصنعيات'!$F:$F,CN$2,'تحميل المصنعيات'!$D:$D,CL79))</f>
        <v/>
      </c>
      <c r="CQ79" s="55" t="str">
        <f t="shared" si="58"/>
        <v/>
      </c>
      <c r="CR79" s="55" t="str">
        <f t="shared" si="59"/>
        <v/>
      </c>
      <c r="CS79" s="129" t="str">
        <f t="shared" si="44"/>
        <v/>
      </c>
    </row>
    <row r="80" spans="9:97" x14ac:dyDescent="0.25">
      <c r="I80" s="4" t="s">
        <v>12</v>
      </c>
      <c r="J80" s="5">
        <v>45245</v>
      </c>
      <c r="K80" s="6"/>
      <c r="L80" s="6"/>
      <c r="M80" s="6" t="str">
        <f t="shared" si="60"/>
        <v/>
      </c>
      <c r="N80" s="6" t="str">
        <f>IF(OR(K80="",L80=""),"",SUMIFS('تحميل المصنعيات'!$N:$N,'تحميل المصنعيات'!$F:$F,L$2,'تحميل المصنعيات'!$D:$D,J80))</f>
        <v/>
      </c>
      <c r="O80" s="55" t="str">
        <f t="shared" si="46"/>
        <v/>
      </c>
      <c r="P80" s="55" t="str">
        <f t="shared" si="74"/>
        <v/>
      </c>
      <c r="Q80" s="129" t="str">
        <f t="shared" si="61"/>
        <v/>
      </c>
      <c r="S80" s="4" t="s">
        <v>12</v>
      </c>
      <c r="T80" s="5">
        <v>45245</v>
      </c>
      <c r="U80" s="6"/>
      <c r="V80" s="6"/>
      <c r="W80" s="6" t="str">
        <f t="shared" si="62"/>
        <v/>
      </c>
      <c r="X80" s="6" t="str">
        <f>IF(OR(U80="",V80=""),"",SUMIFS('تحميل المصنعيات'!$N:$N,'تحميل المصنعيات'!$F:$F,V$2,'تحميل المصنعيات'!$D:$D,T80))</f>
        <v/>
      </c>
      <c r="Y80" s="55" t="str">
        <f t="shared" si="47"/>
        <v/>
      </c>
      <c r="Z80" s="55" t="str">
        <f t="shared" si="48"/>
        <v/>
      </c>
      <c r="AA80" s="129" t="str">
        <f t="shared" ref="AA80:AA143" si="75">IF(U80="","",IF(X80&gt;W80,"ادخال خاطئ",""))</f>
        <v/>
      </c>
      <c r="AC80" s="4" t="s">
        <v>12</v>
      </c>
      <c r="AD80" s="5">
        <v>45245</v>
      </c>
      <c r="AE80" s="6"/>
      <c r="AF80" s="6"/>
      <c r="AG80" s="6" t="str">
        <f t="shared" si="63"/>
        <v/>
      </c>
      <c r="AH80" s="6" t="str">
        <f>IF(OR(AE80="",AF80=""),"",SUMIFS('تحميل المصنعيات'!$N:$N,'تحميل المصنعيات'!$F:$F,AF$2,'تحميل المصنعيات'!$D:$D,AD80))</f>
        <v/>
      </c>
      <c r="AI80" s="55" t="str">
        <f t="shared" si="49"/>
        <v/>
      </c>
      <c r="AJ80" s="55" t="str">
        <f t="shared" si="64"/>
        <v/>
      </c>
      <c r="AK80" s="129" t="str">
        <f t="shared" ref="AK80:AK143" si="76">IF(AE80="","",IF(AH80&gt;AG80,"ادخال خاطئ",""))</f>
        <v/>
      </c>
      <c r="AM80" s="4" t="s">
        <v>12</v>
      </c>
      <c r="AN80" s="5">
        <v>45245</v>
      </c>
      <c r="AO80" s="6"/>
      <c r="AP80" s="6"/>
      <c r="AQ80" s="6" t="str">
        <f t="shared" si="65"/>
        <v/>
      </c>
      <c r="AR80" s="6" t="str">
        <f>IF(OR(AO80="",AP80=""),"",SUMIFS('تحميل المصنعيات'!$N:$N,'تحميل المصنعيات'!$F:$F,AP$2,'تحميل المصنعيات'!$D:$D,AN80))</f>
        <v/>
      </c>
      <c r="AS80" s="55" t="str">
        <f t="shared" si="50"/>
        <v/>
      </c>
      <c r="AT80" s="55" t="str">
        <f t="shared" si="51"/>
        <v/>
      </c>
      <c r="AU80" s="129" t="str">
        <f t="shared" ref="AU80:AU143" si="77">IF(AO80="","",IF(AR80&gt;AQ80,"ادخال خاطئ",""))</f>
        <v/>
      </c>
      <c r="AW80" s="4" t="s">
        <v>12</v>
      </c>
      <c r="AX80" s="5">
        <v>45245</v>
      </c>
      <c r="AY80" s="6"/>
      <c r="AZ80" s="6"/>
      <c r="BA80" s="6" t="str">
        <f t="shared" si="66"/>
        <v/>
      </c>
      <c r="BB80" s="6" t="str">
        <f>IF(OR(AY80="",AZ80=""),"",SUMIFS('تحميل المصنعيات'!$N:$N,'تحميل المصنعيات'!$F:$F,AZ$2,'تحميل المصنعيات'!$D:$D,AX80))</f>
        <v/>
      </c>
      <c r="BC80" s="55" t="str">
        <f t="shared" si="52"/>
        <v/>
      </c>
      <c r="BD80" s="55" t="str">
        <f t="shared" si="67"/>
        <v/>
      </c>
      <c r="BE80" s="129" t="str">
        <f t="shared" ref="BE80:BE143" si="78">IF(AY80="","",IF(BB80&gt;BA80,"ادخال خاطئ",""))</f>
        <v/>
      </c>
      <c r="BG80" s="4" t="s">
        <v>12</v>
      </c>
      <c r="BH80" s="5">
        <v>45245</v>
      </c>
      <c r="BI80" s="6"/>
      <c r="BJ80" s="6"/>
      <c r="BK80" s="6" t="str">
        <f t="shared" si="68"/>
        <v/>
      </c>
      <c r="BL80" s="6" t="str">
        <f>IF(OR(BI80="",BJ80=""),"",SUMIFS('تحميل المصنعيات'!$N:$N,'تحميل المصنعيات'!$F:$F,BJ$2,'تحميل المصنعيات'!$D:$D,BH80))</f>
        <v/>
      </c>
      <c r="BM80" s="55" t="str">
        <f t="shared" si="53"/>
        <v/>
      </c>
      <c r="BN80" s="55" t="str">
        <f t="shared" si="54"/>
        <v/>
      </c>
      <c r="BO80" s="129" t="str">
        <f t="shared" ref="BO80:BO143" si="79">IF(BI80="","",IF(BL80&gt;BK80,"ادخال خاطئ",""))</f>
        <v/>
      </c>
      <c r="BQ80" s="4" t="s">
        <v>12</v>
      </c>
      <c r="BR80" s="5">
        <v>45245</v>
      </c>
      <c r="BS80" s="6"/>
      <c r="BT80" s="6"/>
      <c r="BU80" s="6" t="str">
        <f t="shared" si="69"/>
        <v/>
      </c>
      <c r="BV80" s="6" t="str">
        <f>IF(OR(BS80="",BT80=""),"",SUMIFS('تحميل المصنعيات'!$N:$N,'تحميل المصنعيات'!$F:$F,BT$2,'تحميل المصنعيات'!$D:$D,BR80))</f>
        <v/>
      </c>
      <c r="BW80" s="55" t="str">
        <f t="shared" si="55"/>
        <v/>
      </c>
      <c r="BX80" s="55" t="str">
        <f t="shared" si="70"/>
        <v/>
      </c>
      <c r="BY80" s="129" t="str">
        <f t="shared" ref="BY80:BY143" si="80">IF(BS80="","",IF(BV80&gt;BU80,"ادخال خاطئ",""))</f>
        <v/>
      </c>
      <c r="CA80" s="4" t="s">
        <v>12</v>
      </c>
      <c r="CB80" s="5">
        <v>45245</v>
      </c>
      <c r="CC80" s="6"/>
      <c r="CD80" s="6"/>
      <c r="CE80" s="6" t="str">
        <f t="shared" si="71"/>
        <v/>
      </c>
      <c r="CF80" s="6" t="str">
        <f>IF(OR(CC80="",CD80=""),"",SUMIFS('تحميل المصنعيات'!$N:$N,'تحميل المصنعيات'!$F:$F,CD$2,'تحميل المصنعيات'!$D:$D,CB80))</f>
        <v/>
      </c>
      <c r="CG80" s="55" t="str">
        <f t="shared" si="56"/>
        <v/>
      </c>
      <c r="CH80" s="55" t="str">
        <f t="shared" si="57"/>
        <v/>
      </c>
      <c r="CI80" s="129" t="str">
        <f t="shared" ref="CI80:CI143" si="81">IF(CC80="","",IF(CF80&gt;CE80,"ادخال خاطئ",""))</f>
        <v/>
      </c>
      <c r="CK80" s="4" t="s">
        <v>12</v>
      </c>
      <c r="CL80" s="5">
        <v>45245</v>
      </c>
      <c r="CM80" s="6"/>
      <c r="CN80" s="6"/>
      <c r="CO80" s="6" t="str">
        <f t="shared" si="72"/>
        <v/>
      </c>
      <c r="CP80" s="6" t="str">
        <f>IF(OR(CM80="",CN80=""),"",SUMIFS('تحميل المصنعيات'!$N:$N,'تحميل المصنعيات'!$F:$F,CN$2,'تحميل المصنعيات'!$D:$D,CL80))</f>
        <v/>
      </c>
      <c r="CQ80" s="55" t="str">
        <f t="shared" si="58"/>
        <v/>
      </c>
      <c r="CR80" s="55" t="str">
        <f t="shared" si="59"/>
        <v/>
      </c>
      <c r="CS80" s="129" t="str">
        <f t="shared" ref="CS80:CS143" si="82">IF(CM80="","",IF(CP80&gt;CO80,"ادخال خاطئ",""))</f>
        <v/>
      </c>
    </row>
    <row r="81" spans="9:97" x14ac:dyDescent="0.25">
      <c r="I81" s="4" t="s">
        <v>13</v>
      </c>
      <c r="J81" s="5">
        <v>45246</v>
      </c>
      <c r="K81" s="6"/>
      <c r="L81" s="6"/>
      <c r="M81" s="6" t="str">
        <f t="shared" si="60"/>
        <v/>
      </c>
      <c r="N81" s="6" t="str">
        <f>IF(OR(K81="",L81=""),"",SUMIFS('تحميل المصنعيات'!$N:$N,'تحميل المصنعيات'!$F:$F,L$2,'تحميل المصنعيات'!$D:$D,J81))</f>
        <v/>
      </c>
      <c r="O81" s="55" t="str">
        <f t="shared" si="46"/>
        <v/>
      </c>
      <c r="P81" s="55" t="str">
        <f t="shared" si="74"/>
        <v/>
      </c>
      <c r="Q81" s="129" t="str">
        <f t="shared" si="61"/>
        <v/>
      </c>
      <c r="S81" s="4" t="s">
        <v>13</v>
      </c>
      <c r="T81" s="5">
        <v>45246</v>
      </c>
      <c r="U81" s="6"/>
      <c r="V81" s="6"/>
      <c r="W81" s="6" t="str">
        <f t="shared" si="62"/>
        <v/>
      </c>
      <c r="X81" s="6" t="str">
        <f>IF(OR(U81="",V81=""),"",SUMIFS('تحميل المصنعيات'!$N:$N,'تحميل المصنعيات'!$F:$F,V$2,'تحميل المصنعيات'!$D:$D,T81))</f>
        <v/>
      </c>
      <c r="Y81" s="55" t="str">
        <f t="shared" si="47"/>
        <v/>
      </c>
      <c r="Z81" s="55" t="str">
        <f t="shared" si="48"/>
        <v/>
      </c>
      <c r="AA81" s="129" t="str">
        <f t="shared" si="75"/>
        <v/>
      </c>
      <c r="AC81" s="4" t="s">
        <v>13</v>
      </c>
      <c r="AD81" s="5">
        <v>45246</v>
      </c>
      <c r="AE81" s="6"/>
      <c r="AF81" s="6"/>
      <c r="AG81" s="6" t="str">
        <f t="shared" si="63"/>
        <v/>
      </c>
      <c r="AH81" s="6" t="str">
        <f>IF(OR(AE81="",AF81=""),"",SUMIFS('تحميل المصنعيات'!$N:$N,'تحميل المصنعيات'!$F:$F,AF$2,'تحميل المصنعيات'!$D:$D,AD81))</f>
        <v/>
      </c>
      <c r="AI81" s="55" t="str">
        <f t="shared" si="49"/>
        <v/>
      </c>
      <c r="AJ81" s="55" t="str">
        <f t="shared" si="64"/>
        <v/>
      </c>
      <c r="AK81" s="129" t="str">
        <f t="shared" si="76"/>
        <v/>
      </c>
      <c r="AM81" s="4" t="s">
        <v>13</v>
      </c>
      <c r="AN81" s="5">
        <v>45246</v>
      </c>
      <c r="AO81" s="6"/>
      <c r="AP81" s="6"/>
      <c r="AQ81" s="6" t="str">
        <f t="shared" si="65"/>
        <v/>
      </c>
      <c r="AR81" s="6" t="str">
        <f>IF(OR(AO81="",AP81=""),"",SUMIFS('تحميل المصنعيات'!$N:$N,'تحميل المصنعيات'!$F:$F,AP$2,'تحميل المصنعيات'!$D:$D,AN81))</f>
        <v/>
      </c>
      <c r="AS81" s="55" t="str">
        <f t="shared" si="50"/>
        <v/>
      </c>
      <c r="AT81" s="55" t="str">
        <f t="shared" si="51"/>
        <v/>
      </c>
      <c r="AU81" s="129" t="str">
        <f t="shared" si="77"/>
        <v/>
      </c>
      <c r="AW81" s="4" t="s">
        <v>13</v>
      </c>
      <c r="AX81" s="5">
        <v>45246</v>
      </c>
      <c r="AY81" s="6"/>
      <c r="AZ81" s="6"/>
      <c r="BA81" s="6" t="str">
        <f t="shared" si="66"/>
        <v/>
      </c>
      <c r="BB81" s="6" t="str">
        <f>IF(OR(AY81="",AZ81=""),"",SUMIFS('تحميل المصنعيات'!$N:$N,'تحميل المصنعيات'!$F:$F,AZ$2,'تحميل المصنعيات'!$D:$D,AX81))</f>
        <v/>
      </c>
      <c r="BC81" s="55" t="str">
        <f t="shared" si="52"/>
        <v/>
      </c>
      <c r="BD81" s="55" t="str">
        <f t="shared" si="67"/>
        <v/>
      </c>
      <c r="BE81" s="129" t="str">
        <f t="shared" si="78"/>
        <v/>
      </c>
      <c r="BG81" s="4" t="s">
        <v>13</v>
      </c>
      <c r="BH81" s="5">
        <v>45246</v>
      </c>
      <c r="BI81" s="6"/>
      <c r="BJ81" s="6"/>
      <c r="BK81" s="6" t="str">
        <f t="shared" si="68"/>
        <v/>
      </c>
      <c r="BL81" s="6" t="str">
        <f>IF(OR(BI81="",BJ81=""),"",SUMIFS('تحميل المصنعيات'!$N:$N,'تحميل المصنعيات'!$F:$F,BJ$2,'تحميل المصنعيات'!$D:$D,BH81))</f>
        <v/>
      </c>
      <c r="BM81" s="55" t="str">
        <f t="shared" si="53"/>
        <v/>
      </c>
      <c r="BN81" s="55" t="str">
        <f t="shared" si="54"/>
        <v/>
      </c>
      <c r="BO81" s="129" t="str">
        <f t="shared" si="79"/>
        <v/>
      </c>
      <c r="BQ81" s="4" t="s">
        <v>13</v>
      </c>
      <c r="BR81" s="5">
        <v>45246</v>
      </c>
      <c r="BS81" s="6"/>
      <c r="BT81" s="6"/>
      <c r="BU81" s="6" t="str">
        <f t="shared" si="69"/>
        <v/>
      </c>
      <c r="BV81" s="6" t="str">
        <f>IF(OR(BS81="",BT81=""),"",SUMIFS('تحميل المصنعيات'!$N:$N,'تحميل المصنعيات'!$F:$F,BT$2,'تحميل المصنعيات'!$D:$D,BR81))</f>
        <v/>
      </c>
      <c r="BW81" s="55" t="str">
        <f t="shared" si="55"/>
        <v/>
      </c>
      <c r="BX81" s="55" t="str">
        <f t="shared" si="70"/>
        <v/>
      </c>
      <c r="BY81" s="129" t="str">
        <f t="shared" si="80"/>
        <v/>
      </c>
      <c r="CA81" s="4" t="s">
        <v>13</v>
      </c>
      <c r="CB81" s="5">
        <v>45246</v>
      </c>
      <c r="CC81" s="6"/>
      <c r="CD81" s="6"/>
      <c r="CE81" s="6" t="str">
        <f t="shared" si="71"/>
        <v/>
      </c>
      <c r="CF81" s="6" t="str">
        <f>IF(OR(CC81="",CD81=""),"",SUMIFS('تحميل المصنعيات'!$N:$N,'تحميل المصنعيات'!$F:$F,CD$2,'تحميل المصنعيات'!$D:$D,CB81))</f>
        <v/>
      </c>
      <c r="CG81" s="55" t="str">
        <f t="shared" si="56"/>
        <v/>
      </c>
      <c r="CH81" s="55" t="str">
        <f t="shared" si="57"/>
        <v/>
      </c>
      <c r="CI81" s="129" t="str">
        <f t="shared" si="81"/>
        <v/>
      </c>
      <c r="CK81" s="4" t="s">
        <v>13</v>
      </c>
      <c r="CL81" s="5">
        <v>45246</v>
      </c>
      <c r="CM81" s="6"/>
      <c r="CN81" s="6"/>
      <c r="CO81" s="6" t="str">
        <f t="shared" si="72"/>
        <v/>
      </c>
      <c r="CP81" s="6" t="str">
        <f>IF(OR(CM81="",CN81=""),"",SUMIFS('تحميل المصنعيات'!$N:$N,'تحميل المصنعيات'!$F:$F,CN$2,'تحميل المصنعيات'!$D:$D,CL81))</f>
        <v/>
      </c>
      <c r="CQ81" s="55" t="str">
        <f t="shared" si="58"/>
        <v/>
      </c>
      <c r="CR81" s="55" t="str">
        <f t="shared" si="59"/>
        <v/>
      </c>
      <c r="CS81" s="129" t="str">
        <f t="shared" si="82"/>
        <v/>
      </c>
    </row>
    <row r="82" spans="9:97" x14ac:dyDescent="0.25">
      <c r="I82" s="132" t="s">
        <v>30</v>
      </c>
      <c r="J82" s="133">
        <v>45247</v>
      </c>
      <c r="K82" s="134"/>
      <c r="L82" s="134"/>
      <c r="M82" s="134" t="str">
        <f t="shared" si="60"/>
        <v/>
      </c>
      <c r="N82" s="134" t="str">
        <f>IF(OR(K82="",L82=""),"",SUMIFS('تحميل المصنعيات'!$N:$N,'تحميل المصنعيات'!$F:$F,L$2,'تحميل المصنعيات'!$D:$D,J82))</f>
        <v/>
      </c>
      <c r="O82" s="135" t="str">
        <f t="shared" si="46"/>
        <v/>
      </c>
      <c r="P82" s="135" t="str">
        <f t="shared" si="74"/>
        <v/>
      </c>
      <c r="Q82" s="132" t="str">
        <f t="shared" si="61"/>
        <v/>
      </c>
      <c r="S82" s="132" t="s">
        <v>30</v>
      </c>
      <c r="T82" s="133">
        <v>45247</v>
      </c>
      <c r="U82" s="134"/>
      <c r="V82" s="134"/>
      <c r="W82" s="134" t="str">
        <f t="shared" si="62"/>
        <v/>
      </c>
      <c r="X82" s="134" t="str">
        <f>IF(OR(U82="",V82=""),"",SUMIFS('تحميل المصنعيات'!$N:$N,'تحميل المصنعيات'!$F:$F,V$2,'تحميل المصنعيات'!$D:$D,T82))</f>
        <v/>
      </c>
      <c r="Y82" s="135" t="str">
        <f t="shared" si="47"/>
        <v/>
      </c>
      <c r="Z82" s="135" t="str">
        <f t="shared" si="48"/>
        <v/>
      </c>
      <c r="AA82" s="132" t="str">
        <f t="shared" si="75"/>
        <v/>
      </c>
      <c r="AC82" s="132" t="s">
        <v>30</v>
      </c>
      <c r="AD82" s="133">
        <v>45247</v>
      </c>
      <c r="AE82" s="134"/>
      <c r="AF82" s="134"/>
      <c r="AG82" s="134" t="str">
        <f t="shared" si="63"/>
        <v/>
      </c>
      <c r="AH82" s="134" t="str">
        <f>IF(OR(AE82="",AF82=""),"",SUMIFS('تحميل المصنعيات'!$N:$N,'تحميل المصنعيات'!$F:$F,AF$2,'تحميل المصنعيات'!$D:$D,AD82))</f>
        <v/>
      </c>
      <c r="AI82" s="135" t="str">
        <f t="shared" si="49"/>
        <v/>
      </c>
      <c r="AJ82" s="135" t="str">
        <f t="shared" si="64"/>
        <v/>
      </c>
      <c r="AK82" s="132" t="str">
        <f t="shared" si="76"/>
        <v/>
      </c>
      <c r="AM82" s="132" t="s">
        <v>30</v>
      </c>
      <c r="AN82" s="133">
        <v>45247</v>
      </c>
      <c r="AO82" s="134"/>
      <c r="AP82" s="134"/>
      <c r="AQ82" s="134" t="str">
        <f t="shared" si="65"/>
        <v/>
      </c>
      <c r="AR82" s="134" t="str">
        <f>IF(OR(AO82="",AP82=""),"",SUMIFS('تحميل المصنعيات'!$N:$N,'تحميل المصنعيات'!$F:$F,AP$2,'تحميل المصنعيات'!$D:$D,AN82))</f>
        <v/>
      </c>
      <c r="AS82" s="135" t="str">
        <f t="shared" si="50"/>
        <v/>
      </c>
      <c r="AT82" s="135" t="str">
        <f t="shared" si="51"/>
        <v/>
      </c>
      <c r="AU82" s="132" t="str">
        <f t="shared" si="77"/>
        <v/>
      </c>
      <c r="AW82" s="132" t="s">
        <v>30</v>
      </c>
      <c r="AX82" s="133">
        <v>45247</v>
      </c>
      <c r="AY82" s="134"/>
      <c r="AZ82" s="134"/>
      <c r="BA82" s="134" t="str">
        <f t="shared" si="66"/>
        <v/>
      </c>
      <c r="BB82" s="134" t="str">
        <f>IF(OR(AY82="",AZ82=""),"",SUMIFS('تحميل المصنعيات'!$N:$N,'تحميل المصنعيات'!$F:$F,AZ$2,'تحميل المصنعيات'!$D:$D,AX82))</f>
        <v/>
      </c>
      <c r="BC82" s="135" t="str">
        <f t="shared" si="52"/>
        <v/>
      </c>
      <c r="BD82" s="135" t="str">
        <f t="shared" si="67"/>
        <v/>
      </c>
      <c r="BE82" s="132" t="str">
        <f t="shared" si="78"/>
        <v/>
      </c>
      <c r="BG82" s="132" t="s">
        <v>30</v>
      </c>
      <c r="BH82" s="133">
        <v>45247</v>
      </c>
      <c r="BI82" s="134"/>
      <c r="BJ82" s="134"/>
      <c r="BK82" s="134" t="str">
        <f t="shared" si="68"/>
        <v/>
      </c>
      <c r="BL82" s="134" t="str">
        <f>IF(OR(BI82="",BJ82=""),"",SUMIFS('تحميل المصنعيات'!$N:$N,'تحميل المصنعيات'!$F:$F,BJ$2,'تحميل المصنعيات'!$D:$D,BH82))</f>
        <v/>
      </c>
      <c r="BM82" s="135" t="str">
        <f t="shared" si="53"/>
        <v/>
      </c>
      <c r="BN82" s="135" t="str">
        <f t="shared" si="54"/>
        <v/>
      </c>
      <c r="BO82" s="132" t="str">
        <f t="shared" si="79"/>
        <v/>
      </c>
      <c r="BQ82" s="132" t="s">
        <v>30</v>
      </c>
      <c r="BR82" s="133">
        <v>45247</v>
      </c>
      <c r="BS82" s="134"/>
      <c r="BT82" s="134"/>
      <c r="BU82" s="134" t="str">
        <f t="shared" si="69"/>
        <v/>
      </c>
      <c r="BV82" s="134" t="str">
        <f>IF(OR(BS82="",BT82=""),"",SUMIFS('تحميل المصنعيات'!$N:$N,'تحميل المصنعيات'!$F:$F,BT$2,'تحميل المصنعيات'!$D:$D,BR82))</f>
        <v/>
      </c>
      <c r="BW82" s="135" t="str">
        <f t="shared" si="55"/>
        <v/>
      </c>
      <c r="BX82" s="135" t="str">
        <f t="shared" si="70"/>
        <v/>
      </c>
      <c r="BY82" s="132" t="str">
        <f t="shared" si="80"/>
        <v/>
      </c>
      <c r="CA82" s="132" t="s">
        <v>30</v>
      </c>
      <c r="CB82" s="133">
        <v>45247</v>
      </c>
      <c r="CC82" s="134"/>
      <c r="CD82" s="134"/>
      <c r="CE82" s="134" t="str">
        <f t="shared" si="71"/>
        <v/>
      </c>
      <c r="CF82" s="134" t="str">
        <f>IF(OR(CC82="",CD82=""),"",SUMIFS('تحميل المصنعيات'!$N:$N,'تحميل المصنعيات'!$F:$F,CD$2,'تحميل المصنعيات'!$D:$D,CB82))</f>
        <v/>
      </c>
      <c r="CG82" s="135" t="str">
        <f t="shared" si="56"/>
        <v/>
      </c>
      <c r="CH82" s="135" t="str">
        <f t="shared" si="57"/>
        <v/>
      </c>
      <c r="CI82" s="132" t="str">
        <f t="shared" si="81"/>
        <v/>
      </c>
      <c r="CK82" s="132" t="s">
        <v>30</v>
      </c>
      <c r="CL82" s="133">
        <v>45247</v>
      </c>
      <c r="CM82" s="134"/>
      <c r="CN82" s="134"/>
      <c r="CO82" s="134" t="str">
        <f t="shared" si="72"/>
        <v/>
      </c>
      <c r="CP82" s="134" t="str">
        <f>IF(OR(CM82="",CN82=""),"",SUMIFS('تحميل المصنعيات'!$N:$N,'تحميل المصنعيات'!$F:$F,CN$2,'تحميل المصنعيات'!$D:$D,CL82))</f>
        <v/>
      </c>
      <c r="CQ82" s="135" t="str">
        <f t="shared" si="58"/>
        <v/>
      </c>
      <c r="CR82" s="135" t="str">
        <f t="shared" si="59"/>
        <v/>
      </c>
      <c r="CS82" s="132" t="str">
        <f t="shared" si="82"/>
        <v/>
      </c>
    </row>
    <row r="83" spans="9:97" x14ac:dyDescent="0.25">
      <c r="I83" s="4" t="s">
        <v>8</v>
      </c>
      <c r="J83" s="5">
        <v>45248</v>
      </c>
      <c r="K83" s="6"/>
      <c r="L83" s="6"/>
      <c r="M83" s="6" t="str">
        <f t="shared" si="60"/>
        <v/>
      </c>
      <c r="N83" s="6" t="str">
        <f>IF(OR(K83="",L83=""),"",SUMIFS('تحميل المصنعيات'!$N:$N,'تحميل المصنعيات'!$F:$F,L$2,'تحميل المصنعيات'!$D:$D,J83))</f>
        <v/>
      </c>
      <c r="O83" s="55" t="str">
        <f t="shared" si="46"/>
        <v/>
      </c>
      <c r="P83" s="55" t="str">
        <f t="shared" si="74"/>
        <v/>
      </c>
      <c r="Q83" s="129" t="str">
        <f t="shared" si="61"/>
        <v/>
      </c>
      <c r="S83" s="4" t="s">
        <v>8</v>
      </c>
      <c r="T83" s="5">
        <v>45248</v>
      </c>
      <c r="U83" s="6"/>
      <c r="V83" s="6"/>
      <c r="W83" s="6" t="str">
        <f t="shared" si="62"/>
        <v/>
      </c>
      <c r="X83" s="6" t="str">
        <f>IF(OR(U83="",V83=""),"",SUMIFS('تحميل المصنعيات'!$N:$N,'تحميل المصنعيات'!$F:$F,V$2,'تحميل المصنعيات'!$D:$D,T83))</f>
        <v/>
      </c>
      <c r="Y83" s="55" t="str">
        <f t="shared" si="47"/>
        <v/>
      </c>
      <c r="Z83" s="55" t="str">
        <f t="shared" si="48"/>
        <v/>
      </c>
      <c r="AA83" s="129" t="str">
        <f t="shared" si="75"/>
        <v/>
      </c>
      <c r="AC83" s="4" t="s">
        <v>8</v>
      </c>
      <c r="AD83" s="5">
        <v>45248</v>
      </c>
      <c r="AE83" s="6"/>
      <c r="AF83" s="6"/>
      <c r="AG83" s="6" t="str">
        <f t="shared" si="63"/>
        <v/>
      </c>
      <c r="AH83" s="6" t="str">
        <f>IF(OR(AE83="",AF83=""),"",SUMIFS('تحميل المصنعيات'!$N:$N,'تحميل المصنعيات'!$F:$F,AF$2,'تحميل المصنعيات'!$D:$D,AD83))</f>
        <v/>
      </c>
      <c r="AI83" s="55" t="str">
        <f t="shared" si="49"/>
        <v/>
      </c>
      <c r="AJ83" s="55" t="str">
        <f t="shared" si="64"/>
        <v/>
      </c>
      <c r="AK83" s="129" t="str">
        <f t="shared" si="76"/>
        <v/>
      </c>
      <c r="AM83" s="4" t="s">
        <v>8</v>
      </c>
      <c r="AN83" s="5">
        <v>45248</v>
      </c>
      <c r="AO83" s="6"/>
      <c r="AP83" s="6"/>
      <c r="AQ83" s="6" t="str">
        <f t="shared" si="65"/>
        <v/>
      </c>
      <c r="AR83" s="6" t="str">
        <f>IF(OR(AO83="",AP83=""),"",SUMIFS('تحميل المصنعيات'!$N:$N,'تحميل المصنعيات'!$F:$F,AP$2,'تحميل المصنعيات'!$D:$D,AN83))</f>
        <v/>
      </c>
      <c r="AS83" s="55" t="str">
        <f t="shared" si="50"/>
        <v/>
      </c>
      <c r="AT83" s="55" t="str">
        <f t="shared" si="51"/>
        <v/>
      </c>
      <c r="AU83" s="129" t="str">
        <f t="shared" si="77"/>
        <v/>
      </c>
      <c r="AW83" s="4" t="s">
        <v>8</v>
      </c>
      <c r="AX83" s="5">
        <v>45248</v>
      </c>
      <c r="AY83" s="6"/>
      <c r="AZ83" s="6"/>
      <c r="BA83" s="6" t="str">
        <f t="shared" si="66"/>
        <v/>
      </c>
      <c r="BB83" s="6" t="str">
        <f>IF(OR(AY83="",AZ83=""),"",SUMIFS('تحميل المصنعيات'!$N:$N,'تحميل المصنعيات'!$F:$F,AZ$2,'تحميل المصنعيات'!$D:$D,AX83))</f>
        <v/>
      </c>
      <c r="BC83" s="55" t="str">
        <f t="shared" si="52"/>
        <v/>
      </c>
      <c r="BD83" s="55" t="str">
        <f t="shared" si="67"/>
        <v/>
      </c>
      <c r="BE83" s="129" t="str">
        <f t="shared" si="78"/>
        <v/>
      </c>
      <c r="BG83" s="4" t="s">
        <v>8</v>
      </c>
      <c r="BH83" s="5">
        <v>45248</v>
      </c>
      <c r="BI83" s="6"/>
      <c r="BJ83" s="6"/>
      <c r="BK83" s="6" t="str">
        <f t="shared" si="68"/>
        <v/>
      </c>
      <c r="BL83" s="6" t="str">
        <f>IF(OR(BI83="",BJ83=""),"",SUMIFS('تحميل المصنعيات'!$N:$N,'تحميل المصنعيات'!$F:$F,BJ$2,'تحميل المصنعيات'!$D:$D,BH83))</f>
        <v/>
      </c>
      <c r="BM83" s="55" t="str">
        <f t="shared" si="53"/>
        <v/>
      </c>
      <c r="BN83" s="55" t="str">
        <f t="shared" si="54"/>
        <v/>
      </c>
      <c r="BO83" s="129" t="str">
        <f t="shared" si="79"/>
        <v/>
      </c>
      <c r="BQ83" s="4" t="s">
        <v>8</v>
      </c>
      <c r="BR83" s="5">
        <v>45248</v>
      </c>
      <c r="BS83" s="6"/>
      <c r="BT83" s="6"/>
      <c r="BU83" s="6" t="str">
        <f t="shared" si="69"/>
        <v/>
      </c>
      <c r="BV83" s="6" t="str">
        <f>IF(OR(BS83="",BT83=""),"",SUMIFS('تحميل المصنعيات'!$N:$N,'تحميل المصنعيات'!$F:$F,BT$2,'تحميل المصنعيات'!$D:$D,BR83))</f>
        <v/>
      </c>
      <c r="BW83" s="55" t="str">
        <f t="shared" si="55"/>
        <v/>
      </c>
      <c r="BX83" s="55" t="str">
        <f t="shared" si="70"/>
        <v/>
      </c>
      <c r="BY83" s="129" t="str">
        <f t="shared" si="80"/>
        <v/>
      </c>
      <c r="CA83" s="4" t="s">
        <v>8</v>
      </c>
      <c r="CB83" s="5">
        <v>45248</v>
      </c>
      <c r="CC83" s="6"/>
      <c r="CD83" s="6"/>
      <c r="CE83" s="6" t="str">
        <f t="shared" si="71"/>
        <v/>
      </c>
      <c r="CF83" s="6" t="str">
        <f>IF(OR(CC83="",CD83=""),"",SUMIFS('تحميل المصنعيات'!$N:$N,'تحميل المصنعيات'!$F:$F,CD$2,'تحميل المصنعيات'!$D:$D,CB83))</f>
        <v/>
      </c>
      <c r="CG83" s="55" t="str">
        <f t="shared" si="56"/>
        <v/>
      </c>
      <c r="CH83" s="55" t="str">
        <f t="shared" si="57"/>
        <v/>
      </c>
      <c r="CI83" s="129" t="str">
        <f t="shared" si="81"/>
        <v/>
      </c>
      <c r="CK83" s="4" t="s">
        <v>8</v>
      </c>
      <c r="CL83" s="5">
        <v>45248</v>
      </c>
      <c r="CM83" s="6"/>
      <c r="CN83" s="6"/>
      <c r="CO83" s="6" t="str">
        <f t="shared" si="72"/>
        <v/>
      </c>
      <c r="CP83" s="6" t="str">
        <f>IF(OR(CM83="",CN83=""),"",SUMIFS('تحميل المصنعيات'!$N:$N,'تحميل المصنعيات'!$F:$F,CN$2,'تحميل المصنعيات'!$D:$D,CL83))</f>
        <v/>
      </c>
      <c r="CQ83" s="55" t="str">
        <f t="shared" si="58"/>
        <v/>
      </c>
      <c r="CR83" s="55" t="str">
        <f t="shared" si="59"/>
        <v/>
      </c>
      <c r="CS83" s="129" t="str">
        <f t="shared" si="82"/>
        <v/>
      </c>
    </row>
    <row r="84" spans="9:97" x14ac:dyDescent="0.25">
      <c r="I84" s="4" t="s">
        <v>9</v>
      </c>
      <c r="J84" s="5">
        <v>45249</v>
      </c>
      <c r="K84" s="6"/>
      <c r="L84" s="6"/>
      <c r="M84" s="6" t="str">
        <f t="shared" si="60"/>
        <v/>
      </c>
      <c r="N84" s="6" t="str">
        <f>IF(OR(K84="",L84=""),"",SUMIFS('تحميل المصنعيات'!$N:$N,'تحميل المصنعيات'!$F:$F,L$2,'تحميل المصنعيات'!$D:$D,J84))</f>
        <v/>
      </c>
      <c r="O84" s="55" t="str">
        <f t="shared" si="46"/>
        <v/>
      </c>
      <c r="P84" s="55" t="str">
        <f t="shared" si="74"/>
        <v/>
      </c>
      <c r="Q84" s="129" t="str">
        <f t="shared" si="61"/>
        <v/>
      </c>
      <c r="S84" s="4" t="s">
        <v>9</v>
      </c>
      <c r="T84" s="5">
        <v>45249</v>
      </c>
      <c r="U84" s="6"/>
      <c r="V84" s="6"/>
      <c r="W84" s="6" t="str">
        <f t="shared" si="62"/>
        <v/>
      </c>
      <c r="X84" s="6" t="str">
        <f>IF(OR(U84="",V84=""),"",SUMIFS('تحميل المصنعيات'!$N:$N,'تحميل المصنعيات'!$F:$F,V$2,'تحميل المصنعيات'!$D:$D,T84))</f>
        <v/>
      </c>
      <c r="Y84" s="55" t="str">
        <f t="shared" si="47"/>
        <v/>
      </c>
      <c r="Z84" s="55" t="str">
        <f t="shared" si="48"/>
        <v/>
      </c>
      <c r="AA84" s="129" t="str">
        <f t="shared" si="75"/>
        <v/>
      </c>
      <c r="AC84" s="4" t="s">
        <v>9</v>
      </c>
      <c r="AD84" s="5">
        <v>45249</v>
      </c>
      <c r="AE84" s="6"/>
      <c r="AF84" s="6"/>
      <c r="AG84" s="6" t="str">
        <f t="shared" si="63"/>
        <v/>
      </c>
      <c r="AH84" s="6" t="str">
        <f>IF(OR(AE84="",AF84=""),"",SUMIFS('تحميل المصنعيات'!$N:$N,'تحميل المصنعيات'!$F:$F,AF$2,'تحميل المصنعيات'!$D:$D,AD84))</f>
        <v/>
      </c>
      <c r="AI84" s="55" t="str">
        <f t="shared" si="49"/>
        <v/>
      </c>
      <c r="AJ84" s="55" t="str">
        <f t="shared" si="64"/>
        <v/>
      </c>
      <c r="AK84" s="129" t="str">
        <f t="shared" si="76"/>
        <v/>
      </c>
      <c r="AM84" s="4" t="s">
        <v>9</v>
      </c>
      <c r="AN84" s="5">
        <v>45249</v>
      </c>
      <c r="AO84" s="6"/>
      <c r="AP84" s="6"/>
      <c r="AQ84" s="6" t="str">
        <f t="shared" si="65"/>
        <v/>
      </c>
      <c r="AR84" s="6" t="str">
        <f>IF(OR(AO84="",AP84=""),"",SUMIFS('تحميل المصنعيات'!$N:$N,'تحميل المصنعيات'!$F:$F,AP$2,'تحميل المصنعيات'!$D:$D,AN84))</f>
        <v/>
      </c>
      <c r="AS84" s="55" t="str">
        <f t="shared" si="50"/>
        <v/>
      </c>
      <c r="AT84" s="55" t="str">
        <f t="shared" si="51"/>
        <v/>
      </c>
      <c r="AU84" s="129" t="str">
        <f t="shared" si="77"/>
        <v/>
      </c>
      <c r="AW84" s="4" t="s">
        <v>9</v>
      </c>
      <c r="AX84" s="5">
        <v>45249</v>
      </c>
      <c r="AY84" s="6"/>
      <c r="AZ84" s="6"/>
      <c r="BA84" s="6" t="str">
        <f t="shared" si="66"/>
        <v/>
      </c>
      <c r="BB84" s="6" t="str">
        <f>IF(OR(AY84="",AZ84=""),"",SUMIFS('تحميل المصنعيات'!$N:$N,'تحميل المصنعيات'!$F:$F,AZ$2,'تحميل المصنعيات'!$D:$D,AX84))</f>
        <v/>
      </c>
      <c r="BC84" s="55" t="str">
        <f t="shared" si="52"/>
        <v/>
      </c>
      <c r="BD84" s="55" t="str">
        <f t="shared" si="67"/>
        <v/>
      </c>
      <c r="BE84" s="129" t="str">
        <f t="shared" si="78"/>
        <v/>
      </c>
      <c r="BG84" s="4" t="s">
        <v>9</v>
      </c>
      <c r="BH84" s="5">
        <v>45249</v>
      </c>
      <c r="BI84" s="6"/>
      <c r="BJ84" s="6"/>
      <c r="BK84" s="6" t="str">
        <f t="shared" si="68"/>
        <v/>
      </c>
      <c r="BL84" s="6" t="str">
        <f>IF(OR(BI84="",BJ84=""),"",SUMIFS('تحميل المصنعيات'!$N:$N,'تحميل المصنعيات'!$F:$F,BJ$2,'تحميل المصنعيات'!$D:$D,BH84))</f>
        <v/>
      </c>
      <c r="BM84" s="55" t="str">
        <f t="shared" si="53"/>
        <v/>
      </c>
      <c r="BN84" s="55" t="str">
        <f t="shared" si="54"/>
        <v/>
      </c>
      <c r="BO84" s="129" t="str">
        <f t="shared" si="79"/>
        <v/>
      </c>
      <c r="BQ84" s="4" t="s">
        <v>9</v>
      </c>
      <c r="BR84" s="5">
        <v>45249</v>
      </c>
      <c r="BS84" s="6"/>
      <c r="BT84" s="6"/>
      <c r="BU84" s="6" t="str">
        <f t="shared" si="69"/>
        <v/>
      </c>
      <c r="BV84" s="6" t="str">
        <f>IF(OR(BS84="",BT84=""),"",SUMIFS('تحميل المصنعيات'!$N:$N,'تحميل المصنعيات'!$F:$F,BT$2,'تحميل المصنعيات'!$D:$D,BR84))</f>
        <v/>
      </c>
      <c r="BW84" s="55" t="str">
        <f t="shared" si="55"/>
        <v/>
      </c>
      <c r="BX84" s="55" t="str">
        <f t="shared" si="70"/>
        <v/>
      </c>
      <c r="BY84" s="129" t="str">
        <f t="shared" si="80"/>
        <v/>
      </c>
      <c r="CA84" s="4" t="s">
        <v>9</v>
      </c>
      <c r="CB84" s="5">
        <v>45249</v>
      </c>
      <c r="CC84" s="6"/>
      <c r="CD84" s="6"/>
      <c r="CE84" s="6" t="str">
        <f t="shared" si="71"/>
        <v/>
      </c>
      <c r="CF84" s="6" t="str">
        <f>IF(OR(CC84="",CD84=""),"",SUMIFS('تحميل المصنعيات'!$N:$N,'تحميل المصنعيات'!$F:$F,CD$2,'تحميل المصنعيات'!$D:$D,CB84))</f>
        <v/>
      </c>
      <c r="CG84" s="55" t="str">
        <f t="shared" si="56"/>
        <v/>
      </c>
      <c r="CH84" s="55" t="str">
        <f t="shared" si="57"/>
        <v/>
      </c>
      <c r="CI84" s="129" t="str">
        <f t="shared" si="81"/>
        <v/>
      </c>
      <c r="CK84" s="4" t="s">
        <v>9</v>
      </c>
      <c r="CL84" s="5">
        <v>45249</v>
      </c>
      <c r="CM84" s="6"/>
      <c r="CN84" s="6"/>
      <c r="CO84" s="6" t="str">
        <f t="shared" si="72"/>
        <v/>
      </c>
      <c r="CP84" s="6" t="str">
        <f>IF(OR(CM84="",CN84=""),"",SUMIFS('تحميل المصنعيات'!$N:$N,'تحميل المصنعيات'!$F:$F,CN$2,'تحميل المصنعيات'!$D:$D,CL84))</f>
        <v/>
      </c>
      <c r="CQ84" s="55" t="str">
        <f t="shared" si="58"/>
        <v/>
      </c>
      <c r="CR84" s="55" t="str">
        <f t="shared" si="59"/>
        <v/>
      </c>
      <c r="CS84" s="129" t="str">
        <f t="shared" si="82"/>
        <v/>
      </c>
    </row>
    <row r="85" spans="9:97" x14ac:dyDescent="0.25">
      <c r="I85" s="4" t="s">
        <v>10</v>
      </c>
      <c r="J85" s="5">
        <v>45250</v>
      </c>
      <c r="K85" s="6"/>
      <c r="L85" s="6"/>
      <c r="M85" s="6" t="str">
        <f t="shared" si="60"/>
        <v/>
      </c>
      <c r="N85" s="6" t="str">
        <f>IF(OR(K85="",L85=""),"",SUMIFS('تحميل المصنعيات'!$N:$N,'تحميل المصنعيات'!$F:$F,L$2,'تحميل المصنعيات'!$D:$D,J85))</f>
        <v/>
      </c>
      <c r="O85" s="55" t="str">
        <f t="shared" si="46"/>
        <v/>
      </c>
      <c r="P85" s="55" t="str">
        <f t="shared" si="74"/>
        <v/>
      </c>
      <c r="Q85" s="129" t="str">
        <f t="shared" si="61"/>
        <v/>
      </c>
      <c r="S85" s="4" t="s">
        <v>10</v>
      </c>
      <c r="T85" s="5">
        <v>45250</v>
      </c>
      <c r="U85" s="6"/>
      <c r="V85" s="6"/>
      <c r="W85" s="6" t="str">
        <f t="shared" si="62"/>
        <v/>
      </c>
      <c r="X85" s="6" t="str">
        <f>IF(OR(U85="",V85=""),"",SUMIFS('تحميل المصنعيات'!$N:$N,'تحميل المصنعيات'!$F:$F,V$2,'تحميل المصنعيات'!$D:$D,T85))</f>
        <v/>
      </c>
      <c r="Y85" s="55" t="str">
        <f t="shared" si="47"/>
        <v/>
      </c>
      <c r="Z85" s="55" t="str">
        <f t="shared" si="48"/>
        <v/>
      </c>
      <c r="AA85" s="129" t="str">
        <f t="shared" si="75"/>
        <v/>
      </c>
      <c r="AC85" s="4" t="s">
        <v>10</v>
      </c>
      <c r="AD85" s="5">
        <v>45250</v>
      </c>
      <c r="AE85" s="6"/>
      <c r="AF85" s="6"/>
      <c r="AG85" s="6" t="str">
        <f t="shared" si="63"/>
        <v/>
      </c>
      <c r="AH85" s="6" t="str">
        <f>IF(OR(AE85="",AF85=""),"",SUMIFS('تحميل المصنعيات'!$N:$N,'تحميل المصنعيات'!$F:$F,AF$2,'تحميل المصنعيات'!$D:$D,AD85))</f>
        <v/>
      </c>
      <c r="AI85" s="55" t="str">
        <f t="shared" si="49"/>
        <v/>
      </c>
      <c r="AJ85" s="55" t="str">
        <f t="shared" si="64"/>
        <v/>
      </c>
      <c r="AK85" s="129" t="str">
        <f t="shared" si="76"/>
        <v/>
      </c>
      <c r="AM85" s="4" t="s">
        <v>10</v>
      </c>
      <c r="AN85" s="5">
        <v>45250</v>
      </c>
      <c r="AO85" s="6"/>
      <c r="AP85" s="6"/>
      <c r="AQ85" s="6" t="str">
        <f t="shared" si="65"/>
        <v/>
      </c>
      <c r="AR85" s="6" t="str">
        <f>IF(OR(AO85="",AP85=""),"",SUMIFS('تحميل المصنعيات'!$N:$N,'تحميل المصنعيات'!$F:$F,AP$2,'تحميل المصنعيات'!$D:$D,AN85))</f>
        <v/>
      </c>
      <c r="AS85" s="55" t="str">
        <f t="shared" si="50"/>
        <v/>
      </c>
      <c r="AT85" s="55" t="str">
        <f t="shared" si="51"/>
        <v/>
      </c>
      <c r="AU85" s="129" t="str">
        <f t="shared" si="77"/>
        <v/>
      </c>
      <c r="AW85" s="4" t="s">
        <v>10</v>
      </c>
      <c r="AX85" s="5">
        <v>45250</v>
      </c>
      <c r="AY85" s="6"/>
      <c r="AZ85" s="6"/>
      <c r="BA85" s="6" t="str">
        <f t="shared" si="66"/>
        <v/>
      </c>
      <c r="BB85" s="6" t="str">
        <f>IF(OR(AY85="",AZ85=""),"",SUMIFS('تحميل المصنعيات'!$N:$N,'تحميل المصنعيات'!$F:$F,AZ$2,'تحميل المصنعيات'!$D:$D,AX85))</f>
        <v/>
      </c>
      <c r="BC85" s="55" t="str">
        <f t="shared" si="52"/>
        <v/>
      </c>
      <c r="BD85" s="55" t="str">
        <f t="shared" si="67"/>
        <v/>
      </c>
      <c r="BE85" s="129" t="str">
        <f t="shared" si="78"/>
        <v/>
      </c>
      <c r="BG85" s="4" t="s">
        <v>10</v>
      </c>
      <c r="BH85" s="5">
        <v>45250</v>
      </c>
      <c r="BI85" s="6"/>
      <c r="BJ85" s="6"/>
      <c r="BK85" s="6" t="str">
        <f t="shared" si="68"/>
        <v/>
      </c>
      <c r="BL85" s="6" t="str">
        <f>IF(OR(BI85="",BJ85=""),"",SUMIFS('تحميل المصنعيات'!$N:$N,'تحميل المصنعيات'!$F:$F,BJ$2,'تحميل المصنعيات'!$D:$D,BH85))</f>
        <v/>
      </c>
      <c r="BM85" s="55" t="str">
        <f t="shared" si="53"/>
        <v/>
      </c>
      <c r="BN85" s="55" t="str">
        <f t="shared" si="54"/>
        <v/>
      </c>
      <c r="BO85" s="129" t="str">
        <f t="shared" si="79"/>
        <v/>
      </c>
      <c r="BQ85" s="4" t="s">
        <v>10</v>
      </c>
      <c r="BR85" s="5">
        <v>45250</v>
      </c>
      <c r="BS85" s="6"/>
      <c r="BT85" s="6"/>
      <c r="BU85" s="6" t="str">
        <f t="shared" si="69"/>
        <v/>
      </c>
      <c r="BV85" s="6" t="str">
        <f>IF(OR(BS85="",BT85=""),"",SUMIFS('تحميل المصنعيات'!$N:$N,'تحميل المصنعيات'!$F:$F,BT$2,'تحميل المصنعيات'!$D:$D,BR85))</f>
        <v/>
      </c>
      <c r="BW85" s="55" t="str">
        <f t="shared" si="55"/>
        <v/>
      </c>
      <c r="BX85" s="55" t="str">
        <f t="shared" si="70"/>
        <v/>
      </c>
      <c r="BY85" s="129" t="str">
        <f t="shared" si="80"/>
        <v/>
      </c>
      <c r="CA85" s="4" t="s">
        <v>10</v>
      </c>
      <c r="CB85" s="5">
        <v>45250</v>
      </c>
      <c r="CC85" s="6"/>
      <c r="CD85" s="6"/>
      <c r="CE85" s="6" t="str">
        <f t="shared" si="71"/>
        <v/>
      </c>
      <c r="CF85" s="6" t="str">
        <f>IF(OR(CC85="",CD85=""),"",SUMIFS('تحميل المصنعيات'!$N:$N,'تحميل المصنعيات'!$F:$F,CD$2,'تحميل المصنعيات'!$D:$D,CB85))</f>
        <v/>
      </c>
      <c r="CG85" s="55" t="str">
        <f t="shared" si="56"/>
        <v/>
      </c>
      <c r="CH85" s="55" t="str">
        <f t="shared" si="57"/>
        <v/>
      </c>
      <c r="CI85" s="129" t="str">
        <f t="shared" si="81"/>
        <v/>
      </c>
      <c r="CK85" s="4" t="s">
        <v>10</v>
      </c>
      <c r="CL85" s="5">
        <v>45250</v>
      </c>
      <c r="CM85" s="6"/>
      <c r="CN85" s="6"/>
      <c r="CO85" s="6" t="str">
        <f t="shared" si="72"/>
        <v/>
      </c>
      <c r="CP85" s="6" t="str">
        <f>IF(OR(CM85="",CN85=""),"",SUMIFS('تحميل المصنعيات'!$N:$N,'تحميل المصنعيات'!$F:$F,CN$2,'تحميل المصنعيات'!$D:$D,CL85))</f>
        <v/>
      </c>
      <c r="CQ85" s="55" t="str">
        <f t="shared" si="58"/>
        <v/>
      </c>
      <c r="CR85" s="55" t="str">
        <f t="shared" si="59"/>
        <v/>
      </c>
      <c r="CS85" s="129" t="str">
        <f t="shared" si="82"/>
        <v/>
      </c>
    </row>
    <row r="86" spans="9:97" x14ac:dyDescent="0.25">
      <c r="I86" s="4" t="s">
        <v>11</v>
      </c>
      <c r="J86" s="5">
        <v>45251</v>
      </c>
      <c r="K86" s="6"/>
      <c r="L86" s="6"/>
      <c r="M86" s="6" t="str">
        <f t="shared" si="60"/>
        <v/>
      </c>
      <c r="N86" s="6" t="str">
        <f>IF(OR(K86="",L86=""),"",SUMIFS('تحميل المصنعيات'!$N:$N,'تحميل المصنعيات'!$F:$F,L$2,'تحميل المصنعيات'!$D:$D,J86))</f>
        <v/>
      </c>
      <c r="O86" s="55" t="str">
        <f t="shared" si="46"/>
        <v/>
      </c>
      <c r="P86" s="55" t="str">
        <f t="shared" si="74"/>
        <v/>
      </c>
      <c r="Q86" s="129" t="str">
        <f t="shared" si="61"/>
        <v/>
      </c>
      <c r="S86" s="4" t="s">
        <v>11</v>
      </c>
      <c r="T86" s="5">
        <v>45251</v>
      </c>
      <c r="U86" s="6"/>
      <c r="V86" s="6"/>
      <c r="W86" s="6" t="str">
        <f t="shared" si="62"/>
        <v/>
      </c>
      <c r="X86" s="6" t="str">
        <f>IF(OR(U86="",V86=""),"",SUMIFS('تحميل المصنعيات'!$N:$N,'تحميل المصنعيات'!$F:$F,V$2,'تحميل المصنعيات'!$D:$D,T86))</f>
        <v/>
      </c>
      <c r="Y86" s="55" t="str">
        <f t="shared" si="47"/>
        <v/>
      </c>
      <c r="Z86" s="55" t="str">
        <f t="shared" si="48"/>
        <v/>
      </c>
      <c r="AA86" s="129" t="str">
        <f t="shared" si="75"/>
        <v/>
      </c>
      <c r="AC86" s="4" t="s">
        <v>11</v>
      </c>
      <c r="AD86" s="5">
        <v>45251</v>
      </c>
      <c r="AE86" s="6"/>
      <c r="AF86" s="6"/>
      <c r="AG86" s="6" t="str">
        <f t="shared" si="63"/>
        <v/>
      </c>
      <c r="AH86" s="6" t="str">
        <f>IF(OR(AE86="",AF86=""),"",SUMIFS('تحميل المصنعيات'!$N:$N,'تحميل المصنعيات'!$F:$F,AF$2,'تحميل المصنعيات'!$D:$D,AD86))</f>
        <v/>
      </c>
      <c r="AI86" s="55" t="str">
        <f t="shared" si="49"/>
        <v/>
      </c>
      <c r="AJ86" s="55" t="str">
        <f t="shared" si="64"/>
        <v/>
      </c>
      <c r="AK86" s="129" t="str">
        <f t="shared" si="76"/>
        <v/>
      </c>
      <c r="AM86" s="4" t="s">
        <v>11</v>
      </c>
      <c r="AN86" s="5">
        <v>45251</v>
      </c>
      <c r="AO86" s="6"/>
      <c r="AP86" s="6"/>
      <c r="AQ86" s="6" t="str">
        <f t="shared" si="65"/>
        <v/>
      </c>
      <c r="AR86" s="6" t="str">
        <f>IF(OR(AO86="",AP86=""),"",SUMIFS('تحميل المصنعيات'!$N:$N,'تحميل المصنعيات'!$F:$F,AP$2,'تحميل المصنعيات'!$D:$D,AN86))</f>
        <v/>
      </c>
      <c r="AS86" s="55" t="str">
        <f t="shared" si="50"/>
        <v/>
      </c>
      <c r="AT86" s="55" t="str">
        <f t="shared" si="51"/>
        <v/>
      </c>
      <c r="AU86" s="129" t="str">
        <f t="shared" si="77"/>
        <v/>
      </c>
      <c r="AW86" s="4" t="s">
        <v>11</v>
      </c>
      <c r="AX86" s="5">
        <v>45251</v>
      </c>
      <c r="AY86" s="6"/>
      <c r="AZ86" s="6"/>
      <c r="BA86" s="6" t="str">
        <f t="shared" si="66"/>
        <v/>
      </c>
      <c r="BB86" s="6" t="str">
        <f>IF(OR(AY86="",AZ86=""),"",SUMIFS('تحميل المصنعيات'!$N:$N,'تحميل المصنعيات'!$F:$F,AZ$2,'تحميل المصنعيات'!$D:$D,AX86))</f>
        <v/>
      </c>
      <c r="BC86" s="55" t="str">
        <f t="shared" si="52"/>
        <v/>
      </c>
      <c r="BD86" s="55" t="str">
        <f t="shared" si="67"/>
        <v/>
      </c>
      <c r="BE86" s="129" t="str">
        <f t="shared" si="78"/>
        <v/>
      </c>
      <c r="BG86" s="4" t="s">
        <v>11</v>
      </c>
      <c r="BH86" s="5">
        <v>45251</v>
      </c>
      <c r="BI86" s="6"/>
      <c r="BJ86" s="6"/>
      <c r="BK86" s="6" t="str">
        <f t="shared" si="68"/>
        <v/>
      </c>
      <c r="BL86" s="6" t="str">
        <f>IF(OR(BI86="",BJ86=""),"",SUMIFS('تحميل المصنعيات'!$N:$N,'تحميل المصنعيات'!$F:$F,BJ$2,'تحميل المصنعيات'!$D:$D,BH86))</f>
        <v/>
      </c>
      <c r="BM86" s="55" t="str">
        <f t="shared" si="53"/>
        <v/>
      </c>
      <c r="BN86" s="55" t="str">
        <f t="shared" si="54"/>
        <v/>
      </c>
      <c r="BO86" s="129" t="str">
        <f t="shared" si="79"/>
        <v/>
      </c>
      <c r="BQ86" s="4" t="s">
        <v>11</v>
      </c>
      <c r="BR86" s="5">
        <v>45251</v>
      </c>
      <c r="BS86" s="6"/>
      <c r="BT86" s="6"/>
      <c r="BU86" s="6" t="str">
        <f t="shared" si="69"/>
        <v/>
      </c>
      <c r="BV86" s="6" t="str">
        <f>IF(OR(BS86="",BT86=""),"",SUMIFS('تحميل المصنعيات'!$N:$N,'تحميل المصنعيات'!$F:$F,BT$2,'تحميل المصنعيات'!$D:$D,BR86))</f>
        <v/>
      </c>
      <c r="BW86" s="55" t="str">
        <f t="shared" si="55"/>
        <v/>
      </c>
      <c r="BX86" s="55" t="str">
        <f t="shared" si="70"/>
        <v/>
      </c>
      <c r="BY86" s="129" t="str">
        <f t="shared" si="80"/>
        <v/>
      </c>
      <c r="CA86" s="4" t="s">
        <v>11</v>
      </c>
      <c r="CB86" s="5">
        <v>45251</v>
      </c>
      <c r="CC86" s="6"/>
      <c r="CD86" s="6"/>
      <c r="CE86" s="6" t="str">
        <f t="shared" si="71"/>
        <v/>
      </c>
      <c r="CF86" s="6" t="str">
        <f>IF(OR(CC86="",CD86=""),"",SUMIFS('تحميل المصنعيات'!$N:$N,'تحميل المصنعيات'!$F:$F,CD$2,'تحميل المصنعيات'!$D:$D,CB86))</f>
        <v/>
      </c>
      <c r="CG86" s="55" t="str">
        <f t="shared" si="56"/>
        <v/>
      </c>
      <c r="CH86" s="55" t="str">
        <f t="shared" si="57"/>
        <v/>
      </c>
      <c r="CI86" s="129" t="str">
        <f t="shared" si="81"/>
        <v/>
      </c>
      <c r="CK86" s="4" t="s">
        <v>11</v>
      </c>
      <c r="CL86" s="5">
        <v>45251</v>
      </c>
      <c r="CM86" s="6"/>
      <c r="CN86" s="6"/>
      <c r="CO86" s="6" t="str">
        <f t="shared" si="72"/>
        <v/>
      </c>
      <c r="CP86" s="6" t="str">
        <f>IF(OR(CM86="",CN86=""),"",SUMIFS('تحميل المصنعيات'!$N:$N,'تحميل المصنعيات'!$F:$F,CN$2,'تحميل المصنعيات'!$D:$D,CL86))</f>
        <v/>
      </c>
      <c r="CQ86" s="55" t="str">
        <f t="shared" si="58"/>
        <v/>
      </c>
      <c r="CR86" s="55" t="str">
        <f t="shared" si="59"/>
        <v/>
      </c>
      <c r="CS86" s="129" t="str">
        <f t="shared" si="82"/>
        <v/>
      </c>
    </row>
    <row r="87" spans="9:97" x14ac:dyDescent="0.25">
      <c r="I87" s="4" t="s">
        <v>12</v>
      </c>
      <c r="J87" s="5">
        <v>45252</v>
      </c>
      <c r="K87" s="6"/>
      <c r="L87" s="6"/>
      <c r="M87" s="6" t="str">
        <f t="shared" si="60"/>
        <v/>
      </c>
      <c r="N87" s="6" t="str">
        <f>IF(OR(K87="",L87=""),"",SUMIFS('تحميل المصنعيات'!$N:$N,'تحميل المصنعيات'!$F:$F,L$2,'تحميل المصنعيات'!$D:$D,J87))</f>
        <v/>
      </c>
      <c r="O87" s="55" t="str">
        <f t="shared" si="46"/>
        <v/>
      </c>
      <c r="P87" s="55" t="str">
        <f t="shared" si="74"/>
        <v/>
      </c>
      <c r="Q87" s="129" t="str">
        <f t="shared" si="61"/>
        <v/>
      </c>
      <c r="S87" s="4" t="s">
        <v>12</v>
      </c>
      <c r="T87" s="5">
        <v>45252</v>
      </c>
      <c r="U87" s="6"/>
      <c r="V87" s="6"/>
      <c r="W87" s="6" t="str">
        <f t="shared" si="62"/>
        <v/>
      </c>
      <c r="X87" s="6" t="str">
        <f>IF(OR(U87="",V87=""),"",SUMIFS('تحميل المصنعيات'!$N:$N,'تحميل المصنعيات'!$F:$F,V$2,'تحميل المصنعيات'!$D:$D,T87))</f>
        <v/>
      </c>
      <c r="Y87" s="55" t="str">
        <f t="shared" si="47"/>
        <v/>
      </c>
      <c r="Z87" s="55" t="str">
        <f t="shared" si="48"/>
        <v/>
      </c>
      <c r="AA87" s="129" t="str">
        <f t="shared" si="75"/>
        <v/>
      </c>
      <c r="AC87" s="4" t="s">
        <v>12</v>
      </c>
      <c r="AD87" s="5">
        <v>45252</v>
      </c>
      <c r="AE87" s="6"/>
      <c r="AF87" s="6"/>
      <c r="AG87" s="6" t="str">
        <f t="shared" si="63"/>
        <v/>
      </c>
      <c r="AH87" s="6" t="str">
        <f>IF(OR(AE87="",AF87=""),"",SUMIFS('تحميل المصنعيات'!$N:$N,'تحميل المصنعيات'!$F:$F,AF$2,'تحميل المصنعيات'!$D:$D,AD87))</f>
        <v/>
      </c>
      <c r="AI87" s="55" t="str">
        <f t="shared" si="49"/>
        <v/>
      </c>
      <c r="AJ87" s="55" t="str">
        <f t="shared" si="64"/>
        <v/>
      </c>
      <c r="AK87" s="129" t="str">
        <f t="shared" si="76"/>
        <v/>
      </c>
      <c r="AM87" s="4" t="s">
        <v>12</v>
      </c>
      <c r="AN87" s="5">
        <v>45252</v>
      </c>
      <c r="AO87" s="6"/>
      <c r="AP87" s="6"/>
      <c r="AQ87" s="6" t="str">
        <f t="shared" si="65"/>
        <v/>
      </c>
      <c r="AR87" s="6" t="str">
        <f>IF(OR(AO87="",AP87=""),"",SUMIFS('تحميل المصنعيات'!$N:$N,'تحميل المصنعيات'!$F:$F,AP$2,'تحميل المصنعيات'!$D:$D,AN87))</f>
        <v/>
      </c>
      <c r="AS87" s="55" t="str">
        <f t="shared" si="50"/>
        <v/>
      </c>
      <c r="AT87" s="55" t="str">
        <f t="shared" si="51"/>
        <v/>
      </c>
      <c r="AU87" s="129" t="str">
        <f t="shared" si="77"/>
        <v/>
      </c>
      <c r="AW87" s="4" t="s">
        <v>12</v>
      </c>
      <c r="AX87" s="5">
        <v>45252</v>
      </c>
      <c r="AY87" s="6"/>
      <c r="AZ87" s="6"/>
      <c r="BA87" s="6" t="str">
        <f t="shared" si="66"/>
        <v/>
      </c>
      <c r="BB87" s="6" t="str">
        <f>IF(OR(AY87="",AZ87=""),"",SUMIFS('تحميل المصنعيات'!$N:$N,'تحميل المصنعيات'!$F:$F,AZ$2,'تحميل المصنعيات'!$D:$D,AX87))</f>
        <v/>
      </c>
      <c r="BC87" s="55" t="str">
        <f t="shared" si="52"/>
        <v/>
      </c>
      <c r="BD87" s="55" t="str">
        <f t="shared" si="67"/>
        <v/>
      </c>
      <c r="BE87" s="129" t="str">
        <f t="shared" si="78"/>
        <v/>
      </c>
      <c r="BG87" s="4" t="s">
        <v>12</v>
      </c>
      <c r="BH87" s="5">
        <v>45252</v>
      </c>
      <c r="BI87" s="6"/>
      <c r="BJ87" s="6"/>
      <c r="BK87" s="6" t="str">
        <f t="shared" si="68"/>
        <v/>
      </c>
      <c r="BL87" s="6" t="str">
        <f>IF(OR(BI87="",BJ87=""),"",SUMIFS('تحميل المصنعيات'!$N:$N,'تحميل المصنعيات'!$F:$F,BJ$2,'تحميل المصنعيات'!$D:$D,BH87))</f>
        <v/>
      </c>
      <c r="BM87" s="55" t="str">
        <f t="shared" si="53"/>
        <v/>
      </c>
      <c r="BN87" s="55" t="str">
        <f t="shared" si="54"/>
        <v/>
      </c>
      <c r="BO87" s="129" t="str">
        <f t="shared" si="79"/>
        <v/>
      </c>
      <c r="BQ87" s="4" t="s">
        <v>12</v>
      </c>
      <c r="BR87" s="5">
        <v>45252</v>
      </c>
      <c r="BS87" s="6"/>
      <c r="BT87" s="6"/>
      <c r="BU87" s="6" t="str">
        <f t="shared" si="69"/>
        <v/>
      </c>
      <c r="BV87" s="6" t="str">
        <f>IF(OR(BS87="",BT87=""),"",SUMIFS('تحميل المصنعيات'!$N:$N,'تحميل المصنعيات'!$F:$F,BT$2,'تحميل المصنعيات'!$D:$D,BR87))</f>
        <v/>
      </c>
      <c r="BW87" s="55" t="str">
        <f t="shared" si="55"/>
        <v/>
      </c>
      <c r="BX87" s="55" t="str">
        <f t="shared" si="70"/>
        <v/>
      </c>
      <c r="BY87" s="129" t="str">
        <f t="shared" si="80"/>
        <v/>
      </c>
      <c r="CA87" s="4" t="s">
        <v>12</v>
      </c>
      <c r="CB87" s="5">
        <v>45252</v>
      </c>
      <c r="CC87" s="6"/>
      <c r="CD87" s="6"/>
      <c r="CE87" s="6" t="str">
        <f t="shared" si="71"/>
        <v/>
      </c>
      <c r="CF87" s="6" t="str">
        <f>IF(OR(CC87="",CD87=""),"",SUMIFS('تحميل المصنعيات'!$N:$N,'تحميل المصنعيات'!$F:$F,CD$2,'تحميل المصنعيات'!$D:$D,CB87))</f>
        <v/>
      </c>
      <c r="CG87" s="55" t="str">
        <f t="shared" si="56"/>
        <v/>
      </c>
      <c r="CH87" s="55" t="str">
        <f t="shared" si="57"/>
        <v/>
      </c>
      <c r="CI87" s="129" t="str">
        <f t="shared" si="81"/>
        <v/>
      </c>
      <c r="CK87" s="4" t="s">
        <v>12</v>
      </c>
      <c r="CL87" s="5">
        <v>45252</v>
      </c>
      <c r="CM87" s="6"/>
      <c r="CN87" s="6"/>
      <c r="CO87" s="6" t="str">
        <f t="shared" si="72"/>
        <v/>
      </c>
      <c r="CP87" s="6" t="str">
        <f>IF(OR(CM87="",CN87=""),"",SUMIFS('تحميل المصنعيات'!$N:$N,'تحميل المصنعيات'!$F:$F,CN$2,'تحميل المصنعيات'!$D:$D,CL87))</f>
        <v/>
      </c>
      <c r="CQ87" s="55" t="str">
        <f t="shared" si="58"/>
        <v/>
      </c>
      <c r="CR87" s="55" t="str">
        <f t="shared" si="59"/>
        <v/>
      </c>
      <c r="CS87" s="129" t="str">
        <f t="shared" si="82"/>
        <v/>
      </c>
    </row>
    <row r="88" spans="9:97" x14ac:dyDescent="0.25">
      <c r="I88" s="4" t="s">
        <v>13</v>
      </c>
      <c r="J88" s="5">
        <v>45253</v>
      </c>
      <c r="K88" s="6"/>
      <c r="L88" s="6"/>
      <c r="M88" s="6" t="str">
        <f t="shared" si="60"/>
        <v/>
      </c>
      <c r="N88" s="6" t="str">
        <f>IF(OR(K88="",L88=""),"",SUMIFS('تحميل المصنعيات'!$N:$N,'تحميل المصنعيات'!$F:$F,L$2,'تحميل المصنعيات'!$D:$D,J88))</f>
        <v/>
      </c>
      <c r="O88" s="55" t="str">
        <f t="shared" si="46"/>
        <v/>
      </c>
      <c r="P88" s="55" t="str">
        <f t="shared" si="74"/>
        <v/>
      </c>
      <c r="Q88" s="129" t="str">
        <f t="shared" si="61"/>
        <v/>
      </c>
      <c r="S88" s="4" t="s">
        <v>13</v>
      </c>
      <c r="T88" s="5">
        <v>45253</v>
      </c>
      <c r="U88" s="6"/>
      <c r="V88" s="6"/>
      <c r="W88" s="6" t="str">
        <f t="shared" si="62"/>
        <v/>
      </c>
      <c r="X88" s="6" t="str">
        <f>IF(OR(U88="",V88=""),"",SUMIFS('تحميل المصنعيات'!$N:$N,'تحميل المصنعيات'!$F:$F,V$2,'تحميل المصنعيات'!$D:$D,T88))</f>
        <v/>
      </c>
      <c r="Y88" s="55" t="str">
        <f t="shared" si="47"/>
        <v/>
      </c>
      <c r="Z88" s="55" t="str">
        <f t="shared" si="48"/>
        <v/>
      </c>
      <c r="AA88" s="129" t="str">
        <f t="shared" si="75"/>
        <v/>
      </c>
      <c r="AC88" s="4" t="s">
        <v>13</v>
      </c>
      <c r="AD88" s="5">
        <v>45253</v>
      </c>
      <c r="AE88" s="6"/>
      <c r="AF88" s="6"/>
      <c r="AG88" s="6" t="str">
        <f t="shared" si="63"/>
        <v/>
      </c>
      <c r="AH88" s="6" t="str">
        <f>IF(OR(AE88="",AF88=""),"",SUMIFS('تحميل المصنعيات'!$N:$N,'تحميل المصنعيات'!$F:$F,AF$2,'تحميل المصنعيات'!$D:$D,AD88))</f>
        <v/>
      </c>
      <c r="AI88" s="55" t="str">
        <f t="shared" si="49"/>
        <v/>
      </c>
      <c r="AJ88" s="55" t="str">
        <f t="shared" si="64"/>
        <v/>
      </c>
      <c r="AK88" s="129" t="str">
        <f t="shared" si="76"/>
        <v/>
      </c>
      <c r="AM88" s="4" t="s">
        <v>13</v>
      </c>
      <c r="AN88" s="5">
        <v>45253</v>
      </c>
      <c r="AO88" s="6"/>
      <c r="AP88" s="6"/>
      <c r="AQ88" s="6" t="str">
        <f t="shared" si="65"/>
        <v/>
      </c>
      <c r="AR88" s="6" t="str">
        <f>IF(OR(AO88="",AP88=""),"",SUMIFS('تحميل المصنعيات'!$N:$N,'تحميل المصنعيات'!$F:$F,AP$2,'تحميل المصنعيات'!$D:$D,AN88))</f>
        <v/>
      </c>
      <c r="AS88" s="55" t="str">
        <f t="shared" si="50"/>
        <v/>
      </c>
      <c r="AT88" s="55" t="str">
        <f t="shared" si="51"/>
        <v/>
      </c>
      <c r="AU88" s="129" t="str">
        <f t="shared" si="77"/>
        <v/>
      </c>
      <c r="AW88" s="4" t="s">
        <v>13</v>
      </c>
      <c r="AX88" s="5">
        <v>45253</v>
      </c>
      <c r="AY88" s="6"/>
      <c r="AZ88" s="6"/>
      <c r="BA88" s="6" t="str">
        <f t="shared" si="66"/>
        <v/>
      </c>
      <c r="BB88" s="6" t="str">
        <f>IF(OR(AY88="",AZ88=""),"",SUMIFS('تحميل المصنعيات'!$N:$N,'تحميل المصنعيات'!$F:$F,AZ$2,'تحميل المصنعيات'!$D:$D,AX88))</f>
        <v/>
      </c>
      <c r="BC88" s="55" t="str">
        <f t="shared" si="52"/>
        <v/>
      </c>
      <c r="BD88" s="55" t="str">
        <f t="shared" si="67"/>
        <v/>
      </c>
      <c r="BE88" s="129" t="str">
        <f t="shared" si="78"/>
        <v/>
      </c>
      <c r="BG88" s="4" t="s">
        <v>13</v>
      </c>
      <c r="BH88" s="5">
        <v>45253</v>
      </c>
      <c r="BI88" s="6"/>
      <c r="BJ88" s="6"/>
      <c r="BK88" s="6" t="str">
        <f t="shared" si="68"/>
        <v/>
      </c>
      <c r="BL88" s="6" t="str">
        <f>IF(OR(BI88="",BJ88=""),"",SUMIFS('تحميل المصنعيات'!$N:$N,'تحميل المصنعيات'!$F:$F,BJ$2,'تحميل المصنعيات'!$D:$D,BH88))</f>
        <v/>
      </c>
      <c r="BM88" s="55" t="str">
        <f t="shared" si="53"/>
        <v/>
      </c>
      <c r="BN88" s="55" t="str">
        <f t="shared" si="54"/>
        <v/>
      </c>
      <c r="BO88" s="129" t="str">
        <f t="shared" si="79"/>
        <v/>
      </c>
      <c r="BQ88" s="4" t="s">
        <v>13</v>
      </c>
      <c r="BR88" s="5">
        <v>45253</v>
      </c>
      <c r="BS88" s="6"/>
      <c r="BT88" s="6"/>
      <c r="BU88" s="6" t="str">
        <f t="shared" si="69"/>
        <v/>
      </c>
      <c r="BV88" s="6" t="str">
        <f>IF(OR(BS88="",BT88=""),"",SUMIFS('تحميل المصنعيات'!$N:$N,'تحميل المصنعيات'!$F:$F,BT$2,'تحميل المصنعيات'!$D:$D,BR88))</f>
        <v/>
      </c>
      <c r="BW88" s="55" t="str">
        <f t="shared" si="55"/>
        <v/>
      </c>
      <c r="BX88" s="55" t="str">
        <f t="shared" si="70"/>
        <v/>
      </c>
      <c r="BY88" s="129" t="str">
        <f t="shared" si="80"/>
        <v/>
      </c>
      <c r="CA88" s="4" t="s">
        <v>13</v>
      </c>
      <c r="CB88" s="5">
        <v>45253</v>
      </c>
      <c r="CC88" s="6"/>
      <c r="CD88" s="6"/>
      <c r="CE88" s="6" t="str">
        <f t="shared" si="71"/>
        <v/>
      </c>
      <c r="CF88" s="6" t="str">
        <f>IF(OR(CC88="",CD88=""),"",SUMIFS('تحميل المصنعيات'!$N:$N,'تحميل المصنعيات'!$F:$F,CD$2,'تحميل المصنعيات'!$D:$D,CB88))</f>
        <v/>
      </c>
      <c r="CG88" s="55" t="str">
        <f t="shared" si="56"/>
        <v/>
      </c>
      <c r="CH88" s="55" t="str">
        <f t="shared" si="57"/>
        <v/>
      </c>
      <c r="CI88" s="129" t="str">
        <f t="shared" si="81"/>
        <v/>
      </c>
      <c r="CK88" s="4" t="s">
        <v>13</v>
      </c>
      <c r="CL88" s="5">
        <v>45253</v>
      </c>
      <c r="CM88" s="6"/>
      <c r="CN88" s="6"/>
      <c r="CO88" s="6" t="str">
        <f t="shared" si="72"/>
        <v/>
      </c>
      <c r="CP88" s="6" t="str">
        <f>IF(OR(CM88="",CN88=""),"",SUMIFS('تحميل المصنعيات'!$N:$N,'تحميل المصنعيات'!$F:$F,CN$2,'تحميل المصنعيات'!$D:$D,CL88))</f>
        <v/>
      </c>
      <c r="CQ88" s="55" t="str">
        <f t="shared" si="58"/>
        <v/>
      </c>
      <c r="CR88" s="55" t="str">
        <f t="shared" si="59"/>
        <v/>
      </c>
      <c r="CS88" s="129" t="str">
        <f t="shared" si="82"/>
        <v/>
      </c>
    </row>
    <row r="89" spans="9:97" x14ac:dyDescent="0.25">
      <c r="I89" s="132" t="s">
        <v>30</v>
      </c>
      <c r="J89" s="133">
        <v>45254</v>
      </c>
      <c r="K89" s="134"/>
      <c r="L89" s="134"/>
      <c r="M89" s="134" t="str">
        <f t="shared" si="60"/>
        <v/>
      </c>
      <c r="N89" s="134" t="str">
        <f>IF(OR(K89="",L89=""),"",SUMIFS('تحميل المصنعيات'!$N:$N,'تحميل المصنعيات'!$F:$F,L$2,'تحميل المصنعيات'!$D:$D,J89))</f>
        <v/>
      </c>
      <c r="O89" s="135" t="str">
        <f t="shared" si="46"/>
        <v/>
      </c>
      <c r="P89" s="135" t="str">
        <f t="shared" si="74"/>
        <v/>
      </c>
      <c r="Q89" s="132" t="str">
        <f t="shared" si="61"/>
        <v/>
      </c>
      <c r="S89" s="132" t="s">
        <v>30</v>
      </c>
      <c r="T89" s="133">
        <v>45254</v>
      </c>
      <c r="U89" s="134"/>
      <c r="V89" s="134"/>
      <c r="W89" s="134" t="str">
        <f t="shared" si="62"/>
        <v/>
      </c>
      <c r="X89" s="134" t="str">
        <f>IF(OR(U89="",V89=""),"",SUMIFS('تحميل المصنعيات'!$N:$N,'تحميل المصنعيات'!$F:$F,V$2,'تحميل المصنعيات'!$D:$D,T89))</f>
        <v/>
      </c>
      <c r="Y89" s="135" t="str">
        <f t="shared" si="47"/>
        <v/>
      </c>
      <c r="Z89" s="135" t="str">
        <f t="shared" si="48"/>
        <v/>
      </c>
      <c r="AA89" s="132" t="str">
        <f t="shared" si="75"/>
        <v/>
      </c>
      <c r="AC89" s="132" t="s">
        <v>30</v>
      </c>
      <c r="AD89" s="133">
        <v>45254</v>
      </c>
      <c r="AE89" s="134"/>
      <c r="AF89" s="134"/>
      <c r="AG89" s="134" t="str">
        <f t="shared" si="63"/>
        <v/>
      </c>
      <c r="AH89" s="134" t="str">
        <f>IF(OR(AE89="",AF89=""),"",SUMIFS('تحميل المصنعيات'!$N:$N,'تحميل المصنعيات'!$F:$F,AF$2,'تحميل المصنعيات'!$D:$D,AD89))</f>
        <v/>
      </c>
      <c r="AI89" s="135" t="str">
        <f t="shared" si="49"/>
        <v/>
      </c>
      <c r="AJ89" s="135" t="str">
        <f t="shared" si="64"/>
        <v/>
      </c>
      <c r="AK89" s="132" t="str">
        <f t="shared" si="76"/>
        <v/>
      </c>
      <c r="AM89" s="132" t="s">
        <v>30</v>
      </c>
      <c r="AN89" s="133">
        <v>45254</v>
      </c>
      <c r="AO89" s="134"/>
      <c r="AP89" s="134"/>
      <c r="AQ89" s="134" t="str">
        <f t="shared" si="65"/>
        <v/>
      </c>
      <c r="AR89" s="134" t="str">
        <f>IF(OR(AO89="",AP89=""),"",SUMIFS('تحميل المصنعيات'!$N:$N,'تحميل المصنعيات'!$F:$F,AP$2,'تحميل المصنعيات'!$D:$D,AN89))</f>
        <v/>
      </c>
      <c r="AS89" s="135" t="str">
        <f t="shared" si="50"/>
        <v/>
      </c>
      <c r="AT89" s="135" t="str">
        <f t="shared" si="51"/>
        <v/>
      </c>
      <c r="AU89" s="132" t="str">
        <f t="shared" si="77"/>
        <v/>
      </c>
      <c r="AW89" s="132" t="s">
        <v>30</v>
      </c>
      <c r="AX89" s="133">
        <v>45254</v>
      </c>
      <c r="AY89" s="134"/>
      <c r="AZ89" s="134"/>
      <c r="BA89" s="134" t="str">
        <f t="shared" si="66"/>
        <v/>
      </c>
      <c r="BB89" s="134" t="str">
        <f>IF(OR(AY89="",AZ89=""),"",SUMIFS('تحميل المصنعيات'!$N:$N,'تحميل المصنعيات'!$F:$F,AZ$2,'تحميل المصنعيات'!$D:$D,AX89))</f>
        <v/>
      </c>
      <c r="BC89" s="135" t="str">
        <f t="shared" si="52"/>
        <v/>
      </c>
      <c r="BD89" s="135" t="str">
        <f t="shared" si="67"/>
        <v/>
      </c>
      <c r="BE89" s="132" t="str">
        <f t="shared" si="78"/>
        <v/>
      </c>
      <c r="BG89" s="132" t="s">
        <v>30</v>
      </c>
      <c r="BH89" s="133">
        <v>45254</v>
      </c>
      <c r="BI89" s="134"/>
      <c r="BJ89" s="134"/>
      <c r="BK89" s="134" t="str">
        <f t="shared" si="68"/>
        <v/>
      </c>
      <c r="BL89" s="134" t="str">
        <f>IF(OR(BI89="",BJ89=""),"",SUMIFS('تحميل المصنعيات'!$N:$N,'تحميل المصنعيات'!$F:$F,BJ$2,'تحميل المصنعيات'!$D:$D,BH89))</f>
        <v/>
      </c>
      <c r="BM89" s="135" t="str">
        <f t="shared" si="53"/>
        <v/>
      </c>
      <c r="BN89" s="135" t="str">
        <f t="shared" si="54"/>
        <v/>
      </c>
      <c r="BO89" s="132" t="str">
        <f t="shared" si="79"/>
        <v/>
      </c>
      <c r="BQ89" s="132" t="s">
        <v>30</v>
      </c>
      <c r="BR89" s="133">
        <v>45254</v>
      </c>
      <c r="BS89" s="134"/>
      <c r="BT89" s="134"/>
      <c r="BU89" s="134" t="str">
        <f t="shared" si="69"/>
        <v/>
      </c>
      <c r="BV89" s="134" t="str">
        <f>IF(OR(BS89="",BT89=""),"",SUMIFS('تحميل المصنعيات'!$N:$N,'تحميل المصنعيات'!$F:$F,BT$2,'تحميل المصنعيات'!$D:$D,BR89))</f>
        <v/>
      </c>
      <c r="BW89" s="135" t="str">
        <f t="shared" si="55"/>
        <v/>
      </c>
      <c r="BX89" s="135" t="str">
        <f t="shared" si="70"/>
        <v/>
      </c>
      <c r="BY89" s="132" t="str">
        <f t="shared" si="80"/>
        <v/>
      </c>
      <c r="CA89" s="132" t="s">
        <v>30</v>
      </c>
      <c r="CB89" s="133">
        <v>45254</v>
      </c>
      <c r="CC89" s="134"/>
      <c r="CD89" s="134"/>
      <c r="CE89" s="134" t="str">
        <f t="shared" si="71"/>
        <v/>
      </c>
      <c r="CF89" s="134" t="str">
        <f>IF(OR(CC89="",CD89=""),"",SUMIFS('تحميل المصنعيات'!$N:$N,'تحميل المصنعيات'!$F:$F,CD$2,'تحميل المصنعيات'!$D:$D,CB89))</f>
        <v/>
      </c>
      <c r="CG89" s="135" t="str">
        <f t="shared" si="56"/>
        <v/>
      </c>
      <c r="CH89" s="135" t="str">
        <f t="shared" si="57"/>
        <v/>
      </c>
      <c r="CI89" s="132" t="str">
        <f t="shared" si="81"/>
        <v/>
      </c>
      <c r="CK89" s="132" t="s">
        <v>30</v>
      </c>
      <c r="CL89" s="133">
        <v>45254</v>
      </c>
      <c r="CM89" s="134"/>
      <c r="CN89" s="134"/>
      <c r="CO89" s="134" t="str">
        <f t="shared" si="72"/>
        <v/>
      </c>
      <c r="CP89" s="134" t="str">
        <f>IF(OR(CM89="",CN89=""),"",SUMIFS('تحميل المصنعيات'!$N:$N,'تحميل المصنعيات'!$F:$F,CN$2,'تحميل المصنعيات'!$D:$D,CL89))</f>
        <v/>
      </c>
      <c r="CQ89" s="135" t="str">
        <f t="shared" si="58"/>
        <v/>
      </c>
      <c r="CR89" s="135" t="str">
        <f t="shared" si="59"/>
        <v/>
      </c>
      <c r="CS89" s="132" t="str">
        <f t="shared" si="82"/>
        <v/>
      </c>
    </row>
    <row r="90" spans="9:97" x14ac:dyDescent="0.25">
      <c r="I90" s="4" t="s">
        <v>8</v>
      </c>
      <c r="J90" s="5">
        <v>45255</v>
      </c>
      <c r="K90" s="6"/>
      <c r="L90" s="6"/>
      <c r="M90" s="6" t="str">
        <f t="shared" si="60"/>
        <v/>
      </c>
      <c r="N90" s="6" t="str">
        <f>IF(OR(K90="",L90=""),"",SUMIFS('تحميل المصنعيات'!$N:$N,'تحميل المصنعيات'!$F:$F,L$2,'تحميل المصنعيات'!$D:$D,J90))</f>
        <v/>
      </c>
      <c r="O90" s="55" t="str">
        <f t="shared" si="46"/>
        <v/>
      </c>
      <c r="P90" s="55" t="str">
        <f t="shared" si="74"/>
        <v/>
      </c>
      <c r="Q90" s="129" t="str">
        <f t="shared" si="61"/>
        <v/>
      </c>
      <c r="S90" s="4" t="s">
        <v>8</v>
      </c>
      <c r="T90" s="5">
        <v>45255</v>
      </c>
      <c r="U90" s="6"/>
      <c r="V90" s="6"/>
      <c r="W90" s="6" t="str">
        <f t="shared" si="62"/>
        <v/>
      </c>
      <c r="X90" s="6" t="str">
        <f>IF(OR(U90="",V90=""),"",SUMIFS('تحميل المصنعيات'!$N:$N,'تحميل المصنعيات'!$F:$F,V$2,'تحميل المصنعيات'!$D:$D,T90))</f>
        <v/>
      </c>
      <c r="Y90" s="55" t="str">
        <f t="shared" si="47"/>
        <v/>
      </c>
      <c r="Z90" s="55" t="str">
        <f t="shared" si="48"/>
        <v/>
      </c>
      <c r="AA90" s="129" t="str">
        <f t="shared" si="75"/>
        <v/>
      </c>
      <c r="AC90" s="4" t="s">
        <v>8</v>
      </c>
      <c r="AD90" s="5">
        <v>45255</v>
      </c>
      <c r="AE90" s="6"/>
      <c r="AF90" s="6"/>
      <c r="AG90" s="6" t="str">
        <f t="shared" si="63"/>
        <v/>
      </c>
      <c r="AH90" s="6" t="str">
        <f>IF(OR(AE90="",AF90=""),"",SUMIFS('تحميل المصنعيات'!$N:$N,'تحميل المصنعيات'!$F:$F,AF$2,'تحميل المصنعيات'!$D:$D,AD90))</f>
        <v/>
      </c>
      <c r="AI90" s="55" t="str">
        <f t="shared" si="49"/>
        <v/>
      </c>
      <c r="AJ90" s="55" t="str">
        <f t="shared" si="64"/>
        <v/>
      </c>
      <c r="AK90" s="129" t="str">
        <f t="shared" si="76"/>
        <v/>
      </c>
      <c r="AM90" s="4" t="s">
        <v>8</v>
      </c>
      <c r="AN90" s="5">
        <v>45255</v>
      </c>
      <c r="AO90" s="6"/>
      <c r="AP90" s="6"/>
      <c r="AQ90" s="6" t="str">
        <f t="shared" si="65"/>
        <v/>
      </c>
      <c r="AR90" s="6" t="str">
        <f>IF(OR(AO90="",AP90=""),"",SUMIFS('تحميل المصنعيات'!$N:$N,'تحميل المصنعيات'!$F:$F,AP$2,'تحميل المصنعيات'!$D:$D,AN90))</f>
        <v/>
      </c>
      <c r="AS90" s="55" t="str">
        <f t="shared" si="50"/>
        <v/>
      </c>
      <c r="AT90" s="55" t="str">
        <f t="shared" si="51"/>
        <v/>
      </c>
      <c r="AU90" s="129" t="str">
        <f t="shared" si="77"/>
        <v/>
      </c>
      <c r="AW90" s="4" t="s">
        <v>8</v>
      </c>
      <c r="AX90" s="5">
        <v>45255</v>
      </c>
      <c r="AY90" s="6"/>
      <c r="AZ90" s="6"/>
      <c r="BA90" s="6" t="str">
        <f t="shared" si="66"/>
        <v/>
      </c>
      <c r="BB90" s="6" t="str">
        <f>IF(OR(AY90="",AZ90=""),"",SUMIFS('تحميل المصنعيات'!$N:$N,'تحميل المصنعيات'!$F:$F,AZ$2,'تحميل المصنعيات'!$D:$D,AX90))</f>
        <v/>
      </c>
      <c r="BC90" s="55" t="str">
        <f t="shared" si="52"/>
        <v/>
      </c>
      <c r="BD90" s="55" t="str">
        <f t="shared" si="67"/>
        <v/>
      </c>
      <c r="BE90" s="129" t="str">
        <f t="shared" si="78"/>
        <v/>
      </c>
      <c r="BG90" s="4" t="s">
        <v>8</v>
      </c>
      <c r="BH90" s="5">
        <v>45255</v>
      </c>
      <c r="BI90" s="6"/>
      <c r="BJ90" s="6"/>
      <c r="BK90" s="6" t="str">
        <f t="shared" si="68"/>
        <v/>
      </c>
      <c r="BL90" s="6" t="str">
        <f>IF(OR(BI90="",BJ90=""),"",SUMIFS('تحميل المصنعيات'!$N:$N,'تحميل المصنعيات'!$F:$F,BJ$2,'تحميل المصنعيات'!$D:$D,BH90))</f>
        <v/>
      </c>
      <c r="BM90" s="55" t="str">
        <f t="shared" si="53"/>
        <v/>
      </c>
      <c r="BN90" s="55" t="str">
        <f t="shared" si="54"/>
        <v/>
      </c>
      <c r="BO90" s="129" t="str">
        <f t="shared" si="79"/>
        <v/>
      </c>
      <c r="BQ90" s="4" t="s">
        <v>8</v>
      </c>
      <c r="BR90" s="5">
        <v>45255</v>
      </c>
      <c r="BS90" s="6"/>
      <c r="BT90" s="6"/>
      <c r="BU90" s="6" t="str">
        <f t="shared" si="69"/>
        <v/>
      </c>
      <c r="BV90" s="6" t="str">
        <f>IF(OR(BS90="",BT90=""),"",SUMIFS('تحميل المصنعيات'!$N:$N,'تحميل المصنعيات'!$F:$F,BT$2,'تحميل المصنعيات'!$D:$D,BR90))</f>
        <v/>
      </c>
      <c r="BW90" s="55" t="str">
        <f t="shared" si="55"/>
        <v/>
      </c>
      <c r="BX90" s="55" t="str">
        <f t="shared" si="70"/>
        <v/>
      </c>
      <c r="BY90" s="129" t="str">
        <f t="shared" si="80"/>
        <v/>
      </c>
      <c r="CA90" s="4" t="s">
        <v>8</v>
      </c>
      <c r="CB90" s="5">
        <v>45255</v>
      </c>
      <c r="CC90" s="6"/>
      <c r="CD90" s="6"/>
      <c r="CE90" s="6" t="str">
        <f t="shared" si="71"/>
        <v/>
      </c>
      <c r="CF90" s="6" t="str">
        <f>IF(OR(CC90="",CD90=""),"",SUMIFS('تحميل المصنعيات'!$N:$N,'تحميل المصنعيات'!$F:$F,CD$2,'تحميل المصنعيات'!$D:$D,CB90))</f>
        <v/>
      </c>
      <c r="CG90" s="55" t="str">
        <f t="shared" si="56"/>
        <v/>
      </c>
      <c r="CH90" s="55" t="str">
        <f t="shared" si="57"/>
        <v/>
      </c>
      <c r="CI90" s="129" t="str">
        <f t="shared" si="81"/>
        <v/>
      </c>
      <c r="CK90" s="4" t="s">
        <v>8</v>
      </c>
      <c r="CL90" s="5">
        <v>45255</v>
      </c>
      <c r="CM90" s="6"/>
      <c r="CN90" s="6"/>
      <c r="CO90" s="6" t="str">
        <f t="shared" si="72"/>
        <v/>
      </c>
      <c r="CP90" s="6" t="str">
        <f>IF(OR(CM90="",CN90=""),"",SUMIFS('تحميل المصنعيات'!$N:$N,'تحميل المصنعيات'!$F:$F,CN$2,'تحميل المصنعيات'!$D:$D,CL90))</f>
        <v/>
      </c>
      <c r="CQ90" s="55" t="str">
        <f t="shared" si="58"/>
        <v/>
      </c>
      <c r="CR90" s="55" t="str">
        <f t="shared" si="59"/>
        <v/>
      </c>
      <c r="CS90" s="129" t="str">
        <f t="shared" si="82"/>
        <v/>
      </c>
    </row>
    <row r="91" spans="9:97" x14ac:dyDescent="0.25">
      <c r="I91" s="4" t="s">
        <v>9</v>
      </c>
      <c r="J91" s="5">
        <v>45256</v>
      </c>
      <c r="K91" s="6"/>
      <c r="L91" s="6"/>
      <c r="M91" s="6" t="str">
        <f t="shared" si="60"/>
        <v/>
      </c>
      <c r="N91" s="6" t="str">
        <f>IF(OR(K91="",L91=""),"",SUMIFS('تحميل المصنعيات'!$N:$N,'تحميل المصنعيات'!$F:$F,L$2,'تحميل المصنعيات'!$D:$D,J91))</f>
        <v/>
      </c>
      <c r="O91" s="55" t="str">
        <f t="shared" si="46"/>
        <v/>
      </c>
      <c r="P91" s="55" t="str">
        <f t="shared" si="74"/>
        <v/>
      </c>
      <c r="Q91" s="129" t="str">
        <f t="shared" si="61"/>
        <v/>
      </c>
      <c r="S91" s="4" t="s">
        <v>9</v>
      </c>
      <c r="T91" s="5">
        <v>45256</v>
      </c>
      <c r="U91" s="6"/>
      <c r="V91" s="6"/>
      <c r="W91" s="6" t="str">
        <f t="shared" si="62"/>
        <v/>
      </c>
      <c r="X91" s="6" t="str">
        <f>IF(OR(U91="",V91=""),"",SUMIFS('تحميل المصنعيات'!$N:$N,'تحميل المصنعيات'!$F:$F,V$2,'تحميل المصنعيات'!$D:$D,T91))</f>
        <v/>
      </c>
      <c r="Y91" s="55" t="str">
        <f t="shared" si="47"/>
        <v/>
      </c>
      <c r="Z91" s="55" t="str">
        <f t="shared" si="48"/>
        <v/>
      </c>
      <c r="AA91" s="129" t="str">
        <f t="shared" si="75"/>
        <v/>
      </c>
      <c r="AC91" s="4" t="s">
        <v>9</v>
      </c>
      <c r="AD91" s="5">
        <v>45256</v>
      </c>
      <c r="AE91" s="6"/>
      <c r="AF91" s="6"/>
      <c r="AG91" s="6" t="str">
        <f t="shared" si="63"/>
        <v/>
      </c>
      <c r="AH91" s="6" t="str">
        <f>IF(OR(AE91="",AF91=""),"",SUMIFS('تحميل المصنعيات'!$N:$N,'تحميل المصنعيات'!$F:$F,AF$2,'تحميل المصنعيات'!$D:$D,AD91))</f>
        <v/>
      </c>
      <c r="AI91" s="55" t="str">
        <f t="shared" si="49"/>
        <v/>
      </c>
      <c r="AJ91" s="55" t="str">
        <f t="shared" si="64"/>
        <v/>
      </c>
      <c r="AK91" s="129" t="str">
        <f t="shared" si="76"/>
        <v/>
      </c>
      <c r="AM91" s="4" t="s">
        <v>9</v>
      </c>
      <c r="AN91" s="5">
        <v>45256</v>
      </c>
      <c r="AO91" s="6"/>
      <c r="AP91" s="6"/>
      <c r="AQ91" s="6" t="str">
        <f t="shared" si="65"/>
        <v/>
      </c>
      <c r="AR91" s="6" t="str">
        <f>IF(OR(AO91="",AP91=""),"",SUMIFS('تحميل المصنعيات'!$N:$N,'تحميل المصنعيات'!$F:$F,AP$2,'تحميل المصنعيات'!$D:$D,AN91))</f>
        <v/>
      </c>
      <c r="AS91" s="55" t="str">
        <f t="shared" si="50"/>
        <v/>
      </c>
      <c r="AT91" s="55" t="str">
        <f t="shared" si="51"/>
        <v/>
      </c>
      <c r="AU91" s="129" t="str">
        <f t="shared" si="77"/>
        <v/>
      </c>
      <c r="AW91" s="4" t="s">
        <v>9</v>
      </c>
      <c r="AX91" s="5">
        <v>45256</v>
      </c>
      <c r="AY91" s="6"/>
      <c r="AZ91" s="6"/>
      <c r="BA91" s="6" t="str">
        <f t="shared" si="66"/>
        <v/>
      </c>
      <c r="BB91" s="6" t="str">
        <f>IF(OR(AY91="",AZ91=""),"",SUMIFS('تحميل المصنعيات'!$N:$N,'تحميل المصنعيات'!$F:$F,AZ$2,'تحميل المصنعيات'!$D:$D,AX91))</f>
        <v/>
      </c>
      <c r="BC91" s="55" t="str">
        <f t="shared" si="52"/>
        <v/>
      </c>
      <c r="BD91" s="55" t="str">
        <f t="shared" si="67"/>
        <v/>
      </c>
      <c r="BE91" s="129" t="str">
        <f t="shared" si="78"/>
        <v/>
      </c>
      <c r="BG91" s="4" t="s">
        <v>9</v>
      </c>
      <c r="BH91" s="5">
        <v>45256</v>
      </c>
      <c r="BI91" s="6"/>
      <c r="BJ91" s="6"/>
      <c r="BK91" s="6" t="str">
        <f t="shared" si="68"/>
        <v/>
      </c>
      <c r="BL91" s="6" t="str">
        <f>IF(OR(BI91="",BJ91=""),"",SUMIFS('تحميل المصنعيات'!$N:$N,'تحميل المصنعيات'!$F:$F,BJ$2,'تحميل المصنعيات'!$D:$D,BH91))</f>
        <v/>
      </c>
      <c r="BM91" s="55" t="str">
        <f t="shared" si="53"/>
        <v/>
      </c>
      <c r="BN91" s="55" t="str">
        <f t="shared" si="54"/>
        <v/>
      </c>
      <c r="BO91" s="129" t="str">
        <f t="shared" si="79"/>
        <v/>
      </c>
      <c r="BQ91" s="4" t="s">
        <v>9</v>
      </c>
      <c r="BR91" s="5">
        <v>45256</v>
      </c>
      <c r="BS91" s="6"/>
      <c r="BT91" s="6"/>
      <c r="BU91" s="6" t="str">
        <f t="shared" si="69"/>
        <v/>
      </c>
      <c r="BV91" s="6" t="str">
        <f>IF(OR(BS91="",BT91=""),"",SUMIFS('تحميل المصنعيات'!$N:$N,'تحميل المصنعيات'!$F:$F,BT$2,'تحميل المصنعيات'!$D:$D,BR91))</f>
        <v/>
      </c>
      <c r="BW91" s="55" t="str">
        <f t="shared" si="55"/>
        <v/>
      </c>
      <c r="BX91" s="55" t="str">
        <f t="shared" si="70"/>
        <v/>
      </c>
      <c r="BY91" s="129" t="str">
        <f t="shared" si="80"/>
        <v/>
      </c>
      <c r="CA91" s="4" t="s">
        <v>9</v>
      </c>
      <c r="CB91" s="5">
        <v>45256</v>
      </c>
      <c r="CC91" s="6"/>
      <c r="CD91" s="6"/>
      <c r="CE91" s="6" t="str">
        <f t="shared" si="71"/>
        <v/>
      </c>
      <c r="CF91" s="6" t="str">
        <f>IF(OR(CC91="",CD91=""),"",SUMIFS('تحميل المصنعيات'!$N:$N,'تحميل المصنعيات'!$F:$F,CD$2,'تحميل المصنعيات'!$D:$D,CB91))</f>
        <v/>
      </c>
      <c r="CG91" s="55" t="str">
        <f t="shared" si="56"/>
        <v/>
      </c>
      <c r="CH91" s="55" t="str">
        <f t="shared" si="57"/>
        <v/>
      </c>
      <c r="CI91" s="129" t="str">
        <f t="shared" si="81"/>
        <v/>
      </c>
      <c r="CK91" s="4" t="s">
        <v>9</v>
      </c>
      <c r="CL91" s="5">
        <v>45256</v>
      </c>
      <c r="CM91" s="6"/>
      <c r="CN91" s="6"/>
      <c r="CO91" s="6" t="str">
        <f t="shared" si="72"/>
        <v/>
      </c>
      <c r="CP91" s="6" t="str">
        <f>IF(OR(CM91="",CN91=""),"",SUMIFS('تحميل المصنعيات'!$N:$N,'تحميل المصنعيات'!$F:$F,CN$2,'تحميل المصنعيات'!$D:$D,CL91))</f>
        <v/>
      </c>
      <c r="CQ91" s="55" t="str">
        <f t="shared" si="58"/>
        <v/>
      </c>
      <c r="CR91" s="55" t="str">
        <f t="shared" si="59"/>
        <v/>
      </c>
      <c r="CS91" s="129" t="str">
        <f t="shared" si="82"/>
        <v/>
      </c>
    </row>
    <row r="92" spans="9:97" x14ac:dyDescent="0.25">
      <c r="I92" s="4" t="s">
        <v>10</v>
      </c>
      <c r="J92" s="5">
        <v>45257</v>
      </c>
      <c r="K92" s="6"/>
      <c r="L92" s="6"/>
      <c r="M92" s="6" t="str">
        <f t="shared" si="60"/>
        <v/>
      </c>
      <c r="N92" s="6" t="str">
        <f>IF(OR(K92="",L92=""),"",SUMIFS('تحميل المصنعيات'!$N:$N,'تحميل المصنعيات'!$F:$F,L$2,'تحميل المصنعيات'!$D:$D,J92))</f>
        <v/>
      </c>
      <c r="O92" s="55" t="str">
        <f t="shared" si="46"/>
        <v/>
      </c>
      <c r="P92" s="55" t="str">
        <f t="shared" si="74"/>
        <v/>
      </c>
      <c r="Q92" s="129" t="str">
        <f t="shared" si="61"/>
        <v/>
      </c>
      <c r="S92" s="4" t="s">
        <v>10</v>
      </c>
      <c r="T92" s="5">
        <v>45257</v>
      </c>
      <c r="U92" s="6"/>
      <c r="V92" s="6"/>
      <c r="W92" s="6" t="str">
        <f t="shared" si="62"/>
        <v/>
      </c>
      <c r="X92" s="6" t="str">
        <f>IF(OR(U92="",V92=""),"",SUMIFS('تحميل المصنعيات'!$N:$N,'تحميل المصنعيات'!$F:$F,V$2,'تحميل المصنعيات'!$D:$D,T92))</f>
        <v/>
      </c>
      <c r="Y92" s="55" t="str">
        <f t="shared" si="47"/>
        <v/>
      </c>
      <c r="Z92" s="55" t="str">
        <f t="shared" si="48"/>
        <v/>
      </c>
      <c r="AA92" s="129" t="str">
        <f t="shared" si="75"/>
        <v/>
      </c>
      <c r="AC92" s="4" t="s">
        <v>10</v>
      </c>
      <c r="AD92" s="5">
        <v>45257</v>
      </c>
      <c r="AE92" s="6"/>
      <c r="AF92" s="6"/>
      <c r="AG92" s="6" t="str">
        <f t="shared" si="63"/>
        <v/>
      </c>
      <c r="AH92" s="6" t="str">
        <f>IF(OR(AE92="",AF92=""),"",SUMIFS('تحميل المصنعيات'!$N:$N,'تحميل المصنعيات'!$F:$F,AF$2,'تحميل المصنعيات'!$D:$D,AD92))</f>
        <v/>
      </c>
      <c r="AI92" s="55" t="str">
        <f t="shared" si="49"/>
        <v/>
      </c>
      <c r="AJ92" s="55" t="str">
        <f t="shared" si="64"/>
        <v/>
      </c>
      <c r="AK92" s="129" t="str">
        <f t="shared" si="76"/>
        <v/>
      </c>
      <c r="AM92" s="4" t="s">
        <v>10</v>
      </c>
      <c r="AN92" s="5">
        <v>45257</v>
      </c>
      <c r="AO92" s="6"/>
      <c r="AP92" s="6"/>
      <c r="AQ92" s="6" t="str">
        <f t="shared" si="65"/>
        <v/>
      </c>
      <c r="AR92" s="6" t="str">
        <f>IF(OR(AO92="",AP92=""),"",SUMIFS('تحميل المصنعيات'!$N:$N,'تحميل المصنعيات'!$F:$F,AP$2,'تحميل المصنعيات'!$D:$D,AN92))</f>
        <v/>
      </c>
      <c r="AS92" s="55" t="str">
        <f t="shared" si="50"/>
        <v/>
      </c>
      <c r="AT92" s="55" t="str">
        <f t="shared" si="51"/>
        <v/>
      </c>
      <c r="AU92" s="129" t="str">
        <f t="shared" si="77"/>
        <v/>
      </c>
      <c r="AW92" s="4" t="s">
        <v>10</v>
      </c>
      <c r="AX92" s="5">
        <v>45257</v>
      </c>
      <c r="AY92" s="6"/>
      <c r="AZ92" s="6"/>
      <c r="BA92" s="6" t="str">
        <f t="shared" si="66"/>
        <v/>
      </c>
      <c r="BB92" s="6" t="str">
        <f>IF(OR(AY92="",AZ92=""),"",SUMIFS('تحميل المصنعيات'!$N:$N,'تحميل المصنعيات'!$F:$F,AZ$2,'تحميل المصنعيات'!$D:$D,AX92))</f>
        <v/>
      </c>
      <c r="BC92" s="55" t="str">
        <f t="shared" si="52"/>
        <v/>
      </c>
      <c r="BD92" s="55" t="str">
        <f t="shared" si="67"/>
        <v/>
      </c>
      <c r="BE92" s="129" t="str">
        <f t="shared" si="78"/>
        <v/>
      </c>
      <c r="BG92" s="4" t="s">
        <v>10</v>
      </c>
      <c r="BH92" s="5">
        <v>45257</v>
      </c>
      <c r="BI92" s="6"/>
      <c r="BJ92" s="6"/>
      <c r="BK92" s="6" t="str">
        <f t="shared" si="68"/>
        <v/>
      </c>
      <c r="BL92" s="6" t="str">
        <f>IF(OR(BI92="",BJ92=""),"",SUMIFS('تحميل المصنعيات'!$N:$N,'تحميل المصنعيات'!$F:$F,BJ$2,'تحميل المصنعيات'!$D:$D,BH92))</f>
        <v/>
      </c>
      <c r="BM92" s="55" t="str">
        <f t="shared" si="53"/>
        <v/>
      </c>
      <c r="BN92" s="55" t="str">
        <f t="shared" si="54"/>
        <v/>
      </c>
      <c r="BO92" s="129" t="str">
        <f t="shared" si="79"/>
        <v/>
      </c>
      <c r="BQ92" s="4" t="s">
        <v>10</v>
      </c>
      <c r="BR92" s="5">
        <v>45257</v>
      </c>
      <c r="BS92" s="6"/>
      <c r="BT92" s="6"/>
      <c r="BU92" s="6" t="str">
        <f t="shared" si="69"/>
        <v/>
      </c>
      <c r="BV92" s="6" t="str">
        <f>IF(OR(BS92="",BT92=""),"",SUMIFS('تحميل المصنعيات'!$N:$N,'تحميل المصنعيات'!$F:$F,BT$2,'تحميل المصنعيات'!$D:$D,BR92))</f>
        <v/>
      </c>
      <c r="BW92" s="55" t="str">
        <f t="shared" si="55"/>
        <v/>
      </c>
      <c r="BX92" s="55" t="str">
        <f t="shared" si="70"/>
        <v/>
      </c>
      <c r="BY92" s="129" t="str">
        <f t="shared" si="80"/>
        <v/>
      </c>
      <c r="CA92" s="4" t="s">
        <v>10</v>
      </c>
      <c r="CB92" s="5">
        <v>45257</v>
      </c>
      <c r="CC92" s="6"/>
      <c r="CD92" s="6"/>
      <c r="CE92" s="6" t="str">
        <f t="shared" si="71"/>
        <v/>
      </c>
      <c r="CF92" s="6" t="str">
        <f>IF(OR(CC92="",CD92=""),"",SUMIFS('تحميل المصنعيات'!$N:$N,'تحميل المصنعيات'!$F:$F,CD$2,'تحميل المصنعيات'!$D:$D,CB92))</f>
        <v/>
      </c>
      <c r="CG92" s="55" t="str">
        <f t="shared" si="56"/>
        <v/>
      </c>
      <c r="CH92" s="55" t="str">
        <f t="shared" si="57"/>
        <v/>
      </c>
      <c r="CI92" s="129" t="str">
        <f t="shared" si="81"/>
        <v/>
      </c>
      <c r="CK92" s="4" t="s">
        <v>10</v>
      </c>
      <c r="CL92" s="5">
        <v>45257</v>
      </c>
      <c r="CM92" s="6"/>
      <c r="CN92" s="6"/>
      <c r="CO92" s="6" t="str">
        <f t="shared" si="72"/>
        <v/>
      </c>
      <c r="CP92" s="6" t="str">
        <f>IF(OR(CM92="",CN92=""),"",SUMIFS('تحميل المصنعيات'!$N:$N,'تحميل المصنعيات'!$F:$F,CN$2,'تحميل المصنعيات'!$D:$D,CL92))</f>
        <v/>
      </c>
      <c r="CQ92" s="55" t="str">
        <f t="shared" si="58"/>
        <v/>
      </c>
      <c r="CR92" s="55" t="str">
        <f t="shared" si="59"/>
        <v/>
      </c>
      <c r="CS92" s="129" t="str">
        <f t="shared" si="82"/>
        <v/>
      </c>
    </row>
    <row r="93" spans="9:97" x14ac:dyDescent="0.25">
      <c r="I93" s="4" t="s">
        <v>11</v>
      </c>
      <c r="J93" s="5">
        <v>45258</v>
      </c>
      <c r="K93" s="6"/>
      <c r="L93" s="6"/>
      <c r="M93" s="6" t="str">
        <f t="shared" si="60"/>
        <v/>
      </c>
      <c r="N93" s="6" t="str">
        <f>IF(OR(K93="",L93=""),"",SUMIFS('تحميل المصنعيات'!$N:$N,'تحميل المصنعيات'!$F:$F,L$2,'تحميل المصنعيات'!$D:$D,J93))</f>
        <v/>
      </c>
      <c r="O93" s="55" t="str">
        <f t="shared" si="46"/>
        <v/>
      </c>
      <c r="P93" s="55" t="str">
        <f t="shared" si="74"/>
        <v/>
      </c>
      <c r="Q93" s="129" t="str">
        <f t="shared" si="61"/>
        <v/>
      </c>
      <c r="S93" s="4" t="s">
        <v>11</v>
      </c>
      <c r="T93" s="5">
        <v>45258</v>
      </c>
      <c r="U93" s="6"/>
      <c r="V93" s="6"/>
      <c r="W93" s="6" t="str">
        <f t="shared" si="62"/>
        <v/>
      </c>
      <c r="X93" s="6" t="str">
        <f>IF(OR(U93="",V93=""),"",SUMIFS('تحميل المصنعيات'!$N:$N,'تحميل المصنعيات'!$F:$F,V$2,'تحميل المصنعيات'!$D:$D,T93))</f>
        <v/>
      </c>
      <c r="Y93" s="55" t="str">
        <f t="shared" si="47"/>
        <v/>
      </c>
      <c r="Z93" s="55" t="str">
        <f t="shared" si="48"/>
        <v/>
      </c>
      <c r="AA93" s="129" t="str">
        <f t="shared" si="75"/>
        <v/>
      </c>
      <c r="AC93" s="4" t="s">
        <v>11</v>
      </c>
      <c r="AD93" s="5">
        <v>45258</v>
      </c>
      <c r="AE93" s="6"/>
      <c r="AF93" s="6"/>
      <c r="AG93" s="6" t="str">
        <f t="shared" si="63"/>
        <v/>
      </c>
      <c r="AH93" s="6" t="str">
        <f>IF(OR(AE93="",AF93=""),"",SUMIFS('تحميل المصنعيات'!$N:$N,'تحميل المصنعيات'!$F:$F,AF$2,'تحميل المصنعيات'!$D:$D,AD93))</f>
        <v/>
      </c>
      <c r="AI93" s="55" t="str">
        <f t="shared" si="49"/>
        <v/>
      </c>
      <c r="AJ93" s="55" t="str">
        <f t="shared" si="64"/>
        <v/>
      </c>
      <c r="AK93" s="129" t="str">
        <f t="shared" si="76"/>
        <v/>
      </c>
      <c r="AM93" s="4" t="s">
        <v>11</v>
      </c>
      <c r="AN93" s="5">
        <v>45258</v>
      </c>
      <c r="AO93" s="6"/>
      <c r="AP93" s="6"/>
      <c r="AQ93" s="6" t="str">
        <f t="shared" si="65"/>
        <v/>
      </c>
      <c r="AR93" s="6" t="str">
        <f>IF(OR(AO93="",AP93=""),"",SUMIFS('تحميل المصنعيات'!$N:$N,'تحميل المصنعيات'!$F:$F,AP$2,'تحميل المصنعيات'!$D:$D,AN93))</f>
        <v/>
      </c>
      <c r="AS93" s="55" t="str">
        <f t="shared" si="50"/>
        <v/>
      </c>
      <c r="AT93" s="55" t="str">
        <f t="shared" si="51"/>
        <v/>
      </c>
      <c r="AU93" s="129" t="str">
        <f t="shared" si="77"/>
        <v/>
      </c>
      <c r="AW93" s="4" t="s">
        <v>11</v>
      </c>
      <c r="AX93" s="5">
        <v>45258</v>
      </c>
      <c r="AY93" s="6"/>
      <c r="AZ93" s="6"/>
      <c r="BA93" s="6" t="str">
        <f t="shared" si="66"/>
        <v/>
      </c>
      <c r="BB93" s="6" t="str">
        <f>IF(OR(AY93="",AZ93=""),"",SUMIFS('تحميل المصنعيات'!$N:$N,'تحميل المصنعيات'!$F:$F,AZ$2,'تحميل المصنعيات'!$D:$D,AX93))</f>
        <v/>
      </c>
      <c r="BC93" s="55" t="str">
        <f t="shared" si="52"/>
        <v/>
      </c>
      <c r="BD93" s="55" t="str">
        <f t="shared" si="67"/>
        <v/>
      </c>
      <c r="BE93" s="129" t="str">
        <f t="shared" si="78"/>
        <v/>
      </c>
      <c r="BG93" s="4" t="s">
        <v>11</v>
      </c>
      <c r="BH93" s="5">
        <v>45258</v>
      </c>
      <c r="BI93" s="6"/>
      <c r="BJ93" s="6"/>
      <c r="BK93" s="6" t="str">
        <f t="shared" si="68"/>
        <v/>
      </c>
      <c r="BL93" s="6" t="str">
        <f>IF(OR(BI93="",BJ93=""),"",SUMIFS('تحميل المصنعيات'!$N:$N,'تحميل المصنعيات'!$F:$F,BJ$2,'تحميل المصنعيات'!$D:$D,BH93))</f>
        <v/>
      </c>
      <c r="BM93" s="55" t="str">
        <f t="shared" si="53"/>
        <v/>
      </c>
      <c r="BN93" s="55" t="str">
        <f t="shared" si="54"/>
        <v/>
      </c>
      <c r="BO93" s="129" t="str">
        <f t="shared" si="79"/>
        <v/>
      </c>
      <c r="BQ93" s="4" t="s">
        <v>11</v>
      </c>
      <c r="BR93" s="5">
        <v>45258</v>
      </c>
      <c r="BS93" s="6"/>
      <c r="BT93" s="6"/>
      <c r="BU93" s="6" t="str">
        <f t="shared" si="69"/>
        <v/>
      </c>
      <c r="BV93" s="6" t="str">
        <f>IF(OR(BS93="",BT93=""),"",SUMIFS('تحميل المصنعيات'!$N:$N,'تحميل المصنعيات'!$F:$F,BT$2,'تحميل المصنعيات'!$D:$D,BR93))</f>
        <v/>
      </c>
      <c r="BW93" s="55" t="str">
        <f t="shared" si="55"/>
        <v/>
      </c>
      <c r="BX93" s="55" t="str">
        <f t="shared" si="70"/>
        <v/>
      </c>
      <c r="BY93" s="129" t="str">
        <f t="shared" si="80"/>
        <v/>
      </c>
      <c r="CA93" s="4" t="s">
        <v>11</v>
      </c>
      <c r="CB93" s="5">
        <v>45258</v>
      </c>
      <c r="CC93" s="6"/>
      <c r="CD93" s="6"/>
      <c r="CE93" s="6" t="str">
        <f t="shared" si="71"/>
        <v/>
      </c>
      <c r="CF93" s="6" t="str">
        <f>IF(OR(CC93="",CD93=""),"",SUMIFS('تحميل المصنعيات'!$N:$N,'تحميل المصنعيات'!$F:$F,CD$2,'تحميل المصنعيات'!$D:$D,CB93))</f>
        <v/>
      </c>
      <c r="CG93" s="55" t="str">
        <f t="shared" si="56"/>
        <v/>
      </c>
      <c r="CH93" s="55" t="str">
        <f t="shared" si="57"/>
        <v/>
      </c>
      <c r="CI93" s="129" t="str">
        <f t="shared" si="81"/>
        <v/>
      </c>
      <c r="CK93" s="4" t="s">
        <v>11</v>
      </c>
      <c r="CL93" s="5">
        <v>45258</v>
      </c>
      <c r="CM93" s="6"/>
      <c r="CN93" s="6"/>
      <c r="CO93" s="6" t="str">
        <f t="shared" si="72"/>
        <v/>
      </c>
      <c r="CP93" s="6" t="str">
        <f>IF(OR(CM93="",CN93=""),"",SUMIFS('تحميل المصنعيات'!$N:$N,'تحميل المصنعيات'!$F:$F,CN$2,'تحميل المصنعيات'!$D:$D,CL93))</f>
        <v/>
      </c>
      <c r="CQ93" s="55" t="str">
        <f t="shared" si="58"/>
        <v/>
      </c>
      <c r="CR93" s="55" t="str">
        <f t="shared" si="59"/>
        <v/>
      </c>
      <c r="CS93" s="129" t="str">
        <f t="shared" si="82"/>
        <v/>
      </c>
    </row>
    <row r="94" spans="9:97" x14ac:dyDescent="0.25">
      <c r="I94" s="4" t="s">
        <v>12</v>
      </c>
      <c r="J94" s="5">
        <v>45259</v>
      </c>
      <c r="K94" s="6"/>
      <c r="L94" s="6"/>
      <c r="M94" s="6" t="str">
        <f t="shared" si="60"/>
        <v/>
      </c>
      <c r="N94" s="6" t="str">
        <f>IF(OR(K94="",L94=""),"",SUMIFS('تحميل المصنعيات'!$N:$N,'تحميل المصنعيات'!$F:$F,L$2,'تحميل المصنعيات'!$D:$D,J94))</f>
        <v/>
      </c>
      <c r="O94" s="55" t="str">
        <f t="shared" si="46"/>
        <v/>
      </c>
      <c r="P94" s="55" t="str">
        <f t="shared" si="74"/>
        <v/>
      </c>
      <c r="Q94" s="129" t="str">
        <f t="shared" si="61"/>
        <v/>
      </c>
      <c r="S94" s="4" t="s">
        <v>12</v>
      </c>
      <c r="T94" s="5">
        <v>45259</v>
      </c>
      <c r="U94" s="6"/>
      <c r="V94" s="6"/>
      <c r="W94" s="6" t="str">
        <f t="shared" si="62"/>
        <v/>
      </c>
      <c r="X94" s="6" t="str">
        <f>IF(OR(U94="",V94=""),"",SUMIFS('تحميل المصنعيات'!$N:$N,'تحميل المصنعيات'!$F:$F,V$2,'تحميل المصنعيات'!$D:$D,T94))</f>
        <v/>
      </c>
      <c r="Y94" s="55" t="str">
        <f t="shared" si="47"/>
        <v/>
      </c>
      <c r="Z94" s="55" t="str">
        <f t="shared" si="48"/>
        <v/>
      </c>
      <c r="AA94" s="129" t="str">
        <f t="shared" si="75"/>
        <v/>
      </c>
      <c r="AC94" s="4" t="s">
        <v>12</v>
      </c>
      <c r="AD94" s="5">
        <v>45259</v>
      </c>
      <c r="AE94" s="6"/>
      <c r="AF94" s="6"/>
      <c r="AG94" s="6" t="str">
        <f t="shared" si="63"/>
        <v/>
      </c>
      <c r="AH94" s="6" t="str">
        <f>IF(OR(AE94="",AF94=""),"",SUMIFS('تحميل المصنعيات'!$N:$N,'تحميل المصنعيات'!$F:$F,AF$2,'تحميل المصنعيات'!$D:$D,AD94))</f>
        <v/>
      </c>
      <c r="AI94" s="55" t="str">
        <f t="shared" si="49"/>
        <v/>
      </c>
      <c r="AJ94" s="55" t="str">
        <f t="shared" si="64"/>
        <v/>
      </c>
      <c r="AK94" s="129" t="str">
        <f t="shared" si="76"/>
        <v/>
      </c>
      <c r="AM94" s="4" t="s">
        <v>12</v>
      </c>
      <c r="AN94" s="5">
        <v>45259</v>
      </c>
      <c r="AO94" s="6"/>
      <c r="AP94" s="6"/>
      <c r="AQ94" s="6" t="str">
        <f t="shared" si="65"/>
        <v/>
      </c>
      <c r="AR94" s="6" t="str">
        <f>IF(OR(AO94="",AP94=""),"",SUMIFS('تحميل المصنعيات'!$N:$N,'تحميل المصنعيات'!$F:$F,AP$2,'تحميل المصنعيات'!$D:$D,AN94))</f>
        <v/>
      </c>
      <c r="AS94" s="55" t="str">
        <f t="shared" si="50"/>
        <v/>
      </c>
      <c r="AT94" s="55" t="str">
        <f t="shared" si="51"/>
        <v/>
      </c>
      <c r="AU94" s="129" t="str">
        <f t="shared" si="77"/>
        <v/>
      </c>
      <c r="AW94" s="4" t="s">
        <v>12</v>
      </c>
      <c r="AX94" s="5">
        <v>45259</v>
      </c>
      <c r="AY94" s="6"/>
      <c r="AZ94" s="6"/>
      <c r="BA94" s="6" t="str">
        <f t="shared" si="66"/>
        <v/>
      </c>
      <c r="BB94" s="6" t="str">
        <f>IF(OR(AY94="",AZ94=""),"",SUMIFS('تحميل المصنعيات'!$N:$N,'تحميل المصنعيات'!$F:$F,AZ$2,'تحميل المصنعيات'!$D:$D,AX94))</f>
        <v/>
      </c>
      <c r="BC94" s="55" t="str">
        <f t="shared" si="52"/>
        <v/>
      </c>
      <c r="BD94" s="55" t="str">
        <f t="shared" si="67"/>
        <v/>
      </c>
      <c r="BE94" s="129" t="str">
        <f t="shared" si="78"/>
        <v/>
      </c>
      <c r="BG94" s="4" t="s">
        <v>12</v>
      </c>
      <c r="BH94" s="5">
        <v>45259</v>
      </c>
      <c r="BI94" s="6"/>
      <c r="BJ94" s="6"/>
      <c r="BK94" s="6" t="str">
        <f t="shared" si="68"/>
        <v/>
      </c>
      <c r="BL94" s="6" t="str">
        <f>IF(OR(BI94="",BJ94=""),"",SUMIFS('تحميل المصنعيات'!$N:$N,'تحميل المصنعيات'!$F:$F,BJ$2,'تحميل المصنعيات'!$D:$D,BH94))</f>
        <v/>
      </c>
      <c r="BM94" s="55" t="str">
        <f t="shared" si="53"/>
        <v/>
      </c>
      <c r="BN94" s="55" t="str">
        <f t="shared" si="54"/>
        <v/>
      </c>
      <c r="BO94" s="129" t="str">
        <f t="shared" si="79"/>
        <v/>
      </c>
      <c r="BQ94" s="4" t="s">
        <v>12</v>
      </c>
      <c r="BR94" s="5">
        <v>45259</v>
      </c>
      <c r="BS94" s="6"/>
      <c r="BT94" s="6"/>
      <c r="BU94" s="6" t="str">
        <f t="shared" si="69"/>
        <v/>
      </c>
      <c r="BV94" s="6" t="str">
        <f>IF(OR(BS94="",BT94=""),"",SUMIFS('تحميل المصنعيات'!$N:$N,'تحميل المصنعيات'!$F:$F,BT$2,'تحميل المصنعيات'!$D:$D,BR94))</f>
        <v/>
      </c>
      <c r="BW94" s="55" t="str">
        <f t="shared" si="55"/>
        <v/>
      </c>
      <c r="BX94" s="55" t="str">
        <f t="shared" si="70"/>
        <v/>
      </c>
      <c r="BY94" s="129" t="str">
        <f t="shared" si="80"/>
        <v/>
      </c>
      <c r="CA94" s="4" t="s">
        <v>12</v>
      </c>
      <c r="CB94" s="5">
        <v>45259</v>
      </c>
      <c r="CC94" s="6"/>
      <c r="CD94" s="6"/>
      <c r="CE94" s="6" t="str">
        <f t="shared" si="71"/>
        <v/>
      </c>
      <c r="CF94" s="6" t="str">
        <f>IF(OR(CC94="",CD94=""),"",SUMIFS('تحميل المصنعيات'!$N:$N,'تحميل المصنعيات'!$F:$F,CD$2,'تحميل المصنعيات'!$D:$D,CB94))</f>
        <v/>
      </c>
      <c r="CG94" s="55" t="str">
        <f t="shared" si="56"/>
        <v/>
      </c>
      <c r="CH94" s="55" t="str">
        <f t="shared" si="57"/>
        <v/>
      </c>
      <c r="CI94" s="129" t="str">
        <f t="shared" si="81"/>
        <v/>
      </c>
      <c r="CK94" s="4" t="s">
        <v>12</v>
      </c>
      <c r="CL94" s="5">
        <v>45259</v>
      </c>
      <c r="CM94" s="6"/>
      <c r="CN94" s="6"/>
      <c r="CO94" s="6" t="str">
        <f t="shared" si="72"/>
        <v/>
      </c>
      <c r="CP94" s="6" t="str">
        <f>IF(OR(CM94="",CN94=""),"",SUMIFS('تحميل المصنعيات'!$N:$N,'تحميل المصنعيات'!$F:$F,CN$2,'تحميل المصنعيات'!$D:$D,CL94))</f>
        <v/>
      </c>
      <c r="CQ94" s="55" t="str">
        <f t="shared" si="58"/>
        <v/>
      </c>
      <c r="CR94" s="55" t="str">
        <f t="shared" si="59"/>
        <v/>
      </c>
      <c r="CS94" s="129" t="str">
        <f t="shared" si="82"/>
        <v/>
      </c>
    </row>
    <row r="95" spans="9:97" x14ac:dyDescent="0.25">
      <c r="I95" s="4" t="s">
        <v>13</v>
      </c>
      <c r="J95" s="5">
        <v>45260</v>
      </c>
      <c r="K95" s="6"/>
      <c r="L95" s="6"/>
      <c r="M95" s="6" t="str">
        <f t="shared" si="60"/>
        <v/>
      </c>
      <c r="N95" s="6" t="str">
        <f>IF(OR(K95="",L95=""),"",SUMIFS('تحميل المصنعيات'!$N:$N,'تحميل المصنعيات'!$F:$F,L$2,'تحميل المصنعيات'!$D:$D,J95))</f>
        <v/>
      </c>
      <c r="O95" s="55" t="str">
        <f t="shared" si="46"/>
        <v/>
      </c>
      <c r="P95" s="55" t="str">
        <f t="shared" si="74"/>
        <v/>
      </c>
      <c r="Q95" s="129" t="str">
        <f t="shared" si="61"/>
        <v/>
      </c>
      <c r="S95" s="4" t="s">
        <v>13</v>
      </c>
      <c r="T95" s="5">
        <v>45260</v>
      </c>
      <c r="U95" s="6"/>
      <c r="V95" s="6"/>
      <c r="W95" s="6" t="str">
        <f t="shared" si="62"/>
        <v/>
      </c>
      <c r="X95" s="6" t="str">
        <f>IF(OR(U95="",V95=""),"",SUMIFS('تحميل المصنعيات'!$N:$N,'تحميل المصنعيات'!$F:$F,V$2,'تحميل المصنعيات'!$D:$D,T95))</f>
        <v/>
      </c>
      <c r="Y95" s="55" t="str">
        <f t="shared" si="47"/>
        <v/>
      </c>
      <c r="Z95" s="55" t="str">
        <f t="shared" si="48"/>
        <v/>
      </c>
      <c r="AA95" s="129" t="str">
        <f t="shared" si="75"/>
        <v/>
      </c>
      <c r="AC95" s="4" t="s">
        <v>13</v>
      </c>
      <c r="AD95" s="5">
        <v>45260</v>
      </c>
      <c r="AE95" s="6"/>
      <c r="AF95" s="6"/>
      <c r="AG95" s="6" t="str">
        <f t="shared" si="63"/>
        <v/>
      </c>
      <c r="AH95" s="6" t="str">
        <f>IF(OR(AE95="",AF95=""),"",SUMIFS('تحميل المصنعيات'!$N:$N,'تحميل المصنعيات'!$F:$F,AF$2,'تحميل المصنعيات'!$D:$D,AD95))</f>
        <v/>
      </c>
      <c r="AI95" s="55" t="str">
        <f t="shared" si="49"/>
        <v/>
      </c>
      <c r="AJ95" s="55" t="str">
        <f t="shared" si="64"/>
        <v/>
      </c>
      <c r="AK95" s="129" t="str">
        <f t="shared" si="76"/>
        <v/>
      </c>
      <c r="AM95" s="4" t="s">
        <v>13</v>
      </c>
      <c r="AN95" s="5">
        <v>45260</v>
      </c>
      <c r="AO95" s="6"/>
      <c r="AP95" s="6"/>
      <c r="AQ95" s="6" t="str">
        <f t="shared" si="65"/>
        <v/>
      </c>
      <c r="AR95" s="6" t="str">
        <f>IF(OR(AO95="",AP95=""),"",SUMIFS('تحميل المصنعيات'!$N:$N,'تحميل المصنعيات'!$F:$F,AP$2,'تحميل المصنعيات'!$D:$D,AN95))</f>
        <v/>
      </c>
      <c r="AS95" s="55" t="str">
        <f t="shared" si="50"/>
        <v/>
      </c>
      <c r="AT95" s="55" t="str">
        <f t="shared" si="51"/>
        <v/>
      </c>
      <c r="AU95" s="129" t="str">
        <f t="shared" si="77"/>
        <v/>
      </c>
      <c r="AW95" s="4" t="s">
        <v>13</v>
      </c>
      <c r="AX95" s="5">
        <v>45260</v>
      </c>
      <c r="AY95" s="6"/>
      <c r="AZ95" s="6"/>
      <c r="BA95" s="6" t="str">
        <f t="shared" si="66"/>
        <v/>
      </c>
      <c r="BB95" s="6" t="str">
        <f>IF(OR(AY95="",AZ95=""),"",SUMIFS('تحميل المصنعيات'!$N:$N,'تحميل المصنعيات'!$F:$F,AZ$2,'تحميل المصنعيات'!$D:$D,AX95))</f>
        <v/>
      </c>
      <c r="BC95" s="55" t="str">
        <f t="shared" si="52"/>
        <v/>
      </c>
      <c r="BD95" s="55" t="str">
        <f t="shared" si="67"/>
        <v/>
      </c>
      <c r="BE95" s="129" t="str">
        <f t="shared" si="78"/>
        <v/>
      </c>
      <c r="BG95" s="4" t="s">
        <v>13</v>
      </c>
      <c r="BH95" s="5">
        <v>45260</v>
      </c>
      <c r="BI95" s="6"/>
      <c r="BJ95" s="6"/>
      <c r="BK95" s="6" t="str">
        <f t="shared" si="68"/>
        <v/>
      </c>
      <c r="BL95" s="6" t="str">
        <f>IF(OR(BI95="",BJ95=""),"",SUMIFS('تحميل المصنعيات'!$N:$N,'تحميل المصنعيات'!$F:$F,BJ$2,'تحميل المصنعيات'!$D:$D,BH95))</f>
        <v/>
      </c>
      <c r="BM95" s="55" t="str">
        <f t="shared" si="53"/>
        <v/>
      </c>
      <c r="BN95" s="55" t="str">
        <f t="shared" si="54"/>
        <v/>
      </c>
      <c r="BO95" s="129" t="str">
        <f t="shared" si="79"/>
        <v/>
      </c>
      <c r="BQ95" s="4" t="s">
        <v>13</v>
      </c>
      <c r="BR95" s="5">
        <v>45260</v>
      </c>
      <c r="BS95" s="6"/>
      <c r="BT95" s="6"/>
      <c r="BU95" s="6" t="str">
        <f t="shared" si="69"/>
        <v/>
      </c>
      <c r="BV95" s="6" t="str">
        <f>IF(OR(BS95="",BT95=""),"",SUMIFS('تحميل المصنعيات'!$N:$N,'تحميل المصنعيات'!$F:$F,BT$2,'تحميل المصنعيات'!$D:$D,BR95))</f>
        <v/>
      </c>
      <c r="BW95" s="55" t="str">
        <f t="shared" si="55"/>
        <v/>
      </c>
      <c r="BX95" s="55" t="str">
        <f t="shared" si="70"/>
        <v/>
      </c>
      <c r="BY95" s="129" t="str">
        <f t="shared" si="80"/>
        <v/>
      </c>
      <c r="CA95" s="4" t="s">
        <v>13</v>
      </c>
      <c r="CB95" s="5">
        <v>45260</v>
      </c>
      <c r="CC95" s="6"/>
      <c r="CD95" s="6"/>
      <c r="CE95" s="6" t="str">
        <f t="shared" si="71"/>
        <v/>
      </c>
      <c r="CF95" s="6" t="str">
        <f>IF(OR(CC95="",CD95=""),"",SUMIFS('تحميل المصنعيات'!$N:$N,'تحميل المصنعيات'!$F:$F,CD$2,'تحميل المصنعيات'!$D:$D,CB95))</f>
        <v/>
      </c>
      <c r="CG95" s="55" t="str">
        <f t="shared" si="56"/>
        <v/>
      </c>
      <c r="CH95" s="55" t="str">
        <f t="shared" si="57"/>
        <v/>
      </c>
      <c r="CI95" s="129" t="str">
        <f t="shared" si="81"/>
        <v/>
      </c>
      <c r="CK95" s="4" t="s">
        <v>13</v>
      </c>
      <c r="CL95" s="5">
        <v>45260</v>
      </c>
      <c r="CM95" s="6"/>
      <c r="CN95" s="6"/>
      <c r="CO95" s="6" t="str">
        <f t="shared" si="72"/>
        <v/>
      </c>
      <c r="CP95" s="6" t="str">
        <f>IF(OR(CM95="",CN95=""),"",SUMIFS('تحميل المصنعيات'!$N:$N,'تحميل المصنعيات'!$F:$F,CN$2,'تحميل المصنعيات'!$D:$D,CL95))</f>
        <v/>
      </c>
      <c r="CQ95" s="55" t="str">
        <f t="shared" si="58"/>
        <v/>
      </c>
      <c r="CR95" s="55" t="str">
        <f t="shared" si="59"/>
        <v/>
      </c>
      <c r="CS95" s="129" t="str">
        <f t="shared" si="82"/>
        <v/>
      </c>
    </row>
    <row r="96" spans="9:97" x14ac:dyDescent="0.25">
      <c r="I96" s="132" t="s">
        <v>30</v>
      </c>
      <c r="J96" s="133">
        <v>45261</v>
      </c>
      <c r="K96" s="134"/>
      <c r="L96" s="134"/>
      <c r="M96" s="134" t="str">
        <f t="shared" si="60"/>
        <v/>
      </c>
      <c r="N96" s="134" t="str">
        <f>IF(OR(K96="",L96=""),"",SUMIFS('تحميل المصنعيات'!$N:$N,'تحميل المصنعيات'!$F:$F,L$2,'تحميل المصنعيات'!$D:$D,J96))</f>
        <v/>
      </c>
      <c r="O96" s="135" t="str">
        <f t="shared" si="46"/>
        <v/>
      </c>
      <c r="P96" s="135" t="str">
        <f t="shared" si="74"/>
        <v/>
      </c>
      <c r="Q96" s="132" t="str">
        <f t="shared" si="61"/>
        <v/>
      </c>
      <c r="S96" s="132" t="s">
        <v>30</v>
      </c>
      <c r="T96" s="133">
        <v>45261</v>
      </c>
      <c r="U96" s="134"/>
      <c r="V96" s="134"/>
      <c r="W96" s="134" t="str">
        <f t="shared" si="62"/>
        <v/>
      </c>
      <c r="X96" s="134" t="str">
        <f>IF(OR(U96="",V96=""),"",SUMIFS('تحميل المصنعيات'!$N:$N,'تحميل المصنعيات'!$F:$F,V$2,'تحميل المصنعيات'!$D:$D,T96))</f>
        <v/>
      </c>
      <c r="Y96" s="135" t="str">
        <f t="shared" si="47"/>
        <v/>
      </c>
      <c r="Z96" s="135" t="str">
        <f t="shared" si="48"/>
        <v/>
      </c>
      <c r="AA96" s="132" t="str">
        <f t="shared" si="75"/>
        <v/>
      </c>
      <c r="AC96" s="132" t="s">
        <v>30</v>
      </c>
      <c r="AD96" s="133">
        <v>45261</v>
      </c>
      <c r="AE96" s="134"/>
      <c r="AF96" s="134"/>
      <c r="AG96" s="134" t="str">
        <f t="shared" si="63"/>
        <v/>
      </c>
      <c r="AH96" s="134" t="str">
        <f>IF(OR(AE96="",AF96=""),"",SUMIFS('تحميل المصنعيات'!$N:$N,'تحميل المصنعيات'!$F:$F,AF$2,'تحميل المصنعيات'!$D:$D,AD96))</f>
        <v/>
      </c>
      <c r="AI96" s="135" t="str">
        <f t="shared" si="49"/>
        <v/>
      </c>
      <c r="AJ96" s="135" t="str">
        <f t="shared" si="64"/>
        <v/>
      </c>
      <c r="AK96" s="132" t="str">
        <f t="shared" si="76"/>
        <v/>
      </c>
      <c r="AM96" s="132" t="s">
        <v>30</v>
      </c>
      <c r="AN96" s="133">
        <v>45261</v>
      </c>
      <c r="AO96" s="134"/>
      <c r="AP96" s="134"/>
      <c r="AQ96" s="134" t="str">
        <f t="shared" si="65"/>
        <v/>
      </c>
      <c r="AR96" s="134" t="str">
        <f>IF(OR(AO96="",AP96=""),"",SUMIFS('تحميل المصنعيات'!$N:$N,'تحميل المصنعيات'!$F:$F,AP$2,'تحميل المصنعيات'!$D:$D,AN96))</f>
        <v/>
      </c>
      <c r="AS96" s="135" t="str">
        <f t="shared" si="50"/>
        <v/>
      </c>
      <c r="AT96" s="135" t="str">
        <f t="shared" si="51"/>
        <v/>
      </c>
      <c r="AU96" s="132" t="str">
        <f t="shared" si="77"/>
        <v/>
      </c>
      <c r="AW96" s="132" t="s">
        <v>30</v>
      </c>
      <c r="AX96" s="133">
        <v>45261</v>
      </c>
      <c r="AY96" s="134"/>
      <c r="AZ96" s="134"/>
      <c r="BA96" s="134" t="str">
        <f t="shared" si="66"/>
        <v/>
      </c>
      <c r="BB96" s="134" t="str">
        <f>IF(OR(AY96="",AZ96=""),"",SUMIFS('تحميل المصنعيات'!$N:$N,'تحميل المصنعيات'!$F:$F,AZ$2,'تحميل المصنعيات'!$D:$D,AX96))</f>
        <v/>
      </c>
      <c r="BC96" s="135" t="str">
        <f t="shared" si="52"/>
        <v/>
      </c>
      <c r="BD96" s="135" t="str">
        <f t="shared" si="67"/>
        <v/>
      </c>
      <c r="BE96" s="132" t="str">
        <f t="shared" si="78"/>
        <v/>
      </c>
      <c r="BG96" s="132" t="s">
        <v>30</v>
      </c>
      <c r="BH96" s="133">
        <v>45261</v>
      </c>
      <c r="BI96" s="134"/>
      <c r="BJ96" s="134"/>
      <c r="BK96" s="134" t="str">
        <f t="shared" si="68"/>
        <v/>
      </c>
      <c r="BL96" s="134" t="str">
        <f>IF(OR(BI96="",BJ96=""),"",SUMIFS('تحميل المصنعيات'!$N:$N,'تحميل المصنعيات'!$F:$F,BJ$2,'تحميل المصنعيات'!$D:$D,BH96))</f>
        <v/>
      </c>
      <c r="BM96" s="135" t="str">
        <f t="shared" si="53"/>
        <v/>
      </c>
      <c r="BN96" s="135" t="str">
        <f t="shared" si="54"/>
        <v/>
      </c>
      <c r="BO96" s="132" t="str">
        <f t="shared" si="79"/>
        <v/>
      </c>
      <c r="BQ96" s="132" t="s">
        <v>30</v>
      </c>
      <c r="BR96" s="133">
        <v>45261</v>
      </c>
      <c r="BS96" s="134"/>
      <c r="BT96" s="134"/>
      <c r="BU96" s="134" t="str">
        <f t="shared" si="69"/>
        <v/>
      </c>
      <c r="BV96" s="134" t="str">
        <f>IF(OR(BS96="",BT96=""),"",SUMIFS('تحميل المصنعيات'!$N:$N,'تحميل المصنعيات'!$F:$F,BT$2,'تحميل المصنعيات'!$D:$D,BR96))</f>
        <v/>
      </c>
      <c r="BW96" s="135" t="str">
        <f t="shared" si="55"/>
        <v/>
      </c>
      <c r="BX96" s="135" t="str">
        <f t="shared" si="70"/>
        <v/>
      </c>
      <c r="BY96" s="132" t="str">
        <f t="shared" si="80"/>
        <v/>
      </c>
      <c r="CA96" s="132" t="s">
        <v>30</v>
      </c>
      <c r="CB96" s="133">
        <v>45261</v>
      </c>
      <c r="CC96" s="134"/>
      <c r="CD96" s="134"/>
      <c r="CE96" s="134" t="str">
        <f t="shared" si="71"/>
        <v/>
      </c>
      <c r="CF96" s="134" t="str">
        <f>IF(OR(CC96="",CD96=""),"",SUMIFS('تحميل المصنعيات'!$N:$N,'تحميل المصنعيات'!$F:$F,CD$2,'تحميل المصنعيات'!$D:$D,CB96))</f>
        <v/>
      </c>
      <c r="CG96" s="135" t="str">
        <f t="shared" si="56"/>
        <v/>
      </c>
      <c r="CH96" s="135" t="str">
        <f t="shared" si="57"/>
        <v/>
      </c>
      <c r="CI96" s="132" t="str">
        <f t="shared" si="81"/>
        <v/>
      </c>
      <c r="CK96" s="132" t="s">
        <v>30</v>
      </c>
      <c r="CL96" s="133">
        <v>45261</v>
      </c>
      <c r="CM96" s="134"/>
      <c r="CN96" s="134"/>
      <c r="CO96" s="134" t="str">
        <f t="shared" si="72"/>
        <v/>
      </c>
      <c r="CP96" s="134" t="str">
        <f>IF(OR(CM96="",CN96=""),"",SUMIFS('تحميل المصنعيات'!$N:$N,'تحميل المصنعيات'!$F:$F,CN$2,'تحميل المصنعيات'!$D:$D,CL96))</f>
        <v/>
      </c>
      <c r="CQ96" s="135" t="str">
        <f t="shared" si="58"/>
        <v/>
      </c>
      <c r="CR96" s="135" t="str">
        <f t="shared" si="59"/>
        <v/>
      </c>
      <c r="CS96" s="132" t="str">
        <f t="shared" si="82"/>
        <v/>
      </c>
    </row>
    <row r="97" spans="9:97" x14ac:dyDescent="0.25">
      <c r="I97" s="4" t="s">
        <v>8</v>
      </c>
      <c r="J97" s="5">
        <v>45262</v>
      </c>
      <c r="K97" s="6"/>
      <c r="L97" s="6"/>
      <c r="M97" s="6" t="str">
        <f t="shared" si="60"/>
        <v/>
      </c>
      <c r="N97" s="6" t="str">
        <f>IF(OR(K97="",L97=""),"",SUMIFS('تحميل المصنعيات'!$N:$N,'تحميل المصنعيات'!$F:$F,L$2,'تحميل المصنعيات'!$D:$D,J97))</f>
        <v/>
      </c>
      <c r="O97" s="55" t="str">
        <f t="shared" si="46"/>
        <v/>
      </c>
      <c r="P97" s="55" t="str">
        <f t="shared" si="74"/>
        <v/>
      </c>
      <c r="Q97" s="129" t="str">
        <f t="shared" si="61"/>
        <v/>
      </c>
      <c r="S97" s="4" t="s">
        <v>8</v>
      </c>
      <c r="T97" s="5">
        <v>45262</v>
      </c>
      <c r="U97" s="6"/>
      <c r="V97" s="6"/>
      <c r="W97" s="6" t="str">
        <f t="shared" si="62"/>
        <v/>
      </c>
      <c r="X97" s="6" t="str">
        <f>IF(OR(U97="",V97=""),"",SUMIFS('تحميل المصنعيات'!$N:$N,'تحميل المصنعيات'!$F:$F,V$2,'تحميل المصنعيات'!$D:$D,T97))</f>
        <v/>
      </c>
      <c r="Y97" s="55" t="str">
        <f t="shared" si="47"/>
        <v/>
      </c>
      <c r="Z97" s="55" t="str">
        <f t="shared" si="48"/>
        <v/>
      </c>
      <c r="AA97" s="129" t="str">
        <f t="shared" si="75"/>
        <v/>
      </c>
      <c r="AC97" s="4" t="s">
        <v>8</v>
      </c>
      <c r="AD97" s="5">
        <v>45262</v>
      </c>
      <c r="AE97" s="6"/>
      <c r="AF97" s="6"/>
      <c r="AG97" s="6" t="str">
        <f t="shared" si="63"/>
        <v/>
      </c>
      <c r="AH97" s="6" t="str">
        <f>IF(OR(AE97="",AF97=""),"",SUMIFS('تحميل المصنعيات'!$N:$N,'تحميل المصنعيات'!$F:$F,AF$2,'تحميل المصنعيات'!$D:$D,AD97))</f>
        <v/>
      </c>
      <c r="AI97" s="55" t="str">
        <f t="shared" si="49"/>
        <v/>
      </c>
      <c r="AJ97" s="55" t="str">
        <f t="shared" si="64"/>
        <v/>
      </c>
      <c r="AK97" s="129" t="str">
        <f t="shared" si="76"/>
        <v/>
      </c>
      <c r="AM97" s="4" t="s">
        <v>8</v>
      </c>
      <c r="AN97" s="5">
        <v>45262</v>
      </c>
      <c r="AO97" s="6"/>
      <c r="AP97" s="6"/>
      <c r="AQ97" s="6" t="str">
        <f t="shared" si="65"/>
        <v/>
      </c>
      <c r="AR97" s="6" t="str">
        <f>IF(OR(AO97="",AP97=""),"",SUMIFS('تحميل المصنعيات'!$N:$N,'تحميل المصنعيات'!$F:$F,AP$2,'تحميل المصنعيات'!$D:$D,AN97))</f>
        <v/>
      </c>
      <c r="AS97" s="55" t="str">
        <f t="shared" si="50"/>
        <v/>
      </c>
      <c r="AT97" s="55" t="str">
        <f t="shared" si="51"/>
        <v/>
      </c>
      <c r="AU97" s="129" t="str">
        <f t="shared" si="77"/>
        <v/>
      </c>
      <c r="AW97" s="4" t="s">
        <v>8</v>
      </c>
      <c r="AX97" s="5">
        <v>45262</v>
      </c>
      <c r="AY97" s="6"/>
      <c r="AZ97" s="6"/>
      <c r="BA97" s="6" t="str">
        <f t="shared" si="66"/>
        <v/>
      </c>
      <c r="BB97" s="6" t="str">
        <f>IF(OR(AY97="",AZ97=""),"",SUMIFS('تحميل المصنعيات'!$N:$N,'تحميل المصنعيات'!$F:$F,AZ$2,'تحميل المصنعيات'!$D:$D,AX97))</f>
        <v/>
      </c>
      <c r="BC97" s="55" t="str">
        <f t="shared" si="52"/>
        <v/>
      </c>
      <c r="BD97" s="55" t="str">
        <f t="shared" si="67"/>
        <v/>
      </c>
      <c r="BE97" s="129" t="str">
        <f t="shared" si="78"/>
        <v/>
      </c>
      <c r="BG97" s="4" t="s">
        <v>8</v>
      </c>
      <c r="BH97" s="5">
        <v>45262</v>
      </c>
      <c r="BI97" s="6"/>
      <c r="BJ97" s="6"/>
      <c r="BK97" s="6" t="str">
        <f t="shared" si="68"/>
        <v/>
      </c>
      <c r="BL97" s="6" t="str">
        <f>IF(OR(BI97="",BJ97=""),"",SUMIFS('تحميل المصنعيات'!$N:$N,'تحميل المصنعيات'!$F:$F,BJ$2,'تحميل المصنعيات'!$D:$D,BH97))</f>
        <v/>
      </c>
      <c r="BM97" s="55" t="str">
        <f t="shared" si="53"/>
        <v/>
      </c>
      <c r="BN97" s="55" t="str">
        <f t="shared" si="54"/>
        <v/>
      </c>
      <c r="BO97" s="129" t="str">
        <f t="shared" si="79"/>
        <v/>
      </c>
      <c r="BQ97" s="4" t="s">
        <v>8</v>
      </c>
      <c r="BR97" s="5">
        <v>45262</v>
      </c>
      <c r="BS97" s="6"/>
      <c r="BT97" s="6"/>
      <c r="BU97" s="6" t="str">
        <f t="shared" si="69"/>
        <v/>
      </c>
      <c r="BV97" s="6" t="str">
        <f>IF(OR(BS97="",BT97=""),"",SUMIFS('تحميل المصنعيات'!$N:$N,'تحميل المصنعيات'!$F:$F,BT$2,'تحميل المصنعيات'!$D:$D,BR97))</f>
        <v/>
      </c>
      <c r="BW97" s="55" t="str">
        <f t="shared" si="55"/>
        <v/>
      </c>
      <c r="BX97" s="55" t="str">
        <f t="shared" si="70"/>
        <v/>
      </c>
      <c r="BY97" s="129" t="str">
        <f t="shared" si="80"/>
        <v/>
      </c>
      <c r="CA97" s="4" t="s">
        <v>8</v>
      </c>
      <c r="CB97" s="5">
        <v>45262</v>
      </c>
      <c r="CC97" s="6"/>
      <c r="CD97" s="6"/>
      <c r="CE97" s="6" t="str">
        <f t="shared" si="71"/>
        <v/>
      </c>
      <c r="CF97" s="6" t="str">
        <f>IF(OR(CC97="",CD97=""),"",SUMIFS('تحميل المصنعيات'!$N:$N,'تحميل المصنعيات'!$F:$F,CD$2,'تحميل المصنعيات'!$D:$D,CB97))</f>
        <v/>
      </c>
      <c r="CG97" s="55" t="str">
        <f t="shared" si="56"/>
        <v/>
      </c>
      <c r="CH97" s="55" t="str">
        <f t="shared" si="57"/>
        <v/>
      </c>
      <c r="CI97" s="129" t="str">
        <f t="shared" si="81"/>
        <v/>
      </c>
      <c r="CK97" s="4" t="s">
        <v>8</v>
      </c>
      <c r="CL97" s="5">
        <v>45262</v>
      </c>
      <c r="CM97" s="6"/>
      <c r="CN97" s="6"/>
      <c r="CO97" s="6" t="str">
        <f t="shared" si="72"/>
        <v/>
      </c>
      <c r="CP97" s="6" t="str">
        <f>IF(OR(CM97="",CN97=""),"",SUMIFS('تحميل المصنعيات'!$N:$N,'تحميل المصنعيات'!$F:$F,CN$2,'تحميل المصنعيات'!$D:$D,CL97))</f>
        <v/>
      </c>
      <c r="CQ97" s="55" t="str">
        <f t="shared" si="58"/>
        <v/>
      </c>
      <c r="CR97" s="55" t="str">
        <f t="shared" si="59"/>
        <v/>
      </c>
      <c r="CS97" s="129" t="str">
        <f t="shared" si="82"/>
        <v/>
      </c>
    </row>
    <row r="98" spans="9:97" x14ac:dyDescent="0.25">
      <c r="I98" s="4" t="s">
        <v>9</v>
      </c>
      <c r="J98" s="5">
        <v>45263</v>
      </c>
      <c r="K98" s="6"/>
      <c r="L98" s="6"/>
      <c r="M98" s="6" t="str">
        <f t="shared" si="60"/>
        <v/>
      </c>
      <c r="N98" s="6" t="str">
        <f>IF(OR(K98="",L98=""),"",SUMIFS('تحميل المصنعيات'!$N:$N,'تحميل المصنعيات'!$F:$F,L$2,'تحميل المصنعيات'!$D:$D,J98))</f>
        <v/>
      </c>
      <c r="O98" s="55" t="str">
        <f t="shared" si="46"/>
        <v/>
      </c>
      <c r="P98" s="55" t="str">
        <f t="shared" si="74"/>
        <v/>
      </c>
      <c r="Q98" s="129" t="str">
        <f t="shared" si="61"/>
        <v/>
      </c>
      <c r="S98" s="4" t="s">
        <v>9</v>
      </c>
      <c r="T98" s="5">
        <v>45263</v>
      </c>
      <c r="U98" s="6"/>
      <c r="V98" s="6"/>
      <c r="W98" s="6" t="str">
        <f t="shared" si="62"/>
        <v/>
      </c>
      <c r="X98" s="6" t="str">
        <f>IF(OR(U98="",V98=""),"",SUMIFS('تحميل المصنعيات'!$N:$N,'تحميل المصنعيات'!$F:$F,V$2,'تحميل المصنعيات'!$D:$D,T98))</f>
        <v/>
      </c>
      <c r="Y98" s="55" t="str">
        <f t="shared" si="47"/>
        <v/>
      </c>
      <c r="Z98" s="55" t="str">
        <f t="shared" si="48"/>
        <v/>
      </c>
      <c r="AA98" s="129" t="str">
        <f t="shared" si="75"/>
        <v/>
      </c>
      <c r="AC98" s="4" t="s">
        <v>9</v>
      </c>
      <c r="AD98" s="5">
        <v>45263</v>
      </c>
      <c r="AE98" s="6"/>
      <c r="AF98" s="6"/>
      <c r="AG98" s="6" t="str">
        <f t="shared" si="63"/>
        <v/>
      </c>
      <c r="AH98" s="6" t="str">
        <f>IF(OR(AE98="",AF98=""),"",SUMIFS('تحميل المصنعيات'!$N:$N,'تحميل المصنعيات'!$F:$F,AF$2,'تحميل المصنعيات'!$D:$D,AD98))</f>
        <v/>
      </c>
      <c r="AI98" s="55" t="str">
        <f t="shared" si="49"/>
        <v/>
      </c>
      <c r="AJ98" s="55" t="str">
        <f t="shared" si="64"/>
        <v/>
      </c>
      <c r="AK98" s="129" t="str">
        <f t="shared" si="76"/>
        <v/>
      </c>
      <c r="AM98" s="4" t="s">
        <v>9</v>
      </c>
      <c r="AN98" s="5">
        <v>45263</v>
      </c>
      <c r="AO98" s="6"/>
      <c r="AP98" s="6"/>
      <c r="AQ98" s="6" t="str">
        <f t="shared" si="65"/>
        <v/>
      </c>
      <c r="AR98" s="6" t="str">
        <f>IF(OR(AO98="",AP98=""),"",SUMIFS('تحميل المصنعيات'!$N:$N,'تحميل المصنعيات'!$F:$F,AP$2,'تحميل المصنعيات'!$D:$D,AN98))</f>
        <v/>
      </c>
      <c r="AS98" s="55" t="str">
        <f t="shared" si="50"/>
        <v/>
      </c>
      <c r="AT98" s="55" t="str">
        <f t="shared" si="51"/>
        <v/>
      </c>
      <c r="AU98" s="129" t="str">
        <f t="shared" si="77"/>
        <v/>
      </c>
      <c r="AW98" s="4" t="s">
        <v>9</v>
      </c>
      <c r="AX98" s="5">
        <v>45263</v>
      </c>
      <c r="AY98" s="6"/>
      <c r="AZ98" s="6"/>
      <c r="BA98" s="6" t="str">
        <f t="shared" si="66"/>
        <v/>
      </c>
      <c r="BB98" s="6" t="str">
        <f>IF(OR(AY98="",AZ98=""),"",SUMIFS('تحميل المصنعيات'!$N:$N,'تحميل المصنعيات'!$F:$F,AZ$2,'تحميل المصنعيات'!$D:$D,AX98))</f>
        <v/>
      </c>
      <c r="BC98" s="55" t="str">
        <f t="shared" si="52"/>
        <v/>
      </c>
      <c r="BD98" s="55" t="str">
        <f t="shared" si="67"/>
        <v/>
      </c>
      <c r="BE98" s="129" t="str">
        <f t="shared" si="78"/>
        <v/>
      </c>
      <c r="BG98" s="4" t="s">
        <v>9</v>
      </c>
      <c r="BH98" s="5">
        <v>45263</v>
      </c>
      <c r="BI98" s="6"/>
      <c r="BJ98" s="6"/>
      <c r="BK98" s="6" t="str">
        <f t="shared" si="68"/>
        <v/>
      </c>
      <c r="BL98" s="6" t="str">
        <f>IF(OR(BI98="",BJ98=""),"",SUMIFS('تحميل المصنعيات'!$N:$N,'تحميل المصنعيات'!$F:$F,BJ$2,'تحميل المصنعيات'!$D:$D,BH98))</f>
        <v/>
      </c>
      <c r="BM98" s="55" t="str">
        <f t="shared" si="53"/>
        <v/>
      </c>
      <c r="BN98" s="55" t="str">
        <f t="shared" si="54"/>
        <v/>
      </c>
      <c r="BO98" s="129" t="str">
        <f t="shared" si="79"/>
        <v/>
      </c>
      <c r="BQ98" s="4" t="s">
        <v>9</v>
      </c>
      <c r="BR98" s="5">
        <v>45263</v>
      </c>
      <c r="BS98" s="6"/>
      <c r="BT98" s="6"/>
      <c r="BU98" s="6" t="str">
        <f t="shared" si="69"/>
        <v/>
      </c>
      <c r="BV98" s="6" t="str">
        <f>IF(OR(BS98="",BT98=""),"",SUMIFS('تحميل المصنعيات'!$N:$N,'تحميل المصنعيات'!$F:$F,BT$2,'تحميل المصنعيات'!$D:$D,BR98))</f>
        <v/>
      </c>
      <c r="BW98" s="55" t="str">
        <f t="shared" si="55"/>
        <v/>
      </c>
      <c r="BX98" s="55" t="str">
        <f t="shared" si="70"/>
        <v/>
      </c>
      <c r="BY98" s="129" t="str">
        <f t="shared" si="80"/>
        <v/>
      </c>
      <c r="CA98" s="4" t="s">
        <v>9</v>
      </c>
      <c r="CB98" s="5">
        <v>45263</v>
      </c>
      <c r="CC98" s="6"/>
      <c r="CD98" s="6"/>
      <c r="CE98" s="6" t="str">
        <f t="shared" si="71"/>
        <v/>
      </c>
      <c r="CF98" s="6" t="str">
        <f>IF(OR(CC98="",CD98=""),"",SUMIFS('تحميل المصنعيات'!$N:$N,'تحميل المصنعيات'!$F:$F,CD$2,'تحميل المصنعيات'!$D:$D,CB98))</f>
        <v/>
      </c>
      <c r="CG98" s="55" t="str">
        <f t="shared" si="56"/>
        <v/>
      </c>
      <c r="CH98" s="55" t="str">
        <f t="shared" si="57"/>
        <v/>
      </c>
      <c r="CI98" s="129" t="str">
        <f t="shared" si="81"/>
        <v/>
      </c>
      <c r="CK98" s="4" t="s">
        <v>9</v>
      </c>
      <c r="CL98" s="5">
        <v>45263</v>
      </c>
      <c r="CM98" s="6"/>
      <c r="CN98" s="6"/>
      <c r="CO98" s="6" t="str">
        <f t="shared" si="72"/>
        <v/>
      </c>
      <c r="CP98" s="6" t="str">
        <f>IF(OR(CM98="",CN98=""),"",SUMIFS('تحميل المصنعيات'!$N:$N,'تحميل المصنعيات'!$F:$F,CN$2,'تحميل المصنعيات'!$D:$D,CL98))</f>
        <v/>
      </c>
      <c r="CQ98" s="55" t="str">
        <f t="shared" si="58"/>
        <v/>
      </c>
      <c r="CR98" s="55" t="str">
        <f t="shared" si="59"/>
        <v/>
      </c>
      <c r="CS98" s="129" t="str">
        <f t="shared" si="82"/>
        <v/>
      </c>
    </row>
    <row r="99" spans="9:97" x14ac:dyDescent="0.25">
      <c r="I99" s="4" t="s">
        <v>10</v>
      </c>
      <c r="J99" s="5">
        <v>45264</v>
      </c>
      <c r="K99" s="6"/>
      <c r="L99" s="6"/>
      <c r="M99" s="6" t="str">
        <f t="shared" si="60"/>
        <v/>
      </c>
      <c r="N99" s="6" t="str">
        <f>IF(OR(K99="",L99=""),"",SUMIFS('تحميل المصنعيات'!$N:$N,'تحميل المصنعيات'!$F:$F,L$2,'تحميل المصنعيات'!$D:$D,J99))</f>
        <v/>
      </c>
      <c r="O99" s="55" t="str">
        <f t="shared" si="46"/>
        <v/>
      </c>
      <c r="P99" s="55" t="str">
        <f t="shared" si="74"/>
        <v/>
      </c>
      <c r="Q99" s="129" t="str">
        <f t="shared" si="61"/>
        <v/>
      </c>
      <c r="S99" s="4" t="s">
        <v>10</v>
      </c>
      <c r="T99" s="5">
        <v>45264</v>
      </c>
      <c r="U99" s="6"/>
      <c r="V99" s="6"/>
      <c r="W99" s="6" t="str">
        <f t="shared" si="62"/>
        <v/>
      </c>
      <c r="X99" s="6" t="str">
        <f>IF(OR(U99="",V99=""),"",SUMIFS('تحميل المصنعيات'!$N:$N,'تحميل المصنعيات'!$F:$F,V$2,'تحميل المصنعيات'!$D:$D,T99))</f>
        <v/>
      </c>
      <c r="Y99" s="55" t="str">
        <f t="shared" si="47"/>
        <v/>
      </c>
      <c r="Z99" s="55" t="str">
        <f t="shared" si="48"/>
        <v/>
      </c>
      <c r="AA99" s="129" t="str">
        <f t="shared" si="75"/>
        <v/>
      </c>
      <c r="AC99" s="4" t="s">
        <v>10</v>
      </c>
      <c r="AD99" s="5">
        <v>45264</v>
      </c>
      <c r="AE99" s="6"/>
      <c r="AF99" s="6"/>
      <c r="AG99" s="6" t="str">
        <f t="shared" si="63"/>
        <v/>
      </c>
      <c r="AH99" s="6" t="str">
        <f>IF(OR(AE99="",AF99=""),"",SUMIFS('تحميل المصنعيات'!$N:$N,'تحميل المصنعيات'!$F:$F,AF$2,'تحميل المصنعيات'!$D:$D,AD99))</f>
        <v/>
      </c>
      <c r="AI99" s="55" t="str">
        <f t="shared" si="49"/>
        <v/>
      </c>
      <c r="AJ99" s="55" t="str">
        <f t="shared" si="64"/>
        <v/>
      </c>
      <c r="AK99" s="129" t="str">
        <f t="shared" si="76"/>
        <v/>
      </c>
      <c r="AM99" s="4" t="s">
        <v>10</v>
      </c>
      <c r="AN99" s="5">
        <v>45264</v>
      </c>
      <c r="AO99" s="6"/>
      <c r="AP99" s="6"/>
      <c r="AQ99" s="6" t="str">
        <f t="shared" si="65"/>
        <v/>
      </c>
      <c r="AR99" s="6" t="str">
        <f>IF(OR(AO99="",AP99=""),"",SUMIFS('تحميل المصنعيات'!$N:$N,'تحميل المصنعيات'!$F:$F,AP$2,'تحميل المصنعيات'!$D:$D,AN99))</f>
        <v/>
      </c>
      <c r="AS99" s="55" t="str">
        <f t="shared" si="50"/>
        <v/>
      </c>
      <c r="AT99" s="55" t="str">
        <f t="shared" si="51"/>
        <v/>
      </c>
      <c r="AU99" s="129" t="str">
        <f t="shared" si="77"/>
        <v/>
      </c>
      <c r="AW99" s="4" t="s">
        <v>10</v>
      </c>
      <c r="AX99" s="5">
        <v>45264</v>
      </c>
      <c r="AY99" s="6"/>
      <c r="AZ99" s="6"/>
      <c r="BA99" s="6" t="str">
        <f t="shared" si="66"/>
        <v/>
      </c>
      <c r="BB99" s="6" t="str">
        <f>IF(OR(AY99="",AZ99=""),"",SUMIFS('تحميل المصنعيات'!$N:$N,'تحميل المصنعيات'!$F:$F,AZ$2,'تحميل المصنعيات'!$D:$D,AX99))</f>
        <v/>
      </c>
      <c r="BC99" s="55" t="str">
        <f t="shared" si="52"/>
        <v/>
      </c>
      <c r="BD99" s="55" t="str">
        <f t="shared" si="67"/>
        <v/>
      </c>
      <c r="BE99" s="129" t="str">
        <f t="shared" si="78"/>
        <v/>
      </c>
      <c r="BG99" s="4" t="s">
        <v>10</v>
      </c>
      <c r="BH99" s="5">
        <v>45264</v>
      </c>
      <c r="BI99" s="6"/>
      <c r="BJ99" s="6"/>
      <c r="BK99" s="6" t="str">
        <f t="shared" si="68"/>
        <v/>
      </c>
      <c r="BL99" s="6" t="str">
        <f>IF(OR(BI99="",BJ99=""),"",SUMIFS('تحميل المصنعيات'!$N:$N,'تحميل المصنعيات'!$F:$F,BJ$2,'تحميل المصنعيات'!$D:$D,BH99))</f>
        <v/>
      </c>
      <c r="BM99" s="55" t="str">
        <f t="shared" si="53"/>
        <v/>
      </c>
      <c r="BN99" s="55" t="str">
        <f t="shared" si="54"/>
        <v/>
      </c>
      <c r="BO99" s="129" t="str">
        <f t="shared" si="79"/>
        <v/>
      </c>
      <c r="BQ99" s="4" t="s">
        <v>10</v>
      </c>
      <c r="BR99" s="5">
        <v>45264</v>
      </c>
      <c r="BS99" s="6"/>
      <c r="BT99" s="6"/>
      <c r="BU99" s="6" t="str">
        <f t="shared" si="69"/>
        <v/>
      </c>
      <c r="BV99" s="6" t="str">
        <f>IF(OR(BS99="",BT99=""),"",SUMIFS('تحميل المصنعيات'!$N:$N,'تحميل المصنعيات'!$F:$F,BT$2,'تحميل المصنعيات'!$D:$D,BR99))</f>
        <v/>
      </c>
      <c r="BW99" s="55" t="str">
        <f t="shared" si="55"/>
        <v/>
      </c>
      <c r="BX99" s="55" t="str">
        <f t="shared" si="70"/>
        <v/>
      </c>
      <c r="BY99" s="129" t="str">
        <f t="shared" si="80"/>
        <v/>
      </c>
      <c r="CA99" s="4" t="s">
        <v>10</v>
      </c>
      <c r="CB99" s="5">
        <v>45264</v>
      </c>
      <c r="CC99" s="6"/>
      <c r="CD99" s="6"/>
      <c r="CE99" s="6" t="str">
        <f t="shared" si="71"/>
        <v/>
      </c>
      <c r="CF99" s="6" t="str">
        <f>IF(OR(CC99="",CD99=""),"",SUMIFS('تحميل المصنعيات'!$N:$N,'تحميل المصنعيات'!$F:$F,CD$2,'تحميل المصنعيات'!$D:$D,CB99))</f>
        <v/>
      </c>
      <c r="CG99" s="55" t="str">
        <f t="shared" si="56"/>
        <v/>
      </c>
      <c r="CH99" s="55" t="str">
        <f t="shared" si="57"/>
        <v/>
      </c>
      <c r="CI99" s="129" t="str">
        <f t="shared" si="81"/>
        <v/>
      </c>
      <c r="CK99" s="4" t="s">
        <v>10</v>
      </c>
      <c r="CL99" s="5">
        <v>45264</v>
      </c>
      <c r="CM99" s="6"/>
      <c r="CN99" s="6"/>
      <c r="CO99" s="6" t="str">
        <f t="shared" si="72"/>
        <v/>
      </c>
      <c r="CP99" s="6" t="str">
        <f>IF(OR(CM99="",CN99=""),"",SUMIFS('تحميل المصنعيات'!$N:$N,'تحميل المصنعيات'!$F:$F,CN$2,'تحميل المصنعيات'!$D:$D,CL99))</f>
        <v/>
      </c>
      <c r="CQ99" s="55" t="str">
        <f t="shared" si="58"/>
        <v/>
      </c>
      <c r="CR99" s="55" t="str">
        <f t="shared" si="59"/>
        <v/>
      </c>
      <c r="CS99" s="129" t="str">
        <f t="shared" si="82"/>
        <v/>
      </c>
    </row>
    <row r="100" spans="9:97" x14ac:dyDescent="0.25">
      <c r="I100" s="4" t="s">
        <v>11</v>
      </c>
      <c r="J100" s="5">
        <v>45265</v>
      </c>
      <c r="K100" s="6"/>
      <c r="L100" s="6"/>
      <c r="M100" s="6" t="str">
        <f t="shared" si="60"/>
        <v/>
      </c>
      <c r="N100" s="6" t="str">
        <f>IF(OR(K100="",L100=""),"",SUMIFS('تحميل المصنعيات'!$N:$N,'تحميل المصنعيات'!$F:$F,L$2,'تحميل المصنعيات'!$D:$D,J100))</f>
        <v/>
      </c>
      <c r="O100" s="55" t="str">
        <f t="shared" si="46"/>
        <v/>
      </c>
      <c r="P100" s="55" t="str">
        <f t="shared" si="74"/>
        <v/>
      </c>
      <c r="Q100" s="129" t="str">
        <f t="shared" si="61"/>
        <v/>
      </c>
      <c r="S100" s="4" t="s">
        <v>11</v>
      </c>
      <c r="T100" s="5">
        <v>45265</v>
      </c>
      <c r="U100" s="6"/>
      <c r="V100" s="6"/>
      <c r="W100" s="6" t="str">
        <f t="shared" si="62"/>
        <v/>
      </c>
      <c r="X100" s="6" t="str">
        <f>IF(OR(U100="",V100=""),"",SUMIFS('تحميل المصنعيات'!$N:$N,'تحميل المصنعيات'!$F:$F,V$2,'تحميل المصنعيات'!$D:$D,T100))</f>
        <v/>
      </c>
      <c r="Y100" s="55" t="str">
        <f t="shared" si="47"/>
        <v/>
      </c>
      <c r="Z100" s="55" t="str">
        <f t="shared" si="48"/>
        <v/>
      </c>
      <c r="AA100" s="129" t="str">
        <f t="shared" si="75"/>
        <v/>
      </c>
      <c r="AC100" s="4" t="s">
        <v>11</v>
      </c>
      <c r="AD100" s="5">
        <v>45265</v>
      </c>
      <c r="AE100" s="6"/>
      <c r="AF100" s="6"/>
      <c r="AG100" s="6" t="str">
        <f t="shared" si="63"/>
        <v/>
      </c>
      <c r="AH100" s="6" t="str">
        <f>IF(OR(AE100="",AF100=""),"",SUMIFS('تحميل المصنعيات'!$N:$N,'تحميل المصنعيات'!$F:$F,AF$2,'تحميل المصنعيات'!$D:$D,AD100))</f>
        <v/>
      </c>
      <c r="AI100" s="55" t="str">
        <f t="shared" si="49"/>
        <v/>
      </c>
      <c r="AJ100" s="55" t="str">
        <f t="shared" si="64"/>
        <v/>
      </c>
      <c r="AK100" s="129" t="str">
        <f t="shared" si="76"/>
        <v/>
      </c>
      <c r="AM100" s="4" t="s">
        <v>11</v>
      </c>
      <c r="AN100" s="5">
        <v>45265</v>
      </c>
      <c r="AO100" s="6"/>
      <c r="AP100" s="6"/>
      <c r="AQ100" s="6" t="str">
        <f t="shared" si="65"/>
        <v/>
      </c>
      <c r="AR100" s="6" t="str">
        <f>IF(OR(AO100="",AP100=""),"",SUMIFS('تحميل المصنعيات'!$N:$N,'تحميل المصنعيات'!$F:$F,AP$2,'تحميل المصنعيات'!$D:$D,AN100))</f>
        <v/>
      </c>
      <c r="AS100" s="55" t="str">
        <f t="shared" si="50"/>
        <v/>
      </c>
      <c r="AT100" s="55" t="str">
        <f t="shared" si="51"/>
        <v/>
      </c>
      <c r="AU100" s="129" t="str">
        <f t="shared" si="77"/>
        <v/>
      </c>
      <c r="AW100" s="4" t="s">
        <v>11</v>
      </c>
      <c r="AX100" s="5">
        <v>45265</v>
      </c>
      <c r="AY100" s="6"/>
      <c r="AZ100" s="6"/>
      <c r="BA100" s="6" t="str">
        <f t="shared" si="66"/>
        <v/>
      </c>
      <c r="BB100" s="6" t="str">
        <f>IF(OR(AY100="",AZ100=""),"",SUMIFS('تحميل المصنعيات'!$N:$N,'تحميل المصنعيات'!$F:$F,AZ$2,'تحميل المصنعيات'!$D:$D,AX100))</f>
        <v/>
      </c>
      <c r="BC100" s="55" t="str">
        <f t="shared" si="52"/>
        <v/>
      </c>
      <c r="BD100" s="55" t="str">
        <f t="shared" si="67"/>
        <v/>
      </c>
      <c r="BE100" s="129" t="str">
        <f t="shared" si="78"/>
        <v/>
      </c>
      <c r="BG100" s="4" t="s">
        <v>11</v>
      </c>
      <c r="BH100" s="5">
        <v>45265</v>
      </c>
      <c r="BI100" s="6"/>
      <c r="BJ100" s="6"/>
      <c r="BK100" s="6" t="str">
        <f t="shared" si="68"/>
        <v/>
      </c>
      <c r="BL100" s="6" t="str">
        <f>IF(OR(BI100="",BJ100=""),"",SUMIFS('تحميل المصنعيات'!$N:$N,'تحميل المصنعيات'!$F:$F,BJ$2,'تحميل المصنعيات'!$D:$D,BH100))</f>
        <v/>
      </c>
      <c r="BM100" s="55" t="str">
        <f t="shared" si="53"/>
        <v/>
      </c>
      <c r="BN100" s="55" t="str">
        <f t="shared" si="54"/>
        <v/>
      </c>
      <c r="BO100" s="129" t="str">
        <f t="shared" si="79"/>
        <v/>
      </c>
      <c r="BQ100" s="4" t="s">
        <v>11</v>
      </c>
      <c r="BR100" s="5">
        <v>45265</v>
      </c>
      <c r="BS100" s="6"/>
      <c r="BT100" s="6"/>
      <c r="BU100" s="6" t="str">
        <f t="shared" si="69"/>
        <v/>
      </c>
      <c r="BV100" s="6" t="str">
        <f>IF(OR(BS100="",BT100=""),"",SUMIFS('تحميل المصنعيات'!$N:$N,'تحميل المصنعيات'!$F:$F,BT$2,'تحميل المصنعيات'!$D:$D,BR100))</f>
        <v/>
      </c>
      <c r="BW100" s="55" t="str">
        <f t="shared" si="55"/>
        <v/>
      </c>
      <c r="BX100" s="55" t="str">
        <f t="shared" si="70"/>
        <v/>
      </c>
      <c r="BY100" s="129" t="str">
        <f t="shared" si="80"/>
        <v/>
      </c>
      <c r="CA100" s="4" t="s">
        <v>11</v>
      </c>
      <c r="CB100" s="5">
        <v>45265</v>
      </c>
      <c r="CC100" s="6"/>
      <c r="CD100" s="6"/>
      <c r="CE100" s="6" t="str">
        <f t="shared" si="71"/>
        <v/>
      </c>
      <c r="CF100" s="6" t="str">
        <f>IF(OR(CC100="",CD100=""),"",SUMIFS('تحميل المصنعيات'!$N:$N,'تحميل المصنعيات'!$F:$F,CD$2,'تحميل المصنعيات'!$D:$D,CB100))</f>
        <v/>
      </c>
      <c r="CG100" s="55" t="str">
        <f t="shared" si="56"/>
        <v/>
      </c>
      <c r="CH100" s="55" t="str">
        <f t="shared" si="57"/>
        <v/>
      </c>
      <c r="CI100" s="129" t="str">
        <f t="shared" si="81"/>
        <v/>
      </c>
      <c r="CK100" s="4" t="s">
        <v>11</v>
      </c>
      <c r="CL100" s="5">
        <v>45265</v>
      </c>
      <c r="CM100" s="6"/>
      <c r="CN100" s="6"/>
      <c r="CO100" s="6" t="str">
        <f t="shared" si="72"/>
        <v/>
      </c>
      <c r="CP100" s="6" t="str">
        <f>IF(OR(CM100="",CN100=""),"",SUMIFS('تحميل المصنعيات'!$N:$N,'تحميل المصنعيات'!$F:$F,CN$2,'تحميل المصنعيات'!$D:$D,CL100))</f>
        <v/>
      </c>
      <c r="CQ100" s="55" t="str">
        <f t="shared" si="58"/>
        <v/>
      </c>
      <c r="CR100" s="55" t="str">
        <f t="shared" si="59"/>
        <v/>
      </c>
      <c r="CS100" s="129" t="str">
        <f t="shared" si="82"/>
        <v/>
      </c>
    </row>
    <row r="101" spans="9:97" x14ac:dyDescent="0.25">
      <c r="I101" s="4" t="s">
        <v>12</v>
      </c>
      <c r="J101" s="5">
        <v>45266</v>
      </c>
      <c r="K101" s="6"/>
      <c r="L101" s="6"/>
      <c r="M101" s="6" t="str">
        <f t="shared" si="60"/>
        <v/>
      </c>
      <c r="N101" s="6" t="str">
        <f>IF(OR(K101="",L101=""),"",SUMIFS('تحميل المصنعيات'!$N:$N,'تحميل المصنعيات'!$F:$F,L$2,'تحميل المصنعيات'!$D:$D,J101))</f>
        <v/>
      </c>
      <c r="O101" s="55" t="str">
        <f t="shared" si="46"/>
        <v/>
      </c>
      <c r="P101" s="55" t="str">
        <f t="shared" si="74"/>
        <v/>
      </c>
      <c r="Q101" s="129" t="str">
        <f t="shared" si="61"/>
        <v/>
      </c>
      <c r="S101" s="4" t="s">
        <v>12</v>
      </c>
      <c r="T101" s="5">
        <v>45266</v>
      </c>
      <c r="U101" s="6"/>
      <c r="V101" s="6"/>
      <c r="W101" s="6" t="str">
        <f t="shared" si="62"/>
        <v/>
      </c>
      <c r="X101" s="6" t="str">
        <f>IF(OR(U101="",V101=""),"",SUMIFS('تحميل المصنعيات'!$N:$N,'تحميل المصنعيات'!$F:$F,V$2,'تحميل المصنعيات'!$D:$D,T101))</f>
        <v/>
      </c>
      <c r="Y101" s="55" t="str">
        <f t="shared" si="47"/>
        <v/>
      </c>
      <c r="Z101" s="55" t="str">
        <f t="shared" si="48"/>
        <v/>
      </c>
      <c r="AA101" s="129" t="str">
        <f t="shared" si="75"/>
        <v/>
      </c>
      <c r="AC101" s="4" t="s">
        <v>12</v>
      </c>
      <c r="AD101" s="5">
        <v>45266</v>
      </c>
      <c r="AE101" s="6"/>
      <c r="AF101" s="6"/>
      <c r="AG101" s="6" t="str">
        <f t="shared" si="63"/>
        <v/>
      </c>
      <c r="AH101" s="6" t="str">
        <f>IF(OR(AE101="",AF101=""),"",SUMIFS('تحميل المصنعيات'!$N:$N,'تحميل المصنعيات'!$F:$F,AF$2,'تحميل المصنعيات'!$D:$D,AD101))</f>
        <v/>
      </c>
      <c r="AI101" s="55" t="str">
        <f t="shared" si="49"/>
        <v/>
      </c>
      <c r="AJ101" s="55" t="str">
        <f t="shared" si="64"/>
        <v/>
      </c>
      <c r="AK101" s="129" t="str">
        <f t="shared" si="76"/>
        <v/>
      </c>
      <c r="AM101" s="4" t="s">
        <v>12</v>
      </c>
      <c r="AN101" s="5">
        <v>45266</v>
      </c>
      <c r="AO101" s="6"/>
      <c r="AP101" s="6"/>
      <c r="AQ101" s="6" t="str">
        <f t="shared" si="65"/>
        <v/>
      </c>
      <c r="AR101" s="6" t="str">
        <f>IF(OR(AO101="",AP101=""),"",SUMIFS('تحميل المصنعيات'!$N:$N,'تحميل المصنعيات'!$F:$F,AP$2,'تحميل المصنعيات'!$D:$D,AN101))</f>
        <v/>
      </c>
      <c r="AS101" s="55" t="str">
        <f t="shared" si="50"/>
        <v/>
      </c>
      <c r="AT101" s="55" t="str">
        <f t="shared" si="51"/>
        <v/>
      </c>
      <c r="AU101" s="129" t="str">
        <f t="shared" si="77"/>
        <v/>
      </c>
      <c r="AW101" s="4" t="s">
        <v>12</v>
      </c>
      <c r="AX101" s="5">
        <v>45266</v>
      </c>
      <c r="AY101" s="6"/>
      <c r="AZ101" s="6"/>
      <c r="BA101" s="6" t="str">
        <f t="shared" si="66"/>
        <v/>
      </c>
      <c r="BB101" s="6" t="str">
        <f>IF(OR(AY101="",AZ101=""),"",SUMIFS('تحميل المصنعيات'!$N:$N,'تحميل المصنعيات'!$F:$F,AZ$2,'تحميل المصنعيات'!$D:$D,AX101))</f>
        <v/>
      </c>
      <c r="BC101" s="55" t="str">
        <f t="shared" si="52"/>
        <v/>
      </c>
      <c r="BD101" s="55" t="str">
        <f t="shared" si="67"/>
        <v/>
      </c>
      <c r="BE101" s="129" t="str">
        <f t="shared" si="78"/>
        <v/>
      </c>
      <c r="BG101" s="4" t="s">
        <v>12</v>
      </c>
      <c r="BH101" s="5">
        <v>45266</v>
      </c>
      <c r="BI101" s="6"/>
      <c r="BJ101" s="6"/>
      <c r="BK101" s="6" t="str">
        <f t="shared" si="68"/>
        <v/>
      </c>
      <c r="BL101" s="6" t="str">
        <f>IF(OR(BI101="",BJ101=""),"",SUMIFS('تحميل المصنعيات'!$N:$N,'تحميل المصنعيات'!$F:$F,BJ$2,'تحميل المصنعيات'!$D:$D,BH101))</f>
        <v/>
      </c>
      <c r="BM101" s="55" t="str">
        <f t="shared" si="53"/>
        <v/>
      </c>
      <c r="BN101" s="55" t="str">
        <f t="shared" si="54"/>
        <v/>
      </c>
      <c r="BO101" s="129" t="str">
        <f t="shared" si="79"/>
        <v/>
      </c>
      <c r="BQ101" s="4" t="s">
        <v>12</v>
      </c>
      <c r="BR101" s="5">
        <v>45266</v>
      </c>
      <c r="BS101" s="6"/>
      <c r="BT101" s="6"/>
      <c r="BU101" s="6" t="str">
        <f t="shared" si="69"/>
        <v/>
      </c>
      <c r="BV101" s="6" t="str">
        <f>IF(OR(BS101="",BT101=""),"",SUMIFS('تحميل المصنعيات'!$N:$N,'تحميل المصنعيات'!$F:$F,BT$2,'تحميل المصنعيات'!$D:$D,BR101))</f>
        <v/>
      </c>
      <c r="BW101" s="55" t="str">
        <f t="shared" si="55"/>
        <v/>
      </c>
      <c r="BX101" s="55" t="str">
        <f t="shared" si="70"/>
        <v/>
      </c>
      <c r="BY101" s="129" t="str">
        <f t="shared" si="80"/>
        <v/>
      </c>
      <c r="CA101" s="4" t="s">
        <v>12</v>
      </c>
      <c r="CB101" s="5">
        <v>45266</v>
      </c>
      <c r="CC101" s="6"/>
      <c r="CD101" s="6"/>
      <c r="CE101" s="6" t="str">
        <f t="shared" si="71"/>
        <v/>
      </c>
      <c r="CF101" s="6" t="str">
        <f>IF(OR(CC101="",CD101=""),"",SUMIFS('تحميل المصنعيات'!$N:$N,'تحميل المصنعيات'!$F:$F,CD$2,'تحميل المصنعيات'!$D:$D,CB101))</f>
        <v/>
      </c>
      <c r="CG101" s="55" t="str">
        <f t="shared" si="56"/>
        <v/>
      </c>
      <c r="CH101" s="55" t="str">
        <f t="shared" si="57"/>
        <v/>
      </c>
      <c r="CI101" s="129" t="str">
        <f t="shared" si="81"/>
        <v/>
      </c>
      <c r="CK101" s="4" t="s">
        <v>12</v>
      </c>
      <c r="CL101" s="5">
        <v>45266</v>
      </c>
      <c r="CM101" s="6"/>
      <c r="CN101" s="6"/>
      <c r="CO101" s="6" t="str">
        <f t="shared" si="72"/>
        <v/>
      </c>
      <c r="CP101" s="6" t="str">
        <f>IF(OR(CM101="",CN101=""),"",SUMIFS('تحميل المصنعيات'!$N:$N,'تحميل المصنعيات'!$F:$F,CN$2,'تحميل المصنعيات'!$D:$D,CL101))</f>
        <v/>
      </c>
      <c r="CQ101" s="55" t="str">
        <f t="shared" si="58"/>
        <v/>
      </c>
      <c r="CR101" s="55" t="str">
        <f t="shared" si="59"/>
        <v/>
      </c>
      <c r="CS101" s="129" t="str">
        <f t="shared" si="82"/>
        <v/>
      </c>
    </row>
    <row r="102" spans="9:97" x14ac:dyDescent="0.25">
      <c r="I102" s="4" t="s">
        <v>13</v>
      </c>
      <c r="J102" s="5">
        <v>45267</v>
      </c>
      <c r="K102" s="6"/>
      <c r="L102" s="6"/>
      <c r="M102" s="6" t="str">
        <f t="shared" si="60"/>
        <v/>
      </c>
      <c r="N102" s="6" t="str">
        <f>IF(OR(K102="",L102=""),"",SUMIFS('تحميل المصنعيات'!$N:$N,'تحميل المصنعيات'!$F:$F,L$2,'تحميل المصنعيات'!$D:$D,J102))</f>
        <v/>
      </c>
      <c r="O102" s="55" t="str">
        <f t="shared" si="46"/>
        <v/>
      </c>
      <c r="P102" s="55" t="str">
        <f t="shared" si="74"/>
        <v/>
      </c>
      <c r="Q102" s="129" t="str">
        <f t="shared" si="61"/>
        <v/>
      </c>
      <c r="S102" s="4" t="s">
        <v>13</v>
      </c>
      <c r="T102" s="5">
        <v>45267</v>
      </c>
      <c r="U102" s="6"/>
      <c r="V102" s="6"/>
      <c r="W102" s="6" t="str">
        <f t="shared" si="62"/>
        <v/>
      </c>
      <c r="X102" s="6" t="str">
        <f>IF(OR(U102="",V102=""),"",SUMIFS('تحميل المصنعيات'!$N:$N,'تحميل المصنعيات'!$F:$F,V$2,'تحميل المصنعيات'!$D:$D,T102))</f>
        <v/>
      </c>
      <c r="Y102" s="55" t="str">
        <f t="shared" si="47"/>
        <v/>
      </c>
      <c r="Z102" s="55" t="str">
        <f t="shared" si="48"/>
        <v/>
      </c>
      <c r="AA102" s="129" t="str">
        <f t="shared" si="75"/>
        <v/>
      </c>
      <c r="AC102" s="4" t="s">
        <v>13</v>
      </c>
      <c r="AD102" s="5">
        <v>45267</v>
      </c>
      <c r="AE102" s="6"/>
      <c r="AF102" s="6"/>
      <c r="AG102" s="6" t="str">
        <f t="shared" si="63"/>
        <v/>
      </c>
      <c r="AH102" s="6" t="str">
        <f>IF(OR(AE102="",AF102=""),"",SUMIFS('تحميل المصنعيات'!$N:$N,'تحميل المصنعيات'!$F:$F,AF$2,'تحميل المصنعيات'!$D:$D,AD102))</f>
        <v/>
      </c>
      <c r="AI102" s="55" t="str">
        <f t="shared" si="49"/>
        <v/>
      </c>
      <c r="AJ102" s="55" t="str">
        <f t="shared" si="64"/>
        <v/>
      </c>
      <c r="AK102" s="129" t="str">
        <f t="shared" si="76"/>
        <v/>
      </c>
      <c r="AM102" s="4" t="s">
        <v>13</v>
      </c>
      <c r="AN102" s="5">
        <v>45267</v>
      </c>
      <c r="AO102" s="6"/>
      <c r="AP102" s="6"/>
      <c r="AQ102" s="6" t="str">
        <f t="shared" si="65"/>
        <v/>
      </c>
      <c r="AR102" s="6" t="str">
        <f>IF(OR(AO102="",AP102=""),"",SUMIFS('تحميل المصنعيات'!$N:$N,'تحميل المصنعيات'!$F:$F,AP$2,'تحميل المصنعيات'!$D:$D,AN102))</f>
        <v/>
      </c>
      <c r="AS102" s="55" t="str">
        <f t="shared" si="50"/>
        <v/>
      </c>
      <c r="AT102" s="55" t="str">
        <f t="shared" si="51"/>
        <v/>
      </c>
      <c r="AU102" s="129" t="str">
        <f t="shared" si="77"/>
        <v/>
      </c>
      <c r="AW102" s="4" t="s">
        <v>13</v>
      </c>
      <c r="AX102" s="5">
        <v>45267</v>
      </c>
      <c r="AY102" s="6"/>
      <c r="AZ102" s="6"/>
      <c r="BA102" s="6" t="str">
        <f t="shared" si="66"/>
        <v/>
      </c>
      <c r="BB102" s="6" t="str">
        <f>IF(OR(AY102="",AZ102=""),"",SUMIFS('تحميل المصنعيات'!$N:$N,'تحميل المصنعيات'!$F:$F,AZ$2,'تحميل المصنعيات'!$D:$D,AX102))</f>
        <v/>
      </c>
      <c r="BC102" s="55" t="str">
        <f t="shared" si="52"/>
        <v/>
      </c>
      <c r="BD102" s="55" t="str">
        <f t="shared" si="67"/>
        <v/>
      </c>
      <c r="BE102" s="129" t="str">
        <f t="shared" si="78"/>
        <v/>
      </c>
      <c r="BG102" s="4" t="s">
        <v>13</v>
      </c>
      <c r="BH102" s="5">
        <v>45267</v>
      </c>
      <c r="BI102" s="6"/>
      <c r="BJ102" s="6"/>
      <c r="BK102" s="6" t="str">
        <f t="shared" si="68"/>
        <v/>
      </c>
      <c r="BL102" s="6" t="str">
        <f>IF(OR(BI102="",BJ102=""),"",SUMIFS('تحميل المصنعيات'!$N:$N,'تحميل المصنعيات'!$F:$F,BJ$2,'تحميل المصنعيات'!$D:$D,BH102))</f>
        <v/>
      </c>
      <c r="BM102" s="55" t="str">
        <f t="shared" si="53"/>
        <v/>
      </c>
      <c r="BN102" s="55" t="str">
        <f t="shared" si="54"/>
        <v/>
      </c>
      <c r="BO102" s="129" t="str">
        <f t="shared" si="79"/>
        <v/>
      </c>
      <c r="BQ102" s="4" t="s">
        <v>13</v>
      </c>
      <c r="BR102" s="5">
        <v>45267</v>
      </c>
      <c r="BS102" s="6"/>
      <c r="BT102" s="6"/>
      <c r="BU102" s="6" t="str">
        <f t="shared" si="69"/>
        <v/>
      </c>
      <c r="BV102" s="6" t="str">
        <f>IF(OR(BS102="",BT102=""),"",SUMIFS('تحميل المصنعيات'!$N:$N,'تحميل المصنعيات'!$F:$F,BT$2,'تحميل المصنعيات'!$D:$D,BR102))</f>
        <v/>
      </c>
      <c r="BW102" s="55" t="str">
        <f t="shared" si="55"/>
        <v/>
      </c>
      <c r="BX102" s="55" t="str">
        <f t="shared" si="70"/>
        <v/>
      </c>
      <c r="BY102" s="129" t="str">
        <f t="shared" si="80"/>
        <v/>
      </c>
      <c r="CA102" s="4" t="s">
        <v>13</v>
      </c>
      <c r="CB102" s="5">
        <v>45267</v>
      </c>
      <c r="CC102" s="6"/>
      <c r="CD102" s="6"/>
      <c r="CE102" s="6" t="str">
        <f t="shared" si="71"/>
        <v/>
      </c>
      <c r="CF102" s="6" t="str">
        <f>IF(OR(CC102="",CD102=""),"",SUMIFS('تحميل المصنعيات'!$N:$N,'تحميل المصنعيات'!$F:$F,CD$2,'تحميل المصنعيات'!$D:$D,CB102))</f>
        <v/>
      </c>
      <c r="CG102" s="55" t="str">
        <f t="shared" si="56"/>
        <v/>
      </c>
      <c r="CH102" s="55" t="str">
        <f t="shared" si="57"/>
        <v/>
      </c>
      <c r="CI102" s="129" t="str">
        <f t="shared" si="81"/>
        <v/>
      </c>
      <c r="CK102" s="4" t="s">
        <v>13</v>
      </c>
      <c r="CL102" s="5">
        <v>45267</v>
      </c>
      <c r="CM102" s="6"/>
      <c r="CN102" s="6"/>
      <c r="CO102" s="6" t="str">
        <f t="shared" si="72"/>
        <v/>
      </c>
      <c r="CP102" s="6" t="str">
        <f>IF(OR(CM102="",CN102=""),"",SUMIFS('تحميل المصنعيات'!$N:$N,'تحميل المصنعيات'!$F:$F,CN$2,'تحميل المصنعيات'!$D:$D,CL102))</f>
        <v/>
      </c>
      <c r="CQ102" s="55" t="str">
        <f t="shared" si="58"/>
        <v/>
      </c>
      <c r="CR102" s="55" t="str">
        <f t="shared" si="59"/>
        <v/>
      </c>
      <c r="CS102" s="129" t="str">
        <f t="shared" si="82"/>
        <v/>
      </c>
    </row>
    <row r="103" spans="9:97" x14ac:dyDescent="0.25">
      <c r="I103" s="132" t="s">
        <v>30</v>
      </c>
      <c r="J103" s="133">
        <v>45268</v>
      </c>
      <c r="K103" s="134"/>
      <c r="L103" s="134"/>
      <c r="M103" s="134" t="str">
        <f t="shared" si="60"/>
        <v/>
      </c>
      <c r="N103" s="134" t="str">
        <f>IF(OR(K103="",L103=""),"",SUMIFS('تحميل المصنعيات'!$N:$N,'تحميل المصنعيات'!$F:$F,L$2,'تحميل المصنعيات'!$D:$D,J103))</f>
        <v/>
      </c>
      <c r="O103" s="135" t="str">
        <f t="shared" si="46"/>
        <v/>
      </c>
      <c r="P103" s="135" t="str">
        <f t="shared" si="74"/>
        <v/>
      </c>
      <c r="Q103" s="132" t="str">
        <f t="shared" si="61"/>
        <v/>
      </c>
      <c r="S103" s="132" t="s">
        <v>30</v>
      </c>
      <c r="T103" s="133">
        <v>45268</v>
      </c>
      <c r="U103" s="134"/>
      <c r="V103" s="134"/>
      <c r="W103" s="134" t="str">
        <f t="shared" si="62"/>
        <v/>
      </c>
      <c r="X103" s="134" t="str">
        <f>IF(OR(U103="",V103=""),"",SUMIFS('تحميل المصنعيات'!$N:$N,'تحميل المصنعيات'!$F:$F,V$2,'تحميل المصنعيات'!$D:$D,T103))</f>
        <v/>
      </c>
      <c r="Y103" s="135" t="str">
        <f t="shared" si="47"/>
        <v/>
      </c>
      <c r="Z103" s="135" t="str">
        <f t="shared" si="48"/>
        <v/>
      </c>
      <c r="AA103" s="132" t="str">
        <f t="shared" si="75"/>
        <v/>
      </c>
      <c r="AC103" s="132" t="s">
        <v>30</v>
      </c>
      <c r="AD103" s="133">
        <v>45268</v>
      </c>
      <c r="AE103" s="134"/>
      <c r="AF103" s="134"/>
      <c r="AG103" s="134" t="str">
        <f t="shared" si="63"/>
        <v/>
      </c>
      <c r="AH103" s="134" t="str">
        <f>IF(OR(AE103="",AF103=""),"",SUMIFS('تحميل المصنعيات'!$N:$N,'تحميل المصنعيات'!$F:$F,AF$2,'تحميل المصنعيات'!$D:$D,AD103))</f>
        <v/>
      </c>
      <c r="AI103" s="135" t="str">
        <f t="shared" si="49"/>
        <v/>
      </c>
      <c r="AJ103" s="135" t="str">
        <f t="shared" si="64"/>
        <v/>
      </c>
      <c r="AK103" s="132" t="str">
        <f t="shared" si="76"/>
        <v/>
      </c>
      <c r="AM103" s="132" t="s">
        <v>30</v>
      </c>
      <c r="AN103" s="133">
        <v>45268</v>
      </c>
      <c r="AO103" s="134"/>
      <c r="AP103" s="134"/>
      <c r="AQ103" s="134" t="str">
        <f t="shared" si="65"/>
        <v/>
      </c>
      <c r="AR103" s="134" t="str">
        <f>IF(OR(AO103="",AP103=""),"",SUMIFS('تحميل المصنعيات'!$N:$N,'تحميل المصنعيات'!$F:$F,AP$2,'تحميل المصنعيات'!$D:$D,AN103))</f>
        <v/>
      </c>
      <c r="AS103" s="135" t="str">
        <f t="shared" si="50"/>
        <v/>
      </c>
      <c r="AT103" s="135" t="str">
        <f t="shared" si="51"/>
        <v/>
      </c>
      <c r="AU103" s="132" t="str">
        <f t="shared" si="77"/>
        <v/>
      </c>
      <c r="AW103" s="132" t="s">
        <v>30</v>
      </c>
      <c r="AX103" s="133">
        <v>45268</v>
      </c>
      <c r="AY103" s="134"/>
      <c r="AZ103" s="134"/>
      <c r="BA103" s="134" t="str">
        <f t="shared" si="66"/>
        <v/>
      </c>
      <c r="BB103" s="134" t="str">
        <f>IF(OR(AY103="",AZ103=""),"",SUMIFS('تحميل المصنعيات'!$N:$N,'تحميل المصنعيات'!$F:$F,AZ$2,'تحميل المصنعيات'!$D:$D,AX103))</f>
        <v/>
      </c>
      <c r="BC103" s="135" t="str">
        <f t="shared" si="52"/>
        <v/>
      </c>
      <c r="BD103" s="135" t="str">
        <f t="shared" si="67"/>
        <v/>
      </c>
      <c r="BE103" s="132" t="str">
        <f t="shared" si="78"/>
        <v/>
      </c>
      <c r="BG103" s="132" t="s">
        <v>30</v>
      </c>
      <c r="BH103" s="133">
        <v>45268</v>
      </c>
      <c r="BI103" s="134"/>
      <c r="BJ103" s="134"/>
      <c r="BK103" s="134" t="str">
        <f t="shared" si="68"/>
        <v/>
      </c>
      <c r="BL103" s="134" t="str">
        <f>IF(OR(BI103="",BJ103=""),"",SUMIFS('تحميل المصنعيات'!$N:$N,'تحميل المصنعيات'!$F:$F,BJ$2,'تحميل المصنعيات'!$D:$D,BH103))</f>
        <v/>
      </c>
      <c r="BM103" s="135" t="str">
        <f t="shared" si="53"/>
        <v/>
      </c>
      <c r="BN103" s="135" t="str">
        <f t="shared" si="54"/>
        <v/>
      </c>
      <c r="BO103" s="132" t="str">
        <f t="shared" si="79"/>
        <v/>
      </c>
      <c r="BQ103" s="132" t="s">
        <v>30</v>
      </c>
      <c r="BR103" s="133">
        <v>45268</v>
      </c>
      <c r="BS103" s="134"/>
      <c r="BT103" s="134"/>
      <c r="BU103" s="134" t="str">
        <f t="shared" si="69"/>
        <v/>
      </c>
      <c r="BV103" s="134" t="str">
        <f>IF(OR(BS103="",BT103=""),"",SUMIFS('تحميل المصنعيات'!$N:$N,'تحميل المصنعيات'!$F:$F,BT$2,'تحميل المصنعيات'!$D:$D,BR103))</f>
        <v/>
      </c>
      <c r="BW103" s="135" t="str">
        <f t="shared" si="55"/>
        <v/>
      </c>
      <c r="BX103" s="135" t="str">
        <f t="shared" si="70"/>
        <v/>
      </c>
      <c r="BY103" s="132" t="str">
        <f t="shared" si="80"/>
        <v/>
      </c>
      <c r="CA103" s="132" t="s">
        <v>30</v>
      </c>
      <c r="CB103" s="133">
        <v>45268</v>
      </c>
      <c r="CC103" s="134"/>
      <c r="CD103" s="134"/>
      <c r="CE103" s="134" t="str">
        <f t="shared" si="71"/>
        <v/>
      </c>
      <c r="CF103" s="134" t="str">
        <f>IF(OR(CC103="",CD103=""),"",SUMIFS('تحميل المصنعيات'!$N:$N,'تحميل المصنعيات'!$F:$F,CD$2,'تحميل المصنعيات'!$D:$D,CB103))</f>
        <v/>
      </c>
      <c r="CG103" s="135" t="str">
        <f t="shared" si="56"/>
        <v/>
      </c>
      <c r="CH103" s="135" t="str">
        <f t="shared" si="57"/>
        <v/>
      </c>
      <c r="CI103" s="132" t="str">
        <f t="shared" si="81"/>
        <v/>
      </c>
      <c r="CK103" s="132" t="s">
        <v>30</v>
      </c>
      <c r="CL103" s="133">
        <v>45268</v>
      </c>
      <c r="CM103" s="134"/>
      <c r="CN103" s="134"/>
      <c r="CO103" s="134" t="str">
        <f t="shared" si="72"/>
        <v/>
      </c>
      <c r="CP103" s="134" t="str">
        <f>IF(OR(CM103="",CN103=""),"",SUMIFS('تحميل المصنعيات'!$N:$N,'تحميل المصنعيات'!$F:$F,CN$2,'تحميل المصنعيات'!$D:$D,CL103))</f>
        <v/>
      </c>
      <c r="CQ103" s="135" t="str">
        <f t="shared" si="58"/>
        <v/>
      </c>
      <c r="CR103" s="135" t="str">
        <f t="shared" si="59"/>
        <v/>
      </c>
      <c r="CS103" s="132" t="str">
        <f t="shared" si="82"/>
        <v/>
      </c>
    </row>
    <row r="104" spans="9:97" x14ac:dyDescent="0.25">
      <c r="I104" s="4" t="s">
        <v>8</v>
      </c>
      <c r="J104" s="5">
        <v>45269</v>
      </c>
      <c r="K104" s="6"/>
      <c r="L104" s="6"/>
      <c r="M104" s="6" t="str">
        <f t="shared" si="60"/>
        <v/>
      </c>
      <c r="N104" s="6" t="str">
        <f>IF(OR(K104="",L104=""),"",SUMIFS('تحميل المصنعيات'!$N:$N,'تحميل المصنعيات'!$F:$F,L$2,'تحميل المصنعيات'!$D:$D,J104))</f>
        <v/>
      </c>
      <c r="O104" s="55" t="str">
        <f t="shared" si="46"/>
        <v/>
      </c>
      <c r="P104" s="55" t="str">
        <f t="shared" si="74"/>
        <v/>
      </c>
      <c r="Q104" s="129" t="str">
        <f t="shared" si="61"/>
        <v/>
      </c>
      <c r="S104" s="4" t="s">
        <v>8</v>
      </c>
      <c r="T104" s="5">
        <v>45269</v>
      </c>
      <c r="U104" s="6"/>
      <c r="V104" s="6"/>
      <c r="W104" s="6" t="str">
        <f t="shared" si="62"/>
        <v/>
      </c>
      <c r="X104" s="6" t="str">
        <f>IF(OR(U104="",V104=""),"",SUMIFS('تحميل المصنعيات'!$N:$N,'تحميل المصنعيات'!$F:$F,V$2,'تحميل المصنعيات'!$D:$D,T104))</f>
        <v/>
      </c>
      <c r="Y104" s="55" t="str">
        <f t="shared" si="47"/>
        <v/>
      </c>
      <c r="Z104" s="55" t="str">
        <f t="shared" si="48"/>
        <v/>
      </c>
      <c r="AA104" s="129" t="str">
        <f t="shared" si="75"/>
        <v/>
      </c>
      <c r="AC104" s="4" t="s">
        <v>8</v>
      </c>
      <c r="AD104" s="5">
        <v>45269</v>
      </c>
      <c r="AE104" s="6"/>
      <c r="AF104" s="6"/>
      <c r="AG104" s="6" t="str">
        <f t="shared" si="63"/>
        <v/>
      </c>
      <c r="AH104" s="6" t="str">
        <f>IF(OR(AE104="",AF104=""),"",SUMIFS('تحميل المصنعيات'!$N:$N,'تحميل المصنعيات'!$F:$F,AF$2,'تحميل المصنعيات'!$D:$D,AD104))</f>
        <v/>
      </c>
      <c r="AI104" s="55" t="str">
        <f t="shared" si="49"/>
        <v/>
      </c>
      <c r="AJ104" s="55" t="str">
        <f t="shared" si="64"/>
        <v/>
      </c>
      <c r="AK104" s="129" t="str">
        <f t="shared" si="76"/>
        <v/>
      </c>
      <c r="AM104" s="4" t="s">
        <v>8</v>
      </c>
      <c r="AN104" s="5">
        <v>45269</v>
      </c>
      <c r="AO104" s="6"/>
      <c r="AP104" s="6"/>
      <c r="AQ104" s="6" t="str">
        <f t="shared" si="65"/>
        <v/>
      </c>
      <c r="AR104" s="6" t="str">
        <f>IF(OR(AO104="",AP104=""),"",SUMIFS('تحميل المصنعيات'!$N:$N,'تحميل المصنعيات'!$F:$F,AP$2,'تحميل المصنعيات'!$D:$D,AN104))</f>
        <v/>
      </c>
      <c r="AS104" s="55" t="str">
        <f t="shared" si="50"/>
        <v/>
      </c>
      <c r="AT104" s="55" t="str">
        <f t="shared" si="51"/>
        <v/>
      </c>
      <c r="AU104" s="129" t="str">
        <f t="shared" si="77"/>
        <v/>
      </c>
      <c r="AW104" s="4" t="s">
        <v>8</v>
      </c>
      <c r="AX104" s="5">
        <v>45269</v>
      </c>
      <c r="AY104" s="6"/>
      <c r="AZ104" s="6"/>
      <c r="BA104" s="6" t="str">
        <f t="shared" si="66"/>
        <v/>
      </c>
      <c r="BB104" s="6" t="str">
        <f>IF(OR(AY104="",AZ104=""),"",SUMIFS('تحميل المصنعيات'!$N:$N,'تحميل المصنعيات'!$F:$F,AZ$2,'تحميل المصنعيات'!$D:$D,AX104))</f>
        <v/>
      </c>
      <c r="BC104" s="55" t="str">
        <f t="shared" si="52"/>
        <v/>
      </c>
      <c r="BD104" s="55" t="str">
        <f t="shared" si="67"/>
        <v/>
      </c>
      <c r="BE104" s="129" t="str">
        <f t="shared" si="78"/>
        <v/>
      </c>
      <c r="BG104" s="4" t="s">
        <v>8</v>
      </c>
      <c r="BH104" s="5">
        <v>45269</v>
      </c>
      <c r="BI104" s="6"/>
      <c r="BJ104" s="6"/>
      <c r="BK104" s="6" t="str">
        <f t="shared" si="68"/>
        <v/>
      </c>
      <c r="BL104" s="6" t="str">
        <f>IF(OR(BI104="",BJ104=""),"",SUMIFS('تحميل المصنعيات'!$N:$N,'تحميل المصنعيات'!$F:$F,BJ$2,'تحميل المصنعيات'!$D:$D,BH104))</f>
        <v/>
      </c>
      <c r="BM104" s="55" t="str">
        <f t="shared" si="53"/>
        <v/>
      </c>
      <c r="BN104" s="55" t="str">
        <f t="shared" si="54"/>
        <v/>
      </c>
      <c r="BO104" s="129" t="str">
        <f t="shared" si="79"/>
        <v/>
      </c>
      <c r="BQ104" s="4" t="s">
        <v>8</v>
      </c>
      <c r="BR104" s="5">
        <v>45269</v>
      </c>
      <c r="BS104" s="6"/>
      <c r="BT104" s="6"/>
      <c r="BU104" s="6" t="str">
        <f t="shared" si="69"/>
        <v/>
      </c>
      <c r="BV104" s="6" t="str">
        <f>IF(OR(BS104="",BT104=""),"",SUMIFS('تحميل المصنعيات'!$N:$N,'تحميل المصنعيات'!$F:$F,BT$2,'تحميل المصنعيات'!$D:$D,BR104))</f>
        <v/>
      </c>
      <c r="BW104" s="55" t="str">
        <f t="shared" si="55"/>
        <v/>
      </c>
      <c r="BX104" s="55" t="str">
        <f t="shared" si="70"/>
        <v/>
      </c>
      <c r="BY104" s="129" t="str">
        <f t="shared" si="80"/>
        <v/>
      </c>
      <c r="CA104" s="4" t="s">
        <v>8</v>
      </c>
      <c r="CB104" s="5">
        <v>45269</v>
      </c>
      <c r="CC104" s="6"/>
      <c r="CD104" s="6"/>
      <c r="CE104" s="6" t="str">
        <f t="shared" si="71"/>
        <v/>
      </c>
      <c r="CF104" s="6" t="str">
        <f>IF(OR(CC104="",CD104=""),"",SUMIFS('تحميل المصنعيات'!$N:$N,'تحميل المصنعيات'!$F:$F,CD$2,'تحميل المصنعيات'!$D:$D,CB104))</f>
        <v/>
      </c>
      <c r="CG104" s="55" t="str">
        <f t="shared" si="56"/>
        <v/>
      </c>
      <c r="CH104" s="55" t="str">
        <f t="shared" si="57"/>
        <v/>
      </c>
      <c r="CI104" s="129" t="str">
        <f t="shared" si="81"/>
        <v/>
      </c>
      <c r="CK104" s="4" t="s">
        <v>8</v>
      </c>
      <c r="CL104" s="5">
        <v>45269</v>
      </c>
      <c r="CM104" s="6"/>
      <c r="CN104" s="6"/>
      <c r="CO104" s="6" t="str">
        <f t="shared" si="72"/>
        <v/>
      </c>
      <c r="CP104" s="6" t="str">
        <f>IF(OR(CM104="",CN104=""),"",SUMIFS('تحميل المصنعيات'!$N:$N,'تحميل المصنعيات'!$F:$F,CN$2,'تحميل المصنعيات'!$D:$D,CL104))</f>
        <v/>
      </c>
      <c r="CQ104" s="55" t="str">
        <f t="shared" si="58"/>
        <v/>
      </c>
      <c r="CR104" s="55" t="str">
        <f t="shared" si="59"/>
        <v/>
      </c>
      <c r="CS104" s="129" t="str">
        <f t="shared" si="82"/>
        <v/>
      </c>
    </row>
    <row r="105" spans="9:97" x14ac:dyDescent="0.25">
      <c r="I105" s="4" t="s">
        <v>9</v>
      </c>
      <c r="J105" s="5">
        <v>45270</v>
      </c>
      <c r="K105" s="6"/>
      <c r="L105" s="6"/>
      <c r="M105" s="6" t="str">
        <f t="shared" si="60"/>
        <v/>
      </c>
      <c r="N105" s="6" t="str">
        <f>IF(OR(K105="",L105=""),"",SUMIFS('تحميل المصنعيات'!$N:$N,'تحميل المصنعيات'!$F:$F,L$2,'تحميل المصنعيات'!$D:$D,J105))</f>
        <v/>
      </c>
      <c r="O105" s="55" t="str">
        <f t="shared" si="46"/>
        <v/>
      </c>
      <c r="P105" s="55" t="str">
        <f t="shared" si="74"/>
        <v/>
      </c>
      <c r="Q105" s="129" t="str">
        <f t="shared" si="61"/>
        <v/>
      </c>
      <c r="S105" s="4" t="s">
        <v>9</v>
      </c>
      <c r="T105" s="5">
        <v>45270</v>
      </c>
      <c r="U105" s="6"/>
      <c r="V105" s="6"/>
      <c r="W105" s="6" t="str">
        <f t="shared" si="62"/>
        <v/>
      </c>
      <c r="X105" s="6" t="str">
        <f>IF(OR(U105="",V105=""),"",SUMIFS('تحميل المصنعيات'!$N:$N,'تحميل المصنعيات'!$F:$F,V$2,'تحميل المصنعيات'!$D:$D,T105))</f>
        <v/>
      </c>
      <c r="Y105" s="55" t="str">
        <f t="shared" si="47"/>
        <v/>
      </c>
      <c r="Z105" s="55" t="str">
        <f t="shared" si="48"/>
        <v/>
      </c>
      <c r="AA105" s="129" t="str">
        <f t="shared" si="75"/>
        <v/>
      </c>
      <c r="AC105" s="4" t="s">
        <v>9</v>
      </c>
      <c r="AD105" s="5">
        <v>45270</v>
      </c>
      <c r="AE105" s="6"/>
      <c r="AF105" s="6"/>
      <c r="AG105" s="6" t="str">
        <f t="shared" si="63"/>
        <v/>
      </c>
      <c r="AH105" s="6" t="str">
        <f>IF(OR(AE105="",AF105=""),"",SUMIFS('تحميل المصنعيات'!$N:$N,'تحميل المصنعيات'!$F:$F,AF$2,'تحميل المصنعيات'!$D:$D,AD105))</f>
        <v/>
      </c>
      <c r="AI105" s="55" t="str">
        <f t="shared" si="49"/>
        <v/>
      </c>
      <c r="AJ105" s="55" t="str">
        <f t="shared" si="64"/>
        <v/>
      </c>
      <c r="AK105" s="129" t="str">
        <f t="shared" si="76"/>
        <v/>
      </c>
      <c r="AM105" s="4" t="s">
        <v>9</v>
      </c>
      <c r="AN105" s="5">
        <v>45270</v>
      </c>
      <c r="AO105" s="6"/>
      <c r="AP105" s="6"/>
      <c r="AQ105" s="6" t="str">
        <f t="shared" si="65"/>
        <v/>
      </c>
      <c r="AR105" s="6" t="str">
        <f>IF(OR(AO105="",AP105=""),"",SUMIFS('تحميل المصنعيات'!$N:$N,'تحميل المصنعيات'!$F:$F,AP$2,'تحميل المصنعيات'!$D:$D,AN105))</f>
        <v/>
      </c>
      <c r="AS105" s="55" t="str">
        <f t="shared" si="50"/>
        <v/>
      </c>
      <c r="AT105" s="55" t="str">
        <f t="shared" si="51"/>
        <v/>
      </c>
      <c r="AU105" s="129" t="str">
        <f t="shared" si="77"/>
        <v/>
      </c>
      <c r="AW105" s="4" t="s">
        <v>9</v>
      </c>
      <c r="AX105" s="5">
        <v>45270</v>
      </c>
      <c r="AY105" s="6"/>
      <c r="AZ105" s="6"/>
      <c r="BA105" s="6" t="str">
        <f t="shared" si="66"/>
        <v/>
      </c>
      <c r="BB105" s="6" t="str">
        <f>IF(OR(AY105="",AZ105=""),"",SUMIFS('تحميل المصنعيات'!$N:$N,'تحميل المصنعيات'!$F:$F,AZ$2,'تحميل المصنعيات'!$D:$D,AX105))</f>
        <v/>
      </c>
      <c r="BC105" s="55" t="str">
        <f t="shared" si="52"/>
        <v/>
      </c>
      <c r="BD105" s="55" t="str">
        <f t="shared" si="67"/>
        <v/>
      </c>
      <c r="BE105" s="129" t="str">
        <f t="shared" si="78"/>
        <v/>
      </c>
      <c r="BG105" s="4" t="s">
        <v>9</v>
      </c>
      <c r="BH105" s="5">
        <v>45270</v>
      </c>
      <c r="BI105" s="6"/>
      <c r="BJ105" s="6"/>
      <c r="BK105" s="6" t="str">
        <f t="shared" si="68"/>
        <v/>
      </c>
      <c r="BL105" s="6" t="str">
        <f>IF(OR(BI105="",BJ105=""),"",SUMIFS('تحميل المصنعيات'!$N:$N,'تحميل المصنعيات'!$F:$F,BJ$2,'تحميل المصنعيات'!$D:$D,BH105))</f>
        <v/>
      </c>
      <c r="BM105" s="55" t="str">
        <f t="shared" si="53"/>
        <v/>
      </c>
      <c r="BN105" s="55" t="str">
        <f t="shared" si="54"/>
        <v/>
      </c>
      <c r="BO105" s="129" t="str">
        <f t="shared" si="79"/>
        <v/>
      </c>
      <c r="BQ105" s="4" t="s">
        <v>9</v>
      </c>
      <c r="BR105" s="5">
        <v>45270</v>
      </c>
      <c r="BS105" s="6"/>
      <c r="BT105" s="6"/>
      <c r="BU105" s="6" t="str">
        <f t="shared" si="69"/>
        <v/>
      </c>
      <c r="BV105" s="6" t="str">
        <f>IF(OR(BS105="",BT105=""),"",SUMIFS('تحميل المصنعيات'!$N:$N,'تحميل المصنعيات'!$F:$F,BT$2,'تحميل المصنعيات'!$D:$D,BR105))</f>
        <v/>
      </c>
      <c r="BW105" s="55" t="str">
        <f t="shared" si="55"/>
        <v/>
      </c>
      <c r="BX105" s="55" t="str">
        <f t="shared" si="70"/>
        <v/>
      </c>
      <c r="BY105" s="129" t="str">
        <f t="shared" si="80"/>
        <v/>
      </c>
      <c r="CA105" s="4" t="s">
        <v>9</v>
      </c>
      <c r="CB105" s="5">
        <v>45270</v>
      </c>
      <c r="CC105" s="6"/>
      <c r="CD105" s="6"/>
      <c r="CE105" s="6" t="str">
        <f t="shared" si="71"/>
        <v/>
      </c>
      <c r="CF105" s="6" t="str">
        <f>IF(OR(CC105="",CD105=""),"",SUMIFS('تحميل المصنعيات'!$N:$N,'تحميل المصنعيات'!$F:$F,CD$2,'تحميل المصنعيات'!$D:$D,CB105))</f>
        <v/>
      </c>
      <c r="CG105" s="55" t="str">
        <f t="shared" si="56"/>
        <v/>
      </c>
      <c r="CH105" s="55" t="str">
        <f t="shared" si="57"/>
        <v/>
      </c>
      <c r="CI105" s="129" t="str">
        <f t="shared" si="81"/>
        <v/>
      </c>
      <c r="CK105" s="4" t="s">
        <v>9</v>
      </c>
      <c r="CL105" s="5">
        <v>45270</v>
      </c>
      <c r="CM105" s="6"/>
      <c r="CN105" s="6"/>
      <c r="CO105" s="6" t="str">
        <f t="shared" si="72"/>
        <v/>
      </c>
      <c r="CP105" s="6" t="str">
        <f>IF(OR(CM105="",CN105=""),"",SUMIFS('تحميل المصنعيات'!$N:$N,'تحميل المصنعيات'!$F:$F,CN$2,'تحميل المصنعيات'!$D:$D,CL105))</f>
        <v/>
      </c>
      <c r="CQ105" s="55" t="str">
        <f t="shared" si="58"/>
        <v/>
      </c>
      <c r="CR105" s="55" t="str">
        <f t="shared" si="59"/>
        <v/>
      </c>
      <c r="CS105" s="129" t="str">
        <f t="shared" si="82"/>
        <v/>
      </c>
    </row>
    <row r="106" spans="9:97" x14ac:dyDescent="0.25">
      <c r="I106" s="4" t="s">
        <v>10</v>
      </c>
      <c r="J106" s="5">
        <v>45271</v>
      </c>
      <c r="K106" s="6"/>
      <c r="L106" s="6"/>
      <c r="M106" s="6" t="str">
        <f t="shared" si="60"/>
        <v/>
      </c>
      <c r="N106" s="6" t="str">
        <f>IF(OR(K106="",L106=""),"",SUMIFS('تحميل المصنعيات'!$N:$N,'تحميل المصنعيات'!$F:$F,L$2,'تحميل المصنعيات'!$D:$D,J106))</f>
        <v/>
      </c>
      <c r="O106" s="55" t="str">
        <f t="shared" si="46"/>
        <v/>
      </c>
      <c r="P106" s="55" t="str">
        <f t="shared" si="74"/>
        <v/>
      </c>
      <c r="Q106" s="129" t="str">
        <f t="shared" si="61"/>
        <v/>
      </c>
      <c r="S106" s="4" t="s">
        <v>10</v>
      </c>
      <c r="T106" s="5">
        <v>45271</v>
      </c>
      <c r="U106" s="6"/>
      <c r="V106" s="6"/>
      <c r="W106" s="6" t="str">
        <f t="shared" si="62"/>
        <v/>
      </c>
      <c r="X106" s="6" t="str">
        <f>IF(OR(U106="",V106=""),"",SUMIFS('تحميل المصنعيات'!$N:$N,'تحميل المصنعيات'!$F:$F,V$2,'تحميل المصنعيات'!$D:$D,T106))</f>
        <v/>
      </c>
      <c r="Y106" s="55" t="str">
        <f t="shared" si="47"/>
        <v/>
      </c>
      <c r="Z106" s="55" t="str">
        <f t="shared" si="48"/>
        <v/>
      </c>
      <c r="AA106" s="129" t="str">
        <f t="shared" si="75"/>
        <v/>
      </c>
      <c r="AC106" s="4" t="s">
        <v>10</v>
      </c>
      <c r="AD106" s="5">
        <v>45271</v>
      </c>
      <c r="AE106" s="6"/>
      <c r="AF106" s="6"/>
      <c r="AG106" s="6" t="str">
        <f t="shared" si="63"/>
        <v/>
      </c>
      <c r="AH106" s="6" t="str">
        <f>IF(OR(AE106="",AF106=""),"",SUMIFS('تحميل المصنعيات'!$N:$N,'تحميل المصنعيات'!$F:$F,AF$2,'تحميل المصنعيات'!$D:$D,AD106))</f>
        <v/>
      </c>
      <c r="AI106" s="55" t="str">
        <f t="shared" si="49"/>
        <v/>
      </c>
      <c r="AJ106" s="55" t="str">
        <f t="shared" si="64"/>
        <v/>
      </c>
      <c r="AK106" s="129" t="str">
        <f t="shared" si="76"/>
        <v/>
      </c>
      <c r="AM106" s="4" t="s">
        <v>10</v>
      </c>
      <c r="AN106" s="5">
        <v>45271</v>
      </c>
      <c r="AO106" s="6"/>
      <c r="AP106" s="6"/>
      <c r="AQ106" s="6" t="str">
        <f t="shared" si="65"/>
        <v/>
      </c>
      <c r="AR106" s="6" t="str">
        <f>IF(OR(AO106="",AP106=""),"",SUMIFS('تحميل المصنعيات'!$N:$N,'تحميل المصنعيات'!$F:$F,AP$2,'تحميل المصنعيات'!$D:$D,AN106))</f>
        <v/>
      </c>
      <c r="AS106" s="55" t="str">
        <f t="shared" si="50"/>
        <v/>
      </c>
      <c r="AT106" s="55" t="str">
        <f t="shared" si="51"/>
        <v/>
      </c>
      <c r="AU106" s="129" t="str">
        <f t="shared" si="77"/>
        <v/>
      </c>
      <c r="AW106" s="4" t="s">
        <v>10</v>
      </c>
      <c r="AX106" s="5">
        <v>45271</v>
      </c>
      <c r="AY106" s="6"/>
      <c r="AZ106" s="6"/>
      <c r="BA106" s="6" t="str">
        <f t="shared" si="66"/>
        <v/>
      </c>
      <c r="BB106" s="6" t="str">
        <f>IF(OR(AY106="",AZ106=""),"",SUMIFS('تحميل المصنعيات'!$N:$N,'تحميل المصنعيات'!$F:$F,AZ$2,'تحميل المصنعيات'!$D:$D,AX106))</f>
        <v/>
      </c>
      <c r="BC106" s="55" t="str">
        <f t="shared" si="52"/>
        <v/>
      </c>
      <c r="BD106" s="55" t="str">
        <f t="shared" si="67"/>
        <v/>
      </c>
      <c r="BE106" s="129" t="str">
        <f t="shared" si="78"/>
        <v/>
      </c>
      <c r="BG106" s="4" t="s">
        <v>10</v>
      </c>
      <c r="BH106" s="5">
        <v>45271</v>
      </c>
      <c r="BI106" s="6"/>
      <c r="BJ106" s="6"/>
      <c r="BK106" s="6" t="str">
        <f t="shared" si="68"/>
        <v/>
      </c>
      <c r="BL106" s="6" t="str">
        <f>IF(OR(BI106="",BJ106=""),"",SUMIFS('تحميل المصنعيات'!$N:$N,'تحميل المصنعيات'!$F:$F,BJ$2,'تحميل المصنعيات'!$D:$D,BH106))</f>
        <v/>
      </c>
      <c r="BM106" s="55" t="str">
        <f t="shared" si="53"/>
        <v/>
      </c>
      <c r="BN106" s="55" t="str">
        <f t="shared" si="54"/>
        <v/>
      </c>
      <c r="BO106" s="129" t="str">
        <f t="shared" si="79"/>
        <v/>
      </c>
      <c r="BQ106" s="4" t="s">
        <v>10</v>
      </c>
      <c r="BR106" s="5">
        <v>45271</v>
      </c>
      <c r="BS106" s="6"/>
      <c r="BT106" s="6"/>
      <c r="BU106" s="6" t="str">
        <f t="shared" si="69"/>
        <v/>
      </c>
      <c r="BV106" s="6" t="str">
        <f>IF(OR(BS106="",BT106=""),"",SUMIFS('تحميل المصنعيات'!$N:$N,'تحميل المصنعيات'!$F:$F,BT$2,'تحميل المصنعيات'!$D:$D,BR106))</f>
        <v/>
      </c>
      <c r="BW106" s="55" t="str">
        <f t="shared" si="55"/>
        <v/>
      </c>
      <c r="BX106" s="55" t="str">
        <f t="shared" si="70"/>
        <v/>
      </c>
      <c r="BY106" s="129" t="str">
        <f t="shared" si="80"/>
        <v/>
      </c>
      <c r="CA106" s="4" t="s">
        <v>10</v>
      </c>
      <c r="CB106" s="5">
        <v>45271</v>
      </c>
      <c r="CC106" s="6"/>
      <c r="CD106" s="6"/>
      <c r="CE106" s="6" t="str">
        <f t="shared" si="71"/>
        <v/>
      </c>
      <c r="CF106" s="6" t="str">
        <f>IF(OR(CC106="",CD106=""),"",SUMIFS('تحميل المصنعيات'!$N:$N,'تحميل المصنعيات'!$F:$F,CD$2,'تحميل المصنعيات'!$D:$D,CB106))</f>
        <v/>
      </c>
      <c r="CG106" s="55" t="str">
        <f t="shared" si="56"/>
        <v/>
      </c>
      <c r="CH106" s="55" t="str">
        <f t="shared" si="57"/>
        <v/>
      </c>
      <c r="CI106" s="129" t="str">
        <f t="shared" si="81"/>
        <v/>
      </c>
      <c r="CK106" s="4" t="s">
        <v>10</v>
      </c>
      <c r="CL106" s="5">
        <v>45271</v>
      </c>
      <c r="CM106" s="6"/>
      <c r="CN106" s="6"/>
      <c r="CO106" s="6" t="str">
        <f t="shared" si="72"/>
        <v/>
      </c>
      <c r="CP106" s="6" t="str">
        <f>IF(OR(CM106="",CN106=""),"",SUMIFS('تحميل المصنعيات'!$N:$N,'تحميل المصنعيات'!$F:$F,CN$2,'تحميل المصنعيات'!$D:$D,CL106))</f>
        <v/>
      </c>
      <c r="CQ106" s="55" t="str">
        <f t="shared" si="58"/>
        <v/>
      </c>
      <c r="CR106" s="55" t="str">
        <f t="shared" si="59"/>
        <v/>
      </c>
      <c r="CS106" s="129" t="str">
        <f t="shared" si="82"/>
        <v/>
      </c>
    </row>
    <row r="107" spans="9:97" x14ac:dyDescent="0.25">
      <c r="I107" s="4" t="s">
        <v>11</v>
      </c>
      <c r="J107" s="5">
        <v>45272</v>
      </c>
      <c r="K107" s="6"/>
      <c r="L107" s="6"/>
      <c r="M107" s="6" t="str">
        <f t="shared" si="60"/>
        <v/>
      </c>
      <c r="N107" s="6" t="str">
        <f>IF(OR(K107="",L107=""),"",SUMIFS('تحميل المصنعيات'!$N:$N,'تحميل المصنعيات'!$F:$F,L$2,'تحميل المصنعيات'!$D:$D,J107))</f>
        <v/>
      </c>
      <c r="O107" s="55" t="str">
        <f t="shared" si="46"/>
        <v/>
      </c>
      <c r="P107" s="55" t="str">
        <f t="shared" si="74"/>
        <v/>
      </c>
      <c r="Q107" s="129" t="str">
        <f t="shared" si="61"/>
        <v/>
      </c>
      <c r="S107" s="4" t="s">
        <v>11</v>
      </c>
      <c r="T107" s="5">
        <v>45272</v>
      </c>
      <c r="U107" s="6"/>
      <c r="V107" s="6"/>
      <c r="W107" s="6" t="str">
        <f t="shared" si="62"/>
        <v/>
      </c>
      <c r="X107" s="6" t="str">
        <f>IF(OR(U107="",V107=""),"",SUMIFS('تحميل المصنعيات'!$N:$N,'تحميل المصنعيات'!$F:$F,V$2,'تحميل المصنعيات'!$D:$D,T107))</f>
        <v/>
      </c>
      <c r="Y107" s="55" t="str">
        <f t="shared" si="47"/>
        <v/>
      </c>
      <c r="Z107" s="55" t="str">
        <f t="shared" si="48"/>
        <v/>
      </c>
      <c r="AA107" s="129" t="str">
        <f t="shared" si="75"/>
        <v/>
      </c>
      <c r="AC107" s="4" t="s">
        <v>11</v>
      </c>
      <c r="AD107" s="5">
        <v>45272</v>
      </c>
      <c r="AE107" s="6"/>
      <c r="AF107" s="6"/>
      <c r="AG107" s="6" t="str">
        <f t="shared" si="63"/>
        <v/>
      </c>
      <c r="AH107" s="6" t="str">
        <f>IF(OR(AE107="",AF107=""),"",SUMIFS('تحميل المصنعيات'!$N:$N,'تحميل المصنعيات'!$F:$F,AF$2,'تحميل المصنعيات'!$D:$D,AD107))</f>
        <v/>
      </c>
      <c r="AI107" s="55" t="str">
        <f t="shared" si="49"/>
        <v/>
      </c>
      <c r="AJ107" s="55" t="str">
        <f t="shared" si="64"/>
        <v/>
      </c>
      <c r="AK107" s="129" t="str">
        <f t="shared" si="76"/>
        <v/>
      </c>
      <c r="AM107" s="4" t="s">
        <v>11</v>
      </c>
      <c r="AN107" s="5">
        <v>45272</v>
      </c>
      <c r="AO107" s="6"/>
      <c r="AP107" s="6"/>
      <c r="AQ107" s="6" t="str">
        <f t="shared" si="65"/>
        <v/>
      </c>
      <c r="AR107" s="6" t="str">
        <f>IF(OR(AO107="",AP107=""),"",SUMIFS('تحميل المصنعيات'!$N:$N,'تحميل المصنعيات'!$F:$F,AP$2,'تحميل المصنعيات'!$D:$D,AN107))</f>
        <v/>
      </c>
      <c r="AS107" s="55" t="str">
        <f t="shared" si="50"/>
        <v/>
      </c>
      <c r="AT107" s="55" t="str">
        <f t="shared" si="51"/>
        <v/>
      </c>
      <c r="AU107" s="129" t="str">
        <f t="shared" si="77"/>
        <v/>
      </c>
      <c r="AW107" s="4" t="s">
        <v>11</v>
      </c>
      <c r="AX107" s="5">
        <v>45272</v>
      </c>
      <c r="AY107" s="6"/>
      <c r="AZ107" s="6"/>
      <c r="BA107" s="6" t="str">
        <f t="shared" si="66"/>
        <v/>
      </c>
      <c r="BB107" s="6" t="str">
        <f>IF(OR(AY107="",AZ107=""),"",SUMIFS('تحميل المصنعيات'!$N:$N,'تحميل المصنعيات'!$F:$F,AZ$2,'تحميل المصنعيات'!$D:$D,AX107))</f>
        <v/>
      </c>
      <c r="BC107" s="55" t="str">
        <f t="shared" si="52"/>
        <v/>
      </c>
      <c r="BD107" s="55" t="str">
        <f t="shared" si="67"/>
        <v/>
      </c>
      <c r="BE107" s="129" t="str">
        <f t="shared" si="78"/>
        <v/>
      </c>
      <c r="BG107" s="4" t="s">
        <v>11</v>
      </c>
      <c r="BH107" s="5">
        <v>45272</v>
      </c>
      <c r="BI107" s="6"/>
      <c r="BJ107" s="6"/>
      <c r="BK107" s="6" t="str">
        <f t="shared" si="68"/>
        <v/>
      </c>
      <c r="BL107" s="6" t="str">
        <f>IF(OR(BI107="",BJ107=""),"",SUMIFS('تحميل المصنعيات'!$N:$N,'تحميل المصنعيات'!$F:$F,BJ$2,'تحميل المصنعيات'!$D:$D,BH107))</f>
        <v/>
      </c>
      <c r="BM107" s="55" t="str">
        <f t="shared" si="53"/>
        <v/>
      </c>
      <c r="BN107" s="55" t="str">
        <f t="shared" si="54"/>
        <v/>
      </c>
      <c r="BO107" s="129" t="str">
        <f t="shared" si="79"/>
        <v/>
      </c>
      <c r="BQ107" s="4" t="s">
        <v>11</v>
      </c>
      <c r="BR107" s="5">
        <v>45272</v>
      </c>
      <c r="BS107" s="6"/>
      <c r="BT107" s="6"/>
      <c r="BU107" s="6" t="str">
        <f t="shared" si="69"/>
        <v/>
      </c>
      <c r="BV107" s="6" t="str">
        <f>IF(OR(BS107="",BT107=""),"",SUMIFS('تحميل المصنعيات'!$N:$N,'تحميل المصنعيات'!$F:$F,BT$2,'تحميل المصنعيات'!$D:$D,BR107))</f>
        <v/>
      </c>
      <c r="BW107" s="55" t="str">
        <f t="shared" si="55"/>
        <v/>
      </c>
      <c r="BX107" s="55" t="str">
        <f t="shared" si="70"/>
        <v/>
      </c>
      <c r="BY107" s="129" t="str">
        <f t="shared" si="80"/>
        <v/>
      </c>
      <c r="CA107" s="4" t="s">
        <v>11</v>
      </c>
      <c r="CB107" s="5">
        <v>45272</v>
      </c>
      <c r="CC107" s="6"/>
      <c r="CD107" s="6"/>
      <c r="CE107" s="6" t="str">
        <f t="shared" si="71"/>
        <v/>
      </c>
      <c r="CF107" s="6" t="str">
        <f>IF(OR(CC107="",CD107=""),"",SUMIFS('تحميل المصنعيات'!$N:$N,'تحميل المصنعيات'!$F:$F,CD$2,'تحميل المصنعيات'!$D:$D,CB107))</f>
        <v/>
      </c>
      <c r="CG107" s="55" t="str">
        <f t="shared" si="56"/>
        <v/>
      </c>
      <c r="CH107" s="55" t="str">
        <f t="shared" si="57"/>
        <v/>
      </c>
      <c r="CI107" s="129" t="str">
        <f t="shared" si="81"/>
        <v/>
      </c>
      <c r="CK107" s="4" t="s">
        <v>11</v>
      </c>
      <c r="CL107" s="5">
        <v>45272</v>
      </c>
      <c r="CM107" s="6"/>
      <c r="CN107" s="6"/>
      <c r="CO107" s="6" t="str">
        <f t="shared" si="72"/>
        <v/>
      </c>
      <c r="CP107" s="6" t="str">
        <f>IF(OR(CM107="",CN107=""),"",SUMIFS('تحميل المصنعيات'!$N:$N,'تحميل المصنعيات'!$F:$F,CN$2,'تحميل المصنعيات'!$D:$D,CL107))</f>
        <v/>
      </c>
      <c r="CQ107" s="55" t="str">
        <f t="shared" si="58"/>
        <v/>
      </c>
      <c r="CR107" s="55" t="str">
        <f t="shared" si="59"/>
        <v/>
      </c>
      <c r="CS107" s="129" t="str">
        <f t="shared" si="82"/>
        <v/>
      </c>
    </row>
    <row r="108" spans="9:97" x14ac:dyDescent="0.25">
      <c r="I108" s="4" t="s">
        <v>12</v>
      </c>
      <c r="J108" s="5">
        <v>45273</v>
      </c>
      <c r="K108" s="6"/>
      <c r="L108" s="6"/>
      <c r="M108" s="6" t="str">
        <f t="shared" si="60"/>
        <v/>
      </c>
      <c r="N108" s="6" t="str">
        <f>IF(OR(K108="",L108=""),"",SUMIFS('تحميل المصنعيات'!$N:$N,'تحميل المصنعيات'!$F:$F,L$2,'تحميل المصنعيات'!$D:$D,J108))</f>
        <v/>
      </c>
      <c r="O108" s="55" t="str">
        <f t="shared" si="46"/>
        <v/>
      </c>
      <c r="P108" s="55" t="str">
        <f t="shared" si="74"/>
        <v/>
      </c>
      <c r="Q108" s="129" t="str">
        <f t="shared" si="61"/>
        <v/>
      </c>
      <c r="S108" s="4" t="s">
        <v>12</v>
      </c>
      <c r="T108" s="5">
        <v>45273</v>
      </c>
      <c r="U108" s="6"/>
      <c r="V108" s="6"/>
      <c r="W108" s="6" t="str">
        <f t="shared" si="62"/>
        <v/>
      </c>
      <c r="X108" s="6" t="str">
        <f>IF(OR(U108="",V108=""),"",SUMIFS('تحميل المصنعيات'!$N:$N,'تحميل المصنعيات'!$F:$F,V$2,'تحميل المصنعيات'!$D:$D,T108))</f>
        <v/>
      </c>
      <c r="Y108" s="55" t="str">
        <f t="shared" si="47"/>
        <v/>
      </c>
      <c r="Z108" s="55" t="str">
        <f t="shared" si="48"/>
        <v/>
      </c>
      <c r="AA108" s="129" t="str">
        <f t="shared" si="75"/>
        <v/>
      </c>
      <c r="AC108" s="4" t="s">
        <v>12</v>
      </c>
      <c r="AD108" s="5">
        <v>45273</v>
      </c>
      <c r="AE108" s="6"/>
      <c r="AF108" s="6"/>
      <c r="AG108" s="6" t="str">
        <f t="shared" si="63"/>
        <v/>
      </c>
      <c r="AH108" s="6" t="str">
        <f>IF(OR(AE108="",AF108=""),"",SUMIFS('تحميل المصنعيات'!$N:$N,'تحميل المصنعيات'!$F:$F,AF$2,'تحميل المصنعيات'!$D:$D,AD108))</f>
        <v/>
      </c>
      <c r="AI108" s="55" t="str">
        <f t="shared" si="49"/>
        <v/>
      </c>
      <c r="AJ108" s="55" t="str">
        <f t="shared" si="64"/>
        <v/>
      </c>
      <c r="AK108" s="129" t="str">
        <f t="shared" si="76"/>
        <v/>
      </c>
      <c r="AM108" s="4" t="s">
        <v>12</v>
      </c>
      <c r="AN108" s="5">
        <v>45273</v>
      </c>
      <c r="AO108" s="6"/>
      <c r="AP108" s="6"/>
      <c r="AQ108" s="6" t="str">
        <f t="shared" si="65"/>
        <v/>
      </c>
      <c r="AR108" s="6" t="str">
        <f>IF(OR(AO108="",AP108=""),"",SUMIFS('تحميل المصنعيات'!$N:$N,'تحميل المصنعيات'!$F:$F,AP$2,'تحميل المصنعيات'!$D:$D,AN108))</f>
        <v/>
      </c>
      <c r="AS108" s="55" t="str">
        <f t="shared" si="50"/>
        <v/>
      </c>
      <c r="AT108" s="55" t="str">
        <f t="shared" si="51"/>
        <v/>
      </c>
      <c r="AU108" s="129" t="str">
        <f t="shared" si="77"/>
        <v/>
      </c>
      <c r="AW108" s="4" t="s">
        <v>12</v>
      </c>
      <c r="AX108" s="5">
        <v>45273</v>
      </c>
      <c r="AY108" s="6"/>
      <c r="AZ108" s="6"/>
      <c r="BA108" s="6" t="str">
        <f t="shared" si="66"/>
        <v/>
      </c>
      <c r="BB108" s="6" t="str">
        <f>IF(OR(AY108="",AZ108=""),"",SUMIFS('تحميل المصنعيات'!$N:$N,'تحميل المصنعيات'!$F:$F,AZ$2,'تحميل المصنعيات'!$D:$D,AX108))</f>
        <v/>
      </c>
      <c r="BC108" s="55" t="str">
        <f t="shared" si="52"/>
        <v/>
      </c>
      <c r="BD108" s="55" t="str">
        <f t="shared" si="67"/>
        <v/>
      </c>
      <c r="BE108" s="129" t="str">
        <f t="shared" si="78"/>
        <v/>
      </c>
      <c r="BG108" s="4" t="s">
        <v>12</v>
      </c>
      <c r="BH108" s="5">
        <v>45273</v>
      </c>
      <c r="BI108" s="6"/>
      <c r="BJ108" s="6"/>
      <c r="BK108" s="6" t="str">
        <f t="shared" si="68"/>
        <v/>
      </c>
      <c r="BL108" s="6" t="str">
        <f>IF(OR(BI108="",BJ108=""),"",SUMIFS('تحميل المصنعيات'!$N:$N,'تحميل المصنعيات'!$F:$F,BJ$2,'تحميل المصنعيات'!$D:$D,BH108))</f>
        <v/>
      </c>
      <c r="BM108" s="55" t="str">
        <f t="shared" si="53"/>
        <v/>
      </c>
      <c r="BN108" s="55" t="str">
        <f t="shared" si="54"/>
        <v/>
      </c>
      <c r="BO108" s="129" t="str">
        <f t="shared" si="79"/>
        <v/>
      </c>
      <c r="BQ108" s="4" t="s">
        <v>12</v>
      </c>
      <c r="BR108" s="5">
        <v>45273</v>
      </c>
      <c r="BS108" s="6"/>
      <c r="BT108" s="6"/>
      <c r="BU108" s="6" t="str">
        <f t="shared" si="69"/>
        <v/>
      </c>
      <c r="BV108" s="6" t="str">
        <f>IF(OR(BS108="",BT108=""),"",SUMIFS('تحميل المصنعيات'!$N:$N,'تحميل المصنعيات'!$F:$F,BT$2,'تحميل المصنعيات'!$D:$D,BR108))</f>
        <v/>
      </c>
      <c r="BW108" s="55" t="str">
        <f t="shared" si="55"/>
        <v/>
      </c>
      <c r="BX108" s="55" t="str">
        <f t="shared" si="70"/>
        <v/>
      </c>
      <c r="BY108" s="129" t="str">
        <f t="shared" si="80"/>
        <v/>
      </c>
      <c r="CA108" s="4" t="s">
        <v>12</v>
      </c>
      <c r="CB108" s="5">
        <v>45273</v>
      </c>
      <c r="CC108" s="6"/>
      <c r="CD108" s="6"/>
      <c r="CE108" s="6" t="str">
        <f t="shared" si="71"/>
        <v/>
      </c>
      <c r="CF108" s="6" t="str">
        <f>IF(OR(CC108="",CD108=""),"",SUMIFS('تحميل المصنعيات'!$N:$N,'تحميل المصنعيات'!$F:$F,CD$2,'تحميل المصنعيات'!$D:$D,CB108))</f>
        <v/>
      </c>
      <c r="CG108" s="55" t="str">
        <f t="shared" si="56"/>
        <v/>
      </c>
      <c r="CH108" s="55" t="str">
        <f t="shared" si="57"/>
        <v/>
      </c>
      <c r="CI108" s="129" t="str">
        <f t="shared" si="81"/>
        <v/>
      </c>
      <c r="CK108" s="4" t="s">
        <v>12</v>
      </c>
      <c r="CL108" s="5">
        <v>45273</v>
      </c>
      <c r="CM108" s="6"/>
      <c r="CN108" s="6"/>
      <c r="CO108" s="6" t="str">
        <f t="shared" si="72"/>
        <v/>
      </c>
      <c r="CP108" s="6" t="str">
        <f>IF(OR(CM108="",CN108=""),"",SUMIFS('تحميل المصنعيات'!$N:$N,'تحميل المصنعيات'!$F:$F,CN$2,'تحميل المصنعيات'!$D:$D,CL108))</f>
        <v/>
      </c>
      <c r="CQ108" s="55" t="str">
        <f t="shared" si="58"/>
        <v/>
      </c>
      <c r="CR108" s="55" t="str">
        <f t="shared" si="59"/>
        <v/>
      </c>
      <c r="CS108" s="129" t="str">
        <f t="shared" si="82"/>
        <v/>
      </c>
    </row>
    <row r="109" spans="9:97" x14ac:dyDescent="0.25">
      <c r="I109" s="4" t="s">
        <v>13</v>
      </c>
      <c r="J109" s="5">
        <v>45274</v>
      </c>
      <c r="K109" s="6"/>
      <c r="L109" s="6"/>
      <c r="M109" s="6" t="str">
        <f t="shared" si="60"/>
        <v/>
      </c>
      <c r="N109" s="6" t="str">
        <f>IF(OR(K109="",L109=""),"",SUMIFS('تحميل المصنعيات'!$N:$N,'تحميل المصنعيات'!$F:$F,L$2,'تحميل المصنعيات'!$D:$D,J109))</f>
        <v/>
      </c>
      <c r="O109" s="55" t="str">
        <f t="shared" si="46"/>
        <v/>
      </c>
      <c r="P109" s="55" t="str">
        <f t="shared" si="74"/>
        <v/>
      </c>
      <c r="Q109" s="129" t="str">
        <f t="shared" si="61"/>
        <v/>
      </c>
      <c r="S109" s="4" t="s">
        <v>13</v>
      </c>
      <c r="T109" s="5">
        <v>45274</v>
      </c>
      <c r="U109" s="6"/>
      <c r="V109" s="6"/>
      <c r="W109" s="6" t="str">
        <f t="shared" si="62"/>
        <v/>
      </c>
      <c r="X109" s="6" t="str">
        <f>IF(OR(U109="",V109=""),"",SUMIFS('تحميل المصنعيات'!$N:$N,'تحميل المصنعيات'!$F:$F,V$2,'تحميل المصنعيات'!$D:$D,T109))</f>
        <v/>
      </c>
      <c r="Y109" s="55" t="str">
        <f t="shared" si="47"/>
        <v/>
      </c>
      <c r="Z109" s="55" t="str">
        <f t="shared" si="48"/>
        <v/>
      </c>
      <c r="AA109" s="129" t="str">
        <f t="shared" si="75"/>
        <v/>
      </c>
      <c r="AC109" s="4" t="s">
        <v>13</v>
      </c>
      <c r="AD109" s="5">
        <v>45274</v>
      </c>
      <c r="AE109" s="6"/>
      <c r="AF109" s="6"/>
      <c r="AG109" s="6" t="str">
        <f t="shared" si="63"/>
        <v/>
      </c>
      <c r="AH109" s="6" t="str">
        <f>IF(OR(AE109="",AF109=""),"",SUMIFS('تحميل المصنعيات'!$N:$N,'تحميل المصنعيات'!$F:$F,AF$2,'تحميل المصنعيات'!$D:$D,AD109))</f>
        <v/>
      </c>
      <c r="AI109" s="55" t="str">
        <f t="shared" si="49"/>
        <v/>
      </c>
      <c r="AJ109" s="55" t="str">
        <f t="shared" si="64"/>
        <v/>
      </c>
      <c r="AK109" s="129" t="str">
        <f t="shared" si="76"/>
        <v/>
      </c>
      <c r="AM109" s="4" t="s">
        <v>13</v>
      </c>
      <c r="AN109" s="5">
        <v>45274</v>
      </c>
      <c r="AO109" s="6"/>
      <c r="AP109" s="6"/>
      <c r="AQ109" s="6" t="str">
        <f t="shared" si="65"/>
        <v/>
      </c>
      <c r="AR109" s="6" t="str">
        <f>IF(OR(AO109="",AP109=""),"",SUMIFS('تحميل المصنعيات'!$N:$N,'تحميل المصنعيات'!$F:$F,AP$2,'تحميل المصنعيات'!$D:$D,AN109))</f>
        <v/>
      </c>
      <c r="AS109" s="55" t="str">
        <f t="shared" si="50"/>
        <v/>
      </c>
      <c r="AT109" s="55" t="str">
        <f t="shared" si="51"/>
        <v/>
      </c>
      <c r="AU109" s="129" t="str">
        <f t="shared" si="77"/>
        <v/>
      </c>
      <c r="AW109" s="4" t="s">
        <v>13</v>
      </c>
      <c r="AX109" s="5">
        <v>45274</v>
      </c>
      <c r="AY109" s="6"/>
      <c r="AZ109" s="6"/>
      <c r="BA109" s="6" t="str">
        <f t="shared" si="66"/>
        <v/>
      </c>
      <c r="BB109" s="6" t="str">
        <f>IF(OR(AY109="",AZ109=""),"",SUMIFS('تحميل المصنعيات'!$N:$N,'تحميل المصنعيات'!$F:$F,AZ$2,'تحميل المصنعيات'!$D:$D,AX109))</f>
        <v/>
      </c>
      <c r="BC109" s="55" t="str">
        <f t="shared" si="52"/>
        <v/>
      </c>
      <c r="BD109" s="55" t="str">
        <f t="shared" si="67"/>
        <v/>
      </c>
      <c r="BE109" s="129" t="str">
        <f t="shared" si="78"/>
        <v/>
      </c>
      <c r="BG109" s="4" t="s">
        <v>13</v>
      </c>
      <c r="BH109" s="5">
        <v>45274</v>
      </c>
      <c r="BI109" s="6"/>
      <c r="BJ109" s="6"/>
      <c r="BK109" s="6" t="str">
        <f t="shared" si="68"/>
        <v/>
      </c>
      <c r="BL109" s="6" t="str">
        <f>IF(OR(BI109="",BJ109=""),"",SUMIFS('تحميل المصنعيات'!$N:$N,'تحميل المصنعيات'!$F:$F,BJ$2,'تحميل المصنعيات'!$D:$D,BH109))</f>
        <v/>
      </c>
      <c r="BM109" s="55" t="str">
        <f t="shared" si="53"/>
        <v/>
      </c>
      <c r="BN109" s="55" t="str">
        <f t="shared" si="54"/>
        <v/>
      </c>
      <c r="BO109" s="129" t="str">
        <f t="shared" si="79"/>
        <v/>
      </c>
      <c r="BQ109" s="4" t="s">
        <v>13</v>
      </c>
      <c r="BR109" s="5">
        <v>45274</v>
      </c>
      <c r="BS109" s="6"/>
      <c r="BT109" s="6"/>
      <c r="BU109" s="6" t="str">
        <f t="shared" si="69"/>
        <v/>
      </c>
      <c r="BV109" s="6" t="str">
        <f>IF(OR(BS109="",BT109=""),"",SUMIFS('تحميل المصنعيات'!$N:$N,'تحميل المصنعيات'!$F:$F,BT$2,'تحميل المصنعيات'!$D:$D,BR109))</f>
        <v/>
      </c>
      <c r="BW109" s="55" t="str">
        <f t="shared" si="55"/>
        <v/>
      </c>
      <c r="BX109" s="55" t="str">
        <f t="shared" si="70"/>
        <v/>
      </c>
      <c r="BY109" s="129" t="str">
        <f t="shared" si="80"/>
        <v/>
      </c>
      <c r="CA109" s="4" t="s">
        <v>13</v>
      </c>
      <c r="CB109" s="5">
        <v>45274</v>
      </c>
      <c r="CC109" s="6"/>
      <c r="CD109" s="6"/>
      <c r="CE109" s="6" t="str">
        <f t="shared" si="71"/>
        <v/>
      </c>
      <c r="CF109" s="6" t="str">
        <f>IF(OR(CC109="",CD109=""),"",SUMIFS('تحميل المصنعيات'!$N:$N,'تحميل المصنعيات'!$F:$F,CD$2,'تحميل المصنعيات'!$D:$D,CB109))</f>
        <v/>
      </c>
      <c r="CG109" s="55" t="str">
        <f t="shared" si="56"/>
        <v/>
      </c>
      <c r="CH109" s="55" t="str">
        <f t="shared" si="57"/>
        <v/>
      </c>
      <c r="CI109" s="129" t="str">
        <f t="shared" si="81"/>
        <v/>
      </c>
      <c r="CK109" s="4" t="s">
        <v>13</v>
      </c>
      <c r="CL109" s="5">
        <v>45274</v>
      </c>
      <c r="CM109" s="6"/>
      <c r="CN109" s="6"/>
      <c r="CO109" s="6" t="str">
        <f t="shared" si="72"/>
        <v/>
      </c>
      <c r="CP109" s="6" t="str">
        <f>IF(OR(CM109="",CN109=""),"",SUMIFS('تحميل المصنعيات'!$N:$N,'تحميل المصنعيات'!$F:$F,CN$2,'تحميل المصنعيات'!$D:$D,CL109))</f>
        <v/>
      </c>
      <c r="CQ109" s="55" t="str">
        <f t="shared" si="58"/>
        <v/>
      </c>
      <c r="CR109" s="55" t="str">
        <f t="shared" si="59"/>
        <v/>
      </c>
      <c r="CS109" s="129" t="str">
        <f t="shared" si="82"/>
        <v/>
      </c>
    </row>
    <row r="110" spans="9:97" x14ac:dyDescent="0.25">
      <c r="I110" s="132" t="s">
        <v>30</v>
      </c>
      <c r="J110" s="133">
        <v>45275</v>
      </c>
      <c r="K110" s="134"/>
      <c r="L110" s="134"/>
      <c r="M110" s="134" t="str">
        <f t="shared" si="60"/>
        <v/>
      </c>
      <c r="N110" s="134" t="str">
        <f>IF(OR(K110="",L110=""),"",SUMIFS('تحميل المصنعيات'!$N:$N,'تحميل المصنعيات'!$F:$F,L$2,'تحميل المصنعيات'!$D:$D,J110))</f>
        <v/>
      </c>
      <c r="O110" s="135" t="str">
        <f t="shared" si="46"/>
        <v/>
      </c>
      <c r="P110" s="135" t="str">
        <f t="shared" si="74"/>
        <v/>
      </c>
      <c r="Q110" s="132" t="str">
        <f t="shared" si="61"/>
        <v/>
      </c>
      <c r="S110" s="132" t="s">
        <v>30</v>
      </c>
      <c r="T110" s="133">
        <v>45275</v>
      </c>
      <c r="U110" s="134"/>
      <c r="V110" s="134"/>
      <c r="W110" s="134" t="str">
        <f t="shared" si="62"/>
        <v/>
      </c>
      <c r="X110" s="134" t="str">
        <f>IF(OR(U110="",V110=""),"",SUMIFS('تحميل المصنعيات'!$N:$N,'تحميل المصنعيات'!$F:$F,V$2,'تحميل المصنعيات'!$D:$D,T110))</f>
        <v/>
      </c>
      <c r="Y110" s="135" t="str">
        <f t="shared" si="47"/>
        <v/>
      </c>
      <c r="Z110" s="135" t="str">
        <f t="shared" si="48"/>
        <v/>
      </c>
      <c r="AA110" s="132" t="str">
        <f t="shared" si="75"/>
        <v/>
      </c>
      <c r="AC110" s="132" t="s">
        <v>30</v>
      </c>
      <c r="AD110" s="133">
        <v>45275</v>
      </c>
      <c r="AE110" s="134"/>
      <c r="AF110" s="134"/>
      <c r="AG110" s="134" t="str">
        <f t="shared" si="63"/>
        <v/>
      </c>
      <c r="AH110" s="134" t="str">
        <f>IF(OR(AE110="",AF110=""),"",SUMIFS('تحميل المصنعيات'!$N:$N,'تحميل المصنعيات'!$F:$F,AF$2,'تحميل المصنعيات'!$D:$D,AD110))</f>
        <v/>
      </c>
      <c r="AI110" s="135" t="str">
        <f t="shared" si="49"/>
        <v/>
      </c>
      <c r="AJ110" s="135" t="str">
        <f t="shared" si="64"/>
        <v/>
      </c>
      <c r="AK110" s="132" t="str">
        <f t="shared" si="76"/>
        <v/>
      </c>
      <c r="AM110" s="132" t="s">
        <v>30</v>
      </c>
      <c r="AN110" s="133">
        <v>45275</v>
      </c>
      <c r="AO110" s="134"/>
      <c r="AP110" s="134"/>
      <c r="AQ110" s="134" t="str">
        <f t="shared" si="65"/>
        <v/>
      </c>
      <c r="AR110" s="134" t="str">
        <f>IF(OR(AO110="",AP110=""),"",SUMIFS('تحميل المصنعيات'!$N:$N,'تحميل المصنعيات'!$F:$F,AP$2,'تحميل المصنعيات'!$D:$D,AN110))</f>
        <v/>
      </c>
      <c r="AS110" s="135" t="str">
        <f t="shared" si="50"/>
        <v/>
      </c>
      <c r="AT110" s="135" t="str">
        <f t="shared" si="51"/>
        <v/>
      </c>
      <c r="AU110" s="132" t="str">
        <f t="shared" si="77"/>
        <v/>
      </c>
      <c r="AW110" s="132" t="s">
        <v>30</v>
      </c>
      <c r="AX110" s="133">
        <v>45275</v>
      </c>
      <c r="AY110" s="134"/>
      <c r="AZ110" s="134"/>
      <c r="BA110" s="134" t="str">
        <f t="shared" si="66"/>
        <v/>
      </c>
      <c r="BB110" s="134" t="str">
        <f>IF(OR(AY110="",AZ110=""),"",SUMIFS('تحميل المصنعيات'!$N:$N,'تحميل المصنعيات'!$F:$F,AZ$2,'تحميل المصنعيات'!$D:$D,AX110))</f>
        <v/>
      </c>
      <c r="BC110" s="135" t="str">
        <f t="shared" si="52"/>
        <v/>
      </c>
      <c r="BD110" s="135" t="str">
        <f t="shared" si="67"/>
        <v/>
      </c>
      <c r="BE110" s="132" t="str">
        <f t="shared" si="78"/>
        <v/>
      </c>
      <c r="BG110" s="132" t="s">
        <v>30</v>
      </c>
      <c r="BH110" s="133">
        <v>45275</v>
      </c>
      <c r="BI110" s="134"/>
      <c r="BJ110" s="134"/>
      <c r="BK110" s="134" t="str">
        <f t="shared" si="68"/>
        <v/>
      </c>
      <c r="BL110" s="134" t="str">
        <f>IF(OR(BI110="",BJ110=""),"",SUMIFS('تحميل المصنعيات'!$N:$N,'تحميل المصنعيات'!$F:$F,BJ$2,'تحميل المصنعيات'!$D:$D,BH110))</f>
        <v/>
      </c>
      <c r="BM110" s="135" t="str">
        <f t="shared" si="53"/>
        <v/>
      </c>
      <c r="BN110" s="135" t="str">
        <f t="shared" si="54"/>
        <v/>
      </c>
      <c r="BO110" s="132" t="str">
        <f t="shared" si="79"/>
        <v/>
      </c>
      <c r="BQ110" s="132" t="s">
        <v>30</v>
      </c>
      <c r="BR110" s="133">
        <v>45275</v>
      </c>
      <c r="BS110" s="134"/>
      <c r="BT110" s="134"/>
      <c r="BU110" s="134" t="str">
        <f t="shared" si="69"/>
        <v/>
      </c>
      <c r="BV110" s="134" t="str">
        <f>IF(OR(BS110="",BT110=""),"",SUMIFS('تحميل المصنعيات'!$N:$N,'تحميل المصنعيات'!$F:$F,BT$2,'تحميل المصنعيات'!$D:$D,BR110))</f>
        <v/>
      </c>
      <c r="BW110" s="135" t="str">
        <f t="shared" si="55"/>
        <v/>
      </c>
      <c r="BX110" s="135" t="str">
        <f t="shared" si="70"/>
        <v/>
      </c>
      <c r="BY110" s="132" t="str">
        <f t="shared" si="80"/>
        <v/>
      </c>
      <c r="CA110" s="132" t="s">
        <v>30</v>
      </c>
      <c r="CB110" s="133">
        <v>45275</v>
      </c>
      <c r="CC110" s="134"/>
      <c r="CD110" s="134"/>
      <c r="CE110" s="134" t="str">
        <f t="shared" si="71"/>
        <v/>
      </c>
      <c r="CF110" s="134" t="str">
        <f>IF(OR(CC110="",CD110=""),"",SUMIFS('تحميل المصنعيات'!$N:$N,'تحميل المصنعيات'!$F:$F,CD$2,'تحميل المصنعيات'!$D:$D,CB110))</f>
        <v/>
      </c>
      <c r="CG110" s="135" t="str">
        <f t="shared" si="56"/>
        <v/>
      </c>
      <c r="CH110" s="135" t="str">
        <f t="shared" si="57"/>
        <v/>
      </c>
      <c r="CI110" s="132" t="str">
        <f t="shared" si="81"/>
        <v/>
      </c>
      <c r="CK110" s="132" t="s">
        <v>30</v>
      </c>
      <c r="CL110" s="133">
        <v>45275</v>
      </c>
      <c r="CM110" s="134"/>
      <c r="CN110" s="134"/>
      <c r="CO110" s="134" t="str">
        <f t="shared" si="72"/>
        <v/>
      </c>
      <c r="CP110" s="134" t="str">
        <f>IF(OR(CM110="",CN110=""),"",SUMIFS('تحميل المصنعيات'!$N:$N,'تحميل المصنعيات'!$F:$F,CN$2,'تحميل المصنعيات'!$D:$D,CL110))</f>
        <v/>
      </c>
      <c r="CQ110" s="135" t="str">
        <f t="shared" si="58"/>
        <v/>
      </c>
      <c r="CR110" s="135" t="str">
        <f t="shared" si="59"/>
        <v/>
      </c>
      <c r="CS110" s="132" t="str">
        <f t="shared" si="82"/>
        <v/>
      </c>
    </row>
    <row r="111" spans="9:97" x14ac:dyDescent="0.25">
      <c r="I111" s="4" t="s">
        <v>8</v>
      </c>
      <c r="J111" s="5">
        <v>45276</v>
      </c>
      <c r="K111" s="6"/>
      <c r="L111" s="6"/>
      <c r="M111" s="6" t="str">
        <f t="shared" si="60"/>
        <v/>
      </c>
      <c r="N111" s="6" t="str">
        <f>IF(OR(K111="",L111=""),"",SUMIFS('تحميل المصنعيات'!$N:$N,'تحميل المصنعيات'!$F:$F,L$2,'تحميل المصنعيات'!$D:$D,J111))</f>
        <v/>
      </c>
      <c r="O111" s="55" t="str">
        <f t="shared" si="46"/>
        <v/>
      </c>
      <c r="P111" s="55" t="str">
        <f t="shared" si="74"/>
        <v/>
      </c>
      <c r="Q111" s="129" t="str">
        <f t="shared" si="61"/>
        <v/>
      </c>
      <c r="S111" s="4" t="s">
        <v>8</v>
      </c>
      <c r="T111" s="5">
        <v>45276</v>
      </c>
      <c r="U111" s="6"/>
      <c r="V111" s="6"/>
      <c r="W111" s="6" t="str">
        <f t="shared" si="62"/>
        <v/>
      </c>
      <c r="X111" s="6" t="str">
        <f>IF(OR(U111="",V111=""),"",SUMIFS('تحميل المصنعيات'!$N:$N,'تحميل المصنعيات'!$F:$F,V$2,'تحميل المصنعيات'!$D:$D,T111))</f>
        <v/>
      </c>
      <c r="Y111" s="55" t="str">
        <f t="shared" si="47"/>
        <v/>
      </c>
      <c r="Z111" s="55" t="str">
        <f t="shared" si="48"/>
        <v/>
      </c>
      <c r="AA111" s="129" t="str">
        <f t="shared" si="75"/>
        <v/>
      </c>
      <c r="AC111" s="4" t="s">
        <v>8</v>
      </c>
      <c r="AD111" s="5">
        <v>45276</v>
      </c>
      <c r="AE111" s="6"/>
      <c r="AF111" s="6"/>
      <c r="AG111" s="6" t="str">
        <f t="shared" si="63"/>
        <v/>
      </c>
      <c r="AH111" s="6" t="str">
        <f>IF(OR(AE111="",AF111=""),"",SUMIFS('تحميل المصنعيات'!$N:$N,'تحميل المصنعيات'!$F:$F,AF$2,'تحميل المصنعيات'!$D:$D,AD111))</f>
        <v/>
      </c>
      <c r="AI111" s="55" t="str">
        <f t="shared" si="49"/>
        <v/>
      </c>
      <c r="AJ111" s="55" t="str">
        <f t="shared" si="64"/>
        <v/>
      </c>
      <c r="AK111" s="129" t="str">
        <f t="shared" si="76"/>
        <v/>
      </c>
      <c r="AM111" s="4" t="s">
        <v>8</v>
      </c>
      <c r="AN111" s="5">
        <v>45276</v>
      </c>
      <c r="AO111" s="6"/>
      <c r="AP111" s="6"/>
      <c r="AQ111" s="6" t="str">
        <f t="shared" si="65"/>
        <v/>
      </c>
      <c r="AR111" s="6" t="str">
        <f>IF(OR(AO111="",AP111=""),"",SUMIFS('تحميل المصنعيات'!$N:$N,'تحميل المصنعيات'!$F:$F,AP$2,'تحميل المصنعيات'!$D:$D,AN111))</f>
        <v/>
      </c>
      <c r="AS111" s="55" t="str">
        <f t="shared" si="50"/>
        <v/>
      </c>
      <c r="AT111" s="55" t="str">
        <f t="shared" si="51"/>
        <v/>
      </c>
      <c r="AU111" s="129" t="str">
        <f t="shared" si="77"/>
        <v/>
      </c>
      <c r="AW111" s="4" t="s">
        <v>8</v>
      </c>
      <c r="AX111" s="5">
        <v>45276</v>
      </c>
      <c r="AY111" s="6"/>
      <c r="AZ111" s="6"/>
      <c r="BA111" s="6" t="str">
        <f t="shared" si="66"/>
        <v/>
      </c>
      <c r="BB111" s="6" t="str">
        <f>IF(OR(AY111="",AZ111=""),"",SUMIFS('تحميل المصنعيات'!$N:$N,'تحميل المصنعيات'!$F:$F,AZ$2,'تحميل المصنعيات'!$D:$D,AX111))</f>
        <v/>
      </c>
      <c r="BC111" s="55" t="str">
        <f t="shared" si="52"/>
        <v/>
      </c>
      <c r="BD111" s="55" t="str">
        <f t="shared" si="67"/>
        <v/>
      </c>
      <c r="BE111" s="129" t="str">
        <f t="shared" si="78"/>
        <v/>
      </c>
      <c r="BG111" s="4" t="s">
        <v>8</v>
      </c>
      <c r="BH111" s="5">
        <v>45276</v>
      </c>
      <c r="BI111" s="6"/>
      <c r="BJ111" s="6"/>
      <c r="BK111" s="6" t="str">
        <f t="shared" si="68"/>
        <v/>
      </c>
      <c r="BL111" s="6" t="str">
        <f>IF(OR(BI111="",BJ111=""),"",SUMIFS('تحميل المصنعيات'!$N:$N,'تحميل المصنعيات'!$F:$F,BJ$2,'تحميل المصنعيات'!$D:$D,BH111))</f>
        <v/>
      </c>
      <c r="BM111" s="55" t="str">
        <f t="shared" si="53"/>
        <v/>
      </c>
      <c r="BN111" s="55" t="str">
        <f t="shared" si="54"/>
        <v/>
      </c>
      <c r="BO111" s="129" t="str">
        <f t="shared" si="79"/>
        <v/>
      </c>
      <c r="BQ111" s="4" t="s">
        <v>8</v>
      </c>
      <c r="BR111" s="5">
        <v>45276</v>
      </c>
      <c r="BS111" s="6"/>
      <c r="BT111" s="6"/>
      <c r="BU111" s="6" t="str">
        <f t="shared" si="69"/>
        <v/>
      </c>
      <c r="BV111" s="6" t="str">
        <f>IF(OR(BS111="",BT111=""),"",SUMIFS('تحميل المصنعيات'!$N:$N,'تحميل المصنعيات'!$F:$F,BT$2,'تحميل المصنعيات'!$D:$D,BR111))</f>
        <v/>
      </c>
      <c r="BW111" s="55" t="str">
        <f t="shared" si="55"/>
        <v/>
      </c>
      <c r="BX111" s="55" t="str">
        <f t="shared" si="70"/>
        <v/>
      </c>
      <c r="BY111" s="129" t="str">
        <f t="shared" si="80"/>
        <v/>
      </c>
      <c r="CA111" s="4" t="s">
        <v>8</v>
      </c>
      <c r="CB111" s="5">
        <v>45276</v>
      </c>
      <c r="CC111" s="6"/>
      <c r="CD111" s="6"/>
      <c r="CE111" s="6" t="str">
        <f t="shared" si="71"/>
        <v/>
      </c>
      <c r="CF111" s="6" t="str">
        <f>IF(OR(CC111="",CD111=""),"",SUMIFS('تحميل المصنعيات'!$N:$N,'تحميل المصنعيات'!$F:$F,CD$2,'تحميل المصنعيات'!$D:$D,CB111))</f>
        <v/>
      </c>
      <c r="CG111" s="55" t="str">
        <f t="shared" si="56"/>
        <v/>
      </c>
      <c r="CH111" s="55" t="str">
        <f t="shared" si="57"/>
        <v/>
      </c>
      <c r="CI111" s="129" t="str">
        <f t="shared" si="81"/>
        <v/>
      </c>
      <c r="CK111" s="4" t="s">
        <v>8</v>
      </c>
      <c r="CL111" s="5">
        <v>45276</v>
      </c>
      <c r="CM111" s="6"/>
      <c r="CN111" s="6"/>
      <c r="CO111" s="6" t="str">
        <f t="shared" si="72"/>
        <v/>
      </c>
      <c r="CP111" s="6" t="str">
        <f>IF(OR(CM111="",CN111=""),"",SUMIFS('تحميل المصنعيات'!$N:$N,'تحميل المصنعيات'!$F:$F,CN$2,'تحميل المصنعيات'!$D:$D,CL111))</f>
        <v/>
      </c>
      <c r="CQ111" s="55" t="str">
        <f t="shared" si="58"/>
        <v/>
      </c>
      <c r="CR111" s="55" t="str">
        <f t="shared" si="59"/>
        <v/>
      </c>
      <c r="CS111" s="129" t="str">
        <f t="shared" si="82"/>
        <v/>
      </c>
    </row>
    <row r="112" spans="9:97" x14ac:dyDescent="0.25">
      <c r="I112" s="4" t="s">
        <v>9</v>
      </c>
      <c r="J112" s="5">
        <v>45277</v>
      </c>
      <c r="K112" s="6"/>
      <c r="L112" s="6"/>
      <c r="M112" s="6" t="str">
        <f t="shared" si="60"/>
        <v/>
      </c>
      <c r="N112" s="6" t="str">
        <f>IF(OR(K112="",L112=""),"",SUMIFS('تحميل المصنعيات'!$N:$N,'تحميل المصنعيات'!$F:$F,L$2,'تحميل المصنعيات'!$D:$D,J112))</f>
        <v/>
      </c>
      <c r="O112" s="55" t="str">
        <f t="shared" si="46"/>
        <v/>
      </c>
      <c r="P112" s="55" t="str">
        <f t="shared" si="74"/>
        <v/>
      </c>
      <c r="Q112" s="129" t="str">
        <f t="shared" si="61"/>
        <v/>
      </c>
      <c r="S112" s="4" t="s">
        <v>9</v>
      </c>
      <c r="T112" s="5">
        <v>45277</v>
      </c>
      <c r="U112" s="6"/>
      <c r="V112" s="6"/>
      <c r="W112" s="6" t="str">
        <f t="shared" si="62"/>
        <v/>
      </c>
      <c r="X112" s="6" t="str">
        <f>IF(OR(U112="",V112=""),"",SUMIFS('تحميل المصنعيات'!$N:$N,'تحميل المصنعيات'!$F:$F,V$2,'تحميل المصنعيات'!$D:$D,T112))</f>
        <v/>
      </c>
      <c r="Y112" s="55" t="str">
        <f t="shared" si="47"/>
        <v/>
      </c>
      <c r="Z112" s="55" t="str">
        <f t="shared" si="48"/>
        <v/>
      </c>
      <c r="AA112" s="129" t="str">
        <f t="shared" si="75"/>
        <v/>
      </c>
      <c r="AC112" s="4" t="s">
        <v>9</v>
      </c>
      <c r="AD112" s="5">
        <v>45277</v>
      </c>
      <c r="AE112" s="6"/>
      <c r="AF112" s="6"/>
      <c r="AG112" s="6" t="str">
        <f t="shared" si="63"/>
        <v/>
      </c>
      <c r="AH112" s="6" t="str">
        <f>IF(OR(AE112="",AF112=""),"",SUMIFS('تحميل المصنعيات'!$N:$N,'تحميل المصنعيات'!$F:$F,AF$2,'تحميل المصنعيات'!$D:$D,AD112))</f>
        <v/>
      </c>
      <c r="AI112" s="55" t="str">
        <f t="shared" si="49"/>
        <v/>
      </c>
      <c r="AJ112" s="55" t="str">
        <f t="shared" si="64"/>
        <v/>
      </c>
      <c r="AK112" s="129" t="str">
        <f t="shared" si="76"/>
        <v/>
      </c>
      <c r="AM112" s="4" t="s">
        <v>9</v>
      </c>
      <c r="AN112" s="5">
        <v>45277</v>
      </c>
      <c r="AO112" s="6"/>
      <c r="AP112" s="6"/>
      <c r="AQ112" s="6" t="str">
        <f t="shared" si="65"/>
        <v/>
      </c>
      <c r="AR112" s="6" t="str">
        <f>IF(OR(AO112="",AP112=""),"",SUMIFS('تحميل المصنعيات'!$N:$N,'تحميل المصنعيات'!$F:$F,AP$2,'تحميل المصنعيات'!$D:$D,AN112))</f>
        <v/>
      </c>
      <c r="AS112" s="55" t="str">
        <f t="shared" si="50"/>
        <v/>
      </c>
      <c r="AT112" s="55" t="str">
        <f t="shared" si="51"/>
        <v/>
      </c>
      <c r="AU112" s="129" t="str">
        <f t="shared" si="77"/>
        <v/>
      </c>
      <c r="AW112" s="4" t="s">
        <v>9</v>
      </c>
      <c r="AX112" s="5">
        <v>45277</v>
      </c>
      <c r="AY112" s="6"/>
      <c r="AZ112" s="6"/>
      <c r="BA112" s="6" t="str">
        <f t="shared" si="66"/>
        <v/>
      </c>
      <c r="BB112" s="6" t="str">
        <f>IF(OR(AY112="",AZ112=""),"",SUMIFS('تحميل المصنعيات'!$N:$N,'تحميل المصنعيات'!$F:$F,AZ$2,'تحميل المصنعيات'!$D:$D,AX112))</f>
        <v/>
      </c>
      <c r="BC112" s="55" t="str">
        <f t="shared" si="52"/>
        <v/>
      </c>
      <c r="BD112" s="55" t="str">
        <f t="shared" si="67"/>
        <v/>
      </c>
      <c r="BE112" s="129" t="str">
        <f t="shared" si="78"/>
        <v/>
      </c>
      <c r="BG112" s="4" t="s">
        <v>9</v>
      </c>
      <c r="BH112" s="5">
        <v>45277</v>
      </c>
      <c r="BI112" s="6"/>
      <c r="BJ112" s="6"/>
      <c r="BK112" s="6" t="str">
        <f t="shared" si="68"/>
        <v/>
      </c>
      <c r="BL112" s="6" t="str">
        <f>IF(OR(BI112="",BJ112=""),"",SUMIFS('تحميل المصنعيات'!$N:$N,'تحميل المصنعيات'!$F:$F,BJ$2,'تحميل المصنعيات'!$D:$D,BH112))</f>
        <v/>
      </c>
      <c r="BM112" s="55" t="str">
        <f t="shared" si="53"/>
        <v/>
      </c>
      <c r="BN112" s="55" t="str">
        <f t="shared" si="54"/>
        <v/>
      </c>
      <c r="BO112" s="129" t="str">
        <f t="shared" si="79"/>
        <v/>
      </c>
      <c r="BQ112" s="4" t="s">
        <v>9</v>
      </c>
      <c r="BR112" s="5">
        <v>45277</v>
      </c>
      <c r="BS112" s="6"/>
      <c r="BT112" s="6"/>
      <c r="BU112" s="6" t="str">
        <f t="shared" si="69"/>
        <v/>
      </c>
      <c r="BV112" s="6" t="str">
        <f>IF(OR(BS112="",BT112=""),"",SUMIFS('تحميل المصنعيات'!$N:$N,'تحميل المصنعيات'!$F:$F,BT$2,'تحميل المصنعيات'!$D:$D,BR112))</f>
        <v/>
      </c>
      <c r="BW112" s="55" t="str">
        <f t="shared" si="55"/>
        <v/>
      </c>
      <c r="BX112" s="55" t="str">
        <f t="shared" si="70"/>
        <v/>
      </c>
      <c r="BY112" s="129" t="str">
        <f t="shared" si="80"/>
        <v/>
      </c>
      <c r="CA112" s="4" t="s">
        <v>9</v>
      </c>
      <c r="CB112" s="5">
        <v>45277</v>
      </c>
      <c r="CC112" s="6"/>
      <c r="CD112" s="6"/>
      <c r="CE112" s="6" t="str">
        <f t="shared" si="71"/>
        <v/>
      </c>
      <c r="CF112" s="6" t="str">
        <f>IF(OR(CC112="",CD112=""),"",SUMIFS('تحميل المصنعيات'!$N:$N,'تحميل المصنعيات'!$F:$F,CD$2,'تحميل المصنعيات'!$D:$D,CB112))</f>
        <v/>
      </c>
      <c r="CG112" s="55" t="str">
        <f t="shared" si="56"/>
        <v/>
      </c>
      <c r="CH112" s="55" t="str">
        <f t="shared" si="57"/>
        <v/>
      </c>
      <c r="CI112" s="129" t="str">
        <f t="shared" si="81"/>
        <v/>
      </c>
      <c r="CK112" s="4" t="s">
        <v>9</v>
      </c>
      <c r="CL112" s="5">
        <v>45277</v>
      </c>
      <c r="CM112" s="6"/>
      <c r="CN112" s="6"/>
      <c r="CO112" s="6" t="str">
        <f t="shared" si="72"/>
        <v/>
      </c>
      <c r="CP112" s="6" t="str">
        <f>IF(OR(CM112="",CN112=""),"",SUMIFS('تحميل المصنعيات'!$N:$N,'تحميل المصنعيات'!$F:$F,CN$2,'تحميل المصنعيات'!$D:$D,CL112))</f>
        <v/>
      </c>
      <c r="CQ112" s="55" t="str">
        <f t="shared" si="58"/>
        <v/>
      </c>
      <c r="CR112" s="55" t="str">
        <f t="shared" si="59"/>
        <v/>
      </c>
      <c r="CS112" s="129" t="str">
        <f t="shared" si="82"/>
        <v/>
      </c>
    </row>
    <row r="113" spans="9:97" x14ac:dyDescent="0.25">
      <c r="I113" s="4" t="s">
        <v>10</v>
      </c>
      <c r="J113" s="5">
        <v>45278</v>
      </c>
      <c r="K113" s="6"/>
      <c r="L113" s="6"/>
      <c r="M113" s="6" t="str">
        <f t="shared" si="60"/>
        <v/>
      </c>
      <c r="N113" s="6" t="str">
        <f>IF(OR(K113="",L113=""),"",SUMIFS('تحميل المصنعيات'!$N:$N,'تحميل المصنعيات'!$F:$F,L$2,'تحميل المصنعيات'!$D:$D,J113))</f>
        <v/>
      </c>
      <c r="O113" s="55" t="str">
        <f t="shared" si="46"/>
        <v/>
      </c>
      <c r="P113" s="55" t="str">
        <f t="shared" si="74"/>
        <v/>
      </c>
      <c r="Q113" s="129" t="str">
        <f t="shared" si="61"/>
        <v/>
      </c>
      <c r="S113" s="4" t="s">
        <v>10</v>
      </c>
      <c r="T113" s="5">
        <v>45278</v>
      </c>
      <c r="U113" s="6"/>
      <c r="V113" s="6"/>
      <c r="W113" s="6" t="str">
        <f t="shared" si="62"/>
        <v/>
      </c>
      <c r="X113" s="6" t="str">
        <f>IF(OR(U113="",V113=""),"",SUMIFS('تحميل المصنعيات'!$N:$N,'تحميل المصنعيات'!$F:$F,V$2,'تحميل المصنعيات'!$D:$D,T113))</f>
        <v/>
      </c>
      <c r="Y113" s="55" t="str">
        <f t="shared" si="47"/>
        <v/>
      </c>
      <c r="Z113" s="55" t="str">
        <f t="shared" si="48"/>
        <v/>
      </c>
      <c r="AA113" s="129" t="str">
        <f t="shared" si="75"/>
        <v/>
      </c>
      <c r="AC113" s="4" t="s">
        <v>10</v>
      </c>
      <c r="AD113" s="5">
        <v>45278</v>
      </c>
      <c r="AE113" s="6"/>
      <c r="AF113" s="6"/>
      <c r="AG113" s="6" t="str">
        <f t="shared" si="63"/>
        <v/>
      </c>
      <c r="AH113" s="6" t="str">
        <f>IF(OR(AE113="",AF113=""),"",SUMIFS('تحميل المصنعيات'!$N:$N,'تحميل المصنعيات'!$F:$F,AF$2,'تحميل المصنعيات'!$D:$D,AD113))</f>
        <v/>
      </c>
      <c r="AI113" s="55" t="str">
        <f t="shared" si="49"/>
        <v/>
      </c>
      <c r="AJ113" s="55" t="str">
        <f t="shared" si="64"/>
        <v/>
      </c>
      <c r="AK113" s="129" t="str">
        <f t="shared" si="76"/>
        <v/>
      </c>
      <c r="AM113" s="4" t="s">
        <v>10</v>
      </c>
      <c r="AN113" s="5">
        <v>45278</v>
      </c>
      <c r="AO113" s="6"/>
      <c r="AP113" s="6"/>
      <c r="AQ113" s="6" t="str">
        <f t="shared" si="65"/>
        <v/>
      </c>
      <c r="AR113" s="6" t="str">
        <f>IF(OR(AO113="",AP113=""),"",SUMIFS('تحميل المصنعيات'!$N:$N,'تحميل المصنعيات'!$F:$F,AP$2,'تحميل المصنعيات'!$D:$D,AN113))</f>
        <v/>
      </c>
      <c r="AS113" s="55" t="str">
        <f t="shared" si="50"/>
        <v/>
      </c>
      <c r="AT113" s="55" t="str">
        <f t="shared" si="51"/>
        <v/>
      </c>
      <c r="AU113" s="129" t="str">
        <f t="shared" si="77"/>
        <v/>
      </c>
      <c r="AW113" s="4" t="s">
        <v>10</v>
      </c>
      <c r="AX113" s="5">
        <v>45278</v>
      </c>
      <c r="AY113" s="6"/>
      <c r="AZ113" s="6"/>
      <c r="BA113" s="6" t="str">
        <f t="shared" si="66"/>
        <v/>
      </c>
      <c r="BB113" s="6" t="str">
        <f>IF(OR(AY113="",AZ113=""),"",SUMIFS('تحميل المصنعيات'!$N:$N,'تحميل المصنعيات'!$F:$F,AZ$2,'تحميل المصنعيات'!$D:$D,AX113))</f>
        <v/>
      </c>
      <c r="BC113" s="55" t="str">
        <f t="shared" si="52"/>
        <v/>
      </c>
      <c r="BD113" s="55" t="str">
        <f t="shared" si="67"/>
        <v/>
      </c>
      <c r="BE113" s="129" t="str">
        <f t="shared" si="78"/>
        <v/>
      </c>
      <c r="BG113" s="4" t="s">
        <v>10</v>
      </c>
      <c r="BH113" s="5">
        <v>45278</v>
      </c>
      <c r="BI113" s="6"/>
      <c r="BJ113" s="6"/>
      <c r="BK113" s="6" t="str">
        <f t="shared" si="68"/>
        <v/>
      </c>
      <c r="BL113" s="6" t="str">
        <f>IF(OR(BI113="",BJ113=""),"",SUMIFS('تحميل المصنعيات'!$N:$N,'تحميل المصنعيات'!$F:$F,BJ$2,'تحميل المصنعيات'!$D:$D,BH113))</f>
        <v/>
      </c>
      <c r="BM113" s="55" t="str">
        <f t="shared" si="53"/>
        <v/>
      </c>
      <c r="BN113" s="55" t="str">
        <f t="shared" si="54"/>
        <v/>
      </c>
      <c r="BO113" s="129" t="str">
        <f t="shared" si="79"/>
        <v/>
      </c>
      <c r="BQ113" s="4" t="s">
        <v>10</v>
      </c>
      <c r="BR113" s="5">
        <v>45278</v>
      </c>
      <c r="BS113" s="6"/>
      <c r="BT113" s="6"/>
      <c r="BU113" s="6" t="str">
        <f t="shared" si="69"/>
        <v/>
      </c>
      <c r="BV113" s="6" t="str">
        <f>IF(OR(BS113="",BT113=""),"",SUMIFS('تحميل المصنعيات'!$N:$N,'تحميل المصنعيات'!$F:$F,BT$2,'تحميل المصنعيات'!$D:$D,BR113))</f>
        <v/>
      </c>
      <c r="BW113" s="55" t="str">
        <f t="shared" si="55"/>
        <v/>
      </c>
      <c r="BX113" s="55" t="str">
        <f t="shared" si="70"/>
        <v/>
      </c>
      <c r="BY113" s="129" t="str">
        <f t="shared" si="80"/>
        <v/>
      </c>
      <c r="CA113" s="4" t="s">
        <v>10</v>
      </c>
      <c r="CB113" s="5">
        <v>45278</v>
      </c>
      <c r="CC113" s="6"/>
      <c r="CD113" s="6"/>
      <c r="CE113" s="6" t="str">
        <f t="shared" si="71"/>
        <v/>
      </c>
      <c r="CF113" s="6" t="str">
        <f>IF(OR(CC113="",CD113=""),"",SUMIFS('تحميل المصنعيات'!$N:$N,'تحميل المصنعيات'!$F:$F,CD$2,'تحميل المصنعيات'!$D:$D,CB113))</f>
        <v/>
      </c>
      <c r="CG113" s="55" t="str">
        <f t="shared" si="56"/>
        <v/>
      </c>
      <c r="CH113" s="55" t="str">
        <f t="shared" si="57"/>
        <v/>
      </c>
      <c r="CI113" s="129" t="str">
        <f t="shared" si="81"/>
        <v/>
      </c>
      <c r="CK113" s="4" t="s">
        <v>10</v>
      </c>
      <c r="CL113" s="5">
        <v>45278</v>
      </c>
      <c r="CM113" s="6"/>
      <c r="CN113" s="6"/>
      <c r="CO113" s="6" t="str">
        <f t="shared" si="72"/>
        <v/>
      </c>
      <c r="CP113" s="6" t="str">
        <f>IF(OR(CM113="",CN113=""),"",SUMIFS('تحميل المصنعيات'!$N:$N,'تحميل المصنعيات'!$F:$F,CN$2,'تحميل المصنعيات'!$D:$D,CL113))</f>
        <v/>
      </c>
      <c r="CQ113" s="55" t="str">
        <f t="shared" si="58"/>
        <v/>
      </c>
      <c r="CR113" s="55" t="str">
        <f t="shared" si="59"/>
        <v/>
      </c>
      <c r="CS113" s="129" t="str">
        <f t="shared" si="82"/>
        <v/>
      </c>
    </row>
    <row r="114" spans="9:97" x14ac:dyDescent="0.25">
      <c r="I114" s="4" t="s">
        <v>11</v>
      </c>
      <c r="J114" s="5">
        <v>45279</v>
      </c>
      <c r="K114" s="6"/>
      <c r="L114" s="6"/>
      <c r="M114" s="6" t="str">
        <f t="shared" si="60"/>
        <v/>
      </c>
      <c r="N114" s="6" t="str">
        <f>IF(OR(K114="",L114=""),"",SUMIFS('تحميل المصنعيات'!$N:$N,'تحميل المصنعيات'!$F:$F,L$2,'تحميل المصنعيات'!$D:$D,J114))</f>
        <v/>
      </c>
      <c r="O114" s="55" t="str">
        <f t="shared" si="46"/>
        <v/>
      </c>
      <c r="P114" s="55" t="str">
        <f t="shared" si="74"/>
        <v/>
      </c>
      <c r="Q114" s="129" t="str">
        <f t="shared" si="61"/>
        <v/>
      </c>
      <c r="S114" s="4" t="s">
        <v>11</v>
      </c>
      <c r="T114" s="5">
        <v>45279</v>
      </c>
      <c r="U114" s="6"/>
      <c r="V114" s="6"/>
      <c r="W114" s="6" t="str">
        <f t="shared" si="62"/>
        <v/>
      </c>
      <c r="X114" s="6" t="str">
        <f>IF(OR(U114="",V114=""),"",SUMIFS('تحميل المصنعيات'!$N:$N,'تحميل المصنعيات'!$F:$F,V$2,'تحميل المصنعيات'!$D:$D,T114))</f>
        <v/>
      </c>
      <c r="Y114" s="55" t="str">
        <f t="shared" si="47"/>
        <v/>
      </c>
      <c r="Z114" s="55" t="str">
        <f t="shared" si="48"/>
        <v/>
      </c>
      <c r="AA114" s="129" t="str">
        <f t="shared" si="75"/>
        <v/>
      </c>
      <c r="AC114" s="4" t="s">
        <v>11</v>
      </c>
      <c r="AD114" s="5">
        <v>45279</v>
      </c>
      <c r="AE114" s="6"/>
      <c r="AF114" s="6"/>
      <c r="AG114" s="6" t="str">
        <f t="shared" si="63"/>
        <v/>
      </c>
      <c r="AH114" s="6" t="str">
        <f>IF(OR(AE114="",AF114=""),"",SUMIFS('تحميل المصنعيات'!$N:$N,'تحميل المصنعيات'!$F:$F,AF$2,'تحميل المصنعيات'!$D:$D,AD114))</f>
        <v/>
      </c>
      <c r="AI114" s="55" t="str">
        <f t="shared" si="49"/>
        <v/>
      </c>
      <c r="AJ114" s="55" t="str">
        <f t="shared" si="64"/>
        <v/>
      </c>
      <c r="AK114" s="129" t="str">
        <f t="shared" si="76"/>
        <v/>
      </c>
      <c r="AM114" s="4" t="s">
        <v>11</v>
      </c>
      <c r="AN114" s="5">
        <v>45279</v>
      </c>
      <c r="AO114" s="6"/>
      <c r="AP114" s="6"/>
      <c r="AQ114" s="6" t="str">
        <f t="shared" si="65"/>
        <v/>
      </c>
      <c r="AR114" s="6" t="str">
        <f>IF(OR(AO114="",AP114=""),"",SUMIFS('تحميل المصنعيات'!$N:$N,'تحميل المصنعيات'!$F:$F,AP$2,'تحميل المصنعيات'!$D:$D,AN114))</f>
        <v/>
      </c>
      <c r="AS114" s="55" t="str">
        <f t="shared" si="50"/>
        <v/>
      </c>
      <c r="AT114" s="55" t="str">
        <f t="shared" si="51"/>
        <v/>
      </c>
      <c r="AU114" s="129" t="str">
        <f t="shared" si="77"/>
        <v/>
      </c>
      <c r="AW114" s="4" t="s">
        <v>11</v>
      </c>
      <c r="AX114" s="5">
        <v>45279</v>
      </c>
      <c r="AY114" s="6"/>
      <c r="AZ114" s="6"/>
      <c r="BA114" s="6" t="str">
        <f t="shared" si="66"/>
        <v/>
      </c>
      <c r="BB114" s="6" t="str">
        <f>IF(OR(AY114="",AZ114=""),"",SUMIFS('تحميل المصنعيات'!$N:$N,'تحميل المصنعيات'!$F:$F,AZ$2,'تحميل المصنعيات'!$D:$D,AX114))</f>
        <v/>
      </c>
      <c r="BC114" s="55" t="str">
        <f t="shared" si="52"/>
        <v/>
      </c>
      <c r="BD114" s="55" t="str">
        <f t="shared" si="67"/>
        <v/>
      </c>
      <c r="BE114" s="129" t="str">
        <f t="shared" si="78"/>
        <v/>
      </c>
      <c r="BG114" s="4" t="s">
        <v>11</v>
      </c>
      <c r="BH114" s="5">
        <v>45279</v>
      </c>
      <c r="BI114" s="6"/>
      <c r="BJ114" s="6"/>
      <c r="BK114" s="6" t="str">
        <f t="shared" si="68"/>
        <v/>
      </c>
      <c r="BL114" s="6" t="str">
        <f>IF(OR(BI114="",BJ114=""),"",SUMIFS('تحميل المصنعيات'!$N:$N,'تحميل المصنعيات'!$F:$F,BJ$2,'تحميل المصنعيات'!$D:$D,BH114))</f>
        <v/>
      </c>
      <c r="BM114" s="55" t="str">
        <f t="shared" si="53"/>
        <v/>
      </c>
      <c r="BN114" s="55" t="str">
        <f t="shared" si="54"/>
        <v/>
      </c>
      <c r="BO114" s="129" t="str">
        <f t="shared" si="79"/>
        <v/>
      </c>
      <c r="BQ114" s="4" t="s">
        <v>11</v>
      </c>
      <c r="BR114" s="5">
        <v>45279</v>
      </c>
      <c r="BS114" s="6"/>
      <c r="BT114" s="6"/>
      <c r="BU114" s="6" t="str">
        <f t="shared" si="69"/>
        <v/>
      </c>
      <c r="BV114" s="6" t="str">
        <f>IF(OR(BS114="",BT114=""),"",SUMIFS('تحميل المصنعيات'!$N:$N,'تحميل المصنعيات'!$F:$F,BT$2,'تحميل المصنعيات'!$D:$D,BR114))</f>
        <v/>
      </c>
      <c r="BW114" s="55" t="str">
        <f t="shared" si="55"/>
        <v/>
      </c>
      <c r="BX114" s="55" t="str">
        <f t="shared" si="70"/>
        <v/>
      </c>
      <c r="BY114" s="129" t="str">
        <f t="shared" si="80"/>
        <v/>
      </c>
      <c r="CA114" s="4" t="s">
        <v>11</v>
      </c>
      <c r="CB114" s="5">
        <v>45279</v>
      </c>
      <c r="CC114" s="6"/>
      <c r="CD114" s="6"/>
      <c r="CE114" s="6" t="str">
        <f t="shared" si="71"/>
        <v/>
      </c>
      <c r="CF114" s="6" t="str">
        <f>IF(OR(CC114="",CD114=""),"",SUMIFS('تحميل المصنعيات'!$N:$N,'تحميل المصنعيات'!$F:$F,CD$2,'تحميل المصنعيات'!$D:$D,CB114))</f>
        <v/>
      </c>
      <c r="CG114" s="55" t="str">
        <f t="shared" si="56"/>
        <v/>
      </c>
      <c r="CH114" s="55" t="str">
        <f t="shared" si="57"/>
        <v/>
      </c>
      <c r="CI114" s="129" t="str">
        <f t="shared" si="81"/>
        <v/>
      </c>
      <c r="CK114" s="4" t="s">
        <v>11</v>
      </c>
      <c r="CL114" s="5">
        <v>45279</v>
      </c>
      <c r="CM114" s="6"/>
      <c r="CN114" s="6"/>
      <c r="CO114" s="6" t="str">
        <f t="shared" si="72"/>
        <v/>
      </c>
      <c r="CP114" s="6" t="str">
        <f>IF(OR(CM114="",CN114=""),"",SUMIFS('تحميل المصنعيات'!$N:$N,'تحميل المصنعيات'!$F:$F,CN$2,'تحميل المصنعيات'!$D:$D,CL114))</f>
        <v/>
      </c>
      <c r="CQ114" s="55" t="str">
        <f t="shared" si="58"/>
        <v/>
      </c>
      <c r="CR114" s="55" t="str">
        <f t="shared" si="59"/>
        <v/>
      </c>
      <c r="CS114" s="129" t="str">
        <f t="shared" si="82"/>
        <v/>
      </c>
    </row>
    <row r="115" spans="9:97" x14ac:dyDescent="0.25">
      <c r="I115" s="4" t="s">
        <v>12</v>
      </c>
      <c r="J115" s="5">
        <v>45280</v>
      </c>
      <c r="K115" s="6"/>
      <c r="L115" s="6"/>
      <c r="M115" s="6" t="str">
        <f t="shared" si="60"/>
        <v/>
      </c>
      <c r="N115" s="6" t="str">
        <f>IF(OR(K115="",L115=""),"",SUMIFS('تحميل المصنعيات'!$N:$N,'تحميل المصنعيات'!$F:$F,L$2,'تحميل المصنعيات'!$D:$D,J115))</f>
        <v/>
      </c>
      <c r="O115" s="55" t="str">
        <f t="shared" si="46"/>
        <v/>
      </c>
      <c r="P115" s="55" t="str">
        <f t="shared" si="74"/>
        <v/>
      </c>
      <c r="Q115" s="129" t="str">
        <f t="shared" si="61"/>
        <v/>
      </c>
      <c r="S115" s="4" t="s">
        <v>12</v>
      </c>
      <c r="T115" s="5">
        <v>45280</v>
      </c>
      <c r="U115" s="6"/>
      <c r="V115" s="6"/>
      <c r="W115" s="6" t="str">
        <f t="shared" si="62"/>
        <v/>
      </c>
      <c r="X115" s="6" t="str">
        <f>IF(OR(U115="",V115=""),"",SUMIFS('تحميل المصنعيات'!$N:$N,'تحميل المصنعيات'!$F:$F,V$2,'تحميل المصنعيات'!$D:$D,T115))</f>
        <v/>
      </c>
      <c r="Y115" s="55" t="str">
        <f t="shared" si="47"/>
        <v/>
      </c>
      <c r="Z115" s="55" t="str">
        <f t="shared" si="48"/>
        <v/>
      </c>
      <c r="AA115" s="129" t="str">
        <f t="shared" si="75"/>
        <v/>
      </c>
      <c r="AC115" s="4" t="s">
        <v>12</v>
      </c>
      <c r="AD115" s="5">
        <v>45280</v>
      </c>
      <c r="AE115" s="6"/>
      <c r="AF115" s="6"/>
      <c r="AG115" s="6" t="str">
        <f t="shared" si="63"/>
        <v/>
      </c>
      <c r="AH115" s="6" t="str">
        <f>IF(OR(AE115="",AF115=""),"",SUMIFS('تحميل المصنعيات'!$N:$N,'تحميل المصنعيات'!$F:$F,AF$2,'تحميل المصنعيات'!$D:$D,AD115))</f>
        <v/>
      </c>
      <c r="AI115" s="55" t="str">
        <f t="shared" si="49"/>
        <v/>
      </c>
      <c r="AJ115" s="55" t="str">
        <f t="shared" si="64"/>
        <v/>
      </c>
      <c r="AK115" s="129" t="str">
        <f t="shared" si="76"/>
        <v/>
      </c>
      <c r="AM115" s="4" t="s">
        <v>12</v>
      </c>
      <c r="AN115" s="5">
        <v>45280</v>
      </c>
      <c r="AO115" s="6"/>
      <c r="AP115" s="6"/>
      <c r="AQ115" s="6" t="str">
        <f t="shared" si="65"/>
        <v/>
      </c>
      <c r="AR115" s="6" t="str">
        <f>IF(OR(AO115="",AP115=""),"",SUMIFS('تحميل المصنعيات'!$N:$N,'تحميل المصنعيات'!$F:$F,AP$2,'تحميل المصنعيات'!$D:$D,AN115))</f>
        <v/>
      </c>
      <c r="AS115" s="55" t="str">
        <f t="shared" si="50"/>
        <v/>
      </c>
      <c r="AT115" s="55" t="str">
        <f t="shared" si="51"/>
        <v/>
      </c>
      <c r="AU115" s="129" t="str">
        <f t="shared" si="77"/>
        <v/>
      </c>
      <c r="AW115" s="4" t="s">
        <v>12</v>
      </c>
      <c r="AX115" s="5">
        <v>45280</v>
      </c>
      <c r="AY115" s="6"/>
      <c r="AZ115" s="6"/>
      <c r="BA115" s="6" t="str">
        <f t="shared" si="66"/>
        <v/>
      </c>
      <c r="BB115" s="6" t="str">
        <f>IF(OR(AY115="",AZ115=""),"",SUMIFS('تحميل المصنعيات'!$N:$N,'تحميل المصنعيات'!$F:$F,AZ$2,'تحميل المصنعيات'!$D:$D,AX115))</f>
        <v/>
      </c>
      <c r="BC115" s="55" t="str">
        <f t="shared" si="52"/>
        <v/>
      </c>
      <c r="BD115" s="55" t="str">
        <f t="shared" si="67"/>
        <v/>
      </c>
      <c r="BE115" s="129" t="str">
        <f t="shared" si="78"/>
        <v/>
      </c>
      <c r="BG115" s="4" t="s">
        <v>12</v>
      </c>
      <c r="BH115" s="5">
        <v>45280</v>
      </c>
      <c r="BI115" s="6"/>
      <c r="BJ115" s="6"/>
      <c r="BK115" s="6" t="str">
        <f t="shared" si="68"/>
        <v/>
      </c>
      <c r="BL115" s="6" t="str">
        <f>IF(OR(BI115="",BJ115=""),"",SUMIFS('تحميل المصنعيات'!$N:$N,'تحميل المصنعيات'!$F:$F,BJ$2,'تحميل المصنعيات'!$D:$D,BH115))</f>
        <v/>
      </c>
      <c r="BM115" s="55" t="str">
        <f t="shared" si="53"/>
        <v/>
      </c>
      <c r="BN115" s="55" t="str">
        <f t="shared" si="54"/>
        <v/>
      </c>
      <c r="BO115" s="129" t="str">
        <f t="shared" si="79"/>
        <v/>
      </c>
      <c r="BQ115" s="4" t="s">
        <v>12</v>
      </c>
      <c r="BR115" s="5">
        <v>45280</v>
      </c>
      <c r="BS115" s="6"/>
      <c r="BT115" s="6"/>
      <c r="BU115" s="6" t="str">
        <f t="shared" si="69"/>
        <v/>
      </c>
      <c r="BV115" s="6" t="str">
        <f>IF(OR(BS115="",BT115=""),"",SUMIFS('تحميل المصنعيات'!$N:$N,'تحميل المصنعيات'!$F:$F,BT$2,'تحميل المصنعيات'!$D:$D,BR115))</f>
        <v/>
      </c>
      <c r="BW115" s="55" t="str">
        <f t="shared" si="55"/>
        <v/>
      </c>
      <c r="BX115" s="55" t="str">
        <f t="shared" si="70"/>
        <v/>
      </c>
      <c r="BY115" s="129" t="str">
        <f t="shared" si="80"/>
        <v/>
      </c>
      <c r="CA115" s="4" t="s">
        <v>12</v>
      </c>
      <c r="CB115" s="5">
        <v>45280</v>
      </c>
      <c r="CC115" s="6"/>
      <c r="CD115" s="6"/>
      <c r="CE115" s="6" t="str">
        <f t="shared" si="71"/>
        <v/>
      </c>
      <c r="CF115" s="6" t="str">
        <f>IF(OR(CC115="",CD115=""),"",SUMIFS('تحميل المصنعيات'!$N:$N,'تحميل المصنعيات'!$F:$F,CD$2,'تحميل المصنعيات'!$D:$D,CB115))</f>
        <v/>
      </c>
      <c r="CG115" s="55" t="str">
        <f t="shared" si="56"/>
        <v/>
      </c>
      <c r="CH115" s="55" t="str">
        <f t="shared" si="57"/>
        <v/>
      </c>
      <c r="CI115" s="129" t="str">
        <f t="shared" si="81"/>
        <v/>
      </c>
      <c r="CK115" s="4" t="s">
        <v>12</v>
      </c>
      <c r="CL115" s="5">
        <v>45280</v>
      </c>
      <c r="CM115" s="6"/>
      <c r="CN115" s="6"/>
      <c r="CO115" s="6" t="str">
        <f t="shared" si="72"/>
        <v/>
      </c>
      <c r="CP115" s="6" t="str">
        <f>IF(OR(CM115="",CN115=""),"",SUMIFS('تحميل المصنعيات'!$N:$N,'تحميل المصنعيات'!$F:$F,CN$2,'تحميل المصنعيات'!$D:$D,CL115))</f>
        <v/>
      </c>
      <c r="CQ115" s="55" t="str">
        <f t="shared" si="58"/>
        <v/>
      </c>
      <c r="CR115" s="55" t="str">
        <f t="shared" si="59"/>
        <v/>
      </c>
      <c r="CS115" s="129" t="str">
        <f t="shared" si="82"/>
        <v/>
      </c>
    </row>
    <row r="116" spans="9:97" x14ac:dyDescent="0.25">
      <c r="I116" s="4" t="s">
        <v>13</v>
      </c>
      <c r="J116" s="5">
        <v>45281</v>
      </c>
      <c r="K116" s="6"/>
      <c r="L116" s="6"/>
      <c r="M116" s="6" t="str">
        <f t="shared" si="60"/>
        <v/>
      </c>
      <c r="N116" s="6" t="str">
        <f>IF(OR(K116="",L116=""),"",SUMIFS('تحميل المصنعيات'!$N:$N,'تحميل المصنعيات'!$F:$F,L$2,'تحميل المصنعيات'!$D:$D,J116))</f>
        <v/>
      </c>
      <c r="O116" s="55" t="str">
        <f t="shared" si="46"/>
        <v/>
      </c>
      <c r="P116" s="55" t="str">
        <f t="shared" si="74"/>
        <v/>
      </c>
      <c r="Q116" s="129" t="str">
        <f t="shared" si="61"/>
        <v/>
      </c>
      <c r="S116" s="4" t="s">
        <v>13</v>
      </c>
      <c r="T116" s="5">
        <v>45281</v>
      </c>
      <c r="U116" s="6"/>
      <c r="V116" s="6"/>
      <c r="W116" s="6" t="str">
        <f t="shared" si="62"/>
        <v/>
      </c>
      <c r="X116" s="6" t="str">
        <f>IF(OR(U116="",V116=""),"",SUMIFS('تحميل المصنعيات'!$N:$N,'تحميل المصنعيات'!$F:$F,V$2,'تحميل المصنعيات'!$D:$D,T116))</f>
        <v/>
      </c>
      <c r="Y116" s="55" t="str">
        <f t="shared" si="47"/>
        <v/>
      </c>
      <c r="Z116" s="55" t="str">
        <f t="shared" si="48"/>
        <v/>
      </c>
      <c r="AA116" s="129" t="str">
        <f t="shared" si="75"/>
        <v/>
      </c>
      <c r="AC116" s="4" t="s">
        <v>13</v>
      </c>
      <c r="AD116" s="5">
        <v>45281</v>
      </c>
      <c r="AE116" s="6"/>
      <c r="AF116" s="6"/>
      <c r="AG116" s="6" t="str">
        <f t="shared" si="63"/>
        <v/>
      </c>
      <c r="AH116" s="6" t="str">
        <f>IF(OR(AE116="",AF116=""),"",SUMIFS('تحميل المصنعيات'!$N:$N,'تحميل المصنعيات'!$F:$F,AF$2,'تحميل المصنعيات'!$D:$D,AD116))</f>
        <v/>
      </c>
      <c r="AI116" s="55" t="str">
        <f t="shared" si="49"/>
        <v/>
      </c>
      <c r="AJ116" s="55" t="str">
        <f t="shared" si="64"/>
        <v/>
      </c>
      <c r="AK116" s="129" t="str">
        <f t="shared" si="76"/>
        <v/>
      </c>
      <c r="AM116" s="4" t="s">
        <v>13</v>
      </c>
      <c r="AN116" s="5">
        <v>45281</v>
      </c>
      <c r="AO116" s="6"/>
      <c r="AP116" s="6"/>
      <c r="AQ116" s="6" t="str">
        <f t="shared" si="65"/>
        <v/>
      </c>
      <c r="AR116" s="6" t="str">
        <f>IF(OR(AO116="",AP116=""),"",SUMIFS('تحميل المصنعيات'!$N:$N,'تحميل المصنعيات'!$F:$F,AP$2,'تحميل المصنعيات'!$D:$D,AN116))</f>
        <v/>
      </c>
      <c r="AS116" s="55" t="str">
        <f t="shared" si="50"/>
        <v/>
      </c>
      <c r="AT116" s="55" t="str">
        <f t="shared" si="51"/>
        <v/>
      </c>
      <c r="AU116" s="129" t="str">
        <f t="shared" si="77"/>
        <v/>
      </c>
      <c r="AW116" s="4" t="s">
        <v>13</v>
      </c>
      <c r="AX116" s="5">
        <v>45281</v>
      </c>
      <c r="AY116" s="6"/>
      <c r="AZ116" s="6"/>
      <c r="BA116" s="6" t="str">
        <f t="shared" si="66"/>
        <v/>
      </c>
      <c r="BB116" s="6" t="str">
        <f>IF(OR(AY116="",AZ116=""),"",SUMIFS('تحميل المصنعيات'!$N:$N,'تحميل المصنعيات'!$F:$F,AZ$2,'تحميل المصنعيات'!$D:$D,AX116))</f>
        <v/>
      </c>
      <c r="BC116" s="55" t="str">
        <f t="shared" si="52"/>
        <v/>
      </c>
      <c r="BD116" s="55" t="str">
        <f t="shared" si="67"/>
        <v/>
      </c>
      <c r="BE116" s="129" t="str">
        <f t="shared" si="78"/>
        <v/>
      </c>
      <c r="BG116" s="4" t="s">
        <v>13</v>
      </c>
      <c r="BH116" s="5">
        <v>45281</v>
      </c>
      <c r="BI116" s="6"/>
      <c r="BJ116" s="6"/>
      <c r="BK116" s="6" t="str">
        <f t="shared" si="68"/>
        <v/>
      </c>
      <c r="BL116" s="6" t="str">
        <f>IF(OR(BI116="",BJ116=""),"",SUMIFS('تحميل المصنعيات'!$N:$N,'تحميل المصنعيات'!$F:$F,BJ$2,'تحميل المصنعيات'!$D:$D,BH116))</f>
        <v/>
      </c>
      <c r="BM116" s="55" t="str">
        <f t="shared" si="53"/>
        <v/>
      </c>
      <c r="BN116" s="55" t="str">
        <f t="shared" si="54"/>
        <v/>
      </c>
      <c r="BO116" s="129" t="str">
        <f t="shared" si="79"/>
        <v/>
      </c>
      <c r="BQ116" s="4" t="s">
        <v>13</v>
      </c>
      <c r="BR116" s="5">
        <v>45281</v>
      </c>
      <c r="BS116" s="6"/>
      <c r="BT116" s="6"/>
      <c r="BU116" s="6" t="str">
        <f t="shared" si="69"/>
        <v/>
      </c>
      <c r="BV116" s="6" t="str">
        <f>IF(OR(BS116="",BT116=""),"",SUMIFS('تحميل المصنعيات'!$N:$N,'تحميل المصنعيات'!$F:$F,BT$2,'تحميل المصنعيات'!$D:$D,BR116))</f>
        <v/>
      </c>
      <c r="BW116" s="55" t="str">
        <f t="shared" si="55"/>
        <v/>
      </c>
      <c r="BX116" s="55" t="str">
        <f t="shared" si="70"/>
        <v/>
      </c>
      <c r="BY116" s="129" t="str">
        <f t="shared" si="80"/>
        <v/>
      </c>
      <c r="CA116" s="4" t="s">
        <v>13</v>
      </c>
      <c r="CB116" s="5">
        <v>45281</v>
      </c>
      <c r="CC116" s="6"/>
      <c r="CD116" s="6"/>
      <c r="CE116" s="6" t="str">
        <f t="shared" si="71"/>
        <v/>
      </c>
      <c r="CF116" s="6" t="str">
        <f>IF(OR(CC116="",CD116=""),"",SUMIFS('تحميل المصنعيات'!$N:$N,'تحميل المصنعيات'!$F:$F,CD$2,'تحميل المصنعيات'!$D:$D,CB116))</f>
        <v/>
      </c>
      <c r="CG116" s="55" t="str">
        <f t="shared" si="56"/>
        <v/>
      </c>
      <c r="CH116" s="55" t="str">
        <f t="shared" si="57"/>
        <v/>
      </c>
      <c r="CI116" s="129" t="str">
        <f t="shared" si="81"/>
        <v/>
      </c>
      <c r="CK116" s="4" t="s">
        <v>13</v>
      </c>
      <c r="CL116" s="5">
        <v>45281</v>
      </c>
      <c r="CM116" s="6"/>
      <c r="CN116" s="6"/>
      <c r="CO116" s="6" t="str">
        <f t="shared" si="72"/>
        <v/>
      </c>
      <c r="CP116" s="6" t="str">
        <f>IF(OR(CM116="",CN116=""),"",SUMIFS('تحميل المصنعيات'!$N:$N,'تحميل المصنعيات'!$F:$F,CN$2,'تحميل المصنعيات'!$D:$D,CL116))</f>
        <v/>
      </c>
      <c r="CQ116" s="55" t="str">
        <f t="shared" si="58"/>
        <v/>
      </c>
      <c r="CR116" s="55" t="str">
        <f t="shared" si="59"/>
        <v/>
      </c>
      <c r="CS116" s="129" t="str">
        <f t="shared" si="82"/>
        <v/>
      </c>
    </row>
    <row r="117" spans="9:97" x14ac:dyDescent="0.25">
      <c r="I117" s="132" t="s">
        <v>30</v>
      </c>
      <c r="J117" s="133">
        <v>45282</v>
      </c>
      <c r="K117" s="134"/>
      <c r="L117" s="134"/>
      <c r="M117" s="134" t="str">
        <f t="shared" si="60"/>
        <v/>
      </c>
      <c r="N117" s="134" t="str">
        <f>IF(OR(K117="",L117=""),"",SUMIFS('تحميل المصنعيات'!$N:$N,'تحميل المصنعيات'!$F:$F,L$2,'تحميل المصنعيات'!$D:$D,J117))</f>
        <v/>
      </c>
      <c r="O117" s="135" t="str">
        <f t="shared" si="46"/>
        <v/>
      </c>
      <c r="P117" s="135" t="str">
        <f t="shared" si="74"/>
        <v/>
      </c>
      <c r="Q117" s="132" t="str">
        <f t="shared" si="61"/>
        <v/>
      </c>
      <c r="S117" s="132" t="s">
        <v>30</v>
      </c>
      <c r="T117" s="133">
        <v>45282</v>
      </c>
      <c r="U117" s="134"/>
      <c r="V117" s="134"/>
      <c r="W117" s="134" t="str">
        <f t="shared" si="62"/>
        <v/>
      </c>
      <c r="X117" s="134" t="str">
        <f>IF(OR(U117="",V117=""),"",SUMIFS('تحميل المصنعيات'!$N:$N,'تحميل المصنعيات'!$F:$F,V$2,'تحميل المصنعيات'!$D:$D,T117))</f>
        <v/>
      </c>
      <c r="Y117" s="135" t="str">
        <f t="shared" si="47"/>
        <v/>
      </c>
      <c r="Z117" s="135" t="str">
        <f t="shared" si="48"/>
        <v/>
      </c>
      <c r="AA117" s="132" t="str">
        <f t="shared" si="75"/>
        <v/>
      </c>
      <c r="AC117" s="132" t="s">
        <v>30</v>
      </c>
      <c r="AD117" s="133">
        <v>45282</v>
      </c>
      <c r="AE117" s="134"/>
      <c r="AF117" s="134"/>
      <c r="AG117" s="134" t="str">
        <f t="shared" si="63"/>
        <v/>
      </c>
      <c r="AH117" s="134" t="str">
        <f>IF(OR(AE117="",AF117=""),"",SUMIFS('تحميل المصنعيات'!$N:$N,'تحميل المصنعيات'!$F:$F,AF$2,'تحميل المصنعيات'!$D:$D,AD117))</f>
        <v/>
      </c>
      <c r="AI117" s="135" t="str">
        <f t="shared" si="49"/>
        <v/>
      </c>
      <c r="AJ117" s="135" t="str">
        <f t="shared" si="64"/>
        <v/>
      </c>
      <c r="AK117" s="132" t="str">
        <f t="shared" si="76"/>
        <v/>
      </c>
      <c r="AM117" s="132" t="s">
        <v>30</v>
      </c>
      <c r="AN117" s="133">
        <v>45282</v>
      </c>
      <c r="AO117" s="134"/>
      <c r="AP117" s="134"/>
      <c r="AQ117" s="134" t="str">
        <f t="shared" si="65"/>
        <v/>
      </c>
      <c r="AR117" s="134" t="str">
        <f>IF(OR(AO117="",AP117=""),"",SUMIFS('تحميل المصنعيات'!$N:$N,'تحميل المصنعيات'!$F:$F,AP$2,'تحميل المصنعيات'!$D:$D,AN117))</f>
        <v/>
      </c>
      <c r="AS117" s="135" t="str">
        <f t="shared" si="50"/>
        <v/>
      </c>
      <c r="AT117" s="135" t="str">
        <f t="shared" si="51"/>
        <v/>
      </c>
      <c r="AU117" s="132" t="str">
        <f t="shared" si="77"/>
        <v/>
      </c>
      <c r="AW117" s="132" t="s">
        <v>30</v>
      </c>
      <c r="AX117" s="133">
        <v>45282</v>
      </c>
      <c r="AY117" s="134"/>
      <c r="AZ117" s="134"/>
      <c r="BA117" s="134" t="str">
        <f t="shared" si="66"/>
        <v/>
      </c>
      <c r="BB117" s="134" t="str">
        <f>IF(OR(AY117="",AZ117=""),"",SUMIFS('تحميل المصنعيات'!$N:$N,'تحميل المصنعيات'!$F:$F,AZ$2,'تحميل المصنعيات'!$D:$D,AX117))</f>
        <v/>
      </c>
      <c r="BC117" s="135" t="str">
        <f t="shared" si="52"/>
        <v/>
      </c>
      <c r="BD117" s="135" t="str">
        <f t="shared" si="67"/>
        <v/>
      </c>
      <c r="BE117" s="132" t="str">
        <f t="shared" si="78"/>
        <v/>
      </c>
      <c r="BG117" s="132" t="s">
        <v>30</v>
      </c>
      <c r="BH117" s="133">
        <v>45282</v>
      </c>
      <c r="BI117" s="134"/>
      <c r="BJ117" s="134"/>
      <c r="BK117" s="134" t="str">
        <f t="shared" si="68"/>
        <v/>
      </c>
      <c r="BL117" s="134" t="str">
        <f>IF(OR(BI117="",BJ117=""),"",SUMIFS('تحميل المصنعيات'!$N:$N,'تحميل المصنعيات'!$F:$F,BJ$2,'تحميل المصنعيات'!$D:$D,BH117))</f>
        <v/>
      </c>
      <c r="BM117" s="135" t="str">
        <f t="shared" si="53"/>
        <v/>
      </c>
      <c r="BN117" s="135" t="str">
        <f t="shared" si="54"/>
        <v/>
      </c>
      <c r="BO117" s="132" t="str">
        <f t="shared" si="79"/>
        <v/>
      </c>
      <c r="BQ117" s="132" t="s">
        <v>30</v>
      </c>
      <c r="BR117" s="133">
        <v>45282</v>
      </c>
      <c r="BS117" s="134"/>
      <c r="BT117" s="134"/>
      <c r="BU117" s="134" t="str">
        <f t="shared" si="69"/>
        <v/>
      </c>
      <c r="BV117" s="134" t="str">
        <f>IF(OR(BS117="",BT117=""),"",SUMIFS('تحميل المصنعيات'!$N:$N,'تحميل المصنعيات'!$F:$F,BT$2,'تحميل المصنعيات'!$D:$D,BR117))</f>
        <v/>
      </c>
      <c r="BW117" s="135" t="str">
        <f t="shared" si="55"/>
        <v/>
      </c>
      <c r="BX117" s="135" t="str">
        <f t="shared" si="70"/>
        <v/>
      </c>
      <c r="BY117" s="132" t="str">
        <f t="shared" si="80"/>
        <v/>
      </c>
      <c r="CA117" s="132" t="s">
        <v>30</v>
      </c>
      <c r="CB117" s="133">
        <v>45282</v>
      </c>
      <c r="CC117" s="134"/>
      <c r="CD117" s="134"/>
      <c r="CE117" s="134" t="str">
        <f t="shared" si="71"/>
        <v/>
      </c>
      <c r="CF117" s="134" t="str">
        <f>IF(OR(CC117="",CD117=""),"",SUMIFS('تحميل المصنعيات'!$N:$N,'تحميل المصنعيات'!$F:$F,CD$2,'تحميل المصنعيات'!$D:$D,CB117))</f>
        <v/>
      </c>
      <c r="CG117" s="135" t="str">
        <f t="shared" si="56"/>
        <v/>
      </c>
      <c r="CH117" s="135" t="str">
        <f t="shared" si="57"/>
        <v/>
      </c>
      <c r="CI117" s="132" t="str">
        <f t="shared" si="81"/>
        <v/>
      </c>
      <c r="CK117" s="132" t="s">
        <v>30</v>
      </c>
      <c r="CL117" s="133">
        <v>45282</v>
      </c>
      <c r="CM117" s="134"/>
      <c r="CN117" s="134"/>
      <c r="CO117" s="134" t="str">
        <f t="shared" si="72"/>
        <v/>
      </c>
      <c r="CP117" s="134" t="str">
        <f>IF(OR(CM117="",CN117=""),"",SUMIFS('تحميل المصنعيات'!$N:$N,'تحميل المصنعيات'!$F:$F,CN$2,'تحميل المصنعيات'!$D:$D,CL117))</f>
        <v/>
      </c>
      <c r="CQ117" s="135" t="str">
        <f t="shared" si="58"/>
        <v/>
      </c>
      <c r="CR117" s="135" t="str">
        <f t="shared" si="59"/>
        <v/>
      </c>
      <c r="CS117" s="132" t="str">
        <f t="shared" si="82"/>
        <v/>
      </c>
    </row>
    <row r="118" spans="9:97" x14ac:dyDescent="0.25">
      <c r="I118" s="4" t="s">
        <v>8</v>
      </c>
      <c r="J118" s="5">
        <v>45283</v>
      </c>
      <c r="K118" s="6"/>
      <c r="L118" s="6"/>
      <c r="M118" s="6" t="str">
        <f t="shared" si="60"/>
        <v/>
      </c>
      <c r="N118" s="6" t="str">
        <f>IF(OR(K118="",L118=""),"",SUMIFS('تحميل المصنعيات'!$N:$N,'تحميل المصنعيات'!$F:$F,L$2,'تحميل المصنعيات'!$D:$D,J118))</f>
        <v/>
      </c>
      <c r="O118" s="55" t="str">
        <f t="shared" si="46"/>
        <v/>
      </c>
      <c r="P118" s="55" t="str">
        <f t="shared" si="74"/>
        <v/>
      </c>
      <c r="Q118" s="129" t="str">
        <f t="shared" si="61"/>
        <v/>
      </c>
      <c r="S118" s="4" t="s">
        <v>8</v>
      </c>
      <c r="T118" s="5">
        <v>45283</v>
      </c>
      <c r="U118" s="6"/>
      <c r="V118" s="6"/>
      <c r="W118" s="6" t="str">
        <f t="shared" si="62"/>
        <v/>
      </c>
      <c r="X118" s="6" t="str">
        <f>IF(OR(U118="",V118=""),"",SUMIFS('تحميل المصنعيات'!$N:$N,'تحميل المصنعيات'!$F:$F,V$2,'تحميل المصنعيات'!$D:$D,T118))</f>
        <v/>
      </c>
      <c r="Y118" s="55" t="str">
        <f t="shared" si="47"/>
        <v/>
      </c>
      <c r="Z118" s="55" t="str">
        <f t="shared" si="48"/>
        <v/>
      </c>
      <c r="AA118" s="129" t="str">
        <f t="shared" si="75"/>
        <v/>
      </c>
      <c r="AC118" s="4" t="s">
        <v>8</v>
      </c>
      <c r="AD118" s="5">
        <v>45283</v>
      </c>
      <c r="AE118" s="6"/>
      <c r="AF118" s="6"/>
      <c r="AG118" s="6" t="str">
        <f t="shared" si="63"/>
        <v/>
      </c>
      <c r="AH118" s="6" t="str">
        <f>IF(OR(AE118="",AF118=""),"",SUMIFS('تحميل المصنعيات'!$N:$N,'تحميل المصنعيات'!$F:$F,AF$2,'تحميل المصنعيات'!$D:$D,AD118))</f>
        <v/>
      </c>
      <c r="AI118" s="55" t="str">
        <f t="shared" si="49"/>
        <v/>
      </c>
      <c r="AJ118" s="55" t="str">
        <f t="shared" si="64"/>
        <v/>
      </c>
      <c r="AK118" s="129" t="str">
        <f t="shared" si="76"/>
        <v/>
      </c>
      <c r="AM118" s="4" t="s">
        <v>8</v>
      </c>
      <c r="AN118" s="5">
        <v>45283</v>
      </c>
      <c r="AO118" s="6"/>
      <c r="AP118" s="6"/>
      <c r="AQ118" s="6" t="str">
        <f t="shared" si="65"/>
        <v/>
      </c>
      <c r="AR118" s="6" t="str">
        <f>IF(OR(AO118="",AP118=""),"",SUMIFS('تحميل المصنعيات'!$N:$N,'تحميل المصنعيات'!$F:$F,AP$2,'تحميل المصنعيات'!$D:$D,AN118))</f>
        <v/>
      </c>
      <c r="AS118" s="55" t="str">
        <f t="shared" si="50"/>
        <v/>
      </c>
      <c r="AT118" s="55" t="str">
        <f t="shared" si="51"/>
        <v/>
      </c>
      <c r="AU118" s="129" t="str">
        <f t="shared" si="77"/>
        <v/>
      </c>
      <c r="AW118" s="4" t="s">
        <v>8</v>
      </c>
      <c r="AX118" s="5">
        <v>45283</v>
      </c>
      <c r="AY118" s="6"/>
      <c r="AZ118" s="6"/>
      <c r="BA118" s="6" t="str">
        <f t="shared" si="66"/>
        <v/>
      </c>
      <c r="BB118" s="6" t="str">
        <f>IF(OR(AY118="",AZ118=""),"",SUMIFS('تحميل المصنعيات'!$N:$N,'تحميل المصنعيات'!$F:$F,AZ$2,'تحميل المصنعيات'!$D:$D,AX118))</f>
        <v/>
      </c>
      <c r="BC118" s="55" t="str">
        <f t="shared" si="52"/>
        <v/>
      </c>
      <c r="BD118" s="55" t="str">
        <f t="shared" si="67"/>
        <v/>
      </c>
      <c r="BE118" s="129" t="str">
        <f t="shared" si="78"/>
        <v/>
      </c>
      <c r="BG118" s="4" t="s">
        <v>8</v>
      </c>
      <c r="BH118" s="5">
        <v>45283</v>
      </c>
      <c r="BI118" s="6"/>
      <c r="BJ118" s="6"/>
      <c r="BK118" s="6" t="str">
        <f t="shared" si="68"/>
        <v/>
      </c>
      <c r="BL118" s="6" t="str">
        <f>IF(OR(BI118="",BJ118=""),"",SUMIFS('تحميل المصنعيات'!$N:$N,'تحميل المصنعيات'!$F:$F,BJ$2,'تحميل المصنعيات'!$D:$D,BH118))</f>
        <v/>
      </c>
      <c r="BM118" s="55" t="str">
        <f t="shared" si="53"/>
        <v/>
      </c>
      <c r="BN118" s="55" t="str">
        <f t="shared" si="54"/>
        <v/>
      </c>
      <c r="BO118" s="129" t="str">
        <f t="shared" si="79"/>
        <v/>
      </c>
      <c r="BQ118" s="4" t="s">
        <v>8</v>
      </c>
      <c r="BR118" s="5">
        <v>45283</v>
      </c>
      <c r="BS118" s="6"/>
      <c r="BT118" s="6"/>
      <c r="BU118" s="6" t="str">
        <f t="shared" si="69"/>
        <v/>
      </c>
      <c r="BV118" s="6" t="str">
        <f>IF(OR(BS118="",BT118=""),"",SUMIFS('تحميل المصنعيات'!$N:$N,'تحميل المصنعيات'!$F:$F,BT$2,'تحميل المصنعيات'!$D:$D,BR118))</f>
        <v/>
      </c>
      <c r="BW118" s="55" t="str">
        <f t="shared" si="55"/>
        <v/>
      </c>
      <c r="BX118" s="55" t="str">
        <f t="shared" si="70"/>
        <v/>
      </c>
      <c r="BY118" s="129" t="str">
        <f t="shared" si="80"/>
        <v/>
      </c>
      <c r="CA118" s="4" t="s">
        <v>8</v>
      </c>
      <c r="CB118" s="5">
        <v>45283</v>
      </c>
      <c r="CC118" s="6"/>
      <c r="CD118" s="6"/>
      <c r="CE118" s="6" t="str">
        <f t="shared" si="71"/>
        <v/>
      </c>
      <c r="CF118" s="6" t="str">
        <f>IF(OR(CC118="",CD118=""),"",SUMIFS('تحميل المصنعيات'!$N:$N,'تحميل المصنعيات'!$F:$F,CD$2,'تحميل المصنعيات'!$D:$D,CB118))</f>
        <v/>
      </c>
      <c r="CG118" s="55" t="str">
        <f t="shared" si="56"/>
        <v/>
      </c>
      <c r="CH118" s="55" t="str">
        <f t="shared" si="57"/>
        <v/>
      </c>
      <c r="CI118" s="129" t="str">
        <f t="shared" si="81"/>
        <v/>
      </c>
      <c r="CK118" s="4" t="s">
        <v>8</v>
      </c>
      <c r="CL118" s="5">
        <v>45283</v>
      </c>
      <c r="CM118" s="6"/>
      <c r="CN118" s="6"/>
      <c r="CO118" s="6" t="str">
        <f t="shared" si="72"/>
        <v/>
      </c>
      <c r="CP118" s="6" t="str">
        <f>IF(OR(CM118="",CN118=""),"",SUMIFS('تحميل المصنعيات'!$N:$N,'تحميل المصنعيات'!$F:$F,CN$2,'تحميل المصنعيات'!$D:$D,CL118))</f>
        <v/>
      </c>
      <c r="CQ118" s="55" t="str">
        <f t="shared" si="58"/>
        <v/>
      </c>
      <c r="CR118" s="55" t="str">
        <f t="shared" si="59"/>
        <v/>
      </c>
      <c r="CS118" s="129" t="str">
        <f t="shared" si="82"/>
        <v/>
      </c>
    </row>
    <row r="119" spans="9:97" x14ac:dyDescent="0.25">
      <c r="I119" s="4" t="s">
        <v>9</v>
      </c>
      <c r="J119" s="5">
        <v>45284</v>
      </c>
      <c r="K119" s="6"/>
      <c r="L119" s="6"/>
      <c r="M119" s="6" t="str">
        <f t="shared" si="60"/>
        <v/>
      </c>
      <c r="N119" s="6" t="str">
        <f>IF(OR(K119="",L119=""),"",SUMIFS('تحميل المصنعيات'!$N:$N,'تحميل المصنعيات'!$F:$F,L$2,'تحميل المصنعيات'!$D:$D,J119))</f>
        <v/>
      </c>
      <c r="O119" s="55" t="str">
        <f t="shared" si="46"/>
        <v/>
      </c>
      <c r="P119" s="55" t="str">
        <f t="shared" si="74"/>
        <v/>
      </c>
      <c r="Q119" s="129" t="str">
        <f t="shared" si="61"/>
        <v/>
      </c>
      <c r="S119" s="4" t="s">
        <v>9</v>
      </c>
      <c r="T119" s="5">
        <v>45284</v>
      </c>
      <c r="U119" s="6"/>
      <c r="V119" s="6"/>
      <c r="W119" s="6" t="str">
        <f t="shared" si="62"/>
        <v/>
      </c>
      <c r="X119" s="6" t="str">
        <f>IF(OR(U119="",V119=""),"",SUMIFS('تحميل المصنعيات'!$N:$N,'تحميل المصنعيات'!$F:$F,V$2,'تحميل المصنعيات'!$D:$D,T119))</f>
        <v/>
      </c>
      <c r="Y119" s="55" t="str">
        <f t="shared" si="47"/>
        <v/>
      </c>
      <c r="Z119" s="55" t="str">
        <f t="shared" si="48"/>
        <v/>
      </c>
      <c r="AA119" s="129" t="str">
        <f t="shared" si="75"/>
        <v/>
      </c>
      <c r="AC119" s="4" t="s">
        <v>9</v>
      </c>
      <c r="AD119" s="5">
        <v>45284</v>
      </c>
      <c r="AE119" s="6"/>
      <c r="AF119" s="6"/>
      <c r="AG119" s="6" t="str">
        <f t="shared" si="63"/>
        <v/>
      </c>
      <c r="AH119" s="6" t="str">
        <f>IF(OR(AE119="",AF119=""),"",SUMIFS('تحميل المصنعيات'!$N:$N,'تحميل المصنعيات'!$F:$F,AF$2,'تحميل المصنعيات'!$D:$D,AD119))</f>
        <v/>
      </c>
      <c r="AI119" s="55" t="str">
        <f t="shared" si="49"/>
        <v/>
      </c>
      <c r="AJ119" s="55" t="str">
        <f t="shared" si="64"/>
        <v/>
      </c>
      <c r="AK119" s="129" t="str">
        <f t="shared" si="76"/>
        <v/>
      </c>
      <c r="AM119" s="4" t="s">
        <v>9</v>
      </c>
      <c r="AN119" s="5">
        <v>45284</v>
      </c>
      <c r="AO119" s="6"/>
      <c r="AP119" s="6"/>
      <c r="AQ119" s="6" t="str">
        <f t="shared" si="65"/>
        <v/>
      </c>
      <c r="AR119" s="6" t="str">
        <f>IF(OR(AO119="",AP119=""),"",SUMIFS('تحميل المصنعيات'!$N:$N,'تحميل المصنعيات'!$F:$F,AP$2,'تحميل المصنعيات'!$D:$D,AN119))</f>
        <v/>
      </c>
      <c r="AS119" s="55" t="str">
        <f t="shared" si="50"/>
        <v/>
      </c>
      <c r="AT119" s="55" t="str">
        <f t="shared" si="51"/>
        <v/>
      </c>
      <c r="AU119" s="129" t="str">
        <f t="shared" si="77"/>
        <v/>
      </c>
      <c r="AW119" s="4" t="s">
        <v>9</v>
      </c>
      <c r="AX119" s="5">
        <v>45284</v>
      </c>
      <c r="AY119" s="6"/>
      <c r="AZ119" s="6"/>
      <c r="BA119" s="6" t="str">
        <f t="shared" si="66"/>
        <v/>
      </c>
      <c r="BB119" s="6" t="str">
        <f>IF(OR(AY119="",AZ119=""),"",SUMIFS('تحميل المصنعيات'!$N:$N,'تحميل المصنعيات'!$F:$F,AZ$2,'تحميل المصنعيات'!$D:$D,AX119))</f>
        <v/>
      </c>
      <c r="BC119" s="55" t="str">
        <f t="shared" si="52"/>
        <v/>
      </c>
      <c r="BD119" s="55" t="str">
        <f t="shared" si="67"/>
        <v/>
      </c>
      <c r="BE119" s="129" t="str">
        <f t="shared" si="78"/>
        <v/>
      </c>
      <c r="BG119" s="4" t="s">
        <v>9</v>
      </c>
      <c r="BH119" s="5">
        <v>45284</v>
      </c>
      <c r="BI119" s="6"/>
      <c r="BJ119" s="6"/>
      <c r="BK119" s="6" t="str">
        <f t="shared" si="68"/>
        <v/>
      </c>
      <c r="BL119" s="6" t="str">
        <f>IF(OR(BI119="",BJ119=""),"",SUMIFS('تحميل المصنعيات'!$N:$N,'تحميل المصنعيات'!$F:$F,BJ$2,'تحميل المصنعيات'!$D:$D,BH119))</f>
        <v/>
      </c>
      <c r="BM119" s="55" t="str">
        <f t="shared" si="53"/>
        <v/>
      </c>
      <c r="BN119" s="55" t="str">
        <f t="shared" si="54"/>
        <v/>
      </c>
      <c r="BO119" s="129" t="str">
        <f t="shared" si="79"/>
        <v/>
      </c>
      <c r="BQ119" s="4" t="s">
        <v>9</v>
      </c>
      <c r="BR119" s="5">
        <v>45284</v>
      </c>
      <c r="BS119" s="6"/>
      <c r="BT119" s="6"/>
      <c r="BU119" s="6" t="str">
        <f t="shared" si="69"/>
        <v/>
      </c>
      <c r="BV119" s="6" t="str">
        <f>IF(OR(BS119="",BT119=""),"",SUMIFS('تحميل المصنعيات'!$N:$N,'تحميل المصنعيات'!$F:$F,BT$2,'تحميل المصنعيات'!$D:$D,BR119))</f>
        <v/>
      </c>
      <c r="BW119" s="55" t="str">
        <f t="shared" si="55"/>
        <v/>
      </c>
      <c r="BX119" s="55" t="str">
        <f t="shared" si="70"/>
        <v/>
      </c>
      <c r="BY119" s="129" t="str">
        <f t="shared" si="80"/>
        <v/>
      </c>
      <c r="CA119" s="4" t="s">
        <v>9</v>
      </c>
      <c r="CB119" s="5">
        <v>45284</v>
      </c>
      <c r="CC119" s="6"/>
      <c r="CD119" s="6"/>
      <c r="CE119" s="6" t="str">
        <f t="shared" si="71"/>
        <v/>
      </c>
      <c r="CF119" s="6" t="str">
        <f>IF(OR(CC119="",CD119=""),"",SUMIFS('تحميل المصنعيات'!$N:$N,'تحميل المصنعيات'!$F:$F,CD$2,'تحميل المصنعيات'!$D:$D,CB119))</f>
        <v/>
      </c>
      <c r="CG119" s="55" t="str">
        <f t="shared" si="56"/>
        <v/>
      </c>
      <c r="CH119" s="55" t="str">
        <f t="shared" si="57"/>
        <v/>
      </c>
      <c r="CI119" s="129" t="str">
        <f t="shared" si="81"/>
        <v/>
      </c>
      <c r="CK119" s="4" t="s">
        <v>9</v>
      </c>
      <c r="CL119" s="5">
        <v>45284</v>
      </c>
      <c r="CM119" s="6"/>
      <c r="CN119" s="6"/>
      <c r="CO119" s="6" t="str">
        <f t="shared" si="72"/>
        <v/>
      </c>
      <c r="CP119" s="6" t="str">
        <f>IF(OR(CM119="",CN119=""),"",SUMIFS('تحميل المصنعيات'!$N:$N,'تحميل المصنعيات'!$F:$F,CN$2,'تحميل المصنعيات'!$D:$D,CL119))</f>
        <v/>
      </c>
      <c r="CQ119" s="55" t="str">
        <f t="shared" si="58"/>
        <v/>
      </c>
      <c r="CR119" s="55" t="str">
        <f t="shared" si="59"/>
        <v/>
      </c>
      <c r="CS119" s="129" t="str">
        <f t="shared" si="82"/>
        <v/>
      </c>
    </row>
    <row r="120" spans="9:97" x14ac:dyDescent="0.25">
      <c r="I120" s="4" t="s">
        <v>10</v>
      </c>
      <c r="J120" s="5">
        <v>45285</v>
      </c>
      <c r="K120" s="6"/>
      <c r="L120" s="6"/>
      <c r="M120" s="6" t="str">
        <f t="shared" si="60"/>
        <v/>
      </c>
      <c r="N120" s="6" t="str">
        <f>IF(OR(K120="",L120=""),"",SUMIFS('تحميل المصنعيات'!$N:$N,'تحميل المصنعيات'!$F:$F,L$2,'تحميل المصنعيات'!$D:$D,J120))</f>
        <v/>
      </c>
      <c r="O120" s="55" t="str">
        <f t="shared" si="46"/>
        <v/>
      </c>
      <c r="P120" s="55" t="str">
        <f t="shared" si="74"/>
        <v/>
      </c>
      <c r="Q120" s="129" t="str">
        <f t="shared" si="61"/>
        <v/>
      </c>
      <c r="S120" s="4" t="s">
        <v>10</v>
      </c>
      <c r="T120" s="5">
        <v>45285</v>
      </c>
      <c r="U120" s="6"/>
      <c r="V120" s="6"/>
      <c r="W120" s="6" t="str">
        <f t="shared" si="62"/>
        <v/>
      </c>
      <c r="X120" s="6" t="str">
        <f>IF(OR(U120="",V120=""),"",SUMIFS('تحميل المصنعيات'!$N:$N,'تحميل المصنعيات'!$F:$F,V$2,'تحميل المصنعيات'!$D:$D,T120))</f>
        <v/>
      </c>
      <c r="Y120" s="55" t="str">
        <f t="shared" si="47"/>
        <v/>
      </c>
      <c r="Z120" s="55" t="str">
        <f t="shared" si="48"/>
        <v/>
      </c>
      <c r="AA120" s="129" t="str">
        <f t="shared" si="75"/>
        <v/>
      </c>
      <c r="AC120" s="4" t="s">
        <v>10</v>
      </c>
      <c r="AD120" s="5">
        <v>45285</v>
      </c>
      <c r="AE120" s="6"/>
      <c r="AF120" s="6"/>
      <c r="AG120" s="6" t="str">
        <f t="shared" si="63"/>
        <v/>
      </c>
      <c r="AH120" s="6" t="str">
        <f>IF(OR(AE120="",AF120=""),"",SUMIFS('تحميل المصنعيات'!$N:$N,'تحميل المصنعيات'!$F:$F,AF$2,'تحميل المصنعيات'!$D:$D,AD120))</f>
        <v/>
      </c>
      <c r="AI120" s="55" t="str">
        <f t="shared" si="49"/>
        <v/>
      </c>
      <c r="AJ120" s="55" t="str">
        <f t="shared" si="64"/>
        <v/>
      </c>
      <c r="AK120" s="129" t="str">
        <f t="shared" si="76"/>
        <v/>
      </c>
      <c r="AM120" s="4" t="s">
        <v>10</v>
      </c>
      <c r="AN120" s="5">
        <v>45285</v>
      </c>
      <c r="AO120" s="6"/>
      <c r="AP120" s="6"/>
      <c r="AQ120" s="6" t="str">
        <f t="shared" si="65"/>
        <v/>
      </c>
      <c r="AR120" s="6" t="str">
        <f>IF(OR(AO120="",AP120=""),"",SUMIFS('تحميل المصنعيات'!$N:$N,'تحميل المصنعيات'!$F:$F,AP$2,'تحميل المصنعيات'!$D:$D,AN120))</f>
        <v/>
      </c>
      <c r="AS120" s="55" t="str">
        <f t="shared" si="50"/>
        <v/>
      </c>
      <c r="AT120" s="55" t="str">
        <f t="shared" si="51"/>
        <v/>
      </c>
      <c r="AU120" s="129" t="str">
        <f t="shared" si="77"/>
        <v/>
      </c>
      <c r="AW120" s="4" t="s">
        <v>10</v>
      </c>
      <c r="AX120" s="5">
        <v>45285</v>
      </c>
      <c r="AY120" s="6"/>
      <c r="AZ120" s="6"/>
      <c r="BA120" s="6" t="str">
        <f t="shared" si="66"/>
        <v/>
      </c>
      <c r="BB120" s="6" t="str">
        <f>IF(OR(AY120="",AZ120=""),"",SUMIFS('تحميل المصنعيات'!$N:$N,'تحميل المصنعيات'!$F:$F,AZ$2,'تحميل المصنعيات'!$D:$D,AX120))</f>
        <v/>
      </c>
      <c r="BC120" s="55" t="str">
        <f t="shared" si="52"/>
        <v/>
      </c>
      <c r="BD120" s="55" t="str">
        <f t="shared" si="67"/>
        <v/>
      </c>
      <c r="BE120" s="129" t="str">
        <f t="shared" si="78"/>
        <v/>
      </c>
      <c r="BG120" s="4" t="s">
        <v>10</v>
      </c>
      <c r="BH120" s="5">
        <v>45285</v>
      </c>
      <c r="BI120" s="6"/>
      <c r="BJ120" s="6"/>
      <c r="BK120" s="6" t="str">
        <f t="shared" si="68"/>
        <v/>
      </c>
      <c r="BL120" s="6" t="str">
        <f>IF(OR(BI120="",BJ120=""),"",SUMIFS('تحميل المصنعيات'!$N:$N,'تحميل المصنعيات'!$F:$F,BJ$2,'تحميل المصنعيات'!$D:$D,BH120))</f>
        <v/>
      </c>
      <c r="BM120" s="55" t="str">
        <f t="shared" si="53"/>
        <v/>
      </c>
      <c r="BN120" s="55" t="str">
        <f t="shared" si="54"/>
        <v/>
      </c>
      <c r="BO120" s="129" t="str">
        <f t="shared" si="79"/>
        <v/>
      </c>
      <c r="BQ120" s="4" t="s">
        <v>10</v>
      </c>
      <c r="BR120" s="5">
        <v>45285</v>
      </c>
      <c r="BS120" s="6"/>
      <c r="BT120" s="6"/>
      <c r="BU120" s="6" t="str">
        <f t="shared" si="69"/>
        <v/>
      </c>
      <c r="BV120" s="6" t="str">
        <f>IF(OR(BS120="",BT120=""),"",SUMIFS('تحميل المصنعيات'!$N:$N,'تحميل المصنعيات'!$F:$F,BT$2,'تحميل المصنعيات'!$D:$D,BR120))</f>
        <v/>
      </c>
      <c r="BW120" s="55" t="str">
        <f t="shared" si="55"/>
        <v/>
      </c>
      <c r="BX120" s="55" t="str">
        <f t="shared" si="70"/>
        <v/>
      </c>
      <c r="BY120" s="129" t="str">
        <f t="shared" si="80"/>
        <v/>
      </c>
      <c r="CA120" s="4" t="s">
        <v>10</v>
      </c>
      <c r="CB120" s="5">
        <v>45285</v>
      </c>
      <c r="CC120" s="6"/>
      <c r="CD120" s="6"/>
      <c r="CE120" s="6" t="str">
        <f t="shared" si="71"/>
        <v/>
      </c>
      <c r="CF120" s="6" t="str">
        <f>IF(OR(CC120="",CD120=""),"",SUMIFS('تحميل المصنعيات'!$N:$N,'تحميل المصنعيات'!$F:$F,CD$2,'تحميل المصنعيات'!$D:$D,CB120))</f>
        <v/>
      </c>
      <c r="CG120" s="55" t="str">
        <f t="shared" si="56"/>
        <v/>
      </c>
      <c r="CH120" s="55" t="str">
        <f t="shared" si="57"/>
        <v/>
      </c>
      <c r="CI120" s="129" t="str">
        <f t="shared" si="81"/>
        <v/>
      </c>
      <c r="CK120" s="4" t="s">
        <v>10</v>
      </c>
      <c r="CL120" s="5">
        <v>45285</v>
      </c>
      <c r="CM120" s="6"/>
      <c r="CN120" s="6"/>
      <c r="CO120" s="6" t="str">
        <f t="shared" si="72"/>
        <v/>
      </c>
      <c r="CP120" s="6" t="str">
        <f>IF(OR(CM120="",CN120=""),"",SUMIFS('تحميل المصنعيات'!$N:$N,'تحميل المصنعيات'!$F:$F,CN$2,'تحميل المصنعيات'!$D:$D,CL120))</f>
        <v/>
      </c>
      <c r="CQ120" s="55" t="str">
        <f t="shared" si="58"/>
        <v/>
      </c>
      <c r="CR120" s="55" t="str">
        <f t="shared" si="59"/>
        <v/>
      </c>
      <c r="CS120" s="129" t="str">
        <f t="shared" si="82"/>
        <v/>
      </c>
    </row>
    <row r="121" spans="9:97" x14ac:dyDescent="0.25">
      <c r="I121" s="4" t="s">
        <v>11</v>
      </c>
      <c r="J121" s="5">
        <v>45286</v>
      </c>
      <c r="K121" s="6"/>
      <c r="L121" s="6"/>
      <c r="M121" s="6" t="str">
        <f t="shared" si="60"/>
        <v/>
      </c>
      <c r="N121" s="6" t="str">
        <f>IF(OR(K121="",L121=""),"",SUMIFS('تحميل المصنعيات'!$N:$N,'تحميل المصنعيات'!$F:$F,L$2,'تحميل المصنعيات'!$D:$D,J121))</f>
        <v/>
      </c>
      <c r="O121" s="55" t="str">
        <f t="shared" si="46"/>
        <v/>
      </c>
      <c r="P121" s="55" t="str">
        <f t="shared" si="74"/>
        <v/>
      </c>
      <c r="Q121" s="129" t="str">
        <f t="shared" si="61"/>
        <v/>
      </c>
      <c r="S121" s="4" t="s">
        <v>11</v>
      </c>
      <c r="T121" s="5">
        <v>45286</v>
      </c>
      <c r="U121" s="6"/>
      <c r="V121" s="6"/>
      <c r="W121" s="6" t="str">
        <f t="shared" si="62"/>
        <v/>
      </c>
      <c r="X121" s="6" t="str">
        <f>IF(OR(U121="",V121=""),"",SUMIFS('تحميل المصنعيات'!$N:$N,'تحميل المصنعيات'!$F:$F,V$2,'تحميل المصنعيات'!$D:$D,T121))</f>
        <v/>
      </c>
      <c r="Y121" s="55" t="str">
        <f t="shared" si="47"/>
        <v/>
      </c>
      <c r="Z121" s="55" t="str">
        <f t="shared" si="48"/>
        <v/>
      </c>
      <c r="AA121" s="129" t="str">
        <f t="shared" si="75"/>
        <v/>
      </c>
      <c r="AC121" s="4" t="s">
        <v>11</v>
      </c>
      <c r="AD121" s="5">
        <v>45286</v>
      </c>
      <c r="AE121" s="6"/>
      <c r="AF121" s="6"/>
      <c r="AG121" s="6" t="str">
        <f t="shared" si="63"/>
        <v/>
      </c>
      <c r="AH121" s="6" t="str">
        <f>IF(OR(AE121="",AF121=""),"",SUMIFS('تحميل المصنعيات'!$N:$N,'تحميل المصنعيات'!$F:$F,AF$2,'تحميل المصنعيات'!$D:$D,AD121))</f>
        <v/>
      </c>
      <c r="AI121" s="55" t="str">
        <f t="shared" si="49"/>
        <v/>
      </c>
      <c r="AJ121" s="55" t="str">
        <f t="shared" si="64"/>
        <v/>
      </c>
      <c r="AK121" s="129" t="str">
        <f t="shared" si="76"/>
        <v/>
      </c>
      <c r="AM121" s="4" t="s">
        <v>11</v>
      </c>
      <c r="AN121" s="5">
        <v>45286</v>
      </c>
      <c r="AO121" s="6"/>
      <c r="AP121" s="6"/>
      <c r="AQ121" s="6" t="str">
        <f t="shared" si="65"/>
        <v/>
      </c>
      <c r="AR121" s="6" t="str">
        <f>IF(OR(AO121="",AP121=""),"",SUMIFS('تحميل المصنعيات'!$N:$N,'تحميل المصنعيات'!$F:$F,AP$2,'تحميل المصنعيات'!$D:$D,AN121))</f>
        <v/>
      </c>
      <c r="AS121" s="55" t="str">
        <f t="shared" si="50"/>
        <v/>
      </c>
      <c r="AT121" s="55" t="str">
        <f t="shared" si="51"/>
        <v/>
      </c>
      <c r="AU121" s="129" t="str">
        <f t="shared" si="77"/>
        <v/>
      </c>
      <c r="AW121" s="4" t="s">
        <v>11</v>
      </c>
      <c r="AX121" s="5">
        <v>45286</v>
      </c>
      <c r="AY121" s="6"/>
      <c r="AZ121" s="6"/>
      <c r="BA121" s="6" t="str">
        <f t="shared" si="66"/>
        <v/>
      </c>
      <c r="BB121" s="6" t="str">
        <f>IF(OR(AY121="",AZ121=""),"",SUMIFS('تحميل المصنعيات'!$N:$N,'تحميل المصنعيات'!$F:$F,AZ$2,'تحميل المصنعيات'!$D:$D,AX121))</f>
        <v/>
      </c>
      <c r="BC121" s="55" t="str">
        <f t="shared" si="52"/>
        <v/>
      </c>
      <c r="BD121" s="55" t="str">
        <f t="shared" si="67"/>
        <v/>
      </c>
      <c r="BE121" s="129" t="str">
        <f t="shared" si="78"/>
        <v/>
      </c>
      <c r="BG121" s="4" t="s">
        <v>11</v>
      </c>
      <c r="BH121" s="5">
        <v>45286</v>
      </c>
      <c r="BI121" s="6"/>
      <c r="BJ121" s="6"/>
      <c r="BK121" s="6" t="str">
        <f t="shared" si="68"/>
        <v/>
      </c>
      <c r="BL121" s="6" t="str">
        <f>IF(OR(BI121="",BJ121=""),"",SUMIFS('تحميل المصنعيات'!$N:$N,'تحميل المصنعيات'!$F:$F,BJ$2,'تحميل المصنعيات'!$D:$D,BH121))</f>
        <v/>
      </c>
      <c r="BM121" s="55" t="str">
        <f t="shared" si="53"/>
        <v/>
      </c>
      <c r="BN121" s="55" t="str">
        <f t="shared" si="54"/>
        <v/>
      </c>
      <c r="BO121" s="129" t="str">
        <f t="shared" si="79"/>
        <v/>
      </c>
      <c r="BQ121" s="4" t="s">
        <v>11</v>
      </c>
      <c r="BR121" s="5">
        <v>45286</v>
      </c>
      <c r="BS121" s="6"/>
      <c r="BT121" s="6"/>
      <c r="BU121" s="6" t="str">
        <f t="shared" si="69"/>
        <v/>
      </c>
      <c r="BV121" s="6" t="str">
        <f>IF(OR(BS121="",BT121=""),"",SUMIFS('تحميل المصنعيات'!$N:$N,'تحميل المصنعيات'!$F:$F,BT$2,'تحميل المصنعيات'!$D:$D,BR121))</f>
        <v/>
      </c>
      <c r="BW121" s="55" t="str">
        <f t="shared" si="55"/>
        <v/>
      </c>
      <c r="BX121" s="55" t="str">
        <f t="shared" si="70"/>
        <v/>
      </c>
      <c r="BY121" s="129" t="str">
        <f t="shared" si="80"/>
        <v/>
      </c>
      <c r="CA121" s="4" t="s">
        <v>11</v>
      </c>
      <c r="CB121" s="5">
        <v>45286</v>
      </c>
      <c r="CC121" s="6"/>
      <c r="CD121" s="6"/>
      <c r="CE121" s="6" t="str">
        <f t="shared" si="71"/>
        <v/>
      </c>
      <c r="CF121" s="6" t="str">
        <f>IF(OR(CC121="",CD121=""),"",SUMIFS('تحميل المصنعيات'!$N:$N,'تحميل المصنعيات'!$F:$F,CD$2,'تحميل المصنعيات'!$D:$D,CB121))</f>
        <v/>
      </c>
      <c r="CG121" s="55" t="str">
        <f t="shared" si="56"/>
        <v/>
      </c>
      <c r="CH121" s="55" t="str">
        <f t="shared" si="57"/>
        <v/>
      </c>
      <c r="CI121" s="129" t="str">
        <f t="shared" si="81"/>
        <v/>
      </c>
      <c r="CK121" s="4" t="s">
        <v>11</v>
      </c>
      <c r="CL121" s="5">
        <v>45286</v>
      </c>
      <c r="CM121" s="6"/>
      <c r="CN121" s="6"/>
      <c r="CO121" s="6" t="str">
        <f t="shared" si="72"/>
        <v/>
      </c>
      <c r="CP121" s="6" t="str">
        <f>IF(OR(CM121="",CN121=""),"",SUMIFS('تحميل المصنعيات'!$N:$N,'تحميل المصنعيات'!$F:$F,CN$2,'تحميل المصنعيات'!$D:$D,CL121))</f>
        <v/>
      </c>
      <c r="CQ121" s="55" t="str">
        <f t="shared" si="58"/>
        <v/>
      </c>
      <c r="CR121" s="55" t="str">
        <f t="shared" si="59"/>
        <v/>
      </c>
      <c r="CS121" s="129" t="str">
        <f t="shared" si="82"/>
        <v/>
      </c>
    </row>
    <row r="122" spans="9:97" x14ac:dyDescent="0.25">
      <c r="I122" s="4" t="s">
        <v>12</v>
      </c>
      <c r="J122" s="5">
        <v>45287</v>
      </c>
      <c r="K122" s="6"/>
      <c r="L122" s="6"/>
      <c r="M122" s="6" t="str">
        <f t="shared" si="60"/>
        <v/>
      </c>
      <c r="N122" s="6" t="str">
        <f>IF(OR(K122="",L122=""),"",SUMIFS('تحميل المصنعيات'!$N:$N,'تحميل المصنعيات'!$F:$F,L$2,'تحميل المصنعيات'!$D:$D,J122))</f>
        <v/>
      </c>
      <c r="O122" s="55" t="str">
        <f t="shared" si="46"/>
        <v/>
      </c>
      <c r="P122" s="55" t="str">
        <f t="shared" si="74"/>
        <v/>
      </c>
      <c r="Q122" s="129" t="str">
        <f t="shared" si="61"/>
        <v/>
      </c>
      <c r="S122" s="4" t="s">
        <v>12</v>
      </c>
      <c r="T122" s="5">
        <v>45287</v>
      </c>
      <c r="U122" s="6"/>
      <c r="V122" s="6"/>
      <c r="W122" s="6" t="str">
        <f t="shared" si="62"/>
        <v/>
      </c>
      <c r="X122" s="6" t="str">
        <f>IF(OR(U122="",V122=""),"",SUMIFS('تحميل المصنعيات'!$N:$N,'تحميل المصنعيات'!$F:$F,V$2,'تحميل المصنعيات'!$D:$D,T122))</f>
        <v/>
      </c>
      <c r="Y122" s="55" t="str">
        <f t="shared" si="47"/>
        <v/>
      </c>
      <c r="Z122" s="55" t="str">
        <f t="shared" si="48"/>
        <v/>
      </c>
      <c r="AA122" s="129" t="str">
        <f t="shared" si="75"/>
        <v/>
      </c>
      <c r="AC122" s="4" t="s">
        <v>12</v>
      </c>
      <c r="AD122" s="5">
        <v>45287</v>
      </c>
      <c r="AE122" s="6"/>
      <c r="AF122" s="6"/>
      <c r="AG122" s="6" t="str">
        <f t="shared" si="63"/>
        <v/>
      </c>
      <c r="AH122" s="6" t="str">
        <f>IF(OR(AE122="",AF122=""),"",SUMIFS('تحميل المصنعيات'!$N:$N,'تحميل المصنعيات'!$F:$F,AF$2,'تحميل المصنعيات'!$D:$D,AD122))</f>
        <v/>
      </c>
      <c r="AI122" s="55" t="str">
        <f t="shared" si="49"/>
        <v/>
      </c>
      <c r="AJ122" s="55" t="str">
        <f t="shared" si="64"/>
        <v/>
      </c>
      <c r="AK122" s="129" t="str">
        <f t="shared" si="76"/>
        <v/>
      </c>
      <c r="AM122" s="4" t="s">
        <v>12</v>
      </c>
      <c r="AN122" s="5">
        <v>45287</v>
      </c>
      <c r="AO122" s="6"/>
      <c r="AP122" s="6"/>
      <c r="AQ122" s="6" t="str">
        <f t="shared" si="65"/>
        <v/>
      </c>
      <c r="AR122" s="6" t="str">
        <f>IF(OR(AO122="",AP122=""),"",SUMIFS('تحميل المصنعيات'!$N:$N,'تحميل المصنعيات'!$F:$F,AP$2,'تحميل المصنعيات'!$D:$D,AN122))</f>
        <v/>
      </c>
      <c r="AS122" s="55" t="str">
        <f t="shared" si="50"/>
        <v/>
      </c>
      <c r="AT122" s="55" t="str">
        <f t="shared" si="51"/>
        <v/>
      </c>
      <c r="AU122" s="129" t="str">
        <f t="shared" si="77"/>
        <v/>
      </c>
      <c r="AW122" s="4" t="s">
        <v>12</v>
      </c>
      <c r="AX122" s="5">
        <v>45287</v>
      </c>
      <c r="AY122" s="6"/>
      <c r="AZ122" s="6"/>
      <c r="BA122" s="6" t="str">
        <f t="shared" si="66"/>
        <v/>
      </c>
      <c r="BB122" s="6" t="str">
        <f>IF(OR(AY122="",AZ122=""),"",SUMIFS('تحميل المصنعيات'!$N:$N,'تحميل المصنعيات'!$F:$F,AZ$2,'تحميل المصنعيات'!$D:$D,AX122))</f>
        <v/>
      </c>
      <c r="BC122" s="55" t="str">
        <f t="shared" si="52"/>
        <v/>
      </c>
      <c r="BD122" s="55" t="str">
        <f t="shared" si="67"/>
        <v/>
      </c>
      <c r="BE122" s="129" t="str">
        <f t="shared" si="78"/>
        <v/>
      </c>
      <c r="BG122" s="4" t="s">
        <v>12</v>
      </c>
      <c r="BH122" s="5">
        <v>45287</v>
      </c>
      <c r="BI122" s="6"/>
      <c r="BJ122" s="6"/>
      <c r="BK122" s="6" t="str">
        <f t="shared" si="68"/>
        <v/>
      </c>
      <c r="BL122" s="6" t="str">
        <f>IF(OR(BI122="",BJ122=""),"",SUMIFS('تحميل المصنعيات'!$N:$N,'تحميل المصنعيات'!$F:$F,BJ$2,'تحميل المصنعيات'!$D:$D,BH122))</f>
        <v/>
      </c>
      <c r="BM122" s="55" t="str">
        <f t="shared" si="53"/>
        <v/>
      </c>
      <c r="BN122" s="55" t="str">
        <f t="shared" si="54"/>
        <v/>
      </c>
      <c r="BO122" s="129" t="str">
        <f t="shared" si="79"/>
        <v/>
      </c>
      <c r="BQ122" s="4" t="s">
        <v>12</v>
      </c>
      <c r="BR122" s="5">
        <v>45287</v>
      </c>
      <c r="BS122" s="6"/>
      <c r="BT122" s="6"/>
      <c r="BU122" s="6" t="str">
        <f t="shared" si="69"/>
        <v/>
      </c>
      <c r="BV122" s="6" t="str">
        <f>IF(OR(BS122="",BT122=""),"",SUMIFS('تحميل المصنعيات'!$N:$N,'تحميل المصنعيات'!$F:$F,BT$2,'تحميل المصنعيات'!$D:$D,BR122))</f>
        <v/>
      </c>
      <c r="BW122" s="55" t="str">
        <f t="shared" si="55"/>
        <v/>
      </c>
      <c r="BX122" s="55" t="str">
        <f t="shared" si="70"/>
        <v/>
      </c>
      <c r="BY122" s="129" t="str">
        <f t="shared" si="80"/>
        <v/>
      </c>
      <c r="CA122" s="4" t="s">
        <v>12</v>
      </c>
      <c r="CB122" s="5">
        <v>45287</v>
      </c>
      <c r="CC122" s="6"/>
      <c r="CD122" s="6"/>
      <c r="CE122" s="6" t="str">
        <f t="shared" si="71"/>
        <v/>
      </c>
      <c r="CF122" s="6" t="str">
        <f>IF(OR(CC122="",CD122=""),"",SUMIFS('تحميل المصنعيات'!$N:$N,'تحميل المصنعيات'!$F:$F,CD$2,'تحميل المصنعيات'!$D:$D,CB122))</f>
        <v/>
      </c>
      <c r="CG122" s="55" t="str">
        <f t="shared" si="56"/>
        <v/>
      </c>
      <c r="CH122" s="55" t="str">
        <f t="shared" si="57"/>
        <v/>
      </c>
      <c r="CI122" s="129" t="str">
        <f t="shared" si="81"/>
        <v/>
      </c>
      <c r="CK122" s="4" t="s">
        <v>12</v>
      </c>
      <c r="CL122" s="5">
        <v>45287</v>
      </c>
      <c r="CM122" s="6"/>
      <c r="CN122" s="6"/>
      <c r="CO122" s="6" t="str">
        <f t="shared" si="72"/>
        <v/>
      </c>
      <c r="CP122" s="6" t="str">
        <f>IF(OR(CM122="",CN122=""),"",SUMIFS('تحميل المصنعيات'!$N:$N,'تحميل المصنعيات'!$F:$F,CN$2,'تحميل المصنعيات'!$D:$D,CL122))</f>
        <v/>
      </c>
      <c r="CQ122" s="55" t="str">
        <f t="shared" si="58"/>
        <v/>
      </c>
      <c r="CR122" s="55" t="str">
        <f t="shared" si="59"/>
        <v/>
      </c>
      <c r="CS122" s="129" t="str">
        <f t="shared" si="82"/>
        <v/>
      </c>
    </row>
    <row r="123" spans="9:97" x14ac:dyDescent="0.25">
      <c r="I123" s="4" t="s">
        <v>13</v>
      </c>
      <c r="J123" s="5">
        <v>45288</v>
      </c>
      <c r="K123" s="6"/>
      <c r="L123" s="6"/>
      <c r="M123" s="6" t="str">
        <f t="shared" si="60"/>
        <v/>
      </c>
      <c r="N123" s="6" t="str">
        <f>IF(OR(K123="",L123=""),"",SUMIFS('تحميل المصنعيات'!$N:$N,'تحميل المصنعيات'!$F:$F,L$2,'تحميل المصنعيات'!$D:$D,J123))</f>
        <v/>
      </c>
      <c r="O123" s="55" t="str">
        <f t="shared" si="46"/>
        <v/>
      </c>
      <c r="P123" s="55" t="str">
        <f t="shared" si="74"/>
        <v/>
      </c>
      <c r="Q123" s="129" t="str">
        <f t="shared" si="61"/>
        <v/>
      </c>
      <c r="S123" s="4" t="s">
        <v>13</v>
      </c>
      <c r="T123" s="5">
        <v>45288</v>
      </c>
      <c r="U123" s="6"/>
      <c r="V123" s="6"/>
      <c r="W123" s="6" t="str">
        <f t="shared" si="62"/>
        <v/>
      </c>
      <c r="X123" s="6" t="str">
        <f>IF(OR(U123="",V123=""),"",SUMIFS('تحميل المصنعيات'!$N:$N,'تحميل المصنعيات'!$F:$F,V$2,'تحميل المصنعيات'!$D:$D,T123))</f>
        <v/>
      </c>
      <c r="Y123" s="55" t="str">
        <f t="shared" si="47"/>
        <v/>
      </c>
      <c r="Z123" s="55" t="str">
        <f t="shared" si="48"/>
        <v/>
      </c>
      <c r="AA123" s="129" t="str">
        <f t="shared" si="75"/>
        <v/>
      </c>
      <c r="AC123" s="4" t="s">
        <v>13</v>
      </c>
      <c r="AD123" s="5">
        <v>45288</v>
      </c>
      <c r="AE123" s="6"/>
      <c r="AF123" s="6"/>
      <c r="AG123" s="6" t="str">
        <f t="shared" si="63"/>
        <v/>
      </c>
      <c r="AH123" s="6" t="str">
        <f>IF(OR(AE123="",AF123=""),"",SUMIFS('تحميل المصنعيات'!$N:$N,'تحميل المصنعيات'!$F:$F,AF$2,'تحميل المصنعيات'!$D:$D,AD123))</f>
        <v/>
      </c>
      <c r="AI123" s="55" t="str">
        <f t="shared" si="49"/>
        <v/>
      </c>
      <c r="AJ123" s="55" t="str">
        <f t="shared" si="64"/>
        <v/>
      </c>
      <c r="AK123" s="129" t="str">
        <f t="shared" si="76"/>
        <v/>
      </c>
      <c r="AM123" s="4" t="s">
        <v>13</v>
      </c>
      <c r="AN123" s="5">
        <v>45288</v>
      </c>
      <c r="AO123" s="6"/>
      <c r="AP123" s="6"/>
      <c r="AQ123" s="6" t="str">
        <f t="shared" si="65"/>
        <v/>
      </c>
      <c r="AR123" s="6" t="str">
        <f>IF(OR(AO123="",AP123=""),"",SUMIFS('تحميل المصنعيات'!$N:$N,'تحميل المصنعيات'!$F:$F,AP$2,'تحميل المصنعيات'!$D:$D,AN123))</f>
        <v/>
      </c>
      <c r="AS123" s="55" t="str">
        <f t="shared" si="50"/>
        <v/>
      </c>
      <c r="AT123" s="55" t="str">
        <f t="shared" si="51"/>
        <v/>
      </c>
      <c r="AU123" s="129" t="str">
        <f t="shared" si="77"/>
        <v/>
      </c>
      <c r="AW123" s="4" t="s">
        <v>13</v>
      </c>
      <c r="AX123" s="5">
        <v>45288</v>
      </c>
      <c r="AY123" s="6"/>
      <c r="AZ123" s="6"/>
      <c r="BA123" s="6" t="str">
        <f t="shared" si="66"/>
        <v/>
      </c>
      <c r="BB123" s="6" t="str">
        <f>IF(OR(AY123="",AZ123=""),"",SUMIFS('تحميل المصنعيات'!$N:$N,'تحميل المصنعيات'!$F:$F,AZ$2,'تحميل المصنعيات'!$D:$D,AX123))</f>
        <v/>
      </c>
      <c r="BC123" s="55" t="str">
        <f t="shared" si="52"/>
        <v/>
      </c>
      <c r="BD123" s="55" t="str">
        <f t="shared" si="67"/>
        <v/>
      </c>
      <c r="BE123" s="129" t="str">
        <f t="shared" si="78"/>
        <v/>
      </c>
      <c r="BG123" s="4" t="s">
        <v>13</v>
      </c>
      <c r="BH123" s="5">
        <v>45288</v>
      </c>
      <c r="BI123" s="6"/>
      <c r="BJ123" s="6"/>
      <c r="BK123" s="6" t="str">
        <f t="shared" si="68"/>
        <v/>
      </c>
      <c r="BL123" s="6" t="str">
        <f>IF(OR(BI123="",BJ123=""),"",SUMIFS('تحميل المصنعيات'!$N:$N,'تحميل المصنعيات'!$F:$F,BJ$2,'تحميل المصنعيات'!$D:$D,BH123))</f>
        <v/>
      </c>
      <c r="BM123" s="55" t="str">
        <f t="shared" si="53"/>
        <v/>
      </c>
      <c r="BN123" s="55" t="str">
        <f t="shared" si="54"/>
        <v/>
      </c>
      <c r="BO123" s="129" t="str">
        <f t="shared" si="79"/>
        <v/>
      </c>
      <c r="BQ123" s="4" t="s">
        <v>13</v>
      </c>
      <c r="BR123" s="5">
        <v>45288</v>
      </c>
      <c r="BS123" s="6"/>
      <c r="BT123" s="6"/>
      <c r="BU123" s="6" t="str">
        <f t="shared" si="69"/>
        <v/>
      </c>
      <c r="BV123" s="6" t="str">
        <f>IF(OR(BS123="",BT123=""),"",SUMIFS('تحميل المصنعيات'!$N:$N,'تحميل المصنعيات'!$F:$F,BT$2,'تحميل المصنعيات'!$D:$D,BR123))</f>
        <v/>
      </c>
      <c r="BW123" s="55" t="str">
        <f t="shared" si="55"/>
        <v/>
      </c>
      <c r="BX123" s="55" t="str">
        <f t="shared" si="70"/>
        <v/>
      </c>
      <c r="BY123" s="129" t="str">
        <f t="shared" si="80"/>
        <v/>
      </c>
      <c r="CA123" s="4" t="s">
        <v>13</v>
      </c>
      <c r="CB123" s="5">
        <v>45288</v>
      </c>
      <c r="CC123" s="6"/>
      <c r="CD123" s="6"/>
      <c r="CE123" s="6" t="str">
        <f t="shared" si="71"/>
        <v/>
      </c>
      <c r="CF123" s="6" t="str">
        <f>IF(OR(CC123="",CD123=""),"",SUMIFS('تحميل المصنعيات'!$N:$N,'تحميل المصنعيات'!$F:$F,CD$2,'تحميل المصنعيات'!$D:$D,CB123))</f>
        <v/>
      </c>
      <c r="CG123" s="55" t="str">
        <f t="shared" si="56"/>
        <v/>
      </c>
      <c r="CH123" s="55" t="str">
        <f t="shared" si="57"/>
        <v/>
      </c>
      <c r="CI123" s="129" t="str">
        <f t="shared" si="81"/>
        <v/>
      </c>
      <c r="CK123" s="4" t="s">
        <v>13</v>
      </c>
      <c r="CL123" s="5">
        <v>45288</v>
      </c>
      <c r="CM123" s="6"/>
      <c r="CN123" s="6"/>
      <c r="CO123" s="6" t="str">
        <f t="shared" si="72"/>
        <v/>
      </c>
      <c r="CP123" s="6" t="str">
        <f>IF(OR(CM123="",CN123=""),"",SUMIFS('تحميل المصنعيات'!$N:$N,'تحميل المصنعيات'!$F:$F,CN$2,'تحميل المصنعيات'!$D:$D,CL123))</f>
        <v/>
      </c>
      <c r="CQ123" s="55" t="str">
        <f t="shared" si="58"/>
        <v/>
      </c>
      <c r="CR123" s="55" t="str">
        <f t="shared" si="59"/>
        <v/>
      </c>
      <c r="CS123" s="129" t="str">
        <f t="shared" si="82"/>
        <v/>
      </c>
    </row>
    <row r="124" spans="9:97" x14ac:dyDescent="0.25">
      <c r="I124" s="132" t="s">
        <v>30</v>
      </c>
      <c r="J124" s="133">
        <v>45289</v>
      </c>
      <c r="K124" s="134"/>
      <c r="L124" s="134"/>
      <c r="M124" s="134" t="str">
        <f t="shared" si="60"/>
        <v/>
      </c>
      <c r="N124" s="134" t="str">
        <f>IF(OR(K124="",L124=""),"",SUMIFS('تحميل المصنعيات'!$N:$N,'تحميل المصنعيات'!$F:$F,L$2,'تحميل المصنعيات'!$D:$D,J124))</f>
        <v/>
      </c>
      <c r="O124" s="135" t="str">
        <f t="shared" si="46"/>
        <v/>
      </c>
      <c r="P124" s="135" t="str">
        <f t="shared" si="74"/>
        <v/>
      </c>
      <c r="Q124" s="132" t="str">
        <f t="shared" si="61"/>
        <v/>
      </c>
      <c r="S124" s="132" t="s">
        <v>30</v>
      </c>
      <c r="T124" s="133">
        <v>45289</v>
      </c>
      <c r="U124" s="134"/>
      <c r="V124" s="134"/>
      <c r="W124" s="134" t="str">
        <f t="shared" si="62"/>
        <v/>
      </c>
      <c r="X124" s="134" t="str">
        <f>IF(OR(U124="",V124=""),"",SUMIFS('تحميل المصنعيات'!$N:$N,'تحميل المصنعيات'!$F:$F,V$2,'تحميل المصنعيات'!$D:$D,T124))</f>
        <v/>
      </c>
      <c r="Y124" s="135" t="str">
        <f t="shared" si="47"/>
        <v/>
      </c>
      <c r="Z124" s="135" t="str">
        <f t="shared" si="48"/>
        <v/>
      </c>
      <c r="AA124" s="132" t="str">
        <f t="shared" si="75"/>
        <v/>
      </c>
      <c r="AC124" s="132" t="s">
        <v>30</v>
      </c>
      <c r="AD124" s="133">
        <v>45289</v>
      </c>
      <c r="AE124" s="134"/>
      <c r="AF124" s="134"/>
      <c r="AG124" s="134" t="str">
        <f t="shared" si="63"/>
        <v/>
      </c>
      <c r="AH124" s="134" t="str">
        <f>IF(OR(AE124="",AF124=""),"",SUMIFS('تحميل المصنعيات'!$N:$N,'تحميل المصنعيات'!$F:$F,AF$2,'تحميل المصنعيات'!$D:$D,AD124))</f>
        <v/>
      </c>
      <c r="AI124" s="135" t="str">
        <f t="shared" si="49"/>
        <v/>
      </c>
      <c r="AJ124" s="135" t="str">
        <f t="shared" si="64"/>
        <v/>
      </c>
      <c r="AK124" s="132" t="str">
        <f t="shared" si="76"/>
        <v/>
      </c>
      <c r="AM124" s="132" t="s">
        <v>30</v>
      </c>
      <c r="AN124" s="133">
        <v>45289</v>
      </c>
      <c r="AO124" s="134"/>
      <c r="AP124" s="134"/>
      <c r="AQ124" s="134" t="str">
        <f t="shared" si="65"/>
        <v/>
      </c>
      <c r="AR124" s="134" t="str">
        <f>IF(OR(AO124="",AP124=""),"",SUMIFS('تحميل المصنعيات'!$N:$N,'تحميل المصنعيات'!$F:$F,AP$2,'تحميل المصنعيات'!$D:$D,AN124))</f>
        <v/>
      </c>
      <c r="AS124" s="135" t="str">
        <f t="shared" si="50"/>
        <v/>
      </c>
      <c r="AT124" s="135" t="str">
        <f t="shared" si="51"/>
        <v/>
      </c>
      <c r="AU124" s="132" t="str">
        <f t="shared" si="77"/>
        <v/>
      </c>
      <c r="AW124" s="132" t="s">
        <v>30</v>
      </c>
      <c r="AX124" s="133">
        <v>45289</v>
      </c>
      <c r="AY124" s="134"/>
      <c r="AZ124" s="134"/>
      <c r="BA124" s="134" t="str">
        <f t="shared" si="66"/>
        <v/>
      </c>
      <c r="BB124" s="134" t="str">
        <f>IF(OR(AY124="",AZ124=""),"",SUMIFS('تحميل المصنعيات'!$N:$N,'تحميل المصنعيات'!$F:$F,AZ$2,'تحميل المصنعيات'!$D:$D,AX124))</f>
        <v/>
      </c>
      <c r="BC124" s="135" t="str">
        <f t="shared" si="52"/>
        <v/>
      </c>
      <c r="BD124" s="135" t="str">
        <f t="shared" si="67"/>
        <v/>
      </c>
      <c r="BE124" s="132" t="str">
        <f t="shared" si="78"/>
        <v/>
      </c>
      <c r="BG124" s="132" t="s">
        <v>30</v>
      </c>
      <c r="BH124" s="133">
        <v>45289</v>
      </c>
      <c r="BI124" s="134"/>
      <c r="BJ124" s="134"/>
      <c r="BK124" s="134" t="str">
        <f t="shared" si="68"/>
        <v/>
      </c>
      <c r="BL124" s="134" t="str">
        <f>IF(OR(BI124="",BJ124=""),"",SUMIFS('تحميل المصنعيات'!$N:$N,'تحميل المصنعيات'!$F:$F,BJ$2,'تحميل المصنعيات'!$D:$D,BH124))</f>
        <v/>
      </c>
      <c r="BM124" s="135" t="str">
        <f t="shared" si="53"/>
        <v/>
      </c>
      <c r="BN124" s="135" t="str">
        <f t="shared" si="54"/>
        <v/>
      </c>
      <c r="BO124" s="132" t="str">
        <f t="shared" si="79"/>
        <v/>
      </c>
      <c r="BQ124" s="132" t="s">
        <v>30</v>
      </c>
      <c r="BR124" s="133">
        <v>45289</v>
      </c>
      <c r="BS124" s="134"/>
      <c r="BT124" s="134"/>
      <c r="BU124" s="134" t="str">
        <f t="shared" si="69"/>
        <v/>
      </c>
      <c r="BV124" s="134" t="str">
        <f>IF(OR(BS124="",BT124=""),"",SUMIFS('تحميل المصنعيات'!$N:$N,'تحميل المصنعيات'!$F:$F,BT$2,'تحميل المصنعيات'!$D:$D,BR124))</f>
        <v/>
      </c>
      <c r="BW124" s="135" t="str">
        <f t="shared" si="55"/>
        <v/>
      </c>
      <c r="BX124" s="135" t="str">
        <f t="shared" si="70"/>
        <v/>
      </c>
      <c r="BY124" s="132" t="str">
        <f t="shared" si="80"/>
        <v/>
      </c>
      <c r="CA124" s="132" t="s">
        <v>30</v>
      </c>
      <c r="CB124" s="133">
        <v>45289</v>
      </c>
      <c r="CC124" s="134"/>
      <c r="CD124" s="134"/>
      <c r="CE124" s="134" t="str">
        <f t="shared" si="71"/>
        <v/>
      </c>
      <c r="CF124" s="134" t="str">
        <f>IF(OR(CC124="",CD124=""),"",SUMIFS('تحميل المصنعيات'!$N:$N,'تحميل المصنعيات'!$F:$F,CD$2,'تحميل المصنعيات'!$D:$D,CB124))</f>
        <v/>
      </c>
      <c r="CG124" s="135" t="str">
        <f t="shared" si="56"/>
        <v/>
      </c>
      <c r="CH124" s="135" t="str">
        <f t="shared" si="57"/>
        <v/>
      </c>
      <c r="CI124" s="132" t="str">
        <f t="shared" si="81"/>
        <v/>
      </c>
      <c r="CK124" s="132" t="s">
        <v>30</v>
      </c>
      <c r="CL124" s="133">
        <v>45289</v>
      </c>
      <c r="CM124" s="134"/>
      <c r="CN124" s="134"/>
      <c r="CO124" s="134" t="str">
        <f t="shared" si="72"/>
        <v/>
      </c>
      <c r="CP124" s="134" t="str">
        <f>IF(OR(CM124="",CN124=""),"",SUMIFS('تحميل المصنعيات'!$N:$N,'تحميل المصنعيات'!$F:$F,CN$2,'تحميل المصنعيات'!$D:$D,CL124))</f>
        <v/>
      </c>
      <c r="CQ124" s="135" t="str">
        <f t="shared" si="58"/>
        <v/>
      </c>
      <c r="CR124" s="135" t="str">
        <f t="shared" si="59"/>
        <v/>
      </c>
      <c r="CS124" s="132" t="str">
        <f t="shared" si="82"/>
        <v/>
      </c>
    </row>
    <row r="125" spans="9:97" x14ac:dyDescent="0.25">
      <c r="I125" s="4" t="s">
        <v>8</v>
      </c>
      <c r="J125" s="5">
        <v>45290</v>
      </c>
      <c r="K125" s="6"/>
      <c r="L125" s="6"/>
      <c r="M125" s="6" t="str">
        <f t="shared" si="60"/>
        <v/>
      </c>
      <c r="N125" s="6" t="str">
        <f>IF(OR(K125="",L125=""),"",SUMIFS('تحميل المصنعيات'!$N:$N,'تحميل المصنعيات'!$F:$F,L$2,'تحميل المصنعيات'!$D:$D,J125))</f>
        <v/>
      </c>
      <c r="O125" s="55" t="str">
        <f t="shared" si="46"/>
        <v/>
      </c>
      <c r="P125" s="55" t="str">
        <f t="shared" si="74"/>
        <v/>
      </c>
      <c r="Q125" s="129" t="str">
        <f t="shared" si="61"/>
        <v/>
      </c>
      <c r="S125" s="4" t="s">
        <v>8</v>
      </c>
      <c r="T125" s="5">
        <v>45290</v>
      </c>
      <c r="U125" s="6"/>
      <c r="V125" s="6"/>
      <c r="W125" s="6" t="str">
        <f t="shared" si="62"/>
        <v/>
      </c>
      <c r="X125" s="6" t="str">
        <f>IF(OR(U125="",V125=""),"",SUMIFS('تحميل المصنعيات'!$N:$N,'تحميل المصنعيات'!$F:$F,V$2,'تحميل المصنعيات'!$D:$D,T125))</f>
        <v/>
      </c>
      <c r="Y125" s="55" t="str">
        <f t="shared" si="47"/>
        <v/>
      </c>
      <c r="Z125" s="55" t="str">
        <f t="shared" si="48"/>
        <v/>
      </c>
      <c r="AA125" s="129" t="str">
        <f t="shared" si="75"/>
        <v/>
      </c>
      <c r="AC125" s="4" t="s">
        <v>8</v>
      </c>
      <c r="AD125" s="5">
        <v>45290</v>
      </c>
      <c r="AE125" s="6"/>
      <c r="AF125" s="6"/>
      <c r="AG125" s="6" t="str">
        <f t="shared" si="63"/>
        <v/>
      </c>
      <c r="AH125" s="6" t="str">
        <f>IF(OR(AE125="",AF125=""),"",SUMIFS('تحميل المصنعيات'!$N:$N,'تحميل المصنعيات'!$F:$F,AF$2,'تحميل المصنعيات'!$D:$D,AD125))</f>
        <v/>
      </c>
      <c r="AI125" s="55" t="str">
        <f t="shared" si="49"/>
        <v/>
      </c>
      <c r="AJ125" s="55" t="str">
        <f t="shared" si="64"/>
        <v/>
      </c>
      <c r="AK125" s="129" t="str">
        <f t="shared" si="76"/>
        <v/>
      </c>
      <c r="AM125" s="4" t="s">
        <v>8</v>
      </c>
      <c r="AN125" s="5">
        <v>45290</v>
      </c>
      <c r="AO125" s="6"/>
      <c r="AP125" s="6"/>
      <c r="AQ125" s="6" t="str">
        <f t="shared" si="65"/>
        <v/>
      </c>
      <c r="AR125" s="6" t="str">
        <f>IF(OR(AO125="",AP125=""),"",SUMIFS('تحميل المصنعيات'!$N:$N,'تحميل المصنعيات'!$F:$F,AP$2,'تحميل المصنعيات'!$D:$D,AN125))</f>
        <v/>
      </c>
      <c r="AS125" s="55" t="str">
        <f t="shared" si="50"/>
        <v/>
      </c>
      <c r="AT125" s="55" t="str">
        <f t="shared" si="51"/>
        <v/>
      </c>
      <c r="AU125" s="129" t="str">
        <f t="shared" si="77"/>
        <v/>
      </c>
      <c r="AW125" s="4" t="s">
        <v>8</v>
      </c>
      <c r="AX125" s="5">
        <v>45290</v>
      </c>
      <c r="AY125" s="6"/>
      <c r="AZ125" s="6"/>
      <c r="BA125" s="6" t="str">
        <f t="shared" si="66"/>
        <v/>
      </c>
      <c r="BB125" s="6" t="str">
        <f>IF(OR(AY125="",AZ125=""),"",SUMIFS('تحميل المصنعيات'!$N:$N,'تحميل المصنعيات'!$F:$F,AZ$2,'تحميل المصنعيات'!$D:$D,AX125))</f>
        <v/>
      </c>
      <c r="BC125" s="55" t="str">
        <f t="shared" si="52"/>
        <v/>
      </c>
      <c r="BD125" s="55" t="str">
        <f t="shared" si="67"/>
        <v/>
      </c>
      <c r="BE125" s="129" t="str">
        <f t="shared" si="78"/>
        <v/>
      </c>
      <c r="BG125" s="4" t="s">
        <v>8</v>
      </c>
      <c r="BH125" s="5">
        <v>45290</v>
      </c>
      <c r="BI125" s="6"/>
      <c r="BJ125" s="6"/>
      <c r="BK125" s="6" t="str">
        <f t="shared" si="68"/>
        <v/>
      </c>
      <c r="BL125" s="6" t="str">
        <f>IF(OR(BI125="",BJ125=""),"",SUMIFS('تحميل المصنعيات'!$N:$N,'تحميل المصنعيات'!$F:$F,BJ$2,'تحميل المصنعيات'!$D:$D,BH125))</f>
        <v/>
      </c>
      <c r="BM125" s="55" t="str">
        <f t="shared" si="53"/>
        <v/>
      </c>
      <c r="BN125" s="55" t="str">
        <f t="shared" si="54"/>
        <v/>
      </c>
      <c r="BO125" s="129" t="str">
        <f t="shared" si="79"/>
        <v/>
      </c>
      <c r="BQ125" s="4" t="s">
        <v>8</v>
      </c>
      <c r="BR125" s="5">
        <v>45290</v>
      </c>
      <c r="BS125" s="6"/>
      <c r="BT125" s="6"/>
      <c r="BU125" s="6" t="str">
        <f t="shared" si="69"/>
        <v/>
      </c>
      <c r="BV125" s="6" t="str">
        <f>IF(OR(BS125="",BT125=""),"",SUMIFS('تحميل المصنعيات'!$N:$N,'تحميل المصنعيات'!$F:$F,BT$2,'تحميل المصنعيات'!$D:$D,BR125))</f>
        <v/>
      </c>
      <c r="BW125" s="55" t="str">
        <f t="shared" si="55"/>
        <v/>
      </c>
      <c r="BX125" s="55" t="str">
        <f t="shared" si="70"/>
        <v/>
      </c>
      <c r="BY125" s="129" t="str">
        <f t="shared" si="80"/>
        <v/>
      </c>
      <c r="CA125" s="4" t="s">
        <v>8</v>
      </c>
      <c r="CB125" s="5">
        <v>45290</v>
      </c>
      <c r="CC125" s="6"/>
      <c r="CD125" s="6"/>
      <c r="CE125" s="6" t="str">
        <f t="shared" si="71"/>
        <v/>
      </c>
      <c r="CF125" s="6" t="str">
        <f>IF(OR(CC125="",CD125=""),"",SUMIFS('تحميل المصنعيات'!$N:$N,'تحميل المصنعيات'!$F:$F,CD$2,'تحميل المصنعيات'!$D:$D,CB125))</f>
        <v/>
      </c>
      <c r="CG125" s="55" t="str">
        <f t="shared" si="56"/>
        <v/>
      </c>
      <c r="CH125" s="55" t="str">
        <f t="shared" si="57"/>
        <v/>
      </c>
      <c r="CI125" s="129" t="str">
        <f t="shared" si="81"/>
        <v/>
      </c>
      <c r="CK125" s="4" t="s">
        <v>8</v>
      </c>
      <c r="CL125" s="5">
        <v>45290</v>
      </c>
      <c r="CM125" s="6"/>
      <c r="CN125" s="6"/>
      <c r="CO125" s="6" t="str">
        <f t="shared" si="72"/>
        <v/>
      </c>
      <c r="CP125" s="6" t="str">
        <f>IF(OR(CM125="",CN125=""),"",SUMIFS('تحميل المصنعيات'!$N:$N,'تحميل المصنعيات'!$F:$F,CN$2,'تحميل المصنعيات'!$D:$D,CL125))</f>
        <v/>
      </c>
      <c r="CQ125" s="55" t="str">
        <f t="shared" si="58"/>
        <v/>
      </c>
      <c r="CR125" s="55" t="str">
        <f t="shared" si="59"/>
        <v/>
      </c>
      <c r="CS125" s="129" t="str">
        <f t="shared" si="82"/>
        <v/>
      </c>
    </row>
    <row r="126" spans="9:97" x14ac:dyDescent="0.25">
      <c r="I126" s="4" t="s">
        <v>9</v>
      </c>
      <c r="J126" s="5">
        <v>45291</v>
      </c>
      <c r="K126" s="6"/>
      <c r="L126" s="6"/>
      <c r="M126" s="6" t="str">
        <f t="shared" si="60"/>
        <v/>
      </c>
      <c r="N126" s="6" t="str">
        <f>IF(OR(K126="",L126=""),"",SUMIFS('تحميل المصنعيات'!$N:$N,'تحميل المصنعيات'!$F:$F,L$2,'تحميل المصنعيات'!$D:$D,J126))</f>
        <v/>
      </c>
      <c r="O126" s="55" t="str">
        <f t="shared" si="46"/>
        <v/>
      </c>
      <c r="P126" s="55" t="str">
        <f t="shared" si="74"/>
        <v/>
      </c>
      <c r="Q126" s="129" t="str">
        <f t="shared" si="61"/>
        <v/>
      </c>
      <c r="S126" s="4" t="s">
        <v>9</v>
      </c>
      <c r="T126" s="5">
        <v>45291</v>
      </c>
      <c r="U126" s="6"/>
      <c r="V126" s="6"/>
      <c r="W126" s="6" t="str">
        <f t="shared" si="62"/>
        <v/>
      </c>
      <c r="X126" s="6" t="str">
        <f>IF(OR(U126="",V126=""),"",SUMIFS('تحميل المصنعيات'!$N:$N,'تحميل المصنعيات'!$F:$F,V$2,'تحميل المصنعيات'!$D:$D,T126))</f>
        <v/>
      </c>
      <c r="Y126" s="55" t="str">
        <f t="shared" si="47"/>
        <v/>
      </c>
      <c r="Z126" s="55" t="str">
        <f t="shared" si="48"/>
        <v/>
      </c>
      <c r="AA126" s="129" t="str">
        <f t="shared" si="75"/>
        <v/>
      </c>
      <c r="AC126" s="4" t="s">
        <v>9</v>
      </c>
      <c r="AD126" s="5">
        <v>45291</v>
      </c>
      <c r="AE126" s="6"/>
      <c r="AF126" s="6"/>
      <c r="AG126" s="6" t="str">
        <f t="shared" si="63"/>
        <v/>
      </c>
      <c r="AH126" s="6" t="str">
        <f>IF(OR(AE126="",AF126=""),"",SUMIFS('تحميل المصنعيات'!$N:$N,'تحميل المصنعيات'!$F:$F,AF$2,'تحميل المصنعيات'!$D:$D,AD126))</f>
        <v/>
      </c>
      <c r="AI126" s="55" t="str">
        <f t="shared" si="49"/>
        <v/>
      </c>
      <c r="AJ126" s="55" t="str">
        <f t="shared" si="64"/>
        <v/>
      </c>
      <c r="AK126" s="129" t="str">
        <f t="shared" si="76"/>
        <v/>
      </c>
      <c r="AM126" s="4" t="s">
        <v>9</v>
      </c>
      <c r="AN126" s="5">
        <v>45291</v>
      </c>
      <c r="AO126" s="6"/>
      <c r="AP126" s="6"/>
      <c r="AQ126" s="6" t="str">
        <f t="shared" si="65"/>
        <v/>
      </c>
      <c r="AR126" s="6" t="str">
        <f>IF(OR(AO126="",AP126=""),"",SUMIFS('تحميل المصنعيات'!$N:$N,'تحميل المصنعيات'!$F:$F,AP$2,'تحميل المصنعيات'!$D:$D,AN126))</f>
        <v/>
      </c>
      <c r="AS126" s="55" t="str">
        <f t="shared" si="50"/>
        <v/>
      </c>
      <c r="AT126" s="55" t="str">
        <f t="shared" si="51"/>
        <v/>
      </c>
      <c r="AU126" s="129" t="str">
        <f t="shared" si="77"/>
        <v/>
      </c>
      <c r="AW126" s="4" t="s">
        <v>9</v>
      </c>
      <c r="AX126" s="5">
        <v>45291</v>
      </c>
      <c r="AY126" s="6"/>
      <c r="AZ126" s="6"/>
      <c r="BA126" s="6" t="str">
        <f t="shared" si="66"/>
        <v/>
      </c>
      <c r="BB126" s="6" t="str">
        <f>IF(OR(AY126="",AZ126=""),"",SUMIFS('تحميل المصنعيات'!$N:$N,'تحميل المصنعيات'!$F:$F,AZ$2,'تحميل المصنعيات'!$D:$D,AX126))</f>
        <v/>
      </c>
      <c r="BC126" s="55" t="str">
        <f t="shared" si="52"/>
        <v/>
      </c>
      <c r="BD126" s="55" t="str">
        <f t="shared" si="67"/>
        <v/>
      </c>
      <c r="BE126" s="129" t="str">
        <f t="shared" si="78"/>
        <v/>
      </c>
      <c r="BG126" s="4" t="s">
        <v>9</v>
      </c>
      <c r="BH126" s="5">
        <v>45291</v>
      </c>
      <c r="BI126" s="6"/>
      <c r="BJ126" s="6"/>
      <c r="BK126" s="6" t="str">
        <f t="shared" si="68"/>
        <v/>
      </c>
      <c r="BL126" s="6" t="str">
        <f>IF(OR(BI126="",BJ126=""),"",SUMIFS('تحميل المصنعيات'!$N:$N,'تحميل المصنعيات'!$F:$F,BJ$2,'تحميل المصنعيات'!$D:$D,BH126))</f>
        <v/>
      </c>
      <c r="BM126" s="55" t="str">
        <f t="shared" si="53"/>
        <v/>
      </c>
      <c r="BN126" s="55" t="str">
        <f t="shared" si="54"/>
        <v/>
      </c>
      <c r="BO126" s="129" t="str">
        <f t="shared" si="79"/>
        <v/>
      </c>
      <c r="BQ126" s="4" t="s">
        <v>9</v>
      </c>
      <c r="BR126" s="5">
        <v>45291</v>
      </c>
      <c r="BS126" s="6"/>
      <c r="BT126" s="6"/>
      <c r="BU126" s="6" t="str">
        <f t="shared" si="69"/>
        <v/>
      </c>
      <c r="BV126" s="6" t="str">
        <f>IF(OR(BS126="",BT126=""),"",SUMIFS('تحميل المصنعيات'!$N:$N,'تحميل المصنعيات'!$F:$F,BT$2,'تحميل المصنعيات'!$D:$D,BR126))</f>
        <v/>
      </c>
      <c r="BW126" s="55" t="str">
        <f t="shared" si="55"/>
        <v/>
      </c>
      <c r="BX126" s="55" t="str">
        <f t="shared" si="70"/>
        <v/>
      </c>
      <c r="BY126" s="129" t="str">
        <f t="shared" si="80"/>
        <v/>
      </c>
      <c r="CA126" s="4" t="s">
        <v>9</v>
      </c>
      <c r="CB126" s="5">
        <v>45291</v>
      </c>
      <c r="CC126" s="6"/>
      <c r="CD126" s="6"/>
      <c r="CE126" s="6" t="str">
        <f t="shared" si="71"/>
        <v/>
      </c>
      <c r="CF126" s="6" t="str">
        <f>IF(OR(CC126="",CD126=""),"",SUMIFS('تحميل المصنعيات'!$N:$N,'تحميل المصنعيات'!$F:$F,CD$2,'تحميل المصنعيات'!$D:$D,CB126))</f>
        <v/>
      </c>
      <c r="CG126" s="55" t="str">
        <f t="shared" si="56"/>
        <v/>
      </c>
      <c r="CH126" s="55" t="str">
        <f t="shared" si="57"/>
        <v/>
      </c>
      <c r="CI126" s="129" t="str">
        <f t="shared" si="81"/>
        <v/>
      </c>
      <c r="CK126" s="4" t="s">
        <v>9</v>
      </c>
      <c r="CL126" s="5">
        <v>45291</v>
      </c>
      <c r="CM126" s="6"/>
      <c r="CN126" s="6"/>
      <c r="CO126" s="6" t="str">
        <f t="shared" si="72"/>
        <v/>
      </c>
      <c r="CP126" s="6" t="str">
        <f>IF(OR(CM126="",CN126=""),"",SUMIFS('تحميل المصنعيات'!$N:$N,'تحميل المصنعيات'!$F:$F,CN$2,'تحميل المصنعيات'!$D:$D,CL126))</f>
        <v/>
      </c>
      <c r="CQ126" s="55" t="str">
        <f t="shared" si="58"/>
        <v/>
      </c>
      <c r="CR126" s="55" t="str">
        <f t="shared" si="59"/>
        <v/>
      </c>
      <c r="CS126" s="129" t="str">
        <f t="shared" si="82"/>
        <v/>
      </c>
    </row>
    <row r="127" spans="9:97" x14ac:dyDescent="0.25">
      <c r="I127" s="4" t="s">
        <v>10</v>
      </c>
      <c r="J127" s="5">
        <v>45292</v>
      </c>
      <c r="K127" s="6"/>
      <c r="L127" s="6"/>
      <c r="M127" s="6" t="str">
        <f t="shared" si="60"/>
        <v/>
      </c>
      <c r="N127" s="6" t="str">
        <f>IF(OR(K127="",L127=""),"",SUMIFS('تحميل المصنعيات'!$N:$N,'تحميل المصنعيات'!$F:$F,L$2,'تحميل المصنعيات'!$D:$D,J127))</f>
        <v/>
      </c>
      <c r="O127" s="55" t="str">
        <f t="shared" si="46"/>
        <v/>
      </c>
      <c r="P127" s="55" t="str">
        <f t="shared" si="74"/>
        <v/>
      </c>
      <c r="Q127" s="129" t="str">
        <f t="shared" si="61"/>
        <v/>
      </c>
      <c r="S127" s="4" t="s">
        <v>10</v>
      </c>
      <c r="T127" s="5">
        <v>45292</v>
      </c>
      <c r="U127" s="6"/>
      <c r="V127" s="6"/>
      <c r="W127" s="6" t="str">
        <f t="shared" si="62"/>
        <v/>
      </c>
      <c r="X127" s="6" t="str">
        <f>IF(OR(U127="",V127=""),"",SUMIFS('تحميل المصنعيات'!$N:$N,'تحميل المصنعيات'!$F:$F,V$2,'تحميل المصنعيات'!$D:$D,T127))</f>
        <v/>
      </c>
      <c r="Y127" s="55" t="str">
        <f t="shared" si="47"/>
        <v/>
      </c>
      <c r="Z127" s="55" t="str">
        <f t="shared" si="48"/>
        <v/>
      </c>
      <c r="AA127" s="129" t="str">
        <f t="shared" si="75"/>
        <v/>
      </c>
      <c r="AC127" s="4" t="s">
        <v>10</v>
      </c>
      <c r="AD127" s="5">
        <v>45292</v>
      </c>
      <c r="AE127" s="6"/>
      <c r="AF127" s="6"/>
      <c r="AG127" s="6" t="str">
        <f t="shared" si="63"/>
        <v/>
      </c>
      <c r="AH127" s="6" t="str">
        <f>IF(OR(AE127="",AF127=""),"",SUMIFS('تحميل المصنعيات'!$N:$N,'تحميل المصنعيات'!$F:$F,AF$2,'تحميل المصنعيات'!$D:$D,AD127))</f>
        <v/>
      </c>
      <c r="AI127" s="55" t="str">
        <f t="shared" si="49"/>
        <v/>
      </c>
      <c r="AJ127" s="55" t="str">
        <f t="shared" si="64"/>
        <v/>
      </c>
      <c r="AK127" s="129" t="str">
        <f t="shared" si="76"/>
        <v/>
      </c>
      <c r="AM127" s="4" t="s">
        <v>10</v>
      </c>
      <c r="AN127" s="5">
        <v>45292</v>
      </c>
      <c r="AO127" s="6"/>
      <c r="AP127" s="6"/>
      <c r="AQ127" s="6" t="str">
        <f t="shared" si="65"/>
        <v/>
      </c>
      <c r="AR127" s="6" t="str">
        <f>IF(OR(AO127="",AP127=""),"",SUMIFS('تحميل المصنعيات'!$N:$N,'تحميل المصنعيات'!$F:$F,AP$2,'تحميل المصنعيات'!$D:$D,AN127))</f>
        <v/>
      </c>
      <c r="AS127" s="55" t="str">
        <f t="shared" si="50"/>
        <v/>
      </c>
      <c r="AT127" s="55" t="str">
        <f t="shared" si="51"/>
        <v/>
      </c>
      <c r="AU127" s="129" t="str">
        <f t="shared" si="77"/>
        <v/>
      </c>
      <c r="AW127" s="4" t="s">
        <v>10</v>
      </c>
      <c r="AX127" s="5">
        <v>45292</v>
      </c>
      <c r="AY127" s="6"/>
      <c r="AZ127" s="6"/>
      <c r="BA127" s="6" t="str">
        <f t="shared" si="66"/>
        <v/>
      </c>
      <c r="BB127" s="6" t="str">
        <f>IF(OR(AY127="",AZ127=""),"",SUMIFS('تحميل المصنعيات'!$N:$N,'تحميل المصنعيات'!$F:$F,AZ$2,'تحميل المصنعيات'!$D:$D,AX127))</f>
        <v/>
      </c>
      <c r="BC127" s="55" t="str">
        <f t="shared" si="52"/>
        <v/>
      </c>
      <c r="BD127" s="55" t="str">
        <f t="shared" si="67"/>
        <v/>
      </c>
      <c r="BE127" s="129" t="str">
        <f t="shared" si="78"/>
        <v/>
      </c>
      <c r="BG127" s="4" t="s">
        <v>10</v>
      </c>
      <c r="BH127" s="5">
        <v>45292</v>
      </c>
      <c r="BI127" s="6"/>
      <c r="BJ127" s="6"/>
      <c r="BK127" s="6" t="str">
        <f t="shared" si="68"/>
        <v/>
      </c>
      <c r="BL127" s="6" t="str">
        <f>IF(OR(BI127="",BJ127=""),"",SUMIFS('تحميل المصنعيات'!$N:$N,'تحميل المصنعيات'!$F:$F,BJ$2,'تحميل المصنعيات'!$D:$D,BH127))</f>
        <v/>
      </c>
      <c r="BM127" s="55" t="str">
        <f t="shared" si="53"/>
        <v/>
      </c>
      <c r="BN127" s="55" t="str">
        <f t="shared" si="54"/>
        <v/>
      </c>
      <c r="BO127" s="129" t="str">
        <f t="shared" si="79"/>
        <v/>
      </c>
      <c r="BQ127" s="4" t="s">
        <v>10</v>
      </c>
      <c r="BR127" s="5">
        <v>45292</v>
      </c>
      <c r="BS127" s="6"/>
      <c r="BT127" s="6"/>
      <c r="BU127" s="6" t="str">
        <f t="shared" si="69"/>
        <v/>
      </c>
      <c r="BV127" s="6" t="str">
        <f>IF(OR(BS127="",BT127=""),"",SUMIFS('تحميل المصنعيات'!$N:$N,'تحميل المصنعيات'!$F:$F,BT$2,'تحميل المصنعيات'!$D:$D,BR127))</f>
        <v/>
      </c>
      <c r="BW127" s="55" t="str">
        <f t="shared" si="55"/>
        <v/>
      </c>
      <c r="BX127" s="55" t="str">
        <f t="shared" si="70"/>
        <v/>
      </c>
      <c r="BY127" s="129" t="str">
        <f t="shared" si="80"/>
        <v/>
      </c>
      <c r="CA127" s="4" t="s">
        <v>10</v>
      </c>
      <c r="CB127" s="5">
        <v>45292</v>
      </c>
      <c r="CC127" s="6"/>
      <c r="CD127" s="6"/>
      <c r="CE127" s="6" t="str">
        <f t="shared" si="71"/>
        <v/>
      </c>
      <c r="CF127" s="6" t="str">
        <f>IF(OR(CC127="",CD127=""),"",SUMIFS('تحميل المصنعيات'!$N:$N,'تحميل المصنعيات'!$F:$F,CD$2,'تحميل المصنعيات'!$D:$D,CB127))</f>
        <v/>
      </c>
      <c r="CG127" s="55" t="str">
        <f t="shared" si="56"/>
        <v/>
      </c>
      <c r="CH127" s="55" t="str">
        <f t="shared" si="57"/>
        <v/>
      </c>
      <c r="CI127" s="129" t="str">
        <f t="shared" si="81"/>
        <v/>
      </c>
      <c r="CK127" s="4" t="s">
        <v>10</v>
      </c>
      <c r="CL127" s="5">
        <v>45292</v>
      </c>
      <c r="CM127" s="6"/>
      <c r="CN127" s="6"/>
      <c r="CO127" s="6" t="str">
        <f t="shared" si="72"/>
        <v/>
      </c>
      <c r="CP127" s="6" t="str">
        <f>IF(OR(CM127="",CN127=""),"",SUMIFS('تحميل المصنعيات'!$N:$N,'تحميل المصنعيات'!$F:$F,CN$2,'تحميل المصنعيات'!$D:$D,CL127))</f>
        <v/>
      </c>
      <c r="CQ127" s="55" t="str">
        <f t="shared" si="58"/>
        <v/>
      </c>
      <c r="CR127" s="55" t="str">
        <f t="shared" si="59"/>
        <v/>
      </c>
      <c r="CS127" s="129" t="str">
        <f t="shared" si="82"/>
        <v/>
      </c>
    </row>
    <row r="128" spans="9:97" x14ac:dyDescent="0.25">
      <c r="I128" s="4" t="s">
        <v>11</v>
      </c>
      <c r="J128" s="5">
        <v>45293</v>
      </c>
      <c r="K128" s="6"/>
      <c r="L128" s="6"/>
      <c r="M128" s="6" t="str">
        <f t="shared" si="60"/>
        <v/>
      </c>
      <c r="N128" s="6" t="str">
        <f>IF(OR(K128="",L128=""),"",SUMIFS('تحميل المصنعيات'!$N:$N,'تحميل المصنعيات'!$F:$F,L$2,'تحميل المصنعيات'!$D:$D,J128))</f>
        <v/>
      </c>
      <c r="O128" s="55" t="str">
        <f t="shared" si="46"/>
        <v/>
      </c>
      <c r="P128" s="55" t="str">
        <f t="shared" si="74"/>
        <v/>
      </c>
      <c r="Q128" s="129" t="str">
        <f t="shared" si="61"/>
        <v/>
      </c>
      <c r="S128" s="4" t="s">
        <v>11</v>
      </c>
      <c r="T128" s="5">
        <v>45293</v>
      </c>
      <c r="U128" s="6"/>
      <c r="V128" s="6"/>
      <c r="W128" s="6" t="str">
        <f t="shared" si="62"/>
        <v/>
      </c>
      <c r="X128" s="6" t="str">
        <f>IF(OR(U128="",V128=""),"",SUMIFS('تحميل المصنعيات'!$N:$N,'تحميل المصنعيات'!$F:$F,V$2,'تحميل المصنعيات'!$D:$D,T128))</f>
        <v/>
      </c>
      <c r="Y128" s="55" t="str">
        <f t="shared" si="47"/>
        <v/>
      </c>
      <c r="Z128" s="55" t="str">
        <f t="shared" si="48"/>
        <v/>
      </c>
      <c r="AA128" s="129" t="str">
        <f t="shared" si="75"/>
        <v/>
      </c>
      <c r="AC128" s="4" t="s">
        <v>11</v>
      </c>
      <c r="AD128" s="5">
        <v>45293</v>
      </c>
      <c r="AE128" s="6"/>
      <c r="AF128" s="6"/>
      <c r="AG128" s="6" t="str">
        <f t="shared" si="63"/>
        <v/>
      </c>
      <c r="AH128" s="6" t="str">
        <f>IF(OR(AE128="",AF128=""),"",SUMIFS('تحميل المصنعيات'!$N:$N,'تحميل المصنعيات'!$F:$F,AF$2,'تحميل المصنعيات'!$D:$D,AD128))</f>
        <v/>
      </c>
      <c r="AI128" s="55" t="str">
        <f t="shared" si="49"/>
        <v/>
      </c>
      <c r="AJ128" s="55" t="str">
        <f t="shared" si="64"/>
        <v/>
      </c>
      <c r="AK128" s="129" t="str">
        <f t="shared" si="76"/>
        <v/>
      </c>
      <c r="AM128" s="4" t="s">
        <v>11</v>
      </c>
      <c r="AN128" s="5">
        <v>45293</v>
      </c>
      <c r="AO128" s="6"/>
      <c r="AP128" s="6"/>
      <c r="AQ128" s="6" t="str">
        <f t="shared" si="65"/>
        <v/>
      </c>
      <c r="AR128" s="6" t="str">
        <f>IF(OR(AO128="",AP128=""),"",SUMIFS('تحميل المصنعيات'!$N:$N,'تحميل المصنعيات'!$F:$F,AP$2,'تحميل المصنعيات'!$D:$D,AN128))</f>
        <v/>
      </c>
      <c r="AS128" s="55" t="str">
        <f t="shared" si="50"/>
        <v/>
      </c>
      <c r="AT128" s="55" t="str">
        <f t="shared" si="51"/>
        <v/>
      </c>
      <c r="AU128" s="129" t="str">
        <f t="shared" si="77"/>
        <v/>
      </c>
      <c r="AW128" s="4" t="s">
        <v>11</v>
      </c>
      <c r="AX128" s="5">
        <v>45293</v>
      </c>
      <c r="AY128" s="6"/>
      <c r="AZ128" s="6"/>
      <c r="BA128" s="6" t="str">
        <f t="shared" si="66"/>
        <v/>
      </c>
      <c r="BB128" s="6" t="str">
        <f>IF(OR(AY128="",AZ128=""),"",SUMIFS('تحميل المصنعيات'!$N:$N,'تحميل المصنعيات'!$F:$F,AZ$2,'تحميل المصنعيات'!$D:$D,AX128))</f>
        <v/>
      </c>
      <c r="BC128" s="55" t="str">
        <f t="shared" si="52"/>
        <v/>
      </c>
      <c r="BD128" s="55" t="str">
        <f t="shared" si="67"/>
        <v/>
      </c>
      <c r="BE128" s="129" t="str">
        <f t="shared" si="78"/>
        <v/>
      </c>
      <c r="BG128" s="4" t="s">
        <v>11</v>
      </c>
      <c r="BH128" s="5">
        <v>45293</v>
      </c>
      <c r="BI128" s="6"/>
      <c r="BJ128" s="6"/>
      <c r="BK128" s="6" t="str">
        <f t="shared" si="68"/>
        <v/>
      </c>
      <c r="BL128" s="6" t="str">
        <f>IF(OR(BI128="",BJ128=""),"",SUMIFS('تحميل المصنعيات'!$N:$N,'تحميل المصنعيات'!$F:$F,BJ$2,'تحميل المصنعيات'!$D:$D,BH128))</f>
        <v/>
      </c>
      <c r="BM128" s="55" t="str">
        <f t="shared" si="53"/>
        <v/>
      </c>
      <c r="BN128" s="55" t="str">
        <f t="shared" si="54"/>
        <v/>
      </c>
      <c r="BO128" s="129" t="str">
        <f t="shared" si="79"/>
        <v/>
      </c>
      <c r="BQ128" s="4" t="s">
        <v>11</v>
      </c>
      <c r="BR128" s="5">
        <v>45293</v>
      </c>
      <c r="BS128" s="6"/>
      <c r="BT128" s="6"/>
      <c r="BU128" s="6" t="str">
        <f t="shared" si="69"/>
        <v/>
      </c>
      <c r="BV128" s="6" t="str">
        <f>IF(OR(BS128="",BT128=""),"",SUMIFS('تحميل المصنعيات'!$N:$N,'تحميل المصنعيات'!$F:$F,BT$2,'تحميل المصنعيات'!$D:$D,BR128))</f>
        <v/>
      </c>
      <c r="BW128" s="55" t="str">
        <f t="shared" si="55"/>
        <v/>
      </c>
      <c r="BX128" s="55" t="str">
        <f t="shared" si="70"/>
        <v/>
      </c>
      <c r="BY128" s="129" t="str">
        <f t="shared" si="80"/>
        <v/>
      </c>
      <c r="CA128" s="4" t="s">
        <v>11</v>
      </c>
      <c r="CB128" s="5">
        <v>45293</v>
      </c>
      <c r="CC128" s="6"/>
      <c r="CD128" s="6"/>
      <c r="CE128" s="6" t="str">
        <f t="shared" si="71"/>
        <v/>
      </c>
      <c r="CF128" s="6" t="str">
        <f>IF(OR(CC128="",CD128=""),"",SUMIFS('تحميل المصنعيات'!$N:$N,'تحميل المصنعيات'!$F:$F,CD$2,'تحميل المصنعيات'!$D:$D,CB128))</f>
        <v/>
      </c>
      <c r="CG128" s="55" t="str">
        <f t="shared" si="56"/>
        <v/>
      </c>
      <c r="CH128" s="55" t="str">
        <f t="shared" si="57"/>
        <v/>
      </c>
      <c r="CI128" s="129" t="str">
        <f t="shared" si="81"/>
        <v/>
      </c>
      <c r="CK128" s="4" t="s">
        <v>11</v>
      </c>
      <c r="CL128" s="5">
        <v>45293</v>
      </c>
      <c r="CM128" s="6"/>
      <c r="CN128" s="6"/>
      <c r="CO128" s="6" t="str">
        <f t="shared" si="72"/>
        <v/>
      </c>
      <c r="CP128" s="6" t="str">
        <f>IF(OR(CM128="",CN128=""),"",SUMIFS('تحميل المصنعيات'!$N:$N,'تحميل المصنعيات'!$F:$F,CN$2,'تحميل المصنعيات'!$D:$D,CL128))</f>
        <v/>
      </c>
      <c r="CQ128" s="55" t="str">
        <f t="shared" si="58"/>
        <v/>
      </c>
      <c r="CR128" s="55" t="str">
        <f t="shared" si="59"/>
        <v/>
      </c>
      <c r="CS128" s="129" t="str">
        <f t="shared" si="82"/>
        <v/>
      </c>
    </row>
    <row r="129" spans="9:97" x14ac:dyDescent="0.25">
      <c r="I129" s="4" t="s">
        <v>12</v>
      </c>
      <c r="J129" s="5">
        <v>45294</v>
      </c>
      <c r="K129" s="6"/>
      <c r="L129" s="6"/>
      <c r="M129" s="6" t="str">
        <f t="shared" si="60"/>
        <v/>
      </c>
      <c r="N129" s="6" t="str">
        <f>IF(OR(K129="",L129=""),"",SUMIFS('تحميل المصنعيات'!$N:$N,'تحميل المصنعيات'!$F:$F,L$2,'تحميل المصنعيات'!$D:$D,J129))</f>
        <v/>
      </c>
      <c r="O129" s="55" t="str">
        <f t="shared" si="46"/>
        <v/>
      </c>
      <c r="P129" s="55" t="str">
        <f t="shared" si="74"/>
        <v/>
      </c>
      <c r="Q129" s="129" t="str">
        <f t="shared" si="61"/>
        <v/>
      </c>
      <c r="S129" s="4" t="s">
        <v>12</v>
      </c>
      <c r="T129" s="5">
        <v>45294</v>
      </c>
      <c r="U129" s="6"/>
      <c r="V129" s="6"/>
      <c r="W129" s="6" t="str">
        <f t="shared" si="62"/>
        <v/>
      </c>
      <c r="X129" s="6" t="str">
        <f>IF(OR(U129="",V129=""),"",SUMIFS('تحميل المصنعيات'!$N:$N,'تحميل المصنعيات'!$F:$F,V$2,'تحميل المصنعيات'!$D:$D,T129))</f>
        <v/>
      </c>
      <c r="Y129" s="55" t="str">
        <f t="shared" si="47"/>
        <v/>
      </c>
      <c r="Z129" s="55" t="str">
        <f t="shared" si="48"/>
        <v/>
      </c>
      <c r="AA129" s="129" t="str">
        <f t="shared" si="75"/>
        <v/>
      </c>
      <c r="AC129" s="4" t="s">
        <v>12</v>
      </c>
      <c r="AD129" s="5">
        <v>45294</v>
      </c>
      <c r="AE129" s="6"/>
      <c r="AF129" s="6"/>
      <c r="AG129" s="6" t="str">
        <f t="shared" si="63"/>
        <v/>
      </c>
      <c r="AH129" s="6" t="str">
        <f>IF(OR(AE129="",AF129=""),"",SUMIFS('تحميل المصنعيات'!$N:$N,'تحميل المصنعيات'!$F:$F,AF$2,'تحميل المصنعيات'!$D:$D,AD129))</f>
        <v/>
      </c>
      <c r="AI129" s="55" t="str">
        <f t="shared" si="49"/>
        <v/>
      </c>
      <c r="AJ129" s="55" t="str">
        <f t="shared" si="64"/>
        <v/>
      </c>
      <c r="AK129" s="129" t="str">
        <f t="shared" si="76"/>
        <v/>
      </c>
      <c r="AM129" s="4" t="s">
        <v>12</v>
      </c>
      <c r="AN129" s="5">
        <v>45294</v>
      </c>
      <c r="AO129" s="6"/>
      <c r="AP129" s="6"/>
      <c r="AQ129" s="6" t="str">
        <f t="shared" si="65"/>
        <v/>
      </c>
      <c r="AR129" s="6" t="str">
        <f>IF(OR(AO129="",AP129=""),"",SUMIFS('تحميل المصنعيات'!$N:$N,'تحميل المصنعيات'!$F:$F,AP$2,'تحميل المصنعيات'!$D:$D,AN129))</f>
        <v/>
      </c>
      <c r="AS129" s="55" t="str">
        <f t="shared" si="50"/>
        <v/>
      </c>
      <c r="AT129" s="55" t="str">
        <f t="shared" si="51"/>
        <v/>
      </c>
      <c r="AU129" s="129" t="str">
        <f t="shared" si="77"/>
        <v/>
      </c>
      <c r="AW129" s="4" t="s">
        <v>12</v>
      </c>
      <c r="AX129" s="5">
        <v>45294</v>
      </c>
      <c r="AY129" s="6"/>
      <c r="AZ129" s="6"/>
      <c r="BA129" s="6" t="str">
        <f t="shared" si="66"/>
        <v/>
      </c>
      <c r="BB129" s="6" t="str">
        <f>IF(OR(AY129="",AZ129=""),"",SUMIFS('تحميل المصنعيات'!$N:$N,'تحميل المصنعيات'!$F:$F,AZ$2,'تحميل المصنعيات'!$D:$D,AX129))</f>
        <v/>
      </c>
      <c r="BC129" s="55" t="str">
        <f t="shared" si="52"/>
        <v/>
      </c>
      <c r="BD129" s="55" t="str">
        <f t="shared" si="67"/>
        <v/>
      </c>
      <c r="BE129" s="129" t="str">
        <f t="shared" si="78"/>
        <v/>
      </c>
      <c r="BG129" s="4" t="s">
        <v>12</v>
      </c>
      <c r="BH129" s="5">
        <v>45294</v>
      </c>
      <c r="BI129" s="6"/>
      <c r="BJ129" s="6"/>
      <c r="BK129" s="6" t="str">
        <f t="shared" si="68"/>
        <v/>
      </c>
      <c r="BL129" s="6" t="str">
        <f>IF(OR(BI129="",BJ129=""),"",SUMIFS('تحميل المصنعيات'!$N:$N,'تحميل المصنعيات'!$F:$F,BJ$2,'تحميل المصنعيات'!$D:$D,BH129))</f>
        <v/>
      </c>
      <c r="BM129" s="55" t="str">
        <f t="shared" si="53"/>
        <v/>
      </c>
      <c r="BN129" s="55" t="str">
        <f t="shared" si="54"/>
        <v/>
      </c>
      <c r="BO129" s="129" t="str">
        <f t="shared" si="79"/>
        <v/>
      </c>
      <c r="BQ129" s="4" t="s">
        <v>12</v>
      </c>
      <c r="BR129" s="5">
        <v>45294</v>
      </c>
      <c r="BS129" s="6"/>
      <c r="BT129" s="6"/>
      <c r="BU129" s="6" t="str">
        <f t="shared" si="69"/>
        <v/>
      </c>
      <c r="BV129" s="6" t="str">
        <f>IF(OR(BS129="",BT129=""),"",SUMIFS('تحميل المصنعيات'!$N:$N,'تحميل المصنعيات'!$F:$F,BT$2,'تحميل المصنعيات'!$D:$D,BR129))</f>
        <v/>
      </c>
      <c r="BW129" s="55" t="str">
        <f t="shared" si="55"/>
        <v/>
      </c>
      <c r="BX129" s="55" t="str">
        <f t="shared" si="70"/>
        <v/>
      </c>
      <c r="BY129" s="129" t="str">
        <f t="shared" si="80"/>
        <v/>
      </c>
      <c r="CA129" s="4" t="s">
        <v>12</v>
      </c>
      <c r="CB129" s="5">
        <v>45294</v>
      </c>
      <c r="CC129" s="6"/>
      <c r="CD129" s="6"/>
      <c r="CE129" s="6" t="str">
        <f t="shared" si="71"/>
        <v/>
      </c>
      <c r="CF129" s="6" t="str">
        <f>IF(OR(CC129="",CD129=""),"",SUMIFS('تحميل المصنعيات'!$N:$N,'تحميل المصنعيات'!$F:$F,CD$2,'تحميل المصنعيات'!$D:$D,CB129))</f>
        <v/>
      </c>
      <c r="CG129" s="55" t="str">
        <f t="shared" si="56"/>
        <v/>
      </c>
      <c r="CH129" s="55" t="str">
        <f t="shared" si="57"/>
        <v/>
      </c>
      <c r="CI129" s="129" t="str">
        <f t="shared" si="81"/>
        <v/>
      </c>
      <c r="CK129" s="4" t="s">
        <v>12</v>
      </c>
      <c r="CL129" s="5">
        <v>45294</v>
      </c>
      <c r="CM129" s="6"/>
      <c r="CN129" s="6"/>
      <c r="CO129" s="6" t="str">
        <f t="shared" si="72"/>
        <v/>
      </c>
      <c r="CP129" s="6" t="str">
        <f>IF(OR(CM129="",CN129=""),"",SUMIFS('تحميل المصنعيات'!$N:$N,'تحميل المصنعيات'!$F:$F,CN$2,'تحميل المصنعيات'!$D:$D,CL129))</f>
        <v/>
      </c>
      <c r="CQ129" s="55" t="str">
        <f t="shared" si="58"/>
        <v/>
      </c>
      <c r="CR129" s="55" t="str">
        <f t="shared" si="59"/>
        <v/>
      </c>
      <c r="CS129" s="129" t="str">
        <f t="shared" si="82"/>
        <v/>
      </c>
    </row>
    <row r="130" spans="9:97" x14ac:dyDescent="0.25">
      <c r="I130" s="4" t="s">
        <v>13</v>
      </c>
      <c r="J130" s="5">
        <v>45295</v>
      </c>
      <c r="K130" s="6"/>
      <c r="L130" s="6"/>
      <c r="M130" s="6" t="str">
        <f t="shared" si="60"/>
        <v/>
      </c>
      <c r="N130" s="6" t="str">
        <f>IF(OR(K130="",L130=""),"",SUMIFS('تحميل المصنعيات'!$N:$N,'تحميل المصنعيات'!$F:$F,L$2,'تحميل المصنعيات'!$D:$D,J130))</f>
        <v/>
      </c>
      <c r="O130" s="55" t="str">
        <f t="shared" si="46"/>
        <v/>
      </c>
      <c r="P130" s="55" t="str">
        <f t="shared" si="74"/>
        <v/>
      </c>
      <c r="Q130" s="129" t="str">
        <f t="shared" si="61"/>
        <v/>
      </c>
      <c r="S130" s="4" t="s">
        <v>13</v>
      </c>
      <c r="T130" s="5">
        <v>45295</v>
      </c>
      <c r="U130" s="6"/>
      <c r="V130" s="6"/>
      <c r="W130" s="6" t="str">
        <f t="shared" si="62"/>
        <v/>
      </c>
      <c r="X130" s="6" t="str">
        <f>IF(OR(U130="",V130=""),"",SUMIFS('تحميل المصنعيات'!$N:$N,'تحميل المصنعيات'!$F:$F,V$2,'تحميل المصنعيات'!$D:$D,T130))</f>
        <v/>
      </c>
      <c r="Y130" s="55" t="str">
        <f t="shared" si="47"/>
        <v/>
      </c>
      <c r="Z130" s="55" t="str">
        <f t="shared" si="48"/>
        <v/>
      </c>
      <c r="AA130" s="129" t="str">
        <f t="shared" si="75"/>
        <v/>
      </c>
      <c r="AC130" s="4" t="s">
        <v>13</v>
      </c>
      <c r="AD130" s="5">
        <v>45295</v>
      </c>
      <c r="AE130" s="6"/>
      <c r="AF130" s="6"/>
      <c r="AG130" s="6" t="str">
        <f t="shared" si="63"/>
        <v/>
      </c>
      <c r="AH130" s="6" t="str">
        <f>IF(OR(AE130="",AF130=""),"",SUMIFS('تحميل المصنعيات'!$N:$N,'تحميل المصنعيات'!$F:$F,AF$2,'تحميل المصنعيات'!$D:$D,AD130))</f>
        <v/>
      </c>
      <c r="AI130" s="55" t="str">
        <f t="shared" si="49"/>
        <v/>
      </c>
      <c r="AJ130" s="55" t="str">
        <f t="shared" si="64"/>
        <v/>
      </c>
      <c r="AK130" s="129" t="str">
        <f t="shared" si="76"/>
        <v/>
      </c>
      <c r="AM130" s="4" t="s">
        <v>13</v>
      </c>
      <c r="AN130" s="5">
        <v>45295</v>
      </c>
      <c r="AO130" s="6"/>
      <c r="AP130" s="6"/>
      <c r="AQ130" s="6" t="str">
        <f t="shared" si="65"/>
        <v/>
      </c>
      <c r="AR130" s="6" t="str">
        <f>IF(OR(AO130="",AP130=""),"",SUMIFS('تحميل المصنعيات'!$N:$N,'تحميل المصنعيات'!$F:$F,AP$2,'تحميل المصنعيات'!$D:$D,AN130))</f>
        <v/>
      </c>
      <c r="AS130" s="55" t="str">
        <f t="shared" si="50"/>
        <v/>
      </c>
      <c r="AT130" s="55" t="str">
        <f t="shared" si="51"/>
        <v/>
      </c>
      <c r="AU130" s="129" t="str">
        <f t="shared" si="77"/>
        <v/>
      </c>
      <c r="AW130" s="4" t="s">
        <v>13</v>
      </c>
      <c r="AX130" s="5">
        <v>45295</v>
      </c>
      <c r="AY130" s="6"/>
      <c r="AZ130" s="6"/>
      <c r="BA130" s="6" t="str">
        <f t="shared" si="66"/>
        <v/>
      </c>
      <c r="BB130" s="6" t="str">
        <f>IF(OR(AY130="",AZ130=""),"",SUMIFS('تحميل المصنعيات'!$N:$N,'تحميل المصنعيات'!$F:$F,AZ$2,'تحميل المصنعيات'!$D:$D,AX130))</f>
        <v/>
      </c>
      <c r="BC130" s="55" t="str">
        <f t="shared" si="52"/>
        <v/>
      </c>
      <c r="BD130" s="55" t="str">
        <f t="shared" si="67"/>
        <v/>
      </c>
      <c r="BE130" s="129" t="str">
        <f t="shared" si="78"/>
        <v/>
      </c>
      <c r="BG130" s="4" t="s">
        <v>13</v>
      </c>
      <c r="BH130" s="5">
        <v>45295</v>
      </c>
      <c r="BI130" s="6"/>
      <c r="BJ130" s="6"/>
      <c r="BK130" s="6" t="str">
        <f t="shared" si="68"/>
        <v/>
      </c>
      <c r="BL130" s="6" t="str">
        <f>IF(OR(BI130="",BJ130=""),"",SUMIFS('تحميل المصنعيات'!$N:$N,'تحميل المصنعيات'!$F:$F,BJ$2,'تحميل المصنعيات'!$D:$D,BH130))</f>
        <v/>
      </c>
      <c r="BM130" s="55" t="str">
        <f t="shared" si="53"/>
        <v/>
      </c>
      <c r="BN130" s="55" t="str">
        <f t="shared" si="54"/>
        <v/>
      </c>
      <c r="BO130" s="129" t="str">
        <f t="shared" si="79"/>
        <v/>
      </c>
      <c r="BQ130" s="4" t="s">
        <v>13</v>
      </c>
      <c r="BR130" s="5">
        <v>45295</v>
      </c>
      <c r="BS130" s="6"/>
      <c r="BT130" s="6"/>
      <c r="BU130" s="6" t="str">
        <f t="shared" si="69"/>
        <v/>
      </c>
      <c r="BV130" s="6" t="str">
        <f>IF(OR(BS130="",BT130=""),"",SUMIFS('تحميل المصنعيات'!$N:$N,'تحميل المصنعيات'!$F:$F,BT$2,'تحميل المصنعيات'!$D:$D,BR130))</f>
        <v/>
      </c>
      <c r="BW130" s="55" t="str">
        <f t="shared" si="55"/>
        <v/>
      </c>
      <c r="BX130" s="55" t="str">
        <f t="shared" si="70"/>
        <v/>
      </c>
      <c r="BY130" s="129" t="str">
        <f t="shared" si="80"/>
        <v/>
      </c>
      <c r="CA130" s="4" t="s">
        <v>13</v>
      </c>
      <c r="CB130" s="5">
        <v>45295</v>
      </c>
      <c r="CC130" s="6"/>
      <c r="CD130" s="6"/>
      <c r="CE130" s="6" t="str">
        <f t="shared" si="71"/>
        <v/>
      </c>
      <c r="CF130" s="6" t="str">
        <f>IF(OR(CC130="",CD130=""),"",SUMIFS('تحميل المصنعيات'!$N:$N,'تحميل المصنعيات'!$F:$F,CD$2,'تحميل المصنعيات'!$D:$D,CB130))</f>
        <v/>
      </c>
      <c r="CG130" s="55" t="str">
        <f t="shared" si="56"/>
        <v/>
      </c>
      <c r="CH130" s="55" t="str">
        <f t="shared" si="57"/>
        <v/>
      </c>
      <c r="CI130" s="129" t="str">
        <f t="shared" si="81"/>
        <v/>
      </c>
      <c r="CK130" s="4" t="s">
        <v>13</v>
      </c>
      <c r="CL130" s="5">
        <v>45295</v>
      </c>
      <c r="CM130" s="6"/>
      <c r="CN130" s="6"/>
      <c r="CO130" s="6" t="str">
        <f t="shared" si="72"/>
        <v/>
      </c>
      <c r="CP130" s="6" t="str">
        <f>IF(OR(CM130="",CN130=""),"",SUMIFS('تحميل المصنعيات'!$N:$N,'تحميل المصنعيات'!$F:$F,CN$2,'تحميل المصنعيات'!$D:$D,CL130))</f>
        <v/>
      </c>
      <c r="CQ130" s="55" t="str">
        <f t="shared" si="58"/>
        <v/>
      </c>
      <c r="CR130" s="55" t="str">
        <f t="shared" si="59"/>
        <v/>
      </c>
      <c r="CS130" s="129" t="str">
        <f t="shared" si="82"/>
        <v/>
      </c>
    </row>
    <row r="131" spans="9:97" x14ac:dyDescent="0.25">
      <c r="I131" s="132" t="s">
        <v>30</v>
      </c>
      <c r="J131" s="133">
        <v>45296</v>
      </c>
      <c r="K131" s="134"/>
      <c r="L131" s="134"/>
      <c r="M131" s="134" t="str">
        <f t="shared" si="60"/>
        <v/>
      </c>
      <c r="N131" s="134" t="str">
        <f>IF(OR(K131="",L131=""),"",SUMIFS('تحميل المصنعيات'!$N:$N,'تحميل المصنعيات'!$F:$F,L$2,'تحميل المصنعيات'!$D:$D,J131))</f>
        <v/>
      </c>
      <c r="O131" s="135" t="str">
        <f t="shared" si="46"/>
        <v/>
      </c>
      <c r="P131" s="135" t="str">
        <f t="shared" si="74"/>
        <v/>
      </c>
      <c r="Q131" s="132" t="str">
        <f t="shared" si="61"/>
        <v/>
      </c>
      <c r="S131" s="132" t="s">
        <v>30</v>
      </c>
      <c r="T131" s="133">
        <v>45296</v>
      </c>
      <c r="U131" s="134"/>
      <c r="V131" s="134"/>
      <c r="W131" s="134" t="str">
        <f t="shared" si="62"/>
        <v/>
      </c>
      <c r="X131" s="134" t="str">
        <f>IF(OR(U131="",V131=""),"",SUMIFS('تحميل المصنعيات'!$N:$N,'تحميل المصنعيات'!$F:$F,V$2,'تحميل المصنعيات'!$D:$D,T131))</f>
        <v/>
      </c>
      <c r="Y131" s="135" t="str">
        <f t="shared" si="47"/>
        <v/>
      </c>
      <c r="Z131" s="135" t="str">
        <f t="shared" si="48"/>
        <v/>
      </c>
      <c r="AA131" s="132" t="str">
        <f t="shared" si="75"/>
        <v/>
      </c>
      <c r="AC131" s="132" t="s">
        <v>30</v>
      </c>
      <c r="AD131" s="133">
        <v>45296</v>
      </c>
      <c r="AE131" s="134"/>
      <c r="AF131" s="134"/>
      <c r="AG131" s="134" t="str">
        <f t="shared" si="63"/>
        <v/>
      </c>
      <c r="AH131" s="134" t="str">
        <f>IF(OR(AE131="",AF131=""),"",SUMIFS('تحميل المصنعيات'!$N:$N,'تحميل المصنعيات'!$F:$F,AF$2,'تحميل المصنعيات'!$D:$D,AD131))</f>
        <v/>
      </c>
      <c r="AI131" s="135" t="str">
        <f t="shared" si="49"/>
        <v/>
      </c>
      <c r="AJ131" s="135" t="str">
        <f t="shared" si="64"/>
        <v/>
      </c>
      <c r="AK131" s="132" t="str">
        <f t="shared" si="76"/>
        <v/>
      </c>
      <c r="AM131" s="132" t="s">
        <v>30</v>
      </c>
      <c r="AN131" s="133">
        <v>45296</v>
      </c>
      <c r="AO131" s="134"/>
      <c r="AP131" s="134"/>
      <c r="AQ131" s="134" t="str">
        <f t="shared" si="65"/>
        <v/>
      </c>
      <c r="AR131" s="134" t="str">
        <f>IF(OR(AO131="",AP131=""),"",SUMIFS('تحميل المصنعيات'!$N:$N,'تحميل المصنعيات'!$F:$F,AP$2,'تحميل المصنعيات'!$D:$D,AN131))</f>
        <v/>
      </c>
      <c r="AS131" s="135" t="str">
        <f t="shared" si="50"/>
        <v/>
      </c>
      <c r="AT131" s="135" t="str">
        <f t="shared" si="51"/>
        <v/>
      </c>
      <c r="AU131" s="132" t="str">
        <f t="shared" si="77"/>
        <v/>
      </c>
      <c r="AW131" s="132" t="s">
        <v>30</v>
      </c>
      <c r="AX131" s="133">
        <v>45296</v>
      </c>
      <c r="AY131" s="134"/>
      <c r="AZ131" s="134"/>
      <c r="BA131" s="134" t="str">
        <f t="shared" si="66"/>
        <v/>
      </c>
      <c r="BB131" s="134" t="str">
        <f>IF(OR(AY131="",AZ131=""),"",SUMIFS('تحميل المصنعيات'!$N:$N,'تحميل المصنعيات'!$F:$F,AZ$2,'تحميل المصنعيات'!$D:$D,AX131))</f>
        <v/>
      </c>
      <c r="BC131" s="135" t="str">
        <f t="shared" si="52"/>
        <v/>
      </c>
      <c r="BD131" s="135" t="str">
        <f t="shared" si="67"/>
        <v/>
      </c>
      <c r="BE131" s="132" t="str">
        <f t="shared" si="78"/>
        <v/>
      </c>
      <c r="BG131" s="132" t="s">
        <v>30</v>
      </c>
      <c r="BH131" s="133">
        <v>45296</v>
      </c>
      <c r="BI131" s="134"/>
      <c r="BJ131" s="134"/>
      <c r="BK131" s="134" t="str">
        <f t="shared" si="68"/>
        <v/>
      </c>
      <c r="BL131" s="134" t="str">
        <f>IF(OR(BI131="",BJ131=""),"",SUMIFS('تحميل المصنعيات'!$N:$N,'تحميل المصنعيات'!$F:$F,BJ$2,'تحميل المصنعيات'!$D:$D,BH131))</f>
        <v/>
      </c>
      <c r="BM131" s="135" t="str">
        <f t="shared" si="53"/>
        <v/>
      </c>
      <c r="BN131" s="135" t="str">
        <f t="shared" si="54"/>
        <v/>
      </c>
      <c r="BO131" s="132" t="str">
        <f t="shared" si="79"/>
        <v/>
      </c>
      <c r="BQ131" s="132" t="s">
        <v>30</v>
      </c>
      <c r="BR131" s="133">
        <v>45296</v>
      </c>
      <c r="BS131" s="134"/>
      <c r="BT131" s="134"/>
      <c r="BU131" s="134" t="str">
        <f t="shared" si="69"/>
        <v/>
      </c>
      <c r="BV131" s="134" t="str">
        <f>IF(OR(BS131="",BT131=""),"",SUMIFS('تحميل المصنعيات'!$N:$N,'تحميل المصنعيات'!$F:$F,BT$2,'تحميل المصنعيات'!$D:$D,BR131))</f>
        <v/>
      </c>
      <c r="BW131" s="135" t="str">
        <f t="shared" si="55"/>
        <v/>
      </c>
      <c r="BX131" s="135" t="str">
        <f t="shared" si="70"/>
        <v/>
      </c>
      <c r="BY131" s="132" t="str">
        <f t="shared" si="80"/>
        <v/>
      </c>
      <c r="CA131" s="132" t="s">
        <v>30</v>
      </c>
      <c r="CB131" s="133">
        <v>45296</v>
      </c>
      <c r="CC131" s="134"/>
      <c r="CD131" s="134"/>
      <c r="CE131" s="134" t="str">
        <f t="shared" si="71"/>
        <v/>
      </c>
      <c r="CF131" s="134" t="str">
        <f>IF(OR(CC131="",CD131=""),"",SUMIFS('تحميل المصنعيات'!$N:$N,'تحميل المصنعيات'!$F:$F,CD$2,'تحميل المصنعيات'!$D:$D,CB131))</f>
        <v/>
      </c>
      <c r="CG131" s="135" t="str">
        <f t="shared" si="56"/>
        <v/>
      </c>
      <c r="CH131" s="135" t="str">
        <f t="shared" si="57"/>
        <v/>
      </c>
      <c r="CI131" s="132" t="str">
        <f t="shared" si="81"/>
        <v/>
      </c>
      <c r="CK131" s="132" t="s">
        <v>30</v>
      </c>
      <c r="CL131" s="133">
        <v>45296</v>
      </c>
      <c r="CM131" s="134"/>
      <c r="CN131" s="134"/>
      <c r="CO131" s="134" t="str">
        <f t="shared" si="72"/>
        <v/>
      </c>
      <c r="CP131" s="134" t="str">
        <f>IF(OR(CM131="",CN131=""),"",SUMIFS('تحميل المصنعيات'!$N:$N,'تحميل المصنعيات'!$F:$F,CN$2,'تحميل المصنعيات'!$D:$D,CL131))</f>
        <v/>
      </c>
      <c r="CQ131" s="135" t="str">
        <f t="shared" si="58"/>
        <v/>
      </c>
      <c r="CR131" s="135" t="str">
        <f t="shared" si="59"/>
        <v/>
      </c>
      <c r="CS131" s="132" t="str">
        <f t="shared" si="82"/>
        <v/>
      </c>
    </row>
    <row r="132" spans="9:97" x14ac:dyDescent="0.25">
      <c r="I132" s="4" t="s">
        <v>8</v>
      </c>
      <c r="J132" s="5">
        <v>45297</v>
      </c>
      <c r="K132" s="6"/>
      <c r="L132" s="6"/>
      <c r="M132" s="6" t="str">
        <f t="shared" si="60"/>
        <v/>
      </c>
      <c r="N132" s="6" t="str">
        <f>IF(OR(K132="",L132=""),"",SUMIFS('تحميل المصنعيات'!$N:$N,'تحميل المصنعيات'!$F:$F,L$2,'تحميل المصنعيات'!$D:$D,J132))</f>
        <v/>
      </c>
      <c r="O132" s="55" t="str">
        <f t="shared" si="46"/>
        <v/>
      </c>
      <c r="P132" s="55" t="str">
        <f t="shared" si="74"/>
        <v/>
      </c>
      <c r="Q132" s="129" t="str">
        <f t="shared" si="61"/>
        <v/>
      </c>
      <c r="S132" s="4" t="s">
        <v>8</v>
      </c>
      <c r="T132" s="5">
        <v>45297</v>
      </c>
      <c r="U132" s="6"/>
      <c r="V132" s="6"/>
      <c r="W132" s="6" t="str">
        <f t="shared" si="62"/>
        <v/>
      </c>
      <c r="X132" s="6" t="str">
        <f>IF(OR(U132="",V132=""),"",SUMIFS('تحميل المصنعيات'!$N:$N,'تحميل المصنعيات'!$F:$F,V$2,'تحميل المصنعيات'!$D:$D,T132))</f>
        <v/>
      </c>
      <c r="Y132" s="55" t="str">
        <f t="shared" si="47"/>
        <v/>
      </c>
      <c r="Z132" s="55" t="str">
        <f t="shared" si="48"/>
        <v/>
      </c>
      <c r="AA132" s="129" t="str">
        <f t="shared" si="75"/>
        <v/>
      </c>
      <c r="AC132" s="4" t="s">
        <v>8</v>
      </c>
      <c r="AD132" s="5">
        <v>45297</v>
      </c>
      <c r="AE132" s="6"/>
      <c r="AF132" s="6"/>
      <c r="AG132" s="6" t="str">
        <f t="shared" si="63"/>
        <v/>
      </c>
      <c r="AH132" s="6" t="str">
        <f>IF(OR(AE132="",AF132=""),"",SUMIFS('تحميل المصنعيات'!$N:$N,'تحميل المصنعيات'!$F:$F,AF$2,'تحميل المصنعيات'!$D:$D,AD132))</f>
        <v/>
      </c>
      <c r="AI132" s="55" t="str">
        <f t="shared" si="49"/>
        <v/>
      </c>
      <c r="AJ132" s="55" t="str">
        <f t="shared" si="64"/>
        <v/>
      </c>
      <c r="AK132" s="129" t="str">
        <f t="shared" si="76"/>
        <v/>
      </c>
      <c r="AM132" s="4" t="s">
        <v>8</v>
      </c>
      <c r="AN132" s="5">
        <v>45297</v>
      </c>
      <c r="AO132" s="6"/>
      <c r="AP132" s="6"/>
      <c r="AQ132" s="6" t="str">
        <f t="shared" si="65"/>
        <v/>
      </c>
      <c r="AR132" s="6" t="str">
        <f>IF(OR(AO132="",AP132=""),"",SUMIFS('تحميل المصنعيات'!$N:$N,'تحميل المصنعيات'!$F:$F,AP$2,'تحميل المصنعيات'!$D:$D,AN132))</f>
        <v/>
      </c>
      <c r="AS132" s="55" t="str">
        <f t="shared" si="50"/>
        <v/>
      </c>
      <c r="AT132" s="55" t="str">
        <f t="shared" si="51"/>
        <v/>
      </c>
      <c r="AU132" s="129" t="str">
        <f t="shared" si="77"/>
        <v/>
      </c>
      <c r="AW132" s="4" t="s">
        <v>8</v>
      </c>
      <c r="AX132" s="5">
        <v>45297</v>
      </c>
      <c r="AY132" s="6"/>
      <c r="AZ132" s="6"/>
      <c r="BA132" s="6" t="str">
        <f t="shared" si="66"/>
        <v/>
      </c>
      <c r="BB132" s="6" t="str">
        <f>IF(OR(AY132="",AZ132=""),"",SUMIFS('تحميل المصنعيات'!$N:$N,'تحميل المصنعيات'!$F:$F,AZ$2,'تحميل المصنعيات'!$D:$D,AX132))</f>
        <v/>
      </c>
      <c r="BC132" s="55" t="str">
        <f t="shared" si="52"/>
        <v/>
      </c>
      <c r="BD132" s="55" t="str">
        <f t="shared" si="67"/>
        <v/>
      </c>
      <c r="BE132" s="129" t="str">
        <f t="shared" si="78"/>
        <v/>
      </c>
      <c r="BG132" s="4" t="s">
        <v>8</v>
      </c>
      <c r="BH132" s="5">
        <v>45297</v>
      </c>
      <c r="BI132" s="6"/>
      <c r="BJ132" s="6"/>
      <c r="BK132" s="6" t="str">
        <f t="shared" si="68"/>
        <v/>
      </c>
      <c r="BL132" s="6" t="str">
        <f>IF(OR(BI132="",BJ132=""),"",SUMIFS('تحميل المصنعيات'!$N:$N,'تحميل المصنعيات'!$F:$F,BJ$2,'تحميل المصنعيات'!$D:$D,BH132))</f>
        <v/>
      </c>
      <c r="BM132" s="55" t="str">
        <f t="shared" si="53"/>
        <v/>
      </c>
      <c r="BN132" s="55" t="str">
        <f t="shared" si="54"/>
        <v/>
      </c>
      <c r="BO132" s="129" t="str">
        <f t="shared" si="79"/>
        <v/>
      </c>
      <c r="BQ132" s="4" t="s">
        <v>8</v>
      </c>
      <c r="BR132" s="5">
        <v>45297</v>
      </c>
      <c r="BS132" s="6"/>
      <c r="BT132" s="6"/>
      <c r="BU132" s="6" t="str">
        <f t="shared" si="69"/>
        <v/>
      </c>
      <c r="BV132" s="6" t="str">
        <f>IF(OR(BS132="",BT132=""),"",SUMIFS('تحميل المصنعيات'!$N:$N,'تحميل المصنعيات'!$F:$F,BT$2,'تحميل المصنعيات'!$D:$D,BR132))</f>
        <v/>
      </c>
      <c r="BW132" s="55" t="str">
        <f t="shared" si="55"/>
        <v/>
      </c>
      <c r="BX132" s="55" t="str">
        <f t="shared" si="70"/>
        <v/>
      </c>
      <c r="BY132" s="129" t="str">
        <f t="shared" si="80"/>
        <v/>
      </c>
      <c r="CA132" s="4" t="s">
        <v>8</v>
      </c>
      <c r="CB132" s="5">
        <v>45297</v>
      </c>
      <c r="CC132" s="6"/>
      <c r="CD132" s="6"/>
      <c r="CE132" s="6" t="str">
        <f t="shared" si="71"/>
        <v/>
      </c>
      <c r="CF132" s="6" t="str">
        <f>IF(OR(CC132="",CD132=""),"",SUMIFS('تحميل المصنعيات'!$N:$N,'تحميل المصنعيات'!$F:$F,CD$2,'تحميل المصنعيات'!$D:$D,CB132))</f>
        <v/>
      </c>
      <c r="CG132" s="55" t="str">
        <f t="shared" si="56"/>
        <v/>
      </c>
      <c r="CH132" s="55" t="str">
        <f t="shared" si="57"/>
        <v/>
      </c>
      <c r="CI132" s="129" t="str">
        <f t="shared" si="81"/>
        <v/>
      </c>
      <c r="CK132" s="4" t="s">
        <v>8</v>
      </c>
      <c r="CL132" s="5">
        <v>45297</v>
      </c>
      <c r="CM132" s="6"/>
      <c r="CN132" s="6"/>
      <c r="CO132" s="6" t="str">
        <f t="shared" si="72"/>
        <v/>
      </c>
      <c r="CP132" s="6" t="str">
        <f>IF(OR(CM132="",CN132=""),"",SUMIFS('تحميل المصنعيات'!$N:$N,'تحميل المصنعيات'!$F:$F,CN$2,'تحميل المصنعيات'!$D:$D,CL132))</f>
        <v/>
      </c>
      <c r="CQ132" s="55" t="str">
        <f t="shared" si="58"/>
        <v/>
      </c>
      <c r="CR132" s="55" t="str">
        <f t="shared" si="59"/>
        <v/>
      </c>
      <c r="CS132" s="129" t="str">
        <f t="shared" si="82"/>
        <v/>
      </c>
    </row>
    <row r="133" spans="9:97" x14ac:dyDescent="0.25">
      <c r="I133" s="4" t="s">
        <v>9</v>
      </c>
      <c r="J133" s="5">
        <v>45298</v>
      </c>
      <c r="K133" s="6"/>
      <c r="L133" s="6"/>
      <c r="M133" s="6" t="str">
        <f t="shared" si="60"/>
        <v/>
      </c>
      <c r="N133" s="6" t="str">
        <f>IF(OR(K133="",L133=""),"",SUMIFS('تحميل المصنعيات'!$N:$N,'تحميل المصنعيات'!$F:$F,L$2,'تحميل المصنعيات'!$D:$D,J133))</f>
        <v/>
      </c>
      <c r="O133" s="55" t="str">
        <f t="shared" ref="O133:O196" si="83">IF(Q133="ادخال خاطئ","",IF(K133="","",IF(OR(K133="غ",L133="غ"),"",IF(M133-N133-$P$2&lt;0,"أداء جيد",M133-N133-$P$2))))</f>
        <v/>
      </c>
      <c r="P133" s="55" t="str">
        <f t="shared" si="74"/>
        <v/>
      </c>
      <c r="Q133" s="129" t="str">
        <f t="shared" si="61"/>
        <v/>
      </c>
      <c r="S133" s="4" t="s">
        <v>9</v>
      </c>
      <c r="T133" s="5">
        <v>45298</v>
      </c>
      <c r="U133" s="6"/>
      <c r="V133" s="6"/>
      <c r="W133" s="6" t="str">
        <f t="shared" si="62"/>
        <v/>
      </c>
      <c r="X133" s="6" t="str">
        <f>IF(OR(U133="",V133=""),"",SUMIFS('تحميل المصنعيات'!$N:$N,'تحميل المصنعيات'!$F:$F,V$2,'تحميل المصنعيات'!$D:$D,T133))</f>
        <v/>
      </c>
      <c r="Y133" s="55" t="str">
        <f t="shared" ref="Y133:Y196" si="84">IF(AA133="ادخال خاطئ","",IF(U133="","",IF(OR(U133="غ",V133="غ"),"",IF(W133-X133-$P$2&lt;0,"أداء جيد",W133-X133-$P$2))))</f>
        <v/>
      </c>
      <c r="Z133" s="55" t="str">
        <f t="shared" ref="Z133:Z196" si="85">IF(Y133="أداء جيد",$P$2-(W133-X133),"")</f>
        <v/>
      </c>
      <c r="AA133" s="129" t="str">
        <f t="shared" si="75"/>
        <v/>
      </c>
      <c r="AC133" s="4" t="s">
        <v>9</v>
      </c>
      <c r="AD133" s="5">
        <v>45298</v>
      </c>
      <c r="AE133" s="6"/>
      <c r="AF133" s="6"/>
      <c r="AG133" s="6" t="str">
        <f t="shared" si="63"/>
        <v/>
      </c>
      <c r="AH133" s="6" t="str">
        <f>IF(OR(AE133="",AF133=""),"",SUMIFS('تحميل المصنعيات'!$N:$N,'تحميل المصنعيات'!$F:$F,AF$2,'تحميل المصنعيات'!$D:$D,AD133))</f>
        <v/>
      </c>
      <c r="AI133" s="55" t="str">
        <f t="shared" ref="AI133:AI196" si="86">IF(AK133="ادخال خاطئ","",IF(AE133="","",IF(OR(AE133="غ",AF133="غ"),"",IF(AG133-AH133-$P$2&lt;0,"أداء جيد",AG133-AH133-$P$2))))</f>
        <v/>
      </c>
      <c r="AJ133" s="55" t="str">
        <f t="shared" si="64"/>
        <v/>
      </c>
      <c r="AK133" s="129" t="str">
        <f t="shared" si="76"/>
        <v/>
      </c>
      <c r="AM133" s="4" t="s">
        <v>9</v>
      </c>
      <c r="AN133" s="5">
        <v>45298</v>
      </c>
      <c r="AO133" s="6"/>
      <c r="AP133" s="6"/>
      <c r="AQ133" s="6" t="str">
        <f t="shared" si="65"/>
        <v/>
      </c>
      <c r="AR133" s="6" t="str">
        <f>IF(OR(AO133="",AP133=""),"",SUMIFS('تحميل المصنعيات'!$N:$N,'تحميل المصنعيات'!$F:$F,AP$2,'تحميل المصنعيات'!$D:$D,AN133))</f>
        <v/>
      </c>
      <c r="AS133" s="55" t="str">
        <f t="shared" ref="AS133:AS196" si="87">IF(AU133="ادخال خاطئ","",IF(AO133="","",IF(OR(AO133="غ",AP133="غ"),"",IF(AQ133-AR133-$P$2&lt;0,"أداء جيد",AQ133-AR133-$P$2))))</f>
        <v/>
      </c>
      <c r="AT133" s="55" t="str">
        <f t="shared" ref="AT133:AT196" si="88">IF(AS133="أداء جيد",$P$2-(AQ133-AR133),"")</f>
        <v/>
      </c>
      <c r="AU133" s="129" t="str">
        <f t="shared" si="77"/>
        <v/>
      </c>
      <c r="AW133" s="4" t="s">
        <v>9</v>
      </c>
      <c r="AX133" s="5">
        <v>45298</v>
      </c>
      <c r="AY133" s="6"/>
      <c r="AZ133" s="6"/>
      <c r="BA133" s="6" t="str">
        <f t="shared" si="66"/>
        <v/>
      </c>
      <c r="BB133" s="6" t="str">
        <f>IF(OR(AY133="",AZ133=""),"",SUMIFS('تحميل المصنعيات'!$N:$N,'تحميل المصنعيات'!$F:$F,AZ$2,'تحميل المصنعيات'!$D:$D,AX133))</f>
        <v/>
      </c>
      <c r="BC133" s="55" t="str">
        <f t="shared" ref="BC133:BC196" si="89">IF(BE133="ادخال خاطئ","",IF(AY133="","",IF(OR(AY133="غ",AZ133="غ"),"",IF(BA133-BB133-$P$2&lt;0,"أداء جيد",BA133-BB133-$P$2))))</f>
        <v/>
      </c>
      <c r="BD133" s="55" t="str">
        <f t="shared" si="67"/>
        <v/>
      </c>
      <c r="BE133" s="129" t="str">
        <f t="shared" si="78"/>
        <v/>
      </c>
      <c r="BG133" s="4" t="s">
        <v>9</v>
      </c>
      <c r="BH133" s="5">
        <v>45298</v>
      </c>
      <c r="BI133" s="6"/>
      <c r="BJ133" s="6"/>
      <c r="BK133" s="6" t="str">
        <f t="shared" si="68"/>
        <v/>
      </c>
      <c r="BL133" s="6" t="str">
        <f>IF(OR(BI133="",BJ133=""),"",SUMIFS('تحميل المصنعيات'!$N:$N,'تحميل المصنعيات'!$F:$F,BJ$2,'تحميل المصنعيات'!$D:$D,BH133))</f>
        <v/>
      </c>
      <c r="BM133" s="55" t="str">
        <f t="shared" ref="BM133:BM196" si="90">IF(BO133="ادخال خاطئ","",IF(BI133="","",IF(OR(BI133="غ",BJ133="غ"),"",IF(BK133-BL133-$P$2&lt;0,"أداء جيد",BK133-BL133-$P$2))))</f>
        <v/>
      </c>
      <c r="BN133" s="55" t="str">
        <f t="shared" ref="BN133:BN196" si="91">IF(BM133="أداء جيد",$P$2-(BK133-BL133),"")</f>
        <v/>
      </c>
      <c r="BO133" s="129" t="str">
        <f t="shared" si="79"/>
        <v/>
      </c>
      <c r="BQ133" s="4" t="s">
        <v>9</v>
      </c>
      <c r="BR133" s="5">
        <v>45298</v>
      </c>
      <c r="BS133" s="6"/>
      <c r="BT133" s="6"/>
      <c r="BU133" s="6" t="str">
        <f t="shared" si="69"/>
        <v/>
      </c>
      <c r="BV133" s="6" t="str">
        <f>IF(OR(BS133="",BT133=""),"",SUMIFS('تحميل المصنعيات'!$N:$N,'تحميل المصنعيات'!$F:$F,BT$2,'تحميل المصنعيات'!$D:$D,BR133))</f>
        <v/>
      </c>
      <c r="BW133" s="55" t="str">
        <f t="shared" ref="BW133:BW196" si="92">IF(BY133="ادخال خاطئ","",IF(BS133="","",IF(OR(BS133="غ",BT133="غ"),"",IF(BU133-BV133-$P$2&lt;0,"أداء جيد",BU133-BV133-$P$2))))</f>
        <v/>
      </c>
      <c r="BX133" s="55" t="str">
        <f t="shared" si="70"/>
        <v/>
      </c>
      <c r="BY133" s="129" t="str">
        <f t="shared" si="80"/>
        <v/>
      </c>
      <c r="CA133" s="4" t="s">
        <v>9</v>
      </c>
      <c r="CB133" s="5">
        <v>45298</v>
      </c>
      <c r="CC133" s="6"/>
      <c r="CD133" s="6"/>
      <c r="CE133" s="6" t="str">
        <f t="shared" si="71"/>
        <v/>
      </c>
      <c r="CF133" s="6" t="str">
        <f>IF(OR(CC133="",CD133=""),"",SUMIFS('تحميل المصنعيات'!$N:$N,'تحميل المصنعيات'!$F:$F,CD$2,'تحميل المصنعيات'!$D:$D,CB133))</f>
        <v/>
      </c>
      <c r="CG133" s="55" t="str">
        <f t="shared" ref="CG133:CG196" si="93">IF(CI133="ادخال خاطئ","",IF(CC133="","",IF(OR(CC133="غ",CD133="غ"),"",IF(CE133-CF133-$P$2&lt;0,"أداء جيد",CE133-CF133-$P$2))))</f>
        <v/>
      </c>
      <c r="CH133" s="55" t="str">
        <f t="shared" ref="CH133:CH196" si="94">IF(CG133="أداء جيد",$P$2-(CE133-CF133),"")</f>
        <v/>
      </c>
      <c r="CI133" s="129" t="str">
        <f t="shared" si="81"/>
        <v/>
      </c>
      <c r="CK133" s="4" t="s">
        <v>9</v>
      </c>
      <c r="CL133" s="5">
        <v>45298</v>
      </c>
      <c r="CM133" s="6"/>
      <c r="CN133" s="6"/>
      <c r="CO133" s="6" t="str">
        <f t="shared" si="72"/>
        <v/>
      </c>
      <c r="CP133" s="6" t="str">
        <f>IF(OR(CM133="",CN133=""),"",SUMIFS('تحميل المصنعيات'!$N:$N,'تحميل المصنعيات'!$F:$F,CN$2,'تحميل المصنعيات'!$D:$D,CL133))</f>
        <v/>
      </c>
      <c r="CQ133" s="55" t="str">
        <f t="shared" ref="CQ133:CQ196" si="95">IF(CS133="ادخال خاطئ","",IF(CM133="","",IF(OR(CM133="غ",CN133="غ"),"",IF(CO133-CP133-$P$2&lt;0,"أداء جيد",CO133-CP133-$P$2))))</f>
        <v/>
      </c>
      <c r="CR133" s="55" t="str">
        <f t="shared" ref="CR133:CR196" si="96">IF(CQ133="أداء جيد",$P$2-(CO133-CP133),"")</f>
        <v/>
      </c>
      <c r="CS133" s="129" t="str">
        <f t="shared" si="82"/>
        <v/>
      </c>
    </row>
    <row r="134" spans="9:97" x14ac:dyDescent="0.25">
      <c r="I134" s="4" t="s">
        <v>10</v>
      </c>
      <c r="J134" s="5">
        <v>45299</v>
      </c>
      <c r="K134" s="6"/>
      <c r="L134" s="6"/>
      <c r="M134" s="6" t="str">
        <f t="shared" ref="M134:M197" si="97">IF(OR(K134="",L134=""),"",IF(OR(K134="غ",L134="غ"),0,L134-K134))</f>
        <v/>
      </c>
      <c r="N134" s="6" t="str">
        <f>IF(OR(K134="",L134=""),"",SUMIFS('تحميل المصنعيات'!$N:$N,'تحميل المصنعيات'!$F:$F,L$2,'تحميل المصنعيات'!$D:$D,J134))</f>
        <v/>
      </c>
      <c r="O134" s="55" t="str">
        <f t="shared" si="83"/>
        <v/>
      </c>
      <c r="P134" s="55" t="str">
        <f t="shared" si="74"/>
        <v/>
      </c>
      <c r="Q134" s="129" t="str">
        <f t="shared" ref="Q134:Q197" si="98">IF(K134="","",IF(N134&gt;M134,"ادخال خاطئ",""))</f>
        <v/>
      </c>
      <c r="S134" s="4" t="s">
        <v>10</v>
      </c>
      <c r="T134" s="5">
        <v>45299</v>
      </c>
      <c r="U134" s="6"/>
      <c r="V134" s="6"/>
      <c r="W134" s="6" t="str">
        <f t="shared" ref="W134:W197" si="99">IF(OR(U134="",V134=""),"",IF(OR(U134="غ",V134="غ"),0,V134-U134))</f>
        <v/>
      </c>
      <c r="X134" s="6" t="str">
        <f>IF(OR(U134="",V134=""),"",SUMIFS('تحميل المصنعيات'!$N:$N,'تحميل المصنعيات'!$F:$F,V$2,'تحميل المصنعيات'!$D:$D,T134))</f>
        <v/>
      </c>
      <c r="Y134" s="55" t="str">
        <f t="shared" si="84"/>
        <v/>
      </c>
      <c r="Z134" s="55" t="str">
        <f t="shared" si="85"/>
        <v/>
      </c>
      <c r="AA134" s="129" t="str">
        <f t="shared" si="75"/>
        <v/>
      </c>
      <c r="AC134" s="4" t="s">
        <v>10</v>
      </c>
      <c r="AD134" s="5">
        <v>45299</v>
      </c>
      <c r="AE134" s="6"/>
      <c r="AF134" s="6"/>
      <c r="AG134" s="6" t="str">
        <f t="shared" ref="AG134:AG197" si="100">IF(OR(AE134="",AF134=""),"",IF(OR(AE134="غ",AF134="غ"),0,AF134-AE134))</f>
        <v/>
      </c>
      <c r="AH134" s="6" t="str">
        <f>IF(OR(AE134="",AF134=""),"",SUMIFS('تحميل المصنعيات'!$N:$N,'تحميل المصنعيات'!$F:$F,AF$2,'تحميل المصنعيات'!$D:$D,AD134))</f>
        <v/>
      </c>
      <c r="AI134" s="55" t="str">
        <f t="shared" si="86"/>
        <v/>
      </c>
      <c r="AJ134" s="55" t="str">
        <f t="shared" ref="AJ134:AJ197" si="101">IF(AI134="أداء جيد",$P$2-(AG134-AH134),"")</f>
        <v/>
      </c>
      <c r="AK134" s="129" t="str">
        <f t="shared" si="76"/>
        <v/>
      </c>
      <c r="AM134" s="4" t="s">
        <v>10</v>
      </c>
      <c r="AN134" s="5">
        <v>45299</v>
      </c>
      <c r="AO134" s="6"/>
      <c r="AP134" s="6"/>
      <c r="AQ134" s="6" t="str">
        <f t="shared" ref="AQ134:AQ197" si="102">IF(OR(AO134="",AP134=""),"",IF(OR(AO134="غ",AP134="غ"),0,AP134-AO134))</f>
        <v/>
      </c>
      <c r="AR134" s="6" t="str">
        <f>IF(OR(AO134="",AP134=""),"",SUMIFS('تحميل المصنعيات'!$N:$N,'تحميل المصنعيات'!$F:$F,AP$2,'تحميل المصنعيات'!$D:$D,AN134))</f>
        <v/>
      </c>
      <c r="AS134" s="55" t="str">
        <f t="shared" si="87"/>
        <v/>
      </c>
      <c r="AT134" s="55" t="str">
        <f t="shared" si="88"/>
        <v/>
      </c>
      <c r="AU134" s="129" t="str">
        <f t="shared" si="77"/>
        <v/>
      </c>
      <c r="AW134" s="4" t="s">
        <v>10</v>
      </c>
      <c r="AX134" s="5">
        <v>45299</v>
      </c>
      <c r="AY134" s="6"/>
      <c r="AZ134" s="6"/>
      <c r="BA134" s="6" t="str">
        <f t="shared" ref="BA134:BA197" si="103">IF(OR(AY134="",AZ134=""),"",IF(OR(AY134="غ",AZ134="غ"),0,AZ134-AY134))</f>
        <v/>
      </c>
      <c r="BB134" s="6" t="str">
        <f>IF(OR(AY134="",AZ134=""),"",SUMIFS('تحميل المصنعيات'!$N:$N,'تحميل المصنعيات'!$F:$F,AZ$2,'تحميل المصنعيات'!$D:$D,AX134))</f>
        <v/>
      </c>
      <c r="BC134" s="55" t="str">
        <f t="shared" si="89"/>
        <v/>
      </c>
      <c r="BD134" s="55" t="str">
        <f t="shared" ref="BD134:BD197" si="104">IF(BC134="أداء جيد",$P$2-(BA134-BB134),"")</f>
        <v/>
      </c>
      <c r="BE134" s="129" t="str">
        <f t="shared" si="78"/>
        <v/>
      </c>
      <c r="BG134" s="4" t="s">
        <v>10</v>
      </c>
      <c r="BH134" s="5">
        <v>45299</v>
      </c>
      <c r="BI134" s="6"/>
      <c r="BJ134" s="6"/>
      <c r="BK134" s="6" t="str">
        <f t="shared" ref="BK134:BK197" si="105">IF(OR(BI134="",BJ134=""),"",IF(OR(BI134="غ",BJ134="غ"),0,BJ134-BI134))</f>
        <v/>
      </c>
      <c r="BL134" s="6" t="str">
        <f>IF(OR(BI134="",BJ134=""),"",SUMIFS('تحميل المصنعيات'!$N:$N,'تحميل المصنعيات'!$F:$F,BJ$2,'تحميل المصنعيات'!$D:$D,BH134))</f>
        <v/>
      </c>
      <c r="BM134" s="55" t="str">
        <f t="shared" si="90"/>
        <v/>
      </c>
      <c r="BN134" s="55" t="str">
        <f t="shared" si="91"/>
        <v/>
      </c>
      <c r="BO134" s="129" t="str">
        <f t="shared" si="79"/>
        <v/>
      </c>
      <c r="BQ134" s="4" t="s">
        <v>10</v>
      </c>
      <c r="BR134" s="5">
        <v>45299</v>
      </c>
      <c r="BS134" s="6"/>
      <c r="BT134" s="6"/>
      <c r="BU134" s="6" t="str">
        <f t="shared" ref="BU134:BU197" si="106">IF(OR(BS134="",BT134=""),"",IF(OR(BS134="غ",BT134="غ"),0,BT134-BS134))</f>
        <v/>
      </c>
      <c r="BV134" s="6" t="str">
        <f>IF(OR(BS134="",BT134=""),"",SUMIFS('تحميل المصنعيات'!$N:$N,'تحميل المصنعيات'!$F:$F,BT$2,'تحميل المصنعيات'!$D:$D,BR134))</f>
        <v/>
      </c>
      <c r="BW134" s="55" t="str">
        <f t="shared" si="92"/>
        <v/>
      </c>
      <c r="BX134" s="55" t="str">
        <f t="shared" ref="BX134:BX197" si="107">IF(BW134="أداء جيد",$P$2-(BU134-BV134),"")</f>
        <v/>
      </c>
      <c r="BY134" s="129" t="str">
        <f t="shared" si="80"/>
        <v/>
      </c>
      <c r="CA134" s="4" t="s">
        <v>10</v>
      </c>
      <c r="CB134" s="5">
        <v>45299</v>
      </c>
      <c r="CC134" s="6"/>
      <c r="CD134" s="6"/>
      <c r="CE134" s="6" t="str">
        <f t="shared" ref="CE134:CE197" si="108">IF(OR(CC134="",CD134=""),"",IF(OR(CC134="غ",CD134="غ"),0,CD134-CC134))</f>
        <v/>
      </c>
      <c r="CF134" s="6" t="str">
        <f>IF(OR(CC134="",CD134=""),"",SUMIFS('تحميل المصنعيات'!$N:$N,'تحميل المصنعيات'!$F:$F,CD$2,'تحميل المصنعيات'!$D:$D,CB134))</f>
        <v/>
      </c>
      <c r="CG134" s="55" t="str">
        <f t="shared" si="93"/>
        <v/>
      </c>
      <c r="CH134" s="55" t="str">
        <f t="shared" si="94"/>
        <v/>
      </c>
      <c r="CI134" s="129" t="str">
        <f t="shared" si="81"/>
        <v/>
      </c>
      <c r="CK134" s="4" t="s">
        <v>10</v>
      </c>
      <c r="CL134" s="5">
        <v>45299</v>
      </c>
      <c r="CM134" s="6"/>
      <c r="CN134" s="6"/>
      <c r="CO134" s="6" t="str">
        <f t="shared" ref="CO134:CO197" si="109">IF(OR(CM134="",CN134=""),"",IF(OR(CM134="غ",CN134="غ"),0,CN134-CM134))</f>
        <v/>
      </c>
      <c r="CP134" s="6" t="str">
        <f>IF(OR(CM134="",CN134=""),"",SUMIFS('تحميل المصنعيات'!$N:$N,'تحميل المصنعيات'!$F:$F,CN$2,'تحميل المصنعيات'!$D:$D,CL134))</f>
        <v/>
      </c>
      <c r="CQ134" s="55" t="str">
        <f t="shared" si="95"/>
        <v/>
      </c>
      <c r="CR134" s="55" t="str">
        <f t="shared" si="96"/>
        <v/>
      </c>
      <c r="CS134" s="129" t="str">
        <f t="shared" si="82"/>
        <v/>
      </c>
    </row>
    <row r="135" spans="9:97" x14ac:dyDescent="0.25">
      <c r="I135" s="4" t="s">
        <v>11</v>
      </c>
      <c r="J135" s="5">
        <v>45300</v>
      </c>
      <c r="K135" s="6"/>
      <c r="L135" s="6"/>
      <c r="M135" s="6" t="str">
        <f t="shared" si="97"/>
        <v/>
      </c>
      <c r="N135" s="6" t="str">
        <f>IF(OR(K135="",L135=""),"",SUMIFS('تحميل المصنعيات'!$N:$N,'تحميل المصنعيات'!$F:$F,L$2,'تحميل المصنعيات'!$D:$D,J135))</f>
        <v/>
      </c>
      <c r="O135" s="55" t="str">
        <f t="shared" si="83"/>
        <v/>
      </c>
      <c r="P135" s="55" t="str">
        <f t="shared" si="74"/>
        <v/>
      </c>
      <c r="Q135" s="129" t="str">
        <f t="shared" si="98"/>
        <v/>
      </c>
      <c r="S135" s="4" t="s">
        <v>11</v>
      </c>
      <c r="T135" s="5">
        <v>45300</v>
      </c>
      <c r="U135" s="6"/>
      <c r="V135" s="6"/>
      <c r="W135" s="6" t="str">
        <f t="shared" si="99"/>
        <v/>
      </c>
      <c r="X135" s="6" t="str">
        <f>IF(OR(U135="",V135=""),"",SUMIFS('تحميل المصنعيات'!$N:$N,'تحميل المصنعيات'!$F:$F,V$2,'تحميل المصنعيات'!$D:$D,T135))</f>
        <v/>
      </c>
      <c r="Y135" s="55" t="str">
        <f t="shared" si="84"/>
        <v/>
      </c>
      <c r="Z135" s="55" t="str">
        <f t="shared" si="85"/>
        <v/>
      </c>
      <c r="AA135" s="129" t="str">
        <f t="shared" si="75"/>
        <v/>
      </c>
      <c r="AC135" s="4" t="s">
        <v>11</v>
      </c>
      <c r="AD135" s="5">
        <v>45300</v>
      </c>
      <c r="AE135" s="6"/>
      <c r="AF135" s="6"/>
      <c r="AG135" s="6" t="str">
        <f t="shared" si="100"/>
        <v/>
      </c>
      <c r="AH135" s="6" t="str">
        <f>IF(OR(AE135="",AF135=""),"",SUMIFS('تحميل المصنعيات'!$N:$N,'تحميل المصنعيات'!$F:$F,AF$2,'تحميل المصنعيات'!$D:$D,AD135))</f>
        <v/>
      </c>
      <c r="AI135" s="55" t="str">
        <f t="shared" si="86"/>
        <v/>
      </c>
      <c r="AJ135" s="55" t="str">
        <f t="shared" si="101"/>
        <v/>
      </c>
      <c r="AK135" s="129" t="str">
        <f t="shared" si="76"/>
        <v/>
      </c>
      <c r="AM135" s="4" t="s">
        <v>11</v>
      </c>
      <c r="AN135" s="5">
        <v>45300</v>
      </c>
      <c r="AO135" s="6"/>
      <c r="AP135" s="6"/>
      <c r="AQ135" s="6" t="str">
        <f t="shared" si="102"/>
        <v/>
      </c>
      <c r="AR135" s="6" t="str">
        <f>IF(OR(AO135="",AP135=""),"",SUMIFS('تحميل المصنعيات'!$N:$N,'تحميل المصنعيات'!$F:$F,AP$2,'تحميل المصنعيات'!$D:$D,AN135))</f>
        <v/>
      </c>
      <c r="AS135" s="55" t="str">
        <f t="shared" si="87"/>
        <v/>
      </c>
      <c r="AT135" s="55" t="str">
        <f t="shared" si="88"/>
        <v/>
      </c>
      <c r="AU135" s="129" t="str">
        <f t="shared" si="77"/>
        <v/>
      </c>
      <c r="AW135" s="4" t="s">
        <v>11</v>
      </c>
      <c r="AX135" s="5">
        <v>45300</v>
      </c>
      <c r="AY135" s="6"/>
      <c r="AZ135" s="6"/>
      <c r="BA135" s="6" t="str">
        <f t="shared" si="103"/>
        <v/>
      </c>
      <c r="BB135" s="6" t="str">
        <f>IF(OR(AY135="",AZ135=""),"",SUMIFS('تحميل المصنعيات'!$N:$N,'تحميل المصنعيات'!$F:$F,AZ$2,'تحميل المصنعيات'!$D:$D,AX135))</f>
        <v/>
      </c>
      <c r="BC135" s="55" t="str">
        <f t="shared" si="89"/>
        <v/>
      </c>
      <c r="BD135" s="55" t="str">
        <f t="shared" si="104"/>
        <v/>
      </c>
      <c r="BE135" s="129" t="str">
        <f t="shared" si="78"/>
        <v/>
      </c>
      <c r="BG135" s="4" t="s">
        <v>11</v>
      </c>
      <c r="BH135" s="5">
        <v>45300</v>
      </c>
      <c r="BI135" s="6"/>
      <c r="BJ135" s="6"/>
      <c r="BK135" s="6" t="str">
        <f t="shared" si="105"/>
        <v/>
      </c>
      <c r="BL135" s="6" t="str">
        <f>IF(OR(BI135="",BJ135=""),"",SUMIFS('تحميل المصنعيات'!$N:$N,'تحميل المصنعيات'!$F:$F,BJ$2,'تحميل المصنعيات'!$D:$D,BH135))</f>
        <v/>
      </c>
      <c r="BM135" s="55" t="str">
        <f t="shared" si="90"/>
        <v/>
      </c>
      <c r="BN135" s="55" t="str">
        <f t="shared" si="91"/>
        <v/>
      </c>
      <c r="BO135" s="129" t="str">
        <f t="shared" si="79"/>
        <v/>
      </c>
      <c r="BQ135" s="4" t="s">
        <v>11</v>
      </c>
      <c r="BR135" s="5">
        <v>45300</v>
      </c>
      <c r="BS135" s="6"/>
      <c r="BT135" s="6"/>
      <c r="BU135" s="6" t="str">
        <f t="shared" si="106"/>
        <v/>
      </c>
      <c r="BV135" s="6" t="str">
        <f>IF(OR(BS135="",BT135=""),"",SUMIFS('تحميل المصنعيات'!$N:$N,'تحميل المصنعيات'!$F:$F,BT$2,'تحميل المصنعيات'!$D:$D,BR135))</f>
        <v/>
      </c>
      <c r="BW135" s="55" t="str">
        <f t="shared" si="92"/>
        <v/>
      </c>
      <c r="BX135" s="55" t="str">
        <f t="shared" si="107"/>
        <v/>
      </c>
      <c r="BY135" s="129" t="str">
        <f t="shared" si="80"/>
        <v/>
      </c>
      <c r="CA135" s="4" t="s">
        <v>11</v>
      </c>
      <c r="CB135" s="5">
        <v>45300</v>
      </c>
      <c r="CC135" s="6"/>
      <c r="CD135" s="6"/>
      <c r="CE135" s="6" t="str">
        <f t="shared" si="108"/>
        <v/>
      </c>
      <c r="CF135" s="6" t="str">
        <f>IF(OR(CC135="",CD135=""),"",SUMIFS('تحميل المصنعيات'!$N:$N,'تحميل المصنعيات'!$F:$F,CD$2,'تحميل المصنعيات'!$D:$D,CB135))</f>
        <v/>
      </c>
      <c r="CG135" s="55" t="str">
        <f t="shared" si="93"/>
        <v/>
      </c>
      <c r="CH135" s="55" t="str">
        <f t="shared" si="94"/>
        <v/>
      </c>
      <c r="CI135" s="129" t="str">
        <f t="shared" si="81"/>
        <v/>
      </c>
      <c r="CK135" s="4" t="s">
        <v>11</v>
      </c>
      <c r="CL135" s="5">
        <v>45300</v>
      </c>
      <c r="CM135" s="6"/>
      <c r="CN135" s="6"/>
      <c r="CO135" s="6" t="str">
        <f t="shared" si="109"/>
        <v/>
      </c>
      <c r="CP135" s="6" t="str">
        <f>IF(OR(CM135="",CN135=""),"",SUMIFS('تحميل المصنعيات'!$N:$N,'تحميل المصنعيات'!$F:$F,CN$2,'تحميل المصنعيات'!$D:$D,CL135))</f>
        <v/>
      </c>
      <c r="CQ135" s="55" t="str">
        <f t="shared" si="95"/>
        <v/>
      </c>
      <c r="CR135" s="55" t="str">
        <f t="shared" si="96"/>
        <v/>
      </c>
      <c r="CS135" s="129" t="str">
        <f t="shared" si="82"/>
        <v/>
      </c>
    </row>
    <row r="136" spans="9:97" x14ac:dyDescent="0.25">
      <c r="I136" s="4" t="s">
        <v>12</v>
      </c>
      <c r="J136" s="5">
        <v>45301</v>
      </c>
      <c r="K136" s="6"/>
      <c r="L136" s="6"/>
      <c r="M136" s="6" t="str">
        <f t="shared" si="97"/>
        <v/>
      </c>
      <c r="N136" s="6" t="str">
        <f>IF(OR(K136="",L136=""),"",SUMIFS('تحميل المصنعيات'!$N:$N,'تحميل المصنعيات'!$F:$F,L$2,'تحميل المصنعيات'!$D:$D,J136))</f>
        <v/>
      </c>
      <c r="O136" s="55" t="str">
        <f t="shared" si="83"/>
        <v/>
      </c>
      <c r="P136" s="55" t="str">
        <f t="shared" ref="P136:P199" si="110">IF(O136="أداء جيد",$P$2-(M136-N136),"")</f>
        <v/>
      </c>
      <c r="Q136" s="129" t="str">
        <f t="shared" si="98"/>
        <v/>
      </c>
      <c r="S136" s="4" t="s">
        <v>12</v>
      </c>
      <c r="T136" s="5">
        <v>45301</v>
      </c>
      <c r="U136" s="6"/>
      <c r="V136" s="6"/>
      <c r="W136" s="6" t="str">
        <f t="shared" si="99"/>
        <v/>
      </c>
      <c r="X136" s="6" t="str">
        <f>IF(OR(U136="",V136=""),"",SUMIFS('تحميل المصنعيات'!$N:$N,'تحميل المصنعيات'!$F:$F,V$2,'تحميل المصنعيات'!$D:$D,T136))</f>
        <v/>
      </c>
      <c r="Y136" s="55" t="str">
        <f t="shared" si="84"/>
        <v/>
      </c>
      <c r="Z136" s="55" t="str">
        <f t="shared" si="85"/>
        <v/>
      </c>
      <c r="AA136" s="129" t="str">
        <f t="shared" si="75"/>
        <v/>
      </c>
      <c r="AC136" s="4" t="s">
        <v>12</v>
      </c>
      <c r="AD136" s="5">
        <v>45301</v>
      </c>
      <c r="AE136" s="6"/>
      <c r="AF136" s="6"/>
      <c r="AG136" s="6" t="str">
        <f t="shared" si="100"/>
        <v/>
      </c>
      <c r="AH136" s="6" t="str">
        <f>IF(OR(AE136="",AF136=""),"",SUMIFS('تحميل المصنعيات'!$N:$N,'تحميل المصنعيات'!$F:$F,AF$2,'تحميل المصنعيات'!$D:$D,AD136))</f>
        <v/>
      </c>
      <c r="AI136" s="55" t="str">
        <f t="shared" si="86"/>
        <v/>
      </c>
      <c r="AJ136" s="55" t="str">
        <f t="shared" si="101"/>
        <v/>
      </c>
      <c r="AK136" s="129" t="str">
        <f t="shared" si="76"/>
        <v/>
      </c>
      <c r="AM136" s="4" t="s">
        <v>12</v>
      </c>
      <c r="AN136" s="5">
        <v>45301</v>
      </c>
      <c r="AO136" s="6"/>
      <c r="AP136" s="6"/>
      <c r="AQ136" s="6" t="str">
        <f t="shared" si="102"/>
        <v/>
      </c>
      <c r="AR136" s="6" t="str">
        <f>IF(OR(AO136="",AP136=""),"",SUMIFS('تحميل المصنعيات'!$N:$N,'تحميل المصنعيات'!$F:$F,AP$2,'تحميل المصنعيات'!$D:$D,AN136))</f>
        <v/>
      </c>
      <c r="AS136" s="55" t="str">
        <f t="shared" si="87"/>
        <v/>
      </c>
      <c r="AT136" s="55" t="str">
        <f t="shared" si="88"/>
        <v/>
      </c>
      <c r="AU136" s="129" t="str">
        <f t="shared" si="77"/>
        <v/>
      </c>
      <c r="AW136" s="4" t="s">
        <v>12</v>
      </c>
      <c r="AX136" s="5">
        <v>45301</v>
      </c>
      <c r="AY136" s="6"/>
      <c r="AZ136" s="6"/>
      <c r="BA136" s="6" t="str">
        <f t="shared" si="103"/>
        <v/>
      </c>
      <c r="BB136" s="6" t="str">
        <f>IF(OR(AY136="",AZ136=""),"",SUMIFS('تحميل المصنعيات'!$N:$N,'تحميل المصنعيات'!$F:$F,AZ$2,'تحميل المصنعيات'!$D:$D,AX136))</f>
        <v/>
      </c>
      <c r="BC136" s="55" t="str">
        <f t="shared" si="89"/>
        <v/>
      </c>
      <c r="BD136" s="55" t="str">
        <f t="shared" si="104"/>
        <v/>
      </c>
      <c r="BE136" s="129" t="str">
        <f t="shared" si="78"/>
        <v/>
      </c>
      <c r="BG136" s="4" t="s">
        <v>12</v>
      </c>
      <c r="BH136" s="5">
        <v>45301</v>
      </c>
      <c r="BI136" s="6"/>
      <c r="BJ136" s="6"/>
      <c r="BK136" s="6" t="str">
        <f t="shared" si="105"/>
        <v/>
      </c>
      <c r="BL136" s="6" t="str">
        <f>IF(OR(BI136="",BJ136=""),"",SUMIFS('تحميل المصنعيات'!$N:$N,'تحميل المصنعيات'!$F:$F,BJ$2,'تحميل المصنعيات'!$D:$D,BH136))</f>
        <v/>
      </c>
      <c r="BM136" s="55" t="str">
        <f t="shared" si="90"/>
        <v/>
      </c>
      <c r="BN136" s="55" t="str">
        <f t="shared" si="91"/>
        <v/>
      </c>
      <c r="BO136" s="129" t="str">
        <f t="shared" si="79"/>
        <v/>
      </c>
      <c r="BQ136" s="4" t="s">
        <v>12</v>
      </c>
      <c r="BR136" s="5">
        <v>45301</v>
      </c>
      <c r="BS136" s="6"/>
      <c r="BT136" s="6"/>
      <c r="BU136" s="6" t="str">
        <f t="shared" si="106"/>
        <v/>
      </c>
      <c r="BV136" s="6" t="str">
        <f>IF(OR(BS136="",BT136=""),"",SUMIFS('تحميل المصنعيات'!$N:$N,'تحميل المصنعيات'!$F:$F,BT$2,'تحميل المصنعيات'!$D:$D,BR136))</f>
        <v/>
      </c>
      <c r="BW136" s="55" t="str">
        <f t="shared" si="92"/>
        <v/>
      </c>
      <c r="BX136" s="55" t="str">
        <f t="shared" si="107"/>
        <v/>
      </c>
      <c r="BY136" s="129" t="str">
        <f t="shared" si="80"/>
        <v/>
      </c>
      <c r="CA136" s="4" t="s">
        <v>12</v>
      </c>
      <c r="CB136" s="5">
        <v>45301</v>
      </c>
      <c r="CC136" s="6"/>
      <c r="CD136" s="6"/>
      <c r="CE136" s="6" t="str">
        <f t="shared" si="108"/>
        <v/>
      </c>
      <c r="CF136" s="6" t="str">
        <f>IF(OR(CC136="",CD136=""),"",SUMIFS('تحميل المصنعيات'!$N:$N,'تحميل المصنعيات'!$F:$F,CD$2,'تحميل المصنعيات'!$D:$D,CB136))</f>
        <v/>
      </c>
      <c r="CG136" s="55" t="str">
        <f t="shared" si="93"/>
        <v/>
      </c>
      <c r="CH136" s="55" t="str">
        <f t="shared" si="94"/>
        <v/>
      </c>
      <c r="CI136" s="129" t="str">
        <f t="shared" si="81"/>
        <v/>
      </c>
      <c r="CK136" s="4" t="s">
        <v>12</v>
      </c>
      <c r="CL136" s="5">
        <v>45301</v>
      </c>
      <c r="CM136" s="6"/>
      <c r="CN136" s="6"/>
      <c r="CO136" s="6" t="str">
        <f t="shared" si="109"/>
        <v/>
      </c>
      <c r="CP136" s="6" t="str">
        <f>IF(OR(CM136="",CN136=""),"",SUMIFS('تحميل المصنعيات'!$N:$N,'تحميل المصنعيات'!$F:$F,CN$2,'تحميل المصنعيات'!$D:$D,CL136))</f>
        <v/>
      </c>
      <c r="CQ136" s="55" t="str">
        <f t="shared" si="95"/>
        <v/>
      </c>
      <c r="CR136" s="55" t="str">
        <f t="shared" si="96"/>
        <v/>
      </c>
      <c r="CS136" s="129" t="str">
        <f t="shared" si="82"/>
        <v/>
      </c>
    </row>
    <row r="137" spans="9:97" x14ac:dyDescent="0.25">
      <c r="I137" s="4" t="s">
        <v>13</v>
      </c>
      <c r="J137" s="5">
        <v>45302</v>
      </c>
      <c r="K137" s="6"/>
      <c r="L137" s="6"/>
      <c r="M137" s="6" t="str">
        <f t="shared" si="97"/>
        <v/>
      </c>
      <c r="N137" s="6" t="str">
        <f>IF(OR(K137="",L137=""),"",SUMIFS('تحميل المصنعيات'!$N:$N,'تحميل المصنعيات'!$F:$F,L$2,'تحميل المصنعيات'!$D:$D,J137))</f>
        <v/>
      </c>
      <c r="O137" s="55" t="str">
        <f t="shared" si="83"/>
        <v/>
      </c>
      <c r="P137" s="55" t="str">
        <f t="shared" si="110"/>
        <v/>
      </c>
      <c r="Q137" s="129" t="str">
        <f t="shared" si="98"/>
        <v/>
      </c>
      <c r="S137" s="4" t="s">
        <v>13</v>
      </c>
      <c r="T137" s="5">
        <v>45302</v>
      </c>
      <c r="U137" s="6"/>
      <c r="V137" s="6"/>
      <c r="W137" s="6" t="str">
        <f t="shared" si="99"/>
        <v/>
      </c>
      <c r="X137" s="6" t="str">
        <f>IF(OR(U137="",V137=""),"",SUMIFS('تحميل المصنعيات'!$N:$N,'تحميل المصنعيات'!$F:$F,V$2,'تحميل المصنعيات'!$D:$D,T137))</f>
        <v/>
      </c>
      <c r="Y137" s="55" t="str">
        <f t="shared" si="84"/>
        <v/>
      </c>
      <c r="Z137" s="55" t="str">
        <f t="shared" si="85"/>
        <v/>
      </c>
      <c r="AA137" s="129" t="str">
        <f t="shared" si="75"/>
        <v/>
      </c>
      <c r="AC137" s="4" t="s">
        <v>13</v>
      </c>
      <c r="AD137" s="5">
        <v>45302</v>
      </c>
      <c r="AE137" s="6"/>
      <c r="AF137" s="6"/>
      <c r="AG137" s="6" t="str">
        <f t="shared" si="100"/>
        <v/>
      </c>
      <c r="AH137" s="6" t="str">
        <f>IF(OR(AE137="",AF137=""),"",SUMIFS('تحميل المصنعيات'!$N:$N,'تحميل المصنعيات'!$F:$F,AF$2,'تحميل المصنعيات'!$D:$D,AD137))</f>
        <v/>
      </c>
      <c r="AI137" s="55" t="str">
        <f t="shared" si="86"/>
        <v/>
      </c>
      <c r="AJ137" s="55" t="str">
        <f t="shared" si="101"/>
        <v/>
      </c>
      <c r="AK137" s="129" t="str">
        <f t="shared" si="76"/>
        <v/>
      </c>
      <c r="AM137" s="4" t="s">
        <v>13</v>
      </c>
      <c r="AN137" s="5">
        <v>45302</v>
      </c>
      <c r="AO137" s="6"/>
      <c r="AP137" s="6"/>
      <c r="AQ137" s="6" t="str">
        <f t="shared" si="102"/>
        <v/>
      </c>
      <c r="AR137" s="6" t="str">
        <f>IF(OR(AO137="",AP137=""),"",SUMIFS('تحميل المصنعيات'!$N:$N,'تحميل المصنعيات'!$F:$F,AP$2,'تحميل المصنعيات'!$D:$D,AN137))</f>
        <v/>
      </c>
      <c r="AS137" s="55" t="str">
        <f t="shared" si="87"/>
        <v/>
      </c>
      <c r="AT137" s="55" t="str">
        <f t="shared" si="88"/>
        <v/>
      </c>
      <c r="AU137" s="129" t="str">
        <f t="shared" si="77"/>
        <v/>
      </c>
      <c r="AW137" s="4" t="s">
        <v>13</v>
      </c>
      <c r="AX137" s="5">
        <v>45302</v>
      </c>
      <c r="AY137" s="6"/>
      <c r="AZ137" s="6"/>
      <c r="BA137" s="6" t="str">
        <f t="shared" si="103"/>
        <v/>
      </c>
      <c r="BB137" s="6" t="str">
        <f>IF(OR(AY137="",AZ137=""),"",SUMIFS('تحميل المصنعيات'!$N:$N,'تحميل المصنعيات'!$F:$F,AZ$2,'تحميل المصنعيات'!$D:$D,AX137))</f>
        <v/>
      </c>
      <c r="BC137" s="55" t="str">
        <f t="shared" si="89"/>
        <v/>
      </c>
      <c r="BD137" s="55" t="str">
        <f t="shared" si="104"/>
        <v/>
      </c>
      <c r="BE137" s="129" t="str">
        <f t="shared" si="78"/>
        <v/>
      </c>
      <c r="BG137" s="4" t="s">
        <v>13</v>
      </c>
      <c r="BH137" s="5">
        <v>45302</v>
      </c>
      <c r="BI137" s="6"/>
      <c r="BJ137" s="6"/>
      <c r="BK137" s="6" t="str">
        <f t="shared" si="105"/>
        <v/>
      </c>
      <c r="BL137" s="6" t="str">
        <f>IF(OR(BI137="",BJ137=""),"",SUMIFS('تحميل المصنعيات'!$N:$N,'تحميل المصنعيات'!$F:$F,BJ$2,'تحميل المصنعيات'!$D:$D,BH137))</f>
        <v/>
      </c>
      <c r="BM137" s="55" t="str">
        <f t="shared" si="90"/>
        <v/>
      </c>
      <c r="BN137" s="55" t="str">
        <f t="shared" si="91"/>
        <v/>
      </c>
      <c r="BO137" s="129" t="str">
        <f t="shared" si="79"/>
        <v/>
      </c>
      <c r="BQ137" s="4" t="s">
        <v>13</v>
      </c>
      <c r="BR137" s="5">
        <v>45302</v>
      </c>
      <c r="BS137" s="6"/>
      <c r="BT137" s="6"/>
      <c r="BU137" s="6" t="str">
        <f t="shared" si="106"/>
        <v/>
      </c>
      <c r="BV137" s="6" t="str">
        <f>IF(OR(BS137="",BT137=""),"",SUMIFS('تحميل المصنعيات'!$N:$N,'تحميل المصنعيات'!$F:$F,BT$2,'تحميل المصنعيات'!$D:$D,BR137))</f>
        <v/>
      </c>
      <c r="BW137" s="55" t="str">
        <f t="shared" si="92"/>
        <v/>
      </c>
      <c r="BX137" s="55" t="str">
        <f t="shared" si="107"/>
        <v/>
      </c>
      <c r="BY137" s="129" t="str">
        <f t="shared" si="80"/>
        <v/>
      </c>
      <c r="CA137" s="4" t="s">
        <v>13</v>
      </c>
      <c r="CB137" s="5">
        <v>45302</v>
      </c>
      <c r="CC137" s="6"/>
      <c r="CD137" s="6"/>
      <c r="CE137" s="6" t="str">
        <f t="shared" si="108"/>
        <v/>
      </c>
      <c r="CF137" s="6" t="str">
        <f>IF(OR(CC137="",CD137=""),"",SUMIFS('تحميل المصنعيات'!$N:$N,'تحميل المصنعيات'!$F:$F,CD$2,'تحميل المصنعيات'!$D:$D,CB137))</f>
        <v/>
      </c>
      <c r="CG137" s="55" t="str">
        <f t="shared" si="93"/>
        <v/>
      </c>
      <c r="CH137" s="55" t="str">
        <f t="shared" si="94"/>
        <v/>
      </c>
      <c r="CI137" s="129" t="str">
        <f t="shared" si="81"/>
        <v/>
      </c>
      <c r="CK137" s="4" t="s">
        <v>13</v>
      </c>
      <c r="CL137" s="5">
        <v>45302</v>
      </c>
      <c r="CM137" s="6"/>
      <c r="CN137" s="6"/>
      <c r="CO137" s="6" t="str">
        <f t="shared" si="109"/>
        <v/>
      </c>
      <c r="CP137" s="6" t="str">
        <f>IF(OR(CM137="",CN137=""),"",SUMIFS('تحميل المصنعيات'!$N:$N,'تحميل المصنعيات'!$F:$F,CN$2,'تحميل المصنعيات'!$D:$D,CL137))</f>
        <v/>
      </c>
      <c r="CQ137" s="55" t="str">
        <f t="shared" si="95"/>
        <v/>
      </c>
      <c r="CR137" s="55" t="str">
        <f t="shared" si="96"/>
        <v/>
      </c>
      <c r="CS137" s="129" t="str">
        <f t="shared" si="82"/>
        <v/>
      </c>
    </row>
    <row r="138" spans="9:97" x14ac:dyDescent="0.25">
      <c r="I138" s="132" t="s">
        <v>30</v>
      </c>
      <c r="J138" s="133">
        <v>45303</v>
      </c>
      <c r="K138" s="134"/>
      <c r="L138" s="134"/>
      <c r="M138" s="134" t="str">
        <f t="shared" si="97"/>
        <v/>
      </c>
      <c r="N138" s="134" t="str">
        <f>IF(OR(K138="",L138=""),"",SUMIFS('تحميل المصنعيات'!$N:$N,'تحميل المصنعيات'!$F:$F,L$2,'تحميل المصنعيات'!$D:$D,J138))</f>
        <v/>
      </c>
      <c r="O138" s="135" t="str">
        <f t="shared" si="83"/>
        <v/>
      </c>
      <c r="P138" s="135" t="str">
        <f t="shared" si="110"/>
        <v/>
      </c>
      <c r="Q138" s="132" t="str">
        <f t="shared" si="98"/>
        <v/>
      </c>
      <c r="S138" s="132" t="s">
        <v>30</v>
      </c>
      <c r="T138" s="133">
        <v>45303</v>
      </c>
      <c r="U138" s="134"/>
      <c r="V138" s="134"/>
      <c r="W138" s="134" t="str">
        <f t="shared" si="99"/>
        <v/>
      </c>
      <c r="X138" s="134" t="str">
        <f>IF(OR(U138="",V138=""),"",SUMIFS('تحميل المصنعيات'!$N:$N,'تحميل المصنعيات'!$F:$F,V$2,'تحميل المصنعيات'!$D:$D,T138))</f>
        <v/>
      </c>
      <c r="Y138" s="135" t="str">
        <f t="shared" si="84"/>
        <v/>
      </c>
      <c r="Z138" s="135" t="str">
        <f t="shared" si="85"/>
        <v/>
      </c>
      <c r="AA138" s="132" t="str">
        <f t="shared" si="75"/>
        <v/>
      </c>
      <c r="AC138" s="132" t="s">
        <v>30</v>
      </c>
      <c r="AD138" s="133">
        <v>45303</v>
      </c>
      <c r="AE138" s="134"/>
      <c r="AF138" s="134"/>
      <c r="AG138" s="134" t="str">
        <f t="shared" si="100"/>
        <v/>
      </c>
      <c r="AH138" s="134" t="str">
        <f>IF(OR(AE138="",AF138=""),"",SUMIFS('تحميل المصنعيات'!$N:$N,'تحميل المصنعيات'!$F:$F,AF$2,'تحميل المصنعيات'!$D:$D,AD138))</f>
        <v/>
      </c>
      <c r="AI138" s="135" t="str">
        <f t="shared" si="86"/>
        <v/>
      </c>
      <c r="AJ138" s="135" t="str">
        <f t="shared" si="101"/>
        <v/>
      </c>
      <c r="AK138" s="132" t="str">
        <f t="shared" si="76"/>
        <v/>
      </c>
      <c r="AM138" s="132" t="s">
        <v>30</v>
      </c>
      <c r="AN138" s="133">
        <v>45303</v>
      </c>
      <c r="AO138" s="134"/>
      <c r="AP138" s="134"/>
      <c r="AQ138" s="134" t="str">
        <f t="shared" si="102"/>
        <v/>
      </c>
      <c r="AR138" s="134" t="str">
        <f>IF(OR(AO138="",AP138=""),"",SUMIFS('تحميل المصنعيات'!$N:$N,'تحميل المصنعيات'!$F:$F,AP$2,'تحميل المصنعيات'!$D:$D,AN138))</f>
        <v/>
      </c>
      <c r="AS138" s="135" t="str">
        <f t="shared" si="87"/>
        <v/>
      </c>
      <c r="AT138" s="135" t="str">
        <f t="shared" si="88"/>
        <v/>
      </c>
      <c r="AU138" s="132" t="str">
        <f t="shared" si="77"/>
        <v/>
      </c>
      <c r="AW138" s="132" t="s">
        <v>30</v>
      </c>
      <c r="AX138" s="133">
        <v>45303</v>
      </c>
      <c r="AY138" s="134"/>
      <c r="AZ138" s="134"/>
      <c r="BA138" s="134" t="str">
        <f t="shared" si="103"/>
        <v/>
      </c>
      <c r="BB138" s="134" t="str">
        <f>IF(OR(AY138="",AZ138=""),"",SUMIFS('تحميل المصنعيات'!$N:$N,'تحميل المصنعيات'!$F:$F,AZ$2,'تحميل المصنعيات'!$D:$D,AX138))</f>
        <v/>
      </c>
      <c r="BC138" s="135" t="str">
        <f t="shared" si="89"/>
        <v/>
      </c>
      <c r="BD138" s="135" t="str">
        <f t="shared" si="104"/>
        <v/>
      </c>
      <c r="BE138" s="132" t="str">
        <f t="shared" si="78"/>
        <v/>
      </c>
      <c r="BG138" s="132" t="s">
        <v>30</v>
      </c>
      <c r="BH138" s="133">
        <v>45303</v>
      </c>
      <c r="BI138" s="134"/>
      <c r="BJ138" s="134"/>
      <c r="BK138" s="134" t="str">
        <f t="shared" si="105"/>
        <v/>
      </c>
      <c r="BL138" s="134" t="str">
        <f>IF(OR(BI138="",BJ138=""),"",SUMIFS('تحميل المصنعيات'!$N:$N,'تحميل المصنعيات'!$F:$F,BJ$2,'تحميل المصنعيات'!$D:$D,BH138))</f>
        <v/>
      </c>
      <c r="BM138" s="135" t="str">
        <f t="shared" si="90"/>
        <v/>
      </c>
      <c r="BN138" s="135" t="str">
        <f t="shared" si="91"/>
        <v/>
      </c>
      <c r="BO138" s="132" t="str">
        <f t="shared" si="79"/>
        <v/>
      </c>
      <c r="BQ138" s="132" t="s">
        <v>30</v>
      </c>
      <c r="BR138" s="133">
        <v>45303</v>
      </c>
      <c r="BS138" s="134"/>
      <c r="BT138" s="134"/>
      <c r="BU138" s="134" t="str">
        <f t="shared" si="106"/>
        <v/>
      </c>
      <c r="BV138" s="134" t="str">
        <f>IF(OR(BS138="",BT138=""),"",SUMIFS('تحميل المصنعيات'!$N:$N,'تحميل المصنعيات'!$F:$F,BT$2,'تحميل المصنعيات'!$D:$D,BR138))</f>
        <v/>
      </c>
      <c r="BW138" s="135" t="str">
        <f t="shared" si="92"/>
        <v/>
      </c>
      <c r="BX138" s="135" t="str">
        <f t="shared" si="107"/>
        <v/>
      </c>
      <c r="BY138" s="132" t="str">
        <f t="shared" si="80"/>
        <v/>
      </c>
      <c r="CA138" s="132" t="s">
        <v>30</v>
      </c>
      <c r="CB138" s="133">
        <v>45303</v>
      </c>
      <c r="CC138" s="134"/>
      <c r="CD138" s="134"/>
      <c r="CE138" s="134" t="str">
        <f t="shared" si="108"/>
        <v/>
      </c>
      <c r="CF138" s="134" t="str">
        <f>IF(OR(CC138="",CD138=""),"",SUMIFS('تحميل المصنعيات'!$N:$N,'تحميل المصنعيات'!$F:$F,CD$2,'تحميل المصنعيات'!$D:$D,CB138))</f>
        <v/>
      </c>
      <c r="CG138" s="135" t="str">
        <f t="shared" si="93"/>
        <v/>
      </c>
      <c r="CH138" s="135" t="str">
        <f t="shared" si="94"/>
        <v/>
      </c>
      <c r="CI138" s="132" t="str">
        <f t="shared" si="81"/>
        <v/>
      </c>
      <c r="CK138" s="132" t="s">
        <v>30</v>
      </c>
      <c r="CL138" s="133">
        <v>45303</v>
      </c>
      <c r="CM138" s="134"/>
      <c r="CN138" s="134"/>
      <c r="CO138" s="134" t="str">
        <f t="shared" si="109"/>
        <v/>
      </c>
      <c r="CP138" s="134" t="str">
        <f>IF(OR(CM138="",CN138=""),"",SUMIFS('تحميل المصنعيات'!$N:$N,'تحميل المصنعيات'!$F:$F,CN$2,'تحميل المصنعيات'!$D:$D,CL138))</f>
        <v/>
      </c>
      <c r="CQ138" s="135" t="str">
        <f t="shared" si="95"/>
        <v/>
      </c>
      <c r="CR138" s="135" t="str">
        <f t="shared" si="96"/>
        <v/>
      </c>
      <c r="CS138" s="132" t="str">
        <f t="shared" si="82"/>
        <v/>
      </c>
    </row>
    <row r="139" spans="9:97" x14ac:dyDescent="0.25">
      <c r="I139" s="4" t="s">
        <v>8</v>
      </c>
      <c r="J139" s="5">
        <v>45304</v>
      </c>
      <c r="K139" s="6"/>
      <c r="L139" s="6"/>
      <c r="M139" s="6" t="str">
        <f t="shared" si="97"/>
        <v/>
      </c>
      <c r="N139" s="6" t="str">
        <f>IF(OR(K139="",L139=""),"",SUMIFS('تحميل المصنعيات'!$N:$N,'تحميل المصنعيات'!$F:$F,L$2,'تحميل المصنعيات'!$D:$D,J139))</f>
        <v/>
      </c>
      <c r="O139" s="55" t="str">
        <f t="shared" si="83"/>
        <v/>
      </c>
      <c r="P139" s="55" t="str">
        <f t="shared" si="110"/>
        <v/>
      </c>
      <c r="Q139" s="129" t="str">
        <f t="shared" si="98"/>
        <v/>
      </c>
      <c r="S139" s="4" t="s">
        <v>8</v>
      </c>
      <c r="T139" s="5">
        <v>45304</v>
      </c>
      <c r="U139" s="6"/>
      <c r="V139" s="6"/>
      <c r="W139" s="6" t="str">
        <f t="shared" si="99"/>
        <v/>
      </c>
      <c r="X139" s="6" t="str">
        <f>IF(OR(U139="",V139=""),"",SUMIFS('تحميل المصنعيات'!$N:$N,'تحميل المصنعيات'!$F:$F,V$2,'تحميل المصنعيات'!$D:$D,T139))</f>
        <v/>
      </c>
      <c r="Y139" s="55" t="str">
        <f t="shared" si="84"/>
        <v/>
      </c>
      <c r="Z139" s="55" t="str">
        <f t="shared" si="85"/>
        <v/>
      </c>
      <c r="AA139" s="129" t="str">
        <f t="shared" si="75"/>
        <v/>
      </c>
      <c r="AC139" s="4" t="s">
        <v>8</v>
      </c>
      <c r="AD139" s="5">
        <v>45304</v>
      </c>
      <c r="AE139" s="6"/>
      <c r="AF139" s="6"/>
      <c r="AG139" s="6" t="str">
        <f t="shared" si="100"/>
        <v/>
      </c>
      <c r="AH139" s="6" t="str">
        <f>IF(OR(AE139="",AF139=""),"",SUMIFS('تحميل المصنعيات'!$N:$N,'تحميل المصنعيات'!$F:$F,AF$2,'تحميل المصنعيات'!$D:$D,AD139))</f>
        <v/>
      </c>
      <c r="AI139" s="55" t="str">
        <f t="shared" si="86"/>
        <v/>
      </c>
      <c r="AJ139" s="55" t="str">
        <f t="shared" si="101"/>
        <v/>
      </c>
      <c r="AK139" s="129" t="str">
        <f t="shared" si="76"/>
        <v/>
      </c>
      <c r="AM139" s="4" t="s">
        <v>8</v>
      </c>
      <c r="AN139" s="5">
        <v>45304</v>
      </c>
      <c r="AO139" s="6"/>
      <c r="AP139" s="6"/>
      <c r="AQ139" s="6" t="str">
        <f t="shared" si="102"/>
        <v/>
      </c>
      <c r="AR139" s="6" t="str">
        <f>IF(OR(AO139="",AP139=""),"",SUMIFS('تحميل المصنعيات'!$N:$N,'تحميل المصنعيات'!$F:$F,AP$2,'تحميل المصنعيات'!$D:$D,AN139))</f>
        <v/>
      </c>
      <c r="AS139" s="55" t="str">
        <f t="shared" si="87"/>
        <v/>
      </c>
      <c r="AT139" s="55" t="str">
        <f t="shared" si="88"/>
        <v/>
      </c>
      <c r="AU139" s="129" t="str">
        <f t="shared" si="77"/>
        <v/>
      </c>
      <c r="AW139" s="4" t="s">
        <v>8</v>
      </c>
      <c r="AX139" s="5">
        <v>45304</v>
      </c>
      <c r="AY139" s="6"/>
      <c r="AZ139" s="6"/>
      <c r="BA139" s="6" t="str">
        <f t="shared" si="103"/>
        <v/>
      </c>
      <c r="BB139" s="6" t="str">
        <f>IF(OR(AY139="",AZ139=""),"",SUMIFS('تحميل المصنعيات'!$N:$N,'تحميل المصنعيات'!$F:$F,AZ$2,'تحميل المصنعيات'!$D:$D,AX139))</f>
        <v/>
      </c>
      <c r="BC139" s="55" t="str">
        <f t="shared" si="89"/>
        <v/>
      </c>
      <c r="BD139" s="55" t="str">
        <f t="shared" si="104"/>
        <v/>
      </c>
      <c r="BE139" s="129" t="str">
        <f t="shared" si="78"/>
        <v/>
      </c>
      <c r="BG139" s="4" t="s">
        <v>8</v>
      </c>
      <c r="BH139" s="5">
        <v>45304</v>
      </c>
      <c r="BI139" s="6"/>
      <c r="BJ139" s="6"/>
      <c r="BK139" s="6" t="str">
        <f t="shared" si="105"/>
        <v/>
      </c>
      <c r="BL139" s="6" t="str">
        <f>IF(OR(BI139="",BJ139=""),"",SUMIFS('تحميل المصنعيات'!$N:$N,'تحميل المصنعيات'!$F:$F,BJ$2,'تحميل المصنعيات'!$D:$D,BH139))</f>
        <v/>
      </c>
      <c r="BM139" s="55" t="str">
        <f t="shared" si="90"/>
        <v/>
      </c>
      <c r="BN139" s="55" t="str">
        <f t="shared" si="91"/>
        <v/>
      </c>
      <c r="BO139" s="129" t="str">
        <f t="shared" si="79"/>
        <v/>
      </c>
      <c r="BQ139" s="4" t="s">
        <v>8</v>
      </c>
      <c r="BR139" s="5">
        <v>45304</v>
      </c>
      <c r="BS139" s="6"/>
      <c r="BT139" s="6"/>
      <c r="BU139" s="6" t="str">
        <f t="shared" si="106"/>
        <v/>
      </c>
      <c r="BV139" s="6" t="str">
        <f>IF(OR(BS139="",BT139=""),"",SUMIFS('تحميل المصنعيات'!$N:$N,'تحميل المصنعيات'!$F:$F,BT$2,'تحميل المصنعيات'!$D:$D,BR139))</f>
        <v/>
      </c>
      <c r="BW139" s="55" t="str">
        <f t="shared" si="92"/>
        <v/>
      </c>
      <c r="BX139" s="55" t="str">
        <f t="shared" si="107"/>
        <v/>
      </c>
      <c r="BY139" s="129" t="str">
        <f t="shared" si="80"/>
        <v/>
      </c>
      <c r="CA139" s="4" t="s">
        <v>8</v>
      </c>
      <c r="CB139" s="5">
        <v>45304</v>
      </c>
      <c r="CC139" s="6"/>
      <c r="CD139" s="6"/>
      <c r="CE139" s="6" t="str">
        <f t="shared" si="108"/>
        <v/>
      </c>
      <c r="CF139" s="6" t="str">
        <f>IF(OR(CC139="",CD139=""),"",SUMIFS('تحميل المصنعيات'!$N:$N,'تحميل المصنعيات'!$F:$F,CD$2,'تحميل المصنعيات'!$D:$D,CB139))</f>
        <v/>
      </c>
      <c r="CG139" s="55" t="str">
        <f t="shared" si="93"/>
        <v/>
      </c>
      <c r="CH139" s="55" t="str">
        <f t="shared" si="94"/>
        <v/>
      </c>
      <c r="CI139" s="129" t="str">
        <f t="shared" si="81"/>
        <v/>
      </c>
      <c r="CK139" s="4" t="s">
        <v>8</v>
      </c>
      <c r="CL139" s="5">
        <v>45304</v>
      </c>
      <c r="CM139" s="6"/>
      <c r="CN139" s="6"/>
      <c r="CO139" s="6" t="str">
        <f t="shared" si="109"/>
        <v/>
      </c>
      <c r="CP139" s="6" t="str">
        <f>IF(OR(CM139="",CN139=""),"",SUMIFS('تحميل المصنعيات'!$N:$N,'تحميل المصنعيات'!$F:$F,CN$2,'تحميل المصنعيات'!$D:$D,CL139))</f>
        <v/>
      </c>
      <c r="CQ139" s="55" t="str">
        <f t="shared" si="95"/>
        <v/>
      </c>
      <c r="CR139" s="55" t="str">
        <f t="shared" si="96"/>
        <v/>
      </c>
      <c r="CS139" s="129" t="str">
        <f t="shared" si="82"/>
        <v/>
      </c>
    </row>
    <row r="140" spans="9:97" x14ac:dyDescent="0.25">
      <c r="I140" s="4" t="s">
        <v>9</v>
      </c>
      <c r="J140" s="5">
        <v>45305</v>
      </c>
      <c r="K140" s="6"/>
      <c r="L140" s="6"/>
      <c r="M140" s="6" t="str">
        <f t="shared" si="97"/>
        <v/>
      </c>
      <c r="N140" s="6" t="str">
        <f>IF(OR(K140="",L140=""),"",SUMIFS('تحميل المصنعيات'!$N:$N,'تحميل المصنعيات'!$F:$F,L$2,'تحميل المصنعيات'!$D:$D,J140))</f>
        <v/>
      </c>
      <c r="O140" s="55" t="str">
        <f t="shared" si="83"/>
        <v/>
      </c>
      <c r="P140" s="55" t="str">
        <f t="shared" si="110"/>
        <v/>
      </c>
      <c r="Q140" s="129" t="str">
        <f t="shared" si="98"/>
        <v/>
      </c>
      <c r="S140" s="4" t="s">
        <v>9</v>
      </c>
      <c r="T140" s="5">
        <v>45305</v>
      </c>
      <c r="U140" s="6"/>
      <c r="V140" s="6"/>
      <c r="W140" s="6" t="str">
        <f t="shared" si="99"/>
        <v/>
      </c>
      <c r="X140" s="6" t="str">
        <f>IF(OR(U140="",V140=""),"",SUMIFS('تحميل المصنعيات'!$N:$N,'تحميل المصنعيات'!$F:$F,V$2,'تحميل المصنعيات'!$D:$D,T140))</f>
        <v/>
      </c>
      <c r="Y140" s="55" t="str">
        <f t="shared" si="84"/>
        <v/>
      </c>
      <c r="Z140" s="55" t="str">
        <f t="shared" si="85"/>
        <v/>
      </c>
      <c r="AA140" s="129" t="str">
        <f t="shared" si="75"/>
        <v/>
      </c>
      <c r="AC140" s="4" t="s">
        <v>9</v>
      </c>
      <c r="AD140" s="5">
        <v>45305</v>
      </c>
      <c r="AE140" s="6"/>
      <c r="AF140" s="6"/>
      <c r="AG140" s="6" t="str">
        <f t="shared" si="100"/>
        <v/>
      </c>
      <c r="AH140" s="6" t="str">
        <f>IF(OR(AE140="",AF140=""),"",SUMIFS('تحميل المصنعيات'!$N:$N,'تحميل المصنعيات'!$F:$F,AF$2,'تحميل المصنعيات'!$D:$D,AD140))</f>
        <v/>
      </c>
      <c r="AI140" s="55" t="str">
        <f t="shared" si="86"/>
        <v/>
      </c>
      <c r="AJ140" s="55" t="str">
        <f t="shared" si="101"/>
        <v/>
      </c>
      <c r="AK140" s="129" t="str">
        <f t="shared" si="76"/>
        <v/>
      </c>
      <c r="AM140" s="4" t="s">
        <v>9</v>
      </c>
      <c r="AN140" s="5">
        <v>45305</v>
      </c>
      <c r="AO140" s="6"/>
      <c r="AP140" s="6"/>
      <c r="AQ140" s="6" t="str">
        <f t="shared" si="102"/>
        <v/>
      </c>
      <c r="AR140" s="6" t="str">
        <f>IF(OR(AO140="",AP140=""),"",SUMIFS('تحميل المصنعيات'!$N:$N,'تحميل المصنعيات'!$F:$F,AP$2,'تحميل المصنعيات'!$D:$D,AN140))</f>
        <v/>
      </c>
      <c r="AS140" s="55" t="str">
        <f t="shared" si="87"/>
        <v/>
      </c>
      <c r="AT140" s="55" t="str">
        <f t="shared" si="88"/>
        <v/>
      </c>
      <c r="AU140" s="129" t="str">
        <f t="shared" si="77"/>
        <v/>
      </c>
      <c r="AW140" s="4" t="s">
        <v>9</v>
      </c>
      <c r="AX140" s="5">
        <v>45305</v>
      </c>
      <c r="AY140" s="6"/>
      <c r="AZ140" s="6"/>
      <c r="BA140" s="6" t="str">
        <f t="shared" si="103"/>
        <v/>
      </c>
      <c r="BB140" s="6" t="str">
        <f>IF(OR(AY140="",AZ140=""),"",SUMIFS('تحميل المصنعيات'!$N:$N,'تحميل المصنعيات'!$F:$F,AZ$2,'تحميل المصنعيات'!$D:$D,AX140))</f>
        <v/>
      </c>
      <c r="BC140" s="55" t="str">
        <f t="shared" si="89"/>
        <v/>
      </c>
      <c r="BD140" s="55" t="str">
        <f t="shared" si="104"/>
        <v/>
      </c>
      <c r="BE140" s="129" t="str">
        <f t="shared" si="78"/>
        <v/>
      </c>
      <c r="BG140" s="4" t="s">
        <v>9</v>
      </c>
      <c r="BH140" s="5">
        <v>45305</v>
      </c>
      <c r="BI140" s="6"/>
      <c r="BJ140" s="6"/>
      <c r="BK140" s="6" t="str">
        <f t="shared" si="105"/>
        <v/>
      </c>
      <c r="BL140" s="6" t="str">
        <f>IF(OR(BI140="",BJ140=""),"",SUMIFS('تحميل المصنعيات'!$N:$N,'تحميل المصنعيات'!$F:$F,BJ$2,'تحميل المصنعيات'!$D:$D,BH140))</f>
        <v/>
      </c>
      <c r="BM140" s="55" t="str">
        <f t="shared" si="90"/>
        <v/>
      </c>
      <c r="BN140" s="55" t="str">
        <f t="shared" si="91"/>
        <v/>
      </c>
      <c r="BO140" s="129" t="str">
        <f t="shared" si="79"/>
        <v/>
      </c>
      <c r="BQ140" s="4" t="s">
        <v>9</v>
      </c>
      <c r="BR140" s="5">
        <v>45305</v>
      </c>
      <c r="BS140" s="6"/>
      <c r="BT140" s="6"/>
      <c r="BU140" s="6" t="str">
        <f t="shared" si="106"/>
        <v/>
      </c>
      <c r="BV140" s="6" t="str">
        <f>IF(OR(BS140="",BT140=""),"",SUMIFS('تحميل المصنعيات'!$N:$N,'تحميل المصنعيات'!$F:$F,BT$2,'تحميل المصنعيات'!$D:$D,BR140))</f>
        <v/>
      </c>
      <c r="BW140" s="55" t="str">
        <f t="shared" si="92"/>
        <v/>
      </c>
      <c r="BX140" s="55" t="str">
        <f t="shared" si="107"/>
        <v/>
      </c>
      <c r="BY140" s="129" t="str">
        <f t="shared" si="80"/>
        <v/>
      </c>
      <c r="CA140" s="4" t="s">
        <v>9</v>
      </c>
      <c r="CB140" s="5">
        <v>45305</v>
      </c>
      <c r="CC140" s="6"/>
      <c r="CD140" s="6"/>
      <c r="CE140" s="6" t="str">
        <f t="shared" si="108"/>
        <v/>
      </c>
      <c r="CF140" s="6" t="str">
        <f>IF(OR(CC140="",CD140=""),"",SUMIFS('تحميل المصنعيات'!$N:$N,'تحميل المصنعيات'!$F:$F,CD$2,'تحميل المصنعيات'!$D:$D,CB140))</f>
        <v/>
      </c>
      <c r="CG140" s="55" t="str">
        <f t="shared" si="93"/>
        <v/>
      </c>
      <c r="CH140" s="55" t="str">
        <f t="shared" si="94"/>
        <v/>
      </c>
      <c r="CI140" s="129" t="str">
        <f t="shared" si="81"/>
        <v/>
      </c>
      <c r="CK140" s="4" t="s">
        <v>9</v>
      </c>
      <c r="CL140" s="5">
        <v>45305</v>
      </c>
      <c r="CM140" s="6"/>
      <c r="CN140" s="6"/>
      <c r="CO140" s="6" t="str">
        <f t="shared" si="109"/>
        <v/>
      </c>
      <c r="CP140" s="6" t="str">
        <f>IF(OR(CM140="",CN140=""),"",SUMIFS('تحميل المصنعيات'!$N:$N,'تحميل المصنعيات'!$F:$F,CN$2,'تحميل المصنعيات'!$D:$D,CL140))</f>
        <v/>
      </c>
      <c r="CQ140" s="55" t="str">
        <f t="shared" si="95"/>
        <v/>
      </c>
      <c r="CR140" s="55" t="str">
        <f t="shared" si="96"/>
        <v/>
      </c>
      <c r="CS140" s="129" t="str">
        <f t="shared" si="82"/>
        <v/>
      </c>
    </row>
    <row r="141" spans="9:97" x14ac:dyDescent="0.25">
      <c r="I141" s="4" t="s">
        <v>10</v>
      </c>
      <c r="J141" s="5">
        <v>45306</v>
      </c>
      <c r="K141" s="6"/>
      <c r="L141" s="6"/>
      <c r="M141" s="6" t="str">
        <f t="shared" si="97"/>
        <v/>
      </c>
      <c r="N141" s="6" t="str">
        <f>IF(OR(K141="",L141=""),"",SUMIFS('تحميل المصنعيات'!$N:$N,'تحميل المصنعيات'!$F:$F,L$2,'تحميل المصنعيات'!$D:$D,J141))</f>
        <v/>
      </c>
      <c r="O141" s="55" t="str">
        <f t="shared" si="83"/>
        <v/>
      </c>
      <c r="P141" s="55" t="str">
        <f t="shared" si="110"/>
        <v/>
      </c>
      <c r="Q141" s="129" t="str">
        <f t="shared" si="98"/>
        <v/>
      </c>
      <c r="S141" s="4" t="s">
        <v>10</v>
      </c>
      <c r="T141" s="5">
        <v>45306</v>
      </c>
      <c r="U141" s="6"/>
      <c r="V141" s="6"/>
      <c r="W141" s="6" t="str">
        <f t="shared" si="99"/>
        <v/>
      </c>
      <c r="X141" s="6" t="str">
        <f>IF(OR(U141="",V141=""),"",SUMIFS('تحميل المصنعيات'!$N:$N,'تحميل المصنعيات'!$F:$F,V$2,'تحميل المصنعيات'!$D:$D,T141))</f>
        <v/>
      </c>
      <c r="Y141" s="55" t="str">
        <f t="shared" si="84"/>
        <v/>
      </c>
      <c r="Z141" s="55" t="str">
        <f t="shared" si="85"/>
        <v/>
      </c>
      <c r="AA141" s="129" t="str">
        <f t="shared" si="75"/>
        <v/>
      </c>
      <c r="AC141" s="4" t="s">
        <v>10</v>
      </c>
      <c r="AD141" s="5">
        <v>45306</v>
      </c>
      <c r="AE141" s="6"/>
      <c r="AF141" s="6"/>
      <c r="AG141" s="6" t="str">
        <f t="shared" si="100"/>
        <v/>
      </c>
      <c r="AH141" s="6" t="str">
        <f>IF(OR(AE141="",AF141=""),"",SUMIFS('تحميل المصنعيات'!$N:$N,'تحميل المصنعيات'!$F:$F,AF$2,'تحميل المصنعيات'!$D:$D,AD141))</f>
        <v/>
      </c>
      <c r="AI141" s="55" t="str">
        <f t="shared" si="86"/>
        <v/>
      </c>
      <c r="AJ141" s="55" t="str">
        <f t="shared" si="101"/>
        <v/>
      </c>
      <c r="AK141" s="129" t="str">
        <f t="shared" si="76"/>
        <v/>
      </c>
      <c r="AM141" s="4" t="s">
        <v>10</v>
      </c>
      <c r="AN141" s="5">
        <v>45306</v>
      </c>
      <c r="AO141" s="6"/>
      <c r="AP141" s="6"/>
      <c r="AQ141" s="6" t="str">
        <f t="shared" si="102"/>
        <v/>
      </c>
      <c r="AR141" s="6" t="str">
        <f>IF(OR(AO141="",AP141=""),"",SUMIFS('تحميل المصنعيات'!$N:$N,'تحميل المصنعيات'!$F:$F,AP$2,'تحميل المصنعيات'!$D:$D,AN141))</f>
        <v/>
      </c>
      <c r="AS141" s="55" t="str">
        <f t="shared" si="87"/>
        <v/>
      </c>
      <c r="AT141" s="55" t="str">
        <f t="shared" si="88"/>
        <v/>
      </c>
      <c r="AU141" s="129" t="str">
        <f t="shared" si="77"/>
        <v/>
      </c>
      <c r="AW141" s="4" t="s">
        <v>10</v>
      </c>
      <c r="AX141" s="5">
        <v>45306</v>
      </c>
      <c r="AY141" s="6"/>
      <c r="AZ141" s="6"/>
      <c r="BA141" s="6" t="str">
        <f t="shared" si="103"/>
        <v/>
      </c>
      <c r="BB141" s="6" t="str">
        <f>IF(OR(AY141="",AZ141=""),"",SUMIFS('تحميل المصنعيات'!$N:$N,'تحميل المصنعيات'!$F:$F,AZ$2,'تحميل المصنعيات'!$D:$D,AX141))</f>
        <v/>
      </c>
      <c r="BC141" s="55" t="str">
        <f t="shared" si="89"/>
        <v/>
      </c>
      <c r="BD141" s="55" t="str">
        <f t="shared" si="104"/>
        <v/>
      </c>
      <c r="BE141" s="129" t="str">
        <f t="shared" si="78"/>
        <v/>
      </c>
      <c r="BG141" s="4" t="s">
        <v>10</v>
      </c>
      <c r="BH141" s="5">
        <v>45306</v>
      </c>
      <c r="BI141" s="6"/>
      <c r="BJ141" s="6"/>
      <c r="BK141" s="6" t="str">
        <f t="shared" si="105"/>
        <v/>
      </c>
      <c r="BL141" s="6" t="str">
        <f>IF(OR(BI141="",BJ141=""),"",SUMIFS('تحميل المصنعيات'!$N:$N,'تحميل المصنعيات'!$F:$F,BJ$2,'تحميل المصنعيات'!$D:$D,BH141))</f>
        <v/>
      </c>
      <c r="BM141" s="55" t="str">
        <f t="shared" si="90"/>
        <v/>
      </c>
      <c r="BN141" s="55" t="str">
        <f t="shared" si="91"/>
        <v/>
      </c>
      <c r="BO141" s="129" t="str">
        <f t="shared" si="79"/>
        <v/>
      </c>
      <c r="BQ141" s="4" t="s">
        <v>10</v>
      </c>
      <c r="BR141" s="5">
        <v>45306</v>
      </c>
      <c r="BS141" s="6"/>
      <c r="BT141" s="6"/>
      <c r="BU141" s="6" t="str">
        <f t="shared" si="106"/>
        <v/>
      </c>
      <c r="BV141" s="6" t="str">
        <f>IF(OR(BS141="",BT141=""),"",SUMIFS('تحميل المصنعيات'!$N:$N,'تحميل المصنعيات'!$F:$F,BT$2,'تحميل المصنعيات'!$D:$D,BR141))</f>
        <v/>
      </c>
      <c r="BW141" s="55" t="str">
        <f t="shared" si="92"/>
        <v/>
      </c>
      <c r="BX141" s="55" t="str">
        <f t="shared" si="107"/>
        <v/>
      </c>
      <c r="BY141" s="129" t="str">
        <f t="shared" si="80"/>
        <v/>
      </c>
      <c r="CA141" s="4" t="s">
        <v>10</v>
      </c>
      <c r="CB141" s="5">
        <v>45306</v>
      </c>
      <c r="CC141" s="6"/>
      <c r="CD141" s="6"/>
      <c r="CE141" s="6" t="str">
        <f t="shared" si="108"/>
        <v/>
      </c>
      <c r="CF141" s="6" t="str">
        <f>IF(OR(CC141="",CD141=""),"",SUMIFS('تحميل المصنعيات'!$N:$N,'تحميل المصنعيات'!$F:$F,CD$2,'تحميل المصنعيات'!$D:$D,CB141))</f>
        <v/>
      </c>
      <c r="CG141" s="55" t="str">
        <f t="shared" si="93"/>
        <v/>
      </c>
      <c r="CH141" s="55" t="str">
        <f t="shared" si="94"/>
        <v/>
      </c>
      <c r="CI141" s="129" t="str">
        <f t="shared" si="81"/>
        <v/>
      </c>
      <c r="CK141" s="4" t="s">
        <v>10</v>
      </c>
      <c r="CL141" s="5">
        <v>45306</v>
      </c>
      <c r="CM141" s="6"/>
      <c r="CN141" s="6"/>
      <c r="CO141" s="6" t="str">
        <f t="shared" si="109"/>
        <v/>
      </c>
      <c r="CP141" s="6" t="str">
        <f>IF(OR(CM141="",CN141=""),"",SUMIFS('تحميل المصنعيات'!$N:$N,'تحميل المصنعيات'!$F:$F,CN$2,'تحميل المصنعيات'!$D:$D,CL141))</f>
        <v/>
      </c>
      <c r="CQ141" s="55" t="str">
        <f t="shared" si="95"/>
        <v/>
      </c>
      <c r="CR141" s="55" t="str">
        <f t="shared" si="96"/>
        <v/>
      </c>
      <c r="CS141" s="129" t="str">
        <f t="shared" si="82"/>
        <v/>
      </c>
    </row>
    <row r="142" spans="9:97" x14ac:dyDescent="0.25">
      <c r="I142" s="4" t="s">
        <v>11</v>
      </c>
      <c r="J142" s="5">
        <v>45307</v>
      </c>
      <c r="K142" s="6"/>
      <c r="L142" s="6"/>
      <c r="M142" s="6" t="str">
        <f t="shared" si="97"/>
        <v/>
      </c>
      <c r="N142" s="6" t="str">
        <f>IF(OR(K142="",L142=""),"",SUMIFS('تحميل المصنعيات'!$N:$N,'تحميل المصنعيات'!$F:$F,L$2,'تحميل المصنعيات'!$D:$D,J142))</f>
        <v/>
      </c>
      <c r="O142" s="55" t="str">
        <f t="shared" si="83"/>
        <v/>
      </c>
      <c r="P142" s="55" t="str">
        <f t="shared" si="110"/>
        <v/>
      </c>
      <c r="Q142" s="129" t="str">
        <f t="shared" si="98"/>
        <v/>
      </c>
      <c r="S142" s="4" t="s">
        <v>11</v>
      </c>
      <c r="T142" s="5">
        <v>45307</v>
      </c>
      <c r="U142" s="6"/>
      <c r="V142" s="6"/>
      <c r="W142" s="6" t="str">
        <f t="shared" si="99"/>
        <v/>
      </c>
      <c r="X142" s="6" t="str">
        <f>IF(OR(U142="",V142=""),"",SUMIFS('تحميل المصنعيات'!$N:$N,'تحميل المصنعيات'!$F:$F,V$2,'تحميل المصنعيات'!$D:$D,T142))</f>
        <v/>
      </c>
      <c r="Y142" s="55" t="str">
        <f t="shared" si="84"/>
        <v/>
      </c>
      <c r="Z142" s="55" t="str">
        <f t="shared" si="85"/>
        <v/>
      </c>
      <c r="AA142" s="129" t="str">
        <f t="shared" si="75"/>
        <v/>
      </c>
      <c r="AC142" s="4" t="s">
        <v>11</v>
      </c>
      <c r="AD142" s="5">
        <v>45307</v>
      </c>
      <c r="AE142" s="6"/>
      <c r="AF142" s="6"/>
      <c r="AG142" s="6" t="str">
        <f t="shared" si="100"/>
        <v/>
      </c>
      <c r="AH142" s="6" t="str">
        <f>IF(OR(AE142="",AF142=""),"",SUMIFS('تحميل المصنعيات'!$N:$N,'تحميل المصنعيات'!$F:$F,AF$2,'تحميل المصنعيات'!$D:$D,AD142))</f>
        <v/>
      </c>
      <c r="AI142" s="55" t="str">
        <f t="shared" si="86"/>
        <v/>
      </c>
      <c r="AJ142" s="55" t="str">
        <f t="shared" si="101"/>
        <v/>
      </c>
      <c r="AK142" s="129" t="str">
        <f t="shared" si="76"/>
        <v/>
      </c>
      <c r="AM142" s="4" t="s">
        <v>11</v>
      </c>
      <c r="AN142" s="5">
        <v>45307</v>
      </c>
      <c r="AO142" s="6"/>
      <c r="AP142" s="6"/>
      <c r="AQ142" s="6" t="str">
        <f t="shared" si="102"/>
        <v/>
      </c>
      <c r="AR142" s="6" t="str">
        <f>IF(OR(AO142="",AP142=""),"",SUMIFS('تحميل المصنعيات'!$N:$N,'تحميل المصنعيات'!$F:$F,AP$2,'تحميل المصنعيات'!$D:$D,AN142))</f>
        <v/>
      </c>
      <c r="AS142" s="55" t="str">
        <f t="shared" si="87"/>
        <v/>
      </c>
      <c r="AT142" s="55" t="str">
        <f t="shared" si="88"/>
        <v/>
      </c>
      <c r="AU142" s="129" t="str">
        <f t="shared" si="77"/>
        <v/>
      </c>
      <c r="AW142" s="4" t="s">
        <v>11</v>
      </c>
      <c r="AX142" s="5">
        <v>45307</v>
      </c>
      <c r="AY142" s="6"/>
      <c r="AZ142" s="6"/>
      <c r="BA142" s="6" t="str">
        <f t="shared" si="103"/>
        <v/>
      </c>
      <c r="BB142" s="6" t="str">
        <f>IF(OR(AY142="",AZ142=""),"",SUMIFS('تحميل المصنعيات'!$N:$N,'تحميل المصنعيات'!$F:$F,AZ$2,'تحميل المصنعيات'!$D:$D,AX142))</f>
        <v/>
      </c>
      <c r="BC142" s="55" t="str">
        <f t="shared" si="89"/>
        <v/>
      </c>
      <c r="BD142" s="55" t="str">
        <f t="shared" si="104"/>
        <v/>
      </c>
      <c r="BE142" s="129" t="str">
        <f t="shared" si="78"/>
        <v/>
      </c>
      <c r="BG142" s="4" t="s">
        <v>11</v>
      </c>
      <c r="BH142" s="5">
        <v>45307</v>
      </c>
      <c r="BI142" s="6"/>
      <c r="BJ142" s="6"/>
      <c r="BK142" s="6" t="str">
        <f t="shared" si="105"/>
        <v/>
      </c>
      <c r="BL142" s="6" t="str">
        <f>IF(OR(BI142="",BJ142=""),"",SUMIFS('تحميل المصنعيات'!$N:$N,'تحميل المصنعيات'!$F:$F,BJ$2,'تحميل المصنعيات'!$D:$D,BH142))</f>
        <v/>
      </c>
      <c r="BM142" s="55" t="str">
        <f t="shared" si="90"/>
        <v/>
      </c>
      <c r="BN142" s="55" t="str">
        <f t="shared" si="91"/>
        <v/>
      </c>
      <c r="BO142" s="129" t="str">
        <f t="shared" si="79"/>
        <v/>
      </c>
      <c r="BQ142" s="4" t="s">
        <v>11</v>
      </c>
      <c r="BR142" s="5">
        <v>45307</v>
      </c>
      <c r="BS142" s="6"/>
      <c r="BT142" s="6"/>
      <c r="BU142" s="6" t="str">
        <f t="shared" si="106"/>
        <v/>
      </c>
      <c r="BV142" s="6" t="str">
        <f>IF(OR(BS142="",BT142=""),"",SUMIFS('تحميل المصنعيات'!$N:$N,'تحميل المصنعيات'!$F:$F,BT$2,'تحميل المصنعيات'!$D:$D,BR142))</f>
        <v/>
      </c>
      <c r="BW142" s="55" t="str">
        <f t="shared" si="92"/>
        <v/>
      </c>
      <c r="BX142" s="55" t="str">
        <f t="shared" si="107"/>
        <v/>
      </c>
      <c r="BY142" s="129" t="str">
        <f t="shared" si="80"/>
        <v/>
      </c>
      <c r="CA142" s="4" t="s">
        <v>11</v>
      </c>
      <c r="CB142" s="5">
        <v>45307</v>
      </c>
      <c r="CC142" s="6"/>
      <c r="CD142" s="6"/>
      <c r="CE142" s="6" t="str">
        <f t="shared" si="108"/>
        <v/>
      </c>
      <c r="CF142" s="6" t="str">
        <f>IF(OR(CC142="",CD142=""),"",SUMIFS('تحميل المصنعيات'!$N:$N,'تحميل المصنعيات'!$F:$F,CD$2,'تحميل المصنعيات'!$D:$D,CB142))</f>
        <v/>
      </c>
      <c r="CG142" s="55" t="str">
        <f t="shared" si="93"/>
        <v/>
      </c>
      <c r="CH142" s="55" t="str">
        <f t="shared" si="94"/>
        <v/>
      </c>
      <c r="CI142" s="129" t="str">
        <f t="shared" si="81"/>
        <v/>
      </c>
      <c r="CK142" s="4" t="s">
        <v>11</v>
      </c>
      <c r="CL142" s="5">
        <v>45307</v>
      </c>
      <c r="CM142" s="6"/>
      <c r="CN142" s="6"/>
      <c r="CO142" s="6" t="str">
        <f t="shared" si="109"/>
        <v/>
      </c>
      <c r="CP142" s="6" t="str">
        <f>IF(OR(CM142="",CN142=""),"",SUMIFS('تحميل المصنعيات'!$N:$N,'تحميل المصنعيات'!$F:$F,CN$2,'تحميل المصنعيات'!$D:$D,CL142))</f>
        <v/>
      </c>
      <c r="CQ142" s="55" t="str">
        <f t="shared" si="95"/>
        <v/>
      </c>
      <c r="CR142" s="55" t="str">
        <f t="shared" si="96"/>
        <v/>
      </c>
      <c r="CS142" s="129" t="str">
        <f t="shared" si="82"/>
        <v/>
      </c>
    </row>
    <row r="143" spans="9:97" x14ac:dyDescent="0.25">
      <c r="I143" s="4" t="s">
        <v>12</v>
      </c>
      <c r="J143" s="5">
        <v>45308</v>
      </c>
      <c r="K143" s="6"/>
      <c r="L143" s="6"/>
      <c r="M143" s="6" t="str">
        <f t="shared" si="97"/>
        <v/>
      </c>
      <c r="N143" s="6" t="str">
        <f>IF(OR(K143="",L143=""),"",SUMIFS('تحميل المصنعيات'!$N:$N,'تحميل المصنعيات'!$F:$F,L$2,'تحميل المصنعيات'!$D:$D,J143))</f>
        <v/>
      </c>
      <c r="O143" s="55" t="str">
        <f t="shared" si="83"/>
        <v/>
      </c>
      <c r="P143" s="55" t="str">
        <f t="shared" si="110"/>
        <v/>
      </c>
      <c r="Q143" s="129" t="str">
        <f t="shared" si="98"/>
        <v/>
      </c>
      <c r="S143" s="4" t="s">
        <v>12</v>
      </c>
      <c r="T143" s="5">
        <v>45308</v>
      </c>
      <c r="U143" s="6"/>
      <c r="V143" s="6"/>
      <c r="W143" s="6" t="str">
        <f t="shared" si="99"/>
        <v/>
      </c>
      <c r="X143" s="6" t="str">
        <f>IF(OR(U143="",V143=""),"",SUMIFS('تحميل المصنعيات'!$N:$N,'تحميل المصنعيات'!$F:$F,V$2,'تحميل المصنعيات'!$D:$D,T143))</f>
        <v/>
      </c>
      <c r="Y143" s="55" t="str">
        <f t="shared" si="84"/>
        <v/>
      </c>
      <c r="Z143" s="55" t="str">
        <f t="shared" si="85"/>
        <v/>
      </c>
      <c r="AA143" s="129" t="str">
        <f t="shared" si="75"/>
        <v/>
      </c>
      <c r="AC143" s="4" t="s">
        <v>12</v>
      </c>
      <c r="AD143" s="5">
        <v>45308</v>
      </c>
      <c r="AE143" s="6"/>
      <c r="AF143" s="6"/>
      <c r="AG143" s="6" t="str">
        <f t="shared" si="100"/>
        <v/>
      </c>
      <c r="AH143" s="6" t="str">
        <f>IF(OR(AE143="",AF143=""),"",SUMIFS('تحميل المصنعيات'!$N:$N,'تحميل المصنعيات'!$F:$F,AF$2,'تحميل المصنعيات'!$D:$D,AD143))</f>
        <v/>
      </c>
      <c r="AI143" s="55" t="str">
        <f t="shared" si="86"/>
        <v/>
      </c>
      <c r="AJ143" s="55" t="str">
        <f t="shared" si="101"/>
        <v/>
      </c>
      <c r="AK143" s="129" t="str">
        <f t="shared" si="76"/>
        <v/>
      </c>
      <c r="AM143" s="4" t="s">
        <v>12</v>
      </c>
      <c r="AN143" s="5">
        <v>45308</v>
      </c>
      <c r="AO143" s="6"/>
      <c r="AP143" s="6"/>
      <c r="AQ143" s="6" t="str">
        <f t="shared" si="102"/>
        <v/>
      </c>
      <c r="AR143" s="6" t="str">
        <f>IF(OR(AO143="",AP143=""),"",SUMIFS('تحميل المصنعيات'!$N:$N,'تحميل المصنعيات'!$F:$F,AP$2,'تحميل المصنعيات'!$D:$D,AN143))</f>
        <v/>
      </c>
      <c r="AS143" s="55" t="str">
        <f t="shared" si="87"/>
        <v/>
      </c>
      <c r="AT143" s="55" t="str">
        <f t="shared" si="88"/>
        <v/>
      </c>
      <c r="AU143" s="129" t="str">
        <f t="shared" si="77"/>
        <v/>
      </c>
      <c r="AW143" s="4" t="s">
        <v>12</v>
      </c>
      <c r="AX143" s="5">
        <v>45308</v>
      </c>
      <c r="AY143" s="6"/>
      <c r="AZ143" s="6"/>
      <c r="BA143" s="6" t="str">
        <f t="shared" si="103"/>
        <v/>
      </c>
      <c r="BB143" s="6" t="str">
        <f>IF(OR(AY143="",AZ143=""),"",SUMIFS('تحميل المصنعيات'!$N:$N,'تحميل المصنعيات'!$F:$F,AZ$2,'تحميل المصنعيات'!$D:$D,AX143))</f>
        <v/>
      </c>
      <c r="BC143" s="55" t="str">
        <f t="shared" si="89"/>
        <v/>
      </c>
      <c r="BD143" s="55" t="str">
        <f t="shared" si="104"/>
        <v/>
      </c>
      <c r="BE143" s="129" t="str">
        <f t="shared" si="78"/>
        <v/>
      </c>
      <c r="BG143" s="4" t="s">
        <v>12</v>
      </c>
      <c r="BH143" s="5">
        <v>45308</v>
      </c>
      <c r="BI143" s="6"/>
      <c r="BJ143" s="6"/>
      <c r="BK143" s="6" t="str">
        <f t="shared" si="105"/>
        <v/>
      </c>
      <c r="BL143" s="6" t="str">
        <f>IF(OR(BI143="",BJ143=""),"",SUMIFS('تحميل المصنعيات'!$N:$N,'تحميل المصنعيات'!$F:$F,BJ$2,'تحميل المصنعيات'!$D:$D,BH143))</f>
        <v/>
      </c>
      <c r="BM143" s="55" t="str">
        <f t="shared" si="90"/>
        <v/>
      </c>
      <c r="BN143" s="55" t="str">
        <f t="shared" si="91"/>
        <v/>
      </c>
      <c r="BO143" s="129" t="str">
        <f t="shared" si="79"/>
        <v/>
      </c>
      <c r="BQ143" s="4" t="s">
        <v>12</v>
      </c>
      <c r="BR143" s="5">
        <v>45308</v>
      </c>
      <c r="BS143" s="6"/>
      <c r="BT143" s="6"/>
      <c r="BU143" s="6" t="str">
        <f t="shared" si="106"/>
        <v/>
      </c>
      <c r="BV143" s="6" t="str">
        <f>IF(OR(BS143="",BT143=""),"",SUMIFS('تحميل المصنعيات'!$N:$N,'تحميل المصنعيات'!$F:$F,BT$2,'تحميل المصنعيات'!$D:$D,BR143))</f>
        <v/>
      </c>
      <c r="BW143" s="55" t="str">
        <f t="shared" si="92"/>
        <v/>
      </c>
      <c r="BX143" s="55" t="str">
        <f t="shared" si="107"/>
        <v/>
      </c>
      <c r="BY143" s="129" t="str">
        <f t="shared" si="80"/>
        <v/>
      </c>
      <c r="CA143" s="4" t="s">
        <v>12</v>
      </c>
      <c r="CB143" s="5">
        <v>45308</v>
      </c>
      <c r="CC143" s="6"/>
      <c r="CD143" s="6"/>
      <c r="CE143" s="6" t="str">
        <f t="shared" si="108"/>
        <v/>
      </c>
      <c r="CF143" s="6" t="str">
        <f>IF(OR(CC143="",CD143=""),"",SUMIFS('تحميل المصنعيات'!$N:$N,'تحميل المصنعيات'!$F:$F,CD$2,'تحميل المصنعيات'!$D:$D,CB143))</f>
        <v/>
      </c>
      <c r="CG143" s="55" t="str">
        <f t="shared" si="93"/>
        <v/>
      </c>
      <c r="CH143" s="55" t="str">
        <f t="shared" si="94"/>
        <v/>
      </c>
      <c r="CI143" s="129" t="str">
        <f t="shared" si="81"/>
        <v/>
      </c>
      <c r="CK143" s="4" t="s">
        <v>12</v>
      </c>
      <c r="CL143" s="5">
        <v>45308</v>
      </c>
      <c r="CM143" s="6"/>
      <c r="CN143" s="6"/>
      <c r="CO143" s="6" t="str">
        <f t="shared" si="109"/>
        <v/>
      </c>
      <c r="CP143" s="6" t="str">
        <f>IF(OR(CM143="",CN143=""),"",SUMIFS('تحميل المصنعيات'!$N:$N,'تحميل المصنعيات'!$F:$F,CN$2,'تحميل المصنعيات'!$D:$D,CL143))</f>
        <v/>
      </c>
      <c r="CQ143" s="55" t="str">
        <f t="shared" si="95"/>
        <v/>
      </c>
      <c r="CR143" s="55" t="str">
        <f t="shared" si="96"/>
        <v/>
      </c>
      <c r="CS143" s="129" t="str">
        <f t="shared" si="82"/>
        <v/>
      </c>
    </row>
    <row r="144" spans="9:97" x14ac:dyDescent="0.25">
      <c r="I144" s="4" t="s">
        <v>13</v>
      </c>
      <c r="J144" s="5">
        <v>45309</v>
      </c>
      <c r="K144" s="6"/>
      <c r="L144" s="6"/>
      <c r="M144" s="6" t="str">
        <f t="shared" si="97"/>
        <v/>
      </c>
      <c r="N144" s="6" t="str">
        <f>IF(OR(K144="",L144=""),"",SUMIFS('تحميل المصنعيات'!$N:$N,'تحميل المصنعيات'!$F:$F,L$2,'تحميل المصنعيات'!$D:$D,J144))</f>
        <v/>
      </c>
      <c r="O144" s="55" t="str">
        <f t="shared" si="83"/>
        <v/>
      </c>
      <c r="P144" s="55" t="str">
        <f t="shared" si="110"/>
        <v/>
      </c>
      <c r="Q144" s="129" t="str">
        <f t="shared" si="98"/>
        <v/>
      </c>
      <c r="S144" s="4" t="s">
        <v>13</v>
      </c>
      <c r="T144" s="5">
        <v>45309</v>
      </c>
      <c r="U144" s="6"/>
      <c r="V144" s="6"/>
      <c r="W144" s="6" t="str">
        <f t="shared" si="99"/>
        <v/>
      </c>
      <c r="X144" s="6" t="str">
        <f>IF(OR(U144="",V144=""),"",SUMIFS('تحميل المصنعيات'!$N:$N,'تحميل المصنعيات'!$F:$F,V$2,'تحميل المصنعيات'!$D:$D,T144))</f>
        <v/>
      </c>
      <c r="Y144" s="55" t="str">
        <f t="shared" si="84"/>
        <v/>
      </c>
      <c r="Z144" s="55" t="str">
        <f t="shared" si="85"/>
        <v/>
      </c>
      <c r="AA144" s="129" t="str">
        <f t="shared" ref="AA144:AA207" si="111">IF(U144="","",IF(X144&gt;W144,"ادخال خاطئ",""))</f>
        <v/>
      </c>
      <c r="AC144" s="4" t="s">
        <v>13</v>
      </c>
      <c r="AD144" s="5">
        <v>45309</v>
      </c>
      <c r="AE144" s="6"/>
      <c r="AF144" s="6"/>
      <c r="AG144" s="6" t="str">
        <f t="shared" si="100"/>
        <v/>
      </c>
      <c r="AH144" s="6" t="str">
        <f>IF(OR(AE144="",AF144=""),"",SUMIFS('تحميل المصنعيات'!$N:$N,'تحميل المصنعيات'!$F:$F,AF$2,'تحميل المصنعيات'!$D:$D,AD144))</f>
        <v/>
      </c>
      <c r="AI144" s="55" t="str">
        <f t="shared" si="86"/>
        <v/>
      </c>
      <c r="AJ144" s="55" t="str">
        <f t="shared" si="101"/>
        <v/>
      </c>
      <c r="AK144" s="129" t="str">
        <f t="shared" ref="AK144:AK207" si="112">IF(AE144="","",IF(AH144&gt;AG144,"ادخال خاطئ",""))</f>
        <v/>
      </c>
      <c r="AM144" s="4" t="s">
        <v>13</v>
      </c>
      <c r="AN144" s="5">
        <v>45309</v>
      </c>
      <c r="AO144" s="6"/>
      <c r="AP144" s="6"/>
      <c r="AQ144" s="6" t="str">
        <f t="shared" si="102"/>
        <v/>
      </c>
      <c r="AR144" s="6" t="str">
        <f>IF(OR(AO144="",AP144=""),"",SUMIFS('تحميل المصنعيات'!$N:$N,'تحميل المصنعيات'!$F:$F,AP$2,'تحميل المصنعيات'!$D:$D,AN144))</f>
        <v/>
      </c>
      <c r="AS144" s="55" t="str">
        <f t="shared" si="87"/>
        <v/>
      </c>
      <c r="AT144" s="55" t="str">
        <f t="shared" si="88"/>
        <v/>
      </c>
      <c r="AU144" s="129" t="str">
        <f t="shared" ref="AU144:AU207" si="113">IF(AO144="","",IF(AR144&gt;AQ144,"ادخال خاطئ",""))</f>
        <v/>
      </c>
      <c r="AW144" s="4" t="s">
        <v>13</v>
      </c>
      <c r="AX144" s="5">
        <v>45309</v>
      </c>
      <c r="AY144" s="6"/>
      <c r="AZ144" s="6"/>
      <c r="BA144" s="6" t="str">
        <f t="shared" si="103"/>
        <v/>
      </c>
      <c r="BB144" s="6" t="str">
        <f>IF(OR(AY144="",AZ144=""),"",SUMIFS('تحميل المصنعيات'!$N:$N,'تحميل المصنعيات'!$F:$F,AZ$2,'تحميل المصنعيات'!$D:$D,AX144))</f>
        <v/>
      </c>
      <c r="BC144" s="55" t="str">
        <f t="shared" si="89"/>
        <v/>
      </c>
      <c r="BD144" s="55" t="str">
        <f t="shared" si="104"/>
        <v/>
      </c>
      <c r="BE144" s="129" t="str">
        <f t="shared" ref="BE144:BE207" si="114">IF(AY144="","",IF(BB144&gt;BA144,"ادخال خاطئ",""))</f>
        <v/>
      </c>
      <c r="BG144" s="4" t="s">
        <v>13</v>
      </c>
      <c r="BH144" s="5">
        <v>45309</v>
      </c>
      <c r="BI144" s="6"/>
      <c r="BJ144" s="6"/>
      <c r="BK144" s="6" t="str">
        <f t="shared" si="105"/>
        <v/>
      </c>
      <c r="BL144" s="6" t="str">
        <f>IF(OR(BI144="",BJ144=""),"",SUMIFS('تحميل المصنعيات'!$N:$N,'تحميل المصنعيات'!$F:$F,BJ$2,'تحميل المصنعيات'!$D:$D,BH144))</f>
        <v/>
      </c>
      <c r="BM144" s="55" t="str">
        <f t="shared" si="90"/>
        <v/>
      </c>
      <c r="BN144" s="55" t="str">
        <f t="shared" si="91"/>
        <v/>
      </c>
      <c r="BO144" s="129" t="str">
        <f t="shared" ref="BO144:BO207" si="115">IF(BI144="","",IF(BL144&gt;BK144,"ادخال خاطئ",""))</f>
        <v/>
      </c>
      <c r="BQ144" s="4" t="s">
        <v>13</v>
      </c>
      <c r="BR144" s="5">
        <v>45309</v>
      </c>
      <c r="BS144" s="6"/>
      <c r="BT144" s="6"/>
      <c r="BU144" s="6" t="str">
        <f t="shared" si="106"/>
        <v/>
      </c>
      <c r="BV144" s="6" t="str">
        <f>IF(OR(BS144="",BT144=""),"",SUMIFS('تحميل المصنعيات'!$N:$N,'تحميل المصنعيات'!$F:$F,BT$2,'تحميل المصنعيات'!$D:$D,BR144))</f>
        <v/>
      </c>
      <c r="BW144" s="55" t="str">
        <f t="shared" si="92"/>
        <v/>
      </c>
      <c r="BX144" s="55" t="str">
        <f t="shared" si="107"/>
        <v/>
      </c>
      <c r="BY144" s="129" t="str">
        <f t="shared" ref="BY144:BY207" si="116">IF(BS144="","",IF(BV144&gt;BU144,"ادخال خاطئ",""))</f>
        <v/>
      </c>
      <c r="CA144" s="4" t="s">
        <v>13</v>
      </c>
      <c r="CB144" s="5">
        <v>45309</v>
      </c>
      <c r="CC144" s="6"/>
      <c r="CD144" s="6"/>
      <c r="CE144" s="6" t="str">
        <f t="shared" si="108"/>
        <v/>
      </c>
      <c r="CF144" s="6" t="str">
        <f>IF(OR(CC144="",CD144=""),"",SUMIFS('تحميل المصنعيات'!$N:$N,'تحميل المصنعيات'!$F:$F,CD$2,'تحميل المصنعيات'!$D:$D,CB144))</f>
        <v/>
      </c>
      <c r="CG144" s="55" t="str">
        <f t="shared" si="93"/>
        <v/>
      </c>
      <c r="CH144" s="55" t="str">
        <f t="shared" si="94"/>
        <v/>
      </c>
      <c r="CI144" s="129" t="str">
        <f t="shared" ref="CI144:CI207" si="117">IF(CC144="","",IF(CF144&gt;CE144,"ادخال خاطئ",""))</f>
        <v/>
      </c>
      <c r="CK144" s="4" t="s">
        <v>13</v>
      </c>
      <c r="CL144" s="5">
        <v>45309</v>
      </c>
      <c r="CM144" s="6"/>
      <c r="CN144" s="6"/>
      <c r="CO144" s="6" t="str">
        <f t="shared" si="109"/>
        <v/>
      </c>
      <c r="CP144" s="6" t="str">
        <f>IF(OR(CM144="",CN144=""),"",SUMIFS('تحميل المصنعيات'!$N:$N,'تحميل المصنعيات'!$F:$F,CN$2,'تحميل المصنعيات'!$D:$D,CL144))</f>
        <v/>
      </c>
      <c r="CQ144" s="55" t="str">
        <f t="shared" si="95"/>
        <v/>
      </c>
      <c r="CR144" s="55" t="str">
        <f t="shared" si="96"/>
        <v/>
      </c>
      <c r="CS144" s="129" t="str">
        <f t="shared" ref="CS144:CS207" si="118">IF(CM144="","",IF(CP144&gt;CO144,"ادخال خاطئ",""))</f>
        <v/>
      </c>
    </row>
    <row r="145" spans="9:97" x14ac:dyDescent="0.25">
      <c r="I145" s="132" t="s">
        <v>30</v>
      </c>
      <c r="J145" s="133">
        <v>45310</v>
      </c>
      <c r="K145" s="134"/>
      <c r="L145" s="134"/>
      <c r="M145" s="134" t="str">
        <f t="shared" si="97"/>
        <v/>
      </c>
      <c r="N145" s="134" t="str">
        <f>IF(OR(K145="",L145=""),"",SUMIFS('تحميل المصنعيات'!$N:$N,'تحميل المصنعيات'!$F:$F,L$2,'تحميل المصنعيات'!$D:$D,J145))</f>
        <v/>
      </c>
      <c r="O145" s="135" t="str">
        <f t="shared" si="83"/>
        <v/>
      </c>
      <c r="P145" s="135" t="str">
        <f t="shared" si="110"/>
        <v/>
      </c>
      <c r="Q145" s="132" t="str">
        <f t="shared" si="98"/>
        <v/>
      </c>
      <c r="S145" s="132" t="s">
        <v>30</v>
      </c>
      <c r="T145" s="133">
        <v>45310</v>
      </c>
      <c r="U145" s="134"/>
      <c r="V145" s="134"/>
      <c r="W145" s="134" t="str">
        <f t="shared" si="99"/>
        <v/>
      </c>
      <c r="X145" s="134" t="str">
        <f>IF(OR(U145="",V145=""),"",SUMIFS('تحميل المصنعيات'!$N:$N,'تحميل المصنعيات'!$F:$F,V$2,'تحميل المصنعيات'!$D:$D,T145))</f>
        <v/>
      </c>
      <c r="Y145" s="135" t="str">
        <f t="shared" si="84"/>
        <v/>
      </c>
      <c r="Z145" s="135" t="str">
        <f t="shared" si="85"/>
        <v/>
      </c>
      <c r="AA145" s="132" t="str">
        <f t="shared" si="111"/>
        <v/>
      </c>
      <c r="AC145" s="132" t="s">
        <v>30</v>
      </c>
      <c r="AD145" s="133">
        <v>45310</v>
      </c>
      <c r="AE145" s="134"/>
      <c r="AF145" s="134"/>
      <c r="AG145" s="134" t="str">
        <f t="shared" si="100"/>
        <v/>
      </c>
      <c r="AH145" s="134" t="str">
        <f>IF(OR(AE145="",AF145=""),"",SUMIFS('تحميل المصنعيات'!$N:$N,'تحميل المصنعيات'!$F:$F,AF$2,'تحميل المصنعيات'!$D:$D,AD145))</f>
        <v/>
      </c>
      <c r="AI145" s="135" t="str">
        <f t="shared" si="86"/>
        <v/>
      </c>
      <c r="AJ145" s="135" t="str">
        <f t="shared" si="101"/>
        <v/>
      </c>
      <c r="AK145" s="132" t="str">
        <f t="shared" si="112"/>
        <v/>
      </c>
      <c r="AM145" s="132" t="s">
        <v>30</v>
      </c>
      <c r="AN145" s="133">
        <v>45310</v>
      </c>
      <c r="AO145" s="134"/>
      <c r="AP145" s="134"/>
      <c r="AQ145" s="134" t="str">
        <f t="shared" si="102"/>
        <v/>
      </c>
      <c r="AR145" s="134" t="str">
        <f>IF(OR(AO145="",AP145=""),"",SUMIFS('تحميل المصنعيات'!$N:$N,'تحميل المصنعيات'!$F:$F,AP$2,'تحميل المصنعيات'!$D:$D,AN145))</f>
        <v/>
      </c>
      <c r="AS145" s="135" t="str">
        <f t="shared" si="87"/>
        <v/>
      </c>
      <c r="AT145" s="135" t="str">
        <f t="shared" si="88"/>
        <v/>
      </c>
      <c r="AU145" s="132" t="str">
        <f t="shared" si="113"/>
        <v/>
      </c>
      <c r="AW145" s="132" t="s">
        <v>30</v>
      </c>
      <c r="AX145" s="133">
        <v>45310</v>
      </c>
      <c r="AY145" s="134"/>
      <c r="AZ145" s="134"/>
      <c r="BA145" s="134" t="str">
        <f t="shared" si="103"/>
        <v/>
      </c>
      <c r="BB145" s="134" t="str">
        <f>IF(OR(AY145="",AZ145=""),"",SUMIFS('تحميل المصنعيات'!$N:$N,'تحميل المصنعيات'!$F:$F,AZ$2,'تحميل المصنعيات'!$D:$D,AX145))</f>
        <v/>
      </c>
      <c r="BC145" s="135" t="str">
        <f t="shared" si="89"/>
        <v/>
      </c>
      <c r="BD145" s="135" t="str">
        <f t="shared" si="104"/>
        <v/>
      </c>
      <c r="BE145" s="132" t="str">
        <f t="shared" si="114"/>
        <v/>
      </c>
      <c r="BG145" s="132" t="s">
        <v>30</v>
      </c>
      <c r="BH145" s="133">
        <v>45310</v>
      </c>
      <c r="BI145" s="134"/>
      <c r="BJ145" s="134"/>
      <c r="BK145" s="134" t="str">
        <f t="shared" si="105"/>
        <v/>
      </c>
      <c r="BL145" s="134" t="str">
        <f>IF(OR(BI145="",BJ145=""),"",SUMIFS('تحميل المصنعيات'!$N:$N,'تحميل المصنعيات'!$F:$F,BJ$2,'تحميل المصنعيات'!$D:$D,BH145))</f>
        <v/>
      </c>
      <c r="BM145" s="135" t="str">
        <f t="shared" si="90"/>
        <v/>
      </c>
      <c r="BN145" s="135" t="str">
        <f t="shared" si="91"/>
        <v/>
      </c>
      <c r="BO145" s="132" t="str">
        <f t="shared" si="115"/>
        <v/>
      </c>
      <c r="BQ145" s="132" t="s">
        <v>30</v>
      </c>
      <c r="BR145" s="133">
        <v>45310</v>
      </c>
      <c r="BS145" s="134"/>
      <c r="BT145" s="134"/>
      <c r="BU145" s="134" t="str">
        <f t="shared" si="106"/>
        <v/>
      </c>
      <c r="BV145" s="134" t="str">
        <f>IF(OR(BS145="",BT145=""),"",SUMIFS('تحميل المصنعيات'!$N:$N,'تحميل المصنعيات'!$F:$F,BT$2,'تحميل المصنعيات'!$D:$D,BR145))</f>
        <v/>
      </c>
      <c r="BW145" s="135" t="str">
        <f t="shared" si="92"/>
        <v/>
      </c>
      <c r="BX145" s="135" t="str">
        <f t="shared" si="107"/>
        <v/>
      </c>
      <c r="BY145" s="132" t="str">
        <f t="shared" si="116"/>
        <v/>
      </c>
      <c r="CA145" s="132" t="s">
        <v>30</v>
      </c>
      <c r="CB145" s="133">
        <v>45310</v>
      </c>
      <c r="CC145" s="134"/>
      <c r="CD145" s="134"/>
      <c r="CE145" s="134" t="str">
        <f t="shared" si="108"/>
        <v/>
      </c>
      <c r="CF145" s="134" t="str">
        <f>IF(OR(CC145="",CD145=""),"",SUMIFS('تحميل المصنعيات'!$N:$N,'تحميل المصنعيات'!$F:$F,CD$2,'تحميل المصنعيات'!$D:$D,CB145))</f>
        <v/>
      </c>
      <c r="CG145" s="135" t="str">
        <f t="shared" si="93"/>
        <v/>
      </c>
      <c r="CH145" s="135" t="str">
        <f t="shared" si="94"/>
        <v/>
      </c>
      <c r="CI145" s="132" t="str">
        <f t="shared" si="117"/>
        <v/>
      </c>
      <c r="CK145" s="132" t="s">
        <v>30</v>
      </c>
      <c r="CL145" s="133">
        <v>45310</v>
      </c>
      <c r="CM145" s="134"/>
      <c r="CN145" s="134"/>
      <c r="CO145" s="134" t="str">
        <f t="shared" si="109"/>
        <v/>
      </c>
      <c r="CP145" s="134" t="str">
        <f>IF(OR(CM145="",CN145=""),"",SUMIFS('تحميل المصنعيات'!$N:$N,'تحميل المصنعيات'!$F:$F,CN$2,'تحميل المصنعيات'!$D:$D,CL145))</f>
        <v/>
      </c>
      <c r="CQ145" s="135" t="str">
        <f t="shared" si="95"/>
        <v/>
      </c>
      <c r="CR145" s="135" t="str">
        <f t="shared" si="96"/>
        <v/>
      </c>
      <c r="CS145" s="132" t="str">
        <f t="shared" si="118"/>
        <v/>
      </c>
    </row>
    <row r="146" spans="9:97" x14ac:dyDescent="0.25">
      <c r="I146" s="4" t="s">
        <v>8</v>
      </c>
      <c r="J146" s="5">
        <v>45311</v>
      </c>
      <c r="K146" s="6"/>
      <c r="L146" s="6"/>
      <c r="M146" s="6" t="str">
        <f t="shared" si="97"/>
        <v/>
      </c>
      <c r="N146" s="6" t="str">
        <f>IF(OR(K146="",L146=""),"",SUMIFS('تحميل المصنعيات'!$N:$N,'تحميل المصنعيات'!$F:$F,L$2,'تحميل المصنعيات'!$D:$D,J146))</f>
        <v/>
      </c>
      <c r="O146" s="55" t="str">
        <f t="shared" si="83"/>
        <v/>
      </c>
      <c r="P146" s="55" t="str">
        <f t="shared" si="110"/>
        <v/>
      </c>
      <c r="Q146" s="129" t="str">
        <f t="shared" si="98"/>
        <v/>
      </c>
      <c r="S146" s="4" t="s">
        <v>8</v>
      </c>
      <c r="T146" s="5">
        <v>45311</v>
      </c>
      <c r="U146" s="6"/>
      <c r="V146" s="6"/>
      <c r="W146" s="6" t="str">
        <f t="shared" si="99"/>
        <v/>
      </c>
      <c r="X146" s="6" t="str">
        <f>IF(OR(U146="",V146=""),"",SUMIFS('تحميل المصنعيات'!$N:$N,'تحميل المصنعيات'!$F:$F,V$2,'تحميل المصنعيات'!$D:$D,T146))</f>
        <v/>
      </c>
      <c r="Y146" s="55" t="str">
        <f t="shared" si="84"/>
        <v/>
      </c>
      <c r="Z146" s="55" t="str">
        <f t="shared" si="85"/>
        <v/>
      </c>
      <c r="AA146" s="129" t="str">
        <f t="shared" si="111"/>
        <v/>
      </c>
      <c r="AC146" s="4" t="s">
        <v>8</v>
      </c>
      <c r="AD146" s="5">
        <v>45311</v>
      </c>
      <c r="AE146" s="6"/>
      <c r="AF146" s="6"/>
      <c r="AG146" s="6" t="str">
        <f t="shared" si="100"/>
        <v/>
      </c>
      <c r="AH146" s="6" t="str">
        <f>IF(OR(AE146="",AF146=""),"",SUMIFS('تحميل المصنعيات'!$N:$N,'تحميل المصنعيات'!$F:$F,AF$2,'تحميل المصنعيات'!$D:$D,AD146))</f>
        <v/>
      </c>
      <c r="AI146" s="55" t="str">
        <f t="shared" si="86"/>
        <v/>
      </c>
      <c r="AJ146" s="55" t="str">
        <f t="shared" si="101"/>
        <v/>
      </c>
      <c r="AK146" s="129" t="str">
        <f t="shared" si="112"/>
        <v/>
      </c>
      <c r="AM146" s="4" t="s">
        <v>8</v>
      </c>
      <c r="AN146" s="5">
        <v>45311</v>
      </c>
      <c r="AO146" s="6"/>
      <c r="AP146" s="6"/>
      <c r="AQ146" s="6" t="str">
        <f t="shared" si="102"/>
        <v/>
      </c>
      <c r="AR146" s="6" t="str">
        <f>IF(OR(AO146="",AP146=""),"",SUMIFS('تحميل المصنعيات'!$N:$N,'تحميل المصنعيات'!$F:$F,AP$2,'تحميل المصنعيات'!$D:$D,AN146))</f>
        <v/>
      </c>
      <c r="AS146" s="55" t="str">
        <f t="shared" si="87"/>
        <v/>
      </c>
      <c r="AT146" s="55" t="str">
        <f t="shared" si="88"/>
        <v/>
      </c>
      <c r="AU146" s="129" t="str">
        <f t="shared" si="113"/>
        <v/>
      </c>
      <c r="AW146" s="4" t="s">
        <v>8</v>
      </c>
      <c r="AX146" s="5">
        <v>45311</v>
      </c>
      <c r="AY146" s="6"/>
      <c r="AZ146" s="6"/>
      <c r="BA146" s="6" t="str">
        <f t="shared" si="103"/>
        <v/>
      </c>
      <c r="BB146" s="6" t="str">
        <f>IF(OR(AY146="",AZ146=""),"",SUMIFS('تحميل المصنعيات'!$N:$N,'تحميل المصنعيات'!$F:$F,AZ$2,'تحميل المصنعيات'!$D:$D,AX146))</f>
        <v/>
      </c>
      <c r="BC146" s="55" t="str">
        <f t="shared" si="89"/>
        <v/>
      </c>
      <c r="BD146" s="55" t="str">
        <f t="shared" si="104"/>
        <v/>
      </c>
      <c r="BE146" s="129" t="str">
        <f t="shared" si="114"/>
        <v/>
      </c>
      <c r="BG146" s="4" t="s">
        <v>8</v>
      </c>
      <c r="BH146" s="5">
        <v>45311</v>
      </c>
      <c r="BI146" s="6"/>
      <c r="BJ146" s="6"/>
      <c r="BK146" s="6" t="str">
        <f t="shared" si="105"/>
        <v/>
      </c>
      <c r="BL146" s="6" t="str">
        <f>IF(OR(BI146="",BJ146=""),"",SUMIFS('تحميل المصنعيات'!$N:$N,'تحميل المصنعيات'!$F:$F,BJ$2,'تحميل المصنعيات'!$D:$D,BH146))</f>
        <v/>
      </c>
      <c r="BM146" s="55" t="str">
        <f t="shared" si="90"/>
        <v/>
      </c>
      <c r="BN146" s="55" t="str">
        <f t="shared" si="91"/>
        <v/>
      </c>
      <c r="BO146" s="129" t="str">
        <f t="shared" si="115"/>
        <v/>
      </c>
      <c r="BQ146" s="4" t="s">
        <v>8</v>
      </c>
      <c r="BR146" s="5">
        <v>45311</v>
      </c>
      <c r="BS146" s="6"/>
      <c r="BT146" s="6"/>
      <c r="BU146" s="6" t="str">
        <f t="shared" si="106"/>
        <v/>
      </c>
      <c r="BV146" s="6" t="str">
        <f>IF(OR(BS146="",BT146=""),"",SUMIFS('تحميل المصنعيات'!$N:$N,'تحميل المصنعيات'!$F:$F,BT$2,'تحميل المصنعيات'!$D:$D,BR146))</f>
        <v/>
      </c>
      <c r="BW146" s="55" t="str">
        <f t="shared" si="92"/>
        <v/>
      </c>
      <c r="BX146" s="55" t="str">
        <f t="shared" si="107"/>
        <v/>
      </c>
      <c r="BY146" s="129" t="str">
        <f t="shared" si="116"/>
        <v/>
      </c>
      <c r="CA146" s="4" t="s">
        <v>8</v>
      </c>
      <c r="CB146" s="5">
        <v>45311</v>
      </c>
      <c r="CC146" s="6"/>
      <c r="CD146" s="6"/>
      <c r="CE146" s="6" t="str">
        <f t="shared" si="108"/>
        <v/>
      </c>
      <c r="CF146" s="6" t="str">
        <f>IF(OR(CC146="",CD146=""),"",SUMIFS('تحميل المصنعيات'!$N:$N,'تحميل المصنعيات'!$F:$F,CD$2,'تحميل المصنعيات'!$D:$D,CB146))</f>
        <v/>
      </c>
      <c r="CG146" s="55" t="str">
        <f t="shared" si="93"/>
        <v/>
      </c>
      <c r="CH146" s="55" t="str">
        <f t="shared" si="94"/>
        <v/>
      </c>
      <c r="CI146" s="129" t="str">
        <f t="shared" si="117"/>
        <v/>
      </c>
      <c r="CK146" s="4" t="s">
        <v>8</v>
      </c>
      <c r="CL146" s="5">
        <v>45311</v>
      </c>
      <c r="CM146" s="6"/>
      <c r="CN146" s="6"/>
      <c r="CO146" s="6" t="str">
        <f t="shared" si="109"/>
        <v/>
      </c>
      <c r="CP146" s="6" t="str">
        <f>IF(OR(CM146="",CN146=""),"",SUMIFS('تحميل المصنعيات'!$N:$N,'تحميل المصنعيات'!$F:$F,CN$2,'تحميل المصنعيات'!$D:$D,CL146))</f>
        <v/>
      </c>
      <c r="CQ146" s="55" t="str">
        <f t="shared" si="95"/>
        <v/>
      </c>
      <c r="CR146" s="55" t="str">
        <f t="shared" si="96"/>
        <v/>
      </c>
      <c r="CS146" s="129" t="str">
        <f t="shared" si="118"/>
        <v/>
      </c>
    </row>
    <row r="147" spans="9:97" x14ac:dyDescent="0.25">
      <c r="I147" s="4" t="s">
        <v>9</v>
      </c>
      <c r="J147" s="5">
        <v>45312</v>
      </c>
      <c r="K147" s="6"/>
      <c r="L147" s="6"/>
      <c r="M147" s="6" t="str">
        <f t="shared" si="97"/>
        <v/>
      </c>
      <c r="N147" s="6" t="str">
        <f>IF(OR(K147="",L147=""),"",SUMIFS('تحميل المصنعيات'!$N:$N,'تحميل المصنعيات'!$F:$F,L$2,'تحميل المصنعيات'!$D:$D,J147))</f>
        <v/>
      </c>
      <c r="O147" s="55" t="str">
        <f t="shared" si="83"/>
        <v/>
      </c>
      <c r="P147" s="55" t="str">
        <f t="shared" si="110"/>
        <v/>
      </c>
      <c r="Q147" s="129" t="str">
        <f t="shared" si="98"/>
        <v/>
      </c>
      <c r="S147" s="4" t="s">
        <v>9</v>
      </c>
      <c r="T147" s="5">
        <v>45312</v>
      </c>
      <c r="U147" s="6"/>
      <c r="V147" s="6"/>
      <c r="W147" s="6" t="str">
        <f t="shared" si="99"/>
        <v/>
      </c>
      <c r="X147" s="6" t="str">
        <f>IF(OR(U147="",V147=""),"",SUMIFS('تحميل المصنعيات'!$N:$N,'تحميل المصنعيات'!$F:$F,V$2,'تحميل المصنعيات'!$D:$D,T147))</f>
        <v/>
      </c>
      <c r="Y147" s="55" t="str">
        <f t="shared" si="84"/>
        <v/>
      </c>
      <c r="Z147" s="55" t="str">
        <f t="shared" si="85"/>
        <v/>
      </c>
      <c r="AA147" s="129" t="str">
        <f t="shared" si="111"/>
        <v/>
      </c>
      <c r="AC147" s="4" t="s">
        <v>9</v>
      </c>
      <c r="AD147" s="5">
        <v>45312</v>
      </c>
      <c r="AE147" s="6"/>
      <c r="AF147" s="6"/>
      <c r="AG147" s="6" t="str">
        <f t="shared" si="100"/>
        <v/>
      </c>
      <c r="AH147" s="6" t="str">
        <f>IF(OR(AE147="",AF147=""),"",SUMIFS('تحميل المصنعيات'!$N:$N,'تحميل المصنعيات'!$F:$F,AF$2,'تحميل المصنعيات'!$D:$D,AD147))</f>
        <v/>
      </c>
      <c r="AI147" s="55" t="str">
        <f t="shared" si="86"/>
        <v/>
      </c>
      <c r="AJ147" s="55" t="str">
        <f t="shared" si="101"/>
        <v/>
      </c>
      <c r="AK147" s="129" t="str">
        <f t="shared" si="112"/>
        <v/>
      </c>
      <c r="AM147" s="4" t="s">
        <v>9</v>
      </c>
      <c r="AN147" s="5">
        <v>45312</v>
      </c>
      <c r="AO147" s="6"/>
      <c r="AP147" s="6"/>
      <c r="AQ147" s="6" t="str">
        <f t="shared" si="102"/>
        <v/>
      </c>
      <c r="AR147" s="6" t="str">
        <f>IF(OR(AO147="",AP147=""),"",SUMIFS('تحميل المصنعيات'!$N:$N,'تحميل المصنعيات'!$F:$F,AP$2,'تحميل المصنعيات'!$D:$D,AN147))</f>
        <v/>
      </c>
      <c r="AS147" s="55" t="str">
        <f t="shared" si="87"/>
        <v/>
      </c>
      <c r="AT147" s="55" t="str">
        <f t="shared" si="88"/>
        <v/>
      </c>
      <c r="AU147" s="129" t="str">
        <f t="shared" si="113"/>
        <v/>
      </c>
      <c r="AW147" s="4" t="s">
        <v>9</v>
      </c>
      <c r="AX147" s="5">
        <v>45312</v>
      </c>
      <c r="AY147" s="6"/>
      <c r="AZ147" s="6"/>
      <c r="BA147" s="6" t="str">
        <f t="shared" si="103"/>
        <v/>
      </c>
      <c r="BB147" s="6" t="str">
        <f>IF(OR(AY147="",AZ147=""),"",SUMIFS('تحميل المصنعيات'!$N:$N,'تحميل المصنعيات'!$F:$F,AZ$2,'تحميل المصنعيات'!$D:$D,AX147))</f>
        <v/>
      </c>
      <c r="BC147" s="55" t="str">
        <f t="shared" si="89"/>
        <v/>
      </c>
      <c r="BD147" s="55" t="str">
        <f t="shared" si="104"/>
        <v/>
      </c>
      <c r="BE147" s="129" t="str">
        <f t="shared" si="114"/>
        <v/>
      </c>
      <c r="BG147" s="4" t="s">
        <v>9</v>
      </c>
      <c r="BH147" s="5">
        <v>45312</v>
      </c>
      <c r="BI147" s="6"/>
      <c r="BJ147" s="6"/>
      <c r="BK147" s="6" t="str">
        <f t="shared" si="105"/>
        <v/>
      </c>
      <c r="BL147" s="6" t="str">
        <f>IF(OR(BI147="",BJ147=""),"",SUMIFS('تحميل المصنعيات'!$N:$N,'تحميل المصنعيات'!$F:$F,BJ$2,'تحميل المصنعيات'!$D:$D,BH147))</f>
        <v/>
      </c>
      <c r="BM147" s="55" t="str">
        <f t="shared" si="90"/>
        <v/>
      </c>
      <c r="BN147" s="55" t="str">
        <f t="shared" si="91"/>
        <v/>
      </c>
      <c r="BO147" s="129" t="str">
        <f t="shared" si="115"/>
        <v/>
      </c>
      <c r="BQ147" s="4" t="s">
        <v>9</v>
      </c>
      <c r="BR147" s="5">
        <v>45312</v>
      </c>
      <c r="BS147" s="6"/>
      <c r="BT147" s="6"/>
      <c r="BU147" s="6" t="str">
        <f t="shared" si="106"/>
        <v/>
      </c>
      <c r="BV147" s="6" t="str">
        <f>IF(OR(BS147="",BT147=""),"",SUMIFS('تحميل المصنعيات'!$N:$N,'تحميل المصنعيات'!$F:$F,BT$2,'تحميل المصنعيات'!$D:$D,BR147))</f>
        <v/>
      </c>
      <c r="BW147" s="55" t="str">
        <f t="shared" si="92"/>
        <v/>
      </c>
      <c r="BX147" s="55" t="str">
        <f t="shared" si="107"/>
        <v/>
      </c>
      <c r="BY147" s="129" t="str">
        <f t="shared" si="116"/>
        <v/>
      </c>
      <c r="CA147" s="4" t="s">
        <v>9</v>
      </c>
      <c r="CB147" s="5">
        <v>45312</v>
      </c>
      <c r="CC147" s="6"/>
      <c r="CD147" s="6"/>
      <c r="CE147" s="6" t="str">
        <f t="shared" si="108"/>
        <v/>
      </c>
      <c r="CF147" s="6" t="str">
        <f>IF(OR(CC147="",CD147=""),"",SUMIFS('تحميل المصنعيات'!$N:$N,'تحميل المصنعيات'!$F:$F,CD$2,'تحميل المصنعيات'!$D:$D,CB147))</f>
        <v/>
      </c>
      <c r="CG147" s="55" t="str">
        <f t="shared" si="93"/>
        <v/>
      </c>
      <c r="CH147" s="55" t="str">
        <f t="shared" si="94"/>
        <v/>
      </c>
      <c r="CI147" s="129" t="str">
        <f t="shared" si="117"/>
        <v/>
      </c>
      <c r="CK147" s="4" t="s">
        <v>9</v>
      </c>
      <c r="CL147" s="5">
        <v>45312</v>
      </c>
      <c r="CM147" s="6"/>
      <c r="CN147" s="6"/>
      <c r="CO147" s="6" t="str">
        <f t="shared" si="109"/>
        <v/>
      </c>
      <c r="CP147" s="6" t="str">
        <f>IF(OR(CM147="",CN147=""),"",SUMIFS('تحميل المصنعيات'!$N:$N,'تحميل المصنعيات'!$F:$F,CN$2,'تحميل المصنعيات'!$D:$D,CL147))</f>
        <v/>
      </c>
      <c r="CQ147" s="55" t="str">
        <f t="shared" si="95"/>
        <v/>
      </c>
      <c r="CR147" s="55" t="str">
        <f t="shared" si="96"/>
        <v/>
      </c>
      <c r="CS147" s="129" t="str">
        <f t="shared" si="118"/>
        <v/>
      </c>
    </row>
    <row r="148" spans="9:97" x14ac:dyDescent="0.25">
      <c r="I148" s="4" t="s">
        <v>10</v>
      </c>
      <c r="J148" s="5">
        <v>45313</v>
      </c>
      <c r="K148" s="6"/>
      <c r="L148" s="6"/>
      <c r="M148" s="6" t="str">
        <f t="shared" si="97"/>
        <v/>
      </c>
      <c r="N148" s="6" t="str">
        <f>IF(OR(K148="",L148=""),"",SUMIFS('تحميل المصنعيات'!$N:$N,'تحميل المصنعيات'!$F:$F,L$2,'تحميل المصنعيات'!$D:$D,J148))</f>
        <v/>
      </c>
      <c r="O148" s="55" t="str">
        <f t="shared" si="83"/>
        <v/>
      </c>
      <c r="P148" s="55" t="str">
        <f t="shared" si="110"/>
        <v/>
      </c>
      <c r="Q148" s="129" t="str">
        <f t="shared" si="98"/>
        <v/>
      </c>
      <c r="S148" s="4" t="s">
        <v>10</v>
      </c>
      <c r="T148" s="5">
        <v>45313</v>
      </c>
      <c r="U148" s="6"/>
      <c r="V148" s="6"/>
      <c r="W148" s="6" t="str">
        <f t="shared" si="99"/>
        <v/>
      </c>
      <c r="X148" s="6" t="str">
        <f>IF(OR(U148="",V148=""),"",SUMIFS('تحميل المصنعيات'!$N:$N,'تحميل المصنعيات'!$F:$F,V$2,'تحميل المصنعيات'!$D:$D,T148))</f>
        <v/>
      </c>
      <c r="Y148" s="55" t="str">
        <f t="shared" si="84"/>
        <v/>
      </c>
      <c r="Z148" s="55" t="str">
        <f t="shared" si="85"/>
        <v/>
      </c>
      <c r="AA148" s="129" t="str">
        <f t="shared" si="111"/>
        <v/>
      </c>
      <c r="AC148" s="4" t="s">
        <v>10</v>
      </c>
      <c r="AD148" s="5">
        <v>45313</v>
      </c>
      <c r="AE148" s="6"/>
      <c r="AF148" s="6"/>
      <c r="AG148" s="6" t="str">
        <f t="shared" si="100"/>
        <v/>
      </c>
      <c r="AH148" s="6" t="str">
        <f>IF(OR(AE148="",AF148=""),"",SUMIFS('تحميل المصنعيات'!$N:$N,'تحميل المصنعيات'!$F:$F,AF$2,'تحميل المصنعيات'!$D:$D,AD148))</f>
        <v/>
      </c>
      <c r="AI148" s="55" t="str">
        <f t="shared" si="86"/>
        <v/>
      </c>
      <c r="AJ148" s="55" t="str">
        <f t="shared" si="101"/>
        <v/>
      </c>
      <c r="AK148" s="129" t="str">
        <f t="shared" si="112"/>
        <v/>
      </c>
      <c r="AM148" s="4" t="s">
        <v>10</v>
      </c>
      <c r="AN148" s="5">
        <v>45313</v>
      </c>
      <c r="AO148" s="6"/>
      <c r="AP148" s="6"/>
      <c r="AQ148" s="6" t="str">
        <f t="shared" si="102"/>
        <v/>
      </c>
      <c r="AR148" s="6" t="str">
        <f>IF(OR(AO148="",AP148=""),"",SUMIFS('تحميل المصنعيات'!$N:$N,'تحميل المصنعيات'!$F:$F,AP$2,'تحميل المصنعيات'!$D:$D,AN148))</f>
        <v/>
      </c>
      <c r="AS148" s="55" t="str">
        <f t="shared" si="87"/>
        <v/>
      </c>
      <c r="AT148" s="55" t="str">
        <f t="shared" si="88"/>
        <v/>
      </c>
      <c r="AU148" s="129" t="str">
        <f t="shared" si="113"/>
        <v/>
      </c>
      <c r="AW148" s="4" t="s">
        <v>10</v>
      </c>
      <c r="AX148" s="5">
        <v>45313</v>
      </c>
      <c r="AY148" s="6"/>
      <c r="AZ148" s="6"/>
      <c r="BA148" s="6" t="str">
        <f t="shared" si="103"/>
        <v/>
      </c>
      <c r="BB148" s="6" t="str">
        <f>IF(OR(AY148="",AZ148=""),"",SUMIFS('تحميل المصنعيات'!$N:$N,'تحميل المصنعيات'!$F:$F,AZ$2,'تحميل المصنعيات'!$D:$D,AX148))</f>
        <v/>
      </c>
      <c r="BC148" s="55" t="str">
        <f t="shared" si="89"/>
        <v/>
      </c>
      <c r="BD148" s="55" t="str">
        <f t="shared" si="104"/>
        <v/>
      </c>
      <c r="BE148" s="129" t="str">
        <f t="shared" si="114"/>
        <v/>
      </c>
      <c r="BG148" s="4" t="s">
        <v>10</v>
      </c>
      <c r="BH148" s="5">
        <v>45313</v>
      </c>
      <c r="BI148" s="6"/>
      <c r="BJ148" s="6"/>
      <c r="BK148" s="6" t="str">
        <f t="shared" si="105"/>
        <v/>
      </c>
      <c r="BL148" s="6" t="str">
        <f>IF(OR(BI148="",BJ148=""),"",SUMIFS('تحميل المصنعيات'!$N:$N,'تحميل المصنعيات'!$F:$F,BJ$2,'تحميل المصنعيات'!$D:$D,BH148))</f>
        <v/>
      </c>
      <c r="BM148" s="55" t="str">
        <f t="shared" si="90"/>
        <v/>
      </c>
      <c r="BN148" s="55" t="str">
        <f t="shared" si="91"/>
        <v/>
      </c>
      <c r="BO148" s="129" t="str">
        <f t="shared" si="115"/>
        <v/>
      </c>
      <c r="BQ148" s="4" t="s">
        <v>10</v>
      </c>
      <c r="BR148" s="5">
        <v>45313</v>
      </c>
      <c r="BS148" s="6"/>
      <c r="BT148" s="6"/>
      <c r="BU148" s="6" t="str">
        <f t="shared" si="106"/>
        <v/>
      </c>
      <c r="BV148" s="6" t="str">
        <f>IF(OR(BS148="",BT148=""),"",SUMIFS('تحميل المصنعيات'!$N:$N,'تحميل المصنعيات'!$F:$F,BT$2,'تحميل المصنعيات'!$D:$D,BR148))</f>
        <v/>
      </c>
      <c r="BW148" s="55" t="str">
        <f t="shared" si="92"/>
        <v/>
      </c>
      <c r="BX148" s="55" t="str">
        <f t="shared" si="107"/>
        <v/>
      </c>
      <c r="BY148" s="129" t="str">
        <f t="shared" si="116"/>
        <v/>
      </c>
      <c r="CA148" s="4" t="s">
        <v>10</v>
      </c>
      <c r="CB148" s="5">
        <v>45313</v>
      </c>
      <c r="CC148" s="6"/>
      <c r="CD148" s="6"/>
      <c r="CE148" s="6" t="str">
        <f t="shared" si="108"/>
        <v/>
      </c>
      <c r="CF148" s="6" t="str">
        <f>IF(OR(CC148="",CD148=""),"",SUMIFS('تحميل المصنعيات'!$N:$N,'تحميل المصنعيات'!$F:$F,CD$2,'تحميل المصنعيات'!$D:$D,CB148))</f>
        <v/>
      </c>
      <c r="CG148" s="55" t="str">
        <f t="shared" si="93"/>
        <v/>
      </c>
      <c r="CH148" s="55" t="str">
        <f t="shared" si="94"/>
        <v/>
      </c>
      <c r="CI148" s="129" t="str">
        <f t="shared" si="117"/>
        <v/>
      </c>
      <c r="CK148" s="4" t="s">
        <v>10</v>
      </c>
      <c r="CL148" s="5">
        <v>45313</v>
      </c>
      <c r="CM148" s="6"/>
      <c r="CN148" s="6"/>
      <c r="CO148" s="6" t="str">
        <f t="shared" si="109"/>
        <v/>
      </c>
      <c r="CP148" s="6" t="str">
        <f>IF(OR(CM148="",CN148=""),"",SUMIFS('تحميل المصنعيات'!$N:$N,'تحميل المصنعيات'!$F:$F,CN$2,'تحميل المصنعيات'!$D:$D,CL148))</f>
        <v/>
      </c>
      <c r="CQ148" s="55" t="str">
        <f t="shared" si="95"/>
        <v/>
      </c>
      <c r="CR148" s="55" t="str">
        <f t="shared" si="96"/>
        <v/>
      </c>
      <c r="CS148" s="129" t="str">
        <f t="shared" si="118"/>
        <v/>
      </c>
    </row>
    <row r="149" spans="9:97" x14ac:dyDescent="0.25">
      <c r="I149" s="4" t="s">
        <v>11</v>
      </c>
      <c r="J149" s="5">
        <v>45314</v>
      </c>
      <c r="K149" s="6"/>
      <c r="L149" s="6"/>
      <c r="M149" s="6" t="str">
        <f t="shared" si="97"/>
        <v/>
      </c>
      <c r="N149" s="6" t="str">
        <f>IF(OR(K149="",L149=""),"",SUMIFS('تحميل المصنعيات'!$N:$N,'تحميل المصنعيات'!$F:$F,L$2,'تحميل المصنعيات'!$D:$D,J149))</f>
        <v/>
      </c>
      <c r="O149" s="55" t="str">
        <f t="shared" si="83"/>
        <v/>
      </c>
      <c r="P149" s="55" t="str">
        <f t="shared" si="110"/>
        <v/>
      </c>
      <c r="Q149" s="129" t="str">
        <f t="shared" si="98"/>
        <v/>
      </c>
      <c r="S149" s="4" t="s">
        <v>11</v>
      </c>
      <c r="T149" s="5">
        <v>45314</v>
      </c>
      <c r="U149" s="6"/>
      <c r="V149" s="6"/>
      <c r="W149" s="6" t="str">
        <f t="shared" si="99"/>
        <v/>
      </c>
      <c r="X149" s="6" t="str">
        <f>IF(OR(U149="",V149=""),"",SUMIFS('تحميل المصنعيات'!$N:$N,'تحميل المصنعيات'!$F:$F,V$2,'تحميل المصنعيات'!$D:$D,T149))</f>
        <v/>
      </c>
      <c r="Y149" s="55" t="str">
        <f t="shared" si="84"/>
        <v/>
      </c>
      <c r="Z149" s="55" t="str">
        <f t="shared" si="85"/>
        <v/>
      </c>
      <c r="AA149" s="129" t="str">
        <f t="shared" si="111"/>
        <v/>
      </c>
      <c r="AC149" s="4" t="s">
        <v>11</v>
      </c>
      <c r="AD149" s="5">
        <v>45314</v>
      </c>
      <c r="AE149" s="6"/>
      <c r="AF149" s="6"/>
      <c r="AG149" s="6" t="str">
        <f t="shared" si="100"/>
        <v/>
      </c>
      <c r="AH149" s="6" t="str">
        <f>IF(OR(AE149="",AF149=""),"",SUMIFS('تحميل المصنعيات'!$N:$N,'تحميل المصنعيات'!$F:$F,AF$2,'تحميل المصنعيات'!$D:$D,AD149))</f>
        <v/>
      </c>
      <c r="AI149" s="55" t="str">
        <f t="shared" si="86"/>
        <v/>
      </c>
      <c r="AJ149" s="55" t="str">
        <f t="shared" si="101"/>
        <v/>
      </c>
      <c r="AK149" s="129" t="str">
        <f t="shared" si="112"/>
        <v/>
      </c>
      <c r="AM149" s="4" t="s">
        <v>11</v>
      </c>
      <c r="AN149" s="5">
        <v>45314</v>
      </c>
      <c r="AO149" s="6"/>
      <c r="AP149" s="6"/>
      <c r="AQ149" s="6" t="str">
        <f t="shared" si="102"/>
        <v/>
      </c>
      <c r="AR149" s="6" t="str">
        <f>IF(OR(AO149="",AP149=""),"",SUMIFS('تحميل المصنعيات'!$N:$N,'تحميل المصنعيات'!$F:$F,AP$2,'تحميل المصنعيات'!$D:$D,AN149))</f>
        <v/>
      </c>
      <c r="AS149" s="55" t="str">
        <f t="shared" si="87"/>
        <v/>
      </c>
      <c r="AT149" s="55" t="str">
        <f t="shared" si="88"/>
        <v/>
      </c>
      <c r="AU149" s="129" t="str">
        <f t="shared" si="113"/>
        <v/>
      </c>
      <c r="AW149" s="4" t="s">
        <v>11</v>
      </c>
      <c r="AX149" s="5">
        <v>45314</v>
      </c>
      <c r="AY149" s="6"/>
      <c r="AZ149" s="6"/>
      <c r="BA149" s="6" t="str">
        <f t="shared" si="103"/>
        <v/>
      </c>
      <c r="BB149" s="6" t="str">
        <f>IF(OR(AY149="",AZ149=""),"",SUMIFS('تحميل المصنعيات'!$N:$N,'تحميل المصنعيات'!$F:$F,AZ$2,'تحميل المصنعيات'!$D:$D,AX149))</f>
        <v/>
      </c>
      <c r="BC149" s="55" t="str">
        <f t="shared" si="89"/>
        <v/>
      </c>
      <c r="BD149" s="55" t="str">
        <f t="shared" si="104"/>
        <v/>
      </c>
      <c r="BE149" s="129" t="str">
        <f t="shared" si="114"/>
        <v/>
      </c>
      <c r="BG149" s="4" t="s">
        <v>11</v>
      </c>
      <c r="BH149" s="5">
        <v>45314</v>
      </c>
      <c r="BI149" s="6"/>
      <c r="BJ149" s="6"/>
      <c r="BK149" s="6" t="str">
        <f t="shared" si="105"/>
        <v/>
      </c>
      <c r="BL149" s="6" t="str">
        <f>IF(OR(BI149="",BJ149=""),"",SUMIFS('تحميل المصنعيات'!$N:$N,'تحميل المصنعيات'!$F:$F,BJ$2,'تحميل المصنعيات'!$D:$D,BH149))</f>
        <v/>
      </c>
      <c r="BM149" s="55" t="str">
        <f t="shared" si="90"/>
        <v/>
      </c>
      <c r="BN149" s="55" t="str">
        <f t="shared" si="91"/>
        <v/>
      </c>
      <c r="BO149" s="129" t="str">
        <f t="shared" si="115"/>
        <v/>
      </c>
      <c r="BQ149" s="4" t="s">
        <v>11</v>
      </c>
      <c r="BR149" s="5">
        <v>45314</v>
      </c>
      <c r="BS149" s="6"/>
      <c r="BT149" s="6"/>
      <c r="BU149" s="6" t="str">
        <f t="shared" si="106"/>
        <v/>
      </c>
      <c r="BV149" s="6" t="str">
        <f>IF(OR(BS149="",BT149=""),"",SUMIFS('تحميل المصنعيات'!$N:$N,'تحميل المصنعيات'!$F:$F,BT$2,'تحميل المصنعيات'!$D:$D,BR149))</f>
        <v/>
      </c>
      <c r="BW149" s="55" t="str">
        <f t="shared" si="92"/>
        <v/>
      </c>
      <c r="BX149" s="55" t="str">
        <f t="shared" si="107"/>
        <v/>
      </c>
      <c r="BY149" s="129" t="str">
        <f t="shared" si="116"/>
        <v/>
      </c>
      <c r="CA149" s="4" t="s">
        <v>11</v>
      </c>
      <c r="CB149" s="5">
        <v>45314</v>
      </c>
      <c r="CC149" s="6"/>
      <c r="CD149" s="6"/>
      <c r="CE149" s="6" t="str">
        <f t="shared" si="108"/>
        <v/>
      </c>
      <c r="CF149" s="6" t="str">
        <f>IF(OR(CC149="",CD149=""),"",SUMIFS('تحميل المصنعيات'!$N:$N,'تحميل المصنعيات'!$F:$F,CD$2,'تحميل المصنعيات'!$D:$D,CB149))</f>
        <v/>
      </c>
      <c r="CG149" s="55" t="str">
        <f t="shared" si="93"/>
        <v/>
      </c>
      <c r="CH149" s="55" t="str">
        <f t="shared" si="94"/>
        <v/>
      </c>
      <c r="CI149" s="129" t="str">
        <f t="shared" si="117"/>
        <v/>
      </c>
      <c r="CK149" s="4" t="s">
        <v>11</v>
      </c>
      <c r="CL149" s="5">
        <v>45314</v>
      </c>
      <c r="CM149" s="6"/>
      <c r="CN149" s="6"/>
      <c r="CO149" s="6" t="str">
        <f t="shared" si="109"/>
        <v/>
      </c>
      <c r="CP149" s="6" t="str">
        <f>IF(OR(CM149="",CN149=""),"",SUMIFS('تحميل المصنعيات'!$N:$N,'تحميل المصنعيات'!$F:$F,CN$2,'تحميل المصنعيات'!$D:$D,CL149))</f>
        <v/>
      </c>
      <c r="CQ149" s="55" t="str">
        <f t="shared" si="95"/>
        <v/>
      </c>
      <c r="CR149" s="55" t="str">
        <f t="shared" si="96"/>
        <v/>
      </c>
      <c r="CS149" s="129" t="str">
        <f t="shared" si="118"/>
        <v/>
      </c>
    </row>
    <row r="150" spans="9:97" x14ac:dyDescent="0.25">
      <c r="I150" s="4" t="s">
        <v>12</v>
      </c>
      <c r="J150" s="5">
        <v>45315</v>
      </c>
      <c r="K150" s="6"/>
      <c r="L150" s="6"/>
      <c r="M150" s="6" t="str">
        <f t="shared" si="97"/>
        <v/>
      </c>
      <c r="N150" s="6" t="str">
        <f>IF(OR(K150="",L150=""),"",SUMIFS('تحميل المصنعيات'!$N:$N,'تحميل المصنعيات'!$F:$F,L$2,'تحميل المصنعيات'!$D:$D,J150))</f>
        <v/>
      </c>
      <c r="O150" s="55" t="str">
        <f t="shared" si="83"/>
        <v/>
      </c>
      <c r="P150" s="55" t="str">
        <f t="shared" si="110"/>
        <v/>
      </c>
      <c r="Q150" s="129" t="str">
        <f t="shared" si="98"/>
        <v/>
      </c>
      <c r="S150" s="4" t="s">
        <v>12</v>
      </c>
      <c r="T150" s="5">
        <v>45315</v>
      </c>
      <c r="U150" s="6"/>
      <c r="V150" s="6"/>
      <c r="W150" s="6" t="str">
        <f t="shared" si="99"/>
        <v/>
      </c>
      <c r="X150" s="6" t="str">
        <f>IF(OR(U150="",V150=""),"",SUMIFS('تحميل المصنعيات'!$N:$N,'تحميل المصنعيات'!$F:$F,V$2,'تحميل المصنعيات'!$D:$D,T150))</f>
        <v/>
      </c>
      <c r="Y150" s="55" t="str">
        <f t="shared" si="84"/>
        <v/>
      </c>
      <c r="Z150" s="55" t="str">
        <f t="shared" si="85"/>
        <v/>
      </c>
      <c r="AA150" s="129" t="str">
        <f t="shared" si="111"/>
        <v/>
      </c>
      <c r="AC150" s="4" t="s">
        <v>12</v>
      </c>
      <c r="AD150" s="5">
        <v>45315</v>
      </c>
      <c r="AE150" s="6"/>
      <c r="AF150" s="6"/>
      <c r="AG150" s="6" t="str">
        <f t="shared" si="100"/>
        <v/>
      </c>
      <c r="AH150" s="6" t="str">
        <f>IF(OR(AE150="",AF150=""),"",SUMIFS('تحميل المصنعيات'!$N:$N,'تحميل المصنعيات'!$F:$F,AF$2,'تحميل المصنعيات'!$D:$D,AD150))</f>
        <v/>
      </c>
      <c r="AI150" s="55" t="str">
        <f t="shared" si="86"/>
        <v/>
      </c>
      <c r="AJ150" s="55" t="str">
        <f t="shared" si="101"/>
        <v/>
      </c>
      <c r="AK150" s="129" t="str">
        <f t="shared" si="112"/>
        <v/>
      </c>
      <c r="AM150" s="4" t="s">
        <v>12</v>
      </c>
      <c r="AN150" s="5">
        <v>45315</v>
      </c>
      <c r="AO150" s="6"/>
      <c r="AP150" s="6"/>
      <c r="AQ150" s="6" t="str">
        <f t="shared" si="102"/>
        <v/>
      </c>
      <c r="AR150" s="6" t="str">
        <f>IF(OR(AO150="",AP150=""),"",SUMIFS('تحميل المصنعيات'!$N:$N,'تحميل المصنعيات'!$F:$F,AP$2,'تحميل المصنعيات'!$D:$D,AN150))</f>
        <v/>
      </c>
      <c r="AS150" s="55" t="str">
        <f t="shared" si="87"/>
        <v/>
      </c>
      <c r="AT150" s="55" t="str">
        <f t="shared" si="88"/>
        <v/>
      </c>
      <c r="AU150" s="129" t="str">
        <f t="shared" si="113"/>
        <v/>
      </c>
      <c r="AW150" s="4" t="s">
        <v>12</v>
      </c>
      <c r="AX150" s="5">
        <v>45315</v>
      </c>
      <c r="AY150" s="6"/>
      <c r="AZ150" s="6"/>
      <c r="BA150" s="6" t="str">
        <f t="shared" si="103"/>
        <v/>
      </c>
      <c r="BB150" s="6" t="str">
        <f>IF(OR(AY150="",AZ150=""),"",SUMIFS('تحميل المصنعيات'!$N:$N,'تحميل المصنعيات'!$F:$F,AZ$2,'تحميل المصنعيات'!$D:$D,AX150))</f>
        <v/>
      </c>
      <c r="BC150" s="55" t="str">
        <f t="shared" si="89"/>
        <v/>
      </c>
      <c r="BD150" s="55" t="str">
        <f t="shared" si="104"/>
        <v/>
      </c>
      <c r="BE150" s="129" t="str">
        <f t="shared" si="114"/>
        <v/>
      </c>
      <c r="BG150" s="4" t="s">
        <v>12</v>
      </c>
      <c r="BH150" s="5">
        <v>45315</v>
      </c>
      <c r="BI150" s="6"/>
      <c r="BJ150" s="6"/>
      <c r="BK150" s="6" t="str">
        <f t="shared" si="105"/>
        <v/>
      </c>
      <c r="BL150" s="6" t="str">
        <f>IF(OR(BI150="",BJ150=""),"",SUMIFS('تحميل المصنعيات'!$N:$N,'تحميل المصنعيات'!$F:$F,BJ$2,'تحميل المصنعيات'!$D:$D,BH150))</f>
        <v/>
      </c>
      <c r="BM150" s="55" t="str">
        <f t="shared" si="90"/>
        <v/>
      </c>
      <c r="BN150" s="55" t="str">
        <f t="shared" si="91"/>
        <v/>
      </c>
      <c r="BO150" s="129" t="str">
        <f t="shared" si="115"/>
        <v/>
      </c>
      <c r="BQ150" s="4" t="s">
        <v>12</v>
      </c>
      <c r="BR150" s="5">
        <v>45315</v>
      </c>
      <c r="BS150" s="6"/>
      <c r="BT150" s="6"/>
      <c r="BU150" s="6" t="str">
        <f t="shared" si="106"/>
        <v/>
      </c>
      <c r="BV150" s="6" t="str">
        <f>IF(OR(BS150="",BT150=""),"",SUMIFS('تحميل المصنعيات'!$N:$N,'تحميل المصنعيات'!$F:$F,BT$2,'تحميل المصنعيات'!$D:$D,BR150))</f>
        <v/>
      </c>
      <c r="BW150" s="55" t="str">
        <f t="shared" si="92"/>
        <v/>
      </c>
      <c r="BX150" s="55" t="str">
        <f t="shared" si="107"/>
        <v/>
      </c>
      <c r="BY150" s="129" t="str">
        <f t="shared" si="116"/>
        <v/>
      </c>
      <c r="CA150" s="4" t="s">
        <v>12</v>
      </c>
      <c r="CB150" s="5">
        <v>45315</v>
      </c>
      <c r="CC150" s="6"/>
      <c r="CD150" s="6"/>
      <c r="CE150" s="6" t="str">
        <f t="shared" si="108"/>
        <v/>
      </c>
      <c r="CF150" s="6" t="str">
        <f>IF(OR(CC150="",CD150=""),"",SUMIFS('تحميل المصنعيات'!$N:$N,'تحميل المصنعيات'!$F:$F,CD$2,'تحميل المصنعيات'!$D:$D,CB150))</f>
        <v/>
      </c>
      <c r="CG150" s="55" t="str">
        <f t="shared" si="93"/>
        <v/>
      </c>
      <c r="CH150" s="55" t="str">
        <f t="shared" si="94"/>
        <v/>
      </c>
      <c r="CI150" s="129" t="str">
        <f t="shared" si="117"/>
        <v/>
      </c>
      <c r="CK150" s="4" t="s">
        <v>12</v>
      </c>
      <c r="CL150" s="5">
        <v>45315</v>
      </c>
      <c r="CM150" s="6"/>
      <c r="CN150" s="6"/>
      <c r="CO150" s="6" t="str">
        <f t="shared" si="109"/>
        <v/>
      </c>
      <c r="CP150" s="6" t="str">
        <f>IF(OR(CM150="",CN150=""),"",SUMIFS('تحميل المصنعيات'!$N:$N,'تحميل المصنعيات'!$F:$F,CN$2,'تحميل المصنعيات'!$D:$D,CL150))</f>
        <v/>
      </c>
      <c r="CQ150" s="55" t="str">
        <f t="shared" si="95"/>
        <v/>
      </c>
      <c r="CR150" s="55" t="str">
        <f t="shared" si="96"/>
        <v/>
      </c>
      <c r="CS150" s="129" t="str">
        <f t="shared" si="118"/>
        <v/>
      </c>
    </row>
    <row r="151" spans="9:97" x14ac:dyDescent="0.25">
      <c r="I151" s="4" t="s">
        <v>13</v>
      </c>
      <c r="J151" s="5">
        <v>45316</v>
      </c>
      <c r="K151" s="6"/>
      <c r="L151" s="6"/>
      <c r="M151" s="6" t="str">
        <f t="shared" si="97"/>
        <v/>
      </c>
      <c r="N151" s="6" t="str">
        <f>IF(OR(K151="",L151=""),"",SUMIFS('تحميل المصنعيات'!$N:$N,'تحميل المصنعيات'!$F:$F,L$2,'تحميل المصنعيات'!$D:$D,J151))</f>
        <v/>
      </c>
      <c r="O151" s="55" t="str">
        <f t="shared" si="83"/>
        <v/>
      </c>
      <c r="P151" s="55" t="str">
        <f t="shared" si="110"/>
        <v/>
      </c>
      <c r="Q151" s="129" t="str">
        <f t="shared" si="98"/>
        <v/>
      </c>
      <c r="S151" s="4" t="s">
        <v>13</v>
      </c>
      <c r="T151" s="5">
        <v>45316</v>
      </c>
      <c r="U151" s="6"/>
      <c r="V151" s="6"/>
      <c r="W151" s="6" t="str">
        <f t="shared" si="99"/>
        <v/>
      </c>
      <c r="X151" s="6" t="str">
        <f>IF(OR(U151="",V151=""),"",SUMIFS('تحميل المصنعيات'!$N:$N,'تحميل المصنعيات'!$F:$F,V$2,'تحميل المصنعيات'!$D:$D,T151))</f>
        <v/>
      </c>
      <c r="Y151" s="55" t="str">
        <f t="shared" si="84"/>
        <v/>
      </c>
      <c r="Z151" s="55" t="str">
        <f t="shared" si="85"/>
        <v/>
      </c>
      <c r="AA151" s="129" t="str">
        <f t="shared" si="111"/>
        <v/>
      </c>
      <c r="AC151" s="4" t="s">
        <v>13</v>
      </c>
      <c r="AD151" s="5">
        <v>45316</v>
      </c>
      <c r="AE151" s="6"/>
      <c r="AF151" s="6"/>
      <c r="AG151" s="6" t="str">
        <f t="shared" si="100"/>
        <v/>
      </c>
      <c r="AH151" s="6" t="str">
        <f>IF(OR(AE151="",AF151=""),"",SUMIFS('تحميل المصنعيات'!$N:$N,'تحميل المصنعيات'!$F:$F,AF$2,'تحميل المصنعيات'!$D:$D,AD151))</f>
        <v/>
      </c>
      <c r="AI151" s="55" t="str">
        <f t="shared" si="86"/>
        <v/>
      </c>
      <c r="AJ151" s="55" t="str">
        <f t="shared" si="101"/>
        <v/>
      </c>
      <c r="AK151" s="129" t="str">
        <f t="shared" si="112"/>
        <v/>
      </c>
      <c r="AM151" s="4" t="s">
        <v>13</v>
      </c>
      <c r="AN151" s="5">
        <v>45316</v>
      </c>
      <c r="AO151" s="6"/>
      <c r="AP151" s="6"/>
      <c r="AQ151" s="6" t="str">
        <f t="shared" si="102"/>
        <v/>
      </c>
      <c r="AR151" s="6" t="str">
        <f>IF(OR(AO151="",AP151=""),"",SUMIFS('تحميل المصنعيات'!$N:$N,'تحميل المصنعيات'!$F:$F,AP$2,'تحميل المصنعيات'!$D:$D,AN151))</f>
        <v/>
      </c>
      <c r="AS151" s="55" t="str">
        <f t="shared" si="87"/>
        <v/>
      </c>
      <c r="AT151" s="55" t="str">
        <f t="shared" si="88"/>
        <v/>
      </c>
      <c r="AU151" s="129" t="str">
        <f t="shared" si="113"/>
        <v/>
      </c>
      <c r="AW151" s="4" t="s">
        <v>13</v>
      </c>
      <c r="AX151" s="5">
        <v>45316</v>
      </c>
      <c r="AY151" s="6"/>
      <c r="AZ151" s="6"/>
      <c r="BA151" s="6" t="str">
        <f t="shared" si="103"/>
        <v/>
      </c>
      <c r="BB151" s="6" t="str">
        <f>IF(OR(AY151="",AZ151=""),"",SUMIFS('تحميل المصنعيات'!$N:$N,'تحميل المصنعيات'!$F:$F,AZ$2,'تحميل المصنعيات'!$D:$D,AX151))</f>
        <v/>
      </c>
      <c r="BC151" s="55" t="str">
        <f t="shared" si="89"/>
        <v/>
      </c>
      <c r="BD151" s="55" t="str">
        <f t="shared" si="104"/>
        <v/>
      </c>
      <c r="BE151" s="129" t="str">
        <f t="shared" si="114"/>
        <v/>
      </c>
      <c r="BG151" s="4" t="s">
        <v>13</v>
      </c>
      <c r="BH151" s="5">
        <v>45316</v>
      </c>
      <c r="BI151" s="6"/>
      <c r="BJ151" s="6"/>
      <c r="BK151" s="6" t="str">
        <f t="shared" si="105"/>
        <v/>
      </c>
      <c r="BL151" s="6" t="str">
        <f>IF(OR(BI151="",BJ151=""),"",SUMIFS('تحميل المصنعيات'!$N:$N,'تحميل المصنعيات'!$F:$F,BJ$2,'تحميل المصنعيات'!$D:$D,BH151))</f>
        <v/>
      </c>
      <c r="BM151" s="55" t="str">
        <f t="shared" si="90"/>
        <v/>
      </c>
      <c r="BN151" s="55" t="str">
        <f t="shared" si="91"/>
        <v/>
      </c>
      <c r="BO151" s="129" t="str">
        <f t="shared" si="115"/>
        <v/>
      </c>
      <c r="BQ151" s="4" t="s">
        <v>13</v>
      </c>
      <c r="BR151" s="5">
        <v>45316</v>
      </c>
      <c r="BS151" s="6"/>
      <c r="BT151" s="6"/>
      <c r="BU151" s="6" t="str">
        <f t="shared" si="106"/>
        <v/>
      </c>
      <c r="BV151" s="6" t="str">
        <f>IF(OR(BS151="",BT151=""),"",SUMIFS('تحميل المصنعيات'!$N:$N,'تحميل المصنعيات'!$F:$F,BT$2,'تحميل المصنعيات'!$D:$D,BR151))</f>
        <v/>
      </c>
      <c r="BW151" s="55" t="str">
        <f t="shared" si="92"/>
        <v/>
      </c>
      <c r="BX151" s="55" t="str">
        <f t="shared" si="107"/>
        <v/>
      </c>
      <c r="BY151" s="129" t="str">
        <f t="shared" si="116"/>
        <v/>
      </c>
      <c r="CA151" s="4" t="s">
        <v>13</v>
      </c>
      <c r="CB151" s="5">
        <v>45316</v>
      </c>
      <c r="CC151" s="6"/>
      <c r="CD151" s="6"/>
      <c r="CE151" s="6" t="str">
        <f t="shared" si="108"/>
        <v/>
      </c>
      <c r="CF151" s="6" t="str">
        <f>IF(OR(CC151="",CD151=""),"",SUMIFS('تحميل المصنعيات'!$N:$N,'تحميل المصنعيات'!$F:$F,CD$2,'تحميل المصنعيات'!$D:$D,CB151))</f>
        <v/>
      </c>
      <c r="CG151" s="55" t="str">
        <f t="shared" si="93"/>
        <v/>
      </c>
      <c r="CH151" s="55" t="str">
        <f t="shared" si="94"/>
        <v/>
      </c>
      <c r="CI151" s="129" t="str">
        <f t="shared" si="117"/>
        <v/>
      </c>
      <c r="CK151" s="4" t="s">
        <v>13</v>
      </c>
      <c r="CL151" s="5">
        <v>45316</v>
      </c>
      <c r="CM151" s="6"/>
      <c r="CN151" s="6"/>
      <c r="CO151" s="6" t="str">
        <f t="shared" si="109"/>
        <v/>
      </c>
      <c r="CP151" s="6" t="str">
        <f>IF(OR(CM151="",CN151=""),"",SUMIFS('تحميل المصنعيات'!$N:$N,'تحميل المصنعيات'!$F:$F,CN$2,'تحميل المصنعيات'!$D:$D,CL151))</f>
        <v/>
      </c>
      <c r="CQ151" s="55" t="str">
        <f t="shared" si="95"/>
        <v/>
      </c>
      <c r="CR151" s="55" t="str">
        <f t="shared" si="96"/>
        <v/>
      </c>
      <c r="CS151" s="129" t="str">
        <f t="shared" si="118"/>
        <v/>
      </c>
    </row>
    <row r="152" spans="9:97" x14ac:dyDescent="0.25">
      <c r="I152" s="132" t="s">
        <v>30</v>
      </c>
      <c r="J152" s="133">
        <v>45317</v>
      </c>
      <c r="K152" s="134"/>
      <c r="L152" s="134"/>
      <c r="M152" s="134" t="str">
        <f t="shared" si="97"/>
        <v/>
      </c>
      <c r="N152" s="134" t="str">
        <f>IF(OR(K152="",L152=""),"",SUMIFS('تحميل المصنعيات'!$N:$N,'تحميل المصنعيات'!$F:$F,L$2,'تحميل المصنعيات'!$D:$D,J152))</f>
        <v/>
      </c>
      <c r="O152" s="135" t="str">
        <f t="shared" si="83"/>
        <v/>
      </c>
      <c r="P152" s="135" t="str">
        <f t="shared" si="110"/>
        <v/>
      </c>
      <c r="Q152" s="132" t="str">
        <f t="shared" si="98"/>
        <v/>
      </c>
      <c r="S152" s="132" t="s">
        <v>30</v>
      </c>
      <c r="T152" s="133">
        <v>45317</v>
      </c>
      <c r="U152" s="134"/>
      <c r="V152" s="134"/>
      <c r="W152" s="134" t="str">
        <f t="shared" si="99"/>
        <v/>
      </c>
      <c r="X152" s="134" t="str">
        <f>IF(OR(U152="",V152=""),"",SUMIFS('تحميل المصنعيات'!$N:$N,'تحميل المصنعيات'!$F:$F,V$2,'تحميل المصنعيات'!$D:$D,T152))</f>
        <v/>
      </c>
      <c r="Y152" s="135" t="str">
        <f t="shared" si="84"/>
        <v/>
      </c>
      <c r="Z152" s="135" t="str">
        <f t="shared" si="85"/>
        <v/>
      </c>
      <c r="AA152" s="132" t="str">
        <f t="shared" si="111"/>
        <v/>
      </c>
      <c r="AC152" s="132" t="s">
        <v>30</v>
      </c>
      <c r="AD152" s="133">
        <v>45317</v>
      </c>
      <c r="AE152" s="134"/>
      <c r="AF152" s="134"/>
      <c r="AG152" s="134" t="str">
        <f t="shared" si="100"/>
        <v/>
      </c>
      <c r="AH152" s="134" t="str">
        <f>IF(OR(AE152="",AF152=""),"",SUMIFS('تحميل المصنعيات'!$N:$N,'تحميل المصنعيات'!$F:$F,AF$2,'تحميل المصنعيات'!$D:$D,AD152))</f>
        <v/>
      </c>
      <c r="AI152" s="135" t="str">
        <f t="shared" si="86"/>
        <v/>
      </c>
      <c r="AJ152" s="135" t="str">
        <f t="shared" si="101"/>
        <v/>
      </c>
      <c r="AK152" s="132" t="str">
        <f t="shared" si="112"/>
        <v/>
      </c>
      <c r="AM152" s="132" t="s">
        <v>30</v>
      </c>
      <c r="AN152" s="133">
        <v>45317</v>
      </c>
      <c r="AO152" s="134"/>
      <c r="AP152" s="134"/>
      <c r="AQ152" s="134" t="str">
        <f t="shared" si="102"/>
        <v/>
      </c>
      <c r="AR152" s="134" t="str">
        <f>IF(OR(AO152="",AP152=""),"",SUMIFS('تحميل المصنعيات'!$N:$N,'تحميل المصنعيات'!$F:$F,AP$2,'تحميل المصنعيات'!$D:$D,AN152))</f>
        <v/>
      </c>
      <c r="AS152" s="135" t="str">
        <f t="shared" si="87"/>
        <v/>
      </c>
      <c r="AT152" s="135" t="str">
        <f t="shared" si="88"/>
        <v/>
      </c>
      <c r="AU152" s="132" t="str">
        <f t="shared" si="113"/>
        <v/>
      </c>
      <c r="AW152" s="132" t="s">
        <v>30</v>
      </c>
      <c r="AX152" s="133">
        <v>45317</v>
      </c>
      <c r="AY152" s="134"/>
      <c r="AZ152" s="134"/>
      <c r="BA152" s="134" t="str">
        <f t="shared" si="103"/>
        <v/>
      </c>
      <c r="BB152" s="134" t="str">
        <f>IF(OR(AY152="",AZ152=""),"",SUMIFS('تحميل المصنعيات'!$N:$N,'تحميل المصنعيات'!$F:$F,AZ$2,'تحميل المصنعيات'!$D:$D,AX152))</f>
        <v/>
      </c>
      <c r="BC152" s="135" t="str">
        <f t="shared" si="89"/>
        <v/>
      </c>
      <c r="BD152" s="135" t="str">
        <f t="shared" si="104"/>
        <v/>
      </c>
      <c r="BE152" s="132" t="str">
        <f t="shared" si="114"/>
        <v/>
      </c>
      <c r="BG152" s="132" t="s">
        <v>30</v>
      </c>
      <c r="BH152" s="133">
        <v>45317</v>
      </c>
      <c r="BI152" s="134"/>
      <c r="BJ152" s="134"/>
      <c r="BK152" s="134" t="str">
        <f t="shared" si="105"/>
        <v/>
      </c>
      <c r="BL152" s="134" t="str">
        <f>IF(OR(BI152="",BJ152=""),"",SUMIFS('تحميل المصنعيات'!$N:$N,'تحميل المصنعيات'!$F:$F,BJ$2,'تحميل المصنعيات'!$D:$D,BH152))</f>
        <v/>
      </c>
      <c r="BM152" s="135" t="str">
        <f t="shared" si="90"/>
        <v/>
      </c>
      <c r="BN152" s="135" t="str">
        <f t="shared" si="91"/>
        <v/>
      </c>
      <c r="BO152" s="132" t="str">
        <f t="shared" si="115"/>
        <v/>
      </c>
      <c r="BQ152" s="132" t="s">
        <v>30</v>
      </c>
      <c r="BR152" s="133">
        <v>45317</v>
      </c>
      <c r="BS152" s="134"/>
      <c r="BT152" s="134"/>
      <c r="BU152" s="134" t="str">
        <f t="shared" si="106"/>
        <v/>
      </c>
      <c r="BV152" s="134" t="str">
        <f>IF(OR(BS152="",BT152=""),"",SUMIFS('تحميل المصنعيات'!$N:$N,'تحميل المصنعيات'!$F:$F,BT$2,'تحميل المصنعيات'!$D:$D,BR152))</f>
        <v/>
      </c>
      <c r="BW152" s="135" t="str">
        <f t="shared" si="92"/>
        <v/>
      </c>
      <c r="BX152" s="135" t="str">
        <f t="shared" si="107"/>
        <v/>
      </c>
      <c r="BY152" s="132" t="str">
        <f t="shared" si="116"/>
        <v/>
      </c>
      <c r="CA152" s="132" t="s">
        <v>30</v>
      </c>
      <c r="CB152" s="133">
        <v>45317</v>
      </c>
      <c r="CC152" s="134"/>
      <c r="CD152" s="134"/>
      <c r="CE152" s="134" t="str">
        <f t="shared" si="108"/>
        <v/>
      </c>
      <c r="CF152" s="134" t="str">
        <f>IF(OR(CC152="",CD152=""),"",SUMIFS('تحميل المصنعيات'!$N:$N,'تحميل المصنعيات'!$F:$F,CD$2,'تحميل المصنعيات'!$D:$D,CB152))</f>
        <v/>
      </c>
      <c r="CG152" s="135" t="str">
        <f t="shared" si="93"/>
        <v/>
      </c>
      <c r="CH152" s="135" t="str">
        <f t="shared" si="94"/>
        <v/>
      </c>
      <c r="CI152" s="132" t="str">
        <f t="shared" si="117"/>
        <v/>
      </c>
      <c r="CK152" s="132" t="s">
        <v>30</v>
      </c>
      <c r="CL152" s="133">
        <v>45317</v>
      </c>
      <c r="CM152" s="134"/>
      <c r="CN152" s="134"/>
      <c r="CO152" s="134" t="str">
        <f t="shared" si="109"/>
        <v/>
      </c>
      <c r="CP152" s="134" t="str">
        <f>IF(OR(CM152="",CN152=""),"",SUMIFS('تحميل المصنعيات'!$N:$N,'تحميل المصنعيات'!$F:$F,CN$2,'تحميل المصنعيات'!$D:$D,CL152))</f>
        <v/>
      </c>
      <c r="CQ152" s="135" t="str">
        <f t="shared" si="95"/>
        <v/>
      </c>
      <c r="CR152" s="135" t="str">
        <f t="shared" si="96"/>
        <v/>
      </c>
      <c r="CS152" s="132" t="str">
        <f t="shared" si="118"/>
        <v/>
      </c>
    </row>
    <row r="153" spans="9:97" x14ac:dyDescent="0.25">
      <c r="I153" s="4" t="s">
        <v>8</v>
      </c>
      <c r="J153" s="5">
        <v>45318</v>
      </c>
      <c r="K153" s="6"/>
      <c r="L153" s="6"/>
      <c r="M153" s="6" t="str">
        <f t="shared" si="97"/>
        <v/>
      </c>
      <c r="N153" s="6" t="str">
        <f>IF(OR(K153="",L153=""),"",SUMIFS('تحميل المصنعيات'!$N:$N,'تحميل المصنعيات'!$F:$F,L$2,'تحميل المصنعيات'!$D:$D,J153))</f>
        <v/>
      </c>
      <c r="O153" s="55" t="str">
        <f t="shared" si="83"/>
        <v/>
      </c>
      <c r="P153" s="55" t="str">
        <f t="shared" si="110"/>
        <v/>
      </c>
      <c r="Q153" s="129" t="str">
        <f t="shared" si="98"/>
        <v/>
      </c>
      <c r="S153" s="4" t="s">
        <v>8</v>
      </c>
      <c r="T153" s="5">
        <v>45318</v>
      </c>
      <c r="U153" s="6"/>
      <c r="V153" s="6"/>
      <c r="W153" s="6" t="str">
        <f t="shared" si="99"/>
        <v/>
      </c>
      <c r="X153" s="6" t="str">
        <f>IF(OR(U153="",V153=""),"",SUMIFS('تحميل المصنعيات'!$N:$N,'تحميل المصنعيات'!$F:$F,V$2,'تحميل المصنعيات'!$D:$D,T153))</f>
        <v/>
      </c>
      <c r="Y153" s="55" t="str">
        <f t="shared" si="84"/>
        <v/>
      </c>
      <c r="Z153" s="55" t="str">
        <f t="shared" si="85"/>
        <v/>
      </c>
      <c r="AA153" s="129" t="str">
        <f t="shared" si="111"/>
        <v/>
      </c>
      <c r="AC153" s="4" t="s">
        <v>8</v>
      </c>
      <c r="AD153" s="5">
        <v>45318</v>
      </c>
      <c r="AE153" s="6"/>
      <c r="AF153" s="6"/>
      <c r="AG153" s="6" t="str">
        <f t="shared" si="100"/>
        <v/>
      </c>
      <c r="AH153" s="6" t="str">
        <f>IF(OR(AE153="",AF153=""),"",SUMIFS('تحميل المصنعيات'!$N:$N,'تحميل المصنعيات'!$F:$F,AF$2,'تحميل المصنعيات'!$D:$D,AD153))</f>
        <v/>
      </c>
      <c r="AI153" s="55" t="str">
        <f t="shared" si="86"/>
        <v/>
      </c>
      <c r="AJ153" s="55" t="str">
        <f t="shared" si="101"/>
        <v/>
      </c>
      <c r="AK153" s="129" t="str">
        <f t="shared" si="112"/>
        <v/>
      </c>
      <c r="AM153" s="4" t="s">
        <v>8</v>
      </c>
      <c r="AN153" s="5">
        <v>45318</v>
      </c>
      <c r="AO153" s="6"/>
      <c r="AP153" s="6"/>
      <c r="AQ153" s="6" t="str">
        <f t="shared" si="102"/>
        <v/>
      </c>
      <c r="AR153" s="6" t="str">
        <f>IF(OR(AO153="",AP153=""),"",SUMIFS('تحميل المصنعيات'!$N:$N,'تحميل المصنعيات'!$F:$F,AP$2,'تحميل المصنعيات'!$D:$D,AN153))</f>
        <v/>
      </c>
      <c r="AS153" s="55" t="str">
        <f t="shared" si="87"/>
        <v/>
      </c>
      <c r="AT153" s="55" t="str">
        <f t="shared" si="88"/>
        <v/>
      </c>
      <c r="AU153" s="129" t="str">
        <f t="shared" si="113"/>
        <v/>
      </c>
      <c r="AW153" s="4" t="s">
        <v>8</v>
      </c>
      <c r="AX153" s="5">
        <v>45318</v>
      </c>
      <c r="AY153" s="6"/>
      <c r="AZ153" s="6"/>
      <c r="BA153" s="6" t="str">
        <f t="shared" si="103"/>
        <v/>
      </c>
      <c r="BB153" s="6" t="str">
        <f>IF(OR(AY153="",AZ153=""),"",SUMIFS('تحميل المصنعيات'!$N:$N,'تحميل المصنعيات'!$F:$F,AZ$2,'تحميل المصنعيات'!$D:$D,AX153))</f>
        <v/>
      </c>
      <c r="BC153" s="55" t="str">
        <f t="shared" si="89"/>
        <v/>
      </c>
      <c r="BD153" s="55" t="str">
        <f t="shared" si="104"/>
        <v/>
      </c>
      <c r="BE153" s="129" t="str">
        <f t="shared" si="114"/>
        <v/>
      </c>
      <c r="BG153" s="4" t="s">
        <v>8</v>
      </c>
      <c r="BH153" s="5">
        <v>45318</v>
      </c>
      <c r="BI153" s="6"/>
      <c r="BJ153" s="6"/>
      <c r="BK153" s="6" t="str">
        <f t="shared" si="105"/>
        <v/>
      </c>
      <c r="BL153" s="6" t="str">
        <f>IF(OR(BI153="",BJ153=""),"",SUMIFS('تحميل المصنعيات'!$N:$N,'تحميل المصنعيات'!$F:$F,BJ$2,'تحميل المصنعيات'!$D:$D,BH153))</f>
        <v/>
      </c>
      <c r="BM153" s="55" t="str">
        <f t="shared" si="90"/>
        <v/>
      </c>
      <c r="BN153" s="55" t="str">
        <f t="shared" si="91"/>
        <v/>
      </c>
      <c r="BO153" s="129" t="str">
        <f t="shared" si="115"/>
        <v/>
      </c>
      <c r="BQ153" s="4" t="s">
        <v>8</v>
      </c>
      <c r="BR153" s="5">
        <v>45318</v>
      </c>
      <c r="BS153" s="6"/>
      <c r="BT153" s="6"/>
      <c r="BU153" s="6" t="str">
        <f t="shared" si="106"/>
        <v/>
      </c>
      <c r="BV153" s="6" t="str">
        <f>IF(OR(BS153="",BT153=""),"",SUMIFS('تحميل المصنعيات'!$N:$N,'تحميل المصنعيات'!$F:$F,BT$2,'تحميل المصنعيات'!$D:$D,BR153))</f>
        <v/>
      </c>
      <c r="BW153" s="55" t="str">
        <f t="shared" si="92"/>
        <v/>
      </c>
      <c r="BX153" s="55" t="str">
        <f t="shared" si="107"/>
        <v/>
      </c>
      <c r="BY153" s="129" t="str">
        <f t="shared" si="116"/>
        <v/>
      </c>
      <c r="CA153" s="4" t="s">
        <v>8</v>
      </c>
      <c r="CB153" s="5">
        <v>45318</v>
      </c>
      <c r="CC153" s="6"/>
      <c r="CD153" s="6"/>
      <c r="CE153" s="6" t="str">
        <f t="shared" si="108"/>
        <v/>
      </c>
      <c r="CF153" s="6" t="str">
        <f>IF(OR(CC153="",CD153=""),"",SUMIFS('تحميل المصنعيات'!$N:$N,'تحميل المصنعيات'!$F:$F,CD$2,'تحميل المصنعيات'!$D:$D,CB153))</f>
        <v/>
      </c>
      <c r="CG153" s="55" t="str">
        <f t="shared" si="93"/>
        <v/>
      </c>
      <c r="CH153" s="55" t="str">
        <f t="shared" si="94"/>
        <v/>
      </c>
      <c r="CI153" s="129" t="str">
        <f t="shared" si="117"/>
        <v/>
      </c>
      <c r="CK153" s="4" t="s">
        <v>8</v>
      </c>
      <c r="CL153" s="5">
        <v>45318</v>
      </c>
      <c r="CM153" s="6"/>
      <c r="CN153" s="6"/>
      <c r="CO153" s="6" t="str">
        <f t="shared" si="109"/>
        <v/>
      </c>
      <c r="CP153" s="6" t="str">
        <f>IF(OR(CM153="",CN153=""),"",SUMIFS('تحميل المصنعيات'!$N:$N,'تحميل المصنعيات'!$F:$F,CN$2,'تحميل المصنعيات'!$D:$D,CL153))</f>
        <v/>
      </c>
      <c r="CQ153" s="55" t="str">
        <f t="shared" si="95"/>
        <v/>
      </c>
      <c r="CR153" s="55" t="str">
        <f t="shared" si="96"/>
        <v/>
      </c>
      <c r="CS153" s="129" t="str">
        <f t="shared" si="118"/>
        <v/>
      </c>
    </row>
    <row r="154" spans="9:97" x14ac:dyDescent="0.25">
      <c r="I154" s="4" t="s">
        <v>9</v>
      </c>
      <c r="J154" s="5">
        <v>45319</v>
      </c>
      <c r="K154" s="6"/>
      <c r="L154" s="6"/>
      <c r="M154" s="6" t="str">
        <f t="shared" si="97"/>
        <v/>
      </c>
      <c r="N154" s="6" t="str">
        <f>IF(OR(K154="",L154=""),"",SUMIFS('تحميل المصنعيات'!$N:$N,'تحميل المصنعيات'!$F:$F,L$2,'تحميل المصنعيات'!$D:$D,J154))</f>
        <v/>
      </c>
      <c r="O154" s="55" t="str">
        <f t="shared" si="83"/>
        <v/>
      </c>
      <c r="P154" s="55" t="str">
        <f t="shared" si="110"/>
        <v/>
      </c>
      <c r="Q154" s="129" t="str">
        <f t="shared" si="98"/>
        <v/>
      </c>
      <c r="S154" s="4" t="s">
        <v>9</v>
      </c>
      <c r="T154" s="5">
        <v>45319</v>
      </c>
      <c r="U154" s="6"/>
      <c r="V154" s="6"/>
      <c r="W154" s="6" t="str">
        <f t="shared" si="99"/>
        <v/>
      </c>
      <c r="X154" s="6" t="str">
        <f>IF(OR(U154="",V154=""),"",SUMIFS('تحميل المصنعيات'!$N:$N,'تحميل المصنعيات'!$F:$F,V$2,'تحميل المصنعيات'!$D:$D,T154))</f>
        <v/>
      </c>
      <c r="Y154" s="55" t="str">
        <f t="shared" si="84"/>
        <v/>
      </c>
      <c r="Z154" s="55" t="str">
        <f t="shared" si="85"/>
        <v/>
      </c>
      <c r="AA154" s="129" t="str">
        <f t="shared" si="111"/>
        <v/>
      </c>
      <c r="AC154" s="4" t="s">
        <v>9</v>
      </c>
      <c r="AD154" s="5">
        <v>45319</v>
      </c>
      <c r="AE154" s="6"/>
      <c r="AF154" s="6"/>
      <c r="AG154" s="6" t="str">
        <f t="shared" si="100"/>
        <v/>
      </c>
      <c r="AH154" s="6" t="str">
        <f>IF(OR(AE154="",AF154=""),"",SUMIFS('تحميل المصنعيات'!$N:$N,'تحميل المصنعيات'!$F:$F,AF$2,'تحميل المصنعيات'!$D:$D,AD154))</f>
        <v/>
      </c>
      <c r="AI154" s="55" t="str">
        <f t="shared" si="86"/>
        <v/>
      </c>
      <c r="AJ154" s="55" t="str">
        <f t="shared" si="101"/>
        <v/>
      </c>
      <c r="AK154" s="129" t="str">
        <f t="shared" si="112"/>
        <v/>
      </c>
      <c r="AM154" s="4" t="s">
        <v>9</v>
      </c>
      <c r="AN154" s="5">
        <v>45319</v>
      </c>
      <c r="AO154" s="6"/>
      <c r="AP154" s="6"/>
      <c r="AQ154" s="6" t="str">
        <f t="shared" si="102"/>
        <v/>
      </c>
      <c r="AR154" s="6" t="str">
        <f>IF(OR(AO154="",AP154=""),"",SUMIFS('تحميل المصنعيات'!$N:$N,'تحميل المصنعيات'!$F:$F,AP$2,'تحميل المصنعيات'!$D:$D,AN154))</f>
        <v/>
      </c>
      <c r="AS154" s="55" t="str">
        <f t="shared" si="87"/>
        <v/>
      </c>
      <c r="AT154" s="55" t="str">
        <f t="shared" si="88"/>
        <v/>
      </c>
      <c r="AU154" s="129" t="str">
        <f t="shared" si="113"/>
        <v/>
      </c>
      <c r="AW154" s="4" t="s">
        <v>9</v>
      </c>
      <c r="AX154" s="5">
        <v>45319</v>
      </c>
      <c r="AY154" s="6"/>
      <c r="AZ154" s="6"/>
      <c r="BA154" s="6" t="str">
        <f t="shared" si="103"/>
        <v/>
      </c>
      <c r="BB154" s="6" t="str">
        <f>IF(OR(AY154="",AZ154=""),"",SUMIFS('تحميل المصنعيات'!$N:$N,'تحميل المصنعيات'!$F:$F,AZ$2,'تحميل المصنعيات'!$D:$D,AX154))</f>
        <v/>
      </c>
      <c r="BC154" s="55" t="str">
        <f t="shared" si="89"/>
        <v/>
      </c>
      <c r="BD154" s="55" t="str">
        <f t="shared" si="104"/>
        <v/>
      </c>
      <c r="BE154" s="129" t="str">
        <f t="shared" si="114"/>
        <v/>
      </c>
      <c r="BG154" s="4" t="s">
        <v>9</v>
      </c>
      <c r="BH154" s="5">
        <v>45319</v>
      </c>
      <c r="BI154" s="6"/>
      <c r="BJ154" s="6"/>
      <c r="BK154" s="6" t="str">
        <f t="shared" si="105"/>
        <v/>
      </c>
      <c r="BL154" s="6" t="str">
        <f>IF(OR(BI154="",BJ154=""),"",SUMIFS('تحميل المصنعيات'!$N:$N,'تحميل المصنعيات'!$F:$F,BJ$2,'تحميل المصنعيات'!$D:$D,BH154))</f>
        <v/>
      </c>
      <c r="BM154" s="55" t="str">
        <f t="shared" si="90"/>
        <v/>
      </c>
      <c r="BN154" s="55" t="str">
        <f t="shared" si="91"/>
        <v/>
      </c>
      <c r="BO154" s="129" t="str">
        <f t="shared" si="115"/>
        <v/>
      </c>
      <c r="BQ154" s="4" t="s">
        <v>9</v>
      </c>
      <c r="BR154" s="5">
        <v>45319</v>
      </c>
      <c r="BS154" s="6"/>
      <c r="BT154" s="6"/>
      <c r="BU154" s="6" t="str">
        <f t="shared" si="106"/>
        <v/>
      </c>
      <c r="BV154" s="6" t="str">
        <f>IF(OR(BS154="",BT154=""),"",SUMIFS('تحميل المصنعيات'!$N:$N,'تحميل المصنعيات'!$F:$F,BT$2,'تحميل المصنعيات'!$D:$D,BR154))</f>
        <v/>
      </c>
      <c r="BW154" s="55" t="str">
        <f t="shared" si="92"/>
        <v/>
      </c>
      <c r="BX154" s="55" t="str">
        <f t="shared" si="107"/>
        <v/>
      </c>
      <c r="BY154" s="129" t="str">
        <f t="shared" si="116"/>
        <v/>
      </c>
      <c r="CA154" s="4" t="s">
        <v>9</v>
      </c>
      <c r="CB154" s="5">
        <v>45319</v>
      </c>
      <c r="CC154" s="6"/>
      <c r="CD154" s="6"/>
      <c r="CE154" s="6" t="str">
        <f t="shared" si="108"/>
        <v/>
      </c>
      <c r="CF154" s="6" t="str">
        <f>IF(OR(CC154="",CD154=""),"",SUMIFS('تحميل المصنعيات'!$N:$N,'تحميل المصنعيات'!$F:$F,CD$2,'تحميل المصنعيات'!$D:$D,CB154))</f>
        <v/>
      </c>
      <c r="CG154" s="55" t="str">
        <f t="shared" si="93"/>
        <v/>
      </c>
      <c r="CH154" s="55" t="str">
        <f t="shared" si="94"/>
        <v/>
      </c>
      <c r="CI154" s="129" t="str">
        <f t="shared" si="117"/>
        <v/>
      </c>
      <c r="CK154" s="4" t="s">
        <v>9</v>
      </c>
      <c r="CL154" s="5">
        <v>45319</v>
      </c>
      <c r="CM154" s="6"/>
      <c r="CN154" s="6"/>
      <c r="CO154" s="6" t="str">
        <f t="shared" si="109"/>
        <v/>
      </c>
      <c r="CP154" s="6" t="str">
        <f>IF(OR(CM154="",CN154=""),"",SUMIFS('تحميل المصنعيات'!$N:$N,'تحميل المصنعيات'!$F:$F,CN$2,'تحميل المصنعيات'!$D:$D,CL154))</f>
        <v/>
      </c>
      <c r="CQ154" s="55" t="str">
        <f t="shared" si="95"/>
        <v/>
      </c>
      <c r="CR154" s="55" t="str">
        <f t="shared" si="96"/>
        <v/>
      </c>
      <c r="CS154" s="129" t="str">
        <f t="shared" si="118"/>
        <v/>
      </c>
    </row>
    <row r="155" spans="9:97" x14ac:dyDescent="0.25">
      <c r="I155" s="4" t="s">
        <v>10</v>
      </c>
      <c r="J155" s="5">
        <v>45320</v>
      </c>
      <c r="K155" s="6"/>
      <c r="L155" s="6"/>
      <c r="M155" s="6" t="str">
        <f t="shared" si="97"/>
        <v/>
      </c>
      <c r="N155" s="6" t="str">
        <f>IF(OR(K155="",L155=""),"",SUMIFS('تحميل المصنعيات'!$N:$N,'تحميل المصنعيات'!$F:$F,L$2,'تحميل المصنعيات'!$D:$D,J155))</f>
        <v/>
      </c>
      <c r="O155" s="55" t="str">
        <f t="shared" si="83"/>
        <v/>
      </c>
      <c r="P155" s="55" t="str">
        <f t="shared" si="110"/>
        <v/>
      </c>
      <c r="Q155" s="129" t="str">
        <f t="shared" si="98"/>
        <v/>
      </c>
      <c r="S155" s="4" t="s">
        <v>10</v>
      </c>
      <c r="T155" s="5">
        <v>45320</v>
      </c>
      <c r="U155" s="6"/>
      <c r="V155" s="6"/>
      <c r="W155" s="6" t="str">
        <f t="shared" si="99"/>
        <v/>
      </c>
      <c r="X155" s="6" t="str">
        <f>IF(OR(U155="",V155=""),"",SUMIFS('تحميل المصنعيات'!$N:$N,'تحميل المصنعيات'!$F:$F,V$2,'تحميل المصنعيات'!$D:$D,T155))</f>
        <v/>
      </c>
      <c r="Y155" s="55" t="str">
        <f t="shared" si="84"/>
        <v/>
      </c>
      <c r="Z155" s="55" t="str">
        <f t="shared" si="85"/>
        <v/>
      </c>
      <c r="AA155" s="129" t="str">
        <f t="shared" si="111"/>
        <v/>
      </c>
      <c r="AC155" s="4" t="s">
        <v>10</v>
      </c>
      <c r="AD155" s="5">
        <v>45320</v>
      </c>
      <c r="AE155" s="6"/>
      <c r="AF155" s="6"/>
      <c r="AG155" s="6" t="str">
        <f t="shared" si="100"/>
        <v/>
      </c>
      <c r="AH155" s="6" t="str">
        <f>IF(OR(AE155="",AF155=""),"",SUMIFS('تحميل المصنعيات'!$N:$N,'تحميل المصنعيات'!$F:$F,AF$2,'تحميل المصنعيات'!$D:$D,AD155))</f>
        <v/>
      </c>
      <c r="AI155" s="55" t="str">
        <f t="shared" si="86"/>
        <v/>
      </c>
      <c r="AJ155" s="55" t="str">
        <f t="shared" si="101"/>
        <v/>
      </c>
      <c r="AK155" s="129" t="str">
        <f t="shared" si="112"/>
        <v/>
      </c>
      <c r="AM155" s="4" t="s">
        <v>10</v>
      </c>
      <c r="AN155" s="5">
        <v>45320</v>
      </c>
      <c r="AO155" s="6"/>
      <c r="AP155" s="6"/>
      <c r="AQ155" s="6" t="str">
        <f t="shared" si="102"/>
        <v/>
      </c>
      <c r="AR155" s="6" t="str">
        <f>IF(OR(AO155="",AP155=""),"",SUMIFS('تحميل المصنعيات'!$N:$N,'تحميل المصنعيات'!$F:$F,AP$2,'تحميل المصنعيات'!$D:$D,AN155))</f>
        <v/>
      </c>
      <c r="AS155" s="55" t="str">
        <f t="shared" si="87"/>
        <v/>
      </c>
      <c r="AT155" s="55" t="str">
        <f t="shared" si="88"/>
        <v/>
      </c>
      <c r="AU155" s="129" t="str">
        <f t="shared" si="113"/>
        <v/>
      </c>
      <c r="AW155" s="4" t="s">
        <v>10</v>
      </c>
      <c r="AX155" s="5">
        <v>45320</v>
      </c>
      <c r="AY155" s="6"/>
      <c r="AZ155" s="6"/>
      <c r="BA155" s="6" t="str">
        <f t="shared" si="103"/>
        <v/>
      </c>
      <c r="BB155" s="6" t="str">
        <f>IF(OR(AY155="",AZ155=""),"",SUMIFS('تحميل المصنعيات'!$N:$N,'تحميل المصنعيات'!$F:$F,AZ$2,'تحميل المصنعيات'!$D:$D,AX155))</f>
        <v/>
      </c>
      <c r="BC155" s="55" t="str">
        <f t="shared" si="89"/>
        <v/>
      </c>
      <c r="BD155" s="55" t="str">
        <f t="shared" si="104"/>
        <v/>
      </c>
      <c r="BE155" s="129" t="str">
        <f t="shared" si="114"/>
        <v/>
      </c>
      <c r="BG155" s="4" t="s">
        <v>10</v>
      </c>
      <c r="BH155" s="5">
        <v>45320</v>
      </c>
      <c r="BI155" s="6"/>
      <c r="BJ155" s="6"/>
      <c r="BK155" s="6" t="str">
        <f t="shared" si="105"/>
        <v/>
      </c>
      <c r="BL155" s="6" t="str">
        <f>IF(OR(BI155="",BJ155=""),"",SUMIFS('تحميل المصنعيات'!$N:$N,'تحميل المصنعيات'!$F:$F,BJ$2,'تحميل المصنعيات'!$D:$D,BH155))</f>
        <v/>
      </c>
      <c r="BM155" s="55" t="str">
        <f t="shared" si="90"/>
        <v/>
      </c>
      <c r="BN155" s="55" t="str">
        <f t="shared" si="91"/>
        <v/>
      </c>
      <c r="BO155" s="129" t="str">
        <f t="shared" si="115"/>
        <v/>
      </c>
      <c r="BQ155" s="4" t="s">
        <v>10</v>
      </c>
      <c r="BR155" s="5">
        <v>45320</v>
      </c>
      <c r="BS155" s="6"/>
      <c r="BT155" s="6"/>
      <c r="BU155" s="6" t="str">
        <f t="shared" si="106"/>
        <v/>
      </c>
      <c r="BV155" s="6" t="str">
        <f>IF(OR(BS155="",BT155=""),"",SUMIFS('تحميل المصنعيات'!$N:$N,'تحميل المصنعيات'!$F:$F,BT$2,'تحميل المصنعيات'!$D:$D,BR155))</f>
        <v/>
      </c>
      <c r="BW155" s="55" t="str">
        <f t="shared" si="92"/>
        <v/>
      </c>
      <c r="BX155" s="55" t="str">
        <f t="shared" si="107"/>
        <v/>
      </c>
      <c r="BY155" s="129" t="str">
        <f t="shared" si="116"/>
        <v/>
      </c>
      <c r="CA155" s="4" t="s">
        <v>10</v>
      </c>
      <c r="CB155" s="5">
        <v>45320</v>
      </c>
      <c r="CC155" s="6"/>
      <c r="CD155" s="6"/>
      <c r="CE155" s="6" t="str">
        <f t="shared" si="108"/>
        <v/>
      </c>
      <c r="CF155" s="6" t="str">
        <f>IF(OR(CC155="",CD155=""),"",SUMIFS('تحميل المصنعيات'!$N:$N,'تحميل المصنعيات'!$F:$F,CD$2,'تحميل المصنعيات'!$D:$D,CB155))</f>
        <v/>
      </c>
      <c r="CG155" s="55" t="str">
        <f t="shared" si="93"/>
        <v/>
      </c>
      <c r="CH155" s="55" t="str">
        <f t="shared" si="94"/>
        <v/>
      </c>
      <c r="CI155" s="129" t="str">
        <f t="shared" si="117"/>
        <v/>
      </c>
      <c r="CK155" s="4" t="s">
        <v>10</v>
      </c>
      <c r="CL155" s="5">
        <v>45320</v>
      </c>
      <c r="CM155" s="6"/>
      <c r="CN155" s="6"/>
      <c r="CO155" s="6" t="str">
        <f t="shared" si="109"/>
        <v/>
      </c>
      <c r="CP155" s="6" t="str">
        <f>IF(OR(CM155="",CN155=""),"",SUMIFS('تحميل المصنعيات'!$N:$N,'تحميل المصنعيات'!$F:$F,CN$2,'تحميل المصنعيات'!$D:$D,CL155))</f>
        <v/>
      </c>
      <c r="CQ155" s="55" t="str">
        <f t="shared" si="95"/>
        <v/>
      </c>
      <c r="CR155" s="55" t="str">
        <f t="shared" si="96"/>
        <v/>
      </c>
      <c r="CS155" s="129" t="str">
        <f t="shared" si="118"/>
        <v/>
      </c>
    </row>
    <row r="156" spans="9:97" x14ac:dyDescent="0.25">
      <c r="I156" s="4" t="s">
        <v>11</v>
      </c>
      <c r="J156" s="5">
        <v>45321</v>
      </c>
      <c r="K156" s="6"/>
      <c r="L156" s="6"/>
      <c r="M156" s="6" t="str">
        <f t="shared" si="97"/>
        <v/>
      </c>
      <c r="N156" s="6" t="str">
        <f>IF(OR(K156="",L156=""),"",SUMIFS('تحميل المصنعيات'!$N:$N,'تحميل المصنعيات'!$F:$F,L$2,'تحميل المصنعيات'!$D:$D,J156))</f>
        <v/>
      </c>
      <c r="O156" s="55" t="str">
        <f t="shared" si="83"/>
        <v/>
      </c>
      <c r="P156" s="55" t="str">
        <f t="shared" si="110"/>
        <v/>
      </c>
      <c r="Q156" s="129" t="str">
        <f t="shared" si="98"/>
        <v/>
      </c>
      <c r="S156" s="4" t="s">
        <v>11</v>
      </c>
      <c r="T156" s="5">
        <v>45321</v>
      </c>
      <c r="U156" s="6"/>
      <c r="V156" s="6"/>
      <c r="W156" s="6" t="str">
        <f t="shared" si="99"/>
        <v/>
      </c>
      <c r="X156" s="6" t="str">
        <f>IF(OR(U156="",V156=""),"",SUMIFS('تحميل المصنعيات'!$N:$N,'تحميل المصنعيات'!$F:$F,V$2,'تحميل المصنعيات'!$D:$D,T156))</f>
        <v/>
      </c>
      <c r="Y156" s="55" t="str">
        <f t="shared" si="84"/>
        <v/>
      </c>
      <c r="Z156" s="55" t="str">
        <f t="shared" si="85"/>
        <v/>
      </c>
      <c r="AA156" s="129" t="str">
        <f t="shared" si="111"/>
        <v/>
      </c>
      <c r="AC156" s="4" t="s">
        <v>11</v>
      </c>
      <c r="AD156" s="5">
        <v>45321</v>
      </c>
      <c r="AE156" s="6"/>
      <c r="AF156" s="6"/>
      <c r="AG156" s="6" t="str">
        <f t="shared" si="100"/>
        <v/>
      </c>
      <c r="AH156" s="6" t="str">
        <f>IF(OR(AE156="",AF156=""),"",SUMIFS('تحميل المصنعيات'!$N:$N,'تحميل المصنعيات'!$F:$F,AF$2,'تحميل المصنعيات'!$D:$D,AD156))</f>
        <v/>
      </c>
      <c r="AI156" s="55" t="str">
        <f t="shared" si="86"/>
        <v/>
      </c>
      <c r="AJ156" s="55" t="str">
        <f t="shared" si="101"/>
        <v/>
      </c>
      <c r="AK156" s="129" t="str">
        <f t="shared" si="112"/>
        <v/>
      </c>
      <c r="AM156" s="4" t="s">
        <v>11</v>
      </c>
      <c r="AN156" s="5">
        <v>45321</v>
      </c>
      <c r="AO156" s="6"/>
      <c r="AP156" s="6"/>
      <c r="AQ156" s="6" t="str">
        <f t="shared" si="102"/>
        <v/>
      </c>
      <c r="AR156" s="6" t="str">
        <f>IF(OR(AO156="",AP156=""),"",SUMIFS('تحميل المصنعيات'!$N:$N,'تحميل المصنعيات'!$F:$F,AP$2,'تحميل المصنعيات'!$D:$D,AN156))</f>
        <v/>
      </c>
      <c r="AS156" s="55" t="str">
        <f t="shared" si="87"/>
        <v/>
      </c>
      <c r="AT156" s="55" t="str">
        <f t="shared" si="88"/>
        <v/>
      </c>
      <c r="AU156" s="129" t="str">
        <f t="shared" si="113"/>
        <v/>
      </c>
      <c r="AW156" s="4" t="s">
        <v>11</v>
      </c>
      <c r="AX156" s="5">
        <v>45321</v>
      </c>
      <c r="AY156" s="6"/>
      <c r="AZ156" s="6"/>
      <c r="BA156" s="6" t="str">
        <f t="shared" si="103"/>
        <v/>
      </c>
      <c r="BB156" s="6" t="str">
        <f>IF(OR(AY156="",AZ156=""),"",SUMIFS('تحميل المصنعيات'!$N:$N,'تحميل المصنعيات'!$F:$F,AZ$2,'تحميل المصنعيات'!$D:$D,AX156))</f>
        <v/>
      </c>
      <c r="BC156" s="55" t="str">
        <f t="shared" si="89"/>
        <v/>
      </c>
      <c r="BD156" s="55" t="str">
        <f t="shared" si="104"/>
        <v/>
      </c>
      <c r="BE156" s="129" t="str">
        <f t="shared" si="114"/>
        <v/>
      </c>
      <c r="BG156" s="4" t="s">
        <v>11</v>
      </c>
      <c r="BH156" s="5">
        <v>45321</v>
      </c>
      <c r="BI156" s="6"/>
      <c r="BJ156" s="6"/>
      <c r="BK156" s="6" t="str">
        <f t="shared" si="105"/>
        <v/>
      </c>
      <c r="BL156" s="6" t="str">
        <f>IF(OR(BI156="",BJ156=""),"",SUMIFS('تحميل المصنعيات'!$N:$N,'تحميل المصنعيات'!$F:$F,BJ$2,'تحميل المصنعيات'!$D:$D,BH156))</f>
        <v/>
      </c>
      <c r="BM156" s="55" t="str">
        <f t="shared" si="90"/>
        <v/>
      </c>
      <c r="BN156" s="55" t="str">
        <f t="shared" si="91"/>
        <v/>
      </c>
      <c r="BO156" s="129" t="str">
        <f t="shared" si="115"/>
        <v/>
      </c>
      <c r="BQ156" s="4" t="s">
        <v>11</v>
      </c>
      <c r="BR156" s="5">
        <v>45321</v>
      </c>
      <c r="BS156" s="6"/>
      <c r="BT156" s="6"/>
      <c r="BU156" s="6" t="str">
        <f t="shared" si="106"/>
        <v/>
      </c>
      <c r="BV156" s="6" t="str">
        <f>IF(OR(BS156="",BT156=""),"",SUMIFS('تحميل المصنعيات'!$N:$N,'تحميل المصنعيات'!$F:$F,BT$2,'تحميل المصنعيات'!$D:$D,BR156))</f>
        <v/>
      </c>
      <c r="BW156" s="55" t="str">
        <f t="shared" si="92"/>
        <v/>
      </c>
      <c r="BX156" s="55" t="str">
        <f t="shared" si="107"/>
        <v/>
      </c>
      <c r="BY156" s="129" t="str">
        <f t="shared" si="116"/>
        <v/>
      </c>
      <c r="CA156" s="4" t="s">
        <v>11</v>
      </c>
      <c r="CB156" s="5">
        <v>45321</v>
      </c>
      <c r="CC156" s="6"/>
      <c r="CD156" s="6"/>
      <c r="CE156" s="6" t="str">
        <f t="shared" si="108"/>
        <v/>
      </c>
      <c r="CF156" s="6" t="str">
        <f>IF(OR(CC156="",CD156=""),"",SUMIFS('تحميل المصنعيات'!$N:$N,'تحميل المصنعيات'!$F:$F,CD$2,'تحميل المصنعيات'!$D:$D,CB156))</f>
        <v/>
      </c>
      <c r="CG156" s="55" t="str">
        <f t="shared" si="93"/>
        <v/>
      </c>
      <c r="CH156" s="55" t="str">
        <f t="shared" si="94"/>
        <v/>
      </c>
      <c r="CI156" s="129" t="str">
        <f t="shared" si="117"/>
        <v/>
      </c>
      <c r="CK156" s="4" t="s">
        <v>11</v>
      </c>
      <c r="CL156" s="5">
        <v>45321</v>
      </c>
      <c r="CM156" s="6"/>
      <c r="CN156" s="6"/>
      <c r="CO156" s="6" t="str">
        <f t="shared" si="109"/>
        <v/>
      </c>
      <c r="CP156" s="6" t="str">
        <f>IF(OR(CM156="",CN156=""),"",SUMIFS('تحميل المصنعيات'!$N:$N,'تحميل المصنعيات'!$F:$F,CN$2,'تحميل المصنعيات'!$D:$D,CL156))</f>
        <v/>
      </c>
      <c r="CQ156" s="55" t="str">
        <f t="shared" si="95"/>
        <v/>
      </c>
      <c r="CR156" s="55" t="str">
        <f t="shared" si="96"/>
        <v/>
      </c>
      <c r="CS156" s="129" t="str">
        <f t="shared" si="118"/>
        <v/>
      </c>
    </row>
    <row r="157" spans="9:97" x14ac:dyDescent="0.25">
      <c r="I157" s="4" t="s">
        <v>12</v>
      </c>
      <c r="J157" s="5">
        <v>45322</v>
      </c>
      <c r="K157" s="6"/>
      <c r="L157" s="6"/>
      <c r="M157" s="6" t="str">
        <f t="shared" si="97"/>
        <v/>
      </c>
      <c r="N157" s="6" t="str">
        <f>IF(OR(K157="",L157=""),"",SUMIFS('تحميل المصنعيات'!$N:$N,'تحميل المصنعيات'!$F:$F,L$2,'تحميل المصنعيات'!$D:$D,J157))</f>
        <v/>
      </c>
      <c r="O157" s="55" t="str">
        <f t="shared" si="83"/>
        <v/>
      </c>
      <c r="P157" s="55" t="str">
        <f t="shared" si="110"/>
        <v/>
      </c>
      <c r="Q157" s="129" t="str">
        <f t="shared" si="98"/>
        <v/>
      </c>
      <c r="S157" s="4" t="s">
        <v>12</v>
      </c>
      <c r="T157" s="5">
        <v>45322</v>
      </c>
      <c r="U157" s="6"/>
      <c r="V157" s="6"/>
      <c r="W157" s="6" t="str">
        <f t="shared" si="99"/>
        <v/>
      </c>
      <c r="X157" s="6" t="str">
        <f>IF(OR(U157="",V157=""),"",SUMIFS('تحميل المصنعيات'!$N:$N,'تحميل المصنعيات'!$F:$F,V$2,'تحميل المصنعيات'!$D:$D,T157))</f>
        <v/>
      </c>
      <c r="Y157" s="55" t="str">
        <f t="shared" si="84"/>
        <v/>
      </c>
      <c r="Z157" s="55" t="str">
        <f t="shared" si="85"/>
        <v/>
      </c>
      <c r="AA157" s="129" t="str">
        <f t="shared" si="111"/>
        <v/>
      </c>
      <c r="AC157" s="4" t="s">
        <v>12</v>
      </c>
      <c r="AD157" s="5">
        <v>45322</v>
      </c>
      <c r="AE157" s="6"/>
      <c r="AF157" s="6"/>
      <c r="AG157" s="6" t="str">
        <f t="shared" si="100"/>
        <v/>
      </c>
      <c r="AH157" s="6" t="str">
        <f>IF(OR(AE157="",AF157=""),"",SUMIFS('تحميل المصنعيات'!$N:$N,'تحميل المصنعيات'!$F:$F,AF$2,'تحميل المصنعيات'!$D:$D,AD157))</f>
        <v/>
      </c>
      <c r="AI157" s="55" t="str">
        <f t="shared" si="86"/>
        <v/>
      </c>
      <c r="AJ157" s="55" t="str">
        <f t="shared" si="101"/>
        <v/>
      </c>
      <c r="AK157" s="129" t="str">
        <f t="shared" si="112"/>
        <v/>
      </c>
      <c r="AM157" s="4" t="s">
        <v>12</v>
      </c>
      <c r="AN157" s="5">
        <v>45322</v>
      </c>
      <c r="AO157" s="6"/>
      <c r="AP157" s="6"/>
      <c r="AQ157" s="6" t="str">
        <f t="shared" si="102"/>
        <v/>
      </c>
      <c r="AR157" s="6" t="str">
        <f>IF(OR(AO157="",AP157=""),"",SUMIFS('تحميل المصنعيات'!$N:$N,'تحميل المصنعيات'!$F:$F,AP$2,'تحميل المصنعيات'!$D:$D,AN157))</f>
        <v/>
      </c>
      <c r="AS157" s="55" t="str">
        <f t="shared" si="87"/>
        <v/>
      </c>
      <c r="AT157" s="55" t="str">
        <f t="shared" si="88"/>
        <v/>
      </c>
      <c r="AU157" s="129" t="str">
        <f t="shared" si="113"/>
        <v/>
      </c>
      <c r="AW157" s="4" t="s">
        <v>12</v>
      </c>
      <c r="AX157" s="5">
        <v>45322</v>
      </c>
      <c r="AY157" s="6"/>
      <c r="AZ157" s="6"/>
      <c r="BA157" s="6" t="str">
        <f t="shared" si="103"/>
        <v/>
      </c>
      <c r="BB157" s="6" t="str">
        <f>IF(OR(AY157="",AZ157=""),"",SUMIFS('تحميل المصنعيات'!$N:$N,'تحميل المصنعيات'!$F:$F,AZ$2,'تحميل المصنعيات'!$D:$D,AX157))</f>
        <v/>
      </c>
      <c r="BC157" s="55" t="str">
        <f t="shared" si="89"/>
        <v/>
      </c>
      <c r="BD157" s="55" t="str">
        <f t="shared" si="104"/>
        <v/>
      </c>
      <c r="BE157" s="129" t="str">
        <f t="shared" si="114"/>
        <v/>
      </c>
      <c r="BG157" s="4" t="s">
        <v>12</v>
      </c>
      <c r="BH157" s="5">
        <v>45322</v>
      </c>
      <c r="BI157" s="6"/>
      <c r="BJ157" s="6"/>
      <c r="BK157" s="6" t="str">
        <f t="shared" si="105"/>
        <v/>
      </c>
      <c r="BL157" s="6" t="str">
        <f>IF(OR(BI157="",BJ157=""),"",SUMIFS('تحميل المصنعيات'!$N:$N,'تحميل المصنعيات'!$F:$F,BJ$2,'تحميل المصنعيات'!$D:$D,BH157))</f>
        <v/>
      </c>
      <c r="BM157" s="55" t="str">
        <f t="shared" si="90"/>
        <v/>
      </c>
      <c r="BN157" s="55" t="str">
        <f t="shared" si="91"/>
        <v/>
      </c>
      <c r="BO157" s="129" t="str">
        <f t="shared" si="115"/>
        <v/>
      </c>
      <c r="BQ157" s="4" t="s">
        <v>12</v>
      </c>
      <c r="BR157" s="5">
        <v>45322</v>
      </c>
      <c r="BS157" s="6"/>
      <c r="BT157" s="6"/>
      <c r="BU157" s="6" t="str">
        <f t="shared" si="106"/>
        <v/>
      </c>
      <c r="BV157" s="6" t="str">
        <f>IF(OR(BS157="",BT157=""),"",SUMIFS('تحميل المصنعيات'!$N:$N,'تحميل المصنعيات'!$F:$F,BT$2,'تحميل المصنعيات'!$D:$D,BR157))</f>
        <v/>
      </c>
      <c r="BW157" s="55" t="str">
        <f t="shared" si="92"/>
        <v/>
      </c>
      <c r="BX157" s="55" t="str">
        <f t="shared" si="107"/>
        <v/>
      </c>
      <c r="BY157" s="129" t="str">
        <f t="shared" si="116"/>
        <v/>
      </c>
      <c r="CA157" s="4" t="s">
        <v>12</v>
      </c>
      <c r="CB157" s="5">
        <v>45322</v>
      </c>
      <c r="CC157" s="6"/>
      <c r="CD157" s="6"/>
      <c r="CE157" s="6" t="str">
        <f t="shared" si="108"/>
        <v/>
      </c>
      <c r="CF157" s="6" t="str">
        <f>IF(OR(CC157="",CD157=""),"",SUMIFS('تحميل المصنعيات'!$N:$N,'تحميل المصنعيات'!$F:$F,CD$2,'تحميل المصنعيات'!$D:$D,CB157))</f>
        <v/>
      </c>
      <c r="CG157" s="55" t="str">
        <f t="shared" si="93"/>
        <v/>
      </c>
      <c r="CH157" s="55" t="str">
        <f t="shared" si="94"/>
        <v/>
      </c>
      <c r="CI157" s="129" t="str">
        <f t="shared" si="117"/>
        <v/>
      </c>
      <c r="CK157" s="4" t="s">
        <v>12</v>
      </c>
      <c r="CL157" s="5">
        <v>45322</v>
      </c>
      <c r="CM157" s="6"/>
      <c r="CN157" s="6"/>
      <c r="CO157" s="6" t="str">
        <f t="shared" si="109"/>
        <v/>
      </c>
      <c r="CP157" s="6" t="str">
        <f>IF(OR(CM157="",CN157=""),"",SUMIFS('تحميل المصنعيات'!$N:$N,'تحميل المصنعيات'!$F:$F,CN$2,'تحميل المصنعيات'!$D:$D,CL157))</f>
        <v/>
      </c>
      <c r="CQ157" s="55" t="str">
        <f t="shared" si="95"/>
        <v/>
      </c>
      <c r="CR157" s="55" t="str">
        <f t="shared" si="96"/>
        <v/>
      </c>
      <c r="CS157" s="129" t="str">
        <f t="shared" si="118"/>
        <v/>
      </c>
    </row>
    <row r="158" spans="9:97" x14ac:dyDescent="0.25">
      <c r="I158" s="4" t="s">
        <v>13</v>
      </c>
      <c r="J158" s="5">
        <v>45323</v>
      </c>
      <c r="K158" s="6"/>
      <c r="L158" s="6"/>
      <c r="M158" s="6" t="str">
        <f t="shared" si="97"/>
        <v/>
      </c>
      <c r="N158" s="6" t="str">
        <f>IF(OR(K158="",L158=""),"",SUMIFS('تحميل المصنعيات'!$N:$N,'تحميل المصنعيات'!$F:$F,L$2,'تحميل المصنعيات'!$D:$D,J158))</f>
        <v/>
      </c>
      <c r="O158" s="55" t="str">
        <f t="shared" si="83"/>
        <v/>
      </c>
      <c r="P158" s="55" t="str">
        <f t="shared" si="110"/>
        <v/>
      </c>
      <c r="Q158" s="129" t="str">
        <f t="shared" si="98"/>
        <v/>
      </c>
      <c r="S158" s="4" t="s">
        <v>13</v>
      </c>
      <c r="T158" s="5">
        <v>45323</v>
      </c>
      <c r="U158" s="6"/>
      <c r="V158" s="6"/>
      <c r="W158" s="6" t="str">
        <f t="shared" si="99"/>
        <v/>
      </c>
      <c r="X158" s="6" t="str">
        <f>IF(OR(U158="",V158=""),"",SUMIFS('تحميل المصنعيات'!$N:$N,'تحميل المصنعيات'!$F:$F,V$2,'تحميل المصنعيات'!$D:$D,T158))</f>
        <v/>
      </c>
      <c r="Y158" s="55" t="str">
        <f t="shared" si="84"/>
        <v/>
      </c>
      <c r="Z158" s="55" t="str">
        <f t="shared" si="85"/>
        <v/>
      </c>
      <c r="AA158" s="129" t="str">
        <f t="shared" si="111"/>
        <v/>
      </c>
      <c r="AC158" s="4" t="s">
        <v>13</v>
      </c>
      <c r="AD158" s="5">
        <v>45323</v>
      </c>
      <c r="AE158" s="6"/>
      <c r="AF158" s="6"/>
      <c r="AG158" s="6" t="str">
        <f t="shared" si="100"/>
        <v/>
      </c>
      <c r="AH158" s="6" t="str">
        <f>IF(OR(AE158="",AF158=""),"",SUMIFS('تحميل المصنعيات'!$N:$N,'تحميل المصنعيات'!$F:$F,AF$2,'تحميل المصنعيات'!$D:$D,AD158))</f>
        <v/>
      </c>
      <c r="AI158" s="55" t="str">
        <f t="shared" si="86"/>
        <v/>
      </c>
      <c r="AJ158" s="55" t="str">
        <f t="shared" si="101"/>
        <v/>
      </c>
      <c r="AK158" s="129" t="str">
        <f t="shared" si="112"/>
        <v/>
      </c>
      <c r="AM158" s="4" t="s">
        <v>13</v>
      </c>
      <c r="AN158" s="5">
        <v>45323</v>
      </c>
      <c r="AO158" s="6"/>
      <c r="AP158" s="6"/>
      <c r="AQ158" s="6" t="str">
        <f t="shared" si="102"/>
        <v/>
      </c>
      <c r="AR158" s="6" t="str">
        <f>IF(OR(AO158="",AP158=""),"",SUMIFS('تحميل المصنعيات'!$N:$N,'تحميل المصنعيات'!$F:$F,AP$2,'تحميل المصنعيات'!$D:$D,AN158))</f>
        <v/>
      </c>
      <c r="AS158" s="55" t="str">
        <f t="shared" si="87"/>
        <v/>
      </c>
      <c r="AT158" s="55" t="str">
        <f t="shared" si="88"/>
        <v/>
      </c>
      <c r="AU158" s="129" t="str">
        <f t="shared" si="113"/>
        <v/>
      </c>
      <c r="AW158" s="4" t="s">
        <v>13</v>
      </c>
      <c r="AX158" s="5">
        <v>45323</v>
      </c>
      <c r="AY158" s="6"/>
      <c r="AZ158" s="6"/>
      <c r="BA158" s="6" t="str">
        <f t="shared" si="103"/>
        <v/>
      </c>
      <c r="BB158" s="6" t="str">
        <f>IF(OR(AY158="",AZ158=""),"",SUMIFS('تحميل المصنعيات'!$N:$N,'تحميل المصنعيات'!$F:$F,AZ$2,'تحميل المصنعيات'!$D:$D,AX158))</f>
        <v/>
      </c>
      <c r="BC158" s="55" t="str">
        <f t="shared" si="89"/>
        <v/>
      </c>
      <c r="BD158" s="55" t="str">
        <f t="shared" si="104"/>
        <v/>
      </c>
      <c r="BE158" s="129" t="str">
        <f t="shared" si="114"/>
        <v/>
      </c>
      <c r="BG158" s="4" t="s">
        <v>13</v>
      </c>
      <c r="BH158" s="5">
        <v>45323</v>
      </c>
      <c r="BI158" s="6"/>
      <c r="BJ158" s="6"/>
      <c r="BK158" s="6" t="str">
        <f t="shared" si="105"/>
        <v/>
      </c>
      <c r="BL158" s="6" t="str">
        <f>IF(OR(BI158="",BJ158=""),"",SUMIFS('تحميل المصنعيات'!$N:$N,'تحميل المصنعيات'!$F:$F,BJ$2,'تحميل المصنعيات'!$D:$D,BH158))</f>
        <v/>
      </c>
      <c r="BM158" s="55" t="str">
        <f t="shared" si="90"/>
        <v/>
      </c>
      <c r="BN158" s="55" t="str">
        <f t="shared" si="91"/>
        <v/>
      </c>
      <c r="BO158" s="129" t="str">
        <f t="shared" si="115"/>
        <v/>
      </c>
      <c r="BQ158" s="4" t="s">
        <v>13</v>
      </c>
      <c r="BR158" s="5">
        <v>45323</v>
      </c>
      <c r="BS158" s="6"/>
      <c r="BT158" s="6"/>
      <c r="BU158" s="6" t="str">
        <f t="shared" si="106"/>
        <v/>
      </c>
      <c r="BV158" s="6" t="str">
        <f>IF(OR(BS158="",BT158=""),"",SUMIFS('تحميل المصنعيات'!$N:$N,'تحميل المصنعيات'!$F:$F,BT$2,'تحميل المصنعيات'!$D:$D,BR158))</f>
        <v/>
      </c>
      <c r="BW158" s="55" t="str">
        <f t="shared" si="92"/>
        <v/>
      </c>
      <c r="BX158" s="55" t="str">
        <f t="shared" si="107"/>
        <v/>
      </c>
      <c r="BY158" s="129" t="str">
        <f t="shared" si="116"/>
        <v/>
      </c>
      <c r="CA158" s="4" t="s">
        <v>13</v>
      </c>
      <c r="CB158" s="5">
        <v>45323</v>
      </c>
      <c r="CC158" s="6"/>
      <c r="CD158" s="6"/>
      <c r="CE158" s="6" t="str">
        <f t="shared" si="108"/>
        <v/>
      </c>
      <c r="CF158" s="6" t="str">
        <f>IF(OR(CC158="",CD158=""),"",SUMIFS('تحميل المصنعيات'!$N:$N,'تحميل المصنعيات'!$F:$F,CD$2,'تحميل المصنعيات'!$D:$D,CB158))</f>
        <v/>
      </c>
      <c r="CG158" s="55" t="str">
        <f t="shared" si="93"/>
        <v/>
      </c>
      <c r="CH158" s="55" t="str">
        <f t="shared" si="94"/>
        <v/>
      </c>
      <c r="CI158" s="129" t="str">
        <f t="shared" si="117"/>
        <v/>
      </c>
      <c r="CK158" s="4" t="s">
        <v>13</v>
      </c>
      <c r="CL158" s="5">
        <v>45323</v>
      </c>
      <c r="CM158" s="6"/>
      <c r="CN158" s="6"/>
      <c r="CO158" s="6" t="str">
        <f t="shared" si="109"/>
        <v/>
      </c>
      <c r="CP158" s="6" t="str">
        <f>IF(OR(CM158="",CN158=""),"",SUMIFS('تحميل المصنعيات'!$N:$N,'تحميل المصنعيات'!$F:$F,CN$2,'تحميل المصنعيات'!$D:$D,CL158))</f>
        <v/>
      </c>
      <c r="CQ158" s="55" t="str">
        <f t="shared" si="95"/>
        <v/>
      </c>
      <c r="CR158" s="55" t="str">
        <f t="shared" si="96"/>
        <v/>
      </c>
      <c r="CS158" s="129" t="str">
        <f t="shared" si="118"/>
        <v/>
      </c>
    </row>
    <row r="159" spans="9:97" x14ac:dyDescent="0.25">
      <c r="I159" s="132" t="s">
        <v>30</v>
      </c>
      <c r="J159" s="133">
        <v>45324</v>
      </c>
      <c r="K159" s="134"/>
      <c r="L159" s="134"/>
      <c r="M159" s="134" t="str">
        <f t="shared" si="97"/>
        <v/>
      </c>
      <c r="N159" s="134" t="str">
        <f>IF(OR(K159="",L159=""),"",SUMIFS('تحميل المصنعيات'!$N:$N,'تحميل المصنعيات'!$F:$F,L$2,'تحميل المصنعيات'!$D:$D,J159))</f>
        <v/>
      </c>
      <c r="O159" s="135" t="str">
        <f t="shared" si="83"/>
        <v/>
      </c>
      <c r="P159" s="135" t="str">
        <f t="shared" si="110"/>
        <v/>
      </c>
      <c r="Q159" s="132" t="str">
        <f t="shared" si="98"/>
        <v/>
      </c>
      <c r="S159" s="132" t="s">
        <v>30</v>
      </c>
      <c r="T159" s="133">
        <v>45324</v>
      </c>
      <c r="U159" s="134"/>
      <c r="V159" s="134"/>
      <c r="W159" s="134" t="str">
        <f t="shared" si="99"/>
        <v/>
      </c>
      <c r="X159" s="134" t="str">
        <f>IF(OR(U159="",V159=""),"",SUMIFS('تحميل المصنعيات'!$N:$N,'تحميل المصنعيات'!$F:$F,V$2,'تحميل المصنعيات'!$D:$D,T159))</f>
        <v/>
      </c>
      <c r="Y159" s="135" t="str">
        <f t="shared" si="84"/>
        <v/>
      </c>
      <c r="Z159" s="135" t="str">
        <f t="shared" si="85"/>
        <v/>
      </c>
      <c r="AA159" s="132" t="str">
        <f t="shared" si="111"/>
        <v/>
      </c>
      <c r="AC159" s="132" t="s">
        <v>30</v>
      </c>
      <c r="AD159" s="133">
        <v>45324</v>
      </c>
      <c r="AE159" s="134"/>
      <c r="AF159" s="134"/>
      <c r="AG159" s="134" t="str">
        <f t="shared" si="100"/>
        <v/>
      </c>
      <c r="AH159" s="134" t="str">
        <f>IF(OR(AE159="",AF159=""),"",SUMIFS('تحميل المصنعيات'!$N:$N,'تحميل المصنعيات'!$F:$F,AF$2,'تحميل المصنعيات'!$D:$D,AD159))</f>
        <v/>
      </c>
      <c r="AI159" s="135" t="str">
        <f t="shared" si="86"/>
        <v/>
      </c>
      <c r="AJ159" s="135" t="str">
        <f t="shared" si="101"/>
        <v/>
      </c>
      <c r="AK159" s="132" t="str">
        <f t="shared" si="112"/>
        <v/>
      </c>
      <c r="AM159" s="132" t="s">
        <v>30</v>
      </c>
      <c r="AN159" s="133">
        <v>45324</v>
      </c>
      <c r="AO159" s="134"/>
      <c r="AP159" s="134"/>
      <c r="AQ159" s="134" t="str">
        <f t="shared" si="102"/>
        <v/>
      </c>
      <c r="AR159" s="134" t="str">
        <f>IF(OR(AO159="",AP159=""),"",SUMIFS('تحميل المصنعيات'!$N:$N,'تحميل المصنعيات'!$F:$F,AP$2,'تحميل المصنعيات'!$D:$D,AN159))</f>
        <v/>
      </c>
      <c r="AS159" s="135" t="str">
        <f t="shared" si="87"/>
        <v/>
      </c>
      <c r="AT159" s="135" t="str">
        <f t="shared" si="88"/>
        <v/>
      </c>
      <c r="AU159" s="132" t="str">
        <f t="shared" si="113"/>
        <v/>
      </c>
      <c r="AW159" s="132" t="s">
        <v>30</v>
      </c>
      <c r="AX159" s="133">
        <v>45324</v>
      </c>
      <c r="AY159" s="134"/>
      <c r="AZ159" s="134"/>
      <c r="BA159" s="134" t="str">
        <f t="shared" si="103"/>
        <v/>
      </c>
      <c r="BB159" s="134" t="str">
        <f>IF(OR(AY159="",AZ159=""),"",SUMIFS('تحميل المصنعيات'!$N:$N,'تحميل المصنعيات'!$F:$F,AZ$2,'تحميل المصنعيات'!$D:$D,AX159))</f>
        <v/>
      </c>
      <c r="BC159" s="135" t="str">
        <f t="shared" si="89"/>
        <v/>
      </c>
      <c r="BD159" s="135" t="str">
        <f t="shared" si="104"/>
        <v/>
      </c>
      <c r="BE159" s="132" t="str">
        <f t="shared" si="114"/>
        <v/>
      </c>
      <c r="BG159" s="132" t="s">
        <v>30</v>
      </c>
      <c r="BH159" s="133">
        <v>45324</v>
      </c>
      <c r="BI159" s="134"/>
      <c r="BJ159" s="134"/>
      <c r="BK159" s="134" t="str">
        <f t="shared" si="105"/>
        <v/>
      </c>
      <c r="BL159" s="134" t="str">
        <f>IF(OR(BI159="",BJ159=""),"",SUMIFS('تحميل المصنعيات'!$N:$N,'تحميل المصنعيات'!$F:$F,BJ$2,'تحميل المصنعيات'!$D:$D,BH159))</f>
        <v/>
      </c>
      <c r="BM159" s="135" t="str">
        <f t="shared" si="90"/>
        <v/>
      </c>
      <c r="BN159" s="135" t="str">
        <f t="shared" si="91"/>
        <v/>
      </c>
      <c r="BO159" s="132" t="str">
        <f t="shared" si="115"/>
        <v/>
      </c>
      <c r="BQ159" s="132" t="s">
        <v>30</v>
      </c>
      <c r="BR159" s="133">
        <v>45324</v>
      </c>
      <c r="BS159" s="134"/>
      <c r="BT159" s="134"/>
      <c r="BU159" s="134" t="str">
        <f t="shared" si="106"/>
        <v/>
      </c>
      <c r="BV159" s="134" t="str">
        <f>IF(OR(BS159="",BT159=""),"",SUMIFS('تحميل المصنعيات'!$N:$N,'تحميل المصنعيات'!$F:$F,BT$2,'تحميل المصنعيات'!$D:$D,BR159))</f>
        <v/>
      </c>
      <c r="BW159" s="135" t="str">
        <f t="shared" si="92"/>
        <v/>
      </c>
      <c r="BX159" s="135" t="str">
        <f t="shared" si="107"/>
        <v/>
      </c>
      <c r="BY159" s="132" t="str">
        <f t="shared" si="116"/>
        <v/>
      </c>
      <c r="CA159" s="132" t="s">
        <v>30</v>
      </c>
      <c r="CB159" s="133">
        <v>45324</v>
      </c>
      <c r="CC159" s="134"/>
      <c r="CD159" s="134"/>
      <c r="CE159" s="134" t="str">
        <f t="shared" si="108"/>
        <v/>
      </c>
      <c r="CF159" s="134" t="str">
        <f>IF(OR(CC159="",CD159=""),"",SUMIFS('تحميل المصنعيات'!$N:$N,'تحميل المصنعيات'!$F:$F,CD$2,'تحميل المصنعيات'!$D:$D,CB159))</f>
        <v/>
      </c>
      <c r="CG159" s="135" t="str">
        <f t="shared" si="93"/>
        <v/>
      </c>
      <c r="CH159" s="135" t="str">
        <f t="shared" si="94"/>
        <v/>
      </c>
      <c r="CI159" s="132" t="str">
        <f t="shared" si="117"/>
        <v/>
      </c>
      <c r="CK159" s="132" t="s">
        <v>30</v>
      </c>
      <c r="CL159" s="133">
        <v>45324</v>
      </c>
      <c r="CM159" s="134"/>
      <c r="CN159" s="134"/>
      <c r="CO159" s="134" t="str">
        <f t="shared" si="109"/>
        <v/>
      </c>
      <c r="CP159" s="134" t="str">
        <f>IF(OR(CM159="",CN159=""),"",SUMIFS('تحميل المصنعيات'!$N:$N,'تحميل المصنعيات'!$F:$F,CN$2,'تحميل المصنعيات'!$D:$D,CL159))</f>
        <v/>
      </c>
      <c r="CQ159" s="135" t="str">
        <f t="shared" si="95"/>
        <v/>
      </c>
      <c r="CR159" s="135" t="str">
        <f t="shared" si="96"/>
        <v/>
      </c>
      <c r="CS159" s="132" t="str">
        <f t="shared" si="118"/>
        <v/>
      </c>
    </row>
    <row r="160" spans="9:97" x14ac:dyDescent="0.25">
      <c r="I160" s="4" t="s">
        <v>8</v>
      </c>
      <c r="J160" s="5">
        <v>45325</v>
      </c>
      <c r="K160" s="6"/>
      <c r="L160" s="6"/>
      <c r="M160" s="6" t="str">
        <f t="shared" si="97"/>
        <v/>
      </c>
      <c r="N160" s="6" t="str">
        <f>IF(OR(K160="",L160=""),"",SUMIFS('تحميل المصنعيات'!$N:$N,'تحميل المصنعيات'!$F:$F,L$2,'تحميل المصنعيات'!$D:$D,J160))</f>
        <v/>
      </c>
      <c r="O160" s="55" t="str">
        <f t="shared" si="83"/>
        <v/>
      </c>
      <c r="P160" s="55" t="str">
        <f t="shared" si="110"/>
        <v/>
      </c>
      <c r="Q160" s="129" t="str">
        <f t="shared" si="98"/>
        <v/>
      </c>
      <c r="S160" s="4" t="s">
        <v>8</v>
      </c>
      <c r="T160" s="5">
        <v>45325</v>
      </c>
      <c r="U160" s="6"/>
      <c r="V160" s="6"/>
      <c r="W160" s="6" t="str">
        <f t="shared" si="99"/>
        <v/>
      </c>
      <c r="X160" s="6" t="str">
        <f>IF(OR(U160="",V160=""),"",SUMIFS('تحميل المصنعيات'!$N:$N,'تحميل المصنعيات'!$F:$F,V$2,'تحميل المصنعيات'!$D:$D,T160))</f>
        <v/>
      </c>
      <c r="Y160" s="55" t="str">
        <f t="shared" si="84"/>
        <v/>
      </c>
      <c r="Z160" s="55" t="str">
        <f t="shared" si="85"/>
        <v/>
      </c>
      <c r="AA160" s="129" t="str">
        <f t="shared" si="111"/>
        <v/>
      </c>
      <c r="AC160" s="4" t="s">
        <v>8</v>
      </c>
      <c r="AD160" s="5">
        <v>45325</v>
      </c>
      <c r="AE160" s="6"/>
      <c r="AF160" s="6"/>
      <c r="AG160" s="6" t="str">
        <f t="shared" si="100"/>
        <v/>
      </c>
      <c r="AH160" s="6" t="str">
        <f>IF(OR(AE160="",AF160=""),"",SUMIFS('تحميل المصنعيات'!$N:$N,'تحميل المصنعيات'!$F:$F,AF$2,'تحميل المصنعيات'!$D:$D,AD160))</f>
        <v/>
      </c>
      <c r="AI160" s="55" t="str">
        <f t="shared" si="86"/>
        <v/>
      </c>
      <c r="AJ160" s="55" t="str">
        <f t="shared" si="101"/>
        <v/>
      </c>
      <c r="AK160" s="129" t="str">
        <f t="shared" si="112"/>
        <v/>
      </c>
      <c r="AM160" s="4" t="s">
        <v>8</v>
      </c>
      <c r="AN160" s="5">
        <v>45325</v>
      </c>
      <c r="AO160" s="6"/>
      <c r="AP160" s="6"/>
      <c r="AQ160" s="6" t="str">
        <f t="shared" si="102"/>
        <v/>
      </c>
      <c r="AR160" s="6" t="str">
        <f>IF(OR(AO160="",AP160=""),"",SUMIFS('تحميل المصنعيات'!$N:$N,'تحميل المصنعيات'!$F:$F,AP$2,'تحميل المصنعيات'!$D:$D,AN160))</f>
        <v/>
      </c>
      <c r="AS160" s="55" t="str">
        <f t="shared" si="87"/>
        <v/>
      </c>
      <c r="AT160" s="55" t="str">
        <f t="shared" si="88"/>
        <v/>
      </c>
      <c r="AU160" s="129" t="str">
        <f t="shared" si="113"/>
        <v/>
      </c>
      <c r="AW160" s="4" t="s">
        <v>8</v>
      </c>
      <c r="AX160" s="5">
        <v>45325</v>
      </c>
      <c r="AY160" s="6"/>
      <c r="AZ160" s="6"/>
      <c r="BA160" s="6" t="str">
        <f t="shared" si="103"/>
        <v/>
      </c>
      <c r="BB160" s="6" t="str">
        <f>IF(OR(AY160="",AZ160=""),"",SUMIFS('تحميل المصنعيات'!$N:$N,'تحميل المصنعيات'!$F:$F,AZ$2,'تحميل المصنعيات'!$D:$D,AX160))</f>
        <v/>
      </c>
      <c r="BC160" s="55" t="str">
        <f t="shared" si="89"/>
        <v/>
      </c>
      <c r="BD160" s="55" t="str">
        <f t="shared" si="104"/>
        <v/>
      </c>
      <c r="BE160" s="129" t="str">
        <f t="shared" si="114"/>
        <v/>
      </c>
      <c r="BG160" s="4" t="s">
        <v>8</v>
      </c>
      <c r="BH160" s="5">
        <v>45325</v>
      </c>
      <c r="BI160" s="6"/>
      <c r="BJ160" s="6"/>
      <c r="BK160" s="6" t="str">
        <f t="shared" si="105"/>
        <v/>
      </c>
      <c r="BL160" s="6" t="str">
        <f>IF(OR(BI160="",BJ160=""),"",SUMIFS('تحميل المصنعيات'!$N:$N,'تحميل المصنعيات'!$F:$F,BJ$2,'تحميل المصنعيات'!$D:$D,BH160))</f>
        <v/>
      </c>
      <c r="BM160" s="55" t="str">
        <f t="shared" si="90"/>
        <v/>
      </c>
      <c r="BN160" s="55" t="str">
        <f t="shared" si="91"/>
        <v/>
      </c>
      <c r="BO160" s="129" t="str">
        <f t="shared" si="115"/>
        <v/>
      </c>
      <c r="BQ160" s="4" t="s">
        <v>8</v>
      </c>
      <c r="BR160" s="5">
        <v>45325</v>
      </c>
      <c r="BS160" s="6"/>
      <c r="BT160" s="6"/>
      <c r="BU160" s="6" t="str">
        <f t="shared" si="106"/>
        <v/>
      </c>
      <c r="BV160" s="6" t="str">
        <f>IF(OR(BS160="",BT160=""),"",SUMIFS('تحميل المصنعيات'!$N:$N,'تحميل المصنعيات'!$F:$F,BT$2,'تحميل المصنعيات'!$D:$D,BR160))</f>
        <v/>
      </c>
      <c r="BW160" s="55" t="str">
        <f t="shared" si="92"/>
        <v/>
      </c>
      <c r="BX160" s="55" t="str">
        <f t="shared" si="107"/>
        <v/>
      </c>
      <c r="BY160" s="129" t="str">
        <f t="shared" si="116"/>
        <v/>
      </c>
      <c r="CA160" s="4" t="s">
        <v>8</v>
      </c>
      <c r="CB160" s="5">
        <v>45325</v>
      </c>
      <c r="CC160" s="6"/>
      <c r="CD160" s="6"/>
      <c r="CE160" s="6" t="str">
        <f t="shared" si="108"/>
        <v/>
      </c>
      <c r="CF160" s="6" t="str">
        <f>IF(OR(CC160="",CD160=""),"",SUMIFS('تحميل المصنعيات'!$N:$N,'تحميل المصنعيات'!$F:$F,CD$2,'تحميل المصنعيات'!$D:$D,CB160))</f>
        <v/>
      </c>
      <c r="CG160" s="55" t="str">
        <f t="shared" si="93"/>
        <v/>
      </c>
      <c r="CH160" s="55" t="str">
        <f t="shared" si="94"/>
        <v/>
      </c>
      <c r="CI160" s="129" t="str">
        <f t="shared" si="117"/>
        <v/>
      </c>
      <c r="CK160" s="4" t="s">
        <v>8</v>
      </c>
      <c r="CL160" s="5">
        <v>45325</v>
      </c>
      <c r="CM160" s="6"/>
      <c r="CN160" s="6"/>
      <c r="CO160" s="6" t="str">
        <f t="shared" si="109"/>
        <v/>
      </c>
      <c r="CP160" s="6" t="str">
        <f>IF(OR(CM160="",CN160=""),"",SUMIFS('تحميل المصنعيات'!$N:$N,'تحميل المصنعيات'!$F:$F,CN$2,'تحميل المصنعيات'!$D:$D,CL160))</f>
        <v/>
      </c>
      <c r="CQ160" s="55" t="str">
        <f t="shared" si="95"/>
        <v/>
      </c>
      <c r="CR160" s="55" t="str">
        <f t="shared" si="96"/>
        <v/>
      </c>
      <c r="CS160" s="129" t="str">
        <f t="shared" si="118"/>
        <v/>
      </c>
    </row>
    <row r="161" spans="9:97" x14ac:dyDescent="0.25">
      <c r="I161" s="4" t="s">
        <v>9</v>
      </c>
      <c r="J161" s="5">
        <v>45326</v>
      </c>
      <c r="K161" s="6"/>
      <c r="L161" s="6"/>
      <c r="M161" s="6" t="str">
        <f t="shared" si="97"/>
        <v/>
      </c>
      <c r="N161" s="6" t="str">
        <f>IF(OR(K161="",L161=""),"",SUMIFS('تحميل المصنعيات'!$N:$N,'تحميل المصنعيات'!$F:$F,L$2,'تحميل المصنعيات'!$D:$D,J161))</f>
        <v/>
      </c>
      <c r="O161" s="55" t="str">
        <f t="shared" si="83"/>
        <v/>
      </c>
      <c r="P161" s="55" t="str">
        <f t="shared" si="110"/>
        <v/>
      </c>
      <c r="Q161" s="129" t="str">
        <f t="shared" si="98"/>
        <v/>
      </c>
      <c r="S161" s="4" t="s">
        <v>9</v>
      </c>
      <c r="T161" s="5">
        <v>45326</v>
      </c>
      <c r="U161" s="6"/>
      <c r="V161" s="6"/>
      <c r="W161" s="6" t="str">
        <f t="shared" si="99"/>
        <v/>
      </c>
      <c r="X161" s="6" t="str">
        <f>IF(OR(U161="",V161=""),"",SUMIFS('تحميل المصنعيات'!$N:$N,'تحميل المصنعيات'!$F:$F,V$2,'تحميل المصنعيات'!$D:$D,T161))</f>
        <v/>
      </c>
      <c r="Y161" s="55" t="str">
        <f t="shared" si="84"/>
        <v/>
      </c>
      <c r="Z161" s="55" t="str">
        <f t="shared" si="85"/>
        <v/>
      </c>
      <c r="AA161" s="129" t="str">
        <f t="shared" si="111"/>
        <v/>
      </c>
      <c r="AC161" s="4" t="s">
        <v>9</v>
      </c>
      <c r="AD161" s="5">
        <v>45326</v>
      </c>
      <c r="AE161" s="6"/>
      <c r="AF161" s="6"/>
      <c r="AG161" s="6" t="str">
        <f t="shared" si="100"/>
        <v/>
      </c>
      <c r="AH161" s="6" t="str">
        <f>IF(OR(AE161="",AF161=""),"",SUMIFS('تحميل المصنعيات'!$N:$N,'تحميل المصنعيات'!$F:$F,AF$2,'تحميل المصنعيات'!$D:$D,AD161))</f>
        <v/>
      </c>
      <c r="AI161" s="55" t="str">
        <f t="shared" si="86"/>
        <v/>
      </c>
      <c r="AJ161" s="55" t="str">
        <f t="shared" si="101"/>
        <v/>
      </c>
      <c r="AK161" s="129" t="str">
        <f t="shared" si="112"/>
        <v/>
      </c>
      <c r="AM161" s="4" t="s">
        <v>9</v>
      </c>
      <c r="AN161" s="5">
        <v>45326</v>
      </c>
      <c r="AO161" s="6"/>
      <c r="AP161" s="6"/>
      <c r="AQ161" s="6" t="str">
        <f t="shared" si="102"/>
        <v/>
      </c>
      <c r="AR161" s="6" t="str">
        <f>IF(OR(AO161="",AP161=""),"",SUMIFS('تحميل المصنعيات'!$N:$N,'تحميل المصنعيات'!$F:$F,AP$2,'تحميل المصنعيات'!$D:$D,AN161))</f>
        <v/>
      </c>
      <c r="AS161" s="55" t="str">
        <f t="shared" si="87"/>
        <v/>
      </c>
      <c r="AT161" s="55" t="str">
        <f t="shared" si="88"/>
        <v/>
      </c>
      <c r="AU161" s="129" t="str">
        <f t="shared" si="113"/>
        <v/>
      </c>
      <c r="AW161" s="4" t="s">
        <v>9</v>
      </c>
      <c r="AX161" s="5">
        <v>45326</v>
      </c>
      <c r="AY161" s="6"/>
      <c r="AZ161" s="6"/>
      <c r="BA161" s="6" t="str">
        <f t="shared" si="103"/>
        <v/>
      </c>
      <c r="BB161" s="6" t="str">
        <f>IF(OR(AY161="",AZ161=""),"",SUMIFS('تحميل المصنعيات'!$N:$N,'تحميل المصنعيات'!$F:$F,AZ$2,'تحميل المصنعيات'!$D:$D,AX161))</f>
        <v/>
      </c>
      <c r="BC161" s="55" t="str">
        <f t="shared" si="89"/>
        <v/>
      </c>
      <c r="BD161" s="55" t="str">
        <f t="shared" si="104"/>
        <v/>
      </c>
      <c r="BE161" s="129" t="str">
        <f t="shared" si="114"/>
        <v/>
      </c>
      <c r="BG161" s="4" t="s">
        <v>9</v>
      </c>
      <c r="BH161" s="5">
        <v>45326</v>
      </c>
      <c r="BI161" s="6"/>
      <c r="BJ161" s="6"/>
      <c r="BK161" s="6" t="str">
        <f t="shared" si="105"/>
        <v/>
      </c>
      <c r="BL161" s="6" t="str">
        <f>IF(OR(BI161="",BJ161=""),"",SUMIFS('تحميل المصنعيات'!$N:$N,'تحميل المصنعيات'!$F:$F,BJ$2,'تحميل المصنعيات'!$D:$D,BH161))</f>
        <v/>
      </c>
      <c r="BM161" s="55" t="str">
        <f t="shared" si="90"/>
        <v/>
      </c>
      <c r="BN161" s="55" t="str">
        <f t="shared" si="91"/>
        <v/>
      </c>
      <c r="BO161" s="129" t="str">
        <f t="shared" si="115"/>
        <v/>
      </c>
      <c r="BQ161" s="4" t="s">
        <v>9</v>
      </c>
      <c r="BR161" s="5">
        <v>45326</v>
      </c>
      <c r="BS161" s="6"/>
      <c r="BT161" s="6"/>
      <c r="BU161" s="6" t="str">
        <f t="shared" si="106"/>
        <v/>
      </c>
      <c r="BV161" s="6" t="str">
        <f>IF(OR(BS161="",BT161=""),"",SUMIFS('تحميل المصنعيات'!$N:$N,'تحميل المصنعيات'!$F:$F,BT$2,'تحميل المصنعيات'!$D:$D,BR161))</f>
        <v/>
      </c>
      <c r="BW161" s="55" t="str">
        <f t="shared" si="92"/>
        <v/>
      </c>
      <c r="BX161" s="55" t="str">
        <f t="shared" si="107"/>
        <v/>
      </c>
      <c r="BY161" s="129" t="str">
        <f t="shared" si="116"/>
        <v/>
      </c>
      <c r="CA161" s="4" t="s">
        <v>9</v>
      </c>
      <c r="CB161" s="5">
        <v>45326</v>
      </c>
      <c r="CC161" s="6"/>
      <c r="CD161" s="6"/>
      <c r="CE161" s="6" t="str">
        <f t="shared" si="108"/>
        <v/>
      </c>
      <c r="CF161" s="6" t="str">
        <f>IF(OR(CC161="",CD161=""),"",SUMIFS('تحميل المصنعيات'!$N:$N,'تحميل المصنعيات'!$F:$F,CD$2,'تحميل المصنعيات'!$D:$D,CB161))</f>
        <v/>
      </c>
      <c r="CG161" s="55" t="str">
        <f t="shared" si="93"/>
        <v/>
      </c>
      <c r="CH161" s="55" t="str">
        <f t="shared" si="94"/>
        <v/>
      </c>
      <c r="CI161" s="129" t="str">
        <f t="shared" si="117"/>
        <v/>
      </c>
      <c r="CK161" s="4" t="s">
        <v>9</v>
      </c>
      <c r="CL161" s="5">
        <v>45326</v>
      </c>
      <c r="CM161" s="6"/>
      <c r="CN161" s="6"/>
      <c r="CO161" s="6" t="str">
        <f t="shared" si="109"/>
        <v/>
      </c>
      <c r="CP161" s="6" t="str">
        <f>IF(OR(CM161="",CN161=""),"",SUMIFS('تحميل المصنعيات'!$N:$N,'تحميل المصنعيات'!$F:$F,CN$2,'تحميل المصنعيات'!$D:$D,CL161))</f>
        <v/>
      </c>
      <c r="CQ161" s="55" t="str">
        <f t="shared" si="95"/>
        <v/>
      </c>
      <c r="CR161" s="55" t="str">
        <f t="shared" si="96"/>
        <v/>
      </c>
      <c r="CS161" s="129" t="str">
        <f t="shared" si="118"/>
        <v/>
      </c>
    </row>
    <row r="162" spans="9:97" x14ac:dyDescent="0.25">
      <c r="I162" s="4" t="s">
        <v>10</v>
      </c>
      <c r="J162" s="5">
        <v>45327</v>
      </c>
      <c r="K162" s="6"/>
      <c r="L162" s="6"/>
      <c r="M162" s="6" t="str">
        <f t="shared" si="97"/>
        <v/>
      </c>
      <c r="N162" s="6" t="str">
        <f>IF(OR(K162="",L162=""),"",SUMIFS('تحميل المصنعيات'!$N:$N,'تحميل المصنعيات'!$F:$F,L$2,'تحميل المصنعيات'!$D:$D,J162))</f>
        <v/>
      </c>
      <c r="O162" s="55" t="str">
        <f t="shared" si="83"/>
        <v/>
      </c>
      <c r="P162" s="55" t="str">
        <f t="shared" si="110"/>
        <v/>
      </c>
      <c r="Q162" s="129" t="str">
        <f t="shared" si="98"/>
        <v/>
      </c>
      <c r="S162" s="4" t="s">
        <v>10</v>
      </c>
      <c r="T162" s="5">
        <v>45327</v>
      </c>
      <c r="U162" s="6"/>
      <c r="V162" s="6"/>
      <c r="W162" s="6" t="str">
        <f t="shared" si="99"/>
        <v/>
      </c>
      <c r="X162" s="6" t="str">
        <f>IF(OR(U162="",V162=""),"",SUMIFS('تحميل المصنعيات'!$N:$N,'تحميل المصنعيات'!$F:$F,V$2,'تحميل المصنعيات'!$D:$D,T162))</f>
        <v/>
      </c>
      <c r="Y162" s="55" t="str">
        <f t="shared" si="84"/>
        <v/>
      </c>
      <c r="Z162" s="55" t="str">
        <f t="shared" si="85"/>
        <v/>
      </c>
      <c r="AA162" s="129" t="str">
        <f t="shared" si="111"/>
        <v/>
      </c>
      <c r="AC162" s="4" t="s">
        <v>10</v>
      </c>
      <c r="AD162" s="5">
        <v>45327</v>
      </c>
      <c r="AE162" s="6"/>
      <c r="AF162" s="6"/>
      <c r="AG162" s="6" t="str">
        <f t="shared" si="100"/>
        <v/>
      </c>
      <c r="AH162" s="6" t="str">
        <f>IF(OR(AE162="",AF162=""),"",SUMIFS('تحميل المصنعيات'!$N:$N,'تحميل المصنعيات'!$F:$F,AF$2,'تحميل المصنعيات'!$D:$D,AD162))</f>
        <v/>
      </c>
      <c r="AI162" s="55" t="str">
        <f t="shared" si="86"/>
        <v/>
      </c>
      <c r="AJ162" s="55" t="str">
        <f t="shared" si="101"/>
        <v/>
      </c>
      <c r="AK162" s="129" t="str">
        <f t="shared" si="112"/>
        <v/>
      </c>
      <c r="AM162" s="4" t="s">
        <v>10</v>
      </c>
      <c r="AN162" s="5">
        <v>45327</v>
      </c>
      <c r="AO162" s="6"/>
      <c r="AP162" s="6"/>
      <c r="AQ162" s="6" t="str">
        <f t="shared" si="102"/>
        <v/>
      </c>
      <c r="AR162" s="6" t="str">
        <f>IF(OR(AO162="",AP162=""),"",SUMIFS('تحميل المصنعيات'!$N:$N,'تحميل المصنعيات'!$F:$F,AP$2,'تحميل المصنعيات'!$D:$D,AN162))</f>
        <v/>
      </c>
      <c r="AS162" s="55" t="str">
        <f t="shared" si="87"/>
        <v/>
      </c>
      <c r="AT162" s="55" t="str">
        <f t="shared" si="88"/>
        <v/>
      </c>
      <c r="AU162" s="129" t="str">
        <f t="shared" si="113"/>
        <v/>
      </c>
      <c r="AW162" s="4" t="s">
        <v>10</v>
      </c>
      <c r="AX162" s="5">
        <v>45327</v>
      </c>
      <c r="AY162" s="6"/>
      <c r="AZ162" s="6"/>
      <c r="BA162" s="6" t="str">
        <f t="shared" si="103"/>
        <v/>
      </c>
      <c r="BB162" s="6" t="str">
        <f>IF(OR(AY162="",AZ162=""),"",SUMIFS('تحميل المصنعيات'!$N:$N,'تحميل المصنعيات'!$F:$F,AZ$2,'تحميل المصنعيات'!$D:$D,AX162))</f>
        <v/>
      </c>
      <c r="BC162" s="55" t="str">
        <f t="shared" si="89"/>
        <v/>
      </c>
      <c r="BD162" s="55" t="str">
        <f t="shared" si="104"/>
        <v/>
      </c>
      <c r="BE162" s="129" t="str">
        <f t="shared" si="114"/>
        <v/>
      </c>
      <c r="BG162" s="4" t="s">
        <v>10</v>
      </c>
      <c r="BH162" s="5">
        <v>45327</v>
      </c>
      <c r="BI162" s="6"/>
      <c r="BJ162" s="6"/>
      <c r="BK162" s="6" t="str">
        <f t="shared" si="105"/>
        <v/>
      </c>
      <c r="BL162" s="6" t="str">
        <f>IF(OR(BI162="",BJ162=""),"",SUMIFS('تحميل المصنعيات'!$N:$N,'تحميل المصنعيات'!$F:$F,BJ$2,'تحميل المصنعيات'!$D:$D,BH162))</f>
        <v/>
      </c>
      <c r="BM162" s="55" t="str">
        <f t="shared" si="90"/>
        <v/>
      </c>
      <c r="BN162" s="55" t="str">
        <f t="shared" si="91"/>
        <v/>
      </c>
      <c r="BO162" s="129" t="str">
        <f t="shared" si="115"/>
        <v/>
      </c>
      <c r="BQ162" s="4" t="s">
        <v>10</v>
      </c>
      <c r="BR162" s="5">
        <v>45327</v>
      </c>
      <c r="BS162" s="6"/>
      <c r="BT162" s="6"/>
      <c r="BU162" s="6" t="str">
        <f t="shared" si="106"/>
        <v/>
      </c>
      <c r="BV162" s="6" t="str">
        <f>IF(OR(BS162="",BT162=""),"",SUMIFS('تحميل المصنعيات'!$N:$N,'تحميل المصنعيات'!$F:$F,BT$2,'تحميل المصنعيات'!$D:$D,BR162))</f>
        <v/>
      </c>
      <c r="BW162" s="55" t="str">
        <f t="shared" si="92"/>
        <v/>
      </c>
      <c r="BX162" s="55" t="str">
        <f t="shared" si="107"/>
        <v/>
      </c>
      <c r="BY162" s="129" t="str">
        <f t="shared" si="116"/>
        <v/>
      </c>
      <c r="CA162" s="4" t="s">
        <v>10</v>
      </c>
      <c r="CB162" s="5">
        <v>45327</v>
      </c>
      <c r="CC162" s="6"/>
      <c r="CD162" s="6"/>
      <c r="CE162" s="6" t="str">
        <f t="shared" si="108"/>
        <v/>
      </c>
      <c r="CF162" s="6" t="str">
        <f>IF(OR(CC162="",CD162=""),"",SUMIFS('تحميل المصنعيات'!$N:$N,'تحميل المصنعيات'!$F:$F,CD$2,'تحميل المصنعيات'!$D:$D,CB162))</f>
        <v/>
      </c>
      <c r="CG162" s="55" t="str">
        <f t="shared" si="93"/>
        <v/>
      </c>
      <c r="CH162" s="55" t="str">
        <f t="shared" si="94"/>
        <v/>
      </c>
      <c r="CI162" s="129" t="str">
        <f t="shared" si="117"/>
        <v/>
      </c>
      <c r="CK162" s="4" t="s">
        <v>10</v>
      </c>
      <c r="CL162" s="5">
        <v>45327</v>
      </c>
      <c r="CM162" s="6"/>
      <c r="CN162" s="6"/>
      <c r="CO162" s="6" t="str">
        <f t="shared" si="109"/>
        <v/>
      </c>
      <c r="CP162" s="6" t="str">
        <f>IF(OR(CM162="",CN162=""),"",SUMIFS('تحميل المصنعيات'!$N:$N,'تحميل المصنعيات'!$F:$F,CN$2,'تحميل المصنعيات'!$D:$D,CL162))</f>
        <v/>
      </c>
      <c r="CQ162" s="55" t="str">
        <f t="shared" si="95"/>
        <v/>
      </c>
      <c r="CR162" s="55" t="str">
        <f t="shared" si="96"/>
        <v/>
      </c>
      <c r="CS162" s="129" t="str">
        <f t="shared" si="118"/>
        <v/>
      </c>
    </row>
    <row r="163" spans="9:97" x14ac:dyDescent="0.25">
      <c r="I163" s="4" t="s">
        <v>11</v>
      </c>
      <c r="J163" s="5">
        <v>45328</v>
      </c>
      <c r="K163" s="6"/>
      <c r="L163" s="6"/>
      <c r="M163" s="6" t="str">
        <f t="shared" si="97"/>
        <v/>
      </c>
      <c r="N163" s="6" t="str">
        <f>IF(OR(K163="",L163=""),"",SUMIFS('تحميل المصنعيات'!$N:$N,'تحميل المصنعيات'!$F:$F,L$2,'تحميل المصنعيات'!$D:$D,J163))</f>
        <v/>
      </c>
      <c r="O163" s="55" t="str">
        <f t="shared" si="83"/>
        <v/>
      </c>
      <c r="P163" s="55" t="str">
        <f t="shared" si="110"/>
        <v/>
      </c>
      <c r="Q163" s="129" t="str">
        <f t="shared" si="98"/>
        <v/>
      </c>
      <c r="S163" s="4" t="s">
        <v>11</v>
      </c>
      <c r="T163" s="5">
        <v>45328</v>
      </c>
      <c r="U163" s="6"/>
      <c r="V163" s="6"/>
      <c r="W163" s="6" t="str">
        <f t="shared" si="99"/>
        <v/>
      </c>
      <c r="X163" s="6" t="str">
        <f>IF(OR(U163="",V163=""),"",SUMIFS('تحميل المصنعيات'!$N:$N,'تحميل المصنعيات'!$F:$F,V$2,'تحميل المصنعيات'!$D:$D,T163))</f>
        <v/>
      </c>
      <c r="Y163" s="55" t="str">
        <f t="shared" si="84"/>
        <v/>
      </c>
      <c r="Z163" s="55" t="str">
        <f t="shared" si="85"/>
        <v/>
      </c>
      <c r="AA163" s="129" t="str">
        <f t="shared" si="111"/>
        <v/>
      </c>
      <c r="AC163" s="4" t="s">
        <v>11</v>
      </c>
      <c r="AD163" s="5">
        <v>45328</v>
      </c>
      <c r="AE163" s="6"/>
      <c r="AF163" s="6"/>
      <c r="AG163" s="6" t="str">
        <f t="shared" si="100"/>
        <v/>
      </c>
      <c r="AH163" s="6" t="str">
        <f>IF(OR(AE163="",AF163=""),"",SUMIFS('تحميل المصنعيات'!$N:$N,'تحميل المصنعيات'!$F:$F,AF$2,'تحميل المصنعيات'!$D:$D,AD163))</f>
        <v/>
      </c>
      <c r="AI163" s="55" t="str">
        <f t="shared" si="86"/>
        <v/>
      </c>
      <c r="AJ163" s="55" t="str">
        <f t="shared" si="101"/>
        <v/>
      </c>
      <c r="AK163" s="129" t="str">
        <f t="shared" si="112"/>
        <v/>
      </c>
      <c r="AM163" s="4" t="s">
        <v>11</v>
      </c>
      <c r="AN163" s="5">
        <v>45328</v>
      </c>
      <c r="AO163" s="6"/>
      <c r="AP163" s="6"/>
      <c r="AQ163" s="6" t="str">
        <f t="shared" si="102"/>
        <v/>
      </c>
      <c r="AR163" s="6" t="str">
        <f>IF(OR(AO163="",AP163=""),"",SUMIFS('تحميل المصنعيات'!$N:$N,'تحميل المصنعيات'!$F:$F,AP$2,'تحميل المصنعيات'!$D:$D,AN163))</f>
        <v/>
      </c>
      <c r="AS163" s="55" t="str">
        <f t="shared" si="87"/>
        <v/>
      </c>
      <c r="AT163" s="55" t="str">
        <f t="shared" si="88"/>
        <v/>
      </c>
      <c r="AU163" s="129" t="str">
        <f t="shared" si="113"/>
        <v/>
      </c>
      <c r="AW163" s="4" t="s">
        <v>11</v>
      </c>
      <c r="AX163" s="5">
        <v>45328</v>
      </c>
      <c r="AY163" s="6"/>
      <c r="AZ163" s="6"/>
      <c r="BA163" s="6" t="str">
        <f t="shared" si="103"/>
        <v/>
      </c>
      <c r="BB163" s="6" t="str">
        <f>IF(OR(AY163="",AZ163=""),"",SUMIFS('تحميل المصنعيات'!$N:$N,'تحميل المصنعيات'!$F:$F,AZ$2,'تحميل المصنعيات'!$D:$D,AX163))</f>
        <v/>
      </c>
      <c r="BC163" s="55" t="str">
        <f t="shared" si="89"/>
        <v/>
      </c>
      <c r="BD163" s="55" t="str">
        <f t="shared" si="104"/>
        <v/>
      </c>
      <c r="BE163" s="129" t="str">
        <f t="shared" si="114"/>
        <v/>
      </c>
      <c r="BG163" s="4" t="s">
        <v>11</v>
      </c>
      <c r="BH163" s="5">
        <v>45328</v>
      </c>
      <c r="BI163" s="6"/>
      <c r="BJ163" s="6"/>
      <c r="BK163" s="6" t="str">
        <f t="shared" si="105"/>
        <v/>
      </c>
      <c r="BL163" s="6" t="str">
        <f>IF(OR(BI163="",BJ163=""),"",SUMIFS('تحميل المصنعيات'!$N:$N,'تحميل المصنعيات'!$F:$F,BJ$2,'تحميل المصنعيات'!$D:$D,BH163))</f>
        <v/>
      </c>
      <c r="BM163" s="55" t="str">
        <f t="shared" si="90"/>
        <v/>
      </c>
      <c r="BN163" s="55" t="str">
        <f t="shared" si="91"/>
        <v/>
      </c>
      <c r="BO163" s="129" t="str">
        <f t="shared" si="115"/>
        <v/>
      </c>
      <c r="BQ163" s="4" t="s">
        <v>11</v>
      </c>
      <c r="BR163" s="5">
        <v>45328</v>
      </c>
      <c r="BS163" s="6"/>
      <c r="BT163" s="6"/>
      <c r="BU163" s="6" t="str">
        <f t="shared" si="106"/>
        <v/>
      </c>
      <c r="BV163" s="6" t="str">
        <f>IF(OR(BS163="",BT163=""),"",SUMIFS('تحميل المصنعيات'!$N:$N,'تحميل المصنعيات'!$F:$F,BT$2,'تحميل المصنعيات'!$D:$D,BR163))</f>
        <v/>
      </c>
      <c r="BW163" s="55" t="str">
        <f t="shared" si="92"/>
        <v/>
      </c>
      <c r="BX163" s="55" t="str">
        <f t="shared" si="107"/>
        <v/>
      </c>
      <c r="BY163" s="129" t="str">
        <f t="shared" si="116"/>
        <v/>
      </c>
      <c r="CA163" s="4" t="s">
        <v>11</v>
      </c>
      <c r="CB163" s="5">
        <v>45328</v>
      </c>
      <c r="CC163" s="6"/>
      <c r="CD163" s="6"/>
      <c r="CE163" s="6" t="str">
        <f t="shared" si="108"/>
        <v/>
      </c>
      <c r="CF163" s="6" t="str">
        <f>IF(OR(CC163="",CD163=""),"",SUMIFS('تحميل المصنعيات'!$N:$N,'تحميل المصنعيات'!$F:$F,CD$2,'تحميل المصنعيات'!$D:$D,CB163))</f>
        <v/>
      </c>
      <c r="CG163" s="55" t="str">
        <f t="shared" si="93"/>
        <v/>
      </c>
      <c r="CH163" s="55" t="str">
        <f t="shared" si="94"/>
        <v/>
      </c>
      <c r="CI163" s="129" t="str">
        <f t="shared" si="117"/>
        <v/>
      </c>
      <c r="CK163" s="4" t="s">
        <v>11</v>
      </c>
      <c r="CL163" s="5">
        <v>45328</v>
      </c>
      <c r="CM163" s="6"/>
      <c r="CN163" s="6"/>
      <c r="CO163" s="6" t="str">
        <f t="shared" si="109"/>
        <v/>
      </c>
      <c r="CP163" s="6" t="str">
        <f>IF(OR(CM163="",CN163=""),"",SUMIFS('تحميل المصنعيات'!$N:$N,'تحميل المصنعيات'!$F:$F,CN$2,'تحميل المصنعيات'!$D:$D,CL163))</f>
        <v/>
      </c>
      <c r="CQ163" s="55" t="str">
        <f t="shared" si="95"/>
        <v/>
      </c>
      <c r="CR163" s="55" t="str">
        <f t="shared" si="96"/>
        <v/>
      </c>
      <c r="CS163" s="129" t="str">
        <f t="shared" si="118"/>
        <v/>
      </c>
    </row>
    <row r="164" spans="9:97" x14ac:dyDescent="0.25">
      <c r="I164" s="4" t="s">
        <v>12</v>
      </c>
      <c r="J164" s="5">
        <v>45329</v>
      </c>
      <c r="K164" s="6"/>
      <c r="L164" s="6"/>
      <c r="M164" s="6" t="str">
        <f t="shared" si="97"/>
        <v/>
      </c>
      <c r="N164" s="6" t="str">
        <f>IF(OR(K164="",L164=""),"",SUMIFS('تحميل المصنعيات'!$N:$N,'تحميل المصنعيات'!$F:$F,L$2,'تحميل المصنعيات'!$D:$D,J164))</f>
        <v/>
      </c>
      <c r="O164" s="55" t="str">
        <f t="shared" si="83"/>
        <v/>
      </c>
      <c r="P164" s="55" t="str">
        <f t="shared" si="110"/>
        <v/>
      </c>
      <c r="Q164" s="129" t="str">
        <f t="shared" si="98"/>
        <v/>
      </c>
      <c r="S164" s="4" t="s">
        <v>12</v>
      </c>
      <c r="T164" s="5">
        <v>45329</v>
      </c>
      <c r="U164" s="6"/>
      <c r="V164" s="6"/>
      <c r="W164" s="6" t="str">
        <f t="shared" si="99"/>
        <v/>
      </c>
      <c r="X164" s="6" t="str">
        <f>IF(OR(U164="",V164=""),"",SUMIFS('تحميل المصنعيات'!$N:$N,'تحميل المصنعيات'!$F:$F,V$2,'تحميل المصنعيات'!$D:$D,T164))</f>
        <v/>
      </c>
      <c r="Y164" s="55" t="str">
        <f t="shared" si="84"/>
        <v/>
      </c>
      <c r="Z164" s="55" t="str">
        <f t="shared" si="85"/>
        <v/>
      </c>
      <c r="AA164" s="129" t="str">
        <f t="shared" si="111"/>
        <v/>
      </c>
      <c r="AC164" s="4" t="s">
        <v>12</v>
      </c>
      <c r="AD164" s="5">
        <v>45329</v>
      </c>
      <c r="AE164" s="6"/>
      <c r="AF164" s="6"/>
      <c r="AG164" s="6" t="str">
        <f t="shared" si="100"/>
        <v/>
      </c>
      <c r="AH164" s="6" t="str">
        <f>IF(OR(AE164="",AF164=""),"",SUMIFS('تحميل المصنعيات'!$N:$N,'تحميل المصنعيات'!$F:$F,AF$2,'تحميل المصنعيات'!$D:$D,AD164))</f>
        <v/>
      </c>
      <c r="AI164" s="55" t="str">
        <f t="shared" si="86"/>
        <v/>
      </c>
      <c r="AJ164" s="55" t="str">
        <f t="shared" si="101"/>
        <v/>
      </c>
      <c r="AK164" s="129" t="str">
        <f t="shared" si="112"/>
        <v/>
      </c>
      <c r="AM164" s="4" t="s">
        <v>12</v>
      </c>
      <c r="AN164" s="5">
        <v>45329</v>
      </c>
      <c r="AO164" s="6"/>
      <c r="AP164" s="6"/>
      <c r="AQ164" s="6" t="str">
        <f t="shared" si="102"/>
        <v/>
      </c>
      <c r="AR164" s="6" t="str">
        <f>IF(OR(AO164="",AP164=""),"",SUMIFS('تحميل المصنعيات'!$N:$N,'تحميل المصنعيات'!$F:$F,AP$2,'تحميل المصنعيات'!$D:$D,AN164))</f>
        <v/>
      </c>
      <c r="AS164" s="55" t="str">
        <f t="shared" si="87"/>
        <v/>
      </c>
      <c r="AT164" s="55" t="str">
        <f t="shared" si="88"/>
        <v/>
      </c>
      <c r="AU164" s="129" t="str">
        <f t="shared" si="113"/>
        <v/>
      </c>
      <c r="AW164" s="4" t="s">
        <v>12</v>
      </c>
      <c r="AX164" s="5">
        <v>45329</v>
      </c>
      <c r="AY164" s="6"/>
      <c r="AZ164" s="6"/>
      <c r="BA164" s="6" t="str">
        <f t="shared" si="103"/>
        <v/>
      </c>
      <c r="BB164" s="6" t="str">
        <f>IF(OR(AY164="",AZ164=""),"",SUMIFS('تحميل المصنعيات'!$N:$N,'تحميل المصنعيات'!$F:$F,AZ$2,'تحميل المصنعيات'!$D:$D,AX164))</f>
        <v/>
      </c>
      <c r="BC164" s="55" t="str">
        <f t="shared" si="89"/>
        <v/>
      </c>
      <c r="BD164" s="55" t="str">
        <f t="shared" si="104"/>
        <v/>
      </c>
      <c r="BE164" s="129" t="str">
        <f t="shared" si="114"/>
        <v/>
      </c>
      <c r="BG164" s="4" t="s">
        <v>12</v>
      </c>
      <c r="BH164" s="5">
        <v>45329</v>
      </c>
      <c r="BI164" s="6"/>
      <c r="BJ164" s="6"/>
      <c r="BK164" s="6" t="str">
        <f t="shared" si="105"/>
        <v/>
      </c>
      <c r="BL164" s="6" t="str">
        <f>IF(OR(BI164="",BJ164=""),"",SUMIFS('تحميل المصنعيات'!$N:$N,'تحميل المصنعيات'!$F:$F,BJ$2,'تحميل المصنعيات'!$D:$D,BH164))</f>
        <v/>
      </c>
      <c r="BM164" s="55" t="str">
        <f t="shared" si="90"/>
        <v/>
      </c>
      <c r="BN164" s="55" t="str">
        <f t="shared" si="91"/>
        <v/>
      </c>
      <c r="BO164" s="129" t="str">
        <f t="shared" si="115"/>
        <v/>
      </c>
      <c r="BQ164" s="4" t="s">
        <v>12</v>
      </c>
      <c r="BR164" s="5">
        <v>45329</v>
      </c>
      <c r="BS164" s="6"/>
      <c r="BT164" s="6"/>
      <c r="BU164" s="6" t="str">
        <f t="shared" si="106"/>
        <v/>
      </c>
      <c r="BV164" s="6" t="str">
        <f>IF(OR(BS164="",BT164=""),"",SUMIFS('تحميل المصنعيات'!$N:$N,'تحميل المصنعيات'!$F:$F,BT$2,'تحميل المصنعيات'!$D:$D,BR164))</f>
        <v/>
      </c>
      <c r="BW164" s="55" t="str">
        <f t="shared" si="92"/>
        <v/>
      </c>
      <c r="BX164" s="55" t="str">
        <f t="shared" si="107"/>
        <v/>
      </c>
      <c r="BY164" s="129" t="str">
        <f t="shared" si="116"/>
        <v/>
      </c>
      <c r="CA164" s="4" t="s">
        <v>12</v>
      </c>
      <c r="CB164" s="5">
        <v>45329</v>
      </c>
      <c r="CC164" s="6"/>
      <c r="CD164" s="6"/>
      <c r="CE164" s="6" t="str">
        <f t="shared" si="108"/>
        <v/>
      </c>
      <c r="CF164" s="6" t="str">
        <f>IF(OR(CC164="",CD164=""),"",SUMIFS('تحميل المصنعيات'!$N:$N,'تحميل المصنعيات'!$F:$F,CD$2,'تحميل المصنعيات'!$D:$D,CB164))</f>
        <v/>
      </c>
      <c r="CG164" s="55" t="str">
        <f t="shared" si="93"/>
        <v/>
      </c>
      <c r="CH164" s="55" t="str">
        <f t="shared" si="94"/>
        <v/>
      </c>
      <c r="CI164" s="129" t="str">
        <f t="shared" si="117"/>
        <v/>
      </c>
      <c r="CK164" s="4" t="s">
        <v>12</v>
      </c>
      <c r="CL164" s="5">
        <v>45329</v>
      </c>
      <c r="CM164" s="6"/>
      <c r="CN164" s="6"/>
      <c r="CO164" s="6" t="str">
        <f t="shared" si="109"/>
        <v/>
      </c>
      <c r="CP164" s="6" t="str">
        <f>IF(OR(CM164="",CN164=""),"",SUMIFS('تحميل المصنعيات'!$N:$N,'تحميل المصنعيات'!$F:$F,CN$2,'تحميل المصنعيات'!$D:$D,CL164))</f>
        <v/>
      </c>
      <c r="CQ164" s="55" t="str">
        <f t="shared" si="95"/>
        <v/>
      </c>
      <c r="CR164" s="55" t="str">
        <f t="shared" si="96"/>
        <v/>
      </c>
      <c r="CS164" s="129" t="str">
        <f t="shared" si="118"/>
        <v/>
      </c>
    </row>
    <row r="165" spans="9:97" x14ac:dyDescent="0.25">
      <c r="I165" s="4" t="s">
        <v>13</v>
      </c>
      <c r="J165" s="5">
        <v>45330</v>
      </c>
      <c r="K165" s="6"/>
      <c r="L165" s="6"/>
      <c r="M165" s="6" t="str">
        <f t="shared" si="97"/>
        <v/>
      </c>
      <c r="N165" s="6" t="str">
        <f>IF(OR(K165="",L165=""),"",SUMIFS('تحميل المصنعيات'!$N:$N,'تحميل المصنعيات'!$F:$F,L$2,'تحميل المصنعيات'!$D:$D,J165))</f>
        <v/>
      </c>
      <c r="O165" s="55" t="str">
        <f t="shared" si="83"/>
        <v/>
      </c>
      <c r="P165" s="55" t="str">
        <f t="shared" si="110"/>
        <v/>
      </c>
      <c r="Q165" s="129" t="str">
        <f t="shared" si="98"/>
        <v/>
      </c>
      <c r="S165" s="4" t="s">
        <v>13</v>
      </c>
      <c r="T165" s="5">
        <v>45330</v>
      </c>
      <c r="U165" s="6"/>
      <c r="V165" s="6"/>
      <c r="W165" s="6" t="str">
        <f t="shared" si="99"/>
        <v/>
      </c>
      <c r="X165" s="6" t="str">
        <f>IF(OR(U165="",V165=""),"",SUMIFS('تحميل المصنعيات'!$N:$N,'تحميل المصنعيات'!$F:$F,V$2,'تحميل المصنعيات'!$D:$D,T165))</f>
        <v/>
      </c>
      <c r="Y165" s="55" t="str">
        <f t="shared" si="84"/>
        <v/>
      </c>
      <c r="Z165" s="55" t="str">
        <f t="shared" si="85"/>
        <v/>
      </c>
      <c r="AA165" s="129" t="str">
        <f t="shared" si="111"/>
        <v/>
      </c>
      <c r="AC165" s="4" t="s">
        <v>13</v>
      </c>
      <c r="AD165" s="5">
        <v>45330</v>
      </c>
      <c r="AE165" s="6"/>
      <c r="AF165" s="6"/>
      <c r="AG165" s="6" t="str">
        <f t="shared" si="100"/>
        <v/>
      </c>
      <c r="AH165" s="6" t="str">
        <f>IF(OR(AE165="",AF165=""),"",SUMIFS('تحميل المصنعيات'!$N:$N,'تحميل المصنعيات'!$F:$F,AF$2,'تحميل المصنعيات'!$D:$D,AD165))</f>
        <v/>
      </c>
      <c r="AI165" s="55" t="str">
        <f t="shared" si="86"/>
        <v/>
      </c>
      <c r="AJ165" s="55" t="str">
        <f t="shared" si="101"/>
        <v/>
      </c>
      <c r="AK165" s="129" t="str">
        <f t="shared" si="112"/>
        <v/>
      </c>
      <c r="AM165" s="4" t="s">
        <v>13</v>
      </c>
      <c r="AN165" s="5">
        <v>45330</v>
      </c>
      <c r="AO165" s="6"/>
      <c r="AP165" s="6"/>
      <c r="AQ165" s="6" t="str">
        <f t="shared" si="102"/>
        <v/>
      </c>
      <c r="AR165" s="6" t="str">
        <f>IF(OR(AO165="",AP165=""),"",SUMIFS('تحميل المصنعيات'!$N:$N,'تحميل المصنعيات'!$F:$F,AP$2,'تحميل المصنعيات'!$D:$D,AN165))</f>
        <v/>
      </c>
      <c r="AS165" s="55" t="str">
        <f t="shared" si="87"/>
        <v/>
      </c>
      <c r="AT165" s="55" t="str">
        <f t="shared" si="88"/>
        <v/>
      </c>
      <c r="AU165" s="129" t="str">
        <f t="shared" si="113"/>
        <v/>
      </c>
      <c r="AW165" s="4" t="s">
        <v>13</v>
      </c>
      <c r="AX165" s="5">
        <v>45330</v>
      </c>
      <c r="AY165" s="6"/>
      <c r="AZ165" s="6"/>
      <c r="BA165" s="6" t="str">
        <f t="shared" si="103"/>
        <v/>
      </c>
      <c r="BB165" s="6" t="str">
        <f>IF(OR(AY165="",AZ165=""),"",SUMIFS('تحميل المصنعيات'!$N:$N,'تحميل المصنعيات'!$F:$F,AZ$2,'تحميل المصنعيات'!$D:$D,AX165))</f>
        <v/>
      </c>
      <c r="BC165" s="55" t="str">
        <f t="shared" si="89"/>
        <v/>
      </c>
      <c r="BD165" s="55" t="str">
        <f t="shared" si="104"/>
        <v/>
      </c>
      <c r="BE165" s="129" t="str">
        <f t="shared" si="114"/>
        <v/>
      </c>
      <c r="BG165" s="4" t="s">
        <v>13</v>
      </c>
      <c r="BH165" s="5">
        <v>45330</v>
      </c>
      <c r="BI165" s="6"/>
      <c r="BJ165" s="6"/>
      <c r="BK165" s="6" t="str">
        <f t="shared" si="105"/>
        <v/>
      </c>
      <c r="BL165" s="6" t="str">
        <f>IF(OR(BI165="",BJ165=""),"",SUMIFS('تحميل المصنعيات'!$N:$N,'تحميل المصنعيات'!$F:$F,BJ$2,'تحميل المصنعيات'!$D:$D,BH165))</f>
        <v/>
      </c>
      <c r="BM165" s="55" t="str">
        <f t="shared" si="90"/>
        <v/>
      </c>
      <c r="BN165" s="55" t="str">
        <f t="shared" si="91"/>
        <v/>
      </c>
      <c r="BO165" s="129" t="str">
        <f t="shared" si="115"/>
        <v/>
      </c>
      <c r="BQ165" s="4" t="s">
        <v>13</v>
      </c>
      <c r="BR165" s="5">
        <v>45330</v>
      </c>
      <c r="BS165" s="6"/>
      <c r="BT165" s="6"/>
      <c r="BU165" s="6" t="str">
        <f t="shared" si="106"/>
        <v/>
      </c>
      <c r="BV165" s="6" t="str">
        <f>IF(OR(BS165="",BT165=""),"",SUMIFS('تحميل المصنعيات'!$N:$N,'تحميل المصنعيات'!$F:$F,BT$2,'تحميل المصنعيات'!$D:$D,BR165))</f>
        <v/>
      </c>
      <c r="BW165" s="55" t="str">
        <f t="shared" si="92"/>
        <v/>
      </c>
      <c r="BX165" s="55" t="str">
        <f t="shared" si="107"/>
        <v/>
      </c>
      <c r="BY165" s="129" t="str">
        <f t="shared" si="116"/>
        <v/>
      </c>
      <c r="CA165" s="4" t="s">
        <v>13</v>
      </c>
      <c r="CB165" s="5">
        <v>45330</v>
      </c>
      <c r="CC165" s="6"/>
      <c r="CD165" s="6"/>
      <c r="CE165" s="6" t="str">
        <f t="shared" si="108"/>
        <v/>
      </c>
      <c r="CF165" s="6" t="str">
        <f>IF(OR(CC165="",CD165=""),"",SUMIFS('تحميل المصنعيات'!$N:$N,'تحميل المصنعيات'!$F:$F,CD$2,'تحميل المصنعيات'!$D:$D,CB165))</f>
        <v/>
      </c>
      <c r="CG165" s="55" t="str">
        <f t="shared" si="93"/>
        <v/>
      </c>
      <c r="CH165" s="55" t="str">
        <f t="shared" si="94"/>
        <v/>
      </c>
      <c r="CI165" s="129" t="str">
        <f t="shared" si="117"/>
        <v/>
      </c>
      <c r="CK165" s="4" t="s">
        <v>13</v>
      </c>
      <c r="CL165" s="5">
        <v>45330</v>
      </c>
      <c r="CM165" s="6"/>
      <c r="CN165" s="6"/>
      <c r="CO165" s="6" t="str">
        <f t="shared" si="109"/>
        <v/>
      </c>
      <c r="CP165" s="6" t="str">
        <f>IF(OR(CM165="",CN165=""),"",SUMIFS('تحميل المصنعيات'!$N:$N,'تحميل المصنعيات'!$F:$F,CN$2,'تحميل المصنعيات'!$D:$D,CL165))</f>
        <v/>
      </c>
      <c r="CQ165" s="55" t="str">
        <f t="shared" si="95"/>
        <v/>
      </c>
      <c r="CR165" s="55" t="str">
        <f t="shared" si="96"/>
        <v/>
      </c>
      <c r="CS165" s="129" t="str">
        <f t="shared" si="118"/>
        <v/>
      </c>
    </row>
    <row r="166" spans="9:97" x14ac:dyDescent="0.25">
      <c r="I166" s="132" t="s">
        <v>30</v>
      </c>
      <c r="J166" s="133">
        <v>45331</v>
      </c>
      <c r="K166" s="134"/>
      <c r="L166" s="134"/>
      <c r="M166" s="134" t="str">
        <f t="shared" si="97"/>
        <v/>
      </c>
      <c r="N166" s="134" t="str">
        <f>IF(OR(K166="",L166=""),"",SUMIFS('تحميل المصنعيات'!$N:$N,'تحميل المصنعيات'!$F:$F,L$2,'تحميل المصنعيات'!$D:$D,J166))</f>
        <v/>
      </c>
      <c r="O166" s="135" t="str">
        <f t="shared" si="83"/>
        <v/>
      </c>
      <c r="P166" s="135" t="str">
        <f t="shared" si="110"/>
        <v/>
      </c>
      <c r="Q166" s="132" t="str">
        <f t="shared" si="98"/>
        <v/>
      </c>
      <c r="S166" s="132" t="s">
        <v>30</v>
      </c>
      <c r="T166" s="133">
        <v>45331</v>
      </c>
      <c r="U166" s="134"/>
      <c r="V166" s="134"/>
      <c r="W166" s="134" t="str">
        <f t="shared" si="99"/>
        <v/>
      </c>
      <c r="X166" s="134" t="str">
        <f>IF(OR(U166="",V166=""),"",SUMIFS('تحميل المصنعيات'!$N:$N,'تحميل المصنعيات'!$F:$F,V$2,'تحميل المصنعيات'!$D:$D,T166))</f>
        <v/>
      </c>
      <c r="Y166" s="135" t="str">
        <f t="shared" si="84"/>
        <v/>
      </c>
      <c r="Z166" s="135" t="str">
        <f t="shared" si="85"/>
        <v/>
      </c>
      <c r="AA166" s="132" t="str">
        <f t="shared" si="111"/>
        <v/>
      </c>
      <c r="AC166" s="132" t="s">
        <v>30</v>
      </c>
      <c r="AD166" s="133">
        <v>45331</v>
      </c>
      <c r="AE166" s="134"/>
      <c r="AF166" s="134"/>
      <c r="AG166" s="134" t="str">
        <f t="shared" si="100"/>
        <v/>
      </c>
      <c r="AH166" s="134" t="str">
        <f>IF(OR(AE166="",AF166=""),"",SUMIFS('تحميل المصنعيات'!$N:$N,'تحميل المصنعيات'!$F:$F,AF$2,'تحميل المصنعيات'!$D:$D,AD166))</f>
        <v/>
      </c>
      <c r="AI166" s="135" t="str">
        <f t="shared" si="86"/>
        <v/>
      </c>
      <c r="AJ166" s="135" t="str">
        <f t="shared" si="101"/>
        <v/>
      </c>
      <c r="AK166" s="132" t="str">
        <f t="shared" si="112"/>
        <v/>
      </c>
      <c r="AM166" s="132" t="s">
        <v>30</v>
      </c>
      <c r="AN166" s="133">
        <v>45331</v>
      </c>
      <c r="AO166" s="134"/>
      <c r="AP166" s="134"/>
      <c r="AQ166" s="134" t="str">
        <f t="shared" si="102"/>
        <v/>
      </c>
      <c r="AR166" s="134" t="str">
        <f>IF(OR(AO166="",AP166=""),"",SUMIFS('تحميل المصنعيات'!$N:$N,'تحميل المصنعيات'!$F:$F,AP$2,'تحميل المصنعيات'!$D:$D,AN166))</f>
        <v/>
      </c>
      <c r="AS166" s="135" t="str">
        <f t="shared" si="87"/>
        <v/>
      </c>
      <c r="AT166" s="135" t="str">
        <f t="shared" si="88"/>
        <v/>
      </c>
      <c r="AU166" s="132" t="str">
        <f t="shared" si="113"/>
        <v/>
      </c>
      <c r="AW166" s="132" t="s">
        <v>30</v>
      </c>
      <c r="AX166" s="133">
        <v>45331</v>
      </c>
      <c r="AY166" s="134"/>
      <c r="AZ166" s="134"/>
      <c r="BA166" s="134" t="str">
        <f t="shared" si="103"/>
        <v/>
      </c>
      <c r="BB166" s="134" t="str">
        <f>IF(OR(AY166="",AZ166=""),"",SUMIFS('تحميل المصنعيات'!$N:$N,'تحميل المصنعيات'!$F:$F,AZ$2,'تحميل المصنعيات'!$D:$D,AX166))</f>
        <v/>
      </c>
      <c r="BC166" s="135" t="str">
        <f t="shared" si="89"/>
        <v/>
      </c>
      <c r="BD166" s="135" t="str">
        <f t="shared" si="104"/>
        <v/>
      </c>
      <c r="BE166" s="132" t="str">
        <f t="shared" si="114"/>
        <v/>
      </c>
      <c r="BG166" s="132" t="s">
        <v>30</v>
      </c>
      <c r="BH166" s="133">
        <v>45331</v>
      </c>
      <c r="BI166" s="134"/>
      <c r="BJ166" s="134"/>
      <c r="BK166" s="134" t="str">
        <f t="shared" si="105"/>
        <v/>
      </c>
      <c r="BL166" s="134" t="str">
        <f>IF(OR(BI166="",BJ166=""),"",SUMIFS('تحميل المصنعيات'!$N:$N,'تحميل المصنعيات'!$F:$F,BJ$2,'تحميل المصنعيات'!$D:$D,BH166))</f>
        <v/>
      </c>
      <c r="BM166" s="135" t="str">
        <f t="shared" si="90"/>
        <v/>
      </c>
      <c r="BN166" s="135" t="str">
        <f t="shared" si="91"/>
        <v/>
      </c>
      <c r="BO166" s="132" t="str">
        <f t="shared" si="115"/>
        <v/>
      </c>
      <c r="BQ166" s="132" t="s">
        <v>30</v>
      </c>
      <c r="BR166" s="133">
        <v>45331</v>
      </c>
      <c r="BS166" s="134"/>
      <c r="BT166" s="134"/>
      <c r="BU166" s="134" t="str">
        <f t="shared" si="106"/>
        <v/>
      </c>
      <c r="BV166" s="134" t="str">
        <f>IF(OR(BS166="",BT166=""),"",SUMIFS('تحميل المصنعيات'!$N:$N,'تحميل المصنعيات'!$F:$F,BT$2,'تحميل المصنعيات'!$D:$D,BR166))</f>
        <v/>
      </c>
      <c r="BW166" s="135" t="str">
        <f t="shared" si="92"/>
        <v/>
      </c>
      <c r="BX166" s="135" t="str">
        <f t="shared" si="107"/>
        <v/>
      </c>
      <c r="BY166" s="132" t="str">
        <f t="shared" si="116"/>
        <v/>
      </c>
      <c r="CA166" s="132" t="s">
        <v>30</v>
      </c>
      <c r="CB166" s="133">
        <v>45331</v>
      </c>
      <c r="CC166" s="134"/>
      <c r="CD166" s="134"/>
      <c r="CE166" s="134" t="str">
        <f t="shared" si="108"/>
        <v/>
      </c>
      <c r="CF166" s="134" t="str">
        <f>IF(OR(CC166="",CD166=""),"",SUMIFS('تحميل المصنعيات'!$N:$N,'تحميل المصنعيات'!$F:$F,CD$2,'تحميل المصنعيات'!$D:$D,CB166))</f>
        <v/>
      </c>
      <c r="CG166" s="135" t="str">
        <f t="shared" si="93"/>
        <v/>
      </c>
      <c r="CH166" s="135" t="str">
        <f t="shared" si="94"/>
        <v/>
      </c>
      <c r="CI166" s="132" t="str">
        <f t="shared" si="117"/>
        <v/>
      </c>
      <c r="CK166" s="132" t="s">
        <v>30</v>
      </c>
      <c r="CL166" s="133">
        <v>45331</v>
      </c>
      <c r="CM166" s="134"/>
      <c r="CN166" s="134"/>
      <c r="CO166" s="134" t="str">
        <f t="shared" si="109"/>
        <v/>
      </c>
      <c r="CP166" s="134" t="str">
        <f>IF(OR(CM166="",CN166=""),"",SUMIFS('تحميل المصنعيات'!$N:$N,'تحميل المصنعيات'!$F:$F,CN$2,'تحميل المصنعيات'!$D:$D,CL166))</f>
        <v/>
      </c>
      <c r="CQ166" s="135" t="str">
        <f t="shared" si="95"/>
        <v/>
      </c>
      <c r="CR166" s="135" t="str">
        <f t="shared" si="96"/>
        <v/>
      </c>
      <c r="CS166" s="132" t="str">
        <f t="shared" si="118"/>
        <v/>
      </c>
    </row>
    <row r="167" spans="9:97" x14ac:dyDescent="0.25">
      <c r="I167" s="4" t="s">
        <v>8</v>
      </c>
      <c r="J167" s="5">
        <v>45332</v>
      </c>
      <c r="K167" s="6"/>
      <c r="L167" s="6"/>
      <c r="M167" s="6" t="str">
        <f t="shared" si="97"/>
        <v/>
      </c>
      <c r="N167" s="6" t="str">
        <f>IF(OR(K167="",L167=""),"",SUMIFS('تحميل المصنعيات'!$N:$N,'تحميل المصنعيات'!$F:$F,L$2,'تحميل المصنعيات'!$D:$D,J167))</f>
        <v/>
      </c>
      <c r="O167" s="55" t="str">
        <f t="shared" si="83"/>
        <v/>
      </c>
      <c r="P167" s="55" t="str">
        <f t="shared" si="110"/>
        <v/>
      </c>
      <c r="Q167" s="129" t="str">
        <f t="shared" si="98"/>
        <v/>
      </c>
      <c r="S167" s="4" t="s">
        <v>8</v>
      </c>
      <c r="T167" s="5">
        <v>45332</v>
      </c>
      <c r="U167" s="6"/>
      <c r="V167" s="6"/>
      <c r="W167" s="6" t="str">
        <f t="shared" si="99"/>
        <v/>
      </c>
      <c r="X167" s="6" t="str">
        <f>IF(OR(U167="",V167=""),"",SUMIFS('تحميل المصنعيات'!$N:$N,'تحميل المصنعيات'!$F:$F,V$2,'تحميل المصنعيات'!$D:$D,T167))</f>
        <v/>
      </c>
      <c r="Y167" s="55" t="str">
        <f t="shared" si="84"/>
        <v/>
      </c>
      <c r="Z167" s="55" t="str">
        <f t="shared" si="85"/>
        <v/>
      </c>
      <c r="AA167" s="129" t="str">
        <f t="shared" si="111"/>
        <v/>
      </c>
      <c r="AC167" s="4" t="s">
        <v>8</v>
      </c>
      <c r="AD167" s="5">
        <v>45332</v>
      </c>
      <c r="AE167" s="6"/>
      <c r="AF167" s="6"/>
      <c r="AG167" s="6" t="str">
        <f t="shared" si="100"/>
        <v/>
      </c>
      <c r="AH167" s="6" t="str">
        <f>IF(OR(AE167="",AF167=""),"",SUMIFS('تحميل المصنعيات'!$N:$N,'تحميل المصنعيات'!$F:$F,AF$2,'تحميل المصنعيات'!$D:$D,AD167))</f>
        <v/>
      </c>
      <c r="AI167" s="55" t="str">
        <f t="shared" si="86"/>
        <v/>
      </c>
      <c r="AJ167" s="55" t="str">
        <f t="shared" si="101"/>
        <v/>
      </c>
      <c r="AK167" s="129" t="str">
        <f t="shared" si="112"/>
        <v/>
      </c>
      <c r="AM167" s="4" t="s">
        <v>8</v>
      </c>
      <c r="AN167" s="5">
        <v>45332</v>
      </c>
      <c r="AO167" s="6"/>
      <c r="AP167" s="6"/>
      <c r="AQ167" s="6" t="str">
        <f t="shared" si="102"/>
        <v/>
      </c>
      <c r="AR167" s="6" t="str">
        <f>IF(OR(AO167="",AP167=""),"",SUMIFS('تحميل المصنعيات'!$N:$N,'تحميل المصنعيات'!$F:$F,AP$2,'تحميل المصنعيات'!$D:$D,AN167))</f>
        <v/>
      </c>
      <c r="AS167" s="55" t="str">
        <f t="shared" si="87"/>
        <v/>
      </c>
      <c r="AT167" s="55" t="str">
        <f t="shared" si="88"/>
        <v/>
      </c>
      <c r="AU167" s="129" t="str">
        <f t="shared" si="113"/>
        <v/>
      </c>
      <c r="AW167" s="4" t="s">
        <v>8</v>
      </c>
      <c r="AX167" s="5">
        <v>45332</v>
      </c>
      <c r="AY167" s="6"/>
      <c r="AZ167" s="6"/>
      <c r="BA167" s="6" t="str">
        <f t="shared" si="103"/>
        <v/>
      </c>
      <c r="BB167" s="6" t="str">
        <f>IF(OR(AY167="",AZ167=""),"",SUMIFS('تحميل المصنعيات'!$N:$N,'تحميل المصنعيات'!$F:$F,AZ$2,'تحميل المصنعيات'!$D:$D,AX167))</f>
        <v/>
      </c>
      <c r="BC167" s="55" t="str">
        <f t="shared" si="89"/>
        <v/>
      </c>
      <c r="BD167" s="55" t="str">
        <f t="shared" si="104"/>
        <v/>
      </c>
      <c r="BE167" s="129" t="str">
        <f t="shared" si="114"/>
        <v/>
      </c>
      <c r="BG167" s="4" t="s">
        <v>8</v>
      </c>
      <c r="BH167" s="5">
        <v>45332</v>
      </c>
      <c r="BI167" s="6"/>
      <c r="BJ167" s="6"/>
      <c r="BK167" s="6" t="str">
        <f t="shared" si="105"/>
        <v/>
      </c>
      <c r="BL167" s="6" t="str">
        <f>IF(OR(BI167="",BJ167=""),"",SUMIFS('تحميل المصنعيات'!$N:$N,'تحميل المصنعيات'!$F:$F,BJ$2,'تحميل المصنعيات'!$D:$D,BH167))</f>
        <v/>
      </c>
      <c r="BM167" s="55" t="str">
        <f t="shared" si="90"/>
        <v/>
      </c>
      <c r="BN167" s="55" t="str">
        <f t="shared" si="91"/>
        <v/>
      </c>
      <c r="BO167" s="129" t="str">
        <f t="shared" si="115"/>
        <v/>
      </c>
      <c r="BQ167" s="4" t="s">
        <v>8</v>
      </c>
      <c r="BR167" s="5">
        <v>45332</v>
      </c>
      <c r="BS167" s="6"/>
      <c r="BT167" s="6"/>
      <c r="BU167" s="6" t="str">
        <f t="shared" si="106"/>
        <v/>
      </c>
      <c r="BV167" s="6" t="str">
        <f>IF(OR(BS167="",BT167=""),"",SUMIFS('تحميل المصنعيات'!$N:$N,'تحميل المصنعيات'!$F:$F,BT$2,'تحميل المصنعيات'!$D:$D,BR167))</f>
        <v/>
      </c>
      <c r="BW167" s="55" t="str">
        <f t="shared" si="92"/>
        <v/>
      </c>
      <c r="BX167" s="55" t="str">
        <f t="shared" si="107"/>
        <v/>
      </c>
      <c r="BY167" s="129" t="str">
        <f t="shared" si="116"/>
        <v/>
      </c>
      <c r="CA167" s="4" t="s">
        <v>8</v>
      </c>
      <c r="CB167" s="5">
        <v>45332</v>
      </c>
      <c r="CC167" s="6"/>
      <c r="CD167" s="6"/>
      <c r="CE167" s="6" t="str">
        <f t="shared" si="108"/>
        <v/>
      </c>
      <c r="CF167" s="6" t="str">
        <f>IF(OR(CC167="",CD167=""),"",SUMIFS('تحميل المصنعيات'!$N:$N,'تحميل المصنعيات'!$F:$F,CD$2,'تحميل المصنعيات'!$D:$D,CB167))</f>
        <v/>
      </c>
      <c r="CG167" s="55" t="str">
        <f t="shared" si="93"/>
        <v/>
      </c>
      <c r="CH167" s="55" t="str">
        <f t="shared" si="94"/>
        <v/>
      </c>
      <c r="CI167" s="129" t="str">
        <f t="shared" si="117"/>
        <v/>
      </c>
      <c r="CK167" s="4" t="s">
        <v>8</v>
      </c>
      <c r="CL167" s="5">
        <v>45332</v>
      </c>
      <c r="CM167" s="6"/>
      <c r="CN167" s="6"/>
      <c r="CO167" s="6" t="str">
        <f t="shared" si="109"/>
        <v/>
      </c>
      <c r="CP167" s="6" t="str">
        <f>IF(OR(CM167="",CN167=""),"",SUMIFS('تحميل المصنعيات'!$N:$N,'تحميل المصنعيات'!$F:$F,CN$2,'تحميل المصنعيات'!$D:$D,CL167))</f>
        <v/>
      </c>
      <c r="CQ167" s="55" t="str">
        <f t="shared" si="95"/>
        <v/>
      </c>
      <c r="CR167" s="55" t="str">
        <f t="shared" si="96"/>
        <v/>
      </c>
      <c r="CS167" s="129" t="str">
        <f t="shared" si="118"/>
        <v/>
      </c>
    </row>
    <row r="168" spans="9:97" x14ac:dyDescent="0.25">
      <c r="I168" s="4" t="s">
        <v>9</v>
      </c>
      <c r="J168" s="5">
        <v>45333</v>
      </c>
      <c r="K168" s="6"/>
      <c r="L168" s="6"/>
      <c r="M168" s="6" t="str">
        <f t="shared" si="97"/>
        <v/>
      </c>
      <c r="N168" s="6" t="str">
        <f>IF(OR(K168="",L168=""),"",SUMIFS('تحميل المصنعيات'!$N:$N,'تحميل المصنعيات'!$F:$F,L$2,'تحميل المصنعيات'!$D:$D,J168))</f>
        <v/>
      </c>
      <c r="O168" s="55" t="str">
        <f t="shared" si="83"/>
        <v/>
      </c>
      <c r="P168" s="55" t="str">
        <f t="shared" si="110"/>
        <v/>
      </c>
      <c r="Q168" s="129" t="str">
        <f t="shared" si="98"/>
        <v/>
      </c>
      <c r="S168" s="4" t="s">
        <v>9</v>
      </c>
      <c r="T168" s="5">
        <v>45333</v>
      </c>
      <c r="U168" s="6"/>
      <c r="V168" s="6"/>
      <c r="W168" s="6" t="str">
        <f t="shared" si="99"/>
        <v/>
      </c>
      <c r="X168" s="6" t="str">
        <f>IF(OR(U168="",V168=""),"",SUMIFS('تحميل المصنعيات'!$N:$N,'تحميل المصنعيات'!$F:$F,V$2,'تحميل المصنعيات'!$D:$D,T168))</f>
        <v/>
      </c>
      <c r="Y168" s="55" t="str">
        <f t="shared" si="84"/>
        <v/>
      </c>
      <c r="Z168" s="55" t="str">
        <f t="shared" si="85"/>
        <v/>
      </c>
      <c r="AA168" s="129" t="str">
        <f t="shared" si="111"/>
        <v/>
      </c>
      <c r="AC168" s="4" t="s">
        <v>9</v>
      </c>
      <c r="AD168" s="5">
        <v>45333</v>
      </c>
      <c r="AE168" s="6"/>
      <c r="AF168" s="6"/>
      <c r="AG168" s="6" t="str">
        <f t="shared" si="100"/>
        <v/>
      </c>
      <c r="AH168" s="6" t="str">
        <f>IF(OR(AE168="",AF168=""),"",SUMIFS('تحميل المصنعيات'!$N:$N,'تحميل المصنعيات'!$F:$F,AF$2,'تحميل المصنعيات'!$D:$D,AD168))</f>
        <v/>
      </c>
      <c r="AI168" s="55" t="str">
        <f t="shared" si="86"/>
        <v/>
      </c>
      <c r="AJ168" s="55" t="str">
        <f t="shared" si="101"/>
        <v/>
      </c>
      <c r="AK168" s="129" t="str">
        <f t="shared" si="112"/>
        <v/>
      </c>
      <c r="AM168" s="4" t="s">
        <v>9</v>
      </c>
      <c r="AN168" s="5">
        <v>45333</v>
      </c>
      <c r="AO168" s="6"/>
      <c r="AP168" s="6"/>
      <c r="AQ168" s="6" t="str">
        <f t="shared" si="102"/>
        <v/>
      </c>
      <c r="AR168" s="6" t="str">
        <f>IF(OR(AO168="",AP168=""),"",SUMIFS('تحميل المصنعيات'!$N:$N,'تحميل المصنعيات'!$F:$F,AP$2,'تحميل المصنعيات'!$D:$D,AN168))</f>
        <v/>
      </c>
      <c r="AS168" s="55" t="str">
        <f t="shared" si="87"/>
        <v/>
      </c>
      <c r="AT168" s="55" t="str">
        <f t="shared" si="88"/>
        <v/>
      </c>
      <c r="AU168" s="129" t="str">
        <f t="shared" si="113"/>
        <v/>
      </c>
      <c r="AW168" s="4" t="s">
        <v>9</v>
      </c>
      <c r="AX168" s="5">
        <v>45333</v>
      </c>
      <c r="AY168" s="6"/>
      <c r="AZ168" s="6"/>
      <c r="BA168" s="6" t="str">
        <f t="shared" si="103"/>
        <v/>
      </c>
      <c r="BB168" s="6" t="str">
        <f>IF(OR(AY168="",AZ168=""),"",SUMIFS('تحميل المصنعيات'!$N:$N,'تحميل المصنعيات'!$F:$F,AZ$2,'تحميل المصنعيات'!$D:$D,AX168))</f>
        <v/>
      </c>
      <c r="BC168" s="55" t="str">
        <f t="shared" si="89"/>
        <v/>
      </c>
      <c r="BD168" s="55" t="str">
        <f t="shared" si="104"/>
        <v/>
      </c>
      <c r="BE168" s="129" t="str">
        <f t="shared" si="114"/>
        <v/>
      </c>
      <c r="BG168" s="4" t="s">
        <v>9</v>
      </c>
      <c r="BH168" s="5">
        <v>45333</v>
      </c>
      <c r="BI168" s="6"/>
      <c r="BJ168" s="6"/>
      <c r="BK168" s="6" t="str">
        <f t="shared" si="105"/>
        <v/>
      </c>
      <c r="BL168" s="6" t="str">
        <f>IF(OR(BI168="",BJ168=""),"",SUMIFS('تحميل المصنعيات'!$N:$N,'تحميل المصنعيات'!$F:$F,BJ$2,'تحميل المصنعيات'!$D:$D,BH168))</f>
        <v/>
      </c>
      <c r="BM168" s="55" t="str">
        <f t="shared" si="90"/>
        <v/>
      </c>
      <c r="BN168" s="55" t="str">
        <f t="shared" si="91"/>
        <v/>
      </c>
      <c r="BO168" s="129" t="str">
        <f t="shared" si="115"/>
        <v/>
      </c>
      <c r="BQ168" s="4" t="s">
        <v>9</v>
      </c>
      <c r="BR168" s="5">
        <v>45333</v>
      </c>
      <c r="BS168" s="6"/>
      <c r="BT168" s="6"/>
      <c r="BU168" s="6" t="str">
        <f t="shared" si="106"/>
        <v/>
      </c>
      <c r="BV168" s="6" t="str">
        <f>IF(OR(BS168="",BT168=""),"",SUMIFS('تحميل المصنعيات'!$N:$N,'تحميل المصنعيات'!$F:$F,BT$2,'تحميل المصنعيات'!$D:$D,BR168))</f>
        <v/>
      </c>
      <c r="BW168" s="55" t="str">
        <f t="shared" si="92"/>
        <v/>
      </c>
      <c r="BX168" s="55" t="str">
        <f t="shared" si="107"/>
        <v/>
      </c>
      <c r="BY168" s="129" t="str">
        <f t="shared" si="116"/>
        <v/>
      </c>
      <c r="CA168" s="4" t="s">
        <v>9</v>
      </c>
      <c r="CB168" s="5">
        <v>45333</v>
      </c>
      <c r="CC168" s="6"/>
      <c r="CD168" s="6"/>
      <c r="CE168" s="6" t="str">
        <f t="shared" si="108"/>
        <v/>
      </c>
      <c r="CF168" s="6" t="str">
        <f>IF(OR(CC168="",CD168=""),"",SUMIFS('تحميل المصنعيات'!$N:$N,'تحميل المصنعيات'!$F:$F,CD$2,'تحميل المصنعيات'!$D:$D,CB168))</f>
        <v/>
      </c>
      <c r="CG168" s="55" t="str">
        <f t="shared" si="93"/>
        <v/>
      </c>
      <c r="CH168" s="55" t="str">
        <f t="shared" si="94"/>
        <v/>
      </c>
      <c r="CI168" s="129" t="str">
        <f t="shared" si="117"/>
        <v/>
      </c>
      <c r="CK168" s="4" t="s">
        <v>9</v>
      </c>
      <c r="CL168" s="5">
        <v>45333</v>
      </c>
      <c r="CM168" s="6"/>
      <c r="CN168" s="6"/>
      <c r="CO168" s="6" t="str">
        <f t="shared" si="109"/>
        <v/>
      </c>
      <c r="CP168" s="6" t="str">
        <f>IF(OR(CM168="",CN168=""),"",SUMIFS('تحميل المصنعيات'!$N:$N,'تحميل المصنعيات'!$F:$F,CN$2,'تحميل المصنعيات'!$D:$D,CL168))</f>
        <v/>
      </c>
      <c r="CQ168" s="55" t="str">
        <f t="shared" si="95"/>
        <v/>
      </c>
      <c r="CR168" s="55" t="str">
        <f t="shared" si="96"/>
        <v/>
      </c>
      <c r="CS168" s="129" t="str">
        <f t="shared" si="118"/>
        <v/>
      </c>
    </row>
    <row r="169" spans="9:97" x14ac:dyDescent="0.25">
      <c r="I169" s="4" t="s">
        <v>10</v>
      </c>
      <c r="J169" s="5">
        <v>45334</v>
      </c>
      <c r="K169" s="6"/>
      <c r="L169" s="6"/>
      <c r="M169" s="6" t="str">
        <f t="shared" si="97"/>
        <v/>
      </c>
      <c r="N169" s="6" t="str">
        <f>IF(OR(K169="",L169=""),"",SUMIFS('تحميل المصنعيات'!$N:$N,'تحميل المصنعيات'!$F:$F,L$2,'تحميل المصنعيات'!$D:$D,J169))</f>
        <v/>
      </c>
      <c r="O169" s="55" t="str">
        <f t="shared" si="83"/>
        <v/>
      </c>
      <c r="P169" s="55" t="str">
        <f t="shared" si="110"/>
        <v/>
      </c>
      <c r="Q169" s="129" t="str">
        <f t="shared" si="98"/>
        <v/>
      </c>
      <c r="S169" s="4" t="s">
        <v>10</v>
      </c>
      <c r="T169" s="5">
        <v>45334</v>
      </c>
      <c r="U169" s="6"/>
      <c r="V169" s="6"/>
      <c r="W169" s="6" t="str">
        <f t="shared" si="99"/>
        <v/>
      </c>
      <c r="X169" s="6" t="str">
        <f>IF(OR(U169="",V169=""),"",SUMIFS('تحميل المصنعيات'!$N:$N,'تحميل المصنعيات'!$F:$F,V$2,'تحميل المصنعيات'!$D:$D,T169))</f>
        <v/>
      </c>
      <c r="Y169" s="55" t="str">
        <f t="shared" si="84"/>
        <v/>
      </c>
      <c r="Z169" s="55" t="str">
        <f t="shared" si="85"/>
        <v/>
      </c>
      <c r="AA169" s="129" t="str">
        <f t="shared" si="111"/>
        <v/>
      </c>
      <c r="AC169" s="4" t="s">
        <v>10</v>
      </c>
      <c r="AD169" s="5">
        <v>45334</v>
      </c>
      <c r="AE169" s="6"/>
      <c r="AF169" s="6"/>
      <c r="AG169" s="6" t="str">
        <f t="shared" si="100"/>
        <v/>
      </c>
      <c r="AH169" s="6" t="str">
        <f>IF(OR(AE169="",AF169=""),"",SUMIFS('تحميل المصنعيات'!$N:$N,'تحميل المصنعيات'!$F:$F,AF$2,'تحميل المصنعيات'!$D:$D,AD169))</f>
        <v/>
      </c>
      <c r="AI169" s="55" t="str">
        <f t="shared" si="86"/>
        <v/>
      </c>
      <c r="AJ169" s="55" t="str">
        <f t="shared" si="101"/>
        <v/>
      </c>
      <c r="AK169" s="129" t="str">
        <f t="shared" si="112"/>
        <v/>
      </c>
      <c r="AM169" s="4" t="s">
        <v>10</v>
      </c>
      <c r="AN169" s="5">
        <v>45334</v>
      </c>
      <c r="AO169" s="6"/>
      <c r="AP169" s="6"/>
      <c r="AQ169" s="6" t="str">
        <f t="shared" si="102"/>
        <v/>
      </c>
      <c r="AR169" s="6" t="str">
        <f>IF(OR(AO169="",AP169=""),"",SUMIFS('تحميل المصنعيات'!$N:$N,'تحميل المصنعيات'!$F:$F,AP$2,'تحميل المصنعيات'!$D:$D,AN169))</f>
        <v/>
      </c>
      <c r="AS169" s="55" t="str">
        <f t="shared" si="87"/>
        <v/>
      </c>
      <c r="AT169" s="55" t="str">
        <f t="shared" si="88"/>
        <v/>
      </c>
      <c r="AU169" s="129" t="str">
        <f t="shared" si="113"/>
        <v/>
      </c>
      <c r="AW169" s="4" t="s">
        <v>10</v>
      </c>
      <c r="AX169" s="5">
        <v>45334</v>
      </c>
      <c r="AY169" s="6"/>
      <c r="AZ169" s="6"/>
      <c r="BA169" s="6" t="str">
        <f t="shared" si="103"/>
        <v/>
      </c>
      <c r="BB169" s="6" t="str">
        <f>IF(OR(AY169="",AZ169=""),"",SUMIFS('تحميل المصنعيات'!$N:$N,'تحميل المصنعيات'!$F:$F,AZ$2,'تحميل المصنعيات'!$D:$D,AX169))</f>
        <v/>
      </c>
      <c r="BC169" s="55" t="str">
        <f t="shared" si="89"/>
        <v/>
      </c>
      <c r="BD169" s="55" t="str">
        <f t="shared" si="104"/>
        <v/>
      </c>
      <c r="BE169" s="129" t="str">
        <f t="shared" si="114"/>
        <v/>
      </c>
      <c r="BG169" s="4" t="s">
        <v>10</v>
      </c>
      <c r="BH169" s="5">
        <v>45334</v>
      </c>
      <c r="BI169" s="6"/>
      <c r="BJ169" s="6"/>
      <c r="BK169" s="6" t="str">
        <f t="shared" si="105"/>
        <v/>
      </c>
      <c r="BL169" s="6" t="str">
        <f>IF(OR(BI169="",BJ169=""),"",SUMIFS('تحميل المصنعيات'!$N:$N,'تحميل المصنعيات'!$F:$F,BJ$2,'تحميل المصنعيات'!$D:$D,BH169))</f>
        <v/>
      </c>
      <c r="BM169" s="55" t="str">
        <f t="shared" si="90"/>
        <v/>
      </c>
      <c r="BN169" s="55" t="str">
        <f t="shared" si="91"/>
        <v/>
      </c>
      <c r="BO169" s="129" t="str">
        <f t="shared" si="115"/>
        <v/>
      </c>
      <c r="BQ169" s="4" t="s">
        <v>10</v>
      </c>
      <c r="BR169" s="5">
        <v>45334</v>
      </c>
      <c r="BS169" s="6"/>
      <c r="BT169" s="6"/>
      <c r="BU169" s="6" t="str">
        <f t="shared" si="106"/>
        <v/>
      </c>
      <c r="BV169" s="6" t="str">
        <f>IF(OR(BS169="",BT169=""),"",SUMIFS('تحميل المصنعيات'!$N:$N,'تحميل المصنعيات'!$F:$F,BT$2,'تحميل المصنعيات'!$D:$D,BR169))</f>
        <v/>
      </c>
      <c r="BW169" s="55" t="str">
        <f t="shared" si="92"/>
        <v/>
      </c>
      <c r="BX169" s="55" t="str">
        <f t="shared" si="107"/>
        <v/>
      </c>
      <c r="BY169" s="129" t="str">
        <f t="shared" si="116"/>
        <v/>
      </c>
      <c r="CA169" s="4" t="s">
        <v>10</v>
      </c>
      <c r="CB169" s="5">
        <v>45334</v>
      </c>
      <c r="CC169" s="6"/>
      <c r="CD169" s="6"/>
      <c r="CE169" s="6" t="str">
        <f t="shared" si="108"/>
        <v/>
      </c>
      <c r="CF169" s="6" t="str">
        <f>IF(OR(CC169="",CD169=""),"",SUMIFS('تحميل المصنعيات'!$N:$N,'تحميل المصنعيات'!$F:$F,CD$2,'تحميل المصنعيات'!$D:$D,CB169))</f>
        <v/>
      </c>
      <c r="CG169" s="55" t="str">
        <f t="shared" si="93"/>
        <v/>
      </c>
      <c r="CH169" s="55" t="str">
        <f t="shared" si="94"/>
        <v/>
      </c>
      <c r="CI169" s="129" t="str">
        <f t="shared" si="117"/>
        <v/>
      </c>
      <c r="CK169" s="4" t="s">
        <v>10</v>
      </c>
      <c r="CL169" s="5">
        <v>45334</v>
      </c>
      <c r="CM169" s="6"/>
      <c r="CN169" s="6"/>
      <c r="CO169" s="6" t="str">
        <f t="shared" si="109"/>
        <v/>
      </c>
      <c r="CP169" s="6" t="str">
        <f>IF(OR(CM169="",CN169=""),"",SUMIFS('تحميل المصنعيات'!$N:$N,'تحميل المصنعيات'!$F:$F,CN$2,'تحميل المصنعيات'!$D:$D,CL169))</f>
        <v/>
      </c>
      <c r="CQ169" s="55" t="str">
        <f t="shared" si="95"/>
        <v/>
      </c>
      <c r="CR169" s="55" t="str">
        <f t="shared" si="96"/>
        <v/>
      </c>
      <c r="CS169" s="129" t="str">
        <f t="shared" si="118"/>
        <v/>
      </c>
    </row>
    <row r="170" spans="9:97" x14ac:dyDescent="0.25">
      <c r="I170" s="4" t="s">
        <v>11</v>
      </c>
      <c r="J170" s="5">
        <v>45335</v>
      </c>
      <c r="K170" s="6"/>
      <c r="L170" s="6"/>
      <c r="M170" s="6" t="str">
        <f t="shared" si="97"/>
        <v/>
      </c>
      <c r="N170" s="6" t="str">
        <f>IF(OR(K170="",L170=""),"",SUMIFS('تحميل المصنعيات'!$N:$N,'تحميل المصنعيات'!$F:$F,L$2,'تحميل المصنعيات'!$D:$D,J170))</f>
        <v/>
      </c>
      <c r="O170" s="55" t="str">
        <f t="shared" si="83"/>
        <v/>
      </c>
      <c r="P170" s="55" t="str">
        <f t="shared" si="110"/>
        <v/>
      </c>
      <c r="Q170" s="129" t="str">
        <f t="shared" si="98"/>
        <v/>
      </c>
      <c r="S170" s="4" t="s">
        <v>11</v>
      </c>
      <c r="T170" s="5">
        <v>45335</v>
      </c>
      <c r="U170" s="6"/>
      <c r="V170" s="6"/>
      <c r="W170" s="6" t="str">
        <f t="shared" si="99"/>
        <v/>
      </c>
      <c r="X170" s="6" t="str">
        <f>IF(OR(U170="",V170=""),"",SUMIFS('تحميل المصنعيات'!$N:$N,'تحميل المصنعيات'!$F:$F,V$2,'تحميل المصنعيات'!$D:$D,T170))</f>
        <v/>
      </c>
      <c r="Y170" s="55" t="str">
        <f t="shared" si="84"/>
        <v/>
      </c>
      <c r="Z170" s="55" t="str">
        <f t="shared" si="85"/>
        <v/>
      </c>
      <c r="AA170" s="129" t="str">
        <f t="shared" si="111"/>
        <v/>
      </c>
      <c r="AC170" s="4" t="s">
        <v>11</v>
      </c>
      <c r="AD170" s="5">
        <v>45335</v>
      </c>
      <c r="AE170" s="6"/>
      <c r="AF170" s="6"/>
      <c r="AG170" s="6" t="str">
        <f t="shared" si="100"/>
        <v/>
      </c>
      <c r="AH170" s="6" t="str">
        <f>IF(OR(AE170="",AF170=""),"",SUMIFS('تحميل المصنعيات'!$N:$N,'تحميل المصنعيات'!$F:$F,AF$2,'تحميل المصنعيات'!$D:$D,AD170))</f>
        <v/>
      </c>
      <c r="AI170" s="55" t="str">
        <f t="shared" si="86"/>
        <v/>
      </c>
      <c r="AJ170" s="55" t="str">
        <f t="shared" si="101"/>
        <v/>
      </c>
      <c r="AK170" s="129" t="str">
        <f t="shared" si="112"/>
        <v/>
      </c>
      <c r="AM170" s="4" t="s">
        <v>11</v>
      </c>
      <c r="AN170" s="5">
        <v>45335</v>
      </c>
      <c r="AO170" s="6"/>
      <c r="AP170" s="6"/>
      <c r="AQ170" s="6" t="str">
        <f t="shared" si="102"/>
        <v/>
      </c>
      <c r="AR170" s="6" t="str">
        <f>IF(OR(AO170="",AP170=""),"",SUMIFS('تحميل المصنعيات'!$N:$N,'تحميل المصنعيات'!$F:$F,AP$2,'تحميل المصنعيات'!$D:$D,AN170))</f>
        <v/>
      </c>
      <c r="AS170" s="55" t="str">
        <f t="shared" si="87"/>
        <v/>
      </c>
      <c r="AT170" s="55" t="str">
        <f t="shared" si="88"/>
        <v/>
      </c>
      <c r="AU170" s="129" t="str">
        <f t="shared" si="113"/>
        <v/>
      </c>
      <c r="AW170" s="4" t="s">
        <v>11</v>
      </c>
      <c r="AX170" s="5">
        <v>45335</v>
      </c>
      <c r="AY170" s="6"/>
      <c r="AZ170" s="6"/>
      <c r="BA170" s="6" t="str">
        <f t="shared" si="103"/>
        <v/>
      </c>
      <c r="BB170" s="6" t="str">
        <f>IF(OR(AY170="",AZ170=""),"",SUMIFS('تحميل المصنعيات'!$N:$N,'تحميل المصنعيات'!$F:$F,AZ$2,'تحميل المصنعيات'!$D:$D,AX170))</f>
        <v/>
      </c>
      <c r="BC170" s="55" t="str">
        <f t="shared" si="89"/>
        <v/>
      </c>
      <c r="BD170" s="55" t="str">
        <f t="shared" si="104"/>
        <v/>
      </c>
      <c r="BE170" s="129" t="str">
        <f t="shared" si="114"/>
        <v/>
      </c>
      <c r="BG170" s="4" t="s">
        <v>11</v>
      </c>
      <c r="BH170" s="5">
        <v>45335</v>
      </c>
      <c r="BI170" s="6"/>
      <c r="BJ170" s="6"/>
      <c r="BK170" s="6" t="str">
        <f t="shared" si="105"/>
        <v/>
      </c>
      <c r="BL170" s="6" t="str">
        <f>IF(OR(BI170="",BJ170=""),"",SUMIFS('تحميل المصنعيات'!$N:$N,'تحميل المصنعيات'!$F:$F,BJ$2,'تحميل المصنعيات'!$D:$D,BH170))</f>
        <v/>
      </c>
      <c r="BM170" s="55" t="str">
        <f t="shared" si="90"/>
        <v/>
      </c>
      <c r="BN170" s="55" t="str">
        <f t="shared" si="91"/>
        <v/>
      </c>
      <c r="BO170" s="129" t="str">
        <f t="shared" si="115"/>
        <v/>
      </c>
      <c r="BQ170" s="4" t="s">
        <v>11</v>
      </c>
      <c r="BR170" s="5">
        <v>45335</v>
      </c>
      <c r="BS170" s="6"/>
      <c r="BT170" s="6"/>
      <c r="BU170" s="6" t="str">
        <f t="shared" si="106"/>
        <v/>
      </c>
      <c r="BV170" s="6" t="str">
        <f>IF(OR(BS170="",BT170=""),"",SUMIFS('تحميل المصنعيات'!$N:$N,'تحميل المصنعيات'!$F:$F,BT$2,'تحميل المصنعيات'!$D:$D,BR170))</f>
        <v/>
      </c>
      <c r="BW170" s="55" t="str">
        <f t="shared" si="92"/>
        <v/>
      </c>
      <c r="BX170" s="55" t="str">
        <f t="shared" si="107"/>
        <v/>
      </c>
      <c r="BY170" s="129" t="str">
        <f t="shared" si="116"/>
        <v/>
      </c>
      <c r="CA170" s="4" t="s">
        <v>11</v>
      </c>
      <c r="CB170" s="5">
        <v>45335</v>
      </c>
      <c r="CC170" s="6"/>
      <c r="CD170" s="6"/>
      <c r="CE170" s="6" t="str">
        <f t="shared" si="108"/>
        <v/>
      </c>
      <c r="CF170" s="6" t="str">
        <f>IF(OR(CC170="",CD170=""),"",SUMIFS('تحميل المصنعيات'!$N:$N,'تحميل المصنعيات'!$F:$F,CD$2,'تحميل المصنعيات'!$D:$D,CB170))</f>
        <v/>
      </c>
      <c r="CG170" s="55" t="str">
        <f t="shared" si="93"/>
        <v/>
      </c>
      <c r="CH170" s="55" t="str">
        <f t="shared" si="94"/>
        <v/>
      </c>
      <c r="CI170" s="129" t="str">
        <f t="shared" si="117"/>
        <v/>
      </c>
      <c r="CK170" s="4" t="s">
        <v>11</v>
      </c>
      <c r="CL170" s="5">
        <v>45335</v>
      </c>
      <c r="CM170" s="6"/>
      <c r="CN170" s="6"/>
      <c r="CO170" s="6" t="str">
        <f t="shared" si="109"/>
        <v/>
      </c>
      <c r="CP170" s="6" t="str">
        <f>IF(OR(CM170="",CN170=""),"",SUMIFS('تحميل المصنعيات'!$N:$N,'تحميل المصنعيات'!$F:$F,CN$2,'تحميل المصنعيات'!$D:$D,CL170))</f>
        <v/>
      </c>
      <c r="CQ170" s="55" t="str">
        <f t="shared" si="95"/>
        <v/>
      </c>
      <c r="CR170" s="55" t="str">
        <f t="shared" si="96"/>
        <v/>
      </c>
      <c r="CS170" s="129" t="str">
        <f t="shared" si="118"/>
        <v/>
      </c>
    </row>
    <row r="171" spans="9:97" x14ac:dyDescent="0.25">
      <c r="I171" s="4" t="s">
        <v>12</v>
      </c>
      <c r="J171" s="5">
        <v>45336</v>
      </c>
      <c r="K171" s="6"/>
      <c r="L171" s="6"/>
      <c r="M171" s="6" t="str">
        <f t="shared" si="97"/>
        <v/>
      </c>
      <c r="N171" s="6" t="str">
        <f>IF(OR(K171="",L171=""),"",SUMIFS('تحميل المصنعيات'!$N:$N,'تحميل المصنعيات'!$F:$F,L$2,'تحميل المصنعيات'!$D:$D,J171))</f>
        <v/>
      </c>
      <c r="O171" s="55" t="str">
        <f t="shared" si="83"/>
        <v/>
      </c>
      <c r="P171" s="55" t="str">
        <f t="shared" si="110"/>
        <v/>
      </c>
      <c r="Q171" s="129" t="str">
        <f t="shared" si="98"/>
        <v/>
      </c>
      <c r="S171" s="4" t="s">
        <v>12</v>
      </c>
      <c r="T171" s="5">
        <v>45336</v>
      </c>
      <c r="U171" s="6"/>
      <c r="V171" s="6"/>
      <c r="W171" s="6" t="str">
        <f t="shared" si="99"/>
        <v/>
      </c>
      <c r="X171" s="6" t="str">
        <f>IF(OR(U171="",V171=""),"",SUMIFS('تحميل المصنعيات'!$N:$N,'تحميل المصنعيات'!$F:$F,V$2,'تحميل المصنعيات'!$D:$D,T171))</f>
        <v/>
      </c>
      <c r="Y171" s="55" t="str">
        <f t="shared" si="84"/>
        <v/>
      </c>
      <c r="Z171" s="55" t="str">
        <f t="shared" si="85"/>
        <v/>
      </c>
      <c r="AA171" s="129" t="str">
        <f t="shared" si="111"/>
        <v/>
      </c>
      <c r="AC171" s="4" t="s">
        <v>12</v>
      </c>
      <c r="AD171" s="5">
        <v>45336</v>
      </c>
      <c r="AE171" s="6"/>
      <c r="AF171" s="6"/>
      <c r="AG171" s="6" t="str">
        <f t="shared" si="100"/>
        <v/>
      </c>
      <c r="AH171" s="6" t="str">
        <f>IF(OR(AE171="",AF171=""),"",SUMIFS('تحميل المصنعيات'!$N:$N,'تحميل المصنعيات'!$F:$F,AF$2,'تحميل المصنعيات'!$D:$D,AD171))</f>
        <v/>
      </c>
      <c r="AI171" s="55" t="str">
        <f t="shared" si="86"/>
        <v/>
      </c>
      <c r="AJ171" s="55" t="str">
        <f t="shared" si="101"/>
        <v/>
      </c>
      <c r="AK171" s="129" t="str">
        <f t="shared" si="112"/>
        <v/>
      </c>
      <c r="AM171" s="4" t="s">
        <v>12</v>
      </c>
      <c r="AN171" s="5">
        <v>45336</v>
      </c>
      <c r="AO171" s="6"/>
      <c r="AP171" s="6"/>
      <c r="AQ171" s="6" t="str">
        <f t="shared" si="102"/>
        <v/>
      </c>
      <c r="AR171" s="6" t="str">
        <f>IF(OR(AO171="",AP171=""),"",SUMIFS('تحميل المصنعيات'!$N:$N,'تحميل المصنعيات'!$F:$F,AP$2,'تحميل المصنعيات'!$D:$D,AN171))</f>
        <v/>
      </c>
      <c r="AS171" s="55" t="str">
        <f t="shared" si="87"/>
        <v/>
      </c>
      <c r="AT171" s="55" t="str">
        <f t="shared" si="88"/>
        <v/>
      </c>
      <c r="AU171" s="129" t="str">
        <f t="shared" si="113"/>
        <v/>
      </c>
      <c r="AW171" s="4" t="s">
        <v>12</v>
      </c>
      <c r="AX171" s="5">
        <v>45336</v>
      </c>
      <c r="AY171" s="6"/>
      <c r="AZ171" s="6"/>
      <c r="BA171" s="6" t="str">
        <f t="shared" si="103"/>
        <v/>
      </c>
      <c r="BB171" s="6" t="str">
        <f>IF(OR(AY171="",AZ171=""),"",SUMIFS('تحميل المصنعيات'!$N:$N,'تحميل المصنعيات'!$F:$F,AZ$2,'تحميل المصنعيات'!$D:$D,AX171))</f>
        <v/>
      </c>
      <c r="BC171" s="55" t="str">
        <f t="shared" si="89"/>
        <v/>
      </c>
      <c r="BD171" s="55" t="str">
        <f t="shared" si="104"/>
        <v/>
      </c>
      <c r="BE171" s="129" t="str">
        <f t="shared" si="114"/>
        <v/>
      </c>
      <c r="BG171" s="4" t="s">
        <v>12</v>
      </c>
      <c r="BH171" s="5">
        <v>45336</v>
      </c>
      <c r="BI171" s="6"/>
      <c r="BJ171" s="6"/>
      <c r="BK171" s="6" t="str">
        <f t="shared" si="105"/>
        <v/>
      </c>
      <c r="BL171" s="6" t="str">
        <f>IF(OR(BI171="",BJ171=""),"",SUMIFS('تحميل المصنعيات'!$N:$N,'تحميل المصنعيات'!$F:$F,BJ$2,'تحميل المصنعيات'!$D:$D,BH171))</f>
        <v/>
      </c>
      <c r="BM171" s="55" t="str">
        <f t="shared" si="90"/>
        <v/>
      </c>
      <c r="BN171" s="55" t="str">
        <f t="shared" si="91"/>
        <v/>
      </c>
      <c r="BO171" s="129" t="str">
        <f t="shared" si="115"/>
        <v/>
      </c>
      <c r="BQ171" s="4" t="s">
        <v>12</v>
      </c>
      <c r="BR171" s="5">
        <v>45336</v>
      </c>
      <c r="BS171" s="6"/>
      <c r="BT171" s="6"/>
      <c r="BU171" s="6" t="str">
        <f t="shared" si="106"/>
        <v/>
      </c>
      <c r="BV171" s="6" t="str">
        <f>IF(OR(BS171="",BT171=""),"",SUMIFS('تحميل المصنعيات'!$N:$N,'تحميل المصنعيات'!$F:$F,BT$2,'تحميل المصنعيات'!$D:$D,BR171))</f>
        <v/>
      </c>
      <c r="BW171" s="55" t="str">
        <f t="shared" si="92"/>
        <v/>
      </c>
      <c r="BX171" s="55" t="str">
        <f t="shared" si="107"/>
        <v/>
      </c>
      <c r="BY171" s="129" t="str">
        <f t="shared" si="116"/>
        <v/>
      </c>
      <c r="CA171" s="4" t="s">
        <v>12</v>
      </c>
      <c r="CB171" s="5">
        <v>45336</v>
      </c>
      <c r="CC171" s="6"/>
      <c r="CD171" s="6"/>
      <c r="CE171" s="6" t="str">
        <f t="shared" si="108"/>
        <v/>
      </c>
      <c r="CF171" s="6" t="str">
        <f>IF(OR(CC171="",CD171=""),"",SUMIFS('تحميل المصنعيات'!$N:$N,'تحميل المصنعيات'!$F:$F,CD$2,'تحميل المصنعيات'!$D:$D,CB171))</f>
        <v/>
      </c>
      <c r="CG171" s="55" t="str">
        <f t="shared" si="93"/>
        <v/>
      </c>
      <c r="CH171" s="55" t="str">
        <f t="shared" si="94"/>
        <v/>
      </c>
      <c r="CI171" s="129" t="str">
        <f t="shared" si="117"/>
        <v/>
      </c>
      <c r="CK171" s="4" t="s">
        <v>12</v>
      </c>
      <c r="CL171" s="5">
        <v>45336</v>
      </c>
      <c r="CM171" s="6"/>
      <c r="CN171" s="6"/>
      <c r="CO171" s="6" t="str">
        <f t="shared" si="109"/>
        <v/>
      </c>
      <c r="CP171" s="6" t="str">
        <f>IF(OR(CM171="",CN171=""),"",SUMIFS('تحميل المصنعيات'!$N:$N,'تحميل المصنعيات'!$F:$F,CN$2,'تحميل المصنعيات'!$D:$D,CL171))</f>
        <v/>
      </c>
      <c r="CQ171" s="55" t="str">
        <f t="shared" si="95"/>
        <v/>
      </c>
      <c r="CR171" s="55" t="str">
        <f t="shared" si="96"/>
        <v/>
      </c>
      <c r="CS171" s="129" t="str">
        <f t="shared" si="118"/>
        <v/>
      </c>
    </row>
    <row r="172" spans="9:97" x14ac:dyDescent="0.25">
      <c r="I172" s="4" t="s">
        <v>13</v>
      </c>
      <c r="J172" s="5">
        <v>45337</v>
      </c>
      <c r="K172" s="6"/>
      <c r="L172" s="6"/>
      <c r="M172" s="6" t="str">
        <f t="shared" si="97"/>
        <v/>
      </c>
      <c r="N172" s="6" t="str">
        <f>IF(OR(K172="",L172=""),"",SUMIFS('تحميل المصنعيات'!$N:$N,'تحميل المصنعيات'!$F:$F,L$2,'تحميل المصنعيات'!$D:$D,J172))</f>
        <v/>
      </c>
      <c r="O172" s="55" t="str">
        <f t="shared" si="83"/>
        <v/>
      </c>
      <c r="P172" s="55" t="str">
        <f t="shared" si="110"/>
        <v/>
      </c>
      <c r="Q172" s="129" t="str">
        <f t="shared" si="98"/>
        <v/>
      </c>
      <c r="S172" s="4" t="s">
        <v>13</v>
      </c>
      <c r="T172" s="5">
        <v>45337</v>
      </c>
      <c r="U172" s="6"/>
      <c r="V172" s="6"/>
      <c r="W172" s="6" t="str">
        <f t="shared" si="99"/>
        <v/>
      </c>
      <c r="X172" s="6" t="str">
        <f>IF(OR(U172="",V172=""),"",SUMIFS('تحميل المصنعيات'!$N:$N,'تحميل المصنعيات'!$F:$F,V$2,'تحميل المصنعيات'!$D:$D,T172))</f>
        <v/>
      </c>
      <c r="Y172" s="55" t="str">
        <f t="shared" si="84"/>
        <v/>
      </c>
      <c r="Z172" s="55" t="str">
        <f t="shared" si="85"/>
        <v/>
      </c>
      <c r="AA172" s="129" t="str">
        <f t="shared" si="111"/>
        <v/>
      </c>
      <c r="AC172" s="4" t="s">
        <v>13</v>
      </c>
      <c r="AD172" s="5">
        <v>45337</v>
      </c>
      <c r="AE172" s="6"/>
      <c r="AF172" s="6"/>
      <c r="AG172" s="6" t="str">
        <f t="shared" si="100"/>
        <v/>
      </c>
      <c r="AH172" s="6" t="str">
        <f>IF(OR(AE172="",AF172=""),"",SUMIFS('تحميل المصنعيات'!$N:$N,'تحميل المصنعيات'!$F:$F,AF$2,'تحميل المصنعيات'!$D:$D,AD172))</f>
        <v/>
      </c>
      <c r="AI172" s="55" t="str">
        <f t="shared" si="86"/>
        <v/>
      </c>
      <c r="AJ172" s="55" t="str">
        <f t="shared" si="101"/>
        <v/>
      </c>
      <c r="AK172" s="129" t="str">
        <f t="shared" si="112"/>
        <v/>
      </c>
      <c r="AM172" s="4" t="s">
        <v>13</v>
      </c>
      <c r="AN172" s="5">
        <v>45337</v>
      </c>
      <c r="AO172" s="6"/>
      <c r="AP172" s="6"/>
      <c r="AQ172" s="6" t="str">
        <f t="shared" si="102"/>
        <v/>
      </c>
      <c r="AR172" s="6" t="str">
        <f>IF(OR(AO172="",AP172=""),"",SUMIFS('تحميل المصنعيات'!$N:$N,'تحميل المصنعيات'!$F:$F,AP$2,'تحميل المصنعيات'!$D:$D,AN172))</f>
        <v/>
      </c>
      <c r="AS172" s="55" t="str">
        <f t="shared" si="87"/>
        <v/>
      </c>
      <c r="AT172" s="55" t="str">
        <f t="shared" si="88"/>
        <v/>
      </c>
      <c r="AU172" s="129" t="str">
        <f t="shared" si="113"/>
        <v/>
      </c>
      <c r="AW172" s="4" t="s">
        <v>13</v>
      </c>
      <c r="AX172" s="5">
        <v>45337</v>
      </c>
      <c r="AY172" s="6"/>
      <c r="AZ172" s="6"/>
      <c r="BA172" s="6" t="str">
        <f t="shared" si="103"/>
        <v/>
      </c>
      <c r="BB172" s="6" t="str">
        <f>IF(OR(AY172="",AZ172=""),"",SUMIFS('تحميل المصنعيات'!$N:$N,'تحميل المصنعيات'!$F:$F,AZ$2,'تحميل المصنعيات'!$D:$D,AX172))</f>
        <v/>
      </c>
      <c r="BC172" s="55" t="str">
        <f t="shared" si="89"/>
        <v/>
      </c>
      <c r="BD172" s="55" t="str">
        <f t="shared" si="104"/>
        <v/>
      </c>
      <c r="BE172" s="129" t="str">
        <f t="shared" si="114"/>
        <v/>
      </c>
      <c r="BG172" s="4" t="s">
        <v>13</v>
      </c>
      <c r="BH172" s="5">
        <v>45337</v>
      </c>
      <c r="BI172" s="6"/>
      <c r="BJ172" s="6"/>
      <c r="BK172" s="6" t="str">
        <f t="shared" si="105"/>
        <v/>
      </c>
      <c r="BL172" s="6" t="str">
        <f>IF(OR(BI172="",BJ172=""),"",SUMIFS('تحميل المصنعيات'!$N:$N,'تحميل المصنعيات'!$F:$F,BJ$2,'تحميل المصنعيات'!$D:$D,BH172))</f>
        <v/>
      </c>
      <c r="BM172" s="55" t="str">
        <f t="shared" si="90"/>
        <v/>
      </c>
      <c r="BN172" s="55" t="str">
        <f t="shared" si="91"/>
        <v/>
      </c>
      <c r="BO172" s="129" t="str">
        <f t="shared" si="115"/>
        <v/>
      </c>
      <c r="BQ172" s="4" t="s">
        <v>13</v>
      </c>
      <c r="BR172" s="5">
        <v>45337</v>
      </c>
      <c r="BS172" s="6"/>
      <c r="BT172" s="6"/>
      <c r="BU172" s="6" t="str">
        <f t="shared" si="106"/>
        <v/>
      </c>
      <c r="BV172" s="6" t="str">
        <f>IF(OR(BS172="",BT172=""),"",SUMIFS('تحميل المصنعيات'!$N:$N,'تحميل المصنعيات'!$F:$F,BT$2,'تحميل المصنعيات'!$D:$D,BR172))</f>
        <v/>
      </c>
      <c r="BW172" s="55" t="str">
        <f t="shared" si="92"/>
        <v/>
      </c>
      <c r="BX172" s="55" t="str">
        <f t="shared" si="107"/>
        <v/>
      </c>
      <c r="BY172" s="129" t="str">
        <f t="shared" si="116"/>
        <v/>
      </c>
      <c r="CA172" s="4" t="s">
        <v>13</v>
      </c>
      <c r="CB172" s="5">
        <v>45337</v>
      </c>
      <c r="CC172" s="6"/>
      <c r="CD172" s="6"/>
      <c r="CE172" s="6" t="str">
        <f t="shared" si="108"/>
        <v/>
      </c>
      <c r="CF172" s="6" t="str">
        <f>IF(OR(CC172="",CD172=""),"",SUMIFS('تحميل المصنعيات'!$N:$N,'تحميل المصنعيات'!$F:$F,CD$2,'تحميل المصنعيات'!$D:$D,CB172))</f>
        <v/>
      </c>
      <c r="CG172" s="55" t="str">
        <f t="shared" si="93"/>
        <v/>
      </c>
      <c r="CH172" s="55" t="str">
        <f t="shared" si="94"/>
        <v/>
      </c>
      <c r="CI172" s="129" t="str">
        <f t="shared" si="117"/>
        <v/>
      </c>
      <c r="CK172" s="4" t="s">
        <v>13</v>
      </c>
      <c r="CL172" s="5">
        <v>45337</v>
      </c>
      <c r="CM172" s="6"/>
      <c r="CN172" s="6"/>
      <c r="CO172" s="6" t="str">
        <f t="shared" si="109"/>
        <v/>
      </c>
      <c r="CP172" s="6" t="str">
        <f>IF(OR(CM172="",CN172=""),"",SUMIFS('تحميل المصنعيات'!$N:$N,'تحميل المصنعيات'!$F:$F,CN$2,'تحميل المصنعيات'!$D:$D,CL172))</f>
        <v/>
      </c>
      <c r="CQ172" s="55" t="str">
        <f t="shared" si="95"/>
        <v/>
      </c>
      <c r="CR172" s="55" t="str">
        <f t="shared" si="96"/>
        <v/>
      </c>
      <c r="CS172" s="129" t="str">
        <f t="shared" si="118"/>
        <v/>
      </c>
    </row>
    <row r="173" spans="9:97" x14ac:dyDescent="0.25">
      <c r="I173" s="132" t="s">
        <v>30</v>
      </c>
      <c r="J173" s="133">
        <v>45338</v>
      </c>
      <c r="K173" s="134"/>
      <c r="L173" s="134"/>
      <c r="M173" s="134" t="str">
        <f t="shared" si="97"/>
        <v/>
      </c>
      <c r="N173" s="134" t="str">
        <f>IF(OR(K173="",L173=""),"",SUMIFS('تحميل المصنعيات'!$N:$N,'تحميل المصنعيات'!$F:$F,L$2,'تحميل المصنعيات'!$D:$D,J173))</f>
        <v/>
      </c>
      <c r="O173" s="135" t="str">
        <f t="shared" si="83"/>
        <v/>
      </c>
      <c r="P173" s="135" t="str">
        <f t="shared" si="110"/>
        <v/>
      </c>
      <c r="Q173" s="132" t="str">
        <f t="shared" si="98"/>
        <v/>
      </c>
      <c r="S173" s="132" t="s">
        <v>30</v>
      </c>
      <c r="T173" s="133">
        <v>45338</v>
      </c>
      <c r="U173" s="134"/>
      <c r="V173" s="134"/>
      <c r="W173" s="134" t="str">
        <f t="shared" si="99"/>
        <v/>
      </c>
      <c r="X173" s="134" t="str">
        <f>IF(OR(U173="",V173=""),"",SUMIFS('تحميل المصنعيات'!$N:$N,'تحميل المصنعيات'!$F:$F,V$2,'تحميل المصنعيات'!$D:$D,T173))</f>
        <v/>
      </c>
      <c r="Y173" s="135" t="str">
        <f t="shared" si="84"/>
        <v/>
      </c>
      <c r="Z173" s="135" t="str">
        <f t="shared" si="85"/>
        <v/>
      </c>
      <c r="AA173" s="132" t="str">
        <f t="shared" si="111"/>
        <v/>
      </c>
      <c r="AC173" s="132" t="s">
        <v>30</v>
      </c>
      <c r="AD173" s="133">
        <v>45338</v>
      </c>
      <c r="AE173" s="134"/>
      <c r="AF173" s="134"/>
      <c r="AG173" s="134" t="str">
        <f t="shared" si="100"/>
        <v/>
      </c>
      <c r="AH173" s="134" t="str">
        <f>IF(OR(AE173="",AF173=""),"",SUMIFS('تحميل المصنعيات'!$N:$N,'تحميل المصنعيات'!$F:$F,AF$2,'تحميل المصنعيات'!$D:$D,AD173))</f>
        <v/>
      </c>
      <c r="AI173" s="135" t="str">
        <f t="shared" si="86"/>
        <v/>
      </c>
      <c r="AJ173" s="135" t="str">
        <f t="shared" si="101"/>
        <v/>
      </c>
      <c r="AK173" s="132" t="str">
        <f t="shared" si="112"/>
        <v/>
      </c>
      <c r="AM173" s="132" t="s">
        <v>30</v>
      </c>
      <c r="AN173" s="133">
        <v>45338</v>
      </c>
      <c r="AO173" s="134"/>
      <c r="AP173" s="134"/>
      <c r="AQ173" s="134" t="str">
        <f t="shared" si="102"/>
        <v/>
      </c>
      <c r="AR173" s="134" t="str">
        <f>IF(OR(AO173="",AP173=""),"",SUMIFS('تحميل المصنعيات'!$N:$N,'تحميل المصنعيات'!$F:$F,AP$2,'تحميل المصنعيات'!$D:$D,AN173))</f>
        <v/>
      </c>
      <c r="AS173" s="135" t="str">
        <f t="shared" si="87"/>
        <v/>
      </c>
      <c r="AT173" s="135" t="str">
        <f t="shared" si="88"/>
        <v/>
      </c>
      <c r="AU173" s="132" t="str">
        <f t="shared" si="113"/>
        <v/>
      </c>
      <c r="AW173" s="132" t="s">
        <v>30</v>
      </c>
      <c r="AX173" s="133">
        <v>45338</v>
      </c>
      <c r="AY173" s="134"/>
      <c r="AZ173" s="134"/>
      <c r="BA173" s="134" t="str">
        <f t="shared" si="103"/>
        <v/>
      </c>
      <c r="BB173" s="134" t="str">
        <f>IF(OR(AY173="",AZ173=""),"",SUMIFS('تحميل المصنعيات'!$N:$N,'تحميل المصنعيات'!$F:$F,AZ$2,'تحميل المصنعيات'!$D:$D,AX173))</f>
        <v/>
      </c>
      <c r="BC173" s="135" t="str">
        <f t="shared" si="89"/>
        <v/>
      </c>
      <c r="BD173" s="135" t="str">
        <f t="shared" si="104"/>
        <v/>
      </c>
      <c r="BE173" s="132" t="str">
        <f t="shared" si="114"/>
        <v/>
      </c>
      <c r="BG173" s="132" t="s">
        <v>30</v>
      </c>
      <c r="BH173" s="133">
        <v>45338</v>
      </c>
      <c r="BI173" s="134"/>
      <c r="BJ173" s="134"/>
      <c r="BK173" s="134" t="str">
        <f t="shared" si="105"/>
        <v/>
      </c>
      <c r="BL173" s="134" t="str">
        <f>IF(OR(BI173="",BJ173=""),"",SUMIFS('تحميل المصنعيات'!$N:$N,'تحميل المصنعيات'!$F:$F,BJ$2,'تحميل المصنعيات'!$D:$D,BH173))</f>
        <v/>
      </c>
      <c r="BM173" s="135" t="str">
        <f t="shared" si="90"/>
        <v/>
      </c>
      <c r="BN173" s="135" t="str">
        <f t="shared" si="91"/>
        <v/>
      </c>
      <c r="BO173" s="132" t="str">
        <f t="shared" si="115"/>
        <v/>
      </c>
      <c r="BQ173" s="132" t="s">
        <v>30</v>
      </c>
      <c r="BR173" s="133">
        <v>45338</v>
      </c>
      <c r="BS173" s="134"/>
      <c r="BT173" s="134"/>
      <c r="BU173" s="134" t="str">
        <f t="shared" si="106"/>
        <v/>
      </c>
      <c r="BV173" s="134" t="str">
        <f>IF(OR(BS173="",BT173=""),"",SUMIFS('تحميل المصنعيات'!$N:$N,'تحميل المصنعيات'!$F:$F,BT$2,'تحميل المصنعيات'!$D:$D,BR173))</f>
        <v/>
      </c>
      <c r="BW173" s="135" t="str">
        <f t="shared" si="92"/>
        <v/>
      </c>
      <c r="BX173" s="135" t="str">
        <f t="shared" si="107"/>
        <v/>
      </c>
      <c r="BY173" s="132" t="str">
        <f t="shared" si="116"/>
        <v/>
      </c>
      <c r="CA173" s="132" t="s">
        <v>30</v>
      </c>
      <c r="CB173" s="133">
        <v>45338</v>
      </c>
      <c r="CC173" s="134"/>
      <c r="CD173" s="134"/>
      <c r="CE173" s="134" t="str">
        <f t="shared" si="108"/>
        <v/>
      </c>
      <c r="CF173" s="134" t="str">
        <f>IF(OR(CC173="",CD173=""),"",SUMIFS('تحميل المصنعيات'!$N:$N,'تحميل المصنعيات'!$F:$F,CD$2,'تحميل المصنعيات'!$D:$D,CB173))</f>
        <v/>
      </c>
      <c r="CG173" s="135" t="str">
        <f t="shared" si="93"/>
        <v/>
      </c>
      <c r="CH173" s="135" t="str">
        <f t="shared" si="94"/>
        <v/>
      </c>
      <c r="CI173" s="132" t="str">
        <f t="shared" si="117"/>
        <v/>
      </c>
      <c r="CK173" s="132" t="s">
        <v>30</v>
      </c>
      <c r="CL173" s="133">
        <v>45338</v>
      </c>
      <c r="CM173" s="134"/>
      <c r="CN173" s="134"/>
      <c r="CO173" s="134" t="str">
        <f t="shared" si="109"/>
        <v/>
      </c>
      <c r="CP173" s="134" t="str">
        <f>IF(OR(CM173="",CN173=""),"",SUMIFS('تحميل المصنعيات'!$N:$N,'تحميل المصنعيات'!$F:$F,CN$2,'تحميل المصنعيات'!$D:$D,CL173))</f>
        <v/>
      </c>
      <c r="CQ173" s="135" t="str">
        <f t="shared" si="95"/>
        <v/>
      </c>
      <c r="CR173" s="135" t="str">
        <f t="shared" si="96"/>
        <v/>
      </c>
      <c r="CS173" s="132" t="str">
        <f t="shared" si="118"/>
        <v/>
      </c>
    </row>
    <row r="174" spans="9:97" x14ac:dyDescent="0.25">
      <c r="I174" s="4" t="s">
        <v>8</v>
      </c>
      <c r="J174" s="5">
        <v>45339</v>
      </c>
      <c r="K174" s="6"/>
      <c r="L174" s="6"/>
      <c r="M174" s="6" t="str">
        <f t="shared" si="97"/>
        <v/>
      </c>
      <c r="N174" s="6" t="str">
        <f>IF(OR(K174="",L174=""),"",SUMIFS('تحميل المصنعيات'!$N:$N,'تحميل المصنعيات'!$F:$F,L$2,'تحميل المصنعيات'!$D:$D,J174))</f>
        <v/>
      </c>
      <c r="O174" s="55" t="str">
        <f t="shared" si="83"/>
        <v/>
      </c>
      <c r="P174" s="55" t="str">
        <f t="shared" si="110"/>
        <v/>
      </c>
      <c r="Q174" s="129" t="str">
        <f t="shared" si="98"/>
        <v/>
      </c>
      <c r="S174" s="4" t="s">
        <v>8</v>
      </c>
      <c r="T174" s="5">
        <v>45339</v>
      </c>
      <c r="U174" s="6"/>
      <c r="V174" s="6"/>
      <c r="W174" s="6" t="str">
        <f t="shared" si="99"/>
        <v/>
      </c>
      <c r="X174" s="6" t="str">
        <f>IF(OR(U174="",V174=""),"",SUMIFS('تحميل المصنعيات'!$N:$N,'تحميل المصنعيات'!$F:$F,V$2,'تحميل المصنعيات'!$D:$D,T174))</f>
        <v/>
      </c>
      <c r="Y174" s="55" t="str">
        <f t="shared" si="84"/>
        <v/>
      </c>
      <c r="Z174" s="55" t="str">
        <f t="shared" si="85"/>
        <v/>
      </c>
      <c r="AA174" s="129" t="str">
        <f t="shared" si="111"/>
        <v/>
      </c>
      <c r="AC174" s="4" t="s">
        <v>8</v>
      </c>
      <c r="AD174" s="5">
        <v>45339</v>
      </c>
      <c r="AE174" s="6"/>
      <c r="AF174" s="6"/>
      <c r="AG174" s="6" t="str">
        <f t="shared" si="100"/>
        <v/>
      </c>
      <c r="AH174" s="6" t="str">
        <f>IF(OR(AE174="",AF174=""),"",SUMIFS('تحميل المصنعيات'!$N:$N,'تحميل المصنعيات'!$F:$F,AF$2,'تحميل المصنعيات'!$D:$D,AD174))</f>
        <v/>
      </c>
      <c r="AI174" s="55" t="str">
        <f t="shared" si="86"/>
        <v/>
      </c>
      <c r="AJ174" s="55" t="str">
        <f t="shared" si="101"/>
        <v/>
      </c>
      <c r="AK174" s="129" t="str">
        <f t="shared" si="112"/>
        <v/>
      </c>
      <c r="AM174" s="4" t="s">
        <v>8</v>
      </c>
      <c r="AN174" s="5">
        <v>45339</v>
      </c>
      <c r="AO174" s="6"/>
      <c r="AP174" s="6"/>
      <c r="AQ174" s="6" t="str">
        <f t="shared" si="102"/>
        <v/>
      </c>
      <c r="AR174" s="6" t="str">
        <f>IF(OR(AO174="",AP174=""),"",SUMIFS('تحميل المصنعيات'!$N:$N,'تحميل المصنعيات'!$F:$F,AP$2,'تحميل المصنعيات'!$D:$D,AN174))</f>
        <v/>
      </c>
      <c r="AS174" s="55" t="str">
        <f t="shared" si="87"/>
        <v/>
      </c>
      <c r="AT174" s="55" t="str">
        <f t="shared" si="88"/>
        <v/>
      </c>
      <c r="AU174" s="129" t="str">
        <f t="shared" si="113"/>
        <v/>
      </c>
      <c r="AW174" s="4" t="s">
        <v>8</v>
      </c>
      <c r="AX174" s="5">
        <v>45339</v>
      </c>
      <c r="AY174" s="6"/>
      <c r="AZ174" s="6"/>
      <c r="BA174" s="6" t="str">
        <f t="shared" si="103"/>
        <v/>
      </c>
      <c r="BB174" s="6" t="str">
        <f>IF(OR(AY174="",AZ174=""),"",SUMIFS('تحميل المصنعيات'!$N:$N,'تحميل المصنعيات'!$F:$F,AZ$2,'تحميل المصنعيات'!$D:$D,AX174))</f>
        <v/>
      </c>
      <c r="BC174" s="55" t="str">
        <f t="shared" si="89"/>
        <v/>
      </c>
      <c r="BD174" s="55" t="str">
        <f t="shared" si="104"/>
        <v/>
      </c>
      <c r="BE174" s="129" t="str">
        <f t="shared" si="114"/>
        <v/>
      </c>
      <c r="BG174" s="4" t="s">
        <v>8</v>
      </c>
      <c r="BH174" s="5">
        <v>45339</v>
      </c>
      <c r="BI174" s="6"/>
      <c r="BJ174" s="6"/>
      <c r="BK174" s="6" t="str">
        <f t="shared" si="105"/>
        <v/>
      </c>
      <c r="BL174" s="6" t="str">
        <f>IF(OR(BI174="",BJ174=""),"",SUMIFS('تحميل المصنعيات'!$N:$N,'تحميل المصنعيات'!$F:$F,BJ$2,'تحميل المصنعيات'!$D:$D,BH174))</f>
        <v/>
      </c>
      <c r="BM174" s="55" t="str">
        <f t="shared" si="90"/>
        <v/>
      </c>
      <c r="BN174" s="55" t="str">
        <f t="shared" si="91"/>
        <v/>
      </c>
      <c r="BO174" s="129" t="str">
        <f t="shared" si="115"/>
        <v/>
      </c>
      <c r="BQ174" s="4" t="s">
        <v>8</v>
      </c>
      <c r="BR174" s="5">
        <v>45339</v>
      </c>
      <c r="BS174" s="6"/>
      <c r="BT174" s="6"/>
      <c r="BU174" s="6" t="str">
        <f t="shared" si="106"/>
        <v/>
      </c>
      <c r="BV174" s="6" t="str">
        <f>IF(OR(BS174="",BT174=""),"",SUMIFS('تحميل المصنعيات'!$N:$N,'تحميل المصنعيات'!$F:$F,BT$2,'تحميل المصنعيات'!$D:$D,BR174))</f>
        <v/>
      </c>
      <c r="BW174" s="55" t="str">
        <f t="shared" si="92"/>
        <v/>
      </c>
      <c r="BX174" s="55" t="str">
        <f t="shared" si="107"/>
        <v/>
      </c>
      <c r="BY174" s="129" t="str">
        <f t="shared" si="116"/>
        <v/>
      </c>
      <c r="CA174" s="4" t="s">
        <v>8</v>
      </c>
      <c r="CB174" s="5">
        <v>45339</v>
      </c>
      <c r="CC174" s="6"/>
      <c r="CD174" s="6"/>
      <c r="CE174" s="6" t="str">
        <f t="shared" si="108"/>
        <v/>
      </c>
      <c r="CF174" s="6" t="str">
        <f>IF(OR(CC174="",CD174=""),"",SUMIFS('تحميل المصنعيات'!$N:$N,'تحميل المصنعيات'!$F:$F,CD$2,'تحميل المصنعيات'!$D:$D,CB174))</f>
        <v/>
      </c>
      <c r="CG174" s="55" t="str">
        <f t="shared" si="93"/>
        <v/>
      </c>
      <c r="CH174" s="55" t="str">
        <f t="shared" si="94"/>
        <v/>
      </c>
      <c r="CI174" s="129" t="str">
        <f t="shared" si="117"/>
        <v/>
      </c>
      <c r="CK174" s="4" t="s">
        <v>8</v>
      </c>
      <c r="CL174" s="5">
        <v>45339</v>
      </c>
      <c r="CM174" s="6"/>
      <c r="CN174" s="6"/>
      <c r="CO174" s="6" t="str">
        <f t="shared" si="109"/>
        <v/>
      </c>
      <c r="CP174" s="6" t="str">
        <f>IF(OR(CM174="",CN174=""),"",SUMIFS('تحميل المصنعيات'!$N:$N,'تحميل المصنعيات'!$F:$F,CN$2,'تحميل المصنعيات'!$D:$D,CL174))</f>
        <v/>
      </c>
      <c r="CQ174" s="55" t="str">
        <f t="shared" si="95"/>
        <v/>
      </c>
      <c r="CR174" s="55" t="str">
        <f t="shared" si="96"/>
        <v/>
      </c>
      <c r="CS174" s="129" t="str">
        <f t="shared" si="118"/>
        <v/>
      </c>
    </row>
    <row r="175" spans="9:97" x14ac:dyDescent="0.25">
      <c r="I175" s="4" t="s">
        <v>9</v>
      </c>
      <c r="J175" s="5">
        <v>45340</v>
      </c>
      <c r="K175" s="6"/>
      <c r="L175" s="6"/>
      <c r="M175" s="6" t="str">
        <f t="shared" si="97"/>
        <v/>
      </c>
      <c r="N175" s="6" t="str">
        <f>IF(OR(K175="",L175=""),"",SUMIFS('تحميل المصنعيات'!$N:$N,'تحميل المصنعيات'!$F:$F,L$2,'تحميل المصنعيات'!$D:$D,J175))</f>
        <v/>
      </c>
      <c r="O175" s="55" t="str">
        <f t="shared" si="83"/>
        <v/>
      </c>
      <c r="P175" s="55" t="str">
        <f t="shared" si="110"/>
        <v/>
      </c>
      <c r="Q175" s="129" t="str">
        <f t="shared" si="98"/>
        <v/>
      </c>
      <c r="S175" s="4" t="s">
        <v>9</v>
      </c>
      <c r="T175" s="5">
        <v>45340</v>
      </c>
      <c r="U175" s="6"/>
      <c r="V175" s="6"/>
      <c r="W175" s="6" t="str">
        <f t="shared" si="99"/>
        <v/>
      </c>
      <c r="X175" s="6" t="str">
        <f>IF(OR(U175="",V175=""),"",SUMIFS('تحميل المصنعيات'!$N:$N,'تحميل المصنعيات'!$F:$F,V$2,'تحميل المصنعيات'!$D:$D,T175))</f>
        <v/>
      </c>
      <c r="Y175" s="55" t="str">
        <f t="shared" si="84"/>
        <v/>
      </c>
      <c r="Z175" s="55" t="str">
        <f t="shared" si="85"/>
        <v/>
      </c>
      <c r="AA175" s="129" t="str">
        <f t="shared" si="111"/>
        <v/>
      </c>
      <c r="AC175" s="4" t="s">
        <v>9</v>
      </c>
      <c r="AD175" s="5">
        <v>45340</v>
      </c>
      <c r="AE175" s="6"/>
      <c r="AF175" s="6"/>
      <c r="AG175" s="6" t="str">
        <f t="shared" si="100"/>
        <v/>
      </c>
      <c r="AH175" s="6" t="str">
        <f>IF(OR(AE175="",AF175=""),"",SUMIFS('تحميل المصنعيات'!$N:$N,'تحميل المصنعيات'!$F:$F,AF$2,'تحميل المصنعيات'!$D:$D,AD175))</f>
        <v/>
      </c>
      <c r="AI175" s="55" t="str">
        <f t="shared" si="86"/>
        <v/>
      </c>
      <c r="AJ175" s="55" t="str">
        <f t="shared" si="101"/>
        <v/>
      </c>
      <c r="AK175" s="129" t="str">
        <f t="shared" si="112"/>
        <v/>
      </c>
      <c r="AM175" s="4" t="s">
        <v>9</v>
      </c>
      <c r="AN175" s="5">
        <v>45340</v>
      </c>
      <c r="AO175" s="6"/>
      <c r="AP175" s="6"/>
      <c r="AQ175" s="6" t="str">
        <f t="shared" si="102"/>
        <v/>
      </c>
      <c r="AR175" s="6" t="str">
        <f>IF(OR(AO175="",AP175=""),"",SUMIFS('تحميل المصنعيات'!$N:$N,'تحميل المصنعيات'!$F:$F,AP$2,'تحميل المصنعيات'!$D:$D,AN175))</f>
        <v/>
      </c>
      <c r="AS175" s="55" t="str">
        <f t="shared" si="87"/>
        <v/>
      </c>
      <c r="AT175" s="55" t="str">
        <f t="shared" si="88"/>
        <v/>
      </c>
      <c r="AU175" s="129" t="str">
        <f t="shared" si="113"/>
        <v/>
      </c>
      <c r="AW175" s="4" t="s">
        <v>9</v>
      </c>
      <c r="AX175" s="5">
        <v>45340</v>
      </c>
      <c r="AY175" s="6"/>
      <c r="AZ175" s="6"/>
      <c r="BA175" s="6" t="str">
        <f t="shared" si="103"/>
        <v/>
      </c>
      <c r="BB175" s="6" t="str">
        <f>IF(OR(AY175="",AZ175=""),"",SUMIFS('تحميل المصنعيات'!$N:$N,'تحميل المصنعيات'!$F:$F,AZ$2,'تحميل المصنعيات'!$D:$D,AX175))</f>
        <v/>
      </c>
      <c r="BC175" s="55" t="str">
        <f t="shared" si="89"/>
        <v/>
      </c>
      <c r="BD175" s="55" t="str">
        <f t="shared" si="104"/>
        <v/>
      </c>
      <c r="BE175" s="129" t="str">
        <f t="shared" si="114"/>
        <v/>
      </c>
      <c r="BG175" s="4" t="s">
        <v>9</v>
      </c>
      <c r="BH175" s="5">
        <v>45340</v>
      </c>
      <c r="BI175" s="6"/>
      <c r="BJ175" s="6"/>
      <c r="BK175" s="6" t="str">
        <f t="shared" si="105"/>
        <v/>
      </c>
      <c r="BL175" s="6" t="str">
        <f>IF(OR(BI175="",BJ175=""),"",SUMIFS('تحميل المصنعيات'!$N:$N,'تحميل المصنعيات'!$F:$F,BJ$2,'تحميل المصنعيات'!$D:$D,BH175))</f>
        <v/>
      </c>
      <c r="BM175" s="55" t="str">
        <f t="shared" si="90"/>
        <v/>
      </c>
      <c r="BN175" s="55" t="str">
        <f t="shared" si="91"/>
        <v/>
      </c>
      <c r="BO175" s="129" t="str">
        <f t="shared" si="115"/>
        <v/>
      </c>
      <c r="BQ175" s="4" t="s">
        <v>9</v>
      </c>
      <c r="BR175" s="5">
        <v>45340</v>
      </c>
      <c r="BS175" s="6"/>
      <c r="BT175" s="6"/>
      <c r="BU175" s="6" t="str">
        <f t="shared" si="106"/>
        <v/>
      </c>
      <c r="BV175" s="6" t="str">
        <f>IF(OR(BS175="",BT175=""),"",SUMIFS('تحميل المصنعيات'!$N:$N,'تحميل المصنعيات'!$F:$F,BT$2,'تحميل المصنعيات'!$D:$D,BR175))</f>
        <v/>
      </c>
      <c r="BW175" s="55" t="str">
        <f t="shared" si="92"/>
        <v/>
      </c>
      <c r="BX175" s="55" t="str">
        <f t="shared" si="107"/>
        <v/>
      </c>
      <c r="BY175" s="129" t="str">
        <f t="shared" si="116"/>
        <v/>
      </c>
      <c r="CA175" s="4" t="s">
        <v>9</v>
      </c>
      <c r="CB175" s="5">
        <v>45340</v>
      </c>
      <c r="CC175" s="6"/>
      <c r="CD175" s="6"/>
      <c r="CE175" s="6" t="str">
        <f t="shared" si="108"/>
        <v/>
      </c>
      <c r="CF175" s="6" t="str">
        <f>IF(OR(CC175="",CD175=""),"",SUMIFS('تحميل المصنعيات'!$N:$N,'تحميل المصنعيات'!$F:$F,CD$2,'تحميل المصنعيات'!$D:$D,CB175))</f>
        <v/>
      </c>
      <c r="CG175" s="55" t="str">
        <f t="shared" si="93"/>
        <v/>
      </c>
      <c r="CH175" s="55" t="str">
        <f t="shared" si="94"/>
        <v/>
      </c>
      <c r="CI175" s="129" t="str">
        <f t="shared" si="117"/>
        <v/>
      </c>
      <c r="CK175" s="4" t="s">
        <v>9</v>
      </c>
      <c r="CL175" s="5">
        <v>45340</v>
      </c>
      <c r="CM175" s="6"/>
      <c r="CN175" s="6"/>
      <c r="CO175" s="6" t="str">
        <f t="shared" si="109"/>
        <v/>
      </c>
      <c r="CP175" s="6" t="str">
        <f>IF(OR(CM175="",CN175=""),"",SUMIFS('تحميل المصنعيات'!$N:$N,'تحميل المصنعيات'!$F:$F,CN$2,'تحميل المصنعيات'!$D:$D,CL175))</f>
        <v/>
      </c>
      <c r="CQ175" s="55" t="str">
        <f t="shared" si="95"/>
        <v/>
      </c>
      <c r="CR175" s="55" t="str">
        <f t="shared" si="96"/>
        <v/>
      </c>
      <c r="CS175" s="129" t="str">
        <f t="shared" si="118"/>
        <v/>
      </c>
    </row>
    <row r="176" spans="9:97" x14ac:dyDescent="0.25">
      <c r="I176" s="4" t="s">
        <v>10</v>
      </c>
      <c r="J176" s="5">
        <v>45341</v>
      </c>
      <c r="K176" s="6"/>
      <c r="L176" s="6"/>
      <c r="M176" s="6" t="str">
        <f t="shared" si="97"/>
        <v/>
      </c>
      <c r="N176" s="6" t="str">
        <f>IF(OR(K176="",L176=""),"",SUMIFS('تحميل المصنعيات'!$N:$N,'تحميل المصنعيات'!$F:$F,L$2,'تحميل المصنعيات'!$D:$D,J176))</f>
        <v/>
      </c>
      <c r="O176" s="55" t="str">
        <f t="shared" si="83"/>
        <v/>
      </c>
      <c r="P176" s="55" t="str">
        <f t="shared" si="110"/>
        <v/>
      </c>
      <c r="Q176" s="129" t="str">
        <f t="shared" si="98"/>
        <v/>
      </c>
      <c r="S176" s="4" t="s">
        <v>10</v>
      </c>
      <c r="T176" s="5">
        <v>45341</v>
      </c>
      <c r="U176" s="6"/>
      <c r="V176" s="6"/>
      <c r="W176" s="6" t="str">
        <f t="shared" si="99"/>
        <v/>
      </c>
      <c r="X176" s="6" t="str">
        <f>IF(OR(U176="",V176=""),"",SUMIFS('تحميل المصنعيات'!$N:$N,'تحميل المصنعيات'!$F:$F,V$2,'تحميل المصنعيات'!$D:$D,T176))</f>
        <v/>
      </c>
      <c r="Y176" s="55" t="str">
        <f t="shared" si="84"/>
        <v/>
      </c>
      <c r="Z176" s="55" t="str">
        <f t="shared" si="85"/>
        <v/>
      </c>
      <c r="AA176" s="129" t="str">
        <f t="shared" si="111"/>
        <v/>
      </c>
      <c r="AC176" s="4" t="s">
        <v>10</v>
      </c>
      <c r="AD176" s="5">
        <v>45341</v>
      </c>
      <c r="AE176" s="6"/>
      <c r="AF176" s="6"/>
      <c r="AG176" s="6" t="str">
        <f t="shared" si="100"/>
        <v/>
      </c>
      <c r="AH176" s="6" t="str">
        <f>IF(OR(AE176="",AF176=""),"",SUMIFS('تحميل المصنعيات'!$N:$N,'تحميل المصنعيات'!$F:$F,AF$2,'تحميل المصنعيات'!$D:$D,AD176))</f>
        <v/>
      </c>
      <c r="AI176" s="55" t="str">
        <f t="shared" si="86"/>
        <v/>
      </c>
      <c r="AJ176" s="55" t="str">
        <f t="shared" si="101"/>
        <v/>
      </c>
      <c r="AK176" s="129" t="str">
        <f t="shared" si="112"/>
        <v/>
      </c>
      <c r="AM176" s="4" t="s">
        <v>10</v>
      </c>
      <c r="AN176" s="5">
        <v>45341</v>
      </c>
      <c r="AO176" s="6"/>
      <c r="AP176" s="6"/>
      <c r="AQ176" s="6" t="str">
        <f t="shared" si="102"/>
        <v/>
      </c>
      <c r="AR176" s="6" t="str">
        <f>IF(OR(AO176="",AP176=""),"",SUMIFS('تحميل المصنعيات'!$N:$N,'تحميل المصنعيات'!$F:$F,AP$2,'تحميل المصنعيات'!$D:$D,AN176))</f>
        <v/>
      </c>
      <c r="AS176" s="55" t="str">
        <f t="shared" si="87"/>
        <v/>
      </c>
      <c r="AT176" s="55" t="str">
        <f t="shared" si="88"/>
        <v/>
      </c>
      <c r="AU176" s="129" t="str">
        <f t="shared" si="113"/>
        <v/>
      </c>
      <c r="AW176" s="4" t="s">
        <v>10</v>
      </c>
      <c r="AX176" s="5">
        <v>45341</v>
      </c>
      <c r="AY176" s="6"/>
      <c r="AZ176" s="6"/>
      <c r="BA176" s="6" t="str">
        <f t="shared" si="103"/>
        <v/>
      </c>
      <c r="BB176" s="6" t="str">
        <f>IF(OR(AY176="",AZ176=""),"",SUMIFS('تحميل المصنعيات'!$N:$N,'تحميل المصنعيات'!$F:$F,AZ$2,'تحميل المصنعيات'!$D:$D,AX176))</f>
        <v/>
      </c>
      <c r="BC176" s="55" t="str">
        <f t="shared" si="89"/>
        <v/>
      </c>
      <c r="BD176" s="55" t="str">
        <f t="shared" si="104"/>
        <v/>
      </c>
      <c r="BE176" s="129" t="str">
        <f t="shared" si="114"/>
        <v/>
      </c>
      <c r="BG176" s="4" t="s">
        <v>10</v>
      </c>
      <c r="BH176" s="5">
        <v>45341</v>
      </c>
      <c r="BI176" s="6"/>
      <c r="BJ176" s="6"/>
      <c r="BK176" s="6" t="str">
        <f t="shared" si="105"/>
        <v/>
      </c>
      <c r="BL176" s="6" t="str">
        <f>IF(OR(BI176="",BJ176=""),"",SUMIFS('تحميل المصنعيات'!$N:$N,'تحميل المصنعيات'!$F:$F,BJ$2,'تحميل المصنعيات'!$D:$D,BH176))</f>
        <v/>
      </c>
      <c r="BM176" s="55" t="str">
        <f t="shared" si="90"/>
        <v/>
      </c>
      <c r="BN176" s="55" t="str">
        <f t="shared" si="91"/>
        <v/>
      </c>
      <c r="BO176" s="129" t="str">
        <f t="shared" si="115"/>
        <v/>
      </c>
      <c r="BQ176" s="4" t="s">
        <v>10</v>
      </c>
      <c r="BR176" s="5">
        <v>45341</v>
      </c>
      <c r="BS176" s="6"/>
      <c r="BT176" s="6"/>
      <c r="BU176" s="6" t="str">
        <f t="shared" si="106"/>
        <v/>
      </c>
      <c r="BV176" s="6" t="str">
        <f>IF(OR(BS176="",BT176=""),"",SUMIFS('تحميل المصنعيات'!$N:$N,'تحميل المصنعيات'!$F:$F,BT$2,'تحميل المصنعيات'!$D:$D,BR176))</f>
        <v/>
      </c>
      <c r="BW176" s="55" t="str">
        <f t="shared" si="92"/>
        <v/>
      </c>
      <c r="BX176" s="55" t="str">
        <f t="shared" si="107"/>
        <v/>
      </c>
      <c r="BY176" s="129" t="str">
        <f t="shared" si="116"/>
        <v/>
      </c>
      <c r="CA176" s="4" t="s">
        <v>10</v>
      </c>
      <c r="CB176" s="5">
        <v>45341</v>
      </c>
      <c r="CC176" s="6"/>
      <c r="CD176" s="6"/>
      <c r="CE176" s="6" t="str">
        <f t="shared" si="108"/>
        <v/>
      </c>
      <c r="CF176" s="6" t="str">
        <f>IF(OR(CC176="",CD176=""),"",SUMIFS('تحميل المصنعيات'!$N:$N,'تحميل المصنعيات'!$F:$F,CD$2,'تحميل المصنعيات'!$D:$D,CB176))</f>
        <v/>
      </c>
      <c r="CG176" s="55" t="str">
        <f t="shared" si="93"/>
        <v/>
      </c>
      <c r="CH176" s="55" t="str">
        <f t="shared" si="94"/>
        <v/>
      </c>
      <c r="CI176" s="129" t="str">
        <f t="shared" si="117"/>
        <v/>
      </c>
      <c r="CK176" s="4" t="s">
        <v>10</v>
      </c>
      <c r="CL176" s="5">
        <v>45341</v>
      </c>
      <c r="CM176" s="6"/>
      <c r="CN176" s="6"/>
      <c r="CO176" s="6" t="str">
        <f t="shared" si="109"/>
        <v/>
      </c>
      <c r="CP176" s="6" t="str">
        <f>IF(OR(CM176="",CN176=""),"",SUMIFS('تحميل المصنعيات'!$N:$N,'تحميل المصنعيات'!$F:$F,CN$2,'تحميل المصنعيات'!$D:$D,CL176))</f>
        <v/>
      </c>
      <c r="CQ176" s="55" t="str">
        <f t="shared" si="95"/>
        <v/>
      </c>
      <c r="CR176" s="55" t="str">
        <f t="shared" si="96"/>
        <v/>
      </c>
      <c r="CS176" s="129" t="str">
        <f t="shared" si="118"/>
        <v/>
      </c>
    </row>
    <row r="177" spans="9:97" x14ac:dyDescent="0.25">
      <c r="I177" s="4" t="s">
        <v>11</v>
      </c>
      <c r="J177" s="5">
        <v>45342</v>
      </c>
      <c r="K177" s="6"/>
      <c r="L177" s="6"/>
      <c r="M177" s="6" t="str">
        <f t="shared" si="97"/>
        <v/>
      </c>
      <c r="N177" s="6" t="str">
        <f>IF(OR(K177="",L177=""),"",SUMIFS('تحميل المصنعيات'!$N:$N,'تحميل المصنعيات'!$F:$F,L$2,'تحميل المصنعيات'!$D:$D,J177))</f>
        <v/>
      </c>
      <c r="O177" s="55" t="str">
        <f t="shared" si="83"/>
        <v/>
      </c>
      <c r="P177" s="55" t="str">
        <f t="shared" si="110"/>
        <v/>
      </c>
      <c r="Q177" s="129" t="str">
        <f t="shared" si="98"/>
        <v/>
      </c>
      <c r="S177" s="4" t="s">
        <v>11</v>
      </c>
      <c r="T177" s="5">
        <v>45342</v>
      </c>
      <c r="U177" s="6"/>
      <c r="V177" s="6"/>
      <c r="W177" s="6" t="str">
        <f t="shared" si="99"/>
        <v/>
      </c>
      <c r="X177" s="6" t="str">
        <f>IF(OR(U177="",V177=""),"",SUMIFS('تحميل المصنعيات'!$N:$N,'تحميل المصنعيات'!$F:$F,V$2,'تحميل المصنعيات'!$D:$D,T177))</f>
        <v/>
      </c>
      <c r="Y177" s="55" t="str">
        <f t="shared" si="84"/>
        <v/>
      </c>
      <c r="Z177" s="55" t="str">
        <f t="shared" si="85"/>
        <v/>
      </c>
      <c r="AA177" s="129" t="str">
        <f t="shared" si="111"/>
        <v/>
      </c>
      <c r="AC177" s="4" t="s">
        <v>11</v>
      </c>
      <c r="AD177" s="5">
        <v>45342</v>
      </c>
      <c r="AE177" s="6"/>
      <c r="AF177" s="6"/>
      <c r="AG177" s="6" t="str">
        <f t="shared" si="100"/>
        <v/>
      </c>
      <c r="AH177" s="6" t="str">
        <f>IF(OR(AE177="",AF177=""),"",SUMIFS('تحميل المصنعيات'!$N:$N,'تحميل المصنعيات'!$F:$F,AF$2,'تحميل المصنعيات'!$D:$D,AD177))</f>
        <v/>
      </c>
      <c r="AI177" s="55" t="str">
        <f t="shared" si="86"/>
        <v/>
      </c>
      <c r="AJ177" s="55" t="str">
        <f t="shared" si="101"/>
        <v/>
      </c>
      <c r="AK177" s="129" t="str">
        <f t="shared" si="112"/>
        <v/>
      </c>
      <c r="AM177" s="4" t="s">
        <v>11</v>
      </c>
      <c r="AN177" s="5">
        <v>45342</v>
      </c>
      <c r="AO177" s="6"/>
      <c r="AP177" s="6"/>
      <c r="AQ177" s="6" t="str">
        <f t="shared" si="102"/>
        <v/>
      </c>
      <c r="AR177" s="6" t="str">
        <f>IF(OR(AO177="",AP177=""),"",SUMIFS('تحميل المصنعيات'!$N:$N,'تحميل المصنعيات'!$F:$F,AP$2,'تحميل المصنعيات'!$D:$D,AN177))</f>
        <v/>
      </c>
      <c r="AS177" s="55" t="str">
        <f t="shared" si="87"/>
        <v/>
      </c>
      <c r="AT177" s="55" t="str">
        <f t="shared" si="88"/>
        <v/>
      </c>
      <c r="AU177" s="129" t="str">
        <f t="shared" si="113"/>
        <v/>
      </c>
      <c r="AW177" s="4" t="s">
        <v>11</v>
      </c>
      <c r="AX177" s="5">
        <v>45342</v>
      </c>
      <c r="AY177" s="6"/>
      <c r="AZ177" s="6"/>
      <c r="BA177" s="6" t="str">
        <f t="shared" si="103"/>
        <v/>
      </c>
      <c r="BB177" s="6" t="str">
        <f>IF(OR(AY177="",AZ177=""),"",SUMIFS('تحميل المصنعيات'!$N:$N,'تحميل المصنعيات'!$F:$F,AZ$2,'تحميل المصنعيات'!$D:$D,AX177))</f>
        <v/>
      </c>
      <c r="BC177" s="55" t="str">
        <f t="shared" si="89"/>
        <v/>
      </c>
      <c r="BD177" s="55" t="str">
        <f t="shared" si="104"/>
        <v/>
      </c>
      <c r="BE177" s="129" t="str">
        <f t="shared" si="114"/>
        <v/>
      </c>
      <c r="BG177" s="4" t="s">
        <v>11</v>
      </c>
      <c r="BH177" s="5">
        <v>45342</v>
      </c>
      <c r="BI177" s="6"/>
      <c r="BJ177" s="6"/>
      <c r="BK177" s="6" t="str">
        <f t="shared" si="105"/>
        <v/>
      </c>
      <c r="BL177" s="6" t="str">
        <f>IF(OR(BI177="",BJ177=""),"",SUMIFS('تحميل المصنعيات'!$N:$N,'تحميل المصنعيات'!$F:$F,BJ$2,'تحميل المصنعيات'!$D:$D,BH177))</f>
        <v/>
      </c>
      <c r="BM177" s="55" t="str">
        <f t="shared" si="90"/>
        <v/>
      </c>
      <c r="BN177" s="55" t="str">
        <f t="shared" si="91"/>
        <v/>
      </c>
      <c r="BO177" s="129" t="str">
        <f t="shared" si="115"/>
        <v/>
      </c>
      <c r="BQ177" s="4" t="s">
        <v>11</v>
      </c>
      <c r="BR177" s="5">
        <v>45342</v>
      </c>
      <c r="BS177" s="6"/>
      <c r="BT177" s="6"/>
      <c r="BU177" s="6" t="str">
        <f t="shared" si="106"/>
        <v/>
      </c>
      <c r="BV177" s="6" t="str">
        <f>IF(OR(BS177="",BT177=""),"",SUMIFS('تحميل المصنعيات'!$N:$N,'تحميل المصنعيات'!$F:$F,BT$2,'تحميل المصنعيات'!$D:$D,BR177))</f>
        <v/>
      </c>
      <c r="BW177" s="55" t="str">
        <f t="shared" si="92"/>
        <v/>
      </c>
      <c r="BX177" s="55" t="str">
        <f t="shared" si="107"/>
        <v/>
      </c>
      <c r="BY177" s="129" t="str">
        <f t="shared" si="116"/>
        <v/>
      </c>
      <c r="CA177" s="4" t="s">
        <v>11</v>
      </c>
      <c r="CB177" s="5">
        <v>45342</v>
      </c>
      <c r="CC177" s="6"/>
      <c r="CD177" s="6"/>
      <c r="CE177" s="6" t="str">
        <f t="shared" si="108"/>
        <v/>
      </c>
      <c r="CF177" s="6" t="str">
        <f>IF(OR(CC177="",CD177=""),"",SUMIFS('تحميل المصنعيات'!$N:$N,'تحميل المصنعيات'!$F:$F,CD$2,'تحميل المصنعيات'!$D:$D,CB177))</f>
        <v/>
      </c>
      <c r="CG177" s="55" t="str">
        <f t="shared" si="93"/>
        <v/>
      </c>
      <c r="CH177" s="55" t="str">
        <f t="shared" si="94"/>
        <v/>
      </c>
      <c r="CI177" s="129" t="str">
        <f t="shared" si="117"/>
        <v/>
      </c>
      <c r="CK177" s="4" t="s">
        <v>11</v>
      </c>
      <c r="CL177" s="5">
        <v>45342</v>
      </c>
      <c r="CM177" s="6"/>
      <c r="CN177" s="6"/>
      <c r="CO177" s="6" t="str">
        <f t="shared" si="109"/>
        <v/>
      </c>
      <c r="CP177" s="6" t="str">
        <f>IF(OR(CM177="",CN177=""),"",SUMIFS('تحميل المصنعيات'!$N:$N,'تحميل المصنعيات'!$F:$F,CN$2,'تحميل المصنعيات'!$D:$D,CL177))</f>
        <v/>
      </c>
      <c r="CQ177" s="55" t="str">
        <f t="shared" si="95"/>
        <v/>
      </c>
      <c r="CR177" s="55" t="str">
        <f t="shared" si="96"/>
        <v/>
      </c>
      <c r="CS177" s="129" t="str">
        <f t="shared" si="118"/>
        <v/>
      </c>
    </row>
    <row r="178" spans="9:97" x14ac:dyDescent="0.25">
      <c r="I178" s="4" t="s">
        <v>12</v>
      </c>
      <c r="J178" s="5">
        <v>45343</v>
      </c>
      <c r="K178" s="6"/>
      <c r="L178" s="6"/>
      <c r="M178" s="6" t="str">
        <f t="shared" si="97"/>
        <v/>
      </c>
      <c r="N178" s="6" t="str">
        <f>IF(OR(K178="",L178=""),"",SUMIFS('تحميل المصنعيات'!$N:$N,'تحميل المصنعيات'!$F:$F,L$2,'تحميل المصنعيات'!$D:$D,J178))</f>
        <v/>
      </c>
      <c r="O178" s="55" t="str">
        <f t="shared" si="83"/>
        <v/>
      </c>
      <c r="P178" s="55" t="str">
        <f t="shared" si="110"/>
        <v/>
      </c>
      <c r="Q178" s="129" t="str">
        <f t="shared" si="98"/>
        <v/>
      </c>
      <c r="S178" s="4" t="s">
        <v>12</v>
      </c>
      <c r="T178" s="5">
        <v>45343</v>
      </c>
      <c r="U178" s="6"/>
      <c r="V178" s="6"/>
      <c r="W178" s="6" t="str">
        <f t="shared" si="99"/>
        <v/>
      </c>
      <c r="X178" s="6" t="str">
        <f>IF(OR(U178="",V178=""),"",SUMIFS('تحميل المصنعيات'!$N:$N,'تحميل المصنعيات'!$F:$F,V$2,'تحميل المصنعيات'!$D:$D,T178))</f>
        <v/>
      </c>
      <c r="Y178" s="55" t="str">
        <f t="shared" si="84"/>
        <v/>
      </c>
      <c r="Z178" s="55" t="str">
        <f t="shared" si="85"/>
        <v/>
      </c>
      <c r="AA178" s="129" t="str">
        <f t="shared" si="111"/>
        <v/>
      </c>
      <c r="AC178" s="4" t="s">
        <v>12</v>
      </c>
      <c r="AD178" s="5">
        <v>45343</v>
      </c>
      <c r="AE178" s="6"/>
      <c r="AF178" s="6"/>
      <c r="AG178" s="6" t="str">
        <f t="shared" si="100"/>
        <v/>
      </c>
      <c r="AH178" s="6" t="str">
        <f>IF(OR(AE178="",AF178=""),"",SUMIFS('تحميل المصنعيات'!$N:$N,'تحميل المصنعيات'!$F:$F,AF$2,'تحميل المصنعيات'!$D:$D,AD178))</f>
        <v/>
      </c>
      <c r="AI178" s="55" t="str">
        <f t="shared" si="86"/>
        <v/>
      </c>
      <c r="AJ178" s="55" t="str">
        <f t="shared" si="101"/>
        <v/>
      </c>
      <c r="AK178" s="129" t="str">
        <f t="shared" si="112"/>
        <v/>
      </c>
      <c r="AM178" s="4" t="s">
        <v>12</v>
      </c>
      <c r="AN178" s="5">
        <v>45343</v>
      </c>
      <c r="AO178" s="6"/>
      <c r="AP178" s="6"/>
      <c r="AQ178" s="6" t="str">
        <f t="shared" si="102"/>
        <v/>
      </c>
      <c r="AR178" s="6" t="str">
        <f>IF(OR(AO178="",AP178=""),"",SUMIFS('تحميل المصنعيات'!$N:$N,'تحميل المصنعيات'!$F:$F,AP$2,'تحميل المصنعيات'!$D:$D,AN178))</f>
        <v/>
      </c>
      <c r="AS178" s="55" t="str">
        <f t="shared" si="87"/>
        <v/>
      </c>
      <c r="AT178" s="55" t="str">
        <f t="shared" si="88"/>
        <v/>
      </c>
      <c r="AU178" s="129" t="str">
        <f t="shared" si="113"/>
        <v/>
      </c>
      <c r="AW178" s="4" t="s">
        <v>12</v>
      </c>
      <c r="AX178" s="5">
        <v>45343</v>
      </c>
      <c r="AY178" s="6"/>
      <c r="AZ178" s="6"/>
      <c r="BA178" s="6" t="str">
        <f t="shared" si="103"/>
        <v/>
      </c>
      <c r="BB178" s="6" t="str">
        <f>IF(OR(AY178="",AZ178=""),"",SUMIFS('تحميل المصنعيات'!$N:$N,'تحميل المصنعيات'!$F:$F,AZ$2,'تحميل المصنعيات'!$D:$D,AX178))</f>
        <v/>
      </c>
      <c r="BC178" s="55" t="str">
        <f t="shared" si="89"/>
        <v/>
      </c>
      <c r="BD178" s="55" t="str">
        <f t="shared" si="104"/>
        <v/>
      </c>
      <c r="BE178" s="129" t="str">
        <f t="shared" si="114"/>
        <v/>
      </c>
      <c r="BG178" s="4" t="s">
        <v>12</v>
      </c>
      <c r="BH178" s="5">
        <v>45343</v>
      </c>
      <c r="BI178" s="6"/>
      <c r="BJ178" s="6"/>
      <c r="BK178" s="6" t="str">
        <f t="shared" si="105"/>
        <v/>
      </c>
      <c r="BL178" s="6" t="str">
        <f>IF(OR(BI178="",BJ178=""),"",SUMIFS('تحميل المصنعيات'!$N:$N,'تحميل المصنعيات'!$F:$F,BJ$2,'تحميل المصنعيات'!$D:$D,BH178))</f>
        <v/>
      </c>
      <c r="BM178" s="55" t="str">
        <f t="shared" si="90"/>
        <v/>
      </c>
      <c r="BN178" s="55" t="str">
        <f t="shared" si="91"/>
        <v/>
      </c>
      <c r="BO178" s="129" t="str">
        <f t="shared" si="115"/>
        <v/>
      </c>
      <c r="BQ178" s="4" t="s">
        <v>12</v>
      </c>
      <c r="BR178" s="5">
        <v>45343</v>
      </c>
      <c r="BS178" s="6"/>
      <c r="BT178" s="6"/>
      <c r="BU178" s="6" t="str">
        <f t="shared" si="106"/>
        <v/>
      </c>
      <c r="BV178" s="6" t="str">
        <f>IF(OR(BS178="",BT178=""),"",SUMIFS('تحميل المصنعيات'!$N:$N,'تحميل المصنعيات'!$F:$F,BT$2,'تحميل المصنعيات'!$D:$D,BR178))</f>
        <v/>
      </c>
      <c r="BW178" s="55" t="str">
        <f t="shared" si="92"/>
        <v/>
      </c>
      <c r="BX178" s="55" t="str">
        <f t="shared" si="107"/>
        <v/>
      </c>
      <c r="BY178" s="129" t="str">
        <f t="shared" si="116"/>
        <v/>
      </c>
      <c r="CA178" s="4" t="s">
        <v>12</v>
      </c>
      <c r="CB178" s="5">
        <v>45343</v>
      </c>
      <c r="CC178" s="6"/>
      <c r="CD178" s="6"/>
      <c r="CE178" s="6" t="str">
        <f t="shared" si="108"/>
        <v/>
      </c>
      <c r="CF178" s="6" t="str">
        <f>IF(OR(CC178="",CD178=""),"",SUMIFS('تحميل المصنعيات'!$N:$N,'تحميل المصنعيات'!$F:$F,CD$2,'تحميل المصنعيات'!$D:$D,CB178))</f>
        <v/>
      </c>
      <c r="CG178" s="55" t="str">
        <f t="shared" si="93"/>
        <v/>
      </c>
      <c r="CH178" s="55" t="str">
        <f t="shared" si="94"/>
        <v/>
      </c>
      <c r="CI178" s="129" t="str">
        <f t="shared" si="117"/>
        <v/>
      </c>
      <c r="CK178" s="4" t="s">
        <v>12</v>
      </c>
      <c r="CL178" s="5">
        <v>45343</v>
      </c>
      <c r="CM178" s="6"/>
      <c r="CN178" s="6"/>
      <c r="CO178" s="6" t="str">
        <f t="shared" si="109"/>
        <v/>
      </c>
      <c r="CP178" s="6" t="str">
        <f>IF(OR(CM178="",CN178=""),"",SUMIFS('تحميل المصنعيات'!$N:$N,'تحميل المصنعيات'!$F:$F,CN$2,'تحميل المصنعيات'!$D:$D,CL178))</f>
        <v/>
      </c>
      <c r="CQ178" s="55" t="str">
        <f t="shared" si="95"/>
        <v/>
      </c>
      <c r="CR178" s="55" t="str">
        <f t="shared" si="96"/>
        <v/>
      </c>
      <c r="CS178" s="129" t="str">
        <f t="shared" si="118"/>
        <v/>
      </c>
    </row>
    <row r="179" spans="9:97" x14ac:dyDescent="0.25">
      <c r="I179" s="4" t="s">
        <v>13</v>
      </c>
      <c r="J179" s="5">
        <v>45344</v>
      </c>
      <c r="K179" s="6"/>
      <c r="L179" s="6"/>
      <c r="M179" s="6" t="str">
        <f t="shared" si="97"/>
        <v/>
      </c>
      <c r="N179" s="6" t="str">
        <f>IF(OR(K179="",L179=""),"",SUMIFS('تحميل المصنعيات'!$N:$N,'تحميل المصنعيات'!$F:$F,L$2,'تحميل المصنعيات'!$D:$D,J179))</f>
        <v/>
      </c>
      <c r="O179" s="55" t="str">
        <f t="shared" si="83"/>
        <v/>
      </c>
      <c r="P179" s="55" t="str">
        <f t="shared" si="110"/>
        <v/>
      </c>
      <c r="Q179" s="129" t="str">
        <f t="shared" si="98"/>
        <v/>
      </c>
      <c r="S179" s="4" t="s">
        <v>13</v>
      </c>
      <c r="T179" s="5">
        <v>45344</v>
      </c>
      <c r="U179" s="6"/>
      <c r="V179" s="6"/>
      <c r="W179" s="6" t="str">
        <f t="shared" si="99"/>
        <v/>
      </c>
      <c r="X179" s="6" t="str">
        <f>IF(OR(U179="",V179=""),"",SUMIFS('تحميل المصنعيات'!$N:$N,'تحميل المصنعيات'!$F:$F,V$2,'تحميل المصنعيات'!$D:$D,T179))</f>
        <v/>
      </c>
      <c r="Y179" s="55" t="str">
        <f t="shared" si="84"/>
        <v/>
      </c>
      <c r="Z179" s="55" t="str">
        <f t="shared" si="85"/>
        <v/>
      </c>
      <c r="AA179" s="129" t="str">
        <f t="shared" si="111"/>
        <v/>
      </c>
      <c r="AC179" s="4" t="s">
        <v>13</v>
      </c>
      <c r="AD179" s="5">
        <v>45344</v>
      </c>
      <c r="AE179" s="6"/>
      <c r="AF179" s="6"/>
      <c r="AG179" s="6" t="str">
        <f t="shared" si="100"/>
        <v/>
      </c>
      <c r="AH179" s="6" t="str">
        <f>IF(OR(AE179="",AF179=""),"",SUMIFS('تحميل المصنعيات'!$N:$N,'تحميل المصنعيات'!$F:$F,AF$2,'تحميل المصنعيات'!$D:$D,AD179))</f>
        <v/>
      </c>
      <c r="AI179" s="55" t="str">
        <f t="shared" si="86"/>
        <v/>
      </c>
      <c r="AJ179" s="55" t="str">
        <f t="shared" si="101"/>
        <v/>
      </c>
      <c r="AK179" s="129" t="str">
        <f t="shared" si="112"/>
        <v/>
      </c>
      <c r="AM179" s="4" t="s">
        <v>13</v>
      </c>
      <c r="AN179" s="5">
        <v>45344</v>
      </c>
      <c r="AO179" s="6"/>
      <c r="AP179" s="6"/>
      <c r="AQ179" s="6" t="str">
        <f t="shared" si="102"/>
        <v/>
      </c>
      <c r="AR179" s="6" t="str">
        <f>IF(OR(AO179="",AP179=""),"",SUMIFS('تحميل المصنعيات'!$N:$N,'تحميل المصنعيات'!$F:$F,AP$2,'تحميل المصنعيات'!$D:$D,AN179))</f>
        <v/>
      </c>
      <c r="AS179" s="55" t="str">
        <f t="shared" si="87"/>
        <v/>
      </c>
      <c r="AT179" s="55" t="str">
        <f t="shared" si="88"/>
        <v/>
      </c>
      <c r="AU179" s="129" t="str">
        <f t="shared" si="113"/>
        <v/>
      </c>
      <c r="AW179" s="4" t="s">
        <v>13</v>
      </c>
      <c r="AX179" s="5">
        <v>45344</v>
      </c>
      <c r="AY179" s="6"/>
      <c r="AZ179" s="6"/>
      <c r="BA179" s="6" t="str">
        <f t="shared" si="103"/>
        <v/>
      </c>
      <c r="BB179" s="6" t="str">
        <f>IF(OR(AY179="",AZ179=""),"",SUMIFS('تحميل المصنعيات'!$N:$N,'تحميل المصنعيات'!$F:$F,AZ$2,'تحميل المصنعيات'!$D:$D,AX179))</f>
        <v/>
      </c>
      <c r="BC179" s="55" t="str">
        <f t="shared" si="89"/>
        <v/>
      </c>
      <c r="BD179" s="55" t="str">
        <f t="shared" si="104"/>
        <v/>
      </c>
      <c r="BE179" s="129" t="str">
        <f t="shared" si="114"/>
        <v/>
      </c>
      <c r="BG179" s="4" t="s">
        <v>13</v>
      </c>
      <c r="BH179" s="5">
        <v>45344</v>
      </c>
      <c r="BI179" s="6"/>
      <c r="BJ179" s="6"/>
      <c r="BK179" s="6" t="str">
        <f t="shared" si="105"/>
        <v/>
      </c>
      <c r="BL179" s="6" t="str">
        <f>IF(OR(BI179="",BJ179=""),"",SUMIFS('تحميل المصنعيات'!$N:$N,'تحميل المصنعيات'!$F:$F,BJ$2,'تحميل المصنعيات'!$D:$D,BH179))</f>
        <v/>
      </c>
      <c r="BM179" s="55" t="str">
        <f t="shared" si="90"/>
        <v/>
      </c>
      <c r="BN179" s="55" t="str">
        <f t="shared" si="91"/>
        <v/>
      </c>
      <c r="BO179" s="129" t="str">
        <f t="shared" si="115"/>
        <v/>
      </c>
      <c r="BQ179" s="4" t="s">
        <v>13</v>
      </c>
      <c r="BR179" s="5">
        <v>45344</v>
      </c>
      <c r="BS179" s="6"/>
      <c r="BT179" s="6"/>
      <c r="BU179" s="6" t="str">
        <f t="shared" si="106"/>
        <v/>
      </c>
      <c r="BV179" s="6" t="str">
        <f>IF(OR(BS179="",BT179=""),"",SUMIFS('تحميل المصنعيات'!$N:$N,'تحميل المصنعيات'!$F:$F,BT$2,'تحميل المصنعيات'!$D:$D,BR179))</f>
        <v/>
      </c>
      <c r="BW179" s="55" t="str">
        <f t="shared" si="92"/>
        <v/>
      </c>
      <c r="BX179" s="55" t="str">
        <f t="shared" si="107"/>
        <v/>
      </c>
      <c r="BY179" s="129" t="str">
        <f t="shared" si="116"/>
        <v/>
      </c>
      <c r="CA179" s="4" t="s">
        <v>13</v>
      </c>
      <c r="CB179" s="5">
        <v>45344</v>
      </c>
      <c r="CC179" s="6"/>
      <c r="CD179" s="6"/>
      <c r="CE179" s="6" t="str">
        <f t="shared" si="108"/>
        <v/>
      </c>
      <c r="CF179" s="6" t="str">
        <f>IF(OR(CC179="",CD179=""),"",SUMIFS('تحميل المصنعيات'!$N:$N,'تحميل المصنعيات'!$F:$F,CD$2,'تحميل المصنعيات'!$D:$D,CB179))</f>
        <v/>
      </c>
      <c r="CG179" s="55" t="str">
        <f t="shared" si="93"/>
        <v/>
      </c>
      <c r="CH179" s="55" t="str">
        <f t="shared" si="94"/>
        <v/>
      </c>
      <c r="CI179" s="129" t="str">
        <f t="shared" si="117"/>
        <v/>
      </c>
      <c r="CK179" s="4" t="s">
        <v>13</v>
      </c>
      <c r="CL179" s="5">
        <v>45344</v>
      </c>
      <c r="CM179" s="6"/>
      <c r="CN179" s="6"/>
      <c r="CO179" s="6" t="str">
        <f t="shared" si="109"/>
        <v/>
      </c>
      <c r="CP179" s="6" t="str">
        <f>IF(OR(CM179="",CN179=""),"",SUMIFS('تحميل المصنعيات'!$N:$N,'تحميل المصنعيات'!$F:$F,CN$2,'تحميل المصنعيات'!$D:$D,CL179))</f>
        <v/>
      </c>
      <c r="CQ179" s="55" t="str">
        <f t="shared" si="95"/>
        <v/>
      </c>
      <c r="CR179" s="55" t="str">
        <f t="shared" si="96"/>
        <v/>
      </c>
      <c r="CS179" s="129" t="str">
        <f t="shared" si="118"/>
        <v/>
      </c>
    </row>
    <row r="180" spans="9:97" x14ac:dyDescent="0.25">
      <c r="I180" s="132" t="s">
        <v>30</v>
      </c>
      <c r="J180" s="133">
        <v>45345</v>
      </c>
      <c r="K180" s="134"/>
      <c r="L180" s="134"/>
      <c r="M180" s="134" t="str">
        <f t="shared" si="97"/>
        <v/>
      </c>
      <c r="N180" s="134" t="str">
        <f>IF(OR(K180="",L180=""),"",SUMIFS('تحميل المصنعيات'!$N:$N,'تحميل المصنعيات'!$F:$F,L$2,'تحميل المصنعيات'!$D:$D,J180))</f>
        <v/>
      </c>
      <c r="O180" s="135" t="str">
        <f t="shared" si="83"/>
        <v/>
      </c>
      <c r="P180" s="135" t="str">
        <f t="shared" si="110"/>
        <v/>
      </c>
      <c r="Q180" s="132" t="str">
        <f t="shared" si="98"/>
        <v/>
      </c>
      <c r="S180" s="132" t="s">
        <v>30</v>
      </c>
      <c r="T180" s="133">
        <v>45345</v>
      </c>
      <c r="U180" s="134"/>
      <c r="V180" s="134"/>
      <c r="W180" s="134" t="str">
        <f t="shared" si="99"/>
        <v/>
      </c>
      <c r="X180" s="134" t="str">
        <f>IF(OR(U180="",V180=""),"",SUMIFS('تحميل المصنعيات'!$N:$N,'تحميل المصنعيات'!$F:$F,V$2,'تحميل المصنعيات'!$D:$D,T180))</f>
        <v/>
      </c>
      <c r="Y180" s="135" t="str">
        <f t="shared" si="84"/>
        <v/>
      </c>
      <c r="Z180" s="135" t="str">
        <f t="shared" si="85"/>
        <v/>
      </c>
      <c r="AA180" s="132" t="str">
        <f t="shared" si="111"/>
        <v/>
      </c>
      <c r="AC180" s="132" t="s">
        <v>30</v>
      </c>
      <c r="AD180" s="133">
        <v>45345</v>
      </c>
      <c r="AE180" s="134"/>
      <c r="AF180" s="134"/>
      <c r="AG180" s="134" t="str">
        <f t="shared" si="100"/>
        <v/>
      </c>
      <c r="AH180" s="134" t="str">
        <f>IF(OR(AE180="",AF180=""),"",SUMIFS('تحميل المصنعيات'!$N:$N,'تحميل المصنعيات'!$F:$F,AF$2,'تحميل المصنعيات'!$D:$D,AD180))</f>
        <v/>
      </c>
      <c r="AI180" s="135" t="str">
        <f t="shared" si="86"/>
        <v/>
      </c>
      <c r="AJ180" s="135" t="str">
        <f t="shared" si="101"/>
        <v/>
      </c>
      <c r="AK180" s="132" t="str">
        <f t="shared" si="112"/>
        <v/>
      </c>
      <c r="AM180" s="132" t="s">
        <v>30</v>
      </c>
      <c r="AN180" s="133">
        <v>45345</v>
      </c>
      <c r="AO180" s="134"/>
      <c r="AP180" s="134"/>
      <c r="AQ180" s="134" t="str">
        <f t="shared" si="102"/>
        <v/>
      </c>
      <c r="AR180" s="134" t="str">
        <f>IF(OR(AO180="",AP180=""),"",SUMIFS('تحميل المصنعيات'!$N:$N,'تحميل المصنعيات'!$F:$F,AP$2,'تحميل المصنعيات'!$D:$D,AN180))</f>
        <v/>
      </c>
      <c r="AS180" s="135" t="str">
        <f t="shared" si="87"/>
        <v/>
      </c>
      <c r="AT180" s="135" t="str">
        <f t="shared" si="88"/>
        <v/>
      </c>
      <c r="AU180" s="132" t="str">
        <f t="shared" si="113"/>
        <v/>
      </c>
      <c r="AW180" s="132" t="s">
        <v>30</v>
      </c>
      <c r="AX180" s="133">
        <v>45345</v>
      </c>
      <c r="AY180" s="134"/>
      <c r="AZ180" s="134"/>
      <c r="BA180" s="134" t="str">
        <f t="shared" si="103"/>
        <v/>
      </c>
      <c r="BB180" s="134" t="str">
        <f>IF(OR(AY180="",AZ180=""),"",SUMIFS('تحميل المصنعيات'!$N:$N,'تحميل المصنعيات'!$F:$F,AZ$2,'تحميل المصنعيات'!$D:$D,AX180))</f>
        <v/>
      </c>
      <c r="BC180" s="135" t="str">
        <f t="shared" si="89"/>
        <v/>
      </c>
      <c r="BD180" s="135" t="str">
        <f t="shared" si="104"/>
        <v/>
      </c>
      <c r="BE180" s="132" t="str">
        <f t="shared" si="114"/>
        <v/>
      </c>
      <c r="BG180" s="132" t="s">
        <v>30</v>
      </c>
      <c r="BH180" s="133">
        <v>45345</v>
      </c>
      <c r="BI180" s="134"/>
      <c r="BJ180" s="134"/>
      <c r="BK180" s="134" t="str">
        <f t="shared" si="105"/>
        <v/>
      </c>
      <c r="BL180" s="134" t="str">
        <f>IF(OR(BI180="",BJ180=""),"",SUMIFS('تحميل المصنعيات'!$N:$N,'تحميل المصنعيات'!$F:$F,BJ$2,'تحميل المصنعيات'!$D:$D,BH180))</f>
        <v/>
      </c>
      <c r="BM180" s="135" t="str">
        <f t="shared" si="90"/>
        <v/>
      </c>
      <c r="BN180" s="135" t="str">
        <f t="shared" si="91"/>
        <v/>
      </c>
      <c r="BO180" s="132" t="str">
        <f t="shared" si="115"/>
        <v/>
      </c>
      <c r="BQ180" s="132" t="s">
        <v>30</v>
      </c>
      <c r="BR180" s="133">
        <v>45345</v>
      </c>
      <c r="BS180" s="134"/>
      <c r="BT180" s="134"/>
      <c r="BU180" s="134" t="str">
        <f t="shared" si="106"/>
        <v/>
      </c>
      <c r="BV180" s="134" t="str">
        <f>IF(OR(BS180="",BT180=""),"",SUMIFS('تحميل المصنعيات'!$N:$N,'تحميل المصنعيات'!$F:$F,BT$2,'تحميل المصنعيات'!$D:$D,BR180))</f>
        <v/>
      </c>
      <c r="BW180" s="135" t="str">
        <f t="shared" si="92"/>
        <v/>
      </c>
      <c r="BX180" s="135" t="str">
        <f t="shared" si="107"/>
        <v/>
      </c>
      <c r="BY180" s="132" t="str">
        <f t="shared" si="116"/>
        <v/>
      </c>
      <c r="CA180" s="132" t="s">
        <v>30</v>
      </c>
      <c r="CB180" s="133">
        <v>45345</v>
      </c>
      <c r="CC180" s="134"/>
      <c r="CD180" s="134"/>
      <c r="CE180" s="134" t="str">
        <f t="shared" si="108"/>
        <v/>
      </c>
      <c r="CF180" s="134" t="str">
        <f>IF(OR(CC180="",CD180=""),"",SUMIFS('تحميل المصنعيات'!$N:$N,'تحميل المصنعيات'!$F:$F,CD$2,'تحميل المصنعيات'!$D:$D,CB180))</f>
        <v/>
      </c>
      <c r="CG180" s="135" t="str">
        <f t="shared" si="93"/>
        <v/>
      </c>
      <c r="CH180" s="135" t="str">
        <f t="shared" si="94"/>
        <v/>
      </c>
      <c r="CI180" s="132" t="str">
        <f t="shared" si="117"/>
        <v/>
      </c>
      <c r="CK180" s="132" t="s">
        <v>30</v>
      </c>
      <c r="CL180" s="133">
        <v>45345</v>
      </c>
      <c r="CM180" s="134"/>
      <c r="CN180" s="134"/>
      <c r="CO180" s="134" t="str">
        <f t="shared" si="109"/>
        <v/>
      </c>
      <c r="CP180" s="134" t="str">
        <f>IF(OR(CM180="",CN180=""),"",SUMIFS('تحميل المصنعيات'!$N:$N,'تحميل المصنعيات'!$F:$F,CN$2,'تحميل المصنعيات'!$D:$D,CL180))</f>
        <v/>
      </c>
      <c r="CQ180" s="135" t="str">
        <f t="shared" si="95"/>
        <v/>
      </c>
      <c r="CR180" s="135" t="str">
        <f t="shared" si="96"/>
        <v/>
      </c>
      <c r="CS180" s="132" t="str">
        <f t="shared" si="118"/>
        <v/>
      </c>
    </row>
    <row r="181" spans="9:97" x14ac:dyDescent="0.25">
      <c r="I181" s="4" t="s">
        <v>8</v>
      </c>
      <c r="J181" s="5">
        <v>45346</v>
      </c>
      <c r="K181" s="6"/>
      <c r="L181" s="6"/>
      <c r="M181" s="6" t="str">
        <f t="shared" si="97"/>
        <v/>
      </c>
      <c r="N181" s="6" t="str">
        <f>IF(OR(K181="",L181=""),"",SUMIFS('تحميل المصنعيات'!$N:$N,'تحميل المصنعيات'!$F:$F,L$2,'تحميل المصنعيات'!$D:$D,J181))</f>
        <v/>
      </c>
      <c r="O181" s="55" t="str">
        <f t="shared" si="83"/>
        <v/>
      </c>
      <c r="P181" s="55" t="str">
        <f t="shared" si="110"/>
        <v/>
      </c>
      <c r="Q181" s="129" t="str">
        <f t="shared" si="98"/>
        <v/>
      </c>
      <c r="S181" s="4" t="s">
        <v>8</v>
      </c>
      <c r="T181" s="5">
        <v>45346</v>
      </c>
      <c r="U181" s="6"/>
      <c r="V181" s="6"/>
      <c r="W181" s="6" t="str">
        <f t="shared" si="99"/>
        <v/>
      </c>
      <c r="X181" s="6" t="str">
        <f>IF(OR(U181="",V181=""),"",SUMIFS('تحميل المصنعيات'!$N:$N,'تحميل المصنعيات'!$F:$F,V$2,'تحميل المصنعيات'!$D:$D,T181))</f>
        <v/>
      </c>
      <c r="Y181" s="55" t="str">
        <f t="shared" si="84"/>
        <v/>
      </c>
      <c r="Z181" s="55" t="str">
        <f t="shared" si="85"/>
        <v/>
      </c>
      <c r="AA181" s="129" t="str">
        <f t="shared" si="111"/>
        <v/>
      </c>
      <c r="AC181" s="4" t="s">
        <v>8</v>
      </c>
      <c r="AD181" s="5">
        <v>45346</v>
      </c>
      <c r="AE181" s="6"/>
      <c r="AF181" s="6"/>
      <c r="AG181" s="6" t="str">
        <f t="shared" si="100"/>
        <v/>
      </c>
      <c r="AH181" s="6" t="str">
        <f>IF(OR(AE181="",AF181=""),"",SUMIFS('تحميل المصنعيات'!$N:$N,'تحميل المصنعيات'!$F:$F,AF$2,'تحميل المصنعيات'!$D:$D,AD181))</f>
        <v/>
      </c>
      <c r="AI181" s="55" t="str">
        <f t="shared" si="86"/>
        <v/>
      </c>
      <c r="AJ181" s="55" t="str">
        <f t="shared" si="101"/>
        <v/>
      </c>
      <c r="AK181" s="129" t="str">
        <f t="shared" si="112"/>
        <v/>
      </c>
      <c r="AM181" s="4" t="s">
        <v>8</v>
      </c>
      <c r="AN181" s="5">
        <v>45346</v>
      </c>
      <c r="AO181" s="6"/>
      <c r="AP181" s="6"/>
      <c r="AQ181" s="6" t="str">
        <f t="shared" si="102"/>
        <v/>
      </c>
      <c r="AR181" s="6" t="str">
        <f>IF(OR(AO181="",AP181=""),"",SUMIFS('تحميل المصنعيات'!$N:$N,'تحميل المصنعيات'!$F:$F,AP$2,'تحميل المصنعيات'!$D:$D,AN181))</f>
        <v/>
      </c>
      <c r="AS181" s="55" t="str">
        <f t="shared" si="87"/>
        <v/>
      </c>
      <c r="AT181" s="55" t="str">
        <f t="shared" si="88"/>
        <v/>
      </c>
      <c r="AU181" s="129" t="str">
        <f t="shared" si="113"/>
        <v/>
      </c>
      <c r="AW181" s="4" t="s">
        <v>8</v>
      </c>
      <c r="AX181" s="5">
        <v>45346</v>
      </c>
      <c r="AY181" s="6"/>
      <c r="AZ181" s="6"/>
      <c r="BA181" s="6" t="str">
        <f t="shared" si="103"/>
        <v/>
      </c>
      <c r="BB181" s="6" t="str">
        <f>IF(OR(AY181="",AZ181=""),"",SUMIFS('تحميل المصنعيات'!$N:$N,'تحميل المصنعيات'!$F:$F,AZ$2,'تحميل المصنعيات'!$D:$D,AX181))</f>
        <v/>
      </c>
      <c r="BC181" s="55" t="str">
        <f t="shared" si="89"/>
        <v/>
      </c>
      <c r="BD181" s="55" t="str">
        <f t="shared" si="104"/>
        <v/>
      </c>
      <c r="BE181" s="129" t="str">
        <f t="shared" si="114"/>
        <v/>
      </c>
      <c r="BG181" s="4" t="s">
        <v>8</v>
      </c>
      <c r="BH181" s="5">
        <v>45346</v>
      </c>
      <c r="BI181" s="6"/>
      <c r="BJ181" s="6"/>
      <c r="BK181" s="6" t="str">
        <f t="shared" si="105"/>
        <v/>
      </c>
      <c r="BL181" s="6" t="str">
        <f>IF(OR(BI181="",BJ181=""),"",SUMIFS('تحميل المصنعيات'!$N:$N,'تحميل المصنعيات'!$F:$F,BJ$2,'تحميل المصنعيات'!$D:$D,BH181))</f>
        <v/>
      </c>
      <c r="BM181" s="55" t="str">
        <f t="shared" si="90"/>
        <v/>
      </c>
      <c r="BN181" s="55" t="str">
        <f t="shared" si="91"/>
        <v/>
      </c>
      <c r="BO181" s="129" t="str">
        <f t="shared" si="115"/>
        <v/>
      </c>
      <c r="BQ181" s="4" t="s">
        <v>8</v>
      </c>
      <c r="BR181" s="5">
        <v>45346</v>
      </c>
      <c r="BS181" s="6"/>
      <c r="BT181" s="6"/>
      <c r="BU181" s="6" t="str">
        <f t="shared" si="106"/>
        <v/>
      </c>
      <c r="BV181" s="6" t="str">
        <f>IF(OR(BS181="",BT181=""),"",SUMIFS('تحميل المصنعيات'!$N:$N,'تحميل المصنعيات'!$F:$F,BT$2,'تحميل المصنعيات'!$D:$D,BR181))</f>
        <v/>
      </c>
      <c r="BW181" s="55" t="str">
        <f t="shared" si="92"/>
        <v/>
      </c>
      <c r="BX181" s="55" t="str">
        <f t="shared" si="107"/>
        <v/>
      </c>
      <c r="BY181" s="129" t="str">
        <f t="shared" si="116"/>
        <v/>
      </c>
      <c r="CA181" s="4" t="s">
        <v>8</v>
      </c>
      <c r="CB181" s="5">
        <v>45346</v>
      </c>
      <c r="CC181" s="6"/>
      <c r="CD181" s="6"/>
      <c r="CE181" s="6" t="str">
        <f t="shared" si="108"/>
        <v/>
      </c>
      <c r="CF181" s="6" t="str">
        <f>IF(OR(CC181="",CD181=""),"",SUMIFS('تحميل المصنعيات'!$N:$N,'تحميل المصنعيات'!$F:$F,CD$2,'تحميل المصنعيات'!$D:$D,CB181))</f>
        <v/>
      </c>
      <c r="CG181" s="55" t="str">
        <f t="shared" si="93"/>
        <v/>
      </c>
      <c r="CH181" s="55" t="str">
        <f t="shared" si="94"/>
        <v/>
      </c>
      <c r="CI181" s="129" t="str">
        <f t="shared" si="117"/>
        <v/>
      </c>
      <c r="CK181" s="4" t="s">
        <v>8</v>
      </c>
      <c r="CL181" s="5">
        <v>45346</v>
      </c>
      <c r="CM181" s="6"/>
      <c r="CN181" s="6"/>
      <c r="CO181" s="6" t="str">
        <f t="shared" si="109"/>
        <v/>
      </c>
      <c r="CP181" s="6" t="str">
        <f>IF(OR(CM181="",CN181=""),"",SUMIFS('تحميل المصنعيات'!$N:$N,'تحميل المصنعيات'!$F:$F,CN$2,'تحميل المصنعيات'!$D:$D,CL181))</f>
        <v/>
      </c>
      <c r="CQ181" s="55" t="str">
        <f t="shared" si="95"/>
        <v/>
      </c>
      <c r="CR181" s="55" t="str">
        <f t="shared" si="96"/>
        <v/>
      </c>
      <c r="CS181" s="129" t="str">
        <f t="shared" si="118"/>
        <v/>
      </c>
    </row>
    <row r="182" spans="9:97" x14ac:dyDescent="0.25">
      <c r="I182" s="4" t="s">
        <v>9</v>
      </c>
      <c r="J182" s="5">
        <v>45347</v>
      </c>
      <c r="K182" s="6"/>
      <c r="L182" s="6"/>
      <c r="M182" s="6" t="str">
        <f t="shared" si="97"/>
        <v/>
      </c>
      <c r="N182" s="6" t="str">
        <f>IF(OR(K182="",L182=""),"",SUMIFS('تحميل المصنعيات'!$N:$N,'تحميل المصنعيات'!$F:$F,L$2,'تحميل المصنعيات'!$D:$D,J182))</f>
        <v/>
      </c>
      <c r="O182" s="55" t="str">
        <f t="shared" si="83"/>
        <v/>
      </c>
      <c r="P182" s="55" t="str">
        <f t="shared" si="110"/>
        <v/>
      </c>
      <c r="Q182" s="129" t="str">
        <f t="shared" si="98"/>
        <v/>
      </c>
      <c r="S182" s="4" t="s">
        <v>9</v>
      </c>
      <c r="T182" s="5">
        <v>45347</v>
      </c>
      <c r="U182" s="6"/>
      <c r="V182" s="6"/>
      <c r="W182" s="6" t="str">
        <f t="shared" si="99"/>
        <v/>
      </c>
      <c r="X182" s="6" t="str">
        <f>IF(OR(U182="",V182=""),"",SUMIFS('تحميل المصنعيات'!$N:$N,'تحميل المصنعيات'!$F:$F,V$2,'تحميل المصنعيات'!$D:$D,T182))</f>
        <v/>
      </c>
      <c r="Y182" s="55" t="str">
        <f t="shared" si="84"/>
        <v/>
      </c>
      <c r="Z182" s="55" t="str">
        <f t="shared" si="85"/>
        <v/>
      </c>
      <c r="AA182" s="129" t="str">
        <f t="shared" si="111"/>
        <v/>
      </c>
      <c r="AC182" s="4" t="s">
        <v>9</v>
      </c>
      <c r="AD182" s="5">
        <v>45347</v>
      </c>
      <c r="AE182" s="6"/>
      <c r="AF182" s="6"/>
      <c r="AG182" s="6" t="str">
        <f t="shared" si="100"/>
        <v/>
      </c>
      <c r="AH182" s="6" t="str">
        <f>IF(OR(AE182="",AF182=""),"",SUMIFS('تحميل المصنعيات'!$N:$N,'تحميل المصنعيات'!$F:$F,AF$2,'تحميل المصنعيات'!$D:$D,AD182))</f>
        <v/>
      </c>
      <c r="AI182" s="55" t="str">
        <f t="shared" si="86"/>
        <v/>
      </c>
      <c r="AJ182" s="55" t="str">
        <f t="shared" si="101"/>
        <v/>
      </c>
      <c r="AK182" s="129" t="str">
        <f t="shared" si="112"/>
        <v/>
      </c>
      <c r="AM182" s="4" t="s">
        <v>9</v>
      </c>
      <c r="AN182" s="5">
        <v>45347</v>
      </c>
      <c r="AO182" s="6"/>
      <c r="AP182" s="6"/>
      <c r="AQ182" s="6" t="str">
        <f t="shared" si="102"/>
        <v/>
      </c>
      <c r="AR182" s="6" t="str">
        <f>IF(OR(AO182="",AP182=""),"",SUMIFS('تحميل المصنعيات'!$N:$N,'تحميل المصنعيات'!$F:$F,AP$2,'تحميل المصنعيات'!$D:$D,AN182))</f>
        <v/>
      </c>
      <c r="AS182" s="55" t="str">
        <f t="shared" si="87"/>
        <v/>
      </c>
      <c r="AT182" s="55" t="str">
        <f t="shared" si="88"/>
        <v/>
      </c>
      <c r="AU182" s="129" t="str">
        <f t="shared" si="113"/>
        <v/>
      </c>
      <c r="AW182" s="4" t="s">
        <v>9</v>
      </c>
      <c r="AX182" s="5">
        <v>45347</v>
      </c>
      <c r="AY182" s="6"/>
      <c r="AZ182" s="6"/>
      <c r="BA182" s="6" t="str">
        <f t="shared" si="103"/>
        <v/>
      </c>
      <c r="BB182" s="6" t="str">
        <f>IF(OR(AY182="",AZ182=""),"",SUMIFS('تحميل المصنعيات'!$N:$N,'تحميل المصنعيات'!$F:$F,AZ$2,'تحميل المصنعيات'!$D:$D,AX182))</f>
        <v/>
      </c>
      <c r="BC182" s="55" t="str">
        <f t="shared" si="89"/>
        <v/>
      </c>
      <c r="BD182" s="55" t="str">
        <f t="shared" si="104"/>
        <v/>
      </c>
      <c r="BE182" s="129" t="str">
        <f t="shared" si="114"/>
        <v/>
      </c>
      <c r="BG182" s="4" t="s">
        <v>9</v>
      </c>
      <c r="BH182" s="5">
        <v>45347</v>
      </c>
      <c r="BI182" s="6"/>
      <c r="BJ182" s="6"/>
      <c r="BK182" s="6" t="str">
        <f t="shared" si="105"/>
        <v/>
      </c>
      <c r="BL182" s="6" t="str">
        <f>IF(OR(BI182="",BJ182=""),"",SUMIFS('تحميل المصنعيات'!$N:$N,'تحميل المصنعيات'!$F:$F,BJ$2,'تحميل المصنعيات'!$D:$D,BH182))</f>
        <v/>
      </c>
      <c r="BM182" s="55" t="str">
        <f t="shared" si="90"/>
        <v/>
      </c>
      <c r="BN182" s="55" t="str">
        <f t="shared" si="91"/>
        <v/>
      </c>
      <c r="BO182" s="129" t="str">
        <f t="shared" si="115"/>
        <v/>
      </c>
      <c r="BQ182" s="4" t="s">
        <v>9</v>
      </c>
      <c r="BR182" s="5">
        <v>45347</v>
      </c>
      <c r="BS182" s="6"/>
      <c r="BT182" s="6"/>
      <c r="BU182" s="6" t="str">
        <f t="shared" si="106"/>
        <v/>
      </c>
      <c r="BV182" s="6" t="str">
        <f>IF(OR(BS182="",BT182=""),"",SUMIFS('تحميل المصنعيات'!$N:$N,'تحميل المصنعيات'!$F:$F,BT$2,'تحميل المصنعيات'!$D:$D,BR182))</f>
        <v/>
      </c>
      <c r="BW182" s="55" t="str">
        <f t="shared" si="92"/>
        <v/>
      </c>
      <c r="BX182" s="55" t="str">
        <f t="shared" si="107"/>
        <v/>
      </c>
      <c r="BY182" s="129" t="str">
        <f t="shared" si="116"/>
        <v/>
      </c>
      <c r="CA182" s="4" t="s">
        <v>9</v>
      </c>
      <c r="CB182" s="5">
        <v>45347</v>
      </c>
      <c r="CC182" s="6"/>
      <c r="CD182" s="6"/>
      <c r="CE182" s="6" t="str">
        <f t="shared" si="108"/>
        <v/>
      </c>
      <c r="CF182" s="6" t="str">
        <f>IF(OR(CC182="",CD182=""),"",SUMIFS('تحميل المصنعيات'!$N:$N,'تحميل المصنعيات'!$F:$F,CD$2,'تحميل المصنعيات'!$D:$D,CB182))</f>
        <v/>
      </c>
      <c r="CG182" s="55" t="str">
        <f t="shared" si="93"/>
        <v/>
      </c>
      <c r="CH182" s="55" t="str">
        <f t="shared" si="94"/>
        <v/>
      </c>
      <c r="CI182" s="129" t="str">
        <f t="shared" si="117"/>
        <v/>
      </c>
      <c r="CK182" s="4" t="s">
        <v>9</v>
      </c>
      <c r="CL182" s="5">
        <v>45347</v>
      </c>
      <c r="CM182" s="6"/>
      <c r="CN182" s="6"/>
      <c r="CO182" s="6" t="str">
        <f t="shared" si="109"/>
        <v/>
      </c>
      <c r="CP182" s="6" t="str">
        <f>IF(OR(CM182="",CN182=""),"",SUMIFS('تحميل المصنعيات'!$N:$N,'تحميل المصنعيات'!$F:$F,CN$2,'تحميل المصنعيات'!$D:$D,CL182))</f>
        <v/>
      </c>
      <c r="CQ182" s="55" t="str">
        <f t="shared" si="95"/>
        <v/>
      </c>
      <c r="CR182" s="55" t="str">
        <f t="shared" si="96"/>
        <v/>
      </c>
      <c r="CS182" s="129" t="str">
        <f t="shared" si="118"/>
        <v/>
      </c>
    </row>
    <row r="183" spans="9:97" x14ac:dyDescent="0.25">
      <c r="I183" s="4" t="s">
        <v>10</v>
      </c>
      <c r="J183" s="5">
        <v>45348</v>
      </c>
      <c r="K183" s="6"/>
      <c r="L183" s="6"/>
      <c r="M183" s="6" t="str">
        <f t="shared" si="97"/>
        <v/>
      </c>
      <c r="N183" s="6" t="str">
        <f>IF(OR(K183="",L183=""),"",SUMIFS('تحميل المصنعيات'!$N:$N,'تحميل المصنعيات'!$F:$F,L$2,'تحميل المصنعيات'!$D:$D,J183))</f>
        <v/>
      </c>
      <c r="O183" s="55" t="str">
        <f t="shared" si="83"/>
        <v/>
      </c>
      <c r="P183" s="55" t="str">
        <f t="shared" si="110"/>
        <v/>
      </c>
      <c r="Q183" s="129" t="str">
        <f t="shared" si="98"/>
        <v/>
      </c>
      <c r="S183" s="4" t="s">
        <v>10</v>
      </c>
      <c r="T183" s="5">
        <v>45348</v>
      </c>
      <c r="U183" s="6"/>
      <c r="V183" s="6"/>
      <c r="W183" s="6" t="str">
        <f t="shared" si="99"/>
        <v/>
      </c>
      <c r="X183" s="6" t="str">
        <f>IF(OR(U183="",V183=""),"",SUMIFS('تحميل المصنعيات'!$N:$N,'تحميل المصنعيات'!$F:$F,V$2,'تحميل المصنعيات'!$D:$D,T183))</f>
        <v/>
      </c>
      <c r="Y183" s="55" t="str">
        <f t="shared" si="84"/>
        <v/>
      </c>
      <c r="Z183" s="55" t="str">
        <f t="shared" si="85"/>
        <v/>
      </c>
      <c r="AA183" s="129" t="str">
        <f t="shared" si="111"/>
        <v/>
      </c>
      <c r="AC183" s="4" t="s">
        <v>10</v>
      </c>
      <c r="AD183" s="5">
        <v>45348</v>
      </c>
      <c r="AE183" s="6"/>
      <c r="AF183" s="6"/>
      <c r="AG183" s="6" t="str">
        <f t="shared" si="100"/>
        <v/>
      </c>
      <c r="AH183" s="6" t="str">
        <f>IF(OR(AE183="",AF183=""),"",SUMIFS('تحميل المصنعيات'!$N:$N,'تحميل المصنعيات'!$F:$F,AF$2,'تحميل المصنعيات'!$D:$D,AD183))</f>
        <v/>
      </c>
      <c r="AI183" s="55" t="str">
        <f t="shared" si="86"/>
        <v/>
      </c>
      <c r="AJ183" s="55" t="str">
        <f t="shared" si="101"/>
        <v/>
      </c>
      <c r="AK183" s="129" t="str">
        <f t="shared" si="112"/>
        <v/>
      </c>
      <c r="AM183" s="4" t="s">
        <v>10</v>
      </c>
      <c r="AN183" s="5">
        <v>45348</v>
      </c>
      <c r="AO183" s="6"/>
      <c r="AP183" s="6"/>
      <c r="AQ183" s="6" t="str">
        <f t="shared" si="102"/>
        <v/>
      </c>
      <c r="AR183" s="6" t="str">
        <f>IF(OR(AO183="",AP183=""),"",SUMIFS('تحميل المصنعيات'!$N:$N,'تحميل المصنعيات'!$F:$F,AP$2,'تحميل المصنعيات'!$D:$D,AN183))</f>
        <v/>
      </c>
      <c r="AS183" s="55" t="str">
        <f t="shared" si="87"/>
        <v/>
      </c>
      <c r="AT183" s="55" t="str">
        <f t="shared" si="88"/>
        <v/>
      </c>
      <c r="AU183" s="129" t="str">
        <f t="shared" si="113"/>
        <v/>
      </c>
      <c r="AW183" s="4" t="s">
        <v>10</v>
      </c>
      <c r="AX183" s="5">
        <v>45348</v>
      </c>
      <c r="AY183" s="6"/>
      <c r="AZ183" s="6"/>
      <c r="BA183" s="6" t="str">
        <f t="shared" si="103"/>
        <v/>
      </c>
      <c r="BB183" s="6" t="str">
        <f>IF(OR(AY183="",AZ183=""),"",SUMIFS('تحميل المصنعيات'!$N:$N,'تحميل المصنعيات'!$F:$F,AZ$2,'تحميل المصنعيات'!$D:$D,AX183))</f>
        <v/>
      </c>
      <c r="BC183" s="55" t="str">
        <f t="shared" si="89"/>
        <v/>
      </c>
      <c r="BD183" s="55" t="str">
        <f t="shared" si="104"/>
        <v/>
      </c>
      <c r="BE183" s="129" t="str">
        <f t="shared" si="114"/>
        <v/>
      </c>
      <c r="BG183" s="4" t="s">
        <v>10</v>
      </c>
      <c r="BH183" s="5">
        <v>45348</v>
      </c>
      <c r="BI183" s="6"/>
      <c r="BJ183" s="6"/>
      <c r="BK183" s="6" t="str">
        <f t="shared" si="105"/>
        <v/>
      </c>
      <c r="BL183" s="6" t="str">
        <f>IF(OR(BI183="",BJ183=""),"",SUMIFS('تحميل المصنعيات'!$N:$N,'تحميل المصنعيات'!$F:$F,BJ$2,'تحميل المصنعيات'!$D:$D,BH183))</f>
        <v/>
      </c>
      <c r="BM183" s="55" t="str">
        <f t="shared" si="90"/>
        <v/>
      </c>
      <c r="BN183" s="55" t="str">
        <f t="shared" si="91"/>
        <v/>
      </c>
      <c r="BO183" s="129" t="str">
        <f t="shared" si="115"/>
        <v/>
      </c>
      <c r="BQ183" s="4" t="s">
        <v>10</v>
      </c>
      <c r="BR183" s="5">
        <v>45348</v>
      </c>
      <c r="BS183" s="6"/>
      <c r="BT183" s="6"/>
      <c r="BU183" s="6" t="str">
        <f t="shared" si="106"/>
        <v/>
      </c>
      <c r="BV183" s="6" t="str">
        <f>IF(OR(BS183="",BT183=""),"",SUMIFS('تحميل المصنعيات'!$N:$N,'تحميل المصنعيات'!$F:$F,BT$2,'تحميل المصنعيات'!$D:$D,BR183))</f>
        <v/>
      </c>
      <c r="BW183" s="55" t="str">
        <f t="shared" si="92"/>
        <v/>
      </c>
      <c r="BX183" s="55" t="str">
        <f t="shared" si="107"/>
        <v/>
      </c>
      <c r="BY183" s="129" t="str">
        <f t="shared" si="116"/>
        <v/>
      </c>
      <c r="CA183" s="4" t="s">
        <v>10</v>
      </c>
      <c r="CB183" s="5">
        <v>45348</v>
      </c>
      <c r="CC183" s="6"/>
      <c r="CD183" s="6"/>
      <c r="CE183" s="6" t="str">
        <f t="shared" si="108"/>
        <v/>
      </c>
      <c r="CF183" s="6" t="str">
        <f>IF(OR(CC183="",CD183=""),"",SUMIFS('تحميل المصنعيات'!$N:$N,'تحميل المصنعيات'!$F:$F,CD$2,'تحميل المصنعيات'!$D:$D,CB183))</f>
        <v/>
      </c>
      <c r="CG183" s="55" t="str">
        <f t="shared" si="93"/>
        <v/>
      </c>
      <c r="CH183" s="55" t="str">
        <f t="shared" si="94"/>
        <v/>
      </c>
      <c r="CI183" s="129" t="str">
        <f t="shared" si="117"/>
        <v/>
      </c>
      <c r="CK183" s="4" t="s">
        <v>10</v>
      </c>
      <c r="CL183" s="5">
        <v>45348</v>
      </c>
      <c r="CM183" s="6"/>
      <c r="CN183" s="6"/>
      <c r="CO183" s="6" t="str">
        <f t="shared" si="109"/>
        <v/>
      </c>
      <c r="CP183" s="6" t="str">
        <f>IF(OR(CM183="",CN183=""),"",SUMIFS('تحميل المصنعيات'!$N:$N,'تحميل المصنعيات'!$F:$F,CN$2,'تحميل المصنعيات'!$D:$D,CL183))</f>
        <v/>
      </c>
      <c r="CQ183" s="55" t="str">
        <f t="shared" si="95"/>
        <v/>
      </c>
      <c r="CR183" s="55" t="str">
        <f t="shared" si="96"/>
        <v/>
      </c>
      <c r="CS183" s="129" t="str">
        <f t="shared" si="118"/>
        <v/>
      </c>
    </row>
    <row r="184" spans="9:97" x14ac:dyDescent="0.25">
      <c r="I184" s="4" t="s">
        <v>11</v>
      </c>
      <c r="J184" s="5">
        <v>45349</v>
      </c>
      <c r="K184" s="6"/>
      <c r="L184" s="6"/>
      <c r="M184" s="6" t="str">
        <f t="shared" si="97"/>
        <v/>
      </c>
      <c r="N184" s="6" t="str">
        <f>IF(OR(K184="",L184=""),"",SUMIFS('تحميل المصنعيات'!$N:$N,'تحميل المصنعيات'!$F:$F,L$2,'تحميل المصنعيات'!$D:$D,J184))</f>
        <v/>
      </c>
      <c r="O184" s="55" t="str">
        <f t="shared" si="83"/>
        <v/>
      </c>
      <c r="P184" s="55" t="str">
        <f t="shared" si="110"/>
        <v/>
      </c>
      <c r="Q184" s="129" t="str">
        <f t="shared" si="98"/>
        <v/>
      </c>
      <c r="S184" s="4" t="s">
        <v>11</v>
      </c>
      <c r="T184" s="5">
        <v>45349</v>
      </c>
      <c r="U184" s="6"/>
      <c r="V184" s="6"/>
      <c r="W184" s="6" t="str">
        <f t="shared" si="99"/>
        <v/>
      </c>
      <c r="X184" s="6" t="str">
        <f>IF(OR(U184="",V184=""),"",SUMIFS('تحميل المصنعيات'!$N:$N,'تحميل المصنعيات'!$F:$F,V$2,'تحميل المصنعيات'!$D:$D,T184))</f>
        <v/>
      </c>
      <c r="Y184" s="55" t="str">
        <f t="shared" si="84"/>
        <v/>
      </c>
      <c r="Z184" s="55" t="str">
        <f t="shared" si="85"/>
        <v/>
      </c>
      <c r="AA184" s="129" t="str">
        <f t="shared" si="111"/>
        <v/>
      </c>
      <c r="AC184" s="4" t="s">
        <v>11</v>
      </c>
      <c r="AD184" s="5">
        <v>45349</v>
      </c>
      <c r="AE184" s="6"/>
      <c r="AF184" s="6"/>
      <c r="AG184" s="6" t="str">
        <f t="shared" si="100"/>
        <v/>
      </c>
      <c r="AH184" s="6" t="str">
        <f>IF(OR(AE184="",AF184=""),"",SUMIFS('تحميل المصنعيات'!$N:$N,'تحميل المصنعيات'!$F:$F,AF$2,'تحميل المصنعيات'!$D:$D,AD184))</f>
        <v/>
      </c>
      <c r="AI184" s="55" t="str">
        <f t="shared" si="86"/>
        <v/>
      </c>
      <c r="AJ184" s="55" t="str">
        <f t="shared" si="101"/>
        <v/>
      </c>
      <c r="AK184" s="129" t="str">
        <f t="shared" si="112"/>
        <v/>
      </c>
      <c r="AM184" s="4" t="s">
        <v>11</v>
      </c>
      <c r="AN184" s="5">
        <v>45349</v>
      </c>
      <c r="AO184" s="6"/>
      <c r="AP184" s="6"/>
      <c r="AQ184" s="6" t="str">
        <f t="shared" si="102"/>
        <v/>
      </c>
      <c r="AR184" s="6" t="str">
        <f>IF(OR(AO184="",AP184=""),"",SUMIFS('تحميل المصنعيات'!$N:$N,'تحميل المصنعيات'!$F:$F,AP$2,'تحميل المصنعيات'!$D:$D,AN184))</f>
        <v/>
      </c>
      <c r="AS184" s="55" t="str">
        <f t="shared" si="87"/>
        <v/>
      </c>
      <c r="AT184" s="55" t="str">
        <f t="shared" si="88"/>
        <v/>
      </c>
      <c r="AU184" s="129" t="str">
        <f t="shared" si="113"/>
        <v/>
      </c>
      <c r="AW184" s="4" t="s">
        <v>11</v>
      </c>
      <c r="AX184" s="5">
        <v>45349</v>
      </c>
      <c r="AY184" s="6"/>
      <c r="AZ184" s="6"/>
      <c r="BA184" s="6" t="str">
        <f t="shared" si="103"/>
        <v/>
      </c>
      <c r="BB184" s="6" t="str">
        <f>IF(OR(AY184="",AZ184=""),"",SUMIFS('تحميل المصنعيات'!$N:$N,'تحميل المصنعيات'!$F:$F,AZ$2,'تحميل المصنعيات'!$D:$D,AX184))</f>
        <v/>
      </c>
      <c r="BC184" s="55" t="str">
        <f t="shared" si="89"/>
        <v/>
      </c>
      <c r="BD184" s="55" t="str">
        <f t="shared" si="104"/>
        <v/>
      </c>
      <c r="BE184" s="129" t="str">
        <f t="shared" si="114"/>
        <v/>
      </c>
      <c r="BG184" s="4" t="s">
        <v>11</v>
      </c>
      <c r="BH184" s="5">
        <v>45349</v>
      </c>
      <c r="BI184" s="6"/>
      <c r="BJ184" s="6"/>
      <c r="BK184" s="6" t="str">
        <f t="shared" si="105"/>
        <v/>
      </c>
      <c r="BL184" s="6" t="str">
        <f>IF(OR(BI184="",BJ184=""),"",SUMIFS('تحميل المصنعيات'!$N:$N,'تحميل المصنعيات'!$F:$F,BJ$2,'تحميل المصنعيات'!$D:$D,BH184))</f>
        <v/>
      </c>
      <c r="BM184" s="55" t="str">
        <f t="shared" si="90"/>
        <v/>
      </c>
      <c r="BN184" s="55" t="str">
        <f t="shared" si="91"/>
        <v/>
      </c>
      <c r="BO184" s="129" t="str">
        <f t="shared" si="115"/>
        <v/>
      </c>
      <c r="BQ184" s="4" t="s">
        <v>11</v>
      </c>
      <c r="BR184" s="5">
        <v>45349</v>
      </c>
      <c r="BS184" s="6"/>
      <c r="BT184" s="6"/>
      <c r="BU184" s="6" t="str">
        <f t="shared" si="106"/>
        <v/>
      </c>
      <c r="BV184" s="6" t="str">
        <f>IF(OR(BS184="",BT184=""),"",SUMIFS('تحميل المصنعيات'!$N:$N,'تحميل المصنعيات'!$F:$F,BT$2,'تحميل المصنعيات'!$D:$D,BR184))</f>
        <v/>
      </c>
      <c r="BW184" s="55" t="str">
        <f t="shared" si="92"/>
        <v/>
      </c>
      <c r="BX184" s="55" t="str">
        <f t="shared" si="107"/>
        <v/>
      </c>
      <c r="BY184" s="129" t="str">
        <f t="shared" si="116"/>
        <v/>
      </c>
      <c r="CA184" s="4" t="s">
        <v>11</v>
      </c>
      <c r="CB184" s="5">
        <v>45349</v>
      </c>
      <c r="CC184" s="6"/>
      <c r="CD184" s="6"/>
      <c r="CE184" s="6" t="str">
        <f t="shared" si="108"/>
        <v/>
      </c>
      <c r="CF184" s="6" t="str">
        <f>IF(OR(CC184="",CD184=""),"",SUMIFS('تحميل المصنعيات'!$N:$N,'تحميل المصنعيات'!$F:$F,CD$2,'تحميل المصنعيات'!$D:$D,CB184))</f>
        <v/>
      </c>
      <c r="CG184" s="55" t="str">
        <f t="shared" si="93"/>
        <v/>
      </c>
      <c r="CH184" s="55" t="str">
        <f t="shared" si="94"/>
        <v/>
      </c>
      <c r="CI184" s="129" t="str">
        <f t="shared" si="117"/>
        <v/>
      </c>
      <c r="CK184" s="4" t="s">
        <v>11</v>
      </c>
      <c r="CL184" s="5">
        <v>45349</v>
      </c>
      <c r="CM184" s="6"/>
      <c r="CN184" s="6"/>
      <c r="CO184" s="6" t="str">
        <f t="shared" si="109"/>
        <v/>
      </c>
      <c r="CP184" s="6" t="str">
        <f>IF(OR(CM184="",CN184=""),"",SUMIFS('تحميل المصنعيات'!$N:$N,'تحميل المصنعيات'!$F:$F,CN$2,'تحميل المصنعيات'!$D:$D,CL184))</f>
        <v/>
      </c>
      <c r="CQ184" s="55" t="str">
        <f t="shared" si="95"/>
        <v/>
      </c>
      <c r="CR184" s="55" t="str">
        <f t="shared" si="96"/>
        <v/>
      </c>
      <c r="CS184" s="129" t="str">
        <f t="shared" si="118"/>
        <v/>
      </c>
    </row>
    <row r="185" spans="9:97" x14ac:dyDescent="0.25">
      <c r="I185" s="4" t="s">
        <v>12</v>
      </c>
      <c r="J185" s="5">
        <v>45350</v>
      </c>
      <c r="K185" s="6"/>
      <c r="L185" s="6"/>
      <c r="M185" s="6" t="str">
        <f t="shared" si="97"/>
        <v/>
      </c>
      <c r="N185" s="6" t="str">
        <f>IF(OR(K185="",L185=""),"",SUMIFS('تحميل المصنعيات'!$N:$N,'تحميل المصنعيات'!$F:$F,L$2,'تحميل المصنعيات'!$D:$D,J185))</f>
        <v/>
      </c>
      <c r="O185" s="55" t="str">
        <f t="shared" si="83"/>
        <v/>
      </c>
      <c r="P185" s="55" t="str">
        <f t="shared" si="110"/>
        <v/>
      </c>
      <c r="Q185" s="129" t="str">
        <f t="shared" si="98"/>
        <v/>
      </c>
      <c r="S185" s="4" t="s">
        <v>12</v>
      </c>
      <c r="T185" s="5">
        <v>45350</v>
      </c>
      <c r="U185" s="6"/>
      <c r="V185" s="6"/>
      <c r="W185" s="6" t="str">
        <f t="shared" si="99"/>
        <v/>
      </c>
      <c r="X185" s="6" t="str">
        <f>IF(OR(U185="",V185=""),"",SUMIFS('تحميل المصنعيات'!$N:$N,'تحميل المصنعيات'!$F:$F,V$2,'تحميل المصنعيات'!$D:$D,T185))</f>
        <v/>
      </c>
      <c r="Y185" s="55" t="str">
        <f t="shared" si="84"/>
        <v/>
      </c>
      <c r="Z185" s="55" t="str">
        <f t="shared" si="85"/>
        <v/>
      </c>
      <c r="AA185" s="129" t="str">
        <f t="shared" si="111"/>
        <v/>
      </c>
      <c r="AC185" s="4" t="s">
        <v>12</v>
      </c>
      <c r="AD185" s="5">
        <v>45350</v>
      </c>
      <c r="AE185" s="6"/>
      <c r="AF185" s="6"/>
      <c r="AG185" s="6" t="str">
        <f t="shared" si="100"/>
        <v/>
      </c>
      <c r="AH185" s="6" t="str">
        <f>IF(OR(AE185="",AF185=""),"",SUMIFS('تحميل المصنعيات'!$N:$N,'تحميل المصنعيات'!$F:$F,AF$2,'تحميل المصنعيات'!$D:$D,AD185))</f>
        <v/>
      </c>
      <c r="AI185" s="55" t="str">
        <f t="shared" si="86"/>
        <v/>
      </c>
      <c r="AJ185" s="55" t="str">
        <f t="shared" si="101"/>
        <v/>
      </c>
      <c r="AK185" s="129" t="str">
        <f t="shared" si="112"/>
        <v/>
      </c>
      <c r="AM185" s="4" t="s">
        <v>12</v>
      </c>
      <c r="AN185" s="5">
        <v>45350</v>
      </c>
      <c r="AO185" s="6"/>
      <c r="AP185" s="6"/>
      <c r="AQ185" s="6" t="str">
        <f t="shared" si="102"/>
        <v/>
      </c>
      <c r="AR185" s="6" t="str">
        <f>IF(OR(AO185="",AP185=""),"",SUMIFS('تحميل المصنعيات'!$N:$N,'تحميل المصنعيات'!$F:$F,AP$2,'تحميل المصنعيات'!$D:$D,AN185))</f>
        <v/>
      </c>
      <c r="AS185" s="55" t="str">
        <f t="shared" si="87"/>
        <v/>
      </c>
      <c r="AT185" s="55" t="str">
        <f t="shared" si="88"/>
        <v/>
      </c>
      <c r="AU185" s="129" t="str">
        <f t="shared" si="113"/>
        <v/>
      </c>
      <c r="AW185" s="4" t="s">
        <v>12</v>
      </c>
      <c r="AX185" s="5">
        <v>45350</v>
      </c>
      <c r="AY185" s="6"/>
      <c r="AZ185" s="6"/>
      <c r="BA185" s="6" t="str">
        <f t="shared" si="103"/>
        <v/>
      </c>
      <c r="BB185" s="6" t="str">
        <f>IF(OR(AY185="",AZ185=""),"",SUMIFS('تحميل المصنعيات'!$N:$N,'تحميل المصنعيات'!$F:$F,AZ$2,'تحميل المصنعيات'!$D:$D,AX185))</f>
        <v/>
      </c>
      <c r="BC185" s="55" t="str">
        <f t="shared" si="89"/>
        <v/>
      </c>
      <c r="BD185" s="55" t="str">
        <f t="shared" si="104"/>
        <v/>
      </c>
      <c r="BE185" s="129" t="str">
        <f t="shared" si="114"/>
        <v/>
      </c>
      <c r="BG185" s="4" t="s">
        <v>12</v>
      </c>
      <c r="BH185" s="5">
        <v>45350</v>
      </c>
      <c r="BI185" s="6"/>
      <c r="BJ185" s="6"/>
      <c r="BK185" s="6" t="str">
        <f t="shared" si="105"/>
        <v/>
      </c>
      <c r="BL185" s="6" t="str">
        <f>IF(OR(BI185="",BJ185=""),"",SUMIFS('تحميل المصنعيات'!$N:$N,'تحميل المصنعيات'!$F:$F,BJ$2,'تحميل المصنعيات'!$D:$D,BH185))</f>
        <v/>
      </c>
      <c r="BM185" s="55" t="str">
        <f t="shared" si="90"/>
        <v/>
      </c>
      <c r="BN185" s="55" t="str">
        <f t="shared" si="91"/>
        <v/>
      </c>
      <c r="BO185" s="129" t="str">
        <f t="shared" si="115"/>
        <v/>
      </c>
      <c r="BQ185" s="4" t="s">
        <v>12</v>
      </c>
      <c r="BR185" s="5">
        <v>45350</v>
      </c>
      <c r="BS185" s="6"/>
      <c r="BT185" s="6"/>
      <c r="BU185" s="6" t="str">
        <f t="shared" si="106"/>
        <v/>
      </c>
      <c r="BV185" s="6" t="str">
        <f>IF(OR(BS185="",BT185=""),"",SUMIFS('تحميل المصنعيات'!$N:$N,'تحميل المصنعيات'!$F:$F,BT$2,'تحميل المصنعيات'!$D:$D,BR185))</f>
        <v/>
      </c>
      <c r="BW185" s="55" t="str">
        <f t="shared" si="92"/>
        <v/>
      </c>
      <c r="BX185" s="55" t="str">
        <f t="shared" si="107"/>
        <v/>
      </c>
      <c r="BY185" s="129" t="str">
        <f t="shared" si="116"/>
        <v/>
      </c>
      <c r="CA185" s="4" t="s">
        <v>12</v>
      </c>
      <c r="CB185" s="5">
        <v>45350</v>
      </c>
      <c r="CC185" s="6"/>
      <c r="CD185" s="6"/>
      <c r="CE185" s="6" t="str">
        <f t="shared" si="108"/>
        <v/>
      </c>
      <c r="CF185" s="6" t="str">
        <f>IF(OR(CC185="",CD185=""),"",SUMIFS('تحميل المصنعيات'!$N:$N,'تحميل المصنعيات'!$F:$F,CD$2,'تحميل المصنعيات'!$D:$D,CB185))</f>
        <v/>
      </c>
      <c r="CG185" s="55" t="str">
        <f t="shared" si="93"/>
        <v/>
      </c>
      <c r="CH185" s="55" t="str">
        <f t="shared" si="94"/>
        <v/>
      </c>
      <c r="CI185" s="129" t="str">
        <f t="shared" si="117"/>
        <v/>
      </c>
      <c r="CK185" s="4" t="s">
        <v>12</v>
      </c>
      <c r="CL185" s="5">
        <v>45350</v>
      </c>
      <c r="CM185" s="6"/>
      <c r="CN185" s="6"/>
      <c r="CO185" s="6" t="str">
        <f t="shared" si="109"/>
        <v/>
      </c>
      <c r="CP185" s="6" t="str">
        <f>IF(OR(CM185="",CN185=""),"",SUMIFS('تحميل المصنعيات'!$N:$N,'تحميل المصنعيات'!$F:$F,CN$2,'تحميل المصنعيات'!$D:$D,CL185))</f>
        <v/>
      </c>
      <c r="CQ185" s="55" t="str">
        <f t="shared" si="95"/>
        <v/>
      </c>
      <c r="CR185" s="55" t="str">
        <f t="shared" si="96"/>
        <v/>
      </c>
      <c r="CS185" s="129" t="str">
        <f t="shared" si="118"/>
        <v/>
      </c>
    </row>
    <row r="186" spans="9:97" x14ac:dyDescent="0.25">
      <c r="I186" s="4" t="s">
        <v>13</v>
      </c>
      <c r="J186" s="5">
        <v>45351</v>
      </c>
      <c r="K186" s="6"/>
      <c r="L186" s="6"/>
      <c r="M186" s="6" t="str">
        <f t="shared" si="97"/>
        <v/>
      </c>
      <c r="N186" s="6" t="str">
        <f>IF(OR(K186="",L186=""),"",SUMIFS('تحميل المصنعيات'!$N:$N,'تحميل المصنعيات'!$F:$F,L$2,'تحميل المصنعيات'!$D:$D,J186))</f>
        <v/>
      </c>
      <c r="O186" s="55" t="str">
        <f t="shared" si="83"/>
        <v/>
      </c>
      <c r="P186" s="55" t="str">
        <f t="shared" si="110"/>
        <v/>
      </c>
      <c r="Q186" s="129" t="str">
        <f t="shared" si="98"/>
        <v/>
      </c>
      <c r="S186" s="4" t="s">
        <v>13</v>
      </c>
      <c r="T186" s="5">
        <v>45351</v>
      </c>
      <c r="U186" s="6"/>
      <c r="V186" s="6"/>
      <c r="W186" s="6" t="str">
        <f t="shared" si="99"/>
        <v/>
      </c>
      <c r="X186" s="6" t="str">
        <f>IF(OR(U186="",V186=""),"",SUMIFS('تحميل المصنعيات'!$N:$N,'تحميل المصنعيات'!$F:$F,V$2,'تحميل المصنعيات'!$D:$D,T186))</f>
        <v/>
      </c>
      <c r="Y186" s="55" t="str">
        <f t="shared" si="84"/>
        <v/>
      </c>
      <c r="Z186" s="55" t="str">
        <f t="shared" si="85"/>
        <v/>
      </c>
      <c r="AA186" s="129" t="str">
        <f t="shared" si="111"/>
        <v/>
      </c>
      <c r="AC186" s="4" t="s">
        <v>13</v>
      </c>
      <c r="AD186" s="5">
        <v>45351</v>
      </c>
      <c r="AE186" s="6"/>
      <c r="AF186" s="6"/>
      <c r="AG186" s="6" t="str">
        <f t="shared" si="100"/>
        <v/>
      </c>
      <c r="AH186" s="6" t="str">
        <f>IF(OR(AE186="",AF186=""),"",SUMIFS('تحميل المصنعيات'!$N:$N,'تحميل المصنعيات'!$F:$F,AF$2,'تحميل المصنعيات'!$D:$D,AD186))</f>
        <v/>
      </c>
      <c r="AI186" s="55" t="str">
        <f t="shared" si="86"/>
        <v/>
      </c>
      <c r="AJ186" s="55" t="str">
        <f t="shared" si="101"/>
        <v/>
      </c>
      <c r="AK186" s="129" t="str">
        <f t="shared" si="112"/>
        <v/>
      </c>
      <c r="AM186" s="4" t="s">
        <v>13</v>
      </c>
      <c r="AN186" s="5">
        <v>45351</v>
      </c>
      <c r="AO186" s="6"/>
      <c r="AP186" s="6"/>
      <c r="AQ186" s="6" t="str">
        <f t="shared" si="102"/>
        <v/>
      </c>
      <c r="AR186" s="6" t="str">
        <f>IF(OR(AO186="",AP186=""),"",SUMIFS('تحميل المصنعيات'!$N:$N,'تحميل المصنعيات'!$F:$F,AP$2,'تحميل المصنعيات'!$D:$D,AN186))</f>
        <v/>
      </c>
      <c r="AS186" s="55" t="str">
        <f t="shared" si="87"/>
        <v/>
      </c>
      <c r="AT186" s="55" t="str">
        <f t="shared" si="88"/>
        <v/>
      </c>
      <c r="AU186" s="129" t="str">
        <f t="shared" si="113"/>
        <v/>
      </c>
      <c r="AW186" s="4" t="s">
        <v>13</v>
      </c>
      <c r="AX186" s="5">
        <v>45351</v>
      </c>
      <c r="AY186" s="6"/>
      <c r="AZ186" s="6"/>
      <c r="BA186" s="6" t="str">
        <f t="shared" si="103"/>
        <v/>
      </c>
      <c r="BB186" s="6" t="str">
        <f>IF(OR(AY186="",AZ186=""),"",SUMIFS('تحميل المصنعيات'!$N:$N,'تحميل المصنعيات'!$F:$F,AZ$2,'تحميل المصنعيات'!$D:$D,AX186))</f>
        <v/>
      </c>
      <c r="BC186" s="55" t="str">
        <f t="shared" si="89"/>
        <v/>
      </c>
      <c r="BD186" s="55" t="str">
        <f t="shared" si="104"/>
        <v/>
      </c>
      <c r="BE186" s="129" t="str">
        <f t="shared" si="114"/>
        <v/>
      </c>
      <c r="BG186" s="4" t="s">
        <v>13</v>
      </c>
      <c r="BH186" s="5">
        <v>45351</v>
      </c>
      <c r="BI186" s="6"/>
      <c r="BJ186" s="6"/>
      <c r="BK186" s="6" t="str">
        <f t="shared" si="105"/>
        <v/>
      </c>
      <c r="BL186" s="6" t="str">
        <f>IF(OR(BI186="",BJ186=""),"",SUMIFS('تحميل المصنعيات'!$N:$N,'تحميل المصنعيات'!$F:$F,BJ$2,'تحميل المصنعيات'!$D:$D,BH186))</f>
        <v/>
      </c>
      <c r="BM186" s="55" t="str">
        <f t="shared" si="90"/>
        <v/>
      </c>
      <c r="BN186" s="55" t="str">
        <f t="shared" si="91"/>
        <v/>
      </c>
      <c r="BO186" s="129" t="str">
        <f t="shared" si="115"/>
        <v/>
      </c>
      <c r="BQ186" s="4" t="s">
        <v>13</v>
      </c>
      <c r="BR186" s="5">
        <v>45351</v>
      </c>
      <c r="BS186" s="6"/>
      <c r="BT186" s="6"/>
      <c r="BU186" s="6" t="str">
        <f t="shared" si="106"/>
        <v/>
      </c>
      <c r="BV186" s="6" t="str">
        <f>IF(OR(BS186="",BT186=""),"",SUMIFS('تحميل المصنعيات'!$N:$N,'تحميل المصنعيات'!$F:$F,BT$2,'تحميل المصنعيات'!$D:$D,BR186))</f>
        <v/>
      </c>
      <c r="BW186" s="55" t="str">
        <f t="shared" si="92"/>
        <v/>
      </c>
      <c r="BX186" s="55" t="str">
        <f t="shared" si="107"/>
        <v/>
      </c>
      <c r="BY186" s="129" t="str">
        <f t="shared" si="116"/>
        <v/>
      </c>
      <c r="CA186" s="4" t="s">
        <v>13</v>
      </c>
      <c r="CB186" s="5">
        <v>45351</v>
      </c>
      <c r="CC186" s="6"/>
      <c r="CD186" s="6"/>
      <c r="CE186" s="6" t="str">
        <f t="shared" si="108"/>
        <v/>
      </c>
      <c r="CF186" s="6" t="str">
        <f>IF(OR(CC186="",CD186=""),"",SUMIFS('تحميل المصنعيات'!$N:$N,'تحميل المصنعيات'!$F:$F,CD$2,'تحميل المصنعيات'!$D:$D,CB186))</f>
        <v/>
      </c>
      <c r="CG186" s="55" t="str">
        <f t="shared" si="93"/>
        <v/>
      </c>
      <c r="CH186" s="55" t="str">
        <f t="shared" si="94"/>
        <v/>
      </c>
      <c r="CI186" s="129" t="str">
        <f t="shared" si="117"/>
        <v/>
      </c>
      <c r="CK186" s="4" t="s">
        <v>13</v>
      </c>
      <c r="CL186" s="5">
        <v>45351</v>
      </c>
      <c r="CM186" s="6"/>
      <c r="CN186" s="6"/>
      <c r="CO186" s="6" t="str">
        <f t="shared" si="109"/>
        <v/>
      </c>
      <c r="CP186" s="6" t="str">
        <f>IF(OR(CM186="",CN186=""),"",SUMIFS('تحميل المصنعيات'!$N:$N,'تحميل المصنعيات'!$F:$F,CN$2,'تحميل المصنعيات'!$D:$D,CL186))</f>
        <v/>
      </c>
      <c r="CQ186" s="55" t="str">
        <f t="shared" si="95"/>
        <v/>
      </c>
      <c r="CR186" s="55" t="str">
        <f t="shared" si="96"/>
        <v/>
      </c>
      <c r="CS186" s="129" t="str">
        <f t="shared" si="118"/>
        <v/>
      </c>
    </row>
    <row r="187" spans="9:97" x14ac:dyDescent="0.25">
      <c r="I187" s="132" t="s">
        <v>30</v>
      </c>
      <c r="J187" s="133">
        <v>45352</v>
      </c>
      <c r="K187" s="134"/>
      <c r="L187" s="134"/>
      <c r="M187" s="134" t="str">
        <f t="shared" si="97"/>
        <v/>
      </c>
      <c r="N187" s="134" t="str">
        <f>IF(OR(K187="",L187=""),"",SUMIFS('تحميل المصنعيات'!$N:$N,'تحميل المصنعيات'!$F:$F,L$2,'تحميل المصنعيات'!$D:$D,J187))</f>
        <v/>
      </c>
      <c r="O187" s="135" t="str">
        <f t="shared" si="83"/>
        <v/>
      </c>
      <c r="P187" s="135" t="str">
        <f t="shared" si="110"/>
        <v/>
      </c>
      <c r="Q187" s="132" t="str">
        <f t="shared" si="98"/>
        <v/>
      </c>
      <c r="S187" s="132" t="s">
        <v>30</v>
      </c>
      <c r="T187" s="133">
        <v>45352</v>
      </c>
      <c r="U187" s="134"/>
      <c r="V187" s="134"/>
      <c r="W187" s="134" t="str">
        <f t="shared" si="99"/>
        <v/>
      </c>
      <c r="X187" s="134" t="str">
        <f>IF(OR(U187="",V187=""),"",SUMIFS('تحميل المصنعيات'!$N:$N,'تحميل المصنعيات'!$F:$F,V$2,'تحميل المصنعيات'!$D:$D,T187))</f>
        <v/>
      </c>
      <c r="Y187" s="135" t="str">
        <f t="shared" si="84"/>
        <v/>
      </c>
      <c r="Z187" s="135" t="str">
        <f t="shared" si="85"/>
        <v/>
      </c>
      <c r="AA187" s="132" t="str">
        <f t="shared" si="111"/>
        <v/>
      </c>
      <c r="AC187" s="132" t="s">
        <v>30</v>
      </c>
      <c r="AD187" s="133">
        <v>45352</v>
      </c>
      <c r="AE187" s="134"/>
      <c r="AF187" s="134"/>
      <c r="AG187" s="134" t="str">
        <f t="shared" si="100"/>
        <v/>
      </c>
      <c r="AH187" s="134" t="str">
        <f>IF(OR(AE187="",AF187=""),"",SUMIFS('تحميل المصنعيات'!$N:$N,'تحميل المصنعيات'!$F:$F,AF$2,'تحميل المصنعيات'!$D:$D,AD187))</f>
        <v/>
      </c>
      <c r="AI187" s="135" t="str">
        <f t="shared" si="86"/>
        <v/>
      </c>
      <c r="AJ187" s="135" t="str">
        <f t="shared" si="101"/>
        <v/>
      </c>
      <c r="AK187" s="132" t="str">
        <f t="shared" si="112"/>
        <v/>
      </c>
      <c r="AM187" s="132" t="s">
        <v>30</v>
      </c>
      <c r="AN187" s="133">
        <v>45352</v>
      </c>
      <c r="AO187" s="134"/>
      <c r="AP187" s="134"/>
      <c r="AQ187" s="134" t="str">
        <f t="shared" si="102"/>
        <v/>
      </c>
      <c r="AR187" s="134" t="str">
        <f>IF(OR(AO187="",AP187=""),"",SUMIFS('تحميل المصنعيات'!$N:$N,'تحميل المصنعيات'!$F:$F,AP$2,'تحميل المصنعيات'!$D:$D,AN187))</f>
        <v/>
      </c>
      <c r="AS187" s="135" t="str">
        <f t="shared" si="87"/>
        <v/>
      </c>
      <c r="AT187" s="135" t="str">
        <f t="shared" si="88"/>
        <v/>
      </c>
      <c r="AU187" s="132" t="str">
        <f t="shared" si="113"/>
        <v/>
      </c>
      <c r="AW187" s="132" t="s">
        <v>30</v>
      </c>
      <c r="AX187" s="133">
        <v>45352</v>
      </c>
      <c r="AY187" s="134"/>
      <c r="AZ187" s="134"/>
      <c r="BA187" s="134" t="str">
        <f t="shared" si="103"/>
        <v/>
      </c>
      <c r="BB187" s="134" t="str">
        <f>IF(OR(AY187="",AZ187=""),"",SUMIFS('تحميل المصنعيات'!$N:$N,'تحميل المصنعيات'!$F:$F,AZ$2,'تحميل المصنعيات'!$D:$D,AX187))</f>
        <v/>
      </c>
      <c r="BC187" s="135" t="str">
        <f t="shared" si="89"/>
        <v/>
      </c>
      <c r="BD187" s="135" t="str">
        <f t="shared" si="104"/>
        <v/>
      </c>
      <c r="BE187" s="132" t="str">
        <f t="shared" si="114"/>
        <v/>
      </c>
      <c r="BG187" s="132" t="s">
        <v>30</v>
      </c>
      <c r="BH187" s="133">
        <v>45352</v>
      </c>
      <c r="BI187" s="134"/>
      <c r="BJ187" s="134"/>
      <c r="BK187" s="134" t="str">
        <f t="shared" si="105"/>
        <v/>
      </c>
      <c r="BL187" s="134" t="str">
        <f>IF(OR(BI187="",BJ187=""),"",SUMIFS('تحميل المصنعيات'!$N:$N,'تحميل المصنعيات'!$F:$F,BJ$2,'تحميل المصنعيات'!$D:$D,BH187))</f>
        <v/>
      </c>
      <c r="BM187" s="135" t="str">
        <f t="shared" si="90"/>
        <v/>
      </c>
      <c r="BN187" s="135" t="str">
        <f t="shared" si="91"/>
        <v/>
      </c>
      <c r="BO187" s="132" t="str">
        <f t="shared" si="115"/>
        <v/>
      </c>
      <c r="BQ187" s="132" t="s">
        <v>30</v>
      </c>
      <c r="BR187" s="133">
        <v>45352</v>
      </c>
      <c r="BS187" s="134"/>
      <c r="BT187" s="134"/>
      <c r="BU187" s="134" t="str">
        <f t="shared" si="106"/>
        <v/>
      </c>
      <c r="BV187" s="134" t="str">
        <f>IF(OR(BS187="",BT187=""),"",SUMIFS('تحميل المصنعيات'!$N:$N,'تحميل المصنعيات'!$F:$F,BT$2,'تحميل المصنعيات'!$D:$D,BR187))</f>
        <v/>
      </c>
      <c r="BW187" s="135" t="str">
        <f t="shared" si="92"/>
        <v/>
      </c>
      <c r="BX187" s="135" t="str">
        <f t="shared" si="107"/>
        <v/>
      </c>
      <c r="BY187" s="132" t="str">
        <f t="shared" si="116"/>
        <v/>
      </c>
      <c r="CA187" s="132" t="s">
        <v>30</v>
      </c>
      <c r="CB187" s="133">
        <v>45352</v>
      </c>
      <c r="CC187" s="134"/>
      <c r="CD187" s="134"/>
      <c r="CE187" s="134" t="str">
        <f t="shared" si="108"/>
        <v/>
      </c>
      <c r="CF187" s="134" t="str">
        <f>IF(OR(CC187="",CD187=""),"",SUMIFS('تحميل المصنعيات'!$N:$N,'تحميل المصنعيات'!$F:$F,CD$2,'تحميل المصنعيات'!$D:$D,CB187))</f>
        <v/>
      </c>
      <c r="CG187" s="135" t="str">
        <f t="shared" si="93"/>
        <v/>
      </c>
      <c r="CH187" s="135" t="str">
        <f t="shared" si="94"/>
        <v/>
      </c>
      <c r="CI187" s="132" t="str">
        <f t="shared" si="117"/>
        <v/>
      </c>
      <c r="CK187" s="132" t="s">
        <v>30</v>
      </c>
      <c r="CL187" s="133">
        <v>45352</v>
      </c>
      <c r="CM187" s="134"/>
      <c r="CN187" s="134"/>
      <c r="CO187" s="134" t="str">
        <f t="shared" si="109"/>
        <v/>
      </c>
      <c r="CP187" s="134" t="str">
        <f>IF(OR(CM187="",CN187=""),"",SUMIFS('تحميل المصنعيات'!$N:$N,'تحميل المصنعيات'!$F:$F,CN$2,'تحميل المصنعيات'!$D:$D,CL187))</f>
        <v/>
      </c>
      <c r="CQ187" s="135" t="str">
        <f t="shared" si="95"/>
        <v/>
      </c>
      <c r="CR187" s="135" t="str">
        <f t="shared" si="96"/>
        <v/>
      </c>
      <c r="CS187" s="132" t="str">
        <f t="shared" si="118"/>
        <v/>
      </c>
    </row>
    <row r="188" spans="9:97" x14ac:dyDescent="0.25">
      <c r="I188" s="4" t="s">
        <v>8</v>
      </c>
      <c r="J188" s="5">
        <v>45353</v>
      </c>
      <c r="K188" s="6"/>
      <c r="L188" s="6"/>
      <c r="M188" s="6" t="str">
        <f t="shared" si="97"/>
        <v/>
      </c>
      <c r="N188" s="6" t="str">
        <f>IF(OR(K188="",L188=""),"",SUMIFS('تحميل المصنعيات'!$N:$N,'تحميل المصنعيات'!$F:$F,L$2,'تحميل المصنعيات'!$D:$D,J188))</f>
        <v/>
      </c>
      <c r="O188" s="55" t="str">
        <f t="shared" si="83"/>
        <v/>
      </c>
      <c r="P188" s="55" t="str">
        <f t="shared" si="110"/>
        <v/>
      </c>
      <c r="Q188" s="129" t="str">
        <f t="shared" si="98"/>
        <v/>
      </c>
      <c r="S188" s="4" t="s">
        <v>8</v>
      </c>
      <c r="T188" s="5">
        <v>45353</v>
      </c>
      <c r="U188" s="6"/>
      <c r="V188" s="6"/>
      <c r="W188" s="6" t="str">
        <f t="shared" si="99"/>
        <v/>
      </c>
      <c r="X188" s="6" t="str">
        <f>IF(OR(U188="",V188=""),"",SUMIFS('تحميل المصنعيات'!$N:$N,'تحميل المصنعيات'!$F:$F,V$2,'تحميل المصنعيات'!$D:$D,T188))</f>
        <v/>
      </c>
      <c r="Y188" s="55" t="str">
        <f t="shared" si="84"/>
        <v/>
      </c>
      <c r="Z188" s="55" t="str">
        <f t="shared" si="85"/>
        <v/>
      </c>
      <c r="AA188" s="129" t="str">
        <f t="shared" si="111"/>
        <v/>
      </c>
      <c r="AC188" s="4" t="s">
        <v>8</v>
      </c>
      <c r="AD188" s="5">
        <v>45353</v>
      </c>
      <c r="AE188" s="6"/>
      <c r="AF188" s="6"/>
      <c r="AG188" s="6" t="str">
        <f t="shared" si="100"/>
        <v/>
      </c>
      <c r="AH188" s="6" t="str">
        <f>IF(OR(AE188="",AF188=""),"",SUMIFS('تحميل المصنعيات'!$N:$N,'تحميل المصنعيات'!$F:$F,AF$2,'تحميل المصنعيات'!$D:$D,AD188))</f>
        <v/>
      </c>
      <c r="AI188" s="55" t="str">
        <f t="shared" si="86"/>
        <v/>
      </c>
      <c r="AJ188" s="55" t="str">
        <f t="shared" si="101"/>
        <v/>
      </c>
      <c r="AK188" s="129" t="str">
        <f t="shared" si="112"/>
        <v/>
      </c>
      <c r="AM188" s="4" t="s">
        <v>8</v>
      </c>
      <c r="AN188" s="5">
        <v>45353</v>
      </c>
      <c r="AO188" s="6"/>
      <c r="AP188" s="6"/>
      <c r="AQ188" s="6" t="str">
        <f t="shared" si="102"/>
        <v/>
      </c>
      <c r="AR188" s="6" t="str">
        <f>IF(OR(AO188="",AP188=""),"",SUMIFS('تحميل المصنعيات'!$N:$N,'تحميل المصنعيات'!$F:$F,AP$2,'تحميل المصنعيات'!$D:$D,AN188))</f>
        <v/>
      </c>
      <c r="AS188" s="55" t="str">
        <f t="shared" si="87"/>
        <v/>
      </c>
      <c r="AT188" s="55" t="str">
        <f t="shared" si="88"/>
        <v/>
      </c>
      <c r="AU188" s="129" t="str">
        <f t="shared" si="113"/>
        <v/>
      </c>
      <c r="AW188" s="4" t="s">
        <v>8</v>
      </c>
      <c r="AX188" s="5">
        <v>45353</v>
      </c>
      <c r="AY188" s="6"/>
      <c r="AZ188" s="6"/>
      <c r="BA188" s="6" t="str">
        <f t="shared" si="103"/>
        <v/>
      </c>
      <c r="BB188" s="6" t="str">
        <f>IF(OR(AY188="",AZ188=""),"",SUMIFS('تحميل المصنعيات'!$N:$N,'تحميل المصنعيات'!$F:$F,AZ$2,'تحميل المصنعيات'!$D:$D,AX188))</f>
        <v/>
      </c>
      <c r="BC188" s="55" t="str">
        <f t="shared" si="89"/>
        <v/>
      </c>
      <c r="BD188" s="55" t="str">
        <f t="shared" si="104"/>
        <v/>
      </c>
      <c r="BE188" s="129" t="str">
        <f t="shared" si="114"/>
        <v/>
      </c>
      <c r="BG188" s="4" t="s">
        <v>8</v>
      </c>
      <c r="BH188" s="5">
        <v>45353</v>
      </c>
      <c r="BI188" s="6"/>
      <c r="BJ188" s="6"/>
      <c r="BK188" s="6" t="str">
        <f t="shared" si="105"/>
        <v/>
      </c>
      <c r="BL188" s="6" t="str">
        <f>IF(OR(BI188="",BJ188=""),"",SUMIFS('تحميل المصنعيات'!$N:$N,'تحميل المصنعيات'!$F:$F,BJ$2,'تحميل المصنعيات'!$D:$D,BH188))</f>
        <v/>
      </c>
      <c r="BM188" s="55" t="str">
        <f t="shared" si="90"/>
        <v/>
      </c>
      <c r="BN188" s="55" t="str">
        <f t="shared" si="91"/>
        <v/>
      </c>
      <c r="BO188" s="129" t="str">
        <f t="shared" si="115"/>
        <v/>
      </c>
      <c r="BQ188" s="4" t="s">
        <v>8</v>
      </c>
      <c r="BR188" s="5">
        <v>45353</v>
      </c>
      <c r="BS188" s="6"/>
      <c r="BT188" s="6"/>
      <c r="BU188" s="6" t="str">
        <f t="shared" si="106"/>
        <v/>
      </c>
      <c r="BV188" s="6" t="str">
        <f>IF(OR(BS188="",BT188=""),"",SUMIFS('تحميل المصنعيات'!$N:$N,'تحميل المصنعيات'!$F:$F,BT$2,'تحميل المصنعيات'!$D:$D,BR188))</f>
        <v/>
      </c>
      <c r="BW188" s="55" t="str">
        <f t="shared" si="92"/>
        <v/>
      </c>
      <c r="BX188" s="55" t="str">
        <f t="shared" si="107"/>
        <v/>
      </c>
      <c r="BY188" s="129" t="str">
        <f t="shared" si="116"/>
        <v/>
      </c>
      <c r="CA188" s="4" t="s">
        <v>8</v>
      </c>
      <c r="CB188" s="5">
        <v>45353</v>
      </c>
      <c r="CC188" s="6"/>
      <c r="CD188" s="6"/>
      <c r="CE188" s="6" t="str">
        <f t="shared" si="108"/>
        <v/>
      </c>
      <c r="CF188" s="6" t="str">
        <f>IF(OR(CC188="",CD188=""),"",SUMIFS('تحميل المصنعيات'!$N:$N,'تحميل المصنعيات'!$F:$F,CD$2,'تحميل المصنعيات'!$D:$D,CB188))</f>
        <v/>
      </c>
      <c r="CG188" s="55" t="str">
        <f t="shared" si="93"/>
        <v/>
      </c>
      <c r="CH188" s="55" t="str">
        <f t="shared" si="94"/>
        <v/>
      </c>
      <c r="CI188" s="129" t="str">
        <f t="shared" si="117"/>
        <v/>
      </c>
      <c r="CK188" s="4" t="s">
        <v>8</v>
      </c>
      <c r="CL188" s="5">
        <v>45353</v>
      </c>
      <c r="CM188" s="6"/>
      <c r="CN188" s="6"/>
      <c r="CO188" s="6" t="str">
        <f t="shared" si="109"/>
        <v/>
      </c>
      <c r="CP188" s="6" t="str">
        <f>IF(OR(CM188="",CN188=""),"",SUMIFS('تحميل المصنعيات'!$N:$N,'تحميل المصنعيات'!$F:$F,CN$2,'تحميل المصنعيات'!$D:$D,CL188))</f>
        <v/>
      </c>
      <c r="CQ188" s="55" t="str">
        <f t="shared" si="95"/>
        <v/>
      </c>
      <c r="CR188" s="55" t="str">
        <f t="shared" si="96"/>
        <v/>
      </c>
      <c r="CS188" s="129" t="str">
        <f t="shared" si="118"/>
        <v/>
      </c>
    </row>
    <row r="189" spans="9:97" x14ac:dyDescent="0.25">
      <c r="I189" s="4" t="s">
        <v>9</v>
      </c>
      <c r="J189" s="5">
        <v>45354</v>
      </c>
      <c r="K189" s="6"/>
      <c r="L189" s="6"/>
      <c r="M189" s="6" t="str">
        <f t="shared" si="97"/>
        <v/>
      </c>
      <c r="N189" s="6" t="str">
        <f>IF(OR(K189="",L189=""),"",SUMIFS('تحميل المصنعيات'!$N:$N,'تحميل المصنعيات'!$F:$F,L$2,'تحميل المصنعيات'!$D:$D,J189))</f>
        <v/>
      </c>
      <c r="O189" s="55" t="str">
        <f t="shared" si="83"/>
        <v/>
      </c>
      <c r="P189" s="55" t="str">
        <f t="shared" si="110"/>
        <v/>
      </c>
      <c r="Q189" s="129" t="str">
        <f t="shared" si="98"/>
        <v/>
      </c>
      <c r="S189" s="4" t="s">
        <v>9</v>
      </c>
      <c r="T189" s="5">
        <v>45354</v>
      </c>
      <c r="U189" s="6"/>
      <c r="V189" s="6"/>
      <c r="W189" s="6" t="str">
        <f t="shared" si="99"/>
        <v/>
      </c>
      <c r="X189" s="6" t="str">
        <f>IF(OR(U189="",V189=""),"",SUMIFS('تحميل المصنعيات'!$N:$N,'تحميل المصنعيات'!$F:$F,V$2,'تحميل المصنعيات'!$D:$D,T189))</f>
        <v/>
      </c>
      <c r="Y189" s="55" t="str">
        <f t="shared" si="84"/>
        <v/>
      </c>
      <c r="Z189" s="55" t="str">
        <f t="shared" si="85"/>
        <v/>
      </c>
      <c r="AA189" s="129" t="str">
        <f t="shared" si="111"/>
        <v/>
      </c>
      <c r="AC189" s="4" t="s">
        <v>9</v>
      </c>
      <c r="AD189" s="5">
        <v>45354</v>
      </c>
      <c r="AE189" s="6"/>
      <c r="AF189" s="6"/>
      <c r="AG189" s="6" t="str">
        <f t="shared" si="100"/>
        <v/>
      </c>
      <c r="AH189" s="6" t="str">
        <f>IF(OR(AE189="",AF189=""),"",SUMIFS('تحميل المصنعيات'!$N:$N,'تحميل المصنعيات'!$F:$F,AF$2,'تحميل المصنعيات'!$D:$D,AD189))</f>
        <v/>
      </c>
      <c r="AI189" s="55" t="str">
        <f t="shared" si="86"/>
        <v/>
      </c>
      <c r="AJ189" s="55" t="str">
        <f t="shared" si="101"/>
        <v/>
      </c>
      <c r="AK189" s="129" t="str">
        <f t="shared" si="112"/>
        <v/>
      </c>
      <c r="AM189" s="4" t="s">
        <v>9</v>
      </c>
      <c r="AN189" s="5">
        <v>45354</v>
      </c>
      <c r="AO189" s="6"/>
      <c r="AP189" s="6"/>
      <c r="AQ189" s="6" t="str">
        <f t="shared" si="102"/>
        <v/>
      </c>
      <c r="AR189" s="6" t="str">
        <f>IF(OR(AO189="",AP189=""),"",SUMIFS('تحميل المصنعيات'!$N:$N,'تحميل المصنعيات'!$F:$F,AP$2,'تحميل المصنعيات'!$D:$D,AN189))</f>
        <v/>
      </c>
      <c r="AS189" s="55" t="str">
        <f t="shared" si="87"/>
        <v/>
      </c>
      <c r="AT189" s="55" t="str">
        <f t="shared" si="88"/>
        <v/>
      </c>
      <c r="AU189" s="129" t="str">
        <f t="shared" si="113"/>
        <v/>
      </c>
      <c r="AW189" s="4" t="s">
        <v>9</v>
      </c>
      <c r="AX189" s="5">
        <v>45354</v>
      </c>
      <c r="AY189" s="6"/>
      <c r="AZ189" s="6"/>
      <c r="BA189" s="6" t="str">
        <f t="shared" si="103"/>
        <v/>
      </c>
      <c r="BB189" s="6" t="str">
        <f>IF(OR(AY189="",AZ189=""),"",SUMIFS('تحميل المصنعيات'!$N:$N,'تحميل المصنعيات'!$F:$F,AZ$2,'تحميل المصنعيات'!$D:$D,AX189))</f>
        <v/>
      </c>
      <c r="BC189" s="55" t="str">
        <f t="shared" si="89"/>
        <v/>
      </c>
      <c r="BD189" s="55" t="str">
        <f t="shared" si="104"/>
        <v/>
      </c>
      <c r="BE189" s="129" t="str">
        <f t="shared" si="114"/>
        <v/>
      </c>
      <c r="BG189" s="4" t="s">
        <v>9</v>
      </c>
      <c r="BH189" s="5">
        <v>45354</v>
      </c>
      <c r="BI189" s="6"/>
      <c r="BJ189" s="6"/>
      <c r="BK189" s="6" t="str">
        <f t="shared" si="105"/>
        <v/>
      </c>
      <c r="BL189" s="6" t="str">
        <f>IF(OR(BI189="",BJ189=""),"",SUMIFS('تحميل المصنعيات'!$N:$N,'تحميل المصنعيات'!$F:$F,BJ$2,'تحميل المصنعيات'!$D:$D,BH189))</f>
        <v/>
      </c>
      <c r="BM189" s="55" t="str">
        <f t="shared" si="90"/>
        <v/>
      </c>
      <c r="BN189" s="55" t="str">
        <f t="shared" si="91"/>
        <v/>
      </c>
      <c r="BO189" s="129" t="str">
        <f t="shared" si="115"/>
        <v/>
      </c>
      <c r="BQ189" s="4" t="s">
        <v>9</v>
      </c>
      <c r="BR189" s="5">
        <v>45354</v>
      </c>
      <c r="BS189" s="6"/>
      <c r="BT189" s="6"/>
      <c r="BU189" s="6" t="str">
        <f t="shared" si="106"/>
        <v/>
      </c>
      <c r="BV189" s="6" t="str">
        <f>IF(OR(BS189="",BT189=""),"",SUMIFS('تحميل المصنعيات'!$N:$N,'تحميل المصنعيات'!$F:$F,BT$2,'تحميل المصنعيات'!$D:$D,BR189))</f>
        <v/>
      </c>
      <c r="BW189" s="55" t="str">
        <f t="shared" si="92"/>
        <v/>
      </c>
      <c r="BX189" s="55" t="str">
        <f t="shared" si="107"/>
        <v/>
      </c>
      <c r="BY189" s="129" t="str">
        <f t="shared" si="116"/>
        <v/>
      </c>
      <c r="CA189" s="4" t="s">
        <v>9</v>
      </c>
      <c r="CB189" s="5">
        <v>45354</v>
      </c>
      <c r="CC189" s="6"/>
      <c r="CD189" s="6"/>
      <c r="CE189" s="6" t="str">
        <f t="shared" si="108"/>
        <v/>
      </c>
      <c r="CF189" s="6" t="str">
        <f>IF(OR(CC189="",CD189=""),"",SUMIFS('تحميل المصنعيات'!$N:$N,'تحميل المصنعيات'!$F:$F,CD$2,'تحميل المصنعيات'!$D:$D,CB189))</f>
        <v/>
      </c>
      <c r="CG189" s="55" t="str">
        <f t="shared" si="93"/>
        <v/>
      </c>
      <c r="CH189" s="55" t="str">
        <f t="shared" si="94"/>
        <v/>
      </c>
      <c r="CI189" s="129" t="str">
        <f t="shared" si="117"/>
        <v/>
      </c>
      <c r="CK189" s="4" t="s">
        <v>9</v>
      </c>
      <c r="CL189" s="5">
        <v>45354</v>
      </c>
      <c r="CM189" s="6"/>
      <c r="CN189" s="6"/>
      <c r="CO189" s="6" t="str">
        <f t="shared" si="109"/>
        <v/>
      </c>
      <c r="CP189" s="6" t="str">
        <f>IF(OR(CM189="",CN189=""),"",SUMIFS('تحميل المصنعيات'!$N:$N,'تحميل المصنعيات'!$F:$F,CN$2,'تحميل المصنعيات'!$D:$D,CL189))</f>
        <v/>
      </c>
      <c r="CQ189" s="55" t="str">
        <f t="shared" si="95"/>
        <v/>
      </c>
      <c r="CR189" s="55" t="str">
        <f t="shared" si="96"/>
        <v/>
      </c>
      <c r="CS189" s="129" t="str">
        <f t="shared" si="118"/>
        <v/>
      </c>
    </row>
    <row r="190" spans="9:97" x14ac:dyDescent="0.25">
      <c r="I190" s="4" t="s">
        <v>10</v>
      </c>
      <c r="J190" s="5">
        <v>45355</v>
      </c>
      <c r="K190" s="6"/>
      <c r="L190" s="6"/>
      <c r="M190" s="6" t="str">
        <f t="shared" si="97"/>
        <v/>
      </c>
      <c r="N190" s="6" t="str">
        <f>IF(OR(K190="",L190=""),"",SUMIFS('تحميل المصنعيات'!$N:$N,'تحميل المصنعيات'!$F:$F,L$2,'تحميل المصنعيات'!$D:$D,J190))</f>
        <v/>
      </c>
      <c r="O190" s="55" t="str">
        <f t="shared" si="83"/>
        <v/>
      </c>
      <c r="P190" s="55" t="str">
        <f t="shared" si="110"/>
        <v/>
      </c>
      <c r="Q190" s="129" t="str">
        <f t="shared" si="98"/>
        <v/>
      </c>
      <c r="S190" s="4" t="s">
        <v>10</v>
      </c>
      <c r="T190" s="5">
        <v>45355</v>
      </c>
      <c r="U190" s="6"/>
      <c r="V190" s="6"/>
      <c r="W190" s="6" t="str">
        <f t="shared" si="99"/>
        <v/>
      </c>
      <c r="X190" s="6" t="str">
        <f>IF(OR(U190="",V190=""),"",SUMIFS('تحميل المصنعيات'!$N:$N,'تحميل المصنعيات'!$F:$F,V$2,'تحميل المصنعيات'!$D:$D,T190))</f>
        <v/>
      </c>
      <c r="Y190" s="55" t="str">
        <f t="shared" si="84"/>
        <v/>
      </c>
      <c r="Z190" s="55" t="str">
        <f t="shared" si="85"/>
        <v/>
      </c>
      <c r="AA190" s="129" t="str">
        <f t="shared" si="111"/>
        <v/>
      </c>
      <c r="AC190" s="4" t="s">
        <v>10</v>
      </c>
      <c r="AD190" s="5">
        <v>45355</v>
      </c>
      <c r="AE190" s="6"/>
      <c r="AF190" s="6"/>
      <c r="AG190" s="6" t="str">
        <f t="shared" si="100"/>
        <v/>
      </c>
      <c r="AH190" s="6" t="str">
        <f>IF(OR(AE190="",AF190=""),"",SUMIFS('تحميل المصنعيات'!$N:$N,'تحميل المصنعيات'!$F:$F,AF$2,'تحميل المصنعيات'!$D:$D,AD190))</f>
        <v/>
      </c>
      <c r="AI190" s="55" t="str">
        <f t="shared" si="86"/>
        <v/>
      </c>
      <c r="AJ190" s="55" t="str">
        <f t="shared" si="101"/>
        <v/>
      </c>
      <c r="AK190" s="129" t="str">
        <f t="shared" si="112"/>
        <v/>
      </c>
      <c r="AM190" s="4" t="s">
        <v>10</v>
      </c>
      <c r="AN190" s="5">
        <v>45355</v>
      </c>
      <c r="AO190" s="6"/>
      <c r="AP190" s="6"/>
      <c r="AQ190" s="6" t="str">
        <f t="shared" si="102"/>
        <v/>
      </c>
      <c r="AR190" s="6" t="str">
        <f>IF(OR(AO190="",AP190=""),"",SUMIFS('تحميل المصنعيات'!$N:$N,'تحميل المصنعيات'!$F:$F,AP$2,'تحميل المصنعيات'!$D:$D,AN190))</f>
        <v/>
      </c>
      <c r="AS190" s="55" t="str">
        <f t="shared" si="87"/>
        <v/>
      </c>
      <c r="AT190" s="55" t="str">
        <f t="shared" si="88"/>
        <v/>
      </c>
      <c r="AU190" s="129" t="str">
        <f t="shared" si="113"/>
        <v/>
      </c>
      <c r="AW190" s="4" t="s">
        <v>10</v>
      </c>
      <c r="AX190" s="5">
        <v>45355</v>
      </c>
      <c r="AY190" s="6"/>
      <c r="AZ190" s="6"/>
      <c r="BA190" s="6" t="str">
        <f t="shared" si="103"/>
        <v/>
      </c>
      <c r="BB190" s="6" t="str">
        <f>IF(OR(AY190="",AZ190=""),"",SUMIFS('تحميل المصنعيات'!$N:$N,'تحميل المصنعيات'!$F:$F,AZ$2,'تحميل المصنعيات'!$D:$D,AX190))</f>
        <v/>
      </c>
      <c r="BC190" s="55" t="str">
        <f t="shared" si="89"/>
        <v/>
      </c>
      <c r="BD190" s="55" t="str">
        <f t="shared" si="104"/>
        <v/>
      </c>
      <c r="BE190" s="129" t="str">
        <f t="shared" si="114"/>
        <v/>
      </c>
      <c r="BG190" s="4" t="s">
        <v>10</v>
      </c>
      <c r="BH190" s="5">
        <v>45355</v>
      </c>
      <c r="BI190" s="6"/>
      <c r="BJ190" s="6"/>
      <c r="BK190" s="6" t="str">
        <f t="shared" si="105"/>
        <v/>
      </c>
      <c r="BL190" s="6" t="str">
        <f>IF(OR(BI190="",BJ190=""),"",SUMIFS('تحميل المصنعيات'!$N:$N,'تحميل المصنعيات'!$F:$F,BJ$2,'تحميل المصنعيات'!$D:$D,BH190))</f>
        <v/>
      </c>
      <c r="BM190" s="55" t="str">
        <f t="shared" si="90"/>
        <v/>
      </c>
      <c r="BN190" s="55" t="str">
        <f t="shared" si="91"/>
        <v/>
      </c>
      <c r="BO190" s="129" t="str">
        <f t="shared" si="115"/>
        <v/>
      </c>
      <c r="BQ190" s="4" t="s">
        <v>10</v>
      </c>
      <c r="BR190" s="5">
        <v>45355</v>
      </c>
      <c r="BS190" s="6"/>
      <c r="BT190" s="6"/>
      <c r="BU190" s="6" t="str">
        <f t="shared" si="106"/>
        <v/>
      </c>
      <c r="BV190" s="6" t="str">
        <f>IF(OR(BS190="",BT190=""),"",SUMIFS('تحميل المصنعيات'!$N:$N,'تحميل المصنعيات'!$F:$F,BT$2,'تحميل المصنعيات'!$D:$D,BR190))</f>
        <v/>
      </c>
      <c r="BW190" s="55" t="str">
        <f t="shared" si="92"/>
        <v/>
      </c>
      <c r="BX190" s="55" t="str">
        <f t="shared" si="107"/>
        <v/>
      </c>
      <c r="BY190" s="129" t="str">
        <f t="shared" si="116"/>
        <v/>
      </c>
      <c r="CA190" s="4" t="s">
        <v>10</v>
      </c>
      <c r="CB190" s="5">
        <v>45355</v>
      </c>
      <c r="CC190" s="6"/>
      <c r="CD190" s="6"/>
      <c r="CE190" s="6" t="str">
        <f t="shared" si="108"/>
        <v/>
      </c>
      <c r="CF190" s="6" t="str">
        <f>IF(OR(CC190="",CD190=""),"",SUMIFS('تحميل المصنعيات'!$N:$N,'تحميل المصنعيات'!$F:$F,CD$2,'تحميل المصنعيات'!$D:$D,CB190))</f>
        <v/>
      </c>
      <c r="CG190" s="55" t="str">
        <f t="shared" si="93"/>
        <v/>
      </c>
      <c r="CH190" s="55" t="str">
        <f t="shared" si="94"/>
        <v/>
      </c>
      <c r="CI190" s="129" t="str">
        <f t="shared" si="117"/>
        <v/>
      </c>
      <c r="CK190" s="4" t="s">
        <v>10</v>
      </c>
      <c r="CL190" s="5">
        <v>45355</v>
      </c>
      <c r="CM190" s="6"/>
      <c r="CN190" s="6"/>
      <c r="CO190" s="6" t="str">
        <f t="shared" si="109"/>
        <v/>
      </c>
      <c r="CP190" s="6" t="str">
        <f>IF(OR(CM190="",CN190=""),"",SUMIFS('تحميل المصنعيات'!$N:$N,'تحميل المصنعيات'!$F:$F,CN$2,'تحميل المصنعيات'!$D:$D,CL190))</f>
        <v/>
      </c>
      <c r="CQ190" s="55" t="str">
        <f t="shared" si="95"/>
        <v/>
      </c>
      <c r="CR190" s="55" t="str">
        <f t="shared" si="96"/>
        <v/>
      </c>
      <c r="CS190" s="129" t="str">
        <f t="shared" si="118"/>
        <v/>
      </c>
    </row>
    <row r="191" spans="9:97" x14ac:dyDescent="0.25">
      <c r="I191" s="4" t="s">
        <v>11</v>
      </c>
      <c r="J191" s="5">
        <v>45356</v>
      </c>
      <c r="K191" s="6"/>
      <c r="L191" s="6"/>
      <c r="M191" s="6" t="str">
        <f t="shared" si="97"/>
        <v/>
      </c>
      <c r="N191" s="6" t="str">
        <f>IF(OR(K191="",L191=""),"",SUMIFS('تحميل المصنعيات'!$N:$N,'تحميل المصنعيات'!$F:$F,L$2,'تحميل المصنعيات'!$D:$D,J191))</f>
        <v/>
      </c>
      <c r="O191" s="55" t="str">
        <f t="shared" si="83"/>
        <v/>
      </c>
      <c r="P191" s="55" t="str">
        <f t="shared" si="110"/>
        <v/>
      </c>
      <c r="Q191" s="129" t="str">
        <f t="shared" si="98"/>
        <v/>
      </c>
      <c r="S191" s="4" t="s">
        <v>11</v>
      </c>
      <c r="T191" s="5">
        <v>45356</v>
      </c>
      <c r="U191" s="6"/>
      <c r="V191" s="6"/>
      <c r="W191" s="6" t="str">
        <f t="shared" si="99"/>
        <v/>
      </c>
      <c r="X191" s="6" t="str">
        <f>IF(OR(U191="",V191=""),"",SUMIFS('تحميل المصنعيات'!$N:$N,'تحميل المصنعيات'!$F:$F,V$2,'تحميل المصنعيات'!$D:$D,T191))</f>
        <v/>
      </c>
      <c r="Y191" s="55" t="str">
        <f t="shared" si="84"/>
        <v/>
      </c>
      <c r="Z191" s="55" t="str">
        <f t="shared" si="85"/>
        <v/>
      </c>
      <c r="AA191" s="129" t="str">
        <f t="shared" si="111"/>
        <v/>
      </c>
      <c r="AC191" s="4" t="s">
        <v>11</v>
      </c>
      <c r="AD191" s="5">
        <v>45356</v>
      </c>
      <c r="AE191" s="6"/>
      <c r="AF191" s="6"/>
      <c r="AG191" s="6" t="str">
        <f t="shared" si="100"/>
        <v/>
      </c>
      <c r="AH191" s="6" t="str">
        <f>IF(OR(AE191="",AF191=""),"",SUMIFS('تحميل المصنعيات'!$N:$N,'تحميل المصنعيات'!$F:$F,AF$2,'تحميل المصنعيات'!$D:$D,AD191))</f>
        <v/>
      </c>
      <c r="AI191" s="55" t="str">
        <f t="shared" si="86"/>
        <v/>
      </c>
      <c r="AJ191" s="55" t="str">
        <f t="shared" si="101"/>
        <v/>
      </c>
      <c r="AK191" s="129" t="str">
        <f t="shared" si="112"/>
        <v/>
      </c>
      <c r="AM191" s="4" t="s">
        <v>11</v>
      </c>
      <c r="AN191" s="5">
        <v>45356</v>
      </c>
      <c r="AO191" s="6"/>
      <c r="AP191" s="6"/>
      <c r="AQ191" s="6" t="str">
        <f t="shared" si="102"/>
        <v/>
      </c>
      <c r="AR191" s="6" t="str">
        <f>IF(OR(AO191="",AP191=""),"",SUMIFS('تحميل المصنعيات'!$N:$N,'تحميل المصنعيات'!$F:$F,AP$2,'تحميل المصنعيات'!$D:$D,AN191))</f>
        <v/>
      </c>
      <c r="AS191" s="55" t="str">
        <f t="shared" si="87"/>
        <v/>
      </c>
      <c r="AT191" s="55" t="str">
        <f t="shared" si="88"/>
        <v/>
      </c>
      <c r="AU191" s="129" t="str">
        <f t="shared" si="113"/>
        <v/>
      </c>
      <c r="AW191" s="4" t="s">
        <v>11</v>
      </c>
      <c r="AX191" s="5">
        <v>45356</v>
      </c>
      <c r="AY191" s="6"/>
      <c r="AZ191" s="6"/>
      <c r="BA191" s="6" t="str">
        <f t="shared" si="103"/>
        <v/>
      </c>
      <c r="BB191" s="6" t="str">
        <f>IF(OR(AY191="",AZ191=""),"",SUMIFS('تحميل المصنعيات'!$N:$N,'تحميل المصنعيات'!$F:$F,AZ$2,'تحميل المصنعيات'!$D:$D,AX191))</f>
        <v/>
      </c>
      <c r="BC191" s="55" t="str">
        <f t="shared" si="89"/>
        <v/>
      </c>
      <c r="BD191" s="55" t="str">
        <f t="shared" si="104"/>
        <v/>
      </c>
      <c r="BE191" s="129" t="str">
        <f t="shared" si="114"/>
        <v/>
      </c>
      <c r="BG191" s="4" t="s">
        <v>11</v>
      </c>
      <c r="BH191" s="5">
        <v>45356</v>
      </c>
      <c r="BI191" s="6"/>
      <c r="BJ191" s="6"/>
      <c r="BK191" s="6" t="str">
        <f t="shared" si="105"/>
        <v/>
      </c>
      <c r="BL191" s="6" t="str">
        <f>IF(OR(BI191="",BJ191=""),"",SUMIFS('تحميل المصنعيات'!$N:$N,'تحميل المصنعيات'!$F:$F,BJ$2,'تحميل المصنعيات'!$D:$D,BH191))</f>
        <v/>
      </c>
      <c r="BM191" s="55" t="str">
        <f t="shared" si="90"/>
        <v/>
      </c>
      <c r="BN191" s="55" t="str">
        <f t="shared" si="91"/>
        <v/>
      </c>
      <c r="BO191" s="129" t="str">
        <f t="shared" si="115"/>
        <v/>
      </c>
      <c r="BQ191" s="4" t="s">
        <v>11</v>
      </c>
      <c r="BR191" s="5">
        <v>45356</v>
      </c>
      <c r="BS191" s="6"/>
      <c r="BT191" s="6"/>
      <c r="BU191" s="6" t="str">
        <f t="shared" si="106"/>
        <v/>
      </c>
      <c r="BV191" s="6" t="str">
        <f>IF(OR(BS191="",BT191=""),"",SUMIFS('تحميل المصنعيات'!$N:$N,'تحميل المصنعيات'!$F:$F,BT$2,'تحميل المصنعيات'!$D:$D,BR191))</f>
        <v/>
      </c>
      <c r="BW191" s="55" t="str">
        <f t="shared" si="92"/>
        <v/>
      </c>
      <c r="BX191" s="55" t="str">
        <f t="shared" si="107"/>
        <v/>
      </c>
      <c r="BY191" s="129" t="str">
        <f t="shared" si="116"/>
        <v/>
      </c>
      <c r="CA191" s="4" t="s">
        <v>11</v>
      </c>
      <c r="CB191" s="5">
        <v>45356</v>
      </c>
      <c r="CC191" s="6"/>
      <c r="CD191" s="6"/>
      <c r="CE191" s="6" t="str">
        <f t="shared" si="108"/>
        <v/>
      </c>
      <c r="CF191" s="6" t="str">
        <f>IF(OR(CC191="",CD191=""),"",SUMIFS('تحميل المصنعيات'!$N:$N,'تحميل المصنعيات'!$F:$F,CD$2,'تحميل المصنعيات'!$D:$D,CB191))</f>
        <v/>
      </c>
      <c r="CG191" s="55" t="str">
        <f t="shared" si="93"/>
        <v/>
      </c>
      <c r="CH191" s="55" t="str">
        <f t="shared" si="94"/>
        <v/>
      </c>
      <c r="CI191" s="129" t="str">
        <f t="shared" si="117"/>
        <v/>
      </c>
      <c r="CK191" s="4" t="s">
        <v>11</v>
      </c>
      <c r="CL191" s="5">
        <v>45356</v>
      </c>
      <c r="CM191" s="6"/>
      <c r="CN191" s="6"/>
      <c r="CO191" s="6" t="str">
        <f t="shared" si="109"/>
        <v/>
      </c>
      <c r="CP191" s="6" t="str">
        <f>IF(OR(CM191="",CN191=""),"",SUMIFS('تحميل المصنعيات'!$N:$N,'تحميل المصنعيات'!$F:$F,CN$2,'تحميل المصنعيات'!$D:$D,CL191))</f>
        <v/>
      </c>
      <c r="CQ191" s="55" t="str">
        <f t="shared" si="95"/>
        <v/>
      </c>
      <c r="CR191" s="55" t="str">
        <f t="shared" si="96"/>
        <v/>
      </c>
      <c r="CS191" s="129" t="str">
        <f t="shared" si="118"/>
        <v/>
      </c>
    </row>
    <row r="192" spans="9:97" x14ac:dyDescent="0.25">
      <c r="I192" s="4" t="s">
        <v>12</v>
      </c>
      <c r="J192" s="5">
        <v>45357</v>
      </c>
      <c r="K192" s="6"/>
      <c r="L192" s="6"/>
      <c r="M192" s="6" t="str">
        <f t="shared" si="97"/>
        <v/>
      </c>
      <c r="N192" s="6" t="str">
        <f>IF(OR(K192="",L192=""),"",SUMIFS('تحميل المصنعيات'!$N:$N,'تحميل المصنعيات'!$F:$F,L$2,'تحميل المصنعيات'!$D:$D,J192))</f>
        <v/>
      </c>
      <c r="O192" s="55" t="str">
        <f t="shared" si="83"/>
        <v/>
      </c>
      <c r="P192" s="55" t="str">
        <f t="shared" si="110"/>
        <v/>
      </c>
      <c r="Q192" s="129" t="str">
        <f t="shared" si="98"/>
        <v/>
      </c>
      <c r="S192" s="4" t="s">
        <v>12</v>
      </c>
      <c r="T192" s="5">
        <v>45357</v>
      </c>
      <c r="U192" s="6"/>
      <c r="V192" s="6"/>
      <c r="W192" s="6" t="str">
        <f t="shared" si="99"/>
        <v/>
      </c>
      <c r="X192" s="6" t="str">
        <f>IF(OR(U192="",V192=""),"",SUMIFS('تحميل المصنعيات'!$N:$N,'تحميل المصنعيات'!$F:$F,V$2,'تحميل المصنعيات'!$D:$D,T192))</f>
        <v/>
      </c>
      <c r="Y192" s="55" t="str">
        <f t="shared" si="84"/>
        <v/>
      </c>
      <c r="Z192" s="55" t="str">
        <f t="shared" si="85"/>
        <v/>
      </c>
      <c r="AA192" s="129" t="str">
        <f t="shared" si="111"/>
        <v/>
      </c>
      <c r="AC192" s="4" t="s">
        <v>12</v>
      </c>
      <c r="AD192" s="5">
        <v>45357</v>
      </c>
      <c r="AE192" s="6"/>
      <c r="AF192" s="6"/>
      <c r="AG192" s="6" t="str">
        <f t="shared" si="100"/>
        <v/>
      </c>
      <c r="AH192" s="6" t="str">
        <f>IF(OR(AE192="",AF192=""),"",SUMIFS('تحميل المصنعيات'!$N:$N,'تحميل المصنعيات'!$F:$F,AF$2,'تحميل المصنعيات'!$D:$D,AD192))</f>
        <v/>
      </c>
      <c r="AI192" s="55" t="str">
        <f t="shared" si="86"/>
        <v/>
      </c>
      <c r="AJ192" s="55" t="str">
        <f t="shared" si="101"/>
        <v/>
      </c>
      <c r="AK192" s="129" t="str">
        <f t="shared" si="112"/>
        <v/>
      </c>
      <c r="AM192" s="4" t="s">
        <v>12</v>
      </c>
      <c r="AN192" s="5">
        <v>45357</v>
      </c>
      <c r="AO192" s="6"/>
      <c r="AP192" s="6"/>
      <c r="AQ192" s="6" t="str">
        <f t="shared" si="102"/>
        <v/>
      </c>
      <c r="AR192" s="6" t="str">
        <f>IF(OR(AO192="",AP192=""),"",SUMIFS('تحميل المصنعيات'!$N:$N,'تحميل المصنعيات'!$F:$F,AP$2,'تحميل المصنعيات'!$D:$D,AN192))</f>
        <v/>
      </c>
      <c r="AS192" s="55" t="str">
        <f t="shared" si="87"/>
        <v/>
      </c>
      <c r="AT192" s="55" t="str">
        <f t="shared" si="88"/>
        <v/>
      </c>
      <c r="AU192" s="129" t="str">
        <f t="shared" si="113"/>
        <v/>
      </c>
      <c r="AW192" s="4" t="s">
        <v>12</v>
      </c>
      <c r="AX192" s="5">
        <v>45357</v>
      </c>
      <c r="AY192" s="6"/>
      <c r="AZ192" s="6"/>
      <c r="BA192" s="6" t="str">
        <f t="shared" si="103"/>
        <v/>
      </c>
      <c r="BB192" s="6" t="str">
        <f>IF(OR(AY192="",AZ192=""),"",SUMIFS('تحميل المصنعيات'!$N:$N,'تحميل المصنعيات'!$F:$F,AZ$2,'تحميل المصنعيات'!$D:$D,AX192))</f>
        <v/>
      </c>
      <c r="BC192" s="55" t="str">
        <f t="shared" si="89"/>
        <v/>
      </c>
      <c r="BD192" s="55" t="str">
        <f t="shared" si="104"/>
        <v/>
      </c>
      <c r="BE192" s="129" t="str">
        <f t="shared" si="114"/>
        <v/>
      </c>
      <c r="BG192" s="4" t="s">
        <v>12</v>
      </c>
      <c r="BH192" s="5">
        <v>45357</v>
      </c>
      <c r="BI192" s="6"/>
      <c r="BJ192" s="6"/>
      <c r="BK192" s="6" t="str">
        <f t="shared" si="105"/>
        <v/>
      </c>
      <c r="BL192" s="6" t="str">
        <f>IF(OR(BI192="",BJ192=""),"",SUMIFS('تحميل المصنعيات'!$N:$N,'تحميل المصنعيات'!$F:$F,BJ$2,'تحميل المصنعيات'!$D:$D,BH192))</f>
        <v/>
      </c>
      <c r="BM192" s="55" t="str">
        <f t="shared" si="90"/>
        <v/>
      </c>
      <c r="BN192" s="55" t="str">
        <f t="shared" si="91"/>
        <v/>
      </c>
      <c r="BO192" s="129" t="str">
        <f t="shared" si="115"/>
        <v/>
      </c>
      <c r="BQ192" s="4" t="s">
        <v>12</v>
      </c>
      <c r="BR192" s="5">
        <v>45357</v>
      </c>
      <c r="BS192" s="6"/>
      <c r="BT192" s="6"/>
      <c r="BU192" s="6" t="str">
        <f t="shared" si="106"/>
        <v/>
      </c>
      <c r="BV192" s="6" t="str">
        <f>IF(OR(BS192="",BT192=""),"",SUMIFS('تحميل المصنعيات'!$N:$N,'تحميل المصنعيات'!$F:$F,BT$2,'تحميل المصنعيات'!$D:$D,BR192))</f>
        <v/>
      </c>
      <c r="BW192" s="55" t="str">
        <f t="shared" si="92"/>
        <v/>
      </c>
      <c r="BX192" s="55" t="str">
        <f t="shared" si="107"/>
        <v/>
      </c>
      <c r="BY192" s="129" t="str">
        <f t="shared" si="116"/>
        <v/>
      </c>
      <c r="CA192" s="4" t="s">
        <v>12</v>
      </c>
      <c r="CB192" s="5">
        <v>45357</v>
      </c>
      <c r="CC192" s="6"/>
      <c r="CD192" s="6"/>
      <c r="CE192" s="6" t="str">
        <f t="shared" si="108"/>
        <v/>
      </c>
      <c r="CF192" s="6" t="str">
        <f>IF(OR(CC192="",CD192=""),"",SUMIFS('تحميل المصنعيات'!$N:$N,'تحميل المصنعيات'!$F:$F,CD$2,'تحميل المصنعيات'!$D:$D,CB192))</f>
        <v/>
      </c>
      <c r="CG192" s="55" t="str">
        <f t="shared" si="93"/>
        <v/>
      </c>
      <c r="CH192" s="55" t="str">
        <f t="shared" si="94"/>
        <v/>
      </c>
      <c r="CI192" s="129" t="str">
        <f t="shared" si="117"/>
        <v/>
      </c>
      <c r="CK192" s="4" t="s">
        <v>12</v>
      </c>
      <c r="CL192" s="5">
        <v>45357</v>
      </c>
      <c r="CM192" s="6"/>
      <c r="CN192" s="6"/>
      <c r="CO192" s="6" t="str">
        <f t="shared" si="109"/>
        <v/>
      </c>
      <c r="CP192" s="6" t="str">
        <f>IF(OR(CM192="",CN192=""),"",SUMIFS('تحميل المصنعيات'!$N:$N,'تحميل المصنعيات'!$F:$F,CN$2,'تحميل المصنعيات'!$D:$D,CL192))</f>
        <v/>
      </c>
      <c r="CQ192" s="55" t="str">
        <f t="shared" si="95"/>
        <v/>
      </c>
      <c r="CR192" s="55" t="str">
        <f t="shared" si="96"/>
        <v/>
      </c>
      <c r="CS192" s="129" t="str">
        <f t="shared" si="118"/>
        <v/>
      </c>
    </row>
    <row r="193" spans="9:97" x14ac:dyDescent="0.25">
      <c r="I193" s="4" t="s">
        <v>13</v>
      </c>
      <c r="J193" s="5">
        <v>45358</v>
      </c>
      <c r="K193" s="6"/>
      <c r="L193" s="6"/>
      <c r="M193" s="6" t="str">
        <f t="shared" si="97"/>
        <v/>
      </c>
      <c r="N193" s="6" t="str">
        <f>IF(OR(K193="",L193=""),"",SUMIFS('تحميل المصنعيات'!$N:$N,'تحميل المصنعيات'!$F:$F,L$2,'تحميل المصنعيات'!$D:$D,J193))</f>
        <v/>
      </c>
      <c r="O193" s="55" t="str">
        <f t="shared" si="83"/>
        <v/>
      </c>
      <c r="P193" s="55" t="str">
        <f t="shared" si="110"/>
        <v/>
      </c>
      <c r="Q193" s="129" t="str">
        <f t="shared" si="98"/>
        <v/>
      </c>
      <c r="S193" s="4" t="s">
        <v>13</v>
      </c>
      <c r="T193" s="5">
        <v>45358</v>
      </c>
      <c r="U193" s="6"/>
      <c r="V193" s="6"/>
      <c r="W193" s="6" t="str">
        <f t="shared" si="99"/>
        <v/>
      </c>
      <c r="X193" s="6" t="str">
        <f>IF(OR(U193="",V193=""),"",SUMIFS('تحميل المصنعيات'!$N:$N,'تحميل المصنعيات'!$F:$F,V$2,'تحميل المصنعيات'!$D:$D,T193))</f>
        <v/>
      </c>
      <c r="Y193" s="55" t="str">
        <f t="shared" si="84"/>
        <v/>
      </c>
      <c r="Z193" s="55" t="str">
        <f t="shared" si="85"/>
        <v/>
      </c>
      <c r="AA193" s="129" t="str">
        <f t="shared" si="111"/>
        <v/>
      </c>
      <c r="AC193" s="4" t="s">
        <v>13</v>
      </c>
      <c r="AD193" s="5">
        <v>45358</v>
      </c>
      <c r="AE193" s="6"/>
      <c r="AF193" s="6"/>
      <c r="AG193" s="6" t="str">
        <f t="shared" si="100"/>
        <v/>
      </c>
      <c r="AH193" s="6" t="str">
        <f>IF(OR(AE193="",AF193=""),"",SUMIFS('تحميل المصنعيات'!$N:$N,'تحميل المصنعيات'!$F:$F,AF$2,'تحميل المصنعيات'!$D:$D,AD193))</f>
        <v/>
      </c>
      <c r="AI193" s="55" t="str">
        <f t="shared" si="86"/>
        <v/>
      </c>
      <c r="AJ193" s="55" t="str">
        <f t="shared" si="101"/>
        <v/>
      </c>
      <c r="AK193" s="129" t="str">
        <f t="shared" si="112"/>
        <v/>
      </c>
      <c r="AM193" s="4" t="s">
        <v>13</v>
      </c>
      <c r="AN193" s="5">
        <v>45358</v>
      </c>
      <c r="AO193" s="6"/>
      <c r="AP193" s="6"/>
      <c r="AQ193" s="6" t="str">
        <f t="shared" si="102"/>
        <v/>
      </c>
      <c r="AR193" s="6" t="str">
        <f>IF(OR(AO193="",AP193=""),"",SUMIFS('تحميل المصنعيات'!$N:$N,'تحميل المصنعيات'!$F:$F,AP$2,'تحميل المصنعيات'!$D:$D,AN193))</f>
        <v/>
      </c>
      <c r="AS193" s="55" t="str">
        <f t="shared" si="87"/>
        <v/>
      </c>
      <c r="AT193" s="55" t="str">
        <f t="shared" si="88"/>
        <v/>
      </c>
      <c r="AU193" s="129" t="str">
        <f t="shared" si="113"/>
        <v/>
      </c>
      <c r="AW193" s="4" t="s">
        <v>13</v>
      </c>
      <c r="AX193" s="5">
        <v>45358</v>
      </c>
      <c r="AY193" s="6"/>
      <c r="AZ193" s="6"/>
      <c r="BA193" s="6" t="str">
        <f t="shared" si="103"/>
        <v/>
      </c>
      <c r="BB193" s="6" t="str">
        <f>IF(OR(AY193="",AZ193=""),"",SUMIFS('تحميل المصنعيات'!$N:$N,'تحميل المصنعيات'!$F:$F,AZ$2,'تحميل المصنعيات'!$D:$D,AX193))</f>
        <v/>
      </c>
      <c r="BC193" s="55" t="str">
        <f t="shared" si="89"/>
        <v/>
      </c>
      <c r="BD193" s="55" t="str">
        <f t="shared" si="104"/>
        <v/>
      </c>
      <c r="BE193" s="129" t="str">
        <f t="shared" si="114"/>
        <v/>
      </c>
      <c r="BG193" s="4" t="s">
        <v>13</v>
      </c>
      <c r="BH193" s="5">
        <v>45358</v>
      </c>
      <c r="BI193" s="6"/>
      <c r="BJ193" s="6"/>
      <c r="BK193" s="6" t="str">
        <f t="shared" si="105"/>
        <v/>
      </c>
      <c r="BL193" s="6" t="str">
        <f>IF(OR(BI193="",BJ193=""),"",SUMIFS('تحميل المصنعيات'!$N:$N,'تحميل المصنعيات'!$F:$F,BJ$2,'تحميل المصنعيات'!$D:$D,BH193))</f>
        <v/>
      </c>
      <c r="BM193" s="55" t="str">
        <f t="shared" si="90"/>
        <v/>
      </c>
      <c r="BN193" s="55" t="str">
        <f t="shared" si="91"/>
        <v/>
      </c>
      <c r="BO193" s="129" t="str">
        <f t="shared" si="115"/>
        <v/>
      </c>
      <c r="BQ193" s="4" t="s">
        <v>13</v>
      </c>
      <c r="BR193" s="5">
        <v>45358</v>
      </c>
      <c r="BS193" s="6"/>
      <c r="BT193" s="6"/>
      <c r="BU193" s="6" t="str">
        <f t="shared" si="106"/>
        <v/>
      </c>
      <c r="BV193" s="6" t="str">
        <f>IF(OR(BS193="",BT193=""),"",SUMIFS('تحميل المصنعيات'!$N:$N,'تحميل المصنعيات'!$F:$F,BT$2,'تحميل المصنعيات'!$D:$D,BR193))</f>
        <v/>
      </c>
      <c r="BW193" s="55" t="str">
        <f t="shared" si="92"/>
        <v/>
      </c>
      <c r="BX193" s="55" t="str">
        <f t="shared" si="107"/>
        <v/>
      </c>
      <c r="BY193" s="129" t="str">
        <f t="shared" si="116"/>
        <v/>
      </c>
      <c r="CA193" s="4" t="s">
        <v>13</v>
      </c>
      <c r="CB193" s="5">
        <v>45358</v>
      </c>
      <c r="CC193" s="6"/>
      <c r="CD193" s="6"/>
      <c r="CE193" s="6" t="str">
        <f t="shared" si="108"/>
        <v/>
      </c>
      <c r="CF193" s="6" t="str">
        <f>IF(OR(CC193="",CD193=""),"",SUMIFS('تحميل المصنعيات'!$N:$N,'تحميل المصنعيات'!$F:$F,CD$2,'تحميل المصنعيات'!$D:$D,CB193))</f>
        <v/>
      </c>
      <c r="CG193" s="55" t="str">
        <f t="shared" si="93"/>
        <v/>
      </c>
      <c r="CH193" s="55" t="str">
        <f t="shared" si="94"/>
        <v/>
      </c>
      <c r="CI193" s="129" t="str">
        <f t="shared" si="117"/>
        <v/>
      </c>
      <c r="CK193" s="4" t="s">
        <v>13</v>
      </c>
      <c r="CL193" s="5">
        <v>45358</v>
      </c>
      <c r="CM193" s="6"/>
      <c r="CN193" s="6"/>
      <c r="CO193" s="6" t="str">
        <f t="shared" si="109"/>
        <v/>
      </c>
      <c r="CP193" s="6" t="str">
        <f>IF(OR(CM193="",CN193=""),"",SUMIFS('تحميل المصنعيات'!$N:$N,'تحميل المصنعيات'!$F:$F,CN$2,'تحميل المصنعيات'!$D:$D,CL193))</f>
        <v/>
      </c>
      <c r="CQ193" s="55" t="str">
        <f t="shared" si="95"/>
        <v/>
      </c>
      <c r="CR193" s="55" t="str">
        <f t="shared" si="96"/>
        <v/>
      </c>
      <c r="CS193" s="129" t="str">
        <f t="shared" si="118"/>
        <v/>
      </c>
    </row>
    <row r="194" spans="9:97" x14ac:dyDescent="0.25">
      <c r="I194" s="132" t="s">
        <v>30</v>
      </c>
      <c r="J194" s="133">
        <v>45359</v>
      </c>
      <c r="K194" s="134"/>
      <c r="L194" s="134"/>
      <c r="M194" s="134" t="str">
        <f t="shared" si="97"/>
        <v/>
      </c>
      <c r="N194" s="134" t="str">
        <f>IF(OR(K194="",L194=""),"",SUMIFS('تحميل المصنعيات'!$N:$N,'تحميل المصنعيات'!$F:$F,L$2,'تحميل المصنعيات'!$D:$D,J194))</f>
        <v/>
      </c>
      <c r="O194" s="135" t="str">
        <f t="shared" si="83"/>
        <v/>
      </c>
      <c r="P194" s="135" t="str">
        <f t="shared" si="110"/>
        <v/>
      </c>
      <c r="Q194" s="132" t="str">
        <f t="shared" si="98"/>
        <v/>
      </c>
      <c r="S194" s="132" t="s">
        <v>30</v>
      </c>
      <c r="T194" s="133">
        <v>45359</v>
      </c>
      <c r="U194" s="134"/>
      <c r="V194" s="134"/>
      <c r="W194" s="134" t="str">
        <f t="shared" si="99"/>
        <v/>
      </c>
      <c r="X194" s="134" t="str">
        <f>IF(OR(U194="",V194=""),"",SUMIFS('تحميل المصنعيات'!$N:$N,'تحميل المصنعيات'!$F:$F,V$2,'تحميل المصنعيات'!$D:$D,T194))</f>
        <v/>
      </c>
      <c r="Y194" s="135" t="str">
        <f t="shared" si="84"/>
        <v/>
      </c>
      <c r="Z194" s="135" t="str">
        <f t="shared" si="85"/>
        <v/>
      </c>
      <c r="AA194" s="132" t="str">
        <f t="shared" si="111"/>
        <v/>
      </c>
      <c r="AC194" s="132" t="s">
        <v>30</v>
      </c>
      <c r="AD194" s="133">
        <v>45359</v>
      </c>
      <c r="AE194" s="134"/>
      <c r="AF194" s="134"/>
      <c r="AG194" s="134" t="str">
        <f t="shared" si="100"/>
        <v/>
      </c>
      <c r="AH194" s="134" t="str">
        <f>IF(OR(AE194="",AF194=""),"",SUMIFS('تحميل المصنعيات'!$N:$N,'تحميل المصنعيات'!$F:$F,AF$2,'تحميل المصنعيات'!$D:$D,AD194))</f>
        <v/>
      </c>
      <c r="AI194" s="135" t="str">
        <f t="shared" si="86"/>
        <v/>
      </c>
      <c r="AJ194" s="135" t="str">
        <f t="shared" si="101"/>
        <v/>
      </c>
      <c r="AK194" s="132" t="str">
        <f t="shared" si="112"/>
        <v/>
      </c>
      <c r="AM194" s="132" t="s">
        <v>30</v>
      </c>
      <c r="AN194" s="133">
        <v>45359</v>
      </c>
      <c r="AO194" s="134"/>
      <c r="AP194" s="134"/>
      <c r="AQ194" s="134" t="str">
        <f t="shared" si="102"/>
        <v/>
      </c>
      <c r="AR194" s="134" t="str">
        <f>IF(OR(AO194="",AP194=""),"",SUMIFS('تحميل المصنعيات'!$N:$N,'تحميل المصنعيات'!$F:$F,AP$2,'تحميل المصنعيات'!$D:$D,AN194))</f>
        <v/>
      </c>
      <c r="AS194" s="135" t="str">
        <f t="shared" si="87"/>
        <v/>
      </c>
      <c r="AT194" s="135" t="str">
        <f t="shared" si="88"/>
        <v/>
      </c>
      <c r="AU194" s="132" t="str">
        <f t="shared" si="113"/>
        <v/>
      </c>
      <c r="AW194" s="132" t="s">
        <v>30</v>
      </c>
      <c r="AX194" s="133">
        <v>45359</v>
      </c>
      <c r="AY194" s="134"/>
      <c r="AZ194" s="134"/>
      <c r="BA194" s="134" t="str">
        <f t="shared" si="103"/>
        <v/>
      </c>
      <c r="BB194" s="134" t="str">
        <f>IF(OR(AY194="",AZ194=""),"",SUMIFS('تحميل المصنعيات'!$N:$N,'تحميل المصنعيات'!$F:$F,AZ$2,'تحميل المصنعيات'!$D:$D,AX194))</f>
        <v/>
      </c>
      <c r="BC194" s="135" t="str">
        <f t="shared" si="89"/>
        <v/>
      </c>
      <c r="BD194" s="135" t="str">
        <f t="shared" si="104"/>
        <v/>
      </c>
      <c r="BE194" s="132" t="str">
        <f t="shared" si="114"/>
        <v/>
      </c>
      <c r="BG194" s="132" t="s">
        <v>30</v>
      </c>
      <c r="BH194" s="133">
        <v>45359</v>
      </c>
      <c r="BI194" s="134"/>
      <c r="BJ194" s="134"/>
      <c r="BK194" s="134" t="str">
        <f t="shared" si="105"/>
        <v/>
      </c>
      <c r="BL194" s="134" t="str">
        <f>IF(OR(BI194="",BJ194=""),"",SUMIFS('تحميل المصنعيات'!$N:$N,'تحميل المصنعيات'!$F:$F,BJ$2,'تحميل المصنعيات'!$D:$D,BH194))</f>
        <v/>
      </c>
      <c r="BM194" s="135" t="str">
        <f t="shared" si="90"/>
        <v/>
      </c>
      <c r="BN194" s="135" t="str">
        <f t="shared" si="91"/>
        <v/>
      </c>
      <c r="BO194" s="132" t="str">
        <f t="shared" si="115"/>
        <v/>
      </c>
      <c r="BQ194" s="132" t="s">
        <v>30</v>
      </c>
      <c r="BR194" s="133">
        <v>45359</v>
      </c>
      <c r="BS194" s="134"/>
      <c r="BT194" s="134"/>
      <c r="BU194" s="134" t="str">
        <f t="shared" si="106"/>
        <v/>
      </c>
      <c r="BV194" s="134" t="str">
        <f>IF(OR(BS194="",BT194=""),"",SUMIFS('تحميل المصنعيات'!$N:$N,'تحميل المصنعيات'!$F:$F,BT$2,'تحميل المصنعيات'!$D:$D,BR194))</f>
        <v/>
      </c>
      <c r="BW194" s="135" t="str">
        <f t="shared" si="92"/>
        <v/>
      </c>
      <c r="BX194" s="135" t="str">
        <f t="shared" si="107"/>
        <v/>
      </c>
      <c r="BY194" s="132" t="str">
        <f t="shared" si="116"/>
        <v/>
      </c>
      <c r="CA194" s="132" t="s">
        <v>30</v>
      </c>
      <c r="CB194" s="133">
        <v>45359</v>
      </c>
      <c r="CC194" s="134"/>
      <c r="CD194" s="134"/>
      <c r="CE194" s="134" t="str">
        <f t="shared" si="108"/>
        <v/>
      </c>
      <c r="CF194" s="134" t="str">
        <f>IF(OR(CC194="",CD194=""),"",SUMIFS('تحميل المصنعيات'!$N:$N,'تحميل المصنعيات'!$F:$F,CD$2,'تحميل المصنعيات'!$D:$D,CB194))</f>
        <v/>
      </c>
      <c r="CG194" s="135" t="str">
        <f t="shared" si="93"/>
        <v/>
      </c>
      <c r="CH194" s="135" t="str">
        <f t="shared" si="94"/>
        <v/>
      </c>
      <c r="CI194" s="132" t="str">
        <f t="shared" si="117"/>
        <v/>
      </c>
      <c r="CK194" s="132" t="s">
        <v>30</v>
      </c>
      <c r="CL194" s="133">
        <v>45359</v>
      </c>
      <c r="CM194" s="134"/>
      <c r="CN194" s="134"/>
      <c r="CO194" s="134" t="str">
        <f t="shared" si="109"/>
        <v/>
      </c>
      <c r="CP194" s="134" t="str">
        <f>IF(OR(CM194="",CN194=""),"",SUMIFS('تحميل المصنعيات'!$N:$N,'تحميل المصنعيات'!$F:$F,CN$2,'تحميل المصنعيات'!$D:$D,CL194))</f>
        <v/>
      </c>
      <c r="CQ194" s="135" t="str">
        <f t="shared" si="95"/>
        <v/>
      </c>
      <c r="CR194" s="135" t="str">
        <f t="shared" si="96"/>
        <v/>
      </c>
      <c r="CS194" s="132" t="str">
        <f t="shared" si="118"/>
        <v/>
      </c>
    </row>
    <row r="195" spans="9:97" x14ac:dyDescent="0.25">
      <c r="I195" s="4" t="s">
        <v>8</v>
      </c>
      <c r="J195" s="5">
        <v>45360</v>
      </c>
      <c r="K195" s="6"/>
      <c r="L195" s="6"/>
      <c r="M195" s="6" t="str">
        <f t="shared" si="97"/>
        <v/>
      </c>
      <c r="N195" s="6" t="str">
        <f>IF(OR(K195="",L195=""),"",SUMIFS('تحميل المصنعيات'!$N:$N,'تحميل المصنعيات'!$F:$F,L$2,'تحميل المصنعيات'!$D:$D,J195))</f>
        <v/>
      </c>
      <c r="O195" s="55" t="str">
        <f t="shared" si="83"/>
        <v/>
      </c>
      <c r="P195" s="55" t="str">
        <f t="shared" si="110"/>
        <v/>
      </c>
      <c r="Q195" s="129" t="str">
        <f t="shared" si="98"/>
        <v/>
      </c>
      <c r="S195" s="4" t="s">
        <v>8</v>
      </c>
      <c r="T195" s="5">
        <v>45360</v>
      </c>
      <c r="U195" s="6"/>
      <c r="V195" s="6"/>
      <c r="W195" s="6" t="str">
        <f t="shared" si="99"/>
        <v/>
      </c>
      <c r="X195" s="6" t="str">
        <f>IF(OR(U195="",V195=""),"",SUMIFS('تحميل المصنعيات'!$N:$N,'تحميل المصنعيات'!$F:$F,V$2,'تحميل المصنعيات'!$D:$D,T195))</f>
        <v/>
      </c>
      <c r="Y195" s="55" t="str">
        <f t="shared" si="84"/>
        <v/>
      </c>
      <c r="Z195" s="55" t="str">
        <f t="shared" si="85"/>
        <v/>
      </c>
      <c r="AA195" s="129" t="str">
        <f t="shared" si="111"/>
        <v/>
      </c>
      <c r="AC195" s="4" t="s">
        <v>8</v>
      </c>
      <c r="AD195" s="5">
        <v>45360</v>
      </c>
      <c r="AE195" s="6"/>
      <c r="AF195" s="6"/>
      <c r="AG195" s="6" t="str">
        <f t="shared" si="100"/>
        <v/>
      </c>
      <c r="AH195" s="6" t="str">
        <f>IF(OR(AE195="",AF195=""),"",SUMIFS('تحميل المصنعيات'!$N:$N,'تحميل المصنعيات'!$F:$F,AF$2,'تحميل المصنعيات'!$D:$D,AD195))</f>
        <v/>
      </c>
      <c r="AI195" s="55" t="str">
        <f t="shared" si="86"/>
        <v/>
      </c>
      <c r="AJ195" s="55" t="str">
        <f t="shared" si="101"/>
        <v/>
      </c>
      <c r="AK195" s="129" t="str">
        <f t="shared" si="112"/>
        <v/>
      </c>
      <c r="AM195" s="4" t="s">
        <v>8</v>
      </c>
      <c r="AN195" s="5">
        <v>45360</v>
      </c>
      <c r="AO195" s="6"/>
      <c r="AP195" s="6"/>
      <c r="AQ195" s="6" t="str">
        <f t="shared" si="102"/>
        <v/>
      </c>
      <c r="AR195" s="6" t="str">
        <f>IF(OR(AO195="",AP195=""),"",SUMIFS('تحميل المصنعيات'!$N:$N,'تحميل المصنعيات'!$F:$F,AP$2,'تحميل المصنعيات'!$D:$D,AN195))</f>
        <v/>
      </c>
      <c r="AS195" s="55" t="str">
        <f t="shared" si="87"/>
        <v/>
      </c>
      <c r="AT195" s="55" t="str">
        <f t="shared" si="88"/>
        <v/>
      </c>
      <c r="AU195" s="129" t="str">
        <f t="shared" si="113"/>
        <v/>
      </c>
      <c r="AW195" s="4" t="s">
        <v>8</v>
      </c>
      <c r="AX195" s="5">
        <v>45360</v>
      </c>
      <c r="AY195" s="6"/>
      <c r="AZ195" s="6"/>
      <c r="BA195" s="6" t="str">
        <f t="shared" si="103"/>
        <v/>
      </c>
      <c r="BB195" s="6" t="str">
        <f>IF(OR(AY195="",AZ195=""),"",SUMIFS('تحميل المصنعيات'!$N:$N,'تحميل المصنعيات'!$F:$F,AZ$2,'تحميل المصنعيات'!$D:$D,AX195))</f>
        <v/>
      </c>
      <c r="BC195" s="55" t="str">
        <f t="shared" si="89"/>
        <v/>
      </c>
      <c r="BD195" s="55" t="str">
        <f t="shared" si="104"/>
        <v/>
      </c>
      <c r="BE195" s="129" t="str">
        <f t="shared" si="114"/>
        <v/>
      </c>
      <c r="BG195" s="4" t="s">
        <v>8</v>
      </c>
      <c r="BH195" s="5">
        <v>45360</v>
      </c>
      <c r="BI195" s="6"/>
      <c r="BJ195" s="6"/>
      <c r="BK195" s="6" t="str">
        <f t="shared" si="105"/>
        <v/>
      </c>
      <c r="BL195" s="6" t="str">
        <f>IF(OR(BI195="",BJ195=""),"",SUMIFS('تحميل المصنعيات'!$N:$N,'تحميل المصنعيات'!$F:$F,BJ$2,'تحميل المصنعيات'!$D:$D,BH195))</f>
        <v/>
      </c>
      <c r="BM195" s="55" t="str">
        <f t="shared" si="90"/>
        <v/>
      </c>
      <c r="BN195" s="55" t="str">
        <f t="shared" si="91"/>
        <v/>
      </c>
      <c r="BO195" s="129" t="str">
        <f t="shared" si="115"/>
        <v/>
      </c>
      <c r="BQ195" s="4" t="s">
        <v>8</v>
      </c>
      <c r="BR195" s="5">
        <v>45360</v>
      </c>
      <c r="BS195" s="6"/>
      <c r="BT195" s="6"/>
      <c r="BU195" s="6" t="str">
        <f t="shared" si="106"/>
        <v/>
      </c>
      <c r="BV195" s="6" t="str">
        <f>IF(OR(BS195="",BT195=""),"",SUMIFS('تحميل المصنعيات'!$N:$N,'تحميل المصنعيات'!$F:$F,BT$2,'تحميل المصنعيات'!$D:$D,BR195))</f>
        <v/>
      </c>
      <c r="BW195" s="55" t="str">
        <f t="shared" si="92"/>
        <v/>
      </c>
      <c r="BX195" s="55" t="str">
        <f t="shared" si="107"/>
        <v/>
      </c>
      <c r="BY195" s="129" t="str">
        <f t="shared" si="116"/>
        <v/>
      </c>
      <c r="CA195" s="4" t="s">
        <v>8</v>
      </c>
      <c r="CB195" s="5">
        <v>45360</v>
      </c>
      <c r="CC195" s="6"/>
      <c r="CD195" s="6"/>
      <c r="CE195" s="6" t="str">
        <f t="shared" si="108"/>
        <v/>
      </c>
      <c r="CF195" s="6" t="str">
        <f>IF(OR(CC195="",CD195=""),"",SUMIFS('تحميل المصنعيات'!$N:$N,'تحميل المصنعيات'!$F:$F,CD$2,'تحميل المصنعيات'!$D:$D,CB195))</f>
        <v/>
      </c>
      <c r="CG195" s="55" t="str">
        <f t="shared" si="93"/>
        <v/>
      </c>
      <c r="CH195" s="55" t="str">
        <f t="shared" si="94"/>
        <v/>
      </c>
      <c r="CI195" s="129" t="str">
        <f t="shared" si="117"/>
        <v/>
      </c>
      <c r="CK195" s="4" t="s">
        <v>8</v>
      </c>
      <c r="CL195" s="5">
        <v>45360</v>
      </c>
      <c r="CM195" s="6"/>
      <c r="CN195" s="6"/>
      <c r="CO195" s="6" t="str">
        <f t="shared" si="109"/>
        <v/>
      </c>
      <c r="CP195" s="6" t="str">
        <f>IF(OR(CM195="",CN195=""),"",SUMIFS('تحميل المصنعيات'!$N:$N,'تحميل المصنعيات'!$F:$F,CN$2,'تحميل المصنعيات'!$D:$D,CL195))</f>
        <v/>
      </c>
      <c r="CQ195" s="55" t="str">
        <f t="shared" si="95"/>
        <v/>
      </c>
      <c r="CR195" s="55" t="str">
        <f t="shared" si="96"/>
        <v/>
      </c>
      <c r="CS195" s="129" t="str">
        <f t="shared" si="118"/>
        <v/>
      </c>
    </row>
    <row r="196" spans="9:97" x14ac:dyDescent="0.25">
      <c r="I196" s="4" t="s">
        <v>9</v>
      </c>
      <c r="J196" s="5">
        <v>45361</v>
      </c>
      <c r="K196" s="6"/>
      <c r="L196" s="6"/>
      <c r="M196" s="6" t="str">
        <f t="shared" si="97"/>
        <v/>
      </c>
      <c r="N196" s="6" t="str">
        <f>IF(OR(K196="",L196=""),"",SUMIFS('تحميل المصنعيات'!$N:$N,'تحميل المصنعيات'!$F:$F,L$2,'تحميل المصنعيات'!$D:$D,J196))</f>
        <v/>
      </c>
      <c r="O196" s="55" t="str">
        <f t="shared" si="83"/>
        <v/>
      </c>
      <c r="P196" s="55" t="str">
        <f t="shared" si="110"/>
        <v/>
      </c>
      <c r="Q196" s="129" t="str">
        <f t="shared" si="98"/>
        <v/>
      </c>
      <c r="S196" s="4" t="s">
        <v>9</v>
      </c>
      <c r="T196" s="5">
        <v>45361</v>
      </c>
      <c r="U196" s="6"/>
      <c r="V196" s="6"/>
      <c r="W196" s="6" t="str">
        <f t="shared" si="99"/>
        <v/>
      </c>
      <c r="X196" s="6" t="str">
        <f>IF(OR(U196="",V196=""),"",SUMIFS('تحميل المصنعيات'!$N:$N,'تحميل المصنعيات'!$F:$F,V$2,'تحميل المصنعيات'!$D:$D,T196))</f>
        <v/>
      </c>
      <c r="Y196" s="55" t="str">
        <f t="shared" si="84"/>
        <v/>
      </c>
      <c r="Z196" s="55" t="str">
        <f t="shared" si="85"/>
        <v/>
      </c>
      <c r="AA196" s="129" t="str">
        <f t="shared" si="111"/>
        <v/>
      </c>
      <c r="AC196" s="4" t="s">
        <v>9</v>
      </c>
      <c r="AD196" s="5">
        <v>45361</v>
      </c>
      <c r="AE196" s="6"/>
      <c r="AF196" s="6"/>
      <c r="AG196" s="6" t="str">
        <f t="shared" si="100"/>
        <v/>
      </c>
      <c r="AH196" s="6" t="str">
        <f>IF(OR(AE196="",AF196=""),"",SUMIFS('تحميل المصنعيات'!$N:$N,'تحميل المصنعيات'!$F:$F,AF$2,'تحميل المصنعيات'!$D:$D,AD196))</f>
        <v/>
      </c>
      <c r="AI196" s="55" t="str">
        <f t="shared" si="86"/>
        <v/>
      </c>
      <c r="AJ196" s="55" t="str">
        <f t="shared" si="101"/>
        <v/>
      </c>
      <c r="AK196" s="129" t="str">
        <f t="shared" si="112"/>
        <v/>
      </c>
      <c r="AM196" s="4" t="s">
        <v>9</v>
      </c>
      <c r="AN196" s="5">
        <v>45361</v>
      </c>
      <c r="AO196" s="6"/>
      <c r="AP196" s="6"/>
      <c r="AQ196" s="6" t="str">
        <f t="shared" si="102"/>
        <v/>
      </c>
      <c r="AR196" s="6" t="str">
        <f>IF(OR(AO196="",AP196=""),"",SUMIFS('تحميل المصنعيات'!$N:$N,'تحميل المصنعيات'!$F:$F,AP$2,'تحميل المصنعيات'!$D:$D,AN196))</f>
        <v/>
      </c>
      <c r="AS196" s="55" t="str">
        <f t="shared" si="87"/>
        <v/>
      </c>
      <c r="AT196" s="55" t="str">
        <f t="shared" si="88"/>
        <v/>
      </c>
      <c r="AU196" s="129" t="str">
        <f t="shared" si="113"/>
        <v/>
      </c>
      <c r="AW196" s="4" t="s">
        <v>9</v>
      </c>
      <c r="AX196" s="5">
        <v>45361</v>
      </c>
      <c r="AY196" s="6"/>
      <c r="AZ196" s="6"/>
      <c r="BA196" s="6" t="str">
        <f t="shared" si="103"/>
        <v/>
      </c>
      <c r="BB196" s="6" t="str">
        <f>IF(OR(AY196="",AZ196=""),"",SUMIFS('تحميل المصنعيات'!$N:$N,'تحميل المصنعيات'!$F:$F,AZ$2,'تحميل المصنعيات'!$D:$D,AX196))</f>
        <v/>
      </c>
      <c r="BC196" s="55" t="str">
        <f t="shared" si="89"/>
        <v/>
      </c>
      <c r="BD196" s="55" t="str">
        <f t="shared" si="104"/>
        <v/>
      </c>
      <c r="BE196" s="129" t="str">
        <f t="shared" si="114"/>
        <v/>
      </c>
      <c r="BG196" s="4" t="s">
        <v>9</v>
      </c>
      <c r="BH196" s="5">
        <v>45361</v>
      </c>
      <c r="BI196" s="6"/>
      <c r="BJ196" s="6"/>
      <c r="BK196" s="6" t="str">
        <f t="shared" si="105"/>
        <v/>
      </c>
      <c r="BL196" s="6" t="str">
        <f>IF(OR(BI196="",BJ196=""),"",SUMIFS('تحميل المصنعيات'!$N:$N,'تحميل المصنعيات'!$F:$F,BJ$2,'تحميل المصنعيات'!$D:$D,BH196))</f>
        <v/>
      </c>
      <c r="BM196" s="55" t="str">
        <f t="shared" si="90"/>
        <v/>
      </c>
      <c r="BN196" s="55" t="str">
        <f t="shared" si="91"/>
        <v/>
      </c>
      <c r="BO196" s="129" t="str">
        <f t="shared" si="115"/>
        <v/>
      </c>
      <c r="BQ196" s="4" t="s">
        <v>9</v>
      </c>
      <c r="BR196" s="5">
        <v>45361</v>
      </c>
      <c r="BS196" s="6"/>
      <c r="BT196" s="6"/>
      <c r="BU196" s="6" t="str">
        <f t="shared" si="106"/>
        <v/>
      </c>
      <c r="BV196" s="6" t="str">
        <f>IF(OR(BS196="",BT196=""),"",SUMIFS('تحميل المصنعيات'!$N:$N,'تحميل المصنعيات'!$F:$F,BT$2,'تحميل المصنعيات'!$D:$D,BR196))</f>
        <v/>
      </c>
      <c r="BW196" s="55" t="str">
        <f t="shared" si="92"/>
        <v/>
      </c>
      <c r="BX196" s="55" t="str">
        <f t="shared" si="107"/>
        <v/>
      </c>
      <c r="BY196" s="129" t="str">
        <f t="shared" si="116"/>
        <v/>
      </c>
      <c r="CA196" s="4" t="s">
        <v>9</v>
      </c>
      <c r="CB196" s="5">
        <v>45361</v>
      </c>
      <c r="CC196" s="6"/>
      <c r="CD196" s="6"/>
      <c r="CE196" s="6" t="str">
        <f t="shared" si="108"/>
        <v/>
      </c>
      <c r="CF196" s="6" t="str">
        <f>IF(OR(CC196="",CD196=""),"",SUMIFS('تحميل المصنعيات'!$N:$N,'تحميل المصنعيات'!$F:$F,CD$2,'تحميل المصنعيات'!$D:$D,CB196))</f>
        <v/>
      </c>
      <c r="CG196" s="55" t="str">
        <f t="shared" si="93"/>
        <v/>
      </c>
      <c r="CH196" s="55" t="str">
        <f t="shared" si="94"/>
        <v/>
      </c>
      <c r="CI196" s="129" t="str">
        <f t="shared" si="117"/>
        <v/>
      </c>
      <c r="CK196" s="4" t="s">
        <v>9</v>
      </c>
      <c r="CL196" s="5">
        <v>45361</v>
      </c>
      <c r="CM196" s="6"/>
      <c r="CN196" s="6"/>
      <c r="CO196" s="6" t="str">
        <f t="shared" si="109"/>
        <v/>
      </c>
      <c r="CP196" s="6" t="str">
        <f>IF(OR(CM196="",CN196=""),"",SUMIFS('تحميل المصنعيات'!$N:$N,'تحميل المصنعيات'!$F:$F,CN$2,'تحميل المصنعيات'!$D:$D,CL196))</f>
        <v/>
      </c>
      <c r="CQ196" s="55" t="str">
        <f t="shared" si="95"/>
        <v/>
      </c>
      <c r="CR196" s="55" t="str">
        <f t="shared" si="96"/>
        <v/>
      </c>
      <c r="CS196" s="129" t="str">
        <f t="shared" si="118"/>
        <v/>
      </c>
    </row>
    <row r="197" spans="9:97" x14ac:dyDescent="0.25">
      <c r="I197" s="4" t="s">
        <v>10</v>
      </c>
      <c r="J197" s="5">
        <v>45362</v>
      </c>
      <c r="K197" s="6"/>
      <c r="L197" s="6"/>
      <c r="M197" s="6" t="str">
        <f t="shared" si="97"/>
        <v/>
      </c>
      <c r="N197" s="6" t="str">
        <f>IF(OR(K197="",L197=""),"",SUMIFS('تحميل المصنعيات'!$N:$N,'تحميل المصنعيات'!$F:$F,L$2,'تحميل المصنعيات'!$D:$D,J197))</f>
        <v/>
      </c>
      <c r="O197" s="55" t="str">
        <f t="shared" ref="O197:O260" si="119">IF(Q197="ادخال خاطئ","",IF(K197="","",IF(OR(K197="غ",L197="غ"),"",IF(M197-N197-$P$2&lt;0,"أداء جيد",M197-N197-$P$2))))</f>
        <v/>
      </c>
      <c r="P197" s="55" t="str">
        <f t="shared" si="110"/>
        <v/>
      </c>
      <c r="Q197" s="129" t="str">
        <f t="shared" si="98"/>
        <v/>
      </c>
      <c r="S197" s="4" t="s">
        <v>10</v>
      </c>
      <c r="T197" s="5">
        <v>45362</v>
      </c>
      <c r="U197" s="6"/>
      <c r="V197" s="6"/>
      <c r="W197" s="6" t="str">
        <f t="shared" si="99"/>
        <v/>
      </c>
      <c r="X197" s="6" t="str">
        <f>IF(OR(U197="",V197=""),"",SUMIFS('تحميل المصنعيات'!$N:$N,'تحميل المصنعيات'!$F:$F,V$2,'تحميل المصنعيات'!$D:$D,T197))</f>
        <v/>
      </c>
      <c r="Y197" s="55" t="str">
        <f t="shared" ref="Y197:Y260" si="120">IF(AA197="ادخال خاطئ","",IF(U197="","",IF(OR(U197="غ",V197="غ"),"",IF(W197-X197-$P$2&lt;0,"أداء جيد",W197-X197-$P$2))))</f>
        <v/>
      </c>
      <c r="Z197" s="55" t="str">
        <f t="shared" ref="Z197:Z260" si="121">IF(Y197="أداء جيد",$P$2-(W197-X197),"")</f>
        <v/>
      </c>
      <c r="AA197" s="129" t="str">
        <f t="shared" si="111"/>
        <v/>
      </c>
      <c r="AC197" s="4" t="s">
        <v>10</v>
      </c>
      <c r="AD197" s="5">
        <v>45362</v>
      </c>
      <c r="AE197" s="6"/>
      <c r="AF197" s="6"/>
      <c r="AG197" s="6" t="str">
        <f t="shared" si="100"/>
        <v/>
      </c>
      <c r="AH197" s="6" t="str">
        <f>IF(OR(AE197="",AF197=""),"",SUMIFS('تحميل المصنعيات'!$N:$N,'تحميل المصنعيات'!$F:$F,AF$2,'تحميل المصنعيات'!$D:$D,AD197))</f>
        <v/>
      </c>
      <c r="AI197" s="55" t="str">
        <f t="shared" ref="AI197:AI260" si="122">IF(AK197="ادخال خاطئ","",IF(AE197="","",IF(OR(AE197="غ",AF197="غ"),"",IF(AG197-AH197-$P$2&lt;0,"أداء جيد",AG197-AH197-$P$2))))</f>
        <v/>
      </c>
      <c r="AJ197" s="55" t="str">
        <f t="shared" si="101"/>
        <v/>
      </c>
      <c r="AK197" s="129" t="str">
        <f t="shared" si="112"/>
        <v/>
      </c>
      <c r="AM197" s="4" t="s">
        <v>10</v>
      </c>
      <c r="AN197" s="5">
        <v>45362</v>
      </c>
      <c r="AO197" s="6"/>
      <c r="AP197" s="6"/>
      <c r="AQ197" s="6" t="str">
        <f t="shared" si="102"/>
        <v/>
      </c>
      <c r="AR197" s="6" t="str">
        <f>IF(OR(AO197="",AP197=""),"",SUMIFS('تحميل المصنعيات'!$N:$N,'تحميل المصنعيات'!$F:$F,AP$2,'تحميل المصنعيات'!$D:$D,AN197))</f>
        <v/>
      </c>
      <c r="AS197" s="55" t="str">
        <f t="shared" ref="AS197:AS260" si="123">IF(AU197="ادخال خاطئ","",IF(AO197="","",IF(OR(AO197="غ",AP197="غ"),"",IF(AQ197-AR197-$P$2&lt;0,"أداء جيد",AQ197-AR197-$P$2))))</f>
        <v/>
      </c>
      <c r="AT197" s="55" t="str">
        <f t="shared" ref="AT197:AT260" si="124">IF(AS197="أداء جيد",$P$2-(AQ197-AR197),"")</f>
        <v/>
      </c>
      <c r="AU197" s="129" t="str">
        <f t="shared" si="113"/>
        <v/>
      </c>
      <c r="AW197" s="4" t="s">
        <v>10</v>
      </c>
      <c r="AX197" s="5">
        <v>45362</v>
      </c>
      <c r="AY197" s="6"/>
      <c r="AZ197" s="6"/>
      <c r="BA197" s="6" t="str">
        <f t="shared" si="103"/>
        <v/>
      </c>
      <c r="BB197" s="6" t="str">
        <f>IF(OR(AY197="",AZ197=""),"",SUMIFS('تحميل المصنعيات'!$N:$N,'تحميل المصنعيات'!$F:$F,AZ$2,'تحميل المصنعيات'!$D:$D,AX197))</f>
        <v/>
      </c>
      <c r="BC197" s="55" t="str">
        <f t="shared" ref="BC197:BC260" si="125">IF(BE197="ادخال خاطئ","",IF(AY197="","",IF(OR(AY197="غ",AZ197="غ"),"",IF(BA197-BB197-$P$2&lt;0,"أداء جيد",BA197-BB197-$P$2))))</f>
        <v/>
      </c>
      <c r="BD197" s="55" t="str">
        <f t="shared" si="104"/>
        <v/>
      </c>
      <c r="BE197" s="129" t="str">
        <f t="shared" si="114"/>
        <v/>
      </c>
      <c r="BG197" s="4" t="s">
        <v>10</v>
      </c>
      <c r="BH197" s="5">
        <v>45362</v>
      </c>
      <c r="BI197" s="6"/>
      <c r="BJ197" s="6"/>
      <c r="BK197" s="6" t="str">
        <f t="shared" si="105"/>
        <v/>
      </c>
      <c r="BL197" s="6" t="str">
        <f>IF(OR(BI197="",BJ197=""),"",SUMIFS('تحميل المصنعيات'!$N:$N,'تحميل المصنعيات'!$F:$F,BJ$2,'تحميل المصنعيات'!$D:$D,BH197))</f>
        <v/>
      </c>
      <c r="BM197" s="55" t="str">
        <f t="shared" ref="BM197:BM260" si="126">IF(BO197="ادخال خاطئ","",IF(BI197="","",IF(OR(BI197="غ",BJ197="غ"),"",IF(BK197-BL197-$P$2&lt;0,"أداء جيد",BK197-BL197-$P$2))))</f>
        <v/>
      </c>
      <c r="BN197" s="55" t="str">
        <f t="shared" ref="BN197:BN260" si="127">IF(BM197="أداء جيد",$P$2-(BK197-BL197),"")</f>
        <v/>
      </c>
      <c r="BO197" s="129" t="str">
        <f t="shared" si="115"/>
        <v/>
      </c>
      <c r="BQ197" s="4" t="s">
        <v>10</v>
      </c>
      <c r="BR197" s="5">
        <v>45362</v>
      </c>
      <c r="BS197" s="6"/>
      <c r="BT197" s="6"/>
      <c r="BU197" s="6" t="str">
        <f t="shared" si="106"/>
        <v/>
      </c>
      <c r="BV197" s="6" t="str">
        <f>IF(OR(BS197="",BT197=""),"",SUMIFS('تحميل المصنعيات'!$N:$N,'تحميل المصنعيات'!$F:$F,BT$2,'تحميل المصنعيات'!$D:$D,BR197))</f>
        <v/>
      </c>
      <c r="BW197" s="55" t="str">
        <f t="shared" ref="BW197:BW260" si="128">IF(BY197="ادخال خاطئ","",IF(BS197="","",IF(OR(BS197="غ",BT197="غ"),"",IF(BU197-BV197-$P$2&lt;0,"أداء جيد",BU197-BV197-$P$2))))</f>
        <v/>
      </c>
      <c r="BX197" s="55" t="str">
        <f t="shared" si="107"/>
        <v/>
      </c>
      <c r="BY197" s="129" t="str">
        <f t="shared" si="116"/>
        <v/>
      </c>
      <c r="CA197" s="4" t="s">
        <v>10</v>
      </c>
      <c r="CB197" s="5">
        <v>45362</v>
      </c>
      <c r="CC197" s="6"/>
      <c r="CD197" s="6"/>
      <c r="CE197" s="6" t="str">
        <f t="shared" si="108"/>
        <v/>
      </c>
      <c r="CF197" s="6" t="str">
        <f>IF(OR(CC197="",CD197=""),"",SUMIFS('تحميل المصنعيات'!$N:$N,'تحميل المصنعيات'!$F:$F,CD$2,'تحميل المصنعيات'!$D:$D,CB197))</f>
        <v/>
      </c>
      <c r="CG197" s="55" t="str">
        <f t="shared" ref="CG197:CG260" si="129">IF(CI197="ادخال خاطئ","",IF(CC197="","",IF(OR(CC197="غ",CD197="غ"),"",IF(CE197-CF197-$P$2&lt;0,"أداء جيد",CE197-CF197-$P$2))))</f>
        <v/>
      </c>
      <c r="CH197" s="55" t="str">
        <f t="shared" ref="CH197:CH260" si="130">IF(CG197="أداء جيد",$P$2-(CE197-CF197),"")</f>
        <v/>
      </c>
      <c r="CI197" s="129" t="str">
        <f t="shared" si="117"/>
        <v/>
      </c>
      <c r="CK197" s="4" t="s">
        <v>10</v>
      </c>
      <c r="CL197" s="5">
        <v>45362</v>
      </c>
      <c r="CM197" s="6"/>
      <c r="CN197" s="6"/>
      <c r="CO197" s="6" t="str">
        <f t="shared" si="109"/>
        <v/>
      </c>
      <c r="CP197" s="6" t="str">
        <f>IF(OR(CM197="",CN197=""),"",SUMIFS('تحميل المصنعيات'!$N:$N,'تحميل المصنعيات'!$F:$F,CN$2,'تحميل المصنعيات'!$D:$D,CL197))</f>
        <v/>
      </c>
      <c r="CQ197" s="55" t="str">
        <f t="shared" ref="CQ197:CQ260" si="131">IF(CS197="ادخال خاطئ","",IF(CM197="","",IF(OR(CM197="غ",CN197="غ"),"",IF(CO197-CP197-$P$2&lt;0,"أداء جيد",CO197-CP197-$P$2))))</f>
        <v/>
      </c>
      <c r="CR197" s="55" t="str">
        <f t="shared" ref="CR197:CR260" si="132">IF(CQ197="أداء جيد",$P$2-(CO197-CP197),"")</f>
        <v/>
      </c>
      <c r="CS197" s="129" t="str">
        <f t="shared" si="118"/>
        <v/>
      </c>
    </row>
    <row r="198" spans="9:97" x14ac:dyDescent="0.25">
      <c r="I198" s="4" t="s">
        <v>11</v>
      </c>
      <c r="J198" s="5">
        <v>45363</v>
      </c>
      <c r="K198" s="6"/>
      <c r="L198" s="6"/>
      <c r="M198" s="6" t="str">
        <f t="shared" ref="M198:M261" si="133">IF(OR(K198="",L198=""),"",IF(OR(K198="غ",L198="غ"),0,L198-K198))</f>
        <v/>
      </c>
      <c r="N198" s="6" t="str">
        <f>IF(OR(K198="",L198=""),"",SUMIFS('تحميل المصنعيات'!$N:$N,'تحميل المصنعيات'!$F:$F,L$2,'تحميل المصنعيات'!$D:$D,J198))</f>
        <v/>
      </c>
      <c r="O198" s="55" t="str">
        <f t="shared" si="119"/>
        <v/>
      </c>
      <c r="P198" s="55" t="str">
        <f t="shared" si="110"/>
        <v/>
      </c>
      <c r="Q198" s="129" t="str">
        <f t="shared" ref="Q198:Q261" si="134">IF(K198="","",IF(N198&gt;M198,"ادخال خاطئ",""))</f>
        <v/>
      </c>
      <c r="S198" s="4" t="s">
        <v>11</v>
      </c>
      <c r="T198" s="5">
        <v>45363</v>
      </c>
      <c r="U198" s="6"/>
      <c r="V198" s="6"/>
      <c r="W198" s="6" t="str">
        <f t="shared" ref="W198:W261" si="135">IF(OR(U198="",V198=""),"",IF(OR(U198="غ",V198="غ"),0,V198-U198))</f>
        <v/>
      </c>
      <c r="X198" s="6" t="str">
        <f>IF(OR(U198="",V198=""),"",SUMIFS('تحميل المصنعيات'!$N:$N,'تحميل المصنعيات'!$F:$F,V$2,'تحميل المصنعيات'!$D:$D,T198))</f>
        <v/>
      </c>
      <c r="Y198" s="55" t="str">
        <f t="shared" si="120"/>
        <v/>
      </c>
      <c r="Z198" s="55" t="str">
        <f t="shared" si="121"/>
        <v/>
      </c>
      <c r="AA198" s="129" t="str">
        <f t="shared" si="111"/>
        <v/>
      </c>
      <c r="AC198" s="4" t="s">
        <v>11</v>
      </c>
      <c r="AD198" s="5">
        <v>45363</v>
      </c>
      <c r="AE198" s="6"/>
      <c r="AF198" s="6"/>
      <c r="AG198" s="6" t="str">
        <f t="shared" ref="AG198:AG261" si="136">IF(OR(AE198="",AF198=""),"",IF(OR(AE198="غ",AF198="غ"),0,AF198-AE198))</f>
        <v/>
      </c>
      <c r="AH198" s="6" t="str">
        <f>IF(OR(AE198="",AF198=""),"",SUMIFS('تحميل المصنعيات'!$N:$N,'تحميل المصنعيات'!$F:$F,AF$2,'تحميل المصنعيات'!$D:$D,AD198))</f>
        <v/>
      </c>
      <c r="AI198" s="55" t="str">
        <f t="shared" si="122"/>
        <v/>
      </c>
      <c r="AJ198" s="55" t="str">
        <f t="shared" ref="AJ198:AJ261" si="137">IF(AI198="أداء جيد",$P$2-(AG198-AH198),"")</f>
        <v/>
      </c>
      <c r="AK198" s="129" t="str">
        <f t="shared" si="112"/>
        <v/>
      </c>
      <c r="AM198" s="4" t="s">
        <v>11</v>
      </c>
      <c r="AN198" s="5">
        <v>45363</v>
      </c>
      <c r="AO198" s="6"/>
      <c r="AP198" s="6"/>
      <c r="AQ198" s="6" t="str">
        <f t="shared" ref="AQ198:AQ261" si="138">IF(OR(AO198="",AP198=""),"",IF(OR(AO198="غ",AP198="غ"),0,AP198-AO198))</f>
        <v/>
      </c>
      <c r="AR198" s="6" t="str">
        <f>IF(OR(AO198="",AP198=""),"",SUMIFS('تحميل المصنعيات'!$N:$N,'تحميل المصنعيات'!$F:$F,AP$2,'تحميل المصنعيات'!$D:$D,AN198))</f>
        <v/>
      </c>
      <c r="AS198" s="55" t="str">
        <f t="shared" si="123"/>
        <v/>
      </c>
      <c r="AT198" s="55" t="str">
        <f t="shared" si="124"/>
        <v/>
      </c>
      <c r="AU198" s="129" t="str">
        <f t="shared" si="113"/>
        <v/>
      </c>
      <c r="AW198" s="4" t="s">
        <v>11</v>
      </c>
      <c r="AX198" s="5">
        <v>45363</v>
      </c>
      <c r="AY198" s="6"/>
      <c r="AZ198" s="6"/>
      <c r="BA198" s="6" t="str">
        <f t="shared" ref="BA198:BA261" si="139">IF(OR(AY198="",AZ198=""),"",IF(OR(AY198="غ",AZ198="غ"),0,AZ198-AY198))</f>
        <v/>
      </c>
      <c r="BB198" s="6" t="str">
        <f>IF(OR(AY198="",AZ198=""),"",SUMIFS('تحميل المصنعيات'!$N:$N,'تحميل المصنعيات'!$F:$F,AZ$2,'تحميل المصنعيات'!$D:$D,AX198))</f>
        <v/>
      </c>
      <c r="BC198" s="55" t="str">
        <f t="shared" si="125"/>
        <v/>
      </c>
      <c r="BD198" s="55" t="str">
        <f t="shared" ref="BD198:BD261" si="140">IF(BC198="أداء جيد",$P$2-(BA198-BB198),"")</f>
        <v/>
      </c>
      <c r="BE198" s="129" t="str">
        <f t="shared" si="114"/>
        <v/>
      </c>
      <c r="BG198" s="4" t="s">
        <v>11</v>
      </c>
      <c r="BH198" s="5">
        <v>45363</v>
      </c>
      <c r="BI198" s="6"/>
      <c r="BJ198" s="6"/>
      <c r="BK198" s="6" t="str">
        <f t="shared" ref="BK198:BK261" si="141">IF(OR(BI198="",BJ198=""),"",IF(OR(BI198="غ",BJ198="غ"),0,BJ198-BI198))</f>
        <v/>
      </c>
      <c r="BL198" s="6" t="str">
        <f>IF(OR(BI198="",BJ198=""),"",SUMIFS('تحميل المصنعيات'!$N:$N,'تحميل المصنعيات'!$F:$F,BJ$2,'تحميل المصنعيات'!$D:$D,BH198))</f>
        <v/>
      </c>
      <c r="BM198" s="55" t="str">
        <f t="shared" si="126"/>
        <v/>
      </c>
      <c r="BN198" s="55" t="str">
        <f t="shared" si="127"/>
        <v/>
      </c>
      <c r="BO198" s="129" t="str">
        <f t="shared" si="115"/>
        <v/>
      </c>
      <c r="BQ198" s="4" t="s">
        <v>11</v>
      </c>
      <c r="BR198" s="5">
        <v>45363</v>
      </c>
      <c r="BS198" s="6"/>
      <c r="BT198" s="6"/>
      <c r="BU198" s="6" t="str">
        <f t="shared" ref="BU198:BU261" si="142">IF(OR(BS198="",BT198=""),"",IF(OR(BS198="غ",BT198="غ"),0,BT198-BS198))</f>
        <v/>
      </c>
      <c r="BV198" s="6" t="str">
        <f>IF(OR(BS198="",BT198=""),"",SUMIFS('تحميل المصنعيات'!$N:$N,'تحميل المصنعيات'!$F:$F,BT$2,'تحميل المصنعيات'!$D:$D,BR198))</f>
        <v/>
      </c>
      <c r="BW198" s="55" t="str">
        <f t="shared" si="128"/>
        <v/>
      </c>
      <c r="BX198" s="55" t="str">
        <f t="shared" ref="BX198:BX261" si="143">IF(BW198="أداء جيد",$P$2-(BU198-BV198),"")</f>
        <v/>
      </c>
      <c r="BY198" s="129" t="str">
        <f t="shared" si="116"/>
        <v/>
      </c>
      <c r="CA198" s="4" t="s">
        <v>11</v>
      </c>
      <c r="CB198" s="5">
        <v>45363</v>
      </c>
      <c r="CC198" s="6"/>
      <c r="CD198" s="6"/>
      <c r="CE198" s="6" t="str">
        <f t="shared" ref="CE198:CE261" si="144">IF(OR(CC198="",CD198=""),"",IF(OR(CC198="غ",CD198="غ"),0,CD198-CC198))</f>
        <v/>
      </c>
      <c r="CF198" s="6" t="str">
        <f>IF(OR(CC198="",CD198=""),"",SUMIFS('تحميل المصنعيات'!$N:$N,'تحميل المصنعيات'!$F:$F,CD$2,'تحميل المصنعيات'!$D:$D,CB198))</f>
        <v/>
      </c>
      <c r="CG198" s="55" t="str">
        <f t="shared" si="129"/>
        <v/>
      </c>
      <c r="CH198" s="55" t="str">
        <f t="shared" si="130"/>
        <v/>
      </c>
      <c r="CI198" s="129" t="str">
        <f t="shared" si="117"/>
        <v/>
      </c>
      <c r="CK198" s="4" t="s">
        <v>11</v>
      </c>
      <c r="CL198" s="5">
        <v>45363</v>
      </c>
      <c r="CM198" s="6"/>
      <c r="CN198" s="6"/>
      <c r="CO198" s="6" t="str">
        <f t="shared" ref="CO198:CO261" si="145">IF(OR(CM198="",CN198=""),"",IF(OR(CM198="غ",CN198="غ"),0,CN198-CM198))</f>
        <v/>
      </c>
      <c r="CP198" s="6" t="str">
        <f>IF(OR(CM198="",CN198=""),"",SUMIFS('تحميل المصنعيات'!$N:$N,'تحميل المصنعيات'!$F:$F,CN$2,'تحميل المصنعيات'!$D:$D,CL198))</f>
        <v/>
      </c>
      <c r="CQ198" s="55" t="str">
        <f t="shared" si="131"/>
        <v/>
      </c>
      <c r="CR198" s="55" t="str">
        <f t="shared" si="132"/>
        <v/>
      </c>
      <c r="CS198" s="129" t="str">
        <f t="shared" si="118"/>
        <v/>
      </c>
    </row>
    <row r="199" spans="9:97" x14ac:dyDescent="0.25">
      <c r="I199" s="4" t="s">
        <v>12</v>
      </c>
      <c r="J199" s="5">
        <v>45364</v>
      </c>
      <c r="K199" s="6"/>
      <c r="L199" s="6"/>
      <c r="M199" s="6" t="str">
        <f t="shared" si="133"/>
        <v/>
      </c>
      <c r="N199" s="6" t="str">
        <f>IF(OR(K199="",L199=""),"",SUMIFS('تحميل المصنعيات'!$N:$N,'تحميل المصنعيات'!$F:$F,L$2,'تحميل المصنعيات'!$D:$D,J199))</f>
        <v/>
      </c>
      <c r="O199" s="55" t="str">
        <f t="shared" si="119"/>
        <v/>
      </c>
      <c r="P199" s="55" t="str">
        <f t="shared" si="110"/>
        <v/>
      </c>
      <c r="Q199" s="129" t="str">
        <f t="shared" si="134"/>
        <v/>
      </c>
      <c r="S199" s="4" t="s">
        <v>12</v>
      </c>
      <c r="T199" s="5">
        <v>45364</v>
      </c>
      <c r="U199" s="6"/>
      <c r="V199" s="6"/>
      <c r="W199" s="6" t="str">
        <f t="shared" si="135"/>
        <v/>
      </c>
      <c r="X199" s="6" t="str">
        <f>IF(OR(U199="",V199=""),"",SUMIFS('تحميل المصنعيات'!$N:$N,'تحميل المصنعيات'!$F:$F,V$2,'تحميل المصنعيات'!$D:$D,T199))</f>
        <v/>
      </c>
      <c r="Y199" s="55" t="str">
        <f t="shared" si="120"/>
        <v/>
      </c>
      <c r="Z199" s="55" t="str">
        <f t="shared" si="121"/>
        <v/>
      </c>
      <c r="AA199" s="129" t="str">
        <f t="shared" si="111"/>
        <v/>
      </c>
      <c r="AC199" s="4" t="s">
        <v>12</v>
      </c>
      <c r="AD199" s="5">
        <v>45364</v>
      </c>
      <c r="AE199" s="6"/>
      <c r="AF199" s="6"/>
      <c r="AG199" s="6" t="str">
        <f t="shared" si="136"/>
        <v/>
      </c>
      <c r="AH199" s="6" t="str">
        <f>IF(OR(AE199="",AF199=""),"",SUMIFS('تحميل المصنعيات'!$N:$N,'تحميل المصنعيات'!$F:$F,AF$2,'تحميل المصنعيات'!$D:$D,AD199))</f>
        <v/>
      </c>
      <c r="AI199" s="55" t="str">
        <f t="shared" si="122"/>
        <v/>
      </c>
      <c r="AJ199" s="55" t="str">
        <f t="shared" si="137"/>
        <v/>
      </c>
      <c r="AK199" s="129" t="str">
        <f t="shared" si="112"/>
        <v/>
      </c>
      <c r="AM199" s="4" t="s">
        <v>12</v>
      </c>
      <c r="AN199" s="5">
        <v>45364</v>
      </c>
      <c r="AO199" s="6"/>
      <c r="AP199" s="6"/>
      <c r="AQ199" s="6" t="str">
        <f t="shared" si="138"/>
        <v/>
      </c>
      <c r="AR199" s="6" t="str">
        <f>IF(OR(AO199="",AP199=""),"",SUMIFS('تحميل المصنعيات'!$N:$N,'تحميل المصنعيات'!$F:$F,AP$2,'تحميل المصنعيات'!$D:$D,AN199))</f>
        <v/>
      </c>
      <c r="AS199" s="55" t="str">
        <f t="shared" si="123"/>
        <v/>
      </c>
      <c r="AT199" s="55" t="str">
        <f t="shared" si="124"/>
        <v/>
      </c>
      <c r="AU199" s="129" t="str">
        <f t="shared" si="113"/>
        <v/>
      </c>
      <c r="AW199" s="4" t="s">
        <v>12</v>
      </c>
      <c r="AX199" s="5">
        <v>45364</v>
      </c>
      <c r="AY199" s="6"/>
      <c r="AZ199" s="6"/>
      <c r="BA199" s="6" t="str">
        <f t="shared" si="139"/>
        <v/>
      </c>
      <c r="BB199" s="6" t="str">
        <f>IF(OR(AY199="",AZ199=""),"",SUMIFS('تحميل المصنعيات'!$N:$N,'تحميل المصنعيات'!$F:$F,AZ$2,'تحميل المصنعيات'!$D:$D,AX199))</f>
        <v/>
      </c>
      <c r="BC199" s="55" t="str">
        <f t="shared" si="125"/>
        <v/>
      </c>
      <c r="BD199" s="55" t="str">
        <f t="shared" si="140"/>
        <v/>
      </c>
      <c r="BE199" s="129" t="str">
        <f t="shared" si="114"/>
        <v/>
      </c>
      <c r="BG199" s="4" t="s">
        <v>12</v>
      </c>
      <c r="BH199" s="5">
        <v>45364</v>
      </c>
      <c r="BI199" s="6"/>
      <c r="BJ199" s="6"/>
      <c r="BK199" s="6" t="str">
        <f t="shared" si="141"/>
        <v/>
      </c>
      <c r="BL199" s="6" t="str">
        <f>IF(OR(BI199="",BJ199=""),"",SUMIFS('تحميل المصنعيات'!$N:$N,'تحميل المصنعيات'!$F:$F,BJ$2,'تحميل المصنعيات'!$D:$D,BH199))</f>
        <v/>
      </c>
      <c r="BM199" s="55" t="str">
        <f t="shared" si="126"/>
        <v/>
      </c>
      <c r="BN199" s="55" t="str">
        <f t="shared" si="127"/>
        <v/>
      </c>
      <c r="BO199" s="129" t="str">
        <f t="shared" si="115"/>
        <v/>
      </c>
      <c r="BQ199" s="4" t="s">
        <v>12</v>
      </c>
      <c r="BR199" s="5">
        <v>45364</v>
      </c>
      <c r="BS199" s="6"/>
      <c r="BT199" s="6"/>
      <c r="BU199" s="6" t="str">
        <f t="shared" si="142"/>
        <v/>
      </c>
      <c r="BV199" s="6" t="str">
        <f>IF(OR(BS199="",BT199=""),"",SUMIFS('تحميل المصنعيات'!$N:$N,'تحميل المصنعيات'!$F:$F,BT$2,'تحميل المصنعيات'!$D:$D,BR199))</f>
        <v/>
      </c>
      <c r="BW199" s="55" t="str">
        <f t="shared" si="128"/>
        <v/>
      </c>
      <c r="BX199" s="55" t="str">
        <f t="shared" si="143"/>
        <v/>
      </c>
      <c r="BY199" s="129" t="str">
        <f t="shared" si="116"/>
        <v/>
      </c>
      <c r="CA199" s="4" t="s">
        <v>12</v>
      </c>
      <c r="CB199" s="5">
        <v>45364</v>
      </c>
      <c r="CC199" s="6"/>
      <c r="CD199" s="6"/>
      <c r="CE199" s="6" t="str">
        <f t="shared" si="144"/>
        <v/>
      </c>
      <c r="CF199" s="6" t="str">
        <f>IF(OR(CC199="",CD199=""),"",SUMIFS('تحميل المصنعيات'!$N:$N,'تحميل المصنعيات'!$F:$F,CD$2,'تحميل المصنعيات'!$D:$D,CB199))</f>
        <v/>
      </c>
      <c r="CG199" s="55" t="str">
        <f t="shared" si="129"/>
        <v/>
      </c>
      <c r="CH199" s="55" t="str">
        <f t="shared" si="130"/>
        <v/>
      </c>
      <c r="CI199" s="129" t="str">
        <f t="shared" si="117"/>
        <v/>
      </c>
      <c r="CK199" s="4" t="s">
        <v>12</v>
      </c>
      <c r="CL199" s="5">
        <v>45364</v>
      </c>
      <c r="CM199" s="6"/>
      <c r="CN199" s="6"/>
      <c r="CO199" s="6" t="str">
        <f t="shared" si="145"/>
        <v/>
      </c>
      <c r="CP199" s="6" t="str">
        <f>IF(OR(CM199="",CN199=""),"",SUMIFS('تحميل المصنعيات'!$N:$N,'تحميل المصنعيات'!$F:$F,CN$2,'تحميل المصنعيات'!$D:$D,CL199))</f>
        <v/>
      </c>
      <c r="CQ199" s="55" t="str">
        <f t="shared" si="131"/>
        <v/>
      </c>
      <c r="CR199" s="55" t="str">
        <f t="shared" si="132"/>
        <v/>
      </c>
      <c r="CS199" s="129" t="str">
        <f t="shared" si="118"/>
        <v/>
      </c>
    </row>
    <row r="200" spans="9:97" x14ac:dyDescent="0.25">
      <c r="I200" s="4" t="s">
        <v>13</v>
      </c>
      <c r="J200" s="5">
        <v>45365</v>
      </c>
      <c r="K200" s="6"/>
      <c r="L200" s="6"/>
      <c r="M200" s="6" t="str">
        <f t="shared" si="133"/>
        <v/>
      </c>
      <c r="N200" s="6" t="str">
        <f>IF(OR(K200="",L200=""),"",SUMIFS('تحميل المصنعيات'!$N:$N,'تحميل المصنعيات'!$F:$F,L$2,'تحميل المصنعيات'!$D:$D,J200))</f>
        <v/>
      </c>
      <c r="O200" s="55" t="str">
        <f t="shared" si="119"/>
        <v/>
      </c>
      <c r="P200" s="55" t="str">
        <f t="shared" ref="P200:P263" si="146">IF(O200="أداء جيد",$P$2-(M200-N200),"")</f>
        <v/>
      </c>
      <c r="Q200" s="129" t="str">
        <f t="shared" si="134"/>
        <v/>
      </c>
      <c r="S200" s="4" t="s">
        <v>13</v>
      </c>
      <c r="T200" s="5">
        <v>45365</v>
      </c>
      <c r="U200" s="6"/>
      <c r="V200" s="6"/>
      <c r="W200" s="6" t="str">
        <f t="shared" si="135"/>
        <v/>
      </c>
      <c r="X200" s="6" t="str">
        <f>IF(OR(U200="",V200=""),"",SUMIFS('تحميل المصنعيات'!$N:$N,'تحميل المصنعيات'!$F:$F,V$2,'تحميل المصنعيات'!$D:$D,T200))</f>
        <v/>
      </c>
      <c r="Y200" s="55" t="str">
        <f t="shared" si="120"/>
        <v/>
      </c>
      <c r="Z200" s="55" t="str">
        <f t="shared" si="121"/>
        <v/>
      </c>
      <c r="AA200" s="129" t="str">
        <f t="shared" si="111"/>
        <v/>
      </c>
      <c r="AC200" s="4" t="s">
        <v>13</v>
      </c>
      <c r="AD200" s="5">
        <v>45365</v>
      </c>
      <c r="AE200" s="6"/>
      <c r="AF200" s="6"/>
      <c r="AG200" s="6" t="str">
        <f t="shared" si="136"/>
        <v/>
      </c>
      <c r="AH200" s="6" t="str">
        <f>IF(OR(AE200="",AF200=""),"",SUMIFS('تحميل المصنعيات'!$N:$N,'تحميل المصنعيات'!$F:$F,AF$2,'تحميل المصنعيات'!$D:$D,AD200))</f>
        <v/>
      </c>
      <c r="AI200" s="55" t="str">
        <f t="shared" si="122"/>
        <v/>
      </c>
      <c r="AJ200" s="55" t="str">
        <f t="shared" si="137"/>
        <v/>
      </c>
      <c r="AK200" s="129" t="str">
        <f t="shared" si="112"/>
        <v/>
      </c>
      <c r="AM200" s="4" t="s">
        <v>13</v>
      </c>
      <c r="AN200" s="5">
        <v>45365</v>
      </c>
      <c r="AO200" s="6"/>
      <c r="AP200" s="6"/>
      <c r="AQ200" s="6" t="str">
        <f t="shared" si="138"/>
        <v/>
      </c>
      <c r="AR200" s="6" t="str">
        <f>IF(OR(AO200="",AP200=""),"",SUMIFS('تحميل المصنعيات'!$N:$N,'تحميل المصنعيات'!$F:$F,AP$2,'تحميل المصنعيات'!$D:$D,AN200))</f>
        <v/>
      </c>
      <c r="AS200" s="55" t="str">
        <f t="shared" si="123"/>
        <v/>
      </c>
      <c r="AT200" s="55" t="str">
        <f t="shared" si="124"/>
        <v/>
      </c>
      <c r="AU200" s="129" t="str">
        <f t="shared" si="113"/>
        <v/>
      </c>
      <c r="AW200" s="4" t="s">
        <v>13</v>
      </c>
      <c r="AX200" s="5">
        <v>45365</v>
      </c>
      <c r="AY200" s="6"/>
      <c r="AZ200" s="6"/>
      <c r="BA200" s="6" t="str">
        <f t="shared" si="139"/>
        <v/>
      </c>
      <c r="BB200" s="6" t="str">
        <f>IF(OR(AY200="",AZ200=""),"",SUMIFS('تحميل المصنعيات'!$N:$N,'تحميل المصنعيات'!$F:$F,AZ$2,'تحميل المصنعيات'!$D:$D,AX200))</f>
        <v/>
      </c>
      <c r="BC200" s="55" t="str">
        <f t="shared" si="125"/>
        <v/>
      </c>
      <c r="BD200" s="55" t="str">
        <f t="shared" si="140"/>
        <v/>
      </c>
      <c r="BE200" s="129" t="str">
        <f t="shared" si="114"/>
        <v/>
      </c>
      <c r="BG200" s="4" t="s">
        <v>13</v>
      </c>
      <c r="BH200" s="5">
        <v>45365</v>
      </c>
      <c r="BI200" s="6"/>
      <c r="BJ200" s="6"/>
      <c r="BK200" s="6" t="str">
        <f t="shared" si="141"/>
        <v/>
      </c>
      <c r="BL200" s="6" t="str">
        <f>IF(OR(BI200="",BJ200=""),"",SUMIFS('تحميل المصنعيات'!$N:$N,'تحميل المصنعيات'!$F:$F,BJ$2,'تحميل المصنعيات'!$D:$D,BH200))</f>
        <v/>
      </c>
      <c r="BM200" s="55" t="str">
        <f t="shared" si="126"/>
        <v/>
      </c>
      <c r="BN200" s="55" t="str">
        <f t="shared" si="127"/>
        <v/>
      </c>
      <c r="BO200" s="129" t="str">
        <f t="shared" si="115"/>
        <v/>
      </c>
      <c r="BQ200" s="4" t="s">
        <v>13</v>
      </c>
      <c r="BR200" s="5">
        <v>45365</v>
      </c>
      <c r="BS200" s="6"/>
      <c r="BT200" s="6"/>
      <c r="BU200" s="6" t="str">
        <f t="shared" si="142"/>
        <v/>
      </c>
      <c r="BV200" s="6" t="str">
        <f>IF(OR(BS200="",BT200=""),"",SUMIFS('تحميل المصنعيات'!$N:$N,'تحميل المصنعيات'!$F:$F,BT$2,'تحميل المصنعيات'!$D:$D,BR200))</f>
        <v/>
      </c>
      <c r="BW200" s="55" t="str">
        <f t="shared" si="128"/>
        <v/>
      </c>
      <c r="BX200" s="55" t="str">
        <f t="shared" si="143"/>
        <v/>
      </c>
      <c r="BY200" s="129" t="str">
        <f t="shared" si="116"/>
        <v/>
      </c>
      <c r="CA200" s="4" t="s">
        <v>13</v>
      </c>
      <c r="CB200" s="5">
        <v>45365</v>
      </c>
      <c r="CC200" s="6"/>
      <c r="CD200" s="6"/>
      <c r="CE200" s="6" t="str">
        <f t="shared" si="144"/>
        <v/>
      </c>
      <c r="CF200" s="6" t="str">
        <f>IF(OR(CC200="",CD200=""),"",SUMIFS('تحميل المصنعيات'!$N:$N,'تحميل المصنعيات'!$F:$F,CD$2,'تحميل المصنعيات'!$D:$D,CB200))</f>
        <v/>
      </c>
      <c r="CG200" s="55" t="str">
        <f t="shared" si="129"/>
        <v/>
      </c>
      <c r="CH200" s="55" t="str">
        <f t="shared" si="130"/>
        <v/>
      </c>
      <c r="CI200" s="129" t="str">
        <f t="shared" si="117"/>
        <v/>
      </c>
      <c r="CK200" s="4" t="s">
        <v>13</v>
      </c>
      <c r="CL200" s="5">
        <v>45365</v>
      </c>
      <c r="CM200" s="6"/>
      <c r="CN200" s="6"/>
      <c r="CO200" s="6" t="str">
        <f t="shared" si="145"/>
        <v/>
      </c>
      <c r="CP200" s="6" t="str">
        <f>IF(OR(CM200="",CN200=""),"",SUMIFS('تحميل المصنعيات'!$N:$N,'تحميل المصنعيات'!$F:$F,CN$2,'تحميل المصنعيات'!$D:$D,CL200))</f>
        <v/>
      </c>
      <c r="CQ200" s="55" t="str">
        <f t="shared" si="131"/>
        <v/>
      </c>
      <c r="CR200" s="55" t="str">
        <f t="shared" si="132"/>
        <v/>
      </c>
      <c r="CS200" s="129" t="str">
        <f t="shared" si="118"/>
        <v/>
      </c>
    </row>
    <row r="201" spans="9:97" x14ac:dyDescent="0.25">
      <c r="I201" s="132" t="s">
        <v>30</v>
      </c>
      <c r="J201" s="133">
        <v>45366</v>
      </c>
      <c r="K201" s="134"/>
      <c r="L201" s="134"/>
      <c r="M201" s="134" t="str">
        <f t="shared" si="133"/>
        <v/>
      </c>
      <c r="N201" s="134" t="str">
        <f>IF(OR(K201="",L201=""),"",SUMIFS('تحميل المصنعيات'!$N:$N,'تحميل المصنعيات'!$F:$F,L$2,'تحميل المصنعيات'!$D:$D,J201))</f>
        <v/>
      </c>
      <c r="O201" s="135" t="str">
        <f t="shared" si="119"/>
        <v/>
      </c>
      <c r="P201" s="135" t="str">
        <f t="shared" si="146"/>
        <v/>
      </c>
      <c r="Q201" s="132" t="str">
        <f t="shared" si="134"/>
        <v/>
      </c>
      <c r="S201" s="132" t="s">
        <v>30</v>
      </c>
      <c r="T201" s="133">
        <v>45366</v>
      </c>
      <c r="U201" s="134"/>
      <c r="V201" s="134"/>
      <c r="W201" s="134" t="str">
        <f t="shared" si="135"/>
        <v/>
      </c>
      <c r="X201" s="134" t="str">
        <f>IF(OR(U201="",V201=""),"",SUMIFS('تحميل المصنعيات'!$N:$N,'تحميل المصنعيات'!$F:$F,V$2,'تحميل المصنعيات'!$D:$D,T201))</f>
        <v/>
      </c>
      <c r="Y201" s="135" t="str">
        <f t="shared" si="120"/>
        <v/>
      </c>
      <c r="Z201" s="135" t="str">
        <f t="shared" si="121"/>
        <v/>
      </c>
      <c r="AA201" s="132" t="str">
        <f t="shared" si="111"/>
        <v/>
      </c>
      <c r="AC201" s="132" t="s">
        <v>30</v>
      </c>
      <c r="AD201" s="133">
        <v>45366</v>
      </c>
      <c r="AE201" s="134"/>
      <c r="AF201" s="134"/>
      <c r="AG201" s="134" t="str">
        <f t="shared" si="136"/>
        <v/>
      </c>
      <c r="AH201" s="134" t="str">
        <f>IF(OR(AE201="",AF201=""),"",SUMIFS('تحميل المصنعيات'!$N:$N,'تحميل المصنعيات'!$F:$F,AF$2,'تحميل المصنعيات'!$D:$D,AD201))</f>
        <v/>
      </c>
      <c r="AI201" s="135" t="str">
        <f t="shared" si="122"/>
        <v/>
      </c>
      <c r="AJ201" s="135" t="str">
        <f t="shared" si="137"/>
        <v/>
      </c>
      <c r="AK201" s="132" t="str">
        <f t="shared" si="112"/>
        <v/>
      </c>
      <c r="AM201" s="132" t="s">
        <v>30</v>
      </c>
      <c r="AN201" s="133">
        <v>45366</v>
      </c>
      <c r="AO201" s="134"/>
      <c r="AP201" s="134"/>
      <c r="AQ201" s="134" t="str">
        <f t="shared" si="138"/>
        <v/>
      </c>
      <c r="AR201" s="134" t="str">
        <f>IF(OR(AO201="",AP201=""),"",SUMIFS('تحميل المصنعيات'!$N:$N,'تحميل المصنعيات'!$F:$F,AP$2,'تحميل المصنعيات'!$D:$D,AN201))</f>
        <v/>
      </c>
      <c r="AS201" s="135" t="str">
        <f t="shared" si="123"/>
        <v/>
      </c>
      <c r="AT201" s="135" t="str">
        <f t="shared" si="124"/>
        <v/>
      </c>
      <c r="AU201" s="132" t="str">
        <f t="shared" si="113"/>
        <v/>
      </c>
      <c r="AW201" s="132" t="s">
        <v>30</v>
      </c>
      <c r="AX201" s="133">
        <v>45366</v>
      </c>
      <c r="AY201" s="134"/>
      <c r="AZ201" s="134"/>
      <c r="BA201" s="134" t="str">
        <f t="shared" si="139"/>
        <v/>
      </c>
      <c r="BB201" s="134" t="str">
        <f>IF(OR(AY201="",AZ201=""),"",SUMIFS('تحميل المصنعيات'!$N:$N,'تحميل المصنعيات'!$F:$F,AZ$2,'تحميل المصنعيات'!$D:$D,AX201))</f>
        <v/>
      </c>
      <c r="BC201" s="135" t="str">
        <f t="shared" si="125"/>
        <v/>
      </c>
      <c r="BD201" s="135" t="str">
        <f t="shared" si="140"/>
        <v/>
      </c>
      <c r="BE201" s="132" t="str">
        <f t="shared" si="114"/>
        <v/>
      </c>
      <c r="BG201" s="132" t="s">
        <v>30</v>
      </c>
      <c r="BH201" s="133">
        <v>45366</v>
      </c>
      <c r="BI201" s="134"/>
      <c r="BJ201" s="134"/>
      <c r="BK201" s="134" t="str">
        <f t="shared" si="141"/>
        <v/>
      </c>
      <c r="BL201" s="134" t="str">
        <f>IF(OR(BI201="",BJ201=""),"",SUMIFS('تحميل المصنعيات'!$N:$N,'تحميل المصنعيات'!$F:$F,BJ$2,'تحميل المصنعيات'!$D:$D,BH201))</f>
        <v/>
      </c>
      <c r="BM201" s="135" t="str">
        <f t="shared" si="126"/>
        <v/>
      </c>
      <c r="BN201" s="135" t="str">
        <f t="shared" si="127"/>
        <v/>
      </c>
      <c r="BO201" s="132" t="str">
        <f t="shared" si="115"/>
        <v/>
      </c>
      <c r="BQ201" s="132" t="s">
        <v>30</v>
      </c>
      <c r="BR201" s="133">
        <v>45366</v>
      </c>
      <c r="BS201" s="134"/>
      <c r="BT201" s="134"/>
      <c r="BU201" s="134" t="str">
        <f t="shared" si="142"/>
        <v/>
      </c>
      <c r="BV201" s="134" t="str">
        <f>IF(OR(BS201="",BT201=""),"",SUMIFS('تحميل المصنعيات'!$N:$N,'تحميل المصنعيات'!$F:$F,BT$2,'تحميل المصنعيات'!$D:$D,BR201))</f>
        <v/>
      </c>
      <c r="BW201" s="135" t="str">
        <f t="shared" si="128"/>
        <v/>
      </c>
      <c r="BX201" s="135" t="str">
        <f t="shared" si="143"/>
        <v/>
      </c>
      <c r="BY201" s="132" t="str">
        <f t="shared" si="116"/>
        <v/>
      </c>
      <c r="CA201" s="132" t="s">
        <v>30</v>
      </c>
      <c r="CB201" s="133">
        <v>45366</v>
      </c>
      <c r="CC201" s="134"/>
      <c r="CD201" s="134"/>
      <c r="CE201" s="134" t="str">
        <f t="shared" si="144"/>
        <v/>
      </c>
      <c r="CF201" s="134" t="str">
        <f>IF(OR(CC201="",CD201=""),"",SUMIFS('تحميل المصنعيات'!$N:$N,'تحميل المصنعيات'!$F:$F,CD$2,'تحميل المصنعيات'!$D:$D,CB201))</f>
        <v/>
      </c>
      <c r="CG201" s="135" t="str">
        <f t="shared" si="129"/>
        <v/>
      </c>
      <c r="CH201" s="135" t="str">
        <f t="shared" si="130"/>
        <v/>
      </c>
      <c r="CI201" s="132" t="str">
        <f t="shared" si="117"/>
        <v/>
      </c>
      <c r="CK201" s="132" t="s">
        <v>30</v>
      </c>
      <c r="CL201" s="133">
        <v>45366</v>
      </c>
      <c r="CM201" s="134"/>
      <c r="CN201" s="134"/>
      <c r="CO201" s="134" t="str">
        <f t="shared" si="145"/>
        <v/>
      </c>
      <c r="CP201" s="134" t="str">
        <f>IF(OR(CM201="",CN201=""),"",SUMIFS('تحميل المصنعيات'!$N:$N,'تحميل المصنعيات'!$F:$F,CN$2,'تحميل المصنعيات'!$D:$D,CL201))</f>
        <v/>
      </c>
      <c r="CQ201" s="135" t="str">
        <f t="shared" si="131"/>
        <v/>
      </c>
      <c r="CR201" s="135" t="str">
        <f t="shared" si="132"/>
        <v/>
      </c>
      <c r="CS201" s="132" t="str">
        <f t="shared" si="118"/>
        <v/>
      </c>
    </row>
    <row r="202" spans="9:97" x14ac:dyDescent="0.25">
      <c r="I202" s="4" t="s">
        <v>8</v>
      </c>
      <c r="J202" s="5">
        <v>45367</v>
      </c>
      <c r="K202" s="6"/>
      <c r="L202" s="6"/>
      <c r="M202" s="6" t="str">
        <f t="shared" si="133"/>
        <v/>
      </c>
      <c r="N202" s="6" t="str">
        <f>IF(OR(K202="",L202=""),"",SUMIFS('تحميل المصنعيات'!$N:$N,'تحميل المصنعيات'!$F:$F,L$2,'تحميل المصنعيات'!$D:$D,J202))</f>
        <v/>
      </c>
      <c r="O202" s="55" t="str">
        <f t="shared" si="119"/>
        <v/>
      </c>
      <c r="P202" s="55" t="str">
        <f t="shared" si="146"/>
        <v/>
      </c>
      <c r="Q202" s="129" t="str">
        <f t="shared" si="134"/>
        <v/>
      </c>
      <c r="S202" s="4" t="s">
        <v>8</v>
      </c>
      <c r="T202" s="5">
        <v>45367</v>
      </c>
      <c r="U202" s="6"/>
      <c r="V202" s="6"/>
      <c r="W202" s="6" t="str">
        <f t="shared" si="135"/>
        <v/>
      </c>
      <c r="X202" s="6" t="str">
        <f>IF(OR(U202="",V202=""),"",SUMIFS('تحميل المصنعيات'!$N:$N,'تحميل المصنعيات'!$F:$F,V$2,'تحميل المصنعيات'!$D:$D,T202))</f>
        <v/>
      </c>
      <c r="Y202" s="55" t="str">
        <f t="shared" si="120"/>
        <v/>
      </c>
      <c r="Z202" s="55" t="str">
        <f t="shared" si="121"/>
        <v/>
      </c>
      <c r="AA202" s="129" t="str">
        <f t="shared" si="111"/>
        <v/>
      </c>
      <c r="AC202" s="4" t="s">
        <v>8</v>
      </c>
      <c r="AD202" s="5">
        <v>45367</v>
      </c>
      <c r="AE202" s="6"/>
      <c r="AF202" s="6"/>
      <c r="AG202" s="6" t="str">
        <f t="shared" si="136"/>
        <v/>
      </c>
      <c r="AH202" s="6" t="str">
        <f>IF(OR(AE202="",AF202=""),"",SUMIFS('تحميل المصنعيات'!$N:$N,'تحميل المصنعيات'!$F:$F,AF$2,'تحميل المصنعيات'!$D:$D,AD202))</f>
        <v/>
      </c>
      <c r="AI202" s="55" t="str">
        <f t="shared" si="122"/>
        <v/>
      </c>
      <c r="AJ202" s="55" t="str">
        <f t="shared" si="137"/>
        <v/>
      </c>
      <c r="AK202" s="129" t="str">
        <f t="shared" si="112"/>
        <v/>
      </c>
      <c r="AM202" s="4" t="s">
        <v>8</v>
      </c>
      <c r="AN202" s="5">
        <v>45367</v>
      </c>
      <c r="AO202" s="6"/>
      <c r="AP202" s="6"/>
      <c r="AQ202" s="6" t="str">
        <f t="shared" si="138"/>
        <v/>
      </c>
      <c r="AR202" s="6" t="str">
        <f>IF(OR(AO202="",AP202=""),"",SUMIFS('تحميل المصنعيات'!$N:$N,'تحميل المصنعيات'!$F:$F,AP$2,'تحميل المصنعيات'!$D:$D,AN202))</f>
        <v/>
      </c>
      <c r="AS202" s="55" t="str">
        <f t="shared" si="123"/>
        <v/>
      </c>
      <c r="AT202" s="55" t="str">
        <f t="shared" si="124"/>
        <v/>
      </c>
      <c r="AU202" s="129" t="str">
        <f t="shared" si="113"/>
        <v/>
      </c>
      <c r="AW202" s="4" t="s">
        <v>8</v>
      </c>
      <c r="AX202" s="5">
        <v>45367</v>
      </c>
      <c r="AY202" s="6"/>
      <c r="AZ202" s="6"/>
      <c r="BA202" s="6" t="str">
        <f t="shared" si="139"/>
        <v/>
      </c>
      <c r="BB202" s="6" t="str">
        <f>IF(OR(AY202="",AZ202=""),"",SUMIFS('تحميل المصنعيات'!$N:$N,'تحميل المصنعيات'!$F:$F,AZ$2,'تحميل المصنعيات'!$D:$D,AX202))</f>
        <v/>
      </c>
      <c r="BC202" s="55" t="str">
        <f t="shared" si="125"/>
        <v/>
      </c>
      <c r="BD202" s="55" t="str">
        <f t="shared" si="140"/>
        <v/>
      </c>
      <c r="BE202" s="129" t="str">
        <f t="shared" si="114"/>
        <v/>
      </c>
      <c r="BG202" s="4" t="s">
        <v>8</v>
      </c>
      <c r="BH202" s="5">
        <v>45367</v>
      </c>
      <c r="BI202" s="6"/>
      <c r="BJ202" s="6"/>
      <c r="BK202" s="6" t="str">
        <f t="shared" si="141"/>
        <v/>
      </c>
      <c r="BL202" s="6" t="str">
        <f>IF(OR(BI202="",BJ202=""),"",SUMIFS('تحميل المصنعيات'!$N:$N,'تحميل المصنعيات'!$F:$F,BJ$2,'تحميل المصنعيات'!$D:$D,BH202))</f>
        <v/>
      </c>
      <c r="BM202" s="55" t="str">
        <f t="shared" si="126"/>
        <v/>
      </c>
      <c r="BN202" s="55" t="str">
        <f t="shared" si="127"/>
        <v/>
      </c>
      <c r="BO202" s="129" t="str">
        <f t="shared" si="115"/>
        <v/>
      </c>
      <c r="BQ202" s="4" t="s">
        <v>8</v>
      </c>
      <c r="BR202" s="5">
        <v>45367</v>
      </c>
      <c r="BS202" s="6"/>
      <c r="BT202" s="6"/>
      <c r="BU202" s="6" t="str">
        <f t="shared" si="142"/>
        <v/>
      </c>
      <c r="BV202" s="6" t="str">
        <f>IF(OR(BS202="",BT202=""),"",SUMIFS('تحميل المصنعيات'!$N:$N,'تحميل المصنعيات'!$F:$F,BT$2,'تحميل المصنعيات'!$D:$D,BR202))</f>
        <v/>
      </c>
      <c r="BW202" s="55" t="str">
        <f t="shared" si="128"/>
        <v/>
      </c>
      <c r="BX202" s="55" t="str">
        <f t="shared" si="143"/>
        <v/>
      </c>
      <c r="BY202" s="129" t="str">
        <f t="shared" si="116"/>
        <v/>
      </c>
      <c r="CA202" s="4" t="s">
        <v>8</v>
      </c>
      <c r="CB202" s="5">
        <v>45367</v>
      </c>
      <c r="CC202" s="6"/>
      <c r="CD202" s="6"/>
      <c r="CE202" s="6" t="str">
        <f t="shared" si="144"/>
        <v/>
      </c>
      <c r="CF202" s="6" t="str">
        <f>IF(OR(CC202="",CD202=""),"",SUMIFS('تحميل المصنعيات'!$N:$N,'تحميل المصنعيات'!$F:$F,CD$2,'تحميل المصنعيات'!$D:$D,CB202))</f>
        <v/>
      </c>
      <c r="CG202" s="55" t="str">
        <f t="shared" si="129"/>
        <v/>
      </c>
      <c r="CH202" s="55" t="str">
        <f t="shared" si="130"/>
        <v/>
      </c>
      <c r="CI202" s="129" t="str">
        <f t="shared" si="117"/>
        <v/>
      </c>
      <c r="CK202" s="4" t="s">
        <v>8</v>
      </c>
      <c r="CL202" s="5">
        <v>45367</v>
      </c>
      <c r="CM202" s="6"/>
      <c r="CN202" s="6"/>
      <c r="CO202" s="6" t="str">
        <f t="shared" si="145"/>
        <v/>
      </c>
      <c r="CP202" s="6" t="str">
        <f>IF(OR(CM202="",CN202=""),"",SUMIFS('تحميل المصنعيات'!$N:$N,'تحميل المصنعيات'!$F:$F,CN$2,'تحميل المصنعيات'!$D:$D,CL202))</f>
        <v/>
      </c>
      <c r="CQ202" s="55" t="str">
        <f t="shared" si="131"/>
        <v/>
      </c>
      <c r="CR202" s="55" t="str">
        <f t="shared" si="132"/>
        <v/>
      </c>
      <c r="CS202" s="129" t="str">
        <f t="shared" si="118"/>
        <v/>
      </c>
    </row>
    <row r="203" spans="9:97" x14ac:dyDescent="0.25">
      <c r="I203" s="4" t="s">
        <v>9</v>
      </c>
      <c r="J203" s="5">
        <v>45368</v>
      </c>
      <c r="K203" s="6"/>
      <c r="L203" s="6"/>
      <c r="M203" s="6" t="str">
        <f t="shared" si="133"/>
        <v/>
      </c>
      <c r="N203" s="6" t="str">
        <f>IF(OR(K203="",L203=""),"",SUMIFS('تحميل المصنعيات'!$N:$N,'تحميل المصنعيات'!$F:$F,L$2,'تحميل المصنعيات'!$D:$D,J203))</f>
        <v/>
      </c>
      <c r="O203" s="55" t="str">
        <f t="shared" si="119"/>
        <v/>
      </c>
      <c r="P203" s="55" t="str">
        <f t="shared" si="146"/>
        <v/>
      </c>
      <c r="Q203" s="129" t="str">
        <f t="shared" si="134"/>
        <v/>
      </c>
      <c r="S203" s="4" t="s">
        <v>9</v>
      </c>
      <c r="T203" s="5">
        <v>45368</v>
      </c>
      <c r="U203" s="6"/>
      <c r="V203" s="6"/>
      <c r="W203" s="6" t="str">
        <f t="shared" si="135"/>
        <v/>
      </c>
      <c r="X203" s="6" t="str">
        <f>IF(OR(U203="",V203=""),"",SUMIFS('تحميل المصنعيات'!$N:$N,'تحميل المصنعيات'!$F:$F,V$2,'تحميل المصنعيات'!$D:$D,T203))</f>
        <v/>
      </c>
      <c r="Y203" s="55" t="str">
        <f t="shared" si="120"/>
        <v/>
      </c>
      <c r="Z203" s="55" t="str">
        <f t="shared" si="121"/>
        <v/>
      </c>
      <c r="AA203" s="129" t="str">
        <f t="shared" si="111"/>
        <v/>
      </c>
      <c r="AC203" s="4" t="s">
        <v>9</v>
      </c>
      <c r="AD203" s="5">
        <v>45368</v>
      </c>
      <c r="AE203" s="6"/>
      <c r="AF203" s="6"/>
      <c r="AG203" s="6" t="str">
        <f t="shared" si="136"/>
        <v/>
      </c>
      <c r="AH203" s="6" t="str">
        <f>IF(OR(AE203="",AF203=""),"",SUMIFS('تحميل المصنعيات'!$N:$N,'تحميل المصنعيات'!$F:$F,AF$2,'تحميل المصنعيات'!$D:$D,AD203))</f>
        <v/>
      </c>
      <c r="AI203" s="55" t="str">
        <f t="shared" si="122"/>
        <v/>
      </c>
      <c r="AJ203" s="55" t="str">
        <f t="shared" si="137"/>
        <v/>
      </c>
      <c r="AK203" s="129" t="str">
        <f t="shared" si="112"/>
        <v/>
      </c>
      <c r="AM203" s="4" t="s">
        <v>9</v>
      </c>
      <c r="AN203" s="5">
        <v>45368</v>
      </c>
      <c r="AO203" s="6"/>
      <c r="AP203" s="6"/>
      <c r="AQ203" s="6" t="str">
        <f t="shared" si="138"/>
        <v/>
      </c>
      <c r="AR203" s="6" t="str">
        <f>IF(OR(AO203="",AP203=""),"",SUMIFS('تحميل المصنعيات'!$N:$N,'تحميل المصنعيات'!$F:$F,AP$2,'تحميل المصنعيات'!$D:$D,AN203))</f>
        <v/>
      </c>
      <c r="AS203" s="55" t="str">
        <f t="shared" si="123"/>
        <v/>
      </c>
      <c r="AT203" s="55" t="str">
        <f t="shared" si="124"/>
        <v/>
      </c>
      <c r="AU203" s="129" t="str">
        <f t="shared" si="113"/>
        <v/>
      </c>
      <c r="AW203" s="4" t="s">
        <v>9</v>
      </c>
      <c r="AX203" s="5">
        <v>45368</v>
      </c>
      <c r="AY203" s="6"/>
      <c r="AZ203" s="6"/>
      <c r="BA203" s="6" t="str">
        <f t="shared" si="139"/>
        <v/>
      </c>
      <c r="BB203" s="6" t="str">
        <f>IF(OR(AY203="",AZ203=""),"",SUMIFS('تحميل المصنعيات'!$N:$N,'تحميل المصنعيات'!$F:$F,AZ$2,'تحميل المصنعيات'!$D:$D,AX203))</f>
        <v/>
      </c>
      <c r="BC203" s="55" t="str">
        <f t="shared" si="125"/>
        <v/>
      </c>
      <c r="BD203" s="55" t="str">
        <f t="shared" si="140"/>
        <v/>
      </c>
      <c r="BE203" s="129" t="str">
        <f t="shared" si="114"/>
        <v/>
      </c>
      <c r="BG203" s="4" t="s">
        <v>9</v>
      </c>
      <c r="BH203" s="5">
        <v>45368</v>
      </c>
      <c r="BI203" s="6"/>
      <c r="BJ203" s="6"/>
      <c r="BK203" s="6" t="str">
        <f t="shared" si="141"/>
        <v/>
      </c>
      <c r="BL203" s="6" t="str">
        <f>IF(OR(BI203="",BJ203=""),"",SUMIFS('تحميل المصنعيات'!$N:$N,'تحميل المصنعيات'!$F:$F,BJ$2,'تحميل المصنعيات'!$D:$D,BH203))</f>
        <v/>
      </c>
      <c r="BM203" s="55" t="str">
        <f t="shared" si="126"/>
        <v/>
      </c>
      <c r="BN203" s="55" t="str">
        <f t="shared" si="127"/>
        <v/>
      </c>
      <c r="BO203" s="129" t="str">
        <f t="shared" si="115"/>
        <v/>
      </c>
      <c r="BQ203" s="4" t="s">
        <v>9</v>
      </c>
      <c r="BR203" s="5">
        <v>45368</v>
      </c>
      <c r="BS203" s="6"/>
      <c r="BT203" s="6"/>
      <c r="BU203" s="6" t="str">
        <f t="shared" si="142"/>
        <v/>
      </c>
      <c r="BV203" s="6" t="str">
        <f>IF(OR(BS203="",BT203=""),"",SUMIFS('تحميل المصنعيات'!$N:$N,'تحميل المصنعيات'!$F:$F,BT$2,'تحميل المصنعيات'!$D:$D,BR203))</f>
        <v/>
      </c>
      <c r="BW203" s="55" t="str">
        <f t="shared" si="128"/>
        <v/>
      </c>
      <c r="BX203" s="55" t="str">
        <f t="shared" si="143"/>
        <v/>
      </c>
      <c r="BY203" s="129" t="str">
        <f t="shared" si="116"/>
        <v/>
      </c>
      <c r="CA203" s="4" t="s">
        <v>9</v>
      </c>
      <c r="CB203" s="5">
        <v>45368</v>
      </c>
      <c r="CC203" s="6"/>
      <c r="CD203" s="6"/>
      <c r="CE203" s="6" t="str">
        <f t="shared" si="144"/>
        <v/>
      </c>
      <c r="CF203" s="6" t="str">
        <f>IF(OR(CC203="",CD203=""),"",SUMIFS('تحميل المصنعيات'!$N:$N,'تحميل المصنعيات'!$F:$F,CD$2,'تحميل المصنعيات'!$D:$D,CB203))</f>
        <v/>
      </c>
      <c r="CG203" s="55" t="str">
        <f t="shared" si="129"/>
        <v/>
      </c>
      <c r="CH203" s="55" t="str">
        <f t="shared" si="130"/>
        <v/>
      </c>
      <c r="CI203" s="129" t="str">
        <f t="shared" si="117"/>
        <v/>
      </c>
      <c r="CK203" s="4" t="s">
        <v>9</v>
      </c>
      <c r="CL203" s="5">
        <v>45368</v>
      </c>
      <c r="CM203" s="6"/>
      <c r="CN203" s="6"/>
      <c r="CO203" s="6" t="str">
        <f t="shared" si="145"/>
        <v/>
      </c>
      <c r="CP203" s="6" t="str">
        <f>IF(OR(CM203="",CN203=""),"",SUMIFS('تحميل المصنعيات'!$N:$N,'تحميل المصنعيات'!$F:$F,CN$2,'تحميل المصنعيات'!$D:$D,CL203))</f>
        <v/>
      </c>
      <c r="CQ203" s="55" t="str">
        <f t="shared" si="131"/>
        <v/>
      </c>
      <c r="CR203" s="55" t="str">
        <f t="shared" si="132"/>
        <v/>
      </c>
      <c r="CS203" s="129" t="str">
        <f t="shared" si="118"/>
        <v/>
      </c>
    </row>
    <row r="204" spans="9:97" x14ac:dyDescent="0.25">
      <c r="I204" s="4" t="s">
        <v>10</v>
      </c>
      <c r="J204" s="5">
        <v>45369</v>
      </c>
      <c r="K204" s="6"/>
      <c r="L204" s="6"/>
      <c r="M204" s="6" t="str">
        <f t="shared" si="133"/>
        <v/>
      </c>
      <c r="N204" s="6" t="str">
        <f>IF(OR(K204="",L204=""),"",SUMIFS('تحميل المصنعيات'!$N:$N,'تحميل المصنعيات'!$F:$F,L$2,'تحميل المصنعيات'!$D:$D,J204))</f>
        <v/>
      </c>
      <c r="O204" s="55" t="str">
        <f t="shared" si="119"/>
        <v/>
      </c>
      <c r="P204" s="55" t="str">
        <f t="shared" si="146"/>
        <v/>
      </c>
      <c r="Q204" s="129" t="str">
        <f t="shared" si="134"/>
        <v/>
      </c>
      <c r="S204" s="4" t="s">
        <v>10</v>
      </c>
      <c r="T204" s="5">
        <v>45369</v>
      </c>
      <c r="U204" s="6"/>
      <c r="V204" s="6"/>
      <c r="W204" s="6" t="str">
        <f t="shared" si="135"/>
        <v/>
      </c>
      <c r="X204" s="6" t="str">
        <f>IF(OR(U204="",V204=""),"",SUMIFS('تحميل المصنعيات'!$N:$N,'تحميل المصنعيات'!$F:$F,V$2,'تحميل المصنعيات'!$D:$D,T204))</f>
        <v/>
      </c>
      <c r="Y204" s="55" t="str">
        <f t="shared" si="120"/>
        <v/>
      </c>
      <c r="Z204" s="55" t="str">
        <f t="shared" si="121"/>
        <v/>
      </c>
      <c r="AA204" s="129" t="str">
        <f t="shared" si="111"/>
        <v/>
      </c>
      <c r="AC204" s="4" t="s">
        <v>10</v>
      </c>
      <c r="AD204" s="5">
        <v>45369</v>
      </c>
      <c r="AE204" s="6"/>
      <c r="AF204" s="6"/>
      <c r="AG204" s="6" t="str">
        <f t="shared" si="136"/>
        <v/>
      </c>
      <c r="AH204" s="6" t="str">
        <f>IF(OR(AE204="",AF204=""),"",SUMIFS('تحميل المصنعيات'!$N:$N,'تحميل المصنعيات'!$F:$F,AF$2,'تحميل المصنعيات'!$D:$D,AD204))</f>
        <v/>
      </c>
      <c r="AI204" s="55" t="str">
        <f t="shared" si="122"/>
        <v/>
      </c>
      <c r="AJ204" s="55" t="str">
        <f t="shared" si="137"/>
        <v/>
      </c>
      <c r="AK204" s="129" t="str">
        <f t="shared" si="112"/>
        <v/>
      </c>
      <c r="AM204" s="4" t="s">
        <v>10</v>
      </c>
      <c r="AN204" s="5">
        <v>45369</v>
      </c>
      <c r="AO204" s="6"/>
      <c r="AP204" s="6"/>
      <c r="AQ204" s="6" t="str">
        <f t="shared" si="138"/>
        <v/>
      </c>
      <c r="AR204" s="6" t="str">
        <f>IF(OR(AO204="",AP204=""),"",SUMIFS('تحميل المصنعيات'!$N:$N,'تحميل المصنعيات'!$F:$F,AP$2,'تحميل المصنعيات'!$D:$D,AN204))</f>
        <v/>
      </c>
      <c r="AS204" s="55" t="str">
        <f t="shared" si="123"/>
        <v/>
      </c>
      <c r="AT204" s="55" t="str">
        <f t="shared" si="124"/>
        <v/>
      </c>
      <c r="AU204" s="129" t="str">
        <f t="shared" si="113"/>
        <v/>
      </c>
      <c r="AW204" s="4" t="s">
        <v>10</v>
      </c>
      <c r="AX204" s="5">
        <v>45369</v>
      </c>
      <c r="AY204" s="6"/>
      <c r="AZ204" s="6"/>
      <c r="BA204" s="6" t="str">
        <f t="shared" si="139"/>
        <v/>
      </c>
      <c r="BB204" s="6" t="str">
        <f>IF(OR(AY204="",AZ204=""),"",SUMIFS('تحميل المصنعيات'!$N:$N,'تحميل المصنعيات'!$F:$F,AZ$2,'تحميل المصنعيات'!$D:$D,AX204))</f>
        <v/>
      </c>
      <c r="BC204" s="55" t="str">
        <f t="shared" si="125"/>
        <v/>
      </c>
      <c r="BD204" s="55" t="str">
        <f t="shared" si="140"/>
        <v/>
      </c>
      <c r="BE204" s="129" t="str">
        <f t="shared" si="114"/>
        <v/>
      </c>
      <c r="BG204" s="4" t="s">
        <v>10</v>
      </c>
      <c r="BH204" s="5">
        <v>45369</v>
      </c>
      <c r="BI204" s="6"/>
      <c r="BJ204" s="6"/>
      <c r="BK204" s="6" t="str">
        <f t="shared" si="141"/>
        <v/>
      </c>
      <c r="BL204" s="6" t="str">
        <f>IF(OR(BI204="",BJ204=""),"",SUMIFS('تحميل المصنعيات'!$N:$N,'تحميل المصنعيات'!$F:$F,BJ$2,'تحميل المصنعيات'!$D:$D,BH204))</f>
        <v/>
      </c>
      <c r="BM204" s="55" t="str">
        <f t="shared" si="126"/>
        <v/>
      </c>
      <c r="BN204" s="55" t="str">
        <f t="shared" si="127"/>
        <v/>
      </c>
      <c r="BO204" s="129" t="str">
        <f t="shared" si="115"/>
        <v/>
      </c>
      <c r="BQ204" s="4" t="s">
        <v>10</v>
      </c>
      <c r="BR204" s="5">
        <v>45369</v>
      </c>
      <c r="BS204" s="6"/>
      <c r="BT204" s="6"/>
      <c r="BU204" s="6" t="str">
        <f t="shared" si="142"/>
        <v/>
      </c>
      <c r="BV204" s="6" t="str">
        <f>IF(OR(BS204="",BT204=""),"",SUMIFS('تحميل المصنعيات'!$N:$N,'تحميل المصنعيات'!$F:$F,BT$2,'تحميل المصنعيات'!$D:$D,BR204))</f>
        <v/>
      </c>
      <c r="BW204" s="55" t="str">
        <f t="shared" si="128"/>
        <v/>
      </c>
      <c r="BX204" s="55" t="str">
        <f t="shared" si="143"/>
        <v/>
      </c>
      <c r="BY204" s="129" t="str">
        <f t="shared" si="116"/>
        <v/>
      </c>
      <c r="CA204" s="4" t="s">
        <v>10</v>
      </c>
      <c r="CB204" s="5">
        <v>45369</v>
      </c>
      <c r="CC204" s="6"/>
      <c r="CD204" s="6"/>
      <c r="CE204" s="6" t="str">
        <f t="shared" si="144"/>
        <v/>
      </c>
      <c r="CF204" s="6" t="str">
        <f>IF(OR(CC204="",CD204=""),"",SUMIFS('تحميل المصنعيات'!$N:$N,'تحميل المصنعيات'!$F:$F,CD$2,'تحميل المصنعيات'!$D:$D,CB204))</f>
        <v/>
      </c>
      <c r="CG204" s="55" t="str">
        <f t="shared" si="129"/>
        <v/>
      </c>
      <c r="CH204" s="55" t="str">
        <f t="shared" si="130"/>
        <v/>
      </c>
      <c r="CI204" s="129" t="str">
        <f t="shared" si="117"/>
        <v/>
      </c>
      <c r="CK204" s="4" t="s">
        <v>10</v>
      </c>
      <c r="CL204" s="5">
        <v>45369</v>
      </c>
      <c r="CM204" s="6"/>
      <c r="CN204" s="6"/>
      <c r="CO204" s="6" t="str">
        <f t="shared" si="145"/>
        <v/>
      </c>
      <c r="CP204" s="6" t="str">
        <f>IF(OR(CM204="",CN204=""),"",SUMIFS('تحميل المصنعيات'!$N:$N,'تحميل المصنعيات'!$F:$F,CN$2,'تحميل المصنعيات'!$D:$D,CL204))</f>
        <v/>
      </c>
      <c r="CQ204" s="55" t="str">
        <f t="shared" si="131"/>
        <v/>
      </c>
      <c r="CR204" s="55" t="str">
        <f t="shared" si="132"/>
        <v/>
      </c>
      <c r="CS204" s="129" t="str">
        <f t="shared" si="118"/>
        <v/>
      </c>
    </row>
    <row r="205" spans="9:97" x14ac:dyDescent="0.25">
      <c r="I205" s="4" t="s">
        <v>11</v>
      </c>
      <c r="J205" s="5">
        <v>45370</v>
      </c>
      <c r="K205" s="6"/>
      <c r="L205" s="6"/>
      <c r="M205" s="6" t="str">
        <f t="shared" si="133"/>
        <v/>
      </c>
      <c r="N205" s="6" t="str">
        <f>IF(OR(K205="",L205=""),"",SUMIFS('تحميل المصنعيات'!$N:$N,'تحميل المصنعيات'!$F:$F,L$2,'تحميل المصنعيات'!$D:$D,J205))</f>
        <v/>
      </c>
      <c r="O205" s="55" t="str">
        <f t="shared" si="119"/>
        <v/>
      </c>
      <c r="P205" s="55" t="str">
        <f t="shared" si="146"/>
        <v/>
      </c>
      <c r="Q205" s="129" t="str">
        <f t="shared" si="134"/>
        <v/>
      </c>
      <c r="S205" s="4" t="s">
        <v>11</v>
      </c>
      <c r="T205" s="5">
        <v>45370</v>
      </c>
      <c r="U205" s="6"/>
      <c r="V205" s="6"/>
      <c r="W205" s="6" t="str">
        <f t="shared" si="135"/>
        <v/>
      </c>
      <c r="X205" s="6" t="str">
        <f>IF(OR(U205="",V205=""),"",SUMIFS('تحميل المصنعيات'!$N:$N,'تحميل المصنعيات'!$F:$F,V$2,'تحميل المصنعيات'!$D:$D,T205))</f>
        <v/>
      </c>
      <c r="Y205" s="55" t="str">
        <f t="shared" si="120"/>
        <v/>
      </c>
      <c r="Z205" s="55" t="str">
        <f t="shared" si="121"/>
        <v/>
      </c>
      <c r="AA205" s="129" t="str">
        <f t="shared" si="111"/>
        <v/>
      </c>
      <c r="AC205" s="4" t="s">
        <v>11</v>
      </c>
      <c r="AD205" s="5">
        <v>45370</v>
      </c>
      <c r="AE205" s="6"/>
      <c r="AF205" s="6"/>
      <c r="AG205" s="6" t="str">
        <f t="shared" si="136"/>
        <v/>
      </c>
      <c r="AH205" s="6" t="str">
        <f>IF(OR(AE205="",AF205=""),"",SUMIFS('تحميل المصنعيات'!$N:$N,'تحميل المصنعيات'!$F:$F,AF$2,'تحميل المصنعيات'!$D:$D,AD205))</f>
        <v/>
      </c>
      <c r="AI205" s="55" t="str">
        <f t="shared" si="122"/>
        <v/>
      </c>
      <c r="AJ205" s="55" t="str">
        <f t="shared" si="137"/>
        <v/>
      </c>
      <c r="AK205" s="129" t="str">
        <f t="shared" si="112"/>
        <v/>
      </c>
      <c r="AM205" s="4" t="s">
        <v>11</v>
      </c>
      <c r="AN205" s="5">
        <v>45370</v>
      </c>
      <c r="AO205" s="6"/>
      <c r="AP205" s="6"/>
      <c r="AQ205" s="6" t="str">
        <f t="shared" si="138"/>
        <v/>
      </c>
      <c r="AR205" s="6" t="str">
        <f>IF(OR(AO205="",AP205=""),"",SUMIFS('تحميل المصنعيات'!$N:$N,'تحميل المصنعيات'!$F:$F,AP$2,'تحميل المصنعيات'!$D:$D,AN205))</f>
        <v/>
      </c>
      <c r="AS205" s="55" t="str">
        <f t="shared" si="123"/>
        <v/>
      </c>
      <c r="AT205" s="55" t="str">
        <f t="shared" si="124"/>
        <v/>
      </c>
      <c r="AU205" s="129" t="str">
        <f t="shared" si="113"/>
        <v/>
      </c>
      <c r="AW205" s="4" t="s">
        <v>11</v>
      </c>
      <c r="AX205" s="5">
        <v>45370</v>
      </c>
      <c r="AY205" s="6"/>
      <c r="AZ205" s="6"/>
      <c r="BA205" s="6" t="str">
        <f t="shared" si="139"/>
        <v/>
      </c>
      <c r="BB205" s="6" t="str">
        <f>IF(OR(AY205="",AZ205=""),"",SUMIFS('تحميل المصنعيات'!$N:$N,'تحميل المصنعيات'!$F:$F,AZ$2,'تحميل المصنعيات'!$D:$D,AX205))</f>
        <v/>
      </c>
      <c r="BC205" s="55" t="str">
        <f t="shared" si="125"/>
        <v/>
      </c>
      <c r="BD205" s="55" t="str">
        <f t="shared" si="140"/>
        <v/>
      </c>
      <c r="BE205" s="129" t="str">
        <f t="shared" si="114"/>
        <v/>
      </c>
      <c r="BG205" s="4" t="s">
        <v>11</v>
      </c>
      <c r="BH205" s="5">
        <v>45370</v>
      </c>
      <c r="BI205" s="6"/>
      <c r="BJ205" s="6"/>
      <c r="BK205" s="6" t="str">
        <f t="shared" si="141"/>
        <v/>
      </c>
      <c r="BL205" s="6" t="str">
        <f>IF(OR(BI205="",BJ205=""),"",SUMIFS('تحميل المصنعيات'!$N:$N,'تحميل المصنعيات'!$F:$F,BJ$2,'تحميل المصنعيات'!$D:$D,BH205))</f>
        <v/>
      </c>
      <c r="BM205" s="55" t="str">
        <f t="shared" si="126"/>
        <v/>
      </c>
      <c r="BN205" s="55" t="str">
        <f t="shared" si="127"/>
        <v/>
      </c>
      <c r="BO205" s="129" t="str">
        <f t="shared" si="115"/>
        <v/>
      </c>
      <c r="BQ205" s="4" t="s">
        <v>11</v>
      </c>
      <c r="BR205" s="5">
        <v>45370</v>
      </c>
      <c r="BS205" s="6"/>
      <c r="BT205" s="6"/>
      <c r="BU205" s="6" t="str">
        <f t="shared" si="142"/>
        <v/>
      </c>
      <c r="BV205" s="6" t="str">
        <f>IF(OR(BS205="",BT205=""),"",SUMIFS('تحميل المصنعيات'!$N:$N,'تحميل المصنعيات'!$F:$F,BT$2,'تحميل المصنعيات'!$D:$D,BR205))</f>
        <v/>
      </c>
      <c r="BW205" s="55" t="str">
        <f t="shared" si="128"/>
        <v/>
      </c>
      <c r="BX205" s="55" t="str">
        <f t="shared" si="143"/>
        <v/>
      </c>
      <c r="BY205" s="129" t="str">
        <f t="shared" si="116"/>
        <v/>
      </c>
      <c r="CA205" s="4" t="s">
        <v>11</v>
      </c>
      <c r="CB205" s="5">
        <v>45370</v>
      </c>
      <c r="CC205" s="6"/>
      <c r="CD205" s="6"/>
      <c r="CE205" s="6" t="str">
        <f t="shared" si="144"/>
        <v/>
      </c>
      <c r="CF205" s="6" t="str">
        <f>IF(OR(CC205="",CD205=""),"",SUMIFS('تحميل المصنعيات'!$N:$N,'تحميل المصنعيات'!$F:$F,CD$2,'تحميل المصنعيات'!$D:$D,CB205))</f>
        <v/>
      </c>
      <c r="CG205" s="55" t="str">
        <f t="shared" si="129"/>
        <v/>
      </c>
      <c r="CH205" s="55" t="str">
        <f t="shared" si="130"/>
        <v/>
      </c>
      <c r="CI205" s="129" t="str">
        <f t="shared" si="117"/>
        <v/>
      </c>
      <c r="CK205" s="4" t="s">
        <v>11</v>
      </c>
      <c r="CL205" s="5">
        <v>45370</v>
      </c>
      <c r="CM205" s="6"/>
      <c r="CN205" s="6"/>
      <c r="CO205" s="6" t="str">
        <f t="shared" si="145"/>
        <v/>
      </c>
      <c r="CP205" s="6" t="str">
        <f>IF(OR(CM205="",CN205=""),"",SUMIFS('تحميل المصنعيات'!$N:$N,'تحميل المصنعيات'!$F:$F,CN$2,'تحميل المصنعيات'!$D:$D,CL205))</f>
        <v/>
      </c>
      <c r="CQ205" s="55" t="str">
        <f t="shared" si="131"/>
        <v/>
      </c>
      <c r="CR205" s="55" t="str">
        <f t="shared" si="132"/>
        <v/>
      </c>
      <c r="CS205" s="129" t="str">
        <f t="shared" si="118"/>
        <v/>
      </c>
    </row>
    <row r="206" spans="9:97" x14ac:dyDescent="0.25">
      <c r="I206" s="4" t="s">
        <v>12</v>
      </c>
      <c r="J206" s="5">
        <v>45371</v>
      </c>
      <c r="K206" s="6"/>
      <c r="L206" s="6"/>
      <c r="M206" s="6" t="str">
        <f t="shared" si="133"/>
        <v/>
      </c>
      <c r="N206" s="6" t="str">
        <f>IF(OR(K206="",L206=""),"",SUMIFS('تحميل المصنعيات'!$N:$N,'تحميل المصنعيات'!$F:$F,L$2,'تحميل المصنعيات'!$D:$D,J206))</f>
        <v/>
      </c>
      <c r="O206" s="55" t="str">
        <f t="shared" si="119"/>
        <v/>
      </c>
      <c r="P206" s="55" t="str">
        <f t="shared" si="146"/>
        <v/>
      </c>
      <c r="Q206" s="129" t="str">
        <f t="shared" si="134"/>
        <v/>
      </c>
      <c r="S206" s="4" t="s">
        <v>12</v>
      </c>
      <c r="T206" s="5">
        <v>45371</v>
      </c>
      <c r="U206" s="6"/>
      <c r="V206" s="6"/>
      <c r="W206" s="6" t="str">
        <f t="shared" si="135"/>
        <v/>
      </c>
      <c r="X206" s="6" t="str">
        <f>IF(OR(U206="",V206=""),"",SUMIFS('تحميل المصنعيات'!$N:$N,'تحميل المصنعيات'!$F:$F,V$2,'تحميل المصنعيات'!$D:$D,T206))</f>
        <v/>
      </c>
      <c r="Y206" s="55" t="str">
        <f t="shared" si="120"/>
        <v/>
      </c>
      <c r="Z206" s="55" t="str">
        <f t="shared" si="121"/>
        <v/>
      </c>
      <c r="AA206" s="129" t="str">
        <f t="shared" si="111"/>
        <v/>
      </c>
      <c r="AC206" s="4" t="s">
        <v>12</v>
      </c>
      <c r="AD206" s="5">
        <v>45371</v>
      </c>
      <c r="AE206" s="6"/>
      <c r="AF206" s="6"/>
      <c r="AG206" s="6" t="str">
        <f t="shared" si="136"/>
        <v/>
      </c>
      <c r="AH206" s="6" t="str">
        <f>IF(OR(AE206="",AF206=""),"",SUMIFS('تحميل المصنعيات'!$N:$N,'تحميل المصنعيات'!$F:$F,AF$2,'تحميل المصنعيات'!$D:$D,AD206))</f>
        <v/>
      </c>
      <c r="AI206" s="55" t="str">
        <f t="shared" si="122"/>
        <v/>
      </c>
      <c r="AJ206" s="55" t="str">
        <f t="shared" si="137"/>
        <v/>
      </c>
      <c r="AK206" s="129" t="str">
        <f t="shared" si="112"/>
        <v/>
      </c>
      <c r="AM206" s="4" t="s">
        <v>12</v>
      </c>
      <c r="AN206" s="5">
        <v>45371</v>
      </c>
      <c r="AO206" s="6"/>
      <c r="AP206" s="6"/>
      <c r="AQ206" s="6" t="str">
        <f t="shared" si="138"/>
        <v/>
      </c>
      <c r="AR206" s="6" t="str">
        <f>IF(OR(AO206="",AP206=""),"",SUMIFS('تحميل المصنعيات'!$N:$N,'تحميل المصنعيات'!$F:$F,AP$2,'تحميل المصنعيات'!$D:$D,AN206))</f>
        <v/>
      </c>
      <c r="AS206" s="55" t="str">
        <f t="shared" si="123"/>
        <v/>
      </c>
      <c r="AT206" s="55" t="str">
        <f t="shared" si="124"/>
        <v/>
      </c>
      <c r="AU206" s="129" t="str">
        <f t="shared" si="113"/>
        <v/>
      </c>
      <c r="AW206" s="4" t="s">
        <v>12</v>
      </c>
      <c r="AX206" s="5">
        <v>45371</v>
      </c>
      <c r="AY206" s="6"/>
      <c r="AZ206" s="6"/>
      <c r="BA206" s="6" t="str">
        <f t="shared" si="139"/>
        <v/>
      </c>
      <c r="BB206" s="6" t="str">
        <f>IF(OR(AY206="",AZ206=""),"",SUMIFS('تحميل المصنعيات'!$N:$N,'تحميل المصنعيات'!$F:$F,AZ$2,'تحميل المصنعيات'!$D:$D,AX206))</f>
        <v/>
      </c>
      <c r="BC206" s="55" t="str">
        <f t="shared" si="125"/>
        <v/>
      </c>
      <c r="BD206" s="55" t="str">
        <f t="shared" si="140"/>
        <v/>
      </c>
      <c r="BE206" s="129" t="str">
        <f t="shared" si="114"/>
        <v/>
      </c>
      <c r="BG206" s="4" t="s">
        <v>12</v>
      </c>
      <c r="BH206" s="5">
        <v>45371</v>
      </c>
      <c r="BI206" s="6"/>
      <c r="BJ206" s="6"/>
      <c r="BK206" s="6" t="str">
        <f t="shared" si="141"/>
        <v/>
      </c>
      <c r="BL206" s="6" t="str">
        <f>IF(OR(BI206="",BJ206=""),"",SUMIFS('تحميل المصنعيات'!$N:$N,'تحميل المصنعيات'!$F:$F,BJ$2,'تحميل المصنعيات'!$D:$D,BH206))</f>
        <v/>
      </c>
      <c r="BM206" s="55" t="str">
        <f t="shared" si="126"/>
        <v/>
      </c>
      <c r="BN206" s="55" t="str">
        <f t="shared" si="127"/>
        <v/>
      </c>
      <c r="BO206" s="129" t="str">
        <f t="shared" si="115"/>
        <v/>
      </c>
      <c r="BQ206" s="4" t="s">
        <v>12</v>
      </c>
      <c r="BR206" s="5">
        <v>45371</v>
      </c>
      <c r="BS206" s="6"/>
      <c r="BT206" s="6"/>
      <c r="BU206" s="6" t="str">
        <f t="shared" si="142"/>
        <v/>
      </c>
      <c r="BV206" s="6" t="str">
        <f>IF(OR(BS206="",BT206=""),"",SUMIFS('تحميل المصنعيات'!$N:$N,'تحميل المصنعيات'!$F:$F,BT$2,'تحميل المصنعيات'!$D:$D,BR206))</f>
        <v/>
      </c>
      <c r="BW206" s="55" t="str">
        <f t="shared" si="128"/>
        <v/>
      </c>
      <c r="BX206" s="55" t="str">
        <f t="shared" si="143"/>
        <v/>
      </c>
      <c r="BY206" s="129" t="str">
        <f t="shared" si="116"/>
        <v/>
      </c>
      <c r="CA206" s="4" t="s">
        <v>12</v>
      </c>
      <c r="CB206" s="5">
        <v>45371</v>
      </c>
      <c r="CC206" s="6"/>
      <c r="CD206" s="6"/>
      <c r="CE206" s="6" t="str">
        <f t="shared" si="144"/>
        <v/>
      </c>
      <c r="CF206" s="6" t="str">
        <f>IF(OR(CC206="",CD206=""),"",SUMIFS('تحميل المصنعيات'!$N:$N,'تحميل المصنعيات'!$F:$F,CD$2,'تحميل المصنعيات'!$D:$D,CB206))</f>
        <v/>
      </c>
      <c r="CG206" s="55" t="str">
        <f t="shared" si="129"/>
        <v/>
      </c>
      <c r="CH206" s="55" t="str">
        <f t="shared" si="130"/>
        <v/>
      </c>
      <c r="CI206" s="129" t="str">
        <f t="shared" si="117"/>
        <v/>
      </c>
      <c r="CK206" s="4" t="s">
        <v>12</v>
      </c>
      <c r="CL206" s="5">
        <v>45371</v>
      </c>
      <c r="CM206" s="6"/>
      <c r="CN206" s="6"/>
      <c r="CO206" s="6" t="str">
        <f t="shared" si="145"/>
        <v/>
      </c>
      <c r="CP206" s="6" t="str">
        <f>IF(OR(CM206="",CN206=""),"",SUMIFS('تحميل المصنعيات'!$N:$N,'تحميل المصنعيات'!$F:$F,CN$2,'تحميل المصنعيات'!$D:$D,CL206))</f>
        <v/>
      </c>
      <c r="CQ206" s="55" t="str">
        <f t="shared" si="131"/>
        <v/>
      </c>
      <c r="CR206" s="55" t="str">
        <f t="shared" si="132"/>
        <v/>
      </c>
      <c r="CS206" s="129" t="str">
        <f t="shared" si="118"/>
        <v/>
      </c>
    </row>
    <row r="207" spans="9:97" x14ac:dyDescent="0.25">
      <c r="I207" s="4" t="s">
        <v>13</v>
      </c>
      <c r="J207" s="5">
        <v>45372</v>
      </c>
      <c r="K207" s="6"/>
      <c r="L207" s="6"/>
      <c r="M207" s="6" t="str">
        <f t="shared" si="133"/>
        <v/>
      </c>
      <c r="N207" s="6" t="str">
        <f>IF(OR(K207="",L207=""),"",SUMIFS('تحميل المصنعيات'!$N:$N,'تحميل المصنعيات'!$F:$F,L$2,'تحميل المصنعيات'!$D:$D,J207))</f>
        <v/>
      </c>
      <c r="O207" s="55" t="str">
        <f t="shared" si="119"/>
        <v/>
      </c>
      <c r="P207" s="55" t="str">
        <f t="shared" si="146"/>
        <v/>
      </c>
      <c r="Q207" s="129" t="str">
        <f t="shared" si="134"/>
        <v/>
      </c>
      <c r="S207" s="4" t="s">
        <v>13</v>
      </c>
      <c r="T207" s="5">
        <v>45372</v>
      </c>
      <c r="U207" s="6"/>
      <c r="V207" s="6"/>
      <c r="W207" s="6" t="str">
        <f t="shared" si="135"/>
        <v/>
      </c>
      <c r="X207" s="6" t="str">
        <f>IF(OR(U207="",V207=""),"",SUMIFS('تحميل المصنعيات'!$N:$N,'تحميل المصنعيات'!$F:$F,V$2,'تحميل المصنعيات'!$D:$D,T207))</f>
        <v/>
      </c>
      <c r="Y207" s="55" t="str">
        <f t="shared" si="120"/>
        <v/>
      </c>
      <c r="Z207" s="55" t="str">
        <f t="shared" si="121"/>
        <v/>
      </c>
      <c r="AA207" s="129" t="str">
        <f t="shared" si="111"/>
        <v/>
      </c>
      <c r="AC207" s="4" t="s">
        <v>13</v>
      </c>
      <c r="AD207" s="5">
        <v>45372</v>
      </c>
      <c r="AE207" s="6"/>
      <c r="AF207" s="6"/>
      <c r="AG207" s="6" t="str">
        <f t="shared" si="136"/>
        <v/>
      </c>
      <c r="AH207" s="6" t="str">
        <f>IF(OR(AE207="",AF207=""),"",SUMIFS('تحميل المصنعيات'!$N:$N,'تحميل المصنعيات'!$F:$F,AF$2,'تحميل المصنعيات'!$D:$D,AD207))</f>
        <v/>
      </c>
      <c r="AI207" s="55" t="str">
        <f t="shared" si="122"/>
        <v/>
      </c>
      <c r="AJ207" s="55" t="str">
        <f t="shared" si="137"/>
        <v/>
      </c>
      <c r="AK207" s="129" t="str">
        <f t="shared" si="112"/>
        <v/>
      </c>
      <c r="AM207" s="4" t="s">
        <v>13</v>
      </c>
      <c r="AN207" s="5">
        <v>45372</v>
      </c>
      <c r="AO207" s="6"/>
      <c r="AP207" s="6"/>
      <c r="AQ207" s="6" t="str">
        <f t="shared" si="138"/>
        <v/>
      </c>
      <c r="AR207" s="6" t="str">
        <f>IF(OR(AO207="",AP207=""),"",SUMIFS('تحميل المصنعيات'!$N:$N,'تحميل المصنعيات'!$F:$F,AP$2,'تحميل المصنعيات'!$D:$D,AN207))</f>
        <v/>
      </c>
      <c r="AS207" s="55" t="str">
        <f t="shared" si="123"/>
        <v/>
      </c>
      <c r="AT207" s="55" t="str">
        <f t="shared" si="124"/>
        <v/>
      </c>
      <c r="AU207" s="129" t="str">
        <f t="shared" si="113"/>
        <v/>
      </c>
      <c r="AW207" s="4" t="s">
        <v>13</v>
      </c>
      <c r="AX207" s="5">
        <v>45372</v>
      </c>
      <c r="AY207" s="6"/>
      <c r="AZ207" s="6"/>
      <c r="BA207" s="6" t="str">
        <f t="shared" si="139"/>
        <v/>
      </c>
      <c r="BB207" s="6" t="str">
        <f>IF(OR(AY207="",AZ207=""),"",SUMIFS('تحميل المصنعيات'!$N:$N,'تحميل المصنعيات'!$F:$F,AZ$2,'تحميل المصنعيات'!$D:$D,AX207))</f>
        <v/>
      </c>
      <c r="BC207" s="55" t="str">
        <f t="shared" si="125"/>
        <v/>
      </c>
      <c r="BD207" s="55" t="str">
        <f t="shared" si="140"/>
        <v/>
      </c>
      <c r="BE207" s="129" t="str">
        <f t="shared" si="114"/>
        <v/>
      </c>
      <c r="BG207" s="4" t="s">
        <v>13</v>
      </c>
      <c r="BH207" s="5">
        <v>45372</v>
      </c>
      <c r="BI207" s="6"/>
      <c r="BJ207" s="6"/>
      <c r="BK207" s="6" t="str">
        <f t="shared" si="141"/>
        <v/>
      </c>
      <c r="BL207" s="6" t="str">
        <f>IF(OR(BI207="",BJ207=""),"",SUMIFS('تحميل المصنعيات'!$N:$N,'تحميل المصنعيات'!$F:$F,BJ$2,'تحميل المصنعيات'!$D:$D,BH207))</f>
        <v/>
      </c>
      <c r="BM207" s="55" t="str">
        <f t="shared" si="126"/>
        <v/>
      </c>
      <c r="BN207" s="55" t="str">
        <f t="shared" si="127"/>
        <v/>
      </c>
      <c r="BO207" s="129" t="str">
        <f t="shared" si="115"/>
        <v/>
      </c>
      <c r="BQ207" s="4" t="s">
        <v>13</v>
      </c>
      <c r="BR207" s="5">
        <v>45372</v>
      </c>
      <c r="BS207" s="6"/>
      <c r="BT207" s="6"/>
      <c r="BU207" s="6" t="str">
        <f t="shared" si="142"/>
        <v/>
      </c>
      <c r="BV207" s="6" t="str">
        <f>IF(OR(BS207="",BT207=""),"",SUMIFS('تحميل المصنعيات'!$N:$N,'تحميل المصنعيات'!$F:$F,BT$2,'تحميل المصنعيات'!$D:$D,BR207))</f>
        <v/>
      </c>
      <c r="BW207" s="55" t="str">
        <f t="shared" si="128"/>
        <v/>
      </c>
      <c r="BX207" s="55" t="str">
        <f t="shared" si="143"/>
        <v/>
      </c>
      <c r="BY207" s="129" t="str">
        <f t="shared" si="116"/>
        <v/>
      </c>
      <c r="CA207" s="4" t="s">
        <v>13</v>
      </c>
      <c r="CB207" s="5">
        <v>45372</v>
      </c>
      <c r="CC207" s="6"/>
      <c r="CD207" s="6"/>
      <c r="CE207" s="6" t="str">
        <f t="shared" si="144"/>
        <v/>
      </c>
      <c r="CF207" s="6" t="str">
        <f>IF(OR(CC207="",CD207=""),"",SUMIFS('تحميل المصنعيات'!$N:$N,'تحميل المصنعيات'!$F:$F,CD$2,'تحميل المصنعيات'!$D:$D,CB207))</f>
        <v/>
      </c>
      <c r="CG207" s="55" t="str">
        <f t="shared" si="129"/>
        <v/>
      </c>
      <c r="CH207" s="55" t="str">
        <f t="shared" si="130"/>
        <v/>
      </c>
      <c r="CI207" s="129" t="str">
        <f t="shared" si="117"/>
        <v/>
      </c>
      <c r="CK207" s="4" t="s">
        <v>13</v>
      </c>
      <c r="CL207" s="5">
        <v>45372</v>
      </c>
      <c r="CM207" s="6"/>
      <c r="CN207" s="6"/>
      <c r="CO207" s="6" t="str">
        <f t="shared" si="145"/>
        <v/>
      </c>
      <c r="CP207" s="6" t="str">
        <f>IF(OR(CM207="",CN207=""),"",SUMIFS('تحميل المصنعيات'!$N:$N,'تحميل المصنعيات'!$F:$F,CN$2,'تحميل المصنعيات'!$D:$D,CL207))</f>
        <v/>
      </c>
      <c r="CQ207" s="55" t="str">
        <f t="shared" si="131"/>
        <v/>
      </c>
      <c r="CR207" s="55" t="str">
        <f t="shared" si="132"/>
        <v/>
      </c>
      <c r="CS207" s="129" t="str">
        <f t="shared" si="118"/>
        <v/>
      </c>
    </row>
    <row r="208" spans="9:97" x14ac:dyDescent="0.25">
      <c r="I208" s="132" t="s">
        <v>30</v>
      </c>
      <c r="J208" s="133">
        <v>45373</v>
      </c>
      <c r="K208" s="134"/>
      <c r="L208" s="134"/>
      <c r="M208" s="134" t="str">
        <f t="shared" si="133"/>
        <v/>
      </c>
      <c r="N208" s="134" t="str">
        <f>IF(OR(K208="",L208=""),"",SUMIFS('تحميل المصنعيات'!$N:$N,'تحميل المصنعيات'!$F:$F,L$2,'تحميل المصنعيات'!$D:$D,J208))</f>
        <v/>
      </c>
      <c r="O208" s="135" t="str">
        <f t="shared" si="119"/>
        <v/>
      </c>
      <c r="P208" s="135" t="str">
        <f t="shared" si="146"/>
        <v/>
      </c>
      <c r="Q208" s="132" t="str">
        <f t="shared" si="134"/>
        <v/>
      </c>
      <c r="S208" s="132" t="s">
        <v>30</v>
      </c>
      <c r="T208" s="133">
        <v>45373</v>
      </c>
      <c r="U208" s="134"/>
      <c r="V208" s="134"/>
      <c r="W208" s="134" t="str">
        <f t="shared" si="135"/>
        <v/>
      </c>
      <c r="X208" s="134" t="str">
        <f>IF(OR(U208="",V208=""),"",SUMIFS('تحميل المصنعيات'!$N:$N,'تحميل المصنعيات'!$F:$F,V$2,'تحميل المصنعيات'!$D:$D,T208))</f>
        <v/>
      </c>
      <c r="Y208" s="135" t="str">
        <f t="shared" si="120"/>
        <v/>
      </c>
      <c r="Z208" s="135" t="str">
        <f t="shared" si="121"/>
        <v/>
      </c>
      <c r="AA208" s="132" t="str">
        <f t="shared" ref="AA208:AA271" si="147">IF(U208="","",IF(X208&gt;W208,"ادخال خاطئ",""))</f>
        <v/>
      </c>
      <c r="AC208" s="132" t="s">
        <v>30</v>
      </c>
      <c r="AD208" s="133">
        <v>45373</v>
      </c>
      <c r="AE208" s="134"/>
      <c r="AF208" s="134"/>
      <c r="AG208" s="134" t="str">
        <f t="shared" si="136"/>
        <v/>
      </c>
      <c r="AH208" s="134" t="str">
        <f>IF(OR(AE208="",AF208=""),"",SUMIFS('تحميل المصنعيات'!$N:$N,'تحميل المصنعيات'!$F:$F,AF$2,'تحميل المصنعيات'!$D:$D,AD208))</f>
        <v/>
      </c>
      <c r="AI208" s="135" t="str">
        <f t="shared" si="122"/>
        <v/>
      </c>
      <c r="AJ208" s="135" t="str">
        <f t="shared" si="137"/>
        <v/>
      </c>
      <c r="AK208" s="132" t="str">
        <f t="shared" ref="AK208:AK271" si="148">IF(AE208="","",IF(AH208&gt;AG208,"ادخال خاطئ",""))</f>
        <v/>
      </c>
      <c r="AM208" s="132" t="s">
        <v>30</v>
      </c>
      <c r="AN208" s="133">
        <v>45373</v>
      </c>
      <c r="AO208" s="134"/>
      <c r="AP208" s="134"/>
      <c r="AQ208" s="134" t="str">
        <f t="shared" si="138"/>
        <v/>
      </c>
      <c r="AR208" s="134" t="str">
        <f>IF(OR(AO208="",AP208=""),"",SUMIFS('تحميل المصنعيات'!$N:$N,'تحميل المصنعيات'!$F:$F,AP$2,'تحميل المصنعيات'!$D:$D,AN208))</f>
        <v/>
      </c>
      <c r="AS208" s="135" t="str">
        <f t="shared" si="123"/>
        <v/>
      </c>
      <c r="AT208" s="135" t="str">
        <f t="shared" si="124"/>
        <v/>
      </c>
      <c r="AU208" s="132" t="str">
        <f t="shared" ref="AU208:AU271" si="149">IF(AO208="","",IF(AR208&gt;AQ208,"ادخال خاطئ",""))</f>
        <v/>
      </c>
      <c r="AW208" s="132" t="s">
        <v>30</v>
      </c>
      <c r="AX208" s="133">
        <v>45373</v>
      </c>
      <c r="AY208" s="134"/>
      <c r="AZ208" s="134"/>
      <c r="BA208" s="134" t="str">
        <f t="shared" si="139"/>
        <v/>
      </c>
      <c r="BB208" s="134" t="str">
        <f>IF(OR(AY208="",AZ208=""),"",SUMIFS('تحميل المصنعيات'!$N:$N,'تحميل المصنعيات'!$F:$F,AZ$2,'تحميل المصنعيات'!$D:$D,AX208))</f>
        <v/>
      </c>
      <c r="BC208" s="135" t="str">
        <f t="shared" si="125"/>
        <v/>
      </c>
      <c r="BD208" s="135" t="str">
        <f t="shared" si="140"/>
        <v/>
      </c>
      <c r="BE208" s="132" t="str">
        <f t="shared" ref="BE208:BE271" si="150">IF(AY208="","",IF(BB208&gt;BA208,"ادخال خاطئ",""))</f>
        <v/>
      </c>
      <c r="BG208" s="132" t="s">
        <v>30</v>
      </c>
      <c r="BH208" s="133">
        <v>45373</v>
      </c>
      <c r="BI208" s="134"/>
      <c r="BJ208" s="134"/>
      <c r="BK208" s="134" t="str">
        <f t="shared" si="141"/>
        <v/>
      </c>
      <c r="BL208" s="134" t="str">
        <f>IF(OR(BI208="",BJ208=""),"",SUMIFS('تحميل المصنعيات'!$N:$N,'تحميل المصنعيات'!$F:$F,BJ$2,'تحميل المصنعيات'!$D:$D,BH208))</f>
        <v/>
      </c>
      <c r="BM208" s="135" t="str">
        <f t="shared" si="126"/>
        <v/>
      </c>
      <c r="BN208" s="135" t="str">
        <f t="shared" si="127"/>
        <v/>
      </c>
      <c r="BO208" s="132" t="str">
        <f t="shared" ref="BO208:BO271" si="151">IF(BI208="","",IF(BL208&gt;BK208,"ادخال خاطئ",""))</f>
        <v/>
      </c>
      <c r="BQ208" s="132" t="s">
        <v>30</v>
      </c>
      <c r="BR208" s="133">
        <v>45373</v>
      </c>
      <c r="BS208" s="134"/>
      <c r="BT208" s="134"/>
      <c r="BU208" s="134" t="str">
        <f t="shared" si="142"/>
        <v/>
      </c>
      <c r="BV208" s="134" t="str">
        <f>IF(OR(BS208="",BT208=""),"",SUMIFS('تحميل المصنعيات'!$N:$N,'تحميل المصنعيات'!$F:$F,BT$2,'تحميل المصنعيات'!$D:$D,BR208))</f>
        <v/>
      </c>
      <c r="BW208" s="135" t="str">
        <f t="shared" si="128"/>
        <v/>
      </c>
      <c r="BX208" s="135" t="str">
        <f t="shared" si="143"/>
        <v/>
      </c>
      <c r="BY208" s="132" t="str">
        <f t="shared" ref="BY208:BY271" si="152">IF(BS208="","",IF(BV208&gt;BU208,"ادخال خاطئ",""))</f>
        <v/>
      </c>
      <c r="CA208" s="132" t="s">
        <v>30</v>
      </c>
      <c r="CB208" s="133">
        <v>45373</v>
      </c>
      <c r="CC208" s="134"/>
      <c r="CD208" s="134"/>
      <c r="CE208" s="134" t="str">
        <f t="shared" si="144"/>
        <v/>
      </c>
      <c r="CF208" s="134" t="str">
        <f>IF(OR(CC208="",CD208=""),"",SUMIFS('تحميل المصنعيات'!$N:$N,'تحميل المصنعيات'!$F:$F,CD$2,'تحميل المصنعيات'!$D:$D,CB208))</f>
        <v/>
      </c>
      <c r="CG208" s="135" t="str">
        <f t="shared" si="129"/>
        <v/>
      </c>
      <c r="CH208" s="135" t="str">
        <f t="shared" si="130"/>
        <v/>
      </c>
      <c r="CI208" s="132" t="str">
        <f t="shared" ref="CI208:CI271" si="153">IF(CC208="","",IF(CF208&gt;CE208,"ادخال خاطئ",""))</f>
        <v/>
      </c>
      <c r="CK208" s="132" t="s">
        <v>30</v>
      </c>
      <c r="CL208" s="133">
        <v>45373</v>
      </c>
      <c r="CM208" s="134"/>
      <c r="CN208" s="134"/>
      <c r="CO208" s="134" t="str">
        <f t="shared" si="145"/>
        <v/>
      </c>
      <c r="CP208" s="134" t="str">
        <f>IF(OR(CM208="",CN208=""),"",SUMIFS('تحميل المصنعيات'!$N:$N,'تحميل المصنعيات'!$F:$F,CN$2,'تحميل المصنعيات'!$D:$D,CL208))</f>
        <v/>
      </c>
      <c r="CQ208" s="135" t="str">
        <f t="shared" si="131"/>
        <v/>
      </c>
      <c r="CR208" s="135" t="str">
        <f t="shared" si="132"/>
        <v/>
      </c>
      <c r="CS208" s="132" t="str">
        <f t="shared" ref="CS208:CS271" si="154">IF(CM208="","",IF(CP208&gt;CO208,"ادخال خاطئ",""))</f>
        <v/>
      </c>
    </row>
    <row r="209" spans="9:97" x14ac:dyDescent="0.25">
      <c r="I209" s="4" t="s">
        <v>8</v>
      </c>
      <c r="J209" s="5">
        <v>45374</v>
      </c>
      <c r="K209" s="6"/>
      <c r="L209" s="6"/>
      <c r="M209" s="6" t="str">
        <f t="shared" si="133"/>
        <v/>
      </c>
      <c r="N209" s="6" t="str">
        <f>IF(OR(K209="",L209=""),"",SUMIFS('تحميل المصنعيات'!$N:$N,'تحميل المصنعيات'!$F:$F,L$2,'تحميل المصنعيات'!$D:$D,J209))</f>
        <v/>
      </c>
      <c r="O209" s="55" t="str">
        <f t="shared" si="119"/>
        <v/>
      </c>
      <c r="P209" s="55" t="str">
        <f t="shared" si="146"/>
        <v/>
      </c>
      <c r="Q209" s="129" t="str">
        <f t="shared" si="134"/>
        <v/>
      </c>
      <c r="S209" s="4" t="s">
        <v>8</v>
      </c>
      <c r="T209" s="5">
        <v>45374</v>
      </c>
      <c r="U209" s="6"/>
      <c r="V209" s="6"/>
      <c r="W209" s="6" t="str">
        <f t="shared" si="135"/>
        <v/>
      </c>
      <c r="X209" s="6" t="str">
        <f>IF(OR(U209="",V209=""),"",SUMIFS('تحميل المصنعيات'!$N:$N,'تحميل المصنعيات'!$F:$F,V$2,'تحميل المصنعيات'!$D:$D,T209))</f>
        <v/>
      </c>
      <c r="Y209" s="55" t="str">
        <f t="shared" si="120"/>
        <v/>
      </c>
      <c r="Z209" s="55" t="str">
        <f t="shared" si="121"/>
        <v/>
      </c>
      <c r="AA209" s="129" t="str">
        <f t="shared" si="147"/>
        <v/>
      </c>
      <c r="AC209" s="4" t="s">
        <v>8</v>
      </c>
      <c r="AD209" s="5">
        <v>45374</v>
      </c>
      <c r="AE209" s="6"/>
      <c r="AF209" s="6"/>
      <c r="AG209" s="6" t="str">
        <f t="shared" si="136"/>
        <v/>
      </c>
      <c r="AH209" s="6" t="str">
        <f>IF(OR(AE209="",AF209=""),"",SUMIFS('تحميل المصنعيات'!$N:$N,'تحميل المصنعيات'!$F:$F,AF$2,'تحميل المصنعيات'!$D:$D,AD209))</f>
        <v/>
      </c>
      <c r="AI209" s="55" t="str">
        <f t="shared" si="122"/>
        <v/>
      </c>
      <c r="AJ209" s="55" t="str">
        <f t="shared" si="137"/>
        <v/>
      </c>
      <c r="AK209" s="129" t="str">
        <f t="shared" si="148"/>
        <v/>
      </c>
      <c r="AM209" s="4" t="s">
        <v>8</v>
      </c>
      <c r="AN209" s="5">
        <v>45374</v>
      </c>
      <c r="AO209" s="6"/>
      <c r="AP209" s="6"/>
      <c r="AQ209" s="6" t="str">
        <f t="shared" si="138"/>
        <v/>
      </c>
      <c r="AR209" s="6" t="str">
        <f>IF(OR(AO209="",AP209=""),"",SUMIFS('تحميل المصنعيات'!$N:$N,'تحميل المصنعيات'!$F:$F,AP$2,'تحميل المصنعيات'!$D:$D,AN209))</f>
        <v/>
      </c>
      <c r="AS209" s="55" t="str">
        <f t="shared" si="123"/>
        <v/>
      </c>
      <c r="AT209" s="55" t="str">
        <f t="shared" si="124"/>
        <v/>
      </c>
      <c r="AU209" s="129" t="str">
        <f t="shared" si="149"/>
        <v/>
      </c>
      <c r="AW209" s="4" t="s">
        <v>8</v>
      </c>
      <c r="AX209" s="5">
        <v>45374</v>
      </c>
      <c r="AY209" s="6"/>
      <c r="AZ209" s="6"/>
      <c r="BA209" s="6" t="str">
        <f t="shared" si="139"/>
        <v/>
      </c>
      <c r="BB209" s="6" t="str">
        <f>IF(OR(AY209="",AZ209=""),"",SUMIFS('تحميل المصنعيات'!$N:$N,'تحميل المصنعيات'!$F:$F,AZ$2,'تحميل المصنعيات'!$D:$D,AX209))</f>
        <v/>
      </c>
      <c r="BC209" s="55" t="str">
        <f t="shared" si="125"/>
        <v/>
      </c>
      <c r="BD209" s="55" t="str">
        <f t="shared" si="140"/>
        <v/>
      </c>
      <c r="BE209" s="129" t="str">
        <f t="shared" si="150"/>
        <v/>
      </c>
      <c r="BG209" s="4" t="s">
        <v>8</v>
      </c>
      <c r="BH209" s="5">
        <v>45374</v>
      </c>
      <c r="BI209" s="6"/>
      <c r="BJ209" s="6"/>
      <c r="BK209" s="6" t="str">
        <f t="shared" si="141"/>
        <v/>
      </c>
      <c r="BL209" s="6" t="str">
        <f>IF(OR(BI209="",BJ209=""),"",SUMIFS('تحميل المصنعيات'!$N:$N,'تحميل المصنعيات'!$F:$F,BJ$2,'تحميل المصنعيات'!$D:$D,BH209))</f>
        <v/>
      </c>
      <c r="BM209" s="55" t="str">
        <f t="shared" si="126"/>
        <v/>
      </c>
      <c r="BN209" s="55" t="str">
        <f t="shared" si="127"/>
        <v/>
      </c>
      <c r="BO209" s="129" t="str">
        <f t="shared" si="151"/>
        <v/>
      </c>
      <c r="BQ209" s="4" t="s">
        <v>8</v>
      </c>
      <c r="BR209" s="5">
        <v>45374</v>
      </c>
      <c r="BS209" s="6"/>
      <c r="BT209" s="6"/>
      <c r="BU209" s="6" t="str">
        <f t="shared" si="142"/>
        <v/>
      </c>
      <c r="BV209" s="6" t="str">
        <f>IF(OR(BS209="",BT209=""),"",SUMIFS('تحميل المصنعيات'!$N:$N,'تحميل المصنعيات'!$F:$F,BT$2,'تحميل المصنعيات'!$D:$D,BR209))</f>
        <v/>
      </c>
      <c r="BW209" s="55" t="str">
        <f t="shared" si="128"/>
        <v/>
      </c>
      <c r="BX209" s="55" t="str">
        <f t="shared" si="143"/>
        <v/>
      </c>
      <c r="BY209" s="129" t="str">
        <f t="shared" si="152"/>
        <v/>
      </c>
      <c r="CA209" s="4" t="s">
        <v>8</v>
      </c>
      <c r="CB209" s="5">
        <v>45374</v>
      </c>
      <c r="CC209" s="6"/>
      <c r="CD209" s="6"/>
      <c r="CE209" s="6" t="str">
        <f t="shared" si="144"/>
        <v/>
      </c>
      <c r="CF209" s="6" t="str">
        <f>IF(OR(CC209="",CD209=""),"",SUMIFS('تحميل المصنعيات'!$N:$N,'تحميل المصنعيات'!$F:$F,CD$2,'تحميل المصنعيات'!$D:$D,CB209))</f>
        <v/>
      </c>
      <c r="CG209" s="55" t="str">
        <f t="shared" si="129"/>
        <v/>
      </c>
      <c r="CH209" s="55" t="str">
        <f t="shared" si="130"/>
        <v/>
      </c>
      <c r="CI209" s="129" t="str">
        <f t="shared" si="153"/>
        <v/>
      </c>
      <c r="CK209" s="4" t="s">
        <v>8</v>
      </c>
      <c r="CL209" s="5">
        <v>45374</v>
      </c>
      <c r="CM209" s="6"/>
      <c r="CN209" s="6"/>
      <c r="CO209" s="6" t="str">
        <f t="shared" si="145"/>
        <v/>
      </c>
      <c r="CP209" s="6" t="str">
        <f>IF(OR(CM209="",CN209=""),"",SUMIFS('تحميل المصنعيات'!$N:$N,'تحميل المصنعيات'!$F:$F,CN$2,'تحميل المصنعيات'!$D:$D,CL209))</f>
        <v/>
      </c>
      <c r="CQ209" s="55" t="str">
        <f t="shared" si="131"/>
        <v/>
      </c>
      <c r="CR209" s="55" t="str">
        <f t="shared" si="132"/>
        <v/>
      </c>
      <c r="CS209" s="129" t="str">
        <f t="shared" si="154"/>
        <v/>
      </c>
    </row>
    <row r="210" spans="9:97" x14ac:dyDescent="0.25">
      <c r="I210" s="4" t="s">
        <v>9</v>
      </c>
      <c r="J210" s="5">
        <v>45375</v>
      </c>
      <c r="K210" s="6"/>
      <c r="L210" s="6"/>
      <c r="M210" s="6" t="str">
        <f t="shared" si="133"/>
        <v/>
      </c>
      <c r="N210" s="6" t="str">
        <f>IF(OR(K210="",L210=""),"",SUMIFS('تحميل المصنعيات'!$N:$N,'تحميل المصنعيات'!$F:$F,L$2,'تحميل المصنعيات'!$D:$D,J210))</f>
        <v/>
      </c>
      <c r="O210" s="55" t="str">
        <f t="shared" si="119"/>
        <v/>
      </c>
      <c r="P210" s="55" t="str">
        <f t="shared" si="146"/>
        <v/>
      </c>
      <c r="Q210" s="129" t="str">
        <f t="shared" si="134"/>
        <v/>
      </c>
      <c r="S210" s="4" t="s">
        <v>9</v>
      </c>
      <c r="T210" s="5">
        <v>45375</v>
      </c>
      <c r="U210" s="6"/>
      <c r="V210" s="6"/>
      <c r="W210" s="6" t="str">
        <f t="shared" si="135"/>
        <v/>
      </c>
      <c r="X210" s="6" t="str">
        <f>IF(OR(U210="",V210=""),"",SUMIFS('تحميل المصنعيات'!$N:$N,'تحميل المصنعيات'!$F:$F,V$2,'تحميل المصنعيات'!$D:$D,T210))</f>
        <v/>
      </c>
      <c r="Y210" s="55" t="str">
        <f t="shared" si="120"/>
        <v/>
      </c>
      <c r="Z210" s="55" t="str">
        <f t="shared" si="121"/>
        <v/>
      </c>
      <c r="AA210" s="129" t="str">
        <f t="shared" si="147"/>
        <v/>
      </c>
      <c r="AC210" s="4" t="s">
        <v>9</v>
      </c>
      <c r="AD210" s="5">
        <v>45375</v>
      </c>
      <c r="AE210" s="6"/>
      <c r="AF210" s="6"/>
      <c r="AG210" s="6" t="str">
        <f t="shared" si="136"/>
        <v/>
      </c>
      <c r="AH210" s="6" t="str">
        <f>IF(OR(AE210="",AF210=""),"",SUMIFS('تحميل المصنعيات'!$N:$N,'تحميل المصنعيات'!$F:$F,AF$2,'تحميل المصنعيات'!$D:$D,AD210))</f>
        <v/>
      </c>
      <c r="AI210" s="55" t="str">
        <f t="shared" si="122"/>
        <v/>
      </c>
      <c r="AJ210" s="55" t="str">
        <f t="shared" si="137"/>
        <v/>
      </c>
      <c r="AK210" s="129" t="str">
        <f t="shared" si="148"/>
        <v/>
      </c>
      <c r="AM210" s="4" t="s">
        <v>9</v>
      </c>
      <c r="AN210" s="5">
        <v>45375</v>
      </c>
      <c r="AO210" s="6"/>
      <c r="AP210" s="6"/>
      <c r="AQ210" s="6" t="str">
        <f t="shared" si="138"/>
        <v/>
      </c>
      <c r="AR210" s="6" t="str">
        <f>IF(OR(AO210="",AP210=""),"",SUMIFS('تحميل المصنعيات'!$N:$N,'تحميل المصنعيات'!$F:$F,AP$2,'تحميل المصنعيات'!$D:$D,AN210))</f>
        <v/>
      </c>
      <c r="AS210" s="55" t="str">
        <f t="shared" si="123"/>
        <v/>
      </c>
      <c r="AT210" s="55" t="str">
        <f t="shared" si="124"/>
        <v/>
      </c>
      <c r="AU210" s="129" t="str">
        <f t="shared" si="149"/>
        <v/>
      </c>
      <c r="AW210" s="4" t="s">
        <v>9</v>
      </c>
      <c r="AX210" s="5">
        <v>45375</v>
      </c>
      <c r="AY210" s="6"/>
      <c r="AZ210" s="6"/>
      <c r="BA210" s="6" t="str">
        <f t="shared" si="139"/>
        <v/>
      </c>
      <c r="BB210" s="6" t="str">
        <f>IF(OR(AY210="",AZ210=""),"",SUMIFS('تحميل المصنعيات'!$N:$N,'تحميل المصنعيات'!$F:$F,AZ$2,'تحميل المصنعيات'!$D:$D,AX210))</f>
        <v/>
      </c>
      <c r="BC210" s="55" t="str">
        <f t="shared" si="125"/>
        <v/>
      </c>
      <c r="BD210" s="55" t="str">
        <f t="shared" si="140"/>
        <v/>
      </c>
      <c r="BE210" s="129" t="str">
        <f t="shared" si="150"/>
        <v/>
      </c>
      <c r="BG210" s="4" t="s">
        <v>9</v>
      </c>
      <c r="BH210" s="5">
        <v>45375</v>
      </c>
      <c r="BI210" s="6"/>
      <c r="BJ210" s="6"/>
      <c r="BK210" s="6" t="str">
        <f t="shared" si="141"/>
        <v/>
      </c>
      <c r="BL210" s="6" t="str">
        <f>IF(OR(BI210="",BJ210=""),"",SUMIFS('تحميل المصنعيات'!$N:$N,'تحميل المصنعيات'!$F:$F,BJ$2,'تحميل المصنعيات'!$D:$D,BH210))</f>
        <v/>
      </c>
      <c r="BM210" s="55" t="str">
        <f t="shared" si="126"/>
        <v/>
      </c>
      <c r="BN210" s="55" t="str">
        <f t="shared" si="127"/>
        <v/>
      </c>
      <c r="BO210" s="129" t="str">
        <f t="shared" si="151"/>
        <v/>
      </c>
      <c r="BQ210" s="4" t="s">
        <v>9</v>
      </c>
      <c r="BR210" s="5">
        <v>45375</v>
      </c>
      <c r="BS210" s="6"/>
      <c r="BT210" s="6"/>
      <c r="BU210" s="6" t="str">
        <f t="shared" si="142"/>
        <v/>
      </c>
      <c r="BV210" s="6" t="str">
        <f>IF(OR(BS210="",BT210=""),"",SUMIFS('تحميل المصنعيات'!$N:$N,'تحميل المصنعيات'!$F:$F,BT$2,'تحميل المصنعيات'!$D:$D,BR210))</f>
        <v/>
      </c>
      <c r="BW210" s="55" t="str">
        <f t="shared" si="128"/>
        <v/>
      </c>
      <c r="BX210" s="55" t="str">
        <f t="shared" si="143"/>
        <v/>
      </c>
      <c r="BY210" s="129" t="str">
        <f t="shared" si="152"/>
        <v/>
      </c>
      <c r="CA210" s="4" t="s">
        <v>9</v>
      </c>
      <c r="CB210" s="5">
        <v>45375</v>
      </c>
      <c r="CC210" s="6"/>
      <c r="CD210" s="6"/>
      <c r="CE210" s="6" t="str">
        <f t="shared" si="144"/>
        <v/>
      </c>
      <c r="CF210" s="6" t="str">
        <f>IF(OR(CC210="",CD210=""),"",SUMIFS('تحميل المصنعيات'!$N:$N,'تحميل المصنعيات'!$F:$F,CD$2,'تحميل المصنعيات'!$D:$D,CB210))</f>
        <v/>
      </c>
      <c r="CG210" s="55" t="str">
        <f t="shared" si="129"/>
        <v/>
      </c>
      <c r="CH210" s="55" t="str">
        <f t="shared" si="130"/>
        <v/>
      </c>
      <c r="CI210" s="129" t="str">
        <f t="shared" si="153"/>
        <v/>
      </c>
      <c r="CK210" s="4" t="s">
        <v>9</v>
      </c>
      <c r="CL210" s="5">
        <v>45375</v>
      </c>
      <c r="CM210" s="6"/>
      <c r="CN210" s="6"/>
      <c r="CO210" s="6" t="str">
        <f t="shared" si="145"/>
        <v/>
      </c>
      <c r="CP210" s="6" t="str">
        <f>IF(OR(CM210="",CN210=""),"",SUMIFS('تحميل المصنعيات'!$N:$N,'تحميل المصنعيات'!$F:$F,CN$2,'تحميل المصنعيات'!$D:$D,CL210))</f>
        <v/>
      </c>
      <c r="CQ210" s="55" t="str">
        <f t="shared" si="131"/>
        <v/>
      </c>
      <c r="CR210" s="55" t="str">
        <f t="shared" si="132"/>
        <v/>
      </c>
      <c r="CS210" s="129" t="str">
        <f t="shared" si="154"/>
        <v/>
      </c>
    </row>
    <row r="211" spans="9:97" x14ac:dyDescent="0.25">
      <c r="I211" s="4" t="s">
        <v>10</v>
      </c>
      <c r="J211" s="5">
        <v>45376</v>
      </c>
      <c r="K211" s="6"/>
      <c r="L211" s="6"/>
      <c r="M211" s="6" t="str">
        <f t="shared" si="133"/>
        <v/>
      </c>
      <c r="N211" s="6" t="str">
        <f>IF(OR(K211="",L211=""),"",SUMIFS('تحميل المصنعيات'!$N:$N,'تحميل المصنعيات'!$F:$F,L$2,'تحميل المصنعيات'!$D:$D,J211))</f>
        <v/>
      </c>
      <c r="O211" s="55" t="str">
        <f t="shared" si="119"/>
        <v/>
      </c>
      <c r="P211" s="55" t="str">
        <f t="shared" si="146"/>
        <v/>
      </c>
      <c r="Q211" s="129" t="str">
        <f t="shared" si="134"/>
        <v/>
      </c>
      <c r="S211" s="4" t="s">
        <v>10</v>
      </c>
      <c r="T211" s="5">
        <v>45376</v>
      </c>
      <c r="U211" s="6"/>
      <c r="V211" s="6"/>
      <c r="W211" s="6" t="str">
        <f t="shared" si="135"/>
        <v/>
      </c>
      <c r="X211" s="6" t="str">
        <f>IF(OR(U211="",V211=""),"",SUMIFS('تحميل المصنعيات'!$N:$N,'تحميل المصنعيات'!$F:$F,V$2,'تحميل المصنعيات'!$D:$D,T211))</f>
        <v/>
      </c>
      <c r="Y211" s="55" t="str">
        <f t="shared" si="120"/>
        <v/>
      </c>
      <c r="Z211" s="55" t="str">
        <f t="shared" si="121"/>
        <v/>
      </c>
      <c r="AA211" s="129" t="str">
        <f t="shared" si="147"/>
        <v/>
      </c>
      <c r="AC211" s="4" t="s">
        <v>10</v>
      </c>
      <c r="AD211" s="5">
        <v>45376</v>
      </c>
      <c r="AE211" s="6"/>
      <c r="AF211" s="6"/>
      <c r="AG211" s="6" t="str">
        <f t="shared" si="136"/>
        <v/>
      </c>
      <c r="AH211" s="6" t="str">
        <f>IF(OR(AE211="",AF211=""),"",SUMIFS('تحميل المصنعيات'!$N:$N,'تحميل المصنعيات'!$F:$F,AF$2,'تحميل المصنعيات'!$D:$D,AD211))</f>
        <v/>
      </c>
      <c r="AI211" s="55" t="str">
        <f t="shared" si="122"/>
        <v/>
      </c>
      <c r="AJ211" s="55" t="str">
        <f t="shared" si="137"/>
        <v/>
      </c>
      <c r="AK211" s="129" t="str">
        <f t="shared" si="148"/>
        <v/>
      </c>
      <c r="AM211" s="4" t="s">
        <v>10</v>
      </c>
      <c r="AN211" s="5">
        <v>45376</v>
      </c>
      <c r="AO211" s="6"/>
      <c r="AP211" s="6"/>
      <c r="AQ211" s="6" t="str">
        <f t="shared" si="138"/>
        <v/>
      </c>
      <c r="AR211" s="6" t="str">
        <f>IF(OR(AO211="",AP211=""),"",SUMIFS('تحميل المصنعيات'!$N:$N,'تحميل المصنعيات'!$F:$F,AP$2,'تحميل المصنعيات'!$D:$D,AN211))</f>
        <v/>
      </c>
      <c r="AS211" s="55" t="str">
        <f t="shared" si="123"/>
        <v/>
      </c>
      <c r="AT211" s="55" t="str">
        <f t="shared" si="124"/>
        <v/>
      </c>
      <c r="AU211" s="129" t="str">
        <f t="shared" si="149"/>
        <v/>
      </c>
      <c r="AW211" s="4" t="s">
        <v>10</v>
      </c>
      <c r="AX211" s="5">
        <v>45376</v>
      </c>
      <c r="AY211" s="6"/>
      <c r="AZ211" s="6"/>
      <c r="BA211" s="6" t="str">
        <f t="shared" si="139"/>
        <v/>
      </c>
      <c r="BB211" s="6" t="str">
        <f>IF(OR(AY211="",AZ211=""),"",SUMIFS('تحميل المصنعيات'!$N:$N,'تحميل المصنعيات'!$F:$F,AZ$2,'تحميل المصنعيات'!$D:$D,AX211))</f>
        <v/>
      </c>
      <c r="BC211" s="55" t="str">
        <f t="shared" si="125"/>
        <v/>
      </c>
      <c r="BD211" s="55" t="str">
        <f t="shared" si="140"/>
        <v/>
      </c>
      <c r="BE211" s="129" t="str">
        <f t="shared" si="150"/>
        <v/>
      </c>
      <c r="BG211" s="4" t="s">
        <v>10</v>
      </c>
      <c r="BH211" s="5">
        <v>45376</v>
      </c>
      <c r="BI211" s="6"/>
      <c r="BJ211" s="6"/>
      <c r="BK211" s="6" t="str">
        <f t="shared" si="141"/>
        <v/>
      </c>
      <c r="BL211" s="6" t="str">
        <f>IF(OR(BI211="",BJ211=""),"",SUMIFS('تحميل المصنعيات'!$N:$N,'تحميل المصنعيات'!$F:$F,BJ$2,'تحميل المصنعيات'!$D:$D,BH211))</f>
        <v/>
      </c>
      <c r="BM211" s="55" t="str">
        <f t="shared" si="126"/>
        <v/>
      </c>
      <c r="BN211" s="55" t="str">
        <f t="shared" si="127"/>
        <v/>
      </c>
      <c r="BO211" s="129" t="str">
        <f t="shared" si="151"/>
        <v/>
      </c>
      <c r="BQ211" s="4" t="s">
        <v>10</v>
      </c>
      <c r="BR211" s="5">
        <v>45376</v>
      </c>
      <c r="BS211" s="6"/>
      <c r="BT211" s="6"/>
      <c r="BU211" s="6" t="str">
        <f t="shared" si="142"/>
        <v/>
      </c>
      <c r="BV211" s="6" t="str">
        <f>IF(OR(BS211="",BT211=""),"",SUMIFS('تحميل المصنعيات'!$N:$N,'تحميل المصنعيات'!$F:$F,BT$2,'تحميل المصنعيات'!$D:$D,BR211))</f>
        <v/>
      </c>
      <c r="BW211" s="55" t="str">
        <f t="shared" si="128"/>
        <v/>
      </c>
      <c r="BX211" s="55" t="str">
        <f t="shared" si="143"/>
        <v/>
      </c>
      <c r="BY211" s="129" t="str">
        <f t="shared" si="152"/>
        <v/>
      </c>
      <c r="CA211" s="4" t="s">
        <v>10</v>
      </c>
      <c r="CB211" s="5">
        <v>45376</v>
      </c>
      <c r="CC211" s="6"/>
      <c r="CD211" s="6"/>
      <c r="CE211" s="6" t="str">
        <f t="shared" si="144"/>
        <v/>
      </c>
      <c r="CF211" s="6" t="str">
        <f>IF(OR(CC211="",CD211=""),"",SUMIFS('تحميل المصنعيات'!$N:$N,'تحميل المصنعيات'!$F:$F,CD$2,'تحميل المصنعيات'!$D:$D,CB211))</f>
        <v/>
      </c>
      <c r="CG211" s="55" t="str">
        <f t="shared" si="129"/>
        <v/>
      </c>
      <c r="CH211" s="55" t="str">
        <f t="shared" si="130"/>
        <v/>
      </c>
      <c r="CI211" s="129" t="str">
        <f t="shared" si="153"/>
        <v/>
      </c>
      <c r="CK211" s="4" t="s">
        <v>10</v>
      </c>
      <c r="CL211" s="5">
        <v>45376</v>
      </c>
      <c r="CM211" s="6"/>
      <c r="CN211" s="6"/>
      <c r="CO211" s="6" t="str">
        <f t="shared" si="145"/>
        <v/>
      </c>
      <c r="CP211" s="6" t="str">
        <f>IF(OR(CM211="",CN211=""),"",SUMIFS('تحميل المصنعيات'!$N:$N,'تحميل المصنعيات'!$F:$F,CN$2,'تحميل المصنعيات'!$D:$D,CL211))</f>
        <v/>
      </c>
      <c r="CQ211" s="55" t="str">
        <f t="shared" si="131"/>
        <v/>
      </c>
      <c r="CR211" s="55" t="str">
        <f t="shared" si="132"/>
        <v/>
      </c>
      <c r="CS211" s="129" t="str">
        <f t="shared" si="154"/>
        <v/>
      </c>
    </row>
    <row r="212" spans="9:97" x14ac:dyDescent="0.25">
      <c r="I212" s="4" t="s">
        <v>11</v>
      </c>
      <c r="J212" s="5">
        <v>45377</v>
      </c>
      <c r="K212" s="6"/>
      <c r="L212" s="6"/>
      <c r="M212" s="6" t="str">
        <f t="shared" si="133"/>
        <v/>
      </c>
      <c r="N212" s="6" t="str">
        <f>IF(OR(K212="",L212=""),"",SUMIFS('تحميل المصنعيات'!$N:$N,'تحميل المصنعيات'!$F:$F,L$2,'تحميل المصنعيات'!$D:$D,J212))</f>
        <v/>
      </c>
      <c r="O212" s="55" t="str">
        <f t="shared" si="119"/>
        <v/>
      </c>
      <c r="P212" s="55" t="str">
        <f t="shared" si="146"/>
        <v/>
      </c>
      <c r="Q212" s="129" t="str">
        <f t="shared" si="134"/>
        <v/>
      </c>
      <c r="S212" s="4" t="s">
        <v>11</v>
      </c>
      <c r="T212" s="5">
        <v>45377</v>
      </c>
      <c r="U212" s="6"/>
      <c r="V212" s="6"/>
      <c r="W212" s="6" t="str">
        <f t="shared" si="135"/>
        <v/>
      </c>
      <c r="X212" s="6" t="str">
        <f>IF(OR(U212="",V212=""),"",SUMIFS('تحميل المصنعيات'!$N:$N,'تحميل المصنعيات'!$F:$F,V$2,'تحميل المصنعيات'!$D:$D,T212))</f>
        <v/>
      </c>
      <c r="Y212" s="55" t="str">
        <f t="shared" si="120"/>
        <v/>
      </c>
      <c r="Z212" s="55" t="str">
        <f t="shared" si="121"/>
        <v/>
      </c>
      <c r="AA212" s="129" t="str">
        <f t="shared" si="147"/>
        <v/>
      </c>
      <c r="AC212" s="4" t="s">
        <v>11</v>
      </c>
      <c r="AD212" s="5">
        <v>45377</v>
      </c>
      <c r="AE212" s="6"/>
      <c r="AF212" s="6"/>
      <c r="AG212" s="6" t="str">
        <f t="shared" si="136"/>
        <v/>
      </c>
      <c r="AH212" s="6" t="str">
        <f>IF(OR(AE212="",AF212=""),"",SUMIFS('تحميل المصنعيات'!$N:$N,'تحميل المصنعيات'!$F:$F,AF$2,'تحميل المصنعيات'!$D:$D,AD212))</f>
        <v/>
      </c>
      <c r="AI212" s="55" t="str">
        <f t="shared" si="122"/>
        <v/>
      </c>
      <c r="AJ212" s="55" t="str">
        <f t="shared" si="137"/>
        <v/>
      </c>
      <c r="AK212" s="129" t="str">
        <f t="shared" si="148"/>
        <v/>
      </c>
      <c r="AM212" s="4" t="s">
        <v>11</v>
      </c>
      <c r="AN212" s="5">
        <v>45377</v>
      </c>
      <c r="AO212" s="6"/>
      <c r="AP212" s="6"/>
      <c r="AQ212" s="6" t="str">
        <f t="shared" si="138"/>
        <v/>
      </c>
      <c r="AR212" s="6" t="str">
        <f>IF(OR(AO212="",AP212=""),"",SUMIFS('تحميل المصنعيات'!$N:$N,'تحميل المصنعيات'!$F:$F,AP$2,'تحميل المصنعيات'!$D:$D,AN212))</f>
        <v/>
      </c>
      <c r="AS212" s="55" t="str">
        <f t="shared" si="123"/>
        <v/>
      </c>
      <c r="AT212" s="55" t="str">
        <f t="shared" si="124"/>
        <v/>
      </c>
      <c r="AU212" s="129" t="str">
        <f t="shared" si="149"/>
        <v/>
      </c>
      <c r="AW212" s="4" t="s">
        <v>11</v>
      </c>
      <c r="AX212" s="5">
        <v>45377</v>
      </c>
      <c r="AY212" s="6"/>
      <c r="AZ212" s="6"/>
      <c r="BA212" s="6" t="str">
        <f t="shared" si="139"/>
        <v/>
      </c>
      <c r="BB212" s="6" t="str">
        <f>IF(OR(AY212="",AZ212=""),"",SUMIFS('تحميل المصنعيات'!$N:$N,'تحميل المصنعيات'!$F:$F,AZ$2,'تحميل المصنعيات'!$D:$D,AX212))</f>
        <v/>
      </c>
      <c r="BC212" s="55" t="str">
        <f t="shared" si="125"/>
        <v/>
      </c>
      <c r="BD212" s="55" t="str">
        <f t="shared" si="140"/>
        <v/>
      </c>
      <c r="BE212" s="129" t="str">
        <f t="shared" si="150"/>
        <v/>
      </c>
      <c r="BG212" s="4" t="s">
        <v>11</v>
      </c>
      <c r="BH212" s="5">
        <v>45377</v>
      </c>
      <c r="BI212" s="6"/>
      <c r="BJ212" s="6"/>
      <c r="BK212" s="6" t="str">
        <f t="shared" si="141"/>
        <v/>
      </c>
      <c r="BL212" s="6" t="str">
        <f>IF(OR(BI212="",BJ212=""),"",SUMIFS('تحميل المصنعيات'!$N:$N,'تحميل المصنعيات'!$F:$F,BJ$2,'تحميل المصنعيات'!$D:$D,BH212))</f>
        <v/>
      </c>
      <c r="BM212" s="55" t="str">
        <f t="shared" si="126"/>
        <v/>
      </c>
      <c r="BN212" s="55" t="str">
        <f t="shared" si="127"/>
        <v/>
      </c>
      <c r="BO212" s="129" t="str">
        <f t="shared" si="151"/>
        <v/>
      </c>
      <c r="BQ212" s="4" t="s">
        <v>11</v>
      </c>
      <c r="BR212" s="5">
        <v>45377</v>
      </c>
      <c r="BS212" s="6"/>
      <c r="BT212" s="6"/>
      <c r="BU212" s="6" t="str">
        <f t="shared" si="142"/>
        <v/>
      </c>
      <c r="BV212" s="6" t="str">
        <f>IF(OR(BS212="",BT212=""),"",SUMIFS('تحميل المصنعيات'!$N:$N,'تحميل المصنعيات'!$F:$F,BT$2,'تحميل المصنعيات'!$D:$D,BR212))</f>
        <v/>
      </c>
      <c r="BW212" s="55" t="str">
        <f t="shared" si="128"/>
        <v/>
      </c>
      <c r="BX212" s="55" t="str">
        <f t="shared" si="143"/>
        <v/>
      </c>
      <c r="BY212" s="129" t="str">
        <f t="shared" si="152"/>
        <v/>
      </c>
      <c r="CA212" s="4" t="s">
        <v>11</v>
      </c>
      <c r="CB212" s="5">
        <v>45377</v>
      </c>
      <c r="CC212" s="6"/>
      <c r="CD212" s="6"/>
      <c r="CE212" s="6" t="str">
        <f t="shared" si="144"/>
        <v/>
      </c>
      <c r="CF212" s="6" t="str">
        <f>IF(OR(CC212="",CD212=""),"",SUMIFS('تحميل المصنعيات'!$N:$N,'تحميل المصنعيات'!$F:$F,CD$2,'تحميل المصنعيات'!$D:$D,CB212))</f>
        <v/>
      </c>
      <c r="CG212" s="55" t="str">
        <f t="shared" si="129"/>
        <v/>
      </c>
      <c r="CH212" s="55" t="str">
        <f t="shared" si="130"/>
        <v/>
      </c>
      <c r="CI212" s="129" t="str">
        <f t="shared" si="153"/>
        <v/>
      </c>
      <c r="CK212" s="4" t="s">
        <v>11</v>
      </c>
      <c r="CL212" s="5">
        <v>45377</v>
      </c>
      <c r="CM212" s="6"/>
      <c r="CN212" s="6"/>
      <c r="CO212" s="6" t="str">
        <f t="shared" si="145"/>
        <v/>
      </c>
      <c r="CP212" s="6" t="str">
        <f>IF(OR(CM212="",CN212=""),"",SUMIFS('تحميل المصنعيات'!$N:$N,'تحميل المصنعيات'!$F:$F,CN$2,'تحميل المصنعيات'!$D:$D,CL212))</f>
        <v/>
      </c>
      <c r="CQ212" s="55" t="str">
        <f t="shared" si="131"/>
        <v/>
      </c>
      <c r="CR212" s="55" t="str">
        <f t="shared" si="132"/>
        <v/>
      </c>
      <c r="CS212" s="129" t="str">
        <f t="shared" si="154"/>
        <v/>
      </c>
    </row>
    <row r="213" spans="9:97" x14ac:dyDescent="0.25">
      <c r="I213" s="4" t="s">
        <v>12</v>
      </c>
      <c r="J213" s="5">
        <v>45378</v>
      </c>
      <c r="K213" s="6"/>
      <c r="L213" s="6"/>
      <c r="M213" s="6" t="str">
        <f t="shared" si="133"/>
        <v/>
      </c>
      <c r="N213" s="6" t="str">
        <f>IF(OR(K213="",L213=""),"",SUMIFS('تحميل المصنعيات'!$N:$N,'تحميل المصنعيات'!$F:$F,L$2,'تحميل المصنعيات'!$D:$D,J213))</f>
        <v/>
      </c>
      <c r="O213" s="55" t="str">
        <f t="shared" si="119"/>
        <v/>
      </c>
      <c r="P213" s="55" t="str">
        <f t="shared" si="146"/>
        <v/>
      </c>
      <c r="Q213" s="129" t="str">
        <f t="shared" si="134"/>
        <v/>
      </c>
      <c r="S213" s="4" t="s">
        <v>12</v>
      </c>
      <c r="T213" s="5">
        <v>45378</v>
      </c>
      <c r="U213" s="6"/>
      <c r="V213" s="6"/>
      <c r="W213" s="6" t="str">
        <f t="shared" si="135"/>
        <v/>
      </c>
      <c r="X213" s="6" t="str">
        <f>IF(OR(U213="",V213=""),"",SUMIFS('تحميل المصنعيات'!$N:$N,'تحميل المصنعيات'!$F:$F,V$2,'تحميل المصنعيات'!$D:$D,T213))</f>
        <v/>
      </c>
      <c r="Y213" s="55" t="str">
        <f t="shared" si="120"/>
        <v/>
      </c>
      <c r="Z213" s="55" t="str">
        <f t="shared" si="121"/>
        <v/>
      </c>
      <c r="AA213" s="129" t="str">
        <f t="shared" si="147"/>
        <v/>
      </c>
      <c r="AC213" s="4" t="s">
        <v>12</v>
      </c>
      <c r="AD213" s="5">
        <v>45378</v>
      </c>
      <c r="AE213" s="6"/>
      <c r="AF213" s="6"/>
      <c r="AG213" s="6" t="str">
        <f t="shared" si="136"/>
        <v/>
      </c>
      <c r="AH213" s="6" t="str">
        <f>IF(OR(AE213="",AF213=""),"",SUMIFS('تحميل المصنعيات'!$N:$N,'تحميل المصنعيات'!$F:$F,AF$2,'تحميل المصنعيات'!$D:$D,AD213))</f>
        <v/>
      </c>
      <c r="AI213" s="55" t="str">
        <f t="shared" si="122"/>
        <v/>
      </c>
      <c r="AJ213" s="55" t="str">
        <f t="shared" si="137"/>
        <v/>
      </c>
      <c r="AK213" s="129" t="str">
        <f t="shared" si="148"/>
        <v/>
      </c>
      <c r="AM213" s="4" t="s">
        <v>12</v>
      </c>
      <c r="AN213" s="5">
        <v>45378</v>
      </c>
      <c r="AO213" s="6"/>
      <c r="AP213" s="6"/>
      <c r="AQ213" s="6" t="str">
        <f t="shared" si="138"/>
        <v/>
      </c>
      <c r="AR213" s="6" t="str">
        <f>IF(OR(AO213="",AP213=""),"",SUMIFS('تحميل المصنعيات'!$N:$N,'تحميل المصنعيات'!$F:$F,AP$2,'تحميل المصنعيات'!$D:$D,AN213))</f>
        <v/>
      </c>
      <c r="AS213" s="55" t="str">
        <f t="shared" si="123"/>
        <v/>
      </c>
      <c r="AT213" s="55" t="str">
        <f t="shared" si="124"/>
        <v/>
      </c>
      <c r="AU213" s="129" t="str">
        <f t="shared" si="149"/>
        <v/>
      </c>
      <c r="AW213" s="4" t="s">
        <v>12</v>
      </c>
      <c r="AX213" s="5">
        <v>45378</v>
      </c>
      <c r="AY213" s="6"/>
      <c r="AZ213" s="6"/>
      <c r="BA213" s="6" t="str">
        <f t="shared" si="139"/>
        <v/>
      </c>
      <c r="BB213" s="6" t="str">
        <f>IF(OR(AY213="",AZ213=""),"",SUMIFS('تحميل المصنعيات'!$N:$N,'تحميل المصنعيات'!$F:$F,AZ$2,'تحميل المصنعيات'!$D:$D,AX213))</f>
        <v/>
      </c>
      <c r="BC213" s="55" t="str">
        <f t="shared" si="125"/>
        <v/>
      </c>
      <c r="BD213" s="55" t="str">
        <f t="shared" si="140"/>
        <v/>
      </c>
      <c r="BE213" s="129" t="str">
        <f t="shared" si="150"/>
        <v/>
      </c>
      <c r="BG213" s="4" t="s">
        <v>12</v>
      </c>
      <c r="BH213" s="5">
        <v>45378</v>
      </c>
      <c r="BI213" s="6"/>
      <c r="BJ213" s="6"/>
      <c r="BK213" s="6" t="str">
        <f t="shared" si="141"/>
        <v/>
      </c>
      <c r="BL213" s="6" t="str">
        <f>IF(OR(BI213="",BJ213=""),"",SUMIFS('تحميل المصنعيات'!$N:$N,'تحميل المصنعيات'!$F:$F,BJ$2,'تحميل المصنعيات'!$D:$D,BH213))</f>
        <v/>
      </c>
      <c r="BM213" s="55" t="str">
        <f t="shared" si="126"/>
        <v/>
      </c>
      <c r="BN213" s="55" t="str">
        <f t="shared" si="127"/>
        <v/>
      </c>
      <c r="BO213" s="129" t="str">
        <f t="shared" si="151"/>
        <v/>
      </c>
      <c r="BQ213" s="4" t="s">
        <v>12</v>
      </c>
      <c r="BR213" s="5">
        <v>45378</v>
      </c>
      <c r="BS213" s="6"/>
      <c r="BT213" s="6"/>
      <c r="BU213" s="6" t="str">
        <f t="shared" si="142"/>
        <v/>
      </c>
      <c r="BV213" s="6" t="str">
        <f>IF(OR(BS213="",BT213=""),"",SUMIFS('تحميل المصنعيات'!$N:$N,'تحميل المصنعيات'!$F:$F,BT$2,'تحميل المصنعيات'!$D:$D,BR213))</f>
        <v/>
      </c>
      <c r="BW213" s="55" t="str">
        <f t="shared" si="128"/>
        <v/>
      </c>
      <c r="BX213" s="55" t="str">
        <f t="shared" si="143"/>
        <v/>
      </c>
      <c r="BY213" s="129" t="str">
        <f t="shared" si="152"/>
        <v/>
      </c>
      <c r="CA213" s="4" t="s">
        <v>12</v>
      </c>
      <c r="CB213" s="5">
        <v>45378</v>
      </c>
      <c r="CC213" s="6"/>
      <c r="CD213" s="6"/>
      <c r="CE213" s="6" t="str">
        <f t="shared" si="144"/>
        <v/>
      </c>
      <c r="CF213" s="6" t="str">
        <f>IF(OR(CC213="",CD213=""),"",SUMIFS('تحميل المصنعيات'!$N:$N,'تحميل المصنعيات'!$F:$F,CD$2,'تحميل المصنعيات'!$D:$D,CB213))</f>
        <v/>
      </c>
      <c r="CG213" s="55" t="str">
        <f t="shared" si="129"/>
        <v/>
      </c>
      <c r="CH213" s="55" t="str">
        <f t="shared" si="130"/>
        <v/>
      </c>
      <c r="CI213" s="129" t="str">
        <f t="shared" si="153"/>
        <v/>
      </c>
      <c r="CK213" s="4" t="s">
        <v>12</v>
      </c>
      <c r="CL213" s="5">
        <v>45378</v>
      </c>
      <c r="CM213" s="6"/>
      <c r="CN213" s="6"/>
      <c r="CO213" s="6" t="str">
        <f t="shared" si="145"/>
        <v/>
      </c>
      <c r="CP213" s="6" t="str">
        <f>IF(OR(CM213="",CN213=""),"",SUMIFS('تحميل المصنعيات'!$N:$N,'تحميل المصنعيات'!$F:$F,CN$2,'تحميل المصنعيات'!$D:$D,CL213))</f>
        <v/>
      </c>
      <c r="CQ213" s="55" t="str">
        <f t="shared" si="131"/>
        <v/>
      </c>
      <c r="CR213" s="55" t="str">
        <f t="shared" si="132"/>
        <v/>
      </c>
      <c r="CS213" s="129" t="str">
        <f t="shared" si="154"/>
        <v/>
      </c>
    </row>
    <row r="214" spans="9:97" x14ac:dyDescent="0.25">
      <c r="I214" s="4" t="s">
        <v>13</v>
      </c>
      <c r="J214" s="5">
        <v>45379</v>
      </c>
      <c r="K214" s="6"/>
      <c r="L214" s="6"/>
      <c r="M214" s="6" t="str">
        <f t="shared" si="133"/>
        <v/>
      </c>
      <c r="N214" s="6" t="str">
        <f>IF(OR(K214="",L214=""),"",SUMIFS('تحميل المصنعيات'!$N:$N,'تحميل المصنعيات'!$F:$F,L$2,'تحميل المصنعيات'!$D:$D,J214))</f>
        <v/>
      </c>
      <c r="O214" s="55" t="str">
        <f t="shared" si="119"/>
        <v/>
      </c>
      <c r="P214" s="55" t="str">
        <f t="shared" si="146"/>
        <v/>
      </c>
      <c r="Q214" s="129" t="str">
        <f t="shared" si="134"/>
        <v/>
      </c>
      <c r="S214" s="4" t="s">
        <v>13</v>
      </c>
      <c r="T214" s="5">
        <v>45379</v>
      </c>
      <c r="U214" s="6"/>
      <c r="V214" s="6"/>
      <c r="W214" s="6" t="str">
        <f t="shared" si="135"/>
        <v/>
      </c>
      <c r="X214" s="6" t="str">
        <f>IF(OR(U214="",V214=""),"",SUMIFS('تحميل المصنعيات'!$N:$N,'تحميل المصنعيات'!$F:$F,V$2,'تحميل المصنعيات'!$D:$D,T214))</f>
        <v/>
      </c>
      <c r="Y214" s="55" t="str">
        <f t="shared" si="120"/>
        <v/>
      </c>
      <c r="Z214" s="55" t="str">
        <f t="shared" si="121"/>
        <v/>
      </c>
      <c r="AA214" s="129" t="str">
        <f t="shared" si="147"/>
        <v/>
      </c>
      <c r="AC214" s="4" t="s">
        <v>13</v>
      </c>
      <c r="AD214" s="5">
        <v>45379</v>
      </c>
      <c r="AE214" s="6"/>
      <c r="AF214" s="6"/>
      <c r="AG214" s="6" t="str">
        <f t="shared" si="136"/>
        <v/>
      </c>
      <c r="AH214" s="6" t="str">
        <f>IF(OR(AE214="",AF214=""),"",SUMIFS('تحميل المصنعيات'!$N:$N,'تحميل المصنعيات'!$F:$F,AF$2,'تحميل المصنعيات'!$D:$D,AD214))</f>
        <v/>
      </c>
      <c r="AI214" s="55" t="str">
        <f t="shared" si="122"/>
        <v/>
      </c>
      <c r="AJ214" s="55" t="str">
        <f t="shared" si="137"/>
        <v/>
      </c>
      <c r="AK214" s="129" t="str">
        <f t="shared" si="148"/>
        <v/>
      </c>
      <c r="AM214" s="4" t="s">
        <v>13</v>
      </c>
      <c r="AN214" s="5">
        <v>45379</v>
      </c>
      <c r="AO214" s="6"/>
      <c r="AP214" s="6"/>
      <c r="AQ214" s="6" t="str">
        <f t="shared" si="138"/>
        <v/>
      </c>
      <c r="AR214" s="6" t="str">
        <f>IF(OR(AO214="",AP214=""),"",SUMIFS('تحميل المصنعيات'!$N:$N,'تحميل المصنعيات'!$F:$F,AP$2,'تحميل المصنعيات'!$D:$D,AN214))</f>
        <v/>
      </c>
      <c r="AS214" s="55" t="str">
        <f t="shared" si="123"/>
        <v/>
      </c>
      <c r="AT214" s="55" t="str">
        <f t="shared" si="124"/>
        <v/>
      </c>
      <c r="AU214" s="129" t="str">
        <f t="shared" si="149"/>
        <v/>
      </c>
      <c r="AW214" s="4" t="s">
        <v>13</v>
      </c>
      <c r="AX214" s="5">
        <v>45379</v>
      </c>
      <c r="AY214" s="6"/>
      <c r="AZ214" s="6"/>
      <c r="BA214" s="6" t="str">
        <f t="shared" si="139"/>
        <v/>
      </c>
      <c r="BB214" s="6" t="str">
        <f>IF(OR(AY214="",AZ214=""),"",SUMIFS('تحميل المصنعيات'!$N:$N,'تحميل المصنعيات'!$F:$F,AZ$2,'تحميل المصنعيات'!$D:$D,AX214))</f>
        <v/>
      </c>
      <c r="BC214" s="55" t="str">
        <f t="shared" si="125"/>
        <v/>
      </c>
      <c r="BD214" s="55" t="str">
        <f t="shared" si="140"/>
        <v/>
      </c>
      <c r="BE214" s="129" t="str">
        <f t="shared" si="150"/>
        <v/>
      </c>
      <c r="BG214" s="4" t="s">
        <v>13</v>
      </c>
      <c r="BH214" s="5">
        <v>45379</v>
      </c>
      <c r="BI214" s="6"/>
      <c r="BJ214" s="6"/>
      <c r="BK214" s="6" t="str">
        <f t="shared" si="141"/>
        <v/>
      </c>
      <c r="BL214" s="6" t="str">
        <f>IF(OR(BI214="",BJ214=""),"",SUMIFS('تحميل المصنعيات'!$N:$N,'تحميل المصنعيات'!$F:$F,BJ$2,'تحميل المصنعيات'!$D:$D,BH214))</f>
        <v/>
      </c>
      <c r="BM214" s="55" t="str">
        <f t="shared" si="126"/>
        <v/>
      </c>
      <c r="BN214" s="55" t="str">
        <f t="shared" si="127"/>
        <v/>
      </c>
      <c r="BO214" s="129" t="str">
        <f t="shared" si="151"/>
        <v/>
      </c>
      <c r="BQ214" s="4" t="s">
        <v>13</v>
      </c>
      <c r="BR214" s="5">
        <v>45379</v>
      </c>
      <c r="BS214" s="6"/>
      <c r="BT214" s="6"/>
      <c r="BU214" s="6" t="str">
        <f t="shared" si="142"/>
        <v/>
      </c>
      <c r="BV214" s="6" t="str">
        <f>IF(OR(BS214="",BT214=""),"",SUMIFS('تحميل المصنعيات'!$N:$N,'تحميل المصنعيات'!$F:$F,BT$2,'تحميل المصنعيات'!$D:$D,BR214))</f>
        <v/>
      </c>
      <c r="BW214" s="55" t="str">
        <f t="shared" si="128"/>
        <v/>
      </c>
      <c r="BX214" s="55" t="str">
        <f t="shared" si="143"/>
        <v/>
      </c>
      <c r="BY214" s="129" t="str">
        <f t="shared" si="152"/>
        <v/>
      </c>
      <c r="CA214" s="4" t="s">
        <v>13</v>
      </c>
      <c r="CB214" s="5">
        <v>45379</v>
      </c>
      <c r="CC214" s="6"/>
      <c r="CD214" s="6"/>
      <c r="CE214" s="6" t="str">
        <f t="shared" si="144"/>
        <v/>
      </c>
      <c r="CF214" s="6" t="str">
        <f>IF(OR(CC214="",CD214=""),"",SUMIFS('تحميل المصنعيات'!$N:$N,'تحميل المصنعيات'!$F:$F,CD$2,'تحميل المصنعيات'!$D:$D,CB214))</f>
        <v/>
      </c>
      <c r="CG214" s="55" t="str">
        <f t="shared" si="129"/>
        <v/>
      </c>
      <c r="CH214" s="55" t="str">
        <f t="shared" si="130"/>
        <v/>
      </c>
      <c r="CI214" s="129" t="str">
        <f t="shared" si="153"/>
        <v/>
      </c>
      <c r="CK214" s="4" t="s">
        <v>13</v>
      </c>
      <c r="CL214" s="5">
        <v>45379</v>
      </c>
      <c r="CM214" s="6"/>
      <c r="CN214" s="6"/>
      <c r="CO214" s="6" t="str">
        <f t="shared" si="145"/>
        <v/>
      </c>
      <c r="CP214" s="6" t="str">
        <f>IF(OR(CM214="",CN214=""),"",SUMIFS('تحميل المصنعيات'!$N:$N,'تحميل المصنعيات'!$F:$F,CN$2,'تحميل المصنعيات'!$D:$D,CL214))</f>
        <v/>
      </c>
      <c r="CQ214" s="55" t="str">
        <f t="shared" si="131"/>
        <v/>
      </c>
      <c r="CR214" s="55" t="str">
        <f t="shared" si="132"/>
        <v/>
      </c>
      <c r="CS214" s="129" t="str">
        <f t="shared" si="154"/>
        <v/>
      </c>
    </row>
    <row r="215" spans="9:97" x14ac:dyDescent="0.25">
      <c r="I215" s="132" t="s">
        <v>30</v>
      </c>
      <c r="J215" s="133">
        <v>45380</v>
      </c>
      <c r="K215" s="134"/>
      <c r="L215" s="134"/>
      <c r="M215" s="134" t="str">
        <f t="shared" si="133"/>
        <v/>
      </c>
      <c r="N215" s="134" t="str">
        <f>IF(OR(K215="",L215=""),"",SUMIFS('تحميل المصنعيات'!$N:$N,'تحميل المصنعيات'!$F:$F,L$2,'تحميل المصنعيات'!$D:$D,J215))</f>
        <v/>
      </c>
      <c r="O215" s="135" t="str">
        <f t="shared" si="119"/>
        <v/>
      </c>
      <c r="P215" s="135" t="str">
        <f t="shared" si="146"/>
        <v/>
      </c>
      <c r="Q215" s="132" t="str">
        <f t="shared" si="134"/>
        <v/>
      </c>
      <c r="S215" s="132" t="s">
        <v>30</v>
      </c>
      <c r="T215" s="133">
        <v>45380</v>
      </c>
      <c r="U215" s="134"/>
      <c r="V215" s="134"/>
      <c r="W215" s="134" t="str">
        <f t="shared" si="135"/>
        <v/>
      </c>
      <c r="X215" s="134" t="str">
        <f>IF(OR(U215="",V215=""),"",SUMIFS('تحميل المصنعيات'!$N:$N,'تحميل المصنعيات'!$F:$F,V$2,'تحميل المصنعيات'!$D:$D,T215))</f>
        <v/>
      </c>
      <c r="Y215" s="135" t="str">
        <f t="shared" si="120"/>
        <v/>
      </c>
      <c r="Z215" s="135" t="str">
        <f t="shared" si="121"/>
        <v/>
      </c>
      <c r="AA215" s="132" t="str">
        <f t="shared" si="147"/>
        <v/>
      </c>
      <c r="AC215" s="132" t="s">
        <v>30</v>
      </c>
      <c r="AD215" s="133">
        <v>45380</v>
      </c>
      <c r="AE215" s="134"/>
      <c r="AF215" s="134"/>
      <c r="AG215" s="134" t="str">
        <f t="shared" si="136"/>
        <v/>
      </c>
      <c r="AH215" s="134" t="str">
        <f>IF(OR(AE215="",AF215=""),"",SUMIFS('تحميل المصنعيات'!$N:$N,'تحميل المصنعيات'!$F:$F,AF$2,'تحميل المصنعيات'!$D:$D,AD215))</f>
        <v/>
      </c>
      <c r="AI215" s="135" t="str">
        <f t="shared" si="122"/>
        <v/>
      </c>
      <c r="AJ215" s="135" t="str">
        <f t="shared" si="137"/>
        <v/>
      </c>
      <c r="AK215" s="132" t="str">
        <f t="shared" si="148"/>
        <v/>
      </c>
      <c r="AM215" s="132" t="s">
        <v>30</v>
      </c>
      <c r="AN215" s="133">
        <v>45380</v>
      </c>
      <c r="AO215" s="134"/>
      <c r="AP215" s="134"/>
      <c r="AQ215" s="134" t="str">
        <f t="shared" si="138"/>
        <v/>
      </c>
      <c r="AR215" s="134" t="str">
        <f>IF(OR(AO215="",AP215=""),"",SUMIFS('تحميل المصنعيات'!$N:$N,'تحميل المصنعيات'!$F:$F,AP$2,'تحميل المصنعيات'!$D:$D,AN215))</f>
        <v/>
      </c>
      <c r="AS215" s="135" t="str">
        <f t="shared" si="123"/>
        <v/>
      </c>
      <c r="AT215" s="135" t="str">
        <f t="shared" si="124"/>
        <v/>
      </c>
      <c r="AU215" s="132" t="str">
        <f t="shared" si="149"/>
        <v/>
      </c>
      <c r="AW215" s="132" t="s">
        <v>30</v>
      </c>
      <c r="AX215" s="133">
        <v>45380</v>
      </c>
      <c r="AY215" s="134"/>
      <c r="AZ215" s="134"/>
      <c r="BA215" s="134" t="str">
        <f t="shared" si="139"/>
        <v/>
      </c>
      <c r="BB215" s="134" t="str">
        <f>IF(OR(AY215="",AZ215=""),"",SUMIFS('تحميل المصنعيات'!$N:$N,'تحميل المصنعيات'!$F:$F,AZ$2,'تحميل المصنعيات'!$D:$D,AX215))</f>
        <v/>
      </c>
      <c r="BC215" s="135" t="str">
        <f t="shared" si="125"/>
        <v/>
      </c>
      <c r="BD215" s="135" t="str">
        <f t="shared" si="140"/>
        <v/>
      </c>
      <c r="BE215" s="132" t="str">
        <f t="shared" si="150"/>
        <v/>
      </c>
      <c r="BG215" s="132" t="s">
        <v>30</v>
      </c>
      <c r="BH215" s="133">
        <v>45380</v>
      </c>
      <c r="BI215" s="134"/>
      <c r="BJ215" s="134"/>
      <c r="BK215" s="134" t="str">
        <f t="shared" si="141"/>
        <v/>
      </c>
      <c r="BL215" s="134" t="str">
        <f>IF(OR(BI215="",BJ215=""),"",SUMIFS('تحميل المصنعيات'!$N:$N,'تحميل المصنعيات'!$F:$F,BJ$2,'تحميل المصنعيات'!$D:$D,BH215))</f>
        <v/>
      </c>
      <c r="BM215" s="135" t="str">
        <f t="shared" si="126"/>
        <v/>
      </c>
      <c r="BN215" s="135" t="str">
        <f t="shared" si="127"/>
        <v/>
      </c>
      <c r="BO215" s="132" t="str">
        <f t="shared" si="151"/>
        <v/>
      </c>
      <c r="BQ215" s="132" t="s">
        <v>30</v>
      </c>
      <c r="BR215" s="133">
        <v>45380</v>
      </c>
      <c r="BS215" s="134"/>
      <c r="BT215" s="134"/>
      <c r="BU215" s="134" t="str">
        <f t="shared" si="142"/>
        <v/>
      </c>
      <c r="BV215" s="134" t="str">
        <f>IF(OR(BS215="",BT215=""),"",SUMIFS('تحميل المصنعيات'!$N:$N,'تحميل المصنعيات'!$F:$F,BT$2,'تحميل المصنعيات'!$D:$D,BR215))</f>
        <v/>
      </c>
      <c r="BW215" s="135" t="str">
        <f t="shared" si="128"/>
        <v/>
      </c>
      <c r="BX215" s="135" t="str">
        <f t="shared" si="143"/>
        <v/>
      </c>
      <c r="BY215" s="132" t="str">
        <f t="shared" si="152"/>
        <v/>
      </c>
      <c r="CA215" s="132" t="s">
        <v>30</v>
      </c>
      <c r="CB215" s="133">
        <v>45380</v>
      </c>
      <c r="CC215" s="134"/>
      <c r="CD215" s="134"/>
      <c r="CE215" s="134" t="str">
        <f t="shared" si="144"/>
        <v/>
      </c>
      <c r="CF215" s="134" t="str">
        <f>IF(OR(CC215="",CD215=""),"",SUMIFS('تحميل المصنعيات'!$N:$N,'تحميل المصنعيات'!$F:$F,CD$2,'تحميل المصنعيات'!$D:$D,CB215))</f>
        <v/>
      </c>
      <c r="CG215" s="135" t="str">
        <f t="shared" si="129"/>
        <v/>
      </c>
      <c r="CH215" s="135" t="str">
        <f t="shared" si="130"/>
        <v/>
      </c>
      <c r="CI215" s="132" t="str">
        <f t="shared" si="153"/>
        <v/>
      </c>
      <c r="CK215" s="132" t="s">
        <v>30</v>
      </c>
      <c r="CL215" s="133">
        <v>45380</v>
      </c>
      <c r="CM215" s="134"/>
      <c r="CN215" s="134"/>
      <c r="CO215" s="134" t="str">
        <f t="shared" si="145"/>
        <v/>
      </c>
      <c r="CP215" s="134" t="str">
        <f>IF(OR(CM215="",CN215=""),"",SUMIFS('تحميل المصنعيات'!$N:$N,'تحميل المصنعيات'!$F:$F,CN$2,'تحميل المصنعيات'!$D:$D,CL215))</f>
        <v/>
      </c>
      <c r="CQ215" s="135" t="str">
        <f t="shared" si="131"/>
        <v/>
      </c>
      <c r="CR215" s="135" t="str">
        <f t="shared" si="132"/>
        <v/>
      </c>
      <c r="CS215" s="132" t="str">
        <f t="shared" si="154"/>
        <v/>
      </c>
    </row>
    <row r="216" spans="9:97" x14ac:dyDescent="0.25">
      <c r="I216" s="4" t="s">
        <v>8</v>
      </c>
      <c r="J216" s="5">
        <v>45381</v>
      </c>
      <c r="K216" s="6"/>
      <c r="L216" s="6"/>
      <c r="M216" s="6" t="str">
        <f t="shared" si="133"/>
        <v/>
      </c>
      <c r="N216" s="6" t="str">
        <f>IF(OR(K216="",L216=""),"",SUMIFS('تحميل المصنعيات'!$N:$N,'تحميل المصنعيات'!$F:$F,L$2,'تحميل المصنعيات'!$D:$D,J216))</f>
        <v/>
      </c>
      <c r="O216" s="55" t="str">
        <f t="shared" si="119"/>
        <v/>
      </c>
      <c r="P216" s="55" t="str">
        <f t="shared" si="146"/>
        <v/>
      </c>
      <c r="Q216" s="129" t="str">
        <f t="shared" si="134"/>
        <v/>
      </c>
      <c r="S216" s="4" t="s">
        <v>8</v>
      </c>
      <c r="T216" s="5">
        <v>45381</v>
      </c>
      <c r="U216" s="6"/>
      <c r="V216" s="6"/>
      <c r="W216" s="6" t="str">
        <f t="shared" si="135"/>
        <v/>
      </c>
      <c r="X216" s="6" t="str">
        <f>IF(OR(U216="",V216=""),"",SUMIFS('تحميل المصنعيات'!$N:$N,'تحميل المصنعيات'!$F:$F,V$2,'تحميل المصنعيات'!$D:$D,T216))</f>
        <v/>
      </c>
      <c r="Y216" s="55" t="str">
        <f t="shared" si="120"/>
        <v/>
      </c>
      <c r="Z216" s="55" t="str">
        <f t="shared" si="121"/>
        <v/>
      </c>
      <c r="AA216" s="129" t="str">
        <f t="shared" si="147"/>
        <v/>
      </c>
      <c r="AC216" s="4" t="s">
        <v>8</v>
      </c>
      <c r="AD216" s="5">
        <v>45381</v>
      </c>
      <c r="AE216" s="6"/>
      <c r="AF216" s="6"/>
      <c r="AG216" s="6" t="str">
        <f t="shared" si="136"/>
        <v/>
      </c>
      <c r="AH216" s="6" t="str">
        <f>IF(OR(AE216="",AF216=""),"",SUMIFS('تحميل المصنعيات'!$N:$N,'تحميل المصنعيات'!$F:$F,AF$2,'تحميل المصنعيات'!$D:$D,AD216))</f>
        <v/>
      </c>
      <c r="AI216" s="55" t="str">
        <f t="shared" si="122"/>
        <v/>
      </c>
      <c r="AJ216" s="55" t="str">
        <f t="shared" si="137"/>
        <v/>
      </c>
      <c r="AK216" s="129" t="str">
        <f t="shared" si="148"/>
        <v/>
      </c>
      <c r="AM216" s="4" t="s">
        <v>8</v>
      </c>
      <c r="AN216" s="5">
        <v>45381</v>
      </c>
      <c r="AO216" s="6"/>
      <c r="AP216" s="6"/>
      <c r="AQ216" s="6" t="str">
        <f t="shared" si="138"/>
        <v/>
      </c>
      <c r="AR216" s="6" t="str">
        <f>IF(OR(AO216="",AP216=""),"",SUMIFS('تحميل المصنعيات'!$N:$N,'تحميل المصنعيات'!$F:$F,AP$2,'تحميل المصنعيات'!$D:$D,AN216))</f>
        <v/>
      </c>
      <c r="AS216" s="55" t="str">
        <f t="shared" si="123"/>
        <v/>
      </c>
      <c r="AT216" s="55" t="str">
        <f t="shared" si="124"/>
        <v/>
      </c>
      <c r="AU216" s="129" t="str">
        <f t="shared" si="149"/>
        <v/>
      </c>
      <c r="AW216" s="4" t="s">
        <v>8</v>
      </c>
      <c r="AX216" s="5">
        <v>45381</v>
      </c>
      <c r="AY216" s="6"/>
      <c r="AZ216" s="6"/>
      <c r="BA216" s="6" t="str">
        <f t="shared" si="139"/>
        <v/>
      </c>
      <c r="BB216" s="6" t="str">
        <f>IF(OR(AY216="",AZ216=""),"",SUMIFS('تحميل المصنعيات'!$N:$N,'تحميل المصنعيات'!$F:$F,AZ$2,'تحميل المصنعيات'!$D:$D,AX216))</f>
        <v/>
      </c>
      <c r="BC216" s="55" t="str">
        <f t="shared" si="125"/>
        <v/>
      </c>
      <c r="BD216" s="55" t="str">
        <f t="shared" si="140"/>
        <v/>
      </c>
      <c r="BE216" s="129" t="str">
        <f t="shared" si="150"/>
        <v/>
      </c>
      <c r="BG216" s="4" t="s">
        <v>8</v>
      </c>
      <c r="BH216" s="5">
        <v>45381</v>
      </c>
      <c r="BI216" s="6"/>
      <c r="BJ216" s="6"/>
      <c r="BK216" s="6" t="str">
        <f t="shared" si="141"/>
        <v/>
      </c>
      <c r="BL216" s="6" t="str">
        <f>IF(OR(BI216="",BJ216=""),"",SUMIFS('تحميل المصنعيات'!$N:$N,'تحميل المصنعيات'!$F:$F,BJ$2,'تحميل المصنعيات'!$D:$D,BH216))</f>
        <v/>
      </c>
      <c r="BM216" s="55" t="str">
        <f t="shared" si="126"/>
        <v/>
      </c>
      <c r="BN216" s="55" t="str">
        <f t="shared" si="127"/>
        <v/>
      </c>
      <c r="BO216" s="129" t="str">
        <f t="shared" si="151"/>
        <v/>
      </c>
      <c r="BQ216" s="4" t="s">
        <v>8</v>
      </c>
      <c r="BR216" s="5">
        <v>45381</v>
      </c>
      <c r="BS216" s="6"/>
      <c r="BT216" s="6"/>
      <c r="BU216" s="6" t="str">
        <f t="shared" si="142"/>
        <v/>
      </c>
      <c r="BV216" s="6" t="str">
        <f>IF(OR(BS216="",BT216=""),"",SUMIFS('تحميل المصنعيات'!$N:$N,'تحميل المصنعيات'!$F:$F,BT$2,'تحميل المصنعيات'!$D:$D,BR216))</f>
        <v/>
      </c>
      <c r="BW216" s="55" t="str">
        <f t="shared" si="128"/>
        <v/>
      </c>
      <c r="BX216" s="55" t="str">
        <f t="shared" si="143"/>
        <v/>
      </c>
      <c r="BY216" s="129" t="str">
        <f t="shared" si="152"/>
        <v/>
      </c>
      <c r="CA216" s="4" t="s">
        <v>8</v>
      </c>
      <c r="CB216" s="5">
        <v>45381</v>
      </c>
      <c r="CC216" s="6"/>
      <c r="CD216" s="6"/>
      <c r="CE216" s="6" t="str">
        <f t="shared" si="144"/>
        <v/>
      </c>
      <c r="CF216" s="6" t="str">
        <f>IF(OR(CC216="",CD216=""),"",SUMIFS('تحميل المصنعيات'!$N:$N,'تحميل المصنعيات'!$F:$F,CD$2,'تحميل المصنعيات'!$D:$D,CB216))</f>
        <v/>
      </c>
      <c r="CG216" s="55" t="str">
        <f t="shared" si="129"/>
        <v/>
      </c>
      <c r="CH216" s="55" t="str">
        <f t="shared" si="130"/>
        <v/>
      </c>
      <c r="CI216" s="129" t="str">
        <f t="shared" si="153"/>
        <v/>
      </c>
      <c r="CK216" s="4" t="s">
        <v>8</v>
      </c>
      <c r="CL216" s="5">
        <v>45381</v>
      </c>
      <c r="CM216" s="6"/>
      <c r="CN216" s="6"/>
      <c r="CO216" s="6" t="str">
        <f t="shared" si="145"/>
        <v/>
      </c>
      <c r="CP216" s="6" t="str">
        <f>IF(OR(CM216="",CN216=""),"",SUMIFS('تحميل المصنعيات'!$N:$N,'تحميل المصنعيات'!$F:$F,CN$2,'تحميل المصنعيات'!$D:$D,CL216))</f>
        <v/>
      </c>
      <c r="CQ216" s="55" t="str">
        <f t="shared" si="131"/>
        <v/>
      </c>
      <c r="CR216" s="55" t="str">
        <f t="shared" si="132"/>
        <v/>
      </c>
      <c r="CS216" s="129" t="str">
        <f t="shared" si="154"/>
        <v/>
      </c>
    </row>
    <row r="217" spans="9:97" x14ac:dyDescent="0.25">
      <c r="I217" s="4" t="s">
        <v>9</v>
      </c>
      <c r="J217" s="5">
        <v>45382</v>
      </c>
      <c r="K217" s="6"/>
      <c r="L217" s="6"/>
      <c r="M217" s="6" t="str">
        <f t="shared" si="133"/>
        <v/>
      </c>
      <c r="N217" s="6" t="str">
        <f>IF(OR(K217="",L217=""),"",SUMIFS('تحميل المصنعيات'!$N:$N,'تحميل المصنعيات'!$F:$F,L$2,'تحميل المصنعيات'!$D:$D,J217))</f>
        <v/>
      </c>
      <c r="O217" s="55" t="str">
        <f t="shared" si="119"/>
        <v/>
      </c>
      <c r="P217" s="55" t="str">
        <f t="shared" si="146"/>
        <v/>
      </c>
      <c r="Q217" s="129" t="str">
        <f t="shared" si="134"/>
        <v/>
      </c>
      <c r="S217" s="4" t="s">
        <v>9</v>
      </c>
      <c r="T217" s="5">
        <v>45382</v>
      </c>
      <c r="U217" s="6"/>
      <c r="V217" s="6"/>
      <c r="W217" s="6" t="str">
        <f t="shared" si="135"/>
        <v/>
      </c>
      <c r="X217" s="6" t="str">
        <f>IF(OR(U217="",V217=""),"",SUMIFS('تحميل المصنعيات'!$N:$N,'تحميل المصنعيات'!$F:$F,V$2,'تحميل المصنعيات'!$D:$D,T217))</f>
        <v/>
      </c>
      <c r="Y217" s="55" t="str">
        <f t="shared" si="120"/>
        <v/>
      </c>
      <c r="Z217" s="55" t="str">
        <f t="shared" si="121"/>
        <v/>
      </c>
      <c r="AA217" s="129" t="str">
        <f t="shared" si="147"/>
        <v/>
      </c>
      <c r="AC217" s="4" t="s">
        <v>9</v>
      </c>
      <c r="AD217" s="5">
        <v>45382</v>
      </c>
      <c r="AE217" s="6"/>
      <c r="AF217" s="6"/>
      <c r="AG217" s="6" t="str">
        <f t="shared" si="136"/>
        <v/>
      </c>
      <c r="AH217" s="6" t="str">
        <f>IF(OR(AE217="",AF217=""),"",SUMIFS('تحميل المصنعيات'!$N:$N,'تحميل المصنعيات'!$F:$F,AF$2,'تحميل المصنعيات'!$D:$D,AD217))</f>
        <v/>
      </c>
      <c r="AI217" s="55" t="str">
        <f t="shared" si="122"/>
        <v/>
      </c>
      <c r="AJ217" s="55" t="str">
        <f t="shared" si="137"/>
        <v/>
      </c>
      <c r="AK217" s="129" t="str">
        <f t="shared" si="148"/>
        <v/>
      </c>
      <c r="AM217" s="4" t="s">
        <v>9</v>
      </c>
      <c r="AN217" s="5">
        <v>45382</v>
      </c>
      <c r="AO217" s="6"/>
      <c r="AP217" s="6"/>
      <c r="AQ217" s="6" t="str">
        <f t="shared" si="138"/>
        <v/>
      </c>
      <c r="AR217" s="6" t="str">
        <f>IF(OR(AO217="",AP217=""),"",SUMIFS('تحميل المصنعيات'!$N:$N,'تحميل المصنعيات'!$F:$F,AP$2,'تحميل المصنعيات'!$D:$D,AN217))</f>
        <v/>
      </c>
      <c r="AS217" s="55" t="str">
        <f t="shared" si="123"/>
        <v/>
      </c>
      <c r="AT217" s="55" t="str">
        <f t="shared" si="124"/>
        <v/>
      </c>
      <c r="AU217" s="129" t="str">
        <f t="shared" si="149"/>
        <v/>
      </c>
      <c r="AW217" s="4" t="s">
        <v>9</v>
      </c>
      <c r="AX217" s="5">
        <v>45382</v>
      </c>
      <c r="AY217" s="6"/>
      <c r="AZ217" s="6"/>
      <c r="BA217" s="6" t="str">
        <f t="shared" si="139"/>
        <v/>
      </c>
      <c r="BB217" s="6" t="str">
        <f>IF(OR(AY217="",AZ217=""),"",SUMIFS('تحميل المصنعيات'!$N:$N,'تحميل المصنعيات'!$F:$F,AZ$2,'تحميل المصنعيات'!$D:$D,AX217))</f>
        <v/>
      </c>
      <c r="BC217" s="55" t="str">
        <f t="shared" si="125"/>
        <v/>
      </c>
      <c r="BD217" s="55" t="str">
        <f t="shared" si="140"/>
        <v/>
      </c>
      <c r="BE217" s="129" t="str">
        <f t="shared" si="150"/>
        <v/>
      </c>
      <c r="BG217" s="4" t="s">
        <v>9</v>
      </c>
      <c r="BH217" s="5">
        <v>45382</v>
      </c>
      <c r="BI217" s="6"/>
      <c r="BJ217" s="6"/>
      <c r="BK217" s="6" t="str">
        <f t="shared" si="141"/>
        <v/>
      </c>
      <c r="BL217" s="6" t="str">
        <f>IF(OR(BI217="",BJ217=""),"",SUMIFS('تحميل المصنعيات'!$N:$N,'تحميل المصنعيات'!$F:$F,BJ$2,'تحميل المصنعيات'!$D:$D,BH217))</f>
        <v/>
      </c>
      <c r="BM217" s="55" t="str">
        <f t="shared" si="126"/>
        <v/>
      </c>
      <c r="BN217" s="55" t="str">
        <f t="shared" si="127"/>
        <v/>
      </c>
      <c r="BO217" s="129" t="str">
        <f t="shared" si="151"/>
        <v/>
      </c>
      <c r="BQ217" s="4" t="s">
        <v>9</v>
      </c>
      <c r="BR217" s="5">
        <v>45382</v>
      </c>
      <c r="BS217" s="6"/>
      <c r="BT217" s="6"/>
      <c r="BU217" s="6" t="str">
        <f t="shared" si="142"/>
        <v/>
      </c>
      <c r="BV217" s="6" t="str">
        <f>IF(OR(BS217="",BT217=""),"",SUMIFS('تحميل المصنعيات'!$N:$N,'تحميل المصنعيات'!$F:$F,BT$2,'تحميل المصنعيات'!$D:$D,BR217))</f>
        <v/>
      </c>
      <c r="BW217" s="55" t="str">
        <f t="shared" si="128"/>
        <v/>
      </c>
      <c r="BX217" s="55" t="str">
        <f t="shared" si="143"/>
        <v/>
      </c>
      <c r="BY217" s="129" t="str">
        <f t="shared" si="152"/>
        <v/>
      </c>
      <c r="CA217" s="4" t="s">
        <v>9</v>
      </c>
      <c r="CB217" s="5">
        <v>45382</v>
      </c>
      <c r="CC217" s="6"/>
      <c r="CD217" s="6"/>
      <c r="CE217" s="6" t="str">
        <f t="shared" si="144"/>
        <v/>
      </c>
      <c r="CF217" s="6" t="str">
        <f>IF(OR(CC217="",CD217=""),"",SUMIFS('تحميل المصنعيات'!$N:$N,'تحميل المصنعيات'!$F:$F,CD$2,'تحميل المصنعيات'!$D:$D,CB217))</f>
        <v/>
      </c>
      <c r="CG217" s="55" t="str">
        <f t="shared" si="129"/>
        <v/>
      </c>
      <c r="CH217" s="55" t="str">
        <f t="shared" si="130"/>
        <v/>
      </c>
      <c r="CI217" s="129" t="str">
        <f t="shared" si="153"/>
        <v/>
      </c>
      <c r="CK217" s="4" t="s">
        <v>9</v>
      </c>
      <c r="CL217" s="5">
        <v>45382</v>
      </c>
      <c r="CM217" s="6"/>
      <c r="CN217" s="6"/>
      <c r="CO217" s="6" t="str">
        <f t="shared" si="145"/>
        <v/>
      </c>
      <c r="CP217" s="6" t="str">
        <f>IF(OR(CM217="",CN217=""),"",SUMIFS('تحميل المصنعيات'!$N:$N,'تحميل المصنعيات'!$F:$F,CN$2,'تحميل المصنعيات'!$D:$D,CL217))</f>
        <v/>
      </c>
      <c r="CQ217" s="55" t="str">
        <f t="shared" si="131"/>
        <v/>
      </c>
      <c r="CR217" s="55" t="str">
        <f t="shared" si="132"/>
        <v/>
      </c>
      <c r="CS217" s="129" t="str">
        <f t="shared" si="154"/>
        <v/>
      </c>
    </row>
    <row r="218" spans="9:97" x14ac:dyDescent="0.25">
      <c r="I218" s="4" t="s">
        <v>10</v>
      </c>
      <c r="J218" s="5">
        <v>45383</v>
      </c>
      <c r="K218" s="6"/>
      <c r="L218" s="6"/>
      <c r="M218" s="6" t="str">
        <f t="shared" si="133"/>
        <v/>
      </c>
      <c r="N218" s="6" t="str">
        <f>IF(OR(K218="",L218=""),"",SUMIFS('تحميل المصنعيات'!$N:$N,'تحميل المصنعيات'!$F:$F,L$2,'تحميل المصنعيات'!$D:$D,J218))</f>
        <v/>
      </c>
      <c r="O218" s="55" t="str">
        <f t="shared" si="119"/>
        <v/>
      </c>
      <c r="P218" s="55" t="str">
        <f t="shared" si="146"/>
        <v/>
      </c>
      <c r="Q218" s="129" t="str">
        <f t="shared" si="134"/>
        <v/>
      </c>
      <c r="S218" s="4" t="s">
        <v>10</v>
      </c>
      <c r="T218" s="5">
        <v>45383</v>
      </c>
      <c r="U218" s="6"/>
      <c r="V218" s="6"/>
      <c r="W218" s="6" t="str">
        <f t="shared" si="135"/>
        <v/>
      </c>
      <c r="X218" s="6" t="str">
        <f>IF(OR(U218="",V218=""),"",SUMIFS('تحميل المصنعيات'!$N:$N,'تحميل المصنعيات'!$F:$F,V$2,'تحميل المصنعيات'!$D:$D,T218))</f>
        <v/>
      </c>
      <c r="Y218" s="55" t="str">
        <f t="shared" si="120"/>
        <v/>
      </c>
      <c r="Z218" s="55" t="str">
        <f t="shared" si="121"/>
        <v/>
      </c>
      <c r="AA218" s="129" t="str">
        <f t="shared" si="147"/>
        <v/>
      </c>
      <c r="AC218" s="4" t="s">
        <v>10</v>
      </c>
      <c r="AD218" s="5">
        <v>45383</v>
      </c>
      <c r="AE218" s="6"/>
      <c r="AF218" s="6"/>
      <c r="AG218" s="6" t="str">
        <f t="shared" si="136"/>
        <v/>
      </c>
      <c r="AH218" s="6" t="str">
        <f>IF(OR(AE218="",AF218=""),"",SUMIFS('تحميل المصنعيات'!$N:$N,'تحميل المصنعيات'!$F:$F,AF$2,'تحميل المصنعيات'!$D:$D,AD218))</f>
        <v/>
      </c>
      <c r="AI218" s="55" t="str">
        <f t="shared" si="122"/>
        <v/>
      </c>
      <c r="AJ218" s="55" t="str">
        <f t="shared" si="137"/>
        <v/>
      </c>
      <c r="AK218" s="129" t="str">
        <f t="shared" si="148"/>
        <v/>
      </c>
      <c r="AM218" s="4" t="s">
        <v>10</v>
      </c>
      <c r="AN218" s="5">
        <v>45383</v>
      </c>
      <c r="AO218" s="6"/>
      <c r="AP218" s="6"/>
      <c r="AQ218" s="6" t="str">
        <f t="shared" si="138"/>
        <v/>
      </c>
      <c r="AR218" s="6" t="str">
        <f>IF(OR(AO218="",AP218=""),"",SUMIFS('تحميل المصنعيات'!$N:$N,'تحميل المصنعيات'!$F:$F,AP$2,'تحميل المصنعيات'!$D:$D,AN218))</f>
        <v/>
      </c>
      <c r="AS218" s="55" t="str">
        <f t="shared" si="123"/>
        <v/>
      </c>
      <c r="AT218" s="55" t="str">
        <f t="shared" si="124"/>
        <v/>
      </c>
      <c r="AU218" s="129" t="str">
        <f t="shared" si="149"/>
        <v/>
      </c>
      <c r="AW218" s="4" t="s">
        <v>10</v>
      </c>
      <c r="AX218" s="5">
        <v>45383</v>
      </c>
      <c r="AY218" s="6"/>
      <c r="AZ218" s="6"/>
      <c r="BA218" s="6" t="str">
        <f t="shared" si="139"/>
        <v/>
      </c>
      <c r="BB218" s="6" t="str">
        <f>IF(OR(AY218="",AZ218=""),"",SUMIFS('تحميل المصنعيات'!$N:$N,'تحميل المصنعيات'!$F:$F,AZ$2,'تحميل المصنعيات'!$D:$D,AX218))</f>
        <v/>
      </c>
      <c r="BC218" s="55" t="str">
        <f t="shared" si="125"/>
        <v/>
      </c>
      <c r="BD218" s="55" t="str">
        <f t="shared" si="140"/>
        <v/>
      </c>
      <c r="BE218" s="129" t="str">
        <f t="shared" si="150"/>
        <v/>
      </c>
      <c r="BG218" s="4" t="s">
        <v>10</v>
      </c>
      <c r="BH218" s="5">
        <v>45383</v>
      </c>
      <c r="BI218" s="6"/>
      <c r="BJ218" s="6"/>
      <c r="BK218" s="6" t="str">
        <f t="shared" si="141"/>
        <v/>
      </c>
      <c r="BL218" s="6" t="str">
        <f>IF(OR(BI218="",BJ218=""),"",SUMIFS('تحميل المصنعيات'!$N:$N,'تحميل المصنعيات'!$F:$F,BJ$2,'تحميل المصنعيات'!$D:$D,BH218))</f>
        <v/>
      </c>
      <c r="BM218" s="55" t="str">
        <f t="shared" si="126"/>
        <v/>
      </c>
      <c r="BN218" s="55" t="str">
        <f t="shared" si="127"/>
        <v/>
      </c>
      <c r="BO218" s="129" t="str">
        <f t="shared" si="151"/>
        <v/>
      </c>
      <c r="BQ218" s="4" t="s">
        <v>10</v>
      </c>
      <c r="BR218" s="5">
        <v>45383</v>
      </c>
      <c r="BS218" s="6"/>
      <c r="BT218" s="6"/>
      <c r="BU218" s="6" t="str">
        <f t="shared" si="142"/>
        <v/>
      </c>
      <c r="BV218" s="6" t="str">
        <f>IF(OR(BS218="",BT218=""),"",SUMIFS('تحميل المصنعيات'!$N:$N,'تحميل المصنعيات'!$F:$F,BT$2,'تحميل المصنعيات'!$D:$D,BR218))</f>
        <v/>
      </c>
      <c r="BW218" s="55" t="str">
        <f t="shared" si="128"/>
        <v/>
      </c>
      <c r="BX218" s="55" t="str">
        <f t="shared" si="143"/>
        <v/>
      </c>
      <c r="BY218" s="129" t="str">
        <f t="shared" si="152"/>
        <v/>
      </c>
      <c r="CA218" s="4" t="s">
        <v>10</v>
      </c>
      <c r="CB218" s="5">
        <v>45383</v>
      </c>
      <c r="CC218" s="6"/>
      <c r="CD218" s="6"/>
      <c r="CE218" s="6" t="str">
        <f t="shared" si="144"/>
        <v/>
      </c>
      <c r="CF218" s="6" t="str">
        <f>IF(OR(CC218="",CD218=""),"",SUMIFS('تحميل المصنعيات'!$N:$N,'تحميل المصنعيات'!$F:$F,CD$2,'تحميل المصنعيات'!$D:$D,CB218))</f>
        <v/>
      </c>
      <c r="CG218" s="55" t="str">
        <f t="shared" si="129"/>
        <v/>
      </c>
      <c r="CH218" s="55" t="str">
        <f t="shared" si="130"/>
        <v/>
      </c>
      <c r="CI218" s="129" t="str">
        <f t="shared" si="153"/>
        <v/>
      </c>
      <c r="CK218" s="4" t="s">
        <v>10</v>
      </c>
      <c r="CL218" s="5">
        <v>45383</v>
      </c>
      <c r="CM218" s="6"/>
      <c r="CN218" s="6"/>
      <c r="CO218" s="6" t="str">
        <f t="shared" si="145"/>
        <v/>
      </c>
      <c r="CP218" s="6" t="str">
        <f>IF(OR(CM218="",CN218=""),"",SUMIFS('تحميل المصنعيات'!$N:$N,'تحميل المصنعيات'!$F:$F,CN$2,'تحميل المصنعيات'!$D:$D,CL218))</f>
        <v/>
      </c>
      <c r="CQ218" s="55" t="str">
        <f t="shared" si="131"/>
        <v/>
      </c>
      <c r="CR218" s="55" t="str">
        <f t="shared" si="132"/>
        <v/>
      </c>
      <c r="CS218" s="129" t="str">
        <f t="shared" si="154"/>
        <v/>
      </c>
    </row>
    <row r="219" spans="9:97" x14ac:dyDescent="0.25">
      <c r="I219" s="4" t="s">
        <v>11</v>
      </c>
      <c r="J219" s="5">
        <v>45384</v>
      </c>
      <c r="K219" s="6"/>
      <c r="L219" s="6"/>
      <c r="M219" s="6" t="str">
        <f t="shared" si="133"/>
        <v/>
      </c>
      <c r="N219" s="6" t="str">
        <f>IF(OR(K219="",L219=""),"",SUMIFS('تحميل المصنعيات'!$N:$N,'تحميل المصنعيات'!$F:$F,L$2,'تحميل المصنعيات'!$D:$D,J219))</f>
        <v/>
      </c>
      <c r="O219" s="55" t="str">
        <f t="shared" si="119"/>
        <v/>
      </c>
      <c r="P219" s="55" t="str">
        <f t="shared" si="146"/>
        <v/>
      </c>
      <c r="Q219" s="129" t="str">
        <f t="shared" si="134"/>
        <v/>
      </c>
      <c r="S219" s="4" t="s">
        <v>11</v>
      </c>
      <c r="T219" s="5">
        <v>45384</v>
      </c>
      <c r="U219" s="6"/>
      <c r="V219" s="6"/>
      <c r="W219" s="6" t="str">
        <f t="shared" si="135"/>
        <v/>
      </c>
      <c r="X219" s="6" t="str">
        <f>IF(OR(U219="",V219=""),"",SUMIFS('تحميل المصنعيات'!$N:$N,'تحميل المصنعيات'!$F:$F,V$2,'تحميل المصنعيات'!$D:$D,T219))</f>
        <v/>
      </c>
      <c r="Y219" s="55" t="str">
        <f t="shared" si="120"/>
        <v/>
      </c>
      <c r="Z219" s="55" t="str">
        <f t="shared" si="121"/>
        <v/>
      </c>
      <c r="AA219" s="129" t="str">
        <f t="shared" si="147"/>
        <v/>
      </c>
      <c r="AC219" s="4" t="s">
        <v>11</v>
      </c>
      <c r="AD219" s="5">
        <v>45384</v>
      </c>
      <c r="AE219" s="6"/>
      <c r="AF219" s="6"/>
      <c r="AG219" s="6" t="str">
        <f t="shared" si="136"/>
        <v/>
      </c>
      <c r="AH219" s="6" t="str">
        <f>IF(OR(AE219="",AF219=""),"",SUMIFS('تحميل المصنعيات'!$N:$N,'تحميل المصنعيات'!$F:$F,AF$2,'تحميل المصنعيات'!$D:$D,AD219))</f>
        <v/>
      </c>
      <c r="AI219" s="55" t="str">
        <f t="shared" si="122"/>
        <v/>
      </c>
      <c r="AJ219" s="55" t="str">
        <f t="shared" si="137"/>
        <v/>
      </c>
      <c r="AK219" s="129" t="str">
        <f t="shared" si="148"/>
        <v/>
      </c>
      <c r="AM219" s="4" t="s">
        <v>11</v>
      </c>
      <c r="AN219" s="5">
        <v>45384</v>
      </c>
      <c r="AO219" s="6"/>
      <c r="AP219" s="6"/>
      <c r="AQ219" s="6" t="str">
        <f t="shared" si="138"/>
        <v/>
      </c>
      <c r="AR219" s="6" t="str">
        <f>IF(OR(AO219="",AP219=""),"",SUMIFS('تحميل المصنعيات'!$N:$N,'تحميل المصنعيات'!$F:$F,AP$2,'تحميل المصنعيات'!$D:$D,AN219))</f>
        <v/>
      </c>
      <c r="AS219" s="55" t="str">
        <f t="shared" si="123"/>
        <v/>
      </c>
      <c r="AT219" s="55" t="str">
        <f t="shared" si="124"/>
        <v/>
      </c>
      <c r="AU219" s="129" t="str">
        <f t="shared" si="149"/>
        <v/>
      </c>
      <c r="AW219" s="4" t="s">
        <v>11</v>
      </c>
      <c r="AX219" s="5">
        <v>45384</v>
      </c>
      <c r="AY219" s="6"/>
      <c r="AZ219" s="6"/>
      <c r="BA219" s="6" t="str">
        <f t="shared" si="139"/>
        <v/>
      </c>
      <c r="BB219" s="6" t="str">
        <f>IF(OR(AY219="",AZ219=""),"",SUMIFS('تحميل المصنعيات'!$N:$N,'تحميل المصنعيات'!$F:$F,AZ$2,'تحميل المصنعيات'!$D:$D,AX219))</f>
        <v/>
      </c>
      <c r="BC219" s="55" t="str">
        <f t="shared" si="125"/>
        <v/>
      </c>
      <c r="BD219" s="55" t="str">
        <f t="shared" si="140"/>
        <v/>
      </c>
      <c r="BE219" s="129" t="str">
        <f t="shared" si="150"/>
        <v/>
      </c>
      <c r="BG219" s="4" t="s">
        <v>11</v>
      </c>
      <c r="BH219" s="5">
        <v>45384</v>
      </c>
      <c r="BI219" s="6"/>
      <c r="BJ219" s="6"/>
      <c r="BK219" s="6" t="str">
        <f t="shared" si="141"/>
        <v/>
      </c>
      <c r="BL219" s="6" t="str">
        <f>IF(OR(BI219="",BJ219=""),"",SUMIFS('تحميل المصنعيات'!$N:$N,'تحميل المصنعيات'!$F:$F,BJ$2,'تحميل المصنعيات'!$D:$D,BH219))</f>
        <v/>
      </c>
      <c r="BM219" s="55" t="str">
        <f t="shared" si="126"/>
        <v/>
      </c>
      <c r="BN219" s="55" t="str">
        <f t="shared" si="127"/>
        <v/>
      </c>
      <c r="BO219" s="129" t="str">
        <f t="shared" si="151"/>
        <v/>
      </c>
      <c r="BQ219" s="4" t="s">
        <v>11</v>
      </c>
      <c r="BR219" s="5">
        <v>45384</v>
      </c>
      <c r="BS219" s="6"/>
      <c r="BT219" s="6"/>
      <c r="BU219" s="6" t="str">
        <f t="shared" si="142"/>
        <v/>
      </c>
      <c r="BV219" s="6" t="str">
        <f>IF(OR(BS219="",BT219=""),"",SUMIFS('تحميل المصنعيات'!$N:$N,'تحميل المصنعيات'!$F:$F,BT$2,'تحميل المصنعيات'!$D:$D,BR219))</f>
        <v/>
      </c>
      <c r="BW219" s="55" t="str">
        <f t="shared" si="128"/>
        <v/>
      </c>
      <c r="BX219" s="55" t="str">
        <f t="shared" si="143"/>
        <v/>
      </c>
      <c r="BY219" s="129" t="str">
        <f t="shared" si="152"/>
        <v/>
      </c>
      <c r="CA219" s="4" t="s">
        <v>11</v>
      </c>
      <c r="CB219" s="5">
        <v>45384</v>
      </c>
      <c r="CC219" s="6"/>
      <c r="CD219" s="6"/>
      <c r="CE219" s="6" t="str">
        <f t="shared" si="144"/>
        <v/>
      </c>
      <c r="CF219" s="6" t="str">
        <f>IF(OR(CC219="",CD219=""),"",SUMIFS('تحميل المصنعيات'!$N:$N,'تحميل المصنعيات'!$F:$F,CD$2,'تحميل المصنعيات'!$D:$D,CB219))</f>
        <v/>
      </c>
      <c r="CG219" s="55" t="str">
        <f t="shared" si="129"/>
        <v/>
      </c>
      <c r="CH219" s="55" t="str">
        <f t="shared" si="130"/>
        <v/>
      </c>
      <c r="CI219" s="129" t="str">
        <f t="shared" si="153"/>
        <v/>
      </c>
      <c r="CK219" s="4" t="s">
        <v>11</v>
      </c>
      <c r="CL219" s="5">
        <v>45384</v>
      </c>
      <c r="CM219" s="6"/>
      <c r="CN219" s="6"/>
      <c r="CO219" s="6" t="str">
        <f t="shared" si="145"/>
        <v/>
      </c>
      <c r="CP219" s="6" t="str">
        <f>IF(OR(CM219="",CN219=""),"",SUMIFS('تحميل المصنعيات'!$N:$N,'تحميل المصنعيات'!$F:$F,CN$2,'تحميل المصنعيات'!$D:$D,CL219))</f>
        <v/>
      </c>
      <c r="CQ219" s="55" t="str">
        <f t="shared" si="131"/>
        <v/>
      </c>
      <c r="CR219" s="55" t="str">
        <f t="shared" si="132"/>
        <v/>
      </c>
      <c r="CS219" s="129" t="str">
        <f t="shared" si="154"/>
        <v/>
      </c>
    </row>
    <row r="220" spans="9:97" x14ac:dyDescent="0.25">
      <c r="I220" s="4" t="s">
        <v>12</v>
      </c>
      <c r="J220" s="5">
        <v>45385</v>
      </c>
      <c r="K220" s="6"/>
      <c r="L220" s="6"/>
      <c r="M220" s="6" t="str">
        <f t="shared" si="133"/>
        <v/>
      </c>
      <c r="N220" s="6" t="str">
        <f>IF(OR(K220="",L220=""),"",SUMIFS('تحميل المصنعيات'!$N:$N,'تحميل المصنعيات'!$F:$F,L$2,'تحميل المصنعيات'!$D:$D,J220))</f>
        <v/>
      </c>
      <c r="O220" s="55" t="str">
        <f t="shared" si="119"/>
        <v/>
      </c>
      <c r="P220" s="55" t="str">
        <f t="shared" si="146"/>
        <v/>
      </c>
      <c r="Q220" s="129" t="str">
        <f t="shared" si="134"/>
        <v/>
      </c>
      <c r="S220" s="4" t="s">
        <v>12</v>
      </c>
      <c r="T220" s="5">
        <v>45385</v>
      </c>
      <c r="U220" s="6"/>
      <c r="V220" s="6"/>
      <c r="W220" s="6" t="str">
        <f t="shared" si="135"/>
        <v/>
      </c>
      <c r="X220" s="6" t="str">
        <f>IF(OR(U220="",V220=""),"",SUMIFS('تحميل المصنعيات'!$N:$N,'تحميل المصنعيات'!$F:$F,V$2,'تحميل المصنعيات'!$D:$D,T220))</f>
        <v/>
      </c>
      <c r="Y220" s="55" t="str">
        <f t="shared" si="120"/>
        <v/>
      </c>
      <c r="Z220" s="55" t="str">
        <f t="shared" si="121"/>
        <v/>
      </c>
      <c r="AA220" s="129" t="str">
        <f t="shared" si="147"/>
        <v/>
      </c>
      <c r="AC220" s="4" t="s">
        <v>12</v>
      </c>
      <c r="AD220" s="5">
        <v>45385</v>
      </c>
      <c r="AE220" s="6"/>
      <c r="AF220" s="6"/>
      <c r="AG220" s="6" t="str">
        <f t="shared" si="136"/>
        <v/>
      </c>
      <c r="AH220" s="6" t="str">
        <f>IF(OR(AE220="",AF220=""),"",SUMIFS('تحميل المصنعيات'!$N:$N,'تحميل المصنعيات'!$F:$F,AF$2,'تحميل المصنعيات'!$D:$D,AD220))</f>
        <v/>
      </c>
      <c r="AI220" s="55" t="str">
        <f t="shared" si="122"/>
        <v/>
      </c>
      <c r="AJ220" s="55" t="str">
        <f t="shared" si="137"/>
        <v/>
      </c>
      <c r="AK220" s="129" t="str">
        <f t="shared" si="148"/>
        <v/>
      </c>
      <c r="AM220" s="4" t="s">
        <v>12</v>
      </c>
      <c r="AN220" s="5">
        <v>45385</v>
      </c>
      <c r="AO220" s="6"/>
      <c r="AP220" s="6"/>
      <c r="AQ220" s="6" t="str">
        <f t="shared" si="138"/>
        <v/>
      </c>
      <c r="AR220" s="6" t="str">
        <f>IF(OR(AO220="",AP220=""),"",SUMIFS('تحميل المصنعيات'!$N:$N,'تحميل المصنعيات'!$F:$F,AP$2,'تحميل المصنعيات'!$D:$D,AN220))</f>
        <v/>
      </c>
      <c r="AS220" s="55" t="str">
        <f t="shared" si="123"/>
        <v/>
      </c>
      <c r="AT220" s="55" t="str">
        <f t="shared" si="124"/>
        <v/>
      </c>
      <c r="AU220" s="129" t="str">
        <f t="shared" si="149"/>
        <v/>
      </c>
      <c r="AW220" s="4" t="s">
        <v>12</v>
      </c>
      <c r="AX220" s="5">
        <v>45385</v>
      </c>
      <c r="AY220" s="6"/>
      <c r="AZ220" s="6"/>
      <c r="BA220" s="6" t="str">
        <f t="shared" si="139"/>
        <v/>
      </c>
      <c r="BB220" s="6" t="str">
        <f>IF(OR(AY220="",AZ220=""),"",SUMIFS('تحميل المصنعيات'!$N:$N,'تحميل المصنعيات'!$F:$F,AZ$2,'تحميل المصنعيات'!$D:$D,AX220))</f>
        <v/>
      </c>
      <c r="BC220" s="55" t="str">
        <f t="shared" si="125"/>
        <v/>
      </c>
      <c r="BD220" s="55" t="str">
        <f t="shared" si="140"/>
        <v/>
      </c>
      <c r="BE220" s="129" t="str">
        <f t="shared" si="150"/>
        <v/>
      </c>
      <c r="BG220" s="4" t="s">
        <v>12</v>
      </c>
      <c r="BH220" s="5">
        <v>45385</v>
      </c>
      <c r="BI220" s="6"/>
      <c r="BJ220" s="6"/>
      <c r="BK220" s="6" t="str">
        <f t="shared" si="141"/>
        <v/>
      </c>
      <c r="BL220" s="6" t="str">
        <f>IF(OR(BI220="",BJ220=""),"",SUMIFS('تحميل المصنعيات'!$N:$N,'تحميل المصنعيات'!$F:$F,BJ$2,'تحميل المصنعيات'!$D:$D,BH220))</f>
        <v/>
      </c>
      <c r="BM220" s="55" t="str">
        <f t="shared" si="126"/>
        <v/>
      </c>
      <c r="BN220" s="55" t="str">
        <f t="shared" si="127"/>
        <v/>
      </c>
      <c r="BO220" s="129" t="str">
        <f t="shared" si="151"/>
        <v/>
      </c>
      <c r="BQ220" s="4" t="s">
        <v>12</v>
      </c>
      <c r="BR220" s="5">
        <v>45385</v>
      </c>
      <c r="BS220" s="6"/>
      <c r="BT220" s="6"/>
      <c r="BU220" s="6" t="str">
        <f t="shared" si="142"/>
        <v/>
      </c>
      <c r="BV220" s="6" t="str">
        <f>IF(OR(BS220="",BT220=""),"",SUMIFS('تحميل المصنعيات'!$N:$N,'تحميل المصنعيات'!$F:$F,BT$2,'تحميل المصنعيات'!$D:$D,BR220))</f>
        <v/>
      </c>
      <c r="BW220" s="55" t="str">
        <f t="shared" si="128"/>
        <v/>
      </c>
      <c r="BX220" s="55" t="str">
        <f t="shared" si="143"/>
        <v/>
      </c>
      <c r="BY220" s="129" t="str">
        <f t="shared" si="152"/>
        <v/>
      </c>
      <c r="CA220" s="4" t="s">
        <v>12</v>
      </c>
      <c r="CB220" s="5">
        <v>45385</v>
      </c>
      <c r="CC220" s="6"/>
      <c r="CD220" s="6"/>
      <c r="CE220" s="6" t="str">
        <f t="shared" si="144"/>
        <v/>
      </c>
      <c r="CF220" s="6" t="str">
        <f>IF(OR(CC220="",CD220=""),"",SUMIFS('تحميل المصنعيات'!$N:$N,'تحميل المصنعيات'!$F:$F,CD$2,'تحميل المصنعيات'!$D:$D,CB220))</f>
        <v/>
      </c>
      <c r="CG220" s="55" t="str">
        <f t="shared" si="129"/>
        <v/>
      </c>
      <c r="CH220" s="55" t="str">
        <f t="shared" si="130"/>
        <v/>
      </c>
      <c r="CI220" s="129" t="str">
        <f t="shared" si="153"/>
        <v/>
      </c>
      <c r="CK220" s="4" t="s">
        <v>12</v>
      </c>
      <c r="CL220" s="5">
        <v>45385</v>
      </c>
      <c r="CM220" s="6"/>
      <c r="CN220" s="6"/>
      <c r="CO220" s="6" t="str">
        <f t="shared" si="145"/>
        <v/>
      </c>
      <c r="CP220" s="6" t="str">
        <f>IF(OR(CM220="",CN220=""),"",SUMIFS('تحميل المصنعيات'!$N:$N,'تحميل المصنعيات'!$F:$F,CN$2,'تحميل المصنعيات'!$D:$D,CL220))</f>
        <v/>
      </c>
      <c r="CQ220" s="55" t="str">
        <f t="shared" si="131"/>
        <v/>
      </c>
      <c r="CR220" s="55" t="str">
        <f t="shared" si="132"/>
        <v/>
      </c>
      <c r="CS220" s="129" t="str">
        <f t="shared" si="154"/>
        <v/>
      </c>
    </row>
    <row r="221" spans="9:97" x14ac:dyDescent="0.25">
      <c r="I221" s="4" t="s">
        <v>13</v>
      </c>
      <c r="J221" s="5">
        <v>45386</v>
      </c>
      <c r="K221" s="6"/>
      <c r="L221" s="6"/>
      <c r="M221" s="6" t="str">
        <f t="shared" si="133"/>
        <v/>
      </c>
      <c r="N221" s="6" t="str">
        <f>IF(OR(K221="",L221=""),"",SUMIFS('تحميل المصنعيات'!$N:$N,'تحميل المصنعيات'!$F:$F,L$2,'تحميل المصنعيات'!$D:$D,J221))</f>
        <v/>
      </c>
      <c r="O221" s="55" t="str">
        <f t="shared" si="119"/>
        <v/>
      </c>
      <c r="P221" s="55" t="str">
        <f t="shared" si="146"/>
        <v/>
      </c>
      <c r="Q221" s="129" t="str">
        <f t="shared" si="134"/>
        <v/>
      </c>
      <c r="S221" s="4" t="s">
        <v>13</v>
      </c>
      <c r="T221" s="5">
        <v>45386</v>
      </c>
      <c r="U221" s="6"/>
      <c r="V221" s="6"/>
      <c r="W221" s="6" t="str">
        <f t="shared" si="135"/>
        <v/>
      </c>
      <c r="X221" s="6" t="str">
        <f>IF(OR(U221="",V221=""),"",SUMIFS('تحميل المصنعيات'!$N:$N,'تحميل المصنعيات'!$F:$F,V$2,'تحميل المصنعيات'!$D:$D,T221))</f>
        <v/>
      </c>
      <c r="Y221" s="55" t="str">
        <f t="shared" si="120"/>
        <v/>
      </c>
      <c r="Z221" s="55" t="str">
        <f t="shared" si="121"/>
        <v/>
      </c>
      <c r="AA221" s="129" t="str">
        <f t="shared" si="147"/>
        <v/>
      </c>
      <c r="AC221" s="4" t="s">
        <v>13</v>
      </c>
      <c r="AD221" s="5">
        <v>45386</v>
      </c>
      <c r="AE221" s="6"/>
      <c r="AF221" s="6"/>
      <c r="AG221" s="6" t="str">
        <f t="shared" si="136"/>
        <v/>
      </c>
      <c r="AH221" s="6" t="str">
        <f>IF(OR(AE221="",AF221=""),"",SUMIFS('تحميل المصنعيات'!$N:$N,'تحميل المصنعيات'!$F:$F,AF$2,'تحميل المصنعيات'!$D:$D,AD221))</f>
        <v/>
      </c>
      <c r="AI221" s="55" t="str">
        <f t="shared" si="122"/>
        <v/>
      </c>
      <c r="AJ221" s="55" t="str">
        <f t="shared" si="137"/>
        <v/>
      </c>
      <c r="AK221" s="129" t="str">
        <f t="shared" si="148"/>
        <v/>
      </c>
      <c r="AM221" s="4" t="s">
        <v>13</v>
      </c>
      <c r="AN221" s="5">
        <v>45386</v>
      </c>
      <c r="AO221" s="6"/>
      <c r="AP221" s="6"/>
      <c r="AQ221" s="6" t="str">
        <f t="shared" si="138"/>
        <v/>
      </c>
      <c r="AR221" s="6" t="str">
        <f>IF(OR(AO221="",AP221=""),"",SUMIFS('تحميل المصنعيات'!$N:$N,'تحميل المصنعيات'!$F:$F,AP$2,'تحميل المصنعيات'!$D:$D,AN221))</f>
        <v/>
      </c>
      <c r="AS221" s="55" t="str">
        <f t="shared" si="123"/>
        <v/>
      </c>
      <c r="AT221" s="55" t="str">
        <f t="shared" si="124"/>
        <v/>
      </c>
      <c r="AU221" s="129" t="str">
        <f t="shared" si="149"/>
        <v/>
      </c>
      <c r="AW221" s="4" t="s">
        <v>13</v>
      </c>
      <c r="AX221" s="5">
        <v>45386</v>
      </c>
      <c r="AY221" s="6"/>
      <c r="AZ221" s="6"/>
      <c r="BA221" s="6" t="str">
        <f t="shared" si="139"/>
        <v/>
      </c>
      <c r="BB221" s="6" t="str">
        <f>IF(OR(AY221="",AZ221=""),"",SUMIFS('تحميل المصنعيات'!$N:$N,'تحميل المصنعيات'!$F:$F,AZ$2,'تحميل المصنعيات'!$D:$D,AX221))</f>
        <v/>
      </c>
      <c r="BC221" s="55" t="str">
        <f t="shared" si="125"/>
        <v/>
      </c>
      <c r="BD221" s="55" t="str">
        <f t="shared" si="140"/>
        <v/>
      </c>
      <c r="BE221" s="129" t="str">
        <f t="shared" si="150"/>
        <v/>
      </c>
      <c r="BG221" s="4" t="s">
        <v>13</v>
      </c>
      <c r="BH221" s="5">
        <v>45386</v>
      </c>
      <c r="BI221" s="6"/>
      <c r="BJ221" s="6"/>
      <c r="BK221" s="6" t="str">
        <f t="shared" si="141"/>
        <v/>
      </c>
      <c r="BL221" s="6" t="str">
        <f>IF(OR(BI221="",BJ221=""),"",SUMIFS('تحميل المصنعيات'!$N:$N,'تحميل المصنعيات'!$F:$F,BJ$2,'تحميل المصنعيات'!$D:$D,BH221))</f>
        <v/>
      </c>
      <c r="BM221" s="55" t="str">
        <f t="shared" si="126"/>
        <v/>
      </c>
      <c r="BN221" s="55" t="str">
        <f t="shared" si="127"/>
        <v/>
      </c>
      <c r="BO221" s="129" t="str">
        <f t="shared" si="151"/>
        <v/>
      </c>
      <c r="BQ221" s="4" t="s">
        <v>13</v>
      </c>
      <c r="BR221" s="5">
        <v>45386</v>
      </c>
      <c r="BS221" s="6"/>
      <c r="BT221" s="6"/>
      <c r="BU221" s="6" t="str">
        <f t="shared" si="142"/>
        <v/>
      </c>
      <c r="BV221" s="6" t="str">
        <f>IF(OR(BS221="",BT221=""),"",SUMIFS('تحميل المصنعيات'!$N:$N,'تحميل المصنعيات'!$F:$F,BT$2,'تحميل المصنعيات'!$D:$D,BR221))</f>
        <v/>
      </c>
      <c r="BW221" s="55" t="str">
        <f t="shared" si="128"/>
        <v/>
      </c>
      <c r="BX221" s="55" t="str">
        <f t="shared" si="143"/>
        <v/>
      </c>
      <c r="BY221" s="129" t="str">
        <f t="shared" si="152"/>
        <v/>
      </c>
      <c r="CA221" s="4" t="s">
        <v>13</v>
      </c>
      <c r="CB221" s="5">
        <v>45386</v>
      </c>
      <c r="CC221" s="6"/>
      <c r="CD221" s="6"/>
      <c r="CE221" s="6" t="str">
        <f t="shared" si="144"/>
        <v/>
      </c>
      <c r="CF221" s="6" t="str">
        <f>IF(OR(CC221="",CD221=""),"",SUMIFS('تحميل المصنعيات'!$N:$N,'تحميل المصنعيات'!$F:$F,CD$2,'تحميل المصنعيات'!$D:$D,CB221))</f>
        <v/>
      </c>
      <c r="CG221" s="55" t="str">
        <f t="shared" si="129"/>
        <v/>
      </c>
      <c r="CH221" s="55" t="str">
        <f t="shared" si="130"/>
        <v/>
      </c>
      <c r="CI221" s="129" t="str">
        <f t="shared" si="153"/>
        <v/>
      </c>
      <c r="CK221" s="4" t="s">
        <v>13</v>
      </c>
      <c r="CL221" s="5">
        <v>45386</v>
      </c>
      <c r="CM221" s="6"/>
      <c r="CN221" s="6"/>
      <c r="CO221" s="6" t="str">
        <f t="shared" si="145"/>
        <v/>
      </c>
      <c r="CP221" s="6" t="str">
        <f>IF(OR(CM221="",CN221=""),"",SUMIFS('تحميل المصنعيات'!$N:$N,'تحميل المصنعيات'!$F:$F,CN$2,'تحميل المصنعيات'!$D:$D,CL221))</f>
        <v/>
      </c>
      <c r="CQ221" s="55" t="str">
        <f t="shared" si="131"/>
        <v/>
      </c>
      <c r="CR221" s="55" t="str">
        <f t="shared" si="132"/>
        <v/>
      </c>
      <c r="CS221" s="129" t="str">
        <f t="shared" si="154"/>
        <v/>
      </c>
    </row>
    <row r="222" spans="9:97" x14ac:dyDescent="0.25">
      <c r="I222" s="132" t="s">
        <v>30</v>
      </c>
      <c r="J222" s="133">
        <v>45387</v>
      </c>
      <c r="K222" s="134"/>
      <c r="L222" s="134"/>
      <c r="M222" s="134" t="str">
        <f t="shared" si="133"/>
        <v/>
      </c>
      <c r="N222" s="134" t="str">
        <f>IF(OR(K222="",L222=""),"",SUMIFS('تحميل المصنعيات'!$N:$N,'تحميل المصنعيات'!$F:$F,L$2,'تحميل المصنعيات'!$D:$D,J222))</f>
        <v/>
      </c>
      <c r="O222" s="135" t="str">
        <f t="shared" si="119"/>
        <v/>
      </c>
      <c r="P222" s="135" t="str">
        <f t="shared" si="146"/>
        <v/>
      </c>
      <c r="Q222" s="132" t="str">
        <f t="shared" si="134"/>
        <v/>
      </c>
      <c r="S222" s="132" t="s">
        <v>30</v>
      </c>
      <c r="T222" s="133">
        <v>45387</v>
      </c>
      <c r="U222" s="134"/>
      <c r="V222" s="134"/>
      <c r="W222" s="134" t="str">
        <f t="shared" si="135"/>
        <v/>
      </c>
      <c r="X222" s="134" t="str">
        <f>IF(OR(U222="",V222=""),"",SUMIFS('تحميل المصنعيات'!$N:$N,'تحميل المصنعيات'!$F:$F,V$2,'تحميل المصنعيات'!$D:$D,T222))</f>
        <v/>
      </c>
      <c r="Y222" s="135" t="str">
        <f t="shared" si="120"/>
        <v/>
      </c>
      <c r="Z222" s="135" t="str">
        <f t="shared" si="121"/>
        <v/>
      </c>
      <c r="AA222" s="132" t="str">
        <f t="shared" si="147"/>
        <v/>
      </c>
      <c r="AC222" s="132" t="s">
        <v>30</v>
      </c>
      <c r="AD222" s="133">
        <v>45387</v>
      </c>
      <c r="AE222" s="134"/>
      <c r="AF222" s="134"/>
      <c r="AG222" s="134" t="str">
        <f t="shared" si="136"/>
        <v/>
      </c>
      <c r="AH222" s="134" t="str">
        <f>IF(OR(AE222="",AF222=""),"",SUMIFS('تحميل المصنعيات'!$N:$N,'تحميل المصنعيات'!$F:$F,AF$2,'تحميل المصنعيات'!$D:$D,AD222))</f>
        <v/>
      </c>
      <c r="AI222" s="135" t="str">
        <f t="shared" si="122"/>
        <v/>
      </c>
      <c r="AJ222" s="135" t="str">
        <f t="shared" si="137"/>
        <v/>
      </c>
      <c r="AK222" s="132" t="str">
        <f t="shared" si="148"/>
        <v/>
      </c>
      <c r="AM222" s="132" t="s">
        <v>30</v>
      </c>
      <c r="AN222" s="133">
        <v>45387</v>
      </c>
      <c r="AO222" s="134"/>
      <c r="AP222" s="134"/>
      <c r="AQ222" s="134" t="str">
        <f t="shared" si="138"/>
        <v/>
      </c>
      <c r="AR222" s="134" t="str">
        <f>IF(OR(AO222="",AP222=""),"",SUMIFS('تحميل المصنعيات'!$N:$N,'تحميل المصنعيات'!$F:$F,AP$2,'تحميل المصنعيات'!$D:$D,AN222))</f>
        <v/>
      </c>
      <c r="AS222" s="135" t="str">
        <f t="shared" si="123"/>
        <v/>
      </c>
      <c r="AT222" s="135" t="str">
        <f t="shared" si="124"/>
        <v/>
      </c>
      <c r="AU222" s="132" t="str">
        <f t="shared" si="149"/>
        <v/>
      </c>
      <c r="AW222" s="132" t="s">
        <v>30</v>
      </c>
      <c r="AX222" s="133">
        <v>45387</v>
      </c>
      <c r="AY222" s="134"/>
      <c r="AZ222" s="134"/>
      <c r="BA222" s="134" t="str">
        <f t="shared" si="139"/>
        <v/>
      </c>
      <c r="BB222" s="134" t="str">
        <f>IF(OR(AY222="",AZ222=""),"",SUMIFS('تحميل المصنعيات'!$N:$N,'تحميل المصنعيات'!$F:$F,AZ$2,'تحميل المصنعيات'!$D:$D,AX222))</f>
        <v/>
      </c>
      <c r="BC222" s="135" t="str">
        <f t="shared" si="125"/>
        <v/>
      </c>
      <c r="BD222" s="135" t="str">
        <f t="shared" si="140"/>
        <v/>
      </c>
      <c r="BE222" s="132" t="str">
        <f t="shared" si="150"/>
        <v/>
      </c>
      <c r="BG222" s="132" t="s">
        <v>30</v>
      </c>
      <c r="BH222" s="133">
        <v>45387</v>
      </c>
      <c r="BI222" s="134"/>
      <c r="BJ222" s="134"/>
      <c r="BK222" s="134" t="str">
        <f t="shared" si="141"/>
        <v/>
      </c>
      <c r="BL222" s="134" t="str">
        <f>IF(OR(BI222="",BJ222=""),"",SUMIFS('تحميل المصنعيات'!$N:$N,'تحميل المصنعيات'!$F:$F,BJ$2,'تحميل المصنعيات'!$D:$D,BH222))</f>
        <v/>
      </c>
      <c r="BM222" s="135" t="str">
        <f t="shared" si="126"/>
        <v/>
      </c>
      <c r="BN222" s="135" t="str">
        <f t="shared" si="127"/>
        <v/>
      </c>
      <c r="BO222" s="132" t="str">
        <f t="shared" si="151"/>
        <v/>
      </c>
      <c r="BQ222" s="132" t="s">
        <v>30</v>
      </c>
      <c r="BR222" s="133">
        <v>45387</v>
      </c>
      <c r="BS222" s="134"/>
      <c r="BT222" s="134"/>
      <c r="BU222" s="134" t="str">
        <f t="shared" si="142"/>
        <v/>
      </c>
      <c r="BV222" s="134" t="str">
        <f>IF(OR(BS222="",BT222=""),"",SUMIFS('تحميل المصنعيات'!$N:$N,'تحميل المصنعيات'!$F:$F,BT$2,'تحميل المصنعيات'!$D:$D,BR222))</f>
        <v/>
      </c>
      <c r="BW222" s="135" t="str">
        <f t="shared" si="128"/>
        <v/>
      </c>
      <c r="BX222" s="135" t="str">
        <f t="shared" si="143"/>
        <v/>
      </c>
      <c r="BY222" s="132" t="str">
        <f t="shared" si="152"/>
        <v/>
      </c>
      <c r="CA222" s="132" t="s">
        <v>30</v>
      </c>
      <c r="CB222" s="133">
        <v>45387</v>
      </c>
      <c r="CC222" s="134"/>
      <c r="CD222" s="134"/>
      <c r="CE222" s="134" t="str">
        <f t="shared" si="144"/>
        <v/>
      </c>
      <c r="CF222" s="134" t="str">
        <f>IF(OR(CC222="",CD222=""),"",SUMIFS('تحميل المصنعيات'!$N:$N,'تحميل المصنعيات'!$F:$F,CD$2,'تحميل المصنعيات'!$D:$D,CB222))</f>
        <v/>
      </c>
      <c r="CG222" s="135" t="str">
        <f t="shared" si="129"/>
        <v/>
      </c>
      <c r="CH222" s="135" t="str">
        <f t="shared" si="130"/>
        <v/>
      </c>
      <c r="CI222" s="132" t="str">
        <f t="shared" si="153"/>
        <v/>
      </c>
      <c r="CK222" s="132" t="s">
        <v>30</v>
      </c>
      <c r="CL222" s="133">
        <v>45387</v>
      </c>
      <c r="CM222" s="134"/>
      <c r="CN222" s="134"/>
      <c r="CO222" s="134" t="str">
        <f t="shared" si="145"/>
        <v/>
      </c>
      <c r="CP222" s="134" t="str">
        <f>IF(OR(CM222="",CN222=""),"",SUMIFS('تحميل المصنعيات'!$N:$N,'تحميل المصنعيات'!$F:$F,CN$2,'تحميل المصنعيات'!$D:$D,CL222))</f>
        <v/>
      </c>
      <c r="CQ222" s="135" t="str">
        <f t="shared" si="131"/>
        <v/>
      </c>
      <c r="CR222" s="135" t="str">
        <f t="shared" si="132"/>
        <v/>
      </c>
      <c r="CS222" s="132" t="str">
        <f t="shared" si="154"/>
        <v/>
      </c>
    </row>
    <row r="223" spans="9:97" x14ac:dyDescent="0.25">
      <c r="I223" s="4" t="s">
        <v>8</v>
      </c>
      <c r="J223" s="5">
        <v>45388</v>
      </c>
      <c r="K223" s="6"/>
      <c r="L223" s="6"/>
      <c r="M223" s="6" t="str">
        <f t="shared" si="133"/>
        <v/>
      </c>
      <c r="N223" s="6" t="str">
        <f>IF(OR(K223="",L223=""),"",SUMIFS('تحميل المصنعيات'!$N:$N,'تحميل المصنعيات'!$F:$F,L$2,'تحميل المصنعيات'!$D:$D,J223))</f>
        <v/>
      </c>
      <c r="O223" s="55" t="str">
        <f t="shared" si="119"/>
        <v/>
      </c>
      <c r="P223" s="55" t="str">
        <f t="shared" si="146"/>
        <v/>
      </c>
      <c r="Q223" s="129" t="str">
        <f t="shared" si="134"/>
        <v/>
      </c>
      <c r="S223" s="4" t="s">
        <v>8</v>
      </c>
      <c r="T223" s="5">
        <v>45388</v>
      </c>
      <c r="U223" s="6"/>
      <c r="V223" s="6"/>
      <c r="W223" s="6" t="str">
        <f t="shared" si="135"/>
        <v/>
      </c>
      <c r="X223" s="6" t="str">
        <f>IF(OR(U223="",V223=""),"",SUMIFS('تحميل المصنعيات'!$N:$N,'تحميل المصنعيات'!$F:$F,V$2,'تحميل المصنعيات'!$D:$D,T223))</f>
        <v/>
      </c>
      <c r="Y223" s="55" t="str">
        <f t="shared" si="120"/>
        <v/>
      </c>
      <c r="Z223" s="55" t="str">
        <f t="shared" si="121"/>
        <v/>
      </c>
      <c r="AA223" s="129" t="str">
        <f t="shared" si="147"/>
        <v/>
      </c>
      <c r="AC223" s="4" t="s">
        <v>8</v>
      </c>
      <c r="AD223" s="5">
        <v>45388</v>
      </c>
      <c r="AE223" s="6"/>
      <c r="AF223" s="6"/>
      <c r="AG223" s="6" t="str">
        <f t="shared" si="136"/>
        <v/>
      </c>
      <c r="AH223" s="6" t="str">
        <f>IF(OR(AE223="",AF223=""),"",SUMIFS('تحميل المصنعيات'!$N:$N,'تحميل المصنعيات'!$F:$F,AF$2,'تحميل المصنعيات'!$D:$D,AD223))</f>
        <v/>
      </c>
      <c r="AI223" s="55" t="str">
        <f t="shared" si="122"/>
        <v/>
      </c>
      <c r="AJ223" s="55" t="str">
        <f t="shared" si="137"/>
        <v/>
      </c>
      <c r="AK223" s="129" t="str">
        <f t="shared" si="148"/>
        <v/>
      </c>
      <c r="AM223" s="4" t="s">
        <v>8</v>
      </c>
      <c r="AN223" s="5">
        <v>45388</v>
      </c>
      <c r="AO223" s="6"/>
      <c r="AP223" s="6"/>
      <c r="AQ223" s="6" t="str">
        <f t="shared" si="138"/>
        <v/>
      </c>
      <c r="AR223" s="6" t="str">
        <f>IF(OR(AO223="",AP223=""),"",SUMIFS('تحميل المصنعيات'!$N:$N,'تحميل المصنعيات'!$F:$F,AP$2,'تحميل المصنعيات'!$D:$D,AN223))</f>
        <v/>
      </c>
      <c r="AS223" s="55" t="str">
        <f t="shared" si="123"/>
        <v/>
      </c>
      <c r="AT223" s="55" t="str">
        <f t="shared" si="124"/>
        <v/>
      </c>
      <c r="AU223" s="129" t="str">
        <f t="shared" si="149"/>
        <v/>
      </c>
      <c r="AW223" s="4" t="s">
        <v>8</v>
      </c>
      <c r="AX223" s="5">
        <v>45388</v>
      </c>
      <c r="AY223" s="6"/>
      <c r="AZ223" s="6"/>
      <c r="BA223" s="6" t="str">
        <f t="shared" si="139"/>
        <v/>
      </c>
      <c r="BB223" s="6" t="str">
        <f>IF(OR(AY223="",AZ223=""),"",SUMIFS('تحميل المصنعيات'!$N:$N,'تحميل المصنعيات'!$F:$F,AZ$2,'تحميل المصنعيات'!$D:$D,AX223))</f>
        <v/>
      </c>
      <c r="BC223" s="55" t="str">
        <f t="shared" si="125"/>
        <v/>
      </c>
      <c r="BD223" s="55" t="str">
        <f t="shared" si="140"/>
        <v/>
      </c>
      <c r="BE223" s="129" t="str">
        <f t="shared" si="150"/>
        <v/>
      </c>
      <c r="BG223" s="4" t="s">
        <v>8</v>
      </c>
      <c r="BH223" s="5">
        <v>45388</v>
      </c>
      <c r="BI223" s="6"/>
      <c r="BJ223" s="6"/>
      <c r="BK223" s="6" t="str">
        <f t="shared" si="141"/>
        <v/>
      </c>
      <c r="BL223" s="6" t="str">
        <f>IF(OR(BI223="",BJ223=""),"",SUMIFS('تحميل المصنعيات'!$N:$N,'تحميل المصنعيات'!$F:$F,BJ$2,'تحميل المصنعيات'!$D:$D,BH223))</f>
        <v/>
      </c>
      <c r="BM223" s="55" t="str">
        <f t="shared" si="126"/>
        <v/>
      </c>
      <c r="BN223" s="55" t="str">
        <f t="shared" si="127"/>
        <v/>
      </c>
      <c r="BO223" s="129" t="str">
        <f t="shared" si="151"/>
        <v/>
      </c>
      <c r="BQ223" s="4" t="s">
        <v>8</v>
      </c>
      <c r="BR223" s="5">
        <v>45388</v>
      </c>
      <c r="BS223" s="6"/>
      <c r="BT223" s="6"/>
      <c r="BU223" s="6" t="str">
        <f t="shared" si="142"/>
        <v/>
      </c>
      <c r="BV223" s="6" t="str">
        <f>IF(OR(BS223="",BT223=""),"",SUMIFS('تحميل المصنعيات'!$N:$N,'تحميل المصنعيات'!$F:$F,BT$2,'تحميل المصنعيات'!$D:$D,BR223))</f>
        <v/>
      </c>
      <c r="BW223" s="55" t="str">
        <f t="shared" si="128"/>
        <v/>
      </c>
      <c r="BX223" s="55" t="str">
        <f t="shared" si="143"/>
        <v/>
      </c>
      <c r="BY223" s="129" t="str">
        <f t="shared" si="152"/>
        <v/>
      </c>
      <c r="CA223" s="4" t="s">
        <v>8</v>
      </c>
      <c r="CB223" s="5">
        <v>45388</v>
      </c>
      <c r="CC223" s="6"/>
      <c r="CD223" s="6"/>
      <c r="CE223" s="6" t="str">
        <f t="shared" si="144"/>
        <v/>
      </c>
      <c r="CF223" s="6" t="str">
        <f>IF(OR(CC223="",CD223=""),"",SUMIFS('تحميل المصنعيات'!$N:$N,'تحميل المصنعيات'!$F:$F,CD$2,'تحميل المصنعيات'!$D:$D,CB223))</f>
        <v/>
      </c>
      <c r="CG223" s="55" t="str">
        <f t="shared" si="129"/>
        <v/>
      </c>
      <c r="CH223" s="55" t="str">
        <f t="shared" si="130"/>
        <v/>
      </c>
      <c r="CI223" s="129" t="str">
        <f t="shared" si="153"/>
        <v/>
      </c>
      <c r="CK223" s="4" t="s">
        <v>8</v>
      </c>
      <c r="CL223" s="5">
        <v>45388</v>
      </c>
      <c r="CM223" s="6"/>
      <c r="CN223" s="6"/>
      <c r="CO223" s="6" t="str">
        <f t="shared" si="145"/>
        <v/>
      </c>
      <c r="CP223" s="6" t="str">
        <f>IF(OR(CM223="",CN223=""),"",SUMIFS('تحميل المصنعيات'!$N:$N,'تحميل المصنعيات'!$F:$F,CN$2,'تحميل المصنعيات'!$D:$D,CL223))</f>
        <v/>
      </c>
      <c r="CQ223" s="55" t="str">
        <f t="shared" si="131"/>
        <v/>
      </c>
      <c r="CR223" s="55" t="str">
        <f t="shared" si="132"/>
        <v/>
      </c>
      <c r="CS223" s="129" t="str">
        <f t="shared" si="154"/>
        <v/>
      </c>
    </row>
    <row r="224" spans="9:97" x14ac:dyDescent="0.25">
      <c r="I224" s="4" t="s">
        <v>9</v>
      </c>
      <c r="J224" s="5">
        <v>45389</v>
      </c>
      <c r="K224" s="6"/>
      <c r="L224" s="6"/>
      <c r="M224" s="6" t="str">
        <f t="shared" si="133"/>
        <v/>
      </c>
      <c r="N224" s="6" t="str">
        <f>IF(OR(K224="",L224=""),"",SUMIFS('تحميل المصنعيات'!$N:$N,'تحميل المصنعيات'!$F:$F,L$2,'تحميل المصنعيات'!$D:$D,J224))</f>
        <v/>
      </c>
      <c r="O224" s="55" t="str">
        <f t="shared" si="119"/>
        <v/>
      </c>
      <c r="P224" s="55" t="str">
        <f t="shared" si="146"/>
        <v/>
      </c>
      <c r="Q224" s="129" t="str">
        <f t="shared" si="134"/>
        <v/>
      </c>
      <c r="S224" s="4" t="s">
        <v>9</v>
      </c>
      <c r="T224" s="5">
        <v>45389</v>
      </c>
      <c r="U224" s="6"/>
      <c r="V224" s="6"/>
      <c r="W224" s="6" t="str">
        <f t="shared" si="135"/>
        <v/>
      </c>
      <c r="X224" s="6" t="str">
        <f>IF(OR(U224="",V224=""),"",SUMIFS('تحميل المصنعيات'!$N:$N,'تحميل المصنعيات'!$F:$F,V$2,'تحميل المصنعيات'!$D:$D,T224))</f>
        <v/>
      </c>
      <c r="Y224" s="55" t="str">
        <f t="shared" si="120"/>
        <v/>
      </c>
      <c r="Z224" s="55" t="str">
        <f t="shared" si="121"/>
        <v/>
      </c>
      <c r="AA224" s="129" t="str">
        <f t="shared" si="147"/>
        <v/>
      </c>
      <c r="AC224" s="4" t="s">
        <v>9</v>
      </c>
      <c r="AD224" s="5">
        <v>45389</v>
      </c>
      <c r="AE224" s="6"/>
      <c r="AF224" s="6"/>
      <c r="AG224" s="6" t="str">
        <f t="shared" si="136"/>
        <v/>
      </c>
      <c r="AH224" s="6" t="str">
        <f>IF(OR(AE224="",AF224=""),"",SUMIFS('تحميل المصنعيات'!$N:$N,'تحميل المصنعيات'!$F:$F,AF$2,'تحميل المصنعيات'!$D:$D,AD224))</f>
        <v/>
      </c>
      <c r="AI224" s="55" t="str">
        <f t="shared" si="122"/>
        <v/>
      </c>
      <c r="AJ224" s="55" t="str">
        <f t="shared" si="137"/>
        <v/>
      </c>
      <c r="AK224" s="129" t="str">
        <f t="shared" si="148"/>
        <v/>
      </c>
      <c r="AM224" s="4" t="s">
        <v>9</v>
      </c>
      <c r="AN224" s="5">
        <v>45389</v>
      </c>
      <c r="AO224" s="6"/>
      <c r="AP224" s="6"/>
      <c r="AQ224" s="6" t="str">
        <f t="shared" si="138"/>
        <v/>
      </c>
      <c r="AR224" s="6" t="str">
        <f>IF(OR(AO224="",AP224=""),"",SUMIFS('تحميل المصنعيات'!$N:$N,'تحميل المصنعيات'!$F:$F,AP$2,'تحميل المصنعيات'!$D:$D,AN224))</f>
        <v/>
      </c>
      <c r="AS224" s="55" t="str">
        <f t="shared" si="123"/>
        <v/>
      </c>
      <c r="AT224" s="55" t="str">
        <f t="shared" si="124"/>
        <v/>
      </c>
      <c r="AU224" s="129" t="str">
        <f t="shared" si="149"/>
        <v/>
      </c>
      <c r="AW224" s="4" t="s">
        <v>9</v>
      </c>
      <c r="AX224" s="5">
        <v>45389</v>
      </c>
      <c r="AY224" s="6"/>
      <c r="AZ224" s="6"/>
      <c r="BA224" s="6" t="str">
        <f t="shared" si="139"/>
        <v/>
      </c>
      <c r="BB224" s="6" t="str">
        <f>IF(OR(AY224="",AZ224=""),"",SUMIFS('تحميل المصنعيات'!$N:$N,'تحميل المصنعيات'!$F:$F,AZ$2,'تحميل المصنعيات'!$D:$D,AX224))</f>
        <v/>
      </c>
      <c r="BC224" s="55" t="str">
        <f t="shared" si="125"/>
        <v/>
      </c>
      <c r="BD224" s="55" t="str">
        <f t="shared" si="140"/>
        <v/>
      </c>
      <c r="BE224" s="129" t="str">
        <f t="shared" si="150"/>
        <v/>
      </c>
      <c r="BG224" s="4" t="s">
        <v>9</v>
      </c>
      <c r="BH224" s="5">
        <v>45389</v>
      </c>
      <c r="BI224" s="6"/>
      <c r="BJ224" s="6"/>
      <c r="BK224" s="6" t="str">
        <f t="shared" si="141"/>
        <v/>
      </c>
      <c r="BL224" s="6" t="str">
        <f>IF(OR(BI224="",BJ224=""),"",SUMIFS('تحميل المصنعيات'!$N:$N,'تحميل المصنعيات'!$F:$F,BJ$2,'تحميل المصنعيات'!$D:$D,BH224))</f>
        <v/>
      </c>
      <c r="BM224" s="55" t="str">
        <f t="shared" si="126"/>
        <v/>
      </c>
      <c r="BN224" s="55" t="str">
        <f t="shared" si="127"/>
        <v/>
      </c>
      <c r="BO224" s="129" t="str">
        <f t="shared" si="151"/>
        <v/>
      </c>
      <c r="BQ224" s="4" t="s">
        <v>9</v>
      </c>
      <c r="BR224" s="5">
        <v>45389</v>
      </c>
      <c r="BS224" s="6"/>
      <c r="BT224" s="6"/>
      <c r="BU224" s="6" t="str">
        <f t="shared" si="142"/>
        <v/>
      </c>
      <c r="BV224" s="6" t="str">
        <f>IF(OR(BS224="",BT224=""),"",SUMIFS('تحميل المصنعيات'!$N:$N,'تحميل المصنعيات'!$F:$F,BT$2,'تحميل المصنعيات'!$D:$D,BR224))</f>
        <v/>
      </c>
      <c r="BW224" s="55" t="str">
        <f t="shared" si="128"/>
        <v/>
      </c>
      <c r="BX224" s="55" t="str">
        <f t="shared" si="143"/>
        <v/>
      </c>
      <c r="BY224" s="129" t="str">
        <f t="shared" si="152"/>
        <v/>
      </c>
      <c r="CA224" s="4" t="s">
        <v>9</v>
      </c>
      <c r="CB224" s="5">
        <v>45389</v>
      </c>
      <c r="CC224" s="6"/>
      <c r="CD224" s="6"/>
      <c r="CE224" s="6" t="str">
        <f t="shared" si="144"/>
        <v/>
      </c>
      <c r="CF224" s="6" t="str">
        <f>IF(OR(CC224="",CD224=""),"",SUMIFS('تحميل المصنعيات'!$N:$N,'تحميل المصنعيات'!$F:$F,CD$2,'تحميل المصنعيات'!$D:$D,CB224))</f>
        <v/>
      </c>
      <c r="CG224" s="55" t="str">
        <f t="shared" si="129"/>
        <v/>
      </c>
      <c r="CH224" s="55" t="str">
        <f t="shared" si="130"/>
        <v/>
      </c>
      <c r="CI224" s="129" t="str">
        <f t="shared" si="153"/>
        <v/>
      </c>
      <c r="CK224" s="4" t="s">
        <v>9</v>
      </c>
      <c r="CL224" s="5">
        <v>45389</v>
      </c>
      <c r="CM224" s="6"/>
      <c r="CN224" s="6"/>
      <c r="CO224" s="6" t="str">
        <f t="shared" si="145"/>
        <v/>
      </c>
      <c r="CP224" s="6" t="str">
        <f>IF(OR(CM224="",CN224=""),"",SUMIFS('تحميل المصنعيات'!$N:$N,'تحميل المصنعيات'!$F:$F,CN$2,'تحميل المصنعيات'!$D:$D,CL224))</f>
        <v/>
      </c>
      <c r="CQ224" s="55" t="str">
        <f t="shared" si="131"/>
        <v/>
      </c>
      <c r="CR224" s="55" t="str">
        <f t="shared" si="132"/>
        <v/>
      </c>
      <c r="CS224" s="129" t="str">
        <f t="shared" si="154"/>
        <v/>
      </c>
    </row>
    <row r="225" spans="9:97" x14ac:dyDescent="0.25">
      <c r="I225" s="4" t="s">
        <v>10</v>
      </c>
      <c r="J225" s="5">
        <v>45390</v>
      </c>
      <c r="K225" s="6"/>
      <c r="L225" s="6"/>
      <c r="M225" s="6" t="str">
        <f t="shared" si="133"/>
        <v/>
      </c>
      <c r="N225" s="6" t="str">
        <f>IF(OR(K225="",L225=""),"",SUMIFS('تحميل المصنعيات'!$N:$N,'تحميل المصنعيات'!$F:$F,L$2,'تحميل المصنعيات'!$D:$D,J225))</f>
        <v/>
      </c>
      <c r="O225" s="55" t="str">
        <f t="shared" si="119"/>
        <v/>
      </c>
      <c r="P225" s="55" t="str">
        <f t="shared" si="146"/>
        <v/>
      </c>
      <c r="Q225" s="129" t="str">
        <f t="shared" si="134"/>
        <v/>
      </c>
      <c r="S225" s="4" t="s">
        <v>10</v>
      </c>
      <c r="T225" s="5">
        <v>45390</v>
      </c>
      <c r="U225" s="6"/>
      <c r="V225" s="6"/>
      <c r="W225" s="6" t="str">
        <f t="shared" si="135"/>
        <v/>
      </c>
      <c r="X225" s="6" t="str">
        <f>IF(OR(U225="",V225=""),"",SUMIFS('تحميل المصنعيات'!$N:$N,'تحميل المصنعيات'!$F:$F,V$2,'تحميل المصنعيات'!$D:$D,T225))</f>
        <v/>
      </c>
      <c r="Y225" s="55" t="str">
        <f t="shared" si="120"/>
        <v/>
      </c>
      <c r="Z225" s="55" t="str">
        <f t="shared" si="121"/>
        <v/>
      </c>
      <c r="AA225" s="129" t="str">
        <f t="shared" si="147"/>
        <v/>
      </c>
      <c r="AC225" s="4" t="s">
        <v>10</v>
      </c>
      <c r="AD225" s="5">
        <v>45390</v>
      </c>
      <c r="AE225" s="6"/>
      <c r="AF225" s="6"/>
      <c r="AG225" s="6" t="str">
        <f t="shared" si="136"/>
        <v/>
      </c>
      <c r="AH225" s="6" t="str">
        <f>IF(OR(AE225="",AF225=""),"",SUMIFS('تحميل المصنعيات'!$N:$N,'تحميل المصنعيات'!$F:$F,AF$2,'تحميل المصنعيات'!$D:$D,AD225))</f>
        <v/>
      </c>
      <c r="AI225" s="55" t="str">
        <f t="shared" si="122"/>
        <v/>
      </c>
      <c r="AJ225" s="55" t="str">
        <f t="shared" si="137"/>
        <v/>
      </c>
      <c r="AK225" s="129" t="str">
        <f t="shared" si="148"/>
        <v/>
      </c>
      <c r="AM225" s="4" t="s">
        <v>10</v>
      </c>
      <c r="AN225" s="5">
        <v>45390</v>
      </c>
      <c r="AO225" s="6"/>
      <c r="AP225" s="6"/>
      <c r="AQ225" s="6" t="str">
        <f t="shared" si="138"/>
        <v/>
      </c>
      <c r="AR225" s="6" t="str">
        <f>IF(OR(AO225="",AP225=""),"",SUMIFS('تحميل المصنعيات'!$N:$N,'تحميل المصنعيات'!$F:$F,AP$2,'تحميل المصنعيات'!$D:$D,AN225))</f>
        <v/>
      </c>
      <c r="AS225" s="55" t="str">
        <f t="shared" si="123"/>
        <v/>
      </c>
      <c r="AT225" s="55" t="str">
        <f t="shared" si="124"/>
        <v/>
      </c>
      <c r="AU225" s="129" t="str">
        <f t="shared" si="149"/>
        <v/>
      </c>
      <c r="AW225" s="4" t="s">
        <v>10</v>
      </c>
      <c r="AX225" s="5">
        <v>45390</v>
      </c>
      <c r="AY225" s="6"/>
      <c r="AZ225" s="6"/>
      <c r="BA225" s="6" t="str">
        <f t="shared" si="139"/>
        <v/>
      </c>
      <c r="BB225" s="6" t="str">
        <f>IF(OR(AY225="",AZ225=""),"",SUMIFS('تحميل المصنعيات'!$N:$N,'تحميل المصنعيات'!$F:$F,AZ$2,'تحميل المصنعيات'!$D:$D,AX225))</f>
        <v/>
      </c>
      <c r="BC225" s="55" t="str">
        <f t="shared" si="125"/>
        <v/>
      </c>
      <c r="BD225" s="55" t="str">
        <f t="shared" si="140"/>
        <v/>
      </c>
      <c r="BE225" s="129" t="str">
        <f t="shared" si="150"/>
        <v/>
      </c>
      <c r="BG225" s="4" t="s">
        <v>10</v>
      </c>
      <c r="BH225" s="5">
        <v>45390</v>
      </c>
      <c r="BI225" s="6"/>
      <c r="BJ225" s="6"/>
      <c r="BK225" s="6" t="str">
        <f t="shared" si="141"/>
        <v/>
      </c>
      <c r="BL225" s="6" t="str">
        <f>IF(OR(BI225="",BJ225=""),"",SUMIFS('تحميل المصنعيات'!$N:$N,'تحميل المصنعيات'!$F:$F,BJ$2,'تحميل المصنعيات'!$D:$D,BH225))</f>
        <v/>
      </c>
      <c r="BM225" s="55" t="str">
        <f t="shared" si="126"/>
        <v/>
      </c>
      <c r="BN225" s="55" t="str">
        <f t="shared" si="127"/>
        <v/>
      </c>
      <c r="BO225" s="129" t="str">
        <f t="shared" si="151"/>
        <v/>
      </c>
      <c r="BQ225" s="4" t="s">
        <v>10</v>
      </c>
      <c r="BR225" s="5">
        <v>45390</v>
      </c>
      <c r="BS225" s="6"/>
      <c r="BT225" s="6"/>
      <c r="BU225" s="6" t="str">
        <f t="shared" si="142"/>
        <v/>
      </c>
      <c r="BV225" s="6" t="str">
        <f>IF(OR(BS225="",BT225=""),"",SUMIFS('تحميل المصنعيات'!$N:$N,'تحميل المصنعيات'!$F:$F,BT$2,'تحميل المصنعيات'!$D:$D,BR225))</f>
        <v/>
      </c>
      <c r="BW225" s="55" t="str">
        <f t="shared" si="128"/>
        <v/>
      </c>
      <c r="BX225" s="55" t="str">
        <f t="shared" si="143"/>
        <v/>
      </c>
      <c r="BY225" s="129" t="str">
        <f t="shared" si="152"/>
        <v/>
      </c>
      <c r="CA225" s="4" t="s">
        <v>10</v>
      </c>
      <c r="CB225" s="5">
        <v>45390</v>
      </c>
      <c r="CC225" s="6"/>
      <c r="CD225" s="6"/>
      <c r="CE225" s="6" t="str">
        <f t="shared" si="144"/>
        <v/>
      </c>
      <c r="CF225" s="6" t="str">
        <f>IF(OR(CC225="",CD225=""),"",SUMIFS('تحميل المصنعيات'!$N:$N,'تحميل المصنعيات'!$F:$F,CD$2,'تحميل المصنعيات'!$D:$D,CB225))</f>
        <v/>
      </c>
      <c r="CG225" s="55" t="str">
        <f t="shared" si="129"/>
        <v/>
      </c>
      <c r="CH225" s="55" t="str">
        <f t="shared" si="130"/>
        <v/>
      </c>
      <c r="CI225" s="129" t="str">
        <f t="shared" si="153"/>
        <v/>
      </c>
      <c r="CK225" s="4" t="s">
        <v>10</v>
      </c>
      <c r="CL225" s="5">
        <v>45390</v>
      </c>
      <c r="CM225" s="6"/>
      <c r="CN225" s="6"/>
      <c r="CO225" s="6" t="str">
        <f t="shared" si="145"/>
        <v/>
      </c>
      <c r="CP225" s="6" t="str">
        <f>IF(OR(CM225="",CN225=""),"",SUMIFS('تحميل المصنعيات'!$N:$N,'تحميل المصنعيات'!$F:$F,CN$2,'تحميل المصنعيات'!$D:$D,CL225))</f>
        <v/>
      </c>
      <c r="CQ225" s="55" t="str">
        <f t="shared" si="131"/>
        <v/>
      </c>
      <c r="CR225" s="55" t="str">
        <f t="shared" si="132"/>
        <v/>
      </c>
      <c r="CS225" s="129" t="str">
        <f t="shared" si="154"/>
        <v/>
      </c>
    </row>
    <row r="226" spans="9:97" x14ac:dyDescent="0.25">
      <c r="I226" s="4" t="s">
        <v>11</v>
      </c>
      <c r="J226" s="5">
        <v>45391</v>
      </c>
      <c r="K226" s="6"/>
      <c r="L226" s="6"/>
      <c r="M226" s="6" t="str">
        <f t="shared" si="133"/>
        <v/>
      </c>
      <c r="N226" s="6" t="str">
        <f>IF(OR(K226="",L226=""),"",SUMIFS('تحميل المصنعيات'!$N:$N,'تحميل المصنعيات'!$F:$F,L$2,'تحميل المصنعيات'!$D:$D,J226))</f>
        <v/>
      </c>
      <c r="O226" s="55" t="str">
        <f t="shared" si="119"/>
        <v/>
      </c>
      <c r="P226" s="55" t="str">
        <f t="shared" si="146"/>
        <v/>
      </c>
      <c r="Q226" s="129" t="str">
        <f t="shared" si="134"/>
        <v/>
      </c>
      <c r="S226" s="4" t="s">
        <v>11</v>
      </c>
      <c r="T226" s="5">
        <v>45391</v>
      </c>
      <c r="U226" s="6"/>
      <c r="V226" s="6"/>
      <c r="W226" s="6" t="str">
        <f t="shared" si="135"/>
        <v/>
      </c>
      <c r="X226" s="6" t="str">
        <f>IF(OR(U226="",V226=""),"",SUMIFS('تحميل المصنعيات'!$N:$N,'تحميل المصنعيات'!$F:$F,V$2,'تحميل المصنعيات'!$D:$D,T226))</f>
        <v/>
      </c>
      <c r="Y226" s="55" t="str">
        <f t="shared" si="120"/>
        <v/>
      </c>
      <c r="Z226" s="55" t="str">
        <f t="shared" si="121"/>
        <v/>
      </c>
      <c r="AA226" s="129" t="str">
        <f t="shared" si="147"/>
        <v/>
      </c>
      <c r="AC226" s="4" t="s">
        <v>11</v>
      </c>
      <c r="AD226" s="5">
        <v>45391</v>
      </c>
      <c r="AE226" s="6"/>
      <c r="AF226" s="6"/>
      <c r="AG226" s="6" t="str">
        <f t="shared" si="136"/>
        <v/>
      </c>
      <c r="AH226" s="6" t="str">
        <f>IF(OR(AE226="",AF226=""),"",SUMIFS('تحميل المصنعيات'!$N:$N,'تحميل المصنعيات'!$F:$F,AF$2,'تحميل المصنعيات'!$D:$D,AD226))</f>
        <v/>
      </c>
      <c r="AI226" s="55" t="str">
        <f t="shared" si="122"/>
        <v/>
      </c>
      <c r="AJ226" s="55" t="str">
        <f t="shared" si="137"/>
        <v/>
      </c>
      <c r="AK226" s="129" t="str">
        <f t="shared" si="148"/>
        <v/>
      </c>
      <c r="AM226" s="4" t="s">
        <v>11</v>
      </c>
      <c r="AN226" s="5">
        <v>45391</v>
      </c>
      <c r="AO226" s="6"/>
      <c r="AP226" s="6"/>
      <c r="AQ226" s="6" t="str">
        <f t="shared" si="138"/>
        <v/>
      </c>
      <c r="AR226" s="6" t="str">
        <f>IF(OR(AO226="",AP226=""),"",SUMIFS('تحميل المصنعيات'!$N:$N,'تحميل المصنعيات'!$F:$F,AP$2,'تحميل المصنعيات'!$D:$D,AN226))</f>
        <v/>
      </c>
      <c r="AS226" s="55" t="str">
        <f t="shared" si="123"/>
        <v/>
      </c>
      <c r="AT226" s="55" t="str">
        <f t="shared" si="124"/>
        <v/>
      </c>
      <c r="AU226" s="129" t="str">
        <f t="shared" si="149"/>
        <v/>
      </c>
      <c r="AW226" s="4" t="s">
        <v>11</v>
      </c>
      <c r="AX226" s="5">
        <v>45391</v>
      </c>
      <c r="AY226" s="6"/>
      <c r="AZ226" s="6"/>
      <c r="BA226" s="6" t="str">
        <f t="shared" si="139"/>
        <v/>
      </c>
      <c r="BB226" s="6" t="str">
        <f>IF(OR(AY226="",AZ226=""),"",SUMIFS('تحميل المصنعيات'!$N:$N,'تحميل المصنعيات'!$F:$F,AZ$2,'تحميل المصنعيات'!$D:$D,AX226))</f>
        <v/>
      </c>
      <c r="BC226" s="55" t="str">
        <f t="shared" si="125"/>
        <v/>
      </c>
      <c r="BD226" s="55" t="str">
        <f t="shared" si="140"/>
        <v/>
      </c>
      <c r="BE226" s="129" t="str">
        <f t="shared" si="150"/>
        <v/>
      </c>
      <c r="BG226" s="4" t="s">
        <v>11</v>
      </c>
      <c r="BH226" s="5">
        <v>45391</v>
      </c>
      <c r="BI226" s="6"/>
      <c r="BJ226" s="6"/>
      <c r="BK226" s="6" t="str">
        <f t="shared" si="141"/>
        <v/>
      </c>
      <c r="BL226" s="6" t="str">
        <f>IF(OR(BI226="",BJ226=""),"",SUMIFS('تحميل المصنعيات'!$N:$N,'تحميل المصنعيات'!$F:$F,BJ$2,'تحميل المصنعيات'!$D:$D,BH226))</f>
        <v/>
      </c>
      <c r="BM226" s="55" t="str">
        <f t="shared" si="126"/>
        <v/>
      </c>
      <c r="BN226" s="55" t="str">
        <f t="shared" si="127"/>
        <v/>
      </c>
      <c r="BO226" s="129" t="str">
        <f t="shared" si="151"/>
        <v/>
      </c>
      <c r="BQ226" s="4" t="s">
        <v>11</v>
      </c>
      <c r="BR226" s="5">
        <v>45391</v>
      </c>
      <c r="BS226" s="6"/>
      <c r="BT226" s="6"/>
      <c r="BU226" s="6" t="str">
        <f t="shared" si="142"/>
        <v/>
      </c>
      <c r="BV226" s="6" t="str">
        <f>IF(OR(BS226="",BT226=""),"",SUMIFS('تحميل المصنعيات'!$N:$N,'تحميل المصنعيات'!$F:$F,BT$2,'تحميل المصنعيات'!$D:$D,BR226))</f>
        <v/>
      </c>
      <c r="BW226" s="55" t="str">
        <f t="shared" si="128"/>
        <v/>
      </c>
      <c r="BX226" s="55" t="str">
        <f t="shared" si="143"/>
        <v/>
      </c>
      <c r="BY226" s="129" t="str">
        <f t="shared" si="152"/>
        <v/>
      </c>
      <c r="CA226" s="4" t="s">
        <v>11</v>
      </c>
      <c r="CB226" s="5">
        <v>45391</v>
      </c>
      <c r="CC226" s="6"/>
      <c r="CD226" s="6"/>
      <c r="CE226" s="6" t="str">
        <f t="shared" si="144"/>
        <v/>
      </c>
      <c r="CF226" s="6" t="str">
        <f>IF(OR(CC226="",CD226=""),"",SUMIFS('تحميل المصنعيات'!$N:$N,'تحميل المصنعيات'!$F:$F,CD$2,'تحميل المصنعيات'!$D:$D,CB226))</f>
        <v/>
      </c>
      <c r="CG226" s="55" t="str">
        <f t="shared" si="129"/>
        <v/>
      </c>
      <c r="CH226" s="55" t="str">
        <f t="shared" si="130"/>
        <v/>
      </c>
      <c r="CI226" s="129" t="str">
        <f t="shared" si="153"/>
        <v/>
      </c>
      <c r="CK226" s="4" t="s">
        <v>11</v>
      </c>
      <c r="CL226" s="5">
        <v>45391</v>
      </c>
      <c r="CM226" s="6"/>
      <c r="CN226" s="6"/>
      <c r="CO226" s="6" t="str">
        <f t="shared" si="145"/>
        <v/>
      </c>
      <c r="CP226" s="6" t="str">
        <f>IF(OR(CM226="",CN226=""),"",SUMIFS('تحميل المصنعيات'!$N:$N,'تحميل المصنعيات'!$F:$F,CN$2,'تحميل المصنعيات'!$D:$D,CL226))</f>
        <v/>
      </c>
      <c r="CQ226" s="55" t="str">
        <f t="shared" si="131"/>
        <v/>
      </c>
      <c r="CR226" s="55" t="str">
        <f t="shared" si="132"/>
        <v/>
      </c>
      <c r="CS226" s="129" t="str">
        <f t="shared" si="154"/>
        <v/>
      </c>
    </row>
    <row r="227" spans="9:97" x14ac:dyDescent="0.25">
      <c r="I227" s="4" t="s">
        <v>12</v>
      </c>
      <c r="J227" s="5">
        <v>45392</v>
      </c>
      <c r="K227" s="6"/>
      <c r="L227" s="6"/>
      <c r="M227" s="6" t="str">
        <f t="shared" si="133"/>
        <v/>
      </c>
      <c r="N227" s="6" t="str">
        <f>IF(OR(K227="",L227=""),"",SUMIFS('تحميل المصنعيات'!$N:$N,'تحميل المصنعيات'!$F:$F,L$2,'تحميل المصنعيات'!$D:$D,J227))</f>
        <v/>
      </c>
      <c r="O227" s="55" t="str">
        <f t="shared" si="119"/>
        <v/>
      </c>
      <c r="P227" s="55" t="str">
        <f t="shared" si="146"/>
        <v/>
      </c>
      <c r="Q227" s="129" t="str">
        <f t="shared" si="134"/>
        <v/>
      </c>
      <c r="S227" s="4" t="s">
        <v>12</v>
      </c>
      <c r="T227" s="5">
        <v>45392</v>
      </c>
      <c r="U227" s="6"/>
      <c r="V227" s="6"/>
      <c r="W227" s="6" t="str">
        <f t="shared" si="135"/>
        <v/>
      </c>
      <c r="X227" s="6" t="str">
        <f>IF(OR(U227="",V227=""),"",SUMIFS('تحميل المصنعيات'!$N:$N,'تحميل المصنعيات'!$F:$F,V$2,'تحميل المصنعيات'!$D:$D,T227))</f>
        <v/>
      </c>
      <c r="Y227" s="55" t="str">
        <f t="shared" si="120"/>
        <v/>
      </c>
      <c r="Z227" s="55" t="str">
        <f t="shared" si="121"/>
        <v/>
      </c>
      <c r="AA227" s="129" t="str">
        <f t="shared" si="147"/>
        <v/>
      </c>
      <c r="AC227" s="4" t="s">
        <v>12</v>
      </c>
      <c r="AD227" s="5">
        <v>45392</v>
      </c>
      <c r="AE227" s="6"/>
      <c r="AF227" s="6"/>
      <c r="AG227" s="6" t="str">
        <f t="shared" si="136"/>
        <v/>
      </c>
      <c r="AH227" s="6" t="str">
        <f>IF(OR(AE227="",AF227=""),"",SUMIFS('تحميل المصنعيات'!$N:$N,'تحميل المصنعيات'!$F:$F,AF$2,'تحميل المصنعيات'!$D:$D,AD227))</f>
        <v/>
      </c>
      <c r="AI227" s="55" t="str">
        <f t="shared" si="122"/>
        <v/>
      </c>
      <c r="AJ227" s="55" t="str">
        <f t="shared" si="137"/>
        <v/>
      </c>
      <c r="AK227" s="129" t="str">
        <f t="shared" si="148"/>
        <v/>
      </c>
      <c r="AM227" s="4" t="s">
        <v>12</v>
      </c>
      <c r="AN227" s="5">
        <v>45392</v>
      </c>
      <c r="AO227" s="6"/>
      <c r="AP227" s="6"/>
      <c r="AQ227" s="6" t="str">
        <f t="shared" si="138"/>
        <v/>
      </c>
      <c r="AR227" s="6" t="str">
        <f>IF(OR(AO227="",AP227=""),"",SUMIFS('تحميل المصنعيات'!$N:$N,'تحميل المصنعيات'!$F:$F,AP$2,'تحميل المصنعيات'!$D:$D,AN227))</f>
        <v/>
      </c>
      <c r="AS227" s="55" t="str">
        <f t="shared" si="123"/>
        <v/>
      </c>
      <c r="AT227" s="55" t="str">
        <f t="shared" si="124"/>
        <v/>
      </c>
      <c r="AU227" s="129" t="str">
        <f t="shared" si="149"/>
        <v/>
      </c>
      <c r="AW227" s="4" t="s">
        <v>12</v>
      </c>
      <c r="AX227" s="5">
        <v>45392</v>
      </c>
      <c r="AY227" s="6"/>
      <c r="AZ227" s="6"/>
      <c r="BA227" s="6" t="str">
        <f t="shared" si="139"/>
        <v/>
      </c>
      <c r="BB227" s="6" t="str">
        <f>IF(OR(AY227="",AZ227=""),"",SUMIFS('تحميل المصنعيات'!$N:$N,'تحميل المصنعيات'!$F:$F,AZ$2,'تحميل المصنعيات'!$D:$D,AX227))</f>
        <v/>
      </c>
      <c r="BC227" s="55" t="str">
        <f t="shared" si="125"/>
        <v/>
      </c>
      <c r="BD227" s="55" t="str">
        <f t="shared" si="140"/>
        <v/>
      </c>
      <c r="BE227" s="129" t="str">
        <f t="shared" si="150"/>
        <v/>
      </c>
      <c r="BG227" s="4" t="s">
        <v>12</v>
      </c>
      <c r="BH227" s="5">
        <v>45392</v>
      </c>
      <c r="BI227" s="6"/>
      <c r="BJ227" s="6"/>
      <c r="BK227" s="6" t="str">
        <f t="shared" si="141"/>
        <v/>
      </c>
      <c r="BL227" s="6" t="str">
        <f>IF(OR(BI227="",BJ227=""),"",SUMIFS('تحميل المصنعيات'!$N:$N,'تحميل المصنعيات'!$F:$F,BJ$2,'تحميل المصنعيات'!$D:$D,BH227))</f>
        <v/>
      </c>
      <c r="BM227" s="55" t="str">
        <f t="shared" si="126"/>
        <v/>
      </c>
      <c r="BN227" s="55" t="str">
        <f t="shared" si="127"/>
        <v/>
      </c>
      <c r="BO227" s="129" t="str">
        <f t="shared" si="151"/>
        <v/>
      </c>
      <c r="BQ227" s="4" t="s">
        <v>12</v>
      </c>
      <c r="BR227" s="5">
        <v>45392</v>
      </c>
      <c r="BS227" s="6"/>
      <c r="BT227" s="6"/>
      <c r="BU227" s="6" t="str">
        <f t="shared" si="142"/>
        <v/>
      </c>
      <c r="BV227" s="6" t="str">
        <f>IF(OR(BS227="",BT227=""),"",SUMIFS('تحميل المصنعيات'!$N:$N,'تحميل المصنعيات'!$F:$F,BT$2,'تحميل المصنعيات'!$D:$D,BR227))</f>
        <v/>
      </c>
      <c r="BW227" s="55" t="str">
        <f t="shared" si="128"/>
        <v/>
      </c>
      <c r="BX227" s="55" t="str">
        <f t="shared" si="143"/>
        <v/>
      </c>
      <c r="BY227" s="129" t="str">
        <f t="shared" si="152"/>
        <v/>
      </c>
      <c r="CA227" s="4" t="s">
        <v>12</v>
      </c>
      <c r="CB227" s="5">
        <v>45392</v>
      </c>
      <c r="CC227" s="6"/>
      <c r="CD227" s="6"/>
      <c r="CE227" s="6" t="str">
        <f t="shared" si="144"/>
        <v/>
      </c>
      <c r="CF227" s="6" t="str">
        <f>IF(OR(CC227="",CD227=""),"",SUMIFS('تحميل المصنعيات'!$N:$N,'تحميل المصنعيات'!$F:$F,CD$2,'تحميل المصنعيات'!$D:$D,CB227))</f>
        <v/>
      </c>
      <c r="CG227" s="55" t="str">
        <f t="shared" si="129"/>
        <v/>
      </c>
      <c r="CH227" s="55" t="str">
        <f t="shared" si="130"/>
        <v/>
      </c>
      <c r="CI227" s="129" t="str">
        <f t="shared" si="153"/>
        <v/>
      </c>
      <c r="CK227" s="4" t="s">
        <v>12</v>
      </c>
      <c r="CL227" s="5">
        <v>45392</v>
      </c>
      <c r="CM227" s="6"/>
      <c r="CN227" s="6"/>
      <c r="CO227" s="6" t="str">
        <f t="shared" si="145"/>
        <v/>
      </c>
      <c r="CP227" s="6" t="str">
        <f>IF(OR(CM227="",CN227=""),"",SUMIFS('تحميل المصنعيات'!$N:$N,'تحميل المصنعيات'!$F:$F,CN$2,'تحميل المصنعيات'!$D:$D,CL227))</f>
        <v/>
      </c>
      <c r="CQ227" s="55" t="str">
        <f t="shared" si="131"/>
        <v/>
      </c>
      <c r="CR227" s="55" t="str">
        <f t="shared" si="132"/>
        <v/>
      </c>
      <c r="CS227" s="129" t="str">
        <f t="shared" si="154"/>
        <v/>
      </c>
    </row>
    <row r="228" spans="9:97" x14ac:dyDescent="0.25">
      <c r="I228" s="4" t="s">
        <v>13</v>
      </c>
      <c r="J228" s="5">
        <v>45393</v>
      </c>
      <c r="K228" s="6"/>
      <c r="L228" s="6"/>
      <c r="M228" s="6" t="str">
        <f t="shared" si="133"/>
        <v/>
      </c>
      <c r="N228" s="6" t="str">
        <f>IF(OR(K228="",L228=""),"",SUMIFS('تحميل المصنعيات'!$N:$N,'تحميل المصنعيات'!$F:$F,L$2,'تحميل المصنعيات'!$D:$D,J228))</f>
        <v/>
      </c>
      <c r="O228" s="55" t="str">
        <f t="shared" si="119"/>
        <v/>
      </c>
      <c r="P228" s="55" t="str">
        <f t="shared" si="146"/>
        <v/>
      </c>
      <c r="Q228" s="129" t="str">
        <f t="shared" si="134"/>
        <v/>
      </c>
      <c r="S228" s="4" t="s">
        <v>13</v>
      </c>
      <c r="T228" s="5">
        <v>45393</v>
      </c>
      <c r="U228" s="6"/>
      <c r="V228" s="6"/>
      <c r="W228" s="6" t="str">
        <f t="shared" si="135"/>
        <v/>
      </c>
      <c r="X228" s="6" t="str">
        <f>IF(OR(U228="",V228=""),"",SUMIFS('تحميل المصنعيات'!$N:$N,'تحميل المصنعيات'!$F:$F,V$2,'تحميل المصنعيات'!$D:$D,T228))</f>
        <v/>
      </c>
      <c r="Y228" s="55" t="str">
        <f t="shared" si="120"/>
        <v/>
      </c>
      <c r="Z228" s="55" t="str">
        <f t="shared" si="121"/>
        <v/>
      </c>
      <c r="AA228" s="129" t="str">
        <f t="shared" si="147"/>
        <v/>
      </c>
      <c r="AC228" s="4" t="s">
        <v>13</v>
      </c>
      <c r="AD228" s="5">
        <v>45393</v>
      </c>
      <c r="AE228" s="6"/>
      <c r="AF228" s="6"/>
      <c r="AG228" s="6" t="str">
        <f t="shared" si="136"/>
        <v/>
      </c>
      <c r="AH228" s="6" t="str">
        <f>IF(OR(AE228="",AF228=""),"",SUMIFS('تحميل المصنعيات'!$N:$N,'تحميل المصنعيات'!$F:$F,AF$2,'تحميل المصنعيات'!$D:$D,AD228))</f>
        <v/>
      </c>
      <c r="AI228" s="55" t="str">
        <f t="shared" si="122"/>
        <v/>
      </c>
      <c r="AJ228" s="55" t="str">
        <f t="shared" si="137"/>
        <v/>
      </c>
      <c r="AK228" s="129" t="str">
        <f t="shared" si="148"/>
        <v/>
      </c>
      <c r="AM228" s="4" t="s">
        <v>13</v>
      </c>
      <c r="AN228" s="5">
        <v>45393</v>
      </c>
      <c r="AO228" s="6"/>
      <c r="AP228" s="6"/>
      <c r="AQ228" s="6" t="str">
        <f t="shared" si="138"/>
        <v/>
      </c>
      <c r="AR228" s="6" t="str">
        <f>IF(OR(AO228="",AP228=""),"",SUMIFS('تحميل المصنعيات'!$N:$N,'تحميل المصنعيات'!$F:$F,AP$2,'تحميل المصنعيات'!$D:$D,AN228))</f>
        <v/>
      </c>
      <c r="AS228" s="55" t="str">
        <f t="shared" si="123"/>
        <v/>
      </c>
      <c r="AT228" s="55" t="str">
        <f t="shared" si="124"/>
        <v/>
      </c>
      <c r="AU228" s="129" t="str">
        <f t="shared" si="149"/>
        <v/>
      </c>
      <c r="AW228" s="4" t="s">
        <v>13</v>
      </c>
      <c r="AX228" s="5">
        <v>45393</v>
      </c>
      <c r="AY228" s="6"/>
      <c r="AZ228" s="6"/>
      <c r="BA228" s="6" t="str">
        <f t="shared" si="139"/>
        <v/>
      </c>
      <c r="BB228" s="6" t="str">
        <f>IF(OR(AY228="",AZ228=""),"",SUMIFS('تحميل المصنعيات'!$N:$N,'تحميل المصنعيات'!$F:$F,AZ$2,'تحميل المصنعيات'!$D:$D,AX228))</f>
        <v/>
      </c>
      <c r="BC228" s="55" t="str">
        <f t="shared" si="125"/>
        <v/>
      </c>
      <c r="BD228" s="55" t="str">
        <f t="shared" si="140"/>
        <v/>
      </c>
      <c r="BE228" s="129" t="str">
        <f t="shared" si="150"/>
        <v/>
      </c>
      <c r="BG228" s="4" t="s">
        <v>13</v>
      </c>
      <c r="BH228" s="5">
        <v>45393</v>
      </c>
      <c r="BI228" s="6"/>
      <c r="BJ228" s="6"/>
      <c r="BK228" s="6" t="str">
        <f t="shared" si="141"/>
        <v/>
      </c>
      <c r="BL228" s="6" t="str">
        <f>IF(OR(BI228="",BJ228=""),"",SUMIFS('تحميل المصنعيات'!$N:$N,'تحميل المصنعيات'!$F:$F,BJ$2,'تحميل المصنعيات'!$D:$D,BH228))</f>
        <v/>
      </c>
      <c r="BM228" s="55" t="str">
        <f t="shared" si="126"/>
        <v/>
      </c>
      <c r="BN228" s="55" t="str">
        <f t="shared" si="127"/>
        <v/>
      </c>
      <c r="BO228" s="129" t="str">
        <f t="shared" si="151"/>
        <v/>
      </c>
      <c r="BQ228" s="4" t="s">
        <v>13</v>
      </c>
      <c r="BR228" s="5">
        <v>45393</v>
      </c>
      <c r="BS228" s="6"/>
      <c r="BT228" s="6"/>
      <c r="BU228" s="6" t="str">
        <f t="shared" si="142"/>
        <v/>
      </c>
      <c r="BV228" s="6" t="str">
        <f>IF(OR(BS228="",BT228=""),"",SUMIFS('تحميل المصنعيات'!$N:$N,'تحميل المصنعيات'!$F:$F,BT$2,'تحميل المصنعيات'!$D:$D,BR228))</f>
        <v/>
      </c>
      <c r="BW228" s="55" t="str">
        <f t="shared" si="128"/>
        <v/>
      </c>
      <c r="BX228" s="55" t="str">
        <f t="shared" si="143"/>
        <v/>
      </c>
      <c r="BY228" s="129" t="str">
        <f t="shared" si="152"/>
        <v/>
      </c>
      <c r="CA228" s="4" t="s">
        <v>13</v>
      </c>
      <c r="CB228" s="5">
        <v>45393</v>
      </c>
      <c r="CC228" s="6"/>
      <c r="CD228" s="6"/>
      <c r="CE228" s="6" t="str">
        <f t="shared" si="144"/>
        <v/>
      </c>
      <c r="CF228" s="6" t="str">
        <f>IF(OR(CC228="",CD228=""),"",SUMIFS('تحميل المصنعيات'!$N:$N,'تحميل المصنعيات'!$F:$F,CD$2,'تحميل المصنعيات'!$D:$D,CB228))</f>
        <v/>
      </c>
      <c r="CG228" s="55" t="str">
        <f t="shared" si="129"/>
        <v/>
      </c>
      <c r="CH228" s="55" t="str">
        <f t="shared" si="130"/>
        <v/>
      </c>
      <c r="CI228" s="129" t="str">
        <f t="shared" si="153"/>
        <v/>
      </c>
      <c r="CK228" s="4" t="s">
        <v>13</v>
      </c>
      <c r="CL228" s="5">
        <v>45393</v>
      </c>
      <c r="CM228" s="6"/>
      <c r="CN228" s="6"/>
      <c r="CO228" s="6" t="str">
        <f t="shared" si="145"/>
        <v/>
      </c>
      <c r="CP228" s="6" t="str">
        <f>IF(OR(CM228="",CN228=""),"",SUMIFS('تحميل المصنعيات'!$N:$N,'تحميل المصنعيات'!$F:$F,CN$2,'تحميل المصنعيات'!$D:$D,CL228))</f>
        <v/>
      </c>
      <c r="CQ228" s="55" t="str">
        <f t="shared" si="131"/>
        <v/>
      </c>
      <c r="CR228" s="55" t="str">
        <f t="shared" si="132"/>
        <v/>
      </c>
      <c r="CS228" s="129" t="str">
        <f t="shared" si="154"/>
        <v/>
      </c>
    </row>
    <row r="229" spans="9:97" x14ac:dyDescent="0.25">
      <c r="I229" s="132" t="s">
        <v>30</v>
      </c>
      <c r="J229" s="133">
        <v>45394</v>
      </c>
      <c r="K229" s="134"/>
      <c r="L229" s="134"/>
      <c r="M229" s="134" t="str">
        <f t="shared" si="133"/>
        <v/>
      </c>
      <c r="N229" s="134" t="str">
        <f>IF(OR(K229="",L229=""),"",SUMIFS('تحميل المصنعيات'!$N:$N,'تحميل المصنعيات'!$F:$F,L$2,'تحميل المصنعيات'!$D:$D,J229))</f>
        <v/>
      </c>
      <c r="O229" s="135" t="str">
        <f t="shared" si="119"/>
        <v/>
      </c>
      <c r="P229" s="135" t="str">
        <f t="shared" si="146"/>
        <v/>
      </c>
      <c r="Q229" s="132" t="str">
        <f t="shared" si="134"/>
        <v/>
      </c>
      <c r="S229" s="132" t="s">
        <v>30</v>
      </c>
      <c r="T229" s="133">
        <v>45394</v>
      </c>
      <c r="U229" s="134"/>
      <c r="V229" s="134"/>
      <c r="W229" s="134" t="str">
        <f t="shared" si="135"/>
        <v/>
      </c>
      <c r="X229" s="134" t="str">
        <f>IF(OR(U229="",V229=""),"",SUMIFS('تحميل المصنعيات'!$N:$N,'تحميل المصنعيات'!$F:$F,V$2,'تحميل المصنعيات'!$D:$D,T229))</f>
        <v/>
      </c>
      <c r="Y229" s="135" t="str">
        <f t="shared" si="120"/>
        <v/>
      </c>
      <c r="Z229" s="135" t="str">
        <f t="shared" si="121"/>
        <v/>
      </c>
      <c r="AA229" s="132" t="str">
        <f t="shared" si="147"/>
        <v/>
      </c>
      <c r="AC229" s="132" t="s">
        <v>30</v>
      </c>
      <c r="AD229" s="133">
        <v>45394</v>
      </c>
      <c r="AE229" s="134"/>
      <c r="AF229" s="134"/>
      <c r="AG229" s="134" t="str">
        <f t="shared" si="136"/>
        <v/>
      </c>
      <c r="AH229" s="134" t="str">
        <f>IF(OR(AE229="",AF229=""),"",SUMIFS('تحميل المصنعيات'!$N:$N,'تحميل المصنعيات'!$F:$F,AF$2,'تحميل المصنعيات'!$D:$D,AD229))</f>
        <v/>
      </c>
      <c r="AI229" s="135" t="str">
        <f t="shared" si="122"/>
        <v/>
      </c>
      <c r="AJ229" s="135" t="str">
        <f t="shared" si="137"/>
        <v/>
      </c>
      <c r="AK229" s="132" t="str">
        <f t="shared" si="148"/>
        <v/>
      </c>
      <c r="AM229" s="132" t="s">
        <v>30</v>
      </c>
      <c r="AN229" s="133">
        <v>45394</v>
      </c>
      <c r="AO229" s="134"/>
      <c r="AP229" s="134"/>
      <c r="AQ229" s="134" t="str">
        <f t="shared" si="138"/>
        <v/>
      </c>
      <c r="AR229" s="134" t="str">
        <f>IF(OR(AO229="",AP229=""),"",SUMIFS('تحميل المصنعيات'!$N:$N,'تحميل المصنعيات'!$F:$F,AP$2,'تحميل المصنعيات'!$D:$D,AN229))</f>
        <v/>
      </c>
      <c r="AS229" s="135" t="str">
        <f t="shared" si="123"/>
        <v/>
      </c>
      <c r="AT229" s="135" t="str">
        <f t="shared" si="124"/>
        <v/>
      </c>
      <c r="AU229" s="132" t="str">
        <f t="shared" si="149"/>
        <v/>
      </c>
      <c r="AW229" s="132" t="s">
        <v>30</v>
      </c>
      <c r="AX229" s="133">
        <v>45394</v>
      </c>
      <c r="AY229" s="134"/>
      <c r="AZ229" s="134"/>
      <c r="BA229" s="134" t="str">
        <f t="shared" si="139"/>
        <v/>
      </c>
      <c r="BB229" s="134" t="str">
        <f>IF(OR(AY229="",AZ229=""),"",SUMIFS('تحميل المصنعيات'!$N:$N,'تحميل المصنعيات'!$F:$F,AZ$2,'تحميل المصنعيات'!$D:$D,AX229))</f>
        <v/>
      </c>
      <c r="BC229" s="135" t="str">
        <f t="shared" si="125"/>
        <v/>
      </c>
      <c r="BD229" s="135" t="str">
        <f t="shared" si="140"/>
        <v/>
      </c>
      <c r="BE229" s="132" t="str">
        <f t="shared" si="150"/>
        <v/>
      </c>
      <c r="BG229" s="132" t="s">
        <v>30</v>
      </c>
      <c r="BH229" s="133">
        <v>45394</v>
      </c>
      <c r="BI229" s="134"/>
      <c r="BJ229" s="134"/>
      <c r="BK229" s="134" t="str">
        <f t="shared" si="141"/>
        <v/>
      </c>
      <c r="BL229" s="134" t="str">
        <f>IF(OR(BI229="",BJ229=""),"",SUMIFS('تحميل المصنعيات'!$N:$N,'تحميل المصنعيات'!$F:$F,BJ$2,'تحميل المصنعيات'!$D:$D,BH229))</f>
        <v/>
      </c>
      <c r="BM229" s="135" t="str">
        <f t="shared" si="126"/>
        <v/>
      </c>
      <c r="BN229" s="135" t="str">
        <f t="shared" si="127"/>
        <v/>
      </c>
      <c r="BO229" s="132" t="str">
        <f t="shared" si="151"/>
        <v/>
      </c>
      <c r="BQ229" s="132" t="s">
        <v>30</v>
      </c>
      <c r="BR229" s="133">
        <v>45394</v>
      </c>
      <c r="BS229" s="134"/>
      <c r="BT229" s="134"/>
      <c r="BU229" s="134" t="str">
        <f t="shared" si="142"/>
        <v/>
      </c>
      <c r="BV229" s="134" t="str">
        <f>IF(OR(BS229="",BT229=""),"",SUMIFS('تحميل المصنعيات'!$N:$N,'تحميل المصنعيات'!$F:$F,BT$2,'تحميل المصنعيات'!$D:$D,BR229))</f>
        <v/>
      </c>
      <c r="BW229" s="135" t="str">
        <f t="shared" si="128"/>
        <v/>
      </c>
      <c r="BX229" s="135" t="str">
        <f t="shared" si="143"/>
        <v/>
      </c>
      <c r="BY229" s="132" t="str">
        <f t="shared" si="152"/>
        <v/>
      </c>
      <c r="CA229" s="132" t="s">
        <v>30</v>
      </c>
      <c r="CB229" s="133">
        <v>45394</v>
      </c>
      <c r="CC229" s="134"/>
      <c r="CD229" s="134"/>
      <c r="CE229" s="134" t="str">
        <f t="shared" si="144"/>
        <v/>
      </c>
      <c r="CF229" s="134" t="str">
        <f>IF(OR(CC229="",CD229=""),"",SUMIFS('تحميل المصنعيات'!$N:$N,'تحميل المصنعيات'!$F:$F,CD$2,'تحميل المصنعيات'!$D:$D,CB229))</f>
        <v/>
      </c>
      <c r="CG229" s="135" t="str">
        <f t="shared" si="129"/>
        <v/>
      </c>
      <c r="CH229" s="135" t="str">
        <f t="shared" si="130"/>
        <v/>
      </c>
      <c r="CI229" s="132" t="str">
        <f t="shared" si="153"/>
        <v/>
      </c>
      <c r="CK229" s="132" t="s">
        <v>30</v>
      </c>
      <c r="CL229" s="133">
        <v>45394</v>
      </c>
      <c r="CM229" s="134"/>
      <c r="CN229" s="134"/>
      <c r="CO229" s="134" t="str">
        <f t="shared" si="145"/>
        <v/>
      </c>
      <c r="CP229" s="134" t="str">
        <f>IF(OR(CM229="",CN229=""),"",SUMIFS('تحميل المصنعيات'!$N:$N,'تحميل المصنعيات'!$F:$F,CN$2,'تحميل المصنعيات'!$D:$D,CL229))</f>
        <v/>
      </c>
      <c r="CQ229" s="135" t="str">
        <f t="shared" si="131"/>
        <v/>
      </c>
      <c r="CR229" s="135" t="str">
        <f t="shared" si="132"/>
        <v/>
      </c>
      <c r="CS229" s="132" t="str">
        <f t="shared" si="154"/>
        <v/>
      </c>
    </row>
    <row r="230" spans="9:97" x14ac:dyDescent="0.25">
      <c r="I230" s="4" t="s">
        <v>8</v>
      </c>
      <c r="J230" s="5">
        <v>45395</v>
      </c>
      <c r="K230" s="6"/>
      <c r="L230" s="6"/>
      <c r="M230" s="6" t="str">
        <f t="shared" si="133"/>
        <v/>
      </c>
      <c r="N230" s="6" t="str">
        <f>IF(OR(K230="",L230=""),"",SUMIFS('تحميل المصنعيات'!$N:$N,'تحميل المصنعيات'!$F:$F,L$2,'تحميل المصنعيات'!$D:$D,J230))</f>
        <v/>
      </c>
      <c r="O230" s="55" t="str">
        <f t="shared" si="119"/>
        <v/>
      </c>
      <c r="P230" s="55" t="str">
        <f t="shared" si="146"/>
        <v/>
      </c>
      <c r="Q230" s="129" t="str">
        <f t="shared" si="134"/>
        <v/>
      </c>
      <c r="S230" s="4" t="s">
        <v>8</v>
      </c>
      <c r="T230" s="5">
        <v>45395</v>
      </c>
      <c r="U230" s="6"/>
      <c r="V230" s="6"/>
      <c r="W230" s="6" t="str">
        <f t="shared" si="135"/>
        <v/>
      </c>
      <c r="X230" s="6" t="str">
        <f>IF(OR(U230="",V230=""),"",SUMIFS('تحميل المصنعيات'!$N:$N,'تحميل المصنعيات'!$F:$F,V$2,'تحميل المصنعيات'!$D:$D,T230))</f>
        <v/>
      </c>
      <c r="Y230" s="55" t="str">
        <f t="shared" si="120"/>
        <v/>
      </c>
      <c r="Z230" s="55" t="str">
        <f t="shared" si="121"/>
        <v/>
      </c>
      <c r="AA230" s="129" t="str">
        <f t="shared" si="147"/>
        <v/>
      </c>
      <c r="AC230" s="4" t="s">
        <v>8</v>
      </c>
      <c r="AD230" s="5">
        <v>45395</v>
      </c>
      <c r="AE230" s="6"/>
      <c r="AF230" s="6"/>
      <c r="AG230" s="6" t="str">
        <f t="shared" si="136"/>
        <v/>
      </c>
      <c r="AH230" s="6" t="str">
        <f>IF(OR(AE230="",AF230=""),"",SUMIFS('تحميل المصنعيات'!$N:$N,'تحميل المصنعيات'!$F:$F,AF$2,'تحميل المصنعيات'!$D:$D,AD230))</f>
        <v/>
      </c>
      <c r="AI230" s="55" t="str">
        <f t="shared" si="122"/>
        <v/>
      </c>
      <c r="AJ230" s="55" t="str">
        <f t="shared" si="137"/>
        <v/>
      </c>
      <c r="AK230" s="129" t="str">
        <f t="shared" si="148"/>
        <v/>
      </c>
      <c r="AM230" s="4" t="s">
        <v>8</v>
      </c>
      <c r="AN230" s="5">
        <v>45395</v>
      </c>
      <c r="AO230" s="6"/>
      <c r="AP230" s="6"/>
      <c r="AQ230" s="6" t="str">
        <f t="shared" si="138"/>
        <v/>
      </c>
      <c r="AR230" s="6" t="str">
        <f>IF(OR(AO230="",AP230=""),"",SUMIFS('تحميل المصنعيات'!$N:$N,'تحميل المصنعيات'!$F:$F,AP$2,'تحميل المصنعيات'!$D:$D,AN230))</f>
        <v/>
      </c>
      <c r="AS230" s="55" t="str">
        <f t="shared" si="123"/>
        <v/>
      </c>
      <c r="AT230" s="55" t="str">
        <f t="shared" si="124"/>
        <v/>
      </c>
      <c r="AU230" s="129" t="str">
        <f t="shared" si="149"/>
        <v/>
      </c>
      <c r="AW230" s="4" t="s">
        <v>8</v>
      </c>
      <c r="AX230" s="5">
        <v>45395</v>
      </c>
      <c r="AY230" s="6"/>
      <c r="AZ230" s="6"/>
      <c r="BA230" s="6" t="str">
        <f t="shared" si="139"/>
        <v/>
      </c>
      <c r="BB230" s="6" t="str">
        <f>IF(OR(AY230="",AZ230=""),"",SUMIFS('تحميل المصنعيات'!$N:$N,'تحميل المصنعيات'!$F:$F,AZ$2,'تحميل المصنعيات'!$D:$D,AX230))</f>
        <v/>
      </c>
      <c r="BC230" s="55" t="str">
        <f t="shared" si="125"/>
        <v/>
      </c>
      <c r="BD230" s="55" t="str">
        <f t="shared" si="140"/>
        <v/>
      </c>
      <c r="BE230" s="129" t="str">
        <f t="shared" si="150"/>
        <v/>
      </c>
      <c r="BG230" s="4" t="s">
        <v>8</v>
      </c>
      <c r="BH230" s="5">
        <v>45395</v>
      </c>
      <c r="BI230" s="6"/>
      <c r="BJ230" s="6"/>
      <c r="BK230" s="6" t="str">
        <f t="shared" si="141"/>
        <v/>
      </c>
      <c r="BL230" s="6" t="str">
        <f>IF(OR(BI230="",BJ230=""),"",SUMIFS('تحميل المصنعيات'!$N:$N,'تحميل المصنعيات'!$F:$F,BJ$2,'تحميل المصنعيات'!$D:$D,BH230))</f>
        <v/>
      </c>
      <c r="BM230" s="55" t="str">
        <f t="shared" si="126"/>
        <v/>
      </c>
      <c r="BN230" s="55" t="str">
        <f t="shared" si="127"/>
        <v/>
      </c>
      <c r="BO230" s="129" t="str">
        <f t="shared" si="151"/>
        <v/>
      </c>
      <c r="BQ230" s="4" t="s">
        <v>8</v>
      </c>
      <c r="BR230" s="5">
        <v>45395</v>
      </c>
      <c r="BS230" s="6"/>
      <c r="BT230" s="6"/>
      <c r="BU230" s="6" t="str">
        <f t="shared" si="142"/>
        <v/>
      </c>
      <c r="BV230" s="6" t="str">
        <f>IF(OR(BS230="",BT230=""),"",SUMIFS('تحميل المصنعيات'!$N:$N,'تحميل المصنعيات'!$F:$F,BT$2,'تحميل المصنعيات'!$D:$D,BR230))</f>
        <v/>
      </c>
      <c r="BW230" s="55" t="str">
        <f t="shared" si="128"/>
        <v/>
      </c>
      <c r="BX230" s="55" t="str">
        <f t="shared" si="143"/>
        <v/>
      </c>
      <c r="BY230" s="129" t="str">
        <f t="shared" si="152"/>
        <v/>
      </c>
      <c r="CA230" s="4" t="s">
        <v>8</v>
      </c>
      <c r="CB230" s="5">
        <v>45395</v>
      </c>
      <c r="CC230" s="6"/>
      <c r="CD230" s="6"/>
      <c r="CE230" s="6" t="str">
        <f t="shared" si="144"/>
        <v/>
      </c>
      <c r="CF230" s="6" t="str">
        <f>IF(OR(CC230="",CD230=""),"",SUMIFS('تحميل المصنعيات'!$N:$N,'تحميل المصنعيات'!$F:$F,CD$2,'تحميل المصنعيات'!$D:$D,CB230))</f>
        <v/>
      </c>
      <c r="CG230" s="55" t="str">
        <f t="shared" si="129"/>
        <v/>
      </c>
      <c r="CH230" s="55" t="str">
        <f t="shared" si="130"/>
        <v/>
      </c>
      <c r="CI230" s="129" t="str">
        <f t="shared" si="153"/>
        <v/>
      </c>
      <c r="CK230" s="4" t="s">
        <v>8</v>
      </c>
      <c r="CL230" s="5">
        <v>45395</v>
      </c>
      <c r="CM230" s="6"/>
      <c r="CN230" s="6"/>
      <c r="CO230" s="6" t="str">
        <f t="shared" si="145"/>
        <v/>
      </c>
      <c r="CP230" s="6" t="str">
        <f>IF(OR(CM230="",CN230=""),"",SUMIFS('تحميل المصنعيات'!$N:$N,'تحميل المصنعيات'!$F:$F,CN$2,'تحميل المصنعيات'!$D:$D,CL230))</f>
        <v/>
      </c>
      <c r="CQ230" s="55" t="str">
        <f t="shared" si="131"/>
        <v/>
      </c>
      <c r="CR230" s="55" t="str">
        <f t="shared" si="132"/>
        <v/>
      </c>
      <c r="CS230" s="129" t="str">
        <f t="shared" si="154"/>
        <v/>
      </c>
    </row>
    <row r="231" spans="9:97" x14ac:dyDescent="0.25">
      <c r="I231" s="4" t="s">
        <v>9</v>
      </c>
      <c r="J231" s="5">
        <v>45396</v>
      </c>
      <c r="K231" s="6"/>
      <c r="L231" s="6"/>
      <c r="M231" s="6" t="str">
        <f t="shared" si="133"/>
        <v/>
      </c>
      <c r="N231" s="6" t="str">
        <f>IF(OR(K231="",L231=""),"",SUMIFS('تحميل المصنعيات'!$N:$N,'تحميل المصنعيات'!$F:$F,L$2,'تحميل المصنعيات'!$D:$D,J231))</f>
        <v/>
      </c>
      <c r="O231" s="55" t="str">
        <f t="shared" si="119"/>
        <v/>
      </c>
      <c r="P231" s="55" t="str">
        <f t="shared" si="146"/>
        <v/>
      </c>
      <c r="Q231" s="129" t="str">
        <f t="shared" si="134"/>
        <v/>
      </c>
      <c r="S231" s="4" t="s">
        <v>9</v>
      </c>
      <c r="T231" s="5">
        <v>45396</v>
      </c>
      <c r="U231" s="6"/>
      <c r="V231" s="6"/>
      <c r="W231" s="6" t="str">
        <f t="shared" si="135"/>
        <v/>
      </c>
      <c r="X231" s="6" t="str">
        <f>IF(OR(U231="",V231=""),"",SUMIFS('تحميل المصنعيات'!$N:$N,'تحميل المصنعيات'!$F:$F,V$2,'تحميل المصنعيات'!$D:$D,T231))</f>
        <v/>
      </c>
      <c r="Y231" s="55" t="str">
        <f t="shared" si="120"/>
        <v/>
      </c>
      <c r="Z231" s="55" t="str">
        <f t="shared" si="121"/>
        <v/>
      </c>
      <c r="AA231" s="129" t="str">
        <f t="shared" si="147"/>
        <v/>
      </c>
      <c r="AC231" s="4" t="s">
        <v>9</v>
      </c>
      <c r="AD231" s="5">
        <v>45396</v>
      </c>
      <c r="AE231" s="6"/>
      <c r="AF231" s="6"/>
      <c r="AG231" s="6" t="str">
        <f t="shared" si="136"/>
        <v/>
      </c>
      <c r="AH231" s="6" t="str">
        <f>IF(OR(AE231="",AF231=""),"",SUMIFS('تحميل المصنعيات'!$N:$N,'تحميل المصنعيات'!$F:$F,AF$2,'تحميل المصنعيات'!$D:$D,AD231))</f>
        <v/>
      </c>
      <c r="AI231" s="55" t="str">
        <f t="shared" si="122"/>
        <v/>
      </c>
      <c r="AJ231" s="55" t="str">
        <f t="shared" si="137"/>
        <v/>
      </c>
      <c r="AK231" s="129" t="str">
        <f t="shared" si="148"/>
        <v/>
      </c>
      <c r="AM231" s="4" t="s">
        <v>9</v>
      </c>
      <c r="AN231" s="5">
        <v>45396</v>
      </c>
      <c r="AO231" s="6"/>
      <c r="AP231" s="6"/>
      <c r="AQ231" s="6" t="str">
        <f t="shared" si="138"/>
        <v/>
      </c>
      <c r="AR231" s="6" t="str">
        <f>IF(OR(AO231="",AP231=""),"",SUMIFS('تحميل المصنعيات'!$N:$N,'تحميل المصنعيات'!$F:$F,AP$2,'تحميل المصنعيات'!$D:$D,AN231))</f>
        <v/>
      </c>
      <c r="AS231" s="55" t="str">
        <f t="shared" si="123"/>
        <v/>
      </c>
      <c r="AT231" s="55" t="str">
        <f t="shared" si="124"/>
        <v/>
      </c>
      <c r="AU231" s="129" t="str">
        <f t="shared" si="149"/>
        <v/>
      </c>
      <c r="AW231" s="4" t="s">
        <v>9</v>
      </c>
      <c r="AX231" s="5">
        <v>45396</v>
      </c>
      <c r="AY231" s="6"/>
      <c r="AZ231" s="6"/>
      <c r="BA231" s="6" t="str">
        <f t="shared" si="139"/>
        <v/>
      </c>
      <c r="BB231" s="6" t="str">
        <f>IF(OR(AY231="",AZ231=""),"",SUMIFS('تحميل المصنعيات'!$N:$N,'تحميل المصنعيات'!$F:$F,AZ$2,'تحميل المصنعيات'!$D:$D,AX231))</f>
        <v/>
      </c>
      <c r="BC231" s="55" t="str">
        <f t="shared" si="125"/>
        <v/>
      </c>
      <c r="BD231" s="55" t="str">
        <f t="shared" si="140"/>
        <v/>
      </c>
      <c r="BE231" s="129" t="str">
        <f t="shared" si="150"/>
        <v/>
      </c>
      <c r="BG231" s="4" t="s">
        <v>9</v>
      </c>
      <c r="BH231" s="5">
        <v>45396</v>
      </c>
      <c r="BI231" s="6"/>
      <c r="BJ231" s="6"/>
      <c r="BK231" s="6" t="str">
        <f t="shared" si="141"/>
        <v/>
      </c>
      <c r="BL231" s="6" t="str">
        <f>IF(OR(BI231="",BJ231=""),"",SUMIFS('تحميل المصنعيات'!$N:$N,'تحميل المصنعيات'!$F:$F,BJ$2,'تحميل المصنعيات'!$D:$D,BH231))</f>
        <v/>
      </c>
      <c r="BM231" s="55" t="str">
        <f t="shared" si="126"/>
        <v/>
      </c>
      <c r="BN231" s="55" t="str">
        <f t="shared" si="127"/>
        <v/>
      </c>
      <c r="BO231" s="129" t="str">
        <f t="shared" si="151"/>
        <v/>
      </c>
      <c r="BQ231" s="4" t="s">
        <v>9</v>
      </c>
      <c r="BR231" s="5">
        <v>45396</v>
      </c>
      <c r="BS231" s="6"/>
      <c r="BT231" s="6"/>
      <c r="BU231" s="6" t="str">
        <f t="shared" si="142"/>
        <v/>
      </c>
      <c r="BV231" s="6" t="str">
        <f>IF(OR(BS231="",BT231=""),"",SUMIFS('تحميل المصنعيات'!$N:$N,'تحميل المصنعيات'!$F:$F,BT$2,'تحميل المصنعيات'!$D:$D,BR231))</f>
        <v/>
      </c>
      <c r="BW231" s="55" t="str">
        <f t="shared" si="128"/>
        <v/>
      </c>
      <c r="BX231" s="55" t="str">
        <f t="shared" si="143"/>
        <v/>
      </c>
      <c r="BY231" s="129" t="str">
        <f t="shared" si="152"/>
        <v/>
      </c>
      <c r="CA231" s="4" t="s">
        <v>9</v>
      </c>
      <c r="CB231" s="5">
        <v>45396</v>
      </c>
      <c r="CC231" s="6"/>
      <c r="CD231" s="6"/>
      <c r="CE231" s="6" t="str">
        <f t="shared" si="144"/>
        <v/>
      </c>
      <c r="CF231" s="6" t="str">
        <f>IF(OR(CC231="",CD231=""),"",SUMIFS('تحميل المصنعيات'!$N:$N,'تحميل المصنعيات'!$F:$F,CD$2,'تحميل المصنعيات'!$D:$D,CB231))</f>
        <v/>
      </c>
      <c r="CG231" s="55" t="str">
        <f t="shared" si="129"/>
        <v/>
      </c>
      <c r="CH231" s="55" t="str">
        <f t="shared" si="130"/>
        <v/>
      </c>
      <c r="CI231" s="129" t="str">
        <f t="shared" si="153"/>
        <v/>
      </c>
      <c r="CK231" s="4" t="s">
        <v>9</v>
      </c>
      <c r="CL231" s="5">
        <v>45396</v>
      </c>
      <c r="CM231" s="6"/>
      <c r="CN231" s="6"/>
      <c r="CO231" s="6" t="str">
        <f t="shared" si="145"/>
        <v/>
      </c>
      <c r="CP231" s="6" t="str">
        <f>IF(OR(CM231="",CN231=""),"",SUMIFS('تحميل المصنعيات'!$N:$N,'تحميل المصنعيات'!$F:$F,CN$2,'تحميل المصنعيات'!$D:$D,CL231))</f>
        <v/>
      </c>
      <c r="CQ231" s="55" t="str">
        <f t="shared" si="131"/>
        <v/>
      </c>
      <c r="CR231" s="55" t="str">
        <f t="shared" si="132"/>
        <v/>
      </c>
      <c r="CS231" s="129" t="str">
        <f t="shared" si="154"/>
        <v/>
      </c>
    </row>
    <row r="232" spans="9:97" x14ac:dyDescent="0.25">
      <c r="I232" s="4" t="s">
        <v>10</v>
      </c>
      <c r="J232" s="5">
        <v>45397</v>
      </c>
      <c r="K232" s="6"/>
      <c r="L232" s="6"/>
      <c r="M232" s="6" t="str">
        <f t="shared" si="133"/>
        <v/>
      </c>
      <c r="N232" s="6" t="str">
        <f>IF(OR(K232="",L232=""),"",SUMIFS('تحميل المصنعيات'!$N:$N,'تحميل المصنعيات'!$F:$F,L$2,'تحميل المصنعيات'!$D:$D,J232))</f>
        <v/>
      </c>
      <c r="O232" s="55" t="str">
        <f t="shared" si="119"/>
        <v/>
      </c>
      <c r="P232" s="55" t="str">
        <f t="shared" si="146"/>
        <v/>
      </c>
      <c r="Q232" s="129" t="str">
        <f t="shared" si="134"/>
        <v/>
      </c>
      <c r="S232" s="4" t="s">
        <v>10</v>
      </c>
      <c r="T232" s="5">
        <v>45397</v>
      </c>
      <c r="U232" s="6"/>
      <c r="V232" s="6"/>
      <c r="W232" s="6" t="str">
        <f t="shared" si="135"/>
        <v/>
      </c>
      <c r="X232" s="6" t="str">
        <f>IF(OR(U232="",V232=""),"",SUMIFS('تحميل المصنعيات'!$N:$N,'تحميل المصنعيات'!$F:$F,V$2,'تحميل المصنعيات'!$D:$D,T232))</f>
        <v/>
      </c>
      <c r="Y232" s="55" t="str">
        <f t="shared" si="120"/>
        <v/>
      </c>
      <c r="Z232" s="55" t="str">
        <f t="shared" si="121"/>
        <v/>
      </c>
      <c r="AA232" s="129" t="str">
        <f t="shared" si="147"/>
        <v/>
      </c>
      <c r="AC232" s="4" t="s">
        <v>10</v>
      </c>
      <c r="AD232" s="5">
        <v>45397</v>
      </c>
      <c r="AE232" s="6"/>
      <c r="AF232" s="6"/>
      <c r="AG232" s="6" t="str">
        <f t="shared" si="136"/>
        <v/>
      </c>
      <c r="AH232" s="6" t="str">
        <f>IF(OR(AE232="",AF232=""),"",SUMIFS('تحميل المصنعيات'!$N:$N,'تحميل المصنعيات'!$F:$F,AF$2,'تحميل المصنعيات'!$D:$D,AD232))</f>
        <v/>
      </c>
      <c r="AI232" s="55" t="str">
        <f t="shared" si="122"/>
        <v/>
      </c>
      <c r="AJ232" s="55" t="str">
        <f t="shared" si="137"/>
        <v/>
      </c>
      <c r="AK232" s="129" t="str">
        <f t="shared" si="148"/>
        <v/>
      </c>
      <c r="AM232" s="4" t="s">
        <v>10</v>
      </c>
      <c r="AN232" s="5">
        <v>45397</v>
      </c>
      <c r="AO232" s="6"/>
      <c r="AP232" s="6"/>
      <c r="AQ232" s="6" t="str">
        <f t="shared" si="138"/>
        <v/>
      </c>
      <c r="AR232" s="6" t="str">
        <f>IF(OR(AO232="",AP232=""),"",SUMIFS('تحميل المصنعيات'!$N:$N,'تحميل المصنعيات'!$F:$F,AP$2,'تحميل المصنعيات'!$D:$D,AN232))</f>
        <v/>
      </c>
      <c r="AS232" s="55" t="str">
        <f t="shared" si="123"/>
        <v/>
      </c>
      <c r="AT232" s="55" t="str">
        <f t="shared" si="124"/>
        <v/>
      </c>
      <c r="AU232" s="129" t="str">
        <f t="shared" si="149"/>
        <v/>
      </c>
      <c r="AW232" s="4" t="s">
        <v>10</v>
      </c>
      <c r="AX232" s="5">
        <v>45397</v>
      </c>
      <c r="AY232" s="6"/>
      <c r="AZ232" s="6"/>
      <c r="BA232" s="6" t="str">
        <f t="shared" si="139"/>
        <v/>
      </c>
      <c r="BB232" s="6" t="str">
        <f>IF(OR(AY232="",AZ232=""),"",SUMIFS('تحميل المصنعيات'!$N:$N,'تحميل المصنعيات'!$F:$F,AZ$2,'تحميل المصنعيات'!$D:$D,AX232))</f>
        <v/>
      </c>
      <c r="BC232" s="55" t="str">
        <f t="shared" si="125"/>
        <v/>
      </c>
      <c r="BD232" s="55" t="str">
        <f t="shared" si="140"/>
        <v/>
      </c>
      <c r="BE232" s="129" t="str">
        <f t="shared" si="150"/>
        <v/>
      </c>
      <c r="BG232" s="4" t="s">
        <v>10</v>
      </c>
      <c r="BH232" s="5">
        <v>45397</v>
      </c>
      <c r="BI232" s="6"/>
      <c r="BJ232" s="6"/>
      <c r="BK232" s="6" t="str">
        <f t="shared" si="141"/>
        <v/>
      </c>
      <c r="BL232" s="6" t="str">
        <f>IF(OR(BI232="",BJ232=""),"",SUMIFS('تحميل المصنعيات'!$N:$N,'تحميل المصنعيات'!$F:$F,BJ$2,'تحميل المصنعيات'!$D:$D,BH232))</f>
        <v/>
      </c>
      <c r="BM232" s="55" t="str">
        <f t="shared" si="126"/>
        <v/>
      </c>
      <c r="BN232" s="55" t="str">
        <f t="shared" si="127"/>
        <v/>
      </c>
      <c r="BO232" s="129" t="str">
        <f t="shared" si="151"/>
        <v/>
      </c>
      <c r="BQ232" s="4" t="s">
        <v>10</v>
      </c>
      <c r="BR232" s="5">
        <v>45397</v>
      </c>
      <c r="BS232" s="6"/>
      <c r="BT232" s="6"/>
      <c r="BU232" s="6" t="str">
        <f t="shared" si="142"/>
        <v/>
      </c>
      <c r="BV232" s="6" t="str">
        <f>IF(OR(BS232="",BT232=""),"",SUMIFS('تحميل المصنعيات'!$N:$N,'تحميل المصنعيات'!$F:$F,BT$2,'تحميل المصنعيات'!$D:$D,BR232))</f>
        <v/>
      </c>
      <c r="BW232" s="55" t="str">
        <f t="shared" si="128"/>
        <v/>
      </c>
      <c r="BX232" s="55" t="str">
        <f t="shared" si="143"/>
        <v/>
      </c>
      <c r="BY232" s="129" t="str">
        <f t="shared" si="152"/>
        <v/>
      </c>
      <c r="CA232" s="4" t="s">
        <v>10</v>
      </c>
      <c r="CB232" s="5">
        <v>45397</v>
      </c>
      <c r="CC232" s="6"/>
      <c r="CD232" s="6"/>
      <c r="CE232" s="6" t="str">
        <f t="shared" si="144"/>
        <v/>
      </c>
      <c r="CF232" s="6" t="str">
        <f>IF(OR(CC232="",CD232=""),"",SUMIFS('تحميل المصنعيات'!$N:$N,'تحميل المصنعيات'!$F:$F,CD$2,'تحميل المصنعيات'!$D:$D,CB232))</f>
        <v/>
      </c>
      <c r="CG232" s="55" t="str">
        <f t="shared" si="129"/>
        <v/>
      </c>
      <c r="CH232" s="55" t="str">
        <f t="shared" si="130"/>
        <v/>
      </c>
      <c r="CI232" s="129" t="str">
        <f t="shared" si="153"/>
        <v/>
      </c>
      <c r="CK232" s="4" t="s">
        <v>10</v>
      </c>
      <c r="CL232" s="5">
        <v>45397</v>
      </c>
      <c r="CM232" s="6"/>
      <c r="CN232" s="6"/>
      <c r="CO232" s="6" t="str">
        <f t="shared" si="145"/>
        <v/>
      </c>
      <c r="CP232" s="6" t="str">
        <f>IF(OR(CM232="",CN232=""),"",SUMIFS('تحميل المصنعيات'!$N:$N,'تحميل المصنعيات'!$F:$F,CN$2,'تحميل المصنعيات'!$D:$D,CL232))</f>
        <v/>
      </c>
      <c r="CQ232" s="55" t="str">
        <f t="shared" si="131"/>
        <v/>
      </c>
      <c r="CR232" s="55" t="str">
        <f t="shared" si="132"/>
        <v/>
      </c>
      <c r="CS232" s="129" t="str">
        <f t="shared" si="154"/>
        <v/>
      </c>
    </row>
    <row r="233" spans="9:97" x14ac:dyDescent="0.25">
      <c r="I233" s="4" t="s">
        <v>11</v>
      </c>
      <c r="J233" s="5">
        <v>45398</v>
      </c>
      <c r="K233" s="6"/>
      <c r="L233" s="6"/>
      <c r="M233" s="6" t="str">
        <f t="shared" si="133"/>
        <v/>
      </c>
      <c r="N233" s="6" t="str">
        <f>IF(OR(K233="",L233=""),"",SUMIFS('تحميل المصنعيات'!$N:$N,'تحميل المصنعيات'!$F:$F,L$2,'تحميل المصنعيات'!$D:$D,J233))</f>
        <v/>
      </c>
      <c r="O233" s="55" t="str">
        <f t="shared" si="119"/>
        <v/>
      </c>
      <c r="P233" s="55" t="str">
        <f t="shared" si="146"/>
        <v/>
      </c>
      <c r="Q233" s="129" t="str">
        <f t="shared" si="134"/>
        <v/>
      </c>
      <c r="S233" s="4" t="s">
        <v>11</v>
      </c>
      <c r="T233" s="5">
        <v>45398</v>
      </c>
      <c r="U233" s="6"/>
      <c r="V233" s="6"/>
      <c r="W233" s="6" t="str">
        <f t="shared" si="135"/>
        <v/>
      </c>
      <c r="X233" s="6" t="str">
        <f>IF(OR(U233="",V233=""),"",SUMIFS('تحميل المصنعيات'!$N:$N,'تحميل المصنعيات'!$F:$F,V$2,'تحميل المصنعيات'!$D:$D,T233))</f>
        <v/>
      </c>
      <c r="Y233" s="55" t="str">
        <f t="shared" si="120"/>
        <v/>
      </c>
      <c r="Z233" s="55" t="str">
        <f t="shared" si="121"/>
        <v/>
      </c>
      <c r="AA233" s="129" t="str">
        <f t="shared" si="147"/>
        <v/>
      </c>
      <c r="AC233" s="4" t="s">
        <v>11</v>
      </c>
      <c r="AD233" s="5">
        <v>45398</v>
      </c>
      <c r="AE233" s="6"/>
      <c r="AF233" s="6"/>
      <c r="AG233" s="6" t="str">
        <f t="shared" si="136"/>
        <v/>
      </c>
      <c r="AH233" s="6" t="str">
        <f>IF(OR(AE233="",AF233=""),"",SUMIFS('تحميل المصنعيات'!$N:$N,'تحميل المصنعيات'!$F:$F,AF$2,'تحميل المصنعيات'!$D:$D,AD233))</f>
        <v/>
      </c>
      <c r="AI233" s="55" t="str">
        <f t="shared" si="122"/>
        <v/>
      </c>
      <c r="AJ233" s="55" t="str">
        <f t="shared" si="137"/>
        <v/>
      </c>
      <c r="AK233" s="129" t="str">
        <f t="shared" si="148"/>
        <v/>
      </c>
      <c r="AM233" s="4" t="s">
        <v>11</v>
      </c>
      <c r="AN233" s="5">
        <v>45398</v>
      </c>
      <c r="AO233" s="6"/>
      <c r="AP233" s="6"/>
      <c r="AQ233" s="6" t="str">
        <f t="shared" si="138"/>
        <v/>
      </c>
      <c r="AR233" s="6" t="str">
        <f>IF(OR(AO233="",AP233=""),"",SUMIFS('تحميل المصنعيات'!$N:$N,'تحميل المصنعيات'!$F:$F,AP$2,'تحميل المصنعيات'!$D:$D,AN233))</f>
        <v/>
      </c>
      <c r="AS233" s="55" t="str">
        <f t="shared" si="123"/>
        <v/>
      </c>
      <c r="AT233" s="55" t="str">
        <f t="shared" si="124"/>
        <v/>
      </c>
      <c r="AU233" s="129" t="str">
        <f t="shared" si="149"/>
        <v/>
      </c>
      <c r="AW233" s="4" t="s">
        <v>11</v>
      </c>
      <c r="AX233" s="5">
        <v>45398</v>
      </c>
      <c r="AY233" s="6"/>
      <c r="AZ233" s="6"/>
      <c r="BA233" s="6" t="str">
        <f t="shared" si="139"/>
        <v/>
      </c>
      <c r="BB233" s="6" t="str">
        <f>IF(OR(AY233="",AZ233=""),"",SUMIFS('تحميل المصنعيات'!$N:$N,'تحميل المصنعيات'!$F:$F,AZ$2,'تحميل المصنعيات'!$D:$D,AX233))</f>
        <v/>
      </c>
      <c r="BC233" s="55" t="str">
        <f t="shared" si="125"/>
        <v/>
      </c>
      <c r="BD233" s="55" t="str">
        <f t="shared" si="140"/>
        <v/>
      </c>
      <c r="BE233" s="129" t="str">
        <f t="shared" si="150"/>
        <v/>
      </c>
      <c r="BG233" s="4" t="s">
        <v>11</v>
      </c>
      <c r="BH233" s="5">
        <v>45398</v>
      </c>
      <c r="BI233" s="6"/>
      <c r="BJ233" s="6"/>
      <c r="BK233" s="6" t="str">
        <f t="shared" si="141"/>
        <v/>
      </c>
      <c r="BL233" s="6" t="str">
        <f>IF(OR(BI233="",BJ233=""),"",SUMIFS('تحميل المصنعيات'!$N:$N,'تحميل المصنعيات'!$F:$F,BJ$2,'تحميل المصنعيات'!$D:$D,BH233))</f>
        <v/>
      </c>
      <c r="BM233" s="55" t="str">
        <f t="shared" si="126"/>
        <v/>
      </c>
      <c r="BN233" s="55" t="str">
        <f t="shared" si="127"/>
        <v/>
      </c>
      <c r="BO233" s="129" t="str">
        <f t="shared" si="151"/>
        <v/>
      </c>
      <c r="BQ233" s="4" t="s">
        <v>11</v>
      </c>
      <c r="BR233" s="5">
        <v>45398</v>
      </c>
      <c r="BS233" s="6"/>
      <c r="BT233" s="6"/>
      <c r="BU233" s="6" t="str">
        <f t="shared" si="142"/>
        <v/>
      </c>
      <c r="BV233" s="6" t="str">
        <f>IF(OR(BS233="",BT233=""),"",SUMIFS('تحميل المصنعيات'!$N:$N,'تحميل المصنعيات'!$F:$F,BT$2,'تحميل المصنعيات'!$D:$D,BR233))</f>
        <v/>
      </c>
      <c r="BW233" s="55" t="str">
        <f t="shared" si="128"/>
        <v/>
      </c>
      <c r="BX233" s="55" t="str">
        <f t="shared" si="143"/>
        <v/>
      </c>
      <c r="BY233" s="129" t="str">
        <f t="shared" si="152"/>
        <v/>
      </c>
      <c r="CA233" s="4" t="s">
        <v>11</v>
      </c>
      <c r="CB233" s="5">
        <v>45398</v>
      </c>
      <c r="CC233" s="6"/>
      <c r="CD233" s="6"/>
      <c r="CE233" s="6" t="str">
        <f t="shared" si="144"/>
        <v/>
      </c>
      <c r="CF233" s="6" t="str">
        <f>IF(OR(CC233="",CD233=""),"",SUMIFS('تحميل المصنعيات'!$N:$N,'تحميل المصنعيات'!$F:$F,CD$2,'تحميل المصنعيات'!$D:$D,CB233))</f>
        <v/>
      </c>
      <c r="CG233" s="55" t="str">
        <f t="shared" si="129"/>
        <v/>
      </c>
      <c r="CH233" s="55" t="str">
        <f t="shared" si="130"/>
        <v/>
      </c>
      <c r="CI233" s="129" t="str">
        <f t="shared" si="153"/>
        <v/>
      </c>
      <c r="CK233" s="4" t="s">
        <v>11</v>
      </c>
      <c r="CL233" s="5">
        <v>45398</v>
      </c>
      <c r="CM233" s="6"/>
      <c r="CN233" s="6"/>
      <c r="CO233" s="6" t="str">
        <f t="shared" si="145"/>
        <v/>
      </c>
      <c r="CP233" s="6" t="str">
        <f>IF(OR(CM233="",CN233=""),"",SUMIFS('تحميل المصنعيات'!$N:$N,'تحميل المصنعيات'!$F:$F,CN$2,'تحميل المصنعيات'!$D:$D,CL233))</f>
        <v/>
      </c>
      <c r="CQ233" s="55" t="str">
        <f t="shared" si="131"/>
        <v/>
      </c>
      <c r="CR233" s="55" t="str">
        <f t="shared" si="132"/>
        <v/>
      </c>
      <c r="CS233" s="129" t="str">
        <f t="shared" si="154"/>
        <v/>
      </c>
    </row>
    <row r="234" spans="9:97" x14ac:dyDescent="0.25">
      <c r="I234" s="4" t="s">
        <v>12</v>
      </c>
      <c r="J234" s="5">
        <v>45399</v>
      </c>
      <c r="K234" s="6"/>
      <c r="L234" s="6"/>
      <c r="M234" s="6" t="str">
        <f t="shared" si="133"/>
        <v/>
      </c>
      <c r="N234" s="6" t="str">
        <f>IF(OR(K234="",L234=""),"",SUMIFS('تحميل المصنعيات'!$N:$N,'تحميل المصنعيات'!$F:$F,L$2,'تحميل المصنعيات'!$D:$D,J234))</f>
        <v/>
      </c>
      <c r="O234" s="55" t="str">
        <f t="shared" si="119"/>
        <v/>
      </c>
      <c r="P234" s="55" t="str">
        <f t="shared" si="146"/>
        <v/>
      </c>
      <c r="Q234" s="129" t="str">
        <f t="shared" si="134"/>
        <v/>
      </c>
      <c r="S234" s="4" t="s">
        <v>12</v>
      </c>
      <c r="T234" s="5">
        <v>45399</v>
      </c>
      <c r="U234" s="6"/>
      <c r="V234" s="6"/>
      <c r="W234" s="6" t="str">
        <f t="shared" si="135"/>
        <v/>
      </c>
      <c r="X234" s="6" t="str">
        <f>IF(OR(U234="",V234=""),"",SUMIFS('تحميل المصنعيات'!$N:$N,'تحميل المصنعيات'!$F:$F,V$2,'تحميل المصنعيات'!$D:$D,T234))</f>
        <v/>
      </c>
      <c r="Y234" s="55" t="str">
        <f t="shared" si="120"/>
        <v/>
      </c>
      <c r="Z234" s="55" t="str">
        <f t="shared" si="121"/>
        <v/>
      </c>
      <c r="AA234" s="129" t="str">
        <f t="shared" si="147"/>
        <v/>
      </c>
      <c r="AC234" s="4" t="s">
        <v>12</v>
      </c>
      <c r="AD234" s="5">
        <v>45399</v>
      </c>
      <c r="AE234" s="6"/>
      <c r="AF234" s="6"/>
      <c r="AG234" s="6" t="str">
        <f t="shared" si="136"/>
        <v/>
      </c>
      <c r="AH234" s="6" t="str">
        <f>IF(OR(AE234="",AF234=""),"",SUMIFS('تحميل المصنعيات'!$N:$N,'تحميل المصنعيات'!$F:$F,AF$2,'تحميل المصنعيات'!$D:$D,AD234))</f>
        <v/>
      </c>
      <c r="AI234" s="55" t="str">
        <f t="shared" si="122"/>
        <v/>
      </c>
      <c r="AJ234" s="55" t="str">
        <f t="shared" si="137"/>
        <v/>
      </c>
      <c r="AK234" s="129" t="str">
        <f t="shared" si="148"/>
        <v/>
      </c>
      <c r="AM234" s="4" t="s">
        <v>12</v>
      </c>
      <c r="AN234" s="5">
        <v>45399</v>
      </c>
      <c r="AO234" s="6"/>
      <c r="AP234" s="6"/>
      <c r="AQ234" s="6" t="str">
        <f t="shared" si="138"/>
        <v/>
      </c>
      <c r="AR234" s="6" t="str">
        <f>IF(OR(AO234="",AP234=""),"",SUMIFS('تحميل المصنعيات'!$N:$N,'تحميل المصنعيات'!$F:$F,AP$2,'تحميل المصنعيات'!$D:$D,AN234))</f>
        <v/>
      </c>
      <c r="AS234" s="55" t="str">
        <f t="shared" si="123"/>
        <v/>
      </c>
      <c r="AT234" s="55" t="str">
        <f t="shared" si="124"/>
        <v/>
      </c>
      <c r="AU234" s="129" t="str">
        <f t="shared" si="149"/>
        <v/>
      </c>
      <c r="AW234" s="4" t="s">
        <v>12</v>
      </c>
      <c r="AX234" s="5">
        <v>45399</v>
      </c>
      <c r="AY234" s="6"/>
      <c r="AZ234" s="6"/>
      <c r="BA234" s="6" t="str">
        <f t="shared" si="139"/>
        <v/>
      </c>
      <c r="BB234" s="6" t="str">
        <f>IF(OR(AY234="",AZ234=""),"",SUMIFS('تحميل المصنعيات'!$N:$N,'تحميل المصنعيات'!$F:$F,AZ$2,'تحميل المصنعيات'!$D:$D,AX234))</f>
        <v/>
      </c>
      <c r="BC234" s="55" t="str">
        <f t="shared" si="125"/>
        <v/>
      </c>
      <c r="BD234" s="55" t="str">
        <f t="shared" si="140"/>
        <v/>
      </c>
      <c r="BE234" s="129" t="str">
        <f t="shared" si="150"/>
        <v/>
      </c>
      <c r="BG234" s="4" t="s">
        <v>12</v>
      </c>
      <c r="BH234" s="5">
        <v>45399</v>
      </c>
      <c r="BI234" s="6"/>
      <c r="BJ234" s="6"/>
      <c r="BK234" s="6" t="str">
        <f t="shared" si="141"/>
        <v/>
      </c>
      <c r="BL234" s="6" t="str">
        <f>IF(OR(BI234="",BJ234=""),"",SUMIFS('تحميل المصنعيات'!$N:$N,'تحميل المصنعيات'!$F:$F,BJ$2,'تحميل المصنعيات'!$D:$D,BH234))</f>
        <v/>
      </c>
      <c r="BM234" s="55" t="str">
        <f t="shared" si="126"/>
        <v/>
      </c>
      <c r="BN234" s="55" t="str">
        <f t="shared" si="127"/>
        <v/>
      </c>
      <c r="BO234" s="129" t="str">
        <f t="shared" si="151"/>
        <v/>
      </c>
      <c r="BQ234" s="4" t="s">
        <v>12</v>
      </c>
      <c r="BR234" s="5">
        <v>45399</v>
      </c>
      <c r="BS234" s="6"/>
      <c r="BT234" s="6"/>
      <c r="BU234" s="6" t="str">
        <f t="shared" si="142"/>
        <v/>
      </c>
      <c r="BV234" s="6" t="str">
        <f>IF(OR(BS234="",BT234=""),"",SUMIFS('تحميل المصنعيات'!$N:$N,'تحميل المصنعيات'!$F:$F,BT$2,'تحميل المصنعيات'!$D:$D,BR234))</f>
        <v/>
      </c>
      <c r="BW234" s="55" t="str">
        <f t="shared" si="128"/>
        <v/>
      </c>
      <c r="BX234" s="55" t="str">
        <f t="shared" si="143"/>
        <v/>
      </c>
      <c r="BY234" s="129" t="str">
        <f t="shared" si="152"/>
        <v/>
      </c>
      <c r="CA234" s="4" t="s">
        <v>12</v>
      </c>
      <c r="CB234" s="5">
        <v>45399</v>
      </c>
      <c r="CC234" s="6"/>
      <c r="CD234" s="6"/>
      <c r="CE234" s="6" t="str">
        <f t="shared" si="144"/>
        <v/>
      </c>
      <c r="CF234" s="6" t="str">
        <f>IF(OR(CC234="",CD234=""),"",SUMIFS('تحميل المصنعيات'!$N:$N,'تحميل المصنعيات'!$F:$F,CD$2,'تحميل المصنعيات'!$D:$D,CB234))</f>
        <v/>
      </c>
      <c r="CG234" s="55" t="str">
        <f t="shared" si="129"/>
        <v/>
      </c>
      <c r="CH234" s="55" t="str">
        <f t="shared" si="130"/>
        <v/>
      </c>
      <c r="CI234" s="129" t="str">
        <f t="shared" si="153"/>
        <v/>
      </c>
      <c r="CK234" s="4" t="s">
        <v>12</v>
      </c>
      <c r="CL234" s="5">
        <v>45399</v>
      </c>
      <c r="CM234" s="6"/>
      <c r="CN234" s="6"/>
      <c r="CO234" s="6" t="str">
        <f t="shared" si="145"/>
        <v/>
      </c>
      <c r="CP234" s="6" t="str">
        <f>IF(OR(CM234="",CN234=""),"",SUMIFS('تحميل المصنعيات'!$N:$N,'تحميل المصنعيات'!$F:$F,CN$2,'تحميل المصنعيات'!$D:$D,CL234))</f>
        <v/>
      </c>
      <c r="CQ234" s="55" t="str">
        <f t="shared" si="131"/>
        <v/>
      </c>
      <c r="CR234" s="55" t="str">
        <f t="shared" si="132"/>
        <v/>
      </c>
      <c r="CS234" s="129" t="str">
        <f t="shared" si="154"/>
        <v/>
      </c>
    </row>
    <row r="235" spans="9:97" x14ac:dyDescent="0.25">
      <c r="I235" s="4" t="s">
        <v>13</v>
      </c>
      <c r="J235" s="5">
        <v>45400</v>
      </c>
      <c r="K235" s="6"/>
      <c r="L235" s="6"/>
      <c r="M235" s="6" t="str">
        <f t="shared" si="133"/>
        <v/>
      </c>
      <c r="N235" s="6" t="str">
        <f>IF(OR(K235="",L235=""),"",SUMIFS('تحميل المصنعيات'!$N:$N,'تحميل المصنعيات'!$F:$F,L$2,'تحميل المصنعيات'!$D:$D,J235))</f>
        <v/>
      </c>
      <c r="O235" s="55" t="str">
        <f t="shared" si="119"/>
        <v/>
      </c>
      <c r="P235" s="55" t="str">
        <f t="shared" si="146"/>
        <v/>
      </c>
      <c r="Q235" s="129" t="str">
        <f t="shared" si="134"/>
        <v/>
      </c>
      <c r="S235" s="4" t="s">
        <v>13</v>
      </c>
      <c r="T235" s="5">
        <v>45400</v>
      </c>
      <c r="U235" s="6"/>
      <c r="V235" s="6"/>
      <c r="W235" s="6" t="str">
        <f t="shared" si="135"/>
        <v/>
      </c>
      <c r="X235" s="6" t="str">
        <f>IF(OR(U235="",V235=""),"",SUMIFS('تحميل المصنعيات'!$N:$N,'تحميل المصنعيات'!$F:$F,V$2,'تحميل المصنعيات'!$D:$D,T235))</f>
        <v/>
      </c>
      <c r="Y235" s="55" t="str">
        <f t="shared" si="120"/>
        <v/>
      </c>
      <c r="Z235" s="55" t="str">
        <f t="shared" si="121"/>
        <v/>
      </c>
      <c r="AA235" s="129" t="str">
        <f t="shared" si="147"/>
        <v/>
      </c>
      <c r="AC235" s="4" t="s">
        <v>13</v>
      </c>
      <c r="AD235" s="5">
        <v>45400</v>
      </c>
      <c r="AE235" s="6"/>
      <c r="AF235" s="6"/>
      <c r="AG235" s="6" t="str">
        <f t="shared" si="136"/>
        <v/>
      </c>
      <c r="AH235" s="6" t="str">
        <f>IF(OR(AE235="",AF235=""),"",SUMIFS('تحميل المصنعيات'!$N:$N,'تحميل المصنعيات'!$F:$F,AF$2,'تحميل المصنعيات'!$D:$D,AD235))</f>
        <v/>
      </c>
      <c r="AI235" s="55" t="str">
        <f t="shared" si="122"/>
        <v/>
      </c>
      <c r="AJ235" s="55" t="str">
        <f t="shared" si="137"/>
        <v/>
      </c>
      <c r="AK235" s="129" t="str">
        <f t="shared" si="148"/>
        <v/>
      </c>
      <c r="AM235" s="4" t="s">
        <v>13</v>
      </c>
      <c r="AN235" s="5">
        <v>45400</v>
      </c>
      <c r="AO235" s="6"/>
      <c r="AP235" s="6"/>
      <c r="AQ235" s="6" t="str">
        <f t="shared" si="138"/>
        <v/>
      </c>
      <c r="AR235" s="6" t="str">
        <f>IF(OR(AO235="",AP235=""),"",SUMIFS('تحميل المصنعيات'!$N:$N,'تحميل المصنعيات'!$F:$F,AP$2,'تحميل المصنعيات'!$D:$D,AN235))</f>
        <v/>
      </c>
      <c r="AS235" s="55" t="str">
        <f t="shared" si="123"/>
        <v/>
      </c>
      <c r="AT235" s="55" t="str">
        <f t="shared" si="124"/>
        <v/>
      </c>
      <c r="AU235" s="129" t="str">
        <f t="shared" si="149"/>
        <v/>
      </c>
      <c r="AW235" s="4" t="s">
        <v>13</v>
      </c>
      <c r="AX235" s="5">
        <v>45400</v>
      </c>
      <c r="AY235" s="6"/>
      <c r="AZ235" s="6"/>
      <c r="BA235" s="6" t="str">
        <f t="shared" si="139"/>
        <v/>
      </c>
      <c r="BB235" s="6" t="str">
        <f>IF(OR(AY235="",AZ235=""),"",SUMIFS('تحميل المصنعيات'!$N:$N,'تحميل المصنعيات'!$F:$F,AZ$2,'تحميل المصنعيات'!$D:$D,AX235))</f>
        <v/>
      </c>
      <c r="BC235" s="55" t="str">
        <f t="shared" si="125"/>
        <v/>
      </c>
      <c r="BD235" s="55" t="str">
        <f t="shared" si="140"/>
        <v/>
      </c>
      <c r="BE235" s="129" t="str">
        <f t="shared" si="150"/>
        <v/>
      </c>
      <c r="BG235" s="4" t="s">
        <v>13</v>
      </c>
      <c r="BH235" s="5">
        <v>45400</v>
      </c>
      <c r="BI235" s="6"/>
      <c r="BJ235" s="6"/>
      <c r="BK235" s="6" t="str">
        <f t="shared" si="141"/>
        <v/>
      </c>
      <c r="BL235" s="6" t="str">
        <f>IF(OR(BI235="",BJ235=""),"",SUMIFS('تحميل المصنعيات'!$N:$N,'تحميل المصنعيات'!$F:$F,BJ$2,'تحميل المصنعيات'!$D:$D,BH235))</f>
        <v/>
      </c>
      <c r="BM235" s="55" t="str">
        <f t="shared" si="126"/>
        <v/>
      </c>
      <c r="BN235" s="55" t="str">
        <f t="shared" si="127"/>
        <v/>
      </c>
      <c r="BO235" s="129" t="str">
        <f t="shared" si="151"/>
        <v/>
      </c>
      <c r="BQ235" s="4" t="s">
        <v>13</v>
      </c>
      <c r="BR235" s="5">
        <v>45400</v>
      </c>
      <c r="BS235" s="6"/>
      <c r="BT235" s="6"/>
      <c r="BU235" s="6" t="str">
        <f t="shared" si="142"/>
        <v/>
      </c>
      <c r="BV235" s="6" t="str">
        <f>IF(OR(BS235="",BT235=""),"",SUMIFS('تحميل المصنعيات'!$N:$N,'تحميل المصنعيات'!$F:$F,BT$2,'تحميل المصنعيات'!$D:$D,BR235))</f>
        <v/>
      </c>
      <c r="BW235" s="55" t="str">
        <f t="shared" si="128"/>
        <v/>
      </c>
      <c r="BX235" s="55" t="str">
        <f t="shared" si="143"/>
        <v/>
      </c>
      <c r="BY235" s="129" t="str">
        <f t="shared" si="152"/>
        <v/>
      </c>
      <c r="CA235" s="4" t="s">
        <v>13</v>
      </c>
      <c r="CB235" s="5">
        <v>45400</v>
      </c>
      <c r="CC235" s="6"/>
      <c r="CD235" s="6"/>
      <c r="CE235" s="6" t="str">
        <f t="shared" si="144"/>
        <v/>
      </c>
      <c r="CF235" s="6" t="str">
        <f>IF(OR(CC235="",CD235=""),"",SUMIFS('تحميل المصنعيات'!$N:$N,'تحميل المصنعيات'!$F:$F,CD$2,'تحميل المصنعيات'!$D:$D,CB235))</f>
        <v/>
      </c>
      <c r="CG235" s="55" t="str">
        <f t="shared" si="129"/>
        <v/>
      </c>
      <c r="CH235" s="55" t="str">
        <f t="shared" si="130"/>
        <v/>
      </c>
      <c r="CI235" s="129" t="str">
        <f t="shared" si="153"/>
        <v/>
      </c>
      <c r="CK235" s="4" t="s">
        <v>13</v>
      </c>
      <c r="CL235" s="5">
        <v>45400</v>
      </c>
      <c r="CM235" s="6"/>
      <c r="CN235" s="6"/>
      <c r="CO235" s="6" t="str">
        <f t="shared" si="145"/>
        <v/>
      </c>
      <c r="CP235" s="6" t="str">
        <f>IF(OR(CM235="",CN235=""),"",SUMIFS('تحميل المصنعيات'!$N:$N,'تحميل المصنعيات'!$F:$F,CN$2,'تحميل المصنعيات'!$D:$D,CL235))</f>
        <v/>
      </c>
      <c r="CQ235" s="55" t="str">
        <f t="shared" si="131"/>
        <v/>
      </c>
      <c r="CR235" s="55" t="str">
        <f t="shared" si="132"/>
        <v/>
      </c>
      <c r="CS235" s="129" t="str">
        <f t="shared" si="154"/>
        <v/>
      </c>
    </row>
    <row r="236" spans="9:97" x14ac:dyDescent="0.25">
      <c r="I236" s="132" t="s">
        <v>30</v>
      </c>
      <c r="J236" s="133">
        <v>45401</v>
      </c>
      <c r="K236" s="134"/>
      <c r="L236" s="134"/>
      <c r="M236" s="134" t="str">
        <f t="shared" si="133"/>
        <v/>
      </c>
      <c r="N236" s="134" t="str">
        <f>IF(OR(K236="",L236=""),"",SUMIFS('تحميل المصنعيات'!$N:$N,'تحميل المصنعيات'!$F:$F,L$2,'تحميل المصنعيات'!$D:$D,J236))</f>
        <v/>
      </c>
      <c r="O236" s="135" t="str">
        <f t="shared" si="119"/>
        <v/>
      </c>
      <c r="P236" s="135" t="str">
        <f t="shared" si="146"/>
        <v/>
      </c>
      <c r="Q236" s="132" t="str">
        <f t="shared" si="134"/>
        <v/>
      </c>
      <c r="S236" s="132" t="s">
        <v>30</v>
      </c>
      <c r="T236" s="133">
        <v>45401</v>
      </c>
      <c r="U236" s="134"/>
      <c r="V236" s="134"/>
      <c r="W236" s="134" t="str">
        <f t="shared" si="135"/>
        <v/>
      </c>
      <c r="X236" s="134" t="str">
        <f>IF(OR(U236="",V236=""),"",SUMIFS('تحميل المصنعيات'!$N:$N,'تحميل المصنعيات'!$F:$F,V$2,'تحميل المصنعيات'!$D:$D,T236))</f>
        <v/>
      </c>
      <c r="Y236" s="135" t="str">
        <f t="shared" si="120"/>
        <v/>
      </c>
      <c r="Z236" s="135" t="str">
        <f t="shared" si="121"/>
        <v/>
      </c>
      <c r="AA236" s="132" t="str">
        <f t="shared" si="147"/>
        <v/>
      </c>
      <c r="AC236" s="132" t="s">
        <v>30</v>
      </c>
      <c r="AD236" s="133">
        <v>45401</v>
      </c>
      <c r="AE236" s="134"/>
      <c r="AF236" s="134"/>
      <c r="AG236" s="134" t="str">
        <f t="shared" si="136"/>
        <v/>
      </c>
      <c r="AH236" s="134" t="str">
        <f>IF(OR(AE236="",AF236=""),"",SUMIFS('تحميل المصنعيات'!$N:$N,'تحميل المصنعيات'!$F:$F,AF$2,'تحميل المصنعيات'!$D:$D,AD236))</f>
        <v/>
      </c>
      <c r="AI236" s="135" t="str">
        <f t="shared" si="122"/>
        <v/>
      </c>
      <c r="AJ236" s="135" t="str">
        <f t="shared" si="137"/>
        <v/>
      </c>
      <c r="AK236" s="132" t="str">
        <f t="shared" si="148"/>
        <v/>
      </c>
      <c r="AM236" s="132" t="s">
        <v>30</v>
      </c>
      <c r="AN236" s="133">
        <v>45401</v>
      </c>
      <c r="AO236" s="134"/>
      <c r="AP236" s="134"/>
      <c r="AQ236" s="134" t="str">
        <f t="shared" si="138"/>
        <v/>
      </c>
      <c r="AR236" s="134" t="str">
        <f>IF(OR(AO236="",AP236=""),"",SUMIFS('تحميل المصنعيات'!$N:$N,'تحميل المصنعيات'!$F:$F,AP$2,'تحميل المصنعيات'!$D:$D,AN236))</f>
        <v/>
      </c>
      <c r="AS236" s="135" t="str">
        <f t="shared" si="123"/>
        <v/>
      </c>
      <c r="AT236" s="135" t="str">
        <f t="shared" si="124"/>
        <v/>
      </c>
      <c r="AU236" s="132" t="str">
        <f t="shared" si="149"/>
        <v/>
      </c>
      <c r="AW236" s="132" t="s">
        <v>30</v>
      </c>
      <c r="AX236" s="133">
        <v>45401</v>
      </c>
      <c r="AY236" s="134"/>
      <c r="AZ236" s="134"/>
      <c r="BA236" s="134" t="str">
        <f t="shared" si="139"/>
        <v/>
      </c>
      <c r="BB236" s="134" t="str">
        <f>IF(OR(AY236="",AZ236=""),"",SUMIFS('تحميل المصنعيات'!$N:$N,'تحميل المصنعيات'!$F:$F,AZ$2,'تحميل المصنعيات'!$D:$D,AX236))</f>
        <v/>
      </c>
      <c r="BC236" s="135" t="str">
        <f t="shared" si="125"/>
        <v/>
      </c>
      <c r="BD236" s="135" t="str">
        <f t="shared" si="140"/>
        <v/>
      </c>
      <c r="BE236" s="132" t="str">
        <f t="shared" si="150"/>
        <v/>
      </c>
      <c r="BG236" s="132" t="s">
        <v>30</v>
      </c>
      <c r="BH236" s="133">
        <v>45401</v>
      </c>
      <c r="BI236" s="134"/>
      <c r="BJ236" s="134"/>
      <c r="BK236" s="134" t="str">
        <f t="shared" si="141"/>
        <v/>
      </c>
      <c r="BL236" s="134" t="str">
        <f>IF(OR(BI236="",BJ236=""),"",SUMIFS('تحميل المصنعيات'!$N:$N,'تحميل المصنعيات'!$F:$F,BJ$2,'تحميل المصنعيات'!$D:$D,BH236))</f>
        <v/>
      </c>
      <c r="BM236" s="135" t="str">
        <f t="shared" si="126"/>
        <v/>
      </c>
      <c r="BN236" s="135" t="str">
        <f t="shared" si="127"/>
        <v/>
      </c>
      <c r="BO236" s="132" t="str">
        <f t="shared" si="151"/>
        <v/>
      </c>
      <c r="BQ236" s="132" t="s">
        <v>30</v>
      </c>
      <c r="BR236" s="133">
        <v>45401</v>
      </c>
      <c r="BS236" s="134"/>
      <c r="BT236" s="134"/>
      <c r="BU236" s="134" t="str">
        <f t="shared" si="142"/>
        <v/>
      </c>
      <c r="BV236" s="134" t="str">
        <f>IF(OR(BS236="",BT236=""),"",SUMIFS('تحميل المصنعيات'!$N:$N,'تحميل المصنعيات'!$F:$F,BT$2,'تحميل المصنعيات'!$D:$D,BR236))</f>
        <v/>
      </c>
      <c r="BW236" s="135" t="str">
        <f t="shared" si="128"/>
        <v/>
      </c>
      <c r="BX236" s="135" t="str">
        <f t="shared" si="143"/>
        <v/>
      </c>
      <c r="BY236" s="132" t="str">
        <f t="shared" si="152"/>
        <v/>
      </c>
      <c r="CA236" s="132" t="s">
        <v>30</v>
      </c>
      <c r="CB236" s="133">
        <v>45401</v>
      </c>
      <c r="CC236" s="134"/>
      <c r="CD236" s="134"/>
      <c r="CE236" s="134" t="str">
        <f t="shared" si="144"/>
        <v/>
      </c>
      <c r="CF236" s="134" t="str">
        <f>IF(OR(CC236="",CD236=""),"",SUMIFS('تحميل المصنعيات'!$N:$N,'تحميل المصنعيات'!$F:$F,CD$2,'تحميل المصنعيات'!$D:$D,CB236))</f>
        <v/>
      </c>
      <c r="CG236" s="135" t="str">
        <f t="shared" si="129"/>
        <v/>
      </c>
      <c r="CH236" s="135" t="str">
        <f t="shared" si="130"/>
        <v/>
      </c>
      <c r="CI236" s="132" t="str">
        <f t="shared" si="153"/>
        <v/>
      </c>
      <c r="CK236" s="132" t="s">
        <v>30</v>
      </c>
      <c r="CL236" s="133">
        <v>45401</v>
      </c>
      <c r="CM236" s="134"/>
      <c r="CN236" s="134"/>
      <c r="CO236" s="134" t="str">
        <f t="shared" si="145"/>
        <v/>
      </c>
      <c r="CP236" s="134" t="str">
        <f>IF(OR(CM236="",CN236=""),"",SUMIFS('تحميل المصنعيات'!$N:$N,'تحميل المصنعيات'!$F:$F,CN$2,'تحميل المصنعيات'!$D:$D,CL236))</f>
        <v/>
      </c>
      <c r="CQ236" s="135" t="str">
        <f t="shared" si="131"/>
        <v/>
      </c>
      <c r="CR236" s="135" t="str">
        <f t="shared" si="132"/>
        <v/>
      </c>
      <c r="CS236" s="132" t="str">
        <f t="shared" si="154"/>
        <v/>
      </c>
    </row>
    <row r="237" spans="9:97" x14ac:dyDescent="0.25">
      <c r="I237" s="4" t="s">
        <v>8</v>
      </c>
      <c r="J237" s="5">
        <v>45402</v>
      </c>
      <c r="K237" s="6"/>
      <c r="L237" s="6"/>
      <c r="M237" s="6" t="str">
        <f t="shared" si="133"/>
        <v/>
      </c>
      <c r="N237" s="6" t="str">
        <f>IF(OR(K237="",L237=""),"",SUMIFS('تحميل المصنعيات'!$N:$N,'تحميل المصنعيات'!$F:$F,L$2,'تحميل المصنعيات'!$D:$D,J237))</f>
        <v/>
      </c>
      <c r="O237" s="55" t="str">
        <f t="shared" si="119"/>
        <v/>
      </c>
      <c r="P237" s="55" t="str">
        <f t="shared" si="146"/>
        <v/>
      </c>
      <c r="Q237" s="129" t="str">
        <f t="shared" si="134"/>
        <v/>
      </c>
      <c r="S237" s="4" t="s">
        <v>8</v>
      </c>
      <c r="T237" s="5">
        <v>45402</v>
      </c>
      <c r="U237" s="6"/>
      <c r="V237" s="6"/>
      <c r="W237" s="6" t="str">
        <f t="shared" si="135"/>
        <v/>
      </c>
      <c r="X237" s="6" t="str">
        <f>IF(OR(U237="",V237=""),"",SUMIFS('تحميل المصنعيات'!$N:$N,'تحميل المصنعيات'!$F:$F,V$2,'تحميل المصنعيات'!$D:$D,T237))</f>
        <v/>
      </c>
      <c r="Y237" s="55" t="str">
        <f t="shared" si="120"/>
        <v/>
      </c>
      <c r="Z237" s="55" t="str">
        <f t="shared" si="121"/>
        <v/>
      </c>
      <c r="AA237" s="129" t="str">
        <f t="shared" si="147"/>
        <v/>
      </c>
      <c r="AC237" s="4" t="s">
        <v>8</v>
      </c>
      <c r="AD237" s="5">
        <v>45402</v>
      </c>
      <c r="AE237" s="6"/>
      <c r="AF237" s="6"/>
      <c r="AG237" s="6" t="str">
        <f t="shared" si="136"/>
        <v/>
      </c>
      <c r="AH237" s="6" t="str">
        <f>IF(OR(AE237="",AF237=""),"",SUMIFS('تحميل المصنعيات'!$N:$N,'تحميل المصنعيات'!$F:$F,AF$2,'تحميل المصنعيات'!$D:$D,AD237))</f>
        <v/>
      </c>
      <c r="AI237" s="55" t="str">
        <f t="shared" si="122"/>
        <v/>
      </c>
      <c r="AJ237" s="55" t="str">
        <f t="shared" si="137"/>
        <v/>
      </c>
      <c r="AK237" s="129" t="str">
        <f t="shared" si="148"/>
        <v/>
      </c>
      <c r="AM237" s="4" t="s">
        <v>8</v>
      </c>
      <c r="AN237" s="5">
        <v>45402</v>
      </c>
      <c r="AO237" s="6"/>
      <c r="AP237" s="6"/>
      <c r="AQ237" s="6" t="str">
        <f t="shared" si="138"/>
        <v/>
      </c>
      <c r="AR237" s="6" t="str">
        <f>IF(OR(AO237="",AP237=""),"",SUMIFS('تحميل المصنعيات'!$N:$N,'تحميل المصنعيات'!$F:$F,AP$2,'تحميل المصنعيات'!$D:$D,AN237))</f>
        <v/>
      </c>
      <c r="AS237" s="55" t="str">
        <f t="shared" si="123"/>
        <v/>
      </c>
      <c r="AT237" s="55" t="str">
        <f t="shared" si="124"/>
        <v/>
      </c>
      <c r="AU237" s="129" t="str">
        <f t="shared" si="149"/>
        <v/>
      </c>
      <c r="AW237" s="4" t="s">
        <v>8</v>
      </c>
      <c r="AX237" s="5">
        <v>45402</v>
      </c>
      <c r="AY237" s="6"/>
      <c r="AZ237" s="6"/>
      <c r="BA237" s="6" t="str">
        <f t="shared" si="139"/>
        <v/>
      </c>
      <c r="BB237" s="6" t="str">
        <f>IF(OR(AY237="",AZ237=""),"",SUMIFS('تحميل المصنعيات'!$N:$N,'تحميل المصنعيات'!$F:$F,AZ$2,'تحميل المصنعيات'!$D:$D,AX237))</f>
        <v/>
      </c>
      <c r="BC237" s="55" t="str">
        <f t="shared" si="125"/>
        <v/>
      </c>
      <c r="BD237" s="55" t="str">
        <f t="shared" si="140"/>
        <v/>
      </c>
      <c r="BE237" s="129" t="str">
        <f t="shared" si="150"/>
        <v/>
      </c>
      <c r="BG237" s="4" t="s">
        <v>8</v>
      </c>
      <c r="BH237" s="5">
        <v>45402</v>
      </c>
      <c r="BI237" s="6"/>
      <c r="BJ237" s="6"/>
      <c r="BK237" s="6" t="str">
        <f t="shared" si="141"/>
        <v/>
      </c>
      <c r="BL237" s="6" t="str">
        <f>IF(OR(BI237="",BJ237=""),"",SUMIFS('تحميل المصنعيات'!$N:$N,'تحميل المصنعيات'!$F:$F,BJ$2,'تحميل المصنعيات'!$D:$D,BH237))</f>
        <v/>
      </c>
      <c r="BM237" s="55" t="str">
        <f t="shared" si="126"/>
        <v/>
      </c>
      <c r="BN237" s="55" t="str">
        <f t="shared" si="127"/>
        <v/>
      </c>
      <c r="BO237" s="129" t="str">
        <f t="shared" si="151"/>
        <v/>
      </c>
      <c r="BQ237" s="4" t="s">
        <v>8</v>
      </c>
      <c r="BR237" s="5">
        <v>45402</v>
      </c>
      <c r="BS237" s="6"/>
      <c r="BT237" s="6"/>
      <c r="BU237" s="6" t="str">
        <f t="shared" si="142"/>
        <v/>
      </c>
      <c r="BV237" s="6" t="str">
        <f>IF(OR(BS237="",BT237=""),"",SUMIFS('تحميل المصنعيات'!$N:$N,'تحميل المصنعيات'!$F:$F,BT$2,'تحميل المصنعيات'!$D:$D,BR237))</f>
        <v/>
      </c>
      <c r="BW237" s="55" t="str">
        <f t="shared" si="128"/>
        <v/>
      </c>
      <c r="BX237" s="55" t="str">
        <f t="shared" si="143"/>
        <v/>
      </c>
      <c r="BY237" s="129" t="str">
        <f t="shared" si="152"/>
        <v/>
      </c>
      <c r="CA237" s="4" t="s">
        <v>8</v>
      </c>
      <c r="CB237" s="5">
        <v>45402</v>
      </c>
      <c r="CC237" s="6"/>
      <c r="CD237" s="6"/>
      <c r="CE237" s="6" t="str">
        <f t="shared" si="144"/>
        <v/>
      </c>
      <c r="CF237" s="6" t="str">
        <f>IF(OR(CC237="",CD237=""),"",SUMIFS('تحميل المصنعيات'!$N:$N,'تحميل المصنعيات'!$F:$F,CD$2,'تحميل المصنعيات'!$D:$D,CB237))</f>
        <v/>
      </c>
      <c r="CG237" s="55" t="str">
        <f t="shared" si="129"/>
        <v/>
      </c>
      <c r="CH237" s="55" t="str">
        <f t="shared" si="130"/>
        <v/>
      </c>
      <c r="CI237" s="129" t="str">
        <f t="shared" si="153"/>
        <v/>
      </c>
      <c r="CK237" s="4" t="s">
        <v>8</v>
      </c>
      <c r="CL237" s="5">
        <v>45402</v>
      </c>
      <c r="CM237" s="6"/>
      <c r="CN237" s="6"/>
      <c r="CO237" s="6" t="str">
        <f t="shared" si="145"/>
        <v/>
      </c>
      <c r="CP237" s="6" t="str">
        <f>IF(OR(CM237="",CN237=""),"",SUMIFS('تحميل المصنعيات'!$N:$N,'تحميل المصنعيات'!$F:$F,CN$2,'تحميل المصنعيات'!$D:$D,CL237))</f>
        <v/>
      </c>
      <c r="CQ237" s="55" t="str">
        <f t="shared" si="131"/>
        <v/>
      </c>
      <c r="CR237" s="55" t="str">
        <f t="shared" si="132"/>
        <v/>
      </c>
      <c r="CS237" s="129" t="str">
        <f t="shared" si="154"/>
        <v/>
      </c>
    </row>
    <row r="238" spans="9:97" x14ac:dyDescent="0.25">
      <c r="I238" s="4" t="s">
        <v>9</v>
      </c>
      <c r="J238" s="5">
        <v>45403</v>
      </c>
      <c r="K238" s="6"/>
      <c r="L238" s="6"/>
      <c r="M238" s="6" t="str">
        <f t="shared" si="133"/>
        <v/>
      </c>
      <c r="N238" s="6" t="str">
        <f>IF(OR(K238="",L238=""),"",SUMIFS('تحميل المصنعيات'!$N:$N,'تحميل المصنعيات'!$F:$F,L$2,'تحميل المصنعيات'!$D:$D,J238))</f>
        <v/>
      </c>
      <c r="O238" s="55" t="str">
        <f t="shared" si="119"/>
        <v/>
      </c>
      <c r="P238" s="55" t="str">
        <f t="shared" si="146"/>
        <v/>
      </c>
      <c r="Q238" s="129" t="str">
        <f t="shared" si="134"/>
        <v/>
      </c>
      <c r="S238" s="4" t="s">
        <v>9</v>
      </c>
      <c r="T238" s="5">
        <v>45403</v>
      </c>
      <c r="U238" s="6"/>
      <c r="V238" s="6"/>
      <c r="W238" s="6" t="str">
        <f t="shared" si="135"/>
        <v/>
      </c>
      <c r="X238" s="6" t="str">
        <f>IF(OR(U238="",V238=""),"",SUMIFS('تحميل المصنعيات'!$N:$N,'تحميل المصنعيات'!$F:$F,V$2,'تحميل المصنعيات'!$D:$D,T238))</f>
        <v/>
      </c>
      <c r="Y238" s="55" t="str">
        <f t="shared" si="120"/>
        <v/>
      </c>
      <c r="Z238" s="55" t="str">
        <f t="shared" si="121"/>
        <v/>
      </c>
      <c r="AA238" s="129" t="str">
        <f t="shared" si="147"/>
        <v/>
      </c>
      <c r="AC238" s="4" t="s">
        <v>9</v>
      </c>
      <c r="AD238" s="5">
        <v>45403</v>
      </c>
      <c r="AE238" s="6"/>
      <c r="AF238" s="6"/>
      <c r="AG238" s="6" t="str">
        <f t="shared" si="136"/>
        <v/>
      </c>
      <c r="AH238" s="6" t="str">
        <f>IF(OR(AE238="",AF238=""),"",SUMIFS('تحميل المصنعيات'!$N:$N,'تحميل المصنعيات'!$F:$F,AF$2,'تحميل المصنعيات'!$D:$D,AD238))</f>
        <v/>
      </c>
      <c r="AI238" s="55" t="str">
        <f t="shared" si="122"/>
        <v/>
      </c>
      <c r="AJ238" s="55" t="str">
        <f t="shared" si="137"/>
        <v/>
      </c>
      <c r="AK238" s="129" t="str">
        <f t="shared" si="148"/>
        <v/>
      </c>
      <c r="AM238" s="4" t="s">
        <v>9</v>
      </c>
      <c r="AN238" s="5">
        <v>45403</v>
      </c>
      <c r="AO238" s="6"/>
      <c r="AP238" s="6"/>
      <c r="AQ238" s="6" t="str">
        <f t="shared" si="138"/>
        <v/>
      </c>
      <c r="AR238" s="6" t="str">
        <f>IF(OR(AO238="",AP238=""),"",SUMIFS('تحميل المصنعيات'!$N:$N,'تحميل المصنعيات'!$F:$F,AP$2,'تحميل المصنعيات'!$D:$D,AN238))</f>
        <v/>
      </c>
      <c r="AS238" s="55" t="str">
        <f t="shared" si="123"/>
        <v/>
      </c>
      <c r="AT238" s="55" t="str">
        <f t="shared" si="124"/>
        <v/>
      </c>
      <c r="AU238" s="129" t="str">
        <f t="shared" si="149"/>
        <v/>
      </c>
      <c r="AW238" s="4" t="s">
        <v>9</v>
      </c>
      <c r="AX238" s="5">
        <v>45403</v>
      </c>
      <c r="AY238" s="6"/>
      <c r="AZ238" s="6"/>
      <c r="BA238" s="6" t="str">
        <f t="shared" si="139"/>
        <v/>
      </c>
      <c r="BB238" s="6" t="str">
        <f>IF(OR(AY238="",AZ238=""),"",SUMIFS('تحميل المصنعيات'!$N:$N,'تحميل المصنعيات'!$F:$F,AZ$2,'تحميل المصنعيات'!$D:$D,AX238))</f>
        <v/>
      </c>
      <c r="BC238" s="55" t="str">
        <f t="shared" si="125"/>
        <v/>
      </c>
      <c r="BD238" s="55" t="str">
        <f t="shared" si="140"/>
        <v/>
      </c>
      <c r="BE238" s="129" t="str">
        <f t="shared" si="150"/>
        <v/>
      </c>
      <c r="BG238" s="4" t="s">
        <v>9</v>
      </c>
      <c r="BH238" s="5">
        <v>45403</v>
      </c>
      <c r="BI238" s="6"/>
      <c r="BJ238" s="6"/>
      <c r="BK238" s="6" t="str">
        <f t="shared" si="141"/>
        <v/>
      </c>
      <c r="BL238" s="6" t="str">
        <f>IF(OR(BI238="",BJ238=""),"",SUMIFS('تحميل المصنعيات'!$N:$N,'تحميل المصنعيات'!$F:$F,BJ$2,'تحميل المصنعيات'!$D:$D,BH238))</f>
        <v/>
      </c>
      <c r="BM238" s="55" t="str">
        <f t="shared" si="126"/>
        <v/>
      </c>
      <c r="BN238" s="55" t="str">
        <f t="shared" si="127"/>
        <v/>
      </c>
      <c r="BO238" s="129" t="str">
        <f t="shared" si="151"/>
        <v/>
      </c>
      <c r="BQ238" s="4" t="s">
        <v>9</v>
      </c>
      <c r="BR238" s="5">
        <v>45403</v>
      </c>
      <c r="BS238" s="6"/>
      <c r="BT238" s="6"/>
      <c r="BU238" s="6" t="str">
        <f t="shared" si="142"/>
        <v/>
      </c>
      <c r="BV238" s="6" t="str">
        <f>IF(OR(BS238="",BT238=""),"",SUMIFS('تحميل المصنعيات'!$N:$N,'تحميل المصنعيات'!$F:$F,BT$2,'تحميل المصنعيات'!$D:$D,BR238))</f>
        <v/>
      </c>
      <c r="BW238" s="55" t="str">
        <f t="shared" si="128"/>
        <v/>
      </c>
      <c r="BX238" s="55" t="str">
        <f t="shared" si="143"/>
        <v/>
      </c>
      <c r="BY238" s="129" t="str">
        <f t="shared" si="152"/>
        <v/>
      </c>
      <c r="CA238" s="4" t="s">
        <v>9</v>
      </c>
      <c r="CB238" s="5">
        <v>45403</v>
      </c>
      <c r="CC238" s="6"/>
      <c r="CD238" s="6"/>
      <c r="CE238" s="6" t="str">
        <f t="shared" si="144"/>
        <v/>
      </c>
      <c r="CF238" s="6" t="str">
        <f>IF(OR(CC238="",CD238=""),"",SUMIFS('تحميل المصنعيات'!$N:$N,'تحميل المصنعيات'!$F:$F,CD$2,'تحميل المصنعيات'!$D:$D,CB238))</f>
        <v/>
      </c>
      <c r="CG238" s="55" t="str">
        <f t="shared" si="129"/>
        <v/>
      </c>
      <c r="CH238" s="55" t="str">
        <f t="shared" si="130"/>
        <v/>
      </c>
      <c r="CI238" s="129" t="str">
        <f t="shared" si="153"/>
        <v/>
      </c>
      <c r="CK238" s="4" t="s">
        <v>9</v>
      </c>
      <c r="CL238" s="5">
        <v>45403</v>
      </c>
      <c r="CM238" s="6"/>
      <c r="CN238" s="6"/>
      <c r="CO238" s="6" t="str">
        <f t="shared" si="145"/>
        <v/>
      </c>
      <c r="CP238" s="6" t="str">
        <f>IF(OR(CM238="",CN238=""),"",SUMIFS('تحميل المصنعيات'!$N:$N,'تحميل المصنعيات'!$F:$F,CN$2,'تحميل المصنعيات'!$D:$D,CL238))</f>
        <v/>
      </c>
      <c r="CQ238" s="55" t="str">
        <f t="shared" si="131"/>
        <v/>
      </c>
      <c r="CR238" s="55" t="str">
        <f t="shared" si="132"/>
        <v/>
      </c>
      <c r="CS238" s="129" t="str">
        <f t="shared" si="154"/>
        <v/>
      </c>
    </row>
    <row r="239" spans="9:97" x14ac:dyDescent="0.25">
      <c r="I239" s="4" t="s">
        <v>10</v>
      </c>
      <c r="J239" s="5">
        <v>45404</v>
      </c>
      <c r="K239" s="6"/>
      <c r="L239" s="6"/>
      <c r="M239" s="6" t="str">
        <f t="shared" si="133"/>
        <v/>
      </c>
      <c r="N239" s="6" t="str">
        <f>IF(OR(K239="",L239=""),"",SUMIFS('تحميل المصنعيات'!$N:$N,'تحميل المصنعيات'!$F:$F,L$2,'تحميل المصنعيات'!$D:$D,J239))</f>
        <v/>
      </c>
      <c r="O239" s="55" t="str">
        <f t="shared" si="119"/>
        <v/>
      </c>
      <c r="P239" s="55" t="str">
        <f t="shared" si="146"/>
        <v/>
      </c>
      <c r="Q239" s="129" t="str">
        <f t="shared" si="134"/>
        <v/>
      </c>
      <c r="S239" s="4" t="s">
        <v>10</v>
      </c>
      <c r="T239" s="5">
        <v>45404</v>
      </c>
      <c r="U239" s="6"/>
      <c r="V239" s="6"/>
      <c r="W239" s="6" t="str">
        <f t="shared" si="135"/>
        <v/>
      </c>
      <c r="X239" s="6" t="str">
        <f>IF(OR(U239="",V239=""),"",SUMIFS('تحميل المصنعيات'!$N:$N,'تحميل المصنعيات'!$F:$F,V$2,'تحميل المصنعيات'!$D:$D,T239))</f>
        <v/>
      </c>
      <c r="Y239" s="55" t="str">
        <f t="shared" si="120"/>
        <v/>
      </c>
      <c r="Z239" s="55" t="str">
        <f t="shared" si="121"/>
        <v/>
      </c>
      <c r="AA239" s="129" t="str">
        <f t="shared" si="147"/>
        <v/>
      </c>
      <c r="AC239" s="4" t="s">
        <v>10</v>
      </c>
      <c r="AD239" s="5">
        <v>45404</v>
      </c>
      <c r="AE239" s="6"/>
      <c r="AF239" s="6"/>
      <c r="AG239" s="6" t="str">
        <f t="shared" si="136"/>
        <v/>
      </c>
      <c r="AH239" s="6" t="str">
        <f>IF(OR(AE239="",AF239=""),"",SUMIFS('تحميل المصنعيات'!$N:$N,'تحميل المصنعيات'!$F:$F,AF$2,'تحميل المصنعيات'!$D:$D,AD239))</f>
        <v/>
      </c>
      <c r="AI239" s="55" t="str">
        <f t="shared" si="122"/>
        <v/>
      </c>
      <c r="AJ239" s="55" t="str">
        <f t="shared" si="137"/>
        <v/>
      </c>
      <c r="AK239" s="129" t="str">
        <f t="shared" si="148"/>
        <v/>
      </c>
      <c r="AM239" s="4" t="s">
        <v>10</v>
      </c>
      <c r="AN239" s="5">
        <v>45404</v>
      </c>
      <c r="AO239" s="6"/>
      <c r="AP239" s="6"/>
      <c r="AQ239" s="6" t="str">
        <f t="shared" si="138"/>
        <v/>
      </c>
      <c r="AR239" s="6" t="str">
        <f>IF(OR(AO239="",AP239=""),"",SUMIFS('تحميل المصنعيات'!$N:$N,'تحميل المصنعيات'!$F:$F,AP$2,'تحميل المصنعيات'!$D:$D,AN239))</f>
        <v/>
      </c>
      <c r="AS239" s="55" t="str">
        <f t="shared" si="123"/>
        <v/>
      </c>
      <c r="AT239" s="55" t="str">
        <f t="shared" si="124"/>
        <v/>
      </c>
      <c r="AU239" s="129" t="str">
        <f t="shared" si="149"/>
        <v/>
      </c>
      <c r="AW239" s="4" t="s">
        <v>10</v>
      </c>
      <c r="AX239" s="5">
        <v>45404</v>
      </c>
      <c r="AY239" s="6"/>
      <c r="AZ239" s="6"/>
      <c r="BA239" s="6" t="str">
        <f t="shared" si="139"/>
        <v/>
      </c>
      <c r="BB239" s="6" t="str">
        <f>IF(OR(AY239="",AZ239=""),"",SUMIFS('تحميل المصنعيات'!$N:$N,'تحميل المصنعيات'!$F:$F,AZ$2,'تحميل المصنعيات'!$D:$D,AX239))</f>
        <v/>
      </c>
      <c r="BC239" s="55" t="str">
        <f t="shared" si="125"/>
        <v/>
      </c>
      <c r="BD239" s="55" t="str">
        <f t="shared" si="140"/>
        <v/>
      </c>
      <c r="BE239" s="129" t="str">
        <f t="shared" si="150"/>
        <v/>
      </c>
      <c r="BG239" s="4" t="s">
        <v>10</v>
      </c>
      <c r="BH239" s="5">
        <v>45404</v>
      </c>
      <c r="BI239" s="6"/>
      <c r="BJ239" s="6"/>
      <c r="BK239" s="6" t="str">
        <f t="shared" si="141"/>
        <v/>
      </c>
      <c r="BL239" s="6" t="str">
        <f>IF(OR(BI239="",BJ239=""),"",SUMIFS('تحميل المصنعيات'!$N:$N,'تحميل المصنعيات'!$F:$F,BJ$2,'تحميل المصنعيات'!$D:$D,BH239))</f>
        <v/>
      </c>
      <c r="BM239" s="55" t="str">
        <f t="shared" si="126"/>
        <v/>
      </c>
      <c r="BN239" s="55" t="str">
        <f t="shared" si="127"/>
        <v/>
      </c>
      <c r="BO239" s="129" t="str">
        <f t="shared" si="151"/>
        <v/>
      </c>
      <c r="BQ239" s="4" t="s">
        <v>10</v>
      </c>
      <c r="BR239" s="5">
        <v>45404</v>
      </c>
      <c r="BS239" s="6"/>
      <c r="BT239" s="6"/>
      <c r="BU239" s="6" t="str">
        <f t="shared" si="142"/>
        <v/>
      </c>
      <c r="BV239" s="6" t="str">
        <f>IF(OR(BS239="",BT239=""),"",SUMIFS('تحميل المصنعيات'!$N:$N,'تحميل المصنعيات'!$F:$F,BT$2,'تحميل المصنعيات'!$D:$D,BR239))</f>
        <v/>
      </c>
      <c r="BW239" s="55" t="str">
        <f t="shared" si="128"/>
        <v/>
      </c>
      <c r="BX239" s="55" t="str">
        <f t="shared" si="143"/>
        <v/>
      </c>
      <c r="BY239" s="129" t="str">
        <f t="shared" si="152"/>
        <v/>
      </c>
      <c r="CA239" s="4" t="s">
        <v>10</v>
      </c>
      <c r="CB239" s="5">
        <v>45404</v>
      </c>
      <c r="CC239" s="6"/>
      <c r="CD239" s="6"/>
      <c r="CE239" s="6" t="str">
        <f t="shared" si="144"/>
        <v/>
      </c>
      <c r="CF239" s="6" t="str">
        <f>IF(OR(CC239="",CD239=""),"",SUMIFS('تحميل المصنعيات'!$N:$N,'تحميل المصنعيات'!$F:$F,CD$2,'تحميل المصنعيات'!$D:$D,CB239))</f>
        <v/>
      </c>
      <c r="CG239" s="55" t="str">
        <f t="shared" si="129"/>
        <v/>
      </c>
      <c r="CH239" s="55" t="str">
        <f t="shared" si="130"/>
        <v/>
      </c>
      <c r="CI239" s="129" t="str">
        <f t="shared" si="153"/>
        <v/>
      </c>
      <c r="CK239" s="4" t="s">
        <v>10</v>
      </c>
      <c r="CL239" s="5">
        <v>45404</v>
      </c>
      <c r="CM239" s="6"/>
      <c r="CN239" s="6"/>
      <c r="CO239" s="6" t="str">
        <f t="shared" si="145"/>
        <v/>
      </c>
      <c r="CP239" s="6" t="str">
        <f>IF(OR(CM239="",CN239=""),"",SUMIFS('تحميل المصنعيات'!$N:$N,'تحميل المصنعيات'!$F:$F,CN$2,'تحميل المصنعيات'!$D:$D,CL239))</f>
        <v/>
      </c>
      <c r="CQ239" s="55" t="str">
        <f t="shared" si="131"/>
        <v/>
      </c>
      <c r="CR239" s="55" t="str">
        <f t="shared" si="132"/>
        <v/>
      </c>
      <c r="CS239" s="129" t="str">
        <f t="shared" si="154"/>
        <v/>
      </c>
    </row>
    <row r="240" spans="9:97" x14ac:dyDescent="0.25">
      <c r="I240" s="4" t="s">
        <v>11</v>
      </c>
      <c r="J240" s="5">
        <v>45405</v>
      </c>
      <c r="K240" s="6"/>
      <c r="L240" s="6"/>
      <c r="M240" s="6" t="str">
        <f t="shared" si="133"/>
        <v/>
      </c>
      <c r="N240" s="6" t="str">
        <f>IF(OR(K240="",L240=""),"",SUMIFS('تحميل المصنعيات'!$N:$N,'تحميل المصنعيات'!$F:$F,L$2,'تحميل المصنعيات'!$D:$D,J240))</f>
        <v/>
      </c>
      <c r="O240" s="55" t="str">
        <f t="shared" si="119"/>
        <v/>
      </c>
      <c r="P240" s="55" t="str">
        <f t="shared" si="146"/>
        <v/>
      </c>
      <c r="Q240" s="129" t="str">
        <f t="shared" si="134"/>
        <v/>
      </c>
      <c r="S240" s="4" t="s">
        <v>11</v>
      </c>
      <c r="T240" s="5">
        <v>45405</v>
      </c>
      <c r="U240" s="6"/>
      <c r="V240" s="6"/>
      <c r="W240" s="6" t="str">
        <f t="shared" si="135"/>
        <v/>
      </c>
      <c r="X240" s="6" t="str">
        <f>IF(OR(U240="",V240=""),"",SUMIFS('تحميل المصنعيات'!$N:$N,'تحميل المصنعيات'!$F:$F,V$2,'تحميل المصنعيات'!$D:$D,T240))</f>
        <v/>
      </c>
      <c r="Y240" s="55" t="str">
        <f t="shared" si="120"/>
        <v/>
      </c>
      <c r="Z240" s="55" t="str">
        <f t="shared" si="121"/>
        <v/>
      </c>
      <c r="AA240" s="129" t="str">
        <f t="shared" si="147"/>
        <v/>
      </c>
      <c r="AC240" s="4" t="s">
        <v>11</v>
      </c>
      <c r="AD240" s="5">
        <v>45405</v>
      </c>
      <c r="AE240" s="6"/>
      <c r="AF240" s="6"/>
      <c r="AG240" s="6" t="str">
        <f t="shared" si="136"/>
        <v/>
      </c>
      <c r="AH240" s="6" t="str">
        <f>IF(OR(AE240="",AF240=""),"",SUMIFS('تحميل المصنعيات'!$N:$N,'تحميل المصنعيات'!$F:$F,AF$2,'تحميل المصنعيات'!$D:$D,AD240))</f>
        <v/>
      </c>
      <c r="AI240" s="55" t="str">
        <f t="shared" si="122"/>
        <v/>
      </c>
      <c r="AJ240" s="55" t="str">
        <f t="shared" si="137"/>
        <v/>
      </c>
      <c r="AK240" s="129" t="str">
        <f t="shared" si="148"/>
        <v/>
      </c>
      <c r="AM240" s="4" t="s">
        <v>11</v>
      </c>
      <c r="AN240" s="5">
        <v>45405</v>
      </c>
      <c r="AO240" s="6"/>
      <c r="AP240" s="6"/>
      <c r="AQ240" s="6" t="str">
        <f t="shared" si="138"/>
        <v/>
      </c>
      <c r="AR240" s="6" t="str">
        <f>IF(OR(AO240="",AP240=""),"",SUMIFS('تحميل المصنعيات'!$N:$N,'تحميل المصنعيات'!$F:$F,AP$2,'تحميل المصنعيات'!$D:$D,AN240))</f>
        <v/>
      </c>
      <c r="AS240" s="55" t="str">
        <f t="shared" si="123"/>
        <v/>
      </c>
      <c r="AT240" s="55" t="str">
        <f t="shared" si="124"/>
        <v/>
      </c>
      <c r="AU240" s="129" t="str">
        <f t="shared" si="149"/>
        <v/>
      </c>
      <c r="AW240" s="4" t="s">
        <v>11</v>
      </c>
      <c r="AX240" s="5">
        <v>45405</v>
      </c>
      <c r="AY240" s="6"/>
      <c r="AZ240" s="6"/>
      <c r="BA240" s="6" t="str">
        <f t="shared" si="139"/>
        <v/>
      </c>
      <c r="BB240" s="6" t="str">
        <f>IF(OR(AY240="",AZ240=""),"",SUMIFS('تحميل المصنعيات'!$N:$N,'تحميل المصنعيات'!$F:$F,AZ$2,'تحميل المصنعيات'!$D:$D,AX240))</f>
        <v/>
      </c>
      <c r="BC240" s="55" t="str">
        <f t="shared" si="125"/>
        <v/>
      </c>
      <c r="BD240" s="55" t="str">
        <f t="shared" si="140"/>
        <v/>
      </c>
      <c r="BE240" s="129" t="str">
        <f t="shared" si="150"/>
        <v/>
      </c>
      <c r="BG240" s="4" t="s">
        <v>11</v>
      </c>
      <c r="BH240" s="5">
        <v>45405</v>
      </c>
      <c r="BI240" s="6"/>
      <c r="BJ240" s="6"/>
      <c r="BK240" s="6" t="str">
        <f t="shared" si="141"/>
        <v/>
      </c>
      <c r="BL240" s="6" t="str">
        <f>IF(OR(BI240="",BJ240=""),"",SUMIFS('تحميل المصنعيات'!$N:$N,'تحميل المصنعيات'!$F:$F,BJ$2,'تحميل المصنعيات'!$D:$D,BH240))</f>
        <v/>
      </c>
      <c r="BM240" s="55" t="str">
        <f t="shared" si="126"/>
        <v/>
      </c>
      <c r="BN240" s="55" t="str">
        <f t="shared" si="127"/>
        <v/>
      </c>
      <c r="BO240" s="129" t="str">
        <f t="shared" si="151"/>
        <v/>
      </c>
      <c r="BQ240" s="4" t="s">
        <v>11</v>
      </c>
      <c r="BR240" s="5">
        <v>45405</v>
      </c>
      <c r="BS240" s="6"/>
      <c r="BT240" s="6"/>
      <c r="BU240" s="6" t="str">
        <f t="shared" si="142"/>
        <v/>
      </c>
      <c r="BV240" s="6" t="str">
        <f>IF(OR(BS240="",BT240=""),"",SUMIFS('تحميل المصنعيات'!$N:$N,'تحميل المصنعيات'!$F:$F,BT$2,'تحميل المصنعيات'!$D:$D,BR240))</f>
        <v/>
      </c>
      <c r="BW240" s="55" t="str">
        <f t="shared" si="128"/>
        <v/>
      </c>
      <c r="BX240" s="55" t="str">
        <f t="shared" si="143"/>
        <v/>
      </c>
      <c r="BY240" s="129" t="str">
        <f t="shared" si="152"/>
        <v/>
      </c>
      <c r="CA240" s="4" t="s">
        <v>11</v>
      </c>
      <c r="CB240" s="5">
        <v>45405</v>
      </c>
      <c r="CC240" s="6"/>
      <c r="CD240" s="6"/>
      <c r="CE240" s="6" t="str">
        <f t="shared" si="144"/>
        <v/>
      </c>
      <c r="CF240" s="6" t="str">
        <f>IF(OR(CC240="",CD240=""),"",SUMIFS('تحميل المصنعيات'!$N:$N,'تحميل المصنعيات'!$F:$F,CD$2,'تحميل المصنعيات'!$D:$D,CB240))</f>
        <v/>
      </c>
      <c r="CG240" s="55" t="str">
        <f t="shared" si="129"/>
        <v/>
      </c>
      <c r="CH240" s="55" t="str">
        <f t="shared" si="130"/>
        <v/>
      </c>
      <c r="CI240" s="129" t="str">
        <f t="shared" si="153"/>
        <v/>
      </c>
      <c r="CK240" s="4" t="s">
        <v>11</v>
      </c>
      <c r="CL240" s="5">
        <v>45405</v>
      </c>
      <c r="CM240" s="6"/>
      <c r="CN240" s="6"/>
      <c r="CO240" s="6" t="str">
        <f t="shared" si="145"/>
        <v/>
      </c>
      <c r="CP240" s="6" t="str">
        <f>IF(OR(CM240="",CN240=""),"",SUMIFS('تحميل المصنعيات'!$N:$N,'تحميل المصنعيات'!$F:$F,CN$2,'تحميل المصنعيات'!$D:$D,CL240))</f>
        <v/>
      </c>
      <c r="CQ240" s="55" t="str">
        <f t="shared" si="131"/>
        <v/>
      </c>
      <c r="CR240" s="55" t="str">
        <f t="shared" si="132"/>
        <v/>
      </c>
      <c r="CS240" s="129" t="str">
        <f t="shared" si="154"/>
        <v/>
      </c>
    </row>
    <row r="241" spans="9:97" x14ac:dyDescent="0.25">
      <c r="I241" s="4" t="s">
        <v>12</v>
      </c>
      <c r="J241" s="5">
        <v>45406</v>
      </c>
      <c r="K241" s="6"/>
      <c r="L241" s="6"/>
      <c r="M241" s="6" t="str">
        <f t="shared" si="133"/>
        <v/>
      </c>
      <c r="N241" s="6" t="str">
        <f>IF(OR(K241="",L241=""),"",SUMIFS('تحميل المصنعيات'!$N:$N,'تحميل المصنعيات'!$F:$F,L$2,'تحميل المصنعيات'!$D:$D,J241))</f>
        <v/>
      </c>
      <c r="O241" s="55" t="str">
        <f t="shared" si="119"/>
        <v/>
      </c>
      <c r="P241" s="55" t="str">
        <f t="shared" si="146"/>
        <v/>
      </c>
      <c r="Q241" s="129" t="str">
        <f t="shared" si="134"/>
        <v/>
      </c>
      <c r="S241" s="4" t="s">
        <v>12</v>
      </c>
      <c r="T241" s="5">
        <v>45406</v>
      </c>
      <c r="U241" s="6"/>
      <c r="V241" s="6"/>
      <c r="W241" s="6" t="str">
        <f t="shared" si="135"/>
        <v/>
      </c>
      <c r="X241" s="6" t="str">
        <f>IF(OR(U241="",V241=""),"",SUMIFS('تحميل المصنعيات'!$N:$N,'تحميل المصنعيات'!$F:$F,V$2,'تحميل المصنعيات'!$D:$D,T241))</f>
        <v/>
      </c>
      <c r="Y241" s="55" t="str">
        <f t="shared" si="120"/>
        <v/>
      </c>
      <c r="Z241" s="55" t="str">
        <f t="shared" si="121"/>
        <v/>
      </c>
      <c r="AA241" s="129" t="str">
        <f t="shared" si="147"/>
        <v/>
      </c>
      <c r="AC241" s="4" t="s">
        <v>12</v>
      </c>
      <c r="AD241" s="5">
        <v>45406</v>
      </c>
      <c r="AE241" s="6"/>
      <c r="AF241" s="6"/>
      <c r="AG241" s="6" t="str">
        <f t="shared" si="136"/>
        <v/>
      </c>
      <c r="AH241" s="6" t="str">
        <f>IF(OR(AE241="",AF241=""),"",SUMIFS('تحميل المصنعيات'!$N:$N,'تحميل المصنعيات'!$F:$F,AF$2,'تحميل المصنعيات'!$D:$D,AD241))</f>
        <v/>
      </c>
      <c r="AI241" s="55" t="str">
        <f t="shared" si="122"/>
        <v/>
      </c>
      <c r="AJ241" s="55" t="str">
        <f t="shared" si="137"/>
        <v/>
      </c>
      <c r="AK241" s="129" t="str">
        <f t="shared" si="148"/>
        <v/>
      </c>
      <c r="AM241" s="4" t="s">
        <v>12</v>
      </c>
      <c r="AN241" s="5">
        <v>45406</v>
      </c>
      <c r="AO241" s="6"/>
      <c r="AP241" s="6"/>
      <c r="AQ241" s="6" t="str">
        <f t="shared" si="138"/>
        <v/>
      </c>
      <c r="AR241" s="6" t="str">
        <f>IF(OR(AO241="",AP241=""),"",SUMIFS('تحميل المصنعيات'!$N:$N,'تحميل المصنعيات'!$F:$F,AP$2,'تحميل المصنعيات'!$D:$D,AN241))</f>
        <v/>
      </c>
      <c r="AS241" s="55" t="str">
        <f t="shared" si="123"/>
        <v/>
      </c>
      <c r="AT241" s="55" t="str">
        <f t="shared" si="124"/>
        <v/>
      </c>
      <c r="AU241" s="129" t="str">
        <f t="shared" si="149"/>
        <v/>
      </c>
      <c r="AW241" s="4" t="s">
        <v>12</v>
      </c>
      <c r="AX241" s="5">
        <v>45406</v>
      </c>
      <c r="AY241" s="6"/>
      <c r="AZ241" s="6"/>
      <c r="BA241" s="6" t="str">
        <f t="shared" si="139"/>
        <v/>
      </c>
      <c r="BB241" s="6" t="str">
        <f>IF(OR(AY241="",AZ241=""),"",SUMIFS('تحميل المصنعيات'!$N:$N,'تحميل المصنعيات'!$F:$F,AZ$2,'تحميل المصنعيات'!$D:$D,AX241))</f>
        <v/>
      </c>
      <c r="BC241" s="55" t="str">
        <f t="shared" si="125"/>
        <v/>
      </c>
      <c r="BD241" s="55" t="str">
        <f t="shared" si="140"/>
        <v/>
      </c>
      <c r="BE241" s="129" t="str">
        <f t="shared" si="150"/>
        <v/>
      </c>
      <c r="BG241" s="4" t="s">
        <v>12</v>
      </c>
      <c r="BH241" s="5">
        <v>45406</v>
      </c>
      <c r="BI241" s="6"/>
      <c r="BJ241" s="6"/>
      <c r="BK241" s="6" t="str">
        <f t="shared" si="141"/>
        <v/>
      </c>
      <c r="BL241" s="6" t="str">
        <f>IF(OR(BI241="",BJ241=""),"",SUMIFS('تحميل المصنعيات'!$N:$N,'تحميل المصنعيات'!$F:$F,BJ$2,'تحميل المصنعيات'!$D:$D,BH241))</f>
        <v/>
      </c>
      <c r="BM241" s="55" t="str">
        <f t="shared" si="126"/>
        <v/>
      </c>
      <c r="BN241" s="55" t="str">
        <f t="shared" si="127"/>
        <v/>
      </c>
      <c r="BO241" s="129" t="str">
        <f t="shared" si="151"/>
        <v/>
      </c>
      <c r="BQ241" s="4" t="s">
        <v>12</v>
      </c>
      <c r="BR241" s="5">
        <v>45406</v>
      </c>
      <c r="BS241" s="6"/>
      <c r="BT241" s="6"/>
      <c r="BU241" s="6" t="str">
        <f t="shared" si="142"/>
        <v/>
      </c>
      <c r="BV241" s="6" t="str">
        <f>IF(OR(BS241="",BT241=""),"",SUMIFS('تحميل المصنعيات'!$N:$N,'تحميل المصنعيات'!$F:$F,BT$2,'تحميل المصنعيات'!$D:$D,BR241))</f>
        <v/>
      </c>
      <c r="BW241" s="55" t="str">
        <f t="shared" si="128"/>
        <v/>
      </c>
      <c r="BX241" s="55" t="str">
        <f t="shared" si="143"/>
        <v/>
      </c>
      <c r="BY241" s="129" t="str">
        <f t="shared" si="152"/>
        <v/>
      </c>
      <c r="CA241" s="4" t="s">
        <v>12</v>
      </c>
      <c r="CB241" s="5">
        <v>45406</v>
      </c>
      <c r="CC241" s="6"/>
      <c r="CD241" s="6"/>
      <c r="CE241" s="6" t="str">
        <f t="shared" si="144"/>
        <v/>
      </c>
      <c r="CF241" s="6" t="str">
        <f>IF(OR(CC241="",CD241=""),"",SUMIFS('تحميل المصنعيات'!$N:$N,'تحميل المصنعيات'!$F:$F,CD$2,'تحميل المصنعيات'!$D:$D,CB241))</f>
        <v/>
      </c>
      <c r="CG241" s="55" t="str">
        <f t="shared" si="129"/>
        <v/>
      </c>
      <c r="CH241" s="55" t="str">
        <f t="shared" si="130"/>
        <v/>
      </c>
      <c r="CI241" s="129" t="str">
        <f t="shared" si="153"/>
        <v/>
      </c>
      <c r="CK241" s="4" t="s">
        <v>12</v>
      </c>
      <c r="CL241" s="5">
        <v>45406</v>
      </c>
      <c r="CM241" s="6"/>
      <c r="CN241" s="6"/>
      <c r="CO241" s="6" t="str">
        <f t="shared" si="145"/>
        <v/>
      </c>
      <c r="CP241" s="6" t="str">
        <f>IF(OR(CM241="",CN241=""),"",SUMIFS('تحميل المصنعيات'!$N:$N,'تحميل المصنعيات'!$F:$F,CN$2,'تحميل المصنعيات'!$D:$D,CL241))</f>
        <v/>
      </c>
      <c r="CQ241" s="55" t="str">
        <f t="shared" si="131"/>
        <v/>
      </c>
      <c r="CR241" s="55" t="str">
        <f t="shared" si="132"/>
        <v/>
      </c>
      <c r="CS241" s="129" t="str">
        <f t="shared" si="154"/>
        <v/>
      </c>
    </row>
    <row r="242" spans="9:97" x14ac:dyDescent="0.25">
      <c r="I242" s="4" t="s">
        <v>13</v>
      </c>
      <c r="J242" s="5">
        <v>45407</v>
      </c>
      <c r="K242" s="6"/>
      <c r="L242" s="6"/>
      <c r="M242" s="6" t="str">
        <f t="shared" si="133"/>
        <v/>
      </c>
      <c r="N242" s="6" t="str">
        <f>IF(OR(K242="",L242=""),"",SUMIFS('تحميل المصنعيات'!$N:$N,'تحميل المصنعيات'!$F:$F,L$2,'تحميل المصنعيات'!$D:$D,J242))</f>
        <v/>
      </c>
      <c r="O242" s="55" t="str">
        <f t="shared" si="119"/>
        <v/>
      </c>
      <c r="P242" s="55" t="str">
        <f t="shared" si="146"/>
        <v/>
      </c>
      <c r="Q242" s="129" t="str">
        <f t="shared" si="134"/>
        <v/>
      </c>
      <c r="S242" s="4" t="s">
        <v>13</v>
      </c>
      <c r="T242" s="5">
        <v>45407</v>
      </c>
      <c r="U242" s="6"/>
      <c r="V242" s="6"/>
      <c r="W242" s="6" t="str">
        <f t="shared" si="135"/>
        <v/>
      </c>
      <c r="X242" s="6" t="str">
        <f>IF(OR(U242="",V242=""),"",SUMIFS('تحميل المصنعيات'!$N:$N,'تحميل المصنعيات'!$F:$F,V$2,'تحميل المصنعيات'!$D:$D,T242))</f>
        <v/>
      </c>
      <c r="Y242" s="55" t="str">
        <f t="shared" si="120"/>
        <v/>
      </c>
      <c r="Z242" s="55" t="str">
        <f t="shared" si="121"/>
        <v/>
      </c>
      <c r="AA242" s="129" t="str">
        <f t="shared" si="147"/>
        <v/>
      </c>
      <c r="AC242" s="4" t="s">
        <v>13</v>
      </c>
      <c r="AD242" s="5">
        <v>45407</v>
      </c>
      <c r="AE242" s="6"/>
      <c r="AF242" s="6"/>
      <c r="AG242" s="6" t="str">
        <f t="shared" si="136"/>
        <v/>
      </c>
      <c r="AH242" s="6" t="str">
        <f>IF(OR(AE242="",AF242=""),"",SUMIFS('تحميل المصنعيات'!$N:$N,'تحميل المصنعيات'!$F:$F,AF$2,'تحميل المصنعيات'!$D:$D,AD242))</f>
        <v/>
      </c>
      <c r="AI242" s="55" t="str">
        <f t="shared" si="122"/>
        <v/>
      </c>
      <c r="AJ242" s="55" t="str">
        <f t="shared" si="137"/>
        <v/>
      </c>
      <c r="AK242" s="129" t="str">
        <f t="shared" si="148"/>
        <v/>
      </c>
      <c r="AM242" s="4" t="s">
        <v>13</v>
      </c>
      <c r="AN242" s="5">
        <v>45407</v>
      </c>
      <c r="AO242" s="6"/>
      <c r="AP242" s="6"/>
      <c r="AQ242" s="6" t="str">
        <f t="shared" si="138"/>
        <v/>
      </c>
      <c r="AR242" s="6" t="str">
        <f>IF(OR(AO242="",AP242=""),"",SUMIFS('تحميل المصنعيات'!$N:$N,'تحميل المصنعيات'!$F:$F,AP$2,'تحميل المصنعيات'!$D:$D,AN242))</f>
        <v/>
      </c>
      <c r="AS242" s="55" t="str">
        <f t="shared" si="123"/>
        <v/>
      </c>
      <c r="AT242" s="55" t="str">
        <f t="shared" si="124"/>
        <v/>
      </c>
      <c r="AU242" s="129" t="str">
        <f t="shared" si="149"/>
        <v/>
      </c>
      <c r="AW242" s="4" t="s">
        <v>13</v>
      </c>
      <c r="AX242" s="5">
        <v>45407</v>
      </c>
      <c r="AY242" s="6"/>
      <c r="AZ242" s="6"/>
      <c r="BA242" s="6" t="str">
        <f t="shared" si="139"/>
        <v/>
      </c>
      <c r="BB242" s="6" t="str">
        <f>IF(OR(AY242="",AZ242=""),"",SUMIFS('تحميل المصنعيات'!$N:$N,'تحميل المصنعيات'!$F:$F,AZ$2,'تحميل المصنعيات'!$D:$D,AX242))</f>
        <v/>
      </c>
      <c r="BC242" s="55" t="str">
        <f t="shared" si="125"/>
        <v/>
      </c>
      <c r="BD242" s="55" t="str">
        <f t="shared" si="140"/>
        <v/>
      </c>
      <c r="BE242" s="129" t="str">
        <f t="shared" si="150"/>
        <v/>
      </c>
      <c r="BG242" s="4" t="s">
        <v>13</v>
      </c>
      <c r="BH242" s="5">
        <v>45407</v>
      </c>
      <c r="BI242" s="6"/>
      <c r="BJ242" s="6"/>
      <c r="BK242" s="6" t="str">
        <f t="shared" si="141"/>
        <v/>
      </c>
      <c r="BL242" s="6" t="str">
        <f>IF(OR(BI242="",BJ242=""),"",SUMIFS('تحميل المصنعيات'!$N:$N,'تحميل المصنعيات'!$F:$F,BJ$2,'تحميل المصنعيات'!$D:$D,BH242))</f>
        <v/>
      </c>
      <c r="BM242" s="55" t="str">
        <f t="shared" si="126"/>
        <v/>
      </c>
      <c r="BN242" s="55" t="str">
        <f t="shared" si="127"/>
        <v/>
      </c>
      <c r="BO242" s="129" t="str">
        <f t="shared" si="151"/>
        <v/>
      </c>
      <c r="BQ242" s="4" t="s">
        <v>13</v>
      </c>
      <c r="BR242" s="5">
        <v>45407</v>
      </c>
      <c r="BS242" s="6"/>
      <c r="BT242" s="6"/>
      <c r="BU242" s="6" t="str">
        <f t="shared" si="142"/>
        <v/>
      </c>
      <c r="BV242" s="6" t="str">
        <f>IF(OR(BS242="",BT242=""),"",SUMIFS('تحميل المصنعيات'!$N:$N,'تحميل المصنعيات'!$F:$F,BT$2,'تحميل المصنعيات'!$D:$D,BR242))</f>
        <v/>
      </c>
      <c r="BW242" s="55" t="str">
        <f t="shared" si="128"/>
        <v/>
      </c>
      <c r="BX242" s="55" t="str">
        <f t="shared" si="143"/>
        <v/>
      </c>
      <c r="BY242" s="129" t="str">
        <f t="shared" si="152"/>
        <v/>
      </c>
      <c r="CA242" s="4" t="s">
        <v>13</v>
      </c>
      <c r="CB242" s="5">
        <v>45407</v>
      </c>
      <c r="CC242" s="6"/>
      <c r="CD242" s="6"/>
      <c r="CE242" s="6" t="str">
        <f t="shared" si="144"/>
        <v/>
      </c>
      <c r="CF242" s="6" t="str">
        <f>IF(OR(CC242="",CD242=""),"",SUMIFS('تحميل المصنعيات'!$N:$N,'تحميل المصنعيات'!$F:$F,CD$2,'تحميل المصنعيات'!$D:$D,CB242))</f>
        <v/>
      </c>
      <c r="CG242" s="55" t="str">
        <f t="shared" si="129"/>
        <v/>
      </c>
      <c r="CH242" s="55" t="str">
        <f t="shared" si="130"/>
        <v/>
      </c>
      <c r="CI242" s="129" t="str">
        <f t="shared" si="153"/>
        <v/>
      </c>
      <c r="CK242" s="4" t="s">
        <v>13</v>
      </c>
      <c r="CL242" s="5">
        <v>45407</v>
      </c>
      <c r="CM242" s="6"/>
      <c r="CN242" s="6"/>
      <c r="CO242" s="6" t="str">
        <f t="shared" si="145"/>
        <v/>
      </c>
      <c r="CP242" s="6" t="str">
        <f>IF(OR(CM242="",CN242=""),"",SUMIFS('تحميل المصنعيات'!$N:$N,'تحميل المصنعيات'!$F:$F,CN$2,'تحميل المصنعيات'!$D:$D,CL242))</f>
        <v/>
      </c>
      <c r="CQ242" s="55" t="str">
        <f t="shared" si="131"/>
        <v/>
      </c>
      <c r="CR242" s="55" t="str">
        <f t="shared" si="132"/>
        <v/>
      </c>
      <c r="CS242" s="129" t="str">
        <f t="shared" si="154"/>
        <v/>
      </c>
    </row>
    <row r="243" spans="9:97" x14ac:dyDescent="0.25">
      <c r="I243" s="132" t="s">
        <v>30</v>
      </c>
      <c r="J243" s="133">
        <v>45408</v>
      </c>
      <c r="K243" s="134"/>
      <c r="L243" s="134"/>
      <c r="M243" s="134" t="str">
        <f t="shared" si="133"/>
        <v/>
      </c>
      <c r="N243" s="134" t="str">
        <f>IF(OR(K243="",L243=""),"",SUMIFS('تحميل المصنعيات'!$N:$N,'تحميل المصنعيات'!$F:$F,L$2,'تحميل المصنعيات'!$D:$D,J243))</f>
        <v/>
      </c>
      <c r="O243" s="135" t="str">
        <f t="shared" si="119"/>
        <v/>
      </c>
      <c r="P243" s="135" t="str">
        <f t="shared" si="146"/>
        <v/>
      </c>
      <c r="Q243" s="132" t="str">
        <f t="shared" si="134"/>
        <v/>
      </c>
      <c r="S243" s="132" t="s">
        <v>30</v>
      </c>
      <c r="T243" s="133">
        <v>45408</v>
      </c>
      <c r="U243" s="134"/>
      <c r="V243" s="134"/>
      <c r="W243" s="134" t="str">
        <f t="shared" si="135"/>
        <v/>
      </c>
      <c r="X243" s="134" t="str">
        <f>IF(OR(U243="",V243=""),"",SUMIFS('تحميل المصنعيات'!$N:$N,'تحميل المصنعيات'!$F:$F,V$2,'تحميل المصنعيات'!$D:$D,T243))</f>
        <v/>
      </c>
      <c r="Y243" s="135" t="str">
        <f t="shared" si="120"/>
        <v/>
      </c>
      <c r="Z243" s="135" t="str">
        <f t="shared" si="121"/>
        <v/>
      </c>
      <c r="AA243" s="132" t="str">
        <f t="shared" si="147"/>
        <v/>
      </c>
      <c r="AC243" s="132" t="s">
        <v>30</v>
      </c>
      <c r="AD243" s="133">
        <v>45408</v>
      </c>
      <c r="AE243" s="134"/>
      <c r="AF243" s="134"/>
      <c r="AG243" s="134" t="str">
        <f t="shared" si="136"/>
        <v/>
      </c>
      <c r="AH243" s="134" t="str">
        <f>IF(OR(AE243="",AF243=""),"",SUMIFS('تحميل المصنعيات'!$N:$N,'تحميل المصنعيات'!$F:$F,AF$2,'تحميل المصنعيات'!$D:$D,AD243))</f>
        <v/>
      </c>
      <c r="AI243" s="135" t="str">
        <f t="shared" si="122"/>
        <v/>
      </c>
      <c r="AJ243" s="135" t="str">
        <f t="shared" si="137"/>
        <v/>
      </c>
      <c r="AK243" s="132" t="str">
        <f t="shared" si="148"/>
        <v/>
      </c>
      <c r="AM243" s="132" t="s">
        <v>30</v>
      </c>
      <c r="AN243" s="133">
        <v>45408</v>
      </c>
      <c r="AO243" s="134"/>
      <c r="AP243" s="134"/>
      <c r="AQ243" s="134" t="str">
        <f t="shared" si="138"/>
        <v/>
      </c>
      <c r="AR243" s="134" t="str">
        <f>IF(OR(AO243="",AP243=""),"",SUMIFS('تحميل المصنعيات'!$N:$N,'تحميل المصنعيات'!$F:$F,AP$2,'تحميل المصنعيات'!$D:$D,AN243))</f>
        <v/>
      </c>
      <c r="AS243" s="135" t="str">
        <f t="shared" si="123"/>
        <v/>
      </c>
      <c r="AT243" s="135" t="str">
        <f t="shared" si="124"/>
        <v/>
      </c>
      <c r="AU243" s="132" t="str">
        <f t="shared" si="149"/>
        <v/>
      </c>
      <c r="AW243" s="132" t="s">
        <v>30</v>
      </c>
      <c r="AX243" s="133">
        <v>45408</v>
      </c>
      <c r="AY243" s="134"/>
      <c r="AZ243" s="134"/>
      <c r="BA243" s="134" t="str">
        <f t="shared" si="139"/>
        <v/>
      </c>
      <c r="BB243" s="134" t="str">
        <f>IF(OR(AY243="",AZ243=""),"",SUMIFS('تحميل المصنعيات'!$N:$N,'تحميل المصنعيات'!$F:$F,AZ$2,'تحميل المصنعيات'!$D:$D,AX243))</f>
        <v/>
      </c>
      <c r="BC243" s="135" t="str">
        <f t="shared" si="125"/>
        <v/>
      </c>
      <c r="BD243" s="135" t="str">
        <f t="shared" si="140"/>
        <v/>
      </c>
      <c r="BE243" s="132" t="str">
        <f t="shared" si="150"/>
        <v/>
      </c>
      <c r="BG243" s="132" t="s">
        <v>30</v>
      </c>
      <c r="BH243" s="133">
        <v>45408</v>
      </c>
      <c r="BI243" s="134"/>
      <c r="BJ243" s="134"/>
      <c r="BK243" s="134" t="str">
        <f t="shared" si="141"/>
        <v/>
      </c>
      <c r="BL243" s="134" t="str">
        <f>IF(OR(BI243="",BJ243=""),"",SUMIFS('تحميل المصنعيات'!$N:$N,'تحميل المصنعيات'!$F:$F,BJ$2,'تحميل المصنعيات'!$D:$D,BH243))</f>
        <v/>
      </c>
      <c r="BM243" s="135" t="str">
        <f t="shared" si="126"/>
        <v/>
      </c>
      <c r="BN243" s="135" t="str">
        <f t="shared" si="127"/>
        <v/>
      </c>
      <c r="BO243" s="132" t="str">
        <f t="shared" si="151"/>
        <v/>
      </c>
      <c r="BQ243" s="132" t="s">
        <v>30</v>
      </c>
      <c r="BR243" s="133">
        <v>45408</v>
      </c>
      <c r="BS243" s="134"/>
      <c r="BT243" s="134"/>
      <c r="BU243" s="134" t="str">
        <f t="shared" si="142"/>
        <v/>
      </c>
      <c r="BV243" s="134" t="str">
        <f>IF(OR(BS243="",BT243=""),"",SUMIFS('تحميل المصنعيات'!$N:$N,'تحميل المصنعيات'!$F:$F,BT$2,'تحميل المصنعيات'!$D:$D,BR243))</f>
        <v/>
      </c>
      <c r="BW243" s="135" t="str">
        <f t="shared" si="128"/>
        <v/>
      </c>
      <c r="BX243" s="135" t="str">
        <f t="shared" si="143"/>
        <v/>
      </c>
      <c r="BY243" s="132" t="str">
        <f t="shared" si="152"/>
        <v/>
      </c>
      <c r="CA243" s="132" t="s">
        <v>30</v>
      </c>
      <c r="CB243" s="133">
        <v>45408</v>
      </c>
      <c r="CC243" s="134"/>
      <c r="CD243" s="134"/>
      <c r="CE243" s="134" t="str">
        <f t="shared" si="144"/>
        <v/>
      </c>
      <c r="CF243" s="134" t="str">
        <f>IF(OR(CC243="",CD243=""),"",SUMIFS('تحميل المصنعيات'!$N:$N,'تحميل المصنعيات'!$F:$F,CD$2,'تحميل المصنعيات'!$D:$D,CB243))</f>
        <v/>
      </c>
      <c r="CG243" s="135" t="str">
        <f t="shared" si="129"/>
        <v/>
      </c>
      <c r="CH243" s="135" t="str">
        <f t="shared" si="130"/>
        <v/>
      </c>
      <c r="CI243" s="132" t="str">
        <f t="shared" si="153"/>
        <v/>
      </c>
      <c r="CK243" s="132" t="s">
        <v>30</v>
      </c>
      <c r="CL243" s="133">
        <v>45408</v>
      </c>
      <c r="CM243" s="134"/>
      <c r="CN243" s="134"/>
      <c r="CO243" s="134" t="str">
        <f t="shared" si="145"/>
        <v/>
      </c>
      <c r="CP243" s="134" t="str">
        <f>IF(OR(CM243="",CN243=""),"",SUMIFS('تحميل المصنعيات'!$N:$N,'تحميل المصنعيات'!$F:$F,CN$2,'تحميل المصنعيات'!$D:$D,CL243))</f>
        <v/>
      </c>
      <c r="CQ243" s="135" t="str">
        <f t="shared" si="131"/>
        <v/>
      </c>
      <c r="CR243" s="135" t="str">
        <f t="shared" si="132"/>
        <v/>
      </c>
      <c r="CS243" s="132" t="str">
        <f t="shared" si="154"/>
        <v/>
      </c>
    </row>
    <row r="244" spans="9:97" x14ac:dyDescent="0.25">
      <c r="I244" s="4" t="s">
        <v>8</v>
      </c>
      <c r="J244" s="5">
        <v>45409</v>
      </c>
      <c r="K244" s="6"/>
      <c r="L244" s="6"/>
      <c r="M244" s="6" t="str">
        <f t="shared" si="133"/>
        <v/>
      </c>
      <c r="N244" s="6" t="str">
        <f>IF(OR(K244="",L244=""),"",SUMIFS('تحميل المصنعيات'!$N:$N,'تحميل المصنعيات'!$F:$F,L$2,'تحميل المصنعيات'!$D:$D,J244))</f>
        <v/>
      </c>
      <c r="O244" s="55" t="str">
        <f t="shared" si="119"/>
        <v/>
      </c>
      <c r="P244" s="55" t="str">
        <f t="shared" si="146"/>
        <v/>
      </c>
      <c r="Q244" s="129" t="str">
        <f t="shared" si="134"/>
        <v/>
      </c>
      <c r="S244" s="4" t="s">
        <v>8</v>
      </c>
      <c r="T244" s="5">
        <v>45409</v>
      </c>
      <c r="U244" s="6"/>
      <c r="V244" s="6"/>
      <c r="W244" s="6" t="str">
        <f t="shared" si="135"/>
        <v/>
      </c>
      <c r="X244" s="6" t="str">
        <f>IF(OR(U244="",V244=""),"",SUMIFS('تحميل المصنعيات'!$N:$N,'تحميل المصنعيات'!$F:$F,V$2,'تحميل المصنعيات'!$D:$D,T244))</f>
        <v/>
      </c>
      <c r="Y244" s="55" t="str">
        <f t="shared" si="120"/>
        <v/>
      </c>
      <c r="Z244" s="55" t="str">
        <f t="shared" si="121"/>
        <v/>
      </c>
      <c r="AA244" s="129" t="str">
        <f t="shared" si="147"/>
        <v/>
      </c>
      <c r="AC244" s="4" t="s">
        <v>8</v>
      </c>
      <c r="AD244" s="5">
        <v>45409</v>
      </c>
      <c r="AE244" s="6"/>
      <c r="AF244" s="6"/>
      <c r="AG244" s="6" t="str">
        <f t="shared" si="136"/>
        <v/>
      </c>
      <c r="AH244" s="6" t="str">
        <f>IF(OR(AE244="",AF244=""),"",SUMIFS('تحميل المصنعيات'!$N:$N,'تحميل المصنعيات'!$F:$F,AF$2,'تحميل المصنعيات'!$D:$D,AD244))</f>
        <v/>
      </c>
      <c r="AI244" s="55" t="str">
        <f t="shared" si="122"/>
        <v/>
      </c>
      <c r="AJ244" s="55" t="str">
        <f t="shared" si="137"/>
        <v/>
      </c>
      <c r="AK244" s="129" t="str">
        <f t="shared" si="148"/>
        <v/>
      </c>
      <c r="AM244" s="4" t="s">
        <v>8</v>
      </c>
      <c r="AN244" s="5">
        <v>45409</v>
      </c>
      <c r="AO244" s="6"/>
      <c r="AP244" s="6"/>
      <c r="AQ244" s="6" t="str">
        <f t="shared" si="138"/>
        <v/>
      </c>
      <c r="AR244" s="6" t="str">
        <f>IF(OR(AO244="",AP244=""),"",SUMIFS('تحميل المصنعيات'!$N:$N,'تحميل المصنعيات'!$F:$F,AP$2,'تحميل المصنعيات'!$D:$D,AN244))</f>
        <v/>
      </c>
      <c r="AS244" s="55" t="str">
        <f t="shared" si="123"/>
        <v/>
      </c>
      <c r="AT244" s="55" t="str">
        <f t="shared" si="124"/>
        <v/>
      </c>
      <c r="AU244" s="129" t="str">
        <f t="shared" si="149"/>
        <v/>
      </c>
      <c r="AW244" s="4" t="s">
        <v>8</v>
      </c>
      <c r="AX244" s="5">
        <v>45409</v>
      </c>
      <c r="AY244" s="6"/>
      <c r="AZ244" s="6"/>
      <c r="BA244" s="6" t="str">
        <f t="shared" si="139"/>
        <v/>
      </c>
      <c r="BB244" s="6" t="str">
        <f>IF(OR(AY244="",AZ244=""),"",SUMIFS('تحميل المصنعيات'!$N:$N,'تحميل المصنعيات'!$F:$F,AZ$2,'تحميل المصنعيات'!$D:$D,AX244))</f>
        <v/>
      </c>
      <c r="BC244" s="55" t="str">
        <f t="shared" si="125"/>
        <v/>
      </c>
      <c r="BD244" s="55" t="str">
        <f t="shared" si="140"/>
        <v/>
      </c>
      <c r="BE244" s="129" t="str">
        <f t="shared" si="150"/>
        <v/>
      </c>
      <c r="BG244" s="4" t="s">
        <v>8</v>
      </c>
      <c r="BH244" s="5">
        <v>45409</v>
      </c>
      <c r="BI244" s="6"/>
      <c r="BJ244" s="6"/>
      <c r="BK244" s="6" t="str">
        <f t="shared" si="141"/>
        <v/>
      </c>
      <c r="BL244" s="6" t="str">
        <f>IF(OR(BI244="",BJ244=""),"",SUMIFS('تحميل المصنعيات'!$N:$N,'تحميل المصنعيات'!$F:$F,BJ$2,'تحميل المصنعيات'!$D:$D,BH244))</f>
        <v/>
      </c>
      <c r="BM244" s="55" t="str">
        <f t="shared" si="126"/>
        <v/>
      </c>
      <c r="BN244" s="55" t="str">
        <f t="shared" si="127"/>
        <v/>
      </c>
      <c r="BO244" s="129" t="str">
        <f t="shared" si="151"/>
        <v/>
      </c>
      <c r="BQ244" s="4" t="s">
        <v>8</v>
      </c>
      <c r="BR244" s="5">
        <v>45409</v>
      </c>
      <c r="BS244" s="6"/>
      <c r="BT244" s="6"/>
      <c r="BU244" s="6" t="str">
        <f t="shared" si="142"/>
        <v/>
      </c>
      <c r="BV244" s="6" t="str">
        <f>IF(OR(BS244="",BT244=""),"",SUMIFS('تحميل المصنعيات'!$N:$N,'تحميل المصنعيات'!$F:$F,BT$2,'تحميل المصنعيات'!$D:$D,BR244))</f>
        <v/>
      </c>
      <c r="BW244" s="55" t="str">
        <f t="shared" si="128"/>
        <v/>
      </c>
      <c r="BX244" s="55" t="str">
        <f t="shared" si="143"/>
        <v/>
      </c>
      <c r="BY244" s="129" t="str">
        <f t="shared" si="152"/>
        <v/>
      </c>
      <c r="CA244" s="4" t="s">
        <v>8</v>
      </c>
      <c r="CB244" s="5">
        <v>45409</v>
      </c>
      <c r="CC244" s="6"/>
      <c r="CD244" s="6"/>
      <c r="CE244" s="6" t="str">
        <f t="shared" si="144"/>
        <v/>
      </c>
      <c r="CF244" s="6" t="str">
        <f>IF(OR(CC244="",CD244=""),"",SUMIFS('تحميل المصنعيات'!$N:$N,'تحميل المصنعيات'!$F:$F,CD$2,'تحميل المصنعيات'!$D:$D,CB244))</f>
        <v/>
      </c>
      <c r="CG244" s="55" t="str">
        <f t="shared" si="129"/>
        <v/>
      </c>
      <c r="CH244" s="55" t="str">
        <f t="shared" si="130"/>
        <v/>
      </c>
      <c r="CI244" s="129" t="str">
        <f t="shared" si="153"/>
        <v/>
      </c>
      <c r="CK244" s="4" t="s">
        <v>8</v>
      </c>
      <c r="CL244" s="5">
        <v>45409</v>
      </c>
      <c r="CM244" s="6"/>
      <c r="CN244" s="6"/>
      <c r="CO244" s="6" t="str">
        <f t="shared" si="145"/>
        <v/>
      </c>
      <c r="CP244" s="6" t="str">
        <f>IF(OR(CM244="",CN244=""),"",SUMIFS('تحميل المصنعيات'!$N:$N,'تحميل المصنعيات'!$F:$F,CN$2,'تحميل المصنعيات'!$D:$D,CL244))</f>
        <v/>
      </c>
      <c r="CQ244" s="55" t="str">
        <f t="shared" si="131"/>
        <v/>
      </c>
      <c r="CR244" s="55" t="str">
        <f t="shared" si="132"/>
        <v/>
      </c>
      <c r="CS244" s="129" t="str">
        <f t="shared" si="154"/>
        <v/>
      </c>
    </row>
    <row r="245" spans="9:97" x14ac:dyDescent="0.25">
      <c r="I245" s="4" t="s">
        <v>9</v>
      </c>
      <c r="J245" s="5">
        <v>45410</v>
      </c>
      <c r="K245" s="6"/>
      <c r="L245" s="6"/>
      <c r="M245" s="6" t="str">
        <f t="shared" si="133"/>
        <v/>
      </c>
      <c r="N245" s="6" t="str">
        <f>IF(OR(K245="",L245=""),"",SUMIFS('تحميل المصنعيات'!$N:$N,'تحميل المصنعيات'!$F:$F,L$2,'تحميل المصنعيات'!$D:$D,J245))</f>
        <v/>
      </c>
      <c r="O245" s="55" t="str">
        <f t="shared" si="119"/>
        <v/>
      </c>
      <c r="P245" s="55" t="str">
        <f t="shared" si="146"/>
        <v/>
      </c>
      <c r="Q245" s="129" t="str">
        <f t="shared" si="134"/>
        <v/>
      </c>
      <c r="S245" s="4" t="s">
        <v>9</v>
      </c>
      <c r="T245" s="5">
        <v>45410</v>
      </c>
      <c r="U245" s="6"/>
      <c r="V245" s="6"/>
      <c r="W245" s="6" t="str">
        <f t="shared" si="135"/>
        <v/>
      </c>
      <c r="X245" s="6" t="str">
        <f>IF(OR(U245="",V245=""),"",SUMIFS('تحميل المصنعيات'!$N:$N,'تحميل المصنعيات'!$F:$F,V$2,'تحميل المصنعيات'!$D:$D,T245))</f>
        <v/>
      </c>
      <c r="Y245" s="55" t="str">
        <f t="shared" si="120"/>
        <v/>
      </c>
      <c r="Z245" s="55" t="str">
        <f t="shared" si="121"/>
        <v/>
      </c>
      <c r="AA245" s="129" t="str">
        <f t="shared" si="147"/>
        <v/>
      </c>
      <c r="AC245" s="4" t="s">
        <v>9</v>
      </c>
      <c r="AD245" s="5">
        <v>45410</v>
      </c>
      <c r="AE245" s="6"/>
      <c r="AF245" s="6"/>
      <c r="AG245" s="6" t="str">
        <f t="shared" si="136"/>
        <v/>
      </c>
      <c r="AH245" s="6" t="str">
        <f>IF(OR(AE245="",AF245=""),"",SUMIFS('تحميل المصنعيات'!$N:$N,'تحميل المصنعيات'!$F:$F,AF$2,'تحميل المصنعيات'!$D:$D,AD245))</f>
        <v/>
      </c>
      <c r="AI245" s="55" t="str">
        <f t="shared" si="122"/>
        <v/>
      </c>
      <c r="AJ245" s="55" t="str">
        <f t="shared" si="137"/>
        <v/>
      </c>
      <c r="AK245" s="129" t="str">
        <f t="shared" si="148"/>
        <v/>
      </c>
      <c r="AM245" s="4" t="s">
        <v>9</v>
      </c>
      <c r="AN245" s="5">
        <v>45410</v>
      </c>
      <c r="AO245" s="6"/>
      <c r="AP245" s="6"/>
      <c r="AQ245" s="6" t="str">
        <f t="shared" si="138"/>
        <v/>
      </c>
      <c r="AR245" s="6" t="str">
        <f>IF(OR(AO245="",AP245=""),"",SUMIFS('تحميل المصنعيات'!$N:$N,'تحميل المصنعيات'!$F:$F,AP$2,'تحميل المصنعيات'!$D:$D,AN245))</f>
        <v/>
      </c>
      <c r="AS245" s="55" t="str">
        <f t="shared" si="123"/>
        <v/>
      </c>
      <c r="AT245" s="55" t="str">
        <f t="shared" si="124"/>
        <v/>
      </c>
      <c r="AU245" s="129" t="str">
        <f t="shared" si="149"/>
        <v/>
      </c>
      <c r="AW245" s="4" t="s">
        <v>9</v>
      </c>
      <c r="AX245" s="5">
        <v>45410</v>
      </c>
      <c r="AY245" s="6"/>
      <c r="AZ245" s="6"/>
      <c r="BA245" s="6" t="str">
        <f t="shared" si="139"/>
        <v/>
      </c>
      <c r="BB245" s="6" t="str">
        <f>IF(OR(AY245="",AZ245=""),"",SUMIFS('تحميل المصنعيات'!$N:$N,'تحميل المصنعيات'!$F:$F,AZ$2,'تحميل المصنعيات'!$D:$D,AX245))</f>
        <v/>
      </c>
      <c r="BC245" s="55" t="str">
        <f t="shared" si="125"/>
        <v/>
      </c>
      <c r="BD245" s="55" t="str">
        <f t="shared" si="140"/>
        <v/>
      </c>
      <c r="BE245" s="129" t="str">
        <f t="shared" si="150"/>
        <v/>
      </c>
      <c r="BG245" s="4" t="s">
        <v>9</v>
      </c>
      <c r="BH245" s="5">
        <v>45410</v>
      </c>
      <c r="BI245" s="6"/>
      <c r="BJ245" s="6"/>
      <c r="BK245" s="6" t="str">
        <f t="shared" si="141"/>
        <v/>
      </c>
      <c r="BL245" s="6" t="str">
        <f>IF(OR(BI245="",BJ245=""),"",SUMIFS('تحميل المصنعيات'!$N:$N,'تحميل المصنعيات'!$F:$F,BJ$2,'تحميل المصنعيات'!$D:$D,BH245))</f>
        <v/>
      </c>
      <c r="BM245" s="55" t="str">
        <f t="shared" si="126"/>
        <v/>
      </c>
      <c r="BN245" s="55" t="str">
        <f t="shared" si="127"/>
        <v/>
      </c>
      <c r="BO245" s="129" t="str">
        <f t="shared" si="151"/>
        <v/>
      </c>
      <c r="BQ245" s="4" t="s">
        <v>9</v>
      </c>
      <c r="BR245" s="5">
        <v>45410</v>
      </c>
      <c r="BS245" s="6"/>
      <c r="BT245" s="6"/>
      <c r="BU245" s="6" t="str">
        <f t="shared" si="142"/>
        <v/>
      </c>
      <c r="BV245" s="6" t="str">
        <f>IF(OR(BS245="",BT245=""),"",SUMIFS('تحميل المصنعيات'!$N:$N,'تحميل المصنعيات'!$F:$F,BT$2,'تحميل المصنعيات'!$D:$D,BR245))</f>
        <v/>
      </c>
      <c r="BW245" s="55" t="str">
        <f t="shared" si="128"/>
        <v/>
      </c>
      <c r="BX245" s="55" t="str">
        <f t="shared" si="143"/>
        <v/>
      </c>
      <c r="BY245" s="129" t="str">
        <f t="shared" si="152"/>
        <v/>
      </c>
      <c r="CA245" s="4" t="s">
        <v>9</v>
      </c>
      <c r="CB245" s="5">
        <v>45410</v>
      </c>
      <c r="CC245" s="6"/>
      <c r="CD245" s="6"/>
      <c r="CE245" s="6" t="str">
        <f t="shared" si="144"/>
        <v/>
      </c>
      <c r="CF245" s="6" t="str">
        <f>IF(OR(CC245="",CD245=""),"",SUMIFS('تحميل المصنعيات'!$N:$N,'تحميل المصنعيات'!$F:$F,CD$2,'تحميل المصنعيات'!$D:$D,CB245))</f>
        <v/>
      </c>
      <c r="CG245" s="55" t="str">
        <f t="shared" si="129"/>
        <v/>
      </c>
      <c r="CH245" s="55" t="str">
        <f t="shared" si="130"/>
        <v/>
      </c>
      <c r="CI245" s="129" t="str">
        <f t="shared" si="153"/>
        <v/>
      </c>
      <c r="CK245" s="4" t="s">
        <v>9</v>
      </c>
      <c r="CL245" s="5">
        <v>45410</v>
      </c>
      <c r="CM245" s="6"/>
      <c r="CN245" s="6"/>
      <c r="CO245" s="6" t="str">
        <f t="shared" si="145"/>
        <v/>
      </c>
      <c r="CP245" s="6" t="str">
        <f>IF(OR(CM245="",CN245=""),"",SUMIFS('تحميل المصنعيات'!$N:$N,'تحميل المصنعيات'!$F:$F,CN$2,'تحميل المصنعيات'!$D:$D,CL245))</f>
        <v/>
      </c>
      <c r="CQ245" s="55" t="str">
        <f t="shared" si="131"/>
        <v/>
      </c>
      <c r="CR245" s="55" t="str">
        <f t="shared" si="132"/>
        <v/>
      </c>
      <c r="CS245" s="129" t="str">
        <f t="shared" si="154"/>
        <v/>
      </c>
    </row>
    <row r="246" spans="9:97" x14ac:dyDescent="0.25">
      <c r="I246" s="4" t="s">
        <v>10</v>
      </c>
      <c r="J246" s="5">
        <v>45411</v>
      </c>
      <c r="K246" s="6"/>
      <c r="L246" s="6"/>
      <c r="M246" s="6" t="str">
        <f t="shared" si="133"/>
        <v/>
      </c>
      <c r="N246" s="6" t="str">
        <f>IF(OR(K246="",L246=""),"",SUMIFS('تحميل المصنعيات'!$N:$N,'تحميل المصنعيات'!$F:$F,L$2,'تحميل المصنعيات'!$D:$D,J246))</f>
        <v/>
      </c>
      <c r="O246" s="55" t="str">
        <f t="shared" si="119"/>
        <v/>
      </c>
      <c r="P246" s="55" t="str">
        <f t="shared" si="146"/>
        <v/>
      </c>
      <c r="Q246" s="129" t="str">
        <f t="shared" si="134"/>
        <v/>
      </c>
      <c r="S246" s="4" t="s">
        <v>10</v>
      </c>
      <c r="T246" s="5">
        <v>45411</v>
      </c>
      <c r="U246" s="6"/>
      <c r="V246" s="6"/>
      <c r="W246" s="6" t="str">
        <f t="shared" si="135"/>
        <v/>
      </c>
      <c r="X246" s="6" t="str">
        <f>IF(OR(U246="",V246=""),"",SUMIFS('تحميل المصنعيات'!$N:$N,'تحميل المصنعيات'!$F:$F,V$2,'تحميل المصنعيات'!$D:$D,T246))</f>
        <v/>
      </c>
      <c r="Y246" s="55" t="str">
        <f t="shared" si="120"/>
        <v/>
      </c>
      <c r="Z246" s="55" t="str">
        <f t="shared" si="121"/>
        <v/>
      </c>
      <c r="AA246" s="129" t="str">
        <f t="shared" si="147"/>
        <v/>
      </c>
      <c r="AC246" s="4" t="s">
        <v>10</v>
      </c>
      <c r="AD246" s="5">
        <v>45411</v>
      </c>
      <c r="AE246" s="6"/>
      <c r="AF246" s="6"/>
      <c r="AG246" s="6" t="str">
        <f t="shared" si="136"/>
        <v/>
      </c>
      <c r="AH246" s="6" t="str">
        <f>IF(OR(AE246="",AF246=""),"",SUMIFS('تحميل المصنعيات'!$N:$N,'تحميل المصنعيات'!$F:$F,AF$2,'تحميل المصنعيات'!$D:$D,AD246))</f>
        <v/>
      </c>
      <c r="AI246" s="55" t="str">
        <f t="shared" si="122"/>
        <v/>
      </c>
      <c r="AJ246" s="55" t="str">
        <f t="shared" si="137"/>
        <v/>
      </c>
      <c r="AK246" s="129" t="str">
        <f t="shared" si="148"/>
        <v/>
      </c>
      <c r="AM246" s="4" t="s">
        <v>10</v>
      </c>
      <c r="AN246" s="5">
        <v>45411</v>
      </c>
      <c r="AO246" s="6"/>
      <c r="AP246" s="6"/>
      <c r="AQ246" s="6" t="str">
        <f t="shared" si="138"/>
        <v/>
      </c>
      <c r="AR246" s="6" t="str">
        <f>IF(OR(AO246="",AP246=""),"",SUMIFS('تحميل المصنعيات'!$N:$N,'تحميل المصنعيات'!$F:$F,AP$2,'تحميل المصنعيات'!$D:$D,AN246))</f>
        <v/>
      </c>
      <c r="AS246" s="55" t="str">
        <f t="shared" si="123"/>
        <v/>
      </c>
      <c r="AT246" s="55" t="str">
        <f t="shared" si="124"/>
        <v/>
      </c>
      <c r="AU246" s="129" t="str">
        <f t="shared" si="149"/>
        <v/>
      </c>
      <c r="AW246" s="4" t="s">
        <v>10</v>
      </c>
      <c r="AX246" s="5">
        <v>45411</v>
      </c>
      <c r="AY246" s="6"/>
      <c r="AZ246" s="6"/>
      <c r="BA246" s="6" t="str">
        <f t="shared" si="139"/>
        <v/>
      </c>
      <c r="BB246" s="6" t="str">
        <f>IF(OR(AY246="",AZ246=""),"",SUMIFS('تحميل المصنعيات'!$N:$N,'تحميل المصنعيات'!$F:$F,AZ$2,'تحميل المصنعيات'!$D:$D,AX246))</f>
        <v/>
      </c>
      <c r="BC246" s="55" t="str">
        <f t="shared" si="125"/>
        <v/>
      </c>
      <c r="BD246" s="55" t="str">
        <f t="shared" si="140"/>
        <v/>
      </c>
      <c r="BE246" s="129" t="str">
        <f t="shared" si="150"/>
        <v/>
      </c>
      <c r="BG246" s="4" t="s">
        <v>10</v>
      </c>
      <c r="BH246" s="5">
        <v>45411</v>
      </c>
      <c r="BI246" s="6"/>
      <c r="BJ246" s="6"/>
      <c r="BK246" s="6" t="str">
        <f t="shared" si="141"/>
        <v/>
      </c>
      <c r="BL246" s="6" t="str">
        <f>IF(OR(BI246="",BJ246=""),"",SUMIFS('تحميل المصنعيات'!$N:$N,'تحميل المصنعيات'!$F:$F,BJ$2,'تحميل المصنعيات'!$D:$D,BH246))</f>
        <v/>
      </c>
      <c r="BM246" s="55" t="str">
        <f t="shared" si="126"/>
        <v/>
      </c>
      <c r="BN246" s="55" t="str">
        <f t="shared" si="127"/>
        <v/>
      </c>
      <c r="BO246" s="129" t="str">
        <f t="shared" si="151"/>
        <v/>
      </c>
      <c r="BQ246" s="4" t="s">
        <v>10</v>
      </c>
      <c r="BR246" s="5">
        <v>45411</v>
      </c>
      <c r="BS246" s="6"/>
      <c r="BT246" s="6"/>
      <c r="BU246" s="6" t="str">
        <f t="shared" si="142"/>
        <v/>
      </c>
      <c r="BV246" s="6" t="str">
        <f>IF(OR(BS246="",BT246=""),"",SUMIFS('تحميل المصنعيات'!$N:$N,'تحميل المصنعيات'!$F:$F,BT$2,'تحميل المصنعيات'!$D:$D,BR246))</f>
        <v/>
      </c>
      <c r="BW246" s="55" t="str">
        <f t="shared" si="128"/>
        <v/>
      </c>
      <c r="BX246" s="55" t="str">
        <f t="shared" si="143"/>
        <v/>
      </c>
      <c r="BY246" s="129" t="str">
        <f t="shared" si="152"/>
        <v/>
      </c>
      <c r="CA246" s="4" t="s">
        <v>10</v>
      </c>
      <c r="CB246" s="5">
        <v>45411</v>
      </c>
      <c r="CC246" s="6"/>
      <c r="CD246" s="6"/>
      <c r="CE246" s="6" t="str">
        <f t="shared" si="144"/>
        <v/>
      </c>
      <c r="CF246" s="6" t="str">
        <f>IF(OR(CC246="",CD246=""),"",SUMIFS('تحميل المصنعيات'!$N:$N,'تحميل المصنعيات'!$F:$F,CD$2,'تحميل المصنعيات'!$D:$D,CB246))</f>
        <v/>
      </c>
      <c r="CG246" s="55" t="str">
        <f t="shared" si="129"/>
        <v/>
      </c>
      <c r="CH246" s="55" t="str">
        <f t="shared" si="130"/>
        <v/>
      </c>
      <c r="CI246" s="129" t="str">
        <f t="shared" si="153"/>
        <v/>
      </c>
      <c r="CK246" s="4" t="s">
        <v>10</v>
      </c>
      <c r="CL246" s="5">
        <v>45411</v>
      </c>
      <c r="CM246" s="6"/>
      <c r="CN246" s="6"/>
      <c r="CO246" s="6" t="str">
        <f t="shared" si="145"/>
        <v/>
      </c>
      <c r="CP246" s="6" t="str">
        <f>IF(OR(CM246="",CN246=""),"",SUMIFS('تحميل المصنعيات'!$N:$N,'تحميل المصنعيات'!$F:$F,CN$2,'تحميل المصنعيات'!$D:$D,CL246))</f>
        <v/>
      </c>
      <c r="CQ246" s="55" t="str">
        <f t="shared" si="131"/>
        <v/>
      </c>
      <c r="CR246" s="55" t="str">
        <f t="shared" si="132"/>
        <v/>
      </c>
      <c r="CS246" s="129" t="str">
        <f t="shared" si="154"/>
        <v/>
      </c>
    </row>
    <row r="247" spans="9:97" x14ac:dyDescent="0.25">
      <c r="I247" s="4" t="s">
        <v>11</v>
      </c>
      <c r="J247" s="5">
        <v>45412</v>
      </c>
      <c r="K247" s="6"/>
      <c r="L247" s="6"/>
      <c r="M247" s="6" t="str">
        <f t="shared" si="133"/>
        <v/>
      </c>
      <c r="N247" s="6" t="str">
        <f>IF(OR(K247="",L247=""),"",SUMIFS('تحميل المصنعيات'!$N:$N,'تحميل المصنعيات'!$F:$F,L$2,'تحميل المصنعيات'!$D:$D,J247))</f>
        <v/>
      </c>
      <c r="O247" s="55" t="str">
        <f t="shared" si="119"/>
        <v/>
      </c>
      <c r="P247" s="55" t="str">
        <f t="shared" si="146"/>
        <v/>
      </c>
      <c r="Q247" s="129" t="str">
        <f t="shared" si="134"/>
        <v/>
      </c>
      <c r="S247" s="4" t="s">
        <v>11</v>
      </c>
      <c r="T247" s="5">
        <v>45412</v>
      </c>
      <c r="U247" s="6"/>
      <c r="V247" s="6"/>
      <c r="W247" s="6" t="str">
        <f t="shared" si="135"/>
        <v/>
      </c>
      <c r="X247" s="6" t="str">
        <f>IF(OR(U247="",V247=""),"",SUMIFS('تحميل المصنعيات'!$N:$N,'تحميل المصنعيات'!$F:$F,V$2,'تحميل المصنعيات'!$D:$D,T247))</f>
        <v/>
      </c>
      <c r="Y247" s="55" t="str">
        <f t="shared" si="120"/>
        <v/>
      </c>
      <c r="Z247" s="55" t="str">
        <f t="shared" si="121"/>
        <v/>
      </c>
      <c r="AA247" s="129" t="str">
        <f t="shared" si="147"/>
        <v/>
      </c>
      <c r="AC247" s="4" t="s">
        <v>11</v>
      </c>
      <c r="AD247" s="5">
        <v>45412</v>
      </c>
      <c r="AE247" s="6"/>
      <c r="AF247" s="6"/>
      <c r="AG247" s="6" t="str">
        <f t="shared" si="136"/>
        <v/>
      </c>
      <c r="AH247" s="6" t="str">
        <f>IF(OR(AE247="",AF247=""),"",SUMIFS('تحميل المصنعيات'!$N:$N,'تحميل المصنعيات'!$F:$F,AF$2,'تحميل المصنعيات'!$D:$D,AD247))</f>
        <v/>
      </c>
      <c r="AI247" s="55" t="str">
        <f t="shared" si="122"/>
        <v/>
      </c>
      <c r="AJ247" s="55" t="str">
        <f t="shared" si="137"/>
        <v/>
      </c>
      <c r="AK247" s="129" t="str">
        <f t="shared" si="148"/>
        <v/>
      </c>
      <c r="AM247" s="4" t="s">
        <v>11</v>
      </c>
      <c r="AN247" s="5">
        <v>45412</v>
      </c>
      <c r="AO247" s="6"/>
      <c r="AP247" s="6"/>
      <c r="AQ247" s="6" t="str">
        <f t="shared" si="138"/>
        <v/>
      </c>
      <c r="AR247" s="6" t="str">
        <f>IF(OR(AO247="",AP247=""),"",SUMIFS('تحميل المصنعيات'!$N:$N,'تحميل المصنعيات'!$F:$F,AP$2,'تحميل المصنعيات'!$D:$D,AN247))</f>
        <v/>
      </c>
      <c r="AS247" s="55" t="str">
        <f t="shared" si="123"/>
        <v/>
      </c>
      <c r="AT247" s="55" t="str">
        <f t="shared" si="124"/>
        <v/>
      </c>
      <c r="AU247" s="129" t="str">
        <f t="shared" si="149"/>
        <v/>
      </c>
      <c r="AW247" s="4" t="s">
        <v>11</v>
      </c>
      <c r="AX247" s="5">
        <v>45412</v>
      </c>
      <c r="AY247" s="6"/>
      <c r="AZ247" s="6"/>
      <c r="BA247" s="6" t="str">
        <f t="shared" si="139"/>
        <v/>
      </c>
      <c r="BB247" s="6" t="str">
        <f>IF(OR(AY247="",AZ247=""),"",SUMIFS('تحميل المصنعيات'!$N:$N,'تحميل المصنعيات'!$F:$F,AZ$2,'تحميل المصنعيات'!$D:$D,AX247))</f>
        <v/>
      </c>
      <c r="BC247" s="55" t="str">
        <f t="shared" si="125"/>
        <v/>
      </c>
      <c r="BD247" s="55" t="str">
        <f t="shared" si="140"/>
        <v/>
      </c>
      <c r="BE247" s="129" t="str">
        <f t="shared" si="150"/>
        <v/>
      </c>
      <c r="BG247" s="4" t="s">
        <v>11</v>
      </c>
      <c r="BH247" s="5">
        <v>45412</v>
      </c>
      <c r="BI247" s="6"/>
      <c r="BJ247" s="6"/>
      <c r="BK247" s="6" t="str">
        <f t="shared" si="141"/>
        <v/>
      </c>
      <c r="BL247" s="6" t="str">
        <f>IF(OR(BI247="",BJ247=""),"",SUMIFS('تحميل المصنعيات'!$N:$N,'تحميل المصنعيات'!$F:$F,BJ$2,'تحميل المصنعيات'!$D:$D,BH247))</f>
        <v/>
      </c>
      <c r="BM247" s="55" t="str">
        <f t="shared" si="126"/>
        <v/>
      </c>
      <c r="BN247" s="55" t="str">
        <f t="shared" si="127"/>
        <v/>
      </c>
      <c r="BO247" s="129" t="str">
        <f t="shared" si="151"/>
        <v/>
      </c>
      <c r="BQ247" s="4" t="s">
        <v>11</v>
      </c>
      <c r="BR247" s="5">
        <v>45412</v>
      </c>
      <c r="BS247" s="6"/>
      <c r="BT247" s="6"/>
      <c r="BU247" s="6" t="str">
        <f t="shared" si="142"/>
        <v/>
      </c>
      <c r="BV247" s="6" t="str">
        <f>IF(OR(BS247="",BT247=""),"",SUMIFS('تحميل المصنعيات'!$N:$N,'تحميل المصنعيات'!$F:$F,BT$2,'تحميل المصنعيات'!$D:$D,BR247))</f>
        <v/>
      </c>
      <c r="BW247" s="55" t="str">
        <f t="shared" si="128"/>
        <v/>
      </c>
      <c r="BX247" s="55" t="str">
        <f t="shared" si="143"/>
        <v/>
      </c>
      <c r="BY247" s="129" t="str">
        <f t="shared" si="152"/>
        <v/>
      </c>
      <c r="CA247" s="4" t="s">
        <v>11</v>
      </c>
      <c r="CB247" s="5">
        <v>45412</v>
      </c>
      <c r="CC247" s="6"/>
      <c r="CD247" s="6"/>
      <c r="CE247" s="6" t="str">
        <f t="shared" si="144"/>
        <v/>
      </c>
      <c r="CF247" s="6" t="str">
        <f>IF(OR(CC247="",CD247=""),"",SUMIFS('تحميل المصنعيات'!$N:$N,'تحميل المصنعيات'!$F:$F,CD$2,'تحميل المصنعيات'!$D:$D,CB247))</f>
        <v/>
      </c>
      <c r="CG247" s="55" t="str">
        <f t="shared" si="129"/>
        <v/>
      </c>
      <c r="CH247" s="55" t="str">
        <f t="shared" si="130"/>
        <v/>
      </c>
      <c r="CI247" s="129" t="str">
        <f t="shared" si="153"/>
        <v/>
      </c>
      <c r="CK247" s="4" t="s">
        <v>11</v>
      </c>
      <c r="CL247" s="5">
        <v>45412</v>
      </c>
      <c r="CM247" s="6"/>
      <c r="CN247" s="6"/>
      <c r="CO247" s="6" t="str">
        <f t="shared" si="145"/>
        <v/>
      </c>
      <c r="CP247" s="6" t="str">
        <f>IF(OR(CM247="",CN247=""),"",SUMIFS('تحميل المصنعيات'!$N:$N,'تحميل المصنعيات'!$F:$F,CN$2,'تحميل المصنعيات'!$D:$D,CL247))</f>
        <v/>
      </c>
      <c r="CQ247" s="55" t="str">
        <f t="shared" si="131"/>
        <v/>
      </c>
      <c r="CR247" s="55" t="str">
        <f t="shared" si="132"/>
        <v/>
      </c>
      <c r="CS247" s="129" t="str">
        <f t="shared" si="154"/>
        <v/>
      </c>
    </row>
    <row r="248" spans="9:97" x14ac:dyDescent="0.25">
      <c r="I248" s="4" t="s">
        <v>12</v>
      </c>
      <c r="J248" s="5">
        <v>45413</v>
      </c>
      <c r="K248" s="6"/>
      <c r="L248" s="6"/>
      <c r="M248" s="6" t="str">
        <f t="shared" si="133"/>
        <v/>
      </c>
      <c r="N248" s="6" t="str">
        <f>IF(OR(K248="",L248=""),"",SUMIFS('تحميل المصنعيات'!$N:$N,'تحميل المصنعيات'!$F:$F,L$2,'تحميل المصنعيات'!$D:$D,J248))</f>
        <v/>
      </c>
      <c r="O248" s="55" t="str">
        <f t="shared" si="119"/>
        <v/>
      </c>
      <c r="P248" s="55" t="str">
        <f t="shared" si="146"/>
        <v/>
      </c>
      <c r="Q248" s="129" t="str">
        <f t="shared" si="134"/>
        <v/>
      </c>
      <c r="S248" s="4" t="s">
        <v>12</v>
      </c>
      <c r="T248" s="5">
        <v>45413</v>
      </c>
      <c r="U248" s="6"/>
      <c r="V248" s="6"/>
      <c r="W248" s="6" t="str">
        <f t="shared" si="135"/>
        <v/>
      </c>
      <c r="X248" s="6" t="str">
        <f>IF(OR(U248="",V248=""),"",SUMIFS('تحميل المصنعيات'!$N:$N,'تحميل المصنعيات'!$F:$F,V$2,'تحميل المصنعيات'!$D:$D,T248))</f>
        <v/>
      </c>
      <c r="Y248" s="55" t="str">
        <f t="shared" si="120"/>
        <v/>
      </c>
      <c r="Z248" s="55" t="str">
        <f t="shared" si="121"/>
        <v/>
      </c>
      <c r="AA248" s="129" t="str">
        <f t="shared" si="147"/>
        <v/>
      </c>
      <c r="AC248" s="4" t="s">
        <v>12</v>
      </c>
      <c r="AD248" s="5">
        <v>45413</v>
      </c>
      <c r="AE248" s="6"/>
      <c r="AF248" s="6"/>
      <c r="AG248" s="6" t="str">
        <f t="shared" si="136"/>
        <v/>
      </c>
      <c r="AH248" s="6" t="str">
        <f>IF(OR(AE248="",AF248=""),"",SUMIFS('تحميل المصنعيات'!$N:$N,'تحميل المصنعيات'!$F:$F,AF$2,'تحميل المصنعيات'!$D:$D,AD248))</f>
        <v/>
      </c>
      <c r="AI248" s="55" t="str">
        <f t="shared" si="122"/>
        <v/>
      </c>
      <c r="AJ248" s="55" t="str">
        <f t="shared" si="137"/>
        <v/>
      </c>
      <c r="AK248" s="129" t="str">
        <f t="shared" si="148"/>
        <v/>
      </c>
      <c r="AM248" s="4" t="s">
        <v>12</v>
      </c>
      <c r="AN248" s="5">
        <v>45413</v>
      </c>
      <c r="AO248" s="6"/>
      <c r="AP248" s="6"/>
      <c r="AQ248" s="6" t="str">
        <f t="shared" si="138"/>
        <v/>
      </c>
      <c r="AR248" s="6" t="str">
        <f>IF(OR(AO248="",AP248=""),"",SUMIFS('تحميل المصنعيات'!$N:$N,'تحميل المصنعيات'!$F:$F,AP$2,'تحميل المصنعيات'!$D:$D,AN248))</f>
        <v/>
      </c>
      <c r="AS248" s="55" t="str">
        <f t="shared" si="123"/>
        <v/>
      </c>
      <c r="AT248" s="55" t="str">
        <f t="shared" si="124"/>
        <v/>
      </c>
      <c r="AU248" s="129" t="str">
        <f t="shared" si="149"/>
        <v/>
      </c>
      <c r="AW248" s="4" t="s">
        <v>12</v>
      </c>
      <c r="AX248" s="5">
        <v>45413</v>
      </c>
      <c r="AY248" s="6"/>
      <c r="AZ248" s="6"/>
      <c r="BA248" s="6" t="str">
        <f t="shared" si="139"/>
        <v/>
      </c>
      <c r="BB248" s="6" t="str">
        <f>IF(OR(AY248="",AZ248=""),"",SUMIFS('تحميل المصنعيات'!$N:$N,'تحميل المصنعيات'!$F:$F,AZ$2,'تحميل المصنعيات'!$D:$D,AX248))</f>
        <v/>
      </c>
      <c r="BC248" s="55" t="str">
        <f t="shared" si="125"/>
        <v/>
      </c>
      <c r="BD248" s="55" t="str">
        <f t="shared" si="140"/>
        <v/>
      </c>
      <c r="BE248" s="129" t="str">
        <f t="shared" si="150"/>
        <v/>
      </c>
      <c r="BG248" s="4" t="s">
        <v>12</v>
      </c>
      <c r="BH248" s="5">
        <v>45413</v>
      </c>
      <c r="BI248" s="6"/>
      <c r="BJ248" s="6"/>
      <c r="BK248" s="6" t="str">
        <f t="shared" si="141"/>
        <v/>
      </c>
      <c r="BL248" s="6" t="str">
        <f>IF(OR(BI248="",BJ248=""),"",SUMIFS('تحميل المصنعيات'!$N:$N,'تحميل المصنعيات'!$F:$F,BJ$2,'تحميل المصنعيات'!$D:$D,BH248))</f>
        <v/>
      </c>
      <c r="BM248" s="55" t="str">
        <f t="shared" si="126"/>
        <v/>
      </c>
      <c r="BN248" s="55" t="str">
        <f t="shared" si="127"/>
        <v/>
      </c>
      <c r="BO248" s="129" t="str">
        <f t="shared" si="151"/>
        <v/>
      </c>
      <c r="BQ248" s="4" t="s">
        <v>12</v>
      </c>
      <c r="BR248" s="5">
        <v>45413</v>
      </c>
      <c r="BS248" s="6"/>
      <c r="BT248" s="6"/>
      <c r="BU248" s="6" t="str">
        <f t="shared" si="142"/>
        <v/>
      </c>
      <c r="BV248" s="6" t="str">
        <f>IF(OR(BS248="",BT248=""),"",SUMIFS('تحميل المصنعيات'!$N:$N,'تحميل المصنعيات'!$F:$F,BT$2,'تحميل المصنعيات'!$D:$D,BR248))</f>
        <v/>
      </c>
      <c r="BW248" s="55" t="str">
        <f t="shared" si="128"/>
        <v/>
      </c>
      <c r="BX248" s="55" t="str">
        <f t="shared" si="143"/>
        <v/>
      </c>
      <c r="BY248" s="129" t="str">
        <f t="shared" si="152"/>
        <v/>
      </c>
      <c r="CA248" s="4" t="s">
        <v>12</v>
      </c>
      <c r="CB248" s="5">
        <v>45413</v>
      </c>
      <c r="CC248" s="6"/>
      <c r="CD248" s="6"/>
      <c r="CE248" s="6" t="str">
        <f t="shared" si="144"/>
        <v/>
      </c>
      <c r="CF248" s="6" t="str">
        <f>IF(OR(CC248="",CD248=""),"",SUMIFS('تحميل المصنعيات'!$N:$N,'تحميل المصنعيات'!$F:$F,CD$2,'تحميل المصنعيات'!$D:$D,CB248))</f>
        <v/>
      </c>
      <c r="CG248" s="55" t="str">
        <f t="shared" si="129"/>
        <v/>
      </c>
      <c r="CH248" s="55" t="str">
        <f t="shared" si="130"/>
        <v/>
      </c>
      <c r="CI248" s="129" t="str">
        <f t="shared" si="153"/>
        <v/>
      </c>
      <c r="CK248" s="4" t="s">
        <v>12</v>
      </c>
      <c r="CL248" s="5">
        <v>45413</v>
      </c>
      <c r="CM248" s="6"/>
      <c r="CN248" s="6"/>
      <c r="CO248" s="6" t="str">
        <f t="shared" si="145"/>
        <v/>
      </c>
      <c r="CP248" s="6" t="str">
        <f>IF(OR(CM248="",CN248=""),"",SUMIFS('تحميل المصنعيات'!$N:$N,'تحميل المصنعيات'!$F:$F,CN$2,'تحميل المصنعيات'!$D:$D,CL248))</f>
        <v/>
      </c>
      <c r="CQ248" s="55" t="str">
        <f t="shared" si="131"/>
        <v/>
      </c>
      <c r="CR248" s="55" t="str">
        <f t="shared" si="132"/>
        <v/>
      </c>
      <c r="CS248" s="129" t="str">
        <f t="shared" si="154"/>
        <v/>
      </c>
    </row>
    <row r="249" spans="9:97" x14ac:dyDescent="0.25">
      <c r="I249" s="4" t="s">
        <v>13</v>
      </c>
      <c r="J249" s="5">
        <v>45414</v>
      </c>
      <c r="K249" s="6"/>
      <c r="L249" s="6"/>
      <c r="M249" s="6" t="str">
        <f t="shared" si="133"/>
        <v/>
      </c>
      <c r="N249" s="6" t="str">
        <f>IF(OR(K249="",L249=""),"",SUMIFS('تحميل المصنعيات'!$N:$N,'تحميل المصنعيات'!$F:$F,L$2,'تحميل المصنعيات'!$D:$D,J249))</f>
        <v/>
      </c>
      <c r="O249" s="55" t="str">
        <f t="shared" si="119"/>
        <v/>
      </c>
      <c r="P249" s="55" t="str">
        <f t="shared" si="146"/>
        <v/>
      </c>
      <c r="Q249" s="129" t="str">
        <f t="shared" si="134"/>
        <v/>
      </c>
      <c r="S249" s="4" t="s">
        <v>13</v>
      </c>
      <c r="T249" s="5">
        <v>45414</v>
      </c>
      <c r="U249" s="6"/>
      <c r="V249" s="6"/>
      <c r="W249" s="6" t="str">
        <f t="shared" si="135"/>
        <v/>
      </c>
      <c r="X249" s="6" t="str">
        <f>IF(OR(U249="",V249=""),"",SUMIFS('تحميل المصنعيات'!$N:$N,'تحميل المصنعيات'!$F:$F,V$2,'تحميل المصنعيات'!$D:$D,T249))</f>
        <v/>
      </c>
      <c r="Y249" s="55" t="str">
        <f t="shared" si="120"/>
        <v/>
      </c>
      <c r="Z249" s="55" t="str">
        <f t="shared" si="121"/>
        <v/>
      </c>
      <c r="AA249" s="129" t="str">
        <f t="shared" si="147"/>
        <v/>
      </c>
      <c r="AC249" s="4" t="s">
        <v>13</v>
      </c>
      <c r="AD249" s="5">
        <v>45414</v>
      </c>
      <c r="AE249" s="6"/>
      <c r="AF249" s="6"/>
      <c r="AG249" s="6" t="str">
        <f t="shared" si="136"/>
        <v/>
      </c>
      <c r="AH249" s="6" t="str">
        <f>IF(OR(AE249="",AF249=""),"",SUMIFS('تحميل المصنعيات'!$N:$N,'تحميل المصنعيات'!$F:$F,AF$2,'تحميل المصنعيات'!$D:$D,AD249))</f>
        <v/>
      </c>
      <c r="AI249" s="55" t="str">
        <f t="shared" si="122"/>
        <v/>
      </c>
      <c r="AJ249" s="55" t="str">
        <f t="shared" si="137"/>
        <v/>
      </c>
      <c r="AK249" s="129" t="str">
        <f t="shared" si="148"/>
        <v/>
      </c>
      <c r="AM249" s="4" t="s">
        <v>13</v>
      </c>
      <c r="AN249" s="5">
        <v>45414</v>
      </c>
      <c r="AO249" s="6"/>
      <c r="AP249" s="6"/>
      <c r="AQ249" s="6" t="str">
        <f t="shared" si="138"/>
        <v/>
      </c>
      <c r="AR249" s="6" t="str">
        <f>IF(OR(AO249="",AP249=""),"",SUMIFS('تحميل المصنعيات'!$N:$N,'تحميل المصنعيات'!$F:$F,AP$2,'تحميل المصنعيات'!$D:$D,AN249))</f>
        <v/>
      </c>
      <c r="AS249" s="55" t="str">
        <f t="shared" si="123"/>
        <v/>
      </c>
      <c r="AT249" s="55" t="str">
        <f t="shared" si="124"/>
        <v/>
      </c>
      <c r="AU249" s="129" t="str">
        <f t="shared" si="149"/>
        <v/>
      </c>
      <c r="AW249" s="4" t="s">
        <v>13</v>
      </c>
      <c r="AX249" s="5">
        <v>45414</v>
      </c>
      <c r="AY249" s="6"/>
      <c r="AZ249" s="6"/>
      <c r="BA249" s="6" t="str">
        <f t="shared" si="139"/>
        <v/>
      </c>
      <c r="BB249" s="6" t="str">
        <f>IF(OR(AY249="",AZ249=""),"",SUMIFS('تحميل المصنعيات'!$N:$N,'تحميل المصنعيات'!$F:$F,AZ$2,'تحميل المصنعيات'!$D:$D,AX249))</f>
        <v/>
      </c>
      <c r="BC249" s="55" t="str">
        <f t="shared" si="125"/>
        <v/>
      </c>
      <c r="BD249" s="55" t="str">
        <f t="shared" si="140"/>
        <v/>
      </c>
      <c r="BE249" s="129" t="str">
        <f t="shared" si="150"/>
        <v/>
      </c>
      <c r="BG249" s="4" t="s">
        <v>13</v>
      </c>
      <c r="BH249" s="5">
        <v>45414</v>
      </c>
      <c r="BI249" s="6"/>
      <c r="BJ249" s="6"/>
      <c r="BK249" s="6" t="str">
        <f t="shared" si="141"/>
        <v/>
      </c>
      <c r="BL249" s="6" t="str">
        <f>IF(OR(BI249="",BJ249=""),"",SUMIFS('تحميل المصنعيات'!$N:$N,'تحميل المصنعيات'!$F:$F,BJ$2,'تحميل المصنعيات'!$D:$D,BH249))</f>
        <v/>
      </c>
      <c r="BM249" s="55" t="str">
        <f t="shared" si="126"/>
        <v/>
      </c>
      <c r="BN249" s="55" t="str">
        <f t="shared" si="127"/>
        <v/>
      </c>
      <c r="BO249" s="129" t="str">
        <f t="shared" si="151"/>
        <v/>
      </c>
      <c r="BQ249" s="4" t="s">
        <v>13</v>
      </c>
      <c r="BR249" s="5">
        <v>45414</v>
      </c>
      <c r="BS249" s="6"/>
      <c r="BT249" s="6"/>
      <c r="BU249" s="6" t="str">
        <f t="shared" si="142"/>
        <v/>
      </c>
      <c r="BV249" s="6" t="str">
        <f>IF(OR(BS249="",BT249=""),"",SUMIFS('تحميل المصنعيات'!$N:$N,'تحميل المصنعيات'!$F:$F,BT$2,'تحميل المصنعيات'!$D:$D,BR249))</f>
        <v/>
      </c>
      <c r="BW249" s="55" t="str">
        <f t="shared" si="128"/>
        <v/>
      </c>
      <c r="BX249" s="55" t="str">
        <f t="shared" si="143"/>
        <v/>
      </c>
      <c r="BY249" s="129" t="str">
        <f t="shared" si="152"/>
        <v/>
      </c>
      <c r="CA249" s="4" t="s">
        <v>13</v>
      </c>
      <c r="CB249" s="5">
        <v>45414</v>
      </c>
      <c r="CC249" s="6"/>
      <c r="CD249" s="6"/>
      <c r="CE249" s="6" t="str">
        <f t="shared" si="144"/>
        <v/>
      </c>
      <c r="CF249" s="6" t="str">
        <f>IF(OR(CC249="",CD249=""),"",SUMIFS('تحميل المصنعيات'!$N:$N,'تحميل المصنعيات'!$F:$F,CD$2,'تحميل المصنعيات'!$D:$D,CB249))</f>
        <v/>
      </c>
      <c r="CG249" s="55" t="str">
        <f t="shared" si="129"/>
        <v/>
      </c>
      <c r="CH249" s="55" t="str">
        <f t="shared" si="130"/>
        <v/>
      </c>
      <c r="CI249" s="129" t="str">
        <f t="shared" si="153"/>
        <v/>
      </c>
      <c r="CK249" s="4" t="s">
        <v>13</v>
      </c>
      <c r="CL249" s="5">
        <v>45414</v>
      </c>
      <c r="CM249" s="6"/>
      <c r="CN249" s="6"/>
      <c r="CO249" s="6" t="str">
        <f t="shared" si="145"/>
        <v/>
      </c>
      <c r="CP249" s="6" t="str">
        <f>IF(OR(CM249="",CN249=""),"",SUMIFS('تحميل المصنعيات'!$N:$N,'تحميل المصنعيات'!$F:$F,CN$2,'تحميل المصنعيات'!$D:$D,CL249))</f>
        <v/>
      </c>
      <c r="CQ249" s="55" t="str">
        <f t="shared" si="131"/>
        <v/>
      </c>
      <c r="CR249" s="55" t="str">
        <f t="shared" si="132"/>
        <v/>
      </c>
      <c r="CS249" s="129" t="str">
        <f t="shared" si="154"/>
        <v/>
      </c>
    </row>
    <row r="250" spans="9:97" x14ac:dyDescent="0.25">
      <c r="I250" s="132" t="s">
        <v>30</v>
      </c>
      <c r="J250" s="133">
        <v>45415</v>
      </c>
      <c r="K250" s="134"/>
      <c r="L250" s="134"/>
      <c r="M250" s="134" t="str">
        <f t="shared" si="133"/>
        <v/>
      </c>
      <c r="N250" s="134" t="str">
        <f>IF(OR(K250="",L250=""),"",SUMIFS('تحميل المصنعيات'!$N:$N,'تحميل المصنعيات'!$F:$F,L$2,'تحميل المصنعيات'!$D:$D,J250))</f>
        <v/>
      </c>
      <c r="O250" s="135" t="str">
        <f t="shared" si="119"/>
        <v/>
      </c>
      <c r="P250" s="135" t="str">
        <f t="shared" si="146"/>
        <v/>
      </c>
      <c r="Q250" s="132" t="str">
        <f t="shared" si="134"/>
        <v/>
      </c>
      <c r="S250" s="132" t="s">
        <v>30</v>
      </c>
      <c r="T250" s="133">
        <v>45415</v>
      </c>
      <c r="U250" s="134"/>
      <c r="V250" s="134"/>
      <c r="W250" s="134" t="str">
        <f t="shared" si="135"/>
        <v/>
      </c>
      <c r="X250" s="134" t="str">
        <f>IF(OR(U250="",V250=""),"",SUMIFS('تحميل المصنعيات'!$N:$N,'تحميل المصنعيات'!$F:$F,V$2,'تحميل المصنعيات'!$D:$D,T250))</f>
        <v/>
      </c>
      <c r="Y250" s="135" t="str">
        <f t="shared" si="120"/>
        <v/>
      </c>
      <c r="Z250" s="135" t="str">
        <f t="shared" si="121"/>
        <v/>
      </c>
      <c r="AA250" s="132" t="str">
        <f t="shared" si="147"/>
        <v/>
      </c>
      <c r="AC250" s="132" t="s">
        <v>30</v>
      </c>
      <c r="AD250" s="133">
        <v>45415</v>
      </c>
      <c r="AE250" s="134"/>
      <c r="AF250" s="134"/>
      <c r="AG250" s="134" t="str">
        <f t="shared" si="136"/>
        <v/>
      </c>
      <c r="AH250" s="134" t="str">
        <f>IF(OR(AE250="",AF250=""),"",SUMIFS('تحميل المصنعيات'!$N:$N,'تحميل المصنعيات'!$F:$F,AF$2,'تحميل المصنعيات'!$D:$D,AD250))</f>
        <v/>
      </c>
      <c r="AI250" s="135" t="str">
        <f t="shared" si="122"/>
        <v/>
      </c>
      <c r="AJ250" s="135" t="str">
        <f t="shared" si="137"/>
        <v/>
      </c>
      <c r="AK250" s="132" t="str">
        <f t="shared" si="148"/>
        <v/>
      </c>
      <c r="AM250" s="132" t="s">
        <v>30</v>
      </c>
      <c r="AN250" s="133">
        <v>45415</v>
      </c>
      <c r="AO250" s="134"/>
      <c r="AP250" s="134"/>
      <c r="AQ250" s="134" t="str">
        <f t="shared" si="138"/>
        <v/>
      </c>
      <c r="AR250" s="134" t="str">
        <f>IF(OR(AO250="",AP250=""),"",SUMIFS('تحميل المصنعيات'!$N:$N,'تحميل المصنعيات'!$F:$F,AP$2,'تحميل المصنعيات'!$D:$D,AN250))</f>
        <v/>
      </c>
      <c r="AS250" s="135" t="str">
        <f t="shared" si="123"/>
        <v/>
      </c>
      <c r="AT250" s="135" t="str">
        <f t="shared" si="124"/>
        <v/>
      </c>
      <c r="AU250" s="132" t="str">
        <f t="shared" si="149"/>
        <v/>
      </c>
      <c r="AW250" s="132" t="s">
        <v>30</v>
      </c>
      <c r="AX250" s="133">
        <v>45415</v>
      </c>
      <c r="AY250" s="134"/>
      <c r="AZ250" s="134"/>
      <c r="BA250" s="134" t="str">
        <f t="shared" si="139"/>
        <v/>
      </c>
      <c r="BB250" s="134" t="str">
        <f>IF(OR(AY250="",AZ250=""),"",SUMIFS('تحميل المصنعيات'!$N:$N,'تحميل المصنعيات'!$F:$F,AZ$2,'تحميل المصنعيات'!$D:$D,AX250))</f>
        <v/>
      </c>
      <c r="BC250" s="135" t="str">
        <f t="shared" si="125"/>
        <v/>
      </c>
      <c r="BD250" s="135" t="str">
        <f t="shared" si="140"/>
        <v/>
      </c>
      <c r="BE250" s="132" t="str">
        <f t="shared" si="150"/>
        <v/>
      </c>
      <c r="BG250" s="132" t="s">
        <v>30</v>
      </c>
      <c r="BH250" s="133">
        <v>45415</v>
      </c>
      <c r="BI250" s="134"/>
      <c r="BJ250" s="134"/>
      <c r="BK250" s="134" t="str">
        <f t="shared" si="141"/>
        <v/>
      </c>
      <c r="BL250" s="134" t="str">
        <f>IF(OR(BI250="",BJ250=""),"",SUMIFS('تحميل المصنعيات'!$N:$N,'تحميل المصنعيات'!$F:$F,BJ$2,'تحميل المصنعيات'!$D:$D,BH250))</f>
        <v/>
      </c>
      <c r="BM250" s="135" t="str">
        <f t="shared" si="126"/>
        <v/>
      </c>
      <c r="BN250" s="135" t="str">
        <f t="shared" si="127"/>
        <v/>
      </c>
      <c r="BO250" s="132" t="str">
        <f t="shared" si="151"/>
        <v/>
      </c>
      <c r="BQ250" s="132" t="s">
        <v>30</v>
      </c>
      <c r="BR250" s="133">
        <v>45415</v>
      </c>
      <c r="BS250" s="134"/>
      <c r="BT250" s="134"/>
      <c r="BU250" s="134" t="str">
        <f t="shared" si="142"/>
        <v/>
      </c>
      <c r="BV250" s="134" t="str">
        <f>IF(OR(BS250="",BT250=""),"",SUMIFS('تحميل المصنعيات'!$N:$N,'تحميل المصنعيات'!$F:$F,BT$2,'تحميل المصنعيات'!$D:$D,BR250))</f>
        <v/>
      </c>
      <c r="BW250" s="135" t="str">
        <f t="shared" si="128"/>
        <v/>
      </c>
      <c r="BX250" s="135" t="str">
        <f t="shared" si="143"/>
        <v/>
      </c>
      <c r="BY250" s="132" t="str">
        <f t="shared" si="152"/>
        <v/>
      </c>
      <c r="CA250" s="132" t="s">
        <v>30</v>
      </c>
      <c r="CB250" s="133">
        <v>45415</v>
      </c>
      <c r="CC250" s="134"/>
      <c r="CD250" s="134"/>
      <c r="CE250" s="134" t="str">
        <f t="shared" si="144"/>
        <v/>
      </c>
      <c r="CF250" s="134" t="str">
        <f>IF(OR(CC250="",CD250=""),"",SUMIFS('تحميل المصنعيات'!$N:$N,'تحميل المصنعيات'!$F:$F,CD$2,'تحميل المصنعيات'!$D:$D,CB250))</f>
        <v/>
      </c>
      <c r="CG250" s="135" t="str">
        <f t="shared" si="129"/>
        <v/>
      </c>
      <c r="CH250" s="135" t="str">
        <f t="shared" si="130"/>
        <v/>
      </c>
      <c r="CI250" s="132" t="str">
        <f t="shared" si="153"/>
        <v/>
      </c>
      <c r="CK250" s="132" t="s">
        <v>30</v>
      </c>
      <c r="CL250" s="133">
        <v>45415</v>
      </c>
      <c r="CM250" s="134"/>
      <c r="CN250" s="134"/>
      <c r="CO250" s="134" t="str">
        <f t="shared" si="145"/>
        <v/>
      </c>
      <c r="CP250" s="134" t="str">
        <f>IF(OR(CM250="",CN250=""),"",SUMIFS('تحميل المصنعيات'!$N:$N,'تحميل المصنعيات'!$F:$F,CN$2,'تحميل المصنعيات'!$D:$D,CL250))</f>
        <v/>
      </c>
      <c r="CQ250" s="135" t="str">
        <f t="shared" si="131"/>
        <v/>
      </c>
      <c r="CR250" s="135" t="str">
        <f t="shared" si="132"/>
        <v/>
      </c>
      <c r="CS250" s="132" t="str">
        <f t="shared" si="154"/>
        <v/>
      </c>
    </row>
    <row r="251" spans="9:97" x14ac:dyDescent="0.25">
      <c r="I251" s="4" t="s">
        <v>8</v>
      </c>
      <c r="J251" s="5">
        <v>45416</v>
      </c>
      <c r="K251" s="6"/>
      <c r="L251" s="6"/>
      <c r="M251" s="6" t="str">
        <f t="shared" si="133"/>
        <v/>
      </c>
      <c r="N251" s="6" t="str">
        <f>IF(OR(K251="",L251=""),"",SUMIFS('تحميل المصنعيات'!$N:$N,'تحميل المصنعيات'!$F:$F,L$2,'تحميل المصنعيات'!$D:$D,J251))</f>
        <v/>
      </c>
      <c r="O251" s="55" t="str">
        <f t="shared" si="119"/>
        <v/>
      </c>
      <c r="P251" s="55" t="str">
        <f t="shared" si="146"/>
        <v/>
      </c>
      <c r="Q251" s="129" t="str">
        <f t="shared" si="134"/>
        <v/>
      </c>
      <c r="S251" s="4" t="s">
        <v>8</v>
      </c>
      <c r="T251" s="5">
        <v>45416</v>
      </c>
      <c r="U251" s="6"/>
      <c r="V251" s="6"/>
      <c r="W251" s="6" t="str">
        <f t="shared" si="135"/>
        <v/>
      </c>
      <c r="X251" s="6" t="str">
        <f>IF(OR(U251="",V251=""),"",SUMIFS('تحميل المصنعيات'!$N:$N,'تحميل المصنعيات'!$F:$F,V$2,'تحميل المصنعيات'!$D:$D,T251))</f>
        <v/>
      </c>
      <c r="Y251" s="55" t="str">
        <f t="shared" si="120"/>
        <v/>
      </c>
      <c r="Z251" s="55" t="str">
        <f t="shared" si="121"/>
        <v/>
      </c>
      <c r="AA251" s="129" t="str">
        <f t="shared" si="147"/>
        <v/>
      </c>
      <c r="AC251" s="4" t="s">
        <v>8</v>
      </c>
      <c r="AD251" s="5">
        <v>45416</v>
      </c>
      <c r="AE251" s="6"/>
      <c r="AF251" s="6"/>
      <c r="AG251" s="6" t="str">
        <f t="shared" si="136"/>
        <v/>
      </c>
      <c r="AH251" s="6" t="str">
        <f>IF(OR(AE251="",AF251=""),"",SUMIFS('تحميل المصنعيات'!$N:$N,'تحميل المصنعيات'!$F:$F,AF$2,'تحميل المصنعيات'!$D:$D,AD251))</f>
        <v/>
      </c>
      <c r="AI251" s="55" t="str">
        <f t="shared" si="122"/>
        <v/>
      </c>
      <c r="AJ251" s="55" t="str">
        <f t="shared" si="137"/>
        <v/>
      </c>
      <c r="AK251" s="129" t="str">
        <f t="shared" si="148"/>
        <v/>
      </c>
      <c r="AM251" s="4" t="s">
        <v>8</v>
      </c>
      <c r="AN251" s="5">
        <v>45416</v>
      </c>
      <c r="AO251" s="6"/>
      <c r="AP251" s="6"/>
      <c r="AQ251" s="6" t="str">
        <f t="shared" si="138"/>
        <v/>
      </c>
      <c r="AR251" s="6" t="str">
        <f>IF(OR(AO251="",AP251=""),"",SUMIFS('تحميل المصنعيات'!$N:$N,'تحميل المصنعيات'!$F:$F,AP$2,'تحميل المصنعيات'!$D:$D,AN251))</f>
        <v/>
      </c>
      <c r="AS251" s="55" t="str">
        <f t="shared" si="123"/>
        <v/>
      </c>
      <c r="AT251" s="55" t="str">
        <f t="shared" si="124"/>
        <v/>
      </c>
      <c r="AU251" s="129" t="str">
        <f t="shared" si="149"/>
        <v/>
      </c>
      <c r="AW251" s="4" t="s">
        <v>8</v>
      </c>
      <c r="AX251" s="5">
        <v>45416</v>
      </c>
      <c r="AY251" s="6"/>
      <c r="AZ251" s="6"/>
      <c r="BA251" s="6" t="str">
        <f t="shared" si="139"/>
        <v/>
      </c>
      <c r="BB251" s="6" t="str">
        <f>IF(OR(AY251="",AZ251=""),"",SUMIFS('تحميل المصنعيات'!$N:$N,'تحميل المصنعيات'!$F:$F,AZ$2,'تحميل المصنعيات'!$D:$D,AX251))</f>
        <v/>
      </c>
      <c r="BC251" s="55" t="str">
        <f t="shared" si="125"/>
        <v/>
      </c>
      <c r="BD251" s="55" t="str">
        <f t="shared" si="140"/>
        <v/>
      </c>
      <c r="BE251" s="129" t="str">
        <f t="shared" si="150"/>
        <v/>
      </c>
      <c r="BG251" s="4" t="s">
        <v>8</v>
      </c>
      <c r="BH251" s="5">
        <v>45416</v>
      </c>
      <c r="BI251" s="6"/>
      <c r="BJ251" s="6"/>
      <c r="BK251" s="6" t="str">
        <f t="shared" si="141"/>
        <v/>
      </c>
      <c r="BL251" s="6" t="str">
        <f>IF(OR(BI251="",BJ251=""),"",SUMIFS('تحميل المصنعيات'!$N:$N,'تحميل المصنعيات'!$F:$F,BJ$2,'تحميل المصنعيات'!$D:$D,BH251))</f>
        <v/>
      </c>
      <c r="BM251" s="55" t="str">
        <f t="shared" si="126"/>
        <v/>
      </c>
      <c r="BN251" s="55" t="str">
        <f t="shared" si="127"/>
        <v/>
      </c>
      <c r="BO251" s="129" t="str">
        <f t="shared" si="151"/>
        <v/>
      </c>
      <c r="BQ251" s="4" t="s">
        <v>8</v>
      </c>
      <c r="BR251" s="5">
        <v>45416</v>
      </c>
      <c r="BS251" s="6"/>
      <c r="BT251" s="6"/>
      <c r="BU251" s="6" t="str">
        <f t="shared" si="142"/>
        <v/>
      </c>
      <c r="BV251" s="6" t="str">
        <f>IF(OR(BS251="",BT251=""),"",SUMIFS('تحميل المصنعيات'!$N:$N,'تحميل المصنعيات'!$F:$F,BT$2,'تحميل المصنعيات'!$D:$D,BR251))</f>
        <v/>
      </c>
      <c r="BW251" s="55" t="str">
        <f t="shared" si="128"/>
        <v/>
      </c>
      <c r="BX251" s="55" t="str">
        <f t="shared" si="143"/>
        <v/>
      </c>
      <c r="BY251" s="129" t="str">
        <f t="shared" si="152"/>
        <v/>
      </c>
      <c r="CA251" s="4" t="s">
        <v>8</v>
      </c>
      <c r="CB251" s="5">
        <v>45416</v>
      </c>
      <c r="CC251" s="6"/>
      <c r="CD251" s="6"/>
      <c r="CE251" s="6" t="str">
        <f t="shared" si="144"/>
        <v/>
      </c>
      <c r="CF251" s="6" t="str">
        <f>IF(OR(CC251="",CD251=""),"",SUMIFS('تحميل المصنعيات'!$N:$N,'تحميل المصنعيات'!$F:$F,CD$2,'تحميل المصنعيات'!$D:$D,CB251))</f>
        <v/>
      </c>
      <c r="CG251" s="55" t="str">
        <f t="shared" si="129"/>
        <v/>
      </c>
      <c r="CH251" s="55" t="str">
        <f t="shared" si="130"/>
        <v/>
      </c>
      <c r="CI251" s="129" t="str">
        <f t="shared" si="153"/>
        <v/>
      </c>
      <c r="CK251" s="4" t="s">
        <v>8</v>
      </c>
      <c r="CL251" s="5">
        <v>45416</v>
      </c>
      <c r="CM251" s="6"/>
      <c r="CN251" s="6"/>
      <c r="CO251" s="6" t="str">
        <f t="shared" si="145"/>
        <v/>
      </c>
      <c r="CP251" s="6" t="str">
        <f>IF(OR(CM251="",CN251=""),"",SUMIFS('تحميل المصنعيات'!$N:$N,'تحميل المصنعيات'!$F:$F,CN$2,'تحميل المصنعيات'!$D:$D,CL251))</f>
        <v/>
      </c>
      <c r="CQ251" s="55" t="str">
        <f t="shared" si="131"/>
        <v/>
      </c>
      <c r="CR251" s="55" t="str">
        <f t="shared" si="132"/>
        <v/>
      </c>
      <c r="CS251" s="129" t="str">
        <f t="shared" si="154"/>
        <v/>
      </c>
    </row>
    <row r="252" spans="9:97" x14ac:dyDescent="0.25">
      <c r="I252" s="4" t="s">
        <v>9</v>
      </c>
      <c r="J252" s="5">
        <v>45417</v>
      </c>
      <c r="K252" s="6"/>
      <c r="L252" s="6"/>
      <c r="M252" s="6" t="str">
        <f t="shared" si="133"/>
        <v/>
      </c>
      <c r="N252" s="6" t="str">
        <f>IF(OR(K252="",L252=""),"",SUMIFS('تحميل المصنعيات'!$N:$N,'تحميل المصنعيات'!$F:$F,L$2,'تحميل المصنعيات'!$D:$D,J252))</f>
        <v/>
      </c>
      <c r="O252" s="55" t="str">
        <f t="shared" si="119"/>
        <v/>
      </c>
      <c r="P252" s="55" t="str">
        <f t="shared" si="146"/>
        <v/>
      </c>
      <c r="Q252" s="129" t="str">
        <f t="shared" si="134"/>
        <v/>
      </c>
      <c r="S252" s="4" t="s">
        <v>9</v>
      </c>
      <c r="T252" s="5">
        <v>45417</v>
      </c>
      <c r="U252" s="6"/>
      <c r="V252" s="6"/>
      <c r="W252" s="6" t="str">
        <f t="shared" si="135"/>
        <v/>
      </c>
      <c r="X252" s="6" t="str">
        <f>IF(OR(U252="",V252=""),"",SUMIFS('تحميل المصنعيات'!$N:$N,'تحميل المصنعيات'!$F:$F,V$2,'تحميل المصنعيات'!$D:$D,T252))</f>
        <v/>
      </c>
      <c r="Y252" s="55" t="str">
        <f t="shared" si="120"/>
        <v/>
      </c>
      <c r="Z252" s="55" t="str">
        <f t="shared" si="121"/>
        <v/>
      </c>
      <c r="AA252" s="129" t="str">
        <f t="shared" si="147"/>
        <v/>
      </c>
      <c r="AC252" s="4" t="s">
        <v>9</v>
      </c>
      <c r="AD252" s="5">
        <v>45417</v>
      </c>
      <c r="AE252" s="6"/>
      <c r="AF252" s="6"/>
      <c r="AG252" s="6" t="str">
        <f t="shared" si="136"/>
        <v/>
      </c>
      <c r="AH252" s="6" t="str">
        <f>IF(OR(AE252="",AF252=""),"",SUMIFS('تحميل المصنعيات'!$N:$N,'تحميل المصنعيات'!$F:$F,AF$2,'تحميل المصنعيات'!$D:$D,AD252))</f>
        <v/>
      </c>
      <c r="AI252" s="55" t="str">
        <f t="shared" si="122"/>
        <v/>
      </c>
      <c r="AJ252" s="55" t="str">
        <f t="shared" si="137"/>
        <v/>
      </c>
      <c r="AK252" s="129" t="str">
        <f t="shared" si="148"/>
        <v/>
      </c>
      <c r="AM252" s="4" t="s">
        <v>9</v>
      </c>
      <c r="AN252" s="5">
        <v>45417</v>
      </c>
      <c r="AO252" s="6"/>
      <c r="AP252" s="6"/>
      <c r="AQ252" s="6" t="str">
        <f t="shared" si="138"/>
        <v/>
      </c>
      <c r="AR252" s="6" t="str">
        <f>IF(OR(AO252="",AP252=""),"",SUMIFS('تحميل المصنعيات'!$N:$N,'تحميل المصنعيات'!$F:$F,AP$2,'تحميل المصنعيات'!$D:$D,AN252))</f>
        <v/>
      </c>
      <c r="AS252" s="55" t="str">
        <f t="shared" si="123"/>
        <v/>
      </c>
      <c r="AT252" s="55" t="str">
        <f t="shared" si="124"/>
        <v/>
      </c>
      <c r="AU252" s="129" t="str">
        <f t="shared" si="149"/>
        <v/>
      </c>
      <c r="AW252" s="4" t="s">
        <v>9</v>
      </c>
      <c r="AX252" s="5">
        <v>45417</v>
      </c>
      <c r="AY252" s="6"/>
      <c r="AZ252" s="6"/>
      <c r="BA252" s="6" t="str">
        <f t="shared" si="139"/>
        <v/>
      </c>
      <c r="BB252" s="6" t="str">
        <f>IF(OR(AY252="",AZ252=""),"",SUMIFS('تحميل المصنعيات'!$N:$N,'تحميل المصنعيات'!$F:$F,AZ$2,'تحميل المصنعيات'!$D:$D,AX252))</f>
        <v/>
      </c>
      <c r="BC252" s="55" t="str">
        <f t="shared" si="125"/>
        <v/>
      </c>
      <c r="BD252" s="55" t="str">
        <f t="shared" si="140"/>
        <v/>
      </c>
      <c r="BE252" s="129" t="str">
        <f t="shared" si="150"/>
        <v/>
      </c>
      <c r="BG252" s="4" t="s">
        <v>9</v>
      </c>
      <c r="BH252" s="5">
        <v>45417</v>
      </c>
      <c r="BI252" s="6"/>
      <c r="BJ252" s="6"/>
      <c r="BK252" s="6" t="str">
        <f t="shared" si="141"/>
        <v/>
      </c>
      <c r="BL252" s="6" t="str">
        <f>IF(OR(BI252="",BJ252=""),"",SUMIFS('تحميل المصنعيات'!$N:$N,'تحميل المصنعيات'!$F:$F,BJ$2,'تحميل المصنعيات'!$D:$D,BH252))</f>
        <v/>
      </c>
      <c r="BM252" s="55" t="str">
        <f t="shared" si="126"/>
        <v/>
      </c>
      <c r="BN252" s="55" t="str">
        <f t="shared" si="127"/>
        <v/>
      </c>
      <c r="BO252" s="129" t="str">
        <f t="shared" si="151"/>
        <v/>
      </c>
      <c r="BQ252" s="4" t="s">
        <v>9</v>
      </c>
      <c r="BR252" s="5">
        <v>45417</v>
      </c>
      <c r="BS252" s="6"/>
      <c r="BT252" s="6"/>
      <c r="BU252" s="6" t="str">
        <f t="shared" si="142"/>
        <v/>
      </c>
      <c r="BV252" s="6" t="str">
        <f>IF(OR(BS252="",BT252=""),"",SUMIFS('تحميل المصنعيات'!$N:$N,'تحميل المصنعيات'!$F:$F,BT$2,'تحميل المصنعيات'!$D:$D,BR252))</f>
        <v/>
      </c>
      <c r="BW252" s="55" t="str">
        <f t="shared" si="128"/>
        <v/>
      </c>
      <c r="BX252" s="55" t="str">
        <f t="shared" si="143"/>
        <v/>
      </c>
      <c r="BY252" s="129" t="str">
        <f t="shared" si="152"/>
        <v/>
      </c>
      <c r="CA252" s="4" t="s">
        <v>9</v>
      </c>
      <c r="CB252" s="5">
        <v>45417</v>
      </c>
      <c r="CC252" s="6"/>
      <c r="CD252" s="6"/>
      <c r="CE252" s="6" t="str">
        <f t="shared" si="144"/>
        <v/>
      </c>
      <c r="CF252" s="6" t="str">
        <f>IF(OR(CC252="",CD252=""),"",SUMIFS('تحميل المصنعيات'!$N:$N,'تحميل المصنعيات'!$F:$F,CD$2,'تحميل المصنعيات'!$D:$D,CB252))</f>
        <v/>
      </c>
      <c r="CG252" s="55" t="str">
        <f t="shared" si="129"/>
        <v/>
      </c>
      <c r="CH252" s="55" t="str">
        <f t="shared" si="130"/>
        <v/>
      </c>
      <c r="CI252" s="129" t="str">
        <f t="shared" si="153"/>
        <v/>
      </c>
      <c r="CK252" s="4" t="s">
        <v>9</v>
      </c>
      <c r="CL252" s="5">
        <v>45417</v>
      </c>
      <c r="CM252" s="6"/>
      <c r="CN252" s="6"/>
      <c r="CO252" s="6" t="str">
        <f t="shared" si="145"/>
        <v/>
      </c>
      <c r="CP252" s="6" t="str">
        <f>IF(OR(CM252="",CN252=""),"",SUMIFS('تحميل المصنعيات'!$N:$N,'تحميل المصنعيات'!$F:$F,CN$2,'تحميل المصنعيات'!$D:$D,CL252))</f>
        <v/>
      </c>
      <c r="CQ252" s="55" t="str">
        <f t="shared" si="131"/>
        <v/>
      </c>
      <c r="CR252" s="55" t="str">
        <f t="shared" si="132"/>
        <v/>
      </c>
      <c r="CS252" s="129" t="str">
        <f t="shared" si="154"/>
        <v/>
      </c>
    </row>
    <row r="253" spans="9:97" x14ac:dyDescent="0.25">
      <c r="I253" s="4" t="s">
        <v>10</v>
      </c>
      <c r="J253" s="5">
        <v>45418</v>
      </c>
      <c r="K253" s="6"/>
      <c r="L253" s="6"/>
      <c r="M253" s="6" t="str">
        <f t="shared" si="133"/>
        <v/>
      </c>
      <c r="N253" s="6" t="str">
        <f>IF(OR(K253="",L253=""),"",SUMIFS('تحميل المصنعيات'!$N:$N,'تحميل المصنعيات'!$F:$F,L$2,'تحميل المصنعيات'!$D:$D,J253))</f>
        <v/>
      </c>
      <c r="O253" s="55" t="str">
        <f t="shared" si="119"/>
        <v/>
      </c>
      <c r="P253" s="55" t="str">
        <f t="shared" si="146"/>
        <v/>
      </c>
      <c r="Q253" s="129" t="str">
        <f t="shared" si="134"/>
        <v/>
      </c>
      <c r="S253" s="4" t="s">
        <v>10</v>
      </c>
      <c r="T253" s="5">
        <v>45418</v>
      </c>
      <c r="U253" s="6"/>
      <c r="V253" s="6"/>
      <c r="W253" s="6" t="str">
        <f t="shared" si="135"/>
        <v/>
      </c>
      <c r="X253" s="6" t="str">
        <f>IF(OR(U253="",V253=""),"",SUMIFS('تحميل المصنعيات'!$N:$N,'تحميل المصنعيات'!$F:$F,V$2,'تحميل المصنعيات'!$D:$D,T253))</f>
        <v/>
      </c>
      <c r="Y253" s="55" t="str">
        <f t="shared" si="120"/>
        <v/>
      </c>
      <c r="Z253" s="55" t="str">
        <f t="shared" si="121"/>
        <v/>
      </c>
      <c r="AA253" s="129" t="str">
        <f t="shared" si="147"/>
        <v/>
      </c>
      <c r="AC253" s="4" t="s">
        <v>10</v>
      </c>
      <c r="AD253" s="5">
        <v>45418</v>
      </c>
      <c r="AE253" s="6"/>
      <c r="AF253" s="6"/>
      <c r="AG253" s="6" t="str">
        <f t="shared" si="136"/>
        <v/>
      </c>
      <c r="AH253" s="6" t="str">
        <f>IF(OR(AE253="",AF253=""),"",SUMIFS('تحميل المصنعيات'!$N:$N,'تحميل المصنعيات'!$F:$F,AF$2,'تحميل المصنعيات'!$D:$D,AD253))</f>
        <v/>
      </c>
      <c r="AI253" s="55" t="str">
        <f t="shared" si="122"/>
        <v/>
      </c>
      <c r="AJ253" s="55" t="str">
        <f t="shared" si="137"/>
        <v/>
      </c>
      <c r="AK253" s="129" t="str">
        <f t="shared" si="148"/>
        <v/>
      </c>
      <c r="AM253" s="4" t="s">
        <v>10</v>
      </c>
      <c r="AN253" s="5">
        <v>45418</v>
      </c>
      <c r="AO253" s="6"/>
      <c r="AP253" s="6"/>
      <c r="AQ253" s="6" t="str">
        <f t="shared" si="138"/>
        <v/>
      </c>
      <c r="AR253" s="6" t="str">
        <f>IF(OR(AO253="",AP253=""),"",SUMIFS('تحميل المصنعيات'!$N:$N,'تحميل المصنعيات'!$F:$F,AP$2,'تحميل المصنعيات'!$D:$D,AN253))</f>
        <v/>
      </c>
      <c r="AS253" s="55" t="str">
        <f t="shared" si="123"/>
        <v/>
      </c>
      <c r="AT253" s="55" t="str">
        <f t="shared" si="124"/>
        <v/>
      </c>
      <c r="AU253" s="129" t="str">
        <f t="shared" si="149"/>
        <v/>
      </c>
      <c r="AW253" s="4" t="s">
        <v>10</v>
      </c>
      <c r="AX253" s="5">
        <v>45418</v>
      </c>
      <c r="AY253" s="6"/>
      <c r="AZ253" s="6"/>
      <c r="BA253" s="6" t="str">
        <f t="shared" si="139"/>
        <v/>
      </c>
      <c r="BB253" s="6" t="str">
        <f>IF(OR(AY253="",AZ253=""),"",SUMIFS('تحميل المصنعيات'!$N:$N,'تحميل المصنعيات'!$F:$F,AZ$2,'تحميل المصنعيات'!$D:$D,AX253))</f>
        <v/>
      </c>
      <c r="BC253" s="55" t="str">
        <f t="shared" si="125"/>
        <v/>
      </c>
      <c r="BD253" s="55" t="str">
        <f t="shared" si="140"/>
        <v/>
      </c>
      <c r="BE253" s="129" t="str">
        <f t="shared" si="150"/>
        <v/>
      </c>
      <c r="BG253" s="4" t="s">
        <v>10</v>
      </c>
      <c r="BH253" s="5">
        <v>45418</v>
      </c>
      <c r="BI253" s="6"/>
      <c r="BJ253" s="6"/>
      <c r="BK253" s="6" t="str">
        <f t="shared" si="141"/>
        <v/>
      </c>
      <c r="BL253" s="6" t="str">
        <f>IF(OR(BI253="",BJ253=""),"",SUMIFS('تحميل المصنعيات'!$N:$N,'تحميل المصنعيات'!$F:$F,BJ$2,'تحميل المصنعيات'!$D:$D,BH253))</f>
        <v/>
      </c>
      <c r="BM253" s="55" t="str">
        <f t="shared" si="126"/>
        <v/>
      </c>
      <c r="BN253" s="55" t="str">
        <f t="shared" si="127"/>
        <v/>
      </c>
      <c r="BO253" s="129" t="str">
        <f t="shared" si="151"/>
        <v/>
      </c>
      <c r="BQ253" s="4" t="s">
        <v>10</v>
      </c>
      <c r="BR253" s="5">
        <v>45418</v>
      </c>
      <c r="BS253" s="6"/>
      <c r="BT253" s="6"/>
      <c r="BU253" s="6" t="str">
        <f t="shared" si="142"/>
        <v/>
      </c>
      <c r="BV253" s="6" t="str">
        <f>IF(OR(BS253="",BT253=""),"",SUMIFS('تحميل المصنعيات'!$N:$N,'تحميل المصنعيات'!$F:$F,BT$2,'تحميل المصنعيات'!$D:$D,BR253))</f>
        <v/>
      </c>
      <c r="BW253" s="55" t="str">
        <f t="shared" si="128"/>
        <v/>
      </c>
      <c r="BX253" s="55" t="str">
        <f t="shared" si="143"/>
        <v/>
      </c>
      <c r="BY253" s="129" t="str">
        <f t="shared" si="152"/>
        <v/>
      </c>
      <c r="CA253" s="4" t="s">
        <v>10</v>
      </c>
      <c r="CB253" s="5">
        <v>45418</v>
      </c>
      <c r="CC253" s="6"/>
      <c r="CD253" s="6"/>
      <c r="CE253" s="6" t="str">
        <f t="shared" si="144"/>
        <v/>
      </c>
      <c r="CF253" s="6" t="str">
        <f>IF(OR(CC253="",CD253=""),"",SUMIFS('تحميل المصنعيات'!$N:$N,'تحميل المصنعيات'!$F:$F,CD$2,'تحميل المصنعيات'!$D:$D,CB253))</f>
        <v/>
      </c>
      <c r="CG253" s="55" t="str">
        <f t="shared" si="129"/>
        <v/>
      </c>
      <c r="CH253" s="55" t="str">
        <f t="shared" si="130"/>
        <v/>
      </c>
      <c r="CI253" s="129" t="str">
        <f t="shared" si="153"/>
        <v/>
      </c>
      <c r="CK253" s="4" t="s">
        <v>10</v>
      </c>
      <c r="CL253" s="5">
        <v>45418</v>
      </c>
      <c r="CM253" s="6"/>
      <c r="CN253" s="6"/>
      <c r="CO253" s="6" t="str">
        <f t="shared" si="145"/>
        <v/>
      </c>
      <c r="CP253" s="6" t="str">
        <f>IF(OR(CM253="",CN253=""),"",SUMIFS('تحميل المصنعيات'!$N:$N,'تحميل المصنعيات'!$F:$F,CN$2,'تحميل المصنعيات'!$D:$D,CL253))</f>
        <v/>
      </c>
      <c r="CQ253" s="55" t="str">
        <f t="shared" si="131"/>
        <v/>
      </c>
      <c r="CR253" s="55" t="str">
        <f t="shared" si="132"/>
        <v/>
      </c>
      <c r="CS253" s="129" t="str">
        <f t="shared" si="154"/>
        <v/>
      </c>
    </row>
    <row r="254" spans="9:97" x14ac:dyDescent="0.25">
      <c r="I254" s="4" t="s">
        <v>11</v>
      </c>
      <c r="J254" s="5">
        <v>45419</v>
      </c>
      <c r="K254" s="6"/>
      <c r="L254" s="6"/>
      <c r="M254" s="6" t="str">
        <f t="shared" si="133"/>
        <v/>
      </c>
      <c r="N254" s="6" t="str">
        <f>IF(OR(K254="",L254=""),"",SUMIFS('تحميل المصنعيات'!$N:$N,'تحميل المصنعيات'!$F:$F,L$2,'تحميل المصنعيات'!$D:$D,J254))</f>
        <v/>
      </c>
      <c r="O254" s="55" t="str">
        <f t="shared" si="119"/>
        <v/>
      </c>
      <c r="P254" s="55" t="str">
        <f t="shared" si="146"/>
        <v/>
      </c>
      <c r="Q254" s="129" t="str">
        <f t="shared" si="134"/>
        <v/>
      </c>
      <c r="S254" s="4" t="s">
        <v>11</v>
      </c>
      <c r="T254" s="5">
        <v>45419</v>
      </c>
      <c r="U254" s="6"/>
      <c r="V254" s="6"/>
      <c r="W254" s="6" t="str">
        <f t="shared" si="135"/>
        <v/>
      </c>
      <c r="X254" s="6" t="str">
        <f>IF(OR(U254="",V254=""),"",SUMIFS('تحميل المصنعيات'!$N:$N,'تحميل المصنعيات'!$F:$F,V$2,'تحميل المصنعيات'!$D:$D,T254))</f>
        <v/>
      </c>
      <c r="Y254" s="55" t="str">
        <f t="shared" si="120"/>
        <v/>
      </c>
      <c r="Z254" s="55" t="str">
        <f t="shared" si="121"/>
        <v/>
      </c>
      <c r="AA254" s="129" t="str">
        <f t="shared" si="147"/>
        <v/>
      </c>
      <c r="AC254" s="4" t="s">
        <v>11</v>
      </c>
      <c r="AD254" s="5">
        <v>45419</v>
      </c>
      <c r="AE254" s="6"/>
      <c r="AF254" s="6"/>
      <c r="AG254" s="6" t="str">
        <f t="shared" si="136"/>
        <v/>
      </c>
      <c r="AH254" s="6" t="str">
        <f>IF(OR(AE254="",AF254=""),"",SUMIFS('تحميل المصنعيات'!$N:$N,'تحميل المصنعيات'!$F:$F,AF$2,'تحميل المصنعيات'!$D:$D,AD254))</f>
        <v/>
      </c>
      <c r="AI254" s="55" t="str">
        <f t="shared" si="122"/>
        <v/>
      </c>
      <c r="AJ254" s="55" t="str">
        <f t="shared" si="137"/>
        <v/>
      </c>
      <c r="AK254" s="129" t="str">
        <f t="shared" si="148"/>
        <v/>
      </c>
      <c r="AM254" s="4" t="s">
        <v>11</v>
      </c>
      <c r="AN254" s="5">
        <v>45419</v>
      </c>
      <c r="AO254" s="6"/>
      <c r="AP254" s="6"/>
      <c r="AQ254" s="6" t="str">
        <f t="shared" si="138"/>
        <v/>
      </c>
      <c r="AR254" s="6" t="str">
        <f>IF(OR(AO254="",AP254=""),"",SUMIFS('تحميل المصنعيات'!$N:$N,'تحميل المصنعيات'!$F:$F,AP$2,'تحميل المصنعيات'!$D:$D,AN254))</f>
        <v/>
      </c>
      <c r="AS254" s="55" t="str">
        <f t="shared" si="123"/>
        <v/>
      </c>
      <c r="AT254" s="55" t="str">
        <f t="shared" si="124"/>
        <v/>
      </c>
      <c r="AU254" s="129" t="str">
        <f t="shared" si="149"/>
        <v/>
      </c>
      <c r="AW254" s="4" t="s">
        <v>11</v>
      </c>
      <c r="AX254" s="5">
        <v>45419</v>
      </c>
      <c r="AY254" s="6"/>
      <c r="AZ254" s="6"/>
      <c r="BA254" s="6" t="str">
        <f t="shared" si="139"/>
        <v/>
      </c>
      <c r="BB254" s="6" t="str">
        <f>IF(OR(AY254="",AZ254=""),"",SUMIFS('تحميل المصنعيات'!$N:$N,'تحميل المصنعيات'!$F:$F,AZ$2,'تحميل المصنعيات'!$D:$D,AX254))</f>
        <v/>
      </c>
      <c r="BC254" s="55" t="str">
        <f t="shared" si="125"/>
        <v/>
      </c>
      <c r="BD254" s="55" t="str">
        <f t="shared" si="140"/>
        <v/>
      </c>
      <c r="BE254" s="129" t="str">
        <f t="shared" si="150"/>
        <v/>
      </c>
      <c r="BG254" s="4" t="s">
        <v>11</v>
      </c>
      <c r="BH254" s="5">
        <v>45419</v>
      </c>
      <c r="BI254" s="6"/>
      <c r="BJ254" s="6"/>
      <c r="BK254" s="6" t="str">
        <f t="shared" si="141"/>
        <v/>
      </c>
      <c r="BL254" s="6" t="str">
        <f>IF(OR(BI254="",BJ254=""),"",SUMIFS('تحميل المصنعيات'!$N:$N,'تحميل المصنعيات'!$F:$F,BJ$2,'تحميل المصنعيات'!$D:$D,BH254))</f>
        <v/>
      </c>
      <c r="BM254" s="55" t="str">
        <f t="shared" si="126"/>
        <v/>
      </c>
      <c r="BN254" s="55" t="str">
        <f t="shared" si="127"/>
        <v/>
      </c>
      <c r="BO254" s="129" t="str">
        <f t="shared" si="151"/>
        <v/>
      </c>
      <c r="BQ254" s="4" t="s">
        <v>11</v>
      </c>
      <c r="BR254" s="5">
        <v>45419</v>
      </c>
      <c r="BS254" s="6"/>
      <c r="BT254" s="6"/>
      <c r="BU254" s="6" t="str">
        <f t="shared" si="142"/>
        <v/>
      </c>
      <c r="BV254" s="6" t="str">
        <f>IF(OR(BS254="",BT254=""),"",SUMIFS('تحميل المصنعيات'!$N:$N,'تحميل المصنعيات'!$F:$F,BT$2,'تحميل المصنعيات'!$D:$D,BR254))</f>
        <v/>
      </c>
      <c r="BW254" s="55" t="str">
        <f t="shared" si="128"/>
        <v/>
      </c>
      <c r="BX254" s="55" t="str">
        <f t="shared" si="143"/>
        <v/>
      </c>
      <c r="BY254" s="129" t="str">
        <f t="shared" si="152"/>
        <v/>
      </c>
      <c r="CA254" s="4" t="s">
        <v>11</v>
      </c>
      <c r="CB254" s="5">
        <v>45419</v>
      </c>
      <c r="CC254" s="6"/>
      <c r="CD254" s="6"/>
      <c r="CE254" s="6" t="str">
        <f t="shared" si="144"/>
        <v/>
      </c>
      <c r="CF254" s="6" t="str">
        <f>IF(OR(CC254="",CD254=""),"",SUMIFS('تحميل المصنعيات'!$N:$N,'تحميل المصنعيات'!$F:$F,CD$2,'تحميل المصنعيات'!$D:$D,CB254))</f>
        <v/>
      </c>
      <c r="CG254" s="55" t="str">
        <f t="shared" si="129"/>
        <v/>
      </c>
      <c r="CH254" s="55" t="str">
        <f t="shared" si="130"/>
        <v/>
      </c>
      <c r="CI254" s="129" t="str">
        <f t="shared" si="153"/>
        <v/>
      </c>
      <c r="CK254" s="4" t="s">
        <v>11</v>
      </c>
      <c r="CL254" s="5">
        <v>45419</v>
      </c>
      <c r="CM254" s="6"/>
      <c r="CN254" s="6"/>
      <c r="CO254" s="6" t="str">
        <f t="shared" si="145"/>
        <v/>
      </c>
      <c r="CP254" s="6" t="str">
        <f>IF(OR(CM254="",CN254=""),"",SUMIFS('تحميل المصنعيات'!$N:$N,'تحميل المصنعيات'!$F:$F,CN$2,'تحميل المصنعيات'!$D:$D,CL254))</f>
        <v/>
      </c>
      <c r="CQ254" s="55" t="str">
        <f t="shared" si="131"/>
        <v/>
      </c>
      <c r="CR254" s="55" t="str">
        <f t="shared" si="132"/>
        <v/>
      </c>
      <c r="CS254" s="129" t="str">
        <f t="shared" si="154"/>
        <v/>
      </c>
    </row>
    <row r="255" spans="9:97" x14ac:dyDescent="0.25">
      <c r="I255" s="4" t="s">
        <v>12</v>
      </c>
      <c r="J255" s="5">
        <v>45420</v>
      </c>
      <c r="K255" s="6"/>
      <c r="L255" s="6"/>
      <c r="M255" s="6" t="str">
        <f t="shared" si="133"/>
        <v/>
      </c>
      <c r="N255" s="6" t="str">
        <f>IF(OR(K255="",L255=""),"",SUMIFS('تحميل المصنعيات'!$N:$N,'تحميل المصنعيات'!$F:$F,L$2,'تحميل المصنعيات'!$D:$D,J255))</f>
        <v/>
      </c>
      <c r="O255" s="55" t="str">
        <f t="shared" si="119"/>
        <v/>
      </c>
      <c r="P255" s="55" t="str">
        <f t="shared" si="146"/>
        <v/>
      </c>
      <c r="Q255" s="129" t="str">
        <f t="shared" si="134"/>
        <v/>
      </c>
      <c r="S255" s="4" t="s">
        <v>12</v>
      </c>
      <c r="T255" s="5">
        <v>45420</v>
      </c>
      <c r="U255" s="6"/>
      <c r="V255" s="6"/>
      <c r="W255" s="6" t="str">
        <f t="shared" si="135"/>
        <v/>
      </c>
      <c r="X255" s="6" t="str">
        <f>IF(OR(U255="",V255=""),"",SUMIFS('تحميل المصنعيات'!$N:$N,'تحميل المصنعيات'!$F:$F,V$2,'تحميل المصنعيات'!$D:$D,T255))</f>
        <v/>
      </c>
      <c r="Y255" s="55" t="str">
        <f t="shared" si="120"/>
        <v/>
      </c>
      <c r="Z255" s="55" t="str">
        <f t="shared" si="121"/>
        <v/>
      </c>
      <c r="AA255" s="129" t="str">
        <f t="shared" si="147"/>
        <v/>
      </c>
      <c r="AC255" s="4" t="s">
        <v>12</v>
      </c>
      <c r="AD255" s="5">
        <v>45420</v>
      </c>
      <c r="AE255" s="6"/>
      <c r="AF255" s="6"/>
      <c r="AG255" s="6" t="str">
        <f t="shared" si="136"/>
        <v/>
      </c>
      <c r="AH255" s="6" t="str">
        <f>IF(OR(AE255="",AF255=""),"",SUMIFS('تحميل المصنعيات'!$N:$N,'تحميل المصنعيات'!$F:$F,AF$2,'تحميل المصنعيات'!$D:$D,AD255))</f>
        <v/>
      </c>
      <c r="AI255" s="55" t="str">
        <f t="shared" si="122"/>
        <v/>
      </c>
      <c r="AJ255" s="55" t="str">
        <f t="shared" si="137"/>
        <v/>
      </c>
      <c r="AK255" s="129" t="str">
        <f t="shared" si="148"/>
        <v/>
      </c>
      <c r="AM255" s="4" t="s">
        <v>12</v>
      </c>
      <c r="AN255" s="5">
        <v>45420</v>
      </c>
      <c r="AO255" s="6"/>
      <c r="AP255" s="6"/>
      <c r="AQ255" s="6" t="str">
        <f t="shared" si="138"/>
        <v/>
      </c>
      <c r="AR255" s="6" t="str">
        <f>IF(OR(AO255="",AP255=""),"",SUMIFS('تحميل المصنعيات'!$N:$N,'تحميل المصنعيات'!$F:$F,AP$2,'تحميل المصنعيات'!$D:$D,AN255))</f>
        <v/>
      </c>
      <c r="AS255" s="55" t="str">
        <f t="shared" si="123"/>
        <v/>
      </c>
      <c r="AT255" s="55" t="str">
        <f t="shared" si="124"/>
        <v/>
      </c>
      <c r="AU255" s="129" t="str">
        <f t="shared" si="149"/>
        <v/>
      </c>
      <c r="AW255" s="4" t="s">
        <v>12</v>
      </c>
      <c r="AX255" s="5">
        <v>45420</v>
      </c>
      <c r="AY255" s="6"/>
      <c r="AZ255" s="6"/>
      <c r="BA255" s="6" t="str">
        <f t="shared" si="139"/>
        <v/>
      </c>
      <c r="BB255" s="6" t="str">
        <f>IF(OR(AY255="",AZ255=""),"",SUMIFS('تحميل المصنعيات'!$N:$N,'تحميل المصنعيات'!$F:$F,AZ$2,'تحميل المصنعيات'!$D:$D,AX255))</f>
        <v/>
      </c>
      <c r="BC255" s="55" t="str">
        <f t="shared" si="125"/>
        <v/>
      </c>
      <c r="BD255" s="55" t="str">
        <f t="shared" si="140"/>
        <v/>
      </c>
      <c r="BE255" s="129" t="str">
        <f t="shared" si="150"/>
        <v/>
      </c>
      <c r="BG255" s="4" t="s">
        <v>12</v>
      </c>
      <c r="BH255" s="5">
        <v>45420</v>
      </c>
      <c r="BI255" s="6"/>
      <c r="BJ255" s="6"/>
      <c r="BK255" s="6" t="str">
        <f t="shared" si="141"/>
        <v/>
      </c>
      <c r="BL255" s="6" t="str">
        <f>IF(OR(BI255="",BJ255=""),"",SUMIFS('تحميل المصنعيات'!$N:$N,'تحميل المصنعيات'!$F:$F,BJ$2,'تحميل المصنعيات'!$D:$D,BH255))</f>
        <v/>
      </c>
      <c r="BM255" s="55" t="str">
        <f t="shared" si="126"/>
        <v/>
      </c>
      <c r="BN255" s="55" t="str">
        <f t="shared" si="127"/>
        <v/>
      </c>
      <c r="BO255" s="129" t="str">
        <f t="shared" si="151"/>
        <v/>
      </c>
      <c r="BQ255" s="4" t="s">
        <v>12</v>
      </c>
      <c r="BR255" s="5">
        <v>45420</v>
      </c>
      <c r="BS255" s="6"/>
      <c r="BT255" s="6"/>
      <c r="BU255" s="6" t="str">
        <f t="shared" si="142"/>
        <v/>
      </c>
      <c r="BV255" s="6" t="str">
        <f>IF(OR(BS255="",BT255=""),"",SUMIFS('تحميل المصنعيات'!$N:$N,'تحميل المصنعيات'!$F:$F,BT$2,'تحميل المصنعيات'!$D:$D,BR255))</f>
        <v/>
      </c>
      <c r="BW255" s="55" t="str">
        <f t="shared" si="128"/>
        <v/>
      </c>
      <c r="BX255" s="55" t="str">
        <f t="shared" si="143"/>
        <v/>
      </c>
      <c r="BY255" s="129" t="str">
        <f t="shared" si="152"/>
        <v/>
      </c>
      <c r="CA255" s="4" t="s">
        <v>12</v>
      </c>
      <c r="CB255" s="5">
        <v>45420</v>
      </c>
      <c r="CC255" s="6"/>
      <c r="CD255" s="6"/>
      <c r="CE255" s="6" t="str">
        <f t="shared" si="144"/>
        <v/>
      </c>
      <c r="CF255" s="6" t="str">
        <f>IF(OR(CC255="",CD255=""),"",SUMIFS('تحميل المصنعيات'!$N:$N,'تحميل المصنعيات'!$F:$F,CD$2,'تحميل المصنعيات'!$D:$D,CB255))</f>
        <v/>
      </c>
      <c r="CG255" s="55" t="str">
        <f t="shared" si="129"/>
        <v/>
      </c>
      <c r="CH255" s="55" t="str">
        <f t="shared" si="130"/>
        <v/>
      </c>
      <c r="CI255" s="129" t="str">
        <f t="shared" si="153"/>
        <v/>
      </c>
      <c r="CK255" s="4" t="s">
        <v>12</v>
      </c>
      <c r="CL255" s="5">
        <v>45420</v>
      </c>
      <c r="CM255" s="6"/>
      <c r="CN255" s="6"/>
      <c r="CO255" s="6" t="str">
        <f t="shared" si="145"/>
        <v/>
      </c>
      <c r="CP255" s="6" t="str">
        <f>IF(OR(CM255="",CN255=""),"",SUMIFS('تحميل المصنعيات'!$N:$N,'تحميل المصنعيات'!$F:$F,CN$2,'تحميل المصنعيات'!$D:$D,CL255))</f>
        <v/>
      </c>
      <c r="CQ255" s="55" t="str">
        <f t="shared" si="131"/>
        <v/>
      </c>
      <c r="CR255" s="55" t="str">
        <f t="shared" si="132"/>
        <v/>
      </c>
      <c r="CS255" s="129" t="str">
        <f t="shared" si="154"/>
        <v/>
      </c>
    </row>
    <row r="256" spans="9:97" x14ac:dyDescent="0.25">
      <c r="I256" s="4" t="s">
        <v>13</v>
      </c>
      <c r="J256" s="5">
        <v>45421</v>
      </c>
      <c r="K256" s="6"/>
      <c r="L256" s="6"/>
      <c r="M256" s="6" t="str">
        <f t="shared" si="133"/>
        <v/>
      </c>
      <c r="N256" s="6" t="str">
        <f>IF(OR(K256="",L256=""),"",SUMIFS('تحميل المصنعيات'!$N:$N,'تحميل المصنعيات'!$F:$F,L$2,'تحميل المصنعيات'!$D:$D,J256))</f>
        <v/>
      </c>
      <c r="O256" s="55" t="str">
        <f t="shared" si="119"/>
        <v/>
      </c>
      <c r="P256" s="55" t="str">
        <f t="shared" si="146"/>
        <v/>
      </c>
      <c r="Q256" s="129" t="str">
        <f t="shared" si="134"/>
        <v/>
      </c>
      <c r="S256" s="4" t="s">
        <v>13</v>
      </c>
      <c r="T256" s="5">
        <v>45421</v>
      </c>
      <c r="U256" s="6"/>
      <c r="V256" s="6"/>
      <c r="W256" s="6" t="str">
        <f t="shared" si="135"/>
        <v/>
      </c>
      <c r="X256" s="6" t="str">
        <f>IF(OR(U256="",V256=""),"",SUMIFS('تحميل المصنعيات'!$N:$N,'تحميل المصنعيات'!$F:$F,V$2,'تحميل المصنعيات'!$D:$D,T256))</f>
        <v/>
      </c>
      <c r="Y256" s="55" t="str">
        <f t="shared" si="120"/>
        <v/>
      </c>
      <c r="Z256" s="55" t="str">
        <f t="shared" si="121"/>
        <v/>
      </c>
      <c r="AA256" s="129" t="str">
        <f t="shared" si="147"/>
        <v/>
      </c>
      <c r="AC256" s="4" t="s">
        <v>13</v>
      </c>
      <c r="AD256" s="5">
        <v>45421</v>
      </c>
      <c r="AE256" s="6"/>
      <c r="AF256" s="6"/>
      <c r="AG256" s="6" t="str">
        <f t="shared" si="136"/>
        <v/>
      </c>
      <c r="AH256" s="6" t="str">
        <f>IF(OR(AE256="",AF256=""),"",SUMIFS('تحميل المصنعيات'!$N:$N,'تحميل المصنعيات'!$F:$F,AF$2,'تحميل المصنعيات'!$D:$D,AD256))</f>
        <v/>
      </c>
      <c r="AI256" s="55" t="str">
        <f t="shared" si="122"/>
        <v/>
      </c>
      <c r="AJ256" s="55" t="str">
        <f t="shared" si="137"/>
        <v/>
      </c>
      <c r="AK256" s="129" t="str">
        <f t="shared" si="148"/>
        <v/>
      </c>
      <c r="AM256" s="4" t="s">
        <v>13</v>
      </c>
      <c r="AN256" s="5">
        <v>45421</v>
      </c>
      <c r="AO256" s="6"/>
      <c r="AP256" s="6"/>
      <c r="AQ256" s="6" t="str">
        <f t="shared" si="138"/>
        <v/>
      </c>
      <c r="AR256" s="6" t="str">
        <f>IF(OR(AO256="",AP256=""),"",SUMIFS('تحميل المصنعيات'!$N:$N,'تحميل المصنعيات'!$F:$F,AP$2,'تحميل المصنعيات'!$D:$D,AN256))</f>
        <v/>
      </c>
      <c r="AS256" s="55" t="str">
        <f t="shared" si="123"/>
        <v/>
      </c>
      <c r="AT256" s="55" t="str">
        <f t="shared" si="124"/>
        <v/>
      </c>
      <c r="AU256" s="129" t="str">
        <f t="shared" si="149"/>
        <v/>
      </c>
      <c r="AW256" s="4" t="s">
        <v>13</v>
      </c>
      <c r="AX256" s="5">
        <v>45421</v>
      </c>
      <c r="AY256" s="6"/>
      <c r="AZ256" s="6"/>
      <c r="BA256" s="6" t="str">
        <f t="shared" si="139"/>
        <v/>
      </c>
      <c r="BB256" s="6" t="str">
        <f>IF(OR(AY256="",AZ256=""),"",SUMIFS('تحميل المصنعيات'!$N:$N,'تحميل المصنعيات'!$F:$F,AZ$2,'تحميل المصنعيات'!$D:$D,AX256))</f>
        <v/>
      </c>
      <c r="BC256" s="55" t="str">
        <f t="shared" si="125"/>
        <v/>
      </c>
      <c r="BD256" s="55" t="str">
        <f t="shared" si="140"/>
        <v/>
      </c>
      <c r="BE256" s="129" t="str">
        <f t="shared" si="150"/>
        <v/>
      </c>
      <c r="BG256" s="4" t="s">
        <v>13</v>
      </c>
      <c r="BH256" s="5">
        <v>45421</v>
      </c>
      <c r="BI256" s="6"/>
      <c r="BJ256" s="6"/>
      <c r="BK256" s="6" t="str">
        <f t="shared" si="141"/>
        <v/>
      </c>
      <c r="BL256" s="6" t="str">
        <f>IF(OR(BI256="",BJ256=""),"",SUMIFS('تحميل المصنعيات'!$N:$N,'تحميل المصنعيات'!$F:$F,BJ$2,'تحميل المصنعيات'!$D:$D,BH256))</f>
        <v/>
      </c>
      <c r="BM256" s="55" t="str">
        <f t="shared" si="126"/>
        <v/>
      </c>
      <c r="BN256" s="55" t="str">
        <f t="shared" si="127"/>
        <v/>
      </c>
      <c r="BO256" s="129" t="str">
        <f t="shared" si="151"/>
        <v/>
      </c>
      <c r="BQ256" s="4" t="s">
        <v>13</v>
      </c>
      <c r="BR256" s="5">
        <v>45421</v>
      </c>
      <c r="BS256" s="6"/>
      <c r="BT256" s="6"/>
      <c r="BU256" s="6" t="str">
        <f t="shared" si="142"/>
        <v/>
      </c>
      <c r="BV256" s="6" t="str">
        <f>IF(OR(BS256="",BT256=""),"",SUMIFS('تحميل المصنعيات'!$N:$N,'تحميل المصنعيات'!$F:$F,BT$2,'تحميل المصنعيات'!$D:$D,BR256))</f>
        <v/>
      </c>
      <c r="BW256" s="55" t="str">
        <f t="shared" si="128"/>
        <v/>
      </c>
      <c r="BX256" s="55" t="str">
        <f t="shared" si="143"/>
        <v/>
      </c>
      <c r="BY256" s="129" t="str">
        <f t="shared" si="152"/>
        <v/>
      </c>
      <c r="CA256" s="4" t="s">
        <v>13</v>
      </c>
      <c r="CB256" s="5">
        <v>45421</v>
      </c>
      <c r="CC256" s="6"/>
      <c r="CD256" s="6"/>
      <c r="CE256" s="6" t="str">
        <f t="shared" si="144"/>
        <v/>
      </c>
      <c r="CF256" s="6" t="str">
        <f>IF(OR(CC256="",CD256=""),"",SUMIFS('تحميل المصنعيات'!$N:$N,'تحميل المصنعيات'!$F:$F,CD$2,'تحميل المصنعيات'!$D:$D,CB256))</f>
        <v/>
      </c>
      <c r="CG256" s="55" t="str">
        <f t="shared" si="129"/>
        <v/>
      </c>
      <c r="CH256" s="55" t="str">
        <f t="shared" si="130"/>
        <v/>
      </c>
      <c r="CI256" s="129" t="str">
        <f t="shared" si="153"/>
        <v/>
      </c>
      <c r="CK256" s="4" t="s">
        <v>13</v>
      </c>
      <c r="CL256" s="5">
        <v>45421</v>
      </c>
      <c r="CM256" s="6"/>
      <c r="CN256" s="6"/>
      <c r="CO256" s="6" t="str">
        <f t="shared" si="145"/>
        <v/>
      </c>
      <c r="CP256" s="6" t="str">
        <f>IF(OR(CM256="",CN256=""),"",SUMIFS('تحميل المصنعيات'!$N:$N,'تحميل المصنعيات'!$F:$F,CN$2,'تحميل المصنعيات'!$D:$D,CL256))</f>
        <v/>
      </c>
      <c r="CQ256" s="55" t="str">
        <f t="shared" si="131"/>
        <v/>
      </c>
      <c r="CR256" s="55" t="str">
        <f t="shared" si="132"/>
        <v/>
      </c>
      <c r="CS256" s="129" t="str">
        <f t="shared" si="154"/>
        <v/>
      </c>
    </row>
    <row r="257" spans="9:97" x14ac:dyDescent="0.25">
      <c r="I257" s="132" t="s">
        <v>30</v>
      </c>
      <c r="J257" s="133">
        <v>45422</v>
      </c>
      <c r="K257" s="134"/>
      <c r="L257" s="134"/>
      <c r="M257" s="134" t="str">
        <f t="shared" si="133"/>
        <v/>
      </c>
      <c r="N257" s="134" t="str">
        <f>IF(OR(K257="",L257=""),"",SUMIFS('تحميل المصنعيات'!$N:$N,'تحميل المصنعيات'!$F:$F,L$2,'تحميل المصنعيات'!$D:$D,J257))</f>
        <v/>
      </c>
      <c r="O257" s="135" t="str">
        <f t="shared" si="119"/>
        <v/>
      </c>
      <c r="P257" s="135" t="str">
        <f t="shared" si="146"/>
        <v/>
      </c>
      <c r="Q257" s="132" t="str">
        <f t="shared" si="134"/>
        <v/>
      </c>
      <c r="S257" s="132" t="s">
        <v>30</v>
      </c>
      <c r="T257" s="133">
        <v>45422</v>
      </c>
      <c r="U257" s="134"/>
      <c r="V257" s="134"/>
      <c r="W257" s="134" t="str">
        <f t="shared" si="135"/>
        <v/>
      </c>
      <c r="X257" s="134" t="str">
        <f>IF(OR(U257="",V257=""),"",SUMIFS('تحميل المصنعيات'!$N:$N,'تحميل المصنعيات'!$F:$F,V$2,'تحميل المصنعيات'!$D:$D,T257))</f>
        <v/>
      </c>
      <c r="Y257" s="135" t="str">
        <f t="shared" si="120"/>
        <v/>
      </c>
      <c r="Z257" s="135" t="str">
        <f t="shared" si="121"/>
        <v/>
      </c>
      <c r="AA257" s="132" t="str">
        <f t="shared" si="147"/>
        <v/>
      </c>
      <c r="AC257" s="132" t="s">
        <v>30</v>
      </c>
      <c r="AD257" s="133">
        <v>45422</v>
      </c>
      <c r="AE257" s="134"/>
      <c r="AF257" s="134"/>
      <c r="AG257" s="134" t="str">
        <f t="shared" si="136"/>
        <v/>
      </c>
      <c r="AH257" s="134" t="str">
        <f>IF(OR(AE257="",AF257=""),"",SUMIFS('تحميل المصنعيات'!$N:$N,'تحميل المصنعيات'!$F:$F,AF$2,'تحميل المصنعيات'!$D:$D,AD257))</f>
        <v/>
      </c>
      <c r="AI257" s="135" t="str">
        <f t="shared" si="122"/>
        <v/>
      </c>
      <c r="AJ257" s="135" t="str">
        <f t="shared" si="137"/>
        <v/>
      </c>
      <c r="AK257" s="132" t="str">
        <f t="shared" si="148"/>
        <v/>
      </c>
      <c r="AM257" s="132" t="s">
        <v>30</v>
      </c>
      <c r="AN257" s="133">
        <v>45422</v>
      </c>
      <c r="AO257" s="134"/>
      <c r="AP257" s="134"/>
      <c r="AQ257" s="134" t="str">
        <f t="shared" si="138"/>
        <v/>
      </c>
      <c r="AR257" s="134" t="str">
        <f>IF(OR(AO257="",AP257=""),"",SUMIFS('تحميل المصنعيات'!$N:$N,'تحميل المصنعيات'!$F:$F,AP$2,'تحميل المصنعيات'!$D:$D,AN257))</f>
        <v/>
      </c>
      <c r="AS257" s="135" t="str">
        <f t="shared" si="123"/>
        <v/>
      </c>
      <c r="AT257" s="135" t="str">
        <f t="shared" si="124"/>
        <v/>
      </c>
      <c r="AU257" s="132" t="str">
        <f t="shared" si="149"/>
        <v/>
      </c>
      <c r="AW257" s="132" t="s">
        <v>30</v>
      </c>
      <c r="AX257" s="133">
        <v>45422</v>
      </c>
      <c r="AY257" s="134"/>
      <c r="AZ257" s="134"/>
      <c r="BA257" s="134" t="str">
        <f t="shared" si="139"/>
        <v/>
      </c>
      <c r="BB257" s="134" t="str">
        <f>IF(OR(AY257="",AZ257=""),"",SUMIFS('تحميل المصنعيات'!$N:$N,'تحميل المصنعيات'!$F:$F,AZ$2,'تحميل المصنعيات'!$D:$D,AX257))</f>
        <v/>
      </c>
      <c r="BC257" s="135" t="str">
        <f t="shared" si="125"/>
        <v/>
      </c>
      <c r="BD257" s="135" t="str">
        <f t="shared" si="140"/>
        <v/>
      </c>
      <c r="BE257" s="132" t="str">
        <f t="shared" si="150"/>
        <v/>
      </c>
      <c r="BG257" s="132" t="s">
        <v>30</v>
      </c>
      <c r="BH257" s="133">
        <v>45422</v>
      </c>
      <c r="BI257" s="134"/>
      <c r="BJ257" s="134"/>
      <c r="BK257" s="134" t="str">
        <f t="shared" si="141"/>
        <v/>
      </c>
      <c r="BL257" s="134" t="str">
        <f>IF(OR(BI257="",BJ257=""),"",SUMIFS('تحميل المصنعيات'!$N:$N,'تحميل المصنعيات'!$F:$F,BJ$2,'تحميل المصنعيات'!$D:$D,BH257))</f>
        <v/>
      </c>
      <c r="BM257" s="135" t="str">
        <f t="shared" si="126"/>
        <v/>
      </c>
      <c r="BN257" s="135" t="str">
        <f t="shared" si="127"/>
        <v/>
      </c>
      <c r="BO257" s="132" t="str">
        <f t="shared" si="151"/>
        <v/>
      </c>
      <c r="BQ257" s="132" t="s">
        <v>30</v>
      </c>
      <c r="BR257" s="133">
        <v>45422</v>
      </c>
      <c r="BS257" s="134"/>
      <c r="BT257" s="134"/>
      <c r="BU257" s="134" t="str">
        <f t="shared" si="142"/>
        <v/>
      </c>
      <c r="BV257" s="134" t="str">
        <f>IF(OR(BS257="",BT257=""),"",SUMIFS('تحميل المصنعيات'!$N:$N,'تحميل المصنعيات'!$F:$F,BT$2,'تحميل المصنعيات'!$D:$D,BR257))</f>
        <v/>
      </c>
      <c r="BW257" s="135" t="str">
        <f t="shared" si="128"/>
        <v/>
      </c>
      <c r="BX257" s="135" t="str">
        <f t="shared" si="143"/>
        <v/>
      </c>
      <c r="BY257" s="132" t="str">
        <f t="shared" si="152"/>
        <v/>
      </c>
      <c r="CA257" s="132" t="s">
        <v>30</v>
      </c>
      <c r="CB257" s="133">
        <v>45422</v>
      </c>
      <c r="CC257" s="134"/>
      <c r="CD257" s="134"/>
      <c r="CE257" s="134" t="str">
        <f t="shared" si="144"/>
        <v/>
      </c>
      <c r="CF257" s="134" t="str">
        <f>IF(OR(CC257="",CD257=""),"",SUMIFS('تحميل المصنعيات'!$N:$N,'تحميل المصنعيات'!$F:$F,CD$2,'تحميل المصنعيات'!$D:$D,CB257))</f>
        <v/>
      </c>
      <c r="CG257" s="135" t="str">
        <f t="shared" si="129"/>
        <v/>
      </c>
      <c r="CH257" s="135" t="str">
        <f t="shared" si="130"/>
        <v/>
      </c>
      <c r="CI257" s="132" t="str">
        <f t="shared" si="153"/>
        <v/>
      </c>
      <c r="CK257" s="132" t="s">
        <v>30</v>
      </c>
      <c r="CL257" s="133">
        <v>45422</v>
      </c>
      <c r="CM257" s="134"/>
      <c r="CN257" s="134"/>
      <c r="CO257" s="134" t="str">
        <f t="shared" si="145"/>
        <v/>
      </c>
      <c r="CP257" s="134" t="str">
        <f>IF(OR(CM257="",CN257=""),"",SUMIFS('تحميل المصنعيات'!$N:$N,'تحميل المصنعيات'!$F:$F,CN$2,'تحميل المصنعيات'!$D:$D,CL257))</f>
        <v/>
      </c>
      <c r="CQ257" s="135" t="str">
        <f t="shared" si="131"/>
        <v/>
      </c>
      <c r="CR257" s="135" t="str">
        <f t="shared" si="132"/>
        <v/>
      </c>
      <c r="CS257" s="132" t="str">
        <f t="shared" si="154"/>
        <v/>
      </c>
    </row>
    <row r="258" spans="9:97" x14ac:dyDescent="0.25">
      <c r="I258" s="4" t="s">
        <v>8</v>
      </c>
      <c r="J258" s="5">
        <v>45423</v>
      </c>
      <c r="K258" s="6"/>
      <c r="L258" s="6"/>
      <c r="M258" s="6" t="str">
        <f t="shared" si="133"/>
        <v/>
      </c>
      <c r="N258" s="6" t="str">
        <f>IF(OR(K258="",L258=""),"",SUMIFS('تحميل المصنعيات'!$N:$N,'تحميل المصنعيات'!$F:$F,L$2,'تحميل المصنعيات'!$D:$D,J258))</f>
        <v/>
      </c>
      <c r="O258" s="55" t="str">
        <f t="shared" si="119"/>
        <v/>
      </c>
      <c r="P258" s="55" t="str">
        <f t="shared" si="146"/>
        <v/>
      </c>
      <c r="Q258" s="129" t="str">
        <f t="shared" si="134"/>
        <v/>
      </c>
      <c r="S258" s="4" t="s">
        <v>8</v>
      </c>
      <c r="T258" s="5">
        <v>45423</v>
      </c>
      <c r="U258" s="6"/>
      <c r="V258" s="6"/>
      <c r="W258" s="6" t="str">
        <f t="shared" si="135"/>
        <v/>
      </c>
      <c r="X258" s="6" t="str">
        <f>IF(OR(U258="",V258=""),"",SUMIFS('تحميل المصنعيات'!$N:$N,'تحميل المصنعيات'!$F:$F,V$2,'تحميل المصنعيات'!$D:$D,T258))</f>
        <v/>
      </c>
      <c r="Y258" s="55" t="str">
        <f t="shared" si="120"/>
        <v/>
      </c>
      <c r="Z258" s="55" t="str">
        <f t="shared" si="121"/>
        <v/>
      </c>
      <c r="AA258" s="129" t="str">
        <f t="shared" si="147"/>
        <v/>
      </c>
      <c r="AC258" s="4" t="s">
        <v>8</v>
      </c>
      <c r="AD258" s="5">
        <v>45423</v>
      </c>
      <c r="AE258" s="6"/>
      <c r="AF258" s="6"/>
      <c r="AG258" s="6" t="str">
        <f t="shared" si="136"/>
        <v/>
      </c>
      <c r="AH258" s="6" t="str">
        <f>IF(OR(AE258="",AF258=""),"",SUMIFS('تحميل المصنعيات'!$N:$N,'تحميل المصنعيات'!$F:$F,AF$2,'تحميل المصنعيات'!$D:$D,AD258))</f>
        <v/>
      </c>
      <c r="AI258" s="55" t="str">
        <f t="shared" si="122"/>
        <v/>
      </c>
      <c r="AJ258" s="55" t="str">
        <f t="shared" si="137"/>
        <v/>
      </c>
      <c r="AK258" s="129" t="str">
        <f t="shared" si="148"/>
        <v/>
      </c>
      <c r="AM258" s="4" t="s">
        <v>8</v>
      </c>
      <c r="AN258" s="5">
        <v>45423</v>
      </c>
      <c r="AO258" s="6"/>
      <c r="AP258" s="6"/>
      <c r="AQ258" s="6" t="str">
        <f t="shared" si="138"/>
        <v/>
      </c>
      <c r="AR258" s="6" t="str">
        <f>IF(OR(AO258="",AP258=""),"",SUMIFS('تحميل المصنعيات'!$N:$N,'تحميل المصنعيات'!$F:$F,AP$2,'تحميل المصنعيات'!$D:$D,AN258))</f>
        <v/>
      </c>
      <c r="AS258" s="55" t="str">
        <f t="shared" si="123"/>
        <v/>
      </c>
      <c r="AT258" s="55" t="str">
        <f t="shared" si="124"/>
        <v/>
      </c>
      <c r="AU258" s="129" t="str">
        <f t="shared" si="149"/>
        <v/>
      </c>
      <c r="AW258" s="4" t="s">
        <v>8</v>
      </c>
      <c r="AX258" s="5">
        <v>45423</v>
      </c>
      <c r="AY258" s="6"/>
      <c r="AZ258" s="6"/>
      <c r="BA258" s="6" t="str">
        <f t="shared" si="139"/>
        <v/>
      </c>
      <c r="BB258" s="6" t="str">
        <f>IF(OR(AY258="",AZ258=""),"",SUMIFS('تحميل المصنعيات'!$N:$N,'تحميل المصنعيات'!$F:$F,AZ$2,'تحميل المصنعيات'!$D:$D,AX258))</f>
        <v/>
      </c>
      <c r="BC258" s="55" t="str">
        <f t="shared" si="125"/>
        <v/>
      </c>
      <c r="BD258" s="55" t="str">
        <f t="shared" si="140"/>
        <v/>
      </c>
      <c r="BE258" s="129" t="str">
        <f t="shared" si="150"/>
        <v/>
      </c>
      <c r="BG258" s="4" t="s">
        <v>8</v>
      </c>
      <c r="BH258" s="5">
        <v>45423</v>
      </c>
      <c r="BI258" s="6"/>
      <c r="BJ258" s="6"/>
      <c r="BK258" s="6" t="str">
        <f t="shared" si="141"/>
        <v/>
      </c>
      <c r="BL258" s="6" t="str">
        <f>IF(OR(BI258="",BJ258=""),"",SUMIFS('تحميل المصنعيات'!$N:$N,'تحميل المصنعيات'!$F:$F,BJ$2,'تحميل المصنعيات'!$D:$D,BH258))</f>
        <v/>
      </c>
      <c r="BM258" s="55" t="str">
        <f t="shared" si="126"/>
        <v/>
      </c>
      <c r="BN258" s="55" t="str">
        <f t="shared" si="127"/>
        <v/>
      </c>
      <c r="BO258" s="129" t="str">
        <f t="shared" si="151"/>
        <v/>
      </c>
      <c r="BQ258" s="4" t="s">
        <v>8</v>
      </c>
      <c r="BR258" s="5">
        <v>45423</v>
      </c>
      <c r="BS258" s="6"/>
      <c r="BT258" s="6"/>
      <c r="BU258" s="6" t="str">
        <f t="shared" si="142"/>
        <v/>
      </c>
      <c r="BV258" s="6" t="str">
        <f>IF(OR(BS258="",BT258=""),"",SUMIFS('تحميل المصنعيات'!$N:$N,'تحميل المصنعيات'!$F:$F,BT$2,'تحميل المصنعيات'!$D:$D,BR258))</f>
        <v/>
      </c>
      <c r="BW258" s="55" t="str">
        <f t="shared" si="128"/>
        <v/>
      </c>
      <c r="BX258" s="55" t="str">
        <f t="shared" si="143"/>
        <v/>
      </c>
      <c r="BY258" s="129" t="str">
        <f t="shared" si="152"/>
        <v/>
      </c>
      <c r="CA258" s="4" t="s">
        <v>8</v>
      </c>
      <c r="CB258" s="5">
        <v>45423</v>
      </c>
      <c r="CC258" s="6"/>
      <c r="CD258" s="6"/>
      <c r="CE258" s="6" t="str">
        <f t="shared" si="144"/>
        <v/>
      </c>
      <c r="CF258" s="6" t="str">
        <f>IF(OR(CC258="",CD258=""),"",SUMIFS('تحميل المصنعيات'!$N:$N,'تحميل المصنعيات'!$F:$F,CD$2,'تحميل المصنعيات'!$D:$D,CB258))</f>
        <v/>
      </c>
      <c r="CG258" s="55" t="str">
        <f t="shared" si="129"/>
        <v/>
      </c>
      <c r="CH258" s="55" t="str">
        <f t="shared" si="130"/>
        <v/>
      </c>
      <c r="CI258" s="129" t="str">
        <f t="shared" si="153"/>
        <v/>
      </c>
      <c r="CK258" s="4" t="s">
        <v>8</v>
      </c>
      <c r="CL258" s="5">
        <v>45423</v>
      </c>
      <c r="CM258" s="6"/>
      <c r="CN258" s="6"/>
      <c r="CO258" s="6" t="str">
        <f t="shared" si="145"/>
        <v/>
      </c>
      <c r="CP258" s="6" t="str">
        <f>IF(OR(CM258="",CN258=""),"",SUMIFS('تحميل المصنعيات'!$N:$N,'تحميل المصنعيات'!$F:$F,CN$2,'تحميل المصنعيات'!$D:$D,CL258))</f>
        <v/>
      </c>
      <c r="CQ258" s="55" t="str">
        <f t="shared" si="131"/>
        <v/>
      </c>
      <c r="CR258" s="55" t="str">
        <f t="shared" si="132"/>
        <v/>
      </c>
      <c r="CS258" s="129" t="str">
        <f t="shared" si="154"/>
        <v/>
      </c>
    </row>
    <row r="259" spans="9:97" x14ac:dyDescent="0.25">
      <c r="I259" s="4" t="s">
        <v>9</v>
      </c>
      <c r="J259" s="5">
        <v>45424</v>
      </c>
      <c r="K259" s="6"/>
      <c r="L259" s="6"/>
      <c r="M259" s="6" t="str">
        <f t="shared" si="133"/>
        <v/>
      </c>
      <c r="N259" s="6" t="str">
        <f>IF(OR(K259="",L259=""),"",SUMIFS('تحميل المصنعيات'!$N:$N,'تحميل المصنعيات'!$F:$F,L$2,'تحميل المصنعيات'!$D:$D,J259))</f>
        <v/>
      </c>
      <c r="O259" s="55" t="str">
        <f t="shared" si="119"/>
        <v/>
      </c>
      <c r="P259" s="55" t="str">
        <f t="shared" si="146"/>
        <v/>
      </c>
      <c r="Q259" s="129" t="str">
        <f t="shared" si="134"/>
        <v/>
      </c>
      <c r="S259" s="4" t="s">
        <v>9</v>
      </c>
      <c r="T259" s="5">
        <v>45424</v>
      </c>
      <c r="U259" s="6"/>
      <c r="V259" s="6"/>
      <c r="W259" s="6" t="str">
        <f t="shared" si="135"/>
        <v/>
      </c>
      <c r="X259" s="6" t="str">
        <f>IF(OR(U259="",V259=""),"",SUMIFS('تحميل المصنعيات'!$N:$N,'تحميل المصنعيات'!$F:$F,V$2,'تحميل المصنعيات'!$D:$D,T259))</f>
        <v/>
      </c>
      <c r="Y259" s="55" t="str">
        <f t="shared" si="120"/>
        <v/>
      </c>
      <c r="Z259" s="55" t="str">
        <f t="shared" si="121"/>
        <v/>
      </c>
      <c r="AA259" s="129" t="str">
        <f t="shared" si="147"/>
        <v/>
      </c>
      <c r="AC259" s="4" t="s">
        <v>9</v>
      </c>
      <c r="AD259" s="5">
        <v>45424</v>
      </c>
      <c r="AE259" s="6"/>
      <c r="AF259" s="6"/>
      <c r="AG259" s="6" t="str">
        <f t="shared" si="136"/>
        <v/>
      </c>
      <c r="AH259" s="6" t="str">
        <f>IF(OR(AE259="",AF259=""),"",SUMIFS('تحميل المصنعيات'!$N:$N,'تحميل المصنعيات'!$F:$F,AF$2,'تحميل المصنعيات'!$D:$D,AD259))</f>
        <v/>
      </c>
      <c r="AI259" s="55" t="str">
        <f t="shared" si="122"/>
        <v/>
      </c>
      <c r="AJ259" s="55" t="str">
        <f t="shared" si="137"/>
        <v/>
      </c>
      <c r="AK259" s="129" t="str">
        <f t="shared" si="148"/>
        <v/>
      </c>
      <c r="AM259" s="4" t="s">
        <v>9</v>
      </c>
      <c r="AN259" s="5">
        <v>45424</v>
      </c>
      <c r="AO259" s="6"/>
      <c r="AP259" s="6"/>
      <c r="AQ259" s="6" t="str">
        <f t="shared" si="138"/>
        <v/>
      </c>
      <c r="AR259" s="6" t="str">
        <f>IF(OR(AO259="",AP259=""),"",SUMIFS('تحميل المصنعيات'!$N:$N,'تحميل المصنعيات'!$F:$F,AP$2,'تحميل المصنعيات'!$D:$D,AN259))</f>
        <v/>
      </c>
      <c r="AS259" s="55" t="str">
        <f t="shared" si="123"/>
        <v/>
      </c>
      <c r="AT259" s="55" t="str">
        <f t="shared" si="124"/>
        <v/>
      </c>
      <c r="AU259" s="129" t="str">
        <f t="shared" si="149"/>
        <v/>
      </c>
      <c r="AW259" s="4" t="s">
        <v>9</v>
      </c>
      <c r="AX259" s="5">
        <v>45424</v>
      </c>
      <c r="AY259" s="6"/>
      <c r="AZ259" s="6"/>
      <c r="BA259" s="6" t="str">
        <f t="shared" si="139"/>
        <v/>
      </c>
      <c r="BB259" s="6" t="str">
        <f>IF(OR(AY259="",AZ259=""),"",SUMIFS('تحميل المصنعيات'!$N:$N,'تحميل المصنعيات'!$F:$F,AZ$2,'تحميل المصنعيات'!$D:$D,AX259))</f>
        <v/>
      </c>
      <c r="BC259" s="55" t="str">
        <f t="shared" si="125"/>
        <v/>
      </c>
      <c r="BD259" s="55" t="str">
        <f t="shared" si="140"/>
        <v/>
      </c>
      <c r="BE259" s="129" t="str">
        <f t="shared" si="150"/>
        <v/>
      </c>
      <c r="BG259" s="4" t="s">
        <v>9</v>
      </c>
      <c r="BH259" s="5">
        <v>45424</v>
      </c>
      <c r="BI259" s="6"/>
      <c r="BJ259" s="6"/>
      <c r="BK259" s="6" t="str">
        <f t="shared" si="141"/>
        <v/>
      </c>
      <c r="BL259" s="6" t="str">
        <f>IF(OR(BI259="",BJ259=""),"",SUMIFS('تحميل المصنعيات'!$N:$N,'تحميل المصنعيات'!$F:$F,BJ$2,'تحميل المصنعيات'!$D:$D,BH259))</f>
        <v/>
      </c>
      <c r="BM259" s="55" t="str">
        <f t="shared" si="126"/>
        <v/>
      </c>
      <c r="BN259" s="55" t="str">
        <f t="shared" si="127"/>
        <v/>
      </c>
      <c r="BO259" s="129" t="str">
        <f t="shared" si="151"/>
        <v/>
      </c>
      <c r="BQ259" s="4" t="s">
        <v>9</v>
      </c>
      <c r="BR259" s="5">
        <v>45424</v>
      </c>
      <c r="BS259" s="6"/>
      <c r="BT259" s="6"/>
      <c r="BU259" s="6" t="str">
        <f t="shared" si="142"/>
        <v/>
      </c>
      <c r="BV259" s="6" t="str">
        <f>IF(OR(BS259="",BT259=""),"",SUMIFS('تحميل المصنعيات'!$N:$N,'تحميل المصنعيات'!$F:$F,BT$2,'تحميل المصنعيات'!$D:$D,BR259))</f>
        <v/>
      </c>
      <c r="BW259" s="55" t="str">
        <f t="shared" si="128"/>
        <v/>
      </c>
      <c r="BX259" s="55" t="str">
        <f t="shared" si="143"/>
        <v/>
      </c>
      <c r="BY259" s="129" t="str">
        <f t="shared" si="152"/>
        <v/>
      </c>
      <c r="CA259" s="4" t="s">
        <v>9</v>
      </c>
      <c r="CB259" s="5">
        <v>45424</v>
      </c>
      <c r="CC259" s="6"/>
      <c r="CD259" s="6"/>
      <c r="CE259" s="6" t="str">
        <f t="shared" si="144"/>
        <v/>
      </c>
      <c r="CF259" s="6" t="str">
        <f>IF(OR(CC259="",CD259=""),"",SUMIFS('تحميل المصنعيات'!$N:$N,'تحميل المصنعيات'!$F:$F,CD$2,'تحميل المصنعيات'!$D:$D,CB259))</f>
        <v/>
      </c>
      <c r="CG259" s="55" t="str">
        <f t="shared" si="129"/>
        <v/>
      </c>
      <c r="CH259" s="55" t="str">
        <f t="shared" si="130"/>
        <v/>
      </c>
      <c r="CI259" s="129" t="str">
        <f t="shared" si="153"/>
        <v/>
      </c>
      <c r="CK259" s="4" t="s">
        <v>9</v>
      </c>
      <c r="CL259" s="5">
        <v>45424</v>
      </c>
      <c r="CM259" s="6"/>
      <c r="CN259" s="6"/>
      <c r="CO259" s="6" t="str">
        <f t="shared" si="145"/>
        <v/>
      </c>
      <c r="CP259" s="6" t="str">
        <f>IF(OR(CM259="",CN259=""),"",SUMIFS('تحميل المصنعيات'!$N:$N,'تحميل المصنعيات'!$F:$F,CN$2,'تحميل المصنعيات'!$D:$D,CL259))</f>
        <v/>
      </c>
      <c r="CQ259" s="55" t="str">
        <f t="shared" si="131"/>
        <v/>
      </c>
      <c r="CR259" s="55" t="str">
        <f t="shared" si="132"/>
        <v/>
      </c>
      <c r="CS259" s="129" t="str">
        <f t="shared" si="154"/>
        <v/>
      </c>
    </row>
    <row r="260" spans="9:97" x14ac:dyDescent="0.25">
      <c r="I260" s="4" t="s">
        <v>10</v>
      </c>
      <c r="J260" s="5">
        <v>45425</v>
      </c>
      <c r="K260" s="6"/>
      <c r="L260" s="6"/>
      <c r="M260" s="6" t="str">
        <f t="shared" si="133"/>
        <v/>
      </c>
      <c r="N260" s="6" t="str">
        <f>IF(OR(K260="",L260=""),"",SUMIFS('تحميل المصنعيات'!$N:$N,'تحميل المصنعيات'!$F:$F,L$2,'تحميل المصنعيات'!$D:$D,J260))</f>
        <v/>
      </c>
      <c r="O260" s="55" t="str">
        <f t="shared" si="119"/>
        <v/>
      </c>
      <c r="P260" s="55" t="str">
        <f t="shared" si="146"/>
        <v/>
      </c>
      <c r="Q260" s="129" t="str">
        <f t="shared" si="134"/>
        <v/>
      </c>
      <c r="S260" s="4" t="s">
        <v>10</v>
      </c>
      <c r="T260" s="5">
        <v>45425</v>
      </c>
      <c r="U260" s="6"/>
      <c r="V260" s="6"/>
      <c r="W260" s="6" t="str">
        <f t="shared" si="135"/>
        <v/>
      </c>
      <c r="X260" s="6" t="str">
        <f>IF(OR(U260="",V260=""),"",SUMIFS('تحميل المصنعيات'!$N:$N,'تحميل المصنعيات'!$F:$F,V$2,'تحميل المصنعيات'!$D:$D,T260))</f>
        <v/>
      </c>
      <c r="Y260" s="55" t="str">
        <f t="shared" si="120"/>
        <v/>
      </c>
      <c r="Z260" s="55" t="str">
        <f t="shared" si="121"/>
        <v/>
      </c>
      <c r="AA260" s="129" t="str">
        <f t="shared" si="147"/>
        <v/>
      </c>
      <c r="AC260" s="4" t="s">
        <v>10</v>
      </c>
      <c r="AD260" s="5">
        <v>45425</v>
      </c>
      <c r="AE260" s="6"/>
      <c r="AF260" s="6"/>
      <c r="AG260" s="6" t="str">
        <f t="shared" si="136"/>
        <v/>
      </c>
      <c r="AH260" s="6" t="str">
        <f>IF(OR(AE260="",AF260=""),"",SUMIFS('تحميل المصنعيات'!$N:$N,'تحميل المصنعيات'!$F:$F,AF$2,'تحميل المصنعيات'!$D:$D,AD260))</f>
        <v/>
      </c>
      <c r="AI260" s="55" t="str">
        <f t="shared" si="122"/>
        <v/>
      </c>
      <c r="AJ260" s="55" t="str">
        <f t="shared" si="137"/>
        <v/>
      </c>
      <c r="AK260" s="129" t="str">
        <f t="shared" si="148"/>
        <v/>
      </c>
      <c r="AM260" s="4" t="s">
        <v>10</v>
      </c>
      <c r="AN260" s="5">
        <v>45425</v>
      </c>
      <c r="AO260" s="6"/>
      <c r="AP260" s="6"/>
      <c r="AQ260" s="6" t="str">
        <f t="shared" si="138"/>
        <v/>
      </c>
      <c r="AR260" s="6" t="str">
        <f>IF(OR(AO260="",AP260=""),"",SUMIFS('تحميل المصنعيات'!$N:$N,'تحميل المصنعيات'!$F:$F,AP$2,'تحميل المصنعيات'!$D:$D,AN260))</f>
        <v/>
      </c>
      <c r="AS260" s="55" t="str">
        <f t="shared" si="123"/>
        <v/>
      </c>
      <c r="AT260" s="55" t="str">
        <f t="shared" si="124"/>
        <v/>
      </c>
      <c r="AU260" s="129" t="str">
        <f t="shared" si="149"/>
        <v/>
      </c>
      <c r="AW260" s="4" t="s">
        <v>10</v>
      </c>
      <c r="AX260" s="5">
        <v>45425</v>
      </c>
      <c r="AY260" s="6"/>
      <c r="AZ260" s="6"/>
      <c r="BA260" s="6" t="str">
        <f t="shared" si="139"/>
        <v/>
      </c>
      <c r="BB260" s="6" t="str">
        <f>IF(OR(AY260="",AZ260=""),"",SUMIFS('تحميل المصنعيات'!$N:$N,'تحميل المصنعيات'!$F:$F,AZ$2,'تحميل المصنعيات'!$D:$D,AX260))</f>
        <v/>
      </c>
      <c r="BC260" s="55" t="str">
        <f t="shared" si="125"/>
        <v/>
      </c>
      <c r="BD260" s="55" t="str">
        <f t="shared" si="140"/>
        <v/>
      </c>
      <c r="BE260" s="129" t="str">
        <f t="shared" si="150"/>
        <v/>
      </c>
      <c r="BG260" s="4" t="s">
        <v>10</v>
      </c>
      <c r="BH260" s="5">
        <v>45425</v>
      </c>
      <c r="BI260" s="6"/>
      <c r="BJ260" s="6"/>
      <c r="BK260" s="6" t="str">
        <f t="shared" si="141"/>
        <v/>
      </c>
      <c r="BL260" s="6" t="str">
        <f>IF(OR(BI260="",BJ260=""),"",SUMIFS('تحميل المصنعيات'!$N:$N,'تحميل المصنعيات'!$F:$F,BJ$2,'تحميل المصنعيات'!$D:$D,BH260))</f>
        <v/>
      </c>
      <c r="BM260" s="55" t="str">
        <f t="shared" si="126"/>
        <v/>
      </c>
      <c r="BN260" s="55" t="str">
        <f t="shared" si="127"/>
        <v/>
      </c>
      <c r="BO260" s="129" t="str">
        <f t="shared" si="151"/>
        <v/>
      </c>
      <c r="BQ260" s="4" t="s">
        <v>10</v>
      </c>
      <c r="BR260" s="5">
        <v>45425</v>
      </c>
      <c r="BS260" s="6"/>
      <c r="BT260" s="6"/>
      <c r="BU260" s="6" t="str">
        <f t="shared" si="142"/>
        <v/>
      </c>
      <c r="BV260" s="6" t="str">
        <f>IF(OR(BS260="",BT260=""),"",SUMIFS('تحميل المصنعيات'!$N:$N,'تحميل المصنعيات'!$F:$F,BT$2,'تحميل المصنعيات'!$D:$D,BR260))</f>
        <v/>
      </c>
      <c r="BW260" s="55" t="str">
        <f t="shared" si="128"/>
        <v/>
      </c>
      <c r="BX260" s="55" t="str">
        <f t="shared" si="143"/>
        <v/>
      </c>
      <c r="BY260" s="129" t="str">
        <f t="shared" si="152"/>
        <v/>
      </c>
      <c r="CA260" s="4" t="s">
        <v>10</v>
      </c>
      <c r="CB260" s="5">
        <v>45425</v>
      </c>
      <c r="CC260" s="6"/>
      <c r="CD260" s="6"/>
      <c r="CE260" s="6" t="str">
        <f t="shared" si="144"/>
        <v/>
      </c>
      <c r="CF260" s="6" t="str">
        <f>IF(OR(CC260="",CD260=""),"",SUMIFS('تحميل المصنعيات'!$N:$N,'تحميل المصنعيات'!$F:$F,CD$2,'تحميل المصنعيات'!$D:$D,CB260))</f>
        <v/>
      </c>
      <c r="CG260" s="55" t="str">
        <f t="shared" si="129"/>
        <v/>
      </c>
      <c r="CH260" s="55" t="str">
        <f t="shared" si="130"/>
        <v/>
      </c>
      <c r="CI260" s="129" t="str">
        <f t="shared" si="153"/>
        <v/>
      </c>
      <c r="CK260" s="4" t="s">
        <v>10</v>
      </c>
      <c r="CL260" s="5">
        <v>45425</v>
      </c>
      <c r="CM260" s="6"/>
      <c r="CN260" s="6"/>
      <c r="CO260" s="6" t="str">
        <f t="shared" si="145"/>
        <v/>
      </c>
      <c r="CP260" s="6" t="str">
        <f>IF(OR(CM260="",CN260=""),"",SUMIFS('تحميل المصنعيات'!$N:$N,'تحميل المصنعيات'!$F:$F,CN$2,'تحميل المصنعيات'!$D:$D,CL260))</f>
        <v/>
      </c>
      <c r="CQ260" s="55" t="str">
        <f t="shared" si="131"/>
        <v/>
      </c>
      <c r="CR260" s="55" t="str">
        <f t="shared" si="132"/>
        <v/>
      </c>
      <c r="CS260" s="129" t="str">
        <f t="shared" si="154"/>
        <v/>
      </c>
    </row>
    <row r="261" spans="9:97" x14ac:dyDescent="0.25">
      <c r="I261" s="4" t="s">
        <v>11</v>
      </c>
      <c r="J261" s="5">
        <v>45426</v>
      </c>
      <c r="K261" s="6"/>
      <c r="L261" s="6"/>
      <c r="M261" s="6" t="str">
        <f t="shared" si="133"/>
        <v/>
      </c>
      <c r="N261" s="6" t="str">
        <f>IF(OR(K261="",L261=""),"",SUMIFS('تحميل المصنعيات'!$N:$N,'تحميل المصنعيات'!$F:$F,L$2,'تحميل المصنعيات'!$D:$D,J261))</f>
        <v/>
      </c>
      <c r="O261" s="55" t="str">
        <f t="shared" ref="O261:O324" si="155">IF(Q261="ادخال خاطئ","",IF(K261="","",IF(OR(K261="غ",L261="غ"),"",IF(M261-N261-$P$2&lt;0,"أداء جيد",M261-N261-$P$2))))</f>
        <v/>
      </c>
      <c r="P261" s="55" t="str">
        <f t="shared" si="146"/>
        <v/>
      </c>
      <c r="Q261" s="129" t="str">
        <f t="shared" si="134"/>
        <v/>
      </c>
      <c r="S261" s="4" t="s">
        <v>11</v>
      </c>
      <c r="T261" s="5">
        <v>45426</v>
      </c>
      <c r="U261" s="6"/>
      <c r="V261" s="6"/>
      <c r="W261" s="6" t="str">
        <f t="shared" si="135"/>
        <v/>
      </c>
      <c r="X261" s="6" t="str">
        <f>IF(OR(U261="",V261=""),"",SUMIFS('تحميل المصنعيات'!$N:$N,'تحميل المصنعيات'!$F:$F,V$2,'تحميل المصنعيات'!$D:$D,T261))</f>
        <v/>
      </c>
      <c r="Y261" s="55" t="str">
        <f t="shared" ref="Y261:Y324" si="156">IF(AA261="ادخال خاطئ","",IF(U261="","",IF(OR(U261="غ",V261="غ"),"",IF(W261-X261-$P$2&lt;0,"أداء جيد",W261-X261-$P$2))))</f>
        <v/>
      </c>
      <c r="Z261" s="55" t="str">
        <f t="shared" ref="Z261:Z324" si="157">IF(Y261="أداء جيد",$P$2-(W261-X261),"")</f>
        <v/>
      </c>
      <c r="AA261" s="129" t="str">
        <f t="shared" si="147"/>
        <v/>
      </c>
      <c r="AC261" s="4" t="s">
        <v>11</v>
      </c>
      <c r="AD261" s="5">
        <v>45426</v>
      </c>
      <c r="AE261" s="6"/>
      <c r="AF261" s="6"/>
      <c r="AG261" s="6" t="str">
        <f t="shared" si="136"/>
        <v/>
      </c>
      <c r="AH261" s="6" t="str">
        <f>IF(OR(AE261="",AF261=""),"",SUMIFS('تحميل المصنعيات'!$N:$N,'تحميل المصنعيات'!$F:$F,AF$2,'تحميل المصنعيات'!$D:$D,AD261))</f>
        <v/>
      </c>
      <c r="AI261" s="55" t="str">
        <f t="shared" ref="AI261:AI324" si="158">IF(AK261="ادخال خاطئ","",IF(AE261="","",IF(OR(AE261="غ",AF261="غ"),"",IF(AG261-AH261-$P$2&lt;0,"أداء جيد",AG261-AH261-$P$2))))</f>
        <v/>
      </c>
      <c r="AJ261" s="55" t="str">
        <f t="shared" si="137"/>
        <v/>
      </c>
      <c r="AK261" s="129" t="str">
        <f t="shared" si="148"/>
        <v/>
      </c>
      <c r="AM261" s="4" t="s">
        <v>11</v>
      </c>
      <c r="AN261" s="5">
        <v>45426</v>
      </c>
      <c r="AO261" s="6"/>
      <c r="AP261" s="6"/>
      <c r="AQ261" s="6" t="str">
        <f t="shared" si="138"/>
        <v/>
      </c>
      <c r="AR261" s="6" t="str">
        <f>IF(OR(AO261="",AP261=""),"",SUMIFS('تحميل المصنعيات'!$N:$N,'تحميل المصنعيات'!$F:$F,AP$2,'تحميل المصنعيات'!$D:$D,AN261))</f>
        <v/>
      </c>
      <c r="AS261" s="55" t="str">
        <f t="shared" ref="AS261:AS324" si="159">IF(AU261="ادخال خاطئ","",IF(AO261="","",IF(OR(AO261="غ",AP261="غ"),"",IF(AQ261-AR261-$P$2&lt;0,"أداء جيد",AQ261-AR261-$P$2))))</f>
        <v/>
      </c>
      <c r="AT261" s="55" t="str">
        <f t="shared" ref="AT261:AT324" si="160">IF(AS261="أداء جيد",$P$2-(AQ261-AR261),"")</f>
        <v/>
      </c>
      <c r="AU261" s="129" t="str">
        <f t="shared" si="149"/>
        <v/>
      </c>
      <c r="AW261" s="4" t="s">
        <v>11</v>
      </c>
      <c r="AX261" s="5">
        <v>45426</v>
      </c>
      <c r="AY261" s="6"/>
      <c r="AZ261" s="6"/>
      <c r="BA261" s="6" t="str">
        <f t="shared" si="139"/>
        <v/>
      </c>
      <c r="BB261" s="6" t="str">
        <f>IF(OR(AY261="",AZ261=""),"",SUMIFS('تحميل المصنعيات'!$N:$N,'تحميل المصنعيات'!$F:$F,AZ$2,'تحميل المصنعيات'!$D:$D,AX261))</f>
        <v/>
      </c>
      <c r="BC261" s="55" t="str">
        <f t="shared" ref="BC261:BC324" si="161">IF(BE261="ادخال خاطئ","",IF(AY261="","",IF(OR(AY261="غ",AZ261="غ"),"",IF(BA261-BB261-$P$2&lt;0,"أداء جيد",BA261-BB261-$P$2))))</f>
        <v/>
      </c>
      <c r="BD261" s="55" t="str">
        <f t="shared" si="140"/>
        <v/>
      </c>
      <c r="BE261" s="129" t="str">
        <f t="shared" si="150"/>
        <v/>
      </c>
      <c r="BG261" s="4" t="s">
        <v>11</v>
      </c>
      <c r="BH261" s="5">
        <v>45426</v>
      </c>
      <c r="BI261" s="6"/>
      <c r="BJ261" s="6"/>
      <c r="BK261" s="6" t="str">
        <f t="shared" si="141"/>
        <v/>
      </c>
      <c r="BL261" s="6" t="str">
        <f>IF(OR(BI261="",BJ261=""),"",SUMIFS('تحميل المصنعيات'!$N:$N,'تحميل المصنعيات'!$F:$F,BJ$2,'تحميل المصنعيات'!$D:$D,BH261))</f>
        <v/>
      </c>
      <c r="BM261" s="55" t="str">
        <f t="shared" ref="BM261:BM324" si="162">IF(BO261="ادخال خاطئ","",IF(BI261="","",IF(OR(BI261="غ",BJ261="غ"),"",IF(BK261-BL261-$P$2&lt;0,"أداء جيد",BK261-BL261-$P$2))))</f>
        <v/>
      </c>
      <c r="BN261" s="55" t="str">
        <f t="shared" ref="BN261:BN324" si="163">IF(BM261="أداء جيد",$P$2-(BK261-BL261),"")</f>
        <v/>
      </c>
      <c r="BO261" s="129" t="str">
        <f t="shared" si="151"/>
        <v/>
      </c>
      <c r="BQ261" s="4" t="s">
        <v>11</v>
      </c>
      <c r="BR261" s="5">
        <v>45426</v>
      </c>
      <c r="BS261" s="6"/>
      <c r="BT261" s="6"/>
      <c r="BU261" s="6" t="str">
        <f t="shared" si="142"/>
        <v/>
      </c>
      <c r="BV261" s="6" t="str">
        <f>IF(OR(BS261="",BT261=""),"",SUMIFS('تحميل المصنعيات'!$N:$N,'تحميل المصنعيات'!$F:$F,BT$2,'تحميل المصنعيات'!$D:$D,BR261))</f>
        <v/>
      </c>
      <c r="BW261" s="55" t="str">
        <f t="shared" ref="BW261:BW324" si="164">IF(BY261="ادخال خاطئ","",IF(BS261="","",IF(OR(BS261="غ",BT261="غ"),"",IF(BU261-BV261-$P$2&lt;0,"أداء جيد",BU261-BV261-$P$2))))</f>
        <v/>
      </c>
      <c r="BX261" s="55" t="str">
        <f t="shared" si="143"/>
        <v/>
      </c>
      <c r="BY261" s="129" t="str">
        <f t="shared" si="152"/>
        <v/>
      </c>
      <c r="CA261" s="4" t="s">
        <v>11</v>
      </c>
      <c r="CB261" s="5">
        <v>45426</v>
      </c>
      <c r="CC261" s="6"/>
      <c r="CD261" s="6"/>
      <c r="CE261" s="6" t="str">
        <f t="shared" si="144"/>
        <v/>
      </c>
      <c r="CF261" s="6" t="str">
        <f>IF(OR(CC261="",CD261=""),"",SUMIFS('تحميل المصنعيات'!$N:$N,'تحميل المصنعيات'!$F:$F,CD$2,'تحميل المصنعيات'!$D:$D,CB261))</f>
        <v/>
      </c>
      <c r="CG261" s="55" t="str">
        <f t="shared" ref="CG261:CG324" si="165">IF(CI261="ادخال خاطئ","",IF(CC261="","",IF(OR(CC261="غ",CD261="غ"),"",IF(CE261-CF261-$P$2&lt;0,"أداء جيد",CE261-CF261-$P$2))))</f>
        <v/>
      </c>
      <c r="CH261" s="55" t="str">
        <f t="shared" ref="CH261:CH324" si="166">IF(CG261="أداء جيد",$P$2-(CE261-CF261),"")</f>
        <v/>
      </c>
      <c r="CI261" s="129" t="str">
        <f t="shared" si="153"/>
        <v/>
      </c>
      <c r="CK261" s="4" t="s">
        <v>11</v>
      </c>
      <c r="CL261" s="5">
        <v>45426</v>
      </c>
      <c r="CM261" s="6"/>
      <c r="CN261" s="6"/>
      <c r="CO261" s="6" t="str">
        <f t="shared" si="145"/>
        <v/>
      </c>
      <c r="CP261" s="6" t="str">
        <f>IF(OR(CM261="",CN261=""),"",SUMIFS('تحميل المصنعيات'!$N:$N,'تحميل المصنعيات'!$F:$F,CN$2,'تحميل المصنعيات'!$D:$D,CL261))</f>
        <v/>
      </c>
      <c r="CQ261" s="55" t="str">
        <f t="shared" ref="CQ261:CQ324" si="167">IF(CS261="ادخال خاطئ","",IF(CM261="","",IF(OR(CM261="غ",CN261="غ"),"",IF(CO261-CP261-$P$2&lt;0,"أداء جيد",CO261-CP261-$P$2))))</f>
        <v/>
      </c>
      <c r="CR261" s="55" t="str">
        <f t="shared" ref="CR261:CR324" si="168">IF(CQ261="أداء جيد",$P$2-(CO261-CP261),"")</f>
        <v/>
      </c>
      <c r="CS261" s="129" t="str">
        <f t="shared" si="154"/>
        <v/>
      </c>
    </row>
    <row r="262" spans="9:97" x14ac:dyDescent="0.25">
      <c r="I262" s="4" t="s">
        <v>12</v>
      </c>
      <c r="J262" s="5">
        <v>45427</v>
      </c>
      <c r="K262" s="6"/>
      <c r="L262" s="6"/>
      <c r="M262" s="6" t="str">
        <f t="shared" ref="M262:M325" si="169">IF(OR(K262="",L262=""),"",IF(OR(K262="غ",L262="غ"),0,L262-K262))</f>
        <v/>
      </c>
      <c r="N262" s="6" t="str">
        <f>IF(OR(K262="",L262=""),"",SUMIFS('تحميل المصنعيات'!$N:$N,'تحميل المصنعيات'!$F:$F,L$2,'تحميل المصنعيات'!$D:$D,J262))</f>
        <v/>
      </c>
      <c r="O262" s="55" t="str">
        <f t="shared" si="155"/>
        <v/>
      </c>
      <c r="P262" s="55" t="str">
        <f t="shared" si="146"/>
        <v/>
      </c>
      <c r="Q262" s="129" t="str">
        <f t="shared" ref="Q262:Q325" si="170">IF(K262="","",IF(N262&gt;M262,"ادخال خاطئ",""))</f>
        <v/>
      </c>
      <c r="S262" s="4" t="s">
        <v>12</v>
      </c>
      <c r="T262" s="5">
        <v>45427</v>
      </c>
      <c r="U262" s="6"/>
      <c r="V262" s="6"/>
      <c r="W262" s="6" t="str">
        <f t="shared" ref="W262:W325" si="171">IF(OR(U262="",V262=""),"",IF(OR(U262="غ",V262="غ"),0,V262-U262))</f>
        <v/>
      </c>
      <c r="X262" s="6" t="str">
        <f>IF(OR(U262="",V262=""),"",SUMIFS('تحميل المصنعيات'!$N:$N,'تحميل المصنعيات'!$F:$F,V$2,'تحميل المصنعيات'!$D:$D,T262))</f>
        <v/>
      </c>
      <c r="Y262" s="55" t="str">
        <f t="shared" si="156"/>
        <v/>
      </c>
      <c r="Z262" s="55" t="str">
        <f t="shared" si="157"/>
        <v/>
      </c>
      <c r="AA262" s="129" t="str">
        <f t="shared" si="147"/>
        <v/>
      </c>
      <c r="AC262" s="4" t="s">
        <v>12</v>
      </c>
      <c r="AD262" s="5">
        <v>45427</v>
      </c>
      <c r="AE262" s="6"/>
      <c r="AF262" s="6"/>
      <c r="AG262" s="6" t="str">
        <f t="shared" ref="AG262:AG325" si="172">IF(OR(AE262="",AF262=""),"",IF(OR(AE262="غ",AF262="غ"),0,AF262-AE262))</f>
        <v/>
      </c>
      <c r="AH262" s="6" t="str">
        <f>IF(OR(AE262="",AF262=""),"",SUMIFS('تحميل المصنعيات'!$N:$N,'تحميل المصنعيات'!$F:$F,AF$2,'تحميل المصنعيات'!$D:$D,AD262))</f>
        <v/>
      </c>
      <c r="AI262" s="55" t="str">
        <f t="shared" si="158"/>
        <v/>
      </c>
      <c r="AJ262" s="55" t="str">
        <f t="shared" ref="AJ262:AJ325" si="173">IF(AI262="أداء جيد",$P$2-(AG262-AH262),"")</f>
        <v/>
      </c>
      <c r="AK262" s="129" t="str">
        <f t="shared" si="148"/>
        <v/>
      </c>
      <c r="AM262" s="4" t="s">
        <v>12</v>
      </c>
      <c r="AN262" s="5">
        <v>45427</v>
      </c>
      <c r="AO262" s="6"/>
      <c r="AP262" s="6"/>
      <c r="AQ262" s="6" t="str">
        <f t="shared" ref="AQ262:AQ325" si="174">IF(OR(AO262="",AP262=""),"",IF(OR(AO262="غ",AP262="غ"),0,AP262-AO262))</f>
        <v/>
      </c>
      <c r="AR262" s="6" t="str">
        <f>IF(OR(AO262="",AP262=""),"",SUMIFS('تحميل المصنعيات'!$N:$N,'تحميل المصنعيات'!$F:$F,AP$2,'تحميل المصنعيات'!$D:$D,AN262))</f>
        <v/>
      </c>
      <c r="AS262" s="55" t="str">
        <f t="shared" si="159"/>
        <v/>
      </c>
      <c r="AT262" s="55" t="str">
        <f t="shared" si="160"/>
        <v/>
      </c>
      <c r="AU262" s="129" t="str">
        <f t="shared" si="149"/>
        <v/>
      </c>
      <c r="AW262" s="4" t="s">
        <v>12</v>
      </c>
      <c r="AX262" s="5">
        <v>45427</v>
      </c>
      <c r="AY262" s="6"/>
      <c r="AZ262" s="6"/>
      <c r="BA262" s="6" t="str">
        <f t="shared" ref="BA262:BA325" si="175">IF(OR(AY262="",AZ262=""),"",IF(OR(AY262="غ",AZ262="غ"),0,AZ262-AY262))</f>
        <v/>
      </c>
      <c r="BB262" s="6" t="str">
        <f>IF(OR(AY262="",AZ262=""),"",SUMIFS('تحميل المصنعيات'!$N:$N,'تحميل المصنعيات'!$F:$F,AZ$2,'تحميل المصنعيات'!$D:$D,AX262))</f>
        <v/>
      </c>
      <c r="BC262" s="55" t="str">
        <f t="shared" si="161"/>
        <v/>
      </c>
      <c r="BD262" s="55" t="str">
        <f t="shared" ref="BD262:BD325" si="176">IF(BC262="أداء جيد",$P$2-(BA262-BB262),"")</f>
        <v/>
      </c>
      <c r="BE262" s="129" t="str">
        <f t="shared" si="150"/>
        <v/>
      </c>
      <c r="BG262" s="4" t="s">
        <v>12</v>
      </c>
      <c r="BH262" s="5">
        <v>45427</v>
      </c>
      <c r="BI262" s="6"/>
      <c r="BJ262" s="6"/>
      <c r="BK262" s="6" t="str">
        <f t="shared" ref="BK262:BK325" si="177">IF(OR(BI262="",BJ262=""),"",IF(OR(BI262="غ",BJ262="غ"),0,BJ262-BI262))</f>
        <v/>
      </c>
      <c r="BL262" s="6" t="str">
        <f>IF(OR(BI262="",BJ262=""),"",SUMIFS('تحميل المصنعيات'!$N:$N,'تحميل المصنعيات'!$F:$F,BJ$2,'تحميل المصنعيات'!$D:$D,BH262))</f>
        <v/>
      </c>
      <c r="BM262" s="55" t="str">
        <f t="shared" si="162"/>
        <v/>
      </c>
      <c r="BN262" s="55" t="str">
        <f t="shared" si="163"/>
        <v/>
      </c>
      <c r="BO262" s="129" t="str">
        <f t="shared" si="151"/>
        <v/>
      </c>
      <c r="BQ262" s="4" t="s">
        <v>12</v>
      </c>
      <c r="BR262" s="5">
        <v>45427</v>
      </c>
      <c r="BS262" s="6"/>
      <c r="BT262" s="6"/>
      <c r="BU262" s="6" t="str">
        <f t="shared" ref="BU262:BU325" si="178">IF(OR(BS262="",BT262=""),"",IF(OR(BS262="غ",BT262="غ"),0,BT262-BS262))</f>
        <v/>
      </c>
      <c r="BV262" s="6" t="str">
        <f>IF(OR(BS262="",BT262=""),"",SUMIFS('تحميل المصنعيات'!$N:$N,'تحميل المصنعيات'!$F:$F,BT$2,'تحميل المصنعيات'!$D:$D,BR262))</f>
        <v/>
      </c>
      <c r="BW262" s="55" t="str">
        <f t="shared" si="164"/>
        <v/>
      </c>
      <c r="BX262" s="55" t="str">
        <f t="shared" ref="BX262:BX325" si="179">IF(BW262="أداء جيد",$P$2-(BU262-BV262),"")</f>
        <v/>
      </c>
      <c r="BY262" s="129" t="str">
        <f t="shared" si="152"/>
        <v/>
      </c>
      <c r="CA262" s="4" t="s">
        <v>12</v>
      </c>
      <c r="CB262" s="5">
        <v>45427</v>
      </c>
      <c r="CC262" s="6"/>
      <c r="CD262" s="6"/>
      <c r="CE262" s="6" t="str">
        <f t="shared" ref="CE262:CE325" si="180">IF(OR(CC262="",CD262=""),"",IF(OR(CC262="غ",CD262="غ"),0,CD262-CC262))</f>
        <v/>
      </c>
      <c r="CF262" s="6" t="str">
        <f>IF(OR(CC262="",CD262=""),"",SUMIFS('تحميل المصنعيات'!$N:$N,'تحميل المصنعيات'!$F:$F,CD$2,'تحميل المصنعيات'!$D:$D,CB262))</f>
        <v/>
      </c>
      <c r="CG262" s="55" t="str">
        <f t="shared" si="165"/>
        <v/>
      </c>
      <c r="CH262" s="55" t="str">
        <f t="shared" si="166"/>
        <v/>
      </c>
      <c r="CI262" s="129" t="str">
        <f t="shared" si="153"/>
        <v/>
      </c>
      <c r="CK262" s="4" t="s">
        <v>12</v>
      </c>
      <c r="CL262" s="5">
        <v>45427</v>
      </c>
      <c r="CM262" s="6"/>
      <c r="CN262" s="6"/>
      <c r="CO262" s="6" t="str">
        <f t="shared" ref="CO262:CO325" si="181">IF(OR(CM262="",CN262=""),"",IF(OR(CM262="غ",CN262="غ"),0,CN262-CM262))</f>
        <v/>
      </c>
      <c r="CP262" s="6" t="str">
        <f>IF(OR(CM262="",CN262=""),"",SUMIFS('تحميل المصنعيات'!$N:$N,'تحميل المصنعيات'!$F:$F,CN$2,'تحميل المصنعيات'!$D:$D,CL262))</f>
        <v/>
      </c>
      <c r="CQ262" s="55" t="str">
        <f t="shared" si="167"/>
        <v/>
      </c>
      <c r="CR262" s="55" t="str">
        <f t="shared" si="168"/>
        <v/>
      </c>
      <c r="CS262" s="129" t="str">
        <f t="shared" si="154"/>
        <v/>
      </c>
    </row>
    <row r="263" spans="9:97" x14ac:dyDescent="0.25">
      <c r="I263" s="4" t="s">
        <v>13</v>
      </c>
      <c r="J263" s="5">
        <v>45428</v>
      </c>
      <c r="K263" s="6"/>
      <c r="L263" s="6"/>
      <c r="M263" s="6" t="str">
        <f t="shared" si="169"/>
        <v/>
      </c>
      <c r="N263" s="6" t="str">
        <f>IF(OR(K263="",L263=""),"",SUMIFS('تحميل المصنعيات'!$N:$N,'تحميل المصنعيات'!$F:$F,L$2,'تحميل المصنعيات'!$D:$D,J263))</f>
        <v/>
      </c>
      <c r="O263" s="55" t="str">
        <f t="shared" si="155"/>
        <v/>
      </c>
      <c r="P263" s="55" t="str">
        <f t="shared" si="146"/>
        <v/>
      </c>
      <c r="Q263" s="129" t="str">
        <f t="shared" si="170"/>
        <v/>
      </c>
      <c r="S263" s="4" t="s">
        <v>13</v>
      </c>
      <c r="T263" s="5">
        <v>45428</v>
      </c>
      <c r="U263" s="6"/>
      <c r="V263" s="6"/>
      <c r="W263" s="6" t="str">
        <f t="shared" si="171"/>
        <v/>
      </c>
      <c r="X263" s="6" t="str">
        <f>IF(OR(U263="",V263=""),"",SUMIFS('تحميل المصنعيات'!$N:$N,'تحميل المصنعيات'!$F:$F,V$2,'تحميل المصنعيات'!$D:$D,T263))</f>
        <v/>
      </c>
      <c r="Y263" s="55" t="str">
        <f t="shared" si="156"/>
        <v/>
      </c>
      <c r="Z263" s="55" t="str">
        <f t="shared" si="157"/>
        <v/>
      </c>
      <c r="AA263" s="129" t="str">
        <f t="shared" si="147"/>
        <v/>
      </c>
      <c r="AC263" s="4" t="s">
        <v>13</v>
      </c>
      <c r="AD263" s="5">
        <v>45428</v>
      </c>
      <c r="AE263" s="6"/>
      <c r="AF263" s="6"/>
      <c r="AG263" s="6" t="str">
        <f t="shared" si="172"/>
        <v/>
      </c>
      <c r="AH263" s="6" t="str">
        <f>IF(OR(AE263="",AF263=""),"",SUMIFS('تحميل المصنعيات'!$N:$N,'تحميل المصنعيات'!$F:$F,AF$2,'تحميل المصنعيات'!$D:$D,AD263))</f>
        <v/>
      </c>
      <c r="AI263" s="55" t="str">
        <f t="shared" si="158"/>
        <v/>
      </c>
      <c r="AJ263" s="55" t="str">
        <f t="shared" si="173"/>
        <v/>
      </c>
      <c r="AK263" s="129" t="str">
        <f t="shared" si="148"/>
        <v/>
      </c>
      <c r="AM263" s="4" t="s">
        <v>13</v>
      </c>
      <c r="AN263" s="5">
        <v>45428</v>
      </c>
      <c r="AO263" s="6"/>
      <c r="AP263" s="6"/>
      <c r="AQ263" s="6" t="str">
        <f t="shared" si="174"/>
        <v/>
      </c>
      <c r="AR263" s="6" t="str">
        <f>IF(OR(AO263="",AP263=""),"",SUMIFS('تحميل المصنعيات'!$N:$N,'تحميل المصنعيات'!$F:$F,AP$2,'تحميل المصنعيات'!$D:$D,AN263))</f>
        <v/>
      </c>
      <c r="AS263" s="55" t="str">
        <f t="shared" si="159"/>
        <v/>
      </c>
      <c r="AT263" s="55" t="str">
        <f t="shared" si="160"/>
        <v/>
      </c>
      <c r="AU263" s="129" t="str">
        <f t="shared" si="149"/>
        <v/>
      </c>
      <c r="AW263" s="4" t="s">
        <v>13</v>
      </c>
      <c r="AX263" s="5">
        <v>45428</v>
      </c>
      <c r="AY263" s="6"/>
      <c r="AZ263" s="6"/>
      <c r="BA263" s="6" t="str">
        <f t="shared" si="175"/>
        <v/>
      </c>
      <c r="BB263" s="6" t="str">
        <f>IF(OR(AY263="",AZ263=""),"",SUMIFS('تحميل المصنعيات'!$N:$N,'تحميل المصنعيات'!$F:$F,AZ$2,'تحميل المصنعيات'!$D:$D,AX263))</f>
        <v/>
      </c>
      <c r="BC263" s="55" t="str">
        <f t="shared" si="161"/>
        <v/>
      </c>
      <c r="BD263" s="55" t="str">
        <f t="shared" si="176"/>
        <v/>
      </c>
      <c r="BE263" s="129" t="str">
        <f t="shared" si="150"/>
        <v/>
      </c>
      <c r="BG263" s="4" t="s">
        <v>13</v>
      </c>
      <c r="BH263" s="5">
        <v>45428</v>
      </c>
      <c r="BI263" s="6"/>
      <c r="BJ263" s="6"/>
      <c r="BK263" s="6" t="str">
        <f t="shared" si="177"/>
        <v/>
      </c>
      <c r="BL263" s="6" t="str">
        <f>IF(OR(BI263="",BJ263=""),"",SUMIFS('تحميل المصنعيات'!$N:$N,'تحميل المصنعيات'!$F:$F,BJ$2,'تحميل المصنعيات'!$D:$D,BH263))</f>
        <v/>
      </c>
      <c r="BM263" s="55" t="str">
        <f t="shared" si="162"/>
        <v/>
      </c>
      <c r="BN263" s="55" t="str">
        <f t="shared" si="163"/>
        <v/>
      </c>
      <c r="BO263" s="129" t="str">
        <f t="shared" si="151"/>
        <v/>
      </c>
      <c r="BQ263" s="4" t="s">
        <v>13</v>
      </c>
      <c r="BR263" s="5">
        <v>45428</v>
      </c>
      <c r="BS263" s="6"/>
      <c r="BT263" s="6"/>
      <c r="BU263" s="6" t="str">
        <f t="shared" si="178"/>
        <v/>
      </c>
      <c r="BV263" s="6" t="str">
        <f>IF(OR(BS263="",BT263=""),"",SUMIFS('تحميل المصنعيات'!$N:$N,'تحميل المصنعيات'!$F:$F,BT$2,'تحميل المصنعيات'!$D:$D,BR263))</f>
        <v/>
      </c>
      <c r="BW263" s="55" t="str">
        <f t="shared" si="164"/>
        <v/>
      </c>
      <c r="BX263" s="55" t="str">
        <f t="shared" si="179"/>
        <v/>
      </c>
      <c r="BY263" s="129" t="str">
        <f t="shared" si="152"/>
        <v/>
      </c>
      <c r="CA263" s="4" t="s">
        <v>13</v>
      </c>
      <c r="CB263" s="5">
        <v>45428</v>
      </c>
      <c r="CC263" s="6"/>
      <c r="CD263" s="6"/>
      <c r="CE263" s="6" t="str">
        <f t="shared" si="180"/>
        <v/>
      </c>
      <c r="CF263" s="6" t="str">
        <f>IF(OR(CC263="",CD263=""),"",SUMIFS('تحميل المصنعيات'!$N:$N,'تحميل المصنعيات'!$F:$F,CD$2,'تحميل المصنعيات'!$D:$D,CB263))</f>
        <v/>
      </c>
      <c r="CG263" s="55" t="str">
        <f t="shared" si="165"/>
        <v/>
      </c>
      <c r="CH263" s="55" t="str">
        <f t="shared" si="166"/>
        <v/>
      </c>
      <c r="CI263" s="129" t="str">
        <f t="shared" si="153"/>
        <v/>
      </c>
      <c r="CK263" s="4" t="s">
        <v>13</v>
      </c>
      <c r="CL263" s="5">
        <v>45428</v>
      </c>
      <c r="CM263" s="6"/>
      <c r="CN263" s="6"/>
      <c r="CO263" s="6" t="str">
        <f t="shared" si="181"/>
        <v/>
      </c>
      <c r="CP263" s="6" t="str">
        <f>IF(OR(CM263="",CN263=""),"",SUMIFS('تحميل المصنعيات'!$N:$N,'تحميل المصنعيات'!$F:$F,CN$2,'تحميل المصنعيات'!$D:$D,CL263))</f>
        <v/>
      </c>
      <c r="CQ263" s="55" t="str">
        <f t="shared" si="167"/>
        <v/>
      </c>
      <c r="CR263" s="55" t="str">
        <f t="shared" si="168"/>
        <v/>
      </c>
      <c r="CS263" s="129" t="str">
        <f t="shared" si="154"/>
        <v/>
      </c>
    </row>
    <row r="264" spans="9:97" x14ac:dyDescent="0.25">
      <c r="I264" s="132" t="s">
        <v>30</v>
      </c>
      <c r="J264" s="133">
        <v>45429</v>
      </c>
      <c r="K264" s="134"/>
      <c r="L264" s="134"/>
      <c r="M264" s="134" t="str">
        <f t="shared" si="169"/>
        <v/>
      </c>
      <c r="N264" s="134" t="str">
        <f>IF(OR(K264="",L264=""),"",SUMIFS('تحميل المصنعيات'!$N:$N,'تحميل المصنعيات'!$F:$F,L$2,'تحميل المصنعيات'!$D:$D,J264))</f>
        <v/>
      </c>
      <c r="O264" s="135" t="str">
        <f t="shared" si="155"/>
        <v/>
      </c>
      <c r="P264" s="135" t="str">
        <f t="shared" ref="P264:P327" si="182">IF(O264="أداء جيد",$P$2-(M264-N264),"")</f>
        <v/>
      </c>
      <c r="Q264" s="132" t="str">
        <f t="shared" si="170"/>
        <v/>
      </c>
      <c r="S264" s="132" t="s">
        <v>30</v>
      </c>
      <c r="T264" s="133">
        <v>45429</v>
      </c>
      <c r="U264" s="134"/>
      <c r="V264" s="134"/>
      <c r="W264" s="134" t="str">
        <f t="shared" si="171"/>
        <v/>
      </c>
      <c r="X264" s="134" t="str">
        <f>IF(OR(U264="",V264=""),"",SUMIFS('تحميل المصنعيات'!$N:$N,'تحميل المصنعيات'!$F:$F,V$2,'تحميل المصنعيات'!$D:$D,T264))</f>
        <v/>
      </c>
      <c r="Y264" s="135" t="str">
        <f t="shared" si="156"/>
        <v/>
      </c>
      <c r="Z264" s="135" t="str">
        <f t="shared" si="157"/>
        <v/>
      </c>
      <c r="AA264" s="132" t="str">
        <f t="shared" si="147"/>
        <v/>
      </c>
      <c r="AC264" s="132" t="s">
        <v>30</v>
      </c>
      <c r="AD264" s="133">
        <v>45429</v>
      </c>
      <c r="AE264" s="134"/>
      <c r="AF264" s="134"/>
      <c r="AG264" s="134" t="str">
        <f t="shared" si="172"/>
        <v/>
      </c>
      <c r="AH264" s="134" t="str">
        <f>IF(OR(AE264="",AF264=""),"",SUMIFS('تحميل المصنعيات'!$N:$N,'تحميل المصنعيات'!$F:$F,AF$2,'تحميل المصنعيات'!$D:$D,AD264))</f>
        <v/>
      </c>
      <c r="AI264" s="135" t="str">
        <f t="shared" si="158"/>
        <v/>
      </c>
      <c r="AJ264" s="135" t="str">
        <f t="shared" si="173"/>
        <v/>
      </c>
      <c r="AK264" s="132" t="str">
        <f t="shared" si="148"/>
        <v/>
      </c>
      <c r="AM264" s="132" t="s">
        <v>30</v>
      </c>
      <c r="AN264" s="133">
        <v>45429</v>
      </c>
      <c r="AO264" s="134"/>
      <c r="AP264" s="134"/>
      <c r="AQ264" s="134" t="str">
        <f t="shared" si="174"/>
        <v/>
      </c>
      <c r="AR264" s="134" t="str">
        <f>IF(OR(AO264="",AP264=""),"",SUMIFS('تحميل المصنعيات'!$N:$N,'تحميل المصنعيات'!$F:$F,AP$2,'تحميل المصنعيات'!$D:$D,AN264))</f>
        <v/>
      </c>
      <c r="AS264" s="135" t="str">
        <f t="shared" si="159"/>
        <v/>
      </c>
      <c r="AT264" s="135" t="str">
        <f t="shared" si="160"/>
        <v/>
      </c>
      <c r="AU264" s="132" t="str">
        <f t="shared" si="149"/>
        <v/>
      </c>
      <c r="AW264" s="132" t="s">
        <v>30</v>
      </c>
      <c r="AX264" s="133">
        <v>45429</v>
      </c>
      <c r="AY264" s="134"/>
      <c r="AZ264" s="134"/>
      <c r="BA264" s="134" t="str">
        <f t="shared" si="175"/>
        <v/>
      </c>
      <c r="BB264" s="134" t="str">
        <f>IF(OR(AY264="",AZ264=""),"",SUMIFS('تحميل المصنعيات'!$N:$N,'تحميل المصنعيات'!$F:$F,AZ$2,'تحميل المصنعيات'!$D:$D,AX264))</f>
        <v/>
      </c>
      <c r="BC264" s="135" t="str">
        <f t="shared" si="161"/>
        <v/>
      </c>
      <c r="BD264" s="135" t="str">
        <f t="shared" si="176"/>
        <v/>
      </c>
      <c r="BE264" s="132" t="str">
        <f t="shared" si="150"/>
        <v/>
      </c>
      <c r="BG264" s="132" t="s">
        <v>30</v>
      </c>
      <c r="BH264" s="133">
        <v>45429</v>
      </c>
      <c r="BI264" s="134"/>
      <c r="BJ264" s="134"/>
      <c r="BK264" s="134" t="str">
        <f t="shared" si="177"/>
        <v/>
      </c>
      <c r="BL264" s="134" t="str">
        <f>IF(OR(BI264="",BJ264=""),"",SUMIFS('تحميل المصنعيات'!$N:$N,'تحميل المصنعيات'!$F:$F,BJ$2,'تحميل المصنعيات'!$D:$D,BH264))</f>
        <v/>
      </c>
      <c r="BM264" s="135" t="str">
        <f t="shared" si="162"/>
        <v/>
      </c>
      <c r="BN264" s="135" t="str">
        <f t="shared" si="163"/>
        <v/>
      </c>
      <c r="BO264" s="132" t="str">
        <f t="shared" si="151"/>
        <v/>
      </c>
      <c r="BQ264" s="132" t="s">
        <v>30</v>
      </c>
      <c r="BR264" s="133">
        <v>45429</v>
      </c>
      <c r="BS264" s="134"/>
      <c r="BT264" s="134"/>
      <c r="BU264" s="134" t="str">
        <f t="shared" si="178"/>
        <v/>
      </c>
      <c r="BV264" s="134" t="str">
        <f>IF(OR(BS264="",BT264=""),"",SUMIFS('تحميل المصنعيات'!$N:$N,'تحميل المصنعيات'!$F:$F,BT$2,'تحميل المصنعيات'!$D:$D,BR264))</f>
        <v/>
      </c>
      <c r="BW264" s="135" t="str">
        <f t="shared" si="164"/>
        <v/>
      </c>
      <c r="BX264" s="135" t="str">
        <f t="shared" si="179"/>
        <v/>
      </c>
      <c r="BY264" s="132" t="str">
        <f t="shared" si="152"/>
        <v/>
      </c>
      <c r="CA264" s="132" t="s">
        <v>30</v>
      </c>
      <c r="CB264" s="133">
        <v>45429</v>
      </c>
      <c r="CC264" s="134"/>
      <c r="CD264" s="134"/>
      <c r="CE264" s="134" t="str">
        <f t="shared" si="180"/>
        <v/>
      </c>
      <c r="CF264" s="134" t="str">
        <f>IF(OR(CC264="",CD264=""),"",SUMIFS('تحميل المصنعيات'!$N:$N,'تحميل المصنعيات'!$F:$F,CD$2,'تحميل المصنعيات'!$D:$D,CB264))</f>
        <v/>
      </c>
      <c r="CG264" s="135" t="str">
        <f t="shared" si="165"/>
        <v/>
      </c>
      <c r="CH264" s="135" t="str">
        <f t="shared" si="166"/>
        <v/>
      </c>
      <c r="CI264" s="132" t="str">
        <f t="shared" si="153"/>
        <v/>
      </c>
      <c r="CK264" s="132" t="s">
        <v>30</v>
      </c>
      <c r="CL264" s="133">
        <v>45429</v>
      </c>
      <c r="CM264" s="134"/>
      <c r="CN264" s="134"/>
      <c r="CO264" s="134" t="str">
        <f t="shared" si="181"/>
        <v/>
      </c>
      <c r="CP264" s="134" t="str">
        <f>IF(OR(CM264="",CN264=""),"",SUMIFS('تحميل المصنعيات'!$N:$N,'تحميل المصنعيات'!$F:$F,CN$2,'تحميل المصنعيات'!$D:$D,CL264))</f>
        <v/>
      </c>
      <c r="CQ264" s="135" t="str">
        <f t="shared" si="167"/>
        <v/>
      </c>
      <c r="CR264" s="135" t="str">
        <f t="shared" si="168"/>
        <v/>
      </c>
      <c r="CS264" s="132" t="str">
        <f t="shared" si="154"/>
        <v/>
      </c>
    </row>
    <row r="265" spans="9:97" x14ac:dyDescent="0.25">
      <c r="I265" s="4" t="s">
        <v>8</v>
      </c>
      <c r="J265" s="5">
        <v>45430</v>
      </c>
      <c r="K265" s="6"/>
      <c r="L265" s="6"/>
      <c r="M265" s="6" t="str">
        <f t="shared" si="169"/>
        <v/>
      </c>
      <c r="N265" s="6" t="str">
        <f>IF(OR(K265="",L265=""),"",SUMIFS('تحميل المصنعيات'!$N:$N,'تحميل المصنعيات'!$F:$F,L$2,'تحميل المصنعيات'!$D:$D,J265))</f>
        <v/>
      </c>
      <c r="O265" s="55" t="str">
        <f t="shared" si="155"/>
        <v/>
      </c>
      <c r="P265" s="55" t="str">
        <f t="shared" si="182"/>
        <v/>
      </c>
      <c r="Q265" s="129" t="str">
        <f t="shared" si="170"/>
        <v/>
      </c>
      <c r="S265" s="4" t="s">
        <v>8</v>
      </c>
      <c r="T265" s="5">
        <v>45430</v>
      </c>
      <c r="U265" s="6"/>
      <c r="V265" s="6"/>
      <c r="W265" s="6" t="str">
        <f t="shared" si="171"/>
        <v/>
      </c>
      <c r="X265" s="6" t="str">
        <f>IF(OR(U265="",V265=""),"",SUMIFS('تحميل المصنعيات'!$N:$N,'تحميل المصنعيات'!$F:$F,V$2,'تحميل المصنعيات'!$D:$D,T265))</f>
        <v/>
      </c>
      <c r="Y265" s="55" t="str">
        <f t="shared" si="156"/>
        <v/>
      </c>
      <c r="Z265" s="55" t="str">
        <f t="shared" si="157"/>
        <v/>
      </c>
      <c r="AA265" s="129" t="str">
        <f t="shared" si="147"/>
        <v/>
      </c>
      <c r="AC265" s="4" t="s">
        <v>8</v>
      </c>
      <c r="AD265" s="5">
        <v>45430</v>
      </c>
      <c r="AE265" s="6"/>
      <c r="AF265" s="6"/>
      <c r="AG265" s="6" t="str">
        <f t="shared" si="172"/>
        <v/>
      </c>
      <c r="AH265" s="6" t="str">
        <f>IF(OR(AE265="",AF265=""),"",SUMIFS('تحميل المصنعيات'!$N:$N,'تحميل المصنعيات'!$F:$F,AF$2,'تحميل المصنعيات'!$D:$D,AD265))</f>
        <v/>
      </c>
      <c r="AI265" s="55" t="str">
        <f t="shared" si="158"/>
        <v/>
      </c>
      <c r="AJ265" s="55" t="str">
        <f t="shared" si="173"/>
        <v/>
      </c>
      <c r="AK265" s="129" t="str">
        <f t="shared" si="148"/>
        <v/>
      </c>
      <c r="AM265" s="4" t="s">
        <v>8</v>
      </c>
      <c r="AN265" s="5">
        <v>45430</v>
      </c>
      <c r="AO265" s="6"/>
      <c r="AP265" s="6"/>
      <c r="AQ265" s="6" t="str">
        <f t="shared" si="174"/>
        <v/>
      </c>
      <c r="AR265" s="6" t="str">
        <f>IF(OR(AO265="",AP265=""),"",SUMIFS('تحميل المصنعيات'!$N:$N,'تحميل المصنعيات'!$F:$F,AP$2,'تحميل المصنعيات'!$D:$D,AN265))</f>
        <v/>
      </c>
      <c r="AS265" s="55" t="str">
        <f t="shared" si="159"/>
        <v/>
      </c>
      <c r="AT265" s="55" t="str">
        <f t="shared" si="160"/>
        <v/>
      </c>
      <c r="AU265" s="129" t="str">
        <f t="shared" si="149"/>
        <v/>
      </c>
      <c r="AW265" s="4" t="s">
        <v>8</v>
      </c>
      <c r="AX265" s="5">
        <v>45430</v>
      </c>
      <c r="AY265" s="6"/>
      <c r="AZ265" s="6"/>
      <c r="BA265" s="6" t="str">
        <f t="shared" si="175"/>
        <v/>
      </c>
      <c r="BB265" s="6" t="str">
        <f>IF(OR(AY265="",AZ265=""),"",SUMIFS('تحميل المصنعيات'!$N:$N,'تحميل المصنعيات'!$F:$F,AZ$2,'تحميل المصنعيات'!$D:$D,AX265))</f>
        <v/>
      </c>
      <c r="BC265" s="55" t="str">
        <f t="shared" si="161"/>
        <v/>
      </c>
      <c r="BD265" s="55" t="str">
        <f t="shared" si="176"/>
        <v/>
      </c>
      <c r="BE265" s="129" t="str">
        <f t="shared" si="150"/>
        <v/>
      </c>
      <c r="BG265" s="4" t="s">
        <v>8</v>
      </c>
      <c r="BH265" s="5">
        <v>45430</v>
      </c>
      <c r="BI265" s="6"/>
      <c r="BJ265" s="6"/>
      <c r="BK265" s="6" t="str">
        <f t="shared" si="177"/>
        <v/>
      </c>
      <c r="BL265" s="6" t="str">
        <f>IF(OR(BI265="",BJ265=""),"",SUMIFS('تحميل المصنعيات'!$N:$N,'تحميل المصنعيات'!$F:$F,BJ$2,'تحميل المصنعيات'!$D:$D,BH265))</f>
        <v/>
      </c>
      <c r="BM265" s="55" t="str">
        <f t="shared" si="162"/>
        <v/>
      </c>
      <c r="BN265" s="55" t="str">
        <f t="shared" si="163"/>
        <v/>
      </c>
      <c r="BO265" s="129" t="str">
        <f t="shared" si="151"/>
        <v/>
      </c>
      <c r="BQ265" s="4" t="s">
        <v>8</v>
      </c>
      <c r="BR265" s="5">
        <v>45430</v>
      </c>
      <c r="BS265" s="6"/>
      <c r="BT265" s="6"/>
      <c r="BU265" s="6" t="str">
        <f t="shared" si="178"/>
        <v/>
      </c>
      <c r="BV265" s="6" t="str">
        <f>IF(OR(BS265="",BT265=""),"",SUMIFS('تحميل المصنعيات'!$N:$N,'تحميل المصنعيات'!$F:$F,BT$2,'تحميل المصنعيات'!$D:$D,BR265))</f>
        <v/>
      </c>
      <c r="BW265" s="55" t="str">
        <f t="shared" si="164"/>
        <v/>
      </c>
      <c r="BX265" s="55" t="str">
        <f t="shared" si="179"/>
        <v/>
      </c>
      <c r="BY265" s="129" t="str">
        <f t="shared" si="152"/>
        <v/>
      </c>
      <c r="CA265" s="4" t="s">
        <v>8</v>
      </c>
      <c r="CB265" s="5">
        <v>45430</v>
      </c>
      <c r="CC265" s="6"/>
      <c r="CD265" s="6"/>
      <c r="CE265" s="6" t="str">
        <f t="shared" si="180"/>
        <v/>
      </c>
      <c r="CF265" s="6" t="str">
        <f>IF(OR(CC265="",CD265=""),"",SUMIFS('تحميل المصنعيات'!$N:$N,'تحميل المصنعيات'!$F:$F,CD$2,'تحميل المصنعيات'!$D:$D,CB265))</f>
        <v/>
      </c>
      <c r="CG265" s="55" t="str">
        <f t="shared" si="165"/>
        <v/>
      </c>
      <c r="CH265" s="55" t="str">
        <f t="shared" si="166"/>
        <v/>
      </c>
      <c r="CI265" s="129" t="str">
        <f t="shared" si="153"/>
        <v/>
      </c>
      <c r="CK265" s="4" t="s">
        <v>8</v>
      </c>
      <c r="CL265" s="5">
        <v>45430</v>
      </c>
      <c r="CM265" s="6"/>
      <c r="CN265" s="6"/>
      <c r="CO265" s="6" t="str">
        <f t="shared" si="181"/>
        <v/>
      </c>
      <c r="CP265" s="6" t="str">
        <f>IF(OR(CM265="",CN265=""),"",SUMIFS('تحميل المصنعيات'!$N:$N,'تحميل المصنعيات'!$F:$F,CN$2,'تحميل المصنعيات'!$D:$D,CL265))</f>
        <v/>
      </c>
      <c r="CQ265" s="55" t="str">
        <f t="shared" si="167"/>
        <v/>
      </c>
      <c r="CR265" s="55" t="str">
        <f t="shared" si="168"/>
        <v/>
      </c>
      <c r="CS265" s="129" t="str">
        <f t="shared" si="154"/>
        <v/>
      </c>
    </row>
    <row r="266" spans="9:97" x14ac:dyDescent="0.25">
      <c r="I266" s="4" t="s">
        <v>9</v>
      </c>
      <c r="J266" s="5">
        <v>45431</v>
      </c>
      <c r="K266" s="6"/>
      <c r="L266" s="6"/>
      <c r="M266" s="6" t="str">
        <f t="shared" si="169"/>
        <v/>
      </c>
      <c r="N266" s="6" t="str">
        <f>IF(OR(K266="",L266=""),"",SUMIFS('تحميل المصنعيات'!$N:$N,'تحميل المصنعيات'!$F:$F,L$2,'تحميل المصنعيات'!$D:$D,J266))</f>
        <v/>
      </c>
      <c r="O266" s="55" t="str">
        <f t="shared" si="155"/>
        <v/>
      </c>
      <c r="P266" s="55" t="str">
        <f t="shared" si="182"/>
        <v/>
      </c>
      <c r="Q266" s="129" t="str">
        <f t="shared" si="170"/>
        <v/>
      </c>
      <c r="S266" s="4" t="s">
        <v>9</v>
      </c>
      <c r="T266" s="5">
        <v>45431</v>
      </c>
      <c r="U266" s="6"/>
      <c r="V266" s="6"/>
      <c r="W266" s="6" t="str">
        <f t="shared" si="171"/>
        <v/>
      </c>
      <c r="X266" s="6" t="str">
        <f>IF(OR(U266="",V266=""),"",SUMIFS('تحميل المصنعيات'!$N:$N,'تحميل المصنعيات'!$F:$F,V$2,'تحميل المصنعيات'!$D:$D,T266))</f>
        <v/>
      </c>
      <c r="Y266" s="55" t="str">
        <f t="shared" si="156"/>
        <v/>
      </c>
      <c r="Z266" s="55" t="str">
        <f t="shared" si="157"/>
        <v/>
      </c>
      <c r="AA266" s="129" t="str">
        <f t="shared" si="147"/>
        <v/>
      </c>
      <c r="AC266" s="4" t="s">
        <v>9</v>
      </c>
      <c r="AD266" s="5">
        <v>45431</v>
      </c>
      <c r="AE266" s="6"/>
      <c r="AF266" s="6"/>
      <c r="AG266" s="6" t="str">
        <f t="shared" si="172"/>
        <v/>
      </c>
      <c r="AH266" s="6" t="str">
        <f>IF(OR(AE266="",AF266=""),"",SUMIFS('تحميل المصنعيات'!$N:$N,'تحميل المصنعيات'!$F:$F,AF$2,'تحميل المصنعيات'!$D:$D,AD266))</f>
        <v/>
      </c>
      <c r="AI266" s="55" t="str">
        <f t="shared" si="158"/>
        <v/>
      </c>
      <c r="AJ266" s="55" t="str">
        <f t="shared" si="173"/>
        <v/>
      </c>
      <c r="AK266" s="129" t="str">
        <f t="shared" si="148"/>
        <v/>
      </c>
      <c r="AM266" s="4" t="s">
        <v>9</v>
      </c>
      <c r="AN266" s="5">
        <v>45431</v>
      </c>
      <c r="AO266" s="6"/>
      <c r="AP266" s="6"/>
      <c r="AQ266" s="6" t="str">
        <f t="shared" si="174"/>
        <v/>
      </c>
      <c r="AR266" s="6" t="str">
        <f>IF(OR(AO266="",AP266=""),"",SUMIFS('تحميل المصنعيات'!$N:$N,'تحميل المصنعيات'!$F:$F,AP$2,'تحميل المصنعيات'!$D:$D,AN266))</f>
        <v/>
      </c>
      <c r="AS266" s="55" t="str">
        <f t="shared" si="159"/>
        <v/>
      </c>
      <c r="AT266" s="55" t="str">
        <f t="shared" si="160"/>
        <v/>
      </c>
      <c r="AU266" s="129" t="str">
        <f t="shared" si="149"/>
        <v/>
      </c>
      <c r="AW266" s="4" t="s">
        <v>9</v>
      </c>
      <c r="AX266" s="5">
        <v>45431</v>
      </c>
      <c r="AY266" s="6"/>
      <c r="AZ266" s="6"/>
      <c r="BA266" s="6" t="str">
        <f t="shared" si="175"/>
        <v/>
      </c>
      <c r="BB266" s="6" t="str">
        <f>IF(OR(AY266="",AZ266=""),"",SUMIFS('تحميل المصنعيات'!$N:$N,'تحميل المصنعيات'!$F:$F,AZ$2,'تحميل المصنعيات'!$D:$D,AX266))</f>
        <v/>
      </c>
      <c r="BC266" s="55" t="str">
        <f t="shared" si="161"/>
        <v/>
      </c>
      <c r="BD266" s="55" t="str">
        <f t="shared" si="176"/>
        <v/>
      </c>
      <c r="BE266" s="129" t="str">
        <f t="shared" si="150"/>
        <v/>
      </c>
      <c r="BG266" s="4" t="s">
        <v>9</v>
      </c>
      <c r="BH266" s="5">
        <v>45431</v>
      </c>
      <c r="BI266" s="6"/>
      <c r="BJ266" s="6"/>
      <c r="BK266" s="6" t="str">
        <f t="shared" si="177"/>
        <v/>
      </c>
      <c r="BL266" s="6" t="str">
        <f>IF(OR(BI266="",BJ266=""),"",SUMIFS('تحميل المصنعيات'!$N:$N,'تحميل المصنعيات'!$F:$F,BJ$2,'تحميل المصنعيات'!$D:$D,BH266))</f>
        <v/>
      </c>
      <c r="BM266" s="55" t="str">
        <f t="shared" si="162"/>
        <v/>
      </c>
      <c r="BN266" s="55" t="str">
        <f t="shared" si="163"/>
        <v/>
      </c>
      <c r="BO266" s="129" t="str">
        <f t="shared" si="151"/>
        <v/>
      </c>
      <c r="BQ266" s="4" t="s">
        <v>9</v>
      </c>
      <c r="BR266" s="5">
        <v>45431</v>
      </c>
      <c r="BS266" s="6"/>
      <c r="BT266" s="6"/>
      <c r="BU266" s="6" t="str">
        <f t="shared" si="178"/>
        <v/>
      </c>
      <c r="BV266" s="6" t="str">
        <f>IF(OR(BS266="",BT266=""),"",SUMIFS('تحميل المصنعيات'!$N:$N,'تحميل المصنعيات'!$F:$F,BT$2,'تحميل المصنعيات'!$D:$D,BR266))</f>
        <v/>
      </c>
      <c r="BW266" s="55" t="str">
        <f t="shared" si="164"/>
        <v/>
      </c>
      <c r="BX266" s="55" t="str">
        <f t="shared" si="179"/>
        <v/>
      </c>
      <c r="BY266" s="129" t="str">
        <f t="shared" si="152"/>
        <v/>
      </c>
      <c r="CA266" s="4" t="s">
        <v>9</v>
      </c>
      <c r="CB266" s="5">
        <v>45431</v>
      </c>
      <c r="CC266" s="6"/>
      <c r="CD266" s="6"/>
      <c r="CE266" s="6" t="str">
        <f t="shared" si="180"/>
        <v/>
      </c>
      <c r="CF266" s="6" t="str">
        <f>IF(OR(CC266="",CD266=""),"",SUMIFS('تحميل المصنعيات'!$N:$N,'تحميل المصنعيات'!$F:$F,CD$2,'تحميل المصنعيات'!$D:$D,CB266))</f>
        <v/>
      </c>
      <c r="CG266" s="55" t="str">
        <f t="shared" si="165"/>
        <v/>
      </c>
      <c r="CH266" s="55" t="str">
        <f t="shared" si="166"/>
        <v/>
      </c>
      <c r="CI266" s="129" t="str">
        <f t="shared" si="153"/>
        <v/>
      </c>
      <c r="CK266" s="4" t="s">
        <v>9</v>
      </c>
      <c r="CL266" s="5">
        <v>45431</v>
      </c>
      <c r="CM266" s="6"/>
      <c r="CN266" s="6"/>
      <c r="CO266" s="6" t="str">
        <f t="shared" si="181"/>
        <v/>
      </c>
      <c r="CP266" s="6" t="str">
        <f>IF(OR(CM266="",CN266=""),"",SUMIFS('تحميل المصنعيات'!$N:$N,'تحميل المصنعيات'!$F:$F,CN$2,'تحميل المصنعيات'!$D:$D,CL266))</f>
        <v/>
      </c>
      <c r="CQ266" s="55" t="str">
        <f t="shared" si="167"/>
        <v/>
      </c>
      <c r="CR266" s="55" t="str">
        <f t="shared" si="168"/>
        <v/>
      </c>
      <c r="CS266" s="129" t="str">
        <f t="shared" si="154"/>
        <v/>
      </c>
    </row>
    <row r="267" spans="9:97" x14ac:dyDescent="0.25">
      <c r="I267" s="4" t="s">
        <v>10</v>
      </c>
      <c r="J267" s="5">
        <v>45432</v>
      </c>
      <c r="K267" s="6"/>
      <c r="L267" s="6"/>
      <c r="M267" s="6" t="str">
        <f t="shared" si="169"/>
        <v/>
      </c>
      <c r="N267" s="6" t="str">
        <f>IF(OR(K267="",L267=""),"",SUMIFS('تحميل المصنعيات'!$N:$N,'تحميل المصنعيات'!$F:$F,L$2,'تحميل المصنعيات'!$D:$D,J267))</f>
        <v/>
      </c>
      <c r="O267" s="55" t="str">
        <f t="shared" si="155"/>
        <v/>
      </c>
      <c r="P267" s="55" t="str">
        <f t="shared" si="182"/>
        <v/>
      </c>
      <c r="Q267" s="129" t="str">
        <f t="shared" si="170"/>
        <v/>
      </c>
      <c r="S267" s="4" t="s">
        <v>10</v>
      </c>
      <c r="T267" s="5">
        <v>45432</v>
      </c>
      <c r="U267" s="6"/>
      <c r="V267" s="6"/>
      <c r="W267" s="6" t="str">
        <f t="shared" si="171"/>
        <v/>
      </c>
      <c r="X267" s="6" t="str">
        <f>IF(OR(U267="",V267=""),"",SUMIFS('تحميل المصنعيات'!$N:$N,'تحميل المصنعيات'!$F:$F,V$2,'تحميل المصنعيات'!$D:$D,T267))</f>
        <v/>
      </c>
      <c r="Y267" s="55" t="str">
        <f t="shared" si="156"/>
        <v/>
      </c>
      <c r="Z267" s="55" t="str">
        <f t="shared" si="157"/>
        <v/>
      </c>
      <c r="AA267" s="129" t="str">
        <f t="shared" si="147"/>
        <v/>
      </c>
      <c r="AC267" s="4" t="s">
        <v>10</v>
      </c>
      <c r="AD267" s="5">
        <v>45432</v>
      </c>
      <c r="AE267" s="6"/>
      <c r="AF267" s="6"/>
      <c r="AG267" s="6" t="str">
        <f t="shared" si="172"/>
        <v/>
      </c>
      <c r="AH267" s="6" t="str">
        <f>IF(OR(AE267="",AF267=""),"",SUMIFS('تحميل المصنعيات'!$N:$N,'تحميل المصنعيات'!$F:$F,AF$2,'تحميل المصنعيات'!$D:$D,AD267))</f>
        <v/>
      </c>
      <c r="AI267" s="55" t="str">
        <f t="shared" si="158"/>
        <v/>
      </c>
      <c r="AJ267" s="55" t="str">
        <f t="shared" si="173"/>
        <v/>
      </c>
      <c r="AK267" s="129" t="str">
        <f t="shared" si="148"/>
        <v/>
      </c>
      <c r="AM267" s="4" t="s">
        <v>10</v>
      </c>
      <c r="AN267" s="5">
        <v>45432</v>
      </c>
      <c r="AO267" s="6"/>
      <c r="AP267" s="6"/>
      <c r="AQ267" s="6" t="str">
        <f t="shared" si="174"/>
        <v/>
      </c>
      <c r="AR267" s="6" t="str">
        <f>IF(OR(AO267="",AP267=""),"",SUMIFS('تحميل المصنعيات'!$N:$N,'تحميل المصنعيات'!$F:$F,AP$2,'تحميل المصنعيات'!$D:$D,AN267))</f>
        <v/>
      </c>
      <c r="AS267" s="55" t="str">
        <f t="shared" si="159"/>
        <v/>
      </c>
      <c r="AT267" s="55" t="str">
        <f t="shared" si="160"/>
        <v/>
      </c>
      <c r="AU267" s="129" t="str">
        <f t="shared" si="149"/>
        <v/>
      </c>
      <c r="AW267" s="4" t="s">
        <v>10</v>
      </c>
      <c r="AX267" s="5">
        <v>45432</v>
      </c>
      <c r="AY267" s="6"/>
      <c r="AZ267" s="6"/>
      <c r="BA267" s="6" t="str">
        <f t="shared" si="175"/>
        <v/>
      </c>
      <c r="BB267" s="6" t="str">
        <f>IF(OR(AY267="",AZ267=""),"",SUMIFS('تحميل المصنعيات'!$N:$N,'تحميل المصنعيات'!$F:$F,AZ$2,'تحميل المصنعيات'!$D:$D,AX267))</f>
        <v/>
      </c>
      <c r="BC267" s="55" t="str">
        <f t="shared" si="161"/>
        <v/>
      </c>
      <c r="BD267" s="55" t="str">
        <f t="shared" si="176"/>
        <v/>
      </c>
      <c r="BE267" s="129" t="str">
        <f t="shared" si="150"/>
        <v/>
      </c>
      <c r="BG267" s="4" t="s">
        <v>10</v>
      </c>
      <c r="BH267" s="5">
        <v>45432</v>
      </c>
      <c r="BI267" s="6"/>
      <c r="BJ267" s="6"/>
      <c r="BK267" s="6" t="str">
        <f t="shared" si="177"/>
        <v/>
      </c>
      <c r="BL267" s="6" t="str">
        <f>IF(OR(BI267="",BJ267=""),"",SUMIFS('تحميل المصنعيات'!$N:$N,'تحميل المصنعيات'!$F:$F,BJ$2,'تحميل المصنعيات'!$D:$D,BH267))</f>
        <v/>
      </c>
      <c r="BM267" s="55" t="str">
        <f t="shared" si="162"/>
        <v/>
      </c>
      <c r="BN267" s="55" t="str">
        <f t="shared" si="163"/>
        <v/>
      </c>
      <c r="BO267" s="129" t="str">
        <f t="shared" si="151"/>
        <v/>
      </c>
      <c r="BQ267" s="4" t="s">
        <v>10</v>
      </c>
      <c r="BR267" s="5">
        <v>45432</v>
      </c>
      <c r="BS267" s="6"/>
      <c r="BT267" s="6"/>
      <c r="BU267" s="6" t="str">
        <f t="shared" si="178"/>
        <v/>
      </c>
      <c r="BV267" s="6" t="str">
        <f>IF(OR(BS267="",BT267=""),"",SUMIFS('تحميل المصنعيات'!$N:$N,'تحميل المصنعيات'!$F:$F,BT$2,'تحميل المصنعيات'!$D:$D,BR267))</f>
        <v/>
      </c>
      <c r="BW267" s="55" t="str">
        <f t="shared" si="164"/>
        <v/>
      </c>
      <c r="BX267" s="55" t="str">
        <f t="shared" si="179"/>
        <v/>
      </c>
      <c r="BY267" s="129" t="str">
        <f t="shared" si="152"/>
        <v/>
      </c>
      <c r="CA267" s="4" t="s">
        <v>10</v>
      </c>
      <c r="CB267" s="5">
        <v>45432</v>
      </c>
      <c r="CC267" s="6"/>
      <c r="CD267" s="6"/>
      <c r="CE267" s="6" t="str">
        <f t="shared" si="180"/>
        <v/>
      </c>
      <c r="CF267" s="6" t="str">
        <f>IF(OR(CC267="",CD267=""),"",SUMIFS('تحميل المصنعيات'!$N:$N,'تحميل المصنعيات'!$F:$F,CD$2,'تحميل المصنعيات'!$D:$D,CB267))</f>
        <v/>
      </c>
      <c r="CG267" s="55" t="str">
        <f t="shared" si="165"/>
        <v/>
      </c>
      <c r="CH267" s="55" t="str">
        <f t="shared" si="166"/>
        <v/>
      </c>
      <c r="CI267" s="129" t="str">
        <f t="shared" si="153"/>
        <v/>
      </c>
      <c r="CK267" s="4" t="s">
        <v>10</v>
      </c>
      <c r="CL267" s="5">
        <v>45432</v>
      </c>
      <c r="CM267" s="6"/>
      <c r="CN267" s="6"/>
      <c r="CO267" s="6" t="str">
        <f t="shared" si="181"/>
        <v/>
      </c>
      <c r="CP267" s="6" t="str">
        <f>IF(OR(CM267="",CN267=""),"",SUMIFS('تحميل المصنعيات'!$N:$N,'تحميل المصنعيات'!$F:$F,CN$2,'تحميل المصنعيات'!$D:$D,CL267))</f>
        <v/>
      </c>
      <c r="CQ267" s="55" t="str">
        <f t="shared" si="167"/>
        <v/>
      </c>
      <c r="CR267" s="55" t="str">
        <f t="shared" si="168"/>
        <v/>
      </c>
      <c r="CS267" s="129" t="str">
        <f t="shared" si="154"/>
        <v/>
      </c>
    </row>
    <row r="268" spans="9:97" x14ac:dyDescent="0.25">
      <c r="I268" s="4" t="s">
        <v>11</v>
      </c>
      <c r="J268" s="5">
        <v>45433</v>
      </c>
      <c r="K268" s="6"/>
      <c r="L268" s="6"/>
      <c r="M268" s="6" t="str">
        <f t="shared" si="169"/>
        <v/>
      </c>
      <c r="N268" s="6" t="str">
        <f>IF(OR(K268="",L268=""),"",SUMIFS('تحميل المصنعيات'!$N:$N,'تحميل المصنعيات'!$F:$F,L$2,'تحميل المصنعيات'!$D:$D,J268))</f>
        <v/>
      </c>
      <c r="O268" s="55" t="str">
        <f t="shared" si="155"/>
        <v/>
      </c>
      <c r="P268" s="55" t="str">
        <f t="shared" si="182"/>
        <v/>
      </c>
      <c r="Q268" s="129" t="str">
        <f t="shared" si="170"/>
        <v/>
      </c>
      <c r="S268" s="4" t="s">
        <v>11</v>
      </c>
      <c r="T268" s="5">
        <v>45433</v>
      </c>
      <c r="U268" s="6"/>
      <c r="V268" s="6"/>
      <c r="W268" s="6" t="str">
        <f t="shared" si="171"/>
        <v/>
      </c>
      <c r="X268" s="6" t="str">
        <f>IF(OR(U268="",V268=""),"",SUMIFS('تحميل المصنعيات'!$N:$N,'تحميل المصنعيات'!$F:$F,V$2,'تحميل المصنعيات'!$D:$D,T268))</f>
        <v/>
      </c>
      <c r="Y268" s="55" t="str">
        <f t="shared" si="156"/>
        <v/>
      </c>
      <c r="Z268" s="55" t="str">
        <f t="shared" si="157"/>
        <v/>
      </c>
      <c r="AA268" s="129" t="str">
        <f t="shared" si="147"/>
        <v/>
      </c>
      <c r="AC268" s="4" t="s">
        <v>11</v>
      </c>
      <c r="AD268" s="5">
        <v>45433</v>
      </c>
      <c r="AE268" s="6"/>
      <c r="AF268" s="6"/>
      <c r="AG268" s="6" t="str">
        <f t="shared" si="172"/>
        <v/>
      </c>
      <c r="AH268" s="6" t="str">
        <f>IF(OR(AE268="",AF268=""),"",SUMIFS('تحميل المصنعيات'!$N:$N,'تحميل المصنعيات'!$F:$F,AF$2,'تحميل المصنعيات'!$D:$D,AD268))</f>
        <v/>
      </c>
      <c r="AI268" s="55" t="str">
        <f t="shared" si="158"/>
        <v/>
      </c>
      <c r="AJ268" s="55" t="str">
        <f t="shared" si="173"/>
        <v/>
      </c>
      <c r="AK268" s="129" t="str">
        <f t="shared" si="148"/>
        <v/>
      </c>
      <c r="AM268" s="4" t="s">
        <v>11</v>
      </c>
      <c r="AN268" s="5">
        <v>45433</v>
      </c>
      <c r="AO268" s="6"/>
      <c r="AP268" s="6"/>
      <c r="AQ268" s="6" t="str">
        <f t="shared" si="174"/>
        <v/>
      </c>
      <c r="AR268" s="6" t="str">
        <f>IF(OR(AO268="",AP268=""),"",SUMIFS('تحميل المصنعيات'!$N:$N,'تحميل المصنعيات'!$F:$F,AP$2,'تحميل المصنعيات'!$D:$D,AN268))</f>
        <v/>
      </c>
      <c r="AS268" s="55" t="str">
        <f t="shared" si="159"/>
        <v/>
      </c>
      <c r="AT268" s="55" t="str">
        <f t="shared" si="160"/>
        <v/>
      </c>
      <c r="AU268" s="129" t="str">
        <f t="shared" si="149"/>
        <v/>
      </c>
      <c r="AW268" s="4" t="s">
        <v>11</v>
      </c>
      <c r="AX268" s="5">
        <v>45433</v>
      </c>
      <c r="AY268" s="6"/>
      <c r="AZ268" s="6"/>
      <c r="BA268" s="6" t="str">
        <f t="shared" si="175"/>
        <v/>
      </c>
      <c r="BB268" s="6" t="str">
        <f>IF(OR(AY268="",AZ268=""),"",SUMIFS('تحميل المصنعيات'!$N:$N,'تحميل المصنعيات'!$F:$F,AZ$2,'تحميل المصنعيات'!$D:$D,AX268))</f>
        <v/>
      </c>
      <c r="BC268" s="55" t="str">
        <f t="shared" si="161"/>
        <v/>
      </c>
      <c r="BD268" s="55" t="str">
        <f t="shared" si="176"/>
        <v/>
      </c>
      <c r="BE268" s="129" t="str">
        <f t="shared" si="150"/>
        <v/>
      </c>
      <c r="BG268" s="4" t="s">
        <v>11</v>
      </c>
      <c r="BH268" s="5">
        <v>45433</v>
      </c>
      <c r="BI268" s="6"/>
      <c r="BJ268" s="6"/>
      <c r="BK268" s="6" t="str">
        <f t="shared" si="177"/>
        <v/>
      </c>
      <c r="BL268" s="6" t="str">
        <f>IF(OR(BI268="",BJ268=""),"",SUMIFS('تحميل المصنعيات'!$N:$N,'تحميل المصنعيات'!$F:$F,BJ$2,'تحميل المصنعيات'!$D:$D,BH268))</f>
        <v/>
      </c>
      <c r="BM268" s="55" t="str">
        <f t="shared" si="162"/>
        <v/>
      </c>
      <c r="BN268" s="55" t="str">
        <f t="shared" si="163"/>
        <v/>
      </c>
      <c r="BO268" s="129" t="str">
        <f t="shared" si="151"/>
        <v/>
      </c>
      <c r="BQ268" s="4" t="s">
        <v>11</v>
      </c>
      <c r="BR268" s="5">
        <v>45433</v>
      </c>
      <c r="BS268" s="6"/>
      <c r="BT268" s="6"/>
      <c r="BU268" s="6" t="str">
        <f t="shared" si="178"/>
        <v/>
      </c>
      <c r="BV268" s="6" t="str">
        <f>IF(OR(BS268="",BT268=""),"",SUMIFS('تحميل المصنعيات'!$N:$N,'تحميل المصنعيات'!$F:$F,BT$2,'تحميل المصنعيات'!$D:$D,BR268))</f>
        <v/>
      </c>
      <c r="BW268" s="55" t="str">
        <f t="shared" si="164"/>
        <v/>
      </c>
      <c r="BX268" s="55" t="str">
        <f t="shared" si="179"/>
        <v/>
      </c>
      <c r="BY268" s="129" t="str">
        <f t="shared" si="152"/>
        <v/>
      </c>
      <c r="CA268" s="4" t="s">
        <v>11</v>
      </c>
      <c r="CB268" s="5">
        <v>45433</v>
      </c>
      <c r="CC268" s="6"/>
      <c r="CD268" s="6"/>
      <c r="CE268" s="6" t="str">
        <f t="shared" si="180"/>
        <v/>
      </c>
      <c r="CF268" s="6" t="str">
        <f>IF(OR(CC268="",CD268=""),"",SUMIFS('تحميل المصنعيات'!$N:$N,'تحميل المصنعيات'!$F:$F,CD$2,'تحميل المصنعيات'!$D:$D,CB268))</f>
        <v/>
      </c>
      <c r="CG268" s="55" t="str">
        <f t="shared" si="165"/>
        <v/>
      </c>
      <c r="CH268" s="55" t="str">
        <f t="shared" si="166"/>
        <v/>
      </c>
      <c r="CI268" s="129" t="str">
        <f t="shared" si="153"/>
        <v/>
      </c>
      <c r="CK268" s="4" t="s">
        <v>11</v>
      </c>
      <c r="CL268" s="5">
        <v>45433</v>
      </c>
      <c r="CM268" s="6"/>
      <c r="CN268" s="6"/>
      <c r="CO268" s="6" t="str">
        <f t="shared" si="181"/>
        <v/>
      </c>
      <c r="CP268" s="6" t="str">
        <f>IF(OR(CM268="",CN268=""),"",SUMIFS('تحميل المصنعيات'!$N:$N,'تحميل المصنعيات'!$F:$F,CN$2,'تحميل المصنعيات'!$D:$D,CL268))</f>
        <v/>
      </c>
      <c r="CQ268" s="55" t="str">
        <f t="shared" si="167"/>
        <v/>
      </c>
      <c r="CR268" s="55" t="str">
        <f t="shared" si="168"/>
        <v/>
      </c>
      <c r="CS268" s="129" t="str">
        <f t="shared" si="154"/>
        <v/>
      </c>
    </row>
    <row r="269" spans="9:97" x14ac:dyDescent="0.25">
      <c r="I269" s="4" t="s">
        <v>12</v>
      </c>
      <c r="J269" s="5">
        <v>45434</v>
      </c>
      <c r="K269" s="6"/>
      <c r="L269" s="6"/>
      <c r="M269" s="6" t="str">
        <f t="shared" si="169"/>
        <v/>
      </c>
      <c r="N269" s="6" t="str">
        <f>IF(OR(K269="",L269=""),"",SUMIFS('تحميل المصنعيات'!$N:$N,'تحميل المصنعيات'!$F:$F,L$2,'تحميل المصنعيات'!$D:$D,J269))</f>
        <v/>
      </c>
      <c r="O269" s="55" t="str">
        <f t="shared" si="155"/>
        <v/>
      </c>
      <c r="P269" s="55" t="str">
        <f t="shared" si="182"/>
        <v/>
      </c>
      <c r="Q269" s="129" t="str">
        <f t="shared" si="170"/>
        <v/>
      </c>
      <c r="S269" s="4" t="s">
        <v>12</v>
      </c>
      <c r="T269" s="5">
        <v>45434</v>
      </c>
      <c r="U269" s="6"/>
      <c r="V269" s="6"/>
      <c r="W269" s="6" t="str">
        <f t="shared" si="171"/>
        <v/>
      </c>
      <c r="X269" s="6" t="str">
        <f>IF(OR(U269="",V269=""),"",SUMIFS('تحميل المصنعيات'!$N:$N,'تحميل المصنعيات'!$F:$F,V$2,'تحميل المصنعيات'!$D:$D,T269))</f>
        <v/>
      </c>
      <c r="Y269" s="55" t="str">
        <f t="shared" si="156"/>
        <v/>
      </c>
      <c r="Z269" s="55" t="str">
        <f t="shared" si="157"/>
        <v/>
      </c>
      <c r="AA269" s="129" t="str">
        <f t="shared" si="147"/>
        <v/>
      </c>
      <c r="AC269" s="4" t="s">
        <v>12</v>
      </c>
      <c r="AD269" s="5">
        <v>45434</v>
      </c>
      <c r="AE269" s="6"/>
      <c r="AF269" s="6"/>
      <c r="AG269" s="6" t="str">
        <f t="shared" si="172"/>
        <v/>
      </c>
      <c r="AH269" s="6" t="str">
        <f>IF(OR(AE269="",AF269=""),"",SUMIFS('تحميل المصنعيات'!$N:$N,'تحميل المصنعيات'!$F:$F,AF$2,'تحميل المصنعيات'!$D:$D,AD269))</f>
        <v/>
      </c>
      <c r="AI269" s="55" t="str">
        <f t="shared" si="158"/>
        <v/>
      </c>
      <c r="AJ269" s="55" t="str">
        <f t="shared" si="173"/>
        <v/>
      </c>
      <c r="AK269" s="129" t="str">
        <f t="shared" si="148"/>
        <v/>
      </c>
      <c r="AM269" s="4" t="s">
        <v>12</v>
      </c>
      <c r="AN269" s="5">
        <v>45434</v>
      </c>
      <c r="AO269" s="6"/>
      <c r="AP269" s="6"/>
      <c r="AQ269" s="6" t="str">
        <f t="shared" si="174"/>
        <v/>
      </c>
      <c r="AR269" s="6" t="str">
        <f>IF(OR(AO269="",AP269=""),"",SUMIFS('تحميل المصنعيات'!$N:$N,'تحميل المصنعيات'!$F:$F,AP$2,'تحميل المصنعيات'!$D:$D,AN269))</f>
        <v/>
      </c>
      <c r="AS269" s="55" t="str">
        <f t="shared" si="159"/>
        <v/>
      </c>
      <c r="AT269" s="55" t="str">
        <f t="shared" si="160"/>
        <v/>
      </c>
      <c r="AU269" s="129" t="str">
        <f t="shared" si="149"/>
        <v/>
      </c>
      <c r="AW269" s="4" t="s">
        <v>12</v>
      </c>
      <c r="AX269" s="5">
        <v>45434</v>
      </c>
      <c r="AY269" s="6"/>
      <c r="AZ269" s="6"/>
      <c r="BA269" s="6" t="str">
        <f t="shared" si="175"/>
        <v/>
      </c>
      <c r="BB269" s="6" t="str">
        <f>IF(OR(AY269="",AZ269=""),"",SUMIFS('تحميل المصنعيات'!$N:$N,'تحميل المصنعيات'!$F:$F,AZ$2,'تحميل المصنعيات'!$D:$D,AX269))</f>
        <v/>
      </c>
      <c r="BC269" s="55" t="str">
        <f t="shared" si="161"/>
        <v/>
      </c>
      <c r="BD269" s="55" t="str">
        <f t="shared" si="176"/>
        <v/>
      </c>
      <c r="BE269" s="129" t="str">
        <f t="shared" si="150"/>
        <v/>
      </c>
      <c r="BG269" s="4" t="s">
        <v>12</v>
      </c>
      <c r="BH269" s="5">
        <v>45434</v>
      </c>
      <c r="BI269" s="6"/>
      <c r="BJ269" s="6"/>
      <c r="BK269" s="6" t="str">
        <f t="shared" si="177"/>
        <v/>
      </c>
      <c r="BL269" s="6" t="str">
        <f>IF(OR(BI269="",BJ269=""),"",SUMIFS('تحميل المصنعيات'!$N:$N,'تحميل المصنعيات'!$F:$F,BJ$2,'تحميل المصنعيات'!$D:$D,BH269))</f>
        <v/>
      </c>
      <c r="BM269" s="55" t="str">
        <f t="shared" si="162"/>
        <v/>
      </c>
      <c r="BN269" s="55" t="str">
        <f t="shared" si="163"/>
        <v/>
      </c>
      <c r="BO269" s="129" t="str">
        <f t="shared" si="151"/>
        <v/>
      </c>
      <c r="BQ269" s="4" t="s">
        <v>12</v>
      </c>
      <c r="BR269" s="5">
        <v>45434</v>
      </c>
      <c r="BS269" s="6"/>
      <c r="BT269" s="6"/>
      <c r="BU269" s="6" t="str">
        <f t="shared" si="178"/>
        <v/>
      </c>
      <c r="BV269" s="6" t="str">
        <f>IF(OR(BS269="",BT269=""),"",SUMIFS('تحميل المصنعيات'!$N:$N,'تحميل المصنعيات'!$F:$F,BT$2,'تحميل المصنعيات'!$D:$D,BR269))</f>
        <v/>
      </c>
      <c r="BW269" s="55" t="str">
        <f t="shared" si="164"/>
        <v/>
      </c>
      <c r="BX269" s="55" t="str">
        <f t="shared" si="179"/>
        <v/>
      </c>
      <c r="BY269" s="129" t="str">
        <f t="shared" si="152"/>
        <v/>
      </c>
      <c r="CA269" s="4" t="s">
        <v>12</v>
      </c>
      <c r="CB269" s="5">
        <v>45434</v>
      </c>
      <c r="CC269" s="6"/>
      <c r="CD269" s="6"/>
      <c r="CE269" s="6" t="str">
        <f t="shared" si="180"/>
        <v/>
      </c>
      <c r="CF269" s="6" t="str">
        <f>IF(OR(CC269="",CD269=""),"",SUMIFS('تحميل المصنعيات'!$N:$N,'تحميل المصنعيات'!$F:$F,CD$2,'تحميل المصنعيات'!$D:$D,CB269))</f>
        <v/>
      </c>
      <c r="CG269" s="55" t="str">
        <f t="shared" si="165"/>
        <v/>
      </c>
      <c r="CH269" s="55" t="str">
        <f t="shared" si="166"/>
        <v/>
      </c>
      <c r="CI269" s="129" t="str">
        <f t="shared" si="153"/>
        <v/>
      </c>
      <c r="CK269" s="4" t="s">
        <v>12</v>
      </c>
      <c r="CL269" s="5">
        <v>45434</v>
      </c>
      <c r="CM269" s="6"/>
      <c r="CN269" s="6"/>
      <c r="CO269" s="6" t="str">
        <f t="shared" si="181"/>
        <v/>
      </c>
      <c r="CP269" s="6" t="str">
        <f>IF(OR(CM269="",CN269=""),"",SUMIFS('تحميل المصنعيات'!$N:$N,'تحميل المصنعيات'!$F:$F,CN$2,'تحميل المصنعيات'!$D:$D,CL269))</f>
        <v/>
      </c>
      <c r="CQ269" s="55" t="str">
        <f t="shared" si="167"/>
        <v/>
      </c>
      <c r="CR269" s="55" t="str">
        <f t="shared" si="168"/>
        <v/>
      </c>
      <c r="CS269" s="129" t="str">
        <f t="shared" si="154"/>
        <v/>
      </c>
    </row>
    <row r="270" spans="9:97" x14ac:dyDescent="0.25">
      <c r="I270" s="4" t="s">
        <v>13</v>
      </c>
      <c r="J270" s="5">
        <v>45435</v>
      </c>
      <c r="K270" s="6"/>
      <c r="L270" s="6"/>
      <c r="M270" s="6" t="str">
        <f t="shared" si="169"/>
        <v/>
      </c>
      <c r="N270" s="6" t="str">
        <f>IF(OR(K270="",L270=""),"",SUMIFS('تحميل المصنعيات'!$N:$N,'تحميل المصنعيات'!$F:$F,L$2,'تحميل المصنعيات'!$D:$D,J270))</f>
        <v/>
      </c>
      <c r="O270" s="55" t="str">
        <f t="shared" si="155"/>
        <v/>
      </c>
      <c r="P270" s="55" t="str">
        <f t="shared" si="182"/>
        <v/>
      </c>
      <c r="Q270" s="129" t="str">
        <f t="shared" si="170"/>
        <v/>
      </c>
      <c r="S270" s="4" t="s">
        <v>13</v>
      </c>
      <c r="T270" s="5">
        <v>45435</v>
      </c>
      <c r="U270" s="6"/>
      <c r="V270" s="6"/>
      <c r="W270" s="6" t="str">
        <f t="shared" si="171"/>
        <v/>
      </c>
      <c r="X270" s="6" t="str">
        <f>IF(OR(U270="",V270=""),"",SUMIFS('تحميل المصنعيات'!$N:$N,'تحميل المصنعيات'!$F:$F,V$2,'تحميل المصنعيات'!$D:$D,T270))</f>
        <v/>
      </c>
      <c r="Y270" s="55" t="str">
        <f t="shared" si="156"/>
        <v/>
      </c>
      <c r="Z270" s="55" t="str">
        <f t="shared" si="157"/>
        <v/>
      </c>
      <c r="AA270" s="129" t="str">
        <f t="shared" si="147"/>
        <v/>
      </c>
      <c r="AC270" s="4" t="s">
        <v>13</v>
      </c>
      <c r="AD270" s="5">
        <v>45435</v>
      </c>
      <c r="AE270" s="6"/>
      <c r="AF270" s="6"/>
      <c r="AG270" s="6" t="str">
        <f t="shared" si="172"/>
        <v/>
      </c>
      <c r="AH270" s="6" t="str">
        <f>IF(OR(AE270="",AF270=""),"",SUMIFS('تحميل المصنعيات'!$N:$N,'تحميل المصنعيات'!$F:$F,AF$2,'تحميل المصنعيات'!$D:$D,AD270))</f>
        <v/>
      </c>
      <c r="AI270" s="55" t="str">
        <f t="shared" si="158"/>
        <v/>
      </c>
      <c r="AJ270" s="55" t="str">
        <f t="shared" si="173"/>
        <v/>
      </c>
      <c r="AK270" s="129" t="str">
        <f t="shared" si="148"/>
        <v/>
      </c>
      <c r="AM270" s="4" t="s">
        <v>13</v>
      </c>
      <c r="AN270" s="5">
        <v>45435</v>
      </c>
      <c r="AO270" s="6"/>
      <c r="AP270" s="6"/>
      <c r="AQ270" s="6" t="str">
        <f t="shared" si="174"/>
        <v/>
      </c>
      <c r="AR270" s="6" t="str">
        <f>IF(OR(AO270="",AP270=""),"",SUMIFS('تحميل المصنعيات'!$N:$N,'تحميل المصنعيات'!$F:$F,AP$2,'تحميل المصنعيات'!$D:$D,AN270))</f>
        <v/>
      </c>
      <c r="AS270" s="55" t="str">
        <f t="shared" si="159"/>
        <v/>
      </c>
      <c r="AT270" s="55" t="str">
        <f t="shared" si="160"/>
        <v/>
      </c>
      <c r="AU270" s="129" t="str">
        <f t="shared" si="149"/>
        <v/>
      </c>
      <c r="AW270" s="4" t="s">
        <v>13</v>
      </c>
      <c r="AX270" s="5">
        <v>45435</v>
      </c>
      <c r="AY270" s="6"/>
      <c r="AZ270" s="6"/>
      <c r="BA270" s="6" t="str">
        <f t="shared" si="175"/>
        <v/>
      </c>
      <c r="BB270" s="6" t="str">
        <f>IF(OR(AY270="",AZ270=""),"",SUMIFS('تحميل المصنعيات'!$N:$N,'تحميل المصنعيات'!$F:$F,AZ$2,'تحميل المصنعيات'!$D:$D,AX270))</f>
        <v/>
      </c>
      <c r="BC270" s="55" t="str">
        <f t="shared" si="161"/>
        <v/>
      </c>
      <c r="BD270" s="55" t="str">
        <f t="shared" si="176"/>
        <v/>
      </c>
      <c r="BE270" s="129" t="str">
        <f t="shared" si="150"/>
        <v/>
      </c>
      <c r="BG270" s="4" t="s">
        <v>13</v>
      </c>
      <c r="BH270" s="5">
        <v>45435</v>
      </c>
      <c r="BI270" s="6"/>
      <c r="BJ270" s="6"/>
      <c r="BK270" s="6" t="str">
        <f t="shared" si="177"/>
        <v/>
      </c>
      <c r="BL270" s="6" t="str">
        <f>IF(OR(BI270="",BJ270=""),"",SUMIFS('تحميل المصنعيات'!$N:$N,'تحميل المصنعيات'!$F:$F,BJ$2,'تحميل المصنعيات'!$D:$D,BH270))</f>
        <v/>
      </c>
      <c r="BM270" s="55" t="str">
        <f t="shared" si="162"/>
        <v/>
      </c>
      <c r="BN270" s="55" t="str">
        <f t="shared" si="163"/>
        <v/>
      </c>
      <c r="BO270" s="129" t="str">
        <f t="shared" si="151"/>
        <v/>
      </c>
      <c r="BQ270" s="4" t="s">
        <v>13</v>
      </c>
      <c r="BR270" s="5">
        <v>45435</v>
      </c>
      <c r="BS270" s="6"/>
      <c r="BT270" s="6"/>
      <c r="BU270" s="6" t="str">
        <f t="shared" si="178"/>
        <v/>
      </c>
      <c r="BV270" s="6" t="str">
        <f>IF(OR(BS270="",BT270=""),"",SUMIFS('تحميل المصنعيات'!$N:$N,'تحميل المصنعيات'!$F:$F,BT$2,'تحميل المصنعيات'!$D:$D,BR270))</f>
        <v/>
      </c>
      <c r="BW270" s="55" t="str">
        <f t="shared" si="164"/>
        <v/>
      </c>
      <c r="BX270" s="55" t="str">
        <f t="shared" si="179"/>
        <v/>
      </c>
      <c r="BY270" s="129" t="str">
        <f t="shared" si="152"/>
        <v/>
      </c>
      <c r="CA270" s="4" t="s">
        <v>13</v>
      </c>
      <c r="CB270" s="5">
        <v>45435</v>
      </c>
      <c r="CC270" s="6"/>
      <c r="CD270" s="6"/>
      <c r="CE270" s="6" t="str">
        <f t="shared" si="180"/>
        <v/>
      </c>
      <c r="CF270" s="6" t="str">
        <f>IF(OR(CC270="",CD270=""),"",SUMIFS('تحميل المصنعيات'!$N:$N,'تحميل المصنعيات'!$F:$F,CD$2,'تحميل المصنعيات'!$D:$D,CB270))</f>
        <v/>
      </c>
      <c r="CG270" s="55" t="str">
        <f t="shared" si="165"/>
        <v/>
      </c>
      <c r="CH270" s="55" t="str">
        <f t="shared" si="166"/>
        <v/>
      </c>
      <c r="CI270" s="129" t="str">
        <f t="shared" si="153"/>
        <v/>
      </c>
      <c r="CK270" s="4" t="s">
        <v>13</v>
      </c>
      <c r="CL270" s="5">
        <v>45435</v>
      </c>
      <c r="CM270" s="6"/>
      <c r="CN270" s="6"/>
      <c r="CO270" s="6" t="str">
        <f t="shared" si="181"/>
        <v/>
      </c>
      <c r="CP270" s="6" t="str">
        <f>IF(OR(CM270="",CN270=""),"",SUMIFS('تحميل المصنعيات'!$N:$N,'تحميل المصنعيات'!$F:$F,CN$2,'تحميل المصنعيات'!$D:$D,CL270))</f>
        <v/>
      </c>
      <c r="CQ270" s="55" t="str">
        <f t="shared" si="167"/>
        <v/>
      </c>
      <c r="CR270" s="55" t="str">
        <f t="shared" si="168"/>
        <v/>
      </c>
      <c r="CS270" s="129" t="str">
        <f t="shared" si="154"/>
        <v/>
      </c>
    </row>
    <row r="271" spans="9:97" x14ac:dyDescent="0.25">
      <c r="I271" s="132" t="s">
        <v>30</v>
      </c>
      <c r="J271" s="133">
        <v>45436</v>
      </c>
      <c r="K271" s="134"/>
      <c r="L271" s="134"/>
      <c r="M271" s="134" t="str">
        <f t="shared" si="169"/>
        <v/>
      </c>
      <c r="N271" s="134" t="str">
        <f>IF(OR(K271="",L271=""),"",SUMIFS('تحميل المصنعيات'!$N:$N,'تحميل المصنعيات'!$F:$F,L$2,'تحميل المصنعيات'!$D:$D,J271))</f>
        <v/>
      </c>
      <c r="O271" s="135" t="str">
        <f t="shared" si="155"/>
        <v/>
      </c>
      <c r="P271" s="135" t="str">
        <f t="shared" si="182"/>
        <v/>
      </c>
      <c r="Q271" s="132" t="str">
        <f t="shared" si="170"/>
        <v/>
      </c>
      <c r="S271" s="132" t="s">
        <v>30</v>
      </c>
      <c r="T271" s="133">
        <v>45436</v>
      </c>
      <c r="U271" s="134"/>
      <c r="V271" s="134"/>
      <c r="W271" s="134" t="str">
        <f t="shared" si="171"/>
        <v/>
      </c>
      <c r="X271" s="134" t="str">
        <f>IF(OR(U271="",V271=""),"",SUMIFS('تحميل المصنعيات'!$N:$N,'تحميل المصنعيات'!$F:$F,V$2,'تحميل المصنعيات'!$D:$D,T271))</f>
        <v/>
      </c>
      <c r="Y271" s="135" t="str">
        <f t="shared" si="156"/>
        <v/>
      </c>
      <c r="Z271" s="135" t="str">
        <f t="shared" si="157"/>
        <v/>
      </c>
      <c r="AA271" s="132" t="str">
        <f t="shared" si="147"/>
        <v/>
      </c>
      <c r="AC271" s="132" t="s">
        <v>30</v>
      </c>
      <c r="AD271" s="133">
        <v>45436</v>
      </c>
      <c r="AE271" s="134"/>
      <c r="AF271" s="134"/>
      <c r="AG271" s="134" t="str">
        <f t="shared" si="172"/>
        <v/>
      </c>
      <c r="AH271" s="134" t="str">
        <f>IF(OR(AE271="",AF271=""),"",SUMIFS('تحميل المصنعيات'!$N:$N,'تحميل المصنعيات'!$F:$F,AF$2,'تحميل المصنعيات'!$D:$D,AD271))</f>
        <v/>
      </c>
      <c r="AI271" s="135" t="str">
        <f t="shared" si="158"/>
        <v/>
      </c>
      <c r="AJ271" s="135" t="str">
        <f t="shared" si="173"/>
        <v/>
      </c>
      <c r="AK271" s="132" t="str">
        <f t="shared" si="148"/>
        <v/>
      </c>
      <c r="AM271" s="132" t="s">
        <v>30</v>
      </c>
      <c r="AN271" s="133">
        <v>45436</v>
      </c>
      <c r="AO271" s="134"/>
      <c r="AP271" s="134"/>
      <c r="AQ271" s="134" t="str">
        <f t="shared" si="174"/>
        <v/>
      </c>
      <c r="AR271" s="134" t="str">
        <f>IF(OR(AO271="",AP271=""),"",SUMIFS('تحميل المصنعيات'!$N:$N,'تحميل المصنعيات'!$F:$F,AP$2,'تحميل المصنعيات'!$D:$D,AN271))</f>
        <v/>
      </c>
      <c r="AS271" s="135" t="str">
        <f t="shared" si="159"/>
        <v/>
      </c>
      <c r="AT271" s="135" t="str">
        <f t="shared" si="160"/>
        <v/>
      </c>
      <c r="AU271" s="132" t="str">
        <f t="shared" si="149"/>
        <v/>
      </c>
      <c r="AW271" s="132" t="s">
        <v>30</v>
      </c>
      <c r="AX271" s="133">
        <v>45436</v>
      </c>
      <c r="AY271" s="134"/>
      <c r="AZ271" s="134"/>
      <c r="BA271" s="134" t="str">
        <f t="shared" si="175"/>
        <v/>
      </c>
      <c r="BB271" s="134" t="str">
        <f>IF(OR(AY271="",AZ271=""),"",SUMIFS('تحميل المصنعيات'!$N:$N,'تحميل المصنعيات'!$F:$F,AZ$2,'تحميل المصنعيات'!$D:$D,AX271))</f>
        <v/>
      </c>
      <c r="BC271" s="135" t="str">
        <f t="shared" si="161"/>
        <v/>
      </c>
      <c r="BD271" s="135" t="str">
        <f t="shared" si="176"/>
        <v/>
      </c>
      <c r="BE271" s="132" t="str">
        <f t="shared" si="150"/>
        <v/>
      </c>
      <c r="BG271" s="132" t="s">
        <v>30</v>
      </c>
      <c r="BH271" s="133">
        <v>45436</v>
      </c>
      <c r="BI271" s="134"/>
      <c r="BJ271" s="134"/>
      <c r="BK271" s="134" t="str">
        <f t="shared" si="177"/>
        <v/>
      </c>
      <c r="BL271" s="134" t="str">
        <f>IF(OR(BI271="",BJ271=""),"",SUMIFS('تحميل المصنعيات'!$N:$N,'تحميل المصنعيات'!$F:$F,BJ$2,'تحميل المصنعيات'!$D:$D,BH271))</f>
        <v/>
      </c>
      <c r="BM271" s="135" t="str">
        <f t="shared" si="162"/>
        <v/>
      </c>
      <c r="BN271" s="135" t="str">
        <f t="shared" si="163"/>
        <v/>
      </c>
      <c r="BO271" s="132" t="str">
        <f t="shared" si="151"/>
        <v/>
      </c>
      <c r="BQ271" s="132" t="s">
        <v>30</v>
      </c>
      <c r="BR271" s="133">
        <v>45436</v>
      </c>
      <c r="BS271" s="134"/>
      <c r="BT271" s="134"/>
      <c r="BU271" s="134" t="str">
        <f t="shared" si="178"/>
        <v/>
      </c>
      <c r="BV271" s="134" t="str">
        <f>IF(OR(BS271="",BT271=""),"",SUMIFS('تحميل المصنعيات'!$N:$N,'تحميل المصنعيات'!$F:$F,BT$2,'تحميل المصنعيات'!$D:$D,BR271))</f>
        <v/>
      </c>
      <c r="BW271" s="135" t="str">
        <f t="shared" si="164"/>
        <v/>
      </c>
      <c r="BX271" s="135" t="str">
        <f t="shared" si="179"/>
        <v/>
      </c>
      <c r="BY271" s="132" t="str">
        <f t="shared" si="152"/>
        <v/>
      </c>
      <c r="CA271" s="132" t="s">
        <v>30</v>
      </c>
      <c r="CB271" s="133">
        <v>45436</v>
      </c>
      <c r="CC271" s="134"/>
      <c r="CD271" s="134"/>
      <c r="CE271" s="134" t="str">
        <f t="shared" si="180"/>
        <v/>
      </c>
      <c r="CF271" s="134" t="str">
        <f>IF(OR(CC271="",CD271=""),"",SUMIFS('تحميل المصنعيات'!$N:$N,'تحميل المصنعيات'!$F:$F,CD$2,'تحميل المصنعيات'!$D:$D,CB271))</f>
        <v/>
      </c>
      <c r="CG271" s="135" t="str">
        <f t="shared" si="165"/>
        <v/>
      </c>
      <c r="CH271" s="135" t="str">
        <f t="shared" si="166"/>
        <v/>
      </c>
      <c r="CI271" s="132" t="str">
        <f t="shared" si="153"/>
        <v/>
      </c>
      <c r="CK271" s="132" t="s">
        <v>30</v>
      </c>
      <c r="CL271" s="133">
        <v>45436</v>
      </c>
      <c r="CM271" s="134"/>
      <c r="CN271" s="134"/>
      <c r="CO271" s="134" t="str">
        <f t="shared" si="181"/>
        <v/>
      </c>
      <c r="CP271" s="134" t="str">
        <f>IF(OR(CM271="",CN271=""),"",SUMIFS('تحميل المصنعيات'!$N:$N,'تحميل المصنعيات'!$F:$F,CN$2,'تحميل المصنعيات'!$D:$D,CL271))</f>
        <v/>
      </c>
      <c r="CQ271" s="135" t="str">
        <f t="shared" si="167"/>
        <v/>
      </c>
      <c r="CR271" s="135" t="str">
        <f t="shared" si="168"/>
        <v/>
      </c>
      <c r="CS271" s="132" t="str">
        <f t="shared" si="154"/>
        <v/>
      </c>
    </row>
    <row r="272" spans="9:97" x14ac:dyDescent="0.25">
      <c r="I272" s="4" t="s">
        <v>8</v>
      </c>
      <c r="J272" s="5">
        <v>45437</v>
      </c>
      <c r="K272" s="6"/>
      <c r="L272" s="6"/>
      <c r="M272" s="6" t="str">
        <f t="shared" si="169"/>
        <v/>
      </c>
      <c r="N272" s="6" t="str">
        <f>IF(OR(K272="",L272=""),"",SUMIFS('تحميل المصنعيات'!$N:$N,'تحميل المصنعيات'!$F:$F,L$2,'تحميل المصنعيات'!$D:$D,J272))</f>
        <v/>
      </c>
      <c r="O272" s="55" t="str">
        <f t="shared" si="155"/>
        <v/>
      </c>
      <c r="P272" s="55" t="str">
        <f t="shared" si="182"/>
        <v/>
      </c>
      <c r="Q272" s="129" t="str">
        <f t="shared" si="170"/>
        <v/>
      </c>
      <c r="S272" s="4" t="s">
        <v>8</v>
      </c>
      <c r="T272" s="5">
        <v>45437</v>
      </c>
      <c r="U272" s="6"/>
      <c r="V272" s="6"/>
      <c r="W272" s="6" t="str">
        <f t="shared" si="171"/>
        <v/>
      </c>
      <c r="X272" s="6" t="str">
        <f>IF(OR(U272="",V272=""),"",SUMIFS('تحميل المصنعيات'!$N:$N,'تحميل المصنعيات'!$F:$F,V$2,'تحميل المصنعيات'!$D:$D,T272))</f>
        <v/>
      </c>
      <c r="Y272" s="55" t="str">
        <f t="shared" si="156"/>
        <v/>
      </c>
      <c r="Z272" s="55" t="str">
        <f t="shared" si="157"/>
        <v/>
      </c>
      <c r="AA272" s="129" t="str">
        <f t="shared" ref="AA272:AA335" si="183">IF(U272="","",IF(X272&gt;W272,"ادخال خاطئ",""))</f>
        <v/>
      </c>
      <c r="AC272" s="4" t="s">
        <v>8</v>
      </c>
      <c r="AD272" s="5">
        <v>45437</v>
      </c>
      <c r="AE272" s="6"/>
      <c r="AF272" s="6"/>
      <c r="AG272" s="6" t="str">
        <f t="shared" si="172"/>
        <v/>
      </c>
      <c r="AH272" s="6" t="str">
        <f>IF(OR(AE272="",AF272=""),"",SUMIFS('تحميل المصنعيات'!$N:$N,'تحميل المصنعيات'!$F:$F,AF$2,'تحميل المصنعيات'!$D:$D,AD272))</f>
        <v/>
      </c>
      <c r="AI272" s="55" t="str">
        <f t="shared" si="158"/>
        <v/>
      </c>
      <c r="AJ272" s="55" t="str">
        <f t="shared" si="173"/>
        <v/>
      </c>
      <c r="AK272" s="129" t="str">
        <f t="shared" ref="AK272:AK335" si="184">IF(AE272="","",IF(AH272&gt;AG272,"ادخال خاطئ",""))</f>
        <v/>
      </c>
      <c r="AM272" s="4" t="s">
        <v>8</v>
      </c>
      <c r="AN272" s="5">
        <v>45437</v>
      </c>
      <c r="AO272" s="6"/>
      <c r="AP272" s="6"/>
      <c r="AQ272" s="6" t="str">
        <f t="shared" si="174"/>
        <v/>
      </c>
      <c r="AR272" s="6" t="str">
        <f>IF(OR(AO272="",AP272=""),"",SUMIFS('تحميل المصنعيات'!$N:$N,'تحميل المصنعيات'!$F:$F,AP$2,'تحميل المصنعيات'!$D:$D,AN272))</f>
        <v/>
      </c>
      <c r="AS272" s="55" t="str">
        <f t="shared" si="159"/>
        <v/>
      </c>
      <c r="AT272" s="55" t="str">
        <f t="shared" si="160"/>
        <v/>
      </c>
      <c r="AU272" s="129" t="str">
        <f t="shared" ref="AU272:AU335" si="185">IF(AO272="","",IF(AR272&gt;AQ272,"ادخال خاطئ",""))</f>
        <v/>
      </c>
      <c r="AW272" s="4" t="s">
        <v>8</v>
      </c>
      <c r="AX272" s="5">
        <v>45437</v>
      </c>
      <c r="AY272" s="6"/>
      <c r="AZ272" s="6"/>
      <c r="BA272" s="6" t="str">
        <f t="shared" si="175"/>
        <v/>
      </c>
      <c r="BB272" s="6" t="str">
        <f>IF(OR(AY272="",AZ272=""),"",SUMIFS('تحميل المصنعيات'!$N:$N,'تحميل المصنعيات'!$F:$F,AZ$2,'تحميل المصنعيات'!$D:$D,AX272))</f>
        <v/>
      </c>
      <c r="BC272" s="55" t="str">
        <f t="shared" si="161"/>
        <v/>
      </c>
      <c r="BD272" s="55" t="str">
        <f t="shared" si="176"/>
        <v/>
      </c>
      <c r="BE272" s="129" t="str">
        <f t="shared" ref="BE272:BE335" si="186">IF(AY272="","",IF(BB272&gt;BA272,"ادخال خاطئ",""))</f>
        <v/>
      </c>
      <c r="BG272" s="4" t="s">
        <v>8</v>
      </c>
      <c r="BH272" s="5">
        <v>45437</v>
      </c>
      <c r="BI272" s="6"/>
      <c r="BJ272" s="6"/>
      <c r="BK272" s="6" t="str">
        <f t="shared" si="177"/>
        <v/>
      </c>
      <c r="BL272" s="6" t="str">
        <f>IF(OR(BI272="",BJ272=""),"",SUMIFS('تحميل المصنعيات'!$N:$N,'تحميل المصنعيات'!$F:$F,BJ$2,'تحميل المصنعيات'!$D:$D,BH272))</f>
        <v/>
      </c>
      <c r="BM272" s="55" t="str">
        <f t="shared" si="162"/>
        <v/>
      </c>
      <c r="BN272" s="55" t="str">
        <f t="shared" si="163"/>
        <v/>
      </c>
      <c r="BO272" s="129" t="str">
        <f t="shared" ref="BO272:BO335" si="187">IF(BI272="","",IF(BL272&gt;BK272,"ادخال خاطئ",""))</f>
        <v/>
      </c>
      <c r="BQ272" s="4" t="s">
        <v>8</v>
      </c>
      <c r="BR272" s="5">
        <v>45437</v>
      </c>
      <c r="BS272" s="6"/>
      <c r="BT272" s="6"/>
      <c r="BU272" s="6" t="str">
        <f t="shared" si="178"/>
        <v/>
      </c>
      <c r="BV272" s="6" t="str">
        <f>IF(OR(BS272="",BT272=""),"",SUMIFS('تحميل المصنعيات'!$N:$N,'تحميل المصنعيات'!$F:$F,BT$2,'تحميل المصنعيات'!$D:$D,BR272))</f>
        <v/>
      </c>
      <c r="BW272" s="55" t="str">
        <f t="shared" si="164"/>
        <v/>
      </c>
      <c r="BX272" s="55" t="str">
        <f t="shared" si="179"/>
        <v/>
      </c>
      <c r="BY272" s="129" t="str">
        <f t="shared" ref="BY272:BY335" si="188">IF(BS272="","",IF(BV272&gt;BU272,"ادخال خاطئ",""))</f>
        <v/>
      </c>
      <c r="CA272" s="4" t="s">
        <v>8</v>
      </c>
      <c r="CB272" s="5">
        <v>45437</v>
      </c>
      <c r="CC272" s="6"/>
      <c r="CD272" s="6"/>
      <c r="CE272" s="6" t="str">
        <f t="shared" si="180"/>
        <v/>
      </c>
      <c r="CF272" s="6" t="str">
        <f>IF(OR(CC272="",CD272=""),"",SUMIFS('تحميل المصنعيات'!$N:$N,'تحميل المصنعيات'!$F:$F,CD$2,'تحميل المصنعيات'!$D:$D,CB272))</f>
        <v/>
      </c>
      <c r="CG272" s="55" t="str">
        <f t="shared" si="165"/>
        <v/>
      </c>
      <c r="CH272" s="55" t="str">
        <f t="shared" si="166"/>
        <v/>
      </c>
      <c r="CI272" s="129" t="str">
        <f t="shared" ref="CI272:CI335" si="189">IF(CC272="","",IF(CF272&gt;CE272,"ادخال خاطئ",""))</f>
        <v/>
      </c>
      <c r="CK272" s="4" t="s">
        <v>8</v>
      </c>
      <c r="CL272" s="5">
        <v>45437</v>
      </c>
      <c r="CM272" s="6"/>
      <c r="CN272" s="6"/>
      <c r="CO272" s="6" t="str">
        <f t="shared" si="181"/>
        <v/>
      </c>
      <c r="CP272" s="6" t="str">
        <f>IF(OR(CM272="",CN272=""),"",SUMIFS('تحميل المصنعيات'!$N:$N,'تحميل المصنعيات'!$F:$F,CN$2,'تحميل المصنعيات'!$D:$D,CL272))</f>
        <v/>
      </c>
      <c r="CQ272" s="55" t="str">
        <f t="shared" si="167"/>
        <v/>
      </c>
      <c r="CR272" s="55" t="str">
        <f t="shared" si="168"/>
        <v/>
      </c>
      <c r="CS272" s="129" t="str">
        <f t="shared" ref="CS272:CS335" si="190">IF(CM272="","",IF(CP272&gt;CO272,"ادخال خاطئ",""))</f>
        <v/>
      </c>
    </row>
    <row r="273" spans="9:97" x14ac:dyDescent="0.25">
      <c r="I273" s="4" t="s">
        <v>9</v>
      </c>
      <c r="J273" s="5">
        <v>45438</v>
      </c>
      <c r="K273" s="6"/>
      <c r="L273" s="6"/>
      <c r="M273" s="6" t="str">
        <f t="shared" si="169"/>
        <v/>
      </c>
      <c r="N273" s="6" t="str">
        <f>IF(OR(K273="",L273=""),"",SUMIFS('تحميل المصنعيات'!$N:$N,'تحميل المصنعيات'!$F:$F,L$2,'تحميل المصنعيات'!$D:$D,J273))</f>
        <v/>
      </c>
      <c r="O273" s="55" t="str">
        <f t="shared" si="155"/>
        <v/>
      </c>
      <c r="P273" s="55" t="str">
        <f t="shared" si="182"/>
        <v/>
      </c>
      <c r="Q273" s="129" t="str">
        <f t="shared" si="170"/>
        <v/>
      </c>
      <c r="S273" s="4" t="s">
        <v>9</v>
      </c>
      <c r="T273" s="5">
        <v>45438</v>
      </c>
      <c r="U273" s="6"/>
      <c r="V273" s="6"/>
      <c r="W273" s="6" t="str">
        <f t="shared" si="171"/>
        <v/>
      </c>
      <c r="X273" s="6" t="str">
        <f>IF(OR(U273="",V273=""),"",SUMIFS('تحميل المصنعيات'!$N:$N,'تحميل المصنعيات'!$F:$F,V$2,'تحميل المصنعيات'!$D:$D,T273))</f>
        <v/>
      </c>
      <c r="Y273" s="55" t="str">
        <f t="shared" si="156"/>
        <v/>
      </c>
      <c r="Z273" s="55" t="str">
        <f t="shared" si="157"/>
        <v/>
      </c>
      <c r="AA273" s="129" t="str">
        <f t="shared" si="183"/>
        <v/>
      </c>
      <c r="AC273" s="4" t="s">
        <v>9</v>
      </c>
      <c r="AD273" s="5">
        <v>45438</v>
      </c>
      <c r="AE273" s="6"/>
      <c r="AF273" s="6"/>
      <c r="AG273" s="6" t="str">
        <f t="shared" si="172"/>
        <v/>
      </c>
      <c r="AH273" s="6" t="str">
        <f>IF(OR(AE273="",AF273=""),"",SUMIFS('تحميل المصنعيات'!$N:$N,'تحميل المصنعيات'!$F:$F,AF$2,'تحميل المصنعيات'!$D:$D,AD273))</f>
        <v/>
      </c>
      <c r="AI273" s="55" t="str">
        <f t="shared" si="158"/>
        <v/>
      </c>
      <c r="AJ273" s="55" t="str">
        <f t="shared" si="173"/>
        <v/>
      </c>
      <c r="AK273" s="129" t="str">
        <f t="shared" si="184"/>
        <v/>
      </c>
      <c r="AM273" s="4" t="s">
        <v>9</v>
      </c>
      <c r="AN273" s="5">
        <v>45438</v>
      </c>
      <c r="AO273" s="6"/>
      <c r="AP273" s="6"/>
      <c r="AQ273" s="6" t="str">
        <f t="shared" si="174"/>
        <v/>
      </c>
      <c r="AR273" s="6" t="str">
        <f>IF(OR(AO273="",AP273=""),"",SUMIFS('تحميل المصنعيات'!$N:$N,'تحميل المصنعيات'!$F:$F,AP$2,'تحميل المصنعيات'!$D:$D,AN273))</f>
        <v/>
      </c>
      <c r="AS273" s="55" t="str">
        <f t="shared" si="159"/>
        <v/>
      </c>
      <c r="AT273" s="55" t="str">
        <f t="shared" si="160"/>
        <v/>
      </c>
      <c r="AU273" s="129" t="str">
        <f t="shared" si="185"/>
        <v/>
      </c>
      <c r="AW273" s="4" t="s">
        <v>9</v>
      </c>
      <c r="AX273" s="5">
        <v>45438</v>
      </c>
      <c r="AY273" s="6"/>
      <c r="AZ273" s="6"/>
      <c r="BA273" s="6" t="str">
        <f t="shared" si="175"/>
        <v/>
      </c>
      <c r="BB273" s="6" t="str">
        <f>IF(OR(AY273="",AZ273=""),"",SUMIFS('تحميل المصنعيات'!$N:$N,'تحميل المصنعيات'!$F:$F,AZ$2,'تحميل المصنعيات'!$D:$D,AX273))</f>
        <v/>
      </c>
      <c r="BC273" s="55" t="str">
        <f t="shared" si="161"/>
        <v/>
      </c>
      <c r="BD273" s="55" t="str">
        <f t="shared" si="176"/>
        <v/>
      </c>
      <c r="BE273" s="129" t="str">
        <f t="shared" si="186"/>
        <v/>
      </c>
      <c r="BG273" s="4" t="s">
        <v>9</v>
      </c>
      <c r="BH273" s="5">
        <v>45438</v>
      </c>
      <c r="BI273" s="6"/>
      <c r="BJ273" s="6"/>
      <c r="BK273" s="6" t="str">
        <f t="shared" si="177"/>
        <v/>
      </c>
      <c r="BL273" s="6" t="str">
        <f>IF(OR(BI273="",BJ273=""),"",SUMIFS('تحميل المصنعيات'!$N:$N,'تحميل المصنعيات'!$F:$F,BJ$2,'تحميل المصنعيات'!$D:$D,BH273))</f>
        <v/>
      </c>
      <c r="BM273" s="55" t="str">
        <f t="shared" si="162"/>
        <v/>
      </c>
      <c r="BN273" s="55" t="str">
        <f t="shared" si="163"/>
        <v/>
      </c>
      <c r="BO273" s="129" t="str">
        <f t="shared" si="187"/>
        <v/>
      </c>
      <c r="BQ273" s="4" t="s">
        <v>9</v>
      </c>
      <c r="BR273" s="5">
        <v>45438</v>
      </c>
      <c r="BS273" s="6"/>
      <c r="BT273" s="6"/>
      <c r="BU273" s="6" t="str">
        <f t="shared" si="178"/>
        <v/>
      </c>
      <c r="BV273" s="6" t="str">
        <f>IF(OR(BS273="",BT273=""),"",SUMIFS('تحميل المصنعيات'!$N:$N,'تحميل المصنعيات'!$F:$F,BT$2,'تحميل المصنعيات'!$D:$D,BR273))</f>
        <v/>
      </c>
      <c r="BW273" s="55" t="str">
        <f t="shared" si="164"/>
        <v/>
      </c>
      <c r="BX273" s="55" t="str">
        <f t="shared" si="179"/>
        <v/>
      </c>
      <c r="BY273" s="129" t="str">
        <f t="shared" si="188"/>
        <v/>
      </c>
      <c r="CA273" s="4" t="s">
        <v>9</v>
      </c>
      <c r="CB273" s="5">
        <v>45438</v>
      </c>
      <c r="CC273" s="6"/>
      <c r="CD273" s="6"/>
      <c r="CE273" s="6" t="str">
        <f t="shared" si="180"/>
        <v/>
      </c>
      <c r="CF273" s="6" t="str">
        <f>IF(OR(CC273="",CD273=""),"",SUMIFS('تحميل المصنعيات'!$N:$N,'تحميل المصنعيات'!$F:$F,CD$2,'تحميل المصنعيات'!$D:$D,CB273))</f>
        <v/>
      </c>
      <c r="CG273" s="55" t="str">
        <f t="shared" si="165"/>
        <v/>
      </c>
      <c r="CH273" s="55" t="str">
        <f t="shared" si="166"/>
        <v/>
      </c>
      <c r="CI273" s="129" t="str">
        <f t="shared" si="189"/>
        <v/>
      </c>
      <c r="CK273" s="4" t="s">
        <v>9</v>
      </c>
      <c r="CL273" s="5">
        <v>45438</v>
      </c>
      <c r="CM273" s="6"/>
      <c r="CN273" s="6"/>
      <c r="CO273" s="6" t="str">
        <f t="shared" si="181"/>
        <v/>
      </c>
      <c r="CP273" s="6" t="str">
        <f>IF(OR(CM273="",CN273=""),"",SUMIFS('تحميل المصنعيات'!$N:$N,'تحميل المصنعيات'!$F:$F,CN$2,'تحميل المصنعيات'!$D:$D,CL273))</f>
        <v/>
      </c>
      <c r="CQ273" s="55" t="str">
        <f t="shared" si="167"/>
        <v/>
      </c>
      <c r="CR273" s="55" t="str">
        <f t="shared" si="168"/>
        <v/>
      </c>
      <c r="CS273" s="129" t="str">
        <f t="shared" si="190"/>
        <v/>
      </c>
    </row>
    <row r="274" spans="9:97" x14ac:dyDescent="0.25">
      <c r="I274" s="4" t="s">
        <v>10</v>
      </c>
      <c r="J274" s="5">
        <v>45439</v>
      </c>
      <c r="K274" s="6"/>
      <c r="L274" s="6"/>
      <c r="M274" s="6" t="str">
        <f t="shared" si="169"/>
        <v/>
      </c>
      <c r="N274" s="6" t="str">
        <f>IF(OR(K274="",L274=""),"",SUMIFS('تحميل المصنعيات'!$N:$N,'تحميل المصنعيات'!$F:$F,L$2,'تحميل المصنعيات'!$D:$D,J274))</f>
        <v/>
      </c>
      <c r="O274" s="55" t="str">
        <f t="shared" si="155"/>
        <v/>
      </c>
      <c r="P274" s="55" t="str">
        <f t="shared" si="182"/>
        <v/>
      </c>
      <c r="Q274" s="129" t="str">
        <f t="shared" si="170"/>
        <v/>
      </c>
      <c r="S274" s="4" t="s">
        <v>10</v>
      </c>
      <c r="T274" s="5">
        <v>45439</v>
      </c>
      <c r="U274" s="6"/>
      <c r="V274" s="6"/>
      <c r="W274" s="6" t="str">
        <f t="shared" si="171"/>
        <v/>
      </c>
      <c r="X274" s="6" t="str">
        <f>IF(OR(U274="",V274=""),"",SUMIFS('تحميل المصنعيات'!$N:$N,'تحميل المصنعيات'!$F:$F,V$2,'تحميل المصنعيات'!$D:$D,T274))</f>
        <v/>
      </c>
      <c r="Y274" s="55" t="str">
        <f t="shared" si="156"/>
        <v/>
      </c>
      <c r="Z274" s="55" t="str">
        <f t="shared" si="157"/>
        <v/>
      </c>
      <c r="AA274" s="129" t="str">
        <f t="shared" si="183"/>
        <v/>
      </c>
      <c r="AC274" s="4" t="s">
        <v>10</v>
      </c>
      <c r="AD274" s="5">
        <v>45439</v>
      </c>
      <c r="AE274" s="6"/>
      <c r="AF274" s="6"/>
      <c r="AG274" s="6" t="str">
        <f t="shared" si="172"/>
        <v/>
      </c>
      <c r="AH274" s="6" t="str">
        <f>IF(OR(AE274="",AF274=""),"",SUMIFS('تحميل المصنعيات'!$N:$N,'تحميل المصنعيات'!$F:$F,AF$2,'تحميل المصنعيات'!$D:$D,AD274))</f>
        <v/>
      </c>
      <c r="AI274" s="55" t="str">
        <f t="shared" si="158"/>
        <v/>
      </c>
      <c r="AJ274" s="55" t="str">
        <f t="shared" si="173"/>
        <v/>
      </c>
      <c r="AK274" s="129" t="str">
        <f t="shared" si="184"/>
        <v/>
      </c>
      <c r="AM274" s="4" t="s">
        <v>10</v>
      </c>
      <c r="AN274" s="5">
        <v>45439</v>
      </c>
      <c r="AO274" s="6"/>
      <c r="AP274" s="6"/>
      <c r="AQ274" s="6" t="str">
        <f t="shared" si="174"/>
        <v/>
      </c>
      <c r="AR274" s="6" t="str">
        <f>IF(OR(AO274="",AP274=""),"",SUMIFS('تحميل المصنعيات'!$N:$N,'تحميل المصنعيات'!$F:$F,AP$2,'تحميل المصنعيات'!$D:$D,AN274))</f>
        <v/>
      </c>
      <c r="AS274" s="55" t="str">
        <f t="shared" si="159"/>
        <v/>
      </c>
      <c r="AT274" s="55" t="str">
        <f t="shared" si="160"/>
        <v/>
      </c>
      <c r="AU274" s="129" t="str">
        <f t="shared" si="185"/>
        <v/>
      </c>
      <c r="AW274" s="4" t="s">
        <v>10</v>
      </c>
      <c r="AX274" s="5">
        <v>45439</v>
      </c>
      <c r="AY274" s="6"/>
      <c r="AZ274" s="6"/>
      <c r="BA274" s="6" t="str">
        <f t="shared" si="175"/>
        <v/>
      </c>
      <c r="BB274" s="6" t="str">
        <f>IF(OR(AY274="",AZ274=""),"",SUMIFS('تحميل المصنعيات'!$N:$N,'تحميل المصنعيات'!$F:$F,AZ$2,'تحميل المصنعيات'!$D:$D,AX274))</f>
        <v/>
      </c>
      <c r="BC274" s="55" t="str">
        <f t="shared" si="161"/>
        <v/>
      </c>
      <c r="BD274" s="55" t="str">
        <f t="shared" si="176"/>
        <v/>
      </c>
      <c r="BE274" s="129" t="str">
        <f t="shared" si="186"/>
        <v/>
      </c>
      <c r="BG274" s="4" t="s">
        <v>10</v>
      </c>
      <c r="BH274" s="5">
        <v>45439</v>
      </c>
      <c r="BI274" s="6"/>
      <c r="BJ274" s="6"/>
      <c r="BK274" s="6" t="str">
        <f t="shared" si="177"/>
        <v/>
      </c>
      <c r="BL274" s="6" t="str">
        <f>IF(OR(BI274="",BJ274=""),"",SUMIFS('تحميل المصنعيات'!$N:$N,'تحميل المصنعيات'!$F:$F,BJ$2,'تحميل المصنعيات'!$D:$D,BH274))</f>
        <v/>
      </c>
      <c r="BM274" s="55" t="str">
        <f t="shared" si="162"/>
        <v/>
      </c>
      <c r="BN274" s="55" t="str">
        <f t="shared" si="163"/>
        <v/>
      </c>
      <c r="BO274" s="129" t="str">
        <f t="shared" si="187"/>
        <v/>
      </c>
      <c r="BQ274" s="4" t="s">
        <v>10</v>
      </c>
      <c r="BR274" s="5">
        <v>45439</v>
      </c>
      <c r="BS274" s="6"/>
      <c r="BT274" s="6"/>
      <c r="BU274" s="6" t="str">
        <f t="shared" si="178"/>
        <v/>
      </c>
      <c r="BV274" s="6" t="str">
        <f>IF(OR(BS274="",BT274=""),"",SUMIFS('تحميل المصنعيات'!$N:$N,'تحميل المصنعيات'!$F:$F,BT$2,'تحميل المصنعيات'!$D:$D,BR274))</f>
        <v/>
      </c>
      <c r="BW274" s="55" t="str">
        <f t="shared" si="164"/>
        <v/>
      </c>
      <c r="BX274" s="55" t="str">
        <f t="shared" si="179"/>
        <v/>
      </c>
      <c r="BY274" s="129" t="str">
        <f t="shared" si="188"/>
        <v/>
      </c>
      <c r="CA274" s="4" t="s">
        <v>10</v>
      </c>
      <c r="CB274" s="5">
        <v>45439</v>
      </c>
      <c r="CC274" s="6"/>
      <c r="CD274" s="6"/>
      <c r="CE274" s="6" t="str">
        <f t="shared" si="180"/>
        <v/>
      </c>
      <c r="CF274" s="6" t="str">
        <f>IF(OR(CC274="",CD274=""),"",SUMIFS('تحميل المصنعيات'!$N:$N,'تحميل المصنعيات'!$F:$F,CD$2,'تحميل المصنعيات'!$D:$D,CB274))</f>
        <v/>
      </c>
      <c r="CG274" s="55" t="str">
        <f t="shared" si="165"/>
        <v/>
      </c>
      <c r="CH274" s="55" t="str">
        <f t="shared" si="166"/>
        <v/>
      </c>
      <c r="CI274" s="129" t="str">
        <f t="shared" si="189"/>
        <v/>
      </c>
      <c r="CK274" s="4" t="s">
        <v>10</v>
      </c>
      <c r="CL274" s="5">
        <v>45439</v>
      </c>
      <c r="CM274" s="6"/>
      <c r="CN274" s="6"/>
      <c r="CO274" s="6" t="str">
        <f t="shared" si="181"/>
        <v/>
      </c>
      <c r="CP274" s="6" t="str">
        <f>IF(OR(CM274="",CN274=""),"",SUMIFS('تحميل المصنعيات'!$N:$N,'تحميل المصنعيات'!$F:$F,CN$2,'تحميل المصنعيات'!$D:$D,CL274))</f>
        <v/>
      </c>
      <c r="CQ274" s="55" t="str">
        <f t="shared" si="167"/>
        <v/>
      </c>
      <c r="CR274" s="55" t="str">
        <f t="shared" si="168"/>
        <v/>
      </c>
      <c r="CS274" s="129" t="str">
        <f t="shared" si="190"/>
        <v/>
      </c>
    </row>
    <row r="275" spans="9:97" x14ac:dyDescent="0.25">
      <c r="I275" s="4" t="s">
        <v>11</v>
      </c>
      <c r="J275" s="5">
        <v>45440</v>
      </c>
      <c r="K275" s="6"/>
      <c r="L275" s="6"/>
      <c r="M275" s="6" t="str">
        <f t="shared" si="169"/>
        <v/>
      </c>
      <c r="N275" s="6" t="str">
        <f>IF(OR(K275="",L275=""),"",SUMIFS('تحميل المصنعيات'!$N:$N,'تحميل المصنعيات'!$F:$F,L$2,'تحميل المصنعيات'!$D:$D,J275))</f>
        <v/>
      </c>
      <c r="O275" s="55" t="str">
        <f t="shared" si="155"/>
        <v/>
      </c>
      <c r="P275" s="55" t="str">
        <f t="shared" si="182"/>
        <v/>
      </c>
      <c r="Q275" s="129" t="str">
        <f t="shared" si="170"/>
        <v/>
      </c>
      <c r="S275" s="4" t="s">
        <v>11</v>
      </c>
      <c r="T275" s="5">
        <v>45440</v>
      </c>
      <c r="U275" s="6"/>
      <c r="V275" s="6"/>
      <c r="W275" s="6" t="str">
        <f t="shared" si="171"/>
        <v/>
      </c>
      <c r="X275" s="6" t="str">
        <f>IF(OR(U275="",V275=""),"",SUMIFS('تحميل المصنعيات'!$N:$N,'تحميل المصنعيات'!$F:$F,V$2,'تحميل المصنعيات'!$D:$D,T275))</f>
        <v/>
      </c>
      <c r="Y275" s="55" t="str">
        <f t="shared" si="156"/>
        <v/>
      </c>
      <c r="Z275" s="55" t="str">
        <f t="shared" si="157"/>
        <v/>
      </c>
      <c r="AA275" s="129" t="str">
        <f t="shared" si="183"/>
        <v/>
      </c>
      <c r="AC275" s="4" t="s">
        <v>11</v>
      </c>
      <c r="AD275" s="5">
        <v>45440</v>
      </c>
      <c r="AE275" s="6"/>
      <c r="AF275" s="6"/>
      <c r="AG275" s="6" t="str">
        <f t="shared" si="172"/>
        <v/>
      </c>
      <c r="AH275" s="6" t="str">
        <f>IF(OR(AE275="",AF275=""),"",SUMIFS('تحميل المصنعيات'!$N:$N,'تحميل المصنعيات'!$F:$F,AF$2,'تحميل المصنعيات'!$D:$D,AD275))</f>
        <v/>
      </c>
      <c r="AI275" s="55" t="str">
        <f t="shared" si="158"/>
        <v/>
      </c>
      <c r="AJ275" s="55" t="str">
        <f t="shared" si="173"/>
        <v/>
      </c>
      <c r="AK275" s="129" t="str">
        <f t="shared" si="184"/>
        <v/>
      </c>
      <c r="AM275" s="4" t="s">
        <v>11</v>
      </c>
      <c r="AN275" s="5">
        <v>45440</v>
      </c>
      <c r="AO275" s="6"/>
      <c r="AP275" s="6"/>
      <c r="AQ275" s="6" t="str">
        <f t="shared" si="174"/>
        <v/>
      </c>
      <c r="AR275" s="6" t="str">
        <f>IF(OR(AO275="",AP275=""),"",SUMIFS('تحميل المصنعيات'!$N:$N,'تحميل المصنعيات'!$F:$F,AP$2,'تحميل المصنعيات'!$D:$D,AN275))</f>
        <v/>
      </c>
      <c r="AS275" s="55" t="str">
        <f t="shared" si="159"/>
        <v/>
      </c>
      <c r="AT275" s="55" t="str">
        <f t="shared" si="160"/>
        <v/>
      </c>
      <c r="AU275" s="129" t="str">
        <f t="shared" si="185"/>
        <v/>
      </c>
      <c r="AW275" s="4" t="s">
        <v>11</v>
      </c>
      <c r="AX275" s="5">
        <v>45440</v>
      </c>
      <c r="AY275" s="6"/>
      <c r="AZ275" s="6"/>
      <c r="BA275" s="6" t="str">
        <f t="shared" si="175"/>
        <v/>
      </c>
      <c r="BB275" s="6" t="str">
        <f>IF(OR(AY275="",AZ275=""),"",SUMIFS('تحميل المصنعيات'!$N:$N,'تحميل المصنعيات'!$F:$F,AZ$2,'تحميل المصنعيات'!$D:$D,AX275))</f>
        <v/>
      </c>
      <c r="BC275" s="55" t="str">
        <f t="shared" si="161"/>
        <v/>
      </c>
      <c r="BD275" s="55" t="str">
        <f t="shared" si="176"/>
        <v/>
      </c>
      <c r="BE275" s="129" t="str">
        <f t="shared" si="186"/>
        <v/>
      </c>
      <c r="BG275" s="4" t="s">
        <v>11</v>
      </c>
      <c r="BH275" s="5">
        <v>45440</v>
      </c>
      <c r="BI275" s="6"/>
      <c r="BJ275" s="6"/>
      <c r="BK275" s="6" t="str">
        <f t="shared" si="177"/>
        <v/>
      </c>
      <c r="BL275" s="6" t="str">
        <f>IF(OR(BI275="",BJ275=""),"",SUMIFS('تحميل المصنعيات'!$N:$N,'تحميل المصنعيات'!$F:$F,BJ$2,'تحميل المصنعيات'!$D:$D,BH275))</f>
        <v/>
      </c>
      <c r="BM275" s="55" t="str">
        <f t="shared" si="162"/>
        <v/>
      </c>
      <c r="BN275" s="55" t="str">
        <f t="shared" si="163"/>
        <v/>
      </c>
      <c r="BO275" s="129" t="str">
        <f t="shared" si="187"/>
        <v/>
      </c>
      <c r="BQ275" s="4" t="s">
        <v>11</v>
      </c>
      <c r="BR275" s="5">
        <v>45440</v>
      </c>
      <c r="BS275" s="6"/>
      <c r="BT275" s="6"/>
      <c r="BU275" s="6" t="str">
        <f t="shared" si="178"/>
        <v/>
      </c>
      <c r="BV275" s="6" t="str">
        <f>IF(OR(BS275="",BT275=""),"",SUMIFS('تحميل المصنعيات'!$N:$N,'تحميل المصنعيات'!$F:$F,BT$2,'تحميل المصنعيات'!$D:$D,BR275))</f>
        <v/>
      </c>
      <c r="BW275" s="55" t="str">
        <f t="shared" si="164"/>
        <v/>
      </c>
      <c r="BX275" s="55" t="str">
        <f t="shared" si="179"/>
        <v/>
      </c>
      <c r="BY275" s="129" t="str">
        <f t="shared" si="188"/>
        <v/>
      </c>
      <c r="CA275" s="4" t="s">
        <v>11</v>
      </c>
      <c r="CB275" s="5">
        <v>45440</v>
      </c>
      <c r="CC275" s="6"/>
      <c r="CD275" s="6"/>
      <c r="CE275" s="6" t="str">
        <f t="shared" si="180"/>
        <v/>
      </c>
      <c r="CF275" s="6" t="str">
        <f>IF(OR(CC275="",CD275=""),"",SUMIFS('تحميل المصنعيات'!$N:$N,'تحميل المصنعيات'!$F:$F,CD$2,'تحميل المصنعيات'!$D:$D,CB275))</f>
        <v/>
      </c>
      <c r="CG275" s="55" t="str">
        <f t="shared" si="165"/>
        <v/>
      </c>
      <c r="CH275" s="55" t="str">
        <f t="shared" si="166"/>
        <v/>
      </c>
      <c r="CI275" s="129" t="str">
        <f t="shared" si="189"/>
        <v/>
      </c>
      <c r="CK275" s="4" t="s">
        <v>11</v>
      </c>
      <c r="CL275" s="5">
        <v>45440</v>
      </c>
      <c r="CM275" s="6"/>
      <c r="CN275" s="6"/>
      <c r="CO275" s="6" t="str">
        <f t="shared" si="181"/>
        <v/>
      </c>
      <c r="CP275" s="6" t="str">
        <f>IF(OR(CM275="",CN275=""),"",SUMIFS('تحميل المصنعيات'!$N:$N,'تحميل المصنعيات'!$F:$F,CN$2,'تحميل المصنعيات'!$D:$D,CL275))</f>
        <v/>
      </c>
      <c r="CQ275" s="55" t="str">
        <f t="shared" si="167"/>
        <v/>
      </c>
      <c r="CR275" s="55" t="str">
        <f t="shared" si="168"/>
        <v/>
      </c>
      <c r="CS275" s="129" t="str">
        <f t="shared" si="190"/>
        <v/>
      </c>
    </row>
    <row r="276" spans="9:97" x14ac:dyDescent="0.25">
      <c r="I276" s="4" t="s">
        <v>12</v>
      </c>
      <c r="J276" s="5">
        <v>45441</v>
      </c>
      <c r="K276" s="6"/>
      <c r="L276" s="6"/>
      <c r="M276" s="6" t="str">
        <f t="shared" si="169"/>
        <v/>
      </c>
      <c r="N276" s="6" t="str">
        <f>IF(OR(K276="",L276=""),"",SUMIFS('تحميل المصنعيات'!$N:$N,'تحميل المصنعيات'!$F:$F,L$2,'تحميل المصنعيات'!$D:$D,J276))</f>
        <v/>
      </c>
      <c r="O276" s="55" t="str">
        <f t="shared" si="155"/>
        <v/>
      </c>
      <c r="P276" s="55" t="str">
        <f t="shared" si="182"/>
        <v/>
      </c>
      <c r="Q276" s="129" t="str">
        <f t="shared" si="170"/>
        <v/>
      </c>
      <c r="S276" s="4" t="s">
        <v>12</v>
      </c>
      <c r="T276" s="5">
        <v>45441</v>
      </c>
      <c r="U276" s="6"/>
      <c r="V276" s="6"/>
      <c r="W276" s="6" t="str">
        <f t="shared" si="171"/>
        <v/>
      </c>
      <c r="X276" s="6" t="str">
        <f>IF(OR(U276="",V276=""),"",SUMIFS('تحميل المصنعيات'!$N:$N,'تحميل المصنعيات'!$F:$F,V$2,'تحميل المصنعيات'!$D:$D,T276))</f>
        <v/>
      </c>
      <c r="Y276" s="55" t="str">
        <f t="shared" si="156"/>
        <v/>
      </c>
      <c r="Z276" s="55" t="str">
        <f t="shared" si="157"/>
        <v/>
      </c>
      <c r="AA276" s="129" t="str">
        <f t="shared" si="183"/>
        <v/>
      </c>
      <c r="AC276" s="4" t="s">
        <v>12</v>
      </c>
      <c r="AD276" s="5">
        <v>45441</v>
      </c>
      <c r="AE276" s="6"/>
      <c r="AF276" s="6"/>
      <c r="AG276" s="6" t="str">
        <f t="shared" si="172"/>
        <v/>
      </c>
      <c r="AH276" s="6" t="str">
        <f>IF(OR(AE276="",AF276=""),"",SUMIFS('تحميل المصنعيات'!$N:$N,'تحميل المصنعيات'!$F:$F,AF$2,'تحميل المصنعيات'!$D:$D,AD276))</f>
        <v/>
      </c>
      <c r="AI276" s="55" t="str">
        <f t="shared" si="158"/>
        <v/>
      </c>
      <c r="AJ276" s="55" t="str">
        <f t="shared" si="173"/>
        <v/>
      </c>
      <c r="AK276" s="129" t="str">
        <f t="shared" si="184"/>
        <v/>
      </c>
      <c r="AM276" s="4" t="s">
        <v>12</v>
      </c>
      <c r="AN276" s="5">
        <v>45441</v>
      </c>
      <c r="AO276" s="6"/>
      <c r="AP276" s="6"/>
      <c r="AQ276" s="6" t="str">
        <f t="shared" si="174"/>
        <v/>
      </c>
      <c r="AR276" s="6" t="str">
        <f>IF(OR(AO276="",AP276=""),"",SUMIFS('تحميل المصنعيات'!$N:$N,'تحميل المصنعيات'!$F:$F,AP$2,'تحميل المصنعيات'!$D:$D,AN276))</f>
        <v/>
      </c>
      <c r="AS276" s="55" t="str">
        <f t="shared" si="159"/>
        <v/>
      </c>
      <c r="AT276" s="55" t="str">
        <f t="shared" si="160"/>
        <v/>
      </c>
      <c r="AU276" s="129" t="str">
        <f t="shared" si="185"/>
        <v/>
      </c>
      <c r="AW276" s="4" t="s">
        <v>12</v>
      </c>
      <c r="AX276" s="5">
        <v>45441</v>
      </c>
      <c r="AY276" s="6"/>
      <c r="AZ276" s="6"/>
      <c r="BA276" s="6" t="str">
        <f t="shared" si="175"/>
        <v/>
      </c>
      <c r="BB276" s="6" t="str">
        <f>IF(OR(AY276="",AZ276=""),"",SUMIFS('تحميل المصنعيات'!$N:$N,'تحميل المصنعيات'!$F:$F,AZ$2,'تحميل المصنعيات'!$D:$D,AX276))</f>
        <v/>
      </c>
      <c r="BC276" s="55" t="str">
        <f t="shared" si="161"/>
        <v/>
      </c>
      <c r="BD276" s="55" t="str">
        <f t="shared" si="176"/>
        <v/>
      </c>
      <c r="BE276" s="129" t="str">
        <f t="shared" si="186"/>
        <v/>
      </c>
      <c r="BG276" s="4" t="s">
        <v>12</v>
      </c>
      <c r="BH276" s="5">
        <v>45441</v>
      </c>
      <c r="BI276" s="6"/>
      <c r="BJ276" s="6"/>
      <c r="BK276" s="6" t="str">
        <f t="shared" si="177"/>
        <v/>
      </c>
      <c r="BL276" s="6" t="str">
        <f>IF(OR(BI276="",BJ276=""),"",SUMIFS('تحميل المصنعيات'!$N:$N,'تحميل المصنعيات'!$F:$F,BJ$2,'تحميل المصنعيات'!$D:$D,BH276))</f>
        <v/>
      </c>
      <c r="BM276" s="55" t="str">
        <f t="shared" si="162"/>
        <v/>
      </c>
      <c r="BN276" s="55" t="str">
        <f t="shared" si="163"/>
        <v/>
      </c>
      <c r="BO276" s="129" t="str">
        <f t="shared" si="187"/>
        <v/>
      </c>
      <c r="BQ276" s="4" t="s">
        <v>12</v>
      </c>
      <c r="BR276" s="5">
        <v>45441</v>
      </c>
      <c r="BS276" s="6"/>
      <c r="BT276" s="6"/>
      <c r="BU276" s="6" t="str">
        <f t="shared" si="178"/>
        <v/>
      </c>
      <c r="BV276" s="6" t="str">
        <f>IF(OR(BS276="",BT276=""),"",SUMIFS('تحميل المصنعيات'!$N:$N,'تحميل المصنعيات'!$F:$F,BT$2,'تحميل المصنعيات'!$D:$D,BR276))</f>
        <v/>
      </c>
      <c r="BW276" s="55" t="str">
        <f t="shared" si="164"/>
        <v/>
      </c>
      <c r="BX276" s="55" t="str">
        <f t="shared" si="179"/>
        <v/>
      </c>
      <c r="BY276" s="129" t="str">
        <f t="shared" si="188"/>
        <v/>
      </c>
      <c r="CA276" s="4" t="s">
        <v>12</v>
      </c>
      <c r="CB276" s="5">
        <v>45441</v>
      </c>
      <c r="CC276" s="6"/>
      <c r="CD276" s="6"/>
      <c r="CE276" s="6" t="str">
        <f t="shared" si="180"/>
        <v/>
      </c>
      <c r="CF276" s="6" t="str">
        <f>IF(OR(CC276="",CD276=""),"",SUMIFS('تحميل المصنعيات'!$N:$N,'تحميل المصنعيات'!$F:$F,CD$2,'تحميل المصنعيات'!$D:$D,CB276))</f>
        <v/>
      </c>
      <c r="CG276" s="55" t="str">
        <f t="shared" si="165"/>
        <v/>
      </c>
      <c r="CH276" s="55" t="str">
        <f t="shared" si="166"/>
        <v/>
      </c>
      <c r="CI276" s="129" t="str">
        <f t="shared" si="189"/>
        <v/>
      </c>
      <c r="CK276" s="4" t="s">
        <v>12</v>
      </c>
      <c r="CL276" s="5">
        <v>45441</v>
      </c>
      <c r="CM276" s="6"/>
      <c r="CN276" s="6"/>
      <c r="CO276" s="6" t="str">
        <f t="shared" si="181"/>
        <v/>
      </c>
      <c r="CP276" s="6" t="str">
        <f>IF(OR(CM276="",CN276=""),"",SUMIFS('تحميل المصنعيات'!$N:$N,'تحميل المصنعيات'!$F:$F,CN$2,'تحميل المصنعيات'!$D:$D,CL276))</f>
        <v/>
      </c>
      <c r="CQ276" s="55" t="str">
        <f t="shared" si="167"/>
        <v/>
      </c>
      <c r="CR276" s="55" t="str">
        <f t="shared" si="168"/>
        <v/>
      </c>
      <c r="CS276" s="129" t="str">
        <f t="shared" si="190"/>
        <v/>
      </c>
    </row>
    <row r="277" spans="9:97" x14ac:dyDescent="0.25">
      <c r="I277" s="4" t="s">
        <v>13</v>
      </c>
      <c r="J277" s="5">
        <v>45442</v>
      </c>
      <c r="K277" s="6"/>
      <c r="L277" s="6"/>
      <c r="M277" s="6" t="str">
        <f t="shared" si="169"/>
        <v/>
      </c>
      <c r="N277" s="6" t="str">
        <f>IF(OR(K277="",L277=""),"",SUMIFS('تحميل المصنعيات'!$N:$N,'تحميل المصنعيات'!$F:$F,L$2,'تحميل المصنعيات'!$D:$D,J277))</f>
        <v/>
      </c>
      <c r="O277" s="55" t="str">
        <f t="shared" si="155"/>
        <v/>
      </c>
      <c r="P277" s="55" t="str">
        <f t="shared" si="182"/>
        <v/>
      </c>
      <c r="Q277" s="129" t="str">
        <f t="shared" si="170"/>
        <v/>
      </c>
      <c r="S277" s="4" t="s">
        <v>13</v>
      </c>
      <c r="T277" s="5">
        <v>45442</v>
      </c>
      <c r="U277" s="6"/>
      <c r="V277" s="6"/>
      <c r="W277" s="6" t="str">
        <f t="shared" si="171"/>
        <v/>
      </c>
      <c r="X277" s="6" t="str">
        <f>IF(OR(U277="",V277=""),"",SUMIFS('تحميل المصنعيات'!$N:$N,'تحميل المصنعيات'!$F:$F,V$2,'تحميل المصنعيات'!$D:$D,T277))</f>
        <v/>
      </c>
      <c r="Y277" s="55" t="str">
        <f t="shared" si="156"/>
        <v/>
      </c>
      <c r="Z277" s="55" t="str">
        <f t="shared" si="157"/>
        <v/>
      </c>
      <c r="AA277" s="129" t="str">
        <f t="shared" si="183"/>
        <v/>
      </c>
      <c r="AC277" s="4" t="s">
        <v>13</v>
      </c>
      <c r="AD277" s="5">
        <v>45442</v>
      </c>
      <c r="AE277" s="6"/>
      <c r="AF277" s="6"/>
      <c r="AG277" s="6" t="str">
        <f t="shared" si="172"/>
        <v/>
      </c>
      <c r="AH277" s="6" t="str">
        <f>IF(OR(AE277="",AF277=""),"",SUMIFS('تحميل المصنعيات'!$N:$N,'تحميل المصنعيات'!$F:$F,AF$2,'تحميل المصنعيات'!$D:$D,AD277))</f>
        <v/>
      </c>
      <c r="AI277" s="55" t="str">
        <f t="shared" si="158"/>
        <v/>
      </c>
      <c r="AJ277" s="55" t="str">
        <f t="shared" si="173"/>
        <v/>
      </c>
      <c r="AK277" s="129" t="str">
        <f t="shared" si="184"/>
        <v/>
      </c>
      <c r="AM277" s="4" t="s">
        <v>13</v>
      </c>
      <c r="AN277" s="5">
        <v>45442</v>
      </c>
      <c r="AO277" s="6"/>
      <c r="AP277" s="6"/>
      <c r="AQ277" s="6" t="str">
        <f t="shared" si="174"/>
        <v/>
      </c>
      <c r="AR277" s="6" t="str">
        <f>IF(OR(AO277="",AP277=""),"",SUMIFS('تحميل المصنعيات'!$N:$N,'تحميل المصنعيات'!$F:$F,AP$2,'تحميل المصنعيات'!$D:$D,AN277))</f>
        <v/>
      </c>
      <c r="AS277" s="55" t="str">
        <f t="shared" si="159"/>
        <v/>
      </c>
      <c r="AT277" s="55" t="str">
        <f t="shared" si="160"/>
        <v/>
      </c>
      <c r="AU277" s="129" t="str">
        <f t="shared" si="185"/>
        <v/>
      </c>
      <c r="AW277" s="4" t="s">
        <v>13</v>
      </c>
      <c r="AX277" s="5">
        <v>45442</v>
      </c>
      <c r="AY277" s="6"/>
      <c r="AZ277" s="6"/>
      <c r="BA277" s="6" t="str">
        <f t="shared" si="175"/>
        <v/>
      </c>
      <c r="BB277" s="6" t="str">
        <f>IF(OR(AY277="",AZ277=""),"",SUMIFS('تحميل المصنعيات'!$N:$N,'تحميل المصنعيات'!$F:$F,AZ$2,'تحميل المصنعيات'!$D:$D,AX277))</f>
        <v/>
      </c>
      <c r="BC277" s="55" t="str">
        <f t="shared" si="161"/>
        <v/>
      </c>
      <c r="BD277" s="55" t="str">
        <f t="shared" si="176"/>
        <v/>
      </c>
      <c r="BE277" s="129" t="str">
        <f t="shared" si="186"/>
        <v/>
      </c>
      <c r="BG277" s="4" t="s">
        <v>13</v>
      </c>
      <c r="BH277" s="5">
        <v>45442</v>
      </c>
      <c r="BI277" s="6"/>
      <c r="BJ277" s="6"/>
      <c r="BK277" s="6" t="str">
        <f t="shared" si="177"/>
        <v/>
      </c>
      <c r="BL277" s="6" t="str">
        <f>IF(OR(BI277="",BJ277=""),"",SUMIFS('تحميل المصنعيات'!$N:$N,'تحميل المصنعيات'!$F:$F,BJ$2,'تحميل المصنعيات'!$D:$D,BH277))</f>
        <v/>
      </c>
      <c r="BM277" s="55" t="str">
        <f t="shared" si="162"/>
        <v/>
      </c>
      <c r="BN277" s="55" t="str">
        <f t="shared" si="163"/>
        <v/>
      </c>
      <c r="BO277" s="129" t="str">
        <f t="shared" si="187"/>
        <v/>
      </c>
      <c r="BQ277" s="4" t="s">
        <v>13</v>
      </c>
      <c r="BR277" s="5">
        <v>45442</v>
      </c>
      <c r="BS277" s="6"/>
      <c r="BT277" s="6"/>
      <c r="BU277" s="6" t="str">
        <f t="shared" si="178"/>
        <v/>
      </c>
      <c r="BV277" s="6" t="str">
        <f>IF(OR(BS277="",BT277=""),"",SUMIFS('تحميل المصنعيات'!$N:$N,'تحميل المصنعيات'!$F:$F,BT$2,'تحميل المصنعيات'!$D:$D,BR277))</f>
        <v/>
      </c>
      <c r="BW277" s="55" t="str">
        <f t="shared" si="164"/>
        <v/>
      </c>
      <c r="BX277" s="55" t="str">
        <f t="shared" si="179"/>
        <v/>
      </c>
      <c r="BY277" s="129" t="str">
        <f t="shared" si="188"/>
        <v/>
      </c>
      <c r="CA277" s="4" t="s">
        <v>13</v>
      </c>
      <c r="CB277" s="5">
        <v>45442</v>
      </c>
      <c r="CC277" s="6"/>
      <c r="CD277" s="6"/>
      <c r="CE277" s="6" t="str">
        <f t="shared" si="180"/>
        <v/>
      </c>
      <c r="CF277" s="6" t="str">
        <f>IF(OR(CC277="",CD277=""),"",SUMIFS('تحميل المصنعيات'!$N:$N,'تحميل المصنعيات'!$F:$F,CD$2,'تحميل المصنعيات'!$D:$D,CB277))</f>
        <v/>
      </c>
      <c r="CG277" s="55" t="str">
        <f t="shared" si="165"/>
        <v/>
      </c>
      <c r="CH277" s="55" t="str">
        <f t="shared" si="166"/>
        <v/>
      </c>
      <c r="CI277" s="129" t="str">
        <f t="shared" si="189"/>
        <v/>
      </c>
      <c r="CK277" s="4" t="s">
        <v>13</v>
      </c>
      <c r="CL277" s="5">
        <v>45442</v>
      </c>
      <c r="CM277" s="6"/>
      <c r="CN277" s="6"/>
      <c r="CO277" s="6" t="str">
        <f t="shared" si="181"/>
        <v/>
      </c>
      <c r="CP277" s="6" t="str">
        <f>IF(OR(CM277="",CN277=""),"",SUMIFS('تحميل المصنعيات'!$N:$N,'تحميل المصنعيات'!$F:$F,CN$2,'تحميل المصنعيات'!$D:$D,CL277))</f>
        <v/>
      </c>
      <c r="CQ277" s="55" t="str">
        <f t="shared" si="167"/>
        <v/>
      </c>
      <c r="CR277" s="55" t="str">
        <f t="shared" si="168"/>
        <v/>
      </c>
      <c r="CS277" s="129" t="str">
        <f t="shared" si="190"/>
        <v/>
      </c>
    </row>
    <row r="278" spans="9:97" x14ac:dyDescent="0.25">
      <c r="I278" s="132" t="s">
        <v>30</v>
      </c>
      <c r="J278" s="133">
        <v>45443</v>
      </c>
      <c r="K278" s="134"/>
      <c r="L278" s="134"/>
      <c r="M278" s="134" t="str">
        <f t="shared" si="169"/>
        <v/>
      </c>
      <c r="N278" s="134" t="str">
        <f>IF(OR(K278="",L278=""),"",SUMIFS('تحميل المصنعيات'!$N:$N,'تحميل المصنعيات'!$F:$F,L$2,'تحميل المصنعيات'!$D:$D,J278))</f>
        <v/>
      </c>
      <c r="O278" s="135" t="str">
        <f t="shared" si="155"/>
        <v/>
      </c>
      <c r="P278" s="135" t="str">
        <f t="shared" si="182"/>
        <v/>
      </c>
      <c r="Q278" s="132" t="str">
        <f t="shared" si="170"/>
        <v/>
      </c>
      <c r="S278" s="132" t="s">
        <v>30</v>
      </c>
      <c r="T278" s="133">
        <v>45443</v>
      </c>
      <c r="U278" s="134"/>
      <c r="V278" s="134"/>
      <c r="W278" s="134" t="str">
        <f t="shared" si="171"/>
        <v/>
      </c>
      <c r="X278" s="134" t="str">
        <f>IF(OR(U278="",V278=""),"",SUMIFS('تحميل المصنعيات'!$N:$N,'تحميل المصنعيات'!$F:$F,V$2,'تحميل المصنعيات'!$D:$D,T278))</f>
        <v/>
      </c>
      <c r="Y278" s="135" t="str">
        <f t="shared" si="156"/>
        <v/>
      </c>
      <c r="Z278" s="135" t="str">
        <f t="shared" si="157"/>
        <v/>
      </c>
      <c r="AA278" s="132" t="str">
        <f t="shared" si="183"/>
        <v/>
      </c>
      <c r="AC278" s="132" t="s">
        <v>30</v>
      </c>
      <c r="AD278" s="133">
        <v>45443</v>
      </c>
      <c r="AE278" s="134"/>
      <c r="AF278" s="134"/>
      <c r="AG278" s="134" t="str">
        <f t="shared" si="172"/>
        <v/>
      </c>
      <c r="AH278" s="134" t="str">
        <f>IF(OR(AE278="",AF278=""),"",SUMIFS('تحميل المصنعيات'!$N:$N,'تحميل المصنعيات'!$F:$F,AF$2,'تحميل المصنعيات'!$D:$D,AD278))</f>
        <v/>
      </c>
      <c r="AI278" s="135" t="str">
        <f t="shared" si="158"/>
        <v/>
      </c>
      <c r="AJ278" s="135" t="str">
        <f t="shared" si="173"/>
        <v/>
      </c>
      <c r="AK278" s="132" t="str">
        <f t="shared" si="184"/>
        <v/>
      </c>
      <c r="AM278" s="132" t="s">
        <v>30</v>
      </c>
      <c r="AN278" s="133">
        <v>45443</v>
      </c>
      <c r="AO278" s="134"/>
      <c r="AP278" s="134"/>
      <c r="AQ278" s="134" t="str">
        <f t="shared" si="174"/>
        <v/>
      </c>
      <c r="AR278" s="134" t="str">
        <f>IF(OR(AO278="",AP278=""),"",SUMIFS('تحميل المصنعيات'!$N:$N,'تحميل المصنعيات'!$F:$F,AP$2,'تحميل المصنعيات'!$D:$D,AN278))</f>
        <v/>
      </c>
      <c r="AS278" s="135" t="str">
        <f t="shared" si="159"/>
        <v/>
      </c>
      <c r="AT278" s="135" t="str">
        <f t="shared" si="160"/>
        <v/>
      </c>
      <c r="AU278" s="132" t="str">
        <f t="shared" si="185"/>
        <v/>
      </c>
      <c r="AW278" s="132" t="s">
        <v>30</v>
      </c>
      <c r="AX278" s="133">
        <v>45443</v>
      </c>
      <c r="AY278" s="134"/>
      <c r="AZ278" s="134"/>
      <c r="BA278" s="134" t="str">
        <f t="shared" si="175"/>
        <v/>
      </c>
      <c r="BB278" s="134" t="str">
        <f>IF(OR(AY278="",AZ278=""),"",SUMIFS('تحميل المصنعيات'!$N:$N,'تحميل المصنعيات'!$F:$F,AZ$2,'تحميل المصنعيات'!$D:$D,AX278))</f>
        <v/>
      </c>
      <c r="BC278" s="135" t="str">
        <f t="shared" si="161"/>
        <v/>
      </c>
      <c r="BD278" s="135" t="str">
        <f t="shared" si="176"/>
        <v/>
      </c>
      <c r="BE278" s="132" t="str">
        <f t="shared" si="186"/>
        <v/>
      </c>
      <c r="BG278" s="132" t="s">
        <v>30</v>
      </c>
      <c r="BH278" s="133">
        <v>45443</v>
      </c>
      <c r="BI278" s="134"/>
      <c r="BJ278" s="134"/>
      <c r="BK278" s="134" t="str">
        <f t="shared" si="177"/>
        <v/>
      </c>
      <c r="BL278" s="134" t="str">
        <f>IF(OR(BI278="",BJ278=""),"",SUMIFS('تحميل المصنعيات'!$N:$N,'تحميل المصنعيات'!$F:$F,BJ$2,'تحميل المصنعيات'!$D:$D,BH278))</f>
        <v/>
      </c>
      <c r="BM278" s="135" t="str">
        <f t="shared" si="162"/>
        <v/>
      </c>
      <c r="BN278" s="135" t="str">
        <f t="shared" si="163"/>
        <v/>
      </c>
      <c r="BO278" s="132" t="str">
        <f t="shared" si="187"/>
        <v/>
      </c>
      <c r="BQ278" s="132" t="s">
        <v>30</v>
      </c>
      <c r="BR278" s="133">
        <v>45443</v>
      </c>
      <c r="BS278" s="134"/>
      <c r="BT278" s="134"/>
      <c r="BU278" s="134" t="str">
        <f t="shared" si="178"/>
        <v/>
      </c>
      <c r="BV278" s="134" t="str">
        <f>IF(OR(BS278="",BT278=""),"",SUMIFS('تحميل المصنعيات'!$N:$N,'تحميل المصنعيات'!$F:$F,BT$2,'تحميل المصنعيات'!$D:$D,BR278))</f>
        <v/>
      </c>
      <c r="BW278" s="135" t="str">
        <f t="shared" si="164"/>
        <v/>
      </c>
      <c r="BX278" s="135" t="str">
        <f t="shared" si="179"/>
        <v/>
      </c>
      <c r="BY278" s="132" t="str">
        <f t="shared" si="188"/>
        <v/>
      </c>
      <c r="CA278" s="132" t="s">
        <v>30</v>
      </c>
      <c r="CB278" s="133">
        <v>45443</v>
      </c>
      <c r="CC278" s="134"/>
      <c r="CD278" s="134"/>
      <c r="CE278" s="134" t="str">
        <f t="shared" si="180"/>
        <v/>
      </c>
      <c r="CF278" s="134" t="str">
        <f>IF(OR(CC278="",CD278=""),"",SUMIFS('تحميل المصنعيات'!$N:$N,'تحميل المصنعيات'!$F:$F,CD$2,'تحميل المصنعيات'!$D:$D,CB278))</f>
        <v/>
      </c>
      <c r="CG278" s="135" t="str">
        <f t="shared" si="165"/>
        <v/>
      </c>
      <c r="CH278" s="135" t="str">
        <f t="shared" si="166"/>
        <v/>
      </c>
      <c r="CI278" s="132" t="str">
        <f t="shared" si="189"/>
        <v/>
      </c>
      <c r="CK278" s="132" t="s">
        <v>30</v>
      </c>
      <c r="CL278" s="133">
        <v>45443</v>
      </c>
      <c r="CM278" s="134"/>
      <c r="CN278" s="134"/>
      <c r="CO278" s="134" t="str">
        <f t="shared" si="181"/>
        <v/>
      </c>
      <c r="CP278" s="134" t="str">
        <f>IF(OR(CM278="",CN278=""),"",SUMIFS('تحميل المصنعيات'!$N:$N,'تحميل المصنعيات'!$F:$F,CN$2,'تحميل المصنعيات'!$D:$D,CL278))</f>
        <v/>
      </c>
      <c r="CQ278" s="135" t="str">
        <f t="shared" si="167"/>
        <v/>
      </c>
      <c r="CR278" s="135" t="str">
        <f t="shared" si="168"/>
        <v/>
      </c>
      <c r="CS278" s="132" t="str">
        <f t="shared" si="190"/>
        <v/>
      </c>
    </row>
    <row r="279" spans="9:97" x14ac:dyDescent="0.25">
      <c r="I279" s="4" t="s">
        <v>8</v>
      </c>
      <c r="J279" s="5">
        <v>45444</v>
      </c>
      <c r="K279" s="6"/>
      <c r="L279" s="6"/>
      <c r="M279" s="6" t="str">
        <f t="shared" si="169"/>
        <v/>
      </c>
      <c r="N279" s="6" t="str">
        <f>IF(OR(K279="",L279=""),"",SUMIFS('تحميل المصنعيات'!$N:$N,'تحميل المصنعيات'!$F:$F,L$2,'تحميل المصنعيات'!$D:$D,J279))</f>
        <v/>
      </c>
      <c r="O279" s="55" t="str">
        <f t="shared" si="155"/>
        <v/>
      </c>
      <c r="P279" s="55" t="str">
        <f t="shared" si="182"/>
        <v/>
      </c>
      <c r="Q279" s="129" t="str">
        <f t="shared" si="170"/>
        <v/>
      </c>
      <c r="S279" s="4" t="s">
        <v>8</v>
      </c>
      <c r="T279" s="5">
        <v>45444</v>
      </c>
      <c r="U279" s="6"/>
      <c r="V279" s="6"/>
      <c r="W279" s="6" t="str">
        <f t="shared" si="171"/>
        <v/>
      </c>
      <c r="X279" s="6" t="str">
        <f>IF(OR(U279="",V279=""),"",SUMIFS('تحميل المصنعيات'!$N:$N,'تحميل المصنعيات'!$F:$F,V$2,'تحميل المصنعيات'!$D:$D,T279))</f>
        <v/>
      </c>
      <c r="Y279" s="55" t="str">
        <f t="shared" si="156"/>
        <v/>
      </c>
      <c r="Z279" s="55" t="str">
        <f t="shared" si="157"/>
        <v/>
      </c>
      <c r="AA279" s="129" t="str">
        <f t="shared" si="183"/>
        <v/>
      </c>
      <c r="AC279" s="4" t="s">
        <v>8</v>
      </c>
      <c r="AD279" s="5">
        <v>45444</v>
      </c>
      <c r="AE279" s="6"/>
      <c r="AF279" s="6"/>
      <c r="AG279" s="6" t="str">
        <f t="shared" si="172"/>
        <v/>
      </c>
      <c r="AH279" s="6" t="str">
        <f>IF(OR(AE279="",AF279=""),"",SUMIFS('تحميل المصنعيات'!$N:$N,'تحميل المصنعيات'!$F:$F,AF$2,'تحميل المصنعيات'!$D:$D,AD279))</f>
        <v/>
      </c>
      <c r="AI279" s="55" t="str">
        <f t="shared" si="158"/>
        <v/>
      </c>
      <c r="AJ279" s="55" t="str">
        <f t="shared" si="173"/>
        <v/>
      </c>
      <c r="AK279" s="129" t="str">
        <f t="shared" si="184"/>
        <v/>
      </c>
      <c r="AM279" s="4" t="s">
        <v>8</v>
      </c>
      <c r="AN279" s="5">
        <v>45444</v>
      </c>
      <c r="AO279" s="6"/>
      <c r="AP279" s="6"/>
      <c r="AQ279" s="6" t="str">
        <f t="shared" si="174"/>
        <v/>
      </c>
      <c r="AR279" s="6" t="str">
        <f>IF(OR(AO279="",AP279=""),"",SUMIFS('تحميل المصنعيات'!$N:$N,'تحميل المصنعيات'!$F:$F,AP$2,'تحميل المصنعيات'!$D:$D,AN279))</f>
        <v/>
      </c>
      <c r="AS279" s="55" t="str">
        <f t="shared" si="159"/>
        <v/>
      </c>
      <c r="AT279" s="55" t="str">
        <f t="shared" si="160"/>
        <v/>
      </c>
      <c r="AU279" s="129" t="str">
        <f t="shared" si="185"/>
        <v/>
      </c>
      <c r="AW279" s="4" t="s">
        <v>8</v>
      </c>
      <c r="AX279" s="5">
        <v>45444</v>
      </c>
      <c r="AY279" s="6"/>
      <c r="AZ279" s="6"/>
      <c r="BA279" s="6" t="str">
        <f t="shared" si="175"/>
        <v/>
      </c>
      <c r="BB279" s="6" t="str">
        <f>IF(OR(AY279="",AZ279=""),"",SUMIFS('تحميل المصنعيات'!$N:$N,'تحميل المصنعيات'!$F:$F,AZ$2,'تحميل المصنعيات'!$D:$D,AX279))</f>
        <v/>
      </c>
      <c r="BC279" s="55" t="str">
        <f t="shared" si="161"/>
        <v/>
      </c>
      <c r="BD279" s="55" t="str">
        <f t="shared" si="176"/>
        <v/>
      </c>
      <c r="BE279" s="129" t="str">
        <f t="shared" si="186"/>
        <v/>
      </c>
      <c r="BG279" s="4" t="s">
        <v>8</v>
      </c>
      <c r="BH279" s="5">
        <v>45444</v>
      </c>
      <c r="BI279" s="6"/>
      <c r="BJ279" s="6"/>
      <c r="BK279" s="6" t="str">
        <f t="shared" si="177"/>
        <v/>
      </c>
      <c r="BL279" s="6" t="str">
        <f>IF(OR(BI279="",BJ279=""),"",SUMIFS('تحميل المصنعيات'!$N:$N,'تحميل المصنعيات'!$F:$F,BJ$2,'تحميل المصنعيات'!$D:$D,BH279))</f>
        <v/>
      </c>
      <c r="BM279" s="55" t="str">
        <f t="shared" si="162"/>
        <v/>
      </c>
      <c r="BN279" s="55" t="str">
        <f t="shared" si="163"/>
        <v/>
      </c>
      <c r="BO279" s="129" t="str">
        <f t="shared" si="187"/>
        <v/>
      </c>
      <c r="BQ279" s="4" t="s">
        <v>8</v>
      </c>
      <c r="BR279" s="5">
        <v>45444</v>
      </c>
      <c r="BS279" s="6"/>
      <c r="BT279" s="6"/>
      <c r="BU279" s="6" t="str">
        <f t="shared" si="178"/>
        <v/>
      </c>
      <c r="BV279" s="6" t="str">
        <f>IF(OR(BS279="",BT279=""),"",SUMIFS('تحميل المصنعيات'!$N:$N,'تحميل المصنعيات'!$F:$F,BT$2,'تحميل المصنعيات'!$D:$D,BR279))</f>
        <v/>
      </c>
      <c r="BW279" s="55" t="str">
        <f t="shared" si="164"/>
        <v/>
      </c>
      <c r="BX279" s="55" t="str">
        <f t="shared" si="179"/>
        <v/>
      </c>
      <c r="BY279" s="129" t="str">
        <f t="shared" si="188"/>
        <v/>
      </c>
      <c r="CA279" s="4" t="s">
        <v>8</v>
      </c>
      <c r="CB279" s="5">
        <v>45444</v>
      </c>
      <c r="CC279" s="6"/>
      <c r="CD279" s="6"/>
      <c r="CE279" s="6" t="str">
        <f t="shared" si="180"/>
        <v/>
      </c>
      <c r="CF279" s="6" t="str">
        <f>IF(OR(CC279="",CD279=""),"",SUMIFS('تحميل المصنعيات'!$N:$N,'تحميل المصنعيات'!$F:$F,CD$2,'تحميل المصنعيات'!$D:$D,CB279))</f>
        <v/>
      </c>
      <c r="CG279" s="55" t="str">
        <f t="shared" si="165"/>
        <v/>
      </c>
      <c r="CH279" s="55" t="str">
        <f t="shared" si="166"/>
        <v/>
      </c>
      <c r="CI279" s="129" t="str">
        <f t="shared" si="189"/>
        <v/>
      </c>
      <c r="CK279" s="4" t="s">
        <v>8</v>
      </c>
      <c r="CL279" s="5">
        <v>45444</v>
      </c>
      <c r="CM279" s="6"/>
      <c r="CN279" s="6"/>
      <c r="CO279" s="6" t="str">
        <f t="shared" si="181"/>
        <v/>
      </c>
      <c r="CP279" s="6" t="str">
        <f>IF(OR(CM279="",CN279=""),"",SUMIFS('تحميل المصنعيات'!$N:$N,'تحميل المصنعيات'!$F:$F,CN$2,'تحميل المصنعيات'!$D:$D,CL279))</f>
        <v/>
      </c>
      <c r="CQ279" s="55" t="str">
        <f t="shared" si="167"/>
        <v/>
      </c>
      <c r="CR279" s="55" t="str">
        <f t="shared" si="168"/>
        <v/>
      </c>
      <c r="CS279" s="129" t="str">
        <f t="shared" si="190"/>
        <v/>
      </c>
    </row>
    <row r="280" spans="9:97" x14ac:dyDescent="0.25">
      <c r="I280" s="4" t="s">
        <v>9</v>
      </c>
      <c r="J280" s="5">
        <v>45445</v>
      </c>
      <c r="K280" s="6"/>
      <c r="L280" s="6"/>
      <c r="M280" s="6" t="str">
        <f t="shared" si="169"/>
        <v/>
      </c>
      <c r="N280" s="6" t="str">
        <f>IF(OR(K280="",L280=""),"",SUMIFS('تحميل المصنعيات'!$N:$N,'تحميل المصنعيات'!$F:$F,L$2,'تحميل المصنعيات'!$D:$D,J280))</f>
        <v/>
      </c>
      <c r="O280" s="55" t="str">
        <f t="shared" si="155"/>
        <v/>
      </c>
      <c r="P280" s="55" t="str">
        <f t="shared" si="182"/>
        <v/>
      </c>
      <c r="Q280" s="129" t="str">
        <f t="shared" si="170"/>
        <v/>
      </c>
      <c r="S280" s="4" t="s">
        <v>9</v>
      </c>
      <c r="T280" s="5">
        <v>45445</v>
      </c>
      <c r="U280" s="6"/>
      <c r="V280" s="6"/>
      <c r="W280" s="6" t="str">
        <f t="shared" si="171"/>
        <v/>
      </c>
      <c r="X280" s="6" t="str">
        <f>IF(OR(U280="",V280=""),"",SUMIFS('تحميل المصنعيات'!$N:$N,'تحميل المصنعيات'!$F:$F,V$2,'تحميل المصنعيات'!$D:$D,T280))</f>
        <v/>
      </c>
      <c r="Y280" s="55" t="str">
        <f t="shared" si="156"/>
        <v/>
      </c>
      <c r="Z280" s="55" t="str">
        <f t="shared" si="157"/>
        <v/>
      </c>
      <c r="AA280" s="129" t="str">
        <f t="shared" si="183"/>
        <v/>
      </c>
      <c r="AC280" s="4" t="s">
        <v>9</v>
      </c>
      <c r="AD280" s="5">
        <v>45445</v>
      </c>
      <c r="AE280" s="6"/>
      <c r="AF280" s="6"/>
      <c r="AG280" s="6" t="str">
        <f t="shared" si="172"/>
        <v/>
      </c>
      <c r="AH280" s="6" t="str">
        <f>IF(OR(AE280="",AF280=""),"",SUMIFS('تحميل المصنعيات'!$N:$N,'تحميل المصنعيات'!$F:$F,AF$2,'تحميل المصنعيات'!$D:$D,AD280))</f>
        <v/>
      </c>
      <c r="AI280" s="55" t="str">
        <f t="shared" si="158"/>
        <v/>
      </c>
      <c r="AJ280" s="55" t="str">
        <f t="shared" si="173"/>
        <v/>
      </c>
      <c r="AK280" s="129" t="str">
        <f t="shared" si="184"/>
        <v/>
      </c>
      <c r="AM280" s="4" t="s">
        <v>9</v>
      </c>
      <c r="AN280" s="5">
        <v>45445</v>
      </c>
      <c r="AO280" s="6"/>
      <c r="AP280" s="6"/>
      <c r="AQ280" s="6" t="str">
        <f t="shared" si="174"/>
        <v/>
      </c>
      <c r="AR280" s="6" t="str">
        <f>IF(OR(AO280="",AP280=""),"",SUMIFS('تحميل المصنعيات'!$N:$N,'تحميل المصنعيات'!$F:$F,AP$2,'تحميل المصنعيات'!$D:$D,AN280))</f>
        <v/>
      </c>
      <c r="AS280" s="55" t="str">
        <f t="shared" si="159"/>
        <v/>
      </c>
      <c r="AT280" s="55" t="str">
        <f t="shared" si="160"/>
        <v/>
      </c>
      <c r="AU280" s="129" t="str">
        <f t="shared" si="185"/>
        <v/>
      </c>
      <c r="AW280" s="4" t="s">
        <v>9</v>
      </c>
      <c r="AX280" s="5">
        <v>45445</v>
      </c>
      <c r="AY280" s="6"/>
      <c r="AZ280" s="6"/>
      <c r="BA280" s="6" t="str">
        <f t="shared" si="175"/>
        <v/>
      </c>
      <c r="BB280" s="6" t="str">
        <f>IF(OR(AY280="",AZ280=""),"",SUMIFS('تحميل المصنعيات'!$N:$N,'تحميل المصنعيات'!$F:$F,AZ$2,'تحميل المصنعيات'!$D:$D,AX280))</f>
        <v/>
      </c>
      <c r="BC280" s="55" t="str">
        <f t="shared" si="161"/>
        <v/>
      </c>
      <c r="BD280" s="55" t="str">
        <f t="shared" si="176"/>
        <v/>
      </c>
      <c r="BE280" s="129" t="str">
        <f t="shared" si="186"/>
        <v/>
      </c>
      <c r="BG280" s="4" t="s">
        <v>9</v>
      </c>
      <c r="BH280" s="5">
        <v>45445</v>
      </c>
      <c r="BI280" s="6"/>
      <c r="BJ280" s="6"/>
      <c r="BK280" s="6" t="str">
        <f t="shared" si="177"/>
        <v/>
      </c>
      <c r="BL280" s="6" t="str">
        <f>IF(OR(BI280="",BJ280=""),"",SUMIFS('تحميل المصنعيات'!$N:$N,'تحميل المصنعيات'!$F:$F,BJ$2,'تحميل المصنعيات'!$D:$D,BH280))</f>
        <v/>
      </c>
      <c r="BM280" s="55" t="str">
        <f t="shared" si="162"/>
        <v/>
      </c>
      <c r="BN280" s="55" t="str">
        <f t="shared" si="163"/>
        <v/>
      </c>
      <c r="BO280" s="129" t="str">
        <f t="shared" si="187"/>
        <v/>
      </c>
      <c r="BQ280" s="4" t="s">
        <v>9</v>
      </c>
      <c r="BR280" s="5">
        <v>45445</v>
      </c>
      <c r="BS280" s="6"/>
      <c r="BT280" s="6"/>
      <c r="BU280" s="6" t="str">
        <f t="shared" si="178"/>
        <v/>
      </c>
      <c r="BV280" s="6" t="str">
        <f>IF(OR(BS280="",BT280=""),"",SUMIFS('تحميل المصنعيات'!$N:$N,'تحميل المصنعيات'!$F:$F,BT$2,'تحميل المصنعيات'!$D:$D,BR280))</f>
        <v/>
      </c>
      <c r="BW280" s="55" t="str">
        <f t="shared" si="164"/>
        <v/>
      </c>
      <c r="BX280" s="55" t="str">
        <f t="shared" si="179"/>
        <v/>
      </c>
      <c r="BY280" s="129" t="str">
        <f t="shared" si="188"/>
        <v/>
      </c>
      <c r="CA280" s="4" t="s">
        <v>9</v>
      </c>
      <c r="CB280" s="5">
        <v>45445</v>
      </c>
      <c r="CC280" s="6"/>
      <c r="CD280" s="6"/>
      <c r="CE280" s="6" t="str">
        <f t="shared" si="180"/>
        <v/>
      </c>
      <c r="CF280" s="6" t="str">
        <f>IF(OR(CC280="",CD280=""),"",SUMIFS('تحميل المصنعيات'!$N:$N,'تحميل المصنعيات'!$F:$F,CD$2,'تحميل المصنعيات'!$D:$D,CB280))</f>
        <v/>
      </c>
      <c r="CG280" s="55" t="str">
        <f t="shared" si="165"/>
        <v/>
      </c>
      <c r="CH280" s="55" t="str">
        <f t="shared" si="166"/>
        <v/>
      </c>
      <c r="CI280" s="129" t="str">
        <f t="shared" si="189"/>
        <v/>
      </c>
      <c r="CK280" s="4" t="s">
        <v>9</v>
      </c>
      <c r="CL280" s="5">
        <v>45445</v>
      </c>
      <c r="CM280" s="6"/>
      <c r="CN280" s="6"/>
      <c r="CO280" s="6" t="str">
        <f t="shared" si="181"/>
        <v/>
      </c>
      <c r="CP280" s="6" t="str">
        <f>IF(OR(CM280="",CN280=""),"",SUMIFS('تحميل المصنعيات'!$N:$N,'تحميل المصنعيات'!$F:$F,CN$2,'تحميل المصنعيات'!$D:$D,CL280))</f>
        <v/>
      </c>
      <c r="CQ280" s="55" t="str">
        <f t="shared" si="167"/>
        <v/>
      </c>
      <c r="CR280" s="55" t="str">
        <f t="shared" si="168"/>
        <v/>
      </c>
      <c r="CS280" s="129" t="str">
        <f t="shared" si="190"/>
        <v/>
      </c>
    </row>
    <row r="281" spans="9:97" x14ac:dyDescent="0.25">
      <c r="I281" s="4" t="s">
        <v>10</v>
      </c>
      <c r="J281" s="5">
        <v>45446</v>
      </c>
      <c r="K281" s="6"/>
      <c r="L281" s="6"/>
      <c r="M281" s="6" t="str">
        <f t="shared" si="169"/>
        <v/>
      </c>
      <c r="N281" s="6" t="str">
        <f>IF(OR(K281="",L281=""),"",SUMIFS('تحميل المصنعيات'!$N:$N,'تحميل المصنعيات'!$F:$F,L$2,'تحميل المصنعيات'!$D:$D,J281))</f>
        <v/>
      </c>
      <c r="O281" s="55" t="str">
        <f t="shared" si="155"/>
        <v/>
      </c>
      <c r="P281" s="55" t="str">
        <f t="shared" si="182"/>
        <v/>
      </c>
      <c r="Q281" s="129" t="str">
        <f t="shared" si="170"/>
        <v/>
      </c>
      <c r="S281" s="4" t="s">
        <v>10</v>
      </c>
      <c r="T281" s="5">
        <v>45446</v>
      </c>
      <c r="U281" s="6"/>
      <c r="V281" s="6"/>
      <c r="W281" s="6" t="str">
        <f t="shared" si="171"/>
        <v/>
      </c>
      <c r="X281" s="6" t="str">
        <f>IF(OR(U281="",V281=""),"",SUMIFS('تحميل المصنعيات'!$N:$N,'تحميل المصنعيات'!$F:$F,V$2,'تحميل المصنعيات'!$D:$D,T281))</f>
        <v/>
      </c>
      <c r="Y281" s="55" t="str">
        <f t="shared" si="156"/>
        <v/>
      </c>
      <c r="Z281" s="55" t="str">
        <f t="shared" si="157"/>
        <v/>
      </c>
      <c r="AA281" s="129" t="str">
        <f t="shared" si="183"/>
        <v/>
      </c>
      <c r="AC281" s="4" t="s">
        <v>10</v>
      </c>
      <c r="AD281" s="5">
        <v>45446</v>
      </c>
      <c r="AE281" s="6"/>
      <c r="AF281" s="6"/>
      <c r="AG281" s="6" t="str">
        <f t="shared" si="172"/>
        <v/>
      </c>
      <c r="AH281" s="6" t="str">
        <f>IF(OR(AE281="",AF281=""),"",SUMIFS('تحميل المصنعيات'!$N:$N,'تحميل المصنعيات'!$F:$F,AF$2,'تحميل المصنعيات'!$D:$D,AD281))</f>
        <v/>
      </c>
      <c r="AI281" s="55" t="str">
        <f t="shared" si="158"/>
        <v/>
      </c>
      <c r="AJ281" s="55" t="str">
        <f t="shared" si="173"/>
        <v/>
      </c>
      <c r="AK281" s="129" t="str">
        <f t="shared" si="184"/>
        <v/>
      </c>
      <c r="AM281" s="4" t="s">
        <v>10</v>
      </c>
      <c r="AN281" s="5">
        <v>45446</v>
      </c>
      <c r="AO281" s="6"/>
      <c r="AP281" s="6"/>
      <c r="AQ281" s="6" t="str">
        <f t="shared" si="174"/>
        <v/>
      </c>
      <c r="AR281" s="6" t="str">
        <f>IF(OR(AO281="",AP281=""),"",SUMIFS('تحميل المصنعيات'!$N:$N,'تحميل المصنعيات'!$F:$F,AP$2,'تحميل المصنعيات'!$D:$D,AN281))</f>
        <v/>
      </c>
      <c r="AS281" s="55" t="str">
        <f t="shared" si="159"/>
        <v/>
      </c>
      <c r="AT281" s="55" t="str">
        <f t="shared" si="160"/>
        <v/>
      </c>
      <c r="AU281" s="129" t="str">
        <f t="shared" si="185"/>
        <v/>
      </c>
      <c r="AW281" s="4" t="s">
        <v>10</v>
      </c>
      <c r="AX281" s="5">
        <v>45446</v>
      </c>
      <c r="AY281" s="6"/>
      <c r="AZ281" s="6"/>
      <c r="BA281" s="6" t="str">
        <f t="shared" si="175"/>
        <v/>
      </c>
      <c r="BB281" s="6" t="str">
        <f>IF(OR(AY281="",AZ281=""),"",SUMIFS('تحميل المصنعيات'!$N:$N,'تحميل المصنعيات'!$F:$F,AZ$2,'تحميل المصنعيات'!$D:$D,AX281))</f>
        <v/>
      </c>
      <c r="BC281" s="55" t="str">
        <f t="shared" si="161"/>
        <v/>
      </c>
      <c r="BD281" s="55" t="str">
        <f t="shared" si="176"/>
        <v/>
      </c>
      <c r="BE281" s="129" t="str">
        <f t="shared" si="186"/>
        <v/>
      </c>
      <c r="BG281" s="4" t="s">
        <v>10</v>
      </c>
      <c r="BH281" s="5">
        <v>45446</v>
      </c>
      <c r="BI281" s="6"/>
      <c r="BJ281" s="6"/>
      <c r="BK281" s="6" t="str">
        <f t="shared" si="177"/>
        <v/>
      </c>
      <c r="BL281" s="6" t="str">
        <f>IF(OR(BI281="",BJ281=""),"",SUMIFS('تحميل المصنعيات'!$N:$N,'تحميل المصنعيات'!$F:$F,BJ$2,'تحميل المصنعيات'!$D:$D,BH281))</f>
        <v/>
      </c>
      <c r="BM281" s="55" t="str">
        <f t="shared" si="162"/>
        <v/>
      </c>
      <c r="BN281" s="55" t="str">
        <f t="shared" si="163"/>
        <v/>
      </c>
      <c r="BO281" s="129" t="str">
        <f t="shared" si="187"/>
        <v/>
      </c>
      <c r="BQ281" s="4" t="s">
        <v>10</v>
      </c>
      <c r="BR281" s="5">
        <v>45446</v>
      </c>
      <c r="BS281" s="6"/>
      <c r="BT281" s="6"/>
      <c r="BU281" s="6" t="str">
        <f t="shared" si="178"/>
        <v/>
      </c>
      <c r="BV281" s="6" t="str">
        <f>IF(OR(BS281="",BT281=""),"",SUMIFS('تحميل المصنعيات'!$N:$N,'تحميل المصنعيات'!$F:$F,BT$2,'تحميل المصنعيات'!$D:$D,BR281))</f>
        <v/>
      </c>
      <c r="BW281" s="55" t="str">
        <f t="shared" si="164"/>
        <v/>
      </c>
      <c r="BX281" s="55" t="str">
        <f t="shared" si="179"/>
        <v/>
      </c>
      <c r="BY281" s="129" t="str">
        <f t="shared" si="188"/>
        <v/>
      </c>
      <c r="CA281" s="4" t="s">
        <v>10</v>
      </c>
      <c r="CB281" s="5">
        <v>45446</v>
      </c>
      <c r="CC281" s="6"/>
      <c r="CD281" s="6"/>
      <c r="CE281" s="6" t="str">
        <f t="shared" si="180"/>
        <v/>
      </c>
      <c r="CF281" s="6" t="str">
        <f>IF(OR(CC281="",CD281=""),"",SUMIFS('تحميل المصنعيات'!$N:$N,'تحميل المصنعيات'!$F:$F,CD$2,'تحميل المصنعيات'!$D:$D,CB281))</f>
        <v/>
      </c>
      <c r="CG281" s="55" t="str">
        <f t="shared" si="165"/>
        <v/>
      </c>
      <c r="CH281" s="55" t="str">
        <f t="shared" si="166"/>
        <v/>
      </c>
      <c r="CI281" s="129" t="str">
        <f t="shared" si="189"/>
        <v/>
      </c>
      <c r="CK281" s="4" t="s">
        <v>10</v>
      </c>
      <c r="CL281" s="5">
        <v>45446</v>
      </c>
      <c r="CM281" s="6"/>
      <c r="CN281" s="6"/>
      <c r="CO281" s="6" t="str">
        <f t="shared" si="181"/>
        <v/>
      </c>
      <c r="CP281" s="6" t="str">
        <f>IF(OR(CM281="",CN281=""),"",SUMIFS('تحميل المصنعيات'!$N:$N,'تحميل المصنعيات'!$F:$F,CN$2,'تحميل المصنعيات'!$D:$D,CL281))</f>
        <v/>
      </c>
      <c r="CQ281" s="55" t="str">
        <f t="shared" si="167"/>
        <v/>
      </c>
      <c r="CR281" s="55" t="str">
        <f t="shared" si="168"/>
        <v/>
      </c>
      <c r="CS281" s="129" t="str">
        <f t="shared" si="190"/>
        <v/>
      </c>
    </row>
    <row r="282" spans="9:97" x14ac:dyDescent="0.25">
      <c r="I282" s="4" t="s">
        <v>11</v>
      </c>
      <c r="J282" s="5">
        <v>45447</v>
      </c>
      <c r="K282" s="6"/>
      <c r="L282" s="6"/>
      <c r="M282" s="6" t="str">
        <f t="shared" si="169"/>
        <v/>
      </c>
      <c r="N282" s="6" t="str">
        <f>IF(OR(K282="",L282=""),"",SUMIFS('تحميل المصنعيات'!$N:$N,'تحميل المصنعيات'!$F:$F,L$2,'تحميل المصنعيات'!$D:$D,J282))</f>
        <v/>
      </c>
      <c r="O282" s="55" t="str">
        <f t="shared" si="155"/>
        <v/>
      </c>
      <c r="P282" s="55" t="str">
        <f t="shared" si="182"/>
        <v/>
      </c>
      <c r="Q282" s="129" t="str">
        <f t="shared" si="170"/>
        <v/>
      </c>
      <c r="S282" s="4" t="s">
        <v>11</v>
      </c>
      <c r="T282" s="5">
        <v>45447</v>
      </c>
      <c r="U282" s="6"/>
      <c r="V282" s="6"/>
      <c r="W282" s="6" t="str">
        <f t="shared" si="171"/>
        <v/>
      </c>
      <c r="X282" s="6" t="str">
        <f>IF(OR(U282="",V282=""),"",SUMIFS('تحميل المصنعيات'!$N:$N,'تحميل المصنعيات'!$F:$F,V$2,'تحميل المصنعيات'!$D:$D,T282))</f>
        <v/>
      </c>
      <c r="Y282" s="55" t="str">
        <f t="shared" si="156"/>
        <v/>
      </c>
      <c r="Z282" s="55" t="str">
        <f t="shared" si="157"/>
        <v/>
      </c>
      <c r="AA282" s="129" t="str">
        <f t="shared" si="183"/>
        <v/>
      </c>
      <c r="AC282" s="4" t="s">
        <v>11</v>
      </c>
      <c r="AD282" s="5">
        <v>45447</v>
      </c>
      <c r="AE282" s="6"/>
      <c r="AF282" s="6"/>
      <c r="AG282" s="6" t="str">
        <f t="shared" si="172"/>
        <v/>
      </c>
      <c r="AH282" s="6" t="str">
        <f>IF(OR(AE282="",AF282=""),"",SUMIFS('تحميل المصنعيات'!$N:$N,'تحميل المصنعيات'!$F:$F,AF$2,'تحميل المصنعيات'!$D:$D,AD282))</f>
        <v/>
      </c>
      <c r="AI282" s="55" t="str">
        <f t="shared" si="158"/>
        <v/>
      </c>
      <c r="AJ282" s="55" t="str">
        <f t="shared" si="173"/>
        <v/>
      </c>
      <c r="AK282" s="129" t="str">
        <f t="shared" si="184"/>
        <v/>
      </c>
      <c r="AM282" s="4" t="s">
        <v>11</v>
      </c>
      <c r="AN282" s="5">
        <v>45447</v>
      </c>
      <c r="AO282" s="6"/>
      <c r="AP282" s="6"/>
      <c r="AQ282" s="6" t="str">
        <f t="shared" si="174"/>
        <v/>
      </c>
      <c r="AR282" s="6" t="str">
        <f>IF(OR(AO282="",AP282=""),"",SUMIFS('تحميل المصنعيات'!$N:$N,'تحميل المصنعيات'!$F:$F,AP$2,'تحميل المصنعيات'!$D:$D,AN282))</f>
        <v/>
      </c>
      <c r="AS282" s="55" t="str">
        <f t="shared" si="159"/>
        <v/>
      </c>
      <c r="AT282" s="55" t="str">
        <f t="shared" si="160"/>
        <v/>
      </c>
      <c r="AU282" s="129" t="str">
        <f t="shared" si="185"/>
        <v/>
      </c>
      <c r="AW282" s="4" t="s">
        <v>11</v>
      </c>
      <c r="AX282" s="5">
        <v>45447</v>
      </c>
      <c r="AY282" s="6"/>
      <c r="AZ282" s="6"/>
      <c r="BA282" s="6" t="str">
        <f t="shared" si="175"/>
        <v/>
      </c>
      <c r="BB282" s="6" t="str">
        <f>IF(OR(AY282="",AZ282=""),"",SUMIFS('تحميل المصنعيات'!$N:$N,'تحميل المصنعيات'!$F:$F,AZ$2,'تحميل المصنعيات'!$D:$D,AX282))</f>
        <v/>
      </c>
      <c r="BC282" s="55" t="str">
        <f t="shared" si="161"/>
        <v/>
      </c>
      <c r="BD282" s="55" t="str">
        <f t="shared" si="176"/>
        <v/>
      </c>
      <c r="BE282" s="129" t="str">
        <f t="shared" si="186"/>
        <v/>
      </c>
      <c r="BG282" s="4" t="s">
        <v>11</v>
      </c>
      <c r="BH282" s="5">
        <v>45447</v>
      </c>
      <c r="BI282" s="6"/>
      <c r="BJ282" s="6"/>
      <c r="BK282" s="6" t="str">
        <f t="shared" si="177"/>
        <v/>
      </c>
      <c r="BL282" s="6" t="str">
        <f>IF(OR(BI282="",BJ282=""),"",SUMIFS('تحميل المصنعيات'!$N:$N,'تحميل المصنعيات'!$F:$F,BJ$2,'تحميل المصنعيات'!$D:$D,BH282))</f>
        <v/>
      </c>
      <c r="BM282" s="55" t="str">
        <f t="shared" si="162"/>
        <v/>
      </c>
      <c r="BN282" s="55" t="str">
        <f t="shared" si="163"/>
        <v/>
      </c>
      <c r="BO282" s="129" t="str">
        <f t="shared" si="187"/>
        <v/>
      </c>
      <c r="BQ282" s="4" t="s">
        <v>11</v>
      </c>
      <c r="BR282" s="5">
        <v>45447</v>
      </c>
      <c r="BS282" s="6"/>
      <c r="BT282" s="6"/>
      <c r="BU282" s="6" t="str">
        <f t="shared" si="178"/>
        <v/>
      </c>
      <c r="BV282" s="6" t="str">
        <f>IF(OR(BS282="",BT282=""),"",SUMIFS('تحميل المصنعيات'!$N:$N,'تحميل المصنعيات'!$F:$F,BT$2,'تحميل المصنعيات'!$D:$D,BR282))</f>
        <v/>
      </c>
      <c r="BW282" s="55" t="str">
        <f t="shared" si="164"/>
        <v/>
      </c>
      <c r="BX282" s="55" t="str">
        <f t="shared" si="179"/>
        <v/>
      </c>
      <c r="BY282" s="129" t="str">
        <f t="shared" si="188"/>
        <v/>
      </c>
      <c r="CA282" s="4" t="s">
        <v>11</v>
      </c>
      <c r="CB282" s="5">
        <v>45447</v>
      </c>
      <c r="CC282" s="6"/>
      <c r="CD282" s="6"/>
      <c r="CE282" s="6" t="str">
        <f t="shared" si="180"/>
        <v/>
      </c>
      <c r="CF282" s="6" t="str">
        <f>IF(OR(CC282="",CD282=""),"",SUMIFS('تحميل المصنعيات'!$N:$N,'تحميل المصنعيات'!$F:$F,CD$2,'تحميل المصنعيات'!$D:$D,CB282))</f>
        <v/>
      </c>
      <c r="CG282" s="55" t="str">
        <f t="shared" si="165"/>
        <v/>
      </c>
      <c r="CH282" s="55" t="str">
        <f t="shared" si="166"/>
        <v/>
      </c>
      <c r="CI282" s="129" t="str">
        <f t="shared" si="189"/>
        <v/>
      </c>
      <c r="CK282" s="4" t="s">
        <v>11</v>
      </c>
      <c r="CL282" s="5">
        <v>45447</v>
      </c>
      <c r="CM282" s="6"/>
      <c r="CN282" s="6"/>
      <c r="CO282" s="6" t="str">
        <f t="shared" si="181"/>
        <v/>
      </c>
      <c r="CP282" s="6" t="str">
        <f>IF(OR(CM282="",CN282=""),"",SUMIFS('تحميل المصنعيات'!$N:$N,'تحميل المصنعيات'!$F:$F,CN$2,'تحميل المصنعيات'!$D:$D,CL282))</f>
        <v/>
      </c>
      <c r="CQ282" s="55" t="str">
        <f t="shared" si="167"/>
        <v/>
      </c>
      <c r="CR282" s="55" t="str">
        <f t="shared" si="168"/>
        <v/>
      </c>
      <c r="CS282" s="129" t="str">
        <f t="shared" si="190"/>
        <v/>
      </c>
    </row>
    <row r="283" spans="9:97" x14ac:dyDescent="0.25">
      <c r="I283" s="4" t="s">
        <v>12</v>
      </c>
      <c r="J283" s="5">
        <v>45448</v>
      </c>
      <c r="K283" s="6"/>
      <c r="L283" s="6"/>
      <c r="M283" s="6" t="str">
        <f t="shared" si="169"/>
        <v/>
      </c>
      <c r="N283" s="6" t="str">
        <f>IF(OR(K283="",L283=""),"",SUMIFS('تحميل المصنعيات'!$N:$N,'تحميل المصنعيات'!$F:$F,L$2,'تحميل المصنعيات'!$D:$D,J283))</f>
        <v/>
      </c>
      <c r="O283" s="55" t="str">
        <f t="shared" si="155"/>
        <v/>
      </c>
      <c r="P283" s="55" t="str">
        <f t="shared" si="182"/>
        <v/>
      </c>
      <c r="Q283" s="129" t="str">
        <f t="shared" si="170"/>
        <v/>
      </c>
      <c r="S283" s="4" t="s">
        <v>12</v>
      </c>
      <c r="T283" s="5">
        <v>45448</v>
      </c>
      <c r="U283" s="6"/>
      <c r="V283" s="6"/>
      <c r="W283" s="6" t="str">
        <f t="shared" si="171"/>
        <v/>
      </c>
      <c r="X283" s="6" t="str">
        <f>IF(OR(U283="",V283=""),"",SUMIFS('تحميل المصنعيات'!$N:$N,'تحميل المصنعيات'!$F:$F,V$2,'تحميل المصنعيات'!$D:$D,T283))</f>
        <v/>
      </c>
      <c r="Y283" s="55" t="str">
        <f t="shared" si="156"/>
        <v/>
      </c>
      <c r="Z283" s="55" t="str">
        <f t="shared" si="157"/>
        <v/>
      </c>
      <c r="AA283" s="129" t="str">
        <f t="shared" si="183"/>
        <v/>
      </c>
      <c r="AC283" s="4" t="s">
        <v>12</v>
      </c>
      <c r="AD283" s="5">
        <v>45448</v>
      </c>
      <c r="AE283" s="6"/>
      <c r="AF283" s="6"/>
      <c r="AG283" s="6" t="str">
        <f t="shared" si="172"/>
        <v/>
      </c>
      <c r="AH283" s="6" t="str">
        <f>IF(OR(AE283="",AF283=""),"",SUMIFS('تحميل المصنعيات'!$N:$N,'تحميل المصنعيات'!$F:$F,AF$2,'تحميل المصنعيات'!$D:$D,AD283))</f>
        <v/>
      </c>
      <c r="AI283" s="55" t="str">
        <f t="shared" si="158"/>
        <v/>
      </c>
      <c r="AJ283" s="55" t="str">
        <f t="shared" si="173"/>
        <v/>
      </c>
      <c r="AK283" s="129" t="str">
        <f t="shared" si="184"/>
        <v/>
      </c>
      <c r="AM283" s="4" t="s">
        <v>12</v>
      </c>
      <c r="AN283" s="5">
        <v>45448</v>
      </c>
      <c r="AO283" s="6"/>
      <c r="AP283" s="6"/>
      <c r="AQ283" s="6" t="str">
        <f t="shared" si="174"/>
        <v/>
      </c>
      <c r="AR283" s="6" t="str">
        <f>IF(OR(AO283="",AP283=""),"",SUMIFS('تحميل المصنعيات'!$N:$N,'تحميل المصنعيات'!$F:$F,AP$2,'تحميل المصنعيات'!$D:$D,AN283))</f>
        <v/>
      </c>
      <c r="AS283" s="55" t="str">
        <f t="shared" si="159"/>
        <v/>
      </c>
      <c r="AT283" s="55" t="str">
        <f t="shared" si="160"/>
        <v/>
      </c>
      <c r="AU283" s="129" t="str">
        <f t="shared" si="185"/>
        <v/>
      </c>
      <c r="AW283" s="4" t="s">
        <v>12</v>
      </c>
      <c r="AX283" s="5">
        <v>45448</v>
      </c>
      <c r="AY283" s="6"/>
      <c r="AZ283" s="6"/>
      <c r="BA283" s="6" t="str">
        <f t="shared" si="175"/>
        <v/>
      </c>
      <c r="BB283" s="6" t="str">
        <f>IF(OR(AY283="",AZ283=""),"",SUMIFS('تحميل المصنعيات'!$N:$N,'تحميل المصنعيات'!$F:$F,AZ$2,'تحميل المصنعيات'!$D:$D,AX283))</f>
        <v/>
      </c>
      <c r="BC283" s="55" t="str">
        <f t="shared" si="161"/>
        <v/>
      </c>
      <c r="BD283" s="55" t="str">
        <f t="shared" si="176"/>
        <v/>
      </c>
      <c r="BE283" s="129" t="str">
        <f t="shared" si="186"/>
        <v/>
      </c>
      <c r="BG283" s="4" t="s">
        <v>12</v>
      </c>
      <c r="BH283" s="5">
        <v>45448</v>
      </c>
      <c r="BI283" s="6"/>
      <c r="BJ283" s="6"/>
      <c r="BK283" s="6" t="str">
        <f t="shared" si="177"/>
        <v/>
      </c>
      <c r="BL283" s="6" t="str">
        <f>IF(OR(BI283="",BJ283=""),"",SUMIFS('تحميل المصنعيات'!$N:$N,'تحميل المصنعيات'!$F:$F,BJ$2,'تحميل المصنعيات'!$D:$D,BH283))</f>
        <v/>
      </c>
      <c r="BM283" s="55" t="str">
        <f t="shared" si="162"/>
        <v/>
      </c>
      <c r="BN283" s="55" t="str">
        <f t="shared" si="163"/>
        <v/>
      </c>
      <c r="BO283" s="129" t="str">
        <f t="shared" si="187"/>
        <v/>
      </c>
      <c r="BQ283" s="4" t="s">
        <v>12</v>
      </c>
      <c r="BR283" s="5">
        <v>45448</v>
      </c>
      <c r="BS283" s="6"/>
      <c r="BT283" s="6"/>
      <c r="BU283" s="6" t="str">
        <f t="shared" si="178"/>
        <v/>
      </c>
      <c r="BV283" s="6" t="str">
        <f>IF(OR(BS283="",BT283=""),"",SUMIFS('تحميل المصنعيات'!$N:$N,'تحميل المصنعيات'!$F:$F,BT$2,'تحميل المصنعيات'!$D:$D,BR283))</f>
        <v/>
      </c>
      <c r="BW283" s="55" t="str">
        <f t="shared" si="164"/>
        <v/>
      </c>
      <c r="BX283" s="55" t="str">
        <f t="shared" si="179"/>
        <v/>
      </c>
      <c r="BY283" s="129" t="str">
        <f t="shared" si="188"/>
        <v/>
      </c>
      <c r="CA283" s="4" t="s">
        <v>12</v>
      </c>
      <c r="CB283" s="5">
        <v>45448</v>
      </c>
      <c r="CC283" s="6"/>
      <c r="CD283" s="6"/>
      <c r="CE283" s="6" t="str">
        <f t="shared" si="180"/>
        <v/>
      </c>
      <c r="CF283" s="6" t="str">
        <f>IF(OR(CC283="",CD283=""),"",SUMIFS('تحميل المصنعيات'!$N:$N,'تحميل المصنعيات'!$F:$F,CD$2,'تحميل المصنعيات'!$D:$D,CB283))</f>
        <v/>
      </c>
      <c r="CG283" s="55" t="str">
        <f t="shared" si="165"/>
        <v/>
      </c>
      <c r="CH283" s="55" t="str">
        <f t="shared" si="166"/>
        <v/>
      </c>
      <c r="CI283" s="129" t="str">
        <f t="shared" si="189"/>
        <v/>
      </c>
      <c r="CK283" s="4" t="s">
        <v>12</v>
      </c>
      <c r="CL283" s="5">
        <v>45448</v>
      </c>
      <c r="CM283" s="6"/>
      <c r="CN283" s="6"/>
      <c r="CO283" s="6" t="str">
        <f t="shared" si="181"/>
        <v/>
      </c>
      <c r="CP283" s="6" t="str">
        <f>IF(OR(CM283="",CN283=""),"",SUMIFS('تحميل المصنعيات'!$N:$N,'تحميل المصنعيات'!$F:$F,CN$2,'تحميل المصنعيات'!$D:$D,CL283))</f>
        <v/>
      </c>
      <c r="CQ283" s="55" t="str">
        <f t="shared" si="167"/>
        <v/>
      </c>
      <c r="CR283" s="55" t="str">
        <f t="shared" si="168"/>
        <v/>
      </c>
      <c r="CS283" s="129" t="str">
        <f t="shared" si="190"/>
        <v/>
      </c>
    </row>
    <row r="284" spans="9:97" x14ac:dyDescent="0.25">
      <c r="I284" s="4" t="s">
        <v>13</v>
      </c>
      <c r="J284" s="5">
        <v>45449</v>
      </c>
      <c r="K284" s="6"/>
      <c r="L284" s="6"/>
      <c r="M284" s="6" t="str">
        <f t="shared" si="169"/>
        <v/>
      </c>
      <c r="N284" s="6" t="str">
        <f>IF(OR(K284="",L284=""),"",SUMIFS('تحميل المصنعيات'!$N:$N,'تحميل المصنعيات'!$F:$F,L$2,'تحميل المصنعيات'!$D:$D,J284))</f>
        <v/>
      </c>
      <c r="O284" s="55" t="str">
        <f t="shared" si="155"/>
        <v/>
      </c>
      <c r="P284" s="55" t="str">
        <f t="shared" si="182"/>
        <v/>
      </c>
      <c r="Q284" s="129" t="str">
        <f t="shared" si="170"/>
        <v/>
      </c>
      <c r="S284" s="4" t="s">
        <v>13</v>
      </c>
      <c r="T284" s="5">
        <v>45449</v>
      </c>
      <c r="U284" s="6"/>
      <c r="V284" s="6"/>
      <c r="W284" s="6" t="str">
        <f t="shared" si="171"/>
        <v/>
      </c>
      <c r="X284" s="6" t="str">
        <f>IF(OR(U284="",V284=""),"",SUMIFS('تحميل المصنعيات'!$N:$N,'تحميل المصنعيات'!$F:$F,V$2,'تحميل المصنعيات'!$D:$D,T284))</f>
        <v/>
      </c>
      <c r="Y284" s="55" t="str">
        <f t="shared" si="156"/>
        <v/>
      </c>
      <c r="Z284" s="55" t="str">
        <f t="shared" si="157"/>
        <v/>
      </c>
      <c r="AA284" s="129" t="str">
        <f t="shared" si="183"/>
        <v/>
      </c>
      <c r="AC284" s="4" t="s">
        <v>13</v>
      </c>
      <c r="AD284" s="5">
        <v>45449</v>
      </c>
      <c r="AE284" s="6"/>
      <c r="AF284" s="6"/>
      <c r="AG284" s="6" t="str">
        <f t="shared" si="172"/>
        <v/>
      </c>
      <c r="AH284" s="6" t="str">
        <f>IF(OR(AE284="",AF284=""),"",SUMIFS('تحميل المصنعيات'!$N:$N,'تحميل المصنعيات'!$F:$F,AF$2,'تحميل المصنعيات'!$D:$D,AD284))</f>
        <v/>
      </c>
      <c r="AI284" s="55" t="str">
        <f t="shared" si="158"/>
        <v/>
      </c>
      <c r="AJ284" s="55" t="str">
        <f t="shared" si="173"/>
        <v/>
      </c>
      <c r="AK284" s="129" t="str">
        <f t="shared" si="184"/>
        <v/>
      </c>
      <c r="AM284" s="4" t="s">
        <v>13</v>
      </c>
      <c r="AN284" s="5">
        <v>45449</v>
      </c>
      <c r="AO284" s="6"/>
      <c r="AP284" s="6"/>
      <c r="AQ284" s="6" t="str">
        <f t="shared" si="174"/>
        <v/>
      </c>
      <c r="AR284" s="6" t="str">
        <f>IF(OR(AO284="",AP284=""),"",SUMIFS('تحميل المصنعيات'!$N:$N,'تحميل المصنعيات'!$F:$F,AP$2,'تحميل المصنعيات'!$D:$D,AN284))</f>
        <v/>
      </c>
      <c r="AS284" s="55" t="str">
        <f t="shared" si="159"/>
        <v/>
      </c>
      <c r="AT284" s="55" t="str">
        <f t="shared" si="160"/>
        <v/>
      </c>
      <c r="AU284" s="129" t="str">
        <f t="shared" si="185"/>
        <v/>
      </c>
      <c r="AW284" s="4" t="s">
        <v>13</v>
      </c>
      <c r="AX284" s="5">
        <v>45449</v>
      </c>
      <c r="AY284" s="6"/>
      <c r="AZ284" s="6"/>
      <c r="BA284" s="6" t="str">
        <f t="shared" si="175"/>
        <v/>
      </c>
      <c r="BB284" s="6" t="str">
        <f>IF(OR(AY284="",AZ284=""),"",SUMIFS('تحميل المصنعيات'!$N:$N,'تحميل المصنعيات'!$F:$F,AZ$2,'تحميل المصنعيات'!$D:$D,AX284))</f>
        <v/>
      </c>
      <c r="BC284" s="55" t="str">
        <f t="shared" si="161"/>
        <v/>
      </c>
      <c r="BD284" s="55" t="str">
        <f t="shared" si="176"/>
        <v/>
      </c>
      <c r="BE284" s="129" t="str">
        <f t="shared" si="186"/>
        <v/>
      </c>
      <c r="BG284" s="4" t="s">
        <v>13</v>
      </c>
      <c r="BH284" s="5">
        <v>45449</v>
      </c>
      <c r="BI284" s="6"/>
      <c r="BJ284" s="6"/>
      <c r="BK284" s="6" t="str">
        <f t="shared" si="177"/>
        <v/>
      </c>
      <c r="BL284" s="6" t="str">
        <f>IF(OR(BI284="",BJ284=""),"",SUMIFS('تحميل المصنعيات'!$N:$N,'تحميل المصنعيات'!$F:$F,BJ$2,'تحميل المصنعيات'!$D:$D,BH284))</f>
        <v/>
      </c>
      <c r="BM284" s="55" t="str">
        <f t="shared" si="162"/>
        <v/>
      </c>
      <c r="BN284" s="55" t="str">
        <f t="shared" si="163"/>
        <v/>
      </c>
      <c r="BO284" s="129" t="str">
        <f t="shared" si="187"/>
        <v/>
      </c>
      <c r="BQ284" s="4" t="s">
        <v>13</v>
      </c>
      <c r="BR284" s="5">
        <v>45449</v>
      </c>
      <c r="BS284" s="6"/>
      <c r="BT284" s="6"/>
      <c r="BU284" s="6" t="str">
        <f t="shared" si="178"/>
        <v/>
      </c>
      <c r="BV284" s="6" t="str">
        <f>IF(OR(BS284="",BT284=""),"",SUMIFS('تحميل المصنعيات'!$N:$N,'تحميل المصنعيات'!$F:$F,BT$2,'تحميل المصنعيات'!$D:$D,BR284))</f>
        <v/>
      </c>
      <c r="BW284" s="55" t="str">
        <f t="shared" si="164"/>
        <v/>
      </c>
      <c r="BX284" s="55" t="str">
        <f t="shared" si="179"/>
        <v/>
      </c>
      <c r="BY284" s="129" t="str">
        <f t="shared" si="188"/>
        <v/>
      </c>
      <c r="CA284" s="4" t="s">
        <v>13</v>
      </c>
      <c r="CB284" s="5">
        <v>45449</v>
      </c>
      <c r="CC284" s="6"/>
      <c r="CD284" s="6"/>
      <c r="CE284" s="6" t="str">
        <f t="shared" si="180"/>
        <v/>
      </c>
      <c r="CF284" s="6" t="str">
        <f>IF(OR(CC284="",CD284=""),"",SUMIFS('تحميل المصنعيات'!$N:$N,'تحميل المصنعيات'!$F:$F,CD$2,'تحميل المصنعيات'!$D:$D,CB284))</f>
        <v/>
      </c>
      <c r="CG284" s="55" t="str">
        <f t="shared" si="165"/>
        <v/>
      </c>
      <c r="CH284" s="55" t="str">
        <f t="shared" si="166"/>
        <v/>
      </c>
      <c r="CI284" s="129" t="str">
        <f t="shared" si="189"/>
        <v/>
      </c>
      <c r="CK284" s="4" t="s">
        <v>13</v>
      </c>
      <c r="CL284" s="5">
        <v>45449</v>
      </c>
      <c r="CM284" s="6"/>
      <c r="CN284" s="6"/>
      <c r="CO284" s="6" t="str">
        <f t="shared" si="181"/>
        <v/>
      </c>
      <c r="CP284" s="6" t="str">
        <f>IF(OR(CM284="",CN284=""),"",SUMIFS('تحميل المصنعيات'!$N:$N,'تحميل المصنعيات'!$F:$F,CN$2,'تحميل المصنعيات'!$D:$D,CL284))</f>
        <v/>
      </c>
      <c r="CQ284" s="55" t="str">
        <f t="shared" si="167"/>
        <v/>
      </c>
      <c r="CR284" s="55" t="str">
        <f t="shared" si="168"/>
        <v/>
      </c>
      <c r="CS284" s="129" t="str">
        <f t="shared" si="190"/>
        <v/>
      </c>
    </row>
    <row r="285" spans="9:97" x14ac:dyDescent="0.25">
      <c r="I285" s="132" t="s">
        <v>30</v>
      </c>
      <c r="J285" s="133">
        <v>45450</v>
      </c>
      <c r="K285" s="134"/>
      <c r="L285" s="134"/>
      <c r="M285" s="134" t="str">
        <f t="shared" si="169"/>
        <v/>
      </c>
      <c r="N285" s="134" t="str">
        <f>IF(OR(K285="",L285=""),"",SUMIFS('تحميل المصنعيات'!$N:$N,'تحميل المصنعيات'!$F:$F,L$2,'تحميل المصنعيات'!$D:$D,J285))</f>
        <v/>
      </c>
      <c r="O285" s="135" t="str">
        <f t="shared" si="155"/>
        <v/>
      </c>
      <c r="P285" s="135" t="str">
        <f t="shared" si="182"/>
        <v/>
      </c>
      <c r="Q285" s="132" t="str">
        <f t="shared" si="170"/>
        <v/>
      </c>
      <c r="S285" s="132" t="s">
        <v>30</v>
      </c>
      <c r="T285" s="133">
        <v>45450</v>
      </c>
      <c r="U285" s="134"/>
      <c r="V285" s="134"/>
      <c r="W285" s="134" t="str">
        <f t="shared" si="171"/>
        <v/>
      </c>
      <c r="X285" s="134" t="str">
        <f>IF(OR(U285="",V285=""),"",SUMIFS('تحميل المصنعيات'!$N:$N,'تحميل المصنعيات'!$F:$F,V$2,'تحميل المصنعيات'!$D:$D,T285))</f>
        <v/>
      </c>
      <c r="Y285" s="135" t="str">
        <f t="shared" si="156"/>
        <v/>
      </c>
      <c r="Z285" s="135" t="str">
        <f t="shared" si="157"/>
        <v/>
      </c>
      <c r="AA285" s="132" t="str">
        <f t="shared" si="183"/>
        <v/>
      </c>
      <c r="AC285" s="132" t="s">
        <v>30</v>
      </c>
      <c r="AD285" s="133">
        <v>45450</v>
      </c>
      <c r="AE285" s="134"/>
      <c r="AF285" s="134"/>
      <c r="AG285" s="134" t="str">
        <f t="shared" si="172"/>
        <v/>
      </c>
      <c r="AH285" s="134" t="str">
        <f>IF(OR(AE285="",AF285=""),"",SUMIFS('تحميل المصنعيات'!$N:$N,'تحميل المصنعيات'!$F:$F,AF$2,'تحميل المصنعيات'!$D:$D,AD285))</f>
        <v/>
      </c>
      <c r="AI285" s="135" t="str">
        <f t="shared" si="158"/>
        <v/>
      </c>
      <c r="AJ285" s="135" t="str">
        <f t="shared" si="173"/>
        <v/>
      </c>
      <c r="AK285" s="132" t="str">
        <f t="shared" si="184"/>
        <v/>
      </c>
      <c r="AM285" s="132" t="s">
        <v>30</v>
      </c>
      <c r="AN285" s="133">
        <v>45450</v>
      </c>
      <c r="AO285" s="134"/>
      <c r="AP285" s="134"/>
      <c r="AQ285" s="134" t="str">
        <f t="shared" si="174"/>
        <v/>
      </c>
      <c r="AR285" s="134" t="str">
        <f>IF(OR(AO285="",AP285=""),"",SUMIFS('تحميل المصنعيات'!$N:$N,'تحميل المصنعيات'!$F:$F,AP$2,'تحميل المصنعيات'!$D:$D,AN285))</f>
        <v/>
      </c>
      <c r="AS285" s="135" t="str">
        <f t="shared" si="159"/>
        <v/>
      </c>
      <c r="AT285" s="135" t="str">
        <f t="shared" si="160"/>
        <v/>
      </c>
      <c r="AU285" s="132" t="str">
        <f t="shared" si="185"/>
        <v/>
      </c>
      <c r="AW285" s="132" t="s">
        <v>30</v>
      </c>
      <c r="AX285" s="133">
        <v>45450</v>
      </c>
      <c r="AY285" s="134"/>
      <c r="AZ285" s="134"/>
      <c r="BA285" s="134" t="str">
        <f t="shared" si="175"/>
        <v/>
      </c>
      <c r="BB285" s="134" t="str">
        <f>IF(OR(AY285="",AZ285=""),"",SUMIFS('تحميل المصنعيات'!$N:$N,'تحميل المصنعيات'!$F:$F,AZ$2,'تحميل المصنعيات'!$D:$D,AX285))</f>
        <v/>
      </c>
      <c r="BC285" s="135" t="str">
        <f t="shared" si="161"/>
        <v/>
      </c>
      <c r="BD285" s="135" t="str">
        <f t="shared" si="176"/>
        <v/>
      </c>
      <c r="BE285" s="132" t="str">
        <f t="shared" si="186"/>
        <v/>
      </c>
      <c r="BG285" s="132" t="s">
        <v>30</v>
      </c>
      <c r="BH285" s="133">
        <v>45450</v>
      </c>
      <c r="BI285" s="134"/>
      <c r="BJ285" s="134"/>
      <c r="BK285" s="134" t="str">
        <f t="shared" si="177"/>
        <v/>
      </c>
      <c r="BL285" s="134" t="str">
        <f>IF(OR(BI285="",BJ285=""),"",SUMIFS('تحميل المصنعيات'!$N:$N,'تحميل المصنعيات'!$F:$F,BJ$2,'تحميل المصنعيات'!$D:$D,BH285))</f>
        <v/>
      </c>
      <c r="BM285" s="135" t="str">
        <f t="shared" si="162"/>
        <v/>
      </c>
      <c r="BN285" s="135" t="str">
        <f t="shared" si="163"/>
        <v/>
      </c>
      <c r="BO285" s="132" t="str">
        <f t="shared" si="187"/>
        <v/>
      </c>
      <c r="BQ285" s="132" t="s">
        <v>30</v>
      </c>
      <c r="BR285" s="133">
        <v>45450</v>
      </c>
      <c r="BS285" s="134"/>
      <c r="BT285" s="134"/>
      <c r="BU285" s="134" t="str">
        <f t="shared" si="178"/>
        <v/>
      </c>
      <c r="BV285" s="134" t="str">
        <f>IF(OR(BS285="",BT285=""),"",SUMIFS('تحميل المصنعيات'!$N:$N,'تحميل المصنعيات'!$F:$F,BT$2,'تحميل المصنعيات'!$D:$D,BR285))</f>
        <v/>
      </c>
      <c r="BW285" s="135" t="str">
        <f t="shared" si="164"/>
        <v/>
      </c>
      <c r="BX285" s="135" t="str">
        <f t="shared" si="179"/>
        <v/>
      </c>
      <c r="BY285" s="132" t="str">
        <f t="shared" si="188"/>
        <v/>
      </c>
      <c r="CA285" s="132" t="s">
        <v>30</v>
      </c>
      <c r="CB285" s="133">
        <v>45450</v>
      </c>
      <c r="CC285" s="134"/>
      <c r="CD285" s="134"/>
      <c r="CE285" s="134" t="str">
        <f t="shared" si="180"/>
        <v/>
      </c>
      <c r="CF285" s="134" t="str">
        <f>IF(OR(CC285="",CD285=""),"",SUMIFS('تحميل المصنعيات'!$N:$N,'تحميل المصنعيات'!$F:$F,CD$2,'تحميل المصنعيات'!$D:$D,CB285))</f>
        <v/>
      </c>
      <c r="CG285" s="135" t="str">
        <f t="shared" si="165"/>
        <v/>
      </c>
      <c r="CH285" s="135" t="str">
        <f t="shared" si="166"/>
        <v/>
      </c>
      <c r="CI285" s="132" t="str">
        <f t="shared" si="189"/>
        <v/>
      </c>
      <c r="CK285" s="132" t="s">
        <v>30</v>
      </c>
      <c r="CL285" s="133">
        <v>45450</v>
      </c>
      <c r="CM285" s="134"/>
      <c r="CN285" s="134"/>
      <c r="CO285" s="134" t="str">
        <f t="shared" si="181"/>
        <v/>
      </c>
      <c r="CP285" s="134" t="str">
        <f>IF(OR(CM285="",CN285=""),"",SUMIFS('تحميل المصنعيات'!$N:$N,'تحميل المصنعيات'!$F:$F,CN$2,'تحميل المصنعيات'!$D:$D,CL285))</f>
        <v/>
      </c>
      <c r="CQ285" s="135" t="str">
        <f t="shared" si="167"/>
        <v/>
      </c>
      <c r="CR285" s="135" t="str">
        <f t="shared" si="168"/>
        <v/>
      </c>
      <c r="CS285" s="132" t="str">
        <f t="shared" si="190"/>
        <v/>
      </c>
    </row>
    <row r="286" spans="9:97" x14ac:dyDescent="0.25">
      <c r="I286" s="4" t="s">
        <v>8</v>
      </c>
      <c r="J286" s="5">
        <v>45451</v>
      </c>
      <c r="K286" s="6"/>
      <c r="L286" s="6"/>
      <c r="M286" s="6" t="str">
        <f t="shared" si="169"/>
        <v/>
      </c>
      <c r="N286" s="6" t="str">
        <f>IF(OR(K286="",L286=""),"",SUMIFS('تحميل المصنعيات'!$N:$N,'تحميل المصنعيات'!$F:$F,L$2,'تحميل المصنعيات'!$D:$D,J286))</f>
        <v/>
      </c>
      <c r="O286" s="55" t="str">
        <f t="shared" si="155"/>
        <v/>
      </c>
      <c r="P286" s="55" t="str">
        <f t="shared" si="182"/>
        <v/>
      </c>
      <c r="Q286" s="129" t="str">
        <f t="shared" si="170"/>
        <v/>
      </c>
      <c r="S286" s="4" t="s">
        <v>8</v>
      </c>
      <c r="T286" s="5">
        <v>45451</v>
      </c>
      <c r="U286" s="6"/>
      <c r="V286" s="6"/>
      <c r="W286" s="6" t="str">
        <f t="shared" si="171"/>
        <v/>
      </c>
      <c r="X286" s="6" t="str">
        <f>IF(OR(U286="",V286=""),"",SUMIFS('تحميل المصنعيات'!$N:$N,'تحميل المصنعيات'!$F:$F,V$2,'تحميل المصنعيات'!$D:$D,T286))</f>
        <v/>
      </c>
      <c r="Y286" s="55" t="str">
        <f t="shared" si="156"/>
        <v/>
      </c>
      <c r="Z286" s="55" t="str">
        <f t="shared" si="157"/>
        <v/>
      </c>
      <c r="AA286" s="129" t="str">
        <f t="shared" si="183"/>
        <v/>
      </c>
      <c r="AC286" s="4" t="s">
        <v>8</v>
      </c>
      <c r="AD286" s="5">
        <v>45451</v>
      </c>
      <c r="AE286" s="6"/>
      <c r="AF286" s="6"/>
      <c r="AG286" s="6" t="str">
        <f t="shared" si="172"/>
        <v/>
      </c>
      <c r="AH286" s="6" t="str">
        <f>IF(OR(AE286="",AF286=""),"",SUMIFS('تحميل المصنعيات'!$N:$N,'تحميل المصنعيات'!$F:$F,AF$2,'تحميل المصنعيات'!$D:$D,AD286))</f>
        <v/>
      </c>
      <c r="AI286" s="55" t="str">
        <f t="shared" si="158"/>
        <v/>
      </c>
      <c r="AJ286" s="55" t="str">
        <f t="shared" si="173"/>
        <v/>
      </c>
      <c r="AK286" s="129" t="str">
        <f t="shared" si="184"/>
        <v/>
      </c>
      <c r="AM286" s="4" t="s">
        <v>8</v>
      </c>
      <c r="AN286" s="5">
        <v>45451</v>
      </c>
      <c r="AO286" s="6"/>
      <c r="AP286" s="6"/>
      <c r="AQ286" s="6" t="str">
        <f t="shared" si="174"/>
        <v/>
      </c>
      <c r="AR286" s="6" t="str">
        <f>IF(OR(AO286="",AP286=""),"",SUMIFS('تحميل المصنعيات'!$N:$N,'تحميل المصنعيات'!$F:$F,AP$2,'تحميل المصنعيات'!$D:$D,AN286))</f>
        <v/>
      </c>
      <c r="AS286" s="55" t="str">
        <f t="shared" si="159"/>
        <v/>
      </c>
      <c r="AT286" s="55" t="str">
        <f t="shared" si="160"/>
        <v/>
      </c>
      <c r="AU286" s="129" t="str">
        <f t="shared" si="185"/>
        <v/>
      </c>
      <c r="AW286" s="4" t="s">
        <v>8</v>
      </c>
      <c r="AX286" s="5">
        <v>45451</v>
      </c>
      <c r="AY286" s="6"/>
      <c r="AZ286" s="6"/>
      <c r="BA286" s="6" t="str">
        <f t="shared" si="175"/>
        <v/>
      </c>
      <c r="BB286" s="6" t="str">
        <f>IF(OR(AY286="",AZ286=""),"",SUMIFS('تحميل المصنعيات'!$N:$N,'تحميل المصنعيات'!$F:$F,AZ$2,'تحميل المصنعيات'!$D:$D,AX286))</f>
        <v/>
      </c>
      <c r="BC286" s="55" t="str">
        <f t="shared" si="161"/>
        <v/>
      </c>
      <c r="BD286" s="55" t="str">
        <f t="shared" si="176"/>
        <v/>
      </c>
      <c r="BE286" s="129" t="str">
        <f t="shared" si="186"/>
        <v/>
      </c>
      <c r="BG286" s="4" t="s">
        <v>8</v>
      </c>
      <c r="BH286" s="5">
        <v>45451</v>
      </c>
      <c r="BI286" s="6"/>
      <c r="BJ286" s="6"/>
      <c r="BK286" s="6" t="str">
        <f t="shared" si="177"/>
        <v/>
      </c>
      <c r="BL286" s="6" t="str">
        <f>IF(OR(BI286="",BJ286=""),"",SUMIFS('تحميل المصنعيات'!$N:$N,'تحميل المصنعيات'!$F:$F,BJ$2,'تحميل المصنعيات'!$D:$D,BH286))</f>
        <v/>
      </c>
      <c r="BM286" s="55" t="str">
        <f t="shared" si="162"/>
        <v/>
      </c>
      <c r="BN286" s="55" t="str">
        <f t="shared" si="163"/>
        <v/>
      </c>
      <c r="BO286" s="129" t="str">
        <f t="shared" si="187"/>
        <v/>
      </c>
      <c r="BQ286" s="4" t="s">
        <v>8</v>
      </c>
      <c r="BR286" s="5">
        <v>45451</v>
      </c>
      <c r="BS286" s="6"/>
      <c r="BT286" s="6"/>
      <c r="BU286" s="6" t="str">
        <f t="shared" si="178"/>
        <v/>
      </c>
      <c r="BV286" s="6" t="str">
        <f>IF(OR(BS286="",BT286=""),"",SUMIFS('تحميل المصنعيات'!$N:$N,'تحميل المصنعيات'!$F:$F,BT$2,'تحميل المصنعيات'!$D:$D,BR286))</f>
        <v/>
      </c>
      <c r="BW286" s="55" t="str">
        <f t="shared" si="164"/>
        <v/>
      </c>
      <c r="BX286" s="55" t="str">
        <f t="shared" si="179"/>
        <v/>
      </c>
      <c r="BY286" s="129" t="str">
        <f t="shared" si="188"/>
        <v/>
      </c>
      <c r="CA286" s="4" t="s">
        <v>8</v>
      </c>
      <c r="CB286" s="5">
        <v>45451</v>
      </c>
      <c r="CC286" s="6"/>
      <c r="CD286" s="6"/>
      <c r="CE286" s="6" t="str">
        <f t="shared" si="180"/>
        <v/>
      </c>
      <c r="CF286" s="6" t="str">
        <f>IF(OR(CC286="",CD286=""),"",SUMIFS('تحميل المصنعيات'!$N:$N,'تحميل المصنعيات'!$F:$F,CD$2,'تحميل المصنعيات'!$D:$D,CB286))</f>
        <v/>
      </c>
      <c r="CG286" s="55" t="str">
        <f t="shared" si="165"/>
        <v/>
      </c>
      <c r="CH286" s="55" t="str">
        <f t="shared" si="166"/>
        <v/>
      </c>
      <c r="CI286" s="129" t="str">
        <f t="shared" si="189"/>
        <v/>
      </c>
      <c r="CK286" s="4" t="s">
        <v>8</v>
      </c>
      <c r="CL286" s="5">
        <v>45451</v>
      </c>
      <c r="CM286" s="6"/>
      <c r="CN286" s="6"/>
      <c r="CO286" s="6" t="str">
        <f t="shared" si="181"/>
        <v/>
      </c>
      <c r="CP286" s="6" t="str">
        <f>IF(OR(CM286="",CN286=""),"",SUMIFS('تحميل المصنعيات'!$N:$N,'تحميل المصنعيات'!$F:$F,CN$2,'تحميل المصنعيات'!$D:$D,CL286))</f>
        <v/>
      </c>
      <c r="CQ286" s="55" t="str">
        <f t="shared" si="167"/>
        <v/>
      </c>
      <c r="CR286" s="55" t="str">
        <f t="shared" si="168"/>
        <v/>
      </c>
      <c r="CS286" s="129" t="str">
        <f t="shared" si="190"/>
        <v/>
      </c>
    </row>
    <row r="287" spans="9:97" x14ac:dyDescent="0.25">
      <c r="I287" s="4" t="s">
        <v>9</v>
      </c>
      <c r="J287" s="5">
        <v>45452</v>
      </c>
      <c r="K287" s="6"/>
      <c r="L287" s="6"/>
      <c r="M287" s="6" t="str">
        <f t="shared" si="169"/>
        <v/>
      </c>
      <c r="N287" s="6" t="str">
        <f>IF(OR(K287="",L287=""),"",SUMIFS('تحميل المصنعيات'!$N:$N,'تحميل المصنعيات'!$F:$F,L$2,'تحميل المصنعيات'!$D:$D,J287))</f>
        <v/>
      </c>
      <c r="O287" s="55" t="str">
        <f t="shared" si="155"/>
        <v/>
      </c>
      <c r="P287" s="55" t="str">
        <f t="shared" si="182"/>
        <v/>
      </c>
      <c r="Q287" s="129" t="str">
        <f t="shared" si="170"/>
        <v/>
      </c>
      <c r="S287" s="4" t="s">
        <v>9</v>
      </c>
      <c r="T287" s="5">
        <v>45452</v>
      </c>
      <c r="U287" s="6"/>
      <c r="V287" s="6"/>
      <c r="W287" s="6" t="str">
        <f t="shared" si="171"/>
        <v/>
      </c>
      <c r="X287" s="6" t="str">
        <f>IF(OR(U287="",V287=""),"",SUMIFS('تحميل المصنعيات'!$N:$N,'تحميل المصنعيات'!$F:$F,V$2,'تحميل المصنعيات'!$D:$D,T287))</f>
        <v/>
      </c>
      <c r="Y287" s="55" t="str">
        <f t="shared" si="156"/>
        <v/>
      </c>
      <c r="Z287" s="55" t="str">
        <f t="shared" si="157"/>
        <v/>
      </c>
      <c r="AA287" s="129" t="str">
        <f t="shared" si="183"/>
        <v/>
      </c>
      <c r="AC287" s="4" t="s">
        <v>9</v>
      </c>
      <c r="AD287" s="5">
        <v>45452</v>
      </c>
      <c r="AE287" s="6"/>
      <c r="AF287" s="6"/>
      <c r="AG287" s="6" t="str">
        <f t="shared" si="172"/>
        <v/>
      </c>
      <c r="AH287" s="6" t="str">
        <f>IF(OR(AE287="",AF287=""),"",SUMIFS('تحميل المصنعيات'!$N:$N,'تحميل المصنعيات'!$F:$F,AF$2,'تحميل المصنعيات'!$D:$D,AD287))</f>
        <v/>
      </c>
      <c r="AI287" s="55" t="str">
        <f t="shared" si="158"/>
        <v/>
      </c>
      <c r="AJ287" s="55" t="str">
        <f t="shared" si="173"/>
        <v/>
      </c>
      <c r="AK287" s="129" t="str">
        <f t="shared" si="184"/>
        <v/>
      </c>
      <c r="AM287" s="4" t="s">
        <v>9</v>
      </c>
      <c r="AN287" s="5">
        <v>45452</v>
      </c>
      <c r="AO287" s="6"/>
      <c r="AP287" s="6"/>
      <c r="AQ287" s="6" t="str">
        <f t="shared" si="174"/>
        <v/>
      </c>
      <c r="AR287" s="6" t="str">
        <f>IF(OR(AO287="",AP287=""),"",SUMIFS('تحميل المصنعيات'!$N:$N,'تحميل المصنعيات'!$F:$F,AP$2,'تحميل المصنعيات'!$D:$D,AN287))</f>
        <v/>
      </c>
      <c r="AS287" s="55" t="str">
        <f t="shared" si="159"/>
        <v/>
      </c>
      <c r="AT287" s="55" t="str">
        <f t="shared" si="160"/>
        <v/>
      </c>
      <c r="AU287" s="129" t="str">
        <f t="shared" si="185"/>
        <v/>
      </c>
      <c r="AW287" s="4" t="s">
        <v>9</v>
      </c>
      <c r="AX287" s="5">
        <v>45452</v>
      </c>
      <c r="AY287" s="6"/>
      <c r="AZ287" s="6"/>
      <c r="BA287" s="6" t="str">
        <f t="shared" si="175"/>
        <v/>
      </c>
      <c r="BB287" s="6" t="str">
        <f>IF(OR(AY287="",AZ287=""),"",SUMIFS('تحميل المصنعيات'!$N:$N,'تحميل المصنعيات'!$F:$F,AZ$2,'تحميل المصنعيات'!$D:$D,AX287))</f>
        <v/>
      </c>
      <c r="BC287" s="55" t="str">
        <f t="shared" si="161"/>
        <v/>
      </c>
      <c r="BD287" s="55" t="str">
        <f t="shared" si="176"/>
        <v/>
      </c>
      <c r="BE287" s="129" t="str">
        <f t="shared" si="186"/>
        <v/>
      </c>
      <c r="BG287" s="4" t="s">
        <v>9</v>
      </c>
      <c r="BH287" s="5">
        <v>45452</v>
      </c>
      <c r="BI287" s="6"/>
      <c r="BJ287" s="6"/>
      <c r="BK287" s="6" t="str">
        <f t="shared" si="177"/>
        <v/>
      </c>
      <c r="BL287" s="6" t="str">
        <f>IF(OR(BI287="",BJ287=""),"",SUMIFS('تحميل المصنعيات'!$N:$N,'تحميل المصنعيات'!$F:$F,BJ$2,'تحميل المصنعيات'!$D:$D,BH287))</f>
        <v/>
      </c>
      <c r="BM287" s="55" t="str">
        <f t="shared" si="162"/>
        <v/>
      </c>
      <c r="BN287" s="55" t="str">
        <f t="shared" si="163"/>
        <v/>
      </c>
      <c r="BO287" s="129" t="str">
        <f t="shared" si="187"/>
        <v/>
      </c>
      <c r="BQ287" s="4" t="s">
        <v>9</v>
      </c>
      <c r="BR287" s="5">
        <v>45452</v>
      </c>
      <c r="BS287" s="6"/>
      <c r="BT287" s="6"/>
      <c r="BU287" s="6" t="str">
        <f t="shared" si="178"/>
        <v/>
      </c>
      <c r="BV287" s="6" t="str">
        <f>IF(OR(BS287="",BT287=""),"",SUMIFS('تحميل المصنعيات'!$N:$N,'تحميل المصنعيات'!$F:$F,BT$2,'تحميل المصنعيات'!$D:$D,BR287))</f>
        <v/>
      </c>
      <c r="BW287" s="55" t="str">
        <f t="shared" si="164"/>
        <v/>
      </c>
      <c r="BX287" s="55" t="str">
        <f t="shared" si="179"/>
        <v/>
      </c>
      <c r="BY287" s="129" t="str">
        <f t="shared" si="188"/>
        <v/>
      </c>
      <c r="CA287" s="4" t="s">
        <v>9</v>
      </c>
      <c r="CB287" s="5">
        <v>45452</v>
      </c>
      <c r="CC287" s="6"/>
      <c r="CD287" s="6"/>
      <c r="CE287" s="6" t="str">
        <f t="shared" si="180"/>
        <v/>
      </c>
      <c r="CF287" s="6" t="str">
        <f>IF(OR(CC287="",CD287=""),"",SUMIFS('تحميل المصنعيات'!$N:$N,'تحميل المصنعيات'!$F:$F,CD$2,'تحميل المصنعيات'!$D:$D,CB287))</f>
        <v/>
      </c>
      <c r="CG287" s="55" t="str">
        <f t="shared" si="165"/>
        <v/>
      </c>
      <c r="CH287" s="55" t="str">
        <f t="shared" si="166"/>
        <v/>
      </c>
      <c r="CI287" s="129" t="str">
        <f t="shared" si="189"/>
        <v/>
      </c>
      <c r="CK287" s="4" t="s">
        <v>9</v>
      </c>
      <c r="CL287" s="5">
        <v>45452</v>
      </c>
      <c r="CM287" s="6"/>
      <c r="CN287" s="6"/>
      <c r="CO287" s="6" t="str">
        <f t="shared" si="181"/>
        <v/>
      </c>
      <c r="CP287" s="6" t="str">
        <f>IF(OR(CM287="",CN287=""),"",SUMIFS('تحميل المصنعيات'!$N:$N,'تحميل المصنعيات'!$F:$F,CN$2,'تحميل المصنعيات'!$D:$D,CL287))</f>
        <v/>
      </c>
      <c r="CQ287" s="55" t="str">
        <f t="shared" si="167"/>
        <v/>
      </c>
      <c r="CR287" s="55" t="str">
        <f t="shared" si="168"/>
        <v/>
      </c>
      <c r="CS287" s="129" t="str">
        <f t="shared" si="190"/>
        <v/>
      </c>
    </row>
    <row r="288" spans="9:97" x14ac:dyDescent="0.25">
      <c r="I288" s="4" t="s">
        <v>10</v>
      </c>
      <c r="J288" s="5">
        <v>45453</v>
      </c>
      <c r="K288" s="6"/>
      <c r="L288" s="6"/>
      <c r="M288" s="6" t="str">
        <f t="shared" si="169"/>
        <v/>
      </c>
      <c r="N288" s="6" t="str">
        <f>IF(OR(K288="",L288=""),"",SUMIFS('تحميل المصنعيات'!$N:$N,'تحميل المصنعيات'!$F:$F,L$2,'تحميل المصنعيات'!$D:$D,J288))</f>
        <v/>
      </c>
      <c r="O288" s="55" t="str">
        <f t="shared" si="155"/>
        <v/>
      </c>
      <c r="P288" s="55" t="str">
        <f t="shared" si="182"/>
        <v/>
      </c>
      <c r="Q288" s="129" t="str">
        <f t="shared" si="170"/>
        <v/>
      </c>
      <c r="S288" s="4" t="s">
        <v>10</v>
      </c>
      <c r="T288" s="5">
        <v>45453</v>
      </c>
      <c r="U288" s="6"/>
      <c r="V288" s="6"/>
      <c r="W288" s="6" t="str">
        <f t="shared" si="171"/>
        <v/>
      </c>
      <c r="X288" s="6" t="str">
        <f>IF(OR(U288="",V288=""),"",SUMIFS('تحميل المصنعيات'!$N:$N,'تحميل المصنعيات'!$F:$F,V$2,'تحميل المصنعيات'!$D:$D,T288))</f>
        <v/>
      </c>
      <c r="Y288" s="55" t="str">
        <f t="shared" si="156"/>
        <v/>
      </c>
      <c r="Z288" s="55" t="str">
        <f t="shared" si="157"/>
        <v/>
      </c>
      <c r="AA288" s="129" t="str">
        <f t="shared" si="183"/>
        <v/>
      </c>
      <c r="AC288" s="4" t="s">
        <v>10</v>
      </c>
      <c r="AD288" s="5">
        <v>45453</v>
      </c>
      <c r="AE288" s="6"/>
      <c r="AF288" s="6"/>
      <c r="AG288" s="6" t="str">
        <f t="shared" si="172"/>
        <v/>
      </c>
      <c r="AH288" s="6" t="str">
        <f>IF(OR(AE288="",AF288=""),"",SUMIFS('تحميل المصنعيات'!$N:$N,'تحميل المصنعيات'!$F:$F,AF$2,'تحميل المصنعيات'!$D:$D,AD288))</f>
        <v/>
      </c>
      <c r="AI288" s="55" t="str">
        <f t="shared" si="158"/>
        <v/>
      </c>
      <c r="AJ288" s="55" t="str">
        <f t="shared" si="173"/>
        <v/>
      </c>
      <c r="AK288" s="129" t="str">
        <f t="shared" si="184"/>
        <v/>
      </c>
      <c r="AM288" s="4" t="s">
        <v>10</v>
      </c>
      <c r="AN288" s="5">
        <v>45453</v>
      </c>
      <c r="AO288" s="6"/>
      <c r="AP288" s="6"/>
      <c r="AQ288" s="6" t="str">
        <f t="shared" si="174"/>
        <v/>
      </c>
      <c r="AR288" s="6" t="str">
        <f>IF(OR(AO288="",AP288=""),"",SUMIFS('تحميل المصنعيات'!$N:$N,'تحميل المصنعيات'!$F:$F,AP$2,'تحميل المصنعيات'!$D:$D,AN288))</f>
        <v/>
      </c>
      <c r="AS288" s="55" t="str">
        <f t="shared" si="159"/>
        <v/>
      </c>
      <c r="AT288" s="55" t="str">
        <f t="shared" si="160"/>
        <v/>
      </c>
      <c r="AU288" s="129" t="str">
        <f t="shared" si="185"/>
        <v/>
      </c>
      <c r="AW288" s="4" t="s">
        <v>10</v>
      </c>
      <c r="AX288" s="5">
        <v>45453</v>
      </c>
      <c r="AY288" s="6"/>
      <c r="AZ288" s="6"/>
      <c r="BA288" s="6" t="str">
        <f t="shared" si="175"/>
        <v/>
      </c>
      <c r="BB288" s="6" t="str">
        <f>IF(OR(AY288="",AZ288=""),"",SUMIFS('تحميل المصنعيات'!$N:$N,'تحميل المصنعيات'!$F:$F,AZ$2,'تحميل المصنعيات'!$D:$D,AX288))</f>
        <v/>
      </c>
      <c r="BC288" s="55" t="str">
        <f t="shared" si="161"/>
        <v/>
      </c>
      <c r="BD288" s="55" t="str">
        <f t="shared" si="176"/>
        <v/>
      </c>
      <c r="BE288" s="129" t="str">
        <f t="shared" si="186"/>
        <v/>
      </c>
      <c r="BG288" s="4" t="s">
        <v>10</v>
      </c>
      <c r="BH288" s="5">
        <v>45453</v>
      </c>
      <c r="BI288" s="6"/>
      <c r="BJ288" s="6"/>
      <c r="BK288" s="6" t="str">
        <f t="shared" si="177"/>
        <v/>
      </c>
      <c r="BL288" s="6" t="str">
        <f>IF(OR(BI288="",BJ288=""),"",SUMIFS('تحميل المصنعيات'!$N:$N,'تحميل المصنعيات'!$F:$F,BJ$2,'تحميل المصنعيات'!$D:$D,BH288))</f>
        <v/>
      </c>
      <c r="BM288" s="55" t="str">
        <f t="shared" si="162"/>
        <v/>
      </c>
      <c r="BN288" s="55" t="str">
        <f t="shared" si="163"/>
        <v/>
      </c>
      <c r="BO288" s="129" t="str">
        <f t="shared" si="187"/>
        <v/>
      </c>
      <c r="BQ288" s="4" t="s">
        <v>10</v>
      </c>
      <c r="BR288" s="5">
        <v>45453</v>
      </c>
      <c r="BS288" s="6"/>
      <c r="BT288" s="6"/>
      <c r="BU288" s="6" t="str">
        <f t="shared" si="178"/>
        <v/>
      </c>
      <c r="BV288" s="6" t="str">
        <f>IF(OR(BS288="",BT288=""),"",SUMIFS('تحميل المصنعيات'!$N:$N,'تحميل المصنعيات'!$F:$F,BT$2,'تحميل المصنعيات'!$D:$D,BR288))</f>
        <v/>
      </c>
      <c r="BW288" s="55" t="str">
        <f t="shared" si="164"/>
        <v/>
      </c>
      <c r="BX288" s="55" t="str">
        <f t="shared" si="179"/>
        <v/>
      </c>
      <c r="BY288" s="129" t="str">
        <f t="shared" si="188"/>
        <v/>
      </c>
      <c r="CA288" s="4" t="s">
        <v>10</v>
      </c>
      <c r="CB288" s="5">
        <v>45453</v>
      </c>
      <c r="CC288" s="6"/>
      <c r="CD288" s="6"/>
      <c r="CE288" s="6" t="str">
        <f t="shared" si="180"/>
        <v/>
      </c>
      <c r="CF288" s="6" t="str">
        <f>IF(OR(CC288="",CD288=""),"",SUMIFS('تحميل المصنعيات'!$N:$N,'تحميل المصنعيات'!$F:$F,CD$2,'تحميل المصنعيات'!$D:$D,CB288))</f>
        <v/>
      </c>
      <c r="CG288" s="55" t="str">
        <f t="shared" si="165"/>
        <v/>
      </c>
      <c r="CH288" s="55" t="str">
        <f t="shared" si="166"/>
        <v/>
      </c>
      <c r="CI288" s="129" t="str">
        <f t="shared" si="189"/>
        <v/>
      </c>
      <c r="CK288" s="4" t="s">
        <v>10</v>
      </c>
      <c r="CL288" s="5">
        <v>45453</v>
      </c>
      <c r="CM288" s="6"/>
      <c r="CN288" s="6"/>
      <c r="CO288" s="6" t="str">
        <f t="shared" si="181"/>
        <v/>
      </c>
      <c r="CP288" s="6" t="str">
        <f>IF(OR(CM288="",CN288=""),"",SUMIFS('تحميل المصنعيات'!$N:$N,'تحميل المصنعيات'!$F:$F,CN$2,'تحميل المصنعيات'!$D:$D,CL288))</f>
        <v/>
      </c>
      <c r="CQ288" s="55" t="str">
        <f t="shared" si="167"/>
        <v/>
      </c>
      <c r="CR288" s="55" t="str">
        <f t="shared" si="168"/>
        <v/>
      </c>
      <c r="CS288" s="129" t="str">
        <f t="shared" si="190"/>
        <v/>
      </c>
    </row>
    <row r="289" spans="9:97" x14ac:dyDescent="0.25">
      <c r="I289" s="4" t="s">
        <v>11</v>
      </c>
      <c r="J289" s="5">
        <v>45454</v>
      </c>
      <c r="K289" s="6"/>
      <c r="L289" s="6"/>
      <c r="M289" s="6" t="str">
        <f t="shared" si="169"/>
        <v/>
      </c>
      <c r="N289" s="6" t="str">
        <f>IF(OR(K289="",L289=""),"",SUMIFS('تحميل المصنعيات'!$N:$N,'تحميل المصنعيات'!$F:$F,L$2,'تحميل المصنعيات'!$D:$D,J289))</f>
        <v/>
      </c>
      <c r="O289" s="55" t="str">
        <f t="shared" si="155"/>
        <v/>
      </c>
      <c r="P289" s="55" t="str">
        <f t="shared" si="182"/>
        <v/>
      </c>
      <c r="Q289" s="129" t="str">
        <f t="shared" si="170"/>
        <v/>
      </c>
      <c r="S289" s="4" t="s">
        <v>11</v>
      </c>
      <c r="T289" s="5">
        <v>45454</v>
      </c>
      <c r="U289" s="6"/>
      <c r="V289" s="6"/>
      <c r="W289" s="6" t="str">
        <f t="shared" si="171"/>
        <v/>
      </c>
      <c r="X289" s="6" t="str">
        <f>IF(OR(U289="",V289=""),"",SUMIFS('تحميل المصنعيات'!$N:$N,'تحميل المصنعيات'!$F:$F,V$2,'تحميل المصنعيات'!$D:$D,T289))</f>
        <v/>
      </c>
      <c r="Y289" s="55" t="str">
        <f t="shared" si="156"/>
        <v/>
      </c>
      <c r="Z289" s="55" t="str">
        <f t="shared" si="157"/>
        <v/>
      </c>
      <c r="AA289" s="129" t="str">
        <f t="shared" si="183"/>
        <v/>
      </c>
      <c r="AC289" s="4" t="s">
        <v>11</v>
      </c>
      <c r="AD289" s="5">
        <v>45454</v>
      </c>
      <c r="AE289" s="6"/>
      <c r="AF289" s="6"/>
      <c r="AG289" s="6" t="str">
        <f t="shared" si="172"/>
        <v/>
      </c>
      <c r="AH289" s="6" t="str">
        <f>IF(OR(AE289="",AF289=""),"",SUMIFS('تحميل المصنعيات'!$N:$N,'تحميل المصنعيات'!$F:$F,AF$2,'تحميل المصنعيات'!$D:$D,AD289))</f>
        <v/>
      </c>
      <c r="AI289" s="55" t="str">
        <f t="shared" si="158"/>
        <v/>
      </c>
      <c r="AJ289" s="55" t="str">
        <f t="shared" si="173"/>
        <v/>
      </c>
      <c r="AK289" s="129" t="str">
        <f t="shared" si="184"/>
        <v/>
      </c>
      <c r="AM289" s="4" t="s">
        <v>11</v>
      </c>
      <c r="AN289" s="5">
        <v>45454</v>
      </c>
      <c r="AO289" s="6"/>
      <c r="AP289" s="6"/>
      <c r="AQ289" s="6" t="str">
        <f t="shared" si="174"/>
        <v/>
      </c>
      <c r="AR289" s="6" t="str">
        <f>IF(OR(AO289="",AP289=""),"",SUMIFS('تحميل المصنعيات'!$N:$N,'تحميل المصنعيات'!$F:$F,AP$2,'تحميل المصنعيات'!$D:$D,AN289))</f>
        <v/>
      </c>
      <c r="AS289" s="55" t="str">
        <f t="shared" si="159"/>
        <v/>
      </c>
      <c r="AT289" s="55" t="str">
        <f t="shared" si="160"/>
        <v/>
      </c>
      <c r="AU289" s="129" t="str">
        <f t="shared" si="185"/>
        <v/>
      </c>
      <c r="AW289" s="4" t="s">
        <v>11</v>
      </c>
      <c r="AX289" s="5">
        <v>45454</v>
      </c>
      <c r="AY289" s="6"/>
      <c r="AZ289" s="6"/>
      <c r="BA289" s="6" t="str">
        <f t="shared" si="175"/>
        <v/>
      </c>
      <c r="BB289" s="6" t="str">
        <f>IF(OR(AY289="",AZ289=""),"",SUMIFS('تحميل المصنعيات'!$N:$N,'تحميل المصنعيات'!$F:$F,AZ$2,'تحميل المصنعيات'!$D:$D,AX289))</f>
        <v/>
      </c>
      <c r="BC289" s="55" t="str">
        <f t="shared" si="161"/>
        <v/>
      </c>
      <c r="BD289" s="55" t="str">
        <f t="shared" si="176"/>
        <v/>
      </c>
      <c r="BE289" s="129" t="str">
        <f t="shared" si="186"/>
        <v/>
      </c>
      <c r="BG289" s="4" t="s">
        <v>11</v>
      </c>
      <c r="BH289" s="5">
        <v>45454</v>
      </c>
      <c r="BI289" s="6"/>
      <c r="BJ289" s="6"/>
      <c r="BK289" s="6" t="str">
        <f t="shared" si="177"/>
        <v/>
      </c>
      <c r="BL289" s="6" t="str">
        <f>IF(OR(BI289="",BJ289=""),"",SUMIFS('تحميل المصنعيات'!$N:$N,'تحميل المصنعيات'!$F:$F,BJ$2,'تحميل المصنعيات'!$D:$D,BH289))</f>
        <v/>
      </c>
      <c r="BM289" s="55" t="str">
        <f t="shared" si="162"/>
        <v/>
      </c>
      <c r="BN289" s="55" t="str">
        <f t="shared" si="163"/>
        <v/>
      </c>
      <c r="BO289" s="129" t="str">
        <f t="shared" si="187"/>
        <v/>
      </c>
      <c r="BQ289" s="4" t="s">
        <v>11</v>
      </c>
      <c r="BR289" s="5">
        <v>45454</v>
      </c>
      <c r="BS289" s="6"/>
      <c r="BT289" s="6"/>
      <c r="BU289" s="6" t="str">
        <f t="shared" si="178"/>
        <v/>
      </c>
      <c r="BV289" s="6" t="str">
        <f>IF(OR(BS289="",BT289=""),"",SUMIFS('تحميل المصنعيات'!$N:$N,'تحميل المصنعيات'!$F:$F,BT$2,'تحميل المصنعيات'!$D:$D,BR289))</f>
        <v/>
      </c>
      <c r="BW289" s="55" t="str">
        <f t="shared" si="164"/>
        <v/>
      </c>
      <c r="BX289" s="55" t="str">
        <f t="shared" si="179"/>
        <v/>
      </c>
      <c r="BY289" s="129" t="str">
        <f t="shared" si="188"/>
        <v/>
      </c>
      <c r="CA289" s="4" t="s">
        <v>11</v>
      </c>
      <c r="CB289" s="5">
        <v>45454</v>
      </c>
      <c r="CC289" s="6"/>
      <c r="CD289" s="6"/>
      <c r="CE289" s="6" t="str">
        <f t="shared" si="180"/>
        <v/>
      </c>
      <c r="CF289" s="6" t="str">
        <f>IF(OR(CC289="",CD289=""),"",SUMIFS('تحميل المصنعيات'!$N:$N,'تحميل المصنعيات'!$F:$F,CD$2,'تحميل المصنعيات'!$D:$D,CB289))</f>
        <v/>
      </c>
      <c r="CG289" s="55" t="str">
        <f t="shared" si="165"/>
        <v/>
      </c>
      <c r="CH289" s="55" t="str">
        <f t="shared" si="166"/>
        <v/>
      </c>
      <c r="CI289" s="129" t="str">
        <f t="shared" si="189"/>
        <v/>
      </c>
      <c r="CK289" s="4" t="s">
        <v>11</v>
      </c>
      <c r="CL289" s="5">
        <v>45454</v>
      </c>
      <c r="CM289" s="6"/>
      <c r="CN289" s="6"/>
      <c r="CO289" s="6" t="str">
        <f t="shared" si="181"/>
        <v/>
      </c>
      <c r="CP289" s="6" t="str">
        <f>IF(OR(CM289="",CN289=""),"",SUMIFS('تحميل المصنعيات'!$N:$N,'تحميل المصنعيات'!$F:$F,CN$2,'تحميل المصنعيات'!$D:$D,CL289))</f>
        <v/>
      </c>
      <c r="CQ289" s="55" t="str">
        <f t="shared" si="167"/>
        <v/>
      </c>
      <c r="CR289" s="55" t="str">
        <f t="shared" si="168"/>
        <v/>
      </c>
      <c r="CS289" s="129" t="str">
        <f t="shared" si="190"/>
        <v/>
      </c>
    </row>
    <row r="290" spans="9:97" x14ac:dyDescent="0.25">
      <c r="I290" s="4" t="s">
        <v>12</v>
      </c>
      <c r="J290" s="5">
        <v>45455</v>
      </c>
      <c r="K290" s="6"/>
      <c r="L290" s="6"/>
      <c r="M290" s="6" t="str">
        <f t="shared" si="169"/>
        <v/>
      </c>
      <c r="N290" s="6" t="str">
        <f>IF(OR(K290="",L290=""),"",SUMIFS('تحميل المصنعيات'!$N:$N,'تحميل المصنعيات'!$F:$F,L$2,'تحميل المصنعيات'!$D:$D,J290))</f>
        <v/>
      </c>
      <c r="O290" s="55" t="str">
        <f t="shared" si="155"/>
        <v/>
      </c>
      <c r="P290" s="55" t="str">
        <f t="shared" si="182"/>
        <v/>
      </c>
      <c r="Q290" s="129" t="str">
        <f t="shared" si="170"/>
        <v/>
      </c>
      <c r="S290" s="4" t="s">
        <v>12</v>
      </c>
      <c r="T290" s="5">
        <v>45455</v>
      </c>
      <c r="U290" s="6"/>
      <c r="V290" s="6"/>
      <c r="W290" s="6" t="str">
        <f t="shared" si="171"/>
        <v/>
      </c>
      <c r="X290" s="6" t="str">
        <f>IF(OR(U290="",V290=""),"",SUMIFS('تحميل المصنعيات'!$N:$N,'تحميل المصنعيات'!$F:$F,V$2,'تحميل المصنعيات'!$D:$D,T290))</f>
        <v/>
      </c>
      <c r="Y290" s="55" t="str">
        <f t="shared" si="156"/>
        <v/>
      </c>
      <c r="Z290" s="55" t="str">
        <f t="shared" si="157"/>
        <v/>
      </c>
      <c r="AA290" s="129" t="str">
        <f t="shared" si="183"/>
        <v/>
      </c>
      <c r="AC290" s="4" t="s">
        <v>12</v>
      </c>
      <c r="AD290" s="5">
        <v>45455</v>
      </c>
      <c r="AE290" s="6"/>
      <c r="AF290" s="6"/>
      <c r="AG290" s="6" t="str">
        <f t="shared" si="172"/>
        <v/>
      </c>
      <c r="AH290" s="6" t="str">
        <f>IF(OR(AE290="",AF290=""),"",SUMIFS('تحميل المصنعيات'!$N:$N,'تحميل المصنعيات'!$F:$F,AF$2,'تحميل المصنعيات'!$D:$D,AD290))</f>
        <v/>
      </c>
      <c r="AI290" s="55" t="str">
        <f t="shared" si="158"/>
        <v/>
      </c>
      <c r="AJ290" s="55" t="str">
        <f t="shared" si="173"/>
        <v/>
      </c>
      <c r="AK290" s="129" t="str">
        <f t="shared" si="184"/>
        <v/>
      </c>
      <c r="AM290" s="4" t="s">
        <v>12</v>
      </c>
      <c r="AN290" s="5">
        <v>45455</v>
      </c>
      <c r="AO290" s="6"/>
      <c r="AP290" s="6"/>
      <c r="AQ290" s="6" t="str">
        <f t="shared" si="174"/>
        <v/>
      </c>
      <c r="AR290" s="6" t="str">
        <f>IF(OR(AO290="",AP290=""),"",SUMIFS('تحميل المصنعيات'!$N:$N,'تحميل المصنعيات'!$F:$F,AP$2,'تحميل المصنعيات'!$D:$D,AN290))</f>
        <v/>
      </c>
      <c r="AS290" s="55" t="str">
        <f t="shared" si="159"/>
        <v/>
      </c>
      <c r="AT290" s="55" t="str">
        <f t="shared" si="160"/>
        <v/>
      </c>
      <c r="AU290" s="129" t="str">
        <f t="shared" si="185"/>
        <v/>
      </c>
      <c r="AW290" s="4" t="s">
        <v>12</v>
      </c>
      <c r="AX290" s="5">
        <v>45455</v>
      </c>
      <c r="AY290" s="6"/>
      <c r="AZ290" s="6"/>
      <c r="BA290" s="6" t="str">
        <f t="shared" si="175"/>
        <v/>
      </c>
      <c r="BB290" s="6" t="str">
        <f>IF(OR(AY290="",AZ290=""),"",SUMIFS('تحميل المصنعيات'!$N:$N,'تحميل المصنعيات'!$F:$F,AZ$2,'تحميل المصنعيات'!$D:$D,AX290))</f>
        <v/>
      </c>
      <c r="BC290" s="55" t="str">
        <f t="shared" si="161"/>
        <v/>
      </c>
      <c r="BD290" s="55" t="str">
        <f t="shared" si="176"/>
        <v/>
      </c>
      <c r="BE290" s="129" t="str">
        <f t="shared" si="186"/>
        <v/>
      </c>
      <c r="BG290" s="4" t="s">
        <v>12</v>
      </c>
      <c r="BH290" s="5">
        <v>45455</v>
      </c>
      <c r="BI290" s="6"/>
      <c r="BJ290" s="6"/>
      <c r="BK290" s="6" t="str">
        <f t="shared" si="177"/>
        <v/>
      </c>
      <c r="BL290" s="6" t="str">
        <f>IF(OR(BI290="",BJ290=""),"",SUMIFS('تحميل المصنعيات'!$N:$N,'تحميل المصنعيات'!$F:$F,BJ$2,'تحميل المصنعيات'!$D:$D,BH290))</f>
        <v/>
      </c>
      <c r="BM290" s="55" t="str">
        <f t="shared" si="162"/>
        <v/>
      </c>
      <c r="BN290" s="55" t="str">
        <f t="shared" si="163"/>
        <v/>
      </c>
      <c r="BO290" s="129" t="str">
        <f t="shared" si="187"/>
        <v/>
      </c>
      <c r="BQ290" s="4" t="s">
        <v>12</v>
      </c>
      <c r="BR290" s="5">
        <v>45455</v>
      </c>
      <c r="BS290" s="6"/>
      <c r="BT290" s="6"/>
      <c r="BU290" s="6" t="str">
        <f t="shared" si="178"/>
        <v/>
      </c>
      <c r="BV290" s="6" t="str">
        <f>IF(OR(BS290="",BT290=""),"",SUMIFS('تحميل المصنعيات'!$N:$N,'تحميل المصنعيات'!$F:$F,BT$2,'تحميل المصنعيات'!$D:$D,BR290))</f>
        <v/>
      </c>
      <c r="BW290" s="55" t="str">
        <f t="shared" si="164"/>
        <v/>
      </c>
      <c r="BX290" s="55" t="str">
        <f t="shared" si="179"/>
        <v/>
      </c>
      <c r="BY290" s="129" t="str">
        <f t="shared" si="188"/>
        <v/>
      </c>
      <c r="CA290" s="4" t="s">
        <v>12</v>
      </c>
      <c r="CB290" s="5">
        <v>45455</v>
      </c>
      <c r="CC290" s="6"/>
      <c r="CD290" s="6"/>
      <c r="CE290" s="6" t="str">
        <f t="shared" si="180"/>
        <v/>
      </c>
      <c r="CF290" s="6" t="str">
        <f>IF(OR(CC290="",CD290=""),"",SUMIFS('تحميل المصنعيات'!$N:$N,'تحميل المصنعيات'!$F:$F,CD$2,'تحميل المصنعيات'!$D:$D,CB290))</f>
        <v/>
      </c>
      <c r="CG290" s="55" t="str">
        <f t="shared" si="165"/>
        <v/>
      </c>
      <c r="CH290" s="55" t="str">
        <f t="shared" si="166"/>
        <v/>
      </c>
      <c r="CI290" s="129" t="str">
        <f t="shared" si="189"/>
        <v/>
      </c>
      <c r="CK290" s="4" t="s">
        <v>12</v>
      </c>
      <c r="CL290" s="5">
        <v>45455</v>
      </c>
      <c r="CM290" s="6"/>
      <c r="CN290" s="6"/>
      <c r="CO290" s="6" t="str">
        <f t="shared" si="181"/>
        <v/>
      </c>
      <c r="CP290" s="6" t="str">
        <f>IF(OR(CM290="",CN290=""),"",SUMIFS('تحميل المصنعيات'!$N:$N,'تحميل المصنعيات'!$F:$F,CN$2,'تحميل المصنعيات'!$D:$D,CL290))</f>
        <v/>
      </c>
      <c r="CQ290" s="55" t="str">
        <f t="shared" si="167"/>
        <v/>
      </c>
      <c r="CR290" s="55" t="str">
        <f t="shared" si="168"/>
        <v/>
      </c>
      <c r="CS290" s="129" t="str">
        <f t="shared" si="190"/>
        <v/>
      </c>
    </row>
    <row r="291" spans="9:97" x14ac:dyDescent="0.25">
      <c r="I291" s="4" t="s">
        <v>13</v>
      </c>
      <c r="J291" s="5">
        <v>45456</v>
      </c>
      <c r="K291" s="6"/>
      <c r="L291" s="6"/>
      <c r="M291" s="6" t="str">
        <f t="shared" si="169"/>
        <v/>
      </c>
      <c r="N291" s="6" t="str">
        <f>IF(OR(K291="",L291=""),"",SUMIFS('تحميل المصنعيات'!$N:$N,'تحميل المصنعيات'!$F:$F,L$2,'تحميل المصنعيات'!$D:$D,J291))</f>
        <v/>
      </c>
      <c r="O291" s="55" t="str">
        <f t="shared" si="155"/>
        <v/>
      </c>
      <c r="P291" s="55" t="str">
        <f t="shared" si="182"/>
        <v/>
      </c>
      <c r="Q291" s="129" t="str">
        <f t="shared" si="170"/>
        <v/>
      </c>
      <c r="S291" s="4" t="s">
        <v>13</v>
      </c>
      <c r="T291" s="5">
        <v>45456</v>
      </c>
      <c r="U291" s="6"/>
      <c r="V291" s="6"/>
      <c r="W291" s="6" t="str">
        <f t="shared" si="171"/>
        <v/>
      </c>
      <c r="X291" s="6" t="str">
        <f>IF(OR(U291="",V291=""),"",SUMIFS('تحميل المصنعيات'!$N:$N,'تحميل المصنعيات'!$F:$F,V$2,'تحميل المصنعيات'!$D:$D,T291))</f>
        <v/>
      </c>
      <c r="Y291" s="55" t="str">
        <f t="shared" si="156"/>
        <v/>
      </c>
      <c r="Z291" s="55" t="str">
        <f t="shared" si="157"/>
        <v/>
      </c>
      <c r="AA291" s="129" t="str">
        <f t="shared" si="183"/>
        <v/>
      </c>
      <c r="AC291" s="4" t="s">
        <v>13</v>
      </c>
      <c r="AD291" s="5">
        <v>45456</v>
      </c>
      <c r="AE291" s="6"/>
      <c r="AF291" s="6"/>
      <c r="AG291" s="6" t="str">
        <f t="shared" si="172"/>
        <v/>
      </c>
      <c r="AH291" s="6" t="str">
        <f>IF(OR(AE291="",AF291=""),"",SUMIFS('تحميل المصنعيات'!$N:$N,'تحميل المصنعيات'!$F:$F,AF$2,'تحميل المصنعيات'!$D:$D,AD291))</f>
        <v/>
      </c>
      <c r="AI291" s="55" t="str">
        <f t="shared" si="158"/>
        <v/>
      </c>
      <c r="AJ291" s="55" t="str">
        <f t="shared" si="173"/>
        <v/>
      </c>
      <c r="AK291" s="129" t="str">
        <f t="shared" si="184"/>
        <v/>
      </c>
      <c r="AM291" s="4" t="s">
        <v>13</v>
      </c>
      <c r="AN291" s="5">
        <v>45456</v>
      </c>
      <c r="AO291" s="6"/>
      <c r="AP291" s="6"/>
      <c r="AQ291" s="6" t="str">
        <f t="shared" si="174"/>
        <v/>
      </c>
      <c r="AR291" s="6" t="str">
        <f>IF(OR(AO291="",AP291=""),"",SUMIFS('تحميل المصنعيات'!$N:$N,'تحميل المصنعيات'!$F:$F,AP$2,'تحميل المصنعيات'!$D:$D,AN291))</f>
        <v/>
      </c>
      <c r="AS291" s="55" t="str">
        <f t="shared" si="159"/>
        <v/>
      </c>
      <c r="AT291" s="55" t="str">
        <f t="shared" si="160"/>
        <v/>
      </c>
      <c r="AU291" s="129" t="str">
        <f t="shared" si="185"/>
        <v/>
      </c>
      <c r="AW291" s="4" t="s">
        <v>13</v>
      </c>
      <c r="AX291" s="5">
        <v>45456</v>
      </c>
      <c r="AY291" s="6"/>
      <c r="AZ291" s="6"/>
      <c r="BA291" s="6" t="str">
        <f t="shared" si="175"/>
        <v/>
      </c>
      <c r="BB291" s="6" t="str">
        <f>IF(OR(AY291="",AZ291=""),"",SUMIFS('تحميل المصنعيات'!$N:$N,'تحميل المصنعيات'!$F:$F,AZ$2,'تحميل المصنعيات'!$D:$D,AX291))</f>
        <v/>
      </c>
      <c r="BC291" s="55" t="str">
        <f t="shared" si="161"/>
        <v/>
      </c>
      <c r="BD291" s="55" t="str">
        <f t="shared" si="176"/>
        <v/>
      </c>
      <c r="BE291" s="129" t="str">
        <f t="shared" si="186"/>
        <v/>
      </c>
      <c r="BG291" s="4" t="s">
        <v>13</v>
      </c>
      <c r="BH291" s="5">
        <v>45456</v>
      </c>
      <c r="BI291" s="6"/>
      <c r="BJ291" s="6"/>
      <c r="BK291" s="6" t="str">
        <f t="shared" si="177"/>
        <v/>
      </c>
      <c r="BL291" s="6" t="str">
        <f>IF(OR(BI291="",BJ291=""),"",SUMIFS('تحميل المصنعيات'!$N:$N,'تحميل المصنعيات'!$F:$F,BJ$2,'تحميل المصنعيات'!$D:$D,BH291))</f>
        <v/>
      </c>
      <c r="BM291" s="55" t="str">
        <f t="shared" si="162"/>
        <v/>
      </c>
      <c r="BN291" s="55" t="str">
        <f t="shared" si="163"/>
        <v/>
      </c>
      <c r="BO291" s="129" t="str">
        <f t="shared" si="187"/>
        <v/>
      </c>
      <c r="BQ291" s="4" t="s">
        <v>13</v>
      </c>
      <c r="BR291" s="5">
        <v>45456</v>
      </c>
      <c r="BS291" s="6"/>
      <c r="BT291" s="6"/>
      <c r="BU291" s="6" t="str">
        <f t="shared" si="178"/>
        <v/>
      </c>
      <c r="BV291" s="6" t="str">
        <f>IF(OR(BS291="",BT291=""),"",SUMIFS('تحميل المصنعيات'!$N:$N,'تحميل المصنعيات'!$F:$F,BT$2,'تحميل المصنعيات'!$D:$D,BR291))</f>
        <v/>
      </c>
      <c r="BW291" s="55" t="str">
        <f t="shared" si="164"/>
        <v/>
      </c>
      <c r="BX291" s="55" t="str">
        <f t="shared" si="179"/>
        <v/>
      </c>
      <c r="BY291" s="129" t="str">
        <f t="shared" si="188"/>
        <v/>
      </c>
      <c r="CA291" s="4" t="s">
        <v>13</v>
      </c>
      <c r="CB291" s="5">
        <v>45456</v>
      </c>
      <c r="CC291" s="6"/>
      <c r="CD291" s="6"/>
      <c r="CE291" s="6" t="str">
        <f t="shared" si="180"/>
        <v/>
      </c>
      <c r="CF291" s="6" t="str">
        <f>IF(OR(CC291="",CD291=""),"",SUMIFS('تحميل المصنعيات'!$N:$N,'تحميل المصنعيات'!$F:$F,CD$2,'تحميل المصنعيات'!$D:$D,CB291))</f>
        <v/>
      </c>
      <c r="CG291" s="55" t="str">
        <f t="shared" si="165"/>
        <v/>
      </c>
      <c r="CH291" s="55" t="str">
        <f t="shared" si="166"/>
        <v/>
      </c>
      <c r="CI291" s="129" t="str">
        <f t="shared" si="189"/>
        <v/>
      </c>
      <c r="CK291" s="4" t="s">
        <v>13</v>
      </c>
      <c r="CL291" s="5">
        <v>45456</v>
      </c>
      <c r="CM291" s="6"/>
      <c r="CN291" s="6"/>
      <c r="CO291" s="6" t="str">
        <f t="shared" si="181"/>
        <v/>
      </c>
      <c r="CP291" s="6" t="str">
        <f>IF(OR(CM291="",CN291=""),"",SUMIFS('تحميل المصنعيات'!$N:$N,'تحميل المصنعيات'!$F:$F,CN$2,'تحميل المصنعيات'!$D:$D,CL291))</f>
        <v/>
      </c>
      <c r="CQ291" s="55" t="str">
        <f t="shared" si="167"/>
        <v/>
      </c>
      <c r="CR291" s="55" t="str">
        <f t="shared" si="168"/>
        <v/>
      </c>
      <c r="CS291" s="129" t="str">
        <f t="shared" si="190"/>
        <v/>
      </c>
    </row>
    <row r="292" spans="9:97" x14ac:dyDescent="0.25">
      <c r="I292" s="132" t="s">
        <v>30</v>
      </c>
      <c r="J292" s="133">
        <v>45457</v>
      </c>
      <c r="K292" s="134"/>
      <c r="L292" s="134"/>
      <c r="M292" s="134" t="str">
        <f t="shared" si="169"/>
        <v/>
      </c>
      <c r="N292" s="134" t="str">
        <f>IF(OR(K292="",L292=""),"",SUMIFS('تحميل المصنعيات'!$N:$N,'تحميل المصنعيات'!$F:$F,L$2,'تحميل المصنعيات'!$D:$D,J292))</f>
        <v/>
      </c>
      <c r="O292" s="135" t="str">
        <f t="shared" si="155"/>
        <v/>
      </c>
      <c r="P292" s="135" t="str">
        <f t="shared" si="182"/>
        <v/>
      </c>
      <c r="Q292" s="132" t="str">
        <f t="shared" si="170"/>
        <v/>
      </c>
      <c r="S292" s="132" t="s">
        <v>30</v>
      </c>
      <c r="T292" s="133">
        <v>45457</v>
      </c>
      <c r="U292" s="134"/>
      <c r="V292" s="134"/>
      <c r="W292" s="134" t="str">
        <f t="shared" si="171"/>
        <v/>
      </c>
      <c r="X292" s="134" t="str">
        <f>IF(OR(U292="",V292=""),"",SUMIFS('تحميل المصنعيات'!$N:$N,'تحميل المصنعيات'!$F:$F,V$2,'تحميل المصنعيات'!$D:$D,T292))</f>
        <v/>
      </c>
      <c r="Y292" s="135" t="str">
        <f t="shared" si="156"/>
        <v/>
      </c>
      <c r="Z292" s="135" t="str">
        <f t="shared" si="157"/>
        <v/>
      </c>
      <c r="AA292" s="132" t="str">
        <f t="shared" si="183"/>
        <v/>
      </c>
      <c r="AC292" s="132" t="s">
        <v>30</v>
      </c>
      <c r="AD292" s="133">
        <v>45457</v>
      </c>
      <c r="AE292" s="134"/>
      <c r="AF292" s="134"/>
      <c r="AG292" s="134" t="str">
        <f t="shared" si="172"/>
        <v/>
      </c>
      <c r="AH292" s="134" t="str">
        <f>IF(OR(AE292="",AF292=""),"",SUMIFS('تحميل المصنعيات'!$N:$N,'تحميل المصنعيات'!$F:$F,AF$2,'تحميل المصنعيات'!$D:$D,AD292))</f>
        <v/>
      </c>
      <c r="AI292" s="135" t="str">
        <f t="shared" si="158"/>
        <v/>
      </c>
      <c r="AJ292" s="135" t="str">
        <f t="shared" si="173"/>
        <v/>
      </c>
      <c r="AK292" s="132" t="str">
        <f t="shared" si="184"/>
        <v/>
      </c>
      <c r="AM292" s="132" t="s">
        <v>30</v>
      </c>
      <c r="AN292" s="133">
        <v>45457</v>
      </c>
      <c r="AO292" s="134"/>
      <c r="AP292" s="134"/>
      <c r="AQ292" s="134" t="str">
        <f t="shared" si="174"/>
        <v/>
      </c>
      <c r="AR292" s="134" t="str">
        <f>IF(OR(AO292="",AP292=""),"",SUMIFS('تحميل المصنعيات'!$N:$N,'تحميل المصنعيات'!$F:$F,AP$2,'تحميل المصنعيات'!$D:$D,AN292))</f>
        <v/>
      </c>
      <c r="AS292" s="135" t="str">
        <f t="shared" si="159"/>
        <v/>
      </c>
      <c r="AT292" s="135" t="str">
        <f t="shared" si="160"/>
        <v/>
      </c>
      <c r="AU292" s="132" t="str">
        <f t="shared" si="185"/>
        <v/>
      </c>
      <c r="AW292" s="132" t="s">
        <v>30</v>
      </c>
      <c r="AX292" s="133">
        <v>45457</v>
      </c>
      <c r="AY292" s="134"/>
      <c r="AZ292" s="134"/>
      <c r="BA292" s="134" t="str">
        <f t="shared" si="175"/>
        <v/>
      </c>
      <c r="BB292" s="134" t="str">
        <f>IF(OR(AY292="",AZ292=""),"",SUMIFS('تحميل المصنعيات'!$N:$N,'تحميل المصنعيات'!$F:$F,AZ$2,'تحميل المصنعيات'!$D:$D,AX292))</f>
        <v/>
      </c>
      <c r="BC292" s="135" t="str">
        <f t="shared" si="161"/>
        <v/>
      </c>
      <c r="BD292" s="135" t="str">
        <f t="shared" si="176"/>
        <v/>
      </c>
      <c r="BE292" s="132" t="str">
        <f t="shared" si="186"/>
        <v/>
      </c>
      <c r="BG292" s="132" t="s">
        <v>30</v>
      </c>
      <c r="BH292" s="133">
        <v>45457</v>
      </c>
      <c r="BI292" s="134"/>
      <c r="BJ292" s="134"/>
      <c r="BK292" s="134" t="str">
        <f t="shared" si="177"/>
        <v/>
      </c>
      <c r="BL292" s="134" t="str">
        <f>IF(OR(BI292="",BJ292=""),"",SUMIFS('تحميل المصنعيات'!$N:$N,'تحميل المصنعيات'!$F:$F,BJ$2,'تحميل المصنعيات'!$D:$D,BH292))</f>
        <v/>
      </c>
      <c r="BM292" s="135" t="str">
        <f t="shared" si="162"/>
        <v/>
      </c>
      <c r="BN292" s="135" t="str">
        <f t="shared" si="163"/>
        <v/>
      </c>
      <c r="BO292" s="132" t="str">
        <f t="shared" si="187"/>
        <v/>
      </c>
      <c r="BQ292" s="132" t="s">
        <v>30</v>
      </c>
      <c r="BR292" s="133">
        <v>45457</v>
      </c>
      <c r="BS292" s="134"/>
      <c r="BT292" s="134"/>
      <c r="BU292" s="134" t="str">
        <f t="shared" si="178"/>
        <v/>
      </c>
      <c r="BV292" s="134" t="str">
        <f>IF(OR(BS292="",BT292=""),"",SUMIFS('تحميل المصنعيات'!$N:$N,'تحميل المصنعيات'!$F:$F,BT$2,'تحميل المصنعيات'!$D:$D,BR292))</f>
        <v/>
      </c>
      <c r="BW292" s="135" t="str">
        <f t="shared" si="164"/>
        <v/>
      </c>
      <c r="BX292" s="135" t="str">
        <f t="shared" si="179"/>
        <v/>
      </c>
      <c r="BY292" s="132" t="str">
        <f t="shared" si="188"/>
        <v/>
      </c>
      <c r="CA292" s="132" t="s">
        <v>30</v>
      </c>
      <c r="CB292" s="133">
        <v>45457</v>
      </c>
      <c r="CC292" s="134"/>
      <c r="CD292" s="134"/>
      <c r="CE292" s="134" t="str">
        <f t="shared" si="180"/>
        <v/>
      </c>
      <c r="CF292" s="134" t="str">
        <f>IF(OR(CC292="",CD292=""),"",SUMIFS('تحميل المصنعيات'!$N:$N,'تحميل المصنعيات'!$F:$F,CD$2,'تحميل المصنعيات'!$D:$D,CB292))</f>
        <v/>
      </c>
      <c r="CG292" s="135" t="str">
        <f t="shared" si="165"/>
        <v/>
      </c>
      <c r="CH292" s="135" t="str">
        <f t="shared" si="166"/>
        <v/>
      </c>
      <c r="CI292" s="132" t="str">
        <f t="shared" si="189"/>
        <v/>
      </c>
      <c r="CK292" s="132" t="s">
        <v>30</v>
      </c>
      <c r="CL292" s="133">
        <v>45457</v>
      </c>
      <c r="CM292" s="134"/>
      <c r="CN292" s="134"/>
      <c r="CO292" s="134" t="str">
        <f t="shared" si="181"/>
        <v/>
      </c>
      <c r="CP292" s="134" t="str">
        <f>IF(OR(CM292="",CN292=""),"",SUMIFS('تحميل المصنعيات'!$N:$N,'تحميل المصنعيات'!$F:$F,CN$2,'تحميل المصنعيات'!$D:$D,CL292))</f>
        <v/>
      </c>
      <c r="CQ292" s="135" t="str">
        <f t="shared" si="167"/>
        <v/>
      </c>
      <c r="CR292" s="135" t="str">
        <f t="shared" si="168"/>
        <v/>
      </c>
      <c r="CS292" s="132" t="str">
        <f t="shared" si="190"/>
        <v/>
      </c>
    </row>
    <row r="293" spans="9:97" x14ac:dyDescent="0.25">
      <c r="I293" s="4" t="s">
        <v>8</v>
      </c>
      <c r="J293" s="5">
        <v>45458</v>
      </c>
      <c r="K293" s="6"/>
      <c r="L293" s="6"/>
      <c r="M293" s="6" t="str">
        <f t="shared" si="169"/>
        <v/>
      </c>
      <c r="N293" s="6" t="str">
        <f>IF(OR(K293="",L293=""),"",SUMIFS('تحميل المصنعيات'!$N:$N,'تحميل المصنعيات'!$F:$F,L$2,'تحميل المصنعيات'!$D:$D,J293))</f>
        <v/>
      </c>
      <c r="O293" s="55" t="str">
        <f t="shared" si="155"/>
        <v/>
      </c>
      <c r="P293" s="55" t="str">
        <f t="shared" si="182"/>
        <v/>
      </c>
      <c r="Q293" s="129" t="str">
        <f t="shared" si="170"/>
        <v/>
      </c>
      <c r="S293" s="4" t="s">
        <v>8</v>
      </c>
      <c r="T293" s="5">
        <v>45458</v>
      </c>
      <c r="U293" s="6"/>
      <c r="V293" s="6"/>
      <c r="W293" s="6" t="str">
        <f t="shared" si="171"/>
        <v/>
      </c>
      <c r="X293" s="6" t="str">
        <f>IF(OR(U293="",V293=""),"",SUMIFS('تحميل المصنعيات'!$N:$N,'تحميل المصنعيات'!$F:$F,V$2,'تحميل المصنعيات'!$D:$D,T293))</f>
        <v/>
      </c>
      <c r="Y293" s="55" t="str">
        <f t="shared" si="156"/>
        <v/>
      </c>
      <c r="Z293" s="55" t="str">
        <f t="shared" si="157"/>
        <v/>
      </c>
      <c r="AA293" s="129" t="str">
        <f t="shared" si="183"/>
        <v/>
      </c>
      <c r="AC293" s="4" t="s">
        <v>8</v>
      </c>
      <c r="AD293" s="5">
        <v>45458</v>
      </c>
      <c r="AE293" s="6"/>
      <c r="AF293" s="6"/>
      <c r="AG293" s="6" t="str">
        <f t="shared" si="172"/>
        <v/>
      </c>
      <c r="AH293" s="6" t="str">
        <f>IF(OR(AE293="",AF293=""),"",SUMIFS('تحميل المصنعيات'!$N:$N,'تحميل المصنعيات'!$F:$F,AF$2,'تحميل المصنعيات'!$D:$D,AD293))</f>
        <v/>
      </c>
      <c r="AI293" s="55" t="str">
        <f t="shared" si="158"/>
        <v/>
      </c>
      <c r="AJ293" s="55" t="str">
        <f t="shared" si="173"/>
        <v/>
      </c>
      <c r="AK293" s="129" t="str">
        <f t="shared" si="184"/>
        <v/>
      </c>
      <c r="AM293" s="4" t="s">
        <v>8</v>
      </c>
      <c r="AN293" s="5">
        <v>45458</v>
      </c>
      <c r="AO293" s="6"/>
      <c r="AP293" s="6"/>
      <c r="AQ293" s="6" t="str">
        <f t="shared" si="174"/>
        <v/>
      </c>
      <c r="AR293" s="6" t="str">
        <f>IF(OR(AO293="",AP293=""),"",SUMIFS('تحميل المصنعيات'!$N:$N,'تحميل المصنعيات'!$F:$F,AP$2,'تحميل المصنعيات'!$D:$D,AN293))</f>
        <v/>
      </c>
      <c r="AS293" s="55" t="str">
        <f t="shared" si="159"/>
        <v/>
      </c>
      <c r="AT293" s="55" t="str">
        <f t="shared" si="160"/>
        <v/>
      </c>
      <c r="AU293" s="129" t="str">
        <f t="shared" si="185"/>
        <v/>
      </c>
      <c r="AW293" s="4" t="s">
        <v>8</v>
      </c>
      <c r="AX293" s="5">
        <v>45458</v>
      </c>
      <c r="AY293" s="6"/>
      <c r="AZ293" s="6"/>
      <c r="BA293" s="6" t="str">
        <f t="shared" si="175"/>
        <v/>
      </c>
      <c r="BB293" s="6" t="str">
        <f>IF(OR(AY293="",AZ293=""),"",SUMIFS('تحميل المصنعيات'!$N:$N,'تحميل المصنعيات'!$F:$F,AZ$2,'تحميل المصنعيات'!$D:$D,AX293))</f>
        <v/>
      </c>
      <c r="BC293" s="55" t="str">
        <f t="shared" si="161"/>
        <v/>
      </c>
      <c r="BD293" s="55" t="str">
        <f t="shared" si="176"/>
        <v/>
      </c>
      <c r="BE293" s="129" t="str">
        <f t="shared" si="186"/>
        <v/>
      </c>
      <c r="BG293" s="4" t="s">
        <v>8</v>
      </c>
      <c r="BH293" s="5">
        <v>45458</v>
      </c>
      <c r="BI293" s="6"/>
      <c r="BJ293" s="6"/>
      <c r="BK293" s="6" t="str">
        <f t="shared" si="177"/>
        <v/>
      </c>
      <c r="BL293" s="6" t="str">
        <f>IF(OR(BI293="",BJ293=""),"",SUMIFS('تحميل المصنعيات'!$N:$N,'تحميل المصنعيات'!$F:$F,BJ$2,'تحميل المصنعيات'!$D:$D,BH293))</f>
        <v/>
      </c>
      <c r="BM293" s="55" t="str">
        <f t="shared" si="162"/>
        <v/>
      </c>
      <c r="BN293" s="55" t="str">
        <f t="shared" si="163"/>
        <v/>
      </c>
      <c r="BO293" s="129" t="str">
        <f t="shared" si="187"/>
        <v/>
      </c>
      <c r="BQ293" s="4" t="s">
        <v>8</v>
      </c>
      <c r="BR293" s="5">
        <v>45458</v>
      </c>
      <c r="BS293" s="6"/>
      <c r="BT293" s="6"/>
      <c r="BU293" s="6" t="str">
        <f t="shared" si="178"/>
        <v/>
      </c>
      <c r="BV293" s="6" t="str">
        <f>IF(OR(BS293="",BT293=""),"",SUMIFS('تحميل المصنعيات'!$N:$N,'تحميل المصنعيات'!$F:$F,BT$2,'تحميل المصنعيات'!$D:$D,BR293))</f>
        <v/>
      </c>
      <c r="BW293" s="55" t="str">
        <f t="shared" si="164"/>
        <v/>
      </c>
      <c r="BX293" s="55" t="str">
        <f t="shared" si="179"/>
        <v/>
      </c>
      <c r="BY293" s="129" t="str">
        <f t="shared" si="188"/>
        <v/>
      </c>
      <c r="CA293" s="4" t="s">
        <v>8</v>
      </c>
      <c r="CB293" s="5">
        <v>45458</v>
      </c>
      <c r="CC293" s="6"/>
      <c r="CD293" s="6"/>
      <c r="CE293" s="6" t="str">
        <f t="shared" si="180"/>
        <v/>
      </c>
      <c r="CF293" s="6" t="str">
        <f>IF(OR(CC293="",CD293=""),"",SUMIFS('تحميل المصنعيات'!$N:$N,'تحميل المصنعيات'!$F:$F,CD$2,'تحميل المصنعيات'!$D:$D,CB293))</f>
        <v/>
      </c>
      <c r="CG293" s="55" t="str">
        <f t="shared" si="165"/>
        <v/>
      </c>
      <c r="CH293" s="55" t="str">
        <f t="shared" si="166"/>
        <v/>
      </c>
      <c r="CI293" s="129" t="str">
        <f t="shared" si="189"/>
        <v/>
      </c>
      <c r="CK293" s="4" t="s">
        <v>8</v>
      </c>
      <c r="CL293" s="5">
        <v>45458</v>
      </c>
      <c r="CM293" s="6"/>
      <c r="CN293" s="6"/>
      <c r="CO293" s="6" t="str">
        <f t="shared" si="181"/>
        <v/>
      </c>
      <c r="CP293" s="6" t="str">
        <f>IF(OR(CM293="",CN293=""),"",SUMIFS('تحميل المصنعيات'!$N:$N,'تحميل المصنعيات'!$F:$F,CN$2,'تحميل المصنعيات'!$D:$D,CL293))</f>
        <v/>
      </c>
      <c r="CQ293" s="55" t="str">
        <f t="shared" si="167"/>
        <v/>
      </c>
      <c r="CR293" s="55" t="str">
        <f t="shared" si="168"/>
        <v/>
      </c>
      <c r="CS293" s="129" t="str">
        <f t="shared" si="190"/>
        <v/>
      </c>
    </row>
    <row r="294" spans="9:97" x14ac:dyDescent="0.25">
      <c r="I294" s="4" t="s">
        <v>9</v>
      </c>
      <c r="J294" s="5">
        <v>45459</v>
      </c>
      <c r="K294" s="6"/>
      <c r="L294" s="6"/>
      <c r="M294" s="6" t="str">
        <f t="shared" si="169"/>
        <v/>
      </c>
      <c r="N294" s="6" t="str">
        <f>IF(OR(K294="",L294=""),"",SUMIFS('تحميل المصنعيات'!$N:$N,'تحميل المصنعيات'!$F:$F,L$2,'تحميل المصنعيات'!$D:$D,J294))</f>
        <v/>
      </c>
      <c r="O294" s="55" t="str">
        <f t="shared" si="155"/>
        <v/>
      </c>
      <c r="P294" s="55" t="str">
        <f t="shared" si="182"/>
        <v/>
      </c>
      <c r="Q294" s="129" t="str">
        <f t="shared" si="170"/>
        <v/>
      </c>
      <c r="S294" s="4" t="s">
        <v>9</v>
      </c>
      <c r="T294" s="5">
        <v>45459</v>
      </c>
      <c r="U294" s="6"/>
      <c r="V294" s="6"/>
      <c r="W294" s="6" t="str">
        <f t="shared" si="171"/>
        <v/>
      </c>
      <c r="X294" s="6" t="str">
        <f>IF(OR(U294="",V294=""),"",SUMIFS('تحميل المصنعيات'!$N:$N,'تحميل المصنعيات'!$F:$F,V$2,'تحميل المصنعيات'!$D:$D,T294))</f>
        <v/>
      </c>
      <c r="Y294" s="55" t="str">
        <f t="shared" si="156"/>
        <v/>
      </c>
      <c r="Z294" s="55" t="str">
        <f t="shared" si="157"/>
        <v/>
      </c>
      <c r="AA294" s="129" t="str">
        <f t="shared" si="183"/>
        <v/>
      </c>
      <c r="AC294" s="4" t="s">
        <v>9</v>
      </c>
      <c r="AD294" s="5">
        <v>45459</v>
      </c>
      <c r="AE294" s="6"/>
      <c r="AF294" s="6"/>
      <c r="AG294" s="6" t="str">
        <f t="shared" si="172"/>
        <v/>
      </c>
      <c r="AH294" s="6" t="str">
        <f>IF(OR(AE294="",AF294=""),"",SUMIFS('تحميل المصنعيات'!$N:$N,'تحميل المصنعيات'!$F:$F,AF$2,'تحميل المصنعيات'!$D:$D,AD294))</f>
        <v/>
      </c>
      <c r="AI294" s="55" t="str">
        <f t="shared" si="158"/>
        <v/>
      </c>
      <c r="AJ294" s="55" t="str">
        <f t="shared" si="173"/>
        <v/>
      </c>
      <c r="AK294" s="129" t="str">
        <f t="shared" si="184"/>
        <v/>
      </c>
      <c r="AM294" s="4" t="s">
        <v>9</v>
      </c>
      <c r="AN294" s="5">
        <v>45459</v>
      </c>
      <c r="AO294" s="6"/>
      <c r="AP294" s="6"/>
      <c r="AQ294" s="6" t="str">
        <f t="shared" si="174"/>
        <v/>
      </c>
      <c r="AR294" s="6" t="str">
        <f>IF(OR(AO294="",AP294=""),"",SUMIFS('تحميل المصنعيات'!$N:$N,'تحميل المصنعيات'!$F:$F,AP$2,'تحميل المصنعيات'!$D:$D,AN294))</f>
        <v/>
      </c>
      <c r="AS294" s="55" t="str">
        <f t="shared" si="159"/>
        <v/>
      </c>
      <c r="AT294" s="55" t="str">
        <f t="shared" si="160"/>
        <v/>
      </c>
      <c r="AU294" s="129" t="str">
        <f t="shared" si="185"/>
        <v/>
      </c>
      <c r="AW294" s="4" t="s">
        <v>9</v>
      </c>
      <c r="AX294" s="5">
        <v>45459</v>
      </c>
      <c r="AY294" s="6"/>
      <c r="AZ294" s="6"/>
      <c r="BA294" s="6" t="str">
        <f t="shared" si="175"/>
        <v/>
      </c>
      <c r="BB294" s="6" t="str">
        <f>IF(OR(AY294="",AZ294=""),"",SUMIFS('تحميل المصنعيات'!$N:$N,'تحميل المصنعيات'!$F:$F,AZ$2,'تحميل المصنعيات'!$D:$D,AX294))</f>
        <v/>
      </c>
      <c r="BC294" s="55" t="str">
        <f t="shared" si="161"/>
        <v/>
      </c>
      <c r="BD294" s="55" t="str">
        <f t="shared" si="176"/>
        <v/>
      </c>
      <c r="BE294" s="129" t="str">
        <f t="shared" si="186"/>
        <v/>
      </c>
      <c r="BG294" s="4" t="s">
        <v>9</v>
      </c>
      <c r="BH294" s="5">
        <v>45459</v>
      </c>
      <c r="BI294" s="6"/>
      <c r="BJ294" s="6"/>
      <c r="BK294" s="6" t="str">
        <f t="shared" si="177"/>
        <v/>
      </c>
      <c r="BL294" s="6" t="str">
        <f>IF(OR(BI294="",BJ294=""),"",SUMIFS('تحميل المصنعيات'!$N:$N,'تحميل المصنعيات'!$F:$F,BJ$2,'تحميل المصنعيات'!$D:$D,BH294))</f>
        <v/>
      </c>
      <c r="BM294" s="55" t="str">
        <f t="shared" si="162"/>
        <v/>
      </c>
      <c r="BN294" s="55" t="str">
        <f t="shared" si="163"/>
        <v/>
      </c>
      <c r="BO294" s="129" t="str">
        <f t="shared" si="187"/>
        <v/>
      </c>
      <c r="BQ294" s="4" t="s">
        <v>9</v>
      </c>
      <c r="BR294" s="5">
        <v>45459</v>
      </c>
      <c r="BS294" s="6"/>
      <c r="BT294" s="6"/>
      <c r="BU294" s="6" t="str">
        <f t="shared" si="178"/>
        <v/>
      </c>
      <c r="BV294" s="6" t="str">
        <f>IF(OR(BS294="",BT294=""),"",SUMIFS('تحميل المصنعيات'!$N:$N,'تحميل المصنعيات'!$F:$F,BT$2,'تحميل المصنعيات'!$D:$D,BR294))</f>
        <v/>
      </c>
      <c r="BW294" s="55" t="str">
        <f t="shared" si="164"/>
        <v/>
      </c>
      <c r="BX294" s="55" t="str">
        <f t="shared" si="179"/>
        <v/>
      </c>
      <c r="BY294" s="129" t="str">
        <f t="shared" si="188"/>
        <v/>
      </c>
      <c r="CA294" s="4" t="s">
        <v>9</v>
      </c>
      <c r="CB294" s="5">
        <v>45459</v>
      </c>
      <c r="CC294" s="6"/>
      <c r="CD294" s="6"/>
      <c r="CE294" s="6" t="str">
        <f t="shared" si="180"/>
        <v/>
      </c>
      <c r="CF294" s="6" t="str">
        <f>IF(OR(CC294="",CD294=""),"",SUMIFS('تحميل المصنعيات'!$N:$N,'تحميل المصنعيات'!$F:$F,CD$2,'تحميل المصنعيات'!$D:$D,CB294))</f>
        <v/>
      </c>
      <c r="CG294" s="55" t="str">
        <f t="shared" si="165"/>
        <v/>
      </c>
      <c r="CH294" s="55" t="str">
        <f t="shared" si="166"/>
        <v/>
      </c>
      <c r="CI294" s="129" t="str">
        <f t="shared" si="189"/>
        <v/>
      </c>
      <c r="CK294" s="4" t="s">
        <v>9</v>
      </c>
      <c r="CL294" s="5">
        <v>45459</v>
      </c>
      <c r="CM294" s="6"/>
      <c r="CN294" s="6"/>
      <c r="CO294" s="6" t="str">
        <f t="shared" si="181"/>
        <v/>
      </c>
      <c r="CP294" s="6" t="str">
        <f>IF(OR(CM294="",CN294=""),"",SUMIFS('تحميل المصنعيات'!$N:$N,'تحميل المصنعيات'!$F:$F,CN$2,'تحميل المصنعيات'!$D:$D,CL294))</f>
        <v/>
      </c>
      <c r="CQ294" s="55" t="str">
        <f t="shared" si="167"/>
        <v/>
      </c>
      <c r="CR294" s="55" t="str">
        <f t="shared" si="168"/>
        <v/>
      </c>
      <c r="CS294" s="129" t="str">
        <f t="shared" si="190"/>
        <v/>
      </c>
    </row>
    <row r="295" spans="9:97" x14ac:dyDescent="0.25">
      <c r="I295" s="4" t="s">
        <v>10</v>
      </c>
      <c r="J295" s="5">
        <v>45460</v>
      </c>
      <c r="K295" s="6"/>
      <c r="L295" s="6"/>
      <c r="M295" s="6" t="str">
        <f t="shared" si="169"/>
        <v/>
      </c>
      <c r="N295" s="6" t="str">
        <f>IF(OR(K295="",L295=""),"",SUMIFS('تحميل المصنعيات'!$N:$N,'تحميل المصنعيات'!$F:$F,L$2,'تحميل المصنعيات'!$D:$D,J295))</f>
        <v/>
      </c>
      <c r="O295" s="55" t="str">
        <f t="shared" si="155"/>
        <v/>
      </c>
      <c r="P295" s="55" t="str">
        <f t="shared" si="182"/>
        <v/>
      </c>
      <c r="Q295" s="129" t="str">
        <f t="shared" si="170"/>
        <v/>
      </c>
      <c r="S295" s="4" t="s">
        <v>10</v>
      </c>
      <c r="T295" s="5">
        <v>45460</v>
      </c>
      <c r="U295" s="6"/>
      <c r="V295" s="6"/>
      <c r="W295" s="6" t="str">
        <f t="shared" si="171"/>
        <v/>
      </c>
      <c r="X295" s="6" t="str">
        <f>IF(OR(U295="",V295=""),"",SUMIFS('تحميل المصنعيات'!$N:$N,'تحميل المصنعيات'!$F:$F,V$2,'تحميل المصنعيات'!$D:$D,T295))</f>
        <v/>
      </c>
      <c r="Y295" s="55" t="str">
        <f t="shared" si="156"/>
        <v/>
      </c>
      <c r="Z295" s="55" t="str">
        <f t="shared" si="157"/>
        <v/>
      </c>
      <c r="AA295" s="129" t="str">
        <f t="shared" si="183"/>
        <v/>
      </c>
      <c r="AC295" s="4" t="s">
        <v>10</v>
      </c>
      <c r="AD295" s="5">
        <v>45460</v>
      </c>
      <c r="AE295" s="6"/>
      <c r="AF295" s="6"/>
      <c r="AG295" s="6" t="str">
        <f t="shared" si="172"/>
        <v/>
      </c>
      <c r="AH295" s="6" t="str">
        <f>IF(OR(AE295="",AF295=""),"",SUMIFS('تحميل المصنعيات'!$N:$N,'تحميل المصنعيات'!$F:$F,AF$2,'تحميل المصنعيات'!$D:$D,AD295))</f>
        <v/>
      </c>
      <c r="AI295" s="55" t="str">
        <f t="shared" si="158"/>
        <v/>
      </c>
      <c r="AJ295" s="55" t="str">
        <f t="shared" si="173"/>
        <v/>
      </c>
      <c r="AK295" s="129" t="str">
        <f t="shared" si="184"/>
        <v/>
      </c>
      <c r="AM295" s="4" t="s">
        <v>10</v>
      </c>
      <c r="AN295" s="5">
        <v>45460</v>
      </c>
      <c r="AO295" s="6"/>
      <c r="AP295" s="6"/>
      <c r="AQ295" s="6" t="str">
        <f t="shared" si="174"/>
        <v/>
      </c>
      <c r="AR295" s="6" t="str">
        <f>IF(OR(AO295="",AP295=""),"",SUMIFS('تحميل المصنعيات'!$N:$N,'تحميل المصنعيات'!$F:$F,AP$2,'تحميل المصنعيات'!$D:$D,AN295))</f>
        <v/>
      </c>
      <c r="AS295" s="55" t="str">
        <f t="shared" si="159"/>
        <v/>
      </c>
      <c r="AT295" s="55" t="str">
        <f t="shared" si="160"/>
        <v/>
      </c>
      <c r="AU295" s="129" t="str">
        <f t="shared" si="185"/>
        <v/>
      </c>
      <c r="AW295" s="4" t="s">
        <v>10</v>
      </c>
      <c r="AX295" s="5">
        <v>45460</v>
      </c>
      <c r="AY295" s="6"/>
      <c r="AZ295" s="6"/>
      <c r="BA295" s="6" t="str">
        <f t="shared" si="175"/>
        <v/>
      </c>
      <c r="BB295" s="6" t="str">
        <f>IF(OR(AY295="",AZ295=""),"",SUMIFS('تحميل المصنعيات'!$N:$N,'تحميل المصنعيات'!$F:$F,AZ$2,'تحميل المصنعيات'!$D:$D,AX295))</f>
        <v/>
      </c>
      <c r="BC295" s="55" t="str">
        <f t="shared" si="161"/>
        <v/>
      </c>
      <c r="BD295" s="55" t="str">
        <f t="shared" si="176"/>
        <v/>
      </c>
      <c r="BE295" s="129" t="str">
        <f t="shared" si="186"/>
        <v/>
      </c>
      <c r="BG295" s="4" t="s">
        <v>10</v>
      </c>
      <c r="BH295" s="5">
        <v>45460</v>
      </c>
      <c r="BI295" s="6"/>
      <c r="BJ295" s="6"/>
      <c r="BK295" s="6" t="str">
        <f t="shared" si="177"/>
        <v/>
      </c>
      <c r="BL295" s="6" t="str">
        <f>IF(OR(BI295="",BJ295=""),"",SUMIFS('تحميل المصنعيات'!$N:$N,'تحميل المصنعيات'!$F:$F,BJ$2,'تحميل المصنعيات'!$D:$D,BH295))</f>
        <v/>
      </c>
      <c r="BM295" s="55" t="str">
        <f t="shared" si="162"/>
        <v/>
      </c>
      <c r="BN295" s="55" t="str">
        <f t="shared" si="163"/>
        <v/>
      </c>
      <c r="BO295" s="129" t="str">
        <f t="shared" si="187"/>
        <v/>
      </c>
      <c r="BQ295" s="4" t="s">
        <v>10</v>
      </c>
      <c r="BR295" s="5">
        <v>45460</v>
      </c>
      <c r="BS295" s="6"/>
      <c r="BT295" s="6"/>
      <c r="BU295" s="6" t="str">
        <f t="shared" si="178"/>
        <v/>
      </c>
      <c r="BV295" s="6" t="str">
        <f>IF(OR(BS295="",BT295=""),"",SUMIFS('تحميل المصنعيات'!$N:$N,'تحميل المصنعيات'!$F:$F,BT$2,'تحميل المصنعيات'!$D:$D,BR295))</f>
        <v/>
      </c>
      <c r="BW295" s="55" t="str">
        <f t="shared" si="164"/>
        <v/>
      </c>
      <c r="BX295" s="55" t="str">
        <f t="shared" si="179"/>
        <v/>
      </c>
      <c r="BY295" s="129" t="str">
        <f t="shared" si="188"/>
        <v/>
      </c>
      <c r="CA295" s="4" t="s">
        <v>10</v>
      </c>
      <c r="CB295" s="5">
        <v>45460</v>
      </c>
      <c r="CC295" s="6"/>
      <c r="CD295" s="6"/>
      <c r="CE295" s="6" t="str">
        <f t="shared" si="180"/>
        <v/>
      </c>
      <c r="CF295" s="6" t="str">
        <f>IF(OR(CC295="",CD295=""),"",SUMIFS('تحميل المصنعيات'!$N:$N,'تحميل المصنعيات'!$F:$F,CD$2,'تحميل المصنعيات'!$D:$D,CB295))</f>
        <v/>
      </c>
      <c r="CG295" s="55" t="str">
        <f t="shared" si="165"/>
        <v/>
      </c>
      <c r="CH295" s="55" t="str">
        <f t="shared" si="166"/>
        <v/>
      </c>
      <c r="CI295" s="129" t="str">
        <f t="shared" si="189"/>
        <v/>
      </c>
      <c r="CK295" s="4" t="s">
        <v>10</v>
      </c>
      <c r="CL295" s="5">
        <v>45460</v>
      </c>
      <c r="CM295" s="6"/>
      <c r="CN295" s="6"/>
      <c r="CO295" s="6" t="str">
        <f t="shared" si="181"/>
        <v/>
      </c>
      <c r="CP295" s="6" t="str">
        <f>IF(OR(CM295="",CN295=""),"",SUMIFS('تحميل المصنعيات'!$N:$N,'تحميل المصنعيات'!$F:$F,CN$2,'تحميل المصنعيات'!$D:$D,CL295))</f>
        <v/>
      </c>
      <c r="CQ295" s="55" t="str">
        <f t="shared" si="167"/>
        <v/>
      </c>
      <c r="CR295" s="55" t="str">
        <f t="shared" si="168"/>
        <v/>
      </c>
      <c r="CS295" s="129" t="str">
        <f t="shared" si="190"/>
        <v/>
      </c>
    </row>
    <row r="296" spans="9:97" x14ac:dyDescent="0.25">
      <c r="I296" s="4" t="s">
        <v>11</v>
      </c>
      <c r="J296" s="5">
        <v>45461</v>
      </c>
      <c r="K296" s="6"/>
      <c r="L296" s="6"/>
      <c r="M296" s="6" t="str">
        <f t="shared" si="169"/>
        <v/>
      </c>
      <c r="N296" s="6" t="str">
        <f>IF(OR(K296="",L296=""),"",SUMIFS('تحميل المصنعيات'!$N:$N,'تحميل المصنعيات'!$F:$F,L$2,'تحميل المصنعيات'!$D:$D,J296))</f>
        <v/>
      </c>
      <c r="O296" s="55" t="str">
        <f t="shared" si="155"/>
        <v/>
      </c>
      <c r="P296" s="55" t="str">
        <f t="shared" si="182"/>
        <v/>
      </c>
      <c r="Q296" s="129" t="str">
        <f t="shared" si="170"/>
        <v/>
      </c>
      <c r="S296" s="4" t="s">
        <v>11</v>
      </c>
      <c r="T296" s="5">
        <v>45461</v>
      </c>
      <c r="U296" s="6"/>
      <c r="V296" s="6"/>
      <c r="W296" s="6" t="str">
        <f t="shared" si="171"/>
        <v/>
      </c>
      <c r="X296" s="6" t="str">
        <f>IF(OR(U296="",V296=""),"",SUMIFS('تحميل المصنعيات'!$N:$N,'تحميل المصنعيات'!$F:$F,V$2,'تحميل المصنعيات'!$D:$D,T296))</f>
        <v/>
      </c>
      <c r="Y296" s="55" t="str">
        <f t="shared" si="156"/>
        <v/>
      </c>
      <c r="Z296" s="55" t="str">
        <f t="shared" si="157"/>
        <v/>
      </c>
      <c r="AA296" s="129" t="str">
        <f t="shared" si="183"/>
        <v/>
      </c>
      <c r="AC296" s="4" t="s">
        <v>11</v>
      </c>
      <c r="AD296" s="5">
        <v>45461</v>
      </c>
      <c r="AE296" s="6"/>
      <c r="AF296" s="6"/>
      <c r="AG296" s="6" t="str">
        <f t="shared" si="172"/>
        <v/>
      </c>
      <c r="AH296" s="6" t="str">
        <f>IF(OR(AE296="",AF296=""),"",SUMIFS('تحميل المصنعيات'!$N:$N,'تحميل المصنعيات'!$F:$F,AF$2,'تحميل المصنعيات'!$D:$D,AD296))</f>
        <v/>
      </c>
      <c r="AI296" s="55" t="str">
        <f t="shared" si="158"/>
        <v/>
      </c>
      <c r="AJ296" s="55" t="str">
        <f t="shared" si="173"/>
        <v/>
      </c>
      <c r="AK296" s="129" t="str">
        <f t="shared" si="184"/>
        <v/>
      </c>
      <c r="AM296" s="4" t="s">
        <v>11</v>
      </c>
      <c r="AN296" s="5">
        <v>45461</v>
      </c>
      <c r="AO296" s="6"/>
      <c r="AP296" s="6"/>
      <c r="AQ296" s="6" t="str">
        <f t="shared" si="174"/>
        <v/>
      </c>
      <c r="AR296" s="6" t="str">
        <f>IF(OR(AO296="",AP296=""),"",SUMIFS('تحميل المصنعيات'!$N:$N,'تحميل المصنعيات'!$F:$F,AP$2,'تحميل المصنعيات'!$D:$D,AN296))</f>
        <v/>
      </c>
      <c r="AS296" s="55" t="str">
        <f t="shared" si="159"/>
        <v/>
      </c>
      <c r="AT296" s="55" t="str">
        <f t="shared" si="160"/>
        <v/>
      </c>
      <c r="AU296" s="129" t="str">
        <f t="shared" si="185"/>
        <v/>
      </c>
      <c r="AW296" s="4" t="s">
        <v>11</v>
      </c>
      <c r="AX296" s="5">
        <v>45461</v>
      </c>
      <c r="AY296" s="6"/>
      <c r="AZ296" s="6"/>
      <c r="BA296" s="6" t="str">
        <f t="shared" si="175"/>
        <v/>
      </c>
      <c r="BB296" s="6" t="str">
        <f>IF(OR(AY296="",AZ296=""),"",SUMIFS('تحميل المصنعيات'!$N:$N,'تحميل المصنعيات'!$F:$F,AZ$2,'تحميل المصنعيات'!$D:$D,AX296))</f>
        <v/>
      </c>
      <c r="BC296" s="55" t="str">
        <f t="shared" si="161"/>
        <v/>
      </c>
      <c r="BD296" s="55" t="str">
        <f t="shared" si="176"/>
        <v/>
      </c>
      <c r="BE296" s="129" t="str">
        <f t="shared" si="186"/>
        <v/>
      </c>
      <c r="BG296" s="4" t="s">
        <v>11</v>
      </c>
      <c r="BH296" s="5">
        <v>45461</v>
      </c>
      <c r="BI296" s="6"/>
      <c r="BJ296" s="6"/>
      <c r="BK296" s="6" t="str">
        <f t="shared" si="177"/>
        <v/>
      </c>
      <c r="BL296" s="6" t="str">
        <f>IF(OR(BI296="",BJ296=""),"",SUMIFS('تحميل المصنعيات'!$N:$N,'تحميل المصنعيات'!$F:$F,BJ$2,'تحميل المصنعيات'!$D:$D,BH296))</f>
        <v/>
      </c>
      <c r="BM296" s="55" t="str">
        <f t="shared" si="162"/>
        <v/>
      </c>
      <c r="BN296" s="55" t="str">
        <f t="shared" si="163"/>
        <v/>
      </c>
      <c r="BO296" s="129" t="str">
        <f t="shared" si="187"/>
        <v/>
      </c>
      <c r="BQ296" s="4" t="s">
        <v>11</v>
      </c>
      <c r="BR296" s="5">
        <v>45461</v>
      </c>
      <c r="BS296" s="6"/>
      <c r="BT296" s="6"/>
      <c r="BU296" s="6" t="str">
        <f t="shared" si="178"/>
        <v/>
      </c>
      <c r="BV296" s="6" t="str">
        <f>IF(OR(BS296="",BT296=""),"",SUMIFS('تحميل المصنعيات'!$N:$N,'تحميل المصنعيات'!$F:$F,BT$2,'تحميل المصنعيات'!$D:$D,BR296))</f>
        <v/>
      </c>
      <c r="BW296" s="55" t="str">
        <f t="shared" si="164"/>
        <v/>
      </c>
      <c r="BX296" s="55" t="str">
        <f t="shared" si="179"/>
        <v/>
      </c>
      <c r="BY296" s="129" t="str">
        <f t="shared" si="188"/>
        <v/>
      </c>
      <c r="CA296" s="4" t="s">
        <v>11</v>
      </c>
      <c r="CB296" s="5">
        <v>45461</v>
      </c>
      <c r="CC296" s="6"/>
      <c r="CD296" s="6"/>
      <c r="CE296" s="6" t="str">
        <f t="shared" si="180"/>
        <v/>
      </c>
      <c r="CF296" s="6" t="str">
        <f>IF(OR(CC296="",CD296=""),"",SUMIFS('تحميل المصنعيات'!$N:$N,'تحميل المصنعيات'!$F:$F,CD$2,'تحميل المصنعيات'!$D:$D,CB296))</f>
        <v/>
      </c>
      <c r="CG296" s="55" t="str">
        <f t="shared" si="165"/>
        <v/>
      </c>
      <c r="CH296" s="55" t="str">
        <f t="shared" si="166"/>
        <v/>
      </c>
      <c r="CI296" s="129" t="str">
        <f t="shared" si="189"/>
        <v/>
      </c>
      <c r="CK296" s="4" t="s">
        <v>11</v>
      </c>
      <c r="CL296" s="5">
        <v>45461</v>
      </c>
      <c r="CM296" s="6"/>
      <c r="CN296" s="6"/>
      <c r="CO296" s="6" t="str">
        <f t="shared" si="181"/>
        <v/>
      </c>
      <c r="CP296" s="6" t="str">
        <f>IF(OR(CM296="",CN296=""),"",SUMIFS('تحميل المصنعيات'!$N:$N,'تحميل المصنعيات'!$F:$F,CN$2,'تحميل المصنعيات'!$D:$D,CL296))</f>
        <v/>
      </c>
      <c r="CQ296" s="55" t="str">
        <f t="shared" si="167"/>
        <v/>
      </c>
      <c r="CR296" s="55" t="str">
        <f t="shared" si="168"/>
        <v/>
      </c>
      <c r="CS296" s="129" t="str">
        <f t="shared" si="190"/>
        <v/>
      </c>
    </row>
    <row r="297" spans="9:97" x14ac:dyDescent="0.25">
      <c r="I297" s="4" t="s">
        <v>12</v>
      </c>
      <c r="J297" s="5">
        <v>45462</v>
      </c>
      <c r="K297" s="6"/>
      <c r="L297" s="6"/>
      <c r="M297" s="6" t="str">
        <f t="shared" si="169"/>
        <v/>
      </c>
      <c r="N297" s="6" t="str">
        <f>IF(OR(K297="",L297=""),"",SUMIFS('تحميل المصنعيات'!$N:$N,'تحميل المصنعيات'!$F:$F,L$2,'تحميل المصنعيات'!$D:$D,J297))</f>
        <v/>
      </c>
      <c r="O297" s="55" t="str">
        <f t="shared" si="155"/>
        <v/>
      </c>
      <c r="P297" s="55" t="str">
        <f t="shared" si="182"/>
        <v/>
      </c>
      <c r="Q297" s="129" t="str">
        <f t="shared" si="170"/>
        <v/>
      </c>
      <c r="S297" s="4" t="s">
        <v>12</v>
      </c>
      <c r="T297" s="5">
        <v>45462</v>
      </c>
      <c r="U297" s="6"/>
      <c r="V297" s="6"/>
      <c r="W297" s="6" t="str">
        <f t="shared" si="171"/>
        <v/>
      </c>
      <c r="X297" s="6" t="str">
        <f>IF(OR(U297="",V297=""),"",SUMIFS('تحميل المصنعيات'!$N:$N,'تحميل المصنعيات'!$F:$F,V$2,'تحميل المصنعيات'!$D:$D,T297))</f>
        <v/>
      </c>
      <c r="Y297" s="55" t="str">
        <f t="shared" si="156"/>
        <v/>
      </c>
      <c r="Z297" s="55" t="str">
        <f t="shared" si="157"/>
        <v/>
      </c>
      <c r="AA297" s="129" t="str">
        <f t="shared" si="183"/>
        <v/>
      </c>
      <c r="AC297" s="4" t="s">
        <v>12</v>
      </c>
      <c r="AD297" s="5">
        <v>45462</v>
      </c>
      <c r="AE297" s="6"/>
      <c r="AF297" s="6"/>
      <c r="AG297" s="6" t="str">
        <f t="shared" si="172"/>
        <v/>
      </c>
      <c r="AH297" s="6" t="str">
        <f>IF(OR(AE297="",AF297=""),"",SUMIFS('تحميل المصنعيات'!$N:$N,'تحميل المصنعيات'!$F:$F,AF$2,'تحميل المصنعيات'!$D:$D,AD297))</f>
        <v/>
      </c>
      <c r="AI297" s="55" t="str">
        <f t="shared" si="158"/>
        <v/>
      </c>
      <c r="AJ297" s="55" t="str">
        <f t="shared" si="173"/>
        <v/>
      </c>
      <c r="AK297" s="129" t="str">
        <f t="shared" si="184"/>
        <v/>
      </c>
      <c r="AM297" s="4" t="s">
        <v>12</v>
      </c>
      <c r="AN297" s="5">
        <v>45462</v>
      </c>
      <c r="AO297" s="6"/>
      <c r="AP297" s="6"/>
      <c r="AQ297" s="6" t="str">
        <f t="shared" si="174"/>
        <v/>
      </c>
      <c r="AR297" s="6" t="str">
        <f>IF(OR(AO297="",AP297=""),"",SUMIFS('تحميل المصنعيات'!$N:$N,'تحميل المصنعيات'!$F:$F,AP$2,'تحميل المصنعيات'!$D:$D,AN297))</f>
        <v/>
      </c>
      <c r="AS297" s="55" t="str">
        <f t="shared" si="159"/>
        <v/>
      </c>
      <c r="AT297" s="55" t="str">
        <f t="shared" si="160"/>
        <v/>
      </c>
      <c r="AU297" s="129" t="str">
        <f t="shared" si="185"/>
        <v/>
      </c>
      <c r="AW297" s="4" t="s">
        <v>12</v>
      </c>
      <c r="AX297" s="5">
        <v>45462</v>
      </c>
      <c r="AY297" s="6"/>
      <c r="AZ297" s="6"/>
      <c r="BA297" s="6" t="str">
        <f t="shared" si="175"/>
        <v/>
      </c>
      <c r="BB297" s="6" t="str">
        <f>IF(OR(AY297="",AZ297=""),"",SUMIFS('تحميل المصنعيات'!$N:$N,'تحميل المصنعيات'!$F:$F,AZ$2,'تحميل المصنعيات'!$D:$D,AX297))</f>
        <v/>
      </c>
      <c r="BC297" s="55" t="str">
        <f t="shared" si="161"/>
        <v/>
      </c>
      <c r="BD297" s="55" t="str">
        <f t="shared" si="176"/>
        <v/>
      </c>
      <c r="BE297" s="129" t="str">
        <f t="shared" si="186"/>
        <v/>
      </c>
      <c r="BG297" s="4" t="s">
        <v>12</v>
      </c>
      <c r="BH297" s="5">
        <v>45462</v>
      </c>
      <c r="BI297" s="6"/>
      <c r="BJ297" s="6"/>
      <c r="BK297" s="6" t="str">
        <f t="shared" si="177"/>
        <v/>
      </c>
      <c r="BL297" s="6" t="str">
        <f>IF(OR(BI297="",BJ297=""),"",SUMIFS('تحميل المصنعيات'!$N:$N,'تحميل المصنعيات'!$F:$F,BJ$2,'تحميل المصنعيات'!$D:$D,BH297))</f>
        <v/>
      </c>
      <c r="BM297" s="55" t="str">
        <f t="shared" si="162"/>
        <v/>
      </c>
      <c r="BN297" s="55" t="str">
        <f t="shared" si="163"/>
        <v/>
      </c>
      <c r="BO297" s="129" t="str">
        <f t="shared" si="187"/>
        <v/>
      </c>
      <c r="BQ297" s="4" t="s">
        <v>12</v>
      </c>
      <c r="BR297" s="5">
        <v>45462</v>
      </c>
      <c r="BS297" s="6"/>
      <c r="BT297" s="6"/>
      <c r="BU297" s="6" t="str">
        <f t="shared" si="178"/>
        <v/>
      </c>
      <c r="BV297" s="6" t="str">
        <f>IF(OR(BS297="",BT297=""),"",SUMIFS('تحميل المصنعيات'!$N:$N,'تحميل المصنعيات'!$F:$F,BT$2,'تحميل المصنعيات'!$D:$D,BR297))</f>
        <v/>
      </c>
      <c r="BW297" s="55" t="str">
        <f t="shared" si="164"/>
        <v/>
      </c>
      <c r="BX297" s="55" t="str">
        <f t="shared" si="179"/>
        <v/>
      </c>
      <c r="BY297" s="129" t="str">
        <f t="shared" si="188"/>
        <v/>
      </c>
      <c r="CA297" s="4" t="s">
        <v>12</v>
      </c>
      <c r="CB297" s="5">
        <v>45462</v>
      </c>
      <c r="CC297" s="6"/>
      <c r="CD297" s="6"/>
      <c r="CE297" s="6" t="str">
        <f t="shared" si="180"/>
        <v/>
      </c>
      <c r="CF297" s="6" t="str">
        <f>IF(OR(CC297="",CD297=""),"",SUMIFS('تحميل المصنعيات'!$N:$N,'تحميل المصنعيات'!$F:$F,CD$2,'تحميل المصنعيات'!$D:$D,CB297))</f>
        <v/>
      </c>
      <c r="CG297" s="55" t="str">
        <f t="shared" si="165"/>
        <v/>
      </c>
      <c r="CH297" s="55" t="str">
        <f t="shared" si="166"/>
        <v/>
      </c>
      <c r="CI297" s="129" t="str">
        <f t="shared" si="189"/>
        <v/>
      </c>
      <c r="CK297" s="4" t="s">
        <v>12</v>
      </c>
      <c r="CL297" s="5">
        <v>45462</v>
      </c>
      <c r="CM297" s="6"/>
      <c r="CN297" s="6"/>
      <c r="CO297" s="6" t="str">
        <f t="shared" si="181"/>
        <v/>
      </c>
      <c r="CP297" s="6" t="str">
        <f>IF(OR(CM297="",CN297=""),"",SUMIFS('تحميل المصنعيات'!$N:$N,'تحميل المصنعيات'!$F:$F,CN$2,'تحميل المصنعيات'!$D:$D,CL297))</f>
        <v/>
      </c>
      <c r="CQ297" s="55" t="str">
        <f t="shared" si="167"/>
        <v/>
      </c>
      <c r="CR297" s="55" t="str">
        <f t="shared" si="168"/>
        <v/>
      </c>
      <c r="CS297" s="129" t="str">
        <f t="shared" si="190"/>
        <v/>
      </c>
    </row>
    <row r="298" spans="9:97" x14ac:dyDescent="0.25">
      <c r="I298" s="4" t="s">
        <v>13</v>
      </c>
      <c r="J298" s="5">
        <v>45463</v>
      </c>
      <c r="K298" s="6"/>
      <c r="L298" s="6"/>
      <c r="M298" s="6" t="str">
        <f t="shared" si="169"/>
        <v/>
      </c>
      <c r="N298" s="6" t="str">
        <f>IF(OR(K298="",L298=""),"",SUMIFS('تحميل المصنعيات'!$N:$N,'تحميل المصنعيات'!$F:$F,L$2,'تحميل المصنعيات'!$D:$D,J298))</f>
        <v/>
      </c>
      <c r="O298" s="55" t="str">
        <f t="shared" si="155"/>
        <v/>
      </c>
      <c r="P298" s="55" t="str">
        <f t="shared" si="182"/>
        <v/>
      </c>
      <c r="Q298" s="129" t="str">
        <f t="shared" si="170"/>
        <v/>
      </c>
      <c r="S298" s="4" t="s">
        <v>13</v>
      </c>
      <c r="T298" s="5">
        <v>45463</v>
      </c>
      <c r="U298" s="6"/>
      <c r="V298" s="6"/>
      <c r="W298" s="6" t="str">
        <f t="shared" si="171"/>
        <v/>
      </c>
      <c r="X298" s="6" t="str">
        <f>IF(OR(U298="",V298=""),"",SUMIFS('تحميل المصنعيات'!$N:$N,'تحميل المصنعيات'!$F:$F,V$2,'تحميل المصنعيات'!$D:$D,T298))</f>
        <v/>
      </c>
      <c r="Y298" s="55" t="str">
        <f t="shared" si="156"/>
        <v/>
      </c>
      <c r="Z298" s="55" t="str">
        <f t="shared" si="157"/>
        <v/>
      </c>
      <c r="AA298" s="129" t="str">
        <f t="shared" si="183"/>
        <v/>
      </c>
      <c r="AC298" s="4" t="s">
        <v>13</v>
      </c>
      <c r="AD298" s="5">
        <v>45463</v>
      </c>
      <c r="AE298" s="6"/>
      <c r="AF298" s="6"/>
      <c r="AG298" s="6" t="str">
        <f t="shared" si="172"/>
        <v/>
      </c>
      <c r="AH298" s="6" t="str">
        <f>IF(OR(AE298="",AF298=""),"",SUMIFS('تحميل المصنعيات'!$N:$N,'تحميل المصنعيات'!$F:$F,AF$2,'تحميل المصنعيات'!$D:$D,AD298))</f>
        <v/>
      </c>
      <c r="AI298" s="55" t="str">
        <f t="shared" si="158"/>
        <v/>
      </c>
      <c r="AJ298" s="55" t="str">
        <f t="shared" si="173"/>
        <v/>
      </c>
      <c r="AK298" s="129" t="str">
        <f t="shared" si="184"/>
        <v/>
      </c>
      <c r="AM298" s="4" t="s">
        <v>13</v>
      </c>
      <c r="AN298" s="5">
        <v>45463</v>
      </c>
      <c r="AO298" s="6"/>
      <c r="AP298" s="6"/>
      <c r="AQ298" s="6" t="str">
        <f t="shared" si="174"/>
        <v/>
      </c>
      <c r="AR298" s="6" t="str">
        <f>IF(OR(AO298="",AP298=""),"",SUMIFS('تحميل المصنعيات'!$N:$N,'تحميل المصنعيات'!$F:$F,AP$2,'تحميل المصنعيات'!$D:$D,AN298))</f>
        <v/>
      </c>
      <c r="AS298" s="55" t="str">
        <f t="shared" si="159"/>
        <v/>
      </c>
      <c r="AT298" s="55" t="str">
        <f t="shared" si="160"/>
        <v/>
      </c>
      <c r="AU298" s="129" t="str">
        <f t="shared" si="185"/>
        <v/>
      </c>
      <c r="AW298" s="4" t="s">
        <v>13</v>
      </c>
      <c r="AX298" s="5">
        <v>45463</v>
      </c>
      <c r="AY298" s="6"/>
      <c r="AZ298" s="6"/>
      <c r="BA298" s="6" t="str">
        <f t="shared" si="175"/>
        <v/>
      </c>
      <c r="BB298" s="6" t="str">
        <f>IF(OR(AY298="",AZ298=""),"",SUMIFS('تحميل المصنعيات'!$N:$N,'تحميل المصنعيات'!$F:$F,AZ$2,'تحميل المصنعيات'!$D:$D,AX298))</f>
        <v/>
      </c>
      <c r="BC298" s="55" t="str">
        <f t="shared" si="161"/>
        <v/>
      </c>
      <c r="BD298" s="55" t="str">
        <f t="shared" si="176"/>
        <v/>
      </c>
      <c r="BE298" s="129" t="str">
        <f t="shared" si="186"/>
        <v/>
      </c>
      <c r="BG298" s="4" t="s">
        <v>13</v>
      </c>
      <c r="BH298" s="5">
        <v>45463</v>
      </c>
      <c r="BI298" s="6"/>
      <c r="BJ298" s="6"/>
      <c r="BK298" s="6" t="str">
        <f t="shared" si="177"/>
        <v/>
      </c>
      <c r="BL298" s="6" t="str">
        <f>IF(OR(BI298="",BJ298=""),"",SUMIFS('تحميل المصنعيات'!$N:$N,'تحميل المصنعيات'!$F:$F,BJ$2,'تحميل المصنعيات'!$D:$D,BH298))</f>
        <v/>
      </c>
      <c r="BM298" s="55" t="str">
        <f t="shared" si="162"/>
        <v/>
      </c>
      <c r="BN298" s="55" t="str">
        <f t="shared" si="163"/>
        <v/>
      </c>
      <c r="BO298" s="129" t="str">
        <f t="shared" si="187"/>
        <v/>
      </c>
      <c r="BQ298" s="4" t="s">
        <v>13</v>
      </c>
      <c r="BR298" s="5">
        <v>45463</v>
      </c>
      <c r="BS298" s="6"/>
      <c r="BT298" s="6"/>
      <c r="BU298" s="6" t="str">
        <f t="shared" si="178"/>
        <v/>
      </c>
      <c r="BV298" s="6" t="str">
        <f>IF(OR(BS298="",BT298=""),"",SUMIFS('تحميل المصنعيات'!$N:$N,'تحميل المصنعيات'!$F:$F,BT$2,'تحميل المصنعيات'!$D:$D,BR298))</f>
        <v/>
      </c>
      <c r="BW298" s="55" t="str">
        <f t="shared" si="164"/>
        <v/>
      </c>
      <c r="BX298" s="55" t="str">
        <f t="shared" si="179"/>
        <v/>
      </c>
      <c r="BY298" s="129" t="str">
        <f t="shared" si="188"/>
        <v/>
      </c>
      <c r="CA298" s="4" t="s">
        <v>13</v>
      </c>
      <c r="CB298" s="5">
        <v>45463</v>
      </c>
      <c r="CC298" s="6"/>
      <c r="CD298" s="6"/>
      <c r="CE298" s="6" t="str">
        <f t="shared" si="180"/>
        <v/>
      </c>
      <c r="CF298" s="6" t="str">
        <f>IF(OR(CC298="",CD298=""),"",SUMIFS('تحميل المصنعيات'!$N:$N,'تحميل المصنعيات'!$F:$F,CD$2,'تحميل المصنعيات'!$D:$D,CB298))</f>
        <v/>
      </c>
      <c r="CG298" s="55" t="str">
        <f t="shared" si="165"/>
        <v/>
      </c>
      <c r="CH298" s="55" t="str">
        <f t="shared" si="166"/>
        <v/>
      </c>
      <c r="CI298" s="129" t="str">
        <f t="shared" si="189"/>
        <v/>
      </c>
      <c r="CK298" s="4" t="s">
        <v>13</v>
      </c>
      <c r="CL298" s="5">
        <v>45463</v>
      </c>
      <c r="CM298" s="6"/>
      <c r="CN298" s="6"/>
      <c r="CO298" s="6" t="str">
        <f t="shared" si="181"/>
        <v/>
      </c>
      <c r="CP298" s="6" t="str">
        <f>IF(OR(CM298="",CN298=""),"",SUMIFS('تحميل المصنعيات'!$N:$N,'تحميل المصنعيات'!$F:$F,CN$2,'تحميل المصنعيات'!$D:$D,CL298))</f>
        <v/>
      </c>
      <c r="CQ298" s="55" t="str">
        <f t="shared" si="167"/>
        <v/>
      </c>
      <c r="CR298" s="55" t="str">
        <f t="shared" si="168"/>
        <v/>
      </c>
      <c r="CS298" s="129" t="str">
        <f t="shared" si="190"/>
        <v/>
      </c>
    </row>
    <row r="299" spans="9:97" x14ac:dyDescent="0.25">
      <c r="I299" s="132" t="s">
        <v>30</v>
      </c>
      <c r="J299" s="133">
        <v>45464</v>
      </c>
      <c r="K299" s="134"/>
      <c r="L299" s="134"/>
      <c r="M299" s="134" t="str">
        <f t="shared" si="169"/>
        <v/>
      </c>
      <c r="N299" s="134" t="str">
        <f>IF(OR(K299="",L299=""),"",SUMIFS('تحميل المصنعيات'!$N:$N,'تحميل المصنعيات'!$F:$F,L$2,'تحميل المصنعيات'!$D:$D,J299))</f>
        <v/>
      </c>
      <c r="O299" s="135" t="str">
        <f t="shared" si="155"/>
        <v/>
      </c>
      <c r="P299" s="135" t="str">
        <f t="shared" si="182"/>
        <v/>
      </c>
      <c r="Q299" s="132" t="str">
        <f t="shared" si="170"/>
        <v/>
      </c>
      <c r="S299" s="132" t="s">
        <v>30</v>
      </c>
      <c r="T299" s="133">
        <v>45464</v>
      </c>
      <c r="U299" s="134"/>
      <c r="V299" s="134"/>
      <c r="W299" s="134" t="str">
        <f t="shared" si="171"/>
        <v/>
      </c>
      <c r="X299" s="134" t="str">
        <f>IF(OR(U299="",V299=""),"",SUMIFS('تحميل المصنعيات'!$N:$N,'تحميل المصنعيات'!$F:$F,V$2,'تحميل المصنعيات'!$D:$D,T299))</f>
        <v/>
      </c>
      <c r="Y299" s="135" t="str">
        <f t="shared" si="156"/>
        <v/>
      </c>
      <c r="Z299" s="135" t="str">
        <f t="shared" si="157"/>
        <v/>
      </c>
      <c r="AA299" s="132" t="str">
        <f t="shared" si="183"/>
        <v/>
      </c>
      <c r="AC299" s="132" t="s">
        <v>30</v>
      </c>
      <c r="AD299" s="133">
        <v>45464</v>
      </c>
      <c r="AE299" s="134"/>
      <c r="AF299" s="134"/>
      <c r="AG299" s="134" t="str">
        <f t="shared" si="172"/>
        <v/>
      </c>
      <c r="AH299" s="134" t="str">
        <f>IF(OR(AE299="",AF299=""),"",SUMIFS('تحميل المصنعيات'!$N:$N,'تحميل المصنعيات'!$F:$F,AF$2,'تحميل المصنعيات'!$D:$D,AD299))</f>
        <v/>
      </c>
      <c r="AI299" s="135" t="str">
        <f t="shared" si="158"/>
        <v/>
      </c>
      <c r="AJ299" s="135" t="str">
        <f t="shared" si="173"/>
        <v/>
      </c>
      <c r="AK299" s="132" t="str">
        <f t="shared" si="184"/>
        <v/>
      </c>
      <c r="AM299" s="132" t="s">
        <v>30</v>
      </c>
      <c r="AN299" s="133">
        <v>45464</v>
      </c>
      <c r="AO299" s="134"/>
      <c r="AP299" s="134"/>
      <c r="AQ299" s="134" t="str">
        <f t="shared" si="174"/>
        <v/>
      </c>
      <c r="AR299" s="134" t="str">
        <f>IF(OR(AO299="",AP299=""),"",SUMIFS('تحميل المصنعيات'!$N:$N,'تحميل المصنعيات'!$F:$F,AP$2,'تحميل المصنعيات'!$D:$D,AN299))</f>
        <v/>
      </c>
      <c r="AS299" s="135" t="str">
        <f t="shared" si="159"/>
        <v/>
      </c>
      <c r="AT299" s="135" t="str">
        <f t="shared" si="160"/>
        <v/>
      </c>
      <c r="AU299" s="132" t="str">
        <f t="shared" si="185"/>
        <v/>
      </c>
      <c r="AW299" s="132" t="s">
        <v>30</v>
      </c>
      <c r="AX299" s="133">
        <v>45464</v>
      </c>
      <c r="AY299" s="134"/>
      <c r="AZ299" s="134"/>
      <c r="BA299" s="134" t="str">
        <f t="shared" si="175"/>
        <v/>
      </c>
      <c r="BB299" s="134" t="str">
        <f>IF(OR(AY299="",AZ299=""),"",SUMIFS('تحميل المصنعيات'!$N:$N,'تحميل المصنعيات'!$F:$F,AZ$2,'تحميل المصنعيات'!$D:$D,AX299))</f>
        <v/>
      </c>
      <c r="BC299" s="135" t="str">
        <f t="shared" si="161"/>
        <v/>
      </c>
      <c r="BD299" s="135" t="str">
        <f t="shared" si="176"/>
        <v/>
      </c>
      <c r="BE299" s="132" t="str">
        <f t="shared" si="186"/>
        <v/>
      </c>
      <c r="BG299" s="132" t="s">
        <v>30</v>
      </c>
      <c r="BH299" s="133">
        <v>45464</v>
      </c>
      <c r="BI299" s="134"/>
      <c r="BJ299" s="134"/>
      <c r="BK299" s="134" t="str">
        <f t="shared" si="177"/>
        <v/>
      </c>
      <c r="BL299" s="134" t="str">
        <f>IF(OR(BI299="",BJ299=""),"",SUMIFS('تحميل المصنعيات'!$N:$N,'تحميل المصنعيات'!$F:$F,BJ$2,'تحميل المصنعيات'!$D:$D,BH299))</f>
        <v/>
      </c>
      <c r="BM299" s="135" t="str">
        <f t="shared" si="162"/>
        <v/>
      </c>
      <c r="BN299" s="135" t="str">
        <f t="shared" si="163"/>
        <v/>
      </c>
      <c r="BO299" s="132" t="str">
        <f t="shared" si="187"/>
        <v/>
      </c>
      <c r="BQ299" s="132" t="s">
        <v>30</v>
      </c>
      <c r="BR299" s="133">
        <v>45464</v>
      </c>
      <c r="BS299" s="134"/>
      <c r="BT299" s="134"/>
      <c r="BU299" s="134" t="str">
        <f t="shared" si="178"/>
        <v/>
      </c>
      <c r="BV299" s="134" t="str">
        <f>IF(OR(BS299="",BT299=""),"",SUMIFS('تحميل المصنعيات'!$N:$N,'تحميل المصنعيات'!$F:$F,BT$2,'تحميل المصنعيات'!$D:$D,BR299))</f>
        <v/>
      </c>
      <c r="BW299" s="135" t="str">
        <f t="shared" si="164"/>
        <v/>
      </c>
      <c r="BX299" s="135" t="str">
        <f t="shared" si="179"/>
        <v/>
      </c>
      <c r="BY299" s="132" t="str">
        <f t="shared" si="188"/>
        <v/>
      </c>
      <c r="CA299" s="132" t="s">
        <v>30</v>
      </c>
      <c r="CB299" s="133">
        <v>45464</v>
      </c>
      <c r="CC299" s="134"/>
      <c r="CD299" s="134"/>
      <c r="CE299" s="134" t="str">
        <f t="shared" si="180"/>
        <v/>
      </c>
      <c r="CF299" s="134" t="str">
        <f>IF(OR(CC299="",CD299=""),"",SUMIFS('تحميل المصنعيات'!$N:$N,'تحميل المصنعيات'!$F:$F,CD$2,'تحميل المصنعيات'!$D:$D,CB299))</f>
        <v/>
      </c>
      <c r="CG299" s="135" t="str">
        <f t="shared" si="165"/>
        <v/>
      </c>
      <c r="CH299" s="135" t="str">
        <f t="shared" si="166"/>
        <v/>
      </c>
      <c r="CI299" s="132" t="str">
        <f t="shared" si="189"/>
        <v/>
      </c>
      <c r="CK299" s="132" t="s">
        <v>30</v>
      </c>
      <c r="CL299" s="133">
        <v>45464</v>
      </c>
      <c r="CM299" s="134"/>
      <c r="CN299" s="134"/>
      <c r="CO299" s="134" t="str">
        <f t="shared" si="181"/>
        <v/>
      </c>
      <c r="CP299" s="134" t="str">
        <f>IF(OR(CM299="",CN299=""),"",SUMIFS('تحميل المصنعيات'!$N:$N,'تحميل المصنعيات'!$F:$F,CN$2,'تحميل المصنعيات'!$D:$D,CL299))</f>
        <v/>
      </c>
      <c r="CQ299" s="135" t="str">
        <f t="shared" si="167"/>
        <v/>
      </c>
      <c r="CR299" s="135" t="str">
        <f t="shared" si="168"/>
        <v/>
      </c>
      <c r="CS299" s="132" t="str">
        <f t="shared" si="190"/>
        <v/>
      </c>
    </row>
    <row r="300" spans="9:97" x14ac:dyDescent="0.25">
      <c r="I300" s="4" t="s">
        <v>8</v>
      </c>
      <c r="J300" s="5">
        <v>45465</v>
      </c>
      <c r="K300" s="6"/>
      <c r="L300" s="6"/>
      <c r="M300" s="6" t="str">
        <f t="shared" si="169"/>
        <v/>
      </c>
      <c r="N300" s="6" t="str">
        <f>IF(OR(K300="",L300=""),"",SUMIFS('تحميل المصنعيات'!$N:$N,'تحميل المصنعيات'!$F:$F,L$2,'تحميل المصنعيات'!$D:$D,J300))</f>
        <v/>
      </c>
      <c r="O300" s="55" t="str">
        <f t="shared" si="155"/>
        <v/>
      </c>
      <c r="P300" s="55" t="str">
        <f t="shared" si="182"/>
        <v/>
      </c>
      <c r="Q300" s="129" t="str">
        <f t="shared" si="170"/>
        <v/>
      </c>
      <c r="S300" s="4" t="s">
        <v>8</v>
      </c>
      <c r="T300" s="5">
        <v>45465</v>
      </c>
      <c r="U300" s="6"/>
      <c r="V300" s="6"/>
      <c r="W300" s="6" t="str">
        <f t="shared" si="171"/>
        <v/>
      </c>
      <c r="X300" s="6" t="str">
        <f>IF(OR(U300="",V300=""),"",SUMIFS('تحميل المصنعيات'!$N:$N,'تحميل المصنعيات'!$F:$F,V$2,'تحميل المصنعيات'!$D:$D,T300))</f>
        <v/>
      </c>
      <c r="Y300" s="55" t="str">
        <f t="shared" si="156"/>
        <v/>
      </c>
      <c r="Z300" s="55" t="str">
        <f t="shared" si="157"/>
        <v/>
      </c>
      <c r="AA300" s="129" t="str">
        <f t="shared" si="183"/>
        <v/>
      </c>
      <c r="AC300" s="4" t="s">
        <v>8</v>
      </c>
      <c r="AD300" s="5">
        <v>45465</v>
      </c>
      <c r="AE300" s="6"/>
      <c r="AF300" s="6"/>
      <c r="AG300" s="6" t="str">
        <f t="shared" si="172"/>
        <v/>
      </c>
      <c r="AH300" s="6" t="str">
        <f>IF(OR(AE300="",AF300=""),"",SUMIFS('تحميل المصنعيات'!$N:$N,'تحميل المصنعيات'!$F:$F,AF$2,'تحميل المصنعيات'!$D:$D,AD300))</f>
        <v/>
      </c>
      <c r="AI300" s="55" t="str">
        <f t="shared" si="158"/>
        <v/>
      </c>
      <c r="AJ300" s="55" t="str">
        <f t="shared" si="173"/>
        <v/>
      </c>
      <c r="AK300" s="129" t="str">
        <f t="shared" si="184"/>
        <v/>
      </c>
      <c r="AM300" s="4" t="s">
        <v>8</v>
      </c>
      <c r="AN300" s="5">
        <v>45465</v>
      </c>
      <c r="AO300" s="6"/>
      <c r="AP300" s="6"/>
      <c r="AQ300" s="6" t="str">
        <f t="shared" si="174"/>
        <v/>
      </c>
      <c r="AR300" s="6" t="str">
        <f>IF(OR(AO300="",AP300=""),"",SUMIFS('تحميل المصنعيات'!$N:$N,'تحميل المصنعيات'!$F:$F,AP$2,'تحميل المصنعيات'!$D:$D,AN300))</f>
        <v/>
      </c>
      <c r="AS300" s="55" t="str">
        <f t="shared" si="159"/>
        <v/>
      </c>
      <c r="AT300" s="55" t="str">
        <f t="shared" si="160"/>
        <v/>
      </c>
      <c r="AU300" s="129" t="str">
        <f t="shared" si="185"/>
        <v/>
      </c>
      <c r="AW300" s="4" t="s">
        <v>8</v>
      </c>
      <c r="AX300" s="5">
        <v>45465</v>
      </c>
      <c r="AY300" s="6"/>
      <c r="AZ300" s="6"/>
      <c r="BA300" s="6" t="str">
        <f t="shared" si="175"/>
        <v/>
      </c>
      <c r="BB300" s="6" t="str">
        <f>IF(OR(AY300="",AZ300=""),"",SUMIFS('تحميل المصنعيات'!$N:$N,'تحميل المصنعيات'!$F:$F,AZ$2,'تحميل المصنعيات'!$D:$D,AX300))</f>
        <v/>
      </c>
      <c r="BC300" s="55" t="str">
        <f t="shared" si="161"/>
        <v/>
      </c>
      <c r="BD300" s="55" t="str">
        <f t="shared" si="176"/>
        <v/>
      </c>
      <c r="BE300" s="129" t="str">
        <f t="shared" si="186"/>
        <v/>
      </c>
      <c r="BG300" s="4" t="s">
        <v>8</v>
      </c>
      <c r="BH300" s="5">
        <v>45465</v>
      </c>
      <c r="BI300" s="6"/>
      <c r="BJ300" s="6"/>
      <c r="BK300" s="6" t="str">
        <f t="shared" si="177"/>
        <v/>
      </c>
      <c r="BL300" s="6" t="str">
        <f>IF(OR(BI300="",BJ300=""),"",SUMIFS('تحميل المصنعيات'!$N:$N,'تحميل المصنعيات'!$F:$F,BJ$2,'تحميل المصنعيات'!$D:$D,BH300))</f>
        <v/>
      </c>
      <c r="BM300" s="55" t="str">
        <f t="shared" si="162"/>
        <v/>
      </c>
      <c r="BN300" s="55" t="str">
        <f t="shared" si="163"/>
        <v/>
      </c>
      <c r="BO300" s="129" t="str">
        <f t="shared" si="187"/>
        <v/>
      </c>
      <c r="BQ300" s="4" t="s">
        <v>8</v>
      </c>
      <c r="BR300" s="5">
        <v>45465</v>
      </c>
      <c r="BS300" s="6"/>
      <c r="BT300" s="6"/>
      <c r="BU300" s="6" t="str">
        <f t="shared" si="178"/>
        <v/>
      </c>
      <c r="BV300" s="6" t="str">
        <f>IF(OR(BS300="",BT300=""),"",SUMIFS('تحميل المصنعيات'!$N:$N,'تحميل المصنعيات'!$F:$F,BT$2,'تحميل المصنعيات'!$D:$D,BR300))</f>
        <v/>
      </c>
      <c r="BW300" s="55" t="str">
        <f t="shared" si="164"/>
        <v/>
      </c>
      <c r="BX300" s="55" t="str">
        <f t="shared" si="179"/>
        <v/>
      </c>
      <c r="BY300" s="129" t="str">
        <f t="shared" si="188"/>
        <v/>
      </c>
      <c r="CA300" s="4" t="s">
        <v>8</v>
      </c>
      <c r="CB300" s="5">
        <v>45465</v>
      </c>
      <c r="CC300" s="6"/>
      <c r="CD300" s="6"/>
      <c r="CE300" s="6" t="str">
        <f t="shared" si="180"/>
        <v/>
      </c>
      <c r="CF300" s="6" t="str">
        <f>IF(OR(CC300="",CD300=""),"",SUMIFS('تحميل المصنعيات'!$N:$N,'تحميل المصنعيات'!$F:$F,CD$2,'تحميل المصنعيات'!$D:$D,CB300))</f>
        <v/>
      </c>
      <c r="CG300" s="55" t="str">
        <f t="shared" si="165"/>
        <v/>
      </c>
      <c r="CH300" s="55" t="str">
        <f t="shared" si="166"/>
        <v/>
      </c>
      <c r="CI300" s="129" t="str">
        <f t="shared" si="189"/>
        <v/>
      </c>
      <c r="CK300" s="4" t="s">
        <v>8</v>
      </c>
      <c r="CL300" s="5">
        <v>45465</v>
      </c>
      <c r="CM300" s="6"/>
      <c r="CN300" s="6"/>
      <c r="CO300" s="6" t="str">
        <f t="shared" si="181"/>
        <v/>
      </c>
      <c r="CP300" s="6" t="str">
        <f>IF(OR(CM300="",CN300=""),"",SUMIFS('تحميل المصنعيات'!$N:$N,'تحميل المصنعيات'!$F:$F,CN$2,'تحميل المصنعيات'!$D:$D,CL300))</f>
        <v/>
      </c>
      <c r="CQ300" s="55" t="str">
        <f t="shared" si="167"/>
        <v/>
      </c>
      <c r="CR300" s="55" t="str">
        <f t="shared" si="168"/>
        <v/>
      </c>
      <c r="CS300" s="129" t="str">
        <f t="shared" si="190"/>
        <v/>
      </c>
    </row>
    <row r="301" spans="9:97" x14ac:dyDescent="0.25">
      <c r="I301" s="4" t="s">
        <v>9</v>
      </c>
      <c r="J301" s="5">
        <v>45466</v>
      </c>
      <c r="K301" s="6"/>
      <c r="L301" s="6"/>
      <c r="M301" s="6" t="str">
        <f t="shared" si="169"/>
        <v/>
      </c>
      <c r="N301" s="6" t="str">
        <f>IF(OR(K301="",L301=""),"",SUMIFS('تحميل المصنعيات'!$N:$N,'تحميل المصنعيات'!$F:$F,L$2,'تحميل المصنعيات'!$D:$D,J301))</f>
        <v/>
      </c>
      <c r="O301" s="55" t="str">
        <f t="shared" si="155"/>
        <v/>
      </c>
      <c r="P301" s="55" t="str">
        <f t="shared" si="182"/>
        <v/>
      </c>
      <c r="Q301" s="129" t="str">
        <f t="shared" si="170"/>
        <v/>
      </c>
      <c r="S301" s="4" t="s">
        <v>9</v>
      </c>
      <c r="T301" s="5">
        <v>45466</v>
      </c>
      <c r="U301" s="6"/>
      <c r="V301" s="6"/>
      <c r="W301" s="6" t="str">
        <f t="shared" si="171"/>
        <v/>
      </c>
      <c r="X301" s="6" t="str">
        <f>IF(OR(U301="",V301=""),"",SUMIFS('تحميل المصنعيات'!$N:$N,'تحميل المصنعيات'!$F:$F,V$2,'تحميل المصنعيات'!$D:$D,T301))</f>
        <v/>
      </c>
      <c r="Y301" s="55" t="str">
        <f t="shared" si="156"/>
        <v/>
      </c>
      <c r="Z301" s="55" t="str">
        <f t="shared" si="157"/>
        <v/>
      </c>
      <c r="AA301" s="129" t="str">
        <f t="shared" si="183"/>
        <v/>
      </c>
      <c r="AC301" s="4" t="s">
        <v>9</v>
      </c>
      <c r="AD301" s="5">
        <v>45466</v>
      </c>
      <c r="AE301" s="6"/>
      <c r="AF301" s="6"/>
      <c r="AG301" s="6" t="str">
        <f t="shared" si="172"/>
        <v/>
      </c>
      <c r="AH301" s="6" t="str">
        <f>IF(OR(AE301="",AF301=""),"",SUMIFS('تحميل المصنعيات'!$N:$N,'تحميل المصنعيات'!$F:$F,AF$2,'تحميل المصنعيات'!$D:$D,AD301))</f>
        <v/>
      </c>
      <c r="AI301" s="55" t="str">
        <f t="shared" si="158"/>
        <v/>
      </c>
      <c r="AJ301" s="55" t="str">
        <f t="shared" si="173"/>
        <v/>
      </c>
      <c r="AK301" s="129" t="str">
        <f t="shared" si="184"/>
        <v/>
      </c>
      <c r="AM301" s="4" t="s">
        <v>9</v>
      </c>
      <c r="AN301" s="5">
        <v>45466</v>
      </c>
      <c r="AO301" s="6"/>
      <c r="AP301" s="6"/>
      <c r="AQ301" s="6" t="str">
        <f t="shared" si="174"/>
        <v/>
      </c>
      <c r="AR301" s="6" t="str">
        <f>IF(OR(AO301="",AP301=""),"",SUMIFS('تحميل المصنعيات'!$N:$N,'تحميل المصنعيات'!$F:$F,AP$2,'تحميل المصنعيات'!$D:$D,AN301))</f>
        <v/>
      </c>
      <c r="AS301" s="55" t="str">
        <f t="shared" si="159"/>
        <v/>
      </c>
      <c r="AT301" s="55" t="str">
        <f t="shared" si="160"/>
        <v/>
      </c>
      <c r="AU301" s="129" t="str">
        <f t="shared" si="185"/>
        <v/>
      </c>
      <c r="AW301" s="4" t="s">
        <v>9</v>
      </c>
      <c r="AX301" s="5">
        <v>45466</v>
      </c>
      <c r="AY301" s="6"/>
      <c r="AZ301" s="6"/>
      <c r="BA301" s="6" t="str">
        <f t="shared" si="175"/>
        <v/>
      </c>
      <c r="BB301" s="6" t="str">
        <f>IF(OR(AY301="",AZ301=""),"",SUMIFS('تحميل المصنعيات'!$N:$N,'تحميل المصنعيات'!$F:$F,AZ$2,'تحميل المصنعيات'!$D:$D,AX301))</f>
        <v/>
      </c>
      <c r="BC301" s="55" t="str">
        <f t="shared" si="161"/>
        <v/>
      </c>
      <c r="BD301" s="55" t="str">
        <f t="shared" si="176"/>
        <v/>
      </c>
      <c r="BE301" s="129" t="str">
        <f t="shared" si="186"/>
        <v/>
      </c>
      <c r="BG301" s="4" t="s">
        <v>9</v>
      </c>
      <c r="BH301" s="5">
        <v>45466</v>
      </c>
      <c r="BI301" s="6"/>
      <c r="BJ301" s="6"/>
      <c r="BK301" s="6" t="str">
        <f t="shared" si="177"/>
        <v/>
      </c>
      <c r="BL301" s="6" t="str">
        <f>IF(OR(BI301="",BJ301=""),"",SUMIFS('تحميل المصنعيات'!$N:$N,'تحميل المصنعيات'!$F:$F,BJ$2,'تحميل المصنعيات'!$D:$D,BH301))</f>
        <v/>
      </c>
      <c r="BM301" s="55" t="str">
        <f t="shared" si="162"/>
        <v/>
      </c>
      <c r="BN301" s="55" t="str">
        <f t="shared" si="163"/>
        <v/>
      </c>
      <c r="BO301" s="129" t="str">
        <f t="shared" si="187"/>
        <v/>
      </c>
      <c r="BQ301" s="4" t="s">
        <v>9</v>
      </c>
      <c r="BR301" s="5">
        <v>45466</v>
      </c>
      <c r="BS301" s="6"/>
      <c r="BT301" s="6"/>
      <c r="BU301" s="6" t="str">
        <f t="shared" si="178"/>
        <v/>
      </c>
      <c r="BV301" s="6" t="str">
        <f>IF(OR(BS301="",BT301=""),"",SUMIFS('تحميل المصنعيات'!$N:$N,'تحميل المصنعيات'!$F:$F,BT$2,'تحميل المصنعيات'!$D:$D,BR301))</f>
        <v/>
      </c>
      <c r="BW301" s="55" t="str">
        <f t="shared" si="164"/>
        <v/>
      </c>
      <c r="BX301" s="55" t="str">
        <f t="shared" si="179"/>
        <v/>
      </c>
      <c r="BY301" s="129" t="str">
        <f t="shared" si="188"/>
        <v/>
      </c>
      <c r="CA301" s="4" t="s">
        <v>9</v>
      </c>
      <c r="CB301" s="5">
        <v>45466</v>
      </c>
      <c r="CC301" s="6"/>
      <c r="CD301" s="6"/>
      <c r="CE301" s="6" t="str">
        <f t="shared" si="180"/>
        <v/>
      </c>
      <c r="CF301" s="6" t="str">
        <f>IF(OR(CC301="",CD301=""),"",SUMIFS('تحميل المصنعيات'!$N:$N,'تحميل المصنعيات'!$F:$F,CD$2,'تحميل المصنعيات'!$D:$D,CB301))</f>
        <v/>
      </c>
      <c r="CG301" s="55" t="str">
        <f t="shared" si="165"/>
        <v/>
      </c>
      <c r="CH301" s="55" t="str">
        <f t="shared" si="166"/>
        <v/>
      </c>
      <c r="CI301" s="129" t="str">
        <f t="shared" si="189"/>
        <v/>
      </c>
      <c r="CK301" s="4" t="s">
        <v>9</v>
      </c>
      <c r="CL301" s="5">
        <v>45466</v>
      </c>
      <c r="CM301" s="6"/>
      <c r="CN301" s="6"/>
      <c r="CO301" s="6" t="str">
        <f t="shared" si="181"/>
        <v/>
      </c>
      <c r="CP301" s="6" t="str">
        <f>IF(OR(CM301="",CN301=""),"",SUMIFS('تحميل المصنعيات'!$N:$N,'تحميل المصنعيات'!$F:$F,CN$2,'تحميل المصنعيات'!$D:$D,CL301))</f>
        <v/>
      </c>
      <c r="CQ301" s="55" t="str">
        <f t="shared" si="167"/>
        <v/>
      </c>
      <c r="CR301" s="55" t="str">
        <f t="shared" si="168"/>
        <v/>
      </c>
      <c r="CS301" s="129" t="str">
        <f t="shared" si="190"/>
        <v/>
      </c>
    </row>
    <row r="302" spans="9:97" x14ac:dyDescent="0.25">
      <c r="I302" s="4" t="s">
        <v>10</v>
      </c>
      <c r="J302" s="5">
        <v>45467</v>
      </c>
      <c r="K302" s="6"/>
      <c r="L302" s="6"/>
      <c r="M302" s="6" t="str">
        <f t="shared" si="169"/>
        <v/>
      </c>
      <c r="N302" s="6" t="str">
        <f>IF(OR(K302="",L302=""),"",SUMIFS('تحميل المصنعيات'!$N:$N,'تحميل المصنعيات'!$F:$F,L$2,'تحميل المصنعيات'!$D:$D,J302))</f>
        <v/>
      </c>
      <c r="O302" s="55" t="str">
        <f t="shared" si="155"/>
        <v/>
      </c>
      <c r="P302" s="55" t="str">
        <f t="shared" si="182"/>
        <v/>
      </c>
      <c r="Q302" s="129" t="str">
        <f t="shared" si="170"/>
        <v/>
      </c>
      <c r="S302" s="4" t="s">
        <v>10</v>
      </c>
      <c r="T302" s="5">
        <v>45467</v>
      </c>
      <c r="U302" s="6"/>
      <c r="V302" s="6"/>
      <c r="W302" s="6" t="str">
        <f t="shared" si="171"/>
        <v/>
      </c>
      <c r="X302" s="6" t="str">
        <f>IF(OR(U302="",V302=""),"",SUMIFS('تحميل المصنعيات'!$N:$N,'تحميل المصنعيات'!$F:$F,V$2,'تحميل المصنعيات'!$D:$D,T302))</f>
        <v/>
      </c>
      <c r="Y302" s="55" t="str">
        <f t="shared" si="156"/>
        <v/>
      </c>
      <c r="Z302" s="55" t="str">
        <f t="shared" si="157"/>
        <v/>
      </c>
      <c r="AA302" s="129" t="str">
        <f t="shared" si="183"/>
        <v/>
      </c>
      <c r="AC302" s="4" t="s">
        <v>10</v>
      </c>
      <c r="AD302" s="5">
        <v>45467</v>
      </c>
      <c r="AE302" s="6"/>
      <c r="AF302" s="6"/>
      <c r="AG302" s="6" t="str">
        <f t="shared" si="172"/>
        <v/>
      </c>
      <c r="AH302" s="6" t="str">
        <f>IF(OR(AE302="",AF302=""),"",SUMIFS('تحميل المصنعيات'!$N:$N,'تحميل المصنعيات'!$F:$F,AF$2,'تحميل المصنعيات'!$D:$D,AD302))</f>
        <v/>
      </c>
      <c r="AI302" s="55" t="str">
        <f t="shared" si="158"/>
        <v/>
      </c>
      <c r="AJ302" s="55" t="str">
        <f t="shared" si="173"/>
        <v/>
      </c>
      <c r="AK302" s="129" t="str">
        <f t="shared" si="184"/>
        <v/>
      </c>
      <c r="AM302" s="4" t="s">
        <v>10</v>
      </c>
      <c r="AN302" s="5">
        <v>45467</v>
      </c>
      <c r="AO302" s="6"/>
      <c r="AP302" s="6"/>
      <c r="AQ302" s="6" t="str">
        <f t="shared" si="174"/>
        <v/>
      </c>
      <c r="AR302" s="6" t="str">
        <f>IF(OR(AO302="",AP302=""),"",SUMIFS('تحميل المصنعيات'!$N:$N,'تحميل المصنعيات'!$F:$F,AP$2,'تحميل المصنعيات'!$D:$D,AN302))</f>
        <v/>
      </c>
      <c r="AS302" s="55" t="str">
        <f t="shared" si="159"/>
        <v/>
      </c>
      <c r="AT302" s="55" t="str">
        <f t="shared" si="160"/>
        <v/>
      </c>
      <c r="AU302" s="129" t="str">
        <f t="shared" si="185"/>
        <v/>
      </c>
      <c r="AW302" s="4" t="s">
        <v>10</v>
      </c>
      <c r="AX302" s="5">
        <v>45467</v>
      </c>
      <c r="AY302" s="6"/>
      <c r="AZ302" s="6"/>
      <c r="BA302" s="6" t="str">
        <f t="shared" si="175"/>
        <v/>
      </c>
      <c r="BB302" s="6" t="str">
        <f>IF(OR(AY302="",AZ302=""),"",SUMIFS('تحميل المصنعيات'!$N:$N,'تحميل المصنعيات'!$F:$F,AZ$2,'تحميل المصنعيات'!$D:$D,AX302))</f>
        <v/>
      </c>
      <c r="BC302" s="55" t="str">
        <f t="shared" si="161"/>
        <v/>
      </c>
      <c r="BD302" s="55" t="str">
        <f t="shared" si="176"/>
        <v/>
      </c>
      <c r="BE302" s="129" t="str">
        <f t="shared" si="186"/>
        <v/>
      </c>
      <c r="BG302" s="4" t="s">
        <v>10</v>
      </c>
      <c r="BH302" s="5">
        <v>45467</v>
      </c>
      <c r="BI302" s="6"/>
      <c r="BJ302" s="6"/>
      <c r="BK302" s="6" t="str">
        <f t="shared" si="177"/>
        <v/>
      </c>
      <c r="BL302" s="6" t="str">
        <f>IF(OR(BI302="",BJ302=""),"",SUMIFS('تحميل المصنعيات'!$N:$N,'تحميل المصنعيات'!$F:$F,BJ$2,'تحميل المصنعيات'!$D:$D,BH302))</f>
        <v/>
      </c>
      <c r="BM302" s="55" t="str">
        <f t="shared" si="162"/>
        <v/>
      </c>
      <c r="BN302" s="55" t="str">
        <f t="shared" si="163"/>
        <v/>
      </c>
      <c r="BO302" s="129" t="str">
        <f t="shared" si="187"/>
        <v/>
      </c>
      <c r="BQ302" s="4" t="s">
        <v>10</v>
      </c>
      <c r="BR302" s="5">
        <v>45467</v>
      </c>
      <c r="BS302" s="6"/>
      <c r="BT302" s="6"/>
      <c r="BU302" s="6" t="str">
        <f t="shared" si="178"/>
        <v/>
      </c>
      <c r="BV302" s="6" t="str">
        <f>IF(OR(BS302="",BT302=""),"",SUMIFS('تحميل المصنعيات'!$N:$N,'تحميل المصنعيات'!$F:$F,BT$2,'تحميل المصنعيات'!$D:$D,BR302))</f>
        <v/>
      </c>
      <c r="BW302" s="55" t="str">
        <f t="shared" si="164"/>
        <v/>
      </c>
      <c r="BX302" s="55" t="str">
        <f t="shared" si="179"/>
        <v/>
      </c>
      <c r="BY302" s="129" t="str">
        <f t="shared" si="188"/>
        <v/>
      </c>
      <c r="CA302" s="4" t="s">
        <v>10</v>
      </c>
      <c r="CB302" s="5">
        <v>45467</v>
      </c>
      <c r="CC302" s="6"/>
      <c r="CD302" s="6"/>
      <c r="CE302" s="6" t="str">
        <f t="shared" si="180"/>
        <v/>
      </c>
      <c r="CF302" s="6" t="str">
        <f>IF(OR(CC302="",CD302=""),"",SUMIFS('تحميل المصنعيات'!$N:$N,'تحميل المصنعيات'!$F:$F,CD$2,'تحميل المصنعيات'!$D:$D,CB302))</f>
        <v/>
      </c>
      <c r="CG302" s="55" t="str">
        <f t="shared" si="165"/>
        <v/>
      </c>
      <c r="CH302" s="55" t="str">
        <f t="shared" si="166"/>
        <v/>
      </c>
      <c r="CI302" s="129" t="str">
        <f t="shared" si="189"/>
        <v/>
      </c>
      <c r="CK302" s="4" t="s">
        <v>10</v>
      </c>
      <c r="CL302" s="5">
        <v>45467</v>
      </c>
      <c r="CM302" s="6"/>
      <c r="CN302" s="6"/>
      <c r="CO302" s="6" t="str">
        <f t="shared" si="181"/>
        <v/>
      </c>
      <c r="CP302" s="6" t="str">
        <f>IF(OR(CM302="",CN302=""),"",SUMIFS('تحميل المصنعيات'!$N:$N,'تحميل المصنعيات'!$F:$F,CN$2,'تحميل المصنعيات'!$D:$D,CL302))</f>
        <v/>
      </c>
      <c r="CQ302" s="55" t="str">
        <f t="shared" si="167"/>
        <v/>
      </c>
      <c r="CR302" s="55" t="str">
        <f t="shared" si="168"/>
        <v/>
      </c>
      <c r="CS302" s="129" t="str">
        <f t="shared" si="190"/>
        <v/>
      </c>
    </row>
    <row r="303" spans="9:97" x14ac:dyDescent="0.25">
      <c r="I303" s="4" t="s">
        <v>11</v>
      </c>
      <c r="J303" s="5">
        <v>45468</v>
      </c>
      <c r="K303" s="6"/>
      <c r="L303" s="6"/>
      <c r="M303" s="6" t="str">
        <f t="shared" si="169"/>
        <v/>
      </c>
      <c r="N303" s="6" t="str">
        <f>IF(OR(K303="",L303=""),"",SUMIFS('تحميل المصنعيات'!$N:$N,'تحميل المصنعيات'!$F:$F,L$2,'تحميل المصنعيات'!$D:$D,J303))</f>
        <v/>
      </c>
      <c r="O303" s="55" t="str">
        <f t="shared" si="155"/>
        <v/>
      </c>
      <c r="P303" s="55" t="str">
        <f t="shared" si="182"/>
        <v/>
      </c>
      <c r="Q303" s="129" t="str">
        <f t="shared" si="170"/>
        <v/>
      </c>
      <c r="S303" s="4" t="s">
        <v>11</v>
      </c>
      <c r="T303" s="5">
        <v>45468</v>
      </c>
      <c r="U303" s="6"/>
      <c r="V303" s="6"/>
      <c r="W303" s="6" t="str">
        <f t="shared" si="171"/>
        <v/>
      </c>
      <c r="X303" s="6" t="str">
        <f>IF(OR(U303="",V303=""),"",SUMIFS('تحميل المصنعيات'!$N:$N,'تحميل المصنعيات'!$F:$F,V$2,'تحميل المصنعيات'!$D:$D,T303))</f>
        <v/>
      </c>
      <c r="Y303" s="55" t="str">
        <f t="shared" si="156"/>
        <v/>
      </c>
      <c r="Z303" s="55" t="str">
        <f t="shared" si="157"/>
        <v/>
      </c>
      <c r="AA303" s="129" t="str">
        <f t="shared" si="183"/>
        <v/>
      </c>
      <c r="AC303" s="4" t="s">
        <v>11</v>
      </c>
      <c r="AD303" s="5">
        <v>45468</v>
      </c>
      <c r="AE303" s="6"/>
      <c r="AF303" s="6"/>
      <c r="AG303" s="6" t="str">
        <f t="shared" si="172"/>
        <v/>
      </c>
      <c r="AH303" s="6" t="str">
        <f>IF(OR(AE303="",AF303=""),"",SUMIFS('تحميل المصنعيات'!$N:$N,'تحميل المصنعيات'!$F:$F,AF$2,'تحميل المصنعيات'!$D:$D,AD303))</f>
        <v/>
      </c>
      <c r="AI303" s="55" t="str">
        <f t="shared" si="158"/>
        <v/>
      </c>
      <c r="AJ303" s="55" t="str">
        <f t="shared" si="173"/>
        <v/>
      </c>
      <c r="AK303" s="129" t="str">
        <f t="shared" si="184"/>
        <v/>
      </c>
      <c r="AM303" s="4" t="s">
        <v>11</v>
      </c>
      <c r="AN303" s="5">
        <v>45468</v>
      </c>
      <c r="AO303" s="6"/>
      <c r="AP303" s="6"/>
      <c r="AQ303" s="6" t="str">
        <f t="shared" si="174"/>
        <v/>
      </c>
      <c r="AR303" s="6" t="str">
        <f>IF(OR(AO303="",AP303=""),"",SUMIFS('تحميل المصنعيات'!$N:$N,'تحميل المصنعيات'!$F:$F,AP$2,'تحميل المصنعيات'!$D:$D,AN303))</f>
        <v/>
      </c>
      <c r="AS303" s="55" t="str">
        <f t="shared" si="159"/>
        <v/>
      </c>
      <c r="AT303" s="55" t="str">
        <f t="shared" si="160"/>
        <v/>
      </c>
      <c r="AU303" s="129" t="str">
        <f t="shared" si="185"/>
        <v/>
      </c>
      <c r="AW303" s="4" t="s">
        <v>11</v>
      </c>
      <c r="AX303" s="5">
        <v>45468</v>
      </c>
      <c r="AY303" s="6"/>
      <c r="AZ303" s="6"/>
      <c r="BA303" s="6" t="str">
        <f t="shared" si="175"/>
        <v/>
      </c>
      <c r="BB303" s="6" t="str">
        <f>IF(OR(AY303="",AZ303=""),"",SUMIFS('تحميل المصنعيات'!$N:$N,'تحميل المصنعيات'!$F:$F,AZ$2,'تحميل المصنعيات'!$D:$D,AX303))</f>
        <v/>
      </c>
      <c r="BC303" s="55" t="str">
        <f t="shared" si="161"/>
        <v/>
      </c>
      <c r="BD303" s="55" t="str">
        <f t="shared" si="176"/>
        <v/>
      </c>
      <c r="BE303" s="129" t="str">
        <f t="shared" si="186"/>
        <v/>
      </c>
      <c r="BG303" s="4" t="s">
        <v>11</v>
      </c>
      <c r="BH303" s="5">
        <v>45468</v>
      </c>
      <c r="BI303" s="6"/>
      <c r="BJ303" s="6"/>
      <c r="BK303" s="6" t="str">
        <f t="shared" si="177"/>
        <v/>
      </c>
      <c r="BL303" s="6" t="str">
        <f>IF(OR(BI303="",BJ303=""),"",SUMIFS('تحميل المصنعيات'!$N:$N,'تحميل المصنعيات'!$F:$F,BJ$2,'تحميل المصنعيات'!$D:$D,BH303))</f>
        <v/>
      </c>
      <c r="BM303" s="55" t="str">
        <f t="shared" si="162"/>
        <v/>
      </c>
      <c r="BN303" s="55" t="str">
        <f t="shared" si="163"/>
        <v/>
      </c>
      <c r="BO303" s="129" t="str">
        <f t="shared" si="187"/>
        <v/>
      </c>
      <c r="BQ303" s="4" t="s">
        <v>11</v>
      </c>
      <c r="BR303" s="5">
        <v>45468</v>
      </c>
      <c r="BS303" s="6"/>
      <c r="BT303" s="6"/>
      <c r="BU303" s="6" t="str">
        <f t="shared" si="178"/>
        <v/>
      </c>
      <c r="BV303" s="6" t="str">
        <f>IF(OR(BS303="",BT303=""),"",SUMIFS('تحميل المصنعيات'!$N:$N,'تحميل المصنعيات'!$F:$F,BT$2,'تحميل المصنعيات'!$D:$D,BR303))</f>
        <v/>
      </c>
      <c r="BW303" s="55" t="str">
        <f t="shared" si="164"/>
        <v/>
      </c>
      <c r="BX303" s="55" t="str">
        <f t="shared" si="179"/>
        <v/>
      </c>
      <c r="BY303" s="129" t="str">
        <f t="shared" si="188"/>
        <v/>
      </c>
      <c r="CA303" s="4" t="s">
        <v>11</v>
      </c>
      <c r="CB303" s="5">
        <v>45468</v>
      </c>
      <c r="CC303" s="6"/>
      <c r="CD303" s="6"/>
      <c r="CE303" s="6" t="str">
        <f t="shared" si="180"/>
        <v/>
      </c>
      <c r="CF303" s="6" t="str">
        <f>IF(OR(CC303="",CD303=""),"",SUMIFS('تحميل المصنعيات'!$N:$N,'تحميل المصنعيات'!$F:$F,CD$2,'تحميل المصنعيات'!$D:$D,CB303))</f>
        <v/>
      </c>
      <c r="CG303" s="55" t="str">
        <f t="shared" si="165"/>
        <v/>
      </c>
      <c r="CH303" s="55" t="str">
        <f t="shared" si="166"/>
        <v/>
      </c>
      <c r="CI303" s="129" t="str">
        <f t="shared" si="189"/>
        <v/>
      </c>
      <c r="CK303" s="4" t="s">
        <v>11</v>
      </c>
      <c r="CL303" s="5">
        <v>45468</v>
      </c>
      <c r="CM303" s="6"/>
      <c r="CN303" s="6"/>
      <c r="CO303" s="6" t="str">
        <f t="shared" si="181"/>
        <v/>
      </c>
      <c r="CP303" s="6" t="str">
        <f>IF(OR(CM303="",CN303=""),"",SUMIFS('تحميل المصنعيات'!$N:$N,'تحميل المصنعيات'!$F:$F,CN$2,'تحميل المصنعيات'!$D:$D,CL303))</f>
        <v/>
      </c>
      <c r="CQ303" s="55" t="str">
        <f t="shared" si="167"/>
        <v/>
      </c>
      <c r="CR303" s="55" t="str">
        <f t="shared" si="168"/>
        <v/>
      </c>
      <c r="CS303" s="129" t="str">
        <f t="shared" si="190"/>
        <v/>
      </c>
    </row>
    <row r="304" spans="9:97" x14ac:dyDescent="0.25">
      <c r="I304" s="4" t="s">
        <v>12</v>
      </c>
      <c r="J304" s="5">
        <v>45469</v>
      </c>
      <c r="K304" s="6"/>
      <c r="L304" s="6"/>
      <c r="M304" s="6" t="str">
        <f t="shared" si="169"/>
        <v/>
      </c>
      <c r="N304" s="6" t="str">
        <f>IF(OR(K304="",L304=""),"",SUMIFS('تحميل المصنعيات'!$N:$N,'تحميل المصنعيات'!$F:$F,L$2,'تحميل المصنعيات'!$D:$D,J304))</f>
        <v/>
      </c>
      <c r="O304" s="55" t="str">
        <f t="shared" si="155"/>
        <v/>
      </c>
      <c r="P304" s="55" t="str">
        <f t="shared" si="182"/>
        <v/>
      </c>
      <c r="Q304" s="129" t="str">
        <f t="shared" si="170"/>
        <v/>
      </c>
      <c r="S304" s="4" t="s">
        <v>12</v>
      </c>
      <c r="T304" s="5">
        <v>45469</v>
      </c>
      <c r="U304" s="6"/>
      <c r="V304" s="6"/>
      <c r="W304" s="6" t="str">
        <f t="shared" si="171"/>
        <v/>
      </c>
      <c r="X304" s="6" t="str">
        <f>IF(OR(U304="",V304=""),"",SUMIFS('تحميل المصنعيات'!$N:$N,'تحميل المصنعيات'!$F:$F,V$2,'تحميل المصنعيات'!$D:$D,T304))</f>
        <v/>
      </c>
      <c r="Y304" s="55" t="str">
        <f t="shared" si="156"/>
        <v/>
      </c>
      <c r="Z304" s="55" t="str">
        <f t="shared" si="157"/>
        <v/>
      </c>
      <c r="AA304" s="129" t="str">
        <f t="shared" si="183"/>
        <v/>
      </c>
      <c r="AC304" s="4" t="s">
        <v>12</v>
      </c>
      <c r="AD304" s="5">
        <v>45469</v>
      </c>
      <c r="AE304" s="6"/>
      <c r="AF304" s="6"/>
      <c r="AG304" s="6" t="str">
        <f t="shared" si="172"/>
        <v/>
      </c>
      <c r="AH304" s="6" t="str">
        <f>IF(OR(AE304="",AF304=""),"",SUMIFS('تحميل المصنعيات'!$N:$N,'تحميل المصنعيات'!$F:$F,AF$2,'تحميل المصنعيات'!$D:$D,AD304))</f>
        <v/>
      </c>
      <c r="AI304" s="55" t="str">
        <f t="shared" si="158"/>
        <v/>
      </c>
      <c r="AJ304" s="55" t="str">
        <f t="shared" si="173"/>
        <v/>
      </c>
      <c r="AK304" s="129" t="str">
        <f t="shared" si="184"/>
        <v/>
      </c>
      <c r="AM304" s="4" t="s">
        <v>12</v>
      </c>
      <c r="AN304" s="5">
        <v>45469</v>
      </c>
      <c r="AO304" s="6"/>
      <c r="AP304" s="6"/>
      <c r="AQ304" s="6" t="str">
        <f t="shared" si="174"/>
        <v/>
      </c>
      <c r="AR304" s="6" t="str">
        <f>IF(OR(AO304="",AP304=""),"",SUMIFS('تحميل المصنعيات'!$N:$N,'تحميل المصنعيات'!$F:$F,AP$2,'تحميل المصنعيات'!$D:$D,AN304))</f>
        <v/>
      </c>
      <c r="AS304" s="55" t="str">
        <f t="shared" si="159"/>
        <v/>
      </c>
      <c r="AT304" s="55" t="str">
        <f t="shared" si="160"/>
        <v/>
      </c>
      <c r="AU304" s="129" t="str">
        <f t="shared" si="185"/>
        <v/>
      </c>
      <c r="AW304" s="4" t="s">
        <v>12</v>
      </c>
      <c r="AX304" s="5">
        <v>45469</v>
      </c>
      <c r="AY304" s="6"/>
      <c r="AZ304" s="6"/>
      <c r="BA304" s="6" t="str">
        <f t="shared" si="175"/>
        <v/>
      </c>
      <c r="BB304" s="6" t="str">
        <f>IF(OR(AY304="",AZ304=""),"",SUMIFS('تحميل المصنعيات'!$N:$N,'تحميل المصنعيات'!$F:$F,AZ$2,'تحميل المصنعيات'!$D:$D,AX304))</f>
        <v/>
      </c>
      <c r="BC304" s="55" t="str">
        <f t="shared" si="161"/>
        <v/>
      </c>
      <c r="BD304" s="55" t="str">
        <f t="shared" si="176"/>
        <v/>
      </c>
      <c r="BE304" s="129" t="str">
        <f t="shared" si="186"/>
        <v/>
      </c>
      <c r="BG304" s="4" t="s">
        <v>12</v>
      </c>
      <c r="BH304" s="5">
        <v>45469</v>
      </c>
      <c r="BI304" s="6"/>
      <c r="BJ304" s="6"/>
      <c r="BK304" s="6" t="str">
        <f t="shared" si="177"/>
        <v/>
      </c>
      <c r="BL304" s="6" t="str">
        <f>IF(OR(BI304="",BJ304=""),"",SUMIFS('تحميل المصنعيات'!$N:$N,'تحميل المصنعيات'!$F:$F,BJ$2,'تحميل المصنعيات'!$D:$D,BH304))</f>
        <v/>
      </c>
      <c r="BM304" s="55" t="str">
        <f t="shared" si="162"/>
        <v/>
      </c>
      <c r="BN304" s="55" t="str">
        <f t="shared" si="163"/>
        <v/>
      </c>
      <c r="BO304" s="129" t="str">
        <f t="shared" si="187"/>
        <v/>
      </c>
      <c r="BQ304" s="4" t="s">
        <v>12</v>
      </c>
      <c r="BR304" s="5">
        <v>45469</v>
      </c>
      <c r="BS304" s="6"/>
      <c r="BT304" s="6"/>
      <c r="BU304" s="6" t="str">
        <f t="shared" si="178"/>
        <v/>
      </c>
      <c r="BV304" s="6" t="str">
        <f>IF(OR(BS304="",BT304=""),"",SUMIFS('تحميل المصنعيات'!$N:$N,'تحميل المصنعيات'!$F:$F,BT$2,'تحميل المصنعيات'!$D:$D,BR304))</f>
        <v/>
      </c>
      <c r="BW304" s="55" t="str">
        <f t="shared" si="164"/>
        <v/>
      </c>
      <c r="BX304" s="55" t="str">
        <f t="shared" si="179"/>
        <v/>
      </c>
      <c r="BY304" s="129" t="str">
        <f t="shared" si="188"/>
        <v/>
      </c>
      <c r="CA304" s="4" t="s">
        <v>12</v>
      </c>
      <c r="CB304" s="5">
        <v>45469</v>
      </c>
      <c r="CC304" s="6"/>
      <c r="CD304" s="6"/>
      <c r="CE304" s="6" t="str">
        <f t="shared" si="180"/>
        <v/>
      </c>
      <c r="CF304" s="6" t="str">
        <f>IF(OR(CC304="",CD304=""),"",SUMIFS('تحميل المصنعيات'!$N:$N,'تحميل المصنعيات'!$F:$F,CD$2,'تحميل المصنعيات'!$D:$D,CB304))</f>
        <v/>
      </c>
      <c r="CG304" s="55" t="str">
        <f t="shared" si="165"/>
        <v/>
      </c>
      <c r="CH304" s="55" t="str">
        <f t="shared" si="166"/>
        <v/>
      </c>
      <c r="CI304" s="129" t="str">
        <f t="shared" si="189"/>
        <v/>
      </c>
      <c r="CK304" s="4" t="s">
        <v>12</v>
      </c>
      <c r="CL304" s="5">
        <v>45469</v>
      </c>
      <c r="CM304" s="6"/>
      <c r="CN304" s="6"/>
      <c r="CO304" s="6" t="str">
        <f t="shared" si="181"/>
        <v/>
      </c>
      <c r="CP304" s="6" t="str">
        <f>IF(OR(CM304="",CN304=""),"",SUMIFS('تحميل المصنعيات'!$N:$N,'تحميل المصنعيات'!$F:$F,CN$2,'تحميل المصنعيات'!$D:$D,CL304))</f>
        <v/>
      </c>
      <c r="CQ304" s="55" t="str">
        <f t="shared" si="167"/>
        <v/>
      </c>
      <c r="CR304" s="55" t="str">
        <f t="shared" si="168"/>
        <v/>
      </c>
      <c r="CS304" s="129" t="str">
        <f t="shared" si="190"/>
        <v/>
      </c>
    </row>
    <row r="305" spans="9:97" x14ac:dyDescent="0.25">
      <c r="I305" s="4" t="s">
        <v>13</v>
      </c>
      <c r="J305" s="5">
        <v>45470</v>
      </c>
      <c r="K305" s="6"/>
      <c r="L305" s="6"/>
      <c r="M305" s="6" t="str">
        <f t="shared" si="169"/>
        <v/>
      </c>
      <c r="N305" s="6" t="str">
        <f>IF(OR(K305="",L305=""),"",SUMIFS('تحميل المصنعيات'!$N:$N,'تحميل المصنعيات'!$F:$F,L$2,'تحميل المصنعيات'!$D:$D,J305))</f>
        <v/>
      </c>
      <c r="O305" s="55" t="str">
        <f t="shared" si="155"/>
        <v/>
      </c>
      <c r="P305" s="55" t="str">
        <f t="shared" si="182"/>
        <v/>
      </c>
      <c r="Q305" s="129" t="str">
        <f t="shared" si="170"/>
        <v/>
      </c>
      <c r="S305" s="4" t="s">
        <v>13</v>
      </c>
      <c r="T305" s="5">
        <v>45470</v>
      </c>
      <c r="U305" s="6"/>
      <c r="V305" s="6"/>
      <c r="W305" s="6" t="str">
        <f t="shared" si="171"/>
        <v/>
      </c>
      <c r="X305" s="6" t="str">
        <f>IF(OR(U305="",V305=""),"",SUMIFS('تحميل المصنعيات'!$N:$N,'تحميل المصنعيات'!$F:$F,V$2,'تحميل المصنعيات'!$D:$D,T305))</f>
        <v/>
      </c>
      <c r="Y305" s="55" t="str">
        <f t="shared" si="156"/>
        <v/>
      </c>
      <c r="Z305" s="55" t="str">
        <f t="shared" si="157"/>
        <v/>
      </c>
      <c r="AA305" s="129" t="str">
        <f t="shared" si="183"/>
        <v/>
      </c>
      <c r="AC305" s="4" t="s">
        <v>13</v>
      </c>
      <c r="AD305" s="5">
        <v>45470</v>
      </c>
      <c r="AE305" s="6"/>
      <c r="AF305" s="6"/>
      <c r="AG305" s="6" t="str">
        <f t="shared" si="172"/>
        <v/>
      </c>
      <c r="AH305" s="6" t="str">
        <f>IF(OR(AE305="",AF305=""),"",SUMIFS('تحميل المصنعيات'!$N:$N,'تحميل المصنعيات'!$F:$F,AF$2,'تحميل المصنعيات'!$D:$D,AD305))</f>
        <v/>
      </c>
      <c r="AI305" s="55" t="str">
        <f t="shared" si="158"/>
        <v/>
      </c>
      <c r="AJ305" s="55" t="str">
        <f t="shared" si="173"/>
        <v/>
      </c>
      <c r="AK305" s="129" t="str">
        <f t="shared" si="184"/>
        <v/>
      </c>
      <c r="AM305" s="4" t="s">
        <v>13</v>
      </c>
      <c r="AN305" s="5">
        <v>45470</v>
      </c>
      <c r="AO305" s="6"/>
      <c r="AP305" s="6"/>
      <c r="AQ305" s="6" t="str">
        <f t="shared" si="174"/>
        <v/>
      </c>
      <c r="AR305" s="6" t="str">
        <f>IF(OR(AO305="",AP305=""),"",SUMIFS('تحميل المصنعيات'!$N:$N,'تحميل المصنعيات'!$F:$F,AP$2,'تحميل المصنعيات'!$D:$D,AN305))</f>
        <v/>
      </c>
      <c r="AS305" s="55" t="str">
        <f t="shared" si="159"/>
        <v/>
      </c>
      <c r="AT305" s="55" t="str">
        <f t="shared" si="160"/>
        <v/>
      </c>
      <c r="AU305" s="129" t="str">
        <f t="shared" si="185"/>
        <v/>
      </c>
      <c r="AW305" s="4" t="s">
        <v>13</v>
      </c>
      <c r="AX305" s="5">
        <v>45470</v>
      </c>
      <c r="AY305" s="6"/>
      <c r="AZ305" s="6"/>
      <c r="BA305" s="6" t="str">
        <f t="shared" si="175"/>
        <v/>
      </c>
      <c r="BB305" s="6" t="str">
        <f>IF(OR(AY305="",AZ305=""),"",SUMIFS('تحميل المصنعيات'!$N:$N,'تحميل المصنعيات'!$F:$F,AZ$2,'تحميل المصنعيات'!$D:$D,AX305))</f>
        <v/>
      </c>
      <c r="BC305" s="55" t="str">
        <f t="shared" si="161"/>
        <v/>
      </c>
      <c r="BD305" s="55" t="str">
        <f t="shared" si="176"/>
        <v/>
      </c>
      <c r="BE305" s="129" t="str">
        <f t="shared" si="186"/>
        <v/>
      </c>
      <c r="BG305" s="4" t="s">
        <v>13</v>
      </c>
      <c r="BH305" s="5">
        <v>45470</v>
      </c>
      <c r="BI305" s="6"/>
      <c r="BJ305" s="6"/>
      <c r="BK305" s="6" t="str">
        <f t="shared" si="177"/>
        <v/>
      </c>
      <c r="BL305" s="6" t="str">
        <f>IF(OR(BI305="",BJ305=""),"",SUMIFS('تحميل المصنعيات'!$N:$N,'تحميل المصنعيات'!$F:$F,BJ$2,'تحميل المصنعيات'!$D:$D,BH305))</f>
        <v/>
      </c>
      <c r="BM305" s="55" t="str">
        <f t="shared" si="162"/>
        <v/>
      </c>
      <c r="BN305" s="55" t="str">
        <f t="shared" si="163"/>
        <v/>
      </c>
      <c r="BO305" s="129" t="str">
        <f t="shared" si="187"/>
        <v/>
      </c>
      <c r="BQ305" s="4" t="s">
        <v>13</v>
      </c>
      <c r="BR305" s="5">
        <v>45470</v>
      </c>
      <c r="BS305" s="6"/>
      <c r="BT305" s="6"/>
      <c r="BU305" s="6" t="str">
        <f t="shared" si="178"/>
        <v/>
      </c>
      <c r="BV305" s="6" t="str">
        <f>IF(OR(BS305="",BT305=""),"",SUMIFS('تحميل المصنعيات'!$N:$N,'تحميل المصنعيات'!$F:$F,BT$2,'تحميل المصنعيات'!$D:$D,BR305))</f>
        <v/>
      </c>
      <c r="BW305" s="55" t="str">
        <f t="shared" si="164"/>
        <v/>
      </c>
      <c r="BX305" s="55" t="str">
        <f t="shared" si="179"/>
        <v/>
      </c>
      <c r="BY305" s="129" t="str">
        <f t="shared" si="188"/>
        <v/>
      </c>
      <c r="CA305" s="4" t="s">
        <v>13</v>
      </c>
      <c r="CB305" s="5">
        <v>45470</v>
      </c>
      <c r="CC305" s="6"/>
      <c r="CD305" s="6"/>
      <c r="CE305" s="6" t="str">
        <f t="shared" si="180"/>
        <v/>
      </c>
      <c r="CF305" s="6" t="str">
        <f>IF(OR(CC305="",CD305=""),"",SUMIFS('تحميل المصنعيات'!$N:$N,'تحميل المصنعيات'!$F:$F,CD$2,'تحميل المصنعيات'!$D:$D,CB305))</f>
        <v/>
      </c>
      <c r="CG305" s="55" t="str">
        <f t="shared" si="165"/>
        <v/>
      </c>
      <c r="CH305" s="55" t="str">
        <f t="shared" si="166"/>
        <v/>
      </c>
      <c r="CI305" s="129" t="str">
        <f t="shared" si="189"/>
        <v/>
      </c>
      <c r="CK305" s="4" t="s">
        <v>13</v>
      </c>
      <c r="CL305" s="5">
        <v>45470</v>
      </c>
      <c r="CM305" s="6"/>
      <c r="CN305" s="6"/>
      <c r="CO305" s="6" t="str">
        <f t="shared" si="181"/>
        <v/>
      </c>
      <c r="CP305" s="6" t="str">
        <f>IF(OR(CM305="",CN305=""),"",SUMIFS('تحميل المصنعيات'!$N:$N,'تحميل المصنعيات'!$F:$F,CN$2,'تحميل المصنعيات'!$D:$D,CL305))</f>
        <v/>
      </c>
      <c r="CQ305" s="55" t="str">
        <f t="shared" si="167"/>
        <v/>
      </c>
      <c r="CR305" s="55" t="str">
        <f t="shared" si="168"/>
        <v/>
      </c>
      <c r="CS305" s="129" t="str">
        <f t="shared" si="190"/>
        <v/>
      </c>
    </row>
    <row r="306" spans="9:97" x14ac:dyDescent="0.25">
      <c r="I306" s="132" t="s">
        <v>30</v>
      </c>
      <c r="J306" s="133">
        <v>45471</v>
      </c>
      <c r="K306" s="134"/>
      <c r="L306" s="134"/>
      <c r="M306" s="134" t="str">
        <f t="shared" si="169"/>
        <v/>
      </c>
      <c r="N306" s="134" t="str">
        <f>IF(OR(K306="",L306=""),"",SUMIFS('تحميل المصنعيات'!$N:$N,'تحميل المصنعيات'!$F:$F,L$2,'تحميل المصنعيات'!$D:$D,J306))</f>
        <v/>
      </c>
      <c r="O306" s="135" t="str">
        <f t="shared" si="155"/>
        <v/>
      </c>
      <c r="P306" s="135" t="str">
        <f t="shared" si="182"/>
        <v/>
      </c>
      <c r="Q306" s="132" t="str">
        <f t="shared" si="170"/>
        <v/>
      </c>
      <c r="S306" s="132" t="s">
        <v>30</v>
      </c>
      <c r="T306" s="133">
        <v>45471</v>
      </c>
      <c r="U306" s="134"/>
      <c r="V306" s="134"/>
      <c r="W306" s="134" t="str">
        <f t="shared" si="171"/>
        <v/>
      </c>
      <c r="X306" s="134" t="str">
        <f>IF(OR(U306="",V306=""),"",SUMIFS('تحميل المصنعيات'!$N:$N,'تحميل المصنعيات'!$F:$F,V$2,'تحميل المصنعيات'!$D:$D,T306))</f>
        <v/>
      </c>
      <c r="Y306" s="135" t="str">
        <f t="shared" si="156"/>
        <v/>
      </c>
      <c r="Z306" s="135" t="str">
        <f t="shared" si="157"/>
        <v/>
      </c>
      <c r="AA306" s="132" t="str">
        <f t="shared" si="183"/>
        <v/>
      </c>
      <c r="AC306" s="132" t="s">
        <v>30</v>
      </c>
      <c r="AD306" s="133">
        <v>45471</v>
      </c>
      <c r="AE306" s="134"/>
      <c r="AF306" s="134"/>
      <c r="AG306" s="134" t="str">
        <f t="shared" si="172"/>
        <v/>
      </c>
      <c r="AH306" s="134" t="str">
        <f>IF(OR(AE306="",AF306=""),"",SUMIFS('تحميل المصنعيات'!$N:$N,'تحميل المصنعيات'!$F:$F,AF$2,'تحميل المصنعيات'!$D:$D,AD306))</f>
        <v/>
      </c>
      <c r="AI306" s="135" t="str">
        <f t="shared" si="158"/>
        <v/>
      </c>
      <c r="AJ306" s="135" t="str">
        <f t="shared" si="173"/>
        <v/>
      </c>
      <c r="AK306" s="132" t="str">
        <f t="shared" si="184"/>
        <v/>
      </c>
      <c r="AM306" s="132" t="s">
        <v>30</v>
      </c>
      <c r="AN306" s="133">
        <v>45471</v>
      </c>
      <c r="AO306" s="134"/>
      <c r="AP306" s="134"/>
      <c r="AQ306" s="134" t="str">
        <f t="shared" si="174"/>
        <v/>
      </c>
      <c r="AR306" s="134" t="str">
        <f>IF(OR(AO306="",AP306=""),"",SUMIFS('تحميل المصنعيات'!$N:$N,'تحميل المصنعيات'!$F:$F,AP$2,'تحميل المصنعيات'!$D:$D,AN306))</f>
        <v/>
      </c>
      <c r="AS306" s="135" t="str">
        <f t="shared" si="159"/>
        <v/>
      </c>
      <c r="AT306" s="135" t="str">
        <f t="shared" si="160"/>
        <v/>
      </c>
      <c r="AU306" s="132" t="str">
        <f t="shared" si="185"/>
        <v/>
      </c>
      <c r="AW306" s="132" t="s">
        <v>30</v>
      </c>
      <c r="AX306" s="133">
        <v>45471</v>
      </c>
      <c r="AY306" s="134"/>
      <c r="AZ306" s="134"/>
      <c r="BA306" s="134" t="str">
        <f t="shared" si="175"/>
        <v/>
      </c>
      <c r="BB306" s="134" t="str">
        <f>IF(OR(AY306="",AZ306=""),"",SUMIFS('تحميل المصنعيات'!$N:$N,'تحميل المصنعيات'!$F:$F,AZ$2,'تحميل المصنعيات'!$D:$D,AX306))</f>
        <v/>
      </c>
      <c r="BC306" s="135" t="str">
        <f t="shared" si="161"/>
        <v/>
      </c>
      <c r="BD306" s="135" t="str">
        <f t="shared" si="176"/>
        <v/>
      </c>
      <c r="BE306" s="132" t="str">
        <f t="shared" si="186"/>
        <v/>
      </c>
      <c r="BG306" s="132" t="s">
        <v>30</v>
      </c>
      <c r="BH306" s="133">
        <v>45471</v>
      </c>
      <c r="BI306" s="134"/>
      <c r="BJ306" s="134"/>
      <c r="BK306" s="134" t="str">
        <f t="shared" si="177"/>
        <v/>
      </c>
      <c r="BL306" s="134" t="str">
        <f>IF(OR(BI306="",BJ306=""),"",SUMIFS('تحميل المصنعيات'!$N:$N,'تحميل المصنعيات'!$F:$F,BJ$2,'تحميل المصنعيات'!$D:$D,BH306))</f>
        <v/>
      </c>
      <c r="BM306" s="135" t="str">
        <f t="shared" si="162"/>
        <v/>
      </c>
      <c r="BN306" s="135" t="str">
        <f t="shared" si="163"/>
        <v/>
      </c>
      <c r="BO306" s="132" t="str">
        <f t="shared" si="187"/>
        <v/>
      </c>
      <c r="BQ306" s="132" t="s">
        <v>30</v>
      </c>
      <c r="BR306" s="133">
        <v>45471</v>
      </c>
      <c r="BS306" s="134"/>
      <c r="BT306" s="134"/>
      <c r="BU306" s="134" t="str">
        <f t="shared" si="178"/>
        <v/>
      </c>
      <c r="BV306" s="134" t="str">
        <f>IF(OR(BS306="",BT306=""),"",SUMIFS('تحميل المصنعيات'!$N:$N,'تحميل المصنعيات'!$F:$F,BT$2,'تحميل المصنعيات'!$D:$D,BR306))</f>
        <v/>
      </c>
      <c r="BW306" s="135" t="str">
        <f t="shared" si="164"/>
        <v/>
      </c>
      <c r="BX306" s="135" t="str">
        <f t="shared" si="179"/>
        <v/>
      </c>
      <c r="BY306" s="132" t="str">
        <f t="shared" si="188"/>
        <v/>
      </c>
      <c r="CA306" s="132" t="s">
        <v>30</v>
      </c>
      <c r="CB306" s="133">
        <v>45471</v>
      </c>
      <c r="CC306" s="134"/>
      <c r="CD306" s="134"/>
      <c r="CE306" s="134" t="str">
        <f t="shared" si="180"/>
        <v/>
      </c>
      <c r="CF306" s="134" t="str">
        <f>IF(OR(CC306="",CD306=""),"",SUMIFS('تحميل المصنعيات'!$N:$N,'تحميل المصنعيات'!$F:$F,CD$2,'تحميل المصنعيات'!$D:$D,CB306))</f>
        <v/>
      </c>
      <c r="CG306" s="135" t="str">
        <f t="shared" si="165"/>
        <v/>
      </c>
      <c r="CH306" s="135" t="str">
        <f t="shared" si="166"/>
        <v/>
      </c>
      <c r="CI306" s="132" t="str">
        <f t="shared" si="189"/>
        <v/>
      </c>
      <c r="CK306" s="132" t="s">
        <v>30</v>
      </c>
      <c r="CL306" s="133">
        <v>45471</v>
      </c>
      <c r="CM306" s="134"/>
      <c r="CN306" s="134"/>
      <c r="CO306" s="134" t="str">
        <f t="shared" si="181"/>
        <v/>
      </c>
      <c r="CP306" s="134" t="str">
        <f>IF(OR(CM306="",CN306=""),"",SUMIFS('تحميل المصنعيات'!$N:$N,'تحميل المصنعيات'!$F:$F,CN$2,'تحميل المصنعيات'!$D:$D,CL306))</f>
        <v/>
      </c>
      <c r="CQ306" s="135" t="str">
        <f t="shared" si="167"/>
        <v/>
      </c>
      <c r="CR306" s="135" t="str">
        <f t="shared" si="168"/>
        <v/>
      </c>
      <c r="CS306" s="132" t="str">
        <f t="shared" si="190"/>
        <v/>
      </c>
    </row>
    <row r="307" spans="9:97" x14ac:dyDescent="0.25">
      <c r="I307" s="4" t="s">
        <v>8</v>
      </c>
      <c r="J307" s="5">
        <v>45472</v>
      </c>
      <c r="K307" s="6"/>
      <c r="L307" s="6"/>
      <c r="M307" s="6" t="str">
        <f t="shared" si="169"/>
        <v/>
      </c>
      <c r="N307" s="6" t="str">
        <f>IF(OR(K307="",L307=""),"",SUMIFS('تحميل المصنعيات'!$N:$N,'تحميل المصنعيات'!$F:$F,L$2,'تحميل المصنعيات'!$D:$D,J307))</f>
        <v/>
      </c>
      <c r="O307" s="55" t="str">
        <f t="shared" si="155"/>
        <v/>
      </c>
      <c r="P307" s="55" t="str">
        <f t="shared" si="182"/>
        <v/>
      </c>
      <c r="Q307" s="129" t="str">
        <f t="shared" si="170"/>
        <v/>
      </c>
      <c r="S307" s="4" t="s">
        <v>8</v>
      </c>
      <c r="T307" s="5">
        <v>45472</v>
      </c>
      <c r="U307" s="6"/>
      <c r="V307" s="6"/>
      <c r="W307" s="6" t="str">
        <f t="shared" si="171"/>
        <v/>
      </c>
      <c r="X307" s="6" t="str">
        <f>IF(OR(U307="",V307=""),"",SUMIFS('تحميل المصنعيات'!$N:$N,'تحميل المصنعيات'!$F:$F,V$2,'تحميل المصنعيات'!$D:$D,T307))</f>
        <v/>
      </c>
      <c r="Y307" s="55" t="str">
        <f t="shared" si="156"/>
        <v/>
      </c>
      <c r="Z307" s="55" t="str">
        <f t="shared" si="157"/>
        <v/>
      </c>
      <c r="AA307" s="129" t="str">
        <f t="shared" si="183"/>
        <v/>
      </c>
      <c r="AC307" s="4" t="s">
        <v>8</v>
      </c>
      <c r="AD307" s="5">
        <v>45472</v>
      </c>
      <c r="AE307" s="6"/>
      <c r="AF307" s="6"/>
      <c r="AG307" s="6" t="str">
        <f t="shared" si="172"/>
        <v/>
      </c>
      <c r="AH307" s="6" t="str">
        <f>IF(OR(AE307="",AF307=""),"",SUMIFS('تحميل المصنعيات'!$N:$N,'تحميل المصنعيات'!$F:$F,AF$2,'تحميل المصنعيات'!$D:$D,AD307))</f>
        <v/>
      </c>
      <c r="AI307" s="55" t="str">
        <f t="shared" si="158"/>
        <v/>
      </c>
      <c r="AJ307" s="55" t="str">
        <f t="shared" si="173"/>
        <v/>
      </c>
      <c r="AK307" s="129" t="str">
        <f t="shared" si="184"/>
        <v/>
      </c>
      <c r="AM307" s="4" t="s">
        <v>8</v>
      </c>
      <c r="AN307" s="5">
        <v>45472</v>
      </c>
      <c r="AO307" s="6"/>
      <c r="AP307" s="6"/>
      <c r="AQ307" s="6" t="str">
        <f t="shared" si="174"/>
        <v/>
      </c>
      <c r="AR307" s="6" t="str">
        <f>IF(OR(AO307="",AP307=""),"",SUMIFS('تحميل المصنعيات'!$N:$N,'تحميل المصنعيات'!$F:$F,AP$2,'تحميل المصنعيات'!$D:$D,AN307))</f>
        <v/>
      </c>
      <c r="AS307" s="55" t="str">
        <f t="shared" si="159"/>
        <v/>
      </c>
      <c r="AT307" s="55" t="str">
        <f t="shared" si="160"/>
        <v/>
      </c>
      <c r="AU307" s="129" t="str">
        <f t="shared" si="185"/>
        <v/>
      </c>
      <c r="AW307" s="4" t="s">
        <v>8</v>
      </c>
      <c r="AX307" s="5">
        <v>45472</v>
      </c>
      <c r="AY307" s="6"/>
      <c r="AZ307" s="6"/>
      <c r="BA307" s="6" t="str">
        <f t="shared" si="175"/>
        <v/>
      </c>
      <c r="BB307" s="6" t="str">
        <f>IF(OR(AY307="",AZ307=""),"",SUMIFS('تحميل المصنعيات'!$N:$N,'تحميل المصنعيات'!$F:$F,AZ$2,'تحميل المصنعيات'!$D:$D,AX307))</f>
        <v/>
      </c>
      <c r="BC307" s="55" t="str">
        <f t="shared" si="161"/>
        <v/>
      </c>
      <c r="BD307" s="55" t="str">
        <f t="shared" si="176"/>
        <v/>
      </c>
      <c r="BE307" s="129" t="str">
        <f t="shared" si="186"/>
        <v/>
      </c>
      <c r="BG307" s="4" t="s">
        <v>8</v>
      </c>
      <c r="BH307" s="5">
        <v>45472</v>
      </c>
      <c r="BI307" s="6"/>
      <c r="BJ307" s="6"/>
      <c r="BK307" s="6" t="str">
        <f t="shared" si="177"/>
        <v/>
      </c>
      <c r="BL307" s="6" t="str">
        <f>IF(OR(BI307="",BJ307=""),"",SUMIFS('تحميل المصنعيات'!$N:$N,'تحميل المصنعيات'!$F:$F,BJ$2,'تحميل المصنعيات'!$D:$D,BH307))</f>
        <v/>
      </c>
      <c r="BM307" s="55" t="str">
        <f t="shared" si="162"/>
        <v/>
      </c>
      <c r="BN307" s="55" t="str">
        <f t="shared" si="163"/>
        <v/>
      </c>
      <c r="BO307" s="129" t="str">
        <f t="shared" si="187"/>
        <v/>
      </c>
      <c r="BQ307" s="4" t="s">
        <v>8</v>
      </c>
      <c r="BR307" s="5">
        <v>45472</v>
      </c>
      <c r="BS307" s="6"/>
      <c r="BT307" s="6"/>
      <c r="BU307" s="6" t="str">
        <f t="shared" si="178"/>
        <v/>
      </c>
      <c r="BV307" s="6" t="str">
        <f>IF(OR(BS307="",BT307=""),"",SUMIFS('تحميل المصنعيات'!$N:$N,'تحميل المصنعيات'!$F:$F,BT$2,'تحميل المصنعيات'!$D:$D,BR307))</f>
        <v/>
      </c>
      <c r="BW307" s="55" t="str">
        <f t="shared" si="164"/>
        <v/>
      </c>
      <c r="BX307" s="55" t="str">
        <f t="shared" si="179"/>
        <v/>
      </c>
      <c r="BY307" s="129" t="str">
        <f t="shared" si="188"/>
        <v/>
      </c>
      <c r="CA307" s="4" t="s">
        <v>8</v>
      </c>
      <c r="CB307" s="5">
        <v>45472</v>
      </c>
      <c r="CC307" s="6"/>
      <c r="CD307" s="6"/>
      <c r="CE307" s="6" t="str">
        <f t="shared" si="180"/>
        <v/>
      </c>
      <c r="CF307" s="6" t="str">
        <f>IF(OR(CC307="",CD307=""),"",SUMIFS('تحميل المصنعيات'!$N:$N,'تحميل المصنعيات'!$F:$F,CD$2,'تحميل المصنعيات'!$D:$D,CB307))</f>
        <v/>
      </c>
      <c r="CG307" s="55" t="str">
        <f t="shared" si="165"/>
        <v/>
      </c>
      <c r="CH307" s="55" t="str">
        <f t="shared" si="166"/>
        <v/>
      </c>
      <c r="CI307" s="129" t="str">
        <f t="shared" si="189"/>
        <v/>
      </c>
      <c r="CK307" s="4" t="s">
        <v>8</v>
      </c>
      <c r="CL307" s="5">
        <v>45472</v>
      </c>
      <c r="CM307" s="6"/>
      <c r="CN307" s="6"/>
      <c r="CO307" s="6" t="str">
        <f t="shared" si="181"/>
        <v/>
      </c>
      <c r="CP307" s="6" t="str">
        <f>IF(OR(CM307="",CN307=""),"",SUMIFS('تحميل المصنعيات'!$N:$N,'تحميل المصنعيات'!$F:$F,CN$2,'تحميل المصنعيات'!$D:$D,CL307))</f>
        <v/>
      </c>
      <c r="CQ307" s="55" t="str">
        <f t="shared" si="167"/>
        <v/>
      </c>
      <c r="CR307" s="55" t="str">
        <f t="shared" si="168"/>
        <v/>
      </c>
      <c r="CS307" s="129" t="str">
        <f t="shared" si="190"/>
        <v/>
      </c>
    </row>
    <row r="308" spans="9:97" x14ac:dyDescent="0.25">
      <c r="I308" s="4" t="s">
        <v>9</v>
      </c>
      <c r="J308" s="5">
        <v>45473</v>
      </c>
      <c r="K308" s="6"/>
      <c r="L308" s="6"/>
      <c r="M308" s="6" t="str">
        <f t="shared" si="169"/>
        <v/>
      </c>
      <c r="N308" s="6" t="str">
        <f>IF(OR(K308="",L308=""),"",SUMIFS('تحميل المصنعيات'!$N:$N,'تحميل المصنعيات'!$F:$F,L$2,'تحميل المصنعيات'!$D:$D,J308))</f>
        <v/>
      </c>
      <c r="O308" s="55" t="str">
        <f t="shared" si="155"/>
        <v/>
      </c>
      <c r="P308" s="55" t="str">
        <f t="shared" si="182"/>
        <v/>
      </c>
      <c r="Q308" s="129" t="str">
        <f t="shared" si="170"/>
        <v/>
      </c>
      <c r="S308" s="4" t="s">
        <v>9</v>
      </c>
      <c r="T308" s="5">
        <v>45473</v>
      </c>
      <c r="U308" s="6"/>
      <c r="V308" s="6"/>
      <c r="W308" s="6" t="str">
        <f t="shared" si="171"/>
        <v/>
      </c>
      <c r="X308" s="6" t="str">
        <f>IF(OR(U308="",V308=""),"",SUMIFS('تحميل المصنعيات'!$N:$N,'تحميل المصنعيات'!$F:$F,V$2,'تحميل المصنعيات'!$D:$D,T308))</f>
        <v/>
      </c>
      <c r="Y308" s="55" t="str">
        <f t="shared" si="156"/>
        <v/>
      </c>
      <c r="Z308" s="55" t="str">
        <f t="shared" si="157"/>
        <v/>
      </c>
      <c r="AA308" s="129" t="str">
        <f t="shared" si="183"/>
        <v/>
      </c>
      <c r="AC308" s="4" t="s">
        <v>9</v>
      </c>
      <c r="AD308" s="5">
        <v>45473</v>
      </c>
      <c r="AE308" s="6"/>
      <c r="AF308" s="6"/>
      <c r="AG308" s="6" t="str">
        <f t="shared" si="172"/>
        <v/>
      </c>
      <c r="AH308" s="6" t="str">
        <f>IF(OR(AE308="",AF308=""),"",SUMIFS('تحميل المصنعيات'!$N:$N,'تحميل المصنعيات'!$F:$F,AF$2,'تحميل المصنعيات'!$D:$D,AD308))</f>
        <v/>
      </c>
      <c r="AI308" s="55" t="str">
        <f t="shared" si="158"/>
        <v/>
      </c>
      <c r="AJ308" s="55" t="str">
        <f t="shared" si="173"/>
        <v/>
      </c>
      <c r="AK308" s="129" t="str">
        <f t="shared" si="184"/>
        <v/>
      </c>
      <c r="AM308" s="4" t="s">
        <v>9</v>
      </c>
      <c r="AN308" s="5">
        <v>45473</v>
      </c>
      <c r="AO308" s="6"/>
      <c r="AP308" s="6"/>
      <c r="AQ308" s="6" t="str">
        <f t="shared" si="174"/>
        <v/>
      </c>
      <c r="AR308" s="6" t="str">
        <f>IF(OR(AO308="",AP308=""),"",SUMIFS('تحميل المصنعيات'!$N:$N,'تحميل المصنعيات'!$F:$F,AP$2,'تحميل المصنعيات'!$D:$D,AN308))</f>
        <v/>
      </c>
      <c r="AS308" s="55" t="str">
        <f t="shared" si="159"/>
        <v/>
      </c>
      <c r="AT308" s="55" t="str">
        <f t="shared" si="160"/>
        <v/>
      </c>
      <c r="AU308" s="129" t="str">
        <f t="shared" si="185"/>
        <v/>
      </c>
      <c r="AW308" s="4" t="s">
        <v>9</v>
      </c>
      <c r="AX308" s="5">
        <v>45473</v>
      </c>
      <c r="AY308" s="6"/>
      <c r="AZ308" s="6"/>
      <c r="BA308" s="6" t="str">
        <f t="shared" si="175"/>
        <v/>
      </c>
      <c r="BB308" s="6" t="str">
        <f>IF(OR(AY308="",AZ308=""),"",SUMIFS('تحميل المصنعيات'!$N:$N,'تحميل المصنعيات'!$F:$F,AZ$2,'تحميل المصنعيات'!$D:$D,AX308))</f>
        <v/>
      </c>
      <c r="BC308" s="55" t="str">
        <f t="shared" si="161"/>
        <v/>
      </c>
      <c r="BD308" s="55" t="str">
        <f t="shared" si="176"/>
        <v/>
      </c>
      <c r="BE308" s="129" t="str">
        <f t="shared" si="186"/>
        <v/>
      </c>
      <c r="BG308" s="4" t="s">
        <v>9</v>
      </c>
      <c r="BH308" s="5">
        <v>45473</v>
      </c>
      <c r="BI308" s="6"/>
      <c r="BJ308" s="6"/>
      <c r="BK308" s="6" t="str">
        <f t="shared" si="177"/>
        <v/>
      </c>
      <c r="BL308" s="6" t="str">
        <f>IF(OR(BI308="",BJ308=""),"",SUMIFS('تحميل المصنعيات'!$N:$N,'تحميل المصنعيات'!$F:$F,BJ$2,'تحميل المصنعيات'!$D:$D,BH308))</f>
        <v/>
      </c>
      <c r="BM308" s="55" t="str">
        <f t="shared" si="162"/>
        <v/>
      </c>
      <c r="BN308" s="55" t="str">
        <f t="shared" si="163"/>
        <v/>
      </c>
      <c r="BO308" s="129" t="str">
        <f t="shared" si="187"/>
        <v/>
      </c>
      <c r="BQ308" s="4" t="s">
        <v>9</v>
      </c>
      <c r="BR308" s="5">
        <v>45473</v>
      </c>
      <c r="BS308" s="6"/>
      <c r="BT308" s="6"/>
      <c r="BU308" s="6" t="str">
        <f t="shared" si="178"/>
        <v/>
      </c>
      <c r="BV308" s="6" t="str">
        <f>IF(OR(BS308="",BT308=""),"",SUMIFS('تحميل المصنعيات'!$N:$N,'تحميل المصنعيات'!$F:$F,BT$2,'تحميل المصنعيات'!$D:$D,BR308))</f>
        <v/>
      </c>
      <c r="BW308" s="55" t="str">
        <f t="shared" si="164"/>
        <v/>
      </c>
      <c r="BX308" s="55" t="str">
        <f t="shared" si="179"/>
        <v/>
      </c>
      <c r="BY308" s="129" t="str">
        <f t="shared" si="188"/>
        <v/>
      </c>
      <c r="CA308" s="4" t="s">
        <v>9</v>
      </c>
      <c r="CB308" s="5">
        <v>45473</v>
      </c>
      <c r="CC308" s="6"/>
      <c r="CD308" s="6"/>
      <c r="CE308" s="6" t="str">
        <f t="shared" si="180"/>
        <v/>
      </c>
      <c r="CF308" s="6" t="str">
        <f>IF(OR(CC308="",CD308=""),"",SUMIFS('تحميل المصنعيات'!$N:$N,'تحميل المصنعيات'!$F:$F,CD$2,'تحميل المصنعيات'!$D:$D,CB308))</f>
        <v/>
      </c>
      <c r="CG308" s="55" t="str">
        <f t="shared" si="165"/>
        <v/>
      </c>
      <c r="CH308" s="55" t="str">
        <f t="shared" si="166"/>
        <v/>
      </c>
      <c r="CI308" s="129" t="str">
        <f t="shared" si="189"/>
        <v/>
      </c>
      <c r="CK308" s="4" t="s">
        <v>9</v>
      </c>
      <c r="CL308" s="5">
        <v>45473</v>
      </c>
      <c r="CM308" s="6"/>
      <c r="CN308" s="6"/>
      <c r="CO308" s="6" t="str">
        <f t="shared" si="181"/>
        <v/>
      </c>
      <c r="CP308" s="6" t="str">
        <f>IF(OR(CM308="",CN308=""),"",SUMIFS('تحميل المصنعيات'!$N:$N,'تحميل المصنعيات'!$F:$F,CN$2,'تحميل المصنعيات'!$D:$D,CL308))</f>
        <v/>
      </c>
      <c r="CQ308" s="55" t="str">
        <f t="shared" si="167"/>
        <v/>
      </c>
      <c r="CR308" s="55" t="str">
        <f t="shared" si="168"/>
        <v/>
      </c>
      <c r="CS308" s="129" t="str">
        <f t="shared" si="190"/>
        <v/>
      </c>
    </row>
    <row r="309" spans="9:97" x14ac:dyDescent="0.25">
      <c r="I309" s="4" t="s">
        <v>10</v>
      </c>
      <c r="J309" s="5">
        <v>45474</v>
      </c>
      <c r="K309" s="6"/>
      <c r="L309" s="6"/>
      <c r="M309" s="6" t="str">
        <f t="shared" si="169"/>
        <v/>
      </c>
      <c r="N309" s="6" t="str">
        <f>IF(OR(K309="",L309=""),"",SUMIFS('تحميل المصنعيات'!$N:$N,'تحميل المصنعيات'!$F:$F,L$2,'تحميل المصنعيات'!$D:$D,J309))</f>
        <v/>
      </c>
      <c r="O309" s="55" t="str">
        <f t="shared" si="155"/>
        <v/>
      </c>
      <c r="P309" s="55" t="str">
        <f t="shared" si="182"/>
        <v/>
      </c>
      <c r="Q309" s="129" t="str">
        <f t="shared" si="170"/>
        <v/>
      </c>
      <c r="S309" s="4" t="s">
        <v>10</v>
      </c>
      <c r="T309" s="5">
        <v>45474</v>
      </c>
      <c r="U309" s="6"/>
      <c r="V309" s="6"/>
      <c r="W309" s="6" t="str">
        <f t="shared" si="171"/>
        <v/>
      </c>
      <c r="X309" s="6" t="str">
        <f>IF(OR(U309="",V309=""),"",SUMIFS('تحميل المصنعيات'!$N:$N,'تحميل المصنعيات'!$F:$F,V$2,'تحميل المصنعيات'!$D:$D,T309))</f>
        <v/>
      </c>
      <c r="Y309" s="55" t="str">
        <f t="shared" si="156"/>
        <v/>
      </c>
      <c r="Z309" s="55" t="str">
        <f t="shared" si="157"/>
        <v/>
      </c>
      <c r="AA309" s="129" t="str">
        <f t="shared" si="183"/>
        <v/>
      </c>
      <c r="AC309" s="4" t="s">
        <v>10</v>
      </c>
      <c r="AD309" s="5">
        <v>45474</v>
      </c>
      <c r="AE309" s="6"/>
      <c r="AF309" s="6"/>
      <c r="AG309" s="6" t="str">
        <f t="shared" si="172"/>
        <v/>
      </c>
      <c r="AH309" s="6" t="str">
        <f>IF(OR(AE309="",AF309=""),"",SUMIFS('تحميل المصنعيات'!$N:$N,'تحميل المصنعيات'!$F:$F,AF$2,'تحميل المصنعيات'!$D:$D,AD309))</f>
        <v/>
      </c>
      <c r="AI309" s="55" t="str">
        <f t="shared" si="158"/>
        <v/>
      </c>
      <c r="AJ309" s="55" t="str">
        <f t="shared" si="173"/>
        <v/>
      </c>
      <c r="AK309" s="129" t="str">
        <f t="shared" si="184"/>
        <v/>
      </c>
      <c r="AM309" s="4" t="s">
        <v>10</v>
      </c>
      <c r="AN309" s="5">
        <v>45474</v>
      </c>
      <c r="AO309" s="6"/>
      <c r="AP309" s="6"/>
      <c r="AQ309" s="6" t="str">
        <f t="shared" si="174"/>
        <v/>
      </c>
      <c r="AR309" s="6" t="str">
        <f>IF(OR(AO309="",AP309=""),"",SUMIFS('تحميل المصنعيات'!$N:$N,'تحميل المصنعيات'!$F:$F,AP$2,'تحميل المصنعيات'!$D:$D,AN309))</f>
        <v/>
      </c>
      <c r="AS309" s="55" t="str">
        <f t="shared" si="159"/>
        <v/>
      </c>
      <c r="AT309" s="55" t="str">
        <f t="shared" si="160"/>
        <v/>
      </c>
      <c r="AU309" s="129" t="str">
        <f t="shared" si="185"/>
        <v/>
      </c>
      <c r="AW309" s="4" t="s">
        <v>10</v>
      </c>
      <c r="AX309" s="5">
        <v>45474</v>
      </c>
      <c r="AY309" s="6"/>
      <c r="AZ309" s="6"/>
      <c r="BA309" s="6" t="str">
        <f t="shared" si="175"/>
        <v/>
      </c>
      <c r="BB309" s="6" t="str">
        <f>IF(OR(AY309="",AZ309=""),"",SUMIFS('تحميل المصنعيات'!$N:$N,'تحميل المصنعيات'!$F:$F,AZ$2,'تحميل المصنعيات'!$D:$D,AX309))</f>
        <v/>
      </c>
      <c r="BC309" s="55" t="str">
        <f t="shared" si="161"/>
        <v/>
      </c>
      <c r="BD309" s="55" t="str">
        <f t="shared" si="176"/>
        <v/>
      </c>
      <c r="BE309" s="129" t="str">
        <f t="shared" si="186"/>
        <v/>
      </c>
      <c r="BG309" s="4" t="s">
        <v>10</v>
      </c>
      <c r="BH309" s="5">
        <v>45474</v>
      </c>
      <c r="BI309" s="6"/>
      <c r="BJ309" s="6"/>
      <c r="BK309" s="6" t="str">
        <f t="shared" si="177"/>
        <v/>
      </c>
      <c r="BL309" s="6" t="str">
        <f>IF(OR(BI309="",BJ309=""),"",SUMIFS('تحميل المصنعيات'!$N:$N,'تحميل المصنعيات'!$F:$F,BJ$2,'تحميل المصنعيات'!$D:$D,BH309))</f>
        <v/>
      </c>
      <c r="BM309" s="55" t="str">
        <f t="shared" si="162"/>
        <v/>
      </c>
      <c r="BN309" s="55" t="str">
        <f t="shared" si="163"/>
        <v/>
      </c>
      <c r="BO309" s="129" t="str">
        <f t="shared" si="187"/>
        <v/>
      </c>
      <c r="BQ309" s="4" t="s">
        <v>10</v>
      </c>
      <c r="BR309" s="5">
        <v>45474</v>
      </c>
      <c r="BS309" s="6"/>
      <c r="BT309" s="6"/>
      <c r="BU309" s="6" t="str">
        <f t="shared" si="178"/>
        <v/>
      </c>
      <c r="BV309" s="6" t="str">
        <f>IF(OR(BS309="",BT309=""),"",SUMIFS('تحميل المصنعيات'!$N:$N,'تحميل المصنعيات'!$F:$F,BT$2,'تحميل المصنعيات'!$D:$D,BR309))</f>
        <v/>
      </c>
      <c r="BW309" s="55" t="str">
        <f t="shared" si="164"/>
        <v/>
      </c>
      <c r="BX309" s="55" t="str">
        <f t="shared" si="179"/>
        <v/>
      </c>
      <c r="BY309" s="129" t="str">
        <f t="shared" si="188"/>
        <v/>
      </c>
      <c r="CA309" s="4" t="s">
        <v>10</v>
      </c>
      <c r="CB309" s="5">
        <v>45474</v>
      </c>
      <c r="CC309" s="6"/>
      <c r="CD309" s="6"/>
      <c r="CE309" s="6" t="str">
        <f t="shared" si="180"/>
        <v/>
      </c>
      <c r="CF309" s="6" t="str">
        <f>IF(OR(CC309="",CD309=""),"",SUMIFS('تحميل المصنعيات'!$N:$N,'تحميل المصنعيات'!$F:$F,CD$2,'تحميل المصنعيات'!$D:$D,CB309))</f>
        <v/>
      </c>
      <c r="CG309" s="55" t="str">
        <f t="shared" si="165"/>
        <v/>
      </c>
      <c r="CH309" s="55" t="str">
        <f t="shared" si="166"/>
        <v/>
      </c>
      <c r="CI309" s="129" t="str">
        <f t="shared" si="189"/>
        <v/>
      </c>
      <c r="CK309" s="4" t="s">
        <v>10</v>
      </c>
      <c r="CL309" s="5">
        <v>45474</v>
      </c>
      <c r="CM309" s="6"/>
      <c r="CN309" s="6"/>
      <c r="CO309" s="6" t="str">
        <f t="shared" si="181"/>
        <v/>
      </c>
      <c r="CP309" s="6" t="str">
        <f>IF(OR(CM309="",CN309=""),"",SUMIFS('تحميل المصنعيات'!$N:$N,'تحميل المصنعيات'!$F:$F,CN$2,'تحميل المصنعيات'!$D:$D,CL309))</f>
        <v/>
      </c>
      <c r="CQ309" s="55" t="str">
        <f t="shared" si="167"/>
        <v/>
      </c>
      <c r="CR309" s="55" t="str">
        <f t="shared" si="168"/>
        <v/>
      </c>
      <c r="CS309" s="129" t="str">
        <f t="shared" si="190"/>
        <v/>
      </c>
    </row>
    <row r="310" spans="9:97" x14ac:dyDescent="0.25">
      <c r="I310" s="4" t="s">
        <v>11</v>
      </c>
      <c r="J310" s="5">
        <v>45475</v>
      </c>
      <c r="K310" s="6"/>
      <c r="L310" s="6"/>
      <c r="M310" s="6" t="str">
        <f t="shared" si="169"/>
        <v/>
      </c>
      <c r="N310" s="6" t="str">
        <f>IF(OR(K310="",L310=""),"",SUMIFS('تحميل المصنعيات'!$N:$N,'تحميل المصنعيات'!$F:$F,L$2,'تحميل المصنعيات'!$D:$D,J310))</f>
        <v/>
      </c>
      <c r="O310" s="55" t="str">
        <f t="shared" si="155"/>
        <v/>
      </c>
      <c r="P310" s="55" t="str">
        <f t="shared" si="182"/>
        <v/>
      </c>
      <c r="Q310" s="129" t="str">
        <f t="shared" si="170"/>
        <v/>
      </c>
      <c r="S310" s="4" t="s">
        <v>11</v>
      </c>
      <c r="T310" s="5">
        <v>45475</v>
      </c>
      <c r="U310" s="6"/>
      <c r="V310" s="6"/>
      <c r="W310" s="6" t="str">
        <f t="shared" si="171"/>
        <v/>
      </c>
      <c r="X310" s="6" t="str">
        <f>IF(OR(U310="",V310=""),"",SUMIFS('تحميل المصنعيات'!$N:$N,'تحميل المصنعيات'!$F:$F,V$2,'تحميل المصنعيات'!$D:$D,T310))</f>
        <v/>
      </c>
      <c r="Y310" s="55" t="str">
        <f t="shared" si="156"/>
        <v/>
      </c>
      <c r="Z310" s="55" t="str">
        <f t="shared" si="157"/>
        <v/>
      </c>
      <c r="AA310" s="129" t="str">
        <f t="shared" si="183"/>
        <v/>
      </c>
      <c r="AC310" s="4" t="s">
        <v>11</v>
      </c>
      <c r="AD310" s="5">
        <v>45475</v>
      </c>
      <c r="AE310" s="6"/>
      <c r="AF310" s="6"/>
      <c r="AG310" s="6" t="str">
        <f t="shared" si="172"/>
        <v/>
      </c>
      <c r="AH310" s="6" t="str">
        <f>IF(OR(AE310="",AF310=""),"",SUMIFS('تحميل المصنعيات'!$N:$N,'تحميل المصنعيات'!$F:$F,AF$2,'تحميل المصنعيات'!$D:$D,AD310))</f>
        <v/>
      </c>
      <c r="AI310" s="55" t="str">
        <f t="shared" si="158"/>
        <v/>
      </c>
      <c r="AJ310" s="55" t="str">
        <f t="shared" si="173"/>
        <v/>
      </c>
      <c r="AK310" s="129" t="str">
        <f t="shared" si="184"/>
        <v/>
      </c>
      <c r="AM310" s="4" t="s">
        <v>11</v>
      </c>
      <c r="AN310" s="5">
        <v>45475</v>
      </c>
      <c r="AO310" s="6"/>
      <c r="AP310" s="6"/>
      <c r="AQ310" s="6" t="str">
        <f t="shared" si="174"/>
        <v/>
      </c>
      <c r="AR310" s="6" t="str">
        <f>IF(OR(AO310="",AP310=""),"",SUMIFS('تحميل المصنعيات'!$N:$N,'تحميل المصنعيات'!$F:$F,AP$2,'تحميل المصنعيات'!$D:$D,AN310))</f>
        <v/>
      </c>
      <c r="AS310" s="55" t="str">
        <f t="shared" si="159"/>
        <v/>
      </c>
      <c r="AT310" s="55" t="str">
        <f t="shared" si="160"/>
        <v/>
      </c>
      <c r="AU310" s="129" t="str">
        <f t="shared" si="185"/>
        <v/>
      </c>
      <c r="AW310" s="4" t="s">
        <v>11</v>
      </c>
      <c r="AX310" s="5">
        <v>45475</v>
      </c>
      <c r="AY310" s="6"/>
      <c r="AZ310" s="6"/>
      <c r="BA310" s="6" t="str">
        <f t="shared" si="175"/>
        <v/>
      </c>
      <c r="BB310" s="6" t="str">
        <f>IF(OR(AY310="",AZ310=""),"",SUMIFS('تحميل المصنعيات'!$N:$N,'تحميل المصنعيات'!$F:$F,AZ$2,'تحميل المصنعيات'!$D:$D,AX310))</f>
        <v/>
      </c>
      <c r="BC310" s="55" t="str">
        <f t="shared" si="161"/>
        <v/>
      </c>
      <c r="BD310" s="55" t="str">
        <f t="shared" si="176"/>
        <v/>
      </c>
      <c r="BE310" s="129" t="str">
        <f t="shared" si="186"/>
        <v/>
      </c>
      <c r="BG310" s="4" t="s">
        <v>11</v>
      </c>
      <c r="BH310" s="5">
        <v>45475</v>
      </c>
      <c r="BI310" s="6"/>
      <c r="BJ310" s="6"/>
      <c r="BK310" s="6" t="str">
        <f t="shared" si="177"/>
        <v/>
      </c>
      <c r="BL310" s="6" t="str">
        <f>IF(OR(BI310="",BJ310=""),"",SUMIFS('تحميل المصنعيات'!$N:$N,'تحميل المصنعيات'!$F:$F,BJ$2,'تحميل المصنعيات'!$D:$D,BH310))</f>
        <v/>
      </c>
      <c r="BM310" s="55" t="str">
        <f t="shared" si="162"/>
        <v/>
      </c>
      <c r="BN310" s="55" t="str">
        <f t="shared" si="163"/>
        <v/>
      </c>
      <c r="BO310" s="129" t="str">
        <f t="shared" si="187"/>
        <v/>
      </c>
      <c r="BQ310" s="4" t="s">
        <v>11</v>
      </c>
      <c r="BR310" s="5">
        <v>45475</v>
      </c>
      <c r="BS310" s="6"/>
      <c r="BT310" s="6"/>
      <c r="BU310" s="6" t="str">
        <f t="shared" si="178"/>
        <v/>
      </c>
      <c r="BV310" s="6" t="str">
        <f>IF(OR(BS310="",BT310=""),"",SUMIFS('تحميل المصنعيات'!$N:$N,'تحميل المصنعيات'!$F:$F,BT$2,'تحميل المصنعيات'!$D:$D,BR310))</f>
        <v/>
      </c>
      <c r="BW310" s="55" t="str">
        <f t="shared" si="164"/>
        <v/>
      </c>
      <c r="BX310" s="55" t="str">
        <f t="shared" si="179"/>
        <v/>
      </c>
      <c r="BY310" s="129" t="str">
        <f t="shared" si="188"/>
        <v/>
      </c>
      <c r="CA310" s="4" t="s">
        <v>11</v>
      </c>
      <c r="CB310" s="5">
        <v>45475</v>
      </c>
      <c r="CC310" s="6"/>
      <c r="CD310" s="6"/>
      <c r="CE310" s="6" t="str">
        <f t="shared" si="180"/>
        <v/>
      </c>
      <c r="CF310" s="6" t="str">
        <f>IF(OR(CC310="",CD310=""),"",SUMIFS('تحميل المصنعيات'!$N:$N,'تحميل المصنعيات'!$F:$F,CD$2,'تحميل المصنعيات'!$D:$D,CB310))</f>
        <v/>
      </c>
      <c r="CG310" s="55" t="str">
        <f t="shared" si="165"/>
        <v/>
      </c>
      <c r="CH310" s="55" t="str">
        <f t="shared" si="166"/>
        <v/>
      </c>
      <c r="CI310" s="129" t="str">
        <f t="shared" si="189"/>
        <v/>
      </c>
      <c r="CK310" s="4" t="s">
        <v>11</v>
      </c>
      <c r="CL310" s="5">
        <v>45475</v>
      </c>
      <c r="CM310" s="6"/>
      <c r="CN310" s="6"/>
      <c r="CO310" s="6" t="str">
        <f t="shared" si="181"/>
        <v/>
      </c>
      <c r="CP310" s="6" t="str">
        <f>IF(OR(CM310="",CN310=""),"",SUMIFS('تحميل المصنعيات'!$N:$N,'تحميل المصنعيات'!$F:$F,CN$2,'تحميل المصنعيات'!$D:$D,CL310))</f>
        <v/>
      </c>
      <c r="CQ310" s="55" t="str">
        <f t="shared" si="167"/>
        <v/>
      </c>
      <c r="CR310" s="55" t="str">
        <f t="shared" si="168"/>
        <v/>
      </c>
      <c r="CS310" s="129" t="str">
        <f t="shared" si="190"/>
        <v/>
      </c>
    </row>
    <row r="311" spans="9:97" x14ac:dyDescent="0.25">
      <c r="I311" s="4" t="s">
        <v>12</v>
      </c>
      <c r="J311" s="5">
        <v>45476</v>
      </c>
      <c r="K311" s="6"/>
      <c r="L311" s="6"/>
      <c r="M311" s="6" t="str">
        <f t="shared" si="169"/>
        <v/>
      </c>
      <c r="N311" s="6" t="str">
        <f>IF(OR(K311="",L311=""),"",SUMIFS('تحميل المصنعيات'!$N:$N,'تحميل المصنعيات'!$F:$F,L$2,'تحميل المصنعيات'!$D:$D,J311))</f>
        <v/>
      </c>
      <c r="O311" s="55" t="str">
        <f t="shared" si="155"/>
        <v/>
      </c>
      <c r="P311" s="55" t="str">
        <f t="shared" si="182"/>
        <v/>
      </c>
      <c r="Q311" s="129" t="str">
        <f t="shared" si="170"/>
        <v/>
      </c>
      <c r="S311" s="4" t="s">
        <v>12</v>
      </c>
      <c r="T311" s="5">
        <v>45476</v>
      </c>
      <c r="U311" s="6"/>
      <c r="V311" s="6"/>
      <c r="W311" s="6" t="str">
        <f t="shared" si="171"/>
        <v/>
      </c>
      <c r="X311" s="6" t="str">
        <f>IF(OR(U311="",V311=""),"",SUMIFS('تحميل المصنعيات'!$N:$N,'تحميل المصنعيات'!$F:$F,V$2,'تحميل المصنعيات'!$D:$D,T311))</f>
        <v/>
      </c>
      <c r="Y311" s="55" t="str">
        <f t="shared" si="156"/>
        <v/>
      </c>
      <c r="Z311" s="55" t="str">
        <f t="shared" si="157"/>
        <v/>
      </c>
      <c r="AA311" s="129" t="str">
        <f t="shared" si="183"/>
        <v/>
      </c>
      <c r="AC311" s="4" t="s">
        <v>12</v>
      </c>
      <c r="AD311" s="5">
        <v>45476</v>
      </c>
      <c r="AE311" s="6"/>
      <c r="AF311" s="6"/>
      <c r="AG311" s="6" t="str">
        <f t="shared" si="172"/>
        <v/>
      </c>
      <c r="AH311" s="6" t="str">
        <f>IF(OR(AE311="",AF311=""),"",SUMIFS('تحميل المصنعيات'!$N:$N,'تحميل المصنعيات'!$F:$F,AF$2,'تحميل المصنعيات'!$D:$D,AD311))</f>
        <v/>
      </c>
      <c r="AI311" s="55" t="str">
        <f t="shared" si="158"/>
        <v/>
      </c>
      <c r="AJ311" s="55" t="str">
        <f t="shared" si="173"/>
        <v/>
      </c>
      <c r="AK311" s="129" t="str">
        <f t="shared" si="184"/>
        <v/>
      </c>
      <c r="AM311" s="4" t="s">
        <v>12</v>
      </c>
      <c r="AN311" s="5">
        <v>45476</v>
      </c>
      <c r="AO311" s="6"/>
      <c r="AP311" s="6"/>
      <c r="AQ311" s="6" t="str">
        <f t="shared" si="174"/>
        <v/>
      </c>
      <c r="AR311" s="6" t="str">
        <f>IF(OR(AO311="",AP311=""),"",SUMIFS('تحميل المصنعيات'!$N:$N,'تحميل المصنعيات'!$F:$F,AP$2,'تحميل المصنعيات'!$D:$D,AN311))</f>
        <v/>
      </c>
      <c r="AS311" s="55" t="str">
        <f t="shared" si="159"/>
        <v/>
      </c>
      <c r="AT311" s="55" t="str">
        <f t="shared" si="160"/>
        <v/>
      </c>
      <c r="AU311" s="129" t="str">
        <f t="shared" si="185"/>
        <v/>
      </c>
      <c r="AW311" s="4" t="s">
        <v>12</v>
      </c>
      <c r="AX311" s="5">
        <v>45476</v>
      </c>
      <c r="AY311" s="6"/>
      <c r="AZ311" s="6"/>
      <c r="BA311" s="6" t="str">
        <f t="shared" si="175"/>
        <v/>
      </c>
      <c r="BB311" s="6" t="str">
        <f>IF(OR(AY311="",AZ311=""),"",SUMIFS('تحميل المصنعيات'!$N:$N,'تحميل المصنعيات'!$F:$F,AZ$2,'تحميل المصنعيات'!$D:$D,AX311))</f>
        <v/>
      </c>
      <c r="BC311" s="55" t="str">
        <f t="shared" si="161"/>
        <v/>
      </c>
      <c r="BD311" s="55" t="str">
        <f t="shared" si="176"/>
        <v/>
      </c>
      <c r="BE311" s="129" t="str">
        <f t="shared" si="186"/>
        <v/>
      </c>
      <c r="BG311" s="4" t="s">
        <v>12</v>
      </c>
      <c r="BH311" s="5">
        <v>45476</v>
      </c>
      <c r="BI311" s="6"/>
      <c r="BJ311" s="6"/>
      <c r="BK311" s="6" t="str">
        <f t="shared" si="177"/>
        <v/>
      </c>
      <c r="BL311" s="6" t="str">
        <f>IF(OR(BI311="",BJ311=""),"",SUMIFS('تحميل المصنعيات'!$N:$N,'تحميل المصنعيات'!$F:$F,BJ$2,'تحميل المصنعيات'!$D:$D,BH311))</f>
        <v/>
      </c>
      <c r="BM311" s="55" t="str">
        <f t="shared" si="162"/>
        <v/>
      </c>
      <c r="BN311" s="55" t="str">
        <f t="shared" si="163"/>
        <v/>
      </c>
      <c r="BO311" s="129" t="str">
        <f t="shared" si="187"/>
        <v/>
      </c>
      <c r="BQ311" s="4" t="s">
        <v>12</v>
      </c>
      <c r="BR311" s="5">
        <v>45476</v>
      </c>
      <c r="BS311" s="6"/>
      <c r="BT311" s="6"/>
      <c r="BU311" s="6" t="str">
        <f t="shared" si="178"/>
        <v/>
      </c>
      <c r="BV311" s="6" t="str">
        <f>IF(OR(BS311="",BT311=""),"",SUMIFS('تحميل المصنعيات'!$N:$N,'تحميل المصنعيات'!$F:$F,BT$2,'تحميل المصنعيات'!$D:$D,BR311))</f>
        <v/>
      </c>
      <c r="BW311" s="55" t="str">
        <f t="shared" si="164"/>
        <v/>
      </c>
      <c r="BX311" s="55" t="str">
        <f t="shared" si="179"/>
        <v/>
      </c>
      <c r="BY311" s="129" t="str">
        <f t="shared" si="188"/>
        <v/>
      </c>
      <c r="CA311" s="4" t="s">
        <v>12</v>
      </c>
      <c r="CB311" s="5">
        <v>45476</v>
      </c>
      <c r="CC311" s="6"/>
      <c r="CD311" s="6"/>
      <c r="CE311" s="6" t="str">
        <f t="shared" si="180"/>
        <v/>
      </c>
      <c r="CF311" s="6" t="str">
        <f>IF(OR(CC311="",CD311=""),"",SUMIFS('تحميل المصنعيات'!$N:$N,'تحميل المصنعيات'!$F:$F,CD$2,'تحميل المصنعيات'!$D:$D,CB311))</f>
        <v/>
      </c>
      <c r="CG311" s="55" t="str">
        <f t="shared" si="165"/>
        <v/>
      </c>
      <c r="CH311" s="55" t="str">
        <f t="shared" si="166"/>
        <v/>
      </c>
      <c r="CI311" s="129" t="str">
        <f t="shared" si="189"/>
        <v/>
      </c>
      <c r="CK311" s="4" t="s">
        <v>12</v>
      </c>
      <c r="CL311" s="5">
        <v>45476</v>
      </c>
      <c r="CM311" s="6"/>
      <c r="CN311" s="6"/>
      <c r="CO311" s="6" t="str">
        <f t="shared" si="181"/>
        <v/>
      </c>
      <c r="CP311" s="6" t="str">
        <f>IF(OR(CM311="",CN311=""),"",SUMIFS('تحميل المصنعيات'!$N:$N,'تحميل المصنعيات'!$F:$F,CN$2,'تحميل المصنعيات'!$D:$D,CL311))</f>
        <v/>
      </c>
      <c r="CQ311" s="55" t="str">
        <f t="shared" si="167"/>
        <v/>
      </c>
      <c r="CR311" s="55" t="str">
        <f t="shared" si="168"/>
        <v/>
      </c>
      <c r="CS311" s="129" t="str">
        <f t="shared" si="190"/>
        <v/>
      </c>
    </row>
    <row r="312" spans="9:97" x14ac:dyDescent="0.25">
      <c r="I312" s="4" t="s">
        <v>13</v>
      </c>
      <c r="J312" s="5">
        <v>45477</v>
      </c>
      <c r="K312" s="6"/>
      <c r="L312" s="6"/>
      <c r="M312" s="6" t="str">
        <f t="shared" si="169"/>
        <v/>
      </c>
      <c r="N312" s="6" t="str">
        <f>IF(OR(K312="",L312=""),"",SUMIFS('تحميل المصنعيات'!$N:$N,'تحميل المصنعيات'!$F:$F,L$2,'تحميل المصنعيات'!$D:$D,J312))</f>
        <v/>
      </c>
      <c r="O312" s="55" t="str">
        <f t="shared" si="155"/>
        <v/>
      </c>
      <c r="P312" s="55" t="str">
        <f t="shared" si="182"/>
        <v/>
      </c>
      <c r="Q312" s="129" t="str">
        <f t="shared" si="170"/>
        <v/>
      </c>
      <c r="S312" s="4" t="s">
        <v>13</v>
      </c>
      <c r="T312" s="5">
        <v>45477</v>
      </c>
      <c r="U312" s="6"/>
      <c r="V312" s="6"/>
      <c r="W312" s="6" t="str">
        <f t="shared" si="171"/>
        <v/>
      </c>
      <c r="X312" s="6" t="str">
        <f>IF(OR(U312="",V312=""),"",SUMIFS('تحميل المصنعيات'!$N:$N,'تحميل المصنعيات'!$F:$F,V$2,'تحميل المصنعيات'!$D:$D,T312))</f>
        <v/>
      </c>
      <c r="Y312" s="55" t="str">
        <f t="shared" si="156"/>
        <v/>
      </c>
      <c r="Z312" s="55" t="str">
        <f t="shared" si="157"/>
        <v/>
      </c>
      <c r="AA312" s="129" t="str">
        <f t="shared" si="183"/>
        <v/>
      </c>
      <c r="AC312" s="4" t="s">
        <v>13</v>
      </c>
      <c r="AD312" s="5">
        <v>45477</v>
      </c>
      <c r="AE312" s="6"/>
      <c r="AF312" s="6"/>
      <c r="AG312" s="6" t="str">
        <f t="shared" si="172"/>
        <v/>
      </c>
      <c r="AH312" s="6" t="str">
        <f>IF(OR(AE312="",AF312=""),"",SUMIFS('تحميل المصنعيات'!$N:$N,'تحميل المصنعيات'!$F:$F,AF$2,'تحميل المصنعيات'!$D:$D,AD312))</f>
        <v/>
      </c>
      <c r="AI312" s="55" t="str">
        <f t="shared" si="158"/>
        <v/>
      </c>
      <c r="AJ312" s="55" t="str">
        <f t="shared" si="173"/>
        <v/>
      </c>
      <c r="AK312" s="129" t="str">
        <f t="shared" si="184"/>
        <v/>
      </c>
      <c r="AM312" s="4" t="s">
        <v>13</v>
      </c>
      <c r="AN312" s="5">
        <v>45477</v>
      </c>
      <c r="AO312" s="6"/>
      <c r="AP312" s="6"/>
      <c r="AQ312" s="6" t="str">
        <f t="shared" si="174"/>
        <v/>
      </c>
      <c r="AR312" s="6" t="str">
        <f>IF(OR(AO312="",AP312=""),"",SUMIFS('تحميل المصنعيات'!$N:$N,'تحميل المصنعيات'!$F:$F,AP$2,'تحميل المصنعيات'!$D:$D,AN312))</f>
        <v/>
      </c>
      <c r="AS312" s="55" t="str">
        <f t="shared" si="159"/>
        <v/>
      </c>
      <c r="AT312" s="55" t="str">
        <f t="shared" si="160"/>
        <v/>
      </c>
      <c r="AU312" s="129" t="str">
        <f t="shared" si="185"/>
        <v/>
      </c>
      <c r="AW312" s="4" t="s">
        <v>13</v>
      </c>
      <c r="AX312" s="5">
        <v>45477</v>
      </c>
      <c r="AY312" s="6"/>
      <c r="AZ312" s="6"/>
      <c r="BA312" s="6" t="str">
        <f t="shared" si="175"/>
        <v/>
      </c>
      <c r="BB312" s="6" t="str">
        <f>IF(OR(AY312="",AZ312=""),"",SUMIFS('تحميل المصنعيات'!$N:$N,'تحميل المصنعيات'!$F:$F,AZ$2,'تحميل المصنعيات'!$D:$D,AX312))</f>
        <v/>
      </c>
      <c r="BC312" s="55" t="str">
        <f t="shared" si="161"/>
        <v/>
      </c>
      <c r="BD312" s="55" t="str">
        <f t="shared" si="176"/>
        <v/>
      </c>
      <c r="BE312" s="129" t="str">
        <f t="shared" si="186"/>
        <v/>
      </c>
      <c r="BG312" s="4" t="s">
        <v>13</v>
      </c>
      <c r="BH312" s="5">
        <v>45477</v>
      </c>
      <c r="BI312" s="6"/>
      <c r="BJ312" s="6"/>
      <c r="BK312" s="6" t="str">
        <f t="shared" si="177"/>
        <v/>
      </c>
      <c r="BL312" s="6" t="str">
        <f>IF(OR(BI312="",BJ312=""),"",SUMIFS('تحميل المصنعيات'!$N:$N,'تحميل المصنعيات'!$F:$F,BJ$2,'تحميل المصنعيات'!$D:$D,BH312))</f>
        <v/>
      </c>
      <c r="BM312" s="55" t="str">
        <f t="shared" si="162"/>
        <v/>
      </c>
      <c r="BN312" s="55" t="str">
        <f t="shared" si="163"/>
        <v/>
      </c>
      <c r="BO312" s="129" t="str">
        <f t="shared" si="187"/>
        <v/>
      </c>
      <c r="BQ312" s="4" t="s">
        <v>13</v>
      </c>
      <c r="BR312" s="5">
        <v>45477</v>
      </c>
      <c r="BS312" s="6"/>
      <c r="BT312" s="6"/>
      <c r="BU312" s="6" t="str">
        <f t="shared" si="178"/>
        <v/>
      </c>
      <c r="BV312" s="6" t="str">
        <f>IF(OR(BS312="",BT312=""),"",SUMIFS('تحميل المصنعيات'!$N:$N,'تحميل المصنعيات'!$F:$F,BT$2,'تحميل المصنعيات'!$D:$D,BR312))</f>
        <v/>
      </c>
      <c r="BW312" s="55" t="str">
        <f t="shared" si="164"/>
        <v/>
      </c>
      <c r="BX312" s="55" t="str">
        <f t="shared" si="179"/>
        <v/>
      </c>
      <c r="BY312" s="129" t="str">
        <f t="shared" si="188"/>
        <v/>
      </c>
      <c r="CA312" s="4" t="s">
        <v>13</v>
      </c>
      <c r="CB312" s="5">
        <v>45477</v>
      </c>
      <c r="CC312" s="6"/>
      <c r="CD312" s="6"/>
      <c r="CE312" s="6" t="str">
        <f t="shared" si="180"/>
        <v/>
      </c>
      <c r="CF312" s="6" t="str">
        <f>IF(OR(CC312="",CD312=""),"",SUMIFS('تحميل المصنعيات'!$N:$N,'تحميل المصنعيات'!$F:$F,CD$2,'تحميل المصنعيات'!$D:$D,CB312))</f>
        <v/>
      </c>
      <c r="CG312" s="55" t="str">
        <f t="shared" si="165"/>
        <v/>
      </c>
      <c r="CH312" s="55" t="str">
        <f t="shared" si="166"/>
        <v/>
      </c>
      <c r="CI312" s="129" t="str">
        <f t="shared" si="189"/>
        <v/>
      </c>
      <c r="CK312" s="4" t="s">
        <v>13</v>
      </c>
      <c r="CL312" s="5">
        <v>45477</v>
      </c>
      <c r="CM312" s="6"/>
      <c r="CN312" s="6"/>
      <c r="CO312" s="6" t="str">
        <f t="shared" si="181"/>
        <v/>
      </c>
      <c r="CP312" s="6" t="str">
        <f>IF(OR(CM312="",CN312=""),"",SUMIFS('تحميل المصنعيات'!$N:$N,'تحميل المصنعيات'!$F:$F,CN$2,'تحميل المصنعيات'!$D:$D,CL312))</f>
        <v/>
      </c>
      <c r="CQ312" s="55" t="str">
        <f t="shared" si="167"/>
        <v/>
      </c>
      <c r="CR312" s="55" t="str">
        <f t="shared" si="168"/>
        <v/>
      </c>
      <c r="CS312" s="129" t="str">
        <f t="shared" si="190"/>
        <v/>
      </c>
    </row>
    <row r="313" spans="9:97" x14ac:dyDescent="0.25">
      <c r="I313" s="132" t="s">
        <v>30</v>
      </c>
      <c r="J313" s="133">
        <v>45478</v>
      </c>
      <c r="K313" s="134"/>
      <c r="L313" s="134"/>
      <c r="M313" s="134" t="str">
        <f t="shared" si="169"/>
        <v/>
      </c>
      <c r="N313" s="134" t="str">
        <f>IF(OR(K313="",L313=""),"",SUMIFS('تحميل المصنعيات'!$N:$N,'تحميل المصنعيات'!$F:$F,L$2,'تحميل المصنعيات'!$D:$D,J313))</f>
        <v/>
      </c>
      <c r="O313" s="135" t="str">
        <f t="shared" si="155"/>
        <v/>
      </c>
      <c r="P313" s="135" t="str">
        <f t="shared" si="182"/>
        <v/>
      </c>
      <c r="Q313" s="132" t="str">
        <f t="shared" si="170"/>
        <v/>
      </c>
      <c r="S313" s="132" t="s">
        <v>30</v>
      </c>
      <c r="T313" s="133">
        <v>45478</v>
      </c>
      <c r="U313" s="134"/>
      <c r="V313" s="134"/>
      <c r="W313" s="134" t="str">
        <f t="shared" si="171"/>
        <v/>
      </c>
      <c r="X313" s="134" t="str">
        <f>IF(OR(U313="",V313=""),"",SUMIFS('تحميل المصنعيات'!$N:$N,'تحميل المصنعيات'!$F:$F,V$2,'تحميل المصنعيات'!$D:$D,T313))</f>
        <v/>
      </c>
      <c r="Y313" s="135" t="str">
        <f t="shared" si="156"/>
        <v/>
      </c>
      <c r="Z313" s="135" t="str">
        <f t="shared" si="157"/>
        <v/>
      </c>
      <c r="AA313" s="132" t="str">
        <f t="shared" si="183"/>
        <v/>
      </c>
      <c r="AC313" s="132" t="s">
        <v>30</v>
      </c>
      <c r="AD313" s="133">
        <v>45478</v>
      </c>
      <c r="AE313" s="134"/>
      <c r="AF313" s="134"/>
      <c r="AG313" s="134" t="str">
        <f t="shared" si="172"/>
        <v/>
      </c>
      <c r="AH313" s="134" t="str">
        <f>IF(OR(AE313="",AF313=""),"",SUMIFS('تحميل المصنعيات'!$N:$N,'تحميل المصنعيات'!$F:$F,AF$2,'تحميل المصنعيات'!$D:$D,AD313))</f>
        <v/>
      </c>
      <c r="AI313" s="135" t="str">
        <f t="shared" si="158"/>
        <v/>
      </c>
      <c r="AJ313" s="135" t="str">
        <f t="shared" si="173"/>
        <v/>
      </c>
      <c r="AK313" s="132" t="str">
        <f t="shared" si="184"/>
        <v/>
      </c>
      <c r="AM313" s="132" t="s">
        <v>30</v>
      </c>
      <c r="AN313" s="133">
        <v>45478</v>
      </c>
      <c r="AO313" s="134"/>
      <c r="AP313" s="134"/>
      <c r="AQ313" s="134" t="str">
        <f t="shared" si="174"/>
        <v/>
      </c>
      <c r="AR313" s="134" t="str">
        <f>IF(OR(AO313="",AP313=""),"",SUMIFS('تحميل المصنعيات'!$N:$N,'تحميل المصنعيات'!$F:$F,AP$2,'تحميل المصنعيات'!$D:$D,AN313))</f>
        <v/>
      </c>
      <c r="AS313" s="135" t="str">
        <f t="shared" si="159"/>
        <v/>
      </c>
      <c r="AT313" s="135" t="str">
        <f t="shared" si="160"/>
        <v/>
      </c>
      <c r="AU313" s="132" t="str">
        <f t="shared" si="185"/>
        <v/>
      </c>
      <c r="AW313" s="132" t="s">
        <v>30</v>
      </c>
      <c r="AX313" s="133">
        <v>45478</v>
      </c>
      <c r="AY313" s="134"/>
      <c r="AZ313" s="134"/>
      <c r="BA313" s="134" t="str">
        <f t="shared" si="175"/>
        <v/>
      </c>
      <c r="BB313" s="134" t="str">
        <f>IF(OR(AY313="",AZ313=""),"",SUMIFS('تحميل المصنعيات'!$N:$N,'تحميل المصنعيات'!$F:$F,AZ$2,'تحميل المصنعيات'!$D:$D,AX313))</f>
        <v/>
      </c>
      <c r="BC313" s="135" t="str">
        <f t="shared" si="161"/>
        <v/>
      </c>
      <c r="BD313" s="135" t="str">
        <f t="shared" si="176"/>
        <v/>
      </c>
      <c r="BE313" s="132" t="str">
        <f t="shared" si="186"/>
        <v/>
      </c>
      <c r="BG313" s="132" t="s">
        <v>30</v>
      </c>
      <c r="BH313" s="133">
        <v>45478</v>
      </c>
      <c r="BI313" s="134"/>
      <c r="BJ313" s="134"/>
      <c r="BK313" s="134" t="str">
        <f t="shared" si="177"/>
        <v/>
      </c>
      <c r="BL313" s="134" t="str">
        <f>IF(OR(BI313="",BJ313=""),"",SUMIFS('تحميل المصنعيات'!$N:$N,'تحميل المصنعيات'!$F:$F,BJ$2,'تحميل المصنعيات'!$D:$D,BH313))</f>
        <v/>
      </c>
      <c r="BM313" s="135" t="str">
        <f t="shared" si="162"/>
        <v/>
      </c>
      <c r="BN313" s="135" t="str">
        <f t="shared" si="163"/>
        <v/>
      </c>
      <c r="BO313" s="132" t="str">
        <f t="shared" si="187"/>
        <v/>
      </c>
      <c r="BQ313" s="132" t="s">
        <v>30</v>
      </c>
      <c r="BR313" s="133">
        <v>45478</v>
      </c>
      <c r="BS313" s="134"/>
      <c r="BT313" s="134"/>
      <c r="BU313" s="134" t="str">
        <f t="shared" si="178"/>
        <v/>
      </c>
      <c r="BV313" s="134" t="str">
        <f>IF(OR(BS313="",BT313=""),"",SUMIFS('تحميل المصنعيات'!$N:$N,'تحميل المصنعيات'!$F:$F,BT$2,'تحميل المصنعيات'!$D:$D,BR313))</f>
        <v/>
      </c>
      <c r="BW313" s="135" t="str">
        <f t="shared" si="164"/>
        <v/>
      </c>
      <c r="BX313" s="135" t="str">
        <f t="shared" si="179"/>
        <v/>
      </c>
      <c r="BY313" s="132" t="str">
        <f t="shared" si="188"/>
        <v/>
      </c>
      <c r="CA313" s="132" t="s">
        <v>30</v>
      </c>
      <c r="CB313" s="133">
        <v>45478</v>
      </c>
      <c r="CC313" s="134"/>
      <c r="CD313" s="134"/>
      <c r="CE313" s="134" t="str">
        <f t="shared" si="180"/>
        <v/>
      </c>
      <c r="CF313" s="134" t="str">
        <f>IF(OR(CC313="",CD313=""),"",SUMIFS('تحميل المصنعيات'!$N:$N,'تحميل المصنعيات'!$F:$F,CD$2,'تحميل المصنعيات'!$D:$D,CB313))</f>
        <v/>
      </c>
      <c r="CG313" s="135" t="str">
        <f t="shared" si="165"/>
        <v/>
      </c>
      <c r="CH313" s="135" t="str">
        <f t="shared" si="166"/>
        <v/>
      </c>
      <c r="CI313" s="132" t="str">
        <f t="shared" si="189"/>
        <v/>
      </c>
      <c r="CK313" s="132" t="s">
        <v>30</v>
      </c>
      <c r="CL313" s="133">
        <v>45478</v>
      </c>
      <c r="CM313" s="134"/>
      <c r="CN313" s="134"/>
      <c r="CO313" s="134" t="str">
        <f t="shared" si="181"/>
        <v/>
      </c>
      <c r="CP313" s="134" t="str">
        <f>IF(OR(CM313="",CN313=""),"",SUMIFS('تحميل المصنعيات'!$N:$N,'تحميل المصنعيات'!$F:$F,CN$2,'تحميل المصنعيات'!$D:$D,CL313))</f>
        <v/>
      </c>
      <c r="CQ313" s="135" t="str">
        <f t="shared" si="167"/>
        <v/>
      </c>
      <c r="CR313" s="135" t="str">
        <f t="shared" si="168"/>
        <v/>
      </c>
      <c r="CS313" s="132" t="str">
        <f t="shared" si="190"/>
        <v/>
      </c>
    </row>
    <row r="314" spans="9:97" x14ac:dyDescent="0.25">
      <c r="I314" s="4" t="s">
        <v>8</v>
      </c>
      <c r="J314" s="5">
        <v>45479</v>
      </c>
      <c r="K314" s="6"/>
      <c r="L314" s="6"/>
      <c r="M314" s="6" t="str">
        <f t="shared" si="169"/>
        <v/>
      </c>
      <c r="N314" s="6" t="str">
        <f>IF(OR(K314="",L314=""),"",SUMIFS('تحميل المصنعيات'!$N:$N,'تحميل المصنعيات'!$F:$F,L$2,'تحميل المصنعيات'!$D:$D,J314))</f>
        <v/>
      </c>
      <c r="O314" s="55" t="str">
        <f t="shared" si="155"/>
        <v/>
      </c>
      <c r="P314" s="55" t="str">
        <f t="shared" si="182"/>
        <v/>
      </c>
      <c r="Q314" s="129" t="str">
        <f t="shared" si="170"/>
        <v/>
      </c>
      <c r="S314" s="4" t="s">
        <v>8</v>
      </c>
      <c r="T314" s="5">
        <v>45479</v>
      </c>
      <c r="U314" s="6"/>
      <c r="V314" s="6"/>
      <c r="W314" s="6" t="str">
        <f t="shared" si="171"/>
        <v/>
      </c>
      <c r="X314" s="6" t="str">
        <f>IF(OR(U314="",V314=""),"",SUMIFS('تحميل المصنعيات'!$N:$N,'تحميل المصنعيات'!$F:$F,V$2,'تحميل المصنعيات'!$D:$D,T314))</f>
        <v/>
      </c>
      <c r="Y314" s="55" t="str">
        <f t="shared" si="156"/>
        <v/>
      </c>
      <c r="Z314" s="55" t="str">
        <f t="shared" si="157"/>
        <v/>
      </c>
      <c r="AA314" s="129" t="str">
        <f t="shared" si="183"/>
        <v/>
      </c>
      <c r="AC314" s="4" t="s">
        <v>8</v>
      </c>
      <c r="AD314" s="5">
        <v>45479</v>
      </c>
      <c r="AE314" s="6"/>
      <c r="AF314" s="6"/>
      <c r="AG314" s="6" t="str">
        <f t="shared" si="172"/>
        <v/>
      </c>
      <c r="AH314" s="6" t="str">
        <f>IF(OR(AE314="",AF314=""),"",SUMIFS('تحميل المصنعيات'!$N:$N,'تحميل المصنعيات'!$F:$F,AF$2,'تحميل المصنعيات'!$D:$D,AD314))</f>
        <v/>
      </c>
      <c r="AI314" s="55" t="str">
        <f t="shared" si="158"/>
        <v/>
      </c>
      <c r="AJ314" s="55" t="str">
        <f t="shared" si="173"/>
        <v/>
      </c>
      <c r="AK314" s="129" t="str">
        <f t="shared" si="184"/>
        <v/>
      </c>
      <c r="AM314" s="4" t="s">
        <v>8</v>
      </c>
      <c r="AN314" s="5">
        <v>45479</v>
      </c>
      <c r="AO314" s="6"/>
      <c r="AP314" s="6"/>
      <c r="AQ314" s="6" t="str">
        <f t="shared" si="174"/>
        <v/>
      </c>
      <c r="AR314" s="6" t="str">
        <f>IF(OR(AO314="",AP314=""),"",SUMIFS('تحميل المصنعيات'!$N:$N,'تحميل المصنعيات'!$F:$F,AP$2,'تحميل المصنعيات'!$D:$D,AN314))</f>
        <v/>
      </c>
      <c r="AS314" s="55" t="str">
        <f t="shared" si="159"/>
        <v/>
      </c>
      <c r="AT314" s="55" t="str">
        <f t="shared" si="160"/>
        <v/>
      </c>
      <c r="AU314" s="129" t="str">
        <f t="shared" si="185"/>
        <v/>
      </c>
      <c r="AW314" s="4" t="s">
        <v>8</v>
      </c>
      <c r="AX314" s="5">
        <v>45479</v>
      </c>
      <c r="AY314" s="6"/>
      <c r="AZ314" s="6"/>
      <c r="BA314" s="6" t="str">
        <f t="shared" si="175"/>
        <v/>
      </c>
      <c r="BB314" s="6" t="str">
        <f>IF(OR(AY314="",AZ314=""),"",SUMIFS('تحميل المصنعيات'!$N:$N,'تحميل المصنعيات'!$F:$F,AZ$2,'تحميل المصنعيات'!$D:$D,AX314))</f>
        <v/>
      </c>
      <c r="BC314" s="55" t="str">
        <f t="shared" si="161"/>
        <v/>
      </c>
      <c r="BD314" s="55" t="str">
        <f t="shared" si="176"/>
        <v/>
      </c>
      <c r="BE314" s="129" t="str">
        <f t="shared" si="186"/>
        <v/>
      </c>
      <c r="BG314" s="4" t="s">
        <v>8</v>
      </c>
      <c r="BH314" s="5">
        <v>45479</v>
      </c>
      <c r="BI314" s="6"/>
      <c r="BJ314" s="6"/>
      <c r="BK314" s="6" t="str">
        <f t="shared" si="177"/>
        <v/>
      </c>
      <c r="BL314" s="6" t="str">
        <f>IF(OR(BI314="",BJ314=""),"",SUMIFS('تحميل المصنعيات'!$N:$N,'تحميل المصنعيات'!$F:$F,BJ$2,'تحميل المصنعيات'!$D:$D,BH314))</f>
        <v/>
      </c>
      <c r="BM314" s="55" t="str">
        <f t="shared" si="162"/>
        <v/>
      </c>
      <c r="BN314" s="55" t="str">
        <f t="shared" si="163"/>
        <v/>
      </c>
      <c r="BO314" s="129" t="str">
        <f t="shared" si="187"/>
        <v/>
      </c>
      <c r="BQ314" s="4" t="s">
        <v>8</v>
      </c>
      <c r="BR314" s="5">
        <v>45479</v>
      </c>
      <c r="BS314" s="6"/>
      <c r="BT314" s="6"/>
      <c r="BU314" s="6" t="str">
        <f t="shared" si="178"/>
        <v/>
      </c>
      <c r="BV314" s="6" t="str">
        <f>IF(OR(BS314="",BT314=""),"",SUMIFS('تحميل المصنعيات'!$N:$N,'تحميل المصنعيات'!$F:$F,BT$2,'تحميل المصنعيات'!$D:$D,BR314))</f>
        <v/>
      </c>
      <c r="BW314" s="55" t="str">
        <f t="shared" si="164"/>
        <v/>
      </c>
      <c r="BX314" s="55" t="str">
        <f t="shared" si="179"/>
        <v/>
      </c>
      <c r="BY314" s="129" t="str">
        <f t="shared" si="188"/>
        <v/>
      </c>
      <c r="CA314" s="4" t="s">
        <v>8</v>
      </c>
      <c r="CB314" s="5">
        <v>45479</v>
      </c>
      <c r="CC314" s="6"/>
      <c r="CD314" s="6"/>
      <c r="CE314" s="6" t="str">
        <f t="shared" si="180"/>
        <v/>
      </c>
      <c r="CF314" s="6" t="str">
        <f>IF(OR(CC314="",CD314=""),"",SUMIFS('تحميل المصنعيات'!$N:$N,'تحميل المصنعيات'!$F:$F,CD$2,'تحميل المصنعيات'!$D:$D,CB314))</f>
        <v/>
      </c>
      <c r="CG314" s="55" t="str">
        <f t="shared" si="165"/>
        <v/>
      </c>
      <c r="CH314" s="55" t="str">
        <f t="shared" si="166"/>
        <v/>
      </c>
      <c r="CI314" s="129" t="str">
        <f t="shared" si="189"/>
        <v/>
      </c>
      <c r="CK314" s="4" t="s">
        <v>8</v>
      </c>
      <c r="CL314" s="5">
        <v>45479</v>
      </c>
      <c r="CM314" s="6"/>
      <c r="CN314" s="6"/>
      <c r="CO314" s="6" t="str">
        <f t="shared" si="181"/>
        <v/>
      </c>
      <c r="CP314" s="6" t="str">
        <f>IF(OR(CM314="",CN314=""),"",SUMIFS('تحميل المصنعيات'!$N:$N,'تحميل المصنعيات'!$F:$F,CN$2,'تحميل المصنعيات'!$D:$D,CL314))</f>
        <v/>
      </c>
      <c r="CQ314" s="55" t="str">
        <f t="shared" si="167"/>
        <v/>
      </c>
      <c r="CR314" s="55" t="str">
        <f t="shared" si="168"/>
        <v/>
      </c>
      <c r="CS314" s="129" t="str">
        <f t="shared" si="190"/>
        <v/>
      </c>
    </row>
    <row r="315" spans="9:97" x14ac:dyDescent="0.25">
      <c r="I315" s="4" t="s">
        <v>9</v>
      </c>
      <c r="J315" s="5">
        <v>45480</v>
      </c>
      <c r="K315" s="6"/>
      <c r="L315" s="6"/>
      <c r="M315" s="6" t="str">
        <f t="shared" si="169"/>
        <v/>
      </c>
      <c r="N315" s="6" t="str">
        <f>IF(OR(K315="",L315=""),"",SUMIFS('تحميل المصنعيات'!$N:$N,'تحميل المصنعيات'!$F:$F,L$2,'تحميل المصنعيات'!$D:$D,J315))</f>
        <v/>
      </c>
      <c r="O315" s="55" t="str">
        <f t="shared" si="155"/>
        <v/>
      </c>
      <c r="P315" s="55" t="str">
        <f t="shared" si="182"/>
        <v/>
      </c>
      <c r="Q315" s="129" t="str">
        <f t="shared" si="170"/>
        <v/>
      </c>
      <c r="S315" s="4" t="s">
        <v>9</v>
      </c>
      <c r="T315" s="5">
        <v>45480</v>
      </c>
      <c r="U315" s="6"/>
      <c r="V315" s="6"/>
      <c r="W315" s="6" t="str">
        <f t="shared" si="171"/>
        <v/>
      </c>
      <c r="X315" s="6" t="str">
        <f>IF(OR(U315="",V315=""),"",SUMIFS('تحميل المصنعيات'!$N:$N,'تحميل المصنعيات'!$F:$F,V$2,'تحميل المصنعيات'!$D:$D,T315))</f>
        <v/>
      </c>
      <c r="Y315" s="55" t="str">
        <f t="shared" si="156"/>
        <v/>
      </c>
      <c r="Z315" s="55" t="str">
        <f t="shared" si="157"/>
        <v/>
      </c>
      <c r="AA315" s="129" t="str">
        <f t="shared" si="183"/>
        <v/>
      </c>
      <c r="AC315" s="4" t="s">
        <v>9</v>
      </c>
      <c r="AD315" s="5">
        <v>45480</v>
      </c>
      <c r="AE315" s="6"/>
      <c r="AF315" s="6"/>
      <c r="AG315" s="6" t="str">
        <f t="shared" si="172"/>
        <v/>
      </c>
      <c r="AH315" s="6" t="str">
        <f>IF(OR(AE315="",AF315=""),"",SUMIFS('تحميل المصنعيات'!$N:$N,'تحميل المصنعيات'!$F:$F,AF$2,'تحميل المصنعيات'!$D:$D,AD315))</f>
        <v/>
      </c>
      <c r="AI315" s="55" t="str">
        <f t="shared" si="158"/>
        <v/>
      </c>
      <c r="AJ315" s="55" t="str">
        <f t="shared" si="173"/>
        <v/>
      </c>
      <c r="AK315" s="129" t="str">
        <f t="shared" si="184"/>
        <v/>
      </c>
      <c r="AM315" s="4" t="s">
        <v>9</v>
      </c>
      <c r="AN315" s="5">
        <v>45480</v>
      </c>
      <c r="AO315" s="6"/>
      <c r="AP315" s="6"/>
      <c r="AQ315" s="6" t="str">
        <f t="shared" si="174"/>
        <v/>
      </c>
      <c r="AR315" s="6" t="str">
        <f>IF(OR(AO315="",AP315=""),"",SUMIFS('تحميل المصنعيات'!$N:$N,'تحميل المصنعيات'!$F:$F,AP$2,'تحميل المصنعيات'!$D:$D,AN315))</f>
        <v/>
      </c>
      <c r="AS315" s="55" t="str">
        <f t="shared" si="159"/>
        <v/>
      </c>
      <c r="AT315" s="55" t="str">
        <f t="shared" si="160"/>
        <v/>
      </c>
      <c r="AU315" s="129" t="str">
        <f t="shared" si="185"/>
        <v/>
      </c>
      <c r="AW315" s="4" t="s">
        <v>9</v>
      </c>
      <c r="AX315" s="5">
        <v>45480</v>
      </c>
      <c r="AY315" s="6"/>
      <c r="AZ315" s="6"/>
      <c r="BA315" s="6" t="str">
        <f t="shared" si="175"/>
        <v/>
      </c>
      <c r="BB315" s="6" t="str">
        <f>IF(OR(AY315="",AZ315=""),"",SUMIFS('تحميل المصنعيات'!$N:$N,'تحميل المصنعيات'!$F:$F,AZ$2,'تحميل المصنعيات'!$D:$D,AX315))</f>
        <v/>
      </c>
      <c r="BC315" s="55" t="str">
        <f t="shared" si="161"/>
        <v/>
      </c>
      <c r="BD315" s="55" t="str">
        <f t="shared" si="176"/>
        <v/>
      </c>
      <c r="BE315" s="129" t="str">
        <f t="shared" si="186"/>
        <v/>
      </c>
      <c r="BG315" s="4" t="s">
        <v>9</v>
      </c>
      <c r="BH315" s="5">
        <v>45480</v>
      </c>
      <c r="BI315" s="6"/>
      <c r="BJ315" s="6"/>
      <c r="BK315" s="6" t="str">
        <f t="shared" si="177"/>
        <v/>
      </c>
      <c r="BL315" s="6" t="str">
        <f>IF(OR(BI315="",BJ315=""),"",SUMIFS('تحميل المصنعيات'!$N:$N,'تحميل المصنعيات'!$F:$F,BJ$2,'تحميل المصنعيات'!$D:$D,BH315))</f>
        <v/>
      </c>
      <c r="BM315" s="55" t="str">
        <f t="shared" si="162"/>
        <v/>
      </c>
      <c r="BN315" s="55" t="str">
        <f t="shared" si="163"/>
        <v/>
      </c>
      <c r="BO315" s="129" t="str">
        <f t="shared" si="187"/>
        <v/>
      </c>
      <c r="BQ315" s="4" t="s">
        <v>9</v>
      </c>
      <c r="BR315" s="5">
        <v>45480</v>
      </c>
      <c r="BS315" s="6"/>
      <c r="BT315" s="6"/>
      <c r="BU315" s="6" t="str">
        <f t="shared" si="178"/>
        <v/>
      </c>
      <c r="BV315" s="6" t="str">
        <f>IF(OR(BS315="",BT315=""),"",SUMIFS('تحميل المصنعيات'!$N:$N,'تحميل المصنعيات'!$F:$F,BT$2,'تحميل المصنعيات'!$D:$D,BR315))</f>
        <v/>
      </c>
      <c r="BW315" s="55" t="str">
        <f t="shared" si="164"/>
        <v/>
      </c>
      <c r="BX315" s="55" t="str">
        <f t="shared" si="179"/>
        <v/>
      </c>
      <c r="BY315" s="129" t="str">
        <f t="shared" si="188"/>
        <v/>
      </c>
      <c r="CA315" s="4" t="s">
        <v>9</v>
      </c>
      <c r="CB315" s="5">
        <v>45480</v>
      </c>
      <c r="CC315" s="6"/>
      <c r="CD315" s="6"/>
      <c r="CE315" s="6" t="str">
        <f t="shared" si="180"/>
        <v/>
      </c>
      <c r="CF315" s="6" t="str">
        <f>IF(OR(CC315="",CD315=""),"",SUMIFS('تحميل المصنعيات'!$N:$N,'تحميل المصنعيات'!$F:$F,CD$2,'تحميل المصنعيات'!$D:$D,CB315))</f>
        <v/>
      </c>
      <c r="CG315" s="55" t="str">
        <f t="shared" si="165"/>
        <v/>
      </c>
      <c r="CH315" s="55" t="str">
        <f t="shared" si="166"/>
        <v/>
      </c>
      <c r="CI315" s="129" t="str">
        <f t="shared" si="189"/>
        <v/>
      </c>
      <c r="CK315" s="4" t="s">
        <v>9</v>
      </c>
      <c r="CL315" s="5">
        <v>45480</v>
      </c>
      <c r="CM315" s="6"/>
      <c r="CN315" s="6"/>
      <c r="CO315" s="6" t="str">
        <f t="shared" si="181"/>
        <v/>
      </c>
      <c r="CP315" s="6" t="str">
        <f>IF(OR(CM315="",CN315=""),"",SUMIFS('تحميل المصنعيات'!$N:$N,'تحميل المصنعيات'!$F:$F,CN$2,'تحميل المصنعيات'!$D:$D,CL315))</f>
        <v/>
      </c>
      <c r="CQ315" s="55" t="str">
        <f t="shared" si="167"/>
        <v/>
      </c>
      <c r="CR315" s="55" t="str">
        <f t="shared" si="168"/>
        <v/>
      </c>
      <c r="CS315" s="129" t="str">
        <f t="shared" si="190"/>
        <v/>
      </c>
    </row>
    <row r="316" spans="9:97" x14ac:dyDescent="0.25">
      <c r="I316" s="4" t="s">
        <v>10</v>
      </c>
      <c r="J316" s="5">
        <v>45481</v>
      </c>
      <c r="K316" s="6"/>
      <c r="L316" s="6"/>
      <c r="M316" s="6" t="str">
        <f t="shared" si="169"/>
        <v/>
      </c>
      <c r="N316" s="6" t="str">
        <f>IF(OR(K316="",L316=""),"",SUMIFS('تحميل المصنعيات'!$N:$N,'تحميل المصنعيات'!$F:$F,L$2,'تحميل المصنعيات'!$D:$D,J316))</f>
        <v/>
      </c>
      <c r="O316" s="55" t="str">
        <f t="shared" si="155"/>
        <v/>
      </c>
      <c r="P316" s="55" t="str">
        <f t="shared" si="182"/>
        <v/>
      </c>
      <c r="Q316" s="129" t="str">
        <f t="shared" si="170"/>
        <v/>
      </c>
      <c r="S316" s="4" t="s">
        <v>10</v>
      </c>
      <c r="T316" s="5">
        <v>45481</v>
      </c>
      <c r="U316" s="6"/>
      <c r="V316" s="6"/>
      <c r="W316" s="6" t="str">
        <f t="shared" si="171"/>
        <v/>
      </c>
      <c r="X316" s="6" t="str">
        <f>IF(OR(U316="",V316=""),"",SUMIFS('تحميل المصنعيات'!$N:$N,'تحميل المصنعيات'!$F:$F,V$2,'تحميل المصنعيات'!$D:$D,T316))</f>
        <v/>
      </c>
      <c r="Y316" s="55" t="str">
        <f t="shared" si="156"/>
        <v/>
      </c>
      <c r="Z316" s="55" t="str">
        <f t="shared" si="157"/>
        <v/>
      </c>
      <c r="AA316" s="129" t="str">
        <f t="shared" si="183"/>
        <v/>
      </c>
      <c r="AC316" s="4" t="s">
        <v>10</v>
      </c>
      <c r="AD316" s="5">
        <v>45481</v>
      </c>
      <c r="AE316" s="6"/>
      <c r="AF316" s="6"/>
      <c r="AG316" s="6" t="str">
        <f t="shared" si="172"/>
        <v/>
      </c>
      <c r="AH316" s="6" t="str">
        <f>IF(OR(AE316="",AF316=""),"",SUMIFS('تحميل المصنعيات'!$N:$N,'تحميل المصنعيات'!$F:$F,AF$2,'تحميل المصنعيات'!$D:$D,AD316))</f>
        <v/>
      </c>
      <c r="AI316" s="55" t="str">
        <f t="shared" si="158"/>
        <v/>
      </c>
      <c r="AJ316" s="55" t="str">
        <f t="shared" si="173"/>
        <v/>
      </c>
      <c r="AK316" s="129" t="str">
        <f t="shared" si="184"/>
        <v/>
      </c>
      <c r="AM316" s="4" t="s">
        <v>10</v>
      </c>
      <c r="AN316" s="5">
        <v>45481</v>
      </c>
      <c r="AO316" s="6"/>
      <c r="AP316" s="6"/>
      <c r="AQ316" s="6" t="str">
        <f t="shared" si="174"/>
        <v/>
      </c>
      <c r="AR316" s="6" t="str">
        <f>IF(OR(AO316="",AP316=""),"",SUMIFS('تحميل المصنعيات'!$N:$N,'تحميل المصنعيات'!$F:$F,AP$2,'تحميل المصنعيات'!$D:$D,AN316))</f>
        <v/>
      </c>
      <c r="AS316" s="55" t="str">
        <f t="shared" si="159"/>
        <v/>
      </c>
      <c r="AT316" s="55" t="str">
        <f t="shared" si="160"/>
        <v/>
      </c>
      <c r="AU316" s="129" t="str">
        <f t="shared" si="185"/>
        <v/>
      </c>
      <c r="AW316" s="4" t="s">
        <v>10</v>
      </c>
      <c r="AX316" s="5">
        <v>45481</v>
      </c>
      <c r="AY316" s="6"/>
      <c r="AZ316" s="6"/>
      <c r="BA316" s="6" t="str">
        <f t="shared" si="175"/>
        <v/>
      </c>
      <c r="BB316" s="6" t="str">
        <f>IF(OR(AY316="",AZ316=""),"",SUMIFS('تحميل المصنعيات'!$N:$N,'تحميل المصنعيات'!$F:$F,AZ$2,'تحميل المصنعيات'!$D:$D,AX316))</f>
        <v/>
      </c>
      <c r="BC316" s="55" t="str">
        <f t="shared" si="161"/>
        <v/>
      </c>
      <c r="BD316" s="55" t="str">
        <f t="shared" si="176"/>
        <v/>
      </c>
      <c r="BE316" s="129" t="str">
        <f t="shared" si="186"/>
        <v/>
      </c>
      <c r="BG316" s="4" t="s">
        <v>10</v>
      </c>
      <c r="BH316" s="5">
        <v>45481</v>
      </c>
      <c r="BI316" s="6"/>
      <c r="BJ316" s="6"/>
      <c r="BK316" s="6" t="str">
        <f t="shared" si="177"/>
        <v/>
      </c>
      <c r="BL316" s="6" t="str">
        <f>IF(OR(BI316="",BJ316=""),"",SUMIFS('تحميل المصنعيات'!$N:$N,'تحميل المصنعيات'!$F:$F,BJ$2,'تحميل المصنعيات'!$D:$D,BH316))</f>
        <v/>
      </c>
      <c r="BM316" s="55" t="str">
        <f t="shared" si="162"/>
        <v/>
      </c>
      <c r="BN316" s="55" t="str">
        <f t="shared" si="163"/>
        <v/>
      </c>
      <c r="BO316" s="129" t="str">
        <f t="shared" si="187"/>
        <v/>
      </c>
      <c r="BQ316" s="4" t="s">
        <v>10</v>
      </c>
      <c r="BR316" s="5">
        <v>45481</v>
      </c>
      <c r="BS316" s="6"/>
      <c r="BT316" s="6"/>
      <c r="BU316" s="6" t="str">
        <f t="shared" si="178"/>
        <v/>
      </c>
      <c r="BV316" s="6" t="str">
        <f>IF(OR(BS316="",BT316=""),"",SUMIFS('تحميل المصنعيات'!$N:$N,'تحميل المصنعيات'!$F:$F,BT$2,'تحميل المصنعيات'!$D:$D,BR316))</f>
        <v/>
      </c>
      <c r="BW316" s="55" t="str">
        <f t="shared" si="164"/>
        <v/>
      </c>
      <c r="BX316" s="55" t="str">
        <f t="shared" si="179"/>
        <v/>
      </c>
      <c r="BY316" s="129" t="str">
        <f t="shared" si="188"/>
        <v/>
      </c>
      <c r="CA316" s="4" t="s">
        <v>10</v>
      </c>
      <c r="CB316" s="5">
        <v>45481</v>
      </c>
      <c r="CC316" s="6"/>
      <c r="CD316" s="6"/>
      <c r="CE316" s="6" t="str">
        <f t="shared" si="180"/>
        <v/>
      </c>
      <c r="CF316" s="6" t="str">
        <f>IF(OR(CC316="",CD316=""),"",SUMIFS('تحميل المصنعيات'!$N:$N,'تحميل المصنعيات'!$F:$F,CD$2,'تحميل المصنعيات'!$D:$D,CB316))</f>
        <v/>
      </c>
      <c r="CG316" s="55" t="str">
        <f t="shared" si="165"/>
        <v/>
      </c>
      <c r="CH316" s="55" t="str">
        <f t="shared" si="166"/>
        <v/>
      </c>
      <c r="CI316" s="129" t="str">
        <f t="shared" si="189"/>
        <v/>
      </c>
      <c r="CK316" s="4" t="s">
        <v>10</v>
      </c>
      <c r="CL316" s="5">
        <v>45481</v>
      </c>
      <c r="CM316" s="6"/>
      <c r="CN316" s="6"/>
      <c r="CO316" s="6" t="str">
        <f t="shared" si="181"/>
        <v/>
      </c>
      <c r="CP316" s="6" t="str">
        <f>IF(OR(CM316="",CN316=""),"",SUMIFS('تحميل المصنعيات'!$N:$N,'تحميل المصنعيات'!$F:$F,CN$2,'تحميل المصنعيات'!$D:$D,CL316))</f>
        <v/>
      </c>
      <c r="CQ316" s="55" t="str">
        <f t="shared" si="167"/>
        <v/>
      </c>
      <c r="CR316" s="55" t="str">
        <f t="shared" si="168"/>
        <v/>
      </c>
      <c r="CS316" s="129" t="str">
        <f t="shared" si="190"/>
        <v/>
      </c>
    </row>
    <row r="317" spans="9:97" x14ac:dyDescent="0.25">
      <c r="I317" s="4" t="s">
        <v>11</v>
      </c>
      <c r="J317" s="5">
        <v>45482</v>
      </c>
      <c r="K317" s="6"/>
      <c r="L317" s="6"/>
      <c r="M317" s="6" t="str">
        <f t="shared" si="169"/>
        <v/>
      </c>
      <c r="N317" s="6" t="str">
        <f>IF(OR(K317="",L317=""),"",SUMIFS('تحميل المصنعيات'!$N:$N,'تحميل المصنعيات'!$F:$F,L$2,'تحميل المصنعيات'!$D:$D,J317))</f>
        <v/>
      </c>
      <c r="O317" s="55" t="str">
        <f t="shared" si="155"/>
        <v/>
      </c>
      <c r="P317" s="55" t="str">
        <f t="shared" si="182"/>
        <v/>
      </c>
      <c r="Q317" s="129" t="str">
        <f t="shared" si="170"/>
        <v/>
      </c>
      <c r="S317" s="4" t="s">
        <v>11</v>
      </c>
      <c r="T317" s="5">
        <v>45482</v>
      </c>
      <c r="U317" s="6"/>
      <c r="V317" s="6"/>
      <c r="W317" s="6" t="str">
        <f t="shared" si="171"/>
        <v/>
      </c>
      <c r="X317" s="6" t="str">
        <f>IF(OR(U317="",V317=""),"",SUMIFS('تحميل المصنعيات'!$N:$N,'تحميل المصنعيات'!$F:$F,V$2,'تحميل المصنعيات'!$D:$D,T317))</f>
        <v/>
      </c>
      <c r="Y317" s="55" t="str">
        <f t="shared" si="156"/>
        <v/>
      </c>
      <c r="Z317" s="55" t="str">
        <f t="shared" si="157"/>
        <v/>
      </c>
      <c r="AA317" s="129" t="str">
        <f t="shared" si="183"/>
        <v/>
      </c>
      <c r="AC317" s="4" t="s">
        <v>11</v>
      </c>
      <c r="AD317" s="5">
        <v>45482</v>
      </c>
      <c r="AE317" s="6"/>
      <c r="AF317" s="6"/>
      <c r="AG317" s="6" t="str">
        <f t="shared" si="172"/>
        <v/>
      </c>
      <c r="AH317" s="6" t="str">
        <f>IF(OR(AE317="",AF317=""),"",SUMIFS('تحميل المصنعيات'!$N:$N,'تحميل المصنعيات'!$F:$F,AF$2,'تحميل المصنعيات'!$D:$D,AD317))</f>
        <v/>
      </c>
      <c r="AI317" s="55" t="str">
        <f t="shared" si="158"/>
        <v/>
      </c>
      <c r="AJ317" s="55" t="str">
        <f t="shared" si="173"/>
        <v/>
      </c>
      <c r="AK317" s="129" t="str">
        <f t="shared" si="184"/>
        <v/>
      </c>
      <c r="AM317" s="4" t="s">
        <v>11</v>
      </c>
      <c r="AN317" s="5">
        <v>45482</v>
      </c>
      <c r="AO317" s="6"/>
      <c r="AP317" s="6"/>
      <c r="AQ317" s="6" t="str">
        <f t="shared" si="174"/>
        <v/>
      </c>
      <c r="AR317" s="6" t="str">
        <f>IF(OR(AO317="",AP317=""),"",SUMIFS('تحميل المصنعيات'!$N:$N,'تحميل المصنعيات'!$F:$F,AP$2,'تحميل المصنعيات'!$D:$D,AN317))</f>
        <v/>
      </c>
      <c r="AS317" s="55" t="str">
        <f t="shared" si="159"/>
        <v/>
      </c>
      <c r="AT317" s="55" t="str">
        <f t="shared" si="160"/>
        <v/>
      </c>
      <c r="AU317" s="129" t="str">
        <f t="shared" si="185"/>
        <v/>
      </c>
      <c r="AW317" s="4" t="s">
        <v>11</v>
      </c>
      <c r="AX317" s="5">
        <v>45482</v>
      </c>
      <c r="AY317" s="6"/>
      <c r="AZ317" s="6"/>
      <c r="BA317" s="6" t="str">
        <f t="shared" si="175"/>
        <v/>
      </c>
      <c r="BB317" s="6" t="str">
        <f>IF(OR(AY317="",AZ317=""),"",SUMIFS('تحميل المصنعيات'!$N:$N,'تحميل المصنعيات'!$F:$F,AZ$2,'تحميل المصنعيات'!$D:$D,AX317))</f>
        <v/>
      </c>
      <c r="BC317" s="55" t="str">
        <f t="shared" si="161"/>
        <v/>
      </c>
      <c r="BD317" s="55" t="str">
        <f t="shared" si="176"/>
        <v/>
      </c>
      <c r="BE317" s="129" t="str">
        <f t="shared" si="186"/>
        <v/>
      </c>
      <c r="BG317" s="4" t="s">
        <v>11</v>
      </c>
      <c r="BH317" s="5">
        <v>45482</v>
      </c>
      <c r="BI317" s="6"/>
      <c r="BJ317" s="6"/>
      <c r="BK317" s="6" t="str">
        <f t="shared" si="177"/>
        <v/>
      </c>
      <c r="BL317" s="6" t="str">
        <f>IF(OR(BI317="",BJ317=""),"",SUMIFS('تحميل المصنعيات'!$N:$N,'تحميل المصنعيات'!$F:$F,BJ$2,'تحميل المصنعيات'!$D:$D,BH317))</f>
        <v/>
      </c>
      <c r="BM317" s="55" t="str">
        <f t="shared" si="162"/>
        <v/>
      </c>
      <c r="BN317" s="55" t="str">
        <f t="shared" si="163"/>
        <v/>
      </c>
      <c r="BO317" s="129" t="str">
        <f t="shared" si="187"/>
        <v/>
      </c>
      <c r="BQ317" s="4" t="s">
        <v>11</v>
      </c>
      <c r="BR317" s="5">
        <v>45482</v>
      </c>
      <c r="BS317" s="6"/>
      <c r="BT317" s="6"/>
      <c r="BU317" s="6" t="str">
        <f t="shared" si="178"/>
        <v/>
      </c>
      <c r="BV317" s="6" t="str">
        <f>IF(OR(BS317="",BT317=""),"",SUMIFS('تحميل المصنعيات'!$N:$N,'تحميل المصنعيات'!$F:$F,BT$2,'تحميل المصنعيات'!$D:$D,BR317))</f>
        <v/>
      </c>
      <c r="BW317" s="55" t="str">
        <f t="shared" si="164"/>
        <v/>
      </c>
      <c r="BX317" s="55" t="str">
        <f t="shared" si="179"/>
        <v/>
      </c>
      <c r="BY317" s="129" t="str">
        <f t="shared" si="188"/>
        <v/>
      </c>
      <c r="CA317" s="4" t="s">
        <v>11</v>
      </c>
      <c r="CB317" s="5">
        <v>45482</v>
      </c>
      <c r="CC317" s="6"/>
      <c r="CD317" s="6"/>
      <c r="CE317" s="6" t="str">
        <f t="shared" si="180"/>
        <v/>
      </c>
      <c r="CF317" s="6" t="str">
        <f>IF(OR(CC317="",CD317=""),"",SUMIFS('تحميل المصنعيات'!$N:$N,'تحميل المصنعيات'!$F:$F,CD$2,'تحميل المصنعيات'!$D:$D,CB317))</f>
        <v/>
      </c>
      <c r="CG317" s="55" t="str">
        <f t="shared" si="165"/>
        <v/>
      </c>
      <c r="CH317" s="55" t="str">
        <f t="shared" si="166"/>
        <v/>
      </c>
      <c r="CI317" s="129" t="str">
        <f t="shared" si="189"/>
        <v/>
      </c>
      <c r="CK317" s="4" t="s">
        <v>11</v>
      </c>
      <c r="CL317" s="5">
        <v>45482</v>
      </c>
      <c r="CM317" s="6"/>
      <c r="CN317" s="6"/>
      <c r="CO317" s="6" t="str">
        <f t="shared" si="181"/>
        <v/>
      </c>
      <c r="CP317" s="6" t="str">
        <f>IF(OR(CM317="",CN317=""),"",SUMIFS('تحميل المصنعيات'!$N:$N,'تحميل المصنعيات'!$F:$F,CN$2,'تحميل المصنعيات'!$D:$D,CL317))</f>
        <v/>
      </c>
      <c r="CQ317" s="55" t="str">
        <f t="shared" si="167"/>
        <v/>
      </c>
      <c r="CR317" s="55" t="str">
        <f t="shared" si="168"/>
        <v/>
      </c>
      <c r="CS317" s="129" t="str">
        <f t="shared" si="190"/>
        <v/>
      </c>
    </row>
    <row r="318" spans="9:97" x14ac:dyDescent="0.25">
      <c r="I318" s="4" t="s">
        <v>12</v>
      </c>
      <c r="J318" s="5">
        <v>45483</v>
      </c>
      <c r="K318" s="6"/>
      <c r="L318" s="6"/>
      <c r="M318" s="6" t="str">
        <f t="shared" si="169"/>
        <v/>
      </c>
      <c r="N318" s="6" t="str">
        <f>IF(OR(K318="",L318=""),"",SUMIFS('تحميل المصنعيات'!$N:$N,'تحميل المصنعيات'!$F:$F,L$2,'تحميل المصنعيات'!$D:$D,J318))</f>
        <v/>
      </c>
      <c r="O318" s="55" t="str">
        <f t="shared" si="155"/>
        <v/>
      </c>
      <c r="P318" s="55" t="str">
        <f t="shared" si="182"/>
        <v/>
      </c>
      <c r="Q318" s="129" t="str">
        <f t="shared" si="170"/>
        <v/>
      </c>
      <c r="S318" s="4" t="s">
        <v>12</v>
      </c>
      <c r="T318" s="5">
        <v>45483</v>
      </c>
      <c r="U318" s="6"/>
      <c r="V318" s="6"/>
      <c r="W318" s="6" t="str">
        <f t="shared" si="171"/>
        <v/>
      </c>
      <c r="X318" s="6" t="str">
        <f>IF(OR(U318="",V318=""),"",SUMIFS('تحميل المصنعيات'!$N:$N,'تحميل المصنعيات'!$F:$F,V$2,'تحميل المصنعيات'!$D:$D,T318))</f>
        <v/>
      </c>
      <c r="Y318" s="55" t="str">
        <f t="shared" si="156"/>
        <v/>
      </c>
      <c r="Z318" s="55" t="str">
        <f t="shared" si="157"/>
        <v/>
      </c>
      <c r="AA318" s="129" t="str">
        <f t="shared" si="183"/>
        <v/>
      </c>
      <c r="AC318" s="4" t="s">
        <v>12</v>
      </c>
      <c r="AD318" s="5">
        <v>45483</v>
      </c>
      <c r="AE318" s="6"/>
      <c r="AF318" s="6"/>
      <c r="AG318" s="6" t="str">
        <f t="shared" si="172"/>
        <v/>
      </c>
      <c r="AH318" s="6" t="str">
        <f>IF(OR(AE318="",AF318=""),"",SUMIFS('تحميل المصنعيات'!$N:$N,'تحميل المصنعيات'!$F:$F,AF$2,'تحميل المصنعيات'!$D:$D,AD318))</f>
        <v/>
      </c>
      <c r="AI318" s="55" t="str">
        <f t="shared" si="158"/>
        <v/>
      </c>
      <c r="AJ318" s="55" t="str">
        <f t="shared" si="173"/>
        <v/>
      </c>
      <c r="AK318" s="129" t="str">
        <f t="shared" si="184"/>
        <v/>
      </c>
      <c r="AM318" s="4" t="s">
        <v>12</v>
      </c>
      <c r="AN318" s="5">
        <v>45483</v>
      </c>
      <c r="AO318" s="6"/>
      <c r="AP318" s="6"/>
      <c r="AQ318" s="6" t="str">
        <f t="shared" si="174"/>
        <v/>
      </c>
      <c r="AR318" s="6" t="str">
        <f>IF(OR(AO318="",AP318=""),"",SUMIFS('تحميل المصنعيات'!$N:$N,'تحميل المصنعيات'!$F:$F,AP$2,'تحميل المصنعيات'!$D:$D,AN318))</f>
        <v/>
      </c>
      <c r="AS318" s="55" t="str">
        <f t="shared" si="159"/>
        <v/>
      </c>
      <c r="AT318" s="55" t="str">
        <f t="shared" si="160"/>
        <v/>
      </c>
      <c r="AU318" s="129" t="str">
        <f t="shared" si="185"/>
        <v/>
      </c>
      <c r="AW318" s="4" t="s">
        <v>12</v>
      </c>
      <c r="AX318" s="5">
        <v>45483</v>
      </c>
      <c r="AY318" s="6"/>
      <c r="AZ318" s="6"/>
      <c r="BA318" s="6" t="str">
        <f t="shared" si="175"/>
        <v/>
      </c>
      <c r="BB318" s="6" t="str">
        <f>IF(OR(AY318="",AZ318=""),"",SUMIFS('تحميل المصنعيات'!$N:$N,'تحميل المصنعيات'!$F:$F,AZ$2,'تحميل المصنعيات'!$D:$D,AX318))</f>
        <v/>
      </c>
      <c r="BC318" s="55" t="str">
        <f t="shared" si="161"/>
        <v/>
      </c>
      <c r="BD318" s="55" t="str">
        <f t="shared" si="176"/>
        <v/>
      </c>
      <c r="BE318" s="129" t="str">
        <f t="shared" si="186"/>
        <v/>
      </c>
      <c r="BG318" s="4" t="s">
        <v>12</v>
      </c>
      <c r="BH318" s="5">
        <v>45483</v>
      </c>
      <c r="BI318" s="6"/>
      <c r="BJ318" s="6"/>
      <c r="BK318" s="6" t="str">
        <f t="shared" si="177"/>
        <v/>
      </c>
      <c r="BL318" s="6" t="str">
        <f>IF(OR(BI318="",BJ318=""),"",SUMIFS('تحميل المصنعيات'!$N:$N,'تحميل المصنعيات'!$F:$F,BJ$2,'تحميل المصنعيات'!$D:$D,BH318))</f>
        <v/>
      </c>
      <c r="BM318" s="55" t="str">
        <f t="shared" si="162"/>
        <v/>
      </c>
      <c r="BN318" s="55" t="str">
        <f t="shared" si="163"/>
        <v/>
      </c>
      <c r="BO318" s="129" t="str">
        <f t="shared" si="187"/>
        <v/>
      </c>
      <c r="BQ318" s="4" t="s">
        <v>12</v>
      </c>
      <c r="BR318" s="5">
        <v>45483</v>
      </c>
      <c r="BS318" s="6"/>
      <c r="BT318" s="6"/>
      <c r="BU318" s="6" t="str">
        <f t="shared" si="178"/>
        <v/>
      </c>
      <c r="BV318" s="6" t="str">
        <f>IF(OR(BS318="",BT318=""),"",SUMIFS('تحميل المصنعيات'!$N:$N,'تحميل المصنعيات'!$F:$F,BT$2,'تحميل المصنعيات'!$D:$D,BR318))</f>
        <v/>
      </c>
      <c r="BW318" s="55" t="str">
        <f t="shared" si="164"/>
        <v/>
      </c>
      <c r="BX318" s="55" t="str">
        <f t="shared" si="179"/>
        <v/>
      </c>
      <c r="BY318" s="129" t="str">
        <f t="shared" si="188"/>
        <v/>
      </c>
      <c r="CA318" s="4" t="s">
        <v>12</v>
      </c>
      <c r="CB318" s="5">
        <v>45483</v>
      </c>
      <c r="CC318" s="6"/>
      <c r="CD318" s="6"/>
      <c r="CE318" s="6" t="str">
        <f t="shared" si="180"/>
        <v/>
      </c>
      <c r="CF318" s="6" t="str">
        <f>IF(OR(CC318="",CD318=""),"",SUMIFS('تحميل المصنعيات'!$N:$N,'تحميل المصنعيات'!$F:$F,CD$2,'تحميل المصنعيات'!$D:$D,CB318))</f>
        <v/>
      </c>
      <c r="CG318" s="55" t="str">
        <f t="shared" si="165"/>
        <v/>
      </c>
      <c r="CH318" s="55" t="str">
        <f t="shared" si="166"/>
        <v/>
      </c>
      <c r="CI318" s="129" t="str">
        <f t="shared" si="189"/>
        <v/>
      </c>
      <c r="CK318" s="4" t="s">
        <v>12</v>
      </c>
      <c r="CL318" s="5">
        <v>45483</v>
      </c>
      <c r="CM318" s="6"/>
      <c r="CN318" s="6"/>
      <c r="CO318" s="6" t="str">
        <f t="shared" si="181"/>
        <v/>
      </c>
      <c r="CP318" s="6" t="str">
        <f>IF(OR(CM318="",CN318=""),"",SUMIFS('تحميل المصنعيات'!$N:$N,'تحميل المصنعيات'!$F:$F,CN$2,'تحميل المصنعيات'!$D:$D,CL318))</f>
        <v/>
      </c>
      <c r="CQ318" s="55" t="str">
        <f t="shared" si="167"/>
        <v/>
      </c>
      <c r="CR318" s="55" t="str">
        <f t="shared" si="168"/>
        <v/>
      </c>
      <c r="CS318" s="129" t="str">
        <f t="shared" si="190"/>
        <v/>
      </c>
    </row>
    <row r="319" spans="9:97" x14ac:dyDescent="0.25">
      <c r="I319" s="4" t="s">
        <v>13</v>
      </c>
      <c r="J319" s="5">
        <v>45484</v>
      </c>
      <c r="K319" s="6"/>
      <c r="L319" s="6"/>
      <c r="M319" s="6" t="str">
        <f t="shared" si="169"/>
        <v/>
      </c>
      <c r="N319" s="6" t="str">
        <f>IF(OR(K319="",L319=""),"",SUMIFS('تحميل المصنعيات'!$N:$N,'تحميل المصنعيات'!$F:$F,L$2,'تحميل المصنعيات'!$D:$D,J319))</f>
        <v/>
      </c>
      <c r="O319" s="55" t="str">
        <f t="shared" si="155"/>
        <v/>
      </c>
      <c r="P319" s="55" t="str">
        <f t="shared" si="182"/>
        <v/>
      </c>
      <c r="Q319" s="129" t="str">
        <f t="shared" si="170"/>
        <v/>
      </c>
      <c r="S319" s="4" t="s">
        <v>13</v>
      </c>
      <c r="T319" s="5">
        <v>45484</v>
      </c>
      <c r="U319" s="6"/>
      <c r="V319" s="6"/>
      <c r="W319" s="6" t="str">
        <f t="shared" si="171"/>
        <v/>
      </c>
      <c r="X319" s="6" t="str">
        <f>IF(OR(U319="",V319=""),"",SUMIFS('تحميل المصنعيات'!$N:$N,'تحميل المصنعيات'!$F:$F,V$2,'تحميل المصنعيات'!$D:$D,T319))</f>
        <v/>
      </c>
      <c r="Y319" s="55" t="str">
        <f t="shared" si="156"/>
        <v/>
      </c>
      <c r="Z319" s="55" t="str">
        <f t="shared" si="157"/>
        <v/>
      </c>
      <c r="AA319" s="129" t="str">
        <f t="shared" si="183"/>
        <v/>
      </c>
      <c r="AC319" s="4" t="s">
        <v>13</v>
      </c>
      <c r="AD319" s="5">
        <v>45484</v>
      </c>
      <c r="AE319" s="6"/>
      <c r="AF319" s="6"/>
      <c r="AG319" s="6" t="str">
        <f t="shared" si="172"/>
        <v/>
      </c>
      <c r="AH319" s="6" t="str">
        <f>IF(OR(AE319="",AF319=""),"",SUMIFS('تحميل المصنعيات'!$N:$N,'تحميل المصنعيات'!$F:$F,AF$2,'تحميل المصنعيات'!$D:$D,AD319))</f>
        <v/>
      </c>
      <c r="AI319" s="55" t="str">
        <f t="shared" si="158"/>
        <v/>
      </c>
      <c r="AJ319" s="55" t="str">
        <f t="shared" si="173"/>
        <v/>
      </c>
      <c r="AK319" s="129" t="str">
        <f t="shared" si="184"/>
        <v/>
      </c>
      <c r="AM319" s="4" t="s">
        <v>13</v>
      </c>
      <c r="AN319" s="5">
        <v>45484</v>
      </c>
      <c r="AO319" s="6"/>
      <c r="AP319" s="6"/>
      <c r="AQ319" s="6" t="str">
        <f t="shared" si="174"/>
        <v/>
      </c>
      <c r="AR319" s="6" t="str">
        <f>IF(OR(AO319="",AP319=""),"",SUMIFS('تحميل المصنعيات'!$N:$N,'تحميل المصنعيات'!$F:$F,AP$2,'تحميل المصنعيات'!$D:$D,AN319))</f>
        <v/>
      </c>
      <c r="AS319" s="55" t="str">
        <f t="shared" si="159"/>
        <v/>
      </c>
      <c r="AT319" s="55" t="str">
        <f t="shared" si="160"/>
        <v/>
      </c>
      <c r="AU319" s="129" t="str">
        <f t="shared" si="185"/>
        <v/>
      </c>
      <c r="AW319" s="4" t="s">
        <v>13</v>
      </c>
      <c r="AX319" s="5">
        <v>45484</v>
      </c>
      <c r="AY319" s="6"/>
      <c r="AZ319" s="6"/>
      <c r="BA319" s="6" t="str">
        <f t="shared" si="175"/>
        <v/>
      </c>
      <c r="BB319" s="6" t="str">
        <f>IF(OR(AY319="",AZ319=""),"",SUMIFS('تحميل المصنعيات'!$N:$N,'تحميل المصنعيات'!$F:$F,AZ$2,'تحميل المصنعيات'!$D:$D,AX319))</f>
        <v/>
      </c>
      <c r="BC319" s="55" t="str">
        <f t="shared" si="161"/>
        <v/>
      </c>
      <c r="BD319" s="55" t="str">
        <f t="shared" si="176"/>
        <v/>
      </c>
      <c r="BE319" s="129" t="str">
        <f t="shared" si="186"/>
        <v/>
      </c>
      <c r="BG319" s="4" t="s">
        <v>13</v>
      </c>
      <c r="BH319" s="5">
        <v>45484</v>
      </c>
      <c r="BI319" s="6"/>
      <c r="BJ319" s="6"/>
      <c r="BK319" s="6" t="str">
        <f t="shared" si="177"/>
        <v/>
      </c>
      <c r="BL319" s="6" t="str">
        <f>IF(OR(BI319="",BJ319=""),"",SUMIFS('تحميل المصنعيات'!$N:$N,'تحميل المصنعيات'!$F:$F,BJ$2,'تحميل المصنعيات'!$D:$D,BH319))</f>
        <v/>
      </c>
      <c r="BM319" s="55" t="str">
        <f t="shared" si="162"/>
        <v/>
      </c>
      <c r="BN319" s="55" t="str">
        <f t="shared" si="163"/>
        <v/>
      </c>
      <c r="BO319" s="129" t="str">
        <f t="shared" si="187"/>
        <v/>
      </c>
      <c r="BQ319" s="4" t="s">
        <v>13</v>
      </c>
      <c r="BR319" s="5">
        <v>45484</v>
      </c>
      <c r="BS319" s="6"/>
      <c r="BT319" s="6"/>
      <c r="BU319" s="6" t="str">
        <f t="shared" si="178"/>
        <v/>
      </c>
      <c r="BV319" s="6" t="str">
        <f>IF(OR(BS319="",BT319=""),"",SUMIFS('تحميل المصنعيات'!$N:$N,'تحميل المصنعيات'!$F:$F,BT$2,'تحميل المصنعيات'!$D:$D,BR319))</f>
        <v/>
      </c>
      <c r="BW319" s="55" t="str">
        <f t="shared" si="164"/>
        <v/>
      </c>
      <c r="BX319" s="55" t="str">
        <f t="shared" si="179"/>
        <v/>
      </c>
      <c r="BY319" s="129" t="str">
        <f t="shared" si="188"/>
        <v/>
      </c>
      <c r="CA319" s="4" t="s">
        <v>13</v>
      </c>
      <c r="CB319" s="5">
        <v>45484</v>
      </c>
      <c r="CC319" s="6"/>
      <c r="CD319" s="6"/>
      <c r="CE319" s="6" t="str">
        <f t="shared" si="180"/>
        <v/>
      </c>
      <c r="CF319" s="6" t="str">
        <f>IF(OR(CC319="",CD319=""),"",SUMIFS('تحميل المصنعيات'!$N:$N,'تحميل المصنعيات'!$F:$F,CD$2,'تحميل المصنعيات'!$D:$D,CB319))</f>
        <v/>
      </c>
      <c r="CG319" s="55" t="str">
        <f t="shared" si="165"/>
        <v/>
      </c>
      <c r="CH319" s="55" t="str">
        <f t="shared" si="166"/>
        <v/>
      </c>
      <c r="CI319" s="129" t="str">
        <f t="shared" si="189"/>
        <v/>
      </c>
      <c r="CK319" s="4" t="s">
        <v>13</v>
      </c>
      <c r="CL319" s="5">
        <v>45484</v>
      </c>
      <c r="CM319" s="6"/>
      <c r="CN319" s="6"/>
      <c r="CO319" s="6" t="str">
        <f t="shared" si="181"/>
        <v/>
      </c>
      <c r="CP319" s="6" t="str">
        <f>IF(OR(CM319="",CN319=""),"",SUMIFS('تحميل المصنعيات'!$N:$N,'تحميل المصنعيات'!$F:$F,CN$2,'تحميل المصنعيات'!$D:$D,CL319))</f>
        <v/>
      </c>
      <c r="CQ319" s="55" t="str">
        <f t="shared" si="167"/>
        <v/>
      </c>
      <c r="CR319" s="55" t="str">
        <f t="shared" si="168"/>
        <v/>
      </c>
      <c r="CS319" s="129" t="str">
        <f t="shared" si="190"/>
        <v/>
      </c>
    </row>
    <row r="320" spans="9:97" x14ac:dyDescent="0.25">
      <c r="I320" s="132" t="s">
        <v>30</v>
      </c>
      <c r="J320" s="133">
        <v>45485</v>
      </c>
      <c r="K320" s="134"/>
      <c r="L320" s="134"/>
      <c r="M320" s="134" t="str">
        <f t="shared" si="169"/>
        <v/>
      </c>
      <c r="N320" s="134" t="str">
        <f>IF(OR(K320="",L320=""),"",SUMIFS('تحميل المصنعيات'!$N:$N,'تحميل المصنعيات'!$F:$F,L$2,'تحميل المصنعيات'!$D:$D,J320))</f>
        <v/>
      </c>
      <c r="O320" s="135" t="str">
        <f t="shared" si="155"/>
        <v/>
      </c>
      <c r="P320" s="135" t="str">
        <f t="shared" si="182"/>
        <v/>
      </c>
      <c r="Q320" s="132" t="str">
        <f t="shared" si="170"/>
        <v/>
      </c>
      <c r="S320" s="132" t="s">
        <v>30</v>
      </c>
      <c r="T320" s="133">
        <v>45485</v>
      </c>
      <c r="U320" s="134"/>
      <c r="V320" s="134"/>
      <c r="W320" s="134" t="str">
        <f t="shared" si="171"/>
        <v/>
      </c>
      <c r="X320" s="134" t="str">
        <f>IF(OR(U320="",V320=""),"",SUMIFS('تحميل المصنعيات'!$N:$N,'تحميل المصنعيات'!$F:$F,V$2,'تحميل المصنعيات'!$D:$D,T320))</f>
        <v/>
      </c>
      <c r="Y320" s="135" t="str">
        <f t="shared" si="156"/>
        <v/>
      </c>
      <c r="Z320" s="135" t="str">
        <f t="shared" si="157"/>
        <v/>
      </c>
      <c r="AA320" s="132" t="str">
        <f t="shared" si="183"/>
        <v/>
      </c>
      <c r="AC320" s="132" t="s">
        <v>30</v>
      </c>
      <c r="AD320" s="133">
        <v>45485</v>
      </c>
      <c r="AE320" s="134"/>
      <c r="AF320" s="134"/>
      <c r="AG320" s="134" t="str">
        <f t="shared" si="172"/>
        <v/>
      </c>
      <c r="AH320" s="134" t="str">
        <f>IF(OR(AE320="",AF320=""),"",SUMIFS('تحميل المصنعيات'!$N:$N,'تحميل المصنعيات'!$F:$F,AF$2,'تحميل المصنعيات'!$D:$D,AD320))</f>
        <v/>
      </c>
      <c r="AI320" s="135" t="str">
        <f t="shared" si="158"/>
        <v/>
      </c>
      <c r="AJ320" s="135" t="str">
        <f t="shared" si="173"/>
        <v/>
      </c>
      <c r="AK320" s="132" t="str">
        <f t="shared" si="184"/>
        <v/>
      </c>
      <c r="AM320" s="132" t="s">
        <v>30</v>
      </c>
      <c r="AN320" s="133">
        <v>45485</v>
      </c>
      <c r="AO320" s="134"/>
      <c r="AP320" s="134"/>
      <c r="AQ320" s="134" t="str">
        <f t="shared" si="174"/>
        <v/>
      </c>
      <c r="AR320" s="134" t="str">
        <f>IF(OR(AO320="",AP320=""),"",SUMIFS('تحميل المصنعيات'!$N:$N,'تحميل المصنعيات'!$F:$F,AP$2,'تحميل المصنعيات'!$D:$D,AN320))</f>
        <v/>
      </c>
      <c r="AS320" s="135" t="str">
        <f t="shared" si="159"/>
        <v/>
      </c>
      <c r="AT320" s="135" t="str">
        <f t="shared" si="160"/>
        <v/>
      </c>
      <c r="AU320" s="132" t="str">
        <f t="shared" si="185"/>
        <v/>
      </c>
      <c r="AW320" s="132" t="s">
        <v>30</v>
      </c>
      <c r="AX320" s="133">
        <v>45485</v>
      </c>
      <c r="AY320" s="134"/>
      <c r="AZ320" s="134"/>
      <c r="BA320" s="134" t="str">
        <f t="shared" si="175"/>
        <v/>
      </c>
      <c r="BB320" s="134" t="str">
        <f>IF(OR(AY320="",AZ320=""),"",SUMIFS('تحميل المصنعيات'!$N:$N,'تحميل المصنعيات'!$F:$F,AZ$2,'تحميل المصنعيات'!$D:$D,AX320))</f>
        <v/>
      </c>
      <c r="BC320" s="135" t="str">
        <f t="shared" si="161"/>
        <v/>
      </c>
      <c r="BD320" s="135" t="str">
        <f t="shared" si="176"/>
        <v/>
      </c>
      <c r="BE320" s="132" t="str">
        <f t="shared" si="186"/>
        <v/>
      </c>
      <c r="BG320" s="132" t="s">
        <v>30</v>
      </c>
      <c r="BH320" s="133">
        <v>45485</v>
      </c>
      <c r="BI320" s="134"/>
      <c r="BJ320" s="134"/>
      <c r="BK320" s="134" t="str">
        <f t="shared" si="177"/>
        <v/>
      </c>
      <c r="BL320" s="134" t="str">
        <f>IF(OR(BI320="",BJ320=""),"",SUMIFS('تحميل المصنعيات'!$N:$N,'تحميل المصنعيات'!$F:$F,BJ$2,'تحميل المصنعيات'!$D:$D,BH320))</f>
        <v/>
      </c>
      <c r="BM320" s="135" t="str">
        <f t="shared" si="162"/>
        <v/>
      </c>
      <c r="BN320" s="135" t="str">
        <f t="shared" si="163"/>
        <v/>
      </c>
      <c r="BO320" s="132" t="str">
        <f t="shared" si="187"/>
        <v/>
      </c>
      <c r="BQ320" s="132" t="s">
        <v>30</v>
      </c>
      <c r="BR320" s="133">
        <v>45485</v>
      </c>
      <c r="BS320" s="134"/>
      <c r="BT320" s="134"/>
      <c r="BU320" s="134" t="str">
        <f t="shared" si="178"/>
        <v/>
      </c>
      <c r="BV320" s="134" t="str">
        <f>IF(OR(BS320="",BT320=""),"",SUMIFS('تحميل المصنعيات'!$N:$N,'تحميل المصنعيات'!$F:$F,BT$2,'تحميل المصنعيات'!$D:$D,BR320))</f>
        <v/>
      </c>
      <c r="BW320" s="135" t="str">
        <f t="shared" si="164"/>
        <v/>
      </c>
      <c r="BX320" s="135" t="str">
        <f t="shared" si="179"/>
        <v/>
      </c>
      <c r="BY320" s="132" t="str">
        <f t="shared" si="188"/>
        <v/>
      </c>
      <c r="CA320" s="132" t="s">
        <v>30</v>
      </c>
      <c r="CB320" s="133">
        <v>45485</v>
      </c>
      <c r="CC320" s="134"/>
      <c r="CD320" s="134"/>
      <c r="CE320" s="134" t="str">
        <f t="shared" si="180"/>
        <v/>
      </c>
      <c r="CF320" s="134" t="str">
        <f>IF(OR(CC320="",CD320=""),"",SUMIFS('تحميل المصنعيات'!$N:$N,'تحميل المصنعيات'!$F:$F,CD$2,'تحميل المصنعيات'!$D:$D,CB320))</f>
        <v/>
      </c>
      <c r="CG320" s="135" t="str">
        <f t="shared" si="165"/>
        <v/>
      </c>
      <c r="CH320" s="135" t="str">
        <f t="shared" si="166"/>
        <v/>
      </c>
      <c r="CI320" s="132" t="str">
        <f t="shared" si="189"/>
        <v/>
      </c>
      <c r="CK320" s="132" t="s">
        <v>30</v>
      </c>
      <c r="CL320" s="133">
        <v>45485</v>
      </c>
      <c r="CM320" s="134"/>
      <c r="CN320" s="134"/>
      <c r="CO320" s="134" t="str">
        <f t="shared" si="181"/>
        <v/>
      </c>
      <c r="CP320" s="134" t="str">
        <f>IF(OR(CM320="",CN320=""),"",SUMIFS('تحميل المصنعيات'!$N:$N,'تحميل المصنعيات'!$F:$F,CN$2,'تحميل المصنعيات'!$D:$D,CL320))</f>
        <v/>
      </c>
      <c r="CQ320" s="135" t="str">
        <f t="shared" si="167"/>
        <v/>
      </c>
      <c r="CR320" s="135" t="str">
        <f t="shared" si="168"/>
        <v/>
      </c>
      <c r="CS320" s="132" t="str">
        <f t="shared" si="190"/>
        <v/>
      </c>
    </row>
    <row r="321" spans="9:97" x14ac:dyDescent="0.25">
      <c r="I321" s="4" t="s">
        <v>8</v>
      </c>
      <c r="J321" s="5">
        <v>45486</v>
      </c>
      <c r="K321" s="6"/>
      <c r="L321" s="6"/>
      <c r="M321" s="6" t="str">
        <f t="shared" si="169"/>
        <v/>
      </c>
      <c r="N321" s="6" t="str">
        <f>IF(OR(K321="",L321=""),"",SUMIFS('تحميل المصنعيات'!$N:$N,'تحميل المصنعيات'!$F:$F,L$2,'تحميل المصنعيات'!$D:$D,J321))</f>
        <v/>
      </c>
      <c r="O321" s="55" t="str">
        <f t="shared" si="155"/>
        <v/>
      </c>
      <c r="P321" s="55" t="str">
        <f t="shared" si="182"/>
        <v/>
      </c>
      <c r="Q321" s="129" t="str">
        <f t="shared" si="170"/>
        <v/>
      </c>
      <c r="S321" s="4" t="s">
        <v>8</v>
      </c>
      <c r="T321" s="5">
        <v>45486</v>
      </c>
      <c r="U321" s="6"/>
      <c r="V321" s="6"/>
      <c r="W321" s="6" t="str">
        <f t="shared" si="171"/>
        <v/>
      </c>
      <c r="X321" s="6" t="str">
        <f>IF(OR(U321="",V321=""),"",SUMIFS('تحميل المصنعيات'!$N:$N,'تحميل المصنعيات'!$F:$F,V$2,'تحميل المصنعيات'!$D:$D,T321))</f>
        <v/>
      </c>
      <c r="Y321" s="55" t="str">
        <f t="shared" si="156"/>
        <v/>
      </c>
      <c r="Z321" s="55" t="str">
        <f t="shared" si="157"/>
        <v/>
      </c>
      <c r="AA321" s="129" t="str">
        <f t="shared" si="183"/>
        <v/>
      </c>
      <c r="AC321" s="4" t="s">
        <v>8</v>
      </c>
      <c r="AD321" s="5">
        <v>45486</v>
      </c>
      <c r="AE321" s="6"/>
      <c r="AF321" s="6"/>
      <c r="AG321" s="6" t="str">
        <f t="shared" si="172"/>
        <v/>
      </c>
      <c r="AH321" s="6" t="str">
        <f>IF(OR(AE321="",AF321=""),"",SUMIFS('تحميل المصنعيات'!$N:$N,'تحميل المصنعيات'!$F:$F,AF$2,'تحميل المصنعيات'!$D:$D,AD321))</f>
        <v/>
      </c>
      <c r="AI321" s="55" t="str">
        <f t="shared" si="158"/>
        <v/>
      </c>
      <c r="AJ321" s="55" t="str">
        <f t="shared" si="173"/>
        <v/>
      </c>
      <c r="AK321" s="129" t="str">
        <f t="shared" si="184"/>
        <v/>
      </c>
      <c r="AM321" s="4" t="s">
        <v>8</v>
      </c>
      <c r="AN321" s="5">
        <v>45486</v>
      </c>
      <c r="AO321" s="6"/>
      <c r="AP321" s="6"/>
      <c r="AQ321" s="6" t="str">
        <f t="shared" si="174"/>
        <v/>
      </c>
      <c r="AR321" s="6" t="str">
        <f>IF(OR(AO321="",AP321=""),"",SUMIFS('تحميل المصنعيات'!$N:$N,'تحميل المصنعيات'!$F:$F,AP$2,'تحميل المصنعيات'!$D:$D,AN321))</f>
        <v/>
      </c>
      <c r="AS321" s="55" t="str">
        <f t="shared" si="159"/>
        <v/>
      </c>
      <c r="AT321" s="55" t="str">
        <f t="shared" si="160"/>
        <v/>
      </c>
      <c r="AU321" s="129" t="str">
        <f t="shared" si="185"/>
        <v/>
      </c>
      <c r="AW321" s="4" t="s">
        <v>8</v>
      </c>
      <c r="AX321" s="5">
        <v>45486</v>
      </c>
      <c r="AY321" s="6"/>
      <c r="AZ321" s="6"/>
      <c r="BA321" s="6" t="str">
        <f t="shared" si="175"/>
        <v/>
      </c>
      <c r="BB321" s="6" t="str">
        <f>IF(OR(AY321="",AZ321=""),"",SUMIFS('تحميل المصنعيات'!$N:$N,'تحميل المصنعيات'!$F:$F,AZ$2,'تحميل المصنعيات'!$D:$D,AX321))</f>
        <v/>
      </c>
      <c r="BC321" s="55" t="str">
        <f t="shared" si="161"/>
        <v/>
      </c>
      <c r="BD321" s="55" t="str">
        <f t="shared" si="176"/>
        <v/>
      </c>
      <c r="BE321" s="129" t="str">
        <f t="shared" si="186"/>
        <v/>
      </c>
      <c r="BG321" s="4" t="s">
        <v>8</v>
      </c>
      <c r="BH321" s="5">
        <v>45486</v>
      </c>
      <c r="BI321" s="6"/>
      <c r="BJ321" s="6"/>
      <c r="BK321" s="6" t="str">
        <f t="shared" si="177"/>
        <v/>
      </c>
      <c r="BL321" s="6" t="str">
        <f>IF(OR(BI321="",BJ321=""),"",SUMIFS('تحميل المصنعيات'!$N:$N,'تحميل المصنعيات'!$F:$F,BJ$2,'تحميل المصنعيات'!$D:$D,BH321))</f>
        <v/>
      </c>
      <c r="BM321" s="55" t="str">
        <f t="shared" si="162"/>
        <v/>
      </c>
      <c r="BN321" s="55" t="str">
        <f t="shared" si="163"/>
        <v/>
      </c>
      <c r="BO321" s="129" t="str">
        <f t="shared" si="187"/>
        <v/>
      </c>
      <c r="BQ321" s="4" t="s">
        <v>8</v>
      </c>
      <c r="BR321" s="5">
        <v>45486</v>
      </c>
      <c r="BS321" s="6"/>
      <c r="BT321" s="6"/>
      <c r="BU321" s="6" t="str">
        <f t="shared" si="178"/>
        <v/>
      </c>
      <c r="BV321" s="6" t="str">
        <f>IF(OR(BS321="",BT321=""),"",SUMIFS('تحميل المصنعيات'!$N:$N,'تحميل المصنعيات'!$F:$F,BT$2,'تحميل المصنعيات'!$D:$D,BR321))</f>
        <v/>
      </c>
      <c r="BW321" s="55" t="str">
        <f t="shared" si="164"/>
        <v/>
      </c>
      <c r="BX321" s="55" t="str">
        <f t="shared" si="179"/>
        <v/>
      </c>
      <c r="BY321" s="129" t="str">
        <f t="shared" si="188"/>
        <v/>
      </c>
      <c r="CA321" s="4" t="s">
        <v>8</v>
      </c>
      <c r="CB321" s="5">
        <v>45486</v>
      </c>
      <c r="CC321" s="6"/>
      <c r="CD321" s="6"/>
      <c r="CE321" s="6" t="str">
        <f t="shared" si="180"/>
        <v/>
      </c>
      <c r="CF321" s="6" t="str">
        <f>IF(OR(CC321="",CD321=""),"",SUMIFS('تحميل المصنعيات'!$N:$N,'تحميل المصنعيات'!$F:$F,CD$2,'تحميل المصنعيات'!$D:$D,CB321))</f>
        <v/>
      </c>
      <c r="CG321" s="55" t="str">
        <f t="shared" si="165"/>
        <v/>
      </c>
      <c r="CH321" s="55" t="str">
        <f t="shared" si="166"/>
        <v/>
      </c>
      <c r="CI321" s="129" t="str">
        <f t="shared" si="189"/>
        <v/>
      </c>
      <c r="CK321" s="4" t="s">
        <v>8</v>
      </c>
      <c r="CL321" s="5">
        <v>45486</v>
      </c>
      <c r="CM321" s="6"/>
      <c r="CN321" s="6"/>
      <c r="CO321" s="6" t="str">
        <f t="shared" si="181"/>
        <v/>
      </c>
      <c r="CP321" s="6" t="str">
        <f>IF(OR(CM321="",CN321=""),"",SUMIFS('تحميل المصنعيات'!$N:$N,'تحميل المصنعيات'!$F:$F,CN$2,'تحميل المصنعيات'!$D:$D,CL321))</f>
        <v/>
      </c>
      <c r="CQ321" s="55" t="str">
        <f t="shared" si="167"/>
        <v/>
      </c>
      <c r="CR321" s="55" t="str">
        <f t="shared" si="168"/>
        <v/>
      </c>
      <c r="CS321" s="129" t="str">
        <f t="shared" si="190"/>
        <v/>
      </c>
    </row>
    <row r="322" spans="9:97" x14ac:dyDescent="0.25">
      <c r="I322" s="4" t="s">
        <v>9</v>
      </c>
      <c r="J322" s="5">
        <v>45487</v>
      </c>
      <c r="K322" s="6"/>
      <c r="L322" s="6"/>
      <c r="M322" s="6" t="str">
        <f t="shared" si="169"/>
        <v/>
      </c>
      <c r="N322" s="6" t="str">
        <f>IF(OR(K322="",L322=""),"",SUMIFS('تحميل المصنعيات'!$N:$N,'تحميل المصنعيات'!$F:$F,L$2,'تحميل المصنعيات'!$D:$D,J322))</f>
        <v/>
      </c>
      <c r="O322" s="55" t="str">
        <f t="shared" si="155"/>
        <v/>
      </c>
      <c r="P322" s="55" t="str">
        <f t="shared" si="182"/>
        <v/>
      </c>
      <c r="Q322" s="129" t="str">
        <f t="shared" si="170"/>
        <v/>
      </c>
      <c r="S322" s="4" t="s">
        <v>9</v>
      </c>
      <c r="T322" s="5">
        <v>45487</v>
      </c>
      <c r="U322" s="6"/>
      <c r="V322" s="6"/>
      <c r="W322" s="6" t="str">
        <f t="shared" si="171"/>
        <v/>
      </c>
      <c r="X322" s="6" t="str">
        <f>IF(OR(U322="",V322=""),"",SUMIFS('تحميل المصنعيات'!$N:$N,'تحميل المصنعيات'!$F:$F,V$2,'تحميل المصنعيات'!$D:$D,T322))</f>
        <v/>
      </c>
      <c r="Y322" s="55" t="str">
        <f t="shared" si="156"/>
        <v/>
      </c>
      <c r="Z322" s="55" t="str">
        <f t="shared" si="157"/>
        <v/>
      </c>
      <c r="AA322" s="129" t="str">
        <f t="shared" si="183"/>
        <v/>
      </c>
      <c r="AC322" s="4" t="s">
        <v>9</v>
      </c>
      <c r="AD322" s="5">
        <v>45487</v>
      </c>
      <c r="AE322" s="6"/>
      <c r="AF322" s="6"/>
      <c r="AG322" s="6" t="str">
        <f t="shared" si="172"/>
        <v/>
      </c>
      <c r="AH322" s="6" t="str">
        <f>IF(OR(AE322="",AF322=""),"",SUMIFS('تحميل المصنعيات'!$N:$N,'تحميل المصنعيات'!$F:$F,AF$2,'تحميل المصنعيات'!$D:$D,AD322))</f>
        <v/>
      </c>
      <c r="AI322" s="55" t="str">
        <f t="shared" si="158"/>
        <v/>
      </c>
      <c r="AJ322" s="55" t="str">
        <f t="shared" si="173"/>
        <v/>
      </c>
      <c r="AK322" s="129" t="str">
        <f t="shared" si="184"/>
        <v/>
      </c>
      <c r="AM322" s="4" t="s">
        <v>9</v>
      </c>
      <c r="AN322" s="5">
        <v>45487</v>
      </c>
      <c r="AO322" s="6"/>
      <c r="AP322" s="6"/>
      <c r="AQ322" s="6" t="str">
        <f t="shared" si="174"/>
        <v/>
      </c>
      <c r="AR322" s="6" t="str">
        <f>IF(OR(AO322="",AP322=""),"",SUMIFS('تحميل المصنعيات'!$N:$N,'تحميل المصنعيات'!$F:$F,AP$2,'تحميل المصنعيات'!$D:$D,AN322))</f>
        <v/>
      </c>
      <c r="AS322" s="55" t="str">
        <f t="shared" si="159"/>
        <v/>
      </c>
      <c r="AT322" s="55" t="str">
        <f t="shared" si="160"/>
        <v/>
      </c>
      <c r="AU322" s="129" t="str">
        <f t="shared" si="185"/>
        <v/>
      </c>
      <c r="AW322" s="4" t="s">
        <v>9</v>
      </c>
      <c r="AX322" s="5">
        <v>45487</v>
      </c>
      <c r="AY322" s="6"/>
      <c r="AZ322" s="6"/>
      <c r="BA322" s="6" t="str">
        <f t="shared" si="175"/>
        <v/>
      </c>
      <c r="BB322" s="6" t="str">
        <f>IF(OR(AY322="",AZ322=""),"",SUMIFS('تحميل المصنعيات'!$N:$N,'تحميل المصنعيات'!$F:$F,AZ$2,'تحميل المصنعيات'!$D:$D,AX322))</f>
        <v/>
      </c>
      <c r="BC322" s="55" t="str">
        <f t="shared" si="161"/>
        <v/>
      </c>
      <c r="BD322" s="55" t="str">
        <f t="shared" si="176"/>
        <v/>
      </c>
      <c r="BE322" s="129" t="str">
        <f t="shared" si="186"/>
        <v/>
      </c>
      <c r="BG322" s="4" t="s">
        <v>9</v>
      </c>
      <c r="BH322" s="5">
        <v>45487</v>
      </c>
      <c r="BI322" s="6"/>
      <c r="BJ322" s="6"/>
      <c r="BK322" s="6" t="str">
        <f t="shared" si="177"/>
        <v/>
      </c>
      <c r="BL322" s="6" t="str">
        <f>IF(OR(BI322="",BJ322=""),"",SUMIFS('تحميل المصنعيات'!$N:$N,'تحميل المصنعيات'!$F:$F,BJ$2,'تحميل المصنعيات'!$D:$D,BH322))</f>
        <v/>
      </c>
      <c r="BM322" s="55" t="str">
        <f t="shared" si="162"/>
        <v/>
      </c>
      <c r="BN322" s="55" t="str">
        <f t="shared" si="163"/>
        <v/>
      </c>
      <c r="BO322" s="129" t="str">
        <f t="shared" si="187"/>
        <v/>
      </c>
      <c r="BQ322" s="4" t="s">
        <v>9</v>
      </c>
      <c r="BR322" s="5">
        <v>45487</v>
      </c>
      <c r="BS322" s="6"/>
      <c r="BT322" s="6"/>
      <c r="BU322" s="6" t="str">
        <f t="shared" si="178"/>
        <v/>
      </c>
      <c r="BV322" s="6" t="str">
        <f>IF(OR(BS322="",BT322=""),"",SUMIFS('تحميل المصنعيات'!$N:$N,'تحميل المصنعيات'!$F:$F,BT$2,'تحميل المصنعيات'!$D:$D,BR322))</f>
        <v/>
      </c>
      <c r="BW322" s="55" t="str">
        <f t="shared" si="164"/>
        <v/>
      </c>
      <c r="BX322" s="55" t="str">
        <f t="shared" si="179"/>
        <v/>
      </c>
      <c r="BY322" s="129" t="str">
        <f t="shared" si="188"/>
        <v/>
      </c>
      <c r="CA322" s="4" t="s">
        <v>9</v>
      </c>
      <c r="CB322" s="5">
        <v>45487</v>
      </c>
      <c r="CC322" s="6"/>
      <c r="CD322" s="6"/>
      <c r="CE322" s="6" t="str">
        <f t="shared" si="180"/>
        <v/>
      </c>
      <c r="CF322" s="6" t="str">
        <f>IF(OR(CC322="",CD322=""),"",SUMIFS('تحميل المصنعيات'!$N:$N,'تحميل المصنعيات'!$F:$F,CD$2,'تحميل المصنعيات'!$D:$D,CB322))</f>
        <v/>
      </c>
      <c r="CG322" s="55" t="str">
        <f t="shared" si="165"/>
        <v/>
      </c>
      <c r="CH322" s="55" t="str">
        <f t="shared" si="166"/>
        <v/>
      </c>
      <c r="CI322" s="129" t="str">
        <f t="shared" si="189"/>
        <v/>
      </c>
      <c r="CK322" s="4" t="s">
        <v>9</v>
      </c>
      <c r="CL322" s="5">
        <v>45487</v>
      </c>
      <c r="CM322" s="6"/>
      <c r="CN322" s="6"/>
      <c r="CO322" s="6" t="str">
        <f t="shared" si="181"/>
        <v/>
      </c>
      <c r="CP322" s="6" t="str">
        <f>IF(OR(CM322="",CN322=""),"",SUMIFS('تحميل المصنعيات'!$N:$N,'تحميل المصنعيات'!$F:$F,CN$2,'تحميل المصنعيات'!$D:$D,CL322))</f>
        <v/>
      </c>
      <c r="CQ322" s="55" t="str">
        <f t="shared" si="167"/>
        <v/>
      </c>
      <c r="CR322" s="55" t="str">
        <f t="shared" si="168"/>
        <v/>
      </c>
      <c r="CS322" s="129" t="str">
        <f t="shared" si="190"/>
        <v/>
      </c>
    </row>
    <row r="323" spans="9:97" x14ac:dyDescent="0.25">
      <c r="I323" s="4" t="s">
        <v>10</v>
      </c>
      <c r="J323" s="5">
        <v>45488</v>
      </c>
      <c r="K323" s="6"/>
      <c r="L323" s="6"/>
      <c r="M323" s="6" t="str">
        <f t="shared" si="169"/>
        <v/>
      </c>
      <c r="N323" s="6" t="str">
        <f>IF(OR(K323="",L323=""),"",SUMIFS('تحميل المصنعيات'!$N:$N,'تحميل المصنعيات'!$F:$F,L$2,'تحميل المصنعيات'!$D:$D,J323))</f>
        <v/>
      </c>
      <c r="O323" s="55" t="str">
        <f t="shared" si="155"/>
        <v/>
      </c>
      <c r="P323" s="55" t="str">
        <f t="shared" si="182"/>
        <v/>
      </c>
      <c r="Q323" s="129" t="str">
        <f t="shared" si="170"/>
        <v/>
      </c>
      <c r="S323" s="4" t="s">
        <v>10</v>
      </c>
      <c r="T323" s="5">
        <v>45488</v>
      </c>
      <c r="U323" s="6"/>
      <c r="V323" s="6"/>
      <c r="W323" s="6" t="str">
        <f t="shared" si="171"/>
        <v/>
      </c>
      <c r="X323" s="6" t="str">
        <f>IF(OR(U323="",V323=""),"",SUMIFS('تحميل المصنعيات'!$N:$N,'تحميل المصنعيات'!$F:$F,V$2,'تحميل المصنعيات'!$D:$D,T323))</f>
        <v/>
      </c>
      <c r="Y323" s="55" t="str">
        <f t="shared" si="156"/>
        <v/>
      </c>
      <c r="Z323" s="55" t="str">
        <f t="shared" si="157"/>
        <v/>
      </c>
      <c r="AA323" s="129" t="str">
        <f t="shared" si="183"/>
        <v/>
      </c>
      <c r="AC323" s="4" t="s">
        <v>10</v>
      </c>
      <c r="AD323" s="5">
        <v>45488</v>
      </c>
      <c r="AE323" s="6"/>
      <c r="AF323" s="6"/>
      <c r="AG323" s="6" t="str">
        <f t="shared" si="172"/>
        <v/>
      </c>
      <c r="AH323" s="6" t="str">
        <f>IF(OR(AE323="",AF323=""),"",SUMIFS('تحميل المصنعيات'!$N:$N,'تحميل المصنعيات'!$F:$F,AF$2,'تحميل المصنعيات'!$D:$D,AD323))</f>
        <v/>
      </c>
      <c r="AI323" s="55" t="str">
        <f t="shared" si="158"/>
        <v/>
      </c>
      <c r="AJ323" s="55" t="str">
        <f t="shared" si="173"/>
        <v/>
      </c>
      <c r="AK323" s="129" t="str">
        <f t="shared" si="184"/>
        <v/>
      </c>
      <c r="AM323" s="4" t="s">
        <v>10</v>
      </c>
      <c r="AN323" s="5">
        <v>45488</v>
      </c>
      <c r="AO323" s="6"/>
      <c r="AP323" s="6"/>
      <c r="AQ323" s="6" t="str">
        <f t="shared" si="174"/>
        <v/>
      </c>
      <c r="AR323" s="6" t="str">
        <f>IF(OR(AO323="",AP323=""),"",SUMIFS('تحميل المصنعيات'!$N:$N,'تحميل المصنعيات'!$F:$F,AP$2,'تحميل المصنعيات'!$D:$D,AN323))</f>
        <v/>
      </c>
      <c r="AS323" s="55" t="str">
        <f t="shared" si="159"/>
        <v/>
      </c>
      <c r="AT323" s="55" t="str">
        <f t="shared" si="160"/>
        <v/>
      </c>
      <c r="AU323" s="129" t="str">
        <f t="shared" si="185"/>
        <v/>
      </c>
      <c r="AW323" s="4" t="s">
        <v>10</v>
      </c>
      <c r="AX323" s="5">
        <v>45488</v>
      </c>
      <c r="AY323" s="6"/>
      <c r="AZ323" s="6"/>
      <c r="BA323" s="6" t="str">
        <f t="shared" si="175"/>
        <v/>
      </c>
      <c r="BB323" s="6" t="str">
        <f>IF(OR(AY323="",AZ323=""),"",SUMIFS('تحميل المصنعيات'!$N:$N,'تحميل المصنعيات'!$F:$F,AZ$2,'تحميل المصنعيات'!$D:$D,AX323))</f>
        <v/>
      </c>
      <c r="BC323" s="55" t="str">
        <f t="shared" si="161"/>
        <v/>
      </c>
      <c r="BD323" s="55" t="str">
        <f t="shared" si="176"/>
        <v/>
      </c>
      <c r="BE323" s="129" t="str">
        <f t="shared" si="186"/>
        <v/>
      </c>
      <c r="BG323" s="4" t="s">
        <v>10</v>
      </c>
      <c r="BH323" s="5">
        <v>45488</v>
      </c>
      <c r="BI323" s="6"/>
      <c r="BJ323" s="6"/>
      <c r="BK323" s="6" t="str">
        <f t="shared" si="177"/>
        <v/>
      </c>
      <c r="BL323" s="6" t="str">
        <f>IF(OR(BI323="",BJ323=""),"",SUMIFS('تحميل المصنعيات'!$N:$N,'تحميل المصنعيات'!$F:$F,BJ$2,'تحميل المصنعيات'!$D:$D,BH323))</f>
        <v/>
      </c>
      <c r="BM323" s="55" t="str">
        <f t="shared" si="162"/>
        <v/>
      </c>
      <c r="BN323" s="55" t="str">
        <f t="shared" si="163"/>
        <v/>
      </c>
      <c r="BO323" s="129" t="str">
        <f t="shared" si="187"/>
        <v/>
      </c>
      <c r="BQ323" s="4" t="s">
        <v>10</v>
      </c>
      <c r="BR323" s="5">
        <v>45488</v>
      </c>
      <c r="BS323" s="6"/>
      <c r="BT323" s="6"/>
      <c r="BU323" s="6" t="str">
        <f t="shared" si="178"/>
        <v/>
      </c>
      <c r="BV323" s="6" t="str">
        <f>IF(OR(BS323="",BT323=""),"",SUMIFS('تحميل المصنعيات'!$N:$N,'تحميل المصنعيات'!$F:$F,BT$2,'تحميل المصنعيات'!$D:$D,BR323))</f>
        <v/>
      </c>
      <c r="BW323" s="55" t="str">
        <f t="shared" si="164"/>
        <v/>
      </c>
      <c r="BX323" s="55" t="str">
        <f t="shared" si="179"/>
        <v/>
      </c>
      <c r="BY323" s="129" t="str">
        <f t="shared" si="188"/>
        <v/>
      </c>
      <c r="CA323" s="4" t="s">
        <v>10</v>
      </c>
      <c r="CB323" s="5">
        <v>45488</v>
      </c>
      <c r="CC323" s="6"/>
      <c r="CD323" s="6"/>
      <c r="CE323" s="6" t="str">
        <f t="shared" si="180"/>
        <v/>
      </c>
      <c r="CF323" s="6" t="str">
        <f>IF(OR(CC323="",CD323=""),"",SUMIFS('تحميل المصنعيات'!$N:$N,'تحميل المصنعيات'!$F:$F,CD$2,'تحميل المصنعيات'!$D:$D,CB323))</f>
        <v/>
      </c>
      <c r="CG323" s="55" t="str">
        <f t="shared" si="165"/>
        <v/>
      </c>
      <c r="CH323" s="55" t="str">
        <f t="shared" si="166"/>
        <v/>
      </c>
      <c r="CI323" s="129" t="str">
        <f t="shared" si="189"/>
        <v/>
      </c>
      <c r="CK323" s="4" t="s">
        <v>10</v>
      </c>
      <c r="CL323" s="5">
        <v>45488</v>
      </c>
      <c r="CM323" s="6"/>
      <c r="CN323" s="6"/>
      <c r="CO323" s="6" t="str">
        <f t="shared" si="181"/>
        <v/>
      </c>
      <c r="CP323" s="6" t="str">
        <f>IF(OR(CM323="",CN323=""),"",SUMIFS('تحميل المصنعيات'!$N:$N,'تحميل المصنعيات'!$F:$F,CN$2,'تحميل المصنعيات'!$D:$D,CL323))</f>
        <v/>
      </c>
      <c r="CQ323" s="55" t="str">
        <f t="shared" si="167"/>
        <v/>
      </c>
      <c r="CR323" s="55" t="str">
        <f t="shared" si="168"/>
        <v/>
      </c>
      <c r="CS323" s="129" t="str">
        <f t="shared" si="190"/>
        <v/>
      </c>
    </row>
    <row r="324" spans="9:97" x14ac:dyDescent="0.25">
      <c r="I324" s="4" t="s">
        <v>11</v>
      </c>
      <c r="J324" s="5">
        <v>45489</v>
      </c>
      <c r="K324" s="6"/>
      <c r="L324" s="6"/>
      <c r="M324" s="6" t="str">
        <f t="shared" si="169"/>
        <v/>
      </c>
      <c r="N324" s="6" t="str">
        <f>IF(OR(K324="",L324=""),"",SUMIFS('تحميل المصنعيات'!$N:$N,'تحميل المصنعيات'!$F:$F,L$2,'تحميل المصنعيات'!$D:$D,J324))</f>
        <v/>
      </c>
      <c r="O324" s="55" t="str">
        <f t="shared" si="155"/>
        <v/>
      </c>
      <c r="P324" s="55" t="str">
        <f t="shared" si="182"/>
        <v/>
      </c>
      <c r="Q324" s="129" t="str">
        <f t="shared" si="170"/>
        <v/>
      </c>
      <c r="S324" s="4" t="s">
        <v>11</v>
      </c>
      <c r="T324" s="5">
        <v>45489</v>
      </c>
      <c r="U324" s="6"/>
      <c r="V324" s="6"/>
      <c r="W324" s="6" t="str">
        <f t="shared" si="171"/>
        <v/>
      </c>
      <c r="X324" s="6" t="str">
        <f>IF(OR(U324="",V324=""),"",SUMIFS('تحميل المصنعيات'!$N:$N,'تحميل المصنعيات'!$F:$F,V$2,'تحميل المصنعيات'!$D:$D,T324))</f>
        <v/>
      </c>
      <c r="Y324" s="55" t="str">
        <f t="shared" si="156"/>
        <v/>
      </c>
      <c r="Z324" s="55" t="str">
        <f t="shared" si="157"/>
        <v/>
      </c>
      <c r="AA324" s="129" t="str">
        <f t="shared" si="183"/>
        <v/>
      </c>
      <c r="AC324" s="4" t="s">
        <v>11</v>
      </c>
      <c r="AD324" s="5">
        <v>45489</v>
      </c>
      <c r="AE324" s="6"/>
      <c r="AF324" s="6"/>
      <c r="AG324" s="6" t="str">
        <f t="shared" si="172"/>
        <v/>
      </c>
      <c r="AH324" s="6" t="str">
        <f>IF(OR(AE324="",AF324=""),"",SUMIFS('تحميل المصنعيات'!$N:$N,'تحميل المصنعيات'!$F:$F,AF$2,'تحميل المصنعيات'!$D:$D,AD324))</f>
        <v/>
      </c>
      <c r="AI324" s="55" t="str">
        <f t="shared" si="158"/>
        <v/>
      </c>
      <c r="AJ324" s="55" t="str">
        <f t="shared" si="173"/>
        <v/>
      </c>
      <c r="AK324" s="129" t="str">
        <f t="shared" si="184"/>
        <v/>
      </c>
      <c r="AM324" s="4" t="s">
        <v>11</v>
      </c>
      <c r="AN324" s="5">
        <v>45489</v>
      </c>
      <c r="AO324" s="6"/>
      <c r="AP324" s="6"/>
      <c r="AQ324" s="6" t="str">
        <f t="shared" si="174"/>
        <v/>
      </c>
      <c r="AR324" s="6" t="str">
        <f>IF(OR(AO324="",AP324=""),"",SUMIFS('تحميل المصنعيات'!$N:$N,'تحميل المصنعيات'!$F:$F,AP$2,'تحميل المصنعيات'!$D:$D,AN324))</f>
        <v/>
      </c>
      <c r="AS324" s="55" t="str">
        <f t="shared" si="159"/>
        <v/>
      </c>
      <c r="AT324" s="55" t="str">
        <f t="shared" si="160"/>
        <v/>
      </c>
      <c r="AU324" s="129" t="str">
        <f t="shared" si="185"/>
        <v/>
      </c>
      <c r="AW324" s="4" t="s">
        <v>11</v>
      </c>
      <c r="AX324" s="5">
        <v>45489</v>
      </c>
      <c r="AY324" s="6"/>
      <c r="AZ324" s="6"/>
      <c r="BA324" s="6" t="str">
        <f t="shared" si="175"/>
        <v/>
      </c>
      <c r="BB324" s="6" t="str">
        <f>IF(OR(AY324="",AZ324=""),"",SUMIFS('تحميل المصنعيات'!$N:$N,'تحميل المصنعيات'!$F:$F,AZ$2,'تحميل المصنعيات'!$D:$D,AX324))</f>
        <v/>
      </c>
      <c r="BC324" s="55" t="str">
        <f t="shared" si="161"/>
        <v/>
      </c>
      <c r="BD324" s="55" t="str">
        <f t="shared" si="176"/>
        <v/>
      </c>
      <c r="BE324" s="129" t="str">
        <f t="shared" si="186"/>
        <v/>
      </c>
      <c r="BG324" s="4" t="s">
        <v>11</v>
      </c>
      <c r="BH324" s="5">
        <v>45489</v>
      </c>
      <c r="BI324" s="6"/>
      <c r="BJ324" s="6"/>
      <c r="BK324" s="6" t="str">
        <f t="shared" si="177"/>
        <v/>
      </c>
      <c r="BL324" s="6" t="str">
        <f>IF(OR(BI324="",BJ324=""),"",SUMIFS('تحميل المصنعيات'!$N:$N,'تحميل المصنعيات'!$F:$F,BJ$2,'تحميل المصنعيات'!$D:$D,BH324))</f>
        <v/>
      </c>
      <c r="BM324" s="55" t="str">
        <f t="shared" si="162"/>
        <v/>
      </c>
      <c r="BN324" s="55" t="str">
        <f t="shared" si="163"/>
        <v/>
      </c>
      <c r="BO324" s="129" t="str">
        <f t="shared" si="187"/>
        <v/>
      </c>
      <c r="BQ324" s="4" t="s">
        <v>11</v>
      </c>
      <c r="BR324" s="5">
        <v>45489</v>
      </c>
      <c r="BS324" s="6"/>
      <c r="BT324" s="6"/>
      <c r="BU324" s="6" t="str">
        <f t="shared" si="178"/>
        <v/>
      </c>
      <c r="BV324" s="6" t="str">
        <f>IF(OR(BS324="",BT324=""),"",SUMIFS('تحميل المصنعيات'!$N:$N,'تحميل المصنعيات'!$F:$F,BT$2,'تحميل المصنعيات'!$D:$D,BR324))</f>
        <v/>
      </c>
      <c r="BW324" s="55" t="str">
        <f t="shared" si="164"/>
        <v/>
      </c>
      <c r="BX324" s="55" t="str">
        <f t="shared" si="179"/>
        <v/>
      </c>
      <c r="BY324" s="129" t="str">
        <f t="shared" si="188"/>
        <v/>
      </c>
      <c r="CA324" s="4" t="s">
        <v>11</v>
      </c>
      <c r="CB324" s="5">
        <v>45489</v>
      </c>
      <c r="CC324" s="6"/>
      <c r="CD324" s="6"/>
      <c r="CE324" s="6" t="str">
        <f t="shared" si="180"/>
        <v/>
      </c>
      <c r="CF324" s="6" t="str">
        <f>IF(OR(CC324="",CD324=""),"",SUMIFS('تحميل المصنعيات'!$N:$N,'تحميل المصنعيات'!$F:$F,CD$2,'تحميل المصنعيات'!$D:$D,CB324))</f>
        <v/>
      </c>
      <c r="CG324" s="55" t="str">
        <f t="shared" si="165"/>
        <v/>
      </c>
      <c r="CH324" s="55" t="str">
        <f t="shared" si="166"/>
        <v/>
      </c>
      <c r="CI324" s="129" t="str">
        <f t="shared" si="189"/>
        <v/>
      </c>
      <c r="CK324" s="4" t="s">
        <v>11</v>
      </c>
      <c r="CL324" s="5">
        <v>45489</v>
      </c>
      <c r="CM324" s="6"/>
      <c r="CN324" s="6"/>
      <c r="CO324" s="6" t="str">
        <f t="shared" si="181"/>
        <v/>
      </c>
      <c r="CP324" s="6" t="str">
        <f>IF(OR(CM324="",CN324=""),"",SUMIFS('تحميل المصنعيات'!$N:$N,'تحميل المصنعيات'!$F:$F,CN$2,'تحميل المصنعيات'!$D:$D,CL324))</f>
        <v/>
      </c>
      <c r="CQ324" s="55" t="str">
        <f t="shared" si="167"/>
        <v/>
      </c>
      <c r="CR324" s="55" t="str">
        <f t="shared" si="168"/>
        <v/>
      </c>
      <c r="CS324" s="129" t="str">
        <f t="shared" si="190"/>
        <v/>
      </c>
    </row>
    <row r="325" spans="9:97" x14ac:dyDescent="0.25">
      <c r="I325" s="4" t="s">
        <v>12</v>
      </c>
      <c r="J325" s="5">
        <v>45490</v>
      </c>
      <c r="K325" s="6"/>
      <c r="L325" s="6"/>
      <c r="M325" s="6" t="str">
        <f t="shared" si="169"/>
        <v/>
      </c>
      <c r="N325" s="6" t="str">
        <f>IF(OR(K325="",L325=""),"",SUMIFS('تحميل المصنعيات'!$N:$N,'تحميل المصنعيات'!$F:$F,L$2,'تحميل المصنعيات'!$D:$D,J325))</f>
        <v/>
      </c>
      <c r="O325" s="55" t="str">
        <f t="shared" ref="O325:O388" si="191">IF(Q325="ادخال خاطئ","",IF(K325="","",IF(OR(K325="غ",L325="غ"),"",IF(M325-N325-$P$2&lt;0,"أداء جيد",M325-N325-$P$2))))</f>
        <v/>
      </c>
      <c r="P325" s="55" t="str">
        <f t="shared" si="182"/>
        <v/>
      </c>
      <c r="Q325" s="129" t="str">
        <f t="shared" si="170"/>
        <v/>
      </c>
      <c r="S325" s="4" t="s">
        <v>12</v>
      </c>
      <c r="T325" s="5">
        <v>45490</v>
      </c>
      <c r="U325" s="6"/>
      <c r="V325" s="6"/>
      <c r="W325" s="6" t="str">
        <f t="shared" si="171"/>
        <v/>
      </c>
      <c r="X325" s="6" t="str">
        <f>IF(OR(U325="",V325=""),"",SUMIFS('تحميل المصنعيات'!$N:$N,'تحميل المصنعيات'!$F:$F,V$2,'تحميل المصنعيات'!$D:$D,T325))</f>
        <v/>
      </c>
      <c r="Y325" s="55" t="str">
        <f t="shared" ref="Y325:Y388" si="192">IF(AA325="ادخال خاطئ","",IF(U325="","",IF(OR(U325="غ",V325="غ"),"",IF(W325-X325-$P$2&lt;0,"أداء جيد",W325-X325-$P$2))))</f>
        <v/>
      </c>
      <c r="Z325" s="55" t="str">
        <f t="shared" ref="Z325:Z388" si="193">IF(Y325="أداء جيد",$P$2-(W325-X325),"")</f>
        <v/>
      </c>
      <c r="AA325" s="129" t="str">
        <f t="shared" si="183"/>
        <v/>
      </c>
      <c r="AC325" s="4" t="s">
        <v>12</v>
      </c>
      <c r="AD325" s="5">
        <v>45490</v>
      </c>
      <c r="AE325" s="6"/>
      <c r="AF325" s="6"/>
      <c r="AG325" s="6" t="str">
        <f t="shared" si="172"/>
        <v/>
      </c>
      <c r="AH325" s="6" t="str">
        <f>IF(OR(AE325="",AF325=""),"",SUMIFS('تحميل المصنعيات'!$N:$N,'تحميل المصنعيات'!$F:$F,AF$2,'تحميل المصنعيات'!$D:$D,AD325))</f>
        <v/>
      </c>
      <c r="AI325" s="55" t="str">
        <f t="shared" ref="AI325:AI388" si="194">IF(AK325="ادخال خاطئ","",IF(AE325="","",IF(OR(AE325="غ",AF325="غ"),"",IF(AG325-AH325-$P$2&lt;0,"أداء جيد",AG325-AH325-$P$2))))</f>
        <v/>
      </c>
      <c r="AJ325" s="55" t="str">
        <f t="shared" si="173"/>
        <v/>
      </c>
      <c r="AK325" s="129" t="str">
        <f t="shared" si="184"/>
        <v/>
      </c>
      <c r="AM325" s="4" t="s">
        <v>12</v>
      </c>
      <c r="AN325" s="5">
        <v>45490</v>
      </c>
      <c r="AO325" s="6"/>
      <c r="AP325" s="6"/>
      <c r="AQ325" s="6" t="str">
        <f t="shared" si="174"/>
        <v/>
      </c>
      <c r="AR325" s="6" t="str">
        <f>IF(OR(AO325="",AP325=""),"",SUMIFS('تحميل المصنعيات'!$N:$N,'تحميل المصنعيات'!$F:$F,AP$2,'تحميل المصنعيات'!$D:$D,AN325))</f>
        <v/>
      </c>
      <c r="AS325" s="55" t="str">
        <f t="shared" ref="AS325:AS388" si="195">IF(AU325="ادخال خاطئ","",IF(AO325="","",IF(OR(AO325="غ",AP325="غ"),"",IF(AQ325-AR325-$P$2&lt;0,"أداء جيد",AQ325-AR325-$P$2))))</f>
        <v/>
      </c>
      <c r="AT325" s="55" t="str">
        <f t="shared" ref="AT325:AT388" si="196">IF(AS325="أداء جيد",$P$2-(AQ325-AR325),"")</f>
        <v/>
      </c>
      <c r="AU325" s="129" t="str">
        <f t="shared" si="185"/>
        <v/>
      </c>
      <c r="AW325" s="4" t="s">
        <v>12</v>
      </c>
      <c r="AX325" s="5">
        <v>45490</v>
      </c>
      <c r="AY325" s="6"/>
      <c r="AZ325" s="6"/>
      <c r="BA325" s="6" t="str">
        <f t="shared" si="175"/>
        <v/>
      </c>
      <c r="BB325" s="6" t="str">
        <f>IF(OR(AY325="",AZ325=""),"",SUMIFS('تحميل المصنعيات'!$N:$N,'تحميل المصنعيات'!$F:$F,AZ$2,'تحميل المصنعيات'!$D:$D,AX325))</f>
        <v/>
      </c>
      <c r="BC325" s="55" t="str">
        <f t="shared" ref="BC325:BC388" si="197">IF(BE325="ادخال خاطئ","",IF(AY325="","",IF(OR(AY325="غ",AZ325="غ"),"",IF(BA325-BB325-$P$2&lt;0,"أداء جيد",BA325-BB325-$P$2))))</f>
        <v/>
      </c>
      <c r="BD325" s="55" t="str">
        <f t="shared" si="176"/>
        <v/>
      </c>
      <c r="BE325" s="129" t="str">
        <f t="shared" si="186"/>
        <v/>
      </c>
      <c r="BG325" s="4" t="s">
        <v>12</v>
      </c>
      <c r="BH325" s="5">
        <v>45490</v>
      </c>
      <c r="BI325" s="6"/>
      <c r="BJ325" s="6"/>
      <c r="BK325" s="6" t="str">
        <f t="shared" si="177"/>
        <v/>
      </c>
      <c r="BL325" s="6" t="str">
        <f>IF(OR(BI325="",BJ325=""),"",SUMIFS('تحميل المصنعيات'!$N:$N,'تحميل المصنعيات'!$F:$F,BJ$2,'تحميل المصنعيات'!$D:$D,BH325))</f>
        <v/>
      </c>
      <c r="BM325" s="55" t="str">
        <f t="shared" ref="BM325:BM388" si="198">IF(BO325="ادخال خاطئ","",IF(BI325="","",IF(OR(BI325="غ",BJ325="غ"),"",IF(BK325-BL325-$P$2&lt;0,"أداء جيد",BK325-BL325-$P$2))))</f>
        <v/>
      </c>
      <c r="BN325" s="55" t="str">
        <f t="shared" ref="BN325:BN388" si="199">IF(BM325="أداء جيد",$P$2-(BK325-BL325),"")</f>
        <v/>
      </c>
      <c r="BO325" s="129" t="str">
        <f t="shared" si="187"/>
        <v/>
      </c>
      <c r="BQ325" s="4" t="s">
        <v>12</v>
      </c>
      <c r="BR325" s="5">
        <v>45490</v>
      </c>
      <c r="BS325" s="6"/>
      <c r="BT325" s="6"/>
      <c r="BU325" s="6" t="str">
        <f t="shared" si="178"/>
        <v/>
      </c>
      <c r="BV325" s="6" t="str">
        <f>IF(OR(BS325="",BT325=""),"",SUMIFS('تحميل المصنعيات'!$N:$N,'تحميل المصنعيات'!$F:$F,BT$2,'تحميل المصنعيات'!$D:$D,BR325))</f>
        <v/>
      </c>
      <c r="BW325" s="55" t="str">
        <f t="shared" ref="BW325:BW388" si="200">IF(BY325="ادخال خاطئ","",IF(BS325="","",IF(OR(BS325="غ",BT325="غ"),"",IF(BU325-BV325-$P$2&lt;0,"أداء جيد",BU325-BV325-$P$2))))</f>
        <v/>
      </c>
      <c r="BX325" s="55" t="str">
        <f t="shared" si="179"/>
        <v/>
      </c>
      <c r="BY325" s="129" t="str">
        <f t="shared" si="188"/>
        <v/>
      </c>
      <c r="CA325" s="4" t="s">
        <v>12</v>
      </c>
      <c r="CB325" s="5">
        <v>45490</v>
      </c>
      <c r="CC325" s="6"/>
      <c r="CD325" s="6"/>
      <c r="CE325" s="6" t="str">
        <f t="shared" si="180"/>
        <v/>
      </c>
      <c r="CF325" s="6" t="str">
        <f>IF(OR(CC325="",CD325=""),"",SUMIFS('تحميل المصنعيات'!$N:$N,'تحميل المصنعيات'!$F:$F,CD$2,'تحميل المصنعيات'!$D:$D,CB325))</f>
        <v/>
      </c>
      <c r="CG325" s="55" t="str">
        <f t="shared" ref="CG325:CG388" si="201">IF(CI325="ادخال خاطئ","",IF(CC325="","",IF(OR(CC325="غ",CD325="غ"),"",IF(CE325-CF325-$P$2&lt;0,"أداء جيد",CE325-CF325-$P$2))))</f>
        <v/>
      </c>
      <c r="CH325" s="55" t="str">
        <f t="shared" ref="CH325:CH388" si="202">IF(CG325="أداء جيد",$P$2-(CE325-CF325),"")</f>
        <v/>
      </c>
      <c r="CI325" s="129" t="str">
        <f t="shared" si="189"/>
        <v/>
      </c>
      <c r="CK325" s="4" t="s">
        <v>12</v>
      </c>
      <c r="CL325" s="5">
        <v>45490</v>
      </c>
      <c r="CM325" s="6"/>
      <c r="CN325" s="6"/>
      <c r="CO325" s="6" t="str">
        <f t="shared" si="181"/>
        <v/>
      </c>
      <c r="CP325" s="6" t="str">
        <f>IF(OR(CM325="",CN325=""),"",SUMIFS('تحميل المصنعيات'!$N:$N,'تحميل المصنعيات'!$F:$F,CN$2,'تحميل المصنعيات'!$D:$D,CL325))</f>
        <v/>
      </c>
      <c r="CQ325" s="55" t="str">
        <f t="shared" ref="CQ325:CQ388" si="203">IF(CS325="ادخال خاطئ","",IF(CM325="","",IF(OR(CM325="غ",CN325="غ"),"",IF(CO325-CP325-$P$2&lt;0,"أداء جيد",CO325-CP325-$P$2))))</f>
        <v/>
      </c>
      <c r="CR325" s="55" t="str">
        <f t="shared" ref="CR325:CR388" si="204">IF(CQ325="أداء جيد",$P$2-(CO325-CP325),"")</f>
        <v/>
      </c>
      <c r="CS325" s="129" t="str">
        <f t="shared" si="190"/>
        <v/>
      </c>
    </row>
    <row r="326" spans="9:97" x14ac:dyDescent="0.25">
      <c r="I326" s="4" t="s">
        <v>13</v>
      </c>
      <c r="J326" s="5">
        <v>45491</v>
      </c>
      <c r="K326" s="6"/>
      <c r="L326" s="6"/>
      <c r="M326" s="6" t="str">
        <f t="shared" ref="M326:M389" si="205">IF(OR(K326="",L326=""),"",IF(OR(K326="غ",L326="غ"),0,L326-K326))</f>
        <v/>
      </c>
      <c r="N326" s="6" t="str">
        <f>IF(OR(K326="",L326=""),"",SUMIFS('تحميل المصنعيات'!$N:$N,'تحميل المصنعيات'!$F:$F,L$2,'تحميل المصنعيات'!$D:$D,J326))</f>
        <v/>
      </c>
      <c r="O326" s="55" t="str">
        <f t="shared" si="191"/>
        <v/>
      </c>
      <c r="P326" s="55" t="str">
        <f t="shared" si="182"/>
        <v/>
      </c>
      <c r="Q326" s="129" t="str">
        <f t="shared" ref="Q326:Q389" si="206">IF(K326="","",IF(N326&gt;M326,"ادخال خاطئ",""))</f>
        <v/>
      </c>
      <c r="S326" s="4" t="s">
        <v>13</v>
      </c>
      <c r="T326" s="5">
        <v>45491</v>
      </c>
      <c r="U326" s="6"/>
      <c r="V326" s="6"/>
      <c r="W326" s="6" t="str">
        <f t="shared" ref="W326:W389" si="207">IF(OR(U326="",V326=""),"",IF(OR(U326="غ",V326="غ"),0,V326-U326))</f>
        <v/>
      </c>
      <c r="X326" s="6" t="str">
        <f>IF(OR(U326="",V326=""),"",SUMIFS('تحميل المصنعيات'!$N:$N,'تحميل المصنعيات'!$F:$F,V$2,'تحميل المصنعيات'!$D:$D,T326))</f>
        <v/>
      </c>
      <c r="Y326" s="55" t="str">
        <f t="shared" si="192"/>
        <v/>
      </c>
      <c r="Z326" s="55" t="str">
        <f t="shared" si="193"/>
        <v/>
      </c>
      <c r="AA326" s="129" t="str">
        <f t="shared" si="183"/>
        <v/>
      </c>
      <c r="AC326" s="4" t="s">
        <v>13</v>
      </c>
      <c r="AD326" s="5">
        <v>45491</v>
      </c>
      <c r="AE326" s="6"/>
      <c r="AF326" s="6"/>
      <c r="AG326" s="6" t="str">
        <f t="shared" ref="AG326:AG389" si="208">IF(OR(AE326="",AF326=""),"",IF(OR(AE326="غ",AF326="غ"),0,AF326-AE326))</f>
        <v/>
      </c>
      <c r="AH326" s="6" t="str">
        <f>IF(OR(AE326="",AF326=""),"",SUMIFS('تحميل المصنعيات'!$N:$N,'تحميل المصنعيات'!$F:$F,AF$2,'تحميل المصنعيات'!$D:$D,AD326))</f>
        <v/>
      </c>
      <c r="AI326" s="55" t="str">
        <f t="shared" si="194"/>
        <v/>
      </c>
      <c r="AJ326" s="55" t="str">
        <f t="shared" ref="AJ326:AJ389" si="209">IF(AI326="أداء جيد",$P$2-(AG326-AH326),"")</f>
        <v/>
      </c>
      <c r="AK326" s="129" t="str">
        <f t="shared" si="184"/>
        <v/>
      </c>
      <c r="AM326" s="4" t="s">
        <v>13</v>
      </c>
      <c r="AN326" s="5">
        <v>45491</v>
      </c>
      <c r="AO326" s="6"/>
      <c r="AP326" s="6"/>
      <c r="AQ326" s="6" t="str">
        <f t="shared" ref="AQ326:AQ389" si="210">IF(OR(AO326="",AP326=""),"",IF(OR(AO326="غ",AP326="غ"),0,AP326-AO326))</f>
        <v/>
      </c>
      <c r="AR326" s="6" t="str">
        <f>IF(OR(AO326="",AP326=""),"",SUMIFS('تحميل المصنعيات'!$N:$N,'تحميل المصنعيات'!$F:$F,AP$2,'تحميل المصنعيات'!$D:$D,AN326))</f>
        <v/>
      </c>
      <c r="AS326" s="55" t="str">
        <f t="shared" si="195"/>
        <v/>
      </c>
      <c r="AT326" s="55" t="str">
        <f t="shared" si="196"/>
        <v/>
      </c>
      <c r="AU326" s="129" t="str">
        <f t="shared" si="185"/>
        <v/>
      </c>
      <c r="AW326" s="4" t="s">
        <v>13</v>
      </c>
      <c r="AX326" s="5">
        <v>45491</v>
      </c>
      <c r="AY326" s="6"/>
      <c r="AZ326" s="6"/>
      <c r="BA326" s="6" t="str">
        <f t="shared" ref="BA326:BA389" si="211">IF(OR(AY326="",AZ326=""),"",IF(OR(AY326="غ",AZ326="غ"),0,AZ326-AY326))</f>
        <v/>
      </c>
      <c r="BB326" s="6" t="str">
        <f>IF(OR(AY326="",AZ326=""),"",SUMIFS('تحميل المصنعيات'!$N:$N,'تحميل المصنعيات'!$F:$F,AZ$2,'تحميل المصنعيات'!$D:$D,AX326))</f>
        <v/>
      </c>
      <c r="BC326" s="55" t="str">
        <f t="shared" si="197"/>
        <v/>
      </c>
      <c r="BD326" s="55" t="str">
        <f t="shared" ref="BD326:BD389" si="212">IF(BC326="أداء جيد",$P$2-(BA326-BB326),"")</f>
        <v/>
      </c>
      <c r="BE326" s="129" t="str">
        <f t="shared" si="186"/>
        <v/>
      </c>
      <c r="BG326" s="4" t="s">
        <v>13</v>
      </c>
      <c r="BH326" s="5">
        <v>45491</v>
      </c>
      <c r="BI326" s="6"/>
      <c r="BJ326" s="6"/>
      <c r="BK326" s="6" t="str">
        <f t="shared" ref="BK326:BK389" si="213">IF(OR(BI326="",BJ326=""),"",IF(OR(BI326="غ",BJ326="غ"),0,BJ326-BI326))</f>
        <v/>
      </c>
      <c r="BL326" s="6" t="str">
        <f>IF(OR(BI326="",BJ326=""),"",SUMIFS('تحميل المصنعيات'!$N:$N,'تحميل المصنعيات'!$F:$F,BJ$2,'تحميل المصنعيات'!$D:$D,BH326))</f>
        <v/>
      </c>
      <c r="BM326" s="55" t="str">
        <f t="shared" si="198"/>
        <v/>
      </c>
      <c r="BN326" s="55" t="str">
        <f t="shared" si="199"/>
        <v/>
      </c>
      <c r="BO326" s="129" t="str">
        <f t="shared" si="187"/>
        <v/>
      </c>
      <c r="BQ326" s="4" t="s">
        <v>13</v>
      </c>
      <c r="BR326" s="5">
        <v>45491</v>
      </c>
      <c r="BS326" s="6"/>
      <c r="BT326" s="6"/>
      <c r="BU326" s="6" t="str">
        <f t="shared" ref="BU326:BU389" si="214">IF(OR(BS326="",BT326=""),"",IF(OR(BS326="غ",BT326="غ"),0,BT326-BS326))</f>
        <v/>
      </c>
      <c r="BV326" s="6" t="str">
        <f>IF(OR(BS326="",BT326=""),"",SUMIFS('تحميل المصنعيات'!$N:$N,'تحميل المصنعيات'!$F:$F,BT$2,'تحميل المصنعيات'!$D:$D,BR326))</f>
        <v/>
      </c>
      <c r="BW326" s="55" t="str">
        <f t="shared" si="200"/>
        <v/>
      </c>
      <c r="BX326" s="55" t="str">
        <f t="shared" ref="BX326:BX389" si="215">IF(BW326="أداء جيد",$P$2-(BU326-BV326),"")</f>
        <v/>
      </c>
      <c r="BY326" s="129" t="str">
        <f t="shared" si="188"/>
        <v/>
      </c>
      <c r="CA326" s="4" t="s">
        <v>13</v>
      </c>
      <c r="CB326" s="5">
        <v>45491</v>
      </c>
      <c r="CC326" s="6"/>
      <c r="CD326" s="6"/>
      <c r="CE326" s="6" t="str">
        <f t="shared" ref="CE326:CE389" si="216">IF(OR(CC326="",CD326=""),"",IF(OR(CC326="غ",CD326="غ"),0,CD326-CC326))</f>
        <v/>
      </c>
      <c r="CF326" s="6" t="str">
        <f>IF(OR(CC326="",CD326=""),"",SUMIFS('تحميل المصنعيات'!$N:$N,'تحميل المصنعيات'!$F:$F,CD$2,'تحميل المصنعيات'!$D:$D,CB326))</f>
        <v/>
      </c>
      <c r="CG326" s="55" t="str">
        <f t="shared" si="201"/>
        <v/>
      </c>
      <c r="CH326" s="55" t="str">
        <f t="shared" si="202"/>
        <v/>
      </c>
      <c r="CI326" s="129" t="str">
        <f t="shared" si="189"/>
        <v/>
      </c>
      <c r="CK326" s="4" t="s">
        <v>13</v>
      </c>
      <c r="CL326" s="5">
        <v>45491</v>
      </c>
      <c r="CM326" s="6"/>
      <c r="CN326" s="6"/>
      <c r="CO326" s="6" t="str">
        <f t="shared" ref="CO326:CO389" si="217">IF(OR(CM326="",CN326=""),"",IF(OR(CM326="غ",CN326="غ"),0,CN326-CM326))</f>
        <v/>
      </c>
      <c r="CP326" s="6" t="str">
        <f>IF(OR(CM326="",CN326=""),"",SUMIFS('تحميل المصنعيات'!$N:$N,'تحميل المصنعيات'!$F:$F,CN$2,'تحميل المصنعيات'!$D:$D,CL326))</f>
        <v/>
      </c>
      <c r="CQ326" s="55" t="str">
        <f t="shared" si="203"/>
        <v/>
      </c>
      <c r="CR326" s="55" t="str">
        <f t="shared" si="204"/>
        <v/>
      </c>
      <c r="CS326" s="129" t="str">
        <f t="shared" si="190"/>
        <v/>
      </c>
    </row>
    <row r="327" spans="9:97" x14ac:dyDescent="0.25">
      <c r="I327" s="132" t="s">
        <v>30</v>
      </c>
      <c r="J327" s="133">
        <v>45492</v>
      </c>
      <c r="K327" s="134"/>
      <c r="L327" s="134"/>
      <c r="M327" s="134" t="str">
        <f t="shared" si="205"/>
        <v/>
      </c>
      <c r="N327" s="134" t="str">
        <f>IF(OR(K327="",L327=""),"",SUMIFS('تحميل المصنعيات'!$N:$N,'تحميل المصنعيات'!$F:$F,L$2,'تحميل المصنعيات'!$D:$D,J327))</f>
        <v/>
      </c>
      <c r="O327" s="135" t="str">
        <f t="shared" si="191"/>
        <v/>
      </c>
      <c r="P327" s="135" t="str">
        <f t="shared" si="182"/>
        <v/>
      </c>
      <c r="Q327" s="132" t="str">
        <f t="shared" si="206"/>
        <v/>
      </c>
      <c r="S327" s="132" t="s">
        <v>30</v>
      </c>
      <c r="T327" s="133">
        <v>45492</v>
      </c>
      <c r="U327" s="134"/>
      <c r="V327" s="134"/>
      <c r="W327" s="134" t="str">
        <f t="shared" si="207"/>
        <v/>
      </c>
      <c r="X327" s="134" t="str">
        <f>IF(OR(U327="",V327=""),"",SUMIFS('تحميل المصنعيات'!$N:$N,'تحميل المصنعيات'!$F:$F,V$2,'تحميل المصنعيات'!$D:$D,T327))</f>
        <v/>
      </c>
      <c r="Y327" s="135" t="str">
        <f t="shared" si="192"/>
        <v/>
      </c>
      <c r="Z327" s="135" t="str">
        <f t="shared" si="193"/>
        <v/>
      </c>
      <c r="AA327" s="132" t="str">
        <f t="shared" si="183"/>
        <v/>
      </c>
      <c r="AC327" s="132" t="s">
        <v>30</v>
      </c>
      <c r="AD327" s="133">
        <v>45492</v>
      </c>
      <c r="AE327" s="134"/>
      <c r="AF327" s="134"/>
      <c r="AG327" s="134" t="str">
        <f t="shared" si="208"/>
        <v/>
      </c>
      <c r="AH327" s="134" t="str">
        <f>IF(OR(AE327="",AF327=""),"",SUMIFS('تحميل المصنعيات'!$N:$N,'تحميل المصنعيات'!$F:$F,AF$2,'تحميل المصنعيات'!$D:$D,AD327))</f>
        <v/>
      </c>
      <c r="AI327" s="135" t="str">
        <f t="shared" si="194"/>
        <v/>
      </c>
      <c r="AJ327" s="135" t="str">
        <f t="shared" si="209"/>
        <v/>
      </c>
      <c r="AK327" s="132" t="str">
        <f t="shared" si="184"/>
        <v/>
      </c>
      <c r="AM327" s="132" t="s">
        <v>30</v>
      </c>
      <c r="AN327" s="133">
        <v>45492</v>
      </c>
      <c r="AO327" s="134"/>
      <c r="AP327" s="134"/>
      <c r="AQ327" s="134" t="str">
        <f t="shared" si="210"/>
        <v/>
      </c>
      <c r="AR327" s="134" t="str">
        <f>IF(OR(AO327="",AP327=""),"",SUMIFS('تحميل المصنعيات'!$N:$N,'تحميل المصنعيات'!$F:$F,AP$2,'تحميل المصنعيات'!$D:$D,AN327))</f>
        <v/>
      </c>
      <c r="AS327" s="135" t="str">
        <f t="shared" si="195"/>
        <v/>
      </c>
      <c r="AT327" s="135" t="str">
        <f t="shared" si="196"/>
        <v/>
      </c>
      <c r="AU327" s="132" t="str">
        <f t="shared" si="185"/>
        <v/>
      </c>
      <c r="AW327" s="132" t="s">
        <v>30</v>
      </c>
      <c r="AX327" s="133">
        <v>45492</v>
      </c>
      <c r="AY327" s="134"/>
      <c r="AZ327" s="134"/>
      <c r="BA327" s="134" t="str">
        <f t="shared" si="211"/>
        <v/>
      </c>
      <c r="BB327" s="134" t="str">
        <f>IF(OR(AY327="",AZ327=""),"",SUMIFS('تحميل المصنعيات'!$N:$N,'تحميل المصنعيات'!$F:$F,AZ$2,'تحميل المصنعيات'!$D:$D,AX327))</f>
        <v/>
      </c>
      <c r="BC327" s="135" t="str">
        <f t="shared" si="197"/>
        <v/>
      </c>
      <c r="BD327" s="135" t="str">
        <f t="shared" si="212"/>
        <v/>
      </c>
      <c r="BE327" s="132" t="str">
        <f t="shared" si="186"/>
        <v/>
      </c>
      <c r="BG327" s="132" t="s">
        <v>30</v>
      </c>
      <c r="BH327" s="133">
        <v>45492</v>
      </c>
      <c r="BI327" s="134"/>
      <c r="BJ327" s="134"/>
      <c r="BK327" s="134" t="str">
        <f t="shared" si="213"/>
        <v/>
      </c>
      <c r="BL327" s="134" t="str">
        <f>IF(OR(BI327="",BJ327=""),"",SUMIFS('تحميل المصنعيات'!$N:$N,'تحميل المصنعيات'!$F:$F,BJ$2,'تحميل المصنعيات'!$D:$D,BH327))</f>
        <v/>
      </c>
      <c r="BM327" s="135" t="str">
        <f t="shared" si="198"/>
        <v/>
      </c>
      <c r="BN327" s="135" t="str">
        <f t="shared" si="199"/>
        <v/>
      </c>
      <c r="BO327" s="132" t="str">
        <f t="shared" si="187"/>
        <v/>
      </c>
      <c r="BQ327" s="132" t="s">
        <v>30</v>
      </c>
      <c r="BR327" s="133">
        <v>45492</v>
      </c>
      <c r="BS327" s="134"/>
      <c r="BT327" s="134"/>
      <c r="BU327" s="134" t="str">
        <f t="shared" si="214"/>
        <v/>
      </c>
      <c r="BV327" s="134" t="str">
        <f>IF(OR(BS327="",BT327=""),"",SUMIFS('تحميل المصنعيات'!$N:$N,'تحميل المصنعيات'!$F:$F,BT$2,'تحميل المصنعيات'!$D:$D,BR327))</f>
        <v/>
      </c>
      <c r="BW327" s="135" t="str">
        <f t="shared" si="200"/>
        <v/>
      </c>
      <c r="BX327" s="135" t="str">
        <f t="shared" si="215"/>
        <v/>
      </c>
      <c r="BY327" s="132" t="str">
        <f t="shared" si="188"/>
        <v/>
      </c>
      <c r="CA327" s="132" t="s">
        <v>30</v>
      </c>
      <c r="CB327" s="133">
        <v>45492</v>
      </c>
      <c r="CC327" s="134"/>
      <c r="CD327" s="134"/>
      <c r="CE327" s="134" t="str">
        <f t="shared" si="216"/>
        <v/>
      </c>
      <c r="CF327" s="134" t="str">
        <f>IF(OR(CC327="",CD327=""),"",SUMIFS('تحميل المصنعيات'!$N:$N,'تحميل المصنعيات'!$F:$F,CD$2,'تحميل المصنعيات'!$D:$D,CB327))</f>
        <v/>
      </c>
      <c r="CG327" s="135" t="str">
        <f t="shared" si="201"/>
        <v/>
      </c>
      <c r="CH327" s="135" t="str">
        <f t="shared" si="202"/>
        <v/>
      </c>
      <c r="CI327" s="132" t="str">
        <f t="shared" si="189"/>
        <v/>
      </c>
      <c r="CK327" s="132" t="s">
        <v>30</v>
      </c>
      <c r="CL327" s="133">
        <v>45492</v>
      </c>
      <c r="CM327" s="134"/>
      <c r="CN327" s="134"/>
      <c r="CO327" s="134" t="str">
        <f t="shared" si="217"/>
        <v/>
      </c>
      <c r="CP327" s="134" t="str">
        <f>IF(OR(CM327="",CN327=""),"",SUMIFS('تحميل المصنعيات'!$N:$N,'تحميل المصنعيات'!$F:$F,CN$2,'تحميل المصنعيات'!$D:$D,CL327))</f>
        <v/>
      </c>
      <c r="CQ327" s="135" t="str">
        <f t="shared" si="203"/>
        <v/>
      </c>
      <c r="CR327" s="135" t="str">
        <f t="shared" si="204"/>
        <v/>
      </c>
      <c r="CS327" s="132" t="str">
        <f t="shared" si="190"/>
        <v/>
      </c>
    </row>
    <row r="328" spans="9:97" x14ac:dyDescent="0.25">
      <c r="I328" s="4" t="s">
        <v>8</v>
      </c>
      <c r="J328" s="5">
        <v>45493</v>
      </c>
      <c r="K328" s="6"/>
      <c r="L328" s="6"/>
      <c r="M328" s="6" t="str">
        <f t="shared" si="205"/>
        <v/>
      </c>
      <c r="N328" s="6" t="str">
        <f>IF(OR(K328="",L328=""),"",SUMIFS('تحميل المصنعيات'!$N:$N,'تحميل المصنعيات'!$F:$F,L$2,'تحميل المصنعيات'!$D:$D,J328))</f>
        <v/>
      </c>
      <c r="O328" s="55" t="str">
        <f t="shared" si="191"/>
        <v/>
      </c>
      <c r="P328" s="55" t="str">
        <f t="shared" ref="P328:P391" si="218">IF(O328="أداء جيد",$P$2-(M328-N328),"")</f>
        <v/>
      </c>
      <c r="Q328" s="129" t="str">
        <f t="shared" si="206"/>
        <v/>
      </c>
      <c r="S328" s="4" t="s">
        <v>8</v>
      </c>
      <c r="T328" s="5">
        <v>45493</v>
      </c>
      <c r="U328" s="6"/>
      <c r="V328" s="6"/>
      <c r="W328" s="6" t="str">
        <f t="shared" si="207"/>
        <v/>
      </c>
      <c r="X328" s="6" t="str">
        <f>IF(OR(U328="",V328=""),"",SUMIFS('تحميل المصنعيات'!$N:$N,'تحميل المصنعيات'!$F:$F,V$2,'تحميل المصنعيات'!$D:$D,T328))</f>
        <v/>
      </c>
      <c r="Y328" s="55" t="str">
        <f t="shared" si="192"/>
        <v/>
      </c>
      <c r="Z328" s="55" t="str">
        <f t="shared" si="193"/>
        <v/>
      </c>
      <c r="AA328" s="129" t="str">
        <f t="shared" si="183"/>
        <v/>
      </c>
      <c r="AC328" s="4" t="s">
        <v>8</v>
      </c>
      <c r="AD328" s="5">
        <v>45493</v>
      </c>
      <c r="AE328" s="6"/>
      <c r="AF328" s="6"/>
      <c r="AG328" s="6" t="str">
        <f t="shared" si="208"/>
        <v/>
      </c>
      <c r="AH328" s="6" t="str">
        <f>IF(OR(AE328="",AF328=""),"",SUMIFS('تحميل المصنعيات'!$N:$N,'تحميل المصنعيات'!$F:$F,AF$2,'تحميل المصنعيات'!$D:$D,AD328))</f>
        <v/>
      </c>
      <c r="AI328" s="55" t="str">
        <f t="shared" si="194"/>
        <v/>
      </c>
      <c r="AJ328" s="55" t="str">
        <f t="shared" si="209"/>
        <v/>
      </c>
      <c r="AK328" s="129" t="str">
        <f t="shared" si="184"/>
        <v/>
      </c>
      <c r="AM328" s="4" t="s">
        <v>8</v>
      </c>
      <c r="AN328" s="5">
        <v>45493</v>
      </c>
      <c r="AO328" s="6"/>
      <c r="AP328" s="6"/>
      <c r="AQ328" s="6" t="str">
        <f t="shared" si="210"/>
        <v/>
      </c>
      <c r="AR328" s="6" t="str">
        <f>IF(OR(AO328="",AP328=""),"",SUMIFS('تحميل المصنعيات'!$N:$N,'تحميل المصنعيات'!$F:$F,AP$2,'تحميل المصنعيات'!$D:$D,AN328))</f>
        <v/>
      </c>
      <c r="AS328" s="55" t="str">
        <f t="shared" si="195"/>
        <v/>
      </c>
      <c r="AT328" s="55" t="str">
        <f t="shared" si="196"/>
        <v/>
      </c>
      <c r="AU328" s="129" t="str">
        <f t="shared" si="185"/>
        <v/>
      </c>
      <c r="AW328" s="4" t="s">
        <v>8</v>
      </c>
      <c r="AX328" s="5">
        <v>45493</v>
      </c>
      <c r="AY328" s="6"/>
      <c r="AZ328" s="6"/>
      <c r="BA328" s="6" t="str">
        <f t="shared" si="211"/>
        <v/>
      </c>
      <c r="BB328" s="6" t="str">
        <f>IF(OR(AY328="",AZ328=""),"",SUMIFS('تحميل المصنعيات'!$N:$N,'تحميل المصنعيات'!$F:$F,AZ$2,'تحميل المصنعيات'!$D:$D,AX328))</f>
        <v/>
      </c>
      <c r="BC328" s="55" t="str">
        <f t="shared" si="197"/>
        <v/>
      </c>
      <c r="BD328" s="55" t="str">
        <f t="shared" si="212"/>
        <v/>
      </c>
      <c r="BE328" s="129" t="str">
        <f t="shared" si="186"/>
        <v/>
      </c>
      <c r="BG328" s="4" t="s">
        <v>8</v>
      </c>
      <c r="BH328" s="5">
        <v>45493</v>
      </c>
      <c r="BI328" s="6"/>
      <c r="BJ328" s="6"/>
      <c r="BK328" s="6" t="str">
        <f t="shared" si="213"/>
        <v/>
      </c>
      <c r="BL328" s="6" t="str">
        <f>IF(OR(BI328="",BJ328=""),"",SUMIFS('تحميل المصنعيات'!$N:$N,'تحميل المصنعيات'!$F:$F,BJ$2,'تحميل المصنعيات'!$D:$D,BH328))</f>
        <v/>
      </c>
      <c r="BM328" s="55" t="str">
        <f t="shared" si="198"/>
        <v/>
      </c>
      <c r="BN328" s="55" t="str">
        <f t="shared" si="199"/>
        <v/>
      </c>
      <c r="BO328" s="129" t="str">
        <f t="shared" si="187"/>
        <v/>
      </c>
      <c r="BQ328" s="4" t="s">
        <v>8</v>
      </c>
      <c r="BR328" s="5">
        <v>45493</v>
      </c>
      <c r="BS328" s="6"/>
      <c r="BT328" s="6"/>
      <c r="BU328" s="6" t="str">
        <f t="shared" si="214"/>
        <v/>
      </c>
      <c r="BV328" s="6" t="str">
        <f>IF(OR(BS328="",BT328=""),"",SUMIFS('تحميل المصنعيات'!$N:$N,'تحميل المصنعيات'!$F:$F,BT$2,'تحميل المصنعيات'!$D:$D,BR328))</f>
        <v/>
      </c>
      <c r="BW328" s="55" t="str">
        <f t="shared" si="200"/>
        <v/>
      </c>
      <c r="BX328" s="55" t="str">
        <f t="shared" si="215"/>
        <v/>
      </c>
      <c r="BY328" s="129" t="str">
        <f t="shared" si="188"/>
        <v/>
      </c>
      <c r="CA328" s="4" t="s">
        <v>8</v>
      </c>
      <c r="CB328" s="5">
        <v>45493</v>
      </c>
      <c r="CC328" s="6"/>
      <c r="CD328" s="6"/>
      <c r="CE328" s="6" t="str">
        <f t="shared" si="216"/>
        <v/>
      </c>
      <c r="CF328" s="6" t="str">
        <f>IF(OR(CC328="",CD328=""),"",SUMIFS('تحميل المصنعيات'!$N:$N,'تحميل المصنعيات'!$F:$F,CD$2,'تحميل المصنعيات'!$D:$D,CB328))</f>
        <v/>
      </c>
      <c r="CG328" s="55" t="str">
        <f t="shared" si="201"/>
        <v/>
      </c>
      <c r="CH328" s="55" t="str">
        <f t="shared" si="202"/>
        <v/>
      </c>
      <c r="CI328" s="129" t="str">
        <f t="shared" si="189"/>
        <v/>
      </c>
      <c r="CK328" s="4" t="s">
        <v>8</v>
      </c>
      <c r="CL328" s="5">
        <v>45493</v>
      </c>
      <c r="CM328" s="6"/>
      <c r="CN328" s="6"/>
      <c r="CO328" s="6" t="str">
        <f t="shared" si="217"/>
        <v/>
      </c>
      <c r="CP328" s="6" t="str">
        <f>IF(OR(CM328="",CN328=""),"",SUMIFS('تحميل المصنعيات'!$N:$N,'تحميل المصنعيات'!$F:$F,CN$2,'تحميل المصنعيات'!$D:$D,CL328))</f>
        <v/>
      </c>
      <c r="CQ328" s="55" t="str">
        <f t="shared" si="203"/>
        <v/>
      </c>
      <c r="CR328" s="55" t="str">
        <f t="shared" si="204"/>
        <v/>
      </c>
      <c r="CS328" s="129" t="str">
        <f t="shared" si="190"/>
        <v/>
      </c>
    </row>
    <row r="329" spans="9:97" x14ac:dyDescent="0.25">
      <c r="I329" s="4" t="s">
        <v>9</v>
      </c>
      <c r="J329" s="5">
        <v>45494</v>
      </c>
      <c r="K329" s="6"/>
      <c r="L329" s="6"/>
      <c r="M329" s="6" t="str">
        <f t="shared" si="205"/>
        <v/>
      </c>
      <c r="N329" s="6" t="str">
        <f>IF(OR(K329="",L329=""),"",SUMIFS('تحميل المصنعيات'!$N:$N,'تحميل المصنعيات'!$F:$F,L$2,'تحميل المصنعيات'!$D:$D,J329))</f>
        <v/>
      </c>
      <c r="O329" s="55" t="str">
        <f t="shared" si="191"/>
        <v/>
      </c>
      <c r="P329" s="55" t="str">
        <f t="shared" si="218"/>
        <v/>
      </c>
      <c r="Q329" s="129" t="str">
        <f t="shared" si="206"/>
        <v/>
      </c>
      <c r="S329" s="4" t="s">
        <v>9</v>
      </c>
      <c r="T329" s="5">
        <v>45494</v>
      </c>
      <c r="U329" s="6"/>
      <c r="V329" s="6"/>
      <c r="W329" s="6" t="str">
        <f t="shared" si="207"/>
        <v/>
      </c>
      <c r="X329" s="6" t="str">
        <f>IF(OR(U329="",V329=""),"",SUMIFS('تحميل المصنعيات'!$N:$N,'تحميل المصنعيات'!$F:$F,V$2,'تحميل المصنعيات'!$D:$D,T329))</f>
        <v/>
      </c>
      <c r="Y329" s="55" t="str">
        <f t="shared" si="192"/>
        <v/>
      </c>
      <c r="Z329" s="55" t="str">
        <f t="shared" si="193"/>
        <v/>
      </c>
      <c r="AA329" s="129" t="str">
        <f t="shared" si="183"/>
        <v/>
      </c>
      <c r="AC329" s="4" t="s">
        <v>9</v>
      </c>
      <c r="AD329" s="5">
        <v>45494</v>
      </c>
      <c r="AE329" s="6"/>
      <c r="AF329" s="6"/>
      <c r="AG329" s="6" t="str">
        <f t="shared" si="208"/>
        <v/>
      </c>
      <c r="AH329" s="6" t="str">
        <f>IF(OR(AE329="",AF329=""),"",SUMIFS('تحميل المصنعيات'!$N:$N,'تحميل المصنعيات'!$F:$F,AF$2,'تحميل المصنعيات'!$D:$D,AD329))</f>
        <v/>
      </c>
      <c r="AI329" s="55" t="str">
        <f t="shared" si="194"/>
        <v/>
      </c>
      <c r="AJ329" s="55" t="str">
        <f t="shared" si="209"/>
        <v/>
      </c>
      <c r="AK329" s="129" t="str">
        <f t="shared" si="184"/>
        <v/>
      </c>
      <c r="AM329" s="4" t="s">
        <v>9</v>
      </c>
      <c r="AN329" s="5">
        <v>45494</v>
      </c>
      <c r="AO329" s="6"/>
      <c r="AP329" s="6"/>
      <c r="AQ329" s="6" t="str">
        <f t="shared" si="210"/>
        <v/>
      </c>
      <c r="AR329" s="6" t="str">
        <f>IF(OR(AO329="",AP329=""),"",SUMIFS('تحميل المصنعيات'!$N:$N,'تحميل المصنعيات'!$F:$F,AP$2,'تحميل المصنعيات'!$D:$D,AN329))</f>
        <v/>
      </c>
      <c r="AS329" s="55" t="str">
        <f t="shared" si="195"/>
        <v/>
      </c>
      <c r="AT329" s="55" t="str">
        <f t="shared" si="196"/>
        <v/>
      </c>
      <c r="AU329" s="129" t="str">
        <f t="shared" si="185"/>
        <v/>
      </c>
      <c r="AW329" s="4" t="s">
        <v>9</v>
      </c>
      <c r="AX329" s="5">
        <v>45494</v>
      </c>
      <c r="AY329" s="6"/>
      <c r="AZ329" s="6"/>
      <c r="BA329" s="6" t="str">
        <f t="shared" si="211"/>
        <v/>
      </c>
      <c r="BB329" s="6" t="str">
        <f>IF(OR(AY329="",AZ329=""),"",SUMIFS('تحميل المصنعيات'!$N:$N,'تحميل المصنعيات'!$F:$F,AZ$2,'تحميل المصنعيات'!$D:$D,AX329))</f>
        <v/>
      </c>
      <c r="BC329" s="55" t="str">
        <f t="shared" si="197"/>
        <v/>
      </c>
      <c r="BD329" s="55" t="str">
        <f t="shared" si="212"/>
        <v/>
      </c>
      <c r="BE329" s="129" t="str">
        <f t="shared" si="186"/>
        <v/>
      </c>
      <c r="BG329" s="4" t="s">
        <v>9</v>
      </c>
      <c r="BH329" s="5">
        <v>45494</v>
      </c>
      <c r="BI329" s="6"/>
      <c r="BJ329" s="6"/>
      <c r="BK329" s="6" t="str">
        <f t="shared" si="213"/>
        <v/>
      </c>
      <c r="BL329" s="6" t="str">
        <f>IF(OR(BI329="",BJ329=""),"",SUMIFS('تحميل المصنعيات'!$N:$N,'تحميل المصنعيات'!$F:$F,BJ$2,'تحميل المصنعيات'!$D:$D,BH329))</f>
        <v/>
      </c>
      <c r="BM329" s="55" t="str">
        <f t="shared" si="198"/>
        <v/>
      </c>
      <c r="BN329" s="55" t="str">
        <f t="shared" si="199"/>
        <v/>
      </c>
      <c r="BO329" s="129" t="str">
        <f t="shared" si="187"/>
        <v/>
      </c>
      <c r="BQ329" s="4" t="s">
        <v>9</v>
      </c>
      <c r="BR329" s="5">
        <v>45494</v>
      </c>
      <c r="BS329" s="6"/>
      <c r="BT329" s="6"/>
      <c r="BU329" s="6" t="str">
        <f t="shared" si="214"/>
        <v/>
      </c>
      <c r="BV329" s="6" t="str">
        <f>IF(OR(BS329="",BT329=""),"",SUMIFS('تحميل المصنعيات'!$N:$N,'تحميل المصنعيات'!$F:$F,BT$2,'تحميل المصنعيات'!$D:$D,BR329))</f>
        <v/>
      </c>
      <c r="BW329" s="55" t="str">
        <f t="shared" si="200"/>
        <v/>
      </c>
      <c r="BX329" s="55" t="str">
        <f t="shared" si="215"/>
        <v/>
      </c>
      <c r="BY329" s="129" t="str">
        <f t="shared" si="188"/>
        <v/>
      </c>
      <c r="CA329" s="4" t="s">
        <v>9</v>
      </c>
      <c r="CB329" s="5">
        <v>45494</v>
      </c>
      <c r="CC329" s="6"/>
      <c r="CD329" s="6"/>
      <c r="CE329" s="6" t="str">
        <f t="shared" si="216"/>
        <v/>
      </c>
      <c r="CF329" s="6" t="str">
        <f>IF(OR(CC329="",CD329=""),"",SUMIFS('تحميل المصنعيات'!$N:$N,'تحميل المصنعيات'!$F:$F,CD$2,'تحميل المصنعيات'!$D:$D,CB329))</f>
        <v/>
      </c>
      <c r="CG329" s="55" t="str">
        <f t="shared" si="201"/>
        <v/>
      </c>
      <c r="CH329" s="55" t="str">
        <f t="shared" si="202"/>
        <v/>
      </c>
      <c r="CI329" s="129" t="str">
        <f t="shared" si="189"/>
        <v/>
      </c>
      <c r="CK329" s="4" t="s">
        <v>9</v>
      </c>
      <c r="CL329" s="5">
        <v>45494</v>
      </c>
      <c r="CM329" s="6"/>
      <c r="CN329" s="6"/>
      <c r="CO329" s="6" t="str">
        <f t="shared" si="217"/>
        <v/>
      </c>
      <c r="CP329" s="6" t="str">
        <f>IF(OR(CM329="",CN329=""),"",SUMIFS('تحميل المصنعيات'!$N:$N,'تحميل المصنعيات'!$F:$F,CN$2,'تحميل المصنعيات'!$D:$D,CL329))</f>
        <v/>
      </c>
      <c r="CQ329" s="55" t="str">
        <f t="shared" si="203"/>
        <v/>
      </c>
      <c r="CR329" s="55" t="str">
        <f t="shared" si="204"/>
        <v/>
      </c>
      <c r="CS329" s="129" t="str">
        <f t="shared" si="190"/>
        <v/>
      </c>
    </row>
    <row r="330" spans="9:97" x14ac:dyDescent="0.25">
      <c r="I330" s="4" t="s">
        <v>10</v>
      </c>
      <c r="J330" s="5">
        <v>45495</v>
      </c>
      <c r="K330" s="6"/>
      <c r="L330" s="6"/>
      <c r="M330" s="6" t="str">
        <f t="shared" si="205"/>
        <v/>
      </c>
      <c r="N330" s="6" t="str">
        <f>IF(OR(K330="",L330=""),"",SUMIFS('تحميل المصنعيات'!$N:$N,'تحميل المصنعيات'!$F:$F,L$2,'تحميل المصنعيات'!$D:$D,J330))</f>
        <v/>
      </c>
      <c r="O330" s="55" t="str">
        <f t="shared" si="191"/>
        <v/>
      </c>
      <c r="P330" s="55" t="str">
        <f t="shared" si="218"/>
        <v/>
      </c>
      <c r="Q330" s="129" t="str">
        <f t="shared" si="206"/>
        <v/>
      </c>
      <c r="S330" s="4" t="s">
        <v>10</v>
      </c>
      <c r="T330" s="5">
        <v>45495</v>
      </c>
      <c r="U330" s="6"/>
      <c r="V330" s="6"/>
      <c r="W330" s="6" t="str">
        <f t="shared" si="207"/>
        <v/>
      </c>
      <c r="X330" s="6" t="str">
        <f>IF(OR(U330="",V330=""),"",SUMIFS('تحميل المصنعيات'!$N:$N,'تحميل المصنعيات'!$F:$F,V$2,'تحميل المصنعيات'!$D:$D,T330))</f>
        <v/>
      </c>
      <c r="Y330" s="55" t="str">
        <f t="shared" si="192"/>
        <v/>
      </c>
      <c r="Z330" s="55" t="str">
        <f t="shared" si="193"/>
        <v/>
      </c>
      <c r="AA330" s="129" t="str">
        <f t="shared" si="183"/>
        <v/>
      </c>
      <c r="AC330" s="4" t="s">
        <v>10</v>
      </c>
      <c r="AD330" s="5">
        <v>45495</v>
      </c>
      <c r="AE330" s="6"/>
      <c r="AF330" s="6"/>
      <c r="AG330" s="6" t="str">
        <f t="shared" si="208"/>
        <v/>
      </c>
      <c r="AH330" s="6" t="str">
        <f>IF(OR(AE330="",AF330=""),"",SUMIFS('تحميل المصنعيات'!$N:$N,'تحميل المصنعيات'!$F:$F,AF$2,'تحميل المصنعيات'!$D:$D,AD330))</f>
        <v/>
      </c>
      <c r="AI330" s="55" t="str">
        <f t="shared" si="194"/>
        <v/>
      </c>
      <c r="AJ330" s="55" t="str">
        <f t="shared" si="209"/>
        <v/>
      </c>
      <c r="AK330" s="129" t="str">
        <f t="shared" si="184"/>
        <v/>
      </c>
      <c r="AM330" s="4" t="s">
        <v>10</v>
      </c>
      <c r="AN330" s="5">
        <v>45495</v>
      </c>
      <c r="AO330" s="6"/>
      <c r="AP330" s="6"/>
      <c r="AQ330" s="6" t="str">
        <f t="shared" si="210"/>
        <v/>
      </c>
      <c r="AR330" s="6" t="str">
        <f>IF(OR(AO330="",AP330=""),"",SUMIFS('تحميل المصنعيات'!$N:$N,'تحميل المصنعيات'!$F:$F,AP$2,'تحميل المصنعيات'!$D:$D,AN330))</f>
        <v/>
      </c>
      <c r="AS330" s="55" t="str">
        <f t="shared" si="195"/>
        <v/>
      </c>
      <c r="AT330" s="55" t="str">
        <f t="shared" si="196"/>
        <v/>
      </c>
      <c r="AU330" s="129" t="str">
        <f t="shared" si="185"/>
        <v/>
      </c>
      <c r="AW330" s="4" t="s">
        <v>10</v>
      </c>
      <c r="AX330" s="5">
        <v>45495</v>
      </c>
      <c r="AY330" s="6"/>
      <c r="AZ330" s="6"/>
      <c r="BA330" s="6" t="str">
        <f t="shared" si="211"/>
        <v/>
      </c>
      <c r="BB330" s="6" t="str">
        <f>IF(OR(AY330="",AZ330=""),"",SUMIFS('تحميل المصنعيات'!$N:$N,'تحميل المصنعيات'!$F:$F,AZ$2,'تحميل المصنعيات'!$D:$D,AX330))</f>
        <v/>
      </c>
      <c r="BC330" s="55" t="str">
        <f t="shared" si="197"/>
        <v/>
      </c>
      <c r="BD330" s="55" t="str">
        <f t="shared" si="212"/>
        <v/>
      </c>
      <c r="BE330" s="129" t="str">
        <f t="shared" si="186"/>
        <v/>
      </c>
      <c r="BG330" s="4" t="s">
        <v>10</v>
      </c>
      <c r="BH330" s="5">
        <v>45495</v>
      </c>
      <c r="BI330" s="6"/>
      <c r="BJ330" s="6"/>
      <c r="BK330" s="6" t="str">
        <f t="shared" si="213"/>
        <v/>
      </c>
      <c r="BL330" s="6" t="str">
        <f>IF(OR(BI330="",BJ330=""),"",SUMIFS('تحميل المصنعيات'!$N:$N,'تحميل المصنعيات'!$F:$F,BJ$2,'تحميل المصنعيات'!$D:$D,BH330))</f>
        <v/>
      </c>
      <c r="BM330" s="55" t="str">
        <f t="shared" si="198"/>
        <v/>
      </c>
      <c r="BN330" s="55" t="str">
        <f t="shared" si="199"/>
        <v/>
      </c>
      <c r="BO330" s="129" t="str">
        <f t="shared" si="187"/>
        <v/>
      </c>
      <c r="BQ330" s="4" t="s">
        <v>10</v>
      </c>
      <c r="BR330" s="5">
        <v>45495</v>
      </c>
      <c r="BS330" s="6"/>
      <c r="BT330" s="6"/>
      <c r="BU330" s="6" t="str">
        <f t="shared" si="214"/>
        <v/>
      </c>
      <c r="BV330" s="6" t="str">
        <f>IF(OR(BS330="",BT330=""),"",SUMIFS('تحميل المصنعيات'!$N:$N,'تحميل المصنعيات'!$F:$F,BT$2,'تحميل المصنعيات'!$D:$D,BR330))</f>
        <v/>
      </c>
      <c r="BW330" s="55" t="str">
        <f t="shared" si="200"/>
        <v/>
      </c>
      <c r="BX330" s="55" t="str">
        <f t="shared" si="215"/>
        <v/>
      </c>
      <c r="BY330" s="129" t="str">
        <f t="shared" si="188"/>
        <v/>
      </c>
      <c r="CA330" s="4" t="s">
        <v>10</v>
      </c>
      <c r="CB330" s="5">
        <v>45495</v>
      </c>
      <c r="CC330" s="6"/>
      <c r="CD330" s="6"/>
      <c r="CE330" s="6" t="str">
        <f t="shared" si="216"/>
        <v/>
      </c>
      <c r="CF330" s="6" t="str">
        <f>IF(OR(CC330="",CD330=""),"",SUMIFS('تحميل المصنعيات'!$N:$N,'تحميل المصنعيات'!$F:$F,CD$2,'تحميل المصنعيات'!$D:$D,CB330))</f>
        <v/>
      </c>
      <c r="CG330" s="55" t="str">
        <f t="shared" si="201"/>
        <v/>
      </c>
      <c r="CH330" s="55" t="str">
        <f t="shared" si="202"/>
        <v/>
      </c>
      <c r="CI330" s="129" t="str">
        <f t="shared" si="189"/>
        <v/>
      </c>
      <c r="CK330" s="4" t="s">
        <v>10</v>
      </c>
      <c r="CL330" s="5">
        <v>45495</v>
      </c>
      <c r="CM330" s="6"/>
      <c r="CN330" s="6"/>
      <c r="CO330" s="6" t="str">
        <f t="shared" si="217"/>
        <v/>
      </c>
      <c r="CP330" s="6" t="str">
        <f>IF(OR(CM330="",CN330=""),"",SUMIFS('تحميل المصنعيات'!$N:$N,'تحميل المصنعيات'!$F:$F,CN$2,'تحميل المصنعيات'!$D:$D,CL330))</f>
        <v/>
      </c>
      <c r="CQ330" s="55" t="str">
        <f t="shared" si="203"/>
        <v/>
      </c>
      <c r="CR330" s="55" t="str">
        <f t="shared" si="204"/>
        <v/>
      </c>
      <c r="CS330" s="129" t="str">
        <f t="shared" si="190"/>
        <v/>
      </c>
    </row>
    <row r="331" spans="9:97" x14ac:dyDescent="0.25">
      <c r="I331" s="4" t="s">
        <v>11</v>
      </c>
      <c r="J331" s="5">
        <v>45496</v>
      </c>
      <c r="K331" s="6"/>
      <c r="L331" s="6"/>
      <c r="M331" s="6" t="str">
        <f t="shared" si="205"/>
        <v/>
      </c>
      <c r="N331" s="6" t="str">
        <f>IF(OR(K331="",L331=""),"",SUMIFS('تحميل المصنعيات'!$N:$N,'تحميل المصنعيات'!$F:$F,L$2,'تحميل المصنعيات'!$D:$D,J331))</f>
        <v/>
      </c>
      <c r="O331" s="55" t="str">
        <f t="shared" si="191"/>
        <v/>
      </c>
      <c r="P331" s="55" t="str">
        <f t="shared" si="218"/>
        <v/>
      </c>
      <c r="Q331" s="129" t="str">
        <f t="shared" si="206"/>
        <v/>
      </c>
      <c r="S331" s="4" t="s">
        <v>11</v>
      </c>
      <c r="T331" s="5">
        <v>45496</v>
      </c>
      <c r="U331" s="6"/>
      <c r="V331" s="6"/>
      <c r="W331" s="6" t="str">
        <f t="shared" si="207"/>
        <v/>
      </c>
      <c r="X331" s="6" t="str">
        <f>IF(OR(U331="",V331=""),"",SUMIFS('تحميل المصنعيات'!$N:$N,'تحميل المصنعيات'!$F:$F,V$2,'تحميل المصنعيات'!$D:$D,T331))</f>
        <v/>
      </c>
      <c r="Y331" s="55" t="str">
        <f t="shared" si="192"/>
        <v/>
      </c>
      <c r="Z331" s="55" t="str">
        <f t="shared" si="193"/>
        <v/>
      </c>
      <c r="AA331" s="129" t="str">
        <f t="shared" si="183"/>
        <v/>
      </c>
      <c r="AC331" s="4" t="s">
        <v>11</v>
      </c>
      <c r="AD331" s="5">
        <v>45496</v>
      </c>
      <c r="AE331" s="6"/>
      <c r="AF331" s="6"/>
      <c r="AG331" s="6" t="str">
        <f t="shared" si="208"/>
        <v/>
      </c>
      <c r="AH331" s="6" t="str">
        <f>IF(OR(AE331="",AF331=""),"",SUMIFS('تحميل المصنعيات'!$N:$N,'تحميل المصنعيات'!$F:$F,AF$2,'تحميل المصنعيات'!$D:$D,AD331))</f>
        <v/>
      </c>
      <c r="AI331" s="55" t="str">
        <f t="shared" si="194"/>
        <v/>
      </c>
      <c r="AJ331" s="55" t="str">
        <f t="shared" si="209"/>
        <v/>
      </c>
      <c r="AK331" s="129" t="str">
        <f t="shared" si="184"/>
        <v/>
      </c>
      <c r="AM331" s="4" t="s">
        <v>11</v>
      </c>
      <c r="AN331" s="5">
        <v>45496</v>
      </c>
      <c r="AO331" s="6"/>
      <c r="AP331" s="6"/>
      <c r="AQ331" s="6" t="str">
        <f t="shared" si="210"/>
        <v/>
      </c>
      <c r="AR331" s="6" t="str">
        <f>IF(OR(AO331="",AP331=""),"",SUMIFS('تحميل المصنعيات'!$N:$N,'تحميل المصنعيات'!$F:$F,AP$2,'تحميل المصنعيات'!$D:$D,AN331))</f>
        <v/>
      </c>
      <c r="AS331" s="55" t="str">
        <f t="shared" si="195"/>
        <v/>
      </c>
      <c r="AT331" s="55" t="str">
        <f t="shared" si="196"/>
        <v/>
      </c>
      <c r="AU331" s="129" t="str">
        <f t="shared" si="185"/>
        <v/>
      </c>
      <c r="AW331" s="4" t="s">
        <v>11</v>
      </c>
      <c r="AX331" s="5">
        <v>45496</v>
      </c>
      <c r="AY331" s="6"/>
      <c r="AZ331" s="6"/>
      <c r="BA331" s="6" t="str">
        <f t="shared" si="211"/>
        <v/>
      </c>
      <c r="BB331" s="6" t="str">
        <f>IF(OR(AY331="",AZ331=""),"",SUMIFS('تحميل المصنعيات'!$N:$N,'تحميل المصنعيات'!$F:$F,AZ$2,'تحميل المصنعيات'!$D:$D,AX331))</f>
        <v/>
      </c>
      <c r="BC331" s="55" t="str">
        <f t="shared" si="197"/>
        <v/>
      </c>
      <c r="BD331" s="55" t="str">
        <f t="shared" si="212"/>
        <v/>
      </c>
      <c r="BE331" s="129" t="str">
        <f t="shared" si="186"/>
        <v/>
      </c>
      <c r="BG331" s="4" t="s">
        <v>11</v>
      </c>
      <c r="BH331" s="5">
        <v>45496</v>
      </c>
      <c r="BI331" s="6"/>
      <c r="BJ331" s="6"/>
      <c r="BK331" s="6" t="str">
        <f t="shared" si="213"/>
        <v/>
      </c>
      <c r="BL331" s="6" t="str">
        <f>IF(OR(BI331="",BJ331=""),"",SUMIFS('تحميل المصنعيات'!$N:$N,'تحميل المصنعيات'!$F:$F,BJ$2,'تحميل المصنعيات'!$D:$D,BH331))</f>
        <v/>
      </c>
      <c r="BM331" s="55" t="str">
        <f t="shared" si="198"/>
        <v/>
      </c>
      <c r="BN331" s="55" t="str">
        <f t="shared" si="199"/>
        <v/>
      </c>
      <c r="BO331" s="129" t="str">
        <f t="shared" si="187"/>
        <v/>
      </c>
      <c r="BQ331" s="4" t="s">
        <v>11</v>
      </c>
      <c r="BR331" s="5">
        <v>45496</v>
      </c>
      <c r="BS331" s="6"/>
      <c r="BT331" s="6"/>
      <c r="BU331" s="6" t="str">
        <f t="shared" si="214"/>
        <v/>
      </c>
      <c r="BV331" s="6" t="str">
        <f>IF(OR(BS331="",BT331=""),"",SUMIFS('تحميل المصنعيات'!$N:$N,'تحميل المصنعيات'!$F:$F,BT$2,'تحميل المصنعيات'!$D:$D,BR331))</f>
        <v/>
      </c>
      <c r="BW331" s="55" t="str">
        <f t="shared" si="200"/>
        <v/>
      </c>
      <c r="BX331" s="55" t="str">
        <f t="shared" si="215"/>
        <v/>
      </c>
      <c r="BY331" s="129" t="str">
        <f t="shared" si="188"/>
        <v/>
      </c>
      <c r="CA331" s="4" t="s">
        <v>11</v>
      </c>
      <c r="CB331" s="5">
        <v>45496</v>
      </c>
      <c r="CC331" s="6"/>
      <c r="CD331" s="6"/>
      <c r="CE331" s="6" t="str">
        <f t="shared" si="216"/>
        <v/>
      </c>
      <c r="CF331" s="6" t="str">
        <f>IF(OR(CC331="",CD331=""),"",SUMIFS('تحميل المصنعيات'!$N:$N,'تحميل المصنعيات'!$F:$F,CD$2,'تحميل المصنعيات'!$D:$D,CB331))</f>
        <v/>
      </c>
      <c r="CG331" s="55" t="str">
        <f t="shared" si="201"/>
        <v/>
      </c>
      <c r="CH331" s="55" t="str">
        <f t="shared" si="202"/>
        <v/>
      </c>
      <c r="CI331" s="129" t="str">
        <f t="shared" si="189"/>
        <v/>
      </c>
      <c r="CK331" s="4" t="s">
        <v>11</v>
      </c>
      <c r="CL331" s="5">
        <v>45496</v>
      </c>
      <c r="CM331" s="6"/>
      <c r="CN331" s="6"/>
      <c r="CO331" s="6" t="str">
        <f t="shared" si="217"/>
        <v/>
      </c>
      <c r="CP331" s="6" t="str">
        <f>IF(OR(CM331="",CN331=""),"",SUMIFS('تحميل المصنعيات'!$N:$N,'تحميل المصنعيات'!$F:$F,CN$2,'تحميل المصنعيات'!$D:$D,CL331))</f>
        <v/>
      </c>
      <c r="CQ331" s="55" t="str">
        <f t="shared" si="203"/>
        <v/>
      </c>
      <c r="CR331" s="55" t="str">
        <f t="shared" si="204"/>
        <v/>
      </c>
      <c r="CS331" s="129" t="str">
        <f t="shared" si="190"/>
        <v/>
      </c>
    </row>
    <row r="332" spans="9:97" x14ac:dyDescent="0.25">
      <c r="I332" s="4" t="s">
        <v>12</v>
      </c>
      <c r="J332" s="5">
        <v>45497</v>
      </c>
      <c r="K332" s="6"/>
      <c r="L332" s="6"/>
      <c r="M332" s="6" t="str">
        <f t="shared" si="205"/>
        <v/>
      </c>
      <c r="N332" s="6" t="str">
        <f>IF(OR(K332="",L332=""),"",SUMIFS('تحميل المصنعيات'!$N:$N,'تحميل المصنعيات'!$F:$F,L$2,'تحميل المصنعيات'!$D:$D,J332))</f>
        <v/>
      </c>
      <c r="O332" s="55" t="str">
        <f t="shared" si="191"/>
        <v/>
      </c>
      <c r="P332" s="55" t="str">
        <f t="shared" si="218"/>
        <v/>
      </c>
      <c r="Q332" s="129" t="str">
        <f t="shared" si="206"/>
        <v/>
      </c>
      <c r="S332" s="4" t="s">
        <v>12</v>
      </c>
      <c r="T332" s="5">
        <v>45497</v>
      </c>
      <c r="U332" s="6"/>
      <c r="V332" s="6"/>
      <c r="W332" s="6" t="str">
        <f t="shared" si="207"/>
        <v/>
      </c>
      <c r="X332" s="6" t="str">
        <f>IF(OR(U332="",V332=""),"",SUMIFS('تحميل المصنعيات'!$N:$N,'تحميل المصنعيات'!$F:$F,V$2,'تحميل المصنعيات'!$D:$D,T332))</f>
        <v/>
      </c>
      <c r="Y332" s="55" t="str">
        <f t="shared" si="192"/>
        <v/>
      </c>
      <c r="Z332" s="55" t="str">
        <f t="shared" si="193"/>
        <v/>
      </c>
      <c r="AA332" s="129" t="str">
        <f t="shared" si="183"/>
        <v/>
      </c>
      <c r="AC332" s="4" t="s">
        <v>12</v>
      </c>
      <c r="AD332" s="5">
        <v>45497</v>
      </c>
      <c r="AE332" s="6"/>
      <c r="AF332" s="6"/>
      <c r="AG332" s="6" t="str">
        <f t="shared" si="208"/>
        <v/>
      </c>
      <c r="AH332" s="6" t="str">
        <f>IF(OR(AE332="",AF332=""),"",SUMIFS('تحميل المصنعيات'!$N:$N,'تحميل المصنعيات'!$F:$F,AF$2,'تحميل المصنعيات'!$D:$D,AD332))</f>
        <v/>
      </c>
      <c r="AI332" s="55" t="str">
        <f t="shared" si="194"/>
        <v/>
      </c>
      <c r="AJ332" s="55" t="str">
        <f t="shared" si="209"/>
        <v/>
      </c>
      <c r="AK332" s="129" t="str">
        <f t="shared" si="184"/>
        <v/>
      </c>
      <c r="AM332" s="4" t="s">
        <v>12</v>
      </c>
      <c r="AN332" s="5">
        <v>45497</v>
      </c>
      <c r="AO332" s="6"/>
      <c r="AP332" s="6"/>
      <c r="AQ332" s="6" t="str">
        <f t="shared" si="210"/>
        <v/>
      </c>
      <c r="AR332" s="6" t="str">
        <f>IF(OR(AO332="",AP332=""),"",SUMIFS('تحميل المصنعيات'!$N:$N,'تحميل المصنعيات'!$F:$F,AP$2,'تحميل المصنعيات'!$D:$D,AN332))</f>
        <v/>
      </c>
      <c r="AS332" s="55" t="str">
        <f t="shared" si="195"/>
        <v/>
      </c>
      <c r="AT332" s="55" t="str">
        <f t="shared" si="196"/>
        <v/>
      </c>
      <c r="AU332" s="129" t="str">
        <f t="shared" si="185"/>
        <v/>
      </c>
      <c r="AW332" s="4" t="s">
        <v>12</v>
      </c>
      <c r="AX332" s="5">
        <v>45497</v>
      </c>
      <c r="AY332" s="6"/>
      <c r="AZ332" s="6"/>
      <c r="BA332" s="6" t="str">
        <f t="shared" si="211"/>
        <v/>
      </c>
      <c r="BB332" s="6" t="str">
        <f>IF(OR(AY332="",AZ332=""),"",SUMIFS('تحميل المصنعيات'!$N:$N,'تحميل المصنعيات'!$F:$F,AZ$2,'تحميل المصنعيات'!$D:$D,AX332))</f>
        <v/>
      </c>
      <c r="BC332" s="55" t="str">
        <f t="shared" si="197"/>
        <v/>
      </c>
      <c r="BD332" s="55" t="str">
        <f t="shared" si="212"/>
        <v/>
      </c>
      <c r="BE332" s="129" t="str">
        <f t="shared" si="186"/>
        <v/>
      </c>
      <c r="BG332" s="4" t="s">
        <v>12</v>
      </c>
      <c r="BH332" s="5">
        <v>45497</v>
      </c>
      <c r="BI332" s="6"/>
      <c r="BJ332" s="6"/>
      <c r="BK332" s="6" t="str">
        <f t="shared" si="213"/>
        <v/>
      </c>
      <c r="BL332" s="6" t="str">
        <f>IF(OR(BI332="",BJ332=""),"",SUMIFS('تحميل المصنعيات'!$N:$N,'تحميل المصنعيات'!$F:$F,BJ$2,'تحميل المصنعيات'!$D:$D,BH332))</f>
        <v/>
      </c>
      <c r="BM332" s="55" t="str">
        <f t="shared" si="198"/>
        <v/>
      </c>
      <c r="BN332" s="55" t="str">
        <f t="shared" si="199"/>
        <v/>
      </c>
      <c r="BO332" s="129" t="str">
        <f t="shared" si="187"/>
        <v/>
      </c>
      <c r="BQ332" s="4" t="s">
        <v>12</v>
      </c>
      <c r="BR332" s="5">
        <v>45497</v>
      </c>
      <c r="BS332" s="6"/>
      <c r="BT332" s="6"/>
      <c r="BU332" s="6" t="str">
        <f t="shared" si="214"/>
        <v/>
      </c>
      <c r="BV332" s="6" t="str">
        <f>IF(OR(BS332="",BT332=""),"",SUMIFS('تحميل المصنعيات'!$N:$N,'تحميل المصنعيات'!$F:$F,BT$2,'تحميل المصنعيات'!$D:$D,BR332))</f>
        <v/>
      </c>
      <c r="BW332" s="55" t="str">
        <f t="shared" si="200"/>
        <v/>
      </c>
      <c r="BX332" s="55" t="str">
        <f t="shared" si="215"/>
        <v/>
      </c>
      <c r="BY332" s="129" t="str">
        <f t="shared" si="188"/>
        <v/>
      </c>
      <c r="CA332" s="4" t="s">
        <v>12</v>
      </c>
      <c r="CB332" s="5">
        <v>45497</v>
      </c>
      <c r="CC332" s="6"/>
      <c r="CD332" s="6"/>
      <c r="CE332" s="6" t="str">
        <f t="shared" si="216"/>
        <v/>
      </c>
      <c r="CF332" s="6" t="str">
        <f>IF(OR(CC332="",CD332=""),"",SUMIFS('تحميل المصنعيات'!$N:$N,'تحميل المصنعيات'!$F:$F,CD$2,'تحميل المصنعيات'!$D:$D,CB332))</f>
        <v/>
      </c>
      <c r="CG332" s="55" t="str">
        <f t="shared" si="201"/>
        <v/>
      </c>
      <c r="CH332" s="55" t="str">
        <f t="shared" si="202"/>
        <v/>
      </c>
      <c r="CI332" s="129" t="str">
        <f t="shared" si="189"/>
        <v/>
      </c>
      <c r="CK332" s="4" t="s">
        <v>12</v>
      </c>
      <c r="CL332" s="5">
        <v>45497</v>
      </c>
      <c r="CM332" s="6"/>
      <c r="CN332" s="6"/>
      <c r="CO332" s="6" t="str">
        <f t="shared" si="217"/>
        <v/>
      </c>
      <c r="CP332" s="6" t="str">
        <f>IF(OR(CM332="",CN332=""),"",SUMIFS('تحميل المصنعيات'!$N:$N,'تحميل المصنعيات'!$F:$F,CN$2,'تحميل المصنعيات'!$D:$D,CL332))</f>
        <v/>
      </c>
      <c r="CQ332" s="55" t="str">
        <f t="shared" si="203"/>
        <v/>
      </c>
      <c r="CR332" s="55" t="str">
        <f t="shared" si="204"/>
        <v/>
      </c>
      <c r="CS332" s="129" t="str">
        <f t="shared" si="190"/>
        <v/>
      </c>
    </row>
    <row r="333" spans="9:97" x14ac:dyDescent="0.25">
      <c r="I333" s="4" t="s">
        <v>13</v>
      </c>
      <c r="J333" s="5">
        <v>45498</v>
      </c>
      <c r="K333" s="6"/>
      <c r="L333" s="6"/>
      <c r="M333" s="6" t="str">
        <f t="shared" si="205"/>
        <v/>
      </c>
      <c r="N333" s="6" t="str">
        <f>IF(OR(K333="",L333=""),"",SUMIFS('تحميل المصنعيات'!$N:$N,'تحميل المصنعيات'!$F:$F,L$2,'تحميل المصنعيات'!$D:$D,J333))</f>
        <v/>
      </c>
      <c r="O333" s="55" t="str">
        <f t="shared" si="191"/>
        <v/>
      </c>
      <c r="P333" s="55" t="str">
        <f t="shared" si="218"/>
        <v/>
      </c>
      <c r="Q333" s="129" t="str">
        <f t="shared" si="206"/>
        <v/>
      </c>
      <c r="S333" s="4" t="s">
        <v>13</v>
      </c>
      <c r="T333" s="5">
        <v>45498</v>
      </c>
      <c r="U333" s="6"/>
      <c r="V333" s="6"/>
      <c r="W333" s="6" t="str">
        <f t="shared" si="207"/>
        <v/>
      </c>
      <c r="X333" s="6" t="str">
        <f>IF(OR(U333="",V333=""),"",SUMIFS('تحميل المصنعيات'!$N:$N,'تحميل المصنعيات'!$F:$F,V$2,'تحميل المصنعيات'!$D:$D,T333))</f>
        <v/>
      </c>
      <c r="Y333" s="55" t="str">
        <f t="shared" si="192"/>
        <v/>
      </c>
      <c r="Z333" s="55" t="str">
        <f t="shared" si="193"/>
        <v/>
      </c>
      <c r="AA333" s="129" t="str">
        <f t="shared" si="183"/>
        <v/>
      </c>
      <c r="AC333" s="4" t="s">
        <v>13</v>
      </c>
      <c r="AD333" s="5">
        <v>45498</v>
      </c>
      <c r="AE333" s="6"/>
      <c r="AF333" s="6"/>
      <c r="AG333" s="6" t="str">
        <f t="shared" si="208"/>
        <v/>
      </c>
      <c r="AH333" s="6" t="str">
        <f>IF(OR(AE333="",AF333=""),"",SUMIFS('تحميل المصنعيات'!$N:$N,'تحميل المصنعيات'!$F:$F,AF$2,'تحميل المصنعيات'!$D:$D,AD333))</f>
        <v/>
      </c>
      <c r="AI333" s="55" t="str">
        <f t="shared" si="194"/>
        <v/>
      </c>
      <c r="AJ333" s="55" t="str">
        <f t="shared" si="209"/>
        <v/>
      </c>
      <c r="AK333" s="129" t="str">
        <f t="shared" si="184"/>
        <v/>
      </c>
      <c r="AM333" s="4" t="s">
        <v>13</v>
      </c>
      <c r="AN333" s="5">
        <v>45498</v>
      </c>
      <c r="AO333" s="6"/>
      <c r="AP333" s="6"/>
      <c r="AQ333" s="6" t="str">
        <f t="shared" si="210"/>
        <v/>
      </c>
      <c r="AR333" s="6" t="str">
        <f>IF(OR(AO333="",AP333=""),"",SUMIFS('تحميل المصنعيات'!$N:$N,'تحميل المصنعيات'!$F:$F,AP$2,'تحميل المصنعيات'!$D:$D,AN333))</f>
        <v/>
      </c>
      <c r="AS333" s="55" t="str">
        <f t="shared" si="195"/>
        <v/>
      </c>
      <c r="AT333" s="55" t="str">
        <f t="shared" si="196"/>
        <v/>
      </c>
      <c r="AU333" s="129" t="str">
        <f t="shared" si="185"/>
        <v/>
      </c>
      <c r="AW333" s="4" t="s">
        <v>13</v>
      </c>
      <c r="AX333" s="5">
        <v>45498</v>
      </c>
      <c r="AY333" s="6"/>
      <c r="AZ333" s="6"/>
      <c r="BA333" s="6" t="str">
        <f t="shared" si="211"/>
        <v/>
      </c>
      <c r="BB333" s="6" t="str">
        <f>IF(OR(AY333="",AZ333=""),"",SUMIFS('تحميل المصنعيات'!$N:$N,'تحميل المصنعيات'!$F:$F,AZ$2,'تحميل المصنعيات'!$D:$D,AX333))</f>
        <v/>
      </c>
      <c r="BC333" s="55" t="str">
        <f t="shared" si="197"/>
        <v/>
      </c>
      <c r="BD333" s="55" t="str">
        <f t="shared" si="212"/>
        <v/>
      </c>
      <c r="BE333" s="129" t="str">
        <f t="shared" si="186"/>
        <v/>
      </c>
      <c r="BG333" s="4" t="s">
        <v>13</v>
      </c>
      <c r="BH333" s="5">
        <v>45498</v>
      </c>
      <c r="BI333" s="6"/>
      <c r="BJ333" s="6"/>
      <c r="BK333" s="6" t="str">
        <f t="shared" si="213"/>
        <v/>
      </c>
      <c r="BL333" s="6" t="str">
        <f>IF(OR(BI333="",BJ333=""),"",SUMIFS('تحميل المصنعيات'!$N:$N,'تحميل المصنعيات'!$F:$F,BJ$2,'تحميل المصنعيات'!$D:$D,BH333))</f>
        <v/>
      </c>
      <c r="BM333" s="55" t="str">
        <f t="shared" si="198"/>
        <v/>
      </c>
      <c r="BN333" s="55" t="str">
        <f t="shared" si="199"/>
        <v/>
      </c>
      <c r="BO333" s="129" t="str">
        <f t="shared" si="187"/>
        <v/>
      </c>
      <c r="BQ333" s="4" t="s">
        <v>13</v>
      </c>
      <c r="BR333" s="5">
        <v>45498</v>
      </c>
      <c r="BS333" s="6"/>
      <c r="BT333" s="6"/>
      <c r="BU333" s="6" t="str">
        <f t="shared" si="214"/>
        <v/>
      </c>
      <c r="BV333" s="6" t="str">
        <f>IF(OR(BS333="",BT333=""),"",SUMIFS('تحميل المصنعيات'!$N:$N,'تحميل المصنعيات'!$F:$F,BT$2,'تحميل المصنعيات'!$D:$D,BR333))</f>
        <v/>
      </c>
      <c r="BW333" s="55" t="str">
        <f t="shared" si="200"/>
        <v/>
      </c>
      <c r="BX333" s="55" t="str">
        <f t="shared" si="215"/>
        <v/>
      </c>
      <c r="BY333" s="129" t="str">
        <f t="shared" si="188"/>
        <v/>
      </c>
      <c r="CA333" s="4" t="s">
        <v>13</v>
      </c>
      <c r="CB333" s="5">
        <v>45498</v>
      </c>
      <c r="CC333" s="6"/>
      <c r="CD333" s="6"/>
      <c r="CE333" s="6" t="str">
        <f t="shared" si="216"/>
        <v/>
      </c>
      <c r="CF333" s="6" t="str">
        <f>IF(OR(CC333="",CD333=""),"",SUMIFS('تحميل المصنعيات'!$N:$N,'تحميل المصنعيات'!$F:$F,CD$2,'تحميل المصنعيات'!$D:$D,CB333))</f>
        <v/>
      </c>
      <c r="CG333" s="55" t="str">
        <f t="shared" si="201"/>
        <v/>
      </c>
      <c r="CH333" s="55" t="str">
        <f t="shared" si="202"/>
        <v/>
      </c>
      <c r="CI333" s="129" t="str">
        <f t="shared" si="189"/>
        <v/>
      </c>
      <c r="CK333" s="4" t="s">
        <v>13</v>
      </c>
      <c r="CL333" s="5">
        <v>45498</v>
      </c>
      <c r="CM333" s="6"/>
      <c r="CN333" s="6"/>
      <c r="CO333" s="6" t="str">
        <f t="shared" si="217"/>
        <v/>
      </c>
      <c r="CP333" s="6" t="str">
        <f>IF(OR(CM333="",CN333=""),"",SUMIFS('تحميل المصنعيات'!$N:$N,'تحميل المصنعيات'!$F:$F,CN$2,'تحميل المصنعيات'!$D:$D,CL333))</f>
        <v/>
      </c>
      <c r="CQ333" s="55" t="str">
        <f t="shared" si="203"/>
        <v/>
      </c>
      <c r="CR333" s="55" t="str">
        <f t="shared" si="204"/>
        <v/>
      </c>
      <c r="CS333" s="129" t="str">
        <f t="shared" si="190"/>
        <v/>
      </c>
    </row>
    <row r="334" spans="9:97" x14ac:dyDescent="0.25">
      <c r="I334" s="132" t="s">
        <v>30</v>
      </c>
      <c r="J334" s="133">
        <v>45499</v>
      </c>
      <c r="K334" s="134"/>
      <c r="L334" s="134"/>
      <c r="M334" s="134" t="str">
        <f t="shared" si="205"/>
        <v/>
      </c>
      <c r="N334" s="134" t="str">
        <f>IF(OR(K334="",L334=""),"",SUMIFS('تحميل المصنعيات'!$N:$N,'تحميل المصنعيات'!$F:$F,L$2,'تحميل المصنعيات'!$D:$D,J334))</f>
        <v/>
      </c>
      <c r="O334" s="135" t="str">
        <f t="shared" si="191"/>
        <v/>
      </c>
      <c r="P334" s="135" t="str">
        <f t="shared" si="218"/>
        <v/>
      </c>
      <c r="Q334" s="132" t="str">
        <f t="shared" si="206"/>
        <v/>
      </c>
      <c r="S334" s="132" t="s">
        <v>30</v>
      </c>
      <c r="T334" s="133">
        <v>45499</v>
      </c>
      <c r="U334" s="134"/>
      <c r="V334" s="134"/>
      <c r="W334" s="134" t="str">
        <f t="shared" si="207"/>
        <v/>
      </c>
      <c r="X334" s="134" t="str">
        <f>IF(OR(U334="",V334=""),"",SUMIFS('تحميل المصنعيات'!$N:$N,'تحميل المصنعيات'!$F:$F,V$2,'تحميل المصنعيات'!$D:$D,T334))</f>
        <v/>
      </c>
      <c r="Y334" s="135" t="str">
        <f t="shared" si="192"/>
        <v/>
      </c>
      <c r="Z334" s="135" t="str">
        <f t="shared" si="193"/>
        <v/>
      </c>
      <c r="AA334" s="132" t="str">
        <f t="shared" si="183"/>
        <v/>
      </c>
      <c r="AC334" s="132" t="s">
        <v>30</v>
      </c>
      <c r="AD334" s="133">
        <v>45499</v>
      </c>
      <c r="AE334" s="134"/>
      <c r="AF334" s="134"/>
      <c r="AG334" s="134" t="str">
        <f t="shared" si="208"/>
        <v/>
      </c>
      <c r="AH334" s="134" t="str">
        <f>IF(OR(AE334="",AF334=""),"",SUMIFS('تحميل المصنعيات'!$N:$N,'تحميل المصنعيات'!$F:$F,AF$2,'تحميل المصنعيات'!$D:$D,AD334))</f>
        <v/>
      </c>
      <c r="AI334" s="135" t="str">
        <f t="shared" si="194"/>
        <v/>
      </c>
      <c r="AJ334" s="135" t="str">
        <f t="shared" si="209"/>
        <v/>
      </c>
      <c r="AK334" s="132" t="str">
        <f t="shared" si="184"/>
        <v/>
      </c>
      <c r="AM334" s="132" t="s">
        <v>30</v>
      </c>
      <c r="AN334" s="133">
        <v>45499</v>
      </c>
      <c r="AO334" s="134"/>
      <c r="AP334" s="134"/>
      <c r="AQ334" s="134" t="str">
        <f t="shared" si="210"/>
        <v/>
      </c>
      <c r="AR334" s="134" t="str">
        <f>IF(OR(AO334="",AP334=""),"",SUMIFS('تحميل المصنعيات'!$N:$N,'تحميل المصنعيات'!$F:$F,AP$2,'تحميل المصنعيات'!$D:$D,AN334))</f>
        <v/>
      </c>
      <c r="AS334" s="135" t="str">
        <f t="shared" si="195"/>
        <v/>
      </c>
      <c r="AT334" s="135" t="str">
        <f t="shared" si="196"/>
        <v/>
      </c>
      <c r="AU334" s="132" t="str">
        <f t="shared" si="185"/>
        <v/>
      </c>
      <c r="AW334" s="132" t="s">
        <v>30</v>
      </c>
      <c r="AX334" s="133">
        <v>45499</v>
      </c>
      <c r="AY334" s="134"/>
      <c r="AZ334" s="134"/>
      <c r="BA334" s="134" t="str">
        <f t="shared" si="211"/>
        <v/>
      </c>
      <c r="BB334" s="134" t="str">
        <f>IF(OR(AY334="",AZ334=""),"",SUMIFS('تحميل المصنعيات'!$N:$N,'تحميل المصنعيات'!$F:$F,AZ$2,'تحميل المصنعيات'!$D:$D,AX334))</f>
        <v/>
      </c>
      <c r="BC334" s="135" t="str">
        <f t="shared" si="197"/>
        <v/>
      </c>
      <c r="BD334" s="135" t="str">
        <f t="shared" si="212"/>
        <v/>
      </c>
      <c r="BE334" s="132" t="str">
        <f t="shared" si="186"/>
        <v/>
      </c>
      <c r="BG334" s="132" t="s">
        <v>30</v>
      </c>
      <c r="BH334" s="133">
        <v>45499</v>
      </c>
      <c r="BI334" s="134"/>
      <c r="BJ334" s="134"/>
      <c r="BK334" s="134" t="str">
        <f t="shared" si="213"/>
        <v/>
      </c>
      <c r="BL334" s="134" t="str">
        <f>IF(OR(BI334="",BJ334=""),"",SUMIFS('تحميل المصنعيات'!$N:$N,'تحميل المصنعيات'!$F:$F,BJ$2,'تحميل المصنعيات'!$D:$D,BH334))</f>
        <v/>
      </c>
      <c r="BM334" s="135" t="str">
        <f t="shared" si="198"/>
        <v/>
      </c>
      <c r="BN334" s="135" t="str">
        <f t="shared" si="199"/>
        <v/>
      </c>
      <c r="BO334" s="132" t="str">
        <f t="shared" si="187"/>
        <v/>
      </c>
      <c r="BQ334" s="132" t="s">
        <v>30</v>
      </c>
      <c r="BR334" s="133">
        <v>45499</v>
      </c>
      <c r="BS334" s="134"/>
      <c r="BT334" s="134"/>
      <c r="BU334" s="134" t="str">
        <f t="shared" si="214"/>
        <v/>
      </c>
      <c r="BV334" s="134" t="str">
        <f>IF(OR(BS334="",BT334=""),"",SUMIFS('تحميل المصنعيات'!$N:$N,'تحميل المصنعيات'!$F:$F,BT$2,'تحميل المصنعيات'!$D:$D,BR334))</f>
        <v/>
      </c>
      <c r="BW334" s="135" t="str">
        <f t="shared" si="200"/>
        <v/>
      </c>
      <c r="BX334" s="135" t="str">
        <f t="shared" si="215"/>
        <v/>
      </c>
      <c r="BY334" s="132" t="str">
        <f t="shared" si="188"/>
        <v/>
      </c>
      <c r="CA334" s="132" t="s">
        <v>30</v>
      </c>
      <c r="CB334" s="133">
        <v>45499</v>
      </c>
      <c r="CC334" s="134"/>
      <c r="CD334" s="134"/>
      <c r="CE334" s="134" t="str">
        <f t="shared" si="216"/>
        <v/>
      </c>
      <c r="CF334" s="134" t="str">
        <f>IF(OR(CC334="",CD334=""),"",SUMIFS('تحميل المصنعيات'!$N:$N,'تحميل المصنعيات'!$F:$F,CD$2,'تحميل المصنعيات'!$D:$D,CB334))</f>
        <v/>
      </c>
      <c r="CG334" s="135" t="str">
        <f t="shared" si="201"/>
        <v/>
      </c>
      <c r="CH334" s="135" t="str">
        <f t="shared" si="202"/>
        <v/>
      </c>
      <c r="CI334" s="132" t="str">
        <f t="shared" si="189"/>
        <v/>
      </c>
      <c r="CK334" s="132" t="s">
        <v>30</v>
      </c>
      <c r="CL334" s="133">
        <v>45499</v>
      </c>
      <c r="CM334" s="134"/>
      <c r="CN334" s="134"/>
      <c r="CO334" s="134" t="str">
        <f t="shared" si="217"/>
        <v/>
      </c>
      <c r="CP334" s="134" t="str">
        <f>IF(OR(CM334="",CN334=""),"",SUMIFS('تحميل المصنعيات'!$N:$N,'تحميل المصنعيات'!$F:$F,CN$2,'تحميل المصنعيات'!$D:$D,CL334))</f>
        <v/>
      </c>
      <c r="CQ334" s="135" t="str">
        <f t="shared" si="203"/>
        <v/>
      </c>
      <c r="CR334" s="135" t="str">
        <f t="shared" si="204"/>
        <v/>
      </c>
      <c r="CS334" s="132" t="str">
        <f t="shared" si="190"/>
        <v/>
      </c>
    </row>
    <row r="335" spans="9:97" x14ac:dyDescent="0.25">
      <c r="I335" s="4" t="s">
        <v>8</v>
      </c>
      <c r="J335" s="5">
        <v>45500</v>
      </c>
      <c r="K335" s="6"/>
      <c r="L335" s="6"/>
      <c r="M335" s="6" t="str">
        <f t="shared" si="205"/>
        <v/>
      </c>
      <c r="N335" s="6" t="str">
        <f>IF(OR(K335="",L335=""),"",SUMIFS('تحميل المصنعيات'!$N:$N,'تحميل المصنعيات'!$F:$F,L$2,'تحميل المصنعيات'!$D:$D,J335))</f>
        <v/>
      </c>
      <c r="O335" s="55" t="str">
        <f t="shared" si="191"/>
        <v/>
      </c>
      <c r="P335" s="55" t="str">
        <f t="shared" si="218"/>
        <v/>
      </c>
      <c r="Q335" s="129" t="str">
        <f t="shared" si="206"/>
        <v/>
      </c>
      <c r="S335" s="4" t="s">
        <v>8</v>
      </c>
      <c r="T335" s="5">
        <v>45500</v>
      </c>
      <c r="U335" s="6"/>
      <c r="V335" s="6"/>
      <c r="W335" s="6" t="str">
        <f t="shared" si="207"/>
        <v/>
      </c>
      <c r="X335" s="6" t="str">
        <f>IF(OR(U335="",V335=""),"",SUMIFS('تحميل المصنعيات'!$N:$N,'تحميل المصنعيات'!$F:$F,V$2,'تحميل المصنعيات'!$D:$D,T335))</f>
        <v/>
      </c>
      <c r="Y335" s="55" t="str">
        <f t="shared" si="192"/>
        <v/>
      </c>
      <c r="Z335" s="55" t="str">
        <f t="shared" si="193"/>
        <v/>
      </c>
      <c r="AA335" s="129" t="str">
        <f t="shared" si="183"/>
        <v/>
      </c>
      <c r="AC335" s="4" t="s">
        <v>8</v>
      </c>
      <c r="AD335" s="5">
        <v>45500</v>
      </c>
      <c r="AE335" s="6"/>
      <c r="AF335" s="6"/>
      <c r="AG335" s="6" t="str">
        <f t="shared" si="208"/>
        <v/>
      </c>
      <c r="AH335" s="6" t="str">
        <f>IF(OR(AE335="",AF335=""),"",SUMIFS('تحميل المصنعيات'!$N:$N,'تحميل المصنعيات'!$F:$F,AF$2,'تحميل المصنعيات'!$D:$D,AD335))</f>
        <v/>
      </c>
      <c r="AI335" s="55" t="str">
        <f t="shared" si="194"/>
        <v/>
      </c>
      <c r="AJ335" s="55" t="str">
        <f t="shared" si="209"/>
        <v/>
      </c>
      <c r="AK335" s="129" t="str">
        <f t="shared" si="184"/>
        <v/>
      </c>
      <c r="AM335" s="4" t="s">
        <v>8</v>
      </c>
      <c r="AN335" s="5">
        <v>45500</v>
      </c>
      <c r="AO335" s="6"/>
      <c r="AP335" s="6"/>
      <c r="AQ335" s="6" t="str">
        <f t="shared" si="210"/>
        <v/>
      </c>
      <c r="AR335" s="6" t="str">
        <f>IF(OR(AO335="",AP335=""),"",SUMIFS('تحميل المصنعيات'!$N:$N,'تحميل المصنعيات'!$F:$F,AP$2,'تحميل المصنعيات'!$D:$D,AN335))</f>
        <v/>
      </c>
      <c r="AS335" s="55" t="str">
        <f t="shared" si="195"/>
        <v/>
      </c>
      <c r="AT335" s="55" t="str">
        <f t="shared" si="196"/>
        <v/>
      </c>
      <c r="AU335" s="129" t="str">
        <f t="shared" si="185"/>
        <v/>
      </c>
      <c r="AW335" s="4" t="s">
        <v>8</v>
      </c>
      <c r="AX335" s="5">
        <v>45500</v>
      </c>
      <c r="AY335" s="6"/>
      <c r="AZ335" s="6"/>
      <c r="BA335" s="6" t="str">
        <f t="shared" si="211"/>
        <v/>
      </c>
      <c r="BB335" s="6" t="str">
        <f>IF(OR(AY335="",AZ335=""),"",SUMIFS('تحميل المصنعيات'!$N:$N,'تحميل المصنعيات'!$F:$F,AZ$2,'تحميل المصنعيات'!$D:$D,AX335))</f>
        <v/>
      </c>
      <c r="BC335" s="55" t="str">
        <f t="shared" si="197"/>
        <v/>
      </c>
      <c r="BD335" s="55" t="str">
        <f t="shared" si="212"/>
        <v/>
      </c>
      <c r="BE335" s="129" t="str">
        <f t="shared" si="186"/>
        <v/>
      </c>
      <c r="BG335" s="4" t="s">
        <v>8</v>
      </c>
      <c r="BH335" s="5">
        <v>45500</v>
      </c>
      <c r="BI335" s="6"/>
      <c r="BJ335" s="6"/>
      <c r="BK335" s="6" t="str">
        <f t="shared" si="213"/>
        <v/>
      </c>
      <c r="BL335" s="6" t="str">
        <f>IF(OR(BI335="",BJ335=""),"",SUMIFS('تحميل المصنعيات'!$N:$N,'تحميل المصنعيات'!$F:$F,BJ$2,'تحميل المصنعيات'!$D:$D,BH335))</f>
        <v/>
      </c>
      <c r="BM335" s="55" t="str">
        <f t="shared" si="198"/>
        <v/>
      </c>
      <c r="BN335" s="55" t="str">
        <f t="shared" si="199"/>
        <v/>
      </c>
      <c r="BO335" s="129" t="str">
        <f t="shared" si="187"/>
        <v/>
      </c>
      <c r="BQ335" s="4" t="s">
        <v>8</v>
      </c>
      <c r="BR335" s="5">
        <v>45500</v>
      </c>
      <c r="BS335" s="6"/>
      <c r="BT335" s="6"/>
      <c r="BU335" s="6" t="str">
        <f t="shared" si="214"/>
        <v/>
      </c>
      <c r="BV335" s="6" t="str">
        <f>IF(OR(BS335="",BT335=""),"",SUMIFS('تحميل المصنعيات'!$N:$N,'تحميل المصنعيات'!$F:$F,BT$2,'تحميل المصنعيات'!$D:$D,BR335))</f>
        <v/>
      </c>
      <c r="BW335" s="55" t="str">
        <f t="shared" si="200"/>
        <v/>
      </c>
      <c r="BX335" s="55" t="str">
        <f t="shared" si="215"/>
        <v/>
      </c>
      <c r="BY335" s="129" t="str">
        <f t="shared" si="188"/>
        <v/>
      </c>
      <c r="CA335" s="4" t="s">
        <v>8</v>
      </c>
      <c r="CB335" s="5">
        <v>45500</v>
      </c>
      <c r="CC335" s="6"/>
      <c r="CD335" s="6"/>
      <c r="CE335" s="6" t="str">
        <f t="shared" si="216"/>
        <v/>
      </c>
      <c r="CF335" s="6" t="str">
        <f>IF(OR(CC335="",CD335=""),"",SUMIFS('تحميل المصنعيات'!$N:$N,'تحميل المصنعيات'!$F:$F,CD$2,'تحميل المصنعيات'!$D:$D,CB335))</f>
        <v/>
      </c>
      <c r="CG335" s="55" t="str">
        <f t="shared" si="201"/>
        <v/>
      </c>
      <c r="CH335" s="55" t="str">
        <f t="shared" si="202"/>
        <v/>
      </c>
      <c r="CI335" s="129" t="str">
        <f t="shared" si="189"/>
        <v/>
      </c>
      <c r="CK335" s="4" t="s">
        <v>8</v>
      </c>
      <c r="CL335" s="5">
        <v>45500</v>
      </c>
      <c r="CM335" s="6"/>
      <c r="CN335" s="6"/>
      <c r="CO335" s="6" t="str">
        <f t="shared" si="217"/>
        <v/>
      </c>
      <c r="CP335" s="6" t="str">
        <f>IF(OR(CM335="",CN335=""),"",SUMIFS('تحميل المصنعيات'!$N:$N,'تحميل المصنعيات'!$F:$F,CN$2,'تحميل المصنعيات'!$D:$D,CL335))</f>
        <v/>
      </c>
      <c r="CQ335" s="55" t="str">
        <f t="shared" si="203"/>
        <v/>
      </c>
      <c r="CR335" s="55" t="str">
        <f t="shared" si="204"/>
        <v/>
      </c>
      <c r="CS335" s="129" t="str">
        <f t="shared" si="190"/>
        <v/>
      </c>
    </row>
    <row r="336" spans="9:97" x14ac:dyDescent="0.25">
      <c r="I336" s="4" t="s">
        <v>9</v>
      </c>
      <c r="J336" s="5">
        <v>45501</v>
      </c>
      <c r="K336" s="6"/>
      <c r="L336" s="6"/>
      <c r="M336" s="6" t="str">
        <f t="shared" si="205"/>
        <v/>
      </c>
      <c r="N336" s="6" t="str">
        <f>IF(OR(K336="",L336=""),"",SUMIFS('تحميل المصنعيات'!$N:$N,'تحميل المصنعيات'!$F:$F,L$2,'تحميل المصنعيات'!$D:$D,J336))</f>
        <v/>
      </c>
      <c r="O336" s="55" t="str">
        <f t="shared" si="191"/>
        <v/>
      </c>
      <c r="P336" s="55" t="str">
        <f t="shared" si="218"/>
        <v/>
      </c>
      <c r="Q336" s="129" t="str">
        <f t="shared" si="206"/>
        <v/>
      </c>
      <c r="S336" s="4" t="s">
        <v>9</v>
      </c>
      <c r="T336" s="5">
        <v>45501</v>
      </c>
      <c r="U336" s="6"/>
      <c r="V336" s="6"/>
      <c r="W336" s="6" t="str">
        <f t="shared" si="207"/>
        <v/>
      </c>
      <c r="X336" s="6" t="str">
        <f>IF(OR(U336="",V336=""),"",SUMIFS('تحميل المصنعيات'!$N:$N,'تحميل المصنعيات'!$F:$F,V$2,'تحميل المصنعيات'!$D:$D,T336))</f>
        <v/>
      </c>
      <c r="Y336" s="55" t="str">
        <f t="shared" si="192"/>
        <v/>
      </c>
      <c r="Z336" s="55" t="str">
        <f t="shared" si="193"/>
        <v/>
      </c>
      <c r="AA336" s="129" t="str">
        <f t="shared" ref="AA336:AA399" si="219">IF(U336="","",IF(X336&gt;W336,"ادخال خاطئ",""))</f>
        <v/>
      </c>
      <c r="AC336" s="4" t="s">
        <v>9</v>
      </c>
      <c r="AD336" s="5">
        <v>45501</v>
      </c>
      <c r="AE336" s="6"/>
      <c r="AF336" s="6"/>
      <c r="AG336" s="6" t="str">
        <f t="shared" si="208"/>
        <v/>
      </c>
      <c r="AH336" s="6" t="str">
        <f>IF(OR(AE336="",AF336=""),"",SUMIFS('تحميل المصنعيات'!$N:$N,'تحميل المصنعيات'!$F:$F,AF$2,'تحميل المصنعيات'!$D:$D,AD336))</f>
        <v/>
      </c>
      <c r="AI336" s="55" t="str">
        <f t="shared" si="194"/>
        <v/>
      </c>
      <c r="AJ336" s="55" t="str">
        <f t="shared" si="209"/>
        <v/>
      </c>
      <c r="AK336" s="129" t="str">
        <f t="shared" ref="AK336:AK399" si="220">IF(AE336="","",IF(AH336&gt;AG336,"ادخال خاطئ",""))</f>
        <v/>
      </c>
      <c r="AM336" s="4" t="s">
        <v>9</v>
      </c>
      <c r="AN336" s="5">
        <v>45501</v>
      </c>
      <c r="AO336" s="6"/>
      <c r="AP336" s="6"/>
      <c r="AQ336" s="6" t="str">
        <f t="shared" si="210"/>
        <v/>
      </c>
      <c r="AR336" s="6" t="str">
        <f>IF(OR(AO336="",AP336=""),"",SUMIFS('تحميل المصنعيات'!$N:$N,'تحميل المصنعيات'!$F:$F,AP$2,'تحميل المصنعيات'!$D:$D,AN336))</f>
        <v/>
      </c>
      <c r="AS336" s="55" t="str">
        <f t="shared" si="195"/>
        <v/>
      </c>
      <c r="AT336" s="55" t="str">
        <f t="shared" si="196"/>
        <v/>
      </c>
      <c r="AU336" s="129" t="str">
        <f t="shared" ref="AU336:AU399" si="221">IF(AO336="","",IF(AR336&gt;AQ336,"ادخال خاطئ",""))</f>
        <v/>
      </c>
      <c r="AW336" s="4" t="s">
        <v>9</v>
      </c>
      <c r="AX336" s="5">
        <v>45501</v>
      </c>
      <c r="AY336" s="6"/>
      <c r="AZ336" s="6"/>
      <c r="BA336" s="6" t="str">
        <f t="shared" si="211"/>
        <v/>
      </c>
      <c r="BB336" s="6" t="str">
        <f>IF(OR(AY336="",AZ336=""),"",SUMIFS('تحميل المصنعيات'!$N:$N,'تحميل المصنعيات'!$F:$F,AZ$2,'تحميل المصنعيات'!$D:$D,AX336))</f>
        <v/>
      </c>
      <c r="BC336" s="55" t="str">
        <f t="shared" si="197"/>
        <v/>
      </c>
      <c r="BD336" s="55" t="str">
        <f t="shared" si="212"/>
        <v/>
      </c>
      <c r="BE336" s="129" t="str">
        <f t="shared" ref="BE336:BE399" si="222">IF(AY336="","",IF(BB336&gt;BA336,"ادخال خاطئ",""))</f>
        <v/>
      </c>
      <c r="BG336" s="4" t="s">
        <v>9</v>
      </c>
      <c r="BH336" s="5">
        <v>45501</v>
      </c>
      <c r="BI336" s="6"/>
      <c r="BJ336" s="6"/>
      <c r="BK336" s="6" t="str">
        <f t="shared" si="213"/>
        <v/>
      </c>
      <c r="BL336" s="6" t="str">
        <f>IF(OR(BI336="",BJ336=""),"",SUMIFS('تحميل المصنعيات'!$N:$N,'تحميل المصنعيات'!$F:$F,BJ$2,'تحميل المصنعيات'!$D:$D,BH336))</f>
        <v/>
      </c>
      <c r="BM336" s="55" t="str">
        <f t="shared" si="198"/>
        <v/>
      </c>
      <c r="BN336" s="55" t="str">
        <f t="shared" si="199"/>
        <v/>
      </c>
      <c r="BO336" s="129" t="str">
        <f t="shared" ref="BO336:BO399" si="223">IF(BI336="","",IF(BL336&gt;BK336,"ادخال خاطئ",""))</f>
        <v/>
      </c>
      <c r="BQ336" s="4" t="s">
        <v>9</v>
      </c>
      <c r="BR336" s="5">
        <v>45501</v>
      </c>
      <c r="BS336" s="6"/>
      <c r="BT336" s="6"/>
      <c r="BU336" s="6" t="str">
        <f t="shared" si="214"/>
        <v/>
      </c>
      <c r="BV336" s="6" t="str">
        <f>IF(OR(BS336="",BT336=""),"",SUMIFS('تحميل المصنعيات'!$N:$N,'تحميل المصنعيات'!$F:$F,BT$2,'تحميل المصنعيات'!$D:$D,BR336))</f>
        <v/>
      </c>
      <c r="BW336" s="55" t="str">
        <f t="shared" si="200"/>
        <v/>
      </c>
      <c r="BX336" s="55" t="str">
        <f t="shared" si="215"/>
        <v/>
      </c>
      <c r="BY336" s="129" t="str">
        <f t="shared" ref="BY336:BY399" si="224">IF(BS336="","",IF(BV336&gt;BU336,"ادخال خاطئ",""))</f>
        <v/>
      </c>
      <c r="CA336" s="4" t="s">
        <v>9</v>
      </c>
      <c r="CB336" s="5">
        <v>45501</v>
      </c>
      <c r="CC336" s="6"/>
      <c r="CD336" s="6"/>
      <c r="CE336" s="6" t="str">
        <f t="shared" si="216"/>
        <v/>
      </c>
      <c r="CF336" s="6" t="str">
        <f>IF(OR(CC336="",CD336=""),"",SUMIFS('تحميل المصنعيات'!$N:$N,'تحميل المصنعيات'!$F:$F,CD$2,'تحميل المصنعيات'!$D:$D,CB336))</f>
        <v/>
      </c>
      <c r="CG336" s="55" t="str">
        <f t="shared" si="201"/>
        <v/>
      </c>
      <c r="CH336" s="55" t="str">
        <f t="shared" si="202"/>
        <v/>
      </c>
      <c r="CI336" s="129" t="str">
        <f t="shared" ref="CI336:CI399" si="225">IF(CC336="","",IF(CF336&gt;CE336,"ادخال خاطئ",""))</f>
        <v/>
      </c>
      <c r="CK336" s="4" t="s">
        <v>9</v>
      </c>
      <c r="CL336" s="5">
        <v>45501</v>
      </c>
      <c r="CM336" s="6"/>
      <c r="CN336" s="6"/>
      <c r="CO336" s="6" t="str">
        <f t="shared" si="217"/>
        <v/>
      </c>
      <c r="CP336" s="6" t="str">
        <f>IF(OR(CM336="",CN336=""),"",SUMIFS('تحميل المصنعيات'!$N:$N,'تحميل المصنعيات'!$F:$F,CN$2,'تحميل المصنعيات'!$D:$D,CL336))</f>
        <v/>
      </c>
      <c r="CQ336" s="55" t="str">
        <f t="shared" si="203"/>
        <v/>
      </c>
      <c r="CR336" s="55" t="str">
        <f t="shared" si="204"/>
        <v/>
      </c>
      <c r="CS336" s="129" t="str">
        <f t="shared" ref="CS336:CS399" si="226">IF(CM336="","",IF(CP336&gt;CO336,"ادخال خاطئ",""))</f>
        <v/>
      </c>
    </row>
    <row r="337" spans="9:97" x14ac:dyDescent="0.25">
      <c r="I337" s="4" t="s">
        <v>10</v>
      </c>
      <c r="J337" s="5">
        <v>45502</v>
      </c>
      <c r="K337" s="6"/>
      <c r="L337" s="6"/>
      <c r="M337" s="6" t="str">
        <f t="shared" si="205"/>
        <v/>
      </c>
      <c r="N337" s="6" t="str">
        <f>IF(OR(K337="",L337=""),"",SUMIFS('تحميل المصنعيات'!$N:$N,'تحميل المصنعيات'!$F:$F,L$2,'تحميل المصنعيات'!$D:$D,J337))</f>
        <v/>
      </c>
      <c r="O337" s="55" t="str">
        <f t="shared" si="191"/>
        <v/>
      </c>
      <c r="P337" s="55" t="str">
        <f t="shared" si="218"/>
        <v/>
      </c>
      <c r="Q337" s="129" t="str">
        <f t="shared" si="206"/>
        <v/>
      </c>
      <c r="S337" s="4" t="s">
        <v>10</v>
      </c>
      <c r="T337" s="5">
        <v>45502</v>
      </c>
      <c r="U337" s="6"/>
      <c r="V337" s="6"/>
      <c r="W337" s="6" t="str">
        <f t="shared" si="207"/>
        <v/>
      </c>
      <c r="X337" s="6" t="str">
        <f>IF(OR(U337="",V337=""),"",SUMIFS('تحميل المصنعيات'!$N:$N,'تحميل المصنعيات'!$F:$F,V$2,'تحميل المصنعيات'!$D:$D,T337))</f>
        <v/>
      </c>
      <c r="Y337" s="55" t="str">
        <f t="shared" si="192"/>
        <v/>
      </c>
      <c r="Z337" s="55" t="str">
        <f t="shared" si="193"/>
        <v/>
      </c>
      <c r="AA337" s="129" t="str">
        <f t="shared" si="219"/>
        <v/>
      </c>
      <c r="AC337" s="4" t="s">
        <v>10</v>
      </c>
      <c r="AD337" s="5">
        <v>45502</v>
      </c>
      <c r="AE337" s="6"/>
      <c r="AF337" s="6"/>
      <c r="AG337" s="6" t="str">
        <f t="shared" si="208"/>
        <v/>
      </c>
      <c r="AH337" s="6" t="str">
        <f>IF(OR(AE337="",AF337=""),"",SUMIFS('تحميل المصنعيات'!$N:$N,'تحميل المصنعيات'!$F:$F,AF$2,'تحميل المصنعيات'!$D:$D,AD337))</f>
        <v/>
      </c>
      <c r="AI337" s="55" t="str">
        <f t="shared" si="194"/>
        <v/>
      </c>
      <c r="AJ337" s="55" t="str">
        <f t="shared" si="209"/>
        <v/>
      </c>
      <c r="AK337" s="129" t="str">
        <f t="shared" si="220"/>
        <v/>
      </c>
      <c r="AM337" s="4" t="s">
        <v>10</v>
      </c>
      <c r="AN337" s="5">
        <v>45502</v>
      </c>
      <c r="AO337" s="6"/>
      <c r="AP337" s="6"/>
      <c r="AQ337" s="6" t="str">
        <f t="shared" si="210"/>
        <v/>
      </c>
      <c r="AR337" s="6" t="str">
        <f>IF(OR(AO337="",AP337=""),"",SUMIFS('تحميل المصنعيات'!$N:$N,'تحميل المصنعيات'!$F:$F,AP$2,'تحميل المصنعيات'!$D:$D,AN337))</f>
        <v/>
      </c>
      <c r="AS337" s="55" t="str">
        <f t="shared" si="195"/>
        <v/>
      </c>
      <c r="AT337" s="55" t="str">
        <f t="shared" si="196"/>
        <v/>
      </c>
      <c r="AU337" s="129" t="str">
        <f t="shared" si="221"/>
        <v/>
      </c>
      <c r="AW337" s="4" t="s">
        <v>10</v>
      </c>
      <c r="AX337" s="5">
        <v>45502</v>
      </c>
      <c r="AY337" s="6"/>
      <c r="AZ337" s="6"/>
      <c r="BA337" s="6" t="str">
        <f t="shared" si="211"/>
        <v/>
      </c>
      <c r="BB337" s="6" t="str">
        <f>IF(OR(AY337="",AZ337=""),"",SUMIFS('تحميل المصنعيات'!$N:$N,'تحميل المصنعيات'!$F:$F,AZ$2,'تحميل المصنعيات'!$D:$D,AX337))</f>
        <v/>
      </c>
      <c r="BC337" s="55" t="str">
        <f t="shared" si="197"/>
        <v/>
      </c>
      <c r="BD337" s="55" t="str">
        <f t="shared" si="212"/>
        <v/>
      </c>
      <c r="BE337" s="129" t="str">
        <f t="shared" si="222"/>
        <v/>
      </c>
      <c r="BG337" s="4" t="s">
        <v>10</v>
      </c>
      <c r="BH337" s="5">
        <v>45502</v>
      </c>
      <c r="BI337" s="6"/>
      <c r="BJ337" s="6"/>
      <c r="BK337" s="6" t="str">
        <f t="shared" si="213"/>
        <v/>
      </c>
      <c r="BL337" s="6" t="str">
        <f>IF(OR(BI337="",BJ337=""),"",SUMIFS('تحميل المصنعيات'!$N:$N,'تحميل المصنعيات'!$F:$F,BJ$2,'تحميل المصنعيات'!$D:$D,BH337))</f>
        <v/>
      </c>
      <c r="BM337" s="55" t="str">
        <f t="shared" si="198"/>
        <v/>
      </c>
      <c r="BN337" s="55" t="str">
        <f t="shared" si="199"/>
        <v/>
      </c>
      <c r="BO337" s="129" t="str">
        <f t="shared" si="223"/>
        <v/>
      </c>
      <c r="BQ337" s="4" t="s">
        <v>10</v>
      </c>
      <c r="BR337" s="5">
        <v>45502</v>
      </c>
      <c r="BS337" s="6"/>
      <c r="BT337" s="6"/>
      <c r="BU337" s="6" t="str">
        <f t="shared" si="214"/>
        <v/>
      </c>
      <c r="BV337" s="6" t="str">
        <f>IF(OR(BS337="",BT337=""),"",SUMIFS('تحميل المصنعيات'!$N:$N,'تحميل المصنعيات'!$F:$F,BT$2,'تحميل المصنعيات'!$D:$D,BR337))</f>
        <v/>
      </c>
      <c r="BW337" s="55" t="str">
        <f t="shared" si="200"/>
        <v/>
      </c>
      <c r="BX337" s="55" t="str">
        <f t="shared" si="215"/>
        <v/>
      </c>
      <c r="BY337" s="129" t="str">
        <f t="shared" si="224"/>
        <v/>
      </c>
      <c r="CA337" s="4" t="s">
        <v>10</v>
      </c>
      <c r="CB337" s="5">
        <v>45502</v>
      </c>
      <c r="CC337" s="6"/>
      <c r="CD337" s="6"/>
      <c r="CE337" s="6" t="str">
        <f t="shared" si="216"/>
        <v/>
      </c>
      <c r="CF337" s="6" t="str">
        <f>IF(OR(CC337="",CD337=""),"",SUMIFS('تحميل المصنعيات'!$N:$N,'تحميل المصنعيات'!$F:$F,CD$2,'تحميل المصنعيات'!$D:$D,CB337))</f>
        <v/>
      </c>
      <c r="CG337" s="55" t="str">
        <f t="shared" si="201"/>
        <v/>
      </c>
      <c r="CH337" s="55" t="str">
        <f t="shared" si="202"/>
        <v/>
      </c>
      <c r="CI337" s="129" t="str">
        <f t="shared" si="225"/>
        <v/>
      </c>
      <c r="CK337" s="4" t="s">
        <v>10</v>
      </c>
      <c r="CL337" s="5">
        <v>45502</v>
      </c>
      <c r="CM337" s="6"/>
      <c r="CN337" s="6"/>
      <c r="CO337" s="6" t="str">
        <f t="shared" si="217"/>
        <v/>
      </c>
      <c r="CP337" s="6" t="str">
        <f>IF(OR(CM337="",CN337=""),"",SUMIFS('تحميل المصنعيات'!$N:$N,'تحميل المصنعيات'!$F:$F,CN$2,'تحميل المصنعيات'!$D:$D,CL337))</f>
        <v/>
      </c>
      <c r="CQ337" s="55" t="str">
        <f t="shared" si="203"/>
        <v/>
      </c>
      <c r="CR337" s="55" t="str">
        <f t="shared" si="204"/>
        <v/>
      </c>
      <c r="CS337" s="129" t="str">
        <f t="shared" si="226"/>
        <v/>
      </c>
    </row>
    <row r="338" spans="9:97" x14ac:dyDescent="0.25">
      <c r="I338" s="4" t="s">
        <v>11</v>
      </c>
      <c r="J338" s="5">
        <v>45503</v>
      </c>
      <c r="K338" s="6"/>
      <c r="L338" s="6"/>
      <c r="M338" s="6" t="str">
        <f t="shared" si="205"/>
        <v/>
      </c>
      <c r="N338" s="6" t="str">
        <f>IF(OR(K338="",L338=""),"",SUMIFS('تحميل المصنعيات'!$N:$N,'تحميل المصنعيات'!$F:$F,L$2,'تحميل المصنعيات'!$D:$D,J338))</f>
        <v/>
      </c>
      <c r="O338" s="55" t="str">
        <f t="shared" si="191"/>
        <v/>
      </c>
      <c r="P338" s="55" t="str">
        <f t="shared" si="218"/>
        <v/>
      </c>
      <c r="Q338" s="129" t="str">
        <f t="shared" si="206"/>
        <v/>
      </c>
      <c r="S338" s="4" t="s">
        <v>11</v>
      </c>
      <c r="T338" s="5">
        <v>45503</v>
      </c>
      <c r="U338" s="6"/>
      <c r="V338" s="6"/>
      <c r="W338" s="6" t="str">
        <f t="shared" si="207"/>
        <v/>
      </c>
      <c r="X338" s="6" t="str">
        <f>IF(OR(U338="",V338=""),"",SUMIFS('تحميل المصنعيات'!$N:$N,'تحميل المصنعيات'!$F:$F,V$2,'تحميل المصنعيات'!$D:$D,T338))</f>
        <v/>
      </c>
      <c r="Y338" s="55" t="str">
        <f t="shared" si="192"/>
        <v/>
      </c>
      <c r="Z338" s="55" t="str">
        <f t="shared" si="193"/>
        <v/>
      </c>
      <c r="AA338" s="129" t="str">
        <f t="shared" si="219"/>
        <v/>
      </c>
      <c r="AC338" s="4" t="s">
        <v>11</v>
      </c>
      <c r="AD338" s="5">
        <v>45503</v>
      </c>
      <c r="AE338" s="6"/>
      <c r="AF338" s="6"/>
      <c r="AG338" s="6" t="str">
        <f t="shared" si="208"/>
        <v/>
      </c>
      <c r="AH338" s="6" t="str">
        <f>IF(OR(AE338="",AF338=""),"",SUMIFS('تحميل المصنعيات'!$N:$N,'تحميل المصنعيات'!$F:$F,AF$2,'تحميل المصنعيات'!$D:$D,AD338))</f>
        <v/>
      </c>
      <c r="AI338" s="55" t="str">
        <f t="shared" si="194"/>
        <v/>
      </c>
      <c r="AJ338" s="55" t="str">
        <f t="shared" si="209"/>
        <v/>
      </c>
      <c r="AK338" s="129" t="str">
        <f t="shared" si="220"/>
        <v/>
      </c>
      <c r="AM338" s="4" t="s">
        <v>11</v>
      </c>
      <c r="AN338" s="5">
        <v>45503</v>
      </c>
      <c r="AO338" s="6"/>
      <c r="AP338" s="6"/>
      <c r="AQ338" s="6" t="str">
        <f t="shared" si="210"/>
        <v/>
      </c>
      <c r="AR338" s="6" t="str">
        <f>IF(OR(AO338="",AP338=""),"",SUMIFS('تحميل المصنعيات'!$N:$N,'تحميل المصنعيات'!$F:$F,AP$2,'تحميل المصنعيات'!$D:$D,AN338))</f>
        <v/>
      </c>
      <c r="AS338" s="55" t="str">
        <f t="shared" si="195"/>
        <v/>
      </c>
      <c r="AT338" s="55" t="str">
        <f t="shared" si="196"/>
        <v/>
      </c>
      <c r="AU338" s="129" t="str">
        <f t="shared" si="221"/>
        <v/>
      </c>
      <c r="AW338" s="4" t="s">
        <v>11</v>
      </c>
      <c r="AX338" s="5">
        <v>45503</v>
      </c>
      <c r="AY338" s="6"/>
      <c r="AZ338" s="6"/>
      <c r="BA338" s="6" t="str">
        <f t="shared" si="211"/>
        <v/>
      </c>
      <c r="BB338" s="6" t="str">
        <f>IF(OR(AY338="",AZ338=""),"",SUMIFS('تحميل المصنعيات'!$N:$N,'تحميل المصنعيات'!$F:$F,AZ$2,'تحميل المصنعيات'!$D:$D,AX338))</f>
        <v/>
      </c>
      <c r="BC338" s="55" t="str">
        <f t="shared" si="197"/>
        <v/>
      </c>
      <c r="BD338" s="55" t="str">
        <f t="shared" si="212"/>
        <v/>
      </c>
      <c r="BE338" s="129" t="str">
        <f t="shared" si="222"/>
        <v/>
      </c>
      <c r="BG338" s="4" t="s">
        <v>11</v>
      </c>
      <c r="BH338" s="5">
        <v>45503</v>
      </c>
      <c r="BI338" s="6"/>
      <c r="BJ338" s="6"/>
      <c r="BK338" s="6" t="str">
        <f t="shared" si="213"/>
        <v/>
      </c>
      <c r="BL338" s="6" t="str">
        <f>IF(OR(BI338="",BJ338=""),"",SUMIFS('تحميل المصنعيات'!$N:$N,'تحميل المصنعيات'!$F:$F,BJ$2,'تحميل المصنعيات'!$D:$D,BH338))</f>
        <v/>
      </c>
      <c r="BM338" s="55" t="str">
        <f t="shared" si="198"/>
        <v/>
      </c>
      <c r="BN338" s="55" t="str">
        <f t="shared" si="199"/>
        <v/>
      </c>
      <c r="BO338" s="129" t="str">
        <f t="shared" si="223"/>
        <v/>
      </c>
      <c r="BQ338" s="4" t="s">
        <v>11</v>
      </c>
      <c r="BR338" s="5">
        <v>45503</v>
      </c>
      <c r="BS338" s="6"/>
      <c r="BT338" s="6"/>
      <c r="BU338" s="6" t="str">
        <f t="shared" si="214"/>
        <v/>
      </c>
      <c r="BV338" s="6" t="str">
        <f>IF(OR(BS338="",BT338=""),"",SUMIFS('تحميل المصنعيات'!$N:$N,'تحميل المصنعيات'!$F:$F,BT$2,'تحميل المصنعيات'!$D:$D,BR338))</f>
        <v/>
      </c>
      <c r="BW338" s="55" t="str">
        <f t="shared" si="200"/>
        <v/>
      </c>
      <c r="BX338" s="55" t="str">
        <f t="shared" si="215"/>
        <v/>
      </c>
      <c r="BY338" s="129" t="str">
        <f t="shared" si="224"/>
        <v/>
      </c>
      <c r="CA338" s="4" t="s">
        <v>11</v>
      </c>
      <c r="CB338" s="5">
        <v>45503</v>
      </c>
      <c r="CC338" s="6"/>
      <c r="CD338" s="6"/>
      <c r="CE338" s="6" t="str">
        <f t="shared" si="216"/>
        <v/>
      </c>
      <c r="CF338" s="6" t="str">
        <f>IF(OR(CC338="",CD338=""),"",SUMIFS('تحميل المصنعيات'!$N:$N,'تحميل المصنعيات'!$F:$F,CD$2,'تحميل المصنعيات'!$D:$D,CB338))</f>
        <v/>
      </c>
      <c r="CG338" s="55" t="str">
        <f t="shared" si="201"/>
        <v/>
      </c>
      <c r="CH338" s="55" t="str">
        <f t="shared" si="202"/>
        <v/>
      </c>
      <c r="CI338" s="129" t="str">
        <f t="shared" si="225"/>
        <v/>
      </c>
      <c r="CK338" s="4" t="s">
        <v>11</v>
      </c>
      <c r="CL338" s="5">
        <v>45503</v>
      </c>
      <c r="CM338" s="6"/>
      <c r="CN338" s="6"/>
      <c r="CO338" s="6" t="str">
        <f t="shared" si="217"/>
        <v/>
      </c>
      <c r="CP338" s="6" t="str">
        <f>IF(OR(CM338="",CN338=""),"",SUMIFS('تحميل المصنعيات'!$N:$N,'تحميل المصنعيات'!$F:$F,CN$2,'تحميل المصنعيات'!$D:$D,CL338))</f>
        <v/>
      </c>
      <c r="CQ338" s="55" t="str">
        <f t="shared" si="203"/>
        <v/>
      </c>
      <c r="CR338" s="55" t="str">
        <f t="shared" si="204"/>
        <v/>
      </c>
      <c r="CS338" s="129" t="str">
        <f t="shared" si="226"/>
        <v/>
      </c>
    </row>
    <row r="339" spans="9:97" x14ac:dyDescent="0.25">
      <c r="I339" s="4" t="s">
        <v>12</v>
      </c>
      <c r="J339" s="5">
        <v>45504</v>
      </c>
      <c r="K339" s="6"/>
      <c r="L339" s="6"/>
      <c r="M339" s="6" t="str">
        <f t="shared" si="205"/>
        <v/>
      </c>
      <c r="N339" s="6" t="str">
        <f>IF(OR(K339="",L339=""),"",SUMIFS('تحميل المصنعيات'!$N:$N,'تحميل المصنعيات'!$F:$F,L$2,'تحميل المصنعيات'!$D:$D,J339))</f>
        <v/>
      </c>
      <c r="O339" s="55" t="str">
        <f t="shared" si="191"/>
        <v/>
      </c>
      <c r="P339" s="55" t="str">
        <f t="shared" si="218"/>
        <v/>
      </c>
      <c r="Q339" s="129" t="str">
        <f t="shared" si="206"/>
        <v/>
      </c>
      <c r="S339" s="4" t="s">
        <v>12</v>
      </c>
      <c r="T339" s="5">
        <v>45504</v>
      </c>
      <c r="U339" s="6"/>
      <c r="V339" s="6"/>
      <c r="W339" s="6" t="str">
        <f t="shared" si="207"/>
        <v/>
      </c>
      <c r="X339" s="6" t="str">
        <f>IF(OR(U339="",V339=""),"",SUMIFS('تحميل المصنعيات'!$N:$N,'تحميل المصنعيات'!$F:$F,V$2,'تحميل المصنعيات'!$D:$D,T339))</f>
        <v/>
      </c>
      <c r="Y339" s="55" t="str">
        <f t="shared" si="192"/>
        <v/>
      </c>
      <c r="Z339" s="55" t="str">
        <f t="shared" si="193"/>
        <v/>
      </c>
      <c r="AA339" s="129" t="str">
        <f t="shared" si="219"/>
        <v/>
      </c>
      <c r="AC339" s="4" t="s">
        <v>12</v>
      </c>
      <c r="AD339" s="5">
        <v>45504</v>
      </c>
      <c r="AE339" s="6"/>
      <c r="AF339" s="6"/>
      <c r="AG339" s="6" t="str">
        <f t="shared" si="208"/>
        <v/>
      </c>
      <c r="AH339" s="6" t="str">
        <f>IF(OR(AE339="",AF339=""),"",SUMIFS('تحميل المصنعيات'!$N:$N,'تحميل المصنعيات'!$F:$F,AF$2,'تحميل المصنعيات'!$D:$D,AD339))</f>
        <v/>
      </c>
      <c r="AI339" s="55" t="str">
        <f t="shared" si="194"/>
        <v/>
      </c>
      <c r="AJ339" s="55" t="str">
        <f t="shared" si="209"/>
        <v/>
      </c>
      <c r="AK339" s="129" t="str">
        <f t="shared" si="220"/>
        <v/>
      </c>
      <c r="AM339" s="4" t="s">
        <v>12</v>
      </c>
      <c r="AN339" s="5">
        <v>45504</v>
      </c>
      <c r="AO339" s="6"/>
      <c r="AP339" s="6"/>
      <c r="AQ339" s="6" t="str">
        <f t="shared" si="210"/>
        <v/>
      </c>
      <c r="AR339" s="6" t="str">
        <f>IF(OR(AO339="",AP339=""),"",SUMIFS('تحميل المصنعيات'!$N:$N,'تحميل المصنعيات'!$F:$F,AP$2,'تحميل المصنعيات'!$D:$D,AN339))</f>
        <v/>
      </c>
      <c r="AS339" s="55" t="str">
        <f t="shared" si="195"/>
        <v/>
      </c>
      <c r="AT339" s="55" t="str">
        <f t="shared" si="196"/>
        <v/>
      </c>
      <c r="AU339" s="129" t="str">
        <f t="shared" si="221"/>
        <v/>
      </c>
      <c r="AW339" s="4" t="s">
        <v>12</v>
      </c>
      <c r="AX339" s="5">
        <v>45504</v>
      </c>
      <c r="AY339" s="6"/>
      <c r="AZ339" s="6"/>
      <c r="BA339" s="6" t="str">
        <f t="shared" si="211"/>
        <v/>
      </c>
      <c r="BB339" s="6" t="str">
        <f>IF(OR(AY339="",AZ339=""),"",SUMIFS('تحميل المصنعيات'!$N:$N,'تحميل المصنعيات'!$F:$F,AZ$2,'تحميل المصنعيات'!$D:$D,AX339))</f>
        <v/>
      </c>
      <c r="BC339" s="55" t="str">
        <f t="shared" si="197"/>
        <v/>
      </c>
      <c r="BD339" s="55" t="str">
        <f t="shared" si="212"/>
        <v/>
      </c>
      <c r="BE339" s="129" t="str">
        <f t="shared" si="222"/>
        <v/>
      </c>
      <c r="BG339" s="4" t="s">
        <v>12</v>
      </c>
      <c r="BH339" s="5">
        <v>45504</v>
      </c>
      <c r="BI339" s="6"/>
      <c r="BJ339" s="6"/>
      <c r="BK339" s="6" t="str">
        <f t="shared" si="213"/>
        <v/>
      </c>
      <c r="BL339" s="6" t="str">
        <f>IF(OR(BI339="",BJ339=""),"",SUMIFS('تحميل المصنعيات'!$N:$N,'تحميل المصنعيات'!$F:$F,BJ$2,'تحميل المصنعيات'!$D:$D,BH339))</f>
        <v/>
      </c>
      <c r="BM339" s="55" t="str">
        <f t="shared" si="198"/>
        <v/>
      </c>
      <c r="BN339" s="55" t="str">
        <f t="shared" si="199"/>
        <v/>
      </c>
      <c r="BO339" s="129" t="str">
        <f t="shared" si="223"/>
        <v/>
      </c>
      <c r="BQ339" s="4" t="s">
        <v>12</v>
      </c>
      <c r="BR339" s="5">
        <v>45504</v>
      </c>
      <c r="BS339" s="6"/>
      <c r="BT339" s="6"/>
      <c r="BU339" s="6" t="str">
        <f t="shared" si="214"/>
        <v/>
      </c>
      <c r="BV339" s="6" t="str">
        <f>IF(OR(BS339="",BT339=""),"",SUMIFS('تحميل المصنعيات'!$N:$N,'تحميل المصنعيات'!$F:$F,BT$2,'تحميل المصنعيات'!$D:$D,BR339))</f>
        <v/>
      </c>
      <c r="BW339" s="55" t="str">
        <f t="shared" si="200"/>
        <v/>
      </c>
      <c r="BX339" s="55" t="str">
        <f t="shared" si="215"/>
        <v/>
      </c>
      <c r="BY339" s="129" t="str">
        <f t="shared" si="224"/>
        <v/>
      </c>
      <c r="CA339" s="4" t="s">
        <v>12</v>
      </c>
      <c r="CB339" s="5">
        <v>45504</v>
      </c>
      <c r="CC339" s="6"/>
      <c r="CD339" s="6"/>
      <c r="CE339" s="6" t="str">
        <f t="shared" si="216"/>
        <v/>
      </c>
      <c r="CF339" s="6" t="str">
        <f>IF(OR(CC339="",CD339=""),"",SUMIFS('تحميل المصنعيات'!$N:$N,'تحميل المصنعيات'!$F:$F,CD$2,'تحميل المصنعيات'!$D:$D,CB339))</f>
        <v/>
      </c>
      <c r="CG339" s="55" t="str">
        <f t="shared" si="201"/>
        <v/>
      </c>
      <c r="CH339" s="55" t="str">
        <f t="shared" si="202"/>
        <v/>
      </c>
      <c r="CI339" s="129" t="str">
        <f t="shared" si="225"/>
        <v/>
      </c>
      <c r="CK339" s="4" t="s">
        <v>12</v>
      </c>
      <c r="CL339" s="5">
        <v>45504</v>
      </c>
      <c r="CM339" s="6"/>
      <c r="CN339" s="6"/>
      <c r="CO339" s="6" t="str">
        <f t="shared" si="217"/>
        <v/>
      </c>
      <c r="CP339" s="6" t="str">
        <f>IF(OR(CM339="",CN339=""),"",SUMIFS('تحميل المصنعيات'!$N:$N,'تحميل المصنعيات'!$F:$F,CN$2,'تحميل المصنعيات'!$D:$D,CL339))</f>
        <v/>
      </c>
      <c r="CQ339" s="55" t="str">
        <f t="shared" si="203"/>
        <v/>
      </c>
      <c r="CR339" s="55" t="str">
        <f t="shared" si="204"/>
        <v/>
      </c>
      <c r="CS339" s="129" t="str">
        <f t="shared" si="226"/>
        <v/>
      </c>
    </row>
    <row r="340" spans="9:97" x14ac:dyDescent="0.25">
      <c r="I340" s="4" t="s">
        <v>13</v>
      </c>
      <c r="J340" s="5">
        <v>45505</v>
      </c>
      <c r="K340" s="6"/>
      <c r="L340" s="6"/>
      <c r="M340" s="6" t="str">
        <f t="shared" si="205"/>
        <v/>
      </c>
      <c r="N340" s="6" t="str">
        <f>IF(OR(K340="",L340=""),"",SUMIFS('تحميل المصنعيات'!$N:$N,'تحميل المصنعيات'!$F:$F,L$2,'تحميل المصنعيات'!$D:$D,J340))</f>
        <v/>
      </c>
      <c r="O340" s="55" t="str">
        <f t="shared" si="191"/>
        <v/>
      </c>
      <c r="P340" s="55" t="str">
        <f t="shared" si="218"/>
        <v/>
      </c>
      <c r="Q340" s="129" t="str">
        <f t="shared" si="206"/>
        <v/>
      </c>
      <c r="S340" s="4" t="s">
        <v>13</v>
      </c>
      <c r="T340" s="5">
        <v>45505</v>
      </c>
      <c r="U340" s="6"/>
      <c r="V340" s="6"/>
      <c r="W340" s="6" t="str">
        <f t="shared" si="207"/>
        <v/>
      </c>
      <c r="X340" s="6" t="str">
        <f>IF(OR(U340="",V340=""),"",SUMIFS('تحميل المصنعيات'!$N:$N,'تحميل المصنعيات'!$F:$F,V$2,'تحميل المصنعيات'!$D:$D,T340))</f>
        <v/>
      </c>
      <c r="Y340" s="55" t="str">
        <f t="shared" si="192"/>
        <v/>
      </c>
      <c r="Z340" s="55" t="str">
        <f t="shared" si="193"/>
        <v/>
      </c>
      <c r="AA340" s="129" t="str">
        <f t="shared" si="219"/>
        <v/>
      </c>
      <c r="AC340" s="4" t="s">
        <v>13</v>
      </c>
      <c r="AD340" s="5">
        <v>45505</v>
      </c>
      <c r="AE340" s="6"/>
      <c r="AF340" s="6"/>
      <c r="AG340" s="6" t="str">
        <f t="shared" si="208"/>
        <v/>
      </c>
      <c r="AH340" s="6" t="str">
        <f>IF(OR(AE340="",AF340=""),"",SUMIFS('تحميل المصنعيات'!$N:$N,'تحميل المصنعيات'!$F:$F,AF$2,'تحميل المصنعيات'!$D:$D,AD340))</f>
        <v/>
      </c>
      <c r="AI340" s="55" t="str">
        <f t="shared" si="194"/>
        <v/>
      </c>
      <c r="AJ340" s="55" t="str">
        <f t="shared" si="209"/>
        <v/>
      </c>
      <c r="AK340" s="129" t="str">
        <f t="shared" si="220"/>
        <v/>
      </c>
      <c r="AM340" s="4" t="s">
        <v>13</v>
      </c>
      <c r="AN340" s="5">
        <v>45505</v>
      </c>
      <c r="AO340" s="6"/>
      <c r="AP340" s="6"/>
      <c r="AQ340" s="6" t="str">
        <f t="shared" si="210"/>
        <v/>
      </c>
      <c r="AR340" s="6" t="str">
        <f>IF(OR(AO340="",AP340=""),"",SUMIFS('تحميل المصنعيات'!$N:$N,'تحميل المصنعيات'!$F:$F,AP$2,'تحميل المصنعيات'!$D:$D,AN340))</f>
        <v/>
      </c>
      <c r="AS340" s="55" t="str">
        <f t="shared" si="195"/>
        <v/>
      </c>
      <c r="AT340" s="55" t="str">
        <f t="shared" si="196"/>
        <v/>
      </c>
      <c r="AU340" s="129" t="str">
        <f t="shared" si="221"/>
        <v/>
      </c>
      <c r="AW340" s="4" t="s">
        <v>13</v>
      </c>
      <c r="AX340" s="5">
        <v>45505</v>
      </c>
      <c r="AY340" s="6"/>
      <c r="AZ340" s="6"/>
      <c r="BA340" s="6" t="str">
        <f t="shared" si="211"/>
        <v/>
      </c>
      <c r="BB340" s="6" t="str">
        <f>IF(OR(AY340="",AZ340=""),"",SUMIFS('تحميل المصنعيات'!$N:$N,'تحميل المصنعيات'!$F:$F,AZ$2,'تحميل المصنعيات'!$D:$D,AX340))</f>
        <v/>
      </c>
      <c r="BC340" s="55" t="str">
        <f t="shared" si="197"/>
        <v/>
      </c>
      <c r="BD340" s="55" t="str">
        <f t="shared" si="212"/>
        <v/>
      </c>
      <c r="BE340" s="129" t="str">
        <f t="shared" si="222"/>
        <v/>
      </c>
      <c r="BG340" s="4" t="s">
        <v>13</v>
      </c>
      <c r="BH340" s="5">
        <v>45505</v>
      </c>
      <c r="BI340" s="6"/>
      <c r="BJ340" s="6"/>
      <c r="BK340" s="6" t="str">
        <f t="shared" si="213"/>
        <v/>
      </c>
      <c r="BL340" s="6" t="str">
        <f>IF(OR(BI340="",BJ340=""),"",SUMIFS('تحميل المصنعيات'!$N:$N,'تحميل المصنعيات'!$F:$F,BJ$2,'تحميل المصنعيات'!$D:$D,BH340))</f>
        <v/>
      </c>
      <c r="BM340" s="55" t="str">
        <f t="shared" si="198"/>
        <v/>
      </c>
      <c r="BN340" s="55" t="str">
        <f t="shared" si="199"/>
        <v/>
      </c>
      <c r="BO340" s="129" t="str">
        <f t="shared" si="223"/>
        <v/>
      </c>
      <c r="BQ340" s="4" t="s">
        <v>13</v>
      </c>
      <c r="BR340" s="5">
        <v>45505</v>
      </c>
      <c r="BS340" s="6"/>
      <c r="BT340" s="6"/>
      <c r="BU340" s="6" t="str">
        <f t="shared" si="214"/>
        <v/>
      </c>
      <c r="BV340" s="6" t="str">
        <f>IF(OR(BS340="",BT340=""),"",SUMIFS('تحميل المصنعيات'!$N:$N,'تحميل المصنعيات'!$F:$F,BT$2,'تحميل المصنعيات'!$D:$D,BR340))</f>
        <v/>
      </c>
      <c r="BW340" s="55" t="str">
        <f t="shared" si="200"/>
        <v/>
      </c>
      <c r="BX340" s="55" t="str">
        <f t="shared" si="215"/>
        <v/>
      </c>
      <c r="BY340" s="129" t="str">
        <f t="shared" si="224"/>
        <v/>
      </c>
      <c r="CA340" s="4" t="s">
        <v>13</v>
      </c>
      <c r="CB340" s="5">
        <v>45505</v>
      </c>
      <c r="CC340" s="6"/>
      <c r="CD340" s="6"/>
      <c r="CE340" s="6" t="str">
        <f t="shared" si="216"/>
        <v/>
      </c>
      <c r="CF340" s="6" t="str">
        <f>IF(OR(CC340="",CD340=""),"",SUMIFS('تحميل المصنعيات'!$N:$N,'تحميل المصنعيات'!$F:$F,CD$2,'تحميل المصنعيات'!$D:$D,CB340))</f>
        <v/>
      </c>
      <c r="CG340" s="55" t="str">
        <f t="shared" si="201"/>
        <v/>
      </c>
      <c r="CH340" s="55" t="str">
        <f t="shared" si="202"/>
        <v/>
      </c>
      <c r="CI340" s="129" t="str">
        <f t="shared" si="225"/>
        <v/>
      </c>
      <c r="CK340" s="4" t="s">
        <v>13</v>
      </c>
      <c r="CL340" s="5">
        <v>45505</v>
      </c>
      <c r="CM340" s="6"/>
      <c r="CN340" s="6"/>
      <c r="CO340" s="6" t="str">
        <f t="shared" si="217"/>
        <v/>
      </c>
      <c r="CP340" s="6" t="str">
        <f>IF(OR(CM340="",CN340=""),"",SUMIFS('تحميل المصنعيات'!$N:$N,'تحميل المصنعيات'!$F:$F,CN$2,'تحميل المصنعيات'!$D:$D,CL340))</f>
        <v/>
      </c>
      <c r="CQ340" s="55" t="str">
        <f t="shared" si="203"/>
        <v/>
      </c>
      <c r="CR340" s="55" t="str">
        <f t="shared" si="204"/>
        <v/>
      </c>
      <c r="CS340" s="129" t="str">
        <f t="shared" si="226"/>
        <v/>
      </c>
    </row>
    <row r="341" spans="9:97" x14ac:dyDescent="0.25">
      <c r="I341" s="132" t="s">
        <v>30</v>
      </c>
      <c r="J341" s="133">
        <v>45506</v>
      </c>
      <c r="K341" s="134"/>
      <c r="L341" s="134"/>
      <c r="M341" s="134" t="str">
        <f t="shared" si="205"/>
        <v/>
      </c>
      <c r="N341" s="134" t="str">
        <f>IF(OR(K341="",L341=""),"",SUMIFS('تحميل المصنعيات'!$N:$N,'تحميل المصنعيات'!$F:$F,L$2,'تحميل المصنعيات'!$D:$D,J341))</f>
        <v/>
      </c>
      <c r="O341" s="135" t="str">
        <f t="shared" si="191"/>
        <v/>
      </c>
      <c r="P341" s="135" t="str">
        <f t="shared" si="218"/>
        <v/>
      </c>
      <c r="Q341" s="132" t="str">
        <f t="shared" si="206"/>
        <v/>
      </c>
      <c r="S341" s="132" t="s">
        <v>30</v>
      </c>
      <c r="T341" s="133">
        <v>45506</v>
      </c>
      <c r="U341" s="134"/>
      <c r="V341" s="134"/>
      <c r="W341" s="134" t="str">
        <f t="shared" si="207"/>
        <v/>
      </c>
      <c r="X341" s="134" t="str">
        <f>IF(OR(U341="",V341=""),"",SUMIFS('تحميل المصنعيات'!$N:$N,'تحميل المصنعيات'!$F:$F,V$2,'تحميل المصنعيات'!$D:$D,T341))</f>
        <v/>
      </c>
      <c r="Y341" s="135" t="str">
        <f t="shared" si="192"/>
        <v/>
      </c>
      <c r="Z341" s="135" t="str">
        <f t="shared" si="193"/>
        <v/>
      </c>
      <c r="AA341" s="132" t="str">
        <f t="shared" si="219"/>
        <v/>
      </c>
      <c r="AC341" s="132" t="s">
        <v>30</v>
      </c>
      <c r="AD341" s="133">
        <v>45506</v>
      </c>
      <c r="AE341" s="134"/>
      <c r="AF341" s="134"/>
      <c r="AG341" s="134" t="str">
        <f t="shared" si="208"/>
        <v/>
      </c>
      <c r="AH341" s="134" t="str">
        <f>IF(OR(AE341="",AF341=""),"",SUMIFS('تحميل المصنعيات'!$N:$N,'تحميل المصنعيات'!$F:$F,AF$2,'تحميل المصنعيات'!$D:$D,AD341))</f>
        <v/>
      </c>
      <c r="AI341" s="135" t="str">
        <f t="shared" si="194"/>
        <v/>
      </c>
      <c r="AJ341" s="135" t="str">
        <f t="shared" si="209"/>
        <v/>
      </c>
      <c r="AK341" s="132" t="str">
        <f t="shared" si="220"/>
        <v/>
      </c>
      <c r="AM341" s="132" t="s">
        <v>30</v>
      </c>
      <c r="AN341" s="133">
        <v>45506</v>
      </c>
      <c r="AO341" s="134"/>
      <c r="AP341" s="134"/>
      <c r="AQ341" s="134" t="str">
        <f t="shared" si="210"/>
        <v/>
      </c>
      <c r="AR341" s="134" t="str">
        <f>IF(OR(AO341="",AP341=""),"",SUMIFS('تحميل المصنعيات'!$N:$N,'تحميل المصنعيات'!$F:$F,AP$2,'تحميل المصنعيات'!$D:$D,AN341))</f>
        <v/>
      </c>
      <c r="AS341" s="135" t="str">
        <f t="shared" si="195"/>
        <v/>
      </c>
      <c r="AT341" s="135" t="str">
        <f t="shared" si="196"/>
        <v/>
      </c>
      <c r="AU341" s="132" t="str">
        <f t="shared" si="221"/>
        <v/>
      </c>
      <c r="AW341" s="132" t="s">
        <v>30</v>
      </c>
      <c r="AX341" s="133">
        <v>45506</v>
      </c>
      <c r="AY341" s="134"/>
      <c r="AZ341" s="134"/>
      <c r="BA341" s="134" t="str">
        <f t="shared" si="211"/>
        <v/>
      </c>
      <c r="BB341" s="134" t="str">
        <f>IF(OR(AY341="",AZ341=""),"",SUMIFS('تحميل المصنعيات'!$N:$N,'تحميل المصنعيات'!$F:$F,AZ$2,'تحميل المصنعيات'!$D:$D,AX341))</f>
        <v/>
      </c>
      <c r="BC341" s="135" t="str">
        <f t="shared" si="197"/>
        <v/>
      </c>
      <c r="BD341" s="135" t="str">
        <f t="shared" si="212"/>
        <v/>
      </c>
      <c r="BE341" s="132" t="str">
        <f t="shared" si="222"/>
        <v/>
      </c>
      <c r="BG341" s="132" t="s">
        <v>30</v>
      </c>
      <c r="BH341" s="133">
        <v>45506</v>
      </c>
      <c r="BI341" s="134"/>
      <c r="BJ341" s="134"/>
      <c r="BK341" s="134" t="str">
        <f t="shared" si="213"/>
        <v/>
      </c>
      <c r="BL341" s="134" t="str">
        <f>IF(OR(BI341="",BJ341=""),"",SUMIFS('تحميل المصنعيات'!$N:$N,'تحميل المصنعيات'!$F:$F,BJ$2,'تحميل المصنعيات'!$D:$D,BH341))</f>
        <v/>
      </c>
      <c r="BM341" s="135" t="str">
        <f t="shared" si="198"/>
        <v/>
      </c>
      <c r="BN341" s="135" t="str">
        <f t="shared" si="199"/>
        <v/>
      </c>
      <c r="BO341" s="132" t="str">
        <f t="shared" si="223"/>
        <v/>
      </c>
      <c r="BQ341" s="132" t="s">
        <v>30</v>
      </c>
      <c r="BR341" s="133">
        <v>45506</v>
      </c>
      <c r="BS341" s="134"/>
      <c r="BT341" s="134"/>
      <c r="BU341" s="134" t="str">
        <f t="shared" si="214"/>
        <v/>
      </c>
      <c r="BV341" s="134" t="str">
        <f>IF(OR(BS341="",BT341=""),"",SUMIFS('تحميل المصنعيات'!$N:$N,'تحميل المصنعيات'!$F:$F,BT$2,'تحميل المصنعيات'!$D:$D,BR341))</f>
        <v/>
      </c>
      <c r="BW341" s="135" t="str">
        <f t="shared" si="200"/>
        <v/>
      </c>
      <c r="BX341" s="135" t="str">
        <f t="shared" si="215"/>
        <v/>
      </c>
      <c r="BY341" s="132" t="str">
        <f t="shared" si="224"/>
        <v/>
      </c>
      <c r="CA341" s="132" t="s">
        <v>30</v>
      </c>
      <c r="CB341" s="133">
        <v>45506</v>
      </c>
      <c r="CC341" s="134"/>
      <c r="CD341" s="134"/>
      <c r="CE341" s="134" t="str">
        <f t="shared" si="216"/>
        <v/>
      </c>
      <c r="CF341" s="134" t="str">
        <f>IF(OR(CC341="",CD341=""),"",SUMIFS('تحميل المصنعيات'!$N:$N,'تحميل المصنعيات'!$F:$F,CD$2,'تحميل المصنعيات'!$D:$D,CB341))</f>
        <v/>
      </c>
      <c r="CG341" s="135" t="str">
        <f t="shared" si="201"/>
        <v/>
      </c>
      <c r="CH341" s="135" t="str">
        <f t="shared" si="202"/>
        <v/>
      </c>
      <c r="CI341" s="132" t="str">
        <f t="shared" si="225"/>
        <v/>
      </c>
      <c r="CK341" s="132" t="s">
        <v>30</v>
      </c>
      <c r="CL341" s="133">
        <v>45506</v>
      </c>
      <c r="CM341" s="134"/>
      <c r="CN341" s="134"/>
      <c r="CO341" s="134" t="str">
        <f t="shared" si="217"/>
        <v/>
      </c>
      <c r="CP341" s="134" t="str">
        <f>IF(OR(CM341="",CN341=""),"",SUMIFS('تحميل المصنعيات'!$N:$N,'تحميل المصنعيات'!$F:$F,CN$2,'تحميل المصنعيات'!$D:$D,CL341))</f>
        <v/>
      </c>
      <c r="CQ341" s="135" t="str">
        <f t="shared" si="203"/>
        <v/>
      </c>
      <c r="CR341" s="135" t="str">
        <f t="shared" si="204"/>
        <v/>
      </c>
      <c r="CS341" s="132" t="str">
        <f t="shared" si="226"/>
        <v/>
      </c>
    </row>
    <row r="342" spans="9:97" x14ac:dyDescent="0.25">
      <c r="I342" s="4" t="s">
        <v>8</v>
      </c>
      <c r="J342" s="5">
        <v>45507</v>
      </c>
      <c r="K342" s="6"/>
      <c r="L342" s="6"/>
      <c r="M342" s="6" t="str">
        <f t="shared" si="205"/>
        <v/>
      </c>
      <c r="N342" s="6" t="str">
        <f>IF(OR(K342="",L342=""),"",SUMIFS('تحميل المصنعيات'!$N:$N,'تحميل المصنعيات'!$F:$F,L$2,'تحميل المصنعيات'!$D:$D,J342))</f>
        <v/>
      </c>
      <c r="O342" s="55" t="str">
        <f t="shared" si="191"/>
        <v/>
      </c>
      <c r="P342" s="55" t="str">
        <f t="shared" si="218"/>
        <v/>
      </c>
      <c r="Q342" s="129" t="str">
        <f t="shared" si="206"/>
        <v/>
      </c>
      <c r="S342" s="4" t="s">
        <v>8</v>
      </c>
      <c r="T342" s="5">
        <v>45507</v>
      </c>
      <c r="U342" s="6"/>
      <c r="V342" s="6"/>
      <c r="W342" s="6" t="str">
        <f t="shared" si="207"/>
        <v/>
      </c>
      <c r="X342" s="6" t="str">
        <f>IF(OR(U342="",V342=""),"",SUMIFS('تحميل المصنعيات'!$N:$N,'تحميل المصنعيات'!$F:$F,V$2,'تحميل المصنعيات'!$D:$D,T342))</f>
        <v/>
      </c>
      <c r="Y342" s="55" t="str">
        <f t="shared" si="192"/>
        <v/>
      </c>
      <c r="Z342" s="55" t="str">
        <f t="shared" si="193"/>
        <v/>
      </c>
      <c r="AA342" s="129" t="str">
        <f t="shared" si="219"/>
        <v/>
      </c>
      <c r="AC342" s="4" t="s">
        <v>8</v>
      </c>
      <c r="AD342" s="5">
        <v>45507</v>
      </c>
      <c r="AE342" s="6"/>
      <c r="AF342" s="6"/>
      <c r="AG342" s="6" t="str">
        <f t="shared" si="208"/>
        <v/>
      </c>
      <c r="AH342" s="6" t="str">
        <f>IF(OR(AE342="",AF342=""),"",SUMIFS('تحميل المصنعيات'!$N:$N,'تحميل المصنعيات'!$F:$F,AF$2,'تحميل المصنعيات'!$D:$D,AD342))</f>
        <v/>
      </c>
      <c r="AI342" s="55" t="str">
        <f t="shared" si="194"/>
        <v/>
      </c>
      <c r="AJ342" s="55" t="str">
        <f t="shared" si="209"/>
        <v/>
      </c>
      <c r="AK342" s="129" t="str">
        <f t="shared" si="220"/>
        <v/>
      </c>
      <c r="AM342" s="4" t="s">
        <v>8</v>
      </c>
      <c r="AN342" s="5">
        <v>45507</v>
      </c>
      <c r="AO342" s="6"/>
      <c r="AP342" s="6"/>
      <c r="AQ342" s="6" t="str">
        <f t="shared" si="210"/>
        <v/>
      </c>
      <c r="AR342" s="6" t="str">
        <f>IF(OR(AO342="",AP342=""),"",SUMIFS('تحميل المصنعيات'!$N:$N,'تحميل المصنعيات'!$F:$F,AP$2,'تحميل المصنعيات'!$D:$D,AN342))</f>
        <v/>
      </c>
      <c r="AS342" s="55" t="str">
        <f t="shared" si="195"/>
        <v/>
      </c>
      <c r="AT342" s="55" t="str">
        <f t="shared" si="196"/>
        <v/>
      </c>
      <c r="AU342" s="129" t="str">
        <f t="shared" si="221"/>
        <v/>
      </c>
      <c r="AW342" s="4" t="s">
        <v>8</v>
      </c>
      <c r="AX342" s="5">
        <v>45507</v>
      </c>
      <c r="AY342" s="6"/>
      <c r="AZ342" s="6"/>
      <c r="BA342" s="6" t="str">
        <f t="shared" si="211"/>
        <v/>
      </c>
      <c r="BB342" s="6" t="str">
        <f>IF(OR(AY342="",AZ342=""),"",SUMIFS('تحميل المصنعيات'!$N:$N,'تحميل المصنعيات'!$F:$F,AZ$2,'تحميل المصنعيات'!$D:$D,AX342))</f>
        <v/>
      </c>
      <c r="BC342" s="55" t="str">
        <f t="shared" si="197"/>
        <v/>
      </c>
      <c r="BD342" s="55" t="str">
        <f t="shared" si="212"/>
        <v/>
      </c>
      <c r="BE342" s="129" t="str">
        <f t="shared" si="222"/>
        <v/>
      </c>
      <c r="BG342" s="4" t="s">
        <v>8</v>
      </c>
      <c r="BH342" s="5">
        <v>45507</v>
      </c>
      <c r="BI342" s="6"/>
      <c r="BJ342" s="6"/>
      <c r="BK342" s="6" t="str">
        <f t="shared" si="213"/>
        <v/>
      </c>
      <c r="BL342" s="6" t="str">
        <f>IF(OR(BI342="",BJ342=""),"",SUMIFS('تحميل المصنعيات'!$N:$N,'تحميل المصنعيات'!$F:$F,BJ$2,'تحميل المصنعيات'!$D:$D,BH342))</f>
        <v/>
      </c>
      <c r="BM342" s="55" t="str">
        <f t="shared" si="198"/>
        <v/>
      </c>
      <c r="BN342" s="55" t="str">
        <f t="shared" si="199"/>
        <v/>
      </c>
      <c r="BO342" s="129" t="str">
        <f t="shared" si="223"/>
        <v/>
      </c>
      <c r="BQ342" s="4" t="s">
        <v>8</v>
      </c>
      <c r="BR342" s="5">
        <v>45507</v>
      </c>
      <c r="BS342" s="6"/>
      <c r="BT342" s="6"/>
      <c r="BU342" s="6" t="str">
        <f t="shared" si="214"/>
        <v/>
      </c>
      <c r="BV342" s="6" t="str">
        <f>IF(OR(BS342="",BT342=""),"",SUMIFS('تحميل المصنعيات'!$N:$N,'تحميل المصنعيات'!$F:$F,BT$2,'تحميل المصنعيات'!$D:$D,BR342))</f>
        <v/>
      </c>
      <c r="BW342" s="55" t="str">
        <f t="shared" si="200"/>
        <v/>
      </c>
      <c r="BX342" s="55" t="str">
        <f t="shared" si="215"/>
        <v/>
      </c>
      <c r="BY342" s="129" t="str">
        <f t="shared" si="224"/>
        <v/>
      </c>
      <c r="CA342" s="4" t="s">
        <v>8</v>
      </c>
      <c r="CB342" s="5">
        <v>45507</v>
      </c>
      <c r="CC342" s="6"/>
      <c r="CD342" s="6"/>
      <c r="CE342" s="6" t="str">
        <f t="shared" si="216"/>
        <v/>
      </c>
      <c r="CF342" s="6" t="str">
        <f>IF(OR(CC342="",CD342=""),"",SUMIFS('تحميل المصنعيات'!$N:$N,'تحميل المصنعيات'!$F:$F,CD$2,'تحميل المصنعيات'!$D:$D,CB342))</f>
        <v/>
      </c>
      <c r="CG342" s="55" t="str">
        <f t="shared" si="201"/>
        <v/>
      </c>
      <c r="CH342" s="55" t="str">
        <f t="shared" si="202"/>
        <v/>
      </c>
      <c r="CI342" s="129" t="str">
        <f t="shared" si="225"/>
        <v/>
      </c>
      <c r="CK342" s="4" t="s">
        <v>8</v>
      </c>
      <c r="CL342" s="5">
        <v>45507</v>
      </c>
      <c r="CM342" s="6"/>
      <c r="CN342" s="6"/>
      <c r="CO342" s="6" t="str">
        <f t="shared" si="217"/>
        <v/>
      </c>
      <c r="CP342" s="6" t="str">
        <f>IF(OR(CM342="",CN342=""),"",SUMIFS('تحميل المصنعيات'!$N:$N,'تحميل المصنعيات'!$F:$F,CN$2,'تحميل المصنعيات'!$D:$D,CL342))</f>
        <v/>
      </c>
      <c r="CQ342" s="55" t="str">
        <f t="shared" si="203"/>
        <v/>
      </c>
      <c r="CR342" s="55" t="str">
        <f t="shared" si="204"/>
        <v/>
      </c>
      <c r="CS342" s="129" t="str">
        <f t="shared" si="226"/>
        <v/>
      </c>
    </row>
    <row r="343" spans="9:97" x14ac:dyDescent="0.25">
      <c r="I343" s="4" t="s">
        <v>9</v>
      </c>
      <c r="J343" s="5">
        <v>45508</v>
      </c>
      <c r="K343" s="6"/>
      <c r="L343" s="6"/>
      <c r="M343" s="6" t="str">
        <f t="shared" si="205"/>
        <v/>
      </c>
      <c r="N343" s="6" t="str">
        <f>IF(OR(K343="",L343=""),"",SUMIFS('تحميل المصنعيات'!$N:$N,'تحميل المصنعيات'!$F:$F,L$2,'تحميل المصنعيات'!$D:$D,J343))</f>
        <v/>
      </c>
      <c r="O343" s="55" t="str">
        <f t="shared" si="191"/>
        <v/>
      </c>
      <c r="P343" s="55" t="str">
        <f t="shared" si="218"/>
        <v/>
      </c>
      <c r="Q343" s="129" t="str">
        <f t="shared" si="206"/>
        <v/>
      </c>
      <c r="S343" s="4" t="s">
        <v>9</v>
      </c>
      <c r="T343" s="5">
        <v>45508</v>
      </c>
      <c r="U343" s="6"/>
      <c r="V343" s="6"/>
      <c r="W343" s="6" t="str">
        <f t="shared" si="207"/>
        <v/>
      </c>
      <c r="X343" s="6" t="str">
        <f>IF(OR(U343="",V343=""),"",SUMIFS('تحميل المصنعيات'!$N:$N,'تحميل المصنعيات'!$F:$F,V$2,'تحميل المصنعيات'!$D:$D,T343))</f>
        <v/>
      </c>
      <c r="Y343" s="55" t="str">
        <f t="shared" si="192"/>
        <v/>
      </c>
      <c r="Z343" s="55" t="str">
        <f t="shared" si="193"/>
        <v/>
      </c>
      <c r="AA343" s="129" t="str">
        <f t="shared" si="219"/>
        <v/>
      </c>
      <c r="AC343" s="4" t="s">
        <v>9</v>
      </c>
      <c r="AD343" s="5">
        <v>45508</v>
      </c>
      <c r="AE343" s="6"/>
      <c r="AF343" s="6"/>
      <c r="AG343" s="6" t="str">
        <f t="shared" si="208"/>
        <v/>
      </c>
      <c r="AH343" s="6" t="str">
        <f>IF(OR(AE343="",AF343=""),"",SUMIFS('تحميل المصنعيات'!$N:$N,'تحميل المصنعيات'!$F:$F,AF$2,'تحميل المصنعيات'!$D:$D,AD343))</f>
        <v/>
      </c>
      <c r="AI343" s="55" t="str">
        <f t="shared" si="194"/>
        <v/>
      </c>
      <c r="AJ343" s="55" t="str">
        <f t="shared" si="209"/>
        <v/>
      </c>
      <c r="AK343" s="129" t="str">
        <f t="shared" si="220"/>
        <v/>
      </c>
      <c r="AM343" s="4" t="s">
        <v>9</v>
      </c>
      <c r="AN343" s="5">
        <v>45508</v>
      </c>
      <c r="AO343" s="6"/>
      <c r="AP343" s="6"/>
      <c r="AQ343" s="6" t="str">
        <f t="shared" si="210"/>
        <v/>
      </c>
      <c r="AR343" s="6" t="str">
        <f>IF(OR(AO343="",AP343=""),"",SUMIFS('تحميل المصنعيات'!$N:$N,'تحميل المصنعيات'!$F:$F,AP$2,'تحميل المصنعيات'!$D:$D,AN343))</f>
        <v/>
      </c>
      <c r="AS343" s="55" t="str">
        <f t="shared" si="195"/>
        <v/>
      </c>
      <c r="AT343" s="55" t="str">
        <f t="shared" si="196"/>
        <v/>
      </c>
      <c r="AU343" s="129" t="str">
        <f t="shared" si="221"/>
        <v/>
      </c>
      <c r="AW343" s="4" t="s">
        <v>9</v>
      </c>
      <c r="AX343" s="5">
        <v>45508</v>
      </c>
      <c r="AY343" s="6"/>
      <c r="AZ343" s="6"/>
      <c r="BA343" s="6" t="str">
        <f t="shared" si="211"/>
        <v/>
      </c>
      <c r="BB343" s="6" t="str">
        <f>IF(OR(AY343="",AZ343=""),"",SUMIFS('تحميل المصنعيات'!$N:$N,'تحميل المصنعيات'!$F:$F,AZ$2,'تحميل المصنعيات'!$D:$D,AX343))</f>
        <v/>
      </c>
      <c r="BC343" s="55" t="str">
        <f t="shared" si="197"/>
        <v/>
      </c>
      <c r="BD343" s="55" t="str">
        <f t="shared" si="212"/>
        <v/>
      </c>
      <c r="BE343" s="129" t="str">
        <f t="shared" si="222"/>
        <v/>
      </c>
      <c r="BG343" s="4" t="s">
        <v>9</v>
      </c>
      <c r="BH343" s="5">
        <v>45508</v>
      </c>
      <c r="BI343" s="6"/>
      <c r="BJ343" s="6"/>
      <c r="BK343" s="6" t="str">
        <f t="shared" si="213"/>
        <v/>
      </c>
      <c r="BL343" s="6" t="str">
        <f>IF(OR(BI343="",BJ343=""),"",SUMIFS('تحميل المصنعيات'!$N:$N,'تحميل المصنعيات'!$F:$F,BJ$2,'تحميل المصنعيات'!$D:$D,BH343))</f>
        <v/>
      </c>
      <c r="BM343" s="55" t="str">
        <f t="shared" si="198"/>
        <v/>
      </c>
      <c r="BN343" s="55" t="str">
        <f t="shared" si="199"/>
        <v/>
      </c>
      <c r="BO343" s="129" t="str">
        <f t="shared" si="223"/>
        <v/>
      </c>
      <c r="BQ343" s="4" t="s">
        <v>9</v>
      </c>
      <c r="BR343" s="5">
        <v>45508</v>
      </c>
      <c r="BS343" s="6"/>
      <c r="BT343" s="6"/>
      <c r="BU343" s="6" t="str">
        <f t="shared" si="214"/>
        <v/>
      </c>
      <c r="BV343" s="6" t="str">
        <f>IF(OR(BS343="",BT343=""),"",SUMIFS('تحميل المصنعيات'!$N:$N,'تحميل المصنعيات'!$F:$F,BT$2,'تحميل المصنعيات'!$D:$D,BR343))</f>
        <v/>
      </c>
      <c r="BW343" s="55" t="str">
        <f t="shared" si="200"/>
        <v/>
      </c>
      <c r="BX343" s="55" t="str">
        <f t="shared" si="215"/>
        <v/>
      </c>
      <c r="BY343" s="129" t="str">
        <f t="shared" si="224"/>
        <v/>
      </c>
      <c r="CA343" s="4" t="s">
        <v>9</v>
      </c>
      <c r="CB343" s="5">
        <v>45508</v>
      </c>
      <c r="CC343" s="6"/>
      <c r="CD343" s="6"/>
      <c r="CE343" s="6" t="str">
        <f t="shared" si="216"/>
        <v/>
      </c>
      <c r="CF343" s="6" t="str">
        <f>IF(OR(CC343="",CD343=""),"",SUMIFS('تحميل المصنعيات'!$N:$N,'تحميل المصنعيات'!$F:$F,CD$2,'تحميل المصنعيات'!$D:$D,CB343))</f>
        <v/>
      </c>
      <c r="CG343" s="55" t="str">
        <f t="shared" si="201"/>
        <v/>
      </c>
      <c r="CH343" s="55" t="str">
        <f t="shared" si="202"/>
        <v/>
      </c>
      <c r="CI343" s="129" t="str">
        <f t="shared" si="225"/>
        <v/>
      </c>
      <c r="CK343" s="4" t="s">
        <v>9</v>
      </c>
      <c r="CL343" s="5">
        <v>45508</v>
      </c>
      <c r="CM343" s="6"/>
      <c r="CN343" s="6"/>
      <c r="CO343" s="6" t="str">
        <f t="shared" si="217"/>
        <v/>
      </c>
      <c r="CP343" s="6" t="str">
        <f>IF(OR(CM343="",CN343=""),"",SUMIFS('تحميل المصنعيات'!$N:$N,'تحميل المصنعيات'!$F:$F,CN$2,'تحميل المصنعيات'!$D:$D,CL343))</f>
        <v/>
      </c>
      <c r="CQ343" s="55" t="str">
        <f t="shared" si="203"/>
        <v/>
      </c>
      <c r="CR343" s="55" t="str">
        <f t="shared" si="204"/>
        <v/>
      </c>
      <c r="CS343" s="129" t="str">
        <f t="shared" si="226"/>
        <v/>
      </c>
    </row>
    <row r="344" spans="9:97" x14ac:dyDescent="0.25">
      <c r="I344" s="4" t="s">
        <v>10</v>
      </c>
      <c r="J344" s="5">
        <v>45509</v>
      </c>
      <c r="K344" s="6"/>
      <c r="L344" s="6"/>
      <c r="M344" s="6" t="str">
        <f t="shared" si="205"/>
        <v/>
      </c>
      <c r="N344" s="6" t="str">
        <f>IF(OR(K344="",L344=""),"",SUMIFS('تحميل المصنعيات'!$N:$N,'تحميل المصنعيات'!$F:$F,L$2,'تحميل المصنعيات'!$D:$D,J344))</f>
        <v/>
      </c>
      <c r="O344" s="55" t="str">
        <f t="shared" si="191"/>
        <v/>
      </c>
      <c r="P344" s="55" t="str">
        <f t="shared" si="218"/>
        <v/>
      </c>
      <c r="Q344" s="129" t="str">
        <f t="shared" si="206"/>
        <v/>
      </c>
      <c r="S344" s="4" t="s">
        <v>10</v>
      </c>
      <c r="T344" s="5">
        <v>45509</v>
      </c>
      <c r="U344" s="6"/>
      <c r="V344" s="6"/>
      <c r="W344" s="6" t="str">
        <f t="shared" si="207"/>
        <v/>
      </c>
      <c r="X344" s="6" t="str">
        <f>IF(OR(U344="",V344=""),"",SUMIFS('تحميل المصنعيات'!$N:$N,'تحميل المصنعيات'!$F:$F,V$2,'تحميل المصنعيات'!$D:$D,T344))</f>
        <v/>
      </c>
      <c r="Y344" s="55" t="str">
        <f t="shared" si="192"/>
        <v/>
      </c>
      <c r="Z344" s="55" t="str">
        <f t="shared" si="193"/>
        <v/>
      </c>
      <c r="AA344" s="129" t="str">
        <f t="shared" si="219"/>
        <v/>
      </c>
      <c r="AC344" s="4" t="s">
        <v>10</v>
      </c>
      <c r="AD344" s="5">
        <v>45509</v>
      </c>
      <c r="AE344" s="6"/>
      <c r="AF344" s="6"/>
      <c r="AG344" s="6" t="str">
        <f t="shared" si="208"/>
        <v/>
      </c>
      <c r="AH344" s="6" t="str">
        <f>IF(OR(AE344="",AF344=""),"",SUMIFS('تحميل المصنعيات'!$N:$N,'تحميل المصنعيات'!$F:$F,AF$2,'تحميل المصنعيات'!$D:$D,AD344))</f>
        <v/>
      </c>
      <c r="AI344" s="55" t="str">
        <f t="shared" si="194"/>
        <v/>
      </c>
      <c r="AJ344" s="55" t="str">
        <f t="shared" si="209"/>
        <v/>
      </c>
      <c r="AK344" s="129" t="str">
        <f t="shared" si="220"/>
        <v/>
      </c>
      <c r="AM344" s="4" t="s">
        <v>10</v>
      </c>
      <c r="AN344" s="5">
        <v>45509</v>
      </c>
      <c r="AO344" s="6"/>
      <c r="AP344" s="6"/>
      <c r="AQ344" s="6" t="str">
        <f t="shared" si="210"/>
        <v/>
      </c>
      <c r="AR344" s="6" t="str">
        <f>IF(OR(AO344="",AP344=""),"",SUMIFS('تحميل المصنعيات'!$N:$N,'تحميل المصنعيات'!$F:$F,AP$2,'تحميل المصنعيات'!$D:$D,AN344))</f>
        <v/>
      </c>
      <c r="AS344" s="55" t="str">
        <f t="shared" si="195"/>
        <v/>
      </c>
      <c r="AT344" s="55" t="str">
        <f t="shared" si="196"/>
        <v/>
      </c>
      <c r="AU344" s="129" t="str">
        <f t="shared" si="221"/>
        <v/>
      </c>
      <c r="AW344" s="4" t="s">
        <v>10</v>
      </c>
      <c r="AX344" s="5">
        <v>45509</v>
      </c>
      <c r="AY344" s="6"/>
      <c r="AZ344" s="6"/>
      <c r="BA344" s="6" t="str">
        <f t="shared" si="211"/>
        <v/>
      </c>
      <c r="BB344" s="6" t="str">
        <f>IF(OR(AY344="",AZ344=""),"",SUMIFS('تحميل المصنعيات'!$N:$N,'تحميل المصنعيات'!$F:$F,AZ$2,'تحميل المصنعيات'!$D:$D,AX344))</f>
        <v/>
      </c>
      <c r="BC344" s="55" t="str">
        <f t="shared" si="197"/>
        <v/>
      </c>
      <c r="BD344" s="55" t="str">
        <f t="shared" si="212"/>
        <v/>
      </c>
      <c r="BE344" s="129" t="str">
        <f t="shared" si="222"/>
        <v/>
      </c>
      <c r="BG344" s="4" t="s">
        <v>10</v>
      </c>
      <c r="BH344" s="5">
        <v>45509</v>
      </c>
      <c r="BI344" s="6"/>
      <c r="BJ344" s="6"/>
      <c r="BK344" s="6" t="str">
        <f t="shared" si="213"/>
        <v/>
      </c>
      <c r="BL344" s="6" t="str">
        <f>IF(OR(BI344="",BJ344=""),"",SUMIFS('تحميل المصنعيات'!$N:$N,'تحميل المصنعيات'!$F:$F,BJ$2,'تحميل المصنعيات'!$D:$D,BH344))</f>
        <v/>
      </c>
      <c r="BM344" s="55" t="str">
        <f t="shared" si="198"/>
        <v/>
      </c>
      <c r="BN344" s="55" t="str">
        <f t="shared" si="199"/>
        <v/>
      </c>
      <c r="BO344" s="129" t="str">
        <f t="shared" si="223"/>
        <v/>
      </c>
      <c r="BQ344" s="4" t="s">
        <v>10</v>
      </c>
      <c r="BR344" s="5">
        <v>45509</v>
      </c>
      <c r="BS344" s="6"/>
      <c r="BT344" s="6"/>
      <c r="BU344" s="6" t="str">
        <f t="shared" si="214"/>
        <v/>
      </c>
      <c r="BV344" s="6" t="str">
        <f>IF(OR(BS344="",BT344=""),"",SUMIFS('تحميل المصنعيات'!$N:$N,'تحميل المصنعيات'!$F:$F,BT$2,'تحميل المصنعيات'!$D:$D,BR344))</f>
        <v/>
      </c>
      <c r="BW344" s="55" t="str">
        <f t="shared" si="200"/>
        <v/>
      </c>
      <c r="BX344" s="55" t="str">
        <f t="shared" si="215"/>
        <v/>
      </c>
      <c r="BY344" s="129" t="str">
        <f t="shared" si="224"/>
        <v/>
      </c>
      <c r="CA344" s="4" t="s">
        <v>10</v>
      </c>
      <c r="CB344" s="5">
        <v>45509</v>
      </c>
      <c r="CC344" s="6"/>
      <c r="CD344" s="6"/>
      <c r="CE344" s="6" t="str">
        <f t="shared" si="216"/>
        <v/>
      </c>
      <c r="CF344" s="6" t="str">
        <f>IF(OR(CC344="",CD344=""),"",SUMIFS('تحميل المصنعيات'!$N:$N,'تحميل المصنعيات'!$F:$F,CD$2,'تحميل المصنعيات'!$D:$D,CB344))</f>
        <v/>
      </c>
      <c r="CG344" s="55" t="str">
        <f t="shared" si="201"/>
        <v/>
      </c>
      <c r="CH344" s="55" t="str">
        <f t="shared" si="202"/>
        <v/>
      </c>
      <c r="CI344" s="129" t="str">
        <f t="shared" si="225"/>
        <v/>
      </c>
      <c r="CK344" s="4" t="s">
        <v>10</v>
      </c>
      <c r="CL344" s="5">
        <v>45509</v>
      </c>
      <c r="CM344" s="6"/>
      <c r="CN344" s="6"/>
      <c r="CO344" s="6" t="str">
        <f t="shared" si="217"/>
        <v/>
      </c>
      <c r="CP344" s="6" t="str">
        <f>IF(OR(CM344="",CN344=""),"",SUMIFS('تحميل المصنعيات'!$N:$N,'تحميل المصنعيات'!$F:$F,CN$2,'تحميل المصنعيات'!$D:$D,CL344))</f>
        <v/>
      </c>
      <c r="CQ344" s="55" t="str">
        <f t="shared" si="203"/>
        <v/>
      </c>
      <c r="CR344" s="55" t="str">
        <f t="shared" si="204"/>
        <v/>
      </c>
      <c r="CS344" s="129" t="str">
        <f t="shared" si="226"/>
        <v/>
      </c>
    </row>
    <row r="345" spans="9:97" x14ac:dyDescent="0.25">
      <c r="I345" s="4" t="s">
        <v>11</v>
      </c>
      <c r="J345" s="5">
        <v>45510</v>
      </c>
      <c r="K345" s="6"/>
      <c r="L345" s="6"/>
      <c r="M345" s="6" t="str">
        <f t="shared" si="205"/>
        <v/>
      </c>
      <c r="N345" s="6" t="str">
        <f>IF(OR(K345="",L345=""),"",SUMIFS('تحميل المصنعيات'!$N:$N,'تحميل المصنعيات'!$F:$F,L$2,'تحميل المصنعيات'!$D:$D,J345))</f>
        <v/>
      </c>
      <c r="O345" s="55" t="str">
        <f t="shared" si="191"/>
        <v/>
      </c>
      <c r="P345" s="55" t="str">
        <f t="shared" si="218"/>
        <v/>
      </c>
      <c r="Q345" s="129" t="str">
        <f t="shared" si="206"/>
        <v/>
      </c>
      <c r="S345" s="4" t="s">
        <v>11</v>
      </c>
      <c r="T345" s="5">
        <v>45510</v>
      </c>
      <c r="U345" s="6"/>
      <c r="V345" s="6"/>
      <c r="W345" s="6" t="str">
        <f t="shared" si="207"/>
        <v/>
      </c>
      <c r="X345" s="6" t="str">
        <f>IF(OR(U345="",V345=""),"",SUMIFS('تحميل المصنعيات'!$N:$N,'تحميل المصنعيات'!$F:$F,V$2,'تحميل المصنعيات'!$D:$D,T345))</f>
        <v/>
      </c>
      <c r="Y345" s="55" t="str">
        <f t="shared" si="192"/>
        <v/>
      </c>
      <c r="Z345" s="55" t="str">
        <f t="shared" si="193"/>
        <v/>
      </c>
      <c r="AA345" s="129" t="str">
        <f t="shared" si="219"/>
        <v/>
      </c>
      <c r="AC345" s="4" t="s">
        <v>11</v>
      </c>
      <c r="AD345" s="5">
        <v>45510</v>
      </c>
      <c r="AE345" s="6"/>
      <c r="AF345" s="6"/>
      <c r="AG345" s="6" t="str">
        <f t="shared" si="208"/>
        <v/>
      </c>
      <c r="AH345" s="6" t="str">
        <f>IF(OR(AE345="",AF345=""),"",SUMIFS('تحميل المصنعيات'!$N:$N,'تحميل المصنعيات'!$F:$F,AF$2,'تحميل المصنعيات'!$D:$D,AD345))</f>
        <v/>
      </c>
      <c r="AI345" s="55" t="str">
        <f t="shared" si="194"/>
        <v/>
      </c>
      <c r="AJ345" s="55" t="str">
        <f t="shared" si="209"/>
        <v/>
      </c>
      <c r="AK345" s="129" t="str">
        <f t="shared" si="220"/>
        <v/>
      </c>
      <c r="AM345" s="4" t="s">
        <v>11</v>
      </c>
      <c r="AN345" s="5">
        <v>45510</v>
      </c>
      <c r="AO345" s="6"/>
      <c r="AP345" s="6"/>
      <c r="AQ345" s="6" t="str">
        <f t="shared" si="210"/>
        <v/>
      </c>
      <c r="AR345" s="6" t="str">
        <f>IF(OR(AO345="",AP345=""),"",SUMIFS('تحميل المصنعيات'!$N:$N,'تحميل المصنعيات'!$F:$F,AP$2,'تحميل المصنعيات'!$D:$D,AN345))</f>
        <v/>
      </c>
      <c r="AS345" s="55" t="str">
        <f t="shared" si="195"/>
        <v/>
      </c>
      <c r="AT345" s="55" t="str">
        <f t="shared" si="196"/>
        <v/>
      </c>
      <c r="AU345" s="129" t="str">
        <f t="shared" si="221"/>
        <v/>
      </c>
      <c r="AW345" s="4" t="s">
        <v>11</v>
      </c>
      <c r="AX345" s="5">
        <v>45510</v>
      </c>
      <c r="AY345" s="6"/>
      <c r="AZ345" s="6"/>
      <c r="BA345" s="6" t="str">
        <f t="shared" si="211"/>
        <v/>
      </c>
      <c r="BB345" s="6" t="str">
        <f>IF(OR(AY345="",AZ345=""),"",SUMIFS('تحميل المصنعيات'!$N:$N,'تحميل المصنعيات'!$F:$F,AZ$2,'تحميل المصنعيات'!$D:$D,AX345))</f>
        <v/>
      </c>
      <c r="BC345" s="55" t="str">
        <f t="shared" si="197"/>
        <v/>
      </c>
      <c r="BD345" s="55" t="str">
        <f t="shared" si="212"/>
        <v/>
      </c>
      <c r="BE345" s="129" t="str">
        <f t="shared" si="222"/>
        <v/>
      </c>
      <c r="BG345" s="4" t="s">
        <v>11</v>
      </c>
      <c r="BH345" s="5">
        <v>45510</v>
      </c>
      <c r="BI345" s="6"/>
      <c r="BJ345" s="6"/>
      <c r="BK345" s="6" t="str">
        <f t="shared" si="213"/>
        <v/>
      </c>
      <c r="BL345" s="6" t="str">
        <f>IF(OR(BI345="",BJ345=""),"",SUMIFS('تحميل المصنعيات'!$N:$N,'تحميل المصنعيات'!$F:$F,BJ$2,'تحميل المصنعيات'!$D:$D,BH345))</f>
        <v/>
      </c>
      <c r="BM345" s="55" t="str">
        <f t="shared" si="198"/>
        <v/>
      </c>
      <c r="BN345" s="55" t="str">
        <f t="shared" si="199"/>
        <v/>
      </c>
      <c r="BO345" s="129" t="str">
        <f t="shared" si="223"/>
        <v/>
      </c>
      <c r="BQ345" s="4" t="s">
        <v>11</v>
      </c>
      <c r="BR345" s="5">
        <v>45510</v>
      </c>
      <c r="BS345" s="6"/>
      <c r="BT345" s="6"/>
      <c r="BU345" s="6" t="str">
        <f t="shared" si="214"/>
        <v/>
      </c>
      <c r="BV345" s="6" t="str">
        <f>IF(OR(BS345="",BT345=""),"",SUMIFS('تحميل المصنعيات'!$N:$N,'تحميل المصنعيات'!$F:$F,BT$2,'تحميل المصنعيات'!$D:$D,BR345))</f>
        <v/>
      </c>
      <c r="BW345" s="55" t="str">
        <f t="shared" si="200"/>
        <v/>
      </c>
      <c r="BX345" s="55" t="str">
        <f t="shared" si="215"/>
        <v/>
      </c>
      <c r="BY345" s="129" t="str">
        <f t="shared" si="224"/>
        <v/>
      </c>
      <c r="CA345" s="4" t="s">
        <v>11</v>
      </c>
      <c r="CB345" s="5">
        <v>45510</v>
      </c>
      <c r="CC345" s="6"/>
      <c r="CD345" s="6"/>
      <c r="CE345" s="6" t="str">
        <f t="shared" si="216"/>
        <v/>
      </c>
      <c r="CF345" s="6" t="str">
        <f>IF(OR(CC345="",CD345=""),"",SUMIFS('تحميل المصنعيات'!$N:$N,'تحميل المصنعيات'!$F:$F,CD$2,'تحميل المصنعيات'!$D:$D,CB345))</f>
        <v/>
      </c>
      <c r="CG345" s="55" t="str">
        <f t="shared" si="201"/>
        <v/>
      </c>
      <c r="CH345" s="55" t="str">
        <f t="shared" si="202"/>
        <v/>
      </c>
      <c r="CI345" s="129" t="str">
        <f t="shared" si="225"/>
        <v/>
      </c>
      <c r="CK345" s="4" t="s">
        <v>11</v>
      </c>
      <c r="CL345" s="5">
        <v>45510</v>
      </c>
      <c r="CM345" s="6"/>
      <c r="CN345" s="6"/>
      <c r="CO345" s="6" t="str">
        <f t="shared" si="217"/>
        <v/>
      </c>
      <c r="CP345" s="6" t="str">
        <f>IF(OR(CM345="",CN345=""),"",SUMIFS('تحميل المصنعيات'!$N:$N,'تحميل المصنعيات'!$F:$F,CN$2,'تحميل المصنعيات'!$D:$D,CL345))</f>
        <v/>
      </c>
      <c r="CQ345" s="55" t="str">
        <f t="shared" si="203"/>
        <v/>
      </c>
      <c r="CR345" s="55" t="str">
        <f t="shared" si="204"/>
        <v/>
      </c>
      <c r="CS345" s="129" t="str">
        <f t="shared" si="226"/>
        <v/>
      </c>
    </row>
    <row r="346" spans="9:97" x14ac:dyDescent="0.25">
      <c r="I346" s="4" t="s">
        <v>12</v>
      </c>
      <c r="J346" s="5">
        <v>45511</v>
      </c>
      <c r="K346" s="6"/>
      <c r="L346" s="6"/>
      <c r="M346" s="6" t="str">
        <f t="shared" si="205"/>
        <v/>
      </c>
      <c r="N346" s="6" t="str">
        <f>IF(OR(K346="",L346=""),"",SUMIFS('تحميل المصنعيات'!$N:$N,'تحميل المصنعيات'!$F:$F,L$2,'تحميل المصنعيات'!$D:$D,J346))</f>
        <v/>
      </c>
      <c r="O346" s="55" t="str">
        <f t="shared" si="191"/>
        <v/>
      </c>
      <c r="P346" s="55" t="str">
        <f t="shared" si="218"/>
        <v/>
      </c>
      <c r="Q346" s="129" t="str">
        <f t="shared" si="206"/>
        <v/>
      </c>
      <c r="S346" s="4" t="s">
        <v>12</v>
      </c>
      <c r="T346" s="5">
        <v>45511</v>
      </c>
      <c r="U346" s="6"/>
      <c r="V346" s="6"/>
      <c r="W346" s="6" t="str">
        <f t="shared" si="207"/>
        <v/>
      </c>
      <c r="X346" s="6" t="str">
        <f>IF(OR(U346="",V346=""),"",SUMIFS('تحميل المصنعيات'!$N:$N,'تحميل المصنعيات'!$F:$F,V$2,'تحميل المصنعيات'!$D:$D,T346))</f>
        <v/>
      </c>
      <c r="Y346" s="55" t="str">
        <f t="shared" si="192"/>
        <v/>
      </c>
      <c r="Z346" s="55" t="str">
        <f t="shared" si="193"/>
        <v/>
      </c>
      <c r="AA346" s="129" t="str">
        <f t="shared" si="219"/>
        <v/>
      </c>
      <c r="AC346" s="4" t="s">
        <v>12</v>
      </c>
      <c r="AD346" s="5">
        <v>45511</v>
      </c>
      <c r="AE346" s="6"/>
      <c r="AF346" s="6"/>
      <c r="AG346" s="6" t="str">
        <f t="shared" si="208"/>
        <v/>
      </c>
      <c r="AH346" s="6" t="str">
        <f>IF(OR(AE346="",AF346=""),"",SUMIFS('تحميل المصنعيات'!$N:$N,'تحميل المصنعيات'!$F:$F,AF$2,'تحميل المصنعيات'!$D:$D,AD346))</f>
        <v/>
      </c>
      <c r="AI346" s="55" t="str">
        <f t="shared" si="194"/>
        <v/>
      </c>
      <c r="AJ346" s="55" t="str">
        <f t="shared" si="209"/>
        <v/>
      </c>
      <c r="AK346" s="129" t="str">
        <f t="shared" si="220"/>
        <v/>
      </c>
      <c r="AM346" s="4" t="s">
        <v>12</v>
      </c>
      <c r="AN346" s="5">
        <v>45511</v>
      </c>
      <c r="AO346" s="6"/>
      <c r="AP346" s="6"/>
      <c r="AQ346" s="6" t="str">
        <f t="shared" si="210"/>
        <v/>
      </c>
      <c r="AR346" s="6" t="str">
        <f>IF(OR(AO346="",AP346=""),"",SUMIFS('تحميل المصنعيات'!$N:$N,'تحميل المصنعيات'!$F:$F,AP$2,'تحميل المصنعيات'!$D:$D,AN346))</f>
        <v/>
      </c>
      <c r="AS346" s="55" t="str">
        <f t="shared" si="195"/>
        <v/>
      </c>
      <c r="AT346" s="55" t="str">
        <f t="shared" si="196"/>
        <v/>
      </c>
      <c r="AU346" s="129" t="str">
        <f t="shared" si="221"/>
        <v/>
      </c>
      <c r="AW346" s="4" t="s">
        <v>12</v>
      </c>
      <c r="AX346" s="5">
        <v>45511</v>
      </c>
      <c r="AY346" s="6"/>
      <c r="AZ346" s="6"/>
      <c r="BA346" s="6" t="str">
        <f t="shared" si="211"/>
        <v/>
      </c>
      <c r="BB346" s="6" t="str">
        <f>IF(OR(AY346="",AZ346=""),"",SUMIFS('تحميل المصنعيات'!$N:$N,'تحميل المصنعيات'!$F:$F,AZ$2,'تحميل المصنعيات'!$D:$D,AX346))</f>
        <v/>
      </c>
      <c r="BC346" s="55" t="str">
        <f t="shared" si="197"/>
        <v/>
      </c>
      <c r="BD346" s="55" t="str">
        <f t="shared" si="212"/>
        <v/>
      </c>
      <c r="BE346" s="129" t="str">
        <f t="shared" si="222"/>
        <v/>
      </c>
      <c r="BG346" s="4" t="s">
        <v>12</v>
      </c>
      <c r="BH346" s="5">
        <v>45511</v>
      </c>
      <c r="BI346" s="6"/>
      <c r="BJ346" s="6"/>
      <c r="BK346" s="6" t="str">
        <f t="shared" si="213"/>
        <v/>
      </c>
      <c r="BL346" s="6" t="str">
        <f>IF(OR(BI346="",BJ346=""),"",SUMIFS('تحميل المصنعيات'!$N:$N,'تحميل المصنعيات'!$F:$F,BJ$2,'تحميل المصنعيات'!$D:$D,BH346))</f>
        <v/>
      </c>
      <c r="BM346" s="55" t="str">
        <f t="shared" si="198"/>
        <v/>
      </c>
      <c r="BN346" s="55" t="str">
        <f t="shared" si="199"/>
        <v/>
      </c>
      <c r="BO346" s="129" t="str">
        <f t="shared" si="223"/>
        <v/>
      </c>
      <c r="BQ346" s="4" t="s">
        <v>12</v>
      </c>
      <c r="BR346" s="5">
        <v>45511</v>
      </c>
      <c r="BS346" s="6"/>
      <c r="BT346" s="6"/>
      <c r="BU346" s="6" t="str">
        <f t="shared" si="214"/>
        <v/>
      </c>
      <c r="BV346" s="6" t="str">
        <f>IF(OR(BS346="",BT346=""),"",SUMIFS('تحميل المصنعيات'!$N:$N,'تحميل المصنعيات'!$F:$F,BT$2,'تحميل المصنعيات'!$D:$D,BR346))</f>
        <v/>
      </c>
      <c r="BW346" s="55" t="str">
        <f t="shared" si="200"/>
        <v/>
      </c>
      <c r="BX346" s="55" t="str">
        <f t="shared" si="215"/>
        <v/>
      </c>
      <c r="BY346" s="129" t="str">
        <f t="shared" si="224"/>
        <v/>
      </c>
      <c r="CA346" s="4" t="s">
        <v>12</v>
      </c>
      <c r="CB346" s="5">
        <v>45511</v>
      </c>
      <c r="CC346" s="6"/>
      <c r="CD346" s="6"/>
      <c r="CE346" s="6" t="str">
        <f t="shared" si="216"/>
        <v/>
      </c>
      <c r="CF346" s="6" t="str">
        <f>IF(OR(CC346="",CD346=""),"",SUMIFS('تحميل المصنعيات'!$N:$N,'تحميل المصنعيات'!$F:$F,CD$2,'تحميل المصنعيات'!$D:$D,CB346))</f>
        <v/>
      </c>
      <c r="CG346" s="55" t="str">
        <f t="shared" si="201"/>
        <v/>
      </c>
      <c r="CH346" s="55" t="str">
        <f t="shared" si="202"/>
        <v/>
      </c>
      <c r="CI346" s="129" t="str">
        <f t="shared" si="225"/>
        <v/>
      </c>
      <c r="CK346" s="4" t="s">
        <v>12</v>
      </c>
      <c r="CL346" s="5">
        <v>45511</v>
      </c>
      <c r="CM346" s="6"/>
      <c r="CN346" s="6"/>
      <c r="CO346" s="6" t="str">
        <f t="shared" si="217"/>
        <v/>
      </c>
      <c r="CP346" s="6" t="str">
        <f>IF(OR(CM346="",CN346=""),"",SUMIFS('تحميل المصنعيات'!$N:$N,'تحميل المصنعيات'!$F:$F,CN$2,'تحميل المصنعيات'!$D:$D,CL346))</f>
        <v/>
      </c>
      <c r="CQ346" s="55" t="str">
        <f t="shared" si="203"/>
        <v/>
      </c>
      <c r="CR346" s="55" t="str">
        <f t="shared" si="204"/>
        <v/>
      </c>
      <c r="CS346" s="129" t="str">
        <f t="shared" si="226"/>
        <v/>
      </c>
    </row>
    <row r="347" spans="9:97" x14ac:dyDescent="0.25">
      <c r="I347" s="4" t="s">
        <v>13</v>
      </c>
      <c r="J347" s="5">
        <v>45512</v>
      </c>
      <c r="K347" s="6"/>
      <c r="L347" s="6"/>
      <c r="M347" s="6" t="str">
        <f t="shared" si="205"/>
        <v/>
      </c>
      <c r="N347" s="6" t="str">
        <f>IF(OR(K347="",L347=""),"",SUMIFS('تحميل المصنعيات'!$N:$N,'تحميل المصنعيات'!$F:$F,L$2,'تحميل المصنعيات'!$D:$D,J347))</f>
        <v/>
      </c>
      <c r="O347" s="55" t="str">
        <f t="shared" si="191"/>
        <v/>
      </c>
      <c r="P347" s="55" t="str">
        <f t="shared" si="218"/>
        <v/>
      </c>
      <c r="Q347" s="129" t="str">
        <f t="shared" si="206"/>
        <v/>
      </c>
      <c r="S347" s="4" t="s">
        <v>13</v>
      </c>
      <c r="T347" s="5">
        <v>45512</v>
      </c>
      <c r="U347" s="6"/>
      <c r="V347" s="6"/>
      <c r="W347" s="6" t="str">
        <f t="shared" si="207"/>
        <v/>
      </c>
      <c r="X347" s="6" t="str">
        <f>IF(OR(U347="",V347=""),"",SUMIFS('تحميل المصنعيات'!$N:$N,'تحميل المصنعيات'!$F:$F,V$2,'تحميل المصنعيات'!$D:$D,T347))</f>
        <v/>
      </c>
      <c r="Y347" s="55" t="str">
        <f t="shared" si="192"/>
        <v/>
      </c>
      <c r="Z347" s="55" t="str">
        <f t="shared" si="193"/>
        <v/>
      </c>
      <c r="AA347" s="129" t="str">
        <f t="shared" si="219"/>
        <v/>
      </c>
      <c r="AC347" s="4" t="s">
        <v>13</v>
      </c>
      <c r="AD347" s="5">
        <v>45512</v>
      </c>
      <c r="AE347" s="6"/>
      <c r="AF347" s="6"/>
      <c r="AG347" s="6" t="str">
        <f t="shared" si="208"/>
        <v/>
      </c>
      <c r="AH347" s="6" t="str">
        <f>IF(OR(AE347="",AF347=""),"",SUMIFS('تحميل المصنعيات'!$N:$N,'تحميل المصنعيات'!$F:$F,AF$2,'تحميل المصنعيات'!$D:$D,AD347))</f>
        <v/>
      </c>
      <c r="AI347" s="55" t="str">
        <f t="shared" si="194"/>
        <v/>
      </c>
      <c r="AJ347" s="55" t="str">
        <f t="shared" si="209"/>
        <v/>
      </c>
      <c r="AK347" s="129" t="str">
        <f t="shared" si="220"/>
        <v/>
      </c>
      <c r="AM347" s="4" t="s">
        <v>13</v>
      </c>
      <c r="AN347" s="5">
        <v>45512</v>
      </c>
      <c r="AO347" s="6"/>
      <c r="AP347" s="6"/>
      <c r="AQ347" s="6" t="str">
        <f t="shared" si="210"/>
        <v/>
      </c>
      <c r="AR347" s="6" t="str">
        <f>IF(OR(AO347="",AP347=""),"",SUMIFS('تحميل المصنعيات'!$N:$N,'تحميل المصنعيات'!$F:$F,AP$2,'تحميل المصنعيات'!$D:$D,AN347))</f>
        <v/>
      </c>
      <c r="AS347" s="55" t="str">
        <f t="shared" si="195"/>
        <v/>
      </c>
      <c r="AT347" s="55" t="str">
        <f t="shared" si="196"/>
        <v/>
      </c>
      <c r="AU347" s="129" t="str">
        <f t="shared" si="221"/>
        <v/>
      </c>
      <c r="AW347" s="4" t="s">
        <v>13</v>
      </c>
      <c r="AX347" s="5">
        <v>45512</v>
      </c>
      <c r="AY347" s="6"/>
      <c r="AZ347" s="6"/>
      <c r="BA347" s="6" t="str">
        <f t="shared" si="211"/>
        <v/>
      </c>
      <c r="BB347" s="6" t="str">
        <f>IF(OR(AY347="",AZ347=""),"",SUMIFS('تحميل المصنعيات'!$N:$N,'تحميل المصنعيات'!$F:$F,AZ$2,'تحميل المصنعيات'!$D:$D,AX347))</f>
        <v/>
      </c>
      <c r="BC347" s="55" t="str">
        <f t="shared" si="197"/>
        <v/>
      </c>
      <c r="BD347" s="55" t="str">
        <f t="shared" si="212"/>
        <v/>
      </c>
      <c r="BE347" s="129" t="str">
        <f t="shared" si="222"/>
        <v/>
      </c>
      <c r="BG347" s="4" t="s">
        <v>13</v>
      </c>
      <c r="BH347" s="5">
        <v>45512</v>
      </c>
      <c r="BI347" s="6"/>
      <c r="BJ347" s="6"/>
      <c r="BK347" s="6" t="str">
        <f t="shared" si="213"/>
        <v/>
      </c>
      <c r="BL347" s="6" t="str">
        <f>IF(OR(BI347="",BJ347=""),"",SUMIFS('تحميل المصنعيات'!$N:$N,'تحميل المصنعيات'!$F:$F,BJ$2,'تحميل المصنعيات'!$D:$D,BH347))</f>
        <v/>
      </c>
      <c r="BM347" s="55" t="str">
        <f t="shared" si="198"/>
        <v/>
      </c>
      <c r="BN347" s="55" t="str">
        <f t="shared" si="199"/>
        <v/>
      </c>
      <c r="BO347" s="129" t="str">
        <f t="shared" si="223"/>
        <v/>
      </c>
      <c r="BQ347" s="4" t="s">
        <v>13</v>
      </c>
      <c r="BR347" s="5">
        <v>45512</v>
      </c>
      <c r="BS347" s="6"/>
      <c r="BT347" s="6"/>
      <c r="BU347" s="6" t="str">
        <f t="shared" si="214"/>
        <v/>
      </c>
      <c r="BV347" s="6" t="str">
        <f>IF(OR(BS347="",BT347=""),"",SUMIFS('تحميل المصنعيات'!$N:$N,'تحميل المصنعيات'!$F:$F,BT$2,'تحميل المصنعيات'!$D:$D,BR347))</f>
        <v/>
      </c>
      <c r="BW347" s="55" t="str">
        <f t="shared" si="200"/>
        <v/>
      </c>
      <c r="BX347" s="55" t="str">
        <f t="shared" si="215"/>
        <v/>
      </c>
      <c r="BY347" s="129" t="str">
        <f t="shared" si="224"/>
        <v/>
      </c>
      <c r="CA347" s="4" t="s">
        <v>13</v>
      </c>
      <c r="CB347" s="5">
        <v>45512</v>
      </c>
      <c r="CC347" s="6"/>
      <c r="CD347" s="6"/>
      <c r="CE347" s="6" t="str">
        <f t="shared" si="216"/>
        <v/>
      </c>
      <c r="CF347" s="6" t="str">
        <f>IF(OR(CC347="",CD347=""),"",SUMIFS('تحميل المصنعيات'!$N:$N,'تحميل المصنعيات'!$F:$F,CD$2,'تحميل المصنعيات'!$D:$D,CB347))</f>
        <v/>
      </c>
      <c r="CG347" s="55" t="str">
        <f t="shared" si="201"/>
        <v/>
      </c>
      <c r="CH347" s="55" t="str">
        <f t="shared" si="202"/>
        <v/>
      </c>
      <c r="CI347" s="129" t="str">
        <f t="shared" si="225"/>
        <v/>
      </c>
      <c r="CK347" s="4" t="s">
        <v>13</v>
      </c>
      <c r="CL347" s="5">
        <v>45512</v>
      </c>
      <c r="CM347" s="6"/>
      <c r="CN347" s="6"/>
      <c r="CO347" s="6" t="str">
        <f t="shared" si="217"/>
        <v/>
      </c>
      <c r="CP347" s="6" t="str">
        <f>IF(OR(CM347="",CN347=""),"",SUMIFS('تحميل المصنعيات'!$N:$N,'تحميل المصنعيات'!$F:$F,CN$2,'تحميل المصنعيات'!$D:$D,CL347))</f>
        <v/>
      </c>
      <c r="CQ347" s="55" t="str">
        <f t="shared" si="203"/>
        <v/>
      </c>
      <c r="CR347" s="55" t="str">
        <f t="shared" si="204"/>
        <v/>
      </c>
      <c r="CS347" s="129" t="str">
        <f t="shared" si="226"/>
        <v/>
      </c>
    </row>
    <row r="348" spans="9:97" x14ac:dyDescent="0.25">
      <c r="I348" s="132" t="s">
        <v>30</v>
      </c>
      <c r="J348" s="133">
        <v>45513</v>
      </c>
      <c r="K348" s="134"/>
      <c r="L348" s="134"/>
      <c r="M348" s="134" t="str">
        <f t="shared" si="205"/>
        <v/>
      </c>
      <c r="N348" s="134" t="str">
        <f>IF(OR(K348="",L348=""),"",SUMIFS('تحميل المصنعيات'!$N:$N,'تحميل المصنعيات'!$F:$F,L$2,'تحميل المصنعيات'!$D:$D,J348))</f>
        <v/>
      </c>
      <c r="O348" s="135" t="str">
        <f t="shared" si="191"/>
        <v/>
      </c>
      <c r="P348" s="135" t="str">
        <f t="shared" si="218"/>
        <v/>
      </c>
      <c r="Q348" s="132" t="str">
        <f t="shared" si="206"/>
        <v/>
      </c>
      <c r="S348" s="132" t="s">
        <v>30</v>
      </c>
      <c r="T348" s="133">
        <v>45513</v>
      </c>
      <c r="U348" s="134"/>
      <c r="V348" s="134"/>
      <c r="W348" s="134" t="str">
        <f t="shared" si="207"/>
        <v/>
      </c>
      <c r="X348" s="134" t="str">
        <f>IF(OR(U348="",V348=""),"",SUMIFS('تحميل المصنعيات'!$N:$N,'تحميل المصنعيات'!$F:$F,V$2,'تحميل المصنعيات'!$D:$D,T348))</f>
        <v/>
      </c>
      <c r="Y348" s="135" t="str">
        <f t="shared" si="192"/>
        <v/>
      </c>
      <c r="Z348" s="135" t="str">
        <f t="shared" si="193"/>
        <v/>
      </c>
      <c r="AA348" s="132" t="str">
        <f t="shared" si="219"/>
        <v/>
      </c>
      <c r="AC348" s="132" t="s">
        <v>30</v>
      </c>
      <c r="AD348" s="133">
        <v>45513</v>
      </c>
      <c r="AE348" s="134"/>
      <c r="AF348" s="134"/>
      <c r="AG348" s="134" t="str">
        <f t="shared" si="208"/>
        <v/>
      </c>
      <c r="AH348" s="134" t="str">
        <f>IF(OR(AE348="",AF348=""),"",SUMIFS('تحميل المصنعيات'!$N:$N,'تحميل المصنعيات'!$F:$F,AF$2,'تحميل المصنعيات'!$D:$D,AD348))</f>
        <v/>
      </c>
      <c r="AI348" s="135" t="str">
        <f t="shared" si="194"/>
        <v/>
      </c>
      <c r="AJ348" s="135" t="str">
        <f t="shared" si="209"/>
        <v/>
      </c>
      <c r="AK348" s="132" t="str">
        <f t="shared" si="220"/>
        <v/>
      </c>
      <c r="AM348" s="132" t="s">
        <v>30</v>
      </c>
      <c r="AN348" s="133">
        <v>45513</v>
      </c>
      <c r="AO348" s="134"/>
      <c r="AP348" s="134"/>
      <c r="AQ348" s="134" t="str">
        <f t="shared" si="210"/>
        <v/>
      </c>
      <c r="AR348" s="134" t="str">
        <f>IF(OR(AO348="",AP348=""),"",SUMIFS('تحميل المصنعيات'!$N:$N,'تحميل المصنعيات'!$F:$F,AP$2,'تحميل المصنعيات'!$D:$D,AN348))</f>
        <v/>
      </c>
      <c r="AS348" s="135" t="str">
        <f t="shared" si="195"/>
        <v/>
      </c>
      <c r="AT348" s="135" t="str">
        <f t="shared" si="196"/>
        <v/>
      </c>
      <c r="AU348" s="132" t="str">
        <f t="shared" si="221"/>
        <v/>
      </c>
      <c r="AW348" s="132" t="s">
        <v>30</v>
      </c>
      <c r="AX348" s="133">
        <v>45513</v>
      </c>
      <c r="AY348" s="134"/>
      <c r="AZ348" s="134"/>
      <c r="BA348" s="134" t="str">
        <f t="shared" si="211"/>
        <v/>
      </c>
      <c r="BB348" s="134" t="str">
        <f>IF(OR(AY348="",AZ348=""),"",SUMIFS('تحميل المصنعيات'!$N:$N,'تحميل المصنعيات'!$F:$F,AZ$2,'تحميل المصنعيات'!$D:$D,AX348))</f>
        <v/>
      </c>
      <c r="BC348" s="135" t="str">
        <f t="shared" si="197"/>
        <v/>
      </c>
      <c r="BD348" s="135" t="str">
        <f t="shared" si="212"/>
        <v/>
      </c>
      <c r="BE348" s="132" t="str">
        <f t="shared" si="222"/>
        <v/>
      </c>
      <c r="BG348" s="132" t="s">
        <v>30</v>
      </c>
      <c r="BH348" s="133">
        <v>45513</v>
      </c>
      <c r="BI348" s="134"/>
      <c r="BJ348" s="134"/>
      <c r="BK348" s="134" t="str">
        <f t="shared" si="213"/>
        <v/>
      </c>
      <c r="BL348" s="134" t="str">
        <f>IF(OR(BI348="",BJ348=""),"",SUMIFS('تحميل المصنعيات'!$N:$N,'تحميل المصنعيات'!$F:$F,BJ$2,'تحميل المصنعيات'!$D:$D,BH348))</f>
        <v/>
      </c>
      <c r="BM348" s="135" t="str">
        <f t="shared" si="198"/>
        <v/>
      </c>
      <c r="BN348" s="135" t="str">
        <f t="shared" si="199"/>
        <v/>
      </c>
      <c r="BO348" s="132" t="str">
        <f t="shared" si="223"/>
        <v/>
      </c>
      <c r="BQ348" s="132" t="s">
        <v>30</v>
      </c>
      <c r="BR348" s="133">
        <v>45513</v>
      </c>
      <c r="BS348" s="134"/>
      <c r="BT348" s="134"/>
      <c r="BU348" s="134" t="str">
        <f t="shared" si="214"/>
        <v/>
      </c>
      <c r="BV348" s="134" t="str">
        <f>IF(OR(BS348="",BT348=""),"",SUMIFS('تحميل المصنعيات'!$N:$N,'تحميل المصنعيات'!$F:$F,BT$2,'تحميل المصنعيات'!$D:$D,BR348))</f>
        <v/>
      </c>
      <c r="BW348" s="135" t="str">
        <f t="shared" si="200"/>
        <v/>
      </c>
      <c r="BX348" s="135" t="str">
        <f t="shared" si="215"/>
        <v/>
      </c>
      <c r="BY348" s="132" t="str">
        <f t="shared" si="224"/>
        <v/>
      </c>
      <c r="CA348" s="132" t="s">
        <v>30</v>
      </c>
      <c r="CB348" s="133">
        <v>45513</v>
      </c>
      <c r="CC348" s="134"/>
      <c r="CD348" s="134"/>
      <c r="CE348" s="134" t="str">
        <f t="shared" si="216"/>
        <v/>
      </c>
      <c r="CF348" s="134" t="str">
        <f>IF(OR(CC348="",CD348=""),"",SUMIFS('تحميل المصنعيات'!$N:$N,'تحميل المصنعيات'!$F:$F,CD$2,'تحميل المصنعيات'!$D:$D,CB348))</f>
        <v/>
      </c>
      <c r="CG348" s="135" t="str">
        <f t="shared" si="201"/>
        <v/>
      </c>
      <c r="CH348" s="135" t="str">
        <f t="shared" si="202"/>
        <v/>
      </c>
      <c r="CI348" s="132" t="str">
        <f t="shared" si="225"/>
        <v/>
      </c>
      <c r="CK348" s="132" t="s">
        <v>30</v>
      </c>
      <c r="CL348" s="133">
        <v>45513</v>
      </c>
      <c r="CM348" s="134"/>
      <c r="CN348" s="134"/>
      <c r="CO348" s="134" t="str">
        <f t="shared" si="217"/>
        <v/>
      </c>
      <c r="CP348" s="134" t="str">
        <f>IF(OR(CM348="",CN348=""),"",SUMIFS('تحميل المصنعيات'!$N:$N,'تحميل المصنعيات'!$F:$F,CN$2,'تحميل المصنعيات'!$D:$D,CL348))</f>
        <v/>
      </c>
      <c r="CQ348" s="135" t="str">
        <f t="shared" si="203"/>
        <v/>
      </c>
      <c r="CR348" s="135" t="str">
        <f t="shared" si="204"/>
        <v/>
      </c>
      <c r="CS348" s="132" t="str">
        <f t="shared" si="226"/>
        <v/>
      </c>
    </row>
    <row r="349" spans="9:97" x14ac:dyDescent="0.25">
      <c r="I349" s="4" t="s">
        <v>8</v>
      </c>
      <c r="J349" s="5">
        <v>45514</v>
      </c>
      <c r="K349" s="6"/>
      <c r="L349" s="6"/>
      <c r="M349" s="6" t="str">
        <f t="shared" si="205"/>
        <v/>
      </c>
      <c r="N349" s="6" t="str">
        <f>IF(OR(K349="",L349=""),"",SUMIFS('تحميل المصنعيات'!$N:$N,'تحميل المصنعيات'!$F:$F,L$2,'تحميل المصنعيات'!$D:$D,J349))</f>
        <v/>
      </c>
      <c r="O349" s="55" t="str">
        <f t="shared" si="191"/>
        <v/>
      </c>
      <c r="P349" s="55" t="str">
        <f t="shared" si="218"/>
        <v/>
      </c>
      <c r="Q349" s="129" t="str">
        <f t="shared" si="206"/>
        <v/>
      </c>
      <c r="S349" s="4" t="s">
        <v>8</v>
      </c>
      <c r="T349" s="5">
        <v>45514</v>
      </c>
      <c r="U349" s="6"/>
      <c r="V349" s="6"/>
      <c r="W349" s="6" t="str">
        <f t="shared" si="207"/>
        <v/>
      </c>
      <c r="X349" s="6" t="str">
        <f>IF(OR(U349="",V349=""),"",SUMIFS('تحميل المصنعيات'!$N:$N,'تحميل المصنعيات'!$F:$F,V$2,'تحميل المصنعيات'!$D:$D,T349))</f>
        <v/>
      </c>
      <c r="Y349" s="55" t="str">
        <f t="shared" si="192"/>
        <v/>
      </c>
      <c r="Z349" s="55" t="str">
        <f t="shared" si="193"/>
        <v/>
      </c>
      <c r="AA349" s="129" t="str">
        <f t="shared" si="219"/>
        <v/>
      </c>
      <c r="AC349" s="4" t="s">
        <v>8</v>
      </c>
      <c r="AD349" s="5">
        <v>45514</v>
      </c>
      <c r="AE349" s="6"/>
      <c r="AF349" s="6"/>
      <c r="AG349" s="6" t="str">
        <f t="shared" si="208"/>
        <v/>
      </c>
      <c r="AH349" s="6" t="str">
        <f>IF(OR(AE349="",AF349=""),"",SUMIFS('تحميل المصنعيات'!$N:$N,'تحميل المصنعيات'!$F:$F,AF$2,'تحميل المصنعيات'!$D:$D,AD349))</f>
        <v/>
      </c>
      <c r="AI349" s="55" t="str">
        <f t="shared" si="194"/>
        <v/>
      </c>
      <c r="AJ349" s="55" t="str">
        <f t="shared" si="209"/>
        <v/>
      </c>
      <c r="AK349" s="129" t="str">
        <f t="shared" si="220"/>
        <v/>
      </c>
      <c r="AM349" s="4" t="s">
        <v>8</v>
      </c>
      <c r="AN349" s="5">
        <v>45514</v>
      </c>
      <c r="AO349" s="6"/>
      <c r="AP349" s="6"/>
      <c r="AQ349" s="6" t="str">
        <f t="shared" si="210"/>
        <v/>
      </c>
      <c r="AR349" s="6" t="str">
        <f>IF(OR(AO349="",AP349=""),"",SUMIFS('تحميل المصنعيات'!$N:$N,'تحميل المصنعيات'!$F:$F,AP$2,'تحميل المصنعيات'!$D:$D,AN349))</f>
        <v/>
      </c>
      <c r="AS349" s="55" t="str">
        <f t="shared" si="195"/>
        <v/>
      </c>
      <c r="AT349" s="55" t="str">
        <f t="shared" si="196"/>
        <v/>
      </c>
      <c r="AU349" s="129" t="str">
        <f t="shared" si="221"/>
        <v/>
      </c>
      <c r="AW349" s="4" t="s">
        <v>8</v>
      </c>
      <c r="AX349" s="5">
        <v>45514</v>
      </c>
      <c r="AY349" s="6"/>
      <c r="AZ349" s="6"/>
      <c r="BA349" s="6" t="str">
        <f t="shared" si="211"/>
        <v/>
      </c>
      <c r="BB349" s="6" t="str">
        <f>IF(OR(AY349="",AZ349=""),"",SUMIFS('تحميل المصنعيات'!$N:$N,'تحميل المصنعيات'!$F:$F,AZ$2,'تحميل المصنعيات'!$D:$D,AX349))</f>
        <v/>
      </c>
      <c r="BC349" s="55" t="str">
        <f t="shared" si="197"/>
        <v/>
      </c>
      <c r="BD349" s="55" t="str">
        <f t="shared" si="212"/>
        <v/>
      </c>
      <c r="BE349" s="129" t="str">
        <f t="shared" si="222"/>
        <v/>
      </c>
      <c r="BG349" s="4" t="s">
        <v>8</v>
      </c>
      <c r="BH349" s="5">
        <v>45514</v>
      </c>
      <c r="BI349" s="6"/>
      <c r="BJ349" s="6"/>
      <c r="BK349" s="6" t="str">
        <f t="shared" si="213"/>
        <v/>
      </c>
      <c r="BL349" s="6" t="str">
        <f>IF(OR(BI349="",BJ349=""),"",SUMIFS('تحميل المصنعيات'!$N:$N,'تحميل المصنعيات'!$F:$F,BJ$2,'تحميل المصنعيات'!$D:$D,BH349))</f>
        <v/>
      </c>
      <c r="BM349" s="55" t="str">
        <f t="shared" si="198"/>
        <v/>
      </c>
      <c r="BN349" s="55" t="str">
        <f t="shared" si="199"/>
        <v/>
      </c>
      <c r="BO349" s="129" t="str">
        <f t="shared" si="223"/>
        <v/>
      </c>
      <c r="BQ349" s="4" t="s">
        <v>8</v>
      </c>
      <c r="BR349" s="5">
        <v>45514</v>
      </c>
      <c r="BS349" s="6"/>
      <c r="BT349" s="6"/>
      <c r="BU349" s="6" t="str">
        <f t="shared" si="214"/>
        <v/>
      </c>
      <c r="BV349" s="6" t="str">
        <f>IF(OR(BS349="",BT349=""),"",SUMIFS('تحميل المصنعيات'!$N:$N,'تحميل المصنعيات'!$F:$F,BT$2,'تحميل المصنعيات'!$D:$D,BR349))</f>
        <v/>
      </c>
      <c r="BW349" s="55" t="str">
        <f t="shared" si="200"/>
        <v/>
      </c>
      <c r="BX349" s="55" t="str">
        <f t="shared" si="215"/>
        <v/>
      </c>
      <c r="BY349" s="129" t="str">
        <f t="shared" si="224"/>
        <v/>
      </c>
      <c r="CA349" s="4" t="s">
        <v>8</v>
      </c>
      <c r="CB349" s="5">
        <v>45514</v>
      </c>
      <c r="CC349" s="6"/>
      <c r="CD349" s="6"/>
      <c r="CE349" s="6" t="str">
        <f t="shared" si="216"/>
        <v/>
      </c>
      <c r="CF349" s="6" t="str">
        <f>IF(OR(CC349="",CD349=""),"",SUMIFS('تحميل المصنعيات'!$N:$N,'تحميل المصنعيات'!$F:$F,CD$2,'تحميل المصنعيات'!$D:$D,CB349))</f>
        <v/>
      </c>
      <c r="CG349" s="55" t="str">
        <f t="shared" si="201"/>
        <v/>
      </c>
      <c r="CH349" s="55" t="str">
        <f t="shared" si="202"/>
        <v/>
      </c>
      <c r="CI349" s="129" t="str">
        <f t="shared" si="225"/>
        <v/>
      </c>
      <c r="CK349" s="4" t="s">
        <v>8</v>
      </c>
      <c r="CL349" s="5">
        <v>45514</v>
      </c>
      <c r="CM349" s="6"/>
      <c r="CN349" s="6"/>
      <c r="CO349" s="6" t="str">
        <f t="shared" si="217"/>
        <v/>
      </c>
      <c r="CP349" s="6" t="str">
        <f>IF(OR(CM349="",CN349=""),"",SUMIFS('تحميل المصنعيات'!$N:$N,'تحميل المصنعيات'!$F:$F,CN$2,'تحميل المصنعيات'!$D:$D,CL349))</f>
        <v/>
      </c>
      <c r="CQ349" s="55" t="str">
        <f t="shared" si="203"/>
        <v/>
      </c>
      <c r="CR349" s="55" t="str">
        <f t="shared" si="204"/>
        <v/>
      </c>
      <c r="CS349" s="129" t="str">
        <f t="shared" si="226"/>
        <v/>
      </c>
    </row>
    <row r="350" spans="9:97" x14ac:dyDescent="0.25">
      <c r="I350" s="4" t="s">
        <v>9</v>
      </c>
      <c r="J350" s="5">
        <v>45515</v>
      </c>
      <c r="K350" s="6"/>
      <c r="L350" s="6"/>
      <c r="M350" s="6" t="str">
        <f t="shared" si="205"/>
        <v/>
      </c>
      <c r="N350" s="6" t="str">
        <f>IF(OR(K350="",L350=""),"",SUMIFS('تحميل المصنعيات'!$N:$N,'تحميل المصنعيات'!$F:$F,L$2,'تحميل المصنعيات'!$D:$D,J350))</f>
        <v/>
      </c>
      <c r="O350" s="55" t="str">
        <f t="shared" si="191"/>
        <v/>
      </c>
      <c r="P350" s="55" t="str">
        <f t="shared" si="218"/>
        <v/>
      </c>
      <c r="Q350" s="129" t="str">
        <f t="shared" si="206"/>
        <v/>
      </c>
      <c r="S350" s="4" t="s">
        <v>9</v>
      </c>
      <c r="T350" s="5">
        <v>45515</v>
      </c>
      <c r="U350" s="6"/>
      <c r="V350" s="6"/>
      <c r="W350" s="6" t="str">
        <f t="shared" si="207"/>
        <v/>
      </c>
      <c r="X350" s="6" t="str">
        <f>IF(OR(U350="",V350=""),"",SUMIFS('تحميل المصنعيات'!$N:$N,'تحميل المصنعيات'!$F:$F,V$2,'تحميل المصنعيات'!$D:$D,T350))</f>
        <v/>
      </c>
      <c r="Y350" s="55" t="str">
        <f t="shared" si="192"/>
        <v/>
      </c>
      <c r="Z350" s="55" t="str">
        <f t="shared" si="193"/>
        <v/>
      </c>
      <c r="AA350" s="129" t="str">
        <f t="shared" si="219"/>
        <v/>
      </c>
      <c r="AC350" s="4" t="s">
        <v>9</v>
      </c>
      <c r="AD350" s="5">
        <v>45515</v>
      </c>
      <c r="AE350" s="6"/>
      <c r="AF350" s="6"/>
      <c r="AG350" s="6" t="str">
        <f t="shared" si="208"/>
        <v/>
      </c>
      <c r="AH350" s="6" t="str">
        <f>IF(OR(AE350="",AF350=""),"",SUMIFS('تحميل المصنعيات'!$N:$N,'تحميل المصنعيات'!$F:$F,AF$2,'تحميل المصنعيات'!$D:$D,AD350))</f>
        <v/>
      </c>
      <c r="AI350" s="55" t="str">
        <f t="shared" si="194"/>
        <v/>
      </c>
      <c r="AJ350" s="55" t="str">
        <f t="shared" si="209"/>
        <v/>
      </c>
      <c r="AK350" s="129" t="str">
        <f t="shared" si="220"/>
        <v/>
      </c>
      <c r="AM350" s="4" t="s">
        <v>9</v>
      </c>
      <c r="AN350" s="5">
        <v>45515</v>
      </c>
      <c r="AO350" s="6"/>
      <c r="AP350" s="6"/>
      <c r="AQ350" s="6" t="str">
        <f t="shared" si="210"/>
        <v/>
      </c>
      <c r="AR350" s="6" t="str">
        <f>IF(OR(AO350="",AP350=""),"",SUMIFS('تحميل المصنعيات'!$N:$N,'تحميل المصنعيات'!$F:$F,AP$2,'تحميل المصنعيات'!$D:$D,AN350))</f>
        <v/>
      </c>
      <c r="AS350" s="55" t="str">
        <f t="shared" si="195"/>
        <v/>
      </c>
      <c r="AT350" s="55" t="str">
        <f t="shared" si="196"/>
        <v/>
      </c>
      <c r="AU350" s="129" t="str">
        <f t="shared" si="221"/>
        <v/>
      </c>
      <c r="AW350" s="4" t="s">
        <v>9</v>
      </c>
      <c r="AX350" s="5">
        <v>45515</v>
      </c>
      <c r="AY350" s="6"/>
      <c r="AZ350" s="6"/>
      <c r="BA350" s="6" t="str">
        <f t="shared" si="211"/>
        <v/>
      </c>
      <c r="BB350" s="6" t="str">
        <f>IF(OR(AY350="",AZ350=""),"",SUMIFS('تحميل المصنعيات'!$N:$N,'تحميل المصنعيات'!$F:$F,AZ$2,'تحميل المصنعيات'!$D:$D,AX350))</f>
        <v/>
      </c>
      <c r="BC350" s="55" t="str">
        <f t="shared" si="197"/>
        <v/>
      </c>
      <c r="BD350" s="55" t="str">
        <f t="shared" si="212"/>
        <v/>
      </c>
      <c r="BE350" s="129" t="str">
        <f t="shared" si="222"/>
        <v/>
      </c>
      <c r="BG350" s="4" t="s">
        <v>9</v>
      </c>
      <c r="BH350" s="5">
        <v>45515</v>
      </c>
      <c r="BI350" s="6"/>
      <c r="BJ350" s="6"/>
      <c r="BK350" s="6" t="str">
        <f t="shared" si="213"/>
        <v/>
      </c>
      <c r="BL350" s="6" t="str">
        <f>IF(OR(BI350="",BJ350=""),"",SUMIFS('تحميل المصنعيات'!$N:$N,'تحميل المصنعيات'!$F:$F,BJ$2,'تحميل المصنعيات'!$D:$D,BH350))</f>
        <v/>
      </c>
      <c r="BM350" s="55" t="str">
        <f t="shared" si="198"/>
        <v/>
      </c>
      <c r="BN350" s="55" t="str">
        <f t="shared" si="199"/>
        <v/>
      </c>
      <c r="BO350" s="129" t="str">
        <f t="shared" si="223"/>
        <v/>
      </c>
      <c r="BQ350" s="4" t="s">
        <v>9</v>
      </c>
      <c r="BR350" s="5">
        <v>45515</v>
      </c>
      <c r="BS350" s="6"/>
      <c r="BT350" s="6"/>
      <c r="BU350" s="6" t="str">
        <f t="shared" si="214"/>
        <v/>
      </c>
      <c r="BV350" s="6" t="str">
        <f>IF(OR(BS350="",BT350=""),"",SUMIFS('تحميل المصنعيات'!$N:$N,'تحميل المصنعيات'!$F:$F,BT$2,'تحميل المصنعيات'!$D:$D,BR350))</f>
        <v/>
      </c>
      <c r="BW350" s="55" t="str">
        <f t="shared" si="200"/>
        <v/>
      </c>
      <c r="BX350" s="55" t="str">
        <f t="shared" si="215"/>
        <v/>
      </c>
      <c r="BY350" s="129" t="str">
        <f t="shared" si="224"/>
        <v/>
      </c>
      <c r="CA350" s="4" t="s">
        <v>9</v>
      </c>
      <c r="CB350" s="5">
        <v>45515</v>
      </c>
      <c r="CC350" s="6"/>
      <c r="CD350" s="6"/>
      <c r="CE350" s="6" t="str">
        <f t="shared" si="216"/>
        <v/>
      </c>
      <c r="CF350" s="6" t="str">
        <f>IF(OR(CC350="",CD350=""),"",SUMIFS('تحميل المصنعيات'!$N:$N,'تحميل المصنعيات'!$F:$F,CD$2,'تحميل المصنعيات'!$D:$D,CB350))</f>
        <v/>
      </c>
      <c r="CG350" s="55" t="str">
        <f t="shared" si="201"/>
        <v/>
      </c>
      <c r="CH350" s="55" t="str">
        <f t="shared" si="202"/>
        <v/>
      </c>
      <c r="CI350" s="129" t="str">
        <f t="shared" si="225"/>
        <v/>
      </c>
      <c r="CK350" s="4" t="s">
        <v>9</v>
      </c>
      <c r="CL350" s="5">
        <v>45515</v>
      </c>
      <c r="CM350" s="6"/>
      <c r="CN350" s="6"/>
      <c r="CO350" s="6" t="str">
        <f t="shared" si="217"/>
        <v/>
      </c>
      <c r="CP350" s="6" t="str">
        <f>IF(OR(CM350="",CN350=""),"",SUMIFS('تحميل المصنعيات'!$N:$N,'تحميل المصنعيات'!$F:$F,CN$2,'تحميل المصنعيات'!$D:$D,CL350))</f>
        <v/>
      </c>
      <c r="CQ350" s="55" t="str">
        <f t="shared" si="203"/>
        <v/>
      </c>
      <c r="CR350" s="55" t="str">
        <f t="shared" si="204"/>
        <v/>
      </c>
      <c r="CS350" s="129" t="str">
        <f t="shared" si="226"/>
        <v/>
      </c>
    </row>
    <row r="351" spans="9:97" x14ac:dyDescent="0.25">
      <c r="I351" s="4" t="s">
        <v>10</v>
      </c>
      <c r="J351" s="5">
        <v>45516</v>
      </c>
      <c r="K351" s="6"/>
      <c r="L351" s="6"/>
      <c r="M351" s="6" t="str">
        <f t="shared" si="205"/>
        <v/>
      </c>
      <c r="N351" s="6" t="str">
        <f>IF(OR(K351="",L351=""),"",SUMIFS('تحميل المصنعيات'!$N:$N,'تحميل المصنعيات'!$F:$F,L$2,'تحميل المصنعيات'!$D:$D,J351))</f>
        <v/>
      </c>
      <c r="O351" s="55" t="str">
        <f t="shared" si="191"/>
        <v/>
      </c>
      <c r="P351" s="55" t="str">
        <f t="shared" si="218"/>
        <v/>
      </c>
      <c r="Q351" s="129" t="str">
        <f t="shared" si="206"/>
        <v/>
      </c>
      <c r="S351" s="4" t="s">
        <v>10</v>
      </c>
      <c r="T351" s="5">
        <v>45516</v>
      </c>
      <c r="U351" s="6"/>
      <c r="V351" s="6"/>
      <c r="W351" s="6" t="str">
        <f t="shared" si="207"/>
        <v/>
      </c>
      <c r="X351" s="6" t="str">
        <f>IF(OR(U351="",V351=""),"",SUMIFS('تحميل المصنعيات'!$N:$N,'تحميل المصنعيات'!$F:$F,V$2,'تحميل المصنعيات'!$D:$D,T351))</f>
        <v/>
      </c>
      <c r="Y351" s="55" t="str">
        <f t="shared" si="192"/>
        <v/>
      </c>
      <c r="Z351" s="55" t="str">
        <f t="shared" si="193"/>
        <v/>
      </c>
      <c r="AA351" s="129" t="str">
        <f t="shared" si="219"/>
        <v/>
      </c>
      <c r="AC351" s="4" t="s">
        <v>10</v>
      </c>
      <c r="AD351" s="5">
        <v>45516</v>
      </c>
      <c r="AE351" s="6"/>
      <c r="AF351" s="6"/>
      <c r="AG351" s="6" t="str">
        <f t="shared" si="208"/>
        <v/>
      </c>
      <c r="AH351" s="6" t="str">
        <f>IF(OR(AE351="",AF351=""),"",SUMIFS('تحميل المصنعيات'!$N:$N,'تحميل المصنعيات'!$F:$F,AF$2,'تحميل المصنعيات'!$D:$D,AD351))</f>
        <v/>
      </c>
      <c r="AI351" s="55" t="str">
        <f t="shared" si="194"/>
        <v/>
      </c>
      <c r="AJ351" s="55" t="str">
        <f t="shared" si="209"/>
        <v/>
      </c>
      <c r="AK351" s="129" t="str">
        <f t="shared" si="220"/>
        <v/>
      </c>
      <c r="AM351" s="4" t="s">
        <v>10</v>
      </c>
      <c r="AN351" s="5">
        <v>45516</v>
      </c>
      <c r="AO351" s="6"/>
      <c r="AP351" s="6"/>
      <c r="AQ351" s="6" t="str">
        <f t="shared" si="210"/>
        <v/>
      </c>
      <c r="AR351" s="6" t="str">
        <f>IF(OR(AO351="",AP351=""),"",SUMIFS('تحميل المصنعيات'!$N:$N,'تحميل المصنعيات'!$F:$F,AP$2,'تحميل المصنعيات'!$D:$D,AN351))</f>
        <v/>
      </c>
      <c r="AS351" s="55" t="str">
        <f t="shared" si="195"/>
        <v/>
      </c>
      <c r="AT351" s="55" t="str">
        <f t="shared" si="196"/>
        <v/>
      </c>
      <c r="AU351" s="129" t="str">
        <f t="shared" si="221"/>
        <v/>
      </c>
      <c r="AW351" s="4" t="s">
        <v>10</v>
      </c>
      <c r="AX351" s="5">
        <v>45516</v>
      </c>
      <c r="AY351" s="6"/>
      <c r="AZ351" s="6"/>
      <c r="BA351" s="6" t="str">
        <f t="shared" si="211"/>
        <v/>
      </c>
      <c r="BB351" s="6" t="str">
        <f>IF(OR(AY351="",AZ351=""),"",SUMIFS('تحميل المصنعيات'!$N:$N,'تحميل المصنعيات'!$F:$F,AZ$2,'تحميل المصنعيات'!$D:$D,AX351))</f>
        <v/>
      </c>
      <c r="BC351" s="55" t="str">
        <f t="shared" si="197"/>
        <v/>
      </c>
      <c r="BD351" s="55" t="str">
        <f t="shared" si="212"/>
        <v/>
      </c>
      <c r="BE351" s="129" t="str">
        <f t="shared" si="222"/>
        <v/>
      </c>
      <c r="BG351" s="4" t="s">
        <v>10</v>
      </c>
      <c r="BH351" s="5">
        <v>45516</v>
      </c>
      <c r="BI351" s="6"/>
      <c r="BJ351" s="6"/>
      <c r="BK351" s="6" t="str">
        <f t="shared" si="213"/>
        <v/>
      </c>
      <c r="BL351" s="6" t="str">
        <f>IF(OR(BI351="",BJ351=""),"",SUMIFS('تحميل المصنعيات'!$N:$N,'تحميل المصنعيات'!$F:$F,BJ$2,'تحميل المصنعيات'!$D:$D,BH351))</f>
        <v/>
      </c>
      <c r="BM351" s="55" t="str">
        <f t="shared" si="198"/>
        <v/>
      </c>
      <c r="BN351" s="55" t="str">
        <f t="shared" si="199"/>
        <v/>
      </c>
      <c r="BO351" s="129" t="str">
        <f t="shared" si="223"/>
        <v/>
      </c>
      <c r="BQ351" s="4" t="s">
        <v>10</v>
      </c>
      <c r="BR351" s="5">
        <v>45516</v>
      </c>
      <c r="BS351" s="6"/>
      <c r="BT351" s="6"/>
      <c r="BU351" s="6" t="str">
        <f t="shared" si="214"/>
        <v/>
      </c>
      <c r="BV351" s="6" t="str">
        <f>IF(OR(BS351="",BT351=""),"",SUMIFS('تحميل المصنعيات'!$N:$N,'تحميل المصنعيات'!$F:$F,BT$2,'تحميل المصنعيات'!$D:$D,BR351))</f>
        <v/>
      </c>
      <c r="BW351" s="55" t="str">
        <f t="shared" si="200"/>
        <v/>
      </c>
      <c r="BX351" s="55" t="str">
        <f t="shared" si="215"/>
        <v/>
      </c>
      <c r="BY351" s="129" t="str">
        <f t="shared" si="224"/>
        <v/>
      </c>
      <c r="CA351" s="4" t="s">
        <v>10</v>
      </c>
      <c r="CB351" s="5">
        <v>45516</v>
      </c>
      <c r="CC351" s="6"/>
      <c r="CD351" s="6"/>
      <c r="CE351" s="6" t="str">
        <f t="shared" si="216"/>
        <v/>
      </c>
      <c r="CF351" s="6" t="str">
        <f>IF(OR(CC351="",CD351=""),"",SUMIFS('تحميل المصنعيات'!$N:$N,'تحميل المصنعيات'!$F:$F,CD$2,'تحميل المصنعيات'!$D:$D,CB351))</f>
        <v/>
      </c>
      <c r="CG351" s="55" t="str">
        <f t="shared" si="201"/>
        <v/>
      </c>
      <c r="CH351" s="55" t="str">
        <f t="shared" si="202"/>
        <v/>
      </c>
      <c r="CI351" s="129" t="str">
        <f t="shared" si="225"/>
        <v/>
      </c>
      <c r="CK351" s="4" t="s">
        <v>10</v>
      </c>
      <c r="CL351" s="5">
        <v>45516</v>
      </c>
      <c r="CM351" s="6"/>
      <c r="CN351" s="6"/>
      <c r="CO351" s="6" t="str">
        <f t="shared" si="217"/>
        <v/>
      </c>
      <c r="CP351" s="6" t="str">
        <f>IF(OR(CM351="",CN351=""),"",SUMIFS('تحميل المصنعيات'!$N:$N,'تحميل المصنعيات'!$F:$F,CN$2,'تحميل المصنعيات'!$D:$D,CL351))</f>
        <v/>
      </c>
      <c r="CQ351" s="55" t="str">
        <f t="shared" si="203"/>
        <v/>
      </c>
      <c r="CR351" s="55" t="str">
        <f t="shared" si="204"/>
        <v/>
      </c>
      <c r="CS351" s="129" t="str">
        <f t="shared" si="226"/>
        <v/>
      </c>
    </row>
    <row r="352" spans="9:97" x14ac:dyDescent="0.25">
      <c r="I352" s="4" t="s">
        <v>11</v>
      </c>
      <c r="J352" s="5">
        <v>45517</v>
      </c>
      <c r="K352" s="6"/>
      <c r="L352" s="6"/>
      <c r="M352" s="6" t="str">
        <f t="shared" si="205"/>
        <v/>
      </c>
      <c r="N352" s="6" t="str">
        <f>IF(OR(K352="",L352=""),"",SUMIFS('تحميل المصنعيات'!$N:$N,'تحميل المصنعيات'!$F:$F,L$2,'تحميل المصنعيات'!$D:$D,J352))</f>
        <v/>
      </c>
      <c r="O352" s="55" t="str">
        <f t="shared" si="191"/>
        <v/>
      </c>
      <c r="P352" s="55" t="str">
        <f t="shared" si="218"/>
        <v/>
      </c>
      <c r="Q352" s="129" t="str">
        <f t="shared" si="206"/>
        <v/>
      </c>
      <c r="S352" s="4" t="s">
        <v>11</v>
      </c>
      <c r="T352" s="5">
        <v>45517</v>
      </c>
      <c r="U352" s="6"/>
      <c r="V352" s="6"/>
      <c r="W352" s="6" t="str">
        <f t="shared" si="207"/>
        <v/>
      </c>
      <c r="X352" s="6" t="str">
        <f>IF(OR(U352="",V352=""),"",SUMIFS('تحميل المصنعيات'!$N:$N,'تحميل المصنعيات'!$F:$F,V$2,'تحميل المصنعيات'!$D:$D,T352))</f>
        <v/>
      </c>
      <c r="Y352" s="55" t="str">
        <f t="shared" si="192"/>
        <v/>
      </c>
      <c r="Z352" s="55" t="str">
        <f t="shared" si="193"/>
        <v/>
      </c>
      <c r="AA352" s="129" t="str">
        <f t="shared" si="219"/>
        <v/>
      </c>
      <c r="AC352" s="4" t="s">
        <v>11</v>
      </c>
      <c r="AD352" s="5">
        <v>45517</v>
      </c>
      <c r="AE352" s="6"/>
      <c r="AF352" s="6"/>
      <c r="AG352" s="6" t="str">
        <f t="shared" si="208"/>
        <v/>
      </c>
      <c r="AH352" s="6" t="str">
        <f>IF(OR(AE352="",AF352=""),"",SUMIFS('تحميل المصنعيات'!$N:$N,'تحميل المصنعيات'!$F:$F,AF$2,'تحميل المصنعيات'!$D:$D,AD352))</f>
        <v/>
      </c>
      <c r="AI352" s="55" t="str">
        <f t="shared" si="194"/>
        <v/>
      </c>
      <c r="AJ352" s="55" t="str">
        <f t="shared" si="209"/>
        <v/>
      </c>
      <c r="AK352" s="129" t="str">
        <f t="shared" si="220"/>
        <v/>
      </c>
      <c r="AM352" s="4" t="s">
        <v>11</v>
      </c>
      <c r="AN352" s="5">
        <v>45517</v>
      </c>
      <c r="AO352" s="6"/>
      <c r="AP352" s="6"/>
      <c r="AQ352" s="6" t="str">
        <f t="shared" si="210"/>
        <v/>
      </c>
      <c r="AR352" s="6" t="str">
        <f>IF(OR(AO352="",AP352=""),"",SUMIFS('تحميل المصنعيات'!$N:$N,'تحميل المصنعيات'!$F:$F,AP$2,'تحميل المصنعيات'!$D:$D,AN352))</f>
        <v/>
      </c>
      <c r="AS352" s="55" t="str">
        <f t="shared" si="195"/>
        <v/>
      </c>
      <c r="AT352" s="55" t="str">
        <f t="shared" si="196"/>
        <v/>
      </c>
      <c r="AU352" s="129" t="str">
        <f t="shared" si="221"/>
        <v/>
      </c>
      <c r="AW352" s="4" t="s">
        <v>11</v>
      </c>
      <c r="AX352" s="5">
        <v>45517</v>
      </c>
      <c r="AY352" s="6"/>
      <c r="AZ352" s="6"/>
      <c r="BA352" s="6" t="str">
        <f t="shared" si="211"/>
        <v/>
      </c>
      <c r="BB352" s="6" t="str">
        <f>IF(OR(AY352="",AZ352=""),"",SUMIFS('تحميل المصنعيات'!$N:$N,'تحميل المصنعيات'!$F:$F,AZ$2,'تحميل المصنعيات'!$D:$D,AX352))</f>
        <v/>
      </c>
      <c r="BC352" s="55" t="str">
        <f t="shared" si="197"/>
        <v/>
      </c>
      <c r="BD352" s="55" t="str">
        <f t="shared" si="212"/>
        <v/>
      </c>
      <c r="BE352" s="129" t="str">
        <f t="shared" si="222"/>
        <v/>
      </c>
      <c r="BG352" s="4" t="s">
        <v>11</v>
      </c>
      <c r="BH352" s="5">
        <v>45517</v>
      </c>
      <c r="BI352" s="6"/>
      <c r="BJ352" s="6"/>
      <c r="BK352" s="6" t="str">
        <f t="shared" si="213"/>
        <v/>
      </c>
      <c r="BL352" s="6" t="str">
        <f>IF(OR(BI352="",BJ352=""),"",SUMIFS('تحميل المصنعيات'!$N:$N,'تحميل المصنعيات'!$F:$F,BJ$2,'تحميل المصنعيات'!$D:$D,BH352))</f>
        <v/>
      </c>
      <c r="BM352" s="55" t="str">
        <f t="shared" si="198"/>
        <v/>
      </c>
      <c r="BN352" s="55" t="str">
        <f t="shared" si="199"/>
        <v/>
      </c>
      <c r="BO352" s="129" t="str">
        <f t="shared" si="223"/>
        <v/>
      </c>
      <c r="BQ352" s="4" t="s">
        <v>11</v>
      </c>
      <c r="BR352" s="5">
        <v>45517</v>
      </c>
      <c r="BS352" s="6"/>
      <c r="BT352" s="6"/>
      <c r="BU352" s="6" t="str">
        <f t="shared" si="214"/>
        <v/>
      </c>
      <c r="BV352" s="6" t="str">
        <f>IF(OR(BS352="",BT352=""),"",SUMIFS('تحميل المصنعيات'!$N:$N,'تحميل المصنعيات'!$F:$F,BT$2,'تحميل المصنعيات'!$D:$D,BR352))</f>
        <v/>
      </c>
      <c r="BW352" s="55" t="str">
        <f t="shared" si="200"/>
        <v/>
      </c>
      <c r="BX352" s="55" t="str">
        <f t="shared" si="215"/>
        <v/>
      </c>
      <c r="BY352" s="129" t="str">
        <f t="shared" si="224"/>
        <v/>
      </c>
      <c r="CA352" s="4" t="s">
        <v>11</v>
      </c>
      <c r="CB352" s="5">
        <v>45517</v>
      </c>
      <c r="CC352" s="6"/>
      <c r="CD352" s="6"/>
      <c r="CE352" s="6" t="str">
        <f t="shared" si="216"/>
        <v/>
      </c>
      <c r="CF352" s="6" t="str">
        <f>IF(OR(CC352="",CD352=""),"",SUMIFS('تحميل المصنعيات'!$N:$N,'تحميل المصنعيات'!$F:$F,CD$2,'تحميل المصنعيات'!$D:$D,CB352))</f>
        <v/>
      </c>
      <c r="CG352" s="55" t="str">
        <f t="shared" si="201"/>
        <v/>
      </c>
      <c r="CH352" s="55" t="str">
        <f t="shared" si="202"/>
        <v/>
      </c>
      <c r="CI352" s="129" t="str">
        <f t="shared" si="225"/>
        <v/>
      </c>
      <c r="CK352" s="4" t="s">
        <v>11</v>
      </c>
      <c r="CL352" s="5">
        <v>45517</v>
      </c>
      <c r="CM352" s="6"/>
      <c r="CN352" s="6"/>
      <c r="CO352" s="6" t="str">
        <f t="shared" si="217"/>
        <v/>
      </c>
      <c r="CP352" s="6" t="str">
        <f>IF(OR(CM352="",CN352=""),"",SUMIFS('تحميل المصنعيات'!$N:$N,'تحميل المصنعيات'!$F:$F,CN$2,'تحميل المصنعيات'!$D:$D,CL352))</f>
        <v/>
      </c>
      <c r="CQ352" s="55" t="str">
        <f t="shared" si="203"/>
        <v/>
      </c>
      <c r="CR352" s="55" t="str">
        <f t="shared" si="204"/>
        <v/>
      </c>
      <c r="CS352" s="129" t="str">
        <f t="shared" si="226"/>
        <v/>
      </c>
    </row>
    <row r="353" spans="9:97" x14ac:dyDescent="0.25">
      <c r="I353" s="4" t="s">
        <v>12</v>
      </c>
      <c r="J353" s="5">
        <v>45518</v>
      </c>
      <c r="K353" s="6"/>
      <c r="L353" s="6"/>
      <c r="M353" s="6" t="str">
        <f t="shared" si="205"/>
        <v/>
      </c>
      <c r="N353" s="6" t="str">
        <f>IF(OR(K353="",L353=""),"",SUMIFS('تحميل المصنعيات'!$N:$N,'تحميل المصنعيات'!$F:$F,L$2,'تحميل المصنعيات'!$D:$D,J353))</f>
        <v/>
      </c>
      <c r="O353" s="55" t="str">
        <f t="shared" si="191"/>
        <v/>
      </c>
      <c r="P353" s="55" t="str">
        <f t="shared" si="218"/>
        <v/>
      </c>
      <c r="Q353" s="129" t="str">
        <f t="shared" si="206"/>
        <v/>
      </c>
      <c r="S353" s="4" t="s">
        <v>12</v>
      </c>
      <c r="T353" s="5">
        <v>45518</v>
      </c>
      <c r="U353" s="6"/>
      <c r="V353" s="6"/>
      <c r="W353" s="6" t="str">
        <f t="shared" si="207"/>
        <v/>
      </c>
      <c r="X353" s="6" t="str">
        <f>IF(OR(U353="",V353=""),"",SUMIFS('تحميل المصنعيات'!$N:$N,'تحميل المصنعيات'!$F:$F,V$2,'تحميل المصنعيات'!$D:$D,T353))</f>
        <v/>
      </c>
      <c r="Y353" s="55" t="str">
        <f t="shared" si="192"/>
        <v/>
      </c>
      <c r="Z353" s="55" t="str">
        <f t="shared" si="193"/>
        <v/>
      </c>
      <c r="AA353" s="129" t="str">
        <f t="shared" si="219"/>
        <v/>
      </c>
      <c r="AC353" s="4" t="s">
        <v>12</v>
      </c>
      <c r="AD353" s="5">
        <v>45518</v>
      </c>
      <c r="AE353" s="6"/>
      <c r="AF353" s="6"/>
      <c r="AG353" s="6" t="str">
        <f t="shared" si="208"/>
        <v/>
      </c>
      <c r="AH353" s="6" t="str">
        <f>IF(OR(AE353="",AF353=""),"",SUMIFS('تحميل المصنعيات'!$N:$N,'تحميل المصنعيات'!$F:$F,AF$2,'تحميل المصنعيات'!$D:$D,AD353))</f>
        <v/>
      </c>
      <c r="AI353" s="55" t="str">
        <f t="shared" si="194"/>
        <v/>
      </c>
      <c r="AJ353" s="55" t="str">
        <f t="shared" si="209"/>
        <v/>
      </c>
      <c r="AK353" s="129" t="str">
        <f t="shared" si="220"/>
        <v/>
      </c>
      <c r="AM353" s="4" t="s">
        <v>12</v>
      </c>
      <c r="AN353" s="5">
        <v>45518</v>
      </c>
      <c r="AO353" s="6"/>
      <c r="AP353" s="6"/>
      <c r="AQ353" s="6" t="str">
        <f t="shared" si="210"/>
        <v/>
      </c>
      <c r="AR353" s="6" t="str">
        <f>IF(OR(AO353="",AP353=""),"",SUMIFS('تحميل المصنعيات'!$N:$N,'تحميل المصنعيات'!$F:$F,AP$2,'تحميل المصنعيات'!$D:$D,AN353))</f>
        <v/>
      </c>
      <c r="AS353" s="55" t="str">
        <f t="shared" si="195"/>
        <v/>
      </c>
      <c r="AT353" s="55" t="str">
        <f t="shared" si="196"/>
        <v/>
      </c>
      <c r="AU353" s="129" t="str">
        <f t="shared" si="221"/>
        <v/>
      </c>
      <c r="AW353" s="4" t="s">
        <v>12</v>
      </c>
      <c r="AX353" s="5">
        <v>45518</v>
      </c>
      <c r="AY353" s="6"/>
      <c r="AZ353" s="6"/>
      <c r="BA353" s="6" t="str">
        <f t="shared" si="211"/>
        <v/>
      </c>
      <c r="BB353" s="6" t="str">
        <f>IF(OR(AY353="",AZ353=""),"",SUMIFS('تحميل المصنعيات'!$N:$N,'تحميل المصنعيات'!$F:$F,AZ$2,'تحميل المصنعيات'!$D:$D,AX353))</f>
        <v/>
      </c>
      <c r="BC353" s="55" t="str">
        <f t="shared" si="197"/>
        <v/>
      </c>
      <c r="BD353" s="55" t="str">
        <f t="shared" si="212"/>
        <v/>
      </c>
      <c r="BE353" s="129" t="str">
        <f t="shared" si="222"/>
        <v/>
      </c>
      <c r="BG353" s="4" t="s">
        <v>12</v>
      </c>
      <c r="BH353" s="5">
        <v>45518</v>
      </c>
      <c r="BI353" s="6"/>
      <c r="BJ353" s="6"/>
      <c r="BK353" s="6" t="str">
        <f t="shared" si="213"/>
        <v/>
      </c>
      <c r="BL353" s="6" t="str">
        <f>IF(OR(BI353="",BJ353=""),"",SUMIFS('تحميل المصنعيات'!$N:$N,'تحميل المصنعيات'!$F:$F,BJ$2,'تحميل المصنعيات'!$D:$D,BH353))</f>
        <v/>
      </c>
      <c r="BM353" s="55" t="str">
        <f t="shared" si="198"/>
        <v/>
      </c>
      <c r="BN353" s="55" t="str">
        <f t="shared" si="199"/>
        <v/>
      </c>
      <c r="BO353" s="129" t="str">
        <f t="shared" si="223"/>
        <v/>
      </c>
      <c r="BQ353" s="4" t="s">
        <v>12</v>
      </c>
      <c r="BR353" s="5">
        <v>45518</v>
      </c>
      <c r="BS353" s="6"/>
      <c r="BT353" s="6"/>
      <c r="BU353" s="6" t="str">
        <f t="shared" si="214"/>
        <v/>
      </c>
      <c r="BV353" s="6" t="str">
        <f>IF(OR(BS353="",BT353=""),"",SUMIFS('تحميل المصنعيات'!$N:$N,'تحميل المصنعيات'!$F:$F,BT$2,'تحميل المصنعيات'!$D:$D,BR353))</f>
        <v/>
      </c>
      <c r="BW353" s="55" t="str">
        <f t="shared" si="200"/>
        <v/>
      </c>
      <c r="BX353" s="55" t="str">
        <f t="shared" si="215"/>
        <v/>
      </c>
      <c r="BY353" s="129" t="str">
        <f t="shared" si="224"/>
        <v/>
      </c>
      <c r="CA353" s="4" t="s">
        <v>12</v>
      </c>
      <c r="CB353" s="5">
        <v>45518</v>
      </c>
      <c r="CC353" s="6"/>
      <c r="CD353" s="6"/>
      <c r="CE353" s="6" t="str">
        <f t="shared" si="216"/>
        <v/>
      </c>
      <c r="CF353" s="6" t="str">
        <f>IF(OR(CC353="",CD353=""),"",SUMIFS('تحميل المصنعيات'!$N:$N,'تحميل المصنعيات'!$F:$F,CD$2,'تحميل المصنعيات'!$D:$D,CB353))</f>
        <v/>
      </c>
      <c r="CG353" s="55" t="str">
        <f t="shared" si="201"/>
        <v/>
      </c>
      <c r="CH353" s="55" t="str">
        <f t="shared" si="202"/>
        <v/>
      </c>
      <c r="CI353" s="129" t="str">
        <f t="shared" si="225"/>
        <v/>
      </c>
      <c r="CK353" s="4" t="s">
        <v>12</v>
      </c>
      <c r="CL353" s="5">
        <v>45518</v>
      </c>
      <c r="CM353" s="6"/>
      <c r="CN353" s="6"/>
      <c r="CO353" s="6" t="str">
        <f t="shared" si="217"/>
        <v/>
      </c>
      <c r="CP353" s="6" t="str">
        <f>IF(OR(CM353="",CN353=""),"",SUMIFS('تحميل المصنعيات'!$N:$N,'تحميل المصنعيات'!$F:$F,CN$2,'تحميل المصنعيات'!$D:$D,CL353))</f>
        <v/>
      </c>
      <c r="CQ353" s="55" t="str">
        <f t="shared" si="203"/>
        <v/>
      </c>
      <c r="CR353" s="55" t="str">
        <f t="shared" si="204"/>
        <v/>
      </c>
      <c r="CS353" s="129" t="str">
        <f t="shared" si="226"/>
        <v/>
      </c>
    </row>
    <row r="354" spans="9:97" x14ac:dyDescent="0.25">
      <c r="I354" s="4" t="s">
        <v>13</v>
      </c>
      <c r="J354" s="5">
        <v>45519</v>
      </c>
      <c r="K354" s="6"/>
      <c r="L354" s="6"/>
      <c r="M354" s="6" t="str">
        <f t="shared" si="205"/>
        <v/>
      </c>
      <c r="N354" s="6" t="str">
        <f>IF(OR(K354="",L354=""),"",SUMIFS('تحميل المصنعيات'!$N:$N,'تحميل المصنعيات'!$F:$F,L$2,'تحميل المصنعيات'!$D:$D,J354))</f>
        <v/>
      </c>
      <c r="O354" s="55" t="str">
        <f t="shared" si="191"/>
        <v/>
      </c>
      <c r="P354" s="55" t="str">
        <f t="shared" si="218"/>
        <v/>
      </c>
      <c r="Q354" s="129" t="str">
        <f t="shared" si="206"/>
        <v/>
      </c>
      <c r="S354" s="4" t="s">
        <v>13</v>
      </c>
      <c r="T354" s="5">
        <v>45519</v>
      </c>
      <c r="U354" s="6"/>
      <c r="V354" s="6"/>
      <c r="W354" s="6" t="str">
        <f t="shared" si="207"/>
        <v/>
      </c>
      <c r="X354" s="6" t="str">
        <f>IF(OR(U354="",V354=""),"",SUMIFS('تحميل المصنعيات'!$N:$N,'تحميل المصنعيات'!$F:$F,V$2,'تحميل المصنعيات'!$D:$D,T354))</f>
        <v/>
      </c>
      <c r="Y354" s="55" t="str">
        <f t="shared" si="192"/>
        <v/>
      </c>
      <c r="Z354" s="55" t="str">
        <f t="shared" si="193"/>
        <v/>
      </c>
      <c r="AA354" s="129" t="str">
        <f t="shared" si="219"/>
        <v/>
      </c>
      <c r="AC354" s="4" t="s">
        <v>13</v>
      </c>
      <c r="AD354" s="5">
        <v>45519</v>
      </c>
      <c r="AE354" s="6"/>
      <c r="AF354" s="6"/>
      <c r="AG354" s="6" t="str">
        <f t="shared" si="208"/>
        <v/>
      </c>
      <c r="AH354" s="6" t="str">
        <f>IF(OR(AE354="",AF354=""),"",SUMIFS('تحميل المصنعيات'!$N:$N,'تحميل المصنعيات'!$F:$F,AF$2,'تحميل المصنعيات'!$D:$D,AD354))</f>
        <v/>
      </c>
      <c r="AI354" s="55" t="str">
        <f t="shared" si="194"/>
        <v/>
      </c>
      <c r="AJ354" s="55" t="str">
        <f t="shared" si="209"/>
        <v/>
      </c>
      <c r="AK354" s="129" t="str">
        <f t="shared" si="220"/>
        <v/>
      </c>
      <c r="AM354" s="4" t="s">
        <v>13</v>
      </c>
      <c r="AN354" s="5">
        <v>45519</v>
      </c>
      <c r="AO354" s="6"/>
      <c r="AP354" s="6"/>
      <c r="AQ354" s="6" t="str">
        <f t="shared" si="210"/>
        <v/>
      </c>
      <c r="AR354" s="6" t="str">
        <f>IF(OR(AO354="",AP354=""),"",SUMIFS('تحميل المصنعيات'!$N:$N,'تحميل المصنعيات'!$F:$F,AP$2,'تحميل المصنعيات'!$D:$D,AN354))</f>
        <v/>
      </c>
      <c r="AS354" s="55" t="str">
        <f t="shared" si="195"/>
        <v/>
      </c>
      <c r="AT354" s="55" t="str">
        <f t="shared" si="196"/>
        <v/>
      </c>
      <c r="AU354" s="129" t="str">
        <f t="shared" si="221"/>
        <v/>
      </c>
      <c r="AW354" s="4" t="s">
        <v>13</v>
      </c>
      <c r="AX354" s="5">
        <v>45519</v>
      </c>
      <c r="AY354" s="6"/>
      <c r="AZ354" s="6"/>
      <c r="BA354" s="6" t="str">
        <f t="shared" si="211"/>
        <v/>
      </c>
      <c r="BB354" s="6" t="str">
        <f>IF(OR(AY354="",AZ354=""),"",SUMIFS('تحميل المصنعيات'!$N:$N,'تحميل المصنعيات'!$F:$F,AZ$2,'تحميل المصنعيات'!$D:$D,AX354))</f>
        <v/>
      </c>
      <c r="BC354" s="55" t="str">
        <f t="shared" si="197"/>
        <v/>
      </c>
      <c r="BD354" s="55" t="str">
        <f t="shared" si="212"/>
        <v/>
      </c>
      <c r="BE354" s="129" t="str">
        <f t="shared" si="222"/>
        <v/>
      </c>
      <c r="BG354" s="4" t="s">
        <v>13</v>
      </c>
      <c r="BH354" s="5">
        <v>45519</v>
      </c>
      <c r="BI354" s="6"/>
      <c r="BJ354" s="6"/>
      <c r="BK354" s="6" t="str">
        <f t="shared" si="213"/>
        <v/>
      </c>
      <c r="BL354" s="6" t="str">
        <f>IF(OR(BI354="",BJ354=""),"",SUMIFS('تحميل المصنعيات'!$N:$N,'تحميل المصنعيات'!$F:$F,BJ$2,'تحميل المصنعيات'!$D:$D,BH354))</f>
        <v/>
      </c>
      <c r="BM354" s="55" t="str">
        <f t="shared" si="198"/>
        <v/>
      </c>
      <c r="BN354" s="55" t="str">
        <f t="shared" si="199"/>
        <v/>
      </c>
      <c r="BO354" s="129" t="str">
        <f t="shared" si="223"/>
        <v/>
      </c>
      <c r="BQ354" s="4" t="s">
        <v>13</v>
      </c>
      <c r="BR354" s="5">
        <v>45519</v>
      </c>
      <c r="BS354" s="6"/>
      <c r="BT354" s="6"/>
      <c r="BU354" s="6" t="str">
        <f t="shared" si="214"/>
        <v/>
      </c>
      <c r="BV354" s="6" t="str">
        <f>IF(OR(BS354="",BT354=""),"",SUMIFS('تحميل المصنعيات'!$N:$N,'تحميل المصنعيات'!$F:$F,BT$2,'تحميل المصنعيات'!$D:$D,BR354))</f>
        <v/>
      </c>
      <c r="BW354" s="55" t="str">
        <f t="shared" si="200"/>
        <v/>
      </c>
      <c r="BX354" s="55" t="str">
        <f t="shared" si="215"/>
        <v/>
      </c>
      <c r="BY354" s="129" t="str">
        <f t="shared" si="224"/>
        <v/>
      </c>
      <c r="CA354" s="4" t="s">
        <v>13</v>
      </c>
      <c r="CB354" s="5">
        <v>45519</v>
      </c>
      <c r="CC354" s="6"/>
      <c r="CD354" s="6"/>
      <c r="CE354" s="6" t="str">
        <f t="shared" si="216"/>
        <v/>
      </c>
      <c r="CF354" s="6" t="str">
        <f>IF(OR(CC354="",CD354=""),"",SUMIFS('تحميل المصنعيات'!$N:$N,'تحميل المصنعيات'!$F:$F,CD$2,'تحميل المصنعيات'!$D:$D,CB354))</f>
        <v/>
      </c>
      <c r="CG354" s="55" t="str">
        <f t="shared" si="201"/>
        <v/>
      </c>
      <c r="CH354" s="55" t="str">
        <f t="shared" si="202"/>
        <v/>
      </c>
      <c r="CI354" s="129" t="str">
        <f t="shared" si="225"/>
        <v/>
      </c>
      <c r="CK354" s="4" t="s">
        <v>13</v>
      </c>
      <c r="CL354" s="5">
        <v>45519</v>
      </c>
      <c r="CM354" s="6"/>
      <c r="CN354" s="6"/>
      <c r="CO354" s="6" t="str">
        <f t="shared" si="217"/>
        <v/>
      </c>
      <c r="CP354" s="6" t="str">
        <f>IF(OR(CM354="",CN354=""),"",SUMIFS('تحميل المصنعيات'!$N:$N,'تحميل المصنعيات'!$F:$F,CN$2,'تحميل المصنعيات'!$D:$D,CL354))</f>
        <v/>
      </c>
      <c r="CQ354" s="55" t="str">
        <f t="shared" si="203"/>
        <v/>
      </c>
      <c r="CR354" s="55" t="str">
        <f t="shared" si="204"/>
        <v/>
      </c>
      <c r="CS354" s="129" t="str">
        <f t="shared" si="226"/>
        <v/>
      </c>
    </row>
    <row r="355" spans="9:97" x14ac:dyDescent="0.25">
      <c r="I355" s="132" t="s">
        <v>30</v>
      </c>
      <c r="J355" s="133">
        <v>45520</v>
      </c>
      <c r="K355" s="134"/>
      <c r="L355" s="134"/>
      <c r="M355" s="134" t="str">
        <f t="shared" si="205"/>
        <v/>
      </c>
      <c r="N355" s="134" t="str">
        <f>IF(OR(K355="",L355=""),"",SUMIFS('تحميل المصنعيات'!$N:$N,'تحميل المصنعيات'!$F:$F,L$2,'تحميل المصنعيات'!$D:$D,J355))</f>
        <v/>
      </c>
      <c r="O355" s="135" t="str">
        <f t="shared" si="191"/>
        <v/>
      </c>
      <c r="P355" s="135" t="str">
        <f t="shared" si="218"/>
        <v/>
      </c>
      <c r="Q355" s="132" t="str">
        <f t="shared" si="206"/>
        <v/>
      </c>
      <c r="S355" s="132" t="s">
        <v>30</v>
      </c>
      <c r="T355" s="133">
        <v>45520</v>
      </c>
      <c r="U355" s="134"/>
      <c r="V355" s="134"/>
      <c r="W355" s="134" t="str">
        <f t="shared" si="207"/>
        <v/>
      </c>
      <c r="X355" s="134" t="str">
        <f>IF(OR(U355="",V355=""),"",SUMIFS('تحميل المصنعيات'!$N:$N,'تحميل المصنعيات'!$F:$F,V$2,'تحميل المصنعيات'!$D:$D,T355))</f>
        <v/>
      </c>
      <c r="Y355" s="135" t="str">
        <f t="shared" si="192"/>
        <v/>
      </c>
      <c r="Z355" s="135" t="str">
        <f t="shared" si="193"/>
        <v/>
      </c>
      <c r="AA355" s="132" t="str">
        <f t="shared" si="219"/>
        <v/>
      </c>
      <c r="AC355" s="132" t="s">
        <v>30</v>
      </c>
      <c r="AD355" s="133">
        <v>45520</v>
      </c>
      <c r="AE355" s="134"/>
      <c r="AF355" s="134"/>
      <c r="AG355" s="134" t="str">
        <f t="shared" si="208"/>
        <v/>
      </c>
      <c r="AH355" s="134" t="str">
        <f>IF(OR(AE355="",AF355=""),"",SUMIFS('تحميل المصنعيات'!$N:$N,'تحميل المصنعيات'!$F:$F,AF$2,'تحميل المصنعيات'!$D:$D,AD355))</f>
        <v/>
      </c>
      <c r="AI355" s="135" t="str">
        <f t="shared" si="194"/>
        <v/>
      </c>
      <c r="AJ355" s="135" t="str">
        <f t="shared" si="209"/>
        <v/>
      </c>
      <c r="AK355" s="132" t="str">
        <f t="shared" si="220"/>
        <v/>
      </c>
      <c r="AM355" s="132" t="s">
        <v>30</v>
      </c>
      <c r="AN355" s="133">
        <v>45520</v>
      </c>
      <c r="AO355" s="134"/>
      <c r="AP355" s="134"/>
      <c r="AQ355" s="134" t="str">
        <f t="shared" si="210"/>
        <v/>
      </c>
      <c r="AR355" s="134" t="str">
        <f>IF(OR(AO355="",AP355=""),"",SUMIFS('تحميل المصنعيات'!$N:$N,'تحميل المصنعيات'!$F:$F,AP$2,'تحميل المصنعيات'!$D:$D,AN355))</f>
        <v/>
      </c>
      <c r="AS355" s="135" t="str">
        <f t="shared" si="195"/>
        <v/>
      </c>
      <c r="AT355" s="135" t="str">
        <f t="shared" si="196"/>
        <v/>
      </c>
      <c r="AU355" s="132" t="str">
        <f t="shared" si="221"/>
        <v/>
      </c>
      <c r="AW355" s="132" t="s">
        <v>30</v>
      </c>
      <c r="AX355" s="133">
        <v>45520</v>
      </c>
      <c r="AY355" s="134"/>
      <c r="AZ355" s="134"/>
      <c r="BA355" s="134" t="str">
        <f t="shared" si="211"/>
        <v/>
      </c>
      <c r="BB355" s="134" t="str">
        <f>IF(OR(AY355="",AZ355=""),"",SUMIFS('تحميل المصنعيات'!$N:$N,'تحميل المصنعيات'!$F:$F,AZ$2,'تحميل المصنعيات'!$D:$D,AX355))</f>
        <v/>
      </c>
      <c r="BC355" s="135" t="str">
        <f t="shared" si="197"/>
        <v/>
      </c>
      <c r="BD355" s="135" t="str">
        <f t="shared" si="212"/>
        <v/>
      </c>
      <c r="BE355" s="132" t="str">
        <f t="shared" si="222"/>
        <v/>
      </c>
      <c r="BG355" s="132" t="s">
        <v>30</v>
      </c>
      <c r="BH355" s="133">
        <v>45520</v>
      </c>
      <c r="BI355" s="134"/>
      <c r="BJ355" s="134"/>
      <c r="BK355" s="134" t="str">
        <f t="shared" si="213"/>
        <v/>
      </c>
      <c r="BL355" s="134" t="str">
        <f>IF(OR(BI355="",BJ355=""),"",SUMIFS('تحميل المصنعيات'!$N:$N,'تحميل المصنعيات'!$F:$F,BJ$2,'تحميل المصنعيات'!$D:$D,BH355))</f>
        <v/>
      </c>
      <c r="BM355" s="135" t="str">
        <f t="shared" si="198"/>
        <v/>
      </c>
      <c r="BN355" s="135" t="str">
        <f t="shared" si="199"/>
        <v/>
      </c>
      <c r="BO355" s="132" t="str">
        <f t="shared" si="223"/>
        <v/>
      </c>
      <c r="BQ355" s="132" t="s">
        <v>30</v>
      </c>
      <c r="BR355" s="133">
        <v>45520</v>
      </c>
      <c r="BS355" s="134"/>
      <c r="BT355" s="134"/>
      <c r="BU355" s="134" t="str">
        <f t="shared" si="214"/>
        <v/>
      </c>
      <c r="BV355" s="134" t="str">
        <f>IF(OR(BS355="",BT355=""),"",SUMIFS('تحميل المصنعيات'!$N:$N,'تحميل المصنعيات'!$F:$F,BT$2,'تحميل المصنعيات'!$D:$D,BR355))</f>
        <v/>
      </c>
      <c r="BW355" s="135" t="str">
        <f t="shared" si="200"/>
        <v/>
      </c>
      <c r="BX355" s="135" t="str">
        <f t="shared" si="215"/>
        <v/>
      </c>
      <c r="BY355" s="132" t="str">
        <f t="shared" si="224"/>
        <v/>
      </c>
      <c r="CA355" s="132" t="s">
        <v>30</v>
      </c>
      <c r="CB355" s="133">
        <v>45520</v>
      </c>
      <c r="CC355" s="134"/>
      <c r="CD355" s="134"/>
      <c r="CE355" s="134" t="str">
        <f t="shared" si="216"/>
        <v/>
      </c>
      <c r="CF355" s="134" t="str">
        <f>IF(OR(CC355="",CD355=""),"",SUMIFS('تحميل المصنعيات'!$N:$N,'تحميل المصنعيات'!$F:$F,CD$2,'تحميل المصنعيات'!$D:$D,CB355))</f>
        <v/>
      </c>
      <c r="CG355" s="135" t="str">
        <f t="shared" si="201"/>
        <v/>
      </c>
      <c r="CH355" s="135" t="str">
        <f t="shared" si="202"/>
        <v/>
      </c>
      <c r="CI355" s="132" t="str">
        <f t="shared" si="225"/>
        <v/>
      </c>
      <c r="CK355" s="132" t="s">
        <v>30</v>
      </c>
      <c r="CL355" s="133">
        <v>45520</v>
      </c>
      <c r="CM355" s="134"/>
      <c r="CN355" s="134"/>
      <c r="CO355" s="134" t="str">
        <f t="shared" si="217"/>
        <v/>
      </c>
      <c r="CP355" s="134" t="str">
        <f>IF(OR(CM355="",CN355=""),"",SUMIFS('تحميل المصنعيات'!$N:$N,'تحميل المصنعيات'!$F:$F,CN$2,'تحميل المصنعيات'!$D:$D,CL355))</f>
        <v/>
      </c>
      <c r="CQ355" s="135" t="str">
        <f t="shared" si="203"/>
        <v/>
      </c>
      <c r="CR355" s="135" t="str">
        <f t="shared" si="204"/>
        <v/>
      </c>
      <c r="CS355" s="132" t="str">
        <f t="shared" si="226"/>
        <v/>
      </c>
    </row>
    <row r="356" spans="9:97" x14ac:dyDescent="0.25">
      <c r="I356" s="4" t="s">
        <v>8</v>
      </c>
      <c r="J356" s="5">
        <v>45521</v>
      </c>
      <c r="K356" s="6"/>
      <c r="L356" s="6"/>
      <c r="M356" s="6" t="str">
        <f t="shared" si="205"/>
        <v/>
      </c>
      <c r="N356" s="6" t="str">
        <f>IF(OR(K356="",L356=""),"",SUMIFS('تحميل المصنعيات'!$N:$N,'تحميل المصنعيات'!$F:$F,L$2,'تحميل المصنعيات'!$D:$D,J356))</f>
        <v/>
      </c>
      <c r="O356" s="55" t="str">
        <f t="shared" si="191"/>
        <v/>
      </c>
      <c r="P356" s="55" t="str">
        <f t="shared" si="218"/>
        <v/>
      </c>
      <c r="Q356" s="129" t="str">
        <f t="shared" si="206"/>
        <v/>
      </c>
      <c r="S356" s="4" t="s">
        <v>8</v>
      </c>
      <c r="T356" s="5">
        <v>45521</v>
      </c>
      <c r="U356" s="6"/>
      <c r="V356" s="6"/>
      <c r="W356" s="6" t="str">
        <f t="shared" si="207"/>
        <v/>
      </c>
      <c r="X356" s="6" t="str">
        <f>IF(OR(U356="",V356=""),"",SUMIFS('تحميل المصنعيات'!$N:$N,'تحميل المصنعيات'!$F:$F,V$2,'تحميل المصنعيات'!$D:$D,T356))</f>
        <v/>
      </c>
      <c r="Y356" s="55" t="str">
        <f t="shared" si="192"/>
        <v/>
      </c>
      <c r="Z356" s="55" t="str">
        <f t="shared" si="193"/>
        <v/>
      </c>
      <c r="AA356" s="129" t="str">
        <f t="shared" si="219"/>
        <v/>
      </c>
      <c r="AC356" s="4" t="s">
        <v>8</v>
      </c>
      <c r="AD356" s="5">
        <v>45521</v>
      </c>
      <c r="AE356" s="6"/>
      <c r="AF356" s="6"/>
      <c r="AG356" s="6" t="str">
        <f t="shared" si="208"/>
        <v/>
      </c>
      <c r="AH356" s="6" t="str">
        <f>IF(OR(AE356="",AF356=""),"",SUMIFS('تحميل المصنعيات'!$N:$N,'تحميل المصنعيات'!$F:$F,AF$2,'تحميل المصنعيات'!$D:$D,AD356))</f>
        <v/>
      </c>
      <c r="AI356" s="55" t="str">
        <f t="shared" si="194"/>
        <v/>
      </c>
      <c r="AJ356" s="55" t="str">
        <f t="shared" si="209"/>
        <v/>
      </c>
      <c r="AK356" s="129" t="str">
        <f t="shared" si="220"/>
        <v/>
      </c>
      <c r="AM356" s="4" t="s">
        <v>8</v>
      </c>
      <c r="AN356" s="5">
        <v>45521</v>
      </c>
      <c r="AO356" s="6"/>
      <c r="AP356" s="6"/>
      <c r="AQ356" s="6" t="str">
        <f t="shared" si="210"/>
        <v/>
      </c>
      <c r="AR356" s="6" t="str">
        <f>IF(OR(AO356="",AP356=""),"",SUMIFS('تحميل المصنعيات'!$N:$N,'تحميل المصنعيات'!$F:$F,AP$2,'تحميل المصنعيات'!$D:$D,AN356))</f>
        <v/>
      </c>
      <c r="AS356" s="55" t="str">
        <f t="shared" si="195"/>
        <v/>
      </c>
      <c r="AT356" s="55" t="str">
        <f t="shared" si="196"/>
        <v/>
      </c>
      <c r="AU356" s="129" t="str">
        <f t="shared" si="221"/>
        <v/>
      </c>
      <c r="AW356" s="4" t="s">
        <v>8</v>
      </c>
      <c r="AX356" s="5">
        <v>45521</v>
      </c>
      <c r="AY356" s="6"/>
      <c r="AZ356" s="6"/>
      <c r="BA356" s="6" t="str">
        <f t="shared" si="211"/>
        <v/>
      </c>
      <c r="BB356" s="6" t="str">
        <f>IF(OR(AY356="",AZ356=""),"",SUMIFS('تحميل المصنعيات'!$N:$N,'تحميل المصنعيات'!$F:$F,AZ$2,'تحميل المصنعيات'!$D:$D,AX356))</f>
        <v/>
      </c>
      <c r="BC356" s="55" t="str">
        <f t="shared" si="197"/>
        <v/>
      </c>
      <c r="BD356" s="55" t="str">
        <f t="shared" si="212"/>
        <v/>
      </c>
      <c r="BE356" s="129" t="str">
        <f t="shared" si="222"/>
        <v/>
      </c>
      <c r="BG356" s="4" t="s">
        <v>8</v>
      </c>
      <c r="BH356" s="5">
        <v>45521</v>
      </c>
      <c r="BI356" s="6"/>
      <c r="BJ356" s="6"/>
      <c r="BK356" s="6" t="str">
        <f t="shared" si="213"/>
        <v/>
      </c>
      <c r="BL356" s="6" t="str">
        <f>IF(OR(BI356="",BJ356=""),"",SUMIFS('تحميل المصنعيات'!$N:$N,'تحميل المصنعيات'!$F:$F,BJ$2,'تحميل المصنعيات'!$D:$D,BH356))</f>
        <v/>
      </c>
      <c r="BM356" s="55" t="str">
        <f t="shared" si="198"/>
        <v/>
      </c>
      <c r="BN356" s="55" t="str">
        <f t="shared" si="199"/>
        <v/>
      </c>
      <c r="BO356" s="129" t="str">
        <f t="shared" si="223"/>
        <v/>
      </c>
      <c r="BQ356" s="4" t="s">
        <v>8</v>
      </c>
      <c r="BR356" s="5">
        <v>45521</v>
      </c>
      <c r="BS356" s="6"/>
      <c r="BT356" s="6"/>
      <c r="BU356" s="6" t="str">
        <f t="shared" si="214"/>
        <v/>
      </c>
      <c r="BV356" s="6" t="str">
        <f>IF(OR(BS356="",BT356=""),"",SUMIFS('تحميل المصنعيات'!$N:$N,'تحميل المصنعيات'!$F:$F,BT$2,'تحميل المصنعيات'!$D:$D,BR356))</f>
        <v/>
      </c>
      <c r="BW356" s="55" t="str">
        <f t="shared" si="200"/>
        <v/>
      </c>
      <c r="BX356" s="55" t="str">
        <f t="shared" si="215"/>
        <v/>
      </c>
      <c r="BY356" s="129" t="str">
        <f t="shared" si="224"/>
        <v/>
      </c>
      <c r="CA356" s="4" t="s">
        <v>8</v>
      </c>
      <c r="CB356" s="5">
        <v>45521</v>
      </c>
      <c r="CC356" s="6"/>
      <c r="CD356" s="6"/>
      <c r="CE356" s="6" t="str">
        <f t="shared" si="216"/>
        <v/>
      </c>
      <c r="CF356" s="6" t="str">
        <f>IF(OR(CC356="",CD356=""),"",SUMIFS('تحميل المصنعيات'!$N:$N,'تحميل المصنعيات'!$F:$F,CD$2,'تحميل المصنعيات'!$D:$D,CB356))</f>
        <v/>
      </c>
      <c r="CG356" s="55" t="str">
        <f t="shared" si="201"/>
        <v/>
      </c>
      <c r="CH356" s="55" t="str">
        <f t="shared" si="202"/>
        <v/>
      </c>
      <c r="CI356" s="129" t="str">
        <f t="shared" si="225"/>
        <v/>
      </c>
      <c r="CK356" s="4" t="s">
        <v>8</v>
      </c>
      <c r="CL356" s="5">
        <v>45521</v>
      </c>
      <c r="CM356" s="6"/>
      <c r="CN356" s="6"/>
      <c r="CO356" s="6" t="str">
        <f t="shared" si="217"/>
        <v/>
      </c>
      <c r="CP356" s="6" t="str">
        <f>IF(OR(CM356="",CN356=""),"",SUMIFS('تحميل المصنعيات'!$N:$N,'تحميل المصنعيات'!$F:$F,CN$2,'تحميل المصنعيات'!$D:$D,CL356))</f>
        <v/>
      </c>
      <c r="CQ356" s="55" t="str">
        <f t="shared" si="203"/>
        <v/>
      </c>
      <c r="CR356" s="55" t="str">
        <f t="shared" si="204"/>
        <v/>
      </c>
      <c r="CS356" s="129" t="str">
        <f t="shared" si="226"/>
        <v/>
      </c>
    </row>
    <row r="357" spans="9:97" x14ac:dyDescent="0.25">
      <c r="I357" s="4" t="s">
        <v>9</v>
      </c>
      <c r="J357" s="5">
        <v>45522</v>
      </c>
      <c r="K357" s="6"/>
      <c r="L357" s="6"/>
      <c r="M357" s="6" t="str">
        <f t="shared" si="205"/>
        <v/>
      </c>
      <c r="N357" s="6" t="str">
        <f>IF(OR(K357="",L357=""),"",SUMIFS('تحميل المصنعيات'!$N:$N,'تحميل المصنعيات'!$F:$F,L$2,'تحميل المصنعيات'!$D:$D,J357))</f>
        <v/>
      </c>
      <c r="O357" s="55" t="str">
        <f t="shared" si="191"/>
        <v/>
      </c>
      <c r="P357" s="55" t="str">
        <f t="shared" si="218"/>
        <v/>
      </c>
      <c r="Q357" s="129" t="str">
        <f t="shared" si="206"/>
        <v/>
      </c>
      <c r="S357" s="4" t="s">
        <v>9</v>
      </c>
      <c r="T357" s="5">
        <v>45522</v>
      </c>
      <c r="U357" s="6"/>
      <c r="V357" s="6"/>
      <c r="W357" s="6" t="str">
        <f t="shared" si="207"/>
        <v/>
      </c>
      <c r="X357" s="6" t="str">
        <f>IF(OR(U357="",V357=""),"",SUMIFS('تحميل المصنعيات'!$N:$N,'تحميل المصنعيات'!$F:$F,V$2,'تحميل المصنعيات'!$D:$D,T357))</f>
        <v/>
      </c>
      <c r="Y357" s="55" t="str">
        <f t="shared" si="192"/>
        <v/>
      </c>
      <c r="Z357" s="55" t="str">
        <f t="shared" si="193"/>
        <v/>
      </c>
      <c r="AA357" s="129" t="str">
        <f t="shared" si="219"/>
        <v/>
      </c>
      <c r="AC357" s="4" t="s">
        <v>9</v>
      </c>
      <c r="AD357" s="5">
        <v>45522</v>
      </c>
      <c r="AE357" s="6"/>
      <c r="AF357" s="6"/>
      <c r="AG357" s="6" t="str">
        <f t="shared" si="208"/>
        <v/>
      </c>
      <c r="AH357" s="6" t="str">
        <f>IF(OR(AE357="",AF357=""),"",SUMIFS('تحميل المصنعيات'!$N:$N,'تحميل المصنعيات'!$F:$F,AF$2,'تحميل المصنعيات'!$D:$D,AD357))</f>
        <v/>
      </c>
      <c r="AI357" s="55" t="str">
        <f t="shared" si="194"/>
        <v/>
      </c>
      <c r="AJ357" s="55" t="str">
        <f t="shared" si="209"/>
        <v/>
      </c>
      <c r="AK357" s="129" t="str">
        <f t="shared" si="220"/>
        <v/>
      </c>
      <c r="AM357" s="4" t="s">
        <v>9</v>
      </c>
      <c r="AN357" s="5">
        <v>45522</v>
      </c>
      <c r="AO357" s="6"/>
      <c r="AP357" s="6"/>
      <c r="AQ357" s="6" t="str">
        <f t="shared" si="210"/>
        <v/>
      </c>
      <c r="AR357" s="6" t="str">
        <f>IF(OR(AO357="",AP357=""),"",SUMIFS('تحميل المصنعيات'!$N:$N,'تحميل المصنعيات'!$F:$F,AP$2,'تحميل المصنعيات'!$D:$D,AN357))</f>
        <v/>
      </c>
      <c r="AS357" s="55" t="str">
        <f t="shared" si="195"/>
        <v/>
      </c>
      <c r="AT357" s="55" t="str">
        <f t="shared" si="196"/>
        <v/>
      </c>
      <c r="AU357" s="129" t="str">
        <f t="shared" si="221"/>
        <v/>
      </c>
      <c r="AW357" s="4" t="s">
        <v>9</v>
      </c>
      <c r="AX357" s="5">
        <v>45522</v>
      </c>
      <c r="AY357" s="6"/>
      <c r="AZ357" s="6"/>
      <c r="BA357" s="6" t="str">
        <f t="shared" si="211"/>
        <v/>
      </c>
      <c r="BB357" s="6" t="str">
        <f>IF(OR(AY357="",AZ357=""),"",SUMIFS('تحميل المصنعيات'!$N:$N,'تحميل المصنعيات'!$F:$F,AZ$2,'تحميل المصنعيات'!$D:$D,AX357))</f>
        <v/>
      </c>
      <c r="BC357" s="55" t="str">
        <f t="shared" si="197"/>
        <v/>
      </c>
      <c r="BD357" s="55" t="str">
        <f t="shared" si="212"/>
        <v/>
      </c>
      <c r="BE357" s="129" t="str">
        <f t="shared" si="222"/>
        <v/>
      </c>
      <c r="BG357" s="4" t="s">
        <v>9</v>
      </c>
      <c r="BH357" s="5">
        <v>45522</v>
      </c>
      <c r="BI357" s="6"/>
      <c r="BJ357" s="6"/>
      <c r="BK357" s="6" t="str">
        <f t="shared" si="213"/>
        <v/>
      </c>
      <c r="BL357" s="6" t="str">
        <f>IF(OR(BI357="",BJ357=""),"",SUMIFS('تحميل المصنعيات'!$N:$N,'تحميل المصنعيات'!$F:$F,BJ$2,'تحميل المصنعيات'!$D:$D,BH357))</f>
        <v/>
      </c>
      <c r="BM357" s="55" t="str">
        <f t="shared" si="198"/>
        <v/>
      </c>
      <c r="BN357" s="55" t="str">
        <f t="shared" si="199"/>
        <v/>
      </c>
      <c r="BO357" s="129" t="str">
        <f t="shared" si="223"/>
        <v/>
      </c>
      <c r="BQ357" s="4" t="s">
        <v>9</v>
      </c>
      <c r="BR357" s="5">
        <v>45522</v>
      </c>
      <c r="BS357" s="6"/>
      <c r="BT357" s="6"/>
      <c r="BU357" s="6" t="str">
        <f t="shared" si="214"/>
        <v/>
      </c>
      <c r="BV357" s="6" t="str">
        <f>IF(OR(BS357="",BT357=""),"",SUMIFS('تحميل المصنعيات'!$N:$N,'تحميل المصنعيات'!$F:$F,BT$2,'تحميل المصنعيات'!$D:$D,BR357))</f>
        <v/>
      </c>
      <c r="BW357" s="55" t="str">
        <f t="shared" si="200"/>
        <v/>
      </c>
      <c r="BX357" s="55" t="str">
        <f t="shared" si="215"/>
        <v/>
      </c>
      <c r="BY357" s="129" t="str">
        <f t="shared" si="224"/>
        <v/>
      </c>
      <c r="CA357" s="4" t="s">
        <v>9</v>
      </c>
      <c r="CB357" s="5">
        <v>45522</v>
      </c>
      <c r="CC357" s="6"/>
      <c r="CD357" s="6"/>
      <c r="CE357" s="6" t="str">
        <f t="shared" si="216"/>
        <v/>
      </c>
      <c r="CF357" s="6" t="str">
        <f>IF(OR(CC357="",CD357=""),"",SUMIFS('تحميل المصنعيات'!$N:$N,'تحميل المصنعيات'!$F:$F,CD$2,'تحميل المصنعيات'!$D:$D,CB357))</f>
        <v/>
      </c>
      <c r="CG357" s="55" t="str">
        <f t="shared" si="201"/>
        <v/>
      </c>
      <c r="CH357" s="55" t="str">
        <f t="shared" si="202"/>
        <v/>
      </c>
      <c r="CI357" s="129" t="str">
        <f t="shared" si="225"/>
        <v/>
      </c>
      <c r="CK357" s="4" t="s">
        <v>9</v>
      </c>
      <c r="CL357" s="5">
        <v>45522</v>
      </c>
      <c r="CM357" s="6"/>
      <c r="CN357" s="6"/>
      <c r="CO357" s="6" t="str">
        <f t="shared" si="217"/>
        <v/>
      </c>
      <c r="CP357" s="6" t="str">
        <f>IF(OR(CM357="",CN357=""),"",SUMIFS('تحميل المصنعيات'!$N:$N,'تحميل المصنعيات'!$F:$F,CN$2,'تحميل المصنعيات'!$D:$D,CL357))</f>
        <v/>
      </c>
      <c r="CQ357" s="55" t="str">
        <f t="shared" si="203"/>
        <v/>
      </c>
      <c r="CR357" s="55" t="str">
        <f t="shared" si="204"/>
        <v/>
      </c>
      <c r="CS357" s="129" t="str">
        <f t="shared" si="226"/>
        <v/>
      </c>
    </row>
    <row r="358" spans="9:97" x14ac:dyDescent="0.25">
      <c r="I358" s="4" t="s">
        <v>10</v>
      </c>
      <c r="J358" s="5">
        <v>45523</v>
      </c>
      <c r="K358" s="6"/>
      <c r="L358" s="6"/>
      <c r="M358" s="6" t="str">
        <f t="shared" si="205"/>
        <v/>
      </c>
      <c r="N358" s="6" t="str">
        <f>IF(OR(K358="",L358=""),"",SUMIFS('تحميل المصنعيات'!$N:$N,'تحميل المصنعيات'!$F:$F,L$2,'تحميل المصنعيات'!$D:$D,J358))</f>
        <v/>
      </c>
      <c r="O358" s="55" t="str">
        <f t="shared" si="191"/>
        <v/>
      </c>
      <c r="P358" s="55" t="str">
        <f t="shared" si="218"/>
        <v/>
      </c>
      <c r="Q358" s="129" t="str">
        <f t="shared" si="206"/>
        <v/>
      </c>
      <c r="S358" s="4" t="s">
        <v>10</v>
      </c>
      <c r="T358" s="5">
        <v>45523</v>
      </c>
      <c r="U358" s="6"/>
      <c r="V358" s="6"/>
      <c r="W358" s="6" t="str">
        <f t="shared" si="207"/>
        <v/>
      </c>
      <c r="X358" s="6" t="str">
        <f>IF(OR(U358="",V358=""),"",SUMIFS('تحميل المصنعيات'!$N:$N,'تحميل المصنعيات'!$F:$F,V$2,'تحميل المصنعيات'!$D:$D,T358))</f>
        <v/>
      </c>
      <c r="Y358" s="55" t="str">
        <f t="shared" si="192"/>
        <v/>
      </c>
      <c r="Z358" s="55" t="str">
        <f t="shared" si="193"/>
        <v/>
      </c>
      <c r="AA358" s="129" t="str">
        <f t="shared" si="219"/>
        <v/>
      </c>
      <c r="AC358" s="4" t="s">
        <v>10</v>
      </c>
      <c r="AD358" s="5">
        <v>45523</v>
      </c>
      <c r="AE358" s="6"/>
      <c r="AF358" s="6"/>
      <c r="AG358" s="6" t="str">
        <f t="shared" si="208"/>
        <v/>
      </c>
      <c r="AH358" s="6" t="str">
        <f>IF(OR(AE358="",AF358=""),"",SUMIFS('تحميل المصنعيات'!$N:$N,'تحميل المصنعيات'!$F:$F,AF$2,'تحميل المصنعيات'!$D:$D,AD358))</f>
        <v/>
      </c>
      <c r="AI358" s="55" t="str">
        <f t="shared" si="194"/>
        <v/>
      </c>
      <c r="AJ358" s="55" t="str">
        <f t="shared" si="209"/>
        <v/>
      </c>
      <c r="AK358" s="129" t="str">
        <f t="shared" si="220"/>
        <v/>
      </c>
      <c r="AM358" s="4" t="s">
        <v>10</v>
      </c>
      <c r="AN358" s="5">
        <v>45523</v>
      </c>
      <c r="AO358" s="6"/>
      <c r="AP358" s="6"/>
      <c r="AQ358" s="6" t="str">
        <f t="shared" si="210"/>
        <v/>
      </c>
      <c r="AR358" s="6" t="str">
        <f>IF(OR(AO358="",AP358=""),"",SUMIFS('تحميل المصنعيات'!$N:$N,'تحميل المصنعيات'!$F:$F,AP$2,'تحميل المصنعيات'!$D:$D,AN358))</f>
        <v/>
      </c>
      <c r="AS358" s="55" t="str">
        <f t="shared" si="195"/>
        <v/>
      </c>
      <c r="AT358" s="55" t="str">
        <f t="shared" si="196"/>
        <v/>
      </c>
      <c r="AU358" s="129" t="str">
        <f t="shared" si="221"/>
        <v/>
      </c>
      <c r="AW358" s="4" t="s">
        <v>10</v>
      </c>
      <c r="AX358" s="5">
        <v>45523</v>
      </c>
      <c r="AY358" s="6"/>
      <c r="AZ358" s="6"/>
      <c r="BA358" s="6" t="str">
        <f t="shared" si="211"/>
        <v/>
      </c>
      <c r="BB358" s="6" t="str">
        <f>IF(OR(AY358="",AZ358=""),"",SUMIFS('تحميل المصنعيات'!$N:$N,'تحميل المصنعيات'!$F:$F,AZ$2,'تحميل المصنعيات'!$D:$D,AX358))</f>
        <v/>
      </c>
      <c r="BC358" s="55" t="str">
        <f t="shared" si="197"/>
        <v/>
      </c>
      <c r="BD358" s="55" t="str">
        <f t="shared" si="212"/>
        <v/>
      </c>
      <c r="BE358" s="129" t="str">
        <f t="shared" si="222"/>
        <v/>
      </c>
      <c r="BG358" s="4" t="s">
        <v>10</v>
      </c>
      <c r="BH358" s="5">
        <v>45523</v>
      </c>
      <c r="BI358" s="6"/>
      <c r="BJ358" s="6"/>
      <c r="BK358" s="6" t="str">
        <f t="shared" si="213"/>
        <v/>
      </c>
      <c r="BL358" s="6" t="str">
        <f>IF(OR(BI358="",BJ358=""),"",SUMIFS('تحميل المصنعيات'!$N:$N,'تحميل المصنعيات'!$F:$F,BJ$2,'تحميل المصنعيات'!$D:$D,BH358))</f>
        <v/>
      </c>
      <c r="BM358" s="55" t="str">
        <f t="shared" si="198"/>
        <v/>
      </c>
      <c r="BN358" s="55" t="str">
        <f t="shared" si="199"/>
        <v/>
      </c>
      <c r="BO358" s="129" t="str">
        <f t="shared" si="223"/>
        <v/>
      </c>
      <c r="BQ358" s="4" t="s">
        <v>10</v>
      </c>
      <c r="BR358" s="5">
        <v>45523</v>
      </c>
      <c r="BS358" s="6"/>
      <c r="BT358" s="6"/>
      <c r="BU358" s="6" t="str">
        <f t="shared" si="214"/>
        <v/>
      </c>
      <c r="BV358" s="6" t="str">
        <f>IF(OR(BS358="",BT358=""),"",SUMIFS('تحميل المصنعيات'!$N:$N,'تحميل المصنعيات'!$F:$F,BT$2,'تحميل المصنعيات'!$D:$D,BR358))</f>
        <v/>
      </c>
      <c r="BW358" s="55" t="str">
        <f t="shared" si="200"/>
        <v/>
      </c>
      <c r="BX358" s="55" t="str">
        <f t="shared" si="215"/>
        <v/>
      </c>
      <c r="BY358" s="129" t="str">
        <f t="shared" si="224"/>
        <v/>
      </c>
      <c r="CA358" s="4" t="s">
        <v>10</v>
      </c>
      <c r="CB358" s="5">
        <v>45523</v>
      </c>
      <c r="CC358" s="6"/>
      <c r="CD358" s="6"/>
      <c r="CE358" s="6" t="str">
        <f t="shared" si="216"/>
        <v/>
      </c>
      <c r="CF358" s="6" t="str">
        <f>IF(OR(CC358="",CD358=""),"",SUMIFS('تحميل المصنعيات'!$N:$N,'تحميل المصنعيات'!$F:$F,CD$2,'تحميل المصنعيات'!$D:$D,CB358))</f>
        <v/>
      </c>
      <c r="CG358" s="55" t="str">
        <f t="shared" si="201"/>
        <v/>
      </c>
      <c r="CH358" s="55" t="str">
        <f t="shared" si="202"/>
        <v/>
      </c>
      <c r="CI358" s="129" t="str">
        <f t="shared" si="225"/>
        <v/>
      </c>
      <c r="CK358" s="4" t="s">
        <v>10</v>
      </c>
      <c r="CL358" s="5">
        <v>45523</v>
      </c>
      <c r="CM358" s="6"/>
      <c r="CN358" s="6"/>
      <c r="CO358" s="6" t="str">
        <f t="shared" si="217"/>
        <v/>
      </c>
      <c r="CP358" s="6" t="str">
        <f>IF(OR(CM358="",CN358=""),"",SUMIFS('تحميل المصنعيات'!$N:$N,'تحميل المصنعيات'!$F:$F,CN$2,'تحميل المصنعيات'!$D:$D,CL358))</f>
        <v/>
      </c>
      <c r="CQ358" s="55" t="str">
        <f t="shared" si="203"/>
        <v/>
      </c>
      <c r="CR358" s="55" t="str">
        <f t="shared" si="204"/>
        <v/>
      </c>
      <c r="CS358" s="129" t="str">
        <f t="shared" si="226"/>
        <v/>
      </c>
    </row>
    <row r="359" spans="9:97" x14ac:dyDescent="0.25">
      <c r="I359" s="4" t="s">
        <v>11</v>
      </c>
      <c r="J359" s="5">
        <v>45524</v>
      </c>
      <c r="K359" s="6"/>
      <c r="L359" s="6"/>
      <c r="M359" s="6" t="str">
        <f t="shared" si="205"/>
        <v/>
      </c>
      <c r="N359" s="6" t="str">
        <f>IF(OR(K359="",L359=""),"",SUMIFS('تحميل المصنعيات'!$N:$N,'تحميل المصنعيات'!$F:$F,L$2,'تحميل المصنعيات'!$D:$D,J359))</f>
        <v/>
      </c>
      <c r="O359" s="55" t="str">
        <f t="shared" si="191"/>
        <v/>
      </c>
      <c r="P359" s="55" t="str">
        <f t="shared" si="218"/>
        <v/>
      </c>
      <c r="Q359" s="129" t="str">
        <f t="shared" si="206"/>
        <v/>
      </c>
      <c r="S359" s="4" t="s">
        <v>11</v>
      </c>
      <c r="T359" s="5">
        <v>45524</v>
      </c>
      <c r="U359" s="6"/>
      <c r="V359" s="6"/>
      <c r="W359" s="6" t="str">
        <f t="shared" si="207"/>
        <v/>
      </c>
      <c r="X359" s="6" t="str">
        <f>IF(OR(U359="",V359=""),"",SUMIFS('تحميل المصنعيات'!$N:$N,'تحميل المصنعيات'!$F:$F,V$2,'تحميل المصنعيات'!$D:$D,T359))</f>
        <v/>
      </c>
      <c r="Y359" s="55" t="str">
        <f t="shared" si="192"/>
        <v/>
      </c>
      <c r="Z359" s="55" t="str">
        <f t="shared" si="193"/>
        <v/>
      </c>
      <c r="AA359" s="129" t="str">
        <f t="shared" si="219"/>
        <v/>
      </c>
      <c r="AC359" s="4" t="s">
        <v>11</v>
      </c>
      <c r="AD359" s="5">
        <v>45524</v>
      </c>
      <c r="AE359" s="6"/>
      <c r="AF359" s="6"/>
      <c r="AG359" s="6" t="str">
        <f t="shared" si="208"/>
        <v/>
      </c>
      <c r="AH359" s="6" t="str">
        <f>IF(OR(AE359="",AF359=""),"",SUMIFS('تحميل المصنعيات'!$N:$N,'تحميل المصنعيات'!$F:$F,AF$2,'تحميل المصنعيات'!$D:$D,AD359))</f>
        <v/>
      </c>
      <c r="AI359" s="55" t="str">
        <f t="shared" si="194"/>
        <v/>
      </c>
      <c r="AJ359" s="55" t="str">
        <f t="shared" si="209"/>
        <v/>
      </c>
      <c r="AK359" s="129" t="str">
        <f t="shared" si="220"/>
        <v/>
      </c>
      <c r="AM359" s="4" t="s">
        <v>11</v>
      </c>
      <c r="AN359" s="5">
        <v>45524</v>
      </c>
      <c r="AO359" s="6"/>
      <c r="AP359" s="6"/>
      <c r="AQ359" s="6" t="str">
        <f t="shared" si="210"/>
        <v/>
      </c>
      <c r="AR359" s="6" t="str">
        <f>IF(OR(AO359="",AP359=""),"",SUMIFS('تحميل المصنعيات'!$N:$N,'تحميل المصنعيات'!$F:$F,AP$2,'تحميل المصنعيات'!$D:$D,AN359))</f>
        <v/>
      </c>
      <c r="AS359" s="55" t="str">
        <f t="shared" si="195"/>
        <v/>
      </c>
      <c r="AT359" s="55" t="str">
        <f t="shared" si="196"/>
        <v/>
      </c>
      <c r="AU359" s="129" t="str">
        <f t="shared" si="221"/>
        <v/>
      </c>
      <c r="AW359" s="4" t="s">
        <v>11</v>
      </c>
      <c r="AX359" s="5">
        <v>45524</v>
      </c>
      <c r="AY359" s="6"/>
      <c r="AZ359" s="6"/>
      <c r="BA359" s="6" t="str">
        <f t="shared" si="211"/>
        <v/>
      </c>
      <c r="BB359" s="6" t="str">
        <f>IF(OR(AY359="",AZ359=""),"",SUMIFS('تحميل المصنعيات'!$N:$N,'تحميل المصنعيات'!$F:$F,AZ$2,'تحميل المصنعيات'!$D:$D,AX359))</f>
        <v/>
      </c>
      <c r="BC359" s="55" t="str">
        <f t="shared" si="197"/>
        <v/>
      </c>
      <c r="BD359" s="55" t="str">
        <f t="shared" si="212"/>
        <v/>
      </c>
      <c r="BE359" s="129" t="str">
        <f t="shared" si="222"/>
        <v/>
      </c>
      <c r="BG359" s="4" t="s">
        <v>11</v>
      </c>
      <c r="BH359" s="5">
        <v>45524</v>
      </c>
      <c r="BI359" s="6"/>
      <c r="BJ359" s="6"/>
      <c r="BK359" s="6" t="str">
        <f t="shared" si="213"/>
        <v/>
      </c>
      <c r="BL359" s="6" t="str">
        <f>IF(OR(BI359="",BJ359=""),"",SUMIFS('تحميل المصنعيات'!$N:$N,'تحميل المصنعيات'!$F:$F,BJ$2,'تحميل المصنعيات'!$D:$D,BH359))</f>
        <v/>
      </c>
      <c r="BM359" s="55" t="str">
        <f t="shared" si="198"/>
        <v/>
      </c>
      <c r="BN359" s="55" t="str">
        <f t="shared" si="199"/>
        <v/>
      </c>
      <c r="BO359" s="129" t="str">
        <f t="shared" si="223"/>
        <v/>
      </c>
      <c r="BQ359" s="4" t="s">
        <v>11</v>
      </c>
      <c r="BR359" s="5">
        <v>45524</v>
      </c>
      <c r="BS359" s="6"/>
      <c r="BT359" s="6"/>
      <c r="BU359" s="6" t="str">
        <f t="shared" si="214"/>
        <v/>
      </c>
      <c r="BV359" s="6" t="str">
        <f>IF(OR(BS359="",BT359=""),"",SUMIFS('تحميل المصنعيات'!$N:$N,'تحميل المصنعيات'!$F:$F,BT$2,'تحميل المصنعيات'!$D:$D,BR359))</f>
        <v/>
      </c>
      <c r="BW359" s="55" t="str">
        <f t="shared" si="200"/>
        <v/>
      </c>
      <c r="BX359" s="55" t="str">
        <f t="shared" si="215"/>
        <v/>
      </c>
      <c r="BY359" s="129" t="str">
        <f t="shared" si="224"/>
        <v/>
      </c>
      <c r="CA359" s="4" t="s">
        <v>11</v>
      </c>
      <c r="CB359" s="5">
        <v>45524</v>
      </c>
      <c r="CC359" s="6"/>
      <c r="CD359" s="6"/>
      <c r="CE359" s="6" t="str">
        <f t="shared" si="216"/>
        <v/>
      </c>
      <c r="CF359" s="6" t="str">
        <f>IF(OR(CC359="",CD359=""),"",SUMIFS('تحميل المصنعيات'!$N:$N,'تحميل المصنعيات'!$F:$F,CD$2,'تحميل المصنعيات'!$D:$D,CB359))</f>
        <v/>
      </c>
      <c r="CG359" s="55" t="str">
        <f t="shared" si="201"/>
        <v/>
      </c>
      <c r="CH359" s="55" t="str">
        <f t="shared" si="202"/>
        <v/>
      </c>
      <c r="CI359" s="129" t="str">
        <f t="shared" si="225"/>
        <v/>
      </c>
      <c r="CK359" s="4" t="s">
        <v>11</v>
      </c>
      <c r="CL359" s="5">
        <v>45524</v>
      </c>
      <c r="CM359" s="6"/>
      <c r="CN359" s="6"/>
      <c r="CO359" s="6" t="str">
        <f t="shared" si="217"/>
        <v/>
      </c>
      <c r="CP359" s="6" t="str">
        <f>IF(OR(CM359="",CN359=""),"",SUMIFS('تحميل المصنعيات'!$N:$N,'تحميل المصنعيات'!$F:$F,CN$2,'تحميل المصنعيات'!$D:$D,CL359))</f>
        <v/>
      </c>
      <c r="CQ359" s="55" t="str">
        <f t="shared" si="203"/>
        <v/>
      </c>
      <c r="CR359" s="55" t="str">
        <f t="shared" si="204"/>
        <v/>
      </c>
      <c r="CS359" s="129" t="str">
        <f t="shared" si="226"/>
        <v/>
      </c>
    </row>
    <row r="360" spans="9:97" x14ac:dyDescent="0.25">
      <c r="I360" s="4" t="s">
        <v>12</v>
      </c>
      <c r="J360" s="5">
        <v>45525</v>
      </c>
      <c r="K360" s="6"/>
      <c r="L360" s="6"/>
      <c r="M360" s="6" t="str">
        <f t="shared" si="205"/>
        <v/>
      </c>
      <c r="N360" s="6" t="str">
        <f>IF(OR(K360="",L360=""),"",SUMIFS('تحميل المصنعيات'!$N:$N,'تحميل المصنعيات'!$F:$F,L$2,'تحميل المصنعيات'!$D:$D,J360))</f>
        <v/>
      </c>
      <c r="O360" s="55" t="str">
        <f t="shared" si="191"/>
        <v/>
      </c>
      <c r="P360" s="55" t="str">
        <f t="shared" si="218"/>
        <v/>
      </c>
      <c r="Q360" s="129" t="str">
        <f t="shared" si="206"/>
        <v/>
      </c>
      <c r="S360" s="4" t="s">
        <v>12</v>
      </c>
      <c r="T360" s="5">
        <v>45525</v>
      </c>
      <c r="U360" s="6"/>
      <c r="V360" s="6"/>
      <c r="W360" s="6" t="str">
        <f t="shared" si="207"/>
        <v/>
      </c>
      <c r="X360" s="6" t="str">
        <f>IF(OR(U360="",V360=""),"",SUMIFS('تحميل المصنعيات'!$N:$N,'تحميل المصنعيات'!$F:$F,V$2,'تحميل المصنعيات'!$D:$D,T360))</f>
        <v/>
      </c>
      <c r="Y360" s="55" t="str">
        <f t="shared" si="192"/>
        <v/>
      </c>
      <c r="Z360" s="55" t="str">
        <f t="shared" si="193"/>
        <v/>
      </c>
      <c r="AA360" s="129" t="str">
        <f t="shared" si="219"/>
        <v/>
      </c>
      <c r="AC360" s="4" t="s">
        <v>12</v>
      </c>
      <c r="AD360" s="5">
        <v>45525</v>
      </c>
      <c r="AE360" s="6"/>
      <c r="AF360" s="6"/>
      <c r="AG360" s="6" t="str">
        <f t="shared" si="208"/>
        <v/>
      </c>
      <c r="AH360" s="6" t="str">
        <f>IF(OR(AE360="",AF360=""),"",SUMIFS('تحميل المصنعيات'!$N:$N,'تحميل المصنعيات'!$F:$F,AF$2,'تحميل المصنعيات'!$D:$D,AD360))</f>
        <v/>
      </c>
      <c r="AI360" s="55" t="str">
        <f t="shared" si="194"/>
        <v/>
      </c>
      <c r="AJ360" s="55" t="str">
        <f t="shared" si="209"/>
        <v/>
      </c>
      <c r="AK360" s="129" t="str">
        <f t="shared" si="220"/>
        <v/>
      </c>
      <c r="AM360" s="4" t="s">
        <v>12</v>
      </c>
      <c r="AN360" s="5">
        <v>45525</v>
      </c>
      <c r="AO360" s="6"/>
      <c r="AP360" s="6"/>
      <c r="AQ360" s="6" t="str">
        <f t="shared" si="210"/>
        <v/>
      </c>
      <c r="AR360" s="6" t="str">
        <f>IF(OR(AO360="",AP360=""),"",SUMIFS('تحميل المصنعيات'!$N:$N,'تحميل المصنعيات'!$F:$F,AP$2,'تحميل المصنعيات'!$D:$D,AN360))</f>
        <v/>
      </c>
      <c r="AS360" s="55" t="str">
        <f t="shared" si="195"/>
        <v/>
      </c>
      <c r="AT360" s="55" t="str">
        <f t="shared" si="196"/>
        <v/>
      </c>
      <c r="AU360" s="129" t="str">
        <f t="shared" si="221"/>
        <v/>
      </c>
      <c r="AW360" s="4" t="s">
        <v>12</v>
      </c>
      <c r="AX360" s="5">
        <v>45525</v>
      </c>
      <c r="AY360" s="6"/>
      <c r="AZ360" s="6"/>
      <c r="BA360" s="6" t="str">
        <f t="shared" si="211"/>
        <v/>
      </c>
      <c r="BB360" s="6" t="str">
        <f>IF(OR(AY360="",AZ360=""),"",SUMIFS('تحميل المصنعيات'!$N:$N,'تحميل المصنعيات'!$F:$F,AZ$2,'تحميل المصنعيات'!$D:$D,AX360))</f>
        <v/>
      </c>
      <c r="BC360" s="55" t="str">
        <f t="shared" si="197"/>
        <v/>
      </c>
      <c r="BD360" s="55" t="str">
        <f t="shared" si="212"/>
        <v/>
      </c>
      <c r="BE360" s="129" t="str">
        <f t="shared" si="222"/>
        <v/>
      </c>
      <c r="BG360" s="4" t="s">
        <v>12</v>
      </c>
      <c r="BH360" s="5">
        <v>45525</v>
      </c>
      <c r="BI360" s="6"/>
      <c r="BJ360" s="6"/>
      <c r="BK360" s="6" t="str">
        <f t="shared" si="213"/>
        <v/>
      </c>
      <c r="BL360" s="6" t="str">
        <f>IF(OR(BI360="",BJ360=""),"",SUMIFS('تحميل المصنعيات'!$N:$N,'تحميل المصنعيات'!$F:$F,BJ$2,'تحميل المصنعيات'!$D:$D,BH360))</f>
        <v/>
      </c>
      <c r="BM360" s="55" t="str">
        <f t="shared" si="198"/>
        <v/>
      </c>
      <c r="BN360" s="55" t="str">
        <f t="shared" si="199"/>
        <v/>
      </c>
      <c r="BO360" s="129" t="str">
        <f t="shared" si="223"/>
        <v/>
      </c>
      <c r="BQ360" s="4" t="s">
        <v>12</v>
      </c>
      <c r="BR360" s="5">
        <v>45525</v>
      </c>
      <c r="BS360" s="6"/>
      <c r="BT360" s="6"/>
      <c r="BU360" s="6" t="str">
        <f t="shared" si="214"/>
        <v/>
      </c>
      <c r="BV360" s="6" t="str">
        <f>IF(OR(BS360="",BT360=""),"",SUMIFS('تحميل المصنعيات'!$N:$N,'تحميل المصنعيات'!$F:$F,BT$2,'تحميل المصنعيات'!$D:$D,BR360))</f>
        <v/>
      </c>
      <c r="BW360" s="55" t="str">
        <f t="shared" si="200"/>
        <v/>
      </c>
      <c r="BX360" s="55" t="str">
        <f t="shared" si="215"/>
        <v/>
      </c>
      <c r="BY360" s="129" t="str">
        <f t="shared" si="224"/>
        <v/>
      </c>
      <c r="CA360" s="4" t="s">
        <v>12</v>
      </c>
      <c r="CB360" s="5">
        <v>45525</v>
      </c>
      <c r="CC360" s="6"/>
      <c r="CD360" s="6"/>
      <c r="CE360" s="6" t="str">
        <f t="shared" si="216"/>
        <v/>
      </c>
      <c r="CF360" s="6" t="str">
        <f>IF(OR(CC360="",CD360=""),"",SUMIFS('تحميل المصنعيات'!$N:$N,'تحميل المصنعيات'!$F:$F,CD$2,'تحميل المصنعيات'!$D:$D,CB360))</f>
        <v/>
      </c>
      <c r="CG360" s="55" t="str">
        <f t="shared" si="201"/>
        <v/>
      </c>
      <c r="CH360" s="55" t="str">
        <f t="shared" si="202"/>
        <v/>
      </c>
      <c r="CI360" s="129" t="str">
        <f t="shared" si="225"/>
        <v/>
      </c>
      <c r="CK360" s="4" t="s">
        <v>12</v>
      </c>
      <c r="CL360" s="5">
        <v>45525</v>
      </c>
      <c r="CM360" s="6"/>
      <c r="CN360" s="6"/>
      <c r="CO360" s="6" t="str">
        <f t="shared" si="217"/>
        <v/>
      </c>
      <c r="CP360" s="6" t="str">
        <f>IF(OR(CM360="",CN360=""),"",SUMIFS('تحميل المصنعيات'!$N:$N,'تحميل المصنعيات'!$F:$F,CN$2,'تحميل المصنعيات'!$D:$D,CL360))</f>
        <v/>
      </c>
      <c r="CQ360" s="55" t="str">
        <f t="shared" si="203"/>
        <v/>
      </c>
      <c r="CR360" s="55" t="str">
        <f t="shared" si="204"/>
        <v/>
      </c>
      <c r="CS360" s="129" t="str">
        <f t="shared" si="226"/>
        <v/>
      </c>
    </row>
    <row r="361" spans="9:97" x14ac:dyDescent="0.25">
      <c r="I361" s="4" t="s">
        <v>13</v>
      </c>
      <c r="J361" s="5">
        <v>45526</v>
      </c>
      <c r="K361" s="6"/>
      <c r="L361" s="6"/>
      <c r="M361" s="6" t="str">
        <f t="shared" si="205"/>
        <v/>
      </c>
      <c r="N361" s="6" t="str">
        <f>IF(OR(K361="",L361=""),"",SUMIFS('تحميل المصنعيات'!$N:$N,'تحميل المصنعيات'!$F:$F,L$2,'تحميل المصنعيات'!$D:$D,J361))</f>
        <v/>
      </c>
      <c r="O361" s="55" t="str">
        <f t="shared" si="191"/>
        <v/>
      </c>
      <c r="P361" s="55" t="str">
        <f t="shared" si="218"/>
        <v/>
      </c>
      <c r="Q361" s="129" t="str">
        <f t="shared" si="206"/>
        <v/>
      </c>
      <c r="S361" s="4" t="s">
        <v>13</v>
      </c>
      <c r="T361" s="5">
        <v>45526</v>
      </c>
      <c r="U361" s="6"/>
      <c r="V361" s="6"/>
      <c r="W361" s="6" t="str">
        <f t="shared" si="207"/>
        <v/>
      </c>
      <c r="X361" s="6" t="str">
        <f>IF(OR(U361="",V361=""),"",SUMIFS('تحميل المصنعيات'!$N:$N,'تحميل المصنعيات'!$F:$F,V$2,'تحميل المصنعيات'!$D:$D,T361))</f>
        <v/>
      </c>
      <c r="Y361" s="55" t="str">
        <f t="shared" si="192"/>
        <v/>
      </c>
      <c r="Z361" s="55" t="str">
        <f t="shared" si="193"/>
        <v/>
      </c>
      <c r="AA361" s="129" t="str">
        <f t="shared" si="219"/>
        <v/>
      </c>
      <c r="AC361" s="4" t="s">
        <v>13</v>
      </c>
      <c r="AD361" s="5">
        <v>45526</v>
      </c>
      <c r="AE361" s="6"/>
      <c r="AF361" s="6"/>
      <c r="AG361" s="6" t="str">
        <f t="shared" si="208"/>
        <v/>
      </c>
      <c r="AH361" s="6" t="str">
        <f>IF(OR(AE361="",AF361=""),"",SUMIFS('تحميل المصنعيات'!$N:$N,'تحميل المصنعيات'!$F:$F,AF$2,'تحميل المصنعيات'!$D:$D,AD361))</f>
        <v/>
      </c>
      <c r="AI361" s="55" t="str">
        <f t="shared" si="194"/>
        <v/>
      </c>
      <c r="AJ361" s="55" t="str">
        <f t="shared" si="209"/>
        <v/>
      </c>
      <c r="AK361" s="129" t="str">
        <f t="shared" si="220"/>
        <v/>
      </c>
      <c r="AM361" s="4" t="s">
        <v>13</v>
      </c>
      <c r="AN361" s="5">
        <v>45526</v>
      </c>
      <c r="AO361" s="6"/>
      <c r="AP361" s="6"/>
      <c r="AQ361" s="6" t="str">
        <f t="shared" si="210"/>
        <v/>
      </c>
      <c r="AR361" s="6" t="str">
        <f>IF(OR(AO361="",AP361=""),"",SUMIFS('تحميل المصنعيات'!$N:$N,'تحميل المصنعيات'!$F:$F,AP$2,'تحميل المصنعيات'!$D:$D,AN361))</f>
        <v/>
      </c>
      <c r="AS361" s="55" t="str">
        <f t="shared" si="195"/>
        <v/>
      </c>
      <c r="AT361" s="55" t="str">
        <f t="shared" si="196"/>
        <v/>
      </c>
      <c r="AU361" s="129" t="str">
        <f t="shared" si="221"/>
        <v/>
      </c>
      <c r="AW361" s="4" t="s">
        <v>13</v>
      </c>
      <c r="AX361" s="5">
        <v>45526</v>
      </c>
      <c r="AY361" s="6"/>
      <c r="AZ361" s="6"/>
      <c r="BA361" s="6" t="str">
        <f t="shared" si="211"/>
        <v/>
      </c>
      <c r="BB361" s="6" t="str">
        <f>IF(OR(AY361="",AZ361=""),"",SUMIFS('تحميل المصنعيات'!$N:$N,'تحميل المصنعيات'!$F:$F,AZ$2,'تحميل المصنعيات'!$D:$D,AX361))</f>
        <v/>
      </c>
      <c r="BC361" s="55" t="str">
        <f t="shared" si="197"/>
        <v/>
      </c>
      <c r="BD361" s="55" t="str">
        <f t="shared" si="212"/>
        <v/>
      </c>
      <c r="BE361" s="129" t="str">
        <f t="shared" si="222"/>
        <v/>
      </c>
      <c r="BG361" s="4" t="s">
        <v>13</v>
      </c>
      <c r="BH361" s="5">
        <v>45526</v>
      </c>
      <c r="BI361" s="6"/>
      <c r="BJ361" s="6"/>
      <c r="BK361" s="6" t="str">
        <f t="shared" si="213"/>
        <v/>
      </c>
      <c r="BL361" s="6" t="str">
        <f>IF(OR(BI361="",BJ361=""),"",SUMIFS('تحميل المصنعيات'!$N:$N,'تحميل المصنعيات'!$F:$F,BJ$2,'تحميل المصنعيات'!$D:$D,BH361))</f>
        <v/>
      </c>
      <c r="BM361" s="55" t="str">
        <f t="shared" si="198"/>
        <v/>
      </c>
      <c r="BN361" s="55" t="str">
        <f t="shared" si="199"/>
        <v/>
      </c>
      <c r="BO361" s="129" t="str">
        <f t="shared" si="223"/>
        <v/>
      </c>
      <c r="BQ361" s="4" t="s">
        <v>13</v>
      </c>
      <c r="BR361" s="5">
        <v>45526</v>
      </c>
      <c r="BS361" s="6"/>
      <c r="BT361" s="6"/>
      <c r="BU361" s="6" t="str">
        <f t="shared" si="214"/>
        <v/>
      </c>
      <c r="BV361" s="6" t="str">
        <f>IF(OR(BS361="",BT361=""),"",SUMIFS('تحميل المصنعيات'!$N:$N,'تحميل المصنعيات'!$F:$F,BT$2,'تحميل المصنعيات'!$D:$D,BR361))</f>
        <v/>
      </c>
      <c r="BW361" s="55" t="str">
        <f t="shared" si="200"/>
        <v/>
      </c>
      <c r="BX361" s="55" t="str">
        <f t="shared" si="215"/>
        <v/>
      </c>
      <c r="BY361" s="129" t="str">
        <f t="shared" si="224"/>
        <v/>
      </c>
      <c r="CA361" s="4" t="s">
        <v>13</v>
      </c>
      <c r="CB361" s="5">
        <v>45526</v>
      </c>
      <c r="CC361" s="6"/>
      <c r="CD361" s="6"/>
      <c r="CE361" s="6" t="str">
        <f t="shared" si="216"/>
        <v/>
      </c>
      <c r="CF361" s="6" t="str">
        <f>IF(OR(CC361="",CD361=""),"",SUMIFS('تحميل المصنعيات'!$N:$N,'تحميل المصنعيات'!$F:$F,CD$2,'تحميل المصنعيات'!$D:$D,CB361))</f>
        <v/>
      </c>
      <c r="CG361" s="55" t="str">
        <f t="shared" si="201"/>
        <v/>
      </c>
      <c r="CH361" s="55" t="str">
        <f t="shared" si="202"/>
        <v/>
      </c>
      <c r="CI361" s="129" t="str">
        <f t="shared" si="225"/>
        <v/>
      </c>
      <c r="CK361" s="4" t="s">
        <v>13</v>
      </c>
      <c r="CL361" s="5">
        <v>45526</v>
      </c>
      <c r="CM361" s="6"/>
      <c r="CN361" s="6"/>
      <c r="CO361" s="6" t="str">
        <f t="shared" si="217"/>
        <v/>
      </c>
      <c r="CP361" s="6" t="str">
        <f>IF(OR(CM361="",CN361=""),"",SUMIFS('تحميل المصنعيات'!$N:$N,'تحميل المصنعيات'!$F:$F,CN$2,'تحميل المصنعيات'!$D:$D,CL361))</f>
        <v/>
      </c>
      <c r="CQ361" s="55" t="str">
        <f t="shared" si="203"/>
        <v/>
      </c>
      <c r="CR361" s="55" t="str">
        <f t="shared" si="204"/>
        <v/>
      </c>
      <c r="CS361" s="129" t="str">
        <f t="shared" si="226"/>
        <v/>
      </c>
    </row>
    <row r="362" spans="9:97" x14ac:dyDescent="0.25">
      <c r="I362" s="132" t="s">
        <v>30</v>
      </c>
      <c r="J362" s="133">
        <v>45527</v>
      </c>
      <c r="K362" s="134"/>
      <c r="L362" s="134"/>
      <c r="M362" s="134" t="str">
        <f t="shared" si="205"/>
        <v/>
      </c>
      <c r="N362" s="134" t="str">
        <f>IF(OR(K362="",L362=""),"",SUMIFS('تحميل المصنعيات'!$N:$N,'تحميل المصنعيات'!$F:$F,L$2,'تحميل المصنعيات'!$D:$D,J362))</f>
        <v/>
      </c>
      <c r="O362" s="135" t="str">
        <f t="shared" si="191"/>
        <v/>
      </c>
      <c r="P362" s="135" t="str">
        <f t="shared" si="218"/>
        <v/>
      </c>
      <c r="Q362" s="132" t="str">
        <f t="shared" si="206"/>
        <v/>
      </c>
      <c r="S362" s="132" t="s">
        <v>30</v>
      </c>
      <c r="T362" s="133">
        <v>45527</v>
      </c>
      <c r="U362" s="134"/>
      <c r="V362" s="134"/>
      <c r="W362" s="134" t="str">
        <f t="shared" si="207"/>
        <v/>
      </c>
      <c r="X362" s="134" t="str">
        <f>IF(OR(U362="",V362=""),"",SUMIFS('تحميل المصنعيات'!$N:$N,'تحميل المصنعيات'!$F:$F,V$2,'تحميل المصنعيات'!$D:$D,T362))</f>
        <v/>
      </c>
      <c r="Y362" s="135" t="str">
        <f t="shared" si="192"/>
        <v/>
      </c>
      <c r="Z362" s="135" t="str">
        <f t="shared" si="193"/>
        <v/>
      </c>
      <c r="AA362" s="132" t="str">
        <f t="shared" si="219"/>
        <v/>
      </c>
      <c r="AC362" s="132" t="s">
        <v>30</v>
      </c>
      <c r="AD362" s="133">
        <v>45527</v>
      </c>
      <c r="AE362" s="134"/>
      <c r="AF362" s="134"/>
      <c r="AG362" s="134" t="str">
        <f t="shared" si="208"/>
        <v/>
      </c>
      <c r="AH362" s="134" t="str">
        <f>IF(OR(AE362="",AF362=""),"",SUMIFS('تحميل المصنعيات'!$N:$N,'تحميل المصنعيات'!$F:$F,AF$2,'تحميل المصنعيات'!$D:$D,AD362))</f>
        <v/>
      </c>
      <c r="AI362" s="135" t="str">
        <f t="shared" si="194"/>
        <v/>
      </c>
      <c r="AJ362" s="135" t="str">
        <f t="shared" si="209"/>
        <v/>
      </c>
      <c r="AK362" s="132" t="str">
        <f t="shared" si="220"/>
        <v/>
      </c>
      <c r="AM362" s="132" t="s">
        <v>30</v>
      </c>
      <c r="AN362" s="133">
        <v>45527</v>
      </c>
      <c r="AO362" s="134"/>
      <c r="AP362" s="134"/>
      <c r="AQ362" s="134" t="str">
        <f t="shared" si="210"/>
        <v/>
      </c>
      <c r="AR362" s="134" t="str">
        <f>IF(OR(AO362="",AP362=""),"",SUMIFS('تحميل المصنعيات'!$N:$N,'تحميل المصنعيات'!$F:$F,AP$2,'تحميل المصنعيات'!$D:$D,AN362))</f>
        <v/>
      </c>
      <c r="AS362" s="135" t="str">
        <f t="shared" si="195"/>
        <v/>
      </c>
      <c r="AT362" s="135" t="str">
        <f t="shared" si="196"/>
        <v/>
      </c>
      <c r="AU362" s="132" t="str">
        <f t="shared" si="221"/>
        <v/>
      </c>
      <c r="AW362" s="132" t="s">
        <v>30</v>
      </c>
      <c r="AX362" s="133">
        <v>45527</v>
      </c>
      <c r="AY362" s="134"/>
      <c r="AZ362" s="134"/>
      <c r="BA362" s="134" t="str">
        <f t="shared" si="211"/>
        <v/>
      </c>
      <c r="BB362" s="134" t="str">
        <f>IF(OR(AY362="",AZ362=""),"",SUMIFS('تحميل المصنعيات'!$N:$N,'تحميل المصنعيات'!$F:$F,AZ$2,'تحميل المصنعيات'!$D:$D,AX362))</f>
        <v/>
      </c>
      <c r="BC362" s="135" t="str">
        <f t="shared" si="197"/>
        <v/>
      </c>
      <c r="BD362" s="135" t="str">
        <f t="shared" si="212"/>
        <v/>
      </c>
      <c r="BE362" s="132" t="str">
        <f t="shared" si="222"/>
        <v/>
      </c>
      <c r="BG362" s="132" t="s">
        <v>30</v>
      </c>
      <c r="BH362" s="133">
        <v>45527</v>
      </c>
      <c r="BI362" s="134"/>
      <c r="BJ362" s="134"/>
      <c r="BK362" s="134" t="str">
        <f t="shared" si="213"/>
        <v/>
      </c>
      <c r="BL362" s="134" t="str">
        <f>IF(OR(BI362="",BJ362=""),"",SUMIFS('تحميل المصنعيات'!$N:$N,'تحميل المصنعيات'!$F:$F,BJ$2,'تحميل المصنعيات'!$D:$D,BH362))</f>
        <v/>
      </c>
      <c r="BM362" s="135" t="str">
        <f t="shared" si="198"/>
        <v/>
      </c>
      <c r="BN362" s="135" t="str">
        <f t="shared" si="199"/>
        <v/>
      </c>
      <c r="BO362" s="132" t="str">
        <f t="shared" si="223"/>
        <v/>
      </c>
      <c r="BQ362" s="132" t="s">
        <v>30</v>
      </c>
      <c r="BR362" s="133">
        <v>45527</v>
      </c>
      <c r="BS362" s="134"/>
      <c r="BT362" s="134"/>
      <c r="BU362" s="134" t="str">
        <f t="shared" si="214"/>
        <v/>
      </c>
      <c r="BV362" s="134" t="str">
        <f>IF(OR(BS362="",BT362=""),"",SUMIFS('تحميل المصنعيات'!$N:$N,'تحميل المصنعيات'!$F:$F,BT$2,'تحميل المصنعيات'!$D:$D,BR362))</f>
        <v/>
      </c>
      <c r="BW362" s="135" t="str">
        <f t="shared" si="200"/>
        <v/>
      </c>
      <c r="BX362" s="135" t="str">
        <f t="shared" si="215"/>
        <v/>
      </c>
      <c r="BY362" s="132" t="str">
        <f t="shared" si="224"/>
        <v/>
      </c>
      <c r="CA362" s="132" t="s">
        <v>30</v>
      </c>
      <c r="CB362" s="133">
        <v>45527</v>
      </c>
      <c r="CC362" s="134"/>
      <c r="CD362" s="134"/>
      <c r="CE362" s="134" t="str">
        <f t="shared" si="216"/>
        <v/>
      </c>
      <c r="CF362" s="134" t="str">
        <f>IF(OR(CC362="",CD362=""),"",SUMIFS('تحميل المصنعيات'!$N:$N,'تحميل المصنعيات'!$F:$F,CD$2,'تحميل المصنعيات'!$D:$D,CB362))</f>
        <v/>
      </c>
      <c r="CG362" s="135" t="str">
        <f t="shared" si="201"/>
        <v/>
      </c>
      <c r="CH362" s="135" t="str">
        <f t="shared" si="202"/>
        <v/>
      </c>
      <c r="CI362" s="132" t="str">
        <f t="shared" si="225"/>
        <v/>
      </c>
      <c r="CK362" s="132" t="s">
        <v>30</v>
      </c>
      <c r="CL362" s="133">
        <v>45527</v>
      </c>
      <c r="CM362" s="134"/>
      <c r="CN362" s="134"/>
      <c r="CO362" s="134" t="str">
        <f t="shared" si="217"/>
        <v/>
      </c>
      <c r="CP362" s="134" t="str">
        <f>IF(OR(CM362="",CN362=""),"",SUMIFS('تحميل المصنعيات'!$N:$N,'تحميل المصنعيات'!$F:$F,CN$2,'تحميل المصنعيات'!$D:$D,CL362))</f>
        <v/>
      </c>
      <c r="CQ362" s="135" t="str">
        <f t="shared" si="203"/>
        <v/>
      </c>
      <c r="CR362" s="135" t="str">
        <f t="shared" si="204"/>
        <v/>
      </c>
      <c r="CS362" s="132" t="str">
        <f t="shared" si="226"/>
        <v/>
      </c>
    </row>
    <row r="363" spans="9:97" x14ac:dyDescent="0.25">
      <c r="I363" s="4" t="s">
        <v>8</v>
      </c>
      <c r="J363" s="5">
        <v>45528</v>
      </c>
      <c r="K363" s="6"/>
      <c r="L363" s="6"/>
      <c r="M363" s="6" t="str">
        <f t="shared" si="205"/>
        <v/>
      </c>
      <c r="N363" s="6" t="str">
        <f>IF(OR(K363="",L363=""),"",SUMIFS('تحميل المصنعيات'!$N:$N,'تحميل المصنعيات'!$F:$F,L$2,'تحميل المصنعيات'!$D:$D,J363))</f>
        <v/>
      </c>
      <c r="O363" s="55" t="str">
        <f t="shared" si="191"/>
        <v/>
      </c>
      <c r="P363" s="55" t="str">
        <f t="shared" si="218"/>
        <v/>
      </c>
      <c r="Q363" s="129" t="str">
        <f t="shared" si="206"/>
        <v/>
      </c>
      <c r="S363" s="4" t="s">
        <v>8</v>
      </c>
      <c r="T363" s="5">
        <v>45528</v>
      </c>
      <c r="U363" s="6"/>
      <c r="V363" s="6"/>
      <c r="W363" s="6" t="str">
        <f t="shared" si="207"/>
        <v/>
      </c>
      <c r="X363" s="6" t="str">
        <f>IF(OR(U363="",V363=""),"",SUMIFS('تحميل المصنعيات'!$N:$N,'تحميل المصنعيات'!$F:$F,V$2,'تحميل المصنعيات'!$D:$D,T363))</f>
        <v/>
      </c>
      <c r="Y363" s="55" t="str">
        <f t="shared" si="192"/>
        <v/>
      </c>
      <c r="Z363" s="55" t="str">
        <f t="shared" si="193"/>
        <v/>
      </c>
      <c r="AA363" s="129" t="str">
        <f t="shared" si="219"/>
        <v/>
      </c>
      <c r="AC363" s="4" t="s">
        <v>8</v>
      </c>
      <c r="AD363" s="5">
        <v>45528</v>
      </c>
      <c r="AE363" s="6"/>
      <c r="AF363" s="6"/>
      <c r="AG363" s="6" t="str">
        <f t="shared" si="208"/>
        <v/>
      </c>
      <c r="AH363" s="6" t="str">
        <f>IF(OR(AE363="",AF363=""),"",SUMIFS('تحميل المصنعيات'!$N:$N,'تحميل المصنعيات'!$F:$F,AF$2,'تحميل المصنعيات'!$D:$D,AD363))</f>
        <v/>
      </c>
      <c r="AI363" s="55" t="str">
        <f t="shared" si="194"/>
        <v/>
      </c>
      <c r="AJ363" s="55" t="str">
        <f t="shared" si="209"/>
        <v/>
      </c>
      <c r="AK363" s="129" t="str">
        <f t="shared" si="220"/>
        <v/>
      </c>
      <c r="AM363" s="4" t="s">
        <v>8</v>
      </c>
      <c r="AN363" s="5">
        <v>45528</v>
      </c>
      <c r="AO363" s="6"/>
      <c r="AP363" s="6"/>
      <c r="AQ363" s="6" t="str">
        <f t="shared" si="210"/>
        <v/>
      </c>
      <c r="AR363" s="6" t="str">
        <f>IF(OR(AO363="",AP363=""),"",SUMIFS('تحميل المصنعيات'!$N:$N,'تحميل المصنعيات'!$F:$F,AP$2,'تحميل المصنعيات'!$D:$D,AN363))</f>
        <v/>
      </c>
      <c r="AS363" s="55" t="str">
        <f t="shared" si="195"/>
        <v/>
      </c>
      <c r="AT363" s="55" t="str">
        <f t="shared" si="196"/>
        <v/>
      </c>
      <c r="AU363" s="129" t="str">
        <f t="shared" si="221"/>
        <v/>
      </c>
      <c r="AW363" s="4" t="s">
        <v>8</v>
      </c>
      <c r="AX363" s="5">
        <v>45528</v>
      </c>
      <c r="AY363" s="6"/>
      <c r="AZ363" s="6"/>
      <c r="BA363" s="6" t="str">
        <f t="shared" si="211"/>
        <v/>
      </c>
      <c r="BB363" s="6" t="str">
        <f>IF(OR(AY363="",AZ363=""),"",SUMIFS('تحميل المصنعيات'!$N:$N,'تحميل المصنعيات'!$F:$F,AZ$2,'تحميل المصنعيات'!$D:$D,AX363))</f>
        <v/>
      </c>
      <c r="BC363" s="55" t="str">
        <f t="shared" si="197"/>
        <v/>
      </c>
      <c r="BD363" s="55" t="str">
        <f t="shared" si="212"/>
        <v/>
      </c>
      <c r="BE363" s="129" t="str">
        <f t="shared" si="222"/>
        <v/>
      </c>
      <c r="BG363" s="4" t="s">
        <v>8</v>
      </c>
      <c r="BH363" s="5">
        <v>45528</v>
      </c>
      <c r="BI363" s="6"/>
      <c r="BJ363" s="6"/>
      <c r="BK363" s="6" t="str">
        <f t="shared" si="213"/>
        <v/>
      </c>
      <c r="BL363" s="6" t="str">
        <f>IF(OR(BI363="",BJ363=""),"",SUMIFS('تحميل المصنعيات'!$N:$N,'تحميل المصنعيات'!$F:$F,BJ$2,'تحميل المصنعيات'!$D:$D,BH363))</f>
        <v/>
      </c>
      <c r="BM363" s="55" t="str">
        <f t="shared" si="198"/>
        <v/>
      </c>
      <c r="BN363" s="55" t="str">
        <f t="shared" si="199"/>
        <v/>
      </c>
      <c r="BO363" s="129" t="str">
        <f t="shared" si="223"/>
        <v/>
      </c>
      <c r="BQ363" s="4" t="s">
        <v>8</v>
      </c>
      <c r="BR363" s="5">
        <v>45528</v>
      </c>
      <c r="BS363" s="6"/>
      <c r="BT363" s="6"/>
      <c r="BU363" s="6" t="str">
        <f t="shared" si="214"/>
        <v/>
      </c>
      <c r="BV363" s="6" t="str">
        <f>IF(OR(BS363="",BT363=""),"",SUMIFS('تحميل المصنعيات'!$N:$N,'تحميل المصنعيات'!$F:$F,BT$2,'تحميل المصنعيات'!$D:$D,BR363))</f>
        <v/>
      </c>
      <c r="BW363" s="55" t="str">
        <f t="shared" si="200"/>
        <v/>
      </c>
      <c r="BX363" s="55" t="str">
        <f t="shared" si="215"/>
        <v/>
      </c>
      <c r="BY363" s="129" t="str">
        <f t="shared" si="224"/>
        <v/>
      </c>
      <c r="CA363" s="4" t="s">
        <v>8</v>
      </c>
      <c r="CB363" s="5">
        <v>45528</v>
      </c>
      <c r="CC363" s="6"/>
      <c r="CD363" s="6"/>
      <c r="CE363" s="6" t="str">
        <f t="shared" si="216"/>
        <v/>
      </c>
      <c r="CF363" s="6" t="str">
        <f>IF(OR(CC363="",CD363=""),"",SUMIFS('تحميل المصنعيات'!$N:$N,'تحميل المصنعيات'!$F:$F,CD$2,'تحميل المصنعيات'!$D:$D,CB363))</f>
        <v/>
      </c>
      <c r="CG363" s="55" t="str">
        <f t="shared" si="201"/>
        <v/>
      </c>
      <c r="CH363" s="55" t="str">
        <f t="shared" si="202"/>
        <v/>
      </c>
      <c r="CI363" s="129" t="str">
        <f t="shared" si="225"/>
        <v/>
      </c>
      <c r="CK363" s="4" t="s">
        <v>8</v>
      </c>
      <c r="CL363" s="5">
        <v>45528</v>
      </c>
      <c r="CM363" s="6"/>
      <c r="CN363" s="6"/>
      <c r="CO363" s="6" t="str">
        <f t="shared" si="217"/>
        <v/>
      </c>
      <c r="CP363" s="6" t="str">
        <f>IF(OR(CM363="",CN363=""),"",SUMIFS('تحميل المصنعيات'!$N:$N,'تحميل المصنعيات'!$F:$F,CN$2,'تحميل المصنعيات'!$D:$D,CL363))</f>
        <v/>
      </c>
      <c r="CQ363" s="55" t="str">
        <f t="shared" si="203"/>
        <v/>
      </c>
      <c r="CR363" s="55" t="str">
        <f t="shared" si="204"/>
        <v/>
      </c>
      <c r="CS363" s="129" t="str">
        <f t="shared" si="226"/>
        <v/>
      </c>
    </row>
    <row r="364" spans="9:97" x14ac:dyDescent="0.25">
      <c r="I364" s="4" t="s">
        <v>9</v>
      </c>
      <c r="J364" s="5">
        <v>45529</v>
      </c>
      <c r="K364" s="6"/>
      <c r="L364" s="6"/>
      <c r="M364" s="6" t="str">
        <f t="shared" si="205"/>
        <v/>
      </c>
      <c r="N364" s="6" t="str">
        <f>IF(OR(K364="",L364=""),"",SUMIFS('تحميل المصنعيات'!$N:$N,'تحميل المصنعيات'!$F:$F,L$2,'تحميل المصنعيات'!$D:$D,J364))</f>
        <v/>
      </c>
      <c r="O364" s="55" t="str">
        <f t="shared" si="191"/>
        <v/>
      </c>
      <c r="P364" s="55" t="str">
        <f t="shared" si="218"/>
        <v/>
      </c>
      <c r="Q364" s="129" t="str">
        <f t="shared" si="206"/>
        <v/>
      </c>
      <c r="S364" s="4" t="s">
        <v>9</v>
      </c>
      <c r="T364" s="5">
        <v>45529</v>
      </c>
      <c r="U364" s="6"/>
      <c r="V364" s="6"/>
      <c r="W364" s="6" t="str">
        <f t="shared" si="207"/>
        <v/>
      </c>
      <c r="X364" s="6" t="str">
        <f>IF(OR(U364="",V364=""),"",SUMIFS('تحميل المصنعيات'!$N:$N,'تحميل المصنعيات'!$F:$F,V$2,'تحميل المصنعيات'!$D:$D,T364))</f>
        <v/>
      </c>
      <c r="Y364" s="55" t="str">
        <f t="shared" si="192"/>
        <v/>
      </c>
      <c r="Z364" s="55" t="str">
        <f t="shared" si="193"/>
        <v/>
      </c>
      <c r="AA364" s="129" t="str">
        <f t="shared" si="219"/>
        <v/>
      </c>
      <c r="AC364" s="4" t="s">
        <v>9</v>
      </c>
      <c r="AD364" s="5">
        <v>45529</v>
      </c>
      <c r="AE364" s="6"/>
      <c r="AF364" s="6"/>
      <c r="AG364" s="6" t="str">
        <f t="shared" si="208"/>
        <v/>
      </c>
      <c r="AH364" s="6" t="str">
        <f>IF(OR(AE364="",AF364=""),"",SUMIFS('تحميل المصنعيات'!$N:$N,'تحميل المصنعيات'!$F:$F,AF$2,'تحميل المصنعيات'!$D:$D,AD364))</f>
        <v/>
      </c>
      <c r="AI364" s="55" t="str">
        <f t="shared" si="194"/>
        <v/>
      </c>
      <c r="AJ364" s="55" t="str">
        <f t="shared" si="209"/>
        <v/>
      </c>
      <c r="AK364" s="129" t="str">
        <f t="shared" si="220"/>
        <v/>
      </c>
      <c r="AM364" s="4" t="s">
        <v>9</v>
      </c>
      <c r="AN364" s="5">
        <v>45529</v>
      </c>
      <c r="AO364" s="6"/>
      <c r="AP364" s="6"/>
      <c r="AQ364" s="6" t="str">
        <f t="shared" si="210"/>
        <v/>
      </c>
      <c r="AR364" s="6" t="str">
        <f>IF(OR(AO364="",AP364=""),"",SUMIFS('تحميل المصنعيات'!$N:$N,'تحميل المصنعيات'!$F:$F,AP$2,'تحميل المصنعيات'!$D:$D,AN364))</f>
        <v/>
      </c>
      <c r="AS364" s="55" t="str">
        <f t="shared" si="195"/>
        <v/>
      </c>
      <c r="AT364" s="55" t="str">
        <f t="shared" si="196"/>
        <v/>
      </c>
      <c r="AU364" s="129" t="str">
        <f t="shared" si="221"/>
        <v/>
      </c>
      <c r="AW364" s="4" t="s">
        <v>9</v>
      </c>
      <c r="AX364" s="5">
        <v>45529</v>
      </c>
      <c r="AY364" s="6"/>
      <c r="AZ364" s="6"/>
      <c r="BA364" s="6" t="str">
        <f t="shared" si="211"/>
        <v/>
      </c>
      <c r="BB364" s="6" t="str">
        <f>IF(OR(AY364="",AZ364=""),"",SUMIFS('تحميل المصنعيات'!$N:$N,'تحميل المصنعيات'!$F:$F,AZ$2,'تحميل المصنعيات'!$D:$D,AX364))</f>
        <v/>
      </c>
      <c r="BC364" s="55" t="str">
        <f t="shared" si="197"/>
        <v/>
      </c>
      <c r="BD364" s="55" t="str">
        <f t="shared" si="212"/>
        <v/>
      </c>
      <c r="BE364" s="129" t="str">
        <f t="shared" si="222"/>
        <v/>
      </c>
      <c r="BG364" s="4" t="s">
        <v>9</v>
      </c>
      <c r="BH364" s="5">
        <v>45529</v>
      </c>
      <c r="BI364" s="6"/>
      <c r="BJ364" s="6"/>
      <c r="BK364" s="6" t="str">
        <f t="shared" si="213"/>
        <v/>
      </c>
      <c r="BL364" s="6" t="str">
        <f>IF(OR(BI364="",BJ364=""),"",SUMIFS('تحميل المصنعيات'!$N:$N,'تحميل المصنعيات'!$F:$F,BJ$2,'تحميل المصنعيات'!$D:$D,BH364))</f>
        <v/>
      </c>
      <c r="BM364" s="55" t="str">
        <f t="shared" si="198"/>
        <v/>
      </c>
      <c r="BN364" s="55" t="str">
        <f t="shared" si="199"/>
        <v/>
      </c>
      <c r="BO364" s="129" t="str">
        <f t="shared" si="223"/>
        <v/>
      </c>
      <c r="BQ364" s="4" t="s">
        <v>9</v>
      </c>
      <c r="BR364" s="5">
        <v>45529</v>
      </c>
      <c r="BS364" s="6"/>
      <c r="BT364" s="6"/>
      <c r="BU364" s="6" t="str">
        <f t="shared" si="214"/>
        <v/>
      </c>
      <c r="BV364" s="6" t="str">
        <f>IF(OR(BS364="",BT364=""),"",SUMIFS('تحميل المصنعيات'!$N:$N,'تحميل المصنعيات'!$F:$F,BT$2,'تحميل المصنعيات'!$D:$D,BR364))</f>
        <v/>
      </c>
      <c r="BW364" s="55" t="str">
        <f t="shared" si="200"/>
        <v/>
      </c>
      <c r="BX364" s="55" t="str">
        <f t="shared" si="215"/>
        <v/>
      </c>
      <c r="BY364" s="129" t="str">
        <f t="shared" si="224"/>
        <v/>
      </c>
      <c r="CA364" s="4" t="s">
        <v>9</v>
      </c>
      <c r="CB364" s="5">
        <v>45529</v>
      </c>
      <c r="CC364" s="6"/>
      <c r="CD364" s="6"/>
      <c r="CE364" s="6" t="str">
        <f t="shared" si="216"/>
        <v/>
      </c>
      <c r="CF364" s="6" t="str">
        <f>IF(OR(CC364="",CD364=""),"",SUMIFS('تحميل المصنعيات'!$N:$N,'تحميل المصنعيات'!$F:$F,CD$2,'تحميل المصنعيات'!$D:$D,CB364))</f>
        <v/>
      </c>
      <c r="CG364" s="55" t="str">
        <f t="shared" si="201"/>
        <v/>
      </c>
      <c r="CH364" s="55" t="str">
        <f t="shared" si="202"/>
        <v/>
      </c>
      <c r="CI364" s="129" t="str">
        <f t="shared" si="225"/>
        <v/>
      </c>
      <c r="CK364" s="4" t="s">
        <v>9</v>
      </c>
      <c r="CL364" s="5">
        <v>45529</v>
      </c>
      <c r="CM364" s="6"/>
      <c r="CN364" s="6"/>
      <c r="CO364" s="6" t="str">
        <f t="shared" si="217"/>
        <v/>
      </c>
      <c r="CP364" s="6" t="str">
        <f>IF(OR(CM364="",CN364=""),"",SUMIFS('تحميل المصنعيات'!$N:$N,'تحميل المصنعيات'!$F:$F,CN$2,'تحميل المصنعيات'!$D:$D,CL364))</f>
        <v/>
      </c>
      <c r="CQ364" s="55" t="str">
        <f t="shared" si="203"/>
        <v/>
      </c>
      <c r="CR364" s="55" t="str">
        <f t="shared" si="204"/>
        <v/>
      </c>
      <c r="CS364" s="129" t="str">
        <f t="shared" si="226"/>
        <v/>
      </c>
    </row>
    <row r="365" spans="9:97" x14ac:dyDescent="0.25">
      <c r="I365" s="4" t="s">
        <v>10</v>
      </c>
      <c r="J365" s="5">
        <v>45530</v>
      </c>
      <c r="K365" s="6"/>
      <c r="L365" s="6"/>
      <c r="M365" s="6" t="str">
        <f t="shared" si="205"/>
        <v/>
      </c>
      <c r="N365" s="6" t="str">
        <f>IF(OR(K365="",L365=""),"",SUMIFS('تحميل المصنعيات'!$N:$N,'تحميل المصنعيات'!$F:$F,L$2,'تحميل المصنعيات'!$D:$D,J365))</f>
        <v/>
      </c>
      <c r="O365" s="55" t="str">
        <f t="shared" si="191"/>
        <v/>
      </c>
      <c r="P365" s="55" t="str">
        <f t="shared" si="218"/>
        <v/>
      </c>
      <c r="Q365" s="129" t="str">
        <f t="shared" si="206"/>
        <v/>
      </c>
      <c r="S365" s="4" t="s">
        <v>10</v>
      </c>
      <c r="T365" s="5">
        <v>45530</v>
      </c>
      <c r="U365" s="6"/>
      <c r="V365" s="6"/>
      <c r="W365" s="6" t="str">
        <f t="shared" si="207"/>
        <v/>
      </c>
      <c r="X365" s="6" t="str">
        <f>IF(OR(U365="",V365=""),"",SUMIFS('تحميل المصنعيات'!$N:$N,'تحميل المصنعيات'!$F:$F,V$2,'تحميل المصنعيات'!$D:$D,T365))</f>
        <v/>
      </c>
      <c r="Y365" s="55" t="str">
        <f t="shared" si="192"/>
        <v/>
      </c>
      <c r="Z365" s="55" t="str">
        <f t="shared" si="193"/>
        <v/>
      </c>
      <c r="AA365" s="129" t="str">
        <f t="shared" si="219"/>
        <v/>
      </c>
      <c r="AC365" s="4" t="s">
        <v>10</v>
      </c>
      <c r="AD365" s="5">
        <v>45530</v>
      </c>
      <c r="AE365" s="6"/>
      <c r="AF365" s="6"/>
      <c r="AG365" s="6" t="str">
        <f t="shared" si="208"/>
        <v/>
      </c>
      <c r="AH365" s="6" t="str">
        <f>IF(OR(AE365="",AF365=""),"",SUMIFS('تحميل المصنعيات'!$N:$N,'تحميل المصنعيات'!$F:$F,AF$2,'تحميل المصنعيات'!$D:$D,AD365))</f>
        <v/>
      </c>
      <c r="AI365" s="55" t="str">
        <f t="shared" si="194"/>
        <v/>
      </c>
      <c r="AJ365" s="55" t="str">
        <f t="shared" si="209"/>
        <v/>
      </c>
      <c r="AK365" s="129" t="str">
        <f t="shared" si="220"/>
        <v/>
      </c>
      <c r="AM365" s="4" t="s">
        <v>10</v>
      </c>
      <c r="AN365" s="5">
        <v>45530</v>
      </c>
      <c r="AO365" s="6"/>
      <c r="AP365" s="6"/>
      <c r="AQ365" s="6" t="str">
        <f t="shared" si="210"/>
        <v/>
      </c>
      <c r="AR365" s="6" t="str">
        <f>IF(OR(AO365="",AP365=""),"",SUMIFS('تحميل المصنعيات'!$N:$N,'تحميل المصنعيات'!$F:$F,AP$2,'تحميل المصنعيات'!$D:$D,AN365))</f>
        <v/>
      </c>
      <c r="AS365" s="55" t="str">
        <f t="shared" si="195"/>
        <v/>
      </c>
      <c r="AT365" s="55" t="str">
        <f t="shared" si="196"/>
        <v/>
      </c>
      <c r="AU365" s="129" t="str">
        <f t="shared" si="221"/>
        <v/>
      </c>
      <c r="AW365" s="4" t="s">
        <v>10</v>
      </c>
      <c r="AX365" s="5">
        <v>45530</v>
      </c>
      <c r="AY365" s="6"/>
      <c r="AZ365" s="6"/>
      <c r="BA365" s="6" t="str">
        <f t="shared" si="211"/>
        <v/>
      </c>
      <c r="BB365" s="6" t="str">
        <f>IF(OR(AY365="",AZ365=""),"",SUMIFS('تحميل المصنعيات'!$N:$N,'تحميل المصنعيات'!$F:$F,AZ$2,'تحميل المصنعيات'!$D:$D,AX365))</f>
        <v/>
      </c>
      <c r="BC365" s="55" t="str">
        <f t="shared" si="197"/>
        <v/>
      </c>
      <c r="BD365" s="55" t="str">
        <f t="shared" si="212"/>
        <v/>
      </c>
      <c r="BE365" s="129" t="str">
        <f t="shared" si="222"/>
        <v/>
      </c>
      <c r="BG365" s="4" t="s">
        <v>10</v>
      </c>
      <c r="BH365" s="5">
        <v>45530</v>
      </c>
      <c r="BI365" s="6"/>
      <c r="BJ365" s="6"/>
      <c r="BK365" s="6" t="str">
        <f t="shared" si="213"/>
        <v/>
      </c>
      <c r="BL365" s="6" t="str">
        <f>IF(OR(BI365="",BJ365=""),"",SUMIFS('تحميل المصنعيات'!$N:$N,'تحميل المصنعيات'!$F:$F,BJ$2,'تحميل المصنعيات'!$D:$D,BH365))</f>
        <v/>
      </c>
      <c r="BM365" s="55" t="str">
        <f t="shared" si="198"/>
        <v/>
      </c>
      <c r="BN365" s="55" t="str">
        <f t="shared" si="199"/>
        <v/>
      </c>
      <c r="BO365" s="129" t="str">
        <f t="shared" si="223"/>
        <v/>
      </c>
      <c r="BQ365" s="4" t="s">
        <v>10</v>
      </c>
      <c r="BR365" s="5">
        <v>45530</v>
      </c>
      <c r="BS365" s="6"/>
      <c r="BT365" s="6"/>
      <c r="BU365" s="6" t="str">
        <f t="shared" si="214"/>
        <v/>
      </c>
      <c r="BV365" s="6" t="str">
        <f>IF(OR(BS365="",BT365=""),"",SUMIFS('تحميل المصنعيات'!$N:$N,'تحميل المصنعيات'!$F:$F,BT$2,'تحميل المصنعيات'!$D:$D,BR365))</f>
        <v/>
      </c>
      <c r="BW365" s="55" t="str">
        <f t="shared" si="200"/>
        <v/>
      </c>
      <c r="BX365" s="55" t="str">
        <f t="shared" si="215"/>
        <v/>
      </c>
      <c r="BY365" s="129" t="str">
        <f t="shared" si="224"/>
        <v/>
      </c>
      <c r="CA365" s="4" t="s">
        <v>10</v>
      </c>
      <c r="CB365" s="5">
        <v>45530</v>
      </c>
      <c r="CC365" s="6"/>
      <c r="CD365" s="6"/>
      <c r="CE365" s="6" t="str">
        <f t="shared" si="216"/>
        <v/>
      </c>
      <c r="CF365" s="6" t="str">
        <f>IF(OR(CC365="",CD365=""),"",SUMIFS('تحميل المصنعيات'!$N:$N,'تحميل المصنعيات'!$F:$F,CD$2,'تحميل المصنعيات'!$D:$D,CB365))</f>
        <v/>
      </c>
      <c r="CG365" s="55" t="str">
        <f t="shared" si="201"/>
        <v/>
      </c>
      <c r="CH365" s="55" t="str">
        <f t="shared" si="202"/>
        <v/>
      </c>
      <c r="CI365" s="129" t="str">
        <f t="shared" si="225"/>
        <v/>
      </c>
      <c r="CK365" s="4" t="s">
        <v>10</v>
      </c>
      <c r="CL365" s="5">
        <v>45530</v>
      </c>
      <c r="CM365" s="6"/>
      <c r="CN365" s="6"/>
      <c r="CO365" s="6" t="str">
        <f t="shared" si="217"/>
        <v/>
      </c>
      <c r="CP365" s="6" t="str">
        <f>IF(OR(CM365="",CN365=""),"",SUMIFS('تحميل المصنعيات'!$N:$N,'تحميل المصنعيات'!$F:$F,CN$2,'تحميل المصنعيات'!$D:$D,CL365))</f>
        <v/>
      </c>
      <c r="CQ365" s="55" t="str">
        <f t="shared" si="203"/>
        <v/>
      </c>
      <c r="CR365" s="55" t="str">
        <f t="shared" si="204"/>
        <v/>
      </c>
      <c r="CS365" s="129" t="str">
        <f t="shared" si="226"/>
        <v/>
      </c>
    </row>
    <row r="366" spans="9:97" x14ac:dyDescent="0.25">
      <c r="I366" s="4" t="s">
        <v>11</v>
      </c>
      <c r="J366" s="5">
        <v>45531</v>
      </c>
      <c r="K366" s="6"/>
      <c r="L366" s="6"/>
      <c r="M366" s="6" t="str">
        <f t="shared" si="205"/>
        <v/>
      </c>
      <c r="N366" s="6" t="str">
        <f>IF(OR(K366="",L366=""),"",SUMIFS('تحميل المصنعيات'!$N:$N,'تحميل المصنعيات'!$F:$F,L$2,'تحميل المصنعيات'!$D:$D,J366))</f>
        <v/>
      </c>
      <c r="O366" s="55" t="str">
        <f t="shared" si="191"/>
        <v/>
      </c>
      <c r="P366" s="55" t="str">
        <f t="shared" si="218"/>
        <v/>
      </c>
      <c r="Q366" s="129" t="str">
        <f t="shared" si="206"/>
        <v/>
      </c>
      <c r="S366" s="4" t="s">
        <v>11</v>
      </c>
      <c r="T366" s="5">
        <v>45531</v>
      </c>
      <c r="U366" s="6"/>
      <c r="V366" s="6"/>
      <c r="W366" s="6" t="str">
        <f t="shared" si="207"/>
        <v/>
      </c>
      <c r="X366" s="6" t="str">
        <f>IF(OR(U366="",V366=""),"",SUMIFS('تحميل المصنعيات'!$N:$N,'تحميل المصنعيات'!$F:$F,V$2,'تحميل المصنعيات'!$D:$D,T366))</f>
        <v/>
      </c>
      <c r="Y366" s="55" t="str">
        <f t="shared" si="192"/>
        <v/>
      </c>
      <c r="Z366" s="55" t="str">
        <f t="shared" si="193"/>
        <v/>
      </c>
      <c r="AA366" s="129" t="str">
        <f t="shared" si="219"/>
        <v/>
      </c>
      <c r="AC366" s="4" t="s">
        <v>11</v>
      </c>
      <c r="AD366" s="5">
        <v>45531</v>
      </c>
      <c r="AE366" s="6"/>
      <c r="AF366" s="6"/>
      <c r="AG366" s="6" t="str">
        <f t="shared" si="208"/>
        <v/>
      </c>
      <c r="AH366" s="6" t="str">
        <f>IF(OR(AE366="",AF366=""),"",SUMIFS('تحميل المصنعيات'!$N:$N,'تحميل المصنعيات'!$F:$F,AF$2,'تحميل المصنعيات'!$D:$D,AD366))</f>
        <v/>
      </c>
      <c r="AI366" s="55" t="str">
        <f t="shared" si="194"/>
        <v/>
      </c>
      <c r="AJ366" s="55" t="str">
        <f t="shared" si="209"/>
        <v/>
      </c>
      <c r="AK366" s="129" t="str">
        <f t="shared" si="220"/>
        <v/>
      </c>
      <c r="AM366" s="4" t="s">
        <v>11</v>
      </c>
      <c r="AN366" s="5">
        <v>45531</v>
      </c>
      <c r="AO366" s="6"/>
      <c r="AP366" s="6"/>
      <c r="AQ366" s="6" t="str">
        <f t="shared" si="210"/>
        <v/>
      </c>
      <c r="AR366" s="6" t="str">
        <f>IF(OR(AO366="",AP366=""),"",SUMIFS('تحميل المصنعيات'!$N:$N,'تحميل المصنعيات'!$F:$F,AP$2,'تحميل المصنعيات'!$D:$D,AN366))</f>
        <v/>
      </c>
      <c r="AS366" s="55" t="str">
        <f t="shared" si="195"/>
        <v/>
      </c>
      <c r="AT366" s="55" t="str">
        <f t="shared" si="196"/>
        <v/>
      </c>
      <c r="AU366" s="129" t="str">
        <f t="shared" si="221"/>
        <v/>
      </c>
      <c r="AW366" s="4" t="s">
        <v>11</v>
      </c>
      <c r="AX366" s="5">
        <v>45531</v>
      </c>
      <c r="AY366" s="6"/>
      <c r="AZ366" s="6"/>
      <c r="BA366" s="6" t="str">
        <f t="shared" si="211"/>
        <v/>
      </c>
      <c r="BB366" s="6" t="str">
        <f>IF(OR(AY366="",AZ366=""),"",SUMIFS('تحميل المصنعيات'!$N:$N,'تحميل المصنعيات'!$F:$F,AZ$2,'تحميل المصنعيات'!$D:$D,AX366))</f>
        <v/>
      </c>
      <c r="BC366" s="55" t="str">
        <f t="shared" si="197"/>
        <v/>
      </c>
      <c r="BD366" s="55" t="str">
        <f t="shared" si="212"/>
        <v/>
      </c>
      <c r="BE366" s="129" t="str">
        <f t="shared" si="222"/>
        <v/>
      </c>
      <c r="BG366" s="4" t="s">
        <v>11</v>
      </c>
      <c r="BH366" s="5">
        <v>45531</v>
      </c>
      <c r="BI366" s="6"/>
      <c r="BJ366" s="6"/>
      <c r="BK366" s="6" t="str">
        <f t="shared" si="213"/>
        <v/>
      </c>
      <c r="BL366" s="6" t="str">
        <f>IF(OR(BI366="",BJ366=""),"",SUMIFS('تحميل المصنعيات'!$N:$N,'تحميل المصنعيات'!$F:$F,BJ$2,'تحميل المصنعيات'!$D:$D,BH366))</f>
        <v/>
      </c>
      <c r="BM366" s="55" t="str">
        <f t="shared" si="198"/>
        <v/>
      </c>
      <c r="BN366" s="55" t="str">
        <f t="shared" si="199"/>
        <v/>
      </c>
      <c r="BO366" s="129" t="str">
        <f t="shared" si="223"/>
        <v/>
      </c>
      <c r="BQ366" s="4" t="s">
        <v>11</v>
      </c>
      <c r="BR366" s="5">
        <v>45531</v>
      </c>
      <c r="BS366" s="6"/>
      <c r="BT366" s="6"/>
      <c r="BU366" s="6" t="str">
        <f t="shared" si="214"/>
        <v/>
      </c>
      <c r="BV366" s="6" t="str">
        <f>IF(OR(BS366="",BT366=""),"",SUMIFS('تحميل المصنعيات'!$N:$N,'تحميل المصنعيات'!$F:$F,BT$2,'تحميل المصنعيات'!$D:$D,BR366))</f>
        <v/>
      </c>
      <c r="BW366" s="55" t="str">
        <f t="shared" si="200"/>
        <v/>
      </c>
      <c r="BX366" s="55" t="str">
        <f t="shared" si="215"/>
        <v/>
      </c>
      <c r="BY366" s="129" t="str">
        <f t="shared" si="224"/>
        <v/>
      </c>
      <c r="CA366" s="4" t="s">
        <v>11</v>
      </c>
      <c r="CB366" s="5">
        <v>45531</v>
      </c>
      <c r="CC366" s="6"/>
      <c r="CD366" s="6"/>
      <c r="CE366" s="6" t="str">
        <f t="shared" si="216"/>
        <v/>
      </c>
      <c r="CF366" s="6" t="str">
        <f>IF(OR(CC366="",CD366=""),"",SUMIFS('تحميل المصنعيات'!$N:$N,'تحميل المصنعيات'!$F:$F,CD$2,'تحميل المصنعيات'!$D:$D,CB366))</f>
        <v/>
      </c>
      <c r="CG366" s="55" t="str">
        <f t="shared" si="201"/>
        <v/>
      </c>
      <c r="CH366" s="55" t="str">
        <f t="shared" si="202"/>
        <v/>
      </c>
      <c r="CI366" s="129" t="str">
        <f t="shared" si="225"/>
        <v/>
      </c>
      <c r="CK366" s="4" t="s">
        <v>11</v>
      </c>
      <c r="CL366" s="5">
        <v>45531</v>
      </c>
      <c r="CM366" s="6"/>
      <c r="CN366" s="6"/>
      <c r="CO366" s="6" t="str">
        <f t="shared" si="217"/>
        <v/>
      </c>
      <c r="CP366" s="6" t="str">
        <f>IF(OR(CM366="",CN366=""),"",SUMIFS('تحميل المصنعيات'!$N:$N,'تحميل المصنعيات'!$F:$F,CN$2,'تحميل المصنعيات'!$D:$D,CL366))</f>
        <v/>
      </c>
      <c r="CQ366" s="55" t="str">
        <f t="shared" si="203"/>
        <v/>
      </c>
      <c r="CR366" s="55" t="str">
        <f t="shared" si="204"/>
        <v/>
      </c>
      <c r="CS366" s="129" t="str">
        <f t="shared" si="226"/>
        <v/>
      </c>
    </row>
    <row r="367" spans="9:97" x14ac:dyDescent="0.25">
      <c r="I367" s="4" t="s">
        <v>12</v>
      </c>
      <c r="J367" s="5">
        <v>45532</v>
      </c>
      <c r="K367" s="6"/>
      <c r="L367" s="6"/>
      <c r="M367" s="6" t="str">
        <f t="shared" si="205"/>
        <v/>
      </c>
      <c r="N367" s="6" t="str">
        <f>IF(OR(K367="",L367=""),"",SUMIFS('تحميل المصنعيات'!$N:$N,'تحميل المصنعيات'!$F:$F,L$2,'تحميل المصنعيات'!$D:$D,J367))</f>
        <v/>
      </c>
      <c r="O367" s="55" t="str">
        <f t="shared" si="191"/>
        <v/>
      </c>
      <c r="P367" s="55" t="str">
        <f t="shared" si="218"/>
        <v/>
      </c>
      <c r="Q367" s="129" t="str">
        <f t="shared" si="206"/>
        <v/>
      </c>
      <c r="S367" s="4" t="s">
        <v>12</v>
      </c>
      <c r="T367" s="5">
        <v>45532</v>
      </c>
      <c r="U367" s="6"/>
      <c r="V367" s="6"/>
      <c r="W367" s="6" t="str">
        <f t="shared" si="207"/>
        <v/>
      </c>
      <c r="X367" s="6" t="str">
        <f>IF(OR(U367="",V367=""),"",SUMIFS('تحميل المصنعيات'!$N:$N,'تحميل المصنعيات'!$F:$F,V$2,'تحميل المصنعيات'!$D:$D,T367))</f>
        <v/>
      </c>
      <c r="Y367" s="55" t="str">
        <f t="shared" si="192"/>
        <v/>
      </c>
      <c r="Z367" s="55" t="str">
        <f t="shared" si="193"/>
        <v/>
      </c>
      <c r="AA367" s="129" t="str">
        <f t="shared" si="219"/>
        <v/>
      </c>
      <c r="AC367" s="4" t="s">
        <v>12</v>
      </c>
      <c r="AD367" s="5">
        <v>45532</v>
      </c>
      <c r="AE367" s="6"/>
      <c r="AF367" s="6"/>
      <c r="AG367" s="6" t="str">
        <f t="shared" si="208"/>
        <v/>
      </c>
      <c r="AH367" s="6" t="str">
        <f>IF(OR(AE367="",AF367=""),"",SUMIFS('تحميل المصنعيات'!$N:$N,'تحميل المصنعيات'!$F:$F,AF$2,'تحميل المصنعيات'!$D:$D,AD367))</f>
        <v/>
      </c>
      <c r="AI367" s="55" t="str">
        <f t="shared" si="194"/>
        <v/>
      </c>
      <c r="AJ367" s="55" t="str">
        <f t="shared" si="209"/>
        <v/>
      </c>
      <c r="AK367" s="129" t="str">
        <f t="shared" si="220"/>
        <v/>
      </c>
      <c r="AM367" s="4" t="s">
        <v>12</v>
      </c>
      <c r="AN367" s="5">
        <v>45532</v>
      </c>
      <c r="AO367" s="6"/>
      <c r="AP367" s="6"/>
      <c r="AQ367" s="6" t="str">
        <f t="shared" si="210"/>
        <v/>
      </c>
      <c r="AR367" s="6" t="str">
        <f>IF(OR(AO367="",AP367=""),"",SUMIFS('تحميل المصنعيات'!$N:$N,'تحميل المصنعيات'!$F:$F,AP$2,'تحميل المصنعيات'!$D:$D,AN367))</f>
        <v/>
      </c>
      <c r="AS367" s="55" t="str">
        <f t="shared" si="195"/>
        <v/>
      </c>
      <c r="AT367" s="55" t="str">
        <f t="shared" si="196"/>
        <v/>
      </c>
      <c r="AU367" s="129" t="str">
        <f t="shared" si="221"/>
        <v/>
      </c>
      <c r="AW367" s="4" t="s">
        <v>12</v>
      </c>
      <c r="AX367" s="5">
        <v>45532</v>
      </c>
      <c r="AY367" s="6"/>
      <c r="AZ367" s="6"/>
      <c r="BA367" s="6" t="str">
        <f t="shared" si="211"/>
        <v/>
      </c>
      <c r="BB367" s="6" t="str">
        <f>IF(OR(AY367="",AZ367=""),"",SUMIFS('تحميل المصنعيات'!$N:$N,'تحميل المصنعيات'!$F:$F,AZ$2,'تحميل المصنعيات'!$D:$D,AX367))</f>
        <v/>
      </c>
      <c r="BC367" s="55" t="str">
        <f t="shared" si="197"/>
        <v/>
      </c>
      <c r="BD367" s="55" t="str">
        <f t="shared" si="212"/>
        <v/>
      </c>
      <c r="BE367" s="129" t="str">
        <f t="shared" si="222"/>
        <v/>
      </c>
      <c r="BG367" s="4" t="s">
        <v>12</v>
      </c>
      <c r="BH367" s="5">
        <v>45532</v>
      </c>
      <c r="BI367" s="6"/>
      <c r="BJ367" s="6"/>
      <c r="BK367" s="6" t="str">
        <f t="shared" si="213"/>
        <v/>
      </c>
      <c r="BL367" s="6" t="str">
        <f>IF(OR(BI367="",BJ367=""),"",SUMIFS('تحميل المصنعيات'!$N:$N,'تحميل المصنعيات'!$F:$F,BJ$2,'تحميل المصنعيات'!$D:$D,BH367))</f>
        <v/>
      </c>
      <c r="BM367" s="55" t="str">
        <f t="shared" si="198"/>
        <v/>
      </c>
      <c r="BN367" s="55" t="str">
        <f t="shared" si="199"/>
        <v/>
      </c>
      <c r="BO367" s="129" t="str">
        <f t="shared" si="223"/>
        <v/>
      </c>
      <c r="BQ367" s="4" t="s">
        <v>12</v>
      </c>
      <c r="BR367" s="5">
        <v>45532</v>
      </c>
      <c r="BS367" s="6"/>
      <c r="BT367" s="6"/>
      <c r="BU367" s="6" t="str">
        <f t="shared" si="214"/>
        <v/>
      </c>
      <c r="BV367" s="6" t="str">
        <f>IF(OR(BS367="",BT367=""),"",SUMIFS('تحميل المصنعيات'!$N:$N,'تحميل المصنعيات'!$F:$F,BT$2,'تحميل المصنعيات'!$D:$D,BR367))</f>
        <v/>
      </c>
      <c r="BW367" s="55" t="str">
        <f t="shared" si="200"/>
        <v/>
      </c>
      <c r="BX367" s="55" t="str">
        <f t="shared" si="215"/>
        <v/>
      </c>
      <c r="BY367" s="129" t="str">
        <f t="shared" si="224"/>
        <v/>
      </c>
      <c r="CA367" s="4" t="s">
        <v>12</v>
      </c>
      <c r="CB367" s="5">
        <v>45532</v>
      </c>
      <c r="CC367" s="6"/>
      <c r="CD367" s="6"/>
      <c r="CE367" s="6" t="str">
        <f t="shared" si="216"/>
        <v/>
      </c>
      <c r="CF367" s="6" t="str">
        <f>IF(OR(CC367="",CD367=""),"",SUMIFS('تحميل المصنعيات'!$N:$N,'تحميل المصنعيات'!$F:$F,CD$2,'تحميل المصنعيات'!$D:$D,CB367))</f>
        <v/>
      </c>
      <c r="CG367" s="55" t="str">
        <f t="shared" si="201"/>
        <v/>
      </c>
      <c r="CH367" s="55" t="str">
        <f t="shared" si="202"/>
        <v/>
      </c>
      <c r="CI367" s="129" t="str">
        <f t="shared" si="225"/>
        <v/>
      </c>
      <c r="CK367" s="4" t="s">
        <v>12</v>
      </c>
      <c r="CL367" s="5">
        <v>45532</v>
      </c>
      <c r="CM367" s="6"/>
      <c r="CN367" s="6"/>
      <c r="CO367" s="6" t="str">
        <f t="shared" si="217"/>
        <v/>
      </c>
      <c r="CP367" s="6" t="str">
        <f>IF(OR(CM367="",CN367=""),"",SUMIFS('تحميل المصنعيات'!$N:$N,'تحميل المصنعيات'!$F:$F,CN$2,'تحميل المصنعيات'!$D:$D,CL367))</f>
        <v/>
      </c>
      <c r="CQ367" s="55" t="str">
        <f t="shared" si="203"/>
        <v/>
      </c>
      <c r="CR367" s="55" t="str">
        <f t="shared" si="204"/>
        <v/>
      </c>
      <c r="CS367" s="129" t="str">
        <f t="shared" si="226"/>
        <v/>
      </c>
    </row>
    <row r="368" spans="9:97" x14ac:dyDescent="0.25">
      <c r="I368" s="4" t="s">
        <v>13</v>
      </c>
      <c r="J368" s="5">
        <v>45533</v>
      </c>
      <c r="K368" s="6"/>
      <c r="L368" s="6"/>
      <c r="M368" s="6" t="str">
        <f t="shared" si="205"/>
        <v/>
      </c>
      <c r="N368" s="6" t="str">
        <f>IF(OR(K368="",L368=""),"",SUMIFS('تحميل المصنعيات'!$N:$N,'تحميل المصنعيات'!$F:$F,L$2,'تحميل المصنعيات'!$D:$D,J368))</f>
        <v/>
      </c>
      <c r="O368" s="55" t="str">
        <f t="shared" si="191"/>
        <v/>
      </c>
      <c r="P368" s="55" t="str">
        <f t="shared" si="218"/>
        <v/>
      </c>
      <c r="Q368" s="129" t="str">
        <f t="shared" si="206"/>
        <v/>
      </c>
      <c r="S368" s="4" t="s">
        <v>13</v>
      </c>
      <c r="T368" s="5">
        <v>45533</v>
      </c>
      <c r="U368" s="6"/>
      <c r="V368" s="6"/>
      <c r="W368" s="6" t="str">
        <f t="shared" si="207"/>
        <v/>
      </c>
      <c r="X368" s="6" t="str">
        <f>IF(OR(U368="",V368=""),"",SUMIFS('تحميل المصنعيات'!$N:$N,'تحميل المصنعيات'!$F:$F,V$2,'تحميل المصنعيات'!$D:$D,T368))</f>
        <v/>
      </c>
      <c r="Y368" s="55" t="str">
        <f t="shared" si="192"/>
        <v/>
      </c>
      <c r="Z368" s="55" t="str">
        <f t="shared" si="193"/>
        <v/>
      </c>
      <c r="AA368" s="129" t="str">
        <f t="shared" si="219"/>
        <v/>
      </c>
      <c r="AC368" s="4" t="s">
        <v>13</v>
      </c>
      <c r="AD368" s="5">
        <v>45533</v>
      </c>
      <c r="AE368" s="6"/>
      <c r="AF368" s="6"/>
      <c r="AG368" s="6" t="str">
        <f t="shared" si="208"/>
        <v/>
      </c>
      <c r="AH368" s="6" t="str">
        <f>IF(OR(AE368="",AF368=""),"",SUMIFS('تحميل المصنعيات'!$N:$N,'تحميل المصنعيات'!$F:$F,AF$2,'تحميل المصنعيات'!$D:$D,AD368))</f>
        <v/>
      </c>
      <c r="AI368" s="55" t="str">
        <f t="shared" si="194"/>
        <v/>
      </c>
      <c r="AJ368" s="55" t="str">
        <f t="shared" si="209"/>
        <v/>
      </c>
      <c r="AK368" s="129" t="str">
        <f t="shared" si="220"/>
        <v/>
      </c>
      <c r="AM368" s="4" t="s">
        <v>13</v>
      </c>
      <c r="AN368" s="5">
        <v>45533</v>
      </c>
      <c r="AO368" s="6"/>
      <c r="AP368" s="6"/>
      <c r="AQ368" s="6" t="str">
        <f t="shared" si="210"/>
        <v/>
      </c>
      <c r="AR368" s="6" t="str">
        <f>IF(OR(AO368="",AP368=""),"",SUMIFS('تحميل المصنعيات'!$N:$N,'تحميل المصنعيات'!$F:$F,AP$2,'تحميل المصنعيات'!$D:$D,AN368))</f>
        <v/>
      </c>
      <c r="AS368" s="55" t="str">
        <f t="shared" si="195"/>
        <v/>
      </c>
      <c r="AT368" s="55" t="str">
        <f t="shared" si="196"/>
        <v/>
      </c>
      <c r="AU368" s="129" t="str">
        <f t="shared" si="221"/>
        <v/>
      </c>
      <c r="AW368" s="4" t="s">
        <v>13</v>
      </c>
      <c r="AX368" s="5">
        <v>45533</v>
      </c>
      <c r="AY368" s="6"/>
      <c r="AZ368" s="6"/>
      <c r="BA368" s="6" t="str">
        <f t="shared" si="211"/>
        <v/>
      </c>
      <c r="BB368" s="6" t="str">
        <f>IF(OR(AY368="",AZ368=""),"",SUMIFS('تحميل المصنعيات'!$N:$N,'تحميل المصنعيات'!$F:$F,AZ$2,'تحميل المصنعيات'!$D:$D,AX368))</f>
        <v/>
      </c>
      <c r="BC368" s="55" t="str">
        <f t="shared" si="197"/>
        <v/>
      </c>
      <c r="BD368" s="55" t="str">
        <f t="shared" si="212"/>
        <v/>
      </c>
      <c r="BE368" s="129" t="str">
        <f t="shared" si="222"/>
        <v/>
      </c>
      <c r="BG368" s="4" t="s">
        <v>13</v>
      </c>
      <c r="BH368" s="5">
        <v>45533</v>
      </c>
      <c r="BI368" s="6"/>
      <c r="BJ368" s="6"/>
      <c r="BK368" s="6" t="str">
        <f t="shared" si="213"/>
        <v/>
      </c>
      <c r="BL368" s="6" t="str">
        <f>IF(OR(BI368="",BJ368=""),"",SUMIFS('تحميل المصنعيات'!$N:$N,'تحميل المصنعيات'!$F:$F,BJ$2,'تحميل المصنعيات'!$D:$D,BH368))</f>
        <v/>
      </c>
      <c r="BM368" s="55" t="str">
        <f t="shared" si="198"/>
        <v/>
      </c>
      <c r="BN368" s="55" t="str">
        <f t="shared" si="199"/>
        <v/>
      </c>
      <c r="BO368" s="129" t="str">
        <f t="shared" si="223"/>
        <v/>
      </c>
      <c r="BQ368" s="4" t="s">
        <v>13</v>
      </c>
      <c r="BR368" s="5">
        <v>45533</v>
      </c>
      <c r="BS368" s="6"/>
      <c r="BT368" s="6"/>
      <c r="BU368" s="6" t="str">
        <f t="shared" si="214"/>
        <v/>
      </c>
      <c r="BV368" s="6" t="str">
        <f>IF(OR(BS368="",BT368=""),"",SUMIFS('تحميل المصنعيات'!$N:$N,'تحميل المصنعيات'!$F:$F,BT$2,'تحميل المصنعيات'!$D:$D,BR368))</f>
        <v/>
      </c>
      <c r="BW368" s="55" t="str">
        <f t="shared" si="200"/>
        <v/>
      </c>
      <c r="BX368" s="55" t="str">
        <f t="shared" si="215"/>
        <v/>
      </c>
      <c r="BY368" s="129" t="str">
        <f t="shared" si="224"/>
        <v/>
      </c>
      <c r="CA368" s="4" t="s">
        <v>13</v>
      </c>
      <c r="CB368" s="5">
        <v>45533</v>
      </c>
      <c r="CC368" s="6"/>
      <c r="CD368" s="6"/>
      <c r="CE368" s="6" t="str">
        <f t="shared" si="216"/>
        <v/>
      </c>
      <c r="CF368" s="6" t="str">
        <f>IF(OR(CC368="",CD368=""),"",SUMIFS('تحميل المصنعيات'!$N:$N,'تحميل المصنعيات'!$F:$F,CD$2,'تحميل المصنعيات'!$D:$D,CB368))</f>
        <v/>
      </c>
      <c r="CG368" s="55" t="str">
        <f t="shared" si="201"/>
        <v/>
      </c>
      <c r="CH368" s="55" t="str">
        <f t="shared" si="202"/>
        <v/>
      </c>
      <c r="CI368" s="129" t="str">
        <f t="shared" si="225"/>
        <v/>
      </c>
      <c r="CK368" s="4" t="s">
        <v>13</v>
      </c>
      <c r="CL368" s="5">
        <v>45533</v>
      </c>
      <c r="CM368" s="6"/>
      <c r="CN368" s="6"/>
      <c r="CO368" s="6" t="str">
        <f t="shared" si="217"/>
        <v/>
      </c>
      <c r="CP368" s="6" t="str">
        <f>IF(OR(CM368="",CN368=""),"",SUMIFS('تحميل المصنعيات'!$N:$N,'تحميل المصنعيات'!$F:$F,CN$2,'تحميل المصنعيات'!$D:$D,CL368))</f>
        <v/>
      </c>
      <c r="CQ368" s="55" t="str">
        <f t="shared" si="203"/>
        <v/>
      </c>
      <c r="CR368" s="55" t="str">
        <f t="shared" si="204"/>
        <v/>
      </c>
      <c r="CS368" s="129" t="str">
        <f t="shared" si="226"/>
        <v/>
      </c>
    </row>
    <row r="369" spans="9:97" x14ac:dyDescent="0.25">
      <c r="I369" s="132" t="s">
        <v>30</v>
      </c>
      <c r="J369" s="133">
        <v>45534</v>
      </c>
      <c r="K369" s="134"/>
      <c r="L369" s="134"/>
      <c r="M369" s="134" t="str">
        <f t="shared" si="205"/>
        <v/>
      </c>
      <c r="N369" s="134" t="str">
        <f>IF(OR(K369="",L369=""),"",SUMIFS('تحميل المصنعيات'!$N:$N,'تحميل المصنعيات'!$F:$F,L$2,'تحميل المصنعيات'!$D:$D,J369))</f>
        <v/>
      </c>
      <c r="O369" s="135" t="str">
        <f t="shared" si="191"/>
        <v/>
      </c>
      <c r="P369" s="135" t="str">
        <f t="shared" si="218"/>
        <v/>
      </c>
      <c r="Q369" s="132" t="str">
        <f t="shared" si="206"/>
        <v/>
      </c>
      <c r="S369" s="132" t="s">
        <v>30</v>
      </c>
      <c r="T369" s="133">
        <v>45534</v>
      </c>
      <c r="U369" s="134"/>
      <c r="V369" s="134"/>
      <c r="W369" s="134" t="str">
        <f t="shared" si="207"/>
        <v/>
      </c>
      <c r="X369" s="134" t="str">
        <f>IF(OR(U369="",V369=""),"",SUMIFS('تحميل المصنعيات'!$N:$N,'تحميل المصنعيات'!$F:$F,V$2,'تحميل المصنعيات'!$D:$D,T369))</f>
        <v/>
      </c>
      <c r="Y369" s="135" t="str">
        <f t="shared" si="192"/>
        <v/>
      </c>
      <c r="Z369" s="135" t="str">
        <f t="shared" si="193"/>
        <v/>
      </c>
      <c r="AA369" s="132" t="str">
        <f t="shared" si="219"/>
        <v/>
      </c>
      <c r="AC369" s="132" t="s">
        <v>30</v>
      </c>
      <c r="AD369" s="133">
        <v>45534</v>
      </c>
      <c r="AE369" s="134"/>
      <c r="AF369" s="134"/>
      <c r="AG369" s="134" t="str">
        <f t="shared" si="208"/>
        <v/>
      </c>
      <c r="AH369" s="134" t="str">
        <f>IF(OR(AE369="",AF369=""),"",SUMIFS('تحميل المصنعيات'!$N:$N,'تحميل المصنعيات'!$F:$F,AF$2,'تحميل المصنعيات'!$D:$D,AD369))</f>
        <v/>
      </c>
      <c r="AI369" s="135" t="str">
        <f t="shared" si="194"/>
        <v/>
      </c>
      <c r="AJ369" s="135" t="str">
        <f t="shared" si="209"/>
        <v/>
      </c>
      <c r="AK369" s="132" t="str">
        <f t="shared" si="220"/>
        <v/>
      </c>
      <c r="AM369" s="132" t="s">
        <v>30</v>
      </c>
      <c r="AN369" s="133">
        <v>45534</v>
      </c>
      <c r="AO369" s="134"/>
      <c r="AP369" s="134"/>
      <c r="AQ369" s="134" t="str">
        <f t="shared" si="210"/>
        <v/>
      </c>
      <c r="AR369" s="134" t="str">
        <f>IF(OR(AO369="",AP369=""),"",SUMIFS('تحميل المصنعيات'!$N:$N,'تحميل المصنعيات'!$F:$F,AP$2,'تحميل المصنعيات'!$D:$D,AN369))</f>
        <v/>
      </c>
      <c r="AS369" s="135" t="str">
        <f t="shared" si="195"/>
        <v/>
      </c>
      <c r="AT369" s="135" t="str">
        <f t="shared" si="196"/>
        <v/>
      </c>
      <c r="AU369" s="132" t="str">
        <f t="shared" si="221"/>
        <v/>
      </c>
      <c r="AW369" s="132" t="s">
        <v>30</v>
      </c>
      <c r="AX369" s="133">
        <v>45534</v>
      </c>
      <c r="AY369" s="134"/>
      <c r="AZ369" s="134"/>
      <c r="BA369" s="134" t="str">
        <f t="shared" si="211"/>
        <v/>
      </c>
      <c r="BB369" s="134" t="str">
        <f>IF(OR(AY369="",AZ369=""),"",SUMIFS('تحميل المصنعيات'!$N:$N,'تحميل المصنعيات'!$F:$F,AZ$2,'تحميل المصنعيات'!$D:$D,AX369))</f>
        <v/>
      </c>
      <c r="BC369" s="135" t="str">
        <f t="shared" si="197"/>
        <v/>
      </c>
      <c r="BD369" s="135" t="str">
        <f t="shared" si="212"/>
        <v/>
      </c>
      <c r="BE369" s="132" t="str">
        <f t="shared" si="222"/>
        <v/>
      </c>
      <c r="BG369" s="132" t="s">
        <v>30</v>
      </c>
      <c r="BH369" s="133">
        <v>45534</v>
      </c>
      <c r="BI369" s="134"/>
      <c r="BJ369" s="134"/>
      <c r="BK369" s="134" t="str">
        <f t="shared" si="213"/>
        <v/>
      </c>
      <c r="BL369" s="134" t="str">
        <f>IF(OR(BI369="",BJ369=""),"",SUMIFS('تحميل المصنعيات'!$N:$N,'تحميل المصنعيات'!$F:$F,BJ$2,'تحميل المصنعيات'!$D:$D,BH369))</f>
        <v/>
      </c>
      <c r="BM369" s="135" t="str">
        <f t="shared" si="198"/>
        <v/>
      </c>
      <c r="BN369" s="135" t="str">
        <f t="shared" si="199"/>
        <v/>
      </c>
      <c r="BO369" s="132" t="str">
        <f t="shared" si="223"/>
        <v/>
      </c>
      <c r="BQ369" s="132" t="s">
        <v>30</v>
      </c>
      <c r="BR369" s="133">
        <v>45534</v>
      </c>
      <c r="BS369" s="134"/>
      <c r="BT369" s="134"/>
      <c r="BU369" s="134" t="str">
        <f t="shared" si="214"/>
        <v/>
      </c>
      <c r="BV369" s="134" t="str">
        <f>IF(OR(BS369="",BT369=""),"",SUMIFS('تحميل المصنعيات'!$N:$N,'تحميل المصنعيات'!$F:$F,BT$2,'تحميل المصنعيات'!$D:$D,BR369))</f>
        <v/>
      </c>
      <c r="BW369" s="135" t="str">
        <f t="shared" si="200"/>
        <v/>
      </c>
      <c r="BX369" s="135" t="str">
        <f t="shared" si="215"/>
        <v/>
      </c>
      <c r="BY369" s="132" t="str">
        <f t="shared" si="224"/>
        <v/>
      </c>
      <c r="CA369" s="132" t="s">
        <v>30</v>
      </c>
      <c r="CB369" s="133">
        <v>45534</v>
      </c>
      <c r="CC369" s="134"/>
      <c r="CD369" s="134"/>
      <c r="CE369" s="134" t="str">
        <f t="shared" si="216"/>
        <v/>
      </c>
      <c r="CF369" s="134" t="str">
        <f>IF(OR(CC369="",CD369=""),"",SUMIFS('تحميل المصنعيات'!$N:$N,'تحميل المصنعيات'!$F:$F,CD$2,'تحميل المصنعيات'!$D:$D,CB369))</f>
        <v/>
      </c>
      <c r="CG369" s="135" t="str">
        <f t="shared" si="201"/>
        <v/>
      </c>
      <c r="CH369" s="135" t="str">
        <f t="shared" si="202"/>
        <v/>
      </c>
      <c r="CI369" s="132" t="str">
        <f t="shared" si="225"/>
        <v/>
      </c>
      <c r="CK369" s="132" t="s">
        <v>30</v>
      </c>
      <c r="CL369" s="133">
        <v>45534</v>
      </c>
      <c r="CM369" s="134"/>
      <c r="CN369" s="134"/>
      <c r="CO369" s="134" t="str">
        <f t="shared" si="217"/>
        <v/>
      </c>
      <c r="CP369" s="134" t="str">
        <f>IF(OR(CM369="",CN369=""),"",SUMIFS('تحميل المصنعيات'!$N:$N,'تحميل المصنعيات'!$F:$F,CN$2,'تحميل المصنعيات'!$D:$D,CL369))</f>
        <v/>
      </c>
      <c r="CQ369" s="135" t="str">
        <f t="shared" si="203"/>
        <v/>
      </c>
      <c r="CR369" s="135" t="str">
        <f t="shared" si="204"/>
        <v/>
      </c>
      <c r="CS369" s="132" t="str">
        <f t="shared" si="226"/>
        <v/>
      </c>
    </row>
    <row r="370" spans="9:97" x14ac:dyDescent="0.25">
      <c r="I370" s="4" t="s">
        <v>8</v>
      </c>
      <c r="J370" s="5">
        <v>45535</v>
      </c>
      <c r="K370" s="6"/>
      <c r="L370" s="6"/>
      <c r="M370" s="6" t="str">
        <f t="shared" si="205"/>
        <v/>
      </c>
      <c r="N370" s="6" t="str">
        <f>IF(OR(K370="",L370=""),"",SUMIFS('تحميل المصنعيات'!$N:$N,'تحميل المصنعيات'!$F:$F,L$2,'تحميل المصنعيات'!$D:$D,J370))</f>
        <v/>
      </c>
      <c r="O370" s="55" t="str">
        <f t="shared" si="191"/>
        <v/>
      </c>
      <c r="P370" s="55" t="str">
        <f t="shared" si="218"/>
        <v/>
      </c>
      <c r="Q370" s="129" t="str">
        <f t="shared" si="206"/>
        <v/>
      </c>
      <c r="S370" s="4" t="s">
        <v>8</v>
      </c>
      <c r="T370" s="5">
        <v>45535</v>
      </c>
      <c r="U370" s="6"/>
      <c r="V370" s="6"/>
      <c r="W370" s="6" t="str">
        <f t="shared" si="207"/>
        <v/>
      </c>
      <c r="X370" s="6" t="str">
        <f>IF(OR(U370="",V370=""),"",SUMIFS('تحميل المصنعيات'!$N:$N,'تحميل المصنعيات'!$F:$F,V$2,'تحميل المصنعيات'!$D:$D,T370))</f>
        <v/>
      </c>
      <c r="Y370" s="55" t="str">
        <f t="shared" si="192"/>
        <v/>
      </c>
      <c r="Z370" s="55" t="str">
        <f t="shared" si="193"/>
        <v/>
      </c>
      <c r="AA370" s="129" t="str">
        <f t="shared" si="219"/>
        <v/>
      </c>
      <c r="AC370" s="4" t="s">
        <v>8</v>
      </c>
      <c r="AD370" s="5">
        <v>45535</v>
      </c>
      <c r="AE370" s="6"/>
      <c r="AF370" s="6"/>
      <c r="AG370" s="6" t="str">
        <f t="shared" si="208"/>
        <v/>
      </c>
      <c r="AH370" s="6" t="str">
        <f>IF(OR(AE370="",AF370=""),"",SUMIFS('تحميل المصنعيات'!$N:$N,'تحميل المصنعيات'!$F:$F,AF$2,'تحميل المصنعيات'!$D:$D,AD370))</f>
        <v/>
      </c>
      <c r="AI370" s="55" t="str">
        <f t="shared" si="194"/>
        <v/>
      </c>
      <c r="AJ370" s="55" t="str">
        <f t="shared" si="209"/>
        <v/>
      </c>
      <c r="AK370" s="129" t="str">
        <f t="shared" si="220"/>
        <v/>
      </c>
      <c r="AM370" s="4" t="s">
        <v>8</v>
      </c>
      <c r="AN370" s="5">
        <v>45535</v>
      </c>
      <c r="AO370" s="6"/>
      <c r="AP370" s="6"/>
      <c r="AQ370" s="6" t="str">
        <f t="shared" si="210"/>
        <v/>
      </c>
      <c r="AR370" s="6" t="str">
        <f>IF(OR(AO370="",AP370=""),"",SUMIFS('تحميل المصنعيات'!$N:$N,'تحميل المصنعيات'!$F:$F,AP$2,'تحميل المصنعيات'!$D:$D,AN370))</f>
        <v/>
      </c>
      <c r="AS370" s="55" t="str">
        <f t="shared" si="195"/>
        <v/>
      </c>
      <c r="AT370" s="55" t="str">
        <f t="shared" si="196"/>
        <v/>
      </c>
      <c r="AU370" s="129" t="str">
        <f t="shared" si="221"/>
        <v/>
      </c>
      <c r="AW370" s="4" t="s">
        <v>8</v>
      </c>
      <c r="AX370" s="5">
        <v>45535</v>
      </c>
      <c r="AY370" s="6"/>
      <c r="AZ370" s="6"/>
      <c r="BA370" s="6" t="str">
        <f t="shared" si="211"/>
        <v/>
      </c>
      <c r="BB370" s="6" t="str">
        <f>IF(OR(AY370="",AZ370=""),"",SUMIFS('تحميل المصنعيات'!$N:$N,'تحميل المصنعيات'!$F:$F,AZ$2,'تحميل المصنعيات'!$D:$D,AX370))</f>
        <v/>
      </c>
      <c r="BC370" s="55" t="str">
        <f t="shared" si="197"/>
        <v/>
      </c>
      <c r="BD370" s="55" t="str">
        <f t="shared" si="212"/>
        <v/>
      </c>
      <c r="BE370" s="129" t="str">
        <f t="shared" si="222"/>
        <v/>
      </c>
      <c r="BG370" s="4" t="s">
        <v>8</v>
      </c>
      <c r="BH370" s="5">
        <v>45535</v>
      </c>
      <c r="BI370" s="6"/>
      <c r="BJ370" s="6"/>
      <c r="BK370" s="6" t="str">
        <f t="shared" si="213"/>
        <v/>
      </c>
      <c r="BL370" s="6" t="str">
        <f>IF(OR(BI370="",BJ370=""),"",SUMIFS('تحميل المصنعيات'!$N:$N,'تحميل المصنعيات'!$F:$F,BJ$2,'تحميل المصنعيات'!$D:$D,BH370))</f>
        <v/>
      </c>
      <c r="BM370" s="55" t="str">
        <f t="shared" si="198"/>
        <v/>
      </c>
      <c r="BN370" s="55" t="str">
        <f t="shared" si="199"/>
        <v/>
      </c>
      <c r="BO370" s="129" t="str">
        <f t="shared" si="223"/>
        <v/>
      </c>
      <c r="BQ370" s="4" t="s">
        <v>8</v>
      </c>
      <c r="BR370" s="5">
        <v>45535</v>
      </c>
      <c r="BS370" s="6"/>
      <c r="BT370" s="6"/>
      <c r="BU370" s="6" t="str">
        <f t="shared" si="214"/>
        <v/>
      </c>
      <c r="BV370" s="6" t="str">
        <f>IF(OR(BS370="",BT370=""),"",SUMIFS('تحميل المصنعيات'!$N:$N,'تحميل المصنعيات'!$F:$F,BT$2,'تحميل المصنعيات'!$D:$D,BR370))</f>
        <v/>
      </c>
      <c r="BW370" s="55" t="str">
        <f t="shared" si="200"/>
        <v/>
      </c>
      <c r="BX370" s="55" t="str">
        <f t="shared" si="215"/>
        <v/>
      </c>
      <c r="BY370" s="129" t="str">
        <f t="shared" si="224"/>
        <v/>
      </c>
      <c r="CA370" s="4" t="s">
        <v>8</v>
      </c>
      <c r="CB370" s="5">
        <v>45535</v>
      </c>
      <c r="CC370" s="6"/>
      <c r="CD370" s="6"/>
      <c r="CE370" s="6" t="str">
        <f t="shared" si="216"/>
        <v/>
      </c>
      <c r="CF370" s="6" t="str">
        <f>IF(OR(CC370="",CD370=""),"",SUMIFS('تحميل المصنعيات'!$N:$N,'تحميل المصنعيات'!$F:$F,CD$2,'تحميل المصنعيات'!$D:$D,CB370))</f>
        <v/>
      </c>
      <c r="CG370" s="55" t="str">
        <f t="shared" si="201"/>
        <v/>
      </c>
      <c r="CH370" s="55" t="str">
        <f t="shared" si="202"/>
        <v/>
      </c>
      <c r="CI370" s="129" t="str">
        <f t="shared" si="225"/>
        <v/>
      </c>
      <c r="CK370" s="4" t="s">
        <v>8</v>
      </c>
      <c r="CL370" s="5">
        <v>45535</v>
      </c>
      <c r="CM370" s="6"/>
      <c r="CN370" s="6"/>
      <c r="CO370" s="6" t="str">
        <f t="shared" si="217"/>
        <v/>
      </c>
      <c r="CP370" s="6" t="str">
        <f>IF(OR(CM370="",CN370=""),"",SUMIFS('تحميل المصنعيات'!$N:$N,'تحميل المصنعيات'!$F:$F,CN$2,'تحميل المصنعيات'!$D:$D,CL370))</f>
        <v/>
      </c>
      <c r="CQ370" s="55" t="str">
        <f t="shared" si="203"/>
        <v/>
      </c>
      <c r="CR370" s="55" t="str">
        <f t="shared" si="204"/>
        <v/>
      </c>
      <c r="CS370" s="129" t="str">
        <f t="shared" si="226"/>
        <v/>
      </c>
    </row>
    <row r="371" spans="9:97" x14ac:dyDescent="0.25">
      <c r="I371" s="4" t="s">
        <v>9</v>
      </c>
      <c r="J371" s="5">
        <v>45536</v>
      </c>
      <c r="K371" s="6"/>
      <c r="L371" s="6"/>
      <c r="M371" s="6" t="str">
        <f t="shared" si="205"/>
        <v/>
      </c>
      <c r="N371" s="6" t="str">
        <f>IF(OR(K371="",L371=""),"",SUMIFS('تحميل المصنعيات'!$N:$N,'تحميل المصنعيات'!$F:$F,L$2,'تحميل المصنعيات'!$D:$D,J371))</f>
        <v/>
      </c>
      <c r="O371" s="55" t="str">
        <f t="shared" si="191"/>
        <v/>
      </c>
      <c r="P371" s="55" t="str">
        <f t="shared" si="218"/>
        <v/>
      </c>
      <c r="Q371" s="129" t="str">
        <f t="shared" si="206"/>
        <v/>
      </c>
      <c r="S371" s="4" t="s">
        <v>9</v>
      </c>
      <c r="T371" s="5">
        <v>45536</v>
      </c>
      <c r="U371" s="6"/>
      <c r="V371" s="6"/>
      <c r="W371" s="6" t="str">
        <f t="shared" si="207"/>
        <v/>
      </c>
      <c r="X371" s="6" t="str">
        <f>IF(OR(U371="",V371=""),"",SUMIFS('تحميل المصنعيات'!$N:$N,'تحميل المصنعيات'!$F:$F,V$2,'تحميل المصنعيات'!$D:$D,T371))</f>
        <v/>
      </c>
      <c r="Y371" s="55" t="str">
        <f t="shared" si="192"/>
        <v/>
      </c>
      <c r="Z371" s="55" t="str">
        <f t="shared" si="193"/>
        <v/>
      </c>
      <c r="AA371" s="129" t="str">
        <f t="shared" si="219"/>
        <v/>
      </c>
      <c r="AC371" s="4" t="s">
        <v>9</v>
      </c>
      <c r="AD371" s="5">
        <v>45536</v>
      </c>
      <c r="AE371" s="6"/>
      <c r="AF371" s="6"/>
      <c r="AG371" s="6" t="str">
        <f t="shared" si="208"/>
        <v/>
      </c>
      <c r="AH371" s="6" t="str">
        <f>IF(OR(AE371="",AF371=""),"",SUMIFS('تحميل المصنعيات'!$N:$N,'تحميل المصنعيات'!$F:$F,AF$2,'تحميل المصنعيات'!$D:$D,AD371))</f>
        <v/>
      </c>
      <c r="AI371" s="55" t="str">
        <f t="shared" si="194"/>
        <v/>
      </c>
      <c r="AJ371" s="55" t="str">
        <f t="shared" si="209"/>
        <v/>
      </c>
      <c r="AK371" s="129" t="str">
        <f t="shared" si="220"/>
        <v/>
      </c>
      <c r="AM371" s="4" t="s">
        <v>9</v>
      </c>
      <c r="AN371" s="5">
        <v>45536</v>
      </c>
      <c r="AO371" s="6"/>
      <c r="AP371" s="6"/>
      <c r="AQ371" s="6" t="str">
        <f t="shared" si="210"/>
        <v/>
      </c>
      <c r="AR371" s="6" t="str">
        <f>IF(OR(AO371="",AP371=""),"",SUMIFS('تحميل المصنعيات'!$N:$N,'تحميل المصنعيات'!$F:$F,AP$2,'تحميل المصنعيات'!$D:$D,AN371))</f>
        <v/>
      </c>
      <c r="AS371" s="55" t="str">
        <f t="shared" si="195"/>
        <v/>
      </c>
      <c r="AT371" s="55" t="str">
        <f t="shared" si="196"/>
        <v/>
      </c>
      <c r="AU371" s="129" t="str">
        <f t="shared" si="221"/>
        <v/>
      </c>
      <c r="AW371" s="4" t="s">
        <v>9</v>
      </c>
      <c r="AX371" s="5">
        <v>45536</v>
      </c>
      <c r="AY371" s="6"/>
      <c r="AZ371" s="6"/>
      <c r="BA371" s="6" t="str">
        <f t="shared" si="211"/>
        <v/>
      </c>
      <c r="BB371" s="6" t="str">
        <f>IF(OR(AY371="",AZ371=""),"",SUMIFS('تحميل المصنعيات'!$N:$N,'تحميل المصنعيات'!$F:$F,AZ$2,'تحميل المصنعيات'!$D:$D,AX371))</f>
        <v/>
      </c>
      <c r="BC371" s="55" t="str">
        <f t="shared" si="197"/>
        <v/>
      </c>
      <c r="BD371" s="55" t="str">
        <f t="shared" si="212"/>
        <v/>
      </c>
      <c r="BE371" s="129" t="str">
        <f t="shared" si="222"/>
        <v/>
      </c>
      <c r="BG371" s="4" t="s">
        <v>9</v>
      </c>
      <c r="BH371" s="5">
        <v>45536</v>
      </c>
      <c r="BI371" s="6"/>
      <c r="BJ371" s="6"/>
      <c r="BK371" s="6" t="str">
        <f t="shared" si="213"/>
        <v/>
      </c>
      <c r="BL371" s="6" t="str">
        <f>IF(OR(BI371="",BJ371=""),"",SUMIFS('تحميل المصنعيات'!$N:$N,'تحميل المصنعيات'!$F:$F,BJ$2,'تحميل المصنعيات'!$D:$D,BH371))</f>
        <v/>
      </c>
      <c r="BM371" s="55" t="str">
        <f t="shared" si="198"/>
        <v/>
      </c>
      <c r="BN371" s="55" t="str">
        <f t="shared" si="199"/>
        <v/>
      </c>
      <c r="BO371" s="129" t="str">
        <f t="shared" si="223"/>
        <v/>
      </c>
      <c r="BQ371" s="4" t="s">
        <v>9</v>
      </c>
      <c r="BR371" s="5">
        <v>45536</v>
      </c>
      <c r="BS371" s="6"/>
      <c r="BT371" s="6"/>
      <c r="BU371" s="6" t="str">
        <f t="shared" si="214"/>
        <v/>
      </c>
      <c r="BV371" s="6" t="str">
        <f>IF(OR(BS371="",BT371=""),"",SUMIFS('تحميل المصنعيات'!$N:$N,'تحميل المصنعيات'!$F:$F,BT$2,'تحميل المصنعيات'!$D:$D,BR371))</f>
        <v/>
      </c>
      <c r="BW371" s="55" t="str">
        <f t="shared" si="200"/>
        <v/>
      </c>
      <c r="BX371" s="55" t="str">
        <f t="shared" si="215"/>
        <v/>
      </c>
      <c r="BY371" s="129" t="str">
        <f t="shared" si="224"/>
        <v/>
      </c>
      <c r="CA371" s="4" t="s">
        <v>9</v>
      </c>
      <c r="CB371" s="5">
        <v>45536</v>
      </c>
      <c r="CC371" s="6"/>
      <c r="CD371" s="6"/>
      <c r="CE371" s="6" t="str">
        <f t="shared" si="216"/>
        <v/>
      </c>
      <c r="CF371" s="6" t="str">
        <f>IF(OR(CC371="",CD371=""),"",SUMIFS('تحميل المصنعيات'!$N:$N,'تحميل المصنعيات'!$F:$F,CD$2,'تحميل المصنعيات'!$D:$D,CB371))</f>
        <v/>
      </c>
      <c r="CG371" s="55" t="str">
        <f t="shared" si="201"/>
        <v/>
      </c>
      <c r="CH371" s="55" t="str">
        <f t="shared" si="202"/>
        <v/>
      </c>
      <c r="CI371" s="129" t="str">
        <f t="shared" si="225"/>
        <v/>
      </c>
      <c r="CK371" s="4" t="s">
        <v>9</v>
      </c>
      <c r="CL371" s="5">
        <v>45536</v>
      </c>
      <c r="CM371" s="6"/>
      <c r="CN371" s="6"/>
      <c r="CO371" s="6" t="str">
        <f t="shared" si="217"/>
        <v/>
      </c>
      <c r="CP371" s="6" t="str">
        <f>IF(OR(CM371="",CN371=""),"",SUMIFS('تحميل المصنعيات'!$N:$N,'تحميل المصنعيات'!$F:$F,CN$2,'تحميل المصنعيات'!$D:$D,CL371))</f>
        <v/>
      </c>
      <c r="CQ371" s="55" t="str">
        <f t="shared" si="203"/>
        <v/>
      </c>
      <c r="CR371" s="55" t="str">
        <f t="shared" si="204"/>
        <v/>
      </c>
      <c r="CS371" s="129" t="str">
        <f t="shared" si="226"/>
        <v/>
      </c>
    </row>
    <row r="372" spans="9:97" x14ac:dyDescent="0.25">
      <c r="I372" s="4" t="s">
        <v>10</v>
      </c>
      <c r="J372" s="5">
        <v>45537</v>
      </c>
      <c r="K372" s="6"/>
      <c r="L372" s="6"/>
      <c r="M372" s="6" t="str">
        <f t="shared" si="205"/>
        <v/>
      </c>
      <c r="N372" s="6" t="str">
        <f>IF(OR(K372="",L372=""),"",SUMIFS('تحميل المصنعيات'!$N:$N,'تحميل المصنعيات'!$F:$F,L$2,'تحميل المصنعيات'!$D:$D,J372))</f>
        <v/>
      </c>
      <c r="O372" s="55" t="str">
        <f t="shared" si="191"/>
        <v/>
      </c>
      <c r="P372" s="55" t="str">
        <f t="shared" si="218"/>
        <v/>
      </c>
      <c r="Q372" s="129" t="str">
        <f t="shared" si="206"/>
        <v/>
      </c>
      <c r="S372" s="4" t="s">
        <v>10</v>
      </c>
      <c r="T372" s="5">
        <v>45537</v>
      </c>
      <c r="U372" s="6"/>
      <c r="V372" s="6"/>
      <c r="W372" s="6" t="str">
        <f t="shared" si="207"/>
        <v/>
      </c>
      <c r="X372" s="6" t="str">
        <f>IF(OR(U372="",V372=""),"",SUMIFS('تحميل المصنعيات'!$N:$N,'تحميل المصنعيات'!$F:$F,V$2,'تحميل المصنعيات'!$D:$D,T372))</f>
        <v/>
      </c>
      <c r="Y372" s="55" t="str">
        <f t="shared" si="192"/>
        <v/>
      </c>
      <c r="Z372" s="55" t="str">
        <f t="shared" si="193"/>
        <v/>
      </c>
      <c r="AA372" s="129" t="str">
        <f t="shared" si="219"/>
        <v/>
      </c>
      <c r="AC372" s="4" t="s">
        <v>10</v>
      </c>
      <c r="AD372" s="5">
        <v>45537</v>
      </c>
      <c r="AE372" s="6"/>
      <c r="AF372" s="6"/>
      <c r="AG372" s="6" t="str">
        <f t="shared" si="208"/>
        <v/>
      </c>
      <c r="AH372" s="6" t="str">
        <f>IF(OR(AE372="",AF372=""),"",SUMIFS('تحميل المصنعيات'!$N:$N,'تحميل المصنعيات'!$F:$F,AF$2,'تحميل المصنعيات'!$D:$D,AD372))</f>
        <v/>
      </c>
      <c r="AI372" s="55" t="str">
        <f t="shared" si="194"/>
        <v/>
      </c>
      <c r="AJ372" s="55" t="str">
        <f t="shared" si="209"/>
        <v/>
      </c>
      <c r="AK372" s="129" t="str">
        <f t="shared" si="220"/>
        <v/>
      </c>
      <c r="AM372" s="4" t="s">
        <v>10</v>
      </c>
      <c r="AN372" s="5">
        <v>45537</v>
      </c>
      <c r="AO372" s="6"/>
      <c r="AP372" s="6"/>
      <c r="AQ372" s="6" t="str">
        <f t="shared" si="210"/>
        <v/>
      </c>
      <c r="AR372" s="6" t="str">
        <f>IF(OR(AO372="",AP372=""),"",SUMIFS('تحميل المصنعيات'!$N:$N,'تحميل المصنعيات'!$F:$F,AP$2,'تحميل المصنعيات'!$D:$D,AN372))</f>
        <v/>
      </c>
      <c r="AS372" s="55" t="str">
        <f t="shared" si="195"/>
        <v/>
      </c>
      <c r="AT372" s="55" t="str">
        <f t="shared" si="196"/>
        <v/>
      </c>
      <c r="AU372" s="129" t="str">
        <f t="shared" si="221"/>
        <v/>
      </c>
      <c r="AW372" s="4" t="s">
        <v>10</v>
      </c>
      <c r="AX372" s="5">
        <v>45537</v>
      </c>
      <c r="AY372" s="6"/>
      <c r="AZ372" s="6"/>
      <c r="BA372" s="6" t="str">
        <f t="shared" si="211"/>
        <v/>
      </c>
      <c r="BB372" s="6" t="str">
        <f>IF(OR(AY372="",AZ372=""),"",SUMIFS('تحميل المصنعيات'!$N:$N,'تحميل المصنعيات'!$F:$F,AZ$2,'تحميل المصنعيات'!$D:$D,AX372))</f>
        <v/>
      </c>
      <c r="BC372" s="55" t="str">
        <f t="shared" si="197"/>
        <v/>
      </c>
      <c r="BD372" s="55" t="str">
        <f t="shared" si="212"/>
        <v/>
      </c>
      <c r="BE372" s="129" t="str">
        <f t="shared" si="222"/>
        <v/>
      </c>
      <c r="BG372" s="4" t="s">
        <v>10</v>
      </c>
      <c r="BH372" s="5">
        <v>45537</v>
      </c>
      <c r="BI372" s="6"/>
      <c r="BJ372" s="6"/>
      <c r="BK372" s="6" t="str">
        <f t="shared" si="213"/>
        <v/>
      </c>
      <c r="BL372" s="6" t="str">
        <f>IF(OR(BI372="",BJ372=""),"",SUMIFS('تحميل المصنعيات'!$N:$N,'تحميل المصنعيات'!$F:$F,BJ$2,'تحميل المصنعيات'!$D:$D,BH372))</f>
        <v/>
      </c>
      <c r="BM372" s="55" t="str">
        <f t="shared" si="198"/>
        <v/>
      </c>
      <c r="BN372" s="55" t="str">
        <f t="shared" si="199"/>
        <v/>
      </c>
      <c r="BO372" s="129" t="str">
        <f t="shared" si="223"/>
        <v/>
      </c>
      <c r="BQ372" s="4" t="s">
        <v>10</v>
      </c>
      <c r="BR372" s="5">
        <v>45537</v>
      </c>
      <c r="BS372" s="6"/>
      <c r="BT372" s="6"/>
      <c r="BU372" s="6" t="str">
        <f t="shared" si="214"/>
        <v/>
      </c>
      <c r="BV372" s="6" t="str">
        <f>IF(OR(BS372="",BT372=""),"",SUMIFS('تحميل المصنعيات'!$N:$N,'تحميل المصنعيات'!$F:$F,BT$2,'تحميل المصنعيات'!$D:$D,BR372))</f>
        <v/>
      </c>
      <c r="BW372" s="55" t="str">
        <f t="shared" si="200"/>
        <v/>
      </c>
      <c r="BX372" s="55" t="str">
        <f t="shared" si="215"/>
        <v/>
      </c>
      <c r="BY372" s="129" t="str">
        <f t="shared" si="224"/>
        <v/>
      </c>
      <c r="CA372" s="4" t="s">
        <v>10</v>
      </c>
      <c r="CB372" s="5">
        <v>45537</v>
      </c>
      <c r="CC372" s="6"/>
      <c r="CD372" s="6"/>
      <c r="CE372" s="6" t="str">
        <f t="shared" si="216"/>
        <v/>
      </c>
      <c r="CF372" s="6" t="str">
        <f>IF(OR(CC372="",CD372=""),"",SUMIFS('تحميل المصنعيات'!$N:$N,'تحميل المصنعيات'!$F:$F,CD$2,'تحميل المصنعيات'!$D:$D,CB372))</f>
        <v/>
      </c>
      <c r="CG372" s="55" t="str">
        <f t="shared" si="201"/>
        <v/>
      </c>
      <c r="CH372" s="55" t="str">
        <f t="shared" si="202"/>
        <v/>
      </c>
      <c r="CI372" s="129" t="str">
        <f t="shared" si="225"/>
        <v/>
      </c>
      <c r="CK372" s="4" t="s">
        <v>10</v>
      </c>
      <c r="CL372" s="5">
        <v>45537</v>
      </c>
      <c r="CM372" s="6"/>
      <c r="CN372" s="6"/>
      <c r="CO372" s="6" t="str">
        <f t="shared" si="217"/>
        <v/>
      </c>
      <c r="CP372" s="6" t="str">
        <f>IF(OR(CM372="",CN372=""),"",SUMIFS('تحميل المصنعيات'!$N:$N,'تحميل المصنعيات'!$F:$F,CN$2,'تحميل المصنعيات'!$D:$D,CL372))</f>
        <v/>
      </c>
      <c r="CQ372" s="55" t="str">
        <f t="shared" si="203"/>
        <v/>
      </c>
      <c r="CR372" s="55" t="str">
        <f t="shared" si="204"/>
        <v/>
      </c>
      <c r="CS372" s="129" t="str">
        <f t="shared" si="226"/>
        <v/>
      </c>
    </row>
    <row r="373" spans="9:97" x14ac:dyDescent="0.25">
      <c r="I373" s="4" t="s">
        <v>11</v>
      </c>
      <c r="J373" s="5">
        <v>45538</v>
      </c>
      <c r="K373" s="6"/>
      <c r="L373" s="6"/>
      <c r="M373" s="6" t="str">
        <f t="shared" si="205"/>
        <v/>
      </c>
      <c r="N373" s="6" t="str">
        <f>IF(OR(K373="",L373=""),"",SUMIFS('تحميل المصنعيات'!$N:$N,'تحميل المصنعيات'!$F:$F,L$2,'تحميل المصنعيات'!$D:$D,J373))</f>
        <v/>
      </c>
      <c r="O373" s="55" t="str">
        <f t="shared" si="191"/>
        <v/>
      </c>
      <c r="P373" s="55" t="str">
        <f t="shared" si="218"/>
        <v/>
      </c>
      <c r="Q373" s="129" t="str">
        <f t="shared" si="206"/>
        <v/>
      </c>
      <c r="S373" s="4" t="s">
        <v>11</v>
      </c>
      <c r="T373" s="5">
        <v>45538</v>
      </c>
      <c r="U373" s="6"/>
      <c r="V373" s="6"/>
      <c r="W373" s="6" t="str">
        <f t="shared" si="207"/>
        <v/>
      </c>
      <c r="X373" s="6" t="str">
        <f>IF(OR(U373="",V373=""),"",SUMIFS('تحميل المصنعيات'!$N:$N,'تحميل المصنعيات'!$F:$F,V$2,'تحميل المصنعيات'!$D:$D,T373))</f>
        <v/>
      </c>
      <c r="Y373" s="55" t="str">
        <f t="shared" si="192"/>
        <v/>
      </c>
      <c r="Z373" s="55" t="str">
        <f t="shared" si="193"/>
        <v/>
      </c>
      <c r="AA373" s="129" t="str">
        <f t="shared" si="219"/>
        <v/>
      </c>
      <c r="AC373" s="4" t="s">
        <v>11</v>
      </c>
      <c r="AD373" s="5">
        <v>45538</v>
      </c>
      <c r="AE373" s="6"/>
      <c r="AF373" s="6"/>
      <c r="AG373" s="6" t="str">
        <f t="shared" si="208"/>
        <v/>
      </c>
      <c r="AH373" s="6" t="str">
        <f>IF(OR(AE373="",AF373=""),"",SUMIFS('تحميل المصنعيات'!$N:$N,'تحميل المصنعيات'!$F:$F,AF$2,'تحميل المصنعيات'!$D:$D,AD373))</f>
        <v/>
      </c>
      <c r="AI373" s="55" t="str">
        <f t="shared" si="194"/>
        <v/>
      </c>
      <c r="AJ373" s="55" t="str">
        <f t="shared" si="209"/>
        <v/>
      </c>
      <c r="AK373" s="129" t="str">
        <f t="shared" si="220"/>
        <v/>
      </c>
      <c r="AM373" s="4" t="s">
        <v>11</v>
      </c>
      <c r="AN373" s="5">
        <v>45538</v>
      </c>
      <c r="AO373" s="6"/>
      <c r="AP373" s="6"/>
      <c r="AQ373" s="6" t="str">
        <f t="shared" si="210"/>
        <v/>
      </c>
      <c r="AR373" s="6" t="str">
        <f>IF(OR(AO373="",AP373=""),"",SUMIFS('تحميل المصنعيات'!$N:$N,'تحميل المصنعيات'!$F:$F,AP$2,'تحميل المصنعيات'!$D:$D,AN373))</f>
        <v/>
      </c>
      <c r="AS373" s="55" t="str">
        <f t="shared" si="195"/>
        <v/>
      </c>
      <c r="AT373" s="55" t="str">
        <f t="shared" si="196"/>
        <v/>
      </c>
      <c r="AU373" s="129" t="str">
        <f t="shared" si="221"/>
        <v/>
      </c>
      <c r="AW373" s="4" t="s">
        <v>11</v>
      </c>
      <c r="AX373" s="5">
        <v>45538</v>
      </c>
      <c r="AY373" s="6"/>
      <c r="AZ373" s="6"/>
      <c r="BA373" s="6" t="str">
        <f t="shared" si="211"/>
        <v/>
      </c>
      <c r="BB373" s="6" t="str">
        <f>IF(OR(AY373="",AZ373=""),"",SUMIFS('تحميل المصنعيات'!$N:$N,'تحميل المصنعيات'!$F:$F,AZ$2,'تحميل المصنعيات'!$D:$D,AX373))</f>
        <v/>
      </c>
      <c r="BC373" s="55" t="str">
        <f t="shared" si="197"/>
        <v/>
      </c>
      <c r="BD373" s="55" t="str">
        <f t="shared" si="212"/>
        <v/>
      </c>
      <c r="BE373" s="129" t="str">
        <f t="shared" si="222"/>
        <v/>
      </c>
      <c r="BG373" s="4" t="s">
        <v>11</v>
      </c>
      <c r="BH373" s="5">
        <v>45538</v>
      </c>
      <c r="BI373" s="6"/>
      <c r="BJ373" s="6"/>
      <c r="BK373" s="6" t="str">
        <f t="shared" si="213"/>
        <v/>
      </c>
      <c r="BL373" s="6" t="str">
        <f>IF(OR(BI373="",BJ373=""),"",SUMIFS('تحميل المصنعيات'!$N:$N,'تحميل المصنعيات'!$F:$F,BJ$2,'تحميل المصنعيات'!$D:$D,BH373))</f>
        <v/>
      </c>
      <c r="BM373" s="55" t="str">
        <f t="shared" si="198"/>
        <v/>
      </c>
      <c r="BN373" s="55" t="str">
        <f t="shared" si="199"/>
        <v/>
      </c>
      <c r="BO373" s="129" t="str">
        <f t="shared" si="223"/>
        <v/>
      </c>
      <c r="BQ373" s="4" t="s">
        <v>11</v>
      </c>
      <c r="BR373" s="5">
        <v>45538</v>
      </c>
      <c r="BS373" s="6"/>
      <c r="BT373" s="6"/>
      <c r="BU373" s="6" t="str">
        <f t="shared" si="214"/>
        <v/>
      </c>
      <c r="BV373" s="6" t="str">
        <f>IF(OR(BS373="",BT373=""),"",SUMIFS('تحميل المصنعيات'!$N:$N,'تحميل المصنعيات'!$F:$F,BT$2,'تحميل المصنعيات'!$D:$D,BR373))</f>
        <v/>
      </c>
      <c r="BW373" s="55" t="str">
        <f t="shared" si="200"/>
        <v/>
      </c>
      <c r="BX373" s="55" t="str">
        <f t="shared" si="215"/>
        <v/>
      </c>
      <c r="BY373" s="129" t="str">
        <f t="shared" si="224"/>
        <v/>
      </c>
      <c r="CA373" s="4" t="s">
        <v>11</v>
      </c>
      <c r="CB373" s="5">
        <v>45538</v>
      </c>
      <c r="CC373" s="6"/>
      <c r="CD373" s="6"/>
      <c r="CE373" s="6" t="str">
        <f t="shared" si="216"/>
        <v/>
      </c>
      <c r="CF373" s="6" t="str">
        <f>IF(OR(CC373="",CD373=""),"",SUMIFS('تحميل المصنعيات'!$N:$N,'تحميل المصنعيات'!$F:$F,CD$2,'تحميل المصنعيات'!$D:$D,CB373))</f>
        <v/>
      </c>
      <c r="CG373" s="55" t="str">
        <f t="shared" si="201"/>
        <v/>
      </c>
      <c r="CH373" s="55" t="str">
        <f t="shared" si="202"/>
        <v/>
      </c>
      <c r="CI373" s="129" t="str">
        <f t="shared" si="225"/>
        <v/>
      </c>
      <c r="CK373" s="4" t="s">
        <v>11</v>
      </c>
      <c r="CL373" s="5">
        <v>45538</v>
      </c>
      <c r="CM373" s="6"/>
      <c r="CN373" s="6"/>
      <c r="CO373" s="6" t="str">
        <f t="shared" si="217"/>
        <v/>
      </c>
      <c r="CP373" s="6" t="str">
        <f>IF(OR(CM373="",CN373=""),"",SUMIFS('تحميل المصنعيات'!$N:$N,'تحميل المصنعيات'!$F:$F,CN$2,'تحميل المصنعيات'!$D:$D,CL373))</f>
        <v/>
      </c>
      <c r="CQ373" s="55" t="str">
        <f t="shared" si="203"/>
        <v/>
      </c>
      <c r="CR373" s="55" t="str">
        <f t="shared" si="204"/>
        <v/>
      </c>
      <c r="CS373" s="129" t="str">
        <f t="shared" si="226"/>
        <v/>
      </c>
    </row>
    <row r="374" spans="9:97" x14ac:dyDescent="0.25">
      <c r="I374" s="4" t="s">
        <v>12</v>
      </c>
      <c r="J374" s="5">
        <v>45539</v>
      </c>
      <c r="K374" s="6"/>
      <c r="L374" s="6"/>
      <c r="M374" s="6" t="str">
        <f t="shared" si="205"/>
        <v/>
      </c>
      <c r="N374" s="6" t="str">
        <f>IF(OR(K374="",L374=""),"",SUMIFS('تحميل المصنعيات'!$N:$N,'تحميل المصنعيات'!$F:$F,L$2,'تحميل المصنعيات'!$D:$D,J374))</f>
        <v/>
      </c>
      <c r="O374" s="55" t="str">
        <f t="shared" si="191"/>
        <v/>
      </c>
      <c r="P374" s="55" t="str">
        <f t="shared" si="218"/>
        <v/>
      </c>
      <c r="Q374" s="129" t="str">
        <f t="shared" si="206"/>
        <v/>
      </c>
      <c r="S374" s="4" t="s">
        <v>12</v>
      </c>
      <c r="T374" s="5">
        <v>45539</v>
      </c>
      <c r="U374" s="6"/>
      <c r="V374" s="6"/>
      <c r="W374" s="6" t="str">
        <f t="shared" si="207"/>
        <v/>
      </c>
      <c r="X374" s="6" t="str">
        <f>IF(OR(U374="",V374=""),"",SUMIFS('تحميل المصنعيات'!$N:$N,'تحميل المصنعيات'!$F:$F,V$2,'تحميل المصنعيات'!$D:$D,T374))</f>
        <v/>
      </c>
      <c r="Y374" s="55" t="str">
        <f t="shared" si="192"/>
        <v/>
      </c>
      <c r="Z374" s="55" t="str">
        <f t="shared" si="193"/>
        <v/>
      </c>
      <c r="AA374" s="129" t="str">
        <f t="shared" si="219"/>
        <v/>
      </c>
      <c r="AC374" s="4" t="s">
        <v>12</v>
      </c>
      <c r="AD374" s="5">
        <v>45539</v>
      </c>
      <c r="AE374" s="6"/>
      <c r="AF374" s="6"/>
      <c r="AG374" s="6" t="str">
        <f t="shared" si="208"/>
        <v/>
      </c>
      <c r="AH374" s="6" t="str">
        <f>IF(OR(AE374="",AF374=""),"",SUMIFS('تحميل المصنعيات'!$N:$N,'تحميل المصنعيات'!$F:$F,AF$2,'تحميل المصنعيات'!$D:$D,AD374))</f>
        <v/>
      </c>
      <c r="AI374" s="55" t="str">
        <f t="shared" si="194"/>
        <v/>
      </c>
      <c r="AJ374" s="55" t="str">
        <f t="shared" si="209"/>
        <v/>
      </c>
      <c r="AK374" s="129" t="str">
        <f t="shared" si="220"/>
        <v/>
      </c>
      <c r="AM374" s="4" t="s">
        <v>12</v>
      </c>
      <c r="AN374" s="5">
        <v>45539</v>
      </c>
      <c r="AO374" s="6"/>
      <c r="AP374" s="6"/>
      <c r="AQ374" s="6" t="str">
        <f t="shared" si="210"/>
        <v/>
      </c>
      <c r="AR374" s="6" t="str">
        <f>IF(OR(AO374="",AP374=""),"",SUMIFS('تحميل المصنعيات'!$N:$N,'تحميل المصنعيات'!$F:$F,AP$2,'تحميل المصنعيات'!$D:$D,AN374))</f>
        <v/>
      </c>
      <c r="AS374" s="55" t="str">
        <f t="shared" si="195"/>
        <v/>
      </c>
      <c r="AT374" s="55" t="str">
        <f t="shared" si="196"/>
        <v/>
      </c>
      <c r="AU374" s="129" t="str">
        <f t="shared" si="221"/>
        <v/>
      </c>
      <c r="AW374" s="4" t="s">
        <v>12</v>
      </c>
      <c r="AX374" s="5">
        <v>45539</v>
      </c>
      <c r="AY374" s="6"/>
      <c r="AZ374" s="6"/>
      <c r="BA374" s="6" t="str">
        <f t="shared" si="211"/>
        <v/>
      </c>
      <c r="BB374" s="6" t="str">
        <f>IF(OR(AY374="",AZ374=""),"",SUMIFS('تحميل المصنعيات'!$N:$N,'تحميل المصنعيات'!$F:$F,AZ$2,'تحميل المصنعيات'!$D:$D,AX374))</f>
        <v/>
      </c>
      <c r="BC374" s="55" t="str">
        <f t="shared" si="197"/>
        <v/>
      </c>
      <c r="BD374" s="55" t="str">
        <f t="shared" si="212"/>
        <v/>
      </c>
      <c r="BE374" s="129" t="str">
        <f t="shared" si="222"/>
        <v/>
      </c>
      <c r="BG374" s="4" t="s">
        <v>12</v>
      </c>
      <c r="BH374" s="5">
        <v>45539</v>
      </c>
      <c r="BI374" s="6"/>
      <c r="BJ374" s="6"/>
      <c r="BK374" s="6" t="str">
        <f t="shared" si="213"/>
        <v/>
      </c>
      <c r="BL374" s="6" t="str">
        <f>IF(OR(BI374="",BJ374=""),"",SUMIFS('تحميل المصنعيات'!$N:$N,'تحميل المصنعيات'!$F:$F,BJ$2,'تحميل المصنعيات'!$D:$D,BH374))</f>
        <v/>
      </c>
      <c r="BM374" s="55" t="str">
        <f t="shared" si="198"/>
        <v/>
      </c>
      <c r="BN374" s="55" t="str">
        <f t="shared" si="199"/>
        <v/>
      </c>
      <c r="BO374" s="129" t="str">
        <f t="shared" si="223"/>
        <v/>
      </c>
      <c r="BQ374" s="4" t="s">
        <v>12</v>
      </c>
      <c r="BR374" s="5">
        <v>45539</v>
      </c>
      <c r="BS374" s="6"/>
      <c r="BT374" s="6"/>
      <c r="BU374" s="6" t="str">
        <f t="shared" si="214"/>
        <v/>
      </c>
      <c r="BV374" s="6" t="str">
        <f>IF(OR(BS374="",BT374=""),"",SUMIFS('تحميل المصنعيات'!$N:$N,'تحميل المصنعيات'!$F:$F,BT$2,'تحميل المصنعيات'!$D:$D,BR374))</f>
        <v/>
      </c>
      <c r="BW374" s="55" t="str">
        <f t="shared" si="200"/>
        <v/>
      </c>
      <c r="BX374" s="55" t="str">
        <f t="shared" si="215"/>
        <v/>
      </c>
      <c r="BY374" s="129" t="str">
        <f t="shared" si="224"/>
        <v/>
      </c>
      <c r="CA374" s="4" t="s">
        <v>12</v>
      </c>
      <c r="CB374" s="5">
        <v>45539</v>
      </c>
      <c r="CC374" s="6"/>
      <c r="CD374" s="6"/>
      <c r="CE374" s="6" t="str">
        <f t="shared" si="216"/>
        <v/>
      </c>
      <c r="CF374" s="6" t="str">
        <f>IF(OR(CC374="",CD374=""),"",SUMIFS('تحميل المصنعيات'!$N:$N,'تحميل المصنعيات'!$F:$F,CD$2,'تحميل المصنعيات'!$D:$D,CB374))</f>
        <v/>
      </c>
      <c r="CG374" s="55" t="str">
        <f t="shared" si="201"/>
        <v/>
      </c>
      <c r="CH374" s="55" t="str">
        <f t="shared" si="202"/>
        <v/>
      </c>
      <c r="CI374" s="129" t="str">
        <f t="shared" si="225"/>
        <v/>
      </c>
      <c r="CK374" s="4" t="s">
        <v>12</v>
      </c>
      <c r="CL374" s="5">
        <v>45539</v>
      </c>
      <c r="CM374" s="6"/>
      <c r="CN374" s="6"/>
      <c r="CO374" s="6" t="str">
        <f t="shared" si="217"/>
        <v/>
      </c>
      <c r="CP374" s="6" t="str">
        <f>IF(OR(CM374="",CN374=""),"",SUMIFS('تحميل المصنعيات'!$N:$N,'تحميل المصنعيات'!$F:$F,CN$2,'تحميل المصنعيات'!$D:$D,CL374))</f>
        <v/>
      </c>
      <c r="CQ374" s="55" t="str">
        <f t="shared" si="203"/>
        <v/>
      </c>
      <c r="CR374" s="55" t="str">
        <f t="shared" si="204"/>
        <v/>
      </c>
      <c r="CS374" s="129" t="str">
        <f t="shared" si="226"/>
        <v/>
      </c>
    </row>
    <row r="375" spans="9:97" x14ac:dyDescent="0.25">
      <c r="I375" s="4" t="s">
        <v>13</v>
      </c>
      <c r="J375" s="5">
        <v>45540</v>
      </c>
      <c r="K375" s="6"/>
      <c r="L375" s="6"/>
      <c r="M375" s="6" t="str">
        <f t="shared" si="205"/>
        <v/>
      </c>
      <c r="N375" s="6" t="str">
        <f>IF(OR(K375="",L375=""),"",SUMIFS('تحميل المصنعيات'!$N:$N,'تحميل المصنعيات'!$F:$F,L$2,'تحميل المصنعيات'!$D:$D,J375))</f>
        <v/>
      </c>
      <c r="O375" s="55" t="str">
        <f t="shared" si="191"/>
        <v/>
      </c>
      <c r="P375" s="55" t="str">
        <f t="shared" si="218"/>
        <v/>
      </c>
      <c r="Q375" s="129" t="str">
        <f t="shared" si="206"/>
        <v/>
      </c>
      <c r="S375" s="4" t="s">
        <v>13</v>
      </c>
      <c r="T375" s="5">
        <v>45540</v>
      </c>
      <c r="U375" s="6"/>
      <c r="V375" s="6"/>
      <c r="W375" s="6" t="str">
        <f t="shared" si="207"/>
        <v/>
      </c>
      <c r="X375" s="6" t="str">
        <f>IF(OR(U375="",V375=""),"",SUMIFS('تحميل المصنعيات'!$N:$N,'تحميل المصنعيات'!$F:$F,V$2,'تحميل المصنعيات'!$D:$D,T375))</f>
        <v/>
      </c>
      <c r="Y375" s="55" t="str">
        <f t="shared" si="192"/>
        <v/>
      </c>
      <c r="Z375" s="55" t="str">
        <f t="shared" si="193"/>
        <v/>
      </c>
      <c r="AA375" s="129" t="str">
        <f t="shared" si="219"/>
        <v/>
      </c>
      <c r="AC375" s="4" t="s">
        <v>13</v>
      </c>
      <c r="AD375" s="5">
        <v>45540</v>
      </c>
      <c r="AE375" s="6"/>
      <c r="AF375" s="6"/>
      <c r="AG375" s="6" t="str">
        <f t="shared" si="208"/>
        <v/>
      </c>
      <c r="AH375" s="6" t="str">
        <f>IF(OR(AE375="",AF375=""),"",SUMIFS('تحميل المصنعيات'!$N:$N,'تحميل المصنعيات'!$F:$F,AF$2,'تحميل المصنعيات'!$D:$D,AD375))</f>
        <v/>
      </c>
      <c r="AI375" s="55" t="str">
        <f t="shared" si="194"/>
        <v/>
      </c>
      <c r="AJ375" s="55" t="str">
        <f t="shared" si="209"/>
        <v/>
      </c>
      <c r="AK375" s="129" t="str">
        <f t="shared" si="220"/>
        <v/>
      </c>
      <c r="AM375" s="4" t="s">
        <v>13</v>
      </c>
      <c r="AN375" s="5">
        <v>45540</v>
      </c>
      <c r="AO375" s="6"/>
      <c r="AP375" s="6"/>
      <c r="AQ375" s="6" t="str">
        <f t="shared" si="210"/>
        <v/>
      </c>
      <c r="AR375" s="6" t="str">
        <f>IF(OR(AO375="",AP375=""),"",SUMIFS('تحميل المصنعيات'!$N:$N,'تحميل المصنعيات'!$F:$F,AP$2,'تحميل المصنعيات'!$D:$D,AN375))</f>
        <v/>
      </c>
      <c r="AS375" s="55" t="str">
        <f t="shared" si="195"/>
        <v/>
      </c>
      <c r="AT375" s="55" t="str">
        <f t="shared" si="196"/>
        <v/>
      </c>
      <c r="AU375" s="129" t="str">
        <f t="shared" si="221"/>
        <v/>
      </c>
      <c r="AW375" s="4" t="s">
        <v>13</v>
      </c>
      <c r="AX375" s="5">
        <v>45540</v>
      </c>
      <c r="AY375" s="6"/>
      <c r="AZ375" s="6"/>
      <c r="BA375" s="6" t="str">
        <f t="shared" si="211"/>
        <v/>
      </c>
      <c r="BB375" s="6" t="str">
        <f>IF(OR(AY375="",AZ375=""),"",SUMIFS('تحميل المصنعيات'!$N:$N,'تحميل المصنعيات'!$F:$F,AZ$2,'تحميل المصنعيات'!$D:$D,AX375))</f>
        <v/>
      </c>
      <c r="BC375" s="55" t="str">
        <f t="shared" si="197"/>
        <v/>
      </c>
      <c r="BD375" s="55" t="str">
        <f t="shared" si="212"/>
        <v/>
      </c>
      <c r="BE375" s="129" t="str">
        <f t="shared" si="222"/>
        <v/>
      </c>
      <c r="BG375" s="4" t="s">
        <v>13</v>
      </c>
      <c r="BH375" s="5">
        <v>45540</v>
      </c>
      <c r="BI375" s="6"/>
      <c r="BJ375" s="6"/>
      <c r="BK375" s="6" t="str">
        <f t="shared" si="213"/>
        <v/>
      </c>
      <c r="BL375" s="6" t="str">
        <f>IF(OR(BI375="",BJ375=""),"",SUMIFS('تحميل المصنعيات'!$N:$N,'تحميل المصنعيات'!$F:$F,BJ$2,'تحميل المصنعيات'!$D:$D,BH375))</f>
        <v/>
      </c>
      <c r="BM375" s="55" t="str">
        <f t="shared" si="198"/>
        <v/>
      </c>
      <c r="BN375" s="55" t="str">
        <f t="shared" si="199"/>
        <v/>
      </c>
      <c r="BO375" s="129" t="str">
        <f t="shared" si="223"/>
        <v/>
      </c>
      <c r="BQ375" s="4" t="s">
        <v>13</v>
      </c>
      <c r="BR375" s="5">
        <v>45540</v>
      </c>
      <c r="BS375" s="6"/>
      <c r="BT375" s="6"/>
      <c r="BU375" s="6" t="str">
        <f t="shared" si="214"/>
        <v/>
      </c>
      <c r="BV375" s="6" t="str">
        <f>IF(OR(BS375="",BT375=""),"",SUMIFS('تحميل المصنعيات'!$N:$N,'تحميل المصنعيات'!$F:$F,BT$2,'تحميل المصنعيات'!$D:$D,BR375))</f>
        <v/>
      </c>
      <c r="BW375" s="55" t="str">
        <f t="shared" si="200"/>
        <v/>
      </c>
      <c r="BX375" s="55" t="str">
        <f t="shared" si="215"/>
        <v/>
      </c>
      <c r="BY375" s="129" t="str">
        <f t="shared" si="224"/>
        <v/>
      </c>
      <c r="CA375" s="4" t="s">
        <v>13</v>
      </c>
      <c r="CB375" s="5">
        <v>45540</v>
      </c>
      <c r="CC375" s="6"/>
      <c r="CD375" s="6"/>
      <c r="CE375" s="6" t="str">
        <f t="shared" si="216"/>
        <v/>
      </c>
      <c r="CF375" s="6" t="str">
        <f>IF(OR(CC375="",CD375=""),"",SUMIFS('تحميل المصنعيات'!$N:$N,'تحميل المصنعيات'!$F:$F,CD$2,'تحميل المصنعيات'!$D:$D,CB375))</f>
        <v/>
      </c>
      <c r="CG375" s="55" t="str">
        <f t="shared" si="201"/>
        <v/>
      </c>
      <c r="CH375" s="55" t="str">
        <f t="shared" si="202"/>
        <v/>
      </c>
      <c r="CI375" s="129" t="str">
        <f t="shared" si="225"/>
        <v/>
      </c>
      <c r="CK375" s="4" t="s">
        <v>13</v>
      </c>
      <c r="CL375" s="5">
        <v>45540</v>
      </c>
      <c r="CM375" s="6"/>
      <c r="CN375" s="6"/>
      <c r="CO375" s="6" t="str">
        <f t="shared" si="217"/>
        <v/>
      </c>
      <c r="CP375" s="6" t="str">
        <f>IF(OR(CM375="",CN375=""),"",SUMIFS('تحميل المصنعيات'!$N:$N,'تحميل المصنعيات'!$F:$F,CN$2,'تحميل المصنعيات'!$D:$D,CL375))</f>
        <v/>
      </c>
      <c r="CQ375" s="55" t="str">
        <f t="shared" si="203"/>
        <v/>
      </c>
      <c r="CR375" s="55" t="str">
        <f t="shared" si="204"/>
        <v/>
      </c>
      <c r="CS375" s="129" t="str">
        <f t="shared" si="226"/>
        <v/>
      </c>
    </row>
    <row r="376" spans="9:97" x14ac:dyDescent="0.25">
      <c r="I376" s="132" t="s">
        <v>30</v>
      </c>
      <c r="J376" s="133">
        <v>45541</v>
      </c>
      <c r="K376" s="134"/>
      <c r="L376" s="134"/>
      <c r="M376" s="134" t="str">
        <f t="shared" si="205"/>
        <v/>
      </c>
      <c r="N376" s="134" t="str">
        <f>IF(OR(K376="",L376=""),"",SUMIFS('تحميل المصنعيات'!$N:$N,'تحميل المصنعيات'!$F:$F,L$2,'تحميل المصنعيات'!$D:$D,J376))</f>
        <v/>
      </c>
      <c r="O376" s="135" t="str">
        <f t="shared" si="191"/>
        <v/>
      </c>
      <c r="P376" s="135" t="str">
        <f t="shared" si="218"/>
        <v/>
      </c>
      <c r="Q376" s="132" t="str">
        <f t="shared" si="206"/>
        <v/>
      </c>
      <c r="S376" s="132" t="s">
        <v>30</v>
      </c>
      <c r="T376" s="133">
        <v>45541</v>
      </c>
      <c r="U376" s="134"/>
      <c r="V376" s="134"/>
      <c r="W376" s="134" t="str">
        <f t="shared" si="207"/>
        <v/>
      </c>
      <c r="X376" s="134" t="str">
        <f>IF(OR(U376="",V376=""),"",SUMIFS('تحميل المصنعيات'!$N:$N,'تحميل المصنعيات'!$F:$F,V$2,'تحميل المصنعيات'!$D:$D,T376))</f>
        <v/>
      </c>
      <c r="Y376" s="135" t="str">
        <f t="shared" si="192"/>
        <v/>
      </c>
      <c r="Z376" s="135" t="str">
        <f t="shared" si="193"/>
        <v/>
      </c>
      <c r="AA376" s="132" t="str">
        <f t="shared" si="219"/>
        <v/>
      </c>
      <c r="AC376" s="132" t="s">
        <v>30</v>
      </c>
      <c r="AD376" s="133">
        <v>45541</v>
      </c>
      <c r="AE376" s="134"/>
      <c r="AF376" s="134"/>
      <c r="AG376" s="134" t="str">
        <f t="shared" si="208"/>
        <v/>
      </c>
      <c r="AH376" s="134" t="str">
        <f>IF(OR(AE376="",AF376=""),"",SUMIFS('تحميل المصنعيات'!$N:$N,'تحميل المصنعيات'!$F:$F,AF$2,'تحميل المصنعيات'!$D:$D,AD376))</f>
        <v/>
      </c>
      <c r="AI376" s="135" t="str">
        <f t="shared" si="194"/>
        <v/>
      </c>
      <c r="AJ376" s="135" t="str">
        <f t="shared" si="209"/>
        <v/>
      </c>
      <c r="AK376" s="132" t="str">
        <f t="shared" si="220"/>
        <v/>
      </c>
      <c r="AM376" s="132" t="s">
        <v>30</v>
      </c>
      <c r="AN376" s="133">
        <v>45541</v>
      </c>
      <c r="AO376" s="134"/>
      <c r="AP376" s="134"/>
      <c r="AQ376" s="134" t="str">
        <f t="shared" si="210"/>
        <v/>
      </c>
      <c r="AR376" s="134" t="str">
        <f>IF(OR(AO376="",AP376=""),"",SUMIFS('تحميل المصنعيات'!$N:$N,'تحميل المصنعيات'!$F:$F,AP$2,'تحميل المصنعيات'!$D:$D,AN376))</f>
        <v/>
      </c>
      <c r="AS376" s="135" t="str">
        <f t="shared" si="195"/>
        <v/>
      </c>
      <c r="AT376" s="135" t="str">
        <f t="shared" si="196"/>
        <v/>
      </c>
      <c r="AU376" s="132" t="str">
        <f t="shared" si="221"/>
        <v/>
      </c>
      <c r="AW376" s="132" t="s">
        <v>30</v>
      </c>
      <c r="AX376" s="133">
        <v>45541</v>
      </c>
      <c r="AY376" s="134"/>
      <c r="AZ376" s="134"/>
      <c r="BA376" s="134" t="str">
        <f t="shared" si="211"/>
        <v/>
      </c>
      <c r="BB376" s="134" t="str">
        <f>IF(OR(AY376="",AZ376=""),"",SUMIFS('تحميل المصنعيات'!$N:$N,'تحميل المصنعيات'!$F:$F,AZ$2,'تحميل المصنعيات'!$D:$D,AX376))</f>
        <v/>
      </c>
      <c r="BC376" s="135" t="str">
        <f t="shared" si="197"/>
        <v/>
      </c>
      <c r="BD376" s="135" t="str">
        <f t="shared" si="212"/>
        <v/>
      </c>
      <c r="BE376" s="132" t="str">
        <f t="shared" si="222"/>
        <v/>
      </c>
      <c r="BG376" s="132" t="s">
        <v>30</v>
      </c>
      <c r="BH376" s="133">
        <v>45541</v>
      </c>
      <c r="BI376" s="134"/>
      <c r="BJ376" s="134"/>
      <c r="BK376" s="134" t="str">
        <f t="shared" si="213"/>
        <v/>
      </c>
      <c r="BL376" s="134" t="str">
        <f>IF(OR(BI376="",BJ376=""),"",SUMIFS('تحميل المصنعيات'!$N:$N,'تحميل المصنعيات'!$F:$F,BJ$2,'تحميل المصنعيات'!$D:$D,BH376))</f>
        <v/>
      </c>
      <c r="BM376" s="135" t="str">
        <f t="shared" si="198"/>
        <v/>
      </c>
      <c r="BN376" s="135" t="str">
        <f t="shared" si="199"/>
        <v/>
      </c>
      <c r="BO376" s="132" t="str">
        <f t="shared" si="223"/>
        <v/>
      </c>
      <c r="BQ376" s="132" t="s">
        <v>30</v>
      </c>
      <c r="BR376" s="133">
        <v>45541</v>
      </c>
      <c r="BS376" s="134"/>
      <c r="BT376" s="134"/>
      <c r="BU376" s="134" t="str">
        <f t="shared" si="214"/>
        <v/>
      </c>
      <c r="BV376" s="134" t="str">
        <f>IF(OR(BS376="",BT376=""),"",SUMIFS('تحميل المصنعيات'!$N:$N,'تحميل المصنعيات'!$F:$F,BT$2,'تحميل المصنعيات'!$D:$D,BR376))</f>
        <v/>
      </c>
      <c r="BW376" s="135" t="str">
        <f t="shared" si="200"/>
        <v/>
      </c>
      <c r="BX376" s="135" t="str">
        <f t="shared" si="215"/>
        <v/>
      </c>
      <c r="BY376" s="132" t="str">
        <f t="shared" si="224"/>
        <v/>
      </c>
      <c r="CA376" s="132" t="s">
        <v>30</v>
      </c>
      <c r="CB376" s="133">
        <v>45541</v>
      </c>
      <c r="CC376" s="134"/>
      <c r="CD376" s="134"/>
      <c r="CE376" s="134" t="str">
        <f t="shared" si="216"/>
        <v/>
      </c>
      <c r="CF376" s="134" t="str">
        <f>IF(OR(CC376="",CD376=""),"",SUMIFS('تحميل المصنعيات'!$N:$N,'تحميل المصنعيات'!$F:$F,CD$2,'تحميل المصنعيات'!$D:$D,CB376))</f>
        <v/>
      </c>
      <c r="CG376" s="135" t="str">
        <f t="shared" si="201"/>
        <v/>
      </c>
      <c r="CH376" s="135" t="str">
        <f t="shared" si="202"/>
        <v/>
      </c>
      <c r="CI376" s="132" t="str">
        <f t="shared" si="225"/>
        <v/>
      </c>
      <c r="CK376" s="132" t="s">
        <v>30</v>
      </c>
      <c r="CL376" s="133">
        <v>45541</v>
      </c>
      <c r="CM376" s="134"/>
      <c r="CN376" s="134"/>
      <c r="CO376" s="134" t="str">
        <f t="shared" si="217"/>
        <v/>
      </c>
      <c r="CP376" s="134" t="str">
        <f>IF(OR(CM376="",CN376=""),"",SUMIFS('تحميل المصنعيات'!$N:$N,'تحميل المصنعيات'!$F:$F,CN$2,'تحميل المصنعيات'!$D:$D,CL376))</f>
        <v/>
      </c>
      <c r="CQ376" s="135" t="str">
        <f t="shared" si="203"/>
        <v/>
      </c>
      <c r="CR376" s="135" t="str">
        <f t="shared" si="204"/>
        <v/>
      </c>
      <c r="CS376" s="132" t="str">
        <f t="shared" si="226"/>
        <v/>
      </c>
    </row>
    <row r="377" spans="9:97" x14ac:dyDescent="0.25">
      <c r="I377" s="4" t="s">
        <v>8</v>
      </c>
      <c r="J377" s="5">
        <v>45542</v>
      </c>
      <c r="K377" s="6"/>
      <c r="L377" s="6"/>
      <c r="M377" s="6" t="str">
        <f t="shared" si="205"/>
        <v/>
      </c>
      <c r="N377" s="6" t="str">
        <f>IF(OR(K377="",L377=""),"",SUMIFS('تحميل المصنعيات'!$N:$N,'تحميل المصنعيات'!$F:$F,L$2,'تحميل المصنعيات'!$D:$D,J377))</f>
        <v/>
      </c>
      <c r="O377" s="55" t="str">
        <f t="shared" si="191"/>
        <v/>
      </c>
      <c r="P377" s="55" t="str">
        <f t="shared" si="218"/>
        <v/>
      </c>
      <c r="Q377" s="129" t="str">
        <f t="shared" si="206"/>
        <v/>
      </c>
      <c r="S377" s="4" t="s">
        <v>8</v>
      </c>
      <c r="T377" s="5">
        <v>45542</v>
      </c>
      <c r="U377" s="6"/>
      <c r="V377" s="6"/>
      <c r="W377" s="6" t="str">
        <f t="shared" si="207"/>
        <v/>
      </c>
      <c r="X377" s="6" t="str">
        <f>IF(OR(U377="",V377=""),"",SUMIFS('تحميل المصنعيات'!$N:$N,'تحميل المصنعيات'!$F:$F,V$2,'تحميل المصنعيات'!$D:$D,T377))</f>
        <v/>
      </c>
      <c r="Y377" s="55" t="str">
        <f t="shared" si="192"/>
        <v/>
      </c>
      <c r="Z377" s="55" t="str">
        <f t="shared" si="193"/>
        <v/>
      </c>
      <c r="AA377" s="129" t="str">
        <f t="shared" si="219"/>
        <v/>
      </c>
      <c r="AC377" s="4" t="s">
        <v>8</v>
      </c>
      <c r="AD377" s="5">
        <v>45542</v>
      </c>
      <c r="AE377" s="6"/>
      <c r="AF377" s="6"/>
      <c r="AG377" s="6" t="str">
        <f t="shared" si="208"/>
        <v/>
      </c>
      <c r="AH377" s="6" t="str">
        <f>IF(OR(AE377="",AF377=""),"",SUMIFS('تحميل المصنعيات'!$N:$N,'تحميل المصنعيات'!$F:$F,AF$2,'تحميل المصنعيات'!$D:$D,AD377))</f>
        <v/>
      </c>
      <c r="AI377" s="55" t="str">
        <f t="shared" si="194"/>
        <v/>
      </c>
      <c r="AJ377" s="55" t="str">
        <f t="shared" si="209"/>
        <v/>
      </c>
      <c r="AK377" s="129" t="str">
        <f t="shared" si="220"/>
        <v/>
      </c>
      <c r="AM377" s="4" t="s">
        <v>8</v>
      </c>
      <c r="AN377" s="5">
        <v>45542</v>
      </c>
      <c r="AO377" s="6"/>
      <c r="AP377" s="6"/>
      <c r="AQ377" s="6" t="str">
        <f t="shared" si="210"/>
        <v/>
      </c>
      <c r="AR377" s="6" t="str">
        <f>IF(OR(AO377="",AP377=""),"",SUMIFS('تحميل المصنعيات'!$N:$N,'تحميل المصنعيات'!$F:$F,AP$2,'تحميل المصنعيات'!$D:$D,AN377))</f>
        <v/>
      </c>
      <c r="AS377" s="55" t="str">
        <f t="shared" si="195"/>
        <v/>
      </c>
      <c r="AT377" s="55" t="str">
        <f t="shared" si="196"/>
        <v/>
      </c>
      <c r="AU377" s="129" t="str">
        <f t="shared" si="221"/>
        <v/>
      </c>
      <c r="AW377" s="4" t="s">
        <v>8</v>
      </c>
      <c r="AX377" s="5">
        <v>45542</v>
      </c>
      <c r="AY377" s="6"/>
      <c r="AZ377" s="6"/>
      <c r="BA377" s="6" t="str">
        <f t="shared" si="211"/>
        <v/>
      </c>
      <c r="BB377" s="6" t="str">
        <f>IF(OR(AY377="",AZ377=""),"",SUMIFS('تحميل المصنعيات'!$N:$N,'تحميل المصنعيات'!$F:$F,AZ$2,'تحميل المصنعيات'!$D:$D,AX377))</f>
        <v/>
      </c>
      <c r="BC377" s="55" t="str">
        <f t="shared" si="197"/>
        <v/>
      </c>
      <c r="BD377" s="55" t="str">
        <f t="shared" si="212"/>
        <v/>
      </c>
      <c r="BE377" s="129" t="str">
        <f t="shared" si="222"/>
        <v/>
      </c>
      <c r="BG377" s="4" t="s">
        <v>8</v>
      </c>
      <c r="BH377" s="5">
        <v>45542</v>
      </c>
      <c r="BI377" s="6"/>
      <c r="BJ377" s="6"/>
      <c r="BK377" s="6" t="str">
        <f t="shared" si="213"/>
        <v/>
      </c>
      <c r="BL377" s="6" t="str">
        <f>IF(OR(BI377="",BJ377=""),"",SUMIFS('تحميل المصنعيات'!$N:$N,'تحميل المصنعيات'!$F:$F,BJ$2,'تحميل المصنعيات'!$D:$D,BH377))</f>
        <v/>
      </c>
      <c r="BM377" s="55" t="str">
        <f t="shared" si="198"/>
        <v/>
      </c>
      <c r="BN377" s="55" t="str">
        <f t="shared" si="199"/>
        <v/>
      </c>
      <c r="BO377" s="129" t="str">
        <f t="shared" si="223"/>
        <v/>
      </c>
      <c r="BQ377" s="4" t="s">
        <v>8</v>
      </c>
      <c r="BR377" s="5">
        <v>45542</v>
      </c>
      <c r="BS377" s="6"/>
      <c r="BT377" s="6"/>
      <c r="BU377" s="6" t="str">
        <f t="shared" si="214"/>
        <v/>
      </c>
      <c r="BV377" s="6" t="str">
        <f>IF(OR(BS377="",BT377=""),"",SUMIFS('تحميل المصنعيات'!$N:$N,'تحميل المصنعيات'!$F:$F,BT$2,'تحميل المصنعيات'!$D:$D,BR377))</f>
        <v/>
      </c>
      <c r="BW377" s="55" t="str">
        <f t="shared" si="200"/>
        <v/>
      </c>
      <c r="BX377" s="55" t="str">
        <f t="shared" si="215"/>
        <v/>
      </c>
      <c r="BY377" s="129" t="str">
        <f t="shared" si="224"/>
        <v/>
      </c>
      <c r="CA377" s="4" t="s">
        <v>8</v>
      </c>
      <c r="CB377" s="5">
        <v>45542</v>
      </c>
      <c r="CC377" s="6"/>
      <c r="CD377" s="6"/>
      <c r="CE377" s="6" t="str">
        <f t="shared" si="216"/>
        <v/>
      </c>
      <c r="CF377" s="6" t="str">
        <f>IF(OR(CC377="",CD377=""),"",SUMIFS('تحميل المصنعيات'!$N:$N,'تحميل المصنعيات'!$F:$F,CD$2,'تحميل المصنعيات'!$D:$D,CB377))</f>
        <v/>
      </c>
      <c r="CG377" s="55" t="str">
        <f t="shared" si="201"/>
        <v/>
      </c>
      <c r="CH377" s="55" t="str">
        <f t="shared" si="202"/>
        <v/>
      </c>
      <c r="CI377" s="129" t="str">
        <f t="shared" si="225"/>
        <v/>
      </c>
      <c r="CK377" s="4" t="s">
        <v>8</v>
      </c>
      <c r="CL377" s="5">
        <v>45542</v>
      </c>
      <c r="CM377" s="6"/>
      <c r="CN377" s="6"/>
      <c r="CO377" s="6" t="str">
        <f t="shared" si="217"/>
        <v/>
      </c>
      <c r="CP377" s="6" t="str">
        <f>IF(OR(CM377="",CN377=""),"",SUMIFS('تحميل المصنعيات'!$N:$N,'تحميل المصنعيات'!$F:$F,CN$2,'تحميل المصنعيات'!$D:$D,CL377))</f>
        <v/>
      </c>
      <c r="CQ377" s="55" t="str">
        <f t="shared" si="203"/>
        <v/>
      </c>
      <c r="CR377" s="55" t="str">
        <f t="shared" si="204"/>
        <v/>
      </c>
      <c r="CS377" s="129" t="str">
        <f t="shared" si="226"/>
        <v/>
      </c>
    </row>
    <row r="378" spans="9:97" x14ac:dyDescent="0.25">
      <c r="I378" s="4" t="s">
        <v>9</v>
      </c>
      <c r="J378" s="5">
        <v>45543</v>
      </c>
      <c r="K378" s="6"/>
      <c r="L378" s="6"/>
      <c r="M378" s="6" t="str">
        <f t="shared" si="205"/>
        <v/>
      </c>
      <c r="N378" s="6" t="str">
        <f>IF(OR(K378="",L378=""),"",SUMIFS('تحميل المصنعيات'!$N:$N,'تحميل المصنعيات'!$F:$F,L$2,'تحميل المصنعيات'!$D:$D,J378))</f>
        <v/>
      </c>
      <c r="O378" s="55" t="str">
        <f t="shared" si="191"/>
        <v/>
      </c>
      <c r="P378" s="55" t="str">
        <f t="shared" si="218"/>
        <v/>
      </c>
      <c r="Q378" s="129" t="str">
        <f t="shared" si="206"/>
        <v/>
      </c>
      <c r="S378" s="4" t="s">
        <v>9</v>
      </c>
      <c r="T378" s="5">
        <v>45543</v>
      </c>
      <c r="U378" s="6"/>
      <c r="V378" s="6"/>
      <c r="W378" s="6" t="str">
        <f t="shared" si="207"/>
        <v/>
      </c>
      <c r="X378" s="6" t="str">
        <f>IF(OR(U378="",V378=""),"",SUMIFS('تحميل المصنعيات'!$N:$N,'تحميل المصنعيات'!$F:$F,V$2,'تحميل المصنعيات'!$D:$D,T378))</f>
        <v/>
      </c>
      <c r="Y378" s="55" t="str">
        <f t="shared" si="192"/>
        <v/>
      </c>
      <c r="Z378" s="55" t="str">
        <f t="shared" si="193"/>
        <v/>
      </c>
      <c r="AA378" s="129" t="str">
        <f t="shared" si="219"/>
        <v/>
      </c>
      <c r="AC378" s="4" t="s">
        <v>9</v>
      </c>
      <c r="AD378" s="5">
        <v>45543</v>
      </c>
      <c r="AE378" s="6"/>
      <c r="AF378" s="6"/>
      <c r="AG378" s="6" t="str">
        <f t="shared" si="208"/>
        <v/>
      </c>
      <c r="AH378" s="6" t="str">
        <f>IF(OR(AE378="",AF378=""),"",SUMIFS('تحميل المصنعيات'!$N:$N,'تحميل المصنعيات'!$F:$F,AF$2,'تحميل المصنعيات'!$D:$D,AD378))</f>
        <v/>
      </c>
      <c r="AI378" s="55" t="str">
        <f t="shared" si="194"/>
        <v/>
      </c>
      <c r="AJ378" s="55" t="str">
        <f t="shared" si="209"/>
        <v/>
      </c>
      <c r="AK378" s="129" t="str">
        <f t="shared" si="220"/>
        <v/>
      </c>
      <c r="AM378" s="4" t="s">
        <v>9</v>
      </c>
      <c r="AN378" s="5">
        <v>45543</v>
      </c>
      <c r="AO378" s="6"/>
      <c r="AP378" s="6"/>
      <c r="AQ378" s="6" t="str">
        <f t="shared" si="210"/>
        <v/>
      </c>
      <c r="AR378" s="6" t="str">
        <f>IF(OR(AO378="",AP378=""),"",SUMIFS('تحميل المصنعيات'!$N:$N,'تحميل المصنعيات'!$F:$F,AP$2,'تحميل المصنعيات'!$D:$D,AN378))</f>
        <v/>
      </c>
      <c r="AS378" s="55" t="str">
        <f t="shared" si="195"/>
        <v/>
      </c>
      <c r="AT378" s="55" t="str">
        <f t="shared" si="196"/>
        <v/>
      </c>
      <c r="AU378" s="129" t="str">
        <f t="shared" si="221"/>
        <v/>
      </c>
      <c r="AW378" s="4" t="s">
        <v>9</v>
      </c>
      <c r="AX378" s="5">
        <v>45543</v>
      </c>
      <c r="AY378" s="6"/>
      <c r="AZ378" s="6"/>
      <c r="BA378" s="6" t="str">
        <f t="shared" si="211"/>
        <v/>
      </c>
      <c r="BB378" s="6" t="str">
        <f>IF(OR(AY378="",AZ378=""),"",SUMIFS('تحميل المصنعيات'!$N:$N,'تحميل المصنعيات'!$F:$F,AZ$2,'تحميل المصنعيات'!$D:$D,AX378))</f>
        <v/>
      </c>
      <c r="BC378" s="55" t="str">
        <f t="shared" si="197"/>
        <v/>
      </c>
      <c r="BD378" s="55" t="str">
        <f t="shared" si="212"/>
        <v/>
      </c>
      <c r="BE378" s="129" t="str">
        <f t="shared" si="222"/>
        <v/>
      </c>
      <c r="BG378" s="4" t="s">
        <v>9</v>
      </c>
      <c r="BH378" s="5">
        <v>45543</v>
      </c>
      <c r="BI378" s="6"/>
      <c r="BJ378" s="6"/>
      <c r="BK378" s="6" t="str">
        <f t="shared" si="213"/>
        <v/>
      </c>
      <c r="BL378" s="6" t="str">
        <f>IF(OR(BI378="",BJ378=""),"",SUMIFS('تحميل المصنعيات'!$N:$N,'تحميل المصنعيات'!$F:$F,BJ$2,'تحميل المصنعيات'!$D:$D,BH378))</f>
        <v/>
      </c>
      <c r="BM378" s="55" t="str">
        <f t="shared" si="198"/>
        <v/>
      </c>
      <c r="BN378" s="55" t="str">
        <f t="shared" si="199"/>
        <v/>
      </c>
      <c r="BO378" s="129" t="str">
        <f t="shared" si="223"/>
        <v/>
      </c>
      <c r="BQ378" s="4" t="s">
        <v>9</v>
      </c>
      <c r="BR378" s="5">
        <v>45543</v>
      </c>
      <c r="BS378" s="6"/>
      <c r="BT378" s="6"/>
      <c r="BU378" s="6" t="str">
        <f t="shared" si="214"/>
        <v/>
      </c>
      <c r="BV378" s="6" t="str">
        <f>IF(OR(BS378="",BT378=""),"",SUMIFS('تحميل المصنعيات'!$N:$N,'تحميل المصنعيات'!$F:$F,BT$2,'تحميل المصنعيات'!$D:$D,BR378))</f>
        <v/>
      </c>
      <c r="BW378" s="55" t="str">
        <f t="shared" si="200"/>
        <v/>
      </c>
      <c r="BX378" s="55" t="str">
        <f t="shared" si="215"/>
        <v/>
      </c>
      <c r="BY378" s="129" t="str">
        <f t="shared" si="224"/>
        <v/>
      </c>
      <c r="CA378" s="4" t="s">
        <v>9</v>
      </c>
      <c r="CB378" s="5">
        <v>45543</v>
      </c>
      <c r="CC378" s="6"/>
      <c r="CD378" s="6"/>
      <c r="CE378" s="6" t="str">
        <f t="shared" si="216"/>
        <v/>
      </c>
      <c r="CF378" s="6" t="str">
        <f>IF(OR(CC378="",CD378=""),"",SUMIFS('تحميل المصنعيات'!$N:$N,'تحميل المصنعيات'!$F:$F,CD$2,'تحميل المصنعيات'!$D:$D,CB378))</f>
        <v/>
      </c>
      <c r="CG378" s="55" t="str">
        <f t="shared" si="201"/>
        <v/>
      </c>
      <c r="CH378" s="55" t="str">
        <f t="shared" si="202"/>
        <v/>
      </c>
      <c r="CI378" s="129" t="str">
        <f t="shared" si="225"/>
        <v/>
      </c>
      <c r="CK378" s="4" t="s">
        <v>9</v>
      </c>
      <c r="CL378" s="5">
        <v>45543</v>
      </c>
      <c r="CM378" s="6"/>
      <c r="CN378" s="6"/>
      <c r="CO378" s="6" t="str">
        <f t="shared" si="217"/>
        <v/>
      </c>
      <c r="CP378" s="6" t="str">
        <f>IF(OR(CM378="",CN378=""),"",SUMIFS('تحميل المصنعيات'!$N:$N,'تحميل المصنعيات'!$F:$F,CN$2,'تحميل المصنعيات'!$D:$D,CL378))</f>
        <v/>
      </c>
      <c r="CQ378" s="55" t="str">
        <f t="shared" si="203"/>
        <v/>
      </c>
      <c r="CR378" s="55" t="str">
        <f t="shared" si="204"/>
        <v/>
      </c>
      <c r="CS378" s="129" t="str">
        <f t="shared" si="226"/>
        <v/>
      </c>
    </row>
    <row r="379" spans="9:97" x14ac:dyDescent="0.25">
      <c r="I379" s="4" t="s">
        <v>10</v>
      </c>
      <c r="J379" s="5">
        <v>45544</v>
      </c>
      <c r="K379" s="6"/>
      <c r="L379" s="6"/>
      <c r="M379" s="6" t="str">
        <f t="shared" si="205"/>
        <v/>
      </c>
      <c r="N379" s="6" t="str">
        <f>IF(OR(K379="",L379=""),"",SUMIFS('تحميل المصنعيات'!$N:$N,'تحميل المصنعيات'!$F:$F,L$2,'تحميل المصنعيات'!$D:$D,J379))</f>
        <v/>
      </c>
      <c r="O379" s="55" t="str">
        <f t="shared" si="191"/>
        <v/>
      </c>
      <c r="P379" s="55" t="str">
        <f t="shared" si="218"/>
        <v/>
      </c>
      <c r="Q379" s="129" t="str">
        <f t="shared" si="206"/>
        <v/>
      </c>
      <c r="S379" s="4" t="s">
        <v>10</v>
      </c>
      <c r="T379" s="5">
        <v>45544</v>
      </c>
      <c r="U379" s="6"/>
      <c r="V379" s="6"/>
      <c r="W379" s="6" t="str">
        <f t="shared" si="207"/>
        <v/>
      </c>
      <c r="X379" s="6" t="str">
        <f>IF(OR(U379="",V379=""),"",SUMIFS('تحميل المصنعيات'!$N:$N,'تحميل المصنعيات'!$F:$F,V$2,'تحميل المصنعيات'!$D:$D,T379))</f>
        <v/>
      </c>
      <c r="Y379" s="55" t="str">
        <f t="shared" si="192"/>
        <v/>
      </c>
      <c r="Z379" s="55" t="str">
        <f t="shared" si="193"/>
        <v/>
      </c>
      <c r="AA379" s="129" t="str">
        <f t="shared" si="219"/>
        <v/>
      </c>
      <c r="AC379" s="4" t="s">
        <v>10</v>
      </c>
      <c r="AD379" s="5">
        <v>45544</v>
      </c>
      <c r="AE379" s="6"/>
      <c r="AF379" s="6"/>
      <c r="AG379" s="6" t="str">
        <f t="shared" si="208"/>
        <v/>
      </c>
      <c r="AH379" s="6" t="str">
        <f>IF(OR(AE379="",AF379=""),"",SUMIFS('تحميل المصنعيات'!$N:$N,'تحميل المصنعيات'!$F:$F,AF$2,'تحميل المصنعيات'!$D:$D,AD379))</f>
        <v/>
      </c>
      <c r="AI379" s="55" t="str">
        <f t="shared" si="194"/>
        <v/>
      </c>
      <c r="AJ379" s="55" t="str">
        <f t="shared" si="209"/>
        <v/>
      </c>
      <c r="AK379" s="129" t="str">
        <f t="shared" si="220"/>
        <v/>
      </c>
      <c r="AM379" s="4" t="s">
        <v>10</v>
      </c>
      <c r="AN379" s="5">
        <v>45544</v>
      </c>
      <c r="AO379" s="6"/>
      <c r="AP379" s="6"/>
      <c r="AQ379" s="6" t="str">
        <f t="shared" si="210"/>
        <v/>
      </c>
      <c r="AR379" s="6" t="str">
        <f>IF(OR(AO379="",AP379=""),"",SUMIFS('تحميل المصنعيات'!$N:$N,'تحميل المصنعيات'!$F:$F,AP$2,'تحميل المصنعيات'!$D:$D,AN379))</f>
        <v/>
      </c>
      <c r="AS379" s="55" t="str">
        <f t="shared" si="195"/>
        <v/>
      </c>
      <c r="AT379" s="55" t="str">
        <f t="shared" si="196"/>
        <v/>
      </c>
      <c r="AU379" s="129" t="str">
        <f t="shared" si="221"/>
        <v/>
      </c>
      <c r="AW379" s="4" t="s">
        <v>10</v>
      </c>
      <c r="AX379" s="5">
        <v>45544</v>
      </c>
      <c r="AY379" s="6"/>
      <c r="AZ379" s="6"/>
      <c r="BA379" s="6" t="str">
        <f t="shared" si="211"/>
        <v/>
      </c>
      <c r="BB379" s="6" t="str">
        <f>IF(OR(AY379="",AZ379=""),"",SUMIFS('تحميل المصنعيات'!$N:$N,'تحميل المصنعيات'!$F:$F,AZ$2,'تحميل المصنعيات'!$D:$D,AX379))</f>
        <v/>
      </c>
      <c r="BC379" s="55" t="str">
        <f t="shared" si="197"/>
        <v/>
      </c>
      <c r="BD379" s="55" t="str">
        <f t="shared" si="212"/>
        <v/>
      </c>
      <c r="BE379" s="129" t="str">
        <f t="shared" si="222"/>
        <v/>
      </c>
      <c r="BG379" s="4" t="s">
        <v>10</v>
      </c>
      <c r="BH379" s="5">
        <v>45544</v>
      </c>
      <c r="BI379" s="6"/>
      <c r="BJ379" s="6"/>
      <c r="BK379" s="6" t="str">
        <f t="shared" si="213"/>
        <v/>
      </c>
      <c r="BL379" s="6" t="str">
        <f>IF(OR(BI379="",BJ379=""),"",SUMIFS('تحميل المصنعيات'!$N:$N,'تحميل المصنعيات'!$F:$F,BJ$2,'تحميل المصنعيات'!$D:$D,BH379))</f>
        <v/>
      </c>
      <c r="BM379" s="55" t="str">
        <f t="shared" si="198"/>
        <v/>
      </c>
      <c r="BN379" s="55" t="str">
        <f t="shared" si="199"/>
        <v/>
      </c>
      <c r="BO379" s="129" t="str">
        <f t="shared" si="223"/>
        <v/>
      </c>
      <c r="BQ379" s="4" t="s">
        <v>10</v>
      </c>
      <c r="BR379" s="5">
        <v>45544</v>
      </c>
      <c r="BS379" s="6"/>
      <c r="BT379" s="6"/>
      <c r="BU379" s="6" t="str">
        <f t="shared" si="214"/>
        <v/>
      </c>
      <c r="BV379" s="6" t="str">
        <f>IF(OR(BS379="",BT379=""),"",SUMIFS('تحميل المصنعيات'!$N:$N,'تحميل المصنعيات'!$F:$F,BT$2,'تحميل المصنعيات'!$D:$D,BR379))</f>
        <v/>
      </c>
      <c r="BW379" s="55" t="str">
        <f t="shared" si="200"/>
        <v/>
      </c>
      <c r="BX379" s="55" t="str">
        <f t="shared" si="215"/>
        <v/>
      </c>
      <c r="BY379" s="129" t="str">
        <f t="shared" si="224"/>
        <v/>
      </c>
      <c r="CA379" s="4" t="s">
        <v>10</v>
      </c>
      <c r="CB379" s="5">
        <v>45544</v>
      </c>
      <c r="CC379" s="6"/>
      <c r="CD379" s="6"/>
      <c r="CE379" s="6" t="str">
        <f t="shared" si="216"/>
        <v/>
      </c>
      <c r="CF379" s="6" t="str">
        <f>IF(OR(CC379="",CD379=""),"",SUMIFS('تحميل المصنعيات'!$N:$N,'تحميل المصنعيات'!$F:$F,CD$2,'تحميل المصنعيات'!$D:$D,CB379))</f>
        <v/>
      </c>
      <c r="CG379" s="55" t="str">
        <f t="shared" si="201"/>
        <v/>
      </c>
      <c r="CH379" s="55" t="str">
        <f t="shared" si="202"/>
        <v/>
      </c>
      <c r="CI379" s="129" t="str">
        <f t="shared" si="225"/>
        <v/>
      </c>
      <c r="CK379" s="4" t="s">
        <v>10</v>
      </c>
      <c r="CL379" s="5">
        <v>45544</v>
      </c>
      <c r="CM379" s="6"/>
      <c r="CN379" s="6"/>
      <c r="CO379" s="6" t="str">
        <f t="shared" si="217"/>
        <v/>
      </c>
      <c r="CP379" s="6" t="str">
        <f>IF(OR(CM379="",CN379=""),"",SUMIFS('تحميل المصنعيات'!$N:$N,'تحميل المصنعيات'!$F:$F,CN$2,'تحميل المصنعيات'!$D:$D,CL379))</f>
        <v/>
      </c>
      <c r="CQ379" s="55" t="str">
        <f t="shared" si="203"/>
        <v/>
      </c>
      <c r="CR379" s="55" t="str">
        <f t="shared" si="204"/>
        <v/>
      </c>
      <c r="CS379" s="129" t="str">
        <f t="shared" si="226"/>
        <v/>
      </c>
    </row>
    <row r="380" spans="9:97" x14ac:dyDescent="0.25">
      <c r="I380" s="4" t="s">
        <v>11</v>
      </c>
      <c r="J380" s="5">
        <v>45545</v>
      </c>
      <c r="K380" s="6"/>
      <c r="L380" s="6"/>
      <c r="M380" s="6" t="str">
        <f t="shared" si="205"/>
        <v/>
      </c>
      <c r="N380" s="6" t="str">
        <f>IF(OR(K380="",L380=""),"",SUMIFS('تحميل المصنعيات'!$N:$N,'تحميل المصنعيات'!$F:$F,L$2,'تحميل المصنعيات'!$D:$D,J380))</f>
        <v/>
      </c>
      <c r="O380" s="55" t="str">
        <f t="shared" si="191"/>
        <v/>
      </c>
      <c r="P380" s="55" t="str">
        <f t="shared" si="218"/>
        <v/>
      </c>
      <c r="Q380" s="129" t="str">
        <f t="shared" si="206"/>
        <v/>
      </c>
      <c r="S380" s="4" t="s">
        <v>11</v>
      </c>
      <c r="T380" s="5">
        <v>45545</v>
      </c>
      <c r="U380" s="6"/>
      <c r="V380" s="6"/>
      <c r="W380" s="6" t="str">
        <f t="shared" si="207"/>
        <v/>
      </c>
      <c r="X380" s="6" t="str">
        <f>IF(OR(U380="",V380=""),"",SUMIFS('تحميل المصنعيات'!$N:$N,'تحميل المصنعيات'!$F:$F,V$2,'تحميل المصنعيات'!$D:$D,T380))</f>
        <v/>
      </c>
      <c r="Y380" s="55" t="str">
        <f t="shared" si="192"/>
        <v/>
      </c>
      <c r="Z380" s="55" t="str">
        <f t="shared" si="193"/>
        <v/>
      </c>
      <c r="AA380" s="129" t="str">
        <f t="shared" si="219"/>
        <v/>
      </c>
      <c r="AC380" s="4" t="s">
        <v>11</v>
      </c>
      <c r="AD380" s="5">
        <v>45545</v>
      </c>
      <c r="AE380" s="6"/>
      <c r="AF380" s="6"/>
      <c r="AG380" s="6" t="str">
        <f t="shared" si="208"/>
        <v/>
      </c>
      <c r="AH380" s="6" t="str">
        <f>IF(OR(AE380="",AF380=""),"",SUMIFS('تحميل المصنعيات'!$N:$N,'تحميل المصنعيات'!$F:$F,AF$2,'تحميل المصنعيات'!$D:$D,AD380))</f>
        <v/>
      </c>
      <c r="AI380" s="55" t="str">
        <f t="shared" si="194"/>
        <v/>
      </c>
      <c r="AJ380" s="55" t="str">
        <f t="shared" si="209"/>
        <v/>
      </c>
      <c r="AK380" s="129" t="str">
        <f t="shared" si="220"/>
        <v/>
      </c>
      <c r="AM380" s="4" t="s">
        <v>11</v>
      </c>
      <c r="AN380" s="5">
        <v>45545</v>
      </c>
      <c r="AO380" s="6"/>
      <c r="AP380" s="6"/>
      <c r="AQ380" s="6" t="str">
        <f t="shared" si="210"/>
        <v/>
      </c>
      <c r="AR380" s="6" t="str">
        <f>IF(OR(AO380="",AP380=""),"",SUMIFS('تحميل المصنعيات'!$N:$N,'تحميل المصنعيات'!$F:$F,AP$2,'تحميل المصنعيات'!$D:$D,AN380))</f>
        <v/>
      </c>
      <c r="AS380" s="55" t="str">
        <f t="shared" si="195"/>
        <v/>
      </c>
      <c r="AT380" s="55" t="str">
        <f t="shared" si="196"/>
        <v/>
      </c>
      <c r="AU380" s="129" t="str">
        <f t="shared" si="221"/>
        <v/>
      </c>
      <c r="AW380" s="4" t="s">
        <v>11</v>
      </c>
      <c r="AX380" s="5">
        <v>45545</v>
      </c>
      <c r="AY380" s="6"/>
      <c r="AZ380" s="6"/>
      <c r="BA380" s="6" t="str">
        <f t="shared" si="211"/>
        <v/>
      </c>
      <c r="BB380" s="6" t="str">
        <f>IF(OR(AY380="",AZ380=""),"",SUMIFS('تحميل المصنعيات'!$N:$N,'تحميل المصنعيات'!$F:$F,AZ$2,'تحميل المصنعيات'!$D:$D,AX380))</f>
        <v/>
      </c>
      <c r="BC380" s="55" t="str">
        <f t="shared" si="197"/>
        <v/>
      </c>
      <c r="BD380" s="55" t="str">
        <f t="shared" si="212"/>
        <v/>
      </c>
      <c r="BE380" s="129" t="str">
        <f t="shared" si="222"/>
        <v/>
      </c>
      <c r="BG380" s="4" t="s">
        <v>11</v>
      </c>
      <c r="BH380" s="5">
        <v>45545</v>
      </c>
      <c r="BI380" s="6"/>
      <c r="BJ380" s="6"/>
      <c r="BK380" s="6" t="str">
        <f t="shared" si="213"/>
        <v/>
      </c>
      <c r="BL380" s="6" t="str">
        <f>IF(OR(BI380="",BJ380=""),"",SUMIFS('تحميل المصنعيات'!$N:$N,'تحميل المصنعيات'!$F:$F,BJ$2,'تحميل المصنعيات'!$D:$D,BH380))</f>
        <v/>
      </c>
      <c r="BM380" s="55" t="str">
        <f t="shared" si="198"/>
        <v/>
      </c>
      <c r="BN380" s="55" t="str">
        <f t="shared" si="199"/>
        <v/>
      </c>
      <c r="BO380" s="129" t="str">
        <f t="shared" si="223"/>
        <v/>
      </c>
      <c r="BQ380" s="4" t="s">
        <v>11</v>
      </c>
      <c r="BR380" s="5">
        <v>45545</v>
      </c>
      <c r="BS380" s="6"/>
      <c r="BT380" s="6"/>
      <c r="BU380" s="6" t="str">
        <f t="shared" si="214"/>
        <v/>
      </c>
      <c r="BV380" s="6" t="str">
        <f>IF(OR(BS380="",BT380=""),"",SUMIFS('تحميل المصنعيات'!$N:$N,'تحميل المصنعيات'!$F:$F,BT$2,'تحميل المصنعيات'!$D:$D,BR380))</f>
        <v/>
      </c>
      <c r="BW380" s="55" t="str">
        <f t="shared" si="200"/>
        <v/>
      </c>
      <c r="BX380" s="55" t="str">
        <f t="shared" si="215"/>
        <v/>
      </c>
      <c r="BY380" s="129" t="str">
        <f t="shared" si="224"/>
        <v/>
      </c>
      <c r="CA380" s="4" t="s">
        <v>11</v>
      </c>
      <c r="CB380" s="5">
        <v>45545</v>
      </c>
      <c r="CC380" s="6"/>
      <c r="CD380" s="6"/>
      <c r="CE380" s="6" t="str">
        <f t="shared" si="216"/>
        <v/>
      </c>
      <c r="CF380" s="6" t="str">
        <f>IF(OR(CC380="",CD380=""),"",SUMIFS('تحميل المصنعيات'!$N:$N,'تحميل المصنعيات'!$F:$F,CD$2,'تحميل المصنعيات'!$D:$D,CB380))</f>
        <v/>
      </c>
      <c r="CG380" s="55" t="str">
        <f t="shared" si="201"/>
        <v/>
      </c>
      <c r="CH380" s="55" t="str">
        <f t="shared" si="202"/>
        <v/>
      </c>
      <c r="CI380" s="129" t="str">
        <f t="shared" si="225"/>
        <v/>
      </c>
      <c r="CK380" s="4" t="s">
        <v>11</v>
      </c>
      <c r="CL380" s="5">
        <v>45545</v>
      </c>
      <c r="CM380" s="6"/>
      <c r="CN380" s="6"/>
      <c r="CO380" s="6" t="str">
        <f t="shared" si="217"/>
        <v/>
      </c>
      <c r="CP380" s="6" t="str">
        <f>IF(OR(CM380="",CN380=""),"",SUMIFS('تحميل المصنعيات'!$N:$N,'تحميل المصنعيات'!$F:$F,CN$2,'تحميل المصنعيات'!$D:$D,CL380))</f>
        <v/>
      </c>
      <c r="CQ380" s="55" t="str">
        <f t="shared" si="203"/>
        <v/>
      </c>
      <c r="CR380" s="55" t="str">
        <f t="shared" si="204"/>
        <v/>
      </c>
      <c r="CS380" s="129" t="str">
        <f t="shared" si="226"/>
        <v/>
      </c>
    </row>
    <row r="381" spans="9:97" x14ac:dyDescent="0.25">
      <c r="I381" s="4" t="s">
        <v>12</v>
      </c>
      <c r="J381" s="5">
        <v>45546</v>
      </c>
      <c r="K381" s="6"/>
      <c r="L381" s="6"/>
      <c r="M381" s="6" t="str">
        <f t="shared" si="205"/>
        <v/>
      </c>
      <c r="N381" s="6" t="str">
        <f>IF(OR(K381="",L381=""),"",SUMIFS('تحميل المصنعيات'!$N:$N,'تحميل المصنعيات'!$F:$F,L$2,'تحميل المصنعيات'!$D:$D,J381))</f>
        <v/>
      </c>
      <c r="O381" s="55" t="str">
        <f t="shared" si="191"/>
        <v/>
      </c>
      <c r="P381" s="55" t="str">
        <f t="shared" si="218"/>
        <v/>
      </c>
      <c r="Q381" s="129" t="str">
        <f t="shared" si="206"/>
        <v/>
      </c>
      <c r="S381" s="4" t="s">
        <v>12</v>
      </c>
      <c r="T381" s="5">
        <v>45546</v>
      </c>
      <c r="U381" s="6"/>
      <c r="V381" s="6"/>
      <c r="W381" s="6" t="str">
        <f t="shared" si="207"/>
        <v/>
      </c>
      <c r="X381" s="6" t="str">
        <f>IF(OR(U381="",V381=""),"",SUMIFS('تحميل المصنعيات'!$N:$N,'تحميل المصنعيات'!$F:$F,V$2,'تحميل المصنعيات'!$D:$D,T381))</f>
        <v/>
      </c>
      <c r="Y381" s="55" t="str">
        <f t="shared" si="192"/>
        <v/>
      </c>
      <c r="Z381" s="55" t="str">
        <f t="shared" si="193"/>
        <v/>
      </c>
      <c r="AA381" s="129" t="str">
        <f t="shared" si="219"/>
        <v/>
      </c>
      <c r="AC381" s="4" t="s">
        <v>12</v>
      </c>
      <c r="AD381" s="5">
        <v>45546</v>
      </c>
      <c r="AE381" s="6"/>
      <c r="AF381" s="6"/>
      <c r="AG381" s="6" t="str">
        <f t="shared" si="208"/>
        <v/>
      </c>
      <c r="AH381" s="6" t="str">
        <f>IF(OR(AE381="",AF381=""),"",SUMIFS('تحميل المصنعيات'!$N:$N,'تحميل المصنعيات'!$F:$F,AF$2,'تحميل المصنعيات'!$D:$D,AD381))</f>
        <v/>
      </c>
      <c r="AI381" s="55" t="str">
        <f t="shared" si="194"/>
        <v/>
      </c>
      <c r="AJ381" s="55" t="str">
        <f t="shared" si="209"/>
        <v/>
      </c>
      <c r="AK381" s="129" t="str">
        <f t="shared" si="220"/>
        <v/>
      </c>
      <c r="AM381" s="4" t="s">
        <v>12</v>
      </c>
      <c r="AN381" s="5">
        <v>45546</v>
      </c>
      <c r="AO381" s="6"/>
      <c r="AP381" s="6"/>
      <c r="AQ381" s="6" t="str">
        <f t="shared" si="210"/>
        <v/>
      </c>
      <c r="AR381" s="6" t="str">
        <f>IF(OR(AO381="",AP381=""),"",SUMIFS('تحميل المصنعيات'!$N:$N,'تحميل المصنعيات'!$F:$F,AP$2,'تحميل المصنعيات'!$D:$D,AN381))</f>
        <v/>
      </c>
      <c r="AS381" s="55" t="str">
        <f t="shared" si="195"/>
        <v/>
      </c>
      <c r="AT381" s="55" t="str">
        <f t="shared" si="196"/>
        <v/>
      </c>
      <c r="AU381" s="129" t="str">
        <f t="shared" si="221"/>
        <v/>
      </c>
      <c r="AW381" s="4" t="s">
        <v>12</v>
      </c>
      <c r="AX381" s="5">
        <v>45546</v>
      </c>
      <c r="AY381" s="6"/>
      <c r="AZ381" s="6"/>
      <c r="BA381" s="6" t="str">
        <f t="shared" si="211"/>
        <v/>
      </c>
      <c r="BB381" s="6" t="str">
        <f>IF(OR(AY381="",AZ381=""),"",SUMIFS('تحميل المصنعيات'!$N:$N,'تحميل المصنعيات'!$F:$F,AZ$2,'تحميل المصنعيات'!$D:$D,AX381))</f>
        <v/>
      </c>
      <c r="BC381" s="55" t="str">
        <f t="shared" si="197"/>
        <v/>
      </c>
      <c r="BD381" s="55" t="str">
        <f t="shared" si="212"/>
        <v/>
      </c>
      <c r="BE381" s="129" t="str">
        <f t="shared" si="222"/>
        <v/>
      </c>
      <c r="BG381" s="4" t="s">
        <v>12</v>
      </c>
      <c r="BH381" s="5">
        <v>45546</v>
      </c>
      <c r="BI381" s="6"/>
      <c r="BJ381" s="6"/>
      <c r="BK381" s="6" t="str">
        <f t="shared" si="213"/>
        <v/>
      </c>
      <c r="BL381" s="6" t="str">
        <f>IF(OR(BI381="",BJ381=""),"",SUMIFS('تحميل المصنعيات'!$N:$N,'تحميل المصنعيات'!$F:$F,BJ$2,'تحميل المصنعيات'!$D:$D,BH381))</f>
        <v/>
      </c>
      <c r="BM381" s="55" t="str">
        <f t="shared" si="198"/>
        <v/>
      </c>
      <c r="BN381" s="55" t="str">
        <f t="shared" si="199"/>
        <v/>
      </c>
      <c r="BO381" s="129" t="str">
        <f t="shared" si="223"/>
        <v/>
      </c>
      <c r="BQ381" s="4" t="s">
        <v>12</v>
      </c>
      <c r="BR381" s="5">
        <v>45546</v>
      </c>
      <c r="BS381" s="6"/>
      <c r="BT381" s="6"/>
      <c r="BU381" s="6" t="str">
        <f t="shared" si="214"/>
        <v/>
      </c>
      <c r="BV381" s="6" t="str">
        <f>IF(OR(BS381="",BT381=""),"",SUMIFS('تحميل المصنعيات'!$N:$N,'تحميل المصنعيات'!$F:$F,BT$2,'تحميل المصنعيات'!$D:$D,BR381))</f>
        <v/>
      </c>
      <c r="BW381" s="55" t="str">
        <f t="shared" si="200"/>
        <v/>
      </c>
      <c r="BX381" s="55" t="str">
        <f t="shared" si="215"/>
        <v/>
      </c>
      <c r="BY381" s="129" t="str">
        <f t="shared" si="224"/>
        <v/>
      </c>
      <c r="CA381" s="4" t="s">
        <v>12</v>
      </c>
      <c r="CB381" s="5">
        <v>45546</v>
      </c>
      <c r="CC381" s="6"/>
      <c r="CD381" s="6"/>
      <c r="CE381" s="6" t="str">
        <f t="shared" si="216"/>
        <v/>
      </c>
      <c r="CF381" s="6" t="str">
        <f>IF(OR(CC381="",CD381=""),"",SUMIFS('تحميل المصنعيات'!$N:$N,'تحميل المصنعيات'!$F:$F,CD$2,'تحميل المصنعيات'!$D:$D,CB381))</f>
        <v/>
      </c>
      <c r="CG381" s="55" t="str">
        <f t="shared" si="201"/>
        <v/>
      </c>
      <c r="CH381" s="55" t="str">
        <f t="shared" si="202"/>
        <v/>
      </c>
      <c r="CI381" s="129" t="str">
        <f t="shared" si="225"/>
        <v/>
      </c>
      <c r="CK381" s="4" t="s">
        <v>12</v>
      </c>
      <c r="CL381" s="5">
        <v>45546</v>
      </c>
      <c r="CM381" s="6"/>
      <c r="CN381" s="6"/>
      <c r="CO381" s="6" t="str">
        <f t="shared" si="217"/>
        <v/>
      </c>
      <c r="CP381" s="6" t="str">
        <f>IF(OR(CM381="",CN381=""),"",SUMIFS('تحميل المصنعيات'!$N:$N,'تحميل المصنعيات'!$F:$F,CN$2,'تحميل المصنعيات'!$D:$D,CL381))</f>
        <v/>
      </c>
      <c r="CQ381" s="55" t="str">
        <f t="shared" si="203"/>
        <v/>
      </c>
      <c r="CR381" s="55" t="str">
        <f t="shared" si="204"/>
        <v/>
      </c>
      <c r="CS381" s="129" t="str">
        <f t="shared" si="226"/>
        <v/>
      </c>
    </row>
    <row r="382" spans="9:97" x14ac:dyDescent="0.25">
      <c r="I382" s="4" t="s">
        <v>13</v>
      </c>
      <c r="J382" s="5">
        <v>45547</v>
      </c>
      <c r="K382" s="6"/>
      <c r="L382" s="6"/>
      <c r="M382" s="6" t="str">
        <f t="shared" si="205"/>
        <v/>
      </c>
      <c r="N382" s="6" t="str">
        <f>IF(OR(K382="",L382=""),"",SUMIFS('تحميل المصنعيات'!$N:$N,'تحميل المصنعيات'!$F:$F,L$2,'تحميل المصنعيات'!$D:$D,J382))</f>
        <v/>
      </c>
      <c r="O382" s="55" t="str">
        <f t="shared" si="191"/>
        <v/>
      </c>
      <c r="P382" s="55" t="str">
        <f t="shared" si="218"/>
        <v/>
      </c>
      <c r="Q382" s="129" t="str">
        <f t="shared" si="206"/>
        <v/>
      </c>
      <c r="S382" s="4" t="s">
        <v>13</v>
      </c>
      <c r="T382" s="5">
        <v>45547</v>
      </c>
      <c r="U382" s="6"/>
      <c r="V382" s="6"/>
      <c r="W382" s="6" t="str">
        <f t="shared" si="207"/>
        <v/>
      </c>
      <c r="X382" s="6" t="str">
        <f>IF(OR(U382="",V382=""),"",SUMIFS('تحميل المصنعيات'!$N:$N,'تحميل المصنعيات'!$F:$F,V$2,'تحميل المصنعيات'!$D:$D,T382))</f>
        <v/>
      </c>
      <c r="Y382" s="55" t="str">
        <f t="shared" si="192"/>
        <v/>
      </c>
      <c r="Z382" s="55" t="str">
        <f t="shared" si="193"/>
        <v/>
      </c>
      <c r="AA382" s="129" t="str">
        <f t="shared" si="219"/>
        <v/>
      </c>
      <c r="AC382" s="4" t="s">
        <v>13</v>
      </c>
      <c r="AD382" s="5">
        <v>45547</v>
      </c>
      <c r="AE382" s="6"/>
      <c r="AF382" s="6"/>
      <c r="AG382" s="6" t="str">
        <f t="shared" si="208"/>
        <v/>
      </c>
      <c r="AH382" s="6" t="str">
        <f>IF(OR(AE382="",AF382=""),"",SUMIFS('تحميل المصنعيات'!$N:$N,'تحميل المصنعيات'!$F:$F,AF$2,'تحميل المصنعيات'!$D:$D,AD382))</f>
        <v/>
      </c>
      <c r="AI382" s="55" t="str">
        <f t="shared" si="194"/>
        <v/>
      </c>
      <c r="AJ382" s="55" t="str">
        <f t="shared" si="209"/>
        <v/>
      </c>
      <c r="AK382" s="129" t="str">
        <f t="shared" si="220"/>
        <v/>
      </c>
      <c r="AM382" s="4" t="s">
        <v>13</v>
      </c>
      <c r="AN382" s="5">
        <v>45547</v>
      </c>
      <c r="AO382" s="6"/>
      <c r="AP382" s="6"/>
      <c r="AQ382" s="6" t="str">
        <f t="shared" si="210"/>
        <v/>
      </c>
      <c r="AR382" s="6" t="str">
        <f>IF(OR(AO382="",AP382=""),"",SUMIFS('تحميل المصنعيات'!$N:$N,'تحميل المصنعيات'!$F:$F,AP$2,'تحميل المصنعيات'!$D:$D,AN382))</f>
        <v/>
      </c>
      <c r="AS382" s="55" t="str">
        <f t="shared" si="195"/>
        <v/>
      </c>
      <c r="AT382" s="55" t="str">
        <f t="shared" si="196"/>
        <v/>
      </c>
      <c r="AU382" s="129" t="str">
        <f t="shared" si="221"/>
        <v/>
      </c>
      <c r="AW382" s="4" t="s">
        <v>13</v>
      </c>
      <c r="AX382" s="5">
        <v>45547</v>
      </c>
      <c r="AY382" s="6"/>
      <c r="AZ382" s="6"/>
      <c r="BA382" s="6" t="str">
        <f t="shared" si="211"/>
        <v/>
      </c>
      <c r="BB382" s="6" t="str">
        <f>IF(OR(AY382="",AZ382=""),"",SUMIFS('تحميل المصنعيات'!$N:$N,'تحميل المصنعيات'!$F:$F,AZ$2,'تحميل المصنعيات'!$D:$D,AX382))</f>
        <v/>
      </c>
      <c r="BC382" s="55" t="str">
        <f t="shared" si="197"/>
        <v/>
      </c>
      <c r="BD382" s="55" t="str">
        <f t="shared" si="212"/>
        <v/>
      </c>
      <c r="BE382" s="129" t="str">
        <f t="shared" si="222"/>
        <v/>
      </c>
      <c r="BG382" s="4" t="s">
        <v>13</v>
      </c>
      <c r="BH382" s="5">
        <v>45547</v>
      </c>
      <c r="BI382" s="6"/>
      <c r="BJ382" s="6"/>
      <c r="BK382" s="6" t="str">
        <f t="shared" si="213"/>
        <v/>
      </c>
      <c r="BL382" s="6" t="str">
        <f>IF(OR(BI382="",BJ382=""),"",SUMIFS('تحميل المصنعيات'!$N:$N,'تحميل المصنعيات'!$F:$F,BJ$2,'تحميل المصنعيات'!$D:$D,BH382))</f>
        <v/>
      </c>
      <c r="BM382" s="55" t="str">
        <f t="shared" si="198"/>
        <v/>
      </c>
      <c r="BN382" s="55" t="str">
        <f t="shared" si="199"/>
        <v/>
      </c>
      <c r="BO382" s="129" t="str">
        <f t="shared" si="223"/>
        <v/>
      </c>
      <c r="BQ382" s="4" t="s">
        <v>13</v>
      </c>
      <c r="BR382" s="5">
        <v>45547</v>
      </c>
      <c r="BS382" s="6"/>
      <c r="BT382" s="6"/>
      <c r="BU382" s="6" t="str">
        <f t="shared" si="214"/>
        <v/>
      </c>
      <c r="BV382" s="6" t="str">
        <f>IF(OR(BS382="",BT382=""),"",SUMIFS('تحميل المصنعيات'!$N:$N,'تحميل المصنعيات'!$F:$F,BT$2,'تحميل المصنعيات'!$D:$D,BR382))</f>
        <v/>
      </c>
      <c r="BW382" s="55" t="str">
        <f t="shared" si="200"/>
        <v/>
      </c>
      <c r="BX382" s="55" t="str">
        <f t="shared" si="215"/>
        <v/>
      </c>
      <c r="BY382" s="129" t="str">
        <f t="shared" si="224"/>
        <v/>
      </c>
      <c r="CA382" s="4" t="s">
        <v>13</v>
      </c>
      <c r="CB382" s="5">
        <v>45547</v>
      </c>
      <c r="CC382" s="6"/>
      <c r="CD382" s="6"/>
      <c r="CE382" s="6" t="str">
        <f t="shared" si="216"/>
        <v/>
      </c>
      <c r="CF382" s="6" t="str">
        <f>IF(OR(CC382="",CD382=""),"",SUMIFS('تحميل المصنعيات'!$N:$N,'تحميل المصنعيات'!$F:$F,CD$2,'تحميل المصنعيات'!$D:$D,CB382))</f>
        <v/>
      </c>
      <c r="CG382" s="55" t="str">
        <f t="shared" si="201"/>
        <v/>
      </c>
      <c r="CH382" s="55" t="str">
        <f t="shared" si="202"/>
        <v/>
      </c>
      <c r="CI382" s="129" t="str">
        <f t="shared" si="225"/>
        <v/>
      </c>
      <c r="CK382" s="4" t="s">
        <v>13</v>
      </c>
      <c r="CL382" s="5">
        <v>45547</v>
      </c>
      <c r="CM382" s="6"/>
      <c r="CN382" s="6"/>
      <c r="CO382" s="6" t="str">
        <f t="shared" si="217"/>
        <v/>
      </c>
      <c r="CP382" s="6" t="str">
        <f>IF(OR(CM382="",CN382=""),"",SUMIFS('تحميل المصنعيات'!$N:$N,'تحميل المصنعيات'!$F:$F,CN$2,'تحميل المصنعيات'!$D:$D,CL382))</f>
        <v/>
      </c>
      <c r="CQ382" s="55" t="str">
        <f t="shared" si="203"/>
        <v/>
      </c>
      <c r="CR382" s="55" t="str">
        <f t="shared" si="204"/>
        <v/>
      </c>
      <c r="CS382" s="129" t="str">
        <f t="shared" si="226"/>
        <v/>
      </c>
    </row>
    <row r="383" spans="9:97" x14ac:dyDescent="0.25">
      <c r="I383" s="132" t="s">
        <v>30</v>
      </c>
      <c r="J383" s="133">
        <v>45548</v>
      </c>
      <c r="K383" s="134"/>
      <c r="L383" s="134"/>
      <c r="M383" s="134" t="str">
        <f t="shared" si="205"/>
        <v/>
      </c>
      <c r="N383" s="134" t="str">
        <f>IF(OR(K383="",L383=""),"",SUMIFS('تحميل المصنعيات'!$N:$N,'تحميل المصنعيات'!$F:$F,L$2,'تحميل المصنعيات'!$D:$D,J383))</f>
        <v/>
      </c>
      <c r="O383" s="135" t="str">
        <f t="shared" si="191"/>
        <v/>
      </c>
      <c r="P383" s="135" t="str">
        <f t="shared" si="218"/>
        <v/>
      </c>
      <c r="Q383" s="132" t="str">
        <f t="shared" si="206"/>
        <v/>
      </c>
      <c r="S383" s="132" t="s">
        <v>30</v>
      </c>
      <c r="T383" s="133">
        <v>45548</v>
      </c>
      <c r="U383" s="134"/>
      <c r="V383" s="134"/>
      <c r="W383" s="134" t="str">
        <f t="shared" si="207"/>
        <v/>
      </c>
      <c r="X383" s="134" t="str">
        <f>IF(OR(U383="",V383=""),"",SUMIFS('تحميل المصنعيات'!$N:$N,'تحميل المصنعيات'!$F:$F,V$2,'تحميل المصنعيات'!$D:$D,T383))</f>
        <v/>
      </c>
      <c r="Y383" s="135" t="str">
        <f t="shared" si="192"/>
        <v/>
      </c>
      <c r="Z383" s="135" t="str">
        <f t="shared" si="193"/>
        <v/>
      </c>
      <c r="AA383" s="132" t="str">
        <f t="shared" si="219"/>
        <v/>
      </c>
      <c r="AC383" s="132" t="s">
        <v>30</v>
      </c>
      <c r="AD383" s="133">
        <v>45548</v>
      </c>
      <c r="AE383" s="134"/>
      <c r="AF383" s="134"/>
      <c r="AG383" s="134" t="str">
        <f t="shared" si="208"/>
        <v/>
      </c>
      <c r="AH383" s="134" t="str">
        <f>IF(OR(AE383="",AF383=""),"",SUMIFS('تحميل المصنعيات'!$N:$N,'تحميل المصنعيات'!$F:$F,AF$2,'تحميل المصنعيات'!$D:$D,AD383))</f>
        <v/>
      </c>
      <c r="AI383" s="135" t="str">
        <f t="shared" si="194"/>
        <v/>
      </c>
      <c r="AJ383" s="135" t="str">
        <f t="shared" si="209"/>
        <v/>
      </c>
      <c r="AK383" s="132" t="str">
        <f t="shared" si="220"/>
        <v/>
      </c>
      <c r="AM383" s="132" t="s">
        <v>30</v>
      </c>
      <c r="AN383" s="133">
        <v>45548</v>
      </c>
      <c r="AO383" s="134"/>
      <c r="AP383" s="134"/>
      <c r="AQ383" s="134" t="str">
        <f t="shared" si="210"/>
        <v/>
      </c>
      <c r="AR383" s="134" t="str">
        <f>IF(OR(AO383="",AP383=""),"",SUMIFS('تحميل المصنعيات'!$N:$N,'تحميل المصنعيات'!$F:$F,AP$2,'تحميل المصنعيات'!$D:$D,AN383))</f>
        <v/>
      </c>
      <c r="AS383" s="135" t="str">
        <f t="shared" si="195"/>
        <v/>
      </c>
      <c r="AT383" s="135" t="str">
        <f t="shared" si="196"/>
        <v/>
      </c>
      <c r="AU383" s="132" t="str">
        <f t="shared" si="221"/>
        <v/>
      </c>
      <c r="AW383" s="132" t="s">
        <v>30</v>
      </c>
      <c r="AX383" s="133">
        <v>45548</v>
      </c>
      <c r="AY383" s="134"/>
      <c r="AZ383" s="134"/>
      <c r="BA383" s="134" t="str">
        <f t="shared" si="211"/>
        <v/>
      </c>
      <c r="BB383" s="134" t="str">
        <f>IF(OR(AY383="",AZ383=""),"",SUMIFS('تحميل المصنعيات'!$N:$N,'تحميل المصنعيات'!$F:$F,AZ$2,'تحميل المصنعيات'!$D:$D,AX383))</f>
        <v/>
      </c>
      <c r="BC383" s="135" t="str">
        <f t="shared" si="197"/>
        <v/>
      </c>
      <c r="BD383" s="135" t="str">
        <f t="shared" si="212"/>
        <v/>
      </c>
      <c r="BE383" s="132" t="str">
        <f t="shared" si="222"/>
        <v/>
      </c>
      <c r="BG383" s="132" t="s">
        <v>30</v>
      </c>
      <c r="BH383" s="133">
        <v>45548</v>
      </c>
      <c r="BI383" s="134"/>
      <c r="BJ383" s="134"/>
      <c r="BK383" s="134" t="str">
        <f t="shared" si="213"/>
        <v/>
      </c>
      <c r="BL383" s="134" t="str">
        <f>IF(OR(BI383="",BJ383=""),"",SUMIFS('تحميل المصنعيات'!$N:$N,'تحميل المصنعيات'!$F:$F,BJ$2,'تحميل المصنعيات'!$D:$D,BH383))</f>
        <v/>
      </c>
      <c r="BM383" s="135" t="str">
        <f t="shared" si="198"/>
        <v/>
      </c>
      <c r="BN383" s="135" t="str">
        <f t="shared" si="199"/>
        <v/>
      </c>
      <c r="BO383" s="132" t="str">
        <f t="shared" si="223"/>
        <v/>
      </c>
      <c r="BQ383" s="132" t="s">
        <v>30</v>
      </c>
      <c r="BR383" s="133">
        <v>45548</v>
      </c>
      <c r="BS383" s="134"/>
      <c r="BT383" s="134"/>
      <c r="BU383" s="134" t="str">
        <f t="shared" si="214"/>
        <v/>
      </c>
      <c r="BV383" s="134" t="str">
        <f>IF(OR(BS383="",BT383=""),"",SUMIFS('تحميل المصنعيات'!$N:$N,'تحميل المصنعيات'!$F:$F,BT$2,'تحميل المصنعيات'!$D:$D,BR383))</f>
        <v/>
      </c>
      <c r="BW383" s="135" t="str">
        <f t="shared" si="200"/>
        <v/>
      </c>
      <c r="BX383" s="135" t="str">
        <f t="shared" si="215"/>
        <v/>
      </c>
      <c r="BY383" s="132" t="str">
        <f t="shared" si="224"/>
        <v/>
      </c>
      <c r="CA383" s="132" t="s">
        <v>30</v>
      </c>
      <c r="CB383" s="133">
        <v>45548</v>
      </c>
      <c r="CC383" s="134"/>
      <c r="CD383" s="134"/>
      <c r="CE383" s="134" t="str">
        <f t="shared" si="216"/>
        <v/>
      </c>
      <c r="CF383" s="134" t="str">
        <f>IF(OR(CC383="",CD383=""),"",SUMIFS('تحميل المصنعيات'!$N:$N,'تحميل المصنعيات'!$F:$F,CD$2,'تحميل المصنعيات'!$D:$D,CB383))</f>
        <v/>
      </c>
      <c r="CG383" s="135" t="str">
        <f t="shared" si="201"/>
        <v/>
      </c>
      <c r="CH383" s="135" t="str">
        <f t="shared" si="202"/>
        <v/>
      </c>
      <c r="CI383" s="132" t="str">
        <f t="shared" si="225"/>
        <v/>
      </c>
      <c r="CK383" s="132" t="s">
        <v>30</v>
      </c>
      <c r="CL383" s="133">
        <v>45548</v>
      </c>
      <c r="CM383" s="134"/>
      <c r="CN383" s="134"/>
      <c r="CO383" s="134" t="str">
        <f t="shared" si="217"/>
        <v/>
      </c>
      <c r="CP383" s="134" t="str">
        <f>IF(OR(CM383="",CN383=""),"",SUMIFS('تحميل المصنعيات'!$N:$N,'تحميل المصنعيات'!$F:$F,CN$2,'تحميل المصنعيات'!$D:$D,CL383))</f>
        <v/>
      </c>
      <c r="CQ383" s="135" t="str">
        <f t="shared" si="203"/>
        <v/>
      </c>
      <c r="CR383" s="135" t="str">
        <f t="shared" si="204"/>
        <v/>
      </c>
      <c r="CS383" s="132" t="str">
        <f t="shared" si="226"/>
        <v/>
      </c>
    </row>
    <row r="384" spans="9:97" x14ac:dyDescent="0.25">
      <c r="I384" s="4" t="s">
        <v>8</v>
      </c>
      <c r="J384" s="5">
        <v>45549</v>
      </c>
      <c r="K384" s="6"/>
      <c r="L384" s="6"/>
      <c r="M384" s="6" t="str">
        <f t="shared" si="205"/>
        <v/>
      </c>
      <c r="N384" s="6" t="str">
        <f>IF(OR(K384="",L384=""),"",SUMIFS('تحميل المصنعيات'!$N:$N,'تحميل المصنعيات'!$F:$F,L$2,'تحميل المصنعيات'!$D:$D,J384))</f>
        <v/>
      </c>
      <c r="O384" s="55" t="str">
        <f t="shared" si="191"/>
        <v/>
      </c>
      <c r="P384" s="55" t="str">
        <f t="shared" si="218"/>
        <v/>
      </c>
      <c r="Q384" s="129" t="str">
        <f t="shared" si="206"/>
        <v/>
      </c>
      <c r="S384" s="4" t="s">
        <v>8</v>
      </c>
      <c r="T384" s="5">
        <v>45549</v>
      </c>
      <c r="U384" s="6"/>
      <c r="V384" s="6"/>
      <c r="W384" s="6" t="str">
        <f t="shared" si="207"/>
        <v/>
      </c>
      <c r="X384" s="6" t="str">
        <f>IF(OR(U384="",V384=""),"",SUMIFS('تحميل المصنعيات'!$N:$N,'تحميل المصنعيات'!$F:$F,V$2,'تحميل المصنعيات'!$D:$D,T384))</f>
        <v/>
      </c>
      <c r="Y384" s="55" t="str">
        <f t="shared" si="192"/>
        <v/>
      </c>
      <c r="Z384" s="55" t="str">
        <f t="shared" si="193"/>
        <v/>
      </c>
      <c r="AA384" s="129" t="str">
        <f t="shared" si="219"/>
        <v/>
      </c>
      <c r="AC384" s="4" t="s">
        <v>8</v>
      </c>
      <c r="AD384" s="5">
        <v>45549</v>
      </c>
      <c r="AE384" s="6"/>
      <c r="AF384" s="6"/>
      <c r="AG384" s="6" t="str">
        <f t="shared" si="208"/>
        <v/>
      </c>
      <c r="AH384" s="6" t="str">
        <f>IF(OR(AE384="",AF384=""),"",SUMIFS('تحميل المصنعيات'!$N:$N,'تحميل المصنعيات'!$F:$F,AF$2,'تحميل المصنعيات'!$D:$D,AD384))</f>
        <v/>
      </c>
      <c r="AI384" s="55" t="str">
        <f t="shared" si="194"/>
        <v/>
      </c>
      <c r="AJ384" s="55" t="str">
        <f t="shared" si="209"/>
        <v/>
      </c>
      <c r="AK384" s="129" t="str">
        <f t="shared" si="220"/>
        <v/>
      </c>
      <c r="AM384" s="4" t="s">
        <v>8</v>
      </c>
      <c r="AN384" s="5">
        <v>45549</v>
      </c>
      <c r="AO384" s="6"/>
      <c r="AP384" s="6"/>
      <c r="AQ384" s="6" t="str">
        <f t="shared" si="210"/>
        <v/>
      </c>
      <c r="AR384" s="6" t="str">
        <f>IF(OR(AO384="",AP384=""),"",SUMIFS('تحميل المصنعيات'!$N:$N,'تحميل المصنعيات'!$F:$F,AP$2,'تحميل المصنعيات'!$D:$D,AN384))</f>
        <v/>
      </c>
      <c r="AS384" s="55" t="str">
        <f t="shared" si="195"/>
        <v/>
      </c>
      <c r="AT384" s="55" t="str">
        <f t="shared" si="196"/>
        <v/>
      </c>
      <c r="AU384" s="129" t="str">
        <f t="shared" si="221"/>
        <v/>
      </c>
      <c r="AW384" s="4" t="s">
        <v>8</v>
      </c>
      <c r="AX384" s="5">
        <v>45549</v>
      </c>
      <c r="AY384" s="6"/>
      <c r="AZ384" s="6"/>
      <c r="BA384" s="6" t="str">
        <f t="shared" si="211"/>
        <v/>
      </c>
      <c r="BB384" s="6" t="str">
        <f>IF(OR(AY384="",AZ384=""),"",SUMIFS('تحميل المصنعيات'!$N:$N,'تحميل المصنعيات'!$F:$F,AZ$2,'تحميل المصنعيات'!$D:$D,AX384))</f>
        <v/>
      </c>
      <c r="BC384" s="55" t="str">
        <f t="shared" si="197"/>
        <v/>
      </c>
      <c r="BD384" s="55" t="str">
        <f t="shared" si="212"/>
        <v/>
      </c>
      <c r="BE384" s="129" t="str">
        <f t="shared" si="222"/>
        <v/>
      </c>
      <c r="BG384" s="4" t="s">
        <v>8</v>
      </c>
      <c r="BH384" s="5">
        <v>45549</v>
      </c>
      <c r="BI384" s="6"/>
      <c r="BJ384" s="6"/>
      <c r="BK384" s="6" t="str">
        <f t="shared" si="213"/>
        <v/>
      </c>
      <c r="BL384" s="6" t="str">
        <f>IF(OR(BI384="",BJ384=""),"",SUMIFS('تحميل المصنعيات'!$N:$N,'تحميل المصنعيات'!$F:$F,BJ$2,'تحميل المصنعيات'!$D:$D,BH384))</f>
        <v/>
      </c>
      <c r="BM384" s="55" t="str">
        <f t="shared" si="198"/>
        <v/>
      </c>
      <c r="BN384" s="55" t="str">
        <f t="shared" si="199"/>
        <v/>
      </c>
      <c r="BO384" s="129" t="str">
        <f t="shared" si="223"/>
        <v/>
      </c>
      <c r="BQ384" s="4" t="s">
        <v>8</v>
      </c>
      <c r="BR384" s="5">
        <v>45549</v>
      </c>
      <c r="BS384" s="6"/>
      <c r="BT384" s="6"/>
      <c r="BU384" s="6" t="str">
        <f t="shared" si="214"/>
        <v/>
      </c>
      <c r="BV384" s="6" t="str">
        <f>IF(OR(BS384="",BT384=""),"",SUMIFS('تحميل المصنعيات'!$N:$N,'تحميل المصنعيات'!$F:$F,BT$2,'تحميل المصنعيات'!$D:$D,BR384))</f>
        <v/>
      </c>
      <c r="BW384" s="55" t="str">
        <f t="shared" si="200"/>
        <v/>
      </c>
      <c r="BX384" s="55" t="str">
        <f t="shared" si="215"/>
        <v/>
      </c>
      <c r="BY384" s="129" t="str">
        <f t="shared" si="224"/>
        <v/>
      </c>
      <c r="CA384" s="4" t="s">
        <v>8</v>
      </c>
      <c r="CB384" s="5">
        <v>45549</v>
      </c>
      <c r="CC384" s="6"/>
      <c r="CD384" s="6"/>
      <c r="CE384" s="6" t="str">
        <f t="shared" si="216"/>
        <v/>
      </c>
      <c r="CF384" s="6" t="str">
        <f>IF(OR(CC384="",CD384=""),"",SUMIFS('تحميل المصنعيات'!$N:$N,'تحميل المصنعيات'!$F:$F,CD$2,'تحميل المصنعيات'!$D:$D,CB384))</f>
        <v/>
      </c>
      <c r="CG384" s="55" t="str">
        <f t="shared" si="201"/>
        <v/>
      </c>
      <c r="CH384" s="55" t="str">
        <f t="shared" si="202"/>
        <v/>
      </c>
      <c r="CI384" s="129" t="str">
        <f t="shared" si="225"/>
        <v/>
      </c>
      <c r="CK384" s="4" t="s">
        <v>8</v>
      </c>
      <c r="CL384" s="5">
        <v>45549</v>
      </c>
      <c r="CM384" s="6"/>
      <c r="CN384" s="6"/>
      <c r="CO384" s="6" t="str">
        <f t="shared" si="217"/>
        <v/>
      </c>
      <c r="CP384" s="6" t="str">
        <f>IF(OR(CM384="",CN384=""),"",SUMIFS('تحميل المصنعيات'!$N:$N,'تحميل المصنعيات'!$F:$F,CN$2,'تحميل المصنعيات'!$D:$D,CL384))</f>
        <v/>
      </c>
      <c r="CQ384" s="55" t="str">
        <f t="shared" si="203"/>
        <v/>
      </c>
      <c r="CR384" s="55" t="str">
        <f t="shared" si="204"/>
        <v/>
      </c>
      <c r="CS384" s="129" t="str">
        <f t="shared" si="226"/>
        <v/>
      </c>
    </row>
    <row r="385" spans="9:97" x14ac:dyDescent="0.25">
      <c r="I385" s="4" t="s">
        <v>9</v>
      </c>
      <c r="J385" s="5">
        <v>45550</v>
      </c>
      <c r="K385" s="6"/>
      <c r="L385" s="6"/>
      <c r="M385" s="6" t="str">
        <f t="shared" si="205"/>
        <v/>
      </c>
      <c r="N385" s="6" t="str">
        <f>IF(OR(K385="",L385=""),"",SUMIFS('تحميل المصنعيات'!$N:$N,'تحميل المصنعيات'!$F:$F,L$2,'تحميل المصنعيات'!$D:$D,J385))</f>
        <v/>
      </c>
      <c r="O385" s="55" t="str">
        <f t="shared" si="191"/>
        <v/>
      </c>
      <c r="P385" s="55" t="str">
        <f t="shared" si="218"/>
        <v/>
      </c>
      <c r="Q385" s="129" t="str">
        <f t="shared" si="206"/>
        <v/>
      </c>
      <c r="S385" s="4" t="s">
        <v>9</v>
      </c>
      <c r="T385" s="5">
        <v>45550</v>
      </c>
      <c r="U385" s="6"/>
      <c r="V385" s="6"/>
      <c r="W385" s="6" t="str">
        <f t="shared" si="207"/>
        <v/>
      </c>
      <c r="X385" s="6" t="str">
        <f>IF(OR(U385="",V385=""),"",SUMIFS('تحميل المصنعيات'!$N:$N,'تحميل المصنعيات'!$F:$F,V$2,'تحميل المصنعيات'!$D:$D,T385))</f>
        <v/>
      </c>
      <c r="Y385" s="55" t="str">
        <f t="shared" si="192"/>
        <v/>
      </c>
      <c r="Z385" s="55" t="str">
        <f t="shared" si="193"/>
        <v/>
      </c>
      <c r="AA385" s="129" t="str">
        <f t="shared" si="219"/>
        <v/>
      </c>
      <c r="AC385" s="4" t="s">
        <v>9</v>
      </c>
      <c r="AD385" s="5">
        <v>45550</v>
      </c>
      <c r="AE385" s="6"/>
      <c r="AF385" s="6"/>
      <c r="AG385" s="6" t="str">
        <f t="shared" si="208"/>
        <v/>
      </c>
      <c r="AH385" s="6" t="str">
        <f>IF(OR(AE385="",AF385=""),"",SUMIFS('تحميل المصنعيات'!$N:$N,'تحميل المصنعيات'!$F:$F,AF$2,'تحميل المصنعيات'!$D:$D,AD385))</f>
        <v/>
      </c>
      <c r="AI385" s="55" t="str">
        <f t="shared" si="194"/>
        <v/>
      </c>
      <c r="AJ385" s="55" t="str">
        <f t="shared" si="209"/>
        <v/>
      </c>
      <c r="AK385" s="129" t="str">
        <f t="shared" si="220"/>
        <v/>
      </c>
      <c r="AM385" s="4" t="s">
        <v>9</v>
      </c>
      <c r="AN385" s="5">
        <v>45550</v>
      </c>
      <c r="AO385" s="6"/>
      <c r="AP385" s="6"/>
      <c r="AQ385" s="6" t="str">
        <f t="shared" si="210"/>
        <v/>
      </c>
      <c r="AR385" s="6" t="str">
        <f>IF(OR(AO385="",AP385=""),"",SUMIFS('تحميل المصنعيات'!$N:$N,'تحميل المصنعيات'!$F:$F,AP$2,'تحميل المصنعيات'!$D:$D,AN385))</f>
        <v/>
      </c>
      <c r="AS385" s="55" t="str">
        <f t="shared" si="195"/>
        <v/>
      </c>
      <c r="AT385" s="55" t="str">
        <f t="shared" si="196"/>
        <v/>
      </c>
      <c r="AU385" s="129" t="str">
        <f t="shared" si="221"/>
        <v/>
      </c>
      <c r="AW385" s="4" t="s">
        <v>9</v>
      </c>
      <c r="AX385" s="5">
        <v>45550</v>
      </c>
      <c r="AY385" s="6"/>
      <c r="AZ385" s="6"/>
      <c r="BA385" s="6" t="str">
        <f t="shared" si="211"/>
        <v/>
      </c>
      <c r="BB385" s="6" t="str">
        <f>IF(OR(AY385="",AZ385=""),"",SUMIFS('تحميل المصنعيات'!$N:$N,'تحميل المصنعيات'!$F:$F,AZ$2,'تحميل المصنعيات'!$D:$D,AX385))</f>
        <v/>
      </c>
      <c r="BC385" s="55" t="str">
        <f t="shared" si="197"/>
        <v/>
      </c>
      <c r="BD385" s="55" t="str">
        <f t="shared" si="212"/>
        <v/>
      </c>
      <c r="BE385" s="129" t="str">
        <f t="shared" si="222"/>
        <v/>
      </c>
      <c r="BG385" s="4" t="s">
        <v>9</v>
      </c>
      <c r="BH385" s="5">
        <v>45550</v>
      </c>
      <c r="BI385" s="6"/>
      <c r="BJ385" s="6"/>
      <c r="BK385" s="6" t="str">
        <f t="shared" si="213"/>
        <v/>
      </c>
      <c r="BL385" s="6" t="str">
        <f>IF(OR(BI385="",BJ385=""),"",SUMIFS('تحميل المصنعيات'!$N:$N,'تحميل المصنعيات'!$F:$F,BJ$2,'تحميل المصنعيات'!$D:$D,BH385))</f>
        <v/>
      </c>
      <c r="BM385" s="55" t="str">
        <f t="shared" si="198"/>
        <v/>
      </c>
      <c r="BN385" s="55" t="str">
        <f t="shared" si="199"/>
        <v/>
      </c>
      <c r="BO385" s="129" t="str">
        <f t="shared" si="223"/>
        <v/>
      </c>
      <c r="BQ385" s="4" t="s">
        <v>9</v>
      </c>
      <c r="BR385" s="5">
        <v>45550</v>
      </c>
      <c r="BS385" s="6"/>
      <c r="BT385" s="6"/>
      <c r="BU385" s="6" t="str">
        <f t="shared" si="214"/>
        <v/>
      </c>
      <c r="BV385" s="6" t="str">
        <f>IF(OR(BS385="",BT385=""),"",SUMIFS('تحميل المصنعيات'!$N:$N,'تحميل المصنعيات'!$F:$F,BT$2,'تحميل المصنعيات'!$D:$D,BR385))</f>
        <v/>
      </c>
      <c r="BW385" s="55" t="str">
        <f t="shared" si="200"/>
        <v/>
      </c>
      <c r="BX385" s="55" t="str">
        <f t="shared" si="215"/>
        <v/>
      </c>
      <c r="BY385" s="129" t="str">
        <f t="shared" si="224"/>
        <v/>
      </c>
      <c r="CA385" s="4" t="s">
        <v>9</v>
      </c>
      <c r="CB385" s="5">
        <v>45550</v>
      </c>
      <c r="CC385" s="6"/>
      <c r="CD385" s="6"/>
      <c r="CE385" s="6" t="str">
        <f t="shared" si="216"/>
        <v/>
      </c>
      <c r="CF385" s="6" t="str">
        <f>IF(OR(CC385="",CD385=""),"",SUMIFS('تحميل المصنعيات'!$N:$N,'تحميل المصنعيات'!$F:$F,CD$2,'تحميل المصنعيات'!$D:$D,CB385))</f>
        <v/>
      </c>
      <c r="CG385" s="55" t="str">
        <f t="shared" si="201"/>
        <v/>
      </c>
      <c r="CH385" s="55" t="str">
        <f t="shared" si="202"/>
        <v/>
      </c>
      <c r="CI385" s="129" t="str">
        <f t="shared" si="225"/>
        <v/>
      </c>
      <c r="CK385" s="4" t="s">
        <v>9</v>
      </c>
      <c r="CL385" s="5">
        <v>45550</v>
      </c>
      <c r="CM385" s="6"/>
      <c r="CN385" s="6"/>
      <c r="CO385" s="6" t="str">
        <f t="shared" si="217"/>
        <v/>
      </c>
      <c r="CP385" s="6" t="str">
        <f>IF(OR(CM385="",CN385=""),"",SUMIFS('تحميل المصنعيات'!$N:$N,'تحميل المصنعيات'!$F:$F,CN$2,'تحميل المصنعيات'!$D:$D,CL385))</f>
        <v/>
      </c>
      <c r="CQ385" s="55" t="str">
        <f t="shared" si="203"/>
        <v/>
      </c>
      <c r="CR385" s="55" t="str">
        <f t="shared" si="204"/>
        <v/>
      </c>
      <c r="CS385" s="129" t="str">
        <f t="shared" si="226"/>
        <v/>
      </c>
    </row>
    <row r="386" spans="9:97" x14ac:dyDescent="0.25">
      <c r="I386" s="4" t="s">
        <v>10</v>
      </c>
      <c r="J386" s="5">
        <v>45551</v>
      </c>
      <c r="K386" s="6"/>
      <c r="L386" s="6"/>
      <c r="M386" s="6" t="str">
        <f t="shared" si="205"/>
        <v/>
      </c>
      <c r="N386" s="6" t="str">
        <f>IF(OR(K386="",L386=""),"",SUMIFS('تحميل المصنعيات'!$N:$N,'تحميل المصنعيات'!$F:$F,L$2,'تحميل المصنعيات'!$D:$D,J386))</f>
        <v/>
      </c>
      <c r="O386" s="55" t="str">
        <f t="shared" si="191"/>
        <v/>
      </c>
      <c r="P386" s="55" t="str">
        <f t="shared" si="218"/>
        <v/>
      </c>
      <c r="Q386" s="129" t="str">
        <f t="shared" si="206"/>
        <v/>
      </c>
      <c r="S386" s="4" t="s">
        <v>10</v>
      </c>
      <c r="T386" s="5">
        <v>45551</v>
      </c>
      <c r="U386" s="6"/>
      <c r="V386" s="6"/>
      <c r="W386" s="6" t="str">
        <f t="shared" si="207"/>
        <v/>
      </c>
      <c r="X386" s="6" t="str">
        <f>IF(OR(U386="",V386=""),"",SUMIFS('تحميل المصنعيات'!$N:$N,'تحميل المصنعيات'!$F:$F,V$2,'تحميل المصنعيات'!$D:$D,T386))</f>
        <v/>
      </c>
      <c r="Y386" s="55" t="str">
        <f t="shared" si="192"/>
        <v/>
      </c>
      <c r="Z386" s="55" t="str">
        <f t="shared" si="193"/>
        <v/>
      </c>
      <c r="AA386" s="129" t="str">
        <f t="shared" si="219"/>
        <v/>
      </c>
      <c r="AC386" s="4" t="s">
        <v>10</v>
      </c>
      <c r="AD386" s="5">
        <v>45551</v>
      </c>
      <c r="AE386" s="6"/>
      <c r="AF386" s="6"/>
      <c r="AG386" s="6" t="str">
        <f t="shared" si="208"/>
        <v/>
      </c>
      <c r="AH386" s="6" t="str">
        <f>IF(OR(AE386="",AF386=""),"",SUMIFS('تحميل المصنعيات'!$N:$N,'تحميل المصنعيات'!$F:$F,AF$2,'تحميل المصنعيات'!$D:$D,AD386))</f>
        <v/>
      </c>
      <c r="AI386" s="55" t="str">
        <f t="shared" si="194"/>
        <v/>
      </c>
      <c r="AJ386" s="55" t="str">
        <f t="shared" si="209"/>
        <v/>
      </c>
      <c r="AK386" s="129" t="str">
        <f t="shared" si="220"/>
        <v/>
      </c>
      <c r="AM386" s="4" t="s">
        <v>10</v>
      </c>
      <c r="AN386" s="5">
        <v>45551</v>
      </c>
      <c r="AO386" s="6"/>
      <c r="AP386" s="6"/>
      <c r="AQ386" s="6" t="str">
        <f t="shared" si="210"/>
        <v/>
      </c>
      <c r="AR386" s="6" t="str">
        <f>IF(OR(AO386="",AP386=""),"",SUMIFS('تحميل المصنعيات'!$N:$N,'تحميل المصنعيات'!$F:$F,AP$2,'تحميل المصنعيات'!$D:$D,AN386))</f>
        <v/>
      </c>
      <c r="AS386" s="55" t="str">
        <f t="shared" si="195"/>
        <v/>
      </c>
      <c r="AT386" s="55" t="str">
        <f t="shared" si="196"/>
        <v/>
      </c>
      <c r="AU386" s="129" t="str">
        <f t="shared" si="221"/>
        <v/>
      </c>
      <c r="AW386" s="4" t="s">
        <v>10</v>
      </c>
      <c r="AX386" s="5">
        <v>45551</v>
      </c>
      <c r="AY386" s="6"/>
      <c r="AZ386" s="6"/>
      <c r="BA386" s="6" t="str">
        <f t="shared" si="211"/>
        <v/>
      </c>
      <c r="BB386" s="6" t="str">
        <f>IF(OR(AY386="",AZ386=""),"",SUMIFS('تحميل المصنعيات'!$N:$N,'تحميل المصنعيات'!$F:$F,AZ$2,'تحميل المصنعيات'!$D:$D,AX386))</f>
        <v/>
      </c>
      <c r="BC386" s="55" t="str">
        <f t="shared" si="197"/>
        <v/>
      </c>
      <c r="BD386" s="55" t="str">
        <f t="shared" si="212"/>
        <v/>
      </c>
      <c r="BE386" s="129" t="str">
        <f t="shared" si="222"/>
        <v/>
      </c>
      <c r="BG386" s="4" t="s">
        <v>10</v>
      </c>
      <c r="BH386" s="5">
        <v>45551</v>
      </c>
      <c r="BI386" s="6"/>
      <c r="BJ386" s="6"/>
      <c r="BK386" s="6" t="str">
        <f t="shared" si="213"/>
        <v/>
      </c>
      <c r="BL386" s="6" t="str">
        <f>IF(OR(BI386="",BJ386=""),"",SUMIFS('تحميل المصنعيات'!$N:$N,'تحميل المصنعيات'!$F:$F,BJ$2,'تحميل المصنعيات'!$D:$D,BH386))</f>
        <v/>
      </c>
      <c r="BM386" s="55" t="str">
        <f t="shared" si="198"/>
        <v/>
      </c>
      <c r="BN386" s="55" t="str">
        <f t="shared" si="199"/>
        <v/>
      </c>
      <c r="BO386" s="129" t="str">
        <f t="shared" si="223"/>
        <v/>
      </c>
      <c r="BQ386" s="4" t="s">
        <v>10</v>
      </c>
      <c r="BR386" s="5">
        <v>45551</v>
      </c>
      <c r="BS386" s="6"/>
      <c r="BT386" s="6"/>
      <c r="BU386" s="6" t="str">
        <f t="shared" si="214"/>
        <v/>
      </c>
      <c r="BV386" s="6" t="str">
        <f>IF(OR(BS386="",BT386=""),"",SUMIFS('تحميل المصنعيات'!$N:$N,'تحميل المصنعيات'!$F:$F,BT$2,'تحميل المصنعيات'!$D:$D,BR386))</f>
        <v/>
      </c>
      <c r="BW386" s="55" t="str">
        <f t="shared" si="200"/>
        <v/>
      </c>
      <c r="BX386" s="55" t="str">
        <f t="shared" si="215"/>
        <v/>
      </c>
      <c r="BY386" s="129" t="str">
        <f t="shared" si="224"/>
        <v/>
      </c>
      <c r="CA386" s="4" t="s">
        <v>10</v>
      </c>
      <c r="CB386" s="5">
        <v>45551</v>
      </c>
      <c r="CC386" s="6"/>
      <c r="CD386" s="6"/>
      <c r="CE386" s="6" t="str">
        <f t="shared" si="216"/>
        <v/>
      </c>
      <c r="CF386" s="6" t="str">
        <f>IF(OR(CC386="",CD386=""),"",SUMIFS('تحميل المصنعيات'!$N:$N,'تحميل المصنعيات'!$F:$F,CD$2,'تحميل المصنعيات'!$D:$D,CB386))</f>
        <v/>
      </c>
      <c r="CG386" s="55" t="str">
        <f t="shared" si="201"/>
        <v/>
      </c>
      <c r="CH386" s="55" t="str">
        <f t="shared" si="202"/>
        <v/>
      </c>
      <c r="CI386" s="129" t="str">
        <f t="shared" si="225"/>
        <v/>
      </c>
      <c r="CK386" s="4" t="s">
        <v>10</v>
      </c>
      <c r="CL386" s="5">
        <v>45551</v>
      </c>
      <c r="CM386" s="6"/>
      <c r="CN386" s="6"/>
      <c r="CO386" s="6" t="str">
        <f t="shared" si="217"/>
        <v/>
      </c>
      <c r="CP386" s="6" t="str">
        <f>IF(OR(CM386="",CN386=""),"",SUMIFS('تحميل المصنعيات'!$N:$N,'تحميل المصنعيات'!$F:$F,CN$2,'تحميل المصنعيات'!$D:$D,CL386))</f>
        <v/>
      </c>
      <c r="CQ386" s="55" t="str">
        <f t="shared" si="203"/>
        <v/>
      </c>
      <c r="CR386" s="55" t="str">
        <f t="shared" si="204"/>
        <v/>
      </c>
      <c r="CS386" s="129" t="str">
        <f t="shared" si="226"/>
        <v/>
      </c>
    </row>
    <row r="387" spans="9:97" x14ac:dyDescent="0.25">
      <c r="I387" s="4" t="s">
        <v>11</v>
      </c>
      <c r="J387" s="5">
        <v>45552</v>
      </c>
      <c r="K387" s="6"/>
      <c r="L387" s="6"/>
      <c r="M387" s="6" t="str">
        <f t="shared" si="205"/>
        <v/>
      </c>
      <c r="N387" s="6" t="str">
        <f>IF(OR(K387="",L387=""),"",SUMIFS('تحميل المصنعيات'!$N:$N,'تحميل المصنعيات'!$F:$F,L$2,'تحميل المصنعيات'!$D:$D,J387))</f>
        <v/>
      </c>
      <c r="O387" s="55" t="str">
        <f t="shared" si="191"/>
        <v/>
      </c>
      <c r="P387" s="55" t="str">
        <f t="shared" si="218"/>
        <v/>
      </c>
      <c r="Q387" s="129" t="str">
        <f t="shared" si="206"/>
        <v/>
      </c>
      <c r="S387" s="4" t="s">
        <v>11</v>
      </c>
      <c r="T387" s="5">
        <v>45552</v>
      </c>
      <c r="U387" s="6"/>
      <c r="V387" s="6"/>
      <c r="W387" s="6" t="str">
        <f t="shared" si="207"/>
        <v/>
      </c>
      <c r="X387" s="6" t="str">
        <f>IF(OR(U387="",V387=""),"",SUMIFS('تحميل المصنعيات'!$N:$N,'تحميل المصنعيات'!$F:$F,V$2,'تحميل المصنعيات'!$D:$D,T387))</f>
        <v/>
      </c>
      <c r="Y387" s="55" t="str">
        <f t="shared" si="192"/>
        <v/>
      </c>
      <c r="Z387" s="55" t="str">
        <f t="shared" si="193"/>
        <v/>
      </c>
      <c r="AA387" s="129" t="str">
        <f t="shared" si="219"/>
        <v/>
      </c>
      <c r="AC387" s="4" t="s">
        <v>11</v>
      </c>
      <c r="AD387" s="5">
        <v>45552</v>
      </c>
      <c r="AE387" s="6"/>
      <c r="AF387" s="6"/>
      <c r="AG387" s="6" t="str">
        <f t="shared" si="208"/>
        <v/>
      </c>
      <c r="AH387" s="6" t="str">
        <f>IF(OR(AE387="",AF387=""),"",SUMIFS('تحميل المصنعيات'!$N:$N,'تحميل المصنعيات'!$F:$F,AF$2,'تحميل المصنعيات'!$D:$D,AD387))</f>
        <v/>
      </c>
      <c r="AI387" s="55" t="str">
        <f t="shared" si="194"/>
        <v/>
      </c>
      <c r="AJ387" s="55" t="str">
        <f t="shared" si="209"/>
        <v/>
      </c>
      <c r="AK387" s="129" t="str">
        <f t="shared" si="220"/>
        <v/>
      </c>
      <c r="AM387" s="4" t="s">
        <v>11</v>
      </c>
      <c r="AN387" s="5">
        <v>45552</v>
      </c>
      <c r="AO387" s="6"/>
      <c r="AP387" s="6"/>
      <c r="AQ387" s="6" t="str">
        <f t="shared" si="210"/>
        <v/>
      </c>
      <c r="AR387" s="6" t="str">
        <f>IF(OR(AO387="",AP387=""),"",SUMIFS('تحميل المصنعيات'!$N:$N,'تحميل المصنعيات'!$F:$F,AP$2,'تحميل المصنعيات'!$D:$D,AN387))</f>
        <v/>
      </c>
      <c r="AS387" s="55" t="str">
        <f t="shared" si="195"/>
        <v/>
      </c>
      <c r="AT387" s="55" t="str">
        <f t="shared" si="196"/>
        <v/>
      </c>
      <c r="AU387" s="129" t="str">
        <f t="shared" si="221"/>
        <v/>
      </c>
      <c r="AW387" s="4" t="s">
        <v>11</v>
      </c>
      <c r="AX387" s="5">
        <v>45552</v>
      </c>
      <c r="AY387" s="6"/>
      <c r="AZ387" s="6"/>
      <c r="BA387" s="6" t="str">
        <f t="shared" si="211"/>
        <v/>
      </c>
      <c r="BB387" s="6" t="str">
        <f>IF(OR(AY387="",AZ387=""),"",SUMIFS('تحميل المصنعيات'!$N:$N,'تحميل المصنعيات'!$F:$F,AZ$2,'تحميل المصنعيات'!$D:$D,AX387))</f>
        <v/>
      </c>
      <c r="BC387" s="55" t="str">
        <f t="shared" si="197"/>
        <v/>
      </c>
      <c r="BD387" s="55" t="str">
        <f t="shared" si="212"/>
        <v/>
      </c>
      <c r="BE387" s="129" t="str">
        <f t="shared" si="222"/>
        <v/>
      </c>
      <c r="BG387" s="4" t="s">
        <v>11</v>
      </c>
      <c r="BH387" s="5">
        <v>45552</v>
      </c>
      <c r="BI387" s="6"/>
      <c r="BJ387" s="6"/>
      <c r="BK387" s="6" t="str">
        <f t="shared" si="213"/>
        <v/>
      </c>
      <c r="BL387" s="6" t="str">
        <f>IF(OR(BI387="",BJ387=""),"",SUMIFS('تحميل المصنعيات'!$N:$N,'تحميل المصنعيات'!$F:$F,BJ$2,'تحميل المصنعيات'!$D:$D,BH387))</f>
        <v/>
      </c>
      <c r="BM387" s="55" t="str">
        <f t="shared" si="198"/>
        <v/>
      </c>
      <c r="BN387" s="55" t="str">
        <f t="shared" si="199"/>
        <v/>
      </c>
      <c r="BO387" s="129" t="str">
        <f t="shared" si="223"/>
        <v/>
      </c>
      <c r="BQ387" s="4" t="s">
        <v>11</v>
      </c>
      <c r="BR387" s="5">
        <v>45552</v>
      </c>
      <c r="BS387" s="6"/>
      <c r="BT387" s="6"/>
      <c r="BU387" s="6" t="str">
        <f t="shared" si="214"/>
        <v/>
      </c>
      <c r="BV387" s="6" t="str">
        <f>IF(OR(BS387="",BT387=""),"",SUMIFS('تحميل المصنعيات'!$N:$N,'تحميل المصنعيات'!$F:$F,BT$2,'تحميل المصنعيات'!$D:$D,BR387))</f>
        <v/>
      </c>
      <c r="BW387" s="55" t="str">
        <f t="shared" si="200"/>
        <v/>
      </c>
      <c r="BX387" s="55" t="str">
        <f t="shared" si="215"/>
        <v/>
      </c>
      <c r="BY387" s="129" t="str">
        <f t="shared" si="224"/>
        <v/>
      </c>
      <c r="CA387" s="4" t="s">
        <v>11</v>
      </c>
      <c r="CB387" s="5">
        <v>45552</v>
      </c>
      <c r="CC387" s="6"/>
      <c r="CD387" s="6"/>
      <c r="CE387" s="6" t="str">
        <f t="shared" si="216"/>
        <v/>
      </c>
      <c r="CF387" s="6" t="str">
        <f>IF(OR(CC387="",CD387=""),"",SUMIFS('تحميل المصنعيات'!$N:$N,'تحميل المصنعيات'!$F:$F,CD$2,'تحميل المصنعيات'!$D:$D,CB387))</f>
        <v/>
      </c>
      <c r="CG387" s="55" t="str">
        <f t="shared" si="201"/>
        <v/>
      </c>
      <c r="CH387" s="55" t="str">
        <f t="shared" si="202"/>
        <v/>
      </c>
      <c r="CI387" s="129" t="str">
        <f t="shared" si="225"/>
        <v/>
      </c>
      <c r="CK387" s="4" t="s">
        <v>11</v>
      </c>
      <c r="CL387" s="5">
        <v>45552</v>
      </c>
      <c r="CM387" s="6"/>
      <c r="CN387" s="6"/>
      <c r="CO387" s="6" t="str">
        <f t="shared" si="217"/>
        <v/>
      </c>
      <c r="CP387" s="6" t="str">
        <f>IF(OR(CM387="",CN387=""),"",SUMIFS('تحميل المصنعيات'!$N:$N,'تحميل المصنعيات'!$F:$F,CN$2,'تحميل المصنعيات'!$D:$D,CL387))</f>
        <v/>
      </c>
      <c r="CQ387" s="55" t="str">
        <f t="shared" si="203"/>
        <v/>
      </c>
      <c r="CR387" s="55" t="str">
        <f t="shared" si="204"/>
        <v/>
      </c>
      <c r="CS387" s="129" t="str">
        <f t="shared" si="226"/>
        <v/>
      </c>
    </row>
    <row r="388" spans="9:97" x14ac:dyDescent="0.25">
      <c r="I388" s="4" t="s">
        <v>12</v>
      </c>
      <c r="J388" s="5">
        <v>45553</v>
      </c>
      <c r="K388" s="6"/>
      <c r="L388" s="6"/>
      <c r="M388" s="6" t="str">
        <f t="shared" si="205"/>
        <v/>
      </c>
      <c r="N388" s="6" t="str">
        <f>IF(OR(K388="",L388=""),"",SUMIFS('تحميل المصنعيات'!$N:$N,'تحميل المصنعيات'!$F:$F,L$2,'تحميل المصنعيات'!$D:$D,J388))</f>
        <v/>
      </c>
      <c r="O388" s="55" t="str">
        <f t="shared" si="191"/>
        <v/>
      </c>
      <c r="P388" s="55" t="str">
        <f t="shared" si="218"/>
        <v/>
      </c>
      <c r="Q388" s="129" t="str">
        <f t="shared" si="206"/>
        <v/>
      </c>
      <c r="S388" s="4" t="s">
        <v>12</v>
      </c>
      <c r="T388" s="5">
        <v>45553</v>
      </c>
      <c r="U388" s="6"/>
      <c r="V388" s="6"/>
      <c r="W388" s="6" t="str">
        <f t="shared" si="207"/>
        <v/>
      </c>
      <c r="X388" s="6" t="str">
        <f>IF(OR(U388="",V388=""),"",SUMIFS('تحميل المصنعيات'!$N:$N,'تحميل المصنعيات'!$F:$F,V$2,'تحميل المصنعيات'!$D:$D,T388))</f>
        <v/>
      </c>
      <c r="Y388" s="55" t="str">
        <f t="shared" si="192"/>
        <v/>
      </c>
      <c r="Z388" s="55" t="str">
        <f t="shared" si="193"/>
        <v/>
      </c>
      <c r="AA388" s="129" t="str">
        <f t="shared" si="219"/>
        <v/>
      </c>
      <c r="AC388" s="4" t="s">
        <v>12</v>
      </c>
      <c r="AD388" s="5">
        <v>45553</v>
      </c>
      <c r="AE388" s="6"/>
      <c r="AF388" s="6"/>
      <c r="AG388" s="6" t="str">
        <f t="shared" si="208"/>
        <v/>
      </c>
      <c r="AH388" s="6" t="str">
        <f>IF(OR(AE388="",AF388=""),"",SUMIFS('تحميل المصنعيات'!$N:$N,'تحميل المصنعيات'!$F:$F,AF$2,'تحميل المصنعيات'!$D:$D,AD388))</f>
        <v/>
      </c>
      <c r="AI388" s="55" t="str">
        <f t="shared" si="194"/>
        <v/>
      </c>
      <c r="AJ388" s="55" t="str">
        <f t="shared" si="209"/>
        <v/>
      </c>
      <c r="AK388" s="129" t="str">
        <f t="shared" si="220"/>
        <v/>
      </c>
      <c r="AM388" s="4" t="s">
        <v>12</v>
      </c>
      <c r="AN388" s="5">
        <v>45553</v>
      </c>
      <c r="AO388" s="6"/>
      <c r="AP388" s="6"/>
      <c r="AQ388" s="6" t="str">
        <f t="shared" si="210"/>
        <v/>
      </c>
      <c r="AR388" s="6" t="str">
        <f>IF(OR(AO388="",AP388=""),"",SUMIFS('تحميل المصنعيات'!$N:$N,'تحميل المصنعيات'!$F:$F,AP$2,'تحميل المصنعيات'!$D:$D,AN388))</f>
        <v/>
      </c>
      <c r="AS388" s="55" t="str">
        <f t="shared" si="195"/>
        <v/>
      </c>
      <c r="AT388" s="55" t="str">
        <f t="shared" si="196"/>
        <v/>
      </c>
      <c r="AU388" s="129" t="str">
        <f t="shared" si="221"/>
        <v/>
      </c>
      <c r="AW388" s="4" t="s">
        <v>12</v>
      </c>
      <c r="AX388" s="5">
        <v>45553</v>
      </c>
      <c r="AY388" s="6"/>
      <c r="AZ388" s="6"/>
      <c r="BA388" s="6" t="str">
        <f t="shared" si="211"/>
        <v/>
      </c>
      <c r="BB388" s="6" t="str">
        <f>IF(OR(AY388="",AZ388=""),"",SUMIFS('تحميل المصنعيات'!$N:$N,'تحميل المصنعيات'!$F:$F,AZ$2,'تحميل المصنعيات'!$D:$D,AX388))</f>
        <v/>
      </c>
      <c r="BC388" s="55" t="str">
        <f t="shared" si="197"/>
        <v/>
      </c>
      <c r="BD388" s="55" t="str">
        <f t="shared" si="212"/>
        <v/>
      </c>
      <c r="BE388" s="129" t="str">
        <f t="shared" si="222"/>
        <v/>
      </c>
      <c r="BG388" s="4" t="s">
        <v>12</v>
      </c>
      <c r="BH388" s="5">
        <v>45553</v>
      </c>
      <c r="BI388" s="6"/>
      <c r="BJ388" s="6"/>
      <c r="BK388" s="6" t="str">
        <f t="shared" si="213"/>
        <v/>
      </c>
      <c r="BL388" s="6" t="str">
        <f>IF(OR(BI388="",BJ388=""),"",SUMIFS('تحميل المصنعيات'!$N:$N,'تحميل المصنعيات'!$F:$F,BJ$2,'تحميل المصنعيات'!$D:$D,BH388))</f>
        <v/>
      </c>
      <c r="BM388" s="55" t="str">
        <f t="shared" si="198"/>
        <v/>
      </c>
      <c r="BN388" s="55" t="str">
        <f t="shared" si="199"/>
        <v/>
      </c>
      <c r="BO388" s="129" t="str">
        <f t="shared" si="223"/>
        <v/>
      </c>
      <c r="BQ388" s="4" t="s">
        <v>12</v>
      </c>
      <c r="BR388" s="5">
        <v>45553</v>
      </c>
      <c r="BS388" s="6"/>
      <c r="BT388" s="6"/>
      <c r="BU388" s="6" t="str">
        <f t="shared" si="214"/>
        <v/>
      </c>
      <c r="BV388" s="6" t="str">
        <f>IF(OR(BS388="",BT388=""),"",SUMIFS('تحميل المصنعيات'!$N:$N,'تحميل المصنعيات'!$F:$F,BT$2,'تحميل المصنعيات'!$D:$D,BR388))</f>
        <v/>
      </c>
      <c r="BW388" s="55" t="str">
        <f t="shared" si="200"/>
        <v/>
      </c>
      <c r="BX388" s="55" t="str">
        <f t="shared" si="215"/>
        <v/>
      </c>
      <c r="BY388" s="129" t="str">
        <f t="shared" si="224"/>
        <v/>
      </c>
      <c r="CA388" s="4" t="s">
        <v>12</v>
      </c>
      <c r="CB388" s="5">
        <v>45553</v>
      </c>
      <c r="CC388" s="6"/>
      <c r="CD388" s="6"/>
      <c r="CE388" s="6" t="str">
        <f t="shared" si="216"/>
        <v/>
      </c>
      <c r="CF388" s="6" t="str">
        <f>IF(OR(CC388="",CD388=""),"",SUMIFS('تحميل المصنعيات'!$N:$N,'تحميل المصنعيات'!$F:$F,CD$2,'تحميل المصنعيات'!$D:$D,CB388))</f>
        <v/>
      </c>
      <c r="CG388" s="55" t="str">
        <f t="shared" si="201"/>
        <v/>
      </c>
      <c r="CH388" s="55" t="str">
        <f t="shared" si="202"/>
        <v/>
      </c>
      <c r="CI388" s="129" t="str">
        <f t="shared" si="225"/>
        <v/>
      </c>
      <c r="CK388" s="4" t="s">
        <v>12</v>
      </c>
      <c r="CL388" s="5">
        <v>45553</v>
      </c>
      <c r="CM388" s="6"/>
      <c r="CN388" s="6"/>
      <c r="CO388" s="6" t="str">
        <f t="shared" si="217"/>
        <v/>
      </c>
      <c r="CP388" s="6" t="str">
        <f>IF(OR(CM388="",CN388=""),"",SUMIFS('تحميل المصنعيات'!$N:$N,'تحميل المصنعيات'!$F:$F,CN$2,'تحميل المصنعيات'!$D:$D,CL388))</f>
        <v/>
      </c>
      <c r="CQ388" s="55" t="str">
        <f t="shared" si="203"/>
        <v/>
      </c>
      <c r="CR388" s="55" t="str">
        <f t="shared" si="204"/>
        <v/>
      </c>
      <c r="CS388" s="129" t="str">
        <f t="shared" si="226"/>
        <v/>
      </c>
    </row>
    <row r="389" spans="9:97" x14ac:dyDescent="0.25">
      <c r="I389" s="4" t="s">
        <v>13</v>
      </c>
      <c r="J389" s="5">
        <v>45554</v>
      </c>
      <c r="K389" s="6"/>
      <c r="L389" s="6"/>
      <c r="M389" s="6" t="str">
        <f t="shared" si="205"/>
        <v/>
      </c>
      <c r="N389" s="6" t="str">
        <f>IF(OR(K389="",L389=""),"",SUMIFS('تحميل المصنعيات'!$N:$N,'تحميل المصنعيات'!$F:$F,L$2,'تحميل المصنعيات'!$D:$D,J389))</f>
        <v/>
      </c>
      <c r="O389" s="55" t="str">
        <f t="shared" ref="O389:O452" si="227">IF(Q389="ادخال خاطئ","",IF(K389="","",IF(OR(K389="غ",L389="غ"),"",IF(M389-N389-$P$2&lt;0,"أداء جيد",M389-N389-$P$2))))</f>
        <v/>
      </c>
      <c r="P389" s="55" t="str">
        <f t="shared" si="218"/>
        <v/>
      </c>
      <c r="Q389" s="129" t="str">
        <f t="shared" si="206"/>
        <v/>
      </c>
      <c r="S389" s="4" t="s">
        <v>13</v>
      </c>
      <c r="T389" s="5">
        <v>45554</v>
      </c>
      <c r="U389" s="6"/>
      <c r="V389" s="6"/>
      <c r="W389" s="6" t="str">
        <f t="shared" si="207"/>
        <v/>
      </c>
      <c r="X389" s="6" t="str">
        <f>IF(OR(U389="",V389=""),"",SUMIFS('تحميل المصنعيات'!$N:$N,'تحميل المصنعيات'!$F:$F,V$2,'تحميل المصنعيات'!$D:$D,T389))</f>
        <v/>
      </c>
      <c r="Y389" s="55" t="str">
        <f t="shared" ref="Y389:Y452" si="228">IF(AA389="ادخال خاطئ","",IF(U389="","",IF(OR(U389="غ",V389="غ"),"",IF(W389-X389-$P$2&lt;0,"أداء جيد",W389-X389-$P$2))))</f>
        <v/>
      </c>
      <c r="Z389" s="55" t="str">
        <f t="shared" ref="Z389:Z452" si="229">IF(Y389="أداء جيد",$P$2-(W389-X389),"")</f>
        <v/>
      </c>
      <c r="AA389" s="129" t="str">
        <f t="shared" si="219"/>
        <v/>
      </c>
      <c r="AC389" s="4" t="s">
        <v>13</v>
      </c>
      <c r="AD389" s="5">
        <v>45554</v>
      </c>
      <c r="AE389" s="6"/>
      <c r="AF389" s="6"/>
      <c r="AG389" s="6" t="str">
        <f t="shared" si="208"/>
        <v/>
      </c>
      <c r="AH389" s="6" t="str">
        <f>IF(OR(AE389="",AF389=""),"",SUMIFS('تحميل المصنعيات'!$N:$N,'تحميل المصنعيات'!$F:$F,AF$2,'تحميل المصنعيات'!$D:$D,AD389))</f>
        <v/>
      </c>
      <c r="AI389" s="55" t="str">
        <f t="shared" ref="AI389:AI452" si="230">IF(AK389="ادخال خاطئ","",IF(AE389="","",IF(OR(AE389="غ",AF389="غ"),"",IF(AG389-AH389-$P$2&lt;0,"أداء جيد",AG389-AH389-$P$2))))</f>
        <v/>
      </c>
      <c r="AJ389" s="55" t="str">
        <f t="shared" si="209"/>
        <v/>
      </c>
      <c r="AK389" s="129" t="str">
        <f t="shared" si="220"/>
        <v/>
      </c>
      <c r="AM389" s="4" t="s">
        <v>13</v>
      </c>
      <c r="AN389" s="5">
        <v>45554</v>
      </c>
      <c r="AO389" s="6"/>
      <c r="AP389" s="6"/>
      <c r="AQ389" s="6" t="str">
        <f t="shared" si="210"/>
        <v/>
      </c>
      <c r="AR389" s="6" t="str">
        <f>IF(OR(AO389="",AP389=""),"",SUMIFS('تحميل المصنعيات'!$N:$N,'تحميل المصنعيات'!$F:$F,AP$2,'تحميل المصنعيات'!$D:$D,AN389))</f>
        <v/>
      </c>
      <c r="AS389" s="55" t="str">
        <f t="shared" ref="AS389:AS452" si="231">IF(AU389="ادخال خاطئ","",IF(AO389="","",IF(OR(AO389="غ",AP389="غ"),"",IF(AQ389-AR389-$P$2&lt;0,"أداء جيد",AQ389-AR389-$P$2))))</f>
        <v/>
      </c>
      <c r="AT389" s="55" t="str">
        <f t="shared" ref="AT389:AT452" si="232">IF(AS389="أداء جيد",$P$2-(AQ389-AR389),"")</f>
        <v/>
      </c>
      <c r="AU389" s="129" t="str">
        <f t="shared" si="221"/>
        <v/>
      </c>
      <c r="AW389" s="4" t="s">
        <v>13</v>
      </c>
      <c r="AX389" s="5">
        <v>45554</v>
      </c>
      <c r="AY389" s="6"/>
      <c r="AZ389" s="6"/>
      <c r="BA389" s="6" t="str">
        <f t="shared" si="211"/>
        <v/>
      </c>
      <c r="BB389" s="6" t="str">
        <f>IF(OR(AY389="",AZ389=""),"",SUMIFS('تحميل المصنعيات'!$N:$N,'تحميل المصنعيات'!$F:$F,AZ$2,'تحميل المصنعيات'!$D:$D,AX389))</f>
        <v/>
      </c>
      <c r="BC389" s="55" t="str">
        <f t="shared" ref="BC389:BC452" si="233">IF(BE389="ادخال خاطئ","",IF(AY389="","",IF(OR(AY389="غ",AZ389="غ"),"",IF(BA389-BB389-$P$2&lt;0,"أداء جيد",BA389-BB389-$P$2))))</f>
        <v/>
      </c>
      <c r="BD389" s="55" t="str">
        <f t="shared" si="212"/>
        <v/>
      </c>
      <c r="BE389" s="129" t="str">
        <f t="shared" si="222"/>
        <v/>
      </c>
      <c r="BG389" s="4" t="s">
        <v>13</v>
      </c>
      <c r="BH389" s="5">
        <v>45554</v>
      </c>
      <c r="BI389" s="6"/>
      <c r="BJ389" s="6"/>
      <c r="BK389" s="6" t="str">
        <f t="shared" si="213"/>
        <v/>
      </c>
      <c r="BL389" s="6" t="str">
        <f>IF(OR(BI389="",BJ389=""),"",SUMIFS('تحميل المصنعيات'!$N:$N,'تحميل المصنعيات'!$F:$F,BJ$2,'تحميل المصنعيات'!$D:$D,BH389))</f>
        <v/>
      </c>
      <c r="BM389" s="55" t="str">
        <f t="shared" ref="BM389:BM452" si="234">IF(BO389="ادخال خاطئ","",IF(BI389="","",IF(OR(BI389="غ",BJ389="غ"),"",IF(BK389-BL389-$P$2&lt;0,"أداء جيد",BK389-BL389-$P$2))))</f>
        <v/>
      </c>
      <c r="BN389" s="55" t="str">
        <f t="shared" ref="BN389:BN452" si="235">IF(BM389="أداء جيد",$P$2-(BK389-BL389),"")</f>
        <v/>
      </c>
      <c r="BO389" s="129" t="str">
        <f t="shared" si="223"/>
        <v/>
      </c>
      <c r="BQ389" s="4" t="s">
        <v>13</v>
      </c>
      <c r="BR389" s="5">
        <v>45554</v>
      </c>
      <c r="BS389" s="6"/>
      <c r="BT389" s="6"/>
      <c r="BU389" s="6" t="str">
        <f t="shared" si="214"/>
        <v/>
      </c>
      <c r="BV389" s="6" t="str">
        <f>IF(OR(BS389="",BT389=""),"",SUMIFS('تحميل المصنعيات'!$N:$N,'تحميل المصنعيات'!$F:$F,BT$2,'تحميل المصنعيات'!$D:$D,BR389))</f>
        <v/>
      </c>
      <c r="BW389" s="55" t="str">
        <f t="shared" ref="BW389:BW452" si="236">IF(BY389="ادخال خاطئ","",IF(BS389="","",IF(OR(BS389="غ",BT389="غ"),"",IF(BU389-BV389-$P$2&lt;0,"أداء جيد",BU389-BV389-$P$2))))</f>
        <v/>
      </c>
      <c r="BX389" s="55" t="str">
        <f t="shared" si="215"/>
        <v/>
      </c>
      <c r="BY389" s="129" t="str">
        <f t="shared" si="224"/>
        <v/>
      </c>
      <c r="CA389" s="4" t="s">
        <v>13</v>
      </c>
      <c r="CB389" s="5">
        <v>45554</v>
      </c>
      <c r="CC389" s="6"/>
      <c r="CD389" s="6"/>
      <c r="CE389" s="6" t="str">
        <f t="shared" si="216"/>
        <v/>
      </c>
      <c r="CF389" s="6" t="str">
        <f>IF(OR(CC389="",CD389=""),"",SUMIFS('تحميل المصنعيات'!$N:$N,'تحميل المصنعيات'!$F:$F,CD$2,'تحميل المصنعيات'!$D:$D,CB389))</f>
        <v/>
      </c>
      <c r="CG389" s="55" t="str">
        <f t="shared" ref="CG389:CG452" si="237">IF(CI389="ادخال خاطئ","",IF(CC389="","",IF(OR(CC389="غ",CD389="غ"),"",IF(CE389-CF389-$P$2&lt;0,"أداء جيد",CE389-CF389-$P$2))))</f>
        <v/>
      </c>
      <c r="CH389" s="55" t="str">
        <f t="shared" ref="CH389:CH452" si="238">IF(CG389="أداء جيد",$P$2-(CE389-CF389),"")</f>
        <v/>
      </c>
      <c r="CI389" s="129" t="str">
        <f t="shared" si="225"/>
        <v/>
      </c>
      <c r="CK389" s="4" t="s">
        <v>13</v>
      </c>
      <c r="CL389" s="5">
        <v>45554</v>
      </c>
      <c r="CM389" s="6"/>
      <c r="CN389" s="6"/>
      <c r="CO389" s="6" t="str">
        <f t="shared" si="217"/>
        <v/>
      </c>
      <c r="CP389" s="6" t="str">
        <f>IF(OR(CM389="",CN389=""),"",SUMIFS('تحميل المصنعيات'!$N:$N,'تحميل المصنعيات'!$F:$F,CN$2,'تحميل المصنعيات'!$D:$D,CL389))</f>
        <v/>
      </c>
      <c r="CQ389" s="55" t="str">
        <f t="shared" ref="CQ389:CQ452" si="239">IF(CS389="ادخال خاطئ","",IF(CM389="","",IF(OR(CM389="غ",CN389="غ"),"",IF(CO389-CP389-$P$2&lt;0,"أداء جيد",CO389-CP389-$P$2))))</f>
        <v/>
      </c>
      <c r="CR389" s="55" t="str">
        <f t="shared" ref="CR389:CR452" si="240">IF(CQ389="أداء جيد",$P$2-(CO389-CP389),"")</f>
        <v/>
      </c>
      <c r="CS389" s="129" t="str">
        <f t="shared" si="226"/>
        <v/>
      </c>
    </row>
    <row r="390" spans="9:97" x14ac:dyDescent="0.25">
      <c r="I390" s="132" t="s">
        <v>30</v>
      </c>
      <c r="J390" s="133">
        <v>45555</v>
      </c>
      <c r="K390" s="134"/>
      <c r="L390" s="134"/>
      <c r="M390" s="134" t="str">
        <f t="shared" ref="M390:M453" si="241">IF(OR(K390="",L390=""),"",IF(OR(K390="غ",L390="غ"),0,L390-K390))</f>
        <v/>
      </c>
      <c r="N390" s="134" t="str">
        <f>IF(OR(K390="",L390=""),"",SUMIFS('تحميل المصنعيات'!$N:$N,'تحميل المصنعيات'!$F:$F,L$2,'تحميل المصنعيات'!$D:$D,J390))</f>
        <v/>
      </c>
      <c r="O390" s="135" t="str">
        <f t="shared" si="227"/>
        <v/>
      </c>
      <c r="P390" s="135" t="str">
        <f t="shared" si="218"/>
        <v/>
      </c>
      <c r="Q390" s="132" t="str">
        <f t="shared" ref="Q390:Q453" si="242">IF(K390="","",IF(N390&gt;M390,"ادخال خاطئ",""))</f>
        <v/>
      </c>
      <c r="S390" s="132" t="s">
        <v>30</v>
      </c>
      <c r="T390" s="133">
        <v>45555</v>
      </c>
      <c r="U390" s="134"/>
      <c r="V390" s="134"/>
      <c r="W390" s="134" t="str">
        <f t="shared" ref="W390:W453" si="243">IF(OR(U390="",V390=""),"",IF(OR(U390="غ",V390="غ"),0,V390-U390))</f>
        <v/>
      </c>
      <c r="X390" s="134" t="str">
        <f>IF(OR(U390="",V390=""),"",SUMIFS('تحميل المصنعيات'!$N:$N,'تحميل المصنعيات'!$F:$F,V$2,'تحميل المصنعيات'!$D:$D,T390))</f>
        <v/>
      </c>
      <c r="Y390" s="135" t="str">
        <f t="shared" si="228"/>
        <v/>
      </c>
      <c r="Z390" s="135" t="str">
        <f t="shared" si="229"/>
        <v/>
      </c>
      <c r="AA390" s="132" t="str">
        <f t="shared" si="219"/>
        <v/>
      </c>
      <c r="AC390" s="132" t="s">
        <v>30</v>
      </c>
      <c r="AD390" s="133">
        <v>45555</v>
      </c>
      <c r="AE390" s="134"/>
      <c r="AF390" s="134"/>
      <c r="AG390" s="134" t="str">
        <f t="shared" ref="AG390:AG453" si="244">IF(OR(AE390="",AF390=""),"",IF(OR(AE390="غ",AF390="غ"),0,AF390-AE390))</f>
        <v/>
      </c>
      <c r="AH390" s="134" t="str">
        <f>IF(OR(AE390="",AF390=""),"",SUMIFS('تحميل المصنعيات'!$N:$N,'تحميل المصنعيات'!$F:$F,AF$2,'تحميل المصنعيات'!$D:$D,AD390))</f>
        <v/>
      </c>
      <c r="AI390" s="135" t="str">
        <f t="shared" si="230"/>
        <v/>
      </c>
      <c r="AJ390" s="135" t="str">
        <f t="shared" ref="AJ390:AJ453" si="245">IF(AI390="أداء جيد",$P$2-(AG390-AH390),"")</f>
        <v/>
      </c>
      <c r="AK390" s="132" t="str">
        <f t="shared" si="220"/>
        <v/>
      </c>
      <c r="AM390" s="132" t="s">
        <v>30</v>
      </c>
      <c r="AN390" s="133">
        <v>45555</v>
      </c>
      <c r="AO390" s="134"/>
      <c r="AP390" s="134"/>
      <c r="AQ390" s="134" t="str">
        <f t="shared" ref="AQ390:AQ453" si="246">IF(OR(AO390="",AP390=""),"",IF(OR(AO390="غ",AP390="غ"),0,AP390-AO390))</f>
        <v/>
      </c>
      <c r="AR390" s="134" t="str">
        <f>IF(OR(AO390="",AP390=""),"",SUMIFS('تحميل المصنعيات'!$N:$N,'تحميل المصنعيات'!$F:$F,AP$2,'تحميل المصنعيات'!$D:$D,AN390))</f>
        <v/>
      </c>
      <c r="AS390" s="135" t="str">
        <f t="shared" si="231"/>
        <v/>
      </c>
      <c r="AT390" s="135" t="str">
        <f t="shared" si="232"/>
        <v/>
      </c>
      <c r="AU390" s="132" t="str">
        <f t="shared" si="221"/>
        <v/>
      </c>
      <c r="AW390" s="132" t="s">
        <v>30</v>
      </c>
      <c r="AX390" s="133">
        <v>45555</v>
      </c>
      <c r="AY390" s="134"/>
      <c r="AZ390" s="134"/>
      <c r="BA390" s="134" t="str">
        <f t="shared" ref="BA390:BA453" si="247">IF(OR(AY390="",AZ390=""),"",IF(OR(AY390="غ",AZ390="غ"),0,AZ390-AY390))</f>
        <v/>
      </c>
      <c r="BB390" s="134" t="str">
        <f>IF(OR(AY390="",AZ390=""),"",SUMIFS('تحميل المصنعيات'!$N:$N,'تحميل المصنعيات'!$F:$F,AZ$2,'تحميل المصنعيات'!$D:$D,AX390))</f>
        <v/>
      </c>
      <c r="BC390" s="135" t="str">
        <f t="shared" si="233"/>
        <v/>
      </c>
      <c r="BD390" s="135" t="str">
        <f t="shared" ref="BD390:BD453" si="248">IF(BC390="أداء جيد",$P$2-(BA390-BB390),"")</f>
        <v/>
      </c>
      <c r="BE390" s="132" t="str">
        <f t="shared" si="222"/>
        <v/>
      </c>
      <c r="BG390" s="132" t="s">
        <v>30</v>
      </c>
      <c r="BH390" s="133">
        <v>45555</v>
      </c>
      <c r="BI390" s="134"/>
      <c r="BJ390" s="134"/>
      <c r="BK390" s="134" t="str">
        <f t="shared" ref="BK390:BK453" si="249">IF(OR(BI390="",BJ390=""),"",IF(OR(BI390="غ",BJ390="غ"),0,BJ390-BI390))</f>
        <v/>
      </c>
      <c r="BL390" s="134" t="str">
        <f>IF(OR(BI390="",BJ390=""),"",SUMIFS('تحميل المصنعيات'!$N:$N,'تحميل المصنعيات'!$F:$F,BJ$2,'تحميل المصنعيات'!$D:$D,BH390))</f>
        <v/>
      </c>
      <c r="BM390" s="135" t="str">
        <f t="shared" si="234"/>
        <v/>
      </c>
      <c r="BN390" s="135" t="str">
        <f t="shared" si="235"/>
        <v/>
      </c>
      <c r="BO390" s="132" t="str">
        <f t="shared" si="223"/>
        <v/>
      </c>
      <c r="BQ390" s="132" t="s">
        <v>30</v>
      </c>
      <c r="BR390" s="133">
        <v>45555</v>
      </c>
      <c r="BS390" s="134"/>
      <c r="BT390" s="134"/>
      <c r="BU390" s="134" t="str">
        <f t="shared" ref="BU390:BU453" si="250">IF(OR(BS390="",BT390=""),"",IF(OR(BS390="غ",BT390="غ"),0,BT390-BS390))</f>
        <v/>
      </c>
      <c r="BV390" s="134" t="str">
        <f>IF(OR(BS390="",BT390=""),"",SUMIFS('تحميل المصنعيات'!$N:$N,'تحميل المصنعيات'!$F:$F,BT$2,'تحميل المصنعيات'!$D:$D,BR390))</f>
        <v/>
      </c>
      <c r="BW390" s="135" t="str">
        <f t="shared" si="236"/>
        <v/>
      </c>
      <c r="BX390" s="135" t="str">
        <f t="shared" ref="BX390:BX453" si="251">IF(BW390="أداء جيد",$P$2-(BU390-BV390),"")</f>
        <v/>
      </c>
      <c r="BY390" s="132" t="str">
        <f t="shared" si="224"/>
        <v/>
      </c>
      <c r="CA390" s="132" t="s">
        <v>30</v>
      </c>
      <c r="CB390" s="133">
        <v>45555</v>
      </c>
      <c r="CC390" s="134"/>
      <c r="CD390" s="134"/>
      <c r="CE390" s="134" t="str">
        <f t="shared" ref="CE390:CE453" si="252">IF(OR(CC390="",CD390=""),"",IF(OR(CC390="غ",CD390="غ"),0,CD390-CC390))</f>
        <v/>
      </c>
      <c r="CF390" s="134" t="str">
        <f>IF(OR(CC390="",CD390=""),"",SUMIFS('تحميل المصنعيات'!$N:$N,'تحميل المصنعيات'!$F:$F,CD$2,'تحميل المصنعيات'!$D:$D,CB390))</f>
        <v/>
      </c>
      <c r="CG390" s="135" t="str">
        <f t="shared" si="237"/>
        <v/>
      </c>
      <c r="CH390" s="135" t="str">
        <f t="shared" si="238"/>
        <v/>
      </c>
      <c r="CI390" s="132" t="str">
        <f t="shared" si="225"/>
        <v/>
      </c>
      <c r="CK390" s="132" t="s">
        <v>30</v>
      </c>
      <c r="CL390" s="133">
        <v>45555</v>
      </c>
      <c r="CM390" s="134"/>
      <c r="CN390" s="134"/>
      <c r="CO390" s="134" t="str">
        <f t="shared" ref="CO390:CO453" si="253">IF(OR(CM390="",CN390=""),"",IF(OR(CM390="غ",CN390="غ"),0,CN390-CM390))</f>
        <v/>
      </c>
      <c r="CP390" s="134" t="str">
        <f>IF(OR(CM390="",CN390=""),"",SUMIFS('تحميل المصنعيات'!$N:$N,'تحميل المصنعيات'!$F:$F,CN$2,'تحميل المصنعيات'!$D:$D,CL390))</f>
        <v/>
      </c>
      <c r="CQ390" s="135" t="str">
        <f t="shared" si="239"/>
        <v/>
      </c>
      <c r="CR390" s="135" t="str">
        <f t="shared" si="240"/>
        <v/>
      </c>
      <c r="CS390" s="132" t="str">
        <f t="shared" si="226"/>
        <v/>
      </c>
    </row>
    <row r="391" spans="9:97" x14ac:dyDescent="0.25">
      <c r="I391" s="4" t="s">
        <v>8</v>
      </c>
      <c r="J391" s="5">
        <v>45556</v>
      </c>
      <c r="K391" s="6"/>
      <c r="L391" s="6"/>
      <c r="M391" s="6" t="str">
        <f t="shared" si="241"/>
        <v/>
      </c>
      <c r="N391" s="6" t="str">
        <f>IF(OR(K391="",L391=""),"",SUMIFS('تحميل المصنعيات'!$N:$N,'تحميل المصنعيات'!$F:$F,L$2,'تحميل المصنعيات'!$D:$D,J391))</f>
        <v/>
      </c>
      <c r="O391" s="55" t="str">
        <f t="shared" si="227"/>
        <v/>
      </c>
      <c r="P391" s="55" t="str">
        <f t="shared" si="218"/>
        <v/>
      </c>
      <c r="Q391" s="129" t="str">
        <f t="shared" si="242"/>
        <v/>
      </c>
      <c r="S391" s="4" t="s">
        <v>8</v>
      </c>
      <c r="T391" s="5">
        <v>45556</v>
      </c>
      <c r="U391" s="6"/>
      <c r="V391" s="6"/>
      <c r="W391" s="6" t="str">
        <f t="shared" si="243"/>
        <v/>
      </c>
      <c r="X391" s="6" t="str">
        <f>IF(OR(U391="",V391=""),"",SUMIFS('تحميل المصنعيات'!$N:$N,'تحميل المصنعيات'!$F:$F,V$2,'تحميل المصنعيات'!$D:$D,T391))</f>
        <v/>
      </c>
      <c r="Y391" s="55" t="str">
        <f t="shared" si="228"/>
        <v/>
      </c>
      <c r="Z391" s="55" t="str">
        <f t="shared" si="229"/>
        <v/>
      </c>
      <c r="AA391" s="129" t="str">
        <f t="shared" si="219"/>
        <v/>
      </c>
      <c r="AC391" s="4" t="s">
        <v>8</v>
      </c>
      <c r="AD391" s="5">
        <v>45556</v>
      </c>
      <c r="AE391" s="6"/>
      <c r="AF391" s="6"/>
      <c r="AG391" s="6" t="str">
        <f t="shared" si="244"/>
        <v/>
      </c>
      <c r="AH391" s="6" t="str">
        <f>IF(OR(AE391="",AF391=""),"",SUMIFS('تحميل المصنعيات'!$N:$N,'تحميل المصنعيات'!$F:$F,AF$2,'تحميل المصنعيات'!$D:$D,AD391))</f>
        <v/>
      </c>
      <c r="AI391" s="55" t="str">
        <f t="shared" si="230"/>
        <v/>
      </c>
      <c r="AJ391" s="55" t="str">
        <f t="shared" si="245"/>
        <v/>
      </c>
      <c r="AK391" s="129" t="str">
        <f t="shared" si="220"/>
        <v/>
      </c>
      <c r="AM391" s="4" t="s">
        <v>8</v>
      </c>
      <c r="AN391" s="5">
        <v>45556</v>
      </c>
      <c r="AO391" s="6"/>
      <c r="AP391" s="6"/>
      <c r="AQ391" s="6" t="str">
        <f t="shared" si="246"/>
        <v/>
      </c>
      <c r="AR391" s="6" t="str">
        <f>IF(OR(AO391="",AP391=""),"",SUMIFS('تحميل المصنعيات'!$N:$N,'تحميل المصنعيات'!$F:$F,AP$2,'تحميل المصنعيات'!$D:$D,AN391))</f>
        <v/>
      </c>
      <c r="AS391" s="55" t="str">
        <f t="shared" si="231"/>
        <v/>
      </c>
      <c r="AT391" s="55" t="str">
        <f t="shared" si="232"/>
        <v/>
      </c>
      <c r="AU391" s="129" t="str">
        <f t="shared" si="221"/>
        <v/>
      </c>
      <c r="AW391" s="4" t="s">
        <v>8</v>
      </c>
      <c r="AX391" s="5">
        <v>45556</v>
      </c>
      <c r="AY391" s="6"/>
      <c r="AZ391" s="6"/>
      <c r="BA391" s="6" t="str">
        <f t="shared" si="247"/>
        <v/>
      </c>
      <c r="BB391" s="6" t="str">
        <f>IF(OR(AY391="",AZ391=""),"",SUMIFS('تحميل المصنعيات'!$N:$N,'تحميل المصنعيات'!$F:$F,AZ$2,'تحميل المصنعيات'!$D:$D,AX391))</f>
        <v/>
      </c>
      <c r="BC391" s="55" t="str">
        <f t="shared" si="233"/>
        <v/>
      </c>
      <c r="BD391" s="55" t="str">
        <f t="shared" si="248"/>
        <v/>
      </c>
      <c r="BE391" s="129" t="str">
        <f t="shared" si="222"/>
        <v/>
      </c>
      <c r="BG391" s="4" t="s">
        <v>8</v>
      </c>
      <c r="BH391" s="5">
        <v>45556</v>
      </c>
      <c r="BI391" s="6"/>
      <c r="BJ391" s="6"/>
      <c r="BK391" s="6" t="str">
        <f t="shared" si="249"/>
        <v/>
      </c>
      <c r="BL391" s="6" t="str">
        <f>IF(OR(BI391="",BJ391=""),"",SUMIFS('تحميل المصنعيات'!$N:$N,'تحميل المصنعيات'!$F:$F,BJ$2,'تحميل المصنعيات'!$D:$D,BH391))</f>
        <v/>
      </c>
      <c r="BM391" s="55" t="str">
        <f t="shared" si="234"/>
        <v/>
      </c>
      <c r="BN391" s="55" t="str">
        <f t="shared" si="235"/>
        <v/>
      </c>
      <c r="BO391" s="129" t="str">
        <f t="shared" si="223"/>
        <v/>
      </c>
      <c r="BQ391" s="4" t="s">
        <v>8</v>
      </c>
      <c r="BR391" s="5">
        <v>45556</v>
      </c>
      <c r="BS391" s="6"/>
      <c r="BT391" s="6"/>
      <c r="BU391" s="6" t="str">
        <f t="shared" si="250"/>
        <v/>
      </c>
      <c r="BV391" s="6" t="str">
        <f>IF(OR(BS391="",BT391=""),"",SUMIFS('تحميل المصنعيات'!$N:$N,'تحميل المصنعيات'!$F:$F,BT$2,'تحميل المصنعيات'!$D:$D,BR391))</f>
        <v/>
      </c>
      <c r="BW391" s="55" t="str">
        <f t="shared" si="236"/>
        <v/>
      </c>
      <c r="BX391" s="55" t="str">
        <f t="shared" si="251"/>
        <v/>
      </c>
      <c r="BY391" s="129" t="str">
        <f t="shared" si="224"/>
        <v/>
      </c>
      <c r="CA391" s="4" t="s">
        <v>8</v>
      </c>
      <c r="CB391" s="5">
        <v>45556</v>
      </c>
      <c r="CC391" s="6"/>
      <c r="CD391" s="6"/>
      <c r="CE391" s="6" t="str">
        <f t="shared" si="252"/>
        <v/>
      </c>
      <c r="CF391" s="6" t="str">
        <f>IF(OR(CC391="",CD391=""),"",SUMIFS('تحميل المصنعيات'!$N:$N,'تحميل المصنعيات'!$F:$F,CD$2,'تحميل المصنعيات'!$D:$D,CB391))</f>
        <v/>
      </c>
      <c r="CG391" s="55" t="str">
        <f t="shared" si="237"/>
        <v/>
      </c>
      <c r="CH391" s="55" t="str">
        <f t="shared" si="238"/>
        <v/>
      </c>
      <c r="CI391" s="129" t="str">
        <f t="shared" si="225"/>
        <v/>
      </c>
      <c r="CK391" s="4" t="s">
        <v>8</v>
      </c>
      <c r="CL391" s="5">
        <v>45556</v>
      </c>
      <c r="CM391" s="6"/>
      <c r="CN391" s="6"/>
      <c r="CO391" s="6" t="str">
        <f t="shared" si="253"/>
        <v/>
      </c>
      <c r="CP391" s="6" t="str">
        <f>IF(OR(CM391="",CN391=""),"",SUMIFS('تحميل المصنعيات'!$N:$N,'تحميل المصنعيات'!$F:$F,CN$2,'تحميل المصنعيات'!$D:$D,CL391))</f>
        <v/>
      </c>
      <c r="CQ391" s="55" t="str">
        <f t="shared" si="239"/>
        <v/>
      </c>
      <c r="CR391" s="55" t="str">
        <f t="shared" si="240"/>
        <v/>
      </c>
      <c r="CS391" s="129" t="str">
        <f t="shared" si="226"/>
        <v/>
      </c>
    </row>
    <row r="392" spans="9:97" x14ac:dyDescent="0.25">
      <c r="I392" s="4" t="s">
        <v>9</v>
      </c>
      <c r="J392" s="5">
        <v>45557</v>
      </c>
      <c r="K392" s="6"/>
      <c r="L392" s="6"/>
      <c r="M392" s="6" t="str">
        <f t="shared" si="241"/>
        <v/>
      </c>
      <c r="N392" s="6" t="str">
        <f>IF(OR(K392="",L392=""),"",SUMIFS('تحميل المصنعيات'!$N:$N,'تحميل المصنعيات'!$F:$F,L$2,'تحميل المصنعيات'!$D:$D,J392))</f>
        <v/>
      </c>
      <c r="O392" s="55" t="str">
        <f t="shared" si="227"/>
        <v/>
      </c>
      <c r="P392" s="55" t="str">
        <f t="shared" ref="P392:P455" si="254">IF(O392="أداء جيد",$P$2-(M392-N392),"")</f>
        <v/>
      </c>
      <c r="Q392" s="129" t="str">
        <f t="shared" si="242"/>
        <v/>
      </c>
      <c r="S392" s="4" t="s">
        <v>9</v>
      </c>
      <c r="T392" s="5">
        <v>45557</v>
      </c>
      <c r="U392" s="6"/>
      <c r="V392" s="6"/>
      <c r="W392" s="6" t="str">
        <f t="shared" si="243"/>
        <v/>
      </c>
      <c r="X392" s="6" t="str">
        <f>IF(OR(U392="",V392=""),"",SUMIFS('تحميل المصنعيات'!$N:$N,'تحميل المصنعيات'!$F:$F,V$2,'تحميل المصنعيات'!$D:$D,T392))</f>
        <v/>
      </c>
      <c r="Y392" s="55" t="str">
        <f t="shared" si="228"/>
        <v/>
      </c>
      <c r="Z392" s="55" t="str">
        <f t="shared" si="229"/>
        <v/>
      </c>
      <c r="AA392" s="129" t="str">
        <f t="shared" si="219"/>
        <v/>
      </c>
      <c r="AC392" s="4" t="s">
        <v>9</v>
      </c>
      <c r="AD392" s="5">
        <v>45557</v>
      </c>
      <c r="AE392" s="6"/>
      <c r="AF392" s="6"/>
      <c r="AG392" s="6" t="str">
        <f t="shared" si="244"/>
        <v/>
      </c>
      <c r="AH392" s="6" t="str">
        <f>IF(OR(AE392="",AF392=""),"",SUMIFS('تحميل المصنعيات'!$N:$N,'تحميل المصنعيات'!$F:$F,AF$2,'تحميل المصنعيات'!$D:$D,AD392))</f>
        <v/>
      </c>
      <c r="AI392" s="55" t="str">
        <f t="shared" si="230"/>
        <v/>
      </c>
      <c r="AJ392" s="55" t="str">
        <f t="shared" si="245"/>
        <v/>
      </c>
      <c r="AK392" s="129" t="str">
        <f t="shared" si="220"/>
        <v/>
      </c>
      <c r="AM392" s="4" t="s">
        <v>9</v>
      </c>
      <c r="AN392" s="5">
        <v>45557</v>
      </c>
      <c r="AO392" s="6"/>
      <c r="AP392" s="6"/>
      <c r="AQ392" s="6" t="str">
        <f t="shared" si="246"/>
        <v/>
      </c>
      <c r="AR392" s="6" t="str">
        <f>IF(OR(AO392="",AP392=""),"",SUMIFS('تحميل المصنعيات'!$N:$N,'تحميل المصنعيات'!$F:$F,AP$2,'تحميل المصنعيات'!$D:$D,AN392))</f>
        <v/>
      </c>
      <c r="AS392" s="55" t="str">
        <f t="shared" si="231"/>
        <v/>
      </c>
      <c r="AT392" s="55" t="str">
        <f t="shared" si="232"/>
        <v/>
      </c>
      <c r="AU392" s="129" t="str">
        <f t="shared" si="221"/>
        <v/>
      </c>
      <c r="AW392" s="4" t="s">
        <v>9</v>
      </c>
      <c r="AX392" s="5">
        <v>45557</v>
      </c>
      <c r="AY392" s="6"/>
      <c r="AZ392" s="6"/>
      <c r="BA392" s="6" t="str">
        <f t="shared" si="247"/>
        <v/>
      </c>
      <c r="BB392" s="6" t="str">
        <f>IF(OR(AY392="",AZ392=""),"",SUMIFS('تحميل المصنعيات'!$N:$N,'تحميل المصنعيات'!$F:$F,AZ$2,'تحميل المصنعيات'!$D:$D,AX392))</f>
        <v/>
      </c>
      <c r="BC392" s="55" t="str">
        <f t="shared" si="233"/>
        <v/>
      </c>
      <c r="BD392" s="55" t="str">
        <f t="shared" si="248"/>
        <v/>
      </c>
      <c r="BE392" s="129" t="str">
        <f t="shared" si="222"/>
        <v/>
      </c>
      <c r="BG392" s="4" t="s">
        <v>9</v>
      </c>
      <c r="BH392" s="5">
        <v>45557</v>
      </c>
      <c r="BI392" s="6"/>
      <c r="BJ392" s="6"/>
      <c r="BK392" s="6" t="str">
        <f t="shared" si="249"/>
        <v/>
      </c>
      <c r="BL392" s="6" t="str">
        <f>IF(OR(BI392="",BJ392=""),"",SUMIFS('تحميل المصنعيات'!$N:$N,'تحميل المصنعيات'!$F:$F,BJ$2,'تحميل المصنعيات'!$D:$D,BH392))</f>
        <v/>
      </c>
      <c r="BM392" s="55" t="str">
        <f t="shared" si="234"/>
        <v/>
      </c>
      <c r="BN392" s="55" t="str">
        <f t="shared" si="235"/>
        <v/>
      </c>
      <c r="BO392" s="129" t="str">
        <f t="shared" si="223"/>
        <v/>
      </c>
      <c r="BQ392" s="4" t="s">
        <v>9</v>
      </c>
      <c r="BR392" s="5">
        <v>45557</v>
      </c>
      <c r="BS392" s="6"/>
      <c r="BT392" s="6"/>
      <c r="BU392" s="6" t="str">
        <f t="shared" si="250"/>
        <v/>
      </c>
      <c r="BV392" s="6" t="str">
        <f>IF(OR(BS392="",BT392=""),"",SUMIFS('تحميل المصنعيات'!$N:$N,'تحميل المصنعيات'!$F:$F,BT$2,'تحميل المصنعيات'!$D:$D,BR392))</f>
        <v/>
      </c>
      <c r="BW392" s="55" t="str">
        <f t="shared" si="236"/>
        <v/>
      </c>
      <c r="BX392" s="55" t="str">
        <f t="shared" si="251"/>
        <v/>
      </c>
      <c r="BY392" s="129" t="str">
        <f t="shared" si="224"/>
        <v/>
      </c>
      <c r="CA392" s="4" t="s">
        <v>9</v>
      </c>
      <c r="CB392" s="5">
        <v>45557</v>
      </c>
      <c r="CC392" s="6"/>
      <c r="CD392" s="6"/>
      <c r="CE392" s="6" t="str">
        <f t="shared" si="252"/>
        <v/>
      </c>
      <c r="CF392" s="6" t="str">
        <f>IF(OR(CC392="",CD392=""),"",SUMIFS('تحميل المصنعيات'!$N:$N,'تحميل المصنعيات'!$F:$F,CD$2,'تحميل المصنعيات'!$D:$D,CB392))</f>
        <v/>
      </c>
      <c r="CG392" s="55" t="str">
        <f t="shared" si="237"/>
        <v/>
      </c>
      <c r="CH392" s="55" t="str">
        <f t="shared" si="238"/>
        <v/>
      </c>
      <c r="CI392" s="129" t="str">
        <f t="shared" si="225"/>
        <v/>
      </c>
      <c r="CK392" s="4" t="s">
        <v>9</v>
      </c>
      <c r="CL392" s="5">
        <v>45557</v>
      </c>
      <c r="CM392" s="6"/>
      <c r="CN392" s="6"/>
      <c r="CO392" s="6" t="str">
        <f t="shared" si="253"/>
        <v/>
      </c>
      <c r="CP392" s="6" t="str">
        <f>IF(OR(CM392="",CN392=""),"",SUMIFS('تحميل المصنعيات'!$N:$N,'تحميل المصنعيات'!$F:$F,CN$2,'تحميل المصنعيات'!$D:$D,CL392))</f>
        <v/>
      </c>
      <c r="CQ392" s="55" t="str">
        <f t="shared" si="239"/>
        <v/>
      </c>
      <c r="CR392" s="55" t="str">
        <f t="shared" si="240"/>
        <v/>
      </c>
      <c r="CS392" s="129" t="str">
        <f t="shared" si="226"/>
        <v/>
      </c>
    </row>
    <row r="393" spans="9:97" x14ac:dyDescent="0.25">
      <c r="I393" s="4" t="s">
        <v>10</v>
      </c>
      <c r="J393" s="5">
        <v>45558</v>
      </c>
      <c r="K393" s="6"/>
      <c r="L393" s="6"/>
      <c r="M393" s="6" t="str">
        <f t="shared" si="241"/>
        <v/>
      </c>
      <c r="N393" s="6" t="str">
        <f>IF(OR(K393="",L393=""),"",SUMIFS('تحميل المصنعيات'!$N:$N,'تحميل المصنعيات'!$F:$F,L$2,'تحميل المصنعيات'!$D:$D,J393))</f>
        <v/>
      </c>
      <c r="O393" s="55" t="str">
        <f t="shared" si="227"/>
        <v/>
      </c>
      <c r="P393" s="55" t="str">
        <f t="shared" si="254"/>
        <v/>
      </c>
      <c r="Q393" s="129" t="str">
        <f t="shared" si="242"/>
        <v/>
      </c>
      <c r="S393" s="4" t="s">
        <v>10</v>
      </c>
      <c r="T393" s="5">
        <v>45558</v>
      </c>
      <c r="U393" s="6"/>
      <c r="V393" s="6"/>
      <c r="W393" s="6" t="str">
        <f t="shared" si="243"/>
        <v/>
      </c>
      <c r="X393" s="6" t="str">
        <f>IF(OR(U393="",V393=""),"",SUMIFS('تحميل المصنعيات'!$N:$N,'تحميل المصنعيات'!$F:$F,V$2,'تحميل المصنعيات'!$D:$D,T393))</f>
        <v/>
      </c>
      <c r="Y393" s="55" t="str">
        <f t="shared" si="228"/>
        <v/>
      </c>
      <c r="Z393" s="55" t="str">
        <f t="shared" si="229"/>
        <v/>
      </c>
      <c r="AA393" s="129" t="str">
        <f t="shared" si="219"/>
        <v/>
      </c>
      <c r="AC393" s="4" t="s">
        <v>10</v>
      </c>
      <c r="AD393" s="5">
        <v>45558</v>
      </c>
      <c r="AE393" s="6"/>
      <c r="AF393" s="6"/>
      <c r="AG393" s="6" t="str">
        <f t="shared" si="244"/>
        <v/>
      </c>
      <c r="AH393" s="6" t="str">
        <f>IF(OR(AE393="",AF393=""),"",SUMIFS('تحميل المصنعيات'!$N:$N,'تحميل المصنعيات'!$F:$F,AF$2,'تحميل المصنعيات'!$D:$D,AD393))</f>
        <v/>
      </c>
      <c r="AI393" s="55" t="str">
        <f t="shared" si="230"/>
        <v/>
      </c>
      <c r="AJ393" s="55" t="str">
        <f t="shared" si="245"/>
        <v/>
      </c>
      <c r="AK393" s="129" t="str">
        <f t="shared" si="220"/>
        <v/>
      </c>
      <c r="AM393" s="4" t="s">
        <v>10</v>
      </c>
      <c r="AN393" s="5">
        <v>45558</v>
      </c>
      <c r="AO393" s="6"/>
      <c r="AP393" s="6"/>
      <c r="AQ393" s="6" t="str">
        <f t="shared" si="246"/>
        <v/>
      </c>
      <c r="AR393" s="6" t="str">
        <f>IF(OR(AO393="",AP393=""),"",SUMIFS('تحميل المصنعيات'!$N:$N,'تحميل المصنعيات'!$F:$F,AP$2,'تحميل المصنعيات'!$D:$D,AN393))</f>
        <v/>
      </c>
      <c r="AS393" s="55" t="str">
        <f t="shared" si="231"/>
        <v/>
      </c>
      <c r="AT393" s="55" t="str">
        <f t="shared" si="232"/>
        <v/>
      </c>
      <c r="AU393" s="129" t="str">
        <f t="shared" si="221"/>
        <v/>
      </c>
      <c r="AW393" s="4" t="s">
        <v>10</v>
      </c>
      <c r="AX393" s="5">
        <v>45558</v>
      </c>
      <c r="AY393" s="6"/>
      <c r="AZ393" s="6"/>
      <c r="BA393" s="6" t="str">
        <f t="shared" si="247"/>
        <v/>
      </c>
      <c r="BB393" s="6" t="str">
        <f>IF(OR(AY393="",AZ393=""),"",SUMIFS('تحميل المصنعيات'!$N:$N,'تحميل المصنعيات'!$F:$F,AZ$2,'تحميل المصنعيات'!$D:$D,AX393))</f>
        <v/>
      </c>
      <c r="BC393" s="55" t="str">
        <f t="shared" si="233"/>
        <v/>
      </c>
      <c r="BD393" s="55" t="str">
        <f t="shared" si="248"/>
        <v/>
      </c>
      <c r="BE393" s="129" t="str">
        <f t="shared" si="222"/>
        <v/>
      </c>
      <c r="BG393" s="4" t="s">
        <v>10</v>
      </c>
      <c r="BH393" s="5">
        <v>45558</v>
      </c>
      <c r="BI393" s="6"/>
      <c r="BJ393" s="6"/>
      <c r="BK393" s="6" t="str">
        <f t="shared" si="249"/>
        <v/>
      </c>
      <c r="BL393" s="6" t="str">
        <f>IF(OR(BI393="",BJ393=""),"",SUMIFS('تحميل المصنعيات'!$N:$N,'تحميل المصنعيات'!$F:$F,BJ$2,'تحميل المصنعيات'!$D:$D,BH393))</f>
        <v/>
      </c>
      <c r="BM393" s="55" t="str">
        <f t="shared" si="234"/>
        <v/>
      </c>
      <c r="BN393" s="55" t="str">
        <f t="shared" si="235"/>
        <v/>
      </c>
      <c r="BO393" s="129" t="str">
        <f t="shared" si="223"/>
        <v/>
      </c>
      <c r="BQ393" s="4" t="s">
        <v>10</v>
      </c>
      <c r="BR393" s="5">
        <v>45558</v>
      </c>
      <c r="BS393" s="6"/>
      <c r="BT393" s="6"/>
      <c r="BU393" s="6" t="str">
        <f t="shared" si="250"/>
        <v/>
      </c>
      <c r="BV393" s="6" t="str">
        <f>IF(OR(BS393="",BT393=""),"",SUMIFS('تحميل المصنعيات'!$N:$N,'تحميل المصنعيات'!$F:$F,BT$2,'تحميل المصنعيات'!$D:$D,BR393))</f>
        <v/>
      </c>
      <c r="BW393" s="55" t="str">
        <f t="shared" si="236"/>
        <v/>
      </c>
      <c r="BX393" s="55" t="str">
        <f t="shared" si="251"/>
        <v/>
      </c>
      <c r="BY393" s="129" t="str">
        <f t="shared" si="224"/>
        <v/>
      </c>
      <c r="CA393" s="4" t="s">
        <v>10</v>
      </c>
      <c r="CB393" s="5">
        <v>45558</v>
      </c>
      <c r="CC393" s="6"/>
      <c r="CD393" s="6"/>
      <c r="CE393" s="6" t="str">
        <f t="shared" si="252"/>
        <v/>
      </c>
      <c r="CF393" s="6" t="str">
        <f>IF(OR(CC393="",CD393=""),"",SUMIFS('تحميل المصنعيات'!$N:$N,'تحميل المصنعيات'!$F:$F,CD$2,'تحميل المصنعيات'!$D:$D,CB393))</f>
        <v/>
      </c>
      <c r="CG393" s="55" t="str">
        <f t="shared" si="237"/>
        <v/>
      </c>
      <c r="CH393" s="55" t="str">
        <f t="shared" si="238"/>
        <v/>
      </c>
      <c r="CI393" s="129" t="str">
        <f t="shared" si="225"/>
        <v/>
      </c>
      <c r="CK393" s="4" t="s">
        <v>10</v>
      </c>
      <c r="CL393" s="5">
        <v>45558</v>
      </c>
      <c r="CM393" s="6"/>
      <c r="CN393" s="6"/>
      <c r="CO393" s="6" t="str">
        <f t="shared" si="253"/>
        <v/>
      </c>
      <c r="CP393" s="6" t="str">
        <f>IF(OR(CM393="",CN393=""),"",SUMIFS('تحميل المصنعيات'!$N:$N,'تحميل المصنعيات'!$F:$F,CN$2,'تحميل المصنعيات'!$D:$D,CL393))</f>
        <v/>
      </c>
      <c r="CQ393" s="55" t="str">
        <f t="shared" si="239"/>
        <v/>
      </c>
      <c r="CR393" s="55" t="str">
        <f t="shared" si="240"/>
        <v/>
      </c>
      <c r="CS393" s="129" t="str">
        <f t="shared" si="226"/>
        <v/>
      </c>
    </row>
    <row r="394" spans="9:97" x14ac:dyDescent="0.25">
      <c r="I394" s="4" t="s">
        <v>11</v>
      </c>
      <c r="J394" s="5">
        <v>45559</v>
      </c>
      <c r="K394" s="6"/>
      <c r="L394" s="6"/>
      <c r="M394" s="6" t="str">
        <f t="shared" si="241"/>
        <v/>
      </c>
      <c r="N394" s="6" t="str">
        <f>IF(OR(K394="",L394=""),"",SUMIFS('تحميل المصنعيات'!$N:$N,'تحميل المصنعيات'!$F:$F,L$2,'تحميل المصنعيات'!$D:$D,J394))</f>
        <v/>
      </c>
      <c r="O394" s="55" t="str">
        <f t="shared" si="227"/>
        <v/>
      </c>
      <c r="P394" s="55" t="str">
        <f t="shared" si="254"/>
        <v/>
      </c>
      <c r="Q394" s="129" t="str">
        <f t="shared" si="242"/>
        <v/>
      </c>
      <c r="S394" s="4" t="s">
        <v>11</v>
      </c>
      <c r="T394" s="5">
        <v>45559</v>
      </c>
      <c r="U394" s="6"/>
      <c r="V394" s="6"/>
      <c r="W394" s="6" t="str">
        <f t="shared" si="243"/>
        <v/>
      </c>
      <c r="X394" s="6" t="str">
        <f>IF(OR(U394="",V394=""),"",SUMIFS('تحميل المصنعيات'!$N:$N,'تحميل المصنعيات'!$F:$F,V$2,'تحميل المصنعيات'!$D:$D,T394))</f>
        <v/>
      </c>
      <c r="Y394" s="55" t="str">
        <f t="shared" si="228"/>
        <v/>
      </c>
      <c r="Z394" s="55" t="str">
        <f t="shared" si="229"/>
        <v/>
      </c>
      <c r="AA394" s="129" t="str">
        <f t="shared" si="219"/>
        <v/>
      </c>
      <c r="AC394" s="4" t="s">
        <v>11</v>
      </c>
      <c r="AD394" s="5">
        <v>45559</v>
      </c>
      <c r="AE394" s="6"/>
      <c r="AF394" s="6"/>
      <c r="AG394" s="6" t="str">
        <f t="shared" si="244"/>
        <v/>
      </c>
      <c r="AH394" s="6" t="str">
        <f>IF(OR(AE394="",AF394=""),"",SUMIFS('تحميل المصنعيات'!$N:$N,'تحميل المصنعيات'!$F:$F,AF$2,'تحميل المصنعيات'!$D:$D,AD394))</f>
        <v/>
      </c>
      <c r="AI394" s="55" t="str">
        <f t="shared" si="230"/>
        <v/>
      </c>
      <c r="AJ394" s="55" t="str">
        <f t="shared" si="245"/>
        <v/>
      </c>
      <c r="AK394" s="129" t="str">
        <f t="shared" si="220"/>
        <v/>
      </c>
      <c r="AM394" s="4" t="s">
        <v>11</v>
      </c>
      <c r="AN394" s="5">
        <v>45559</v>
      </c>
      <c r="AO394" s="6"/>
      <c r="AP394" s="6"/>
      <c r="AQ394" s="6" t="str">
        <f t="shared" si="246"/>
        <v/>
      </c>
      <c r="AR394" s="6" t="str">
        <f>IF(OR(AO394="",AP394=""),"",SUMIFS('تحميل المصنعيات'!$N:$N,'تحميل المصنعيات'!$F:$F,AP$2,'تحميل المصنعيات'!$D:$D,AN394))</f>
        <v/>
      </c>
      <c r="AS394" s="55" t="str">
        <f t="shared" si="231"/>
        <v/>
      </c>
      <c r="AT394" s="55" t="str">
        <f t="shared" si="232"/>
        <v/>
      </c>
      <c r="AU394" s="129" t="str">
        <f t="shared" si="221"/>
        <v/>
      </c>
      <c r="AW394" s="4" t="s">
        <v>11</v>
      </c>
      <c r="AX394" s="5">
        <v>45559</v>
      </c>
      <c r="AY394" s="6"/>
      <c r="AZ394" s="6"/>
      <c r="BA394" s="6" t="str">
        <f t="shared" si="247"/>
        <v/>
      </c>
      <c r="BB394" s="6" t="str">
        <f>IF(OR(AY394="",AZ394=""),"",SUMIFS('تحميل المصنعيات'!$N:$N,'تحميل المصنعيات'!$F:$F,AZ$2,'تحميل المصنعيات'!$D:$D,AX394))</f>
        <v/>
      </c>
      <c r="BC394" s="55" t="str">
        <f t="shared" si="233"/>
        <v/>
      </c>
      <c r="BD394" s="55" t="str">
        <f t="shared" si="248"/>
        <v/>
      </c>
      <c r="BE394" s="129" t="str">
        <f t="shared" si="222"/>
        <v/>
      </c>
      <c r="BG394" s="4" t="s">
        <v>11</v>
      </c>
      <c r="BH394" s="5">
        <v>45559</v>
      </c>
      <c r="BI394" s="6"/>
      <c r="BJ394" s="6"/>
      <c r="BK394" s="6" t="str">
        <f t="shared" si="249"/>
        <v/>
      </c>
      <c r="BL394" s="6" t="str">
        <f>IF(OR(BI394="",BJ394=""),"",SUMIFS('تحميل المصنعيات'!$N:$N,'تحميل المصنعيات'!$F:$F,BJ$2,'تحميل المصنعيات'!$D:$D,BH394))</f>
        <v/>
      </c>
      <c r="BM394" s="55" t="str">
        <f t="shared" si="234"/>
        <v/>
      </c>
      <c r="BN394" s="55" t="str">
        <f t="shared" si="235"/>
        <v/>
      </c>
      <c r="BO394" s="129" t="str">
        <f t="shared" si="223"/>
        <v/>
      </c>
      <c r="BQ394" s="4" t="s">
        <v>11</v>
      </c>
      <c r="BR394" s="5">
        <v>45559</v>
      </c>
      <c r="BS394" s="6"/>
      <c r="BT394" s="6"/>
      <c r="BU394" s="6" t="str">
        <f t="shared" si="250"/>
        <v/>
      </c>
      <c r="BV394" s="6" t="str">
        <f>IF(OR(BS394="",BT394=""),"",SUMIFS('تحميل المصنعيات'!$N:$N,'تحميل المصنعيات'!$F:$F,BT$2,'تحميل المصنعيات'!$D:$D,BR394))</f>
        <v/>
      </c>
      <c r="BW394" s="55" t="str">
        <f t="shared" si="236"/>
        <v/>
      </c>
      <c r="BX394" s="55" t="str">
        <f t="shared" si="251"/>
        <v/>
      </c>
      <c r="BY394" s="129" t="str">
        <f t="shared" si="224"/>
        <v/>
      </c>
      <c r="CA394" s="4" t="s">
        <v>11</v>
      </c>
      <c r="CB394" s="5">
        <v>45559</v>
      </c>
      <c r="CC394" s="6"/>
      <c r="CD394" s="6"/>
      <c r="CE394" s="6" t="str">
        <f t="shared" si="252"/>
        <v/>
      </c>
      <c r="CF394" s="6" t="str">
        <f>IF(OR(CC394="",CD394=""),"",SUMIFS('تحميل المصنعيات'!$N:$N,'تحميل المصنعيات'!$F:$F,CD$2,'تحميل المصنعيات'!$D:$D,CB394))</f>
        <v/>
      </c>
      <c r="CG394" s="55" t="str">
        <f t="shared" si="237"/>
        <v/>
      </c>
      <c r="CH394" s="55" t="str">
        <f t="shared" si="238"/>
        <v/>
      </c>
      <c r="CI394" s="129" t="str">
        <f t="shared" si="225"/>
        <v/>
      </c>
      <c r="CK394" s="4" t="s">
        <v>11</v>
      </c>
      <c r="CL394" s="5">
        <v>45559</v>
      </c>
      <c r="CM394" s="6"/>
      <c r="CN394" s="6"/>
      <c r="CO394" s="6" t="str">
        <f t="shared" si="253"/>
        <v/>
      </c>
      <c r="CP394" s="6" t="str">
        <f>IF(OR(CM394="",CN394=""),"",SUMIFS('تحميل المصنعيات'!$N:$N,'تحميل المصنعيات'!$F:$F,CN$2,'تحميل المصنعيات'!$D:$D,CL394))</f>
        <v/>
      </c>
      <c r="CQ394" s="55" t="str">
        <f t="shared" si="239"/>
        <v/>
      </c>
      <c r="CR394" s="55" t="str">
        <f t="shared" si="240"/>
        <v/>
      </c>
      <c r="CS394" s="129" t="str">
        <f t="shared" si="226"/>
        <v/>
      </c>
    </row>
    <row r="395" spans="9:97" x14ac:dyDescent="0.25">
      <c r="I395" s="4" t="s">
        <v>12</v>
      </c>
      <c r="J395" s="5">
        <v>45560</v>
      </c>
      <c r="K395" s="6"/>
      <c r="L395" s="6"/>
      <c r="M395" s="6" t="str">
        <f t="shared" si="241"/>
        <v/>
      </c>
      <c r="N395" s="6" t="str">
        <f>IF(OR(K395="",L395=""),"",SUMIFS('تحميل المصنعيات'!$N:$N,'تحميل المصنعيات'!$F:$F,L$2,'تحميل المصنعيات'!$D:$D,J395))</f>
        <v/>
      </c>
      <c r="O395" s="55" t="str">
        <f t="shared" si="227"/>
        <v/>
      </c>
      <c r="P395" s="55" t="str">
        <f t="shared" si="254"/>
        <v/>
      </c>
      <c r="Q395" s="129" t="str">
        <f t="shared" si="242"/>
        <v/>
      </c>
      <c r="S395" s="4" t="s">
        <v>12</v>
      </c>
      <c r="T395" s="5">
        <v>45560</v>
      </c>
      <c r="U395" s="6"/>
      <c r="V395" s="6"/>
      <c r="W395" s="6" t="str">
        <f t="shared" si="243"/>
        <v/>
      </c>
      <c r="X395" s="6" t="str">
        <f>IF(OR(U395="",V395=""),"",SUMIFS('تحميل المصنعيات'!$N:$N,'تحميل المصنعيات'!$F:$F,V$2,'تحميل المصنعيات'!$D:$D,T395))</f>
        <v/>
      </c>
      <c r="Y395" s="55" t="str">
        <f t="shared" si="228"/>
        <v/>
      </c>
      <c r="Z395" s="55" t="str">
        <f t="shared" si="229"/>
        <v/>
      </c>
      <c r="AA395" s="129" t="str">
        <f t="shared" si="219"/>
        <v/>
      </c>
      <c r="AC395" s="4" t="s">
        <v>12</v>
      </c>
      <c r="AD395" s="5">
        <v>45560</v>
      </c>
      <c r="AE395" s="6"/>
      <c r="AF395" s="6"/>
      <c r="AG395" s="6" t="str">
        <f t="shared" si="244"/>
        <v/>
      </c>
      <c r="AH395" s="6" t="str">
        <f>IF(OR(AE395="",AF395=""),"",SUMIFS('تحميل المصنعيات'!$N:$N,'تحميل المصنعيات'!$F:$F,AF$2,'تحميل المصنعيات'!$D:$D,AD395))</f>
        <v/>
      </c>
      <c r="AI395" s="55" t="str">
        <f t="shared" si="230"/>
        <v/>
      </c>
      <c r="AJ395" s="55" t="str">
        <f t="shared" si="245"/>
        <v/>
      </c>
      <c r="AK395" s="129" t="str">
        <f t="shared" si="220"/>
        <v/>
      </c>
      <c r="AM395" s="4" t="s">
        <v>12</v>
      </c>
      <c r="AN395" s="5">
        <v>45560</v>
      </c>
      <c r="AO395" s="6"/>
      <c r="AP395" s="6"/>
      <c r="AQ395" s="6" t="str">
        <f t="shared" si="246"/>
        <v/>
      </c>
      <c r="AR395" s="6" t="str">
        <f>IF(OR(AO395="",AP395=""),"",SUMIFS('تحميل المصنعيات'!$N:$N,'تحميل المصنعيات'!$F:$F,AP$2,'تحميل المصنعيات'!$D:$D,AN395))</f>
        <v/>
      </c>
      <c r="AS395" s="55" t="str">
        <f t="shared" si="231"/>
        <v/>
      </c>
      <c r="AT395" s="55" t="str">
        <f t="shared" si="232"/>
        <v/>
      </c>
      <c r="AU395" s="129" t="str">
        <f t="shared" si="221"/>
        <v/>
      </c>
      <c r="AW395" s="4" t="s">
        <v>12</v>
      </c>
      <c r="AX395" s="5">
        <v>45560</v>
      </c>
      <c r="AY395" s="6"/>
      <c r="AZ395" s="6"/>
      <c r="BA395" s="6" t="str">
        <f t="shared" si="247"/>
        <v/>
      </c>
      <c r="BB395" s="6" t="str">
        <f>IF(OR(AY395="",AZ395=""),"",SUMIFS('تحميل المصنعيات'!$N:$N,'تحميل المصنعيات'!$F:$F,AZ$2,'تحميل المصنعيات'!$D:$D,AX395))</f>
        <v/>
      </c>
      <c r="BC395" s="55" t="str">
        <f t="shared" si="233"/>
        <v/>
      </c>
      <c r="BD395" s="55" t="str">
        <f t="shared" si="248"/>
        <v/>
      </c>
      <c r="BE395" s="129" t="str">
        <f t="shared" si="222"/>
        <v/>
      </c>
      <c r="BG395" s="4" t="s">
        <v>12</v>
      </c>
      <c r="BH395" s="5">
        <v>45560</v>
      </c>
      <c r="BI395" s="6"/>
      <c r="BJ395" s="6"/>
      <c r="BK395" s="6" t="str">
        <f t="shared" si="249"/>
        <v/>
      </c>
      <c r="BL395" s="6" t="str">
        <f>IF(OR(BI395="",BJ395=""),"",SUMIFS('تحميل المصنعيات'!$N:$N,'تحميل المصنعيات'!$F:$F,BJ$2,'تحميل المصنعيات'!$D:$D,BH395))</f>
        <v/>
      </c>
      <c r="BM395" s="55" t="str">
        <f t="shared" si="234"/>
        <v/>
      </c>
      <c r="BN395" s="55" t="str">
        <f t="shared" si="235"/>
        <v/>
      </c>
      <c r="BO395" s="129" t="str">
        <f t="shared" si="223"/>
        <v/>
      </c>
      <c r="BQ395" s="4" t="s">
        <v>12</v>
      </c>
      <c r="BR395" s="5">
        <v>45560</v>
      </c>
      <c r="BS395" s="6"/>
      <c r="BT395" s="6"/>
      <c r="BU395" s="6" t="str">
        <f t="shared" si="250"/>
        <v/>
      </c>
      <c r="BV395" s="6" t="str">
        <f>IF(OR(BS395="",BT395=""),"",SUMIFS('تحميل المصنعيات'!$N:$N,'تحميل المصنعيات'!$F:$F,BT$2,'تحميل المصنعيات'!$D:$D,BR395))</f>
        <v/>
      </c>
      <c r="BW395" s="55" t="str">
        <f t="shared" si="236"/>
        <v/>
      </c>
      <c r="BX395" s="55" t="str">
        <f t="shared" si="251"/>
        <v/>
      </c>
      <c r="BY395" s="129" t="str">
        <f t="shared" si="224"/>
        <v/>
      </c>
      <c r="CA395" s="4" t="s">
        <v>12</v>
      </c>
      <c r="CB395" s="5">
        <v>45560</v>
      </c>
      <c r="CC395" s="6"/>
      <c r="CD395" s="6"/>
      <c r="CE395" s="6" t="str">
        <f t="shared" si="252"/>
        <v/>
      </c>
      <c r="CF395" s="6" t="str">
        <f>IF(OR(CC395="",CD395=""),"",SUMIFS('تحميل المصنعيات'!$N:$N,'تحميل المصنعيات'!$F:$F,CD$2,'تحميل المصنعيات'!$D:$D,CB395))</f>
        <v/>
      </c>
      <c r="CG395" s="55" t="str">
        <f t="shared" si="237"/>
        <v/>
      </c>
      <c r="CH395" s="55" t="str">
        <f t="shared" si="238"/>
        <v/>
      </c>
      <c r="CI395" s="129" t="str">
        <f t="shared" si="225"/>
        <v/>
      </c>
      <c r="CK395" s="4" t="s">
        <v>12</v>
      </c>
      <c r="CL395" s="5">
        <v>45560</v>
      </c>
      <c r="CM395" s="6"/>
      <c r="CN395" s="6"/>
      <c r="CO395" s="6" t="str">
        <f t="shared" si="253"/>
        <v/>
      </c>
      <c r="CP395" s="6" t="str">
        <f>IF(OR(CM395="",CN395=""),"",SUMIFS('تحميل المصنعيات'!$N:$N,'تحميل المصنعيات'!$F:$F,CN$2,'تحميل المصنعيات'!$D:$D,CL395))</f>
        <v/>
      </c>
      <c r="CQ395" s="55" t="str">
        <f t="shared" si="239"/>
        <v/>
      </c>
      <c r="CR395" s="55" t="str">
        <f t="shared" si="240"/>
        <v/>
      </c>
      <c r="CS395" s="129" t="str">
        <f t="shared" si="226"/>
        <v/>
      </c>
    </row>
    <row r="396" spans="9:97" x14ac:dyDescent="0.25">
      <c r="I396" s="4" t="s">
        <v>13</v>
      </c>
      <c r="J396" s="5">
        <v>45561</v>
      </c>
      <c r="K396" s="6"/>
      <c r="L396" s="6"/>
      <c r="M396" s="6" t="str">
        <f t="shared" si="241"/>
        <v/>
      </c>
      <c r="N396" s="6" t="str">
        <f>IF(OR(K396="",L396=""),"",SUMIFS('تحميل المصنعيات'!$N:$N,'تحميل المصنعيات'!$F:$F,L$2,'تحميل المصنعيات'!$D:$D,J396))</f>
        <v/>
      </c>
      <c r="O396" s="55" t="str">
        <f t="shared" si="227"/>
        <v/>
      </c>
      <c r="P396" s="55" t="str">
        <f t="shared" si="254"/>
        <v/>
      </c>
      <c r="Q396" s="129" t="str">
        <f t="shared" si="242"/>
        <v/>
      </c>
      <c r="S396" s="4" t="s">
        <v>13</v>
      </c>
      <c r="T396" s="5">
        <v>45561</v>
      </c>
      <c r="U396" s="6"/>
      <c r="V396" s="6"/>
      <c r="W396" s="6" t="str">
        <f t="shared" si="243"/>
        <v/>
      </c>
      <c r="X396" s="6" t="str">
        <f>IF(OR(U396="",V396=""),"",SUMIFS('تحميل المصنعيات'!$N:$N,'تحميل المصنعيات'!$F:$F,V$2,'تحميل المصنعيات'!$D:$D,T396))</f>
        <v/>
      </c>
      <c r="Y396" s="55" t="str">
        <f t="shared" si="228"/>
        <v/>
      </c>
      <c r="Z396" s="55" t="str">
        <f t="shared" si="229"/>
        <v/>
      </c>
      <c r="AA396" s="129" t="str">
        <f t="shared" si="219"/>
        <v/>
      </c>
      <c r="AC396" s="4" t="s">
        <v>13</v>
      </c>
      <c r="AD396" s="5">
        <v>45561</v>
      </c>
      <c r="AE396" s="6"/>
      <c r="AF396" s="6"/>
      <c r="AG396" s="6" t="str">
        <f t="shared" si="244"/>
        <v/>
      </c>
      <c r="AH396" s="6" t="str">
        <f>IF(OR(AE396="",AF396=""),"",SUMIFS('تحميل المصنعيات'!$N:$N,'تحميل المصنعيات'!$F:$F,AF$2,'تحميل المصنعيات'!$D:$D,AD396))</f>
        <v/>
      </c>
      <c r="AI396" s="55" t="str">
        <f t="shared" si="230"/>
        <v/>
      </c>
      <c r="AJ396" s="55" t="str">
        <f t="shared" si="245"/>
        <v/>
      </c>
      <c r="AK396" s="129" t="str">
        <f t="shared" si="220"/>
        <v/>
      </c>
      <c r="AM396" s="4" t="s">
        <v>13</v>
      </c>
      <c r="AN396" s="5">
        <v>45561</v>
      </c>
      <c r="AO396" s="6"/>
      <c r="AP396" s="6"/>
      <c r="AQ396" s="6" t="str">
        <f t="shared" si="246"/>
        <v/>
      </c>
      <c r="AR396" s="6" t="str">
        <f>IF(OR(AO396="",AP396=""),"",SUMIFS('تحميل المصنعيات'!$N:$N,'تحميل المصنعيات'!$F:$F,AP$2,'تحميل المصنعيات'!$D:$D,AN396))</f>
        <v/>
      </c>
      <c r="AS396" s="55" t="str">
        <f t="shared" si="231"/>
        <v/>
      </c>
      <c r="AT396" s="55" t="str">
        <f t="shared" si="232"/>
        <v/>
      </c>
      <c r="AU396" s="129" t="str">
        <f t="shared" si="221"/>
        <v/>
      </c>
      <c r="AW396" s="4" t="s">
        <v>13</v>
      </c>
      <c r="AX396" s="5">
        <v>45561</v>
      </c>
      <c r="AY396" s="6"/>
      <c r="AZ396" s="6"/>
      <c r="BA396" s="6" t="str">
        <f t="shared" si="247"/>
        <v/>
      </c>
      <c r="BB396" s="6" t="str">
        <f>IF(OR(AY396="",AZ396=""),"",SUMIFS('تحميل المصنعيات'!$N:$N,'تحميل المصنعيات'!$F:$F,AZ$2,'تحميل المصنعيات'!$D:$D,AX396))</f>
        <v/>
      </c>
      <c r="BC396" s="55" t="str">
        <f t="shared" si="233"/>
        <v/>
      </c>
      <c r="BD396" s="55" t="str">
        <f t="shared" si="248"/>
        <v/>
      </c>
      <c r="BE396" s="129" t="str">
        <f t="shared" si="222"/>
        <v/>
      </c>
      <c r="BG396" s="4" t="s">
        <v>13</v>
      </c>
      <c r="BH396" s="5">
        <v>45561</v>
      </c>
      <c r="BI396" s="6"/>
      <c r="BJ396" s="6"/>
      <c r="BK396" s="6" t="str">
        <f t="shared" si="249"/>
        <v/>
      </c>
      <c r="BL396" s="6" t="str">
        <f>IF(OR(BI396="",BJ396=""),"",SUMIFS('تحميل المصنعيات'!$N:$N,'تحميل المصنعيات'!$F:$F,BJ$2,'تحميل المصنعيات'!$D:$D,BH396))</f>
        <v/>
      </c>
      <c r="BM396" s="55" t="str">
        <f t="shared" si="234"/>
        <v/>
      </c>
      <c r="BN396" s="55" t="str">
        <f t="shared" si="235"/>
        <v/>
      </c>
      <c r="BO396" s="129" t="str">
        <f t="shared" si="223"/>
        <v/>
      </c>
      <c r="BQ396" s="4" t="s">
        <v>13</v>
      </c>
      <c r="BR396" s="5">
        <v>45561</v>
      </c>
      <c r="BS396" s="6"/>
      <c r="BT396" s="6"/>
      <c r="BU396" s="6" t="str">
        <f t="shared" si="250"/>
        <v/>
      </c>
      <c r="BV396" s="6" t="str">
        <f>IF(OR(BS396="",BT396=""),"",SUMIFS('تحميل المصنعيات'!$N:$N,'تحميل المصنعيات'!$F:$F,BT$2,'تحميل المصنعيات'!$D:$D,BR396))</f>
        <v/>
      </c>
      <c r="BW396" s="55" t="str">
        <f t="shared" si="236"/>
        <v/>
      </c>
      <c r="BX396" s="55" t="str">
        <f t="shared" si="251"/>
        <v/>
      </c>
      <c r="BY396" s="129" t="str">
        <f t="shared" si="224"/>
        <v/>
      </c>
      <c r="CA396" s="4" t="s">
        <v>13</v>
      </c>
      <c r="CB396" s="5">
        <v>45561</v>
      </c>
      <c r="CC396" s="6"/>
      <c r="CD396" s="6"/>
      <c r="CE396" s="6" t="str">
        <f t="shared" si="252"/>
        <v/>
      </c>
      <c r="CF396" s="6" t="str">
        <f>IF(OR(CC396="",CD396=""),"",SUMIFS('تحميل المصنعيات'!$N:$N,'تحميل المصنعيات'!$F:$F,CD$2,'تحميل المصنعيات'!$D:$D,CB396))</f>
        <v/>
      </c>
      <c r="CG396" s="55" t="str">
        <f t="shared" si="237"/>
        <v/>
      </c>
      <c r="CH396" s="55" t="str">
        <f t="shared" si="238"/>
        <v/>
      </c>
      <c r="CI396" s="129" t="str">
        <f t="shared" si="225"/>
        <v/>
      </c>
      <c r="CK396" s="4" t="s">
        <v>13</v>
      </c>
      <c r="CL396" s="5">
        <v>45561</v>
      </c>
      <c r="CM396" s="6"/>
      <c r="CN396" s="6"/>
      <c r="CO396" s="6" t="str">
        <f t="shared" si="253"/>
        <v/>
      </c>
      <c r="CP396" s="6" t="str">
        <f>IF(OR(CM396="",CN396=""),"",SUMIFS('تحميل المصنعيات'!$N:$N,'تحميل المصنعيات'!$F:$F,CN$2,'تحميل المصنعيات'!$D:$D,CL396))</f>
        <v/>
      </c>
      <c r="CQ396" s="55" t="str">
        <f t="shared" si="239"/>
        <v/>
      </c>
      <c r="CR396" s="55" t="str">
        <f t="shared" si="240"/>
        <v/>
      </c>
      <c r="CS396" s="129" t="str">
        <f t="shared" si="226"/>
        <v/>
      </c>
    </row>
    <row r="397" spans="9:97" x14ac:dyDescent="0.25">
      <c r="I397" s="132" t="s">
        <v>30</v>
      </c>
      <c r="J397" s="133">
        <v>45562</v>
      </c>
      <c r="K397" s="134"/>
      <c r="L397" s="134"/>
      <c r="M397" s="134" t="str">
        <f t="shared" si="241"/>
        <v/>
      </c>
      <c r="N397" s="134" t="str">
        <f>IF(OR(K397="",L397=""),"",SUMIFS('تحميل المصنعيات'!$N:$N,'تحميل المصنعيات'!$F:$F,L$2,'تحميل المصنعيات'!$D:$D,J397))</f>
        <v/>
      </c>
      <c r="O397" s="135" t="str">
        <f t="shared" si="227"/>
        <v/>
      </c>
      <c r="P397" s="135" t="str">
        <f t="shared" si="254"/>
        <v/>
      </c>
      <c r="Q397" s="132" t="str">
        <f t="shared" si="242"/>
        <v/>
      </c>
      <c r="S397" s="132" t="s">
        <v>30</v>
      </c>
      <c r="T397" s="133">
        <v>45562</v>
      </c>
      <c r="U397" s="134"/>
      <c r="V397" s="134"/>
      <c r="W397" s="134" t="str">
        <f t="shared" si="243"/>
        <v/>
      </c>
      <c r="X397" s="134" t="str">
        <f>IF(OR(U397="",V397=""),"",SUMIFS('تحميل المصنعيات'!$N:$N,'تحميل المصنعيات'!$F:$F,V$2,'تحميل المصنعيات'!$D:$D,T397))</f>
        <v/>
      </c>
      <c r="Y397" s="135" t="str">
        <f t="shared" si="228"/>
        <v/>
      </c>
      <c r="Z397" s="135" t="str">
        <f t="shared" si="229"/>
        <v/>
      </c>
      <c r="AA397" s="132" t="str">
        <f t="shared" si="219"/>
        <v/>
      </c>
      <c r="AC397" s="132" t="s">
        <v>30</v>
      </c>
      <c r="AD397" s="133">
        <v>45562</v>
      </c>
      <c r="AE397" s="134"/>
      <c r="AF397" s="134"/>
      <c r="AG397" s="134" t="str">
        <f t="shared" si="244"/>
        <v/>
      </c>
      <c r="AH397" s="134" t="str">
        <f>IF(OR(AE397="",AF397=""),"",SUMIFS('تحميل المصنعيات'!$N:$N,'تحميل المصنعيات'!$F:$F,AF$2,'تحميل المصنعيات'!$D:$D,AD397))</f>
        <v/>
      </c>
      <c r="AI397" s="135" t="str">
        <f t="shared" si="230"/>
        <v/>
      </c>
      <c r="AJ397" s="135" t="str">
        <f t="shared" si="245"/>
        <v/>
      </c>
      <c r="AK397" s="132" t="str">
        <f t="shared" si="220"/>
        <v/>
      </c>
      <c r="AM397" s="132" t="s">
        <v>30</v>
      </c>
      <c r="AN397" s="133">
        <v>45562</v>
      </c>
      <c r="AO397" s="134"/>
      <c r="AP397" s="134"/>
      <c r="AQ397" s="134" t="str">
        <f t="shared" si="246"/>
        <v/>
      </c>
      <c r="AR397" s="134" t="str">
        <f>IF(OR(AO397="",AP397=""),"",SUMIFS('تحميل المصنعيات'!$N:$N,'تحميل المصنعيات'!$F:$F,AP$2,'تحميل المصنعيات'!$D:$D,AN397))</f>
        <v/>
      </c>
      <c r="AS397" s="135" t="str">
        <f t="shared" si="231"/>
        <v/>
      </c>
      <c r="AT397" s="135" t="str">
        <f t="shared" si="232"/>
        <v/>
      </c>
      <c r="AU397" s="132" t="str">
        <f t="shared" si="221"/>
        <v/>
      </c>
      <c r="AW397" s="132" t="s">
        <v>30</v>
      </c>
      <c r="AX397" s="133">
        <v>45562</v>
      </c>
      <c r="AY397" s="134"/>
      <c r="AZ397" s="134"/>
      <c r="BA397" s="134" t="str">
        <f t="shared" si="247"/>
        <v/>
      </c>
      <c r="BB397" s="134" t="str">
        <f>IF(OR(AY397="",AZ397=""),"",SUMIFS('تحميل المصنعيات'!$N:$N,'تحميل المصنعيات'!$F:$F,AZ$2,'تحميل المصنعيات'!$D:$D,AX397))</f>
        <v/>
      </c>
      <c r="BC397" s="135" t="str">
        <f t="shared" si="233"/>
        <v/>
      </c>
      <c r="BD397" s="135" t="str">
        <f t="shared" si="248"/>
        <v/>
      </c>
      <c r="BE397" s="132" t="str">
        <f t="shared" si="222"/>
        <v/>
      </c>
      <c r="BG397" s="132" t="s">
        <v>30</v>
      </c>
      <c r="BH397" s="133">
        <v>45562</v>
      </c>
      <c r="BI397" s="134"/>
      <c r="BJ397" s="134"/>
      <c r="BK397" s="134" t="str">
        <f t="shared" si="249"/>
        <v/>
      </c>
      <c r="BL397" s="134" t="str">
        <f>IF(OR(BI397="",BJ397=""),"",SUMIFS('تحميل المصنعيات'!$N:$N,'تحميل المصنعيات'!$F:$F,BJ$2,'تحميل المصنعيات'!$D:$D,BH397))</f>
        <v/>
      </c>
      <c r="BM397" s="135" t="str">
        <f t="shared" si="234"/>
        <v/>
      </c>
      <c r="BN397" s="135" t="str">
        <f t="shared" si="235"/>
        <v/>
      </c>
      <c r="BO397" s="132" t="str">
        <f t="shared" si="223"/>
        <v/>
      </c>
      <c r="BQ397" s="132" t="s">
        <v>30</v>
      </c>
      <c r="BR397" s="133">
        <v>45562</v>
      </c>
      <c r="BS397" s="134"/>
      <c r="BT397" s="134"/>
      <c r="BU397" s="134" t="str">
        <f t="shared" si="250"/>
        <v/>
      </c>
      <c r="BV397" s="134" t="str">
        <f>IF(OR(BS397="",BT397=""),"",SUMIFS('تحميل المصنعيات'!$N:$N,'تحميل المصنعيات'!$F:$F,BT$2,'تحميل المصنعيات'!$D:$D,BR397))</f>
        <v/>
      </c>
      <c r="BW397" s="135" t="str">
        <f t="shared" si="236"/>
        <v/>
      </c>
      <c r="BX397" s="135" t="str">
        <f t="shared" si="251"/>
        <v/>
      </c>
      <c r="BY397" s="132" t="str">
        <f t="shared" si="224"/>
        <v/>
      </c>
      <c r="CA397" s="132" t="s">
        <v>30</v>
      </c>
      <c r="CB397" s="133">
        <v>45562</v>
      </c>
      <c r="CC397" s="134"/>
      <c r="CD397" s="134"/>
      <c r="CE397" s="134" t="str">
        <f t="shared" si="252"/>
        <v/>
      </c>
      <c r="CF397" s="134" t="str">
        <f>IF(OR(CC397="",CD397=""),"",SUMIFS('تحميل المصنعيات'!$N:$N,'تحميل المصنعيات'!$F:$F,CD$2,'تحميل المصنعيات'!$D:$D,CB397))</f>
        <v/>
      </c>
      <c r="CG397" s="135" t="str">
        <f t="shared" si="237"/>
        <v/>
      </c>
      <c r="CH397" s="135" t="str">
        <f t="shared" si="238"/>
        <v/>
      </c>
      <c r="CI397" s="132" t="str">
        <f t="shared" si="225"/>
        <v/>
      </c>
      <c r="CK397" s="132" t="s">
        <v>30</v>
      </c>
      <c r="CL397" s="133">
        <v>45562</v>
      </c>
      <c r="CM397" s="134"/>
      <c r="CN397" s="134"/>
      <c r="CO397" s="134" t="str">
        <f t="shared" si="253"/>
        <v/>
      </c>
      <c r="CP397" s="134" t="str">
        <f>IF(OR(CM397="",CN397=""),"",SUMIFS('تحميل المصنعيات'!$N:$N,'تحميل المصنعيات'!$F:$F,CN$2,'تحميل المصنعيات'!$D:$D,CL397))</f>
        <v/>
      </c>
      <c r="CQ397" s="135" t="str">
        <f t="shared" si="239"/>
        <v/>
      </c>
      <c r="CR397" s="135" t="str">
        <f t="shared" si="240"/>
        <v/>
      </c>
      <c r="CS397" s="132" t="str">
        <f t="shared" si="226"/>
        <v/>
      </c>
    </row>
    <row r="398" spans="9:97" x14ac:dyDescent="0.25">
      <c r="I398" s="4" t="s">
        <v>8</v>
      </c>
      <c r="J398" s="5">
        <v>45563</v>
      </c>
      <c r="K398" s="6"/>
      <c r="L398" s="6"/>
      <c r="M398" s="6" t="str">
        <f t="shared" si="241"/>
        <v/>
      </c>
      <c r="N398" s="6" t="str">
        <f>IF(OR(K398="",L398=""),"",SUMIFS('تحميل المصنعيات'!$N:$N,'تحميل المصنعيات'!$F:$F,L$2,'تحميل المصنعيات'!$D:$D,J398))</f>
        <v/>
      </c>
      <c r="O398" s="55" t="str">
        <f t="shared" si="227"/>
        <v/>
      </c>
      <c r="P398" s="55" t="str">
        <f t="shared" si="254"/>
        <v/>
      </c>
      <c r="Q398" s="129" t="str">
        <f t="shared" si="242"/>
        <v/>
      </c>
      <c r="S398" s="4" t="s">
        <v>8</v>
      </c>
      <c r="T398" s="5">
        <v>45563</v>
      </c>
      <c r="U398" s="6"/>
      <c r="V398" s="6"/>
      <c r="W398" s="6" t="str">
        <f t="shared" si="243"/>
        <v/>
      </c>
      <c r="X398" s="6" t="str">
        <f>IF(OR(U398="",V398=""),"",SUMIFS('تحميل المصنعيات'!$N:$N,'تحميل المصنعيات'!$F:$F,V$2,'تحميل المصنعيات'!$D:$D,T398))</f>
        <v/>
      </c>
      <c r="Y398" s="55" t="str">
        <f t="shared" si="228"/>
        <v/>
      </c>
      <c r="Z398" s="55" t="str">
        <f t="shared" si="229"/>
        <v/>
      </c>
      <c r="AA398" s="129" t="str">
        <f t="shared" si="219"/>
        <v/>
      </c>
      <c r="AC398" s="4" t="s">
        <v>8</v>
      </c>
      <c r="AD398" s="5">
        <v>45563</v>
      </c>
      <c r="AE398" s="6"/>
      <c r="AF398" s="6"/>
      <c r="AG398" s="6" t="str">
        <f t="shared" si="244"/>
        <v/>
      </c>
      <c r="AH398" s="6" t="str">
        <f>IF(OR(AE398="",AF398=""),"",SUMIFS('تحميل المصنعيات'!$N:$N,'تحميل المصنعيات'!$F:$F,AF$2,'تحميل المصنعيات'!$D:$D,AD398))</f>
        <v/>
      </c>
      <c r="AI398" s="55" t="str">
        <f t="shared" si="230"/>
        <v/>
      </c>
      <c r="AJ398" s="55" t="str">
        <f t="shared" si="245"/>
        <v/>
      </c>
      <c r="AK398" s="129" t="str">
        <f t="shared" si="220"/>
        <v/>
      </c>
      <c r="AM398" s="4" t="s">
        <v>8</v>
      </c>
      <c r="AN398" s="5">
        <v>45563</v>
      </c>
      <c r="AO398" s="6"/>
      <c r="AP398" s="6"/>
      <c r="AQ398" s="6" t="str">
        <f t="shared" si="246"/>
        <v/>
      </c>
      <c r="AR398" s="6" t="str">
        <f>IF(OR(AO398="",AP398=""),"",SUMIFS('تحميل المصنعيات'!$N:$N,'تحميل المصنعيات'!$F:$F,AP$2,'تحميل المصنعيات'!$D:$D,AN398))</f>
        <v/>
      </c>
      <c r="AS398" s="55" t="str">
        <f t="shared" si="231"/>
        <v/>
      </c>
      <c r="AT398" s="55" t="str">
        <f t="shared" si="232"/>
        <v/>
      </c>
      <c r="AU398" s="129" t="str">
        <f t="shared" si="221"/>
        <v/>
      </c>
      <c r="AW398" s="4" t="s">
        <v>8</v>
      </c>
      <c r="AX398" s="5">
        <v>45563</v>
      </c>
      <c r="AY398" s="6"/>
      <c r="AZ398" s="6"/>
      <c r="BA398" s="6" t="str">
        <f t="shared" si="247"/>
        <v/>
      </c>
      <c r="BB398" s="6" t="str">
        <f>IF(OR(AY398="",AZ398=""),"",SUMIFS('تحميل المصنعيات'!$N:$N,'تحميل المصنعيات'!$F:$F,AZ$2,'تحميل المصنعيات'!$D:$D,AX398))</f>
        <v/>
      </c>
      <c r="BC398" s="55" t="str">
        <f t="shared" si="233"/>
        <v/>
      </c>
      <c r="BD398" s="55" t="str">
        <f t="shared" si="248"/>
        <v/>
      </c>
      <c r="BE398" s="129" t="str">
        <f t="shared" si="222"/>
        <v/>
      </c>
      <c r="BG398" s="4" t="s">
        <v>8</v>
      </c>
      <c r="BH398" s="5">
        <v>45563</v>
      </c>
      <c r="BI398" s="6"/>
      <c r="BJ398" s="6"/>
      <c r="BK398" s="6" t="str">
        <f t="shared" si="249"/>
        <v/>
      </c>
      <c r="BL398" s="6" t="str">
        <f>IF(OR(BI398="",BJ398=""),"",SUMIFS('تحميل المصنعيات'!$N:$N,'تحميل المصنعيات'!$F:$F,BJ$2,'تحميل المصنعيات'!$D:$D,BH398))</f>
        <v/>
      </c>
      <c r="BM398" s="55" t="str">
        <f t="shared" si="234"/>
        <v/>
      </c>
      <c r="BN398" s="55" t="str">
        <f t="shared" si="235"/>
        <v/>
      </c>
      <c r="BO398" s="129" t="str">
        <f t="shared" si="223"/>
        <v/>
      </c>
      <c r="BQ398" s="4" t="s">
        <v>8</v>
      </c>
      <c r="BR398" s="5">
        <v>45563</v>
      </c>
      <c r="BS398" s="6"/>
      <c r="BT398" s="6"/>
      <c r="BU398" s="6" t="str">
        <f t="shared" si="250"/>
        <v/>
      </c>
      <c r="BV398" s="6" t="str">
        <f>IF(OR(BS398="",BT398=""),"",SUMIFS('تحميل المصنعيات'!$N:$N,'تحميل المصنعيات'!$F:$F,BT$2,'تحميل المصنعيات'!$D:$D,BR398))</f>
        <v/>
      </c>
      <c r="BW398" s="55" t="str">
        <f t="shared" si="236"/>
        <v/>
      </c>
      <c r="BX398" s="55" t="str">
        <f t="shared" si="251"/>
        <v/>
      </c>
      <c r="BY398" s="129" t="str">
        <f t="shared" si="224"/>
        <v/>
      </c>
      <c r="CA398" s="4" t="s">
        <v>8</v>
      </c>
      <c r="CB398" s="5">
        <v>45563</v>
      </c>
      <c r="CC398" s="6"/>
      <c r="CD398" s="6"/>
      <c r="CE398" s="6" t="str">
        <f t="shared" si="252"/>
        <v/>
      </c>
      <c r="CF398" s="6" t="str">
        <f>IF(OR(CC398="",CD398=""),"",SUMIFS('تحميل المصنعيات'!$N:$N,'تحميل المصنعيات'!$F:$F,CD$2,'تحميل المصنعيات'!$D:$D,CB398))</f>
        <v/>
      </c>
      <c r="CG398" s="55" t="str">
        <f t="shared" si="237"/>
        <v/>
      </c>
      <c r="CH398" s="55" t="str">
        <f t="shared" si="238"/>
        <v/>
      </c>
      <c r="CI398" s="129" t="str">
        <f t="shared" si="225"/>
        <v/>
      </c>
      <c r="CK398" s="4" t="s">
        <v>8</v>
      </c>
      <c r="CL398" s="5">
        <v>45563</v>
      </c>
      <c r="CM398" s="6"/>
      <c r="CN398" s="6"/>
      <c r="CO398" s="6" t="str">
        <f t="shared" si="253"/>
        <v/>
      </c>
      <c r="CP398" s="6" t="str">
        <f>IF(OR(CM398="",CN398=""),"",SUMIFS('تحميل المصنعيات'!$N:$N,'تحميل المصنعيات'!$F:$F,CN$2,'تحميل المصنعيات'!$D:$D,CL398))</f>
        <v/>
      </c>
      <c r="CQ398" s="55" t="str">
        <f t="shared" si="239"/>
        <v/>
      </c>
      <c r="CR398" s="55" t="str">
        <f t="shared" si="240"/>
        <v/>
      </c>
      <c r="CS398" s="129" t="str">
        <f t="shared" si="226"/>
        <v/>
      </c>
    </row>
    <row r="399" spans="9:97" x14ac:dyDescent="0.25">
      <c r="I399" s="4" t="s">
        <v>9</v>
      </c>
      <c r="J399" s="5">
        <v>45564</v>
      </c>
      <c r="K399" s="6"/>
      <c r="L399" s="6"/>
      <c r="M399" s="6" t="str">
        <f t="shared" si="241"/>
        <v/>
      </c>
      <c r="N399" s="6" t="str">
        <f>IF(OR(K399="",L399=""),"",SUMIFS('تحميل المصنعيات'!$N:$N,'تحميل المصنعيات'!$F:$F,L$2,'تحميل المصنعيات'!$D:$D,J399))</f>
        <v/>
      </c>
      <c r="O399" s="55" t="str">
        <f t="shared" si="227"/>
        <v/>
      </c>
      <c r="P399" s="55" t="str">
        <f t="shared" si="254"/>
        <v/>
      </c>
      <c r="Q399" s="129" t="str">
        <f t="shared" si="242"/>
        <v/>
      </c>
      <c r="S399" s="4" t="s">
        <v>9</v>
      </c>
      <c r="T399" s="5">
        <v>45564</v>
      </c>
      <c r="U399" s="6"/>
      <c r="V399" s="6"/>
      <c r="W399" s="6" t="str">
        <f t="shared" si="243"/>
        <v/>
      </c>
      <c r="X399" s="6" t="str">
        <f>IF(OR(U399="",V399=""),"",SUMIFS('تحميل المصنعيات'!$N:$N,'تحميل المصنعيات'!$F:$F,V$2,'تحميل المصنعيات'!$D:$D,T399))</f>
        <v/>
      </c>
      <c r="Y399" s="55" t="str">
        <f t="shared" si="228"/>
        <v/>
      </c>
      <c r="Z399" s="55" t="str">
        <f t="shared" si="229"/>
        <v/>
      </c>
      <c r="AA399" s="129" t="str">
        <f t="shared" si="219"/>
        <v/>
      </c>
      <c r="AC399" s="4" t="s">
        <v>9</v>
      </c>
      <c r="AD399" s="5">
        <v>45564</v>
      </c>
      <c r="AE399" s="6"/>
      <c r="AF399" s="6"/>
      <c r="AG399" s="6" t="str">
        <f t="shared" si="244"/>
        <v/>
      </c>
      <c r="AH399" s="6" t="str">
        <f>IF(OR(AE399="",AF399=""),"",SUMIFS('تحميل المصنعيات'!$N:$N,'تحميل المصنعيات'!$F:$F,AF$2,'تحميل المصنعيات'!$D:$D,AD399))</f>
        <v/>
      </c>
      <c r="AI399" s="55" t="str">
        <f t="shared" si="230"/>
        <v/>
      </c>
      <c r="AJ399" s="55" t="str">
        <f t="shared" si="245"/>
        <v/>
      </c>
      <c r="AK399" s="129" t="str">
        <f t="shared" si="220"/>
        <v/>
      </c>
      <c r="AM399" s="4" t="s">
        <v>9</v>
      </c>
      <c r="AN399" s="5">
        <v>45564</v>
      </c>
      <c r="AO399" s="6"/>
      <c r="AP399" s="6"/>
      <c r="AQ399" s="6" t="str">
        <f t="shared" si="246"/>
        <v/>
      </c>
      <c r="AR399" s="6" t="str">
        <f>IF(OR(AO399="",AP399=""),"",SUMIFS('تحميل المصنعيات'!$N:$N,'تحميل المصنعيات'!$F:$F,AP$2,'تحميل المصنعيات'!$D:$D,AN399))</f>
        <v/>
      </c>
      <c r="AS399" s="55" t="str">
        <f t="shared" si="231"/>
        <v/>
      </c>
      <c r="AT399" s="55" t="str">
        <f t="shared" si="232"/>
        <v/>
      </c>
      <c r="AU399" s="129" t="str">
        <f t="shared" si="221"/>
        <v/>
      </c>
      <c r="AW399" s="4" t="s">
        <v>9</v>
      </c>
      <c r="AX399" s="5">
        <v>45564</v>
      </c>
      <c r="AY399" s="6"/>
      <c r="AZ399" s="6"/>
      <c r="BA399" s="6" t="str">
        <f t="shared" si="247"/>
        <v/>
      </c>
      <c r="BB399" s="6" t="str">
        <f>IF(OR(AY399="",AZ399=""),"",SUMIFS('تحميل المصنعيات'!$N:$N,'تحميل المصنعيات'!$F:$F,AZ$2,'تحميل المصنعيات'!$D:$D,AX399))</f>
        <v/>
      </c>
      <c r="BC399" s="55" t="str">
        <f t="shared" si="233"/>
        <v/>
      </c>
      <c r="BD399" s="55" t="str">
        <f t="shared" si="248"/>
        <v/>
      </c>
      <c r="BE399" s="129" t="str">
        <f t="shared" si="222"/>
        <v/>
      </c>
      <c r="BG399" s="4" t="s">
        <v>9</v>
      </c>
      <c r="BH399" s="5">
        <v>45564</v>
      </c>
      <c r="BI399" s="6"/>
      <c r="BJ399" s="6"/>
      <c r="BK399" s="6" t="str">
        <f t="shared" si="249"/>
        <v/>
      </c>
      <c r="BL399" s="6" t="str">
        <f>IF(OR(BI399="",BJ399=""),"",SUMIFS('تحميل المصنعيات'!$N:$N,'تحميل المصنعيات'!$F:$F,BJ$2,'تحميل المصنعيات'!$D:$D,BH399))</f>
        <v/>
      </c>
      <c r="BM399" s="55" t="str">
        <f t="shared" si="234"/>
        <v/>
      </c>
      <c r="BN399" s="55" t="str">
        <f t="shared" si="235"/>
        <v/>
      </c>
      <c r="BO399" s="129" t="str">
        <f t="shared" si="223"/>
        <v/>
      </c>
      <c r="BQ399" s="4" t="s">
        <v>9</v>
      </c>
      <c r="BR399" s="5">
        <v>45564</v>
      </c>
      <c r="BS399" s="6"/>
      <c r="BT399" s="6"/>
      <c r="BU399" s="6" t="str">
        <f t="shared" si="250"/>
        <v/>
      </c>
      <c r="BV399" s="6" t="str">
        <f>IF(OR(BS399="",BT399=""),"",SUMIFS('تحميل المصنعيات'!$N:$N,'تحميل المصنعيات'!$F:$F,BT$2,'تحميل المصنعيات'!$D:$D,BR399))</f>
        <v/>
      </c>
      <c r="BW399" s="55" t="str">
        <f t="shared" si="236"/>
        <v/>
      </c>
      <c r="BX399" s="55" t="str">
        <f t="shared" si="251"/>
        <v/>
      </c>
      <c r="BY399" s="129" t="str">
        <f t="shared" si="224"/>
        <v/>
      </c>
      <c r="CA399" s="4" t="s">
        <v>9</v>
      </c>
      <c r="CB399" s="5">
        <v>45564</v>
      </c>
      <c r="CC399" s="6"/>
      <c r="CD399" s="6"/>
      <c r="CE399" s="6" t="str">
        <f t="shared" si="252"/>
        <v/>
      </c>
      <c r="CF399" s="6" t="str">
        <f>IF(OR(CC399="",CD399=""),"",SUMIFS('تحميل المصنعيات'!$N:$N,'تحميل المصنعيات'!$F:$F,CD$2,'تحميل المصنعيات'!$D:$D,CB399))</f>
        <v/>
      </c>
      <c r="CG399" s="55" t="str">
        <f t="shared" si="237"/>
        <v/>
      </c>
      <c r="CH399" s="55" t="str">
        <f t="shared" si="238"/>
        <v/>
      </c>
      <c r="CI399" s="129" t="str">
        <f t="shared" si="225"/>
        <v/>
      </c>
      <c r="CK399" s="4" t="s">
        <v>9</v>
      </c>
      <c r="CL399" s="5">
        <v>45564</v>
      </c>
      <c r="CM399" s="6"/>
      <c r="CN399" s="6"/>
      <c r="CO399" s="6" t="str">
        <f t="shared" si="253"/>
        <v/>
      </c>
      <c r="CP399" s="6" t="str">
        <f>IF(OR(CM399="",CN399=""),"",SUMIFS('تحميل المصنعيات'!$N:$N,'تحميل المصنعيات'!$F:$F,CN$2,'تحميل المصنعيات'!$D:$D,CL399))</f>
        <v/>
      </c>
      <c r="CQ399" s="55" t="str">
        <f t="shared" si="239"/>
        <v/>
      </c>
      <c r="CR399" s="55" t="str">
        <f t="shared" si="240"/>
        <v/>
      </c>
      <c r="CS399" s="129" t="str">
        <f t="shared" si="226"/>
        <v/>
      </c>
    </row>
    <row r="400" spans="9:97" x14ac:dyDescent="0.25">
      <c r="I400" s="4" t="s">
        <v>10</v>
      </c>
      <c r="J400" s="5">
        <v>45565</v>
      </c>
      <c r="K400" s="6"/>
      <c r="L400" s="6"/>
      <c r="M400" s="6" t="str">
        <f t="shared" si="241"/>
        <v/>
      </c>
      <c r="N400" s="6" t="str">
        <f>IF(OR(K400="",L400=""),"",SUMIFS('تحميل المصنعيات'!$N:$N,'تحميل المصنعيات'!$F:$F,L$2,'تحميل المصنعيات'!$D:$D,J400))</f>
        <v/>
      </c>
      <c r="O400" s="55" t="str">
        <f t="shared" si="227"/>
        <v/>
      </c>
      <c r="P400" s="55" t="str">
        <f t="shared" si="254"/>
        <v/>
      </c>
      <c r="Q400" s="129" t="str">
        <f t="shared" si="242"/>
        <v/>
      </c>
      <c r="S400" s="4" t="s">
        <v>10</v>
      </c>
      <c r="T400" s="5">
        <v>45565</v>
      </c>
      <c r="U400" s="6"/>
      <c r="V400" s="6"/>
      <c r="W400" s="6" t="str">
        <f t="shared" si="243"/>
        <v/>
      </c>
      <c r="X400" s="6" t="str">
        <f>IF(OR(U400="",V400=""),"",SUMIFS('تحميل المصنعيات'!$N:$N,'تحميل المصنعيات'!$F:$F,V$2,'تحميل المصنعيات'!$D:$D,T400))</f>
        <v/>
      </c>
      <c r="Y400" s="55" t="str">
        <f t="shared" si="228"/>
        <v/>
      </c>
      <c r="Z400" s="55" t="str">
        <f t="shared" si="229"/>
        <v/>
      </c>
      <c r="AA400" s="129" t="str">
        <f t="shared" ref="AA400:AA463" si="255">IF(U400="","",IF(X400&gt;W400,"ادخال خاطئ",""))</f>
        <v/>
      </c>
      <c r="AC400" s="4" t="s">
        <v>10</v>
      </c>
      <c r="AD400" s="5">
        <v>45565</v>
      </c>
      <c r="AE400" s="6"/>
      <c r="AF400" s="6"/>
      <c r="AG400" s="6" t="str">
        <f t="shared" si="244"/>
        <v/>
      </c>
      <c r="AH400" s="6" t="str">
        <f>IF(OR(AE400="",AF400=""),"",SUMIFS('تحميل المصنعيات'!$N:$N,'تحميل المصنعيات'!$F:$F,AF$2,'تحميل المصنعيات'!$D:$D,AD400))</f>
        <v/>
      </c>
      <c r="AI400" s="55" t="str">
        <f t="shared" si="230"/>
        <v/>
      </c>
      <c r="AJ400" s="55" t="str">
        <f t="shared" si="245"/>
        <v/>
      </c>
      <c r="AK400" s="129" t="str">
        <f t="shared" ref="AK400:AK463" si="256">IF(AE400="","",IF(AH400&gt;AG400,"ادخال خاطئ",""))</f>
        <v/>
      </c>
      <c r="AM400" s="4" t="s">
        <v>10</v>
      </c>
      <c r="AN400" s="5">
        <v>45565</v>
      </c>
      <c r="AO400" s="6"/>
      <c r="AP400" s="6"/>
      <c r="AQ400" s="6" t="str">
        <f t="shared" si="246"/>
        <v/>
      </c>
      <c r="AR400" s="6" t="str">
        <f>IF(OR(AO400="",AP400=""),"",SUMIFS('تحميل المصنعيات'!$N:$N,'تحميل المصنعيات'!$F:$F,AP$2,'تحميل المصنعيات'!$D:$D,AN400))</f>
        <v/>
      </c>
      <c r="AS400" s="55" t="str">
        <f t="shared" si="231"/>
        <v/>
      </c>
      <c r="AT400" s="55" t="str">
        <f t="shared" si="232"/>
        <v/>
      </c>
      <c r="AU400" s="129" t="str">
        <f t="shared" ref="AU400:AU463" si="257">IF(AO400="","",IF(AR400&gt;AQ400,"ادخال خاطئ",""))</f>
        <v/>
      </c>
      <c r="AW400" s="4" t="s">
        <v>10</v>
      </c>
      <c r="AX400" s="5">
        <v>45565</v>
      </c>
      <c r="AY400" s="6"/>
      <c r="AZ400" s="6"/>
      <c r="BA400" s="6" t="str">
        <f t="shared" si="247"/>
        <v/>
      </c>
      <c r="BB400" s="6" t="str">
        <f>IF(OR(AY400="",AZ400=""),"",SUMIFS('تحميل المصنعيات'!$N:$N,'تحميل المصنعيات'!$F:$F,AZ$2,'تحميل المصنعيات'!$D:$D,AX400))</f>
        <v/>
      </c>
      <c r="BC400" s="55" t="str">
        <f t="shared" si="233"/>
        <v/>
      </c>
      <c r="BD400" s="55" t="str">
        <f t="shared" si="248"/>
        <v/>
      </c>
      <c r="BE400" s="129" t="str">
        <f t="shared" ref="BE400:BE463" si="258">IF(AY400="","",IF(BB400&gt;BA400,"ادخال خاطئ",""))</f>
        <v/>
      </c>
      <c r="BG400" s="4" t="s">
        <v>10</v>
      </c>
      <c r="BH400" s="5">
        <v>45565</v>
      </c>
      <c r="BI400" s="6"/>
      <c r="BJ400" s="6"/>
      <c r="BK400" s="6" t="str">
        <f t="shared" si="249"/>
        <v/>
      </c>
      <c r="BL400" s="6" t="str">
        <f>IF(OR(BI400="",BJ400=""),"",SUMIFS('تحميل المصنعيات'!$N:$N,'تحميل المصنعيات'!$F:$F,BJ$2,'تحميل المصنعيات'!$D:$D,BH400))</f>
        <v/>
      </c>
      <c r="BM400" s="55" t="str">
        <f t="shared" si="234"/>
        <v/>
      </c>
      <c r="BN400" s="55" t="str">
        <f t="shared" si="235"/>
        <v/>
      </c>
      <c r="BO400" s="129" t="str">
        <f t="shared" ref="BO400:BO463" si="259">IF(BI400="","",IF(BL400&gt;BK400,"ادخال خاطئ",""))</f>
        <v/>
      </c>
      <c r="BQ400" s="4" t="s">
        <v>10</v>
      </c>
      <c r="BR400" s="5">
        <v>45565</v>
      </c>
      <c r="BS400" s="6"/>
      <c r="BT400" s="6"/>
      <c r="BU400" s="6" t="str">
        <f t="shared" si="250"/>
        <v/>
      </c>
      <c r="BV400" s="6" t="str">
        <f>IF(OR(BS400="",BT400=""),"",SUMIFS('تحميل المصنعيات'!$N:$N,'تحميل المصنعيات'!$F:$F,BT$2,'تحميل المصنعيات'!$D:$D,BR400))</f>
        <v/>
      </c>
      <c r="BW400" s="55" t="str">
        <f t="shared" si="236"/>
        <v/>
      </c>
      <c r="BX400" s="55" t="str">
        <f t="shared" si="251"/>
        <v/>
      </c>
      <c r="BY400" s="129" t="str">
        <f t="shared" ref="BY400:BY463" si="260">IF(BS400="","",IF(BV400&gt;BU400,"ادخال خاطئ",""))</f>
        <v/>
      </c>
      <c r="CA400" s="4" t="s">
        <v>10</v>
      </c>
      <c r="CB400" s="5">
        <v>45565</v>
      </c>
      <c r="CC400" s="6"/>
      <c r="CD400" s="6"/>
      <c r="CE400" s="6" t="str">
        <f t="shared" si="252"/>
        <v/>
      </c>
      <c r="CF400" s="6" t="str">
        <f>IF(OR(CC400="",CD400=""),"",SUMIFS('تحميل المصنعيات'!$N:$N,'تحميل المصنعيات'!$F:$F,CD$2,'تحميل المصنعيات'!$D:$D,CB400))</f>
        <v/>
      </c>
      <c r="CG400" s="55" t="str">
        <f t="shared" si="237"/>
        <v/>
      </c>
      <c r="CH400" s="55" t="str">
        <f t="shared" si="238"/>
        <v/>
      </c>
      <c r="CI400" s="129" t="str">
        <f t="shared" ref="CI400:CI463" si="261">IF(CC400="","",IF(CF400&gt;CE400,"ادخال خاطئ",""))</f>
        <v/>
      </c>
      <c r="CK400" s="4" t="s">
        <v>10</v>
      </c>
      <c r="CL400" s="5">
        <v>45565</v>
      </c>
      <c r="CM400" s="6"/>
      <c r="CN400" s="6"/>
      <c r="CO400" s="6" t="str">
        <f t="shared" si="253"/>
        <v/>
      </c>
      <c r="CP400" s="6" t="str">
        <f>IF(OR(CM400="",CN400=""),"",SUMIFS('تحميل المصنعيات'!$N:$N,'تحميل المصنعيات'!$F:$F,CN$2,'تحميل المصنعيات'!$D:$D,CL400))</f>
        <v/>
      </c>
      <c r="CQ400" s="55" t="str">
        <f t="shared" si="239"/>
        <v/>
      </c>
      <c r="CR400" s="55" t="str">
        <f t="shared" si="240"/>
        <v/>
      </c>
      <c r="CS400" s="129" t="str">
        <f t="shared" ref="CS400:CS463" si="262">IF(CM400="","",IF(CP400&gt;CO400,"ادخال خاطئ",""))</f>
        <v/>
      </c>
    </row>
    <row r="401" spans="9:97" x14ac:dyDescent="0.25">
      <c r="I401" s="4" t="s">
        <v>11</v>
      </c>
      <c r="J401" s="5">
        <v>45566</v>
      </c>
      <c r="K401" s="6"/>
      <c r="L401" s="6"/>
      <c r="M401" s="6" t="str">
        <f t="shared" si="241"/>
        <v/>
      </c>
      <c r="N401" s="6" t="str">
        <f>IF(OR(K401="",L401=""),"",SUMIFS('تحميل المصنعيات'!$N:$N,'تحميل المصنعيات'!$F:$F,L$2,'تحميل المصنعيات'!$D:$D,J401))</f>
        <v/>
      </c>
      <c r="O401" s="55" t="str">
        <f t="shared" si="227"/>
        <v/>
      </c>
      <c r="P401" s="55" t="str">
        <f t="shared" si="254"/>
        <v/>
      </c>
      <c r="Q401" s="129" t="str">
        <f t="shared" si="242"/>
        <v/>
      </c>
      <c r="S401" s="4" t="s">
        <v>11</v>
      </c>
      <c r="T401" s="5">
        <v>45566</v>
      </c>
      <c r="U401" s="6"/>
      <c r="V401" s="6"/>
      <c r="W401" s="6" t="str">
        <f t="shared" si="243"/>
        <v/>
      </c>
      <c r="X401" s="6" t="str">
        <f>IF(OR(U401="",V401=""),"",SUMIFS('تحميل المصنعيات'!$N:$N,'تحميل المصنعيات'!$F:$F,V$2,'تحميل المصنعيات'!$D:$D,T401))</f>
        <v/>
      </c>
      <c r="Y401" s="55" t="str">
        <f t="shared" si="228"/>
        <v/>
      </c>
      <c r="Z401" s="55" t="str">
        <f t="shared" si="229"/>
        <v/>
      </c>
      <c r="AA401" s="129" t="str">
        <f t="shared" si="255"/>
        <v/>
      </c>
      <c r="AC401" s="4" t="s">
        <v>11</v>
      </c>
      <c r="AD401" s="5">
        <v>45566</v>
      </c>
      <c r="AE401" s="6"/>
      <c r="AF401" s="6"/>
      <c r="AG401" s="6" t="str">
        <f t="shared" si="244"/>
        <v/>
      </c>
      <c r="AH401" s="6" t="str">
        <f>IF(OR(AE401="",AF401=""),"",SUMIFS('تحميل المصنعيات'!$N:$N,'تحميل المصنعيات'!$F:$F,AF$2,'تحميل المصنعيات'!$D:$D,AD401))</f>
        <v/>
      </c>
      <c r="AI401" s="55" t="str">
        <f t="shared" si="230"/>
        <v/>
      </c>
      <c r="AJ401" s="55" t="str">
        <f t="shared" si="245"/>
        <v/>
      </c>
      <c r="AK401" s="129" t="str">
        <f t="shared" si="256"/>
        <v/>
      </c>
      <c r="AM401" s="4" t="s">
        <v>11</v>
      </c>
      <c r="AN401" s="5">
        <v>45566</v>
      </c>
      <c r="AO401" s="6"/>
      <c r="AP401" s="6"/>
      <c r="AQ401" s="6" t="str">
        <f t="shared" si="246"/>
        <v/>
      </c>
      <c r="AR401" s="6" t="str">
        <f>IF(OR(AO401="",AP401=""),"",SUMIFS('تحميل المصنعيات'!$N:$N,'تحميل المصنعيات'!$F:$F,AP$2,'تحميل المصنعيات'!$D:$D,AN401))</f>
        <v/>
      </c>
      <c r="AS401" s="55" t="str">
        <f t="shared" si="231"/>
        <v/>
      </c>
      <c r="AT401" s="55" t="str">
        <f t="shared" si="232"/>
        <v/>
      </c>
      <c r="AU401" s="129" t="str">
        <f t="shared" si="257"/>
        <v/>
      </c>
      <c r="AW401" s="4" t="s">
        <v>11</v>
      </c>
      <c r="AX401" s="5">
        <v>45566</v>
      </c>
      <c r="AY401" s="6"/>
      <c r="AZ401" s="6"/>
      <c r="BA401" s="6" t="str">
        <f t="shared" si="247"/>
        <v/>
      </c>
      <c r="BB401" s="6" t="str">
        <f>IF(OR(AY401="",AZ401=""),"",SUMIFS('تحميل المصنعيات'!$N:$N,'تحميل المصنعيات'!$F:$F,AZ$2,'تحميل المصنعيات'!$D:$D,AX401))</f>
        <v/>
      </c>
      <c r="BC401" s="55" t="str">
        <f t="shared" si="233"/>
        <v/>
      </c>
      <c r="BD401" s="55" t="str">
        <f t="shared" si="248"/>
        <v/>
      </c>
      <c r="BE401" s="129" t="str">
        <f t="shared" si="258"/>
        <v/>
      </c>
      <c r="BG401" s="4" t="s">
        <v>11</v>
      </c>
      <c r="BH401" s="5">
        <v>45566</v>
      </c>
      <c r="BI401" s="6"/>
      <c r="BJ401" s="6"/>
      <c r="BK401" s="6" t="str">
        <f t="shared" si="249"/>
        <v/>
      </c>
      <c r="BL401" s="6" t="str">
        <f>IF(OR(BI401="",BJ401=""),"",SUMIFS('تحميل المصنعيات'!$N:$N,'تحميل المصنعيات'!$F:$F,BJ$2,'تحميل المصنعيات'!$D:$D,BH401))</f>
        <v/>
      </c>
      <c r="BM401" s="55" t="str">
        <f t="shared" si="234"/>
        <v/>
      </c>
      <c r="BN401" s="55" t="str">
        <f t="shared" si="235"/>
        <v/>
      </c>
      <c r="BO401" s="129" t="str">
        <f t="shared" si="259"/>
        <v/>
      </c>
      <c r="BQ401" s="4" t="s">
        <v>11</v>
      </c>
      <c r="BR401" s="5">
        <v>45566</v>
      </c>
      <c r="BS401" s="6"/>
      <c r="BT401" s="6"/>
      <c r="BU401" s="6" t="str">
        <f t="shared" si="250"/>
        <v/>
      </c>
      <c r="BV401" s="6" t="str">
        <f>IF(OR(BS401="",BT401=""),"",SUMIFS('تحميل المصنعيات'!$N:$N,'تحميل المصنعيات'!$F:$F,BT$2,'تحميل المصنعيات'!$D:$D,BR401))</f>
        <v/>
      </c>
      <c r="BW401" s="55" t="str">
        <f t="shared" si="236"/>
        <v/>
      </c>
      <c r="BX401" s="55" t="str">
        <f t="shared" si="251"/>
        <v/>
      </c>
      <c r="BY401" s="129" t="str">
        <f t="shared" si="260"/>
        <v/>
      </c>
      <c r="CA401" s="4" t="s">
        <v>11</v>
      </c>
      <c r="CB401" s="5">
        <v>45566</v>
      </c>
      <c r="CC401" s="6"/>
      <c r="CD401" s="6"/>
      <c r="CE401" s="6" t="str">
        <f t="shared" si="252"/>
        <v/>
      </c>
      <c r="CF401" s="6" t="str">
        <f>IF(OR(CC401="",CD401=""),"",SUMIFS('تحميل المصنعيات'!$N:$N,'تحميل المصنعيات'!$F:$F,CD$2,'تحميل المصنعيات'!$D:$D,CB401))</f>
        <v/>
      </c>
      <c r="CG401" s="55" t="str">
        <f t="shared" si="237"/>
        <v/>
      </c>
      <c r="CH401" s="55" t="str">
        <f t="shared" si="238"/>
        <v/>
      </c>
      <c r="CI401" s="129" t="str">
        <f t="shared" si="261"/>
        <v/>
      </c>
      <c r="CK401" s="4" t="s">
        <v>11</v>
      </c>
      <c r="CL401" s="5">
        <v>45566</v>
      </c>
      <c r="CM401" s="6"/>
      <c r="CN401" s="6"/>
      <c r="CO401" s="6" t="str">
        <f t="shared" si="253"/>
        <v/>
      </c>
      <c r="CP401" s="6" t="str">
        <f>IF(OR(CM401="",CN401=""),"",SUMIFS('تحميل المصنعيات'!$N:$N,'تحميل المصنعيات'!$F:$F,CN$2,'تحميل المصنعيات'!$D:$D,CL401))</f>
        <v/>
      </c>
      <c r="CQ401" s="55" t="str">
        <f t="shared" si="239"/>
        <v/>
      </c>
      <c r="CR401" s="55" t="str">
        <f t="shared" si="240"/>
        <v/>
      </c>
      <c r="CS401" s="129" t="str">
        <f t="shared" si="262"/>
        <v/>
      </c>
    </row>
    <row r="402" spans="9:97" x14ac:dyDescent="0.25">
      <c r="I402" s="4" t="s">
        <v>12</v>
      </c>
      <c r="J402" s="5">
        <v>45567</v>
      </c>
      <c r="K402" s="6"/>
      <c r="L402" s="6"/>
      <c r="M402" s="6" t="str">
        <f t="shared" si="241"/>
        <v/>
      </c>
      <c r="N402" s="6" t="str">
        <f>IF(OR(K402="",L402=""),"",SUMIFS('تحميل المصنعيات'!$N:$N,'تحميل المصنعيات'!$F:$F,L$2,'تحميل المصنعيات'!$D:$D,J402))</f>
        <v/>
      </c>
      <c r="O402" s="55" t="str">
        <f t="shared" si="227"/>
        <v/>
      </c>
      <c r="P402" s="55" t="str">
        <f t="shared" si="254"/>
        <v/>
      </c>
      <c r="Q402" s="129" t="str">
        <f t="shared" si="242"/>
        <v/>
      </c>
      <c r="S402" s="4" t="s">
        <v>12</v>
      </c>
      <c r="T402" s="5">
        <v>45567</v>
      </c>
      <c r="U402" s="6"/>
      <c r="V402" s="6"/>
      <c r="W402" s="6" t="str">
        <f t="shared" si="243"/>
        <v/>
      </c>
      <c r="X402" s="6" t="str">
        <f>IF(OR(U402="",V402=""),"",SUMIFS('تحميل المصنعيات'!$N:$N,'تحميل المصنعيات'!$F:$F,V$2,'تحميل المصنعيات'!$D:$D,T402))</f>
        <v/>
      </c>
      <c r="Y402" s="55" t="str">
        <f t="shared" si="228"/>
        <v/>
      </c>
      <c r="Z402" s="55" t="str">
        <f t="shared" si="229"/>
        <v/>
      </c>
      <c r="AA402" s="129" t="str">
        <f t="shared" si="255"/>
        <v/>
      </c>
      <c r="AC402" s="4" t="s">
        <v>12</v>
      </c>
      <c r="AD402" s="5">
        <v>45567</v>
      </c>
      <c r="AE402" s="6"/>
      <c r="AF402" s="6"/>
      <c r="AG402" s="6" t="str">
        <f t="shared" si="244"/>
        <v/>
      </c>
      <c r="AH402" s="6" t="str">
        <f>IF(OR(AE402="",AF402=""),"",SUMIFS('تحميل المصنعيات'!$N:$N,'تحميل المصنعيات'!$F:$F,AF$2,'تحميل المصنعيات'!$D:$D,AD402))</f>
        <v/>
      </c>
      <c r="AI402" s="55" t="str">
        <f t="shared" si="230"/>
        <v/>
      </c>
      <c r="AJ402" s="55" t="str">
        <f t="shared" si="245"/>
        <v/>
      </c>
      <c r="AK402" s="129" t="str">
        <f t="shared" si="256"/>
        <v/>
      </c>
      <c r="AM402" s="4" t="s">
        <v>12</v>
      </c>
      <c r="AN402" s="5">
        <v>45567</v>
      </c>
      <c r="AO402" s="6"/>
      <c r="AP402" s="6"/>
      <c r="AQ402" s="6" t="str">
        <f t="shared" si="246"/>
        <v/>
      </c>
      <c r="AR402" s="6" t="str">
        <f>IF(OR(AO402="",AP402=""),"",SUMIFS('تحميل المصنعيات'!$N:$N,'تحميل المصنعيات'!$F:$F,AP$2,'تحميل المصنعيات'!$D:$D,AN402))</f>
        <v/>
      </c>
      <c r="AS402" s="55" t="str">
        <f t="shared" si="231"/>
        <v/>
      </c>
      <c r="AT402" s="55" t="str">
        <f t="shared" si="232"/>
        <v/>
      </c>
      <c r="AU402" s="129" t="str">
        <f t="shared" si="257"/>
        <v/>
      </c>
      <c r="AW402" s="4" t="s">
        <v>12</v>
      </c>
      <c r="AX402" s="5">
        <v>45567</v>
      </c>
      <c r="AY402" s="6"/>
      <c r="AZ402" s="6"/>
      <c r="BA402" s="6" t="str">
        <f t="shared" si="247"/>
        <v/>
      </c>
      <c r="BB402" s="6" t="str">
        <f>IF(OR(AY402="",AZ402=""),"",SUMIFS('تحميل المصنعيات'!$N:$N,'تحميل المصنعيات'!$F:$F,AZ$2,'تحميل المصنعيات'!$D:$D,AX402))</f>
        <v/>
      </c>
      <c r="BC402" s="55" t="str">
        <f t="shared" si="233"/>
        <v/>
      </c>
      <c r="BD402" s="55" t="str">
        <f t="shared" si="248"/>
        <v/>
      </c>
      <c r="BE402" s="129" t="str">
        <f t="shared" si="258"/>
        <v/>
      </c>
      <c r="BG402" s="4" t="s">
        <v>12</v>
      </c>
      <c r="BH402" s="5">
        <v>45567</v>
      </c>
      <c r="BI402" s="6"/>
      <c r="BJ402" s="6"/>
      <c r="BK402" s="6" t="str">
        <f t="shared" si="249"/>
        <v/>
      </c>
      <c r="BL402" s="6" t="str">
        <f>IF(OR(BI402="",BJ402=""),"",SUMIFS('تحميل المصنعيات'!$N:$N,'تحميل المصنعيات'!$F:$F,BJ$2,'تحميل المصنعيات'!$D:$D,BH402))</f>
        <v/>
      </c>
      <c r="BM402" s="55" t="str">
        <f t="shared" si="234"/>
        <v/>
      </c>
      <c r="BN402" s="55" t="str">
        <f t="shared" si="235"/>
        <v/>
      </c>
      <c r="BO402" s="129" t="str">
        <f t="shared" si="259"/>
        <v/>
      </c>
      <c r="BQ402" s="4" t="s">
        <v>12</v>
      </c>
      <c r="BR402" s="5">
        <v>45567</v>
      </c>
      <c r="BS402" s="6"/>
      <c r="BT402" s="6"/>
      <c r="BU402" s="6" t="str">
        <f t="shared" si="250"/>
        <v/>
      </c>
      <c r="BV402" s="6" t="str">
        <f>IF(OR(BS402="",BT402=""),"",SUMIFS('تحميل المصنعيات'!$N:$N,'تحميل المصنعيات'!$F:$F,BT$2,'تحميل المصنعيات'!$D:$D,BR402))</f>
        <v/>
      </c>
      <c r="BW402" s="55" t="str">
        <f t="shared" si="236"/>
        <v/>
      </c>
      <c r="BX402" s="55" t="str">
        <f t="shared" si="251"/>
        <v/>
      </c>
      <c r="BY402" s="129" t="str">
        <f t="shared" si="260"/>
        <v/>
      </c>
      <c r="CA402" s="4" t="s">
        <v>12</v>
      </c>
      <c r="CB402" s="5">
        <v>45567</v>
      </c>
      <c r="CC402" s="6"/>
      <c r="CD402" s="6"/>
      <c r="CE402" s="6" t="str">
        <f t="shared" si="252"/>
        <v/>
      </c>
      <c r="CF402" s="6" t="str">
        <f>IF(OR(CC402="",CD402=""),"",SUMIFS('تحميل المصنعيات'!$N:$N,'تحميل المصنعيات'!$F:$F,CD$2,'تحميل المصنعيات'!$D:$D,CB402))</f>
        <v/>
      </c>
      <c r="CG402" s="55" t="str">
        <f t="shared" si="237"/>
        <v/>
      </c>
      <c r="CH402" s="55" t="str">
        <f t="shared" si="238"/>
        <v/>
      </c>
      <c r="CI402" s="129" t="str">
        <f t="shared" si="261"/>
        <v/>
      </c>
      <c r="CK402" s="4" t="s">
        <v>12</v>
      </c>
      <c r="CL402" s="5">
        <v>45567</v>
      </c>
      <c r="CM402" s="6"/>
      <c r="CN402" s="6"/>
      <c r="CO402" s="6" t="str">
        <f t="shared" si="253"/>
        <v/>
      </c>
      <c r="CP402" s="6" t="str">
        <f>IF(OR(CM402="",CN402=""),"",SUMIFS('تحميل المصنعيات'!$N:$N,'تحميل المصنعيات'!$F:$F,CN$2,'تحميل المصنعيات'!$D:$D,CL402))</f>
        <v/>
      </c>
      <c r="CQ402" s="55" t="str">
        <f t="shared" si="239"/>
        <v/>
      </c>
      <c r="CR402" s="55" t="str">
        <f t="shared" si="240"/>
        <v/>
      </c>
      <c r="CS402" s="129" t="str">
        <f t="shared" si="262"/>
        <v/>
      </c>
    </row>
    <row r="403" spans="9:97" x14ac:dyDescent="0.25">
      <c r="I403" s="4" t="s">
        <v>13</v>
      </c>
      <c r="J403" s="5">
        <v>45568</v>
      </c>
      <c r="K403" s="6"/>
      <c r="L403" s="6"/>
      <c r="M403" s="6" t="str">
        <f t="shared" si="241"/>
        <v/>
      </c>
      <c r="N403" s="6" t="str">
        <f>IF(OR(K403="",L403=""),"",SUMIFS('تحميل المصنعيات'!$N:$N,'تحميل المصنعيات'!$F:$F,L$2,'تحميل المصنعيات'!$D:$D,J403))</f>
        <v/>
      </c>
      <c r="O403" s="55" t="str">
        <f t="shared" si="227"/>
        <v/>
      </c>
      <c r="P403" s="55" t="str">
        <f t="shared" si="254"/>
        <v/>
      </c>
      <c r="Q403" s="129" t="str">
        <f t="shared" si="242"/>
        <v/>
      </c>
      <c r="S403" s="4" t="s">
        <v>13</v>
      </c>
      <c r="T403" s="5">
        <v>45568</v>
      </c>
      <c r="U403" s="6"/>
      <c r="V403" s="6"/>
      <c r="W403" s="6" t="str">
        <f t="shared" si="243"/>
        <v/>
      </c>
      <c r="X403" s="6" t="str">
        <f>IF(OR(U403="",V403=""),"",SUMIFS('تحميل المصنعيات'!$N:$N,'تحميل المصنعيات'!$F:$F,V$2,'تحميل المصنعيات'!$D:$D,T403))</f>
        <v/>
      </c>
      <c r="Y403" s="55" t="str">
        <f t="shared" si="228"/>
        <v/>
      </c>
      <c r="Z403" s="55" t="str">
        <f t="shared" si="229"/>
        <v/>
      </c>
      <c r="AA403" s="129" t="str">
        <f t="shared" si="255"/>
        <v/>
      </c>
      <c r="AC403" s="4" t="s">
        <v>13</v>
      </c>
      <c r="AD403" s="5">
        <v>45568</v>
      </c>
      <c r="AE403" s="6"/>
      <c r="AF403" s="6"/>
      <c r="AG403" s="6" t="str">
        <f t="shared" si="244"/>
        <v/>
      </c>
      <c r="AH403" s="6" t="str">
        <f>IF(OR(AE403="",AF403=""),"",SUMIFS('تحميل المصنعيات'!$N:$N,'تحميل المصنعيات'!$F:$F,AF$2,'تحميل المصنعيات'!$D:$D,AD403))</f>
        <v/>
      </c>
      <c r="AI403" s="55" t="str">
        <f t="shared" si="230"/>
        <v/>
      </c>
      <c r="AJ403" s="55" t="str">
        <f t="shared" si="245"/>
        <v/>
      </c>
      <c r="AK403" s="129" t="str">
        <f t="shared" si="256"/>
        <v/>
      </c>
      <c r="AM403" s="4" t="s">
        <v>13</v>
      </c>
      <c r="AN403" s="5">
        <v>45568</v>
      </c>
      <c r="AO403" s="6"/>
      <c r="AP403" s="6"/>
      <c r="AQ403" s="6" t="str">
        <f t="shared" si="246"/>
        <v/>
      </c>
      <c r="AR403" s="6" t="str">
        <f>IF(OR(AO403="",AP403=""),"",SUMIFS('تحميل المصنعيات'!$N:$N,'تحميل المصنعيات'!$F:$F,AP$2,'تحميل المصنعيات'!$D:$D,AN403))</f>
        <v/>
      </c>
      <c r="AS403" s="55" t="str">
        <f t="shared" si="231"/>
        <v/>
      </c>
      <c r="AT403" s="55" t="str">
        <f t="shared" si="232"/>
        <v/>
      </c>
      <c r="AU403" s="129" t="str">
        <f t="shared" si="257"/>
        <v/>
      </c>
      <c r="AW403" s="4" t="s">
        <v>13</v>
      </c>
      <c r="AX403" s="5">
        <v>45568</v>
      </c>
      <c r="AY403" s="6"/>
      <c r="AZ403" s="6"/>
      <c r="BA403" s="6" t="str">
        <f t="shared" si="247"/>
        <v/>
      </c>
      <c r="BB403" s="6" t="str">
        <f>IF(OR(AY403="",AZ403=""),"",SUMIFS('تحميل المصنعيات'!$N:$N,'تحميل المصنعيات'!$F:$F,AZ$2,'تحميل المصنعيات'!$D:$D,AX403))</f>
        <v/>
      </c>
      <c r="BC403" s="55" t="str">
        <f t="shared" si="233"/>
        <v/>
      </c>
      <c r="BD403" s="55" t="str">
        <f t="shared" si="248"/>
        <v/>
      </c>
      <c r="BE403" s="129" t="str">
        <f t="shared" si="258"/>
        <v/>
      </c>
      <c r="BG403" s="4" t="s">
        <v>13</v>
      </c>
      <c r="BH403" s="5">
        <v>45568</v>
      </c>
      <c r="BI403" s="6"/>
      <c r="BJ403" s="6"/>
      <c r="BK403" s="6" t="str">
        <f t="shared" si="249"/>
        <v/>
      </c>
      <c r="BL403" s="6" t="str">
        <f>IF(OR(BI403="",BJ403=""),"",SUMIFS('تحميل المصنعيات'!$N:$N,'تحميل المصنعيات'!$F:$F,BJ$2,'تحميل المصنعيات'!$D:$D,BH403))</f>
        <v/>
      </c>
      <c r="BM403" s="55" t="str">
        <f t="shared" si="234"/>
        <v/>
      </c>
      <c r="BN403" s="55" t="str">
        <f t="shared" si="235"/>
        <v/>
      </c>
      <c r="BO403" s="129" t="str">
        <f t="shared" si="259"/>
        <v/>
      </c>
      <c r="BQ403" s="4" t="s">
        <v>13</v>
      </c>
      <c r="BR403" s="5">
        <v>45568</v>
      </c>
      <c r="BS403" s="6"/>
      <c r="BT403" s="6"/>
      <c r="BU403" s="6" t="str">
        <f t="shared" si="250"/>
        <v/>
      </c>
      <c r="BV403" s="6" t="str">
        <f>IF(OR(BS403="",BT403=""),"",SUMIFS('تحميل المصنعيات'!$N:$N,'تحميل المصنعيات'!$F:$F,BT$2,'تحميل المصنعيات'!$D:$D,BR403))</f>
        <v/>
      </c>
      <c r="BW403" s="55" t="str">
        <f t="shared" si="236"/>
        <v/>
      </c>
      <c r="BX403" s="55" t="str">
        <f t="shared" si="251"/>
        <v/>
      </c>
      <c r="BY403" s="129" t="str">
        <f t="shared" si="260"/>
        <v/>
      </c>
      <c r="CA403" s="4" t="s">
        <v>13</v>
      </c>
      <c r="CB403" s="5">
        <v>45568</v>
      </c>
      <c r="CC403" s="6"/>
      <c r="CD403" s="6"/>
      <c r="CE403" s="6" t="str">
        <f t="shared" si="252"/>
        <v/>
      </c>
      <c r="CF403" s="6" t="str">
        <f>IF(OR(CC403="",CD403=""),"",SUMIFS('تحميل المصنعيات'!$N:$N,'تحميل المصنعيات'!$F:$F,CD$2,'تحميل المصنعيات'!$D:$D,CB403))</f>
        <v/>
      </c>
      <c r="CG403" s="55" t="str">
        <f t="shared" si="237"/>
        <v/>
      </c>
      <c r="CH403" s="55" t="str">
        <f t="shared" si="238"/>
        <v/>
      </c>
      <c r="CI403" s="129" t="str">
        <f t="shared" si="261"/>
        <v/>
      </c>
      <c r="CK403" s="4" t="s">
        <v>13</v>
      </c>
      <c r="CL403" s="5">
        <v>45568</v>
      </c>
      <c r="CM403" s="6"/>
      <c r="CN403" s="6"/>
      <c r="CO403" s="6" t="str">
        <f t="shared" si="253"/>
        <v/>
      </c>
      <c r="CP403" s="6" t="str">
        <f>IF(OR(CM403="",CN403=""),"",SUMIFS('تحميل المصنعيات'!$N:$N,'تحميل المصنعيات'!$F:$F,CN$2,'تحميل المصنعيات'!$D:$D,CL403))</f>
        <v/>
      </c>
      <c r="CQ403" s="55" t="str">
        <f t="shared" si="239"/>
        <v/>
      </c>
      <c r="CR403" s="55" t="str">
        <f t="shared" si="240"/>
        <v/>
      </c>
      <c r="CS403" s="129" t="str">
        <f t="shared" si="262"/>
        <v/>
      </c>
    </row>
    <row r="404" spans="9:97" x14ac:dyDescent="0.25">
      <c r="I404" s="132" t="s">
        <v>30</v>
      </c>
      <c r="J404" s="133">
        <v>45569</v>
      </c>
      <c r="K404" s="134"/>
      <c r="L404" s="134"/>
      <c r="M404" s="134" t="str">
        <f t="shared" si="241"/>
        <v/>
      </c>
      <c r="N404" s="134" t="str">
        <f>IF(OR(K404="",L404=""),"",SUMIFS('تحميل المصنعيات'!$N:$N,'تحميل المصنعيات'!$F:$F,L$2,'تحميل المصنعيات'!$D:$D,J404))</f>
        <v/>
      </c>
      <c r="O404" s="135" t="str">
        <f t="shared" si="227"/>
        <v/>
      </c>
      <c r="P404" s="135" t="str">
        <f t="shared" si="254"/>
        <v/>
      </c>
      <c r="Q404" s="132" t="str">
        <f t="shared" si="242"/>
        <v/>
      </c>
      <c r="S404" s="132" t="s">
        <v>30</v>
      </c>
      <c r="T404" s="133">
        <v>45569</v>
      </c>
      <c r="U404" s="134"/>
      <c r="V404" s="134"/>
      <c r="W404" s="134" t="str">
        <f t="shared" si="243"/>
        <v/>
      </c>
      <c r="X404" s="134" t="str">
        <f>IF(OR(U404="",V404=""),"",SUMIFS('تحميل المصنعيات'!$N:$N,'تحميل المصنعيات'!$F:$F,V$2,'تحميل المصنعيات'!$D:$D,T404))</f>
        <v/>
      </c>
      <c r="Y404" s="135" t="str">
        <f t="shared" si="228"/>
        <v/>
      </c>
      <c r="Z404" s="135" t="str">
        <f t="shared" si="229"/>
        <v/>
      </c>
      <c r="AA404" s="132" t="str">
        <f t="shared" si="255"/>
        <v/>
      </c>
      <c r="AC404" s="132" t="s">
        <v>30</v>
      </c>
      <c r="AD404" s="133">
        <v>45569</v>
      </c>
      <c r="AE404" s="134"/>
      <c r="AF404" s="134"/>
      <c r="AG404" s="134" t="str">
        <f t="shared" si="244"/>
        <v/>
      </c>
      <c r="AH404" s="134" t="str">
        <f>IF(OR(AE404="",AF404=""),"",SUMIFS('تحميل المصنعيات'!$N:$N,'تحميل المصنعيات'!$F:$F,AF$2,'تحميل المصنعيات'!$D:$D,AD404))</f>
        <v/>
      </c>
      <c r="AI404" s="135" t="str">
        <f t="shared" si="230"/>
        <v/>
      </c>
      <c r="AJ404" s="135" t="str">
        <f t="shared" si="245"/>
        <v/>
      </c>
      <c r="AK404" s="132" t="str">
        <f t="shared" si="256"/>
        <v/>
      </c>
      <c r="AM404" s="132" t="s">
        <v>30</v>
      </c>
      <c r="AN404" s="133">
        <v>45569</v>
      </c>
      <c r="AO404" s="134"/>
      <c r="AP404" s="134"/>
      <c r="AQ404" s="134" t="str">
        <f t="shared" si="246"/>
        <v/>
      </c>
      <c r="AR404" s="134" t="str">
        <f>IF(OR(AO404="",AP404=""),"",SUMIFS('تحميل المصنعيات'!$N:$N,'تحميل المصنعيات'!$F:$F,AP$2,'تحميل المصنعيات'!$D:$D,AN404))</f>
        <v/>
      </c>
      <c r="AS404" s="135" t="str">
        <f t="shared" si="231"/>
        <v/>
      </c>
      <c r="AT404" s="135" t="str">
        <f t="shared" si="232"/>
        <v/>
      </c>
      <c r="AU404" s="132" t="str">
        <f t="shared" si="257"/>
        <v/>
      </c>
      <c r="AW404" s="132" t="s">
        <v>30</v>
      </c>
      <c r="AX404" s="133">
        <v>45569</v>
      </c>
      <c r="AY404" s="134"/>
      <c r="AZ404" s="134"/>
      <c r="BA404" s="134" t="str">
        <f t="shared" si="247"/>
        <v/>
      </c>
      <c r="BB404" s="134" t="str">
        <f>IF(OR(AY404="",AZ404=""),"",SUMIFS('تحميل المصنعيات'!$N:$N,'تحميل المصنعيات'!$F:$F,AZ$2,'تحميل المصنعيات'!$D:$D,AX404))</f>
        <v/>
      </c>
      <c r="BC404" s="135" t="str">
        <f t="shared" si="233"/>
        <v/>
      </c>
      <c r="BD404" s="135" t="str">
        <f t="shared" si="248"/>
        <v/>
      </c>
      <c r="BE404" s="132" t="str">
        <f t="shared" si="258"/>
        <v/>
      </c>
      <c r="BG404" s="132" t="s">
        <v>30</v>
      </c>
      <c r="BH404" s="133">
        <v>45569</v>
      </c>
      <c r="BI404" s="134"/>
      <c r="BJ404" s="134"/>
      <c r="BK404" s="134" t="str">
        <f t="shared" si="249"/>
        <v/>
      </c>
      <c r="BL404" s="134" t="str">
        <f>IF(OR(BI404="",BJ404=""),"",SUMIFS('تحميل المصنعيات'!$N:$N,'تحميل المصنعيات'!$F:$F,BJ$2,'تحميل المصنعيات'!$D:$D,BH404))</f>
        <v/>
      </c>
      <c r="BM404" s="135" t="str">
        <f t="shared" si="234"/>
        <v/>
      </c>
      <c r="BN404" s="135" t="str">
        <f t="shared" si="235"/>
        <v/>
      </c>
      <c r="BO404" s="132" t="str">
        <f t="shared" si="259"/>
        <v/>
      </c>
      <c r="BQ404" s="132" t="s">
        <v>30</v>
      </c>
      <c r="BR404" s="133">
        <v>45569</v>
      </c>
      <c r="BS404" s="134"/>
      <c r="BT404" s="134"/>
      <c r="BU404" s="134" t="str">
        <f t="shared" si="250"/>
        <v/>
      </c>
      <c r="BV404" s="134" t="str">
        <f>IF(OR(BS404="",BT404=""),"",SUMIFS('تحميل المصنعيات'!$N:$N,'تحميل المصنعيات'!$F:$F,BT$2,'تحميل المصنعيات'!$D:$D,BR404))</f>
        <v/>
      </c>
      <c r="BW404" s="135" t="str">
        <f t="shared" si="236"/>
        <v/>
      </c>
      <c r="BX404" s="135" t="str">
        <f t="shared" si="251"/>
        <v/>
      </c>
      <c r="BY404" s="132" t="str">
        <f t="shared" si="260"/>
        <v/>
      </c>
      <c r="CA404" s="132" t="s">
        <v>30</v>
      </c>
      <c r="CB404" s="133">
        <v>45569</v>
      </c>
      <c r="CC404" s="134"/>
      <c r="CD404" s="134"/>
      <c r="CE404" s="134" t="str">
        <f t="shared" si="252"/>
        <v/>
      </c>
      <c r="CF404" s="134" t="str">
        <f>IF(OR(CC404="",CD404=""),"",SUMIFS('تحميل المصنعيات'!$N:$N,'تحميل المصنعيات'!$F:$F,CD$2,'تحميل المصنعيات'!$D:$D,CB404))</f>
        <v/>
      </c>
      <c r="CG404" s="135" t="str">
        <f t="shared" si="237"/>
        <v/>
      </c>
      <c r="CH404" s="135" t="str">
        <f t="shared" si="238"/>
        <v/>
      </c>
      <c r="CI404" s="132" t="str">
        <f t="shared" si="261"/>
        <v/>
      </c>
      <c r="CK404" s="132" t="s">
        <v>30</v>
      </c>
      <c r="CL404" s="133">
        <v>45569</v>
      </c>
      <c r="CM404" s="134"/>
      <c r="CN404" s="134"/>
      <c r="CO404" s="134" t="str">
        <f t="shared" si="253"/>
        <v/>
      </c>
      <c r="CP404" s="134" t="str">
        <f>IF(OR(CM404="",CN404=""),"",SUMIFS('تحميل المصنعيات'!$N:$N,'تحميل المصنعيات'!$F:$F,CN$2,'تحميل المصنعيات'!$D:$D,CL404))</f>
        <v/>
      </c>
      <c r="CQ404" s="135" t="str">
        <f t="shared" si="239"/>
        <v/>
      </c>
      <c r="CR404" s="135" t="str">
        <f t="shared" si="240"/>
        <v/>
      </c>
      <c r="CS404" s="132" t="str">
        <f t="shared" si="262"/>
        <v/>
      </c>
    </row>
    <row r="405" spans="9:97" x14ac:dyDescent="0.25">
      <c r="I405" s="4" t="s">
        <v>8</v>
      </c>
      <c r="J405" s="5">
        <v>45570</v>
      </c>
      <c r="K405" s="6"/>
      <c r="L405" s="6"/>
      <c r="M405" s="6" t="str">
        <f t="shared" si="241"/>
        <v/>
      </c>
      <c r="N405" s="6" t="str">
        <f>IF(OR(K405="",L405=""),"",SUMIFS('تحميل المصنعيات'!$N:$N,'تحميل المصنعيات'!$F:$F,L$2,'تحميل المصنعيات'!$D:$D,J405))</f>
        <v/>
      </c>
      <c r="O405" s="55" t="str">
        <f t="shared" si="227"/>
        <v/>
      </c>
      <c r="P405" s="55" t="str">
        <f t="shared" si="254"/>
        <v/>
      </c>
      <c r="Q405" s="129" t="str">
        <f t="shared" si="242"/>
        <v/>
      </c>
      <c r="S405" s="4" t="s">
        <v>8</v>
      </c>
      <c r="T405" s="5">
        <v>45570</v>
      </c>
      <c r="U405" s="6"/>
      <c r="V405" s="6"/>
      <c r="W405" s="6" t="str">
        <f t="shared" si="243"/>
        <v/>
      </c>
      <c r="X405" s="6" t="str">
        <f>IF(OR(U405="",V405=""),"",SUMIFS('تحميل المصنعيات'!$N:$N,'تحميل المصنعيات'!$F:$F,V$2,'تحميل المصنعيات'!$D:$D,T405))</f>
        <v/>
      </c>
      <c r="Y405" s="55" t="str">
        <f t="shared" si="228"/>
        <v/>
      </c>
      <c r="Z405" s="55" t="str">
        <f t="shared" si="229"/>
        <v/>
      </c>
      <c r="AA405" s="129" t="str">
        <f t="shared" si="255"/>
        <v/>
      </c>
      <c r="AC405" s="4" t="s">
        <v>8</v>
      </c>
      <c r="AD405" s="5">
        <v>45570</v>
      </c>
      <c r="AE405" s="6"/>
      <c r="AF405" s="6"/>
      <c r="AG405" s="6" t="str">
        <f t="shared" si="244"/>
        <v/>
      </c>
      <c r="AH405" s="6" t="str">
        <f>IF(OR(AE405="",AF405=""),"",SUMIFS('تحميل المصنعيات'!$N:$N,'تحميل المصنعيات'!$F:$F,AF$2,'تحميل المصنعيات'!$D:$D,AD405))</f>
        <v/>
      </c>
      <c r="AI405" s="55" t="str">
        <f t="shared" si="230"/>
        <v/>
      </c>
      <c r="AJ405" s="55" t="str">
        <f t="shared" si="245"/>
        <v/>
      </c>
      <c r="AK405" s="129" t="str">
        <f t="shared" si="256"/>
        <v/>
      </c>
      <c r="AM405" s="4" t="s">
        <v>8</v>
      </c>
      <c r="AN405" s="5">
        <v>45570</v>
      </c>
      <c r="AO405" s="6"/>
      <c r="AP405" s="6"/>
      <c r="AQ405" s="6" t="str">
        <f t="shared" si="246"/>
        <v/>
      </c>
      <c r="AR405" s="6" t="str">
        <f>IF(OR(AO405="",AP405=""),"",SUMIFS('تحميل المصنعيات'!$N:$N,'تحميل المصنعيات'!$F:$F,AP$2,'تحميل المصنعيات'!$D:$D,AN405))</f>
        <v/>
      </c>
      <c r="AS405" s="55" t="str">
        <f t="shared" si="231"/>
        <v/>
      </c>
      <c r="AT405" s="55" t="str">
        <f t="shared" si="232"/>
        <v/>
      </c>
      <c r="AU405" s="129" t="str">
        <f t="shared" si="257"/>
        <v/>
      </c>
      <c r="AW405" s="4" t="s">
        <v>8</v>
      </c>
      <c r="AX405" s="5">
        <v>45570</v>
      </c>
      <c r="AY405" s="6"/>
      <c r="AZ405" s="6"/>
      <c r="BA405" s="6" t="str">
        <f t="shared" si="247"/>
        <v/>
      </c>
      <c r="BB405" s="6" t="str">
        <f>IF(OR(AY405="",AZ405=""),"",SUMIFS('تحميل المصنعيات'!$N:$N,'تحميل المصنعيات'!$F:$F,AZ$2,'تحميل المصنعيات'!$D:$D,AX405))</f>
        <v/>
      </c>
      <c r="BC405" s="55" t="str">
        <f t="shared" si="233"/>
        <v/>
      </c>
      <c r="BD405" s="55" t="str">
        <f t="shared" si="248"/>
        <v/>
      </c>
      <c r="BE405" s="129" t="str">
        <f t="shared" si="258"/>
        <v/>
      </c>
      <c r="BG405" s="4" t="s">
        <v>8</v>
      </c>
      <c r="BH405" s="5">
        <v>45570</v>
      </c>
      <c r="BI405" s="6"/>
      <c r="BJ405" s="6"/>
      <c r="BK405" s="6" t="str">
        <f t="shared" si="249"/>
        <v/>
      </c>
      <c r="BL405" s="6" t="str">
        <f>IF(OR(BI405="",BJ405=""),"",SUMIFS('تحميل المصنعيات'!$N:$N,'تحميل المصنعيات'!$F:$F,BJ$2,'تحميل المصنعيات'!$D:$D,BH405))</f>
        <v/>
      </c>
      <c r="BM405" s="55" t="str">
        <f t="shared" si="234"/>
        <v/>
      </c>
      <c r="BN405" s="55" t="str">
        <f t="shared" si="235"/>
        <v/>
      </c>
      <c r="BO405" s="129" t="str">
        <f t="shared" si="259"/>
        <v/>
      </c>
      <c r="BQ405" s="4" t="s">
        <v>8</v>
      </c>
      <c r="BR405" s="5">
        <v>45570</v>
      </c>
      <c r="BS405" s="6"/>
      <c r="BT405" s="6"/>
      <c r="BU405" s="6" t="str">
        <f t="shared" si="250"/>
        <v/>
      </c>
      <c r="BV405" s="6" t="str">
        <f>IF(OR(BS405="",BT405=""),"",SUMIFS('تحميل المصنعيات'!$N:$N,'تحميل المصنعيات'!$F:$F,BT$2,'تحميل المصنعيات'!$D:$D,BR405))</f>
        <v/>
      </c>
      <c r="BW405" s="55" t="str">
        <f t="shared" si="236"/>
        <v/>
      </c>
      <c r="BX405" s="55" t="str">
        <f t="shared" si="251"/>
        <v/>
      </c>
      <c r="BY405" s="129" t="str">
        <f t="shared" si="260"/>
        <v/>
      </c>
      <c r="CA405" s="4" t="s">
        <v>8</v>
      </c>
      <c r="CB405" s="5">
        <v>45570</v>
      </c>
      <c r="CC405" s="6"/>
      <c r="CD405" s="6"/>
      <c r="CE405" s="6" t="str">
        <f t="shared" si="252"/>
        <v/>
      </c>
      <c r="CF405" s="6" t="str">
        <f>IF(OR(CC405="",CD405=""),"",SUMIFS('تحميل المصنعيات'!$N:$N,'تحميل المصنعيات'!$F:$F,CD$2,'تحميل المصنعيات'!$D:$D,CB405))</f>
        <v/>
      </c>
      <c r="CG405" s="55" t="str">
        <f t="shared" si="237"/>
        <v/>
      </c>
      <c r="CH405" s="55" t="str">
        <f t="shared" si="238"/>
        <v/>
      </c>
      <c r="CI405" s="129" t="str">
        <f t="shared" si="261"/>
        <v/>
      </c>
      <c r="CK405" s="4" t="s">
        <v>8</v>
      </c>
      <c r="CL405" s="5">
        <v>45570</v>
      </c>
      <c r="CM405" s="6"/>
      <c r="CN405" s="6"/>
      <c r="CO405" s="6" t="str">
        <f t="shared" si="253"/>
        <v/>
      </c>
      <c r="CP405" s="6" t="str">
        <f>IF(OR(CM405="",CN405=""),"",SUMIFS('تحميل المصنعيات'!$N:$N,'تحميل المصنعيات'!$F:$F,CN$2,'تحميل المصنعيات'!$D:$D,CL405))</f>
        <v/>
      </c>
      <c r="CQ405" s="55" t="str">
        <f t="shared" si="239"/>
        <v/>
      </c>
      <c r="CR405" s="55" t="str">
        <f t="shared" si="240"/>
        <v/>
      </c>
      <c r="CS405" s="129" t="str">
        <f t="shared" si="262"/>
        <v/>
      </c>
    </row>
    <row r="406" spans="9:97" x14ac:dyDescent="0.25">
      <c r="I406" s="4" t="s">
        <v>9</v>
      </c>
      <c r="J406" s="5">
        <v>45571</v>
      </c>
      <c r="K406" s="6"/>
      <c r="L406" s="6"/>
      <c r="M406" s="6" t="str">
        <f t="shared" si="241"/>
        <v/>
      </c>
      <c r="N406" s="6" t="str">
        <f>IF(OR(K406="",L406=""),"",SUMIFS('تحميل المصنعيات'!$N:$N,'تحميل المصنعيات'!$F:$F,L$2,'تحميل المصنعيات'!$D:$D,J406))</f>
        <v/>
      </c>
      <c r="O406" s="55" t="str">
        <f t="shared" si="227"/>
        <v/>
      </c>
      <c r="P406" s="55" t="str">
        <f t="shared" si="254"/>
        <v/>
      </c>
      <c r="Q406" s="129" t="str">
        <f t="shared" si="242"/>
        <v/>
      </c>
      <c r="S406" s="4" t="s">
        <v>9</v>
      </c>
      <c r="T406" s="5">
        <v>45571</v>
      </c>
      <c r="U406" s="6"/>
      <c r="V406" s="6"/>
      <c r="W406" s="6" t="str">
        <f t="shared" si="243"/>
        <v/>
      </c>
      <c r="X406" s="6" t="str">
        <f>IF(OR(U406="",V406=""),"",SUMIFS('تحميل المصنعيات'!$N:$N,'تحميل المصنعيات'!$F:$F,V$2,'تحميل المصنعيات'!$D:$D,T406))</f>
        <v/>
      </c>
      <c r="Y406" s="55" t="str">
        <f t="shared" si="228"/>
        <v/>
      </c>
      <c r="Z406" s="55" t="str">
        <f t="shared" si="229"/>
        <v/>
      </c>
      <c r="AA406" s="129" t="str">
        <f t="shared" si="255"/>
        <v/>
      </c>
      <c r="AC406" s="4" t="s">
        <v>9</v>
      </c>
      <c r="AD406" s="5">
        <v>45571</v>
      </c>
      <c r="AE406" s="6"/>
      <c r="AF406" s="6"/>
      <c r="AG406" s="6" t="str">
        <f t="shared" si="244"/>
        <v/>
      </c>
      <c r="AH406" s="6" t="str">
        <f>IF(OR(AE406="",AF406=""),"",SUMIFS('تحميل المصنعيات'!$N:$N,'تحميل المصنعيات'!$F:$F,AF$2,'تحميل المصنعيات'!$D:$D,AD406))</f>
        <v/>
      </c>
      <c r="AI406" s="55" t="str">
        <f t="shared" si="230"/>
        <v/>
      </c>
      <c r="AJ406" s="55" t="str">
        <f t="shared" si="245"/>
        <v/>
      </c>
      <c r="AK406" s="129" t="str">
        <f t="shared" si="256"/>
        <v/>
      </c>
      <c r="AM406" s="4" t="s">
        <v>9</v>
      </c>
      <c r="AN406" s="5">
        <v>45571</v>
      </c>
      <c r="AO406" s="6"/>
      <c r="AP406" s="6"/>
      <c r="AQ406" s="6" t="str">
        <f t="shared" si="246"/>
        <v/>
      </c>
      <c r="AR406" s="6" t="str">
        <f>IF(OR(AO406="",AP406=""),"",SUMIFS('تحميل المصنعيات'!$N:$N,'تحميل المصنعيات'!$F:$F,AP$2,'تحميل المصنعيات'!$D:$D,AN406))</f>
        <v/>
      </c>
      <c r="AS406" s="55" t="str">
        <f t="shared" si="231"/>
        <v/>
      </c>
      <c r="AT406" s="55" t="str">
        <f t="shared" si="232"/>
        <v/>
      </c>
      <c r="AU406" s="129" t="str">
        <f t="shared" si="257"/>
        <v/>
      </c>
      <c r="AW406" s="4" t="s">
        <v>9</v>
      </c>
      <c r="AX406" s="5">
        <v>45571</v>
      </c>
      <c r="AY406" s="6"/>
      <c r="AZ406" s="6"/>
      <c r="BA406" s="6" t="str">
        <f t="shared" si="247"/>
        <v/>
      </c>
      <c r="BB406" s="6" t="str">
        <f>IF(OR(AY406="",AZ406=""),"",SUMIFS('تحميل المصنعيات'!$N:$N,'تحميل المصنعيات'!$F:$F,AZ$2,'تحميل المصنعيات'!$D:$D,AX406))</f>
        <v/>
      </c>
      <c r="BC406" s="55" t="str">
        <f t="shared" si="233"/>
        <v/>
      </c>
      <c r="BD406" s="55" t="str">
        <f t="shared" si="248"/>
        <v/>
      </c>
      <c r="BE406" s="129" t="str">
        <f t="shared" si="258"/>
        <v/>
      </c>
      <c r="BG406" s="4" t="s">
        <v>9</v>
      </c>
      <c r="BH406" s="5">
        <v>45571</v>
      </c>
      <c r="BI406" s="6"/>
      <c r="BJ406" s="6"/>
      <c r="BK406" s="6" t="str">
        <f t="shared" si="249"/>
        <v/>
      </c>
      <c r="BL406" s="6" t="str">
        <f>IF(OR(BI406="",BJ406=""),"",SUMIFS('تحميل المصنعيات'!$N:$N,'تحميل المصنعيات'!$F:$F,BJ$2,'تحميل المصنعيات'!$D:$D,BH406))</f>
        <v/>
      </c>
      <c r="BM406" s="55" t="str">
        <f t="shared" si="234"/>
        <v/>
      </c>
      <c r="BN406" s="55" t="str">
        <f t="shared" si="235"/>
        <v/>
      </c>
      <c r="BO406" s="129" t="str">
        <f t="shared" si="259"/>
        <v/>
      </c>
      <c r="BQ406" s="4" t="s">
        <v>9</v>
      </c>
      <c r="BR406" s="5">
        <v>45571</v>
      </c>
      <c r="BS406" s="6"/>
      <c r="BT406" s="6"/>
      <c r="BU406" s="6" t="str">
        <f t="shared" si="250"/>
        <v/>
      </c>
      <c r="BV406" s="6" t="str">
        <f>IF(OR(BS406="",BT406=""),"",SUMIFS('تحميل المصنعيات'!$N:$N,'تحميل المصنعيات'!$F:$F,BT$2,'تحميل المصنعيات'!$D:$D,BR406))</f>
        <v/>
      </c>
      <c r="BW406" s="55" t="str">
        <f t="shared" si="236"/>
        <v/>
      </c>
      <c r="BX406" s="55" t="str">
        <f t="shared" si="251"/>
        <v/>
      </c>
      <c r="BY406" s="129" t="str">
        <f t="shared" si="260"/>
        <v/>
      </c>
      <c r="CA406" s="4" t="s">
        <v>9</v>
      </c>
      <c r="CB406" s="5">
        <v>45571</v>
      </c>
      <c r="CC406" s="6"/>
      <c r="CD406" s="6"/>
      <c r="CE406" s="6" t="str">
        <f t="shared" si="252"/>
        <v/>
      </c>
      <c r="CF406" s="6" t="str">
        <f>IF(OR(CC406="",CD406=""),"",SUMIFS('تحميل المصنعيات'!$N:$N,'تحميل المصنعيات'!$F:$F,CD$2,'تحميل المصنعيات'!$D:$D,CB406))</f>
        <v/>
      </c>
      <c r="CG406" s="55" t="str">
        <f t="shared" si="237"/>
        <v/>
      </c>
      <c r="CH406" s="55" t="str">
        <f t="shared" si="238"/>
        <v/>
      </c>
      <c r="CI406" s="129" t="str">
        <f t="shared" si="261"/>
        <v/>
      </c>
      <c r="CK406" s="4" t="s">
        <v>9</v>
      </c>
      <c r="CL406" s="5">
        <v>45571</v>
      </c>
      <c r="CM406" s="6"/>
      <c r="CN406" s="6"/>
      <c r="CO406" s="6" t="str">
        <f t="shared" si="253"/>
        <v/>
      </c>
      <c r="CP406" s="6" t="str">
        <f>IF(OR(CM406="",CN406=""),"",SUMIFS('تحميل المصنعيات'!$N:$N,'تحميل المصنعيات'!$F:$F,CN$2,'تحميل المصنعيات'!$D:$D,CL406))</f>
        <v/>
      </c>
      <c r="CQ406" s="55" t="str">
        <f t="shared" si="239"/>
        <v/>
      </c>
      <c r="CR406" s="55" t="str">
        <f t="shared" si="240"/>
        <v/>
      </c>
      <c r="CS406" s="129" t="str">
        <f t="shared" si="262"/>
        <v/>
      </c>
    </row>
    <row r="407" spans="9:97" x14ac:dyDescent="0.25">
      <c r="I407" s="4" t="s">
        <v>10</v>
      </c>
      <c r="J407" s="5">
        <v>45572</v>
      </c>
      <c r="K407" s="6"/>
      <c r="L407" s="6"/>
      <c r="M407" s="6" t="str">
        <f t="shared" si="241"/>
        <v/>
      </c>
      <c r="N407" s="6" t="str">
        <f>IF(OR(K407="",L407=""),"",SUMIFS('تحميل المصنعيات'!$N:$N,'تحميل المصنعيات'!$F:$F,L$2,'تحميل المصنعيات'!$D:$D,J407))</f>
        <v/>
      </c>
      <c r="O407" s="55" t="str">
        <f t="shared" si="227"/>
        <v/>
      </c>
      <c r="P407" s="55" t="str">
        <f t="shared" si="254"/>
        <v/>
      </c>
      <c r="Q407" s="129" t="str">
        <f t="shared" si="242"/>
        <v/>
      </c>
      <c r="S407" s="4" t="s">
        <v>10</v>
      </c>
      <c r="T407" s="5">
        <v>45572</v>
      </c>
      <c r="U407" s="6"/>
      <c r="V407" s="6"/>
      <c r="W407" s="6" t="str">
        <f t="shared" si="243"/>
        <v/>
      </c>
      <c r="X407" s="6" t="str">
        <f>IF(OR(U407="",V407=""),"",SUMIFS('تحميل المصنعيات'!$N:$N,'تحميل المصنعيات'!$F:$F,V$2,'تحميل المصنعيات'!$D:$D,T407))</f>
        <v/>
      </c>
      <c r="Y407" s="55" t="str">
        <f t="shared" si="228"/>
        <v/>
      </c>
      <c r="Z407" s="55" t="str">
        <f t="shared" si="229"/>
        <v/>
      </c>
      <c r="AA407" s="129" t="str">
        <f t="shared" si="255"/>
        <v/>
      </c>
      <c r="AC407" s="4" t="s">
        <v>10</v>
      </c>
      <c r="AD407" s="5">
        <v>45572</v>
      </c>
      <c r="AE407" s="6"/>
      <c r="AF407" s="6"/>
      <c r="AG407" s="6" t="str">
        <f t="shared" si="244"/>
        <v/>
      </c>
      <c r="AH407" s="6" t="str">
        <f>IF(OR(AE407="",AF407=""),"",SUMIFS('تحميل المصنعيات'!$N:$N,'تحميل المصنعيات'!$F:$F,AF$2,'تحميل المصنعيات'!$D:$D,AD407))</f>
        <v/>
      </c>
      <c r="AI407" s="55" t="str">
        <f t="shared" si="230"/>
        <v/>
      </c>
      <c r="AJ407" s="55" t="str">
        <f t="shared" si="245"/>
        <v/>
      </c>
      <c r="AK407" s="129" t="str">
        <f t="shared" si="256"/>
        <v/>
      </c>
      <c r="AM407" s="4" t="s">
        <v>10</v>
      </c>
      <c r="AN407" s="5">
        <v>45572</v>
      </c>
      <c r="AO407" s="6"/>
      <c r="AP407" s="6"/>
      <c r="AQ407" s="6" t="str">
        <f t="shared" si="246"/>
        <v/>
      </c>
      <c r="AR407" s="6" t="str">
        <f>IF(OR(AO407="",AP407=""),"",SUMIFS('تحميل المصنعيات'!$N:$N,'تحميل المصنعيات'!$F:$F,AP$2,'تحميل المصنعيات'!$D:$D,AN407))</f>
        <v/>
      </c>
      <c r="AS407" s="55" t="str">
        <f t="shared" si="231"/>
        <v/>
      </c>
      <c r="AT407" s="55" t="str">
        <f t="shared" si="232"/>
        <v/>
      </c>
      <c r="AU407" s="129" t="str">
        <f t="shared" si="257"/>
        <v/>
      </c>
      <c r="AW407" s="4" t="s">
        <v>10</v>
      </c>
      <c r="AX407" s="5">
        <v>45572</v>
      </c>
      <c r="AY407" s="6"/>
      <c r="AZ407" s="6"/>
      <c r="BA407" s="6" t="str">
        <f t="shared" si="247"/>
        <v/>
      </c>
      <c r="BB407" s="6" t="str">
        <f>IF(OR(AY407="",AZ407=""),"",SUMIFS('تحميل المصنعيات'!$N:$N,'تحميل المصنعيات'!$F:$F,AZ$2,'تحميل المصنعيات'!$D:$D,AX407))</f>
        <v/>
      </c>
      <c r="BC407" s="55" t="str">
        <f t="shared" si="233"/>
        <v/>
      </c>
      <c r="BD407" s="55" t="str">
        <f t="shared" si="248"/>
        <v/>
      </c>
      <c r="BE407" s="129" t="str">
        <f t="shared" si="258"/>
        <v/>
      </c>
      <c r="BG407" s="4" t="s">
        <v>10</v>
      </c>
      <c r="BH407" s="5">
        <v>45572</v>
      </c>
      <c r="BI407" s="6"/>
      <c r="BJ407" s="6"/>
      <c r="BK407" s="6" t="str">
        <f t="shared" si="249"/>
        <v/>
      </c>
      <c r="BL407" s="6" t="str">
        <f>IF(OR(BI407="",BJ407=""),"",SUMIFS('تحميل المصنعيات'!$N:$N,'تحميل المصنعيات'!$F:$F,BJ$2,'تحميل المصنعيات'!$D:$D,BH407))</f>
        <v/>
      </c>
      <c r="BM407" s="55" t="str">
        <f t="shared" si="234"/>
        <v/>
      </c>
      <c r="BN407" s="55" t="str">
        <f t="shared" si="235"/>
        <v/>
      </c>
      <c r="BO407" s="129" t="str">
        <f t="shared" si="259"/>
        <v/>
      </c>
      <c r="BQ407" s="4" t="s">
        <v>10</v>
      </c>
      <c r="BR407" s="5">
        <v>45572</v>
      </c>
      <c r="BS407" s="6"/>
      <c r="BT407" s="6"/>
      <c r="BU407" s="6" t="str">
        <f t="shared" si="250"/>
        <v/>
      </c>
      <c r="BV407" s="6" t="str">
        <f>IF(OR(BS407="",BT407=""),"",SUMIFS('تحميل المصنعيات'!$N:$N,'تحميل المصنعيات'!$F:$F,BT$2,'تحميل المصنعيات'!$D:$D,BR407))</f>
        <v/>
      </c>
      <c r="BW407" s="55" t="str">
        <f t="shared" si="236"/>
        <v/>
      </c>
      <c r="BX407" s="55" t="str">
        <f t="shared" si="251"/>
        <v/>
      </c>
      <c r="BY407" s="129" t="str">
        <f t="shared" si="260"/>
        <v/>
      </c>
      <c r="CA407" s="4" t="s">
        <v>10</v>
      </c>
      <c r="CB407" s="5">
        <v>45572</v>
      </c>
      <c r="CC407" s="6"/>
      <c r="CD407" s="6"/>
      <c r="CE407" s="6" t="str">
        <f t="shared" si="252"/>
        <v/>
      </c>
      <c r="CF407" s="6" t="str">
        <f>IF(OR(CC407="",CD407=""),"",SUMIFS('تحميل المصنعيات'!$N:$N,'تحميل المصنعيات'!$F:$F,CD$2,'تحميل المصنعيات'!$D:$D,CB407))</f>
        <v/>
      </c>
      <c r="CG407" s="55" t="str">
        <f t="shared" si="237"/>
        <v/>
      </c>
      <c r="CH407" s="55" t="str">
        <f t="shared" si="238"/>
        <v/>
      </c>
      <c r="CI407" s="129" t="str">
        <f t="shared" si="261"/>
        <v/>
      </c>
      <c r="CK407" s="4" t="s">
        <v>10</v>
      </c>
      <c r="CL407" s="5">
        <v>45572</v>
      </c>
      <c r="CM407" s="6"/>
      <c r="CN407" s="6"/>
      <c r="CO407" s="6" t="str">
        <f t="shared" si="253"/>
        <v/>
      </c>
      <c r="CP407" s="6" t="str">
        <f>IF(OR(CM407="",CN407=""),"",SUMIFS('تحميل المصنعيات'!$N:$N,'تحميل المصنعيات'!$F:$F,CN$2,'تحميل المصنعيات'!$D:$D,CL407))</f>
        <v/>
      </c>
      <c r="CQ407" s="55" t="str">
        <f t="shared" si="239"/>
        <v/>
      </c>
      <c r="CR407" s="55" t="str">
        <f t="shared" si="240"/>
        <v/>
      </c>
      <c r="CS407" s="129" t="str">
        <f t="shared" si="262"/>
        <v/>
      </c>
    </row>
    <row r="408" spans="9:97" x14ac:dyDescent="0.25">
      <c r="I408" s="4" t="s">
        <v>11</v>
      </c>
      <c r="J408" s="5">
        <v>45573</v>
      </c>
      <c r="K408" s="6"/>
      <c r="L408" s="6"/>
      <c r="M408" s="6" t="str">
        <f t="shared" si="241"/>
        <v/>
      </c>
      <c r="N408" s="6" t="str">
        <f>IF(OR(K408="",L408=""),"",SUMIFS('تحميل المصنعيات'!$N:$N,'تحميل المصنعيات'!$F:$F,L$2,'تحميل المصنعيات'!$D:$D,J408))</f>
        <v/>
      </c>
      <c r="O408" s="55" t="str">
        <f t="shared" si="227"/>
        <v/>
      </c>
      <c r="P408" s="55" t="str">
        <f t="shared" si="254"/>
        <v/>
      </c>
      <c r="Q408" s="129" t="str">
        <f t="shared" si="242"/>
        <v/>
      </c>
      <c r="S408" s="4" t="s">
        <v>11</v>
      </c>
      <c r="T408" s="5">
        <v>45573</v>
      </c>
      <c r="U408" s="6"/>
      <c r="V408" s="6"/>
      <c r="W408" s="6" t="str">
        <f t="shared" si="243"/>
        <v/>
      </c>
      <c r="X408" s="6" t="str">
        <f>IF(OR(U408="",V408=""),"",SUMIFS('تحميل المصنعيات'!$N:$N,'تحميل المصنعيات'!$F:$F,V$2,'تحميل المصنعيات'!$D:$D,T408))</f>
        <v/>
      </c>
      <c r="Y408" s="55" t="str">
        <f t="shared" si="228"/>
        <v/>
      </c>
      <c r="Z408" s="55" t="str">
        <f t="shared" si="229"/>
        <v/>
      </c>
      <c r="AA408" s="129" t="str">
        <f t="shared" si="255"/>
        <v/>
      </c>
      <c r="AC408" s="4" t="s">
        <v>11</v>
      </c>
      <c r="AD408" s="5">
        <v>45573</v>
      </c>
      <c r="AE408" s="6"/>
      <c r="AF408" s="6"/>
      <c r="AG408" s="6" t="str">
        <f t="shared" si="244"/>
        <v/>
      </c>
      <c r="AH408" s="6" t="str">
        <f>IF(OR(AE408="",AF408=""),"",SUMIFS('تحميل المصنعيات'!$N:$N,'تحميل المصنعيات'!$F:$F,AF$2,'تحميل المصنعيات'!$D:$D,AD408))</f>
        <v/>
      </c>
      <c r="AI408" s="55" t="str">
        <f t="shared" si="230"/>
        <v/>
      </c>
      <c r="AJ408" s="55" t="str">
        <f t="shared" si="245"/>
        <v/>
      </c>
      <c r="AK408" s="129" t="str">
        <f t="shared" si="256"/>
        <v/>
      </c>
      <c r="AM408" s="4" t="s">
        <v>11</v>
      </c>
      <c r="AN408" s="5">
        <v>45573</v>
      </c>
      <c r="AO408" s="6"/>
      <c r="AP408" s="6"/>
      <c r="AQ408" s="6" t="str">
        <f t="shared" si="246"/>
        <v/>
      </c>
      <c r="AR408" s="6" t="str">
        <f>IF(OR(AO408="",AP408=""),"",SUMIFS('تحميل المصنعيات'!$N:$N,'تحميل المصنعيات'!$F:$F,AP$2,'تحميل المصنعيات'!$D:$D,AN408))</f>
        <v/>
      </c>
      <c r="AS408" s="55" t="str">
        <f t="shared" si="231"/>
        <v/>
      </c>
      <c r="AT408" s="55" t="str">
        <f t="shared" si="232"/>
        <v/>
      </c>
      <c r="AU408" s="129" t="str">
        <f t="shared" si="257"/>
        <v/>
      </c>
      <c r="AW408" s="4" t="s">
        <v>11</v>
      </c>
      <c r="AX408" s="5">
        <v>45573</v>
      </c>
      <c r="AY408" s="6"/>
      <c r="AZ408" s="6"/>
      <c r="BA408" s="6" t="str">
        <f t="shared" si="247"/>
        <v/>
      </c>
      <c r="BB408" s="6" t="str">
        <f>IF(OR(AY408="",AZ408=""),"",SUMIFS('تحميل المصنعيات'!$N:$N,'تحميل المصنعيات'!$F:$F,AZ$2,'تحميل المصنعيات'!$D:$D,AX408))</f>
        <v/>
      </c>
      <c r="BC408" s="55" t="str">
        <f t="shared" si="233"/>
        <v/>
      </c>
      <c r="BD408" s="55" t="str">
        <f t="shared" si="248"/>
        <v/>
      </c>
      <c r="BE408" s="129" t="str">
        <f t="shared" si="258"/>
        <v/>
      </c>
      <c r="BG408" s="4" t="s">
        <v>11</v>
      </c>
      <c r="BH408" s="5">
        <v>45573</v>
      </c>
      <c r="BI408" s="6"/>
      <c r="BJ408" s="6"/>
      <c r="BK408" s="6" t="str">
        <f t="shared" si="249"/>
        <v/>
      </c>
      <c r="BL408" s="6" t="str">
        <f>IF(OR(BI408="",BJ408=""),"",SUMIFS('تحميل المصنعيات'!$N:$N,'تحميل المصنعيات'!$F:$F,BJ$2,'تحميل المصنعيات'!$D:$D,BH408))</f>
        <v/>
      </c>
      <c r="BM408" s="55" t="str">
        <f t="shared" si="234"/>
        <v/>
      </c>
      <c r="BN408" s="55" t="str">
        <f t="shared" si="235"/>
        <v/>
      </c>
      <c r="BO408" s="129" t="str">
        <f t="shared" si="259"/>
        <v/>
      </c>
      <c r="BQ408" s="4" t="s">
        <v>11</v>
      </c>
      <c r="BR408" s="5">
        <v>45573</v>
      </c>
      <c r="BS408" s="6"/>
      <c r="BT408" s="6"/>
      <c r="BU408" s="6" t="str">
        <f t="shared" si="250"/>
        <v/>
      </c>
      <c r="BV408" s="6" t="str">
        <f>IF(OR(BS408="",BT408=""),"",SUMIFS('تحميل المصنعيات'!$N:$N,'تحميل المصنعيات'!$F:$F,BT$2,'تحميل المصنعيات'!$D:$D,BR408))</f>
        <v/>
      </c>
      <c r="BW408" s="55" t="str">
        <f t="shared" si="236"/>
        <v/>
      </c>
      <c r="BX408" s="55" t="str">
        <f t="shared" si="251"/>
        <v/>
      </c>
      <c r="BY408" s="129" t="str">
        <f t="shared" si="260"/>
        <v/>
      </c>
      <c r="CA408" s="4" t="s">
        <v>11</v>
      </c>
      <c r="CB408" s="5">
        <v>45573</v>
      </c>
      <c r="CC408" s="6"/>
      <c r="CD408" s="6"/>
      <c r="CE408" s="6" t="str">
        <f t="shared" si="252"/>
        <v/>
      </c>
      <c r="CF408" s="6" t="str">
        <f>IF(OR(CC408="",CD408=""),"",SUMIFS('تحميل المصنعيات'!$N:$N,'تحميل المصنعيات'!$F:$F,CD$2,'تحميل المصنعيات'!$D:$D,CB408))</f>
        <v/>
      </c>
      <c r="CG408" s="55" t="str">
        <f t="shared" si="237"/>
        <v/>
      </c>
      <c r="CH408" s="55" t="str">
        <f t="shared" si="238"/>
        <v/>
      </c>
      <c r="CI408" s="129" t="str">
        <f t="shared" si="261"/>
        <v/>
      </c>
      <c r="CK408" s="4" t="s">
        <v>11</v>
      </c>
      <c r="CL408" s="5">
        <v>45573</v>
      </c>
      <c r="CM408" s="6"/>
      <c r="CN408" s="6"/>
      <c r="CO408" s="6" t="str">
        <f t="shared" si="253"/>
        <v/>
      </c>
      <c r="CP408" s="6" t="str">
        <f>IF(OR(CM408="",CN408=""),"",SUMIFS('تحميل المصنعيات'!$N:$N,'تحميل المصنعيات'!$F:$F,CN$2,'تحميل المصنعيات'!$D:$D,CL408))</f>
        <v/>
      </c>
      <c r="CQ408" s="55" t="str">
        <f t="shared" si="239"/>
        <v/>
      </c>
      <c r="CR408" s="55" t="str">
        <f t="shared" si="240"/>
        <v/>
      </c>
      <c r="CS408" s="129" t="str">
        <f t="shared" si="262"/>
        <v/>
      </c>
    </row>
    <row r="409" spans="9:97" x14ac:dyDescent="0.25">
      <c r="I409" s="4" t="s">
        <v>12</v>
      </c>
      <c r="J409" s="5">
        <v>45574</v>
      </c>
      <c r="K409" s="6"/>
      <c r="L409" s="6"/>
      <c r="M409" s="6" t="str">
        <f t="shared" si="241"/>
        <v/>
      </c>
      <c r="N409" s="6" t="str">
        <f>IF(OR(K409="",L409=""),"",SUMIFS('تحميل المصنعيات'!$N:$N,'تحميل المصنعيات'!$F:$F,L$2,'تحميل المصنعيات'!$D:$D,J409))</f>
        <v/>
      </c>
      <c r="O409" s="55" t="str">
        <f t="shared" si="227"/>
        <v/>
      </c>
      <c r="P409" s="55" t="str">
        <f t="shared" si="254"/>
        <v/>
      </c>
      <c r="Q409" s="129" t="str">
        <f t="shared" si="242"/>
        <v/>
      </c>
      <c r="S409" s="4" t="s">
        <v>12</v>
      </c>
      <c r="T409" s="5">
        <v>45574</v>
      </c>
      <c r="U409" s="6"/>
      <c r="V409" s="6"/>
      <c r="W409" s="6" t="str">
        <f t="shared" si="243"/>
        <v/>
      </c>
      <c r="X409" s="6" t="str">
        <f>IF(OR(U409="",V409=""),"",SUMIFS('تحميل المصنعيات'!$N:$N,'تحميل المصنعيات'!$F:$F,V$2,'تحميل المصنعيات'!$D:$D,T409))</f>
        <v/>
      </c>
      <c r="Y409" s="55" t="str">
        <f t="shared" si="228"/>
        <v/>
      </c>
      <c r="Z409" s="55" t="str">
        <f t="shared" si="229"/>
        <v/>
      </c>
      <c r="AA409" s="129" t="str">
        <f t="shared" si="255"/>
        <v/>
      </c>
      <c r="AC409" s="4" t="s">
        <v>12</v>
      </c>
      <c r="AD409" s="5">
        <v>45574</v>
      </c>
      <c r="AE409" s="6"/>
      <c r="AF409" s="6"/>
      <c r="AG409" s="6" t="str">
        <f t="shared" si="244"/>
        <v/>
      </c>
      <c r="AH409" s="6" t="str">
        <f>IF(OR(AE409="",AF409=""),"",SUMIFS('تحميل المصنعيات'!$N:$N,'تحميل المصنعيات'!$F:$F,AF$2,'تحميل المصنعيات'!$D:$D,AD409))</f>
        <v/>
      </c>
      <c r="AI409" s="55" t="str">
        <f t="shared" si="230"/>
        <v/>
      </c>
      <c r="AJ409" s="55" t="str">
        <f t="shared" si="245"/>
        <v/>
      </c>
      <c r="AK409" s="129" t="str">
        <f t="shared" si="256"/>
        <v/>
      </c>
      <c r="AM409" s="4" t="s">
        <v>12</v>
      </c>
      <c r="AN409" s="5">
        <v>45574</v>
      </c>
      <c r="AO409" s="6"/>
      <c r="AP409" s="6"/>
      <c r="AQ409" s="6" t="str">
        <f t="shared" si="246"/>
        <v/>
      </c>
      <c r="AR409" s="6" t="str">
        <f>IF(OR(AO409="",AP409=""),"",SUMIFS('تحميل المصنعيات'!$N:$N,'تحميل المصنعيات'!$F:$F,AP$2,'تحميل المصنعيات'!$D:$D,AN409))</f>
        <v/>
      </c>
      <c r="AS409" s="55" t="str">
        <f t="shared" si="231"/>
        <v/>
      </c>
      <c r="AT409" s="55" t="str">
        <f t="shared" si="232"/>
        <v/>
      </c>
      <c r="AU409" s="129" t="str">
        <f t="shared" si="257"/>
        <v/>
      </c>
      <c r="AW409" s="4" t="s">
        <v>12</v>
      </c>
      <c r="AX409" s="5">
        <v>45574</v>
      </c>
      <c r="AY409" s="6"/>
      <c r="AZ409" s="6"/>
      <c r="BA409" s="6" t="str">
        <f t="shared" si="247"/>
        <v/>
      </c>
      <c r="BB409" s="6" t="str">
        <f>IF(OR(AY409="",AZ409=""),"",SUMIFS('تحميل المصنعيات'!$N:$N,'تحميل المصنعيات'!$F:$F,AZ$2,'تحميل المصنعيات'!$D:$D,AX409))</f>
        <v/>
      </c>
      <c r="BC409" s="55" t="str">
        <f t="shared" si="233"/>
        <v/>
      </c>
      <c r="BD409" s="55" t="str">
        <f t="shared" si="248"/>
        <v/>
      </c>
      <c r="BE409" s="129" t="str">
        <f t="shared" si="258"/>
        <v/>
      </c>
      <c r="BG409" s="4" t="s">
        <v>12</v>
      </c>
      <c r="BH409" s="5">
        <v>45574</v>
      </c>
      <c r="BI409" s="6"/>
      <c r="BJ409" s="6"/>
      <c r="BK409" s="6" t="str">
        <f t="shared" si="249"/>
        <v/>
      </c>
      <c r="BL409" s="6" t="str">
        <f>IF(OR(BI409="",BJ409=""),"",SUMIFS('تحميل المصنعيات'!$N:$N,'تحميل المصنعيات'!$F:$F,BJ$2,'تحميل المصنعيات'!$D:$D,BH409))</f>
        <v/>
      </c>
      <c r="BM409" s="55" t="str">
        <f t="shared" si="234"/>
        <v/>
      </c>
      <c r="BN409" s="55" t="str">
        <f t="shared" si="235"/>
        <v/>
      </c>
      <c r="BO409" s="129" t="str">
        <f t="shared" si="259"/>
        <v/>
      </c>
      <c r="BQ409" s="4" t="s">
        <v>12</v>
      </c>
      <c r="BR409" s="5">
        <v>45574</v>
      </c>
      <c r="BS409" s="6"/>
      <c r="BT409" s="6"/>
      <c r="BU409" s="6" t="str">
        <f t="shared" si="250"/>
        <v/>
      </c>
      <c r="BV409" s="6" t="str">
        <f>IF(OR(BS409="",BT409=""),"",SUMIFS('تحميل المصنعيات'!$N:$N,'تحميل المصنعيات'!$F:$F,BT$2,'تحميل المصنعيات'!$D:$D,BR409))</f>
        <v/>
      </c>
      <c r="BW409" s="55" t="str">
        <f t="shared" si="236"/>
        <v/>
      </c>
      <c r="BX409" s="55" t="str">
        <f t="shared" si="251"/>
        <v/>
      </c>
      <c r="BY409" s="129" t="str">
        <f t="shared" si="260"/>
        <v/>
      </c>
      <c r="CA409" s="4" t="s">
        <v>12</v>
      </c>
      <c r="CB409" s="5">
        <v>45574</v>
      </c>
      <c r="CC409" s="6"/>
      <c r="CD409" s="6"/>
      <c r="CE409" s="6" t="str">
        <f t="shared" si="252"/>
        <v/>
      </c>
      <c r="CF409" s="6" t="str">
        <f>IF(OR(CC409="",CD409=""),"",SUMIFS('تحميل المصنعيات'!$N:$N,'تحميل المصنعيات'!$F:$F,CD$2,'تحميل المصنعيات'!$D:$D,CB409))</f>
        <v/>
      </c>
      <c r="CG409" s="55" t="str">
        <f t="shared" si="237"/>
        <v/>
      </c>
      <c r="CH409" s="55" t="str">
        <f t="shared" si="238"/>
        <v/>
      </c>
      <c r="CI409" s="129" t="str">
        <f t="shared" si="261"/>
        <v/>
      </c>
      <c r="CK409" s="4" t="s">
        <v>12</v>
      </c>
      <c r="CL409" s="5">
        <v>45574</v>
      </c>
      <c r="CM409" s="6"/>
      <c r="CN409" s="6"/>
      <c r="CO409" s="6" t="str">
        <f t="shared" si="253"/>
        <v/>
      </c>
      <c r="CP409" s="6" t="str">
        <f>IF(OR(CM409="",CN409=""),"",SUMIFS('تحميل المصنعيات'!$N:$N,'تحميل المصنعيات'!$F:$F,CN$2,'تحميل المصنعيات'!$D:$D,CL409))</f>
        <v/>
      </c>
      <c r="CQ409" s="55" t="str">
        <f t="shared" si="239"/>
        <v/>
      </c>
      <c r="CR409" s="55" t="str">
        <f t="shared" si="240"/>
        <v/>
      </c>
      <c r="CS409" s="129" t="str">
        <f t="shared" si="262"/>
        <v/>
      </c>
    </row>
    <row r="410" spans="9:97" x14ac:dyDescent="0.25">
      <c r="I410" s="4" t="s">
        <v>13</v>
      </c>
      <c r="J410" s="5">
        <v>45575</v>
      </c>
      <c r="K410" s="6"/>
      <c r="L410" s="6"/>
      <c r="M410" s="6" t="str">
        <f t="shared" si="241"/>
        <v/>
      </c>
      <c r="N410" s="6" t="str">
        <f>IF(OR(K410="",L410=""),"",SUMIFS('تحميل المصنعيات'!$N:$N,'تحميل المصنعيات'!$F:$F,L$2,'تحميل المصنعيات'!$D:$D,J410))</f>
        <v/>
      </c>
      <c r="O410" s="55" t="str">
        <f t="shared" si="227"/>
        <v/>
      </c>
      <c r="P410" s="55" t="str">
        <f t="shared" si="254"/>
        <v/>
      </c>
      <c r="Q410" s="129" t="str">
        <f t="shared" si="242"/>
        <v/>
      </c>
      <c r="S410" s="4" t="s">
        <v>13</v>
      </c>
      <c r="T410" s="5">
        <v>45575</v>
      </c>
      <c r="U410" s="6"/>
      <c r="V410" s="6"/>
      <c r="W410" s="6" t="str">
        <f t="shared" si="243"/>
        <v/>
      </c>
      <c r="X410" s="6" t="str">
        <f>IF(OR(U410="",V410=""),"",SUMIFS('تحميل المصنعيات'!$N:$N,'تحميل المصنعيات'!$F:$F,V$2,'تحميل المصنعيات'!$D:$D,T410))</f>
        <v/>
      </c>
      <c r="Y410" s="55" t="str">
        <f t="shared" si="228"/>
        <v/>
      </c>
      <c r="Z410" s="55" t="str">
        <f t="shared" si="229"/>
        <v/>
      </c>
      <c r="AA410" s="129" t="str">
        <f t="shared" si="255"/>
        <v/>
      </c>
      <c r="AC410" s="4" t="s">
        <v>13</v>
      </c>
      <c r="AD410" s="5">
        <v>45575</v>
      </c>
      <c r="AE410" s="6"/>
      <c r="AF410" s="6"/>
      <c r="AG410" s="6" t="str">
        <f t="shared" si="244"/>
        <v/>
      </c>
      <c r="AH410" s="6" t="str">
        <f>IF(OR(AE410="",AF410=""),"",SUMIFS('تحميل المصنعيات'!$N:$N,'تحميل المصنعيات'!$F:$F,AF$2,'تحميل المصنعيات'!$D:$D,AD410))</f>
        <v/>
      </c>
      <c r="AI410" s="55" t="str">
        <f t="shared" si="230"/>
        <v/>
      </c>
      <c r="AJ410" s="55" t="str">
        <f t="shared" si="245"/>
        <v/>
      </c>
      <c r="AK410" s="129" t="str">
        <f t="shared" si="256"/>
        <v/>
      </c>
      <c r="AM410" s="4" t="s">
        <v>13</v>
      </c>
      <c r="AN410" s="5">
        <v>45575</v>
      </c>
      <c r="AO410" s="6"/>
      <c r="AP410" s="6"/>
      <c r="AQ410" s="6" t="str">
        <f t="shared" si="246"/>
        <v/>
      </c>
      <c r="AR410" s="6" t="str">
        <f>IF(OR(AO410="",AP410=""),"",SUMIFS('تحميل المصنعيات'!$N:$N,'تحميل المصنعيات'!$F:$F,AP$2,'تحميل المصنعيات'!$D:$D,AN410))</f>
        <v/>
      </c>
      <c r="AS410" s="55" t="str">
        <f t="shared" si="231"/>
        <v/>
      </c>
      <c r="AT410" s="55" t="str">
        <f t="shared" si="232"/>
        <v/>
      </c>
      <c r="AU410" s="129" t="str">
        <f t="shared" si="257"/>
        <v/>
      </c>
      <c r="AW410" s="4" t="s">
        <v>13</v>
      </c>
      <c r="AX410" s="5">
        <v>45575</v>
      </c>
      <c r="AY410" s="6"/>
      <c r="AZ410" s="6"/>
      <c r="BA410" s="6" t="str">
        <f t="shared" si="247"/>
        <v/>
      </c>
      <c r="BB410" s="6" t="str">
        <f>IF(OR(AY410="",AZ410=""),"",SUMIFS('تحميل المصنعيات'!$N:$N,'تحميل المصنعيات'!$F:$F,AZ$2,'تحميل المصنعيات'!$D:$D,AX410))</f>
        <v/>
      </c>
      <c r="BC410" s="55" t="str">
        <f t="shared" si="233"/>
        <v/>
      </c>
      <c r="BD410" s="55" t="str">
        <f t="shared" si="248"/>
        <v/>
      </c>
      <c r="BE410" s="129" t="str">
        <f t="shared" si="258"/>
        <v/>
      </c>
      <c r="BG410" s="4" t="s">
        <v>13</v>
      </c>
      <c r="BH410" s="5">
        <v>45575</v>
      </c>
      <c r="BI410" s="6"/>
      <c r="BJ410" s="6"/>
      <c r="BK410" s="6" t="str">
        <f t="shared" si="249"/>
        <v/>
      </c>
      <c r="BL410" s="6" t="str">
        <f>IF(OR(BI410="",BJ410=""),"",SUMIFS('تحميل المصنعيات'!$N:$N,'تحميل المصنعيات'!$F:$F,BJ$2,'تحميل المصنعيات'!$D:$D,BH410))</f>
        <v/>
      </c>
      <c r="BM410" s="55" t="str">
        <f t="shared" si="234"/>
        <v/>
      </c>
      <c r="BN410" s="55" t="str">
        <f t="shared" si="235"/>
        <v/>
      </c>
      <c r="BO410" s="129" t="str">
        <f t="shared" si="259"/>
        <v/>
      </c>
      <c r="BQ410" s="4" t="s">
        <v>13</v>
      </c>
      <c r="BR410" s="5">
        <v>45575</v>
      </c>
      <c r="BS410" s="6"/>
      <c r="BT410" s="6"/>
      <c r="BU410" s="6" t="str">
        <f t="shared" si="250"/>
        <v/>
      </c>
      <c r="BV410" s="6" t="str">
        <f>IF(OR(BS410="",BT410=""),"",SUMIFS('تحميل المصنعيات'!$N:$N,'تحميل المصنعيات'!$F:$F,BT$2,'تحميل المصنعيات'!$D:$D,BR410))</f>
        <v/>
      </c>
      <c r="BW410" s="55" t="str">
        <f t="shared" si="236"/>
        <v/>
      </c>
      <c r="BX410" s="55" t="str">
        <f t="shared" si="251"/>
        <v/>
      </c>
      <c r="BY410" s="129" t="str">
        <f t="shared" si="260"/>
        <v/>
      </c>
      <c r="CA410" s="4" t="s">
        <v>13</v>
      </c>
      <c r="CB410" s="5">
        <v>45575</v>
      </c>
      <c r="CC410" s="6"/>
      <c r="CD410" s="6"/>
      <c r="CE410" s="6" t="str">
        <f t="shared" si="252"/>
        <v/>
      </c>
      <c r="CF410" s="6" t="str">
        <f>IF(OR(CC410="",CD410=""),"",SUMIFS('تحميل المصنعيات'!$N:$N,'تحميل المصنعيات'!$F:$F,CD$2,'تحميل المصنعيات'!$D:$D,CB410))</f>
        <v/>
      </c>
      <c r="CG410" s="55" t="str">
        <f t="shared" si="237"/>
        <v/>
      </c>
      <c r="CH410" s="55" t="str">
        <f t="shared" si="238"/>
        <v/>
      </c>
      <c r="CI410" s="129" t="str">
        <f t="shared" si="261"/>
        <v/>
      </c>
      <c r="CK410" s="4" t="s">
        <v>13</v>
      </c>
      <c r="CL410" s="5">
        <v>45575</v>
      </c>
      <c r="CM410" s="6"/>
      <c r="CN410" s="6"/>
      <c r="CO410" s="6" t="str">
        <f t="shared" si="253"/>
        <v/>
      </c>
      <c r="CP410" s="6" t="str">
        <f>IF(OR(CM410="",CN410=""),"",SUMIFS('تحميل المصنعيات'!$N:$N,'تحميل المصنعيات'!$F:$F,CN$2,'تحميل المصنعيات'!$D:$D,CL410))</f>
        <v/>
      </c>
      <c r="CQ410" s="55" t="str">
        <f t="shared" si="239"/>
        <v/>
      </c>
      <c r="CR410" s="55" t="str">
        <f t="shared" si="240"/>
        <v/>
      </c>
      <c r="CS410" s="129" t="str">
        <f t="shared" si="262"/>
        <v/>
      </c>
    </row>
    <row r="411" spans="9:97" x14ac:dyDescent="0.25">
      <c r="I411" s="132" t="s">
        <v>30</v>
      </c>
      <c r="J411" s="133">
        <v>45576</v>
      </c>
      <c r="K411" s="134"/>
      <c r="L411" s="134"/>
      <c r="M411" s="134" t="str">
        <f t="shared" si="241"/>
        <v/>
      </c>
      <c r="N411" s="134" t="str">
        <f>IF(OR(K411="",L411=""),"",SUMIFS('تحميل المصنعيات'!$N:$N,'تحميل المصنعيات'!$F:$F,L$2,'تحميل المصنعيات'!$D:$D,J411))</f>
        <v/>
      </c>
      <c r="O411" s="135" t="str">
        <f t="shared" si="227"/>
        <v/>
      </c>
      <c r="P411" s="135" t="str">
        <f t="shared" si="254"/>
        <v/>
      </c>
      <c r="Q411" s="132" t="str">
        <f t="shared" si="242"/>
        <v/>
      </c>
      <c r="S411" s="132" t="s">
        <v>30</v>
      </c>
      <c r="T411" s="133">
        <v>45576</v>
      </c>
      <c r="U411" s="134"/>
      <c r="V411" s="134"/>
      <c r="W411" s="134" t="str">
        <f t="shared" si="243"/>
        <v/>
      </c>
      <c r="X411" s="134" t="str">
        <f>IF(OR(U411="",V411=""),"",SUMIFS('تحميل المصنعيات'!$N:$N,'تحميل المصنعيات'!$F:$F,V$2,'تحميل المصنعيات'!$D:$D,T411))</f>
        <v/>
      </c>
      <c r="Y411" s="135" t="str">
        <f t="shared" si="228"/>
        <v/>
      </c>
      <c r="Z411" s="135" t="str">
        <f t="shared" si="229"/>
        <v/>
      </c>
      <c r="AA411" s="132" t="str">
        <f t="shared" si="255"/>
        <v/>
      </c>
      <c r="AC411" s="132" t="s">
        <v>30</v>
      </c>
      <c r="AD411" s="133">
        <v>45576</v>
      </c>
      <c r="AE411" s="134"/>
      <c r="AF411" s="134"/>
      <c r="AG411" s="134" t="str">
        <f t="shared" si="244"/>
        <v/>
      </c>
      <c r="AH411" s="134" t="str">
        <f>IF(OR(AE411="",AF411=""),"",SUMIFS('تحميل المصنعيات'!$N:$N,'تحميل المصنعيات'!$F:$F,AF$2,'تحميل المصنعيات'!$D:$D,AD411))</f>
        <v/>
      </c>
      <c r="AI411" s="135" t="str">
        <f t="shared" si="230"/>
        <v/>
      </c>
      <c r="AJ411" s="135" t="str">
        <f t="shared" si="245"/>
        <v/>
      </c>
      <c r="AK411" s="132" t="str">
        <f t="shared" si="256"/>
        <v/>
      </c>
      <c r="AM411" s="132" t="s">
        <v>30</v>
      </c>
      <c r="AN411" s="133">
        <v>45576</v>
      </c>
      <c r="AO411" s="134"/>
      <c r="AP411" s="134"/>
      <c r="AQ411" s="134" t="str">
        <f t="shared" si="246"/>
        <v/>
      </c>
      <c r="AR411" s="134" t="str">
        <f>IF(OR(AO411="",AP411=""),"",SUMIFS('تحميل المصنعيات'!$N:$N,'تحميل المصنعيات'!$F:$F,AP$2,'تحميل المصنعيات'!$D:$D,AN411))</f>
        <v/>
      </c>
      <c r="AS411" s="135" t="str">
        <f t="shared" si="231"/>
        <v/>
      </c>
      <c r="AT411" s="135" t="str">
        <f t="shared" si="232"/>
        <v/>
      </c>
      <c r="AU411" s="132" t="str">
        <f t="shared" si="257"/>
        <v/>
      </c>
      <c r="AW411" s="132" t="s">
        <v>30</v>
      </c>
      <c r="AX411" s="133">
        <v>45576</v>
      </c>
      <c r="AY411" s="134"/>
      <c r="AZ411" s="134"/>
      <c r="BA411" s="134" t="str">
        <f t="shared" si="247"/>
        <v/>
      </c>
      <c r="BB411" s="134" t="str">
        <f>IF(OR(AY411="",AZ411=""),"",SUMIFS('تحميل المصنعيات'!$N:$N,'تحميل المصنعيات'!$F:$F,AZ$2,'تحميل المصنعيات'!$D:$D,AX411))</f>
        <v/>
      </c>
      <c r="BC411" s="135" t="str">
        <f t="shared" si="233"/>
        <v/>
      </c>
      <c r="BD411" s="135" t="str">
        <f t="shared" si="248"/>
        <v/>
      </c>
      <c r="BE411" s="132" t="str">
        <f t="shared" si="258"/>
        <v/>
      </c>
      <c r="BG411" s="132" t="s">
        <v>30</v>
      </c>
      <c r="BH411" s="133">
        <v>45576</v>
      </c>
      <c r="BI411" s="134"/>
      <c r="BJ411" s="134"/>
      <c r="BK411" s="134" t="str">
        <f t="shared" si="249"/>
        <v/>
      </c>
      <c r="BL411" s="134" t="str">
        <f>IF(OR(BI411="",BJ411=""),"",SUMIFS('تحميل المصنعيات'!$N:$N,'تحميل المصنعيات'!$F:$F,BJ$2,'تحميل المصنعيات'!$D:$D,BH411))</f>
        <v/>
      </c>
      <c r="BM411" s="135" t="str">
        <f t="shared" si="234"/>
        <v/>
      </c>
      <c r="BN411" s="135" t="str">
        <f t="shared" si="235"/>
        <v/>
      </c>
      <c r="BO411" s="132" t="str">
        <f t="shared" si="259"/>
        <v/>
      </c>
      <c r="BQ411" s="132" t="s">
        <v>30</v>
      </c>
      <c r="BR411" s="133">
        <v>45576</v>
      </c>
      <c r="BS411" s="134"/>
      <c r="BT411" s="134"/>
      <c r="BU411" s="134" t="str">
        <f t="shared" si="250"/>
        <v/>
      </c>
      <c r="BV411" s="134" t="str">
        <f>IF(OR(BS411="",BT411=""),"",SUMIFS('تحميل المصنعيات'!$N:$N,'تحميل المصنعيات'!$F:$F,BT$2,'تحميل المصنعيات'!$D:$D,BR411))</f>
        <v/>
      </c>
      <c r="BW411" s="135" t="str">
        <f t="shared" si="236"/>
        <v/>
      </c>
      <c r="BX411" s="135" t="str">
        <f t="shared" si="251"/>
        <v/>
      </c>
      <c r="BY411" s="132" t="str">
        <f t="shared" si="260"/>
        <v/>
      </c>
      <c r="CA411" s="132" t="s">
        <v>30</v>
      </c>
      <c r="CB411" s="133">
        <v>45576</v>
      </c>
      <c r="CC411" s="134"/>
      <c r="CD411" s="134"/>
      <c r="CE411" s="134" t="str">
        <f t="shared" si="252"/>
        <v/>
      </c>
      <c r="CF411" s="134" t="str">
        <f>IF(OR(CC411="",CD411=""),"",SUMIFS('تحميل المصنعيات'!$N:$N,'تحميل المصنعيات'!$F:$F,CD$2,'تحميل المصنعيات'!$D:$D,CB411))</f>
        <v/>
      </c>
      <c r="CG411" s="135" t="str">
        <f t="shared" si="237"/>
        <v/>
      </c>
      <c r="CH411" s="135" t="str">
        <f t="shared" si="238"/>
        <v/>
      </c>
      <c r="CI411" s="132" t="str">
        <f t="shared" si="261"/>
        <v/>
      </c>
      <c r="CK411" s="132" t="s">
        <v>30</v>
      </c>
      <c r="CL411" s="133">
        <v>45576</v>
      </c>
      <c r="CM411" s="134"/>
      <c r="CN411" s="134"/>
      <c r="CO411" s="134" t="str">
        <f t="shared" si="253"/>
        <v/>
      </c>
      <c r="CP411" s="134" t="str">
        <f>IF(OR(CM411="",CN411=""),"",SUMIFS('تحميل المصنعيات'!$N:$N,'تحميل المصنعيات'!$F:$F,CN$2,'تحميل المصنعيات'!$D:$D,CL411))</f>
        <v/>
      </c>
      <c r="CQ411" s="135" t="str">
        <f t="shared" si="239"/>
        <v/>
      </c>
      <c r="CR411" s="135" t="str">
        <f t="shared" si="240"/>
        <v/>
      </c>
      <c r="CS411" s="132" t="str">
        <f t="shared" si="262"/>
        <v/>
      </c>
    </row>
    <row r="412" spans="9:97" x14ac:dyDescent="0.25">
      <c r="I412" s="4" t="s">
        <v>8</v>
      </c>
      <c r="J412" s="5">
        <v>45577</v>
      </c>
      <c r="K412" s="6"/>
      <c r="L412" s="6"/>
      <c r="M412" s="6" t="str">
        <f t="shared" si="241"/>
        <v/>
      </c>
      <c r="N412" s="6" t="str">
        <f>IF(OR(K412="",L412=""),"",SUMIFS('تحميل المصنعيات'!$N:$N,'تحميل المصنعيات'!$F:$F,L$2,'تحميل المصنعيات'!$D:$D,J412))</f>
        <v/>
      </c>
      <c r="O412" s="55" t="str">
        <f t="shared" si="227"/>
        <v/>
      </c>
      <c r="P412" s="55" t="str">
        <f t="shared" si="254"/>
        <v/>
      </c>
      <c r="Q412" s="129" t="str">
        <f t="shared" si="242"/>
        <v/>
      </c>
      <c r="S412" s="4" t="s">
        <v>8</v>
      </c>
      <c r="T412" s="5">
        <v>45577</v>
      </c>
      <c r="U412" s="6"/>
      <c r="V412" s="6"/>
      <c r="W412" s="6" t="str">
        <f t="shared" si="243"/>
        <v/>
      </c>
      <c r="X412" s="6" t="str">
        <f>IF(OR(U412="",V412=""),"",SUMIFS('تحميل المصنعيات'!$N:$N,'تحميل المصنعيات'!$F:$F,V$2,'تحميل المصنعيات'!$D:$D,T412))</f>
        <v/>
      </c>
      <c r="Y412" s="55" t="str">
        <f t="shared" si="228"/>
        <v/>
      </c>
      <c r="Z412" s="55" t="str">
        <f t="shared" si="229"/>
        <v/>
      </c>
      <c r="AA412" s="129" t="str">
        <f t="shared" si="255"/>
        <v/>
      </c>
      <c r="AC412" s="4" t="s">
        <v>8</v>
      </c>
      <c r="AD412" s="5">
        <v>45577</v>
      </c>
      <c r="AE412" s="6"/>
      <c r="AF412" s="6"/>
      <c r="AG412" s="6" t="str">
        <f t="shared" si="244"/>
        <v/>
      </c>
      <c r="AH412" s="6" t="str">
        <f>IF(OR(AE412="",AF412=""),"",SUMIFS('تحميل المصنعيات'!$N:$N,'تحميل المصنعيات'!$F:$F,AF$2,'تحميل المصنعيات'!$D:$D,AD412))</f>
        <v/>
      </c>
      <c r="AI412" s="55" t="str">
        <f t="shared" si="230"/>
        <v/>
      </c>
      <c r="AJ412" s="55" t="str">
        <f t="shared" si="245"/>
        <v/>
      </c>
      <c r="AK412" s="129" t="str">
        <f t="shared" si="256"/>
        <v/>
      </c>
      <c r="AM412" s="4" t="s">
        <v>8</v>
      </c>
      <c r="AN412" s="5">
        <v>45577</v>
      </c>
      <c r="AO412" s="6"/>
      <c r="AP412" s="6"/>
      <c r="AQ412" s="6" t="str">
        <f t="shared" si="246"/>
        <v/>
      </c>
      <c r="AR412" s="6" t="str">
        <f>IF(OR(AO412="",AP412=""),"",SUMIFS('تحميل المصنعيات'!$N:$N,'تحميل المصنعيات'!$F:$F,AP$2,'تحميل المصنعيات'!$D:$D,AN412))</f>
        <v/>
      </c>
      <c r="AS412" s="55" t="str">
        <f t="shared" si="231"/>
        <v/>
      </c>
      <c r="AT412" s="55" t="str">
        <f t="shared" si="232"/>
        <v/>
      </c>
      <c r="AU412" s="129" t="str">
        <f t="shared" si="257"/>
        <v/>
      </c>
      <c r="AW412" s="4" t="s">
        <v>8</v>
      </c>
      <c r="AX412" s="5">
        <v>45577</v>
      </c>
      <c r="AY412" s="6"/>
      <c r="AZ412" s="6"/>
      <c r="BA412" s="6" t="str">
        <f t="shared" si="247"/>
        <v/>
      </c>
      <c r="BB412" s="6" t="str">
        <f>IF(OR(AY412="",AZ412=""),"",SUMIFS('تحميل المصنعيات'!$N:$N,'تحميل المصنعيات'!$F:$F,AZ$2,'تحميل المصنعيات'!$D:$D,AX412))</f>
        <v/>
      </c>
      <c r="BC412" s="55" t="str">
        <f t="shared" si="233"/>
        <v/>
      </c>
      <c r="BD412" s="55" t="str">
        <f t="shared" si="248"/>
        <v/>
      </c>
      <c r="BE412" s="129" t="str">
        <f t="shared" si="258"/>
        <v/>
      </c>
      <c r="BG412" s="4" t="s">
        <v>8</v>
      </c>
      <c r="BH412" s="5">
        <v>45577</v>
      </c>
      <c r="BI412" s="6"/>
      <c r="BJ412" s="6"/>
      <c r="BK412" s="6" t="str">
        <f t="shared" si="249"/>
        <v/>
      </c>
      <c r="BL412" s="6" t="str">
        <f>IF(OR(BI412="",BJ412=""),"",SUMIFS('تحميل المصنعيات'!$N:$N,'تحميل المصنعيات'!$F:$F,BJ$2,'تحميل المصنعيات'!$D:$D,BH412))</f>
        <v/>
      </c>
      <c r="BM412" s="55" t="str">
        <f t="shared" si="234"/>
        <v/>
      </c>
      <c r="BN412" s="55" t="str">
        <f t="shared" si="235"/>
        <v/>
      </c>
      <c r="BO412" s="129" t="str">
        <f t="shared" si="259"/>
        <v/>
      </c>
      <c r="BQ412" s="4" t="s">
        <v>8</v>
      </c>
      <c r="BR412" s="5">
        <v>45577</v>
      </c>
      <c r="BS412" s="6"/>
      <c r="BT412" s="6"/>
      <c r="BU412" s="6" t="str">
        <f t="shared" si="250"/>
        <v/>
      </c>
      <c r="BV412" s="6" t="str">
        <f>IF(OR(BS412="",BT412=""),"",SUMIFS('تحميل المصنعيات'!$N:$N,'تحميل المصنعيات'!$F:$F,BT$2,'تحميل المصنعيات'!$D:$D,BR412))</f>
        <v/>
      </c>
      <c r="BW412" s="55" t="str">
        <f t="shared" si="236"/>
        <v/>
      </c>
      <c r="BX412" s="55" t="str">
        <f t="shared" si="251"/>
        <v/>
      </c>
      <c r="BY412" s="129" t="str">
        <f t="shared" si="260"/>
        <v/>
      </c>
      <c r="CA412" s="4" t="s">
        <v>8</v>
      </c>
      <c r="CB412" s="5">
        <v>45577</v>
      </c>
      <c r="CC412" s="6"/>
      <c r="CD412" s="6"/>
      <c r="CE412" s="6" t="str">
        <f t="shared" si="252"/>
        <v/>
      </c>
      <c r="CF412" s="6" t="str">
        <f>IF(OR(CC412="",CD412=""),"",SUMIFS('تحميل المصنعيات'!$N:$N,'تحميل المصنعيات'!$F:$F,CD$2,'تحميل المصنعيات'!$D:$D,CB412))</f>
        <v/>
      </c>
      <c r="CG412" s="55" t="str">
        <f t="shared" si="237"/>
        <v/>
      </c>
      <c r="CH412" s="55" t="str">
        <f t="shared" si="238"/>
        <v/>
      </c>
      <c r="CI412" s="129" t="str">
        <f t="shared" si="261"/>
        <v/>
      </c>
      <c r="CK412" s="4" t="s">
        <v>8</v>
      </c>
      <c r="CL412" s="5">
        <v>45577</v>
      </c>
      <c r="CM412" s="6"/>
      <c r="CN412" s="6"/>
      <c r="CO412" s="6" t="str">
        <f t="shared" si="253"/>
        <v/>
      </c>
      <c r="CP412" s="6" t="str">
        <f>IF(OR(CM412="",CN412=""),"",SUMIFS('تحميل المصنعيات'!$N:$N,'تحميل المصنعيات'!$F:$F,CN$2,'تحميل المصنعيات'!$D:$D,CL412))</f>
        <v/>
      </c>
      <c r="CQ412" s="55" t="str">
        <f t="shared" si="239"/>
        <v/>
      </c>
      <c r="CR412" s="55" t="str">
        <f t="shared" si="240"/>
        <v/>
      </c>
      <c r="CS412" s="129" t="str">
        <f t="shared" si="262"/>
        <v/>
      </c>
    </row>
    <row r="413" spans="9:97" x14ac:dyDescent="0.25">
      <c r="I413" s="4" t="s">
        <v>9</v>
      </c>
      <c r="J413" s="5">
        <v>45578</v>
      </c>
      <c r="K413" s="6"/>
      <c r="L413" s="6"/>
      <c r="M413" s="6" t="str">
        <f t="shared" si="241"/>
        <v/>
      </c>
      <c r="N413" s="6" t="str">
        <f>IF(OR(K413="",L413=""),"",SUMIFS('تحميل المصنعيات'!$N:$N,'تحميل المصنعيات'!$F:$F,L$2,'تحميل المصنعيات'!$D:$D,J413))</f>
        <v/>
      </c>
      <c r="O413" s="55" t="str">
        <f t="shared" si="227"/>
        <v/>
      </c>
      <c r="P413" s="55" t="str">
        <f t="shared" si="254"/>
        <v/>
      </c>
      <c r="Q413" s="129" t="str">
        <f t="shared" si="242"/>
        <v/>
      </c>
      <c r="S413" s="4" t="s">
        <v>9</v>
      </c>
      <c r="T413" s="5">
        <v>45578</v>
      </c>
      <c r="U413" s="6"/>
      <c r="V413" s="6"/>
      <c r="W413" s="6" t="str">
        <f t="shared" si="243"/>
        <v/>
      </c>
      <c r="X413" s="6" t="str">
        <f>IF(OR(U413="",V413=""),"",SUMIFS('تحميل المصنعيات'!$N:$N,'تحميل المصنعيات'!$F:$F,V$2,'تحميل المصنعيات'!$D:$D,T413))</f>
        <v/>
      </c>
      <c r="Y413" s="55" t="str">
        <f t="shared" si="228"/>
        <v/>
      </c>
      <c r="Z413" s="55" t="str">
        <f t="shared" si="229"/>
        <v/>
      </c>
      <c r="AA413" s="129" t="str">
        <f t="shared" si="255"/>
        <v/>
      </c>
      <c r="AC413" s="4" t="s">
        <v>9</v>
      </c>
      <c r="AD413" s="5">
        <v>45578</v>
      </c>
      <c r="AE413" s="6"/>
      <c r="AF413" s="6"/>
      <c r="AG413" s="6" t="str">
        <f t="shared" si="244"/>
        <v/>
      </c>
      <c r="AH413" s="6" t="str">
        <f>IF(OR(AE413="",AF413=""),"",SUMIFS('تحميل المصنعيات'!$N:$N,'تحميل المصنعيات'!$F:$F,AF$2,'تحميل المصنعيات'!$D:$D,AD413))</f>
        <v/>
      </c>
      <c r="AI413" s="55" t="str">
        <f t="shared" si="230"/>
        <v/>
      </c>
      <c r="AJ413" s="55" t="str">
        <f t="shared" si="245"/>
        <v/>
      </c>
      <c r="AK413" s="129" t="str">
        <f t="shared" si="256"/>
        <v/>
      </c>
      <c r="AM413" s="4" t="s">
        <v>9</v>
      </c>
      <c r="AN413" s="5">
        <v>45578</v>
      </c>
      <c r="AO413" s="6"/>
      <c r="AP413" s="6"/>
      <c r="AQ413" s="6" t="str">
        <f t="shared" si="246"/>
        <v/>
      </c>
      <c r="AR413" s="6" t="str">
        <f>IF(OR(AO413="",AP413=""),"",SUMIFS('تحميل المصنعيات'!$N:$N,'تحميل المصنعيات'!$F:$F,AP$2,'تحميل المصنعيات'!$D:$D,AN413))</f>
        <v/>
      </c>
      <c r="AS413" s="55" t="str">
        <f t="shared" si="231"/>
        <v/>
      </c>
      <c r="AT413" s="55" t="str">
        <f t="shared" si="232"/>
        <v/>
      </c>
      <c r="AU413" s="129" t="str">
        <f t="shared" si="257"/>
        <v/>
      </c>
      <c r="AW413" s="4" t="s">
        <v>9</v>
      </c>
      <c r="AX413" s="5">
        <v>45578</v>
      </c>
      <c r="AY413" s="6"/>
      <c r="AZ413" s="6"/>
      <c r="BA413" s="6" t="str">
        <f t="shared" si="247"/>
        <v/>
      </c>
      <c r="BB413" s="6" t="str">
        <f>IF(OR(AY413="",AZ413=""),"",SUMIFS('تحميل المصنعيات'!$N:$N,'تحميل المصنعيات'!$F:$F,AZ$2,'تحميل المصنعيات'!$D:$D,AX413))</f>
        <v/>
      </c>
      <c r="BC413" s="55" t="str">
        <f t="shared" si="233"/>
        <v/>
      </c>
      <c r="BD413" s="55" t="str">
        <f t="shared" si="248"/>
        <v/>
      </c>
      <c r="BE413" s="129" t="str">
        <f t="shared" si="258"/>
        <v/>
      </c>
      <c r="BG413" s="4" t="s">
        <v>9</v>
      </c>
      <c r="BH413" s="5">
        <v>45578</v>
      </c>
      <c r="BI413" s="6"/>
      <c r="BJ413" s="6"/>
      <c r="BK413" s="6" t="str">
        <f t="shared" si="249"/>
        <v/>
      </c>
      <c r="BL413" s="6" t="str">
        <f>IF(OR(BI413="",BJ413=""),"",SUMIFS('تحميل المصنعيات'!$N:$N,'تحميل المصنعيات'!$F:$F,BJ$2,'تحميل المصنعيات'!$D:$D,BH413))</f>
        <v/>
      </c>
      <c r="BM413" s="55" t="str">
        <f t="shared" si="234"/>
        <v/>
      </c>
      <c r="BN413" s="55" t="str">
        <f t="shared" si="235"/>
        <v/>
      </c>
      <c r="BO413" s="129" t="str">
        <f t="shared" si="259"/>
        <v/>
      </c>
      <c r="BQ413" s="4" t="s">
        <v>9</v>
      </c>
      <c r="BR413" s="5">
        <v>45578</v>
      </c>
      <c r="BS413" s="6"/>
      <c r="BT413" s="6"/>
      <c r="BU413" s="6" t="str">
        <f t="shared" si="250"/>
        <v/>
      </c>
      <c r="BV413" s="6" t="str">
        <f>IF(OR(BS413="",BT413=""),"",SUMIFS('تحميل المصنعيات'!$N:$N,'تحميل المصنعيات'!$F:$F,BT$2,'تحميل المصنعيات'!$D:$D,BR413))</f>
        <v/>
      </c>
      <c r="BW413" s="55" t="str">
        <f t="shared" si="236"/>
        <v/>
      </c>
      <c r="BX413" s="55" t="str">
        <f t="shared" si="251"/>
        <v/>
      </c>
      <c r="BY413" s="129" t="str">
        <f t="shared" si="260"/>
        <v/>
      </c>
      <c r="CA413" s="4" t="s">
        <v>9</v>
      </c>
      <c r="CB413" s="5">
        <v>45578</v>
      </c>
      <c r="CC413" s="6"/>
      <c r="CD413" s="6"/>
      <c r="CE413" s="6" t="str">
        <f t="shared" si="252"/>
        <v/>
      </c>
      <c r="CF413" s="6" t="str">
        <f>IF(OR(CC413="",CD413=""),"",SUMIFS('تحميل المصنعيات'!$N:$N,'تحميل المصنعيات'!$F:$F,CD$2,'تحميل المصنعيات'!$D:$D,CB413))</f>
        <v/>
      </c>
      <c r="CG413" s="55" t="str">
        <f t="shared" si="237"/>
        <v/>
      </c>
      <c r="CH413" s="55" t="str">
        <f t="shared" si="238"/>
        <v/>
      </c>
      <c r="CI413" s="129" t="str">
        <f t="shared" si="261"/>
        <v/>
      </c>
      <c r="CK413" s="4" t="s">
        <v>9</v>
      </c>
      <c r="CL413" s="5">
        <v>45578</v>
      </c>
      <c r="CM413" s="6"/>
      <c r="CN413" s="6"/>
      <c r="CO413" s="6" t="str">
        <f t="shared" si="253"/>
        <v/>
      </c>
      <c r="CP413" s="6" t="str">
        <f>IF(OR(CM413="",CN413=""),"",SUMIFS('تحميل المصنعيات'!$N:$N,'تحميل المصنعيات'!$F:$F,CN$2,'تحميل المصنعيات'!$D:$D,CL413))</f>
        <v/>
      </c>
      <c r="CQ413" s="55" t="str">
        <f t="shared" si="239"/>
        <v/>
      </c>
      <c r="CR413" s="55" t="str">
        <f t="shared" si="240"/>
        <v/>
      </c>
      <c r="CS413" s="129" t="str">
        <f t="shared" si="262"/>
        <v/>
      </c>
    </row>
    <row r="414" spans="9:97" x14ac:dyDescent="0.25">
      <c r="I414" s="4" t="s">
        <v>10</v>
      </c>
      <c r="J414" s="5">
        <v>45579</v>
      </c>
      <c r="K414" s="6"/>
      <c r="L414" s="6"/>
      <c r="M414" s="6" t="str">
        <f t="shared" si="241"/>
        <v/>
      </c>
      <c r="N414" s="6" t="str">
        <f>IF(OR(K414="",L414=""),"",SUMIFS('تحميل المصنعيات'!$N:$N,'تحميل المصنعيات'!$F:$F,L$2,'تحميل المصنعيات'!$D:$D,J414))</f>
        <v/>
      </c>
      <c r="O414" s="55" t="str">
        <f t="shared" si="227"/>
        <v/>
      </c>
      <c r="P414" s="55" t="str">
        <f t="shared" si="254"/>
        <v/>
      </c>
      <c r="Q414" s="129" t="str">
        <f t="shared" si="242"/>
        <v/>
      </c>
      <c r="S414" s="4" t="s">
        <v>10</v>
      </c>
      <c r="T414" s="5">
        <v>45579</v>
      </c>
      <c r="U414" s="6"/>
      <c r="V414" s="6"/>
      <c r="W414" s="6" t="str">
        <f t="shared" si="243"/>
        <v/>
      </c>
      <c r="X414" s="6" t="str">
        <f>IF(OR(U414="",V414=""),"",SUMIFS('تحميل المصنعيات'!$N:$N,'تحميل المصنعيات'!$F:$F,V$2,'تحميل المصنعيات'!$D:$D,T414))</f>
        <v/>
      </c>
      <c r="Y414" s="55" t="str">
        <f t="shared" si="228"/>
        <v/>
      </c>
      <c r="Z414" s="55" t="str">
        <f t="shared" si="229"/>
        <v/>
      </c>
      <c r="AA414" s="129" t="str">
        <f t="shared" si="255"/>
        <v/>
      </c>
      <c r="AC414" s="4" t="s">
        <v>10</v>
      </c>
      <c r="AD414" s="5">
        <v>45579</v>
      </c>
      <c r="AE414" s="6"/>
      <c r="AF414" s="6"/>
      <c r="AG414" s="6" t="str">
        <f t="shared" si="244"/>
        <v/>
      </c>
      <c r="AH414" s="6" t="str">
        <f>IF(OR(AE414="",AF414=""),"",SUMIFS('تحميل المصنعيات'!$N:$N,'تحميل المصنعيات'!$F:$F,AF$2,'تحميل المصنعيات'!$D:$D,AD414))</f>
        <v/>
      </c>
      <c r="AI414" s="55" t="str">
        <f t="shared" si="230"/>
        <v/>
      </c>
      <c r="AJ414" s="55" t="str">
        <f t="shared" si="245"/>
        <v/>
      </c>
      <c r="AK414" s="129" t="str">
        <f t="shared" si="256"/>
        <v/>
      </c>
      <c r="AM414" s="4" t="s">
        <v>10</v>
      </c>
      <c r="AN414" s="5">
        <v>45579</v>
      </c>
      <c r="AO414" s="6"/>
      <c r="AP414" s="6"/>
      <c r="AQ414" s="6" t="str">
        <f t="shared" si="246"/>
        <v/>
      </c>
      <c r="AR414" s="6" t="str">
        <f>IF(OR(AO414="",AP414=""),"",SUMIFS('تحميل المصنعيات'!$N:$N,'تحميل المصنعيات'!$F:$F,AP$2,'تحميل المصنعيات'!$D:$D,AN414))</f>
        <v/>
      </c>
      <c r="AS414" s="55" t="str">
        <f t="shared" si="231"/>
        <v/>
      </c>
      <c r="AT414" s="55" t="str">
        <f t="shared" si="232"/>
        <v/>
      </c>
      <c r="AU414" s="129" t="str">
        <f t="shared" si="257"/>
        <v/>
      </c>
      <c r="AW414" s="4" t="s">
        <v>10</v>
      </c>
      <c r="AX414" s="5">
        <v>45579</v>
      </c>
      <c r="AY414" s="6"/>
      <c r="AZ414" s="6"/>
      <c r="BA414" s="6" t="str">
        <f t="shared" si="247"/>
        <v/>
      </c>
      <c r="BB414" s="6" t="str">
        <f>IF(OR(AY414="",AZ414=""),"",SUMIFS('تحميل المصنعيات'!$N:$N,'تحميل المصنعيات'!$F:$F,AZ$2,'تحميل المصنعيات'!$D:$D,AX414))</f>
        <v/>
      </c>
      <c r="BC414" s="55" t="str">
        <f t="shared" si="233"/>
        <v/>
      </c>
      <c r="BD414" s="55" t="str">
        <f t="shared" si="248"/>
        <v/>
      </c>
      <c r="BE414" s="129" t="str">
        <f t="shared" si="258"/>
        <v/>
      </c>
      <c r="BG414" s="4" t="s">
        <v>10</v>
      </c>
      <c r="BH414" s="5">
        <v>45579</v>
      </c>
      <c r="BI414" s="6"/>
      <c r="BJ414" s="6"/>
      <c r="BK414" s="6" t="str">
        <f t="shared" si="249"/>
        <v/>
      </c>
      <c r="BL414" s="6" t="str">
        <f>IF(OR(BI414="",BJ414=""),"",SUMIFS('تحميل المصنعيات'!$N:$N,'تحميل المصنعيات'!$F:$F,BJ$2,'تحميل المصنعيات'!$D:$D,BH414))</f>
        <v/>
      </c>
      <c r="BM414" s="55" t="str">
        <f t="shared" si="234"/>
        <v/>
      </c>
      <c r="BN414" s="55" t="str">
        <f t="shared" si="235"/>
        <v/>
      </c>
      <c r="BO414" s="129" t="str">
        <f t="shared" si="259"/>
        <v/>
      </c>
      <c r="BQ414" s="4" t="s">
        <v>10</v>
      </c>
      <c r="BR414" s="5">
        <v>45579</v>
      </c>
      <c r="BS414" s="6"/>
      <c r="BT414" s="6"/>
      <c r="BU414" s="6" t="str">
        <f t="shared" si="250"/>
        <v/>
      </c>
      <c r="BV414" s="6" t="str">
        <f>IF(OR(BS414="",BT414=""),"",SUMIFS('تحميل المصنعيات'!$N:$N,'تحميل المصنعيات'!$F:$F,BT$2,'تحميل المصنعيات'!$D:$D,BR414))</f>
        <v/>
      </c>
      <c r="BW414" s="55" t="str">
        <f t="shared" si="236"/>
        <v/>
      </c>
      <c r="BX414" s="55" t="str">
        <f t="shared" si="251"/>
        <v/>
      </c>
      <c r="BY414" s="129" t="str">
        <f t="shared" si="260"/>
        <v/>
      </c>
      <c r="CA414" s="4" t="s">
        <v>10</v>
      </c>
      <c r="CB414" s="5">
        <v>45579</v>
      </c>
      <c r="CC414" s="6"/>
      <c r="CD414" s="6"/>
      <c r="CE414" s="6" t="str">
        <f t="shared" si="252"/>
        <v/>
      </c>
      <c r="CF414" s="6" t="str">
        <f>IF(OR(CC414="",CD414=""),"",SUMIFS('تحميل المصنعيات'!$N:$N,'تحميل المصنعيات'!$F:$F,CD$2,'تحميل المصنعيات'!$D:$D,CB414))</f>
        <v/>
      </c>
      <c r="CG414" s="55" t="str">
        <f t="shared" si="237"/>
        <v/>
      </c>
      <c r="CH414" s="55" t="str">
        <f t="shared" si="238"/>
        <v/>
      </c>
      <c r="CI414" s="129" t="str">
        <f t="shared" si="261"/>
        <v/>
      </c>
      <c r="CK414" s="4" t="s">
        <v>10</v>
      </c>
      <c r="CL414" s="5">
        <v>45579</v>
      </c>
      <c r="CM414" s="6"/>
      <c r="CN414" s="6"/>
      <c r="CO414" s="6" t="str">
        <f t="shared" si="253"/>
        <v/>
      </c>
      <c r="CP414" s="6" t="str">
        <f>IF(OR(CM414="",CN414=""),"",SUMIFS('تحميل المصنعيات'!$N:$N,'تحميل المصنعيات'!$F:$F,CN$2,'تحميل المصنعيات'!$D:$D,CL414))</f>
        <v/>
      </c>
      <c r="CQ414" s="55" t="str">
        <f t="shared" si="239"/>
        <v/>
      </c>
      <c r="CR414" s="55" t="str">
        <f t="shared" si="240"/>
        <v/>
      </c>
      <c r="CS414" s="129" t="str">
        <f t="shared" si="262"/>
        <v/>
      </c>
    </row>
    <row r="415" spans="9:97" x14ac:dyDescent="0.25">
      <c r="I415" s="4" t="s">
        <v>11</v>
      </c>
      <c r="J415" s="5">
        <v>45580</v>
      </c>
      <c r="K415" s="6"/>
      <c r="L415" s="6"/>
      <c r="M415" s="6" t="str">
        <f t="shared" si="241"/>
        <v/>
      </c>
      <c r="N415" s="6" t="str">
        <f>IF(OR(K415="",L415=""),"",SUMIFS('تحميل المصنعيات'!$N:$N,'تحميل المصنعيات'!$F:$F,L$2,'تحميل المصنعيات'!$D:$D,J415))</f>
        <v/>
      </c>
      <c r="O415" s="55" t="str">
        <f t="shared" si="227"/>
        <v/>
      </c>
      <c r="P415" s="55" t="str">
        <f t="shared" si="254"/>
        <v/>
      </c>
      <c r="Q415" s="129" t="str">
        <f t="shared" si="242"/>
        <v/>
      </c>
      <c r="S415" s="4" t="s">
        <v>11</v>
      </c>
      <c r="T415" s="5">
        <v>45580</v>
      </c>
      <c r="U415" s="6"/>
      <c r="V415" s="6"/>
      <c r="W415" s="6" t="str">
        <f t="shared" si="243"/>
        <v/>
      </c>
      <c r="X415" s="6" t="str">
        <f>IF(OR(U415="",V415=""),"",SUMIFS('تحميل المصنعيات'!$N:$N,'تحميل المصنعيات'!$F:$F,V$2,'تحميل المصنعيات'!$D:$D,T415))</f>
        <v/>
      </c>
      <c r="Y415" s="55" t="str">
        <f t="shared" si="228"/>
        <v/>
      </c>
      <c r="Z415" s="55" t="str">
        <f t="shared" si="229"/>
        <v/>
      </c>
      <c r="AA415" s="129" t="str">
        <f t="shared" si="255"/>
        <v/>
      </c>
      <c r="AC415" s="4" t="s">
        <v>11</v>
      </c>
      <c r="AD415" s="5">
        <v>45580</v>
      </c>
      <c r="AE415" s="6"/>
      <c r="AF415" s="6"/>
      <c r="AG415" s="6" t="str">
        <f t="shared" si="244"/>
        <v/>
      </c>
      <c r="AH415" s="6" t="str">
        <f>IF(OR(AE415="",AF415=""),"",SUMIFS('تحميل المصنعيات'!$N:$N,'تحميل المصنعيات'!$F:$F,AF$2,'تحميل المصنعيات'!$D:$D,AD415))</f>
        <v/>
      </c>
      <c r="AI415" s="55" t="str">
        <f t="shared" si="230"/>
        <v/>
      </c>
      <c r="AJ415" s="55" t="str">
        <f t="shared" si="245"/>
        <v/>
      </c>
      <c r="AK415" s="129" t="str">
        <f t="shared" si="256"/>
        <v/>
      </c>
      <c r="AM415" s="4" t="s">
        <v>11</v>
      </c>
      <c r="AN415" s="5">
        <v>45580</v>
      </c>
      <c r="AO415" s="6"/>
      <c r="AP415" s="6"/>
      <c r="AQ415" s="6" t="str">
        <f t="shared" si="246"/>
        <v/>
      </c>
      <c r="AR415" s="6" t="str">
        <f>IF(OR(AO415="",AP415=""),"",SUMIFS('تحميل المصنعيات'!$N:$N,'تحميل المصنعيات'!$F:$F,AP$2,'تحميل المصنعيات'!$D:$D,AN415))</f>
        <v/>
      </c>
      <c r="AS415" s="55" t="str">
        <f t="shared" si="231"/>
        <v/>
      </c>
      <c r="AT415" s="55" t="str">
        <f t="shared" si="232"/>
        <v/>
      </c>
      <c r="AU415" s="129" t="str">
        <f t="shared" si="257"/>
        <v/>
      </c>
      <c r="AW415" s="4" t="s">
        <v>11</v>
      </c>
      <c r="AX415" s="5">
        <v>45580</v>
      </c>
      <c r="AY415" s="6"/>
      <c r="AZ415" s="6"/>
      <c r="BA415" s="6" t="str">
        <f t="shared" si="247"/>
        <v/>
      </c>
      <c r="BB415" s="6" t="str">
        <f>IF(OR(AY415="",AZ415=""),"",SUMIFS('تحميل المصنعيات'!$N:$N,'تحميل المصنعيات'!$F:$F,AZ$2,'تحميل المصنعيات'!$D:$D,AX415))</f>
        <v/>
      </c>
      <c r="BC415" s="55" t="str">
        <f t="shared" si="233"/>
        <v/>
      </c>
      <c r="BD415" s="55" t="str">
        <f t="shared" si="248"/>
        <v/>
      </c>
      <c r="BE415" s="129" t="str">
        <f t="shared" si="258"/>
        <v/>
      </c>
      <c r="BG415" s="4" t="s">
        <v>11</v>
      </c>
      <c r="BH415" s="5">
        <v>45580</v>
      </c>
      <c r="BI415" s="6"/>
      <c r="BJ415" s="6"/>
      <c r="BK415" s="6" t="str">
        <f t="shared" si="249"/>
        <v/>
      </c>
      <c r="BL415" s="6" t="str">
        <f>IF(OR(BI415="",BJ415=""),"",SUMIFS('تحميل المصنعيات'!$N:$N,'تحميل المصنعيات'!$F:$F,BJ$2,'تحميل المصنعيات'!$D:$D,BH415))</f>
        <v/>
      </c>
      <c r="BM415" s="55" t="str">
        <f t="shared" si="234"/>
        <v/>
      </c>
      <c r="BN415" s="55" t="str">
        <f t="shared" si="235"/>
        <v/>
      </c>
      <c r="BO415" s="129" t="str">
        <f t="shared" si="259"/>
        <v/>
      </c>
      <c r="BQ415" s="4" t="s">
        <v>11</v>
      </c>
      <c r="BR415" s="5">
        <v>45580</v>
      </c>
      <c r="BS415" s="6"/>
      <c r="BT415" s="6"/>
      <c r="BU415" s="6" t="str">
        <f t="shared" si="250"/>
        <v/>
      </c>
      <c r="BV415" s="6" t="str">
        <f>IF(OR(BS415="",BT415=""),"",SUMIFS('تحميل المصنعيات'!$N:$N,'تحميل المصنعيات'!$F:$F,BT$2,'تحميل المصنعيات'!$D:$D,BR415))</f>
        <v/>
      </c>
      <c r="BW415" s="55" t="str">
        <f t="shared" si="236"/>
        <v/>
      </c>
      <c r="BX415" s="55" t="str">
        <f t="shared" si="251"/>
        <v/>
      </c>
      <c r="BY415" s="129" t="str">
        <f t="shared" si="260"/>
        <v/>
      </c>
      <c r="CA415" s="4" t="s">
        <v>11</v>
      </c>
      <c r="CB415" s="5">
        <v>45580</v>
      </c>
      <c r="CC415" s="6"/>
      <c r="CD415" s="6"/>
      <c r="CE415" s="6" t="str">
        <f t="shared" si="252"/>
        <v/>
      </c>
      <c r="CF415" s="6" t="str">
        <f>IF(OR(CC415="",CD415=""),"",SUMIFS('تحميل المصنعيات'!$N:$N,'تحميل المصنعيات'!$F:$F,CD$2,'تحميل المصنعيات'!$D:$D,CB415))</f>
        <v/>
      </c>
      <c r="CG415" s="55" t="str">
        <f t="shared" si="237"/>
        <v/>
      </c>
      <c r="CH415" s="55" t="str">
        <f t="shared" si="238"/>
        <v/>
      </c>
      <c r="CI415" s="129" t="str">
        <f t="shared" si="261"/>
        <v/>
      </c>
      <c r="CK415" s="4" t="s">
        <v>11</v>
      </c>
      <c r="CL415" s="5">
        <v>45580</v>
      </c>
      <c r="CM415" s="6"/>
      <c r="CN415" s="6"/>
      <c r="CO415" s="6" t="str">
        <f t="shared" si="253"/>
        <v/>
      </c>
      <c r="CP415" s="6" t="str">
        <f>IF(OR(CM415="",CN415=""),"",SUMIFS('تحميل المصنعيات'!$N:$N,'تحميل المصنعيات'!$F:$F,CN$2,'تحميل المصنعيات'!$D:$D,CL415))</f>
        <v/>
      </c>
      <c r="CQ415" s="55" t="str">
        <f t="shared" si="239"/>
        <v/>
      </c>
      <c r="CR415" s="55" t="str">
        <f t="shared" si="240"/>
        <v/>
      </c>
      <c r="CS415" s="129" t="str">
        <f t="shared" si="262"/>
        <v/>
      </c>
    </row>
    <row r="416" spans="9:97" x14ac:dyDescent="0.25">
      <c r="I416" s="4" t="s">
        <v>12</v>
      </c>
      <c r="J416" s="5">
        <v>45581</v>
      </c>
      <c r="K416" s="6"/>
      <c r="L416" s="6"/>
      <c r="M416" s="6" t="str">
        <f t="shared" si="241"/>
        <v/>
      </c>
      <c r="N416" s="6" t="str">
        <f>IF(OR(K416="",L416=""),"",SUMIFS('تحميل المصنعيات'!$N:$N,'تحميل المصنعيات'!$F:$F,L$2,'تحميل المصنعيات'!$D:$D,J416))</f>
        <v/>
      </c>
      <c r="O416" s="55" t="str">
        <f t="shared" si="227"/>
        <v/>
      </c>
      <c r="P416" s="55" t="str">
        <f t="shared" si="254"/>
        <v/>
      </c>
      <c r="Q416" s="129" t="str">
        <f t="shared" si="242"/>
        <v/>
      </c>
      <c r="S416" s="4" t="s">
        <v>12</v>
      </c>
      <c r="T416" s="5">
        <v>45581</v>
      </c>
      <c r="U416" s="6"/>
      <c r="V416" s="6"/>
      <c r="W416" s="6" t="str">
        <f t="shared" si="243"/>
        <v/>
      </c>
      <c r="X416" s="6" t="str">
        <f>IF(OR(U416="",V416=""),"",SUMIFS('تحميل المصنعيات'!$N:$N,'تحميل المصنعيات'!$F:$F,V$2,'تحميل المصنعيات'!$D:$D,T416))</f>
        <v/>
      </c>
      <c r="Y416" s="55" t="str">
        <f t="shared" si="228"/>
        <v/>
      </c>
      <c r="Z416" s="55" t="str">
        <f t="shared" si="229"/>
        <v/>
      </c>
      <c r="AA416" s="129" t="str">
        <f t="shared" si="255"/>
        <v/>
      </c>
      <c r="AC416" s="4" t="s">
        <v>12</v>
      </c>
      <c r="AD416" s="5">
        <v>45581</v>
      </c>
      <c r="AE416" s="6"/>
      <c r="AF416" s="6"/>
      <c r="AG416" s="6" t="str">
        <f t="shared" si="244"/>
        <v/>
      </c>
      <c r="AH416" s="6" t="str">
        <f>IF(OR(AE416="",AF416=""),"",SUMIFS('تحميل المصنعيات'!$N:$N,'تحميل المصنعيات'!$F:$F,AF$2,'تحميل المصنعيات'!$D:$D,AD416))</f>
        <v/>
      </c>
      <c r="AI416" s="55" t="str">
        <f t="shared" si="230"/>
        <v/>
      </c>
      <c r="AJ416" s="55" t="str">
        <f t="shared" si="245"/>
        <v/>
      </c>
      <c r="AK416" s="129" t="str">
        <f t="shared" si="256"/>
        <v/>
      </c>
      <c r="AM416" s="4" t="s">
        <v>12</v>
      </c>
      <c r="AN416" s="5">
        <v>45581</v>
      </c>
      <c r="AO416" s="6"/>
      <c r="AP416" s="6"/>
      <c r="AQ416" s="6" t="str">
        <f t="shared" si="246"/>
        <v/>
      </c>
      <c r="AR416" s="6" t="str">
        <f>IF(OR(AO416="",AP416=""),"",SUMIFS('تحميل المصنعيات'!$N:$N,'تحميل المصنعيات'!$F:$F,AP$2,'تحميل المصنعيات'!$D:$D,AN416))</f>
        <v/>
      </c>
      <c r="AS416" s="55" t="str">
        <f t="shared" si="231"/>
        <v/>
      </c>
      <c r="AT416" s="55" t="str">
        <f t="shared" si="232"/>
        <v/>
      </c>
      <c r="AU416" s="129" t="str">
        <f t="shared" si="257"/>
        <v/>
      </c>
      <c r="AW416" s="4" t="s">
        <v>12</v>
      </c>
      <c r="AX416" s="5">
        <v>45581</v>
      </c>
      <c r="AY416" s="6"/>
      <c r="AZ416" s="6"/>
      <c r="BA416" s="6" t="str">
        <f t="shared" si="247"/>
        <v/>
      </c>
      <c r="BB416" s="6" t="str">
        <f>IF(OR(AY416="",AZ416=""),"",SUMIFS('تحميل المصنعيات'!$N:$N,'تحميل المصنعيات'!$F:$F,AZ$2,'تحميل المصنعيات'!$D:$D,AX416))</f>
        <v/>
      </c>
      <c r="BC416" s="55" t="str">
        <f t="shared" si="233"/>
        <v/>
      </c>
      <c r="BD416" s="55" t="str">
        <f t="shared" si="248"/>
        <v/>
      </c>
      <c r="BE416" s="129" t="str">
        <f t="shared" si="258"/>
        <v/>
      </c>
      <c r="BG416" s="4" t="s">
        <v>12</v>
      </c>
      <c r="BH416" s="5">
        <v>45581</v>
      </c>
      <c r="BI416" s="6"/>
      <c r="BJ416" s="6"/>
      <c r="BK416" s="6" t="str">
        <f t="shared" si="249"/>
        <v/>
      </c>
      <c r="BL416" s="6" t="str">
        <f>IF(OR(BI416="",BJ416=""),"",SUMIFS('تحميل المصنعيات'!$N:$N,'تحميل المصنعيات'!$F:$F,BJ$2,'تحميل المصنعيات'!$D:$D,BH416))</f>
        <v/>
      </c>
      <c r="BM416" s="55" t="str">
        <f t="shared" si="234"/>
        <v/>
      </c>
      <c r="BN416" s="55" t="str">
        <f t="shared" si="235"/>
        <v/>
      </c>
      <c r="BO416" s="129" t="str">
        <f t="shared" si="259"/>
        <v/>
      </c>
      <c r="BQ416" s="4" t="s">
        <v>12</v>
      </c>
      <c r="BR416" s="5">
        <v>45581</v>
      </c>
      <c r="BS416" s="6"/>
      <c r="BT416" s="6"/>
      <c r="BU416" s="6" t="str">
        <f t="shared" si="250"/>
        <v/>
      </c>
      <c r="BV416" s="6" t="str">
        <f>IF(OR(BS416="",BT416=""),"",SUMIFS('تحميل المصنعيات'!$N:$N,'تحميل المصنعيات'!$F:$F,BT$2,'تحميل المصنعيات'!$D:$D,BR416))</f>
        <v/>
      </c>
      <c r="BW416" s="55" t="str">
        <f t="shared" si="236"/>
        <v/>
      </c>
      <c r="BX416" s="55" t="str">
        <f t="shared" si="251"/>
        <v/>
      </c>
      <c r="BY416" s="129" t="str">
        <f t="shared" si="260"/>
        <v/>
      </c>
      <c r="CA416" s="4" t="s">
        <v>12</v>
      </c>
      <c r="CB416" s="5">
        <v>45581</v>
      </c>
      <c r="CC416" s="6"/>
      <c r="CD416" s="6"/>
      <c r="CE416" s="6" t="str">
        <f t="shared" si="252"/>
        <v/>
      </c>
      <c r="CF416" s="6" t="str">
        <f>IF(OR(CC416="",CD416=""),"",SUMIFS('تحميل المصنعيات'!$N:$N,'تحميل المصنعيات'!$F:$F,CD$2,'تحميل المصنعيات'!$D:$D,CB416))</f>
        <v/>
      </c>
      <c r="CG416" s="55" t="str">
        <f t="shared" si="237"/>
        <v/>
      </c>
      <c r="CH416" s="55" t="str">
        <f t="shared" si="238"/>
        <v/>
      </c>
      <c r="CI416" s="129" t="str">
        <f t="shared" si="261"/>
        <v/>
      </c>
      <c r="CK416" s="4" t="s">
        <v>12</v>
      </c>
      <c r="CL416" s="5">
        <v>45581</v>
      </c>
      <c r="CM416" s="6"/>
      <c r="CN416" s="6"/>
      <c r="CO416" s="6" t="str">
        <f t="shared" si="253"/>
        <v/>
      </c>
      <c r="CP416" s="6" t="str">
        <f>IF(OR(CM416="",CN416=""),"",SUMIFS('تحميل المصنعيات'!$N:$N,'تحميل المصنعيات'!$F:$F,CN$2,'تحميل المصنعيات'!$D:$D,CL416))</f>
        <v/>
      </c>
      <c r="CQ416" s="55" t="str">
        <f t="shared" si="239"/>
        <v/>
      </c>
      <c r="CR416" s="55" t="str">
        <f t="shared" si="240"/>
        <v/>
      </c>
      <c r="CS416" s="129" t="str">
        <f t="shared" si="262"/>
        <v/>
      </c>
    </row>
    <row r="417" spans="9:97" x14ac:dyDescent="0.25">
      <c r="I417" s="4" t="s">
        <v>13</v>
      </c>
      <c r="J417" s="5">
        <v>45582</v>
      </c>
      <c r="K417" s="6"/>
      <c r="L417" s="6"/>
      <c r="M417" s="6" t="str">
        <f t="shared" si="241"/>
        <v/>
      </c>
      <c r="N417" s="6" t="str">
        <f>IF(OR(K417="",L417=""),"",SUMIFS('تحميل المصنعيات'!$N:$N,'تحميل المصنعيات'!$F:$F,L$2,'تحميل المصنعيات'!$D:$D,J417))</f>
        <v/>
      </c>
      <c r="O417" s="55" t="str">
        <f t="shared" si="227"/>
        <v/>
      </c>
      <c r="P417" s="55" t="str">
        <f t="shared" si="254"/>
        <v/>
      </c>
      <c r="Q417" s="129" t="str">
        <f t="shared" si="242"/>
        <v/>
      </c>
      <c r="S417" s="4" t="s">
        <v>13</v>
      </c>
      <c r="T417" s="5">
        <v>45582</v>
      </c>
      <c r="U417" s="6"/>
      <c r="V417" s="6"/>
      <c r="W417" s="6" t="str">
        <f t="shared" si="243"/>
        <v/>
      </c>
      <c r="X417" s="6" t="str">
        <f>IF(OR(U417="",V417=""),"",SUMIFS('تحميل المصنعيات'!$N:$N,'تحميل المصنعيات'!$F:$F,V$2,'تحميل المصنعيات'!$D:$D,T417))</f>
        <v/>
      </c>
      <c r="Y417" s="55" t="str">
        <f t="shared" si="228"/>
        <v/>
      </c>
      <c r="Z417" s="55" t="str">
        <f t="shared" si="229"/>
        <v/>
      </c>
      <c r="AA417" s="129" t="str">
        <f t="shared" si="255"/>
        <v/>
      </c>
      <c r="AC417" s="4" t="s">
        <v>13</v>
      </c>
      <c r="AD417" s="5">
        <v>45582</v>
      </c>
      <c r="AE417" s="6"/>
      <c r="AF417" s="6"/>
      <c r="AG417" s="6" t="str">
        <f t="shared" si="244"/>
        <v/>
      </c>
      <c r="AH417" s="6" t="str">
        <f>IF(OR(AE417="",AF417=""),"",SUMIFS('تحميل المصنعيات'!$N:$N,'تحميل المصنعيات'!$F:$F,AF$2,'تحميل المصنعيات'!$D:$D,AD417))</f>
        <v/>
      </c>
      <c r="AI417" s="55" t="str">
        <f t="shared" si="230"/>
        <v/>
      </c>
      <c r="AJ417" s="55" t="str">
        <f t="shared" si="245"/>
        <v/>
      </c>
      <c r="AK417" s="129" t="str">
        <f t="shared" si="256"/>
        <v/>
      </c>
      <c r="AM417" s="4" t="s">
        <v>13</v>
      </c>
      <c r="AN417" s="5">
        <v>45582</v>
      </c>
      <c r="AO417" s="6"/>
      <c r="AP417" s="6"/>
      <c r="AQ417" s="6" t="str">
        <f t="shared" si="246"/>
        <v/>
      </c>
      <c r="AR417" s="6" t="str">
        <f>IF(OR(AO417="",AP417=""),"",SUMIFS('تحميل المصنعيات'!$N:$N,'تحميل المصنعيات'!$F:$F,AP$2,'تحميل المصنعيات'!$D:$D,AN417))</f>
        <v/>
      </c>
      <c r="AS417" s="55" t="str">
        <f t="shared" si="231"/>
        <v/>
      </c>
      <c r="AT417" s="55" t="str">
        <f t="shared" si="232"/>
        <v/>
      </c>
      <c r="AU417" s="129" t="str">
        <f t="shared" si="257"/>
        <v/>
      </c>
      <c r="AW417" s="4" t="s">
        <v>13</v>
      </c>
      <c r="AX417" s="5">
        <v>45582</v>
      </c>
      <c r="AY417" s="6"/>
      <c r="AZ417" s="6"/>
      <c r="BA417" s="6" t="str">
        <f t="shared" si="247"/>
        <v/>
      </c>
      <c r="BB417" s="6" t="str">
        <f>IF(OR(AY417="",AZ417=""),"",SUMIFS('تحميل المصنعيات'!$N:$N,'تحميل المصنعيات'!$F:$F,AZ$2,'تحميل المصنعيات'!$D:$D,AX417))</f>
        <v/>
      </c>
      <c r="BC417" s="55" t="str">
        <f t="shared" si="233"/>
        <v/>
      </c>
      <c r="BD417" s="55" t="str">
        <f t="shared" si="248"/>
        <v/>
      </c>
      <c r="BE417" s="129" t="str">
        <f t="shared" si="258"/>
        <v/>
      </c>
      <c r="BG417" s="4" t="s">
        <v>13</v>
      </c>
      <c r="BH417" s="5">
        <v>45582</v>
      </c>
      <c r="BI417" s="6"/>
      <c r="BJ417" s="6"/>
      <c r="BK417" s="6" t="str">
        <f t="shared" si="249"/>
        <v/>
      </c>
      <c r="BL417" s="6" t="str">
        <f>IF(OR(BI417="",BJ417=""),"",SUMIFS('تحميل المصنعيات'!$N:$N,'تحميل المصنعيات'!$F:$F,BJ$2,'تحميل المصنعيات'!$D:$D,BH417))</f>
        <v/>
      </c>
      <c r="BM417" s="55" t="str">
        <f t="shared" si="234"/>
        <v/>
      </c>
      <c r="BN417" s="55" t="str">
        <f t="shared" si="235"/>
        <v/>
      </c>
      <c r="BO417" s="129" t="str">
        <f t="shared" si="259"/>
        <v/>
      </c>
      <c r="BQ417" s="4" t="s">
        <v>13</v>
      </c>
      <c r="BR417" s="5">
        <v>45582</v>
      </c>
      <c r="BS417" s="6"/>
      <c r="BT417" s="6"/>
      <c r="BU417" s="6" t="str">
        <f t="shared" si="250"/>
        <v/>
      </c>
      <c r="BV417" s="6" t="str">
        <f>IF(OR(BS417="",BT417=""),"",SUMIFS('تحميل المصنعيات'!$N:$N,'تحميل المصنعيات'!$F:$F,BT$2,'تحميل المصنعيات'!$D:$D,BR417))</f>
        <v/>
      </c>
      <c r="BW417" s="55" t="str">
        <f t="shared" si="236"/>
        <v/>
      </c>
      <c r="BX417" s="55" t="str">
        <f t="shared" si="251"/>
        <v/>
      </c>
      <c r="BY417" s="129" t="str">
        <f t="shared" si="260"/>
        <v/>
      </c>
      <c r="CA417" s="4" t="s">
        <v>13</v>
      </c>
      <c r="CB417" s="5">
        <v>45582</v>
      </c>
      <c r="CC417" s="6"/>
      <c r="CD417" s="6"/>
      <c r="CE417" s="6" t="str">
        <f t="shared" si="252"/>
        <v/>
      </c>
      <c r="CF417" s="6" t="str">
        <f>IF(OR(CC417="",CD417=""),"",SUMIFS('تحميل المصنعيات'!$N:$N,'تحميل المصنعيات'!$F:$F,CD$2,'تحميل المصنعيات'!$D:$D,CB417))</f>
        <v/>
      </c>
      <c r="CG417" s="55" t="str">
        <f t="shared" si="237"/>
        <v/>
      </c>
      <c r="CH417" s="55" t="str">
        <f t="shared" si="238"/>
        <v/>
      </c>
      <c r="CI417" s="129" t="str">
        <f t="shared" si="261"/>
        <v/>
      </c>
      <c r="CK417" s="4" t="s">
        <v>13</v>
      </c>
      <c r="CL417" s="5">
        <v>45582</v>
      </c>
      <c r="CM417" s="6"/>
      <c r="CN417" s="6"/>
      <c r="CO417" s="6" t="str">
        <f t="shared" si="253"/>
        <v/>
      </c>
      <c r="CP417" s="6" t="str">
        <f>IF(OR(CM417="",CN417=""),"",SUMIFS('تحميل المصنعيات'!$N:$N,'تحميل المصنعيات'!$F:$F,CN$2,'تحميل المصنعيات'!$D:$D,CL417))</f>
        <v/>
      </c>
      <c r="CQ417" s="55" t="str">
        <f t="shared" si="239"/>
        <v/>
      </c>
      <c r="CR417" s="55" t="str">
        <f t="shared" si="240"/>
        <v/>
      </c>
      <c r="CS417" s="129" t="str">
        <f t="shared" si="262"/>
        <v/>
      </c>
    </row>
    <row r="418" spans="9:97" x14ac:dyDescent="0.25">
      <c r="I418" s="132" t="s">
        <v>30</v>
      </c>
      <c r="J418" s="133">
        <v>45583</v>
      </c>
      <c r="K418" s="134"/>
      <c r="L418" s="134"/>
      <c r="M418" s="134" t="str">
        <f t="shared" si="241"/>
        <v/>
      </c>
      <c r="N418" s="134" t="str">
        <f>IF(OR(K418="",L418=""),"",SUMIFS('تحميل المصنعيات'!$N:$N,'تحميل المصنعيات'!$F:$F,L$2,'تحميل المصنعيات'!$D:$D,J418))</f>
        <v/>
      </c>
      <c r="O418" s="135" t="str">
        <f t="shared" si="227"/>
        <v/>
      </c>
      <c r="P418" s="135" t="str">
        <f t="shared" si="254"/>
        <v/>
      </c>
      <c r="Q418" s="132" t="str">
        <f t="shared" si="242"/>
        <v/>
      </c>
      <c r="S418" s="132" t="s">
        <v>30</v>
      </c>
      <c r="T418" s="133">
        <v>45583</v>
      </c>
      <c r="U418" s="134"/>
      <c r="V418" s="134"/>
      <c r="W418" s="134" t="str">
        <f t="shared" si="243"/>
        <v/>
      </c>
      <c r="X418" s="134" t="str">
        <f>IF(OR(U418="",V418=""),"",SUMIFS('تحميل المصنعيات'!$N:$N,'تحميل المصنعيات'!$F:$F,V$2,'تحميل المصنعيات'!$D:$D,T418))</f>
        <v/>
      </c>
      <c r="Y418" s="135" t="str">
        <f t="shared" si="228"/>
        <v/>
      </c>
      <c r="Z418" s="135" t="str">
        <f t="shared" si="229"/>
        <v/>
      </c>
      <c r="AA418" s="132" t="str">
        <f t="shared" si="255"/>
        <v/>
      </c>
      <c r="AC418" s="132" t="s">
        <v>30</v>
      </c>
      <c r="AD418" s="133">
        <v>45583</v>
      </c>
      <c r="AE418" s="134"/>
      <c r="AF418" s="134"/>
      <c r="AG418" s="134" t="str">
        <f t="shared" si="244"/>
        <v/>
      </c>
      <c r="AH418" s="134" t="str">
        <f>IF(OR(AE418="",AF418=""),"",SUMIFS('تحميل المصنعيات'!$N:$N,'تحميل المصنعيات'!$F:$F,AF$2,'تحميل المصنعيات'!$D:$D,AD418))</f>
        <v/>
      </c>
      <c r="AI418" s="135" t="str">
        <f t="shared" si="230"/>
        <v/>
      </c>
      <c r="AJ418" s="135" t="str">
        <f t="shared" si="245"/>
        <v/>
      </c>
      <c r="AK418" s="132" t="str">
        <f t="shared" si="256"/>
        <v/>
      </c>
      <c r="AM418" s="132" t="s">
        <v>30</v>
      </c>
      <c r="AN418" s="133">
        <v>45583</v>
      </c>
      <c r="AO418" s="134"/>
      <c r="AP418" s="134"/>
      <c r="AQ418" s="134" t="str">
        <f t="shared" si="246"/>
        <v/>
      </c>
      <c r="AR418" s="134" t="str">
        <f>IF(OR(AO418="",AP418=""),"",SUMIFS('تحميل المصنعيات'!$N:$N,'تحميل المصنعيات'!$F:$F,AP$2,'تحميل المصنعيات'!$D:$D,AN418))</f>
        <v/>
      </c>
      <c r="AS418" s="135" t="str">
        <f t="shared" si="231"/>
        <v/>
      </c>
      <c r="AT418" s="135" t="str">
        <f t="shared" si="232"/>
        <v/>
      </c>
      <c r="AU418" s="132" t="str">
        <f t="shared" si="257"/>
        <v/>
      </c>
      <c r="AW418" s="132" t="s">
        <v>30</v>
      </c>
      <c r="AX418" s="133">
        <v>45583</v>
      </c>
      <c r="AY418" s="134"/>
      <c r="AZ418" s="134"/>
      <c r="BA418" s="134" t="str">
        <f t="shared" si="247"/>
        <v/>
      </c>
      <c r="BB418" s="134" t="str">
        <f>IF(OR(AY418="",AZ418=""),"",SUMIFS('تحميل المصنعيات'!$N:$N,'تحميل المصنعيات'!$F:$F,AZ$2,'تحميل المصنعيات'!$D:$D,AX418))</f>
        <v/>
      </c>
      <c r="BC418" s="135" t="str">
        <f t="shared" si="233"/>
        <v/>
      </c>
      <c r="BD418" s="135" t="str">
        <f t="shared" si="248"/>
        <v/>
      </c>
      <c r="BE418" s="132" t="str">
        <f t="shared" si="258"/>
        <v/>
      </c>
      <c r="BG418" s="132" t="s">
        <v>30</v>
      </c>
      <c r="BH418" s="133">
        <v>45583</v>
      </c>
      <c r="BI418" s="134"/>
      <c r="BJ418" s="134"/>
      <c r="BK418" s="134" t="str">
        <f t="shared" si="249"/>
        <v/>
      </c>
      <c r="BL418" s="134" t="str">
        <f>IF(OR(BI418="",BJ418=""),"",SUMIFS('تحميل المصنعيات'!$N:$N,'تحميل المصنعيات'!$F:$F,BJ$2,'تحميل المصنعيات'!$D:$D,BH418))</f>
        <v/>
      </c>
      <c r="BM418" s="135" t="str">
        <f t="shared" si="234"/>
        <v/>
      </c>
      <c r="BN418" s="135" t="str">
        <f t="shared" si="235"/>
        <v/>
      </c>
      <c r="BO418" s="132" t="str">
        <f t="shared" si="259"/>
        <v/>
      </c>
      <c r="BQ418" s="132" t="s">
        <v>30</v>
      </c>
      <c r="BR418" s="133">
        <v>45583</v>
      </c>
      <c r="BS418" s="134"/>
      <c r="BT418" s="134"/>
      <c r="BU418" s="134" t="str">
        <f t="shared" si="250"/>
        <v/>
      </c>
      <c r="BV418" s="134" t="str">
        <f>IF(OR(BS418="",BT418=""),"",SUMIFS('تحميل المصنعيات'!$N:$N,'تحميل المصنعيات'!$F:$F,BT$2,'تحميل المصنعيات'!$D:$D,BR418))</f>
        <v/>
      </c>
      <c r="BW418" s="135" t="str">
        <f t="shared" si="236"/>
        <v/>
      </c>
      <c r="BX418" s="135" t="str">
        <f t="shared" si="251"/>
        <v/>
      </c>
      <c r="BY418" s="132" t="str">
        <f t="shared" si="260"/>
        <v/>
      </c>
      <c r="CA418" s="132" t="s">
        <v>30</v>
      </c>
      <c r="CB418" s="133">
        <v>45583</v>
      </c>
      <c r="CC418" s="134"/>
      <c r="CD418" s="134"/>
      <c r="CE418" s="134" t="str">
        <f t="shared" si="252"/>
        <v/>
      </c>
      <c r="CF418" s="134" t="str">
        <f>IF(OR(CC418="",CD418=""),"",SUMIFS('تحميل المصنعيات'!$N:$N,'تحميل المصنعيات'!$F:$F,CD$2,'تحميل المصنعيات'!$D:$D,CB418))</f>
        <v/>
      </c>
      <c r="CG418" s="135" t="str">
        <f t="shared" si="237"/>
        <v/>
      </c>
      <c r="CH418" s="135" t="str">
        <f t="shared" si="238"/>
        <v/>
      </c>
      <c r="CI418" s="132" t="str">
        <f t="shared" si="261"/>
        <v/>
      </c>
      <c r="CK418" s="132" t="s">
        <v>30</v>
      </c>
      <c r="CL418" s="133">
        <v>45583</v>
      </c>
      <c r="CM418" s="134"/>
      <c r="CN418" s="134"/>
      <c r="CO418" s="134" t="str">
        <f t="shared" si="253"/>
        <v/>
      </c>
      <c r="CP418" s="134" t="str">
        <f>IF(OR(CM418="",CN418=""),"",SUMIFS('تحميل المصنعيات'!$N:$N,'تحميل المصنعيات'!$F:$F,CN$2,'تحميل المصنعيات'!$D:$D,CL418))</f>
        <v/>
      </c>
      <c r="CQ418" s="135" t="str">
        <f t="shared" si="239"/>
        <v/>
      </c>
      <c r="CR418" s="135" t="str">
        <f t="shared" si="240"/>
        <v/>
      </c>
      <c r="CS418" s="132" t="str">
        <f t="shared" si="262"/>
        <v/>
      </c>
    </row>
    <row r="419" spans="9:97" x14ac:dyDescent="0.25">
      <c r="I419" s="4" t="s">
        <v>8</v>
      </c>
      <c r="J419" s="5">
        <v>45584</v>
      </c>
      <c r="K419" s="6"/>
      <c r="L419" s="6"/>
      <c r="M419" s="6" t="str">
        <f t="shared" si="241"/>
        <v/>
      </c>
      <c r="N419" s="6" t="str">
        <f>IF(OR(K419="",L419=""),"",SUMIFS('تحميل المصنعيات'!$N:$N,'تحميل المصنعيات'!$F:$F,L$2,'تحميل المصنعيات'!$D:$D,J419))</f>
        <v/>
      </c>
      <c r="O419" s="55" t="str">
        <f t="shared" si="227"/>
        <v/>
      </c>
      <c r="P419" s="55" t="str">
        <f t="shared" si="254"/>
        <v/>
      </c>
      <c r="Q419" s="129" t="str">
        <f t="shared" si="242"/>
        <v/>
      </c>
      <c r="S419" s="4" t="s">
        <v>8</v>
      </c>
      <c r="T419" s="5">
        <v>45584</v>
      </c>
      <c r="U419" s="6"/>
      <c r="V419" s="6"/>
      <c r="W419" s="6" t="str">
        <f t="shared" si="243"/>
        <v/>
      </c>
      <c r="X419" s="6" t="str">
        <f>IF(OR(U419="",V419=""),"",SUMIFS('تحميل المصنعيات'!$N:$N,'تحميل المصنعيات'!$F:$F,V$2,'تحميل المصنعيات'!$D:$D,T419))</f>
        <v/>
      </c>
      <c r="Y419" s="55" t="str">
        <f t="shared" si="228"/>
        <v/>
      </c>
      <c r="Z419" s="55" t="str">
        <f t="shared" si="229"/>
        <v/>
      </c>
      <c r="AA419" s="129" t="str">
        <f t="shared" si="255"/>
        <v/>
      </c>
      <c r="AC419" s="4" t="s">
        <v>8</v>
      </c>
      <c r="AD419" s="5">
        <v>45584</v>
      </c>
      <c r="AE419" s="6"/>
      <c r="AF419" s="6"/>
      <c r="AG419" s="6" t="str">
        <f t="shared" si="244"/>
        <v/>
      </c>
      <c r="AH419" s="6" t="str">
        <f>IF(OR(AE419="",AF419=""),"",SUMIFS('تحميل المصنعيات'!$N:$N,'تحميل المصنعيات'!$F:$F,AF$2,'تحميل المصنعيات'!$D:$D,AD419))</f>
        <v/>
      </c>
      <c r="AI419" s="55" t="str">
        <f t="shared" si="230"/>
        <v/>
      </c>
      <c r="AJ419" s="55" t="str">
        <f t="shared" si="245"/>
        <v/>
      </c>
      <c r="AK419" s="129" t="str">
        <f t="shared" si="256"/>
        <v/>
      </c>
      <c r="AM419" s="4" t="s">
        <v>8</v>
      </c>
      <c r="AN419" s="5">
        <v>45584</v>
      </c>
      <c r="AO419" s="6"/>
      <c r="AP419" s="6"/>
      <c r="AQ419" s="6" t="str">
        <f t="shared" si="246"/>
        <v/>
      </c>
      <c r="AR419" s="6" t="str">
        <f>IF(OR(AO419="",AP419=""),"",SUMIFS('تحميل المصنعيات'!$N:$N,'تحميل المصنعيات'!$F:$F,AP$2,'تحميل المصنعيات'!$D:$D,AN419))</f>
        <v/>
      </c>
      <c r="AS419" s="55" t="str">
        <f t="shared" si="231"/>
        <v/>
      </c>
      <c r="AT419" s="55" t="str">
        <f t="shared" si="232"/>
        <v/>
      </c>
      <c r="AU419" s="129" t="str">
        <f t="shared" si="257"/>
        <v/>
      </c>
      <c r="AW419" s="4" t="s">
        <v>8</v>
      </c>
      <c r="AX419" s="5">
        <v>45584</v>
      </c>
      <c r="AY419" s="6"/>
      <c r="AZ419" s="6"/>
      <c r="BA419" s="6" t="str">
        <f t="shared" si="247"/>
        <v/>
      </c>
      <c r="BB419" s="6" t="str">
        <f>IF(OR(AY419="",AZ419=""),"",SUMIFS('تحميل المصنعيات'!$N:$N,'تحميل المصنعيات'!$F:$F,AZ$2,'تحميل المصنعيات'!$D:$D,AX419))</f>
        <v/>
      </c>
      <c r="BC419" s="55" t="str">
        <f t="shared" si="233"/>
        <v/>
      </c>
      <c r="BD419" s="55" t="str">
        <f t="shared" si="248"/>
        <v/>
      </c>
      <c r="BE419" s="129" t="str">
        <f t="shared" si="258"/>
        <v/>
      </c>
      <c r="BG419" s="4" t="s">
        <v>8</v>
      </c>
      <c r="BH419" s="5">
        <v>45584</v>
      </c>
      <c r="BI419" s="6"/>
      <c r="BJ419" s="6"/>
      <c r="BK419" s="6" t="str">
        <f t="shared" si="249"/>
        <v/>
      </c>
      <c r="BL419" s="6" t="str">
        <f>IF(OR(BI419="",BJ419=""),"",SUMIFS('تحميل المصنعيات'!$N:$N,'تحميل المصنعيات'!$F:$F,BJ$2,'تحميل المصنعيات'!$D:$D,BH419))</f>
        <v/>
      </c>
      <c r="BM419" s="55" t="str">
        <f t="shared" si="234"/>
        <v/>
      </c>
      <c r="BN419" s="55" t="str">
        <f t="shared" si="235"/>
        <v/>
      </c>
      <c r="BO419" s="129" t="str">
        <f t="shared" si="259"/>
        <v/>
      </c>
      <c r="BQ419" s="4" t="s">
        <v>8</v>
      </c>
      <c r="BR419" s="5">
        <v>45584</v>
      </c>
      <c r="BS419" s="6"/>
      <c r="BT419" s="6"/>
      <c r="BU419" s="6" t="str">
        <f t="shared" si="250"/>
        <v/>
      </c>
      <c r="BV419" s="6" t="str">
        <f>IF(OR(BS419="",BT419=""),"",SUMIFS('تحميل المصنعيات'!$N:$N,'تحميل المصنعيات'!$F:$F,BT$2,'تحميل المصنعيات'!$D:$D,BR419))</f>
        <v/>
      </c>
      <c r="BW419" s="55" t="str">
        <f t="shared" si="236"/>
        <v/>
      </c>
      <c r="BX419" s="55" t="str">
        <f t="shared" si="251"/>
        <v/>
      </c>
      <c r="BY419" s="129" t="str">
        <f t="shared" si="260"/>
        <v/>
      </c>
      <c r="CA419" s="4" t="s">
        <v>8</v>
      </c>
      <c r="CB419" s="5">
        <v>45584</v>
      </c>
      <c r="CC419" s="6"/>
      <c r="CD419" s="6"/>
      <c r="CE419" s="6" t="str">
        <f t="shared" si="252"/>
        <v/>
      </c>
      <c r="CF419" s="6" t="str">
        <f>IF(OR(CC419="",CD419=""),"",SUMIFS('تحميل المصنعيات'!$N:$N,'تحميل المصنعيات'!$F:$F,CD$2,'تحميل المصنعيات'!$D:$D,CB419))</f>
        <v/>
      </c>
      <c r="CG419" s="55" t="str">
        <f t="shared" si="237"/>
        <v/>
      </c>
      <c r="CH419" s="55" t="str">
        <f t="shared" si="238"/>
        <v/>
      </c>
      <c r="CI419" s="129" t="str">
        <f t="shared" si="261"/>
        <v/>
      </c>
      <c r="CK419" s="4" t="s">
        <v>8</v>
      </c>
      <c r="CL419" s="5">
        <v>45584</v>
      </c>
      <c r="CM419" s="6"/>
      <c r="CN419" s="6"/>
      <c r="CO419" s="6" t="str">
        <f t="shared" si="253"/>
        <v/>
      </c>
      <c r="CP419" s="6" t="str">
        <f>IF(OR(CM419="",CN419=""),"",SUMIFS('تحميل المصنعيات'!$N:$N,'تحميل المصنعيات'!$F:$F,CN$2,'تحميل المصنعيات'!$D:$D,CL419))</f>
        <v/>
      </c>
      <c r="CQ419" s="55" t="str">
        <f t="shared" si="239"/>
        <v/>
      </c>
      <c r="CR419" s="55" t="str">
        <f t="shared" si="240"/>
        <v/>
      </c>
      <c r="CS419" s="129" t="str">
        <f t="shared" si="262"/>
        <v/>
      </c>
    </row>
    <row r="420" spans="9:97" x14ac:dyDescent="0.25">
      <c r="I420" s="4" t="s">
        <v>9</v>
      </c>
      <c r="J420" s="5">
        <v>45585</v>
      </c>
      <c r="K420" s="6"/>
      <c r="L420" s="6"/>
      <c r="M420" s="6" t="str">
        <f t="shared" si="241"/>
        <v/>
      </c>
      <c r="N420" s="6" t="str">
        <f>IF(OR(K420="",L420=""),"",SUMIFS('تحميل المصنعيات'!$N:$N,'تحميل المصنعيات'!$F:$F,L$2,'تحميل المصنعيات'!$D:$D,J420))</f>
        <v/>
      </c>
      <c r="O420" s="55" t="str">
        <f t="shared" si="227"/>
        <v/>
      </c>
      <c r="P420" s="55" t="str">
        <f t="shared" si="254"/>
        <v/>
      </c>
      <c r="Q420" s="129" t="str">
        <f t="shared" si="242"/>
        <v/>
      </c>
      <c r="S420" s="4" t="s">
        <v>9</v>
      </c>
      <c r="T420" s="5">
        <v>45585</v>
      </c>
      <c r="U420" s="6"/>
      <c r="V420" s="6"/>
      <c r="W420" s="6" t="str">
        <f t="shared" si="243"/>
        <v/>
      </c>
      <c r="X420" s="6" t="str">
        <f>IF(OR(U420="",V420=""),"",SUMIFS('تحميل المصنعيات'!$N:$N,'تحميل المصنعيات'!$F:$F,V$2,'تحميل المصنعيات'!$D:$D,T420))</f>
        <v/>
      </c>
      <c r="Y420" s="55" t="str">
        <f t="shared" si="228"/>
        <v/>
      </c>
      <c r="Z420" s="55" t="str">
        <f t="shared" si="229"/>
        <v/>
      </c>
      <c r="AA420" s="129" t="str">
        <f t="shared" si="255"/>
        <v/>
      </c>
      <c r="AC420" s="4" t="s">
        <v>9</v>
      </c>
      <c r="AD420" s="5">
        <v>45585</v>
      </c>
      <c r="AE420" s="6"/>
      <c r="AF420" s="6"/>
      <c r="AG420" s="6" t="str">
        <f t="shared" si="244"/>
        <v/>
      </c>
      <c r="AH420" s="6" t="str">
        <f>IF(OR(AE420="",AF420=""),"",SUMIFS('تحميل المصنعيات'!$N:$N,'تحميل المصنعيات'!$F:$F,AF$2,'تحميل المصنعيات'!$D:$D,AD420))</f>
        <v/>
      </c>
      <c r="AI420" s="55" t="str">
        <f t="shared" si="230"/>
        <v/>
      </c>
      <c r="AJ420" s="55" t="str">
        <f t="shared" si="245"/>
        <v/>
      </c>
      <c r="AK420" s="129" t="str">
        <f t="shared" si="256"/>
        <v/>
      </c>
      <c r="AM420" s="4" t="s">
        <v>9</v>
      </c>
      <c r="AN420" s="5">
        <v>45585</v>
      </c>
      <c r="AO420" s="6"/>
      <c r="AP420" s="6"/>
      <c r="AQ420" s="6" t="str">
        <f t="shared" si="246"/>
        <v/>
      </c>
      <c r="AR420" s="6" t="str">
        <f>IF(OR(AO420="",AP420=""),"",SUMIFS('تحميل المصنعيات'!$N:$N,'تحميل المصنعيات'!$F:$F,AP$2,'تحميل المصنعيات'!$D:$D,AN420))</f>
        <v/>
      </c>
      <c r="AS420" s="55" t="str">
        <f t="shared" si="231"/>
        <v/>
      </c>
      <c r="AT420" s="55" t="str">
        <f t="shared" si="232"/>
        <v/>
      </c>
      <c r="AU420" s="129" t="str">
        <f t="shared" si="257"/>
        <v/>
      </c>
      <c r="AW420" s="4" t="s">
        <v>9</v>
      </c>
      <c r="AX420" s="5">
        <v>45585</v>
      </c>
      <c r="AY420" s="6"/>
      <c r="AZ420" s="6"/>
      <c r="BA420" s="6" t="str">
        <f t="shared" si="247"/>
        <v/>
      </c>
      <c r="BB420" s="6" t="str">
        <f>IF(OR(AY420="",AZ420=""),"",SUMIFS('تحميل المصنعيات'!$N:$N,'تحميل المصنعيات'!$F:$F,AZ$2,'تحميل المصنعيات'!$D:$D,AX420))</f>
        <v/>
      </c>
      <c r="BC420" s="55" t="str">
        <f t="shared" si="233"/>
        <v/>
      </c>
      <c r="BD420" s="55" t="str">
        <f t="shared" si="248"/>
        <v/>
      </c>
      <c r="BE420" s="129" t="str">
        <f t="shared" si="258"/>
        <v/>
      </c>
      <c r="BG420" s="4" t="s">
        <v>9</v>
      </c>
      <c r="BH420" s="5">
        <v>45585</v>
      </c>
      <c r="BI420" s="6"/>
      <c r="BJ420" s="6"/>
      <c r="BK420" s="6" t="str">
        <f t="shared" si="249"/>
        <v/>
      </c>
      <c r="BL420" s="6" t="str">
        <f>IF(OR(BI420="",BJ420=""),"",SUMIFS('تحميل المصنعيات'!$N:$N,'تحميل المصنعيات'!$F:$F,BJ$2,'تحميل المصنعيات'!$D:$D,BH420))</f>
        <v/>
      </c>
      <c r="BM420" s="55" t="str">
        <f t="shared" si="234"/>
        <v/>
      </c>
      <c r="BN420" s="55" t="str">
        <f t="shared" si="235"/>
        <v/>
      </c>
      <c r="BO420" s="129" t="str">
        <f t="shared" si="259"/>
        <v/>
      </c>
      <c r="BQ420" s="4" t="s">
        <v>9</v>
      </c>
      <c r="BR420" s="5">
        <v>45585</v>
      </c>
      <c r="BS420" s="6"/>
      <c r="BT420" s="6"/>
      <c r="BU420" s="6" t="str">
        <f t="shared" si="250"/>
        <v/>
      </c>
      <c r="BV420" s="6" t="str">
        <f>IF(OR(BS420="",BT420=""),"",SUMIFS('تحميل المصنعيات'!$N:$N,'تحميل المصنعيات'!$F:$F,BT$2,'تحميل المصنعيات'!$D:$D,BR420))</f>
        <v/>
      </c>
      <c r="BW420" s="55" t="str">
        <f t="shared" si="236"/>
        <v/>
      </c>
      <c r="BX420" s="55" t="str">
        <f t="shared" si="251"/>
        <v/>
      </c>
      <c r="BY420" s="129" t="str">
        <f t="shared" si="260"/>
        <v/>
      </c>
      <c r="CA420" s="4" t="s">
        <v>9</v>
      </c>
      <c r="CB420" s="5">
        <v>45585</v>
      </c>
      <c r="CC420" s="6"/>
      <c r="CD420" s="6"/>
      <c r="CE420" s="6" t="str">
        <f t="shared" si="252"/>
        <v/>
      </c>
      <c r="CF420" s="6" t="str">
        <f>IF(OR(CC420="",CD420=""),"",SUMIFS('تحميل المصنعيات'!$N:$N,'تحميل المصنعيات'!$F:$F,CD$2,'تحميل المصنعيات'!$D:$D,CB420))</f>
        <v/>
      </c>
      <c r="CG420" s="55" t="str">
        <f t="shared" si="237"/>
        <v/>
      </c>
      <c r="CH420" s="55" t="str">
        <f t="shared" si="238"/>
        <v/>
      </c>
      <c r="CI420" s="129" t="str">
        <f t="shared" si="261"/>
        <v/>
      </c>
      <c r="CK420" s="4" t="s">
        <v>9</v>
      </c>
      <c r="CL420" s="5">
        <v>45585</v>
      </c>
      <c r="CM420" s="6"/>
      <c r="CN420" s="6"/>
      <c r="CO420" s="6" t="str">
        <f t="shared" si="253"/>
        <v/>
      </c>
      <c r="CP420" s="6" t="str">
        <f>IF(OR(CM420="",CN420=""),"",SUMIFS('تحميل المصنعيات'!$N:$N,'تحميل المصنعيات'!$F:$F,CN$2,'تحميل المصنعيات'!$D:$D,CL420))</f>
        <v/>
      </c>
      <c r="CQ420" s="55" t="str">
        <f t="shared" si="239"/>
        <v/>
      </c>
      <c r="CR420" s="55" t="str">
        <f t="shared" si="240"/>
        <v/>
      </c>
      <c r="CS420" s="129" t="str">
        <f t="shared" si="262"/>
        <v/>
      </c>
    </row>
    <row r="421" spans="9:97" x14ac:dyDescent="0.25">
      <c r="I421" s="4" t="s">
        <v>10</v>
      </c>
      <c r="J421" s="5">
        <v>45586</v>
      </c>
      <c r="K421" s="6"/>
      <c r="L421" s="6"/>
      <c r="M421" s="6" t="str">
        <f t="shared" si="241"/>
        <v/>
      </c>
      <c r="N421" s="6" t="str">
        <f>IF(OR(K421="",L421=""),"",SUMIFS('تحميل المصنعيات'!$N:$N,'تحميل المصنعيات'!$F:$F,L$2,'تحميل المصنعيات'!$D:$D,J421))</f>
        <v/>
      </c>
      <c r="O421" s="55" t="str">
        <f t="shared" si="227"/>
        <v/>
      </c>
      <c r="P421" s="55" t="str">
        <f t="shared" si="254"/>
        <v/>
      </c>
      <c r="Q421" s="129" t="str">
        <f t="shared" si="242"/>
        <v/>
      </c>
      <c r="S421" s="4" t="s">
        <v>10</v>
      </c>
      <c r="T421" s="5">
        <v>45586</v>
      </c>
      <c r="U421" s="6"/>
      <c r="V421" s="6"/>
      <c r="W421" s="6" t="str">
        <f t="shared" si="243"/>
        <v/>
      </c>
      <c r="X421" s="6" t="str">
        <f>IF(OR(U421="",V421=""),"",SUMIFS('تحميل المصنعيات'!$N:$N,'تحميل المصنعيات'!$F:$F,V$2,'تحميل المصنعيات'!$D:$D,T421))</f>
        <v/>
      </c>
      <c r="Y421" s="55" t="str">
        <f t="shared" si="228"/>
        <v/>
      </c>
      <c r="Z421" s="55" t="str">
        <f t="shared" si="229"/>
        <v/>
      </c>
      <c r="AA421" s="129" t="str">
        <f t="shared" si="255"/>
        <v/>
      </c>
      <c r="AC421" s="4" t="s">
        <v>10</v>
      </c>
      <c r="AD421" s="5">
        <v>45586</v>
      </c>
      <c r="AE421" s="6"/>
      <c r="AF421" s="6"/>
      <c r="AG421" s="6" t="str">
        <f t="shared" si="244"/>
        <v/>
      </c>
      <c r="AH421" s="6" t="str">
        <f>IF(OR(AE421="",AF421=""),"",SUMIFS('تحميل المصنعيات'!$N:$N,'تحميل المصنعيات'!$F:$F,AF$2,'تحميل المصنعيات'!$D:$D,AD421))</f>
        <v/>
      </c>
      <c r="AI421" s="55" t="str">
        <f t="shared" si="230"/>
        <v/>
      </c>
      <c r="AJ421" s="55" t="str">
        <f t="shared" si="245"/>
        <v/>
      </c>
      <c r="AK421" s="129" t="str">
        <f t="shared" si="256"/>
        <v/>
      </c>
      <c r="AM421" s="4" t="s">
        <v>10</v>
      </c>
      <c r="AN421" s="5">
        <v>45586</v>
      </c>
      <c r="AO421" s="6"/>
      <c r="AP421" s="6"/>
      <c r="AQ421" s="6" t="str">
        <f t="shared" si="246"/>
        <v/>
      </c>
      <c r="AR421" s="6" t="str">
        <f>IF(OR(AO421="",AP421=""),"",SUMIFS('تحميل المصنعيات'!$N:$N,'تحميل المصنعيات'!$F:$F,AP$2,'تحميل المصنعيات'!$D:$D,AN421))</f>
        <v/>
      </c>
      <c r="AS421" s="55" t="str">
        <f t="shared" si="231"/>
        <v/>
      </c>
      <c r="AT421" s="55" t="str">
        <f t="shared" si="232"/>
        <v/>
      </c>
      <c r="AU421" s="129" t="str">
        <f t="shared" si="257"/>
        <v/>
      </c>
      <c r="AW421" s="4" t="s">
        <v>10</v>
      </c>
      <c r="AX421" s="5">
        <v>45586</v>
      </c>
      <c r="AY421" s="6"/>
      <c r="AZ421" s="6"/>
      <c r="BA421" s="6" t="str">
        <f t="shared" si="247"/>
        <v/>
      </c>
      <c r="BB421" s="6" t="str">
        <f>IF(OR(AY421="",AZ421=""),"",SUMIFS('تحميل المصنعيات'!$N:$N,'تحميل المصنعيات'!$F:$F,AZ$2,'تحميل المصنعيات'!$D:$D,AX421))</f>
        <v/>
      </c>
      <c r="BC421" s="55" t="str">
        <f t="shared" si="233"/>
        <v/>
      </c>
      <c r="BD421" s="55" t="str">
        <f t="shared" si="248"/>
        <v/>
      </c>
      <c r="BE421" s="129" t="str">
        <f t="shared" si="258"/>
        <v/>
      </c>
      <c r="BG421" s="4" t="s">
        <v>10</v>
      </c>
      <c r="BH421" s="5">
        <v>45586</v>
      </c>
      <c r="BI421" s="6"/>
      <c r="BJ421" s="6"/>
      <c r="BK421" s="6" t="str">
        <f t="shared" si="249"/>
        <v/>
      </c>
      <c r="BL421" s="6" t="str">
        <f>IF(OR(BI421="",BJ421=""),"",SUMIFS('تحميل المصنعيات'!$N:$N,'تحميل المصنعيات'!$F:$F,BJ$2,'تحميل المصنعيات'!$D:$D,BH421))</f>
        <v/>
      </c>
      <c r="BM421" s="55" t="str">
        <f t="shared" si="234"/>
        <v/>
      </c>
      <c r="BN421" s="55" t="str">
        <f t="shared" si="235"/>
        <v/>
      </c>
      <c r="BO421" s="129" t="str">
        <f t="shared" si="259"/>
        <v/>
      </c>
      <c r="BQ421" s="4" t="s">
        <v>10</v>
      </c>
      <c r="BR421" s="5">
        <v>45586</v>
      </c>
      <c r="BS421" s="6"/>
      <c r="BT421" s="6"/>
      <c r="BU421" s="6" t="str">
        <f t="shared" si="250"/>
        <v/>
      </c>
      <c r="BV421" s="6" t="str">
        <f>IF(OR(BS421="",BT421=""),"",SUMIFS('تحميل المصنعيات'!$N:$N,'تحميل المصنعيات'!$F:$F,BT$2,'تحميل المصنعيات'!$D:$D,BR421))</f>
        <v/>
      </c>
      <c r="BW421" s="55" t="str">
        <f t="shared" si="236"/>
        <v/>
      </c>
      <c r="BX421" s="55" t="str">
        <f t="shared" si="251"/>
        <v/>
      </c>
      <c r="BY421" s="129" t="str">
        <f t="shared" si="260"/>
        <v/>
      </c>
      <c r="CA421" s="4" t="s">
        <v>10</v>
      </c>
      <c r="CB421" s="5">
        <v>45586</v>
      </c>
      <c r="CC421" s="6"/>
      <c r="CD421" s="6"/>
      <c r="CE421" s="6" t="str">
        <f t="shared" si="252"/>
        <v/>
      </c>
      <c r="CF421" s="6" t="str">
        <f>IF(OR(CC421="",CD421=""),"",SUMIFS('تحميل المصنعيات'!$N:$N,'تحميل المصنعيات'!$F:$F,CD$2,'تحميل المصنعيات'!$D:$D,CB421))</f>
        <v/>
      </c>
      <c r="CG421" s="55" t="str">
        <f t="shared" si="237"/>
        <v/>
      </c>
      <c r="CH421" s="55" t="str">
        <f t="shared" si="238"/>
        <v/>
      </c>
      <c r="CI421" s="129" t="str">
        <f t="shared" si="261"/>
        <v/>
      </c>
      <c r="CK421" s="4" t="s">
        <v>10</v>
      </c>
      <c r="CL421" s="5">
        <v>45586</v>
      </c>
      <c r="CM421" s="6"/>
      <c r="CN421" s="6"/>
      <c r="CO421" s="6" t="str">
        <f t="shared" si="253"/>
        <v/>
      </c>
      <c r="CP421" s="6" t="str">
        <f>IF(OR(CM421="",CN421=""),"",SUMIFS('تحميل المصنعيات'!$N:$N,'تحميل المصنعيات'!$F:$F,CN$2,'تحميل المصنعيات'!$D:$D,CL421))</f>
        <v/>
      </c>
      <c r="CQ421" s="55" t="str">
        <f t="shared" si="239"/>
        <v/>
      </c>
      <c r="CR421" s="55" t="str">
        <f t="shared" si="240"/>
        <v/>
      </c>
      <c r="CS421" s="129" t="str">
        <f t="shared" si="262"/>
        <v/>
      </c>
    </row>
    <row r="422" spans="9:97" x14ac:dyDescent="0.25">
      <c r="I422" s="4" t="s">
        <v>11</v>
      </c>
      <c r="J422" s="5">
        <v>45587</v>
      </c>
      <c r="K422" s="6"/>
      <c r="L422" s="6"/>
      <c r="M422" s="6" t="str">
        <f t="shared" si="241"/>
        <v/>
      </c>
      <c r="N422" s="6" t="str">
        <f>IF(OR(K422="",L422=""),"",SUMIFS('تحميل المصنعيات'!$N:$N,'تحميل المصنعيات'!$F:$F,L$2,'تحميل المصنعيات'!$D:$D,J422))</f>
        <v/>
      </c>
      <c r="O422" s="55" t="str">
        <f t="shared" si="227"/>
        <v/>
      </c>
      <c r="P422" s="55" t="str">
        <f t="shared" si="254"/>
        <v/>
      </c>
      <c r="Q422" s="129" t="str">
        <f t="shared" si="242"/>
        <v/>
      </c>
      <c r="S422" s="4" t="s">
        <v>11</v>
      </c>
      <c r="T422" s="5">
        <v>45587</v>
      </c>
      <c r="U422" s="6"/>
      <c r="V422" s="6"/>
      <c r="W422" s="6" t="str">
        <f t="shared" si="243"/>
        <v/>
      </c>
      <c r="X422" s="6" t="str">
        <f>IF(OR(U422="",V422=""),"",SUMIFS('تحميل المصنعيات'!$N:$N,'تحميل المصنعيات'!$F:$F,V$2,'تحميل المصنعيات'!$D:$D,T422))</f>
        <v/>
      </c>
      <c r="Y422" s="55" t="str">
        <f t="shared" si="228"/>
        <v/>
      </c>
      <c r="Z422" s="55" t="str">
        <f t="shared" si="229"/>
        <v/>
      </c>
      <c r="AA422" s="129" t="str">
        <f t="shared" si="255"/>
        <v/>
      </c>
      <c r="AC422" s="4" t="s">
        <v>11</v>
      </c>
      <c r="AD422" s="5">
        <v>45587</v>
      </c>
      <c r="AE422" s="6"/>
      <c r="AF422" s="6"/>
      <c r="AG422" s="6" t="str">
        <f t="shared" si="244"/>
        <v/>
      </c>
      <c r="AH422" s="6" t="str">
        <f>IF(OR(AE422="",AF422=""),"",SUMIFS('تحميل المصنعيات'!$N:$N,'تحميل المصنعيات'!$F:$F,AF$2,'تحميل المصنعيات'!$D:$D,AD422))</f>
        <v/>
      </c>
      <c r="AI422" s="55" t="str">
        <f t="shared" si="230"/>
        <v/>
      </c>
      <c r="AJ422" s="55" t="str">
        <f t="shared" si="245"/>
        <v/>
      </c>
      <c r="AK422" s="129" t="str">
        <f t="shared" si="256"/>
        <v/>
      </c>
      <c r="AM422" s="4" t="s">
        <v>11</v>
      </c>
      <c r="AN422" s="5">
        <v>45587</v>
      </c>
      <c r="AO422" s="6"/>
      <c r="AP422" s="6"/>
      <c r="AQ422" s="6" t="str">
        <f t="shared" si="246"/>
        <v/>
      </c>
      <c r="AR422" s="6" t="str">
        <f>IF(OR(AO422="",AP422=""),"",SUMIFS('تحميل المصنعيات'!$N:$N,'تحميل المصنعيات'!$F:$F,AP$2,'تحميل المصنعيات'!$D:$D,AN422))</f>
        <v/>
      </c>
      <c r="AS422" s="55" t="str">
        <f t="shared" si="231"/>
        <v/>
      </c>
      <c r="AT422" s="55" t="str">
        <f t="shared" si="232"/>
        <v/>
      </c>
      <c r="AU422" s="129" t="str">
        <f t="shared" si="257"/>
        <v/>
      </c>
      <c r="AW422" s="4" t="s">
        <v>11</v>
      </c>
      <c r="AX422" s="5">
        <v>45587</v>
      </c>
      <c r="AY422" s="6"/>
      <c r="AZ422" s="6"/>
      <c r="BA422" s="6" t="str">
        <f t="shared" si="247"/>
        <v/>
      </c>
      <c r="BB422" s="6" t="str">
        <f>IF(OR(AY422="",AZ422=""),"",SUMIFS('تحميل المصنعيات'!$N:$N,'تحميل المصنعيات'!$F:$F,AZ$2,'تحميل المصنعيات'!$D:$D,AX422))</f>
        <v/>
      </c>
      <c r="BC422" s="55" t="str">
        <f t="shared" si="233"/>
        <v/>
      </c>
      <c r="BD422" s="55" t="str">
        <f t="shared" si="248"/>
        <v/>
      </c>
      <c r="BE422" s="129" t="str">
        <f t="shared" si="258"/>
        <v/>
      </c>
      <c r="BG422" s="4" t="s">
        <v>11</v>
      </c>
      <c r="BH422" s="5">
        <v>45587</v>
      </c>
      <c r="BI422" s="6"/>
      <c r="BJ422" s="6"/>
      <c r="BK422" s="6" t="str">
        <f t="shared" si="249"/>
        <v/>
      </c>
      <c r="BL422" s="6" t="str">
        <f>IF(OR(BI422="",BJ422=""),"",SUMIFS('تحميل المصنعيات'!$N:$N,'تحميل المصنعيات'!$F:$F,BJ$2,'تحميل المصنعيات'!$D:$D,BH422))</f>
        <v/>
      </c>
      <c r="BM422" s="55" t="str">
        <f t="shared" si="234"/>
        <v/>
      </c>
      <c r="BN422" s="55" t="str">
        <f t="shared" si="235"/>
        <v/>
      </c>
      <c r="BO422" s="129" t="str">
        <f t="shared" si="259"/>
        <v/>
      </c>
      <c r="BQ422" s="4" t="s">
        <v>11</v>
      </c>
      <c r="BR422" s="5">
        <v>45587</v>
      </c>
      <c r="BS422" s="6"/>
      <c r="BT422" s="6"/>
      <c r="BU422" s="6" t="str">
        <f t="shared" si="250"/>
        <v/>
      </c>
      <c r="BV422" s="6" t="str">
        <f>IF(OR(BS422="",BT422=""),"",SUMIFS('تحميل المصنعيات'!$N:$N,'تحميل المصنعيات'!$F:$F,BT$2,'تحميل المصنعيات'!$D:$D,BR422))</f>
        <v/>
      </c>
      <c r="BW422" s="55" t="str">
        <f t="shared" si="236"/>
        <v/>
      </c>
      <c r="BX422" s="55" t="str">
        <f t="shared" si="251"/>
        <v/>
      </c>
      <c r="BY422" s="129" t="str">
        <f t="shared" si="260"/>
        <v/>
      </c>
      <c r="CA422" s="4" t="s">
        <v>11</v>
      </c>
      <c r="CB422" s="5">
        <v>45587</v>
      </c>
      <c r="CC422" s="6"/>
      <c r="CD422" s="6"/>
      <c r="CE422" s="6" t="str">
        <f t="shared" si="252"/>
        <v/>
      </c>
      <c r="CF422" s="6" t="str">
        <f>IF(OR(CC422="",CD422=""),"",SUMIFS('تحميل المصنعيات'!$N:$N,'تحميل المصنعيات'!$F:$F,CD$2,'تحميل المصنعيات'!$D:$D,CB422))</f>
        <v/>
      </c>
      <c r="CG422" s="55" t="str">
        <f t="shared" si="237"/>
        <v/>
      </c>
      <c r="CH422" s="55" t="str">
        <f t="shared" si="238"/>
        <v/>
      </c>
      <c r="CI422" s="129" t="str">
        <f t="shared" si="261"/>
        <v/>
      </c>
      <c r="CK422" s="4" t="s">
        <v>11</v>
      </c>
      <c r="CL422" s="5">
        <v>45587</v>
      </c>
      <c r="CM422" s="6"/>
      <c r="CN422" s="6"/>
      <c r="CO422" s="6" t="str">
        <f t="shared" si="253"/>
        <v/>
      </c>
      <c r="CP422" s="6" t="str">
        <f>IF(OR(CM422="",CN422=""),"",SUMIFS('تحميل المصنعيات'!$N:$N,'تحميل المصنعيات'!$F:$F,CN$2,'تحميل المصنعيات'!$D:$D,CL422))</f>
        <v/>
      </c>
      <c r="CQ422" s="55" t="str">
        <f t="shared" si="239"/>
        <v/>
      </c>
      <c r="CR422" s="55" t="str">
        <f t="shared" si="240"/>
        <v/>
      </c>
      <c r="CS422" s="129" t="str">
        <f t="shared" si="262"/>
        <v/>
      </c>
    </row>
    <row r="423" spans="9:97" x14ac:dyDescent="0.25">
      <c r="I423" s="4" t="s">
        <v>12</v>
      </c>
      <c r="J423" s="5">
        <v>45588</v>
      </c>
      <c r="K423" s="6"/>
      <c r="L423" s="6"/>
      <c r="M423" s="6" t="str">
        <f t="shared" si="241"/>
        <v/>
      </c>
      <c r="N423" s="6" t="str">
        <f>IF(OR(K423="",L423=""),"",SUMIFS('تحميل المصنعيات'!$N:$N,'تحميل المصنعيات'!$F:$F,L$2,'تحميل المصنعيات'!$D:$D,J423))</f>
        <v/>
      </c>
      <c r="O423" s="55" t="str">
        <f t="shared" si="227"/>
        <v/>
      </c>
      <c r="P423" s="55" t="str">
        <f t="shared" si="254"/>
        <v/>
      </c>
      <c r="Q423" s="129" t="str">
        <f t="shared" si="242"/>
        <v/>
      </c>
      <c r="S423" s="4" t="s">
        <v>12</v>
      </c>
      <c r="T423" s="5">
        <v>45588</v>
      </c>
      <c r="U423" s="6"/>
      <c r="V423" s="6"/>
      <c r="W423" s="6" t="str">
        <f t="shared" si="243"/>
        <v/>
      </c>
      <c r="X423" s="6" t="str">
        <f>IF(OR(U423="",V423=""),"",SUMIFS('تحميل المصنعيات'!$N:$N,'تحميل المصنعيات'!$F:$F,V$2,'تحميل المصنعيات'!$D:$D,T423))</f>
        <v/>
      </c>
      <c r="Y423" s="55" t="str">
        <f t="shared" si="228"/>
        <v/>
      </c>
      <c r="Z423" s="55" t="str">
        <f t="shared" si="229"/>
        <v/>
      </c>
      <c r="AA423" s="129" t="str">
        <f t="shared" si="255"/>
        <v/>
      </c>
      <c r="AC423" s="4" t="s">
        <v>12</v>
      </c>
      <c r="AD423" s="5">
        <v>45588</v>
      </c>
      <c r="AE423" s="6"/>
      <c r="AF423" s="6"/>
      <c r="AG423" s="6" t="str">
        <f t="shared" si="244"/>
        <v/>
      </c>
      <c r="AH423" s="6" t="str">
        <f>IF(OR(AE423="",AF423=""),"",SUMIFS('تحميل المصنعيات'!$N:$N,'تحميل المصنعيات'!$F:$F,AF$2,'تحميل المصنعيات'!$D:$D,AD423))</f>
        <v/>
      </c>
      <c r="AI423" s="55" t="str">
        <f t="shared" si="230"/>
        <v/>
      </c>
      <c r="AJ423" s="55" t="str">
        <f t="shared" si="245"/>
        <v/>
      </c>
      <c r="AK423" s="129" t="str">
        <f t="shared" si="256"/>
        <v/>
      </c>
      <c r="AM423" s="4" t="s">
        <v>12</v>
      </c>
      <c r="AN423" s="5">
        <v>45588</v>
      </c>
      <c r="AO423" s="6"/>
      <c r="AP423" s="6"/>
      <c r="AQ423" s="6" t="str">
        <f t="shared" si="246"/>
        <v/>
      </c>
      <c r="AR423" s="6" t="str">
        <f>IF(OR(AO423="",AP423=""),"",SUMIFS('تحميل المصنعيات'!$N:$N,'تحميل المصنعيات'!$F:$F,AP$2,'تحميل المصنعيات'!$D:$D,AN423))</f>
        <v/>
      </c>
      <c r="AS423" s="55" t="str">
        <f t="shared" si="231"/>
        <v/>
      </c>
      <c r="AT423" s="55" t="str">
        <f t="shared" si="232"/>
        <v/>
      </c>
      <c r="AU423" s="129" t="str">
        <f t="shared" si="257"/>
        <v/>
      </c>
      <c r="AW423" s="4" t="s">
        <v>12</v>
      </c>
      <c r="AX423" s="5">
        <v>45588</v>
      </c>
      <c r="AY423" s="6"/>
      <c r="AZ423" s="6"/>
      <c r="BA423" s="6" t="str">
        <f t="shared" si="247"/>
        <v/>
      </c>
      <c r="BB423" s="6" t="str">
        <f>IF(OR(AY423="",AZ423=""),"",SUMIFS('تحميل المصنعيات'!$N:$N,'تحميل المصنعيات'!$F:$F,AZ$2,'تحميل المصنعيات'!$D:$D,AX423))</f>
        <v/>
      </c>
      <c r="BC423" s="55" t="str">
        <f t="shared" si="233"/>
        <v/>
      </c>
      <c r="BD423" s="55" t="str">
        <f t="shared" si="248"/>
        <v/>
      </c>
      <c r="BE423" s="129" t="str">
        <f t="shared" si="258"/>
        <v/>
      </c>
      <c r="BG423" s="4" t="s">
        <v>12</v>
      </c>
      <c r="BH423" s="5">
        <v>45588</v>
      </c>
      <c r="BI423" s="6"/>
      <c r="BJ423" s="6"/>
      <c r="BK423" s="6" t="str">
        <f t="shared" si="249"/>
        <v/>
      </c>
      <c r="BL423" s="6" t="str">
        <f>IF(OR(BI423="",BJ423=""),"",SUMIFS('تحميل المصنعيات'!$N:$N,'تحميل المصنعيات'!$F:$F,BJ$2,'تحميل المصنعيات'!$D:$D,BH423))</f>
        <v/>
      </c>
      <c r="BM423" s="55" t="str">
        <f t="shared" si="234"/>
        <v/>
      </c>
      <c r="BN423" s="55" t="str">
        <f t="shared" si="235"/>
        <v/>
      </c>
      <c r="BO423" s="129" t="str">
        <f t="shared" si="259"/>
        <v/>
      </c>
      <c r="BQ423" s="4" t="s">
        <v>12</v>
      </c>
      <c r="BR423" s="5">
        <v>45588</v>
      </c>
      <c r="BS423" s="6"/>
      <c r="BT423" s="6"/>
      <c r="BU423" s="6" t="str">
        <f t="shared" si="250"/>
        <v/>
      </c>
      <c r="BV423" s="6" t="str">
        <f>IF(OR(BS423="",BT423=""),"",SUMIFS('تحميل المصنعيات'!$N:$N,'تحميل المصنعيات'!$F:$F,BT$2,'تحميل المصنعيات'!$D:$D,BR423))</f>
        <v/>
      </c>
      <c r="BW423" s="55" t="str">
        <f t="shared" si="236"/>
        <v/>
      </c>
      <c r="BX423" s="55" t="str">
        <f t="shared" si="251"/>
        <v/>
      </c>
      <c r="BY423" s="129" t="str">
        <f t="shared" si="260"/>
        <v/>
      </c>
      <c r="CA423" s="4" t="s">
        <v>12</v>
      </c>
      <c r="CB423" s="5">
        <v>45588</v>
      </c>
      <c r="CC423" s="6"/>
      <c r="CD423" s="6"/>
      <c r="CE423" s="6" t="str">
        <f t="shared" si="252"/>
        <v/>
      </c>
      <c r="CF423" s="6" t="str">
        <f>IF(OR(CC423="",CD423=""),"",SUMIFS('تحميل المصنعيات'!$N:$N,'تحميل المصنعيات'!$F:$F,CD$2,'تحميل المصنعيات'!$D:$D,CB423))</f>
        <v/>
      </c>
      <c r="CG423" s="55" t="str">
        <f t="shared" si="237"/>
        <v/>
      </c>
      <c r="CH423" s="55" t="str">
        <f t="shared" si="238"/>
        <v/>
      </c>
      <c r="CI423" s="129" t="str">
        <f t="shared" si="261"/>
        <v/>
      </c>
      <c r="CK423" s="4" t="s">
        <v>12</v>
      </c>
      <c r="CL423" s="5">
        <v>45588</v>
      </c>
      <c r="CM423" s="6"/>
      <c r="CN423" s="6"/>
      <c r="CO423" s="6" t="str">
        <f t="shared" si="253"/>
        <v/>
      </c>
      <c r="CP423" s="6" t="str">
        <f>IF(OR(CM423="",CN423=""),"",SUMIFS('تحميل المصنعيات'!$N:$N,'تحميل المصنعيات'!$F:$F,CN$2,'تحميل المصنعيات'!$D:$D,CL423))</f>
        <v/>
      </c>
      <c r="CQ423" s="55" t="str">
        <f t="shared" si="239"/>
        <v/>
      </c>
      <c r="CR423" s="55" t="str">
        <f t="shared" si="240"/>
        <v/>
      </c>
      <c r="CS423" s="129" t="str">
        <f t="shared" si="262"/>
        <v/>
      </c>
    </row>
    <row r="424" spans="9:97" x14ac:dyDescent="0.25">
      <c r="I424" s="4" t="s">
        <v>13</v>
      </c>
      <c r="J424" s="5">
        <v>45589</v>
      </c>
      <c r="K424" s="6"/>
      <c r="L424" s="6"/>
      <c r="M424" s="6" t="str">
        <f t="shared" si="241"/>
        <v/>
      </c>
      <c r="N424" s="6" t="str">
        <f>IF(OR(K424="",L424=""),"",SUMIFS('تحميل المصنعيات'!$N:$N,'تحميل المصنعيات'!$F:$F,L$2,'تحميل المصنعيات'!$D:$D,J424))</f>
        <v/>
      </c>
      <c r="O424" s="55" t="str">
        <f t="shared" si="227"/>
        <v/>
      </c>
      <c r="P424" s="55" t="str">
        <f t="shared" si="254"/>
        <v/>
      </c>
      <c r="Q424" s="129" t="str">
        <f t="shared" si="242"/>
        <v/>
      </c>
      <c r="S424" s="4" t="s">
        <v>13</v>
      </c>
      <c r="T424" s="5">
        <v>45589</v>
      </c>
      <c r="U424" s="6"/>
      <c r="V424" s="6"/>
      <c r="W424" s="6" t="str">
        <f t="shared" si="243"/>
        <v/>
      </c>
      <c r="X424" s="6" t="str">
        <f>IF(OR(U424="",V424=""),"",SUMIFS('تحميل المصنعيات'!$N:$N,'تحميل المصنعيات'!$F:$F,V$2,'تحميل المصنعيات'!$D:$D,T424))</f>
        <v/>
      </c>
      <c r="Y424" s="55" t="str">
        <f t="shared" si="228"/>
        <v/>
      </c>
      <c r="Z424" s="55" t="str">
        <f t="shared" si="229"/>
        <v/>
      </c>
      <c r="AA424" s="129" t="str">
        <f t="shared" si="255"/>
        <v/>
      </c>
      <c r="AC424" s="4" t="s">
        <v>13</v>
      </c>
      <c r="AD424" s="5">
        <v>45589</v>
      </c>
      <c r="AE424" s="6"/>
      <c r="AF424" s="6"/>
      <c r="AG424" s="6" t="str">
        <f t="shared" si="244"/>
        <v/>
      </c>
      <c r="AH424" s="6" t="str">
        <f>IF(OR(AE424="",AF424=""),"",SUMIFS('تحميل المصنعيات'!$N:$N,'تحميل المصنعيات'!$F:$F,AF$2,'تحميل المصنعيات'!$D:$D,AD424))</f>
        <v/>
      </c>
      <c r="AI424" s="55" t="str">
        <f t="shared" si="230"/>
        <v/>
      </c>
      <c r="AJ424" s="55" t="str">
        <f t="shared" si="245"/>
        <v/>
      </c>
      <c r="AK424" s="129" t="str">
        <f t="shared" si="256"/>
        <v/>
      </c>
      <c r="AM424" s="4" t="s">
        <v>13</v>
      </c>
      <c r="AN424" s="5">
        <v>45589</v>
      </c>
      <c r="AO424" s="6"/>
      <c r="AP424" s="6"/>
      <c r="AQ424" s="6" t="str">
        <f t="shared" si="246"/>
        <v/>
      </c>
      <c r="AR424" s="6" t="str">
        <f>IF(OR(AO424="",AP424=""),"",SUMIFS('تحميل المصنعيات'!$N:$N,'تحميل المصنعيات'!$F:$F,AP$2,'تحميل المصنعيات'!$D:$D,AN424))</f>
        <v/>
      </c>
      <c r="AS424" s="55" t="str">
        <f t="shared" si="231"/>
        <v/>
      </c>
      <c r="AT424" s="55" t="str">
        <f t="shared" si="232"/>
        <v/>
      </c>
      <c r="AU424" s="129" t="str">
        <f t="shared" si="257"/>
        <v/>
      </c>
      <c r="AW424" s="4" t="s">
        <v>13</v>
      </c>
      <c r="AX424" s="5">
        <v>45589</v>
      </c>
      <c r="AY424" s="6"/>
      <c r="AZ424" s="6"/>
      <c r="BA424" s="6" t="str">
        <f t="shared" si="247"/>
        <v/>
      </c>
      <c r="BB424" s="6" t="str">
        <f>IF(OR(AY424="",AZ424=""),"",SUMIFS('تحميل المصنعيات'!$N:$N,'تحميل المصنعيات'!$F:$F,AZ$2,'تحميل المصنعيات'!$D:$D,AX424))</f>
        <v/>
      </c>
      <c r="BC424" s="55" t="str">
        <f t="shared" si="233"/>
        <v/>
      </c>
      <c r="BD424" s="55" t="str">
        <f t="shared" si="248"/>
        <v/>
      </c>
      <c r="BE424" s="129" t="str">
        <f t="shared" si="258"/>
        <v/>
      </c>
      <c r="BG424" s="4" t="s">
        <v>13</v>
      </c>
      <c r="BH424" s="5">
        <v>45589</v>
      </c>
      <c r="BI424" s="6"/>
      <c r="BJ424" s="6"/>
      <c r="BK424" s="6" t="str">
        <f t="shared" si="249"/>
        <v/>
      </c>
      <c r="BL424" s="6" t="str">
        <f>IF(OR(BI424="",BJ424=""),"",SUMIFS('تحميل المصنعيات'!$N:$N,'تحميل المصنعيات'!$F:$F,BJ$2,'تحميل المصنعيات'!$D:$D,BH424))</f>
        <v/>
      </c>
      <c r="BM424" s="55" t="str">
        <f t="shared" si="234"/>
        <v/>
      </c>
      <c r="BN424" s="55" t="str">
        <f t="shared" si="235"/>
        <v/>
      </c>
      <c r="BO424" s="129" t="str">
        <f t="shared" si="259"/>
        <v/>
      </c>
      <c r="BQ424" s="4" t="s">
        <v>13</v>
      </c>
      <c r="BR424" s="5">
        <v>45589</v>
      </c>
      <c r="BS424" s="6"/>
      <c r="BT424" s="6"/>
      <c r="BU424" s="6" t="str">
        <f t="shared" si="250"/>
        <v/>
      </c>
      <c r="BV424" s="6" t="str">
        <f>IF(OR(BS424="",BT424=""),"",SUMIFS('تحميل المصنعيات'!$N:$N,'تحميل المصنعيات'!$F:$F,BT$2,'تحميل المصنعيات'!$D:$D,BR424))</f>
        <v/>
      </c>
      <c r="BW424" s="55" t="str">
        <f t="shared" si="236"/>
        <v/>
      </c>
      <c r="BX424" s="55" t="str">
        <f t="shared" si="251"/>
        <v/>
      </c>
      <c r="BY424" s="129" t="str">
        <f t="shared" si="260"/>
        <v/>
      </c>
      <c r="CA424" s="4" t="s">
        <v>13</v>
      </c>
      <c r="CB424" s="5">
        <v>45589</v>
      </c>
      <c r="CC424" s="6"/>
      <c r="CD424" s="6"/>
      <c r="CE424" s="6" t="str">
        <f t="shared" si="252"/>
        <v/>
      </c>
      <c r="CF424" s="6" t="str">
        <f>IF(OR(CC424="",CD424=""),"",SUMIFS('تحميل المصنعيات'!$N:$N,'تحميل المصنعيات'!$F:$F,CD$2,'تحميل المصنعيات'!$D:$D,CB424))</f>
        <v/>
      </c>
      <c r="CG424" s="55" t="str">
        <f t="shared" si="237"/>
        <v/>
      </c>
      <c r="CH424" s="55" t="str">
        <f t="shared" si="238"/>
        <v/>
      </c>
      <c r="CI424" s="129" t="str">
        <f t="shared" si="261"/>
        <v/>
      </c>
      <c r="CK424" s="4" t="s">
        <v>13</v>
      </c>
      <c r="CL424" s="5">
        <v>45589</v>
      </c>
      <c r="CM424" s="6"/>
      <c r="CN424" s="6"/>
      <c r="CO424" s="6" t="str">
        <f t="shared" si="253"/>
        <v/>
      </c>
      <c r="CP424" s="6" t="str">
        <f>IF(OR(CM424="",CN424=""),"",SUMIFS('تحميل المصنعيات'!$N:$N,'تحميل المصنعيات'!$F:$F,CN$2,'تحميل المصنعيات'!$D:$D,CL424))</f>
        <v/>
      </c>
      <c r="CQ424" s="55" t="str">
        <f t="shared" si="239"/>
        <v/>
      </c>
      <c r="CR424" s="55" t="str">
        <f t="shared" si="240"/>
        <v/>
      </c>
      <c r="CS424" s="129" t="str">
        <f t="shared" si="262"/>
        <v/>
      </c>
    </row>
    <row r="425" spans="9:97" x14ac:dyDescent="0.25">
      <c r="I425" s="132" t="s">
        <v>30</v>
      </c>
      <c r="J425" s="133">
        <v>45590</v>
      </c>
      <c r="K425" s="134"/>
      <c r="L425" s="134"/>
      <c r="M425" s="134" t="str">
        <f t="shared" si="241"/>
        <v/>
      </c>
      <c r="N425" s="134" t="str">
        <f>IF(OR(K425="",L425=""),"",SUMIFS('تحميل المصنعيات'!$N:$N,'تحميل المصنعيات'!$F:$F,L$2,'تحميل المصنعيات'!$D:$D,J425))</f>
        <v/>
      </c>
      <c r="O425" s="135" t="str">
        <f t="shared" si="227"/>
        <v/>
      </c>
      <c r="P425" s="135" t="str">
        <f t="shared" si="254"/>
        <v/>
      </c>
      <c r="Q425" s="132" t="str">
        <f t="shared" si="242"/>
        <v/>
      </c>
      <c r="S425" s="132" t="s">
        <v>30</v>
      </c>
      <c r="T425" s="133">
        <v>45590</v>
      </c>
      <c r="U425" s="134"/>
      <c r="V425" s="134"/>
      <c r="W425" s="134" t="str">
        <f t="shared" si="243"/>
        <v/>
      </c>
      <c r="X425" s="134" t="str">
        <f>IF(OR(U425="",V425=""),"",SUMIFS('تحميل المصنعيات'!$N:$N,'تحميل المصنعيات'!$F:$F,V$2,'تحميل المصنعيات'!$D:$D,T425))</f>
        <v/>
      </c>
      <c r="Y425" s="135" t="str">
        <f t="shared" si="228"/>
        <v/>
      </c>
      <c r="Z425" s="135" t="str">
        <f t="shared" si="229"/>
        <v/>
      </c>
      <c r="AA425" s="132" t="str">
        <f t="shared" si="255"/>
        <v/>
      </c>
      <c r="AC425" s="132" t="s">
        <v>30</v>
      </c>
      <c r="AD425" s="133">
        <v>45590</v>
      </c>
      <c r="AE425" s="134"/>
      <c r="AF425" s="134"/>
      <c r="AG425" s="134" t="str">
        <f t="shared" si="244"/>
        <v/>
      </c>
      <c r="AH425" s="134" t="str">
        <f>IF(OR(AE425="",AF425=""),"",SUMIFS('تحميل المصنعيات'!$N:$N,'تحميل المصنعيات'!$F:$F,AF$2,'تحميل المصنعيات'!$D:$D,AD425))</f>
        <v/>
      </c>
      <c r="AI425" s="135" t="str">
        <f t="shared" si="230"/>
        <v/>
      </c>
      <c r="AJ425" s="135" t="str">
        <f t="shared" si="245"/>
        <v/>
      </c>
      <c r="AK425" s="132" t="str">
        <f t="shared" si="256"/>
        <v/>
      </c>
      <c r="AM425" s="132" t="s">
        <v>30</v>
      </c>
      <c r="AN425" s="133">
        <v>45590</v>
      </c>
      <c r="AO425" s="134"/>
      <c r="AP425" s="134"/>
      <c r="AQ425" s="134" t="str">
        <f t="shared" si="246"/>
        <v/>
      </c>
      <c r="AR425" s="134" t="str">
        <f>IF(OR(AO425="",AP425=""),"",SUMIFS('تحميل المصنعيات'!$N:$N,'تحميل المصنعيات'!$F:$F,AP$2,'تحميل المصنعيات'!$D:$D,AN425))</f>
        <v/>
      </c>
      <c r="AS425" s="135" t="str">
        <f t="shared" si="231"/>
        <v/>
      </c>
      <c r="AT425" s="135" t="str">
        <f t="shared" si="232"/>
        <v/>
      </c>
      <c r="AU425" s="132" t="str">
        <f t="shared" si="257"/>
        <v/>
      </c>
      <c r="AW425" s="132" t="s">
        <v>30</v>
      </c>
      <c r="AX425" s="133">
        <v>45590</v>
      </c>
      <c r="AY425" s="134"/>
      <c r="AZ425" s="134"/>
      <c r="BA425" s="134" t="str">
        <f t="shared" si="247"/>
        <v/>
      </c>
      <c r="BB425" s="134" t="str">
        <f>IF(OR(AY425="",AZ425=""),"",SUMIFS('تحميل المصنعيات'!$N:$N,'تحميل المصنعيات'!$F:$F,AZ$2,'تحميل المصنعيات'!$D:$D,AX425))</f>
        <v/>
      </c>
      <c r="BC425" s="135" t="str">
        <f t="shared" si="233"/>
        <v/>
      </c>
      <c r="BD425" s="135" t="str">
        <f t="shared" si="248"/>
        <v/>
      </c>
      <c r="BE425" s="132" t="str">
        <f t="shared" si="258"/>
        <v/>
      </c>
      <c r="BG425" s="132" t="s">
        <v>30</v>
      </c>
      <c r="BH425" s="133">
        <v>45590</v>
      </c>
      <c r="BI425" s="134"/>
      <c r="BJ425" s="134"/>
      <c r="BK425" s="134" t="str">
        <f t="shared" si="249"/>
        <v/>
      </c>
      <c r="BL425" s="134" t="str">
        <f>IF(OR(BI425="",BJ425=""),"",SUMIFS('تحميل المصنعيات'!$N:$N,'تحميل المصنعيات'!$F:$F,BJ$2,'تحميل المصنعيات'!$D:$D,BH425))</f>
        <v/>
      </c>
      <c r="BM425" s="135" t="str">
        <f t="shared" si="234"/>
        <v/>
      </c>
      <c r="BN425" s="135" t="str">
        <f t="shared" si="235"/>
        <v/>
      </c>
      <c r="BO425" s="132" t="str">
        <f t="shared" si="259"/>
        <v/>
      </c>
      <c r="BQ425" s="132" t="s">
        <v>30</v>
      </c>
      <c r="BR425" s="133">
        <v>45590</v>
      </c>
      <c r="BS425" s="134"/>
      <c r="BT425" s="134"/>
      <c r="BU425" s="134" t="str">
        <f t="shared" si="250"/>
        <v/>
      </c>
      <c r="BV425" s="134" t="str">
        <f>IF(OR(BS425="",BT425=""),"",SUMIFS('تحميل المصنعيات'!$N:$N,'تحميل المصنعيات'!$F:$F,BT$2,'تحميل المصنعيات'!$D:$D,BR425))</f>
        <v/>
      </c>
      <c r="BW425" s="135" t="str">
        <f t="shared" si="236"/>
        <v/>
      </c>
      <c r="BX425" s="135" t="str">
        <f t="shared" si="251"/>
        <v/>
      </c>
      <c r="BY425" s="132" t="str">
        <f t="shared" si="260"/>
        <v/>
      </c>
      <c r="CA425" s="132" t="s">
        <v>30</v>
      </c>
      <c r="CB425" s="133">
        <v>45590</v>
      </c>
      <c r="CC425" s="134"/>
      <c r="CD425" s="134"/>
      <c r="CE425" s="134" t="str">
        <f t="shared" si="252"/>
        <v/>
      </c>
      <c r="CF425" s="134" t="str">
        <f>IF(OR(CC425="",CD425=""),"",SUMIFS('تحميل المصنعيات'!$N:$N,'تحميل المصنعيات'!$F:$F,CD$2,'تحميل المصنعيات'!$D:$D,CB425))</f>
        <v/>
      </c>
      <c r="CG425" s="135" t="str">
        <f t="shared" si="237"/>
        <v/>
      </c>
      <c r="CH425" s="135" t="str">
        <f t="shared" si="238"/>
        <v/>
      </c>
      <c r="CI425" s="132" t="str">
        <f t="shared" si="261"/>
        <v/>
      </c>
      <c r="CK425" s="132" t="s">
        <v>30</v>
      </c>
      <c r="CL425" s="133">
        <v>45590</v>
      </c>
      <c r="CM425" s="134"/>
      <c r="CN425" s="134"/>
      <c r="CO425" s="134" t="str">
        <f t="shared" si="253"/>
        <v/>
      </c>
      <c r="CP425" s="134" t="str">
        <f>IF(OR(CM425="",CN425=""),"",SUMIFS('تحميل المصنعيات'!$N:$N,'تحميل المصنعيات'!$F:$F,CN$2,'تحميل المصنعيات'!$D:$D,CL425))</f>
        <v/>
      </c>
      <c r="CQ425" s="135" t="str">
        <f t="shared" si="239"/>
        <v/>
      </c>
      <c r="CR425" s="135" t="str">
        <f t="shared" si="240"/>
        <v/>
      </c>
      <c r="CS425" s="132" t="str">
        <f t="shared" si="262"/>
        <v/>
      </c>
    </row>
    <row r="426" spans="9:97" x14ac:dyDescent="0.25">
      <c r="I426" s="4" t="s">
        <v>8</v>
      </c>
      <c r="J426" s="5">
        <v>45591</v>
      </c>
      <c r="K426" s="6"/>
      <c r="L426" s="6"/>
      <c r="M426" s="6" t="str">
        <f t="shared" si="241"/>
        <v/>
      </c>
      <c r="N426" s="6" t="str">
        <f>IF(OR(K426="",L426=""),"",SUMIFS('تحميل المصنعيات'!$N:$N,'تحميل المصنعيات'!$F:$F,L$2,'تحميل المصنعيات'!$D:$D,J426))</f>
        <v/>
      </c>
      <c r="O426" s="55" t="str">
        <f t="shared" si="227"/>
        <v/>
      </c>
      <c r="P426" s="55" t="str">
        <f t="shared" si="254"/>
        <v/>
      </c>
      <c r="Q426" s="129" t="str">
        <f t="shared" si="242"/>
        <v/>
      </c>
      <c r="S426" s="4" t="s">
        <v>8</v>
      </c>
      <c r="T426" s="5">
        <v>45591</v>
      </c>
      <c r="U426" s="6"/>
      <c r="V426" s="6"/>
      <c r="W426" s="6" t="str">
        <f t="shared" si="243"/>
        <v/>
      </c>
      <c r="X426" s="6" t="str">
        <f>IF(OR(U426="",V426=""),"",SUMIFS('تحميل المصنعيات'!$N:$N,'تحميل المصنعيات'!$F:$F,V$2,'تحميل المصنعيات'!$D:$D,T426))</f>
        <v/>
      </c>
      <c r="Y426" s="55" t="str">
        <f t="shared" si="228"/>
        <v/>
      </c>
      <c r="Z426" s="55" t="str">
        <f t="shared" si="229"/>
        <v/>
      </c>
      <c r="AA426" s="129" t="str">
        <f t="shared" si="255"/>
        <v/>
      </c>
      <c r="AC426" s="4" t="s">
        <v>8</v>
      </c>
      <c r="AD426" s="5">
        <v>45591</v>
      </c>
      <c r="AE426" s="6"/>
      <c r="AF426" s="6"/>
      <c r="AG426" s="6" t="str">
        <f t="shared" si="244"/>
        <v/>
      </c>
      <c r="AH426" s="6" t="str">
        <f>IF(OR(AE426="",AF426=""),"",SUMIFS('تحميل المصنعيات'!$N:$N,'تحميل المصنعيات'!$F:$F,AF$2,'تحميل المصنعيات'!$D:$D,AD426))</f>
        <v/>
      </c>
      <c r="AI426" s="55" t="str">
        <f t="shared" si="230"/>
        <v/>
      </c>
      <c r="AJ426" s="55" t="str">
        <f t="shared" si="245"/>
        <v/>
      </c>
      <c r="AK426" s="129" t="str">
        <f t="shared" si="256"/>
        <v/>
      </c>
      <c r="AM426" s="4" t="s">
        <v>8</v>
      </c>
      <c r="AN426" s="5">
        <v>45591</v>
      </c>
      <c r="AO426" s="6"/>
      <c r="AP426" s="6"/>
      <c r="AQ426" s="6" t="str">
        <f t="shared" si="246"/>
        <v/>
      </c>
      <c r="AR426" s="6" t="str">
        <f>IF(OR(AO426="",AP426=""),"",SUMIFS('تحميل المصنعيات'!$N:$N,'تحميل المصنعيات'!$F:$F,AP$2,'تحميل المصنعيات'!$D:$D,AN426))</f>
        <v/>
      </c>
      <c r="AS426" s="55" t="str">
        <f t="shared" si="231"/>
        <v/>
      </c>
      <c r="AT426" s="55" t="str">
        <f t="shared" si="232"/>
        <v/>
      </c>
      <c r="AU426" s="129" t="str">
        <f t="shared" si="257"/>
        <v/>
      </c>
      <c r="AW426" s="4" t="s">
        <v>8</v>
      </c>
      <c r="AX426" s="5">
        <v>45591</v>
      </c>
      <c r="AY426" s="6"/>
      <c r="AZ426" s="6"/>
      <c r="BA426" s="6" t="str">
        <f t="shared" si="247"/>
        <v/>
      </c>
      <c r="BB426" s="6" t="str">
        <f>IF(OR(AY426="",AZ426=""),"",SUMIFS('تحميل المصنعيات'!$N:$N,'تحميل المصنعيات'!$F:$F,AZ$2,'تحميل المصنعيات'!$D:$D,AX426))</f>
        <v/>
      </c>
      <c r="BC426" s="55" t="str">
        <f t="shared" si="233"/>
        <v/>
      </c>
      <c r="BD426" s="55" t="str">
        <f t="shared" si="248"/>
        <v/>
      </c>
      <c r="BE426" s="129" t="str">
        <f t="shared" si="258"/>
        <v/>
      </c>
      <c r="BG426" s="4" t="s">
        <v>8</v>
      </c>
      <c r="BH426" s="5">
        <v>45591</v>
      </c>
      <c r="BI426" s="6"/>
      <c r="BJ426" s="6"/>
      <c r="BK426" s="6" t="str">
        <f t="shared" si="249"/>
        <v/>
      </c>
      <c r="BL426" s="6" t="str">
        <f>IF(OR(BI426="",BJ426=""),"",SUMIFS('تحميل المصنعيات'!$N:$N,'تحميل المصنعيات'!$F:$F,BJ$2,'تحميل المصنعيات'!$D:$D,BH426))</f>
        <v/>
      </c>
      <c r="BM426" s="55" t="str">
        <f t="shared" si="234"/>
        <v/>
      </c>
      <c r="BN426" s="55" t="str">
        <f t="shared" si="235"/>
        <v/>
      </c>
      <c r="BO426" s="129" t="str">
        <f t="shared" si="259"/>
        <v/>
      </c>
      <c r="BQ426" s="4" t="s">
        <v>8</v>
      </c>
      <c r="BR426" s="5">
        <v>45591</v>
      </c>
      <c r="BS426" s="6"/>
      <c r="BT426" s="6"/>
      <c r="BU426" s="6" t="str">
        <f t="shared" si="250"/>
        <v/>
      </c>
      <c r="BV426" s="6" t="str">
        <f>IF(OR(BS426="",BT426=""),"",SUMIFS('تحميل المصنعيات'!$N:$N,'تحميل المصنعيات'!$F:$F,BT$2,'تحميل المصنعيات'!$D:$D,BR426))</f>
        <v/>
      </c>
      <c r="BW426" s="55" t="str">
        <f t="shared" si="236"/>
        <v/>
      </c>
      <c r="BX426" s="55" t="str">
        <f t="shared" si="251"/>
        <v/>
      </c>
      <c r="BY426" s="129" t="str">
        <f t="shared" si="260"/>
        <v/>
      </c>
      <c r="CA426" s="4" t="s">
        <v>8</v>
      </c>
      <c r="CB426" s="5">
        <v>45591</v>
      </c>
      <c r="CC426" s="6"/>
      <c r="CD426" s="6"/>
      <c r="CE426" s="6" t="str">
        <f t="shared" si="252"/>
        <v/>
      </c>
      <c r="CF426" s="6" t="str">
        <f>IF(OR(CC426="",CD426=""),"",SUMIFS('تحميل المصنعيات'!$N:$N,'تحميل المصنعيات'!$F:$F,CD$2,'تحميل المصنعيات'!$D:$D,CB426))</f>
        <v/>
      </c>
      <c r="CG426" s="55" t="str">
        <f t="shared" si="237"/>
        <v/>
      </c>
      <c r="CH426" s="55" t="str">
        <f t="shared" si="238"/>
        <v/>
      </c>
      <c r="CI426" s="129" t="str">
        <f t="shared" si="261"/>
        <v/>
      </c>
      <c r="CK426" s="4" t="s">
        <v>8</v>
      </c>
      <c r="CL426" s="5">
        <v>45591</v>
      </c>
      <c r="CM426" s="6"/>
      <c r="CN426" s="6"/>
      <c r="CO426" s="6" t="str">
        <f t="shared" si="253"/>
        <v/>
      </c>
      <c r="CP426" s="6" t="str">
        <f>IF(OR(CM426="",CN426=""),"",SUMIFS('تحميل المصنعيات'!$N:$N,'تحميل المصنعيات'!$F:$F,CN$2,'تحميل المصنعيات'!$D:$D,CL426))</f>
        <v/>
      </c>
      <c r="CQ426" s="55" t="str">
        <f t="shared" si="239"/>
        <v/>
      </c>
      <c r="CR426" s="55" t="str">
        <f t="shared" si="240"/>
        <v/>
      </c>
      <c r="CS426" s="129" t="str">
        <f t="shared" si="262"/>
        <v/>
      </c>
    </row>
    <row r="427" spans="9:97" x14ac:dyDescent="0.25">
      <c r="I427" s="4" t="s">
        <v>9</v>
      </c>
      <c r="J427" s="5">
        <v>45592</v>
      </c>
      <c r="K427" s="6"/>
      <c r="L427" s="6"/>
      <c r="M427" s="6" t="str">
        <f t="shared" si="241"/>
        <v/>
      </c>
      <c r="N427" s="6" t="str">
        <f>IF(OR(K427="",L427=""),"",SUMIFS('تحميل المصنعيات'!$N:$N,'تحميل المصنعيات'!$F:$F,L$2,'تحميل المصنعيات'!$D:$D,J427))</f>
        <v/>
      </c>
      <c r="O427" s="55" t="str">
        <f t="shared" si="227"/>
        <v/>
      </c>
      <c r="P427" s="55" t="str">
        <f t="shared" si="254"/>
        <v/>
      </c>
      <c r="Q427" s="129" t="str">
        <f t="shared" si="242"/>
        <v/>
      </c>
      <c r="S427" s="4" t="s">
        <v>9</v>
      </c>
      <c r="T427" s="5">
        <v>45592</v>
      </c>
      <c r="U427" s="6"/>
      <c r="V427" s="6"/>
      <c r="W427" s="6" t="str">
        <f t="shared" si="243"/>
        <v/>
      </c>
      <c r="X427" s="6" t="str">
        <f>IF(OR(U427="",V427=""),"",SUMIFS('تحميل المصنعيات'!$N:$N,'تحميل المصنعيات'!$F:$F,V$2,'تحميل المصنعيات'!$D:$D,T427))</f>
        <v/>
      </c>
      <c r="Y427" s="55" t="str">
        <f t="shared" si="228"/>
        <v/>
      </c>
      <c r="Z427" s="55" t="str">
        <f t="shared" si="229"/>
        <v/>
      </c>
      <c r="AA427" s="129" t="str">
        <f t="shared" si="255"/>
        <v/>
      </c>
      <c r="AC427" s="4" t="s">
        <v>9</v>
      </c>
      <c r="AD427" s="5">
        <v>45592</v>
      </c>
      <c r="AE427" s="6"/>
      <c r="AF427" s="6"/>
      <c r="AG427" s="6" t="str">
        <f t="shared" si="244"/>
        <v/>
      </c>
      <c r="AH427" s="6" t="str">
        <f>IF(OR(AE427="",AF427=""),"",SUMIFS('تحميل المصنعيات'!$N:$N,'تحميل المصنعيات'!$F:$F,AF$2,'تحميل المصنعيات'!$D:$D,AD427))</f>
        <v/>
      </c>
      <c r="AI427" s="55" t="str">
        <f t="shared" si="230"/>
        <v/>
      </c>
      <c r="AJ427" s="55" t="str">
        <f t="shared" si="245"/>
        <v/>
      </c>
      <c r="AK427" s="129" t="str">
        <f t="shared" si="256"/>
        <v/>
      </c>
      <c r="AM427" s="4" t="s">
        <v>9</v>
      </c>
      <c r="AN427" s="5">
        <v>45592</v>
      </c>
      <c r="AO427" s="6"/>
      <c r="AP427" s="6"/>
      <c r="AQ427" s="6" t="str">
        <f t="shared" si="246"/>
        <v/>
      </c>
      <c r="AR427" s="6" t="str">
        <f>IF(OR(AO427="",AP427=""),"",SUMIFS('تحميل المصنعيات'!$N:$N,'تحميل المصنعيات'!$F:$F,AP$2,'تحميل المصنعيات'!$D:$D,AN427))</f>
        <v/>
      </c>
      <c r="AS427" s="55" t="str">
        <f t="shared" si="231"/>
        <v/>
      </c>
      <c r="AT427" s="55" t="str">
        <f t="shared" si="232"/>
        <v/>
      </c>
      <c r="AU427" s="129" t="str">
        <f t="shared" si="257"/>
        <v/>
      </c>
      <c r="AW427" s="4" t="s">
        <v>9</v>
      </c>
      <c r="AX427" s="5">
        <v>45592</v>
      </c>
      <c r="AY427" s="6"/>
      <c r="AZ427" s="6"/>
      <c r="BA427" s="6" t="str">
        <f t="shared" si="247"/>
        <v/>
      </c>
      <c r="BB427" s="6" t="str">
        <f>IF(OR(AY427="",AZ427=""),"",SUMIFS('تحميل المصنعيات'!$N:$N,'تحميل المصنعيات'!$F:$F,AZ$2,'تحميل المصنعيات'!$D:$D,AX427))</f>
        <v/>
      </c>
      <c r="BC427" s="55" t="str">
        <f t="shared" si="233"/>
        <v/>
      </c>
      <c r="BD427" s="55" t="str">
        <f t="shared" si="248"/>
        <v/>
      </c>
      <c r="BE427" s="129" t="str">
        <f t="shared" si="258"/>
        <v/>
      </c>
      <c r="BG427" s="4" t="s">
        <v>9</v>
      </c>
      <c r="BH427" s="5">
        <v>45592</v>
      </c>
      <c r="BI427" s="6"/>
      <c r="BJ427" s="6"/>
      <c r="BK427" s="6" t="str">
        <f t="shared" si="249"/>
        <v/>
      </c>
      <c r="BL427" s="6" t="str">
        <f>IF(OR(BI427="",BJ427=""),"",SUMIFS('تحميل المصنعيات'!$N:$N,'تحميل المصنعيات'!$F:$F,BJ$2,'تحميل المصنعيات'!$D:$D,BH427))</f>
        <v/>
      </c>
      <c r="BM427" s="55" t="str">
        <f t="shared" si="234"/>
        <v/>
      </c>
      <c r="BN427" s="55" t="str">
        <f t="shared" si="235"/>
        <v/>
      </c>
      <c r="BO427" s="129" t="str">
        <f t="shared" si="259"/>
        <v/>
      </c>
      <c r="BQ427" s="4" t="s">
        <v>9</v>
      </c>
      <c r="BR427" s="5">
        <v>45592</v>
      </c>
      <c r="BS427" s="6"/>
      <c r="BT427" s="6"/>
      <c r="BU427" s="6" t="str">
        <f t="shared" si="250"/>
        <v/>
      </c>
      <c r="BV427" s="6" t="str">
        <f>IF(OR(BS427="",BT427=""),"",SUMIFS('تحميل المصنعيات'!$N:$N,'تحميل المصنعيات'!$F:$F,BT$2,'تحميل المصنعيات'!$D:$D,BR427))</f>
        <v/>
      </c>
      <c r="BW427" s="55" t="str">
        <f t="shared" si="236"/>
        <v/>
      </c>
      <c r="BX427" s="55" t="str">
        <f t="shared" si="251"/>
        <v/>
      </c>
      <c r="BY427" s="129" t="str">
        <f t="shared" si="260"/>
        <v/>
      </c>
      <c r="CA427" s="4" t="s">
        <v>9</v>
      </c>
      <c r="CB427" s="5">
        <v>45592</v>
      </c>
      <c r="CC427" s="6"/>
      <c r="CD427" s="6"/>
      <c r="CE427" s="6" t="str">
        <f t="shared" si="252"/>
        <v/>
      </c>
      <c r="CF427" s="6" t="str">
        <f>IF(OR(CC427="",CD427=""),"",SUMIFS('تحميل المصنعيات'!$N:$N,'تحميل المصنعيات'!$F:$F,CD$2,'تحميل المصنعيات'!$D:$D,CB427))</f>
        <v/>
      </c>
      <c r="CG427" s="55" t="str">
        <f t="shared" si="237"/>
        <v/>
      </c>
      <c r="CH427" s="55" t="str">
        <f t="shared" si="238"/>
        <v/>
      </c>
      <c r="CI427" s="129" t="str">
        <f t="shared" si="261"/>
        <v/>
      </c>
      <c r="CK427" s="4" t="s">
        <v>9</v>
      </c>
      <c r="CL427" s="5">
        <v>45592</v>
      </c>
      <c r="CM427" s="6"/>
      <c r="CN427" s="6"/>
      <c r="CO427" s="6" t="str">
        <f t="shared" si="253"/>
        <v/>
      </c>
      <c r="CP427" s="6" t="str">
        <f>IF(OR(CM427="",CN427=""),"",SUMIFS('تحميل المصنعيات'!$N:$N,'تحميل المصنعيات'!$F:$F,CN$2,'تحميل المصنعيات'!$D:$D,CL427))</f>
        <v/>
      </c>
      <c r="CQ427" s="55" t="str">
        <f t="shared" si="239"/>
        <v/>
      </c>
      <c r="CR427" s="55" t="str">
        <f t="shared" si="240"/>
        <v/>
      </c>
      <c r="CS427" s="129" t="str">
        <f t="shared" si="262"/>
        <v/>
      </c>
    </row>
    <row r="428" spans="9:97" x14ac:dyDescent="0.25">
      <c r="I428" s="4" t="s">
        <v>10</v>
      </c>
      <c r="J428" s="5">
        <v>45593</v>
      </c>
      <c r="K428" s="6"/>
      <c r="L428" s="6"/>
      <c r="M428" s="6" t="str">
        <f t="shared" si="241"/>
        <v/>
      </c>
      <c r="N428" s="6" t="str">
        <f>IF(OR(K428="",L428=""),"",SUMIFS('تحميل المصنعيات'!$N:$N,'تحميل المصنعيات'!$F:$F,L$2,'تحميل المصنعيات'!$D:$D,J428))</f>
        <v/>
      </c>
      <c r="O428" s="55" t="str">
        <f t="shared" si="227"/>
        <v/>
      </c>
      <c r="P428" s="55" t="str">
        <f t="shared" si="254"/>
        <v/>
      </c>
      <c r="Q428" s="129" t="str">
        <f t="shared" si="242"/>
        <v/>
      </c>
      <c r="S428" s="4" t="s">
        <v>10</v>
      </c>
      <c r="T428" s="5">
        <v>45593</v>
      </c>
      <c r="U428" s="6"/>
      <c r="V428" s="6"/>
      <c r="W428" s="6" t="str">
        <f t="shared" si="243"/>
        <v/>
      </c>
      <c r="X428" s="6" t="str">
        <f>IF(OR(U428="",V428=""),"",SUMIFS('تحميل المصنعيات'!$N:$N,'تحميل المصنعيات'!$F:$F,V$2,'تحميل المصنعيات'!$D:$D,T428))</f>
        <v/>
      </c>
      <c r="Y428" s="55" t="str">
        <f t="shared" si="228"/>
        <v/>
      </c>
      <c r="Z428" s="55" t="str">
        <f t="shared" si="229"/>
        <v/>
      </c>
      <c r="AA428" s="129" t="str">
        <f t="shared" si="255"/>
        <v/>
      </c>
      <c r="AC428" s="4" t="s">
        <v>10</v>
      </c>
      <c r="AD428" s="5">
        <v>45593</v>
      </c>
      <c r="AE428" s="6"/>
      <c r="AF428" s="6"/>
      <c r="AG428" s="6" t="str">
        <f t="shared" si="244"/>
        <v/>
      </c>
      <c r="AH428" s="6" t="str">
        <f>IF(OR(AE428="",AF428=""),"",SUMIFS('تحميل المصنعيات'!$N:$N,'تحميل المصنعيات'!$F:$F,AF$2,'تحميل المصنعيات'!$D:$D,AD428))</f>
        <v/>
      </c>
      <c r="AI428" s="55" t="str">
        <f t="shared" si="230"/>
        <v/>
      </c>
      <c r="AJ428" s="55" t="str">
        <f t="shared" si="245"/>
        <v/>
      </c>
      <c r="AK428" s="129" t="str">
        <f t="shared" si="256"/>
        <v/>
      </c>
      <c r="AM428" s="4" t="s">
        <v>10</v>
      </c>
      <c r="AN428" s="5">
        <v>45593</v>
      </c>
      <c r="AO428" s="6"/>
      <c r="AP428" s="6"/>
      <c r="AQ428" s="6" t="str">
        <f t="shared" si="246"/>
        <v/>
      </c>
      <c r="AR428" s="6" t="str">
        <f>IF(OR(AO428="",AP428=""),"",SUMIFS('تحميل المصنعيات'!$N:$N,'تحميل المصنعيات'!$F:$F,AP$2,'تحميل المصنعيات'!$D:$D,AN428))</f>
        <v/>
      </c>
      <c r="AS428" s="55" t="str">
        <f t="shared" si="231"/>
        <v/>
      </c>
      <c r="AT428" s="55" t="str">
        <f t="shared" si="232"/>
        <v/>
      </c>
      <c r="AU428" s="129" t="str">
        <f t="shared" si="257"/>
        <v/>
      </c>
      <c r="AW428" s="4" t="s">
        <v>10</v>
      </c>
      <c r="AX428" s="5">
        <v>45593</v>
      </c>
      <c r="AY428" s="6"/>
      <c r="AZ428" s="6"/>
      <c r="BA428" s="6" t="str">
        <f t="shared" si="247"/>
        <v/>
      </c>
      <c r="BB428" s="6" t="str">
        <f>IF(OR(AY428="",AZ428=""),"",SUMIFS('تحميل المصنعيات'!$N:$N,'تحميل المصنعيات'!$F:$F,AZ$2,'تحميل المصنعيات'!$D:$D,AX428))</f>
        <v/>
      </c>
      <c r="BC428" s="55" t="str">
        <f t="shared" si="233"/>
        <v/>
      </c>
      <c r="BD428" s="55" t="str">
        <f t="shared" si="248"/>
        <v/>
      </c>
      <c r="BE428" s="129" t="str">
        <f t="shared" si="258"/>
        <v/>
      </c>
      <c r="BG428" s="4" t="s">
        <v>10</v>
      </c>
      <c r="BH428" s="5">
        <v>45593</v>
      </c>
      <c r="BI428" s="6"/>
      <c r="BJ428" s="6"/>
      <c r="BK428" s="6" t="str">
        <f t="shared" si="249"/>
        <v/>
      </c>
      <c r="BL428" s="6" t="str">
        <f>IF(OR(BI428="",BJ428=""),"",SUMIFS('تحميل المصنعيات'!$N:$N,'تحميل المصنعيات'!$F:$F,BJ$2,'تحميل المصنعيات'!$D:$D,BH428))</f>
        <v/>
      </c>
      <c r="BM428" s="55" t="str">
        <f t="shared" si="234"/>
        <v/>
      </c>
      <c r="BN428" s="55" t="str">
        <f t="shared" si="235"/>
        <v/>
      </c>
      <c r="BO428" s="129" t="str">
        <f t="shared" si="259"/>
        <v/>
      </c>
      <c r="BQ428" s="4" t="s">
        <v>10</v>
      </c>
      <c r="BR428" s="5">
        <v>45593</v>
      </c>
      <c r="BS428" s="6"/>
      <c r="BT428" s="6"/>
      <c r="BU428" s="6" t="str">
        <f t="shared" si="250"/>
        <v/>
      </c>
      <c r="BV428" s="6" t="str">
        <f>IF(OR(BS428="",BT428=""),"",SUMIFS('تحميل المصنعيات'!$N:$N,'تحميل المصنعيات'!$F:$F,BT$2,'تحميل المصنعيات'!$D:$D,BR428))</f>
        <v/>
      </c>
      <c r="BW428" s="55" t="str">
        <f t="shared" si="236"/>
        <v/>
      </c>
      <c r="BX428" s="55" t="str">
        <f t="shared" si="251"/>
        <v/>
      </c>
      <c r="BY428" s="129" t="str">
        <f t="shared" si="260"/>
        <v/>
      </c>
      <c r="CA428" s="4" t="s">
        <v>10</v>
      </c>
      <c r="CB428" s="5">
        <v>45593</v>
      </c>
      <c r="CC428" s="6"/>
      <c r="CD428" s="6"/>
      <c r="CE428" s="6" t="str">
        <f t="shared" si="252"/>
        <v/>
      </c>
      <c r="CF428" s="6" t="str">
        <f>IF(OR(CC428="",CD428=""),"",SUMIFS('تحميل المصنعيات'!$N:$N,'تحميل المصنعيات'!$F:$F,CD$2,'تحميل المصنعيات'!$D:$D,CB428))</f>
        <v/>
      </c>
      <c r="CG428" s="55" t="str">
        <f t="shared" si="237"/>
        <v/>
      </c>
      <c r="CH428" s="55" t="str">
        <f t="shared" si="238"/>
        <v/>
      </c>
      <c r="CI428" s="129" t="str">
        <f t="shared" si="261"/>
        <v/>
      </c>
      <c r="CK428" s="4" t="s">
        <v>10</v>
      </c>
      <c r="CL428" s="5">
        <v>45593</v>
      </c>
      <c r="CM428" s="6"/>
      <c r="CN428" s="6"/>
      <c r="CO428" s="6" t="str">
        <f t="shared" si="253"/>
        <v/>
      </c>
      <c r="CP428" s="6" t="str">
        <f>IF(OR(CM428="",CN428=""),"",SUMIFS('تحميل المصنعيات'!$N:$N,'تحميل المصنعيات'!$F:$F,CN$2,'تحميل المصنعيات'!$D:$D,CL428))</f>
        <v/>
      </c>
      <c r="CQ428" s="55" t="str">
        <f t="shared" si="239"/>
        <v/>
      </c>
      <c r="CR428" s="55" t="str">
        <f t="shared" si="240"/>
        <v/>
      </c>
      <c r="CS428" s="129" t="str">
        <f t="shared" si="262"/>
        <v/>
      </c>
    </row>
    <row r="429" spans="9:97" x14ac:dyDescent="0.25">
      <c r="I429" s="4" t="s">
        <v>11</v>
      </c>
      <c r="J429" s="5">
        <v>45594</v>
      </c>
      <c r="K429" s="6"/>
      <c r="L429" s="6"/>
      <c r="M429" s="6" t="str">
        <f t="shared" si="241"/>
        <v/>
      </c>
      <c r="N429" s="6" t="str">
        <f>IF(OR(K429="",L429=""),"",SUMIFS('تحميل المصنعيات'!$N:$N,'تحميل المصنعيات'!$F:$F,L$2,'تحميل المصنعيات'!$D:$D,J429))</f>
        <v/>
      </c>
      <c r="O429" s="55" t="str">
        <f t="shared" si="227"/>
        <v/>
      </c>
      <c r="P429" s="55" t="str">
        <f t="shared" si="254"/>
        <v/>
      </c>
      <c r="Q429" s="129" t="str">
        <f t="shared" si="242"/>
        <v/>
      </c>
      <c r="S429" s="4" t="s">
        <v>11</v>
      </c>
      <c r="T429" s="5">
        <v>45594</v>
      </c>
      <c r="U429" s="6"/>
      <c r="V429" s="6"/>
      <c r="W429" s="6" t="str">
        <f t="shared" si="243"/>
        <v/>
      </c>
      <c r="X429" s="6" t="str">
        <f>IF(OR(U429="",V429=""),"",SUMIFS('تحميل المصنعيات'!$N:$N,'تحميل المصنعيات'!$F:$F,V$2,'تحميل المصنعيات'!$D:$D,T429))</f>
        <v/>
      </c>
      <c r="Y429" s="55" t="str">
        <f t="shared" si="228"/>
        <v/>
      </c>
      <c r="Z429" s="55" t="str">
        <f t="shared" si="229"/>
        <v/>
      </c>
      <c r="AA429" s="129" t="str">
        <f t="shared" si="255"/>
        <v/>
      </c>
      <c r="AC429" s="4" t="s">
        <v>11</v>
      </c>
      <c r="AD429" s="5">
        <v>45594</v>
      </c>
      <c r="AE429" s="6"/>
      <c r="AF429" s="6"/>
      <c r="AG429" s="6" t="str">
        <f t="shared" si="244"/>
        <v/>
      </c>
      <c r="AH429" s="6" t="str">
        <f>IF(OR(AE429="",AF429=""),"",SUMIFS('تحميل المصنعيات'!$N:$N,'تحميل المصنعيات'!$F:$F,AF$2,'تحميل المصنعيات'!$D:$D,AD429))</f>
        <v/>
      </c>
      <c r="AI429" s="55" t="str">
        <f t="shared" si="230"/>
        <v/>
      </c>
      <c r="AJ429" s="55" t="str">
        <f t="shared" si="245"/>
        <v/>
      </c>
      <c r="AK429" s="129" t="str">
        <f t="shared" si="256"/>
        <v/>
      </c>
      <c r="AM429" s="4" t="s">
        <v>11</v>
      </c>
      <c r="AN429" s="5">
        <v>45594</v>
      </c>
      <c r="AO429" s="6"/>
      <c r="AP429" s="6"/>
      <c r="AQ429" s="6" t="str">
        <f t="shared" si="246"/>
        <v/>
      </c>
      <c r="AR429" s="6" t="str">
        <f>IF(OR(AO429="",AP429=""),"",SUMIFS('تحميل المصنعيات'!$N:$N,'تحميل المصنعيات'!$F:$F,AP$2,'تحميل المصنعيات'!$D:$D,AN429))</f>
        <v/>
      </c>
      <c r="AS429" s="55" t="str">
        <f t="shared" si="231"/>
        <v/>
      </c>
      <c r="AT429" s="55" t="str">
        <f t="shared" si="232"/>
        <v/>
      </c>
      <c r="AU429" s="129" t="str">
        <f t="shared" si="257"/>
        <v/>
      </c>
      <c r="AW429" s="4" t="s">
        <v>11</v>
      </c>
      <c r="AX429" s="5">
        <v>45594</v>
      </c>
      <c r="AY429" s="6"/>
      <c r="AZ429" s="6"/>
      <c r="BA429" s="6" t="str">
        <f t="shared" si="247"/>
        <v/>
      </c>
      <c r="BB429" s="6" t="str">
        <f>IF(OR(AY429="",AZ429=""),"",SUMIFS('تحميل المصنعيات'!$N:$N,'تحميل المصنعيات'!$F:$F,AZ$2,'تحميل المصنعيات'!$D:$D,AX429))</f>
        <v/>
      </c>
      <c r="BC429" s="55" t="str">
        <f t="shared" si="233"/>
        <v/>
      </c>
      <c r="BD429" s="55" t="str">
        <f t="shared" si="248"/>
        <v/>
      </c>
      <c r="BE429" s="129" t="str">
        <f t="shared" si="258"/>
        <v/>
      </c>
      <c r="BG429" s="4" t="s">
        <v>11</v>
      </c>
      <c r="BH429" s="5">
        <v>45594</v>
      </c>
      <c r="BI429" s="6"/>
      <c r="BJ429" s="6"/>
      <c r="BK429" s="6" t="str">
        <f t="shared" si="249"/>
        <v/>
      </c>
      <c r="BL429" s="6" t="str">
        <f>IF(OR(BI429="",BJ429=""),"",SUMIFS('تحميل المصنعيات'!$N:$N,'تحميل المصنعيات'!$F:$F,BJ$2,'تحميل المصنعيات'!$D:$D,BH429))</f>
        <v/>
      </c>
      <c r="BM429" s="55" t="str">
        <f t="shared" si="234"/>
        <v/>
      </c>
      <c r="BN429" s="55" t="str">
        <f t="shared" si="235"/>
        <v/>
      </c>
      <c r="BO429" s="129" t="str">
        <f t="shared" si="259"/>
        <v/>
      </c>
      <c r="BQ429" s="4" t="s">
        <v>11</v>
      </c>
      <c r="BR429" s="5">
        <v>45594</v>
      </c>
      <c r="BS429" s="6"/>
      <c r="BT429" s="6"/>
      <c r="BU429" s="6" t="str">
        <f t="shared" si="250"/>
        <v/>
      </c>
      <c r="BV429" s="6" t="str">
        <f>IF(OR(BS429="",BT429=""),"",SUMIFS('تحميل المصنعيات'!$N:$N,'تحميل المصنعيات'!$F:$F,BT$2,'تحميل المصنعيات'!$D:$D,BR429))</f>
        <v/>
      </c>
      <c r="BW429" s="55" t="str">
        <f t="shared" si="236"/>
        <v/>
      </c>
      <c r="BX429" s="55" t="str">
        <f t="shared" si="251"/>
        <v/>
      </c>
      <c r="BY429" s="129" t="str">
        <f t="shared" si="260"/>
        <v/>
      </c>
      <c r="CA429" s="4" t="s">
        <v>11</v>
      </c>
      <c r="CB429" s="5">
        <v>45594</v>
      </c>
      <c r="CC429" s="6"/>
      <c r="CD429" s="6"/>
      <c r="CE429" s="6" t="str">
        <f t="shared" si="252"/>
        <v/>
      </c>
      <c r="CF429" s="6" t="str">
        <f>IF(OR(CC429="",CD429=""),"",SUMIFS('تحميل المصنعيات'!$N:$N,'تحميل المصنعيات'!$F:$F,CD$2,'تحميل المصنعيات'!$D:$D,CB429))</f>
        <v/>
      </c>
      <c r="CG429" s="55" t="str">
        <f t="shared" si="237"/>
        <v/>
      </c>
      <c r="CH429" s="55" t="str">
        <f t="shared" si="238"/>
        <v/>
      </c>
      <c r="CI429" s="129" t="str">
        <f t="shared" si="261"/>
        <v/>
      </c>
      <c r="CK429" s="4" t="s">
        <v>11</v>
      </c>
      <c r="CL429" s="5">
        <v>45594</v>
      </c>
      <c r="CM429" s="6"/>
      <c r="CN429" s="6"/>
      <c r="CO429" s="6" t="str">
        <f t="shared" si="253"/>
        <v/>
      </c>
      <c r="CP429" s="6" t="str">
        <f>IF(OR(CM429="",CN429=""),"",SUMIFS('تحميل المصنعيات'!$N:$N,'تحميل المصنعيات'!$F:$F,CN$2,'تحميل المصنعيات'!$D:$D,CL429))</f>
        <v/>
      </c>
      <c r="CQ429" s="55" t="str">
        <f t="shared" si="239"/>
        <v/>
      </c>
      <c r="CR429" s="55" t="str">
        <f t="shared" si="240"/>
        <v/>
      </c>
      <c r="CS429" s="129" t="str">
        <f t="shared" si="262"/>
        <v/>
      </c>
    </row>
    <row r="430" spans="9:97" x14ac:dyDescent="0.25">
      <c r="I430" s="4" t="s">
        <v>12</v>
      </c>
      <c r="J430" s="5">
        <v>45595</v>
      </c>
      <c r="K430" s="6"/>
      <c r="L430" s="6"/>
      <c r="M430" s="6" t="str">
        <f t="shared" si="241"/>
        <v/>
      </c>
      <c r="N430" s="6" t="str">
        <f>IF(OR(K430="",L430=""),"",SUMIFS('تحميل المصنعيات'!$N:$N,'تحميل المصنعيات'!$F:$F,L$2,'تحميل المصنعيات'!$D:$D,J430))</f>
        <v/>
      </c>
      <c r="O430" s="55" t="str">
        <f t="shared" si="227"/>
        <v/>
      </c>
      <c r="P430" s="55" t="str">
        <f t="shared" si="254"/>
        <v/>
      </c>
      <c r="Q430" s="129" t="str">
        <f t="shared" si="242"/>
        <v/>
      </c>
      <c r="S430" s="4" t="s">
        <v>12</v>
      </c>
      <c r="T430" s="5">
        <v>45595</v>
      </c>
      <c r="U430" s="6"/>
      <c r="V430" s="6"/>
      <c r="W430" s="6" t="str">
        <f t="shared" si="243"/>
        <v/>
      </c>
      <c r="X430" s="6" t="str">
        <f>IF(OR(U430="",V430=""),"",SUMIFS('تحميل المصنعيات'!$N:$N,'تحميل المصنعيات'!$F:$F,V$2,'تحميل المصنعيات'!$D:$D,T430))</f>
        <v/>
      </c>
      <c r="Y430" s="55" t="str">
        <f t="shared" si="228"/>
        <v/>
      </c>
      <c r="Z430" s="55" t="str">
        <f t="shared" si="229"/>
        <v/>
      </c>
      <c r="AA430" s="129" t="str">
        <f t="shared" si="255"/>
        <v/>
      </c>
      <c r="AC430" s="4" t="s">
        <v>12</v>
      </c>
      <c r="AD430" s="5">
        <v>45595</v>
      </c>
      <c r="AE430" s="6"/>
      <c r="AF430" s="6"/>
      <c r="AG430" s="6" t="str">
        <f t="shared" si="244"/>
        <v/>
      </c>
      <c r="AH430" s="6" t="str">
        <f>IF(OR(AE430="",AF430=""),"",SUMIFS('تحميل المصنعيات'!$N:$N,'تحميل المصنعيات'!$F:$F,AF$2,'تحميل المصنعيات'!$D:$D,AD430))</f>
        <v/>
      </c>
      <c r="AI430" s="55" t="str">
        <f t="shared" si="230"/>
        <v/>
      </c>
      <c r="AJ430" s="55" t="str">
        <f t="shared" si="245"/>
        <v/>
      </c>
      <c r="AK430" s="129" t="str">
        <f t="shared" si="256"/>
        <v/>
      </c>
      <c r="AM430" s="4" t="s">
        <v>12</v>
      </c>
      <c r="AN430" s="5">
        <v>45595</v>
      </c>
      <c r="AO430" s="6"/>
      <c r="AP430" s="6"/>
      <c r="AQ430" s="6" t="str">
        <f t="shared" si="246"/>
        <v/>
      </c>
      <c r="AR430" s="6" t="str">
        <f>IF(OR(AO430="",AP430=""),"",SUMIFS('تحميل المصنعيات'!$N:$N,'تحميل المصنعيات'!$F:$F,AP$2,'تحميل المصنعيات'!$D:$D,AN430))</f>
        <v/>
      </c>
      <c r="AS430" s="55" t="str">
        <f t="shared" si="231"/>
        <v/>
      </c>
      <c r="AT430" s="55" t="str">
        <f t="shared" si="232"/>
        <v/>
      </c>
      <c r="AU430" s="129" t="str">
        <f t="shared" si="257"/>
        <v/>
      </c>
      <c r="AW430" s="4" t="s">
        <v>12</v>
      </c>
      <c r="AX430" s="5">
        <v>45595</v>
      </c>
      <c r="AY430" s="6"/>
      <c r="AZ430" s="6"/>
      <c r="BA430" s="6" t="str">
        <f t="shared" si="247"/>
        <v/>
      </c>
      <c r="BB430" s="6" t="str">
        <f>IF(OR(AY430="",AZ430=""),"",SUMIFS('تحميل المصنعيات'!$N:$N,'تحميل المصنعيات'!$F:$F,AZ$2,'تحميل المصنعيات'!$D:$D,AX430))</f>
        <v/>
      </c>
      <c r="BC430" s="55" t="str">
        <f t="shared" si="233"/>
        <v/>
      </c>
      <c r="BD430" s="55" t="str">
        <f t="shared" si="248"/>
        <v/>
      </c>
      <c r="BE430" s="129" t="str">
        <f t="shared" si="258"/>
        <v/>
      </c>
      <c r="BG430" s="4" t="s">
        <v>12</v>
      </c>
      <c r="BH430" s="5">
        <v>45595</v>
      </c>
      <c r="BI430" s="6"/>
      <c r="BJ430" s="6"/>
      <c r="BK430" s="6" t="str">
        <f t="shared" si="249"/>
        <v/>
      </c>
      <c r="BL430" s="6" t="str">
        <f>IF(OR(BI430="",BJ430=""),"",SUMIFS('تحميل المصنعيات'!$N:$N,'تحميل المصنعيات'!$F:$F,BJ$2,'تحميل المصنعيات'!$D:$D,BH430))</f>
        <v/>
      </c>
      <c r="BM430" s="55" t="str">
        <f t="shared" si="234"/>
        <v/>
      </c>
      <c r="BN430" s="55" t="str">
        <f t="shared" si="235"/>
        <v/>
      </c>
      <c r="BO430" s="129" t="str">
        <f t="shared" si="259"/>
        <v/>
      </c>
      <c r="BQ430" s="4" t="s">
        <v>12</v>
      </c>
      <c r="BR430" s="5">
        <v>45595</v>
      </c>
      <c r="BS430" s="6"/>
      <c r="BT430" s="6"/>
      <c r="BU430" s="6" t="str">
        <f t="shared" si="250"/>
        <v/>
      </c>
      <c r="BV430" s="6" t="str">
        <f>IF(OR(BS430="",BT430=""),"",SUMIFS('تحميل المصنعيات'!$N:$N,'تحميل المصنعيات'!$F:$F,BT$2,'تحميل المصنعيات'!$D:$D,BR430))</f>
        <v/>
      </c>
      <c r="BW430" s="55" t="str">
        <f t="shared" si="236"/>
        <v/>
      </c>
      <c r="BX430" s="55" t="str">
        <f t="shared" si="251"/>
        <v/>
      </c>
      <c r="BY430" s="129" t="str">
        <f t="shared" si="260"/>
        <v/>
      </c>
      <c r="CA430" s="4" t="s">
        <v>12</v>
      </c>
      <c r="CB430" s="5">
        <v>45595</v>
      </c>
      <c r="CC430" s="6"/>
      <c r="CD430" s="6"/>
      <c r="CE430" s="6" t="str">
        <f t="shared" si="252"/>
        <v/>
      </c>
      <c r="CF430" s="6" t="str">
        <f>IF(OR(CC430="",CD430=""),"",SUMIFS('تحميل المصنعيات'!$N:$N,'تحميل المصنعيات'!$F:$F,CD$2,'تحميل المصنعيات'!$D:$D,CB430))</f>
        <v/>
      </c>
      <c r="CG430" s="55" t="str">
        <f t="shared" si="237"/>
        <v/>
      </c>
      <c r="CH430" s="55" t="str">
        <f t="shared" si="238"/>
        <v/>
      </c>
      <c r="CI430" s="129" t="str">
        <f t="shared" si="261"/>
        <v/>
      </c>
      <c r="CK430" s="4" t="s">
        <v>12</v>
      </c>
      <c r="CL430" s="5">
        <v>45595</v>
      </c>
      <c r="CM430" s="6"/>
      <c r="CN430" s="6"/>
      <c r="CO430" s="6" t="str">
        <f t="shared" si="253"/>
        <v/>
      </c>
      <c r="CP430" s="6" t="str">
        <f>IF(OR(CM430="",CN430=""),"",SUMIFS('تحميل المصنعيات'!$N:$N,'تحميل المصنعيات'!$F:$F,CN$2,'تحميل المصنعيات'!$D:$D,CL430))</f>
        <v/>
      </c>
      <c r="CQ430" s="55" t="str">
        <f t="shared" si="239"/>
        <v/>
      </c>
      <c r="CR430" s="55" t="str">
        <f t="shared" si="240"/>
        <v/>
      </c>
      <c r="CS430" s="129" t="str">
        <f t="shared" si="262"/>
        <v/>
      </c>
    </row>
    <row r="431" spans="9:97" x14ac:dyDescent="0.25">
      <c r="I431" s="4" t="s">
        <v>13</v>
      </c>
      <c r="J431" s="5">
        <v>45596</v>
      </c>
      <c r="K431" s="6"/>
      <c r="L431" s="6"/>
      <c r="M431" s="6" t="str">
        <f t="shared" si="241"/>
        <v/>
      </c>
      <c r="N431" s="6" t="str">
        <f>IF(OR(K431="",L431=""),"",SUMIFS('تحميل المصنعيات'!$N:$N,'تحميل المصنعيات'!$F:$F,L$2,'تحميل المصنعيات'!$D:$D,J431))</f>
        <v/>
      </c>
      <c r="O431" s="55" t="str">
        <f t="shared" si="227"/>
        <v/>
      </c>
      <c r="P431" s="55" t="str">
        <f t="shared" si="254"/>
        <v/>
      </c>
      <c r="Q431" s="129" t="str">
        <f t="shared" si="242"/>
        <v/>
      </c>
      <c r="S431" s="4" t="s">
        <v>13</v>
      </c>
      <c r="T431" s="5">
        <v>45596</v>
      </c>
      <c r="U431" s="6"/>
      <c r="V431" s="6"/>
      <c r="W431" s="6" t="str">
        <f t="shared" si="243"/>
        <v/>
      </c>
      <c r="X431" s="6" t="str">
        <f>IF(OR(U431="",V431=""),"",SUMIFS('تحميل المصنعيات'!$N:$N,'تحميل المصنعيات'!$F:$F,V$2,'تحميل المصنعيات'!$D:$D,T431))</f>
        <v/>
      </c>
      <c r="Y431" s="55" t="str">
        <f t="shared" si="228"/>
        <v/>
      </c>
      <c r="Z431" s="55" t="str">
        <f t="shared" si="229"/>
        <v/>
      </c>
      <c r="AA431" s="129" t="str">
        <f t="shared" si="255"/>
        <v/>
      </c>
      <c r="AC431" s="4" t="s">
        <v>13</v>
      </c>
      <c r="AD431" s="5">
        <v>45596</v>
      </c>
      <c r="AE431" s="6"/>
      <c r="AF431" s="6"/>
      <c r="AG431" s="6" t="str">
        <f t="shared" si="244"/>
        <v/>
      </c>
      <c r="AH431" s="6" t="str">
        <f>IF(OR(AE431="",AF431=""),"",SUMIFS('تحميل المصنعيات'!$N:$N,'تحميل المصنعيات'!$F:$F,AF$2,'تحميل المصنعيات'!$D:$D,AD431))</f>
        <v/>
      </c>
      <c r="AI431" s="55" t="str">
        <f t="shared" si="230"/>
        <v/>
      </c>
      <c r="AJ431" s="55" t="str">
        <f t="shared" si="245"/>
        <v/>
      </c>
      <c r="AK431" s="129" t="str">
        <f t="shared" si="256"/>
        <v/>
      </c>
      <c r="AM431" s="4" t="s">
        <v>13</v>
      </c>
      <c r="AN431" s="5">
        <v>45596</v>
      </c>
      <c r="AO431" s="6"/>
      <c r="AP431" s="6"/>
      <c r="AQ431" s="6" t="str">
        <f t="shared" si="246"/>
        <v/>
      </c>
      <c r="AR431" s="6" t="str">
        <f>IF(OR(AO431="",AP431=""),"",SUMIFS('تحميل المصنعيات'!$N:$N,'تحميل المصنعيات'!$F:$F,AP$2,'تحميل المصنعيات'!$D:$D,AN431))</f>
        <v/>
      </c>
      <c r="AS431" s="55" t="str">
        <f t="shared" si="231"/>
        <v/>
      </c>
      <c r="AT431" s="55" t="str">
        <f t="shared" si="232"/>
        <v/>
      </c>
      <c r="AU431" s="129" t="str">
        <f t="shared" si="257"/>
        <v/>
      </c>
      <c r="AW431" s="4" t="s">
        <v>13</v>
      </c>
      <c r="AX431" s="5">
        <v>45596</v>
      </c>
      <c r="AY431" s="6"/>
      <c r="AZ431" s="6"/>
      <c r="BA431" s="6" t="str">
        <f t="shared" si="247"/>
        <v/>
      </c>
      <c r="BB431" s="6" t="str">
        <f>IF(OR(AY431="",AZ431=""),"",SUMIFS('تحميل المصنعيات'!$N:$N,'تحميل المصنعيات'!$F:$F,AZ$2,'تحميل المصنعيات'!$D:$D,AX431))</f>
        <v/>
      </c>
      <c r="BC431" s="55" t="str">
        <f t="shared" si="233"/>
        <v/>
      </c>
      <c r="BD431" s="55" t="str">
        <f t="shared" si="248"/>
        <v/>
      </c>
      <c r="BE431" s="129" t="str">
        <f t="shared" si="258"/>
        <v/>
      </c>
      <c r="BG431" s="4" t="s">
        <v>13</v>
      </c>
      <c r="BH431" s="5">
        <v>45596</v>
      </c>
      <c r="BI431" s="6"/>
      <c r="BJ431" s="6"/>
      <c r="BK431" s="6" t="str">
        <f t="shared" si="249"/>
        <v/>
      </c>
      <c r="BL431" s="6" t="str">
        <f>IF(OR(BI431="",BJ431=""),"",SUMIFS('تحميل المصنعيات'!$N:$N,'تحميل المصنعيات'!$F:$F,BJ$2,'تحميل المصنعيات'!$D:$D,BH431))</f>
        <v/>
      </c>
      <c r="BM431" s="55" t="str">
        <f t="shared" si="234"/>
        <v/>
      </c>
      <c r="BN431" s="55" t="str">
        <f t="shared" si="235"/>
        <v/>
      </c>
      <c r="BO431" s="129" t="str">
        <f t="shared" si="259"/>
        <v/>
      </c>
      <c r="BQ431" s="4" t="s">
        <v>13</v>
      </c>
      <c r="BR431" s="5">
        <v>45596</v>
      </c>
      <c r="BS431" s="6"/>
      <c r="BT431" s="6"/>
      <c r="BU431" s="6" t="str">
        <f t="shared" si="250"/>
        <v/>
      </c>
      <c r="BV431" s="6" t="str">
        <f>IF(OR(BS431="",BT431=""),"",SUMIFS('تحميل المصنعيات'!$N:$N,'تحميل المصنعيات'!$F:$F,BT$2,'تحميل المصنعيات'!$D:$D,BR431))</f>
        <v/>
      </c>
      <c r="BW431" s="55" t="str">
        <f t="shared" si="236"/>
        <v/>
      </c>
      <c r="BX431" s="55" t="str">
        <f t="shared" si="251"/>
        <v/>
      </c>
      <c r="BY431" s="129" t="str">
        <f t="shared" si="260"/>
        <v/>
      </c>
      <c r="CA431" s="4" t="s">
        <v>13</v>
      </c>
      <c r="CB431" s="5">
        <v>45596</v>
      </c>
      <c r="CC431" s="6"/>
      <c r="CD431" s="6"/>
      <c r="CE431" s="6" t="str">
        <f t="shared" si="252"/>
        <v/>
      </c>
      <c r="CF431" s="6" t="str">
        <f>IF(OR(CC431="",CD431=""),"",SUMIFS('تحميل المصنعيات'!$N:$N,'تحميل المصنعيات'!$F:$F,CD$2,'تحميل المصنعيات'!$D:$D,CB431))</f>
        <v/>
      </c>
      <c r="CG431" s="55" t="str">
        <f t="shared" si="237"/>
        <v/>
      </c>
      <c r="CH431" s="55" t="str">
        <f t="shared" si="238"/>
        <v/>
      </c>
      <c r="CI431" s="129" t="str">
        <f t="shared" si="261"/>
        <v/>
      </c>
      <c r="CK431" s="4" t="s">
        <v>13</v>
      </c>
      <c r="CL431" s="5">
        <v>45596</v>
      </c>
      <c r="CM431" s="6"/>
      <c r="CN431" s="6"/>
      <c r="CO431" s="6" t="str">
        <f t="shared" si="253"/>
        <v/>
      </c>
      <c r="CP431" s="6" t="str">
        <f>IF(OR(CM431="",CN431=""),"",SUMIFS('تحميل المصنعيات'!$N:$N,'تحميل المصنعيات'!$F:$F,CN$2,'تحميل المصنعيات'!$D:$D,CL431))</f>
        <v/>
      </c>
      <c r="CQ431" s="55" t="str">
        <f t="shared" si="239"/>
        <v/>
      </c>
      <c r="CR431" s="55" t="str">
        <f t="shared" si="240"/>
        <v/>
      </c>
      <c r="CS431" s="129" t="str">
        <f t="shared" si="262"/>
        <v/>
      </c>
    </row>
    <row r="432" spans="9:97" x14ac:dyDescent="0.25">
      <c r="I432" s="132" t="s">
        <v>30</v>
      </c>
      <c r="J432" s="133">
        <v>45597</v>
      </c>
      <c r="K432" s="134"/>
      <c r="L432" s="134"/>
      <c r="M432" s="134" t="str">
        <f t="shared" si="241"/>
        <v/>
      </c>
      <c r="N432" s="134" t="str">
        <f>IF(OR(K432="",L432=""),"",SUMIFS('تحميل المصنعيات'!$N:$N,'تحميل المصنعيات'!$F:$F,L$2,'تحميل المصنعيات'!$D:$D,J432))</f>
        <v/>
      </c>
      <c r="O432" s="135" t="str">
        <f t="shared" si="227"/>
        <v/>
      </c>
      <c r="P432" s="135" t="str">
        <f t="shared" si="254"/>
        <v/>
      </c>
      <c r="Q432" s="132" t="str">
        <f t="shared" si="242"/>
        <v/>
      </c>
      <c r="S432" s="132" t="s">
        <v>30</v>
      </c>
      <c r="T432" s="133">
        <v>45597</v>
      </c>
      <c r="U432" s="134"/>
      <c r="V432" s="134"/>
      <c r="W432" s="134" t="str">
        <f t="shared" si="243"/>
        <v/>
      </c>
      <c r="X432" s="134" t="str">
        <f>IF(OR(U432="",V432=""),"",SUMIFS('تحميل المصنعيات'!$N:$N,'تحميل المصنعيات'!$F:$F,V$2,'تحميل المصنعيات'!$D:$D,T432))</f>
        <v/>
      </c>
      <c r="Y432" s="135" t="str">
        <f t="shared" si="228"/>
        <v/>
      </c>
      <c r="Z432" s="135" t="str">
        <f t="shared" si="229"/>
        <v/>
      </c>
      <c r="AA432" s="132" t="str">
        <f t="shared" si="255"/>
        <v/>
      </c>
      <c r="AC432" s="132" t="s">
        <v>30</v>
      </c>
      <c r="AD432" s="133">
        <v>45597</v>
      </c>
      <c r="AE432" s="134"/>
      <c r="AF432" s="134"/>
      <c r="AG432" s="134" t="str">
        <f t="shared" si="244"/>
        <v/>
      </c>
      <c r="AH432" s="134" t="str">
        <f>IF(OR(AE432="",AF432=""),"",SUMIFS('تحميل المصنعيات'!$N:$N,'تحميل المصنعيات'!$F:$F,AF$2,'تحميل المصنعيات'!$D:$D,AD432))</f>
        <v/>
      </c>
      <c r="AI432" s="135" t="str">
        <f t="shared" si="230"/>
        <v/>
      </c>
      <c r="AJ432" s="135" t="str">
        <f t="shared" si="245"/>
        <v/>
      </c>
      <c r="AK432" s="132" t="str">
        <f t="shared" si="256"/>
        <v/>
      </c>
      <c r="AM432" s="132" t="s">
        <v>30</v>
      </c>
      <c r="AN432" s="133">
        <v>45597</v>
      </c>
      <c r="AO432" s="134"/>
      <c r="AP432" s="134"/>
      <c r="AQ432" s="134" t="str">
        <f t="shared" si="246"/>
        <v/>
      </c>
      <c r="AR432" s="134" t="str">
        <f>IF(OR(AO432="",AP432=""),"",SUMIFS('تحميل المصنعيات'!$N:$N,'تحميل المصنعيات'!$F:$F,AP$2,'تحميل المصنعيات'!$D:$D,AN432))</f>
        <v/>
      </c>
      <c r="AS432" s="135" t="str">
        <f t="shared" si="231"/>
        <v/>
      </c>
      <c r="AT432" s="135" t="str">
        <f t="shared" si="232"/>
        <v/>
      </c>
      <c r="AU432" s="132" t="str">
        <f t="shared" si="257"/>
        <v/>
      </c>
      <c r="AW432" s="132" t="s">
        <v>30</v>
      </c>
      <c r="AX432" s="133">
        <v>45597</v>
      </c>
      <c r="AY432" s="134"/>
      <c r="AZ432" s="134"/>
      <c r="BA432" s="134" t="str">
        <f t="shared" si="247"/>
        <v/>
      </c>
      <c r="BB432" s="134" t="str">
        <f>IF(OR(AY432="",AZ432=""),"",SUMIFS('تحميل المصنعيات'!$N:$N,'تحميل المصنعيات'!$F:$F,AZ$2,'تحميل المصنعيات'!$D:$D,AX432))</f>
        <v/>
      </c>
      <c r="BC432" s="135" t="str">
        <f t="shared" si="233"/>
        <v/>
      </c>
      <c r="BD432" s="135" t="str">
        <f t="shared" si="248"/>
        <v/>
      </c>
      <c r="BE432" s="132" t="str">
        <f t="shared" si="258"/>
        <v/>
      </c>
      <c r="BG432" s="132" t="s">
        <v>30</v>
      </c>
      <c r="BH432" s="133">
        <v>45597</v>
      </c>
      <c r="BI432" s="134"/>
      <c r="BJ432" s="134"/>
      <c r="BK432" s="134" t="str">
        <f t="shared" si="249"/>
        <v/>
      </c>
      <c r="BL432" s="134" t="str">
        <f>IF(OR(BI432="",BJ432=""),"",SUMIFS('تحميل المصنعيات'!$N:$N,'تحميل المصنعيات'!$F:$F,BJ$2,'تحميل المصنعيات'!$D:$D,BH432))</f>
        <v/>
      </c>
      <c r="BM432" s="135" t="str">
        <f t="shared" si="234"/>
        <v/>
      </c>
      <c r="BN432" s="135" t="str">
        <f t="shared" si="235"/>
        <v/>
      </c>
      <c r="BO432" s="132" t="str">
        <f t="shared" si="259"/>
        <v/>
      </c>
      <c r="BQ432" s="132" t="s">
        <v>30</v>
      </c>
      <c r="BR432" s="133">
        <v>45597</v>
      </c>
      <c r="BS432" s="134"/>
      <c r="BT432" s="134"/>
      <c r="BU432" s="134" t="str">
        <f t="shared" si="250"/>
        <v/>
      </c>
      <c r="BV432" s="134" t="str">
        <f>IF(OR(BS432="",BT432=""),"",SUMIFS('تحميل المصنعيات'!$N:$N,'تحميل المصنعيات'!$F:$F,BT$2,'تحميل المصنعيات'!$D:$D,BR432))</f>
        <v/>
      </c>
      <c r="BW432" s="135" t="str">
        <f t="shared" si="236"/>
        <v/>
      </c>
      <c r="BX432" s="135" t="str">
        <f t="shared" si="251"/>
        <v/>
      </c>
      <c r="BY432" s="132" t="str">
        <f t="shared" si="260"/>
        <v/>
      </c>
      <c r="CA432" s="132" t="s">
        <v>30</v>
      </c>
      <c r="CB432" s="133">
        <v>45597</v>
      </c>
      <c r="CC432" s="134"/>
      <c r="CD432" s="134"/>
      <c r="CE432" s="134" t="str">
        <f t="shared" si="252"/>
        <v/>
      </c>
      <c r="CF432" s="134" t="str">
        <f>IF(OR(CC432="",CD432=""),"",SUMIFS('تحميل المصنعيات'!$N:$N,'تحميل المصنعيات'!$F:$F,CD$2,'تحميل المصنعيات'!$D:$D,CB432))</f>
        <v/>
      </c>
      <c r="CG432" s="135" t="str">
        <f t="shared" si="237"/>
        <v/>
      </c>
      <c r="CH432" s="135" t="str">
        <f t="shared" si="238"/>
        <v/>
      </c>
      <c r="CI432" s="132" t="str">
        <f t="shared" si="261"/>
        <v/>
      </c>
      <c r="CK432" s="132" t="s">
        <v>30</v>
      </c>
      <c r="CL432" s="133">
        <v>45597</v>
      </c>
      <c r="CM432" s="134"/>
      <c r="CN432" s="134"/>
      <c r="CO432" s="134" t="str">
        <f t="shared" si="253"/>
        <v/>
      </c>
      <c r="CP432" s="134" t="str">
        <f>IF(OR(CM432="",CN432=""),"",SUMIFS('تحميل المصنعيات'!$N:$N,'تحميل المصنعيات'!$F:$F,CN$2,'تحميل المصنعيات'!$D:$D,CL432))</f>
        <v/>
      </c>
      <c r="CQ432" s="135" t="str">
        <f t="shared" si="239"/>
        <v/>
      </c>
      <c r="CR432" s="135" t="str">
        <f t="shared" si="240"/>
        <v/>
      </c>
      <c r="CS432" s="132" t="str">
        <f t="shared" si="262"/>
        <v/>
      </c>
    </row>
    <row r="433" spans="9:97" x14ac:dyDescent="0.25">
      <c r="I433" s="4" t="s">
        <v>8</v>
      </c>
      <c r="J433" s="5">
        <v>45598</v>
      </c>
      <c r="K433" s="6"/>
      <c r="L433" s="6"/>
      <c r="M433" s="6" t="str">
        <f t="shared" si="241"/>
        <v/>
      </c>
      <c r="N433" s="6" t="str">
        <f>IF(OR(K433="",L433=""),"",SUMIFS('تحميل المصنعيات'!$N:$N,'تحميل المصنعيات'!$F:$F,L$2,'تحميل المصنعيات'!$D:$D,J433))</f>
        <v/>
      </c>
      <c r="O433" s="55" t="str">
        <f t="shared" si="227"/>
        <v/>
      </c>
      <c r="P433" s="55" t="str">
        <f t="shared" si="254"/>
        <v/>
      </c>
      <c r="Q433" s="129" t="str">
        <f t="shared" si="242"/>
        <v/>
      </c>
      <c r="S433" s="4" t="s">
        <v>8</v>
      </c>
      <c r="T433" s="5">
        <v>45598</v>
      </c>
      <c r="U433" s="6"/>
      <c r="V433" s="6"/>
      <c r="W433" s="6" t="str">
        <f t="shared" si="243"/>
        <v/>
      </c>
      <c r="X433" s="6" t="str">
        <f>IF(OR(U433="",V433=""),"",SUMIFS('تحميل المصنعيات'!$N:$N,'تحميل المصنعيات'!$F:$F,V$2,'تحميل المصنعيات'!$D:$D,T433))</f>
        <v/>
      </c>
      <c r="Y433" s="55" t="str">
        <f t="shared" si="228"/>
        <v/>
      </c>
      <c r="Z433" s="55" t="str">
        <f t="shared" si="229"/>
        <v/>
      </c>
      <c r="AA433" s="129" t="str">
        <f t="shared" si="255"/>
        <v/>
      </c>
      <c r="AC433" s="4" t="s">
        <v>8</v>
      </c>
      <c r="AD433" s="5">
        <v>45598</v>
      </c>
      <c r="AE433" s="6"/>
      <c r="AF433" s="6"/>
      <c r="AG433" s="6" t="str">
        <f t="shared" si="244"/>
        <v/>
      </c>
      <c r="AH433" s="6" t="str">
        <f>IF(OR(AE433="",AF433=""),"",SUMIFS('تحميل المصنعيات'!$N:$N,'تحميل المصنعيات'!$F:$F,AF$2,'تحميل المصنعيات'!$D:$D,AD433))</f>
        <v/>
      </c>
      <c r="AI433" s="55" t="str">
        <f t="shared" si="230"/>
        <v/>
      </c>
      <c r="AJ433" s="55" t="str">
        <f t="shared" si="245"/>
        <v/>
      </c>
      <c r="AK433" s="129" t="str">
        <f t="shared" si="256"/>
        <v/>
      </c>
      <c r="AM433" s="4" t="s">
        <v>8</v>
      </c>
      <c r="AN433" s="5">
        <v>45598</v>
      </c>
      <c r="AO433" s="6"/>
      <c r="AP433" s="6"/>
      <c r="AQ433" s="6" t="str">
        <f t="shared" si="246"/>
        <v/>
      </c>
      <c r="AR433" s="6" t="str">
        <f>IF(OR(AO433="",AP433=""),"",SUMIFS('تحميل المصنعيات'!$N:$N,'تحميل المصنعيات'!$F:$F,AP$2,'تحميل المصنعيات'!$D:$D,AN433))</f>
        <v/>
      </c>
      <c r="AS433" s="55" t="str">
        <f t="shared" si="231"/>
        <v/>
      </c>
      <c r="AT433" s="55" t="str">
        <f t="shared" si="232"/>
        <v/>
      </c>
      <c r="AU433" s="129" t="str">
        <f t="shared" si="257"/>
        <v/>
      </c>
      <c r="AW433" s="4" t="s">
        <v>8</v>
      </c>
      <c r="AX433" s="5">
        <v>45598</v>
      </c>
      <c r="AY433" s="6"/>
      <c r="AZ433" s="6"/>
      <c r="BA433" s="6" t="str">
        <f t="shared" si="247"/>
        <v/>
      </c>
      <c r="BB433" s="6" t="str">
        <f>IF(OR(AY433="",AZ433=""),"",SUMIFS('تحميل المصنعيات'!$N:$N,'تحميل المصنعيات'!$F:$F,AZ$2,'تحميل المصنعيات'!$D:$D,AX433))</f>
        <v/>
      </c>
      <c r="BC433" s="55" t="str">
        <f t="shared" si="233"/>
        <v/>
      </c>
      <c r="BD433" s="55" t="str">
        <f t="shared" si="248"/>
        <v/>
      </c>
      <c r="BE433" s="129" t="str">
        <f t="shared" si="258"/>
        <v/>
      </c>
      <c r="BG433" s="4" t="s">
        <v>8</v>
      </c>
      <c r="BH433" s="5">
        <v>45598</v>
      </c>
      <c r="BI433" s="6"/>
      <c r="BJ433" s="6"/>
      <c r="BK433" s="6" t="str">
        <f t="shared" si="249"/>
        <v/>
      </c>
      <c r="BL433" s="6" t="str">
        <f>IF(OR(BI433="",BJ433=""),"",SUMIFS('تحميل المصنعيات'!$N:$N,'تحميل المصنعيات'!$F:$F,BJ$2,'تحميل المصنعيات'!$D:$D,BH433))</f>
        <v/>
      </c>
      <c r="BM433" s="55" t="str">
        <f t="shared" si="234"/>
        <v/>
      </c>
      <c r="BN433" s="55" t="str">
        <f t="shared" si="235"/>
        <v/>
      </c>
      <c r="BO433" s="129" t="str">
        <f t="shared" si="259"/>
        <v/>
      </c>
      <c r="BQ433" s="4" t="s">
        <v>8</v>
      </c>
      <c r="BR433" s="5">
        <v>45598</v>
      </c>
      <c r="BS433" s="6"/>
      <c r="BT433" s="6"/>
      <c r="BU433" s="6" t="str">
        <f t="shared" si="250"/>
        <v/>
      </c>
      <c r="BV433" s="6" t="str">
        <f>IF(OR(BS433="",BT433=""),"",SUMIFS('تحميل المصنعيات'!$N:$N,'تحميل المصنعيات'!$F:$F,BT$2,'تحميل المصنعيات'!$D:$D,BR433))</f>
        <v/>
      </c>
      <c r="BW433" s="55" t="str">
        <f t="shared" si="236"/>
        <v/>
      </c>
      <c r="BX433" s="55" t="str">
        <f t="shared" si="251"/>
        <v/>
      </c>
      <c r="BY433" s="129" t="str">
        <f t="shared" si="260"/>
        <v/>
      </c>
      <c r="CA433" s="4" t="s">
        <v>8</v>
      </c>
      <c r="CB433" s="5">
        <v>45598</v>
      </c>
      <c r="CC433" s="6"/>
      <c r="CD433" s="6"/>
      <c r="CE433" s="6" t="str">
        <f t="shared" si="252"/>
        <v/>
      </c>
      <c r="CF433" s="6" t="str">
        <f>IF(OR(CC433="",CD433=""),"",SUMIFS('تحميل المصنعيات'!$N:$N,'تحميل المصنعيات'!$F:$F,CD$2,'تحميل المصنعيات'!$D:$D,CB433))</f>
        <v/>
      </c>
      <c r="CG433" s="55" t="str">
        <f t="shared" si="237"/>
        <v/>
      </c>
      <c r="CH433" s="55" t="str">
        <f t="shared" si="238"/>
        <v/>
      </c>
      <c r="CI433" s="129" t="str">
        <f t="shared" si="261"/>
        <v/>
      </c>
      <c r="CK433" s="4" t="s">
        <v>8</v>
      </c>
      <c r="CL433" s="5">
        <v>45598</v>
      </c>
      <c r="CM433" s="6"/>
      <c r="CN433" s="6"/>
      <c r="CO433" s="6" t="str">
        <f t="shared" si="253"/>
        <v/>
      </c>
      <c r="CP433" s="6" t="str">
        <f>IF(OR(CM433="",CN433=""),"",SUMIFS('تحميل المصنعيات'!$N:$N,'تحميل المصنعيات'!$F:$F,CN$2,'تحميل المصنعيات'!$D:$D,CL433))</f>
        <v/>
      </c>
      <c r="CQ433" s="55" t="str">
        <f t="shared" si="239"/>
        <v/>
      </c>
      <c r="CR433" s="55" t="str">
        <f t="shared" si="240"/>
        <v/>
      </c>
      <c r="CS433" s="129" t="str">
        <f t="shared" si="262"/>
        <v/>
      </c>
    </row>
    <row r="434" spans="9:97" x14ac:dyDescent="0.25">
      <c r="I434" s="4" t="s">
        <v>9</v>
      </c>
      <c r="J434" s="5">
        <v>45599</v>
      </c>
      <c r="K434" s="6"/>
      <c r="L434" s="6"/>
      <c r="M434" s="6" t="str">
        <f t="shared" si="241"/>
        <v/>
      </c>
      <c r="N434" s="6" t="str">
        <f>IF(OR(K434="",L434=""),"",SUMIFS('تحميل المصنعيات'!$N:$N,'تحميل المصنعيات'!$F:$F,L$2,'تحميل المصنعيات'!$D:$D,J434))</f>
        <v/>
      </c>
      <c r="O434" s="55" t="str">
        <f t="shared" si="227"/>
        <v/>
      </c>
      <c r="P434" s="55" t="str">
        <f t="shared" si="254"/>
        <v/>
      </c>
      <c r="Q434" s="129" t="str">
        <f t="shared" si="242"/>
        <v/>
      </c>
      <c r="S434" s="4" t="s">
        <v>9</v>
      </c>
      <c r="T434" s="5">
        <v>45599</v>
      </c>
      <c r="U434" s="6"/>
      <c r="V434" s="6"/>
      <c r="W434" s="6" t="str">
        <f t="shared" si="243"/>
        <v/>
      </c>
      <c r="X434" s="6" t="str">
        <f>IF(OR(U434="",V434=""),"",SUMIFS('تحميل المصنعيات'!$N:$N,'تحميل المصنعيات'!$F:$F,V$2,'تحميل المصنعيات'!$D:$D,T434))</f>
        <v/>
      </c>
      <c r="Y434" s="55" t="str">
        <f t="shared" si="228"/>
        <v/>
      </c>
      <c r="Z434" s="55" t="str">
        <f t="shared" si="229"/>
        <v/>
      </c>
      <c r="AA434" s="129" t="str">
        <f t="shared" si="255"/>
        <v/>
      </c>
      <c r="AC434" s="4" t="s">
        <v>9</v>
      </c>
      <c r="AD434" s="5">
        <v>45599</v>
      </c>
      <c r="AE434" s="6"/>
      <c r="AF434" s="6"/>
      <c r="AG434" s="6" t="str">
        <f t="shared" si="244"/>
        <v/>
      </c>
      <c r="AH434" s="6" t="str">
        <f>IF(OR(AE434="",AF434=""),"",SUMIFS('تحميل المصنعيات'!$N:$N,'تحميل المصنعيات'!$F:$F,AF$2,'تحميل المصنعيات'!$D:$D,AD434))</f>
        <v/>
      </c>
      <c r="AI434" s="55" t="str">
        <f t="shared" si="230"/>
        <v/>
      </c>
      <c r="AJ434" s="55" t="str">
        <f t="shared" si="245"/>
        <v/>
      </c>
      <c r="AK434" s="129" t="str">
        <f t="shared" si="256"/>
        <v/>
      </c>
      <c r="AM434" s="4" t="s">
        <v>9</v>
      </c>
      <c r="AN434" s="5">
        <v>45599</v>
      </c>
      <c r="AO434" s="6"/>
      <c r="AP434" s="6"/>
      <c r="AQ434" s="6" t="str">
        <f t="shared" si="246"/>
        <v/>
      </c>
      <c r="AR434" s="6" t="str">
        <f>IF(OR(AO434="",AP434=""),"",SUMIFS('تحميل المصنعيات'!$N:$N,'تحميل المصنعيات'!$F:$F,AP$2,'تحميل المصنعيات'!$D:$D,AN434))</f>
        <v/>
      </c>
      <c r="AS434" s="55" t="str">
        <f t="shared" si="231"/>
        <v/>
      </c>
      <c r="AT434" s="55" t="str">
        <f t="shared" si="232"/>
        <v/>
      </c>
      <c r="AU434" s="129" t="str">
        <f t="shared" si="257"/>
        <v/>
      </c>
      <c r="AW434" s="4" t="s">
        <v>9</v>
      </c>
      <c r="AX434" s="5">
        <v>45599</v>
      </c>
      <c r="AY434" s="6"/>
      <c r="AZ434" s="6"/>
      <c r="BA434" s="6" t="str">
        <f t="shared" si="247"/>
        <v/>
      </c>
      <c r="BB434" s="6" t="str">
        <f>IF(OR(AY434="",AZ434=""),"",SUMIFS('تحميل المصنعيات'!$N:$N,'تحميل المصنعيات'!$F:$F,AZ$2,'تحميل المصنعيات'!$D:$D,AX434))</f>
        <v/>
      </c>
      <c r="BC434" s="55" t="str">
        <f t="shared" si="233"/>
        <v/>
      </c>
      <c r="BD434" s="55" t="str">
        <f t="shared" si="248"/>
        <v/>
      </c>
      <c r="BE434" s="129" t="str">
        <f t="shared" si="258"/>
        <v/>
      </c>
      <c r="BG434" s="4" t="s">
        <v>9</v>
      </c>
      <c r="BH434" s="5">
        <v>45599</v>
      </c>
      <c r="BI434" s="6"/>
      <c r="BJ434" s="6"/>
      <c r="BK434" s="6" t="str">
        <f t="shared" si="249"/>
        <v/>
      </c>
      <c r="BL434" s="6" t="str">
        <f>IF(OR(BI434="",BJ434=""),"",SUMIFS('تحميل المصنعيات'!$N:$N,'تحميل المصنعيات'!$F:$F,BJ$2,'تحميل المصنعيات'!$D:$D,BH434))</f>
        <v/>
      </c>
      <c r="BM434" s="55" t="str">
        <f t="shared" si="234"/>
        <v/>
      </c>
      <c r="BN434" s="55" t="str">
        <f t="shared" si="235"/>
        <v/>
      </c>
      <c r="BO434" s="129" t="str">
        <f t="shared" si="259"/>
        <v/>
      </c>
      <c r="BQ434" s="4" t="s">
        <v>9</v>
      </c>
      <c r="BR434" s="5">
        <v>45599</v>
      </c>
      <c r="BS434" s="6"/>
      <c r="BT434" s="6"/>
      <c r="BU434" s="6" t="str">
        <f t="shared" si="250"/>
        <v/>
      </c>
      <c r="BV434" s="6" t="str">
        <f>IF(OR(BS434="",BT434=""),"",SUMIFS('تحميل المصنعيات'!$N:$N,'تحميل المصنعيات'!$F:$F,BT$2,'تحميل المصنعيات'!$D:$D,BR434))</f>
        <v/>
      </c>
      <c r="BW434" s="55" t="str">
        <f t="shared" si="236"/>
        <v/>
      </c>
      <c r="BX434" s="55" t="str">
        <f t="shared" si="251"/>
        <v/>
      </c>
      <c r="BY434" s="129" t="str">
        <f t="shared" si="260"/>
        <v/>
      </c>
      <c r="CA434" s="4" t="s">
        <v>9</v>
      </c>
      <c r="CB434" s="5">
        <v>45599</v>
      </c>
      <c r="CC434" s="6"/>
      <c r="CD434" s="6"/>
      <c r="CE434" s="6" t="str">
        <f t="shared" si="252"/>
        <v/>
      </c>
      <c r="CF434" s="6" t="str">
        <f>IF(OR(CC434="",CD434=""),"",SUMIFS('تحميل المصنعيات'!$N:$N,'تحميل المصنعيات'!$F:$F,CD$2,'تحميل المصنعيات'!$D:$D,CB434))</f>
        <v/>
      </c>
      <c r="CG434" s="55" t="str">
        <f t="shared" si="237"/>
        <v/>
      </c>
      <c r="CH434" s="55" t="str">
        <f t="shared" si="238"/>
        <v/>
      </c>
      <c r="CI434" s="129" t="str">
        <f t="shared" si="261"/>
        <v/>
      </c>
      <c r="CK434" s="4" t="s">
        <v>9</v>
      </c>
      <c r="CL434" s="5">
        <v>45599</v>
      </c>
      <c r="CM434" s="6"/>
      <c r="CN434" s="6"/>
      <c r="CO434" s="6" t="str">
        <f t="shared" si="253"/>
        <v/>
      </c>
      <c r="CP434" s="6" t="str">
        <f>IF(OR(CM434="",CN434=""),"",SUMIFS('تحميل المصنعيات'!$N:$N,'تحميل المصنعيات'!$F:$F,CN$2,'تحميل المصنعيات'!$D:$D,CL434))</f>
        <v/>
      </c>
      <c r="CQ434" s="55" t="str">
        <f t="shared" si="239"/>
        <v/>
      </c>
      <c r="CR434" s="55" t="str">
        <f t="shared" si="240"/>
        <v/>
      </c>
      <c r="CS434" s="129" t="str">
        <f t="shared" si="262"/>
        <v/>
      </c>
    </row>
    <row r="435" spans="9:97" x14ac:dyDescent="0.25">
      <c r="I435" s="4" t="s">
        <v>10</v>
      </c>
      <c r="J435" s="5">
        <v>45600</v>
      </c>
      <c r="K435" s="6"/>
      <c r="L435" s="6"/>
      <c r="M435" s="6" t="str">
        <f t="shared" si="241"/>
        <v/>
      </c>
      <c r="N435" s="6" t="str">
        <f>IF(OR(K435="",L435=""),"",SUMIFS('تحميل المصنعيات'!$N:$N,'تحميل المصنعيات'!$F:$F,L$2,'تحميل المصنعيات'!$D:$D,J435))</f>
        <v/>
      </c>
      <c r="O435" s="55" t="str">
        <f t="shared" si="227"/>
        <v/>
      </c>
      <c r="P435" s="55" t="str">
        <f t="shared" si="254"/>
        <v/>
      </c>
      <c r="Q435" s="129" t="str">
        <f t="shared" si="242"/>
        <v/>
      </c>
      <c r="S435" s="4" t="s">
        <v>10</v>
      </c>
      <c r="T435" s="5">
        <v>45600</v>
      </c>
      <c r="U435" s="6"/>
      <c r="V435" s="6"/>
      <c r="W435" s="6" t="str">
        <f t="shared" si="243"/>
        <v/>
      </c>
      <c r="X435" s="6" t="str">
        <f>IF(OR(U435="",V435=""),"",SUMIFS('تحميل المصنعيات'!$N:$N,'تحميل المصنعيات'!$F:$F,V$2,'تحميل المصنعيات'!$D:$D,T435))</f>
        <v/>
      </c>
      <c r="Y435" s="55" t="str">
        <f t="shared" si="228"/>
        <v/>
      </c>
      <c r="Z435" s="55" t="str">
        <f t="shared" si="229"/>
        <v/>
      </c>
      <c r="AA435" s="129" t="str">
        <f t="shared" si="255"/>
        <v/>
      </c>
      <c r="AC435" s="4" t="s">
        <v>10</v>
      </c>
      <c r="AD435" s="5">
        <v>45600</v>
      </c>
      <c r="AE435" s="6"/>
      <c r="AF435" s="6"/>
      <c r="AG435" s="6" t="str">
        <f t="shared" si="244"/>
        <v/>
      </c>
      <c r="AH435" s="6" t="str">
        <f>IF(OR(AE435="",AF435=""),"",SUMIFS('تحميل المصنعيات'!$N:$N,'تحميل المصنعيات'!$F:$F,AF$2,'تحميل المصنعيات'!$D:$D,AD435))</f>
        <v/>
      </c>
      <c r="AI435" s="55" t="str">
        <f t="shared" si="230"/>
        <v/>
      </c>
      <c r="AJ435" s="55" t="str">
        <f t="shared" si="245"/>
        <v/>
      </c>
      <c r="AK435" s="129" t="str">
        <f t="shared" si="256"/>
        <v/>
      </c>
      <c r="AM435" s="4" t="s">
        <v>10</v>
      </c>
      <c r="AN435" s="5">
        <v>45600</v>
      </c>
      <c r="AO435" s="6"/>
      <c r="AP435" s="6"/>
      <c r="AQ435" s="6" t="str">
        <f t="shared" si="246"/>
        <v/>
      </c>
      <c r="AR435" s="6" t="str">
        <f>IF(OR(AO435="",AP435=""),"",SUMIFS('تحميل المصنعيات'!$N:$N,'تحميل المصنعيات'!$F:$F,AP$2,'تحميل المصنعيات'!$D:$D,AN435))</f>
        <v/>
      </c>
      <c r="AS435" s="55" t="str">
        <f t="shared" si="231"/>
        <v/>
      </c>
      <c r="AT435" s="55" t="str">
        <f t="shared" si="232"/>
        <v/>
      </c>
      <c r="AU435" s="129" t="str">
        <f t="shared" si="257"/>
        <v/>
      </c>
      <c r="AW435" s="4" t="s">
        <v>10</v>
      </c>
      <c r="AX435" s="5">
        <v>45600</v>
      </c>
      <c r="AY435" s="6"/>
      <c r="AZ435" s="6"/>
      <c r="BA435" s="6" t="str">
        <f t="shared" si="247"/>
        <v/>
      </c>
      <c r="BB435" s="6" t="str">
        <f>IF(OR(AY435="",AZ435=""),"",SUMIFS('تحميل المصنعيات'!$N:$N,'تحميل المصنعيات'!$F:$F,AZ$2,'تحميل المصنعيات'!$D:$D,AX435))</f>
        <v/>
      </c>
      <c r="BC435" s="55" t="str">
        <f t="shared" si="233"/>
        <v/>
      </c>
      <c r="BD435" s="55" t="str">
        <f t="shared" si="248"/>
        <v/>
      </c>
      <c r="BE435" s="129" t="str">
        <f t="shared" si="258"/>
        <v/>
      </c>
      <c r="BG435" s="4" t="s">
        <v>10</v>
      </c>
      <c r="BH435" s="5">
        <v>45600</v>
      </c>
      <c r="BI435" s="6"/>
      <c r="BJ435" s="6"/>
      <c r="BK435" s="6" t="str">
        <f t="shared" si="249"/>
        <v/>
      </c>
      <c r="BL435" s="6" t="str">
        <f>IF(OR(BI435="",BJ435=""),"",SUMIFS('تحميل المصنعيات'!$N:$N,'تحميل المصنعيات'!$F:$F,BJ$2,'تحميل المصنعيات'!$D:$D,BH435))</f>
        <v/>
      </c>
      <c r="BM435" s="55" t="str">
        <f t="shared" si="234"/>
        <v/>
      </c>
      <c r="BN435" s="55" t="str">
        <f t="shared" si="235"/>
        <v/>
      </c>
      <c r="BO435" s="129" t="str">
        <f t="shared" si="259"/>
        <v/>
      </c>
      <c r="BQ435" s="4" t="s">
        <v>10</v>
      </c>
      <c r="BR435" s="5">
        <v>45600</v>
      </c>
      <c r="BS435" s="6"/>
      <c r="BT435" s="6"/>
      <c r="BU435" s="6" t="str">
        <f t="shared" si="250"/>
        <v/>
      </c>
      <c r="BV435" s="6" t="str">
        <f>IF(OR(BS435="",BT435=""),"",SUMIFS('تحميل المصنعيات'!$N:$N,'تحميل المصنعيات'!$F:$F,BT$2,'تحميل المصنعيات'!$D:$D,BR435))</f>
        <v/>
      </c>
      <c r="BW435" s="55" t="str">
        <f t="shared" si="236"/>
        <v/>
      </c>
      <c r="BX435" s="55" t="str">
        <f t="shared" si="251"/>
        <v/>
      </c>
      <c r="BY435" s="129" t="str">
        <f t="shared" si="260"/>
        <v/>
      </c>
      <c r="CA435" s="4" t="s">
        <v>10</v>
      </c>
      <c r="CB435" s="5">
        <v>45600</v>
      </c>
      <c r="CC435" s="6"/>
      <c r="CD435" s="6"/>
      <c r="CE435" s="6" t="str">
        <f t="shared" si="252"/>
        <v/>
      </c>
      <c r="CF435" s="6" t="str">
        <f>IF(OR(CC435="",CD435=""),"",SUMIFS('تحميل المصنعيات'!$N:$N,'تحميل المصنعيات'!$F:$F,CD$2,'تحميل المصنعيات'!$D:$D,CB435))</f>
        <v/>
      </c>
      <c r="CG435" s="55" t="str">
        <f t="shared" si="237"/>
        <v/>
      </c>
      <c r="CH435" s="55" t="str">
        <f t="shared" si="238"/>
        <v/>
      </c>
      <c r="CI435" s="129" t="str">
        <f t="shared" si="261"/>
        <v/>
      </c>
      <c r="CK435" s="4" t="s">
        <v>10</v>
      </c>
      <c r="CL435" s="5">
        <v>45600</v>
      </c>
      <c r="CM435" s="6"/>
      <c r="CN435" s="6"/>
      <c r="CO435" s="6" t="str">
        <f t="shared" si="253"/>
        <v/>
      </c>
      <c r="CP435" s="6" t="str">
        <f>IF(OR(CM435="",CN435=""),"",SUMIFS('تحميل المصنعيات'!$N:$N,'تحميل المصنعيات'!$F:$F,CN$2,'تحميل المصنعيات'!$D:$D,CL435))</f>
        <v/>
      </c>
      <c r="CQ435" s="55" t="str">
        <f t="shared" si="239"/>
        <v/>
      </c>
      <c r="CR435" s="55" t="str">
        <f t="shared" si="240"/>
        <v/>
      </c>
      <c r="CS435" s="129" t="str">
        <f t="shared" si="262"/>
        <v/>
      </c>
    </row>
    <row r="436" spans="9:97" x14ac:dyDescent="0.25">
      <c r="I436" s="4" t="s">
        <v>11</v>
      </c>
      <c r="J436" s="5">
        <v>45601</v>
      </c>
      <c r="K436" s="6"/>
      <c r="L436" s="6"/>
      <c r="M436" s="6" t="str">
        <f t="shared" si="241"/>
        <v/>
      </c>
      <c r="N436" s="6" t="str">
        <f>IF(OR(K436="",L436=""),"",SUMIFS('تحميل المصنعيات'!$N:$N,'تحميل المصنعيات'!$F:$F,L$2,'تحميل المصنعيات'!$D:$D,J436))</f>
        <v/>
      </c>
      <c r="O436" s="55" t="str">
        <f t="shared" si="227"/>
        <v/>
      </c>
      <c r="P436" s="55" t="str">
        <f t="shared" si="254"/>
        <v/>
      </c>
      <c r="Q436" s="129" t="str">
        <f t="shared" si="242"/>
        <v/>
      </c>
      <c r="S436" s="4" t="s">
        <v>11</v>
      </c>
      <c r="T436" s="5">
        <v>45601</v>
      </c>
      <c r="U436" s="6"/>
      <c r="V436" s="6"/>
      <c r="W436" s="6" t="str">
        <f t="shared" si="243"/>
        <v/>
      </c>
      <c r="X436" s="6" t="str">
        <f>IF(OR(U436="",V436=""),"",SUMIFS('تحميل المصنعيات'!$N:$N,'تحميل المصنعيات'!$F:$F,V$2,'تحميل المصنعيات'!$D:$D,T436))</f>
        <v/>
      </c>
      <c r="Y436" s="55" t="str">
        <f t="shared" si="228"/>
        <v/>
      </c>
      <c r="Z436" s="55" t="str">
        <f t="shared" si="229"/>
        <v/>
      </c>
      <c r="AA436" s="129" t="str">
        <f t="shared" si="255"/>
        <v/>
      </c>
      <c r="AC436" s="4" t="s">
        <v>11</v>
      </c>
      <c r="AD436" s="5">
        <v>45601</v>
      </c>
      <c r="AE436" s="6"/>
      <c r="AF436" s="6"/>
      <c r="AG436" s="6" t="str">
        <f t="shared" si="244"/>
        <v/>
      </c>
      <c r="AH436" s="6" t="str">
        <f>IF(OR(AE436="",AF436=""),"",SUMIFS('تحميل المصنعيات'!$N:$N,'تحميل المصنعيات'!$F:$F,AF$2,'تحميل المصنعيات'!$D:$D,AD436))</f>
        <v/>
      </c>
      <c r="AI436" s="55" t="str">
        <f t="shared" si="230"/>
        <v/>
      </c>
      <c r="AJ436" s="55" t="str">
        <f t="shared" si="245"/>
        <v/>
      </c>
      <c r="AK436" s="129" t="str">
        <f t="shared" si="256"/>
        <v/>
      </c>
      <c r="AM436" s="4" t="s">
        <v>11</v>
      </c>
      <c r="AN436" s="5">
        <v>45601</v>
      </c>
      <c r="AO436" s="6"/>
      <c r="AP436" s="6"/>
      <c r="AQ436" s="6" t="str">
        <f t="shared" si="246"/>
        <v/>
      </c>
      <c r="AR436" s="6" t="str">
        <f>IF(OR(AO436="",AP436=""),"",SUMIFS('تحميل المصنعيات'!$N:$N,'تحميل المصنعيات'!$F:$F,AP$2,'تحميل المصنعيات'!$D:$D,AN436))</f>
        <v/>
      </c>
      <c r="AS436" s="55" t="str">
        <f t="shared" si="231"/>
        <v/>
      </c>
      <c r="AT436" s="55" t="str">
        <f t="shared" si="232"/>
        <v/>
      </c>
      <c r="AU436" s="129" t="str">
        <f t="shared" si="257"/>
        <v/>
      </c>
      <c r="AW436" s="4" t="s">
        <v>11</v>
      </c>
      <c r="AX436" s="5">
        <v>45601</v>
      </c>
      <c r="AY436" s="6"/>
      <c r="AZ436" s="6"/>
      <c r="BA436" s="6" t="str">
        <f t="shared" si="247"/>
        <v/>
      </c>
      <c r="BB436" s="6" t="str">
        <f>IF(OR(AY436="",AZ436=""),"",SUMIFS('تحميل المصنعيات'!$N:$N,'تحميل المصنعيات'!$F:$F,AZ$2,'تحميل المصنعيات'!$D:$D,AX436))</f>
        <v/>
      </c>
      <c r="BC436" s="55" t="str">
        <f t="shared" si="233"/>
        <v/>
      </c>
      <c r="BD436" s="55" t="str">
        <f t="shared" si="248"/>
        <v/>
      </c>
      <c r="BE436" s="129" t="str">
        <f t="shared" si="258"/>
        <v/>
      </c>
      <c r="BG436" s="4" t="s">
        <v>11</v>
      </c>
      <c r="BH436" s="5">
        <v>45601</v>
      </c>
      <c r="BI436" s="6"/>
      <c r="BJ436" s="6"/>
      <c r="BK436" s="6" t="str">
        <f t="shared" si="249"/>
        <v/>
      </c>
      <c r="BL436" s="6" t="str">
        <f>IF(OR(BI436="",BJ436=""),"",SUMIFS('تحميل المصنعيات'!$N:$N,'تحميل المصنعيات'!$F:$F,BJ$2,'تحميل المصنعيات'!$D:$D,BH436))</f>
        <v/>
      </c>
      <c r="BM436" s="55" t="str">
        <f t="shared" si="234"/>
        <v/>
      </c>
      <c r="BN436" s="55" t="str">
        <f t="shared" si="235"/>
        <v/>
      </c>
      <c r="BO436" s="129" t="str">
        <f t="shared" si="259"/>
        <v/>
      </c>
      <c r="BQ436" s="4" t="s">
        <v>11</v>
      </c>
      <c r="BR436" s="5">
        <v>45601</v>
      </c>
      <c r="BS436" s="6"/>
      <c r="BT436" s="6"/>
      <c r="BU436" s="6" t="str">
        <f t="shared" si="250"/>
        <v/>
      </c>
      <c r="BV436" s="6" t="str">
        <f>IF(OR(BS436="",BT436=""),"",SUMIFS('تحميل المصنعيات'!$N:$N,'تحميل المصنعيات'!$F:$F,BT$2,'تحميل المصنعيات'!$D:$D,BR436))</f>
        <v/>
      </c>
      <c r="BW436" s="55" t="str">
        <f t="shared" si="236"/>
        <v/>
      </c>
      <c r="BX436" s="55" t="str">
        <f t="shared" si="251"/>
        <v/>
      </c>
      <c r="BY436" s="129" t="str">
        <f t="shared" si="260"/>
        <v/>
      </c>
      <c r="CA436" s="4" t="s">
        <v>11</v>
      </c>
      <c r="CB436" s="5">
        <v>45601</v>
      </c>
      <c r="CC436" s="6"/>
      <c r="CD436" s="6"/>
      <c r="CE436" s="6" t="str">
        <f t="shared" si="252"/>
        <v/>
      </c>
      <c r="CF436" s="6" t="str">
        <f>IF(OR(CC436="",CD436=""),"",SUMIFS('تحميل المصنعيات'!$N:$N,'تحميل المصنعيات'!$F:$F,CD$2,'تحميل المصنعيات'!$D:$D,CB436))</f>
        <v/>
      </c>
      <c r="CG436" s="55" t="str">
        <f t="shared" si="237"/>
        <v/>
      </c>
      <c r="CH436" s="55" t="str">
        <f t="shared" si="238"/>
        <v/>
      </c>
      <c r="CI436" s="129" t="str">
        <f t="shared" si="261"/>
        <v/>
      </c>
      <c r="CK436" s="4" t="s">
        <v>11</v>
      </c>
      <c r="CL436" s="5">
        <v>45601</v>
      </c>
      <c r="CM436" s="6"/>
      <c r="CN436" s="6"/>
      <c r="CO436" s="6" t="str">
        <f t="shared" si="253"/>
        <v/>
      </c>
      <c r="CP436" s="6" t="str">
        <f>IF(OR(CM436="",CN436=""),"",SUMIFS('تحميل المصنعيات'!$N:$N,'تحميل المصنعيات'!$F:$F,CN$2,'تحميل المصنعيات'!$D:$D,CL436))</f>
        <v/>
      </c>
      <c r="CQ436" s="55" t="str">
        <f t="shared" si="239"/>
        <v/>
      </c>
      <c r="CR436" s="55" t="str">
        <f t="shared" si="240"/>
        <v/>
      </c>
      <c r="CS436" s="129" t="str">
        <f t="shared" si="262"/>
        <v/>
      </c>
    </row>
    <row r="437" spans="9:97" x14ac:dyDescent="0.25">
      <c r="I437" s="4" t="s">
        <v>12</v>
      </c>
      <c r="J437" s="5">
        <v>45602</v>
      </c>
      <c r="K437" s="6"/>
      <c r="L437" s="6"/>
      <c r="M437" s="6" t="str">
        <f t="shared" si="241"/>
        <v/>
      </c>
      <c r="N437" s="6" t="str">
        <f>IF(OR(K437="",L437=""),"",SUMIFS('تحميل المصنعيات'!$N:$N,'تحميل المصنعيات'!$F:$F,L$2,'تحميل المصنعيات'!$D:$D,J437))</f>
        <v/>
      </c>
      <c r="O437" s="55" t="str">
        <f t="shared" si="227"/>
        <v/>
      </c>
      <c r="P437" s="55" t="str">
        <f t="shared" si="254"/>
        <v/>
      </c>
      <c r="Q437" s="129" t="str">
        <f t="shared" si="242"/>
        <v/>
      </c>
      <c r="S437" s="4" t="s">
        <v>12</v>
      </c>
      <c r="T437" s="5">
        <v>45602</v>
      </c>
      <c r="U437" s="6"/>
      <c r="V437" s="6"/>
      <c r="W437" s="6" t="str">
        <f t="shared" si="243"/>
        <v/>
      </c>
      <c r="X437" s="6" t="str">
        <f>IF(OR(U437="",V437=""),"",SUMIFS('تحميل المصنعيات'!$N:$N,'تحميل المصنعيات'!$F:$F,V$2,'تحميل المصنعيات'!$D:$D,T437))</f>
        <v/>
      </c>
      <c r="Y437" s="55" t="str">
        <f t="shared" si="228"/>
        <v/>
      </c>
      <c r="Z437" s="55" t="str">
        <f t="shared" si="229"/>
        <v/>
      </c>
      <c r="AA437" s="129" t="str">
        <f t="shared" si="255"/>
        <v/>
      </c>
      <c r="AC437" s="4" t="s">
        <v>12</v>
      </c>
      <c r="AD437" s="5">
        <v>45602</v>
      </c>
      <c r="AE437" s="6"/>
      <c r="AF437" s="6"/>
      <c r="AG437" s="6" t="str">
        <f t="shared" si="244"/>
        <v/>
      </c>
      <c r="AH437" s="6" t="str">
        <f>IF(OR(AE437="",AF437=""),"",SUMIFS('تحميل المصنعيات'!$N:$N,'تحميل المصنعيات'!$F:$F,AF$2,'تحميل المصنعيات'!$D:$D,AD437))</f>
        <v/>
      </c>
      <c r="AI437" s="55" t="str">
        <f t="shared" si="230"/>
        <v/>
      </c>
      <c r="AJ437" s="55" t="str">
        <f t="shared" si="245"/>
        <v/>
      </c>
      <c r="AK437" s="129" t="str">
        <f t="shared" si="256"/>
        <v/>
      </c>
      <c r="AM437" s="4" t="s">
        <v>12</v>
      </c>
      <c r="AN437" s="5">
        <v>45602</v>
      </c>
      <c r="AO437" s="6"/>
      <c r="AP437" s="6"/>
      <c r="AQ437" s="6" t="str">
        <f t="shared" si="246"/>
        <v/>
      </c>
      <c r="AR437" s="6" t="str">
        <f>IF(OR(AO437="",AP437=""),"",SUMIFS('تحميل المصنعيات'!$N:$N,'تحميل المصنعيات'!$F:$F,AP$2,'تحميل المصنعيات'!$D:$D,AN437))</f>
        <v/>
      </c>
      <c r="AS437" s="55" t="str">
        <f t="shared" si="231"/>
        <v/>
      </c>
      <c r="AT437" s="55" t="str">
        <f t="shared" si="232"/>
        <v/>
      </c>
      <c r="AU437" s="129" t="str">
        <f t="shared" si="257"/>
        <v/>
      </c>
      <c r="AW437" s="4" t="s">
        <v>12</v>
      </c>
      <c r="AX437" s="5">
        <v>45602</v>
      </c>
      <c r="AY437" s="6"/>
      <c r="AZ437" s="6"/>
      <c r="BA437" s="6" t="str">
        <f t="shared" si="247"/>
        <v/>
      </c>
      <c r="BB437" s="6" t="str">
        <f>IF(OR(AY437="",AZ437=""),"",SUMIFS('تحميل المصنعيات'!$N:$N,'تحميل المصنعيات'!$F:$F,AZ$2,'تحميل المصنعيات'!$D:$D,AX437))</f>
        <v/>
      </c>
      <c r="BC437" s="55" t="str">
        <f t="shared" si="233"/>
        <v/>
      </c>
      <c r="BD437" s="55" t="str">
        <f t="shared" si="248"/>
        <v/>
      </c>
      <c r="BE437" s="129" t="str">
        <f t="shared" si="258"/>
        <v/>
      </c>
      <c r="BG437" s="4" t="s">
        <v>12</v>
      </c>
      <c r="BH437" s="5">
        <v>45602</v>
      </c>
      <c r="BI437" s="6"/>
      <c r="BJ437" s="6"/>
      <c r="BK437" s="6" t="str">
        <f t="shared" si="249"/>
        <v/>
      </c>
      <c r="BL437" s="6" t="str">
        <f>IF(OR(BI437="",BJ437=""),"",SUMIFS('تحميل المصنعيات'!$N:$N,'تحميل المصنعيات'!$F:$F,BJ$2,'تحميل المصنعيات'!$D:$D,BH437))</f>
        <v/>
      </c>
      <c r="BM437" s="55" t="str">
        <f t="shared" si="234"/>
        <v/>
      </c>
      <c r="BN437" s="55" t="str">
        <f t="shared" si="235"/>
        <v/>
      </c>
      <c r="BO437" s="129" t="str">
        <f t="shared" si="259"/>
        <v/>
      </c>
      <c r="BQ437" s="4" t="s">
        <v>12</v>
      </c>
      <c r="BR437" s="5">
        <v>45602</v>
      </c>
      <c r="BS437" s="6"/>
      <c r="BT437" s="6"/>
      <c r="BU437" s="6" t="str">
        <f t="shared" si="250"/>
        <v/>
      </c>
      <c r="BV437" s="6" t="str">
        <f>IF(OR(BS437="",BT437=""),"",SUMIFS('تحميل المصنعيات'!$N:$N,'تحميل المصنعيات'!$F:$F,BT$2,'تحميل المصنعيات'!$D:$D,BR437))</f>
        <v/>
      </c>
      <c r="BW437" s="55" t="str">
        <f t="shared" si="236"/>
        <v/>
      </c>
      <c r="BX437" s="55" t="str">
        <f t="shared" si="251"/>
        <v/>
      </c>
      <c r="BY437" s="129" t="str">
        <f t="shared" si="260"/>
        <v/>
      </c>
      <c r="CA437" s="4" t="s">
        <v>12</v>
      </c>
      <c r="CB437" s="5">
        <v>45602</v>
      </c>
      <c r="CC437" s="6"/>
      <c r="CD437" s="6"/>
      <c r="CE437" s="6" t="str">
        <f t="shared" si="252"/>
        <v/>
      </c>
      <c r="CF437" s="6" t="str">
        <f>IF(OR(CC437="",CD437=""),"",SUMIFS('تحميل المصنعيات'!$N:$N,'تحميل المصنعيات'!$F:$F,CD$2,'تحميل المصنعيات'!$D:$D,CB437))</f>
        <v/>
      </c>
      <c r="CG437" s="55" t="str">
        <f t="shared" si="237"/>
        <v/>
      </c>
      <c r="CH437" s="55" t="str">
        <f t="shared" si="238"/>
        <v/>
      </c>
      <c r="CI437" s="129" t="str">
        <f t="shared" si="261"/>
        <v/>
      </c>
      <c r="CK437" s="4" t="s">
        <v>12</v>
      </c>
      <c r="CL437" s="5">
        <v>45602</v>
      </c>
      <c r="CM437" s="6"/>
      <c r="CN437" s="6"/>
      <c r="CO437" s="6" t="str">
        <f t="shared" si="253"/>
        <v/>
      </c>
      <c r="CP437" s="6" t="str">
        <f>IF(OR(CM437="",CN437=""),"",SUMIFS('تحميل المصنعيات'!$N:$N,'تحميل المصنعيات'!$F:$F,CN$2,'تحميل المصنعيات'!$D:$D,CL437))</f>
        <v/>
      </c>
      <c r="CQ437" s="55" t="str">
        <f t="shared" si="239"/>
        <v/>
      </c>
      <c r="CR437" s="55" t="str">
        <f t="shared" si="240"/>
        <v/>
      </c>
      <c r="CS437" s="129" t="str">
        <f t="shared" si="262"/>
        <v/>
      </c>
    </row>
    <row r="438" spans="9:97" x14ac:dyDescent="0.25">
      <c r="I438" s="4" t="s">
        <v>13</v>
      </c>
      <c r="J438" s="5">
        <v>45603</v>
      </c>
      <c r="K438" s="6"/>
      <c r="L438" s="6"/>
      <c r="M438" s="6" t="str">
        <f t="shared" si="241"/>
        <v/>
      </c>
      <c r="N438" s="6" t="str">
        <f>IF(OR(K438="",L438=""),"",SUMIFS('تحميل المصنعيات'!$N:$N,'تحميل المصنعيات'!$F:$F,L$2,'تحميل المصنعيات'!$D:$D,J438))</f>
        <v/>
      </c>
      <c r="O438" s="55" t="str">
        <f t="shared" si="227"/>
        <v/>
      </c>
      <c r="P438" s="55" t="str">
        <f t="shared" si="254"/>
        <v/>
      </c>
      <c r="Q438" s="129" t="str">
        <f t="shared" si="242"/>
        <v/>
      </c>
      <c r="S438" s="4" t="s">
        <v>13</v>
      </c>
      <c r="T438" s="5">
        <v>45603</v>
      </c>
      <c r="U438" s="6"/>
      <c r="V438" s="6"/>
      <c r="W438" s="6" t="str">
        <f t="shared" si="243"/>
        <v/>
      </c>
      <c r="X438" s="6" t="str">
        <f>IF(OR(U438="",V438=""),"",SUMIFS('تحميل المصنعيات'!$N:$N,'تحميل المصنعيات'!$F:$F,V$2,'تحميل المصنعيات'!$D:$D,T438))</f>
        <v/>
      </c>
      <c r="Y438" s="55" t="str">
        <f t="shared" si="228"/>
        <v/>
      </c>
      <c r="Z438" s="55" t="str">
        <f t="shared" si="229"/>
        <v/>
      </c>
      <c r="AA438" s="129" t="str">
        <f t="shared" si="255"/>
        <v/>
      </c>
      <c r="AC438" s="4" t="s">
        <v>13</v>
      </c>
      <c r="AD438" s="5">
        <v>45603</v>
      </c>
      <c r="AE438" s="6"/>
      <c r="AF438" s="6"/>
      <c r="AG438" s="6" t="str">
        <f t="shared" si="244"/>
        <v/>
      </c>
      <c r="AH438" s="6" t="str">
        <f>IF(OR(AE438="",AF438=""),"",SUMIFS('تحميل المصنعيات'!$N:$N,'تحميل المصنعيات'!$F:$F,AF$2,'تحميل المصنعيات'!$D:$D,AD438))</f>
        <v/>
      </c>
      <c r="AI438" s="55" t="str">
        <f t="shared" si="230"/>
        <v/>
      </c>
      <c r="AJ438" s="55" t="str">
        <f t="shared" si="245"/>
        <v/>
      </c>
      <c r="AK438" s="129" t="str">
        <f t="shared" si="256"/>
        <v/>
      </c>
      <c r="AM438" s="4" t="s">
        <v>13</v>
      </c>
      <c r="AN438" s="5">
        <v>45603</v>
      </c>
      <c r="AO438" s="6"/>
      <c r="AP438" s="6"/>
      <c r="AQ438" s="6" t="str">
        <f t="shared" si="246"/>
        <v/>
      </c>
      <c r="AR438" s="6" t="str">
        <f>IF(OR(AO438="",AP438=""),"",SUMIFS('تحميل المصنعيات'!$N:$N,'تحميل المصنعيات'!$F:$F,AP$2,'تحميل المصنعيات'!$D:$D,AN438))</f>
        <v/>
      </c>
      <c r="AS438" s="55" t="str">
        <f t="shared" si="231"/>
        <v/>
      </c>
      <c r="AT438" s="55" t="str">
        <f t="shared" si="232"/>
        <v/>
      </c>
      <c r="AU438" s="129" t="str">
        <f t="shared" si="257"/>
        <v/>
      </c>
      <c r="AW438" s="4" t="s">
        <v>13</v>
      </c>
      <c r="AX438" s="5">
        <v>45603</v>
      </c>
      <c r="AY438" s="6"/>
      <c r="AZ438" s="6"/>
      <c r="BA438" s="6" t="str">
        <f t="shared" si="247"/>
        <v/>
      </c>
      <c r="BB438" s="6" t="str">
        <f>IF(OR(AY438="",AZ438=""),"",SUMIFS('تحميل المصنعيات'!$N:$N,'تحميل المصنعيات'!$F:$F,AZ$2,'تحميل المصنعيات'!$D:$D,AX438))</f>
        <v/>
      </c>
      <c r="BC438" s="55" t="str">
        <f t="shared" si="233"/>
        <v/>
      </c>
      <c r="BD438" s="55" t="str">
        <f t="shared" si="248"/>
        <v/>
      </c>
      <c r="BE438" s="129" t="str">
        <f t="shared" si="258"/>
        <v/>
      </c>
      <c r="BG438" s="4" t="s">
        <v>13</v>
      </c>
      <c r="BH438" s="5">
        <v>45603</v>
      </c>
      <c r="BI438" s="6"/>
      <c r="BJ438" s="6"/>
      <c r="BK438" s="6" t="str">
        <f t="shared" si="249"/>
        <v/>
      </c>
      <c r="BL438" s="6" t="str">
        <f>IF(OR(BI438="",BJ438=""),"",SUMIFS('تحميل المصنعيات'!$N:$N,'تحميل المصنعيات'!$F:$F,BJ$2,'تحميل المصنعيات'!$D:$D,BH438))</f>
        <v/>
      </c>
      <c r="BM438" s="55" t="str">
        <f t="shared" si="234"/>
        <v/>
      </c>
      <c r="BN438" s="55" t="str">
        <f t="shared" si="235"/>
        <v/>
      </c>
      <c r="BO438" s="129" t="str">
        <f t="shared" si="259"/>
        <v/>
      </c>
      <c r="BQ438" s="4" t="s">
        <v>13</v>
      </c>
      <c r="BR438" s="5">
        <v>45603</v>
      </c>
      <c r="BS438" s="6"/>
      <c r="BT438" s="6"/>
      <c r="BU438" s="6" t="str">
        <f t="shared" si="250"/>
        <v/>
      </c>
      <c r="BV438" s="6" t="str">
        <f>IF(OR(BS438="",BT438=""),"",SUMIFS('تحميل المصنعيات'!$N:$N,'تحميل المصنعيات'!$F:$F,BT$2,'تحميل المصنعيات'!$D:$D,BR438))</f>
        <v/>
      </c>
      <c r="BW438" s="55" t="str">
        <f t="shared" si="236"/>
        <v/>
      </c>
      <c r="BX438" s="55" t="str">
        <f t="shared" si="251"/>
        <v/>
      </c>
      <c r="BY438" s="129" t="str">
        <f t="shared" si="260"/>
        <v/>
      </c>
      <c r="CA438" s="4" t="s">
        <v>13</v>
      </c>
      <c r="CB438" s="5">
        <v>45603</v>
      </c>
      <c r="CC438" s="6"/>
      <c r="CD438" s="6"/>
      <c r="CE438" s="6" t="str">
        <f t="shared" si="252"/>
        <v/>
      </c>
      <c r="CF438" s="6" t="str">
        <f>IF(OR(CC438="",CD438=""),"",SUMIFS('تحميل المصنعيات'!$N:$N,'تحميل المصنعيات'!$F:$F,CD$2,'تحميل المصنعيات'!$D:$D,CB438))</f>
        <v/>
      </c>
      <c r="CG438" s="55" t="str">
        <f t="shared" si="237"/>
        <v/>
      </c>
      <c r="CH438" s="55" t="str">
        <f t="shared" si="238"/>
        <v/>
      </c>
      <c r="CI438" s="129" t="str">
        <f t="shared" si="261"/>
        <v/>
      </c>
      <c r="CK438" s="4" t="s">
        <v>13</v>
      </c>
      <c r="CL438" s="5">
        <v>45603</v>
      </c>
      <c r="CM438" s="6"/>
      <c r="CN438" s="6"/>
      <c r="CO438" s="6" t="str">
        <f t="shared" si="253"/>
        <v/>
      </c>
      <c r="CP438" s="6" t="str">
        <f>IF(OR(CM438="",CN438=""),"",SUMIFS('تحميل المصنعيات'!$N:$N,'تحميل المصنعيات'!$F:$F,CN$2,'تحميل المصنعيات'!$D:$D,CL438))</f>
        <v/>
      </c>
      <c r="CQ438" s="55" t="str">
        <f t="shared" si="239"/>
        <v/>
      </c>
      <c r="CR438" s="55" t="str">
        <f t="shared" si="240"/>
        <v/>
      </c>
      <c r="CS438" s="129" t="str">
        <f t="shared" si="262"/>
        <v/>
      </c>
    </row>
    <row r="439" spans="9:97" x14ac:dyDescent="0.25">
      <c r="I439" s="132" t="s">
        <v>30</v>
      </c>
      <c r="J439" s="133">
        <v>45604</v>
      </c>
      <c r="K439" s="134"/>
      <c r="L439" s="134"/>
      <c r="M439" s="134" t="str">
        <f t="shared" si="241"/>
        <v/>
      </c>
      <c r="N439" s="134" t="str">
        <f>IF(OR(K439="",L439=""),"",SUMIFS('تحميل المصنعيات'!$N:$N,'تحميل المصنعيات'!$F:$F,L$2,'تحميل المصنعيات'!$D:$D,J439))</f>
        <v/>
      </c>
      <c r="O439" s="135" t="str">
        <f t="shared" si="227"/>
        <v/>
      </c>
      <c r="P439" s="135" t="str">
        <f t="shared" si="254"/>
        <v/>
      </c>
      <c r="Q439" s="132" t="str">
        <f t="shared" si="242"/>
        <v/>
      </c>
      <c r="S439" s="132" t="s">
        <v>30</v>
      </c>
      <c r="T439" s="133">
        <v>45604</v>
      </c>
      <c r="U439" s="134"/>
      <c r="V439" s="134"/>
      <c r="W439" s="134" t="str">
        <f t="shared" si="243"/>
        <v/>
      </c>
      <c r="X439" s="134" t="str">
        <f>IF(OR(U439="",V439=""),"",SUMIFS('تحميل المصنعيات'!$N:$N,'تحميل المصنعيات'!$F:$F,V$2,'تحميل المصنعيات'!$D:$D,T439))</f>
        <v/>
      </c>
      <c r="Y439" s="135" t="str">
        <f t="shared" si="228"/>
        <v/>
      </c>
      <c r="Z439" s="135" t="str">
        <f t="shared" si="229"/>
        <v/>
      </c>
      <c r="AA439" s="132" t="str">
        <f t="shared" si="255"/>
        <v/>
      </c>
      <c r="AC439" s="132" t="s">
        <v>30</v>
      </c>
      <c r="AD439" s="133">
        <v>45604</v>
      </c>
      <c r="AE439" s="134"/>
      <c r="AF439" s="134"/>
      <c r="AG439" s="134" t="str">
        <f t="shared" si="244"/>
        <v/>
      </c>
      <c r="AH439" s="134" t="str">
        <f>IF(OR(AE439="",AF439=""),"",SUMIFS('تحميل المصنعيات'!$N:$N,'تحميل المصنعيات'!$F:$F,AF$2,'تحميل المصنعيات'!$D:$D,AD439))</f>
        <v/>
      </c>
      <c r="AI439" s="135" t="str">
        <f t="shared" si="230"/>
        <v/>
      </c>
      <c r="AJ439" s="135" t="str">
        <f t="shared" si="245"/>
        <v/>
      </c>
      <c r="AK439" s="132" t="str">
        <f t="shared" si="256"/>
        <v/>
      </c>
      <c r="AM439" s="132" t="s">
        <v>30</v>
      </c>
      <c r="AN439" s="133">
        <v>45604</v>
      </c>
      <c r="AO439" s="134"/>
      <c r="AP439" s="134"/>
      <c r="AQ439" s="134" t="str">
        <f t="shared" si="246"/>
        <v/>
      </c>
      <c r="AR439" s="134" t="str">
        <f>IF(OR(AO439="",AP439=""),"",SUMIFS('تحميل المصنعيات'!$N:$N,'تحميل المصنعيات'!$F:$F,AP$2,'تحميل المصنعيات'!$D:$D,AN439))</f>
        <v/>
      </c>
      <c r="AS439" s="135" t="str">
        <f t="shared" si="231"/>
        <v/>
      </c>
      <c r="AT439" s="135" t="str">
        <f t="shared" si="232"/>
        <v/>
      </c>
      <c r="AU439" s="132" t="str">
        <f t="shared" si="257"/>
        <v/>
      </c>
      <c r="AW439" s="132" t="s">
        <v>30</v>
      </c>
      <c r="AX439" s="133">
        <v>45604</v>
      </c>
      <c r="AY439" s="134"/>
      <c r="AZ439" s="134"/>
      <c r="BA439" s="134" t="str">
        <f t="shared" si="247"/>
        <v/>
      </c>
      <c r="BB439" s="134" t="str">
        <f>IF(OR(AY439="",AZ439=""),"",SUMIFS('تحميل المصنعيات'!$N:$N,'تحميل المصنعيات'!$F:$F,AZ$2,'تحميل المصنعيات'!$D:$D,AX439))</f>
        <v/>
      </c>
      <c r="BC439" s="135" t="str">
        <f t="shared" si="233"/>
        <v/>
      </c>
      <c r="BD439" s="135" t="str">
        <f t="shared" si="248"/>
        <v/>
      </c>
      <c r="BE439" s="132" t="str">
        <f t="shared" si="258"/>
        <v/>
      </c>
      <c r="BG439" s="132" t="s">
        <v>30</v>
      </c>
      <c r="BH439" s="133">
        <v>45604</v>
      </c>
      <c r="BI439" s="134"/>
      <c r="BJ439" s="134"/>
      <c r="BK439" s="134" t="str">
        <f t="shared" si="249"/>
        <v/>
      </c>
      <c r="BL439" s="134" t="str">
        <f>IF(OR(BI439="",BJ439=""),"",SUMIFS('تحميل المصنعيات'!$N:$N,'تحميل المصنعيات'!$F:$F,BJ$2,'تحميل المصنعيات'!$D:$D,BH439))</f>
        <v/>
      </c>
      <c r="BM439" s="135" t="str">
        <f t="shared" si="234"/>
        <v/>
      </c>
      <c r="BN439" s="135" t="str">
        <f t="shared" si="235"/>
        <v/>
      </c>
      <c r="BO439" s="132" t="str">
        <f t="shared" si="259"/>
        <v/>
      </c>
      <c r="BQ439" s="132" t="s">
        <v>30</v>
      </c>
      <c r="BR439" s="133">
        <v>45604</v>
      </c>
      <c r="BS439" s="134"/>
      <c r="BT439" s="134"/>
      <c r="BU439" s="134" t="str">
        <f t="shared" si="250"/>
        <v/>
      </c>
      <c r="BV439" s="134" t="str">
        <f>IF(OR(BS439="",BT439=""),"",SUMIFS('تحميل المصنعيات'!$N:$N,'تحميل المصنعيات'!$F:$F,BT$2,'تحميل المصنعيات'!$D:$D,BR439))</f>
        <v/>
      </c>
      <c r="BW439" s="135" t="str">
        <f t="shared" si="236"/>
        <v/>
      </c>
      <c r="BX439" s="135" t="str">
        <f t="shared" si="251"/>
        <v/>
      </c>
      <c r="BY439" s="132" t="str">
        <f t="shared" si="260"/>
        <v/>
      </c>
      <c r="CA439" s="132" t="s">
        <v>30</v>
      </c>
      <c r="CB439" s="133">
        <v>45604</v>
      </c>
      <c r="CC439" s="134"/>
      <c r="CD439" s="134"/>
      <c r="CE439" s="134" t="str">
        <f t="shared" si="252"/>
        <v/>
      </c>
      <c r="CF439" s="134" t="str">
        <f>IF(OR(CC439="",CD439=""),"",SUMIFS('تحميل المصنعيات'!$N:$N,'تحميل المصنعيات'!$F:$F,CD$2,'تحميل المصنعيات'!$D:$D,CB439))</f>
        <v/>
      </c>
      <c r="CG439" s="135" t="str">
        <f t="shared" si="237"/>
        <v/>
      </c>
      <c r="CH439" s="135" t="str">
        <f t="shared" si="238"/>
        <v/>
      </c>
      <c r="CI439" s="132" t="str">
        <f t="shared" si="261"/>
        <v/>
      </c>
      <c r="CK439" s="132" t="s">
        <v>30</v>
      </c>
      <c r="CL439" s="133">
        <v>45604</v>
      </c>
      <c r="CM439" s="134"/>
      <c r="CN439" s="134"/>
      <c r="CO439" s="134" t="str">
        <f t="shared" si="253"/>
        <v/>
      </c>
      <c r="CP439" s="134" t="str">
        <f>IF(OR(CM439="",CN439=""),"",SUMIFS('تحميل المصنعيات'!$N:$N,'تحميل المصنعيات'!$F:$F,CN$2,'تحميل المصنعيات'!$D:$D,CL439))</f>
        <v/>
      </c>
      <c r="CQ439" s="135" t="str">
        <f t="shared" si="239"/>
        <v/>
      </c>
      <c r="CR439" s="135" t="str">
        <f t="shared" si="240"/>
        <v/>
      </c>
      <c r="CS439" s="132" t="str">
        <f t="shared" si="262"/>
        <v/>
      </c>
    </row>
    <row r="440" spans="9:97" x14ac:dyDescent="0.25">
      <c r="I440" s="4" t="s">
        <v>8</v>
      </c>
      <c r="J440" s="5">
        <v>45605</v>
      </c>
      <c r="K440" s="6"/>
      <c r="L440" s="6"/>
      <c r="M440" s="6" t="str">
        <f t="shared" si="241"/>
        <v/>
      </c>
      <c r="N440" s="6" t="str">
        <f>IF(OR(K440="",L440=""),"",SUMIFS('تحميل المصنعيات'!$N:$N,'تحميل المصنعيات'!$F:$F,L$2,'تحميل المصنعيات'!$D:$D,J440))</f>
        <v/>
      </c>
      <c r="O440" s="55" t="str">
        <f t="shared" si="227"/>
        <v/>
      </c>
      <c r="P440" s="55" t="str">
        <f t="shared" si="254"/>
        <v/>
      </c>
      <c r="Q440" s="129" t="str">
        <f t="shared" si="242"/>
        <v/>
      </c>
      <c r="S440" s="4" t="s">
        <v>8</v>
      </c>
      <c r="T440" s="5">
        <v>45605</v>
      </c>
      <c r="U440" s="6"/>
      <c r="V440" s="6"/>
      <c r="W440" s="6" t="str">
        <f t="shared" si="243"/>
        <v/>
      </c>
      <c r="X440" s="6" t="str">
        <f>IF(OR(U440="",V440=""),"",SUMIFS('تحميل المصنعيات'!$N:$N,'تحميل المصنعيات'!$F:$F,V$2,'تحميل المصنعيات'!$D:$D,T440))</f>
        <v/>
      </c>
      <c r="Y440" s="55" t="str">
        <f t="shared" si="228"/>
        <v/>
      </c>
      <c r="Z440" s="55" t="str">
        <f t="shared" si="229"/>
        <v/>
      </c>
      <c r="AA440" s="129" t="str">
        <f t="shared" si="255"/>
        <v/>
      </c>
      <c r="AC440" s="4" t="s">
        <v>8</v>
      </c>
      <c r="AD440" s="5">
        <v>45605</v>
      </c>
      <c r="AE440" s="6"/>
      <c r="AF440" s="6"/>
      <c r="AG440" s="6" t="str">
        <f t="shared" si="244"/>
        <v/>
      </c>
      <c r="AH440" s="6" t="str">
        <f>IF(OR(AE440="",AF440=""),"",SUMIFS('تحميل المصنعيات'!$N:$N,'تحميل المصنعيات'!$F:$F,AF$2,'تحميل المصنعيات'!$D:$D,AD440))</f>
        <v/>
      </c>
      <c r="AI440" s="55" t="str">
        <f t="shared" si="230"/>
        <v/>
      </c>
      <c r="AJ440" s="55" t="str">
        <f t="shared" si="245"/>
        <v/>
      </c>
      <c r="AK440" s="129" t="str">
        <f t="shared" si="256"/>
        <v/>
      </c>
      <c r="AM440" s="4" t="s">
        <v>8</v>
      </c>
      <c r="AN440" s="5">
        <v>45605</v>
      </c>
      <c r="AO440" s="6"/>
      <c r="AP440" s="6"/>
      <c r="AQ440" s="6" t="str">
        <f t="shared" si="246"/>
        <v/>
      </c>
      <c r="AR440" s="6" t="str">
        <f>IF(OR(AO440="",AP440=""),"",SUMIFS('تحميل المصنعيات'!$N:$N,'تحميل المصنعيات'!$F:$F,AP$2,'تحميل المصنعيات'!$D:$D,AN440))</f>
        <v/>
      </c>
      <c r="AS440" s="55" t="str">
        <f t="shared" si="231"/>
        <v/>
      </c>
      <c r="AT440" s="55" t="str">
        <f t="shared" si="232"/>
        <v/>
      </c>
      <c r="AU440" s="129" t="str">
        <f t="shared" si="257"/>
        <v/>
      </c>
      <c r="AW440" s="4" t="s">
        <v>8</v>
      </c>
      <c r="AX440" s="5">
        <v>45605</v>
      </c>
      <c r="AY440" s="6"/>
      <c r="AZ440" s="6"/>
      <c r="BA440" s="6" t="str">
        <f t="shared" si="247"/>
        <v/>
      </c>
      <c r="BB440" s="6" t="str">
        <f>IF(OR(AY440="",AZ440=""),"",SUMIFS('تحميل المصنعيات'!$N:$N,'تحميل المصنعيات'!$F:$F,AZ$2,'تحميل المصنعيات'!$D:$D,AX440))</f>
        <v/>
      </c>
      <c r="BC440" s="55" t="str">
        <f t="shared" si="233"/>
        <v/>
      </c>
      <c r="BD440" s="55" t="str">
        <f t="shared" si="248"/>
        <v/>
      </c>
      <c r="BE440" s="129" t="str">
        <f t="shared" si="258"/>
        <v/>
      </c>
      <c r="BG440" s="4" t="s">
        <v>8</v>
      </c>
      <c r="BH440" s="5">
        <v>45605</v>
      </c>
      <c r="BI440" s="6"/>
      <c r="BJ440" s="6"/>
      <c r="BK440" s="6" t="str">
        <f t="shared" si="249"/>
        <v/>
      </c>
      <c r="BL440" s="6" t="str">
        <f>IF(OR(BI440="",BJ440=""),"",SUMIFS('تحميل المصنعيات'!$N:$N,'تحميل المصنعيات'!$F:$F,BJ$2,'تحميل المصنعيات'!$D:$D,BH440))</f>
        <v/>
      </c>
      <c r="BM440" s="55" t="str">
        <f t="shared" si="234"/>
        <v/>
      </c>
      <c r="BN440" s="55" t="str">
        <f t="shared" si="235"/>
        <v/>
      </c>
      <c r="BO440" s="129" t="str">
        <f t="shared" si="259"/>
        <v/>
      </c>
      <c r="BQ440" s="4" t="s">
        <v>8</v>
      </c>
      <c r="BR440" s="5">
        <v>45605</v>
      </c>
      <c r="BS440" s="6"/>
      <c r="BT440" s="6"/>
      <c r="BU440" s="6" t="str">
        <f t="shared" si="250"/>
        <v/>
      </c>
      <c r="BV440" s="6" t="str">
        <f>IF(OR(BS440="",BT440=""),"",SUMIFS('تحميل المصنعيات'!$N:$N,'تحميل المصنعيات'!$F:$F,BT$2,'تحميل المصنعيات'!$D:$D,BR440))</f>
        <v/>
      </c>
      <c r="BW440" s="55" t="str">
        <f t="shared" si="236"/>
        <v/>
      </c>
      <c r="BX440" s="55" t="str">
        <f t="shared" si="251"/>
        <v/>
      </c>
      <c r="BY440" s="129" t="str">
        <f t="shared" si="260"/>
        <v/>
      </c>
      <c r="CA440" s="4" t="s">
        <v>8</v>
      </c>
      <c r="CB440" s="5">
        <v>45605</v>
      </c>
      <c r="CC440" s="6"/>
      <c r="CD440" s="6"/>
      <c r="CE440" s="6" t="str">
        <f t="shared" si="252"/>
        <v/>
      </c>
      <c r="CF440" s="6" t="str">
        <f>IF(OR(CC440="",CD440=""),"",SUMIFS('تحميل المصنعيات'!$N:$N,'تحميل المصنعيات'!$F:$F,CD$2,'تحميل المصنعيات'!$D:$D,CB440))</f>
        <v/>
      </c>
      <c r="CG440" s="55" t="str">
        <f t="shared" si="237"/>
        <v/>
      </c>
      <c r="CH440" s="55" t="str">
        <f t="shared" si="238"/>
        <v/>
      </c>
      <c r="CI440" s="129" t="str">
        <f t="shared" si="261"/>
        <v/>
      </c>
      <c r="CK440" s="4" t="s">
        <v>8</v>
      </c>
      <c r="CL440" s="5">
        <v>45605</v>
      </c>
      <c r="CM440" s="6"/>
      <c r="CN440" s="6"/>
      <c r="CO440" s="6" t="str">
        <f t="shared" si="253"/>
        <v/>
      </c>
      <c r="CP440" s="6" t="str">
        <f>IF(OR(CM440="",CN440=""),"",SUMIFS('تحميل المصنعيات'!$N:$N,'تحميل المصنعيات'!$F:$F,CN$2,'تحميل المصنعيات'!$D:$D,CL440))</f>
        <v/>
      </c>
      <c r="CQ440" s="55" t="str">
        <f t="shared" si="239"/>
        <v/>
      </c>
      <c r="CR440" s="55" t="str">
        <f t="shared" si="240"/>
        <v/>
      </c>
      <c r="CS440" s="129" t="str">
        <f t="shared" si="262"/>
        <v/>
      </c>
    </row>
    <row r="441" spans="9:97" x14ac:dyDescent="0.25">
      <c r="I441" s="4" t="s">
        <v>9</v>
      </c>
      <c r="J441" s="5">
        <v>45606</v>
      </c>
      <c r="K441" s="6"/>
      <c r="L441" s="6"/>
      <c r="M441" s="6" t="str">
        <f t="shared" si="241"/>
        <v/>
      </c>
      <c r="N441" s="6" t="str">
        <f>IF(OR(K441="",L441=""),"",SUMIFS('تحميل المصنعيات'!$N:$N,'تحميل المصنعيات'!$F:$F,L$2,'تحميل المصنعيات'!$D:$D,J441))</f>
        <v/>
      </c>
      <c r="O441" s="55" t="str">
        <f t="shared" si="227"/>
        <v/>
      </c>
      <c r="P441" s="55" t="str">
        <f t="shared" si="254"/>
        <v/>
      </c>
      <c r="Q441" s="129" t="str">
        <f t="shared" si="242"/>
        <v/>
      </c>
      <c r="S441" s="4" t="s">
        <v>9</v>
      </c>
      <c r="T441" s="5">
        <v>45606</v>
      </c>
      <c r="U441" s="6"/>
      <c r="V441" s="6"/>
      <c r="W441" s="6" t="str">
        <f t="shared" si="243"/>
        <v/>
      </c>
      <c r="X441" s="6" t="str">
        <f>IF(OR(U441="",V441=""),"",SUMIFS('تحميل المصنعيات'!$N:$N,'تحميل المصنعيات'!$F:$F,V$2,'تحميل المصنعيات'!$D:$D,T441))</f>
        <v/>
      </c>
      <c r="Y441" s="55" t="str">
        <f t="shared" si="228"/>
        <v/>
      </c>
      <c r="Z441" s="55" t="str">
        <f t="shared" si="229"/>
        <v/>
      </c>
      <c r="AA441" s="129" t="str">
        <f t="shared" si="255"/>
        <v/>
      </c>
      <c r="AC441" s="4" t="s">
        <v>9</v>
      </c>
      <c r="AD441" s="5">
        <v>45606</v>
      </c>
      <c r="AE441" s="6"/>
      <c r="AF441" s="6"/>
      <c r="AG441" s="6" t="str">
        <f t="shared" si="244"/>
        <v/>
      </c>
      <c r="AH441" s="6" t="str">
        <f>IF(OR(AE441="",AF441=""),"",SUMIFS('تحميل المصنعيات'!$N:$N,'تحميل المصنعيات'!$F:$F,AF$2,'تحميل المصنعيات'!$D:$D,AD441))</f>
        <v/>
      </c>
      <c r="AI441" s="55" t="str">
        <f t="shared" si="230"/>
        <v/>
      </c>
      <c r="AJ441" s="55" t="str">
        <f t="shared" si="245"/>
        <v/>
      </c>
      <c r="AK441" s="129" t="str">
        <f t="shared" si="256"/>
        <v/>
      </c>
      <c r="AM441" s="4" t="s">
        <v>9</v>
      </c>
      <c r="AN441" s="5">
        <v>45606</v>
      </c>
      <c r="AO441" s="6"/>
      <c r="AP441" s="6"/>
      <c r="AQ441" s="6" t="str">
        <f t="shared" si="246"/>
        <v/>
      </c>
      <c r="AR441" s="6" t="str">
        <f>IF(OR(AO441="",AP441=""),"",SUMIFS('تحميل المصنعيات'!$N:$N,'تحميل المصنعيات'!$F:$F,AP$2,'تحميل المصنعيات'!$D:$D,AN441))</f>
        <v/>
      </c>
      <c r="AS441" s="55" t="str">
        <f t="shared" si="231"/>
        <v/>
      </c>
      <c r="AT441" s="55" t="str">
        <f t="shared" si="232"/>
        <v/>
      </c>
      <c r="AU441" s="129" t="str">
        <f t="shared" si="257"/>
        <v/>
      </c>
      <c r="AW441" s="4" t="s">
        <v>9</v>
      </c>
      <c r="AX441" s="5">
        <v>45606</v>
      </c>
      <c r="AY441" s="6"/>
      <c r="AZ441" s="6"/>
      <c r="BA441" s="6" t="str">
        <f t="shared" si="247"/>
        <v/>
      </c>
      <c r="BB441" s="6" t="str">
        <f>IF(OR(AY441="",AZ441=""),"",SUMIFS('تحميل المصنعيات'!$N:$N,'تحميل المصنعيات'!$F:$F,AZ$2,'تحميل المصنعيات'!$D:$D,AX441))</f>
        <v/>
      </c>
      <c r="BC441" s="55" t="str">
        <f t="shared" si="233"/>
        <v/>
      </c>
      <c r="BD441" s="55" t="str">
        <f t="shared" si="248"/>
        <v/>
      </c>
      <c r="BE441" s="129" t="str">
        <f t="shared" si="258"/>
        <v/>
      </c>
      <c r="BG441" s="4" t="s">
        <v>9</v>
      </c>
      <c r="BH441" s="5">
        <v>45606</v>
      </c>
      <c r="BI441" s="6"/>
      <c r="BJ441" s="6"/>
      <c r="BK441" s="6" t="str">
        <f t="shared" si="249"/>
        <v/>
      </c>
      <c r="BL441" s="6" t="str">
        <f>IF(OR(BI441="",BJ441=""),"",SUMIFS('تحميل المصنعيات'!$N:$N,'تحميل المصنعيات'!$F:$F,BJ$2,'تحميل المصنعيات'!$D:$D,BH441))</f>
        <v/>
      </c>
      <c r="BM441" s="55" t="str">
        <f t="shared" si="234"/>
        <v/>
      </c>
      <c r="BN441" s="55" t="str">
        <f t="shared" si="235"/>
        <v/>
      </c>
      <c r="BO441" s="129" t="str">
        <f t="shared" si="259"/>
        <v/>
      </c>
      <c r="BQ441" s="4" t="s">
        <v>9</v>
      </c>
      <c r="BR441" s="5">
        <v>45606</v>
      </c>
      <c r="BS441" s="6"/>
      <c r="BT441" s="6"/>
      <c r="BU441" s="6" t="str">
        <f t="shared" si="250"/>
        <v/>
      </c>
      <c r="BV441" s="6" t="str">
        <f>IF(OR(BS441="",BT441=""),"",SUMIFS('تحميل المصنعيات'!$N:$N,'تحميل المصنعيات'!$F:$F,BT$2,'تحميل المصنعيات'!$D:$D,BR441))</f>
        <v/>
      </c>
      <c r="BW441" s="55" t="str">
        <f t="shared" si="236"/>
        <v/>
      </c>
      <c r="BX441" s="55" t="str">
        <f t="shared" si="251"/>
        <v/>
      </c>
      <c r="BY441" s="129" t="str">
        <f t="shared" si="260"/>
        <v/>
      </c>
      <c r="CA441" s="4" t="s">
        <v>9</v>
      </c>
      <c r="CB441" s="5">
        <v>45606</v>
      </c>
      <c r="CC441" s="6"/>
      <c r="CD441" s="6"/>
      <c r="CE441" s="6" t="str">
        <f t="shared" si="252"/>
        <v/>
      </c>
      <c r="CF441" s="6" t="str">
        <f>IF(OR(CC441="",CD441=""),"",SUMIFS('تحميل المصنعيات'!$N:$N,'تحميل المصنعيات'!$F:$F,CD$2,'تحميل المصنعيات'!$D:$D,CB441))</f>
        <v/>
      </c>
      <c r="CG441" s="55" t="str">
        <f t="shared" si="237"/>
        <v/>
      </c>
      <c r="CH441" s="55" t="str">
        <f t="shared" si="238"/>
        <v/>
      </c>
      <c r="CI441" s="129" t="str">
        <f t="shared" si="261"/>
        <v/>
      </c>
      <c r="CK441" s="4" t="s">
        <v>9</v>
      </c>
      <c r="CL441" s="5">
        <v>45606</v>
      </c>
      <c r="CM441" s="6"/>
      <c r="CN441" s="6"/>
      <c r="CO441" s="6" t="str">
        <f t="shared" si="253"/>
        <v/>
      </c>
      <c r="CP441" s="6" t="str">
        <f>IF(OR(CM441="",CN441=""),"",SUMIFS('تحميل المصنعيات'!$N:$N,'تحميل المصنعيات'!$F:$F,CN$2,'تحميل المصنعيات'!$D:$D,CL441))</f>
        <v/>
      </c>
      <c r="CQ441" s="55" t="str">
        <f t="shared" si="239"/>
        <v/>
      </c>
      <c r="CR441" s="55" t="str">
        <f t="shared" si="240"/>
        <v/>
      </c>
      <c r="CS441" s="129" t="str">
        <f t="shared" si="262"/>
        <v/>
      </c>
    </row>
    <row r="442" spans="9:97" x14ac:dyDescent="0.25">
      <c r="I442" s="4" t="s">
        <v>10</v>
      </c>
      <c r="J442" s="5">
        <v>45607</v>
      </c>
      <c r="K442" s="6"/>
      <c r="L442" s="6"/>
      <c r="M442" s="6" t="str">
        <f t="shared" si="241"/>
        <v/>
      </c>
      <c r="N442" s="6" t="str">
        <f>IF(OR(K442="",L442=""),"",SUMIFS('تحميل المصنعيات'!$N:$N,'تحميل المصنعيات'!$F:$F,L$2,'تحميل المصنعيات'!$D:$D,J442))</f>
        <v/>
      </c>
      <c r="O442" s="55" t="str">
        <f t="shared" si="227"/>
        <v/>
      </c>
      <c r="P442" s="55" t="str">
        <f t="shared" si="254"/>
        <v/>
      </c>
      <c r="Q442" s="129" t="str">
        <f t="shared" si="242"/>
        <v/>
      </c>
      <c r="S442" s="4" t="s">
        <v>10</v>
      </c>
      <c r="T442" s="5">
        <v>45607</v>
      </c>
      <c r="U442" s="6"/>
      <c r="V442" s="6"/>
      <c r="W442" s="6" t="str">
        <f t="shared" si="243"/>
        <v/>
      </c>
      <c r="X442" s="6" t="str">
        <f>IF(OR(U442="",V442=""),"",SUMIFS('تحميل المصنعيات'!$N:$N,'تحميل المصنعيات'!$F:$F,V$2,'تحميل المصنعيات'!$D:$D,T442))</f>
        <v/>
      </c>
      <c r="Y442" s="55" t="str">
        <f t="shared" si="228"/>
        <v/>
      </c>
      <c r="Z442" s="55" t="str">
        <f t="shared" si="229"/>
        <v/>
      </c>
      <c r="AA442" s="129" t="str">
        <f t="shared" si="255"/>
        <v/>
      </c>
      <c r="AC442" s="4" t="s">
        <v>10</v>
      </c>
      <c r="AD442" s="5">
        <v>45607</v>
      </c>
      <c r="AE442" s="6"/>
      <c r="AF442" s="6"/>
      <c r="AG442" s="6" t="str">
        <f t="shared" si="244"/>
        <v/>
      </c>
      <c r="AH442" s="6" t="str">
        <f>IF(OR(AE442="",AF442=""),"",SUMIFS('تحميل المصنعيات'!$N:$N,'تحميل المصنعيات'!$F:$F,AF$2,'تحميل المصنعيات'!$D:$D,AD442))</f>
        <v/>
      </c>
      <c r="AI442" s="55" t="str">
        <f t="shared" si="230"/>
        <v/>
      </c>
      <c r="AJ442" s="55" t="str">
        <f t="shared" si="245"/>
        <v/>
      </c>
      <c r="AK442" s="129" t="str">
        <f t="shared" si="256"/>
        <v/>
      </c>
      <c r="AM442" s="4" t="s">
        <v>10</v>
      </c>
      <c r="AN442" s="5">
        <v>45607</v>
      </c>
      <c r="AO442" s="6"/>
      <c r="AP442" s="6"/>
      <c r="AQ442" s="6" t="str">
        <f t="shared" si="246"/>
        <v/>
      </c>
      <c r="AR442" s="6" t="str">
        <f>IF(OR(AO442="",AP442=""),"",SUMIFS('تحميل المصنعيات'!$N:$N,'تحميل المصنعيات'!$F:$F,AP$2,'تحميل المصنعيات'!$D:$D,AN442))</f>
        <v/>
      </c>
      <c r="AS442" s="55" t="str">
        <f t="shared" si="231"/>
        <v/>
      </c>
      <c r="AT442" s="55" t="str">
        <f t="shared" si="232"/>
        <v/>
      </c>
      <c r="AU442" s="129" t="str">
        <f t="shared" si="257"/>
        <v/>
      </c>
      <c r="AW442" s="4" t="s">
        <v>10</v>
      </c>
      <c r="AX442" s="5">
        <v>45607</v>
      </c>
      <c r="AY442" s="6"/>
      <c r="AZ442" s="6"/>
      <c r="BA442" s="6" t="str">
        <f t="shared" si="247"/>
        <v/>
      </c>
      <c r="BB442" s="6" t="str">
        <f>IF(OR(AY442="",AZ442=""),"",SUMIFS('تحميل المصنعيات'!$N:$N,'تحميل المصنعيات'!$F:$F,AZ$2,'تحميل المصنعيات'!$D:$D,AX442))</f>
        <v/>
      </c>
      <c r="BC442" s="55" t="str">
        <f t="shared" si="233"/>
        <v/>
      </c>
      <c r="BD442" s="55" t="str">
        <f t="shared" si="248"/>
        <v/>
      </c>
      <c r="BE442" s="129" t="str">
        <f t="shared" si="258"/>
        <v/>
      </c>
      <c r="BG442" s="4" t="s">
        <v>10</v>
      </c>
      <c r="BH442" s="5">
        <v>45607</v>
      </c>
      <c r="BI442" s="6"/>
      <c r="BJ442" s="6"/>
      <c r="BK442" s="6" t="str">
        <f t="shared" si="249"/>
        <v/>
      </c>
      <c r="BL442" s="6" t="str">
        <f>IF(OR(BI442="",BJ442=""),"",SUMIFS('تحميل المصنعيات'!$N:$N,'تحميل المصنعيات'!$F:$F,BJ$2,'تحميل المصنعيات'!$D:$D,BH442))</f>
        <v/>
      </c>
      <c r="BM442" s="55" t="str">
        <f t="shared" si="234"/>
        <v/>
      </c>
      <c r="BN442" s="55" t="str">
        <f t="shared" si="235"/>
        <v/>
      </c>
      <c r="BO442" s="129" t="str">
        <f t="shared" si="259"/>
        <v/>
      </c>
      <c r="BQ442" s="4" t="s">
        <v>10</v>
      </c>
      <c r="BR442" s="5">
        <v>45607</v>
      </c>
      <c r="BS442" s="6"/>
      <c r="BT442" s="6"/>
      <c r="BU442" s="6" t="str">
        <f t="shared" si="250"/>
        <v/>
      </c>
      <c r="BV442" s="6" t="str">
        <f>IF(OR(BS442="",BT442=""),"",SUMIFS('تحميل المصنعيات'!$N:$N,'تحميل المصنعيات'!$F:$F,BT$2,'تحميل المصنعيات'!$D:$D,BR442))</f>
        <v/>
      </c>
      <c r="BW442" s="55" t="str">
        <f t="shared" si="236"/>
        <v/>
      </c>
      <c r="BX442" s="55" t="str">
        <f t="shared" si="251"/>
        <v/>
      </c>
      <c r="BY442" s="129" t="str">
        <f t="shared" si="260"/>
        <v/>
      </c>
      <c r="CA442" s="4" t="s">
        <v>10</v>
      </c>
      <c r="CB442" s="5">
        <v>45607</v>
      </c>
      <c r="CC442" s="6"/>
      <c r="CD442" s="6"/>
      <c r="CE442" s="6" t="str">
        <f t="shared" si="252"/>
        <v/>
      </c>
      <c r="CF442" s="6" t="str">
        <f>IF(OR(CC442="",CD442=""),"",SUMIFS('تحميل المصنعيات'!$N:$N,'تحميل المصنعيات'!$F:$F,CD$2,'تحميل المصنعيات'!$D:$D,CB442))</f>
        <v/>
      </c>
      <c r="CG442" s="55" t="str">
        <f t="shared" si="237"/>
        <v/>
      </c>
      <c r="CH442" s="55" t="str">
        <f t="shared" si="238"/>
        <v/>
      </c>
      <c r="CI442" s="129" t="str">
        <f t="shared" si="261"/>
        <v/>
      </c>
      <c r="CK442" s="4" t="s">
        <v>10</v>
      </c>
      <c r="CL442" s="5">
        <v>45607</v>
      </c>
      <c r="CM442" s="6"/>
      <c r="CN442" s="6"/>
      <c r="CO442" s="6" t="str">
        <f t="shared" si="253"/>
        <v/>
      </c>
      <c r="CP442" s="6" t="str">
        <f>IF(OR(CM442="",CN442=""),"",SUMIFS('تحميل المصنعيات'!$N:$N,'تحميل المصنعيات'!$F:$F,CN$2,'تحميل المصنعيات'!$D:$D,CL442))</f>
        <v/>
      </c>
      <c r="CQ442" s="55" t="str">
        <f t="shared" si="239"/>
        <v/>
      </c>
      <c r="CR442" s="55" t="str">
        <f t="shared" si="240"/>
        <v/>
      </c>
      <c r="CS442" s="129" t="str">
        <f t="shared" si="262"/>
        <v/>
      </c>
    </row>
    <row r="443" spans="9:97" x14ac:dyDescent="0.25">
      <c r="I443" s="4" t="s">
        <v>11</v>
      </c>
      <c r="J443" s="5">
        <v>45608</v>
      </c>
      <c r="K443" s="6"/>
      <c r="L443" s="6"/>
      <c r="M443" s="6" t="str">
        <f t="shared" si="241"/>
        <v/>
      </c>
      <c r="N443" s="6" t="str">
        <f>IF(OR(K443="",L443=""),"",SUMIFS('تحميل المصنعيات'!$N:$N,'تحميل المصنعيات'!$F:$F,L$2,'تحميل المصنعيات'!$D:$D,J443))</f>
        <v/>
      </c>
      <c r="O443" s="55" t="str">
        <f t="shared" si="227"/>
        <v/>
      </c>
      <c r="P443" s="55" t="str">
        <f t="shared" si="254"/>
        <v/>
      </c>
      <c r="Q443" s="129" t="str">
        <f t="shared" si="242"/>
        <v/>
      </c>
      <c r="S443" s="4" t="s">
        <v>11</v>
      </c>
      <c r="T443" s="5">
        <v>45608</v>
      </c>
      <c r="U443" s="6"/>
      <c r="V443" s="6"/>
      <c r="W443" s="6" t="str">
        <f t="shared" si="243"/>
        <v/>
      </c>
      <c r="X443" s="6" t="str">
        <f>IF(OR(U443="",V443=""),"",SUMIFS('تحميل المصنعيات'!$N:$N,'تحميل المصنعيات'!$F:$F,V$2,'تحميل المصنعيات'!$D:$D,T443))</f>
        <v/>
      </c>
      <c r="Y443" s="55" t="str">
        <f t="shared" si="228"/>
        <v/>
      </c>
      <c r="Z443" s="55" t="str">
        <f t="shared" si="229"/>
        <v/>
      </c>
      <c r="AA443" s="129" t="str">
        <f t="shared" si="255"/>
        <v/>
      </c>
      <c r="AC443" s="4" t="s">
        <v>11</v>
      </c>
      <c r="AD443" s="5">
        <v>45608</v>
      </c>
      <c r="AE443" s="6"/>
      <c r="AF443" s="6"/>
      <c r="AG443" s="6" t="str">
        <f t="shared" si="244"/>
        <v/>
      </c>
      <c r="AH443" s="6" t="str">
        <f>IF(OR(AE443="",AF443=""),"",SUMIFS('تحميل المصنعيات'!$N:$N,'تحميل المصنعيات'!$F:$F,AF$2,'تحميل المصنعيات'!$D:$D,AD443))</f>
        <v/>
      </c>
      <c r="AI443" s="55" t="str">
        <f t="shared" si="230"/>
        <v/>
      </c>
      <c r="AJ443" s="55" t="str">
        <f t="shared" si="245"/>
        <v/>
      </c>
      <c r="AK443" s="129" t="str">
        <f t="shared" si="256"/>
        <v/>
      </c>
      <c r="AM443" s="4" t="s">
        <v>11</v>
      </c>
      <c r="AN443" s="5">
        <v>45608</v>
      </c>
      <c r="AO443" s="6"/>
      <c r="AP443" s="6"/>
      <c r="AQ443" s="6" t="str">
        <f t="shared" si="246"/>
        <v/>
      </c>
      <c r="AR443" s="6" t="str">
        <f>IF(OR(AO443="",AP443=""),"",SUMIFS('تحميل المصنعيات'!$N:$N,'تحميل المصنعيات'!$F:$F,AP$2,'تحميل المصنعيات'!$D:$D,AN443))</f>
        <v/>
      </c>
      <c r="AS443" s="55" t="str">
        <f t="shared" si="231"/>
        <v/>
      </c>
      <c r="AT443" s="55" t="str">
        <f t="shared" si="232"/>
        <v/>
      </c>
      <c r="AU443" s="129" t="str">
        <f t="shared" si="257"/>
        <v/>
      </c>
      <c r="AW443" s="4" t="s">
        <v>11</v>
      </c>
      <c r="AX443" s="5">
        <v>45608</v>
      </c>
      <c r="AY443" s="6"/>
      <c r="AZ443" s="6"/>
      <c r="BA443" s="6" t="str">
        <f t="shared" si="247"/>
        <v/>
      </c>
      <c r="BB443" s="6" t="str">
        <f>IF(OR(AY443="",AZ443=""),"",SUMIFS('تحميل المصنعيات'!$N:$N,'تحميل المصنعيات'!$F:$F,AZ$2,'تحميل المصنعيات'!$D:$D,AX443))</f>
        <v/>
      </c>
      <c r="BC443" s="55" t="str">
        <f t="shared" si="233"/>
        <v/>
      </c>
      <c r="BD443" s="55" t="str">
        <f t="shared" si="248"/>
        <v/>
      </c>
      <c r="BE443" s="129" t="str">
        <f t="shared" si="258"/>
        <v/>
      </c>
      <c r="BG443" s="4" t="s">
        <v>11</v>
      </c>
      <c r="BH443" s="5">
        <v>45608</v>
      </c>
      <c r="BI443" s="6"/>
      <c r="BJ443" s="6"/>
      <c r="BK443" s="6" t="str">
        <f t="shared" si="249"/>
        <v/>
      </c>
      <c r="BL443" s="6" t="str">
        <f>IF(OR(BI443="",BJ443=""),"",SUMIFS('تحميل المصنعيات'!$N:$N,'تحميل المصنعيات'!$F:$F,BJ$2,'تحميل المصنعيات'!$D:$D,BH443))</f>
        <v/>
      </c>
      <c r="BM443" s="55" t="str">
        <f t="shared" si="234"/>
        <v/>
      </c>
      <c r="BN443" s="55" t="str">
        <f t="shared" si="235"/>
        <v/>
      </c>
      <c r="BO443" s="129" t="str">
        <f t="shared" si="259"/>
        <v/>
      </c>
      <c r="BQ443" s="4" t="s">
        <v>11</v>
      </c>
      <c r="BR443" s="5">
        <v>45608</v>
      </c>
      <c r="BS443" s="6"/>
      <c r="BT443" s="6"/>
      <c r="BU443" s="6" t="str">
        <f t="shared" si="250"/>
        <v/>
      </c>
      <c r="BV443" s="6" t="str">
        <f>IF(OR(BS443="",BT443=""),"",SUMIFS('تحميل المصنعيات'!$N:$N,'تحميل المصنعيات'!$F:$F,BT$2,'تحميل المصنعيات'!$D:$D,BR443))</f>
        <v/>
      </c>
      <c r="BW443" s="55" t="str">
        <f t="shared" si="236"/>
        <v/>
      </c>
      <c r="BX443" s="55" t="str">
        <f t="shared" si="251"/>
        <v/>
      </c>
      <c r="BY443" s="129" t="str">
        <f t="shared" si="260"/>
        <v/>
      </c>
      <c r="CA443" s="4" t="s">
        <v>11</v>
      </c>
      <c r="CB443" s="5">
        <v>45608</v>
      </c>
      <c r="CC443" s="6"/>
      <c r="CD443" s="6"/>
      <c r="CE443" s="6" t="str">
        <f t="shared" si="252"/>
        <v/>
      </c>
      <c r="CF443" s="6" t="str">
        <f>IF(OR(CC443="",CD443=""),"",SUMIFS('تحميل المصنعيات'!$N:$N,'تحميل المصنعيات'!$F:$F,CD$2,'تحميل المصنعيات'!$D:$D,CB443))</f>
        <v/>
      </c>
      <c r="CG443" s="55" t="str">
        <f t="shared" si="237"/>
        <v/>
      </c>
      <c r="CH443" s="55" t="str">
        <f t="shared" si="238"/>
        <v/>
      </c>
      <c r="CI443" s="129" t="str">
        <f t="shared" si="261"/>
        <v/>
      </c>
      <c r="CK443" s="4" t="s">
        <v>11</v>
      </c>
      <c r="CL443" s="5">
        <v>45608</v>
      </c>
      <c r="CM443" s="6"/>
      <c r="CN443" s="6"/>
      <c r="CO443" s="6" t="str">
        <f t="shared" si="253"/>
        <v/>
      </c>
      <c r="CP443" s="6" t="str">
        <f>IF(OR(CM443="",CN443=""),"",SUMIFS('تحميل المصنعيات'!$N:$N,'تحميل المصنعيات'!$F:$F,CN$2,'تحميل المصنعيات'!$D:$D,CL443))</f>
        <v/>
      </c>
      <c r="CQ443" s="55" t="str">
        <f t="shared" si="239"/>
        <v/>
      </c>
      <c r="CR443" s="55" t="str">
        <f t="shared" si="240"/>
        <v/>
      </c>
      <c r="CS443" s="129" t="str">
        <f t="shared" si="262"/>
        <v/>
      </c>
    </row>
    <row r="444" spans="9:97" x14ac:dyDescent="0.25">
      <c r="I444" s="4" t="s">
        <v>12</v>
      </c>
      <c r="J444" s="5">
        <v>45609</v>
      </c>
      <c r="K444" s="6"/>
      <c r="L444" s="6"/>
      <c r="M444" s="6" t="str">
        <f t="shared" si="241"/>
        <v/>
      </c>
      <c r="N444" s="6" t="str">
        <f>IF(OR(K444="",L444=""),"",SUMIFS('تحميل المصنعيات'!$N:$N,'تحميل المصنعيات'!$F:$F,L$2,'تحميل المصنعيات'!$D:$D,J444))</f>
        <v/>
      </c>
      <c r="O444" s="55" t="str">
        <f t="shared" si="227"/>
        <v/>
      </c>
      <c r="P444" s="55" t="str">
        <f t="shared" si="254"/>
        <v/>
      </c>
      <c r="Q444" s="129" t="str">
        <f t="shared" si="242"/>
        <v/>
      </c>
      <c r="S444" s="4" t="s">
        <v>12</v>
      </c>
      <c r="T444" s="5">
        <v>45609</v>
      </c>
      <c r="U444" s="6"/>
      <c r="V444" s="6"/>
      <c r="W444" s="6" t="str">
        <f t="shared" si="243"/>
        <v/>
      </c>
      <c r="X444" s="6" t="str">
        <f>IF(OR(U444="",V444=""),"",SUMIFS('تحميل المصنعيات'!$N:$N,'تحميل المصنعيات'!$F:$F,V$2,'تحميل المصنعيات'!$D:$D,T444))</f>
        <v/>
      </c>
      <c r="Y444" s="55" t="str">
        <f t="shared" si="228"/>
        <v/>
      </c>
      <c r="Z444" s="55" t="str">
        <f t="shared" si="229"/>
        <v/>
      </c>
      <c r="AA444" s="129" t="str">
        <f t="shared" si="255"/>
        <v/>
      </c>
      <c r="AC444" s="4" t="s">
        <v>12</v>
      </c>
      <c r="AD444" s="5">
        <v>45609</v>
      </c>
      <c r="AE444" s="6"/>
      <c r="AF444" s="6"/>
      <c r="AG444" s="6" t="str">
        <f t="shared" si="244"/>
        <v/>
      </c>
      <c r="AH444" s="6" t="str">
        <f>IF(OR(AE444="",AF444=""),"",SUMIFS('تحميل المصنعيات'!$N:$N,'تحميل المصنعيات'!$F:$F,AF$2,'تحميل المصنعيات'!$D:$D,AD444))</f>
        <v/>
      </c>
      <c r="AI444" s="55" t="str">
        <f t="shared" si="230"/>
        <v/>
      </c>
      <c r="AJ444" s="55" t="str">
        <f t="shared" si="245"/>
        <v/>
      </c>
      <c r="AK444" s="129" t="str">
        <f t="shared" si="256"/>
        <v/>
      </c>
      <c r="AM444" s="4" t="s">
        <v>12</v>
      </c>
      <c r="AN444" s="5">
        <v>45609</v>
      </c>
      <c r="AO444" s="6"/>
      <c r="AP444" s="6"/>
      <c r="AQ444" s="6" t="str">
        <f t="shared" si="246"/>
        <v/>
      </c>
      <c r="AR444" s="6" t="str">
        <f>IF(OR(AO444="",AP444=""),"",SUMIFS('تحميل المصنعيات'!$N:$N,'تحميل المصنعيات'!$F:$F,AP$2,'تحميل المصنعيات'!$D:$D,AN444))</f>
        <v/>
      </c>
      <c r="AS444" s="55" t="str">
        <f t="shared" si="231"/>
        <v/>
      </c>
      <c r="AT444" s="55" t="str">
        <f t="shared" si="232"/>
        <v/>
      </c>
      <c r="AU444" s="129" t="str">
        <f t="shared" si="257"/>
        <v/>
      </c>
      <c r="AW444" s="4" t="s">
        <v>12</v>
      </c>
      <c r="AX444" s="5">
        <v>45609</v>
      </c>
      <c r="AY444" s="6"/>
      <c r="AZ444" s="6"/>
      <c r="BA444" s="6" t="str">
        <f t="shared" si="247"/>
        <v/>
      </c>
      <c r="BB444" s="6" t="str">
        <f>IF(OR(AY444="",AZ444=""),"",SUMIFS('تحميل المصنعيات'!$N:$N,'تحميل المصنعيات'!$F:$F,AZ$2,'تحميل المصنعيات'!$D:$D,AX444))</f>
        <v/>
      </c>
      <c r="BC444" s="55" t="str">
        <f t="shared" si="233"/>
        <v/>
      </c>
      <c r="BD444" s="55" t="str">
        <f t="shared" si="248"/>
        <v/>
      </c>
      <c r="BE444" s="129" t="str">
        <f t="shared" si="258"/>
        <v/>
      </c>
      <c r="BG444" s="4" t="s">
        <v>12</v>
      </c>
      <c r="BH444" s="5">
        <v>45609</v>
      </c>
      <c r="BI444" s="6"/>
      <c r="BJ444" s="6"/>
      <c r="BK444" s="6" t="str">
        <f t="shared" si="249"/>
        <v/>
      </c>
      <c r="BL444" s="6" t="str">
        <f>IF(OR(BI444="",BJ444=""),"",SUMIFS('تحميل المصنعيات'!$N:$N,'تحميل المصنعيات'!$F:$F,BJ$2,'تحميل المصنعيات'!$D:$D,BH444))</f>
        <v/>
      </c>
      <c r="BM444" s="55" t="str">
        <f t="shared" si="234"/>
        <v/>
      </c>
      <c r="BN444" s="55" t="str">
        <f t="shared" si="235"/>
        <v/>
      </c>
      <c r="BO444" s="129" t="str">
        <f t="shared" si="259"/>
        <v/>
      </c>
      <c r="BQ444" s="4" t="s">
        <v>12</v>
      </c>
      <c r="BR444" s="5">
        <v>45609</v>
      </c>
      <c r="BS444" s="6"/>
      <c r="BT444" s="6"/>
      <c r="BU444" s="6" t="str">
        <f t="shared" si="250"/>
        <v/>
      </c>
      <c r="BV444" s="6" t="str">
        <f>IF(OR(BS444="",BT444=""),"",SUMIFS('تحميل المصنعيات'!$N:$N,'تحميل المصنعيات'!$F:$F,BT$2,'تحميل المصنعيات'!$D:$D,BR444))</f>
        <v/>
      </c>
      <c r="BW444" s="55" t="str">
        <f t="shared" si="236"/>
        <v/>
      </c>
      <c r="BX444" s="55" t="str">
        <f t="shared" si="251"/>
        <v/>
      </c>
      <c r="BY444" s="129" t="str">
        <f t="shared" si="260"/>
        <v/>
      </c>
      <c r="CA444" s="4" t="s">
        <v>12</v>
      </c>
      <c r="CB444" s="5">
        <v>45609</v>
      </c>
      <c r="CC444" s="6"/>
      <c r="CD444" s="6"/>
      <c r="CE444" s="6" t="str">
        <f t="shared" si="252"/>
        <v/>
      </c>
      <c r="CF444" s="6" t="str">
        <f>IF(OR(CC444="",CD444=""),"",SUMIFS('تحميل المصنعيات'!$N:$N,'تحميل المصنعيات'!$F:$F,CD$2,'تحميل المصنعيات'!$D:$D,CB444))</f>
        <v/>
      </c>
      <c r="CG444" s="55" t="str">
        <f t="shared" si="237"/>
        <v/>
      </c>
      <c r="CH444" s="55" t="str">
        <f t="shared" si="238"/>
        <v/>
      </c>
      <c r="CI444" s="129" t="str">
        <f t="shared" si="261"/>
        <v/>
      </c>
      <c r="CK444" s="4" t="s">
        <v>12</v>
      </c>
      <c r="CL444" s="5">
        <v>45609</v>
      </c>
      <c r="CM444" s="6"/>
      <c r="CN444" s="6"/>
      <c r="CO444" s="6" t="str">
        <f t="shared" si="253"/>
        <v/>
      </c>
      <c r="CP444" s="6" t="str">
        <f>IF(OR(CM444="",CN444=""),"",SUMIFS('تحميل المصنعيات'!$N:$N,'تحميل المصنعيات'!$F:$F,CN$2,'تحميل المصنعيات'!$D:$D,CL444))</f>
        <v/>
      </c>
      <c r="CQ444" s="55" t="str">
        <f t="shared" si="239"/>
        <v/>
      </c>
      <c r="CR444" s="55" t="str">
        <f t="shared" si="240"/>
        <v/>
      </c>
      <c r="CS444" s="129" t="str">
        <f t="shared" si="262"/>
        <v/>
      </c>
    </row>
    <row r="445" spans="9:97" x14ac:dyDescent="0.25">
      <c r="I445" s="4" t="s">
        <v>13</v>
      </c>
      <c r="J445" s="5">
        <v>45610</v>
      </c>
      <c r="K445" s="6"/>
      <c r="L445" s="6"/>
      <c r="M445" s="6" t="str">
        <f t="shared" si="241"/>
        <v/>
      </c>
      <c r="N445" s="6" t="str">
        <f>IF(OR(K445="",L445=""),"",SUMIFS('تحميل المصنعيات'!$N:$N,'تحميل المصنعيات'!$F:$F,L$2,'تحميل المصنعيات'!$D:$D,J445))</f>
        <v/>
      </c>
      <c r="O445" s="55" t="str">
        <f t="shared" si="227"/>
        <v/>
      </c>
      <c r="P445" s="55" t="str">
        <f t="shared" si="254"/>
        <v/>
      </c>
      <c r="Q445" s="129" t="str">
        <f t="shared" si="242"/>
        <v/>
      </c>
      <c r="S445" s="4" t="s">
        <v>13</v>
      </c>
      <c r="T445" s="5">
        <v>45610</v>
      </c>
      <c r="U445" s="6"/>
      <c r="V445" s="6"/>
      <c r="W445" s="6" t="str">
        <f t="shared" si="243"/>
        <v/>
      </c>
      <c r="X445" s="6" t="str">
        <f>IF(OR(U445="",V445=""),"",SUMIFS('تحميل المصنعيات'!$N:$N,'تحميل المصنعيات'!$F:$F,V$2,'تحميل المصنعيات'!$D:$D,T445))</f>
        <v/>
      </c>
      <c r="Y445" s="55" t="str">
        <f t="shared" si="228"/>
        <v/>
      </c>
      <c r="Z445" s="55" t="str">
        <f t="shared" si="229"/>
        <v/>
      </c>
      <c r="AA445" s="129" t="str">
        <f t="shared" si="255"/>
        <v/>
      </c>
      <c r="AC445" s="4" t="s">
        <v>13</v>
      </c>
      <c r="AD445" s="5">
        <v>45610</v>
      </c>
      <c r="AE445" s="6"/>
      <c r="AF445" s="6"/>
      <c r="AG445" s="6" t="str">
        <f t="shared" si="244"/>
        <v/>
      </c>
      <c r="AH445" s="6" t="str">
        <f>IF(OR(AE445="",AF445=""),"",SUMIFS('تحميل المصنعيات'!$N:$N,'تحميل المصنعيات'!$F:$F,AF$2,'تحميل المصنعيات'!$D:$D,AD445))</f>
        <v/>
      </c>
      <c r="AI445" s="55" t="str">
        <f t="shared" si="230"/>
        <v/>
      </c>
      <c r="AJ445" s="55" t="str">
        <f t="shared" si="245"/>
        <v/>
      </c>
      <c r="AK445" s="129" t="str">
        <f t="shared" si="256"/>
        <v/>
      </c>
      <c r="AM445" s="4" t="s">
        <v>13</v>
      </c>
      <c r="AN445" s="5">
        <v>45610</v>
      </c>
      <c r="AO445" s="6"/>
      <c r="AP445" s="6"/>
      <c r="AQ445" s="6" t="str">
        <f t="shared" si="246"/>
        <v/>
      </c>
      <c r="AR445" s="6" t="str">
        <f>IF(OR(AO445="",AP445=""),"",SUMIFS('تحميل المصنعيات'!$N:$N,'تحميل المصنعيات'!$F:$F,AP$2,'تحميل المصنعيات'!$D:$D,AN445))</f>
        <v/>
      </c>
      <c r="AS445" s="55" t="str">
        <f t="shared" si="231"/>
        <v/>
      </c>
      <c r="AT445" s="55" t="str">
        <f t="shared" si="232"/>
        <v/>
      </c>
      <c r="AU445" s="129" t="str">
        <f t="shared" si="257"/>
        <v/>
      </c>
      <c r="AW445" s="4" t="s">
        <v>13</v>
      </c>
      <c r="AX445" s="5">
        <v>45610</v>
      </c>
      <c r="AY445" s="6"/>
      <c r="AZ445" s="6"/>
      <c r="BA445" s="6" t="str">
        <f t="shared" si="247"/>
        <v/>
      </c>
      <c r="BB445" s="6" t="str">
        <f>IF(OR(AY445="",AZ445=""),"",SUMIFS('تحميل المصنعيات'!$N:$N,'تحميل المصنعيات'!$F:$F,AZ$2,'تحميل المصنعيات'!$D:$D,AX445))</f>
        <v/>
      </c>
      <c r="BC445" s="55" t="str">
        <f t="shared" si="233"/>
        <v/>
      </c>
      <c r="BD445" s="55" t="str">
        <f t="shared" si="248"/>
        <v/>
      </c>
      <c r="BE445" s="129" t="str">
        <f t="shared" si="258"/>
        <v/>
      </c>
      <c r="BG445" s="4" t="s">
        <v>13</v>
      </c>
      <c r="BH445" s="5">
        <v>45610</v>
      </c>
      <c r="BI445" s="6"/>
      <c r="BJ445" s="6"/>
      <c r="BK445" s="6" t="str">
        <f t="shared" si="249"/>
        <v/>
      </c>
      <c r="BL445" s="6" t="str">
        <f>IF(OR(BI445="",BJ445=""),"",SUMIFS('تحميل المصنعيات'!$N:$N,'تحميل المصنعيات'!$F:$F,BJ$2,'تحميل المصنعيات'!$D:$D,BH445))</f>
        <v/>
      </c>
      <c r="BM445" s="55" t="str">
        <f t="shared" si="234"/>
        <v/>
      </c>
      <c r="BN445" s="55" t="str">
        <f t="shared" si="235"/>
        <v/>
      </c>
      <c r="BO445" s="129" t="str">
        <f t="shared" si="259"/>
        <v/>
      </c>
      <c r="BQ445" s="4" t="s">
        <v>13</v>
      </c>
      <c r="BR445" s="5">
        <v>45610</v>
      </c>
      <c r="BS445" s="6"/>
      <c r="BT445" s="6"/>
      <c r="BU445" s="6" t="str">
        <f t="shared" si="250"/>
        <v/>
      </c>
      <c r="BV445" s="6" t="str">
        <f>IF(OR(BS445="",BT445=""),"",SUMIFS('تحميل المصنعيات'!$N:$N,'تحميل المصنعيات'!$F:$F,BT$2,'تحميل المصنعيات'!$D:$D,BR445))</f>
        <v/>
      </c>
      <c r="BW445" s="55" t="str">
        <f t="shared" si="236"/>
        <v/>
      </c>
      <c r="BX445" s="55" t="str">
        <f t="shared" si="251"/>
        <v/>
      </c>
      <c r="BY445" s="129" t="str">
        <f t="shared" si="260"/>
        <v/>
      </c>
      <c r="CA445" s="4" t="s">
        <v>13</v>
      </c>
      <c r="CB445" s="5">
        <v>45610</v>
      </c>
      <c r="CC445" s="6"/>
      <c r="CD445" s="6"/>
      <c r="CE445" s="6" t="str">
        <f t="shared" si="252"/>
        <v/>
      </c>
      <c r="CF445" s="6" t="str">
        <f>IF(OR(CC445="",CD445=""),"",SUMIFS('تحميل المصنعيات'!$N:$N,'تحميل المصنعيات'!$F:$F,CD$2,'تحميل المصنعيات'!$D:$D,CB445))</f>
        <v/>
      </c>
      <c r="CG445" s="55" t="str">
        <f t="shared" si="237"/>
        <v/>
      </c>
      <c r="CH445" s="55" t="str">
        <f t="shared" si="238"/>
        <v/>
      </c>
      <c r="CI445" s="129" t="str">
        <f t="shared" si="261"/>
        <v/>
      </c>
      <c r="CK445" s="4" t="s">
        <v>13</v>
      </c>
      <c r="CL445" s="5">
        <v>45610</v>
      </c>
      <c r="CM445" s="6"/>
      <c r="CN445" s="6"/>
      <c r="CO445" s="6" t="str">
        <f t="shared" si="253"/>
        <v/>
      </c>
      <c r="CP445" s="6" t="str">
        <f>IF(OR(CM445="",CN445=""),"",SUMIFS('تحميل المصنعيات'!$N:$N,'تحميل المصنعيات'!$F:$F,CN$2,'تحميل المصنعيات'!$D:$D,CL445))</f>
        <v/>
      </c>
      <c r="CQ445" s="55" t="str">
        <f t="shared" si="239"/>
        <v/>
      </c>
      <c r="CR445" s="55" t="str">
        <f t="shared" si="240"/>
        <v/>
      </c>
      <c r="CS445" s="129" t="str">
        <f t="shared" si="262"/>
        <v/>
      </c>
    </row>
    <row r="446" spans="9:97" x14ac:dyDescent="0.25">
      <c r="I446" s="132" t="s">
        <v>30</v>
      </c>
      <c r="J446" s="133">
        <v>45611</v>
      </c>
      <c r="K446" s="134"/>
      <c r="L446" s="134"/>
      <c r="M446" s="134" t="str">
        <f t="shared" si="241"/>
        <v/>
      </c>
      <c r="N446" s="134" t="str">
        <f>IF(OR(K446="",L446=""),"",SUMIFS('تحميل المصنعيات'!$N:$N,'تحميل المصنعيات'!$F:$F,L$2,'تحميل المصنعيات'!$D:$D,J446))</f>
        <v/>
      </c>
      <c r="O446" s="135" t="str">
        <f t="shared" si="227"/>
        <v/>
      </c>
      <c r="P446" s="135" t="str">
        <f t="shared" si="254"/>
        <v/>
      </c>
      <c r="Q446" s="132" t="str">
        <f t="shared" si="242"/>
        <v/>
      </c>
      <c r="S446" s="132" t="s">
        <v>30</v>
      </c>
      <c r="T446" s="133">
        <v>45611</v>
      </c>
      <c r="U446" s="134"/>
      <c r="V446" s="134"/>
      <c r="W446" s="134" t="str">
        <f t="shared" si="243"/>
        <v/>
      </c>
      <c r="X446" s="134" t="str">
        <f>IF(OR(U446="",V446=""),"",SUMIFS('تحميل المصنعيات'!$N:$N,'تحميل المصنعيات'!$F:$F,V$2,'تحميل المصنعيات'!$D:$D,T446))</f>
        <v/>
      </c>
      <c r="Y446" s="135" t="str">
        <f t="shared" si="228"/>
        <v/>
      </c>
      <c r="Z446" s="135" t="str">
        <f t="shared" si="229"/>
        <v/>
      </c>
      <c r="AA446" s="132" t="str">
        <f t="shared" si="255"/>
        <v/>
      </c>
      <c r="AC446" s="132" t="s">
        <v>30</v>
      </c>
      <c r="AD446" s="133">
        <v>45611</v>
      </c>
      <c r="AE446" s="134"/>
      <c r="AF446" s="134"/>
      <c r="AG446" s="134" t="str">
        <f t="shared" si="244"/>
        <v/>
      </c>
      <c r="AH446" s="134" t="str">
        <f>IF(OR(AE446="",AF446=""),"",SUMIFS('تحميل المصنعيات'!$N:$N,'تحميل المصنعيات'!$F:$F,AF$2,'تحميل المصنعيات'!$D:$D,AD446))</f>
        <v/>
      </c>
      <c r="AI446" s="135" t="str">
        <f t="shared" si="230"/>
        <v/>
      </c>
      <c r="AJ446" s="135" t="str">
        <f t="shared" si="245"/>
        <v/>
      </c>
      <c r="AK446" s="132" t="str">
        <f t="shared" si="256"/>
        <v/>
      </c>
      <c r="AM446" s="132" t="s">
        <v>30</v>
      </c>
      <c r="AN446" s="133">
        <v>45611</v>
      </c>
      <c r="AO446" s="134"/>
      <c r="AP446" s="134"/>
      <c r="AQ446" s="134" t="str">
        <f t="shared" si="246"/>
        <v/>
      </c>
      <c r="AR446" s="134" t="str">
        <f>IF(OR(AO446="",AP446=""),"",SUMIFS('تحميل المصنعيات'!$N:$N,'تحميل المصنعيات'!$F:$F,AP$2,'تحميل المصنعيات'!$D:$D,AN446))</f>
        <v/>
      </c>
      <c r="AS446" s="135" t="str">
        <f t="shared" si="231"/>
        <v/>
      </c>
      <c r="AT446" s="135" t="str">
        <f t="shared" si="232"/>
        <v/>
      </c>
      <c r="AU446" s="132" t="str">
        <f t="shared" si="257"/>
        <v/>
      </c>
      <c r="AW446" s="132" t="s">
        <v>30</v>
      </c>
      <c r="AX446" s="133">
        <v>45611</v>
      </c>
      <c r="AY446" s="134"/>
      <c r="AZ446" s="134"/>
      <c r="BA446" s="134" t="str">
        <f t="shared" si="247"/>
        <v/>
      </c>
      <c r="BB446" s="134" t="str">
        <f>IF(OR(AY446="",AZ446=""),"",SUMIFS('تحميل المصنعيات'!$N:$N,'تحميل المصنعيات'!$F:$F,AZ$2,'تحميل المصنعيات'!$D:$D,AX446))</f>
        <v/>
      </c>
      <c r="BC446" s="135" t="str">
        <f t="shared" si="233"/>
        <v/>
      </c>
      <c r="BD446" s="135" t="str">
        <f t="shared" si="248"/>
        <v/>
      </c>
      <c r="BE446" s="132" t="str">
        <f t="shared" si="258"/>
        <v/>
      </c>
      <c r="BG446" s="132" t="s">
        <v>30</v>
      </c>
      <c r="BH446" s="133">
        <v>45611</v>
      </c>
      <c r="BI446" s="134"/>
      <c r="BJ446" s="134"/>
      <c r="BK446" s="134" t="str">
        <f t="shared" si="249"/>
        <v/>
      </c>
      <c r="BL446" s="134" t="str">
        <f>IF(OR(BI446="",BJ446=""),"",SUMIFS('تحميل المصنعيات'!$N:$N,'تحميل المصنعيات'!$F:$F,BJ$2,'تحميل المصنعيات'!$D:$D,BH446))</f>
        <v/>
      </c>
      <c r="BM446" s="135" t="str">
        <f t="shared" si="234"/>
        <v/>
      </c>
      <c r="BN446" s="135" t="str">
        <f t="shared" si="235"/>
        <v/>
      </c>
      <c r="BO446" s="132" t="str">
        <f t="shared" si="259"/>
        <v/>
      </c>
      <c r="BQ446" s="132" t="s">
        <v>30</v>
      </c>
      <c r="BR446" s="133">
        <v>45611</v>
      </c>
      <c r="BS446" s="134"/>
      <c r="BT446" s="134"/>
      <c r="BU446" s="134" t="str">
        <f t="shared" si="250"/>
        <v/>
      </c>
      <c r="BV446" s="134" t="str">
        <f>IF(OR(BS446="",BT446=""),"",SUMIFS('تحميل المصنعيات'!$N:$N,'تحميل المصنعيات'!$F:$F,BT$2,'تحميل المصنعيات'!$D:$D,BR446))</f>
        <v/>
      </c>
      <c r="BW446" s="135" t="str">
        <f t="shared" si="236"/>
        <v/>
      </c>
      <c r="BX446" s="135" t="str">
        <f t="shared" si="251"/>
        <v/>
      </c>
      <c r="BY446" s="132" t="str">
        <f t="shared" si="260"/>
        <v/>
      </c>
      <c r="CA446" s="132" t="s">
        <v>30</v>
      </c>
      <c r="CB446" s="133">
        <v>45611</v>
      </c>
      <c r="CC446" s="134"/>
      <c r="CD446" s="134"/>
      <c r="CE446" s="134" t="str">
        <f t="shared" si="252"/>
        <v/>
      </c>
      <c r="CF446" s="134" t="str">
        <f>IF(OR(CC446="",CD446=""),"",SUMIFS('تحميل المصنعيات'!$N:$N,'تحميل المصنعيات'!$F:$F,CD$2,'تحميل المصنعيات'!$D:$D,CB446))</f>
        <v/>
      </c>
      <c r="CG446" s="135" t="str">
        <f t="shared" si="237"/>
        <v/>
      </c>
      <c r="CH446" s="135" t="str">
        <f t="shared" si="238"/>
        <v/>
      </c>
      <c r="CI446" s="132" t="str">
        <f t="shared" si="261"/>
        <v/>
      </c>
      <c r="CK446" s="132" t="s">
        <v>30</v>
      </c>
      <c r="CL446" s="133">
        <v>45611</v>
      </c>
      <c r="CM446" s="134"/>
      <c r="CN446" s="134"/>
      <c r="CO446" s="134" t="str">
        <f t="shared" si="253"/>
        <v/>
      </c>
      <c r="CP446" s="134" t="str">
        <f>IF(OR(CM446="",CN446=""),"",SUMIFS('تحميل المصنعيات'!$N:$N,'تحميل المصنعيات'!$F:$F,CN$2,'تحميل المصنعيات'!$D:$D,CL446))</f>
        <v/>
      </c>
      <c r="CQ446" s="135" t="str">
        <f t="shared" si="239"/>
        <v/>
      </c>
      <c r="CR446" s="135" t="str">
        <f t="shared" si="240"/>
        <v/>
      </c>
      <c r="CS446" s="132" t="str">
        <f t="shared" si="262"/>
        <v/>
      </c>
    </row>
    <row r="447" spans="9:97" x14ac:dyDescent="0.25">
      <c r="I447" s="4" t="s">
        <v>8</v>
      </c>
      <c r="J447" s="5">
        <v>45612</v>
      </c>
      <c r="K447" s="6"/>
      <c r="L447" s="6"/>
      <c r="M447" s="6" t="str">
        <f t="shared" si="241"/>
        <v/>
      </c>
      <c r="N447" s="6" t="str">
        <f>IF(OR(K447="",L447=""),"",SUMIFS('تحميل المصنعيات'!$N:$N,'تحميل المصنعيات'!$F:$F,L$2,'تحميل المصنعيات'!$D:$D,J447))</f>
        <v/>
      </c>
      <c r="O447" s="55" t="str">
        <f t="shared" si="227"/>
        <v/>
      </c>
      <c r="P447" s="55" t="str">
        <f t="shared" si="254"/>
        <v/>
      </c>
      <c r="Q447" s="129" t="str">
        <f t="shared" si="242"/>
        <v/>
      </c>
      <c r="S447" s="4" t="s">
        <v>8</v>
      </c>
      <c r="T447" s="5">
        <v>45612</v>
      </c>
      <c r="U447" s="6"/>
      <c r="V447" s="6"/>
      <c r="W447" s="6" t="str">
        <f t="shared" si="243"/>
        <v/>
      </c>
      <c r="X447" s="6" t="str">
        <f>IF(OR(U447="",V447=""),"",SUMIFS('تحميل المصنعيات'!$N:$N,'تحميل المصنعيات'!$F:$F,V$2,'تحميل المصنعيات'!$D:$D,T447))</f>
        <v/>
      </c>
      <c r="Y447" s="55" t="str">
        <f t="shared" si="228"/>
        <v/>
      </c>
      <c r="Z447" s="55" t="str">
        <f t="shared" si="229"/>
        <v/>
      </c>
      <c r="AA447" s="129" t="str">
        <f t="shared" si="255"/>
        <v/>
      </c>
      <c r="AC447" s="4" t="s">
        <v>8</v>
      </c>
      <c r="AD447" s="5">
        <v>45612</v>
      </c>
      <c r="AE447" s="6"/>
      <c r="AF447" s="6"/>
      <c r="AG447" s="6" t="str">
        <f t="shared" si="244"/>
        <v/>
      </c>
      <c r="AH447" s="6" t="str">
        <f>IF(OR(AE447="",AF447=""),"",SUMIFS('تحميل المصنعيات'!$N:$N,'تحميل المصنعيات'!$F:$F,AF$2,'تحميل المصنعيات'!$D:$D,AD447))</f>
        <v/>
      </c>
      <c r="AI447" s="55" t="str">
        <f t="shared" si="230"/>
        <v/>
      </c>
      <c r="AJ447" s="55" t="str">
        <f t="shared" si="245"/>
        <v/>
      </c>
      <c r="AK447" s="129" t="str">
        <f t="shared" si="256"/>
        <v/>
      </c>
      <c r="AM447" s="4" t="s">
        <v>8</v>
      </c>
      <c r="AN447" s="5">
        <v>45612</v>
      </c>
      <c r="AO447" s="6"/>
      <c r="AP447" s="6"/>
      <c r="AQ447" s="6" t="str">
        <f t="shared" si="246"/>
        <v/>
      </c>
      <c r="AR447" s="6" t="str">
        <f>IF(OR(AO447="",AP447=""),"",SUMIFS('تحميل المصنعيات'!$N:$N,'تحميل المصنعيات'!$F:$F,AP$2,'تحميل المصنعيات'!$D:$D,AN447))</f>
        <v/>
      </c>
      <c r="AS447" s="55" t="str">
        <f t="shared" si="231"/>
        <v/>
      </c>
      <c r="AT447" s="55" t="str">
        <f t="shared" si="232"/>
        <v/>
      </c>
      <c r="AU447" s="129" t="str">
        <f t="shared" si="257"/>
        <v/>
      </c>
      <c r="AW447" s="4" t="s">
        <v>8</v>
      </c>
      <c r="AX447" s="5">
        <v>45612</v>
      </c>
      <c r="AY447" s="6"/>
      <c r="AZ447" s="6"/>
      <c r="BA447" s="6" t="str">
        <f t="shared" si="247"/>
        <v/>
      </c>
      <c r="BB447" s="6" t="str">
        <f>IF(OR(AY447="",AZ447=""),"",SUMIFS('تحميل المصنعيات'!$N:$N,'تحميل المصنعيات'!$F:$F,AZ$2,'تحميل المصنعيات'!$D:$D,AX447))</f>
        <v/>
      </c>
      <c r="BC447" s="55" t="str">
        <f t="shared" si="233"/>
        <v/>
      </c>
      <c r="BD447" s="55" t="str">
        <f t="shared" si="248"/>
        <v/>
      </c>
      <c r="BE447" s="129" t="str">
        <f t="shared" si="258"/>
        <v/>
      </c>
      <c r="BG447" s="4" t="s">
        <v>8</v>
      </c>
      <c r="BH447" s="5">
        <v>45612</v>
      </c>
      <c r="BI447" s="6"/>
      <c r="BJ447" s="6"/>
      <c r="BK447" s="6" t="str">
        <f t="shared" si="249"/>
        <v/>
      </c>
      <c r="BL447" s="6" t="str">
        <f>IF(OR(BI447="",BJ447=""),"",SUMIFS('تحميل المصنعيات'!$N:$N,'تحميل المصنعيات'!$F:$F,BJ$2,'تحميل المصنعيات'!$D:$D,BH447))</f>
        <v/>
      </c>
      <c r="BM447" s="55" t="str">
        <f t="shared" si="234"/>
        <v/>
      </c>
      <c r="BN447" s="55" t="str">
        <f t="shared" si="235"/>
        <v/>
      </c>
      <c r="BO447" s="129" t="str">
        <f t="shared" si="259"/>
        <v/>
      </c>
      <c r="BQ447" s="4" t="s">
        <v>8</v>
      </c>
      <c r="BR447" s="5">
        <v>45612</v>
      </c>
      <c r="BS447" s="6"/>
      <c r="BT447" s="6"/>
      <c r="BU447" s="6" t="str">
        <f t="shared" si="250"/>
        <v/>
      </c>
      <c r="BV447" s="6" t="str">
        <f>IF(OR(BS447="",BT447=""),"",SUMIFS('تحميل المصنعيات'!$N:$N,'تحميل المصنعيات'!$F:$F,BT$2,'تحميل المصنعيات'!$D:$D,BR447))</f>
        <v/>
      </c>
      <c r="BW447" s="55" t="str">
        <f t="shared" si="236"/>
        <v/>
      </c>
      <c r="BX447" s="55" t="str">
        <f t="shared" si="251"/>
        <v/>
      </c>
      <c r="BY447" s="129" t="str">
        <f t="shared" si="260"/>
        <v/>
      </c>
      <c r="CA447" s="4" t="s">
        <v>8</v>
      </c>
      <c r="CB447" s="5">
        <v>45612</v>
      </c>
      <c r="CC447" s="6"/>
      <c r="CD447" s="6"/>
      <c r="CE447" s="6" t="str">
        <f t="shared" si="252"/>
        <v/>
      </c>
      <c r="CF447" s="6" t="str">
        <f>IF(OR(CC447="",CD447=""),"",SUMIFS('تحميل المصنعيات'!$N:$N,'تحميل المصنعيات'!$F:$F,CD$2,'تحميل المصنعيات'!$D:$D,CB447))</f>
        <v/>
      </c>
      <c r="CG447" s="55" t="str">
        <f t="shared" si="237"/>
        <v/>
      </c>
      <c r="CH447" s="55" t="str">
        <f t="shared" si="238"/>
        <v/>
      </c>
      <c r="CI447" s="129" t="str">
        <f t="shared" si="261"/>
        <v/>
      </c>
      <c r="CK447" s="4" t="s">
        <v>8</v>
      </c>
      <c r="CL447" s="5">
        <v>45612</v>
      </c>
      <c r="CM447" s="6"/>
      <c r="CN447" s="6"/>
      <c r="CO447" s="6" t="str">
        <f t="shared" si="253"/>
        <v/>
      </c>
      <c r="CP447" s="6" t="str">
        <f>IF(OR(CM447="",CN447=""),"",SUMIFS('تحميل المصنعيات'!$N:$N,'تحميل المصنعيات'!$F:$F,CN$2,'تحميل المصنعيات'!$D:$D,CL447))</f>
        <v/>
      </c>
      <c r="CQ447" s="55" t="str">
        <f t="shared" si="239"/>
        <v/>
      </c>
      <c r="CR447" s="55" t="str">
        <f t="shared" si="240"/>
        <v/>
      </c>
      <c r="CS447" s="129" t="str">
        <f t="shared" si="262"/>
        <v/>
      </c>
    </row>
    <row r="448" spans="9:97" x14ac:dyDescent="0.25">
      <c r="I448" s="4" t="s">
        <v>9</v>
      </c>
      <c r="J448" s="5">
        <v>45613</v>
      </c>
      <c r="K448" s="6"/>
      <c r="L448" s="6"/>
      <c r="M448" s="6" t="str">
        <f t="shared" si="241"/>
        <v/>
      </c>
      <c r="N448" s="6" t="str">
        <f>IF(OR(K448="",L448=""),"",SUMIFS('تحميل المصنعيات'!$N:$N,'تحميل المصنعيات'!$F:$F,L$2,'تحميل المصنعيات'!$D:$D,J448))</f>
        <v/>
      </c>
      <c r="O448" s="55" t="str">
        <f t="shared" si="227"/>
        <v/>
      </c>
      <c r="P448" s="55" t="str">
        <f t="shared" si="254"/>
        <v/>
      </c>
      <c r="Q448" s="129" t="str">
        <f t="shared" si="242"/>
        <v/>
      </c>
      <c r="S448" s="4" t="s">
        <v>9</v>
      </c>
      <c r="T448" s="5">
        <v>45613</v>
      </c>
      <c r="U448" s="6"/>
      <c r="V448" s="6"/>
      <c r="W448" s="6" t="str">
        <f t="shared" si="243"/>
        <v/>
      </c>
      <c r="X448" s="6" t="str">
        <f>IF(OR(U448="",V448=""),"",SUMIFS('تحميل المصنعيات'!$N:$N,'تحميل المصنعيات'!$F:$F,V$2,'تحميل المصنعيات'!$D:$D,T448))</f>
        <v/>
      </c>
      <c r="Y448" s="55" t="str">
        <f t="shared" si="228"/>
        <v/>
      </c>
      <c r="Z448" s="55" t="str">
        <f t="shared" si="229"/>
        <v/>
      </c>
      <c r="AA448" s="129" t="str">
        <f t="shared" si="255"/>
        <v/>
      </c>
      <c r="AC448" s="4" t="s">
        <v>9</v>
      </c>
      <c r="AD448" s="5">
        <v>45613</v>
      </c>
      <c r="AE448" s="6"/>
      <c r="AF448" s="6"/>
      <c r="AG448" s="6" t="str">
        <f t="shared" si="244"/>
        <v/>
      </c>
      <c r="AH448" s="6" t="str">
        <f>IF(OR(AE448="",AF448=""),"",SUMIFS('تحميل المصنعيات'!$N:$N,'تحميل المصنعيات'!$F:$F,AF$2,'تحميل المصنعيات'!$D:$D,AD448))</f>
        <v/>
      </c>
      <c r="AI448" s="55" t="str">
        <f t="shared" si="230"/>
        <v/>
      </c>
      <c r="AJ448" s="55" t="str">
        <f t="shared" si="245"/>
        <v/>
      </c>
      <c r="AK448" s="129" t="str">
        <f t="shared" si="256"/>
        <v/>
      </c>
      <c r="AM448" s="4" t="s">
        <v>9</v>
      </c>
      <c r="AN448" s="5">
        <v>45613</v>
      </c>
      <c r="AO448" s="6"/>
      <c r="AP448" s="6"/>
      <c r="AQ448" s="6" t="str">
        <f t="shared" si="246"/>
        <v/>
      </c>
      <c r="AR448" s="6" t="str">
        <f>IF(OR(AO448="",AP448=""),"",SUMIFS('تحميل المصنعيات'!$N:$N,'تحميل المصنعيات'!$F:$F,AP$2,'تحميل المصنعيات'!$D:$D,AN448))</f>
        <v/>
      </c>
      <c r="AS448" s="55" t="str">
        <f t="shared" si="231"/>
        <v/>
      </c>
      <c r="AT448" s="55" t="str">
        <f t="shared" si="232"/>
        <v/>
      </c>
      <c r="AU448" s="129" t="str">
        <f t="shared" si="257"/>
        <v/>
      </c>
      <c r="AW448" s="4" t="s">
        <v>9</v>
      </c>
      <c r="AX448" s="5">
        <v>45613</v>
      </c>
      <c r="AY448" s="6"/>
      <c r="AZ448" s="6"/>
      <c r="BA448" s="6" t="str">
        <f t="shared" si="247"/>
        <v/>
      </c>
      <c r="BB448" s="6" t="str">
        <f>IF(OR(AY448="",AZ448=""),"",SUMIFS('تحميل المصنعيات'!$N:$N,'تحميل المصنعيات'!$F:$F,AZ$2,'تحميل المصنعيات'!$D:$D,AX448))</f>
        <v/>
      </c>
      <c r="BC448" s="55" t="str">
        <f t="shared" si="233"/>
        <v/>
      </c>
      <c r="BD448" s="55" t="str">
        <f t="shared" si="248"/>
        <v/>
      </c>
      <c r="BE448" s="129" t="str">
        <f t="shared" si="258"/>
        <v/>
      </c>
      <c r="BG448" s="4" t="s">
        <v>9</v>
      </c>
      <c r="BH448" s="5">
        <v>45613</v>
      </c>
      <c r="BI448" s="6"/>
      <c r="BJ448" s="6"/>
      <c r="BK448" s="6" t="str">
        <f t="shared" si="249"/>
        <v/>
      </c>
      <c r="BL448" s="6" t="str">
        <f>IF(OR(BI448="",BJ448=""),"",SUMIFS('تحميل المصنعيات'!$N:$N,'تحميل المصنعيات'!$F:$F,BJ$2,'تحميل المصنعيات'!$D:$D,BH448))</f>
        <v/>
      </c>
      <c r="BM448" s="55" t="str">
        <f t="shared" si="234"/>
        <v/>
      </c>
      <c r="BN448" s="55" t="str">
        <f t="shared" si="235"/>
        <v/>
      </c>
      <c r="BO448" s="129" t="str">
        <f t="shared" si="259"/>
        <v/>
      </c>
      <c r="BQ448" s="4" t="s">
        <v>9</v>
      </c>
      <c r="BR448" s="5">
        <v>45613</v>
      </c>
      <c r="BS448" s="6"/>
      <c r="BT448" s="6"/>
      <c r="BU448" s="6" t="str">
        <f t="shared" si="250"/>
        <v/>
      </c>
      <c r="BV448" s="6" t="str">
        <f>IF(OR(BS448="",BT448=""),"",SUMIFS('تحميل المصنعيات'!$N:$N,'تحميل المصنعيات'!$F:$F,BT$2,'تحميل المصنعيات'!$D:$D,BR448))</f>
        <v/>
      </c>
      <c r="BW448" s="55" t="str">
        <f t="shared" si="236"/>
        <v/>
      </c>
      <c r="BX448" s="55" t="str">
        <f t="shared" si="251"/>
        <v/>
      </c>
      <c r="BY448" s="129" t="str">
        <f t="shared" si="260"/>
        <v/>
      </c>
      <c r="CA448" s="4" t="s">
        <v>9</v>
      </c>
      <c r="CB448" s="5">
        <v>45613</v>
      </c>
      <c r="CC448" s="6"/>
      <c r="CD448" s="6"/>
      <c r="CE448" s="6" t="str">
        <f t="shared" si="252"/>
        <v/>
      </c>
      <c r="CF448" s="6" t="str">
        <f>IF(OR(CC448="",CD448=""),"",SUMIFS('تحميل المصنعيات'!$N:$N,'تحميل المصنعيات'!$F:$F,CD$2,'تحميل المصنعيات'!$D:$D,CB448))</f>
        <v/>
      </c>
      <c r="CG448" s="55" t="str">
        <f t="shared" si="237"/>
        <v/>
      </c>
      <c r="CH448" s="55" t="str">
        <f t="shared" si="238"/>
        <v/>
      </c>
      <c r="CI448" s="129" t="str">
        <f t="shared" si="261"/>
        <v/>
      </c>
      <c r="CK448" s="4" t="s">
        <v>9</v>
      </c>
      <c r="CL448" s="5">
        <v>45613</v>
      </c>
      <c r="CM448" s="6"/>
      <c r="CN448" s="6"/>
      <c r="CO448" s="6" t="str">
        <f t="shared" si="253"/>
        <v/>
      </c>
      <c r="CP448" s="6" t="str">
        <f>IF(OR(CM448="",CN448=""),"",SUMIFS('تحميل المصنعيات'!$N:$N,'تحميل المصنعيات'!$F:$F,CN$2,'تحميل المصنعيات'!$D:$D,CL448))</f>
        <v/>
      </c>
      <c r="CQ448" s="55" t="str">
        <f t="shared" si="239"/>
        <v/>
      </c>
      <c r="CR448" s="55" t="str">
        <f t="shared" si="240"/>
        <v/>
      </c>
      <c r="CS448" s="129" t="str">
        <f t="shared" si="262"/>
        <v/>
      </c>
    </row>
    <row r="449" spans="9:97" x14ac:dyDescent="0.25">
      <c r="I449" s="4" t="s">
        <v>10</v>
      </c>
      <c r="J449" s="5">
        <v>45614</v>
      </c>
      <c r="K449" s="6"/>
      <c r="L449" s="6"/>
      <c r="M449" s="6" t="str">
        <f t="shared" si="241"/>
        <v/>
      </c>
      <c r="N449" s="6" t="str">
        <f>IF(OR(K449="",L449=""),"",SUMIFS('تحميل المصنعيات'!$N:$N,'تحميل المصنعيات'!$F:$F,L$2,'تحميل المصنعيات'!$D:$D,J449))</f>
        <v/>
      </c>
      <c r="O449" s="55" t="str">
        <f t="shared" si="227"/>
        <v/>
      </c>
      <c r="P449" s="55" t="str">
        <f t="shared" si="254"/>
        <v/>
      </c>
      <c r="Q449" s="129" t="str">
        <f t="shared" si="242"/>
        <v/>
      </c>
      <c r="S449" s="4" t="s">
        <v>10</v>
      </c>
      <c r="T449" s="5">
        <v>45614</v>
      </c>
      <c r="U449" s="6"/>
      <c r="V449" s="6"/>
      <c r="W449" s="6" t="str">
        <f t="shared" si="243"/>
        <v/>
      </c>
      <c r="X449" s="6" t="str">
        <f>IF(OR(U449="",V449=""),"",SUMIFS('تحميل المصنعيات'!$N:$N,'تحميل المصنعيات'!$F:$F,V$2,'تحميل المصنعيات'!$D:$D,T449))</f>
        <v/>
      </c>
      <c r="Y449" s="55" t="str">
        <f t="shared" si="228"/>
        <v/>
      </c>
      <c r="Z449" s="55" t="str">
        <f t="shared" si="229"/>
        <v/>
      </c>
      <c r="AA449" s="129" t="str">
        <f t="shared" si="255"/>
        <v/>
      </c>
      <c r="AC449" s="4" t="s">
        <v>10</v>
      </c>
      <c r="AD449" s="5">
        <v>45614</v>
      </c>
      <c r="AE449" s="6"/>
      <c r="AF449" s="6"/>
      <c r="AG449" s="6" t="str">
        <f t="shared" si="244"/>
        <v/>
      </c>
      <c r="AH449" s="6" t="str">
        <f>IF(OR(AE449="",AF449=""),"",SUMIFS('تحميل المصنعيات'!$N:$N,'تحميل المصنعيات'!$F:$F,AF$2,'تحميل المصنعيات'!$D:$D,AD449))</f>
        <v/>
      </c>
      <c r="AI449" s="55" t="str">
        <f t="shared" si="230"/>
        <v/>
      </c>
      <c r="AJ449" s="55" t="str">
        <f t="shared" si="245"/>
        <v/>
      </c>
      <c r="AK449" s="129" t="str">
        <f t="shared" si="256"/>
        <v/>
      </c>
      <c r="AM449" s="4" t="s">
        <v>10</v>
      </c>
      <c r="AN449" s="5">
        <v>45614</v>
      </c>
      <c r="AO449" s="6"/>
      <c r="AP449" s="6"/>
      <c r="AQ449" s="6" t="str">
        <f t="shared" si="246"/>
        <v/>
      </c>
      <c r="AR449" s="6" t="str">
        <f>IF(OR(AO449="",AP449=""),"",SUMIFS('تحميل المصنعيات'!$N:$N,'تحميل المصنعيات'!$F:$F,AP$2,'تحميل المصنعيات'!$D:$D,AN449))</f>
        <v/>
      </c>
      <c r="AS449" s="55" t="str">
        <f t="shared" si="231"/>
        <v/>
      </c>
      <c r="AT449" s="55" t="str">
        <f t="shared" si="232"/>
        <v/>
      </c>
      <c r="AU449" s="129" t="str">
        <f t="shared" si="257"/>
        <v/>
      </c>
      <c r="AW449" s="4" t="s">
        <v>10</v>
      </c>
      <c r="AX449" s="5">
        <v>45614</v>
      </c>
      <c r="AY449" s="6"/>
      <c r="AZ449" s="6"/>
      <c r="BA449" s="6" t="str">
        <f t="shared" si="247"/>
        <v/>
      </c>
      <c r="BB449" s="6" t="str">
        <f>IF(OR(AY449="",AZ449=""),"",SUMIFS('تحميل المصنعيات'!$N:$N,'تحميل المصنعيات'!$F:$F,AZ$2,'تحميل المصنعيات'!$D:$D,AX449))</f>
        <v/>
      </c>
      <c r="BC449" s="55" t="str">
        <f t="shared" si="233"/>
        <v/>
      </c>
      <c r="BD449" s="55" t="str">
        <f t="shared" si="248"/>
        <v/>
      </c>
      <c r="BE449" s="129" t="str">
        <f t="shared" si="258"/>
        <v/>
      </c>
      <c r="BG449" s="4" t="s">
        <v>10</v>
      </c>
      <c r="BH449" s="5">
        <v>45614</v>
      </c>
      <c r="BI449" s="6"/>
      <c r="BJ449" s="6"/>
      <c r="BK449" s="6" t="str">
        <f t="shared" si="249"/>
        <v/>
      </c>
      <c r="BL449" s="6" t="str">
        <f>IF(OR(BI449="",BJ449=""),"",SUMIFS('تحميل المصنعيات'!$N:$N,'تحميل المصنعيات'!$F:$F,BJ$2,'تحميل المصنعيات'!$D:$D,BH449))</f>
        <v/>
      </c>
      <c r="BM449" s="55" t="str">
        <f t="shared" si="234"/>
        <v/>
      </c>
      <c r="BN449" s="55" t="str">
        <f t="shared" si="235"/>
        <v/>
      </c>
      <c r="BO449" s="129" t="str">
        <f t="shared" si="259"/>
        <v/>
      </c>
      <c r="BQ449" s="4" t="s">
        <v>10</v>
      </c>
      <c r="BR449" s="5">
        <v>45614</v>
      </c>
      <c r="BS449" s="6"/>
      <c r="BT449" s="6"/>
      <c r="BU449" s="6" t="str">
        <f t="shared" si="250"/>
        <v/>
      </c>
      <c r="BV449" s="6" t="str">
        <f>IF(OR(BS449="",BT449=""),"",SUMIFS('تحميل المصنعيات'!$N:$N,'تحميل المصنعيات'!$F:$F,BT$2,'تحميل المصنعيات'!$D:$D,BR449))</f>
        <v/>
      </c>
      <c r="BW449" s="55" t="str">
        <f t="shared" si="236"/>
        <v/>
      </c>
      <c r="BX449" s="55" t="str">
        <f t="shared" si="251"/>
        <v/>
      </c>
      <c r="BY449" s="129" t="str">
        <f t="shared" si="260"/>
        <v/>
      </c>
      <c r="CA449" s="4" t="s">
        <v>10</v>
      </c>
      <c r="CB449" s="5">
        <v>45614</v>
      </c>
      <c r="CC449" s="6"/>
      <c r="CD449" s="6"/>
      <c r="CE449" s="6" t="str">
        <f t="shared" si="252"/>
        <v/>
      </c>
      <c r="CF449" s="6" t="str">
        <f>IF(OR(CC449="",CD449=""),"",SUMIFS('تحميل المصنعيات'!$N:$N,'تحميل المصنعيات'!$F:$F,CD$2,'تحميل المصنعيات'!$D:$D,CB449))</f>
        <v/>
      </c>
      <c r="CG449" s="55" t="str">
        <f t="shared" si="237"/>
        <v/>
      </c>
      <c r="CH449" s="55" t="str">
        <f t="shared" si="238"/>
        <v/>
      </c>
      <c r="CI449" s="129" t="str">
        <f t="shared" si="261"/>
        <v/>
      </c>
      <c r="CK449" s="4" t="s">
        <v>10</v>
      </c>
      <c r="CL449" s="5">
        <v>45614</v>
      </c>
      <c r="CM449" s="6"/>
      <c r="CN449" s="6"/>
      <c r="CO449" s="6" t="str">
        <f t="shared" si="253"/>
        <v/>
      </c>
      <c r="CP449" s="6" t="str">
        <f>IF(OR(CM449="",CN449=""),"",SUMIFS('تحميل المصنعيات'!$N:$N,'تحميل المصنعيات'!$F:$F,CN$2,'تحميل المصنعيات'!$D:$D,CL449))</f>
        <v/>
      </c>
      <c r="CQ449" s="55" t="str">
        <f t="shared" si="239"/>
        <v/>
      </c>
      <c r="CR449" s="55" t="str">
        <f t="shared" si="240"/>
        <v/>
      </c>
      <c r="CS449" s="129" t="str">
        <f t="shared" si="262"/>
        <v/>
      </c>
    </row>
    <row r="450" spans="9:97" x14ac:dyDescent="0.25">
      <c r="I450" s="4" t="s">
        <v>11</v>
      </c>
      <c r="J450" s="5">
        <v>45615</v>
      </c>
      <c r="K450" s="6"/>
      <c r="L450" s="6"/>
      <c r="M450" s="6" t="str">
        <f t="shared" si="241"/>
        <v/>
      </c>
      <c r="N450" s="6" t="str">
        <f>IF(OR(K450="",L450=""),"",SUMIFS('تحميل المصنعيات'!$N:$N,'تحميل المصنعيات'!$F:$F,L$2,'تحميل المصنعيات'!$D:$D,J450))</f>
        <v/>
      </c>
      <c r="O450" s="55" t="str">
        <f t="shared" si="227"/>
        <v/>
      </c>
      <c r="P450" s="55" t="str">
        <f t="shared" si="254"/>
        <v/>
      </c>
      <c r="Q450" s="129" t="str">
        <f t="shared" si="242"/>
        <v/>
      </c>
      <c r="S450" s="4" t="s">
        <v>11</v>
      </c>
      <c r="T450" s="5">
        <v>45615</v>
      </c>
      <c r="U450" s="6"/>
      <c r="V450" s="6"/>
      <c r="W450" s="6" t="str">
        <f t="shared" si="243"/>
        <v/>
      </c>
      <c r="X450" s="6" t="str">
        <f>IF(OR(U450="",V450=""),"",SUMIFS('تحميل المصنعيات'!$N:$N,'تحميل المصنعيات'!$F:$F,V$2,'تحميل المصنعيات'!$D:$D,T450))</f>
        <v/>
      </c>
      <c r="Y450" s="55" t="str">
        <f t="shared" si="228"/>
        <v/>
      </c>
      <c r="Z450" s="55" t="str">
        <f t="shared" si="229"/>
        <v/>
      </c>
      <c r="AA450" s="129" t="str">
        <f t="shared" si="255"/>
        <v/>
      </c>
      <c r="AC450" s="4" t="s">
        <v>11</v>
      </c>
      <c r="AD450" s="5">
        <v>45615</v>
      </c>
      <c r="AE450" s="6"/>
      <c r="AF450" s="6"/>
      <c r="AG450" s="6" t="str">
        <f t="shared" si="244"/>
        <v/>
      </c>
      <c r="AH450" s="6" t="str">
        <f>IF(OR(AE450="",AF450=""),"",SUMIFS('تحميل المصنعيات'!$N:$N,'تحميل المصنعيات'!$F:$F,AF$2,'تحميل المصنعيات'!$D:$D,AD450))</f>
        <v/>
      </c>
      <c r="AI450" s="55" t="str">
        <f t="shared" si="230"/>
        <v/>
      </c>
      <c r="AJ450" s="55" t="str">
        <f t="shared" si="245"/>
        <v/>
      </c>
      <c r="AK450" s="129" t="str">
        <f t="shared" si="256"/>
        <v/>
      </c>
      <c r="AM450" s="4" t="s">
        <v>11</v>
      </c>
      <c r="AN450" s="5">
        <v>45615</v>
      </c>
      <c r="AO450" s="6"/>
      <c r="AP450" s="6"/>
      <c r="AQ450" s="6" t="str">
        <f t="shared" si="246"/>
        <v/>
      </c>
      <c r="AR450" s="6" t="str">
        <f>IF(OR(AO450="",AP450=""),"",SUMIFS('تحميل المصنعيات'!$N:$N,'تحميل المصنعيات'!$F:$F,AP$2,'تحميل المصنعيات'!$D:$D,AN450))</f>
        <v/>
      </c>
      <c r="AS450" s="55" t="str">
        <f t="shared" si="231"/>
        <v/>
      </c>
      <c r="AT450" s="55" t="str">
        <f t="shared" si="232"/>
        <v/>
      </c>
      <c r="AU450" s="129" t="str">
        <f t="shared" si="257"/>
        <v/>
      </c>
      <c r="AW450" s="4" t="s">
        <v>11</v>
      </c>
      <c r="AX450" s="5">
        <v>45615</v>
      </c>
      <c r="AY450" s="6"/>
      <c r="AZ450" s="6"/>
      <c r="BA450" s="6" t="str">
        <f t="shared" si="247"/>
        <v/>
      </c>
      <c r="BB450" s="6" t="str">
        <f>IF(OR(AY450="",AZ450=""),"",SUMIFS('تحميل المصنعيات'!$N:$N,'تحميل المصنعيات'!$F:$F,AZ$2,'تحميل المصنعيات'!$D:$D,AX450))</f>
        <v/>
      </c>
      <c r="BC450" s="55" t="str">
        <f t="shared" si="233"/>
        <v/>
      </c>
      <c r="BD450" s="55" t="str">
        <f t="shared" si="248"/>
        <v/>
      </c>
      <c r="BE450" s="129" t="str">
        <f t="shared" si="258"/>
        <v/>
      </c>
      <c r="BG450" s="4" t="s">
        <v>11</v>
      </c>
      <c r="BH450" s="5">
        <v>45615</v>
      </c>
      <c r="BI450" s="6"/>
      <c r="BJ450" s="6"/>
      <c r="BK450" s="6" t="str">
        <f t="shared" si="249"/>
        <v/>
      </c>
      <c r="BL450" s="6" t="str">
        <f>IF(OR(BI450="",BJ450=""),"",SUMIFS('تحميل المصنعيات'!$N:$N,'تحميل المصنعيات'!$F:$F,BJ$2,'تحميل المصنعيات'!$D:$D,BH450))</f>
        <v/>
      </c>
      <c r="BM450" s="55" t="str">
        <f t="shared" si="234"/>
        <v/>
      </c>
      <c r="BN450" s="55" t="str">
        <f t="shared" si="235"/>
        <v/>
      </c>
      <c r="BO450" s="129" t="str">
        <f t="shared" si="259"/>
        <v/>
      </c>
      <c r="BQ450" s="4" t="s">
        <v>11</v>
      </c>
      <c r="BR450" s="5">
        <v>45615</v>
      </c>
      <c r="BS450" s="6"/>
      <c r="BT450" s="6"/>
      <c r="BU450" s="6" t="str">
        <f t="shared" si="250"/>
        <v/>
      </c>
      <c r="BV450" s="6" t="str">
        <f>IF(OR(BS450="",BT450=""),"",SUMIFS('تحميل المصنعيات'!$N:$N,'تحميل المصنعيات'!$F:$F,BT$2,'تحميل المصنعيات'!$D:$D,BR450))</f>
        <v/>
      </c>
      <c r="BW450" s="55" t="str">
        <f t="shared" si="236"/>
        <v/>
      </c>
      <c r="BX450" s="55" t="str">
        <f t="shared" si="251"/>
        <v/>
      </c>
      <c r="BY450" s="129" t="str">
        <f t="shared" si="260"/>
        <v/>
      </c>
      <c r="CA450" s="4" t="s">
        <v>11</v>
      </c>
      <c r="CB450" s="5">
        <v>45615</v>
      </c>
      <c r="CC450" s="6"/>
      <c r="CD450" s="6"/>
      <c r="CE450" s="6" t="str">
        <f t="shared" si="252"/>
        <v/>
      </c>
      <c r="CF450" s="6" t="str">
        <f>IF(OR(CC450="",CD450=""),"",SUMIFS('تحميل المصنعيات'!$N:$N,'تحميل المصنعيات'!$F:$F,CD$2,'تحميل المصنعيات'!$D:$D,CB450))</f>
        <v/>
      </c>
      <c r="CG450" s="55" t="str">
        <f t="shared" si="237"/>
        <v/>
      </c>
      <c r="CH450" s="55" t="str">
        <f t="shared" si="238"/>
        <v/>
      </c>
      <c r="CI450" s="129" t="str">
        <f t="shared" si="261"/>
        <v/>
      </c>
      <c r="CK450" s="4" t="s">
        <v>11</v>
      </c>
      <c r="CL450" s="5">
        <v>45615</v>
      </c>
      <c r="CM450" s="6"/>
      <c r="CN450" s="6"/>
      <c r="CO450" s="6" t="str">
        <f t="shared" si="253"/>
        <v/>
      </c>
      <c r="CP450" s="6" t="str">
        <f>IF(OR(CM450="",CN450=""),"",SUMIFS('تحميل المصنعيات'!$N:$N,'تحميل المصنعيات'!$F:$F,CN$2,'تحميل المصنعيات'!$D:$D,CL450))</f>
        <v/>
      </c>
      <c r="CQ450" s="55" t="str">
        <f t="shared" si="239"/>
        <v/>
      </c>
      <c r="CR450" s="55" t="str">
        <f t="shared" si="240"/>
        <v/>
      </c>
      <c r="CS450" s="129" t="str">
        <f t="shared" si="262"/>
        <v/>
      </c>
    </row>
    <row r="451" spans="9:97" x14ac:dyDescent="0.25">
      <c r="I451" s="4" t="s">
        <v>12</v>
      </c>
      <c r="J451" s="5">
        <v>45616</v>
      </c>
      <c r="K451" s="6"/>
      <c r="L451" s="6"/>
      <c r="M451" s="6" t="str">
        <f t="shared" si="241"/>
        <v/>
      </c>
      <c r="N451" s="6" t="str">
        <f>IF(OR(K451="",L451=""),"",SUMIFS('تحميل المصنعيات'!$N:$N,'تحميل المصنعيات'!$F:$F,L$2,'تحميل المصنعيات'!$D:$D,J451))</f>
        <v/>
      </c>
      <c r="O451" s="55" t="str">
        <f t="shared" si="227"/>
        <v/>
      </c>
      <c r="P451" s="55" t="str">
        <f t="shared" si="254"/>
        <v/>
      </c>
      <c r="Q451" s="129" t="str">
        <f t="shared" si="242"/>
        <v/>
      </c>
      <c r="S451" s="4" t="s">
        <v>12</v>
      </c>
      <c r="T451" s="5">
        <v>45616</v>
      </c>
      <c r="U451" s="6"/>
      <c r="V451" s="6"/>
      <c r="W451" s="6" t="str">
        <f t="shared" si="243"/>
        <v/>
      </c>
      <c r="X451" s="6" t="str">
        <f>IF(OR(U451="",V451=""),"",SUMIFS('تحميل المصنعيات'!$N:$N,'تحميل المصنعيات'!$F:$F,V$2,'تحميل المصنعيات'!$D:$D,T451))</f>
        <v/>
      </c>
      <c r="Y451" s="55" t="str">
        <f t="shared" si="228"/>
        <v/>
      </c>
      <c r="Z451" s="55" t="str">
        <f t="shared" si="229"/>
        <v/>
      </c>
      <c r="AA451" s="129" t="str">
        <f t="shared" si="255"/>
        <v/>
      </c>
      <c r="AC451" s="4" t="s">
        <v>12</v>
      </c>
      <c r="AD451" s="5">
        <v>45616</v>
      </c>
      <c r="AE451" s="6"/>
      <c r="AF451" s="6"/>
      <c r="AG451" s="6" t="str">
        <f t="shared" si="244"/>
        <v/>
      </c>
      <c r="AH451" s="6" t="str">
        <f>IF(OR(AE451="",AF451=""),"",SUMIFS('تحميل المصنعيات'!$N:$N,'تحميل المصنعيات'!$F:$F,AF$2,'تحميل المصنعيات'!$D:$D,AD451))</f>
        <v/>
      </c>
      <c r="AI451" s="55" t="str">
        <f t="shared" si="230"/>
        <v/>
      </c>
      <c r="AJ451" s="55" t="str">
        <f t="shared" si="245"/>
        <v/>
      </c>
      <c r="AK451" s="129" t="str">
        <f t="shared" si="256"/>
        <v/>
      </c>
      <c r="AM451" s="4" t="s">
        <v>12</v>
      </c>
      <c r="AN451" s="5">
        <v>45616</v>
      </c>
      <c r="AO451" s="6"/>
      <c r="AP451" s="6"/>
      <c r="AQ451" s="6" t="str">
        <f t="shared" si="246"/>
        <v/>
      </c>
      <c r="AR451" s="6" t="str">
        <f>IF(OR(AO451="",AP451=""),"",SUMIFS('تحميل المصنعيات'!$N:$N,'تحميل المصنعيات'!$F:$F,AP$2,'تحميل المصنعيات'!$D:$D,AN451))</f>
        <v/>
      </c>
      <c r="AS451" s="55" t="str">
        <f t="shared" si="231"/>
        <v/>
      </c>
      <c r="AT451" s="55" t="str">
        <f t="shared" si="232"/>
        <v/>
      </c>
      <c r="AU451" s="129" t="str">
        <f t="shared" si="257"/>
        <v/>
      </c>
      <c r="AW451" s="4" t="s">
        <v>12</v>
      </c>
      <c r="AX451" s="5">
        <v>45616</v>
      </c>
      <c r="AY451" s="6"/>
      <c r="AZ451" s="6"/>
      <c r="BA451" s="6" t="str">
        <f t="shared" si="247"/>
        <v/>
      </c>
      <c r="BB451" s="6" t="str">
        <f>IF(OR(AY451="",AZ451=""),"",SUMIFS('تحميل المصنعيات'!$N:$N,'تحميل المصنعيات'!$F:$F,AZ$2,'تحميل المصنعيات'!$D:$D,AX451))</f>
        <v/>
      </c>
      <c r="BC451" s="55" t="str">
        <f t="shared" si="233"/>
        <v/>
      </c>
      <c r="BD451" s="55" t="str">
        <f t="shared" si="248"/>
        <v/>
      </c>
      <c r="BE451" s="129" t="str">
        <f t="shared" si="258"/>
        <v/>
      </c>
      <c r="BG451" s="4" t="s">
        <v>12</v>
      </c>
      <c r="BH451" s="5">
        <v>45616</v>
      </c>
      <c r="BI451" s="6"/>
      <c r="BJ451" s="6"/>
      <c r="BK451" s="6" t="str">
        <f t="shared" si="249"/>
        <v/>
      </c>
      <c r="BL451" s="6" t="str">
        <f>IF(OR(BI451="",BJ451=""),"",SUMIFS('تحميل المصنعيات'!$N:$N,'تحميل المصنعيات'!$F:$F,BJ$2,'تحميل المصنعيات'!$D:$D,BH451))</f>
        <v/>
      </c>
      <c r="BM451" s="55" t="str">
        <f t="shared" si="234"/>
        <v/>
      </c>
      <c r="BN451" s="55" t="str">
        <f t="shared" si="235"/>
        <v/>
      </c>
      <c r="BO451" s="129" t="str">
        <f t="shared" si="259"/>
        <v/>
      </c>
      <c r="BQ451" s="4" t="s">
        <v>12</v>
      </c>
      <c r="BR451" s="5">
        <v>45616</v>
      </c>
      <c r="BS451" s="6"/>
      <c r="BT451" s="6"/>
      <c r="BU451" s="6" t="str">
        <f t="shared" si="250"/>
        <v/>
      </c>
      <c r="BV451" s="6" t="str">
        <f>IF(OR(BS451="",BT451=""),"",SUMIFS('تحميل المصنعيات'!$N:$N,'تحميل المصنعيات'!$F:$F,BT$2,'تحميل المصنعيات'!$D:$D,BR451))</f>
        <v/>
      </c>
      <c r="BW451" s="55" t="str">
        <f t="shared" si="236"/>
        <v/>
      </c>
      <c r="BX451" s="55" t="str">
        <f t="shared" si="251"/>
        <v/>
      </c>
      <c r="BY451" s="129" t="str">
        <f t="shared" si="260"/>
        <v/>
      </c>
      <c r="CA451" s="4" t="s">
        <v>12</v>
      </c>
      <c r="CB451" s="5">
        <v>45616</v>
      </c>
      <c r="CC451" s="6"/>
      <c r="CD451" s="6"/>
      <c r="CE451" s="6" t="str">
        <f t="shared" si="252"/>
        <v/>
      </c>
      <c r="CF451" s="6" t="str">
        <f>IF(OR(CC451="",CD451=""),"",SUMIFS('تحميل المصنعيات'!$N:$N,'تحميل المصنعيات'!$F:$F,CD$2,'تحميل المصنعيات'!$D:$D,CB451))</f>
        <v/>
      </c>
      <c r="CG451" s="55" t="str">
        <f t="shared" si="237"/>
        <v/>
      </c>
      <c r="CH451" s="55" t="str">
        <f t="shared" si="238"/>
        <v/>
      </c>
      <c r="CI451" s="129" t="str">
        <f t="shared" si="261"/>
        <v/>
      </c>
      <c r="CK451" s="4" t="s">
        <v>12</v>
      </c>
      <c r="CL451" s="5">
        <v>45616</v>
      </c>
      <c r="CM451" s="6"/>
      <c r="CN451" s="6"/>
      <c r="CO451" s="6" t="str">
        <f t="shared" si="253"/>
        <v/>
      </c>
      <c r="CP451" s="6" t="str">
        <f>IF(OR(CM451="",CN451=""),"",SUMIFS('تحميل المصنعيات'!$N:$N,'تحميل المصنعيات'!$F:$F,CN$2,'تحميل المصنعيات'!$D:$D,CL451))</f>
        <v/>
      </c>
      <c r="CQ451" s="55" t="str">
        <f t="shared" si="239"/>
        <v/>
      </c>
      <c r="CR451" s="55" t="str">
        <f t="shared" si="240"/>
        <v/>
      </c>
      <c r="CS451" s="129" t="str">
        <f t="shared" si="262"/>
        <v/>
      </c>
    </row>
    <row r="452" spans="9:97" x14ac:dyDescent="0.25">
      <c r="I452" s="4" t="s">
        <v>13</v>
      </c>
      <c r="J452" s="5">
        <v>45617</v>
      </c>
      <c r="K452" s="6"/>
      <c r="L452" s="6"/>
      <c r="M452" s="6" t="str">
        <f t="shared" si="241"/>
        <v/>
      </c>
      <c r="N452" s="6" t="str">
        <f>IF(OR(K452="",L452=""),"",SUMIFS('تحميل المصنعيات'!$N:$N,'تحميل المصنعيات'!$F:$F,L$2,'تحميل المصنعيات'!$D:$D,J452))</f>
        <v/>
      </c>
      <c r="O452" s="55" t="str">
        <f t="shared" si="227"/>
        <v/>
      </c>
      <c r="P452" s="55" t="str">
        <f t="shared" si="254"/>
        <v/>
      </c>
      <c r="Q452" s="129" t="str">
        <f t="shared" si="242"/>
        <v/>
      </c>
      <c r="S452" s="4" t="s">
        <v>13</v>
      </c>
      <c r="T452" s="5">
        <v>45617</v>
      </c>
      <c r="U452" s="6"/>
      <c r="V452" s="6"/>
      <c r="W452" s="6" t="str">
        <f t="shared" si="243"/>
        <v/>
      </c>
      <c r="X452" s="6" t="str">
        <f>IF(OR(U452="",V452=""),"",SUMIFS('تحميل المصنعيات'!$N:$N,'تحميل المصنعيات'!$F:$F,V$2,'تحميل المصنعيات'!$D:$D,T452))</f>
        <v/>
      </c>
      <c r="Y452" s="55" t="str">
        <f t="shared" si="228"/>
        <v/>
      </c>
      <c r="Z452" s="55" t="str">
        <f t="shared" si="229"/>
        <v/>
      </c>
      <c r="AA452" s="129" t="str">
        <f t="shared" si="255"/>
        <v/>
      </c>
      <c r="AC452" s="4" t="s">
        <v>13</v>
      </c>
      <c r="AD452" s="5">
        <v>45617</v>
      </c>
      <c r="AE452" s="6"/>
      <c r="AF452" s="6"/>
      <c r="AG452" s="6" t="str">
        <f t="shared" si="244"/>
        <v/>
      </c>
      <c r="AH452" s="6" t="str">
        <f>IF(OR(AE452="",AF452=""),"",SUMIFS('تحميل المصنعيات'!$N:$N,'تحميل المصنعيات'!$F:$F,AF$2,'تحميل المصنعيات'!$D:$D,AD452))</f>
        <v/>
      </c>
      <c r="AI452" s="55" t="str">
        <f t="shared" si="230"/>
        <v/>
      </c>
      <c r="AJ452" s="55" t="str">
        <f t="shared" si="245"/>
        <v/>
      </c>
      <c r="AK452" s="129" t="str">
        <f t="shared" si="256"/>
        <v/>
      </c>
      <c r="AM452" s="4" t="s">
        <v>13</v>
      </c>
      <c r="AN452" s="5">
        <v>45617</v>
      </c>
      <c r="AO452" s="6"/>
      <c r="AP452" s="6"/>
      <c r="AQ452" s="6" t="str">
        <f t="shared" si="246"/>
        <v/>
      </c>
      <c r="AR452" s="6" t="str">
        <f>IF(OR(AO452="",AP452=""),"",SUMIFS('تحميل المصنعيات'!$N:$N,'تحميل المصنعيات'!$F:$F,AP$2,'تحميل المصنعيات'!$D:$D,AN452))</f>
        <v/>
      </c>
      <c r="AS452" s="55" t="str">
        <f t="shared" si="231"/>
        <v/>
      </c>
      <c r="AT452" s="55" t="str">
        <f t="shared" si="232"/>
        <v/>
      </c>
      <c r="AU452" s="129" t="str">
        <f t="shared" si="257"/>
        <v/>
      </c>
      <c r="AW452" s="4" t="s">
        <v>13</v>
      </c>
      <c r="AX452" s="5">
        <v>45617</v>
      </c>
      <c r="AY452" s="6"/>
      <c r="AZ452" s="6"/>
      <c r="BA452" s="6" t="str">
        <f t="shared" si="247"/>
        <v/>
      </c>
      <c r="BB452" s="6" t="str">
        <f>IF(OR(AY452="",AZ452=""),"",SUMIFS('تحميل المصنعيات'!$N:$N,'تحميل المصنعيات'!$F:$F,AZ$2,'تحميل المصنعيات'!$D:$D,AX452))</f>
        <v/>
      </c>
      <c r="BC452" s="55" t="str">
        <f t="shared" si="233"/>
        <v/>
      </c>
      <c r="BD452" s="55" t="str">
        <f t="shared" si="248"/>
        <v/>
      </c>
      <c r="BE452" s="129" t="str">
        <f t="shared" si="258"/>
        <v/>
      </c>
      <c r="BG452" s="4" t="s">
        <v>13</v>
      </c>
      <c r="BH452" s="5">
        <v>45617</v>
      </c>
      <c r="BI452" s="6"/>
      <c r="BJ452" s="6"/>
      <c r="BK452" s="6" t="str">
        <f t="shared" si="249"/>
        <v/>
      </c>
      <c r="BL452" s="6" t="str">
        <f>IF(OR(BI452="",BJ452=""),"",SUMIFS('تحميل المصنعيات'!$N:$N,'تحميل المصنعيات'!$F:$F,BJ$2,'تحميل المصنعيات'!$D:$D,BH452))</f>
        <v/>
      </c>
      <c r="BM452" s="55" t="str">
        <f t="shared" si="234"/>
        <v/>
      </c>
      <c r="BN452" s="55" t="str">
        <f t="shared" si="235"/>
        <v/>
      </c>
      <c r="BO452" s="129" t="str">
        <f t="shared" si="259"/>
        <v/>
      </c>
      <c r="BQ452" s="4" t="s">
        <v>13</v>
      </c>
      <c r="BR452" s="5">
        <v>45617</v>
      </c>
      <c r="BS452" s="6"/>
      <c r="BT452" s="6"/>
      <c r="BU452" s="6" t="str">
        <f t="shared" si="250"/>
        <v/>
      </c>
      <c r="BV452" s="6" t="str">
        <f>IF(OR(BS452="",BT452=""),"",SUMIFS('تحميل المصنعيات'!$N:$N,'تحميل المصنعيات'!$F:$F,BT$2,'تحميل المصنعيات'!$D:$D,BR452))</f>
        <v/>
      </c>
      <c r="BW452" s="55" t="str">
        <f t="shared" si="236"/>
        <v/>
      </c>
      <c r="BX452" s="55" t="str">
        <f t="shared" si="251"/>
        <v/>
      </c>
      <c r="BY452" s="129" t="str">
        <f t="shared" si="260"/>
        <v/>
      </c>
      <c r="CA452" s="4" t="s">
        <v>13</v>
      </c>
      <c r="CB452" s="5">
        <v>45617</v>
      </c>
      <c r="CC452" s="6"/>
      <c r="CD452" s="6"/>
      <c r="CE452" s="6" t="str">
        <f t="shared" si="252"/>
        <v/>
      </c>
      <c r="CF452" s="6" t="str">
        <f>IF(OR(CC452="",CD452=""),"",SUMIFS('تحميل المصنعيات'!$N:$N,'تحميل المصنعيات'!$F:$F,CD$2,'تحميل المصنعيات'!$D:$D,CB452))</f>
        <v/>
      </c>
      <c r="CG452" s="55" t="str">
        <f t="shared" si="237"/>
        <v/>
      </c>
      <c r="CH452" s="55" t="str">
        <f t="shared" si="238"/>
        <v/>
      </c>
      <c r="CI452" s="129" t="str">
        <f t="shared" si="261"/>
        <v/>
      </c>
      <c r="CK452" s="4" t="s">
        <v>13</v>
      </c>
      <c r="CL452" s="5">
        <v>45617</v>
      </c>
      <c r="CM452" s="6"/>
      <c r="CN452" s="6"/>
      <c r="CO452" s="6" t="str">
        <f t="shared" si="253"/>
        <v/>
      </c>
      <c r="CP452" s="6" t="str">
        <f>IF(OR(CM452="",CN452=""),"",SUMIFS('تحميل المصنعيات'!$N:$N,'تحميل المصنعيات'!$F:$F,CN$2,'تحميل المصنعيات'!$D:$D,CL452))</f>
        <v/>
      </c>
      <c r="CQ452" s="55" t="str">
        <f t="shared" si="239"/>
        <v/>
      </c>
      <c r="CR452" s="55" t="str">
        <f t="shared" si="240"/>
        <v/>
      </c>
      <c r="CS452" s="129" t="str">
        <f t="shared" si="262"/>
        <v/>
      </c>
    </row>
    <row r="453" spans="9:97" x14ac:dyDescent="0.25">
      <c r="I453" s="132" t="s">
        <v>30</v>
      </c>
      <c r="J453" s="133">
        <v>45618</v>
      </c>
      <c r="K453" s="134"/>
      <c r="L453" s="134"/>
      <c r="M453" s="134" t="str">
        <f t="shared" si="241"/>
        <v/>
      </c>
      <c r="N453" s="134" t="str">
        <f>IF(OR(K453="",L453=""),"",SUMIFS('تحميل المصنعيات'!$N:$N,'تحميل المصنعيات'!$F:$F,L$2,'تحميل المصنعيات'!$D:$D,J453))</f>
        <v/>
      </c>
      <c r="O453" s="135" t="str">
        <f t="shared" ref="O453:O516" si="263">IF(Q453="ادخال خاطئ","",IF(K453="","",IF(OR(K453="غ",L453="غ"),"",IF(M453-N453-$P$2&lt;0,"أداء جيد",M453-N453-$P$2))))</f>
        <v/>
      </c>
      <c r="P453" s="135" t="str">
        <f t="shared" si="254"/>
        <v/>
      </c>
      <c r="Q453" s="132" t="str">
        <f t="shared" si="242"/>
        <v/>
      </c>
      <c r="S453" s="132" t="s">
        <v>30</v>
      </c>
      <c r="T453" s="133">
        <v>45618</v>
      </c>
      <c r="U453" s="134"/>
      <c r="V453" s="134"/>
      <c r="W453" s="134" t="str">
        <f t="shared" si="243"/>
        <v/>
      </c>
      <c r="X453" s="134" t="str">
        <f>IF(OR(U453="",V453=""),"",SUMIFS('تحميل المصنعيات'!$N:$N,'تحميل المصنعيات'!$F:$F,V$2,'تحميل المصنعيات'!$D:$D,T453))</f>
        <v/>
      </c>
      <c r="Y453" s="135" t="str">
        <f t="shared" ref="Y453:Y516" si="264">IF(AA453="ادخال خاطئ","",IF(U453="","",IF(OR(U453="غ",V453="غ"),"",IF(W453-X453-$P$2&lt;0,"أداء جيد",W453-X453-$P$2))))</f>
        <v/>
      </c>
      <c r="Z453" s="135" t="str">
        <f t="shared" ref="Z453:Z516" si="265">IF(Y453="أداء جيد",$P$2-(W453-X453),"")</f>
        <v/>
      </c>
      <c r="AA453" s="132" t="str">
        <f t="shared" si="255"/>
        <v/>
      </c>
      <c r="AC453" s="132" t="s">
        <v>30</v>
      </c>
      <c r="AD453" s="133">
        <v>45618</v>
      </c>
      <c r="AE453" s="134"/>
      <c r="AF453" s="134"/>
      <c r="AG453" s="134" t="str">
        <f t="shared" si="244"/>
        <v/>
      </c>
      <c r="AH453" s="134" t="str">
        <f>IF(OR(AE453="",AF453=""),"",SUMIFS('تحميل المصنعيات'!$N:$N,'تحميل المصنعيات'!$F:$F,AF$2,'تحميل المصنعيات'!$D:$D,AD453))</f>
        <v/>
      </c>
      <c r="AI453" s="135" t="str">
        <f t="shared" ref="AI453:AI516" si="266">IF(AK453="ادخال خاطئ","",IF(AE453="","",IF(OR(AE453="غ",AF453="غ"),"",IF(AG453-AH453-$P$2&lt;0,"أداء جيد",AG453-AH453-$P$2))))</f>
        <v/>
      </c>
      <c r="AJ453" s="135" t="str">
        <f t="shared" si="245"/>
        <v/>
      </c>
      <c r="AK453" s="132" t="str">
        <f t="shared" si="256"/>
        <v/>
      </c>
      <c r="AM453" s="132" t="s">
        <v>30</v>
      </c>
      <c r="AN453" s="133">
        <v>45618</v>
      </c>
      <c r="AO453" s="134"/>
      <c r="AP453" s="134"/>
      <c r="AQ453" s="134" t="str">
        <f t="shared" si="246"/>
        <v/>
      </c>
      <c r="AR453" s="134" t="str">
        <f>IF(OR(AO453="",AP453=""),"",SUMIFS('تحميل المصنعيات'!$N:$N,'تحميل المصنعيات'!$F:$F,AP$2,'تحميل المصنعيات'!$D:$D,AN453))</f>
        <v/>
      </c>
      <c r="AS453" s="135" t="str">
        <f t="shared" ref="AS453:AS516" si="267">IF(AU453="ادخال خاطئ","",IF(AO453="","",IF(OR(AO453="غ",AP453="غ"),"",IF(AQ453-AR453-$P$2&lt;0,"أداء جيد",AQ453-AR453-$P$2))))</f>
        <v/>
      </c>
      <c r="AT453" s="135" t="str">
        <f t="shared" ref="AT453:AT516" si="268">IF(AS453="أداء جيد",$P$2-(AQ453-AR453),"")</f>
        <v/>
      </c>
      <c r="AU453" s="132" t="str">
        <f t="shared" si="257"/>
        <v/>
      </c>
      <c r="AW453" s="132" t="s">
        <v>30</v>
      </c>
      <c r="AX453" s="133">
        <v>45618</v>
      </c>
      <c r="AY453" s="134"/>
      <c r="AZ453" s="134"/>
      <c r="BA453" s="134" t="str">
        <f t="shared" si="247"/>
        <v/>
      </c>
      <c r="BB453" s="134" t="str">
        <f>IF(OR(AY453="",AZ453=""),"",SUMIFS('تحميل المصنعيات'!$N:$N,'تحميل المصنعيات'!$F:$F,AZ$2,'تحميل المصنعيات'!$D:$D,AX453))</f>
        <v/>
      </c>
      <c r="BC453" s="135" t="str">
        <f t="shared" ref="BC453:BC516" si="269">IF(BE453="ادخال خاطئ","",IF(AY453="","",IF(OR(AY453="غ",AZ453="غ"),"",IF(BA453-BB453-$P$2&lt;0,"أداء جيد",BA453-BB453-$P$2))))</f>
        <v/>
      </c>
      <c r="BD453" s="135" t="str">
        <f t="shared" si="248"/>
        <v/>
      </c>
      <c r="BE453" s="132" t="str">
        <f t="shared" si="258"/>
        <v/>
      </c>
      <c r="BG453" s="132" t="s">
        <v>30</v>
      </c>
      <c r="BH453" s="133">
        <v>45618</v>
      </c>
      <c r="BI453" s="134"/>
      <c r="BJ453" s="134"/>
      <c r="BK453" s="134" t="str">
        <f t="shared" si="249"/>
        <v/>
      </c>
      <c r="BL453" s="134" t="str">
        <f>IF(OR(BI453="",BJ453=""),"",SUMIFS('تحميل المصنعيات'!$N:$N,'تحميل المصنعيات'!$F:$F,BJ$2,'تحميل المصنعيات'!$D:$D,BH453))</f>
        <v/>
      </c>
      <c r="BM453" s="135" t="str">
        <f t="shared" ref="BM453:BM516" si="270">IF(BO453="ادخال خاطئ","",IF(BI453="","",IF(OR(BI453="غ",BJ453="غ"),"",IF(BK453-BL453-$P$2&lt;0,"أداء جيد",BK453-BL453-$P$2))))</f>
        <v/>
      </c>
      <c r="BN453" s="135" t="str">
        <f t="shared" ref="BN453:BN516" si="271">IF(BM453="أداء جيد",$P$2-(BK453-BL453),"")</f>
        <v/>
      </c>
      <c r="BO453" s="132" t="str">
        <f t="shared" si="259"/>
        <v/>
      </c>
      <c r="BQ453" s="132" t="s">
        <v>30</v>
      </c>
      <c r="BR453" s="133">
        <v>45618</v>
      </c>
      <c r="BS453" s="134"/>
      <c r="BT453" s="134"/>
      <c r="BU453" s="134" t="str">
        <f t="shared" si="250"/>
        <v/>
      </c>
      <c r="BV453" s="134" t="str">
        <f>IF(OR(BS453="",BT453=""),"",SUMIFS('تحميل المصنعيات'!$N:$N,'تحميل المصنعيات'!$F:$F,BT$2,'تحميل المصنعيات'!$D:$D,BR453))</f>
        <v/>
      </c>
      <c r="BW453" s="135" t="str">
        <f t="shared" ref="BW453:BW516" si="272">IF(BY453="ادخال خاطئ","",IF(BS453="","",IF(OR(BS453="غ",BT453="غ"),"",IF(BU453-BV453-$P$2&lt;0,"أداء جيد",BU453-BV453-$P$2))))</f>
        <v/>
      </c>
      <c r="BX453" s="135" t="str">
        <f t="shared" si="251"/>
        <v/>
      </c>
      <c r="BY453" s="132" t="str">
        <f t="shared" si="260"/>
        <v/>
      </c>
      <c r="CA453" s="132" t="s">
        <v>30</v>
      </c>
      <c r="CB453" s="133">
        <v>45618</v>
      </c>
      <c r="CC453" s="134"/>
      <c r="CD453" s="134"/>
      <c r="CE453" s="134" t="str">
        <f t="shared" si="252"/>
        <v/>
      </c>
      <c r="CF453" s="134" t="str">
        <f>IF(OR(CC453="",CD453=""),"",SUMIFS('تحميل المصنعيات'!$N:$N,'تحميل المصنعيات'!$F:$F,CD$2,'تحميل المصنعيات'!$D:$D,CB453))</f>
        <v/>
      </c>
      <c r="CG453" s="135" t="str">
        <f t="shared" ref="CG453:CG516" si="273">IF(CI453="ادخال خاطئ","",IF(CC453="","",IF(OR(CC453="غ",CD453="غ"),"",IF(CE453-CF453-$P$2&lt;0,"أداء جيد",CE453-CF453-$P$2))))</f>
        <v/>
      </c>
      <c r="CH453" s="135" t="str">
        <f t="shared" ref="CH453:CH516" si="274">IF(CG453="أداء جيد",$P$2-(CE453-CF453),"")</f>
        <v/>
      </c>
      <c r="CI453" s="132" t="str">
        <f t="shared" si="261"/>
        <v/>
      </c>
      <c r="CK453" s="132" t="s">
        <v>30</v>
      </c>
      <c r="CL453" s="133">
        <v>45618</v>
      </c>
      <c r="CM453" s="134"/>
      <c r="CN453" s="134"/>
      <c r="CO453" s="134" t="str">
        <f t="shared" si="253"/>
        <v/>
      </c>
      <c r="CP453" s="134" t="str">
        <f>IF(OR(CM453="",CN453=""),"",SUMIFS('تحميل المصنعيات'!$N:$N,'تحميل المصنعيات'!$F:$F,CN$2,'تحميل المصنعيات'!$D:$D,CL453))</f>
        <v/>
      </c>
      <c r="CQ453" s="135" t="str">
        <f t="shared" ref="CQ453:CQ516" si="275">IF(CS453="ادخال خاطئ","",IF(CM453="","",IF(OR(CM453="غ",CN453="غ"),"",IF(CO453-CP453-$P$2&lt;0,"أداء جيد",CO453-CP453-$P$2))))</f>
        <v/>
      </c>
      <c r="CR453" s="135" t="str">
        <f t="shared" ref="CR453:CR516" si="276">IF(CQ453="أداء جيد",$P$2-(CO453-CP453),"")</f>
        <v/>
      </c>
      <c r="CS453" s="132" t="str">
        <f t="shared" si="262"/>
        <v/>
      </c>
    </row>
    <row r="454" spans="9:97" x14ac:dyDescent="0.25">
      <c r="I454" s="4" t="s">
        <v>8</v>
      </c>
      <c r="J454" s="5">
        <v>45619</v>
      </c>
      <c r="K454" s="6"/>
      <c r="L454" s="6"/>
      <c r="M454" s="6" t="str">
        <f t="shared" ref="M454:M517" si="277">IF(OR(K454="",L454=""),"",IF(OR(K454="غ",L454="غ"),0,L454-K454))</f>
        <v/>
      </c>
      <c r="N454" s="6" t="str">
        <f>IF(OR(K454="",L454=""),"",SUMIFS('تحميل المصنعيات'!$N:$N,'تحميل المصنعيات'!$F:$F,L$2,'تحميل المصنعيات'!$D:$D,J454))</f>
        <v/>
      </c>
      <c r="O454" s="55" t="str">
        <f t="shared" si="263"/>
        <v/>
      </c>
      <c r="P454" s="55" t="str">
        <f t="shared" si="254"/>
        <v/>
      </c>
      <c r="Q454" s="129" t="str">
        <f t="shared" ref="Q454:Q517" si="278">IF(K454="","",IF(N454&gt;M454,"ادخال خاطئ",""))</f>
        <v/>
      </c>
      <c r="S454" s="4" t="s">
        <v>8</v>
      </c>
      <c r="T454" s="5">
        <v>45619</v>
      </c>
      <c r="U454" s="6"/>
      <c r="V454" s="6"/>
      <c r="W454" s="6" t="str">
        <f t="shared" ref="W454:W517" si="279">IF(OR(U454="",V454=""),"",IF(OR(U454="غ",V454="غ"),0,V454-U454))</f>
        <v/>
      </c>
      <c r="X454" s="6" t="str">
        <f>IF(OR(U454="",V454=""),"",SUMIFS('تحميل المصنعيات'!$N:$N,'تحميل المصنعيات'!$F:$F,V$2,'تحميل المصنعيات'!$D:$D,T454))</f>
        <v/>
      </c>
      <c r="Y454" s="55" t="str">
        <f t="shared" si="264"/>
        <v/>
      </c>
      <c r="Z454" s="55" t="str">
        <f t="shared" si="265"/>
        <v/>
      </c>
      <c r="AA454" s="129" t="str">
        <f t="shared" si="255"/>
        <v/>
      </c>
      <c r="AC454" s="4" t="s">
        <v>8</v>
      </c>
      <c r="AD454" s="5">
        <v>45619</v>
      </c>
      <c r="AE454" s="6"/>
      <c r="AF454" s="6"/>
      <c r="AG454" s="6" t="str">
        <f t="shared" ref="AG454:AG517" si="280">IF(OR(AE454="",AF454=""),"",IF(OR(AE454="غ",AF454="غ"),0,AF454-AE454))</f>
        <v/>
      </c>
      <c r="AH454" s="6" t="str">
        <f>IF(OR(AE454="",AF454=""),"",SUMIFS('تحميل المصنعيات'!$N:$N,'تحميل المصنعيات'!$F:$F,AF$2,'تحميل المصنعيات'!$D:$D,AD454))</f>
        <v/>
      </c>
      <c r="AI454" s="55" t="str">
        <f t="shared" si="266"/>
        <v/>
      </c>
      <c r="AJ454" s="55" t="str">
        <f t="shared" ref="AJ454:AJ517" si="281">IF(AI454="أداء جيد",$P$2-(AG454-AH454),"")</f>
        <v/>
      </c>
      <c r="AK454" s="129" t="str">
        <f t="shared" si="256"/>
        <v/>
      </c>
      <c r="AM454" s="4" t="s">
        <v>8</v>
      </c>
      <c r="AN454" s="5">
        <v>45619</v>
      </c>
      <c r="AO454" s="6"/>
      <c r="AP454" s="6"/>
      <c r="AQ454" s="6" t="str">
        <f t="shared" ref="AQ454:AQ517" si="282">IF(OR(AO454="",AP454=""),"",IF(OR(AO454="غ",AP454="غ"),0,AP454-AO454))</f>
        <v/>
      </c>
      <c r="AR454" s="6" t="str">
        <f>IF(OR(AO454="",AP454=""),"",SUMIFS('تحميل المصنعيات'!$N:$N,'تحميل المصنعيات'!$F:$F,AP$2,'تحميل المصنعيات'!$D:$D,AN454))</f>
        <v/>
      </c>
      <c r="AS454" s="55" t="str">
        <f t="shared" si="267"/>
        <v/>
      </c>
      <c r="AT454" s="55" t="str">
        <f t="shared" si="268"/>
        <v/>
      </c>
      <c r="AU454" s="129" t="str">
        <f t="shared" si="257"/>
        <v/>
      </c>
      <c r="AW454" s="4" t="s">
        <v>8</v>
      </c>
      <c r="AX454" s="5">
        <v>45619</v>
      </c>
      <c r="AY454" s="6"/>
      <c r="AZ454" s="6"/>
      <c r="BA454" s="6" t="str">
        <f t="shared" ref="BA454:BA517" si="283">IF(OR(AY454="",AZ454=""),"",IF(OR(AY454="غ",AZ454="غ"),0,AZ454-AY454))</f>
        <v/>
      </c>
      <c r="BB454" s="6" t="str">
        <f>IF(OR(AY454="",AZ454=""),"",SUMIFS('تحميل المصنعيات'!$N:$N,'تحميل المصنعيات'!$F:$F,AZ$2,'تحميل المصنعيات'!$D:$D,AX454))</f>
        <v/>
      </c>
      <c r="BC454" s="55" t="str">
        <f t="shared" si="269"/>
        <v/>
      </c>
      <c r="BD454" s="55" t="str">
        <f t="shared" ref="BD454:BD517" si="284">IF(BC454="أداء جيد",$P$2-(BA454-BB454),"")</f>
        <v/>
      </c>
      <c r="BE454" s="129" t="str">
        <f t="shared" si="258"/>
        <v/>
      </c>
      <c r="BG454" s="4" t="s">
        <v>8</v>
      </c>
      <c r="BH454" s="5">
        <v>45619</v>
      </c>
      <c r="BI454" s="6"/>
      <c r="BJ454" s="6"/>
      <c r="BK454" s="6" t="str">
        <f t="shared" ref="BK454:BK517" si="285">IF(OR(BI454="",BJ454=""),"",IF(OR(BI454="غ",BJ454="غ"),0,BJ454-BI454))</f>
        <v/>
      </c>
      <c r="BL454" s="6" t="str">
        <f>IF(OR(BI454="",BJ454=""),"",SUMIFS('تحميل المصنعيات'!$N:$N,'تحميل المصنعيات'!$F:$F,BJ$2,'تحميل المصنعيات'!$D:$D,BH454))</f>
        <v/>
      </c>
      <c r="BM454" s="55" t="str">
        <f t="shared" si="270"/>
        <v/>
      </c>
      <c r="BN454" s="55" t="str">
        <f t="shared" si="271"/>
        <v/>
      </c>
      <c r="BO454" s="129" t="str">
        <f t="shared" si="259"/>
        <v/>
      </c>
      <c r="BQ454" s="4" t="s">
        <v>8</v>
      </c>
      <c r="BR454" s="5">
        <v>45619</v>
      </c>
      <c r="BS454" s="6"/>
      <c r="BT454" s="6"/>
      <c r="BU454" s="6" t="str">
        <f t="shared" ref="BU454:BU517" si="286">IF(OR(BS454="",BT454=""),"",IF(OR(BS454="غ",BT454="غ"),0,BT454-BS454))</f>
        <v/>
      </c>
      <c r="BV454" s="6" t="str">
        <f>IF(OR(BS454="",BT454=""),"",SUMIFS('تحميل المصنعيات'!$N:$N,'تحميل المصنعيات'!$F:$F,BT$2,'تحميل المصنعيات'!$D:$D,BR454))</f>
        <v/>
      </c>
      <c r="BW454" s="55" t="str">
        <f t="shared" si="272"/>
        <v/>
      </c>
      <c r="BX454" s="55" t="str">
        <f t="shared" ref="BX454:BX517" si="287">IF(BW454="أداء جيد",$P$2-(BU454-BV454),"")</f>
        <v/>
      </c>
      <c r="BY454" s="129" t="str">
        <f t="shared" si="260"/>
        <v/>
      </c>
      <c r="CA454" s="4" t="s">
        <v>8</v>
      </c>
      <c r="CB454" s="5">
        <v>45619</v>
      </c>
      <c r="CC454" s="6"/>
      <c r="CD454" s="6"/>
      <c r="CE454" s="6" t="str">
        <f t="shared" ref="CE454:CE517" si="288">IF(OR(CC454="",CD454=""),"",IF(OR(CC454="غ",CD454="غ"),0,CD454-CC454))</f>
        <v/>
      </c>
      <c r="CF454" s="6" t="str">
        <f>IF(OR(CC454="",CD454=""),"",SUMIFS('تحميل المصنعيات'!$N:$N,'تحميل المصنعيات'!$F:$F,CD$2,'تحميل المصنعيات'!$D:$D,CB454))</f>
        <v/>
      </c>
      <c r="CG454" s="55" t="str">
        <f t="shared" si="273"/>
        <v/>
      </c>
      <c r="CH454" s="55" t="str">
        <f t="shared" si="274"/>
        <v/>
      </c>
      <c r="CI454" s="129" t="str">
        <f t="shared" si="261"/>
        <v/>
      </c>
      <c r="CK454" s="4" t="s">
        <v>8</v>
      </c>
      <c r="CL454" s="5">
        <v>45619</v>
      </c>
      <c r="CM454" s="6"/>
      <c r="CN454" s="6"/>
      <c r="CO454" s="6" t="str">
        <f t="shared" ref="CO454:CO517" si="289">IF(OR(CM454="",CN454=""),"",IF(OR(CM454="غ",CN454="غ"),0,CN454-CM454))</f>
        <v/>
      </c>
      <c r="CP454" s="6" t="str">
        <f>IF(OR(CM454="",CN454=""),"",SUMIFS('تحميل المصنعيات'!$N:$N,'تحميل المصنعيات'!$F:$F,CN$2,'تحميل المصنعيات'!$D:$D,CL454))</f>
        <v/>
      </c>
      <c r="CQ454" s="55" t="str">
        <f t="shared" si="275"/>
        <v/>
      </c>
      <c r="CR454" s="55" t="str">
        <f t="shared" si="276"/>
        <v/>
      </c>
      <c r="CS454" s="129" t="str">
        <f t="shared" si="262"/>
        <v/>
      </c>
    </row>
    <row r="455" spans="9:97" x14ac:dyDescent="0.25">
      <c r="I455" s="4" t="s">
        <v>9</v>
      </c>
      <c r="J455" s="5">
        <v>45620</v>
      </c>
      <c r="K455" s="6"/>
      <c r="L455" s="6"/>
      <c r="M455" s="6" t="str">
        <f t="shared" si="277"/>
        <v/>
      </c>
      <c r="N455" s="6" t="str">
        <f>IF(OR(K455="",L455=""),"",SUMIFS('تحميل المصنعيات'!$N:$N,'تحميل المصنعيات'!$F:$F,L$2,'تحميل المصنعيات'!$D:$D,J455))</f>
        <v/>
      </c>
      <c r="O455" s="55" t="str">
        <f t="shared" si="263"/>
        <v/>
      </c>
      <c r="P455" s="55" t="str">
        <f t="shared" si="254"/>
        <v/>
      </c>
      <c r="Q455" s="129" t="str">
        <f t="shared" si="278"/>
        <v/>
      </c>
      <c r="S455" s="4" t="s">
        <v>9</v>
      </c>
      <c r="T455" s="5">
        <v>45620</v>
      </c>
      <c r="U455" s="6"/>
      <c r="V455" s="6"/>
      <c r="W455" s="6" t="str">
        <f t="shared" si="279"/>
        <v/>
      </c>
      <c r="X455" s="6" t="str">
        <f>IF(OR(U455="",V455=""),"",SUMIFS('تحميل المصنعيات'!$N:$N,'تحميل المصنعيات'!$F:$F,V$2,'تحميل المصنعيات'!$D:$D,T455))</f>
        <v/>
      </c>
      <c r="Y455" s="55" t="str">
        <f t="shared" si="264"/>
        <v/>
      </c>
      <c r="Z455" s="55" t="str">
        <f t="shared" si="265"/>
        <v/>
      </c>
      <c r="AA455" s="129" t="str">
        <f t="shared" si="255"/>
        <v/>
      </c>
      <c r="AC455" s="4" t="s">
        <v>9</v>
      </c>
      <c r="AD455" s="5">
        <v>45620</v>
      </c>
      <c r="AE455" s="6"/>
      <c r="AF455" s="6"/>
      <c r="AG455" s="6" t="str">
        <f t="shared" si="280"/>
        <v/>
      </c>
      <c r="AH455" s="6" t="str">
        <f>IF(OR(AE455="",AF455=""),"",SUMIFS('تحميل المصنعيات'!$N:$N,'تحميل المصنعيات'!$F:$F,AF$2,'تحميل المصنعيات'!$D:$D,AD455))</f>
        <v/>
      </c>
      <c r="AI455" s="55" t="str">
        <f t="shared" si="266"/>
        <v/>
      </c>
      <c r="AJ455" s="55" t="str">
        <f t="shared" si="281"/>
        <v/>
      </c>
      <c r="AK455" s="129" t="str">
        <f t="shared" si="256"/>
        <v/>
      </c>
      <c r="AM455" s="4" t="s">
        <v>9</v>
      </c>
      <c r="AN455" s="5">
        <v>45620</v>
      </c>
      <c r="AO455" s="6"/>
      <c r="AP455" s="6"/>
      <c r="AQ455" s="6" t="str">
        <f t="shared" si="282"/>
        <v/>
      </c>
      <c r="AR455" s="6" t="str">
        <f>IF(OR(AO455="",AP455=""),"",SUMIFS('تحميل المصنعيات'!$N:$N,'تحميل المصنعيات'!$F:$F,AP$2,'تحميل المصنعيات'!$D:$D,AN455))</f>
        <v/>
      </c>
      <c r="AS455" s="55" t="str">
        <f t="shared" si="267"/>
        <v/>
      </c>
      <c r="AT455" s="55" t="str">
        <f t="shared" si="268"/>
        <v/>
      </c>
      <c r="AU455" s="129" t="str">
        <f t="shared" si="257"/>
        <v/>
      </c>
      <c r="AW455" s="4" t="s">
        <v>9</v>
      </c>
      <c r="AX455" s="5">
        <v>45620</v>
      </c>
      <c r="AY455" s="6"/>
      <c r="AZ455" s="6"/>
      <c r="BA455" s="6" t="str">
        <f t="shared" si="283"/>
        <v/>
      </c>
      <c r="BB455" s="6" t="str">
        <f>IF(OR(AY455="",AZ455=""),"",SUMIFS('تحميل المصنعيات'!$N:$N,'تحميل المصنعيات'!$F:$F,AZ$2,'تحميل المصنعيات'!$D:$D,AX455))</f>
        <v/>
      </c>
      <c r="BC455" s="55" t="str">
        <f t="shared" si="269"/>
        <v/>
      </c>
      <c r="BD455" s="55" t="str">
        <f t="shared" si="284"/>
        <v/>
      </c>
      <c r="BE455" s="129" t="str">
        <f t="shared" si="258"/>
        <v/>
      </c>
      <c r="BG455" s="4" t="s">
        <v>9</v>
      </c>
      <c r="BH455" s="5">
        <v>45620</v>
      </c>
      <c r="BI455" s="6"/>
      <c r="BJ455" s="6"/>
      <c r="BK455" s="6" t="str">
        <f t="shared" si="285"/>
        <v/>
      </c>
      <c r="BL455" s="6" t="str">
        <f>IF(OR(BI455="",BJ455=""),"",SUMIFS('تحميل المصنعيات'!$N:$N,'تحميل المصنعيات'!$F:$F,BJ$2,'تحميل المصنعيات'!$D:$D,BH455))</f>
        <v/>
      </c>
      <c r="BM455" s="55" t="str">
        <f t="shared" si="270"/>
        <v/>
      </c>
      <c r="BN455" s="55" t="str">
        <f t="shared" si="271"/>
        <v/>
      </c>
      <c r="BO455" s="129" t="str">
        <f t="shared" si="259"/>
        <v/>
      </c>
      <c r="BQ455" s="4" t="s">
        <v>9</v>
      </c>
      <c r="BR455" s="5">
        <v>45620</v>
      </c>
      <c r="BS455" s="6"/>
      <c r="BT455" s="6"/>
      <c r="BU455" s="6" t="str">
        <f t="shared" si="286"/>
        <v/>
      </c>
      <c r="BV455" s="6" t="str">
        <f>IF(OR(BS455="",BT455=""),"",SUMIFS('تحميل المصنعيات'!$N:$N,'تحميل المصنعيات'!$F:$F,BT$2,'تحميل المصنعيات'!$D:$D,BR455))</f>
        <v/>
      </c>
      <c r="BW455" s="55" t="str">
        <f t="shared" si="272"/>
        <v/>
      </c>
      <c r="BX455" s="55" t="str">
        <f t="shared" si="287"/>
        <v/>
      </c>
      <c r="BY455" s="129" t="str">
        <f t="shared" si="260"/>
        <v/>
      </c>
      <c r="CA455" s="4" t="s">
        <v>9</v>
      </c>
      <c r="CB455" s="5">
        <v>45620</v>
      </c>
      <c r="CC455" s="6"/>
      <c r="CD455" s="6"/>
      <c r="CE455" s="6" t="str">
        <f t="shared" si="288"/>
        <v/>
      </c>
      <c r="CF455" s="6" t="str">
        <f>IF(OR(CC455="",CD455=""),"",SUMIFS('تحميل المصنعيات'!$N:$N,'تحميل المصنعيات'!$F:$F,CD$2,'تحميل المصنعيات'!$D:$D,CB455))</f>
        <v/>
      </c>
      <c r="CG455" s="55" t="str">
        <f t="shared" si="273"/>
        <v/>
      </c>
      <c r="CH455" s="55" t="str">
        <f t="shared" si="274"/>
        <v/>
      </c>
      <c r="CI455" s="129" t="str">
        <f t="shared" si="261"/>
        <v/>
      </c>
      <c r="CK455" s="4" t="s">
        <v>9</v>
      </c>
      <c r="CL455" s="5">
        <v>45620</v>
      </c>
      <c r="CM455" s="6"/>
      <c r="CN455" s="6"/>
      <c r="CO455" s="6" t="str">
        <f t="shared" si="289"/>
        <v/>
      </c>
      <c r="CP455" s="6" t="str">
        <f>IF(OR(CM455="",CN455=""),"",SUMIFS('تحميل المصنعيات'!$N:$N,'تحميل المصنعيات'!$F:$F,CN$2,'تحميل المصنعيات'!$D:$D,CL455))</f>
        <v/>
      </c>
      <c r="CQ455" s="55" t="str">
        <f t="shared" si="275"/>
        <v/>
      </c>
      <c r="CR455" s="55" t="str">
        <f t="shared" si="276"/>
        <v/>
      </c>
      <c r="CS455" s="129" t="str">
        <f t="shared" si="262"/>
        <v/>
      </c>
    </row>
    <row r="456" spans="9:97" x14ac:dyDescent="0.25">
      <c r="I456" s="4" t="s">
        <v>10</v>
      </c>
      <c r="J456" s="5">
        <v>45621</v>
      </c>
      <c r="K456" s="6"/>
      <c r="L456" s="6"/>
      <c r="M456" s="6" t="str">
        <f t="shared" si="277"/>
        <v/>
      </c>
      <c r="N456" s="6" t="str">
        <f>IF(OR(K456="",L456=""),"",SUMIFS('تحميل المصنعيات'!$N:$N,'تحميل المصنعيات'!$F:$F,L$2,'تحميل المصنعيات'!$D:$D,J456))</f>
        <v/>
      </c>
      <c r="O456" s="55" t="str">
        <f t="shared" si="263"/>
        <v/>
      </c>
      <c r="P456" s="55" t="str">
        <f t="shared" ref="P456:P519" si="290">IF(O456="أداء جيد",$P$2-(M456-N456),"")</f>
        <v/>
      </c>
      <c r="Q456" s="129" t="str">
        <f t="shared" si="278"/>
        <v/>
      </c>
      <c r="S456" s="4" t="s">
        <v>10</v>
      </c>
      <c r="T456" s="5">
        <v>45621</v>
      </c>
      <c r="U456" s="6"/>
      <c r="V456" s="6"/>
      <c r="W456" s="6" t="str">
        <f t="shared" si="279"/>
        <v/>
      </c>
      <c r="X456" s="6" t="str">
        <f>IF(OR(U456="",V456=""),"",SUMIFS('تحميل المصنعيات'!$N:$N,'تحميل المصنعيات'!$F:$F,V$2,'تحميل المصنعيات'!$D:$D,T456))</f>
        <v/>
      </c>
      <c r="Y456" s="55" t="str">
        <f t="shared" si="264"/>
        <v/>
      </c>
      <c r="Z456" s="55" t="str">
        <f t="shared" si="265"/>
        <v/>
      </c>
      <c r="AA456" s="129" t="str">
        <f t="shared" si="255"/>
        <v/>
      </c>
      <c r="AC456" s="4" t="s">
        <v>10</v>
      </c>
      <c r="AD456" s="5">
        <v>45621</v>
      </c>
      <c r="AE456" s="6"/>
      <c r="AF456" s="6"/>
      <c r="AG456" s="6" t="str">
        <f t="shared" si="280"/>
        <v/>
      </c>
      <c r="AH456" s="6" t="str">
        <f>IF(OR(AE456="",AF456=""),"",SUMIFS('تحميل المصنعيات'!$N:$N,'تحميل المصنعيات'!$F:$F,AF$2,'تحميل المصنعيات'!$D:$D,AD456))</f>
        <v/>
      </c>
      <c r="AI456" s="55" t="str">
        <f t="shared" si="266"/>
        <v/>
      </c>
      <c r="AJ456" s="55" t="str">
        <f t="shared" si="281"/>
        <v/>
      </c>
      <c r="AK456" s="129" t="str">
        <f t="shared" si="256"/>
        <v/>
      </c>
      <c r="AM456" s="4" t="s">
        <v>10</v>
      </c>
      <c r="AN456" s="5">
        <v>45621</v>
      </c>
      <c r="AO456" s="6"/>
      <c r="AP456" s="6"/>
      <c r="AQ456" s="6" t="str">
        <f t="shared" si="282"/>
        <v/>
      </c>
      <c r="AR456" s="6" t="str">
        <f>IF(OR(AO456="",AP456=""),"",SUMIFS('تحميل المصنعيات'!$N:$N,'تحميل المصنعيات'!$F:$F,AP$2,'تحميل المصنعيات'!$D:$D,AN456))</f>
        <v/>
      </c>
      <c r="AS456" s="55" t="str">
        <f t="shared" si="267"/>
        <v/>
      </c>
      <c r="AT456" s="55" t="str">
        <f t="shared" si="268"/>
        <v/>
      </c>
      <c r="AU456" s="129" t="str">
        <f t="shared" si="257"/>
        <v/>
      </c>
      <c r="AW456" s="4" t="s">
        <v>10</v>
      </c>
      <c r="AX456" s="5">
        <v>45621</v>
      </c>
      <c r="AY456" s="6"/>
      <c r="AZ456" s="6"/>
      <c r="BA456" s="6" t="str">
        <f t="shared" si="283"/>
        <v/>
      </c>
      <c r="BB456" s="6" t="str">
        <f>IF(OR(AY456="",AZ456=""),"",SUMIFS('تحميل المصنعيات'!$N:$N,'تحميل المصنعيات'!$F:$F,AZ$2,'تحميل المصنعيات'!$D:$D,AX456))</f>
        <v/>
      </c>
      <c r="BC456" s="55" t="str">
        <f t="shared" si="269"/>
        <v/>
      </c>
      <c r="BD456" s="55" t="str">
        <f t="shared" si="284"/>
        <v/>
      </c>
      <c r="BE456" s="129" t="str">
        <f t="shared" si="258"/>
        <v/>
      </c>
      <c r="BG456" s="4" t="s">
        <v>10</v>
      </c>
      <c r="BH456" s="5">
        <v>45621</v>
      </c>
      <c r="BI456" s="6"/>
      <c r="BJ456" s="6"/>
      <c r="BK456" s="6" t="str">
        <f t="shared" si="285"/>
        <v/>
      </c>
      <c r="BL456" s="6" t="str">
        <f>IF(OR(BI456="",BJ456=""),"",SUMIFS('تحميل المصنعيات'!$N:$N,'تحميل المصنعيات'!$F:$F,BJ$2,'تحميل المصنعيات'!$D:$D,BH456))</f>
        <v/>
      </c>
      <c r="BM456" s="55" t="str">
        <f t="shared" si="270"/>
        <v/>
      </c>
      <c r="BN456" s="55" t="str">
        <f t="shared" si="271"/>
        <v/>
      </c>
      <c r="BO456" s="129" t="str">
        <f t="shared" si="259"/>
        <v/>
      </c>
      <c r="BQ456" s="4" t="s">
        <v>10</v>
      </c>
      <c r="BR456" s="5">
        <v>45621</v>
      </c>
      <c r="BS456" s="6"/>
      <c r="BT456" s="6"/>
      <c r="BU456" s="6" t="str">
        <f t="shared" si="286"/>
        <v/>
      </c>
      <c r="BV456" s="6" t="str">
        <f>IF(OR(BS456="",BT456=""),"",SUMIFS('تحميل المصنعيات'!$N:$N,'تحميل المصنعيات'!$F:$F,BT$2,'تحميل المصنعيات'!$D:$D,BR456))</f>
        <v/>
      </c>
      <c r="BW456" s="55" t="str">
        <f t="shared" si="272"/>
        <v/>
      </c>
      <c r="BX456" s="55" t="str">
        <f t="shared" si="287"/>
        <v/>
      </c>
      <c r="BY456" s="129" t="str">
        <f t="shared" si="260"/>
        <v/>
      </c>
      <c r="CA456" s="4" t="s">
        <v>10</v>
      </c>
      <c r="CB456" s="5">
        <v>45621</v>
      </c>
      <c r="CC456" s="6"/>
      <c r="CD456" s="6"/>
      <c r="CE456" s="6" t="str">
        <f t="shared" si="288"/>
        <v/>
      </c>
      <c r="CF456" s="6" t="str">
        <f>IF(OR(CC456="",CD456=""),"",SUMIFS('تحميل المصنعيات'!$N:$N,'تحميل المصنعيات'!$F:$F,CD$2,'تحميل المصنعيات'!$D:$D,CB456))</f>
        <v/>
      </c>
      <c r="CG456" s="55" t="str">
        <f t="shared" si="273"/>
        <v/>
      </c>
      <c r="CH456" s="55" t="str">
        <f t="shared" si="274"/>
        <v/>
      </c>
      <c r="CI456" s="129" t="str">
        <f t="shared" si="261"/>
        <v/>
      </c>
      <c r="CK456" s="4" t="s">
        <v>10</v>
      </c>
      <c r="CL456" s="5">
        <v>45621</v>
      </c>
      <c r="CM456" s="6"/>
      <c r="CN456" s="6"/>
      <c r="CO456" s="6" t="str">
        <f t="shared" si="289"/>
        <v/>
      </c>
      <c r="CP456" s="6" t="str">
        <f>IF(OR(CM456="",CN456=""),"",SUMIFS('تحميل المصنعيات'!$N:$N,'تحميل المصنعيات'!$F:$F,CN$2,'تحميل المصنعيات'!$D:$D,CL456))</f>
        <v/>
      </c>
      <c r="CQ456" s="55" t="str">
        <f t="shared" si="275"/>
        <v/>
      </c>
      <c r="CR456" s="55" t="str">
        <f t="shared" si="276"/>
        <v/>
      </c>
      <c r="CS456" s="129" t="str">
        <f t="shared" si="262"/>
        <v/>
      </c>
    </row>
    <row r="457" spans="9:97" x14ac:dyDescent="0.25">
      <c r="I457" s="4" t="s">
        <v>11</v>
      </c>
      <c r="J457" s="5">
        <v>45622</v>
      </c>
      <c r="K457" s="6"/>
      <c r="L457" s="6"/>
      <c r="M457" s="6" t="str">
        <f t="shared" si="277"/>
        <v/>
      </c>
      <c r="N457" s="6" t="str">
        <f>IF(OR(K457="",L457=""),"",SUMIFS('تحميل المصنعيات'!$N:$N,'تحميل المصنعيات'!$F:$F,L$2,'تحميل المصنعيات'!$D:$D,J457))</f>
        <v/>
      </c>
      <c r="O457" s="55" t="str">
        <f t="shared" si="263"/>
        <v/>
      </c>
      <c r="P457" s="55" t="str">
        <f t="shared" si="290"/>
        <v/>
      </c>
      <c r="Q457" s="129" t="str">
        <f t="shared" si="278"/>
        <v/>
      </c>
      <c r="S457" s="4" t="s">
        <v>11</v>
      </c>
      <c r="T457" s="5">
        <v>45622</v>
      </c>
      <c r="U457" s="6"/>
      <c r="V457" s="6"/>
      <c r="W457" s="6" t="str">
        <f t="shared" si="279"/>
        <v/>
      </c>
      <c r="X457" s="6" t="str">
        <f>IF(OR(U457="",V457=""),"",SUMIFS('تحميل المصنعيات'!$N:$N,'تحميل المصنعيات'!$F:$F,V$2,'تحميل المصنعيات'!$D:$D,T457))</f>
        <v/>
      </c>
      <c r="Y457" s="55" t="str">
        <f t="shared" si="264"/>
        <v/>
      </c>
      <c r="Z457" s="55" t="str">
        <f t="shared" si="265"/>
        <v/>
      </c>
      <c r="AA457" s="129" t="str">
        <f t="shared" si="255"/>
        <v/>
      </c>
      <c r="AC457" s="4" t="s">
        <v>11</v>
      </c>
      <c r="AD457" s="5">
        <v>45622</v>
      </c>
      <c r="AE457" s="6"/>
      <c r="AF457" s="6"/>
      <c r="AG457" s="6" t="str">
        <f t="shared" si="280"/>
        <v/>
      </c>
      <c r="AH457" s="6" t="str">
        <f>IF(OR(AE457="",AF457=""),"",SUMIFS('تحميل المصنعيات'!$N:$N,'تحميل المصنعيات'!$F:$F,AF$2,'تحميل المصنعيات'!$D:$D,AD457))</f>
        <v/>
      </c>
      <c r="AI457" s="55" t="str">
        <f t="shared" si="266"/>
        <v/>
      </c>
      <c r="AJ457" s="55" t="str">
        <f t="shared" si="281"/>
        <v/>
      </c>
      <c r="AK457" s="129" t="str">
        <f t="shared" si="256"/>
        <v/>
      </c>
      <c r="AM457" s="4" t="s">
        <v>11</v>
      </c>
      <c r="AN457" s="5">
        <v>45622</v>
      </c>
      <c r="AO457" s="6"/>
      <c r="AP457" s="6"/>
      <c r="AQ457" s="6" t="str">
        <f t="shared" si="282"/>
        <v/>
      </c>
      <c r="AR457" s="6" t="str">
        <f>IF(OR(AO457="",AP457=""),"",SUMIFS('تحميل المصنعيات'!$N:$N,'تحميل المصنعيات'!$F:$F,AP$2,'تحميل المصنعيات'!$D:$D,AN457))</f>
        <v/>
      </c>
      <c r="AS457" s="55" t="str">
        <f t="shared" si="267"/>
        <v/>
      </c>
      <c r="AT457" s="55" t="str">
        <f t="shared" si="268"/>
        <v/>
      </c>
      <c r="AU457" s="129" t="str">
        <f t="shared" si="257"/>
        <v/>
      </c>
      <c r="AW457" s="4" t="s">
        <v>11</v>
      </c>
      <c r="AX457" s="5">
        <v>45622</v>
      </c>
      <c r="AY457" s="6"/>
      <c r="AZ457" s="6"/>
      <c r="BA457" s="6" t="str">
        <f t="shared" si="283"/>
        <v/>
      </c>
      <c r="BB457" s="6" t="str">
        <f>IF(OR(AY457="",AZ457=""),"",SUMIFS('تحميل المصنعيات'!$N:$N,'تحميل المصنعيات'!$F:$F,AZ$2,'تحميل المصنعيات'!$D:$D,AX457))</f>
        <v/>
      </c>
      <c r="BC457" s="55" t="str">
        <f t="shared" si="269"/>
        <v/>
      </c>
      <c r="BD457" s="55" t="str">
        <f t="shared" si="284"/>
        <v/>
      </c>
      <c r="BE457" s="129" t="str">
        <f t="shared" si="258"/>
        <v/>
      </c>
      <c r="BG457" s="4" t="s">
        <v>11</v>
      </c>
      <c r="BH457" s="5">
        <v>45622</v>
      </c>
      <c r="BI457" s="6"/>
      <c r="BJ457" s="6"/>
      <c r="BK457" s="6" t="str">
        <f t="shared" si="285"/>
        <v/>
      </c>
      <c r="BL457" s="6" t="str">
        <f>IF(OR(BI457="",BJ457=""),"",SUMIFS('تحميل المصنعيات'!$N:$N,'تحميل المصنعيات'!$F:$F,BJ$2,'تحميل المصنعيات'!$D:$D,BH457))</f>
        <v/>
      </c>
      <c r="BM457" s="55" t="str">
        <f t="shared" si="270"/>
        <v/>
      </c>
      <c r="BN457" s="55" t="str">
        <f t="shared" si="271"/>
        <v/>
      </c>
      <c r="BO457" s="129" t="str">
        <f t="shared" si="259"/>
        <v/>
      </c>
      <c r="BQ457" s="4" t="s">
        <v>11</v>
      </c>
      <c r="BR457" s="5">
        <v>45622</v>
      </c>
      <c r="BS457" s="6"/>
      <c r="BT457" s="6"/>
      <c r="BU457" s="6" t="str">
        <f t="shared" si="286"/>
        <v/>
      </c>
      <c r="BV457" s="6" t="str">
        <f>IF(OR(BS457="",BT457=""),"",SUMIFS('تحميل المصنعيات'!$N:$N,'تحميل المصنعيات'!$F:$F,BT$2,'تحميل المصنعيات'!$D:$D,BR457))</f>
        <v/>
      </c>
      <c r="BW457" s="55" t="str">
        <f t="shared" si="272"/>
        <v/>
      </c>
      <c r="BX457" s="55" t="str">
        <f t="shared" si="287"/>
        <v/>
      </c>
      <c r="BY457" s="129" t="str">
        <f t="shared" si="260"/>
        <v/>
      </c>
      <c r="CA457" s="4" t="s">
        <v>11</v>
      </c>
      <c r="CB457" s="5">
        <v>45622</v>
      </c>
      <c r="CC457" s="6"/>
      <c r="CD457" s="6"/>
      <c r="CE457" s="6" t="str">
        <f t="shared" si="288"/>
        <v/>
      </c>
      <c r="CF457" s="6" t="str">
        <f>IF(OR(CC457="",CD457=""),"",SUMIFS('تحميل المصنعيات'!$N:$N,'تحميل المصنعيات'!$F:$F,CD$2,'تحميل المصنعيات'!$D:$D,CB457))</f>
        <v/>
      </c>
      <c r="CG457" s="55" t="str">
        <f t="shared" si="273"/>
        <v/>
      </c>
      <c r="CH457" s="55" t="str">
        <f t="shared" si="274"/>
        <v/>
      </c>
      <c r="CI457" s="129" t="str">
        <f t="shared" si="261"/>
        <v/>
      </c>
      <c r="CK457" s="4" t="s">
        <v>11</v>
      </c>
      <c r="CL457" s="5">
        <v>45622</v>
      </c>
      <c r="CM457" s="6"/>
      <c r="CN457" s="6"/>
      <c r="CO457" s="6" t="str">
        <f t="shared" si="289"/>
        <v/>
      </c>
      <c r="CP457" s="6" t="str">
        <f>IF(OR(CM457="",CN457=""),"",SUMIFS('تحميل المصنعيات'!$N:$N,'تحميل المصنعيات'!$F:$F,CN$2,'تحميل المصنعيات'!$D:$D,CL457))</f>
        <v/>
      </c>
      <c r="CQ457" s="55" t="str">
        <f t="shared" si="275"/>
        <v/>
      </c>
      <c r="CR457" s="55" t="str">
        <f t="shared" si="276"/>
        <v/>
      </c>
      <c r="CS457" s="129" t="str">
        <f t="shared" si="262"/>
        <v/>
      </c>
    </row>
    <row r="458" spans="9:97" x14ac:dyDescent="0.25">
      <c r="I458" s="4" t="s">
        <v>12</v>
      </c>
      <c r="J458" s="5">
        <v>45623</v>
      </c>
      <c r="K458" s="6"/>
      <c r="L458" s="6"/>
      <c r="M458" s="6" t="str">
        <f t="shared" si="277"/>
        <v/>
      </c>
      <c r="N458" s="6" t="str">
        <f>IF(OR(K458="",L458=""),"",SUMIFS('تحميل المصنعيات'!$N:$N,'تحميل المصنعيات'!$F:$F,L$2,'تحميل المصنعيات'!$D:$D,J458))</f>
        <v/>
      </c>
      <c r="O458" s="55" t="str">
        <f t="shared" si="263"/>
        <v/>
      </c>
      <c r="P458" s="55" t="str">
        <f t="shared" si="290"/>
        <v/>
      </c>
      <c r="Q458" s="129" t="str">
        <f t="shared" si="278"/>
        <v/>
      </c>
      <c r="S458" s="4" t="s">
        <v>12</v>
      </c>
      <c r="T458" s="5">
        <v>45623</v>
      </c>
      <c r="U458" s="6"/>
      <c r="V458" s="6"/>
      <c r="W458" s="6" t="str">
        <f t="shared" si="279"/>
        <v/>
      </c>
      <c r="X458" s="6" t="str">
        <f>IF(OR(U458="",V458=""),"",SUMIFS('تحميل المصنعيات'!$N:$N,'تحميل المصنعيات'!$F:$F,V$2,'تحميل المصنعيات'!$D:$D,T458))</f>
        <v/>
      </c>
      <c r="Y458" s="55" t="str">
        <f t="shared" si="264"/>
        <v/>
      </c>
      <c r="Z458" s="55" t="str">
        <f t="shared" si="265"/>
        <v/>
      </c>
      <c r="AA458" s="129" t="str">
        <f t="shared" si="255"/>
        <v/>
      </c>
      <c r="AC458" s="4" t="s">
        <v>12</v>
      </c>
      <c r="AD458" s="5">
        <v>45623</v>
      </c>
      <c r="AE458" s="6"/>
      <c r="AF458" s="6"/>
      <c r="AG458" s="6" t="str">
        <f t="shared" si="280"/>
        <v/>
      </c>
      <c r="AH458" s="6" t="str">
        <f>IF(OR(AE458="",AF458=""),"",SUMIFS('تحميل المصنعيات'!$N:$N,'تحميل المصنعيات'!$F:$F,AF$2,'تحميل المصنعيات'!$D:$D,AD458))</f>
        <v/>
      </c>
      <c r="AI458" s="55" t="str">
        <f t="shared" si="266"/>
        <v/>
      </c>
      <c r="AJ458" s="55" t="str">
        <f t="shared" si="281"/>
        <v/>
      </c>
      <c r="AK458" s="129" t="str">
        <f t="shared" si="256"/>
        <v/>
      </c>
      <c r="AM458" s="4" t="s">
        <v>12</v>
      </c>
      <c r="AN458" s="5">
        <v>45623</v>
      </c>
      <c r="AO458" s="6"/>
      <c r="AP458" s="6"/>
      <c r="AQ458" s="6" t="str">
        <f t="shared" si="282"/>
        <v/>
      </c>
      <c r="AR458" s="6" t="str">
        <f>IF(OR(AO458="",AP458=""),"",SUMIFS('تحميل المصنعيات'!$N:$N,'تحميل المصنعيات'!$F:$F,AP$2,'تحميل المصنعيات'!$D:$D,AN458))</f>
        <v/>
      </c>
      <c r="AS458" s="55" t="str">
        <f t="shared" si="267"/>
        <v/>
      </c>
      <c r="AT458" s="55" t="str">
        <f t="shared" si="268"/>
        <v/>
      </c>
      <c r="AU458" s="129" t="str">
        <f t="shared" si="257"/>
        <v/>
      </c>
      <c r="AW458" s="4" t="s">
        <v>12</v>
      </c>
      <c r="AX458" s="5">
        <v>45623</v>
      </c>
      <c r="AY458" s="6"/>
      <c r="AZ458" s="6"/>
      <c r="BA458" s="6" t="str">
        <f t="shared" si="283"/>
        <v/>
      </c>
      <c r="BB458" s="6" t="str">
        <f>IF(OR(AY458="",AZ458=""),"",SUMIFS('تحميل المصنعيات'!$N:$N,'تحميل المصنعيات'!$F:$F,AZ$2,'تحميل المصنعيات'!$D:$D,AX458))</f>
        <v/>
      </c>
      <c r="BC458" s="55" t="str">
        <f t="shared" si="269"/>
        <v/>
      </c>
      <c r="BD458" s="55" t="str">
        <f t="shared" si="284"/>
        <v/>
      </c>
      <c r="BE458" s="129" t="str">
        <f t="shared" si="258"/>
        <v/>
      </c>
      <c r="BG458" s="4" t="s">
        <v>12</v>
      </c>
      <c r="BH458" s="5">
        <v>45623</v>
      </c>
      <c r="BI458" s="6"/>
      <c r="BJ458" s="6"/>
      <c r="BK458" s="6" t="str">
        <f t="shared" si="285"/>
        <v/>
      </c>
      <c r="BL458" s="6" t="str">
        <f>IF(OR(BI458="",BJ458=""),"",SUMIFS('تحميل المصنعيات'!$N:$N,'تحميل المصنعيات'!$F:$F,BJ$2,'تحميل المصنعيات'!$D:$D,BH458))</f>
        <v/>
      </c>
      <c r="BM458" s="55" t="str">
        <f t="shared" si="270"/>
        <v/>
      </c>
      <c r="BN458" s="55" t="str">
        <f t="shared" si="271"/>
        <v/>
      </c>
      <c r="BO458" s="129" t="str">
        <f t="shared" si="259"/>
        <v/>
      </c>
      <c r="BQ458" s="4" t="s">
        <v>12</v>
      </c>
      <c r="BR458" s="5">
        <v>45623</v>
      </c>
      <c r="BS458" s="6"/>
      <c r="BT458" s="6"/>
      <c r="BU458" s="6" t="str">
        <f t="shared" si="286"/>
        <v/>
      </c>
      <c r="BV458" s="6" t="str">
        <f>IF(OR(BS458="",BT458=""),"",SUMIFS('تحميل المصنعيات'!$N:$N,'تحميل المصنعيات'!$F:$F,BT$2,'تحميل المصنعيات'!$D:$D,BR458))</f>
        <v/>
      </c>
      <c r="BW458" s="55" t="str">
        <f t="shared" si="272"/>
        <v/>
      </c>
      <c r="BX458" s="55" t="str">
        <f t="shared" si="287"/>
        <v/>
      </c>
      <c r="BY458" s="129" t="str">
        <f t="shared" si="260"/>
        <v/>
      </c>
      <c r="CA458" s="4" t="s">
        <v>12</v>
      </c>
      <c r="CB458" s="5">
        <v>45623</v>
      </c>
      <c r="CC458" s="6"/>
      <c r="CD458" s="6"/>
      <c r="CE458" s="6" t="str">
        <f t="shared" si="288"/>
        <v/>
      </c>
      <c r="CF458" s="6" t="str">
        <f>IF(OR(CC458="",CD458=""),"",SUMIFS('تحميل المصنعيات'!$N:$N,'تحميل المصنعيات'!$F:$F,CD$2,'تحميل المصنعيات'!$D:$D,CB458))</f>
        <v/>
      </c>
      <c r="CG458" s="55" t="str">
        <f t="shared" si="273"/>
        <v/>
      </c>
      <c r="CH458" s="55" t="str">
        <f t="shared" si="274"/>
        <v/>
      </c>
      <c r="CI458" s="129" t="str">
        <f t="shared" si="261"/>
        <v/>
      </c>
      <c r="CK458" s="4" t="s">
        <v>12</v>
      </c>
      <c r="CL458" s="5">
        <v>45623</v>
      </c>
      <c r="CM458" s="6"/>
      <c r="CN458" s="6"/>
      <c r="CO458" s="6" t="str">
        <f t="shared" si="289"/>
        <v/>
      </c>
      <c r="CP458" s="6" t="str">
        <f>IF(OR(CM458="",CN458=""),"",SUMIFS('تحميل المصنعيات'!$N:$N,'تحميل المصنعيات'!$F:$F,CN$2,'تحميل المصنعيات'!$D:$D,CL458))</f>
        <v/>
      </c>
      <c r="CQ458" s="55" t="str">
        <f t="shared" si="275"/>
        <v/>
      </c>
      <c r="CR458" s="55" t="str">
        <f t="shared" si="276"/>
        <v/>
      </c>
      <c r="CS458" s="129" t="str">
        <f t="shared" si="262"/>
        <v/>
      </c>
    </row>
    <row r="459" spans="9:97" x14ac:dyDescent="0.25">
      <c r="I459" s="4" t="s">
        <v>13</v>
      </c>
      <c r="J459" s="5">
        <v>45624</v>
      </c>
      <c r="K459" s="6"/>
      <c r="L459" s="6"/>
      <c r="M459" s="6" t="str">
        <f t="shared" si="277"/>
        <v/>
      </c>
      <c r="N459" s="6" t="str">
        <f>IF(OR(K459="",L459=""),"",SUMIFS('تحميل المصنعيات'!$N:$N,'تحميل المصنعيات'!$F:$F,L$2,'تحميل المصنعيات'!$D:$D,J459))</f>
        <v/>
      </c>
      <c r="O459" s="55" t="str">
        <f t="shared" si="263"/>
        <v/>
      </c>
      <c r="P459" s="55" t="str">
        <f t="shared" si="290"/>
        <v/>
      </c>
      <c r="Q459" s="129" t="str">
        <f t="shared" si="278"/>
        <v/>
      </c>
      <c r="S459" s="4" t="s">
        <v>13</v>
      </c>
      <c r="T459" s="5">
        <v>45624</v>
      </c>
      <c r="U459" s="6"/>
      <c r="V459" s="6"/>
      <c r="W459" s="6" t="str">
        <f t="shared" si="279"/>
        <v/>
      </c>
      <c r="X459" s="6" t="str">
        <f>IF(OR(U459="",V459=""),"",SUMIFS('تحميل المصنعيات'!$N:$N,'تحميل المصنعيات'!$F:$F,V$2,'تحميل المصنعيات'!$D:$D,T459))</f>
        <v/>
      </c>
      <c r="Y459" s="55" t="str">
        <f t="shared" si="264"/>
        <v/>
      </c>
      <c r="Z459" s="55" t="str">
        <f t="shared" si="265"/>
        <v/>
      </c>
      <c r="AA459" s="129" t="str">
        <f t="shared" si="255"/>
        <v/>
      </c>
      <c r="AC459" s="4" t="s">
        <v>13</v>
      </c>
      <c r="AD459" s="5">
        <v>45624</v>
      </c>
      <c r="AE459" s="6"/>
      <c r="AF459" s="6"/>
      <c r="AG459" s="6" t="str">
        <f t="shared" si="280"/>
        <v/>
      </c>
      <c r="AH459" s="6" t="str">
        <f>IF(OR(AE459="",AF459=""),"",SUMIFS('تحميل المصنعيات'!$N:$N,'تحميل المصنعيات'!$F:$F,AF$2,'تحميل المصنعيات'!$D:$D,AD459))</f>
        <v/>
      </c>
      <c r="AI459" s="55" t="str">
        <f t="shared" si="266"/>
        <v/>
      </c>
      <c r="AJ459" s="55" t="str">
        <f t="shared" si="281"/>
        <v/>
      </c>
      <c r="AK459" s="129" t="str">
        <f t="shared" si="256"/>
        <v/>
      </c>
      <c r="AM459" s="4" t="s">
        <v>13</v>
      </c>
      <c r="AN459" s="5">
        <v>45624</v>
      </c>
      <c r="AO459" s="6"/>
      <c r="AP459" s="6"/>
      <c r="AQ459" s="6" t="str">
        <f t="shared" si="282"/>
        <v/>
      </c>
      <c r="AR459" s="6" t="str">
        <f>IF(OR(AO459="",AP459=""),"",SUMIFS('تحميل المصنعيات'!$N:$N,'تحميل المصنعيات'!$F:$F,AP$2,'تحميل المصنعيات'!$D:$D,AN459))</f>
        <v/>
      </c>
      <c r="AS459" s="55" t="str">
        <f t="shared" si="267"/>
        <v/>
      </c>
      <c r="AT459" s="55" t="str">
        <f t="shared" si="268"/>
        <v/>
      </c>
      <c r="AU459" s="129" t="str">
        <f t="shared" si="257"/>
        <v/>
      </c>
      <c r="AW459" s="4" t="s">
        <v>13</v>
      </c>
      <c r="AX459" s="5">
        <v>45624</v>
      </c>
      <c r="AY459" s="6"/>
      <c r="AZ459" s="6"/>
      <c r="BA459" s="6" t="str">
        <f t="shared" si="283"/>
        <v/>
      </c>
      <c r="BB459" s="6" t="str">
        <f>IF(OR(AY459="",AZ459=""),"",SUMIFS('تحميل المصنعيات'!$N:$N,'تحميل المصنعيات'!$F:$F,AZ$2,'تحميل المصنعيات'!$D:$D,AX459))</f>
        <v/>
      </c>
      <c r="BC459" s="55" t="str">
        <f t="shared" si="269"/>
        <v/>
      </c>
      <c r="BD459" s="55" t="str">
        <f t="shared" si="284"/>
        <v/>
      </c>
      <c r="BE459" s="129" t="str">
        <f t="shared" si="258"/>
        <v/>
      </c>
      <c r="BG459" s="4" t="s">
        <v>13</v>
      </c>
      <c r="BH459" s="5">
        <v>45624</v>
      </c>
      <c r="BI459" s="6"/>
      <c r="BJ459" s="6"/>
      <c r="BK459" s="6" t="str">
        <f t="shared" si="285"/>
        <v/>
      </c>
      <c r="BL459" s="6" t="str">
        <f>IF(OR(BI459="",BJ459=""),"",SUMIFS('تحميل المصنعيات'!$N:$N,'تحميل المصنعيات'!$F:$F,BJ$2,'تحميل المصنعيات'!$D:$D,BH459))</f>
        <v/>
      </c>
      <c r="BM459" s="55" t="str">
        <f t="shared" si="270"/>
        <v/>
      </c>
      <c r="BN459" s="55" t="str">
        <f t="shared" si="271"/>
        <v/>
      </c>
      <c r="BO459" s="129" t="str">
        <f t="shared" si="259"/>
        <v/>
      </c>
      <c r="BQ459" s="4" t="s">
        <v>13</v>
      </c>
      <c r="BR459" s="5">
        <v>45624</v>
      </c>
      <c r="BS459" s="6"/>
      <c r="BT459" s="6"/>
      <c r="BU459" s="6" t="str">
        <f t="shared" si="286"/>
        <v/>
      </c>
      <c r="BV459" s="6" t="str">
        <f>IF(OR(BS459="",BT459=""),"",SUMIFS('تحميل المصنعيات'!$N:$N,'تحميل المصنعيات'!$F:$F,BT$2,'تحميل المصنعيات'!$D:$D,BR459))</f>
        <v/>
      </c>
      <c r="BW459" s="55" t="str">
        <f t="shared" si="272"/>
        <v/>
      </c>
      <c r="BX459" s="55" t="str">
        <f t="shared" si="287"/>
        <v/>
      </c>
      <c r="BY459" s="129" t="str">
        <f t="shared" si="260"/>
        <v/>
      </c>
      <c r="CA459" s="4" t="s">
        <v>13</v>
      </c>
      <c r="CB459" s="5">
        <v>45624</v>
      </c>
      <c r="CC459" s="6"/>
      <c r="CD459" s="6"/>
      <c r="CE459" s="6" t="str">
        <f t="shared" si="288"/>
        <v/>
      </c>
      <c r="CF459" s="6" t="str">
        <f>IF(OR(CC459="",CD459=""),"",SUMIFS('تحميل المصنعيات'!$N:$N,'تحميل المصنعيات'!$F:$F,CD$2,'تحميل المصنعيات'!$D:$D,CB459))</f>
        <v/>
      </c>
      <c r="CG459" s="55" t="str">
        <f t="shared" si="273"/>
        <v/>
      </c>
      <c r="CH459" s="55" t="str">
        <f t="shared" si="274"/>
        <v/>
      </c>
      <c r="CI459" s="129" t="str">
        <f t="shared" si="261"/>
        <v/>
      </c>
      <c r="CK459" s="4" t="s">
        <v>13</v>
      </c>
      <c r="CL459" s="5">
        <v>45624</v>
      </c>
      <c r="CM459" s="6"/>
      <c r="CN459" s="6"/>
      <c r="CO459" s="6" t="str">
        <f t="shared" si="289"/>
        <v/>
      </c>
      <c r="CP459" s="6" t="str">
        <f>IF(OR(CM459="",CN459=""),"",SUMIFS('تحميل المصنعيات'!$N:$N,'تحميل المصنعيات'!$F:$F,CN$2,'تحميل المصنعيات'!$D:$D,CL459))</f>
        <v/>
      </c>
      <c r="CQ459" s="55" t="str">
        <f t="shared" si="275"/>
        <v/>
      </c>
      <c r="CR459" s="55" t="str">
        <f t="shared" si="276"/>
        <v/>
      </c>
      <c r="CS459" s="129" t="str">
        <f t="shared" si="262"/>
        <v/>
      </c>
    </row>
    <row r="460" spans="9:97" x14ac:dyDescent="0.25">
      <c r="I460" s="132" t="s">
        <v>30</v>
      </c>
      <c r="J460" s="133">
        <v>45625</v>
      </c>
      <c r="K460" s="134"/>
      <c r="L460" s="134"/>
      <c r="M460" s="134" t="str">
        <f t="shared" si="277"/>
        <v/>
      </c>
      <c r="N460" s="134" t="str">
        <f>IF(OR(K460="",L460=""),"",SUMIFS('تحميل المصنعيات'!$N:$N,'تحميل المصنعيات'!$F:$F,L$2,'تحميل المصنعيات'!$D:$D,J460))</f>
        <v/>
      </c>
      <c r="O460" s="135" t="str">
        <f t="shared" si="263"/>
        <v/>
      </c>
      <c r="P460" s="135" t="str">
        <f t="shared" si="290"/>
        <v/>
      </c>
      <c r="Q460" s="132" t="str">
        <f t="shared" si="278"/>
        <v/>
      </c>
      <c r="S460" s="132" t="s">
        <v>30</v>
      </c>
      <c r="T460" s="133">
        <v>45625</v>
      </c>
      <c r="U460" s="134"/>
      <c r="V460" s="134"/>
      <c r="W460" s="134" t="str">
        <f t="shared" si="279"/>
        <v/>
      </c>
      <c r="X460" s="134" t="str">
        <f>IF(OR(U460="",V460=""),"",SUMIFS('تحميل المصنعيات'!$N:$N,'تحميل المصنعيات'!$F:$F,V$2,'تحميل المصنعيات'!$D:$D,T460))</f>
        <v/>
      </c>
      <c r="Y460" s="135" t="str">
        <f t="shared" si="264"/>
        <v/>
      </c>
      <c r="Z460" s="135" t="str">
        <f t="shared" si="265"/>
        <v/>
      </c>
      <c r="AA460" s="132" t="str">
        <f t="shared" si="255"/>
        <v/>
      </c>
      <c r="AC460" s="132" t="s">
        <v>30</v>
      </c>
      <c r="AD460" s="133">
        <v>45625</v>
      </c>
      <c r="AE460" s="134"/>
      <c r="AF460" s="134"/>
      <c r="AG460" s="134" t="str">
        <f t="shared" si="280"/>
        <v/>
      </c>
      <c r="AH460" s="134" t="str">
        <f>IF(OR(AE460="",AF460=""),"",SUMIFS('تحميل المصنعيات'!$N:$N,'تحميل المصنعيات'!$F:$F,AF$2,'تحميل المصنعيات'!$D:$D,AD460))</f>
        <v/>
      </c>
      <c r="AI460" s="135" t="str">
        <f t="shared" si="266"/>
        <v/>
      </c>
      <c r="AJ460" s="135" t="str">
        <f t="shared" si="281"/>
        <v/>
      </c>
      <c r="AK460" s="132" t="str">
        <f t="shared" si="256"/>
        <v/>
      </c>
      <c r="AM460" s="132" t="s">
        <v>30</v>
      </c>
      <c r="AN460" s="133">
        <v>45625</v>
      </c>
      <c r="AO460" s="134"/>
      <c r="AP460" s="134"/>
      <c r="AQ460" s="134" t="str">
        <f t="shared" si="282"/>
        <v/>
      </c>
      <c r="AR460" s="134" t="str">
        <f>IF(OR(AO460="",AP460=""),"",SUMIFS('تحميل المصنعيات'!$N:$N,'تحميل المصنعيات'!$F:$F,AP$2,'تحميل المصنعيات'!$D:$D,AN460))</f>
        <v/>
      </c>
      <c r="AS460" s="135" t="str">
        <f t="shared" si="267"/>
        <v/>
      </c>
      <c r="AT460" s="135" t="str">
        <f t="shared" si="268"/>
        <v/>
      </c>
      <c r="AU460" s="132" t="str">
        <f t="shared" si="257"/>
        <v/>
      </c>
      <c r="AW460" s="132" t="s">
        <v>30</v>
      </c>
      <c r="AX460" s="133">
        <v>45625</v>
      </c>
      <c r="AY460" s="134"/>
      <c r="AZ460" s="134"/>
      <c r="BA460" s="134" t="str">
        <f t="shared" si="283"/>
        <v/>
      </c>
      <c r="BB460" s="134" t="str">
        <f>IF(OR(AY460="",AZ460=""),"",SUMIFS('تحميل المصنعيات'!$N:$N,'تحميل المصنعيات'!$F:$F,AZ$2,'تحميل المصنعيات'!$D:$D,AX460))</f>
        <v/>
      </c>
      <c r="BC460" s="135" t="str">
        <f t="shared" si="269"/>
        <v/>
      </c>
      <c r="BD460" s="135" t="str">
        <f t="shared" si="284"/>
        <v/>
      </c>
      <c r="BE460" s="132" t="str">
        <f t="shared" si="258"/>
        <v/>
      </c>
      <c r="BG460" s="132" t="s">
        <v>30</v>
      </c>
      <c r="BH460" s="133">
        <v>45625</v>
      </c>
      <c r="BI460" s="134"/>
      <c r="BJ460" s="134"/>
      <c r="BK460" s="134" t="str">
        <f t="shared" si="285"/>
        <v/>
      </c>
      <c r="BL460" s="134" t="str">
        <f>IF(OR(BI460="",BJ460=""),"",SUMIFS('تحميل المصنعيات'!$N:$N,'تحميل المصنعيات'!$F:$F,BJ$2,'تحميل المصنعيات'!$D:$D,BH460))</f>
        <v/>
      </c>
      <c r="BM460" s="135" t="str">
        <f t="shared" si="270"/>
        <v/>
      </c>
      <c r="BN460" s="135" t="str">
        <f t="shared" si="271"/>
        <v/>
      </c>
      <c r="BO460" s="132" t="str">
        <f t="shared" si="259"/>
        <v/>
      </c>
      <c r="BQ460" s="132" t="s">
        <v>30</v>
      </c>
      <c r="BR460" s="133">
        <v>45625</v>
      </c>
      <c r="BS460" s="134"/>
      <c r="BT460" s="134"/>
      <c r="BU460" s="134" t="str">
        <f t="shared" si="286"/>
        <v/>
      </c>
      <c r="BV460" s="134" t="str">
        <f>IF(OR(BS460="",BT460=""),"",SUMIFS('تحميل المصنعيات'!$N:$N,'تحميل المصنعيات'!$F:$F,BT$2,'تحميل المصنعيات'!$D:$D,BR460))</f>
        <v/>
      </c>
      <c r="BW460" s="135" t="str">
        <f t="shared" si="272"/>
        <v/>
      </c>
      <c r="BX460" s="135" t="str">
        <f t="shared" si="287"/>
        <v/>
      </c>
      <c r="BY460" s="132" t="str">
        <f t="shared" si="260"/>
        <v/>
      </c>
      <c r="CA460" s="132" t="s">
        <v>30</v>
      </c>
      <c r="CB460" s="133">
        <v>45625</v>
      </c>
      <c r="CC460" s="134"/>
      <c r="CD460" s="134"/>
      <c r="CE460" s="134" t="str">
        <f t="shared" si="288"/>
        <v/>
      </c>
      <c r="CF460" s="134" t="str">
        <f>IF(OR(CC460="",CD460=""),"",SUMIFS('تحميل المصنعيات'!$N:$N,'تحميل المصنعيات'!$F:$F,CD$2,'تحميل المصنعيات'!$D:$D,CB460))</f>
        <v/>
      </c>
      <c r="CG460" s="135" t="str">
        <f t="shared" si="273"/>
        <v/>
      </c>
      <c r="CH460" s="135" t="str">
        <f t="shared" si="274"/>
        <v/>
      </c>
      <c r="CI460" s="132" t="str">
        <f t="shared" si="261"/>
        <v/>
      </c>
      <c r="CK460" s="132" t="s">
        <v>30</v>
      </c>
      <c r="CL460" s="133">
        <v>45625</v>
      </c>
      <c r="CM460" s="134"/>
      <c r="CN460" s="134"/>
      <c r="CO460" s="134" t="str">
        <f t="shared" si="289"/>
        <v/>
      </c>
      <c r="CP460" s="134" t="str">
        <f>IF(OR(CM460="",CN460=""),"",SUMIFS('تحميل المصنعيات'!$N:$N,'تحميل المصنعيات'!$F:$F,CN$2,'تحميل المصنعيات'!$D:$D,CL460))</f>
        <v/>
      </c>
      <c r="CQ460" s="135" t="str">
        <f t="shared" si="275"/>
        <v/>
      </c>
      <c r="CR460" s="135" t="str">
        <f t="shared" si="276"/>
        <v/>
      </c>
      <c r="CS460" s="132" t="str">
        <f t="shared" si="262"/>
        <v/>
      </c>
    </row>
    <row r="461" spans="9:97" x14ac:dyDescent="0.25">
      <c r="I461" s="4" t="s">
        <v>8</v>
      </c>
      <c r="J461" s="5">
        <v>45626</v>
      </c>
      <c r="K461" s="6"/>
      <c r="L461" s="6"/>
      <c r="M461" s="6" t="str">
        <f t="shared" si="277"/>
        <v/>
      </c>
      <c r="N461" s="6" t="str">
        <f>IF(OR(K461="",L461=""),"",SUMIFS('تحميل المصنعيات'!$N:$N,'تحميل المصنعيات'!$F:$F,L$2,'تحميل المصنعيات'!$D:$D,J461))</f>
        <v/>
      </c>
      <c r="O461" s="55" t="str">
        <f t="shared" si="263"/>
        <v/>
      </c>
      <c r="P461" s="55" t="str">
        <f t="shared" si="290"/>
        <v/>
      </c>
      <c r="Q461" s="129" t="str">
        <f t="shared" si="278"/>
        <v/>
      </c>
      <c r="S461" s="4" t="s">
        <v>8</v>
      </c>
      <c r="T461" s="5">
        <v>45626</v>
      </c>
      <c r="U461" s="6"/>
      <c r="V461" s="6"/>
      <c r="W461" s="6" t="str">
        <f t="shared" si="279"/>
        <v/>
      </c>
      <c r="X461" s="6" t="str">
        <f>IF(OR(U461="",V461=""),"",SUMIFS('تحميل المصنعيات'!$N:$N,'تحميل المصنعيات'!$F:$F,V$2,'تحميل المصنعيات'!$D:$D,T461))</f>
        <v/>
      </c>
      <c r="Y461" s="55" t="str">
        <f t="shared" si="264"/>
        <v/>
      </c>
      <c r="Z461" s="55" t="str">
        <f t="shared" si="265"/>
        <v/>
      </c>
      <c r="AA461" s="129" t="str">
        <f t="shared" si="255"/>
        <v/>
      </c>
      <c r="AC461" s="4" t="s">
        <v>8</v>
      </c>
      <c r="AD461" s="5">
        <v>45626</v>
      </c>
      <c r="AE461" s="6"/>
      <c r="AF461" s="6"/>
      <c r="AG461" s="6" t="str">
        <f t="shared" si="280"/>
        <v/>
      </c>
      <c r="AH461" s="6" t="str">
        <f>IF(OR(AE461="",AF461=""),"",SUMIFS('تحميل المصنعيات'!$N:$N,'تحميل المصنعيات'!$F:$F,AF$2,'تحميل المصنعيات'!$D:$D,AD461))</f>
        <v/>
      </c>
      <c r="AI461" s="55" t="str">
        <f t="shared" si="266"/>
        <v/>
      </c>
      <c r="AJ461" s="55" t="str">
        <f t="shared" si="281"/>
        <v/>
      </c>
      <c r="AK461" s="129" t="str">
        <f t="shared" si="256"/>
        <v/>
      </c>
      <c r="AM461" s="4" t="s">
        <v>8</v>
      </c>
      <c r="AN461" s="5">
        <v>45626</v>
      </c>
      <c r="AO461" s="6"/>
      <c r="AP461" s="6"/>
      <c r="AQ461" s="6" t="str">
        <f t="shared" si="282"/>
        <v/>
      </c>
      <c r="AR461" s="6" t="str">
        <f>IF(OR(AO461="",AP461=""),"",SUMIFS('تحميل المصنعيات'!$N:$N,'تحميل المصنعيات'!$F:$F,AP$2,'تحميل المصنعيات'!$D:$D,AN461))</f>
        <v/>
      </c>
      <c r="AS461" s="55" t="str">
        <f t="shared" si="267"/>
        <v/>
      </c>
      <c r="AT461" s="55" t="str">
        <f t="shared" si="268"/>
        <v/>
      </c>
      <c r="AU461" s="129" t="str">
        <f t="shared" si="257"/>
        <v/>
      </c>
      <c r="AW461" s="4" t="s">
        <v>8</v>
      </c>
      <c r="AX461" s="5">
        <v>45626</v>
      </c>
      <c r="AY461" s="6"/>
      <c r="AZ461" s="6"/>
      <c r="BA461" s="6" t="str">
        <f t="shared" si="283"/>
        <v/>
      </c>
      <c r="BB461" s="6" t="str">
        <f>IF(OR(AY461="",AZ461=""),"",SUMIFS('تحميل المصنعيات'!$N:$N,'تحميل المصنعيات'!$F:$F,AZ$2,'تحميل المصنعيات'!$D:$D,AX461))</f>
        <v/>
      </c>
      <c r="BC461" s="55" t="str">
        <f t="shared" si="269"/>
        <v/>
      </c>
      <c r="BD461" s="55" t="str">
        <f t="shared" si="284"/>
        <v/>
      </c>
      <c r="BE461" s="129" t="str">
        <f t="shared" si="258"/>
        <v/>
      </c>
      <c r="BG461" s="4" t="s">
        <v>8</v>
      </c>
      <c r="BH461" s="5">
        <v>45626</v>
      </c>
      <c r="BI461" s="6"/>
      <c r="BJ461" s="6"/>
      <c r="BK461" s="6" t="str">
        <f t="shared" si="285"/>
        <v/>
      </c>
      <c r="BL461" s="6" t="str">
        <f>IF(OR(BI461="",BJ461=""),"",SUMIFS('تحميل المصنعيات'!$N:$N,'تحميل المصنعيات'!$F:$F,BJ$2,'تحميل المصنعيات'!$D:$D,BH461))</f>
        <v/>
      </c>
      <c r="BM461" s="55" t="str">
        <f t="shared" si="270"/>
        <v/>
      </c>
      <c r="BN461" s="55" t="str">
        <f t="shared" si="271"/>
        <v/>
      </c>
      <c r="BO461" s="129" t="str">
        <f t="shared" si="259"/>
        <v/>
      </c>
      <c r="BQ461" s="4" t="s">
        <v>8</v>
      </c>
      <c r="BR461" s="5">
        <v>45626</v>
      </c>
      <c r="BS461" s="6"/>
      <c r="BT461" s="6"/>
      <c r="BU461" s="6" t="str">
        <f t="shared" si="286"/>
        <v/>
      </c>
      <c r="BV461" s="6" t="str">
        <f>IF(OR(BS461="",BT461=""),"",SUMIFS('تحميل المصنعيات'!$N:$N,'تحميل المصنعيات'!$F:$F,BT$2,'تحميل المصنعيات'!$D:$D,BR461))</f>
        <v/>
      </c>
      <c r="BW461" s="55" t="str">
        <f t="shared" si="272"/>
        <v/>
      </c>
      <c r="BX461" s="55" t="str">
        <f t="shared" si="287"/>
        <v/>
      </c>
      <c r="BY461" s="129" t="str">
        <f t="shared" si="260"/>
        <v/>
      </c>
      <c r="CA461" s="4" t="s">
        <v>8</v>
      </c>
      <c r="CB461" s="5">
        <v>45626</v>
      </c>
      <c r="CC461" s="6"/>
      <c r="CD461" s="6"/>
      <c r="CE461" s="6" t="str">
        <f t="shared" si="288"/>
        <v/>
      </c>
      <c r="CF461" s="6" t="str">
        <f>IF(OR(CC461="",CD461=""),"",SUMIFS('تحميل المصنعيات'!$N:$N,'تحميل المصنعيات'!$F:$F,CD$2,'تحميل المصنعيات'!$D:$D,CB461))</f>
        <v/>
      </c>
      <c r="CG461" s="55" t="str">
        <f t="shared" si="273"/>
        <v/>
      </c>
      <c r="CH461" s="55" t="str">
        <f t="shared" si="274"/>
        <v/>
      </c>
      <c r="CI461" s="129" t="str">
        <f t="shared" si="261"/>
        <v/>
      </c>
      <c r="CK461" s="4" t="s">
        <v>8</v>
      </c>
      <c r="CL461" s="5">
        <v>45626</v>
      </c>
      <c r="CM461" s="6"/>
      <c r="CN461" s="6"/>
      <c r="CO461" s="6" t="str">
        <f t="shared" si="289"/>
        <v/>
      </c>
      <c r="CP461" s="6" t="str">
        <f>IF(OR(CM461="",CN461=""),"",SUMIFS('تحميل المصنعيات'!$N:$N,'تحميل المصنعيات'!$F:$F,CN$2,'تحميل المصنعيات'!$D:$D,CL461))</f>
        <v/>
      </c>
      <c r="CQ461" s="55" t="str">
        <f t="shared" si="275"/>
        <v/>
      </c>
      <c r="CR461" s="55" t="str">
        <f t="shared" si="276"/>
        <v/>
      </c>
      <c r="CS461" s="129" t="str">
        <f t="shared" si="262"/>
        <v/>
      </c>
    </row>
    <row r="462" spans="9:97" x14ac:dyDescent="0.25">
      <c r="I462" s="4" t="s">
        <v>9</v>
      </c>
      <c r="J462" s="5">
        <v>45627</v>
      </c>
      <c r="K462" s="6"/>
      <c r="L462" s="6"/>
      <c r="M462" s="6" t="str">
        <f t="shared" si="277"/>
        <v/>
      </c>
      <c r="N462" s="6" t="str">
        <f>IF(OR(K462="",L462=""),"",SUMIFS('تحميل المصنعيات'!$N:$N,'تحميل المصنعيات'!$F:$F,L$2,'تحميل المصنعيات'!$D:$D,J462))</f>
        <v/>
      </c>
      <c r="O462" s="55" t="str">
        <f t="shared" si="263"/>
        <v/>
      </c>
      <c r="P462" s="55" t="str">
        <f t="shared" si="290"/>
        <v/>
      </c>
      <c r="Q462" s="129" t="str">
        <f t="shared" si="278"/>
        <v/>
      </c>
      <c r="S462" s="4" t="s">
        <v>9</v>
      </c>
      <c r="T462" s="5">
        <v>45627</v>
      </c>
      <c r="U462" s="6"/>
      <c r="V462" s="6"/>
      <c r="W462" s="6" t="str">
        <f t="shared" si="279"/>
        <v/>
      </c>
      <c r="X462" s="6" t="str">
        <f>IF(OR(U462="",V462=""),"",SUMIFS('تحميل المصنعيات'!$N:$N,'تحميل المصنعيات'!$F:$F,V$2,'تحميل المصنعيات'!$D:$D,T462))</f>
        <v/>
      </c>
      <c r="Y462" s="55" t="str">
        <f t="shared" si="264"/>
        <v/>
      </c>
      <c r="Z462" s="55" t="str">
        <f t="shared" si="265"/>
        <v/>
      </c>
      <c r="AA462" s="129" t="str">
        <f t="shared" si="255"/>
        <v/>
      </c>
      <c r="AC462" s="4" t="s">
        <v>9</v>
      </c>
      <c r="AD462" s="5">
        <v>45627</v>
      </c>
      <c r="AE462" s="6"/>
      <c r="AF462" s="6"/>
      <c r="AG462" s="6" t="str">
        <f t="shared" si="280"/>
        <v/>
      </c>
      <c r="AH462" s="6" t="str">
        <f>IF(OR(AE462="",AF462=""),"",SUMIFS('تحميل المصنعيات'!$N:$N,'تحميل المصنعيات'!$F:$F,AF$2,'تحميل المصنعيات'!$D:$D,AD462))</f>
        <v/>
      </c>
      <c r="AI462" s="55" t="str">
        <f t="shared" si="266"/>
        <v/>
      </c>
      <c r="AJ462" s="55" t="str">
        <f t="shared" si="281"/>
        <v/>
      </c>
      <c r="AK462" s="129" t="str">
        <f t="shared" si="256"/>
        <v/>
      </c>
      <c r="AM462" s="4" t="s">
        <v>9</v>
      </c>
      <c r="AN462" s="5">
        <v>45627</v>
      </c>
      <c r="AO462" s="6"/>
      <c r="AP462" s="6"/>
      <c r="AQ462" s="6" t="str">
        <f t="shared" si="282"/>
        <v/>
      </c>
      <c r="AR462" s="6" t="str">
        <f>IF(OR(AO462="",AP462=""),"",SUMIFS('تحميل المصنعيات'!$N:$N,'تحميل المصنعيات'!$F:$F,AP$2,'تحميل المصنعيات'!$D:$D,AN462))</f>
        <v/>
      </c>
      <c r="AS462" s="55" t="str">
        <f t="shared" si="267"/>
        <v/>
      </c>
      <c r="AT462" s="55" t="str">
        <f t="shared" si="268"/>
        <v/>
      </c>
      <c r="AU462" s="129" t="str">
        <f t="shared" si="257"/>
        <v/>
      </c>
      <c r="AW462" s="4" t="s">
        <v>9</v>
      </c>
      <c r="AX462" s="5">
        <v>45627</v>
      </c>
      <c r="AY462" s="6"/>
      <c r="AZ462" s="6"/>
      <c r="BA462" s="6" t="str">
        <f t="shared" si="283"/>
        <v/>
      </c>
      <c r="BB462" s="6" t="str">
        <f>IF(OR(AY462="",AZ462=""),"",SUMIFS('تحميل المصنعيات'!$N:$N,'تحميل المصنعيات'!$F:$F,AZ$2,'تحميل المصنعيات'!$D:$D,AX462))</f>
        <v/>
      </c>
      <c r="BC462" s="55" t="str">
        <f t="shared" si="269"/>
        <v/>
      </c>
      <c r="BD462" s="55" t="str">
        <f t="shared" si="284"/>
        <v/>
      </c>
      <c r="BE462" s="129" t="str">
        <f t="shared" si="258"/>
        <v/>
      </c>
      <c r="BG462" s="4" t="s">
        <v>9</v>
      </c>
      <c r="BH462" s="5">
        <v>45627</v>
      </c>
      <c r="BI462" s="6"/>
      <c r="BJ462" s="6"/>
      <c r="BK462" s="6" t="str">
        <f t="shared" si="285"/>
        <v/>
      </c>
      <c r="BL462" s="6" t="str">
        <f>IF(OR(BI462="",BJ462=""),"",SUMIFS('تحميل المصنعيات'!$N:$N,'تحميل المصنعيات'!$F:$F,BJ$2,'تحميل المصنعيات'!$D:$D,BH462))</f>
        <v/>
      </c>
      <c r="BM462" s="55" t="str">
        <f t="shared" si="270"/>
        <v/>
      </c>
      <c r="BN462" s="55" t="str">
        <f t="shared" si="271"/>
        <v/>
      </c>
      <c r="BO462" s="129" t="str">
        <f t="shared" si="259"/>
        <v/>
      </c>
      <c r="BQ462" s="4" t="s">
        <v>9</v>
      </c>
      <c r="BR462" s="5">
        <v>45627</v>
      </c>
      <c r="BS462" s="6"/>
      <c r="BT462" s="6"/>
      <c r="BU462" s="6" t="str">
        <f t="shared" si="286"/>
        <v/>
      </c>
      <c r="BV462" s="6" t="str">
        <f>IF(OR(BS462="",BT462=""),"",SUMIFS('تحميل المصنعيات'!$N:$N,'تحميل المصنعيات'!$F:$F,BT$2,'تحميل المصنعيات'!$D:$D,BR462))</f>
        <v/>
      </c>
      <c r="BW462" s="55" t="str">
        <f t="shared" si="272"/>
        <v/>
      </c>
      <c r="BX462" s="55" t="str">
        <f t="shared" si="287"/>
        <v/>
      </c>
      <c r="BY462" s="129" t="str">
        <f t="shared" si="260"/>
        <v/>
      </c>
      <c r="CA462" s="4" t="s">
        <v>9</v>
      </c>
      <c r="CB462" s="5">
        <v>45627</v>
      </c>
      <c r="CC462" s="6"/>
      <c r="CD462" s="6"/>
      <c r="CE462" s="6" t="str">
        <f t="shared" si="288"/>
        <v/>
      </c>
      <c r="CF462" s="6" t="str">
        <f>IF(OR(CC462="",CD462=""),"",SUMIFS('تحميل المصنعيات'!$N:$N,'تحميل المصنعيات'!$F:$F,CD$2,'تحميل المصنعيات'!$D:$D,CB462))</f>
        <v/>
      </c>
      <c r="CG462" s="55" t="str">
        <f t="shared" si="273"/>
        <v/>
      </c>
      <c r="CH462" s="55" t="str">
        <f t="shared" si="274"/>
        <v/>
      </c>
      <c r="CI462" s="129" t="str">
        <f t="shared" si="261"/>
        <v/>
      </c>
      <c r="CK462" s="4" t="s">
        <v>9</v>
      </c>
      <c r="CL462" s="5">
        <v>45627</v>
      </c>
      <c r="CM462" s="6"/>
      <c r="CN462" s="6"/>
      <c r="CO462" s="6" t="str">
        <f t="shared" si="289"/>
        <v/>
      </c>
      <c r="CP462" s="6" t="str">
        <f>IF(OR(CM462="",CN462=""),"",SUMIFS('تحميل المصنعيات'!$N:$N,'تحميل المصنعيات'!$F:$F,CN$2,'تحميل المصنعيات'!$D:$D,CL462))</f>
        <v/>
      </c>
      <c r="CQ462" s="55" t="str">
        <f t="shared" si="275"/>
        <v/>
      </c>
      <c r="CR462" s="55" t="str">
        <f t="shared" si="276"/>
        <v/>
      </c>
      <c r="CS462" s="129" t="str">
        <f t="shared" si="262"/>
        <v/>
      </c>
    </row>
    <row r="463" spans="9:97" x14ac:dyDescent="0.25">
      <c r="I463" s="4" t="s">
        <v>10</v>
      </c>
      <c r="J463" s="5">
        <v>45628</v>
      </c>
      <c r="K463" s="6"/>
      <c r="L463" s="6"/>
      <c r="M463" s="6" t="str">
        <f t="shared" si="277"/>
        <v/>
      </c>
      <c r="N463" s="6" t="str">
        <f>IF(OR(K463="",L463=""),"",SUMIFS('تحميل المصنعيات'!$N:$N,'تحميل المصنعيات'!$F:$F,L$2,'تحميل المصنعيات'!$D:$D,J463))</f>
        <v/>
      </c>
      <c r="O463" s="55" t="str">
        <f t="shared" si="263"/>
        <v/>
      </c>
      <c r="P463" s="55" t="str">
        <f t="shared" si="290"/>
        <v/>
      </c>
      <c r="Q463" s="129" t="str">
        <f t="shared" si="278"/>
        <v/>
      </c>
      <c r="S463" s="4" t="s">
        <v>10</v>
      </c>
      <c r="T463" s="5">
        <v>45628</v>
      </c>
      <c r="U463" s="6"/>
      <c r="V463" s="6"/>
      <c r="W463" s="6" t="str">
        <f t="shared" si="279"/>
        <v/>
      </c>
      <c r="X463" s="6" t="str">
        <f>IF(OR(U463="",V463=""),"",SUMIFS('تحميل المصنعيات'!$N:$N,'تحميل المصنعيات'!$F:$F,V$2,'تحميل المصنعيات'!$D:$D,T463))</f>
        <v/>
      </c>
      <c r="Y463" s="55" t="str">
        <f t="shared" si="264"/>
        <v/>
      </c>
      <c r="Z463" s="55" t="str">
        <f t="shared" si="265"/>
        <v/>
      </c>
      <c r="AA463" s="129" t="str">
        <f t="shared" si="255"/>
        <v/>
      </c>
      <c r="AC463" s="4" t="s">
        <v>10</v>
      </c>
      <c r="AD463" s="5">
        <v>45628</v>
      </c>
      <c r="AE463" s="6"/>
      <c r="AF463" s="6"/>
      <c r="AG463" s="6" t="str">
        <f t="shared" si="280"/>
        <v/>
      </c>
      <c r="AH463" s="6" t="str">
        <f>IF(OR(AE463="",AF463=""),"",SUMIFS('تحميل المصنعيات'!$N:$N,'تحميل المصنعيات'!$F:$F,AF$2,'تحميل المصنعيات'!$D:$D,AD463))</f>
        <v/>
      </c>
      <c r="AI463" s="55" t="str">
        <f t="shared" si="266"/>
        <v/>
      </c>
      <c r="AJ463" s="55" t="str">
        <f t="shared" si="281"/>
        <v/>
      </c>
      <c r="AK463" s="129" t="str">
        <f t="shared" si="256"/>
        <v/>
      </c>
      <c r="AM463" s="4" t="s">
        <v>10</v>
      </c>
      <c r="AN463" s="5">
        <v>45628</v>
      </c>
      <c r="AO463" s="6"/>
      <c r="AP463" s="6"/>
      <c r="AQ463" s="6" t="str">
        <f t="shared" si="282"/>
        <v/>
      </c>
      <c r="AR463" s="6" t="str">
        <f>IF(OR(AO463="",AP463=""),"",SUMIFS('تحميل المصنعيات'!$N:$N,'تحميل المصنعيات'!$F:$F,AP$2,'تحميل المصنعيات'!$D:$D,AN463))</f>
        <v/>
      </c>
      <c r="AS463" s="55" t="str">
        <f t="shared" si="267"/>
        <v/>
      </c>
      <c r="AT463" s="55" t="str">
        <f t="shared" si="268"/>
        <v/>
      </c>
      <c r="AU463" s="129" t="str">
        <f t="shared" si="257"/>
        <v/>
      </c>
      <c r="AW463" s="4" t="s">
        <v>10</v>
      </c>
      <c r="AX463" s="5">
        <v>45628</v>
      </c>
      <c r="AY463" s="6"/>
      <c r="AZ463" s="6"/>
      <c r="BA463" s="6" t="str">
        <f t="shared" si="283"/>
        <v/>
      </c>
      <c r="BB463" s="6" t="str">
        <f>IF(OR(AY463="",AZ463=""),"",SUMIFS('تحميل المصنعيات'!$N:$N,'تحميل المصنعيات'!$F:$F,AZ$2,'تحميل المصنعيات'!$D:$D,AX463))</f>
        <v/>
      </c>
      <c r="BC463" s="55" t="str">
        <f t="shared" si="269"/>
        <v/>
      </c>
      <c r="BD463" s="55" t="str">
        <f t="shared" si="284"/>
        <v/>
      </c>
      <c r="BE463" s="129" t="str">
        <f t="shared" si="258"/>
        <v/>
      </c>
      <c r="BG463" s="4" t="s">
        <v>10</v>
      </c>
      <c r="BH463" s="5">
        <v>45628</v>
      </c>
      <c r="BI463" s="6"/>
      <c r="BJ463" s="6"/>
      <c r="BK463" s="6" t="str">
        <f t="shared" si="285"/>
        <v/>
      </c>
      <c r="BL463" s="6" t="str">
        <f>IF(OR(BI463="",BJ463=""),"",SUMIFS('تحميل المصنعيات'!$N:$N,'تحميل المصنعيات'!$F:$F,BJ$2,'تحميل المصنعيات'!$D:$D,BH463))</f>
        <v/>
      </c>
      <c r="BM463" s="55" t="str">
        <f t="shared" si="270"/>
        <v/>
      </c>
      <c r="BN463" s="55" t="str">
        <f t="shared" si="271"/>
        <v/>
      </c>
      <c r="BO463" s="129" t="str">
        <f t="shared" si="259"/>
        <v/>
      </c>
      <c r="BQ463" s="4" t="s">
        <v>10</v>
      </c>
      <c r="BR463" s="5">
        <v>45628</v>
      </c>
      <c r="BS463" s="6"/>
      <c r="BT463" s="6"/>
      <c r="BU463" s="6" t="str">
        <f t="shared" si="286"/>
        <v/>
      </c>
      <c r="BV463" s="6" t="str">
        <f>IF(OR(BS463="",BT463=""),"",SUMIFS('تحميل المصنعيات'!$N:$N,'تحميل المصنعيات'!$F:$F,BT$2,'تحميل المصنعيات'!$D:$D,BR463))</f>
        <v/>
      </c>
      <c r="BW463" s="55" t="str">
        <f t="shared" si="272"/>
        <v/>
      </c>
      <c r="BX463" s="55" t="str">
        <f t="shared" si="287"/>
        <v/>
      </c>
      <c r="BY463" s="129" t="str">
        <f t="shared" si="260"/>
        <v/>
      </c>
      <c r="CA463" s="4" t="s">
        <v>10</v>
      </c>
      <c r="CB463" s="5">
        <v>45628</v>
      </c>
      <c r="CC463" s="6"/>
      <c r="CD463" s="6"/>
      <c r="CE463" s="6" t="str">
        <f t="shared" si="288"/>
        <v/>
      </c>
      <c r="CF463" s="6" t="str">
        <f>IF(OR(CC463="",CD463=""),"",SUMIFS('تحميل المصنعيات'!$N:$N,'تحميل المصنعيات'!$F:$F,CD$2,'تحميل المصنعيات'!$D:$D,CB463))</f>
        <v/>
      </c>
      <c r="CG463" s="55" t="str">
        <f t="shared" si="273"/>
        <v/>
      </c>
      <c r="CH463" s="55" t="str">
        <f t="shared" si="274"/>
        <v/>
      </c>
      <c r="CI463" s="129" t="str">
        <f t="shared" si="261"/>
        <v/>
      </c>
      <c r="CK463" s="4" t="s">
        <v>10</v>
      </c>
      <c r="CL463" s="5">
        <v>45628</v>
      </c>
      <c r="CM463" s="6"/>
      <c r="CN463" s="6"/>
      <c r="CO463" s="6" t="str">
        <f t="shared" si="289"/>
        <v/>
      </c>
      <c r="CP463" s="6" t="str">
        <f>IF(OR(CM463="",CN463=""),"",SUMIFS('تحميل المصنعيات'!$N:$N,'تحميل المصنعيات'!$F:$F,CN$2,'تحميل المصنعيات'!$D:$D,CL463))</f>
        <v/>
      </c>
      <c r="CQ463" s="55" t="str">
        <f t="shared" si="275"/>
        <v/>
      </c>
      <c r="CR463" s="55" t="str">
        <f t="shared" si="276"/>
        <v/>
      </c>
      <c r="CS463" s="129" t="str">
        <f t="shared" si="262"/>
        <v/>
      </c>
    </row>
    <row r="464" spans="9:97" x14ac:dyDescent="0.25">
      <c r="I464" s="4" t="s">
        <v>11</v>
      </c>
      <c r="J464" s="5">
        <v>45629</v>
      </c>
      <c r="K464" s="6"/>
      <c r="L464" s="6"/>
      <c r="M464" s="6" t="str">
        <f t="shared" si="277"/>
        <v/>
      </c>
      <c r="N464" s="6" t="str">
        <f>IF(OR(K464="",L464=""),"",SUMIFS('تحميل المصنعيات'!$N:$N,'تحميل المصنعيات'!$F:$F,L$2,'تحميل المصنعيات'!$D:$D,J464))</f>
        <v/>
      </c>
      <c r="O464" s="55" t="str">
        <f t="shared" si="263"/>
        <v/>
      </c>
      <c r="P464" s="55" t="str">
        <f t="shared" si="290"/>
        <v/>
      </c>
      <c r="Q464" s="129" t="str">
        <f t="shared" si="278"/>
        <v/>
      </c>
      <c r="S464" s="4" t="s">
        <v>11</v>
      </c>
      <c r="T464" s="5">
        <v>45629</v>
      </c>
      <c r="U464" s="6"/>
      <c r="V464" s="6"/>
      <c r="W464" s="6" t="str">
        <f t="shared" si="279"/>
        <v/>
      </c>
      <c r="X464" s="6" t="str">
        <f>IF(OR(U464="",V464=""),"",SUMIFS('تحميل المصنعيات'!$N:$N,'تحميل المصنعيات'!$F:$F,V$2,'تحميل المصنعيات'!$D:$D,T464))</f>
        <v/>
      </c>
      <c r="Y464" s="55" t="str">
        <f t="shared" si="264"/>
        <v/>
      </c>
      <c r="Z464" s="55" t="str">
        <f t="shared" si="265"/>
        <v/>
      </c>
      <c r="AA464" s="129" t="str">
        <f t="shared" ref="AA464:AA527" si="291">IF(U464="","",IF(X464&gt;W464,"ادخال خاطئ",""))</f>
        <v/>
      </c>
      <c r="AC464" s="4" t="s">
        <v>11</v>
      </c>
      <c r="AD464" s="5">
        <v>45629</v>
      </c>
      <c r="AE464" s="6"/>
      <c r="AF464" s="6"/>
      <c r="AG464" s="6" t="str">
        <f t="shared" si="280"/>
        <v/>
      </c>
      <c r="AH464" s="6" t="str">
        <f>IF(OR(AE464="",AF464=""),"",SUMIFS('تحميل المصنعيات'!$N:$N,'تحميل المصنعيات'!$F:$F,AF$2,'تحميل المصنعيات'!$D:$D,AD464))</f>
        <v/>
      </c>
      <c r="AI464" s="55" t="str">
        <f t="shared" si="266"/>
        <v/>
      </c>
      <c r="AJ464" s="55" t="str">
        <f t="shared" si="281"/>
        <v/>
      </c>
      <c r="AK464" s="129" t="str">
        <f t="shared" ref="AK464:AK527" si="292">IF(AE464="","",IF(AH464&gt;AG464,"ادخال خاطئ",""))</f>
        <v/>
      </c>
      <c r="AM464" s="4" t="s">
        <v>11</v>
      </c>
      <c r="AN464" s="5">
        <v>45629</v>
      </c>
      <c r="AO464" s="6"/>
      <c r="AP464" s="6"/>
      <c r="AQ464" s="6" t="str">
        <f t="shared" si="282"/>
        <v/>
      </c>
      <c r="AR464" s="6" t="str">
        <f>IF(OR(AO464="",AP464=""),"",SUMIFS('تحميل المصنعيات'!$N:$N,'تحميل المصنعيات'!$F:$F,AP$2,'تحميل المصنعيات'!$D:$D,AN464))</f>
        <v/>
      </c>
      <c r="AS464" s="55" t="str">
        <f t="shared" si="267"/>
        <v/>
      </c>
      <c r="AT464" s="55" t="str">
        <f t="shared" si="268"/>
        <v/>
      </c>
      <c r="AU464" s="129" t="str">
        <f t="shared" ref="AU464:AU527" si="293">IF(AO464="","",IF(AR464&gt;AQ464,"ادخال خاطئ",""))</f>
        <v/>
      </c>
      <c r="AW464" s="4" t="s">
        <v>11</v>
      </c>
      <c r="AX464" s="5">
        <v>45629</v>
      </c>
      <c r="AY464" s="6"/>
      <c r="AZ464" s="6"/>
      <c r="BA464" s="6" t="str">
        <f t="shared" si="283"/>
        <v/>
      </c>
      <c r="BB464" s="6" t="str">
        <f>IF(OR(AY464="",AZ464=""),"",SUMIFS('تحميل المصنعيات'!$N:$N,'تحميل المصنعيات'!$F:$F,AZ$2,'تحميل المصنعيات'!$D:$D,AX464))</f>
        <v/>
      </c>
      <c r="BC464" s="55" t="str">
        <f t="shared" si="269"/>
        <v/>
      </c>
      <c r="BD464" s="55" t="str">
        <f t="shared" si="284"/>
        <v/>
      </c>
      <c r="BE464" s="129" t="str">
        <f t="shared" ref="BE464:BE527" si="294">IF(AY464="","",IF(BB464&gt;BA464,"ادخال خاطئ",""))</f>
        <v/>
      </c>
      <c r="BG464" s="4" t="s">
        <v>11</v>
      </c>
      <c r="BH464" s="5">
        <v>45629</v>
      </c>
      <c r="BI464" s="6"/>
      <c r="BJ464" s="6"/>
      <c r="BK464" s="6" t="str">
        <f t="shared" si="285"/>
        <v/>
      </c>
      <c r="BL464" s="6" t="str">
        <f>IF(OR(BI464="",BJ464=""),"",SUMIFS('تحميل المصنعيات'!$N:$N,'تحميل المصنعيات'!$F:$F,BJ$2,'تحميل المصنعيات'!$D:$D,BH464))</f>
        <v/>
      </c>
      <c r="BM464" s="55" t="str">
        <f t="shared" si="270"/>
        <v/>
      </c>
      <c r="BN464" s="55" t="str">
        <f t="shared" si="271"/>
        <v/>
      </c>
      <c r="BO464" s="129" t="str">
        <f t="shared" ref="BO464:BO527" si="295">IF(BI464="","",IF(BL464&gt;BK464,"ادخال خاطئ",""))</f>
        <v/>
      </c>
      <c r="BQ464" s="4" t="s">
        <v>11</v>
      </c>
      <c r="BR464" s="5">
        <v>45629</v>
      </c>
      <c r="BS464" s="6"/>
      <c r="BT464" s="6"/>
      <c r="BU464" s="6" t="str">
        <f t="shared" si="286"/>
        <v/>
      </c>
      <c r="BV464" s="6" t="str">
        <f>IF(OR(BS464="",BT464=""),"",SUMIFS('تحميل المصنعيات'!$N:$N,'تحميل المصنعيات'!$F:$F,BT$2,'تحميل المصنعيات'!$D:$D,BR464))</f>
        <v/>
      </c>
      <c r="BW464" s="55" t="str">
        <f t="shared" si="272"/>
        <v/>
      </c>
      <c r="BX464" s="55" t="str">
        <f t="shared" si="287"/>
        <v/>
      </c>
      <c r="BY464" s="129" t="str">
        <f t="shared" ref="BY464:BY527" si="296">IF(BS464="","",IF(BV464&gt;BU464,"ادخال خاطئ",""))</f>
        <v/>
      </c>
      <c r="CA464" s="4" t="s">
        <v>11</v>
      </c>
      <c r="CB464" s="5">
        <v>45629</v>
      </c>
      <c r="CC464" s="6"/>
      <c r="CD464" s="6"/>
      <c r="CE464" s="6" t="str">
        <f t="shared" si="288"/>
        <v/>
      </c>
      <c r="CF464" s="6" t="str">
        <f>IF(OR(CC464="",CD464=""),"",SUMIFS('تحميل المصنعيات'!$N:$N,'تحميل المصنعيات'!$F:$F,CD$2,'تحميل المصنعيات'!$D:$D,CB464))</f>
        <v/>
      </c>
      <c r="CG464" s="55" t="str">
        <f t="shared" si="273"/>
        <v/>
      </c>
      <c r="CH464" s="55" t="str">
        <f t="shared" si="274"/>
        <v/>
      </c>
      <c r="CI464" s="129" t="str">
        <f t="shared" ref="CI464:CI527" si="297">IF(CC464="","",IF(CF464&gt;CE464,"ادخال خاطئ",""))</f>
        <v/>
      </c>
      <c r="CK464" s="4" t="s">
        <v>11</v>
      </c>
      <c r="CL464" s="5">
        <v>45629</v>
      </c>
      <c r="CM464" s="6"/>
      <c r="CN464" s="6"/>
      <c r="CO464" s="6" t="str">
        <f t="shared" si="289"/>
        <v/>
      </c>
      <c r="CP464" s="6" t="str">
        <f>IF(OR(CM464="",CN464=""),"",SUMIFS('تحميل المصنعيات'!$N:$N,'تحميل المصنعيات'!$F:$F,CN$2,'تحميل المصنعيات'!$D:$D,CL464))</f>
        <v/>
      </c>
      <c r="CQ464" s="55" t="str">
        <f t="shared" si="275"/>
        <v/>
      </c>
      <c r="CR464" s="55" t="str">
        <f t="shared" si="276"/>
        <v/>
      </c>
      <c r="CS464" s="129" t="str">
        <f t="shared" ref="CS464:CS527" si="298">IF(CM464="","",IF(CP464&gt;CO464,"ادخال خاطئ",""))</f>
        <v/>
      </c>
    </row>
    <row r="465" spans="9:97" x14ac:dyDescent="0.25">
      <c r="I465" s="4" t="s">
        <v>12</v>
      </c>
      <c r="J465" s="5">
        <v>45630</v>
      </c>
      <c r="K465" s="6"/>
      <c r="L465" s="6"/>
      <c r="M465" s="6" t="str">
        <f t="shared" si="277"/>
        <v/>
      </c>
      <c r="N465" s="6" t="str">
        <f>IF(OR(K465="",L465=""),"",SUMIFS('تحميل المصنعيات'!$N:$N,'تحميل المصنعيات'!$F:$F,L$2,'تحميل المصنعيات'!$D:$D,J465))</f>
        <v/>
      </c>
      <c r="O465" s="55" t="str">
        <f t="shared" si="263"/>
        <v/>
      </c>
      <c r="P465" s="55" t="str">
        <f t="shared" si="290"/>
        <v/>
      </c>
      <c r="Q465" s="129" t="str">
        <f t="shared" si="278"/>
        <v/>
      </c>
      <c r="S465" s="4" t="s">
        <v>12</v>
      </c>
      <c r="T465" s="5">
        <v>45630</v>
      </c>
      <c r="U465" s="6"/>
      <c r="V465" s="6"/>
      <c r="W465" s="6" t="str">
        <f t="shared" si="279"/>
        <v/>
      </c>
      <c r="X465" s="6" t="str">
        <f>IF(OR(U465="",V465=""),"",SUMIFS('تحميل المصنعيات'!$N:$N,'تحميل المصنعيات'!$F:$F,V$2,'تحميل المصنعيات'!$D:$D,T465))</f>
        <v/>
      </c>
      <c r="Y465" s="55" t="str">
        <f t="shared" si="264"/>
        <v/>
      </c>
      <c r="Z465" s="55" t="str">
        <f t="shared" si="265"/>
        <v/>
      </c>
      <c r="AA465" s="129" t="str">
        <f t="shared" si="291"/>
        <v/>
      </c>
      <c r="AC465" s="4" t="s">
        <v>12</v>
      </c>
      <c r="AD465" s="5">
        <v>45630</v>
      </c>
      <c r="AE465" s="6"/>
      <c r="AF465" s="6"/>
      <c r="AG465" s="6" t="str">
        <f t="shared" si="280"/>
        <v/>
      </c>
      <c r="AH465" s="6" t="str">
        <f>IF(OR(AE465="",AF465=""),"",SUMIFS('تحميل المصنعيات'!$N:$N,'تحميل المصنعيات'!$F:$F,AF$2,'تحميل المصنعيات'!$D:$D,AD465))</f>
        <v/>
      </c>
      <c r="AI465" s="55" t="str">
        <f t="shared" si="266"/>
        <v/>
      </c>
      <c r="AJ465" s="55" t="str">
        <f t="shared" si="281"/>
        <v/>
      </c>
      <c r="AK465" s="129" t="str">
        <f t="shared" si="292"/>
        <v/>
      </c>
      <c r="AM465" s="4" t="s">
        <v>12</v>
      </c>
      <c r="AN465" s="5">
        <v>45630</v>
      </c>
      <c r="AO465" s="6"/>
      <c r="AP465" s="6"/>
      <c r="AQ465" s="6" t="str">
        <f t="shared" si="282"/>
        <v/>
      </c>
      <c r="AR465" s="6" t="str">
        <f>IF(OR(AO465="",AP465=""),"",SUMIFS('تحميل المصنعيات'!$N:$N,'تحميل المصنعيات'!$F:$F,AP$2,'تحميل المصنعيات'!$D:$D,AN465))</f>
        <v/>
      </c>
      <c r="AS465" s="55" t="str">
        <f t="shared" si="267"/>
        <v/>
      </c>
      <c r="AT465" s="55" t="str">
        <f t="shared" si="268"/>
        <v/>
      </c>
      <c r="AU465" s="129" t="str">
        <f t="shared" si="293"/>
        <v/>
      </c>
      <c r="AW465" s="4" t="s">
        <v>12</v>
      </c>
      <c r="AX465" s="5">
        <v>45630</v>
      </c>
      <c r="AY465" s="6"/>
      <c r="AZ465" s="6"/>
      <c r="BA465" s="6" t="str">
        <f t="shared" si="283"/>
        <v/>
      </c>
      <c r="BB465" s="6" t="str">
        <f>IF(OR(AY465="",AZ465=""),"",SUMIFS('تحميل المصنعيات'!$N:$N,'تحميل المصنعيات'!$F:$F,AZ$2,'تحميل المصنعيات'!$D:$D,AX465))</f>
        <v/>
      </c>
      <c r="BC465" s="55" t="str">
        <f t="shared" si="269"/>
        <v/>
      </c>
      <c r="BD465" s="55" t="str">
        <f t="shared" si="284"/>
        <v/>
      </c>
      <c r="BE465" s="129" t="str">
        <f t="shared" si="294"/>
        <v/>
      </c>
      <c r="BG465" s="4" t="s">
        <v>12</v>
      </c>
      <c r="BH465" s="5">
        <v>45630</v>
      </c>
      <c r="BI465" s="6"/>
      <c r="BJ465" s="6"/>
      <c r="BK465" s="6" t="str">
        <f t="shared" si="285"/>
        <v/>
      </c>
      <c r="BL465" s="6" t="str">
        <f>IF(OR(BI465="",BJ465=""),"",SUMIFS('تحميل المصنعيات'!$N:$N,'تحميل المصنعيات'!$F:$F,BJ$2,'تحميل المصنعيات'!$D:$D,BH465))</f>
        <v/>
      </c>
      <c r="BM465" s="55" t="str">
        <f t="shared" si="270"/>
        <v/>
      </c>
      <c r="BN465" s="55" t="str">
        <f t="shared" si="271"/>
        <v/>
      </c>
      <c r="BO465" s="129" t="str">
        <f t="shared" si="295"/>
        <v/>
      </c>
      <c r="BQ465" s="4" t="s">
        <v>12</v>
      </c>
      <c r="BR465" s="5">
        <v>45630</v>
      </c>
      <c r="BS465" s="6"/>
      <c r="BT465" s="6"/>
      <c r="BU465" s="6" t="str">
        <f t="shared" si="286"/>
        <v/>
      </c>
      <c r="BV465" s="6" t="str">
        <f>IF(OR(BS465="",BT465=""),"",SUMIFS('تحميل المصنعيات'!$N:$N,'تحميل المصنعيات'!$F:$F,BT$2,'تحميل المصنعيات'!$D:$D,BR465))</f>
        <v/>
      </c>
      <c r="BW465" s="55" t="str">
        <f t="shared" si="272"/>
        <v/>
      </c>
      <c r="BX465" s="55" t="str">
        <f t="shared" si="287"/>
        <v/>
      </c>
      <c r="BY465" s="129" t="str">
        <f t="shared" si="296"/>
        <v/>
      </c>
      <c r="CA465" s="4" t="s">
        <v>12</v>
      </c>
      <c r="CB465" s="5">
        <v>45630</v>
      </c>
      <c r="CC465" s="6"/>
      <c r="CD465" s="6"/>
      <c r="CE465" s="6" t="str">
        <f t="shared" si="288"/>
        <v/>
      </c>
      <c r="CF465" s="6" t="str">
        <f>IF(OR(CC465="",CD465=""),"",SUMIFS('تحميل المصنعيات'!$N:$N,'تحميل المصنعيات'!$F:$F,CD$2,'تحميل المصنعيات'!$D:$D,CB465))</f>
        <v/>
      </c>
      <c r="CG465" s="55" t="str">
        <f t="shared" si="273"/>
        <v/>
      </c>
      <c r="CH465" s="55" t="str">
        <f t="shared" si="274"/>
        <v/>
      </c>
      <c r="CI465" s="129" t="str">
        <f t="shared" si="297"/>
        <v/>
      </c>
      <c r="CK465" s="4" t="s">
        <v>12</v>
      </c>
      <c r="CL465" s="5">
        <v>45630</v>
      </c>
      <c r="CM465" s="6"/>
      <c r="CN465" s="6"/>
      <c r="CO465" s="6" t="str">
        <f t="shared" si="289"/>
        <v/>
      </c>
      <c r="CP465" s="6" t="str">
        <f>IF(OR(CM465="",CN465=""),"",SUMIFS('تحميل المصنعيات'!$N:$N,'تحميل المصنعيات'!$F:$F,CN$2,'تحميل المصنعيات'!$D:$D,CL465))</f>
        <v/>
      </c>
      <c r="CQ465" s="55" t="str">
        <f t="shared" si="275"/>
        <v/>
      </c>
      <c r="CR465" s="55" t="str">
        <f t="shared" si="276"/>
        <v/>
      </c>
      <c r="CS465" s="129" t="str">
        <f t="shared" si="298"/>
        <v/>
      </c>
    </row>
    <row r="466" spans="9:97" x14ac:dyDescent="0.25">
      <c r="I466" s="4" t="s">
        <v>13</v>
      </c>
      <c r="J466" s="5">
        <v>45631</v>
      </c>
      <c r="K466" s="6"/>
      <c r="L466" s="6"/>
      <c r="M466" s="6" t="str">
        <f t="shared" si="277"/>
        <v/>
      </c>
      <c r="N466" s="6" t="str">
        <f>IF(OR(K466="",L466=""),"",SUMIFS('تحميل المصنعيات'!$N:$N,'تحميل المصنعيات'!$F:$F,L$2,'تحميل المصنعيات'!$D:$D,J466))</f>
        <v/>
      </c>
      <c r="O466" s="55" t="str">
        <f t="shared" si="263"/>
        <v/>
      </c>
      <c r="P466" s="55" t="str">
        <f t="shared" si="290"/>
        <v/>
      </c>
      <c r="Q466" s="129" t="str">
        <f t="shared" si="278"/>
        <v/>
      </c>
      <c r="S466" s="4" t="s">
        <v>13</v>
      </c>
      <c r="T466" s="5">
        <v>45631</v>
      </c>
      <c r="U466" s="6"/>
      <c r="V466" s="6"/>
      <c r="W466" s="6" t="str">
        <f t="shared" si="279"/>
        <v/>
      </c>
      <c r="X466" s="6" t="str">
        <f>IF(OR(U466="",V466=""),"",SUMIFS('تحميل المصنعيات'!$N:$N,'تحميل المصنعيات'!$F:$F,V$2,'تحميل المصنعيات'!$D:$D,T466))</f>
        <v/>
      </c>
      <c r="Y466" s="55" t="str">
        <f t="shared" si="264"/>
        <v/>
      </c>
      <c r="Z466" s="55" t="str">
        <f t="shared" si="265"/>
        <v/>
      </c>
      <c r="AA466" s="129" t="str">
        <f t="shared" si="291"/>
        <v/>
      </c>
      <c r="AC466" s="4" t="s">
        <v>13</v>
      </c>
      <c r="AD466" s="5">
        <v>45631</v>
      </c>
      <c r="AE466" s="6"/>
      <c r="AF466" s="6"/>
      <c r="AG466" s="6" t="str">
        <f t="shared" si="280"/>
        <v/>
      </c>
      <c r="AH466" s="6" t="str">
        <f>IF(OR(AE466="",AF466=""),"",SUMIFS('تحميل المصنعيات'!$N:$N,'تحميل المصنعيات'!$F:$F,AF$2,'تحميل المصنعيات'!$D:$D,AD466))</f>
        <v/>
      </c>
      <c r="AI466" s="55" t="str">
        <f t="shared" si="266"/>
        <v/>
      </c>
      <c r="AJ466" s="55" t="str">
        <f t="shared" si="281"/>
        <v/>
      </c>
      <c r="AK466" s="129" t="str">
        <f t="shared" si="292"/>
        <v/>
      </c>
      <c r="AM466" s="4" t="s">
        <v>13</v>
      </c>
      <c r="AN466" s="5">
        <v>45631</v>
      </c>
      <c r="AO466" s="6"/>
      <c r="AP466" s="6"/>
      <c r="AQ466" s="6" t="str">
        <f t="shared" si="282"/>
        <v/>
      </c>
      <c r="AR466" s="6" t="str">
        <f>IF(OR(AO466="",AP466=""),"",SUMIFS('تحميل المصنعيات'!$N:$N,'تحميل المصنعيات'!$F:$F,AP$2,'تحميل المصنعيات'!$D:$D,AN466))</f>
        <v/>
      </c>
      <c r="AS466" s="55" t="str">
        <f t="shared" si="267"/>
        <v/>
      </c>
      <c r="AT466" s="55" t="str">
        <f t="shared" si="268"/>
        <v/>
      </c>
      <c r="AU466" s="129" t="str">
        <f t="shared" si="293"/>
        <v/>
      </c>
      <c r="AW466" s="4" t="s">
        <v>13</v>
      </c>
      <c r="AX466" s="5">
        <v>45631</v>
      </c>
      <c r="AY466" s="6"/>
      <c r="AZ466" s="6"/>
      <c r="BA466" s="6" t="str">
        <f t="shared" si="283"/>
        <v/>
      </c>
      <c r="BB466" s="6" t="str">
        <f>IF(OR(AY466="",AZ466=""),"",SUMIFS('تحميل المصنعيات'!$N:$N,'تحميل المصنعيات'!$F:$F,AZ$2,'تحميل المصنعيات'!$D:$D,AX466))</f>
        <v/>
      </c>
      <c r="BC466" s="55" t="str">
        <f t="shared" si="269"/>
        <v/>
      </c>
      <c r="BD466" s="55" t="str">
        <f t="shared" si="284"/>
        <v/>
      </c>
      <c r="BE466" s="129" t="str">
        <f t="shared" si="294"/>
        <v/>
      </c>
      <c r="BG466" s="4" t="s">
        <v>13</v>
      </c>
      <c r="BH466" s="5">
        <v>45631</v>
      </c>
      <c r="BI466" s="6"/>
      <c r="BJ466" s="6"/>
      <c r="BK466" s="6" t="str">
        <f t="shared" si="285"/>
        <v/>
      </c>
      <c r="BL466" s="6" t="str">
        <f>IF(OR(BI466="",BJ466=""),"",SUMIFS('تحميل المصنعيات'!$N:$N,'تحميل المصنعيات'!$F:$F,BJ$2,'تحميل المصنعيات'!$D:$D,BH466))</f>
        <v/>
      </c>
      <c r="BM466" s="55" t="str">
        <f t="shared" si="270"/>
        <v/>
      </c>
      <c r="BN466" s="55" t="str">
        <f t="shared" si="271"/>
        <v/>
      </c>
      <c r="BO466" s="129" t="str">
        <f t="shared" si="295"/>
        <v/>
      </c>
      <c r="BQ466" s="4" t="s">
        <v>13</v>
      </c>
      <c r="BR466" s="5">
        <v>45631</v>
      </c>
      <c r="BS466" s="6"/>
      <c r="BT466" s="6"/>
      <c r="BU466" s="6" t="str">
        <f t="shared" si="286"/>
        <v/>
      </c>
      <c r="BV466" s="6" t="str">
        <f>IF(OR(BS466="",BT466=""),"",SUMIFS('تحميل المصنعيات'!$N:$N,'تحميل المصنعيات'!$F:$F,BT$2,'تحميل المصنعيات'!$D:$D,BR466))</f>
        <v/>
      </c>
      <c r="BW466" s="55" t="str">
        <f t="shared" si="272"/>
        <v/>
      </c>
      <c r="BX466" s="55" t="str">
        <f t="shared" si="287"/>
        <v/>
      </c>
      <c r="BY466" s="129" t="str">
        <f t="shared" si="296"/>
        <v/>
      </c>
      <c r="CA466" s="4" t="s">
        <v>13</v>
      </c>
      <c r="CB466" s="5">
        <v>45631</v>
      </c>
      <c r="CC466" s="6"/>
      <c r="CD466" s="6"/>
      <c r="CE466" s="6" t="str">
        <f t="shared" si="288"/>
        <v/>
      </c>
      <c r="CF466" s="6" t="str">
        <f>IF(OR(CC466="",CD466=""),"",SUMIFS('تحميل المصنعيات'!$N:$N,'تحميل المصنعيات'!$F:$F,CD$2,'تحميل المصنعيات'!$D:$D,CB466))</f>
        <v/>
      </c>
      <c r="CG466" s="55" t="str">
        <f t="shared" si="273"/>
        <v/>
      </c>
      <c r="CH466" s="55" t="str">
        <f t="shared" si="274"/>
        <v/>
      </c>
      <c r="CI466" s="129" t="str">
        <f t="shared" si="297"/>
        <v/>
      </c>
      <c r="CK466" s="4" t="s">
        <v>13</v>
      </c>
      <c r="CL466" s="5">
        <v>45631</v>
      </c>
      <c r="CM466" s="6"/>
      <c r="CN466" s="6"/>
      <c r="CO466" s="6" t="str">
        <f t="shared" si="289"/>
        <v/>
      </c>
      <c r="CP466" s="6" t="str">
        <f>IF(OR(CM466="",CN466=""),"",SUMIFS('تحميل المصنعيات'!$N:$N,'تحميل المصنعيات'!$F:$F,CN$2,'تحميل المصنعيات'!$D:$D,CL466))</f>
        <v/>
      </c>
      <c r="CQ466" s="55" t="str">
        <f t="shared" si="275"/>
        <v/>
      </c>
      <c r="CR466" s="55" t="str">
        <f t="shared" si="276"/>
        <v/>
      </c>
      <c r="CS466" s="129" t="str">
        <f t="shared" si="298"/>
        <v/>
      </c>
    </row>
    <row r="467" spans="9:97" x14ac:dyDescent="0.25">
      <c r="I467" s="132" t="s">
        <v>30</v>
      </c>
      <c r="J467" s="133">
        <v>45632</v>
      </c>
      <c r="K467" s="134"/>
      <c r="L467" s="134"/>
      <c r="M467" s="134" t="str">
        <f t="shared" si="277"/>
        <v/>
      </c>
      <c r="N467" s="134" t="str">
        <f>IF(OR(K467="",L467=""),"",SUMIFS('تحميل المصنعيات'!$N:$N,'تحميل المصنعيات'!$F:$F,L$2,'تحميل المصنعيات'!$D:$D,J467))</f>
        <v/>
      </c>
      <c r="O467" s="135" t="str">
        <f t="shared" si="263"/>
        <v/>
      </c>
      <c r="P467" s="135" t="str">
        <f t="shared" si="290"/>
        <v/>
      </c>
      <c r="Q467" s="132" t="str">
        <f t="shared" si="278"/>
        <v/>
      </c>
      <c r="S467" s="132" t="s">
        <v>30</v>
      </c>
      <c r="T467" s="133">
        <v>45632</v>
      </c>
      <c r="U467" s="134"/>
      <c r="V467" s="134"/>
      <c r="W467" s="134" t="str">
        <f t="shared" si="279"/>
        <v/>
      </c>
      <c r="X467" s="134" t="str">
        <f>IF(OR(U467="",V467=""),"",SUMIFS('تحميل المصنعيات'!$N:$N,'تحميل المصنعيات'!$F:$F,V$2,'تحميل المصنعيات'!$D:$D,T467))</f>
        <v/>
      </c>
      <c r="Y467" s="135" t="str">
        <f t="shared" si="264"/>
        <v/>
      </c>
      <c r="Z467" s="135" t="str">
        <f t="shared" si="265"/>
        <v/>
      </c>
      <c r="AA467" s="132" t="str">
        <f t="shared" si="291"/>
        <v/>
      </c>
      <c r="AC467" s="132" t="s">
        <v>30</v>
      </c>
      <c r="AD467" s="133">
        <v>45632</v>
      </c>
      <c r="AE467" s="134"/>
      <c r="AF467" s="134"/>
      <c r="AG467" s="134" t="str">
        <f t="shared" si="280"/>
        <v/>
      </c>
      <c r="AH467" s="134" t="str">
        <f>IF(OR(AE467="",AF467=""),"",SUMIFS('تحميل المصنعيات'!$N:$N,'تحميل المصنعيات'!$F:$F,AF$2,'تحميل المصنعيات'!$D:$D,AD467))</f>
        <v/>
      </c>
      <c r="AI467" s="135" t="str">
        <f t="shared" si="266"/>
        <v/>
      </c>
      <c r="AJ467" s="135" t="str">
        <f t="shared" si="281"/>
        <v/>
      </c>
      <c r="AK467" s="132" t="str">
        <f t="shared" si="292"/>
        <v/>
      </c>
      <c r="AM467" s="132" t="s">
        <v>30</v>
      </c>
      <c r="AN467" s="133">
        <v>45632</v>
      </c>
      <c r="AO467" s="134"/>
      <c r="AP467" s="134"/>
      <c r="AQ467" s="134" t="str">
        <f t="shared" si="282"/>
        <v/>
      </c>
      <c r="AR467" s="134" t="str">
        <f>IF(OR(AO467="",AP467=""),"",SUMIFS('تحميل المصنعيات'!$N:$N,'تحميل المصنعيات'!$F:$F,AP$2,'تحميل المصنعيات'!$D:$D,AN467))</f>
        <v/>
      </c>
      <c r="AS467" s="135" t="str">
        <f t="shared" si="267"/>
        <v/>
      </c>
      <c r="AT467" s="135" t="str">
        <f t="shared" si="268"/>
        <v/>
      </c>
      <c r="AU467" s="132" t="str">
        <f t="shared" si="293"/>
        <v/>
      </c>
      <c r="AW467" s="132" t="s">
        <v>30</v>
      </c>
      <c r="AX467" s="133">
        <v>45632</v>
      </c>
      <c r="AY467" s="134"/>
      <c r="AZ467" s="134"/>
      <c r="BA467" s="134" t="str">
        <f t="shared" si="283"/>
        <v/>
      </c>
      <c r="BB467" s="134" t="str">
        <f>IF(OR(AY467="",AZ467=""),"",SUMIFS('تحميل المصنعيات'!$N:$N,'تحميل المصنعيات'!$F:$F,AZ$2,'تحميل المصنعيات'!$D:$D,AX467))</f>
        <v/>
      </c>
      <c r="BC467" s="135" t="str">
        <f t="shared" si="269"/>
        <v/>
      </c>
      <c r="BD467" s="135" t="str">
        <f t="shared" si="284"/>
        <v/>
      </c>
      <c r="BE467" s="132" t="str">
        <f t="shared" si="294"/>
        <v/>
      </c>
      <c r="BG467" s="132" t="s">
        <v>30</v>
      </c>
      <c r="BH467" s="133">
        <v>45632</v>
      </c>
      <c r="BI467" s="134"/>
      <c r="BJ467" s="134"/>
      <c r="BK467" s="134" t="str">
        <f t="shared" si="285"/>
        <v/>
      </c>
      <c r="BL467" s="134" t="str">
        <f>IF(OR(BI467="",BJ467=""),"",SUMIFS('تحميل المصنعيات'!$N:$N,'تحميل المصنعيات'!$F:$F,BJ$2,'تحميل المصنعيات'!$D:$D,BH467))</f>
        <v/>
      </c>
      <c r="BM467" s="135" t="str">
        <f t="shared" si="270"/>
        <v/>
      </c>
      <c r="BN467" s="135" t="str">
        <f t="shared" si="271"/>
        <v/>
      </c>
      <c r="BO467" s="132" t="str">
        <f t="shared" si="295"/>
        <v/>
      </c>
      <c r="BQ467" s="132" t="s">
        <v>30</v>
      </c>
      <c r="BR467" s="133">
        <v>45632</v>
      </c>
      <c r="BS467" s="134"/>
      <c r="BT467" s="134"/>
      <c r="BU467" s="134" t="str">
        <f t="shared" si="286"/>
        <v/>
      </c>
      <c r="BV467" s="134" t="str">
        <f>IF(OR(BS467="",BT467=""),"",SUMIFS('تحميل المصنعيات'!$N:$N,'تحميل المصنعيات'!$F:$F,BT$2,'تحميل المصنعيات'!$D:$D,BR467))</f>
        <v/>
      </c>
      <c r="BW467" s="135" t="str">
        <f t="shared" si="272"/>
        <v/>
      </c>
      <c r="BX467" s="135" t="str">
        <f t="shared" si="287"/>
        <v/>
      </c>
      <c r="BY467" s="132" t="str">
        <f t="shared" si="296"/>
        <v/>
      </c>
      <c r="CA467" s="132" t="s">
        <v>30</v>
      </c>
      <c r="CB467" s="133">
        <v>45632</v>
      </c>
      <c r="CC467" s="134"/>
      <c r="CD467" s="134"/>
      <c r="CE467" s="134" t="str">
        <f t="shared" si="288"/>
        <v/>
      </c>
      <c r="CF467" s="134" t="str">
        <f>IF(OR(CC467="",CD467=""),"",SUMIFS('تحميل المصنعيات'!$N:$N,'تحميل المصنعيات'!$F:$F,CD$2,'تحميل المصنعيات'!$D:$D,CB467))</f>
        <v/>
      </c>
      <c r="CG467" s="135" t="str">
        <f t="shared" si="273"/>
        <v/>
      </c>
      <c r="CH467" s="135" t="str">
        <f t="shared" si="274"/>
        <v/>
      </c>
      <c r="CI467" s="132" t="str">
        <f t="shared" si="297"/>
        <v/>
      </c>
      <c r="CK467" s="132" t="s">
        <v>30</v>
      </c>
      <c r="CL467" s="133">
        <v>45632</v>
      </c>
      <c r="CM467" s="134"/>
      <c r="CN467" s="134"/>
      <c r="CO467" s="134" t="str">
        <f t="shared" si="289"/>
        <v/>
      </c>
      <c r="CP467" s="134" t="str">
        <f>IF(OR(CM467="",CN467=""),"",SUMIFS('تحميل المصنعيات'!$N:$N,'تحميل المصنعيات'!$F:$F,CN$2,'تحميل المصنعيات'!$D:$D,CL467))</f>
        <v/>
      </c>
      <c r="CQ467" s="135" t="str">
        <f t="shared" si="275"/>
        <v/>
      </c>
      <c r="CR467" s="135" t="str">
        <f t="shared" si="276"/>
        <v/>
      </c>
      <c r="CS467" s="132" t="str">
        <f t="shared" si="298"/>
        <v/>
      </c>
    </row>
    <row r="468" spans="9:97" x14ac:dyDescent="0.25">
      <c r="I468" s="4" t="s">
        <v>8</v>
      </c>
      <c r="J468" s="5">
        <v>45633</v>
      </c>
      <c r="K468" s="6"/>
      <c r="L468" s="6"/>
      <c r="M468" s="6" t="str">
        <f t="shared" si="277"/>
        <v/>
      </c>
      <c r="N468" s="6" t="str">
        <f>IF(OR(K468="",L468=""),"",SUMIFS('تحميل المصنعيات'!$N:$N,'تحميل المصنعيات'!$F:$F,L$2,'تحميل المصنعيات'!$D:$D,J468))</f>
        <v/>
      </c>
      <c r="O468" s="55" t="str">
        <f t="shared" si="263"/>
        <v/>
      </c>
      <c r="P468" s="55" t="str">
        <f t="shared" si="290"/>
        <v/>
      </c>
      <c r="Q468" s="129" t="str">
        <f t="shared" si="278"/>
        <v/>
      </c>
      <c r="S468" s="4" t="s">
        <v>8</v>
      </c>
      <c r="T468" s="5">
        <v>45633</v>
      </c>
      <c r="U468" s="6"/>
      <c r="V468" s="6"/>
      <c r="W468" s="6" t="str">
        <f t="shared" si="279"/>
        <v/>
      </c>
      <c r="X468" s="6" t="str">
        <f>IF(OR(U468="",V468=""),"",SUMIFS('تحميل المصنعيات'!$N:$N,'تحميل المصنعيات'!$F:$F,V$2,'تحميل المصنعيات'!$D:$D,T468))</f>
        <v/>
      </c>
      <c r="Y468" s="55" t="str">
        <f t="shared" si="264"/>
        <v/>
      </c>
      <c r="Z468" s="55" t="str">
        <f t="shared" si="265"/>
        <v/>
      </c>
      <c r="AA468" s="129" t="str">
        <f t="shared" si="291"/>
        <v/>
      </c>
      <c r="AC468" s="4" t="s">
        <v>8</v>
      </c>
      <c r="AD468" s="5">
        <v>45633</v>
      </c>
      <c r="AE468" s="6"/>
      <c r="AF468" s="6"/>
      <c r="AG468" s="6" t="str">
        <f t="shared" si="280"/>
        <v/>
      </c>
      <c r="AH468" s="6" t="str">
        <f>IF(OR(AE468="",AF468=""),"",SUMIFS('تحميل المصنعيات'!$N:$N,'تحميل المصنعيات'!$F:$F,AF$2,'تحميل المصنعيات'!$D:$D,AD468))</f>
        <v/>
      </c>
      <c r="AI468" s="55" t="str">
        <f t="shared" si="266"/>
        <v/>
      </c>
      <c r="AJ468" s="55" t="str">
        <f t="shared" si="281"/>
        <v/>
      </c>
      <c r="AK468" s="129" t="str">
        <f t="shared" si="292"/>
        <v/>
      </c>
      <c r="AM468" s="4" t="s">
        <v>8</v>
      </c>
      <c r="AN468" s="5">
        <v>45633</v>
      </c>
      <c r="AO468" s="6"/>
      <c r="AP468" s="6"/>
      <c r="AQ468" s="6" t="str">
        <f t="shared" si="282"/>
        <v/>
      </c>
      <c r="AR468" s="6" t="str">
        <f>IF(OR(AO468="",AP468=""),"",SUMIFS('تحميل المصنعيات'!$N:$N,'تحميل المصنعيات'!$F:$F,AP$2,'تحميل المصنعيات'!$D:$D,AN468))</f>
        <v/>
      </c>
      <c r="AS468" s="55" t="str">
        <f t="shared" si="267"/>
        <v/>
      </c>
      <c r="AT468" s="55" t="str">
        <f t="shared" si="268"/>
        <v/>
      </c>
      <c r="AU468" s="129" t="str">
        <f t="shared" si="293"/>
        <v/>
      </c>
      <c r="AW468" s="4" t="s">
        <v>8</v>
      </c>
      <c r="AX468" s="5">
        <v>45633</v>
      </c>
      <c r="AY468" s="6"/>
      <c r="AZ468" s="6"/>
      <c r="BA468" s="6" t="str">
        <f t="shared" si="283"/>
        <v/>
      </c>
      <c r="BB468" s="6" t="str">
        <f>IF(OR(AY468="",AZ468=""),"",SUMIFS('تحميل المصنعيات'!$N:$N,'تحميل المصنعيات'!$F:$F,AZ$2,'تحميل المصنعيات'!$D:$D,AX468))</f>
        <v/>
      </c>
      <c r="BC468" s="55" t="str">
        <f t="shared" si="269"/>
        <v/>
      </c>
      <c r="BD468" s="55" t="str">
        <f t="shared" si="284"/>
        <v/>
      </c>
      <c r="BE468" s="129" t="str">
        <f t="shared" si="294"/>
        <v/>
      </c>
      <c r="BG468" s="4" t="s">
        <v>8</v>
      </c>
      <c r="BH468" s="5">
        <v>45633</v>
      </c>
      <c r="BI468" s="6"/>
      <c r="BJ468" s="6"/>
      <c r="BK468" s="6" t="str">
        <f t="shared" si="285"/>
        <v/>
      </c>
      <c r="BL468" s="6" t="str">
        <f>IF(OR(BI468="",BJ468=""),"",SUMIFS('تحميل المصنعيات'!$N:$N,'تحميل المصنعيات'!$F:$F,BJ$2,'تحميل المصنعيات'!$D:$D,BH468))</f>
        <v/>
      </c>
      <c r="BM468" s="55" t="str">
        <f t="shared" si="270"/>
        <v/>
      </c>
      <c r="BN468" s="55" t="str">
        <f t="shared" si="271"/>
        <v/>
      </c>
      <c r="BO468" s="129" t="str">
        <f t="shared" si="295"/>
        <v/>
      </c>
      <c r="BQ468" s="4" t="s">
        <v>8</v>
      </c>
      <c r="BR468" s="5">
        <v>45633</v>
      </c>
      <c r="BS468" s="6"/>
      <c r="BT468" s="6"/>
      <c r="BU468" s="6" t="str">
        <f t="shared" si="286"/>
        <v/>
      </c>
      <c r="BV468" s="6" t="str">
        <f>IF(OR(BS468="",BT468=""),"",SUMIFS('تحميل المصنعيات'!$N:$N,'تحميل المصنعيات'!$F:$F,BT$2,'تحميل المصنعيات'!$D:$D,BR468))</f>
        <v/>
      </c>
      <c r="BW468" s="55" t="str">
        <f t="shared" si="272"/>
        <v/>
      </c>
      <c r="BX468" s="55" t="str">
        <f t="shared" si="287"/>
        <v/>
      </c>
      <c r="BY468" s="129" t="str">
        <f t="shared" si="296"/>
        <v/>
      </c>
      <c r="CA468" s="4" t="s">
        <v>8</v>
      </c>
      <c r="CB468" s="5">
        <v>45633</v>
      </c>
      <c r="CC468" s="6"/>
      <c r="CD468" s="6"/>
      <c r="CE468" s="6" t="str">
        <f t="shared" si="288"/>
        <v/>
      </c>
      <c r="CF468" s="6" t="str">
        <f>IF(OR(CC468="",CD468=""),"",SUMIFS('تحميل المصنعيات'!$N:$N,'تحميل المصنعيات'!$F:$F,CD$2,'تحميل المصنعيات'!$D:$D,CB468))</f>
        <v/>
      </c>
      <c r="CG468" s="55" t="str">
        <f t="shared" si="273"/>
        <v/>
      </c>
      <c r="CH468" s="55" t="str">
        <f t="shared" si="274"/>
        <v/>
      </c>
      <c r="CI468" s="129" t="str">
        <f t="shared" si="297"/>
        <v/>
      </c>
      <c r="CK468" s="4" t="s">
        <v>8</v>
      </c>
      <c r="CL468" s="5">
        <v>45633</v>
      </c>
      <c r="CM468" s="6"/>
      <c r="CN468" s="6"/>
      <c r="CO468" s="6" t="str">
        <f t="shared" si="289"/>
        <v/>
      </c>
      <c r="CP468" s="6" t="str">
        <f>IF(OR(CM468="",CN468=""),"",SUMIFS('تحميل المصنعيات'!$N:$N,'تحميل المصنعيات'!$F:$F,CN$2,'تحميل المصنعيات'!$D:$D,CL468))</f>
        <v/>
      </c>
      <c r="CQ468" s="55" t="str">
        <f t="shared" si="275"/>
        <v/>
      </c>
      <c r="CR468" s="55" t="str">
        <f t="shared" si="276"/>
        <v/>
      </c>
      <c r="CS468" s="129" t="str">
        <f t="shared" si="298"/>
        <v/>
      </c>
    </row>
    <row r="469" spans="9:97" x14ac:dyDescent="0.25">
      <c r="I469" s="4" t="s">
        <v>9</v>
      </c>
      <c r="J469" s="5">
        <v>45634</v>
      </c>
      <c r="K469" s="6"/>
      <c r="L469" s="6"/>
      <c r="M469" s="6" t="str">
        <f t="shared" si="277"/>
        <v/>
      </c>
      <c r="N469" s="6" t="str">
        <f>IF(OR(K469="",L469=""),"",SUMIFS('تحميل المصنعيات'!$N:$N,'تحميل المصنعيات'!$F:$F,L$2,'تحميل المصنعيات'!$D:$D,J469))</f>
        <v/>
      </c>
      <c r="O469" s="55" t="str">
        <f t="shared" si="263"/>
        <v/>
      </c>
      <c r="P469" s="55" t="str">
        <f t="shared" si="290"/>
        <v/>
      </c>
      <c r="Q469" s="129" t="str">
        <f t="shared" si="278"/>
        <v/>
      </c>
      <c r="S469" s="4" t="s">
        <v>9</v>
      </c>
      <c r="T469" s="5">
        <v>45634</v>
      </c>
      <c r="U469" s="6"/>
      <c r="V469" s="6"/>
      <c r="W469" s="6" t="str">
        <f t="shared" si="279"/>
        <v/>
      </c>
      <c r="X469" s="6" t="str">
        <f>IF(OR(U469="",V469=""),"",SUMIFS('تحميل المصنعيات'!$N:$N,'تحميل المصنعيات'!$F:$F,V$2,'تحميل المصنعيات'!$D:$D,T469))</f>
        <v/>
      </c>
      <c r="Y469" s="55" t="str">
        <f t="shared" si="264"/>
        <v/>
      </c>
      <c r="Z469" s="55" t="str">
        <f t="shared" si="265"/>
        <v/>
      </c>
      <c r="AA469" s="129" t="str">
        <f t="shared" si="291"/>
        <v/>
      </c>
      <c r="AC469" s="4" t="s">
        <v>9</v>
      </c>
      <c r="AD469" s="5">
        <v>45634</v>
      </c>
      <c r="AE469" s="6"/>
      <c r="AF469" s="6"/>
      <c r="AG469" s="6" t="str">
        <f t="shared" si="280"/>
        <v/>
      </c>
      <c r="AH469" s="6" t="str">
        <f>IF(OR(AE469="",AF469=""),"",SUMIFS('تحميل المصنعيات'!$N:$N,'تحميل المصنعيات'!$F:$F,AF$2,'تحميل المصنعيات'!$D:$D,AD469))</f>
        <v/>
      </c>
      <c r="AI469" s="55" t="str">
        <f t="shared" si="266"/>
        <v/>
      </c>
      <c r="AJ469" s="55" t="str">
        <f t="shared" si="281"/>
        <v/>
      </c>
      <c r="AK469" s="129" t="str">
        <f t="shared" si="292"/>
        <v/>
      </c>
      <c r="AM469" s="4" t="s">
        <v>9</v>
      </c>
      <c r="AN469" s="5">
        <v>45634</v>
      </c>
      <c r="AO469" s="6"/>
      <c r="AP469" s="6"/>
      <c r="AQ469" s="6" t="str">
        <f t="shared" si="282"/>
        <v/>
      </c>
      <c r="AR469" s="6" t="str">
        <f>IF(OR(AO469="",AP469=""),"",SUMIFS('تحميل المصنعيات'!$N:$N,'تحميل المصنعيات'!$F:$F,AP$2,'تحميل المصنعيات'!$D:$D,AN469))</f>
        <v/>
      </c>
      <c r="AS469" s="55" t="str">
        <f t="shared" si="267"/>
        <v/>
      </c>
      <c r="AT469" s="55" t="str">
        <f t="shared" si="268"/>
        <v/>
      </c>
      <c r="AU469" s="129" t="str">
        <f t="shared" si="293"/>
        <v/>
      </c>
      <c r="AW469" s="4" t="s">
        <v>9</v>
      </c>
      <c r="AX469" s="5">
        <v>45634</v>
      </c>
      <c r="AY469" s="6"/>
      <c r="AZ469" s="6"/>
      <c r="BA469" s="6" t="str">
        <f t="shared" si="283"/>
        <v/>
      </c>
      <c r="BB469" s="6" t="str">
        <f>IF(OR(AY469="",AZ469=""),"",SUMIFS('تحميل المصنعيات'!$N:$N,'تحميل المصنعيات'!$F:$F,AZ$2,'تحميل المصنعيات'!$D:$D,AX469))</f>
        <v/>
      </c>
      <c r="BC469" s="55" t="str">
        <f t="shared" si="269"/>
        <v/>
      </c>
      <c r="BD469" s="55" t="str">
        <f t="shared" si="284"/>
        <v/>
      </c>
      <c r="BE469" s="129" t="str">
        <f t="shared" si="294"/>
        <v/>
      </c>
      <c r="BG469" s="4" t="s">
        <v>9</v>
      </c>
      <c r="BH469" s="5">
        <v>45634</v>
      </c>
      <c r="BI469" s="6"/>
      <c r="BJ469" s="6"/>
      <c r="BK469" s="6" t="str">
        <f t="shared" si="285"/>
        <v/>
      </c>
      <c r="BL469" s="6" t="str">
        <f>IF(OR(BI469="",BJ469=""),"",SUMIFS('تحميل المصنعيات'!$N:$N,'تحميل المصنعيات'!$F:$F,BJ$2,'تحميل المصنعيات'!$D:$D,BH469))</f>
        <v/>
      </c>
      <c r="BM469" s="55" t="str">
        <f t="shared" si="270"/>
        <v/>
      </c>
      <c r="BN469" s="55" t="str">
        <f t="shared" si="271"/>
        <v/>
      </c>
      <c r="BO469" s="129" t="str">
        <f t="shared" si="295"/>
        <v/>
      </c>
      <c r="BQ469" s="4" t="s">
        <v>9</v>
      </c>
      <c r="BR469" s="5">
        <v>45634</v>
      </c>
      <c r="BS469" s="6"/>
      <c r="BT469" s="6"/>
      <c r="BU469" s="6" t="str">
        <f t="shared" si="286"/>
        <v/>
      </c>
      <c r="BV469" s="6" t="str">
        <f>IF(OR(BS469="",BT469=""),"",SUMIFS('تحميل المصنعيات'!$N:$N,'تحميل المصنعيات'!$F:$F,BT$2,'تحميل المصنعيات'!$D:$D,BR469))</f>
        <v/>
      </c>
      <c r="BW469" s="55" t="str">
        <f t="shared" si="272"/>
        <v/>
      </c>
      <c r="BX469" s="55" t="str">
        <f t="shared" si="287"/>
        <v/>
      </c>
      <c r="BY469" s="129" t="str">
        <f t="shared" si="296"/>
        <v/>
      </c>
      <c r="CA469" s="4" t="s">
        <v>9</v>
      </c>
      <c r="CB469" s="5">
        <v>45634</v>
      </c>
      <c r="CC469" s="6"/>
      <c r="CD469" s="6"/>
      <c r="CE469" s="6" t="str">
        <f t="shared" si="288"/>
        <v/>
      </c>
      <c r="CF469" s="6" t="str">
        <f>IF(OR(CC469="",CD469=""),"",SUMIFS('تحميل المصنعيات'!$N:$N,'تحميل المصنعيات'!$F:$F,CD$2,'تحميل المصنعيات'!$D:$D,CB469))</f>
        <v/>
      </c>
      <c r="CG469" s="55" t="str">
        <f t="shared" si="273"/>
        <v/>
      </c>
      <c r="CH469" s="55" t="str">
        <f t="shared" si="274"/>
        <v/>
      </c>
      <c r="CI469" s="129" t="str">
        <f t="shared" si="297"/>
        <v/>
      </c>
      <c r="CK469" s="4" t="s">
        <v>9</v>
      </c>
      <c r="CL469" s="5">
        <v>45634</v>
      </c>
      <c r="CM469" s="6"/>
      <c r="CN469" s="6"/>
      <c r="CO469" s="6" t="str">
        <f t="shared" si="289"/>
        <v/>
      </c>
      <c r="CP469" s="6" t="str">
        <f>IF(OR(CM469="",CN469=""),"",SUMIFS('تحميل المصنعيات'!$N:$N,'تحميل المصنعيات'!$F:$F,CN$2,'تحميل المصنعيات'!$D:$D,CL469))</f>
        <v/>
      </c>
      <c r="CQ469" s="55" t="str">
        <f t="shared" si="275"/>
        <v/>
      </c>
      <c r="CR469" s="55" t="str">
        <f t="shared" si="276"/>
        <v/>
      </c>
      <c r="CS469" s="129" t="str">
        <f t="shared" si="298"/>
        <v/>
      </c>
    </row>
    <row r="470" spans="9:97" x14ac:dyDescent="0.25">
      <c r="I470" s="4" t="s">
        <v>10</v>
      </c>
      <c r="J470" s="5">
        <v>45635</v>
      </c>
      <c r="K470" s="6"/>
      <c r="L470" s="6"/>
      <c r="M470" s="6" t="str">
        <f t="shared" si="277"/>
        <v/>
      </c>
      <c r="N470" s="6" t="str">
        <f>IF(OR(K470="",L470=""),"",SUMIFS('تحميل المصنعيات'!$N:$N,'تحميل المصنعيات'!$F:$F,L$2,'تحميل المصنعيات'!$D:$D,J470))</f>
        <v/>
      </c>
      <c r="O470" s="55" t="str">
        <f t="shared" si="263"/>
        <v/>
      </c>
      <c r="P470" s="55" t="str">
        <f t="shared" si="290"/>
        <v/>
      </c>
      <c r="Q470" s="129" t="str">
        <f t="shared" si="278"/>
        <v/>
      </c>
      <c r="S470" s="4" t="s">
        <v>10</v>
      </c>
      <c r="T470" s="5">
        <v>45635</v>
      </c>
      <c r="U470" s="6"/>
      <c r="V470" s="6"/>
      <c r="W470" s="6" t="str">
        <f t="shared" si="279"/>
        <v/>
      </c>
      <c r="X470" s="6" t="str">
        <f>IF(OR(U470="",V470=""),"",SUMIFS('تحميل المصنعيات'!$N:$N,'تحميل المصنعيات'!$F:$F,V$2,'تحميل المصنعيات'!$D:$D,T470))</f>
        <v/>
      </c>
      <c r="Y470" s="55" t="str">
        <f t="shared" si="264"/>
        <v/>
      </c>
      <c r="Z470" s="55" t="str">
        <f t="shared" si="265"/>
        <v/>
      </c>
      <c r="AA470" s="129" t="str">
        <f t="shared" si="291"/>
        <v/>
      </c>
      <c r="AC470" s="4" t="s">
        <v>10</v>
      </c>
      <c r="AD470" s="5">
        <v>45635</v>
      </c>
      <c r="AE470" s="6"/>
      <c r="AF470" s="6"/>
      <c r="AG470" s="6" t="str">
        <f t="shared" si="280"/>
        <v/>
      </c>
      <c r="AH470" s="6" t="str">
        <f>IF(OR(AE470="",AF470=""),"",SUMIFS('تحميل المصنعيات'!$N:$N,'تحميل المصنعيات'!$F:$F,AF$2,'تحميل المصنعيات'!$D:$D,AD470))</f>
        <v/>
      </c>
      <c r="AI470" s="55" t="str">
        <f t="shared" si="266"/>
        <v/>
      </c>
      <c r="AJ470" s="55" t="str">
        <f t="shared" si="281"/>
        <v/>
      </c>
      <c r="AK470" s="129" t="str">
        <f t="shared" si="292"/>
        <v/>
      </c>
      <c r="AM470" s="4" t="s">
        <v>10</v>
      </c>
      <c r="AN470" s="5">
        <v>45635</v>
      </c>
      <c r="AO470" s="6"/>
      <c r="AP470" s="6"/>
      <c r="AQ470" s="6" t="str">
        <f t="shared" si="282"/>
        <v/>
      </c>
      <c r="AR470" s="6" t="str">
        <f>IF(OR(AO470="",AP470=""),"",SUMIFS('تحميل المصنعيات'!$N:$N,'تحميل المصنعيات'!$F:$F,AP$2,'تحميل المصنعيات'!$D:$D,AN470))</f>
        <v/>
      </c>
      <c r="AS470" s="55" t="str">
        <f t="shared" si="267"/>
        <v/>
      </c>
      <c r="AT470" s="55" t="str">
        <f t="shared" si="268"/>
        <v/>
      </c>
      <c r="AU470" s="129" t="str">
        <f t="shared" si="293"/>
        <v/>
      </c>
      <c r="AW470" s="4" t="s">
        <v>10</v>
      </c>
      <c r="AX470" s="5">
        <v>45635</v>
      </c>
      <c r="AY470" s="6"/>
      <c r="AZ470" s="6"/>
      <c r="BA470" s="6" t="str">
        <f t="shared" si="283"/>
        <v/>
      </c>
      <c r="BB470" s="6" t="str">
        <f>IF(OR(AY470="",AZ470=""),"",SUMIFS('تحميل المصنعيات'!$N:$N,'تحميل المصنعيات'!$F:$F,AZ$2,'تحميل المصنعيات'!$D:$D,AX470))</f>
        <v/>
      </c>
      <c r="BC470" s="55" t="str">
        <f t="shared" si="269"/>
        <v/>
      </c>
      <c r="BD470" s="55" t="str">
        <f t="shared" si="284"/>
        <v/>
      </c>
      <c r="BE470" s="129" t="str">
        <f t="shared" si="294"/>
        <v/>
      </c>
      <c r="BG470" s="4" t="s">
        <v>10</v>
      </c>
      <c r="BH470" s="5">
        <v>45635</v>
      </c>
      <c r="BI470" s="6"/>
      <c r="BJ470" s="6"/>
      <c r="BK470" s="6" t="str">
        <f t="shared" si="285"/>
        <v/>
      </c>
      <c r="BL470" s="6" t="str">
        <f>IF(OR(BI470="",BJ470=""),"",SUMIFS('تحميل المصنعيات'!$N:$N,'تحميل المصنعيات'!$F:$F,BJ$2,'تحميل المصنعيات'!$D:$D,BH470))</f>
        <v/>
      </c>
      <c r="BM470" s="55" t="str">
        <f t="shared" si="270"/>
        <v/>
      </c>
      <c r="BN470" s="55" t="str">
        <f t="shared" si="271"/>
        <v/>
      </c>
      <c r="BO470" s="129" t="str">
        <f t="shared" si="295"/>
        <v/>
      </c>
      <c r="BQ470" s="4" t="s">
        <v>10</v>
      </c>
      <c r="BR470" s="5">
        <v>45635</v>
      </c>
      <c r="BS470" s="6"/>
      <c r="BT470" s="6"/>
      <c r="BU470" s="6" t="str">
        <f t="shared" si="286"/>
        <v/>
      </c>
      <c r="BV470" s="6" t="str">
        <f>IF(OR(BS470="",BT470=""),"",SUMIFS('تحميل المصنعيات'!$N:$N,'تحميل المصنعيات'!$F:$F,BT$2,'تحميل المصنعيات'!$D:$D,BR470))</f>
        <v/>
      </c>
      <c r="BW470" s="55" t="str">
        <f t="shared" si="272"/>
        <v/>
      </c>
      <c r="BX470" s="55" t="str">
        <f t="shared" si="287"/>
        <v/>
      </c>
      <c r="BY470" s="129" t="str">
        <f t="shared" si="296"/>
        <v/>
      </c>
      <c r="CA470" s="4" t="s">
        <v>10</v>
      </c>
      <c r="CB470" s="5">
        <v>45635</v>
      </c>
      <c r="CC470" s="6"/>
      <c r="CD470" s="6"/>
      <c r="CE470" s="6" t="str">
        <f t="shared" si="288"/>
        <v/>
      </c>
      <c r="CF470" s="6" t="str">
        <f>IF(OR(CC470="",CD470=""),"",SUMIFS('تحميل المصنعيات'!$N:$N,'تحميل المصنعيات'!$F:$F,CD$2,'تحميل المصنعيات'!$D:$D,CB470))</f>
        <v/>
      </c>
      <c r="CG470" s="55" t="str">
        <f t="shared" si="273"/>
        <v/>
      </c>
      <c r="CH470" s="55" t="str">
        <f t="shared" si="274"/>
        <v/>
      </c>
      <c r="CI470" s="129" t="str">
        <f t="shared" si="297"/>
        <v/>
      </c>
      <c r="CK470" s="4" t="s">
        <v>10</v>
      </c>
      <c r="CL470" s="5">
        <v>45635</v>
      </c>
      <c r="CM470" s="6"/>
      <c r="CN470" s="6"/>
      <c r="CO470" s="6" t="str">
        <f t="shared" si="289"/>
        <v/>
      </c>
      <c r="CP470" s="6" t="str">
        <f>IF(OR(CM470="",CN470=""),"",SUMIFS('تحميل المصنعيات'!$N:$N,'تحميل المصنعيات'!$F:$F,CN$2,'تحميل المصنعيات'!$D:$D,CL470))</f>
        <v/>
      </c>
      <c r="CQ470" s="55" t="str">
        <f t="shared" si="275"/>
        <v/>
      </c>
      <c r="CR470" s="55" t="str">
        <f t="shared" si="276"/>
        <v/>
      </c>
      <c r="CS470" s="129" t="str">
        <f t="shared" si="298"/>
        <v/>
      </c>
    </row>
    <row r="471" spans="9:97" x14ac:dyDescent="0.25">
      <c r="I471" s="4" t="s">
        <v>11</v>
      </c>
      <c r="J471" s="5">
        <v>45636</v>
      </c>
      <c r="K471" s="6"/>
      <c r="L471" s="6"/>
      <c r="M471" s="6" t="str">
        <f t="shared" si="277"/>
        <v/>
      </c>
      <c r="N471" s="6" t="str">
        <f>IF(OR(K471="",L471=""),"",SUMIFS('تحميل المصنعيات'!$N:$N,'تحميل المصنعيات'!$F:$F,L$2,'تحميل المصنعيات'!$D:$D,J471))</f>
        <v/>
      </c>
      <c r="O471" s="55" t="str">
        <f t="shared" si="263"/>
        <v/>
      </c>
      <c r="P471" s="55" t="str">
        <f t="shared" si="290"/>
        <v/>
      </c>
      <c r="Q471" s="129" t="str">
        <f t="shared" si="278"/>
        <v/>
      </c>
      <c r="S471" s="4" t="s">
        <v>11</v>
      </c>
      <c r="T471" s="5">
        <v>45636</v>
      </c>
      <c r="U471" s="6"/>
      <c r="V471" s="6"/>
      <c r="W471" s="6" t="str">
        <f t="shared" si="279"/>
        <v/>
      </c>
      <c r="X471" s="6" t="str">
        <f>IF(OR(U471="",V471=""),"",SUMIFS('تحميل المصنعيات'!$N:$N,'تحميل المصنعيات'!$F:$F,V$2,'تحميل المصنعيات'!$D:$D,T471))</f>
        <v/>
      </c>
      <c r="Y471" s="55" t="str">
        <f t="shared" si="264"/>
        <v/>
      </c>
      <c r="Z471" s="55" t="str">
        <f t="shared" si="265"/>
        <v/>
      </c>
      <c r="AA471" s="129" t="str">
        <f t="shared" si="291"/>
        <v/>
      </c>
      <c r="AC471" s="4" t="s">
        <v>11</v>
      </c>
      <c r="AD471" s="5">
        <v>45636</v>
      </c>
      <c r="AE471" s="6"/>
      <c r="AF471" s="6"/>
      <c r="AG471" s="6" t="str">
        <f t="shared" si="280"/>
        <v/>
      </c>
      <c r="AH471" s="6" t="str">
        <f>IF(OR(AE471="",AF471=""),"",SUMIFS('تحميل المصنعيات'!$N:$N,'تحميل المصنعيات'!$F:$F,AF$2,'تحميل المصنعيات'!$D:$D,AD471))</f>
        <v/>
      </c>
      <c r="AI471" s="55" t="str">
        <f t="shared" si="266"/>
        <v/>
      </c>
      <c r="AJ471" s="55" t="str">
        <f t="shared" si="281"/>
        <v/>
      </c>
      <c r="AK471" s="129" t="str">
        <f t="shared" si="292"/>
        <v/>
      </c>
      <c r="AM471" s="4" t="s">
        <v>11</v>
      </c>
      <c r="AN471" s="5">
        <v>45636</v>
      </c>
      <c r="AO471" s="6"/>
      <c r="AP471" s="6"/>
      <c r="AQ471" s="6" t="str">
        <f t="shared" si="282"/>
        <v/>
      </c>
      <c r="AR471" s="6" t="str">
        <f>IF(OR(AO471="",AP471=""),"",SUMIFS('تحميل المصنعيات'!$N:$N,'تحميل المصنعيات'!$F:$F,AP$2,'تحميل المصنعيات'!$D:$D,AN471))</f>
        <v/>
      </c>
      <c r="AS471" s="55" t="str">
        <f t="shared" si="267"/>
        <v/>
      </c>
      <c r="AT471" s="55" t="str">
        <f t="shared" si="268"/>
        <v/>
      </c>
      <c r="AU471" s="129" t="str">
        <f t="shared" si="293"/>
        <v/>
      </c>
      <c r="AW471" s="4" t="s">
        <v>11</v>
      </c>
      <c r="AX471" s="5">
        <v>45636</v>
      </c>
      <c r="AY471" s="6"/>
      <c r="AZ471" s="6"/>
      <c r="BA471" s="6" t="str">
        <f t="shared" si="283"/>
        <v/>
      </c>
      <c r="BB471" s="6" t="str">
        <f>IF(OR(AY471="",AZ471=""),"",SUMIFS('تحميل المصنعيات'!$N:$N,'تحميل المصنعيات'!$F:$F,AZ$2,'تحميل المصنعيات'!$D:$D,AX471))</f>
        <v/>
      </c>
      <c r="BC471" s="55" t="str">
        <f t="shared" si="269"/>
        <v/>
      </c>
      <c r="BD471" s="55" t="str">
        <f t="shared" si="284"/>
        <v/>
      </c>
      <c r="BE471" s="129" t="str">
        <f t="shared" si="294"/>
        <v/>
      </c>
      <c r="BG471" s="4" t="s">
        <v>11</v>
      </c>
      <c r="BH471" s="5">
        <v>45636</v>
      </c>
      <c r="BI471" s="6"/>
      <c r="BJ471" s="6"/>
      <c r="BK471" s="6" t="str">
        <f t="shared" si="285"/>
        <v/>
      </c>
      <c r="BL471" s="6" t="str">
        <f>IF(OR(BI471="",BJ471=""),"",SUMIFS('تحميل المصنعيات'!$N:$N,'تحميل المصنعيات'!$F:$F,BJ$2,'تحميل المصنعيات'!$D:$D,BH471))</f>
        <v/>
      </c>
      <c r="BM471" s="55" t="str">
        <f t="shared" si="270"/>
        <v/>
      </c>
      <c r="BN471" s="55" t="str">
        <f t="shared" si="271"/>
        <v/>
      </c>
      <c r="BO471" s="129" t="str">
        <f t="shared" si="295"/>
        <v/>
      </c>
      <c r="BQ471" s="4" t="s">
        <v>11</v>
      </c>
      <c r="BR471" s="5">
        <v>45636</v>
      </c>
      <c r="BS471" s="6"/>
      <c r="BT471" s="6"/>
      <c r="BU471" s="6" t="str">
        <f t="shared" si="286"/>
        <v/>
      </c>
      <c r="BV471" s="6" t="str">
        <f>IF(OR(BS471="",BT471=""),"",SUMIFS('تحميل المصنعيات'!$N:$N,'تحميل المصنعيات'!$F:$F,BT$2,'تحميل المصنعيات'!$D:$D,BR471))</f>
        <v/>
      </c>
      <c r="BW471" s="55" t="str">
        <f t="shared" si="272"/>
        <v/>
      </c>
      <c r="BX471" s="55" t="str">
        <f t="shared" si="287"/>
        <v/>
      </c>
      <c r="BY471" s="129" t="str">
        <f t="shared" si="296"/>
        <v/>
      </c>
      <c r="CA471" s="4" t="s">
        <v>11</v>
      </c>
      <c r="CB471" s="5">
        <v>45636</v>
      </c>
      <c r="CC471" s="6"/>
      <c r="CD471" s="6"/>
      <c r="CE471" s="6" t="str">
        <f t="shared" si="288"/>
        <v/>
      </c>
      <c r="CF471" s="6" t="str">
        <f>IF(OR(CC471="",CD471=""),"",SUMIFS('تحميل المصنعيات'!$N:$N,'تحميل المصنعيات'!$F:$F,CD$2,'تحميل المصنعيات'!$D:$D,CB471))</f>
        <v/>
      </c>
      <c r="CG471" s="55" t="str">
        <f t="shared" si="273"/>
        <v/>
      </c>
      <c r="CH471" s="55" t="str">
        <f t="shared" si="274"/>
        <v/>
      </c>
      <c r="CI471" s="129" t="str">
        <f t="shared" si="297"/>
        <v/>
      </c>
      <c r="CK471" s="4" t="s">
        <v>11</v>
      </c>
      <c r="CL471" s="5">
        <v>45636</v>
      </c>
      <c r="CM471" s="6"/>
      <c r="CN471" s="6"/>
      <c r="CO471" s="6" t="str">
        <f t="shared" si="289"/>
        <v/>
      </c>
      <c r="CP471" s="6" t="str">
        <f>IF(OR(CM471="",CN471=""),"",SUMIFS('تحميل المصنعيات'!$N:$N,'تحميل المصنعيات'!$F:$F,CN$2,'تحميل المصنعيات'!$D:$D,CL471))</f>
        <v/>
      </c>
      <c r="CQ471" s="55" t="str">
        <f t="shared" si="275"/>
        <v/>
      </c>
      <c r="CR471" s="55" t="str">
        <f t="shared" si="276"/>
        <v/>
      </c>
      <c r="CS471" s="129" t="str">
        <f t="shared" si="298"/>
        <v/>
      </c>
    </row>
    <row r="472" spans="9:97" x14ac:dyDescent="0.25">
      <c r="I472" s="4" t="s">
        <v>12</v>
      </c>
      <c r="J472" s="5">
        <v>45637</v>
      </c>
      <c r="K472" s="6"/>
      <c r="L472" s="6"/>
      <c r="M472" s="6" t="str">
        <f t="shared" si="277"/>
        <v/>
      </c>
      <c r="N472" s="6" t="str">
        <f>IF(OR(K472="",L472=""),"",SUMIFS('تحميل المصنعيات'!$N:$N,'تحميل المصنعيات'!$F:$F,L$2,'تحميل المصنعيات'!$D:$D,J472))</f>
        <v/>
      </c>
      <c r="O472" s="55" t="str">
        <f t="shared" si="263"/>
        <v/>
      </c>
      <c r="P472" s="55" t="str">
        <f t="shared" si="290"/>
        <v/>
      </c>
      <c r="Q472" s="129" t="str">
        <f t="shared" si="278"/>
        <v/>
      </c>
      <c r="S472" s="4" t="s">
        <v>12</v>
      </c>
      <c r="T472" s="5">
        <v>45637</v>
      </c>
      <c r="U472" s="6"/>
      <c r="V472" s="6"/>
      <c r="W472" s="6" t="str">
        <f t="shared" si="279"/>
        <v/>
      </c>
      <c r="X472" s="6" t="str">
        <f>IF(OR(U472="",V472=""),"",SUMIFS('تحميل المصنعيات'!$N:$N,'تحميل المصنعيات'!$F:$F,V$2,'تحميل المصنعيات'!$D:$D,T472))</f>
        <v/>
      </c>
      <c r="Y472" s="55" t="str">
        <f t="shared" si="264"/>
        <v/>
      </c>
      <c r="Z472" s="55" t="str">
        <f t="shared" si="265"/>
        <v/>
      </c>
      <c r="AA472" s="129" t="str">
        <f t="shared" si="291"/>
        <v/>
      </c>
      <c r="AC472" s="4" t="s">
        <v>12</v>
      </c>
      <c r="AD472" s="5">
        <v>45637</v>
      </c>
      <c r="AE472" s="6"/>
      <c r="AF472" s="6"/>
      <c r="AG472" s="6" t="str">
        <f t="shared" si="280"/>
        <v/>
      </c>
      <c r="AH472" s="6" t="str">
        <f>IF(OR(AE472="",AF472=""),"",SUMIFS('تحميل المصنعيات'!$N:$N,'تحميل المصنعيات'!$F:$F,AF$2,'تحميل المصنعيات'!$D:$D,AD472))</f>
        <v/>
      </c>
      <c r="AI472" s="55" t="str">
        <f t="shared" si="266"/>
        <v/>
      </c>
      <c r="AJ472" s="55" t="str">
        <f t="shared" si="281"/>
        <v/>
      </c>
      <c r="AK472" s="129" t="str">
        <f t="shared" si="292"/>
        <v/>
      </c>
      <c r="AM472" s="4" t="s">
        <v>12</v>
      </c>
      <c r="AN472" s="5">
        <v>45637</v>
      </c>
      <c r="AO472" s="6"/>
      <c r="AP472" s="6"/>
      <c r="AQ472" s="6" t="str">
        <f t="shared" si="282"/>
        <v/>
      </c>
      <c r="AR472" s="6" t="str">
        <f>IF(OR(AO472="",AP472=""),"",SUMIFS('تحميل المصنعيات'!$N:$N,'تحميل المصنعيات'!$F:$F,AP$2,'تحميل المصنعيات'!$D:$D,AN472))</f>
        <v/>
      </c>
      <c r="AS472" s="55" t="str">
        <f t="shared" si="267"/>
        <v/>
      </c>
      <c r="AT472" s="55" t="str">
        <f t="shared" si="268"/>
        <v/>
      </c>
      <c r="AU472" s="129" t="str">
        <f t="shared" si="293"/>
        <v/>
      </c>
      <c r="AW472" s="4" t="s">
        <v>12</v>
      </c>
      <c r="AX472" s="5">
        <v>45637</v>
      </c>
      <c r="AY472" s="6"/>
      <c r="AZ472" s="6"/>
      <c r="BA472" s="6" t="str">
        <f t="shared" si="283"/>
        <v/>
      </c>
      <c r="BB472" s="6" t="str">
        <f>IF(OR(AY472="",AZ472=""),"",SUMIFS('تحميل المصنعيات'!$N:$N,'تحميل المصنعيات'!$F:$F,AZ$2,'تحميل المصنعيات'!$D:$D,AX472))</f>
        <v/>
      </c>
      <c r="BC472" s="55" t="str">
        <f t="shared" si="269"/>
        <v/>
      </c>
      <c r="BD472" s="55" t="str">
        <f t="shared" si="284"/>
        <v/>
      </c>
      <c r="BE472" s="129" t="str">
        <f t="shared" si="294"/>
        <v/>
      </c>
      <c r="BG472" s="4" t="s">
        <v>12</v>
      </c>
      <c r="BH472" s="5">
        <v>45637</v>
      </c>
      <c r="BI472" s="6"/>
      <c r="BJ472" s="6"/>
      <c r="BK472" s="6" t="str">
        <f t="shared" si="285"/>
        <v/>
      </c>
      <c r="BL472" s="6" t="str">
        <f>IF(OR(BI472="",BJ472=""),"",SUMIFS('تحميل المصنعيات'!$N:$N,'تحميل المصنعيات'!$F:$F,BJ$2,'تحميل المصنعيات'!$D:$D,BH472))</f>
        <v/>
      </c>
      <c r="BM472" s="55" t="str">
        <f t="shared" si="270"/>
        <v/>
      </c>
      <c r="BN472" s="55" t="str">
        <f t="shared" si="271"/>
        <v/>
      </c>
      <c r="BO472" s="129" t="str">
        <f t="shared" si="295"/>
        <v/>
      </c>
      <c r="BQ472" s="4" t="s">
        <v>12</v>
      </c>
      <c r="BR472" s="5">
        <v>45637</v>
      </c>
      <c r="BS472" s="6"/>
      <c r="BT472" s="6"/>
      <c r="BU472" s="6" t="str">
        <f t="shared" si="286"/>
        <v/>
      </c>
      <c r="BV472" s="6" t="str">
        <f>IF(OR(BS472="",BT472=""),"",SUMIFS('تحميل المصنعيات'!$N:$N,'تحميل المصنعيات'!$F:$F,BT$2,'تحميل المصنعيات'!$D:$D,BR472))</f>
        <v/>
      </c>
      <c r="BW472" s="55" t="str">
        <f t="shared" si="272"/>
        <v/>
      </c>
      <c r="BX472" s="55" t="str">
        <f t="shared" si="287"/>
        <v/>
      </c>
      <c r="BY472" s="129" t="str">
        <f t="shared" si="296"/>
        <v/>
      </c>
      <c r="CA472" s="4" t="s">
        <v>12</v>
      </c>
      <c r="CB472" s="5">
        <v>45637</v>
      </c>
      <c r="CC472" s="6"/>
      <c r="CD472" s="6"/>
      <c r="CE472" s="6" t="str">
        <f t="shared" si="288"/>
        <v/>
      </c>
      <c r="CF472" s="6" t="str">
        <f>IF(OR(CC472="",CD472=""),"",SUMIFS('تحميل المصنعيات'!$N:$N,'تحميل المصنعيات'!$F:$F,CD$2,'تحميل المصنعيات'!$D:$D,CB472))</f>
        <v/>
      </c>
      <c r="CG472" s="55" t="str">
        <f t="shared" si="273"/>
        <v/>
      </c>
      <c r="CH472" s="55" t="str">
        <f t="shared" si="274"/>
        <v/>
      </c>
      <c r="CI472" s="129" t="str">
        <f t="shared" si="297"/>
        <v/>
      </c>
      <c r="CK472" s="4" t="s">
        <v>12</v>
      </c>
      <c r="CL472" s="5">
        <v>45637</v>
      </c>
      <c r="CM472" s="6"/>
      <c r="CN472" s="6"/>
      <c r="CO472" s="6" t="str">
        <f t="shared" si="289"/>
        <v/>
      </c>
      <c r="CP472" s="6" t="str">
        <f>IF(OR(CM472="",CN472=""),"",SUMIFS('تحميل المصنعيات'!$N:$N,'تحميل المصنعيات'!$F:$F,CN$2,'تحميل المصنعيات'!$D:$D,CL472))</f>
        <v/>
      </c>
      <c r="CQ472" s="55" t="str">
        <f t="shared" si="275"/>
        <v/>
      </c>
      <c r="CR472" s="55" t="str">
        <f t="shared" si="276"/>
        <v/>
      </c>
      <c r="CS472" s="129" t="str">
        <f t="shared" si="298"/>
        <v/>
      </c>
    </row>
    <row r="473" spans="9:97" x14ac:dyDescent="0.25">
      <c r="I473" s="4" t="s">
        <v>13</v>
      </c>
      <c r="J473" s="5">
        <v>45638</v>
      </c>
      <c r="K473" s="6"/>
      <c r="L473" s="6"/>
      <c r="M473" s="6" t="str">
        <f t="shared" si="277"/>
        <v/>
      </c>
      <c r="N473" s="6" t="str">
        <f>IF(OR(K473="",L473=""),"",SUMIFS('تحميل المصنعيات'!$N:$N,'تحميل المصنعيات'!$F:$F,L$2,'تحميل المصنعيات'!$D:$D,J473))</f>
        <v/>
      </c>
      <c r="O473" s="55" t="str">
        <f t="shared" si="263"/>
        <v/>
      </c>
      <c r="P473" s="55" t="str">
        <f t="shared" si="290"/>
        <v/>
      </c>
      <c r="Q473" s="129" t="str">
        <f t="shared" si="278"/>
        <v/>
      </c>
      <c r="S473" s="4" t="s">
        <v>13</v>
      </c>
      <c r="T473" s="5">
        <v>45638</v>
      </c>
      <c r="U473" s="6"/>
      <c r="V473" s="6"/>
      <c r="W473" s="6" t="str">
        <f t="shared" si="279"/>
        <v/>
      </c>
      <c r="X473" s="6" t="str">
        <f>IF(OR(U473="",V473=""),"",SUMIFS('تحميل المصنعيات'!$N:$N,'تحميل المصنعيات'!$F:$F,V$2,'تحميل المصنعيات'!$D:$D,T473))</f>
        <v/>
      </c>
      <c r="Y473" s="55" t="str">
        <f t="shared" si="264"/>
        <v/>
      </c>
      <c r="Z473" s="55" t="str">
        <f t="shared" si="265"/>
        <v/>
      </c>
      <c r="AA473" s="129" t="str">
        <f t="shared" si="291"/>
        <v/>
      </c>
      <c r="AC473" s="4" t="s">
        <v>13</v>
      </c>
      <c r="AD473" s="5">
        <v>45638</v>
      </c>
      <c r="AE473" s="6"/>
      <c r="AF473" s="6"/>
      <c r="AG473" s="6" t="str">
        <f t="shared" si="280"/>
        <v/>
      </c>
      <c r="AH473" s="6" t="str">
        <f>IF(OR(AE473="",AF473=""),"",SUMIFS('تحميل المصنعيات'!$N:$N,'تحميل المصنعيات'!$F:$F,AF$2,'تحميل المصنعيات'!$D:$D,AD473))</f>
        <v/>
      </c>
      <c r="AI473" s="55" t="str">
        <f t="shared" si="266"/>
        <v/>
      </c>
      <c r="AJ473" s="55" t="str">
        <f t="shared" si="281"/>
        <v/>
      </c>
      <c r="AK473" s="129" t="str">
        <f t="shared" si="292"/>
        <v/>
      </c>
      <c r="AM473" s="4" t="s">
        <v>13</v>
      </c>
      <c r="AN473" s="5">
        <v>45638</v>
      </c>
      <c r="AO473" s="6"/>
      <c r="AP473" s="6"/>
      <c r="AQ473" s="6" t="str">
        <f t="shared" si="282"/>
        <v/>
      </c>
      <c r="AR473" s="6" t="str">
        <f>IF(OR(AO473="",AP473=""),"",SUMIFS('تحميل المصنعيات'!$N:$N,'تحميل المصنعيات'!$F:$F,AP$2,'تحميل المصنعيات'!$D:$D,AN473))</f>
        <v/>
      </c>
      <c r="AS473" s="55" t="str">
        <f t="shared" si="267"/>
        <v/>
      </c>
      <c r="AT473" s="55" t="str">
        <f t="shared" si="268"/>
        <v/>
      </c>
      <c r="AU473" s="129" t="str">
        <f t="shared" si="293"/>
        <v/>
      </c>
      <c r="AW473" s="4" t="s">
        <v>13</v>
      </c>
      <c r="AX473" s="5">
        <v>45638</v>
      </c>
      <c r="AY473" s="6"/>
      <c r="AZ473" s="6"/>
      <c r="BA473" s="6" t="str">
        <f t="shared" si="283"/>
        <v/>
      </c>
      <c r="BB473" s="6" t="str">
        <f>IF(OR(AY473="",AZ473=""),"",SUMIFS('تحميل المصنعيات'!$N:$N,'تحميل المصنعيات'!$F:$F,AZ$2,'تحميل المصنعيات'!$D:$D,AX473))</f>
        <v/>
      </c>
      <c r="BC473" s="55" t="str">
        <f t="shared" si="269"/>
        <v/>
      </c>
      <c r="BD473" s="55" t="str">
        <f t="shared" si="284"/>
        <v/>
      </c>
      <c r="BE473" s="129" t="str">
        <f t="shared" si="294"/>
        <v/>
      </c>
      <c r="BG473" s="4" t="s">
        <v>13</v>
      </c>
      <c r="BH473" s="5">
        <v>45638</v>
      </c>
      <c r="BI473" s="6"/>
      <c r="BJ473" s="6"/>
      <c r="BK473" s="6" t="str">
        <f t="shared" si="285"/>
        <v/>
      </c>
      <c r="BL473" s="6" t="str">
        <f>IF(OR(BI473="",BJ473=""),"",SUMIFS('تحميل المصنعيات'!$N:$N,'تحميل المصنعيات'!$F:$F,BJ$2,'تحميل المصنعيات'!$D:$D,BH473))</f>
        <v/>
      </c>
      <c r="BM473" s="55" t="str">
        <f t="shared" si="270"/>
        <v/>
      </c>
      <c r="BN473" s="55" t="str">
        <f t="shared" si="271"/>
        <v/>
      </c>
      <c r="BO473" s="129" t="str">
        <f t="shared" si="295"/>
        <v/>
      </c>
      <c r="BQ473" s="4" t="s">
        <v>13</v>
      </c>
      <c r="BR473" s="5">
        <v>45638</v>
      </c>
      <c r="BS473" s="6"/>
      <c r="BT473" s="6"/>
      <c r="BU473" s="6" t="str">
        <f t="shared" si="286"/>
        <v/>
      </c>
      <c r="BV473" s="6" t="str">
        <f>IF(OR(BS473="",BT473=""),"",SUMIFS('تحميل المصنعيات'!$N:$N,'تحميل المصنعيات'!$F:$F,BT$2,'تحميل المصنعيات'!$D:$D,BR473))</f>
        <v/>
      </c>
      <c r="BW473" s="55" t="str">
        <f t="shared" si="272"/>
        <v/>
      </c>
      <c r="BX473" s="55" t="str">
        <f t="shared" si="287"/>
        <v/>
      </c>
      <c r="BY473" s="129" t="str">
        <f t="shared" si="296"/>
        <v/>
      </c>
      <c r="CA473" s="4" t="s">
        <v>13</v>
      </c>
      <c r="CB473" s="5">
        <v>45638</v>
      </c>
      <c r="CC473" s="6"/>
      <c r="CD473" s="6"/>
      <c r="CE473" s="6" t="str">
        <f t="shared" si="288"/>
        <v/>
      </c>
      <c r="CF473" s="6" t="str">
        <f>IF(OR(CC473="",CD473=""),"",SUMIFS('تحميل المصنعيات'!$N:$N,'تحميل المصنعيات'!$F:$F,CD$2,'تحميل المصنعيات'!$D:$D,CB473))</f>
        <v/>
      </c>
      <c r="CG473" s="55" t="str">
        <f t="shared" si="273"/>
        <v/>
      </c>
      <c r="CH473" s="55" t="str">
        <f t="shared" si="274"/>
        <v/>
      </c>
      <c r="CI473" s="129" t="str">
        <f t="shared" si="297"/>
        <v/>
      </c>
      <c r="CK473" s="4" t="s">
        <v>13</v>
      </c>
      <c r="CL473" s="5">
        <v>45638</v>
      </c>
      <c r="CM473" s="6"/>
      <c r="CN473" s="6"/>
      <c r="CO473" s="6" t="str">
        <f t="shared" si="289"/>
        <v/>
      </c>
      <c r="CP473" s="6" t="str">
        <f>IF(OR(CM473="",CN473=""),"",SUMIFS('تحميل المصنعيات'!$N:$N,'تحميل المصنعيات'!$F:$F,CN$2,'تحميل المصنعيات'!$D:$D,CL473))</f>
        <v/>
      </c>
      <c r="CQ473" s="55" t="str">
        <f t="shared" si="275"/>
        <v/>
      </c>
      <c r="CR473" s="55" t="str">
        <f t="shared" si="276"/>
        <v/>
      </c>
      <c r="CS473" s="129" t="str">
        <f t="shared" si="298"/>
        <v/>
      </c>
    </row>
    <row r="474" spans="9:97" x14ac:dyDescent="0.25">
      <c r="I474" s="132" t="s">
        <v>30</v>
      </c>
      <c r="J474" s="133">
        <v>45639</v>
      </c>
      <c r="K474" s="134"/>
      <c r="L474" s="134"/>
      <c r="M474" s="134" t="str">
        <f t="shared" si="277"/>
        <v/>
      </c>
      <c r="N474" s="134" t="str">
        <f>IF(OR(K474="",L474=""),"",SUMIFS('تحميل المصنعيات'!$N:$N,'تحميل المصنعيات'!$F:$F,L$2,'تحميل المصنعيات'!$D:$D,J474))</f>
        <v/>
      </c>
      <c r="O474" s="135" t="str">
        <f t="shared" si="263"/>
        <v/>
      </c>
      <c r="P474" s="135" t="str">
        <f t="shared" si="290"/>
        <v/>
      </c>
      <c r="Q474" s="132" t="str">
        <f t="shared" si="278"/>
        <v/>
      </c>
      <c r="S474" s="132" t="s">
        <v>30</v>
      </c>
      <c r="T474" s="133">
        <v>45639</v>
      </c>
      <c r="U474" s="134"/>
      <c r="V474" s="134"/>
      <c r="W474" s="134" t="str">
        <f t="shared" si="279"/>
        <v/>
      </c>
      <c r="X474" s="134" t="str">
        <f>IF(OR(U474="",V474=""),"",SUMIFS('تحميل المصنعيات'!$N:$N,'تحميل المصنعيات'!$F:$F,V$2,'تحميل المصنعيات'!$D:$D,T474))</f>
        <v/>
      </c>
      <c r="Y474" s="135" t="str">
        <f t="shared" si="264"/>
        <v/>
      </c>
      <c r="Z474" s="135" t="str">
        <f t="shared" si="265"/>
        <v/>
      </c>
      <c r="AA474" s="132" t="str">
        <f t="shared" si="291"/>
        <v/>
      </c>
      <c r="AC474" s="132" t="s">
        <v>30</v>
      </c>
      <c r="AD474" s="133">
        <v>45639</v>
      </c>
      <c r="AE474" s="134"/>
      <c r="AF474" s="134"/>
      <c r="AG474" s="134" t="str">
        <f t="shared" si="280"/>
        <v/>
      </c>
      <c r="AH474" s="134" t="str">
        <f>IF(OR(AE474="",AF474=""),"",SUMIFS('تحميل المصنعيات'!$N:$N,'تحميل المصنعيات'!$F:$F,AF$2,'تحميل المصنعيات'!$D:$D,AD474))</f>
        <v/>
      </c>
      <c r="AI474" s="135" t="str">
        <f t="shared" si="266"/>
        <v/>
      </c>
      <c r="AJ474" s="135" t="str">
        <f t="shared" si="281"/>
        <v/>
      </c>
      <c r="AK474" s="132" t="str">
        <f t="shared" si="292"/>
        <v/>
      </c>
      <c r="AM474" s="132" t="s">
        <v>30</v>
      </c>
      <c r="AN474" s="133">
        <v>45639</v>
      </c>
      <c r="AO474" s="134"/>
      <c r="AP474" s="134"/>
      <c r="AQ474" s="134" t="str">
        <f t="shared" si="282"/>
        <v/>
      </c>
      <c r="AR474" s="134" t="str">
        <f>IF(OR(AO474="",AP474=""),"",SUMIFS('تحميل المصنعيات'!$N:$N,'تحميل المصنعيات'!$F:$F,AP$2,'تحميل المصنعيات'!$D:$D,AN474))</f>
        <v/>
      </c>
      <c r="AS474" s="135" t="str">
        <f t="shared" si="267"/>
        <v/>
      </c>
      <c r="AT474" s="135" t="str">
        <f t="shared" si="268"/>
        <v/>
      </c>
      <c r="AU474" s="132" t="str">
        <f t="shared" si="293"/>
        <v/>
      </c>
      <c r="AW474" s="132" t="s">
        <v>30</v>
      </c>
      <c r="AX474" s="133">
        <v>45639</v>
      </c>
      <c r="AY474" s="134"/>
      <c r="AZ474" s="134"/>
      <c r="BA474" s="134" t="str">
        <f t="shared" si="283"/>
        <v/>
      </c>
      <c r="BB474" s="134" t="str">
        <f>IF(OR(AY474="",AZ474=""),"",SUMIFS('تحميل المصنعيات'!$N:$N,'تحميل المصنعيات'!$F:$F,AZ$2,'تحميل المصنعيات'!$D:$D,AX474))</f>
        <v/>
      </c>
      <c r="BC474" s="135" t="str">
        <f t="shared" si="269"/>
        <v/>
      </c>
      <c r="BD474" s="135" t="str">
        <f t="shared" si="284"/>
        <v/>
      </c>
      <c r="BE474" s="132" t="str">
        <f t="shared" si="294"/>
        <v/>
      </c>
      <c r="BG474" s="132" t="s">
        <v>30</v>
      </c>
      <c r="BH474" s="133">
        <v>45639</v>
      </c>
      <c r="BI474" s="134"/>
      <c r="BJ474" s="134"/>
      <c r="BK474" s="134" t="str">
        <f t="shared" si="285"/>
        <v/>
      </c>
      <c r="BL474" s="134" t="str">
        <f>IF(OR(BI474="",BJ474=""),"",SUMIFS('تحميل المصنعيات'!$N:$N,'تحميل المصنعيات'!$F:$F,BJ$2,'تحميل المصنعيات'!$D:$D,BH474))</f>
        <v/>
      </c>
      <c r="BM474" s="135" t="str">
        <f t="shared" si="270"/>
        <v/>
      </c>
      <c r="BN474" s="135" t="str">
        <f t="shared" si="271"/>
        <v/>
      </c>
      <c r="BO474" s="132" t="str">
        <f t="shared" si="295"/>
        <v/>
      </c>
      <c r="BQ474" s="132" t="s">
        <v>30</v>
      </c>
      <c r="BR474" s="133">
        <v>45639</v>
      </c>
      <c r="BS474" s="134"/>
      <c r="BT474" s="134"/>
      <c r="BU474" s="134" t="str">
        <f t="shared" si="286"/>
        <v/>
      </c>
      <c r="BV474" s="134" t="str">
        <f>IF(OR(BS474="",BT474=""),"",SUMIFS('تحميل المصنعيات'!$N:$N,'تحميل المصنعيات'!$F:$F,BT$2,'تحميل المصنعيات'!$D:$D,BR474))</f>
        <v/>
      </c>
      <c r="BW474" s="135" t="str">
        <f t="shared" si="272"/>
        <v/>
      </c>
      <c r="BX474" s="135" t="str">
        <f t="shared" si="287"/>
        <v/>
      </c>
      <c r="BY474" s="132" t="str">
        <f t="shared" si="296"/>
        <v/>
      </c>
      <c r="CA474" s="132" t="s">
        <v>30</v>
      </c>
      <c r="CB474" s="133">
        <v>45639</v>
      </c>
      <c r="CC474" s="134"/>
      <c r="CD474" s="134"/>
      <c r="CE474" s="134" t="str">
        <f t="shared" si="288"/>
        <v/>
      </c>
      <c r="CF474" s="134" t="str">
        <f>IF(OR(CC474="",CD474=""),"",SUMIFS('تحميل المصنعيات'!$N:$N,'تحميل المصنعيات'!$F:$F,CD$2,'تحميل المصنعيات'!$D:$D,CB474))</f>
        <v/>
      </c>
      <c r="CG474" s="135" t="str">
        <f t="shared" si="273"/>
        <v/>
      </c>
      <c r="CH474" s="135" t="str">
        <f t="shared" si="274"/>
        <v/>
      </c>
      <c r="CI474" s="132" t="str">
        <f t="shared" si="297"/>
        <v/>
      </c>
      <c r="CK474" s="132" t="s">
        <v>30</v>
      </c>
      <c r="CL474" s="133">
        <v>45639</v>
      </c>
      <c r="CM474" s="134"/>
      <c r="CN474" s="134"/>
      <c r="CO474" s="134" t="str">
        <f t="shared" si="289"/>
        <v/>
      </c>
      <c r="CP474" s="134" t="str">
        <f>IF(OR(CM474="",CN474=""),"",SUMIFS('تحميل المصنعيات'!$N:$N,'تحميل المصنعيات'!$F:$F,CN$2,'تحميل المصنعيات'!$D:$D,CL474))</f>
        <v/>
      </c>
      <c r="CQ474" s="135" t="str">
        <f t="shared" si="275"/>
        <v/>
      </c>
      <c r="CR474" s="135" t="str">
        <f t="shared" si="276"/>
        <v/>
      </c>
      <c r="CS474" s="132" t="str">
        <f t="shared" si="298"/>
        <v/>
      </c>
    </row>
    <row r="475" spans="9:97" x14ac:dyDescent="0.25">
      <c r="I475" s="4" t="s">
        <v>8</v>
      </c>
      <c r="J475" s="5">
        <v>45640</v>
      </c>
      <c r="K475" s="6"/>
      <c r="L475" s="6"/>
      <c r="M475" s="6" t="str">
        <f t="shared" si="277"/>
        <v/>
      </c>
      <c r="N475" s="6" t="str">
        <f>IF(OR(K475="",L475=""),"",SUMIFS('تحميل المصنعيات'!$N:$N,'تحميل المصنعيات'!$F:$F,L$2,'تحميل المصنعيات'!$D:$D,J475))</f>
        <v/>
      </c>
      <c r="O475" s="55" t="str">
        <f t="shared" si="263"/>
        <v/>
      </c>
      <c r="P475" s="55" t="str">
        <f t="shared" si="290"/>
        <v/>
      </c>
      <c r="Q475" s="129" t="str">
        <f t="shared" si="278"/>
        <v/>
      </c>
      <c r="S475" s="4" t="s">
        <v>8</v>
      </c>
      <c r="T475" s="5">
        <v>45640</v>
      </c>
      <c r="U475" s="6"/>
      <c r="V475" s="6"/>
      <c r="W475" s="6" t="str">
        <f t="shared" si="279"/>
        <v/>
      </c>
      <c r="X475" s="6" t="str">
        <f>IF(OR(U475="",V475=""),"",SUMIFS('تحميل المصنعيات'!$N:$N,'تحميل المصنعيات'!$F:$F,V$2,'تحميل المصنعيات'!$D:$D,T475))</f>
        <v/>
      </c>
      <c r="Y475" s="55" t="str">
        <f t="shared" si="264"/>
        <v/>
      </c>
      <c r="Z475" s="55" t="str">
        <f t="shared" si="265"/>
        <v/>
      </c>
      <c r="AA475" s="129" t="str">
        <f t="shared" si="291"/>
        <v/>
      </c>
      <c r="AC475" s="4" t="s">
        <v>8</v>
      </c>
      <c r="AD475" s="5">
        <v>45640</v>
      </c>
      <c r="AE475" s="6"/>
      <c r="AF475" s="6"/>
      <c r="AG475" s="6" t="str">
        <f t="shared" si="280"/>
        <v/>
      </c>
      <c r="AH475" s="6" t="str">
        <f>IF(OR(AE475="",AF475=""),"",SUMIFS('تحميل المصنعيات'!$N:$N,'تحميل المصنعيات'!$F:$F,AF$2,'تحميل المصنعيات'!$D:$D,AD475))</f>
        <v/>
      </c>
      <c r="AI475" s="55" t="str">
        <f t="shared" si="266"/>
        <v/>
      </c>
      <c r="AJ475" s="55" t="str">
        <f t="shared" si="281"/>
        <v/>
      </c>
      <c r="AK475" s="129" t="str">
        <f t="shared" si="292"/>
        <v/>
      </c>
      <c r="AM475" s="4" t="s">
        <v>8</v>
      </c>
      <c r="AN475" s="5">
        <v>45640</v>
      </c>
      <c r="AO475" s="6"/>
      <c r="AP475" s="6"/>
      <c r="AQ475" s="6" t="str">
        <f t="shared" si="282"/>
        <v/>
      </c>
      <c r="AR475" s="6" t="str">
        <f>IF(OR(AO475="",AP475=""),"",SUMIFS('تحميل المصنعيات'!$N:$N,'تحميل المصنعيات'!$F:$F,AP$2,'تحميل المصنعيات'!$D:$D,AN475))</f>
        <v/>
      </c>
      <c r="AS475" s="55" t="str">
        <f t="shared" si="267"/>
        <v/>
      </c>
      <c r="AT475" s="55" t="str">
        <f t="shared" si="268"/>
        <v/>
      </c>
      <c r="AU475" s="129" t="str">
        <f t="shared" si="293"/>
        <v/>
      </c>
      <c r="AW475" s="4" t="s">
        <v>8</v>
      </c>
      <c r="AX475" s="5">
        <v>45640</v>
      </c>
      <c r="AY475" s="6"/>
      <c r="AZ475" s="6"/>
      <c r="BA475" s="6" t="str">
        <f t="shared" si="283"/>
        <v/>
      </c>
      <c r="BB475" s="6" t="str">
        <f>IF(OR(AY475="",AZ475=""),"",SUMIFS('تحميل المصنعيات'!$N:$N,'تحميل المصنعيات'!$F:$F,AZ$2,'تحميل المصنعيات'!$D:$D,AX475))</f>
        <v/>
      </c>
      <c r="BC475" s="55" t="str">
        <f t="shared" si="269"/>
        <v/>
      </c>
      <c r="BD475" s="55" t="str">
        <f t="shared" si="284"/>
        <v/>
      </c>
      <c r="BE475" s="129" t="str">
        <f t="shared" si="294"/>
        <v/>
      </c>
      <c r="BG475" s="4" t="s">
        <v>8</v>
      </c>
      <c r="BH475" s="5">
        <v>45640</v>
      </c>
      <c r="BI475" s="6"/>
      <c r="BJ475" s="6"/>
      <c r="BK475" s="6" t="str">
        <f t="shared" si="285"/>
        <v/>
      </c>
      <c r="BL475" s="6" t="str">
        <f>IF(OR(BI475="",BJ475=""),"",SUMIFS('تحميل المصنعيات'!$N:$N,'تحميل المصنعيات'!$F:$F,BJ$2,'تحميل المصنعيات'!$D:$D,BH475))</f>
        <v/>
      </c>
      <c r="BM475" s="55" t="str">
        <f t="shared" si="270"/>
        <v/>
      </c>
      <c r="BN475" s="55" t="str">
        <f t="shared" si="271"/>
        <v/>
      </c>
      <c r="BO475" s="129" t="str">
        <f t="shared" si="295"/>
        <v/>
      </c>
      <c r="BQ475" s="4" t="s">
        <v>8</v>
      </c>
      <c r="BR475" s="5">
        <v>45640</v>
      </c>
      <c r="BS475" s="6"/>
      <c r="BT475" s="6"/>
      <c r="BU475" s="6" t="str">
        <f t="shared" si="286"/>
        <v/>
      </c>
      <c r="BV475" s="6" t="str">
        <f>IF(OR(BS475="",BT475=""),"",SUMIFS('تحميل المصنعيات'!$N:$N,'تحميل المصنعيات'!$F:$F,BT$2,'تحميل المصنعيات'!$D:$D,BR475))</f>
        <v/>
      </c>
      <c r="BW475" s="55" t="str">
        <f t="shared" si="272"/>
        <v/>
      </c>
      <c r="BX475" s="55" t="str">
        <f t="shared" si="287"/>
        <v/>
      </c>
      <c r="BY475" s="129" t="str">
        <f t="shared" si="296"/>
        <v/>
      </c>
      <c r="CA475" s="4" t="s">
        <v>8</v>
      </c>
      <c r="CB475" s="5">
        <v>45640</v>
      </c>
      <c r="CC475" s="6"/>
      <c r="CD475" s="6"/>
      <c r="CE475" s="6" t="str">
        <f t="shared" si="288"/>
        <v/>
      </c>
      <c r="CF475" s="6" t="str">
        <f>IF(OR(CC475="",CD475=""),"",SUMIFS('تحميل المصنعيات'!$N:$N,'تحميل المصنعيات'!$F:$F,CD$2,'تحميل المصنعيات'!$D:$D,CB475))</f>
        <v/>
      </c>
      <c r="CG475" s="55" t="str">
        <f t="shared" si="273"/>
        <v/>
      </c>
      <c r="CH475" s="55" t="str">
        <f t="shared" si="274"/>
        <v/>
      </c>
      <c r="CI475" s="129" t="str">
        <f t="shared" si="297"/>
        <v/>
      </c>
      <c r="CK475" s="4" t="s">
        <v>8</v>
      </c>
      <c r="CL475" s="5">
        <v>45640</v>
      </c>
      <c r="CM475" s="6"/>
      <c r="CN475" s="6"/>
      <c r="CO475" s="6" t="str">
        <f t="shared" si="289"/>
        <v/>
      </c>
      <c r="CP475" s="6" t="str">
        <f>IF(OR(CM475="",CN475=""),"",SUMIFS('تحميل المصنعيات'!$N:$N,'تحميل المصنعيات'!$F:$F,CN$2,'تحميل المصنعيات'!$D:$D,CL475))</f>
        <v/>
      </c>
      <c r="CQ475" s="55" t="str">
        <f t="shared" si="275"/>
        <v/>
      </c>
      <c r="CR475" s="55" t="str">
        <f t="shared" si="276"/>
        <v/>
      </c>
      <c r="CS475" s="129" t="str">
        <f t="shared" si="298"/>
        <v/>
      </c>
    </row>
    <row r="476" spans="9:97" x14ac:dyDescent="0.25">
      <c r="I476" s="4" t="s">
        <v>9</v>
      </c>
      <c r="J476" s="5">
        <v>45641</v>
      </c>
      <c r="K476" s="6"/>
      <c r="L476" s="6"/>
      <c r="M476" s="6" t="str">
        <f t="shared" si="277"/>
        <v/>
      </c>
      <c r="N476" s="6" t="str">
        <f>IF(OR(K476="",L476=""),"",SUMIFS('تحميل المصنعيات'!$N:$N,'تحميل المصنعيات'!$F:$F,L$2,'تحميل المصنعيات'!$D:$D,J476))</f>
        <v/>
      </c>
      <c r="O476" s="55" t="str">
        <f t="shared" si="263"/>
        <v/>
      </c>
      <c r="P476" s="55" t="str">
        <f t="shared" si="290"/>
        <v/>
      </c>
      <c r="Q476" s="129" t="str">
        <f t="shared" si="278"/>
        <v/>
      </c>
      <c r="S476" s="4" t="s">
        <v>9</v>
      </c>
      <c r="T476" s="5">
        <v>45641</v>
      </c>
      <c r="U476" s="6"/>
      <c r="V476" s="6"/>
      <c r="W476" s="6" t="str">
        <f t="shared" si="279"/>
        <v/>
      </c>
      <c r="X476" s="6" t="str">
        <f>IF(OR(U476="",V476=""),"",SUMIFS('تحميل المصنعيات'!$N:$N,'تحميل المصنعيات'!$F:$F,V$2,'تحميل المصنعيات'!$D:$D,T476))</f>
        <v/>
      </c>
      <c r="Y476" s="55" t="str">
        <f t="shared" si="264"/>
        <v/>
      </c>
      <c r="Z476" s="55" t="str">
        <f t="shared" si="265"/>
        <v/>
      </c>
      <c r="AA476" s="129" t="str">
        <f t="shared" si="291"/>
        <v/>
      </c>
      <c r="AC476" s="4" t="s">
        <v>9</v>
      </c>
      <c r="AD476" s="5">
        <v>45641</v>
      </c>
      <c r="AE476" s="6"/>
      <c r="AF476" s="6"/>
      <c r="AG476" s="6" t="str">
        <f t="shared" si="280"/>
        <v/>
      </c>
      <c r="AH476" s="6" t="str">
        <f>IF(OR(AE476="",AF476=""),"",SUMIFS('تحميل المصنعيات'!$N:$N,'تحميل المصنعيات'!$F:$F,AF$2,'تحميل المصنعيات'!$D:$D,AD476))</f>
        <v/>
      </c>
      <c r="AI476" s="55" t="str">
        <f t="shared" si="266"/>
        <v/>
      </c>
      <c r="AJ476" s="55" t="str">
        <f t="shared" si="281"/>
        <v/>
      </c>
      <c r="AK476" s="129" t="str">
        <f t="shared" si="292"/>
        <v/>
      </c>
      <c r="AM476" s="4" t="s">
        <v>9</v>
      </c>
      <c r="AN476" s="5">
        <v>45641</v>
      </c>
      <c r="AO476" s="6"/>
      <c r="AP476" s="6"/>
      <c r="AQ476" s="6" t="str">
        <f t="shared" si="282"/>
        <v/>
      </c>
      <c r="AR476" s="6" t="str">
        <f>IF(OR(AO476="",AP476=""),"",SUMIFS('تحميل المصنعيات'!$N:$N,'تحميل المصنعيات'!$F:$F,AP$2,'تحميل المصنعيات'!$D:$D,AN476))</f>
        <v/>
      </c>
      <c r="AS476" s="55" t="str">
        <f t="shared" si="267"/>
        <v/>
      </c>
      <c r="AT476" s="55" t="str">
        <f t="shared" si="268"/>
        <v/>
      </c>
      <c r="AU476" s="129" t="str">
        <f t="shared" si="293"/>
        <v/>
      </c>
      <c r="AW476" s="4" t="s">
        <v>9</v>
      </c>
      <c r="AX476" s="5">
        <v>45641</v>
      </c>
      <c r="AY476" s="6"/>
      <c r="AZ476" s="6"/>
      <c r="BA476" s="6" t="str">
        <f t="shared" si="283"/>
        <v/>
      </c>
      <c r="BB476" s="6" t="str">
        <f>IF(OR(AY476="",AZ476=""),"",SUMIFS('تحميل المصنعيات'!$N:$N,'تحميل المصنعيات'!$F:$F,AZ$2,'تحميل المصنعيات'!$D:$D,AX476))</f>
        <v/>
      </c>
      <c r="BC476" s="55" t="str">
        <f t="shared" si="269"/>
        <v/>
      </c>
      <c r="BD476" s="55" t="str">
        <f t="shared" si="284"/>
        <v/>
      </c>
      <c r="BE476" s="129" t="str">
        <f t="shared" si="294"/>
        <v/>
      </c>
      <c r="BG476" s="4" t="s">
        <v>9</v>
      </c>
      <c r="BH476" s="5">
        <v>45641</v>
      </c>
      <c r="BI476" s="6"/>
      <c r="BJ476" s="6"/>
      <c r="BK476" s="6" t="str">
        <f t="shared" si="285"/>
        <v/>
      </c>
      <c r="BL476" s="6" t="str">
        <f>IF(OR(BI476="",BJ476=""),"",SUMIFS('تحميل المصنعيات'!$N:$N,'تحميل المصنعيات'!$F:$F,BJ$2,'تحميل المصنعيات'!$D:$D,BH476))</f>
        <v/>
      </c>
      <c r="BM476" s="55" t="str">
        <f t="shared" si="270"/>
        <v/>
      </c>
      <c r="BN476" s="55" t="str">
        <f t="shared" si="271"/>
        <v/>
      </c>
      <c r="BO476" s="129" t="str">
        <f t="shared" si="295"/>
        <v/>
      </c>
      <c r="BQ476" s="4" t="s">
        <v>9</v>
      </c>
      <c r="BR476" s="5">
        <v>45641</v>
      </c>
      <c r="BS476" s="6"/>
      <c r="BT476" s="6"/>
      <c r="BU476" s="6" t="str">
        <f t="shared" si="286"/>
        <v/>
      </c>
      <c r="BV476" s="6" t="str">
        <f>IF(OR(BS476="",BT476=""),"",SUMIFS('تحميل المصنعيات'!$N:$N,'تحميل المصنعيات'!$F:$F,BT$2,'تحميل المصنعيات'!$D:$D,BR476))</f>
        <v/>
      </c>
      <c r="BW476" s="55" t="str">
        <f t="shared" si="272"/>
        <v/>
      </c>
      <c r="BX476" s="55" t="str">
        <f t="shared" si="287"/>
        <v/>
      </c>
      <c r="BY476" s="129" t="str">
        <f t="shared" si="296"/>
        <v/>
      </c>
      <c r="CA476" s="4" t="s">
        <v>9</v>
      </c>
      <c r="CB476" s="5">
        <v>45641</v>
      </c>
      <c r="CC476" s="6"/>
      <c r="CD476" s="6"/>
      <c r="CE476" s="6" t="str">
        <f t="shared" si="288"/>
        <v/>
      </c>
      <c r="CF476" s="6" t="str">
        <f>IF(OR(CC476="",CD476=""),"",SUMIFS('تحميل المصنعيات'!$N:$N,'تحميل المصنعيات'!$F:$F,CD$2,'تحميل المصنعيات'!$D:$D,CB476))</f>
        <v/>
      </c>
      <c r="CG476" s="55" t="str">
        <f t="shared" si="273"/>
        <v/>
      </c>
      <c r="CH476" s="55" t="str">
        <f t="shared" si="274"/>
        <v/>
      </c>
      <c r="CI476" s="129" t="str">
        <f t="shared" si="297"/>
        <v/>
      </c>
      <c r="CK476" s="4" t="s">
        <v>9</v>
      </c>
      <c r="CL476" s="5">
        <v>45641</v>
      </c>
      <c r="CM476" s="6"/>
      <c r="CN476" s="6"/>
      <c r="CO476" s="6" t="str">
        <f t="shared" si="289"/>
        <v/>
      </c>
      <c r="CP476" s="6" t="str">
        <f>IF(OR(CM476="",CN476=""),"",SUMIFS('تحميل المصنعيات'!$N:$N,'تحميل المصنعيات'!$F:$F,CN$2,'تحميل المصنعيات'!$D:$D,CL476))</f>
        <v/>
      </c>
      <c r="CQ476" s="55" t="str">
        <f t="shared" si="275"/>
        <v/>
      </c>
      <c r="CR476" s="55" t="str">
        <f t="shared" si="276"/>
        <v/>
      </c>
      <c r="CS476" s="129" t="str">
        <f t="shared" si="298"/>
        <v/>
      </c>
    </row>
    <row r="477" spans="9:97" x14ac:dyDescent="0.25">
      <c r="I477" s="4" t="s">
        <v>10</v>
      </c>
      <c r="J477" s="5">
        <v>45642</v>
      </c>
      <c r="K477" s="6"/>
      <c r="L477" s="6"/>
      <c r="M477" s="6" t="str">
        <f t="shared" si="277"/>
        <v/>
      </c>
      <c r="N477" s="6" t="str">
        <f>IF(OR(K477="",L477=""),"",SUMIFS('تحميل المصنعيات'!$N:$N,'تحميل المصنعيات'!$F:$F,L$2,'تحميل المصنعيات'!$D:$D,J477))</f>
        <v/>
      </c>
      <c r="O477" s="55" t="str">
        <f t="shared" si="263"/>
        <v/>
      </c>
      <c r="P477" s="55" t="str">
        <f t="shared" si="290"/>
        <v/>
      </c>
      <c r="Q477" s="129" t="str">
        <f t="shared" si="278"/>
        <v/>
      </c>
      <c r="S477" s="4" t="s">
        <v>10</v>
      </c>
      <c r="T477" s="5">
        <v>45642</v>
      </c>
      <c r="U477" s="6"/>
      <c r="V477" s="6"/>
      <c r="W477" s="6" t="str">
        <f t="shared" si="279"/>
        <v/>
      </c>
      <c r="X477" s="6" t="str">
        <f>IF(OR(U477="",V477=""),"",SUMIFS('تحميل المصنعيات'!$N:$N,'تحميل المصنعيات'!$F:$F,V$2,'تحميل المصنعيات'!$D:$D,T477))</f>
        <v/>
      </c>
      <c r="Y477" s="55" t="str">
        <f t="shared" si="264"/>
        <v/>
      </c>
      <c r="Z477" s="55" t="str">
        <f t="shared" si="265"/>
        <v/>
      </c>
      <c r="AA477" s="129" t="str">
        <f t="shared" si="291"/>
        <v/>
      </c>
      <c r="AC477" s="4" t="s">
        <v>10</v>
      </c>
      <c r="AD477" s="5">
        <v>45642</v>
      </c>
      <c r="AE477" s="6"/>
      <c r="AF477" s="6"/>
      <c r="AG477" s="6" t="str">
        <f t="shared" si="280"/>
        <v/>
      </c>
      <c r="AH477" s="6" t="str">
        <f>IF(OR(AE477="",AF477=""),"",SUMIFS('تحميل المصنعيات'!$N:$N,'تحميل المصنعيات'!$F:$F,AF$2,'تحميل المصنعيات'!$D:$D,AD477))</f>
        <v/>
      </c>
      <c r="AI477" s="55" t="str">
        <f t="shared" si="266"/>
        <v/>
      </c>
      <c r="AJ477" s="55" t="str">
        <f t="shared" si="281"/>
        <v/>
      </c>
      <c r="AK477" s="129" t="str">
        <f t="shared" si="292"/>
        <v/>
      </c>
      <c r="AM477" s="4" t="s">
        <v>10</v>
      </c>
      <c r="AN477" s="5">
        <v>45642</v>
      </c>
      <c r="AO477" s="6"/>
      <c r="AP477" s="6"/>
      <c r="AQ477" s="6" t="str">
        <f t="shared" si="282"/>
        <v/>
      </c>
      <c r="AR477" s="6" t="str">
        <f>IF(OR(AO477="",AP477=""),"",SUMIFS('تحميل المصنعيات'!$N:$N,'تحميل المصنعيات'!$F:$F,AP$2,'تحميل المصنعيات'!$D:$D,AN477))</f>
        <v/>
      </c>
      <c r="AS477" s="55" t="str">
        <f t="shared" si="267"/>
        <v/>
      </c>
      <c r="AT477" s="55" t="str">
        <f t="shared" si="268"/>
        <v/>
      </c>
      <c r="AU477" s="129" t="str">
        <f t="shared" si="293"/>
        <v/>
      </c>
      <c r="AW477" s="4" t="s">
        <v>10</v>
      </c>
      <c r="AX477" s="5">
        <v>45642</v>
      </c>
      <c r="AY477" s="6"/>
      <c r="AZ477" s="6"/>
      <c r="BA477" s="6" t="str">
        <f t="shared" si="283"/>
        <v/>
      </c>
      <c r="BB477" s="6" t="str">
        <f>IF(OR(AY477="",AZ477=""),"",SUMIFS('تحميل المصنعيات'!$N:$N,'تحميل المصنعيات'!$F:$F,AZ$2,'تحميل المصنعيات'!$D:$D,AX477))</f>
        <v/>
      </c>
      <c r="BC477" s="55" t="str">
        <f t="shared" si="269"/>
        <v/>
      </c>
      <c r="BD477" s="55" t="str">
        <f t="shared" si="284"/>
        <v/>
      </c>
      <c r="BE477" s="129" t="str">
        <f t="shared" si="294"/>
        <v/>
      </c>
      <c r="BG477" s="4" t="s">
        <v>10</v>
      </c>
      <c r="BH477" s="5">
        <v>45642</v>
      </c>
      <c r="BI477" s="6"/>
      <c r="BJ477" s="6"/>
      <c r="BK477" s="6" t="str">
        <f t="shared" si="285"/>
        <v/>
      </c>
      <c r="BL477" s="6" t="str">
        <f>IF(OR(BI477="",BJ477=""),"",SUMIFS('تحميل المصنعيات'!$N:$N,'تحميل المصنعيات'!$F:$F,BJ$2,'تحميل المصنعيات'!$D:$D,BH477))</f>
        <v/>
      </c>
      <c r="BM477" s="55" t="str">
        <f t="shared" si="270"/>
        <v/>
      </c>
      <c r="BN477" s="55" t="str">
        <f t="shared" si="271"/>
        <v/>
      </c>
      <c r="BO477" s="129" t="str">
        <f t="shared" si="295"/>
        <v/>
      </c>
      <c r="BQ477" s="4" t="s">
        <v>10</v>
      </c>
      <c r="BR477" s="5">
        <v>45642</v>
      </c>
      <c r="BS477" s="6"/>
      <c r="BT477" s="6"/>
      <c r="BU477" s="6" t="str">
        <f t="shared" si="286"/>
        <v/>
      </c>
      <c r="BV477" s="6" t="str">
        <f>IF(OR(BS477="",BT477=""),"",SUMIFS('تحميل المصنعيات'!$N:$N,'تحميل المصنعيات'!$F:$F,BT$2,'تحميل المصنعيات'!$D:$D,BR477))</f>
        <v/>
      </c>
      <c r="BW477" s="55" t="str">
        <f t="shared" si="272"/>
        <v/>
      </c>
      <c r="BX477" s="55" t="str">
        <f t="shared" si="287"/>
        <v/>
      </c>
      <c r="BY477" s="129" t="str">
        <f t="shared" si="296"/>
        <v/>
      </c>
      <c r="CA477" s="4" t="s">
        <v>10</v>
      </c>
      <c r="CB477" s="5">
        <v>45642</v>
      </c>
      <c r="CC477" s="6"/>
      <c r="CD477" s="6"/>
      <c r="CE477" s="6" t="str">
        <f t="shared" si="288"/>
        <v/>
      </c>
      <c r="CF477" s="6" t="str">
        <f>IF(OR(CC477="",CD477=""),"",SUMIFS('تحميل المصنعيات'!$N:$N,'تحميل المصنعيات'!$F:$F,CD$2,'تحميل المصنعيات'!$D:$D,CB477))</f>
        <v/>
      </c>
      <c r="CG477" s="55" t="str">
        <f t="shared" si="273"/>
        <v/>
      </c>
      <c r="CH477" s="55" t="str">
        <f t="shared" si="274"/>
        <v/>
      </c>
      <c r="CI477" s="129" t="str">
        <f t="shared" si="297"/>
        <v/>
      </c>
      <c r="CK477" s="4" t="s">
        <v>10</v>
      </c>
      <c r="CL477" s="5">
        <v>45642</v>
      </c>
      <c r="CM477" s="6"/>
      <c r="CN477" s="6"/>
      <c r="CO477" s="6" t="str">
        <f t="shared" si="289"/>
        <v/>
      </c>
      <c r="CP477" s="6" t="str">
        <f>IF(OR(CM477="",CN477=""),"",SUMIFS('تحميل المصنعيات'!$N:$N,'تحميل المصنعيات'!$F:$F,CN$2,'تحميل المصنعيات'!$D:$D,CL477))</f>
        <v/>
      </c>
      <c r="CQ477" s="55" t="str">
        <f t="shared" si="275"/>
        <v/>
      </c>
      <c r="CR477" s="55" t="str">
        <f t="shared" si="276"/>
        <v/>
      </c>
      <c r="CS477" s="129" t="str">
        <f t="shared" si="298"/>
        <v/>
      </c>
    </row>
    <row r="478" spans="9:97" x14ac:dyDescent="0.25">
      <c r="I478" s="4" t="s">
        <v>11</v>
      </c>
      <c r="J478" s="5">
        <v>45643</v>
      </c>
      <c r="K478" s="6"/>
      <c r="L478" s="6"/>
      <c r="M478" s="6" t="str">
        <f t="shared" si="277"/>
        <v/>
      </c>
      <c r="N478" s="6" t="str">
        <f>IF(OR(K478="",L478=""),"",SUMIFS('تحميل المصنعيات'!$N:$N,'تحميل المصنعيات'!$F:$F,L$2,'تحميل المصنعيات'!$D:$D,J478))</f>
        <v/>
      </c>
      <c r="O478" s="55" t="str">
        <f t="shared" si="263"/>
        <v/>
      </c>
      <c r="P478" s="55" t="str">
        <f t="shared" si="290"/>
        <v/>
      </c>
      <c r="Q478" s="129" t="str">
        <f t="shared" si="278"/>
        <v/>
      </c>
      <c r="S478" s="4" t="s">
        <v>11</v>
      </c>
      <c r="T478" s="5">
        <v>45643</v>
      </c>
      <c r="U478" s="6"/>
      <c r="V478" s="6"/>
      <c r="W478" s="6" t="str">
        <f t="shared" si="279"/>
        <v/>
      </c>
      <c r="X478" s="6" t="str">
        <f>IF(OR(U478="",V478=""),"",SUMIFS('تحميل المصنعيات'!$N:$N,'تحميل المصنعيات'!$F:$F,V$2,'تحميل المصنعيات'!$D:$D,T478))</f>
        <v/>
      </c>
      <c r="Y478" s="55" t="str">
        <f t="shared" si="264"/>
        <v/>
      </c>
      <c r="Z478" s="55" t="str">
        <f t="shared" si="265"/>
        <v/>
      </c>
      <c r="AA478" s="129" t="str">
        <f t="shared" si="291"/>
        <v/>
      </c>
      <c r="AC478" s="4" t="s">
        <v>11</v>
      </c>
      <c r="AD478" s="5">
        <v>45643</v>
      </c>
      <c r="AE478" s="6"/>
      <c r="AF478" s="6"/>
      <c r="AG478" s="6" t="str">
        <f t="shared" si="280"/>
        <v/>
      </c>
      <c r="AH478" s="6" t="str">
        <f>IF(OR(AE478="",AF478=""),"",SUMIFS('تحميل المصنعيات'!$N:$N,'تحميل المصنعيات'!$F:$F,AF$2,'تحميل المصنعيات'!$D:$D,AD478))</f>
        <v/>
      </c>
      <c r="AI478" s="55" t="str">
        <f t="shared" si="266"/>
        <v/>
      </c>
      <c r="AJ478" s="55" t="str">
        <f t="shared" si="281"/>
        <v/>
      </c>
      <c r="AK478" s="129" t="str">
        <f t="shared" si="292"/>
        <v/>
      </c>
      <c r="AM478" s="4" t="s">
        <v>11</v>
      </c>
      <c r="AN478" s="5">
        <v>45643</v>
      </c>
      <c r="AO478" s="6"/>
      <c r="AP478" s="6"/>
      <c r="AQ478" s="6" t="str">
        <f t="shared" si="282"/>
        <v/>
      </c>
      <c r="AR478" s="6" t="str">
        <f>IF(OR(AO478="",AP478=""),"",SUMIFS('تحميل المصنعيات'!$N:$N,'تحميل المصنعيات'!$F:$F,AP$2,'تحميل المصنعيات'!$D:$D,AN478))</f>
        <v/>
      </c>
      <c r="AS478" s="55" t="str">
        <f t="shared" si="267"/>
        <v/>
      </c>
      <c r="AT478" s="55" t="str">
        <f t="shared" si="268"/>
        <v/>
      </c>
      <c r="AU478" s="129" t="str">
        <f t="shared" si="293"/>
        <v/>
      </c>
      <c r="AW478" s="4" t="s">
        <v>11</v>
      </c>
      <c r="AX478" s="5">
        <v>45643</v>
      </c>
      <c r="AY478" s="6"/>
      <c r="AZ478" s="6"/>
      <c r="BA478" s="6" t="str">
        <f t="shared" si="283"/>
        <v/>
      </c>
      <c r="BB478" s="6" t="str">
        <f>IF(OR(AY478="",AZ478=""),"",SUMIFS('تحميل المصنعيات'!$N:$N,'تحميل المصنعيات'!$F:$F,AZ$2,'تحميل المصنعيات'!$D:$D,AX478))</f>
        <v/>
      </c>
      <c r="BC478" s="55" t="str">
        <f t="shared" si="269"/>
        <v/>
      </c>
      <c r="BD478" s="55" t="str">
        <f t="shared" si="284"/>
        <v/>
      </c>
      <c r="BE478" s="129" t="str">
        <f t="shared" si="294"/>
        <v/>
      </c>
      <c r="BG478" s="4" t="s">
        <v>11</v>
      </c>
      <c r="BH478" s="5">
        <v>45643</v>
      </c>
      <c r="BI478" s="6"/>
      <c r="BJ478" s="6"/>
      <c r="BK478" s="6" t="str">
        <f t="shared" si="285"/>
        <v/>
      </c>
      <c r="BL478" s="6" t="str">
        <f>IF(OR(BI478="",BJ478=""),"",SUMIFS('تحميل المصنعيات'!$N:$N,'تحميل المصنعيات'!$F:$F,BJ$2,'تحميل المصنعيات'!$D:$D,BH478))</f>
        <v/>
      </c>
      <c r="BM478" s="55" t="str">
        <f t="shared" si="270"/>
        <v/>
      </c>
      <c r="BN478" s="55" t="str">
        <f t="shared" si="271"/>
        <v/>
      </c>
      <c r="BO478" s="129" t="str">
        <f t="shared" si="295"/>
        <v/>
      </c>
      <c r="BQ478" s="4" t="s">
        <v>11</v>
      </c>
      <c r="BR478" s="5">
        <v>45643</v>
      </c>
      <c r="BS478" s="6"/>
      <c r="BT478" s="6"/>
      <c r="BU478" s="6" t="str">
        <f t="shared" si="286"/>
        <v/>
      </c>
      <c r="BV478" s="6" t="str">
        <f>IF(OR(BS478="",BT478=""),"",SUMIFS('تحميل المصنعيات'!$N:$N,'تحميل المصنعيات'!$F:$F,BT$2,'تحميل المصنعيات'!$D:$D,BR478))</f>
        <v/>
      </c>
      <c r="BW478" s="55" t="str">
        <f t="shared" si="272"/>
        <v/>
      </c>
      <c r="BX478" s="55" t="str">
        <f t="shared" si="287"/>
        <v/>
      </c>
      <c r="BY478" s="129" t="str">
        <f t="shared" si="296"/>
        <v/>
      </c>
      <c r="CA478" s="4" t="s">
        <v>11</v>
      </c>
      <c r="CB478" s="5">
        <v>45643</v>
      </c>
      <c r="CC478" s="6"/>
      <c r="CD478" s="6"/>
      <c r="CE478" s="6" t="str">
        <f t="shared" si="288"/>
        <v/>
      </c>
      <c r="CF478" s="6" t="str">
        <f>IF(OR(CC478="",CD478=""),"",SUMIFS('تحميل المصنعيات'!$N:$N,'تحميل المصنعيات'!$F:$F,CD$2,'تحميل المصنعيات'!$D:$D,CB478))</f>
        <v/>
      </c>
      <c r="CG478" s="55" t="str">
        <f t="shared" si="273"/>
        <v/>
      </c>
      <c r="CH478" s="55" t="str">
        <f t="shared" si="274"/>
        <v/>
      </c>
      <c r="CI478" s="129" t="str">
        <f t="shared" si="297"/>
        <v/>
      </c>
      <c r="CK478" s="4" t="s">
        <v>11</v>
      </c>
      <c r="CL478" s="5">
        <v>45643</v>
      </c>
      <c r="CM478" s="6"/>
      <c r="CN478" s="6"/>
      <c r="CO478" s="6" t="str">
        <f t="shared" si="289"/>
        <v/>
      </c>
      <c r="CP478" s="6" t="str">
        <f>IF(OR(CM478="",CN478=""),"",SUMIFS('تحميل المصنعيات'!$N:$N,'تحميل المصنعيات'!$F:$F,CN$2,'تحميل المصنعيات'!$D:$D,CL478))</f>
        <v/>
      </c>
      <c r="CQ478" s="55" t="str">
        <f t="shared" si="275"/>
        <v/>
      </c>
      <c r="CR478" s="55" t="str">
        <f t="shared" si="276"/>
        <v/>
      </c>
      <c r="CS478" s="129" t="str">
        <f t="shared" si="298"/>
        <v/>
      </c>
    </row>
    <row r="479" spans="9:97" x14ac:dyDescent="0.25">
      <c r="I479" s="4" t="s">
        <v>12</v>
      </c>
      <c r="J479" s="5">
        <v>45644</v>
      </c>
      <c r="K479" s="6"/>
      <c r="L479" s="6"/>
      <c r="M479" s="6" t="str">
        <f t="shared" si="277"/>
        <v/>
      </c>
      <c r="N479" s="6" t="str">
        <f>IF(OR(K479="",L479=""),"",SUMIFS('تحميل المصنعيات'!$N:$N,'تحميل المصنعيات'!$F:$F,L$2,'تحميل المصنعيات'!$D:$D,J479))</f>
        <v/>
      </c>
      <c r="O479" s="55" t="str">
        <f t="shared" si="263"/>
        <v/>
      </c>
      <c r="P479" s="55" t="str">
        <f t="shared" si="290"/>
        <v/>
      </c>
      <c r="Q479" s="129" t="str">
        <f t="shared" si="278"/>
        <v/>
      </c>
      <c r="S479" s="4" t="s">
        <v>12</v>
      </c>
      <c r="T479" s="5">
        <v>45644</v>
      </c>
      <c r="U479" s="6"/>
      <c r="V479" s="6"/>
      <c r="W479" s="6" t="str">
        <f t="shared" si="279"/>
        <v/>
      </c>
      <c r="X479" s="6" t="str">
        <f>IF(OR(U479="",V479=""),"",SUMIFS('تحميل المصنعيات'!$N:$N,'تحميل المصنعيات'!$F:$F,V$2,'تحميل المصنعيات'!$D:$D,T479))</f>
        <v/>
      </c>
      <c r="Y479" s="55" t="str">
        <f t="shared" si="264"/>
        <v/>
      </c>
      <c r="Z479" s="55" t="str">
        <f t="shared" si="265"/>
        <v/>
      </c>
      <c r="AA479" s="129" t="str">
        <f t="shared" si="291"/>
        <v/>
      </c>
      <c r="AC479" s="4" t="s">
        <v>12</v>
      </c>
      <c r="AD479" s="5">
        <v>45644</v>
      </c>
      <c r="AE479" s="6"/>
      <c r="AF479" s="6"/>
      <c r="AG479" s="6" t="str">
        <f t="shared" si="280"/>
        <v/>
      </c>
      <c r="AH479" s="6" t="str">
        <f>IF(OR(AE479="",AF479=""),"",SUMIFS('تحميل المصنعيات'!$N:$N,'تحميل المصنعيات'!$F:$F,AF$2,'تحميل المصنعيات'!$D:$D,AD479))</f>
        <v/>
      </c>
      <c r="AI479" s="55" t="str">
        <f t="shared" si="266"/>
        <v/>
      </c>
      <c r="AJ479" s="55" t="str">
        <f t="shared" si="281"/>
        <v/>
      </c>
      <c r="AK479" s="129" t="str">
        <f t="shared" si="292"/>
        <v/>
      </c>
      <c r="AM479" s="4" t="s">
        <v>12</v>
      </c>
      <c r="AN479" s="5">
        <v>45644</v>
      </c>
      <c r="AO479" s="6"/>
      <c r="AP479" s="6"/>
      <c r="AQ479" s="6" t="str">
        <f t="shared" si="282"/>
        <v/>
      </c>
      <c r="AR479" s="6" t="str">
        <f>IF(OR(AO479="",AP479=""),"",SUMIFS('تحميل المصنعيات'!$N:$N,'تحميل المصنعيات'!$F:$F,AP$2,'تحميل المصنعيات'!$D:$D,AN479))</f>
        <v/>
      </c>
      <c r="AS479" s="55" t="str">
        <f t="shared" si="267"/>
        <v/>
      </c>
      <c r="AT479" s="55" t="str">
        <f t="shared" si="268"/>
        <v/>
      </c>
      <c r="AU479" s="129" t="str">
        <f t="shared" si="293"/>
        <v/>
      </c>
      <c r="AW479" s="4" t="s">
        <v>12</v>
      </c>
      <c r="AX479" s="5">
        <v>45644</v>
      </c>
      <c r="AY479" s="6"/>
      <c r="AZ479" s="6"/>
      <c r="BA479" s="6" t="str">
        <f t="shared" si="283"/>
        <v/>
      </c>
      <c r="BB479" s="6" t="str">
        <f>IF(OR(AY479="",AZ479=""),"",SUMIFS('تحميل المصنعيات'!$N:$N,'تحميل المصنعيات'!$F:$F,AZ$2,'تحميل المصنعيات'!$D:$D,AX479))</f>
        <v/>
      </c>
      <c r="BC479" s="55" t="str">
        <f t="shared" si="269"/>
        <v/>
      </c>
      <c r="BD479" s="55" t="str">
        <f t="shared" si="284"/>
        <v/>
      </c>
      <c r="BE479" s="129" t="str">
        <f t="shared" si="294"/>
        <v/>
      </c>
      <c r="BG479" s="4" t="s">
        <v>12</v>
      </c>
      <c r="BH479" s="5">
        <v>45644</v>
      </c>
      <c r="BI479" s="6"/>
      <c r="BJ479" s="6"/>
      <c r="BK479" s="6" t="str">
        <f t="shared" si="285"/>
        <v/>
      </c>
      <c r="BL479" s="6" t="str">
        <f>IF(OR(BI479="",BJ479=""),"",SUMIFS('تحميل المصنعيات'!$N:$N,'تحميل المصنعيات'!$F:$F,BJ$2,'تحميل المصنعيات'!$D:$D,BH479))</f>
        <v/>
      </c>
      <c r="BM479" s="55" t="str">
        <f t="shared" si="270"/>
        <v/>
      </c>
      <c r="BN479" s="55" t="str">
        <f t="shared" si="271"/>
        <v/>
      </c>
      <c r="BO479" s="129" t="str">
        <f t="shared" si="295"/>
        <v/>
      </c>
      <c r="BQ479" s="4" t="s">
        <v>12</v>
      </c>
      <c r="BR479" s="5">
        <v>45644</v>
      </c>
      <c r="BS479" s="6"/>
      <c r="BT479" s="6"/>
      <c r="BU479" s="6" t="str">
        <f t="shared" si="286"/>
        <v/>
      </c>
      <c r="BV479" s="6" t="str">
        <f>IF(OR(BS479="",BT479=""),"",SUMIFS('تحميل المصنعيات'!$N:$N,'تحميل المصنعيات'!$F:$F,BT$2,'تحميل المصنعيات'!$D:$D,BR479))</f>
        <v/>
      </c>
      <c r="BW479" s="55" t="str">
        <f t="shared" si="272"/>
        <v/>
      </c>
      <c r="BX479" s="55" t="str">
        <f t="shared" si="287"/>
        <v/>
      </c>
      <c r="BY479" s="129" t="str">
        <f t="shared" si="296"/>
        <v/>
      </c>
      <c r="CA479" s="4" t="s">
        <v>12</v>
      </c>
      <c r="CB479" s="5">
        <v>45644</v>
      </c>
      <c r="CC479" s="6"/>
      <c r="CD479" s="6"/>
      <c r="CE479" s="6" t="str">
        <f t="shared" si="288"/>
        <v/>
      </c>
      <c r="CF479" s="6" t="str">
        <f>IF(OR(CC479="",CD479=""),"",SUMIFS('تحميل المصنعيات'!$N:$N,'تحميل المصنعيات'!$F:$F,CD$2,'تحميل المصنعيات'!$D:$D,CB479))</f>
        <v/>
      </c>
      <c r="CG479" s="55" t="str">
        <f t="shared" si="273"/>
        <v/>
      </c>
      <c r="CH479" s="55" t="str">
        <f t="shared" si="274"/>
        <v/>
      </c>
      <c r="CI479" s="129" t="str">
        <f t="shared" si="297"/>
        <v/>
      </c>
      <c r="CK479" s="4" t="s">
        <v>12</v>
      </c>
      <c r="CL479" s="5">
        <v>45644</v>
      </c>
      <c r="CM479" s="6"/>
      <c r="CN479" s="6"/>
      <c r="CO479" s="6" t="str">
        <f t="shared" si="289"/>
        <v/>
      </c>
      <c r="CP479" s="6" t="str">
        <f>IF(OR(CM479="",CN479=""),"",SUMIFS('تحميل المصنعيات'!$N:$N,'تحميل المصنعيات'!$F:$F,CN$2,'تحميل المصنعيات'!$D:$D,CL479))</f>
        <v/>
      </c>
      <c r="CQ479" s="55" t="str">
        <f t="shared" si="275"/>
        <v/>
      </c>
      <c r="CR479" s="55" t="str">
        <f t="shared" si="276"/>
        <v/>
      </c>
      <c r="CS479" s="129" t="str">
        <f t="shared" si="298"/>
        <v/>
      </c>
    </row>
    <row r="480" spans="9:97" x14ac:dyDescent="0.25">
      <c r="I480" s="4" t="s">
        <v>13</v>
      </c>
      <c r="J480" s="5">
        <v>45645</v>
      </c>
      <c r="K480" s="6"/>
      <c r="L480" s="6"/>
      <c r="M480" s="6" t="str">
        <f t="shared" si="277"/>
        <v/>
      </c>
      <c r="N480" s="6" t="str">
        <f>IF(OR(K480="",L480=""),"",SUMIFS('تحميل المصنعيات'!$N:$N,'تحميل المصنعيات'!$F:$F,L$2,'تحميل المصنعيات'!$D:$D,J480))</f>
        <v/>
      </c>
      <c r="O480" s="55" t="str">
        <f t="shared" si="263"/>
        <v/>
      </c>
      <c r="P480" s="55" t="str">
        <f t="shared" si="290"/>
        <v/>
      </c>
      <c r="Q480" s="129" t="str">
        <f t="shared" si="278"/>
        <v/>
      </c>
      <c r="S480" s="4" t="s">
        <v>13</v>
      </c>
      <c r="T480" s="5">
        <v>45645</v>
      </c>
      <c r="U480" s="6"/>
      <c r="V480" s="6"/>
      <c r="W480" s="6" t="str">
        <f t="shared" si="279"/>
        <v/>
      </c>
      <c r="X480" s="6" t="str">
        <f>IF(OR(U480="",V480=""),"",SUMIFS('تحميل المصنعيات'!$N:$N,'تحميل المصنعيات'!$F:$F,V$2,'تحميل المصنعيات'!$D:$D,T480))</f>
        <v/>
      </c>
      <c r="Y480" s="55" t="str">
        <f t="shared" si="264"/>
        <v/>
      </c>
      <c r="Z480" s="55" t="str">
        <f t="shared" si="265"/>
        <v/>
      </c>
      <c r="AA480" s="129" t="str">
        <f t="shared" si="291"/>
        <v/>
      </c>
      <c r="AC480" s="4" t="s">
        <v>13</v>
      </c>
      <c r="AD480" s="5">
        <v>45645</v>
      </c>
      <c r="AE480" s="6"/>
      <c r="AF480" s="6"/>
      <c r="AG480" s="6" t="str">
        <f t="shared" si="280"/>
        <v/>
      </c>
      <c r="AH480" s="6" t="str">
        <f>IF(OR(AE480="",AF480=""),"",SUMIFS('تحميل المصنعيات'!$N:$N,'تحميل المصنعيات'!$F:$F,AF$2,'تحميل المصنعيات'!$D:$D,AD480))</f>
        <v/>
      </c>
      <c r="AI480" s="55" t="str">
        <f t="shared" si="266"/>
        <v/>
      </c>
      <c r="AJ480" s="55" t="str">
        <f t="shared" si="281"/>
        <v/>
      </c>
      <c r="AK480" s="129" t="str">
        <f t="shared" si="292"/>
        <v/>
      </c>
      <c r="AM480" s="4" t="s">
        <v>13</v>
      </c>
      <c r="AN480" s="5">
        <v>45645</v>
      </c>
      <c r="AO480" s="6"/>
      <c r="AP480" s="6"/>
      <c r="AQ480" s="6" t="str">
        <f t="shared" si="282"/>
        <v/>
      </c>
      <c r="AR480" s="6" t="str">
        <f>IF(OR(AO480="",AP480=""),"",SUMIFS('تحميل المصنعيات'!$N:$N,'تحميل المصنعيات'!$F:$F,AP$2,'تحميل المصنعيات'!$D:$D,AN480))</f>
        <v/>
      </c>
      <c r="AS480" s="55" t="str">
        <f t="shared" si="267"/>
        <v/>
      </c>
      <c r="AT480" s="55" t="str">
        <f t="shared" si="268"/>
        <v/>
      </c>
      <c r="AU480" s="129" t="str">
        <f t="shared" si="293"/>
        <v/>
      </c>
      <c r="AW480" s="4" t="s">
        <v>13</v>
      </c>
      <c r="AX480" s="5">
        <v>45645</v>
      </c>
      <c r="AY480" s="6"/>
      <c r="AZ480" s="6"/>
      <c r="BA480" s="6" t="str">
        <f t="shared" si="283"/>
        <v/>
      </c>
      <c r="BB480" s="6" t="str">
        <f>IF(OR(AY480="",AZ480=""),"",SUMIFS('تحميل المصنعيات'!$N:$N,'تحميل المصنعيات'!$F:$F,AZ$2,'تحميل المصنعيات'!$D:$D,AX480))</f>
        <v/>
      </c>
      <c r="BC480" s="55" t="str">
        <f t="shared" si="269"/>
        <v/>
      </c>
      <c r="BD480" s="55" t="str">
        <f t="shared" si="284"/>
        <v/>
      </c>
      <c r="BE480" s="129" t="str">
        <f t="shared" si="294"/>
        <v/>
      </c>
      <c r="BG480" s="4" t="s">
        <v>13</v>
      </c>
      <c r="BH480" s="5">
        <v>45645</v>
      </c>
      <c r="BI480" s="6"/>
      <c r="BJ480" s="6"/>
      <c r="BK480" s="6" t="str">
        <f t="shared" si="285"/>
        <v/>
      </c>
      <c r="BL480" s="6" t="str">
        <f>IF(OR(BI480="",BJ480=""),"",SUMIFS('تحميل المصنعيات'!$N:$N,'تحميل المصنعيات'!$F:$F,BJ$2,'تحميل المصنعيات'!$D:$D,BH480))</f>
        <v/>
      </c>
      <c r="BM480" s="55" t="str">
        <f t="shared" si="270"/>
        <v/>
      </c>
      <c r="BN480" s="55" t="str">
        <f t="shared" si="271"/>
        <v/>
      </c>
      <c r="BO480" s="129" t="str">
        <f t="shared" si="295"/>
        <v/>
      </c>
      <c r="BQ480" s="4" t="s">
        <v>13</v>
      </c>
      <c r="BR480" s="5">
        <v>45645</v>
      </c>
      <c r="BS480" s="6"/>
      <c r="BT480" s="6"/>
      <c r="BU480" s="6" t="str">
        <f t="shared" si="286"/>
        <v/>
      </c>
      <c r="BV480" s="6" t="str">
        <f>IF(OR(BS480="",BT480=""),"",SUMIFS('تحميل المصنعيات'!$N:$N,'تحميل المصنعيات'!$F:$F,BT$2,'تحميل المصنعيات'!$D:$D,BR480))</f>
        <v/>
      </c>
      <c r="BW480" s="55" t="str">
        <f t="shared" si="272"/>
        <v/>
      </c>
      <c r="BX480" s="55" t="str">
        <f t="shared" si="287"/>
        <v/>
      </c>
      <c r="BY480" s="129" t="str">
        <f t="shared" si="296"/>
        <v/>
      </c>
      <c r="CA480" s="4" t="s">
        <v>13</v>
      </c>
      <c r="CB480" s="5">
        <v>45645</v>
      </c>
      <c r="CC480" s="6"/>
      <c r="CD480" s="6"/>
      <c r="CE480" s="6" t="str">
        <f t="shared" si="288"/>
        <v/>
      </c>
      <c r="CF480" s="6" t="str">
        <f>IF(OR(CC480="",CD480=""),"",SUMIFS('تحميل المصنعيات'!$N:$N,'تحميل المصنعيات'!$F:$F,CD$2,'تحميل المصنعيات'!$D:$D,CB480))</f>
        <v/>
      </c>
      <c r="CG480" s="55" t="str">
        <f t="shared" si="273"/>
        <v/>
      </c>
      <c r="CH480" s="55" t="str">
        <f t="shared" si="274"/>
        <v/>
      </c>
      <c r="CI480" s="129" t="str">
        <f t="shared" si="297"/>
        <v/>
      </c>
      <c r="CK480" s="4" t="s">
        <v>13</v>
      </c>
      <c r="CL480" s="5">
        <v>45645</v>
      </c>
      <c r="CM480" s="6"/>
      <c r="CN480" s="6"/>
      <c r="CO480" s="6" t="str">
        <f t="shared" si="289"/>
        <v/>
      </c>
      <c r="CP480" s="6" t="str">
        <f>IF(OR(CM480="",CN480=""),"",SUMIFS('تحميل المصنعيات'!$N:$N,'تحميل المصنعيات'!$F:$F,CN$2,'تحميل المصنعيات'!$D:$D,CL480))</f>
        <v/>
      </c>
      <c r="CQ480" s="55" t="str">
        <f t="shared" si="275"/>
        <v/>
      </c>
      <c r="CR480" s="55" t="str">
        <f t="shared" si="276"/>
        <v/>
      </c>
      <c r="CS480" s="129" t="str">
        <f t="shared" si="298"/>
        <v/>
      </c>
    </row>
    <row r="481" spans="9:97" x14ac:dyDescent="0.25">
      <c r="I481" s="132" t="s">
        <v>30</v>
      </c>
      <c r="J481" s="133">
        <v>45646</v>
      </c>
      <c r="K481" s="134"/>
      <c r="L481" s="134"/>
      <c r="M481" s="134" t="str">
        <f t="shared" si="277"/>
        <v/>
      </c>
      <c r="N481" s="134" t="str">
        <f>IF(OR(K481="",L481=""),"",SUMIFS('تحميل المصنعيات'!$N:$N,'تحميل المصنعيات'!$F:$F,L$2,'تحميل المصنعيات'!$D:$D,J481))</f>
        <v/>
      </c>
      <c r="O481" s="135" t="str">
        <f t="shared" si="263"/>
        <v/>
      </c>
      <c r="P481" s="135" t="str">
        <f t="shared" si="290"/>
        <v/>
      </c>
      <c r="Q481" s="132" t="str">
        <f t="shared" si="278"/>
        <v/>
      </c>
      <c r="S481" s="132" t="s">
        <v>30</v>
      </c>
      <c r="T481" s="133">
        <v>45646</v>
      </c>
      <c r="U481" s="134"/>
      <c r="V481" s="134"/>
      <c r="W481" s="134" t="str">
        <f t="shared" si="279"/>
        <v/>
      </c>
      <c r="X481" s="134" t="str">
        <f>IF(OR(U481="",V481=""),"",SUMIFS('تحميل المصنعيات'!$N:$N,'تحميل المصنعيات'!$F:$F,V$2,'تحميل المصنعيات'!$D:$D,T481))</f>
        <v/>
      </c>
      <c r="Y481" s="135" t="str">
        <f t="shared" si="264"/>
        <v/>
      </c>
      <c r="Z481" s="135" t="str">
        <f t="shared" si="265"/>
        <v/>
      </c>
      <c r="AA481" s="132" t="str">
        <f t="shared" si="291"/>
        <v/>
      </c>
      <c r="AC481" s="132" t="s">
        <v>30</v>
      </c>
      <c r="AD481" s="133">
        <v>45646</v>
      </c>
      <c r="AE481" s="134"/>
      <c r="AF481" s="134"/>
      <c r="AG481" s="134" t="str">
        <f t="shared" si="280"/>
        <v/>
      </c>
      <c r="AH481" s="134" t="str">
        <f>IF(OR(AE481="",AF481=""),"",SUMIFS('تحميل المصنعيات'!$N:$N,'تحميل المصنعيات'!$F:$F,AF$2,'تحميل المصنعيات'!$D:$D,AD481))</f>
        <v/>
      </c>
      <c r="AI481" s="135" t="str">
        <f t="shared" si="266"/>
        <v/>
      </c>
      <c r="AJ481" s="135" t="str">
        <f t="shared" si="281"/>
        <v/>
      </c>
      <c r="AK481" s="132" t="str">
        <f t="shared" si="292"/>
        <v/>
      </c>
      <c r="AM481" s="132" t="s">
        <v>30</v>
      </c>
      <c r="AN481" s="133">
        <v>45646</v>
      </c>
      <c r="AO481" s="134"/>
      <c r="AP481" s="134"/>
      <c r="AQ481" s="134" t="str">
        <f t="shared" si="282"/>
        <v/>
      </c>
      <c r="AR481" s="134" t="str">
        <f>IF(OR(AO481="",AP481=""),"",SUMIFS('تحميل المصنعيات'!$N:$N,'تحميل المصنعيات'!$F:$F,AP$2,'تحميل المصنعيات'!$D:$D,AN481))</f>
        <v/>
      </c>
      <c r="AS481" s="135" t="str">
        <f t="shared" si="267"/>
        <v/>
      </c>
      <c r="AT481" s="135" t="str">
        <f t="shared" si="268"/>
        <v/>
      </c>
      <c r="AU481" s="132" t="str">
        <f t="shared" si="293"/>
        <v/>
      </c>
      <c r="AW481" s="132" t="s">
        <v>30</v>
      </c>
      <c r="AX481" s="133">
        <v>45646</v>
      </c>
      <c r="AY481" s="134"/>
      <c r="AZ481" s="134"/>
      <c r="BA481" s="134" t="str">
        <f t="shared" si="283"/>
        <v/>
      </c>
      <c r="BB481" s="134" t="str">
        <f>IF(OR(AY481="",AZ481=""),"",SUMIFS('تحميل المصنعيات'!$N:$N,'تحميل المصنعيات'!$F:$F,AZ$2,'تحميل المصنعيات'!$D:$D,AX481))</f>
        <v/>
      </c>
      <c r="BC481" s="135" t="str">
        <f t="shared" si="269"/>
        <v/>
      </c>
      <c r="BD481" s="135" t="str">
        <f t="shared" si="284"/>
        <v/>
      </c>
      <c r="BE481" s="132" t="str">
        <f t="shared" si="294"/>
        <v/>
      </c>
      <c r="BG481" s="132" t="s">
        <v>30</v>
      </c>
      <c r="BH481" s="133">
        <v>45646</v>
      </c>
      <c r="BI481" s="134"/>
      <c r="BJ481" s="134"/>
      <c r="BK481" s="134" t="str">
        <f t="shared" si="285"/>
        <v/>
      </c>
      <c r="BL481" s="134" t="str">
        <f>IF(OR(BI481="",BJ481=""),"",SUMIFS('تحميل المصنعيات'!$N:$N,'تحميل المصنعيات'!$F:$F,BJ$2,'تحميل المصنعيات'!$D:$D,BH481))</f>
        <v/>
      </c>
      <c r="BM481" s="135" t="str">
        <f t="shared" si="270"/>
        <v/>
      </c>
      <c r="BN481" s="135" t="str">
        <f t="shared" si="271"/>
        <v/>
      </c>
      <c r="BO481" s="132" t="str">
        <f t="shared" si="295"/>
        <v/>
      </c>
      <c r="BQ481" s="132" t="s">
        <v>30</v>
      </c>
      <c r="BR481" s="133">
        <v>45646</v>
      </c>
      <c r="BS481" s="134"/>
      <c r="BT481" s="134"/>
      <c r="BU481" s="134" t="str">
        <f t="shared" si="286"/>
        <v/>
      </c>
      <c r="BV481" s="134" t="str">
        <f>IF(OR(BS481="",BT481=""),"",SUMIFS('تحميل المصنعيات'!$N:$N,'تحميل المصنعيات'!$F:$F,BT$2,'تحميل المصنعيات'!$D:$D,BR481))</f>
        <v/>
      </c>
      <c r="BW481" s="135" t="str">
        <f t="shared" si="272"/>
        <v/>
      </c>
      <c r="BX481" s="135" t="str">
        <f t="shared" si="287"/>
        <v/>
      </c>
      <c r="BY481" s="132" t="str">
        <f t="shared" si="296"/>
        <v/>
      </c>
      <c r="CA481" s="132" t="s">
        <v>30</v>
      </c>
      <c r="CB481" s="133">
        <v>45646</v>
      </c>
      <c r="CC481" s="134"/>
      <c r="CD481" s="134"/>
      <c r="CE481" s="134" t="str">
        <f t="shared" si="288"/>
        <v/>
      </c>
      <c r="CF481" s="134" t="str">
        <f>IF(OR(CC481="",CD481=""),"",SUMIFS('تحميل المصنعيات'!$N:$N,'تحميل المصنعيات'!$F:$F,CD$2,'تحميل المصنعيات'!$D:$D,CB481))</f>
        <v/>
      </c>
      <c r="CG481" s="135" t="str">
        <f t="shared" si="273"/>
        <v/>
      </c>
      <c r="CH481" s="135" t="str">
        <f t="shared" si="274"/>
        <v/>
      </c>
      <c r="CI481" s="132" t="str">
        <f t="shared" si="297"/>
        <v/>
      </c>
      <c r="CK481" s="132" t="s">
        <v>30</v>
      </c>
      <c r="CL481" s="133">
        <v>45646</v>
      </c>
      <c r="CM481" s="134"/>
      <c r="CN481" s="134"/>
      <c r="CO481" s="134" t="str">
        <f t="shared" si="289"/>
        <v/>
      </c>
      <c r="CP481" s="134" t="str">
        <f>IF(OR(CM481="",CN481=""),"",SUMIFS('تحميل المصنعيات'!$N:$N,'تحميل المصنعيات'!$F:$F,CN$2,'تحميل المصنعيات'!$D:$D,CL481))</f>
        <v/>
      </c>
      <c r="CQ481" s="135" t="str">
        <f t="shared" si="275"/>
        <v/>
      </c>
      <c r="CR481" s="135" t="str">
        <f t="shared" si="276"/>
        <v/>
      </c>
      <c r="CS481" s="132" t="str">
        <f t="shared" si="298"/>
        <v/>
      </c>
    </row>
    <row r="482" spans="9:97" x14ac:dyDescent="0.25">
      <c r="I482" s="4" t="s">
        <v>8</v>
      </c>
      <c r="J482" s="5">
        <v>45647</v>
      </c>
      <c r="K482" s="6"/>
      <c r="L482" s="6"/>
      <c r="M482" s="6" t="str">
        <f t="shared" si="277"/>
        <v/>
      </c>
      <c r="N482" s="6" t="str">
        <f>IF(OR(K482="",L482=""),"",SUMIFS('تحميل المصنعيات'!$N:$N,'تحميل المصنعيات'!$F:$F,L$2,'تحميل المصنعيات'!$D:$D,J482))</f>
        <v/>
      </c>
      <c r="O482" s="55" t="str">
        <f t="shared" si="263"/>
        <v/>
      </c>
      <c r="P482" s="55" t="str">
        <f t="shared" si="290"/>
        <v/>
      </c>
      <c r="Q482" s="129" t="str">
        <f t="shared" si="278"/>
        <v/>
      </c>
      <c r="S482" s="4" t="s">
        <v>8</v>
      </c>
      <c r="T482" s="5">
        <v>45647</v>
      </c>
      <c r="U482" s="6"/>
      <c r="V482" s="6"/>
      <c r="W482" s="6" t="str">
        <f t="shared" si="279"/>
        <v/>
      </c>
      <c r="X482" s="6" t="str">
        <f>IF(OR(U482="",V482=""),"",SUMIFS('تحميل المصنعيات'!$N:$N,'تحميل المصنعيات'!$F:$F,V$2,'تحميل المصنعيات'!$D:$D,T482))</f>
        <v/>
      </c>
      <c r="Y482" s="55" t="str">
        <f t="shared" si="264"/>
        <v/>
      </c>
      <c r="Z482" s="55" t="str">
        <f t="shared" si="265"/>
        <v/>
      </c>
      <c r="AA482" s="129" t="str">
        <f t="shared" si="291"/>
        <v/>
      </c>
      <c r="AC482" s="4" t="s">
        <v>8</v>
      </c>
      <c r="AD482" s="5">
        <v>45647</v>
      </c>
      <c r="AE482" s="6"/>
      <c r="AF482" s="6"/>
      <c r="AG482" s="6" t="str">
        <f t="shared" si="280"/>
        <v/>
      </c>
      <c r="AH482" s="6" t="str">
        <f>IF(OR(AE482="",AF482=""),"",SUMIFS('تحميل المصنعيات'!$N:$N,'تحميل المصنعيات'!$F:$F,AF$2,'تحميل المصنعيات'!$D:$D,AD482))</f>
        <v/>
      </c>
      <c r="AI482" s="55" t="str">
        <f t="shared" si="266"/>
        <v/>
      </c>
      <c r="AJ482" s="55" t="str">
        <f t="shared" si="281"/>
        <v/>
      </c>
      <c r="AK482" s="129" t="str">
        <f t="shared" si="292"/>
        <v/>
      </c>
      <c r="AM482" s="4" t="s">
        <v>8</v>
      </c>
      <c r="AN482" s="5">
        <v>45647</v>
      </c>
      <c r="AO482" s="6"/>
      <c r="AP482" s="6"/>
      <c r="AQ482" s="6" t="str">
        <f t="shared" si="282"/>
        <v/>
      </c>
      <c r="AR482" s="6" t="str">
        <f>IF(OR(AO482="",AP482=""),"",SUMIFS('تحميل المصنعيات'!$N:$N,'تحميل المصنعيات'!$F:$F,AP$2,'تحميل المصنعيات'!$D:$D,AN482))</f>
        <v/>
      </c>
      <c r="AS482" s="55" t="str">
        <f t="shared" si="267"/>
        <v/>
      </c>
      <c r="AT482" s="55" t="str">
        <f t="shared" si="268"/>
        <v/>
      </c>
      <c r="AU482" s="129" t="str">
        <f t="shared" si="293"/>
        <v/>
      </c>
      <c r="AW482" s="4" t="s">
        <v>8</v>
      </c>
      <c r="AX482" s="5">
        <v>45647</v>
      </c>
      <c r="AY482" s="6"/>
      <c r="AZ482" s="6"/>
      <c r="BA482" s="6" t="str">
        <f t="shared" si="283"/>
        <v/>
      </c>
      <c r="BB482" s="6" t="str">
        <f>IF(OR(AY482="",AZ482=""),"",SUMIFS('تحميل المصنعيات'!$N:$N,'تحميل المصنعيات'!$F:$F,AZ$2,'تحميل المصنعيات'!$D:$D,AX482))</f>
        <v/>
      </c>
      <c r="BC482" s="55" t="str">
        <f t="shared" si="269"/>
        <v/>
      </c>
      <c r="BD482" s="55" t="str">
        <f t="shared" si="284"/>
        <v/>
      </c>
      <c r="BE482" s="129" t="str">
        <f t="shared" si="294"/>
        <v/>
      </c>
      <c r="BG482" s="4" t="s">
        <v>8</v>
      </c>
      <c r="BH482" s="5">
        <v>45647</v>
      </c>
      <c r="BI482" s="6"/>
      <c r="BJ482" s="6"/>
      <c r="BK482" s="6" t="str">
        <f t="shared" si="285"/>
        <v/>
      </c>
      <c r="BL482" s="6" t="str">
        <f>IF(OR(BI482="",BJ482=""),"",SUMIFS('تحميل المصنعيات'!$N:$N,'تحميل المصنعيات'!$F:$F,BJ$2,'تحميل المصنعيات'!$D:$D,BH482))</f>
        <v/>
      </c>
      <c r="BM482" s="55" t="str">
        <f t="shared" si="270"/>
        <v/>
      </c>
      <c r="BN482" s="55" t="str">
        <f t="shared" si="271"/>
        <v/>
      </c>
      <c r="BO482" s="129" t="str">
        <f t="shared" si="295"/>
        <v/>
      </c>
      <c r="BQ482" s="4" t="s">
        <v>8</v>
      </c>
      <c r="BR482" s="5">
        <v>45647</v>
      </c>
      <c r="BS482" s="6"/>
      <c r="BT482" s="6"/>
      <c r="BU482" s="6" t="str">
        <f t="shared" si="286"/>
        <v/>
      </c>
      <c r="BV482" s="6" t="str">
        <f>IF(OR(BS482="",BT482=""),"",SUMIFS('تحميل المصنعيات'!$N:$N,'تحميل المصنعيات'!$F:$F,BT$2,'تحميل المصنعيات'!$D:$D,BR482))</f>
        <v/>
      </c>
      <c r="BW482" s="55" t="str">
        <f t="shared" si="272"/>
        <v/>
      </c>
      <c r="BX482" s="55" t="str">
        <f t="shared" si="287"/>
        <v/>
      </c>
      <c r="BY482" s="129" t="str">
        <f t="shared" si="296"/>
        <v/>
      </c>
      <c r="CA482" s="4" t="s">
        <v>8</v>
      </c>
      <c r="CB482" s="5">
        <v>45647</v>
      </c>
      <c r="CC482" s="6"/>
      <c r="CD482" s="6"/>
      <c r="CE482" s="6" t="str">
        <f t="shared" si="288"/>
        <v/>
      </c>
      <c r="CF482" s="6" t="str">
        <f>IF(OR(CC482="",CD482=""),"",SUMIFS('تحميل المصنعيات'!$N:$N,'تحميل المصنعيات'!$F:$F,CD$2,'تحميل المصنعيات'!$D:$D,CB482))</f>
        <v/>
      </c>
      <c r="CG482" s="55" t="str">
        <f t="shared" si="273"/>
        <v/>
      </c>
      <c r="CH482" s="55" t="str">
        <f t="shared" si="274"/>
        <v/>
      </c>
      <c r="CI482" s="129" t="str">
        <f t="shared" si="297"/>
        <v/>
      </c>
      <c r="CK482" s="4" t="s">
        <v>8</v>
      </c>
      <c r="CL482" s="5">
        <v>45647</v>
      </c>
      <c r="CM482" s="6"/>
      <c r="CN482" s="6"/>
      <c r="CO482" s="6" t="str">
        <f t="shared" si="289"/>
        <v/>
      </c>
      <c r="CP482" s="6" t="str">
        <f>IF(OR(CM482="",CN482=""),"",SUMIFS('تحميل المصنعيات'!$N:$N,'تحميل المصنعيات'!$F:$F,CN$2,'تحميل المصنعيات'!$D:$D,CL482))</f>
        <v/>
      </c>
      <c r="CQ482" s="55" t="str">
        <f t="shared" si="275"/>
        <v/>
      </c>
      <c r="CR482" s="55" t="str">
        <f t="shared" si="276"/>
        <v/>
      </c>
      <c r="CS482" s="129" t="str">
        <f t="shared" si="298"/>
        <v/>
      </c>
    </row>
    <row r="483" spans="9:97" x14ac:dyDescent="0.25">
      <c r="I483" s="4" t="s">
        <v>9</v>
      </c>
      <c r="J483" s="5">
        <v>45648</v>
      </c>
      <c r="K483" s="6"/>
      <c r="L483" s="6"/>
      <c r="M483" s="6" t="str">
        <f t="shared" si="277"/>
        <v/>
      </c>
      <c r="N483" s="6" t="str">
        <f>IF(OR(K483="",L483=""),"",SUMIFS('تحميل المصنعيات'!$N:$N,'تحميل المصنعيات'!$F:$F,L$2,'تحميل المصنعيات'!$D:$D,J483))</f>
        <v/>
      </c>
      <c r="O483" s="55" t="str">
        <f t="shared" si="263"/>
        <v/>
      </c>
      <c r="P483" s="55" t="str">
        <f t="shared" si="290"/>
        <v/>
      </c>
      <c r="Q483" s="129" t="str">
        <f t="shared" si="278"/>
        <v/>
      </c>
      <c r="S483" s="4" t="s">
        <v>9</v>
      </c>
      <c r="T483" s="5">
        <v>45648</v>
      </c>
      <c r="U483" s="6"/>
      <c r="V483" s="6"/>
      <c r="W483" s="6" t="str">
        <f t="shared" si="279"/>
        <v/>
      </c>
      <c r="X483" s="6" t="str">
        <f>IF(OR(U483="",V483=""),"",SUMIFS('تحميل المصنعيات'!$N:$N,'تحميل المصنعيات'!$F:$F,V$2,'تحميل المصنعيات'!$D:$D,T483))</f>
        <v/>
      </c>
      <c r="Y483" s="55" t="str">
        <f t="shared" si="264"/>
        <v/>
      </c>
      <c r="Z483" s="55" t="str">
        <f t="shared" si="265"/>
        <v/>
      </c>
      <c r="AA483" s="129" t="str">
        <f t="shared" si="291"/>
        <v/>
      </c>
      <c r="AC483" s="4" t="s">
        <v>9</v>
      </c>
      <c r="AD483" s="5">
        <v>45648</v>
      </c>
      <c r="AE483" s="6"/>
      <c r="AF483" s="6"/>
      <c r="AG483" s="6" t="str">
        <f t="shared" si="280"/>
        <v/>
      </c>
      <c r="AH483" s="6" t="str">
        <f>IF(OR(AE483="",AF483=""),"",SUMIFS('تحميل المصنعيات'!$N:$N,'تحميل المصنعيات'!$F:$F,AF$2,'تحميل المصنعيات'!$D:$D,AD483))</f>
        <v/>
      </c>
      <c r="AI483" s="55" t="str">
        <f t="shared" si="266"/>
        <v/>
      </c>
      <c r="AJ483" s="55" t="str">
        <f t="shared" si="281"/>
        <v/>
      </c>
      <c r="AK483" s="129" t="str">
        <f t="shared" si="292"/>
        <v/>
      </c>
      <c r="AM483" s="4" t="s">
        <v>9</v>
      </c>
      <c r="AN483" s="5">
        <v>45648</v>
      </c>
      <c r="AO483" s="6"/>
      <c r="AP483" s="6"/>
      <c r="AQ483" s="6" t="str">
        <f t="shared" si="282"/>
        <v/>
      </c>
      <c r="AR483" s="6" t="str">
        <f>IF(OR(AO483="",AP483=""),"",SUMIFS('تحميل المصنعيات'!$N:$N,'تحميل المصنعيات'!$F:$F,AP$2,'تحميل المصنعيات'!$D:$D,AN483))</f>
        <v/>
      </c>
      <c r="AS483" s="55" t="str">
        <f t="shared" si="267"/>
        <v/>
      </c>
      <c r="AT483" s="55" t="str">
        <f t="shared" si="268"/>
        <v/>
      </c>
      <c r="AU483" s="129" t="str">
        <f t="shared" si="293"/>
        <v/>
      </c>
      <c r="AW483" s="4" t="s">
        <v>9</v>
      </c>
      <c r="AX483" s="5">
        <v>45648</v>
      </c>
      <c r="AY483" s="6"/>
      <c r="AZ483" s="6"/>
      <c r="BA483" s="6" t="str">
        <f t="shared" si="283"/>
        <v/>
      </c>
      <c r="BB483" s="6" t="str">
        <f>IF(OR(AY483="",AZ483=""),"",SUMIFS('تحميل المصنعيات'!$N:$N,'تحميل المصنعيات'!$F:$F,AZ$2,'تحميل المصنعيات'!$D:$D,AX483))</f>
        <v/>
      </c>
      <c r="BC483" s="55" t="str">
        <f t="shared" si="269"/>
        <v/>
      </c>
      <c r="BD483" s="55" t="str">
        <f t="shared" si="284"/>
        <v/>
      </c>
      <c r="BE483" s="129" t="str">
        <f t="shared" si="294"/>
        <v/>
      </c>
      <c r="BG483" s="4" t="s">
        <v>9</v>
      </c>
      <c r="BH483" s="5">
        <v>45648</v>
      </c>
      <c r="BI483" s="6"/>
      <c r="BJ483" s="6"/>
      <c r="BK483" s="6" t="str">
        <f t="shared" si="285"/>
        <v/>
      </c>
      <c r="BL483" s="6" t="str">
        <f>IF(OR(BI483="",BJ483=""),"",SUMIFS('تحميل المصنعيات'!$N:$N,'تحميل المصنعيات'!$F:$F,BJ$2,'تحميل المصنعيات'!$D:$D,BH483))</f>
        <v/>
      </c>
      <c r="BM483" s="55" t="str">
        <f t="shared" si="270"/>
        <v/>
      </c>
      <c r="BN483" s="55" t="str">
        <f t="shared" si="271"/>
        <v/>
      </c>
      <c r="BO483" s="129" t="str">
        <f t="shared" si="295"/>
        <v/>
      </c>
      <c r="BQ483" s="4" t="s">
        <v>9</v>
      </c>
      <c r="BR483" s="5">
        <v>45648</v>
      </c>
      <c r="BS483" s="6"/>
      <c r="BT483" s="6"/>
      <c r="BU483" s="6" t="str">
        <f t="shared" si="286"/>
        <v/>
      </c>
      <c r="BV483" s="6" t="str">
        <f>IF(OR(BS483="",BT483=""),"",SUMIFS('تحميل المصنعيات'!$N:$N,'تحميل المصنعيات'!$F:$F,BT$2,'تحميل المصنعيات'!$D:$D,BR483))</f>
        <v/>
      </c>
      <c r="BW483" s="55" t="str">
        <f t="shared" si="272"/>
        <v/>
      </c>
      <c r="BX483" s="55" t="str">
        <f t="shared" si="287"/>
        <v/>
      </c>
      <c r="BY483" s="129" t="str">
        <f t="shared" si="296"/>
        <v/>
      </c>
      <c r="CA483" s="4" t="s">
        <v>9</v>
      </c>
      <c r="CB483" s="5">
        <v>45648</v>
      </c>
      <c r="CC483" s="6"/>
      <c r="CD483" s="6"/>
      <c r="CE483" s="6" t="str">
        <f t="shared" si="288"/>
        <v/>
      </c>
      <c r="CF483" s="6" t="str">
        <f>IF(OR(CC483="",CD483=""),"",SUMIFS('تحميل المصنعيات'!$N:$N,'تحميل المصنعيات'!$F:$F,CD$2,'تحميل المصنعيات'!$D:$D,CB483))</f>
        <v/>
      </c>
      <c r="CG483" s="55" t="str">
        <f t="shared" si="273"/>
        <v/>
      </c>
      <c r="CH483" s="55" t="str">
        <f t="shared" si="274"/>
        <v/>
      </c>
      <c r="CI483" s="129" t="str">
        <f t="shared" si="297"/>
        <v/>
      </c>
      <c r="CK483" s="4" t="s">
        <v>9</v>
      </c>
      <c r="CL483" s="5">
        <v>45648</v>
      </c>
      <c r="CM483" s="6"/>
      <c r="CN483" s="6"/>
      <c r="CO483" s="6" t="str">
        <f t="shared" si="289"/>
        <v/>
      </c>
      <c r="CP483" s="6" t="str">
        <f>IF(OR(CM483="",CN483=""),"",SUMIFS('تحميل المصنعيات'!$N:$N,'تحميل المصنعيات'!$F:$F,CN$2,'تحميل المصنعيات'!$D:$D,CL483))</f>
        <v/>
      </c>
      <c r="CQ483" s="55" t="str">
        <f t="shared" si="275"/>
        <v/>
      </c>
      <c r="CR483" s="55" t="str">
        <f t="shared" si="276"/>
        <v/>
      </c>
      <c r="CS483" s="129" t="str">
        <f t="shared" si="298"/>
        <v/>
      </c>
    </row>
    <row r="484" spans="9:97" x14ac:dyDescent="0.25">
      <c r="I484" s="4" t="s">
        <v>10</v>
      </c>
      <c r="J484" s="5">
        <v>45649</v>
      </c>
      <c r="K484" s="6"/>
      <c r="L484" s="6"/>
      <c r="M484" s="6" t="str">
        <f t="shared" si="277"/>
        <v/>
      </c>
      <c r="N484" s="6" t="str">
        <f>IF(OR(K484="",L484=""),"",SUMIFS('تحميل المصنعيات'!$N:$N,'تحميل المصنعيات'!$F:$F,L$2,'تحميل المصنعيات'!$D:$D,J484))</f>
        <v/>
      </c>
      <c r="O484" s="55" t="str">
        <f t="shared" si="263"/>
        <v/>
      </c>
      <c r="P484" s="55" t="str">
        <f t="shared" si="290"/>
        <v/>
      </c>
      <c r="Q484" s="129" t="str">
        <f t="shared" si="278"/>
        <v/>
      </c>
      <c r="S484" s="4" t="s">
        <v>10</v>
      </c>
      <c r="T484" s="5">
        <v>45649</v>
      </c>
      <c r="U484" s="6"/>
      <c r="V484" s="6"/>
      <c r="W484" s="6" t="str">
        <f t="shared" si="279"/>
        <v/>
      </c>
      <c r="X484" s="6" t="str">
        <f>IF(OR(U484="",V484=""),"",SUMIFS('تحميل المصنعيات'!$N:$N,'تحميل المصنعيات'!$F:$F,V$2,'تحميل المصنعيات'!$D:$D,T484))</f>
        <v/>
      </c>
      <c r="Y484" s="55" t="str">
        <f t="shared" si="264"/>
        <v/>
      </c>
      <c r="Z484" s="55" t="str">
        <f t="shared" si="265"/>
        <v/>
      </c>
      <c r="AA484" s="129" t="str">
        <f t="shared" si="291"/>
        <v/>
      </c>
      <c r="AC484" s="4" t="s">
        <v>10</v>
      </c>
      <c r="AD484" s="5">
        <v>45649</v>
      </c>
      <c r="AE484" s="6"/>
      <c r="AF484" s="6"/>
      <c r="AG484" s="6" t="str">
        <f t="shared" si="280"/>
        <v/>
      </c>
      <c r="AH484" s="6" t="str">
        <f>IF(OR(AE484="",AF484=""),"",SUMIFS('تحميل المصنعيات'!$N:$N,'تحميل المصنعيات'!$F:$F,AF$2,'تحميل المصنعيات'!$D:$D,AD484))</f>
        <v/>
      </c>
      <c r="AI484" s="55" t="str">
        <f t="shared" si="266"/>
        <v/>
      </c>
      <c r="AJ484" s="55" t="str">
        <f t="shared" si="281"/>
        <v/>
      </c>
      <c r="AK484" s="129" t="str">
        <f t="shared" si="292"/>
        <v/>
      </c>
      <c r="AM484" s="4" t="s">
        <v>10</v>
      </c>
      <c r="AN484" s="5">
        <v>45649</v>
      </c>
      <c r="AO484" s="6"/>
      <c r="AP484" s="6"/>
      <c r="AQ484" s="6" t="str">
        <f t="shared" si="282"/>
        <v/>
      </c>
      <c r="AR484" s="6" t="str">
        <f>IF(OR(AO484="",AP484=""),"",SUMIFS('تحميل المصنعيات'!$N:$N,'تحميل المصنعيات'!$F:$F,AP$2,'تحميل المصنعيات'!$D:$D,AN484))</f>
        <v/>
      </c>
      <c r="AS484" s="55" t="str">
        <f t="shared" si="267"/>
        <v/>
      </c>
      <c r="AT484" s="55" t="str">
        <f t="shared" si="268"/>
        <v/>
      </c>
      <c r="AU484" s="129" t="str">
        <f t="shared" si="293"/>
        <v/>
      </c>
      <c r="AW484" s="4" t="s">
        <v>10</v>
      </c>
      <c r="AX484" s="5">
        <v>45649</v>
      </c>
      <c r="AY484" s="6"/>
      <c r="AZ484" s="6"/>
      <c r="BA484" s="6" t="str">
        <f t="shared" si="283"/>
        <v/>
      </c>
      <c r="BB484" s="6" t="str">
        <f>IF(OR(AY484="",AZ484=""),"",SUMIFS('تحميل المصنعيات'!$N:$N,'تحميل المصنعيات'!$F:$F,AZ$2,'تحميل المصنعيات'!$D:$D,AX484))</f>
        <v/>
      </c>
      <c r="BC484" s="55" t="str">
        <f t="shared" si="269"/>
        <v/>
      </c>
      <c r="BD484" s="55" t="str">
        <f t="shared" si="284"/>
        <v/>
      </c>
      <c r="BE484" s="129" t="str">
        <f t="shared" si="294"/>
        <v/>
      </c>
      <c r="BG484" s="4" t="s">
        <v>10</v>
      </c>
      <c r="BH484" s="5">
        <v>45649</v>
      </c>
      <c r="BI484" s="6"/>
      <c r="BJ484" s="6"/>
      <c r="BK484" s="6" t="str">
        <f t="shared" si="285"/>
        <v/>
      </c>
      <c r="BL484" s="6" t="str">
        <f>IF(OR(BI484="",BJ484=""),"",SUMIFS('تحميل المصنعيات'!$N:$N,'تحميل المصنعيات'!$F:$F,BJ$2,'تحميل المصنعيات'!$D:$D,BH484))</f>
        <v/>
      </c>
      <c r="BM484" s="55" t="str">
        <f t="shared" si="270"/>
        <v/>
      </c>
      <c r="BN484" s="55" t="str">
        <f t="shared" si="271"/>
        <v/>
      </c>
      <c r="BO484" s="129" t="str">
        <f t="shared" si="295"/>
        <v/>
      </c>
      <c r="BQ484" s="4" t="s">
        <v>10</v>
      </c>
      <c r="BR484" s="5">
        <v>45649</v>
      </c>
      <c r="BS484" s="6"/>
      <c r="BT484" s="6"/>
      <c r="BU484" s="6" t="str">
        <f t="shared" si="286"/>
        <v/>
      </c>
      <c r="BV484" s="6" t="str">
        <f>IF(OR(BS484="",BT484=""),"",SUMIFS('تحميل المصنعيات'!$N:$N,'تحميل المصنعيات'!$F:$F,BT$2,'تحميل المصنعيات'!$D:$D,BR484))</f>
        <v/>
      </c>
      <c r="BW484" s="55" t="str">
        <f t="shared" si="272"/>
        <v/>
      </c>
      <c r="BX484" s="55" t="str">
        <f t="shared" si="287"/>
        <v/>
      </c>
      <c r="BY484" s="129" t="str">
        <f t="shared" si="296"/>
        <v/>
      </c>
      <c r="CA484" s="4" t="s">
        <v>10</v>
      </c>
      <c r="CB484" s="5">
        <v>45649</v>
      </c>
      <c r="CC484" s="6"/>
      <c r="CD484" s="6"/>
      <c r="CE484" s="6" t="str">
        <f t="shared" si="288"/>
        <v/>
      </c>
      <c r="CF484" s="6" t="str">
        <f>IF(OR(CC484="",CD484=""),"",SUMIFS('تحميل المصنعيات'!$N:$N,'تحميل المصنعيات'!$F:$F,CD$2,'تحميل المصنعيات'!$D:$D,CB484))</f>
        <v/>
      </c>
      <c r="CG484" s="55" t="str">
        <f t="shared" si="273"/>
        <v/>
      </c>
      <c r="CH484" s="55" t="str">
        <f t="shared" si="274"/>
        <v/>
      </c>
      <c r="CI484" s="129" t="str">
        <f t="shared" si="297"/>
        <v/>
      </c>
      <c r="CK484" s="4" t="s">
        <v>10</v>
      </c>
      <c r="CL484" s="5">
        <v>45649</v>
      </c>
      <c r="CM484" s="6"/>
      <c r="CN484" s="6"/>
      <c r="CO484" s="6" t="str">
        <f t="shared" si="289"/>
        <v/>
      </c>
      <c r="CP484" s="6" t="str">
        <f>IF(OR(CM484="",CN484=""),"",SUMIFS('تحميل المصنعيات'!$N:$N,'تحميل المصنعيات'!$F:$F,CN$2,'تحميل المصنعيات'!$D:$D,CL484))</f>
        <v/>
      </c>
      <c r="CQ484" s="55" t="str">
        <f t="shared" si="275"/>
        <v/>
      </c>
      <c r="CR484" s="55" t="str">
        <f t="shared" si="276"/>
        <v/>
      </c>
      <c r="CS484" s="129" t="str">
        <f t="shared" si="298"/>
        <v/>
      </c>
    </row>
    <row r="485" spans="9:97" x14ac:dyDescent="0.25">
      <c r="I485" s="4" t="s">
        <v>11</v>
      </c>
      <c r="J485" s="5">
        <v>45650</v>
      </c>
      <c r="K485" s="6"/>
      <c r="L485" s="6"/>
      <c r="M485" s="6" t="str">
        <f t="shared" si="277"/>
        <v/>
      </c>
      <c r="N485" s="6" t="str">
        <f>IF(OR(K485="",L485=""),"",SUMIFS('تحميل المصنعيات'!$N:$N,'تحميل المصنعيات'!$F:$F,L$2,'تحميل المصنعيات'!$D:$D,J485))</f>
        <v/>
      </c>
      <c r="O485" s="55" t="str">
        <f t="shared" si="263"/>
        <v/>
      </c>
      <c r="P485" s="55" t="str">
        <f t="shared" si="290"/>
        <v/>
      </c>
      <c r="Q485" s="129" t="str">
        <f t="shared" si="278"/>
        <v/>
      </c>
      <c r="S485" s="4" t="s">
        <v>11</v>
      </c>
      <c r="T485" s="5">
        <v>45650</v>
      </c>
      <c r="U485" s="6"/>
      <c r="V485" s="6"/>
      <c r="W485" s="6" t="str">
        <f t="shared" si="279"/>
        <v/>
      </c>
      <c r="X485" s="6" t="str">
        <f>IF(OR(U485="",V485=""),"",SUMIFS('تحميل المصنعيات'!$N:$N,'تحميل المصنعيات'!$F:$F,V$2,'تحميل المصنعيات'!$D:$D,T485))</f>
        <v/>
      </c>
      <c r="Y485" s="55" t="str">
        <f t="shared" si="264"/>
        <v/>
      </c>
      <c r="Z485" s="55" t="str">
        <f t="shared" si="265"/>
        <v/>
      </c>
      <c r="AA485" s="129" t="str">
        <f t="shared" si="291"/>
        <v/>
      </c>
      <c r="AC485" s="4" t="s">
        <v>11</v>
      </c>
      <c r="AD485" s="5">
        <v>45650</v>
      </c>
      <c r="AE485" s="6"/>
      <c r="AF485" s="6"/>
      <c r="AG485" s="6" t="str">
        <f t="shared" si="280"/>
        <v/>
      </c>
      <c r="AH485" s="6" t="str">
        <f>IF(OR(AE485="",AF485=""),"",SUMIFS('تحميل المصنعيات'!$N:$N,'تحميل المصنعيات'!$F:$F,AF$2,'تحميل المصنعيات'!$D:$D,AD485))</f>
        <v/>
      </c>
      <c r="AI485" s="55" t="str">
        <f t="shared" si="266"/>
        <v/>
      </c>
      <c r="AJ485" s="55" t="str">
        <f t="shared" si="281"/>
        <v/>
      </c>
      <c r="AK485" s="129" t="str">
        <f t="shared" si="292"/>
        <v/>
      </c>
      <c r="AM485" s="4" t="s">
        <v>11</v>
      </c>
      <c r="AN485" s="5">
        <v>45650</v>
      </c>
      <c r="AO485" s="6"/>
      <c r="AP485" s="6"/>
      <c r="AQ485" s="6" t="str">
        <f t="shared" si="282"/>
        <v/>
      </c>
      <c r="AR485" s="6" t="str">
        <f>IF(OR(AO485="",AP485=""),"",SUMIFS('تحميل المصنعيات'!$N:$N,'تحميل المصنعيات'!$F:$F,AP$2,'تحميل المصنعيات'!$D:$D,AN485))</f>
        <v/>
      </c>
      <c r="AS485" s="55" t="str">
        <f t="shared" si="267"/>
        <v/>
      </c>
      <c r="AT485" s="55" t="str">
        <f t="shared" si="268"/>
        <v/>
      </c>
      <c r="AU485" s="129" t="str">
        <f t="shared" si="293"/>
        <v/>
      </c>
      <c r="AW485" s="4" t="s">
        <v>11</v>
      </c>
      <c r="AX485" s="5">
        <v>45650</v>
      </c>
      <c r="AY485" s="6"/>
      <c r="AZ485" s="6"/>
      <c r="BA485" s="6" t="str">
        <f t="shared" si="283"/>
        <v/>
      </c>
      <c r="BB485" s="6" t="str">
        <f>IF(OR(AY485="",AZ485=""),"",SUMIFS('تحميل المصنعيات'!$N:$N,'تحميل المصنعيات'!$F:$F,AZ$2,'تحميل المصنعيات'!$D:$D,AX485))</f>
        <v/>
      </c>
      <c r="BC485" s="55" t="str">
        <f t="shared" si="269"/>
        <v/>
      </c>
      <c r="BD485" s="55" t="str">
        <f t="shared" si="284"/>
        <v/>
      </c>
      <c r="BE485" s="129" t="str">
        <f t="shared" si="294"/>
        <v/>
      </c>
      <c r="BG485" s="4" t="s">
        <v>11</v>
      </c>
      <c r="BH485" s="5">
        <v>45650</v>
      </c>
      <c r="BI485" s="6"/>
      <c r="BJ485" s="6"/>
      <c r="BK485" s="6" t="str">
        <f t="shared" si="285"/>
        <v/>
      </c>
      <c r="BL485" s="6" t="str">
        <f>IF(OR(BI485="",BJ485=""),"",SUMIFS('تحميل المصنعيات'!$N:$N,'تحميل المصنعيات'!$F:$F,BJ$2,'تحميل المصنعيات'!$D:$D,BH485))</f>
        <v/>
      </c>
      <c r="BM485" s="55" t="str">
        <f t="shared" si="270"/>
        <v/>
      </c>
      <c r="BN485" s="55" t="str">
        <f t="shared" si="271"/>
        <v/>
      </c>
      <c r="BO485" s="129" t="str">
        <f t="shared" si="295"/>
        <v/>
      </c>
      <c r="BQ485" s="4" t="s">
        <v>11</v>
      </c>
      <c r="BR485" s="5">
        <v>45650</v>
      </c>
      <c r="BS485" s="6"/>
      <c r="BT485" s="6"/>
      <c r="BU485" s="6" t="str">
        <f t="shared" si="286"/>
        <v/>
      </c>
      <c r="BV485" s="6" t="str">
        <f>IF(OR(BS485="",BT485=""),"",SUMIFS('تحميل المصنعيات'!$N:$N,'تحميل المصنعيات'!$F:$F,BT$2,'تحميل المصنعيات'!$D:$D,BR485))</f>
        <v/>
      </c>
      <c r="BW485" s="55" t="str">
        <f t="shared" si="272"/>
        <v/>
      </c>
      <c r="BX485" s="55" t="str">
        <f t="shared" si="287"/>
        <v/>
      </c>
      <c r="BY485" s="129" t="str">
        <f t="shared" si="296"/>
        <v/>
      </c>
      <c r="CA485" s="4" t="s">
        <v>11</v>
      </c>
      <c r="CB485" s="5">
        <v>45650</v>
      </c>
      <c r="CC485" s="6"/>
      <c r="CD485" s="6"/>
      <c r="CE485" s="6" t="str">
        <f t="shared" si="288"/>
        <v/>
      </c>
      <c r="CF485" s="6" t="str">
        <f>IF(OR(CC485="",CD485=""),"",SUMIFS('تحميل المصنعيات'!$N:$N,'تحميل المصنعيات'!$F:$F,CD$2,'تحميل المصنعيات'!$D:$D,CB485))</f>
        <v/>
      </c>
      <c r="CG485" s="55" t="str">
        <f t="shared" si="273"/>
        <v/>
      </c>
      <c r="CH485" s="55" t="str">
        <f t="shared" si="274"/>
        <v/>
      </c>
      <c r="CI485" s="129" t="str">
        <f t="shared" si="297"/>
        <v/>
      </c>
      <c r="CK485" s="4" t="s">
        <v>11</v>
      </c>
      <c r="CL485" s="5">
        <v>45650</v>
      </c>
      <c r="CM485" s="6"/>
      <c r="CN485" s="6"/>
      <c r="CO485" s="6" t="str">
        <f t="shared" si="289"/>
        <v/>
      </c>
      <c r="CP485" s="6" t="str">
        <f>IF(OR(CM485="",CN485=""),"",SUMIFS('تحميل المصنعيات'!$N:$N,'تحميل المصنعيات'!$F:$F,CN$2,'تحميل المصنعيات'!$D:$D,CL485))</f>
        <v/>
      </c>
      <c r="CQ485" s="55" t="str">
        <f t="shared" si="275"/>
        <v/>
      </c>
      <c r="CR485" s="55" t="str">
        <f t="shared" si="276"/>
        <v/>
      </c>
      <c r="CS485" s="129" t="str">
        <f t="shared" si="298"/>
        <v/>
      </c>
    </row>
    <row r="486" spans="9:97" x14ac:dyDescent="0.25">
      <c r="I486" s="4" t="s">
        <v>12</v>
      </c>
      <c r="J486" s="5">
        <v>45651</v>
      </c>
      <c r="K486" s="6"/>
      <c r="L486" s="6"/>
      <c r="M486" s="6" t="str">
        <f t="shared" si="277"/>
        <v/>
      </c>
      <c r="N486" s="6" t="str">
        <f>IF(OR(K486="",L486=""),"",SUMIFS('تحميل المصنعيات'!$N:$N,'تحميل المصنعيات'!$F:$F,L$2,'تحميل المصنعيات'!$D:$D,J486))</f>
        <v/>
      </c>
      <c r="O486" s="55" t="str">
        <f t="shared" si="263"/>
        <v/>
      </c>
      <c r="P486" s="55" t="str">
        <f t="shared" si="290"/>
        <v/>
      </c>
      <c r="Q486" s="129" t="str">
        <f t="shared" si="278"/>
        <v/>
      </c>
      <c r="S486" s="4" t="s">
        <v>12</v>
      </c>
      <c r="T486" s="5">
        <v>45651</v>
      </c>
      <c r="U486" s="6"/>
      <c r="V486" s="6"/>
      <c r="W486" s="6" t="str">
        <f t="shared" si="279"/>
        <v/>
      </c>
      <c r="X486" s="6" t="str">
        <f>IF(OR(U486="",V486=""),"",SUMIFS('تحميل المصنعيات'!$N:$N,'تحميل المصنعيات'!$F:$F,V$2,'تحميل المصنعيات'!$D:$D,T486))</f>
        <v/>
      </c>
      <c r="Y486" s="55" t="str">
        <f t="shared" si="264"/>
        <v/>
      </c>
      <c r="Z486" s="55" t="str">
        <f t="shared" si="265"/>
        <v/>
      </c>
      <c r="AA486" s="129" t="str">
        <f t="shared" si="291"/>
        <v/>
      </c>
      <c r="AC486" s="4" t="s">
        <v>12</v>
      </c>
      <c r="AD486" s="5">
        <v>45651</v>
      </c>
      <c r="AE486" s="6"/>
      <c r="AF486" s="6"/>
      <c r="AG486" s="6" t="str">
        <f t="shared" si="280"/>
        <v/>
      </c>
      <c r="AH486" s="6" t="str">
        <f>IF(OR(AE486="",AF486=""),"",SUMIFS('تحميل المصنعيات'!$N:$N,'تحميل المصنعيات'!$F:$F,AF$2,'تحميل المصنعيات'!$D:$D,AD486))</f>
        <v/>
      </c>
      <c r="AI486" s="55" t="str">
        <f t="shared" si="266"/>
        <v/>
      </c>
      <c r="AJ486" s="55" t="str">
        <f t="shared" si="281"/>
        <v/>
      </c>
      <c r="AK486" s="129" t="str">
        <f t="shared" si="292"/>
        <v/>
      </c>
      <c r="AM486" s="4" t="s">
        <v>12</v>
      </c>
      <c r="AN486" s="5">
        <v>45651</v>
      </c>
      <c r="AO486" s="6"/>
      <c r="AP486" s="6"/>
      <c r="AQ486" s="6" t="str">
        <f t="shared" si="282"/>
        <v/>
      </c>
      <c r="AR486" s="6" t="str">
        <f>IF(OR(AO486="",AP486=""),"",SUMIFS('تحميل المصنعيات'!$N:$N,'تحميل المصنعيات'!$F:$F,AP$2,'تحميل المصنعيات'!$D:$D,AN486))</f>
        <v/>
      </c>
      <c r="AS486" s="55" t="str">
        <f t="shared" si="267"/>
        <v/>
      </c>
      <c r="AT486" s="55" t="str">
        <f t="shared" si="268"/>
        <v/>
      </c>
      <c r="AU486" s="129" t="str">
        <f t="shared" si="293"/>
        <v/>
      </c>
      <c r="AW486" s="4" t="s">
        <v>12</v>
      </c>
      <c r="AX486" s="5">
        <v>45651</v>
      </c>
      <c r="AY486" s="6"/>
      <c r="AZ486" s="6"/>
      <c r="BA486" s="6" t="str">
        <f t="shared" si="283"/>
        <v/>
      </c>
      <c r="BB486" s="6" t="str">
        <f>IF(OR(AY486="",AZ486=""),"",SUMIFS('تحميل المصنعيات'!$N:$N,'تحميل المصنعيات'!$F:$F,AZ$2,'تحميل المصنعيات'!$D:$D,AX486))</f>
        <v/>
      </c>
      <c r="BC486" s="55" t="str">
        <f t="shared" si="269"/>
        <v/>
      </c>
      <c r="BD486" s="55" t="str">
        <f t="shared" si="284"/>
        <v/>
      </c>
      <c r="BE486" s="129" t="str">
        <f t="shared" si="294"/>
        <v/>
      </c>
      <c r="BG486" s="4" t="s">
        <v>12</v>
      </c>
      <c r="BH486" s="5">
        <v>45651</v>
      </c>
      <c r="BI486" s="6"/>
      <c r="BJ486" s="6"/>
      <c r="BK486" s="6" t="str">
        <f t="shared" si="285"/>
        <v/>
      </c>
      <c r="BL486" s="6" t="str">
        <f>IF(OR(BI486="",BJ486=""),"",SUMIFS('تحميل المصنعيات'!$N:$N,'تحميل المصنعيات'!$F:$F,BJ$2,'تحميل المصنعيات'!$D:$D,BH486))</f>
        <v/>
      </c>
      <c r="BM486" s="55" t="str">
        <f t="shared" si="270"/>
        <v/>
      </c>
      <c r="BN486" s="55" t="str">
        <f t="shared" si="271"/>
        <v/>
      </c>
      <c r="BO486" s="129" t="str">
        <f t="shared" si="295"/>
        <v/>
      </c>
      <c r="BQ486" s="4" t="s">
        <v>12</v>
      </c>
      <c r="BR486" s="5">
        <v>45651</v>
      </c>
      <c r="BS486" s="6"/>
      <c r="BT486" s="6"/>
      <c r="BU486" s="6" t="str">
        <f t="shared" si="286"/>
        <v/>
      </c>
      <c r="BV486" s="6" t="str">
        <f>IF(OR(BS486="",BT486=""),"",SUMIFS('تحميل المصنعيات'!$N:$N,'تحميل المصنعيات'!$F:$F,BT$2,'تحميل المصنعيات'!$D:$D,BR486))</f>
        <v/>
      </c>
      <c r="BW486" s="55" t="str">
        <f t="shared" si="272"/>
        <v/>
      </c>
      <c r="BX486" s="55" t="str">
        <f t="shared" si="287"/>
        <v/>
      </c>
      <c r="BY486" s="129" t="str">
        <f t="shared" si="296"/>
        <v/>
      </c>
      <c r="CA486" s="4" t="s">
        <v>12</v>
      </c>
      <c r="CB486" s="5">
        <v>45651</v>
      </c>
      <c r="CC486" s="6"/>
      <c r="CD486" s="6"/>
      <c r="CE486" s="6" t="str">
        <f t="shared" si="288"/>
        <v/>
      </c>
      <c r="CF486" s="6" t="str">
        <f>IF(OR(CC486="",CD486=""),"",SUMIFS('تحميل المصنعيات'!$N:$N,'تحميل المصنعيات'!$F:$F,CD$2,'تحميل المصنعيات'!$D:$D,CB486))</f>
        <v/>
      </c>
      <c r="CG486" s="55" t="str">
        <f t="shared" si="273"/>
        <v/>
      </c>
      <c r="CH486" s="55" t="str">
        <f t="shared" si="274"/>
        <v/>
      </c>
      <c r="CI486" s="129" t="str">
        <f t="shared" si="297"/>
        <v/>
      </c>
      <c r="CK486" s="4" t="s">
        <v>12</v>
      </c>
      <c r="CL486" s="5">
        <v>45651</v>
      </c>
      <c r="CM486" s="6"/>
      <c r="CN486" s="6"/>
      <c r="CO486" s="6" t="str">
        <f t="shared" si="289"/>
        <v/>
      </c>
      <c r="CP486" s="6" t="str">
        <f>IF(OR(CM486="",CN486=""),"",SUMIFS('تحميل المصنعيات'!$N:$N,'تحميل المصنعيات'!$F:$F,CN$2,'تحميل المصنعيات'!$D:$D,CL486))</f>
        <v/>
      </c>
      <c r="CQ486" s="55" t="str">
        <f t="shared" si="275"/>
        <v/>
      </c>
      <c r="CR486" s="55" t="str">
        <f t="shared" si="276"/>
        <v/>
      </c>
      <c r="CS486" s="129" t="str">
        <f t="shared" si="298"/>
        <v/>
      </c>
    </row>
    <row r="487" spans="9:97" x14ac:dyDescent="0.25">
      <c r="I487" s="4" t="s">
        <v>13</v>
      </c>
      <c r="J487" s="5">
        <v>45652</v>
      </c>
      <c r="K487" s="6"/>
      <c r="L487" s="6"/>
      <c r="M487" s="6" t="str">
        <f t="shared" si="277"/>
        <v/>
      </c>
      <c r="N487" s="6" t="str">
        <f>IF(OR(K487="",L487=""),"",SUMIFS('تحميل المصنعيات'!$N:$N,'تحميل المصنعيات'!$F:$F,L$2,'تحميل المصنعيات'!$D:$D,J487))</f>
        <v/>
      </c>
      <c r="O487" s="55" t="str">
        <f t="shared" si="263"/>
        <v/>
      </c>
      <c r="P487" s="55" t="str">
        <f t="shared" si="290"/>
        <v/>
      </c>
      <c r="Q487" s="129" t="str">
        <f t="shared" si="278"/>
        <v/>
      </c>
      <c r="S487" s="4" t="s">
        <v>13</v>
      </c>
      <c r="T487" s="5">
        <v>45652</v>
      </c>
      <c r="U487" s="6"/>
      <c r="V487" s="6"/>
      <c r="W487" s="6" t="str">
        <f t="shared" si="279"/>
        <v/>
      </c>
      <c r="X487" s="6" t="str">
        <f>IF(OR(U487="",V487=""),"",SUMIFS('تحميل المصنعيات'!$N:$N,'تحميل المصنعيات'!$F:$F,V$2,'تحميل المصنعيات'!$D:$D,T487))</f>
        <v/>
      </c>
      <c r="Y487" s="55" t="str">
        <f t="shared" si="264"/>
        <v/>
      </c>
      <c r="Z487" s="55" t="str">
        <f t="shared" si="265"/>
        <v/>
      </c>
      <c r="AA487" s="129" t="str">
        <f t="shared" si="291"/>
        <v/>
      </c>
      <c r="AC487" s="4" t="s">
        <v>13</v>
      </c>
      <c r="AD487" s="5">
        <v>45652</v>
      </c>
      <c r="AE487" s="6"/>
      <c r="AF487" s="6"/>
      <c r="AG487" s="6" t="str">
        <f t="shared" si="280"/>
        <v/>
      </c>
      <c r="AH487" s="6" t="str">
        <f>IF(OR(AE487="",AF487=""),"",SUMIFS('تحميل المصنعيات'!$N:$N,'تحميل المصنعيات'!$F:$F,AF$2,'تحميل المصنعيات'!$D:$D,AD487))</f>
        <v/>
      </c>
      <c r="AI487" s="55" t="str">
        <f t="shared" si="266"/>
        <v/>
      </c>
      <c r="AJ487" s="55" t="str">
        <f t="shared" si="281"/>
        <v/>
      </c>
      <c r="AK487" s="129" t="str">
        <f t="shared" si="292"/>
        <v/>
      </c>
      <c r="AM487" s="4" t="s">
        <v>13</v>
      </c>
      <c r="AN487" s="5">
        <v>45652</v>
      </c>
      <c r="AO487" s="6"/>
      <c r="AP487" s="6"/>
      <c r="AQ487" s="6" t="str">
        <f t="shared" si="282"/>
        <v/>
      </c>
      <c r="AR487" s="6" t="str">
        <f>IF(OR(AO487="",AP487=""),"",SUMIFS('تحميل المصنعيات'!$N:$N,'تحميل المصنعيات'!$F:$F,AP$2,'تحميل المصنعيات'!$D:$D,AN487))</f>
        <v/>
      </c>
      <c r="AS487" s="55" t="str">
        <f t="shared" si="267"/>
        <v/>
      </c>
      <c r="AT487" s="55" t="str">
        <f t="shared" si="268"/>
        <v/>
      </c>
      <c r="AU487" s="129" t="str">
        <f t="shared" si="293"/>
        <v/>
      </c>
      <c r="AW487" s="4" t="s">
        <v>13</v>
      </c>
      <c r="AX487" s="5">
        <v>45652</v>
      </c>
      <c r="AY487" s="6"/>
      <c r="AZ487" s="6"/>
      <c r="BA487" s="6" t="str">
        <f t="shared" si="283"/>
        <v/>
      </c>
      <c r="BB487" s="6" t="str">
        <f>IF(OR(AY487="",AZ487=""),"",SUMIFS('تحميل المصنعيات'!$N:$N,'تحميل المصنعيات'!$F:$F,AZ$2,'تحميل المصنعيات'!$D:$D,AX487))</f>
        <v/>
      </c>
      <c r="BC487" s="55" t="str">
        <f t="shared" si="269"/>
        <v/>
      </c>
      <c r="BD487" s="55" t="str">
        <f t="shared" si="284"/>
        <v/>
      </c>
      <c r="BE487" s="129" t="str">
        <f t="shared" si="294"/>
        <v/>
      </c>
      <c r="BG487" s="4" t="s">
        <v>13</v>
      </c>
      <c r="BH487" s="5">
        <v>45652</v>
      </c>
      <c r="BI487" s="6"/>
      <c r="BJ487" s="6"/>
      <c r="BK487" s="6" t="str">
        <f t="shared" si="285"/>
        <v/>
      </c>
      <c r="BL487" s="6" t="str">
        <f>IF(OR(BI487="",BJ487=""),"",SUMIFS('تحميل المصنعيات'!$N:$N,'تحميل المصنعيات'!$F:$F,BJ$2,'تحميل المصنعيات'!$D:$D,BH487))</f>
        <v/>
      </c>
      <c r="BM487" s="55" t="str">
        <f t="shared" si="270"/>
        <v/>
      </c>
      <c r="BN487" s="55" t="str">
        <f t="shared" si="271"/>
        <v/>
      </c>
      <c r="BO487" s="129" t="str">
        <f t="shared" si="295"/>
        <v/>
      </c>
      <c r="BQ487" s="4" t="s">
        <v>13</v>
      </c>
      <c r="BR487" s="5">
        <v>45652</v>
      </c>
      <c r="BS487" s="6"/>
      <c r="BT487" s="6"/>
      <c r="BU487" s="6" t="str">
        <f t="shared" si="286"/>
        <v/>
      </c>
      <c r="BV487" s="6" t="str">
        <f>IF(OR(BS487="",BT487=""),"",SUMIFS('تحميل المصنعيات'!$N:$N,'تحميل المصنعيات'!$F:$F,BT$2,'تحميل المصنعيات'!$D:$D,BR487))</f>
        <v/>
      </c>
      <c r="BW487" s="55" t="str">
        <f t="shared" si="272"/>
        <v/>
      </c>
      <c r="BX487" s="55" t="str">
        <f t="shared" si="287"/>
        <v/>
      </c>
      <c r="BY487" s="129" t="str">
        <f t="shared" si="296"/>
        <v/>
      </c>
      <c r="CA487" s="4" t="s">
        <v>13</v>
      </c>
      <c r="CB487" s="5">
        <v>45652</v>
      </c>
      <c r="CC487" s="6"/>
      <c r="CD487" s="6"/>
      <c r="CE487" s="6" t="str">
        <f t="shared" si="288"/>
        <v/>
      </c>
      <c r="CF487" s="6" t="str">
        <f>IF(OR(CC487="",CD487=""),"",SUMIFS('تحميل المصنعيات'!$N:$N,'تحميل المصنعيات'!$F:$F,CD$2,'تحميل المصنعيات'!$D:$D,CB487))</f>
        <v/>
      </c>
      <c r="CG487" s="55" t="str">
        <f t="shared" si="273"/>
        <v/>
      </c>
      <c r="CH487" s="55" t="str">
        <f t="shared" si="274"/>
        <v/>
      </c>
      <c r="CI487" s="129" t="str">
        <f t="shared" si="297"/>
        <v/>
      </c>
      <c r="CK487" s="4" t="s">
        <v>13</v>
      </c>
      <c r="CL487" s="5">
        <v>45652</v>
      </c>
      <c r="CM487" s="6"/>
      <c r="CN487" s="6"/>
      <c r="CO487" s="6" t="str">
        <f t="shared" si="289"/>
        <v/>
      </c>
      <c r="CP487" s="6" t="str">
        <f>IF(OR(CM487="",CN487=""),"",SUMIFS('تحميل المصنعيات'!$N:$N,'تحميل المصنعيات'!$F:$F,CN$2,'تحميل المصنعيات'!$D:$D,CL487))</f>
        <v/>
      </c>
      <c r="CQ487" s="55" t="str">
        <f t="shared" si="275"/>
        <v/>
      </c>
      <c r="CR487" s="55" t="str">
        <f t="shared" si="276"/>
        <v/>
      </c>
      <c r="CS487" s="129" t="str">
        <f t="shared" si="298"/>
        <v/>
      </c>
    </row>
    <row r="488" spans="9:97" x14ac:dyDescent="0.25">
      <c r="I488" s="132" t="s">
        <v>30</v>
      </c>
      <c r="J488" s="133">
        <v>45653</v>
      </c>
      <c r="K488" s="134"/>
      <c r="L488" s="134"/>
      <c r="M488" s="134" t="str">
        <f t="shared" si="277"/>
        <v/>
      </c>
      <c r="N488" s="134" t="str">
        <f>IF(OR(K488="",L488=""),"",SUMIFS('تحميل المصنعيات'!$N:$N,'تحميل المصنعيات'!$F:$F,L$2,'تحميل المصنعيات'!$D:$D,J488))</f>
        <v/>
      </c>
      <c r="O488" s="135" t="str">
        <f t="shared" si="263"/>
        <v/>
      </c>
      <c r="P488" s="135" t="str">
        <f t="shared" si="290"/>
        <v/>
      </c>
      <c r="Q488" s="132" t="str">
        <f t="shared" si="278"/>
        <v/>
      </c>
      <c r="S488" s="132" t="s">
        <v>30</v>
      </c>
      <c r="T488" s="133">
        <v>45653</v>
      </c>
      <c r="U488" s="134"/>
      <c r="V488" s="134"/>
      <c r="W488" s="134" t="str">
        <f t="shared" si="279"/>
        <v/>
      </c>
      <c r="X488" s="134" t="str">
        <f>IF(OR(U488="",V488=""),"",SUMIFS('تحميل المصنعيات'!$N:$N,'تحميل المصنعيات'!$F:$F,V$2,'تحميل المصنعيات'!$D:$D,T488))</f>
        <v/>
      </c>
      <c r="Y488" s="135" t="str">
        <f t="shared" si="264"/>
        <v/>
      </c>
      <c r="Z488" s="135" t="str">
        <f t="shared" si="265"/>
        <v/>
      </c>
      <c r="AA488" s="132" t="str">
        <f t="shared" si="291"/>
        <v/>
      </c>
      <c r="AC488" s="132" t="s">
        <v>30</v>
      </c>
      <c r="AD488" s="133">
        <v>45653</v>
      </c>
      <c r="AE488" s="134"/>
      <c r="AF488" s="134"/>
      <c r="AG488" s="134" t="str">
        <f t="shared" si="280"/>
        <v/>
      </c>
      <c r="AH488" s="134" t="str">
        <f>IF(OR(AE488="",AF488=""),"",SUMIFS('تحميل المصنعيات'!$N:$N,'تحميل المصنعيات'!$F:$F,AF$2,'تحميل المصنعيات'!$D:$D,AD488))</f>
        <v/>
      </c>
      <c r="AI488" s="135" t="str">
        <f t="shared" si="266"/>
        <v/>
      </c>
      <c r="AJ488" s="135" t="str">
        <f t="shared" si="281"/>
        <v/>
      </c>
      <c r="AK488" s="132" t="str">
        <f t="shared" si="292"/>
        <v/>
      </c>
      <c r="AM488" s="132" t="s">
        <v>30</v>
      </c>
      <c r="AN488" s="133">
        <v>45653</v>
      </c>
      <c r="AO488" s="134"/>
      <c r="AP488" s="134"/>
      <c r="AQ488" s="134" t="str">
        <f t="shared" si="282"/>
        <v/>
      </c>
      <c r="AR488" s="134" t="str">
        <f>IF(OR(AO488="",AP488=""),"",SUMIFS('تحميل المصنعيات'!$N:$N,'تحميل المصنعيات'!$F:$F,AP$2,'تحميل المصنعيات'!$D:$D,AN488))</f>
        <v/>
      </c>
      <c r="AS488" s="135" t="str">
        <f t="shared" si="267"/>
        <v/>
      </c>
      <c r="AT488" s="135" t="str">
        <f t="shared" si="268"/>
        <v/>
      </c>
      <c r="AU488" s="132" t="str">
        <f t="shared" si="293"/>
        <v/>
      </c>
      <c r="AW488" s="132" t="s">
        <v>30</v>
      </c>
      <c r="AX488" s="133">
        <v>45653</v>
      </c>
      <c r="AY488" s="134"/>
      <c r="AZ488" s="134"/>
      <c r="BA488" s="134" t="str">
        <f t="shared" si="283"/>
        <v/>
      </c>
      <c r="BB488" s="134" t="str">
        <f>IF(OR(AY488="",AZ488=""),"",SUMIFS('تحميل المصنعيات'!$N:$N,'تحميل المصنعيات'!$F:$F,AZ$2,'تحميل المصنعيات'!$D:$D,AX488))</f>
        <v/>
      </c>
      <c r="BC488" s="135" t="str">
        <f t="shared" si="269"/>
        <v/>
      </c>
      <c r="BD488" s="135" t="str">
        <f t="shared" si="284"/>
        <v/>
      </c>
      <c r="BE488" s="132" t="str">
        <f t="shared" si="294"/>
        <v/>
      </c>
      <c r="BG488" s="132" t="s">
        <v>30</v>
      </c>
      <c r="BH488" s="133">
        <v>45653</v>
      </c>
      <c r="BI488" s="134"/>
      <c r="BJ488" s="134"/>
      <c r="BK488" s="134" t="str">
        <f t="shared" si="285"/>
        <v/>
      </c>
      <c r="BL488" s="134" t="str">
        <f>IF(OR(BI488="",BJ488=""),"",SUMIFS('تحميل المصنعيات'!$N:$N,'تحميل المصنعيات'!$F:$F,BJ$2,'تحميل المصنعيات'!$D:$D,BH488))</f>
        <v/>
      </c>
      <c r="BM488" s="135" t="str">
        <f t="shared" si="270"/>
        <v/>
      </c>
      <c r="BN488" s="135" t="str">
        <f t="shared" si="271"/>
        <v/>
      </c>
      <c r="BO488" s="132" t="str">
        <f t="shared" si="295"/>
        <v/>
      </c>
      <c r="BQ488" s="132" t="s">
        <v>30</v>
      </c>
      <c r="BR488" s="133">
        <v>45653</v>
      </c>
      <c r="BS488" s="134"/>
      <c r="BT488" s="134"/>
      <c r="BU488" s="134" t="str">
        <f t="shared" si="286"/>
        <v/>
      </c>
      <c r="BV488" s="134" t="str">
        <f>IF(OR(BS488="",BT488=""),"",SUMIFS('تحميل المصنعيات'!$N:$N,'تحميل المصنعيات'!$F:$F,BT$2,'تحميل المصنعيات'!$D:$D,BR488))</f>
        <v/>
      </c>
      <c r="BW488" s="135" t="str">
        <f t="shared" si="272"/>
        <v/>
      </c>
      <c r="BX488" s="135" t="str">
        <f t="shared" si="287"/>
        <v/>
      </c>
      <c r="BY488" s="132" t="str">
        <f t="shared" si="296"/>
        <v/>
      </c>
      <c r="CA488" s="132" t="s">
        <v>30</v>
      </c>
      <c r="CB488" s="133">
        <v>45653</v>
      </c>
      <c r="CC488" s="134"/>
      <c r="CD488" s="134"/>
      <c r="CE488" s="134" t="str">
        <f t="shared" si="288"/>
        <v/>
      </c>
      <c r="CF488" s="134" t="str">
        <f>IF(OR(CC488="",CD488=""),"",SUMIFS('تحميل المصنعيات'!$N:$N,'تحميل المصنعيات'!$F:$F,CD$2,'تحميل المصنعيات'!$D:$D,CB488))</f>
        <v/>
      </c>
      <c r="CG488" s="135" t="str">
        <f t="shared" si="273"/>
        <v/>
      </c>
      <c r="CH488" s="135" t="str">
        <f t="shared" si="274"/>
        <v/>
      </c>
      <c r="CI488" s="132" t="str">
        <f t="shared" si="297"/>
        <v/>
      </c>
      <c r="CK488" s="132" t="s">
        <v>30</v>
      </c>
      <c r="CL488" s="133">
        <v>45653</v>
      </c>
      <c r="CM488" s="134"/>
      <c r="CN488" s="134"/>
      <c r="CO488" s="134" t="str">
        <f t="shared" si="289"/>
        <v/>
      </c>
      <c r="CP488" s="134" t="str">
        <f>IF(OR(CM488="",CN488=""),"",SUMIFS('تحميل المصنعيات'!$N:$N,'تحميل المصنعيات'!$F:$F,CN$2,'تحميل المصنعيات'!$D:$D,CL488))</f>
        <v/>
      </c>
      <c r="CQ488" s="135" t="str">
        <f t="shared" si="275"/>
        <v/>
      </c>
      <c r="CR488" s="135" t="str">
        <f t="shared" si="276"/>
        <v/>
      </c>
      <c r="CS488" s="132" t="str">
        <f t="shared" si="298"/>
        <v/>
      </c>
    </row>
    <row r="489" spans="9:97" x14ac:dyDescent="0.25">
      <c r="I489" s="4" t="s">
        <v>8</v>
      </c>
      <c r="J489" s="5">
        <v>45654</v>
      </c>
      <c r="K489" s="6"/>
      <c r="L489" s="6"/>
      <c r="M489" s="6" t="str">
        <f t="shared" si="277"/>
        <v/>
      </c>
      <c r="N489" s="6" t="str">
        <f>IF(OR(K489="",L489=""),"",SUMIFS('تحميل المصنعيات'!$N:$N,'تحميل المصنعيات'!$F:$F,L$2,'تحميل المصنعيات'!$D:$D,J489))</f>
        <v/>
      </c>
      <c r="O489" s="55" t="str">
        <f t="shared" si="263"/>
        <v/>
      </c>
      <c r="P489" s="55" t="str">
        <f t="shared" si="290"/>
        <v/>
      </c>
      <c r="Q489" s="129" t="str">
        <f t="shared" si="278"/>
        <v/>
      </c>
      <c r="S489" s="4" t="s">
        <v>8</v>
      </c>
      <c r="T489" s="5">
        <v>45654</v>
      </c>
      <c r="U489" s="6"/>
      <c r="V489" s="6"/>
      <c r="W489" s="6" t="str">
        <f t="shared" si="279"/>
        <v/>
      </c>
      <c r="X489" s="6" t="str">
        <f>IF(OR(U489="",V489=""),"",SUMIFS('تحميل المصنعيات'!$N:$N,'تحميل المصنعيات'!$F:$F,V$2,'تحميل المصنعيات'!$D:$D,T489))</f>
        <v/>
      </c>
      <c r="Y489" s="55" t="str">
        <f t="shared" si="264"/>
        <v/>
      </c>
      <c r="Z489" s="55" t="str">
        <f t="shared" si="265"/>
        <v/>
      </c>
      <c r="AA489" s="129" t="str">
        <f t="shared" si="291"/>
        <v/>
      </c>
      <c r="AC489" s="4" t="s">
        <v>8</v>
      </c>
      <c r="AD489" s="5">
        <v>45654</v>
      </c>
      <c r="AE489" s="6"/>
      <c r="AF489" s="6"/>
      <c r="AG489" s="6" t="str">
        <f t="shared" si="280"/>
        <v/>
      </c>
      <c r="AH489" s="6" t="str">
        <f>IF(OR(AE489="",AF489=""),"",SUMIFS('تحميل المصنعيات'!$N:$N,'تحميل المصنعيات'!$F:$F,AF$2,'تحميل المصنعيات'!$D:$D,AD489))</f>
        <v/>
      </c>
      <c r="AI489" s="55" t="str">
        <f t="shared" si="266"/>
        <v/>
      </c>
      <c r="AJ489" s="55" t="str">
        <f t="shared" si="281"/>
        <v/>
      </c>
      <c r="AK489" s="129" t="str">
        <f t="shared" si="292"/>
        <v/>
      </c>
      <c r="AM489" s="4" t="s">
        <v>8</v>
      </c>
      <c r="AN489" s="5">
        <v>45654</v>
      </c>
      <c r="AO489" s="6"/>
      <c r="AP489" s="6"/>
      <c r="AQ489" s="6" t="str">
        <f t="shared" si="282"/>
        <v/>
      </c>
      <c r="AR489" s="6" t="str">
        <f>IF(OR(AO489="",AP489=""),"",SUMIFS('تحميل المصنعيات'!$N:$N,'تحميل المصنعيات'!$F:$F,AP$2,'تحميل المصنعيات'!$D:$D,AN489))</f>
        <v/>
      </c>
      <c r="AS489" s="55" t="str">
        <f t="shared" si="267"/>
        <v/>
      </c>
      <c r="AT489" s="55" t="str">
        <f t="shared" si="268"/>
        <v/>
      </c>
      <c r="AU489" s="129" t="str">
        <f t="shared" si="293"/>
        <v/>
      </c>
      <c r="AW489" s="4" t="s">
        <v>8</v>
      </c>
      <c r="AX489" s="5">
        <v>45654</v>
      </c>
      <c r="AY489" s="6"/>
      <c r="AZ489" s="6"/>
      <c r="BA489" s="6" t="str">
        <f t="shared" si="283"/>
        <v/>
      </c>
      <c r="BB489" s="6" t="str">
        <f>IF(OR(AY489="",AZ489=""),"",SUMIFS('تحميل المصنعيات'!$N:$N,'تحميل المصنعيات'!$F:$F,AZ$2,'تحميل المصنعيات'!$D:$D,AX489))</f>
        <v/>
      </c>
      <c r="BC489" s="55" t="str">
        <f t="shared" si="269"/>
        <v/>
      </c>
      <c r="BD489" s="55" t="str">
        <f t="shared" si="284"/>
        <v/>
      </c>
      <c r="BE489" s="129" t="str">
        <f t="shared" si="294"/>
        <v/>
      </c>
      <c r="BG489" s="4" t="s">
        <v>8</v>
      </c>
      <c r="BH489" s="5">
        <v>45654</v>
      </c>
      <c r="BI489" s="6"/>
      <c r="BJ489" s="6"/>
      <c r="BK489" s="6" t="str">
        <f t="shared" si="285"/>
        <v/>
      </c>
      <c r="BL489" s="6" t="str">
        <f>IF(OR(BI489="",BJ489=""),"",SUMIFS('تحميل المصنعيات'!$N:$N,'تحميل المصنعيات'!$F:$F,BJ$2,'تحميل المصنعيات'!$D:$D,BH489))</f>
        <v/>
      </c>
      <c r="BM489" s="55" t="str">
        <f t="shared" si="270"/>
        <v/>
      </c>
      <c r="BN489" s="55" t="str">
        <f t="shared" si="271"/>
        <v/>
      </c>
      <c r="BO489" s="129" t="str">
        <f t="shared" si="295"/>
        <v/>
      </c>
      <c r="BQ489" s="4" t="s">
        <v>8</v>
      </c>
      <c r="BR489" s="5">
        <v>45654</v>
      </c>
      <c r="BS489" s="6"/>
      <c r="BT489" s="6"/>
      <c r="BU489" s="6" t="str">
        <f t="shared" si="286"/>
        <v/>
      </c>
      <c r="BV489" s="6" t="str">
        <f>IF(OR(BS489="",BT489=""),"",SUMIFS('تحميل المصنعيات'!$N:$N,'تحميل المصنعيات'!$F:$F,BT$2,'تحميل المصنعيات'!$D:$D,BR489))</f>
        <v/>
      </c>
      <c r="BW489" s="55" t="str">
        <f t="shared" si="272"/>
        <v/>
      </c>
      <c r="BX489" s="55" t="str">
        <f t="shared" si="287"/>
        <v/>
      </c>
      <c r="BY489" s="129" t="str">
        <f t="shared" si="296"/>
        <v/>
      </c>
      <c r="CA489" s="4" t="s">
        <v>8</v>
      </c>
      <c r="CB489" s="5">
        <v>45654</v>
      </c>
      <c r="CC489" s="6"/>
      <c r="CD489" s="6"/>
      <c r="CE489" s="6" t="str">
        <f t="shared" si="288"/>
        <v/>
      </c>
      <c r="CF489" s="6" t="str">
        <f>IF(OR(CC489="",CD489=""),"",SUMIFS('تحميل المصنعيات'!$N:$N,'تحميل المصنعيات'!$F:$F,CD$2,'تحميل المصنعيات'!$D:$D,CB489))</f>
        <v/>
      </c>
      <c r="CG489" s="55" t="str">
        <f t="shared" si="273"/>
        <v/>
      </c>
      <c r="CH489" s="55" t="str">
        <f t="shared" si="274"/>
        <v/>
      </c>
      <c r="CI489" s="129" t="str">
        <f t="shared" si="297"/>
        <v/>
      </c>
      <c r="CK489" s="4" t="s">
        <v>8</v>
      </c>
      <c r="CL489" s="5">
        <v>45654</v>
      </c>
      <c r="CM489" s="6"/>
      <c r="CN489" s="6"/>
      <c r="CO489" s="6" t="str">
        <f t="shared" si="289"/>
        <v/>
      </c>
      <c r="CP489" s="6" t="str">
        <f>IF(OR(CM489="",CN489=""),"",SUMIFS('تحميل المصنعيات'!$N:$N,'تحميل المصنعيات'!$F:$F,CN$2,'تحميل المصنعيات'!$D:$D,CL489))</f>
        <v/>
      </c>
      <c r="CQ489" s="55" t="str">
        <f t="shared" si="275"/>
        <v/>
      </c>
      <c r="CR489" s="55" t="str">
        <f t="shared" si="276"/>
        <v/>
      </c>
      <c r="CS489" s="129" t="str">
        <f t="shared" si="298"/>
        <v/>
      </c>
    </row>
    <row r="490" spans="9:97" x14ac:dyDescent="0.25">
      <c r="I490" s="4" t="s">
        <v>9</v>
      </c>
      <c r="J490" s="5">
        <v>45655</v>
      </c>
      <c r="K490" s="6"/>
      <c r="L490" s="6"/>
      <c r="M490" s="6" t="str">
        <f t="shared" si="277"/>
        <v/>
      </c>
      <c r="N490" s="6" t="str">
        <f>IF(OR(K490="",L490=""),"",SUMIFS('تحميل المصنعيات'!$N:$N,'تحميل المصنعيات'!$F:$F,L$2,'تحميل المصنعيات'!$D:$D,J490))</f>
        <v/>
      </c>
      <c r="O490" s="55" t="str">
        <f t="shared" si="263"/>
        <v/>
      </c>
      <c r="P490" s="55" t="str">
        <f t="shared" si="290"/>
        <v/>
      </c>
      <c r="Q490" s="129" t="str">
        <f t="shared" si="278"/>
        <v/>
      </c>
      <c r="S490" s="4" t="s">
        <v>9</v>
      </c>
      <c r="T490" s="5">
        <v>45655</v>
      </c>
      <c r="U490" s="6"/>
      <c r="V490" s="6"/>
      <c r="W490" s="6" t="str">
        <f t="shared" si="279"/>
        <v/>
      </c>
      <c r="X490" s="6" t="str">
        <f>IF(OR(U490="",V490=""),"",SUMIFS('تحميل المصنعيات'!$N:$N,'تحميل المصنعيات'!$F:$F,V$2,'تحميل المصنعيات'!$D:$D,T490))</f>
        <v/>
      </c>
      <c r="Y490" s="55" t="str">
        <f t="shared" si="264"/>
        <v/>
      </c>
      <c r="Z490" s="55" t="str">
        <f t="shared" si="265"/>
        <v/>
      </c>
      <c r="AA490" s="129" t="str">
        <f t="shared" si="291"/>
        <v/>
      </c>
      <c r="AC490" s="4" t="s">
        <v>9</v>
      </c>
      <c r="AD490" s="5">
        <v>45655</v>
      </c>
      <c r="AE490" s="6"/>
      <c r="AF490" s="6"/>
      <c r="AG490" s="6" t="str">
        <f t="shared" si="280"/>
        <v/>
      </c>
      <c r="AH490" s="6" t="str">
        <f>IF(OR(AE490="",AF490=""),"",SUMIFS('تحميل المصنعيات'!$N:$N,'تحميل المصنعيات'!$F:$F,AF$2,'تحميل المصنعيات'!$D:$D,AD490))</f>
        <v/>
      </c>
      <c r="AI490" s="55" t="str">
        <f t="shared" si="266"/>
        <v/>
      </c>
      <c r="AJ490" s="55" t="str">
        <f t="shared" si="281"/>
        <v/>
      </c>
      <c r="AK490" s="129" t="str">
        <f t="shared" si="292"/>
        <v/>
      </c>
      <c r="AM490" s="4" t="s">
        <v>9</v>
      </c>
      <c r="AN490" s="5">
        <v>45655</v>
      </c>
      <c r="AO490" s="6"/>
      <c r="AP490" s="6"/>
      <c r="AQ490" s="6" t="str">
        <f t="shared" si="282"/>
        <v/>
      </c>
      <c r="AR490" s="6" t="str">
        <f>IF(OR(AO490="",AP490=""),"",SUMIFS('تحميل المصنعيات'!$N:$N,'تحميل المصنعيات'!$F:$F,AP$2,'تحميل المصنعيات'!$D:$D,AN490))</f>
        <v/>
      </c>
      <c r="AS490" s="55" t="str">
        <f t="shared" si="267"/>
        <v/>
      </c>
      <c r="AT490" s="55" t="str">
        <f t="shared" si="268"/>
        <v/>
      </c>
      <c r="AU490" s="129" t="str">
        <f t="shared" si="293"/>
        <v/>
      </c>
      <c r="AW490" s="4" t="s">
        <v>9</v>
      </c>
      <c r="AX490" s="5">
        <v>45655</v>
      </c>
      <c r="AY490" s="6"/>
      <c r="AZ490" s="6"/>
      <c r="BA490" s="6" t="str">
        <f t="shared" si="283"/>
        <v/>
      </c>
      <c r="BB490" s="6" t="str">
        <f>IF(OR(AY490="",AZ490=""),"",SUMIFS('تحميل المصنعيات'!$N:$N,'تحميل المصنعيات'!$F:$F,AZ$2,'تحميل المصنعيات'!$D:$D,AX490))</f>
        <v/>
      </c>
      <c r="BC490" s="55" t="str">
        <f t="shared" si="269"/>
        <v/>
      </c>
      <c r="BD490" s="55" t="str">
        <f t="shared" si="284"/>
        <v/>
      </c>
      <c r="BE490" s="129" t="str">
        <f t="shared" si="294"/>
        <v/>
      </c>
      <c r="BG490" s="4" t="s">
        <v>9</v>
      </c>
      <c r="BH490" s="5">
        <v>45655</v>
      </c>
      <c r="BI490" s="6"/>
      <c r="BJ490" s="6"/>
      <c r="BK490" s="6" t="str">
        <f t="shared" si="285"/>
        <v/>
      </c>
      <c r="BL490" s="6" t="str">
        <f>IF(OR(BI490="",BJ490=""),"",SUMIFS('تحميل المصنعيات'!$N:$N,'تحميل المصنعيات'!$F:$F,BJ$2,'تحميل المصنعيات'!$D:$D,BH490))</f>
        <v/>
      </c>
      <c r="BM490" s="55" t="str">
        <f t="shared" si="270"/>
        <v/>
      </c>
      <c r="BN490" s="55" t="str">
        <f t="shared" si="271"/>
        <v/>
      </c>
      <c r="BO490" s="129" t="str">
        <f t="shared" si="295"/>
        <v/>
      </c>
      <c r="BQ490" s="4" t="s">
        <v>9</v>
      </c>
      <c r="BR490" s="5">
        <v>45655</v>
      </c>
      <c r="BS490" s="6"/>
      <c r="BT490" s="6"/>
      <c r="BU490" s="6" t="str">
        <f t="shared" si="286"/>
        <v/>
      </c>
      <c r="BV490" s="6" t="str">
        <f>IF(OR(BS490="",BT490=""),"",SUMIFS('تحميل المصنعيات'!$N:$N,'تحميل المصنعيات'!$F:$F,BT$2,'تحميل المصنعيات'!$D:$D,BR490))</f>
        <v/>
      </c>
      <c r="BW490" s="55" t="str">
        <f t="shared" si="272"/>
        <v/>
      </c>
      <c r="BX490" s="55" t="str">
        <f t="shared" si="287"/>
        <v/>
      </c>
      <c r="BY490" s="129" t="str">
        <f t="shared" si="296"/>
        <v/>
      </c>
      <c r="CA490" s="4" t="s">
        <v>9</v>
      </c>
      <c r="CB490" s="5">
        <v>45655</v>
      </c>
      <c r="CC490" s="6"/>
      <c r="CD490" s="6"/>
      <c r="CE490" s="6" t="str">
        <f t="shared" si="288"/>
        <v/>
      </c>
      <c r="CF490" s="6" t="str">
        <f>IF(OR(CC490="",CD490=""),"",SUMIFS('تحميل المصنعيات'!$N:$N,'تحميل المصنعيات'!$F:$F,CD$2,'تحميل المصنعيات'!$D:$D,CB490))</f>
        <v/>
      </c>
      <c r="CG490" s="55" t="str">
        <f t="shared" si="273"/>
        <v/>
      </c>
      <c r="CH490" s="55" t="str">
        <f t="shared" si="274"/>
        <v/>
      </c>
      <c r="CI490" s="129" t="str">
        <f t="shared" si="297"/>
        <v/>
      </c>
      <c r="CK490" s="4" t="s">
        <v>9</v>
      </c>
      <c r="CL490" s="5">
        <v>45655</v>
      </c>
      <c r="CM490" s="6"/>
      <c r="CN490" s="6"/>
      <c r="CO490" s="6" t="str">
        <f t="shared" si="289"/>
        <v/>
      </c>
      <c r="CP490" s="6" t="str">
        <f>IF(OR(CM490="",CN490=""),"",SUMIFS('تحميل المصنعيات'!$N:$N,'تحميل المصنعيات'!$F:$F,CN$2,'تحميل المصنعيات'!$D:$D,CL490))</f>
        <v/>
      </c>
      <c r="CQ490" s="55" t="str">
        <f t="shared" si="275"/>
        <v/>
      </c>
      <c r="CR490" s="55" t="str">
        <f t="shared" si="276"/>
        <v/>
      </c>
      <c r="CS490" s="129" t="str">
        <f t="shared" si="298"/>
        <v/>
      </c>
    </row>
    <row r="491" spans="9:97" x14ac:dyDescent="0.25">
      <c r="I491" s="4" t="s">
        <v>10</v>
      </c>
      <c r="J491" s="5">
        <v>45656</v>
      </c>
      <c r="K491" s="6"/>
      <c r="L491" s="6"/>
      <c r="M491" s="6" t="str">
        <f t="shared" si="277"/>
        <v/>
      </c>
      <c r="N491" s="6" t="str">
        <f>IF(OR(K491="",L491=""),"",SUMIFS('تحميل المصنعيات'!$N:$N,'تحميل المصنعيات'!$F:$F,L$2,'تحميل المصنعيات'!$D:$D,J491))</f>
        <v/>
      </c>
      <c r="O491" s="55" t="str">
        <f t="shared" si="263"/>
        <v/>
      </c>
      <c r="P491" s="55" t="str">
        <f t="shared" si="290"/>
        <v/>
      </c>
      <c r="Q491" s="129" t="str">
        <f t="shared" si="278"/>
        <v/>
      </c>
      <c r="S491" s="4" t="s">
        <v>10</v>
      </c>
      <c r="T491" s="5">
        <v>45656</v>
      </c>
      <c r="U491" s="6"/>
      <c r="V491" s="6"/>
      <c r="W491" s="6" t="str">
        <f t="shared" si="279"/>
        <v/>
      </c>
      <c r="X491" s="6" t="str">
        <f>IF(OR(U491="",V491=""),"",SUMIFS('تحميل المصنعيات'!$N:$N,'تحميل المصنعيات'!$F:$F,V$2,'تحميل المصنعيات'!$D:$D,T491))</f>
        <v/>
      </c>
      <c r="Y491" s="55" t="str">
        <f t="shared" si="264"/>
        <v/>
      </c>
      <c r="Z491" s="55" t="str">
        <f t="shared" si="265"/>
        <v/>
      </c>
      <c r="AA491" s="129" t="str">
        <f t="shared" si="291"/>
        <v/>
      </c>
      <c r="AC491" s="4" t="s">
        <v>10</v>
      </c>
      <c r="AD491" s="5">
        <v>45656</v>
      </c>
      <c r="AE491" s="6"/>
      <c r="AF491" s="6"/>
      <c r="AG491" s="6" t="str">
        <f t="shared" si="280"/>
        <v/>
      </c>
      <c r="AH491" s="6" t="str">
        <f>IF(OR(AE491="",AF491=""),"",SUMIFS('تحميل المصنعيات'!$N:$N,'تحميل المصنعيات'!$F:$F,AF$2,'تحميل المصنعيات'!$D:$D,AD491))</f>
        <v/>
      </c>
      <c r="AI491" s="55" t="str">
        <f t="shared" si="266"/>
        <v/>
      </c>
      <c r="AJ491" s="55" t="str">
        <f t="shared" si="281"/>
        <v/>
      </c>
      <c r="AK491" s="129" t="str">
        <f t="shared" si="292"/>
        <v/>
      </c>
      <c r="AM491" s="4" t="s">
        <v>10</v>
      </c>
      <c r="AN491" s="5">
        <v>45656</v>
      </c>
      <c r="AO491" s="6"/>
      <c r="AP491" s="6"/>
      <c r="AQ491" s="6" t="str">
        <f t="shared" si="282"/>
        <v/>
      </c>
      <c r="AR491" s="6" t="str">
        <f>IF(OR(AO491="",AP491=""),"",SUMIFS('تحميل المصنعيات'!$N:$N,'تحميل المصنعيات'!$F:$F,AP$2,'تحميل المصنعيات'!$D:$D,AN491))</f>
        <v/>
      </c>
      <c r="AS491" s="55" t="str">
        <f t="shared" si="267"/>
        <v/>
      </c>
      <c r="AT491" s="55" t="str">
        <f t="shared" si="268"/>
        <v/>
      </c>
      <c r="AU491" s="129" t="str">
        <f t="shared" si="293"/>
        <v/>
      </c>
      <c r="AW491" s="4" t="s">
        <v>10</v>
      </c>
      <c r="AX491" s="5">
        <v>45656</v>
      </c>
      <c r="AY491" s="6"/>
      <c r="AZ491" s="6"/>
      <c r="BA491" s="6" t="str">
        <f t="shared" si="283"/>
        <v/>
      </c>
      <c r="BB491" s="6" t="str">
        <f>IF(OR(AY491="",AZ491=""),"",SUMIFS('تحميل المصنعيات'!$N:$N,'تحميل المصنعيات'!$F:$F,AZ$2,'تحميل المصنعيات'!$D:$D,AX491))</f>
        <v/>
      </c>
      <c r="BC491" s="55" t="str">
        <f t="shared" si="269"/>
        <v/>
      </c>
      <c r="BD491" s="55" t="str">
        <f t="shared" si="284"/>
        <v/>
      </c>
      <c r="BE491" s="129" t="str">
        <f t="shared" si="294"/>
        <v/>
      </c>
      <c r="BG491" s="4" t="s">
        <v>10</v>
      </c>
      <c r="BH491" s="5">
        <v>45656</v>
      </c>
      <c r="BI491" s="6"/>
      <c r="BJ491" s="6"/>
      <c r="BK491" s="6" t="str">
        <f t="shared" si="285"/>
        <v/>
      </c>
      <c r="BL491" s="6" t="str">
        <f>IF(OR(BI491="",BJ491=""),"",SUMIFS('تحميل المصنعيات'!$N:$N,'تحميل المصنعيات'!$F:$F,BJ$2,'تحميل المصنعيات'!$D:$D,BH491))</f>
        <v/>
      </c>
      <c r="BM491" s="55" t="str">
        <f t="shared" si="270"/>
        <v/>
      </c>
      <c r="BN491" s="55" t="str">
        <f t="shared" si="271"/>
        <v/>
      </c>
      <c r="BO491" s="129" t="str">
        <f t="shared" si="295"/>
        <v/>
      </c>
      <c r="BQ491" s="4" t="s">
        <v>10</v>
      </c>
      <c r="BR491" s="5">
        <v>45656</v>
      </c>
      <c r="BS491" s="6"/>
      <c r="BT491" s="6"/>
      <c r="BU491" s="6" t="str">
        <f t="shared" si="286"/>
        <v/>
      </c>
      <c r="BV491" s="6" t="str">
        <f>IF(OR(BS491="",BT491=""),"",SUMIFS('تحميل المصنعيات'!$N:$N,'تحميل المصنعيات'!$F:$F,BT$2,'تحميل المصنعيات'!$D:$D,BR491))</f>
        <v/>
      </c>
      <c r="BW491" s="55" t="str">
        <f t="shared" si="272"/>
        <v/>
      </c>
      <c r="BX491" s="55" t="str">
        <f t="shared" si="287"/>
        <v/>
      </c>
      <c r="BY491" s="129" t="str">
        <f t="shared" si="296"/>
        <v/>
      </c>
      <c r="CA491" s="4" t="s">
        <v>10</v>
      </c>
      <c r="CB491" s="5">
        <v>45656</v>
      </c>
      <c r="CC491" s="6"/>
      <c r="CD491" s="6"/>
      <c r="CE491" s="6" t="str">
        <f t="shared" si="288"/>
        <v/>
      </c>
      <c r="CF491" s="6" t="str">
        <f>IF(OR(CC491="",CD491=""),"",SUMIFS('تحميل المصنعيات'!$N:$N,'تحميل المصنعيات'!$F:$F,CD$2,'تحميل المصنعيات'!$D:$D,CB491))</f>
        <v/>
      </c>
      <c r="CG491" s="55" t="str">
        <f t="shared" si="273"/>
        <v/>
      </c>
      <c r="CH491" s="55" t="str">
        <f t="shared" si="274"/>
        <v/>
      </c>
      <c r="CI491" s="129" t="str">
        <f t="shared" si="297"/>
        <v/>
      </c>
      <c r="CK491" s="4" t="s">
        <v>10</v>
      </c>
      <c r="CL491" s="5">
        <v>45656</v>
      </c>
      <c r="CM491" s="6"/>
      <c r="CN491" s="6"/>
      <c r="CO491" s="6" t="str">
        <f t="shared" si="289"/>
        <v/>
      </c>
      <c r="CP491" s="6" t="str">
        <f>IF(OR(CM491="",CN491=""),"",SUMIFS('تحميل المصنعيات'!$N:$N,'تحميل المصنعيات'!$F:$F,CN$2,'تحميل المصنعيات'!$D:$D,CL491))</f>
        <v/>
      </c>
      <c r="CQ491" s="55" t="str">
        <f t="shared" si="275"/>
        <v/>
      </c>
      <c r="CR491" s="55" t="str">
        <f t="shared" si="276"/>
        <v/>
      </c>
      <c r="CS491" s="129" t="str">
        <f t="shared" si="298"/>
        <v/>
      </c>
    </row>
    <row r="492" spans="9:97" x14ac:dyDescent="0.25">
      <c r="I492" s="4" t="s">
        <v>11</v>
      </c>
      <c r="J492" s="5">
        <v>45657</v>
      </c>
      <c r="K492" s="6"/>
      <c r="L492" s="6"/>
      <c r="M492" s="6" t="str">
        <f t="shared" si="277"/>
        <v/>
      </c>
      <c r="N492" s="6" t="str">
        <f>IF(OR(K492="",L492=""),"",SUMIFS('تحميل المصنعيات'!$N:$N,'تحميل المصنعيات'!$F:$F,L$2,'تحميل المصنعيات'!$D:$D,J492))</f>
        <v/>
      </c>
      <c r="O492" s="55" t="str">
        <f t="shared" si="263"/>
        <v/>
      </c>
      <c r="P492" s="55" t="str">
        <f t="shared" si="290"/>
        <v/>
      </c>
      <c r="Q492" s="129" t="str">
        <f t="shared" si="278"/>
        <v/>
      </c>
      <c r="S492" s="4" t="s">
        <v>11</v>
      </c>
      <c r="T492" s="5">
        <v>45657</v>
      </c>
      <c r="U492" s="6"/>
      <c r="V492" s="6"/>
      <c r="W492" s="6" t="str">
        <f t="shared" si="279"/>
        <v/>
      </c>
      <c r="X492" s="6" t="str">
        <f>IF(OR(U492="",V492=""),"",SUMIFS('تحميل المصنعيات'!$N:$N,'تحميل المصنعيات'!$F:$F,V$2,'تحميل المصنعيات'!$D:$D,T492))</f>
        <v/>
      </c>
      <c r="Y492" s="55" t="str">
        <f t="shared" si="264"/>
        <v/>
      </c>
      <c r="Z492" s="55" t="str">
        <f t="shared" si="265"/>
        <v/>
      </c>
      <c r="AA492" s="129" t="str">
        <f t="shared" si="291"/>
        <v/>
      </c>
      <c r="AC492" s="4" t="s">
        <v>11</v>
      </c>
      <c r="AD492" s="5">
        <v>45657</v>
      </c>
      <c r="AE492" s="6"/>
      <c r="AF492" s="6"/>
      <c r="AG492" s="6" t="str">
        <f t="shared" si="280"/>
        <v/>
      </c>
      <c r="AH492" s="6" t="str">
        <f>IF(OR(AE492="",AF492=""),"",SUMIFS('تحميل المصنعيات'!$N:$N,'تحميل المصنعيات'!$F:$F,AF$2,'تحميل المصنعيات'!$D:$D,AD492))</f>
        <v/>
      </c>
      <c r="AI492" s="55" t="str">
        <f t="shared" si="266"/>
        <v/>
      </c>
      <c r="AJ492" s="55" t="str">
        <f t="shared" si="281"/>
        <v/>
      </c>
      <c r="AK492" s="129" t="str">
        <f t="shared" si="292"/>
        <v/>
      </c>
      <c r="AM492" s="4" t="s">
        <v>11</v>
      </c>
      <c r="AN492" s="5">
        <v>45657</v>
      </c>
      <c r="AO492" s="6"/>
      <c r="AP492" s="6"/>
      <c r="AQ492" s="6" t="str">
        <f t="shared" si="282"/>
        <v/>
      </c>
      <c r="AR492" s="6" t="str">
        <f>IF(OR(AO492="",AP492=""),"",SUMIFS('تحميل المصنعيات'!$N:$N,'تحميل المصنعيات'!$F:$F,AP$2,'تحميل المصنعيات'!$D:$D,AN492))</f>
        <v/>
      </c>
      <c r="AS492" s="55" t="str">
        <f t="shared" si="267"/>
        <v/>
      </c>
      <c r="AT492" s="55" t="str">
        <f t="shared" si="268"/>
        <v/>
      </c>
      <c r="AU492" s="129" t="str">
        <f t="shared" si="293"/>
        <v/>
      </c>
      <c r="AW492" s="4" t="s">
        <v>11</v>
      </c>
      <c r="AX492" s="5">
        <v>45657</v>
      </c>
      <c r="AY492" s="6"/>
      <c r="AZ492" s="6"/>
      <c r="BA492" s="6" t="str">
        <f t="shared" si="283"/>
        <v/>
      </c>
      <c r="BB492" s="6" t="str">
        <f>IF(OR(AY492="",AZ492=""),"",SUMIFS('تحميل المصنعيات'!$N:$N,'تحميل المصنعيات'!$F:$F,AZ$2,'تحميل المصنعيات'!$D:$D,AX492))</f>
        <v/>
      </c>
      <c r="BC492" s="55" t="str">
        <f t="shared" si="269"/>
        <v/>
      </c>
      <c r="BD492" s="55" t="str">
        <f t="shared" si="284"/>
        <v/>
      </c>
      <c r="BE492" s="129" t="str">
        <f t="shared" si="294"/>
        <v/>
      </c>
      <c r="BG492" s="4" t="s">
        <v>11</v>
      </c>
      <c r="BH492" s="5">
        <v>45657</v>
      </c>
      <c r="BI492" s="6"/>
      <c r="BJ492" s="6"/>
      <c r="BK492" s="6" t="str">
        <f t="shared" si="285"/>
        <v/>
      </c>
      <c r="BL492" s="6" t="str">
        <f>IF(OR(BI492="",BJ492=""),"",SUMIFS('تحميل المصنعيات'!$N:$N,'تحميل المصنعيات'!$F:$F,BJ$2,'تحميل المصنعيات'!$D:$D,BH492))</f>
        <v/>
      </c>
      <c r="BM492" s="55" t="str">
        <f t="shared" si="270"/>
        <v/>
      </c>
      <c r="BN492" s="55" t="str">
        <f t="shared" si="271"/>
        <v/>
      </c>
      <c r="BO492" s="129" t="str">
        <f t="shared" si="295"/>
        <v/>
      </c>
      <c r="BQ492" s="4" t="s">
        <v>11</v>
      </c>
      <c r="BR492" s="5">
        <v>45657</v>
      </c>
      <c r="BS492" s="6"/>
      <c r="BT492" s="6"/>
      <c r="BU492" s="6" t="str">
        <f t="shared" si="286"/>
        <v/>
      </c>
      <c r="BV492" s="6" t="str">
        <f>IF(OR(BS492="",BT492=""),"",SUMIFS('تحميل المصنعيات'!$N:$N,'تحميل المصنعيات'!$F:$F,BT$2,'تحميل المصنعيات'!$D:$D,BR492))</f>
        <v/>
      </c>
      <c r="BW492" s="55" t="str">
        <f t="shared" si="272"/>
        <v/>
      </c>
      <c r="BX492" s="55" t="str">
        <f t="shared" si="287"/>
        <v/>
      </c>
      <c r="BY492" s="129" t="str">
        <f t="shared" si="296"/>
        <v/>
      </c>
      <c r="CA492" s="4" t="s">
        <v>11</v>
      </c>
      <c r="CB492" s="5">
        <v>45657</v>
      </c>
      <c r="CC492" s="6"/>
      <c r="CD492" s="6"/>
      <c r="CE492" s="6" t="str">
        <f t="shared" si="288"/>
        <v/>
      </c>
      <c r="CF492" s="6" t="str">
        <f>IF(OR(CC492="",CD492=""),"",SUMIFS('تحميل المصنعيات'!$N:$N,'تحميل المصنعيات'!$F:$F,CD$2,'تحميل المصنعيات'!$D:$D,CB492))</f>
        <v/>
      </c>
      <c r="CG492" s="55" t="str">
        <f t="shared" si="273"/>
        <v/>
      </c>
      <c r="CH492" s="55" t="str">
        <f t="shared" si="274"/>
        <v/>
      </c>
      <c r="CI492" s="129" t="str">
        <f t="shared" si="297"/>
        <v/>
      </c>
      <c r="CK492" s="4" t="s">
        <v>11</v>
      </c>
      <c r="CL492" s="5">
        <v>45657</v>
      </c>
      <c r="CM492" s="6"/>
      <c r="CN492" s="6"/>
      <c r="CO492" s="6" t="str">
        <f t="shared" si="289"/>
        <v/>
      </c>
      <c r="CP492" s="6" t="str">
        <f>IF(OR(CM492="",CN492=""),"",SUMIFS('تحميل المصنعيات'!$N:$N,'تحميل المصنعيات'!$F:$F,CN$2,'تحميل المصنعيات'!$D:$D,CL492))</f>
        <v/>
      </c>
      <c r="CQ492" s="55" t="str">
        <f t="shared" si="275"/>
        <v/>
      </c>
      <c r="CR492" s="55" t="str">
        <f t="shared" si="276"/>
        <v/>
      </c>
      <c r="CS492" s="129" t="str">
        <f t="shared" si="298"/>
        <v/>
      </c>
    </row>
    <row r="493" spans="9:97" x14ac:dyDescent="0.25">
      <c r="I493" s="4" t="s">
        <v>12</v>
      </c>
      <c r="J493" s="5">
        <v>45658</v>
      </c>
      <c r="K493" s="6"/>
      <c r="L493" s="6"/>
      <c r="M493" s="6" t="str">
        <f t="shared" si="277"/>
        <v/>
      </c>
      <c r="N493" s="6" t="str">
        <f>IF(OR(K493="",L493=""),"",SUMIFS('تحميل المصنعيات'!$N:$N,'تحميل المصنعيات'!$F:$F,L$2,'تحميل المصنعيات'!$D:$D,J493))</f>
        <v/>
      </c>
      <c r="O493" s="55" t="str">
        <f t="shared" si="263"/>
        <v/>
      </c>
      <c r="P493" s="55" t="str">
        <f t="shared" si="290"/>
        <v/>
      </c>
      <c r="Q493" s="129" t="str">
        <f t="shared" si="278"/>
        <v/>
      </c>
      <c r="S493" s="4" t="s">
        <v>12</v>
      </c>
      <c r="T493" s="5">
        <v>45658</v>
      </c>
      <c r="U493" s="6"/>
      <c r="V493" s="6"/>
      <c r="W493" s="6" t="str">
        <f t="shared" si="279"/>
        <v/>
      </c>
      <c r="X493" s="6" t="str">
        <f>IF(OR(U493="",V493=""),"",SUMIFS('تحميل المصنعيات'!$N:$N,'تحميل المصنعيات'!$F:$F,V$2,'تحميل المصنعيات'!$D:$D,T493))</f>
        <v/>
      </c>
      <c r="Y493" s="55" t="str">
        <f t="shared" si="264"/>
        <v/>
      </c>
      <c r="Z493" s="55" t="str">
        <f t="shared" si="265"/>
        <v/>
      </c>
      <c r="AA493" s="129" t="str">
        <f t="shared" si="291"/>
        <v/>
      </c>
      <c r="AC493" s="4" t="s">
        <v>12</v>
      </c>
      <c r="AD493" s="5">
        <v>45658</v>
      </c>
      <c r="AE493" s="6"/>
      <c r="AF493" s="6"/>
      <c r="AG493" s="6" t="str">
        <f t="shared" si="280"/>
        <v/>
      </c>
      <c r="AH493" s="6" t="str">
        <f>IF(OR(AE493="",AF493=""),"",SUMIFS('تحميل المصنعيات'!$N:$N,'تحميل المصنعيات'!$F:$F,AF$2,'تحميل المصنعيات'!$D:$D,AD493))</f>
        <v/>
      </c>
      <c r="AI493" s="55" t="str">
        <f t="shared" si="266"/>
        <v/>
      </c>
      <c r="AJ493" s="55" t="str">
        <f t="shared" si="281"/>
        <v/>
      </c>
      <c r="AK493" s="129" t="str">
        <f t="shared" si="292"/>
        <v/>
      </c>
      <c r="AM493" s="4" t="s">
        <v>12</v>
      </c>
      <c r="AN493" s="5">
        <v>45658</v>
      </c>
      <c r="AO493" s="6"/>
      <c r="AP493" s="6"/>
      <c r="AQ493" s="6" t="str">
        <f t="shared" si="282"/>
        <v/>
      </c>
      <c r="AR493" s="6" t="str">
        <f>IF(OR(AO493="",AP493=""),"",SUMIFS('تحميل المصنعيات'!$N:$N,'تحميل المصنعيات'!$F:$F,AP$2,'تحميل المصنعيات'!$D:$D,AN493))</f>
        <v/>
      </c>
      <c r="AS493" s="55" t="str">
        <f t="shared" si="267"/>
        <v/>
      </c>
      <c r="AT493" s="55" t="str">
        <f t="shared" si="268"/>
        <v/>
      </c>
      <c r="AU493" s="129" t="str">
        <f t="shared" si="293"/>
        <v/>
      </c>
      <c r="AW493" s="4" t="s">
        <v>12</v>
      </c>
      <c r="AX493" s="5">
        <v>45658</v>
      </c>
      <c r="AY493" s="6"/>
      <c r="AZ493" s="6"/>
      <c r="BA493" s="6" t="str">
        <f t="shared" si="283"/>
        <v/>
      </c>
      <c r="BB493" s="6" t="str">
        <f>IF(OR(AY493="",AZ493=""),"",SUMIFS('تحميل المصنعيات'!$N:$N,'تحميل المصنعيات'!$F:$F,AZ$2,'تحميل المصنعيات'!$D:$D,AX493))</f>
        <v/>
      </c>
      <c r="BC493" s="55" t="str">
        <f t="shared" si="269"/>
        <v/>
      </c>
      <c r="BD493" s="55" t="str">
        <f t="shared" si="284"/>
        <v/>
      </c>
      <c r="BE493" s="129" t="str">
        <f t="shared" si="294"/>
        <v/>
      </c>
      <c r="BG493" s="4" t="s">
        <v>12</v>
      </c>
      <c r="BH493" s="5">
        <v>45658</v>
      </c>
      <c r="BI493" s="6"/>
      <c r="BJ493" s="6"/>
      <c r="BK493" s="6" t="str">
        <f t="shared" si="285"/>
        <v/>
      </c>
      <c r="BL493" s="6" t="str">
        <f>IF(OR(BI493="",BJ493=""),"",SUMIFS('تحميل المصنعيات'!$N:$N,'تحميل المصنعيات'!$F:$F,BJ$2,'تحميل المصنعيات'!$D:$D,BH493))</f>
        <v/>
      </c>
      <c r="BM493" s="55" t="str">
        <f t="shared" si="270"/>
        <v/>
      </c>
      <c r="BN493" s="55" t="str">
        <f t="shared" si="271"/>
        <v/>
      </c>
      <c r="BO493" s="129" t="str">
        <f t="shared" si="295"/>
        <v/>
      </c>
      <c r="BQ493" s="4" t="s">
        <v>12</v>
      </c>
      <c r="BR493" s="5">
        <v>45658</v>
      </c>
      <c r="BS493" s="6"/>
      <c r="BT493" s="6"/>
      <c r="BU493" s="6" t="str">
        <f t="shared" si="286"/>
        <v/>
      </c>
      <c r="BV493" s="6" t="str">
        <f>IF(OR(BS493="",BT493=""),"",SUMIFS('تحميل المصنعيات'!$N:$N,'تحميل المصنعيات'!$F:$F,BT$2,'تحميل المصنعيات'!$D:$D,BR493))</f>
        <v/>
      </c>
      <c r="BW493" s="55" t="str">
        <f t="shared" si="272"/>
        <v/>
      </c>
      <c r="BX493" s="55" t="str">
        <f t="shared" si="287"/>
        <v/>
      </c>
      <c r="BY493" s="129" t="str">
        <f t="shared" si="296"/>
        <v/>
      </c>
      <c r="CA493" s="4" t="s">
        <v>12</v>
      </c>
      <c r="CB493" s="5">
        <v>45658</v>
      </c>
      <c r="CC493" s="6"/>
      <c r="CD493" s="6"/>
      <c r="CE493" s="6" t="str">
        <f t="shared" si="288"/>
        <v/>
      </c>
      <c r="CF493" s="6" t="str">
        <f>IF(OR(CC493="",CD493=""),"",SUMIFS('تحميل المصنعيات'!$N:$N,'تحميل المصنعيات'!$F:$F,CD$2,'تحميل المصنعيات'!$D:$D,CB493))</f>
        <v/>
      </c>
      <c r="CG493" s="55" t="str">
        <f t="shared" si="273"/>
        <v/>
      </c>
      <c r="CH493" s="55" t="str">
        <f t="shared" si="274"/>
        <v/>
      </c>
      <c r="CI493" s="129" t="str">
        <f t="shared" si="297"/>
        <v/>
      </c>
      <c r="CK493" s="4" t="s">
        <v>12</v>
      </c>
      <c r="CL493" s="5">
        <v>45658</v>
      </c>
      <c r="CM493" s="6"/>
      <c r="CN493" s="6"/>
      <c r="CO493" s="6" t="str">
        <f t="shared" si="289"/>
        <v/>
      </c>
      <c r="CP493" s="6" t="str">
        <f>IF(OR(CM493="",CN493=""),"",SUMIFS('تحميل المصنعيات'!$N:$N,'تحميل المصنعيات'!$F:$F,CN$2,'تحميل المصنعيات'!$D:$D,CL493))</f>
        <v/>
      </c>
      <c r="CQ493" s="55" t="str">
        <f t="shared" si="275"/>
        <v/>
      </c>
      <c r="CR493" s="55" t="str">
        <f t="shared" si="276"/>
        <v/>
      </c>
      <c r="CS493" s="129" t="str">
        <f t="shared" si="298"/>
        <v/>
      </c>
    </row>
    <row r="494" spans="9:97" x14ac:dyDescent="0.25">
      <c r="I494" s="4" t="s">
        <v>13</v>
      </c>
      <c r="J494" s="5">
        <v>45659</v>
      </c>
      <c r="K494" s="6"/>
      <c r="L494" s="6"/>
      <c r="M494" s="6" t="str">
        <f t="shared" si="277"/>
        <v/>
      </c>
      <c r="N494" s="6" t="str">
        <f>IF(OR(K494="",L494=""),"",SUMIFS('تحميل المصنعيات'!$N:$N,'تحميل المصنعيات'!$F:$F,L$2,'تحميل المصنعيات'!$D:$D,J494))</f>
        <v/>
      </c>
      <c r="O494" s="55" t="str">
        <f t="shared" si="263"/>
        <v/>
      </c>
      <c r="P494" s="55" t="str">
        <f t="shared" si="290"/>
        <v/>
      </c>
      <c r="Q494" s="129" t="str">
        <f t="shared" si="278"/>
        <v/>
      </c>
      <c r="S494" s="4" t="s">
        <v>13</v>
      </c>
      <c r="T494" s="5">
        <v>45659</v>
      </c>
      <c r="U494" s="6"/>
      <c r="V494" s="6"/>
      <c r="W494" s="6" t="str">
        <f t="shared" si="279"/>
        <v/>
      </c>
      <c r="X494" s="6" t="str">
        <f>IF(OR(U494="",V494=""),"",SUMIFS('تحميل المصنعيات'!$N:$N,'تحميل المصنعيات'!$F:$F,V$2,'تحميل المصنعيات'!$D:$D,T494))</f>
        <v/>
      </c>
      <c r="Y494" s="55" t="str">
        <f t="shared" si="264"/>
        <v/>
      </c>
      <c r="Z494" s="55" t="str">
        <f t="shared" si="265"/>
        <v/>
      </c>
      <c r="AA494" s="129" t="str">
        <f t="shared" si="291"/>
        <v/>
      </c>
      <c r="AC494" s="4" t="s">
        <v>13</v>
      </c>
      <c r="AD494" s="5">
        <v>45659</v>
      </c>
      <c r="AE494" s="6"/>
      <c r="AF494" s="6"/>
      <c r="AG494" s="6" t="str">
        <f t="shared" si="280"/>
        <v/>
      </c>
      <c r="AH494" s="6" t="str">
        <f>IF(OR(AE494="",AF494=""),"",SUMIFS('تحميل المصنعيات'!$N:$N,'تحميل المصنعيات'!$F:$F,AF$2,'تحميل المصنعيات'!$D:$D,AD494))</f>
        <v/>
      </c>
      <c r="AI494" s="55" t="str">
        <f t="shared" si="266"/>
        <v/>
      </c>
      <c r="AJ494" s="55" t="str">
        <f t="shared" si="281"/>
        <v/>
      </c>
      <c r="AK494" s="129" t="str">
        <f t="shared" si="292"/>
        <v/>
      </c>
      <c r="AM494" s="4" t="s">
        <v>13</v>
      </c>
      <c r="AN494" s="5">
        <v>45659</v>
      </c>
      <c r="AO494" s="6"/>
      <c r="AP494" s="6"/>
      <c r="AQ494" s="6" t="str">
        <f t="shared" si="282"/>
        <v/>
      </c>
      <c r="AR494" s="6" t="str">
        <f>IF(OR(AO494="",AP494=""),"",SUMIFS('تحميل المصنعيات'!$N:$N,'تحميل المصنعيات'!$F:$F,AP$2,'تحميل المصنعيات'!$D:$D,AN494))</f>
        <v/>
      </c>
      <c r="AS494" s="55" t="str">
        <f t="shared" si="267"/>
        <v/>
      </c>
      <c r="AT494" s="55" t="str">
        <f t="shared" si="268"/>
        <v/>
      </c>
      <c r="AU494" s="129" t="str">
        <f t="shared" si="293"/>
        <v/>
      </c>
      <c r="AW494" s="4" t="s">
        <v>13</v>
      </c>
      <c r="AX494" s="5">
        <v>45659</v>
      </c>
      <c r="AY494" s="6"/>
      <c r="AZ494" s="6"/>
      <c r="BA494" s="6" t="str">
        <f t="shared" si="283"/>
        <v/>
      </c>
      <c r="BB494" s="6" t="str">
        <f>IF(OR(AY494="",AZ494=""),"",SUMIFS('تحميل المصنعيات'!$N:$N,'تحميل المصنعيات'!$F:$F,AZ$2,'تحميل المصنعيات'!$D:$D,AX494))</f>
        <v/>
      </c>
      <c r="BC494" s="55" t="str">
        <f t="shared" si="269"/>
        <v/>
      </c>
      <c r="BD494" s="55" t="str">
        <f t="shared" si="284"/>
        <v/>
      </c>
      <c r="BE494" s="129" t="str">
        <f t="shared" si="294"/>
        <v/>
      </c>
      <c r="BG494" s="4" t="s">
        <v>13</v>
      </c>
      <c r="BH494" s="5">
        <v>45659</v>
      </c>
      <c r="BI494" s="6"/>
      <c r="BJ494" s="6"/>
      <c r="BK494" s="6" t="str">
        <f t="shared" si="285"/>
        <v/>
      </c>
      <c r="BL494" s="6" t="str">
        <f>IF(OR(BI494="",BJ494=""),"",SUMIFS('تحميل المصنعيات'!$N:$N,'تحميل المصنعيات'!$F:$F,BJ$2,'تحميل المصنعيات'!$D:$D,BH494))</f>
        <v/>
      </c>
      <c r="BM494" s="55" t="str">
        <f t="shared" si="270"/>
        <v/>
      </c>
      <c r="BN494" s="55" t="str">
        <f t="shared" si="271"/>
        <v/>
      </c>
      <c r="BO494" s="129" t="str">
        <f t="shared" si="295"/>
        <v/>
      </c>
      <c r="BQ494" s="4" t="s">
        <v>13</v>
      </c>
      <c r="BR494" s="5">
        <v>45659</v>
      </c>
      <c r="BS494" s="6"/>
      <c r="BT494" s="6"/>
      <c r="BU494" s="6" t="str">
        <f t="shared" si="286"/>
        <v/>
      </c>
      <c r="BV494" s="6" t="str">
        <f>IF(OR(BS494="",BT494=""),"",SUMIFS('تحميل المصنعيات'!$N:$N,'تحميل المصنعيات'!$F:$F,BT$2,'تحميل المصنعيات'!$D:$D,BR494))</f>
        <v/>
      </c>
      <c r="BW494" s="55" t="str">
        <f t="shared" si="272"/>
        <v/>
      </c>
      <c r="BX494" s="55" t="str">
        <f t="shared" si="287"/>
        <v/>
      </c>
      <c r="BY494" s="129" t="str">
        <f t="shared" si="296"/>
        <v/>
      </c>
      <c r="CA494" s="4" t="s">
        <v>13</v>
      </c>
      <c r="CB494" s="5">
        <v>45659</v>
      </c>
      <c r="CC494" s="6"/>
      <c r="CD494" s="6"/>
      <c r="CE494" s="6" t="str">
        <f t="shared" si="288"/>
        <v/>
      </c>
      <c r="CF494" s="6" t="str">
        <f>IF(OR(CC494="",CD494=""),"",SUMIFS('تحميل المصنعيات'!$N:$N,'تحميل المصنعيات'!$F:$F,CD$2,'تحميل المصنعيات'!$D:$D,CB494))</f>
        <v/>
      </c>
      <c r="CG494" s="55" t="str">
        <f t="shared" si="273"/>
        <v/>
      </c>
      <c r="CH494" s="55" t="str">
        <f t="shared" si="274"/>
        <v/>
      </c>
      <c r="CI494" s="129" t="str">
        <f t="shared" si="297"/>
        <v/>
      </c>
      <c r="CK494" s="4" t="s">
        <v>13</v>
      </c>
      <c r="CL494" s="5">
        <v>45659</v>
      </c>
      <c r="CM494" s="6"/>
      <c r="CN494" s="6"/>
      <c r="CO494" s="6" t="str">
        <f t="shared" si="289"/>
        <v/>
      </c>
      <c r="CP494" s="6" t="str">
        <f>IF(OR(CM494="",CN494=""),"",SUMIFS('تحميل المصنعيات'!$N:$N,'تحميل المصنعيات'!$F:$F,CN$2,'تحميل المصنعيات'!$D:$D,CL494))</f>
        <v/>
      </c>
      <c r="CQ494" s="55" t="str">
        <f t="shared" si="275"/>
        <v/>
      </c>
      <c r="CR494" s="55" t="str">
        <f t="shared" si="276"/>
        <v/>
      </c>
      <c r="CS494" s="129" t="str">
        <f t="shared" si="298"/>
        <v/>
      </c>
    </row>
    <row r="495" spans="9:97" x14ac:dyDescent="0.25">
      <c r="I495" s="132" t="s">
        <v>30</v>
      </c>
      <c r="J495" s="133">
        <v>45660</v>
      </c>
      <c r="K495" s="134"/>
      <c r="L495" s="134"/>
      <c r="M495" s="134" t="str">
        <f t="shared" si="277"/>
        <v/>
      </c>
      <c r="N495" s="134" t="str">
        <f>IF(OR(K495="",L495=""),"",SUMIFS('تحميل المصنعيات'!$N:$N,'تحميل المصنعيات'!$F:$F,L$2,'تحميل المصنعيات'!$D:$D,J495))</f>
        <v/>
      </c>
      <c r="O495" s="135" t="str">
        <f t="shared" si="263"/>
        <v/>
      </c>
      <c r="P495" s="135" t="str">
        <f t="shared" si="290"/>
        <v/>
      </c>
      <c r="Q495" s="132" t="str">
        <f t="shared" si="278"/>
        <v/>
      </c>
      <c r="S495" s="132" t="s">
        <v>30</v>
      </c>
      <c r="T495" s="133">
        <v>45660</v>
      </c>
      <c r="U495" s="134"/>
      <c r="V495" s="134"/>
      <c r="W495" s="134" t="str">
        <f t="shared" si="279"/>
        <v/>
      </c>
      <c r="X495" s="134" t="str">
        <f>IF(OR(U495="",V495=""),"",SUMIFS('تحميل المصنعيات'!$N:$N,'تحميل المصنعيات'!$F:$F,V$2,'تحميل المصنعيات'!$D:$D,T495))</f>
        <v/>
      </c>
      <c r="Y495" s="135" t="str">
        <f t="shared" si="264"/>
        <v/>
      </c>
      <c r="Z495" s="135" t="str">
        <f t="shared" si="265"/>
        <v/>
      </c>
      <c r="AA495" s="132" t="str">
        <f t="shared" si="291"/>
        <v/>
      </c>
      <c r="AC495" s="132" t="s">
        <v>30</v>
      </c>
      <c r="AD495" s="133">
        <v>45660</v>
      </c>
      <c r="AE495" s="134"/>
      <c r="AF495" s="134"/>
      <c r="AG495" s="134" t="str">
        <f t="shared" si="280"/>
        <v/>
      </c>
      <c r="AH495" s="134" t="str">
        <f>IF(OR(AE495="",AF495=""),"",SUMIFS('تحميل المصنعيات'!$N:$N,'تحميل المصنعيات'!$F:$F,AF$2,'تحميل المصنعيات'!$D:$D,AD495))</f>
        <v/>
      </c>
      <c r="AI495" s="135" t="str">
        <f t="shared" si="266"/>
        <v/>
      </c>
      <c r="AJ495" s="135" t="str">
        <f t="shared" si="281"/>
        <v/>
      </c>
      <c r="AK495" s="132" t="str">
        <f t="shared" si="292"/>
        <v/>
      </c>
      <c r="AM495" s="132" t="s">
        <v>30</v>
      </c>
      <c r="AN495" s="133">
        <v>45660</v>
      </c>
      <c r="AO495" s="134"/>
      <c r="AP495" s="134"/>
      <c r="AQ495" s="134" t="str">
        <f t="shared" si="282"/>
        <v/>
      </c>
      <c r="AR495" s="134" t="str">
        <f>IF(OR(AO495="",AP495=""),"",SUMIFS('تحميل المصنعيات'!$N:$N,'تحميل المصنعيات'!$F:$F,AP$2,'تحميل المصنعيات'!$D:$D,AN495))</f>
        <v/>
      </c>
      <c r="AS495" s="135" t="str">
        <f t="shared" si="267"/>
        <v/>
      </c>
      <c r="AT495" s="135" t="str">
        <f t="shared" si="268"/>
        <v/>
      </c>
      <c r="AU495" s="132" t="str">
        <f t="shared" si="293"/>
        <v/>
      </c>
      <c r="AW495" s="132" t="s">
        <v>30</v>
      </c>
      <c r="AX495" s="133">
        <v>45660</v>
      </c>
      <c r="AY495" s="134"/>
      <c r="AZ495" s="134"/>
      <c r="BA495" s="134" t="str">
        <f t="shared" si="283"/>
        <v/>
      </c>
      <c r="BB495" s="134" t="str">
        <f>IF(OR(AY495="",AZ495=""),"",SUMIFS('تحميل المصنعيات'!$N:$N,'تحميل المصنعيات'!$F:$F,AZ$2,'تحميل المصنعيات'!$D:$D,AX495))</f>
        <v/>
      </c>
      <c r="BC495" s="135" t="str">
        <f t="shared" si="269"/>
        <v/>
      </c>
      <c r="BD495" s="135" t="str">
        <f t="shared" si="284"/>
        <v/>
      </c>
      <c r="BE495" s="132" t="str">
        <f t="shared" si="294"/>
        <v/>
      </c>
      <c r="BG495" s="132" t="s">
        <v>30</v>
      </c>
      <c r="BH495" s="133">
        <v>45660</v>
      </c>
      <c r="BI495" s="134"/>
      <c r="BJ495" s="134"/>
      <c r="BK495" s="134" t="str">
        <f t="shared" si="285"/>
        <v/>
      </c>
      <c r="BL495" s="134" t="str">
        <f>IF(OR(BI495="",BJ495=""),"",SUMIFS('تحميل المصنعيات'!$N:$N,'تحميل المصنعيات'!$F:$F,BJ$2,'تحميل المصنعيات'!$D:$D,BH495))</f>
        <v/>
      </c>
      <c r="BM495" s="135" t="str">
        <f t="shared" si="270"/>
        <v/>
      </c>
      <c r="BN495" s="135" t="str">
        <f t="shared" si="271"/>
        <v/>
      </c>
      <c r="BO495" s="132" t="str">
        <f t="shared" si="295"/>
        <v/>
      </c>
      <c r="BQ495" s="132" t="s">
        <v>30</v>
      </c>
      <c r="BR495" s="133">
        <v>45660</v>
      </c>
      <c r="BS495" s="134"/>
      <c r="BT495" s="134"/>
      <c r="BU495" s="134" t="str">
        <f t="shared" si="286"/>
        <v/>
      </c>
      <c r="BV495" s="134" t="str">
        <f>IF(OR(BS495="",BT495=""),"",SUMIFS('تحميل المصنعيات'!$N:$N,'تحميل المصنعيات'!$F:$F,BT$2,'تحميل المصنعيات'!$D:$D,BR495))</f>
        <v/>
      </c>
      <c r="BW495" s="135" t="str">
        <f t="shared" si="272"/>
        <v/>
      </c>
      <c r="BX495" s="135" t="str">
        <f t="shared" si="287"/>
        <v/>
      </c>
      <c r="BY495" s="132" t="str">
        <f t="shared" si="296"/>
        <v/>
      </c>
      <c r="CA495" s="132" t="s">
        <v>30</v>
      </c>
      <c r="CB495" s="133">
        <v>45660</v>
      </c>
      <c r="CC495" s="134"/>
      <c r="CD495" s="134"/>
      <c r="CE495" s="134" t="str">
        <f t="shared" si="288"/>
        <v/>
      </c>
      <c r="CF495" s="134" t="str">
        <f>IF(OR(CC495="",CD495=""),"",SUMIFS('تحميل المصنعيات'!$N:$N,'تحميل المصنعيات'!$F:$F,CD$2,'تحميل المصنعيات'!$D:$D,CB495))</f>
        <v/>
      </c>
      <c r="CG495" s="135" t="str">
        <f t="shared" si="273"/>
        <v/>
      </c>
      <c r="CH495" s="135" t="str">
        <f t="shared" si="274"/>
        <v/>
      </c>
      <c r="CI495" s="132" t="str">
        <f t="shared" si="297"/>
        <v/>
      </c>
      <c r="CK495" s="132" t="s">
        <v>30</v>
      </c>
      <c r="CL495" s="133">
        <v>45660</v>
      </c>
      <c r="CM495" s="134"/>
      <c r="CN495" s="134"/>
      <c r="CO495" s="134" t="str">
        <f t="shared" si="289"/>
        <v/>
      </c>
      <c r="CP495" s="134" t="str">
        <f>IF(OR(CM495="",CN495=""),"",SUMIFS('تحميل المصنعيات'!$N:$N,'تحميل المصنعيات'!$F:$F,CN$2,'تحميل المصنعيات'!$D:$D,CL495))</f>
        <v/>
      </c>
      <c r="CQ495" s="135" t="str">
        <f t="shared" si="275"/>
        <v/>
      </c>
      <c r="CR495" s="135" t="str">
        <f t="shared" si="276"/>
        <v/>
      </c>
      <c r="CS495" s="132" t="str">
        <f t="shared" si="298"/>
        <v/>
      </c>
    </row>
    <row r="496" spans="9:97" x14ac:dyDescent="0.25">
      <c r="I496" s="4" t="s">
        <v>8</v>
      </c>
      <c r="J496" s="5">
        <v>45661</v>
      </c>
      <c r="K496" s="6"/>
      <c r="L496" s="6"/>
      <c r="M496" s="6" t="str">
        <f t="shared" si="277"/>
        <v/>
      </c>
      <c r="N496" s="6" t="str">
        <f>IF(OR(K496="",L496=""),"",SUMIFS('تحميل المصنعيات'!$N:$N,'تحميل المصنعيات'!$F:$F,L$2,'تحميل المصنعيات'!$D:$D,J496))</f>
        <v/>
      </c>
      <c r="O496" s="55" t="str">
        <f t="shared" si="263"/>
        <v/>
      </c>
      <c r="P496" s="55" t="str">
        <f t="shared" si="290"/>
        <v/>
      </c>
      <c r="Q496" s="129" t="str">
        <f t="shared" si="278"/>
        <v/>
      </c>
      <c r="S496" s="4" t="s">
        <v>8</v>
      </c>
      <c r="T496" s="5">
        <v>45661</v>
      </c>
      <c r="U496" s="6"/>
      <c r="V496" s="6"/>
      <c r="W496" s="6" t="str">
        <f t="shared" si="279"/>
        <v/>
      </c>
      <c r="X496" s="6" t="str">
        <f>IF(OR(U496="",V496=""),"",SUMIFS('تحميل المصنعيات'!$N:$N,'تحميل المصنعيات'!$F:$F,V$2,'تحميل المصنعيات'!$D:$D,T496))</f>
        <v/>
      </c>
      <c r="Y496" s="55" t="str">
        <f t="shared" si="264"/>
        <v/>
      </c>
      <c r="Z496" s="55" t="str">
        <f t="shared" si="265"/>
        <v/>
      </c>
      <c r="AA496" s="129" t="str">
        <f t="shared" si="291"/>
        <v/>
      </c>
      <c r="AC496" s="4" t="s">
        <v>8</v>
      </c>
      <c r="AD496" s="5">
        <v>45661</v>
      </c>
      <c r="AE496" s="6"/>
      <c r="AF496" s="6"/>
      <c r="AG496" s="6" t="str">
        <f t="shared" si="280"/>
        <v/>
      </c>
      <c r="AH496" s="6" t="str">
        <f>IF(OR(AE496="",AF496=""),"",SUMIFS('تحميل المصنعيات'!$N:$N,'تحميل المصنعيات'!$F:$F,AF$2,'تحميل المصنعيات'!$D:$D,AD496))</f>
        <v/>
      </c>
      <c r="AI496" s="55" t="str">
        <f t="shared" si="266"/>
        <v/>
      </c>
      <c r="AJ496" s="55" t="str">
        <f t="shared" si="281"/>
        <v/>
      </c>
      <c r="AK496" s="129" t="str">
        <f t="shared" si="292"/>
        <v/>
      </c>
      <c r="AM496" s="4" t="s">
        <v>8</v>
      </c>
      <c r="AN496" s="5">
        <v>45661</v>
      </c>
      <c r="AO496" s="6"/>
      <c r="AP496" s="6"/>
      <c r="AQ496" s="6" t="str">
        <f t="shared" si="282"/>
        <v/>
      </c>
      <c r="AR496" s="6" t="str">
        <f>IF(OR(AO496="",AP496=""),"",SUMIFS('تحميل المصنعيات'!$N:$N,'تحميل المصنعيات'!$F:$F,AP$2,'تحميل المصنعيات'!$D:$D,AN496))</f>
        <v/>
      </c>
      <c r="AS496" s="55" t="str">
        <f t="shared" si="267"/>
        <v/>
      </c>
      <c r="AT496" s="55" t="str">
        <f t="shared" si="268"/>
        <v/>
      </c>
      <c r="AU496" s="129" t="str">
        <f t="shared" si="293"/>
        <v/>
      </c>
      <c r="AW496" s="4" t="s">
        <v>8</v>
      </c>
      <c r="AX496" s="5">
        <v>45661</v>
      </c>
      <c r="AY496" s="6"/>
      <c r="AZ496" s="6"/>
      <c r="BA496" s="6" t="str">
        <f t="shared" si="283"/>
        <v/>
      </c>
      <c r="BB496" s="6" t="str">
        <f>IF(OR(AY496="",AZ496=""),"",SUMIFS('تحميل المصنعيات'!$N:$N,'تحميل المصنعيات'!$F:$F,AZ$2,'تحميل المصنعيات'!$D:$D,AX496))</f>
        <v/>
      </c>
      <c r="BC496" s="55" t="str">
        <f t="shared" si="269"/>
        <v/>
      </c>
      <c r="BD496" s="55" t="str">
        <f t="shared" si="284"/>
        <v/>
      </c>
      <c r="BE496" s="129" t="str">
        <f t="shared" si="294"/>
        <v/>
      </c>
      <c r="BG496" s="4" t="s">
        <v>8</v>
      </c>
      <c r="BH496" s="5">
        <v>45661</v>
      </c>
      <c r="BI496" s="6"/>
      <c r="BJ496" s="6"/>
      <c r="BK496" s="6" t="str">
        <f t="shared" si="285"/>
        <v/>
      </c>
      <c r="BL496" s="6" t="str">
        <f>IF(OR(BI496="",BJ496=""),"",SUMIFS('تحميل المصنعيات'!$N:$N,'تحميل المصنعيات'!$F:$F,BJ$2,'تحميل المصنعيات'!$D:$D,BH496))</f>
        <v/>
      </c>
      <c r="BM496" s="55" t="str">
        <f t="shared" si="270"/>
        <v/>
      </c>
      <c r="BN496" s="55" t="str">
        <f t="shared" si="271"/>
        <v/>
      </c>
      <c r="BO496" s="129" t="str">
        <f t="shared" si="295"/>
        <v/>
      </c>
      <c r="BQ496" s="4" t="s">
        <v>8</v>
      </c>
      <c r="BR496" s="5">
        <v>45661</v>
      </c>
      <c r="BS496" s="6"/>
      <c r="BT496" s="6"/>
      <c r="BU496" s="6" t="str">
        <f t="shared" si="286"/>
        <v/>
      </c>
      <c r="BV496" s="6" t="str">
        <f>IF(OR(BS496="",BT496=""),"",SUMIFS('تحميل المصنعيات'!$N:$N,'تحميل المصنعيات'!$F:$F,BT$2,'تحميل المصنعيات'!$D:$D,BR496))</f>
        <v/>
      </c>
      <c r="BW496" s="55" t="str">
        <f t="shared" si="272"/>
        <v/>
      </c>
      <c r="BX496" s="55" t="str">
        <f t="shared" si="287"/>
        <v/>
      </c>
      <c r="BY496" s="129" t="str">
        <f t="shared" si="296"/>
        <v/>
      </c>
      <c r="CA496" s="4" t="s">
        <v>8</v>
      </c>
      <c r="CB496" s="5">
        <v>45661</v>
      </c>
      <c r="CC496" s="6"/>
      <c r="CD496" s="6"/>
      <c r="CE496" s="6" t="str">
        <f t="shared" si="288"/>
        <v/>
      </c>
      <c r="CF496" s="6" t="str">
        <f>IF(OR(CC496="",CD496=""),"",SUMIFS('تحميل المصنعيات'!$N:$N,'تحميل المصنعيات'!$F:$F,CD$2,'تحميل المصنعيات'!$D:$D,CB496))</f>
        <v/>
      </c>
      <c r="CG496" s="55" t="str">
        <f t="shared" si="273"/>
        <v/>
      </c>
      <c r="CH496" s="55" t="str">
        <f t="shared" si="274"/>
        <v/>
      </c>
      <c r="CI496" s="129" t="str">
        <f t="shared" si="297"/>
        <v/>
      </c>
      <c r="CK496" s="4" t="s">
        <v>8</v>
      </c>
      <c r="CL496" s="5">
        <v>45661</v>
      </c>
      <c r="CM496" s="6"/>
      <c r="CN496" s="6"/>
      <c r="CO496" s="6" t="str">
        <f t="shared" si="289"/>
        <v/>
      </c>
      <c r="CP496" s="6" t="str">
        <f>IF(OR(CM496="",CN496=""),"",SUMIFS('تحميل المصنعيات'!$N:$N,'تحميل المصنعيات'!$F:$F,CN$2,'تحميل المصنعيات'!$D:$D,CL496))</f>
        <v/>
      </c>
      <c r="CQ496" s="55" t="str">
        <f t="shared" si="275"/>
        <v/>
      </c>
      <c r="CR496" s="55" t="str">
        <f t="shared" si="276"/>
        <v/>
      </c>
      <c r="CS496" s="129" t="str">
        <f t="shared" si="298"/>
        <v/>
      </c>
    </row>
    <row r="497" spans="9:97" x14ac:dyDescent="0.25">
      <c r="I497" s="4" t="s">
        <v>9</v>
      </c>
      <c r="J497" s="5">
        <v>45662</v>
      </c>
      <c r="K497" s="6"/>
      <c r="L497" s="6"/>
      <c r="M497" s="6" t="str">
        <f t="shared" si="277"/>
        <v/>
      </c>
      <c r="N497" s="6" t="str">
        <f>IF(OR(K497="",L497=""),"",SUMIFS('تحميل المصنعيات'!$N:$N,'تحميل المصنعيات'!$F:$F,L$2,'تحميل المصنعيات'!$D:$D,J497))</f>
        <v/>
      </c>
      <c r="O497" s="55" t="str">
        <f t="shared" si="263"/>
        <v/>
      </c>
      <c r="P497" s="55" t="str">
        <f t="shared" si="290"/>
        <v/>
      </c>
      <c r="Q497" s="129" t="str">
        <f t="shared" si="278"/>
        <v/>
      </c>
      <c r="S497" s="4" t="s">
        <v>9</v>
      </c>
      <c r="T497" s="5">
        <v>45662</v>
      </c>
      <c r="U497" s="6"/>
      <c r="V497" s="6"/>
      <c r="W497" s="6" t="str">
        <f t="shared" si="279"/>
        <v/>
      </c>
      <c r="X497" s="6" t="str">
        <f>IF(OR(U497="",V497=""),"",SUMIFS('تحميل المصنعيات'!$N:$N,'تحميل المصنعيات'!$F:$F,V$2,'تحميل المصنعيات'!$D:$D,T497))</f>
        <v/>
      </c>
      <c r="Y497" s="55" t="str">
        <f t="shared" si="264"/>
        <v/>
      </c>
      <c r="Z497" s="55" t="str">
        <f t="shared" si="265"/>
        <v/>
      </c>
      <c r="AA497" s="129" t="str">
        <f t="shared" si="291"/>
        <v/>
      </c>
      <c r="AC497" s="4" t="s">
        <v>9</v>
      </c>
      <c r="AD497" s="5">
        <v>45662</v>
      </c>
      <c r="AE497" s="6"/>
      <c r="AF497" s="6"/>
      <c r="AG497" s="6" t="str">
        <f t="shared" si="280"/>
        <v/>
      </c>
      <c r="AH497" s="6" t="str">
        <f>IF(OR(AE497="",AF497=""),"",SUMIFS('تحميل المصنعيات'!$N:$N,'تحميل المصنعيات'!$F:$F,AF$2,'تحميل المصنعيات'!$D:$D,AD497))</f>
        <v/>
      </c>
      <c r="AI497" s="55" t="str">
        <f t="shared" si="266"/>
        <v/>
      </c>
      <c r="AJ497" s="55" t="str">
        <f t="shared" si="281"/>
        <v/>
      </c>
      <c r="AK497" s="129" t="str">
        <f t="shared" si="292"/>
        <v/>
      </c>
      <c r="AM497" s="4" t="s">
        <v>9</v>
      </c>
      <c r="AN497" s="5">
        <v>45662</v>
      </c>
      <c r="AO497" s="6"/>
      <c r="AP497" s="6"/>
      <c r="AQ497" s="6" t="str">
        <f t="shared" si="282"/>
        <v/>
      </c>
      <c r="AR497" s="6" t="str">
        <f>IF(OR(AO497="",AP497=""),"",SUMIFS('تحميل المصنعيات'!$N:$N,'تحميل المصنعيات'!$F:$F,AP$2,'تحميل المصنعيات'!$D:$D,AN497))</f>
        <v/>
      </c>
      <c r="AS497" s="55" t="str">
        <f t="shared" si="267"/>
        <v/>
      </c>
      <c r="AT497" s="55" t="str">
        <f t="shared" si="268"/>
        <v/>
      </c>
      <c r="AU497" s="129" t="str">
        <f t="shared" si="293"/>
        <v/>
      </c>
      <c r="AW497" s="4" t="s">
        <v>9</v>
      </c>
      <c r="AX497" s="5">
        <v>45662</v>
      </c>
      <c r="AY497" s="6"/>
      <c r="AZ497" s="6"/>
      <c r="BA497" s="6" t="str">
        <f t="shared" si="283"/>
        <v/>
      </c>
      <c r="BB497" s="6" t="str">
        <f>IF(OR(AY497="",AZ497=""),"",SUMIFS('تحميل المصنعيات'!$N:$N,'تحميل المصنعيات'!$F:$F,AZ$2,'تحميل المصنعيات'!$D:$D,AX497))</f>
        <v/>
      </c>
      <c r="BC497" s="55" t="str">
        <f t="shared" si="269"/>
        <v/>
      </c>
      <c r="BD497" s="55" t="str">
        <f t="shared" si="284"/>
        <v/>
      </c>
      <c r="BE497" s="129" t="str">
        <f t="shared" si="294"/>
        <v/>
      </c>
      <c r="BG497" s="4" t="s">
        <v>9</v>
      </c>
      <c r="BH497" s="5">
        <v>45662</v>
      </c>
      <c r="BI497" s="6"/>
      <c r="BJ497" s="6"/>
      <c r="BK497" s="6" t="str">
        <f t="shared" si="285"/>
        <v/>
      </c>
      <c r="BL497" s="6" t="str">
        <f>IF(OR(BI497="",BJ497=""),"",SUMIFS('تحميل المصنعيات'!$N:$N,'تحميل المصنعيات'!$F:$F,BJ$2,'تحميل المصنعيات'!$D:$D,BH497))</f>
        <v/>
      </c>
      <c r="BM497" s="55" t="str">
        <f t="shared" si="270"/>
        <v/>
      </c>
      <c r="BN497" s="55" t="str">
        <f t="shared" si="271"/>
        <v/>
      </c>
      <c r="BO497" s="129" t="str">
        <f t="shared" si="295"/>
        <v/>
      </c>
      <c r="BQ497" s="4" t="s">
        <v>9</v>
      </c>
      <c r="BR497" s="5">
        <v>45662</v>
      </c>
      <c r="BS497" s="6"/>
      <c r="BT497" s="6"/>
      <c r="BU497" s="6" t="str">
        <f t="shared" si="286"/>
        <v/>
      </c>
      <c r="BV497" s="6" t="str">
        <f>IF(OR(BS497="",BT497=""),"",SUMIFS('تحميل المصنعيات'!$N:$N,'تحميل المصنعيات'!$F:$F,BT$2,'تحميل المصنعيات'!$D:$D,BR497))</f>
        <v/>
      </c>
      <c r="BW497" s="55" t="str">
        <f t="shared" si="272"/>
        <v/>
      </c>
      <c r="BX497" s="55" t="str">
        <f t="shared" si="287"/>
        <v/>
      </c>
      <c r="BY497" s="129" t="str">
        <f t="shared" si="296"/>
        <v/>
      </c>
      <c r="CA497" s="4" t="s">
        <v>9</v>
      </c>
      <c r="CB497" s="5">
        <v>45662</v>
      </c>
      <c r="CC497" s="6"/>
      <c r="CD497" s="6"/>
      <c r="CE497" s="6" t="str">
        <f t="shared" si="288"/>
        <v/>
      </c>
      <c r="CF497" s="6" t="str">
        <f>IF(OR(CC497="",CD497=""),"",SUMIFS('تحميل المصنعيات'!$N:$N,'تحميل المصنعيات'!$F:$F,CD$2,'تحميل المصنعيات'!$D:$D,CB497))</f>
        <v/>
      </c>
      <c r="CG497" s="55" t="str">
        <f t="shared" si="273"/>
        <v/>
      </c>
      <c r="CH497" s="55" t="str">
        <f t="shared" si="274"/>
        <v/>
      </c>
      <c r="CI497" s="129" t="str">
        <f t="shared" si="297"/>
        <v/>
      </c>
      <c r="CK497" s="4" t="s">
        <v>9</v>
      </c>
      <c r="CL497" s="5">
        <v>45662</v>
      </c>
      <c r="CM497" s="6"/>
      <c r="CN497" s="6"/>
      <c r="CO497" s="6" t="str">
        <f t="shared" si="289"/>
        <v/>
      </c>
      <c r="CP497" s="6" t="str">
        <f>IF(OR(CM497="",CN497=""),"",SUMIFS('تحميل المصنعيات'!$N:$N,'تحميل المصنعيات'!$F:$F,CN$2,'تحميل المصنعيات'!$D:$D,CL497))</f>
        <v/>
      </c>
      <c r="CQ497" s="55" t="str">
        <f t="shared" si="275"/>
        <v/>
      </c>
      <c r="CR497" s="55" t="str">
        <f t="shared" si="276"/>
        <v/>
      </c>
      <c r="CS497" s="129" t="str">
        <f t="shared" si="298"/>
        <v/>
      </c>
    </row>
    <row r="498" spans="9:97" x14ac:dyDescent="0.25">
      <c r="I498" s="4" t="s">
        <v>10</v>
      </c>
      <c r="J498" s="5">
        <v>45663</v>
      </c>
      <c r="K498" s="6"/>
      <c r="L498" s="6"/>
      <c r="M498" s="6" t="str">
        <f t="shared" si="277"/>
        <v/>
      </c>
      <c r="N498" s="6" t="str">
        <f>IF(OR(K498="",L498=""),"",SUMIFS('تحميل المصنعيات'!$N:$N,'تحميل المصنعيات'!$F:$F,L$2,'تحميل المصنعيات'!$D:$D,J498))</f>
        <v/>
      </c>
      <c r="O498" s="55" t="str">
        <f t="shared" si="263"/>
        <v/>
      </c>
      <c r="P498" s="55" t="str">
        <f t="shared" si="290"/>
        <v/>
      </c>
      <c r="Q498" s="129" t="str">
        <f t="shared" si="278"/>
        <v/>
      </c>
      <c r="S498" s="4" t="s">
        <v>10</v>
      </c>
      <c r="T498" s="5">
        <v>45663</v>
      </c>
      <c r="U498" s="6"/>
      <c r="V498" s="6"/>
      <c r="W498" s="6" t="str">
        <f t="shared" si="279"/>
        <v/>
      </c>
      <c r="X498" s="6" t="str">
        <f>IF(OR(U498="",V498=""),"",SUMIFS('تحميل المصنعيات'!$N:$N,'تحميل المصنعيات'!$F:$F,V$2,'تحميل المصنعيات'!$D:$D,T498))</f>
        <v/>
      </c>
      <c r="Y498" s="55" t="str">
        <f t="shared" si="264"/>
        <v/>
      </c>
      <c r="Z498" s="55" t="str">
        <f t="shared" si="265"/>
        <v/>
      </c>
      <c r="AA498" s="129" t="str">
        <f t="shared" si="291"/>
        <v/>
      </c>
      <c r="AC498" s="4" t="s">
        <v>10</v>
      </c>
      <c r="AD498" s="5">
        <v>45663</v>
      </c>
      <c r="AE498" s="6"/>
      <c r="AF498" s="6"/>
      <c r="AG498" s="6" t="str">
        <f t="shared" si="280"/>
        <v/>
      </c>
      <c r="AH498" s="6" t="str">
        <f>IF(OR(AE498="",AF498=""),"",SUMIFS('تحميل المصنعيات'!$N:$N,'تحميل المصنعيات'!$F:$F,AF$2,'تحميل المصنعيات'!$D:$D,AD498))</f>
        <v/>
      </c>
      <c r="AI498" s="55" t="str">
        <f t="shared" si="266"/>
        <v/>
      </c>
      <c r="AJ498" s="55" t="str">
        <f t="shared" si="281"/>
        <v/>
      </c>
      <c r="AK498" s="129" t="str">
        <f t="shared" si="292"/>
        <v/>
      </c>
      <c r="AM498" s="4" t="s">
        <v>10</v>
      </c>
      <c r="AN498" s="5">
        <v>45663</v>
      </c>
      <c r="AO498" s="6"/>
      <c r="AP498" s="6"/>
      <c r="AQ498" s="6" t="str">
        <f t="shared" si="282"/>
        <v/>
      </c>
      <c r="AR498" s="6" t="str">
        <f>IF(OR(AO498="",AP498=""),"",SUMIFS('تحميل المصنعيات'!$N:$N,'تحميل المصنعيات'!$F:$F,AP$2,'تحميل المصنعيات'!$D:$D,AN498))</f>
        <v/>
      </c>
      <c r="AS498" s="55" t="str">
        <f t="shared" si="267"/>
        <v/>
      </c>
      <c r="AT498" s="55" t="str">
        <f t="shared" si="268"/>
        <v/>
      </c>
      <c r="AU498" s="129" t="str">
        <f t="shared" si="293"/>
        <v/>
      </c>
      <c r="AW498" s="4" t="s">
        <v>10</v>
      </c>
      <c r="AX498" s="5">
        <v>45663</v>
      </c>
      <c r="AY498" s="6"/>
      <c r="AZ498" s="6"/>
      <c r="BA498" s="6" t="str">
        <f t="shared" si="283"/>
        <v/>
      </c>
      <c r="BB498" s="6" t="str">
        <f>IF(OR(AY498="",AZ498=""),"",SUMIFS('تحميل المصنعيات'!$N:$N,'تحميل المصنعيات'!$F:$F,AZ$2,'تحميل المصنعيات'!$D:$D,AX498))</f>
        <v/>
      </c>
      <c r="BC498" s="55" t="str">
        <f t="shared" si="269"/>
        <v/>
      </c>
      <c r="BD498" s="55" t="str">
        <f t="shared" si="284"/>
        <v/>
      </c>
      <c r="BE498" s="129" t="str">
        <f t="shared" si="294"/>
        <v/>
      </c>
      <c r="BG498" s="4" t="s">
        <v>10</v>
      </c>
      <c r="BH498" s="5">
        <v>45663</v>
      </c>
      <c r="BI498" s="6"/>
      <c r="BJ498" s="6"/>
      <c r="BK498" s="6" t="str">
        <f t="shared" si="285"/>
        <v/>
      </c>
      <c r="BL498" s="6" t="str">
        <f>IF(OR(BI498="",BJ498=""),"",SUMIFS('تحميل المصنعيات'!$N:$N,'تحميل المصنعيات'!$F:$F,BJ$2,'تحميل المصنعيات'!$D:$D,BH498))</f>
        <v/>
      </c>
      <c r="BM498" s="55" t="str">
        <f t="shared" si="270"/>
        <v/>
      </c>
      <c r="BN498" s="55" t="str">
        <f t="shared" si="271"/>
        <v/>
      </c>
      <c r="BO498" s="129" t="str">
        <f t="shared" si="295"/>
        <v/>
      </c>
      <c r="BQ498" s="4" t="s">
        <v>10</v>
      </c>
      <c r="BR498" s="5">
        <v>45663</v>
      </c>
      <c r="BS498" s="6"/>
      <c r="BT498" s="6"/>
      <c r="BU498" s="6" t="str">
        <f t="shared" si="286"/>
        <v/>
      </c>
      <c r="BV498" s="6" t="str">
        <f>IF(OR(BS498="",BT498=""),"",SUMIFS('تحميل المصنعيات'!$N:$N,'تحميل المصنعيات'!$F:$F,BT$2,'تحميل المصنعيات'!$D:$D,BR498))</f>
        <v/>
      </c>
      <c r="BW498" s="55" t="str">
        <f t="shared" si="272"/>
        <v/>
      </c>
      <c r="BX498" s="55" t="str">
        <f t="shared" si="287"/>
        <v/>
      </c>
      <c r="BY498" s="129" t="str">
        <f t="shared" si="296"/>
        <v/>
      </c>
      <c r="CA498" s="4" t="s">
        <v>10</v>
      </c>
      <c r="CB498" s="5">
        <v>45663</v>
      </c>
      <c r="CC498" s="6"/>
      <c r="CD498" s="6"/>
      <c r="CE498" s="6" t="str">
        <f t="shared" si="288"/>
        <v/>
      </c>
      <c r="CF498" s="6" t="str">
        <f>IF(OR(CC498="",CD498=""),"",SUMIFS('تحميل المصنعيات'!$N:$N,'تحميل المصنعيات'!$F:$F,CD$2,'تحميل المصنعيات'!$D:$D,CB498))</f>
        <v/>
      </c>
      <c r="CG498" s="55" t="str">
        <f t="shared" si="273"/>
        <v/>
      </c>
      <c r="CH498" s="55" t="str">
        <f t="shared" si="274"/>
        <v/>
      </c>
      <c r="CI498" s="129" t="str">
        <f t="shared" si="297"/>
        <v/>
      </c>
      <c r="CK498" s="4" t="s">
        <v>10</v>
      </c>
      <c r="CL498" s="5">
        <v>45663</v>
      </c>
      <c r="CM498" s="6"/>
      <c r="CN498" s="6"/>
      <c r="CO498" s="6" t="str">
        <f t="shared" si="289"/>
        <v/>
      </c>
      <c r="CP498" s="6" t="str">
        <f>IF(OR(CM498="",CN498=""),"",SUMIFS('تحميل المصنعيات'!$N:$N,'تحميل المصنعيات'!$F:$F,CN$2,'تحميل المصنعيات'!$D:$D,CL498))</f>
        <v/>
      </c>
      <c r="CQ498" s="55" t="str">
        <f t="shared" si="275"/>
        <v/>
      </c>
      <c r="CR498" s="55" t="str">
        <f t="shared" si="276"/>
        <v/>
      </c>
      <c r="CS498" s="129" t="str">
        <f t="shared" si="298"/>
        <v/>
      </c>
    </row>
    <row r="499" spans="9:97" x14ac:dyDescent="0.25">
      <c r="I499" s="4" t="s">
        <v>11</v>
      </c>
      <c r="J499" s="5">
        <v>45664</v>
      </c>
      <c r="K499" s="6"/>
      <c r="L499" s="6"/>
      <c r="M499" s="6" t="str">
        <f t="shared" si="277"/>
        <v/>
      </c>
      <c r="N499" s="6" t="str">
        <f>IF(OR(K499="",L499=""),"",SUMIFS('تحميل المصنعيات'!$N:$N,'تحميل المصنعيات'!$F:$F,L$2,'تحميل المصنعيات'!$D:$D,J499))</f>
        <v/>
      </c>
      <c r="O499" s="55" t="str">
        <f t="shared" si="263"/>
        <v/>
      </c>
      <c r="P499" s="55" t="str">
        <f t="shared" si="290"/>
        <v/>
      </c>
      <c r="Q499" s="129" t="str">
        <f t="shared" si="278"/>
        <v/>
      </c>
      <c r="S499" s="4" t="s">
        <v>11</v>
      </c>
      <c r="T499" s="5">
        <v>45664</v>
      </c>
      <c r="U499" s="6"/>
      <c r="V499" s="6"/>
      <c r="W499" s="6" t="str">
        <f t="shared" si="279"/>
        <v/>
      </c>
      <c r="X499" s="6" t="str">
        <f>IF(OR(U499="",V499=""),"",SUMIFS('تحميل المصنعيات'!$N:$N,'تحميل المصنعيات'!$F:$F,V$2,'تحميل المصنعيات'!$D:$D,T499))</f>
        <v/>
      </c>
      <c r="Y499" s="55" t="str">
        <f t="shared" si="264"/>
        <v/>
      </c>
      <c r="Z499" s="55" t="str">
        <f t="shared" si="265"/>
        <v/>
      </c>
      <c r="AA499" s="129" t="str">
        <f t="shared" si="291"/>
        <v/>
      </c>
      <c r="AC499" s="4" t="s">
        <v>11</v>
      </c>
      <c r="AD499" s="5">
        <v>45664</v>
      </c>
      <c r="AE499" s="6"/>
      <c r="AF499" s="6"/>
      <c r="AG499" s="6" t="str">
        <f t="shared" si="280"/>
        <v/>
      </c>
      <c r="AH499" s="6" t="str">
        <f>IF(OR(AE499="",AF499=""),"",SUMIFS('تحميل المصنعيات'!$N:$N,'تحميل المصنعيات'!$F:$F,AF$2,'تحميل المصنعيات'!$D:$D,AD499))</f>
        <v/>
      </c>
      <c r="AI499" s="55" t="str">
        <f t="shared" si="266"/>
        <v/>
      </c>
      <c r="AJ499" s="55" t="str">
        <f t="shared" si="281"/>
        <v/>
      </c>
      <c r="AK499" s="129" t="str">
        <f t="shared" si="292"/>
        <v/>
      </c>
      <c r="AM499" s="4" t="s">
        <v>11</v>
      </c>
      <c r="AN499" s="5">
        <v>45664</v>
      </c>
      <c r="AO499" s="6"/>
      <c r="AP499" s="6"/>
      <c r="AQ499" s="6" t="str">
        <f t="shared" si="282"/>
        <v/>
      </c>
      <c r="AR499" s="6" t="str">
        <f>IF(OR(AO499="",AP499=""),"",SUMIFS('تحميل المصنعيات'!$N:$N,'تحميل المصنعيات'!$F:$F,AP$2,'تحميل المصنعيات'!$D:$D,AN499))</f>
        <v/>
      </c>
      <c r="AS499" s="55" t="str">
        <f t="shared" si="267"/>
        <v/>
      </c>
      <c r="AT499" s="55" t="str">
        <f t="shared" si="268"/>
        <v/>
      </c>
      <c r="AU499" s="129" t="str">
        <f t="shared" si="293"/>
        <v/>
      </c>
      <c r="AW499" s="4" t="s">
        <v>11</v>
      </c>
      <c r="AX499" s="5">
        <v>45664</v>
      </c>
      <c r="AY499" s="6"/>
      <c r="AZ499" s="6"/>
      <c r="BA499" s="6" t="str">
        <f t="shared" si="283"/>
        <v/>
      </c>
      <c r="BB499" s="6" t="str">
        <f>IF(OR(AY499="",AZ499=""),"",SUMIFS('تحميل المصنعيات'!$N:$N,'تحميل المصنعيات'!$F:$F,AZ$2,'تحميل المصنعيات'!$D:$D,AX499))</f>
        <v/>
      </c>
      <c r="BC499" s="55" t="str">
        <f t="shared" si="269"/>
        <v/>
      </c>
      <c r="BD499" s="55" t="str">
        <f t="shared" si="284"/>
        <v/>
      </c>
      <c r="BE499" s="129" t="str">
        <f t="shared" si="294"/>
        <v/>
      </c>
      <c r="BG499" s="4" t="s">
        <v>11</v>
      </c>
      <c r="BH499" s="5">
        <v>45664</v>
      </c>
      <c r="BI499" s="6"/>
      <c r="BJ499" s="6"/>
      <c r="BK499" s="6" t="str">
        <f t="shared" si="285"/>
        <v/>
      </c>
      <c r="BL499" s="6" t="str">
        <f>IF(OR(BI499="",BJ499=""),"",SUMIFS('تحميل المصنعيات'!$N:$N,'تحميل المصنعيات'!$F:$F,BJ$2,'تحميل المصنعيات'!$D:$D,BH499))</f>
        <v/>
      </c>
      <c r="BM499" s="55" t="str">
        <f t="shared" si="270"/>
        <v/>
      </c>
      <c r="BN499" s="55" t="str">
        <f t="shared" si="271"/>
        <v/>
      </c>
      <c r="BO499" s="129" t="str">
        <f t="shared" si="295"/>
        <v/>
      </c>
      <c r="BQ499" s="4" t="s">
        <v>11</v>
      </c>
      <c r="BR499" s="5">
        <v>45664</v>
      </c>
      <c r="BS499" s="6"/>
      <c r="BT499" s="6"/>
      <c r="BU499" s="6" t="str">
        <f t="shared" si="286"/>
        <v/>
      </c>
      <c r="BV499" s="6" t="str">
        <f>IF(OR(BS499="",BT499=""),"",SUMIFS('تحميل المصنعيات'!$N:$N,'تحميل المصنعيات'!$F:$F,BT$2,'تحميل المصنعيات'!$D:$D,BR499))</f>
        <v/>
      </c>
      <c r="BW499" s="55" t="str">
        <f t="shared" si="272"/>
        <v/>
      </c>
      <c r="BX499" s="55" t="str">
        <f t="shared" si="287"/>
        <v/>
      </c>
      <c r="BY499" s="129" t="str">
        <f t="shared" si="296"/>
        <v/>
      </c>
      <c r="CA499" s="4" t="s">
        <v>11</v>
      </c>
      <c r="CB499" s="5">
        <v>45664</v>
      </c>
      <c r="CC499" s="6"/>
      <c r="CD499" s="6"/>
      <c r="CE499" s="6" t="str">
        <f t="shared" si="288"/>
        <v/>
      </c>
      <c r="CF499" s="6" t="str">
        <f>IF(OR(CC499="",CD499=""),"",SUMIFS('تحميل المصنعيات'!$N:$N,'تحميل المصنعيات'!$F:$F,CD$2,'تحميل المصنعيات'!$D:$D,CB499))</f>
        <v/>
      </c>
      <c r="CG499" s="55" t="str">
        <f t="shared" si="273"/>
        <v/>
      </c>
      <c r="CH499" s="55" t="str">
        <f t="shared" si="274"/>
        <v/>
      </c>
      <c r="CI499" s="129" t="str">
        <f t="shared" si="297"/>
        <v/>
      </c>
      <c r="CK499" s="4" t="s">
        <v>11</v>
      </c>
      <c r="CL499" s="5">
        <v>45664</v>
      </c>
      <c r="CM499" s="6"/>
      <c r="CN499" s="6"/>
      <c r="CO499" s="6" t="str">
        <f t="shared" si="289"/>
        <v/>
      </c>
      <c r="CP499" s="6" t="str">
        <f>IF(OR(CM499="",CN499=""),"",SUMIFS('تحميل المصنعيات'!$N:$N,'تحميل المصنعيات'!$F:$F,CN$2,'تحميل المصنعيات'!$D:$D,CL499))</f>
        <v/>
      </c>
      <c r="CQ499" s="55" t="str">
        <f t="shared" si="275"/>
        <v/>
      </c>
      <c r="CR499" s="55" t="str">
        <f t="shared" si="276"/>
        <v/>
      </c>
      <c r="CS499" s="129" t="str">
        <f t="shared" si="298"/>
        <v/>
      </c>
    </row>
    <row r="500" spans="9:97" x14ac:dyDescent="0.25">
      <c r="I500" s="4" t="s">
        <v>12</v>
      </c>
      <c r="J500" s="5">
        <v>45665</v>
      </c>
      <c r="K500" s="6"/>
      <c r="L500" s="6"/>
      <c r="M500" s="6" t="str">
        <f t="shared" si="277"/>
        <v/>
      </c>
      <c r="N500" s="6" t="str">
        <f>IF(OR(K500="",L500=""),"",SUMIFS('تحميل المصنعيات'!$N:$N,'تحميل المصنعيات'!$F:$F,L$2,'تحميل المصنعيات'!$D:$D,J500))</f>
        <v/>
      </c>
      <c r="O500" s="55" t="str">
        <f t="shared" si="263"/>
        <v/>
      </c>
      <c r="P500" s="55" t="str">
        <f t="shared" si="290"/>
        <v/>
      </c>
      <c r="Q500" s="129" t="str">
        <f t="shared" si="278"/>
        <v/>
      </c>
      <c r="S500" s="4" t="s">
        <v>12</v>
      </c>
      <c r="T500" s="5">
        <v>45665</v>
      </c>
      <c r="U500" s="6"/>
      <c r="V500" s="6"/>
      <c r="W500" s="6" t="str">
        <f t="shared" si="279"/>
        <v/>
      </c>
      <c r="X500" s="6" t="str">
        <f>IF(OR(U500="",V500=""),"",SUMIFS('تحميل المصنعيات'!$N:$N,'تحميل المصنعيات'!$F:$F,V$2,'تحميل المصنعيات'!$D:$D,T500))</f>
        <v/>
      </c>
      <c r="Y500" s="55" t="str">
        <f t="shared" si="264"/>
        <v/>
      </c>
      <c r="Z500" s="55" t="str">
        <f t="shared" si="265"/>
        <v/>
      </c>
      <c r="AA500" s="129" t="str">
        <f t="shared" si="291"/>
        <v/>
      </c>
      <c r="AC500" s="4" t="s">
        <v>12</v>
      </c>
      <c r="AD500" s="5">
        <v>45665</v>
      </c>
      <c r="AE500" s="6"/>
      <c r="AF500" s="6"/>
      <c r="AG500" s="6" t="str">
        <f t="shared" si="280"/>
        <v/>
      </c>
      <c r="AH500" s="6" t="str">
        <f>IF(OR(AE500="",AF500=""),"",SUMIFS('تحميل المصنعيات'!$N:$N,'تحميل المصنعيات'!$F:$F,AF$2,'تحميل المصنعيات'!$D:$D,AD500))</f>
        <v/>
      </c>
      <c r="AI500" s="55" t="str">
        <f t="shared" si="266"/>
        <v/>
      </c>
      <c r="AJ500" s="55" t="str">
        <f t="shared" si="281"/>
        <v/>
      </c>
      <c r="AK500" s="129" t="str">
        <f t="shared" si="292"/>
        <v/>
      </c>
      <c r="AM500" s="4" t="s">
        <v>12</v>
      </c>
      <c r="AN500" s="5">
        <v>45665</v>
      </c>
      <c r="AO500" s="6"/>
      <c r="AP500" s="6"/>
      <c r="AQ500" s="6" t="str">
        <f t="shared" si="282"/>
        <v/>
      </c>
      <c r="AR500" s="6" t="str">
        <f>IF(OR(AO500="",AP500=""),"",SUMIFS('تحميل المصنعيات'!$N:$N,'تحميل المصنعيات'!$F:$F,AP$2,'تحميل المصنعيات'!$D:$D,AN500))</f>
        <v/>
      </c>
      <c r="AS500" s="55" t="str">
        <f t="shared" si="267"/>
        <v/>
      </c>
      <c r="AT500" s="55" t="str">
        <f t="shared" si="268"/>
        <v/>
      </c>
      <c r="AU500" s="129" t="str">
        <f t="shared" si="293"/>
        <v/>
      </c>
      <c r="AW500" s="4" t="s">
        <v>12</v>
      </c>
      <c r="AX500" s="5">
        <v>45665</v>
      </c>
      <c r="AY500" s="6"/>
      <c r="AZ500" s="6"/>
      <c r="BA500" s="6" t="str">
        <f t="shared" si="283"/>
        <v/>
      </c>
      <c r="BB500" s="6" t="str">
        <f>IF(OR(AY500="",AZ500=""),"",SUMIFS('تحميل المصنعيات'!$N:$N,'تحميل المصنعيات'!$F:$F,AZ$2,'تحميل المصنعيات'!$D:$D,AX500))</f>
        <v/>
      </c>
      <c r="BC500" s="55" t="str">
        <f t="shared" si="269"/>
        <v/>
      </c>
      <c r="BD500" s="55" t="str">
        <f t="shared" si="284"/>
        <v/>
      </c>
      <c r="BE500" s="129" t="str">
        <f t="shared" si="294"/>
        <v/>
      </c>
      <c r="BG500" s="4" t="s">
        <v>12</v>
      </c>
      <c r="BH500" s="5">
        <v>45665</v>
      </c>
      <c r="BI500" s="6"/>
      <c r="BJ500" s="6"/>
      <c r="BK500" s="6" t="str">
        <f t="shared" si="285"/>
        <v/>
      </c>
      <c r="BL500" s="6" t="str">
        <f>IF(OR(BI500="",BJ500=""),"",SUMIFS('تحميل المصنعيات'!$N:$N,'تحميل المصنعيات'!$F:$F,BJ$2,'تحميل المصنعيات'!$D:$D,BH500))</f>
        <v/>
      </c>
      <c r="BM500" s="55" t="str">
        <f t="shared" si="270"/>
        <v/>
      </c>
      <c r="BN500" s="55" t="str">
        <f t="shared" si="271"/>
        <v/>
      </c>
      <c r="BO500" s="129" t="str">
        <f t="shared" si="295"/>
        <v/>
      </c>
      <c r="BQ500" s="4" t="s">
        <v>12</v>
      </c>
      <c r="BR500" s="5">
        <v>45665</v>
      </c>
      <c r="BS500" s="6"/>
      <c r="BT500" s="6"/>
      <c r="BU500" s="6" t="str">
        <f t="shared" si="286"/>
        <v/>
      </c>
      <c r="BV500" s="6" t="str">
        <f>IF(OR(BS500="",BT500=""),"",SUMIFS('تحميل المصنعيات'!$N:$N,'تحميل المصنعيات'!$F:$F,BT$2,'تحميل المصنعيات'!$D:$D,BR500))</f>
        <v/>
      </c>
      <c r="BW500" s="55" t="str">
        <f t="shared" si="272"/>
        <v/>
      </c>
      <c r="BX500" s="55" t="str">
        <f t="shared" si="287"/>
        <v/>
      </c>
      <c r="BY500" s="129" t="str">
        <f t="shared" si="296"/>
        <v/>
      </c>
      <c r="CA500" s="4" t="s">
        <v>12</v>
      </c>
      <c r="CB500" s="5">
        <v>45665</v>
      </c>
      <c r="CC500" s="6"/>
      <c r="CD500" s="6"/>
      <c r="CE500" s="6" t="str">
        <f t="shared" si="288"/>
        <v/>
      </c>
      <c r="CF500" s="6" t="str">
        <f>IF(OR(CC500="",CD500=""),"",SUMIFS('تحميل المصنعيات'!$N:$N,'تحميل المصنعيات'!$F:$F,CD$2,'تحميل المصنعيات'!$D:$D,CB500))</f>
        <v/>
      </c>
      <c r="CG500" s="55" t="str">
        <f t="shared" si="273"/>
        <v/>
      </c>
      <c r="CH500" s="55" t="str">
        <f t="shared" si="274"/>
        <v/>
      </c>
      <c r="CI500" s="129" t="str">
        <f t="shared" si="297"/>
        <v/>
      </c>
      <c r="CK500" s="4" t="s">
        <v>12</v>
      </c>
      <c r="CL500" s="5">
        <v>45665</v>
      </c>
      <c r="CM500" s="6"/>
      <c r="CN500" s="6"/>
      <c r="CO500" s="6" t="str">
        <f t="shared" si="289"/>
        <v/>
      </c>
      <c r="CP500" s="6" t="str">
        <f>IF(OR(CM500="",CN500=""),"",SUMIFS('تحميل المصنعيات'!$N:$N,'تحميل المصنعيات'!$F:$F,CN$2,'تحميل المصنعيات'!$D:$D,CL500))</f>
        <v/>
      </c>
      <c r="CQ500" s="55" t="str">
        <f t="shared" si="275"/>
        <v/>
      </c>
      <c r="CR500" s="55" t="str">
        <f t="shared" si="276"/>
        <v/>
      </c>
      <c r="CS500" s="129" t="str">
        <f t="shared" si="298"/>
        <v/>
      </c>
    </row>
    <row r="501" spans="9:97" x14ac:dyDescent="0.25">
      <c r="I501" s="4" t="s">
        <v>13</v>
      </c>
      <c r="J501" s="5">
        <v>45666</v>
      </c>
      <c r="K501" s="6"/>
      <c r="L501" s="6"/>
      <c r="M501" s="6" t="str">
        <f t="shared" si="277"/>
        <v/>
      </c>
      <c r="N501" s="6" t="str">
        <f>IF(OR(K501="",L501=""),"",SUMIFS('تحميل المصنعيات'!$N:$N,'تحميل المصنعيات'!$F:$F,L$2,'تحميل المصنعيات'!$D:$D,J501))</f>
        <v/>
      </c>
      <c r="O501" s="55" t="str">
        <f t="shared" si="263"/>
        <v/>
      </c>
      <c r="P501" s="55" t="str">
        <f t="shared" si="290"/>
        <v/>
      </c>
      <c r="Q501" s="129" t="str">
        <f t="shared" si="278"/>
        <v/>
      </c>
      <c r="S501" s="4" t="s">
        <v>13</v>
      </c>
      <c r="T501" s="5">
        <v>45666</v>
      </c>
      <c r="U501" s="6"/>
      <c r="V501" s="6"/>
      <c r="W501" s="6" t="str">
        <f t="shared" si="279"/>
        <v/>
      </c>
      <c r="X501" s="6" t="str">
        <f>IF(OR(U501="",V501=""),"",SUMIFS('تحميل المصنعيات'!$N:$N,'تحميل المصنعيات'!$F:$F,V$2,'تحميل المصنعيات'!$D:$D,T501))</f>
        <v/>
      </c>
      <c r="Y501" s="55" t="str">
        <f t="shared" si="264"/>
        <v/>
      </c>
      <c r="Z501" s="55" t="str">
        <f t="shared" si="265"/>
        <v/>
      </c>
      <c r="AA501" s="129" t="str">
        <f t="shared" si="291"/>
        <v/>
      </c>
      <c r="AC501" s="4" t="s">
        <v>13</v>
      </c>
      <c r="AD501" s="5">
        <v>45666</v>
      </c>
      <c r="AE501" s="6"/>
      <c r="AF501" s="6"/>
      <c r="AG501" s="6" t="str">
        <f t="shared" si="280"/>
        <v/>
      </c>
      <c r="AH501" s="6" t="str">
        <f>IF(OR(AE501="",AF501=""),"",SUMIFS('تحميل المصنعيات'!$N:$N,'تحميل المصنعيات'!$F:$F,AF$2,'تحميل المصنعيات'!$D:$D,AD501))</f>
        <v/>
      </c>
      <c r="AI501" s="55" t="str">
        <f t="shared" si="266"/>
        <v/>
      </c>
      <c r="AJ501" s="55" t="str">
        <f t="shared" si="281"/>
        <v/>
      </c>
      <c r="AK501" s="129" t="str">
        <f t="shared" si="292"/>
        <v/>
      </c>
      <c r="AM501" s="4" t="s">
        <v>13</v>
      </c>
      <c r="AN501" s="5">
        <v>45666</v>
      </c>
      <c r="AO501" s="6"/>
      <c r="AP501" s="6"/>
      <c r="AQ501" s="6" t="str">
        <f t="shared" si="282"/>
        <v/>
      </c>
      <c r="AR501" s="6" t="str">
        <f>IF(OR(AO501="",AP501=""),"",SUMIFS('تحميل المصنعيات'!$N:$N,'تحميل المصنعيات'!$F:$F,AP$2,'تحميل المصنعيات'!$D:$D,AN501))</f>
        <v/>
      </c>
      <c r="AS501" s="55" t="str">
        <f t="shared" si="267"/>
        <v/>
      </c>
      <c r="AT501" s="55" t="str">
        <f t="shared" si="268"/>
        <v/>
      </c>
      <c r="AU501" s="129" t="str">
        <f t="shared" si="293"/>
        <v/>
      </c>
      <c r="AW501" s="4" t="s">
        <v>13</v>
      </c>
      <c r="AX501" s="5">
        <v>45666</v>
      </c>
      <c r="AY501" s="6"/>
      <c r="AZ501" s="6"/>
      <c r="BA501" s="6" t="str">
        <f t="shared" si="283"/>
        <v/>
      </c>
      <c r="BB501" s="6" t="str">
        <f>IF(OR(AY501="",AZ501=""),"",SUMIFS('تحميل المصنعيات'!$N:$N,'تحميل المصنعيات'!$F:$F,AZ$2,'تحميل المصنعيات'!$D:$D,AX501))</f>
        <v/>
      </c>
      <c r="BC501" s="55" t="str">
        <f t="shared" si="269"/>
        <v/>
      </c>
      <c r="BD501" s="55" t="str">
        <f t="shared" si="284"/>
        <v/>
      </c>
      <c r="BE501" s="129" t="str">
        <f t="shared" si="294"/>
        <v/>
      </c>
      <c r="BG501" s="4" t="s">
        <v>13</v>
      </c>
      <c r="BH501" s="5">
        <v>45666</v>
      </c>
      <c r="BI501" s="6"/>
      <c r="BJ501" s="6"/>
      <c r="BK501" s="6" t="str">
        <f t="shared" si="285"/>
        <v/>
      </c>
      <c r="BL501" s="6" t="str">
        <f>IF(OR(BI501="",BJ501=""),"",SUMIFS('تحميل المصنعيات'!$N:$N,'تحميل المصنعيات'!$F:$F,BJ$2,'تحميل المصنعيات'!$D:$D,BH501))</f>
        <v/>
      </c>
      <c r="BM501" s="55" t="str">
        <f t="shared" si="270"/>
        <v/>
      </c>
      <c r="BN501" s="55" t="str">
        <f t="shared" si="271"/>
        <v/>
      </c>
      <c r="BO501" s="129" t="str">
        <f t="shared" si="295"/>
        <v/>
      </c>
      <c r="BQ501" s="4" t="s">
        <v>13</v>
      </c>
      <c r="BR501" s="5">
        <v>45666</v>
      </c>
      <c r="BS501" s="6"/>
      <c r="BT501" s="6"/>
      <c r="BU501" s="6" t="str">
        <f t="shared" si="286"/>
        <v/>
      </c>
      <c r="BV501" s="6" t="str">
        <f>IF(OR(BS501="",BT501=""),"",SUMIFS('تحميل المصنعيات'!$N:$N,'تحميل المصنعيات'!$F:$F,BT$2,'تحميل المصنعيات'!$D:$D,BR501))</f>
        <v/>
      </c>
      <c r="BW501" s="55" t="str">
        <f t="shared" si="272"/>
        <v/>
      </c>
      <c r="BX501" s="55" t="str">
        <f t="shared" si="287"/>
        <v/>
      </c>
      <c r="BY501" s="129" t="str">
        <f t="shared" si="296"/>
        <v/>
      </c>
      <c r="CA501" s="4" t="s">
        <v>13</v>
      </c>
      <c r="CB501" s="5">
        <v>45666</v>
      </c>
      <c r="CC501" s="6"/>
      <c r="CD501" s="6"/>
      <c r="CE501" s="6" t="str">
        <f t="shared" si="288"/>
        <v/>
      </c>
      <c r="CF501" s="6" t="str">
        <f>IF(OR(CC501="",CD501=""),"",SUMIFS('تحميل المصنعيات'!$N:$N,'تحميل المصنعيات'!$F:$F,CD$2,'تحميل المصنعيات'!$D:$D,CB501))</f>
        <v/>
      </c>
      <c r="CG501" s="55" t="str">
        <f t="shared" si="273"/>
        <v/>
      </c>
      <c r="CH501" s="55" t="str">
        <f t="shared" si="274"/>
        <v/>
      </c>
      <c r="CI501" s="129" t="str">
        <f t="shared" si="297"/>
        <v/>
      </c>
      <c r="CK501" s="4" t="s">
        <v>13</v>
      </c>
      <c r="CL501" s="5">
        <v>45666</v>
      </c>
      <c r="CM501" s="6"/>
      <c r="CN501" s="6"/>
      <c r="CO501" s="6" t="str">
        <f t="shared" si="289"/>
        <v/>
      </c>
      <c r="CP501" s="6" t="str">
        <f>IF(OR(CM501="",CN501=""),"",SUMIFS('تحميل المصنعيات'!$N:$N,'تحميل المصنعيات'!$F:$F,CN$2,'تحميل المصنعيات'!$D:$D,CL501))</f>
        <v/>
      </c>
      <c r="CQ501" s="55" t="str">
        <f t="shared" si="275"/>
        <v/>
      </c>
      <c r="CR501" s="55" t="str">
        <f t="shared" si="276"/>
        <v/>
      </c>
      <c r="CS501" s="129" t="str">
        <f t="shared" si="298"/>
        <v/>
      </c>
    </row>
    <row r="502" spans="9:97" x14ac:dyDescent="0.25">
      <c r="I502" s="132" t="s">
        <v>30</v>
      </c>
      <c r="J502" s="133">
        <v>45667</v>
      </c>
      <c r="K502" s="134"/>
      <c r="L502" s="134"/>
      <c r="M502" s="134" t="str">
        <f t="shared" si="277"/>
        <v/>
      </c>
      <c r="N502" s="134" t="str">
        <f>IF(OR(K502="",L502=""),"",SUMIFS('تحميل المصنعيات'!$N:$N,'تحميل المصنعيات'!$F:$F,L$2,'تحميل المصنعيات'!$D:$D,J502))</f>
        <v/>
      </c>
      <c r="O502" s="135" t="str">
        <f t="shared" si="263"/>
        <v/>
      </c>
      <c r="P502" s="135" t="str">
        <f t="shared" si="290"/>
        <v/>
      </c>
      <c r="Q502" s="132" t="str">
        <f t="shared" si="278"/>
        <v/>
      </c>
      <c r="S502" s="132" t="s">
        <v>30</v>
      </c>
      <c r="T502" s="133">
        <v>45667</v>
      </c>
      <c r="U502" s="134"/>
      <c r="V502" s="134"/>
      <c r="W502" s="134" t="str">
        <f t="shared" si="279"/>
        <v/>
      </c>
      <c r="X502" s="134" t="str">
        <f>IF(OR(U502="",V502=""),"",SUMIFS('تحميل المصنعيات'!$N:$N,'تحميل المصنعيات'!$F:$F,V$2,'تحميل المصنعيات'!$D:$D,T502))</f>
        <v/>
      </c>
      <c r="Y502" s="135" t="str">
        <f t="shared" si="264"/>
        <v/>
      </c>
      <c r="Z502" s="135" t="str">
        <f t="shared" si="265"/>
        <v/>
      </c>
      <c r="AA502" s="132" t="str">
        <f t="shared" si="291"/>
        <v/>
      </c>
      <c r="AC502" s="132" t="s">
        <v>30</v>
      </c>
      <c r="AD502" s="133">
        <v>45667</v>
      </c>
      <c r="AE502" s="134"/>
      <c r="AF502" s="134"/>
      <c r="AG502" s="134" t="str">
        <f t="shared" si="280"/>
        <v/>
      </c>
      <c r="AH502" s="134" t="str">
        <f>IF(OR(AE502="",AF502=""),"",SUMIFS('تحميل المصنعيات'!$N:$N,'تحميل المصنعيات'!$F:$F,AF$2,'تحميل المصنعيات'!$D:$D,AD502))</f>
        <v/>
      </c>
      <c r="AI502" s="135" t="str">
        <f t="shared" si="266"/>
        <v/>
      </c>
      <c r="AJ502" s="135" t="str">
        <f t="shared" si="281"/>
        <v/>
      </c>
      <c r="AK502" s="132" t="str">
        <f t="shared" si="292"/>
        <v/>
      </c>
      <c r="AM502" s="132" t="s">
        <v>30</v>
      </c>
      <c r="AN502" s="133">
        <v>45667</v>
      </c>
      <c r="AO502" s="134"/>
      <c r="AP502" s="134"/>
      <c r="AQ502" s="134" t="str">
        <f t="shared" si="282"/>
        <v/>
      </c>
      <c r="AR502" s="134" t="str">
        <f>IF(OR(AO502="",AP502=""),"",SUMIFS('تحميل المصنعيات'!$N:$N,'تحميل المصنعيات'!$F:$F,AP$2,'تحميل المصنعيات'!$D:$D,AN502))</f>
        <v/>
      </c>
      <c r="AS502" s="135" t="str">
        <f t="shared" si="267"/>
        <v/>
      </c>
      <c r="AT502" s="135" t="str">
        <f t="shared" si="268"/>
        <v/>
      </c>
      <c r="AU502" s="132" t="str">
        <f t="shared" si="293"/>
        <v/>
      </c>
      <c r="AW502" s="132" t="s">
        <v>30</v>
      </c>
      <c r="AX502" s="133">
        <v>45667</v>
      </c>
      <c r="AY502" s="134"/>
      <c r="AZ502" s="134"/>
      <c r="BA502" s="134" t="str">
        <f t="shared" si="283"/>
        <v/>
      </c>
      <c r="BB502" s="134" t="str">
        <f>IF(OR(AY502="",AZ502=""),"",SUMIFS('تحميل المصنعيات'!$N:$N,'تحميل المصنعيات'!$F:$F,AZ$2,'تحميل المصنعيات'!$D:$D,AX502))</f>
        <v/>
      </c>
      <c r="BC502" s="135" t="str">
        <f t="shared" si="269"/>
        <v/>
      </c>
      <c r="BD502" s="135" t="str">
        <f t="shared" si="284"/>
        <v/>
      </c>
      <c r="BE502" s="132" t="str">
        <f t="shared" si="294"/>
        <v/>
      </c>
      <c r="BG502" s="132" t="s">
        <v>30</v>
      </c>
      <c r="BH502" s="133">
        <v>45667</v>
      </c>
      <c r="BI502" s="134"/>
      <c r="BJ502" s="134"/>
      <c r="BK502" s="134" t="str">
        <f t="shared" si="285"/>
        <v/>
      </c>
      <c r="BL502" s="134" t="str">
        <f>IF(OR(BI502="",BJ502=""),"",SUMIFS('تحميل المصنعيات'!$N:$N,'تحميل المصنعيات'!$F:$F,BJ$2,'تحميل المصنعيات'!$D:$D,BH502))</f>
        <v/>
      </c>
      <c r="BM502" s="135" t="str">
        <f t="shared" si="270"/>
        <v/>
      </c>
      <c r="BN502" s="135" t="str">
        <f t="shared" si="271"/>
        <v/>
      </c>
      <c r="BO502" s="132" t="str">
        <f t="shared" si="295"/>
        <v/>
      </c>
      <c r="BQ502" s="132" t="s">
        <v>30</v>
      </c>
      <c r="BR502" s="133">
        <v>45667</v>
      </c>
      <c r="BS502" s="134"/>
      <c r="BT502" s="134"/>
      <c r="BU502" s="134" t="str">
        <f t="shared" si="286"/>
        <v/>
      </c>
      <c r="BV502" s="134" t="str">
        <f>IF(OR(BS502="",BT502=""),"",SUMIFS('تحميل المصنعيات'!$N:$N,'تحميل المصنعيات'!$F:$F,BT$2,'تحميل المصنعيات'!$D:$D,BR502))</f>
        <v/>
      </c>
      <c r="BW502" s="135" t="str">
        <f t="shared" si="272"/>
        <v/>
      </c>
      <c r="BX502" s="135" t="str">
        <f t="shared" si="287"/>
        <v/>
      </c>
      <c r="BY502" s="132" t="str">
        <f t="shared" si="296"/>
        <v/>
      </c>
      <c r="CA502" s="132" t="s">
        <v>30</v>
      </c>
      <c r="CB502" s="133">
        <v>45667</v>
      </c>
      <c r="CC502" s="134"/>
      <c r="CD502" s="134"/>
      <c r="CE502" s="134" t="str">
        <f t="shared" si="288"/>
        <v/>
      </c>
      <c r="CF502" s="134" t="str">
        <f>IF(OR(CC502="",CD502=""),"",SUMIFS('تحميل المصنعيات'!$N:$N,'تحميل المصنعيات'!$F:$F,CD$2,'تحميل المصنعيات'!$D:$D,CB502))</f>
        <v/>
      </c>
      <c r="CG502" s="135" t="str">
        <f t="shared" si="273"/>
        <v/>
      </c>
      <c r="CH502" s="135" t="str">
        <f t="shared" si="274"/>
        <v/>
      </c>
      <c r="CI502" s="132" t="str">
        <f t="shared" si="297"/>
        <v/>
      </c>
      <c r="CK502" s="132" t="s">
        <v>30</v>
      </c>
      <c r="CL502" s="133">
        <v>45667</v>
      </c>
      <c r="CM502" s="134"/>
      <c r="CN502" s="134"/>
      <c r="CO502" s="134" t="str">
        <f t="shared" si="289"/>
        <v/>
      </c>
      <c r="CP502" s="134" t="str">
        <f>IF(OR(CM502="",CN502=""),"",SUMIFS('تحميل المصنعيات'!$N:$N,'تحميل المصنعيات'!$F:$F,CN$2,'تحميل المصنعيات'!$D:$D,CL502))</f>
        <v/>
      </c>
      <c r="CQ502" s="135" t="str">
        <f t="shared" si="275"/>
        <v/>
      </c>
      <c r="CR502" s="135" t="str">
        <f t="shared" si="276"/>
        <v/>
      </c>
      <c r="CS502" s="132" t="str">
        <f t="shared" si="298"/>
        <v/>
      </c>
    </row>
    <row r="503" spans="9:97" x14ac:dyDescent="0.25">
      <c r="I503" s="4" t="s">
        <v>8</v>
      </c>
      <c r="J503" s="5">
        <v>45668</v>
      </c>
      <c r="K503" s="6"/>
      <c r="L503" s="6"/>
      <c r="M503" s="6" t="str">
        <f t="shared" si="277"/>
        <v/>
      </c>
      <c r="N503" s="6" t="str">
        <f>IF(OR(K503="",L503=""),"",SUMIFS('تحميل المصنعيات'!$N:$N,'تحميل المصنعيات'!$F:$F,L$2,'تحميل المصنعيات'!$D:$D,J503))</f>
        <v/>
      </c>
      <c r="O503" s="55" t="str">
        <f t="shared" si="263"/>
        <v/>
      </c>
      <c r="P503" s="55" t="str">
        <f t="shared" si="290"/>
        <v/>
      </c>
      <c r="Q503" s="129" t="str">
        <f t="shared" si="278"/>
        <v/>
      </c>
      <c r="S503" s="4" t="s">
        <v>8</v>
      </c>
      <c r="T503" s="5">
        <v>45668</v>
      </c>
      <c r="U503" s="6"/>
      <c r="V503" s="6"/>
      <c r="W503" s="6" t="str">
        <f t="shared" si="279"/>
        <v/>
      </c>
      <c r="X503" s="6" t="str">
        <f>IF(OR(U503="",V503=""),"",SUMIFS('تحميل المصنعيات'!$N:$N,'تحميل المصنعيات'!$F:$F,V$2,'تحميل المصنعيات'!$D:$D,T503))</f>
        <v/>
      </c>
      <c r="Y503" s="55" t="str">
        <f t="shared" si="264"/>
        <v/>
      </c>
      <c r="Z503" s="55" t="str">
        <f t="shared" si="265"/>
        <v/>
      </c>
      <c r="AA503" s="129" t="str">
        <f t="shared" si="291"/>
        <v/>
      </c>
      <c r="AC503" s="4" t="s">
        <v>8</v>
      </c>
      <c r="AD503" s="5">
        <v>45668</v>
      </c>
      <c r="AE503" s="6"/>
      <c r="AF503" s="6"/>
      <c r="AG503" s="6" t="str">
        <f t="shared" si="280"/>
        <v/>
      </c>
      <c r="AH503" s="6" t="str">
        <f>IF(OR(AE503="",AF503=""),"",SUMIFS('تحميل المصنعيات'!$N:$N,'تحميل المصنعيات'!$F:$F,AF$2,'تحميل المصنعيات'!$D:$D,AD503))</f>
        <v/>
      </c>
      <c r="AI503" s="55" t="str">
        <f t="shared" si="266"/>
        <v/>
      </c>
      <c r="AJ503" s="55" t="str">
        <f t="shared" si="281"/>
        <v/>
      </c>
      <c r="AK503" s="129" t="str">
        <f t="shared" si="292"/>
        <v/>
      </c>
      <c r="AM503" s="4" t="s">
        <v>8</v>
      </c>
      <c r="AN503" s="5">
        <v>45668</v>
      </c>
      <c r="AO503" s="6"/>
      <c r="AP503" s="6"/>
      <c r="AQ503" s="6" t="str">
        <f t="shared" si="282"/>
        <v/>
      </c>
      <c r="AR503" s="6" t="str">
        <f>IF(OR(AO503="",AP503=""),"",SUMIFS('تحميل المصنعيات'!$N:$N,'تحميل المصنعيات'!$F:$F,AP$2,'تحميل المصنعيات'!$D:$D,AN503))</f>
        <v/>
      </c>
      <c r="AS503" s="55" t="str">
        <f t="shared" si="267"/>
        <v/>
      </c>
      <c r="AT503" s="55" t="str">
        <f t="shared" si="268"/>
        <v/>
      </c>
      <c r="AU503" s="129" t="str">
        <f t="shared" si="293"/>
        <v/>
      </c>
      <c r="AW503" s="4" t="s">
        <v>8</v>
      </c>
      <c r="AX503" s="5">
        <v>45668</v>
      </c>
      <c r="AY503" s="6"/>
      <c r="AZ503" s="6"/>
      <c r="BA503" s="6" t="str">
        <f t="shared" si="283"/>
        <v/>
      </c>
      <c r="BB503" s="6" t="str">
        <f>IF(OR(AY503="",AZ503=""),"",SUMIFS('تحميل المصنعيات'!$N:$N,'تحميل المصنعيات'!$F:$F,AZ$2,'تحميل المصنعيات'!$D:$D,AX503))</f>
        <v/>
      </c>
      <c r="BC503" s="55" t="str">
        <f t="shared" si="269"/>
        <v/>
      </c>
      <c r="BD503" s="55" t="str">
        <f t="shared" si="284"/>
        <v/>
      </c>
      <c r="BE503" s="129" t="str">
        <f t="shared" si="294"/>
        <v/>
      </c>
      <c r="BG503" s="4" t="s">
        <v>8</v>
      </c>
      <c r="BH503" s="5">
        <v>45668</v>
      </c>
      <c r="BI503" s="6"/>
      <c r="BJ503" s="6"/>
      <c r="BK503" s="6" t="str">
        <f t="shared" si="285"/>
        <v/>
      </c>
      <c r="BL503" s="6" t="str">
        <f>IF(OR(BI503="",BJ503=""),"",SUMIFS('تحميل المصنعيات'!$N:$N,'تحميل المصنعيات'!$F:$F,BJ$2,'تحميل المصنعيات'!$D:$D,BH503))</f>
        <v/>
      </c>
      <c r="BM503" s="55" t="str">
        <f t="shared" si="270"/>
        <v/>
      </c>
      <c r="BN503" s="55" t="str">
        <f t="shared" si="271"/>
        <v/>
      </c>
      <c r="BO503" s="129" t="str">
        <f t="shared" si="295"/>
        <v/>
      </c>
      <c r="BQ503" s="4" t="s">
        <v>8</v>
      </c>
      <c r="BR503" s="5">
        <v>45668</v>
      </c>
      <c r="BS503" s="6"/>
      <c r="BT503" s="6"/>
      <c r="BU503" s="6" t="str">
        <f t="shared" si="286"/>
        <v/>
      </c>
      <c r="BV503" s="6" t="str">
        <f>IF(OR(BS503="",BT503=""),"",SUMIFS('تحميل المصنعيات'!$N:$N,'تحميل المصنعيات'!$F:$F,BT$2,'تحميل المصنعيات'!$D:$D,BR503))</f>
        <v/>
      </c>
      <c r="BW503" s="55" t="str">
        <f t="shared" si="272"/>
        <v/>
      </c>
      <c r="BX503" s="55" t="str">
        <f t="shared" si="287"/>
        <v/>
      </c>
      <c r="BY503" s="129" t="str">
        <f t="shared" si="296"/>
        <v/>
      </c>
      <c r="CA503" s="4" t="s">
        <v>8</v>
      </c>
      <c r="CB503" s="5">
        <v>45668</v>
      </c>
      <c r="CC503" s="6"/>
      <c r="CD503" s="6"/>
      <c r="CE503" s="6" t="str">
        <f t="shared" si="288"/>
        <v/>
      </c>
      <c r="CF503" s="6" t="str">
        <f>IF(OR(CC503="",CD503=""),"",SUMIFS('تحميل المصنعيات'!$N:$N,'تحميل المصنعيات'!$F:$F,CD$2,'تحميل المصنعيات'!$D:$D,CB503))</f>
        <v/>
      </c>
      <c r="CG503" s="55" t="str">
        <f t="shared" si="273"/>
        <v/>
      </c>
      <c r="CH503" s="55" t="str">
        <f t="shared" si="274"/>
        <v/>
      </c>
      <c r="CI503" s="129" t="str">
        <f t="shared" si="297"/>
        <v/>
      </c>
      <c r="CK503" s="4" t="s">
        <v>8</v>
      </c>
      <c r="CL503" s="5">
        <v>45668</v>
      </c>
      <c r="CM503" s="6"/>
      <c r="CN503" s="6"/>
      <c r="CO503" s="6" t="str">
        <f t="shared" si="289"/>
        <v/>
      </c>
      <c r="CP503" s="6" t="str">
        <f>IF(OR(CM503="",CN503=""),"",SUMIFS('تحميل المصنعيات'!$N:$N,'تحميل المصنعيات'!$F:$F,CN$2,'تحميل المصنعيات'!$D:$D,CL503))</f>
        <v/>
      </c>
      <c r="CQ503" s="55" t="str">
        <f t="shared" si="275"/>
        <v/>
      </c>
      <c r="CR503" s="55" t="str">
        <f t="shared" si="276"/>
        <v/>
      </c>
      <c r="CS503" s="129" t="str">
        <f t="shared" si="298"/>
        <v/>
      </c>
    </row>
    <row r="504" spans="9:97" x14ac:dyDescent="0.25">
      <c r="I504" s="4" t="s">
        <v>9</v>
      </c>
      <c r="J504" s="5">
        <v>45669</v>
      </c>
      <c r="K504" s="6"/>
      <c r="L504" s="6"/>
      <c r="M504" s="6" t="str">
        <f t="shared" si="277"/>
        <v/>
      </c>
      <c r="N504" s="6" t="str">
        <f>IF(OR(K504="",L504=""),"",SUMIFS('تحميل المصنعيات'!$N:$N,'تحميل المصنعيات'!$F:$F,L$2,'تحميل المصنعيات'!$D:$D,J504))</f>
        <v/>
      </c>
      <c r="O504" s="55" t="str">
        <f t="shared" si="263"/>
        <v/>
      </c>
      <c r="P504" s="55" t="str">
        <f t="shared" si="290"/>
        <v/>
      </c>
      <c r="Q504" s="129" t="str">
        <f t="shared" si="278"/>
        <v/>
      </c>
      <c r="S504" s="4" t="s">
        <v>9</v>
      </c>
      <c r="T504" s="5">
        <v>45669</v>
      </c>
      <c r="U504" s="6"/>
      <c r="V504" s="6"/>
      <c r="W504" s="6" t="str">
        <f t="shared" si="279"/>
        <v/>
      </c>
      <c r="X504" s="6" t="str">
        <f>IF(OR(U504="",V504=""),"",SUMIFS('تحميل المصنعيات'!$N:$N,'تحميل المصنعيات'!$F:$F,V$2,'تحميل المصنعيات'!$D:$D,T504))</f>
        <v/>
      </c>
      <c r="Y504" s="55" t="str">
        <f t="shared" si="264"/>
        <v/>
      </c>
      <c r="Z504" s="55" t="str">
        <f t="shared" si="265"/>
        <v/>
      </c>
      <c r="AA504" s="129" t="str">
        <f t="shared" si="291"/>
        <v/>
      </c>
      <c r="AC504" s="4" t="s">
        <v>9</v>
      </c>
      <c r="AD504" s="5">
        <v>45669</v>
      </c>
      <c r="AE504" s="6"/>
      <c r="AF504" s="6"/>
      <c r="AG504" s="6" t="str">
        <f t="shared" si="280"/>
        <v/>
      </c>
      <c r="AH504" s="6" t="str">
        <f>IF(OR(AE504="",AF504=""),"",SUMIFS('تحميل المصنعيات'!$N:$N,'تحميل المصنعيات'!$F:$F,AF$2,'تحميل المصنعيات'!$D:$D,AD504))</f>
        <v/>
      </c>
      <c r="AI504" s="55" t="str">
        <f t="shared" si="266"/>
        <v/>
      </c>
      <c r="AJ504" s="55" t="str">
        <f t="shared" si="281"/>
        <v/>
      </c>
      <c r="AK504" s="129" t="str">
        <f t="shared" si="292"/>
        <v/>
      </c>
      <c r="AM504" s="4" t="s">
        <v>9</v>
      </c>
      <c r="AN504" s="5">
        <v>45669</v>
      </c>
      <c r="AO504" s="6"/>
      <c r="AP504" s="6"/>
      <c r="AQ504" s="6" t="str">
        <f t="shared" si="282"/>
        <v/>
      </c>
      <c r="AR504" s="6" t="str">
        <f>IF(OR(AO504="",AP504=""),"",SUMIFS('تحميل المصنعيات'!$N:$N,'تحميل المصنعيات'!$F:$F,AP$2,'تحميل المصنعيات'!$D:$D,AN504))</f>
        <v/>
      </c>
      <c r="AS504" s="55" t="str">
        <f t="shared" si="267"/>
        <v/>
      </c>
      <c r="AT504" s="55" t="str">
        <f t="shared" si="268"/>
        <v/>
      </c>
      <c r="AU504" s="129" t="str">
        <f t="shared" si="293"/>
        <v/>
      </c>
      <c r="AW504" s="4" t="s">
        <v>9</v>
      </c>
      <c r="AX504" s="5">
        <v>45669</v>
      </c>
      <c r="AY504" s="6"/>
      <c r="AZ504" s="6"/>
      <c r="BA504" s="6" t="str">
        <f t="shared" si="283"/>
        <v/>
      </c>
      <c r="BB504" s="6" t="str">
        <f>IF(OR(AY504="",AZ504=""),"",SUMIFS('تحميل المصنعيات'!$N:$N,'تحميل المصنعيات'!$F:$F,AZ$2,'تحميل المصنعيات'!$D:$D,AX504))</f>
        <v/>
      </c>
      <c r="BC504" s="55" t="str">
        <f t="shared" si="269"/>
        <v/>
      </c>
      <c r="BD504" s="55" t="str">
        <f t="shared" si="284"/>
        <v/>
      </c>
      <c r="BE504" s="129" t="str">
        <f t="shared" si="294"/>
        <v/>
      </c>
      <c r="BG504" s="4" t="s">
        <v>9</v>
      </c>
      <c r="BH504" s="5">
        <v>45669</v>
      </c>
      <c r="BI504" s="6"/>
      <c r="BJ504" s="6"/>
      <c r="BK504" s="6" t="str">
        <f t="shared" si="285"/>
        <v/>
      </c>
      <c r="BL504" s="6" t="str">
        <f>IF(OR(BI504="",BJ504=""),"",SUMIFS('تحميل المصنعيات'!$N:$N,'تحميل المصنعيات'!$F:$F,BJ$2,'تحميل المصنعيات'!$D:$D,BH504))</f>
        <v/>
      </c>
      <c r="BM504" s="55" t="str">
        <f t="shared" si="270"/>
        <v/>
      </c>
      <c r="BN504" s="55" t="str">
        <f t="shared" si="271"/>
        <v/>
      </c>
      <c r="BO504" s="129" t="str">
        <f t="shared" si="295"/>
        <v/>
      </c>
      <c r="BQ504" s="4" t="s">
        <v>9</v>
      </c>
      <c r="BR504" s="5">
        <v>45669</v>
      </c>
      <c r="BS504" s="6"/>
      <c r="BT504" s="6"/>
      <c r="BU504" s="6" t="str">
        <f t="shared" si="286"/>
        <v/>
      </c>
      <c r="BV504" s="6" t="str">
        <f>IF(OR(BS504="",BT504=""),"",SUMIFS('تحميل المصنعيات'!$N:$N,'تحميل المصنعيات'!$F:$F,BT$2,'تحميل المصنعيات'!$D:$D,BR504))</f>
        <v/>
      </c>
      <c r="BW504" s="55" t="str">
        <f t="shared" si="272"/>
        <v/>
      </c>
      <c r="BX504" s="55" t="str">
        <f t="shared" si="287"/>
        <v/>
      </c>
      <c r="BY504" s="129" t="str">
        <f t="shared" si="296"/>
        <v/>
      </c>
      <c r="CA504" s="4" t="s">
        <v>9</v>
      </c>
      <c r="CB504" s="5">
        <v>45669</v>
      </c>
      <c r="CC504" s="6"/>
      <c r="CD504" s="6"/>
      <c r="CE504" s="6" t="str">
        <f t="shared" si="288"/>
        <v/>
      </c>
      <c r="CF504" s="6" t="str">
        <f>IF(OR(CC504="",CD504=""),"",SUMIFS('تحميل المصنعيات'!$N:$N,'تحميل المصنعيات'!$F:$F,CD$2,'تحميل المصنعيات'!$D:$D,CB504))</f>
        <v/>
      </c>
      <c r="CG504" s="55" t="str">
        <f t="shared" si="273"/>
        <v/>
      </c>
      <c r="CH504" s="55" t="str">
        <f t="shared" si="274"/>
        <v/>
      </c>
      <c r="CI504" s="129" t="str">
        <f t="shared" si="297"/>
        <v/>
      </c>
      <c r="CK504" s="4" t="s">
        <v>9</v>
      </c>
      <c r="CL504" s="5">
        <v>45669</v>
      </c>
      <c r="CM504" s="6"/>
      <c r="CN504" s="6"/>
      <c r="CO504" s="6" t="str">
        <f t="shared" si="289"/>
        <v/>
      </c>
      <c r="CP504" s="6" t="str">
        <f>IF(OR(CM504="",CN504=""),"",SUMIFS('تحميل المصنعيات'!$N:$N,'تحميل المصنعيات'!$F:$F,CN$2,'تحميل المصنعيات'!$D:$D,CL504))</f>
        <v/>
      </c>
      <c r="CQ504" s="55" t="str">
        <f t="shared" si="275"/>
        <v/>
      </c>
      <c r="CR504" s="55" t="str">
        <f t="shared" si="276"/>
        <v/>
      </c>
      <c r="CS504" s="129" t="str">
        <f t="shared" si="298"/>
        <v/>
      </c>
    </row>
    <row r="505" spans="9:97" x14ac:dyDescent="0.25">
      <c r="I505" s="4" t="s">
        <v>10</v>
      </c>
      <c r="J505" s="5">
        <v>45670</v>
      </c>
      <c r="K505" s="6"/>
      <c r="L505" s="6"/>
      <c r="M505" s="6" t="str">
        <f t="shared" si="277"/>
        <v/>
      </c>
      <c r="N505" s="6" t="str">
        <f>IF(OR(K505="",L505=""),"",SUMIFS('تحميل المصنعيات'!$N:$N,'تحميل المصنعيات'!$F:$F,L$2,'تحميل المصنعيات'!$D:$D,J505))</f>
        <v/>
      </c>
      <c r="O505" s="55" t="str">
        <f t="shared" si="263"/>
        <v/>
      </c>
      <c r="P505" s="55" t="str">
        <f t="shared" si="290"/>
        <v/>
      </c>
      <c r="Q505" s="129" t="str">
        <f t="shared" si="278"/>
        <v/>
      </c>
      <c r="S505" s="4" t="s">
        <v>10</v>
      </c>
      <c r="T505" s="5">
        <v>45670</v>
      </c>
      <c r="U505" s="6"/>
      <c r="V505" s="6"/>
      <c r="W505" s="6" t="str">
        <f t="shared" si="279"/>
        <v/>
      </c>
      <c r="X505" s="6" t="str">
        <f>IF(OR(U505="",V505=""),"",SUMIFS('تحميل المصنعيات'!$N:$N,'تحميل المصنعيات'!$F:$F,V$2,'تحميل المصنعيات'!$D:$D,T505))</f>
        <v/>
      </c>
      <c r="Y505" s="55" t="str">
        <f t="shared" si="264"/>
        <v/>
      </c>
      <c r="Z505" s="55" t="str">
        <f t="shared" si="265"/>
        <v/>
      </c>
      <c r="AA505" s="129" t="str">
        <f t="shared" si="291"/>
        <v/>
      </c>
      <c r="AC505" s="4" t="s">
        <v>10</v>
      </c>
      <c r="AD505" s="5">
        <v>45670</v>
      </c>
      <c r="AE505" s="6"/>
      <c r="AF505" s="6"/>
      <c r="AG505" s="6" t="str">
        <f t="shared" si="280"/>
        <v/>
      </c>
      <c r="AH505" s="6" t="str">
        <f>IF(OR(AE505="",AF505=""),"",SUMIFS('تحميل المصنعيات'!$N:$N,'تحميل المصنعيات'!$F:$F,AF$2,'تحميل المصنعيات'!$D:$D,AD505))</f>
        <v/>
      </c>
      <c r="AI505" s="55" t="str">
        <f t="shared" si="266"/>
        <v/>
      </c>
      <c r="AJ505" s="55" t="str">
        <f t="shared" si="281"/>
        <v/>
      </c>
      <c r="AK505" s="129" t="str">
        <f t="shared" si="292"/>
        <v/>
      </c>
      <c r="AM505" s="4" t="s">
        <v>10</v>
      </c>
      <c r="AN505" s="5">
        <v>45670</v>
      </c>
      <c r="AO505" s="6"/>
      <c r="AP505" s="6"/>
      <c r="AQ505" s="6" t="str">
        <f t="shared" si="282"/>
        <v/>
      </c>
      <c r="AR505" s="6" t="str">
        <f>IF(OR(AO505="",AP505=""),"",SUMIFS('تحميل المصنعيات'!$N:$N,'تحميل المصنعيات'!$F:$F,AP$2,'تحميل المصنعيات'!$D:$D,AN505))</f>
        <v/>
      </c>
      <c r="AS505" s="55" t="str">
        <f t="shared" si="267"/>
        <v/>
      </c>
      <c r="AT505" s="55" t="str">
        <f t="shared" si="268"/>
        <v/>
      </c>
      <c r="AU505" s="129" t="str">
        <f t="shared" si="293"/>
        <v/>
      </c>
      <c r="AW505" s="4" t="s">
        <v>10</v>
      </c>
      <c r="AX505" s="5">
        <v>45670</v>
      </c>
      <c r="AY505" s="6"/>
      <c r="AZ505" s="6"/>
      <c r="BA505" s="6" t="str">
        <f t="shared" si="283"/>
        <v/>
      </c>
      <c r="BB505" s="6" t="str">
        <f>IF(OR(AY505="",AZ505=""),"",SUMIFS('تحميل المصنعيات'!$N:$N,'تحميل المصنعيات'!$F:$F,AZ$2,'تحميل المصنعيات'!$D:$D,AX505))</f>
        <v/>
      </c>
      <c r="BC505" s="55" t="str">
        <f t="shared" si="269"/>
        <v/>
      </c>
      <c r="BD505" s="55" t="str">
        <f t="shared" si="284"/>
        <v/>
      </c>
      <c r="BE505" s="129" t="str">
        <f t="shared" si="294"/>
        <v/>
      </c>
      <c r="BG505" s="4" t="s">
        <v>10</v>
      </c>
      <c r="BH505" s="5">
        <v>45670</v>
      </c>
      <c r="BI505" s="6"/>
      <c r="BJ505" s="6"/>
      <c r="BK505" s="6" t="str">
        <f t="shared" si="285"/>
        <v/>
      </c>
      <c r="BL505" s="6" t="str">
        <f>IF(OR(BI505="",BJ505=""),"",SUMIFS('تحميل المصنعيات'!$N:$N,'تحميل المصنعيات'!$F:$F,BJ$2,'تحميل المصنعيات'!$D:$D,BH505))</f>
        <v/>
      </c>
      <c r="BM505" s="55" t="str">
        <f t="shared" si="270"/>
        <v/>
      </c>
      <c r="BN505" s="55" t="str">
        <f t="shared" si="271"/>
        <v/>
      </c>
      <c r="BO505" s="129" t="str">
        <f t="shared" si="295"/>
        <v/>
      </c>
      <c r="BQ505" s="4" t="s">
        <v>10</v>
      </c>
      <c r="BR505" s="5">
        <v>45670</v>
      </c>
      <c r="BS505" s="6"/>
      <c r="BT505" s="6"/>
      <c r="BU505" s="6" t="str">
        <f t="shared" si="286"/>
        <v/>
      </c>
      <c r="BV505" s="6" t="str">
        <f>IF(OR(BS505="",BT505=""),"",SUMIFS('تحميل المصنعيات'!$N:$N,'تحميل المصنعيات'!$F:$F,BT$2,'تحميل المصنعيات'!$D:$D,BR505))</f>
        <v/>
      </c>
      <c r="BW505" s="55" t="str">
        <f t="shared" si="272"/>
        <v/>
      </c>
      <c r="BX505" s="55" t="str">
        <f t="shared" si="287"/>
        <v/>
      </c>
      <c r="BY505" s="129" t="str">
        <f t="shared" si="296"/>
        <v/>
      </c>
      <c r="CA505" s="4" t="s">
        <v>10</v>
      </c>
      <c r="CB505" s="5">
        <v>45670</v>
      </c>
      <c r="CC505" s="6"/>
      <c r="CD505" s="6"/>
      <c r="CE505" s="6" t="str">
        <f t="shared" si="288"/>
        <v/>
      </c>
      <c r="CF505" s="6" t="str">
        <f>IF(OR(CC505="",CD505=""),"",SUMIFS('تحميل المصنعيات'!$N:$N,'تحميل المصنعيات'!$F:$F,CD$2,'تحميل المصنعيات'!$D:$D,CB505))</f>
        <v/>
      </c>
      <c r="CG505" s="55" t="str">
        <f t="shared" si="273"/>
        <v/>
      </c>
      <c r="CH505" s="55" t="str">
        <f t="shared" si="274"/>
        <v/>
      </c>
      <c r="CI505" s="129" t="str">
        <f t="shared" si="297"/>
        <v/>
      </c>
      <c r="CK505" s="4" t="s">
        <v>10</v>
      </c>
      <c r="CL505" s="5">
        <v>45670</v>
      </c>
      <c r="CM505" s="6"/>
      <c r="CN505" s="6"/>
      <c r="CO505" s="6" t="str">
        <f t="shared" si="289"/>
        <v/>
      </c>
      <c r="CP505" s="6" t="str">
        <f>IF(OR(CM505="",CN505=""),"",SUMIFS('تحميل المصنعيات'!$N:$N,'تحميل المصنعيات'!$F:$F,CN$2,'تحميل المصنعيات'!$D:$D,CL505))</f>
        <v/>
      </c>
      <c r="CQ505" s="55" t="str">
        <f t="shared" si="275"/>
        <v/>
      </c>
      <c r="CR505" s="55" t="str">
        <f t="shared" si="276"/>
        <v/>
      </c>
      <c r="CS505" s="129" t="str">
        <f t="shared" si="298"/>
        <v/>
      </c>
    </row>
    <row r="506" spans="9:97" x14ac:dyDescent="0.25">
      <c r="I506" s="4" t="s">
        <v>11</v>
      </c>
      <c r="J506" s="5">
        <v>45671</v>
      </c>
      <c r="K506" s="6"/>
      <c r="L506" s="6"/>
      <c r="M506" s="6" t="str">
        <f t="shared" si="277"/>
        <v/>
      </c>
      <c r="N506" s="6" t="str">
        <f>IF(OR(K506="",L506=""),"",SUMIFS('تحميل المصنعيات'!$N:$N,'تحميل المصنعيات'!$F:$F,L$2,'تحميل المصنعيات'!$D:$D,J506))</f>
        <v/>
      </c>
      <c r="O506" s="55" t="str">
        <f t="shared" si="263"/>
        <v/>
      </c>
      <c r="P506" s="55" t="str">
        <f t="shared" si="290"/>
        <v/>
      </c>
      <c r="Q506" s="129" t="str">
        <f t="shared" si="278"/>
        <v/>
      </c>
      <c r="S506" s="4" t="s">
        <v>11</v>
      </c>
      <c r="T506" s="5">
        <v>45671</v>
      </c>
      <c r="U506" s="6"/>
      <c r="V506" s="6"/>
      <c r="W506" s="6" t="str">
        <f t="shared" si="279"/>
        <v/>
      </c>
      <c r="X506" s="6" t="str">
        <f>IF(OR(U506="",V506=""),"",SUMIFS('تحميل المصنعيات'!$N:$N,'تحميل المصنعيات'!$F:$F,V$2,'تحميل المصنعيات'!$D:$D,T506))</f>
        <v/>
      </c>
      <c r="Y506" s="55" t="str">
        <f t="shared" si="264"/>
        <v/>
      </c>
      <c r="Z506" s="55" t="str">
        <f t="shared" si="265"/>
        <v/>
      </c>
      <c r="AA506" s="129" t="str">
        <f t="shared" si="291"/>
        <v/>
      </c>
      <c r="AC506" s="4" t="s">
        <v>11</v>
      </c>
      <c r="AD506" s="5">
        <v>45671</v>
      </c>
      <c r="AE506" s="6"/>
      <c r="AF506" s="6"/>
      <c r="AG506" s="6" t="str">
        <f t="shared" si="280"/>
        <v/>
      </c>
      <c r="AH506" s="6" t="str">
        <f>IF(OR(AE506="",AF506=""),"",SUMIFS('تحميل المصنعيات'!$N:$N,'تحميل المصنعيات'!$F:$F,AF$2,'تحميل المصنعيات'!$D:$D,AD506))</f>
        <v/>
      </c>
      <c r="AI506" s="55" t="str">
        <f t="shared" si="266"/>
        <v/>
      </c>
      <c r="AJ506" s="55" t="str">
        <f t="shared" si="281"/>
        <v/>
      </c>
      <c r="AK506" s="129" t="str">
        <f t="shared" si="292"/>
        <v/>
      </c>
      <c r="AM506" s="4" t="s">
        <v>11</v>
      </c>
      <c r="AN506" s="5">
        <v>45671</v>
      </c>
      <c r="AO506" s="6"/>
      <c r="AP506" s="6"/>
      <c r="AQ506" s="6" t="str">
        <f t="shared" si="282"/>
        <v/>
      </c>
      <c r="AR506" s="6" t="str">
        <f>IF(OR(AO506="",AP506=""),"",SUMIFS('تحميل المصنعيات'!$N:$N,'تحميل المصنعيات'!$F:$F,AP$2,'تحميل المصنعيات'!$D:$D,AN506))</f>
        <v/>
      </c>
      <c r="AS506" s="55" t="str">
        <f t="shared" si="267"/>
        <v/>
      </c>
      <c r="AT506" s="55" t="str">
        <f t="shared" si="268"/>
        <v/>
      </c>
      <c r="AU506" s="129" t="str">
        <f t="shared" si="293"/>
        <v/>
      </c>
      <c r="AW506" s="4" t="s">
        <v>11</v>
      </c>
      <c r="AX506" s="5">
        <v>45671</v>
      </c>
      <c r="AY506" s="6"/>
      <c r="AZ506" s="6"/>
      <c r="BA506" s="6" t="str">
        <f t="shared" si="283"/>
        <v/>
      </c>
      <c r="BB506" s="6" t="str">
        <f>IF(OR(AY506="",AZ506=""),"",SUMIFS('تحميل المصنعيات'!$N:$N,'تحميل المصنعيات'!$F:$F,AZ$2,'تحميل المصنعيات'!$D:$D,AX506))</f>
        <v/>
      </c>
      <c r="BC506" s="55" t="str">
        <f t="shared" si="269"/>
        <v/>
      </c>
      <c r="BD506" s="55" t="str">
        <f t="shared" si="284"/>
        <v/>
      </c>
      <c r="BE506" s="129" t="str">
        <f t="shared" si="294"/>
        <v/>
      </c>
      <c r="BG506" s="4" t="s">
        <v>11</v>
      </c>
      <c r="BH506" s="5">
        <v>45671</v>
      </c>
      <c r="BI506" s="6"/>
      <c r="BJ506" s="6"/>
      <c r="BK506" s="6" t="str">
        <f t="shared" si="285"/>
        <v/>
      </c>
      <c r="BL506" s="6" t="str">
        <f>IF(OR(BI506="",BJ506=""),"",SUMIFS('تحميل المصنعيات'!$N:$N,'تحميل المصنعيات'!$F:$F,BJ$2,'تحميل المصنعيات'!$D:$D,BH506))</f>
        <v/>
      </c>
      <c r="BM506" s="55" t="str">
        <f t="shared" si="270"/>
        <v/>
      </c>
      <c r="BN506" s="55" t="str">
        <f t="shared" si="271"/>
        <v/>
      </c>
      <c r="BO506" s="129" t="str">
        <f t="shared" si="295"/>
        <v/>
      </c>
      <c r="BQ506" s="4" t="s">
        <v>11</v>
      </c>
      <c r="BR506" s="5">
        <v>45671</v>
      </c>
      <c r="BS506" s="6"/>
      <c r="BT506" s="6"/>
      <c r="BU506" s="6" t="str">
        <f t="shared" si="286"/>
        <v/>
      </c>
      <c r="BV506" s="6" t="str">
        <f>IF(OR(BS506="",BT506=""),"",SUMIFS('تحميل المصنعيات'!$N:$N,'تحميل المصنعيات'!$F:$F,BT$2,'تحميل المصنعيات'!$D:$D,BR506))</f>
        <v/>
      </c>
      <c r="BW506" s="55" t="str">
        <f t="shared" si="272"/>
        <v/>
      </c>
      <c r="BX506" s="55" t="str">
        <f t="shared" si="287"/>
        <v/>
      </c>
      <c r="BY506" s="129" t="str">
        <f t="shared" si="296"/>
        <v/>
      </c>
      <c r="CA506" s="4" t="s">
        <v>11</v>
      </c>
      <c r="CB506" s="5">
        <v>45671</v>
      </c>
      <c r="CC506" s="6"/>
      <c r="CD506" s="6"/>
      <c r="CE506" s="6" t="str">
        <f t="shared" si="288"/>
        <v/>
      </c>
      <c r="CF506" s="6" t="str">
        <f>IF(OR(CC506="",CD506=""),"",SUMIFS('تحميل المصنعيات'!$N:$N,'تحميل المصنعيات'!$F:$F,CD$2,'تحميل المصنعيات'!$D:$D,CB506))</f>
        <v/>
      </c>
      <c r="CG506" s="55" t="str">
        <f t="shared" si="273"/>
        <v/>
      </c>
      <c r="CH506" s="55" t="str">
        <f t="shared" si="274"/>
        <v/>
      </c>
      <c r="CI506" s="129" t="str">
        <f t="shared" si="297"/>
        <v/>
      </c>
      <c r="CK506" s="4" t="s">
        <v>11</v>
      </c>
      <c r="CL506" s="5">
        <v>45671</v>
      </c>
      <c r="CM506" s="6"/>
      <c r="CN506" s="6"/>
      <c r="CO506" s="6" t="str">
        <f t="shared" si="289"/>
        <v/>
      </c>
      <c r="CP506" s="6" t="str">
        <f>IF(OR(CM506="",CN506=""),"",SUMIFS('تحميل المصنعيات'!$N:$N,'تحميل المصنعيات'!$F:$F,CN$2,'تحميل المصنعيات'!$D:$D,CL506))</f>
        <v/>
      </c>
      <c r="CQ506" s="55" t="str">
        <f t="shared" si="275"/>
        <v/>
      </c>
      <c r="CR506" s="55" t="str">
        <f t="shared" si="276"/>
        <v/>
      </c>
      <c r="CS506" s="129" t="str">
        <f t="shared" si="298"/>
        <v/>
      </c>
    </row>
    <row r="507" spans="9:97" x14ac:dyDescent="0.25">
      <c r="I507" s="4" t="s">
        <v>12</v>
      </c>
      <c r="J507" s="5">
        <v>45672</v>
      </c>
      <c r="K507" s="6"/>
      <c r="L507" s="6"/>
      <c r="M507" s="6" t="str">
        <f t="shared" si="277"/>
        <v/>
      </c>
      <c r="N507" s="6" t="str">
        <f>IF(OR(K507="",L507=""),"",SUMIFS('تحميل المصنعيات'!$N:$N,'تحميل المصنعيات'!$F:$F,L$2,'تحميل المصنعيات'!$D:$D,J507))</f>
        <v/>
      </c>
      <c r="O507" s="55" t="str">
        <f t="shared" si="263"/>
        <v/>
      </c>
      <c r="P507" s="55" t="str">
        <f t="shared" si="290"/>
        <v/>
      </c>
      <c r="Q507" s="129" t="str">
        <f t="shared" si="278"/>
        <v/>
      </c>
      <c r="S507" s="4" t="s">
        <v>12</v>
      </c>
      <c r="T507" s="5">
        <v>45672</v>
      </c>
      <c r="U507" s="6"/>
      <c r="V507" s="6"/>
      <c r="W507" s="6" t="str">
        <f t="shared" si="279"/>
        <v/>
      </c>
      <c r="X507" s="6" t="str">
        <f>IF(OR(U507="",V507=""),"",SUMIFS('تحميل المصنعيات'!$N:$N,'تحميل المصنعيات'!$F:$F,V$2,'تحميل المصنعيات'!$D:$D,T507))</f>
        <v/>
      </c>
      <c r="Y507" s="55" t="str">
        <f t="shared" si="264"/>
        <v/>
      </c>
      <c r="Z507" s="55" t="str">
        <f t="shared" si="265"/>
        <v/>
      </c>
      <c r="AA507" s="129" t="str">
        <f t="shared" si="291"/>
        <v/>
      </c>
      <c r="AC507" s="4" t="s">
        <v>12</v>
      </c>
      <c r="AD507" s="5">
        <v>45672</v>
      </c>
      <c r="AE507" s="6"/>
      <c r="AF507" s="6"/>
      <c r="AG507" s="6" t="str">
        <f t="shared" si="280"/>
        <v/>
      </c>
      <c r="AH507" s="6" t="str">
        <f>IF(OR(AE507="",AF507=""),"",SUMIFS('تحميل المصنعيات'!$N:$N,'تحميل المصنعيات'!$F:$F,AF$2,'تحميل المصنعيات'!$D:$D,AD507))</f>
        <v/>
      </c>
      <c r="AI507" s="55" t="str">
        <f t="shared" si="266"/>
        <v/>
      </c>
      <c r="AJ507" s="55" t="str">
        <f t="shared" si="281"/>
        <v/>
      </c>
      <c r="AK507" s="129" t="str">
        <f t="shared" si="292"/>
        <v/>
      </c>
      <c r="AM507" s="4" t="s">
        <v>12</v>
      </c>
      <c r="AN507" s="5">
        <v>45672</v>
      </c>
      <c r="AO507" s="6"/>
      <c r="AP507" s="6"/>
      <c r="AQ507" s="6" t="str">
        <f t="shared" si="282"/>
        <v/>
      </c>
      <c r="AR507" s="6" t="str">
        <f>IF(OR(AO507="",AP507=""),"",SUMIFS('تحميل المصنعيات'!$N:$N,'تحميل المصنعيات'!$F:$F,AP$2,'تحميل المصنعيات'!$D:$D,AN507))</f>
        <v/>
      </c>
      <c r="AS507" s="55" t="str">
        <f t="shared" si="267"/>
        <v/>
      </c>
      <c r="AT507" s="55" t="str">
        <f t="shared" si="268"/>
        <v/>
      </c>
      <c r="AU507" s="129" t="str">
        <f t="shared" si="293"/>
        <v/>
      </c>
      <c r="AW507" s="4" t="s">
        <v>12</v>
      </c>
      <c r="AX507" s="5">
        <v>45672</v>
      </c>
      <c r="AY507" s="6"/>
      <c r="AZ507" s="6"/>
      <c r="BA507" s="6" t="str">
        <f t="shared" si="283"/>
        <v/>
      </c>
      <c r="BB507" s="6" t="str">
        <f>IF(OR(AY507="",AZ507=""),"",SUMIFS('تحميل المصنعيات'!$N:$N,'تحميل المصنعيات'!$F:$F,AZ$2,'تحميل المصنعيات'!$D:$D,AX507))</f>
        <v/>
      </c>
      <c r="BC507" s="55" t="str">
        <f t="shared" si="269"/>
        <v/>
      </c>
      <c r="BD507" s="55" t="str">
        <f t="shared" si="284"/>
        <v/>
      </c>
      <c r="BE507" s="129" t="str">
        <f t="shared" si="294"/>
        <v/>
      </c>
      <c r="BG507" s="4" t="s">
        <v>12</v>
      </c>
      <c r="BH507" s="5">
        <v>45672</v>
      </c>
      <c r="BI507" s="6"/>
      <c r="BJ507" s="6"/>
      <c r="BK507" s="6" t="str">
        <f t="shared" si="285"/>
        <v/>
      </c>
      <c r="BL507" s="6" t="str">
        <f>IF(OR(BI507="",BJ507=""),"",SUMIFS('تحميل المصنعيات'!$N:$N,'تحميل المصنعيات'!$F:$F,BJ$2,'تحميل المصنعيات'!$D:$D,BH507))</f>
        <v/>
      </c>
      <c r="BM507" s="55" t="str">
        <f t="shared" si="270"/>
        <v/>
      </c>
      <c r="BN507" s="55" t="str">
        <f t="shared" si="271"/>
        <v/>
      </c>
      <c r="BO507" s="129" t="str">
        <f t="shared" si="295"/>
        <v/>
      </c>
      <c r="BQ507" s="4" t="s">
        <v>12</v>
      </c>
      <c r="BR507" s="5">
        <v>45672</v>
      </c>
      <c r="BS507" s="6"/>
      <c r="BT507" s="6"/>
      <c r="BU507" s="6" t="str">
        <f t="shared" si="286"/>
        <v/>
      </c>
      <c r="BV507" s="6" t="str">
        <f>IF(OR(BS507="",BT507=""),"",SUMIFS('تحميل المصنعيات'!$N:$N,'تحميل المصنعيات'!$F:$F,BT$2,'تحميل المصنعيات'!$D:$D,BR507))</f>
        <v/>
      </c>
      <c r="BW507" s="55" t="str">
        <f t="shared" si="272"/>
        <v/>
      </c>
      <c r="BX507" s="55" t="str">
        <f t="shared" si="287"/>
        <v/>
      </c>
      <c r="BY507" s="129" t="str">
        <f t="shared" si="296"/>
        <v/>
      </c>
      <c r="CA507" s="4" t="s">
        <v>12</v>
      </c>
      <c r="CB507" s="5">
        <v>45672</v>
      </c>
      <c r="CC507" s="6"/>
      <c r="CD507" s="6"/>
      <c r="CE507" s="6" t="str">
        <f t="shared" si="288"/>
        <v/>
      </c>
      <c r="CF507" s="6" t="str">
        <f>IF(OR(CC507="",CD507=""),"",SUMIFS('تحميل المصنعيات'!$N:$N,'تحميل المصنعيات'!$F:$F,CD$2,'تحميل المصنعيات'!$D:$D,CB507))</f>
        <v/>
      </c>
      <c r="CG507" s="55" t="str">
        <f t="shared" si="273"/>
        <v/>
      </c>
      <c r="CH507" s="55" t="str">
        <f t="shared" si="274"/>
        <v/>
      </c>
      <c r="CI507" s="129" t="str">
        <f t="shared" si="297"/>
        <v/>
      </c>
      <c r="CK507" s="4" t="s">
        <v>12</v>
      </c>
      <c r="CL507" s="5">
        <v>45672</v>
      </c>
      <c r="CM507" s="6"/>
      <c r="CN507" s="6"/>
      <c r="CO507" s="6" t="str">
        <f t="shared" si="289"/>
        <v/>
      </c>
      <c r="CP507" s="6" t="str">
        <f>IF(OR(CM507="",CN507=""),"",SUMIFS('تحميل المصنعيات'!$N:$N,'تحميل المصنعيات'!$F:$F,CN$2,'تحميل المصنعيات'!$D:$D,CL507))</f>
        <v/>
      </c>
      <c r="CQ507" s="55" t="str">
        <f t="shared" si="275"/>
        <v/>
      </c>
      <c r="CR507" s="55" t="str">
        <f t="shared" si="276"/>
        <v/>
      </c>
      <c r="CS507" s="129" t="str">
        <f t="shared" si="298"/>
        <v/>
      </c>
    </row>
    <row r="508" spans="9:97" x14ac:dyDescent="0.25">
      <c r="I508" s="4" t="s">
        <v>13</v>
      </c>
      <c r="J508" s="5">
        <v>45673</v>
      </c>
      <c r="K508" s="6"/>
      <c r="L508" s="6"/>
      <c r="M508" s="6" t="str">
        <f t="shared" si="277"/>
        <v/>
      </c>
      <c r="N508" s="6" t="str">
        <f>IF(OR(K508="",L508=""),"",SUMIFS('تحميل المصنعيات'!$N:$N,'تحميل المصنعيات'!$F:$F,L$2,'تحميل المصنعيات'!$D:$D,J508))</f>
        <v/>
      </c>
      <c r="O508" s="55" t="str">
        <f t="shared" si="263"/>
        <v/>
      </c>
      <c r="P508" s="55" t="str">
        <f t="shared" si="290"/>
        <v/>
      </c>
      <c r="Q508" s="129" t="str">
        <f t="shared" si="278"/>
        <v/>
      </c>
      <c r="S508" s="4" t="s">
        <v>13</v>
      </c>
      <c r="T508" s="5">
        <v>45673</v>
      </c>
      <c r="U508" s="6"/>
      <c r="V508" s="6"/>
      <c r="W508" s="6" t="str">
        <f t="shared" si="279"/>
        <v/>
      </c>
      <c r="X508" s="6" t="str">
        <f>IF(OR(U508="",V508=""),"",SUMIFS('تحميل المصنعيات'!$N:$N,'تحميل المصنعيات'!$F:$F,V$2,'تحميل المصنعيات'!$D:$D,T508))</f>
        <v/>
      </c>
      <c r="Y508" s="55" t="str">
        <f t="shared" si="264"/>
        <v/>
      </c>
      <c r="Z508" s="55" t="str">
        <f t="shared" si="265"/>
        <v/>
      </c>
      <c r="AA508" s="129" t="str">
        <f t="shared" si="291"/>
        <v/>
      </c>
      <c r="AC508" s="4" t="s">
        <v>13</v>
      </c>
      <c r="AD508" s="5">
        <v>45673</v>
      </c>
      <c r="AE508" s="6"/>
      <c r="AF508" s="6"/>
      <c r="AG508" s="6" t="str">
        <f t="shared" si="280"/>
        <v/>
      </c>
      <c r="AH508" s="6" t="str">
        <f>IF(OR(AE508="",AF508=""),"",SUMIFS('تحميل المصنعيات'!$N:$N,'تحميل المصنعيات'!$F:$F,AF$2,'تحميل المصنعيات'!$D:$D,AD508))</f>
        <v/>
      </c>
      <c r="AI508" s="55" t="str">
        <f t="shared" si="266"/>
        <v/>
      </c>
      <c r="AJ508" s="55" t="str">
        <f t="shared" si="281"/>
        <v/>
      </c>
      <c r="AK508" s="129" t="str">
        <f t="shared" si="292"/>
        <v/>
      </c>
      <c r="AM508" s="4" t="s">
        <v>13</v>
      </c>
      <c r="AN508" s="5">
        <v>45673</v>
      </c>
      <c r="AO508" s="6"/>
      <c r="AP508" s="6"/>
      <c r="AQ508" s="6" t="str">
        <f t="shared" si="282"/>
        <v/>
      </c>
      <c r="AR508" s="6" t="str">
        <f>IF(OR(AO508="",AP508=""),"",SUMIFS('تحميل المصنعيات'!$N:$N,'تحميل المصنعيات'!$F:$F,AP$2,'تحميل المصنعيات'!$D:$D,AN508))</f>
        <v/>
      </c>
      <c r="AS508" s="55" t="str">
        <f t="shared" si="267"/>
        <v/>
      </c>
      <c r="AT508" s="55" t="str">
        <f t="shared" si="268"/>
        <v/>
      </c>
      <c r="AU508" s="129" t="str">
        <f t="shared" si="293"/>
        <v/>
      </c>
      <c r="AW508" s="4" t="s">
        <v>13</v>
      </c>
      <c r="AX508" s="5">
        <v>45673</v>
      </c>
      <c r="AY508" s="6"/>
      <c r="AZ508" s="6"/>
      <c r="BA508" s="6" t="str">
        <f t="shared" si="283"/>
        <v/>
      </c>
      <c r="BB508" s="6" t="str">
        <f>IF(OR(AY508="",AZ508=""),"",SUMIFS('تحميل المصنعيات'!$N:$N,'تحميل المصنعيات'!$F:$F,AZ$2,'تحميل المصنعيات'!$D:$D,AX508))</f>
        <v/>
      </c>
      <c r="BC508" s="55" t="str">
        <f t="shared" si="269"/>
        <v/>
      </c>
      <c r="BD508" s="55" t="str">
        <f t="shared" si="284"/>
        <v/>
      </c>
      <c r="BE508" s="129" t="str">
        <f t="shared" si="294"/>
        <v/>
      </c>
      <c r="BG508" s="4" t="s">
        <v>13</v>
      </c>
      <c r="BH508" s="5">
        <v>45673</v>
      </c>
      <c r="BI508" s="6"/>
      <c r="BJ508" s="6"/>
      <c r="BK508" s="6" t="str">
        <f t="shared" si="285"/>
        <v/>
      </c>
      <c r="BL508" s="6" t="str">
        <f>IF(OR(BI508="",BJ508=""),"",SUMIFS('تحميل المصنعيات'!$N:$N,'تحميل المصنعيات'!$F:$F,BJ$2,'تحميل المصنعيات'!$D:$D,BH508))</f>
        <v/>
      </c>
      <c r="BM508" s="55" t="str">
        <f t="shared" si="270"/>
        <v/>
      </c>
      <c r="BN508" s="55" t="str">
        <f t="shared" si="271"/>
        <v/>
      </c>
      <c r="BO508" s="129" t="str">
        <f t="shared" si="295"/>
        <v/>
      </c>
      <c r="BQ508" s="4" t="s">
        <v>13</v>
      </c>
      <c r="BR508" s="5">
        <v>45673</v>
      </c>
      <c r="BS508" s="6"/>
      <c r="BT508" s="6"/>
      <c r="BU508" s="6" t="str">
        <f t="shared" si="286"/>
        <v/>
      </c>
      <c r="BV508" s="6" t="str">
        <f>IF(OR(BS508="",BT508=""),"",SUMIFS('تحميل المصنعيات'!$N:$N,'تحميل المصنعيات'!$F:$F,BT$2,'تحميل المصنعيات'!$D:$D,BR508))</f>
        <v/>
      </c>
      <c r="BW508" s="55" t="str">
        <f t="shared" si="272"/>
        <v/>
      </c>
      <c r="BX508" s="55" t="str">
        <f t="shared" si="287"/>
        <v/>
      </c>
      <c r="BY508" s="129" t="str">
        <f t="shared" si="296"/>
        <v/>
      </c>
      <c r="CA508" s="4" t="s">
        <v>13</v>
      </c>
      <c r="CB508" s="5">
        <v>45673</v>
      </c>
      <c r="CC508" s="6"/>
      <c r="CD508" s="6"/>
      <c r="CE508" s="6" t="str">
        <f t="shared" si="288"/>
        <v/>
      </c>
      <c r="CF508" s="6" t="str">
        <f>IF(OR(CC508="",CD508=""),"",SUMIFS('تحميل المصنعيات'!$N:$N,'تحميل المصنعيات'!$F:$F,CD$2,'تحميل المصنعيات'!$D:$D,CB508))</f>
        <v/>
      </c>
      <c r="CG508" s="55" t="str">
        <f t="shared" si="273"/>
        <v/>
      </c>
      <c r="CH508" s="55" t="str">
        <f t="shared" si="274"/>
        <v/>
      </c>
      <c r="CI508" s="129" t="str">
        <f t="shared" si="297"/>
        <v/>
      </c>
      <c r="CK508" s="4" t="s">
        <v>13</v>
      </c>
      <c r="CL508" s="5">
        <v>45673</v>
      </c>
      <c r="CM508" s="6"/>
      <c r="CN508" s="6"/>
      <c r="CO508" s="6" t="str">
        <f t="shared" si="289"/>
        <v/>
      </c>
      <c r="CP508" s="6" t="str">
        <f>IF(OR(CM508="",CN508=""),"",SUMIFS('تحميل المصنعيات'!$N:$N,'تحميل المصنعيات'!$F:$F,CN$2,'تحميل المصنعيات'!$D:$D,CL508))</f>
        <v/>
      </c>
      <c r="CQ508" s="55" t="str">
        <f t="shared" si="275"/>
        <v/>
      </c>
      <c r="CR508" s="55" t="str">
        <f t="shared" si="276"/>
        <v/>
      </c>
      <c r="CS508" s="129" t="str">
        <f t="shared" si="298"/>
        <v/>
      </c>
    </row>
    <row r="509" spans="9:97" x14ac:dyDescent="0.25">
      <c r="I509" s="132" t="s">
        <v>30</v>
      </c>
      <c r="J509" s="133">
        <v>45674</v>
      </c>
      <c r="K509" s="134"/>
      <c r="L509" s="134"/>
      <c r="M509" s="134" t="str">
        <f t="shared" si="277"/>
        <v/>
      </c>
      <c r="N509" s="134" t="str">
        <f>IF(OR(K509="",L509=""),"",SUMIFS('تحميل المصنعيات'!$N:$N,'تحميل المصنعيات'!$F:$F,L$2,'تحميل المصنعيات'!$D:$D,J509))</f>
        <v/>
      </c>
      <c r="O509" s="135" t="str">
        <f t="shared" si="263"/>
        <v/>
      </c>
      <c r="P509" s="135" t="str">
        <f t="shared" si="290"/>
        <v/>
      </c>
      <c r="Q509" s="132" t="str">
        <f t="shared" si="278"/>
        <v/>
      </c>
      <c r="S509" s="132" t="s">
        <v>30</v>
      </c>
      <c r="T509" s="133">
        <v>45674</v>
      </c>
      <c r="U509" s="134"/>
      <c r="V509" s="134"/>
      <c r="W509" s="134" t="str">
        <f t="shared" si="279"/>
        <v/>
      </c>
      <c r="X509" s="134" t="str">
        <f>IF(OR(U509="",V509=""),"",SUMIFS('تحميل المصنعيات'!$N:$N,'تحميل المصنعيات'!$F:$F,V$2,'تحميل المصنعيات'!$D:$D,T509))</f>
        <v/>
      </c>
      <c r="Y509" s="135" t="str">
        <f t="shared" si="264"/>
        <v/>
      </c>
      <c r="Z509" s="135" t="str">
        <f t="shared" si="265"/>
        <v/>
      </c>
      <c r="AA509" s="132" t="str">
        <f t="shared" si="291"/>
        <v/>
      </c>
      <c r="AC509" s="132" t="s">
        <v>30</v>
      </c>
      <c r="AD509" s="133">
        <v>45674</v>
      </c>
      <c r="AE509" s="134"/>
      <c r="AF509" s="134"/>
      <c r="AG509" s="134" t="str">
        <f t="shared" si="280"/>
        <v/>
      </c>
      <c r="AH509" s="134" t="str">
        <f>IF(OR(AE509="",AF509=""),"",SUMIFS('تحميل المصنعيات'!$N:$N,'تحميل المصنعيات'!$F:$F,AF$2,'تحميل المصنعيات'!$D:$D,AD509))</f>
        <v/>
      </c>
      <c r="AI509" s="135" t="str">
        <f t="shared" si="266"/>
        <v/>
      </c>
      <c r="AJ509" s="135" t="str">
        <f t="shared" si="281"/>
        <v/>
      </c>
      <c r="AK509" s="132" t="str">
        <f t="shared" si="292"/>
        <v/>
      </c>
      <c r="AM509" s="132" t="s">
        <v>30</v>
      </c>
      <c r="AN509" s="133">
        <v>45674</v>
      </c>
      <c r="AO509" s="134"/>
      <c r="AP509" s="134"/>
      <c r="AQ509" s="134" t="str">
        <f t="shared" si="282"/>
        <v/>
      </c>
      <c r="AR509" s="134" t="str">
        <f>IF(OR(AO509="",AP509=""),"",SUMIFS('تحميل المصنعيات'!$N:$N,'تحميل المصنعيات'!$F:$F,AP$2,'تحميل المصنعيات'!$D:$D,AN509))</f>
        <v/>
      </c>
      <c r="AS509" s="135" t="str">
        <f t="shared" si="267"/>
        <v/>
      </c>
      <c r="AT509" s="135" t="str">
        <f t="shared" si="268"/>
        <v/>
      </c>
      <c r="AU509" s="132" t="str">
        <f t="shared" si="293"/>
        <v/>
      </c>
      <c r="AW509" s="132" t="s">
        <v>30</v>
      </c>
      <c r="AX509" s="133">
        <v>45674</v>
      </c>
      <c r="AY509" s="134"/>
      <c r="AZ509" s="134"/>
      <c r="BA509" s="134" t="str">
        <f t="shared" si="283"/>
        <v/>
      </c>
      <c r="BB509" s="134" t="str">
        <f>IF(OR(AY509="",AZ509=""),"",SUMIFS('تحميل المصنعيات'!$N:$N,'تحميل المصنعيات'!$F:$F,AZ$2,'تحميل المصنعيات'!$D:$D,AX509))</f>
        <v/>
      </c>
      <c r="BC509" s="135" t="str">
        <f t="shared" si="269"/>
        <v/>
      </c>
      <c r="BD509" s="135" t="str">
        <f t="shared" si="284"/>
        <v/>
      </c>
      <c r="BE509" s="132" t="str">
        <f t="shared" si="294"/>
        <v/>
      </c>
      <c r="BG509" s="132" t="s">
        <v>30</v>
      </c>
      <c r="BH509" s="133">
        <v>45674</v>
      </c>
      <c r="BI509" s="134"/>
      <c r="BJ509" s="134"/>
      <c r="BK509" s="134" t="str">
        <f t="shared" si="285"/>
        <v/>
      </c>
      <c r="BL509" s="134" t="str">
        <f>IF(OR(BI509="",BJ509=""),"",SUMIFS('تحميل المصنعيات'!$N:$N,'تحميل المصنعيات'!$F:$F,BJ$2,'تحميل المصنعيات'!$D:$D,BH509))</f>
        <v/>
      </c>
      <c r="BM509" s="135" t="str">
        <f t="shared" si="270"/>
        <v/>
      </c>
      <c r="BN509" s="135" t="str">
        <f t="shared" si="271"/>
        <v/>
      </c>
      <c r="BO509" s="132" t="str">
        <f t="shared" si="295"/>
        <v/>
      </c>
      <c r="BQ509" s="132" t="s">
        <v>30</v>
      </c>
      <c r="BR509" s="133">
        <v>45674</v>
      </c>
      <c r="BS509" s="134"/>
      <c r="BT509" s="134"/>
      <c r="BU509" s="134" t="str">
        <f t="shared" si="286"/>
        <v/>
      </c>
      <c r="BV509" s="134" t="str">
        <f>IF(OR(BS509="",BT509=""),"",SUMIFS('تحميل المصنعيات'!$N:$N,'تحميل المصنعيات'!$F:$F,BT$2,'تحميل المصنعيات'!$D:$D,BR509))</f>
        <v/>
      </c>
      <c r="BW509" s="135" t="str">
        <f t="shared" si="272"/>
        <v/>
      </c>
      <c r="BX509" s="135" t="str">
        <f t="shared" si="287"/>
        <v/>
      </c>
      <c r="BY509" s="132" t="str">
        <f t="shared" si="296"/>
        <v/>
      </c>
      <c r="CA509" s="132" t="s">
        <v>30</v>
      </c>
      <c r="CB509" s="133">
        <v>45674</v>
      </c>
      <c r="CC509" s="134"/>
      <c r="CD509" s="134"/>
      <c r="CE509" s="134" t="str">
        <f t="shared" si="288"/>
        <v/>
      </c>
      <c r="CF509" s="134" t="str">
        <f>IF(OR(CC509="",CD509=""),"",SUMIFS('تحميل المصنعيات'!$N:$N,'تحميل المصنعيات'!$F:$F,CD$2,'تحميل المصنعيات'!$D:$D,CB509))</f>
        <v/>
      </c>
      <c r="CG509" s="135" t="str">
        <f t="shared" si="273"/>
        <v/>
      </c>
      <c r="CH509" s="135" t="str">
        <f t="shared" si="274"/>
        <v/>
      </c>
      <c r="CI509" s="132" t="str">
        <f t="shared" si="297"/>
        <v/>
      </c>
      <c r="CK509" s="132" t="s">
        <v>30</v>
      </c>
      <c r="CL509" s="133">
        <v>45674</v>
      </c>
      <c r="CM509" s="134"/>
      <c r="CN509" s="134"/>
      <c r="CO509" s="134" t="str">
        <f t="shared" si="289"/>
        <v/>
      </c>
      <c r="CP509" s="134" t="str">
        <f>IF(OR(CM509="",CN509=""),"",SUMIFS('تحميل المصنعيات'!$N:$N,'تحميل المصنعيات'!$F:$F,CN$2,'تحميل المصنعيات'!$D:$D,CL509))</f>
        <v/>
      </c>
      <c r="CQ509" s="135" t="str">
        <f t="shared" si="275"/>
        <v/>
      </c>
      <c r="CR509" s="135" t="str">
        <f t="shared" si="276"/>
        <v/>
      </c>
      <c r="CS509" s="132" t="str">
        <f t="shared" si="298"/>
        <v/>
      </c>
    </row>
    <row r="510" spans="9:97" x14ac:dyDescent="0.25">
      <c r="I510" s="4" t="s">
        <v>8</v>
      </c>
      <c r="J510" s="5">
        <v>45675</v>
      </c>
      <c r="K510" s="6"/>
      <c r="L510" s="6"/>
      <c r="M510" s="6" t="str">
        <f t="shared" si="277"/>
        <v/>
      </c>
      <c r="N510" s="6" t="str">
        <f>IF(OR(K510="",L510=""),"",SUMIFS('تحميل المصنعيات'!$N:$N,'تحميل المصنعيات'!$F:$F,L$2,'تحميل المصنعيات'!$D:$D,J510))</f>
        <v/>
      </c>
      <c r="O510" s="55" t="str">
        <f t="shared" si="263"/>
        <v/>
      </c>
      <c r="P510" s="55" t="str">
        <f t="shared" si="290"/>
        <v/>
      </c>
      <c r="Q510" s="129" t="str">
        <f t="shared" si="278"/>
        <v/>
      </c>
      <c r="S510" s="4" t="s">
        <v>8</v>
      </c>
      <c r="T510" s="5">
        <v>45675</v>
      </c>
      <c r="U510" s="6"/>
      <c r="V510" s="6"/>
      <c r="W510" s="6" t="str">
        <f t="shared" si="279"/>
        <v/>
      </c>
      <c r="X510" s="6" t="str">
        <f>IF(OR(U510="",V510=""),"",SUMIFS('تحميل المصنعيات'!$N:$N,'تحميل المصنعيات'!$F:$F,V$2,'تحميل المصنعيات'!$D:$D,T510))</f>
        <v/>
      </c>
      <c r="Y510" s="55" t="str">
        <f t="shared" si="264"/>
        <v/>
      </c>
      <c r="Z510" s="55" t="str">
        <f t="shared" si="265"/>
        <v/>
      </c>
      <c r="AA510" s="129" t="str">
        <f t="shared" si="291"/>
        <v/>
      </c>
      <c r="AC510" s="4" t="s">
        <v>8</v>
      </c>
      <c r="AD510" s="5">
        <v>45675</v>
      </c>
      <c r="AE510" s="6"/>
      <c r="AF510" s="6"/>
      <c r="AG510" s="6" t="str">
        <f t="shared" si="280"/>
        <v/>
      </c>
      <c r="AH510" s="6" t="str">
        <f>IF(OR(AE510="",AF510=""),"",SUMIFS('تحميل المصنعيات'!$N:$N,'تحميل المصنعيات'!$F:$F,AF$2,'تحميل المصنعيات'!$D:$D,AD510))</f>
        <v/>
      </c>
      <c r="AI510" s="55" t="str">
        <f t="shared" si="266"/>
        <v/>
      </c>
      <c r="AJ510" s="55" t="str">
        <f t="shared" si="281"/>
        <v/>
      </c>
      <c r="AK510" s="129" t="str">
        <f t="shared" si="292"/>
        <v/>
      </c>
      <c r="AM510" s="4" t="s">
        <v>8</v>
      </c>
      <c r="AN510" s="5">
        <v>45675</v>
      </c>
      <c r="AO510" s="6"/>
      <c r="AP510" s="6"/>
      <c r="AQ510" s="6" t="str">
        <f t="shared" si="282"/>
        <v/>
      </c>
      <c r="AR510" s="6" t="str">
        <f>IF(OR(AO510="",AP510=""),"",SUMIFS('تحميل المصنعيات'!$N:$N,'تحميل المصنعيات'!$F:$F,AP$2,'تحميل المصنعيات'!$D:$D,AN510))</f>
        <v/>
      </c>
      <c r="AS510" s="55" t="str">
        <f t="shared" si="267"/>
        <v/>
      </c>
      <c r="AT510" s="55" t="str">
        <f t="shared" si="268"/>
        <v/>
      </c>
      <c r="AU510" s="129" t="str">
        <f t="shared" si="293"/>
        <v/>
      </c>
      <c r="AW510" s="4" t="s">
        <v>8</v>
      </c>
      <c r="AX510" s="5">
        <v>45675</v>
      </c>
      <c r="AY510" s="6"/>
      <c r="AZ510" s="6"/>
      <c r="BA510" s="6" t="str">
        <f t="shared" si="283"/>
        <v/>
      </c>
      <c r="BB510" s="6" t="str">
        <f>IF(OR(AY510="",AZ510=""),"",SUMIFS('تحميل المصنعيات'!$N:$N,'تحميل المصنعيات'!$F:$F,AZ$2,'تحميل المصنعيات'!$D:$D,AX510))</f>
        <v/>
      </c>
      <c r="BC510" s="55" t="str">
        <f t="shared" si="269"/>
        <v/>
      </c>
      <c r="BD510" s="55" t="str">
        <f t="shared" si="284"/>
        <v/>
      </c>
      <c r="BE510" s="129" t="str">
        <f t="shared" si="294"/>
        <v/>
      </c>
      <c r="BG510" s="4" t="s">
        <v>8</v>
      </c>
      <c r="BH510" s="5">
        <v>45675</v>
      </c>
      <c r="BI510" s="6"/>
      <c r="BJ510" s="6"/>
      <c r="BK510" s="6" t="str">
        <f t="shared" si="285"/>
        <v/>
      </c>
      <c r="BL510" s="6" t="str">
        <f>IF(OR(BI510="",BJ510=""),"",SUMIFS('تحميل المصنعيات'!$N:$N,'تحميل المصنعيات'!$F:$F,BJ$2,'تحميل المصنعيات'!$D:$D,BH510))</f>
        <v/>
      </c>
      <c r="BM510" s="55" t="str">
        <f t="shared" si="270"/>
        <v/>
      </c>
      <c r="BN510" s="55" t="str">
        <f t="shared" si="271"/>
        <v/>
      </c>
      <c r="BO510" s="129" t="str">
        <f t="shared" si="295"/>
        <v/>
      </c>
      <c r="BQ510" s="4" t="s">
        <v>8</v>
      </c>
      <c r="BR510" s="5">
        <v>45675</v>
      </c>
      <c r="BS510" s="6"/>
      <c r="BT510" s="6"/>
      <c r="BU510" s="6" t="str">
        <f t="shared" si="286"/>
        <v/>
      </c>
      <c r="BV510" s="6" t="str">
        <f>IF(OR(BS510="",BT510=""),"",SUMIFS('تحميل المصنعيات'!$N:$N,'تحميل المصنعيات'!$F:$F,BT$2,'تحميل المصنعيات'!$D:$D,BR510))</f>
        <v/>
      </c>
      <c r="BW510" s="55" t="str">
        <f t="shared" si="272"/>
        <v/>
      </c>
      <c r="BX510" s="55" t="str">
        <f t="shared" si="287"/>
        <v/>
      </c>
      <c r="BY510" s="129" t="str">
        <f t="shared" si="296"/>
        <v/>
      </c>
      <c r="CA510" s="4" t="s">
        <v>8</v>
      </c>
      <c r="CB510" s="5">
        <v>45675</v>
      </c>
      <c r="CC510" s="6"/>
      <c r="CD510" s="6"/>
      <c r="CE510" s="6" t="str">
        <f t="shared" si="288"/>
        <v/>
      </c>
      <c r="CF510" s="6" t="str">
        <f>IF(OR(CC510="",CD510=""),"",SUMIFS('تحميل المصنعيات'!$N:$N,'تحميل المصنعيات'!$F:$F,CD$2,'تحميل المصنعيات'!$D:$D,CB510))</f>
        <v/>
      </c>
      <c r="CG510" s="55" t="str">
        <f t="shared" si="273"/>
        <v/>
      </c>
      <c r="CH510" s="55" t="str">
        <f t="shared" si="274"/>
        <v/>
      </c>
      <c r="CI510" s="129" t="str">
        <f t="shared" si="297"/>
        <v/>
      </c>
      <c r="CK510" s="4" t="s">
        <v>8</v>
      </c>
      <c r="CL510" s="5">
        <v>45675</v>
      </c>
      <c r="CM510" s="6"/>
      <c r="CN510" s="6"/>
      <c r="CO510" s="6" t="str">
        <f t="shared" si="289"/>
        <v/>
      </c>
      <c r="CP510" s="6" t="str">
        <f>IF(OR(CM510="",CN510=""),"",SUMIFS('تحميل المصنعيات'!$N:$N,'تحميل المصنعيات'!$F:$F,CN$2,'تحميل المصنعيات'!$D:$D,CL510))</f>
        <v/>
      </c>
      <c r="CQ510" s="55" t="str">
        <f t="shared" si="275"/>
        <v/>
      </c>
      <c r="CR510" s="55" t="str">
        <f t="shared" si="276"/>
        <v/>
      </c>
      <c r="CS510" s="129" t="str">
        <f t="shared" si="298"/>
        <v/>
      </c>
    </row>
    <row r="511" spans="9:97" x14ac:dyDescent="0.25">
      <c r="I511" s="4" t="s">
        <v>9</v>
      </c>
      <c r="J511" s="5">
        <v>45676</v>
      </c>
      <c r="K511" s="6"/>
      <c r="L511" s="6"/>
      <c r="M511" s="6" t="str">
        <f t="shared" si="277"/>
        <v/>
      </c>
      <c r="N511" s="6" t="str">
        <f>IF(OR(K511="",L511=""),"",SUMIFS('تحميل المصنعيات'!$N:$N,'تحميل المصنعيات'!$F:$F,L$2,'تحميل المصنعيات'!$D:$D,J511))</f>
        <v/>
      </c>
      <c r="O511" s="55" t="str">
        <f t="shared" si="263"/>
        <v/>
      </c>
      <c r="P511" s="55" t="str">
        <f t="shared" si="290"/>
        <v/>
      </c>
      <c r="Q511" s="129" t="str">
        <f t="shared" si="278"/>
        <v/>
      </c>
      <c r="S511" s="4" t="s">
        <v>9</v>
      </c>
      <c r="T511" s="5">
        <v>45676</v>
      </c>
      <c r="U511" s="6"/>
      <c r="V511" s="6"/>
      <c r="W511" s="6" t="str">
        <f t="shared" si="279"/>
        <v/>
      </c>
      <c r="X511" s="6" t="str">
        <f>IF(OR(U511="",V511=""),"",SUMIFS('تحميل المصنعيات'!$N:$N,'تحميل المصنعيات'!$F:$F,V$2,'تحميل المصنعيات'!$D:$D,T511))</f>
        <v/>
      </c>
      <c r="Y511" s="55" t="str">
        <f t="shared" si="264"/>
        <v/>
      </c>
      <c r="Z511" s="55" t="str">
        <f t="shared" si="265"/>
        <v/>
      </c>
      <c r="AA511" s="129" t="str">
        <f t="shared" si="291"/>
        <v/>
      </c>
      <c r="AC511" s="4" t="s">
        <v>9</v>
      </c>
      <c r="AD511" s="5">
        <v>45676</v>
      </c>
      <c r="AE511" s="6"/>
      <c r="AF511" s="6"/>
      <c r="AG511" s="6" t="str">
        <f t="shared" si="280"/>
        <v/>
      </c>
      <c r="AH511" s="6" t="str">
        <f>IF(OR(AE511="",AF511=""),"",SUMIFS('تحميل المصنعيات'!$N:$N,'تحميل المصنعيات'!$F:$F,AF$2,'تحميل المصنعيات'!$D:$D,AD511))</f>
        <v/>
      </c>
      <c r="AI511" s="55" t="str">
        <f t="shared" si="266"/>
        <v/>
      </c>
      <c r="AJ511" s="55" t="str">
        <f t="shared" si="281"/>
        <v/>
      </c>
      <c r="AK511" s="129" t="str">
        <f t="shared" si="292"/>
        <v/>
      </c>
      <c r="AM511" s="4" t="s">
        <v>9</v>
      </c>
      <c r="AN511" s="5">
        <v>45676</v>
      </c>
      <c r="AO511" s="6"/>
      <c r="AP511" s="6"/>
      <c r="AQ511" s="6" t="str">
        <f t="shared" si="282"/>
        <v/>
      </c>
      <c r="AR511" s="6" t="str">
        <f>IF(OR(AO511="",AP511=""),"",SUMIFS('تحميل المصنعيات'!$N:$N,'تحميل المصنعيات'!$F:$F,AP$2,'تحميل المصنعيات'!$D:$D,AN511))</f>
        <v/>
      </c>
      <c r="AS511" s="55" t="str">
        <f t="shared" si="267"/>
        <v/>
      </c>
      <c r="AT511" s="55" t="str">
        <f t="shared" si="268"/>
        <v/>
      </c>
      <c r="AU511" s="129" t="str">
        <f t="shared" si="293"/>
        <v/>
      </c>
      <c r="AW511" s="4" t="s">
        <v>9</v>
      </c>
      <c r="AX511" s="5">
        <v>45676</v>
      </c>
      <c r="AY511" s="6"/>
      <c r="AZ511" s="6"/>
      <c r="BA511" s="6" t="str">
        <f t="shared" si="283"/>
        <v/>
      </c>
      <c r="BB511" s="6" t="str">
        <f>IF(OR(AY511="",AZ511=""),"",SUMIFS('تحميل المصنعيات'!$N:$N,'تحميل المصنعيات'!$F:$F,AZ$2,'تحميل المصنعيات'!$D:$D,AX511))</f>
        <v/>
      </c>
      <c r="BC511" s="55" t="str">
        <f t="shared" si="269"/>
        <v/>
      </c>
      <c r="BD511" s="55" t="str">
        <f t="shared" si="284"/>
        <v/>
      </c>
      <c r="BE511" s="129" t="str">
        <f t="shared" si="294"/>
        <v/>
      </c>
      <c r="BG511" s="4" t="s">
        <v>9</v>
      </c>
      <c r="BH511" s="5">
        <v>45676</v>
      </c>
      <c r="BI511" s="6"/>
      <c r="BJ511" s="6"/>
      <c r="BK511" s="6" t="str">
        <f t="shared" si="285"/>
        <v/>
      </c>
      <c r="BL511" s="6" t="str">
        <f>IF(OR(BI511="",BJ511=""),"",SUMIFS('تحميل المصنعيات'!$N:$N,'تحميل المصنعيات'!$F:$F,BJ$2,'تحميل المصنعيات'!$D:$D,BH511))</f>
        <v/>
      </c>
      <c r="BM511" s="55" t="str">
        <f t="shared" si="270"/>
        <v/>
      </c>
      <c r="BN511" s="55" t="str">
        <f t="shared" si="271"/>
        <v/>
      </c>
      <c r="BO511" s="129" t="str">
        <f t="shared" si="295"/>
        <v/>
      </c>
      <c r="BQ511" s="4" t="s">
        <v>9</v>
      </c>
      <c r="BR511" s="5">
        <v>45676</v>
      </c>
      <c r="BS511" s="6"/>
      <c r="BT511" s="6"/>
      <c r="BU511" s="6" t="str">
        <f t="shared" si="286"/>
        <v/>
      </c>
      <c r="BV511" s="6" t="str">
        <f>IF(OR(BS511="",BT511=""),"",SUMIFS('تحميل المصنعيات'!$N:$N,'تحميل المصنعيات'!$F:$F,BT$2,'تحميل المصنعيات'!$D:$D,BR511))</f>
        <v/>
      </c>
      <c r="BW511" s="55" t="str">
        <f t="shared" si="272"/>
        <v/>
      </c>
      <c r="BX511" s="55" t="str">
        <f t="shared" si="287"/>
        <v/>
      </c>
      <c r="BY511" s="129" t="str">
        <f t="shared" si="296"/>
        <v/>
      </c>
      <c r="CA511" s="4" t="s">
        <v>9</v>
      </c>
      <c r="CB511" s="5">
        <v>45676</v>
      </c>
      <c r="CC511" s="6"/>
      <c r="CD511" s="6"/>
      <c r="CE511" s="6" t="str">
        <f t="shared" si="288"/>
        <v/>
      </c>
      <c r="CF511" s="6" t="str">
        <f>IF(OR(CC511="",CD511=""),"",SUMIFS('تحميل المصنعيات'!$N:$N,'تحميل المصنعيات'!$F:$F,CD$2,'تحميل المصنعيات'!$D:$D,CB511))</f>
        <v/>
      </c>
      <c r="CG511" s="55" t="str">
        <f t="shared" si="273"/>
        <v/>
      </c>
      <c r="CH511" s="55" t="str">
        <f t="shared" si="274"/>
        <v/>
      </c>
      <c r="CI511" s="129" t="str">
        <f t="shared" si="297"/>
        <v/>
      </c>
      <c r="CK511" s="4" t="s">
        <v>9</v>
      </c>
      <c r="CL511" s="5">
        <v>45676</v>
      </c>
      <c r="CM511" s="6"/>
      <c r="CN511" s="6"/>
      <c r="CO511" s="6" t="str">
        <f t="shared" si="289"/>
        <v/>
      </c>
      <c r="CP511" s="6" t="str">
        <f>IF(OR(CM511="",CN511=""),"",SUMIFS('تحميل المصنعيات'!$N:$N,'تحميل المصنعيات'!$F:$F,CN$2,'تحميل المصنعيات'!$D:$D,CL511))</f>
        <v/>
      </c>
      <c r="CQ511" s="55" t="str">
        <f t="shared" si="275"/>
        <v/>
      </c>
      <c r="CR511" s="55" t="str">
        <f t="shared" si="276"/>
        <v/>
      </c>
      <c r="CS511" s="129" t="str">
        <f t="shared" si="298"/>
        <v/>
      </c>
    </row>
    <row r="512" spans="9:97" x14ac:dyDescent="0.25">
      <c r="I512" s="4" t="s">
        <v>10</v>
      </c>
      <c r="J512" s="5">
        <v>45677</v>
      </c>
      <c r="K512" s="6"/>
      <c r="L512" s="6"/>
      <c r="M512" s="6" t="str">
        <f t="shared" si="277"/>
        <v/>
      </c>
      <c r="N512" s="6" t="str">
        <f>IF(OR(K512="",L512=""),"",SUMIFS('تحميل المصنعيات'!$N:$N,'تحميل المصنعيات'!$F:$F,L$2,'تحميل المصنعيات'!$D:$D,J512))</f>
        <v/>
      </c>
      <c r="O512" s="55" t="str">
        <f t="shared" si="263"/>
        <v/>
      </c>
      <c r="P512" s="55" t="str">
        <f t="shared" si="290"/>
        <v/>
      </c>
      <c r="Q512" s="129" t="str">
        <f t="shared" si="278"/>
        <v/>
      </c>
      <c r="S512" s="4" t="s">
        <v>10</v>
      </c>
      <c r="T512" s="5">
        <v>45677</v>
      </c>
      <c r="U512" s="6"/>
      <c r="V512" s="6"/>
      <c r="W512" s="6" t="str">
        <f t="shared" si="279"/>
        <v/>
      </c>
      <c r="X512" s="6" t="str">
        <f>IF(OR(U512="",V512=""),"",SUMIFS('تحميل المصنعيات'!$N:$N,'تحميل المصنعيات'!$F:$F,V$2,'تحميل المصنعيات'!$D:$D,T512))</f>
        <v/>
      </c>
      <c r="Y512" s="55" t="str">
        <f t="shared" si="264"/>
        <v/>
      </c>
      <c r="Z512" s="55" t="str">
        <f t="shared" si="265"/>
        <v/>
      </c>
      <c r="AA512" s="129" t="str">
        <f t="shared" si="291"/>
        <v/>
      </c>
      <c r="AC512" s="4" t="s">
        <v>10</v>
      </c>
      <c r="AD512" s="5">
        <v>45677</v>
      </c>
      <c r="AE512" s="6"/>
      <c r="AF512" s="6"/>
      <c r="AG512" s="6" t="str">
        <f t="shared" si="280"/>
        <v/>
      </c>
      <c r="AH512" s="6" t="str">
        <f>IF(OR(AE512="",AF512=""),"",SUMIFS('تحميل المصنعيات'!$N:$N,'تحميل المصنعيات'!$F:$F,AF$2,'تحميل المصنعيات'!$D:$D,AD512))</f>
        <v/>
      </c>
      <c r="AI512" s="55" t="str">
        <f t="shared" si="266"/>
        <v/>
      </c>
      <c r="AJ512" s="55" t="str">
        <f t="shared" si="281"/>
        <v/>
      </c>
      <c r="AK512" s="129" t="str">
        <f t="shared" si="292"/>
        <v/>
      </c>
      <c r="AM512" s="4" t="s">
        <v>10</v>
      </c>
      <c r="AN512" s="5">
        <v>45677</v>
      </c>
      <c r="AO512" s="6"/>
      <c r="AP512" s="6"/>
      <c r="AQ512" s="6" t="str">
        <f t="shared" si="282"/>
        <v/>
      </c>
      <c r="AR512" s="6" t="str">
        <f>IF(OR(AO512="",AP512=""),"",SUMIFS('تحميل المصنعيات'!$N:$N,'تحميل المصنعيات'!$F:$F,AP$2,'تحميل المصنعيات'!$D:$D,AN512))</f>
        <v/>
      </c>
      <c r="AS512" s="55" t="str">
        <f t="shared" si="267"/>
        <v/>
      </c>
      <c r="AT512" s="55" t="str">
        <f t="shared" si="268"/>
        <v/>
      </c>
      <c r="AU512" s="129" t="str">
        <f t="shared" si="293"/>
        <v/>
      </c>
      <c r="AW512" s="4" t="s">
        <v>10</v>
      </c>
      <c r="AX512" s="5">
        <v>45677</v>
      </c>
      <c r="AY512" s="6"/>
      <c r="AZ512" s="6"/>
      <c r="BA512" s="6" t="str">
        <f t="shared" si="283"/>
        <v/>
      </c>
      <c r="BB512" s="6" t="str">
        <f>IF(OR(AY512="",AZ512=""),"",SUMIFS('تحميل المصنعيات'!$N:$N,'تحميل المصنعيات'!$F:$F,AZ$2,'تحميل المصنعيات'!$D:$D,AX512))</f>
        <v/>
      </c>
      <c r="BC512" s="55" t="str">
        <f t="shared" si="269"/>
        <v/>
      </c>
      <c r="BD512" s="55" t="str">
        <f t="shared" si="284"/>
        <v/>
      </c>
      <c r="BE512" s="129" t="str">
        <f t="shared" si="294"/>
        <v/>
      </c>
      <c r="BG512" s="4" t="s">
        <v>10</v>
      </c>
      <c r="BH512" s="5">
        <v>45677</v>
      </c>
      <c r="BI512" s="6"/>
      <c r="BJ512" s="6"/>
      <c r="BK512" s="6" t="str">
        <f t="shared" si="285"/>
        <v/>
      </c>
      <c r="BL512" s="6" t="str">
        <f>IF(OR(BI512="",BJ512=""),"",SUMIFS('تحميل المصنعيات'!$N:$N,'تحميل المصنعيات'!$F:$F,BJ$2,'تحميل المصنعيات'!$D:$D,BH512))</f>
        <v/>
      </c>
      <c r="BM512" s="55" t="str">
        <f t="shared" si="270"/>
        <v/>
      </c>
      <c r="BN512" s="55" t="str">
        <f t="shared" si="271"/>
        <v/>
      </c>
      <c r="BO512" s="129" t="str">
        <f t="shared" si="295"/>
        <v/>
      </c>
      <c r="BQ512" s="4" t="s">
        <v>10</v>
      </c>
      <c r="BR512" s="5">
        <v>45677</v>
      </c>
      <c r="BS512" s="6"/>
      <c r="BT512" s="6"/>
      <c r="BU512" s="6" t="str">
        <f t="shared" si="286"/>
        <v/>
      </c>
      <c r="BV512" s="6" t="str">
        <f>IF(OR(BS512="",BT512=""),"",SUMIFS('تحميل المصنعيات'!$N:$N,'تحميل المصنعيات'!$F:$F,BT$2,'تحميل المصنعيات'!$D:$D,BR512))</f>
        <v/>
      </c>
      <c r="BW512" s="55" t="str">
        <f t="shared" si="272"/>
        <v/>
      </c>
      <c r="BX512" s="55" t="str">
        <f t="shared" si="287"/>
        <v/>
      </c>
      <c r="BY512" s="129" t="str">
        <f t="shared" si="296"/>
        <v/>
      </c>
      <c r="CA512" s="4" t="s">
        <v>10</v>
      </c>
      <c r="CB512" s="5">
        <v>45677</v>
      </c>
      <c r="CC512" s="6"/>
      <c r="CD512" s="6"/>
      <c r="CE512" s="6" t="str">
        <f t="shared" si="288"/>
        <v/>
      </c>
      <c r="CF512" s="6" t="str">
        <f>IF(OR(CC512="",CD512=""),"",SUMIFS('تحميل المصنعيات'!$N:$N,'تحميل المصنعيات'!$F:$F,CD$2,'تحميل المصنعيات'!$D:$D,CB512))</f>
        <v/>
      </c>
      <c r="CG512" s="55" t="str">
        <f t="shared" si="273"/>
        <v/>
      </c>
      <c r="CH512" s="55" t="str">
        <f t="shared" si="274"/>
        <v/>
      </c>
      <c r="CI512" s="129" t="str">
        <f t="shared" si="297"/>
        <v/>
      </c>
      <c r="CK512" s="4" t="s">
        <v>10</v>
      </c>
      <c r="CL512" s="5">
        <v>45677</v>
      </c>
      <c r="CM512" s="6"/>
      <c r="CN512" s="6"/>
      <c r="CO512" s="6" t="str">
        <f t="shared" si="289"/>
        <v/>
      </c>
      <c r="CP512" s="6" t="str">
        <f>IF(OR(CM512="",CN512=""),"",SUMIFS('تحميل المصنعيات'!$N:$N,'تحميل المصنعيات'!$F:$F,CN$2,'تحميل المصنعيات'!$D:$D,CL512))</f>
        <v/>
      </c>
      <c r="CQ512" s="55" t="str">
        <f t="shared" si="275"/>
        <v/>
      </c>
      <c r="CR512" s="55" t="str">
        <f t="shared" si="276"/>
        <v/>
      </c>
      <c r="CS512" s="129" t="str">
        <f t="shared" si="298"/>
        <v/>
      </c>
    </row>
    <row r="513" spans="9:97" x14ac:dyDescent="0.25">
      <c r="I513" s="4" t="s">
        <v>11</v>
      </c>
      <c r="J513" s="5">
        <v>45678</v>
      </c>
      <c r="K513" s="6"/>
      <c r="L513" s="6"/>
      <c r="M513" s="6" t="str">
        <f t="shared" si="277"/>
        <v/>
      </c>
      <c r="N513" s="6" t="str">
        <f>IF(OR(K513="",L513=""),"",SUMIFS('تحميل المصنعيات'!$N:$N,'تحميل المصنعيات'!$F:$F,L$2,'تحميل المصنعيات'!$D:$D,J513))</f>
        <v/>
      </c>
      <c r="O513" s="55" t="str">
        <f t="shared" si="263"/>
        <v/>
      </c>
      <c r="P513" s="55" t="str">
        <f t="shared" si="290"/>
        <v/>
      </c>
      <c r="Q513" s="129" t="str">
        <f t="shared" si="278"/>
        <v/>
      </c>
      <c r="S513" s="4" t="s">
        <v>11</v>
      </c>
      <c r="T513" s="5">
        <v>45678</v>
      </c>
      <c r="U513" s="6"/>
      <c r="V513" s="6"/>
      <c r="W513" s="6" t="str">
        <f t="shared" si="279"/>
        <v/>
      </c>
      <c r="X513" s="6" t="str">
        <f>IF(OR(U513="",V513=""),"",SUMIFS('تحميل المصنعيات'!$N:$N,'تحميل المصنعيات'!$F:$F,V$2,'تحميل المصنعيات'!$D:$D,T513))</f>
        <v/>
      </c>
      <c r="Y513" s="55" t="str">
        <f t="shared" si="264"/>
        <v/>
      </c>
      <c r="Z513" s="55" t="str">
        <f t="shared" si="265"/>
        <v/>
      </c>
      <c r="AA513" s="129" t="str">
        <f t="shared" si="291"/>
        <v/>
      </c>
      <c r="AC513" s="4" t="s">
        <v>11</v>
      </c>
      <c r="AD513" s="5">
        <v>45678</v>
      </c>
      <c r="AE513" s="6"/>
      <c r="AF513" s="6"/>
      <c r="AG513" s="6" t="str">
        <f t="shared" si="280"/>
        <v/>
      </c>
      <c r="AH513" s="6" t="str">
        <f>IF(OR(AE513="",AF513=""),"",SUMIFS('تحميل المصنعيات'!$N:$N,'تحميل المصنعيات'!$F:$F,AF$2,'تحميل المصنعيات'!$D:$D,AD513))</f>
        <v/>
      </c>
      <c r="AI513" s="55" t="str">
        <f t="shared" si="266"/>
        <v/>
      </c>
      <c r="AJ513" s="55" t="str">
        <f t="shared" si="281"/>
        <v/>
      </c>
      <c r="AK513" s="129" t="str">
        <f t="shared" si="292"/>
        <v/>
      </c>
      <c r="AM513" s="4" t="s">
        <v>11</v>
      </c>
      <c r="AN513" s="5">
        <v>45678</v>
      </c>
      <c r="AO513" s="6"/>
      <c r="AP513" s="6"/>
      <c r="AQ513" s="6" t="str">
        <f t="shared" si="282"/>
        <v/>
      </c>
      <c r="AR513" s="6" t="str">
        <f>IF(OR(AO513="",AP513=""),"",SUMIFS('تحميل المصنعيات'!$N:$N,'تحميل المصنعيات'!$F:$F,AP$2,'تحميل المصنعيات'!$D:$D,AN513))</f>
        <v/>
      </c>
      <c r="AS513" s="55" t="str">
        <f t="shared" si="267"/>
        <v/>
      </c>
      <c r="AT513" s="55" t="str">
        <f t="shared" si="268"/>
        <v/>
      </c>
      <c r="AU513" s="129" t="str">
        <f t="shared" si="293"/>
        <v/>
      </c>
      <c r="AW513" s="4" t="s">
        <v>11</v>
      </c>
      <c r="AX513" s="5">
        <v>45678</v>
      </c>
      <c r="AY513" s="6"/>
      <c r="AZ513" s="6"/>
      <c r="BA513" s="6" t="str">
        <f t="shared" si="283"/>
        <v/>
      </c>
      <c r="BB513" s="6" t="str">
        <f>IF(OR(AY513="",AZ513=""),"",SUMIFS('تحميل المصنعيات'!$N:$N,'تحميل المصنعيات'!$F:$F,AZ$2,'تحميل المصنعيات'!$D:$D,AX513))</f>
        <v/>
      </c>
      <c r="BC513" s="55" t="str">
        <f t="shared" si="269"/>
        <v/>
      </c>
      <c r="BD513" s="55" t="str">
        <f t="shared" si="284"/>
        <v/>
      </c>
      <c r="BE513" s="129" t="str">
        <f t="shared" si="294"/>
        <v/>
      </c>
      <c r="BG513" s="4" t="s">
        <v>11</v>
      </c>
      <c r="BH513" s="5">
        <v>45678</v>
      </c>
      <c r="BI513" s="6"/>
      <c r="BJ513" s="6"/>
      <c r="BK513" s="6" t="str">
        <f t="shared" si="285"/>
        <v/>
      </c>
      <c r="BL513" s="6" t="str">
        <f>IF(OR(BI513="",BJ513=""),"",SUMIFS('تحميل المصنعيات'!$N:$N,'تحميل المصنعيات'!$F:$F,BJ$2,'تحميل المصنعيات'!$D:$D,BH513))</f>
        <v/>
      </c>
      <c r="BM513" s="55" t="str">
        <f t="shared" si="270"/>
        <v/>
      </c>
      <c r="BN513" s="55" t="str">
        <f t="shared" si="271"/>
        <v/>
      </c>
      <c r="BO513" s="129" t="str">
        <f t="shared" si="295"/>
        <v/>
      </c>
      <c r="BQ513" s="4" t="s">
        <v>11</v>
      </c>
      <c r="BR513" s="5">
        <v>45678</v>
      </c>
      <c r="BS513" s="6"/>
      <c r="BT513" s="6"/>
      <c r="BU513" s="6" t="str">
        <f t="shared" si="286"/>
        <v/>
      </c>
      <c r="BV513" s="6" t="str">
        <f>IF(OR(BS513="",BT513=""),"",SUMIFS('تحميل المصنعيات'!$N:$N,'تحميل المصنعيات'!$F:$F,BT$2,'تحميل المصنعيات'!$D:$D,BR513))</f>
        <v/>
      </c>
      <c r="BW513" s="55" t="str">
        <f t="shared" si="272"/>
        <v/>
      </c>
      <c r="BX513" s="55" t="str">
        <f t="shared" si="287"/>
        <v/>
      </c>
      <c r="BY513" s="129" t="str">
        <f t="shared" si="296"/>
        <v/>
      </c>
      <c r="CA513" s="4" t="s">
        <v>11</v>
      </c>
      <c r="CB513" s="5">
        <v>45678</v>
      </c>
      <c r="CC513" s="6"/>
      <c r="CD513" s="6"/>
      <c r="CE513" s="6" t="str">
        <f t="shared" si="288"/>
        <v/>
      </c>
      <c r="CF513" s="6" t="str">
        <f>IF(OR(CC513="",CD513=""),"",SUMIFS('تحميل المصنعيات'!$N:$N,'تحميل المصنعيات'!$F:$F,CD$2,'تحميل المصنعيات'!$D:$D,CB513))</f>
        <v/>
      </c>
      <c r="CG513" s="55" t="str">
        <f t="shared" si="273"/>
        <v/>
      </c>
      <c r="CH513" s="55" t="str">
        <f t="shared" si="274"/>
        <v/>
      </c>
      <c r="CI513" s="129" t="str">
        <f t="shared" si="297"/>
        <v/>
      </c>
      <c r="CK513" s="4" t="s">
        <v>11</v>
      </c>
      <c r="CL513" s="5">
        <v>45678</v>
      </c>
      <c r="CM513" s="6"/>
      <c r="CN513" s="6"/>
      <c r="CO513" s="6" t="str">
        <f t="shared" si="289"/>
        <v/>
      </c>
      <c r="CP513" s="6" t="str">
        <f>IF(OR(CM513="",CN513=""),"",SUMIFS('تحميل المصنعيات'!$N:$N,'تحميل المصنعيات'!$F:$F,CN$2,'تحميل المصنعيات'!$D:$D,CL513))</f>
        <v/>
      </c>
      <c r="CQ513" s="55" t="str">
        <f t="shared" si="275"/>
        <v/>
      </c>
      <c r="CR513" s="55" t="str">
        <f t="shared" si="276"/>
        <v/>
      </c>
      <c r="CS513" s="129" t="str">
        <f t="shared" si="298"/>
        <v/>
      </c>
    </row>
    <row r="514" spans="9:97" x14ac:dyDescent="0.25">
      <c r="I514" s="4" t="s">
        <v>12</v>
      </c>
      <c r="J514" s="5">
        <v>45679</v>
      </c>
      <c r="K514" s="6"/>
      <c r="L514" s="6"/>
      <c r="M514" s="6" t="str">
        <f t="shared" si="277"/>
        <v/>
      </c>
      <c r="N514" s="6" t="str">
        <f>IF(OR(K514="",L514=""),"",SUMIFS('تحميل المصنعيات'!$N:$N,'تحميل المصنعيات'!$F:$F,L$2,'تحميل المصنعيات'!$D:$D,J514))</f>
        <v/>
      </c>
      <c r="O514" s="55" t="str">
        <f t="shared" si="263"/>
        <v/>
      </c>
      <c r="P514" s="55" t="str">
        <f t="shared" si="290"/>
        <v/>
      </c>
      <c r="Q514" s="129" t="str">
        <f t="shared" si="278"/>
        <v/>
      </c>
      <c r="S514" s="4" t="s">
        <v>12</v>
      </c>
      <c r="T514" s="5">
        <v>45679</v>
      </c>
      <c r="U514" s="6"/>
      <c r="V514" s="6"/>
      <c r="W514" s="6" t="str">
        <f t="shared" si="279"/>
        <v/>
      </c>
      <c r="X514" s="6" t="str">
        <f>IF(OR(U514="",V514=""),"",SUMIFS('تحميل المصنعيات'!$N:$N,'تحميل المصنعيات'!$F:$F,V$2,'تحميل المصنعيات'!$D:$D,T514))</f>
        <v/>
      </c>
      <c r="Y514" s="55" t="str">
        <f t="shared" si="264"/>
        <v/>
      </c>
      <c r="Z514" s="55" t="str">
        <f t="shared" si="265"/>
        <v/>
      </c>
      <c r="AA514" s="129" t="str">
        <f t="shared" si="291"/>
        <v/>
      </c>
      <c r="AC514" s="4" t="s">
        <v>12</v>
      </c>
      <c r="AD514" s="5">
        <v>45679</v>
      </c>
      <c r="AE514" s="6"/>
      <c r="AF514" s="6"/>
      <c r="AG514" s="6" t="str">
        <f t="shared" si="280"/>
        <v/>
      </c>
      <c r="AH514" s="6" t="str">
        <f>IF(OR(AE514="",AF514=""),"",SUMIFS('تحميل المصنعيات'!$N:$N,'تحميل المصنعيات'!$F:$F,AF$2,'تحميل المصنعيات'!$D:$D,AD514))</f>
        <v/>
      </c>
      <c r="AI514" s="55" t="str">
        <f t="shared" si="266"/>
        <v/>
      </c>
      <c r="AJ514" s="55" t="str">
        <f t="shared" si="281"/>
        <v/>
      </c>
      <c r="AK514" s="129" t="str">
        <f t="shared" si="292"/>
        <v/>
      </c>
      <c r="AM514" s="4" t="s">
        <v>12</v>
      </c>
      <c r="AN514" s="5">
        <v>45679</v>
      </c>
      <c r="AO514" s="6"/>
      <c r="AP514" s="6"/>
      <c r="AQ514" s="6" t="str">
        <f t="shared" si="282"/>
        <v/>
      </c>
      <c r="AR514" s="6" t="str">
        <f>IF(OR(AO514="",AP514=""),"",SUMIFS('تحميل المصنعيات'!$N:$N,'تحميل المصنعيات'!$F:$F,AP$2,'تحميل المصنعيات'!$D:$D,AN514))</f>
        <v/>
      </c>
      <c r="AS514" s="55" t="str">
        <f t="shared" si="267"/>
        <v/>
      </c>
      <c r="AT514" s="55" t="str">
        <f t="shared" si="268"/>
        <v/>
      </c>
      <c r="AU514" s="129" t="str">
        <f t="shared" si="293"/>
        <v/>
      </c>
      <c r="AW514" s="4" t="s">
        <v>12</v>
      </c>
      <c r="AX514" s="5">
        <v>45679</v>
      </c>
      <c r="AY514" s="6"/>
      <c r="AZ514" s="6"/>
      <c r="BA514" s="6" t="str">
        <f t="shared" si="283"/>
        <v/>
      </c>
      <c r="BB514" s="6" t="str">
        <f>IF(OR(AY514="",AZ514=""),"",SUMIFS('تحميل المصنعيات'!$N:$N,'تحميل المصنعيات'!$F:$F,AZ$2,'تحميل المصنعيات'!$D:$D,AX514))</f>
        <v/>
      </c>
      <c r="BC514" s="55" t="str">
        <f t="shared" si="269"/>
        <v/>
      </c>
      <c r="BD514" s="55" t="str">
        <f t="shared" si="284"/>
        <v/>
      </c>
      <c r="BE514" s="129" t="str">
        <f t="shared" si="294"/>
        <v/>
      </c>
      <c r="BG514" s="4" t="s">
        <v>12</v>
      </c>
      <c r="BH514" s="5">
        <v>45679</v>
      </c>
      <c r="BI514" s="6"/>
      <c r="BJ514" s="6"/>
      <c r="BK514" s="6" t="str">
        <f t="shared" si="285"/>
        <v/>
      </c>
      <c r="BL514" s="6" t="str">
        <f>IF(OR(BI514="",BJ514=""),"",SUMIFS('تحميل المصنعيات'!$N:$N,'تحميل المصنعيات'!$F:$F,BJ$2,'تحميل المصنعيات'!$D:$D,BH514))</f>
        <v/>
      </c>
      <c r="BM514" s="55" t="str">
        <f t="shared" si="270"/>
        <v/>
      </c>
      <c r="BN514" s="55" t="str">
        <f t="shared" si="271"/>
        <v/>
      </c>
      <c r="BO514" s="129" t="str">
        <f t="shared" si="295"/>
        <v/>
      </c>
      <c r="BQ514" s="4" t="s">
        <v>12</v>
      </c>
      <c r="BR514" s="5">
        <v>45679</v>
      </c>
      <c r="BS514" s="6"/>
      <c r="BT514" s="6"/>
      <c r="BU514" s="6" t="str">
        <f t="shared" si="286"/>
        <v/>
      </c>
      <c r="BV514" s="6" t="str">
        <f>IF(OR(BS514="",BT514=""),"",SUMIFS('تحميل المصنعيات'!$N:$N,'تحميل المصنعيات'!$F:$F,BT$2,'تحميل المصنعيات'!$D:$D,BR514))</f>
        <v/>
      </c>
      <c r="BW514" s="55" t="str">
        <f t="shared" si="272"/>
        <v/>
      </c>
      <c r="BX514" s="55" t="str">
        <f t="shared" si="287"/>
        <v/>
      </c>
      <c r="BY514" s="129" t="str">
        <f t="shared" si="296"/>
        <v/>
      </c>
      <c r="CA514" s="4" t="s">
        <v>12</v>
      </c>
      <c r="CB514" s="5">
        <v>45679</v>
      </c>
      <c r="CC514" s="6"/>
      <c r="CD514" s="6"/>
      <c r="CE514" s="6" t="str">
        <f t="shared" si="288"/>
        <v/>
      </c>
      <c r="CF514" s="6" t="str">
        <f>IF(OR(CC514="",CD514=""),"",SUMIFS('تحميل المصنعيات'!$N:$N,'تحميل المصنعيات'!$F:$F,CD$2,'تحميل المصنعيات'!$D:$D,CB514))</f>
        <v/>
      </c>
      <c r="CG514" s="55" t="str">
        <f t="shared" si="273"/>
        <v/>
      </c>
      <c r="CH514" s="55" t="str">
        <f t="shared" si="274"/>
        <v/>
      </c>
      <c r="CI514" s="129" t="str">
        <f t="shared" si="297"/>
        <v/>
      </c>
      <c r="CK514" s="4" t="s">
        <v>12</v>
      </c>
      <c r="CL514" s="5">
        <v>45679</v>
      </c>
      <c r="CM514" s="6"/>
      <c r="CN514" s="6"/>
      <c r="CO514" s="6" t="str">
        <f t="shared" si="289"/>
        <v/>
      </c>
      <c r="CP514" s="6" t="str">
        <f>IF(OR(CM514="",CN514=""),"",SUMIFS('تحميل المصنعيات'!$N:$N,'تحميل المصنعيات'!$F:$F,CN$2,'تحميل المصنعيات'!$D:$D,CL514))</f>
        <v/>
      </c>
      <c r="CQ514" s="55" t="str">
        <f t="shared" si="275"/>
        <v/>
      </c>
      <c r="CR514" s="55" t="str">
        <f t="shared" si="276"/>
        <v/>
      </c>
      <c r="CS514" s="129" t="str">
        <f t="shared" si="298"/>
        <v/>
      </c>
    </row>
    <row r="515" spans="9:97" x14ac:dyDescent="0.25">
      <c r="I515" s="4" t="s">
        <v>13</v>
      </c>
      <c r="J515" s="5">
        <v>45680</v>
      </c>
      <c r="K515" s="6"/>
      <c r="L515" s="6"/>
      <c r="M515" s="6" t="str">
        <f t="shared" si="277"/>
        <v/>
      </c>
      <c r="N515" s="6" t="str">
        <f>IF(OR(K515="",L515=""),"",SUMIFS('تحميل المصنعيات'!$N:$N,'تحميل المصنعيات'!$F:$F,L$2,'تحميل المصنعيات'!$D:$D,J515))</f>
        <v/>
      </c>
      <c r="O515" s="55" t="str">
        <f t="shared" si="263"/>
        <v/>
      </c>
      <c r="P515" s="55" t="str">
        <f t="shared" si="290"/>
        <v/>
      </c>
      <c r="Q515" s="129" t="str">
        <f t="shared" si="278"/>
        <v/>
      </c>
      <c r="S515" s="4" t="s">
        <v>13</v>
      </c>
      <c r="T515" s="5">
        <v>45680</v>
      </c>
      <c r="U515" s="6"/>
      <c r="V515" s="6"/>
      <c r="W515" s="6" t="str">
        <f t="shared" si="279"/>
        <v/>
      </c>
      <c r="X515" s="6" t="str">
        <f>IF(OR(U515="",V515=""),"",SUMIFS('تحميل المصنعيات'!$N:$N,'تحميل المصنعيات'!$F:$F,V$2,'تحميل المصنعيات'!$D:$D,T515))</f>
        <v/>
      </c>
      <c r="Y515" s="55" t="str">
        <f t="shared" si="264"/>
        <v/>
      </c>
      <c r="Z515" s="55" t="str">
        <f t="shared" si="265"/>
        <v/>
      </c>
      <c r="AA515" s="129" t="str">
        <f t="shared" si="291"/>
        <v/>
      </c>
      <c r="AC515" s="4" t="s">
        <v>13</v>
      </c>
      <c r="AD515" s="5">
        <v>45680</v>
      </c>
      <c r="AE515" s="6"/>
      <c r="AF515" s="6"/>
      <c r="AG515" s="6" t="str">
        <f t="shared" si="280"/>
        <v/>
      </c>
      <c r="AH515" s="6" t="str">
        <f>IF(OR(AE515="",AF515=""),"",SUMIFS('تحميل المصنعيات'!$N:$N,'تحميل المصنعيات'!$F:$F,AF$2,'تحميل المصنعيات'!$D:$D,AD515))</f>
        <v/>
      </c>
      <c r="AI515" s="55" t="str">
        <f t="shared" si="266"/>
        <v/>
      </c>
      <c r="AJ515" s="55" t="str">
        <f t="shared" si="281"/>
        <v/>
      </c>
      <c r="AK515" s="129" t="str">
        <f t="shared" si="292"/>
        <v/>
      </c>
      <c r="AM515" s="4" t="s">
        <v>13</v>
      </c>
      <c r="AN515" s="5">
        <v>45680</v>
      </c>
      <c r="AO515" s="6"/>
      <c r="AP515" s="6"/>
      <c r="AQ515" s="6" t="str">
        <f t="shared" si="282"/>
        <v/>
      </c>
      <c r="AR515" s="6" t="str">
        <f>IF(OR(AO515="",AP515=""),"",SUMIFS('تحميل المصنعيات'!$N:$N,'تحميل المصنعيات'!$F:$F,AP$2,'تحميل المصنعيات'!$D:$D,AN515))</f>
        <v/>
      </c>
      <c r="AS515" s="55" t="str">
        <f t="shared" si="267"/>
        <v/>
      </c>
      <c r="AT515" s="55" t="str">
        <f t="shared" si="268"/>
        <v/>
      </c>
      <c r="AU515" s="129" t="str">
        <f t="shared" si="293"/>
        <v/>
      </c>
      <c r="AW515" s="4" t="s">
        <v>13</v>
      </c>
      <c r="AX515" s="5">
        <v>45680</v>
      </c>
      <c r="AY515" s="6"/>
      <c r="AZ515" s="6"/>
      <c r="BA515" s="6" t="str">
        <f t="shared" si="283"/>
        <v/>
      </c>
      <c r="BB515" s="6" t="str">
        <f>IF(OR(AY515="",AZ515=""),"",SUMIFS('تحميل المصنعيات'!$N:$N,'تحميل المصنعيات'!$F:$F,AZ$2,'تحميل المصنعيات'!$D:$D,AX515))</f>
        <v/>
      </c>
      <c r="BC515" s="55" t="str">
        <f t="shared" si="269"/>
        <v/>
      </c>
      <c r="BD515" s="55" t="str">
        <f t="shared" si="284"/>
        <v/>
      </c>
      <c r="BE515" s="129" t="str">
        <f t="shared" si="294"/>
        <v/>
      </c>
      <c r="BG515" s="4" t="s">
        <v>13</v>
      </c>
      <c r="BH515" s="5">
        <v>45680</v>
      </c>
      <c r="BI515" s="6"/>
      <c r="BJ515" s="6"/>
      <c r="BK515" s="6" t="str">
        <f t="shared" si="285"/>
        <v/>
      </c>
      <c r="BL515" s="6" t="str">
        <f>IF(OR(BI515="",BJ515=""),"",SUMIFS('تحميل المصنعيات'!$N:$N,'تحميل المصنعيات'!$F:$F,BJ$2,'تحميل المصنعيات'!$D:$D,BH515))</f>
        <v/>
      </c>
      <c r="BM515" s="55" t="str">
        <f t="shared" si="270"/>
        <v/>
      </c>
      <c r="BN515" s="55" t="str">
        <f t="shared" si="271"/>
        <v/>
      </c>
      <c r="BO515" s="129" t="str">
        <f t="shared" si="295"/>
        <v/>
      </c>
      <c r="BQ515" s="4" t="s">
        <v>13</v>
      </c>
      <c r="BR515" s="5">
        <v>45680</v>
      </c>
      <c r="BS515" s="6"/>
      <c r="BT515" s="6"/>
      <c r="BU515" s="6" t="str">
        <f t="shared" si="286"/>
        <v/>
      </c>
      <c r="BV515" s="6" t="str">
        <f>IF(OR(BS515="",BT515=""),"",SUMIFS('تحميل المصنعيات'!$N:$N,'تحميل المصنعيات'!$F:$F,BT$2,'تحميل المصنعيات'!$D:$D,BR515))</f>
        <v/>
      </c>
      <c r="BW515" s="55" t="str">
        <f t="shared" si="272"/>
        <v/>
      </c>
      <c r="BX515" s="55" t="str">
        <f t="shared" si="287"/>
        <v/>
      </c>
      <c r="BY515" s="129" t="str">
        <f t="shared" si="296"/>
        <v/>
      </c>
      <c r="CA515" s="4" t="s">
        <v>13</v>
      </c>
      <c r="CB515" s="5">
        <v>45680</v>
      </c>
      <c r="CC515" s="6"/>
      <c r="CD515" s="6"/>
      <c r="CE515" s="6" t="str">
        <f t="shared" si="288"/>
        <v/>
      </c>
      <c r="CF515" s="6" t="str">
        <f>IF(OR(CC515="",CD515=""),"",SUMIFS('تحميل المصنعيات'!$N:$N,'تحميل المصنعيات'!$F:$F,CD$2,'تحميل المصنعيات'!$D:$D,CB515))</f>
        <v/>
      </c>
      <c r="CG515" s="55" t="str">
        <f t="shared" si="273"/>
        <v/>
      </c>
      <c r="CH515" s="55" t="str">
        <f t="shared" si="274"/>
        <v/>
      </c>
      <c r="CI515" s="129" t="str">
        <f t="shared" si="297"/>
        <v/>
      </c>
      <c r="CK515" s="4" t="s">
        <v>13</v>
      </c>
      <c r="CL515" s="5">
        <v>45680</v>
      </c>
      <c r="CM515" s="6"/>
      <c r="CN515" s="6"/>
      <c r="CO515" s="6" t="str">
        <f t="shared" si="289"/>
        <v/>
      </c>
      <c r="CP515" s="6" t="str">
        <f>IF(OR(CM515="",CN515=""),"",SUMIFS('تحميل المصنعيات'!$N:$N,'تحميل المصنعيات'!$F:$F,CN$2,'تحميل المصنعيات'!$D:$D,CL515))</f>
        <v/>
      </c>
      <c r="CQ515" s="55" t="str">
        <f t="shared" si="275"/>
        <v/>
      </c>
      <c r="CR515" s="55" t="str">
        <f t="shared" si="276"/>
        <v/>
      </c>
      <c r="CS515" s="129" t="str">
        <f t="shared" si="298"/>
        <v/>
      </c>
    </row>
    <row r="516" spans="9:97" x14ac:dyDescent="0.25">
      <c r="I516" s="132" t="s">
        <v>30</v>
      </c>
      <c r="J516" s="133">
        <v>45681</v>
      </c>
      <c r="K516" s="134"/>
      <c r="L516" s="134"/>
      <c r="M516" s="134" t="str">
        <f t="shared" si="277"/>
        <v/>
      </c>
      <c r="N516" s="134" t="str">
        <f>IF(OR(K516="",L516=""),"",SUMIFS('تحميل المصنعيات'!$N:$N,'تحميل المصنعيات'!$F:$F,L$2,'تحميل المصنعيات'!$D:$D,J516))</f>
        <v/>
      </c>
      <c r="O516" s="135" t="str">
        <f t="shared" si="263"/>
        <v/>
      </c>
      <c r="P516" s="135" t="str">
        <f t="shared" si="290"/>
        <v/>
      </c>
      <c r="Q516" s="132" t="str">
        <f t="shared" si="278"/>
        <v/>
      </c>
      <c r="S516" s="132" t="s">
        <v>30</v>
      </c>
      <c r="T516" s="133">
        <v>45681</v>
      </c>
      <c r="U516" s="134"/>
      <c r="V516" s="134"/>
      <c r="W516" s="134" t="str">
        <f t="shared" si="279"/>
        <v/>
      </c>
      <c r="X516" s="134" t="str">
        <f>IF(OR(U516="",V516=""),"",SUMIFS('تحميل المصنعيات'!$N:$N,'تحميل المصنعيات'!$F:$F,V$2,'تحميل المصنعيات'!$D:$D,T516))</f>
        <v/>
      </c>
      <c r="Y516" s="135" t="str">
        <f t="shared" si="264"/>
        <v/>
      </c>
      <c r="Z516" s="135" t="str">
        <f t="shared" si="265"/>
        <v/>
      </c>
      <c r="AA516" s="132" t="str">
        <f t="shared" si="291"/>
        <v/>
      </c>
      <c r="AC516" s="132" t="s">
        <v>30</v>
      </c>
      <c r="AD516" s="133">
        <v>45681</v>
      </c>
      <c r="AE516" s="134"/>
      <c r="AF516" s="134"/>
      <c r="AG516" s="134" t="str">
        <f t="shared" si="280"/>
        <v/>
      </c>
      <c r="AH516" s="134" t="str">
        <f>IF(OR(AE516="",AF516=""),"",SUMIFS('تحميل المصنعيات'!$N:$N,'تحميل المصنعيات'!$F:$F,AF$2,'تحميل المصنعيات'!$D:$D,AD516))</f>
        <v/>
      </c>
      <c r="AI516" s="135" t="str">
        <f t="shared" si="266"/>
        <v/>
      </c>
      <c r="AJ516" s="135" t="str">
        <f t="shared" si="281"/>
        <v/>
      </c>
      <c r="AK516" s="132" t="str">
        <f t="shared" si="292"/>
        <v/>
      </c>
      <c r="AM516" s="132" t="s">
        <v>30</v>
      </c>
      <c r="AN516" s="133">
        <v>45681</v>
      </c>
      <c r="AO516" s="134"/>
      <c r="AP516" s="134"/>
      <c r="AQ516" s="134" t="str">
        <f t="shared" si="282"/>
        <v/>
      </c>
      <c r="AR516" s="134" t="str">
        <f>IF(OR(AO516="",AP516=""),"",SUMIFS('تحميل المصنعيات'!$N:$N,'تحميل المصنعيات'!$F:$F,AP$2,'تحميل المصنعيات'!$D:$D,AN516))</f>
        <v/>
      </c>
      <c r="AS516" s="135" t="str">
        <f t="shared" si="267"/>
        <v/>
      </c>
      <c r="AT516" s="135" t="str">
        <f t="shared" si="268"/>
        <v/>
      </c>
      <c r="AU516" s="132" t="str">
        <f t="shared" si="293"/>
        <v/>
      </c>
      <c r="AW516" s="132" t="s">
        <v>30</v>
      </c>
      <c r="AX516" s="133">
        <v>45681</v>
      </c>
      <c r="AY516" s="134"/>
      <c r="AZ516" s="134"/>
      <c r="BA516" s="134" t="str">
        <f t="shared" si="283"/>
        <v/>
      </c>
      <c r="BB516" s="134" t="str">
        <f>IF(OR(AY516="",AZ516=""),"",SUMIFS('تحميل المصنعيات'!$N:$N,'تحميل المصنعيات'!$F:$F,AZ$2,'تحميل المصنعيات'!$D:$D,AX516))</f>
        <v/>
      </c>
      <c r="BC516" s="135" t="str">
        <f t="shared" si="269"/>
        <v/>
      </c>
      <c r="BD516" s="135" t="str">
        <f t="shared" si="284"/>
        <v/>
      </c>
      <c r="BE516" s="132" t="str">
        <f t="shared" si="294"/>
        <v/>
      </c>
      <c r="BG516" s="132" t="s">
        <v>30</v>
      </c>
      <c r="BH516" s="133">
        <v>45681</v>
      </c>
      <c r="BI516" s="134"/>
      <c r="BJ516" s="134"/>
      <c r="BK516" s="134" t="str">
        <f t="shared" si="285"/>
        <v/>
      </c>
      <c r="BL516" s="134" t="str">
        <f>IF(OR(BI516="",BJ516=""),"",SUMIFS('تحميل المصنعيات'!$N:$N,'تحميل المصنعيات'!$F:$F,BJ$2,'تحميل المصنعيات'!$D:$D,BH516))</f>
        <v/>
      </c>
      <c r="BM516" s="135" t="str">
        <f t="shared" si="270"/>
        <v/>
      </c>
      <c r="BN516" s="135" t="str">
        <f t="shared" si="271"/>
        <v/>
      </c>
      <c r="BO516" s="132" t="str">
        <f t="shared" si="295"/>
        <v/>
      </c>
      <c r="BQ516" s="132" t="s">
        <v>30</v>
      </c>
      <c r="BR516" s="133">
        <v>45681</v>
      </c>
      <c r="BS516" s="134"/>
      <c r="BT516" s="134"/>
      <c r="BU516" s="134" t="str">
        <f t="shared" si="286"/>
        <v/>
      </c>
      <c r="BV516" s="134" t="str">
        <f>IF(OR(BS516="",BT516=""),"",SUMIFS('تحميل المصنعيات'!$N:$N,'تحميل المصنعيات'!$F:$F,BT$2,'تحميل المصنعيات'!$D:$D,BR516))</f>
        <v/>
      </c>
      <c r="BW516" s="135" t="str">
        <f t="shared" si="272"/>
        <v/>
      </c>
      <c r="BX516" s="135" t="str">
        <f t="shared" si="287"/>
        <v/>
      </c>
      <c r="BY516" s="132" t="str">
        <f t="shared" si="296"/>
        <v/>
      </c>
      <c r="CA516" s="132" t="s">
        <v>30</v>
      </c>
      <c r="CB516" s="133">
        <v>45681</v>
      </c>
      <c r="CC516" s="134"/>
      <c r="CD516" s="134"/>
      <c r="CE516" s="134" t="str">
        <f t="shared" si="288"/>
        <v/>
      </c>
      <c r="CF516" s="134" t="str">
        <f>IF(OR(CC516="",CD516=""),"",SUMIFS('تحميل المصنعيات'!$N:$N,'تحميل المصنعيات'!$F:$F,CD$2,'تحميل المصنعيات'!$D:$D,CB516))</f>
        <v/>
      </c>
      <c r="CG516" s="135" t="str">
        <f t="shared" si="273"/>
        <v/>
      </c>
      <c r="CH516" s="135" t="str">
        <f t="shared" si="274"/>
        <v/>
      </c>
      <c r="CI516" s="132" t="str">
        <f t="shared" si="297"/>
        <v/>
      </c>
      <c r="CK516" s="132" t="s">
        <v>30</v>
      </c>
      <c r="CL516" s="133">
        <v>45681</v>
      </c>
      <c r="CM516" s="134"/>
      <c r="CN516" s="134"/>
      <c r="CO516" s="134" t="str">
        <f t="shared" si="289"/>
        <v/>
      </c>
      <c r="CP516" s="134" t="str">
        <f>IF(OR(CM516="",CN516=""),"",SUMIFS('تحميل المصنعيات'!$N:$N,'تحميل المصنعيات'!$F:$F,CN$2,'تحميل المصنعيات'!$D:$D,CL516))</f>
        <v/>
      </c>
      <c r="CQ516" s="135" t="str">
        <f t="shared" si="275"/>
        <v/>
      </c>
      <c r="CR516" s="135" t="str">
        <f t="shared" si="276"/>
        <v/>
      </c>
      <c r="CS516" s="132" t="str">
        <f t="shared" si="298"/>
        <v/>
      </c>
    </row>
    <row r="517" spans="9:97" x14ac:dyDescent="0.25">
      <c r="I517" s="4" t="s">
        <v>8</v>
      </c>
      <c r="J517" s="5">
        <v>45682</v>
      </c>
      <c r="K517" s="6"/>
      <c r="L517" s="6"/>
      <c r="M517" s="6" t="str">
        <f t="shared" si="277"/>
        <v/>
      </c>
      <c r="N517" s="6" t="str">
        <f>IF(OR(K517="",L517=""),"",SUMIFS('تحميل المصنعيات'!$N:$N,'تحميل المصنعيات'!$F:$F,L$2,'تحميل المصنعيات'!$D:$D,J517))</f>
        <v/>
      </c>
      <c r="O517" s="55" t="str">
        <f t="shared" ref="O517:O580" si="299">IF(Q517="ادخال خاطئ","",IF(K517="","",IF(OR(K517="غ",L517="غ"),"",IF(M517-N517-$P$2&lt;0,"أداء جيد",M517-N517-$P$2))))</f>
        <v/>
      </c>
      <c r="P517" s="55" t="str">
        <f t="shared" si="290"/>
        <v/>
      </c>
      <c r="Q517" s="129" t="str">
        <f t="shared" si="278"/>
        <v/>
      </c>
      <c r="S517" s="4" t="s">
        <v>8</v>
      </c>
      <c r="T517" s="5">
        <v>45682</v>
      </c>
      <c r="U517" s="6"/>
      <c r="V517" s="6"/>
      <c r="W517" s="6" t="str">
        <f t="shared" si="279"/>
        <v/>
      </c>
      <c r="X517" s="6" t="str">
        <f>IF(OR(U517="",V517=""),"",SUMIFS('تحميل المصنعيات'!$N:$N,'تحميل المصنعيات'!$F:$F,V$2,'تحميل المصنعيات'!$D:$D,T517))</f>
        <v/>
      </c>
      <c r="Y517" s="55" t="str">
        <f t="shared" ref="Y517:Y580" si="300">IF(AA517="ادخال خاطئ","",IF(U517="","",IF(OR(U517="غ",V517="غ"),"",IF(W517-X517-$P$2&lt;0,"أداء جيد",W517-X517-$P$2))))</f>
        <v/>
      </c>
      <c r="Z517" s="55" t="str">
        <f t="shared" ref="Z517:Z580" si="301">IF(Y517="أداء جيد",$P$2-(W517-X517),"")</f>
        <v/>
      </c>
      <c r="AA517" s="129" t="str">
        <f t="shared" si="291"/>
        <v/>
      </c>
      <c r="AC517" s="4" t="s">
        <v>8</v>
      </c>
      <c r="AD517" s="5">
        <v>45682</v>
      </c>
      <c r="AE517" s="6"/>
      <c r="AF517" s="6"/>
      <c r="AG517" s="6" t="str">
        <f t="shared" si="280"/>
        <v/>
      </c>
      <c r="AH517" s="6" t="str">
        <f>IF(OR(AE517="",AF517=""),"",SUMIFS('تحميل المصنعيات'!$N:$N,'تحميل المصنعيات'!$F:$F,AF$2,'تحميل المصنعيات'!$D:$D,AD517))</f>
        <v/>
      </c>
      <c r="AI517" s="55" t="str">
        <f t="shared" ref="AI517:AI580" si="302">IF(AK517="ادخال خاطئ","",IF(AE517="","",IF(OR(AE517="غ",AF517="غ"),"",IF(AG517-AH517-$P$2&lt;0,"أداء جيد",AG517-AH517-$P$2))))</f>
        <v/>
      </c>
      <c r="AJ517" s="55" t="str">
        <f t="shared" si="281"/>
        <v/>
      </c>
      <c r="AK517" s="129" t="str">
        <f t="shared" si="292"/>
        <v/>
      </c>
      <c r="AM517" s="4" t="s">
        <v>8</v>
      </c>
      <c r="AN517" s="5">
        <v>45682</v>
      </c>
      <c r="AO517" s="6"/>
      <c r="AP517" s="6"/>
      <c r="AQ517" s="6" t="str">
        <f t="shared" si="282"/>
        <v/>
      </c>
      <c r="AR517" s="6" t="str">
        <f>IF(OR(AO517="",AP517=""),"",SUMIFS('تحميل المصنعيات'!$N:$N,'تحميل المصنعيات'!$F:$F,AP$2,'تحميل المصنعيات'!$D:$D,AN517))</f>
        <v/>
      </c>
      <c r="AS517" s="55" t="str">
        <f t="shared" ref="AS517:AS580" si="303">IF(AU517="ادخال خاطئ","",IF(AO517="","",IF(OR(AO517="غ",AP517="غ"),"",IF(AQ517-AR517-$P$2&lt;0,"أداء جيد",AQ517-AR517-$P$2))))</f>
        <v/>
      </c>
      <c r="AT517" s="55" t="str">
        <f t="shared" ref="AT517:AT580" si="304">IF(AS517="أداء جيد",$P$2-(AQ517-AR517),"")</f>
        <v/>
      </c>
      <c r="AU517" s="129" t="str">
        <f t="shared" si="293"/>
        <v/>
      </c>
      <c r="AW517" s="4" t="s">
        <v>8</v>
      </c>
      <c r="AX517" s="5">
        <v>45682</v>
      </c>
      <c r="AY517" s="6"/>
      <c r="AZ517" s="6"/>
      <c r="BA517" s="6" t="str">
        <f t="shared" si="283"/>
        <v/>
      </c>
      <c r="BB517" s="6" t="str">
        <f>IF(OR(AY517="",AZ517=""),"",SUMIFS('تحميل المصنعيات'!$N:$N,'تحميل المصنعيات'!$F:$F,AZ$2,'تحميل المصنعيات'!$D:$D,AX517))</f>
        <v/>
      </c>
      <c r="BC517" s="55" t="str">
        <f t="shared" ref="BC517:BC580" si="305">IF(BE517="ادخال خاطئ","",IF(AY517="","",IF(OR(AY517="غ",AZ517="غ"),"",IF(BA517-BB517-$P$2&lt;0,"أداء جيد",BA517-BB517-$P$2))))</f>
        <v/>
      </c>
      <c r="BD517" s="55" t="str">
        <f t="shared" si="284"/>
        <v/>
      </c>
      <c r="BE517" s="129" t="str">
        <f t="shared" si="294"/>
        <v/>
      </c>
      <c r="BG517" s="4" t="s">
        <v>8</v>
      </c>
      <c r="BH517" s="5">
        <v>45682</v>
      </c>
      <c r="BI517" s="6"/>
      <c r="BJ517" s="6"/>
      <c r="BK517" s="6" t="str">
        <f t="shared" si="285"/>
        <v/>
      </c>
      <c r="BL517" s="6" t="str">
        <f>IF(OR(BI517="",BJ517=""),"",SUMIFS('تحميل المصنعيات'!$N:$N,'تحميل المصنعيات'!$F:$F,BJ$2,'تحميل المصنعيات'!$D:$D,BH517))</f>
        <v/>
      </c>
      <c r="BM517" s="55" t="str">
        <f t="shared" ref="BM517:BM580" si="306">IF(BO517="ادخال خاطئ","",IF(BI517="","",IF(OR(BI517="غ",BJ517="غ"),"",IF(BK517-BL517-$P$2&lt;0,"أداء جيد",BK517-BL517-$P$2))))</f>
        <v/>
      </c>
      <c r="BN517" s="55" t="str">
        <f t="shared" ref="BN517:BN580" si="307">IF(BM517="أداء جيد",$P$2-(BK517-BL517),"")</f>
        <v/>
      </c>
      <c r="BO517" s="129" t="str">
        <f t="shared" si="295"/>
        <v/>
      </c>
      <c r="BQ517" s="4" t="s">
        <v>8</v>
      </c>
      <c r="BR517" s="5">
        <v>45682</v>
      </c>
      <c r="BS517" s="6"/>
      <c r="BT517" s="6"/>
      <c r="BU517" s="6" t="str">
        <f t="shared" si="286"/>
        <v/>
      </c>
      <c r="BV517" s="6" t="str">
        <f>IF(OR(BS517="",BT517=""),"",SUMIFS('تحميل المصنعيات'!$N:$N,'تحميل المصنعيات'!$F:$F,BT$2,'تحميل المصنعيات'!$D:$D,BR517))</f>
        <v/>
      </c>
      <c r="BW517" s="55" t="str">
        <f t="shared" ref="BW517:BW580" si="308">IF(BY517="ادخال خاطئ","",IF(BS517="","",IF(OR(BS517="غ",BT517="غ"),"",IF(BU517-BV517-$P$2&lt;0,"أداء جيد",BU517-BV517-$P$2))))</f>
        <v/>
      </c>
      <c r="BX517" s="55" t="str">
        <f t="shared" si="287"/>
        <v/>
      </c>
      <c r="BY517" s="129" t="str">
        <f t="shared" si="296"/>
        <v/>
      </c>
      <c r="CA517" s="4" t="s">
        <v>8</v>
      </c>
      <c r="CB517" s="5">
        <v>45682</v>
      </c>
      <c r="CC517" s="6"/>
      <c r="CD517" s="6"/>
      <c r="CE517" s="6" t="str">
        <f t="shared" si="288"/>
        <v/>
      </c>
      <c r="CF517" s="6" t="str">
        <f>IF(OR(CC517="",CD517=""),"",SUMIFS('تحميل المصنعيات'!$N:$N,'تحميل المصنعيات'!$F:$F,CD$2,'تحميل المصنعيات'!$D:$D,CB517))</f>
        <v/>
      </c>
      <c r="CG517" s="55" t="str">
        <f t="shared" ref="CG517:CG580" si="309">IF(CI517="ادخال خاطئ","",IF(CC517="","",IF(OR(CC517="غ",CD517="غ"),"",IF(CE517-CF517-$P$2&lt;0,"أداء جيد",CE517-CF517-$P$2))))</f>
        <v/>
      </c>
      <c r="CH517" s="55" t="str">
        <f t="shared" ref="CH517:CH580" si="310">IF(CG517="أداء جيد",$P$2-(CE517-CF517),"")</f>
        <v/>
      </c>
      <c r="CI517" s="129" t="str">
        <f t="shared" si="297"/>
        <v/>
      </c>
      <c r="CK517" s="4" t="s">
        <v>8</v>
      </c>
      <c r="CL517" s="5">
        <v>45682</v>
      </c>
      <c r="CM517" s="6"/>
      <c r="CN517" s="6"/>
      <c r="CO517" s="6" t="str">
        <f t="shared" si="289"/>
        <v/>
      </c>
      <c r="CP517" s="6" t="str">
        <f>IF(OR(CM517="",CN517=""),"",SUMIFS('تحميل المصنعيات'!$N:$N,'تحميل المصنعيات'!$F:$F,CN$2,'تحميل المصنعيات'!$D:$D,CL517))</f>
        <v/>
      </c>
      <c r="CQ517" s="55" t="str">
        <f t="shared" ref="CQ517:CQ580" si="311">IF(CS517="ادخال خاطئ","",IF(CM517="","",IF(OR(CM517="غ",CN517="غ"),"",IF(CO517-CP517-$P$2&lt;0,"أداء جيد",CO517-CP517-$P$2))))</f>
        <v/>
      </c>
      <c r="CR517" s="55" t="str">
        <f t="shared" ref="CR517:CR580" si="312">IF(CQ517="أداء جيد",$P$2-(CO517-CP517),"")</f>
        <v/>
      </c>
      <c r="CS517" s="129" t="str">
        <f t="shared" si="298"/>
        <v/>
      </c>
    </row>
    <row r="518" spans="9:97" x14ac:dyDescent="0.25">
      <c r="I518" s="4" t="s">
        <v>9</v>
      </c>
      <c r="J518" s="5">
        <v>45683</v>
      </c>
      <c r="K518" s="6"/>
      <c r="L518" s="6"/>
      <c r="M518" s="6" t="str">
        <f t="shared" ref="M518:M581" si="313">IF(OR(K518="",L518=""),"",IF(OR(K518="غ",L518="غ"),0,L518-K518))</f>
        <v/>
      </c>
      <c r="N518" s="6" t="str">
        <f>IF(OR(K518="",L518=""),"",SUMIFS('تحميل المصنعيات'!$N:$N,'تحميل المصنعيات'!$F:$F,L$2,'تحميل المصنعيات'!$D:$D,J518))</f>
        <v/>
      </c>
      <c r="O518" s="55" t="str">
        <f t="shared" si="299"/>
        <v/>
      </c>
      <c r="P518" s="55" t="str">
        <f t="shared" si="290"/>
        <v/>
      </c>
      <c r="Q518" s="129" t="str">
        <f t="shared" ref="Q518:Q581" si="314">IF(K518="","",IF(N518&gt;M518,"ادخال خاطئ",""))</f>
        <v/>
      </c>
      <c r="S518" s="4" t="s">
        <v>9</v>
      </c>
      <c r="T518" s="5">
        <v>45683</v>
      </c>
      <c r="U518" s="6"/>
      <c r="V518" s="6"/>
      <c r="W518" s="6" t="str">
        <f t="shared" ref="W518:W581" si="315">IF(OR(U518="",V518=""),"",IF(OR(U518="غ",V518="غ"),0,V518-U518))</f>
        <v/>
      </c>
      <c r="X518" s="6" t="str">
        <f>IF(OR(U518="",V518=""),"",SUMIFS('تحميل المصنعيات'!$N:$N,'تحميل المصنعيات'!$F:$F,V$2,'تحميل المصنعيات'!$D:$D,T518))</f>
        <v/>
      </c>
      <c r="Y518" s="55" t="str">
        <f t="shared" si="300"/>
        <v/>
      </c>
      <c r="Z518" s="55" t="str">
        <f t="shared" si="301"/>
        <v/>
      </c>
      <c r="AA518" s="129" t="str">
        <f t="shared" si="291"/>
        <v/>
      </c>
      <c r="AC518" s="4" t="s">
        <v>9</v>
      </c>
      <c r="AD518" s="5">
        <v>45683</v>
      </c>
      <c r="AE518" s="6"/>
      <c r="AF518" s="6"/>
      <c r="AG518" s="6" t="str">
        <f t="shared" ref="AG518:AG581" si="316">IF(OR(AE518="",AF518=""),"",IF(OR(AE518="غ",AF518="غ"),0,AF518-AE518))</f>
        <v/>
      </c>
      <c r="AH518" s="6" t="str">
        <f>IF(OR(AE518="",AF518=""),"",SUMIFS('تحميل المصنعيات'!$N:$N,'تحميل المصنعيات'!$F:$F,AF$2,'تحميل المصنعيات'!$D:$D,AD518))</f>
        <v/>
      </c>
      <c r="AI518" s="55" t="str">
        <f t="shared" si="302"/>
        <v/>
      </c>
      <c r="AJ518" s="55" t="str">
        <f t="shared" ref="AJ518:AJ581" si="317">IF(AI518="أداء جيد",$P$2-(AG518-AH518),"")</f>
        <v/>
      </c>
      <c r="AK518" s="129" t="str">
        <f t="shared" si="292"/>
        <v/>
      </c>
      <c r="AM518" s="4" t="s">
        <v>9</v>
      </c>
      <c r="AN518" s="5">
        <v>45683</v>
      </c>
      <c r="AO518" s="6"/>
      <c r="AP518" s="6"/>
      <c r="AQ518" s="6" t="str">
        <f t="shared" ref="AQ518:AQ581" si="318">IF(OR(AO518="",AP518=""),"",IF(OR(AO518="غ",AP518="غ"),0,AP518-AO518))</f>
        <v/>
      </c>
      <c r="AR518" s="6" t="str">
        <f>IF(OR(AO518="",AP518=""),"",SUMIFS('تحميل المصنعيات'!$N:$N,'تحميل المصنعيات'!$F:$F,AP$2,'تحميل المصنعيات'!$D:$D,AN518))</f>
        <v/>
      </c>
      <c r="AS518" s="55" t="str">
        <f t="shared" si="303"/>
        <v/>
      </c>
      <c r="AT518" s="55" t="str">
        <f t="shared" si="304"/>
        <v/>
      </c>
      <c r="AU518" s="129" t="str">
        <f t="shared" si="293"/>
        <v/>
      </c>
      <c r="AW518" s="4" t="s">
        <v>9</v>
      </c>
      <c r="AX518" s="5">
        <v>45683</v>
      </c>
      <c r="AY518" s="6"/>
      <c r="AZ518" s="6"/>
      <c r="BA518" s="6" t="str">
        <f t="shared" ref="BA518:BA581" si="319">IF(OR(AY518="",AZ518=""),"",IF(OR(AY518="غ",AZ518="غ"),0,AZ518-AY518))</f>
        <v/>
      </c>
      <c r="BB518" s="6" t="str">
        <f>IF(OR(AY518="",AZ518=""),"",SUMIFS('تحميل المصنعيات'!$N:$N,'تحميل المصنعيات'!$F:$F,AZ$2,'تحميل المصنعيات'!$D:$D,AX518))</f>
        <v/>
      </c>
      <c r="BC518" s="55" t="str">
        <f t="shared" si="305"/>
        <v/>
      </c>
      <c r="BD518" s="55" t="str">
        <f t="shared" ref="BD518:BD581" si="320">IF(BC518="أداء جيد",$P$2-(BA518-BB518),"")</f>
        <v/>
      </c>
      <c r="BE518" s="129" t="str">
        <f t="shared" si="294"/>
        <v/>
      </c>
      <c r="BG518" s="4" t="s">
        <v>9</v>
      </c>
      <c r="BH518" s="5">
        <v>45683</v>
      </c>
      <c r="BI518" s="6"/>
      <c r="BJ518" s="6"/>
      <c r="BK518" s="6" t="str">
        <f t="shared" ref="BK518:BK581" si="321">IF(OR(BI518="",BJ518=""),"",IF(OR(BI518="غ",BJ518="غ"),0,BJ518-BI518))</f>
        <v/>
      </c>
      <c r="BL518" s="6" t="str">
        <f>IF(OR(BI518="",BJ518=""),"",SUMIFS('تحميل المصنعيات'!$N:$N,'تحميل المصنعيات'!$F:$F,BJ$2,'تحميل المصنعيات'!$D:$D,BH518))</f>
        <v/>
      </c>
      <c r="BM518" s="55" t="str">
        <f t="shared" si="306"/>
        <v/>
      </c>
      <c r="BN518" s="55" t="str">
        <f t="shared" si="307"/>
        <v/>
      </c>
      <c r="BO518" s="129" t="str">
        <f t="shared" si="295"/>
        <v/>
      </c>
      <c r="BQ518" s="4" t="s">
        <v>9</v>
      </c>
      <c r="BR518" s="5">
        <v>45683</v>
      </c>
      <c r="BS518" s="6"/>
      <c r="BT518" s="6"/>
      <c r="BU518" s="6" t="str">
        <f t="shared" ref="BU518:BU581" si="322">IF(OR(BS518="",BT518=""),"",IF(OR(BS518="غ",BT518="غ"),0,BT518-BS518))</f>
        <v/>
      </c>
      <c r="BV518" s="6" t="str">
        <f>IF(OR(BS518="",BT518=""),"",SUMIFS('تحميل المصنعيات'!$N:$N,'تحميل المصنعيات'!$F:$F,BT$2,'تحميل المصنعيات'!$D:$D,BR518))</f>
        <v/>
      </c>
      <c r="BW518" s="55" t="str">
        <f t="shared" si="308"/>
        <v/>
      </c>
      <c r="BX518" s="55" t="str">
        <f t="shared" ref="BX518:BX581" si="323">IF(BW518="أداء جيد",$P$2-(BU518-BV518),"")</f>
        <v/>
      </c>
      <c r="BY518" s="129" t="str">
        <f t="shared" si="296"/>
        <v/>
      </c>
      <c r="CA518" s="4" t="s">
        <v>9</v>
      </c>
      <c r="CB518" s="5">
        <v>45683</v>
      </c>
      <c r="CC518" s="6"/>
      <c r="CD518" s="6"/>
      <c r="CE518" s="6" t="str">
        <f t="shared" ref="CE518:CE581" si="324">IF(OR(CC518="",CD518=""),"",IF(OR(CC518="غ",CD518="غ"),0,CD518-CC518))</f>
        <v/>
      </c>
      <c r="CF518" s="6" t="str">
        <f>IF(OR(CC518="",CD518=""),"",SUMIFS('تحميل المصنعيات'!$N:$N,'تحميل المصنعيات'!$F:$F,CD$2,'تحميل المصنعيات'!$D:$D,CB518))</f>
        <v/>
      </c>
      <c r="CG518" s="55" t="str">
        <f t="shared" si="309"/>
        <v/>
      </c>
      <c r="CH518" s="55" t="str">
        <f t="shared" si="310"/>
        <v/>
      </c>
      <c r="CI518" s="129" t="str">
        <f t="shared" si="297"/>
        <v/>
      </c>
      <c r="CK518" s="4" t="s">
        <v>9</v>
      </c>
      <c r="CL518" s="5">
        <v>45683</v>
      </c>
      <c r="CM518" s="6"/>
      <c r="CN518" s="6"/>
      <c r="CO518" s="6" t="str">
        <f t="shared" ref="CO518:CO581" si="325">IF(OR(CM518="",CN518=""),"",IF(OR(CM518="غ",CN518="غ"),0,CN518-CM518))</f>
        <v/>
      </c>
      <c r="CP518" s="6" t="str">
        <f>IF(OR(CM518="",CN518=""),"",SUMIFS('تحميل المصنعيات'!$N:$N,'تحميل المصنعيات'!$F:$F,CN$2,'تحميل المصنعيات'!$D:$D,CL518))</f>
        <v/>
      </c>
      <c r="CQ518" s="55" t="str">
        <f t="shared" si="311"/>
        <v/>
      </c>
      <c r="CR518" s="55" t="str">
        <f t="shared" si="312"/>
        <v/>
      </c>
      <c r="CS518" s="129" t="str">
        <f t="shared" si="298"/>
        <v/>
      </c>
    </row>
    <row r="519" spans="9:97" x14ac:dyDescent="0.25">
      <c r="I519" s="4" t="s">
        <v>10</v>
      </c>
      <c r="J519" s="5">
        <v>45684</v>
      </c>
      <c r="K519" s="6"/>
      <c r="L519" s="6"/>
      <c r="M519" s="6" t="str">
        <f t="shared" si="313"/>
        <v/>
      </c>
      <c r="N519" s="6" t="str">
        <f>IF(OR(K519="",L519=""),"",SUMIFS('تحميل المصنعيات'!$N:$N,'تحميل المصنعيات'!$F:$F,L$2,'تحميل المصنعيات'!$D:$D,J519))</f>
        <v/>
      </c>
      <c r="O519" s="55" t="str">
        <f t="shared" si="299"/>
        <v/>
      </c>
      <c r="P519" s="55" t="str">
        <f t="shared" si="290"/>
        <v/>
      </c>
      <c r="Q519" s="129" t="str">
        <f t="shared" si="314"/>
        <v/>
      </c>
      <c r="S519" s="4" t="s">
        <v>10</v>
      </c>
      <c r="T519" s="5">
        <v>45684</v>
      </c>
      <c r="U519" s="6"/>
      <c r="V519" s="6"/>
      <c r="W519" s="6" t="str">
        <f t="shared" si="315"/>
        <v/>
      </c>
      <c r="X519" s="6" t="str">
        <f>IF(OR(U519="",V519=""),"",SUMIFS('تحميل المصنعيات'!$N:$N,'تحميل المصنعيات'!$F:$F,V$2,'تحميل المصنعيات'!$D:$D,T519))</f>
        <v/>
      </c>
      <c r="Y519" s="55" t="str">
        <f t="shared" si="300"/>
        <v/>
      </c>
      <c r="Z519" s="55" t="str">
        <f t="shared" si="301"/>
        <v/>
      </c>
      <c r="AA519" s="129" t="str">
        <f t="shared" si="291"/>
        <v/>
      </c>
      <c r="AC519" s="4" t="s">
        <v>10</v>
      </c>
      <c r="AD519" s="5">
        <v>45684</v>
      </c>
      <c r="AE519" s="6"/>
      <c r="AF519" s="6"/>
      <c r="AG519" s="6" t="str">
        <f t="shared" si="316"/>
        <v/>
      </c>
      <c r="AH519" s="6" t="str">
        <f>IF(OR(AE519="",AF519=""),"",SUMIFS('تحميل المصنعيات'!$N:$N,'تحميل المصنعيات'!$F:$F,AF$2,'تحميل المصنعيات'!$D:$D,AD519))</f>
        <v/>
      </c>
      <c r="AI519" s="55" t="str">
        <f t="shared" si="302"/>
        <v/>
      </c>
      <c r="AJ519" s="55" t="str">
        <f t="shared" si="317"/>
        <v/>
      </c>
      <c r="AK519" s="129" t="str">
        <f t="shared" si="292"/>
        <v/>
      </c>
      <c r="AM519" s="4" t="s">
        <v>10</v>
      </c>
      <c r="AN519" s="5">
        <v>45684</v>
      </c>
      <c r="AO519" s="6"/>
      <c r="AP519" s="6"/>
      <c r="AQ519" s="6" t="str">
        <f t="shared" si="318"/>
        <v/>
      </c>
      <c r="AR519" s="6" t="str">
        <f>IF(OR(AO519="",AP519=""),"",SUMIFS('تحميل المصنعيات'!$N:$N,'تحميل المصنعيات'!$F:$F,AP$2,'تحميل المصنعيات'!$D:$D,AN519))</f>
        <v/>
      </c>
      <c r="AS519" s="55" t="str">
        <f t="shared" si="303"/>
        <v/>
      </c>
      <c r="AT519" s="55" t="str">
        <f t="shared" si="304"/>
        <v/>
      </c>
      <c r="AU519" s="129" t="str">
        <f t="shared" si="293"/>
        <v/>
      </c>
      <c r="AW519" s="4" t="s">
        <v>10</v>
      </c>
      <c r="AX519" s="5">
        <v>45684</v>
      </c>
      <c r="AY519" s="6"/>
      <c r="AZ519" s="6"/>
      <c r="BA519" s="6" t="str">
        <f t="shared" si="319"/>
        <v/>
      </c>
      <c r="BB519" s="6" t="str">
        <f>IF(OR(AY519="",AZ519=""),"",SUMIFS('تحميل المصنعيات'!$N:$N,'تحميل المصنعيات'!$F:$F,AZ$2,'تحميل المصنعيات'!$D:$D,AX519))</f>
        <v/>
      </c>
      <c r="BC519" s="55" t="str">
        <f t="shared" si="305"/>
        <v/>
      </c>
      <c r="BD519" s="55" t="str">
        <f t="shared" si="320"/>
        <v/>
      </c>
      <c r="BE519" s="129" t="str">
        <f t="shared" si="294"/>
        <v/>
      </c>
      <c r="BG519" s="4" t="s">
        <v>10</v>
      </c>
      <c r="BH519" s="5">
        <v>45684</v>
      </c>
      <c r="BI519" s="6"/>
      <c r="BJ519" s="6"/>
      <c r="BK519" s="6" t="str">
        <f t="shared" si="321"/>
        <v/>
      </c>
      <c r="BL519" s="6" t="str">
        <f>IF(OR(BI519="",BJ519=""),"",SUMIFS('تحميل المصنعيات'!$N:$N,'تحميل المصنعيات'!$F:$F,BJ$2,'تحميل المصنعيات'!$D:$D,BH519))</f>
        <v/>
      </c>
      <c r="BM519" s="55" t="str">
        <f t="shared" si="306"/>
        <v/>
      </c>
      <c r="BN519" s="55" t="str">
        <f t="shared" si="307"/>
        <v/>
      </c>
      <c r="BO519" s="129" t="str">
        <f t="shared" si="295"/>
        <v/>
      </c>
      <c r="BQ519" s="4" t="s">
        <v>10</v>
      </c>
      <c r="BR519" s="5">
        <v>45684</v>
      </c>
      <c r="BS519" s="6"/>
      <c r="BT519" s="6"/>
      <c r="BU519" s="6" t="str">
        <f t="shared" si="322"/>
        <v/>
      </c>
      <c r="BV519" s="6" t="str">
        <f>IF(OR(BS519="",BT519=""),"",SUMIFS('تحميل المصنعيات'!$N:$N,'تحميل المصنعيات'!$F:$F,BT$2,'تحميل المصنعيات'!$D:$D,BR519))</f>
        <v/>
      </c>
      <c r="BW519" s="55" t="str">
        <f t="shared" si="308"/>
        <v/>
      </c>
      <c r="BX519" s="55" t="str">
        <f t="shared" si="323"/>
        <v/>
      </c>
      <c r="BY519" s="129" t="str">
        <f t="shared" si="296"/>
        <v/>
      </c>
      <c r="CA519" s="4" t="s">
        <v>10</v>
      </c>
      <c r="CB519" s="5">
        <v>45684</v>
      </c>
      <c r="CC519" s="6"/>
      <c r="CD519" s="6"/>
      <c r="CE519" s="6" t="str">
        <f t="shared" si="324"/>
        <v/>
      </c>
      <c r="CF519" s="6" t="str">
        <f>IF(OR(CC519="",CD519=""),"",SUMIFS('تحميل المصنعيات'!$N:$N,'تحميل المصنعيات'!$F:$F,CD$2,'تحميل المصنعيات'!$D:$D,CB519))</f>
        <v/>
      </c>
      <c r="CG519" s="55" t="str">
        <f t="shared" si="309"/>
        <v/>
      </c>
      <c r="CH519" s="55" t="str">
        <f t="shared" si="310"/>
        <v/>
      </c>
      <c r="CI519" s="129" t="str">
        <f t="shared" si="297"/>
        <v/>
      </c>
      <c r="CK519" s="4" t="s">
        <v>10</v>
      </c>
      <c r="CL519" s="5">
        <v>45684</v>
      </c>
      <c r="CM519" s="6"/>
      <c r="CN519" s="6"/>
      <c r="CO519" s="6" t="str">
        <f t="shared" si="325"/>
        <v/>
      </c>
      <c r="CP519" s="6" t="str">
        <f>IF(OR(CM519="",CN519=""),"",SUMIFS('تحميل المصنعيات'!$N:$N,'تحميل المصنعيات'!$F:$F,CN$2,'تحميل المصنعيات'!$D:$D,CL519))</f>
        <v/>
      </c>
      <c r="CQ519" s="55" t="str">
        <f t="shared" si="311"/>
        <v/>
      </c>
      <c r="CR519" s="55" t="str">
        <f t="shared" si="312"/>
        <v/>
      </c>
      <c r="CS519" s="129" t="str">
        <f t="shared" si="298"/>
        <v/>
      </c>
    </row>
    <row r="520" spans="9:97" x14ac:dyDescent="0.25">
      <c r="I520" s="4" t="s">
        <v>11</v>
      </c>
      <c r="J520" s="5">
        <v>45685</v>
      </c>
      <c r="K520" s="6"/>
      <c r="L520" s="6"/>
      <c r="M520" s="6" t="str">
        <f t="shared" si="313"/>
        <v/>
      </c>
      <c r="N520" s="6" t="str">
        <f>IF(OR(K520="",L520=""),"",SUMIFS('تحميل المصنعيات'!$N:$N,'تحميل المصنعيات'!$F:$F,L$2,'تحميل المصنعيات'!$D:$D,J520))</f>
        <v/>
      </c>
      <c r="O520" s="55" t="str">
        <f t="shared" si="299"/>
        <v/>
      </c>
      <c r="P520" s="55" t="str">
        <f t="shared" ref="P520:P583" si="326">IF(O520="أداء جيد",$P$2-(M520-N520),"")</f>
        <v/>
      </c>
      <c r="Q520" s="129" t="str">
        <f t="shared" si="314"/>
        <v/>
      </c>
      <c r="S520" s="4" t="s">
        <v>11</v>
      </c>
      <c r="T520" s="5">
        <v>45685</v>
      </c>
      <c r="U520" s="6"/>
      <c r="V520" s="6"/>
      <c r="W520" s="6" t="str">
        <f t="shared" si="315"/>
        <v/>
      </c>
      <c r="X520" s="6" t="str">
        <f>IF(OR(U520="",V520=""),"",SUMIFS('تحميل المصنعيات'!$N:$N,'تحميل المصنعيات'!$F:$F,V$2,'تحميل المصنعيات'!$D:$D,T520))</f>
        <v/>
      </c>
      <c r="Y520" s="55" t="str">
        <f t="shared" si="300"/>
        <v/>
      </c>
      <c r="Z520" s="55" t="str">
        <f t="shared" si="301"/>
        <v/>
      </c>
      <c r="AA520" s="129" t="str">
        <f t="shared" si="291"/>
        <v/>
      </c>
      <c r="AC520" s="4" t="s">
        <v>11</v>
      </c>
      <c r="AD520" s="5">
        <v>45685</v>
      </c>
      <c r="AE520" s="6"/>
      <c r="AF520" s="6"/>
      <c r="AG520" s="6" t="str">
        <f t="shared" si="316"/>
        <v/>
      </c>
      <c r="AH520" s="6" t="str">
        <f>IF(OR(AE520="",AF520=""),"",SUMIFS('تحميل المصنعيات'!$N:$N,'تحميل المصنعيات'!$F:$F,AF$2,'تحميل المصنعيات'!$D:$D,AD520))</f>
        <v/>
      </c>
      <c r="AI520" s="55" t="str">
        <f t="shared" si="302"/>
        <v/>
      </c>
      <c r="AJ520" s="55" t="str">
        <f t="shared" si="317"/>
        <v/>
      </c>
      <c r="AK520" s="129" t="str">
        <f t="shared" si="292"/>
        <v/>
      </c>
      <c r="AM520" s="4" t="s">
        <v>11</v>
      </c>
      <c r="AN520" s="5">
        <v>45685</v>
      </c>
      <c r="AO520" s="6"/>
      <c r="AP520" s="6"/>
      <c r="AQ520" s="6" t="str">
        <f t="shared" si="318"/>
        <v/>
      </c>
      <c r="AR520" s="6" t="str">
        <f>IF(OR(AO520="",AP520=""),"",SUMIFS('تحميل المصنعيات'!$N:$N,'تحميل المصنعيات'!$F:$F,AP$2,'تحميل المصنعيات'!$D:$D,AN520))</f>
        <v/>
      </c>
      <c r="AS520" s="55" t="str">
        <f t="shared" si="303"/>
        <v/>
      </c>
      <c r="AT520" s="55" t="str">
        <f t="shared" si="304"/>
        <v/>
      </c>
      <c r="AU520" s="129" t="str">
        <f t="shared" si="293"/>
        <v/>
      </c>
      <c r="AW520" s="4" t="s">
        <v>11</v>
      </c>
      <c r="AX520" s="5">
        <v>45685</v>
      </c>
      <c r="AY520" s="6"/>
      <c r="AZ520" s="6"/>
      <c r="BA520" s="6" t="str">
        <f t="shared" si="319"/>
        <v/>
      </c>
      <c r="BB520" s="6" t="str">
        <f>IF(OR(AY520="",AZ520=""),"",SUMIFS('تحميل المصنعيات'!$N:$N,'تحميل المصنعيات'!$F:$F,AZ$2,'تحميل المصنعيات'!$D:$D,AX520))</f>
        <v/>
      </c>
      <c r="BC520" s="55" t="str">
        <f t="shared" si="305"/>
        <v/>
      </c>
      <c r="BD520" s="55" t="str">
        <f t="shared" si="320"/>
        <v/>
      </c>
      <c r="BE520" s="129" t="str">
        <f t="shared" si="294"/>
        <v/>
      </c>
      <c r="BG520" s="4" t="s">
        <v>11</v>
      </c>
      <c r="BH520" s="5">
        <v>45685</v>
      </c>
      <c r="BI520" s="6"/>
      <c r="BJ520" s="6"/>
      <c r="BK520" s="6" t="str">
        <f t="shared" si="321"/>
        <v/>
      </c>
      <c r="BL520" s="6" t="str">
        <f>IF(OR(BI520="",BJ520=""),"",SUMIFS('تحميل المصنعيات'!$N:$N,'تحميل المصنعيات'!$F:$F,BJ$2,'تحميل المصنعيات'!$D:$D,BH520))</f>
        <v/>
      </c>
      <c r="BM520" s="55" t="str">
        <f t="shared" si="306"/>
        <v/>
      </c>
      <c r="BN520" s="55" t="str">
        <f t="shared" si="307"/>
        <v/>
      </c>
      <c r="BO520" s="129" t="str">
        <f t="shared" si="295"/>
        <v/>
      </c>
      <c r="BQ520" s="4" t="s">
        <v>11</v>
      </c>
      <c r="BR520" s="5">
        <v>45685</v>
      </c>
      <c r="BS520" s="6"/>
      <c r="BT520" s="6"/>
      <c r="BU520" s="6" t="str">
        <f t="shared" si="322"/>
        <v/>
      </c>
      <c r="BV520" s="6" t="str">
        <f>IF(OR(BS520="",BT520=""),"",SUMIFS('تحميل المصنعيات'!$N:$N,'تحميل المصنعيات'!$F:$F,BT$2,'تحميل المصنعيات'!$D:$D,BR520))</f>
        <v/>
      </c>
      <c r="BW520" s="55" t="str">
        <f t="shared" si="308"/>
        <v/>
      </c>
      <c r="BX520" s="55" t="str">
        <f t="shared" si="323"/>
        <v/>
      </c>
      <c r="BY520" s="129" t="str">
        <f t="shared" si="296"/>
        <v/>
      </c>
      <c r="CA520" s="4" t="s">
        <v>11</v>
      </c>
      <c r="CB520" s="5">
        <v>45685</v>
      </c>
      <c r="CC520" s="6"/>
      <c r="CD520" s="6"/>
      <c r="CE520" s="6" t="str">
        <f t="shared" si="324"/>
        <v/>
      </c>
      <c r="CF520" s="6" t="str">
        <f>IF(OR(CC520="",CD520=""),"",SUMIFS('تحميل المصنعيات'!$N:$N,'تحميل المصنعيات'!$F:$F,CD$2,'تحميل المصنعيات'!$D:$D,CB520))</f>
        <v/>
      </c>
      <c r="CG520" s="55" t="str">
        <f t="shared" si="309"/>
        <v/>
      </c>
      <c r="CH520" s="55" t="str">
        <f t="shared" si="310"/>
        <v/>
      </c>
      <c r="CI520" s="129" t="str">
        <f t="shared" si="297"/>
        <v/>
      </c>
      <c r="CK520" s="4" t="s">
        <v>11</v>
      </c>
      <c r="CL520" s="5">
        <v>45685</v>
      </c>
      <c r="CM520" s="6"/>
      <c r="CN520" s="6"/>
      <c r="CO520" s="6" t="str">
        <f t="shared" si="325"/>
        <v/>
      </c>
      <c r="CP520" s="6" t="str">
        <f>IF(OR(CM520="",CN520=""),"",SUMIFS('تحميل المصنعيات'!$N:$N,'تحميل المصنعيات'!$F:$F,CN$2,'تحميل المصنعيات'!$D:$D,CL520))</f>
        <v/>
      </c>
      <c r="CQ520" s="55" t="str">
        <f t="shared" si="311"/>
        <v/>
      </c>
      <c r="CR520" s="55" t="str">
        <f t="shared" si="312"/>
        <v/>
      </c>
      <c r="CS520" s="129" t="str">
        <f t="shared" si="298"/>
        <v/>
      </c>
    </row>
    <row r="521" spans="9:97" x14ac:dyDescent="0.25">
      <c r="I521" s="4" t="s">
        <v>12</v>
      </c>
      <c r="J521" s="5">
        <v>45686</v>
      </c>
      <c r="K521" s="6"/>
      <c r="L521" s="6"/>
      <c r="M521" s="6" t="str">
        <f t="shared" si="313"/>
        <v/>
      </c>
      <c r="N521" s="6" t="str">
        <f>IF(OR(K521="",L521=""),"",SUMIFS('تحميل المصنعيات'!$N:$N,'تحميل المصنعيات'!$F:$F,L$2,'تحميل المصنعيات'!$D:$D,J521))</f>
        <v/>
      </c>
      <c r="O521" s="55" t="str">
        <f t="shared" si="299"/>
        <v/>
      </c>
      <c r="P521" s="55" t="str">
        <f t="shared" si="326"/>
        <v/>
      </c>
      <c r="Q521" s="129" t="str">
        <f t="shared" si="314"/>
        <v/>
      </c>
      <c r="S521" s="4" t="s">
        <v>12</v>
      </c>
      <c r="T521" s="5">
        <v>45686</v>
      </c>
      <c r="U521" s="6"/>
      <c r="V521" s="6"/>
      <c r="W521" s="6" t="str">
        <f t="shared" si="315"/>
        <v/>
      </c>
      <c r="X521" s="6" t="str">
        <f>IF(OR(U521="",V521=""),"",SUMIFS('تحميل المصنعيات'!$N:$N,'تحميل المصنعيات'!$F:$F,V$2,'تحميل المصنعيات'!$D:$D,T521))</f>
        <v/>
      </c>
      <c r="Y521" s="55" t="str">
        <f t="shared" si="300"/>
        <v/>
      </c>
      <c r="Z521" s="55" t="str">
        <f t="shared" si="301"/>
        <v/>
      </c>
      <c r="AA521" s="129" t="str">
        <f t="shared" si="291"/>
        <v/>
      </c>
      <c r="AC521" s="4" t="s">
        <v>12</v>
      </c>
      <c r="AD521" s="5">
        <v>45686</v>
      </c>
      <c r="AE521" s="6"/>
      <c r="AF521" s="6"/>
      <c r="AG521" s="6" t="str">
        <f t="shared" si="316"/>
        <v/>
      </c>
      <c r="AH521" s="6" t="str">
        <f>IF(OR(AE521="",AF521=""),"",SUMIFS('تحميل المصنعيات'!$N:$N,'تحميل المصنعيات'!$F:$F,AF$2,'تحميل المصنعيات'!$D:$D,AD521))</f>
        <v/>
      </c>
      <c r="AI521" s="55" t="str">
        <f t="shared" si="302"/>
        <v/>
      </c>
      <c r="AJ521" s="55" t="str">
        <f t="shared" si="317"/>
        <v/>
      </c>
      <c r="AK521" s="129" t="str">
        <f t="shared" si="292"/>
        <v/>
      </c>
      <c r="AM521" s="4" t="s">
        <v>12</v>
      </c>
      <c r="AN521" s="5">
        <v>45686</v>
      </c>
      <c r="AO521" s="6"/>
      <c r="AP521" s="6"/>
      <c r="AQ521" s="6" t="str">
        <f t="shared" si="318"/>
        <v/>
      </c>
      <c r="AR521" s="6" t="str">
        <f>IF(OR(AO521="",AP521=""),"",SUMIFS('تحميل المصنعيات'!$N:$N,'تحميل المصنعيات'!$F:$F,AP$2,'تحميل المصنعيات'!$D:$D,AN521))</f>
        <v/>
      </c>
      <c r="AS521" s="55" t="str">
        <f t="shared" si="303"/>
        <v/>
      </c>
      <c r="AT521" s="55" t="str">
        <f t="shared" si="304"/>
        <v/>
      </c>
      <c r="AU521" s="129" t="str">
        <f t="shared" si="293"/>
        <v/>
      </c>
      <c r="AW521" s="4" t="s">
        <v>12</v>
      </c>
      <c r="AX521" s="5">
        <v>45686</v>
      </c>
      <c r="AY521" s="6"/>
      <c r="AZ521" s="6"/>
      <c r="BA521" s="6" t="str">
        <f t="shared" si="319"/>
        <v/>
      </c>
      <c r="BB521" s="6" t="str">
        <f>IF(OR(AY521="",AZ521=""),"",SUMIFS('تحميل المصنعيات'!$N:$N,'تحميل المصنعيات'!$F:$F,AZ$2,'تحميل المصنعيات'!$D:$D,AX521))</f>
        <v/>
      </c>
      <c r="BC521" s="55" t="str">
        <f t="shared" si="305"/>
        <v/>
      </c>
      <c r="BD521" s="55" t="str">
        <f t="shared" si="320"/>
        <v/>
      </c>
      <c r="BE521" s="129" t="str">
        <f t="shared" si="294"/>
        <v/>
      </c>
      <c r="BG521" s="4" t="s">
        <v>12</v>
      </c>
      <c r="BH521" s="5">
        <v>45686</v>
      </c>
      <c r="BI521" s="6"/>
      <c r="BJ521" s="6"/>
      <c r="BK521" s="6" t="str">
        <f t="shared" si="321"/>
        <v/>
      </c>
      <c r="BL521" s="6" t="str">
        <f>IF(OR(BI521="",BJ521=""),"",SUMIFS('تحميل المصنعيات'!$N:$N,'تحميل المصنعيات'!$F:$F,BJ$2,'تحميل المصنعيات'!$D:$D,BH521))</f>
        <v/>
      </c>
      <c r="BM521" s="55" t="str">
        <f t="shared" si="306"/>
        <v/>
      </c>
      <c r="BN521" s="55" t="str">
        <f t="shared" si="307"/>
        <v/>
      </c>
      <c r="BO521" s="129" t="str">
        <f t="shared" si="295"/>
        <v/>
      </c>
      <c r="BQ521" s="4" t="s">
        <v>12</v>
      </c>
      <c r="BR521" s="5">
        <v>45686</v>
      </c>
      <c r="BS521" s="6"/>
      <c r="BT521" s="6"/>
      <c r="BU521" s="6" t="str">
        <f t="shared" si="322"/>
        <v/>
      </c>
      <c r="BV521" s="6" t="str">
        <f>IF(OR(BS521="",BT521=""),"",SUMIFS('تحميل المصنعيات'!$N:$N,'تحميل المصنعيات'!$F:$F,BT$2,'تحميل المصنعيات'!$D:$D,BR521))</f>
        <v/>
      </c>
      <c r="BW521" s="55" t="str">
        <f t="shared" si="308"/>
        <v/>
      </c>
      <c r="BX521" s="55" t="str">
        <f t="shared" si="323"/>
        <v/>
      </c>
      <c r="BY521" s="129" t="str">
        <f t="shared" si="296"/>
        <v/>
      </c>
      <c r="CA521" s="4" t="s">
        <v>12</v>
      </c>
      <c r="CB521" s="5">
        <v>45686</v>
      </c>
      <c r="CC521" s="6"/>
      <c r="CD521" s="6"/>
      <c r="CE521" s="6" t="str">
        <f t="shared" si="324"/>
        <v/>
      </c>
      <c r="CF521" s="6" t="str">
        <f>IF(OR(CC521="",CD521=""),"",SUMIFS('تحميل المصنعيات'!$N:$N,'تحميل المصنعيات'!$F:$F,CD$2,'تحميل المصنعيات'!$D:$D,CB521))</f>
        <v/>
      </c>
      <c r="CG521" s="55" t="str">
        <f t="shared" si="309"/>
        <v/>
      </c>
      <c r="CH521" s="55" t="str">
        <f t="shared" si="310"/>
        <v/>
      </c>
      <c r="CI521" s="129" t="str">
        <f t="shared" si="297"/>
        <v/>
      </c>
      <c r="CK521" s="4" t="s">
        <v>12</v>
      </c>
      <c r="CL521" s="5">
        <v>45686</v>
      </c>
      <c r="CM521" s="6"/>
      <c r="CN521" s="6"/>
      <c r="CO521" s="6" t="str">
        <f t="shared" si="325"/>
        <v/>
      </c>
      <c r="CP521" s="6" t="str">
        <f>IF(OR(CM521="",CN521=""),"",SUMIFS('تحميل المصنعيات'!$N:$N,'تحميل المصنعيات'!$F:$F,CN$2,'تحميل المصنعيات'!$D:$D,CL521))</f>
        <v/>
      </c>
      <c r="CQ521" s="55" t="str">
        <f t="shared" si="311"/>
        <v/>
      </c>
      <c r="CR521" s="55" t="str">
        <f t="shared" si="312"/>
        <v/>
      </c>
      <c r="CS521" s="129" t="str">
        <f t="shared" si="298"/>
        <v/>
      </c>
    </row>
    <row r="522" spans="9:97" x14ac:dyDescent="0.25">
      <c r="I522" s="4" t="s">
        <v>13</v>
      </c>
      <c r="J522" s="5">
        <v>45687</v>
      </c>
      <c r="K522" s="6"/>
      <c r="L522" s="6"/>
      <c r="M522" s="6" t="str">
        <f t="shared" si="313"/>
        <v/>
      </c>
      <c r="N522" s="6" t="str">
        <f>IF(OR(K522="",L522=""),"",SUMIFS('تحميل المصنعيات'!$N:$N,'تحميل المصنعيات'!$F:$F,L$2,'تحميل المصنعيات'!$D:$D,J522))</f>
        <v/>
      </c>
      <c r="O522" s="55" t="str">
        <f t="shared" si="299"/>
        <v/>
      </c>
      <c r="P522" s="55" t="str">
        <f t="shared" si="326"/>
        <v/>
      </c>
      <c r="Q522" s="129" t="str">
        <f t="shared" si="314"/>
        <v/>
      </c>
      <c r="S522" s="4" t="s">
        <v>13</v>
      </c>
      <c r="T522" s="5">
        <v>45687</v>
      </c>
      <c r="U522" s="6"/>
      <c r="V522" s="6"/>
      <c r="W522" s="6" t="str">
        <f t="shared" si="315"/>
        <v/>
      </c>
      <c r="X522" s="6" t="str">
        <f>IF(OR(U522="",V522=""),"",SUMIFS('تحميل المصنعيات'!$N:$N,'تحميل المصنعيات'!$F:$F,V$2,'تحميل المصنعيات'!$D:$D,T522))</f>
        <v/>
      </c>
      <c r="Y522" s="55" t="str">
        <f t="shared" si="300"/>
        <v/>
      </c>
      <c r="Z522" s="55" t="str">
        <f t="shared" si="301"/>
        <v/>
      </c>
      <c r="AA522" s="129" t="str">
        <f t="shared" si="291"/>
        <v/>
      </c>
      <c r="AC522" s="4" t="s">
        <v>13</v>
      </c>
      <c r="AD522" s="5">
        <v>45687</v>
      </c>
      <c r="AE522" s="6"/>
      <c r="AF522" s="6"/>
      <c r="AG522" s="6" t="str">
        <f t="shared" si="316"/>
        <v/>
      </c>
      <c r="AH522" s="6" t="str">
        <f>IF(OR(AE522="",AF522=""),"",SUMIFS('تحميل المصنعيات'!$N:$N,'تحميل المصنعيات'!$F:$F,AF$2,'تحميل المصنعيات'!$D:$D,AD522))</f>
        <v/>
      </c>
      <c r="AI522" s="55" t="str">
        <f t="shared" si="302"/>
        <v/>
      </c>
      <c r="AJ522" s="55" t="str">
        <f t="shared" si="317"/>
        <v/>
      </c>
      <c r="AK522" s="129" t="str">
        <f t="shared" si="292"/>
        <v/>
      </c>
      <c r="AM522" s="4" t="s">
        <v>13</v>
      </c>
      <c r="AN522" s="5">
        <v>45687</v>
      </c>
      <c r="AO522" s="6"/>
      <c r="AP522" s="6"/>
      <c r="AQ522" s="6" t="str">
        <f t="shared" si="318"/>
        <v/>
      </c>
      <c r="AR522" s="6" t="str">
        <f>IF(OR(AO522="",AP522=""),"",SUMIFS('تحميل المصنعيات'!$N:$N,'تحميل المصنعيات'!$F:$F,AP$2,'تحميل المصنعيات'!$D:$D,AN522))</f>
        <v/>
      </c>
      <c r="AS522" s="55" t="str">
        <f t="shared" si="303"/>
        <v/>
      </c>
      <c r="AT522" s="55" t="str">
        <f t="shared" si="304"/>
        <v/>
      </c>
      <c r="AU522" s="129" t="str">
        <f t="shared" si="293"/>
        <v/>
      </c>
      <c r="AW522" s="4" t="s">
        <v>13</v>
      </c>
      <c r="AX522" s="5">
        <v>45687</v>
      </c>
      <c r="AY522" s="6"/>
      <c r="AZ522" s="6"/>
      <c r="BA522" s="6" t="str">
        <f t="shared" si="319"/>
        <v/>
      </c>
      <c r="BB522" s="6" t="str">
        <f>IF(OR(AY522="",AZ522=""),"",SUMIFS('تحميل المصنعيات'!$N:$N,'تحميل المصنعيات'!$F:$F,AZ$2,'تحميل المصنعيات'!$D:$D,AX522))</f>
        <v/>
      </c>
      <c r="BC522" s="55" t="str">
        <f t="shared" si="305"/>
        <v/>
      </c>
      <c r="BD522" s="55" t="str">
        <f t="shared" si="320"/>
        <v/>
      </c>
      <c r="BE522" s="129" t="str">
        <f t="shared" si="294"/>
        <v/>
      </c>
      <c r="BG522" s="4" t="s">
        <v>13</v>
      </c>
      <c r="BH522" s="5">
        <v>45687</v>
      </c>
      <c r="BI522" s="6"/>
      <c r="BJ522" s="6"/>
      <c r="BK522" s="6" t="str">
        <f t="shared" si="321"/>
        <v/>
      </c>
      <c r="BL522" s="6" t="str">
        <f>IF(OR(BI522="",BJ522=""),"",SUMIFS('تحميل المصنعيات'!$N:$N,'تحميل المصنعيات'!$F:$F,BJ$2,'تحميل المصنعيات'!$D:$D,BH522))</f>
        <v/>
      </c>
      <c r="BM522" s="55" t="str">
        <f t="shared" si="306"/>
        <v/>
      </c>
      <c r="BN522" s="55" t="str">
        <f t="shared" si="307"/>
        <v/>
      </c>
      <c r="BO522" s="129" t="str">
        <f t="shared" si="295"/>
        <v/>
      </c>
      <c r="BQ522" s="4" t="s">
        <v>13</v>
      </c>
      <c r="BR522" s="5">
        <v>45687</v>
      </c>
      <c r="BS522" s="6"/>
      <c r="BT522" s="6"/>
      <c r="BU522" s="6" t="str">
        <f t="shared" si="322"/>
        <v/>
      </c>
      <c r="BV522" s="6" t="str">
        <f>IF(OR(BS522="",BT522=""),"",SUMIFS('تحميل المصنعيات'!$N:$N,'تحميل المصنعيات'!$F:$F,BT$2,'تحميل المصنعيات'!$D:$D,BR522))</f>
        <v/>
      </c>
      <c r="BW522" s="55" t="str">
        <f t="shared" si="308"/>
        <v/>
      </c>
      <c r="BX522" s="55" t="str">
        <f t="shared" si="323"/>
        <v/>
      </c>
      <c r="BY522" s="129" t="str">
        <f t="shared" si="296"/>
        <v/>
      </c>
      <c r="CA522" s="4" t="s">
        <v>13</v>
      </c>
      <c r="CB522" s="5">
        <v>45687</v>
      </c>
      <c r="CC522" s="6"/>
      <c r="CD522" s="6"/>
      <c r="CE522" s="6" t="str">
        <f t="shared" si="324"/>
        <v/>
      </c>
      <c r="CF522" s="6" t="str">
        <f>IF(OR(CC522="",CD522=""),"",SUMIFS('تحميل المصنعيات'!$N:$N,'تحميل المصنعيات'!$F:$F,CD$2,'تحميل المصنعيات'!$D:$D,CB522))</f>
        <v/>
      </c>
      <c r="CG522" s="55" t="str">
        <f t="shared" si="309"/>
        <v/>
      </c>
      <c r="CH522" s="55" t="str">
        <f t="shared" si="310"/>
        <v/>
      </c>
      <c r="CI522" s="129" t="str">
        <f t="shared" si="297"/>
        <v/>
      </c>
      <c r="CK522" s="4" t="s">
        <v>13</v>
      </c>
      <c r="CL522" s="5">
        <v>45687</v>
      </c>
      <c r="CM522" s="6"/>
      <c r="CN522" s="6"/>
      <c r="CO522" s="6" t="str">
        <f t="shared" si="325"/>
        <v/>
      </c>
      <c r="CP522" s="6" t="str">
        <f>IF(OR(CM522="",CN522=""),"",SUMIFS('تحميل المصنعيات'!$N:$N,'تحميل المصنعيات'!$F:$F,CN$2,'تحميل المصنعيات'!$D:$D,CL522))</f>
        <v/>
      </c>
      <c r="CQ522" s="55" t="str">
        <f t="shared" si="311"/>
        <v/>
      </c>
      <c r="CR522" s="55" t="str">
        <f t="shared" si="312"/>
        <v/>
      </c>
      <c r="CS522" s="129" t="str">
        <f t="shared" si="298"/>
        <v/>
      </c>
    </row>
    <row r="523" spans="9:97" x14ac:dyDescent="0.25">
      <c r="I523" s="132" t="s">
        <v>30</v>
      </c>
      <c r="J523" s="133">
        <v>45688</v>
      </c>
      <c r="K523" s="134"/>
      <c r="L523" s="134"/>
      <c r="M523" s="134" t="str">
        <f t="shared" si="313"/>
        <v/>
      </c>
      <c r="N523" s="134" t="str">
        <f>IF(OR(K523="",L523=""),"",SUMIFS('تحميل المصنعيات'!$N:$N,'تحميل المصنعيات'!$F:$F,L$2,'تحميل المصنعيات'!$D:$D,J523))</f>
        <v/>
      </c>
      <c r="O523" s="135" t="str">
        <f t="shared" si="299"/>
        <v/>
      </c>
      <c r="P523" s="135" t="str">
        <f t="shared" si="326"/>
        <v/>
      </c>
      <c r="Q523" s="132" t="str">
        <f t="shared" si="314"/>
        <v/>
      </c>
      <c r="S523" s="132" t="s">
        <v>30</v>
      </c>
      <c r="T523" s="133">
        <v>45688</v>
      </c>
      <c r="U523" s="134"/>
      <c r="V523" s="134"/>
      <c r="W523" s="134" t="str">
        <f t="shared" si="315"/>
        <v/>
      </c>
      <c r="X523" s="134" t="str">
        <f>IF(OR(U523="",V523=""),"",SUMIFS('تحميل المصنعيات'!$N:$N,'تحميل المصنعيات'!$F:$F,V$2,'تحميل المصنعيات'!$D:$D,T523))</f>
        <v/>
      </c>
      <c r="Y523" s="135" t="str">
        <f t="shared" si="300"/>
        <v/>
      </c>
      <c r="Z523" s="135" t="str">
        <f t="shared" si="301"/>
        <v/>
      </c>
      <c r="AA523" s="132" t="str">
        <f t="shared" si="291"/>
        <v/>
      </c>
      <c r="AC523" s="132" t="s">
        <v>30</v>
      </c>
      <c r="AD523" s="133">
        <v>45688</v>
      </c>
      <c r="AE523" s="134"/>
      <c r="AF523" s="134"/>
      <c r="AG523" s="134" t="str">
        <f t="shared" si="316"/>
        <v/>
      </c>
      <c r="AH523" s="134" t="str">
        <f>IF(OR(AE523="",AF523=""),"",SUMIFS('تحميل المصنعيات'!$N:$N,'تحميل المصنعيات'!$F:$F,AF$2,'تحميل المصنعيات'!$D:$D,AD523))</f>
        <v/>
      </c>
      <c r="AI523" s="135" t="str">
        <f t="shared" si="302"/>
        <v/>
      </c>
      <c r="AJ523" s="135" t="str">
        <f t="shared" si="317"/>
        <v/>
      </c>
      <c r="AK523" s="132" t="str">
        <f t="shared" si="292"/>
        <v/>
      </c>
      <c r="AM523" s="132" t="s">
        <v>30</v>
      </c>
      <c r="AN523" s="133">
        <v>45688</v>
      </c>
      <c r="AO523" s="134"/>
      <c r="AP523" s="134"/>
      <c r="AQ523" s="134" t="str">
        <f t="shared" si="318"/>
        <v/>
      </c>
      <c r="AR523" s="134" t="str">
        <f>IF(OR(AO523="",AP523=""),"",SUMIFS('تحميل المصنعيات'!$N:$N,'تحميل المصنعيات'!$F:$F,AP$2,'تحميل المصنعيات'!$D:$D,AN523))</f>
        <v/>
      </c>
      <c r="AS523" s="135" t="str">
        <f t="shared" si="303"/>
        <v/>
      </c>
      <c r="AT523" s="135" t="str">
        <f t="shared" si="304"/>
        <v/>
      </c>
      <c r="AU523" s="132" t="str">
        <f t="shared" si="293"/>
        <v/>
      </c>
      <c r="AW523" s="132" t="s">
        <v>30</v>
      </c>
      <c r="AX523" s="133">
        <v>45688</v>
      </c>
      <c r="AY523" s="134"/>
      <c r="AZ523" s="134"/>
      <c r="BA523" s="134" t="str">
        <f t="shared" si="319"/>
        <v/>
      </c>
      <c r="BB523" s="134" t="str">
        <f>IF(OR(AY523="",AZ523=""),"",SUMIFS('تحميل المصنعيات'!$N:$N,'تحميل المصنعيات'!$F:$F,AZ$2,'تحميل المصنعيات'!$D:$D,AX523))</f>
        <v/>
      </c>
      <c r="BC523" s="135" t="str">
        <f t="shared" si="305"/>
        <v/>
      </c>
      <c r="BD523" s="135" t="str">
        <f t="shared" si="320"/>
        <v/>
      </c>
      <c r="BE523" s="132" t="str">
        <f t="shared" si="294"/>
        <v/>
      </c>
      <c r="BG523" s="132" t="s">
        <v>30</v>
      </c>
      <c r="BH523" s="133">
        <v>45688</v>
      </c>
      <c r="BI523" s="134"/>
      <c r="BJ523" s="134"/>
      <c r="BK523" s="134" t="str">
        <f t="shared" si="321"/>
        <v/>
      </c>
      <c r="BL523" s="134" t="str">
        <f>IF(OR(BI523="",BJ523=""),"",SUMIFS('تحميل المصنعيات'!$N:$N,'تحميل المصنعيات'!$F:$F,BJ$2,'تحميل المصنعيات'!$D:$D,BH523))</f>
        <v/>
      </c>
      <c r="BM523" s="135" t="str">
        <f t="shared" si="306"/>
        <v/>
      </c>
      <c r="BN523" s="135" t="str">
        <f t="shared" si="307"/>
        <v/>
      </c>
      <c r="BO523" s="132" t="str">
        <f t="shared" si="295"/>
        <v/>
      </c>
      <c r="BQ523" s="132" t="s">
        <v>30</v>
      </c>
      <c r="BR523" s="133">
        <v>45688</v>
      </c>
      <c r="BS523" s="134"/>
      <c r="BT523" s="134"/>
      <c r="BU523" s="134" t="str">
        <f t="shared" si="322"/>
        <v/>
      </c>
      <c r="BV523" s="134" t="str">
        <f>IF(OR(BS523="",BT523=""),"",SUMIFS('تحميل المصنعيات'!$N:$N,'تحميل المصنعيات'!$F:$F,BT$2,'تحميل المصنعيات'!$D:$D,BR523))</f>
        <v/>
      </c>
      <c r="BW523" s="135" t="str">
        <f t="shared" si="308"/>
        <v/>
      </c>
      <c r="BX523" s="135" t="str">
        <f t="shared" si="323"/>
        <v/>
      </c>
      <c r="BY523" s="132" t="str">
        <f t="shared" si="296"/>
        <v/>
      </c>
      <c r="CA523" s="132" t="s">
        <v>30</v>
      </c>
      <c r="CB523" s="133">
        <v>45688</v>
      </c>
      <c r="CC523" s="134"/>
      <c r="CD523" s="134"/>
      <c r="CE523" s="134" t="str">
        <f t="shared" si="324"/>
        <v/>
      </c>
      <c r="CF523" s="134" t="str">
        <f>IF(OR(CC523="",CD523=""),"",SUMIFS('تحميل المصنعيات'!$N:$N,'تحميل المصنعيات'!$F:$F,CD$2,'تحميل المصنعيات'!$D:$D,CB523))</f>
        <v/>
      </c>
      <c r="CG523" s="135" t="str">
        <f t="shared" si="309"/>
        <v/>
      </c>
      <c r="CH523" s="135" t="str">
        <f t="shared" si="310"/>
        <v/>
      </c>
      <c r="CI523" s="132" t="str">
        <f t="shared" si="297"/>
        <v/>
      </c>
      <c r="CK523" s="132" t="s">
        <v>30</v>
      </c>
      <c r="CL523" s="133">
        <v>45688</v>
      </c>
      <c r="CM523" s="134"/>
      <c r="CN523" s="134"/>
      <c r="CO523" s="134" t="str">
        <f t="shared" si="325"/>
        <v/>
      </c>
      <c r="CP523" s="134" t="str">
        <f>IF(OR(CM523="",CN523=""),"",SUMIFS('تحميل المصنعيات'!$N:$N,'تحميل المصنعيات'!$F:$F,CN$2,'تحميل المصنعيات'!$D:$D,CL523))</f>
        <v/>
      </c>
      <c r="CQ523" s="135" t="str">
        <f t="shared" si="311"/>
        <v/>
      </c>
      <c r="CR523" s="135" t="str">
        <f t="shared" si="312"/>
        <v/>
      </c>
      <c r="CS523" s="132" t="str">
        <f t="shared" si="298"/>
        <v/>
      </c>
    </row>
    <row r="524" spans="9:97" x14ac:dyDescent="0.25">
      <c r="I524" s="4" t="s">
        <v>8</v>
      </c>
      <c r="J524" s="5">
        <v>45689</v>
      </c>
      <c r="K524" s="6"/>
      <c r="L524" s="6"/>
      <c r="M524" s="6" t="str">
        <f t="shared" si="313"/>
        <v/>
      </c>
      <c r="N524" s="6" t="str">
        <f>IF(OR(K524="",L524=""),"",SUMIFS('تحميل المصنعيات'!$N:$N,'تحميل المصنعيات'!$F:$F,L$2,'تحميل المصنعيات'!$D:$D,J524))</f>
        <v/>
      </c>
      <c r="O524" s="55" t="str">
        <f t="shared" si="299"/>
        <v/>
      </c>
      <c r="P524" s="55" t="str">
        <f t="shared" si="326"/>
        <v/>
      </c>
      <c r="Q524" s="129" t="str">
        <f t="shared" si="314"/>
        <v/>
      </c>
      <c r="S524" s="4" t="s">
        <v>8</v>
      </c>
      <c r="T524" s="5">
        <v>45689</v>
      </c>
      <c r="U524" s="6"/>
      <c r="V524" s="6"/>
      <c r="W524" s="6" t="str">
        <f t="shared" si="315"/>
        <v/>
      </c>
      <c r="X524" s="6" t="str">
        <f>IF(OR(U524="",V524=""),"",SUMIFS('تحميل المصنعيات'!$N:$N,'تحميل المصنعيات'!$F:$F,V$2,'تحميل المصنعيات'!$D:$D,T524))</f>
        <v/>
      </c>
      <c r="Y524" s="55" t="str">
        <f t="shared" si="300"/>
        <v/>
      </c>
      <c r="Z524" s="55" t="str">
        <f t="shared" si="301"/>
        <v/>
      </c>
      <c r="AA524" s="129" t="str">
        <f t="shared" si="291"/>
        <v/>
      </c>
      <c r="AC524" s="4" t="s">
        <v>8</v>
      </c>
      <c r="AD524" s="5">
        <v>45689</v>
      </c>
      <c r="AE524" s="6"/>
      <c r="AF524" s="6"/>
      <c r="AG524" s="6" t="str">
        <f t="shared" si="316"/>
        <v/>
      </c>
      <c r="AH524" s="6" t="str">
        <f>IF(OR(AE524="",AF524=""),"",SUMIFS('تحميل المصنعيات'!$N:$N,'تحميل المصنعيات'!$F:$F,AF$2,'تحميل المصنعيات'!$D:$D,AD524))</f>
        <v/>
      </c>
      <c r="AI524" s="55" t="str">
        <f t="shared" si="302"/>
        <v/>
      </c>
      <c r="AJ524" s="55" t="str">
        <f t="shared" si="317"/>
        <v/>
      </c>
      <c r="AK524" s="129" t="str">
        <f t="shared" si="292"/>
        <v/>
      </c>
      <c r="AM524" s="4" t="s">
        <v>8</v>
      </c>
      <c r="AN524" s="5">
        <v>45689</v>
      </c>
      <c r="AO524" s="6"/>
      <c r="AP524" s="6"/>
      <c r="AQ524" s="6" t="str">
        <f t="shared" si="318"/>
        <v/>
      </c>
      <c r="AR524" s="6" t="str">
        <f>IF(OR(AO524="",AP524=""),"",SUMIFS('تحميل المصنعيات'!$N:$N,'تحميل المصنعيات'!$F:$F,AP$2,'تحميل المصنعيات'!$D:$D,AN524))</f>
        <v/>
      </c>
      <c r="AS524" s="55" t="str">
        <f t="shared" si="303"/>
        <v/>
      </c>
      <c r="AT524" s="55" t="str">
        <f t="shared" si="304"/>
        <v/>
      </c>
      <c r="AU524" s="129" t="str">
        <f t="shared" si="293"/>
        <v/>
      </c>
      <c r="AW524" s="4" t="s">
        <v>8</v>
      </c>
      <c r="AX524" s="5">
        <v>45689</v>
      </c>
      <c r="AY524" s="6"/>
      <c r="AZ524" s="6"/>
      <c r="BA524" s="6" t="str">
        <f t="shared" si="319"/>
        <v/>
      </c>
      <c r="BB524" s="6" t="str">
        <f>IF(OR(AY524="",AZ524=""),"",SUMIFS('تحميل المصنعيات'!$N:$N,'تحميل المصنعيات'!$F:$F,AZ$2,'تحميل المصنعيات'!$D:$D,AX524))</f>
        <v/>
      </c>
      <c r="BC524" s="55" t="str">
        <f t="shared" si="305"/>
        <v/>
      </c>
      <c r="BD524" s="55" t="str">
        <f t="shared" si="320"/>
        <v/>
      </c>
      <c r="BE524" s="129" t="str">
        <f t="shared" si="294"/>
        <v/>
      </c>
      <c r="BG524" s="4" t="s">
        <v>8</v>
      </c>
      <c r="BH524" s="5">
        <v>45689</v>
      </c>
      <c r="BI524" s="6"/>
      <c r="BJ524" s="6"/>
      <c r="BK524" s="6" t="str">
        <f t="shared" si="321"/>
        <v/>
      </c>
      <c r="BL524" s="6" t="str">
        <f>IF(OR(BI524="",BJ524=""),"",SUMIFS('تحميل المصنعيات'!$N:$N,'تحميل المصنعيات'!$F:$F,BJ$2,'تحميل المصنعيات'!$D:$D,BH524))</f>
        <v/>
      </c>
      <c r="BM524" s="55" t="str">
        <f t="shared" si="306"/>
        <v/>
      </c>
      <c r="BN524" s="55" t="str">
        <f t="shared" si="307"/>
        <v/>
      </c>
      <c r="BO524" s="129" t="str">
        <f t="shared" si="295"/>
        <v/>
      </c>
      <c r="BQ524" s="4" t="s">
        <v>8</v>
      </c>
      <c r="BR524" s="5">
        <v>45689</v>
      </c>
      <c r="BS524" s="6"/>
      <c r="BT524" s="6"/>
      <c r="BU524" s="6" t="str">
        <f t="shared" si="322"/>
        <v/>
      </c>
      <c r="BV524" s="6" t="str">
        <f>IF(OR(BS524="",BT524=""),"",SUMIFS('تحميل المصنعيات'!$N:$N,'تحميل المصنعيات'!$F:$F,BT$2,'تحميل المصنعيات'!$D:$D,BR524))</f>
        <v/>
      </c>
      <c r="BW524" s="55" t="str">
        <f t="shared" si="308"/>
        <v/>
      </c>
      <c r="BX524" s="55" t="str">
        <f t="shared" si="323"/>
        <v/>
      </c>
      <c r="BY524" s="129" t="str">
        <f t="shared" si="296"/>
        <v/>
      </c>
      <c r="CA524" s="4" t="s">
        <v>8</v>
      </c>
      <c r="CB524" s="5">
        <v>45689</v>
      </c>
      <c r="CC524" s="6"/>
      <c r="CD524" s="6"/>
      <c r="CE524" s="6" t="str">
        <f t="shared" si="324"/>
        <v/>
      </c>
      <c r="CF524" s="6" t="str">
        <f>IF(OR(CC524="",CD524=""),"",SUMIFS('تحميل المصنعيات'!$N:$N,'تحميل المصنعيات'!$F:$F,CD$2,'تحميل المصنعيات'!$D:$D,CB524))</f>
        <v/>
      </c>
      <c r="CG524" s="55" t="str">
        <f t="shared" si="309"/>
        <v/>
      </c>
      <c r="CH524" s="55" t="str">
        <f t="shared" si="310"/>
        <v/>
      </c>
      <c r="CI524" s="129" t="str">
        <f t="shared" si="297"/>
        <v/>
      </c>
      <c r="CK524" s="4" t="s">
        <v>8</v>
      </c>
      <c r="CL524" s="5">
        <v>45689</v>
      </c>
      <c r="CM524" s="6"/>
      <c r="CN524" s="6"/>
      <c r="CO524" s="6" t="str">
        <f t="shared" si="325"/>
        <v/>
      </c>
      <c r="CP524" s="6" t="str">
        <f>IF(OR(CM524="",CN524=""),"",SUMIFS('تحميل المصنعيات'!$N:$N,'تحميل المصنعيات'!$F:$F,CN$2,'تحميل المصنعيات'!$D:$D,CL524))</f>
        <v/>
      </c>
      <c r="CQ524" s="55" t="str">
        <f t="shared" si="311"/>
        <v/>
      </c>
      <c r="CR524" s="55" t="str">
        <f t="shared" si="312"/>
        <v/>
      </c>
      <c r="CS524" s="129" t="str">
        <f t="shared" si="298"/>
        <v/>
      </c>
    </row>
    <row r="525" spans="9:97" x14ac:dyDescent="0.25">
      <c r="I525" s="4" t="s">
        <v>9</v>
      </c>
      <c r="J525" s="5">
        <v>45690</v>
      </c>
      <c r="K525" s="6"/>
      <c r="L525" s="6"/>
      <c r="M525" s="6" t="str">
        <f t="shared" si="313"/>
        <v/>
      </c>
      <c r="N525" s="6" t="str">
        <f>IF(OR(K525="",L525=""),"",SUMIFS('تحميل المصنعيات'!$N:$N,'تحميل المصنعيات'!$F:$F,L$2,'تحميل المصنعيات'!$D:$D,J525))</f>
        <v/>
      </c>
      <c r="O525" s="55" t="str">
        <f t="shared" si="299"/>
        <v/>
      </c>
      <c r="P525" s="55" t="str">
        <f t="shared" si="326"/>
        <v/>
      </c>
      <c r="Q525" s="129" t="str">
        <f t="shared" si="314"/>
        <v/>
      </c>
      <c r="S525" s="4" t="s">
        <v>9</v>
      </c>
      <c r="T525" s="5">
        <v>45690</v>
      </c>
      <c r="U525" s="6"/>
      <c r="V525" s="6"/>
      <c r="W525" s="6" t="str">
        <f t="shared" si="315"/>
        <v/>
      </c>
      <c r="X525" s="6" t="str">
        <f>IF(OR(U525="",V525=""),"",SUMIFS('تحميل المصنعيات'!$N:$N,'تحميل المصنعيات'!$F:$F,V$2,'تحميل المصنعيات'!$D:$D,T525))</f>
        <v/>
      </c>
      <c r="Y525" s="55" t="str">
        <f t="shared" si="300"/>
        <v/>
      </c>
      <c r="Z525" s="55" t="str">
        <f t="shared" si="301"/>
        <v/>
      </c>
      <c r="AA525" s="129" t="str">
        <f t="shared" si="291"/>
        <v/>
      </c>
      <c r="AC525" s="4" t="s">
        <v>9</v>
      </c>
      <c r="AD525" s="5">
        <v>45690</v>
      </c>
      <c r="AE525" s="6"/>
      <c r="AF525" s="6"/>
      <c r="AG525" s="6" t="str">
        <f t="shared" si="316"/>
        <v/>
      </c>
      <c r="AH525" s="6" t="str">
        <f>IF(OR(AE525="",AF525=""),"",SUMIFS('تحميل المصنعيات'!$N:$N,'تحميل المصنعيات'!$F:$F,AF$2,'تحميل المصنعيات'!$D:$D,AD525))</f>
        <v/>
      </c>
      <c r="AI525" s="55" t="str">
        <f t="shared" si="302"/>
        <v/>
      </c>
      <c r="AJ525" s="55" t="str">
        <f t="shared" si="317"/>
        <v/>
      </c>
      <c r="AK525" s="129" t="str">
        <f t="shared" si="292"/>
        <v/>
      </c>
      <c r="AM525" s="4" t="s">
        <v>9</v>
      </c>
      <c r="AN525" s="5">
        <v>45690</v>
      </c>
      <c r="AO525" s="6"/>
      <c r="AP525" s="6"/>
      <c r="AQ525" s="6" t="str">
        <f t="shared" si="318"/>
        <v/>
      </c>
      <c r="AR525" s="6" t="str">
        <f>IF(OR(AO525="",AP525=""),"",SUMIFS('تحميل المصنعيات'!$N:$N,'تحميل المصنعيات'!$F:$F,AP$2,'تحميل المصنعيات'!$D:$D,AN525))</f>
        <v/>
      </c>
      <c r="AS525" s="55" t="str">
        <f t="shared" si="303"/>
        <v/>
      </c>
      <c r="AT525" s="55" t="str">
        <f t="shared" si="304"/>
        <v/>
      </c>
      <c r="AU525" s="129" t="str">
        <f t="shared" si="293"/>
        <v/>
      </c>
      <c r="AW525" s="4" t="s">
        <v>9</v>
      </c>
      <c r="AX525" s="5">
        <v>45690</v>
      </c>
      <c r="AY525" s="6"/>
      <c r="AZ525" s="6"/>
      <c r="BA525" s="6" t="str">
        <f t="shared" si="319"/>
        <v/>
      </c>
      <c r="BB525" s="6" t="str">
        <f>IF(OR(AY525="",AZ525=""),"",SUMIFS('تحميل المصنعيات'!$N:$N,'تحميل المصنعيات'!$F:$F,AZ$2,'تحميل المصنعيات'!$D:$D,AX525))</f>
        <v/>
      </c>
      <c r="BC525" s="55" t="str">
        <f t="shared" si="305"/>
        <v/>
      </c>
      <c r="BD525" s="55" t="str">
        <f t="shared" si="320"/>
        <v/>
      </c>
      <c r="BE525" s="129" t="str">
        <f t="shared" si="294"/>
        <v/>
      </c>
      <c r="BG525" s="4" t="s">
        <v>9</v>
      </c>
      <c r="BH525" s="5">
        <v>45690</v>
      </c>
      <c r="BI525" s="6"/>
      <c r="BJ525" s="6"/>
      <c r="BK525" s="6" t="str">
        <f t="shared" si="321"/>
        <v/>
      </c>
      <c r="BL525" s="6" t="str">
        <f>IF(OR(BI525="",BJ525=""),"",SUMIFS('تحميل المصنعيات'!$N:$N,'تحميل المصنعيات'!$F:$F,BJ$2,'تحميل المصنعيات'!$D:$D,BH525))</f>
        <v/>
      </c>
      <c r="BM525" s="55" t="str">
        <f t="shared" si="306"/>
        <v/>
      </c>
      <c r="BN525" s="55" t="str">
        <f t="shared" si="307"/>
        <v/>
      </c>
      <c r="BO525" s="129" t="str">
        <f t="shared" si="295"/>
        <v/>
      </c>
      <c r="BQ525" s="4" t="s">
        <v>9</v>
      </c>
      <c r="BR525" s="5">
        <v>45690</v>
      </c>
      <c r="BS525" s="6"/>
      <c r="BT525" s="6"/>
      <c r="BU525" s="6" t="str">
        <f t="shared" si="322"/>
        <v/>
      </c>
      <c r="BV525" s="6" t="str">
        <f>IF(OR(BS525="",BT525=""),"",SUMIFS('تحميل المصنعيات'!$N:$N,'تحميل المصنعيات'!$F:$F,BT$2,'تحميل المصنعيات'!$D:$D,BR525))</f>
        <v/>
      </c>
      <c r="BW525" s="55" t="str">
        <f t="shared" si="308"/>
        <v/>
      </c>
      <c r="BX525" s="55" t="str">
        <f t="shared" si="323"/>
        <v/>
      </c>
      <c r="BY525" s="129" t="str">
        <f t="shared" si="296"/>
        <v/>
      </c>
      <c r="CA525" s="4" t="s">
        <v>9</v>
      </c>
      <c r="CB525" s="5">
        <v>45690</v>
      </c>
      <c r="CC525" s="6"/>
      <c r="CD525" s="6"/>
      <c r="CE525" s="6" t="str">
        <f t="shared" si="324"/>
        <v/>
      </c>
      <c r="CF525" s="6" t="str">
        <f>IF(OR(CC525="",CD525=""),"",SUMIFS('تحميل المصنعيات'!$N:$N,'تحميل المصنعيات'!$F:$F,CD$2,'تحميل المصنعيات'!$D:$D,CB525))</f>
        <v/>
      </c>
      <c r="CG525" s="55" t="str">
        <f t="shared" si="309"/>
        <v/>
      </c>
      <c r="CH525" s="55" t="str">
        <f t="shared" si="310"/>
        <v/>
      </c>
      <c r="CI525" s="129" t="str">
        <f t="shared" si="297"/>
        <v/>
      </c>
      <c r="CK525" s="4" t="s">
        <v>9</v>
      </c>
      <c r="CL525" s="5">
        <v>45690</v>
      </c>
      <c r="CM525" s="6"/>
      <c r="CN525" s="6"/>
      <c r="CO525" s="6" t="str">
        <f t="shared" si="325"/>
        <v/>
      </c>
      <c r="CP525" s="6" t="str">
        <f>IF(OR(CM525="",CN525=""),"",SUMIFS('تحميل المصنعيات'!$N:$N,'تحميل المصنعيات'!$F:$F,CN$2,'تحميل المصنعيات'!$D:$D,CL525))</f>
        <v/>
      </c>
      <c r="CQ525" s="55" t="str">
        <f t="shared" si="311"/>
        <v/>
      </c>
      <c r="CR525" s="55" t="str">
        <f t="shared" si="312"/>
        <v/>
      </c>
      <c r="CS525" s="129" t="str">
        <f t="shared" si="298"/>
        <v/>
      </c>
    </row>
    <row r="526" spans="9:97" x14ac:dyDescent="0.25">
      <c r="I526" s="4" t="s">
        <v>10</v>
      </c>
      <c r="J526" s="5">
        <v>45691</v>
      </c>
      <c r="K526" s="6"/>
      <c r="L526" s="6"/>
      <c r="M526" s="6" t="str">
        <f t="shared" si="313"/>
        <v/>
      </c>
      <c r="N526" s="6" t="str">
        <f>IF(OR(K526="",L526=""),"",SUMIFS('تحميل المصنعيات'!$N:$N,'تحميل المصنعيات'!$F:$F,L$2,'تحميل المصنعيات'!$D:$D,J526))</f>
        <v/>
      </c>
      <c r="O526" s="55" t="str">
        <f t="shared" si="299"/>
        <v/>
      </c>
      <c r="P526" s="55" t="str">
        <f t="shared" si="326"/>
        <v/>
      </c>
      <c r="Q526" s="129" t="str">
        <f t="shared" si="314"/>
        <v/>
      </c>
      <c r="S526" s="4" t="s">
        <v>10</v>
      </c>
      <c r="T526" s="5">
        <v>45691</v>
      </c>
      <c r="U526" s="6"/>
      <c r="V526" s="6"/>
      <c r="W526" s="6" t="str">
        <f t="shared" si="315"/>
        <v/>
      </c>
      <c r="X526" s="6" t="str">
        <f>IF(OR(U526="",V526=""),"",SUMIFS('تحميل المصنعيات'!$N:$N,'تحميل المصنعيات'!$F:$F,V$2,'تحميل المصنعيات'!$D:$D,T526))</f>
        <v/>
      </c>
      <c r="Y526" s="55" t="str">
        <f t="shared" si="300"/>
        <v/>
      </c>
      <c r="Z526" s="55" t="str">
        <f t="shared" si="301"/>
        <v/>
      </c>
      <c r="AA526" s="129" t="str">
        <f t="shared" si="291"/>
        <v/>
      </c>
      <c r="AC526" s="4" t="s">
        <v>10</v>
      </c>
      <c r="AD526" s="5">
        <v>45691</v>
      </c>
      <c r="AE526" s="6"/>
      <c r="AF526" s="6"/>
      <c r="AG526" s="6" t="str">
        <f t="shared" si="316"/>
        <v/>
      </c>
      <c r="AH526" s="6" t="str">
        <f>IF(OR(AE526="",AF526=""),"",SUMIFS('تحميل المصنعيات'!$N:$N,'تحميل المصنعيات'!$F:$F,AF$2,'تحميل المصنعيات'!$D:$D,AD526))</f>
        <v/>
      </c>
      <c r="AI526" s="55" t="str">
        <f t="shared" si="302"/>
        <v/>
      </c>
      <c r="AJ526" s="55" t="str">
        <f t="shared" si="317"/>
        <v/>
      </c>
      <c r="AK526" s="129" t="str">
        <f t="shared" si="292"/>
        <v/>
      </c>
      <c r="AM526" s="4" t="s">
        <v>10</v>
      </c>
      <c r="AN526" s="5">
        <v>45691</v>
      </c>
      <c r="AO526" s="6"/>
      <c r="AP526" s="6"/>
      <c r="AQ526" s="6" t="str">
        <f t="shared" si="318"/>
        <v/>
      </c>
      <c r="AR526" s="6" t="str">
        <f>IF(OR(AO526="",AP526=""),"",SUMIFS('تحميل المصنعيات'!$N:$N,'تحميل المصنعيات'!$F:$F,AP$2,'تحميل المصنعيات'!$D:$D,AN526))</f>
        <v/>
      </c>
      <c r="AS526" s="55" t="str">
        <f t="shared" si="303"/>
        <v/>
      </c>
      <c r="AT526" s="55" t="str">
        <f t="shared" si="304"/>
        <v/>
      </c>
      <c r="AU526" s="129" t="str">
        <f t="shared" si="293"/>
        <v/>
      </c>
      <c r="AW526" s="4" t="s">
        <v>10</v>
      </c>
      <c r="AX526" s="5">
        <v>45691</v>
      </c>
      <c r="AY526" s="6"/>
      <c r="AZ526" s="6"/>
      <c r="BA526" s="6" t="str">
        <f t="shared" si="319"/>
        <v/>
      </c>
      <c r="BB526" s="6" t="str">
        <f>IF(OR(AY526="",AZ526=""),"",SUMIFS('تحميل المصنعيات'!$N:$N,'تحميل المصنعيات'!$F:$F,AZ$2,'تحميل المصنعيات'!$D:$D,AX526))</f>
        <v/>
      </c>
      <c r="BC526" s="55" t="str">
        <f t="shared" si="305"/>
        <v/>
      </c>
      <c r="BD526" s="55" t="str">
        <f t="shared" si="320"/>
        <v/>
      </c>
      <c r="BE526" s="129" t="str">
        <f t="shared" si="294"/>
        <v/>
      </c>
      <c r="BG526" s="4" t="s">
        <v>10</v>
      </c>
      <c r="BH526" s="5">
        <v>45691</v>
      </c>
      <c r="BI526" s="6"/>
      <c r="BJ526" s="6"/>
      <c r="BK526" s="6" t="str">
        <f t="shared" si="321"/>
        <v/>
      </c>
      <c r="BL526" s="6" t="str">
        <f>IF(OR(BI526="",BJ526=""),"",SUMIFS('تحميل المصنعيات'!$N:$N,'تحميل المصنعيات'!$F:$F,BJ$2,'تحميل المصنعيات'!$D:$D,BH526))</f>
        <v/>
      </c>
      <c r="BM526" s="55" t="str">
        <f t="shared" si="306"/>
        <v/>
      </c>
      <c r="BN526" s="55" t="str">
        <f t="shared" si="307"/>
        <v/>
      </c>
      <c r="BO526" s="129" t="str">
        <f t="shared" si="295"/>
        <v/>
      </c>
      <c r="BQ526" s="4" t="s">
        <v>10</v>
      </c>
      <c r="BR526" s="5">
        <v>45691</v>
      </c>
      <c r="BS526" s="6"/>
      <c r="BT526" s="6"/>
      <c r="BU526" s="6" t="str">
        <f t="shared" si="322"/>
        <v/>
      </c>
      <c r="BV526" s="6" t="str">
        <f>IF(OR(BS526="",BT526=""),"",SUMIFS('تحميل المصنعيات'!$N:$N,'تحميل المصنعيات'!$F:$F,BT$2,'تحميل المصنعيات'!$D:$D,BR526))</f>
        <v/>
      </c>
      <c r="BW526" s="55" t="str">
        <f t="shared" si="308"/>
        <v/>
      </c>
      <c r="BX526" s="55" t="str">
        <f t="shared" si="323"/>
        <v/>
      </c>
      <c r="BY526" s="129" t="str">
        <f t="shared" si="296"/>
        <v/>
      </c>
      <c r="CA526" s="4" t="s">
        <v>10</v>
      </c>
      <c r="CB526" s="5">
        <v>45691</v>
      </c>
      <c r="CC526" s="6"/>
      <c r="CD526" s="6"/>
      <c r="CE526" s="6" t="str">
        <f t="shared" si="324"/>
        <v/>
      </c>
      <c r="CF526" s="6" t="str">
        <f>IF(OR(CC526="",CD526=""),"",SUMIFS('تحميل المصنعيات'!$N:$N,'تحميل المصنعيات'!$F:$F,CD$2,'تحميل المصنعيات'!$D:$D,CB526))</f>
        <v/>
      </c>
      <c r="CG526" s="55" t="str">
        <f t="shared" si="309"/>
        <v/>
      </c>
      <c r="CH526" s="55" t="str">
        <f t="shared" si="310"/>
        <v/>
      </c>
      <c r="CI526" s="129" t="str">
        <f t="shared" si="297"/>
        <v/>
      </c>
      <c r="CK526" s="4" t="s">
        <v>10</v>
      </c>
      <c r="CL526" s="5">
        <v>45691</v>
      </c>
      <c r="CM526" s="6"/>
      <c r="CN526" s="6"/>
      <c r="CO526" s="6" t="str">
        <f t="shared" si="325"/>
        <v/>
      </c>
      <c r="CP526" s="6" t="str">
        <f>IF(OR(CM526="",CN526=""),"",SUMIFS('تحميل المصنعيات'!$N:$N,'تحميل المصنعيات'!$F:$F,CN$2,'تحميل المصنعيات'!$D:$D,CL526))</f>
        <v/>
      </c>
      <c r="CQ526" s="55" t="str">
        <f t="shared" si="311"/>
        <v/>
      </c>
      <c r="CR526" s="55" t="str">
        <f t="shared" si="312"/>
        <v/>
      </c>
      <c r="CS526" s="129" t="str">
        <f t="shared" si="298"/>
        <v/>
      </c>
    </row>
    <row r="527" spans="9:97" x14ac:dyDescent="0.25">
      <c r="I527" s="4" t="s">
        <v>11</v>
      </c>
      <c r="J527" s="5">
        <v>45692</v>
      </c>
      <c r="K527" s="6"/>
      <c r="L527" s="6"/>
      <c r="M527" s="6" t="str">
        <f t="shared" si="313"/>
        <v/>
      </c>
      <c r="N527" s="6" t="str">
        <f>IF(OR(K527="",L527=""),"",SUMIFS('تحميل المصنعيات'!$N:$N,'تحميل المصنعيات'!$F:$F,L$2,'تحميل المصنعيات'!$D:$D,J527))</f>
        <v/>
      </c>
      <c r="O527" s="55" t="str">
        <f t="shared" si="299"/>
        <v/>
      </c>
      <c r="P527" s="55" t="str">
        <f t="shared" si="326"/>
        <v/>
      </c>
      <c r="Q527" s="129" t="str">
        <f t="shared" si="314"/>
        <v/>
      </c>
      <c r="S527" s="4" t="s">
        <v>11</v>
      </c>
      <c r="T527" s="5">
        <v>45692</v>
      </c>
      <c r="U527" s="6"/>
      <c r="V527" s="6"/>
      <c r="W527" s="6" t="str">
        <f t="shared" si="315"/>
        <v/>
      </c>
      <c r="X527" s="6" t="str">
        <f>IF(OR(U527="",V527=""),"",SUMIFS('تحميل المصنعيات'!$N:$N,'تحميل المصنعيات'!$F:$F,V$2,'تحميل المصنعيات'!$D:$D,T527))</f>
        <v/>
      </c>
      <c r="Y527" s="55" t="str">
        <f t="shared" si="300"/>
        <v/>
      </c>
      <c r="Z527" s="55" t="str">
        <f t="shared" si="301"/>
        <v/>
      </c>
      <c r="AA527" s="129" t="str">
        <f t="shared" si="291"/>
        <v/>
      </c>
      <c r="AC527" s="4" t="s">
        <v>11</v>
      </c>
      <c r="AD527" s="5">
        <v>45692</v>
      </c>
      <c r="AE527" s="6"/>
      <c r="AF527" s="6"/>
      <c r="AG527" s="6" t="str">
        <f t="shared" si="316"/>
        <v/>
      </c>
      <c r="AH527" s="6" t="str">
        <f>IF(OR(AE527="",AF527=""),"",SUMIFS('تحميل المصنعيات'!$N:$N,'تحميل المصنعيات'!$F:$F,AF$2,'تحميل المصنعيات'!$D:$D,AD527))</f>
        <v/>
      </c>
      <c r="AI527" s="55" t="str">
        <f t="shared" si="302"/>
        <v/>
      </c>
      <c r="AJ527" s="55" t="str">
        <f t="shared" si="317"/>
        <v/>
      </c>
      <c r="AK527" s="129" t="str">
        <f t="shared" si="292"/>
        <v/>
      </c>
      <c r="AM527" s="4" t="s">
        <v>11</v>
      </c>
      <c r="AN527" s="5">
        <v>45692</v>
      </c>
      <c r="AO527" s="6"/>
      <c r="AP527" s="6"/>
      <c r="AQ527" s="6" t="str">
        <f t="shared" si="318"/>
        <v/>
      </c>
      <c r="AR527" s="6" t="str">
        <f>IF(OR(AO527="",AP527=""),"",SUMIFS('تحميل المصنعيات'!$N:$N,'تحميل المصنعيات'!$F:$F,AP$2,'تحميل المصنعيات'!$D:$D,AN527))</f>
        <v/>
      </c>
      <c r="AS527" s="55" t="str">
        <f t="shared" si="303"/>
        <v/>
      </c>
      <c r="AT527" s="55" t="str">
        <f t="shared" si="304"/>
        <v/>
      </c>
      <c r="AU527" s="129" t="str">
        <f t="shared" si="293"/>
        <v/>
      </c>
      <c r="AW527" s="4" t="s">
        <v>11</v>
      </c>
      <c r="AX527" s="5">
        <v>45692</v>
      </c>
      <c r="AY527" s="6"/>
      <c r="AZ527" s="6"/>
      <c r="BA527" s="6" t="str">
        <f t="shared" si="319"/>
        <v/>
      </c>
      <c r="BB527" s="6" t="str">
        <f>IF(OR(AY527="",AZ527=""),"",SUMIFS('تحميل المصنعيات'!$N:$N,'تحميل المصنعيات'!$F:$F,AZ$2,'تحميل المصنعيات'!$D:$D,AX527))</f>
        <v/>
      </c>
      <c r="BC527" s="55" t="str">
        <f t="shared" si="305"/>
        <v/>
      </c>
      <c r="BD527" s="55" t="str">
        <f t="shared" si="320"/>
        <v/>
      </c>
      <c r="BE527" s="129" t="str">
        <f t="shared" si="294"/>
        <v/>
      </c>
      <c r="BG527" s="4" t="s">
        <v>11</v>
      </c>
      <c r="BH527" s="5">
        <v>45692</v>
      </c>
      <c r="BI527" s="6"/>
      <c r="BJ527" s="6"/>
      <c r="BK527" s="6" t="str">
        <f t="shared" si="321"/>
        <v/>
      </c>
      <c r="BL527" s="6" t="str">
        <f>IF(OR(BI527="",BJ527=""),"",SUMIFS('تحميل المصنعيات'!$N:$N,'تحميل المصنعيات'!$F:$F,BJ$2,'تحميل المصنعيات'!$D:$D,BH527))</f>
        <v/>
      </c>
      <c r="BM527" s="55" t="str">
        <f t="shared" si="306"/>
        <v/>
      </c>
      <c r="BN527" s="55" t="str">
        <f t="shared" si="307"/>
        <v/>
      </c>
      <c r="BO527" s="129" t="str">
        <f t="shared" si="295"/>
        <v/>
      </c>
      <c r="BQ527" s="4" t="s">
        <v>11</v>
      </c>
      <c r="BR527" s="5">
        <v>45692</v>
      </c>
      <c r="BS527" s="6"/>
      <c r="BT527" s="6"/>
      <c r="BU527" s="6" t="str">
        <f t="shared" si="322"/>
        <v/>
      </c>
      <c r="BV527" s="6" t="str">
        <f>IF(OR(BS527="",BT527=""),"",SUMIFS('تحميل المصنعيات'!$N:$N,'تحميل المصنعيات'!$F:$F,BT$2,'تحميل المصنعيات'!$D:$D,BR527))</f>
        <v/>
      </c>
      <c r="BW527" s="55" t="str">
        <f t="shared" si="308"/>
        <v/>
      </c>
      <c r="BX527" s="55" t="str">
        <f t="shared" si="323"/>
        <v/>
      </c>
      <c r="BY527" s="129" t="str">
        <f t="shared" si="296"/>
        <v/>
      </c>
      <c r="CA527" s="4" t="s">
        <v>11</v>
      </c>
      <c r="CB527" s="5">
        <v>45692</v>
      </c>
      <c r="CC527" s="6"/>
      <c r="CD527" s="6"/>
      <c r="CE527" s="6" t="str">
        <f t="shared" si="324"/>
        <v/>
      </c>
      <c r="CF527" s="6" t="str">
        <f>IF(OR(CC527="",CD527=""),"",SUMIFS('تحميل المصنعيات'!$N:$N,'تحميل المصنعيات'!$F:$F,CD$2,'تحميل المصنعيات'!$D:$D,CB527))</f>
        <v/>
      </c>
      <c r="CG527" s="55" t="str">
        <f t="shared" si="309"/>
        <v/>
      </c>
      <c r="CH527" s="55" t="str">
        <f t="shared" si="310"/>
        <v/>
      </c>
      <c r="CI527" s="129" t="str">
        <f t="shared" si="297"/>
        <v/>
      </c>
      <c r="CK527" s="4" t="s">
        <v>11</v>
      </c>
      <c r="CL527" s="5">
        <v>45692</v>
      </c>
      <c r="CM527" s="6"/>
      <c r="CN527" s="6"/>
      <c r="CO527" s="6" t="str">
        <f t="shared" si="325"/>
        <v/>
      </c>
      <c r="CP527" s="6" t="str">
        <f>IF(OR(CM527="",CN527=""),"",SUMIFS('تحميل المصنعيات'!$N:$N,'تحميل المصنعيات'!$F:$F,CN$2,'تحميل المصنعيات'!$D:$D,CL527))</f>
        <v/>
      </c>
      <c r="CQ527" s="55" t="str">
        <f t="shared" si="311"/>
        <v/>
      </c>
      <c r="CR527" s="55" t="str">
        <f t="shared" si="312"/>
        <v/>
      </c>
      <c r="CS527" s="129" t="str">
        <f t="shared" si="298"/>
        <v/>
      </c>
    </row>
    <row r="528" spans="9:97" x14ac:dyDescent="0.25">
      <c r="I528" s="4" t="s">
        <v>12</v>
      </c>
      <c r="J528" s="5">
        <v>45693</v>
      </c>
      <c r="K528" s="6"/>
      <c r="L528" s="6"/>
      <c r="M528" s="6" t="str">
        <f t="shared" si="313"/>
        <v/>
      </c>
      <c r="N528" s="6" t="str">
        <f>IF(OR(K528="",L528=""),"",SUMIFS('تحميل المصنعيات'!$N:$N,'تحميل المصنعيات'!$F:$F,L$2,'تحميل المصنعيات'!$D:$D,J528))</f>
        <v/>
      </c>
      <c r="O528" s="55" t="str">
        <f t="shared" si="299"/>
        <v/>
      </c>
      <c r="P528" s="55" t="str">
        <f t="shared" si="326"/>
        <v/>
      </c>
      <c r="Q528" s="129" t="str">
        <f t="shared" si="314"/>
        <v/>
      </c>
      <c r="S528" s="4" t="s">
        <v>12</v>
      </c>
      <c r="T528" s="5">
        <v>45693</v>
      </c>
      <c r="U528" s="6"/>
      <c r="V528" s="6"/>
      <c r="W528" s="6" t="str">
        <f t="shared" si="315"/>
        <v/>
      </c>
      <c r="X528" s="6" t="str">
        <f>IF(OR(U528="",V528=""),"",SUMIFS('تحميل المصنعيات'!$N:$N,'تحميل المصنعيات'!$F:$F,V$2,'تحميل المصنعيات'!$D:$D,T528))</f>
        <v/>
      </c>
      <c r="Y528" s="55" t="str">
        <f t="shared" si="300"/>
        <v/>
      </c>
      <c r="Z528" s="55" t="str">
        <f t="shared" si="301"/>
        <v/>
      </c>
      <c r="AA528" s="129" t="str">
        <f t="shared" ref="AA528:AA591" si="327">IF(U528="","",IF(X528&gt;W528,"ادخال خاطئ",""))</f>
        <v/>
      </c>
      <c r="AC528" s="4" t="s">
        <v>12</v>
      </c>
      <c r="AD528" s="5">
        <v>45693</v>
      </c>
      <c r="AE528" s="6"/>
      <c r="AF528" s="6"/>
      <c r="AG528" s="6" t="str">
        <f t="shared" si="316"/>
        <v/>
      </c>
      <c r="AH528" s="6" t="str">
        <f>IF(OR(AE528="",AF528=""),"",SUMIFS('تحميل المصنعيات'!$N:$N,'تحميل المصنعيات'!$F:$F,AF$2,'تحميل المصنعيات'!$D:$D,AD528))</f>
        <v/>
      </c>
      <c r="AI528" s="55" t="str">
        <f t="shared" si="302"/>
        <v/>
      </c>
      <c r="AJ528" s="55" t="str">
        <f t="shared" si="317"/>
        <v/>
      </c>
      <c r="AK528" s="129" t="str">
        <f t="shared" ref="AK528:AK591" si="328">IF(AE528="","",IF(AH528&gt;AG528,"ادخال خاطئ",""))</f>
        <v/>
      </c>
      <c r="AM528" s="4" t="s">
        <v>12</v>
      </c>
      <c r="AN528" s="5">
        <v>45693</v>
      </c>
      <c r="AO528" s="6"/>
      <c r="AP528" s="6"/>
      <c r="AQ528" s="6" t="str">
        <f t="shared" si="318"/>
        <v/>
      </c>
      <c r="AR528" s="6" t="str">
        <f>IF(OR(AO528="",AP528=""),"",SUMIFS('تحميل المصنعيات'!$N:$N,'تحميل المصنعيات'!$F:$F,AP$2,'تحميل المصنعيات'!$D:$D,AN528))</f>
        <v/>
      </c>
      <c r="AS528" s="55" t="str">
        <f t="shared" si="303"/>
        <v/>
      </c>
      <c r="AT528" s="55" t="str">
        <f t="shared" si="304"/>
        <v/>
      </c>
      <c r="AU528" s="129" t="str">
        <f t="shared" ref="AU528:AU591" si="329">IF(AO528="","",IF(AR528&gt;AQ528,"ادخال خاطئ",""))</f>
        <v/>
      </c>
      <c r="AW528" s="4" t="s">
        <v>12</v>
      </c>
      <c r="AX528" s="5">
        <v>45693</v>
      </c>
      <c r="AY528" s="6"/>
      <c r="AZ528" s="6"/>
      <c r="BA528" s="6" t="str">
        <f t="shared" si="319"/>
        <v/>
      </c>
      <c r="BB528" s="6" t="str">
        <f>IF(OR(AY528="",AZ528=""),"",SUMIFS('تحميل المصنعيات'!$N:$N,'تحميل المصنعيات'!$F:$F,AZ$2,'تحميل المصنعيات'!$D:$D,AX528))</f>
        <v/>
      </c>
      <c r="BC528" s="55" t="str">
        <f t="shared" si="305"/>
        <v/>
      </c>
      <c r="BD528" s="55" t="str">
        <f t="shared" si="320"/>
        <v/>
      </c>
      <c r="BE528" s="129" t="str">
        <f t="shared" ref="BE528:BE591" si="330">IF(AY528="","",IF(BB528&gt;BA528,"ادخال خاطئ",""))</f>
        <v/>
      </c>
      <c r="BG528" s="4" t="s">
        <v>12</v>
      </c>
      <c r="BH528" s="5">
        <v>45693</v>
      </c>
      <c r="BI528" s="6"/>
      <c r="BJ528" s="6"/>
      <c r="BK528" s="6" t="str">
        <f t="shared" si="321"/>
        <v/>
      </c>
      <c r="BL528" s="6" t="str">
        <f>IF(OR(BI528="",BJ528=""),"",SUMIFS('تحميل المصنعيات'!$N:$N,'تحميل المصنعيات'!$F:$F,BJ$2,'تحميل المصنعيات'!$D:$D,BH528))</f>
        <v/>
      </c>
      <c r="BM528" s="55" t="str">
        <f t="shared" si="306"/>
        <v/>
      </c>
      <c r="BN528" s="55" t="str">
        <f t="shared" si="307"/>
        <v/>
      </c>
      <c r="BO528" s="129" t="str">
        <f t="shared" ref="BO528:BO591" si="331">IF(BI528="","",IF(BL528&gt;BK528,"ادخال خاطئ",""))</f>
        <v/>
      </c>
      <c r="BQ528" s="4" t="s">
        <v>12</v>
      </c>
      <c r="BR528" s="5">
        <v>45693</v>
      </c>
      <c r="BS528" s="6"/>
      <c r="BT528" s="6"/>
      <c r="BU528" s="6" t="str">
        <f t="shared" si="322"/>
        <v/>
      </c>
      <c r="BV528" s="6" t="str">
        <f>IF(OR(BS528="",BT528=""),"",SUMIFS('تحميل المصنعيات'!$N:$N,'تحميل المصنعيات'!$F:$F,BT$2,'تحميل المصنعيات'!$D:$D,BR528))</f>
        <v/>
      </c>
      <c r="BW528" s="55" t="str">
        <f t="shared" si="308"/>
        <v/>
      </c>
      <c r="BX528" s="55" t="str">
        <f t="shared" si="323"/>
        <v/>
      </c>
      <c r="BY528" s="129" t="str">
        <f t="shared" ref="BY528:BY591" si="332">IF(BS528="","",IF(BV528&gt;BU528,"ادخال خاطئ",""))</f>
        <v/>
      </c>
      <c r="CA528" s="4" t="s">
        <v>12</v>
      </c>
      <c r="CB528" s="5">
        <v>45693</v>
      </c>
      <c r="CC528" s="6"/>
      <c r="CD528" s="6"/>
      <c r="CE528" s="6" t="str">
        <f t="shared" si="324"/>
        <v/>
      </c>
      <c r="CF528" s="6" t="str">
        <f>IF(OR(CC528="",CD528=""),"",SUMIFS('تحميل المصنعيات'!$N:$N,'تحميل المصنعيات'!$F:$F,CD$2,'تحميل المصنعيات'!$D:$D,CB528))</f>
        <v/>
      </c>
      <c r="CG528" s="55" t="str">
        <f t="shared" si="309"/>
        <v/>
      </c>
      <c r="CH528" s="55" t="str">
        <f t="shared" si="310"/>
        <v/>
      </c>
      <c r="CI528" s="129" t="str">
        <f t="shared" ref="CI528:CI591" si="333">IF(CC528="","",IF(CF528&gt;CE528,"ادخال خاطئ",""))</f>
        <v/>
      </c>
      <c r="CK528" s="4" t="s">
        <v>12</v>
      </c>
      <c r="CL528" s="5">
        <v>45693</v>
      </c>
      <c r="CM528" s="6"/>
      <c r="CN528" s="6"/>
      <c r="CO528" s="6" t="str">
        <f t="shared" si="325"/>
        <v/>
      </c>
      <c r="CP528" s="6" t="str">
        <f>IF(OR(CM528="",CN528=""),"",SUMIFS('تحميل المصنعيات'!$N:$N,'تحميل المصنعيات'!$F:$F,CN$2,'تحميل المصنعيات'!$D:$D,CL528))</f>
        <v/>
      </c>
      <c r="CQ528" s="55" t="str">
        <f t="shared" si="311"/>
        <v/>
      </c>
      <c r="CR528" s="55" t="str">
        <f t="shared" si="312"/>
        <v/>
      </c>
      <c r="CS528" s="129" t="str">
        <f t="shared" ref="CS528:CS591" si="334">IF(CM528="","",IF(CP528&gt;CO528,"ادخال خاطئ",""))</f>
        <v/>
      </c>
    </row>
    <row r="529" spans="9:97" x14ac:dyDescent="0.25">
      <c r="I529" s="4" t="s">
        <v>13</v>
      </c>
      <c r="J529" s="5">
        <v>45694</v>
      </c>
      <c r="K529" s="6"/>
      <c r="L529" s="6"/>
      <c r="M529" s="6" t="str">
        <f t="shared" si="313"/>
        <v/>
      </c>
      <c r="N529" s="6" t="str">
        <f>IF(OR(K529="",L529=""),"",SUMIFS('تحميل المصنعيات'!$N:$N,'تحميل المصنعيات'!$F:$F,L$2,'تحميل المصنعيات'!$D:$D,J529))</f>
        <v/>
      </c>
      <c r="O529" s="55" t="str">
        <f t="shared" si="299"/>
        <v/>
      </c>
      <c r="P529" s="55" t="str">
        <f t="shared" si="326"/>
        <v/>
      </c>
      <c r="Q529" s="129" t="str">
        <f t="shared" si="314"/>
        <v/>
      </c>
      <c r="S529" s="4" t="s">
        <v>13</v>
      </c>
      <c r="T529" s="5">
        <v>45694</v>
      </c>
      <c r="U529" s="6"/>
      <c r="V529" s="6"/>
      <c r="W529" s="6" t="str">
        <f t="shared" si="315"/>
        <v/>
      </c>
      <c r="X529" s="6" t="str">
        <f>IF(OR(U529="",V529=""),"",SUMIFS('تحميل المصنعيات'!$N:$N,'تحميل المصنعيات'!$F:$F,V$2,'تحميل المصنعيات'!$D:$D,T529))</f>
        <v/>
      </c>
      <c r="Y529" s="55" t="str">
        <f t="shared" si="300"/>
        <v/>
      </c>
      <c r="Z529" s="55" t="str">
        <f t="shared" si="301"/>
        <v/>
      </c>
      <c r="AA529" s="129" t="str">
        <f t="shared" si="327"/>
        <v/>
      </c>
      <c r="AC529" s="4" t="s">
        <v>13</v>
      </c>
      <c r="AD529" s="5">
        <v>45694</v>
      </c>
      <c r="AE529" s="6"/>
      <c r="AF529" s="6"/>
      <c r="AG529" s="6" t="str">
        <f t="shared" si="316"/>
        <v/>
      </c>
      <c r="AH529" s="6" t="str">
        <f>IF(OR(AE529="",AF529=""),"",SUMIFS('تحميل المصنعيات'!$N:$N,'تحميل المصنعيات'!$F:$F,AF$2,'تحميل المصنعيات'!$D:$D,AD529))</f>
        <v/>
      </c>
      <c r="AI529" s="55" t="str">
        <f t="shared" si="302"/>
        <v/>
      </c>
      <c r="AJ529" s="55" t="str">
        <f t="shared" si="317"/>
        <v/>
      </c>
      <c r="AK529" s="129" t="str">
        <f t="shared" si="328"/>
        <v/>
      </c>
      <c r="AM529" s="4" t="s">
        <v>13</v>
      </c>
      <c r="AN529" s="5">
        <v>45694</v>
      </c>
      <c r="AO529" s="6"/>
      <c r="AP529" s="6"/>
      <c r="AQ529" s="6" t="str">
        <f t="shared" si="318"/>
        <v/>
      </c>
      <c r="AR529" s="6" t="str">
        <f>IF(OR(AO529="",AP529=""),"",SUMIFS('تحميل المصنعيات'!$N:$N,'تحميل المصنعيات'!$F:$F,AP$2,'تحميل المصنعيات'!$D:$D,AN529))</f>
        <v/>
      </c>
      <c r="AS529" s="55" t="str">
        <f t="shared" si="303"/>
        <v/>
      </c>
      <c r="AT529" s="55" t="str">
        <f t="shared" si="304"/>
        <v/>
      </c>
      <c r="AU529" s="129" t="str">
        <f t="shared" si="329"/>
        <v/>
      </c>
      <c r="AW529" s="4" t="s">
        <v>13</v>
      </c>
      <c r="AX529" s="5">
        <v>45694</v>
      </c>
      <c r="AY529" s="6"/>
      <c r="AZ529" s="6"/>
      <c r="BA529" s="6" t="str">
        <f t="shared" si="319"/>
        <v/>
      </c>
      <c r="BB529" s="6" t="str">
        <f>IF(OR(AY529="",AZ529=""),"",SUMIFS('تحميل المصنعيات'!$N:$N,'تحميل المصنعيات'!$F:$F,AZ$2,'تحميل المصنعيات'!$D:$D,AX529))</f>
        <v/>
      </c>
      <c r="BC529" s="55" t="str">
        <f t="shared" si="305"/>
        <v/>
      </c>
      <c r="BD529" s="55" t="str">
        <f t="shared" si="320"/>
        <v/>
      </c>
      <c r="BE529" s="129" t="str">
        <f t="shared" si="330"/>
        <v/>
      </c>
      <c r="BG529" s="4" t="s">
        <v>13</v>
      </c>
      <c r="BH529" s="5">
        <v>45694</v>
      </c>
      <c r="BI529" s="6"/>
      <c r="BJ529" s="6"/>
      <c r="BK529" s="6" t="str">
        <f t="shared" si="321"/>
        <v/>
      </c>
      <c r="BL529" s="6" t="str">
        <f>IF(OR(BI529="",BJ529=""),"",SUMIFS('تحميل المصنعيات'!$N:$N,'تحميل المصنعيات'!$F:$F,BJ$2,'تحميل المصنعيات'!$D:$D,BH529))</f>
        <v/>
      </c>
      <c r="BM529" s="55" t="str">
        <f t="shared" si="306"/>
        <v/>
      </c>
      <c r="BN529" s="55" t="str">
        <f t="shared" si="307"/>
        <v/>
      </c>
      <c r="BO529" s="129" t="str">
        <f t="shared" si="331"/>
        <v/>
      </c>
      <c r="BQ529" s="4" t="s">
        <v>13</v>
      </c>
      <c r="BR529" s="5">
        <v>45694</v>
      </c>
      <c r="BS529" s="6"/>
      <c r="BT529" s="6"/>
      <c r="BU529" s="6" t="str">
        <f t="shared" si="322"/>
        <v/>
      </c>
      <c r="BV529" s="6" t="str">
        <f>IF(OR(BS529="",BT529=""),"",SUMIFS('تحميل المصنعيات'!$N:$N,'تحميل المصنعيات'!$F:$F,BT$2,'تحميل المصنعيات'!$D:$D,BR529))</f>
        <v/>
      </c>
      <c r="BW529" s="55" t="str">
        <f t="shared" si="308"/>
        <v/>
      </c>
      <c r="BX529" s="55" t="str">
        <f t="shared" si="323"/>
        <v/>
      </c>
      <c r="BY529" s="129" t="str">
        <f t="shared" si="332"/>
        <v/>
      </c>
      <c r="CA529" s="4" t="s">
        <v>13</v>
      </c>
      <c r="CB529" s="5">
        <v>45694</v>
      </c>
      <c r="CC529" s="6"/>
      <c r="CD529" s="6"/>
      <c r="CE529" s="6" t="str">
        <f t="shared" si="324"/>
        <v/>
      </c>
      <c r="CF529" s="6" t="str">
        <f>IF(OR(CC529="",CD529=""),"",SUMIFS('تحميل المصنعيات'!$N:$N,'تحميل المصنعيات'!$F:$F,CD$2,'تحميل المصنعيات'!$D:$D,CB529))</f>
        <v/>
      </c>
      <c r="CG529" s="55" t="str">
        <f t="shared" si="309"/>
        <v/>
      </c>
      <c r="CH529" s="55" t="str">
        <f t="shared" si="310"/>
        <v/>
      </c>
      <c r="CI529" s="129" t="str">
        <f t="shared" si="333"/>
        <v/>
      </c>
      <c r="CK529" s="4" t="s">
        <v>13</v>
      </c>
      <c r="CL529" s="5">
        <v>45694</v>
      </c>
      <c r="CM529" s="6"/>
      <c r="CN529" s="6"/>
      <c r="CO529" s="6" t="str">
        <f t="shared" si="325"/>
        <v/>
      </c>
      <c r="CP529" s="6" t="str">
        <f>IF(OR(CM529="",CN529=""),"",SUMIFS('تحميل المصنعيات'!$N:$N,'تحميل المصنعيات'!$F:$F,CN$2,'تحميل المصنعيات'!$D:$D,CL529))</f>
        <v/>
      </c>
      <c r="CQ529" s="55" t="str">
        <f t="shared" si="311"/>
        <v/>
      </c>
      <c r="CR529" s="55" t="str">
        <f t="shared" si="312"/>
        <v/>
      </c>
      <c r="CS529" s="129" t="str">
        <f t="shared" si="334"/>
        <v/>
      </c>
    </row>
    <row r="530" spans="9:97" x14ac:dyDescent="0.25">
      <c r="I530" s="132" t="s">
        <v>30</v>
      </c>
      <c r="J530" s="133">
        <v>45695</v>
      </c>
      <c r="K530" s="134"/>
      <c r="L530" s="134"/>
      <c r="M530" s="134" t="str">
        <f t="shared" si="313"/>
        <v/>
      </c>
      <c r="N530" s="134" t="str">
        <f>IF(OR(K530="",L530=""),"",SUMIFS('تحميل المصنعيات'!$N:$N,'تحميل المصنعيات'!$F:$F,L$2,'تحميل المصنعيات'!$D:$D,J530))</f>
        <v/>
      </c>
      <c r="O530" s="135" t="str">
        <f t="shared" si="299"/>
        <v/>
      </c>
      <c r="P530" s="135" t="str">
        <f t="shared" si="326"/>
        <v/>
      </c>
      <c r="Q530" s="132" t="str">
        <f t="shared" si="314"/>
        <v/>
      </c>
      <c r="S530" s="132" t="s">
        <v>30</v>
      </c>
      <c r="T530" s="133">
        <v>45695</v>
      </c>
      <c r="U530" s="134"/>
      <c r="V530" s="134"/>
      <c r="W530" s="134" t="str">
        <f t="shared" si="315"/>
        <v/>
      </c>
      <c r="X530" s="134" t="str">
        <f>IF(OR(U530="",V530=""),"",SUMIFS('تحميل المصنعيات'!$N:$N,'تحميل المصنعيات'!$F:$F,V$2,'تحميل المصنعيات'!$D:$D,T530))</f>
        <v/>
      </c>
      <c r="Y530" s="135" t="str">
        <f t="shared" si="300"/>
        <v/>
      </c>
      <c r="Z530" s="135" t="str">
        <f t="shared" si="301"/>
        <v/>
      </c>
      <c r="AA530" s="132" t="str">
        <f t="shared" si="327"/>
        <v/>
      </c>
      <c r="AC530" s="132" t="s">
        <v>30</v>
      </c>
      <c r="AD530" s="133">
        <v>45695</v>
      </c>
      <c r="AE530" s="134"/>
      <c r="AF530" s="134"/>
      <c r="AG530" s="134" t="str">
        <f t="shared" si="316"/>
        <v/>
      </c>
      <c r="AH530" s="134" t="str">
        <f>IF(OR(AE530="",AF530=""),"",SUMIFS('تحميل المصنعيات'!$N:$N,'تحميل المصنعيات'!$F:$F,AF$2,'تحميل المصنعيات'!$D:$D,AD530))</f>
        <v/>
      </c>
      <c r="AI530" s="135" t="str">
        <f t="shared" si="302"/>
        <v/>
      </c>
      <c r="AJ530" s="135" t="str">
        <f t="shared" si="317"/>
        <v/>
      </c>
      <c r="AK530" s="132" t="str">
        <f t="shared" si="328"/>
        <v/>
      </c>
      <c r="AM530" s="132" t="s">
        <v>30</v>
      </c>
      <c r="AN530" s="133">
        <v>45695</v>
      </c>
      <c r="AO530" s="134"/>
      <c r="AP530" s="134"/>
      <c r="AQ530" s="134" t="str">
        <f t="shared" si="318"/>
        <v/>
      </c>
      <c r="AR530" s="134" t="str">
        <f>IF(OR(AO530="",AP530=""),"",SUMIFS('تحميل المصنعيات'!$N:$N,'تحميل المصنعيات'!$F:$F,AP$2,'تحميل المصنعيات'!$D:$D,AN530))</f>
        <v/>
      </c>
      <c r="AS530" s="135" t="str">
        <f t="shared" si="303"/>
        <v/>
      </c>
      <c r="AT530" s="135" t="str">
        <f t="shared" si="304"/>
        <v/>
      </c>
      <c r="AU530" s="132" t="str">
        <f t="shared" si="329"/>
        <v/>
      </c>
      <c r="AW530" s="132" t="s">
        <v>30</v>
      </c>
      <c r="AX530" s="133">
        <v>45695</v>
      </c>
      <c r="AY530" s="134"/>
      <c r="AZ530" s="134"/>
      <c r="BA530" s="134" t="str">
        <f t="shared" si="319"/>
        <v/>
      </c>
      <c r="BB530" s="134" t="str">
        <f>IF(OR(AY530="",AZ530=""),"",SUMIFS('تحميل المصنعيات'!$N:$N,'تحميل المصنعيات'!$F:$F,AZ$2,'تحميل المصنعيات'!$D:$D,AX530))</f>
        <v/>
      </c>
      <c r="BC530" s="135" t="str">
        <f t="shared" si="305"/>
        <v/>
      </c>
      <c r="BD530" s="135" t="str">
        <f t="shared" si="320"/>
        <v/>
      </c>
      <c r="BE530" s="132" t="str">
        <f t="shared" si="330"/>
        <v/>
      </c>
      <c r="BG530" s="132" t="s">
        <v>30</v>
      </c>
      <c r="BH530" s="133">
        <v>45695</v>
      </c>
      <c r="BI530" s="134"/>
      <c r="BJ530" s="134"/>
      <c r="BK530" s="134" t="str">
        <f t="shared" si="321"/>
        <v/>
      </c>
      <c r="BL530" s="134" t="str">
        <f>IF(OR(BI530="",BJ530=""),"",SUMIFS('تحميل المصنعيات'!$N:$N,'تحميل المصنعيات'!$F:$F,BJ$2,'تحميل المصنعيات'!$D:$D,BH530))</f>
        <v/>
      </c>
      <c r="BM530" s="135" t="str">
        <f t="shared" si="306"/>
        <v/>
      </c>
      <c r="BN530" s="135" t="str">
        <f t="shared" si="307"/>
        <v/>
      </c>
      <c r="BO530" s="132" t="str">
        <f t="shared" si="331"/>
        <v/>
      </c>
      <c r="BQ530" s="132" t="s">
        <v>30</v>
      </c>
      <c r="BR530" s="133">
        <v>45695</v>
      </c>
      <c r="BS530" s="134"/>
      <c r="BT530" s="134"/>
      <c r="BU530" s="134" t="str">
        <f t="shared" si="322"/>
        <v/>
      </c>
      <c r="BV530" s="134" t="str">
        <f>IF(OR(BS530="",BT530=""),"",SUMIFS('تحميل المصنعيات'!$N:$N,'تحميل المصنعيات'!$F:$F,BT$2,'تحميل المصنعيات'!$D:$D,BR530))</f>
        <v/>
      </c>
      <c r="BW530" s="135" t="str">
        <f t="shared" si="308"/>
        <v/>
      </c>
      <c r="BX530" s="135" t="str">
        <f t="shared" si="323"/>
        <v/>
      </c>
      <c r="BY530" s="132" t="str">
        <f t="shared" si="332"/>
        <v/>
      </c>
      <c r="CA530" s="132" t="s">
        <v>30</v>
      </c>
      <c r="CB530" s="133">
        <v>45695</v>
      </c>
      <c r="CC530" s="134"/>
      <c r="CD530" s="134"/>
      <c r="CE530" s="134" t="str">
        <f t="shared" si="324"/>
        <v/>
      </c>
      <c r="CF530" s="134" t="str">
        <f>IF(OR(CC530="",CD530=""),"",SUMIFS('تحميل المصنعيات'!$N:$N,'تحميل المصنعيات'!$F:$F,CD$2,'تحميل المصنعيات'!$D:$D,CB530))</f>
        <v/>
      </c>
      <c r="CG530" s="135" t="str">
        <f t="shared" si="309"/>
        <v/>
      </c>
      <c r="CH530" s="135" t="str">
        <f t="shared" si="310"/>
        <v/>
      </c>
      <c r="CI530" s="132" t="str">
        <f t="shared" si="333"/>
        <v/>
      </c>
      <c r="CK530" s="132" t="s">
        <v>30</v>
      </c>
      <c r="CL530" s="133">
        <v>45695</v>
      </c>
      <c r="CM530" s="134"/>
      <c r="CN530" s="134"/>
      <c r="CO530" s="134" t="str">
        <f t="shared" si="325"/>
        <v/>
      </c>
      <c r="CP530" s="134" t="str">
        <f>IF(OR(CM530="",CN530=""),"",SUMIFS('تحميل المصنعيات'!$N:$N,'تحميل المصنعيات'!$F:$F,CN$2,'تحميل المصنعيات'!$D:$D,CL530))</f>
        <v/>
      </c>
      <c r="CQ530" s="135" t="str">
        <f t="shared" si="311"/>
        <v/>
      </c>
      <c r="CR530" s="135" t="str">
        <f t="shared" si="312"/>
        <v/>
      </c>
      <c r="CS530" s="132" t="str">
        <f t="shared" si="334"/>
        <v/>
      </c>
    </row>
    <row r="531" spans="9:97" x14ac:dyDescent="0.25">
      <c r="I531" s="4" t="s">
        <v>8</v>
      </c>
      <c r="J531" s="5">
        <v>45696</v>
      </c>
      <c r="K531" s="6"/>
      <c r="L531" s="6"/>
      <c r="M531" s="6" t="str">
        <f t="shared" si="313"/>
        <v/>
      </c>
      <c r="N531" s="6" t="str">
        <f>IF(OR(K531="",L531=""),"",SUMIFS('تحميل المصنعيات'!$N:$N,'تحميل المصنعيات'!$F:$F,L$2,'تحميل المصنعيات'!$D:$D,J531))</f>
        <v/>
      </c>
      <c r="O531" s="55" t="str">
        <f t="shared" si="299"/>
        <v/>
      </c>
      <c r="P531" s="55" t="str">
        <f t="shared" si="326"/>
        <v/>
      </c>
      <c r="Q531" s="129" t="str">
        <f t="shared" si="314"/>
        <v/>
      </c>
      <c r="S531" s="4" t="s">
        <v>8</v>
      </c>
      <c r="T531" s="5">
        <v>45696</v>
      </c>
      <c r="U531" s="6"/>
      <c r="V531" s="6"/>
      <c r="W531" s="6" t="str">
        <f t="shared" si="315"/>
        <v/>
      </c>
      <c r="X531" s="6" t="str">
        <f>IF(OR(U531="",V531=""),"",SUMIFS('تحميل المصنعيات'!$N:$N,'تحميل المصنعيات'!$F:$F,V$2,'تحميل المصنعيات'!$D:$D,T531))</f>
        <v/>
      </c>
      <c r="Y531" s="55" t="str">
        <f t="shared" si="300"/>
        <v/>
      </c>
      <c r="Z531" s="55" t="str">
        <f t="shared" si="301"/>
        <v/>
      </c>
      <c r="AA531" s="129" t="str">
        <f t="shared" si="327"/>
        <v/>
      </c>
      <c r="AC531" s="4" t="s">
        <v>8</v>
      </c>
      <c r="AD531" s="5">
        <v>45696</v>
      </c>
      <c r="AE531" s="6"/>
      <c r="AF531" s="6"/>
      <c r="AG531" s="6" t="str">
        <f t="shared" si="316"/>
        <v/>
      </c>
      <c r="AH531" s="6" t="str">
        <f>IF(OR(AE531="",AF531=""),"",SUMIFS('تحميل المصنعيات'!$N:$N,'تحميل المصنعيات'!$F:$F,AF$2,'تحميل المصنعيات'!$D:$D,AD531))</f>
        <v/>
      </c>
      <c r="AI531" s="55" t="str">
        <f t="shared" si="302"/>
        <v/>
      </c>
      <c r="AJ531" s="55" t="str">
        <f t="shared" si="317"/>
        <v/>
      </c>
      <c r="AK531" s="129" t="str">
        <f t="shared" si="328"/>
        <v/>
      </c>
      <c r="AM531" s="4" t="s">
        <v>8</v>
      </c>
      <c r="AN531" s="5">
        <v>45696</v>
      </c>
      <c r="AO531" s="6"/>
      <c r="AP531" s="6"/>
      <c r="AQ531" s="6" t="str">
        <f t="shared" si="318"/>
        <v/>
      </c>
      <c r="AR531" s="6" t="str">
        <f>IF(OR(AO531="",AP531=""),"",SUMIFS('تحميل المصنعيات'!$N:$N,'تحميل المصنعيات'!$F:$F,AP$2,'تحميل المصنعيات'!$D:$D,AN531))</f>
        <v/>
      </c>
      <c r="AS531" s="55" t="str">
        <f t="shared" si="303"/>
        <v/>
      </c>
      <c r="AT531" s="55" t="str">
        <f t="shared" si="304"/>
        <v/>
      </c>
      <c r="AU531" s="129" t="str">
        <f t="shared" si="329"/>
        <v/>
      </c>
      <c r="AW531" s="4" t="s">
        <v>8</v>
      </c>
      <c r="AX531" s="5">
        <v>45696</v>
      </c>
      <c r="AY531" s="6"/>
      <c r="AZ531" s="6"/>
      <c r="BA531" s="6" t="str">
        <f t="shared" si="319"/>
        <v/>
      </c>
      <c r="BB531" s="6" t="str">
        <f>IF(OR(AY531="",AZ531=""),"",SUMIFS('تحميل المصنعيات'!$N:$N,'تحميل المصنعيات'!$F:$F,AZ$2,'تحميل المصنعيات'!$D:$D,AX531))</f>
        <v/>
      </c>
      <c r="BC531" s="55" t="str">
        <f t="shared" si="305"/>
        <v/>
      </c>
      <c r="BD531" s="55" t="str">
        <f t="shared" si="320"/>
        <v/>
      </c>
      <c r="BE531" s="129" t="str">
        <f t="shared" si="330"/>
        <v/>
      </c>
      <c r="BG531" s="4" t="s">
        <v>8</v>
      </c>
      <c r="BH531" s="5">
        <v>45696</v>
      </c>
      <c r="BI531" s="6"/>
      <c r="BJ531" s="6"/>
      <c r="BK531" s="6" t="str">
        <f t="shared" si="321"/>
        <v/>
      </c>
      <c r="BL531" s="6" t="str">
        <f>IF(OR(BI531="",BJ531=""),"",SUMIFS('تحميل المصنعيات'!$N:$N,'تحميل المصنعيات'!$F:$F,BJ$2,'تحميل المصنعيات'!$D:$D,BH531))</f>
        <v/>
      </c>
      <c r="BM531" s="55" t="str">
        <f t="shared" si="306"/>
        <v/>
      </c>
      <c r="BN531" s="55" t="str">
        <f t="shared" si="307"/>
        <v/>
      </c>
      <c r="BO531" s="129" t="str">
        <f t="shared" si="331"/>
        <v/>
      </c>
      <c r="BQ531" s="4" t="s">
        <v>8</v>
      </c>
      <c r="BR531" s="5">
        <v>45696</v>
      </c>
      <c r="BS531" s="6"/>
      <c r="BT531" s="6"/>
      <c r="BU531" s="6" t="str">
        <f t="shared" si="322"/>
        <v/>
      </c>
      <c r="BV531" s="6" t="str">
        <f>IF(OR(BS531="",BT531=""),"",SUMIFS('تحميل المصنعيات'!$N:$N,'تحميل المصنعيات'!$F:$F,BT$2,'تحميل المصنعيات'!$D:$D,BR531))</f>
        <v/>
      </c>
      <c r="BW531" s="55" t="str">
        <f t="shared" si="308"/>
        <v/>
      </c>
      <c r="BX531" s="55" t="str">
        <f t="shared" si="323"/>
        <v/>
      </c>
      <c r="BY531" s="129" t="str">
        <f t="shared" si="332"/>
        <v/>
      </c>
      <c r="CA531" s="4" t="s">
        <v>8</v>
      </c>
      <c r="CB531" s="5">
        <v>45696</v>
      </c>
      <c r="CC531" s="6"/>
      <c r="CD531" s="6"/>
      <c r="CE531" s="6" t="str">
        <f t="shared" si="324"/>
        <v/>
      </c>
      <c r="CF531" s="6" t="str">
        <f>IF(OR(CC531="",CD531=""),"",SUMIFS('تحميل المصنعيات'!$N:$N,'تحميل المصنعيات'!$F:$F,CD$2,'تحميل المصنعيات'!$D:$D,CB531))</f>
        <v/>
      </c>
      <c r="CG531" s="55" t="str">
        <f t="shared" si="309"/>
        <v/>
      </c>
      <c r="CH531" s="55" t="str">
        <f t="shared" si="310"/>
        <v/>
      </c>
      <c r="CI531" s="129" t="str">
        <f t="shared" si="333"/>
        <v/>
      </c>
      <c r="CK531" s="4" t="s">
        <v>8</v>
      </c>
      <c r="CL531" s="5">
        <v>45696</v>
      </c>
      <c r="CM531" s="6"/>
      <c r="CN531" s="6"/>
      <c r="CO531" s="6" t="str">
        <f t="shared" si="325"/>
        <v/>
      </c>
      <c r="CP531" s="6" t="str">
        <f>IF(OR(CM531="",CN531=""),"",SUMIFS('تحميل المصنعيات'!$N:$N,'تحميل المصنعيات'!$F:$F,CN$2,'تحميل المصنعيات'!$D:$D,CL531))</f>
        <v/>
      </c>
      <c r="CQ531" s="55" t="str">
        <f t="shared" si="311"/>
        <v/>
      </c>
      <c r="CR531" s="55" t="str">
        <f t="shared" si="312"/>
        <v/>
      </c>
      <c r="CS531" s="129" t="str">
        <f t="shared" si="334"/>
        <v/>
      </c>
    </row>
    <row r="532" spans="9:97" x14ac:dyDescent="0.25">
      <c r="I532" s="4" t="s">
        <v>9</v>
      </c>
      <c r="J532" s="5">
        <v>45697</v>
      </c>
      <c r="K532" s="6"/>
      <c r="L532" s="6"/>
      <c r="M532" s="6" t="str">
        <f t="shared" si="313"/>
        <v/>
      </c>
      <c r="N532" s="6" t="str">
        <f>IF(OR(K532="",L532=""),"",SUMIFS('تحميل المصنعيات'!$N:$N,'تحميل المصنعيات'!$F:$F,L$2,'تحميل المصنعيات'!$D:$D,J532))</f>
        <v/>
      </c>
      <c r="O532" s="55" t="str">
        <f t="shared" si="299"/>
        <v/>
      </c>
      <c r="P532" s="55" t="str">
        <f t="shared" si="326"/>
        <v/>
      </c>
      <c r="Q532" s="129" t="str">
        <f t="shared" si="314"/>
        <v/>
      </c>
      <c r="S532" s="4" t="s">
        <v>9</v>
      </c>
      <c r="T532" s="5">
        <v>45697</v>
      </c>
      <c r="U532" s="6"/>
      <c r="V532" s="6"/>
      <c r="W532" s="6" t="str">
        <f t="shared" si="315"/>
        <v/>
      </c>
      <c r="X532" s="6" t="str">
        <f>IF(OR(U532="",V532=""),"",SUMIFS('تحميل المصنعيات'!$N:$N,'تحميل المصنعيات'!$F:$F,V$2,'تحميل المصنعيات'!$D:$D,T532))</f>
        <v/>
      </c>
      <c r="Y532" s="55" t="str">
        <f t="shared" si="300"/>
        <v/>
      </c>
      <c r="Z532" s="55" t="str">
        <f t="shared" si="301"/>
        <v/>
      </c>
      <c r="AA532" s="129" t="str">
        <f t="shared" si="327"/>
        <v/>
      </c>
      <c r="AC532" s="4" t="s">
        <v>9</v>
      </c>
      <c r="AD532" s="5">
        <v>45697</v>
      </c>
      <c r="AE532" s="6"/>
      <c r="AF532" s="6"/>
      <c r="AG532" s="6" t="str">
        <f t="shared" si="316"/>
        <v/>
      </c>
      <c r="AH532" s="6" t="str">
        <f>IF(OR(AE532="",AF532=""),"",SUMIFS('تحميل المصنعيات'!$N:$N,'تحميل المصنعيات'!$F:$F,AF$2,'تحميل المصنعيات'!$D:$D,AD532))</f>
        <v/>
      </c>
      <c r="AI532" s="55" t="str">
        <f t="shared" si="302"/>
        <v/>
      </c>
      <c r="AJ532" s="55" t="str">
        <f t="shared" si="317"/>
        <v/>
      </c>
      <c r="AK532" s="129" t="str">
        <f t="shared" si="328"/>
        <v/>
      </c>
      <c r="AM532" s="4" t="s">
        <v>9</v>
      </c>
      <c r="AN532" s="5">
        <v>45697</v>
      </c>
      <c r="AO532" s="6"/>
      <c r="AP532" s="6"/>
      <c r="AQ532" s="6" t="str">
        <f t="shared" si="318"/>
        <v/>
      </c>
      <c r="AR532" s="6" t="str">
        <f>IF(OR(AO532="",AP532=""),"",SUMIFS('تحميل المصنعيات'!$N:$N,'تحميل المصنعيات'!$F:$F,AP$2,'تحميل المصنعيات'!$D:$D,AN532))</f>
        <v/>
      </c>
      <c r="AS532" s="55" t="str">
        <f t="shared" si="303"/>
        <v/>
      </c>
      <c r="AT532" s="55" t="str">
        <f t="shared" si="304"/>
        <v/>
      </c>
      <c r="AU532" s="129" t="str">
        <f t="shared" si="329"/>
        <v/>
      </c>
      <c r="AW532" s="4" t="s">
        <v>9</v>
      </c>
      <c r="AX532" s="5">
        <v>45697</v>
      </c>
      <c r="AY532" s="6"/>
      <c r="AZ532" s="6"/>
      <c r="BA532" s="6" t="str">
        <f t="shared" si="319"/>
        <v/>
      </c>
      <c r="BB532" s="6" t="str">
        <f>IF(OR(AY532="",AZ532=""),"",SUMIFS('تحميل المصنعيات'!$N:$N,'تحميل المصنعيات'!$F:$F,AZ$2,'تحميل المصنعيات'!$D:$D,AX532))</f>
        <v/>
      </c>
      <c r="BC532" s="55" t="str">
        <f t="shared" si="305"/>
        <v/>
      </c>
      <c r="BD532" s="55" t="str">
        <f t="shared" si="320"/>
        <v/>
      </c>
      <c r="BE532" s="129" t="str">
        <f t="shared" si="330"/>
        <v/>
      </c>
      <c r="BG532" s="4" t="s">
        <v>9</v>
      </c>
      <c r="BH532" s="5">
        <v>45697</v>
      </c>
      <c r="BI532" s="6"/>
      <c r="BJ532" s="6"/>
      <c r="BK532" s="6" t="str">
        <f t="shared" si="321"/>
        <v/>
      </c>
      <c r="BL532" s="6" t="str">
        <f>IF(OR(BI532="",BJ532=""),"",SUMIFS('تحميل المصنعيات'!$N:$N,'تحميل المصنعيات'!$F:$F,BJ$2,'تحميل المصنعيات'!$D:$D,BH532))</f>
        <v/>
      </c>
      <c r="BM532" s="55" t="str">
        <f t="shared" si="306"/>
        <v/>
      </c>
      <c r="BN532" s="55" t="str">
        <f t="shared" si="307"/>
        <v/>
      </c>
      <c r="BO532" s="129" t="str">
        <f t="shared" si="331"/>
        <v/>
      </c>
      <c r="BQ532" s="4" t="s">
        <v>9</v>
      </c>
      <c r="BR532" s="5">
        <v>45697</v>
      </c>
      <c r="BS532" s="6"/>
      <c r="BT532" s="6"/>
      <c r="BU532" s="6" t="str">
        <f t="shared" si="322"/>
        <v/>
      </c>
      <c r="BV532" s="6" t="str">
        <f>IF(OR(BS532="",BT532=""),"",SUMIFS('تحميل المصنعيات'!$N:$N,'تحميل المصنعيات'!$F:$F,BT$2,'تحميل المصنعيات'!$D:$D,BR532))</f>
        <v/>
      </c>
      <c r="BW532" s="55" t="str">
        <f t="shared" si="308"/>
        <v/>
      </c>
      <c r="BX532" s="55" t="str">
        <f t="shared" si="323"/>
        <v/>
      </c>
      <c r="BY532" s="129" t="str">
        <f t="shared" si="332"/>
        <v/>
      </c>
      <c r="CA532" s="4" t="s">
        <v>9</v>
      </c>
      <c r="CB532" s="5">
        <v>45697</v>
      </c>
      <c r="CC532" s="6"/>
      <c r="CD532" s="6"/>
      <c r="CE532" s="6" t="str">
        <f t="shared" si="324"/>
        <v/>
      </c>
      <c r="CF532" s="6" t="str">
        <f>IF(OR(CC532="",CD532=""),"",SUMIFS('تحميل المصنعيات'!$N:$N,'تحميل المصنعيات'!$F:$F,CD$2,'تحميل المصنعيات'!$D:$D,CB532))</f>
        <v/>
      </c>
      <c r="CG532" s="55" t="str">
        <f t="shared" si="309"/>
        <v/>
      </c>
      <c r="CH532" s="55" t="str">
        <f t="shared" si="310"/>
        <v/>
      </c>
      <c r="CI532" s="129" t="str">
        <f t="shared" si="333"/>
        <v/>
      </c>
      <c r="CK532" s="4" t="s">
        <v>9</v>
      </c>
      <c r="CL532" s="5">
        <v>45697</v>
      </c>
      <c r="CM532" s="6"/>
      <c r="CN532" s="6"/>
      <c r="CO532" s="6" t="str">
        <f t="shared" si="325"/>
        <v/>
      </c>
      <c r="CP532" s="6" t="str">
        <f>IF(OR(CM532="",CN532=""),"",SUMIFS('تحميل المصنعيات'!$N:$N,'تحميل المصنعيات'!$F:$F,CN$2,'تحميل المصنعيات'!$D:$D,CL532))</f>
        <v/>
      </c>
      <c r="CQ532" s="55" t="str">
        <f t="shared" si="311"/>
        <v/>
      </c>
      <c r="CR532" s="55" t="str">
        <f t="shared" si="312"/>
        <v/>
      </c>
      <c r="CS532" s="129" t="str">
        <f t="shared" si="334"/>
        <v/>
      </c>
    </row>
    <row r="533" spans="9:97" x14ac:dyDescent="0.25">
      <c r="I533" s="4" t="s">
        <v>10</v>
      </c>
      <c r="J533" s="5">
        <v>45698</v>
      </c>
      <c r="K533" s="6"/>
      <c r="L533" s="6"/>
      <c r="M533" s="6" t="str">
        <f t="shared" si="313"/>
        <v/>
      </c>
      <c r="N533" s="6" t="str">
        <f>IF(OR(K533="",L533=""),"",SUMIFS('تحميل المصنعيات'!$N:$N,'تحميل المصنعيات'!$F:$F,L$2,'تحميل المصنعيات'!$D:$D,J533))</f>
        <v/>
      </c>
      <c r="O533" s="55" t="str">
        <f t="shared" si="299"/>
        <v/>
      </c>
      <c r="P533" s="55" t="str">
        <f t="shared" si="326"/>
        <v/>
      </c>
      <c r="Q533" s="129" t="str">
        <f t="shared" si="314"/>
        <v/>
      </c>
      <c r="S533" s="4" t="s">
        <v>10</v>
      </c>
      <c r="T533" s="5">
        <v>45698</v>
      </c>
      <c r="U533" s="6"/>
      <c r="V533" s="6"/>
      <c r="W533" s="6" t="str">
        <f t="shared" si="315"/>
        <v/>
      </c>
      <c r="X533" s="6" t="str">
        <f>IF(OR(U533="",V533=""),"",SUMIFS('تحميل المصنعيات'!$N:$N,'تحميل المصنعيات'!$F:$F,V$2,'تحميل المصنعيات'!$D:$D,T533))</f>
        <v/>
      </c>
      <c r="Y533" s="55" t="str">
        <f t="shared" si="300"/>
        <v/>
      </c>
      <c r="Z533" s="55" t="str">
        <f t="shared" si="301"/>
        <v/>
      </c>
      <c r="AA533" s="129" t="str">
        <f t="shared" si="327"/>
        <v/>
      </c>
      <c r="AC533" s="4" t="s">
        <v>10</v>
      </c>
      <c r="AD533" s="5">
        <v>45698</v>
      </c>
      <c r="AE533" s="6"/>
      <c r="AF533" s="6"/>
      <c r="AG533" s="6" t="str">
        <f t="shared" si="316"/>
        <v/>
      </c>
      <c r="AH533" s="6" t="str">
        <f>IF(OR(AE533="",AF533=""),"",SUMIFS('تحميل المصنعيات'!$N:$N,'تحميل المصنعيات'!$F:$F,AF$2,'تحميل المصنعيات'!$D:$D,AD533))</f>
        <v/>
      </c>
      <c r="AI533" s="55" t="str">
        <f t="shared" si="302"/>
        <v/>
      </c>
      <c r="AJ533" s="55" t="str">
        <f t="shared" si="317"/>
        <v/>
      </c>
      <c r="AK533" s="129" t="str">
        <f t="shared" si="328"/>
        <v/>
      </c>
      <c r="AM533" s="4" t="s">
        <v>10</v>
      </c>
      <c r="AN533" s="5">
        <v>45698</v>
      </c>
      <c r="AO533" s="6"/>
      <c r="AP533" s="6"/>
      <c r="AQ533" s="6" t="str">
        <f t="shared" si="318"/>
        <v/>
      </c>
      <c r="AR533" s="6" t="str">
        <f>IF(OR(AO533="",AP533=""),"",SUMIFS('تحميل المصنعيات'!$N:$N,'تحميل المصنعيات'!$F:$F,AP$2,'تحميل المصنعيات'!$D:$D,AN533))</f>
        <v/>
      </c>
      <c r="AS533" s="55" t="str">
        <f t="shared" si="303"/>
        <v/>
      </c>
      <c r="AT533" s="55" t="str">
        <f t="shared" si="304"/>
        <v/>
      </c>
      <c r="AU533" s="129" t="str">
        <f t="shared" si="329"/>
        <v/>
      </c>
      <c r="AW533" s="4" t="s">
        <v>10</v>
      </c>
      <c r="AX533" s="5">
        <v>45698</v>
      </c>
      <c r="AY533" s="6"/>
      <c r="AZ533" s="6"/>
      <c r="BA533" s="6" t="str">
        <f t="shared" si="319"/>
        <v/>
      </c>
      <c r="BB533" s="6" t="str">
        <f>IF(OR(AY533="",AZ533=""),"",SUMIFS('تحميل المصنعيات'!$N:$N,'تحميل المصنعيات'!$F:$F,AZ$2,'تحميل المصنعيات'!$D:$D,AX533))</f>
        <v/>
      </c>
      <c r="BC533" s="55" t="str">
        <f t="shared" si="305"/>
        <v/>
      </c>
      <c r="BD533" s="55" t="str">
        <f t="shared" si="320"/>
        <v/>
      </c>
      <c r="BE533" s="129" t="str">
        <f t="shared" si="330"/>
        <v/>
      </c>
      <c r="BG533" s="4" t="s">
        <v>10</v>
      </c>
      <c r="BH533" s="5">
        <v>45698</v>
      </c>
      <c r="BI533" s="6"/>
      <c r="BJ533" s="6"/>
      <c r="BK533" s="6" t="str">
        <f t="shared" si="321"/>
        <v/>
      </c>
      <c r="BL533" s="6" t="str">
        <f>IF(OR(BI533="",BJ533=""),"",SUMIFS('تحميل المصنعيات'!$N:$N,'تحميل المصنعيات'!$F:$F,BJ$2,'تحميل المصنعيات'!$D:$D,BH533))</f>
        <v/>
      </c>
      <c r="BM533" s="55" t="str">
        <f t="shared" si="306"/>
        <v/>
      </c>
      <c r="BN533" s="55" t="str">
        <f t="shared" si="307"/>
        <v/>
      </c>
      <c r="BO533" s="129" t="str">
        <f t="shared" si="331"/>
        <v/>
      </c>
      <c r="BQ533" s="4" t="s">
        <v>10</v>
      </c>
      <c r="BR533" s="5">
        <v>45698</v>
      </c>
      <c r="BS533" s="6"/>
      <c r="BT533" s="6"/>
      <c r="BU533" s="6" t="str">
        <f t="shared" si="322"/>
        <v/>
      </c>
      <c r="BV533" s="6" t="str">
        <f>IF(OR(BS533="",BT533=""),"",SUMIFS('تحميل المصنعيات'!$N:$N,'تحميل المصنعيات'!$F:$F,BT$2,'تحميل المصنعيات'!$D:$D,BR533))</f>
        <v/>
      </c>
      <c r="BW533" s="55" t="str">
        <f t="shared" si="308"/>
        <v/>
      </c>
      <c r="BX533" s="55" t="str">
        <f t="shared" si="323"/>
        <v/>
      </c>
      <c r="BY533" s="129" t="str">
        <f t="shared" si="332"/>
        <v/>
      </c>
      <c r="CA533" s="4" t="s">
        <v>10</v>
      </c>
      <c r="CB533" s="5">
        <v>45698</v>
      </c>
      <c r="CC533" s="6"/>
      <c r="CD533" s="6"/>
      <c r="CE533" s="6" t="str">
        <f t="shared" si="324"/>
        <v/>
      </c>
      <c r="CF533" s="6" t="str">
        <f>IF(OR(CC533="",CD533=""),"",SUMIFS('تحميل المصنعيات'!$N:$N,'تحميل المصنعيات'!$F:$F,CD$2,'تحميل المصنعيات'!$D:$D,CB533))</f>
        <v/>
      </c>
      <c r="CG533" s="55" t="str">
        <f t="shared" si="309"/>
        <v/>
      </c>
      <c r="CH533" s="55" t="str">
        <f t="shared" si="310"/>
        <v/>
      </c>
      <c r="CI533" s="129" t="str">
        <f t="shared" si="333"/>
        <v/>
      </c>
      <c r="CK533" s="4" t="s">
        <v>10</v>
      </c>
      <c r="CL533" s="5">
        <v>45698</v>
      </c>
      <c r="CM533" s="6"/>
      <c r="CN533" s="6"/>
      <c r="CO533" s="6" t="str">
        <f t="shared" si="325"/>
        <v/>
      </c>
      <c r="CP533" s="6" t="str">
        <f>IF(OR(CM533="",CN533=""),"",SUMIFS('تحميل المصنعيات'!$N:$N,'تحميل المصنعيات'!$F:$F,CN$2,'تحميل المصنعيات'!$D:$D,CL533))</f>
        <v/>
      </c>
      <c r="CQ533" s="55" t="str">
        <f t="shared" si="311"/>
        <v/>
      </c>
      <c r="CR533" s="55" t="str">
        <f t="shared" si="312"/>
        <v/>
      </c>
      <c r="CS533" s="129" t="str">
        <f t="shared" si="334"/>
        <v/>
      </c>
    </row>
    <row r="534" spans="9:97" x14ac:dyDescent="0.25">
      <c r="I534" s="4" t="s">
        <v>11</v>
      </c>
      <c r="J534" s="5">
        <v>45699</v>
      </c>
      <c r="K534" s="6"/>
      <c r="L534" s="6"/>
      <c r="M534" s="6" t="str">
        <f t="shared" si="313"/>
        <v/>
      </c>
      <c r="N534" s="6" t="str">
        <f>IF(OR(K534="",L534=""),"",SUMIFS('تحميل المصنعيات'!$N:$N,'تحميل المصنعيات'!$F:$F,L$2,'تحميل المصنعيات'!$D:$D,J534))</f>
        <v/>
      </c>
      <c r="O534" s="55" t="str">
        <f t="shared" si="299"/>
        <v/>
      </c>
      <c r="P534" s="55" t="str">
        <f t="shared" si="326"/>
        <v/>
      </c>
      <c r="Q534" s="129" t="str">
        <f t="shared" si="314"/>
        <v/>
      </c>
      <c r="S534" s="4" t="s">
        <v>11</v>
      </c>
      <c r="T534" s="5">
        <v>45699</v>
      </c>
      <c r="U534" s="6"/>
      <c r="V534" s="6"/>
      <c r="W534" s="6" t="str">
        <f t="shared" si="315"/>
        <v/>
      </c>
      <c r="X534" s="6" t="str">
        <f>IF(OR(U534="",V534=""),"",SUMIFS('تحميل المصنعيات'!$N:$N,'تحميل المصنعيات'!$F:$F,V$2,'تحميل المصنعيات'!$D:$D,T534))</f>
        <v/>
      </c>
      <c r="Y534" s="55" t="str">
        <f t="shared" si="300"/>
        <v/>
      </c>
      <c r="Z534" s="55" t="str">
        <f t="shared" si="301"/>
        <v/>
      </c>
      <c r="AA534" s="129" t="str">
        <f t="shared" si="327"/>
        <v/>
      </c>
      <c r="AC534" s="4" t="s">
        <v>11</v>
      </c>
      <c r="AD534" s="5">
        <v>45699</v>
      </c>
      <c r="AE534" s="6"/>
      <c r="AF534" s="6"/>
      <c r="AG534" s="6" t="str">
        <f t="shared" si="316"/>
        <v/>
      </c>
      <c r="AH534" s="6" t="str">
        <f>IF(OR(AE534="",AF534=""),"",SUMIFS('تحميل المصنعيات'!$N:$N,'تحميل المصنعيات'!$F:$F,AF$2,'تحميل المصنعيات'!$D:$D,AD534))</f>
        <v/>
      </c>
      <c r="AI534" s="55" t="str">
        <f t="shared" si="302"/>
        <v/>
      </c>
      <c r="AJ534" s="55" t="str">
        <f t="shared" si="317"/>
        <v/>
      </c>
      <c r="AK534" s="129" t="str">
        <f t="shared" si="328"/>
        <v/>
      </c>
      <c r="AM534" s="4" t="s">
        <v>11</v>
      </c>
      <c r="AN534" s="5">
        <v>45699</v>
      </c>
      <c r="AO534" s="6"/>
      <c r="AP534" s="6"/>
      <c r="AQ534" s="6" t="str">
        <f t="shared" si="318"/>
        <v/>
      </c>
      <c r="AR534" s="6" t="str">
        <f>IF(OR(AO534="",AP534=""),"",SUMIFS('تحميل المصنعيات'!$N:$N,'تحميل المصنعيات'!$F:$F,AP$2,'تحميل المصنعيات'!$D:$D,AN534))</f>
        <v/>
      </c>
      <c r="AS534" s="55" t="str">
        <f t="shared" si="303"/>
        <v/>
      </c>
      <c r="AT534" s="55" t="str">
        <f t="shared" si="304"/>
        <v/>
      </c>
      <c r="AU534" s="129" t="str">
        <f t="shared" si="329"/>
        <v/>
      </c>
      <c r="AW534" s="4" t="s">
        <v>11</v>
      </c>
      <c r="AX534" s="5">
        <v>45699</v>
      </c>
      <c r="AY534" s="6"/>
      <c r="AZ534" s="6"/>
      <c r="BA534" s="6" t="str">
        <f t="shared" si="319"/>
        <v/>
      </c>
      <c r="BB534" s="6" t="str">
        <f>IF(OR(AY534="",AZ534=""),"",SUMIFS('تحميل المصنعيات'!$N:$N,'تحميل المصنعيات'!$F:$F,AZ$2,'تحميل المصنعيات'!$D:$D,AX534))</f>
        <v/>
      </c>
      <c r="BC534" s="55" t="str">
        <f t="shared" si="305"/>
        <v/>
      </c>
      <c r="BD534" s="55" t="str">
        <f t="shared" si="320"/>
        <v/>
      </c>
      <c r="BE534" s="129" t="str">
        <f t="shared" si="330"/>
        <v/>
      </c>
      <c r="BG534" s="4" t="s">
        <v>11</v>
      </c>
      <c r="BH534" s="5">
        <v>45699</v>
      </c>
      <c r="BI534" s="6"/>
      <c r="BJ534" s="6"/>
      <c r="BK534" s="6" t="str">
        <f t="shared" si="321"/>
        <v/>
      </c>
      <c r="BL534" s="6" t="str">
        <f>IF(OR(BI534="",BJ534=""),"",SUMIFS('تحميل المصنعيات'!$N:$N,'تحميل المصنعيات'!$F:$F,BJ$2,'تحميل المصنعيات'!$D:$D,BH534))</f>
        <v/>
      </c>
      <c r="BM534" s="55" t="str">
        <f t="shared" si="306"/>
        <v/>
      </c>
      <c r="BN534" s="55" t="str">
        <f t="shared" si="307"/>
        <v/>
      </c>
      <c r="BO534" s="129" t="str">
        <f t="shared" si="331"/>
        <v/>
      </c>
      <c r="BQ534" s="4" t="s">
        <v>11</v>
      </c>
      <c r="BR534" s="5">
        <v>45699</v>
      </c>
      <c r="BS534" s="6"/>
      <c r="BT534" s="6"/>
      <c r="BU534" s="6" t="str">
        <f t="shared" si="322"/>
        <v/>
      </c>
      <c r="BV534" s="6" t="str">
        <f>IF(OR(BS534="",BT534=""),"",SUMIFS('تحميل المصنعيات'!$N:$N,'تحميل المصنعيات'!$F:$F,BT$2,'تحميل المصنعيات'!$D:$D,BR534))</f>
        <v/>
      </c>
      <c r="BW534" s="55" t="str">
        <f t="shared" si="308"/>
        <v/>
      </c>
      <c r="BX534" s="55" t="str">
        <f t="shared" si="323"/>
        <v/>
      </c>
      <c r="BY534" s="129" t="str">
        <f t="shared" si="332"/>
        <v/>
      </c>
      <c r="CA534" s="4" t="s">
        <v>11</v>
      </c>
      <c r="CB534" s="5">
        <v>45699</v>
      </c>
      <c r="CC534" s="6"/>
      <c r="CD534" s="6"/>
      <c r="CE534" s="6" t="str">
        <f t="shared" si="324"/>
        <v/>
      </c>
      <c r="CF534" s="6" t="str">
        <f>IF(OR(CC534="",CD534=""),"",SUMIFS('تحميل المصنعيات'!$N:$N,'تحميل المصنعيات'!$F:$F,CD$2,'تحميل المصنعيات'!$D:$D,CB534))</f>
        <v/>
      </c>
      <c r="CG534" s="55" t="str">
        <f t="shared" si="309"/>
        <v/>
      </c>
      <c r="CH534" s="55" t="str">
        <f t="shared" si="310"/>
        <v/>
      </c>
      <c r="CI534" s="129" t="str">
        <f t="shared" si="333"/>
        <v/>
      </c>
      <c r="CK534" s="4" t="s">
        <v>11</v>
      </c>
      <c r="CL534" s="5">
        <v>45699</v>
      </c>
      <c r="CM534" s="6"/>
      <c r="CN534" s="6"/>
      <c r="CO534" s="6" t="str">
        <f t="shared" si="325"/>
        <v/>
      </c>
      <c r="CP534" s="6" t="str">
        <f>IF(OR(CM534="",CN534=""),"",SUMIFS('تحميل المصنعيات'!$N:$N,'تحميل المصنعيات'!$F:$F,CN$2,'تحميل المصنعيات'!$D:$D,CL534))</f>
        <v/>
      </c>
      <c r="CQ534" s="55" t="str">
        <f t="shared" si="311"/>
        <v/>
      </c>
      <c r="CR534" s="55" t="str">
        <f t="shared" si="312"/>
        <v/>
      </c>
      <c r="CS534" s="129" t="str">
        <f t="shared" si="334"/>
        <v/>
      </c>
    </row>
    <row r="535" spans="9:97" x14ac:dyDescent="0.25">
      <c r="I535" s="4" t="s">
        <v>12</v>
      </c>
      <c r="J535" s="5">
        <v>45700</v>
      </c>
      <c r="K535" s="6"/>
      <c r="L535" s="6"/>
      <c r="M535" s="6" t="str">
        <f t="shared" si="313"/>
        <v/>
      </c>
      <c r="N535" s="6" t="str">
        <f>IF(OR(K535="",L535=""),"",SUMIFS('تحميل المصنعيات'!$N:$N,'تحميل المصنعيات'!$F:$F,L$2,'تحميل المصنعيات'!$D:$D,J535))</f>
        <v/>
      </c>
      <c r="O535" s="55" t="str">
        <f t="shared" si="299"/>
        <v/>
      </c>
      <c r="P535" s="55" t="str">
        <f t="shared" si="326"/>
        <v/>
      </c>
      <c r="Q535" s="129" t="str">
        <f t="shared" si="314"/>
        <v/>
      </c>
      <c r="S535" s="4" t="s">
        <v>12</v>
      </c>
      <c r="T535" s="5">
        <v>45700</v>
      </c>
      <c r="U535" s="6"/>
      <c r="V535" s="6"/>
      <c r="W535" s="6" t="str">
        <f t="shared" si="315"/>
        <v/>
      </c>
      <c r="X535" s="6" t="str">
        <f>IF(OR(U535="",V535=""),"",SUMIFS('تحميل المصنعيات'!$N:$N,'تحميل المصنعيات'!$F:$F,V$2,'تحميل المصنعيات'!$D:$D,T535))</f>
        <v/>
      </c>
      <c r="Y535" s="55" t="str">
        <f t="shared" si="300"/>
        <v/>
      </c>
      <c r="Z535" s="55" t="str">
        <f t="shared" si="301"/>
        <v/>
      </c>
      <c r="AA535" s="129" t="str">
        <f t="shared" si="327"/>
        <v/>
      </c>
      <c r="AC535" s="4" t="s">
        <v>12</v>
      </c>
      <c r="AD535" s="5">
        <v>45700</v>
      </c>
      <c r="AE535" s="6"/>
      <c r="AF535" s="6"/>
      <c r="AG535" s="6" t="str">
        <f t="shared" si="316"/>
        <v/>
      </c>
      <c r="AH535" s="6" t="str">
        <f>IF(OR(AE535="",AF535=""),"",SUMIFS('تحميل المصنعيات'!$N:$N,'تحميل المصنعيات'!$F:$F,AF$2,'تحميل المصنعيات'!$D:$D,AD535))</f>
        <v/>
      </c>
      <c r="AI535" s="55" t="str">
        <f t="shared" si="302"/>
        <v/>
      </c>
      <c r="AJ535" s="55" t="str">
        <f t="shared" si="317"/>
        <v/>
      </c>
      <c r="AK535" s="129" t="str">
        <f t="shared" si="328"/>
        <v/>
      </c>
      <c r="AM535" s="4" t="s">
        <v>12</v>
      </c>
      <c r="AN535" s="5">
        <v>45700</v>
      </c>
      <c r="AO535" s="6"/>
      <c r="AP535" s="6"/>
      <c r="AQ535" s="6" t="str">
        <f t="shared" si="318"/>
        <v/>
      </c>
      <c r="AR535" s="6" t="str">
        <f>IF(OR(AO535="",AP535=""),"",SUMIFS('تحميل المصنعيات'!$N:$N,'تحميل المصنعيات'!$F:$F,AP$2,'تحميل المصنعيات'!$D:$D,AN535))</f>
        <v/>
      </c>
      <c r="AS535" s="55" t="str">
        <f t="shared" si="303"/>
        <v/>
      </c>
      <c r="AT535" s="55" t="str">
        <f t="shared" si="304"/>
        <v/>
      </c>
      <c r="AU535" s="129" t="str">
        <f t="shared" si="329"/>
        <v/>
      </c>
      <c r="AW535" s="4" t="s">
        <v>12</v>
      </c>
      <c r="AX535" s="5">
        <v>45700</v>
      </c>
      <c r="AY535" s="6"/>
      <c r="AZ535" s="6"/>
      <c r="BA535" s="6" t="str">
        <f t="shared" si="319"/>
        <v/>
      </c>
      <c r="BB535" s="6" t="str">
        <f>IF(OR(AY535="",AZ535=""),"",SUMIFS('تحميل المصنعيات'!$N:$N,'تحميل المصنعيات'!$F:$F,AZ$2,'تحميل المصنعيات'!$D:$D,AX535))</f>
        <v/>
      </c>
      <c r="BC535" s="55" t="str">
        <f t="shared" si="305"/>
        <v/>
      </c>
      <c r="BD535" s="55" t="str">
        <f t="shared" si="320"/>
        <v/>
      </c>
      <c r="BE535" s="129" t="str">
        <f t="shared" si="330"/>
        <v/>
      </c>
      <c r="BG535" s="4" t="s">
        <v>12</v>
      </c>
      <c r="BH535" s="5">
        <v>45700</v>
      </c>
      <c r="BI535" s="6"/>
      <c r="BJ535" s="6"/>
      <c r="BK535" s="6" t="str">
        <f t="shared" si="321"/>
        <v/>
      </c>
      <c r="BL535" s="6" t="str">
        <f>IF(OR(BI535="",BJ535=""),"",SUMIFS('تحميل المصنعيات'!$N:$N,'تحميل المصنعيات'!$F:$F,BJ$2,'تحميل المصنعيات'!$D:$D,BH535))</f>
        <v/>
      </c>
      <c r="BM535" s="55" t="str">
        <f t="shared" si="306"/>
        <v/>
      </c>
      <c r="BN535" s="55" t="str">
        <f t="shared" si="307"/>
        <v/>
      </c>
      <c r="BO535" s="129" t="str">
        <f t="shared" si="331"/>
        <v/>
      </c>
      <c r="BQ535" s="4" t="s">
        <v>12</v>
      </c>
      <c r="BR535" s="5">
        <v>45700</v>
      </c>
      <c r="BS535" s="6"/>
      <c r="BT535" s="6"/>
      <c r="BU535" s="6" t="str">
        <f t="shared" si="322"/>
        <v/>
      </c>
      <c r="BV535" s="6" t="str">
        <f>IF(OR(BS535="",BT535=""),"",SUMIFS('تحميل المصنعيات'!$N:$N,'تحميل المصنعيات'!$F:$F,BT$2,'تحميل المصنعيات'!$D:$D,BR535))</f>
        <v/>
      </c>
      <c r="BW535" s="55" t="str">
        <f t="shared" si="308"/>
        <v/>
      </c>
      <c r="BX535" s="55" t="str">
        <f t="shared" si="323"/>
        <v/>
      </c>
      <c r="BY535" s="129" t="str">
        <f t="shared" si="332"/>
        <v/>
      </c>
      <c r="CA535" s="4" t="s">
        <v>12</v>
      </c>
      <c r="CB535" s="5">
        <v>45700</v>
      </c>
      <c r="CC535" s="6"/>
      <c r="CD535" s="6"/>
      <c r="CE535" s="6" t="str">
        <f t="shared" si="324"/>
        <v/>
      </c>
      <c r="CF535" s="6" t="str">
        <f>IF(OR(CC535="",CD535=""),"",SUMIFS('تحميل المصنعيات'!$N:$N,'تحميل المصنعيات'!$F:$F,CD$2,'تحميل المصنعيات'!$D:$D,CB535))</f>
        <v/>
      </c>
      <c r="CG535" s="55" t="str">
        <f t="shared" si="309"/>
        <v/>
      </c>
      <c r="CH535" s="55" t="str">
        <f t="shared" si="310"/>
        <v/>
      </c>
      <c r="CI535" s="129" t="str">
        <f t="shared" si="333"/>
        <v/>
      </c>
      <c r="CK535" s="4" t="s">
        <v>12</v>
      </c>
      <c r="CL535" s="5">
        <v>45700</v>
      </c>
      <c r="CM535" s="6"/>
      <c r="CN535" s="6"/>
      <c r="CO535" s="6" t="str">
        <f t="shared" si="325"/>
        <v/>
      </c>
      <c r="CP535" s="6" t="str">
        <f>IF(OR(CM535="",CN535=""),"",SUMIFS('تحميل المصنعيات'!$N:$N,'تحميل المصنعيات'!$F:$F,CN$2,'تحميل المصنعيات'!$D:$D,CL535))</f>
        <v/>
      </c>
      <c r="CQ535" s="55" t="str">
        <f t="shared" si="311"/>
        <v/>
      </c>
      <c r="CR535" s="55" t="str">
        <f t="shared" si="312"/>
        <v/>
      </c>
      <c r="CS535" s="129" t="str">
        <f t="shared" si="334"/>
        <v/>
      </c>
    </row>
    <row r="536" spans="9:97" x14ac:dyDescent="0.25">
      <c r="I536" s="4" t="s">
        <v>13</v>
      </c>
      <c r="J536" s="5">
        <v>45701</v>
      </c>
      <c r="K536" s="6"/>
      <c r="L536" s="6"/>
      <c r="M536" s="6" t="str">
        <f t="shared" si="313"/>
        <v/>
      </c>
      <c r="N536" s="6" t="str">
        <f>IF(OR(K536="",L536=""),"",SUMIFS('تحميل المصنعيات'!$N:$N,'تحميل المصنعيات'!$F:$F,L$2,'تحميل المصنعيات'!$D:$D,J536))</f>
        <v/>
      </c>
      <c r="O536" s="55" t="str">
        <f t="shared" si="299"/>
        <v/>
      </c>
      <c r="P536" s="55" t="str">
        <f t="shared" si="326"/>
        <v/>
      </c>
      <c r="Q536" s="129" t="str">
        <f t="shared" si="314"/>
        <v/>
      </c>
      <c r="S536" s="4" t="s">
        <v>13</v>
      </c>
      <c r="T536" s="5">
        <v>45701</v>
      </c>
      <c r="U536" s="6"/>
      <c r="V536" s="6"/>
      <c r="W536" s="6" t="str">
        <f t="shared" si="315"/>
        <v/>
      </c>
      <c r="X536" s="6" t="str">
        <f>IF(OR(U536="",V536=""),"",SUMIFS('تحميل المصنعيات'!$N:$N,'تحميل المصنعيات'!$F:$F,V$2,'تحميل المصنعيات'!$D:$D,T536))</f>
        <v/>
      </c>
      <c r="Y536" s="55" t="str">
        <f t="shared" si="300"/>
        <v/>
      </c>
      <c r="Z536" s="55" t="str">
        <f t="shared" si="301"/>
        <v/>
      </c>
      <c r="AA536" s="129" t="str">
        <f t="shared" si="327"/>
        <v/>
      </c>
      <c r="AC536" s="4" t="s">
        <v>13</v>
      </c>
      <c r="AD536" s="5">
        <v>45701</v>
      </c>
      <c r="AE536" s="6"/>
      <c r="AF536" s="6"/>
      <c r="AG536" s="6" t="str">
        <f t="shared" si="316"/>
        <v/>
      </c>
      <c r="AH536" s="6" t="str">
        <f>IF(OR(AE536="",AF536=""),"",SUMIFS('تحميل المصنعيات'!$N:$N,'تحميل المصنعيات'!$F:$F,AF$2,'تحميل المصنعيات'!$D:$D,AD536))</f>
        <v/>
      </c>
      <c r="AI536" s="55" t="str">
        <f t="shared" si="302"/>
        <v/>
      </c>
      <c r="AJ536" s="55" t="str">
        <f t="shared" si="317"/>
        <v/>
      </c>
      <c r="AK536" s="129" t="str">
        <f t="shared" si="328"/>
        <v/>
      </c>
      <c r="AM536" s="4" t="s">
        <v>13</v>
      </c>
      <c r="AN536" s="5">
        <v>45701</v>
      </c>
      <c r="AO536" s="6"/>
      <c r="AP536" s="6"/>
      <c r="AQ536" s="6" t="str">
        <f t="shared" si="318"/>
        <v/>
      </c>
      <c r="AR536" s="6" t="str">
        <f>IF(OR(AO536="",AP536=""),"",SUMIFS('تحميل المصنعيات'!$N:$N,'تحميل المصنعيات'!$F:$F,AP$2,'تحميل المصنعيات'!$D:$D,AN536))</f>
        <v/>
      </c>
      <c r="AS536" s="55" t="str">
        <f t="shared" si="303"/>
        <v/>
      </c>
      <c r="AT536" s="55" t="str">
        <f t="shared" si="304"/>
        <v/>
      </c>
      <c r="AU536" s="129" t="str">
        <f t="shared" si="329"/>
        <v/>
      </c>
      <c r="AW536" s="4" t="s">
        <v>13</v>
      </c>
      <c r="AX536" s="5">
        <v>45701</v>
      </c>
      <c r="AY536" s="6"/>
      <c r="AZ536" s="6"/>
      <c r="BA536" s="6" t="str">
        <f t="shared" si="319"/>
        <v/>
      </c>
      <c r="BB536" s="6" t="str">
        <f>IF(OR(AY536="",AZ536=""),"",SUMIFS('تحميل المصنعيات'!$N:$N,'تحميل المصنعيات'!$F:$F,AZ$2,'تحميل المصنعيات'!$D:$D,AX536))</f>
        <v/>
      </c>
      <c r="BC536" s="55" t="str">
        <f t="shared" si="305"/>
        <v/>
      </c>
      <c r="BD536" s="55" t="str">
        <f t="shared" si="320"/>
        <v/>
      </c>
      <c r="BE536" s="129" t="str">
        <f t="shared" si="330"/>
        <v/>
      </c>
      <c r="BG536" s="4" t="s">
        <v>13</v>
      </c>
      <c r="BH536" s="5">
        <v>45701</v>
      </c>
      <c r="BI536" s="6"/>
      <c r="BJ536" s="6"/>
      <c r="BK536" s="6" t="str">
        <f t="shared" si="321"/>
        <v/>
      </c>
      <c r="BL536" s="6" t="str">
        <f>IF(OR(BI536="",BJ536=""),"",SUMIFS('تحميل المصنعيات'!$N:$N,'تحميل المصنعيات'!$F:$F,BJ$2,'تحميل المصنعيات'!$D:$D,BH536))</f>
        <v/>
      </c>
      <c r="BM536" s="55" t="str">
        <f t="shared" si="306"/>
        <v/>
      </c>
      <c r="BN536" s="55" t="str">
        <f t="shared" si="307"/>
        <v/>
      </c>
      <c r="BO536" s="129" t="str">
        <f t="shared" si="331"/>
        <v/>
      </c>
      <c r="BQ536" s="4" t="s">
        <v>13</v>
      </c>
      <c r="BR536" s="5">
        <v>45701</v>
      </c>
      <c r="BS536" s="6"/>
      <c r="BT536" s="6"/>
      <c r="BU536" s="6" t="str">
        <f t="shared" si="322"/>
        <v/>
      </c>
      <c r="BV536" s="6" t="str">
        <f>IF(OR(BS536="",BT536=""),"",SUMIFS('تحميل المصنعيات'!$N:$N,'تحميل المصنعيات'!$F:$F,BT$2,'تحميل المصنعيات'!$D:$D,BR536))</f>
        <v/>
      </c>
      <c r="BW536" s="55" t="str">
        <f t="shared" si="308"/>
        <v/>
      </c>
      <c r="BX536" s="55" t="str">
        <f t="shared" si="323"/>
        <v/>
      </c>
      <c r="BY536" s="129" t="str">
        <f t="shared" si="332"/>
        <v/>
      </c>
      <c r="CA536" s="4" t="s">
        <v>13</v>
      </c>
      <c r="CB536" s="5">
        <v>45701</v>
      </c>
      <c r="CC536" s="6"/>
      <c r="CD536" s="6"/>
      <c r="CE536" s="6" t="str">
        <f t="shared" si="324"/>
        <v/>
      </c>
      <c r="CF536" s="6" t="str">
        <f>IF(OR(CC536="",CD536=""),"",SUMIFS('تحميل المصنعيات'!$N:$N,'تحميل المصنعيات'!$F:$F,CD$2,'تحميل المصنعيات'!$D:$D,CB536))</f>
        <v/>
      </c>
      <c r="CG536" s="55" t="str">
        <f t="shared" si="309"/>
        <v/>
      </c>
      <c r="CH536" s="55" t="str">
        <f t="shared" si="310"/>
        <v/>
      </c>
      <c r="CI536" s="129" t="str">
        <f t="shared" si="333"/>
        <v/>
      </c>
      <c r="CK536" s="4" t="s">
        <v>13</v>
      </c>
      <c r="CL536" s="5">
        <v>45701</v>
      </c>
      <c r="CM536" s="6"/>
      <c r="CN536" s="6"/>
      <c r="CO536" s="6" t="str">
        <f t="shared" si="325"/>
        <v/>
      </c>
      <c r="CP536" s="6" t="str">
        <f>IF(OR(CM536="",CN536=""),"",SUMIFS('تحميل المصنعيات'!$N:$N,'تحميل المصنعيات'!$F:$F,CN$2,'تحميل المصنعيات'!$D:$D,CL536))</f>
        <v/>
      </c>
      <c r="CQ536" s="55" t="str">
        <f t="shared" si="311"/>
        <v/>
      </c>
      <c r="CR536" s="55" t="str">
        <f t="shared" si="312"/>
        <v/>
      </c>
      <c r="CS536" s="129" t="str">
        <f t="shared" si="334"/>
        <v/>
      </c>
    </row>
    <row r="537" spans="9:97" x14ac:dyDescent="0.25">
      <c r="I537" s="132" t="s">
        <v>30</v>
      </c>
      <c r="J537" s="133">
        <v>45702</v>
      </c>
      <c r="K537" s="134"/>
      <c r="L537" s="134"/>
      <c r="M537" s="134" t="str">
        <f t="shared" si="313"/>
        <v/>
      </c>
      <c r="N537" s="134" t="str">
        <f>IF(OR(K537="",L537=""),"",SUMIFS('تحميل المصنعيات'!$N:$N,'تحميل المصنعيات'!$F:$F,L$2,'تحميل المصنعيات'!$D:$D,J537))</f>
        <v/>
      </c>
      <c r="O537" s="135" t="str">
        <f t="shared" si="299"/>
        <v/>
      </c>
      <c r="P537" s="135" t="str">
        <f t="shared" si="326"/>
        <v/>
      </c>
      <c r="Q537" s="132" t="str">
        <f t="shared" si="314"/>
        <v/>
      </c>
      <c r="S537" s="132" t="s">
        <v>30</v>
      </c>
      <c r="T537" s="133">
        <v>45702</v>
      </c>
      <c r="U537" s="134"/>
      <c r="V537" s="134"/>
      <c r="W537" s="134" t="str">
        <f t="shared" si="315"/>
        <v/>
      </c>
      <c r="X537" s="134" t="str">
        <f>IF(OR(U537="",V537=""),"",SUMIFS('تحميل المصنعيات'!$N:$N,'تحميل المصنعيات'!$F:$F,V$2,'تحميل المصنعيات'!$D:$D,T537))</f>
        <v/>
      </c>
      <c r="Y537" s="135" t="str">
        <f t="shared" si="300"/>
        <v/>
      </c>
      <c r="Z537" s="135" t="str">
        <f t="shared" si="301"/>
        <v/>
      </c>
      <c r="AA537" s="132" t="str">
        <f t="shared" si="327"/>
        <v/>
      </c>
      <c r="AC537" s="132" t="s">
        <v>30</v>
      </c>
      <c r="AD537" s="133">
        <v>45702</v>
      </c>
      <c r="AE537" s="134"/>
      <c r="AF537" s="134"/>
      <c r="AG537" s="134" t="str">
        <f t="shared" si="316"/>
        <v/>
      </c>
      <c r="AH537" s="134" t="str">
        <f>IF(OR(AE537="",AF537=""),"",SUMIFS('تحميل المصنعيات'!$N:$N,'تحميل المصنعيات'!$F:$F,AF$2,'تحميل المصنعيات'!$D:$D,AD537))</f>
        <v/>
      </c>
      <c r="AI537" s="135" t="str">
        <f t="shared" si="302"/>
        <v/>
      </c>
      <c r="AJ537" s="135" t="str">
        <f t="shared" si="317"/>
        <v/>
      </c>
      <c r="AK537" s="132" t="str">
        <f t="shared" si="328"/>
        <v/>
      </c>
      <c r="AM537" s="132" t="s">
        <v>30</v>
      </c>
      <c r="AN537" s="133">
        <v>45702</v>
      </c>
      <c r="AO537" s="134"/>
      <c r="AP537" s="134"/>
      <c r="AQ537" s="134" t="str">
        <f t="shared" si="318"/>
        <v/>
      </c>
      <c r="AR537" s="134" t="str">
        <f>IF(OR(AO537="",AP537=""),"",SUMIFS('تحميل المصنعيات'!$N:$N,'تحميل المصنعيات'!$F:$F,AP$2,'تحميل المصنعيات'!$D:$D,AN537))</f>
        <v/>
      </c>
      <c r="AS537" s="135" t="str">
        <f t="shared" si="303"/>
        <v/>
      </c>
      <c r="AT537" s="135" t="str">
        <f t="shared" si="304"/>
        <v/>
      </c>
      <c r="AU537" s="132" t="str">
        <f t="shared" si="329"/>
        <v/>
      </c>
      <c r="AW537" s="132" t="s">
        <v>30</v>
      </c>
      <c r="AX537" s="133">
        <v>45702</v>
      </c>
      <c r="AY537" s="134"/>
      <c r="AZ537" s="134"/>
      <c r="BA537" s="134" t="str">
        <f t="shared" si="319"/>
        <v/>
      </c>
      <c r="BB537" s="134" t="str">
        <f>IF(OR(AY537="",AZ537=""),"",SUMIFS('تحميل المصنعيات'!$N:$N,'تحميل المصنعيات'!$F:$F,AZ$2,'تحميل المصنعيات'!$D:$D,AX537))</f>
        <v/>
      </c>
      <c r="BC537" s="135" t="str">
        <f t="shared" si="305"/>
        <v/>
      </c>
      <c r="BD537" s="135" t="str">
        <f t="shared" si="320"/>
        <v/>
      </c>
      <c r="BE537" s="132" t="str">
        <f t="shared" si="330"/>
        <v/>
      </c>
      <c r="BG537" s="132" t="s">
        <v>30</v>
      </c>
      <c r="BH537" s="133">
        <v>45702</v>
      </c>
      <c r="BI537" s="134"/>
      <c r="BJ537" s="134"/>
      <c r="BK537" s="134" t="str">
        <f t="shared" si="321"/>
        <v/>
      </c>
      <c r="BL537" s="134" t="str">
        <f>IF(OR(BI537="",BJ537=""),"",SUMIFS('تحميل المصنعيات'!$N:$N,'تحميل المصنعيات'!$F:$F,BJ$2,'تحميل المصنعيات'!$D:$D,BH537))</f>
        <v/>
      </c>
      <c r="BM537" s="135" t="str">
        <f t="shared" si="306"/>
        <v/>
      </c>
      <c r="BN537" s="135" t="str">
        <f t="shared" si="307"/>
        <v/>
      </c>
      <c r="BO537" s="132" t="str">
        <f t="shared" si="331"/>
        <v/>
      </c>
      <c r="BQ537" s="132" t="s">
        <v>30</v>
      </c>
      <c r="BR537" s="133">
        <v>45702</v>
      </c>
      <c r="BS537" s="134"/>
      <c r="BT537" s="134"/>
      <c r="BU537" s="134" t="str">
        <f t="shared" si="322"/>
        <v/>
      </c>
      <c r="BV537" s="134" t="str">
        <f>IF(OR(BS537="",BT537=""),"",SUMIFS('تحميل المصنعيات'!$N:$N,'تحميل المصنعيات'!$F:$F,BT$2,'تحميل المصنعيات'!$D:$D,BR537))</f>
        <v/>
      </c>
      <c r="BW537" s="135" t="str">
        <f t="shared" si="308"/>
        <v/>
      </c>
      <c r="BX537" s="135" t="str">
        <f t="shared" si="323"/>
        <v/>
      </c>
      <c r="BY537" s="132" t="str">
        <f t="shared" si="332"/>
        <v/>
      </c>
      <c r="CA537" s="132" t="s">
        <v>30</v>
      </c>
      <c r="CB537" s="133">
        <v>45702</v>
      </c>
      <c r="CC537" s="134"/>
      <c r="CD537" s="134"/>
      <c r="CE537" s="134" t="str">
        <f t="shared" si="324"/>
        <v/>
      </c>
      <c r="CF537" s="134" t="str">
        <f>IF(OR(CC537="",CD537=""),"",SUMIFS('تحميل المصنعيات'!$N:$N,'تحميل المصنعيات'!$F:$F,CD$2,'تحميل المصنعيات'!$D:$D,CB537))</f>
        <v/>
      </c>
      <c r="CG537" s="135" t="str">
        <f t="shared" si="309"/>
        <v/>
      </c>
      <c r="CH537" s="135" t="str">
        <f t="shared" si="310"/>
        <v/>
      </c>
      <c r="CI537" s="132" t="str">
        <f t="shared" si="333"/>
        <v/>
      </c>
      <c r="CK537" s="132" t="s">
        <v>30</v>
      </c>
      <c r="CL537" s="133">
        <v>45702</v>
      </c>
      <c r="CM537" s="134"/>
      <c r="CN537" s="134"/>
      <c r="CO537" s="134" t="str">
        <f t="shared" si="325"/>
        <v/>
      </c>
      <c r="CP537" s="134" t="str">
        <f>IF(OR(CM537="",CN537=""),"",SUMIFS('تحميل المصنعيات'!$N:$N,'تحميل المصنعيات'!$F:$F,CN$2,'تحميل المصنعيات'!$D:$D,CL537))</f>
        <v/>
      </c>
      <c r="CQ537" s="135" t="str">
        <f t="shared" si="311"/>
        <v/>
      </c>
      <c r="CR537" s="135" t="str">
        <f t="shared" si="312"/>
        <v/>
      </c>
      <c r="CS537" s="132" t="str">
        <f t="shared" si="334"/>
        <v/>
      </c>
    </row>
    <row r="538" spans="9:97" x14ac:dyDescent="0.25">
      <c r="I538" s="4" t="s">
        <v>8</v>
      </c>
      <c r="J538" s="5">
        <v>45703</v>
      </c>
      <c r="K538" s="6"/>
      <c r="L538" s="6"/>
      <c r="M538" s="6" t="str">
        <f t="shared" si="313"/>
        <v/>
      </c>
      <c r="N538" s="6" t="str">
        <f>IF(OR(K538="",L538=""),"",SUMIFS('تحميل المصنعيات'!$N:$N,'تحميل المصنعيات'!$F:$F,L$2,'تحميل المصنعيات'!$D:$D,J538))</f>
        <v/>
      </c>
      <c r="O538" s="55" t="str">
        <f t="shared" si="299"/>
        <v/>
      </c>
      <c r="P538" s="55" t="str">
        <f t="shared" si="326"/>
        <v/>
      </c>
      <c r="Q538" s="129" t="str">
        <f t="shared" si="314"/>
        <v/>
      </c>
      <c r="S538" s="4" t="s">
        <v>8</v>
      </c>
      <c r="T538" s="5">
        <v>45703</v>
      </c>
      <c r="U538" s="6"/>
      <c r="V538" s="6"/>
      <c r="W538" s="6" t="str">
        <f t="shared" si="315"/>
        <v/>
      </c>
      <c r="X538" s="6" t="str">
        <f>IF(OR(U538="",V538=""),"",SUMIFS('تحميل المصنعيات'!$N:$N,'تحميل المصنعيات'!$F:$F,V$2,'تحميل المصنعيات'!$D:$D,T538))</f>
        <v/>
      </c>
      <c r="Y538" s="55" t="str">
        <f t="shared" si="300"/>
        <v/>
      </c>
      <c r="Z538" s="55" t="str">
        <f t="shared" si="301"/>
        <v/>
      </c>
      <c r="AA538" s="129" t="str">
        <f t="shared" si="327"/>
        <v/>
      </c>
      <c r="AC538" s="4" t="s">
        <v>8</v>
      </c>
      <c r="AD538" s="5">
        <v>45703</v>
      </c>
      <c r="AE538" s="6"/>
      <c r="AF538" s="6"/>
      <c r="AG538" s="6" t="str">
        <f t="shared" si="316"/>
        <v/>
      </c>
      <c r="AH538" s="6" t="str">
        <f>IF(OR(AE538="",AF538=""),"",SUMIFS('تحميل المصنعيات'!$N:$N,'تحميل المصنعيات'!$F:$F,AF$2,'تحميل المصنعيات'!$D:$D,AD538))</f>
        <v/>
      </c>
      <c r="AI538" s="55" t="str">
        <f t="shared" si="302"/>
        <v/>
      </c>
      <c r="AJ538" s="55" t="str">
        <f t="shared" si="317"/>
        <v/>
      </c>
      <c r="AK538" s="129" t="str">
        <f t="shared" si="328"/>
        <v/>
      </c>
      <c r="AM538" s="4" t="s">
        <v>8</v>
      </c>
      <c r="AN538" s="5">
        <v>45703</v>
      </c>
      <c r="AO538" s="6"/>
      <c r="AP538" s="6"/>
      <c r="AQ538" s="6" t="str">
        <f t="shared" si="318"/>
        <v/>
      </c>
      <c r="AR538" s="6" t="str">
        <f>IF(OR(AO538="",AP538=""),"",SUMIFS('تحميل المصنعيات'!$N:$N,'تحميل المصنعيات'!$F:$F,AP$2,'تحميل المصنعيات'!$D:$D,AN538))</f>
        <v/>
      </c>
      <c r="AS538" s="55" t="str">
        <f t="shared" si="303"/>
        <v/>
      </c>
      <c r="AT538" s="55" t="str">
        <f t="shared" si="304"/>
        <v/>
      </c>
      <c r="AU538" s="129" t="str">
        <f t="shared" si="329"/>
        <v/>
      </c>
      <c r="AW538" s="4" t="s">
        <v>8</v>
      </c>
      <c r="AX538" s="5">
        <v>45703</v>
      </c>
      <c r="AY538" s="6"/>
      <c r="AZ538" s="6"/>
      <c r="BA538" s="6" t="str">
        <f t="shared" si="319"/>
        <v/>
      </c>
      <c r="BB538" s="6" t="str">
        <f>IF(OR(AY538="",AZ538=""),"",SUMIFS('تحميل المصنعيات'!$N:$N,'تحميل المصنعيات'!$F:$F,AZ$2,'تحميل المصنعيات'!$D:$D,AX538))</f>
        <v/>
      </c>
      <c r="BC538" s="55" t="str">
        <f t="shared" si="305"/>
        <v/>
      </c>
      <c r="BD538" s="55" t="str">
        <f t="shared" si="320"/>
        <v/>
      </c>
      <c r="BE538" s="129" t="str">
        <f t="shared" si="330"/>
        <v/>
      </c>
      <c r="BG538" s="4" t="s">
        <v>8</v>
      </c>
      <c r="BH538" s="5">
        <v>45703</v>
      </c>
      <c r="BI538" s="6"/>
      <c r="BJ538" s="6"/>
      <c r="BK538" s="6" t="str">
        <f t="shared" si="321"/>
        <v/>
      </c>
      <c r="BL538" s="6" t="str">
        <f>IF(OR(BI538="",BJ538=""),"",SUMIFS('تحميل المصنعيات'!$N:$N,'تحميل المصنعيات'!$F:$F,BJ$2,'تحميل المصنعيات'!$D:$D,BH538))</f>
        <v/>
      </c>
      <c r="BM538" s="55" t="str">
        <f t="shared" si="306"/>
        <v/>
      </c>
      <c r="BN538" s="55" t="str">
        <f t="shared" si="307"/>
        <v/>
      </c>
      <c r="BO538" s="129" t="str">
        <f t="shared" si="331"/>
        <v/>
      </c>
      <c r="BQ538" s="4" t="s">
        <v>8</v>
      </c>
      <c r="BR538" s="5">
        <v>45703</v>
      </c>
      <c r="BS538" s="6"/>
      <c r="BT538" s="6"/>
      <c r="BU538" s="6" t="str">
        <f t="shared" si="322"/>
        <v/>
      </c>
      <c r="BV538" s="6" t="str">
        <f>IF(OR(BS538="",BT538=""),"",SUMIFS('تحميل المصنعيات'!$N:$N,'تحميل المصنعيات'!$F:$F,BT$2,'تحميل المصنعيات'!$D:$D,BR538))</f>
        <v/>
      </c>
      <c r="BW538" s="55" t="str">
        <f t="shared" si="308"/>
        <v/>
      </c>
      <c r="BX538" s="55" t="str">
        <f t="shared" si="323"/>
        <v/>
      </c>
      <c r="BY538" s="129" t="str">
        <f t="shared" si="332"/>
        <v/>
      </c>
      <c r="CA538" s="4" t="s">
        <v>8</v>
      </c>
      <c r="CB538" s="5">
        <v>45703</v>
      </c>
      <c r="CC538" s="6"/>
      <c r="CD538" s="6"/>
      <c r="CE538" s="6" t="str">
        <f t="shared" si="324"/>
        <v/>
      </c>
      <c r="CF538" s="6" t="str">
        <f>IF(OR(CC538="",CD538=""),"",SUMIFS('تحميل المصنعيات'!$N:$N,'تحميل المصنعيات'!$F:$F,CD$2,'تحميل المصنعيات'!$D:$D,CB538))</f>
        <v/>
      </c>
      <c r="CG538" s="55" t="str">
        <f t="shared" si="309"/>
        <v/>
      </c>
      <c r="CH538" s="55" t="str">
        <f t="shared" si="310"/>
        <v/>
      </c>
      <c r="CI538" s="129" t="str">
        <f t="shared" si="333"/>
        <v/>
      </c>
      <c r="CK538" s="4" t="s">
        <v>8</v>
      </c>
      <c r="CL538" s="5">
        <v>45703</v>
      </c>
      <c r="CM538" s="6"/>
      <c r="CN538" s="6"/>
      <c r="CO538" s="6" t="str">
        <f t="shared" si="325"/>
        <v/>
      </c>
      <c r="CP538" s="6" t="str">
        <f>IF(OR(CM538="",CN538=""),"",SUMIFS('تحميل المصنعيات'!$N:$N,'تحميل المصنعيات'!$F:$F,CN$2,'تحميل المصنعيات'!$D:$D,CL538))</f>
        <v/>
      </c>
      <c r="CQ538" s="55" t="str">
        <f t="shared" si="311"/>
        <v/>
      </c>
      <c r="CR538" s="55" t="str">
        <f t="shared" si="312"/>
        <v/>
      </c>
      <c r="CS538" s="129" t="str">
        <f t="shared" si="334"/>
        <v/>
      </c>
    </row>
    <row r="539" spans="9:97" x14ac:dyDescent="0.25">
      <c r="I539" s="4" t="s">
        <v>9</v>
      </c>
      <c r="J539" s="5">
        <v>45704</v>
      </c>
      <c r="K539" s="6"/>
      <c r="L539" s="6"/>
      <c r="M539" s="6" t="str">
        <f t="shared" si="313"/>
        <v/>
      </c>
      <c r="N539" s="6" t="str">
        <f>IF(OR(K539="",L539=""),"",SUMIFS('تحميل المصنعيات'!$N:$N,'تحميل المصنعيات'!$F:$F,L$2,'تحميل المصنعيات'!$D:$D,J539))</f>
        <v/>
      </c>
      <c r="O539" s="55" t="str">
        <f t="shared" si="299"/>
        <v/>
      </c>
      <c r="P539" s="55" t="str">
        <f t="shared" si="326"/>
        <v/>
      </c>
      <c r="Q539" s="129" t="str">
        <f t="shared" si="314"/>
        <v/>
      </c>
      <c r="S539" s="4" t="s">
        <v>9</v>
      </c>
      <c r="T539" s="5">
        <v>45704</v>
      </c>
      <c r="U539" s="6"/>
      <c r="V539" s="6"/>
      <c r="W539" s="6" t="str">
        <f t="shared" si="315"/>
        <v/>
      </c>
      <c r="X539" s="6" t="str">
        <f>IF(OR(U539="",V539=""),"",SUMIFS('تحميل المصنعيات'!$N:$N,'تحميل المصنعيات'!$F:$F,V$2,'تحميل المصنعيات'!$D:$D,T539))</f>
        <v/>
      </c>
      <c r="Y539" s="55" t="str">
        <f t="shared" si="300"/>
        <v/>
      </c>
      <c r="Z539" s="55" t="str">
        <f t="shared" si="301"/>
        <v/>
      </c>
      <c r="AA539" s="129" t="str">
        <f t="shared" si="327"/>
        <v/>
      </c>
      <c r="AC539" s="4" t="s">
        <v>9</v>
      </c>
      <c r="AD539" s="5">
        <v>45704</v>
      </c>
      <c r="AE539" s="6"/>
      <c r="AF539" s="6"/>
      <c r="AG539" s="6" t="str">
        <f t="shared" si="316"/>
        <v/>
      </c>
      <c r="AH539" s="6" t="str">
        <f>IF(OR(AE539="",AF539=""),"",SUMIFS('تحميل المصنعيات'!$N:$N,'تحميل المصنعيات'!$F:$F,AF$2,'تحميل المصنعيات'!$D:$D,AD539))</f>
        <v/>
      </c>
      <c r="AI539" s="55" t="str">
        <f t="shared" si="302"/>
        <v/>
      </c>
      <c r="AJ539" s="55" t="str">
        <f t="shared" si="317"/>
        <v/>
      </c>
      <c r="AK539" s="129" t="str">
        <f t="shared" si="328"/>
        <v/>
      </c>
      <c r="AM539" s="4" t="s">
        <v>9</v>
      </c>
      <c r="AN539" s="5">
        <v>45704</v>
      </c>
      <c r="AO539" s="6"/>
      <c r="AP539" s="6"/>
      <c r="AQ539" s="6" t="str">
        <f t="shared" si="318"/>
        <v/>
      </c>
      <c r="AR539" s="6" t="str">
        <f>IF(OR(AO539="",AP539=""),"",SUMIFS('تحميل المصنعيات'!$N:$N,'تحميل المصنعيات'!$F:$F,AP$2,'تحميل المصنعيات'!$D:$D,AN539))</f>
        <v/>
      </c>
      <c r="AS539" s="55" t="str">
        <f t="shared" si="303"/>
        <v/>
      </c>
      <c r="AT539" s="55" t="str">
        <f t="shared" si="304"/>
        <v/>
      </c>
      <c r="AU539" s="129" t="str">
        <f t="shared" si="329"/>
        <v/>
      </c>
      <c r="AW539" s="4" t="s">
        <v>9</v>
      </c>
      <c r="AX539" s="5">
        <v>45704</v>
      </c>
      <c r="AY539" s="6"/>
      <c r="AZ539" s="6"/>
      <c r="BA539" s="6" t="str">
        <f t="shared" si="319"/>
        <v/>
      </c>
      <c r="BB539" s="6" t="str">
        <f>IF(OR(AY539="",AZ539=""),"",SUMIFS('تحميل المصنعيات'!$N:$N,'تحميل المصنعيات'!$F:$F,AZ$2,'تحميل المصنعيات'!$D:$D,AX539))</f>
        <v/>
      </c>
      <c r="BC539" s="55" t="str">
        <f t="shared" si="305"/>
        <v/>
      </c>
      <c r="BD539" s="55" t="str">
        <f t="shared" si="320"/>
        <v/>
      </c>
      <c r="BE539" s="129" t="str">
        <f t="shared" si="330"/>
        <v/>
      </c>
      <c r="BG539" s="4" t="s">
        <v>9</v>
      </c>
      <c r="BH539" s="5">
        <v>45704</v>
      </c>
      <c r="BI539" s="6"/>
      <c r="BJ539" s="6"/>
      <c r="BK539" s="6" t="str">
        <f t="shared" si="321"/>
        <v/>
      </c>
      <c r="BL539" s="6" t="str">
        <f>IF(OR(BI539="",BJ539=""),"",SUMIFS('تحميل المصنعيات'!$N:$N,'تحميل المصنعيات'!$F:$F,BJ$2,'تحميل المصنعيات'!$D:$D,BH539))</f>
        <v/>
      </c>
      <c r="BM539" s="55" t="str">
        <f t="shared" si="306"/>
        <v/>
      </c>
      <c r="BN539" s="55" t="str">
        <f t="shared" si="307"/>
        <v/>
      </c>
      <c r="BO539" s="129" t="str">
        <f t="shared" si="331"/>
        <v/>
      </c>
      <c r="BQ539" s="4" t="s">
        <v>9</v>
      </c>
      <c r="BR539" s="5">
        <v>45704</v>
      </c>
      <c r="BS539" s="6"/>
      <c r="BT539" s="6"/>
      <c r="BU539" s="6" t="str">
        <f t="shared" si="322"/>
        <v/>
      </c>
      <c r="BV539" s="6" t="str">
        <f>IF(OR(BS539="",BT539=""),"",SUMIFS('تحميل المصنعيات'!$N:$N,'تحميل المصنعيات'!$F:$F,BT$2,'تحميل المصنعيات'!$D:$D,BR539))</f>
        <v/>
      </c>
      <c r="BW539" s="55" t="str">
        <f t="shared" si="308"/>
        <v/>
      </c>
      <c r="BX539" s="55" t="str">
        <f t="shared" si="323"/>
        <v/>
      </c>
      <c r="BY539" s="129" t="str">
        <f t="shared" si="332"/>
        <v/>
      </c>
      <c r="CA539" s="4" t="s">
        <v>9</v>
      </c>
      <c r="CB539" s="5">
        <v>45704</v>
      </c>
      <c r="CC539" s="6"/>
      <c r="CD539" s="6"/>
      <c r="CE539" s="6" t="str">
        <f t="shared" si="324"/>
        <v/>
      </c>
      <c r="CF539" s="6" t="str">
        <f>IF(OR(CC539="",CD539=""),"",SUMIFS('تحميل المصنعيات'!$N:$N,'تحميل المصنعيات'!$F:$F,CD$2,'تحميل المصنعيات'!$D:$D,CB539))</f>
        <v/>
      </c>
      <c r="CG539" s="55" t="str">
        <f t="shared" si="309"/>
        <v/>
      </c>
      <c r="CH539" s="55" t="str">
        <f t="shared" si="310"/>
        <v/>
      </c>
      <c r="CI539" s="129" t="str">
        <f t="shared" si="333"/>
        <v/>
      </c>
      <c r="CK539" s="4" t="s">
        <v>9</v>
      </c>
      <c r="CL539" s="5">
        <v>45704</v>
      </c>
      <c r="CM539" s="6"/>
      <c r="CN539" s="6"/>
      <c r="CO539" s="6" t="str">
        <f t="shared" si="325"/>
        <v/>
      </c>
      <c r="CP539" s="6" t="str">
        <f>IF(OR(CM539="",CN539=""),"",SUMIFS('تحميل المصنعيات'!$N:$N,'تحميل المصنعيات'!$F:$F,CN$2,'تحميل المصنعيات'!$D:$D,CL539))</f>
        <v/>
      </c>
      <c r="CQ539" s="55" t="str">
        <f t="shared" si="311"/>
        <v/>
      </c>
      <c r="CR539" s="55" t="str">
        <f t="shared" si="312"/>
        <v/>
      </c>
      <c r="CS539" s="129" t="str">
        <f t="shared" si="334"/>
        <v/>
      </c>
    </row>
    <row r="540" spans="9:97" x14ac:dyDescent="0.25">
      <c r="I540" s="4" t="s">
        <v>10</v>
      </c>
      <c r="J540" s="5">
        <v>45705</v>
      </c>
      <c r="K540" s="6"/>
      <c r="L540" s="6"/>
      <c r="M540" s="6" t="str">
        <f t="shared" si="313"/>
        <v/>
      </c>
      <c r="N540" s="6" t="str">
        <f>IF(OR(K540="",L540=""),"",SUMIFS('تحميل المصنعيات'!$N:$N,'تحميل المصنعيات'!$F:$F,L$2,'تحميل المصنعيات'!$D:$D,J540))</f>
        <v/>
      </c>
      <c r="O540" s="55" t="str">
        <f t="shared" si="299"/>
        <v/>
      </c>
      <c r="P540" s="55" t="str">
        <f t="shared" si="326"/>
        <v/>
      </c>
      <c r="Q540" s="129" t="str">
        <f t="shared" si="314"/>
        <v/>
      </c>
      <c r="S540" s="4" t="s">
        <v>10</v>
      </c>
      <c r="T540" s="5">
        <v>45705</v>
      </c>
      <c r="U540" s="6"/>
      <c r="V540" s="6"/>
      <c r="W540" s="6" t="str">
        <f t="shared" si="315"/>
        <v/>
      </c>
      <c r="X540" s="6" t="str">
        <f>IF(OR(U540="",V540=""),"",SUMIFS('تحميل المصنعيات'!$N:$N,'تحميل المصنعيات'!$F:$F,V$2,'تحميل المصنعيات'!$D:$D,T540))</f>
        <v/>
      </c>
      <c r="Y540" s="55" t="str">
        <f t="shared" si="300"/>
        <v/>
      </c>
      <c r="Z540" s="55" t="str">
        <f t="shared" si="301"/>
        <v/>
      </c>
      <c r="AA540" s="129" t="str">
        <f t="shared" si="327"/>
        <v/>
      </c>
      <c r="AC540" s="4" t="s">
        <v>10</v>
      </c>
      <c r="AD540" s="5">
        <v>45705</v>
      </c>
      <c r="AE540" s="6"/>
      <c r="AF540" s="6"/>
      <c r="AG540" s="6" t="str">
        <f t="shared" si="316"/>
        <v/>
      </c>
      <c r="AH540" s="6" t="str">
        <f>IF(OR(AE540="",AF540=""),"",SUMIFS('تحميل المصنعيات'!$N:$N,'تحميل المصنعيات'!$F:$F,AF$2,'تحميل المصنعيات'!$D:$D,AD540))</f>
        <v/>
      </c>
      <c r="AI540" s="55" t="str">
        <f t="shared" si="302"/>
        <v/>
      </c>
      <c r="AJ540" s="55" t="str">
        <f t="shared" si="317"/>
        <v/>
      </c>
      <c r="AK540" s="129" t="str">
        <f t="shared" si="328"/>
        <v/>
      </c>
      <c r="AM540" s="4" t="s">
        <v>10</v>
      </c>
      <c r="AN540" s="5">
        <v>45705</v>
      </c>
      <c r="AO540" s="6"/>
      <c r="AP540" s="6"/>
      <c r="AQ540" s="6" t="str">
        <f t="shared" si="318"/>
        <v/>
      </c>
      <c r="AR540" s="6" t="str">
        <f>IF(OR(AO540="",AP540=""),"",SUMIFS('تحميل المصنعيات'!$N:$N,'تحميل المصنعيات'!$F:$F,AP$2,'تحميل المصنعيات'!$D:$D,AN540))</f>
        <v/>
      </c>
      <c r="AS540" s="55" t="str">
        <f t="shared" si="303"/>
        <v/>
      </c>
      <c r="AT540" s="55" t="str">
        <f t="shared" si="304"/>
        <v/>
      </c>
      <c r="AU540" s="129" t="str">
        <f t="shared" si="329"/>
        <v/>
      </c>
      <c r="AW540" s="4" t="s">
        <v>10</v>
      </c>
      <c r="AX540" s="5">
        <v>45705</v>
      </c>
      <c r="AY540" s="6"/>
      <c r="AZ540" s="6"/>
      <c r="BA540" s="6" t="str">
        <f t="shared" si="319"/>
        <v/>
      </c>
      <c r="BB540" s="6" t="str">
        <f>IF(OR(AY540="",AZ540=""),"",SUMIFS('تحميل المصنعيات'!$N:$N,'تحميل المصنعيات'!$F:$F,AZ$2,'تحميل المصنعيات'!$D:$D,AX540))</f>
        <v/>
      </c>
      <c r="BC540" s="55" t="str">
        <f t="shared" si="305"/>
        <v/>
      </c>
      <c r="BD540" s="55" t="str">
        <f t="shared" si="320"/>
        <v/>
      </c>
      <c r="BE540" s="129" t="str">
        <f t="shared" si="330"/>
        <v/>
      </c>
      <c r="BG540" s="4" t="s">
        <v>10</v>
      </c>
      <c r="BH540" s="5">
        <v>45705</v>
      </c>
      <c r="BI540" s="6"/>
      <c r="BJ540" s="6"/>
      <c r="BK540" s="6" t="str">
        <f t="shared" si="321"/>
        <v/>
      </c>
      <c r="BL540" s="6" t="str">
        <f>IF(OR(BI540="",BJ540=""),"",SUMIFS('تحميل المصنعيات'!$N:$N,'تحميل المصنعيات'!$F:$F,BJ$2,'تحميل المصنعيات'!$D:$D,BH540))</f>
        <v/>
      </c>
      <c r="BM540" s="55" t="str">
        <f t="shared" si="306"/>
        <v/>
      </c>
      <c r="BN540" s="55" t="str">
        <f t="shared" si="307"/>
        <v/>
      </c>
      <c r="BO540" s="129" t="str">
        <f t="shared" si="331"/>
        <v/>
      </c>
      <c r="BQ540" s="4" t="s">
        <v>10</v>
      </c>
      <c r="BR540" s="5">
        <v>45705</v>
      </c>
      <c r="BS540" s="6"/>
      <c r="BT540" s="6"/>
      <c r="BU540" s="6" t="str">
        <f t="shared" si="322"/>
        <v/>
      </c>
      <c r="BV540" s="6" t="str">
        <f>IF(OR(BS540="",BT540=""),"",SUMIFS('تحميل المصنعيات'!$N:$N,'تحميل المصنعيات'!$F:$F,BT$2,'تحميل المصنعيات'!$D:$D,BR540))</f>
        <v/>
      </c>
      <c r="BW540" s="55" t="str">
        <f t="shared" si="308"/>
        <v/>
      </c>
      <c r="BX540" s="55" t="str">
        <f t="shared" si="323"/>
        <v/>
      </c>
      <c r="BY540" s="129" t="str">
        <f t="shared" si="332"/>
        <v/>
      </c>
      <c r="CA540" s="4" t="s">
        <v>10</v>
      </c>
      <c r="CB540" s="5">
        <v>45705</v>
      </c>
      <c r="CC540" s="6"/>
      <c r="CD540" s="6"/>
      <c r="CE540" s="6" t="str">
        <f t="shared" si="324"/>
        <v/>
      </c>
      <c r="CF540" s="6" t="str">
        <f>IF(OR(CC540="",CD540=""),"",SUMIFS('تحميل المصنعيات'!$N:$N,'تحميل المصنعيات'!$F:$F,CD$2,'تحميل المصنعيات'!$D:$D,CB540))</f>
        <v/>
      </c>
      <c r="CG540" s="55" t="str">
        <f t="shared" si="309"/>
        <v/>
      </c>
      <c r="CH540" s="55" t="str">
        <f t="shared" si="310"/>
        <v/>
      </c>
      <c r="CI540" s="129" t="str">
        <f t="shared" si="333"/>
        <v/>
      </c>
      <c r="CK540" s="4" t="s">
        <v>10</v>
      </c>
      <c r="CL540" s="5">
        <v>45705</v>
      </c>
      <c r="CM540" s="6"/>
      <c r="CN540" s="6"/>
      <c r="CO540" s="6" t="str">
        <f t="shared" si="325"/>
        <v/>
      </c>
      <c r="CP540" s="6" t="str">
        <f>IF(OR(CM540="",CN540=""),"",SUMIFS('تحميل المصنعيات'!$N:$N,'تحميل المصنعيات'!$F:$F,CN$2,'تحميل المصنعيات'!$D:$D,CL540))</f>
        <v/>
      </c>
      <c r="CQ540" s="55" t="str">
        <f t="shared" si="311"/>
        <v/>
      </c>
      <c r="CR540" s="55" t="str">
        <f t="shared" si="312"/>
        <v/>
      </c>
      <c r="CS540" s="129" t="str">
        <f t="shared" si="334"/>
        <v/>
      </c>
    </row>
    <row r="541" spans="9:97" x14ac:dyDescent="0.25">
      <c r="I541" s="4" t="s">
        <v>11</v>
      </c>
      <c r="J541" s="5">
        <v>45706</v>
      </c>
      <c r="K541" s="6"/>
      <c r="L541" s="6"/>
      <c r="M541" s="6" t="str">
        <f t="shared" si="313"/>
        <v/>
      </c>
      <c r="N541" s="6" t="str">
        <f>IF(OR(K541="",L541=""),"",SUMIFS('تحميل المصنعيات'!$N:$N,'تحميل المصنعيات'!$F:$F,L$2,'تحميل المصنعيات'!$D:$D,J541))</f>
        <v/>
      </c>
      <c r="O541" s="55" t="str">
        <f t="shared" si="299"/>
        <v/>
      </c>
      <c r="P541" s="55" t="str">
        <f t="shared" si="326"/>
        <v/>
      </c>
      <c r="Q541" s="129" t="str">
        <f t="shared" si="314"/>
        <v/>
      </c>
      <c r="S541" s="4" t="s">
        <v>11</v>
      </c>
      <c r="T541" s="5">
        <v>45706</v>
      </c>
      <c r="U541" s="6"/>
      <c r="V541" s="6"/>
      <c r="W541" s="6" t="str">
        <f t="shared" si="315"/>
        <v/>
      </c>
      <c r="X541" s="6" t="str">
        <f>IF(OR(U541="",V541=""),"",SUMIFS('تحميل المصنعيات'!$N:$N,'تحميل المصنعيات'!$F:$F,V$2,'تحميل المصنعيات'!$D:$D,T541))</f>
        <v/>
      </c>
      <c r="Y541" s="55" t="str">
        <f t="shared" si="300"/>
        <v/>
      </c>
      <c r="Z541" s="55" t="str">
        <f t="shared" si="301"/>
        <v/>
      </c>
      <c r="AA541" s="129" t="str">
        <f t="shared" si="327"/>
        <v/>
      </c>
      <c r="AC541" s="4" t="s">
        <v>11</v>
      </c>
      <c r="AD541" s="5">
        <v>45706</v>
      </c>
      <c r="AE541" s="6"/>
      <c r="AF541" s="6"/>
      <c r="AG541" s="6" t="str">
        <f t="shared" si="316"/>
        <v/>
      </c>
      <c r="AH541" s="6" t="str">
        <f>IF(OR(AE541="",AF541=""),"",SUMIFS('تحميل المصنعيات'!$N:$N,'تحميل المصنعيات'!$F:$F,AF$2,'تحميل المصنعيات'!$D:$D,AD541))</f>
        <v/>
      </c>
      <c r="AI541" s="55" t="str">
        <f t="shared" si="302"/>
        <v/>
      </c>
      <c r="AJ541" s="55" t="str">
        <f t="shared" si="317"/>
        <v/>
      </c>
      <c r="AK541" s="129" t="str">
        <f t="shared" si="328"/>
        <v/>
      </c>
      <c r="AM541" s="4" t="s">
        <v>11</v>
      </c>
      <c r="AN541" s="5">
        <v>45706</v>
      </c>
      <c r="AO541" s="6"/>
      <c r="AP541" s="6"/>
      <c r="AQ541" s="6" t="str">
        <f t="shared" si="318"/>
        <v/>
      </c>
      <c r="AR541" s="6" t="str">
        <f>IF(OR(AO541="",AP541=""),"",SUMIFS('تحميل المصنعيات'!$N:$N,'تحميل المصنعيات'!$F:$F,AP$2,'تحميل المصنعيات'!$D:$D,AN541))</f>
        <v/>
      </c>
      <c r="AS541" s="55" t="str">
        <f t="shared" si="303"/>
        <v/>
      </c>
      <c r="AT541" s="55" t="str">
        <f t="shared" si="304"/>
        <v/>
      </c>
      <c r="AU541" s="129" t="str">
        <f t="shared" si="329"/>
        <v/>
      </c>
      <c r="AW541" s="4" t="s">
        <v>11</v>
      </c>
      <c r="AX541" s="5">
        <v>45706</v>
      </c>
      <c r="AY541" s="6"/>
      <c r="AZ541" s="6"/>
      <c r="BA541" s="6" t="str">
        <f t="shared" si="319"/>
        <v/>
      </c>
      <c r="BB541" s="6" t="str">
        <f>IF(OR(AY541="",AZ541=""),"",SUMIFS('تحميل المصنعيات'!$N:$N,'تحميل المصنعيات'!$F:$F,AZ$2,'تحميل المصنعيات'!$D:$D,AX541))</f>
        <v/>
      </c>
      <c r="BC541" s="55" t="str">
        <f t="shared" si="305"/>
        <v/>
      </c>
      <c r="BD541" s="55" t="str">
        <f t="shared" si="320"/>
        <v/>
      </c>
      <c r="BE541" s="129" t="str">
        <f t="shared" si="330"/>
        <v/>
      </c>
      <c r="BG541" s="4" t="s">
        <v>11</v>
      </c>
      <c r="BH541" s="5">
        <v>45706</v>
      </c>
      <c r="BI541" s="6"/>
      <c r="BJ541" s="6"/>
      <c r="BK541" s="6" t="str">
        <f t="shared" si="321"/>
        <v/>
      </c>
      <c r="BL541" s="6" t="str">
        <f>IF(OR(BI541="",BJ541=""),"",SUMIFS('تحميل المصنعيات'!$N:$N,'تحميل المصنعيات'!$F:$F,BJ$2,'تحميل المصنعيات'!$D:$D,BH541))</f>
        <v/>
      </c>
      <c r="BM541" s="55" t="str">
        <f t="shared" si="306"/>
        <v/>
      </c>
      <c r="BN541" s="55" t="str">
        <f t="shared" si="307"/>
        <v/>
      </c>
      <c r="BO541" s="129" t="str">
        <f t="shared" si="331"/>
        <v/>
      </c>
      <c r="BQ541" s="4" t="s">
        <v>11</v>
      </c>
      <c r="BR541" s="5">
        <v>45706</v>
      </c>
      <c r="BS541" s="6"/>
      <c r="BT541" s="6"/>
      <c r="BU541" s="6" t="str">
        <f t="shared" si="322"/>
        <v/>
      </c>
      <c r="BV541" s="6" t="str">
        <f>IF(OR(BS541="",BT541=""),"",SUMIFS('تحميل المصنعيات'!$N:$N,'تحميل المصنعيات'!$F:$F,BT$2,'تحميل المصنعيات'!$D:$D,BR541))</f>
        <v/>
      </c>
      <c r="BW541" s="55" t="str">
        <f t="shared" si="308"/>
        <v/>
      </c>
      <c r="BX541" s="55" t="str">
        <f t="shared" si="323"/>
        <v/>
      </c>
      <c r="BY541" s="129" t="str">
        <f t="shared" si="332"/>
        <v/>
      </c>
      <c r="CA541" s="4" t="s">
        <v>11</v>
      </c>
      <c r="CB541" s="5">
        <v>45706</v>
      </c>
      <c r="CC541" s="6"/>
      <c r="CD541" s="6"/>
      <c r="CE541" s="6" t="str">
        <f t="shared" si="324"/>
        <v/>
      </c>
      <c r="CF541" s="6" t="str">
        <f>IF(OR(CC541="",CD541=""),"",SUMIFS('تحميل المصنعيات'!$N:$N,'تحميل المصنعيات'!$F:$F,CD$2,'تحميل المصنعيات'!$D:$D,CB541))</f>
        <v/>
      </c>
      <c r="CG541" s="55" t="str">
        <f t="shared" si="309"/>
        <v/>
      </c>
      <c r="CH541" s="55" t="str">
        <f t="shared" si="310"/>
        <v/>
      </c>
      <c r="CI541" s="129" t="str">
        <f t="shared" si="333"/>
        <v/>
      </c>
      <c r="CK541" s="4" t="s">
        <v>11</v>
      </c>
      <c r="CL541" s="5">
        <v>45706</v>
      </c>
      <c r="CM541" s="6"/>
      <c r="CN541" s="6"/>
      <c r="CO541" s="6" t="str">
        <f t="shared" si="325"/>
        <v/>
      </c>
      <c r="CP541" s="6" t="str">
        <f>IF(OR(CM541="",CN541=""),"",SUMIFS('تحميل المصنعيات'!$N:$N,'تحميل المصنعيات'!$F:$F,CN$2,'تحميل المصنعيات'!$D:$D,CL541))</f>
        <v/>
      </c>
      <c r="CQ541" s="55" t="str">
        <f t="shared" si="311"/>
        <v/>
      </c>
      <c r="CR541" s="55" t="str">
        <f t="shared" si="312"/>
        <v/>
      </c>
      <c r="CS541" s="129" t="str">
        <f t="shared" si="334"/>
        <v/>
      </c>
    </row>
    <row r="542" spans="9:97" x14ac:dyDescent="0.25">
      <c r="I542" s="4" t="s">
        <v>12</v>
      </c>
      <c r="J542" s="5">
        <v>45707</v>
      </c>
      <c r="K542" s="6"/>
      <c r="L542" s="6"/>
      <c r="M542" s="6" t="str">
        <f t="shared" si="313"/>
        <v/>
      </c>
      <c r="N542" s="6" t="str">
        <f>IF(OR(K542="",L542=""),"",SUMIFS('تحميل المصنعيات'!$N:$N,'تحميل المصنعيات'!$F:$F,L$2,'تحميل المصنعيات'!$D:$D,J542))</f>
        <v/>
      </c>
      <c r="O542" s="55" t="str">
        <f t="shared" si="299"/>
        <v/>
      </c>
      <c r="P542" s="55" t="str">
        <f t="shared" si="326"/>
        <v/>
      </c>
      <c r="Q542" s="129" t="str">
        <f t="shared" si="314"/>
        <v/>
      </c>
      <c r="S542" s="4" t="s">
        <v>12</v>
      </c>
      <c r="T542" s="5">
        <v>45707</v>
      </c>
      <c r="U542" s="6"/>
      <c r="V542" s="6"/>
      <c r="W542" s="6" t="str">
        <f t="shared" si="315"/>
        <v/>
      </c>
      <c r="X542" s="6" t="str">
        <f>IF(OR(U542="",V542=""),"",SUMIFS('تحميل المصنعيات'!$N:$N,'تحميل المصنعيات'!$F:$F,V$2,'تحميل المصنعيات'!$D:$D,T542))</f>
        <v/>
      </c>
      <c r="Y542" s="55" t="str">
        <f t="shared" si="300"/>
        <v/>
      </c>
      <c r="Z542" s="55" t="str">
        <f t="shared" si="301"/>
        <v/>
      </c>
      <c r="AA542" s="129" t="str">
        <f t="shared" si="327"/>
        <v/>
      </c>
      <c r="AC542" s="4" t="s">
        <v>12</v>
      </c>
      <c r="AD542" s="5">
        <v>45707</v>
      </c>
      <c r="AE542" s="6"/>
      <c r="AF542" s="6"/>
      <c r="AG542" s="6" t="str">
        <f t="shared" si="316"/>
        <v/>
      </c>
      <c r="AH542" s="6" t="str">
        <f>IF(OR(AE542="",AF542=""),"",SUMIFS('تحميل المصنعيات'!$N:$N,'تحميل المصنعيات'!$F:$F,AF$2,'تحميل المصنعيات'!$D:$D,AD542))</f>
        <v/>
      </c>
      <c r="AI542" s="55" t="str">
        <f t="shared" si="302"/>
        <v/>
      </c>
      <c r="AJ542" s="55" t="str">
        <f t="shared" si="317"/>
        <v/>
      </c>
      <c r="AK542" s="129" t="str">
        <f t="shared" si="328"/>
        <v/>
      </c>
      <c r="AM542" s="4" t="s">
        <v>12</v>
      </c>
      <c r="AN542" s="5">
        <v>45707</v>
      </c>
      <c r="AO542" s="6"/>
      <c r="AP542" s="6"/>
      <c r="AQ542" s="6" t="str">
        <f t="shared" si="318"/>
        <v/>
      </c>
      <c r="AR542" s="6" t="str">
        <f>IF(OR(AO542="",AP542=""),"",SUMIFS('تحميل المصنعيات'!$N:$N,'تحميل المصنعيات'!$F:$F,AP$2,'تحميل المصنعيات'!$D:$D,AN542))</f>
        <v/>
      </c>
      <c r="AS542" s="55" t="str">
        <f t="shared" si="303"/>
        <v/>
      </c>
      <c r="AT542" s="55" t="str">
        <f t="shared" si="304"/>
        <v/>
      </c>
      <c r="AU542" s="129" t="str">
        <f t="shared" si="329"/>
        <v/>
      </c>
      <c r="AW542" s="4" t="s">
        <v>12</v>
      </c>
      <c r="AX542" s="5">
        <v>45707</v>
      </c>
      <c r="AY542" s="6"/>
      <c r="AZ542" s="6"/>
      <c r="BA542" s="6" t="str">
        <f t="shared" si="319"/>
        <v/>
      </c>
      <c r="BB542" s="6" t="str">
        <f>IF(OR(AY542="",AZ542=""),"",SUMIFS('تحميل المصنعيات'!$N:$N,'تحميل المصنعيات'!$F:$F,AZ$2,'تحميل المصنعيات'!$D:$D,AX542))</f>
        <v/>
      </c>
      <c r="BC542" s="55" t="str">
        <f t="shared" si="305"/>
        <v/>
      </c>
      <c r="BD542" s="55" t="str">
        <f t="shared" si="320"/>
        <v/>
      </c>
      <c r="BE542" s="129" t="str">
        <f t="shared" si="330"/>
        <v/>
      </c>
      <c r="BG542" s="4" t="s">
        <v>12</v>
      </c>
      <c r="BH542" s="5">
        <v>45707</v>
      </c>
      <c r="BI542" s="6"/>
      <c r="BJ542" s="6"/>
      <c r="BK542" s="6" t="str">
        <f t="shared" si="321"/>
        <v/>
      </c>
      <c r="BL542" s="6" t="str">
        <f>IF(OR(BI542="",BJ542=""),"",SUMIFS('تحميل المصنعيات'!$N:$N,'تحميل المصنعيات'!$F:$F,BJ$2,'تحميل المصنعيات'!$D:$D,BH542))</f>
        <v/>
      </c>
      <c r="BM542" s="55" t="str">
        <f t="shared" si="306"/>
        <v/>
      </c>
      <c r="BN542" s="55" t="str">
        <f t="shared" si="307"/>
        <v/>
      </c>
      <c r="BO542" s="129" t="str">
        <f t="shared" si="331"/>
        <v/>
      </c>
      <c r="BQ542" s="4" t="s">
        <v>12</v>
      </c>
      <c r="BR542" s="5">
        <v>45707</v>
      </c>
      <c r="BS542" s="6"/>
      <c r="BT542" s="6"/>
      <c r="BU542" s="6" t="str">
        <f t="shared" si="322"/>
        <v/>
      </c>
      <c r="BV542" s="6" t="str">
        <f>IF(OR(BS542="",BT542=""),"",SUMIFS('تحميل المصنعيات'!$N:$N,'تحميل المصنعيات'!$F:$F,BT$2,'تحميل المصنعيات'!$D:$D,BR542))</f>
        <v/>
      </c>
      <c r="BW542" s="55" t="str">
        <f t="shared" si="308"/>
        <v/>
      </c>
      <c r="BX542" s="55" t="str">
        <f t="shared" si="323"/>
        <v/>
      </c>
      <c r="BY542" s="129" t="str">
        <f t="shared" si="332"/>
        <v/>
      </c>
      <c r="CA542" s="4" t="s">
        <v>12</v>
      </c>
      <c r="CB542" s="5">
        <v>45707</v>
      </c>
      <c r="CC542" s="6"/>
      <c r="CD542" s="6"/>
      <c r="CE542" s="6" t="str">
        <f t="shared" si="324"/>
        <v/>
      </c>
      <c r="CF542" s="6" t="str">
        <f>IF(OR(CC542="",CD542=""),"",SUMIFS('تحميل المصنعيات'!$N:$N,'تحميل المصنعيات'!$F:$F,CD$2,'تحميل المصنعيات'!$D:$D,CB542))</f>
        <v/>
      </c>
      <c r="CG542" s="55" t="str">
        <f t="shared" si="309"/>
        <v/>
      </c>
      <c r="CH542" s="55" t="str">
        <f t="shared" si="310"/>
        <v/>
      </c>
      <c r="CI542" s="129" t="str">
        <f t="shared" si="333"/>
        <v/>
      </c>
      <c r="CK542" s="4" t="s">
        <v>12</v>
      </c>
      <c r="CL542" s="5">
        <v>45707</v>
      </c>
      <c r="CM542" s="6"/>
      <c r="CN542" s="6"/>
      <c r="CO542" s="6" t="str">
        <f t="shared" si="325"/>
        <v/>
      </c>
      <c r="CP542" s="6" t="str">
        <f>IF(OR(CM542="",CN542=""),"",SUMIFS('تحميل المصنعيات'!$N:$N,'تحميل المصنعيات'!$F:$F,CN$2,'تحميل المصنعيات'!$D:$D,CL542))</f>
        <v/>
      </c>
      <c r="CQ542" s="55" t="str">
        <f t="shared" si="311"/>
        <v/>
      </c>
      <c r="CR542" s="55" t="str">
        <f t="shared" si="312"/>
        <v/>
      </c>
      <c r="CS542" s="129" t="str">
        <f t="shared" si="334"/>
        <v/>
      </c>
    </row>
    <row r="543" spans="9:97" x14ac:dyDescent="0.25">
      <c r="I543" s="4" t="s">
        <v>13</v>
      </c>
      <c r="J543" s="5">
        <v>45708</v>
      </c>
      <c r="K543" s="6"/>
      <c r="L543" s="6"/>
      <c r="M543" s="6" t="str">
        <f t="shared" si="313"/>
        <v/>
      </c>
      <c r="N543" s="6" t="str">
        <f>IF(OR(K543="",L543=""),"",SUMIFS('تحميل المصنعيات'!$N:$N,'تحميل المصنعيات'!$F:$F,L$2,'تحميل المصنعيات'!$D:$D,J543))</f>
        <v/>
      </c>
      <c r="O543" s="55" t="str">
        <f t="shared" si="299"/>
        <v/>
      </c>
      <c r="P543" s="55" t="str">
        <f t="shared" si="326"/>
        <v/>
      </c>
      <c r="Q543" s="129" t="str">
        <f t="shared" si="314"/>
        <v/>
      </c>
      <c r="S543" s="4" t="s">
        <v>13</v>
      </c>
      <c r="T543" s="5">
        <v>45708</v>
      </c>
      <c r="U543" s="6"/>
      <c r="V543" s="6"/>
      <c r="W543" s="6" t="str">
        <f t="shared" si="315"/>
        <v/>
      </c>
      <c r="X543" s="6" t="str">
        <f>IF(OR(U543="",V543=""),"",SUMIFS('تحميل المصنعيات'!$N:$N,'تحميل المصنعيات'!$F:$F,V$2,'تحميل المصنعيات'!$D:$D,T543))</f>
        <v/>
      </c>
      <c r="Y543" s="55" t="str">
        <f t="shared" si="300"/>
        <v/>
      </c>
      <c r="Z543" s="55" t="str">
        <f t="shared" si="301"/>
        <v/>
      </c>
      <c r="AA543" s="129" t="str">
        <f t="shared" si="327"/>
        <v/>
      </c>
      <c r="AC543" s="4" t="s">
        <v>13</v>
      </c>
      <c r="AD543" s="5">
        <v>45708</v>
      </c>
      <c r="AE543" s="6"/>
      <c r="AF543" s="6"/>
      <c r="AG543" s="6" t="str">
        <f t="shared" si="316"/>
        <v/>
      </c>
      <c r="AH543" s="6" t="str">
        <f>IF(OR(AE543="",AF543=""),"",SUMIFS('تحميل المصنعيات'!$N:$N,'تحميل المصنعيات'!$F:$F,AF$2,'تحميل المصنعيات'!$D:$D,AD543))</f>
        <v/>
      </c>
      <c r="AI543" s="55" t="str">
        <f t="shared" si="302"/>
        <v/>
      </c>
      <c r="AJ543" s="55" t="str">
        <f t="shared" si="317"/>
        <v/>
      </c>
      <c r="AK543" s="129" t="str">
        <f t="shared" si="328"/>
        <v/>
      </c>
      <c r="AM543" s="4" t="s">
        <v>13</v>
      </c>
      <c r="AN543" s="5">
        <v>45708</v>
      </c>
      <c r="AO543" s="6"/>
      <c r="AP543" s="6"/>
      <c r="AQ543" s="6" t="str">
        <f t="shared" si="318"/>
        <v/>
      </c>
      <c r="AR543" s="6" t="str">
        <f>IF(OR(AO543="",AP543=""),"",SUMIFS('تحميل المصنعيات'!$N:$N,'تحميل المصنعيات'!$F:$F,AP$2,'تحميل المصنعيات'!$D:$D,AN543))</f>
        <v/>
      </c>
      <c r="AS543" s="55" t="str">
        <f t="shared" si="303"/>
        <v/>
      </c>
      <c r="AT543" s="55" t="str">
        <f t="shared" si="304"/>
        <v/>
      </c>
      <c r="AU543" s="129" t="str">
        <f t="shared" si="329"/>
        <v/>
      </c>
      <c r="AW543" s="4" t="s">
        <v>13</v>
      </c>
      <c r="AX543" s="5">
        <v>45708</v>
      </c>
      <c r="AY543" s="6"/>
      <c r="AZ543" s="6"/>
      <c r="BA543" s="6" t="str">
        <f t="shared" si="319"/>
        <v/>
      </c>
      <c r="BB543" s="6" t="str">
        <f>IF(OR(AY543="",AZ543=""),"",SUMIFS('تحميل المصنعيات'!$N:$N,'تحميل المصنعيات'!$F:$F,AZ$2,'تحميل المصنعيات'!$D:$D,AX543))</f>
        <v/>
      </c>
      <c r="BC543" s="55" t="str">
        <f t="shared" si="305"/>
        <v/>
      </c>
      <c r="BD543" s="55" t="str">
        <f t="shared" si="320"/>
        <v/>
      </c>
      <c r="BE543" s="129" t="str">
        <f t="shared" si="330"/>
        <v/>
      </c>
      <c r="BG543" s="4" t="s">
        <v>13</v>
      </c>
      <c r="BH543" s="5">
        <v>45708</v>
      </c>
      <c r="BI543" s="6"/>
      <c r="BJ543" s="6"/>
      <c r="BK543" s="6" t="str">
        <f t="shared" si="321"/>
        <v/>
      </c>
      <c r="BL543" s="6" t="str">
        <f>IF(OR(BI543="",BJ543=""),"",SUMIFS('تحميل المصنعيات'!$N:$N,'تحميل المصنعيات'!$F:$F,BJ$2,'تحميل المصنعيات'!$D:$D,BH543))</f>
        <v/>
      </c>
      <c r="BM543" s="55" t="str">
        <f t="shared" si="306"/>
        <v/>
      </c>
      <c r="BN543" s="55" t="str">
        <f t="shared" si="307"/>
        <v/>
      </c>
      <c r="BO543" s="129" t="str">
        <f t="shared" si="331"/>
        <v/>
      </c>
      <c r="BQ543" s="4" t="s">
        <v>13</v>
      </c>
      <c r="BR543" s="5">
        <v>45708</v>
      </c>
      <c r="BS543" s="6"/>
      <c r="BT543" s="6"/>
      <c r="BU543" s="6" t="str">
        <f t="shared" si="322"/>
        <v/>
      </c>
      <c r="BV543" s="6" t="str">
        <f>IF(OR(BS543="",BT543=""),"",SUMIFS('تحميل المصنعيات'!$N:$N,'تحميل المصنعيات'!$F:$F,BT$2,'تحميل المصنعيات'!$D:$D,BR543))</f>
        <v/>
      </c>
      <c r="BW543" s="55" t="str">
        <f t="shared" si="308"/>
        <v/>
      </c>
      <c r="BX543" s="55" t="str">
        <f t="shared" si="323"/>
        <v/>
      </c>
      <c r="BY543" s="129" t="str">
        <f t="shared" si="332"/>
        <v/>
      </c>
      <c r="CA543" s="4" t="s">
        <v>13</v>
      </c>
      <c r="CB543" s="5">
        <v>45708</v>
      </c>
      <c r="CC543" s="6"/>
      <c r="CD543" s="6"/>
      <c r="CE543" s="6" t="str">
        <f t="shared" si="324"/>
        <v/>
      </c>
      <c r="CF543" s="6" t="str">
        <f>IF(OR(CC543="",CD543=""),"",SUMIFS('تحميل المصنعيات'!$N:$N,'تحميل المصنعيات'!$F:$F,CD$2,'تحميل المصنعيات'!$D:$D,CB543))</f>
        <v/>
      </c>
      <c r="CG543" s="55" t="str">
        <f t="shared" si="309"/>
        <v/>
      </c>
      <c r="CH543" s="55" t="str">
        <f t="shared" si="310"/>
        <v/>
      </c>
      <c r="CI543" s="129" t="str">
        <f t="shared" si="333"/>
        <v/>
      </c>
      <c r="CK543" s="4" t="s">
        <v>13</v>
      </c>
      <c r="CL543" s="5">
        <v>45708</v>
      </c>
      <c r="CM543" s="6"/>
      <c r="CN543" s="6"/>
      <c r="CO543" s="6" t="str">
        <f t="shared" si="325"/>
        <v/>
      </c>
      <c r="CP543" s="6" t="str">
        <f>IF(OR(CM543="",CN543=""),"",SUMIFS('تحميل المصنعيات'!$N:$N,'تحميل المصنعيات'!$F:$F,CN$2,'تحميل المصنعيات'!$D:$D,CL543))</f>
        <v/>
      </c>
      <c r="CQ543" s="55" t="str">
        <f t="shared" si="311"/>
        <v/>
      </c>
      <c r="CR543" s="55" t="str">
        <f t="shared" si="312"/>
        <v/>
      </c>
      <c r="CS543" s="129" t="str">
        <f t="shared" si="334"/>
        <v/>
      </c>
    </row>
    <row r="544" spans="9:97" x14ac:dyDescent="0.25">
      <c r="I544" s="132" t="s">
        <v>30</v>
      </c>
      <c r="J544" s="133">
        <v>45709</v>
      </c>
      <c r="K544" s="134"/>
      <c r="L544" s="134"/>
      <c r="M544" s="134" t="str">
        <f t="shared" si="313"/>
        <v/>
      </c>
      <c r="N544" s="134" t="str">
        <f>IF(OR(K544="",L544=""),"",SUMIFS('تحميل المصنعيات'!$N:$N,'تحميل المصنعيات'!$F:$F,L$2,'تحميل المصنعيات'!$D:$D,J544))</f>
        <v/>
      </c>
      <c r="O544" s="135" t="str">
        <f t="shared" si="299"/>
        <v/>
      </c>
      <c r="P544" s="135" t="str">
        <f t="shared" si="326"/>
        <v/>
      </c>
      <c r="Q544" s="132" t="str">
        <f t="shared" si="314"/>
        <v/>
      </c>
      <c r="S544" s="132" t="s">
        <v>30</v>
      </c>
      <c r="T544" s="133">
        <v>45709</v>
      </c>
      <c r="U544" s="134"/>
      <c r="V544" s="134"/>
      <c r="W544" s="134" t="str">
        <f t="shared" si="315"/>
        <v/>
      </c>
      <c r="X544" s="134" t="str">
        <f>IF(OR(U544="",V544=""),"",SUMIFS('تحميل المصنعيات'!$N:$N,'تحميل المصنعيات'!$F:$F,V$2,'تحميل المصنعيات'!$D:$D,T544))</f>
        <v/>
      </c>
      <c r="Y544" s="135" t="str">
        <f t="shared" si="300"/>
        <v/>
      </c>
      <c r="Z544" s="135" t="str">
        <f t="shared" si="301"/>
        <v/>
      </c>
      <c r="AA544" s="132" t="str">
        <f t="shared" si="327"/>
        <v/>
      </c>
      <c r="AC544" s="132" t="s">
        <v>30</v>
      </c>
      <c r="AD544" s="133">
        <v>45709</v>
      </c>
      <c r="AE544" s="134"/>
      <c r="AF544" s="134"/>
      <c r="AG544" s="134" t="str">
        <f t="shared" si="316"/>
        <v/>
      </c>
      <c r="AH544" s="134" t="str">
        <f>IF(OR(AE544="",AF544=""),"",SUMIFS('تحميل المصنعيات'!$N:$N,'تحميل المصنعيات'!$F:$F,AF$2,'تحميل المصنعيات'!$D:$D,AD544))</f>
        <v/>
      </c>
      <c r="AI544" s="135" t="str">
        <f t="shared" si="302"/>
        <v/>
      </c>
      <c r="AJ544" s="135" t="str">
        <f t="shared" si="317"/>
        <v/>
      </c>
      <c r="AK544" s="132" t="str">
        <f t="shared" si="328"/>
        <v/>
      </c>
      <c r="AM544" s="132" t="s">
        <v>30</v>
      </c>
      <c r="AN544" s="133">
        <v>45709</v>
      </c>
      <c r="AO544" s="134"/>
      <c r="AP544" s="134"/>
      <c r="AQ544" s="134" t="str">
        <f t="shared" si="318"/>
        <v/>
      </c>
      <c r="AR544" s="134" t="str">
        <f>IF(OR(AO544="",AP544=""),"",SUMIFS('تحميل المصنعيات'!$N:$N,'تحميل المصنعيات'!$F:$F,AP$2,'تحميل المصنعيات'!$D:$D,AN544))</f>
        <v/>
      </c>
      <c r="AS544" s="135" t="str">
        <f t="shared" si="303"/>
        <v/>
      </c>
      <c r="AT544" s="135" t="str">
        <f t="shared" si="304"/>
        <v/>
      </c>
      <c r="AU544" s="132" t="str">
        <f t="shared" si="329"/>
        <v/>
      </c>
      <c r="AW544" s="132" t="s">
        <v>30</v>
      </c>
      <c r="AX544" s="133">
        <v>45709</v>
      </c>
      <c r="AY544" s="134"/>
      <c r="AZ544" s="134"/>
      <c r="BA544" s="134" t="str">
        <f t="shared" si="319"/>
        <v/>
      </c>
      <c r="BB544" s="134" t="str">
        <f>IF(OR(AY544="",AZ544=""),"",SUMIFS('تحميل المصنعيات'!$N:$N,'تحميل المصنعيات'!$F:$F,AZ$2,'تحميل المصنعيات'!$D:$D,AX544))</f>
        <v/>
      </c>
      <c r="BC544" s="135" t="str">
        <f t="shared" si="305"/>
        <v/>
      </c>
      <c r="BD544" s="135" t="str">
        <f t="shared" si="320"/>
        <v/>
      </c>
      <c r="BE544" s="132" t="str">
        <f t="shared" si="330"/>
        <v/>
      </c>
      <c r="BG544" s="132" t="s">
        <v>30</v>
      </c>
      <c r="BH544" s="133">
        <v>45709</v>
      </c>
      <c r="BI544" s="134"/>
      <c r="BJ544" s="134"/>
      <c r="BK544" s="134" t="str">
        <f t="shared" si="321"/>
        <v/>
      </c>
      <c r="BL544" s="134" t="str">
        <f>IF(OR(BI544="",BJ544=""),"",SUMIFS('تحميل المصنعيات'!$N:$N,'تحميل المصنعيات'!$F:$F,BJ$2,'تحميل المصنعيات'!$D:$D,BH544))</f>
        <v/>
      </c>
      <c r="BM544" s="135" t="str">
        <f t="shared" si="306"/>
        <v/>
      </c>
      <c r="BN544" s="135" t="str">
        <f t="shared" si="307"/>
        <v/>
      </c>
      <c r="BO544" s="132" t="str">
        <f t="shared" si="331"/>
        <v/>
      </c>
      <c r="BQ544" s="132" t="s">
        <v>30</v>
      </c>
      <c r="BR544" s="133">
        <v>45709</v>
      </c>
      <c r="BS544" s="134"/>
      <c r="BT544" s="134"/>
      <c r="BU544" s="134" t="str">
        <f t="shared" si="322"/>
        <v/>
      </c>
      <c r="BV544" s="134" t="str">
        <f>IF(OR(BS544="",BT544=""),"",SUMIFS('تحميل المصنعيات'!$N:$N,'تحميل المصنعيات'!$F:$F,BT$2,'تحميل المصنعيات'!$D:$D,BR544))</f>
        <v/>
      </c>
      <c r="BW544" s="135" t="str">
        <f t="shared" si="308"/>
        <v/>
      </c>
      <c r="BX544" s="135" t="str">
        <f t="shared" si="323"/>
        <v/>
      </c>
      <c r="BY544" s="132" t="str">
        <f t="shared" si="332"/>
        <v/>
      </c>
      <c r="CA544" s="132" t="s">
        <v>30</v>
      </c>
      <c r="CB544" s="133">
        <v>45709</v>
      </c>
      <c r="CC544" s="134"/>
      <c r="CD544" s="134"/>
      <c r="CE544" s="134" t="str">
        <f t="shared" si="324"/>
        <v/>
      </c>
      <c r="CF544" s="134" t="str">
        <f>IF(OR(CC544="",CD544=""),"",SUMIFS('تحميل المصنعيات'!$N:$N,'تحميل المصنعيات'!$F:$F,CD$2,'تحميل المصنعيات'!$D:$D,CB544))</f>
        <v/>
      </c>
      <c r="CG544" s="135" t="str">
        <f t="shared" si="309"/>
        <v/>
      </c>
      <c r="CH544" s="135" t="str">
        <f t="shared" si="310"/>
        <v/>
      </c>
      <c r="CI544" s="132" t="str">
        <f t="shared" si="333"/>
        <v/>
      </c>
      <c r="CK544" s="132" t="s">
        <v>30</v>
      </c>
      <c r="CL544" s="133">
        <v>45709</v>
      </c>
      <c r="CM544" s="134"/>
      <c r="CN544" s="134"/>
      <c r="CO544" s="134" t="str">
        <f t="shared" si="325"/>
        <v/>
      </c>
      <c r="CP544" s="134" t="str">
        <f>IF(OR(CM544="",CN544=""),"",SUMIFS('تحميل المصنعيات'!$N:$N,'تحميل المصنعيات'!$F:$F,CN$2,'تحميل المصنعيات'!$D:$D,CL544))</f>
        <v/>
      </c>
      <c r="CQ544" s="135" t="str">
        <f t="shared" si="311"/>
        <v/>
      </c>
      <c r="CR544" s="135" t="str">
        <f t="shared" si="312"/>
        <v/>
      </c>
      <c r="CS544" s="132" t="str">
        <f t="shared" si="334"/>
        <v/>
      </c>
    </row>
    <row r="545" spans="9:97" x14ac:dyDescent="0.25">
      <c r="I545" s="4" t="s">
        <v>8</v>
      </c>
      <c r="J545" s="5">
        <v>45710</v>
      </c>
      <c r="K545" s="6"/>
      <c r="L545" s="6"/>
      <c r="M545" s="6" t="str">
        <f t="shared" si="313"/>
        <v/>
      </c>
      <c r="N545" s="6" t="str">
        <f>IF(OR(K545="",L545=""),"",SUMIFS('تحميل المصنعيات'!$N:$N,'تحميل المصنعيات'!$F:$F,L$2,'تحميل المصنعيات'!$D:$D,J545))</f>
        <v/>
      </c>
      <c r="O545" s="55" t="str">
        <f t="shared" si="299"/>
        <v/>
      </c>
      <c r="P545" s="55" t="str">
        <f t="shared" si="326"/>
        <v/>
      </c>
      <c r="Q545" s="129" t="str">
        <f t="shared" si="314"/>
        <v/>
      </c>
      <c r="S545" s="4" t="s">
        <v>8</v>
      </c>
      <c r="T545" s="5">
        <v>45710</v>
      </c>
      <c r="U545" s="6"/>
      <c r="V545" s="6"/>
      <c r="W545" s="6" t="str">
        <f t="shared" si="315"/>
        <v/>
      </c>
      <c r="X545" s="6" t="str">
        <f>IF(OR(U545="",V545=""),"",SUMIFS('تحميل المصنعيات'!$N:$N,'تحميل المصنعيات'!$F:$F,V$2,'تحميل المصنعيات'!$D:$D,T545))</f>
        <v/>
      </c>
      <c r="Y545" s="55" t="str">
        <f t="shared" si="300"/>
        <v/>
      </c>
      <c r="Z545" s="55" t="str">
        <f t="shared" si="301"/>
        <v/>
      </c>
      <c r="AA545" s="129" t="str">
        <f t="shared" si="327"/>
        <v/>
      </c>
      <c r="AC545" s="4" t="s">
        <v>8</v>
      </c>
      <c r="AD545" s="5">
        <v>45710</v>
      </c>
      <c r="AE545" s="6"/>
      <c r="AF545" s="6"/>
      <c r="AG545" s="6" t="str">
        <f t="shared" si="316"/>
        <v/>
      </c>
      <c r="AH545" s="6" t="str">
        <f>IF(OR(AE545="",AF545=""),"",SUMIFS('تحميل المصنعيات'!$N:$N,'تحميل المصنعيات'!$F:$F,AF$2,'تحميل المصنعيات'!$D:$D,AD545))</f>
        <v/>
      </c>
      <c r="AI545" s="55" t="str">
        <f t="shared" si="302"/>
        <v/>
      </c>
      <c r="AJ545" s="55" t="str">
        <f t="shared" si="317"/>
        <v/>
      </c>
      <c r="AK545" s="129" t="str">
        <f t="shared" si="328"/>
        <v/>
      </c>
      <c r="AM545" s="4" t="s">
        <v>8</v>
      </c>
      <c r="AN545" s="5">
        <v>45710</v>
      </c>
      <c r="AO545" s="6"/>
      <c r="AP545" s="6"/>
      <c r="AQ545" s="6" t="str">
        <f t="shared" si="318"/>
        <v/>
      </c>
      <c r="AR545" s="6" t="str">
        <f>IF(OR(AO545="",AP545=""),"",SUMIFS('تحميل المصنعيات'!$N:$N,'تحميل المصنعيات'!$F:$F,AP$2,'تحميل المصنعيات'!$D:$D,AN545))</f>
        <v/>
      </c>
      <c r="AS545" s="55" t="str">
        <f t="shared" si="303"/>
        <v/>
      </c>
      <c r="AT545" s="55" t="str">
        <f t="shared" si="304"/>
        <v/>
      </c>
      <c r="AU545" s="129" t="str">
        <f t="shared" si="329"/>
        <v/>
      </c>
      <c r="AW545" s="4" t="s">
        <v>8</v>
      </c>
      <c r="AX545" s="5">
        <v>45710</v>
      </c>
      <c r="AY545" s="6"/>
      <c r="AZ545" s="6"/>
      <c r="BA545" s="6" t="str">
        <f t="shared" si="319"/>
        <v/>
      </c>
      <c r="BB545" s="6" t="str">
        <f>IF(OR(AY545="",AZ545=""),"",SUMIFS('تحميل المصنعيات'!$N:$N,'تحميل المصنعيات'!$F:$F,AZ$2,'تحميل المصنعيات'!$D:$D,AX545))</f>
        <v/>
      </c>
      <c r="BC545" s="55" t="str">
        <f t="shared" si="305"/>
        <v/>
      </c>
      <c r="BD545" s="55" t="str">
        <f t="shared" si="320"/>
        <v/>
      </c>
      <c r="BE545" s="129" t="str">
        <f t="shared" si="330"/>
        <v/>
      </c>
      <c r="BG545" s="4" t="s">
        <v>8</v>
      </c>
      <c r="BH545" s="5">
        <v>45710</v>
      </c>
      <c r="BI545" s="6"/>
      <c r="BJ545" s="6"/>
      <c r="BK545" s="6" t="str">
        <f t="shared" si="321"/>
        <v/>
      </c>
      <c r="BL545" s="6" t="str">
        <f>IF(OR(BI545="",BJ545=""),"",SUMIFS('تحميل المصنعيات'!$N:$N,'تحميل المصنعيات'!$F:$F,BJ$2,'تحميل المصنعيات'!$D:$D,BH545))</f>
        <v/>
      </c>
      <c r="BM545" s="55" t="str">
        <f t="shared" si="306"/>
        <v/>
      </c>
      <c r="BN545" s="55" t="str">
        <f t="shared" si="307"/>
        <v/>
      </c>
      <c r="BO545" s="129" t="str">
        <f t="shared" si="331"/>
        <v/>
      </c>
      <c r="BQ545" s="4" t="s">
        <v>8</v>
      </c>
      <c r="BR545" s="5">
        <v>45710</v>
      </c>
      <c r="BS545" s="6"/>
      <c r="BT545" s="6"/>
      <c r="BU545" s="6" t="str">
        <f t="shared" si="322"/>
        <v/>
      </c>
      <c r="BV545" s="6" t="str">
        <f>IF(OR(BS545="",BT545=""),"",SUMIFS('تحميل المصنعيات'!$N:$N,'تحميل المصنعيات'!$F:$F,BT$2,'تحميل المصنعيات'!$D:$D,BR545))</f>
        <v/>
      </c>
      <c r="BW545" s="55" t="str">
        <f t="shared" si="308"/>
        <v/>
      </c>
      <c r="BX545" s="55" t="str">
        <f t="shared" si="323"/>
        <v/>
      </c>
      <c r="BY545" s="129" t="str">
        <f t="shared" si="332"/>
        <v/>
      </c>
      <c r="CA545" s="4" t="s">
        <v>8</v>
      </c>
      <c r="CB545" s="5">
        <v>45710</v>
      </c>
      <c r="CC545" s="6"/>
      <c r="CD545" s="6"/>
      <c r="CE545" s="6" t="str">
        <f t="shared" si="324"/>
        <v/>
      </c>
      <c r="CF545" s="6" t="str">
        <f>IF(OR(CC545="",CD545=""),"",SUMIFS('تحميل المصنعيات'!$N:$N,'تحميل المصنعيات'!$F:$F,CD$2,'تحميل المصنعيات'!$D:$D,CB545))</f>
        <v/>
      </c>
      <c r="CG545" s="55" t="str">
        <f t="shared" si="309"/>
        <v/>
      </c>
      <c r="CH545" s="55" t="str">
        <f t="shared" si="310"/>
        <v/>
      </c>
      <c r="CI545" s="129" t="str">
        <f t="shared" si="333"/>
        <v/>
      </c>
      <c r="CK545" s="4" t="s">
        <v>8</v>
      </c>
      <c r="CL545" s="5">
        <v>45710</v>
      </c>
      <c r="CM545" s="6"/>
      <c r="CN545" s="6"/>
      <c r="CO545" s="6" t="str">
        <f t="shared" si="325"/>
        <v/>
      </c>
      <c r="CP545" s="6" t="str">
        <f>IF(OR(CM545="",CN545=""),"",SUMIFS('تحميل المصنعيات'!$N:$N,'تحميل المصنعيات'!$F:$F,CN$2,'تحميل المصنعيات'!$D:$D,CL545))</f>
        <v/>
      </c>
      <c r="CQ545" s="55" t="str">
        <f t="shared" si="311"/>
        <v/>
      </c>
      <c r="CR545" s="55" t="str">
        <f t="shared" si="312"/>
        <v/>
      </c>
      <c r="CS545" s="129" t="str">
        <f t="shared" si="334"/>
        <v/>
      </c>
    </row>
    <row r="546" spans="9:97" x14ac:dyDescent="0.25">
      <c r="I546" s="4" t="s">
        <v>9</v>
      </c>
      <c r="J546" s="5">
        <v>45711</v>
      </c>
      <c r="K546" s="6"/>
      <c r="L546" s="6"/>
      <c r="M546" s="6" t="str">
        <f t="shared" si="313"/>
        <v/>
      </c>
      <c r="N546" s="6" t="str">
        <f>IF(OR(K546="",L546=""),"",SUMIFS('تحميل المصنعيات'!$N:$N,'تحميل المصنعيات'!$F:$F,L$2,'تحميل المصنعيات'!$D:$D,J546))</f>
        <v/>
      </c>
      <c r="O546" s="55" t="str">
        <f t="shared" si="299"/>
        <v/>
      </c>
      <c r="P546" s="55" t="str">
        <f t="shared" si="326"/>
        <v/>
      </c>
      <c r="Q546" s="129" t="str">
        <f t="shared" si="314"/>
        <v/>
      </c>
      <c r="S546" s="4" t="s">
        <v>9</v>
      </c>
      <c r="T546" s="5">
        <v>45711</v>
      </c>
      <c r="U546" s="6"/>
      <c r="V546" s="6"/>
      <c r="W546" s="6" t="str">
        <f t="shared" si="315"/>
        <v/>
      </c>
      <c r="X546" s="6" t="str">
        <f>IF(OR(U546="",V546=""),"",SUMIFS('تحميل المصنعيات'!$N:$N,'تحميل المصنعيات'!$F:$F,V$2,'تحميل المصنعيات'!$D:$D,T546))</f>
        <v/>
      </c>
      <c r="Y546" s="55" t="str">
        <f t="shared" si="300"/>
        <v/>
      </c>
      <c r="Z546" s="55" t="str">
        <f t="shared" si="301"/>
        <v/>
      </c>
      <c r="AA546" s="129" t="str">
        <f t="shared" si="327"/>
        <v/>
      </c>
      <c r="AC546" s="4" t="s">
        <v>9</v>
      </c>
      <c r="AD546" s="5">
        <v>45711</v>
      </c>
      <c r="AE546" s="6"/>
      <c r="AF546" s="6"/>
      <c r="AG546" s="6" t="str">
        <f t="shared" si="316"/>
        <v/>
      </c>
      <c r="AH546" s="6" t="str">
        <f>IF(OR(AE546="",AF546=""),"",SUMIFS('تحميل المصنعيات'!$N:$N,'تحميل المصنعيات'!$F:$F,AF$2,'تحميل المصنعيات'!$D:$D,AD546))</f>
        <v/>
      </c>
      <c r="AI546" s="55" t="str">
        <f t="shared" si="302"/>
        <v/>
      </c>
      <c r="AJ546" s="55" t="str">
        <f t="shared" si="317"/>
        <v/>
      </c>
      <c r="AK546" s="129" t="str">
        <f t="shared" si="328"/>
        <v/>
      </c>
      <c r="AM546" s="4" t="s">
        <v>9</v>
      </c>
      <c r="AN546" s="5">
        <v>45711</v>
      </c>
      <c r="AO546" s="6"/>
      <c r="AP546" s="6"/>
      <c r="AQ546" s="6" t="str">
        <f t="shared" si="318"/>
        <v/>
      </c>
      <c r="AR546" s="6" t="str">
        <f>IF(OR(AO546="",AP546=""),"",SUMIFS('تحميل المصنعيات'!$N:$N,'تحميل المصنعيات'!$F:$F,AP$2,'تحميل المصنعيات'!$D:$D,AN546))</f>
        <v/>
      </c>
      <c r="AS546" s="55" t="str">
        <f t="shared" si="303"/>
        <v/>
      </c>
      <c r="AT546" s="55" t="str">
        <f t="shared" si="304"/>
        <v/>
      </c>
      <c r="AU546" s="129" t="str">
        <f t="shared" si="329"/>
        <v/>
      </c>
      <c r="AW546" s="4" t="s">
        <v>9</v>
      </c>
      <c r="AX546" s="5">
        <v>45711</v>
      </c>
      <c r="AY546" s="6"/>
      <c r="AZ546" s="6"/>
      <c r="BA546" s="6" t="str">
        <f t="shared" si="319"/>
        <v/>
      </c>
      <c r="BB546" s="6" t="str">
        <f>IF(OR(AY546="",AZ546=""),"",SUMIFS('تحميل المصنعيات'!$N:$N,'تحميل المصنعيات'!$F:$F,AZ$2,'تحميل المصنعيات'!$D:$D,AX546))</f>
        <v/>
      </c>
      <c r="BC546" s="55" t="str">
        <f t="shared" si="305"/>
        <v/>
      </c>
      <c r="BD546" s="55" t="str">
        <f t="shared" si="320"/>
        <v/>
      </c>
      <c r="BE546" s="129" t="str">
        <f t="shared" si="330"/>
        <v/>
      </c>
      <c r="BG546" s="4" t="s">
        <v>9</v>
      </c>
      <c r="BH546" s="5">
        <v>45711</v>
      </c>
      <c r="BI546" s="6"/>
      <c r="BJ546" s="6"/>
      <c r="BK546" s="6" t="str">
        <f t="shared" si="321"/>
        <v/>
      </c>
      <c r="BL546" s="6" t="str">
        <f>IF(OR(BI546="",BJ546=""),"",SUMIFS('تحميل المصنعيات'!$N:$N,'تحميل المصنعيات'!$F:$F,BJ$2,'تحميل المصنعيات'!$D:$D,BH546))</f>
        <v/>
      </c>
      <c r="BM546" s="55" t="str">
        <f t="shared" si="306"/>
        <v/>
      </c>
      <c r="BN546" s="55" t="str">
        <f t="shared" si="307"/>
        <v/>
      </c>
      <c r="BO546" s="129" t="str">
        <f t="shared" si="331"/>
        <v/>
      </c>
      <c r="BQ546" s="4" t="s">
        <v>9</v>
      </c>
      <c r="BR546" s="5">
        <v>45711</v>
      </c>
      <c r="BS546" s="6"/>
      <c r="BT546" s="6"/>
      <c r="BU546" s="6" t="str">
        <f t="shared" si="322"/>
        <v/>
      </c>
      <c r="BV546" s="6" t="str">
        <f>IF(OR(BS546="",BT546=""),"",SUMIFS('تحميل المصنعيات'!$N:$N,'تحميل المصنعيات'!$F:$F,BT$2,'تحميل المصنعيات'!$D:$D,BR546))</f>
        <v/>
      </c>
      <c r="BW546" s="55" t="str">
        <f t="shared" si="308"/>
        <v/>
      </c>
      <c r="BX546" s="55" t="str">
        <f t="shared" si="323"/>
        <v/>
      </c>
      <c r="BY546" s="129" t="str">
        <f t="shared" si="332"/>
        <v/>
      </c>
      <c r="CA546" s="4" t="s">
        <v>9</v>
      </c>
      <c r="CB546" s="5">
        <v>45711</v>
      </c>
      <c r="CC546" s="6"/>
      <c r="CD546" s="6"/>
      <c r="CE546" s="6" t="str">
        <f t="shared" si="324"/>
        <v/>
      </c>
      <c r="CF546" s="6" t="str">
        <f>IF(OR(CC546="",CD546=""),"",SUMIFS('تحميل المصنعيات'!$N:$N,'تحميل المصنعيات'!$F:$F,CD$2,'تحميل المصنعيات'!$D:$D,CB546))</f>
        <v/>
      </c>
      <c r="CG546" s="55" t="str">
        <f t="shared" si="309"/>
        <v/>
      </c>
      <c r="CH546" s="55" t="str">
        <f t="shared" si="310"/>
        <v/>
      </c>
      <c r="CI546" s="129" t="str">
        <f t="shared" si="333"/>
        <v/>
      </c>
      <c r="CK546" s="4" t="s">
        <v>9</v>
      </c>
      <c r="CL546" s="5">
        <v>45711</v>
      </c>
      <c r="CM546" s="6"/>
      <c r="CN546" s="6"/>
      <c r="CO546" s="6" t="str">
        <f t="shared" si="325"/>
        <v/>
      </c>
      <c r="CP546" s="6" t="str">
        <f>IF(OR(CM546="",CN546=""),"",SUMIFS('تحميل المصنعيات'!$N:$N,'تحميل المصنعيات'!$F:$F,CN$2,'تحميل المصنعيات'!$D:$D,CL546))</f>
        <v/>
      </c>
      <c r="CQ546" s="55" t="str">
        <f t="shared" si="311"/>
        <v/>
      </c>
      <c r="CR546" s="55" t="str">
        <f t="shared" si="312"/>
        <v/>
      </c>
      <c r="CS546" s="129" t="str">
        <f t="shared" si="334"/>
        <v/>
      </c>
    </row>
    <row r="547" spans="9:97" x14ac:dyDescent="0.25">
      <c r="I547" s="4" t="s">
        <v>10</v>
      </c>
      <c r="J547" s="5">
        <v>45712</v>
      </c>
      <c r="K547" s="6"/>
      <c r="L547" s="6"/>
      <c r="M547" s="6" t="str">
        <f t="shared" si="313"/>
        <v/>
      </c>
      <c r="N547" s="6" t="str">
        <f>IF(OR(K547="",L547=""),"",SUMIFS('تحميل المصنعيات'!$N:$N,'تحميل المصنعيات'!$F:$F,L$2,'تحميل المصنعيات'!$D:$D,J547))</f>
        <v/>
      </c>
      <c r="O547" s="55" t="str">
        <f t="shared" si="299"/>
        <v/>
      </c>
      <c r="P547" s="55" t="str">
        <f t="shared" si="326"/>
        <v/>
      </c>
      <c r="Q547" s="129" t="str">
        <f t="shared" si="314"/>
        <v/>
      </c>
      <c r="S547" s="4" t="s">
        <v>10</v>
      </c>
      <c r="T547" s="5">
        <v>45712</v>
      </c>
      <c r="U547" s="6"/>
      <c r="V547" s="6"/>
      <c r="W547" s="6" t="str">
        <f t="shared" si="315"/>
        <v/>
      </c>
      <c r="X547" s="6" t="str">
        <f>IF(OR(U547="",V547=""),"",SUMIFS('تحميل المصنعيات'!$N:$N,'تحميل المصنعيات'!$F:$F,V$2,'تحميل المصنعيات'!$D:$D,T547))</f>
        <v/>
      </c>
      <c r="Y547" s="55" t="str">
        <f t="shared" si="300"/>
        <v/>
      </c>
      <c r="Z547" s="55" t="str">
        <f t="shared" si="301"/>
        <v/>
      </c>
      <c r="AA547" s="129" t="str">
        <f t="shared" si="327"/>
        <v/>
      </c>
      <c r="AC547" s="4" t="s">
        <v>10</v>
      </c>
      <c r="AD547" s="5">
        <v>45712</v>
      </c>
      <c r="AE547" s="6"/>
      <c r="AF547" s="6"/>
      <c r="AG547" s="6" t="str">
        <f t="shared" si="316"/>
        <v/>
      </c>
      <c r="AH547" s="6" t="str">
        <f>IF(OR(AE547="",AF547=""),"",SUMIFS('تحميل المصنعيات'!$N:$N,'تحميل المصنعيات'!$F:$F,AF$2,'تحميل المصنعيات'!$D:$D,AD547))</f>
        <v/>
      </c>
      <c r="AI547" s="55" t="str">
        <f t="shared" si="302"/>
        <v/>
      </c>
      <c r="AJ547" s="55" t="str">
        <f t="shared" si="317"/>
        <v/>
      </c>
      <c r="AK547" s="129" t="str">
        <f t="shared" si="328"/>
        <v/>
      </c>
      <c r="AM547" s="4" t="s">
        <v>10</v>
      </c>
      <c r="AN547" s="5">
        <v>45712</v>
      </c>
      <c r="AO547" s="6"/>
      <c r="AP547" s="6"/>
      <c r="AQ547" s="6" t="str">
        <f t="shared" si="318"/>
        <v/>
      </c>
      <c r="AR547" s="6" t="str">
        <f>IF(OR(AO547="",AP547=""),"",SUMIFS('تحميل المصنعيات'!$N:$N,'تحميل المصنعيات'!$F:$F,AP$2,'تحميل المصنعيات'!$D:$D,AN547))</f>
        <v/>
      </c>
      <c r="AS547" s="55" t="str">
        <f t="shared" si="303"/>
        <v/>
      </c>
      <c r="AT547" s="55" t="str">
        <f t="shared" si="304"/>
        <v/>
      </c>
      <c r="AU547" s="129" t="str">
        <f t="shared" si="329"/>
        <v/>
      </c>
      <c r="AW547" s="4" t="s">
        <v>10</v>
      </c>
      <c r="AX547" s="5">
        <v>45712</v>
      </c>
      <c r="AY547" s="6"/>
      <c r="AZ547" s="6"/>
      <c r="BA547" s="6" t="str">
        <f t="shared" si="319"/>
        <v/>
      </c>
      <c r="BB547" s="6" t="str">
        <f>IF(OR(AY547="",AZ547=""),"",SUMIFS('تحميل المصنعيات'!$N:$N,'تحميل المصنعيات'!$F:$F,AZ$2,'تحميل المصنعيات'!$D:$D,AX547))</f>
        <v/>
      </c>
      <c r="BC547" s="55" t="str">
        <f t="shared" si="305"/>
        <v/>
      </c>
      <c r="BD547" s="55" t="str">
        <f t="shared" si="320"/>
        <v/>
      </c>
      <c r="BE547" s="129" t="str">
        <f t="shared" si="330"/>
        <v/>
      </c>
      <c r="BG547" s="4" t="s">
        <v>10</v>
      </c>
      <c r="BH547" s="5">
        <v>45712</v>
      </c>
      <c r="BI547" s="6"/>
      <c r="BJ547" s="6"/>
      <c r="BK547" s="6" t="str">
        <f t="shared" si="321"/>
        <v/>
      </c>
      <c r="BL547" s="6" t="str">
        <f>IF(OR(BI547="",BJ547=""),"",SUMIFS('تحميل المصنعيات'!$N:$N,'تحميل المصنعيات'!$F:$F,BJ$2,'تحميل المصنعيات'!$D:$D,BH547))</f>
        <v/>
      </c>
      <c r="BM547" s="55" t="str">
        <f t="shared" si="306"/>
        <v/>
      </c>
      <c r="BN547" s="55" t="str">
        <f t="shared" si="307"/>
        <v/>
      </c>
      <c r="BO547" s="129" t="str">
        <f t="shared" si="331"/>
        <v/>
      </c>
      <c r="BQ547" s="4" t="s">
        <v>10</v>
      </c>
      <c r="BR547" s="5">
        <v>45712</v>
      </c>
      <c r="BS547" s="6"/>
      <c r="BT547" s="6"/>
      <c r="BU547" s="6" t="str">
        <f t="shared" si="322"/>
        <v/>
      </c>
      <c r="BV547" s="6" t="str">
        <f>IF(OR(BS547="",BT547=""),"",SUMIFS('تحميل المصنعيات'!$N:$N,'تحميل المصنعيات'!$F:$F,BT$2,'تحميل المصنعيات'!$D:$D,BR547))</f>
        <v/>
      </c>
      <c r="BW547" s="55" t="str">
        <f t="shared" si="308"/>
        <v/>
      </c>
      <c r="BX547" s="55" t="str">
        <f t="shared" si="323"/>
        <v/>
      </c>
      <c r="BY547" s="129" t="str">
        <f t="shared" si="332"/>
        <v/>
      </c>
      <c r="CA547" s="4" t="s">
        <v>10</v>
      </c>
      <c r="CB547" s="5">
        <v>45712</v>
      </c>
      <c r="CC547" s="6"/>
      <c r="CD547" s="6"/>
      <c r="CE547" s="6" t="str">
        <f t="shared" si="324"/>
        <v/>
      </c>
      <c r="CF547" s="6" t="str">
        <f>IF(OR(CC547="",CD547=""),"",SUMIFS('تحميل المصنعيات'!$N:$N,'تحميل المصنعيات'!$F:$F,CD$2,'تحميل المصنعيات'!$D:$D,CB547))</f>
        <v/>
      </c>
      <c r="CG547" s="55" t="str">
        <f t="shared" si="309"/>
        <v/>
      </c>
      <c r="CH547" s="55" t="str">
        <f t="shared" si="310"/>
        <v/>
      </c>
      <c r="CI547" s="129" t="str">
        <f t="shared" si="333"/>
        <v/>
      </c>
      <c r="CK547" s="4" t="s">
        <v>10</v>
      </c>
      <c r="CL547" s="5">
        <v>45712</v>
      </c>
      <c r="CM547" s="6"/>
      <c r="CN547" s="6"/>
      <c r="CO547" s="6" t="str">
        <f t="shared" si="325"/>
        <v/>
      </c>
      <c r="CP547" s="6" t="str">
        <f>IF(OR(CM547="",CN547=""),"",SUMIFS('تحميل المصنعيات'!$N:$N,'تحميل المصنعيات'!$F:$F,CN$2,'تحميل المصنعيات'!$D:$D,CL547))</f>
        <v/>
      </c>
      <c r="CQ547" s="55" t="str">
        <f t="shared" si="311"/>
        <v/>
      </c>
      <c r="CR547" s="55" t="str">
        <f t="shared" si="312"/>
        <v/>
      </c>
      <c r="CS547" s="129" t="str">
        <f t="shared" si="334"/>
        <v/>
      </c>
    </row>
    <row r="548" spans="9:97" x14ac:dyDescent="0.25">
      <c r="I548" s="4" t="s">
        <v>11</v>
      </c>
      <c r="J548" s="5">
        <v>45713</v>
      </c>
      <c r="K548" s="6"/>
      <c r="L548" s="6"/>
      <c r="M548" s="6" t="str">
        <f t="shared" si="313"/>
        <v/>
      </c>
      <c r="N548" s="6" t="str">
        <f>IF(OR(K548="",L548=""),"",SUMIFS('تحميل المصنعيات'!$N:$N,'تحميل المصنعيات'!$F:$F,L$2,'تحميل المصنعيات'!$D:$D,J548))</f>
        <v/>
      </c>
      <c r="O548" s="55" t="str">
        <f t="shared" si="299"/>
        <v/>
      </c>
      <c r="P548" s="55" t="str">
        <f t="shared" si="326"/>
        <v/>
      </c>
      <c r="Q548" s="129" t="str">
        <f t="shared" si="314"/>
        <v/>
      </c>
      <c r="S548" s="4" t="s">
        <v>11</v>
      </c>
      <c r="T548" s="5">
        <v>45713</v>
      </c>
      <c r="U548" s="6"/>
      <c r="V548" s="6"/>
      <c r="W548" s="6" t="str">
        <f t="shared" si="315"/>
        <v/>
      </c>
      <c r="X548" s="6" t="str">
        <f>IF(OR(U548="",V548=""),"",SUMIFS('تحميل المصنعيات'!$N:$N,'تحميل المصنعيات'!$F:$F,V$2,'تحميل المصنعيات'!$D:$D,T548))</f>
        <v/>
      </c>
      <c r="Y548" s="55" t="str">
        <f t="shared" si="300"/>
        <v/>
      </c>
      <c r="Z548" s="55" t="str">
        <f t="shared" si="301"/>
        <v/>
      </c>
      <c r="AA548" s="129" t="str">
        <f t="shared" si="327"/>
        <v/>
      </c>
      <c r="AC548" s="4" t="s">
        <v>11</v>
      </c>
      <c r="AD548" s="5">
        <v>45713</v>
      </c>
      <c r="AE548" s="6"/>
      <c r="AF548" s="6"/>
      <c r="AG548" s="6" t="str">
        <f t="shared" si="316"/>
        <v/>
      </c>
      <c r="AH548" s="6" t="str">
        <f>IF(OR(AE548="",AF548=""),"",SUMIFS('تحميل المصنعيات'!$N:$N,'تحميل المصنعيات'!$F:$F,AF$2,'تحميل المصنعيات'!$D:$D,AD548))</f>
        <v/>
      </c>
      <c r="AI548" s="55" t="str">
        <f t="shared" si="302"/>
        <v/>
      </c>
      <c r="AJ548" s="55" t="str">
        <f t="shared" si="317"/>
        <v/>
      </c>
      <c r="AK548" s="129" t="str">
        <f t="shared" si="328"/>
        <v/>
      </c>
      <c r="AM548" s="4" t="s">
        <v>11</v>
      </c>
      <c r="AN548" s="5">
        <v>45713</v>
      </c>
      <c r="AO548" s="6"/>
      <c r="AP548" s="6"/>
      <c r="AQ548" s="6" t="str">
        <f t="shared" si="318"/>
        <v/>
      </c>
      <c r="AR548" s="6" t="str">
        <f>IF(OR(AO548="",AP548=""),"",SUMIFS('تحميل المصنعيات'!$N:$N,'تحميل المصنعيات'!$F:$F,AP$2,'تحميل المصنعيات'!$D:$D,AN548))</f>
        <v/>
      </c>
      <c r="AS548" s="55" t="str">
        <f t="shared" si="303"/>
        <v/>
      </c>
      <c r="AT548" s="55" t="str">
        <f t="shared" si="304"/>
        <v/>
      </c>
      <c r="AU548" s="129" t="str">
        <f t="shared" si="329"/>
        <v/>
      </c>
      <c r="AW548" s="4" t="s">
        <v>11</v>
      </c>
      <c r="AX548" s="5">
        <v>45713</v>
      </c>
      <c r="AY548" s="6"/>
      <c r="AZ548" s="6"/>
      <c r="BA548" s="6" t="str">
        <f t="shared" si="319"/>
        <v/>
      </c>
      <c r="BB548" s="6" t="str">
        <f>IF(OR(AY548="",AZ548=""),"",SUMIFS('تحميل المصنعيات'!$N:$N,'تحميل المصنعيات'!$F:$F,AZ$2,'تحميل المصنعيات'!$D:$D,AX548))</f>
        <v/>
      </c>
      <c r="BC548" s="55" t="str">
        <f t="shared" si="305"/>
        <v/>
      </c>
      <c r="BD548" s="55" t="str">
        <f t="shared" si="320"/>
        <v/>
      </c>
      <c r="BE548" s="129" t="str">
        <f t="shared" si="330"/>
        <v/>
      </c>
      <c r="BG548" s="4" t="s">
        <v>11</v>
      </c>
      <c r="BH548" s="5">
        <v>45713</v>
      </c>
      <c r="BI548" s="6"/>
      <c r="BJ548" s="6"/>
      <c r="BK548" s="6" t="str">
        <f t="shared" si="321"/>
        <v/>
      </c>
      <c r="BL548" s="6" t="str">
        <f>IF(OR(BI548="",BJ548=""),"",SUMIFS('تحميل المصنعيات'!$N:$N,'تحميل المصنعيات'!$F:$F,BJ$2,'تحميل المصنعيات'!$D:$D,BH548))</f>
        <v/>
      </c>
      <c r="BM548" s="55" t="str">
        <f t="shared" si="306"/>
        <v/>
      </c>
      <c r="BN548" s="55" t="str">
        <f t="shared" si="307"/>
        <v/>
      </c>
      <c r="BO548" s="129" t="str">
        <f t="shared" si="331"/>
        <v/>
      </c>
      <c r="BQ548" s="4" t="s">
        <v>11</v>
      </c>
      <c r="BR548" s="5">
        <v>45713</v>
      </c>
      <c r="BS548" s="6"/>
      <c r="BT548" s="6"/>
      <c r="BU548" s="6" t="str">
        <f t="shared" si="322"/>
        <v/>
      </c>
      <c r="BV548" s="6" t="str">
        <f>IF(OR(BS548="",BT548=""),"",SUMIFS('تحميل المصنعيات'!$N:$N,'تحميل المصنعيات'!$F:$F,BT$2,'تحميل المصنعيات'!$D:$D,BR548))</f>
        <v/>
      </c>
      <c r="BW548" s="55" t="str">
        <f t="shared" si="308"/>
        <v/>
      </c>
      <c r="BX548" s="55" t="str">
        <f t="shared" si="323"/>
        <v/>
      </c>
      <c r="BY548" s="129" t="str">
        <f t="shared" si="332"/>
        <v/>
      </c>
      <c r="CA548" s="4" t="s">
        <v>11</v>
      </c>
      <c r="CB548" s="5">
        <v>45713</v>
      </c>
      <c r="CC548" s="6"/>
      <c r="CD548" s="6"/>
      <c r="CE548" s="6" t="str">
        <f t="shared" si="324"/>
        <v/>
      </c>
      <c r="CF548" s="6" t="str">
        <f>IF(OR(CC548="",CD548=""),"",SUMIFS('تحميل المصنعيات'!$N:$N,'تحميل المصنعيات'!$F:$F,CD$2,'تحميل المصنعيات'!$D:$D,CB548))</f>
        <v/>
      </c>
      <c r="CG548" s="55" t="str">
        <f t="shared" si="309"/>
        <v/>
      </c>
      <c r="CH548" s="55" t="str">
        <f t="shared" si="310"/>
        <v/>
      </c>
      <c r="CI548" s="129" t="str">
        <f t="shared" si="333"/>
        <v/>
      </c>
      <c r="CK548" s="4" t="s">
        <v>11</v>
      </c>
      <c r="CL548" s="5">
        <v>45713</v>
      </c>
      <c r="CM548" s="6"/>
      <c r="CN548" s="6"/>
      <c r="CO548" s="6" t="str">
        <f t="shared" si="325"/>
        <v/>
      </c>
      <c r="CP548" s="6" t="str">
        <f>IF(OR(CM548="",CN548=""),"",SUMIFS('تحميل المصنعيات'!$N:$N,'تحميل المصنعيات'!$F:$F,CN$2,'تحميل المصنعيات'!$D:$D,CL548))</f>
        <v/>
      </c>
      <c r="CQ548" s="55" t="str">
        <f t="shared" si="311"/>
        <v/>
      </c>
      <c r="CR548" s="55" t="str">
        <f t="shared" si="312"/>
        <v/>
      </c>
      <c r="CS548" s="129" t="str">
        <f t="shared" si="334"/>
        <v/>
      </c>
    </row>
    <row r="549" spans="9:97" x14ac:dyDescent="0.25">
      <c r="I549" s="4" t="s">
        <v>12</v>
      </c>
      <c r="J549" s="5">
        <v>45714</v>
      </c>
      <c r="K549" s="6"/>
      <c r="L549" s="6"/>
      <c r="M549" s="6" t="str">
        <f t="shared" si="313"/>
        <v/>
      </c>
      <c r="N549" s="6" t="str">
        <f>IF(OR(K549="",L549=""),"",SUMIFS('تحميل المصنعيات'!$N:$N,'تحميل المصنعيات'!$F:$F,L$2,'تحميل المصنعيات'!$D:$D,J549))</f>
        <v/>
      </c>
      <c r="O549" s="55" t="str">
        <f t="shared" si="299"/>
        <v/>
      </c>
      <c r="P549" s="55" t="str">
        <f t="shared" si="326"/>
        <v/>
      </c>
      <c r="Q549" s="129" t="str">
        <f t="shared" si="314"/>
        <v/>
      </c>
      <c r="S549" s="4" t="s">
        <v>12</v>
      </c>
      <c r="T549" s="5">
        <v>45714</v>
      </c>
      <c r="U549" s="6"/>
      <c r="V549" s="6"/>
      <c r="W549" s="6" t="str">
        <f t="shared" si="315"/>
        <v/>
      </c>
      <c r="X549" s="6" t="str">
        <f>IF(OR(U549="",V549=""),"",SUMIFS('تحميل المصنعيات'!$N:$N,'تحميل المصنعيات'!$F:$F,V$2,'تحميل المصنعيات'!$D:$D,T549))</f>
        <v/>
      </c>
      <c r="Y549" s="55" t="str">
        <f t="shared" si="300"/>
        <v/>
      </c>
      <c r="Z549" s="55" t="str">
        <f t="shared" si="301"/>
        <v/>
      </c>
      <c r="AA549" s="129" t="str">
        <f t="shared" si="327"/>
        <v/>
      </c>
      <c r="AC549" s="4" t="s">
        <v>12</v>
      </c>
      <c r="AD549" s="5">
        <v>45714</v>
      </c>
      <c r="AE549" s="6"/>
      <c r="AF549" s="6"/>
      <c r="AG549" s="6" t="str">
        <f t="shared" si="316"/>
        <v/>
      </c>
      <c r="AH549" s="6" t="str">
        <f>IF(OR(AE549="",AF549=""),"",SUMIFS('تحميل المصنعيات'!$N:$N,'تحميل المصنعيات'!$F:$F,AF$2,'تحميل المصنعيات'!$D:$D,AD549))</f>
        <v/>
      </c>
      <c r="AI549" s="55" t="str">
        <f t="shared" si="302"/>
        <v/>
      </c>
      <c r="AJ549" s="55" t="str">
        <f t="shared" si="317"/>
        <v/>
      </c>
      <c r="AK549" s="129" t="str">
        <f t="shared" si="328"/>
        <v/>
      </c>
      <c r="AM549" s="4" t="s">
        <v>12</v>
      </c>
      <c r="AN549" s="5">
        <v>45714</v>
      </c>
      <c r="AO549" s="6"/>
      <c r="AP549" s="6"/>
      <c r="AQ549" s="6" t="str">
        <f t="shared" si="318"/>
        <v/>
      </c>
      <c r="AR549" s="6" t="str">
        <f>IF(OR(AO549="",AP549=""),"",SUMIFS('تحميل المصنعيات'!$N:$N,'تحميل المصنعيات'!$F:$F,AP$2,'تحميل المصنعيات'!$D:$D,AN549))</f>
        <v/>
      </c>
      <c r="AS549" s="55" t="str">
        <f t="shared" si="303"/>
        <v/>
      </c>
      <c r="AT549" s="55" t="str">
        <f t="shared" si="304"/>
        <v/>
      </c>
      <c r="AU549" s="129" t="str">
        <f t="shared" si="329"/>
        <v/>
      </c>
      <c r="AW549" s="4" t="s">
        <v>12</v>
      </c>
      <c r="AX549" s="5">
        <v>45714</v>
      </c>
      <c r="AY549" s="6"/>
      <c r="AZ549" s="6"/>
      <c r="BA549" s="6" t="str">
        <f t="shared" si="319"/>
        <v/>
      </c>
      <c r="BB549" s="6" t="str">
        <f>IF(OR(AY549="",AZ549=""),"",SUMIFS('تحميل المصنعيات'!$N:$N,'تحميل المصنعيات'!$F:$F,AZ$2,'تحميل المصنعيات'!$D:$D,AX549))</f>
        <v/>
      </c>
      <c r="BC549" s="55" t="str">
        <f t="shared" si="305"/>
        <v/>
      </c>
      <c r="BD549" s="55" t="str">
        <f t="shared" si="320"/>
        <v/>
      </c>
      <c r="BE549" s="129" t="str">
        <f t="shared" si="330"/>
        <v/>
      </c>
      <c r="BG549" s="4" t="s">
        <v>12</v>
      </c>
      <c r="BH549" s="5">
        <v>45714</v>
      </c>
      <c r="BI549" s="6"/>
      <c r="BJ549" s="6"/>
      <c r="BK549" s="6" t="str">
        <f t="shared" si="321"/>
        <v/>
      </c>
      <c r="BL549" s="6" t="str">
        <f>IF(OR(BI549="",BJ549=""),"",SUMIFS('تحميل المصنعيات'!$N:$N,'تحميل المصنعيات'!$F:$F,BJ$2,'تحميل المصنعيات'!$D:$D,BH549))</f>
        <v/>
      </c>
      <c r="BM549" s="55" t="str">
        <f t="shared" si="306"/>
        <v/>
      </c>
      <c r="BN549" s="55" t="str">
        <f t="shared" si="307"/>
        <v/>
      </c>
      <c r="BO549" s="129" t="str">
        <f t="shared" si="331"/>
        <v/>
      </c>
      <c r="BQ549" s="4" t="s">
        <v>12</v>
      </c>
      <c r="BR549" s="5">
        <v>45714</v>
      </c>
      <c r="BS549" s="6"/>
      <c r="BT549" s="6"/>
      <c r="BU549" s="6" t="str">
        <f t="shared" si="322"/>
        <v/>
      </c>
      <c r="BV549" s="6" t="str">
        <f>IF(OR(BS549="",BT549=""),"",SUMIFS('تحميل المصنعيات'!$N:$N,'تحميل المصنعيات'!$F:$F,BT$2,'تحميل المصنعيات'!$D:$D,BR549))</f>
        <v/>
      </c>
      <c r="BW549" s="55" t="str">
        <f t="shared" si="308"/>
        <v/>
      </c>
      <c r="BX549" s="55" t="str">
        <f t="shared" si="323"/>
        <v/>
      </c>
      <c r="BY549" s="129" t="str">
        <f t="shared" si="332"/>
        <v/>
      </c>
      <c r="CA549" s="4" t="s">
        <v>12</v>
      </c>
      <c r="CB549" s="5">
        <v>45714</v>
      </c>
      <c r="CC549" s="6"/>
      <c r="CD549" s="6"/>
      <c r="CE549" s="6" t="str">
        <f t="shared" si="324"/>
        <v/>
      </c>
      <c r="CF549" s="6" t="str">
        <f>IF(OR(CC549="",CD549=""),"",SUMIFS('تحميل المصنعيات'!$N:$N,'تحميل المصنعيات'!$F:$F,CD$2,'تحميل المصنعيات'!$D:$D,CB549))</f>
        <v/>
      </c>
      <c r="CG549" s="55" t="str">
        <f t="shared" si="309"/>
        <v/>
      </c>
      <c r="CH549" s="55" t="str">
        <f t="shared" si="310"/>
        <v/>
      </c>
      <c r="CI549" s="129" t="str">
        <f t="shared" si="333"/>
        <v/>
      </c>
      <c r="CK549" s="4" t="s">
        <v>12</v>
      </c>
      <c r="CL549" s="5">
        <v>45714</v>
      </c>
      <c r="CM549" s="6"/>
      <c r="CN549" s="6"/>
      <c r="CO549" s="6" t="str">
        <f t="shared" si="325"/>
        <v/>
      </c>
      <c r="CP549" s="6" t="str">
        <f>IF(OR(CM549="",CN549=""),"",SUMIFS('تحميل المصنعيات'!$N:$N,'تحميل المصنعيات'!$F:$F,CN$2,'تحميل المصنعيات'!$D:$D,CL549))</f>
        <v/>
      </c>
      <c r="CQ549" s="55" t="str">
        <f t="shared" si="311"/>
        <v/>
      </c>
      <c r="CR549" s="55" t="str">
        <f t="shared" si="312"/>
        <v/>
      </c>
      <c r="CS549" s="129" t="str">
        <f t="shared" si="334"/>
        <v/>
      </c>
    </row>
    <row r="550" spans="9:97" x14ac:dyDescent="0.25">
      <c r="I550" s="4" t="s">
        <v>13</v>
      </c>
      <c r="J550" s="5">
        <v>45715</v>
      </c>
      <c r="K550" s="6"/>
      <c r="L550" s="6"/>
      <c r="M550" s="6" t="str">
        <f t="shared" si="313"/>
        <v/>
      </c>
      <c r="N550" s="6" t="str">
        <f>IF(OR(K550="",L550=""),"",SUMIFS('تحميل المصنعيات'!$N:$N,'تحميل المصنعيات'!$F:$F,L$2,'تحميل المصنعيات'!$D:$D,J550))</f>
        <v/>
      </c>
      <c r="O550" s="55" t="str">
        <f t="shared" si="299"/>
        <v/>
      </c>
      <c r="P550" s="55" t="str">
        <f t="shared" si="326"/>
        <v/>
      </c>
      <c r="Q550" s="129" t="str">
        <f t="shared" si="314"/>
        <v/>
      </c>
      <c r="S550" s="4" t="s">
        <v>13</v>
      </c>
      <c r="T550" s="5">
        <v>45715</v>
      </c>
      <c r="U550" s="6"/>
      <c r="V550" s="6"/>
      <c r="W550" s="6" t="str">
        <f t="shared" si="315"/>
        <v/>
      </c>
      <c r="X550" s="6" t="str">
        <f>IF(OR(U550="",V550=""),"",SUMIFS('تحميل المصنعيات'!$N:$N,'تحميل المصنعيات'!$F:$F,V$2,'تحميل المصنعيات'!$D:$D,T550))</f>
        <v/>
      </c>
      <c r="Y550" s="55" t="str">
        <f t="shared" si="300"/>
        <v/>
      </c>
      <c r="Z550" s="55" t="str">
        <f t="shared" si="301"/>
        <v/>
      </c>
      <c r="AA550" s="129" t="str">
        <f t="shared" si="327"/>
        <v/>
      </c>
      <c r="AC550" s="4" t="s">
        <v>13</v>
      </c>
      <c r="AD550" s="5">
        <v>45715</v>
      </c>
      <c r="AE550" s="6"/>
      <c r="AF550" s="6"/>
      <c r="AG550" s="6" t="str">
        <f t="shared" si="316"/>
        <v/>
      </c>
      <c r="AH550" s="6" t="str">
        <f>IF(OR(AE550="",AF550=""),"",SUMIFS('تحميل المصنعيات'!$N:$N,'تحميل المصنعيات'!$F:$F,AF$2,'تحميل المصنعيات'!$D:$D,AD550))</f>
        <v/>
      </c>
      <c r="AI550" s="55" t="str">
        <f t="shared" si="302"/>
        <v/>
      </c>
      <c r="AJ550" s="55" t="str">
        <f t="shared" si="317"/>
        <v/>
      </c>
      <c r="AK550" s="129" t="str">
        <f t="shared" si="328"/>
        <v/>
      </c>
      <c r="AM550" s="4" t="s">
        <v>13</v>
      </c>
      <c r="AN550" s="5">
        <v>45715</v>
      </c>
      <c r="AO550" s="6"/>
      <c r="AP550" s="6"/>
      <c r="AQ550" s="6" t="str">
        <f t="shared" si="318"/>
        <v/>
      </c>
      <c r="AR550" s="6" t="str">
        <f>IF(OR(AO550="",AP550=""),"",SUMIFS('تحميل المصنعيات'!$N:$N,'تحميل المصنعيات'!$F:$F,AP$2,'تحميل المصنعيات'!$D:$D,AN550))</f>
        <v/>
      </c>
      <c r="AS550" s="55" t="str">
        <f t="shared" si="303"/>
        <v/>
      </c>
      <c r="AT550" s="55" t="str">
        <f t="shared" si="304"/>
        <v/>
      </c>
      <c r="AU550" s="129" t="str">
        <f t="shared" si="329"/>
        <v/>
      </c>
      <c r="AW550" s="4" t="s">
        <v>13</v>
      </c>
      <c r="AX550" s="5">
        <v>45715</v>
      </c>
      <c r="AY550" s="6"/>
      <c r="AZ550" s="6"/>
      <c r="BA550" s="6" t="str">
        <f t="shared" si="319"/>
        <v/>
      </c>
      <c r="BB550" s="6" t="str">
        <f>IF(OR(AY550="",AZ550=""),"",SUMIFS('تحميل المصنعيات'!$N:$N,'تحميل المصنعيات'!$F:$F,AZ$2,'تحميل المصنعيات'!$D:$D,AX550))</f>
        <v/>
      </c>
      <c r="BC550" s="55" t="str">
        <f t="shared" si="305"/>
        <v/>
      </c>
      <c r="BD550" s="55" t="str">
        <f t="shared" si="320"/>
        <v/>
      </c>
      <c r="BE550" s="129" t="str">
        <f t="shared" si="330"/>
        <v/>
      </c>
      <c r="BG550" s="4" t="s">
        <v>13</v>
      </c>
      <c r="BH550" s="5">
        <v>45715</v>
      </c>
      <c r="BI550" s="6"/>
      <c r="BJ550" s="6"/>
      <c r="BK550" s="6" t="str">
        <f t="shared" si="321"/>
        <v/>
      </c>
      <c r="BL550" s="6" t="str">
        <f>IF(OR(BI550="",BJ550=""),"",SUMIFS('تحميل المصنعيات'!$N:$N,'تحميل المصنعيات'!$F:$F,BJ$2,'تحميل المصنعيات'!$D:$D,BH550))</f>
        <v/>
      </c>
      <c r="BM550" s="55" t="str">
        <f t="shared" si="306"/>
        <v/>
      </c>
      <c r="BN550" s="55" t="str">
        <f t="shared" si="307"/>
        <v/>
      </c>
      <c r="BO550" s="129" t="str">
        <f t="shared" si="331"/>
        <v/>
      </c>
      <c r="BQ550" s="4" t="s">
        <v>13</v>
      </c>
      <c r="BR550" s="5">
        <v>45715</v>
      </c>
      <c r="BS550" s="6"/>
      <c r="BT550" s="6"/>
      <c r="BU550" s="6" t="str">
        <f t="shared" si="322"/>
        <v/>
      </c>
      <c r="BV550" s="6" t="str">
        <f>IF(OR(BS550="",BT550=""),"",SUMIFS('تحميل المصنعيات'!$N:$N,'تحميل المصنعيات'!$F:$F,BT$2,'تحميل المصنعيات'!$D:$D,BR550))</f>
        <v/>
      </c>
      <c r="BW550" s="55" t="str">
        <f t="shared" si="308"/>
        <v/>
      </c>
      <c r="BX550" s="55" t="str">
        <f t="shared" si="323"/>
        <v/>
      </c>
      <c r="BY550" s="129" t="str">
        <f t="shared" si="332"/>
        <v/>
      </c>
      <c r="CA550" s="4" t="s">
        <v>13</v>
      </c>
      <c r="CB550" s="5">
        <v>45715</v>
      </c>
      <c r="CC550" s="6"/>
      <c r="CD550" s="6"/>
      <c r="CE550" s="6" t="str">
        <f t="shared" si="324"/>
        <v/>
      </c>
      <c r="CF550" s="6" t="str">
        <f>IF(OR(CC550="",CD550=""),"",SUMIFS('تحميل المصنعيات'!$N:$N,'تحميل المصنعيات'!$F:$F,CD$2,'تحميل المصنعيات'!$D:$D,CB550))</f>
        <v/>
      </c>
      <c r="CG550" s="55" t="str">
        <f t="shared" si="309"/>
        <v/>
      </c>
      <c r="CH550" s="55" t="str">
        <f t="shared" si="310"/>
        <v/>
      </c>
      <c r="CI550" s="129" t="str">
        <f t="shared" si="333"/>
        <v/>
      </c>
      <c r="CK550" s="4" t="s">
        <v>13</v>
      </c>
      <c r="CL550" s="5">
        <v>45715</v>
      </c>
      <c r="CM550" s="6"/>
      <c r="CN550" s="6"/>
      <c r="CO550" s="6" t="str">
        <f t="shared" si="325"/>
        <v/>
      </c>
      <c r="CP550" s="6" t="str">
        <f>IF(OR(CM550="",CN550=""),"",SUMIFS('تحميل المصنعيات'!$N:$N,'تحميل المصنعيات'!$F:$F,CN$2,'تحميل المصنعيات'!$D:$D,CL550))</f>
        <v/>
      </c>
      <c r="CQ550" s="55" t="str">
        <f t="shared" si="311"/>
        <v/>
      </c>
      <c r="CR550" s="55" t="str">
        <f t="shared" si="312"/>
        <v/>
      </c>
      <c r="CS550" s="129" t="str">
        <f t="shared" si="334"/>
        <v/>
      </c>
    </row>
    <row r="551" spans="9:97" x14ac:dyDescent="0.25">
      <c r="I551" s="132" t="s">
        <v>30</v>
      </c>
      <c r="J551" s="133">
        <v>45716</v>
      </c>
      <c r="K551" s="134"/>
      <c r="L551" s="134"/>
      <c r="M551" s="134" t="str">
        <f t="shared" si="313"/>
        <v/>
      </c>
      <c r="N551" s="134" t="str">
        <f>IF(OR(K551="",L551=""),"",SUMIFS('تحميل المصنعيات'!$N:$N,'تحميل المصنعيات'!$F:$F,L$2,'تحميل المصنعيات'!$D:$D,J551))</f>
        <v/>
      </c>
      <c r="O551" s="135" t="str">
        <f t="shared" si="299"/>
        <v/>
      </c>
      <c r="P551" s="135" t="str">
        <f t="shared" si="326"/>
        <v/>
      </c>
      <c r="Q551" s="132" t="str">
        <f t="shared" si="314"/>
        <v/>
      </c>
      <c r="S551" s="132" t="s">
        <v>30</v>
      </c>
      <c r="T551" s="133">
        <v>45716</v>
      </c>
      <c r="U551" s="134"/>
      <c r="V551" s="134"/>
      <c r="W551" s="134" t="str">
        <f t="shared" si="315"/>
        <v/>
      </c>
      <c r="X551" s="134" t="str">
        <f>IF(OR(U551="",V551=""),"",SUMIFS('تحميل المصنعيات'!$N:$N,'تحميل المصنعيات'!$F:$F,V$2,'تحميل المصنعيات'!$D:$D,T551))</f>
        <v/>
      </c>
      <c r="Y551" s="135" t="str">
        <f t="shared" si="300"/>
        <v/>
      </c>
      <c r="Z551" s="135" t="str">
        <f t="shared" si="301"/>
        <v/>
      </c>
      <c r="AA551" s="132" t="str">
        <f t="shared" si="327"/>
        <v/>
      </c>
      <c r="AC551" s="132" t="s">
        <v>30</v>
      </c>
      <c r="AD551" s="133">
        <v>45716</v>
      </c>
      <c r="AE551" s="134"/>
      <c r="AF551" s="134"/>
      <c r="AG551" s="134" t="str">
        <f t="shared" si="316"/>
        <v/>
      </c>
      <c r="AH551" s="134" t="str">
        <f>IF(OR(AE551="",AF551=""),"",SUMIFS('تحميل المصنعيات'!$N:$N,'تحميل المصنعيات'!$F:$F,AF$2,'تحميل المصنعيات'!$D:$D,AD551))</f>
        <v/>
      </c>
      <c r="AI551" s="135" t="str">
        <f t="shared" si="302"/>
        <v/>
      </c>
      <c r="AJ551" s="135" t="str">
        <f t="shared" si="317"/>
        <v/>
      </c>
      <c r="AK551" s="132" t="str">
        <f t="shared" si="328"/>
        <v/>
      </c>
      <c r="AM551" s="132" t="s">
        <v>30</v>
      </c>
      <c r="AN551" s="133">
        <v>45716</v>
      </c>
      <c r="AO551" s="134"/>
      <c r="AP551" s="134"/>
      <c r="AQ551" s="134" t="str">
        <f t="shared" si="318"/>
        <v/>
      </c>
      <c r="AR551" s="134" t="str">
        <f>IF(OR(AO551="",AP551=""),"",SUMIFS('تحميل المصنعيات'!$N:$N,'تحميل المصنعيات'!$F:$F,AP$2,'تحميل المصنعيات'!$D:$D,AN551))</f>
        <v/>
      </c>
      <c r="AS551" s="135" t="str">
        <f t="shared" si="303"/>
        <v/>
      </c>
      <c r="AT551" s="135" t="str">
        <f t="shared" si="304"/>
        <v/>
      </c>
      <c r="AU551" s="132" t="str">
        <f t="shared" si="329"/>
        <v/>
      </c>
      <c r="AW551" s="132" t="s">
        <v>30</v>
      </c>
      <c r="AX551" s="133">
        <v>45716</v>
      </c>
      <c r="AY551" s="134"/>
      <c r="AZ551" s="134"/>
      <c r="BA551" s="134" t="str">
        <f t="shared" si="319"/>
        <v/>
      </c>
      <c r="BB551" s="134" t="str">
        <f>IF(OR(AY551="",AZ551=""),"",SUMIFS('تحميل المصنعيات'!$N:$N,'تحميل المصنعيات'!$F:$F,AZ$2,'تحميل المصنعيات'!$D:$D,AX551))</f>
        <v/>
      </c>
      <c r="BC551" s="135" t="str">
        <f t="shared" si="305"/>
        <v/>
      </c>
      <c r="BD551" s="135" t="str">
        <f t="shared" si="320"/>
        <v/>
      </c>
      <c r="BE551" s="132" t="str">
        <f t="shared" si="330"/>
        <v/>
      </c>
      <c r="BG551" s="132" t="s">
        <v>30</v>
      </c>
      <c r="BH551" s="133">
        <v>45716</v>
      </c>
      <c r="BI551" s="134"/>
      <c r="BJ551" s="134"/>
      <c r="BK551" s="134" t="str">
        <f t="shared" si="321"/>
        <v/>
      </c>
      <c r="BL551" s="134" t="str">
        <f>IF(OR(BI551="",BJ551=""),"",SUMIFS('تحميل المصنعيات'!$N:$N,'تحميل المصنعيات'!$F:$F,BJ$2,'تحميل المصنعيات'!$D:$D,BH551))</f>
        <v/>
      </c>
      <c r="BM551" s="135" t="str">
        <f t="shared" si="306"/>
        <v/>
      </c>
      <c r="BN551" s="135" t="str">
        <f t="shared" si="307"/>
        <v/>
      </c>
      <c r="BO551" s="132" t="str">
        <f t="shared" si="331"/>
        <v/>
      </c>
      <c r="BQ551" s="132" t="s">
        <v>30</v>
      </c>
      <c r="BR551" s="133">
        <v>45716</v>
      </c>
      <c r="BS551" s="134"/>
      <c r="BT551" s="134"/>
      <c r="BU551" s="134" t="str">
        <f t="shared" si="322"/>
        <v/>
      </c>
      <c r="BV551" s="134" t="str">
        <f>IF(OR(BS551="",BT551=""),"",SUMIFS('تحميل المصنعيات'!$N:$N,'تحميل المصنعيات'!$F:$F,BT$2,'تحميل المصنعيات'!$D:$D,BR551))</f>
        <v/>
      </c>
      <c r="BW551" s="135" t="str">
        <f t="shared" si="308"/>
        <v/>
      </c>
      <c r="BX551" s="135" t="str">
        <f t="shared" si="323"/>
        <v/>
      </c>
      <c r="BY551" s="132" t="str">
        <f t="shared" si="332"/>
        <v/>
      </c>
      <c r="CA551" s="132" t="s">
        <v>30</v>
      </c>
      <c r="CB551" s="133">
        <v>45716</v>
      </c>
      <c r="CC551" s="134"/>
      <c r="CD551" s="134"/>
      <c r="CE551" s="134" t="str">
        <f t="shared" si="324"/>
        <v/>
      </c>
      <c r="CF551" s="134" t="str">
        <f>IF(OR(CC551="",CD551=""),"",SUMIFS('تحميل المصنعيات'!$N:$N,'تحميل المصنعيات'!$F:$F,CD$2,'تحميل المصنعيات'!$D:$D,CB551))</f>
        <v/>
      </c>
      <c r="CG551" s="135" t="str">
        <f t="shared" si="309"/>
        <v/>
      </c>
      <c r="CH551" s="135" t="str">
        <f t="shared" si="310"/>
        <v/>
      </c>
      <c r="CI551" s="132" t="str">
        <f t="shared" si="333"/>
        <v/>
      </c>
      <c r="CK551" s="132" t="s">
        <v>30</v>
      </c>
      <c r="CL551" s="133">
        <v>45716</v>
      </c>
      <c r="CM551" s="134"/>
      <c r="CN551" s="134"/>
      <c r="CO551" s="134" t="str">
        <f t="shared" si="325"/>
        <v/>
      </c>
      <c r="CP551" s="134" t="str">
        <f>IF(OR(CM551="",CN551=""),"",SUMIFS('تحميل المصنعيات'!$N:$N,'تحميل المصنعيات'!$F:$F,CN$2,'تحميل المصنعيات'!$D:$D,CL551))</f>
        <v/>
      </c>
      <c r="CQ551" s="135" t="str">
        <f t="shared" si="311"/>
        <v/>
      </c>
      <c r="CR551" s="135" t="str">
        <f t="shared" si="312"/>
        <v/>
      </c>
      <c r="CS551" s="132" t="str">
        <f t="shared" si="334"/>
        <v/>
      </c>
    </row>
    <row r="552" spans="9:97" x14ac:dyDescent="0.25">
      <c r="I552" s="4" t="s">
        <v>8</v>
      </c>
      <c r="J552" s="5">
        <v>45717</v>
      </c>
      <c r="K552" s="6"/>
      <c r="L552" s="6"/>
      <c r="M552" s="6" t="str">
        <f t="shared" si="313"/>
        <v/>
      </c>
      <c r="N552" s="6" t="str">
        <f>IF(OR(K552="",L552=""),"",SUMIFS('تحميل المصنعيات'!$N:$N,'تحميل المصنعيات'!$F:$F,L$2,'تحميل المصنعيات'!$D:$D,J552))</f>
        <v/>
      </c>
      <c r="O552" s="55" t="str">
        <f t="shared" si="299"/>
        <v/>
      </c>
      <c r="P552" s="55" t="str">
        <f t="shared" si="326"/>
        <v/>
      </c>
      <c r="Q552" s="129" t="str">
        <f t="shared" si="314"/>
        <v/>
      </c>
      <c r="S552" s="4" t="s">
        <v>8</v>
      </c>
      <c r="T552" s="5">
        <v>45717</v>
      </c>
      <c r="U552" s="6"/>
      <c r="V552" s="6"/>
      <c r="W552" s="6" t="str">
        <f t="shared" si="315"/>
        <v/>
      </c>
      <c r="X552" s="6" t="str">
        <f>IF(OR(U552="",V552=""),"",SUMIFS('تحميل المصنعيات'!$N:$N,'تحميل المصنعيات'!$F:$F,V$2,'تحميل المصنعيات'!$D:$D,T552))</f>
        <v/>
      </c>
      <c r="Y552" s="55" t="str">
        <f t="shared" si="300"/>
        <v/>
      </c>
      <c r="Z552" s="55" t="str">
        <f t="shared" si="301"/>
        <v/>
      </c>
      <c r="AA552" s="129" t="str">
        <f t="shared" si="327"/>
        <v/>
      </c>
      <c r="AC552" s="4" t="s">
        <v>8</v>
      </c>
      <c r="AD552" s="5">
        <v>45717</v>
      </c>
      <c r="AE552" s="6"/>
      <c r="AF552" s="6"/>
      <c r="AG552" s="6" t="str">
        <f t="shared" si="316"/>
        <v/>
      </c>
      <c r="AH552" s="6" t="str">
        <f>IF(OR(AE552="",AF552=""),"",SUMIFS('تحميل المصنعيات'!$N:$N,'تحميل المصنعيات'!$F:$F,AF$2,'تحميل المصنعيات'!$D:$D,AD552))</f>
        <v/>
      </c>
      <c r="AI552" s="55" t="str">
        <f t="shared" si="302"/>
        <v/>
      </c>
      <c r="AJ552" s="55" t="str">
        <f t="shared" si="317"/>
        <v/>
      </c>
      <c r="AK552" s="129" t="str">
        <f t="shared" si="328"/>
        <v/>
      </c>
      <c r="AM552" s="4" t="s">
        <v>8</v>
      </c>
      <c r="AN552" s="5">
        <v>45717</v>
      </c>
      <c r="AO552" s="6"/>
      <c r="AP552" s="6"/>
      <c r="AQ552" s="6" t="str">
        <f t="shared" si="318"/>
        <v/>
      </c>
      <c r="AR552" s="6" t="str">
        <f>IF(OR(AO552="",AP552=""),"",SUMIFS('تحميل المصنعيات'!$N:$N,'تحميل المصنعيات'!$F:$F,AP$2,'تحميل المصنعيات'!$D:$D,AN552))</f>
        <v/>
      </c>
      <c r="AS552" s="55" t="str">
        <f t="shared" si="303"/>
        <v/>
      </c>
      <c r="AT552" s="55" t="str">
        <f t="shared" si="304"/>
        <v/>
      </c>
      <c r="AU552" s="129" t="str">
        <f t="shared" si="329"/>
        <v/>
      </c>
      <c r="AW552" s="4" t="s">
        <v>8</v>
      </c>
      <c r="AX552" s="5">
        <v>45717</v>
      </c>
      <c r="AY552" s="6"/>
      <c r="AZ552" s="6"/>
      <c r="BA552" s="6" t="str">
        <f t="shared" si="319"/>
        <v/>
      </c>
      <c r="BB552" s="6" t="str">
        <f>IF(OR(AY552="",AZ552=""),"",SUMIFS('تحميل المصنعيات'!$N:$N,'تحميل المصنعيات'!$F:$F,AZ$2,'تحميل المصنعيات'!$D:$D,AX552))</f>
        <v/>
      </c>
      <c r="BC552" s="55" t="str">
        <f t="shared" si="305"/>
        <v/>
      </c>
      <c r="BD552" s="55" t="str">
        <f t="shared" si="320"/>
        <v/>
      </c>
      <c r="BE552" s="129" t="str">
        <f t="shared" si="330"/>
        <v/>
      </c>
      <c r="BG552" s="4" t="s">
        <v>8</v>
      </c>
      <c r="BH552" s="5">
        <v>45717</v>
      </c>
      <c r="BI552" s="6"/>
      <c r="BJ552" s="6"/>
      <c r="BK552" s="6" t="str">
        <f t="shared" si="321"/>
        <v/>
      </c>
      <c r="BL552" s="6" t="str">
        <f>IF(OR(BI552="",BJ552=""),"",SUMIFS('تحميل المصنعيات'!$N:$N,'تحميل المصنعيات'!$F:$F,BJ$2,'تحميل المصنعيات'!$D:$D,BH552))</f>
        <v/>
      </c>
      <c r="BM552" s="55" t="str">
        <f t="shared" si="306"/>
        <v/>
      </c>
      <c r="BN552" s="55" t="str">
        <f t="shared" si="307"/>
        <v/>
      </c>
      <c r="BO552" s="129" t="str">
        <f t="shared" si="331"/>
        <v/>
      </c>
      <c r="BQ552" s="4" t="s">
        <v>8</v>
      </c>
      <c r="BR552" s="5">
        <v>45717</v>
      </c>
      <c r="BS552" s="6"/>
      <c r="BT552" s="6"/>
      <c r="BU552" s="6" t="str">
        <f t="shared" si="322"/>
        <v/>
      </c>
      <c r="BV552" s="6" t="str">
        <f>IF(OR(BS552="",BT552=""),"",SUMIFS('تحميل المصنعيات'!$N:$N,'تحميل المصنعيات'!$F:$F,BT$2,'تحميل المصنعيات'!$D:$D,BR552))</f>
        <v/>
      </c>
      <c r="BW552" s="55" t="str">
        <f t="shared" si="308"/>
        <v/>
      </c>
      <c r="BX552" s="55" t="str">
        <f t="shared" si="323"/>
        <v/>
      </c>
      <c r="BY552" s="129" t="str">
        <f t="shared" si="332"/>
        <v/>
      </c>
      <c r="CA552" s="4" t="s">
        <v>8</v>
      </c>
      <c r="CB552" s="5">
        <v>45717</v>
      </c>
      <c r="CC552" s="6"/>
      <c r="CD552" s="6"/>
      <c r="CE552" s="6" t="str">
        <f t="shared" si="324"/>
        <v/>
      </c>
      <c r="CF552" s="6" t="str">
        <f>IF(OR(CC552="",CD552=""),"",SUMIFS('تحميل المصنعيات'!$N:$N,'تحميل المصنعيات'!$F:$F,CD$2,'تحميل المصنعيات'!$D:$D,CB552))</f>
        <v/>
      </c>
      <c r="CG552" s="55" t="str">
        <f t="shared" si="309"/>
        <v/>
      </c>
      <c r="CH552" s="55" t="str">
        <f t="shared" si="310"/>
        <v/>
      </c>
      <c r="CI552" s="129" t="str">
        <f t="shared" si="333"/>
        <v/>
      </c>
      <c r="CK552" s="4" t="s">
        <v>8</v>
      </c>
      <c r="CL552" s="5">
        <v>45717</v>
      </c>
      <c r="CM552" s="6"/>
      <c r="CN552" s="6"/>
      <c r="CO552" s="6" t="str">
        <f t="shared" si="325"/>
        <v/>
      </c>
      <c r="CP552" s="6" t="str">
        <f>IF(OR(CM552="",CN552=""),"",SUMIFS('تحميل المصنعيات'!$N:$N,'تحميل المصنعيات'!$F:$F,CN$2,'تحميل المصنعيات'!$D:$D,CL552))</f>
        <v/>
      </c>
      <c r="CQ552" s="55" t="str">
        <f t="shared" si="311"/>
        <v/>
      </c>
      <c r="CR552" s="55" t="str">
        <f t="shared" si="312"/>
        <v/>
      </c>
      <c r="CS552" s="129" t="str">
        <f t="shared" si="334"/>
        <v/>
      </c>
    </row>
    <row r="553" spans="9:97" x14ac:dyDescent="0.25">
      <c r="I553" s="4" t="s">
        <v>9</v>
      </c>
      <c r="J553" s="5">
        <v>45718</v>
      </c>
      <c r="K553" s="6"/>
      <c r="L553" s="6"/>
      <c r="M553" s="6" t="str">
        <f t="shared" si="313"/>
        <v/>
      </c>
      <c r="N553" s="6" t="str">
        <f>IF(OR(K553="",L553=""),"",SUMIFS('تحميل المصنعيات'!$N:$N,'تحميل المصنعيات'!$F:$F,L$2,'تحميل المصنعيات'!$D:$D,J553))</f>
        <v/>
      </c>
      <c r="O553" s="55" t="str">
        <f t="shared" si="299"/>
        <v/>
      </c>
      <c r="P553" s="55" t="str">
        <f t="shared" si="326"/>
        <v/>
      </c>
      <c r="Q553" s="129" t="str">
        <f t="shared" si="314"/>
        <v/>
      </c>
      <c r="S553" s="4" t="s">
        <v>9</v>
      </c>
      <c r="T553" s="5">
        <v>45718</v>
      </c>
      <c r="U553" s="6"/>
      <c r="V553" s="6"/>
      <c r="W553" s="6" t="str">
        <f t="shared" si="315"/>
        <v/>
      </c>
      <c r="X553" s="6" t="str">
        <f>IF(OR(U553="",V553=""),"",SUMIFS('تحميل المصنعيات'!$N:$N,'تحميل المصنعيات'!$F:$F,V$2,'تحميل المصنعيات'!$D:$D,T553))</f>
        <v/>
      </c>
      <c r="Y553" s="55" t="str">
        <f t="shared" si="300"/>
        <v/>
      </c>
      <c r="Z553" s="55" t="str">
        <f t="shared" si="301"/>
        <v/>
      </c>
      <c r="AA553" s="129" t="str">
        <f t="shared" si="327"/>
        <v/>
      </c>
      <c r="AC553" s="4" t="s">
        <v>9</v>
      </c>
      <c r="AD553" s="5">
        <v>45718</v>
      </c>
      <c r="AE553" s="6"/>
      <c r="AF553" s="6"/>
      <c r="AG553" s="6" t="str">
        <f t="shared" si="316"/>
        <v/>
      </c>
      <c r="AH553" s="6" t="str">
        <f>IF(OR(AE553="",AF553=""),"",SUMIFS('تحميل المصنعيات'!$N:$N,'تحميل المصنعيات'!$F:$F,AF$2,'تحميل المصنعيات'!$D:$D,AD553))</f>
        <v/>
      </c>
      <c r="AI553" s="55" t="str">
        <f t="shared" si="302"/>
        <v/>
      </c>
      <c r="AJ553" s="55" t="str">
        <f t="shared" si="317"/>
        <v/>
      </c>
      <c r="AK553" s="129" t="str">
        <f t="shared" si="328"/>
        <v/>
      </c>
      <c r="AM553" s="4" t="s">
        <v>9</v>
      </c>
      <c r="AN553" s="5">
        <v>45718</v>
      </c>
      <c r="AO553" s="6"/>
      <c r="AP553" s="6"/>
      <c r="AQ553" s="6" t="str">
        <f t="shared" si="318"/>
        <v/>
      </c>
      <c r="AR553" s="6" t="str">
        <f>IF(OR(AO553="",AP553=""),"",SUMIFS('تحميل المصنعيات'!$N:$N,'تحميل المصنعيات'!$F:$F,AP$2,'تحميل المصنعيات'!$D:$D,AN553))</f>
        <v/>
      </c>
      <c r="AS553" s="55" t="str">
        <f t="shared" si="303"/>
        <v/>
      </c>
      <c r="AT553" s="55" t="str">
        <f t="shared" si="304"/>
        <v/>
      </c>
      <c r="AU553" s="129" t="str">
        <f t="shared" si="329"/>
        <v/>
      </c>
      <c r="AW553" s="4" t="s">
        <v>9</v>
      </c>
      <c r="AX553" s="5">
        <v>45718</v>
      </c>
      <c r="AY553" s="6"/>
      <c r="AZ553" s="6"/>
      <c r="BA553" s="6" t="str">
        <f t="shared" si="319"/>
        <v/>
      </c>
      <c r="BB553" s="6" t="str">
        <f>IF(OR(AY553="",AZ553=""),"",SUMIFS('تحميل المصنعيات'!$N:$N,'تحميل المصنعيات'!$F:$F,AZ$2,'تحميل المصنعيات'!$D:$D,AX553))</f>
        <v/>
      </c>
      <c r="BC553" s="55" t="str">
        <f t="shared" si="305"/>
        <v/>
      </c>
      <c r="BD553" s="55" t="str">
        <f t="shared" si="320"/>
        <v/>
      </c>
      <c r="BE553" s="129" t="str">
        <f t="shared" si="330"/>
        <v/>
      </c>
      <c r="BG553" s="4" t="s">
        <v>9</v>
      </c>
      <c r="BH553" s="5">
        <v>45718</v>
      </c>
      <c r="BI553" s="6"/>
      <c r="BJ553" s="6"/>
      <c r="BK553" s="6" t="str">
        <f t="shared" si="321"/>
        <v/>
      </c>
      <c r="BL553" s="6" t="str">
        <f>IF(OR(BI553="",BJ553=""),"",SUMIFS('تحميل المصنعيات'!$N:$N,'تحميل المصنعيات'!$F:$F,BJ$2,'تحميل المصنعيات'!$D:$D,BH553))</f>
        <v/>
      </c>
      <c r="BM553" s="55" t="str">
        <f t="shared" si="306"/>
        <v/>
      </c>
      <c r="BN553" s="55" t="str">
        <f t="shared" si="307"/>
        <v/>
      </c>
      <c r="BO553" s="129" t="str">
        <f t="shared" si="331"/>
        <v/>
      </c>
      <c r="BQ553" s="4" t="s">
        <v>9</v>
      </c>
      <c r="BR553" s="5">
        <v>45718</v>
      </c>
      <c r="BS553" s="6"/>
      <c r="BT553" s="6"/>
      <c r="BU553" s="6" t="str">
        <f t="shared" si="322"/>
        <v/>
      </c>
      <c r="BV553" s="6" t="str">
        <f>IF(OR(BS553="",BT553=""),"",SUMIFS('تحميل المصنعيات'!$N:$N,'تحميل المصنعيات'!$F:$F,BT$2,'تحميل المصنعيات'!$D:$D,BR553))</f>
        <v/>
      </c>
      <c r="BW553" s="55" t="str">
        <f t="shared" si="308"/>
        <v/>
      </c>
      <c r="BX553" s="55" t="str">
        <f t="shared" si="323"/>
        <v/>
      </c>
      <c r="BY553" s="129" t="str">
        <f t="shared" si="332"/>
        <v/>
      </c>
      <c r="CA553" s="4" t="s">
        <v>9</v>
      </c>
      <c r="CB553" s="5">
        <v>45718</v>
      </c>
      <c r="CC553" s="6"/>
      <c r="CD553" s="6"/>
      <c r="CE553" s="6" t="str">
        <f t="shared" si="324"/>
        <v/>
      </c>
      <c r="CF553" s="6" t="str">
        <f>IF(OR(CC553="",CD553=""),"",SUMIFS('تحميل المصنعيات'!$N:$N,'تحميل المصنعيات'!$F:$F,CD$2,'تحميل المصنعيات'!$D:$D,CB553))</f>
        <v/>
      </c>
      <c r="CG553" s="55" t="str">
        <f t="shared" si="309"/>
        <v/>
      </c>
      <c r="CH553" s="55" t="str">
        <f t="shared" si="310"/>
        <v/>
      </c>
      <c r="CI553" s="129" t="str">
        <f t="shared" si="333"/>
        <v/>
      </c>
      <c r="CK553" s="4" t="s">
        <v>9</v>
      </c>
      <c r="CL553" s="5">
        <v>45718</v>
      </c>
      <c r="CM553" s="6"/>
      <c r="CN553" s="6"/>
      <c r="CO553" s="6" t="str">
        <f t="shared" si="325"/>
        <v/>
      </c>
      <c r="CP553" s="6" t="str">
        <f>IF(OR(CM553="",CN553=""),"",SUMIFS('تحميل المصنعيات'!$N:$N,'تحميل المصنعيات'!$F:$F,CN$2,'تحميل المصنعيات'!$D:$D,CL553))</f>
        <v/>
      </c>
      <c r="CQ553" s="55" t="str">
        <f t="shared" si="311"/>
        <v/>
      </c>
      <c r="CR553" s="55" t="str">
        <f t="shared" si="312"/>
        <v/>
      </c>
      <c r="CS553" s="129" t="str">
        <f t="shared" si="334"/>
        <v/>
      </c>
    </row>
    <row r="554" spans="9:97" x14ac:dyDescent="0.25">
      <c r="I554" s="4" t="s">
        <v>10</v>
      </c>
      <c r="J554" s="5">
        <v>45719</v>
      </c>
      <c r="K554" s="6"/>
      <c r="L554" s="6"/>
      <c r="M554" s="6" t="str">
        <f t="shared" si="313"/>
        <v/>
      </c>
      <c r="N554" s="6" t="str">
        <f>IF(OR(K554="",L554=""),"",SUMIFS('تحميل المصنعيات'!$N:$N,'تحميل المصنعيات'!$F:$F,L$2,'تحميل المصنعيات'!$D:$D,J554))</f>
        <v/>
      </c>
      <c r="O554" s="55" t="str">
        <f t="shared" si="299"/>
        <v/>
      </c>
      <c r="P554" s="55" t="str">
        <f t="shared" si="326"/>
        <v/>
      </c>
      <c r="Q554" s="129" t="str">
        <f t="shared" si="314"/>
        <v/>
      </c>
      <c r="S554" s="4" t="s">
        <v>10</v>
      </c>
      <c r="T554" s="5">
        <v>45719</v>
      </c>
      <c r="U554" s="6"/>
      <c r="V554" s="6"/>
      <c r="W554" s="6" t="str">
        <f t="shared" si="315"/>
        <v/>
      </c>
      <c r="X554" s="6" t="str">
        <f>IF(OR(U554="",V554=""),"",SUMIFS('تحميل المصنعيات'!$N:$N,'تحميل المصنعيات'!$F:$F,V$2,'تحميل المصنعيات'!$D:$D,T554))</f>
        <v/>
      </c>
      <c r="Y554" s="55" t="str">
        <f t="shared" si="300"/>
        <v/>
      </c>
      <c r="Z554" s="55" t="str">
        <f t="shared" si="301"/>
        <v/>
      </c>
      <c r="AA554" s="129" t="str">
        <f t="shared" si="327"/>
        <v/>
      </c>
      <c r="AC554" s="4" t="s">
        <v>10</v>
      </c>
      <c r="AD554" s="5">
        <v>45719</v>
      </c>
      <c r="AE554" s="6"/>
      <c r="AF554" s="6"/>
      <c r="AG554" s="6" t="str">
        <f t="shared" si="316"/>
        <v/>
      </c>
      <c r="AH554" s="6" t="str">
        <f>IF(OR(AE554="",AF554=""),"",SUMIFS('تحميل المصنعيات'!$N:$N,'تحميل المصنعيات'!$F:$F,AF$2,'تحميل المصنعيات'!$D:$D,AD554))</f>
        <v/>
      </c>
      <c r="AI554" s="55" t="str">
        <f t="shared" si="302"/>
        <v/>
      </c>
      <c r="AJ554" s="55" t="str">
        <f t="shared" si="317"/>
        <v/>
      </c>
      <c r="AK554" s="129" t="str">
        <f t="shared" si="328"/>
        <v/>
      </c>
      <c r="AM554" s="4" t="s">
        <v>10</v>
      </c>
      <c r="AN554" s="5">
        <v>45719</v>
      </c>
      <c r="AO554" s="6"/>
      <c r="AP554" s="6"/>
      <c r="AQ554" s="6" t="str">
        <f t="shared" si="318"/>
        <v/>
      </c>
      <c r="AR554" s="6" t="str">
        <f>IF(OR(AO554="",AP554=""),"",SUMIFS('تحميل المصنعيات'!$N:$N,'تحميل المصنعيات'!$F:$F,AP$2,'تحميل المصنعيات'!$D:$D,AN554))</f>
        <v/>
      </c>
      <c r="AS554" s="55" t="str">
        <f t="shared" si="303"/>
        <v/>
      </c>
      <c r="AT554" s="55" t="str">
        <f t="shared" si="304"/>
        <v/>
      </c>
      <c r="AU554" s="129" t="str">
        <f t="shared" si="329"/>
        <v/>
      </c>
      <c r="AW554" s="4" t="s">
        <v>10</v>
      </c>
      <c r="AX554" s="5">
        <v>45719</v>
      </c>
      <c r="AY554" s="6"/>
      <c r="AZ554" s="6"/>
      <c r="BA554" s="6" t="str">
        <f t="shared" si="319"/>
        <v/>
      </c>
      <c r="BB554" s="6" t="str">
        <f>IF(OR(AY554="",AZ554=""),"",SUMIFS('تحميل المصنعيات'!$N:$N,'تحميل المصنعيات'!$F:$F,AZ$2,'تحميل المصنعيات'!$D:$D,AX554))</f>
        <v/>
      </c>
      <c r="BC554" s="55" t="str">
        <f t="shared" si="305"/>
        <v/>
      </c>
      <c r="BD554" s="55" t="str">
        <f t="shared" si="320"/>
        <v/>
      </c>
      <c r="BE554" s="129" t="str">
        <f t="shared" si="330"/>
        <v/>
      </c>
      <c r="BG554" s="4" t="s">
        <v>10</v>
      </c>
      <c r="BH554" s="5">
        <v>45719</v>
      </c>
      <c r="BI554" s="6"/>
      <c r="BJ554" s="6"/>
      <c r="BK554" s="6" t="str">
        <f t="shared" si="321"/>
        <v/>
      </c>
      <c r="BL554" s="6" t="str">
        <f>IF(OR(BI554="",BJ554=""),"",SUMIFS('تحميل المصنعيات'!$N:$N,'تحميل المصنعيات'!$F:$F,BJ$2,'تحميل المصنعيات'!$D:$D,BH554))</f>
        <v/>
      </c>
      <c r="BM554" s="55" t="str">
        <f t="shared" si="306"/>
        <v/>
      </c>
      <c r="BN554" s="55" t="str">
        <f t="shared" si="307"/>
        <v/>
      </c>
      <c r="BO554" s="129" t="str">
        <f t="shared" si="331"/>
        <v/>
      </c>
      <c r="BQ554" s="4" t="s">
        <v>10</v>
      </c>
      <c r="BR554" s="5">
        <v>45719</v>
      </c>
      <c r="BS554" s="6"/>
      <c r="BT554" s="6"/>
      <c r="BU554" s="6" t="str">
        <f t="shared" si="322"/>
        <v/>
      </c>
      <c r="BV554" s="6" t="str">
        <f>IF(OR(BS554="",BT554=""),"",SUMIFS('تحميل المصنعيات'!$N:$N,'تحميل المصنعيات'!$F:$F,BT$2,'تحميل المصنعيات'!$D:$D,BR554))</f>
        <v/>
      </c>
      <c r="BW554" s="55" t="str">
        <f t="shared" si="308"/>
        <v/>
      </c>
      <c r="BX554" s="55" t="str">
        <f t="shared" si="323"/>
        <v/>
      </c>
      <c r="BY554" s="129" t="str">
        <f t="shared" si="332"/>
        <v/>
      </c>
      <c r="CA554" s="4" t="s">
        <v>10</v>
      </c>
      <c r="CB554" s="5">
        <v>45719</v>
      </c>
      <c r="CC554" s="6"/>
      <c r="CD554" s="6"/>
      <c r="CE554" s="6" t="str">
        <f t="shared" si="324"/>
        <v/>
      </c>
      <c r="CF554" s="6" t="str">
        <f>IF(OR(CC554="",CD554=""),"",SUMIFS('تحميل المصنعيات'!$N:$N,'تحميل المصنعيات'!$F:$F,CD$2,'تحميل المصنعيات'!$D:$D,CB554))</f>
        <v/>
      </c>
      <c r="CG554" s="55" t="str">
        <f t="shared" si="309"/>
        <v/>
      </c>
      <c r="CH554" s="55" t="str">
        <f t="shared" si="310"/>
        <v/>
      </c>
      <c r="CI554" s="129" t="str">
        <f t="shared" si="333"/>
        <v/>
      </c>
      <c r="CK554" s="4" t="s">
        <v>10</v>
      </c>
      <c r="CL554" s="5">
        <v>45719</v>
      </c>
      <c r="CM554" s="6"/>
      <c r="CN554" s="6"/>
      <c r="CO554" s="6" t="str">
        <f t="shared" si="325"/>
        <v/>
      </c>
      <c r="CP554" s="6" t="str">
        <f>IF(OR(CM554="",CN554=""),"",SUMIFS('تحميل المصنعيات'!$N:$N,'تحميل المصنعيات'!$F:$F,CN$2,'تحميل المصنعيات'!$D:$D,CL554))</f>
        <v/>
      </c>
      <c r="CQ554" s="55" t="str">
        <f t="shared" si="311"/>
        <v/>
      </c>
      <c r="CR554" s="55" t="str">
        <f t="shared" si="312"/>
        <v/>
      </c>
      <c r="CS554" s="129" t="str">
        <f t="shared" si="334"/>
        <v/>
      </c>
    </row>
    <row r="555" spans="9:97" x14ac:dyDescent="0.25">
      <c r="I555" s="4" t="s">
        <v>11</v>
      </c>
      <c r="J555" s="5">
        <v>45720</v>
      </c>
      <c r="K555" s="6"/>
      <c r="L555" s="6"/>
      <c r="M555" s="6" t="str">
        <f t="shared" si="313"/>
        <v/>
      </c>
      <c r="N555" s="6" t="str">
        <f>IF(OR(K555="",L555=""),"",SUMIFS('تحميل المصنعيات'!$N:$N,'تحميل المصنعيات'!$F:$F,L$2,'تحميل المصنعيات'!$D:$D,J555))</f>
        <v/>
      </c>
      <c r="O555" s="55" t="str">
        <f t="shared" si="299"/>
        <v/>
      </c>
      <c r="P555" s="55" t="str">
        <f t="shared" si="326"/>
        <v/>
      </c>
      <c r="Q555" s="129" t="str">
        <f t="shared" si="314"/>
        <v/>
      </c>
      <c r="S555" s="4" t="s">
        <v>11</v>
      </c>
      <c r="T555" s="5">
        <v>45720</v>
      </c>
      <c r="U555" s="6"/>
      <c r="V555" s="6"/>
      <c r="W555" s="6" t="str">
        <f t="shared" si="315"/>
        <v/>
      </c>
      <c r="X555" s="6" t="str">
        <f>IF(OR(U555="",V555=""),"",SUMIFS('تحميل المصنعيات'!$N:$N,'تحميل المصنعيات'!$F:$F,V$2,'تحميل المصنعيات'!$D:$D,T555))</f>
        <v/>
      </c>
      <c r="Y555" s="55" t="str">
        <f t="shared" si="300"/>
        <v/>
      </c>
      <c r="Z555" s="55" t="str">
        <f t="shared" si="301"/>
        <v/>
      </c>
      <c r="AA555" s="129" t="str">
        <f t="shared" si="327"/>
        <v/>
      </c>
      <c r="AC555" s="4" t="s">
        <v>11</v>
      </c>
      <c r="AD555" s="5">
        <v>45720</v>
      </c>
      <c r="AE555" s="6"/>
      <c r="AF555" s="6"/>
      <c r="AG555" s="6" t="str">
        <f t="shared" si="316"/>
        <v/>
      </c>
      <c r="AH555" s="6" t="str">
        <f>IF(OR(AE555="",AF555=""),"",SUMIFS('تحميل المصنعيات'!$N:$N,'تحميل المصنعيات'!$F:$F,AF$2,'تحميل المصنعيات'!$D:$D,AD555))</f>
        <v/>
      </c>
      <c r="AI555" s="55" t="str">
        <f t="shared" si="302"/>
        <v/>
      </c>
      <c r="AJ555" s="55" t="str">
        <f t="shared" si="317"/>
        <v/>
      </c>
      <c r="AK555" s="129" t="str">
        <f t="shared" si="328"/>
        <v/>
      </c>
      <c r="AM555" s="4" t="s">
        <v>11</v>
      </c>
      <c r="AN555" s="5">
        <v>45720</v>
      </c>
      <c r="AO555" s="6"/>
      <c r="AP555" s="6"/>
      <c r="AQ555" s="6" t="str">
        <f t="shared" si="318"/>
        <v/>
      </c>
      <c r="AR555" s="6" t="str">
        <f>IF(OR(AO555="",AP555=""),"",SUMIFS('تحميل المصنعيات'!$N:$N,'تحميل المصنعيات'!$F:$F,AP$2,'تحميل المصنعيات'!$D:$D,AN555))</f>
        <v/>
      </c>
      <c r="AS555" s="55" t="str">
        <f t="shared" si="303"/>
        <v/>
      </c>
      <c r="AT555" s="55" t="str">
        <f t="shared" si="304"/>
        <v/>
      </c>
      <c r="AU555" s="129" t="str">
        <f t="shared" si="329"/>
        <v/>
      </c>
      <c r="AW555" s="4" t="s">
        <v>11</v>
      </c>
      <c r="AX555" s="5">
        <v>45720</v>
      </c>
      <c r="AY555" s="6"/>
      <c r="AZ555" s="6"/>
      <c r="BA555" s="6" t="str">
        <f t="shared" si="319"/>
        <v/>
      </c>
      <c r="BB555" s="6" t="str">
        <f>IF(OR(AY555="",AZ555=""),"",SUMIFS('تحميل المصنعيات'!$N:$N,'تحميل المصنعيات'!$F:$F,AZ$2,'تحميل المصنعيات'!$D:$D,AX555))</f>
        <v/>
      </c>
      <c r="BC555" s="55" t="str">
        <f t="shared" si="305"/>
        <v/>
      </c>
      <c r="BD555" s="55" t="str">
        <f t="shared" si="320"/>
        <v/>
      </c>
      <c r="BE555" s="129" t="str">
        <f t="shared" si="330"/>
        <v/>
      </c>
      <c r="BG555" s="4" t="s">
        <v>11</v>
      </c>
      <c r="BH555" s="5">
        <v>45720</v>
      </c>
      <c r="BI555" s="6"/>
      <c r="BJ555" s="6"/>
      <c r="BK555" s="6" t="str">
        <f t="shared" si="321"/>
        <v/>
      </c>
      <c r="BL555" s="6" t="str">
        <f>IF(OR(BI555="",BJ555=""),"",SUMIFS('تحميل المصنعيات'!$N:$N,'تحميل المصنعيات'!$F:$F,BJ$2,'تحميل المصنعيات'!$D:$D,BH555))</f>
        <v/>
      </c>
      <c r="BM555" s="55" t="str">
        <f t="shared" si="306"/>
        <v/>
      </c>
      <c r="BN555" s="55" t="str">
        <f t="shared" si="307"/>
        <v/>
      </c>
      <c r="BO555" s="129" t="str">
        <f t="shared" si="331"/>
        <v/>
      </c>
      <c r="BQ555" s="4" t="s">
        <v>11</v>
      </c>
      <c r="BR555" s="5">
        <v>45720</v>
      </c>
      <c r="BS555" s="6"/>
      <c r="BT555" s="6"/>
      <c r="BU555" s="6" t="str">
        <f t="shared" si="322"/>
        <v/>
      </c>
      <c r="BV555" s="6" t="str">
        <f>IF(OR(BS555="",BT555=""),"",SUMIFS('تحميل المصنعيات'!$N:$N,'تحميل المصنعيات'!$F:$F,BT$2,'تحميل المصنعيات'!$D:$D,BR555))</f>
        <v/>
      </c>
      <c r="BW555" s="55" t="str">
        <f t="shared" si="308"/>
        <v/>
      </c>
      <c r="BX555" s="55" t="str">
        <f t="shared" si="323"/>
        <v/>
      </c>
      <c r="BY555" s="129" t="str">
        <f t="shared" si="332"/>
        <v/>
      </c>
      <c r="CA555" s="4" t="s">
        <v>11</v>
      </c>
      <c r="CB555" s="5">
        <v>45720</v>
      </c>
      <c r="CC555" s="6"/>
      <c r="CD555" s="6"/>
      <c r="CE555" s="6" t="str">
        <f t="shared" si="324"/>
        <v/>
      </c>
      <c r="CF555" s="6" t="str">
        <f>IF(OR(CC555="",CD555=""),"",SUMIFS('تحميل المصنعيات'!$N:$N,'تحميل المصنعيات'!$F:$F,CD$2,'تحميل المصنعيات'!$D:$D,CB555))</f>
        <v/>
      </c>
      <c r="CG555" s="55" t="str">
        <f t="shared" si="309"/>
        <v/>
      </c>
      <c r="CH555" s="55" t="str">
        <f t="shared" si="310"/>
        <v/>
      </c>
      <c r="CI555" s="129" t="str">
        <f t="shared" si="333"/>
        <v/>
      </c>
      <c r="CK555" s="4" t="s">
        <v>11</v>
      </c>
      <c r="CL555" s="5">
        <v>45720</v>
      </c>
      <c r="CM555" s="6"/>
      <c r="CN555" s="6"/>
      <c r="CO555" s="6" t="str">
        <f t="shared" si="325"/>
        <v/>
      </c>
      <c r="CP555" s="6" t="str">
        <f>IF(OR(CM555="",CN555=""),"",SUMIFS('تحميل المصنعيات'!$N:$N,'تحميل المصنعيات'!$F:$F,CN$2,'تحميل المصنعيات'!$D:$D,CL555))</f>
        <v/>
      </c>
      <c r="CQ555" s="55" t="str">
        <f t="shared" si="311"/>
        <v/>
      </c>
      <c r="CR555" s="55" t="str">
        <f t="shared" si="312"/>
        <v/>
      </c>
      <c r="CS555" s="129" t="str">
        <f t="shared" si="334"/>
        <v/>
      </c>
    </row>
    <row r="556" spans="9:97" x14ac:dyDescent="0.25">
      <c r="I556" s="4" t="s">
        <v>12</v>
      </c>
      <c r="J556" s="5">
        <v>45721</v>
      </c>
      <c r="K556" s="6"/>
      <c r="L556" s="6"/>
      <c r="M556" s="6" t="str">
        <f t="shared" si="313"/>
        <v/>
      </c>
      <c r="N556" s="6" t="str">
        <f>IF(OR(K556="",L556=""),"",SUMIFS('تحميل المصنعيات'!$N:$N,'تحميل المصنعيات'!$F:$F,L$2,'تحميل المصنعيات'!$D:$D,J556))</f>
        <v/>
      </c>
      <c r="O556" s="55" t="str">
        <f t="shared" si="299"/>
        <v/>
      </c>
      <c r="P556" s="55" t="str">
        <f t="shared" si="326"/>
        <v/>
      </c>
      <c r="Q556" s="129" t="str">
        <f t="shared" si="314"/>
        <v/>
      </c>
      <c r="S556" s="4" t="s">
        <v>12</v>
      </c>
      <c r="T556" s="5">
        <v>45721</v>
      </c>
      <c r="U556" s="6"/>
      <c r="V556" s="6"/>
      <c r="W556" s="6" t="str">
        <f t="shared" si="315"/>
        <v/>
      </c>
      <c r="X556" s="6" t="str">
        <f>IF(OR(U556="",V556=""),"",SUMIFS('تحميل المصنعيات'!$N:$N,'تحميل المصنعيات'!$F:$F,V$2,'تحميل المصنعيات'!$D:$D,T556))</f>
        <v/>
      </c>
      <c r="Y556" s="55" t="str">
        <f t="shared" si="300"/>
        <v/>
      </c>
      <c r="Z556" s="55" t="str">
        <f t="shared" si="301"/>
        <v/>
      </c>
      <c r="AA556" s="129" t="str">
        <f t="shared" si="327"/>
        <v/>
      </c>
      <c r="AC556" s="4" t="s">
        <v>12</v>
      </c>
      <c r="AD556" s="5">
        <v>45721</v>
      </c>
      <c r="AE556" s="6"/>
      <c r="AF556" s="6"/>
      <c r="AG556" s="6" t="str">
        <f t="shared" si="316"/>
        <v/>
      </c>
      <c r="AH556" s="6" t="str">
        <f>IF(OR(AE556="",AF556=""),"",SUMIFS('تحميل المصنعيات'!$N:$N,'تحميل المصنعيات'!$F:$F,AF$2,'تحميل المصنعيات'!$D:$D,AD556))</f>
        <v/>
      </c>
      <c r="AI556" s="55" t="str">
        <f t="shared" si="302"/>
        <v/>
      </c>
      <c r="AJ556" s="55" t="str">
        <f t="shared" si="317"/>
        <v/>
      </c>
      <c r="AK556" s="129" t="str">
        <f t="shared" si="328"/>
        <v/>
      </c>
      <c r="AM556" s="4" t="s">
        <v>12</v>
      </c>
      <c r="AN556" s="5">
        <v>45721</v>
      </c>
      <c r="AO556" s="6"/>
      <c r="AP556" s="6"/>
      <c r="AQ556" s="6" t="str">
        <f t="shared" si="318"/>
        <v/>
      </c>
      <c r="AR556" s="6" t="str">
        <f>IF(OR(AO556="",AP556=""),"",SUMIFS('تحميل المصنعيات'!$N:$N,'تحميل المصنعيات'!$F:$F,AP$2,'تحميل المصنعيات'!$D:$D,AN556))</f>
        <v/>
      </c>
      <c r="AS556" s="55" t="str">
        <f t="shared" si="303"/>
        <v/>
      </c>
      <c r="AT556" s="55" t="str">
        <f t="shared" si="304"/>
        <v/>
      </c>
      <c r="AU556" s="129" t="str">
        <f t="shared" si="329"/>
        <v/>
      </c>
      <c r="AW556" s="4" t="s">
        <v>12</v>
      </c>
      <c r="AX556" s="5">
        <v>45721</v>
      </c>
      <c r="AY556" s="6"/>
      <c r="AZ556" s="6"/>
      <c r="BA556" s="6" t="str">
        <f t="shared" si="319"/>
        <v/>
      </c>
      <c r="BB556" s="6" t="str">
        <f>IF(OR(AY556="",AZ556=""),"",SUMIFS('تحميل المصنعيات'!$N:$N,'تحميل المصنعيات'!$F:$F,AZ$2,'تحميل المصنعيات'!$D:$D,AX556))</f>
        <v/>
      </c>
      <c r="BC556" s="55" t="str">
        <f t="shared" si="305"/>
        <v/>
      </c>
      <c r="BD556" s="55" t="str">
        <f t="shared" si="320"/>
        <v/>
      </c>
      <c r="BE556" s="129" t="str">
        <f t="shared" si="330"/>
        <v/>
      </c>
      <c r="BG556" s="4" t="s">
        <v>12</v>
      </c>
      <c r="BH556" s="5">
        <v>45721</v>
      </c>
      <c r="BI556" s="6"/>
      <c r="BJ556" s="6"/>
      <c r="BK556" s="6" t="str">
        <f t="shared" si="321"/>
        <v/>
      </c>
      <c r="BL556" s="6" t="str">
        <f>IF(OR(BI556="",BJ556=""),"",SUMIFS('تحميل المصنعيات'!$N:$N,'تحميل المصنعيات'!$F:$F,BJ$2,'تحميل المصنعيات'!$D:$D,BH556))</f>
        <v/>
      </c>
      <c r="BM556" s="55" t="str">
        <f t="shared" si="306"/>
        <v/>
      </c>
      <c r="BN556" s="55" t="str">
        <f t="shared" si="307"/>
        <v/>
      </c>
      <c r="BO556" s="129" t="str">
        <f t="shared" si="331"/>
        <v/>
      </c>
      <c r="BQ556" s="4" t="s">
        <v>12</v>
      </c>
      <c r="BR556" s="5">
        <v>45721</v>
      </c>
      <c r="BS556" s="6"/>
      <c r="BT556" s="6"/>
      <c r="BU556" s="6" t="str">
        <f t="shared" si="322"/>
        <v/>
      </c>
      <c r="BV556" s="6" t="str">
        <f>IF(OR(BS556="",BT556=""),"",SUMIFS('تحميل المصنعيات'!$N:$N,'تحميل المصنعيات'!$F:$F,BT$2,'تحميل المصنعيات'!$D:$D,BR556))</f>
        <v/>
      </c>
      <c r="BW556" s="55" t="str">
        <f t="shared" si="308"/>
        <v/>
      </c>
      <c r="BX556" s="55" t="str">
        <f t="shared" si="323"/>
        <v/>
      </c>
      <c r="BY556" s="129" t="str">
        <f t="shared" si="332"/>
        <v/>
      </c>
      <c r="CA556" s="4" t="s">
        <v>12</v>
      </c>
      <c r="CB556" s="5">
        <v>45721</v>
      </c>
      <c r="CC556" s="6"/>
      <c r="CD556" s="6"/>
      <c r="CE556" s="6" t="str">
        <f t="shared" si="324"/>
        <v/>
      </c>
      <c r="CF556" s="6" t="str">
        <f>IF(OR(CC556="",CD556=""),"",SUMIFS('تحميل المصنعيات'!$N:$N,'تحميل المصنعيات'!$F:$F,CD$2,'تحميل المصنعيات'!$D:$D,CB556))</f>
        <v/>
      </c>
      <c r="CG556" s="55" t="str">
        <f t="shared" si="309"/>
        <v/>
      </c>
      <c r="CH556" s="55" t="str">
        <f t="shared" si="310"/>
        <v/>
      </c>
      <c r="CI556" s="129" t="str">
        <f t="shared" si="333"/>
        <v/>
      </c>
      <c r="CK556" s="4" t="s">
        <v>12</v>
      </c>
      <c r="CL556" s="5">
        <v>45721</v>
      </c>
      <c r="CM556" s="6"/>
      <c r="CN556" s="6"/>
      <c r="CO556" s="6" t="str">
        <f t="shared" si="325"/>
        <v/>
      </c>
      <c r="CP556" s="6" t="str">
        <f>IF(OR(CM556="",CN556=""),"",SUMIFS('تحميل المصنعيات'!$N:$N,'تحميل المصنعيات'!$F:$F,CN$2,'تحميل المصنعيات'!$D:$D,CL556))</f>
        <v/>
      </c>
      <c r="CQ556" s="55" t="str">
        <f t="shared" si="311"/>
        <v/>
      </c>
      <c r="CR556" s="55" t="str">
        <f t="shared" si="312"/>
        <v/>
      </c>
      <c r="CS556" s="129" t="str">
        <f t="shared" si="334"/>
        <v/>
      </c>
    </row>
    <row r="557" spans="9:97" x14ac:dyDescent="0.25">
      <c r="I557" s="4" t="s">
        <v>13</v>
      </c>
      <c r="J557" s="5">
        <v>45722</v>
      </c>
      <c r="K557" s="6"/>
      <c r="L557" s="6"/>
      <c r="M557" s="6" t="str">
        <f t="shared" si="313"/>
        <v/>
      </c>
      <c r="N557" s="6" t="str">
        <f>IF(OR(K557="",L557=""),"",SUMIFS('تحميل المصنعيات'!$N:$N,'تحميل المصنعيات'!$F:$F,L$2,'تحميل المصنعيات'!$D:$D,J557))</f>
        <v/>
      </c>
      <c r="O557" s="55" t="str">
        <f t="shared" si="299"/>
        <v/>
      </c>
      <c r="P557" s="55" t="str">
        <f t="shared" si="326"/>
        <v/>
      </c>
      <c r="Q557" s="129" t="str">
        <f t="shared" si="314"/>
        <v/>
      </c>
      <c r="S557" s="4" t="s">
        <v>13</v>
      </c>
      <c r="T557" s="5">
        <v>45722</v>
      </c>
      <c r="U557" s="6"/>
      <c r="V557" s="6"/>
      <c r="W557" s="6" t="str">
        <f t="shared" si="315"/>
        <v/>
      </c>
      <c r="X557" s="6" t="str">
        <f>IF(OR(U557="",V557=""),"",SUMIFS('تحميل المصنعيات'!$N:$N,'تحميل المصنعيات'!$F:$F,V$2,'تحميل المصنعيات'!$D:$D,T557))</f>
        <v/>
      </c>
      <c r="Y557" s="55" t="str">
        <f t="shared" si="300"/>
        <v/>
      </c>
      <c r="Z557" s="55" t="str">
        <f t="shared" si="301"/>
        <v/>
      </c>
      <c r="AA557" s="129" t="str">
        <f t="shared" si="327"/>
        <v/>
      </c>
      <c r="AC557" s="4" t="s">
        <v>13</v>
      </c>
      <c r="AD557" s="5">
        <v>45722</v>
      </c>
      <c r="AE557" s="6"/>
      <c r="AF557" s="6"/>
      <c r="AG557" s="6" t="str">
        <f t="shared" si="316"/>
        <v/>
      </c>
      <c r="AH557" s="6" t="str">
        <f>IF(OR(AE557="",AF557=""),"",SUMIFS('تحميل المصنعيات'!$N:$N,'تحميل المصنعيات'!$F:$F,AF$2,'تحميل المصنعيات'!$D:$D,AD557))</f>
        <v/>
      </c>
      <c r="AI557" s="55" t="str">
        <f t="shared" si="302"/>
        <v/>
      </c>
      <c r="AJ557" s="55" t="str">
        <f t="shared" si="317"/>
        <v/>
      </c>
      <c r="AK557" s="129" t="str">
        <f t="shared" si="328"/>
        <v/>
      </c>
      <c r="AM557" s="4" t="s">
        <v>13</v>
      </c>
      <c r="AN557" s="5">
        <v>45722</v>
      </c>
      <c r="AO557" s="6"/>
      <c r="AP557" s="6"/>
      <c r="AQ557" s="6" t="str">
        <f t="shared" si="318"/>
        <v/>
      </c>
      <c r="AR557" s="6" t="str">
        <f>IF(OR(AO557="",AP557=""),"",SUMIFS('تحميل المصنعيات'!$N:$N,'تحميل المصنعيات'!$F:$F,AP$2,'تحميل المصنعيات'!$D:$D,AN557))</f>
        <v/>
      </c>
      <c r="AS557" s="55" t="str">
        <f t="shared" si="303"/>
        <v/>
      </c>
      <c r="AT557" s="55" t="str">
        <f t="shared" si="304"/>
        <v/>
      </c>
      <c r="AU557" s="129" t="str">
        <f t="shared" si="329"/>
        <v/>
      </c>
      <c r="AW557" s="4" t="s">
        <v>13</v>
      </c>
      <c r="AX557" s="5">
        <v>45722</v>
      </c>
      <c r="AY557" s="6"/>
      <c r="AZ557" s="6"/>
      <c r="BA557" s="6" t="str">
        <f t="shared" si="319"/>
        <v/>
      </c>
      <c r="BB557" s="6" t="str">
        <f>IF(OR(AY557="",AZ557=""),"",SUMIFS('تحميل المصنعيات'!$N:$N,'تحميل المصنعيات'!$F:$F,AZ$2,'تحميل المصنعيات'!$D:$D,AX557))</f>
        <v/>
      </c>
      <c r="BC557" s="55" t="str">
        <f t="shared" si="305"/>
        <v/>
      </c>
      <c r="BD557" s="55" t="str">
        <f t="shared" si="320"/>
        <v/>
      </c>
      <c r="BE557" s="129" t="str">
        <f t="shared" si="330"/>
        <v/>
      </c>
      <c r="BG557" s="4" t="s">
        <v>13</v>
      </c>
      <c r="BH557" s="5">
        <v>45722</v>
      </c>
      <c r="BI557" s="6"/>
      <c r="BJ557" s="6"/>
      <c r="BK557" s="6" t="str">
        <f t="shared" si="321"/>
        <v/>
      </c>
      <c r="BL557" s="6" t="str">
        <f>IF(OR(BI557="",BJ557=""),"",SUMIFS('تحميل المصنعيات'!$N:$N,'تحميل المصنعيات'!$F:$F,BJ$2,'تحميل المصنعيات'!$D:$D,BH557))</f>
        <v/>
      </c>
      <c r="BM557" s="55" t="str">
        <f t="shared" si="306"/>
        <v/>
      </c>
      <c r="BN557" s="55" t="str">
        <f t="shared" si="307"/>
        <v/>
      </c>
      <c r="BO557" s="129" t="str">
        <f t="shared" si="331"/>
        <v/>
      </c>
      <c r="BQ557" s="4" t="s">
        <v>13</v>
      </c>
      <c r="BR557" s="5">
        <v>45722</v>
      </c>
      <c r="BS557" s="6"/>
      <c r="BT557" s="6"/>
      <c r="BU557" s="6" t="str">
        <f t="shared" si="322"/>
        <v/>
      </c>
      <c r="BV557" s="6" t="str">
        <f>IF(OR(BS557="",BT557=""),"",SUMIFS('تحميل المصنعيات'!$N:$N,'تحميل المصنعيات'!$F:$F,BT$2,'تحميل المصنعيات'!$D:$D,BR557))</f>
        <v/>
      </c>
      <c r="BW557" s="55" t="str">
        <f t="shared" si="308"/>
        <v/>
      </c>
      <c r="BX557" s="55" t="str">
        <f t="shared" si="323"/>
        <v/>
      </c>
      <c r="BY557" s="129" t="str">
        <f t="shared" si="332"/>
        <v/>
      </c>
      <c r="CA557" s="4" t="s">
        <v>13</v>
      </c>
      <c r="CB557" s="5">
        <v>45722</v>
      </c>
      <c r="CC557" s="6"/>
      <c r="CD557" s="6"/>
      <c r="CE557" s="6" t="str">
        <f t="shared" si="324"/>
        <v/>
      </c>
      <c r="CF557" s="6" t="str">
        <f>IF(OR(CC557="",CD557=""),"",SUMIFS('تحميل المصنعيات'!$N:$N,'تحميل المصنعيات'!$F:$F,CD$2,'تحميل المصنعيات'!$D:$D,CB557))</f>
        <v/>
      </c>
      <c r="CG557" s="55" t="str">
        <f t="shared" si="309"/>
        <v/>
      </c>
      <c r="CH557" s="55" t="str">
        <f t="shared" si="310"/>
        <v/>
      </c>
      <c r="CI557" s="129" t="str">
        <f t="shared" si="333"/>
        <v/>
      </c>
      <c r="CK557" s="4" t="s">
        <v>13</v>
      </c>
      <c r="CL557" s="5">
        <v>45722</v>
      </c>
      <c r="CM557" s="6"/>
      <c r="CN557" s="6"/>
      <c r="CO557" s="6" t="str">
        <f t="shared" si="325"/>
        <v/>
      </c>
      <c r="CP557" s="6" t="str">
        <f>IF(OR(CM557="",CN557=""),"",SUMIFS('تحميل المصنعيات'!$N:$N,'تحميل المصنعيات'!$F:$F,CN$2,'تحميل المصنعيات'!$D:$D,CL557))</f>
        <v/>
      </c>
      <c r="CQ557" s="55" t="str">
        <f t="shared" si="311"/>
        <v/>
      </c>
      <c r="CR557" s="55" t="str">
        <f t="shared" si="312"/>
        <v/>
      </c>
      <c r="CS557" s="129" t="str">
        <f t="shared" si="334"/>
        <v/>
      </c>
    </row>
    <row r="558" spans="9:97" x14ac:dyDescent="0.25">
      <c r="I558" s="132" t="s">
        <v>30</v>
      </c>
      <c r="J558" s="133">
        <v>45723</v>
      </c>
      <c r="K558" s="134"/>
      <c r="L558" s="134"/>
      <c r="M558" s="134" t="str">
        <f t="shared" si="313"/>
        <v/>
      </c>
      <c r="N558" s="134" t="str">
        <f>IF(OR(K558="",L558=""),"",SUMIFS('تحميل المصنعيات'!$N:$N,'تحميل المصنعيات'!$F:$F,L$2,'تحميل المصنعيات'!$D:$D,J558))</f>
        <v/>
      </c>
      <c r="O558" s="135" t="str">
        <f t="shared" si="299"/>
        <v/>
      </c>
      <c r="P558" s="135" t="str">
        <f t="shared" si="326"/>
        <v/>
      </c>
      <c r="Q558" s="132" t="str">
        <f t="shared" si="314"/>
        <v/>
      </c>
      <c r="S558" s="132" t="s">
        <v>30</v>
      </c>
      <c r="T558" s="133">
        <v>45723</v>
      </c>
      <c r="U558" s="134"/>
      <c r="V558" s="134"/>
      <c r="W558" s="134" t="str">
        <f t="shared" si="315"/>
        <v/>
      </c>
      <c r="X558" s="134" t="str">
        <f>IF(OR(U558="",V558=""),"",SUMIFS('تحميل المصنعيات'!$N:$N,'تحميل المصنعيات'!$F:$F,V$2,'تحميل المصنعيات'!$D:$D,T558))</f>
        <v/>
      </c>
      <c r="Y558" s="135" t="str">
        <f t="shared" si="300"/>
        <v/>
      </c>
      <c r="Z558" s="135" t="str">
        <f t="shared" si="301"/>
        <v/>
      </c>
      <c r="AA558" s="132" t="str">
        <f t="shared" si="327"/>
        <v/>
      </c>
      <c r="AC558" s="132" t="s">
        <v>30</v>
      </c>
      <c r="AD558" s="133">
        <v>45723</v>
      </c>
      <c r="AE558" s="134"/>
      <c r="AF558" s="134"/>
      <c r="AG558" s="134" t="str">
        <f t="shared" si="316"/>
        <v/>
      </c>
      <c r="AH558" s="134" t="str">
        <f>IF(OR(AE558="",AF558=""),"",SUMIFS('تحميل المصنعيات'!$N:$N,'تحميل المصنعيات'!$F:$F,AF$2,'تحميل المصنعيات'!$D:$D,AD558))</f>
        <v/>
      </c>
      <c r="AI558" s="135" t="str">
        <f t="shared" si="302"/>
        <v/>
      </c>
      <c r="AJ558" s="135" t="str">
        <f t="shared" si="317"/>
        <v/>
      </c>
      <c r="AK558" s="132" t="str">
        <f t="shared" si="328"/>
        <v/>
      </c>
      <c r="AM558" s="132" t="s">
        <v>30</v>
      </c>
      <c r="AN558" s="133">
        <v>45723</v>
      </c>
      <c r="AO558" s="134"/>
      <c r="AP558" s="134"/>
      <c r="AQ558" s="134" t="str">
        <f t="shared" si="318"/>
        <v/>
      </c>
      <c r="AR558" s="134" t="str">
        <f>IF(OR(AO558="",AP558=""),"",SUMIFS('تحميل المصنعيات'!$N:$N,'تحميل المصنعيات'!$F:$F,AP$2,'تحميل المصنعيات'!$D:$D,AN558))</f>
        <v/>
      </c>
      <c r="AS558" s="135" t="str">
        <f t="shared" si="303"/>
        <v/>
      </c>
      <c r="AT558" s="135" t="str">
        <f t="shared" si="304"/>
        <v/>
      </c>
      <c r="AU558" s="132" t="str">
        <f t="shared" si="329"/>
        <v/>
      </c>
      <c r="AW558" s="132" t="s">
        <v>30</v>
      </c>
      <c r="AX558" s="133">
        <v>45723</v>
      </c>
      <c r="AY558" s="134"/>
      <c r="AZ558" s="134"/>
      <c r="BA558" s="134" t="str">
        <f t="shared" si="319"/>
        <v/>
      </c>
      <c r="BB558" s="134" t="str">
        <f>IF(OR(AY558="",AZ558=""),"",SUMIFS('تحميل المصنعيات'!$N:$N,'تحميل المصنعيات'!$F:$F,AZ$2,'تحميل المصنعيات'!$D:$D,AX558))</f>
        <v/>
      </c>
      <c r="BC558" s="135" t="str">
        <f t="shared" si="305"/>
        <v/>
      </c>
      <c r="BD558" s="135" t="str">
        <f t="shared" si="320"/>
        <v/>
      </c>
      <c r="BE558" s="132" t="str">
        <f t="shared" si="330"/>
        <v/>
      </c>
      <c r="BG558" s="132" t="s">
        <v>30</v>
      </c>
      <c r="BH558" s="133">
        <v>45723</v>
      </c>
      <c r="BI558" s="134"/>
      <c r="BJ558" s="134"/>
      <c r="BK558" s="134" t="str">
        <f t="shared" si="321"/>
        <v/>
      </c>
      <c r="BL558" s="134" t="str">
        <f>IF(OR(BI558="",BJ558=""),"",SUMIFS('تحميل المصنعيات'!$N:$N,'تحميل المصنعيات'!$F:$F,BJ$2,'تحميل المصنعيات'!$D:$D,BH558))</f>
        <v/>
      </c>
      <c r="BM558" s="135" t="str">
        <f t="shared" si="306"/>
        <v/>
      </c>
      <c r="BN558" s="135" t="str">
        <f t="shared" si="307"/>
        <v/>
      </c>
      <c r="BO558" s="132" t="str">
        <f t="shared" si="331"/>
        <v/>
      </c>
      <c r="BQ558" s="132" t="s">
        <v>30</v>
      </c>
      <c r="BR558" s="133">
        <v>45723</v>
      </c>
      <c r="BS558" s="134"/>
      <c r="BT558" s="134"/>
      <c r="BU558" s="134" t="str">
        <f t="shared" si="322"/>
        <v/>
      </c>
      <c r="BV558" s="134" t="str">
        <f>IF(OR(BS558="",BT558=""),"",SUMIFS('تحميل المصنعيات'!$N:$N,'تحميل المصنعيات'!$F:$F,BT$2,'تحميل المصنعيات'!$D:$D,BR558))</f>
        <v/>
      </c>
      <c r="BW558" s="135" t="str">
        <f t="shared" si="308"/>
        <v/>
      </c>
      <c r="BX558" s="135" t="str">
        <f t="shared" si="323"/>
        <v/>
      </c>
      <c r="BY558" s="132" t="str">
        <f t="shared" si="332"/>
        <v/>
      </c>
      <c r="CA558" s="132" t="s">
        <v>30</v>
      </c>
      <c r="CB558" s="133">
        <v>45723</v>
      </c>
      <c r="CC558" s="134"/>
      <c r="CD558" s="134"/>
      <c r="CE558" s="134" t="str">
        <f t="shared" si="324"/>
        <v/>
      </c>
      <c r="CF558" s="134" t="str">
        <f>IF(OR(CC558="",CD558=""),"",SUMIFS('تحميل المصنعيات'!$N:$N,'تحميل المصنعيات'!$F:$F,CD$2,'تحميل المصنعيات'!$D:$D,CB558))</f>
        <v/>
      </c>
      <c r="CG558" s="135" t="str">
        <f t="shared" si="309"/>
        <v/>
      </c>
      <c r="CH558" s="135" t="str">
        <f t="shared" si="310"/>
        <v/>
      </c>
      <c r="CI558" s="132" t="str">
        <f t="shared" si="333"/>
        <v/>
      </c>
      <c r="CK558" s="132" t="s">
        <v>30</v>
      </c>
      <c r="CL558" s="133">
        <v>45723</v>
      </c>
      <c r="CM558" s="134"/>
      <c r="CN558" s="134"/>
      <c r="CO558" s="134" t="str">
        <f t="shared" si="325"/>
        <v/>
      </c>
      <c r="CP558" s="134" t="str">
        <f>IF(OR(CM558="",CN558=""),"",SUMIFS('تحميل المصنعيات'!$N:$N,'تحميل المصنعيات'!$F:$F,CN$2,'تحميل المصنعيات'!$D:$D,CL558))</f>
        <v/>
      </c>
      <c r="CQ558" s="135" t="str">
        <f t="shared" si="311"/>
        <v/>
      </c>
      <c r="CR558" s="135" t="str">
        <f t="shared" si="312"/>
        <v/>
      </c>
      <c r="CS558" s="132" t="str">
        <f t="shared" si="334"/>
        <v/>
      </c>
    </row>
    <row r="559" spans="9:97" x14ac:dyDescent="0.25">
      <c r="I559" s="4" t="s">
        <v>8</v>
      </c>
      <c r="J559" s="5">
        <v>45724</v>
      </c>
      <c r="K559" s="6"/>
      <c r="L559" s="6"/>
      <c r="M559" s="6" t="str">
        <f t="shared" si="313"/>
        <v/>
      </c>
      <c r="N559" s="6" t="str">
        <f>IF(OR(K559="",L559=""),"",SUMIFS('تحميل المصنعيات'!$N:$N,'تحميل المصنعيات'!$F:$F,L$2,'تحميل المصنعيات'!$D:$D,J559))</f>
        <v/>
      </c>
      <c r="O559" s="55" t="str">
        <f t="shared" si="299"/>
        <v/>
      </c>
      <c r="P559" s="55" t="str">
        <f t="shared" si="326"/>
        <v/>
      </c>
      <c r="Q559" s="129" t="str">
        <f t="shared" si="314"/>
        <v/>
      </c>
      <c r="S559" s="4" t="s">
        <v>8</v>
      </c>
      <c r="T559" s="5">
        <v>45724</v>
      </c>
      <c r="U559" s="6"/>
      <c r="V559" s="6"/>
      <c r="W559" s="6" t="str">
        <f t="shared" si="315"/>
        <v/>
      </c>
      <c r="X559" s="6" t="str">
        <f>IF(OR(U559="",V559=""),"",SUMIFS('تحميل المصنعيات'!$N:$N,'تحميل المصنعيات'!$F:$F,V$2,'تحميل المصنعيات'!$D:$D,T559))</f>
        <v/>
      </c>
      <c r="Y559" s="55" t="str">
        <f t="shared" si="300"/>
        <v/>
      </c>
      <c r="Z559" s="55" t="str">
        <f t="shared" si="301"/>
        <v/>
      </c>
      <c r="AA559" s="129" t="str">
        <f t="shared" si="327"/>
        <v/>
      </c>
      <c r="AC559" s="4" t="s">
        <v>8</v>
      </c>
      <c r="AD559" s="5">
        <v>45724</v>
      </c>
      <c r="AE559" s="6"/>
      <c r="AF559" s="6"/>
      <c r="AG559" s="6" t="str">
        <f t="shared" si="316"/>
        <v/>
      </c>
      <c r="AH559" s="6" t="str">
        <f>IF(OR(AE559="",AF559=""),"",SUMIFS('تحميل المصنعيات'!$N:$N,'تحميل المصنعيات'!$F:$F,AF$2,'تحميل المصنعيات'!$D:$D,AD559))</f>
        <v/>
      </c>
      <c r="AI559" s="55" t="str">
        <f t="shared" si="302"/>
        <v/>
      </c>
      <c r="AJ559" s="55" t="str">
        <f t="shared" si="317"/>
        <v/>
      </c>
      <c r="AK559" s="129" t="str">
        <f t="shared" si="328"/>
        <v/>
      </c>
      <c r="AM559" s="4" t="s">
        <v>8</v>
      </c>
      <c r="AN559" s="5">
        <v>45724</v>
      </c>
      <c r="AO559" s="6"/>
      <c r="AP559" s="6"/>
      <c r="AQ559" s="6" t="str">
        <f t="shared" si="318"/>
        <v/>
      </c>
      <c r="AR559" s="6" t="str">
        <f>IF(OR(AO559="",AP559=""),"",SUMIFS('تحميل المصنعيات'!$N:$N,'تحميل المصنعيات'!$F:$F,AP$2,'تحميل المصنعيات'!$D:$D,AN559))</f>
        <v/>
      </c>
      <c r="AS559" s="55" t="str">
        <f t="shared" si="303"/>
        <v/>
      </c>
      <c r="AT559" s="55" t="str">
        <f t="shared" si="304"/>
        <v/>
      </c>
      <c r="AU559" s="129" t="str">
        <f t="shared" si="329"/>
        <v/>
      </c>
      <c r="AW559" s="4" t="s">
        <v>8</v>
      </c>
      <c r="AX559" s="5">
        <v>45724</v>
      </c>
      <c r="AY559" s="6"/>
      <c r="AZ559" s="6"/>
      <c r="BA559" s="6" t="str">
        <f t="shared" si="319"/>
        <v/>
      </c>
      <c r="BB559" s="6" t="str">
        <f>IF(OR(AY559="",AZ559=""),"",SUMIFS('تحميل المصنعيات'!$N:$N,'تحميل المصنعيات'!$F:$F,AZ$2,'تحميل المصنعيات'!$D:$D,AX559))</f>
        <v/>
      </c>
      <c r="BC559" s="55" t="str">
        <f t="shared" si="305"/>
        <v/>
      </c>
      <c r="BD559" s="55" t="str">
        <f t="shared" si="320"/>
        <v/>
      </c>
      <c r="BE559" s="129" t="str">
        <f t="shared" si="330"/>
        <v/>
      </c>
      <c r="BG559" s="4" t="s">
        <v>8</v>
      </c>
      <c r="BH559" s="5">
        <v>45724</v>
      </c>
      <c r="BI559" s="6"/>
      <c r="BJ559" s="6"/>
      <c r="BK559" s="6" t="str">
        <f t="shared" si="321"/>
        <v/>
      </c>
      <c r="BL559" s="6" t="str">
        <f>IF(OR(BI559="",BJ559=""),"",SUMIFS('تحميل المصنعيات'!$N:$N,'تحميل المصنعيات'!$F:$F,BJ$2,'تحميل المصنعيات'!$D:$D,BH559))</f>
        <v/>
      </c>
      <c r="BM559" s="55" t="str">
        <f t="shared" si="306"/>
        <v/>
      </c>
      <c r="BN559" s="55" t="str">
        <f t="shared" si="307"/>
        <v/>
      </c>
      <c r="BO559" s="129" t="str">
        <f t="shared" si="331"/>
        <v/>
      </c>
      <c r="BQ559" s="4" t="s">
        <v>8</v>
      </c>
      <c r="BR559" s="5">
        <v>45724</v>
      </c>
      <c r="BS559" s="6"/>
      <c r="BT559" s="6"/>
      <c r="BU559" s="6" t="str">
        <f t="shared" si="322"/>
        <v/>
      </c>
      <c r="BV559" s="6" t="str">
        <f>IF(OR(BS559="",BT559=""),"",SUMIFS('تحميل المصنعيات'!$N:$N,'تحميل المصنعيات'!$F:$F,BT$2,'تحميل المصنعيات'!$D:$D,BR559))</f>
        <v/>
      </c>
      <c r="BW559" s="55" t="str">
        <f t="shared" si="308"/>
        <v/>
      </c>
      <c r="BX559" s="55" t="str">
        <f t="shared" si="323"/>
        <v/>
      </c>
      <c r="BY559" s="129" t="str">
        <f t="shared" si="332"/>
        <v/>
      </c>
      <c r="CA559" s="4" t="s">
        <v>8</v>
      </c>
      <c r="CB559" s="5">
        <v>45724</v>
      </c>
      <c r="CC559" s="6"/>
      <c r="CD559" s="6"/>
      <c r="CE559" s="6" t="str">
        <f t="shared" si="324"/>
        <v/>
      </c>
      <c r="CF559" s="6" t="str">
        <f>IF(OR(CC559="",CD559=""),"",SUMIFS('تحميل المصنعيات'!$N:$N,'تحميل المصنعيات'!$F:$F,CD$2,'تحميل المصنعيات'!$D:$D,CB559))</f>
        <v/>
      </c>
      <c r="CG559" s="55" t="str">
        <f t="shared" si="309"/>
        <v/>
      </c>
      <c r="CH559" s="55" t="str">
        <f t="shared" si="310"/>
        <v/>
      </c>
      <c r="CI559" s="129" t="str">
        <f t="shared" si="333"/>
        <v/>
      </c>
      <c r="CK559" s="4" t="s">
        <v>8</v>
      </c>
      <c r="CL559" s="5">
        <v>45724</v>
      </c>
      <c r="CM559" s="6"/>
      <c r="CN559" s="6"/>
      <c r="CO559" s="6" t="str">
        <f t="shared" si="325"/>
        <v/>
      </c>
      <c r="CP559" s="6" t="str">
        <f>IF(OR(CM559="",CN559=""),"",SUMIFS('تحميل المصنعيات'!$N:$N,'تحميل المصنعيات'!$F:$F,CN$2,'تحميل المصنعيات'!$D:$D,CL559))</f>
        <v/>
      </c>
      <c r="CQ559" s="55" t="str">
        <f t="shared" si="311"/>
        <v/>
      </c>
      <c r="CR559" s="55" t="str">
        <f t="shared" si="312"/>
        <v/>
      </c>
      <c r="CS559" s="129" t="str">
        <f t="shared" si="334"/>
        <v/>
      </c>
    </row>
    <row r="560" spans="9:97" x14ac:dyDescent="0.25">
      <c r="I560" s="4" t="s">
        <v>9</v>
      </c>
      <c r="J560" s="5">
        <v>45725</v>
      </c>
      <c r="K560" s="6"/>
      <c r="L560" s="6"/>
      <c r="M560" s="6" t="str">
        <f t="shared" si="313"/>
        <v/>
      </c>
      <c r="N560" s="6" t="str">
        <f>IF(OR(K560="",L560=""),"",SUMIFS('تحميل المصنعيات'!$N:$N,'تحميل المصنعيات'!$F:$F,L$2,'تحميل المصنعيات'!$D:$D,J560))</f>
        <v/>
      </c>
      <c r="O560" s="55" t="str">
        <f t="shared" si="299"/>
        <v/>
      </c>
      <c r="P560" s="55" t="str">
        <f t="shared" si="326"/>
        <v/>
      </c>
      <c r="Q560" s="129" t="str">
        <f t="shared" si="314"/>
        <v/>
      </c>
      <c r="S560" s="4" t="s">
        <v>9</v>
      </c>
      <c r="T560" s="5">
        <v>45725</v>
      </c>
      <c r="U560" s="6"/>
      <c r="V560" s="6"/>
      <c r="W560" s="6" t="str">
        <f t="shared" si="315"/>
        <v/>
      </c>
      <c r="X560" s="6" t="str">
        <f>IF(OR(U560="",V560=""),"",SUMIFS('تحميل المصنعيات'!$N:$N,'تحميل المصنعيات'!$F:$F,V$2,'تحميل المصنعيات'!$D:$D,T560))</f>
        <v/>
      </c>
      <c r="Y560" s="55" t="str">
        <f t="shared" si="300"/>
        <v/>
      </c>
      <c r="Z560" s="55" t="str">
        <f t="shared" si="301"/>
        <v/>
      </c>
      <c r="AA560" s="129" t="str">
        <f t="shared" si="327"/>
        <v/>
      </c>
      <c r="AC560" s="4" t="s">
        <v>9</v>
      </c>
      <c r="AD560" s="5">
        <v>45725</v>
      </c>
      <c r="AE560" s="6"/>
      <c r="AF560" s="6"/>
      <c r="AG560" s="6" t="str">
        <f t="shared" si="316"/>
        <v/>
      </c>
      <c r="AH560" s="6" t="str">
        <f>IF(OR(AE560="",AF560=""),"",SUMIFS('تحميل المصنعيات'!$N:$N,'تحميل المصنعيات'!$F:$F,AF$2,'تحميل المصنعيات'!$D:$D,AD560))</f>
        <v/>
      </c>
      <c r="AI560" s="55" t="str">
        <f t="shared" si="302"/>
        <v/>
      </c>
      <c r="AJ560" s="55" t="str">
        <f t="shared" si="317"/>
        <v/>
      </c>
      <c r="AK560" s="129" t="str">
        <f t="shared" si="328"/>
        <v/>
      </c>
      <c r="AM560" s="4" t="s">
        <v>9</v>
      </c>
      <c r="AN560" s="5">
        <v>45725</v>
      </c>
      <c r="AO560" s="6"/>
      <c r="AP560" s="6"/>
      <c r="AQ560" s="6" t="str">
        <f t="shared" si="318"/>
        <v/>
      </c>
      <c r="AR560" s="6" t="str">
        <f>IF(OR(AO560="",AP560=""),"",SUMIFS('تحميل المصنعيات'!$N:$N,'تحميل المصنعيات'!$F:$F,AP$2,'تحميل المصنعيات'!$D:$D,AN560))</f>
        <v/>
      </c>
      <c r="AS560" s="55" t="str">
        <f t="shared" si="303"/>
        <v/>
      </c>
      <c r="AT560" s="55" t="str">
        <f t="shared" si="304"/>
        <v/>
      </c>
      <c r="AU560" s="129" t="str">
        <f t="shared" si="329"/>
        <v/>
      </c>
      <c r="AW560" s="4" t="s">
        <v>9</v>
      </c>
      <c r="AX560" s="5">
        <v>45725</v>
      </c>
      <c r="AY560" s="6"/>
      <c r="AZ560" s="6"/>
      <c r="BA560" s="6" t="str">
        <f t="shared" si="319"/>
        <v/>
      </c>
      <c r="BB560" s="6" t="str">
        <f>IF(OR(AY560="",AZ560=""),"",SUMIFS('تحميل المصنعيات'!$N:$N,'تحميل المصنعيات'!$F:$F,AZ$2,'تحميل المصنعيات'!$D:$D,AX560))</f>
        <v/>
      </c>
      <c r="BC560" s="55" t="str">
        <f t="shared" si="305"/>
        <v/>
      </c>
      <c r="BD560" s="55" t="str">
        <f t="shared" si="320"/>
        <v/>
      </c>
      <c r="BE560" s="129" t="str">
        <f t="shared" si="330"/>
        <v/>
      </c>
      <c r="BG560" s="4" t="s">
        <v>9</v>
      </c>
      <c r="BH560" s="5">
        <v>45725</v>
      </c>
      <c r="BI560" s="6"/>
      <c r="BJ560" s="6"/>
      <c r="BK560" s="6" t="str">
        <f t="shared" si="321"/>
        <v/>
      </c>
      <c r="BL560" s="6" t="str">
        <f>IF(OR(BI560="",BJ560=""),"",SUMIFS('تحميل المصنعيات'!$N:$N,'تحميل المصنعيات'!$F:$F,BJ$2,'تحميل المصنعيات'!$D:$D,BH560))</f>
        <v/>
      </c>
      <c r="BM560" s="55" t="str">
        <f t="shared" si="306"/>
        <v/>
      </c>
      <c r="BN560" s="55" t="str">
        <f t="shared" si="307"/>
        <v/>
      </c>
      <c r="BO560" s="129" t="str">
        <f t="shared" si="331"/>
        <v/>
      </c>
      <c r="BQ560" s="4" t="s">
        <v>9</v>
      </c>
      <c r="BR560" s="5">
        <v>45725</v>
      </c>
      <c r="BS560" s="6"/>
      <c r="BT560" s="6"/>
      <c r="BU560" s="6" t="str">
        <f t="shared" si="322"/>
        <v/>
      </c>
      <c r="BV560" s="6" t="str">
        <f>IF(OR(BS560="",BT560=""),"",SUMIFS('تحميل المصنعيات'!$N:$N,'تحميل المصنعيات'!$F:$F,BT$2,'تحميل المصنعيات'!$D:$D,BR560))</f>
        <v/>
      </c>
      <c r="BW560" s="55" t="str">
        <f t="shared" si="308"/>
        <v/>
      </c>
      <c r="BX560" s="55" t="str">
        <f t="shared" si="323"/>
        <v/>
      </c>
      <c r="BY560" s="129" t="str">
        <f t="shared" si="332"/>
        <v/>
      </c>
      <c r="CA560" s="4" t="s">
        <v>9</v>
      </c>
      <c r="CB560" s="5">
        <v>45725</v>
      </c>
      <c r="CC560" s="6"/>
      <c r="CD560" s="6"/>
      <c r="CE560" s="6" t="str">
        <f t="shared" si="324"/>
        <v/>
      </c>
      <c r="CF560" s="6" t="str">
        <f>IF(OR(CC560="",CD560=""),"",SUMIFS('تحميل المصنعيات'!$N:$N,'تحميل المصنعيات'!$F:$F,CD$2,'تحميل المصنعيات'!$D:$D,CB560))</f>
        <v/>
      </c>
      <c r="CG560" s="55" t="str">
        <f t="shared" si="309"/>
        <v/>
      </c>
      <c r="CH560" s="55" t="str">
        <f t="shared" si="310"/>
        <v/>
      </c>
      <c r="CI560" s="129" t="str">
        <f t="shared" si="333"/>
        <v/>
      </c>
      <c r="CK560" s="4" t="s">
        <v>9</v>
      </c>
      <c r="CL560" s="5">
        <v>45725</v>
      </c>
      <c r="CM560" s="6"/>
      <c r="CN560" s="6"/>
      <c r="CO560" s="6" t="str">
        <f t="shared" si="325"/>
        <v/>
      </c>
      <c r="CP560" s="6" t="str">
        <f>IF(OR(CM560="",CN560=""),"",SUMIFS('تحميل المصنعيات'!$N:$N,'تحميل المصنعيات'!$F:$F,CN$2,'تحميل المصنعيات'!$D:$D,CL560))</f>
        <v/>
      </c>
      <c r="CQ560" s="55" t="str">
        <f t="shared" si="311"/>
        <v/>
      </c>
      <c r="CR560" s="55" t="str">
        <f t="shared" si="312"/>
        <v/>
      </c>
      <c r="CS560" s="129" t="str">
        <f t="shared" si="334"/>
        <v/>
      </c>
    </row>
    <row r="561" spans="9:97" x14ac:dyDescent="0.25">
      <c r="I561" s="4" t="s">
        <v>10</v>
      </c>
      <c r="J561" s="5">
        <v>45726</v>
      </c>
      <c r="K561" s="6"/>
      <c r="L561" s="6"/>
      <c r="M561" s="6" t="str">
        <f t="shared" si="313"/>
        <v/>
      </c>
      <c r="N561" s="6" t="str">
        <f>IF(OR(K561="",L561=""),"",SUMIFS('تحميل المصنعيات'!$N:$N,'تحميل المصنعيات'!$F:$F,L$2,'تحميل المصنعيات'!$D:$D,J561))</f>
        <v/>
      </c>
      <c r="O561" s="55" t="str">
        <f t="shared" si="299"/>
        <v/>
      </c>
      <c r="P561" s="55" t="str">
        <f t="shared" si="326"/>
        <v/>
      </c>
      <c r="Q561" s="129" t="str">
        <f t="shared" si="314"/>
        <v/>
      </c>
      <c r="S561" s="4" t="s">
        <v>10</v>
      </c>
      <c r="T561" s="5">
        <v>45726</v>
      </c>
      <c r="U561" s="6"/>
      <c r="V561" s="6"/>
      <c r="W561" s="6" t="str">
        <f t="shared" si="315"/>
        <v/>
      </c>
      <c r="X561" s="6" t="str">
        <f>IF(OR(U561="",V561=""),"",SUMIFS('تحميل المصنعيات'!$N:$N,'تحميل المصنعيات'!$F:$F,V$2,'تحميل المصنعيات'!$D:$D,T561))</f>
        <v/>
      </c>
      <c r="Y561" s="55" t="str">
        <f t="shared" si="300"/>
        <v/>
      </c>
      <c r="Z561" s="55" t="str">
        <f t="shared" si="301"/>
        <v/>
      </c>
      <c r="AA561" s="129" t="str">
        <f t="shared" si="327"/>
        <v/>
      </c>
      <c r="AC561" s="4" t="s">
        <v>10</v>
      </c>
      <c r="AD561" s="5">
        <v>45726</v>
      </c>
      <c r="AE561" s="6"/>
      <c r="AF561" s="6"/>
      <c r="AG561" s="6" t="str">
        <f t="shared" si="316"/>
        <v/>
      </c>
      <c r="AH561" s="6" t="str">
        <f>IF(OR(AE561="",AF561=""),"",SUMIFS('تحميل المصنعيات'!$N:$N,'تحميل المصنعيات'!$F:$F,AF$2,'تحميل المصنعيات'!$D:$D,AD561))</f>
        <v/>
      </c>
      <c r="AI561" s="55" t="str">
        <f t="shared" si="302"/>
        <v/>
      </c>
      <c r="AJ561" s="55" t="str">
        <f t="shared" si="317"/>
        <v/>
      </c>
      <c r="AK561" s="129" t="str">
        <f t="shared" si="328"/>
        <v/>
      </c>
      <c r="AM561" s="4" t="s">
        <v>10</v>
      </c>
      <c r="AN561" s="5">
        <v>45726</v>
      </c>
      <c r="AO561" s="6"/>
      <c r="AP561" s="6"/>
      <c r="AQ561" s="6" t="str">
        <f t="shared" si="318"/>
        <v/>
      </c>
      <c r="AR561" s="6" t="str">
        <f>IF(OR(AO561="",AP561=""),"",SUMIFS('تحميل المصنعيات'!$N:$N,'تحميل المصنعيات'!$F:$F,AP$2,'تحميل المصنعيات'!$D:$D,AN561))</f>
        <v/>
      </c>
      <c r="AS561" s="55" t="str">
        <f t="shared" si="303"/>
        <v/>
      </c>
      <c r="AT561" s="55" t="str">
        <f t="shared" si="304"/>
        <v/>
      </c>
      <c r="AU561" s="129" t="str">
        <f t="shared" si="329"/>
        <v/>
      </c>
      <c r="AW561" s="4" t="s">
        <v>10</v>
      </c>
      <c r="AX561" s="5">
        <v>45726</v>
      </c>
      <c r="AY561" s="6"/>
      <c r="AZ561" s="6"/>
      <c r="BA561" s="6" t="str">
        <f t="shared" si="319"/>
        <v/>
      </c>
      <c r="BB561" s="6" t="str">
        <f>IF(OR(AY561="",AZ561=""),"",SUMIFS('تحميل المصنعيات'!$N:$N,'تحميل المصنعيات'!$F:$F,AZ$2,'تحميل المصنعيات'!$D:$D,AX561))</f>
        <v/>
      </c>
      <c r="BC561" s="55" t="str">
        <f t="shared" si="305"/>
        <v/>
      </c>
      <c r="BD561" s="55" t="str">
        <f t="shared" si="320"/>
        <v/>
      </c>
      <c r="BE561" s="129" t="str">
        <f t="shared" si="330"/>
        <v/>
      </c>
      <c r="BG561" s="4" t="s">
        <v>10</v>
      </c>
      <c r="BH561" s="5">
        <v>45726</v>
      </c>
      <c r="BI561" s="6"/>
      <c r="BJ561" s="6"/>
      <c r="BK561" s="6" t="str">
        <f t="shared" si="321"/>
        <v/>
      </c>
      <c r="BL561" s="6" t="str">
        <f>IF(OR(BI561="",BJ561=""),"",SUMIFS('تحميل المصنعيات'!$N:$N,'تحميل المصنعيات'!$F:$F,BJ$2,'تحميل المصنعيات'!$D:$D,BH561))</f>
        <v/>
      </c>
      <c r="BM561" s="55" t="str">
        <f t="shared" si="306"/>
        <v/>
      </c>
      <c r="BN561" s="55" t="str">
        <f t="shared" si="307"/>
        <v/>
      </c>
      <c r="BO561" s="129" t="str">
        <f t="shared" si="331"/>
        <v/>
      </c>
      <c r="BQ561" s="4" t="s">
        <v>10</v>
      </c>
      <c r="BR561" s="5">
        <v>45726</v>
      </c>
      <c r="BS561" s="6"/>
      <c r="BT561" s="6"/>
      <c r="BU561" s="6" t="str">
        <f t="shared" si="322"/>
        <v/>
      </c>
      <c r="BV561" s="6" t="str">
        <f>IF(OR(BS561="",BT561=""),"",SUMIFS('تحميل المصنعيات'!$N:$N,'تحميل المصنعيات'!$F:$F,BT$2,'تحميل المصنعيات'!$D:$D,BR561))</f>
        <v/>
      </c>
      <c r="BW561" s="55" t="str">
        <f t="shared" si="308"/>
        <v/>
      </c>
      <c r="BX561" s="55" t="str">
        <f t="shared" si="323"/>
        <v/>
      </c>
      <c r="BY561" s="129" t="str">
        <f t="shared" si="332"/>
        <v/>
      </c>
      <c r="CA561" s="4" t="s">
        <v>10</v>
      </c>
      <c r="CB561" s="5">
        <v>45726</v>
      </c>
      <c r="CC561" s="6"/>
      <c r="CD561" s="6"/>
      <c r="CE561" s="6" t="str">
        <f t="shared" si="324"/>
        <v/>
      </c>
      <c r="CF561" s="6" t="str">
        <f>IF(OR(CC561="",CD561=""),"",SUMIFS('تحميل المصنعيات'!$N:$N,'تحميل المصنعيات'!$F:$F,CD$2,'تحميل المصنعيات'!$D:$D,CB561))</f>
        <v/>
      </c>
      <c r="CG561" s="55" t="str">
        <f t="shared" si="309"/>
        <v/>
      </c>
      <c r="CH561" s="55" t="str">
        <f t="shared" si="310"/>
        <v/>
      </c>
      <c r="CI561" s="129" t="str">
        <f t="shared" si="333"/>
        <v/>
      </c>
      <c r="CK561" s="4" t="s">
        <v>10</v>
      </c>
      <c r="CL561" s="5">
        <v>45726</v>
      </c>
      <c r="CM561" s="6"/>
      <c r="CN561" s="6"/>
      <c r="CO561" s="6" t="str">
        <f t="shared" si="325"/>
        <v/>
      </c>
      <c r="CP561" s="6" t="str">
        <f>IF(OR(CM561="",CN561=""),"",SUMIFS('تحميل المصنعيات'!$N:$N,'تحميل المصنعيات'!$F:$F,CN$2,'تحميل المصنعيات'!$D:$D,CL561))</f>
        <v/>
      </c>
      <c r="CQ561" s="55" t="str">
        <f t="shared" si="311"/>
        <v/>
      </c>
      <c r="CR561" s="55" t="str">
        <f t="shared" si="312"/>
        <v/>
      </c>
      <c r="CS561" s="129" t="str">
        <f t="shared" si="334"/>
        <v/>
      </c>
    </row>
    <row r="562" spans="9:97" x14ac:dyDescent="0.25">
      <c r="I562" s="4" t="s">
        <v>11</v>
      </c>
      <c r="J562" s="5">
        <v>45727</v>
      </c>
      <c r="K562" s="6"/>
      <c r="L562" s="6"/>
      <c r="M562" s="6" t="str">
        <f t="shared" si="313"/>
        <v/>
      </c>
      <c r="N562" s="6" t="str">
        <f>IF(OR(K562="",L562=""),"",SUMIFS('تحميل المصنعيات'!$N:$N,'تحميل المصنعيات'!$F:$F,L$2,'تحميل المصنعيات'!$D:$D,J562))</f>
        <v/>
      </c>
      <c r="O562" s="55" t="str">
        <f t="shared" si="299"/>
        <v/>
      </c>
      <c r="P562" s="55" t="str">
        <f t="shared" si="326"/>
        <v/>
      </c>
      <c r="Q562" s="129" t="str">
        <f t="shared" si="314"/>
        <v/>
      </c>
      <c r="S562" s="4" t="s">
        <v>11</v>
      </c>
      <c r="T562" s="5">
        <v>45727</v>
      </c>
      <c r="U562" s="6"/>
      <c r="V562" s="6"/>
      <c r="W562" s="6" t="str">
        <f t="shared" si="315"/>
        <v/>
      </c>
      <c r="X562" s="6" t="str">
        <f>IF(OR(U562="",V562=""),"",SUMIFS('تحميل المصنعيات'!$N:$N,'تحميل المصنعيات'!$F:$F,V$2,'تحميل المصنعيات'!$D:$D,T562))</f>
        <v/>
      </c>
      <c r="Y562" s="55" t="str">
        <f t="shared" si="300"/>
        <v/>
      </c>
      <c r="Z562" s="55" t="str">
        <f t="shared" si="301"/>
        <v/>
      </c>
      <c r="AA562" s="129" t="str">
        <f t="shared" si="327"/>
        <v/>
      </c>
      <c r="AC562" s="4" t="s">
        <v>11</v>
      </c>
      <c r="AD562" s="5">
        <v>45727</v>
      </c>
      <c r="AE562" s="6"/>
      <c r="AF562" s="6"/>
      <c r="AG562" s="6" t="str">
        <f t="shared" si="316"/>
        <v/>
      </c>
      <c r="AH562" s="6" t="str">
        <f>IF(OR(AE562="",AF562=""),"",SUMIFS('تحميل المصنعيات'!$N:$N,'تحميل المصنعيات'!$F:$F,AF$2,'تحميل المصنعيات'!$D:$D,AD562))</f>
        <v/>
      </c>
      <c r="AI562" s="55" t="str">
        <f t="shared" si="302"/>
        <v/>
      </c>
      <c r="AJ562" s="55" t="str">
        <f t="shared" si="317"/>
        <v/>
      </c>
      <c r="AK562" s="129" t="str">
        <f t="shared" si="328"/>
        <v/>
      </c>
      <c r="AM562" s="4" t="s">
        <v>11</v>
      </c>
      <c r="AN562" s="5">
        <v>45727</v>
      </c>
      <c r="AO562" s="6"/>
      <c r="AP562" s="6"/>
      <c r="AQ562" s="6" t="str">
        <f t="shared" si="318"/>
        <v/>
      </c>
      <c r="AR562" s="6" t="str">
        <f>IF(OR(AO562="",AP562=""),"",SUMIFS('تحميل المصنعيات'!$N:$N,'تحميل المصنعيات'!$F:$F,AP$2,'تحميل المصنعيات'!$D:$D,AN562))</f>
        <v/>
      </c>
      <c r="AS562" s="55" t="str">
        <f t="shared" si="303"/>
        <v/>
      </c>
      <c r="AT562" s="55" t="str">
        <f t="shared" si="304"/>
        <v/>
      </c>
      <c r="AU562" s="129" t="str">
        <f t="shared" si="329"/>
        <v/>
      </c>
      <c r="AW562" s="4" t="s">
        <v>11</v>
      </c>
      <c r="AX562" s="5">
        <v>45727</v>
      </c>
      <c r="AY562" s="6"/>
      <c r="AZ562" s="6"/>
      <c r="BA562" s="6" t="str">
        <f t="shared" si="319"/>
        <v/>
      </c>
      <c r="BB562" s="6" t="str">
        <f>IF(OR(AY562="",AZ562=""),"",SUMIFS('تحميل المصنعيات'!$N:$N,'تحميل المصنعيات'!$F:$F,AZ$2,'تحميل المصنعيات'!$D:$D,AX562))</f>
        <v/>
      </c>
      <c r="BC562" s="55" t="str">
        <f t="shared" si="305"/>
        <v/>
      </c>
      <c r="BD562" s="55" t="str">
        <f t="shared" si="320"/>
        <v/>
      </c>
      <c r="BE562" s="129" t="str">
        <f t="shared" si="330"/>
        <v/>
      </c>
      <c r="BG562" s="4" t="s">
        <v>11</v>
      </c>
      <c r="BH562" s="5">
        <v>45727</v>
      </c>
      <c r="BI562" s="6"/>
      <c r="BJ562" s="6"/>
      <c r="BK562" s="6" t="str">
        <f t="shared" si="321"/>
        <v/>
      </c>
      <c r="BL562" s="6" t="str">
        <f>IF(OR(BI562="",BJ562=""),"",SUMIFS('تحميل المصنعيات'!$N:$N,'تحميل المصنعيات'!$F:$F,BJ$2,'تحميل المصنعيات'!$D:$D,BH562))</f>
        <v/>
      </c>
      <c r="BM562" s="55" t="str">
        <f t="shared" si="306"/>
        <v/>
      </c>
      <c r="BN562" s="55" t="str">
        <f t="shared" si="307"/>
        <v/>
      </c>
      <c r="BO562" s="129" t="str">
        <f t="shared" si="331"/>
        <v/>
      </c>
      <c r="BQ562" s="4" t="s">
        <v>11</v>
      </c>
      <c r="BR562" s="5">
        <v>45727</v>
      </c>
      <c r="BS562" s="6"/>
      <c r="BT562" s="6"/>
      <c r="BU562" s="6" t="str">
        <f t="shared" si="322"/>
        <v/>
      </c>
      <c r="BV562" s="6" t="str">
        <f>IF(OR(BS562="",BT562=""),"",SUMIFS('تحميل المصنعيات'!$N:$N,'تحميل المصنعيات'!$F:$F,BT$2,'تحميل المصنعيات'!$D:$D,BR562))</f>
        <v/>
      </c>
      <c r="BW562" s="55" t="str">
        <f t="shared" si="308"/>
        <v/>
      </c>
      <c r="BX562" s="55" t="str">
        <f t="shared" si="323"/>
        <v/>
      </c>
      <c r="BY562" s="129" t="str">
        <f t="shared" si="332"/>
        <v/>
      </c>
      <c r="CA562" s="4" t="s">
        <v>11</v>
      </c>
      <c r="CB562" s="5">
        <v>45727</v>
      </c>
      <c r="CC562" s="6"/>
      <c r="CD562" s="6"/>
      <c r="CE562" s="6" t="str">
        <f t="shared" si="324"/>
        <v/>
      </c>
      <c r="CF562" s="6" t="str">
        <f>IF(OR(CC562="",CD562=""),"",SUMIFS('تحميل المصنعيات'!$N:$N,'تحميل المصنعيات'!$F:$F,CD$2,'تحميل المصنعيات'!$D:$D,CB562))</f>
        <v/>
      </c>
      <c r="CG562" s="55" t="str">
        <f t="shared" si="309"/>
        <v/>
      </c>
      <c r="CH562" s="55" t="str">
        <f t="shared" si="310"/>
        <v/>
      </c>
      <c r="CI562" s="129" t="str">
        <f t="shared" si="333"/>
        <v/>
      </c>
      <c r="CK562" s="4" t="s">
        <v>11</v>
      </c>
      <c r="CL562" s="5">
        <v>45727</v>
      </c>
      <c r="CM562" s="6"/>
      <c r="CN562" s="6"/>
      <c r="CO562" s="6" t="str">
        <f t="shared" si="325"/>
        <v/>
      </c>
      <c r="CP562" s="6" t="str">
        <f>IF(OR(CM562="",CN562=""),"",SUMIFS('تحميل المصنعيات'!$N:$N,'تحميل المصنعيات'!$F:$F,CN$2,'تحميل المصنعيات'!$D:$D,CL562))</f>
        <v/>
      </c>
      <c r="CQ562" s="55" t="str">
        <f t="shared" si="311"/>
        <v/>
      </c>
      <c r="CR562" s="55" t="str">
        <f t="shared" si="312"/>
        <v/>
      </c>
      <c r="CS562" s="129" t="str">
        <f t="shared" si="334"/>
        <v/>
      </c>
    </row>
    <row r="563" spans="9:97" x14ac:dyDescent="0.25">
      <c r="I563" s="4" t="s">
        <v>12</v>
      </c>
      <c r="J563" s="5">
        <v>45728</v>
      </c>
      <c r="K563" s="6"/>
      <c r="L563" s="6"/>
      <c r="M563" s="6" t="str">
        <f t="shared" si="313"/>
        <v/>
      </c>
      <c r="N563" s="6" t="str">
        <f>IF(OR(K563="",L563=""),"",SUMIFS('تحميل المصنعيات'!$N:$N,'تحميل المصنعيات'!$F:$F,L$2,'تحميل المصنعيات'!$D:$D,J563))</f>
        <v/>
      </c>
      <c r="O563" s="55" t="str">
        <f t="shared" si="299"/>
        <v/>
      </c>
      <c r="P563" s="55" t="str">
        <f t="shared" si="326"/>
        <v/>
      </c>
      <c r="Q563" s="129" t="str">
        <f t="shared" si="314"/>
        <v/>
      </c>
      <c r="S563" s="4" t="s">
        <v>12</v>
      </c>
      <c r="T563" s="5">
        <v>45728</v>
      </c>
      <c r="U563" s="6"/>
      <c r="V563" s="6"/>
      <c r="W563" s="6" t="str">
        <f t="shared" si="315"/>
        <v/>
      </c>
      <c r="X563" s="6" t="str">
        <f>IF(OR(U563="",V563=""),"",SUMIFS('تحميل المصنعيات'!$N:$N,'تحميل المصنعيات'!$F:$F,V$2,'تحميل المصنعيات'!$D:$D,T563))</f>
        <v/>
      </c>
      <c r="Y563" s="55" t="str">
        <f t="shared" si="300"/>
        <v/>
      </c>
      <c r="Z563" s="55" t="str">
        <f t="shared" si="301"/>
        <v/>
      </c>
      <c r="AA563" s="129" t="str">
        <f t="shared" si="327"/>
        <v/>
      </c>
      <c r="AC563" s="4" t="s">
        <v>12</v>
      </c>
      <c r="AD563" s="5">
        <v>45728</v>
      </c>
      <c r="AE563" s="6"/>
      <c r="AF563" s="6"/>
      <c r="AG563" s="6" t="str">
        <f t="shared" si="316"/>
        <v/>
      </c>
      <c r="AH563" s="6" t="str">
        <f>IF(OR(AE563="",AF563=""),"",SUMIFS('تحميل المصنعيات'!$N:$N,'تحميل المصنعيات'!$F:$F,AF$2,'تحميل المصنعيات'!$D:$D,AD563))</f>
        <v/>
      </c>
      <c r="AI563" s="55" t="str">
        <f t="shared" si="302"/>
        <v/>
      </c>
      <c r="AJ563" s="55" t="str">
        <f t="shared" si="317"/>
        <v/>
      </c>
      <c r="AK563" s="129" t="str">
        <f t="shared" si="328"/>
        <v/>
      </c>
      <c r="AM563" s="4" t="s">
        <v>12</v>
      </c>
      <c r="AN563" s="5">
        <v>45728</v>
      </c>
      <c r="AO563" s="6"/>
      <c r="AP563" s="6"/>
      <c r="AQ563" s="6" t="str">
        <f t="shared" si="318"/>
        <v/>
      </c>
      <c r="AR563" s="6" t="str">
        <f>IF(OR(AO563="",AP563=""),"",SUMIFS('تحميل المصنعيات'!$N:$N,'تحميل المصنعيات'!$F:$F,AP$2,'تحميل المصنعيات'!$D:$D,AN563))</f>
        <v/>
      </c>
      <c r="AS563" s="55" t="str">
        <f t="shared" si="303"/>
        <v/>
      </c>
      <c r="AT563" s="55" t="str">
        <f t="shared" si="304"/>
        <v/>
      </c>
      <c r="AU563" s="129" t="str">
        <f t="shared" si="329"/>
        <v/>
      </c>
      <c r="AW563" s="4" t="s">
        <v>12</v>
      </c>
      <c r="AX563" s="5">
        <v>45728</v>
      </c>
      <c r="AY563" s="6"/>
      <c r="AZ563" s="6"/>
      <c r="BA563" s="6" t="str">
        <f t="shared" si="319"/>
        <v/>
      </c>
      <c r="BB563" s="6" t="str">
        <f>IF(OR(AY563="",AZ563=""),"",SUMIFS('تحميل المصنعيات'!$N:$N,'تحميل المصنعيات'!$F:$F,AZ$2,'تحميل المصنعيات'!$D:$D,AX563))</f>
        <v/>
      </c>
      <c r="BC563" s="55" t="str">
        <f t="shared" si="305"/>
        <v/>
      </c>
      <c r="BD563" s="55" t="str">
        <f t="shared" si="320"/>
        <v/>
      </c>
      <c r="BE563" s="129" t="str">
        <f t="shared" si="330"/>
        <v/>
      </c>
      <c r="BG563" s="4" t="s">
        <v>12</v>
      </c>
      <c r="BH563" s="5">
        <v>45728</v>
      </c>
      <c r="BI563" s="6"/>
      <c r="BJ563" s="6"/>
      <c r="BK563" s="6" t="str">
        <f t="shared" si="321"/>
        <v/>
      </c>
      <c r="BL563" s="6" t="str">
        <f>IF(OR(BI563="",BJ563=""),"",SUMIFS('تحميل المصنعيات'!$N:$N,'تحميل المصنعيات'!$F:$F,BJ$2,'تحميل المصنعيات'!$D:$D,BH563))</f>
        <v/>
      </c>
      <c r="BM563" s="55" t="str">
        <f t="shared" si="306"/>
        <v/>
      </c>
      <c r="BN563" s="55" t="str">
        <f t="shared" si="307"/>
        <v/>
      </c>
      <c r="BO563" s="129" t="str">
        <f t="shared" si="331"/>
        <v/>
      </c>
      <c r="BQ563" s="4" t="s">
        <v>12</v>
      </c>
      <c r="BR563" s="5">
        <v>45728</v>
      </c>
      <c r="BS563" s="6"/>
      <c r="BT563" s="6"/>
      <c r="BU563" s="6" t="str">
        <f t="shared" si="322"/>
        <v/>
      </c>
      <c r="BV563" s="6" t="str">
        <f>IF(OR(BS563="",BT563=""),"",SUMIFS('تحميل المصنعيات'!$N:$N,'تحميل المصنعيات'!$F:$F,BT$2,'تحميل المصنعيات'!$D:$D,BR563))</f>
        <v/>
      </c>
      <c r="BW563" s="55" t="str">
        <f t="shared" si="308"/>
        <v/>
      </c>
      <c r="BX563" s="55" t="str">
        <f t="shared" si="323"/>
        <v/>
      </c>
      <c r="BY563" s="129" t="str">
        <f t="shared" si="332"/>
        <v/>
      </c>
      <c r="CA563" s="4" t="s">
        <v>12</v>
      </c>
      <c r="CB563" s="5">
        <v>45728</v>
      </c>
      <c r="CC563" s="6"/>
      <c r="CD563" s="6"/>
      <c r="CE563" s="6" t="str">
        <f t="shared" si="324"/>
        <v/>
      </c>
      <c r="CF563" s="6" t="str">
        <f>IF(OR(CC563="",CD563=""),"",SUMIFS('تحميل المصنعيات'!$N:$N,'تحميل المصنعيات'!$F:$F,CD$2,'تحميل المصنعيات'!$D:$D,CB563))</f>
        <v/>
      </c>
      <c r="CG563" s="55" t="str">
        <f t="shared" si="309"/>
        <v/>
      </c>
      <c r="CH563" s="55" t="str">
        <f t="shared" si="310"/>
        <v/>
      </c>
      <c r="CI563" s="129" t="str">
        <f t="shared" si="333"/>
        <v/>
      </c>
      <c r="CK563" s="4" t="s">
        <v>12</v>
      </c>
      <c r="CL563" s="5">
        <v>45728</v>
      </c>
      <c r="CM563" s="6"/>
      <c r="CN563" s="6"/>
      <c r="CO563" s="6" t="str">
        <f t="shared" si="325"/>
        <v/>
      </c>
      <c r="CP563" s="6" t="str">
        <f>IF(OR(CM563="",CN563=""),"",SUMIFS('تحميل المصنعيات'!$N:$N,'تحميل المصنعيات'!$F:$F,CN$2,'تحميل المصنعيات'!$D:$D,CL563))</f>
        <v/>
      </c>
      <c r="CQ563" s="55" t="str">
        <f t="shared" si="311"/>
        <v/>
      </c>
      <c r="CR563" s="55" t="str">
        <f t="shared" si="312"/>
        <v/>
      </c>
      <c r="CS563" s="129" t="str">
        <f t="shared" si="334"/>
        <v/>
      </c>
    </row>
    <row r="564" spans="9:97" x14ac:dyDescent="0.25">
      <c r="I564" s="4" t="s">
        <v>13</v>
      </c>
      <c r="J564" s="5">
        <v>45729</v>
      </c>
      <c r="K564" s="6"/>
      <c r="L564" s="6"/>
      <c r="M564" s="6" t="str">
        <f t="shared" si="313"/>
        <v/>
      </c>
      <c r="N564" s="6" t="str">
        <f>IF(OR(K564="",L564=""),"",SUMIFS('تحميل المصنعيات'!$N:$N,'تحميل المصنعيات'!$F:$F,L$2,'تحميل المصنعيات'!$D:$D,J564))</f>
        <v/>
      </c>
      <c r="O564" s="55" t="str">
        <f t="shared" si="299"/>
        <v/>
      </c>
      <c r="P564" s="55" t="str">
        <f t="shared" si="326"/>
        <v/>
      </c>
      <c r="Q564" s="129" t="str">
        <f t="shared" si="314"/>
        <v/>
      </c>
      <c r="S564" s="4" t="s">
        <v>13</v>
      </c>
      <c r="T564" s="5">
        <v>45729</v>
      </c>
      <c r="U564" s="6"/>
      <c r="V564" s="6"/>
      <c r="W564" s="6" t="str">
        <f t="shared" si="315"/>
        <v/>
      </c>
      <c r="X564" s="6" t="str">
        <f>IF(OR(U564="",V564=""),"",SUMIFS('تحميل المصنعيات'!$N:$N,'تحميل المصنعيات'!$F:$F,V$2,'تحميل المصنعيات'!$D:$D,T564))</f>
        <v/>
      </c>
      <c r="Y564" s="55" t="str">
        <f t="shared" si="300"/>
        <v/>
      </c>
      <c r="Z564" s="55" t="str">
        <f t="shared" si="301"/>
        <v/>
      </c>
      <c r="AA564" s="129" t="str">
        <f t="shared" si="327"/>
        <v/>
      </c>
      <c r="AC564" s="4" t="s">
        <v>13</v>
      </c>
      <c r="AD564" s="5">
        <v>45729</v>
      </c>
      <c r="AE564" s="6"/>
      <c r="AF564" s="6"/>
      <c r="AG564" s="6" t="str">
        <f t="shared" si="316"/>
        <v/>
      </c>
      <c r="AH564" s="6" t="str">
        <f>IF(OR(AE564="",AF564=""),"",SUMIFS('تحميل المصنعيات'!$N:$N,'تحميل المصنعيات'!$F:$F,AF$2,'تحميل المصنعيات'!$D:$D,AD564))</f>
        <v/>
      </c>
      <c r="AI564" s="55" t="str">
        <f t="shared" si="302"/>
        <v/>
      </c>
      <c r="AJ564" s="55" t="str">
        <f t="shared" si="317"/>
        <v/>
      </c>
      <c r="AK564" s="129" t="str">
        <f t="shared" si="328"/>
        <v/>
      </c>
      <c r="AM564" s="4" t="s">
        <v>13</v>
      </c>
      <c r="AN564" s="5">
        <v>45729</v>
      </c>
      <c r="AO564" s="6"/>
      <c r="AP564" s="6"/>
      <c r="AQ564" s="6" t="str">
        <f t="shared" si="318"/>
        <v/>
      </c>
      <c r="AR564" s="6" t="str">
        <f>IF(OR(AO564="",AP564=""),"",SUMIFS('تحميل المصنعيات'!$N:$N,'تحميل المصنعيات'!$F:$F,AP$2,'تحميل المصنعيات'!$D:$D,AN564))</f>
        <v/>
      </c>
      <c r="AS564" s="55" t="str">
        <f t="shared" si="303"/>
        <v/>
      </c>
      <c r="AT564" s="55" t="str">
        <f t="shared" si="304"/>
        <v/>
      </c>
      <c r="AU564" s="129" t="str">
        <f t="shared" si="329"/>
        <v/>
      </c>
      <c r="AW564" s="4" t="s">
        <v>13</v>
      </c>
      <c r="AX564" s="5">
        <v>45729</v>
      </c>
      <c r="AY564" s="6"/>
      <c r="AZ564" s="6"/>
      <c r="BA564" s="6" t="str">
        <f t="shared" si="319"/>
        <v/>
      </c>
      <c r="BB564" s="6" t="str">
        <f>IF(OR(AY564="",AZ564=""),"",SUMIFS('تحميل المصنعيات'!$N:$N,'تحميل المصنعيات'!$F:$F,AZ$2,'تحميل المصنعيات'!$D:$D,AX564))</f>
        <v/>
      </c>
      <c r="BC564" s="55" t="str">
        <f t="shared" si="305"/>
        <v/>
      </c>
      <c r="BD564" s="55" t="str">
        <f t="shared" si="320"/>
        <v/>
      </c>
      <c r="BE564" s="129" t="str">
        <f t="shared" si="330"/>
        <v/>
      </c>
      <c r="BG564" s="4" t="s">
        <v>13</v>
      </c>
      <c r="BH564" s="5">
        <v>45729</v>
      </c>
      <c r="BI564" s="6"/>
      <c r="BJ564" s="6"/>
      <c r="BK564" s="6" t="str">
        <f t="shared" si="321"/>
        <v/>
      </c>
      <c r="BL564" s="6" t="str">
        <f>IF(OR(BI564="",BJ564=""),"",SUMIFS('تحميل المصنعيات'!$N:$N,'تحميل المصنعيات'!$F:$F,BJ$2,'تحميل المصنعيات'!$D:$D,BH564))</f>
        <v/>
      </c>
      <c r="BM564" s="55" t="str">
        <f t="shared" si="306"/>
        <v/>
      </c>
      <c r="BN564" s="55" t="str">
        <f t="shared" si="307"/>
        <v/>
      </c>
      <c r="BO564" s="129" t="str">
        <f t="shared" si="331"/>
        <v/>
      </c>
      <c r="BQ564" s="4" t="s">
        <v>13</v>
      </c>
      <c r="BR564" s="5">
        <v>45729</v>
      </c>
      <c r="BS564" s="6"/>
      <c r="BT564" s="6"/>
      <c r="BU564" s="6" t="str">
        <f t="shared" si="322"/>
        <v/>
      </c>
      <c r="BV564" s="6" t="str">
        <f>IF(OR(BS564="",BT564=""),"",SUMIFS('تحميل المصنعيات'!$N:$N,'تحميل المصنعيات'!$F:$F,BT$2,'تحميل المصنعيات'!$D:$D,BR564))</f>
        <v/>
      </c>
      <c r="BW564" s="55" t="str">
        <f t="shared" si="308"/>
        <v/>
      </c>
      <c r="BX564" s="55" t="str">
        <f t="shared" si="323"/>
        <v/>
      </c>
      <c r="BY564" s="129" t="str">
        <f t="shared" si="332"/>
        <v/>
      </c>
      <c r="CA564" s="4" t="s">
        <v>13</v>
      </c>
      <c r="CB564" s="5">
        <v>45729</v>
      </c>
      <c r="CC564" s="6"/>
      <c r="CD564" s="6"/>
      <c r="CE564" s="6" t="str">
        <f t="shared" si="324"/>
        <v/>
      </c>
      <c r="CF564" s="6" t="str">
        <f>IF(OR(CC564="",CD564=""),"",SUMIFS('تحميل المصنعيات'!$N:$N,'تحميل المصنعيات'!$F:$F,CD$2,'تحميل المصنعيات'!$D:$D,CB564))</f>
        <v/>
      </c>
      <c r="CG564" s="55" t="str">
        <f t="shared" si="309"/>
        <v/>
      </c>
      <c r="CH564" s="55" t="str">
        <f t="shared" si="310"/>
        <v/>
      </c>
      <c r="CI564" s="129" t="str">
        <f t="shared" si="333"/>
        <v/>
      </c>
      <c r="CK564" s="4" t="s">
        <v>13</v>
      </c>
      <c r="CL564" s="5">
        <v>45729</v>
      </c>
      <c r="CM564" s="6"/>
      <c r="CN564" s="6"/>
      <c r="CO564" s="6" t="str">
        <f t="shared" si="325"/>
        <v/>
      </c>
      <c r="CP564" s="6" t="str">
        <f>IF(OR(CM564="",CN564=""),"",SUMIFS('تحميل المصنعيات'!$N:$N,'تحميل المصنعيات'!$F:$F,CN$2,'تحميل المصنعيات'!$D:$D,CL564))</f>
        <v/>
      </c>
      <c r="CQ564" s="55" t="str">
        <f t="shared" si="311"/>
        <v/>
      </c>
      <c r="CR564" s="55" t="str">
        <f t="shared" si="312"/>
        <v/>
      </c>
      <c r="CS564" s="129" t="str">
        <f t="shared" si="334"/>
        <v/>
      </c>
    </row>
    <row r="565" spans="9:97" x14ac:dyDescent="0.25">
      <c r="I565" s="132" t="s">
        <v>30</v>
      </c>
      <c r="J565" s="133">
        <v>45730</v>
      </c>
      <c r="K565" s="134"/>
      <c r="L565" s="134"/>
      <c r="M565" s="134" t="str">
        <f t="shared" si="313"/>
        <v/>
      </c>
      <c r="N565" s="134" t="str">
        <f>IF(OR(K565="",L565=""),"",SUMIFS('تحميل المصنعيات'!$N:$N,'تحميل المصنعيات'!$F:$F,L$2,'تحميل المصنعيات'!$D:$D,J565))</f>
        <v/>
      </c>
      <c r="O565" s="135" t="str">
        <f t="shared" si="299"/>
        <v/>
      </c>
      <c r="P565" s="135" t="str">
        <f t="shared" si="326"/>
        <v/>
      </c>
      <c r="Q565" s="132" t="str">
        <f t="shared" si="314"/>
        <v/>
      </c>
      <c r="S565" s="132" t="s">
        <v>30</v>
      </c>
      <c r="T565" s="133">
        <v>45730</v>
      </c>
      <c r="U565" s="134"/>
      <c r="V565" s="134"/>
      <c r="W565" s="134" t="str">
        <f t="shared" si="315"/>
        <v/>
      </c>
      <c r="X565" s="134" t="str">
        <f>IF(OR(U565="",V565=""),"",SUMIFS('تحميل المصنعيات'!$N:$N,'تحميل المصنعيات'!$F:$F,V$2,'تحميل المصنعيات'!$D:$D,T565))</f>
        <v/>
      </c>
      <c r="Y565" s="135" t="str">
        <f t="shared" si="300"/>
        <v/>
      </c>
      <c r="Z565" s="135" t="str">
        <f t="shared" si="301"/>
        <v/>
      </c>
      <c r="AA565" s="132" t="str">
        <f t="shared" si="327"/>
        <v/>
      </c>
      <c r="AC565" s="132" t="s">
        <v>30</v>
      </c>
      <c r="AD565" s="133">
        <v>45730</v>
      </c>
      <c r="AE565" s="134"/>
      <c r="AF565" s="134"/>
      <c r="AG565" s="134" t="str">
        <f t="shared" si="316"/>
        <v/>
      </c>
      <c r="AH565" s="134" t="str">
        <f>IF(OR(AE565="",AF565=""),"",SUMIFS('تحميل المصنعيات'!$N:$N,'تحميل المصنعيات'!$F:$F,AF$2,'تحميل المصنعيات'!$D:$D,AD565))</f>
        <v/>
      </c>
      <c r="AI565" s="135" t="str">
        <f t="shared" si="302"/>
        <v/>
      </c>
      <c r="AJ565" s="135" t="str">
        <f t="shared" si="317"/>
        <v/>
      </c>
      <c r="AK565" s="132" t="str">
        <f t="shared" si="328"/>
        <v/>
      </c>
      <c r="AM565" s="132" t="s">
        <v>30</v>
      </c>
      <c r="AN565" s="133">
        <v>45730</v>
      </c>
      <c r="AO565" s="134"/>
      <c r="AP565" s="134"/>
      <c r="AQ565" s="134" t="str">
        <f t="shared" si="318"/>
        <v/>
      </c>
      <c r="AR565" s="134" t="str">
        <f>IF(OR(AO565="",AP565=""),"",SUMIFS('تحميل المصنعيات'!$N:$N,'تحميل المصنعيات'!$F:$F,AP$2,'تحميل المصنعيات'!$D:$D,AN565))</f>
        <v/>
      </c>
      <c r="AS565" s="135" t="str">
        <f t="shared" si="303"/>
        <v/>
      </c>
      <c r="AT565" s="135" t="str">
        <f t="shared" si="304"/>
        <v/>
      </c>
      <c r="AU565" s="132" t="str">
        <f t="shared" si="329"/>
        <v/>
      </c>
      <c r="AW565" s="132" t="s">
        <v>30</v>
      </c>
      <c r="AX565" s="133">
        <v>45730</v>
      </c>
      <c r="AY565" s="134"/>
      <c r="AZ565" s="134"/>
      <c r="BA565" s="134" t="str">
        <f t="shared" si="319"/>
        <v/>
      </c>
      <c r="BB565" s="134" t="str">
        <f>IF(OR(AY565="",AZ565=""),"",SUMIFS('تحميل المصنعيات'!$N:$N,'تحميل المصنعيات'!$F:$F,AZ$2,'تحميل المصنعيات'!$D:$D,AX565))</f>
        <v/>
      </c>
      <c r="BC565" s="135" t="str">
        <f t="shared" si="305"/>
        <v/>
      </c>
      <c r="BD565" s="135" t="str">
        <f t="shared" si="320"/>
        <v/>
      </c>
      <c r="BE565" s="132" t="str">
        <f t="shared" si="330"/>
        <v/>
      </c>
      <c r="BG565" s="132" t="s">
        <v>30</v>
      </c>
      <c r="BH565" s="133">
        <v>45730</v>
      </c>
      <c r="BI565" s="134"/>
      <c r="BJ565" s="134"/>
      <c r="BK565" s="134" t="str">
        <f t="shared" si="321"/>
        <v/>
      </c>
      <c r="BL565" s="134" t="str">
        <f>IF(OR(BI565="",BJ565=""),"",SUMIFS('تحميل المصنعيات'!$N:$N,'تحميل المصنعيات'!$F:$F,BJ$2,'تحميل المصنعيات'!$D:$D,BH565))</f>
        <v/>
      </c>
      <c r="BM565" s="135" t="str">
        <f t="shared" si="306"/>
        <v/>
      </c>
      <c r="BN565" s="135" t="str">
        <f t="shared" si="307"/>
        <v/>
      </c>
      <c r="BO565" s="132" t="str">
        <f t="shared" si="331"/>
        <v/>
      </c>
      <c r="BQ565" s="132" t="s">
        <v>30</v>
      </c>
      <c r="BR565" s="133">
        <v>45730</v>
      </c>
      <c r="BS565" s="134"/>
      <c r="BT565" s="134"/>
      <c r="BU565" s="134" t="str">
        <f t="shared" si="322"/>
        <v/>
      </c>
      <c r="BV565" s="134" t="str">
        <f>IF(OR(BS565="",BT565=""),"",SUMIFS('تحميل المصنعيات'!$N:$N,'تحميل المصنعيات'!$F:$F,BT$2,'تحميل المصنعيات'!$D:$D,BR565))</f>
        <v/>
      </c>
      <c r="BW565" s="135" t="str">
        <f t="shared" si="308"/>
        <v/>
      </c>
      <c r="BX565" s="135" t="str">
        <f t="shared" si="323"/>
        <v/>
      </c>
      <c r="BY565" s="132" t="str">
        <f t="shared" si="332"/>
        <v/>
      </c>
      <c r="CA565" s="132" t="s">
        <v>30</v>
      </c>
      <c r="CB565" s="133">
        <v>45730</v>
      </c>
      <c r="CC565" s="134"/>
      <c r="CD565" s="134"/>
      <c r="CE565" s="134" t="str">
        <f t="shared" si="324"/>
        <v/>
      </c>
      <c r="CF565" s="134" t="str">
        <f>IF(OR(CC565="",CD565=""),"",SUMIFS('تحميل المصنعيات'!$N:$N,'تحميل المصنعيات'!$F:$F,CD$2,'تحميل المصنعيات'!$D:$D,CB565))</f>
        <v/>
      </c>
      <c r="CG565" s="135" t="str">
        <f t="shared" si="309"/>
        <v/>
      </c>
      <c r="CH565" s="135" t="str">
        <f t="shared" si="310"/>
        <v/>
      </c>
      <c r="CI565" s="132" t="str">
        <f t="shared" si="333"/>
        <v/>
      </c>
      <c r="CK565" s="132" t="s">
        <v>30</v>
      </c>
      <c r="CL565" s="133">
        <v>45730</v>
      </c>
      <c r="CM565" s="134"/>
      <c r="CN565" s="134"/>
      <c r="CO565" s="134" t="str">
        <f t="shared" si="325"/>
        <v/>
      </c>
      <c r="CP565" s="134" t="str">
        <f>IF(OR(CM565="",CN565=""),"",SUMIFS('تحميل المصنعيات'!$N:$N,'تحميل المصنعيات'!$F:$F,CN$2,'تحميل المصنعيات'!$D:$D,CL565))</f>
        <v/>
      </c>
      <c r="CQ565" s="135" t="str">
        <f t="shared" si="311"/>
        <v/>
      </c>
      <c r="CR565" s="135" t="str">
        <f t="shared" si="312"/>
        <v/>
      </c>
      <c r="CS565" s="132" t="str">
        <f t="shared" si="334"/>
        <v/>
      </c>
    </row>
    <row r="566" spans="9:97" x14ac:dyDescent="0.25">
      <c r="I566" s="4" t="s">
        <v>8</v>
      </c>
      <c r="J566" s="5">
        <v>45731</v>
      </c>
      <c r="K566" s="6"/>
      <c r="L566" s="6"/>
      <c r="M566" s="6" t="str">
        <f t="shared" si="313"/>
        <v/>
      </c>
      <c r="N566" s="6" t="str">
        <f>IF(OR(K566="",L566=""),"",SUMIFS('تحميل المصنعيات'!$N:$N,'تحميل المصنعيات'!$F:$F,L$2,'تحميل المصنعيات'!$D:$D,J566))</f>
        <v/>
      </c>
      <c r="O566" s="55" t="str">
        <f t="shared" si="299"/>
        <v/>
      </c>
      <c r="P566" s="55" t="str">
        <f t="shared" si="326"/>
        <v/>
      </c>
      <c r="Q566" s="129" t="str">
        <f t="shared" si="314"/>
        <v/>
      </c>
      <c r="S566" s="4" t="s">
        <v>8</v>
      </c>
      <c r="T566" s="5">
        <v>45731</v>
      </c>
      <c r="U566" s="6"/>
      <c r="V566" s="6"/>
      <c r="W566" s="6" t="str">
        <f t="shared" si="315"/>
        <v/>
      </c>
      <c r="X566" s="6" t="str">
        <f>IF(OR(U566="",V566=""),"",SUMIFS('تحميل المصنعيات'!$N:$N,'تحميل المصنعيات'!$F:$F,V$2,'تحميل المصنعيات'!$D:$D,T566))</f>
        <v/>
      </c>
      <c r="Y566" s="55" t="str">
        <f t="shared" si="300"/>
        <v/>
      </c>
      <c r="Z566" s="55" t="str">
        <f t="shared" si="301"/>
        <v/>
      </c>
      <c r="AA566" s="129" t="str">
        <f t="shared" si="327"/>
        <v/>
      </c>
      <c r="AC566" s="4" t="s">
        <v>8</v>
      </c>
      <c r="AD566" s="5">
        <v>45731</v>
      </c>
      <c r="AE566" s="6"/>
      <c r="AF566" s="6"/>
      <c r="AG566" s="6" t="str">
        <f t="shared" si="316"/>
        <v/>
      </c>
      <c r="AH566" s="6" t="str">
        <f>IF(OR(AE566="",AF566=""),"",SUMIFS('تحميل المصنعيات'!$N:$N,'تحميل المصنعيات'!$F:$F,AF$2,'تحميل المصنعيات'!$D:$D,AD566))</f>
        <v/>
      </c>
      <c r="AI566" s="55" t="str">
        <f t="shared" si="302"/>
        <v/>
      </c>
      <c r="AJ566" s="55" t="str">
        <f t="shared" si="317"/>
        <v/>
      </c>
      <c r="AK566" s="129" t="str">
        <f t="shared" si="328"/>
        <v/>
      </c>
      <c r="AM566" s="4" t="s">
        <v>8</v>
      </c>
      <c r="AN566" s="5">
        <v>45731</v>
      </c>
      <c r="AO566" s="6"/>
      <c r="AP566" s="6"/>
      <c r="AQ566" s="6" t="str">
        <f t="shared" si="318"/>
        <v/>
      </c>
      <c r="AR566" s="6" t="str">
        <f>IF(OR(AO566="",AP566=""),"",SUMIFS('تحميل المصنعيات'!$N:$N,'تحميل المصنعيات'!$F:$F,AP$2,'تحميل المصنعيات'!$D:$D,AN566))</f>
        <v/>
      </c>
      <c r="AS566" s="55" t="str">
        <f t="shared" si="303"/>
        <v/>
      </c>
      <c r="AT566" s="55" t="str">
        <f t="shared" si="304"/>
        <v/>
      </c>
      <c r="AU566" s="129" t="str">
        <f t="shared" si="329"/>
        <v/>
      </c>
      <c r="AW566" s="4" t="s">
        <v>8</v>
      </c>
      <c r="AX566" s="5">
        <v>45731</v>
      </c>
      <c r="AY566" s="6"/>
      <c r="AZ566" s="6"/>
      <c r="BA566" s="6" t="str">
        <f t="shared" si="319"/>
        <v/>
      </c>
      <c r="BB566" s="6" t="str">
        <f>IF(OR(AY566="",AZ566=""),"",SUMIFS('تحميل المصنعيات'!$N:$N,'تحميل المصنعيات'!$F:$F,AZ$2,'تحميل المصنعيات'!$D:$D,AX566))</f>
        <v/>
      </c>
      <c r="BC566" s="55" t="str">
        <f t="shared" si="305"/>
        <v/>
      </c>
      <c r="BD566" s="55" t="str">
        <f t="shared" si="320"/>
        <v/>
      </c>
      <c r="BE566" s="129" t="str">
        <f t="shared" si="330"/>
        <v/>
      </c>
      <c r="BG566" s="4" t="s">
        <v>8</v>
      </c>
      <c r="BH566" s="5">
        <v>45731</v>
      </c>
      <c r="BI566" s="6"/>
      <c r="BJ566" s="6"/>
      <c r="BK566" s="6" t="str">
        <f t="shared" si="321"/>
        <v/>
      </c>
      <c r="BL566" s="6" t="str">
        <f>IF(OR(BI566="",BJ566=""),"",SUMIFS('تحميل المصنعيات'!$N:$N,'تحميل المصنعيات'!$F:$F,BJ$2,'تحميل المصنعيات'!$D:$D,BH566))</f>
        <v/>
      </c>
      <c r="BM566" s="55" t="str">
        <f t="shared" si="306"/>
        <v/>
      </c>
      <c r="BN566" s="55" t="str">
        <f t="shared" si="307"/>
        <v/>
      </c>
      <c r="BO566" s="129" t="str">
        <f t="shared" si="331"/>
        <v/>
      </c>
      <c r="BQ566" s="4" t="s">
        <v>8</v>
      </c>
      <c r="BR566" s="5">
        <v>45731</v>
      </c>
      <c r="BS566" s="6"/>
      <c r="BT566" s="6"/>
      <c r="BU566" s="6" t="str">
        <f t="shared" si="322"/>
        <v/>
      </c>
      <c r="BV566" s="6" t="str">
        <f>IF(OR(BS566="",BT566=""),"",SUMIFS('تحميل المصنعيات'!$N:$N,'تحميل المصنعيات'!$F:$F,BT$2,'تحميل المصنعيات'!$D:$D,BR566))</f>
        <v/>
      </c>
      <c r="BW566" s="55" t="str">
        <f t="shared" si="308"/>
        <v/>
      </c>
      <c r="BX566" s="55" t="str">
        <f t="shared" si="323"/>
        <v/>
      </c>
      <c r="BY566" s="129" t="str">
        <f t="shared" si="332"/>
        <v/>
      </c>
      <c r="CA566" s="4" t="s">
        <v>8</v>
      </c>
      <c r="CB566" s="5">
        <v>45731</v>
      </c>
      <c r="CC566" s="6"/>
      <c r="CD566" s="6"/>
      <c r="CE566" s="6" t="str">
        <f t="shared" si="324"/>
        <v/>
      </c>
      <c r="CF566" s="6" t="str">
        <f>IF(OR(CC566="",CD566=""),"",SUMIFS('تحميل المصنعيات'!$N:$N,'تحميل المصنعيات'!$F:$F,CD$2,'تحميل المصنعيات'!$D:$D,CB566))</f>
        <v/>
      </c>
      <c r="CG566" s="55" t="str">
        <f t="shared" si="309"/>
        <v/>
      </c>
      <c r="CH566" s="55" t="str">
        <f t="shared" si="310"/>
        <v/>
      </c>
      <c r="CI566" s="129" t="str">
        <f t="shared" si="333"/>
        <v/>
      </c>
      <c r="CK566" s="4" t="s">
        <v>8</v>
      </c>
      <c r="CL566" s="5">
        <v>45731</v>
      </c>
      <c r="CM566" s="6"/>
      <c r="CN566" s="6"/>
      <c r="CO566" s="6" t="str">
        <f t="shared" si="325"/>
        <v/>
      </c>
      <c r="CP566" s="6" t="str">
        <f>IF(OR(CM566="",CN566=""),"",SUMIFS('تحميل المصنعيات'!$N:$N,'تحميل المصنعيات'!$F:$F,CN$2,'تحميل المصنعيات'!$D:$D,CL566))</f>
        <v/>
      </c>
      <c r="CQ566" s="55" t="str">
        <f t="shared" si="311"/>
        <v/>
      </c>
      <c r="CR566" s="55" t="str">
        <f t="shared" si="312"/>
        <v/>
      </c>
      <c r="CS566" s="129" t="str">
        <f t="shared" si="334"/>
        <v/>
      </c>
    </row>
    <row r="567" spans="9:97" x14ac:dyDescent="0.25">
      <c r="I567" s="4" t="s">
        <v>9</v>
      </c>
      <c r="J567" s="5">
        <v>45732</v>
      </c>
      <c r="K567" s="6"/>
      <c r="L567" s="6"/>
      <c r="M567" s="6" t="str">
        <f t="shared" si="313"/>
        <v/>
      </c>
      <c r="N567" s="6" t="str">
        <f>IF(OR(K567="",L567=""),"",SUMIFS('تحميل المصنعيات'!$N:$N,'تحميل المصنعيات'!$F:$F,L$2,'تحميل المصنعيات'!$D:$D,J567))</f>
        <v/>
      </c>
      <c r="O567" s="55" t="str">
        <f t="shared" si="299"/>
        <v/>
      </c>
      <c r="P567" s="55" t="str">
        <f t="shared" si="326"/>
        <v/>
      </c>
      <c r="Q567" s="129" t="str">
        <f t="shared" si="314"/>
        <v/>
      </c>
      <c r="S567" s="4" t="s">
        <v>9</v>
      </c>
      <c r="T567" s="5">
        <v>45732</v>
      </c>
      <c r="U567" s="6"/>
      <c r="V567" s="6"/>
      <c r="W567" s="6" t="str">
        <f t="shared" si="315"/>
        <v/>
      </c>
      <c r="X567" s="6" t="str">
        <f>IF(OR(U567="",V567=""),"",SUMIFS('تحميل المصنعيات'!$N:$N,'تحميل المصنعيات'!$F:$F,V$2,'تحميل المصنعيات'!$D:$D,T567))</f>
        <v/>
      </c>
      <c r="Y567" s="55" t="str">
        <f t="shared" si="300"/>
        <v/>
      </c>
      <c r="Z567" s="55" t="str">
        <f t="shared" si="301"/>
        <v/>
      </c>
      <c r="AA567" s="129" t="str">
        <f t="shared" si="327"/>
        <v/>
      </c>
      <c r="AC567" s="4" t="s">
        <v>9</v>
      </c>
      <c r="AD567" s="5">
        <v>45732</v>
      </c>
      <c r="AE567" s="6"/>
      <c r="AF567" s="6"/>
      <c r="AG567" s="6" t="str">
        <f t="shared" si="316"/>
        <v/>
      </c>
      <c r="AH567" s="6" t="str">
        <f>IF(OR(AE567="",AF567=""),"",SUMIFS('تحميل المصنعيات'!$N:$N,'تحميل المصنعيات'!$F:$F,AF$2,'تحميل المصنعيات'!$D:$D,AD567))</f>
        <v/>
      </c>
      <c r="AI567" s="55" t="str">
        <f t="shared" si="302"/>
        <v/>
      </c>
      <c r="AJ567" s="55" t="str">
        <f t="shared" si="317"/>
        <v/>
      </c>
      <c r="AK567" s="129" t="str">
        <f t="shared" si="328"/>
        <v/>
      </c>
      <c r="AM567" s="4" t="s">
        <v>9</v>
      </c>
      <c r="AN567" s="5">
        <v>45732</v>
      </c>
      <c r="AO567" s="6"/>
      <c r="AP567" s="6"/>
      <c r="AQ567" s="6" t="str">
        <f t="shared" si="318"/>
        <v/>
      </c>
      <c r="AR567" s="6" t="str">
        <f>IF(OR(AO567="",AP567=""),"",SUMIFS('تحميل المصنعيات'!$N:$N,'تحميل المصنعيات'!$F:$F,AP$2,'تحميل المصنعيات'!$D:$D,AN567))</f>
        <v/>
      </c>
      <c r="AS567" s="55" t="str">
        <f t="shared" si="303"/>
        <v/>
      </c>
      <c r="AT567" s="55" t="str">
        <f t="shared" si="304"/>
        <v/>
      </c>
      <c r="AU567" s="129" t="str">
        <f t="shared" si="329"/>
        <v/>
      </c>
      <c r="AW567" s="4" t="s">
        <v>9</v>
      </c>
      <c r="AX567" s="5">
        <v>45732</v>
      </c>
      <c r="AY567" s="6"/>
      <c r="AZ567" s="6"/>
      <c r="BA567" s="6" t="str">
        <f t="shared" si="319"/>
        <v/>
      </c>
      <c r="BB567" s="6" t="str">
        <f>IF(OR(AY567="",AZ567=""),"",SUMIFS('تحميل المصنعيات'!$N:$N,'تحميل المصنعيات'!$F:$F,AZ$2,'تحميل المصنعيات'!$D:$D,AX567))</f>
        <v/>
      </c>
      <c r="BC567" s="55" t="str">
        <f t="shared" si="305"/>
        <v/>
      </c>
      <c r="BD567" s="55" t="str">
        <f t="shared" si="320"/>
        <v/>
      </c>
      <c r="BE567" s="129" t="str">
        <f t="shared" si="330"/>
        <v/>
      </c>
      <c r="BG567" s="4" t="s">
        <v>9</v>
      </c>
      <c r="BH567" s="5">
        <v>45732</v>
      </c>
      <c r="BI567" s="6"/>
      <c r="BJ567" s="6"/>
      <c r="BK567" s="6" t="str">
        <f t="shared" si="321"/>
        <v/>
      </c>
      <c r="BL567" s="6" t="str">
        <f>IF(OR(BI567="",BJ567=""),"",SUMIFS('تحميل المصنعيات'!$N:$N,'تحميل المصنعيات'!$F:$F,BJ$2,'تحميل المصنعيات'!$D:$D,BH567))</f>
        <v/>
      </c>
      <c r="BM567" s="55" t="str">
        <f t="shared" si="306"/>
        <v/>
      </c>
      <c r="BN567" s="55" t="str">
        <f t="shared" si="307"/>
        <v/>
      </c>
      <c r="BO567" s="129" t="str">
        <f t="shared" si="331"/>
        <v/>
      </c>
      <c r="BQ567" s="4" t="s">
        <v>9</v>
      </c>
      <c r="BR567" s="5">
        <v>45732</v>
      </c>
      <c r="BS567" s="6"/>
      <c r="BT567" s="6"/>
      <c r="BU567" s="6" t="str">
        <f t="shared" si="322"/>
        <v/>
      </c>
      <c r="BV567" s="6" t="str">
        <f>IF(OR(BS567="",BT567=""),"",SUMIFS('تحميل المصنعيات'!$N:$N,'تحميل المصنعيات'!$F:$F,BT$2,'تحميل المصنعيات'!$D:$D,BR567))</f>
        <v/>
      </c>
      <c r="BW567" s="55" t="str">
        <f t="shared" si="308"/>
        <v/>
      </c>
      <c r="BX567" s="55" t="str">
        <f t="shared" si="323"/>
        <v/>
      </c>
      <c r="BY567" s="129" t="str">
        <f t="shared" si="332"/>
        <v/>
      </c>
      <c r="CA567" s="4" t="s">
        <v>9</v>
      </c>
      <c r="CB567" s="5">
        <v>45732</v>
      </c>
      <c r="CC567" s="6"/>
      <c r="CD567" s="6"/>
      <c r="CE567" s="6" t="str">
        <f t="shared" si="324"/>
        <v/>
      </c>
      <c r="CF567" s="6" t="str">
        <f>IF(OR(CC567="",CD567=""),"",SUMIFS('تحميل المصنعيات'!$N:$N,'تحميل المصنعيات'!$F:$F,CD$2,'تحميل المصنعيات'!$D:$D,CB567))</f>
        <v/>
      </c>
      <c r="CG567" s="55" t="str">
        <f t="shared" si="309"/>
        <v/>
      </c>
      <c r="CH567" s="55" t="str">
        <f t="shared" si="310"/>
        <v/>
      </c>
      <c r="CI567" s="129" t="str">
        <f t="shared" si="333"/>
        <v/>
      </c>
      <c r="CK567" s="4" t="s">
        <v>9</v>
      </c>
      <c r="CL567" s="5">
        <v>45732</v>
      </c>
      <c r="CM567" s="6"/>
      <c r="CN567" s="6"/>
      <c r="CO567" s="6" t="str">
        <f t="shared" si="325"/>
        <v/>
      </c>
      <c r="CP567" s="6" t="str">
        <f>IF(OR(CM567="",CN567=""),"",SUMIFS('تحميل المصنعيات'!$N:$N,'تحميل المصنعيات'!$F:$F,CN$2,'تحميل المصنعيات'!$D:$D,CL567))</f>
        <v/>
      </c>
      <c r="CQ567" s="55" t="str">
        <f t="shared" si="311"/>
        <v/>
      </c>
      <c r="CR567" s="55" t="str">
        <f t="shared" si="312"/>
        <v/>
      </c>
      <c r="CS567" s="129" t="str">
        <f t="shared" si="334"/>
        <v/>
      </c>
    </row>
    <row r="568" spans="9:97" x14ac:dyDescent="0.25">
      <c r="I568" s="4" t="s">
        <v>10</v>
      </c>
      <c r="J568" s="5">
        <v>45733</v>
      </c>
      <c r="K568" s="6"/>
      <c r="L568" s="6"/>
      <c r="M568" s="6" t="str">
        <f t="shared" si="313"/>
        <v/>
      </c>
      <c r="N568" s="6" t="str">
        <f>IF(OR(K568="",L568=""),"",SUMIFS('تحميل المصنعيات'!$N:$N,'تحميل المصنعيات'!$F:$F,L$2,'تحميل المصنعيات'!$D:$D,J568))</f>
        <v/>
      </c>
      <c r="O568" s="55" t="str">
        <f t="shared" si="299"/>
        <v/>
      </c>
      <c r="P568" s="55" t="str">
        <f t="shared" si="326"/>
        <v/>
      </c>
      <c r="Q568" s="129" t="str">
        <f t="shared" si="314"/>
        <v/>
      </c>
      <c r="S568" s="4" t="s">
        <v>10</v>
      </c>
      <c r="T568" s="5">
        <v>45733</v>
      </c>
      <c r="U568" s="6"/>
      <c r="V568" s="6"/>
      <c r="W568" s="6" t="str">
        <f t="shared" si="315"/>
        <v/>
      </c>
      <c r="X568" s="6" t="str">
        <f>IF(OR(U568="",V568=""),"",SUMIFS('تحميل المصنعيات'!$N:$N,'تحميل المصنعيات'!$F:$F,V$2,'تحميل المصنعيات'!$D:$D,T568))</f>
        <v/>
      </c>
      <c r="Y568" s="55" t="str">
        <f t="shared" si="300"/>
        <v/>
      </c>
      <c r="Z568" s="55" t="str">
        <f t="shared" si="301"/>
        <v/>
      </c>
      <c r="AA568" s="129" t="str">
        <f t="shared" si="327"/>
        <v/>
      </c>
      <c r="AC568" s="4" t="s">
        <v>10</v>
      </c>
      <c r="AD568" s="5">
        <v>45733</v>
      </c>
      <c r="AE568" s="6"/>
      <c r="AF568" s="6"/>
      <c r="AG568" s="6" t="str">
        <f t="shared" si="316"/>
        <v/>
      </c>
      <c r="AH568" s="6" t="str">
        <f>IF(OR(AE568="",AF568=""),"",SUMIFS('تحميل المصنعيات'!$N:$N,'تحميل المصنعيات'!$F:$F,AF$2,'تحميل المصنعيات'!$D:$D,AD568))</f>
        <v/>
      </c>
      <c r="AI568" s="55" t="str">
        <f t="shared" si="302"/>
        <v/>
      </c>
      <c r="AJ568" s="55" t="str">
        <f t="shared" si="317"/>
        <v/>
      </c>
      <c r="AK568" s="129" t="str">
        <f t="shared" si="328"/>
        <v/>
      </c>
      <c r="AM568" s="4" t="s">
        <v>10</v>
      </c>
      <c r="AN568" s="5">
        <v>45733</v>
      </c>
      <c r="AO568" s="6"/>
      <c r="AP568" s="6"/>
      <c r="AQ568" s="6" t="str">
        <f t="shared" si="318"/>
        <v/>
      </c>
      <c r="AR568" s="6" t="str">
        <f>IF(OR(AO568="",AP568=""),"",SUMIFS('تحميل المصنعيات'!$N:$N,'تحميل المصنعيات'!$F:$F,AP$2,'تحميل المصنعيات'!$D:$D,AN568))</f>
        <v/>
      </c>
      <c r="AS568" s="55" t="str">
        <f t="shared" si="303"/>
        <v/>
      </c>
      <c r="AT568" s="55" t="str">
        <f t="shared" si="304"/>
        <v/>
      </c>
      <c r="AU568" s="129" t="str">
        <f t="shared" si="329"/>
        <v/>
      </c>
      <c r="AW568" s="4" t="s">
        <v>10</v>
      </c>
      <c r="AX568" s="5">
        <v>45733</v>
      </c>
      <c r="AY568" s="6"/>
      <c r="AZ568" s="6"/>
      <c r="BA568" s="6" t="str">
        <f t="shared" si="319"/>
        <v/>
      </c>
      <c r="BB568" s="6" t="str">
        <f>IF(OR(AY568="",AZ568=""),"",SUMIFS('تحميل المصنعيات'!$N:$N,'تحميل المصنعيات'!$F:$F,AZ$2,'تحميل المصنعيات'!$D:$D,AX568))</f>
        <v/>
      </c>
      <c r="BC568" s="55" t="str">
        <f t="shared" si="305"/>
        <v/>
      </c>
      <c r="BD568" s="55" t="str">
        <f t="shared" si="320"/>
        <v/>
      </c>
      <c r="BE568" s="129" t="str">
        <f t="shared" si="330"/>
        <v/>
      </c>
      <c r="BG568" s="4" t="s">
        <v>10</v>
      </c>
      <c r="BH568" s="5">
        <v>45733</v>
      </c>
      <c r="BI568" s="6"/>
      <c r="BJ568" s="6"/>
      <c r="BK568" s="6" t="str">
        <f t="shared" si="321"/>
        <v/>
      </c>
      <c r="BL568" s="6" t="str">
        <f>IF(OR(BI568="",BJ568=""),"",SUMIFS('تحميل المصنعيات'!$N:$N,'تحميل المصنعيات'!$F:$F,BJ$2,'تحميل المصنعيات'!$D:$D,BH568))</f>
        <v/>
      </c>
      <c r="BM568" s="55" t="str">
        <f t="shared" si="306"/>
        <v/>
      </c>
      <c r="BN568" s="55" t="str">
        <f t="shared" si="307"/>
        <v/>
      </c>
      <c r="BO568" s="129" t="str">
        <f t="shared" si="331"/>
        <v/>
      </c>
      <c r="BQ568" s="4" t="s">
        <v>10</v>
      </c>
      <c r="BR568" s="5">
        <v>45733</v>
      </c>
      <c r="BS568" s="6"/>
      <c r="BT568" s="6"/>
      <c r="BU568" s="6" t="str">
        <f t="shared" si="322"/>
        <v/>
      </c>
      <c r="BV568" s="6" t="str">
        <f>IF(OR(BS568="",BT568=""),"",SUMIFS('تحميل المصنعيات'!$N:$N,'تحميل المصنعيات'!$F:$F,BT$2,'تحميل المصنعيات'!$D:$D,BR568))</f>
        <v/>
      </c>
      <c r="BW568" s="55" t="str">
        <f t="shared" si="308"/>
        <v/>
      </c>
      <c r="BX568" s="55" t="str">
        <f t="shared" si="323"/>
        <v/>
      </c>
      <c r="BY568" s="129" t="str">
        <f t="shared" si="332"/>
        <v/>
      </c>
      <c r="CA568" s="4" t="s">
        <v>10</v>
      </c>
      <c r="CB568" s="5">
        <v>45733</v>
      </c>
      <c r="CC568" s="6"/>
      <c r="CD568" s="6"/>
      <c r="CE568" s="6" t="str">
        <f t="shared" si="324"/>
        <v/>
      </c>
      <c r="CF568" s="6" t="str">
        <f>IF(OR(CC568="",CD568=""),"",SUMIFS('تحميل المصنعيات'!$N:$N,'تحميل المصنعيات'!$F:$F,CD$2,'تحميل المصنعيات'!$D:$D,CB568))</f>
        <v/>
      </c>
      <c r="CG568" s="55" t="str">
        <f t="shared" si="309"/>
        <v/>
      </c>
      <c r="CH568" s="55" t="str">
        <f t="shared" si="310"/>
        <v/>
      </c>
      <c r="CI568" s="129" t="str">
        <f t="shared" si="333"/>
        <v/>
      </c>
      <c r="CK568" s="4" t="s">
        <v>10</v>
      </c>
      <c r="CL568" s="5">
        <v>45733</v>
      </c>
      <c r="CM568" s="6"/>
      <c r="CN568" s="6"/>
      <c r="CO568" s="6" t="str">
        <f t="shared" si="325"/>
        <v/>
      </c>
      <c r="CP568" s="6" t="str">
        <f>IF(OR(CM568="",CN568=""),"",SUMIFS('تحميل المصنعيات'!$N:$N,'تحميل المصنعيات'!$F:$F,CN$2,'تحميل المصنعيات'!$D:$D,CL568))</f>
        <v/>
      </c>
      <c r="CQ568" s="55" t="str">
        <f t="shared" si="311"/>
        <v/>
      </c>
      <c r="CR568" s="55" t="str">
        <f t="shared" si="312"/>
        <v/>
      </c>
      <c r="CS568" s="129" t="str">
        <f t="shared" si="334"/>
        <v/>
      </c>
    </row>
    <row r="569" spans="9:97" x14ac:dyDescent="0.25">
      <c r="I569" s="4" t="s">
        <v>11</v>
      </c>
      <c r="J569" s="5">
        <v>45734</v>
      </c>
      <c r="K569" s="6"/>
      <c r="L569" s="6"/>
      <c r="M569" s="6" t="str">
        <f t="shared" si="313"/>
        <v/>
      </c>
      <c r="N569" s="6" t="str">
        <f>IF(OR(K569="",L569=""),"",SUMIFS('تحميل المصنعيات'!$N:$N,'تحميل المصنعيات'!$F:$F,L$2,'تحميل المصنعيات'!$D:$D,J569))</f>
        <v/>
      </c>
      <c r="O569" s="55" t="str">
        <f t="shared" si="299"/>
        <v/>
      </c>
      <c r="P569" s="55" t="str">
        <f t="shared" si="326"/>
        <v/>
      </c>
      <c r="Q569" s="129" t="str">
        <f t="shared" si="314"/>
        <v/>
      </c>
      <c r="S569" s="4" t="s">
        <v>11</v>
      </c>
      <c r="T569" s="5">
        <v>45734</v>
      </c>
      <c r="U569" s="6"/>
      <c r="V569" s="6"/>
      <c r="W569" s="6" t="str">
        <f t="shared" si="315"/>
        <v/>
      </c>
      <c r="X569" s="6" t="str">
        <f>IF(OR(U569="",V569=""),"",SUMIFS('تحميل المصنعيات'!$N:$N,'تحميل المصنعيات'!$F:$F,V$2,'تحميل المصنعيات'!$D:$D,T569))</f>
        <v/>
      </c>
      <c r="Y569" s="55" t="str">
        <f t="shared" si="300"/>
        <v/>
      </c>
      <c r="Z569" s="55" t="str">
        <f t="shared" si="301"/>
        <v/>
      </c>
      <c r="AA569" s="129" t="str">
        <f t="shared" si="327"/>
        <v/>
      </c>
      <c r="AC569" s="4" t="s">
        <v>11</v>
      </c>
      <c r="AD569" s="5">
        <v>45734</v>
      </c>
      <c r="AE569" s="6"/>
      <c r="AF569" s="6"/>
      <c r="AG569" s="6" t="str">
        <f t="shared" si="316"/>
        <v/>
      </c>
      <c r="AH569" s="6" t="str">
        <f>IF(OR(AE569="",AF569=""),"",SUMIFS('تحميل المصنعيات'!$N:$N,'تحميل المصنعيات'!$F:$F,AF$2,'تحميل المصنعيات'!$D:$D,AD569))</f>
        <v/>
      </c>
      <c r="AI569" s="55" t="str">
        <f t="shared" si="302"/>
        <v/>
      </c>
      <c r="AJ569" s="55" t="str">
        <f t="shared" si="317"/>
        <v/>
      </c>
      <c r="AK569" s="129" t="str">
        <f t="shared" si="328"/>
        <v/>
      </c>
      <c r="AM569" s="4" t="s">
        <v>11</v>
      </c>
      <c r="AN569" s="5">
        <v>45734</v>
      </c>
      <c r="AO569" s="6"/>
      <c r="AP569" s="6"/>
      <c r="AQ569" s="6" t="str">
        <f t="shared" si="318"/>
        <v/>
      </c>
      <c r="AR569" s="6" t="str">
        <f>IF(OR(AO569="",AP569=""),"",SUMIFS('تحميل المصنعيات'!$N:$N,'تحميل المصنعيات'!$F:$F,AP$2,'تحميل المصنعيات'!$D:$D,AN569))</f>
        <v/>
      </c>
      <c r="AS569" s="55" t="str">
        <f t="shared" si="303"/>
        <v/>
      </c>
      <c r="AT569" s="55" t="str">
        <f t="shared" si="304"/>
        <v/>
      </c>
      <c r="AU569" s="129" t="str">
        <f t="shared" si="329"/>
        <v/>
      </c>
      <c r="AW569" s="4" t="s">
        <v>11</v>
      </c>
      <c r="AX569" s="5">
        <v>45734</v>
      </c>
      <c r="AY569" s="6"/>
      <c r="AZ569" s="6"/>
      <c r="BA569" s="6" t="str">
        <f t="shared" si="319"/>
        <v/>
      </c>
      <c r="BB569" s="6" t="str">
        <f>IF(OR(AY569="",AZ569=""),"",SUMIFS('تحميل المصنعيات'!$N:$N,'تحميل المصنعيات'!$F:$F,AZ$2,'تحميل المصنعيات'!$D:$D,AX569))</f>
        <v/>
      </c>
      <c r="BC569" s="55" t="str">
        <f t="shared" si="305"/>
        <v/>
      </c>
      <c r="BD569" s="55" t="str">
        <f t="shared" si="320"/>
        <v/>
      </c>
      <c r="BE569" s="129" t="str">
        <f t="shared" si="330"/>
        <v/>
      </c>
      <c r="BG569" s="4" t="s">
        <v>11</v>
      </c>
      <c r="BH569" s="5">
        <v>45734</v>
      </c>
      <c r="BI569" s="6"/>
      <c r="BJ569" s="6"/>
      <c r="BK569" s="6" t="str">
        <f t="shared" si="321"/>
        <v/>
      </c>
      <c r="BL569" s="6" t="str">
        <f>IF(OR(BI569="",BJ569=""),"",SUMIFS('تحميل المصنعيات'!$N:$N,'تحميل المصنعيات'!$F:$F,BJ$2,'تحميل المصنعيات'!$D:$D,BH569))</f>
        <v/>
      </c>
      <c r="BM569" s="55" t="str">
        <f t="shared" si="306"/>
        <v/>
      </c>
      <c r="BN569" s="55" t="str">
        <f t="shared" si="307"/>
        <v/>
      </c>
      <c r="BO569" s="129" t="str">
        <f t="shared" si="331"/>
        <v/>
      </c>
      <c r="BQ569" s="4" t="s">
        <v>11</v>
      </c>
      <c r="BR569" s="5">
        <v>45734</v>
      </c>
      <c r="BS569" s="6"/>
      <c r="BT569" s="6"/>
      <c r="BU569" s="6" t="str">
        <f t="shared" si="322"/>
        <v/>
      </c>
      <c r="BV569" s="6" t="str">
        <f>IF(OR(BS569="",BT569=""),"",SUMIFS('تحميل المصنعيات'!$N:$N,'تحميل المصنعيات'!$F:$F,BT$2,'تحميل المصنعيات'!$D:$D,BR569))</f>
        <v/>
      </c>
      <c r="BW569" s="55" t="str">
        <f t="shared" si="308"/>
        <v/>
      </c>
      <c r="BX569" s="55" t="str">
        <f t="shared" si="323"/>
        <v/>
      </c>
      <c r="BY569" s="129" t="str">
        <f t="shared" si="332"/>
        <v/>
      </c>
      <c r="CA569" s="4" t="s">
        <v>11</v>
      </c>
      <c r="CB569" s="5">
        <v>45734</v>
      </c>
      <c r="CC569" s="6"/>
      <c r="CD569" s="6"/>
      <c r="CE569" s="6" t="str">
        <f t="shared" si="324"/>
        <v/>
      </c>
      <c r="CF569" s="6" t="str">
        <f>IF(OR(CC569="",CD569=""),"",SUMIFS('تحميل المصنعيات'!$N:$N,'تحميل المصنعيات'!$F:$F,CD$2,'تحميل المصنعيات'!$D:$D,CB569))</f>
        <v/>
      </c>
      <c r="CG569" s="55" t="str">
        <f t="shared" si="309"/>
        <v/>
      </c>
      <c r="CH569" s="55" t="str">
        <f t="shared" si="310"/>
        <v/>
      </c>
      <c r="CI569" s="129" t="str">
        <f t="shared" si="333"/>
        <v/>
      </c>
      <c r="CK569" s="4" t="s">
        <v>11</v>
      </c>
      <c r="CL569" s="5">
        <v>45734</v>
      </c>
      <c r="CM569" s="6"/>
      <c r="CN569" s="6"/>
      <c r="CO569" s="6" t="str">
        <f t="shared" si="325"/>
        <v/>
      </c>
      <c r="CP569" s="6" t="str">
        <f>IF(OR(CM569="",CN569=""),"",SUMIFS('تحميل المصنعيات'!$N:$N,'تحميل المصنعيات'!$F:$F,CN$2,'تحميل المصنعيات'!$D:$D,CL569))</f>
        <v/>
      </c>
      <c r="CQ569" s="55" t="str">
        <f t="shared" si="311"/>
        <v/>
      </c>
      <c r="CR569" s="55" t="str">
        <f t="shared" si="312"/>
        <v/>
      </c>
      <c r="CS569" s="129" t="str">
        <f t="shared" si="334"/>
        <v/>
      </c>
    </row>
    <row r="570" spans="9:97" x14ac:dyDescent="0.25">
      <c r="I570" s="4" t="s">
        <v>12</v>
      </c>
      <c r="J570" s="5">
        <v>45735</v>
      </c>
      <c r="K570" s="6"/>
      <c r="L570" s="6"/>
      <c r="M570" s="6" t="str">
        <f t="shared" si="313"/>
        <v/>
      </c>
      <c r="N570" s="6" t="str">
        <f>IF(OR(K570="",L570=""),"",SUMIFS('تحميل المصنعيات'!$N:$N,'تحميل المصنعيات'!$F:$F,L$2,'تحميل المصنعيات'!$D:$D,J570))</f>
        <v/>
      </c>
      <c r="O570" s="55" t="str">
        <f t="shared" si="299"/>
        <v/>
      </c>
      <c r="P570" s="55" t="str">
        <f t="shared" si="326"/>
        <v/>
      </c>
      <c r="Q570" s="129" t="str">
        <f t="shared" si="314"/>
        <v/>
      </c>
      <c r="S570" s="4" t="s">
        <v>12</v>
      </c>
      <c r="T570" s="5">
        <v>45735</v>
      </c>
      <c r="U570" s="6"/>
      <c r="V570" s="6"/>
      <c r="W570" s="6" t="str">
        <f t="shared" si="315"/>
        <v/>
      </c>
      <c r="X570" s="6" t="str">
        <f>IF(OR(U570="",V570=""),"",SUMIFS('تحميل المصنعيات'!$N:$N,'تحميل المصنعيات'!$F:$F,V$2,'تحميل المصنعيات'!$D:$D,T570))</f>
        <v/>
      </c>
      <c r="Y570" s="55" t="str">
        <f t="shared" si="300"/>
        <v/>
      </c>
      <c r="Z570" s="55" t="str">
        <f t="shared" si="301"/>
        <v/>
      </c>
      <c r="AA570" s="129" t="str">
        <f t="shared" si="327"/>
        <v/>
      </c>
      <c r="AC570" s="4" t="s">
        <v>12</v>
      </c>
      <c r="AD570" s="5">
        <v>45735</v>
      </c>
      <c r="AE570" s="6"/>
      <c r="AF570" s="6"/>
      <c r="AG570" s="6" t="str">
        <f t="shared" si="316"/>
        <v/>
      </c>
      <c r="AH570" s="6" t="str">
        <f>IF(OR(AE570="",AF570=""),"",SUMIFS('تحميل المصنعيات'!$N:$N,'تحميل المصنعيات'!$F:$F,AF$2,'تحميل المصنعيات'!$D:$D,AD570))</f>
        <v/>
      </c>
      <c r="AI570" s="55" t="str">
        <f t="shared" si="302"/>
        <v/>
      </c>
      <c r="AJ570" s="55" t="str">
        <f t="shared" si="317"/>
        <v/>
      </c>
      <c r="AK570" s="129" t="str">
        <f t="shared" si="328"/>
        <v/>
      </c>
      <c r="AM570" s="4" t="s">
        <v>12</v>
      </c>
      <c r="AN570" s="5">
        <v>45735</v>
      </c>
      <c r="AO570" s="6"/>
      <c r="AP570" s="6"/>
      <c r="AQ570" s="6" t="str">
        <f t="shared" si="318"/>
        <v/>
      </c>
      <c r="AR570" s="6" t="str">
        <f>IF(OR(AO570="",AP570=""),"",SUMIFS('تحميل المصنعيات'!$N:$N,'تحميل المصنعيات'!$F:$F,AP$2,'تحميل المصنعيات'!$D:$D,AN570))</f>
        <v/>
      </c>
      <c r="AS570" s="55" t="str">
        <f t="shared" si="303"/>
        <v/>
      </c>
      <c r="AT570" s="55" t="str">
        <f t="shared" si="304"/>
        <v/>
      </c>
      <c r="AU570" s="129" t="str">
        <f t="shared" si="329"/>
        <v/>
      </c>
      <c r="AW570" s="4" t="s">
        <v>12</v>
      </c>
      <c r="AX570" s="5">
        <v>45735</v>
      </c>
      <c r="AY570" s="6"/>
      <c r="AZ570" s="6"/>
      <c r="BA570" s="6" t="str">
        <f t="shared" si="319"/>
        <v/>
      </c>
      <c r="BB570" s="6" t="str">
        <f>IF(OR(AY570="",AZ570=""),"",SUMIFS('تحميل المصنعيات'!$N:$N,'تحميل المصنعيات'!$F:$F,AZ$2,'تحميل المصنعيات'!$D:$D,AX570))</f>
        <v/>
      </c>
      <c r="BC570" s="55" t="str">
        <f t="shared" si="305"/>
        <v/>
      </c>
      <c r="BD570" s="55" t="str">
        <f t="shared" si="320"/>
        <v/>
      </c>
      <c r="BE570" s="129" t="str">
        <f t="shared" si="330"/>
        <v/>
      </c>
      <c r="BG570" s="4" t="s">
        <v>12</v>
      </c>
      <c r="BH570" s="5">
        <v>45735</v>
      </c>
      <c r="BI570" s="6"/>
      <c r="BJ570" s="6"/>
      <c r="BK570" s="6" t="str">
        <f t="shared" si="321"/>
        <v/>
      </c>
      <c r="BL570" s="6" t="str">
        <f>IF(OR(BI570="",BJ570=""),"",SUMIFS('تحميل المصنعيات'!$N:$N,'تحميل المصنعيات'!$F:$F,BJ$2,'تحميل المصنعيات'!$D:$D,BH570))</f>
        <v/>
      </c>
      <c r="BM570" s="55" t="str">
        <f t="shared" si="306"/>
        <v/>
      </c>
      <c r="BN570" s="55" t="str">
        <f t="shared" si="307"/>
        <v/>
      </c>
      <c r="BO570" s="129" t="str">
        <f t="shared" si="331"/>
        <v/>
      </c>
      <c r="BQ570" s="4" t="s">
        <v>12</v>
      </c>
      <c r="BR570" s="5">
        <v>45735</v>
      </c>
      <c r="BS570" s="6"/>
      <c r="BT570" s="6"/>
      <c r="BU570" s="6" t="str">
        <f t="shared" si="322"/>
        <v/>
      </c>
      <c r="BV570" s="6" t="str">
        <f>IF(OR(BS570="",BT570=""),"",SUMIFS('تحميل المصنعيات'!$N:$N,'تحميل المصنعيات'!$F:$F,BT$2,'تحميل المصنعيات'!$D:$D,BR570))</f>
        <v/>
      </c>
      <c r="BW570" s="55" t="str">
        <f t="shared" si="308"/>
        <v/>
      </c>
      <c r="BX570" s="55" t="str">
        <f t="shared" si="323"/>
        <v/>
      </c>
      <c r="BY570" s="129" t="str">
        <f t="shared" si="332"/>
        <v/>
      </c>
      <c r="CA570" s="4" t="s">
        <v>12</v>
      </c>
      <c r="CB570" s="5">
        <v>45735</v>
      </c>
      <c r="CC570" s="6"/>
      <c r="CD570" s="6"/>
      <c r="CE570" s="6" t="str">
        <f t="shared" si="324"/>
        <v/>
      </c>
      <c r="CF570" s="6" t="str">
        <f>IF(OR(CC570="",CD570=""),"",SUMIFS('تحميل المصنعيات'!$N:$N,'تحميل المصنعيات'!$F:$F,CD$2,'تحميل المصنعيات'!$D:$D,CB570))</f>
        <v/>
      </c>
      <c r="CG570" s="55" t="str">
        <f t="shared" si="309"/>
        <v/>
      </c>
      <c r="CH570" s="55" t="str">
        <f t="shared" si="310"/>
        <v/>
      </c>
      <c r="CI570" s="129" t="str">
        <f t="shared" si="333"/>
        <v/>
      </c>
      <c r="CK570" s="4" t="s">
        <v>12</v>
      </c>
      <c r="CL570" s="5">
        <v>45735</v>
      </c>
      <c r="CM570" s="6"/>
      <c r="CN570" s="6"/>
      <c r="CO570" s="6" t="str">
        <f t="shared" si="325"/>
        <v/>
      </c>
      <c r="CP570" s="6" t="str">
        <f>IF(OR(CM570="",CN570=""),"",SUMIFS('تحميل المصنعيات'!$N:$N,'تحميل المصنعيات'!$F:$F,CN$2,'تحميل المصنعيات'!$D:$D,CL570))</f>
        <v/>
      </c>
      <c r="CQ570" s="55" t="str">
        <f t="shared" si="311"/>
        <v/>
      </c>
      <c r="CR570" s="55" t="str">
        <f t="shared" si="312"/>
        <v/>
      </c>
      <c r="CS570" s="129" t="str">
        <f t="shared" si="334"/>
        <v/>
      </c>
    </row>
    <row r="571" spans="9:97" x14ac:dyDescent="0.25">
      <c r="I571" s="4" t="s">
        <v>13</v>
      </c>
      <c r="J571" s="5">
        <v>45736</v>
      </c>
      <c r="K571" s="6"/>
      <c r="L571" s="6"/>
      <c r="M571" s="6" t="str">
        <f t="shared" si="313"/>
        <v/>
      </c>
      <c r="N571" s="6" t="str">
        <f>IF(OR(K571="",L571=""),"",SUMIFS('تحميل المصنعيات'!$N:$N,'تحميل المصنعيات'!$F:$F,L$2,'تحميل المصنعيات'!$D:$D,J571))</f>
        <v/>
      </c>
      <c r="O571" s="55" t="str">
        <f t="shared" si="299"/>
        <v/>
      </c>
      <c r="P571" s="55" t="str">
        <f t="shared" si="326"/>
        <v/>
      </c>
      <c r="Q571" s="129" t="str">
        <f t="shared" si="314"/>
        <v/>
      </c>
      <c r="S571" s="4" t="s">
        <v>13</v>
      </c>
      <c r="T571" s="5">
        <v>45736</v>
      </c>
      <c r="U571" s="6"/>
      <c r="V571" s="6"/>
      <c r="W571" s="6" t="str">
        <f t="shared" si="315"/>
        <v/>
      </c>
      <c r="X571" s="6" t="str">
        <f>IF(OR(U571="",V571=""),"",SUMIFS('تحميل المصنعيات'!$N:$N,'تحميل المصنعيات'!$F:$F,V$2,'تحميل المصنعيات'!$D:$D,T571))</f>
        <v/>
      </c>
      <c r="Y571" s="55" t="str">
        <f t="shared" si="300"/>
        <v/>
      </c>
      <c r="Z571" s="55" t="str">
        <f t="shared" si="301"/>
        <v/>
      </c>
      <c r="AA571" s="129" t="str">
        <f t="shared" si="327"/>
        <v/>
      </c>
      <c r="AC571" s="4" t="s">
        <v>13</v>
      </c>
      <c r="AD571" s="5">
        <v>45736</v>
      </c>
      <c r="AE571" s="6"/>
      <c r="AF571" s="6"/>
      <c r="AG571" s="6" t="str">
        <f t="shared" si="316"/>
        <v/>
      </c>
      <c r="AH571" s="6" t="str">
        <f>IF(OR(AE571="",AF571=""),"",SUMIFS('تحميل المصنعيات'!$N:$N,'تحميل المصنعيات'!$F:$F,AF$2,'تحميل المصنعيات'!$D:$D,AD571))</f>
        <v/>
      </c>
      <c r="AI571" s="55" t="str">
        <f t="shared" si="302"/>
        <v/>
      </c>
      <c r="AJ571" s="55" t="str">
        <f t="shared" si="317"/>
        <v/>
      </c>
      <c r="AK571" s="129" t="str">
        <f t="shared" si="328"/>
        <v/>
      </c>
      <c r="AM571" s="4" t="s">
        <v>13</v>
      </c>
      <c r="AN571" s="5">
        <v>45736</v>
      </c>
      <c r="AO571" s="6"/>
      <c r="AP571" s="6"/>
      <c r="AQ571" s="6" t="str">
        <f t="shared" si="318"/>
        <v/>
      </c>
      <c r="AR571" s="6" t="str">
        <f>IF(OR(AO571="",AP571=""),"",SUMIFS('تحميل المصنعيات'!$N:$N,'تحميل المصنعيات'!$F:$F,AP$2,'تحميل المصنعيات'!$D:$D,AN571))</f>
        <v/>
      </c>
      <c r="AS571" s="55" t="str">
        <f t="shared" si="303"/>
        <v/>
      </c>
      <c r="AT571" s="55" t="str">
        <f t="shared" si="304"/>
        <v/>
      </c>
      <c r="AU571" s="129" t="str">
        <f t="shared" si="329"/>
        <v/>
      </c>
      <c r="AW571" s="4" t="s">
        <v>13</v>
      </c>
      <c r="AX571" s="5">
        <v>45736</v>
      </c>
      <c r="AY571" s="6"/>
      <c r="AZ571" s="6"/>
      <c r="BA571" s="6" t="str">
        <f t="shared" si="319"/>
        <v/>
      </c>
      <c r="BB571" s="6" t="str">
        <f>IF(OR(AY571="",AZ571=""),"",SUMIFS('تحميل المصنعيات'!$N:$N,'تحميل المصنعيات'!$F:$F,AZ$2,'تحميل المصنعيات'!$D:$D,AX571))</f>
        <v/>
      </c>
      <c r="BC571" s="55" t="str">
        <f t="shared" si="305"/>
        <v/>
      </c>
      <c r="BD571" s="55" t="str">
        <f t="shared" si="320"/>
        <v/>
      </c>
      <c r="BE571" s="129" t="str">
        <f t="shared" si="330"/>
        <v/>
      </c>
      <c r="BG571" s="4" t="s">
        <v>13</v>
      </c>
      <c r="BH571" s="5">
        <v>45736</v>
      </c>
      <c r="BI571" s="6"/>
      <c r="BJ571" s="6"/>
      <c r="BK571" s="6" t="str">
        <f t="shared" si="321"/>
        <v/>
      </c>
      <c r="BL571" s="6" t="str">
        <f>IF(OR(BI571="",BJ571=""),"",SUMIFS('تحميل المصنعيات'!$N:$N,'تحميل المصنعيات'!$F:$F,BJ$2,'تحميل المصنعيات'!$D:$D,BH571))</f>
        <v/>
      </c>
      <c r="BM571" s="55" t="str">
        <f t="shared" si="306"/>
        <v/>
      </c>
      <c r="BN571" s="55" t="str">
        <f t="shared" si="307"/>
        <v/>
      </c>
      <c r="BO571" s="129" t="str">
        <f t="shared" si="331"/>
        <v/>
      </c>
      <c r="BQ571" s="4" t="s">
        <v>13</v>
      </c>
      <c r="BR571" s="5">
        <v>45736</v>
      </c>
      <c r="BS571" s="6"/>
      <c r="BT571" s="6"/>
      <c r="BU571" s="6" t="str">
        <f t="shared" si="322"/>
        <v/>
      </c>
      <c r="BV571" s="6" t="str">
        <f>IF(OR(BS571="",BT571=""),"",SUMIFS('تحميل المصنعيات'!$N:$N,'تحميل المصنعيات'!$F:$F,BT$2,'تحميل المصنعيات'!$D:$D,BR571))</f>
        <v/>
      </c>
      <c r="BW571" s="55" t="str">
        <f t="shared" si="308"/>
        <v/>
      </c>
      <c r="BX571" s="55" t="str">
        <f t="shared" si="323"/>
        <v/>
      </c>
      <c r="BY571" s="129" t="str">
        <f t="shared" si="332"/>
        <v/>
      </c>
      <c r="CA571" s="4" t="s">
        <v>13</v>
      </c>
      <c r="CB571" s="5">
        <v>45736</v>
      </c>
      <c r="CC571" s="6"/>
      <c r="CD571" s="6"/>
      <c r="CE571" s="6" t="str">
        <f t="shared" si="324"/>
        <v/>
      </c>
      <c r="CF571" s="6" t="str">
        <f>IF(OR(CC571="",CD571=""),"",SUMIFS('تحميل المصنعيات'!$N:$N,'تحميل المصنعيات'!$F:$F,CD$2,'تحميل المصنعيات'!$D:$D,CB571))</f>
        <v/>
      </c>
      <c r="CG571" s="55" t="str">
        <f t="shared" si="309"/>
        <v/>
      </c>
      <c r="CH571" s="55" t="str">
        <f t="shared" si="310"/>
        <v/>
      </c>
      <c r="CI571" s="129" t="str">
        <f t="shared" si="333"/>
        <v/>
      </c>
      <c r="CK571" s="4" t="s">
        <v>13</v>
      </c>
      <c r="CL571" s="5">
        <v>45736</v>
      </c>
      <c r="CM571" s="6"/>
      <c r="CN571" s="6"/>
      <c r="CO571" s="6" t="str">
        <f t="shared" si="325"/>
        <v/>
      </c>
      <c r="CP571" s="6" t="str">
        <f>IF(OR(CM571="",CN571=""),"",SUMIFS('تحميل المصنعيات'!$N:$N,'تحميل المصنعيات'!$F:$F,CN$2,'تحميل المصنعيات'!$D:$D,CL571))</f>
        <v/>
      </c>
      <c r="CQ571" s="55" t="str">
        <f t="shared" si="311"/>
        <v/>
      </c>
      <c r="CR571" s="55" t="str">
        <f t="shared" si="312"/>
        <v/>
      </c>
      <c r="CS571" s="129" t="str">
        <f t="shared" si="334"/>
        <v/>
      </c>
    </row>
    <row r="572" spans="9:97" x14ac:dyDescent="0.25">
      <c r="I572" s="132" t="s">
        <v>30</v>
      </c>
      <c r="J572" s="133">
        <v>45737</v>
      </c>
      <c r="K572" s="134"/>
      <c r="L572" s="134"/>
      <c r="M572" s="134" t="str">
        <f t="shared" si="313"/>
        <v/>
      </c>
      <c r="N572" s="134" t="str">
        <f>IF(OR(K572="",L572=""),"",SUMIFS('تحميل المصنعيات'!$N:$N,'تحميل المصنعيات'!$F:$F,L$2,'تحميل المصنعيات'!$D:$D,J572))</f>
        <v/>
      </c>
      <c r="O572" s="135" t="str">
        <f t="shared" si="299"/>
        <v/>
      </c>
      <c r="P572" s="135" t="str">
        <f t="shared" si="326"/>
        <v/>
      </c>
      <c r="Q572" s="132" t="str">
        <f t="shared" si="314"/>
        <v/>
      </c>
      <c r="S572" s="132" t="s">
        <v>30</v>
      </c>
      <c r="T572" s="133">
        <v>45737</v>
      </c>
      <c r="U572" s="134"/>
      <c r="V572" s="134"/>
      <c r="W572" s="134" t="str">
        <f t="shared" si="315"/>
        <v/>
      </c>
      <c r="X572" s="134" t="str">
        <f>IF(OR(U572="",V572=""),"",SUMIFS('تحميل المصنعيات'!$N:$N,'تحميل المصنعيات'!$F:$F,V$2,'تحميل المصنعيات'!$D:$D,T572))</f>
        <v/>
      </c>
      <c r="Y572" s="135" t="str">
        <f t="shared" si="300"/>
        <v/>
      </c>
      <c r="Z572" s="135" t="str">
        <f t="shared" si="301"/>
        <v/>
      </c>
      <c r="AA572" s="132" t="str">
        <f t="shared" si="327"/>
        <v/>
      </c>
      <c r="AC572" s="132" t="s">
        <v>30</v>
      </c>
      <c r="AD572" s="133">
        <v>45737</v>
      </c>
      <c r="AE572" s="134"/>
      <c r="AF572" s="134"/>
      <c r="AG572" s="134" t="str">
        <f t="shared" si="316"/>
        <v/>
      </c>
      <c r="AH572" s="134" t="str">
        <f>IF(OR(AE572="",AF572=""),"",SUMIFS('تحميل المصنعيات'!$N:$N,'تحميل المصنعيات'!$F:$F,AF$2,'تحميل المصنعيات'!$D:$D,AD572))</f>
        <v/>
      </c>
      <c r="AI572" s="135" t="str">
        <f t="shared" si="302"/>
        <v/>
      </c>
      <c r="AJ572" s="135" t="str">
        <f t="shared" si="317"/>
        <v/>
      </c>
      <c r="AK572" s="132" t="str">
        <f t="shared" si="328"/>
        <v/>
      </c>
      <c r="AM572" s="132" t="s">
        <v>30</v>
      </c>
      <c r="AN572" s="133">
        <v>45737</v>
      </c>
      <c r="AO572" s="134"/>
      <c r="AP572" s="134"/>
      <c r="AQ572" s="134" t="str">
        <f t="shared" si="318"/>
        <v/>
      </c>
      <c r="AR572" s="134" t="str">
        <f>IF(OR(AO572="",AP572=""),"",SUMIFS('تحميل المصنعيات'!$N:$N,'تحميل المصنعيات'!$F:$F,AP$2,'تحميل المصنعيات'!$D:$D,AN572))</f>
        <v/>
      </c>
      <c r="AS572" s="135" t="str">
        <f t="shared" si="303"/>
        <v/>
      </c>
      <c r="AT572" s="135" t="str">
        <f t="shared" si="304"/>
        <v/>
      </c>
      <c r="AU572" s="132" t="str">
        <f t="shared" si="329"/>
        <v/>
      </c>
      <c r="AW572" s="132" t="s">
        <v>30</v>
      </c>
      <c r="AX572" s="133">
        <v>45737</v>
      </c>
      <c r="AY572" s="134"/>
      <c r="AZ572" s="134"/>
      <c r="BA572" s="134" t="str">
        <f t="shared" si="319"/>
        <v/>
      </c>
      <c r="BB572" s="134" t="str">
        <f>IF(OR(AY572="",AZ572=""),"",SUMIFS('تحميل المصنعيات'!$N:$N,'تحميل المصنعيات'!$F:$F,AZ$2,'تحميل المصنعيات'!$D:$D,AX572))</f>
        <v/>
      </c>
      <c r="BC572" s="135" t="str">
        <f t="shared" si="305"/>
        <v/>
      </c>
      <c r="BD572" s="135" t="str">
        <f t="shared" si="320"/>
        <v/>
      </c>
      <c r="BE572" s="132" t="str">
        <f t="shared" si="330"/>
        <v/>
      </c>
      <c r="BG572" s="132" t="s">
        <v>30</v>
      </c>
      <c r="BH572" s="133">
        <v>45737</v>
      </c>
      <c r="BI572" s="134"/>
      <c r="BJ572" s="134"/>
      <c r="BK572" s="134" t="str">
        <f t="shared" si="321"/>
        <v/>
      </c>
      <c r="BL572" s="134" t="str">
        <f>IF(OR(BI572="",BJ572=""),"",SUMIFS('تحميل المصنعيات'!$N:$N,'تحميل المصنعيات'!$F:$F,BJ$2,'تحميل المصنعيات'!$D:$D,BH572))</f>
        <v/>
      </c>
      <c r="BM572" s="135" t="str">
        <f t="shared" si="306"/>
        <v/>
      </c>
      <c r="BN572" s="135" t="str">
        <f t="shared" si="307"/>
        <v/>
      </c>
      <c r="BO572" s="132" t="str">
        <f t="shared" si="331"/>
        <v/>
      </c>
      <c r="BQ572" s="132" t="s">
        <v>30</v>
      </c>
      <c r="BR572" s="133">
        <v>45737</v>
      </c>
      <c r="BS572" s="134"/>
      <c r="BT572" s="134"/>
      <c r="BU572" s="134" t="str">
        <f t="shared" si="322"/>
        <v/>
      </c>
      <c r="BV572" s="134" t="str">
        <f>IF(OR(BS572="",BT572=""),"",SUMIFS('تحميل المصنعيات'!$N:$N,'تحميل المصنعيات'!$F:$F,BT$2,'تحميل المصنعيات'!$D:$D,BR572))</f>
        <v/>
      </c>
      <c r="BW572" s="135" t="str">
        <f t="shared" si="308"/>
        <v/>
      </c>
      <c r="BX572" s="135" t="str">
        <f t="shared" si="323"/>
        <v/>
      </c>
      <c r="BY572" s="132" t="str">
        <f t="shared" si="332"/>
        <v/>
      </c>
      <c r="CA572" s="132" t="s">
        <v>30</v>
      </c>
      <c r="CB572" s="133">
        <v>45737</v>
      </c>
      <c r="CC572" s="134"/>
      <c r="CD572" s="134"/>
      <c r="CE572" s="134" t="str">
        <f t="shared" si="324"/>
        <v/>
      </c>
      <c r="CF572" s="134" t="str">
        <f>IF(OR(CC572="",CD572=""),"",SUMIFS('تحميل المصنعيات'!$N:$N,'تحميل المصنعيات'!$F:$F,CD$2,'تحميل المصنعيات'!$D:$D,CB572))</f>
        <v/>
      </c>
      <c r="CG572" s="135" t="str">
        <f t="shared" si="309"/>
        <v/>
      </c>
      <c r="CH572" s="135" t="str">
        <f t="shared" si="310"/>
        <v/>
      </c>
      <c r="CI572" s="132" t="str">
        <f t="shared" si="333"/>
        <v/>
      </c>
      <c r="CK572" s="132" t="s">
        <v>30</v>
      </c>
      <c r="CL572" s="133">
        <v>45737</v>
      </c>
      <c r="CM572" s="134"/>
      <c r="CN572" s="134"/>
      <c r="CO572" s="134" t="str">
        <f t="shared" si="325"/>
        <v/>
      </c>
      <c r="CP572" s="134" t="str">
        <f>IF(OR(CM572="",CN572=""),"",SUMIFS('تحميل المصنعيات'!$N:$N,'تحميل المصنعيات'!$F:$F,CN$2,'تحميل المصنعيات'!$D:$D,CL572))</f>
        <v/>
      </c>
      <c r="CQ572" s="135" t="str">
        <f t="shared" si="311"/>
        <v/>
      </c>
      <c r="CR572" s="135" t="str">
        <f t="shared" si="312"/>
        <v/>
      </c>
      <c r="CS572" s="132" t="str">
        <f t="shared" si="334"/>
        <v/>
      </c>
    </row>
    <row r="573" spans="9:97" x14ac:dyDescent="0.25">
      <c r="I573" s="4" t="s">
        <v>8</v>
      </c>
      <c r="J573" s="5">
        <v>45738</v>
      </c>
      <c r="K573" s="6"/>
      <c r="L573" s="6"/>
      <c r="M573" s="6" t="str">
        <f t="shared" si="313"/>
        <v/>
      </c>
      <c r="N573" s="6" t="str">
        <f>IF(OR(K573="",L573=""),"",SUMIFS('تحميل المصنعيات'!$N:$N,'تحميل المصنعيات'!$F:$F,L$2,'تحميل المصنعيات'!$D:$D,J573))</f>
        <v/>
      </c>
      <c r="O573" s="55" t="str">
        <f t="shared" si="299"/>
        <v/>
      </c>
      <c r="P573" s="55" t="str">
        <f t="shared" si="326"/>
        <v/>
      </c>
      <c r="Q573" s="129" t="str">
        <f t="shared" si="314"/>
        <v/>
      </c>
      <c r="S573" s="4" t="s">
        <v>8</v>
      </c>
      <c r="T573" s="5">
        <v>45738</v>
      </c>
      <c r="U573" s="6"/>
      <c r="V573" s="6"/>
      <c r="W573" s="6" t="str">
        <f t="shared" si="315"/>
        <v/>
      </c>
      <c r="X573" s="6" t="str">
        <f>IF(OR(U573="",V573=""),"",SUMIFS('تحميل المصنعيات'!$N:$N,'تحميل المصنعيات'!$F:$F,V$2,'تحميل المصنعيات'!$D:$D,T573))</f>
        <v/>
      </c>
      <c r="Y573" s="55" t="str">
        <f t="shared" si="300"/>
        <v/>
      </c>
      <c r="Z573" s="55" t="str">
        <f t="shared" si="301"/>
        <v/>
      </c>
      <c r="AA573" s="129" t="str">
        <f t="shared" si="327"/>
        <v/>
      </c>
      <c r="AC573" s="4" t="s">
        <v>8</v>
      </c>
      <c r="AD573" s="5">
        <v>45738</v>
      </c>
      <c r="AE573" s="6"/>
      <c r="AF573" s="6"/>
      <c r="AG573" s="6" t="str">
        <f t="shared" si="316"/>
        <v/>
      </c>
      <c r="AH573" s="6" t="str">
        <f>IF(OR(AE573="",AF573=""),"",SUMIFS('تحميل المصنعيات'!$N:$N,'تحميل المصنعيات'!$F:$F,AF$2,'تحميل المصنعيات'!$D:$D,AD573))</f>
        <v/>
      </c>
      <c r="AI573" s="55" t="str">
        <f t="shared" si="302"/>
        <v/>
      </c>
      <c r="AJ573" s="55" t="str">
        <f t="shared" si="317"/>
        <v/>
      </c>
      <c r="AK573" s="129" t="str">
        <f t="shared" si="328"/>
        <v/>
      </c>
      <c r="AM573" s="4" t="s">
        <v>8</v>
      </c>
      <c r="AN573" s="5">
        <v>45738</v>
      </c>
      <c r="AO573" s="6"/>
      <c r="AP573" s="6"/>
      <c r="AQ573" s="6" t="str">
        <f t="shared" si="318"/>
        <v/>
      </c>
      <c r="AR573" s="6" t="str">
        <f>IF(OR(AO573="",AP573=""),"",SUMIFS('تحميل المصنعيات'!$N:$N,'تحميل المصنعيات'!$F:$F,AP$2,'تحميل المصنعيات'!$D:$D,AN573))</f>
        <v/>
      </c>
      <c r="AS573" s="55" t="str">
        <f t="shared" si="303"/>
        <v/>
      </c>
      <c r="AT573" s="55" t="str">
        <f t="shared" si="304"/>
        <v/>
      </c>
      <c r="AU573" s="129" t="str">
        <f t="shared" si="329"/>
        <v/>
      </c>
      <c r="AW573" s="4" t="s">
        <v>8</v>
      </c>
      <c r="AX573" s="5">
        <v>45738</v>
      </c>
      <c r="AY573" s="6"/>
      <c r="AZ573" s="6"/>
      <c r="BA573" s="6" t="str">
        <f t="shared" si="319"/>
        <v/>
      </c>
      <c r="BB573" s="6" t="str">
        <f>IF(OR(AY573="",AZ573=""),"",SUMIFS('تحميل المصنعيات'!$N:$N,'تحميل المصنعيات'!$F:$F,AZ$2,'تحميل المصنعيات'!$D:$D,AX573))</f>
        <v/>
      </c>
      <c r="BC573" s="55" t="str">
        <f t="shared" si="305"/>
        <v/>
      </c>
      <c r="BD573" s="55" t="str">
        <f t="shared" si="320"/>
        <v/>
      </c>
      <c r="BE573" s="129" t="str">
        <f t="shared" si="330"/>
        <v/>
      </c>
      <c r="BG573" s="4" t="s">
        <v>8</v>
      </c>
      <c r="BH573" s="5">
        <v>45738</v>
      </c>
      <c r="BI573" s="6"/>
      <c r="BJ573" s="6"/>
      <c r="BK573" s="6" t="str">
        <f t="shared" si="321"/>
        <v/>
      </c>
      <c r="BL573" s="6" t="str">
        <f>IF(OR(BI573="",BJ573=""),"",SUMIFS('تحميل المصنعيات'!$N:$N,'تحميل المصنعيات'!$F:$F,BJ$2,'تحميل المصنعيات'!$D:$D,BH573))</f>
        <v/>
      </c>
      <c r="BM573" s="55" t="str">
        <f t="shared" si="306"/>
        <v/>
      </c>
      <c r="BN573" s="55" t="str">
        <f t="shared" si="307"/>
        <v/>
      </c>
      <c r="BO573" s="129" t="str">
        <f t="shared" si="331"/>
        <v/>
      </c>
      <c r="BQ573" s="4" t="s">
        <v>8</v>
      </c>
      <c r="BR573" s="5">
        <v>45738</v>
      </c>
      <c r="BS573" s="6"/>
      <c r="BT573" s="6"/>
      <c r="BU573" s="6" t="str">
        <f t="shared" si="322"/>
        <v/>
      </c>
      <c r="BV573" s="6" t="str">
        <f>IF(OR(BS573="",BT573=""),"",SUMIFS('تحميل المصنعيات'!$N:$N,'تحميل المصنعيات'!$F:$F,BT$2,'تحميل المصنعيات'!$D:$D,BR573))</f>
        <v/>
      </c>
      <c r="BW573" s="55" t="str">
        <f t="shared" si="308"/>
        <v/>
      </c>
      <c r="BX573" s="55" t="str">
        <f t="shared" si="323"/>
        <v/>
      </c>
      <c r="BY573" s="129" t="str">
        <f t="shared" si="332"/>
        <v/>
      </c>
      <c r="CA573" s="4" t="s">
        <v>8</v>
      </c>
      <c r="CB573" s="5">
        <v>45738</v>
      </c>
      <c r="CC573" s="6"/>
      <c r="CD573" s="6"/>
      <c r="CE573" s="6" t="str">
        <f t="shared" si="324"/>
        <v/>
      </c>
      <c r="CF573" s="6" t="str">
        <f>IF(OR(CC573="",CD573=""),"",SUMIFS('تحميل المصنعيات'!$N:$N,'تحميل المصنعيات'!$F:$F,CD$2,'تحميل المصنعيات'!$D:$D,CB573))</f>
        <v/>
      </c>
      <c r="CG573" s="55" t="str">
        <f t="shared" si="309"/>
        <v/>
      </c>
      <c r="CH573" s="55" t="str">
        <f t="shared" si="310"/>
        <v/>
      </c>
      <c r="CI573" s="129" t="str">
        <f t="shared" si="333"/>
        <v/>
      </c>
      <c r="CK573" s="4" t="s">
        <v>8</v>
      </c>
      <c r="CL573" s="5">
        <v>45738</v>
      </c>
      <c r="CM573" s="6"/>
      <c r="CN573" s="6"/>
      <c r="CO573" s="6" t="str">
        <f t="shared" si="325"/>
        <v/>
      </c>
      <c r="CP573" s="6" t="str">
        <f>IF(OR(CM573="",CN573=""),"",SUMIFS('تحميل المصنعيات'!$N:$N,'تحميل المصنعيات'!$F:$F,CN$2,'تحميل المصنعيات'!$D:$D,CL573))</f>
        <v/>
      </c>
      <c r="CQ573" s="55" t="str">
        <f t="shared" si="311"/>
        <v/>
      </c>
      <c r="CR573" s="55" t="str">
        <f t="shared" si="312"/>
        <v/>
      </c>
      <c r="CS573" s="129" t="str">
        <f t="shared" si="334"/>
        <v/>
      </c>
    </row>
    <row r="574" spans="9:97" x14ac:dyDescent="0.25">
      <c r="I574" s="4" t="s">
        <v>9</v>
      </c>
      <c r="J574" s="5">
        <v>45739</v>
      </c>
      <c r="K574" s="6"/>
      <c r="L574" s="6"/>
      <c r="M574" s="6" t="str">
        <f t="shared" si="313"/>
        <v/>
      </c>
      <c r="N574" s="6" t="str">
        <f>IF(OR(K574="",L574=""),"",SUMIFS('تحميل المصنعيات'!$N:$N,'تحميل المصنعيات'!$F:$F,L$2,'تحميل المصنعيات'!$D:$D,J574))</f>
        <v/>
      </c>
      <c r="O574" s="55" t="str">
        <f t="shared" si="299"/>
        <v/>
      </c>
      <c r="P574" s="55" t="str">
        <f t="shared" si="326"/>
        <v/>
      </c>
      <c r="Q574" s="129" t="str">
        <f t="shared" si="314"/>
        <v/>
      </c>
      <c r="S574" s="4" t="s">
        <v>9</v>
      </c>
      <c r="T574" s="5">
        <v>45739</v>
      </c>
      <c r="U574" s="6"/>
      <c r="V574" s="6"/>
      <c r="W574" s="6" t="str">
        <f t="shared" si="315"/>
        <v/>
      </c>
      <c r="X574" s="6" t="str">
        <f>IF(OR(U574="",V574=""),"",SUMIFS('تحميل المصنعيات'!$N:$N,'تحميل المصنعيات'!$F:$F,V$2,'تحميل المصنعيات'!$D:$D,T574))</f>
        <v/>
      </c>
      <c r="Y574" s="55" t="str">
        <f t="shared" si="300"/>
        <v/>
      </c>
      <c r="Z574" s="55" t="str">
        <f t="shared" si="301"/>
        <v/>
      </c>
      <c r="AA574" s="129" t="str">
        <f t="shared" si="327"/>
        <v/>
      </c>
      <c r="AC574" s="4" t="s">
        <v>9</v>
      </c>
      <c r="AD574" s="5">
        <v>45739</v>
      </c>
      <c r="AE574" s="6"/>
      <c r="AF574" s="6"/>
      <c r="AG574" s="6" t="str">
        <f t="shared" si="316"/>
        <v/>
      </c>
      <c r="AH574" s="6" t="str">
        <f>IF(OR(AE574="",AF574=""),"",SUMIFS('تحميل المصنعيات'!$N:$N,'تحميل المصنعيات'!$F:$F,AF$2,'تحميل المصنعيات'!$D:$D,AD574))</f>
        <v/>
      </c>
      <c r="AI574" s="55" t="str">
        <f t="shared" si="302"/>
        <v/>
      </c>
      <c r="AJ574" s="55" t="str">
        <f t="shared" si="317"/>
        <v/>
      </c>
      <c r="AK574" s="129" t="str">
        <f t="shared" si="328"/>
        <v/>
      </c>
      <c r="AM574" s="4" t="s">
        <v>9</v>
      </c>
      <c r="AN574" s="5">
        <v>45739</v>
      </c>
      <c r="AO574" s="6"/>
      <c r="AP574" s="6"/>
      <c r="AQ574" s="6" t="str">
        <f t="shared" si="318"/>
        <v/>
      </c>
      <c r="AR574" s="6" t="str">
        <f>IF(OR(AO574="",AP574=""),"",SUMIFS('تحميل المصنعيات'!$N:$N,'تحميل المصنعيات'!$F:$F,AP$2,'تحميل المصنعيات'!$D:$D,AN574))</f>
        <v/>
      </c>
      <c r="AS574" s="55" t="str">
        <f t="shared" si="303"/>
        <v/>
      </c>
      <c r="AT574" s="55" t="str">
        <f t="shared" si="304"/>
        <v/>
      </c>
      <c r="AU574" s="129" t="str">
        <f t="shared" si="329"/>
        <v/>
      </c>
      <c r="AW574" s="4" t="s">
        <v>9</v>
      </c>
      <c r="AX574" s="5">
        <v>45739</v>
      </c>
      <c r="AY574" s="6"/>
      <c r="AZ574" s="6"/>
      <c r="BA574" s="6" t="str">
        <f t="shared" si="319"/>
        <v/>
      </c>
      <c r="BB574" s="6" t="str">
        <f>IF(OR(AY574="",AZ574=""),"",SUMIFS('تحميل المصنعيات'!$N:$N,'تحميل المصنعيات'!$F:$F,AZ$2,'تحميل المصنعيات'!$D:$D,AX574))</f>
        <v/>
      </c>
      <c r="BC574" s="55" t="str">
        <f t="shared" si="305"/>
        <v/>
      </c>
      <c r="BD574" s="55" t="str">
        <f t="shared" si="320"/>
        <v/>
      </c>
      <c r="BE574" s="129" t="str">
        <f t="shared" si="330"/>
        <v/>
      </c>
      <c r="BG574" s="4" t="s">
        <v>9</v>
      </c>
      <c r="BH574" s="5">
        <v>45739</v>
      </c>
      <c r="BI574" s="6"/>
      <c r="BJ574" s="6"/>
      <c r="BK574" s="6" t="str">
        <f t="shared" si="321"/>
        <v/>
      </c>
      <c r="BL574" s="6" t="str">
        <f>IF(OR(BI574="",BJ574=""),"",SUMIFS('تحميل المصنعيات'!$N:$N,'تحميل المصنعيات'!$F:$F,BJ$2,'تحميل المصنعيات'!$D:$D,BH574))</f>
        <v/>
      </c>
      <c r="BM574" s="55" t="str">
        <f t="shared" si="306"/>
        <v/>
      </c>
      <c r="BN574" s="55" t="str">
        <f t="shared" si="307"/>
        <v/>
      </c>
      <c r="BO574" s="129" t="str">
        <f t="shared" si="331"/>
        <v/>
      </c>
      <c r="BQ574" s="4" t="s">
        <v>9</v>
      </c>
      <c r="BR574" s="5">
        <v>45739</v>
      </c>
      <c r="BS574" s="6"/>
      <c r="BT574" s="6"/>
      <c r="BU574" s="6" t="str">
        <f t="shared" si="322"/>
        <v/>
      </c>
      <c r="BV574" s="6" t="str">
        <f>IF(OR(BS574="",BT574=""),"",SUMIFS('تحميل المصنعيات'!$N:$N,'تحميل المصنعيات'!$F:$F,BT$2,'تحميل المصنعيات'!$D:$D,BR574))</f>
        <v/>
      </c>
      <c r="BW574" s="55" t="str">
        <f t="shared" si="308"/>
        <v/>
      </c>
      <c r="BX574" s="55" t="str">
        <f t="shared" si="323"/>
        <v/>
      </c>
      <c r="BY574" s="129" t="str">
        <f t="shared" si="332"/>
        <v/>
      </c>
      <c r="CA574" s="4" t="s">
        <v>9</v>
      </c>
      <c r="CB574" s="5">
        <v>45739</v>
      </c>
      <c r="CC574" s="6"/>
      <c r="CD574" s="6"/>
      <c r="CE574" s="6" t="str">
        <f t="shared" si="324"/>
        <v/>
      </c>
      <c r="CF574" s="6" t="str">
        <f>IF(OR(CC574="",CD574=""),"",SUMIFS('تحميل المصنعيات'!$N:$N,'تحميل المصنعيات'!$F:$F,CD$2,'تحميل المصنعيات'!$D:$D,CB574))</f>
        <v/>
      </c>
      <c r="CG574" s="55" t="str">
        <f t="shared" si="309"/>
        <v/>
      </c>
      <c r="CH574" s="55" t="str">
        <f t="shared" si="310"/>
        <v/>
      </c>
      <c r="CI574" s="129" t="str">
        <f t="shared" si="333"/>
        <v/>
      </c>
      <c r="CK574" s="4" t="s">
        <v>9</v>
      </c>
      <c r="CL574" s="5">
        <v>45739</v>
      </c>
      <c r="CM574" s="6"/>
      <c r="CN574" s="6"/>
      <c r="CO574" s="6" t="str">
        <f t="shared" si="325"/>
        <v/>
      </c>
      <c r="CP574" s="6" t="str">
        <f>IF(OR(CM574="",CN574=""),"",SUMIFS('تحميل المصنعيات'!$N:$N,'تحميل المصنعيات'!$F:$F,CN$2,'تحميل المصنعيات'!$D:$D,CL574))</f>
        <v/>
      </c>
      <c r="CQ574" s="55" t="str">
        <f t="shared" si="311"/>
        <v/>
      </c>
      <c r="CR574" s="55" t="str">
        <f t="shared" si="312"/>
        <v/>
      </c>
      <c r="CS574" s="129" t="str">
        <f t="shared" si="334"/>
        <v/>
      </c>
    </row>
    <row r="575" spans="9:97" x14ac:dyDescent="0.25">
      <c r="I575" s="4" t="s">
        <v>10</v>
      </c>
      <c r="J575" s="5">
        <v>45740</v>
      </c>
      <c r="K575" s="6"/>
      <c r="L575" s="6"/>
      <c r="M575" s="6" t="str">
        <f t="shared" si="313"/>
        <v/>
      </c>
      <c r="N575" s="6" t="str">
        <f>IF(OR(K575="",L575=""),"",SUMIFS('تحميل المصنعيات'!$N:$N,'تحميل المصنعيات'!$F:$F,L$2,'تحميل المصنعيات'!$D:$D,J575))</f>
        <v/>
      </c>
      <c r="O575" s="55" t="str">
        <f t="shared" si="299"/>
        <v/>
      </c>
      <c r="P575" s="55" t="str">
        <f t="shared" si="326"/>
        <v/>
      </c>
      <c r="Q575" s="129" t="str">
        <f t="shared" si="314"/>
        <v/>
      </c>
      <c r="S575" s="4" t="s">
        <v>10</v>
      </c>
      <c r="T575" s="5">
        <v>45740</v>
      </c>
      <c r="U575" s="6"/>
      <c r="V575" s="6"/>
      <c r="W575" s="6" t="str">
        <f t="shared" si="315"/>
        <v/>
      </c>
      <c r="X575" s="6" t="str">
        <f>IF(OR(U575="",V575=""),"",SUMIFS('تحميل المصنعيات'!$N:$N,'تحميل المصنعيات'!$F:$F,V$2,'تحميل المصنعيات'!$D:$D,T575))</f>
        <v/>
      </c>
      <c r="Y575" s="55" t="str">
        <f t="shared" si="300"/>
        <v/>
      </c>
      <c r="Z575" s="55" t="str">
        <f t="shared" si="301"/>
        <v/>
      </c>
      <c r="AA575" s="129" t="str">
        <f t="shared" si="327"/>
        <v/>
      </c>
      <c r="AC575" s="4" t="s">
        <v>10</v>
      </c>
      <c r="AD575" s="5">
        <v>45740</v>
      </c>
      <c r="AE575" s="6"/>
      <c r="AF575" s="6"/>
      <c r="AG575" s="6" t="str">
        <f t="shared" si="316"/>
        <v/>
      </c>
      <c r="AH575" s="6" t="str">
        <f>IF(OR(AE575="",AF575=""),"",SUMIFS('تحميل المصنعيات'!$N:$N,'تحميل المصنعيات'!$F:$F,AF$2,'تحميل المصنعيات'!$D:$D,AD575))</f>
        <v/>
      </c>
      <c r="AI575" s="55" t="str">
        <f t="shared" si="302"/>
        <v/>
      </c>
      <c r="AJ575" s="55" t="str">
        <f t="shared" si="317"/>
        <v/>
      </c>
      <c r="AK575" s="129" t="str">
        <f t="shared" si="328"/>
        <v/>
      </c>
      <c r="AM575" s="4" t="s">
        <v>10</v>
      </c>
      <c r="AN575" s="5">
        <v>45740</v>
      </c>
      <c r="AO575" s="6"/>
      <c r="AP575" s="6"/>
      <c r="AQ575" s="6" t="str">
        <f t="shared" si="318"/>
        <v/>
      </c>
      <c r="AR575" s="6" t="str">
        <f>IF(OR(AO575="",AP575=""),"",SUMIFS('تحميل المصنعيات'!$N:$N,'تحميل المصنعيات'!$F:$F,AP$2,'تحميل المصنعيات'!$D:$D,AN575))</f>
        <v/>
      </c>
      <c r="AS575" s="55" t="str">
        <f t="shared" si="303"/>
        <v/>
      </c>
      <c r="AT575" s="55" t="str">
        <f t="shared" si="304"/>
        <v/>
      </c>
      <c r="AU575" s="129" t="str">
        <f t="shared" si="329"/>
        <v/>
      </c>
      <c r="AW575" s="4" t="s">
        <v>10</v>
      </c>
      <c r="AX575" s="5">
        <v>45740</v>
      </c>
      <c r="AY575" s="6"/>
      <c r="AZ575" s="6"/>
      <c r="BA575" s="6" t="str">
        <f t="shared" si="319"/>
        <v/>
      </c>
      <c r="BB575" s="6" t="str">
        <f>IF(OR(AY575="",AZ575=""),"",SUMIFS('تحميل المصنعيات'!$N:$N,'تحميل المصنعيات'!$F:$F,AZ$2,'تحميل المصنعيات'!$D:$D,AX575))</f>
        <v/>
      </c>
      <c r="BC575" s="55" t="str">
        <f t="shared" si="305"/>
        <v/>
      </c>
      <c r="BD575" s="55" t="str">
        <f t="shared" si="320"/>
        <v/>
      </c>
      <c r="BE575" s="129" t="str">
        <f t="shared" si="330"/>
        <v/>
      </c>
      <c r="BG575" s="4" t="s">
        <v>10</v>
      </c>
      <c r="BH575" s="5">
        <v>45740</v>
      </c>
      <c r="BI575" s="6"/>
      <c r="BJ575" s="6"/>
      <c r="BK575" s="6" t="str">
        <f t="shared" si="321"/>
        <v/>
      </c>
      <c r="BL575" s="6" t="str">
        <f>IF(OR(BI575="",BJ575=""),"",SUMIFS('تحميل المصنعيات'!$N:$N,'تحميل المصنعيات'!$F:$F,BJ$2,'تحميل المصنعيات'!$D:$D,BH575))</f>
        <v/>
      </c>
      <c r="BM575" s="55" t="str">
        <f t="shared" si="306"/>
        <v/>
      </c>
      <c r="BN575" s="55" t="str">
        <f t="shared" si="307"/>
        <v/>
      </c>
      <c r="BO575" s="129" t="str">
        <f t="shared" si="331"/>
        <v/>
      </c>
      <c r="BQ575" s="4" t="s">
        <v>10</v>
      </c>
      <c r="BR575" s="5">
        <v>45740</v>
      </c>
      <c r="BS575" s="6"/>
      <c r="BT575" s="6"/>
      <c r="BU575" s="6" t="str">
        <f t="shared" si="322"/>
        <v/>
      </c>
      <c r="BV575" s="6" t="str">
        <f>IF(OR(BS575="",BT575=""),"",SUMIFS('تحميل المصنعيات'!$N:$N,'تحميل المصنعيات'!$F:$F,BT$2,'تحميل المصنعيات'!$D:$D,BR575))</f>
        <v/>
      </c>
      <c r="BW575" s="55" t="str">
        <f t="shared" si="308"/>
        <v/>
      </c>
      <c r="BX575" s="55" t="str">
        <f t="shared" si="323"/>
        <v/>
      </c>
      <c r="BY575" s="129" t="str">
        <f t="shared" si="332"/>
        <v/>
      </c>
      <c r="CA575" s="4" t="s">
        <v>10</v>
      </c>
      <c r="CB575" s="5">
        <v>45740</v>
      </c>
      <c r="CC575" s="6"/>
      <c r="CD575" s="6"/>
      <c r="CE575" s="6" t="str">
        <f t="shared" si="324"/>
        <v/>
      </c>
      <c r="CF575" s="6" t="str">
        <f>IF(OR(CC575="",CD575=""),"",SUMIFS('تحميل المصنعيات'!$N:$N,'تحميل المصنعيات'!$F:$F,CD$2,'تحميل المصنعيات'!$D:$D,CB575))</f>
        <v/>
      </c>
      <c r="CG575" s="55" t="str">
        <f t="shared" si="309"/>
        <v/>
      </c>
      <c r="CH575" s="55" t="str">
        <f t="shared" si="310"/>
        <v/>
      </c>
      <c r="CI575" s="129" t="str">
        <f t="shared" si="333"/>
        <v/>
      </c>
      <c r="CK575" s="4" t="s">
        <v>10</v>
      </c>
      <c r="CL575" s="5">
        <v>45740</v>
      </c>
      <c r="CM575" s="6"/>
      <c r="CN575" s="6"/>
      <c r="CO575" s="6" t="str">
        <f t="shared" si="325"/>
        <v/>
      </c>
      <c r="CP575" s="6" t="str">
        <f>IF(OR(CM575="",CN575=""),"",SUMIFS('تحميل المصنعيات'!$N:$N,'تحميل المصنعيات'!$F:$F,CN$2,'تحميل المصنعيات'!$D:$D,CL575))</f>
        <v/>
      </c>
      <c r="CQ575" s="55" t="str">
        <f t="shared" si="311"/>
        <v/>
      </c>
      <c r="CR575" s="55" t="str">
        <f t="shared" si="312"/>
        <v/>
      </c>
      <c r="CS575" s="129" t="str">
        <f t="shared" si="334"/>
        <v/>
      </c>
    </row>
    <row r="576" spans="9:97" x14ac:dyDescent="0.25">
      <c r="I576" s="4" t="s">
        <v>11</v>
      </c>
      <c r="J576" s="5">
        <v>45741</v>
      </c>
      <c r="K576" s="6"/>
      <c r="L576" s="6"/>
      <c r="M576" s="6" t="str">
        <f t="shared" si="313"/>
        <v/>
      </c>
      <c r="N576" s="6" t="str">
        <f>IF(OR(K576="",L576=""),"",SUMIFS('تحميل المصنعيات'!$N:$N,'تحميل المصنعيات'!$F:$F,L$2,'تحميل المصنعيات'!$D:$D,J576))</f>
        <v/>
      </c>
      <c r="O576" s="55" t="str">
        <f t="shared" si="299"/>
        <v/>
      </c>
      <c r="P576" s="55" t="str">
        <f t="shared" si="326"/>
        <v/>
      </c>
      <c r="Q576" s="129" t="str">
        <f t="shared" si="314"/>
        <v/>
      </c>
      <c r="S576" s="4" t="s">
        <v>11</v>
      </c>
      <c r="T576" s="5">
        <v>45741</v>
      </c>
      <c r="U576" s="6"/>
      <c r="V576" s="6"/>
      <c r="W576" s="6" t="str">
        <f t="shared" si="315"/>
        <v/>
      </c>
      <c r="X576" s="6" t="str">
        <f>IF(OR(U576="",V576=""),"",SUMIFS('تحميل المصنعيات'!$N:$N,'تحميل المصنعيات'!$F:$F,V$2,'تحميل المصنعيات'!$D:$D,T576))</f>
        <v/>
      </c>
      <c r="Y576" s="55" t="str">
        <f t="shared" si="300"/>
        <v/>
      </c>
      <c r="Z576" s="55" t="str">
        <f t="shared" si="301"/>
        <v/>
      </c>
      <c r="AA576" s="129" t="str">
        <f t="shared" si="327"/>
        <v/>
      </c>
      <c r="AC576" s="4" t="s">
        <v>11</v>
      </c>
      <c r="AD576" s="5">
        <v>45741</v>
      </c>
      <c r="AE576" s="6"/>
      <c r="AF576" s="6"/>
      <c r="AG576" s="6" t="str">
        <f t="shared" si="316"/>
        <v/>
      </c>
      <c r="AH576" s="6" t="str">
        <f>IF(OR(AE576="",AF576=""),"",SUMIFS('تحميل المصنعيات'!$N:$N,'تحميل المصنعيات'!$F:$F,AF$2,'تحميل المصنعيات'!$D:$D,AD576))</f>
        <v/>
      </c>
      <c r="AI576" s="55" t="str">
        <f t="shared" si="302"/>
        <v/>
      </c>
      <c r="AJ576" s="55" t="str">
        <f t="shared" si="317"/>
        <v/>
      </c>
      <c r="AK576" s="129" t="str">
        <f t="shared" si="328"/>
        <v/>
      </c>
      <c r="AM576" s="4" t="s">
        <v>11</v>
      </c>
      <c r="AN576" s="5">
        <v>45741</v>
      </c>
      <c r="AO576" s="6"/>
      <c r="AP576" s="6"/>
      <c r="AQ576" s="6" t="str">
        <f t="shared" si="318"/>
        <v/>
      </c>
      <c r="AR576" s="6" t="str">
        <f>IF(OR(AO576="",AP576=""),"",SUMIFS('تحميل المصنعيات'!$N:$N,'تحميل المصنعيات'!$F:$F,AP$2,'تحميل المصنعيات'!$D:$D,AN576))</f>
        <v/>
      </c>
      <c r="AS576" s="55" t="str">
        <f t="shared" si="303"/>
        <v/>
      </c>
      <c r="AT576" s="55" t="str">
        <f t="shared" si="304"/>
        <v/>
      </c>
      <c r="AU576" s="129" t="str">
        <f t="shared" si="329"/>
        <v/>
      </c>
      <c r="AW576" s="4" t="s">
        <v>11</v>
      </c>
      <c r="AX576" s="5">
        <v>45741</v>
      </c>
      <c r="AY576" s="6"/>
      <c r="AZ576" s="6"/>
      <c r="BA576" s="6" t="str">
        <f t="shared" si="319"/>
        <v/>
      </c>
      <c r="BB576" s="6" t="str">
        <f>IF(OR(AY576="",AZ576=""),"",SUMIFS('تحميل المصنعيات'!$N:$N,'تحميل المصنعيات'!$F:$F,AZ$2,'تحميل المصنعيات'!$D:$D,AX576))</f>
        <v/>
      </c>
      <c r="BC576" s="55" t="str">
        <f t="shared" si="305"/>
        <v/>
      </c>
      <c r="BD576" s="55" t="str">
        <f t="shared" si="320"/>
        <v/>
      </c>
      <c r="BE576" s="129" t="str">
        <f t="shared" si="330"/>
        <v/>
      </c>
      <c r="BG576" s="4" t="s">
        <v>11</v>
      </c>
      <c r="BH576" s="5">
        <v>45741</v>
      </c>
      <c r="BI576" s="6"/>
      <c r="BJ576" s="6"/>
      <c r="BK576" s="6" t="str">
        <f t="shared" si="321"/>
        <v/>
      </c>
      <c r="BL576" s="6" t="str">
        <f>IF(OR(BI576="",BJ576=""),"",SUMIFS('تحميل المصنعيات'!$N:$N,'تحميل المصنعيات'!$F:$F,BJ$2,'تحميل المصنعيات'!$D:$D,BH576))</f>
        <v/>
      </c>
      <c r="BM576" s="55" t="str">
        <f t="shared" si="306"/>
        <v/>
      </c>
      <c r="BN576" s="55" t="str">
        <f t="shared" si="307"/>
        <v/>
      </c>
      <c r="BO576" s="129" t="str">
        <f t="shared" si="331"/>
        <v/>
      </c>
      <c r="BQ576" s="4" t="s">
        <v>11</v>
      </c>
      <c r="BR576" s="5">
        <v>45741</v>
      </c>
      <c r="BS576" s="6"/>
      <c r="BT576" s="6"/>
      <c r="BU576" s="6" t="str">
        <f t="shared" si="322"/>
        <v/>
      </c>
      <c r="BV576" s="6" t="str">
        <f>IF(OR(BS576="",BT576=""),"",SUMIFS('تحميل المصنعيات'!$N:$N,'تحميل المصنعيات'!$F:$F,BT$2,'تحميل المصنعيات'!$D:$D,BR576))</f>
        <v/>
      </c>
      <c r="BW576" s="55" t="str">
        <f t="shared" si="308"/>
        <v/>
      </c>
      <c r="BX576" s="55" t="str">
        <f t="shared" si="323"/>
        <v/>
      </c>
      <c r="BY576" s="129" t="str">
        <f t="shared" si="332"/>
        <v/>
      </c>
      <c r="CA576" s="4" t="s">
        <v>11</v>
      </c>
      <c r="CB576" s="5">
        <v>45741</v>
      </c>
      <c r="CC576" s="6"/>
      <c r="CD576" s="6"/>
      <c r="CE576" s="6" t="str">
        <f t="shared" si="324"/>
        <v/>
      </c>
      <c r="CF576" s="6" t="str">
        <f>IF(OR(CC576="",CD576=""),"",SUMIFS('تحميل المصنعيات'!$N:$N,'تحميل المصنعيات'!$F:$F,CD$2,'تحميل المصنعيات'!$D:$D,CB576))</f>
        <v/>
      </c>
      <c r="CG576" s="55" t="str">
        <f t="shared" si="309"/>
        <v/>
      </c>
      <c r="CH576" s="55" t="str">
        <f t="shared" si="310"/>
        <v/>
      </c>
      <c r="CI576" s="129" t="str">
        <f t="shared" si="333"/>
        <v/>
      </c>
      <c r="CK576" s="4" t="s">
        <v>11</v>
      </c>
      <c r="CL576" s="5">
        <v>45741</v>
      </c>
      <c r="CM576" s="6"/>
      <c r="CN576" s="6"/>
      <c r="CO576" s="6" t="str">
        <f t="shared" si="325"/>
        <v/>
      </c>
      <c r="CP576" s="6" t="str">
        <f>IF(OR(CM576="",CN576=""),"",SUMIFS('تحميل المصنعيات'!$N:$N,'تحميل المصنعيات'!$F:$F,CN$2,'تحميل المصنعيات'!$D:$D,CL576))</f>
        <v/>
      </c>
      <c r="CQ576" s="55" t="str">
        <f t="shared" si="311"/>
        <v/>
      </c>
      <c r="CR576" s="55" t="str">
        <f t="shared" si="312"/>
        <v/>
      </c>
      <c r="CS576" s="129" t="str">
        <f t="shared" si="334"/>
        <v/>
      </c>
    </row>
    <row r="577" spans="9:97" x14ac:dyDescent="0.25">
      <c r="I577" s="4" t="s">
        <v>12</v>
      </c>
      <c r="J577" s="5">
        <v>45742</v>
      </c>
      <c r="K577" s="6"/>
      <c r="L577" s="6"/>
      <c r="M577" s="6" t="str">
        <f t="shared" si="313"/>
        <v/>
      </c>
      <c r="N577" s="6" t="str">
        <f>IF(OR(K577="",L577=""),"",SUMIFS('تحميل المصنعيات'!$N:$N,'تحميل المصنعيات'!$F:$F,L$2,'تحميل المصنعيات'!$D:$D,J577))</f>
        <v/>
      </c>
      <c r="O577" s="55" t="str">
        <f t="shared" si="299"/>
        <v/>
      </c>
      <c r="P577" s="55" t="str">
        <f t="shared" si="326"/>
        <v/>
      </c>
      <c r="Q577" s="129" t="str">
        <f t="shared" si="314"/>
        <v/>
      </c>
      <c r="S577" s="4" t="s">
        <v>12</v>
      </c>
      <c r="T577" s="5">
        <v>45742</v>
      </c>
      <c r="U577" s="6"/>
      <c r="V577" s="6"/>
      <c r="W577" s="6" t="str">
        <f t="shared" si="315"/>
        <v/>
      </c>
      <c r="X577" s="6" t="str">
        <f>IF(OR(U577="",V577=""),"",SUMIFS('تحميل المصنعيات'!$N:$N,'تحميل المصنعيات'!$F:$F,V$2,'تحميل المصنعيات'!$D:$D,T577))</f>
        <v/>
      </c>
      <c r="Y577" s="55" t="str">
        <f t="shared" si="300"/>
        <v/>
      </c>
      <c r="Z577" s="55" t="str">
        <f t="shared" si="301"/>
        <v/>
      </c>
      <c r="AA577" s="129" t="str">
        <f t="shared" si="327"/>
        <v/>
      </c>
      <c r="AC577" s="4" t="s">
        <v>12</v>
      </c>
      <c r="AD577" s="5">
        <v>45742</v>
      </c>
      <c r="AE577" s="6"/>
      <c r="AF577" s="6"/>
      <c r="AG577" s="6" t="str">
        <f t="shared" si="316"/>
        <v/>
      </c>
      <c r="AH577" s="6" t="str">
        <f>IF(OR(AE577="",AF577=""),"",SUMIFS('تحميل المصنعيات'!$N:$N,'تحميل المصنعيات'!$F:$F,AF$2,'تحميل المصنعيات'!$D:$D,AD577))</f>
        <v/>
      </c>
      <c r="AI577" s="55" t="str">
        <f t="shared" si="302"/>
        <v/>
      </c>
      <c r="AJ577" s="55" t="str">
        <f t="shared" si="317"/>
        <v/>
      </c>
      <c r="AK577" s="129" t="str">
        <f t="shared" si="328"/>
        <v/>
      </c>
      <c r="AM577" s="4" t="s">
        <v>12</v>
      </c>
      <c r="AN577" s="5">
        <v>45742</v>
      </c>
      <c r="AO577" s="6"/>
      <c r="AP577" s="6"/>
      <c r="AQ577" s="6" t="str">
        <f t="shared" si="318"/>
        <v/>
      </c>
      <c r="AR577" s="6" t="str">
        <f>IF(OR(AO577="",AP577=""),"",SUMIFS('تحميل المصنعيات'!$N:$N,'تحميل المصنعيات'!$F:$F,AP$2,'تحميل المصنعيات'!$D:$D,AN577))</f>
        <v/>
      </c>
      <c r="AS577" s="55" t="str">
        <f t="shared" si="303"/>
        <v/>
      </c>
      <c r="AT577" s="55" t="str">
        <f t="shared" si="304"/>
        <v/>
      </c>
      <c r="AU577" s="129" t="str">
        <f t="shared" si="329"/>
        <v/>
      </c>
      <c r="AW577" s="4" t="s">
        <v>12</v>
      </c>
      <c r="AX577" s="5">
        <v>45742</v>
      </c>
      <c r="AY577" s="6"/>
      <c r="AZ577" s="6"/>
      <c r="BA577" s="6" t="str">
        <f t="shared" si="319"/>
        <v/>
      </c>
      <c r="BB577" s="6" t="str">
        <f>IF(OR(AY577="",AZ577=""),"",SUMIFS('تحميل المصنعيات'!$N:$N,'تحميل المصنعيات'!$F:$F,AZ$2,'تحميل المصنعيات'!$D:$D,AX577))</f>
        <v/>
      </c>
      <c r="BC577" s="55" t="str">
        <f t="shared" si="305"/>
        <v/>
      </c>
      <c r="BD577" s="55" t="str">
        <f t="shared" si="320"/>
        <v/>
      </c>
      <c r="BE577" s="129" t="str">
        <f t="shared" si="330"/>
        <v/>
      </c>
      <c r="BG577" s="4" t="s">
        <v>12</v>
      </c>
      <c r="BH577" s="5">
        <v>45742</v>
      </c>
      <c r="BI577" s="6"/>
      <c r="BJ577" s="6"/>
      <c r="BK577" s="6" t="str">
        <f t="shared" si="321"/>
        <v/>
      </c>
      <c r="BL577" s="6" t="str">
        <f>IF(OR(BI577="",BJ577=""),"",SUMIFS('تحميل المصنعيات'!$N:$N,'تحميل المصنعيات'!$F:$F,BJ$2,'تحميل المصنعيات'!$D:$D,BH577))</f>
        <v/>
      </c>
      <c r="BM577" s="55" t="str">
        <f t="shared" si="306"/>
        <v/>
      </c>
      <c r="BN577" s="55" t="str">
        <f t="shared" si="307"/>
        <v/>
      </c>
      <c r="BO577" s="129" t="str">
        <f t="shared" si="331"/>
        <v/>
      </c>
      <c r="BQ577" s="4" t="s">
        <v>12</v>
      </c>
      <c r="BR577" s="5">
        <v>45742</v>
      </c>
      <c r="BS577" s="6"/>
      <c r="BT577" s="6"/>
      <c r="BU577" s="6" t="str">
        <f t="shared" si="322"/>
        <v/>
      </c>
      <c r="BV577" s="6" t="str">
        <f>IF(OR(BS577="",BT577=""),"",SUMIFS('تحميل المصنعيات'!$N:$N,'تحميل المصنعيات'!$F:$F,BT$2,'تحميل المصنعيات'!$D:$D,BR577))</f>
        <v/>
      </c>
      <c r="BW577" s="55" t="str">
        <f t="shared" si="308"/>
        <v/>
      </c>
      <c r="BX577" s="55" t="str">
        <f t="shared" si="323"/>
        <v/>
      </c>
      <c r="BY577" s="129" t="str">
        <f t="shared" si="332"/>
        <v/>
      </c>
      <c r="CA577" s="4" t="s">
        <v>12</v>
      </c>
      <c r="CB577" s="5">
        <v>45742</v>
      </c>
      <c r="CC577" s="6"/>
      <c r="CD577" s="6"/>
      <c r="CE577" s="6" t="str">
        <f t="shared" si="324"/>
        <v/>
      </c>
      <c r="CF577" s="6" t="str">
        <f>IF(OR(CC577="",CD577=""),"",SUMIFS('تحميل المصنعيات'!$N:$N,'تحميل المصنعيات'!$F:$F,CD$2,'تحميل المصنعيات'!$D:$D,CB577))</f>
        <v/>
      </c>
      <c r="CG577" s="55" t="str">
        <f t="shared" si="309"/>
        <v/>
      </c>
      <c r="CH577" s="55" t="str">
        <f t="shared" si="310"/>
        <v/>
      </c>
      <c r="CI577" s="129" t="str">
        <f t="shared" si="333"/>
        <v/>
      </c>
      <c r="CK577" s="4" t="s">
        <v>12</v>
      </c>
      <c r="CL577" s="5">
        <v>45742</v>
      </c>
      <c r="CM577" s="6"/>
      <c r="CN577" s="6"/>
      <c r="CO577" s="6" t="str">
        <f t="shared" si="325"/>
        <v/>
      </c>
      <c r="CP577" s="6" t="str">
        <f>IF(OR(CM577="",CN577=""),"",SUMIFS('تحميل المصنعيات'!$N:$N,'تحميل المصنعيات'!$F:$F,CN$2,'تحميل المصنعيات'!$D:$D,CL577))</f>
        <v/>
      </c>
      <c r="CQ577" s="55" t="str">
        <f t="shared" si="311"/>
        <v/>
      </c>
      <c r="CR577" s="55" t="str">
        <f t="shared" si="312"/>
        <v/>
      </c>
      <c r="CS577" s="129" t="str">
        <f t="shared" si="334"/>
        <v/>
      </c>
    </row>
    <row r="578" spans="9:97" x14ac:dyDescent="0.25">
      <c r="I578" s="4" t="s">
        <v>13</v>
      </c>
      <c r="J578" s="5">
        <v>45743</v>
      </c>
      <c r="K578" s="6"/>
      <c r="L578" s="6"/>
      <c r="M578" s="6" t="str">
        <f t="shared" si="313"/>
        <v/>
      </c>
      <c r="N578" s="6" t="str">
        <f>IF(OR(K578="",L578=""),"",SUMIFS('تحميل المصنعيات'!$N:$N,'تحميل المصنعيات'!$F:$F,L$2,'تحميل المصنعيات'!$D:$D,J578))</f>
        <v/>
      </c>
      <c r="O578" s="55" t="str">
        <f t="shared" si="299"/>
        <v/>
      </c>
      <c r="P578" s="55" t="str">
        <f t="shared" si="326"/>
        <v/>
      </c>
      <c r="Q578" s="129" t="str">
        <f t="shared" si="314"/>
        <v/>
      </c>
      <c r="S578" s="4" t="s">
        <v>13</v>
      </c>
      <c r="T578" s="5">
        <v>45743</v>
      </c>
      <c r="U578" s="6"/>
      <c r="V578" s="6"/>
      <c r="W578" s="6" t="str">
        <f t="shared" si="315"/>
        <v/>
      </c>
      <c r="X578" s="6" t="str">
        <f>IF(OR(U578="",V578=""),"",SUMIFS('تحميل المصنعيات'!$N:$N,'تحميل المصنعيات'!$F:$F,V$2,'تحميل المصنعيات'!$D:$D,T578))</f>
        <v/>
      </c>
      <c r="Y578" s="55" t="str">
        <f t="shared" si="300"/>
        <v/>
      </c>
      <c r="Z578" s="55" t="str">
        <f t="shared" si="301"/>
        <v/>
      </c>
      <c r="AA578" s="129" t="str">
        <f t="shared" si="327"/>
        <v/>
      </c>
      <c r="AC578" s="4" t="s">
        <v>13</v>
      </c>
      <c r="AD578" s="5">
        <v>45743</v>
      </c>
      <c r="AE578" s="6"/>
      <c r="AF578" s="6"/>
      <c r="AG578" s="6" t="str">
        <f t="shared" si="316"/>
        <v/>
      </c>
      <c r="AH578" s="6" t="str">
        <f>IF(OR(AE578="",AF578=""),"",SUMIFS('تحميل المصنعيات'!$N:$N,'تحميل المصنعيات'!$F:$F,AF$2,'تحميل المصنعيات'!$D:$D,AD578))</f>
        <v/>
      </c>
      <c r="AI578" s="55" t="str">
        <f t="shared" si="302"/>
        <v/>
      </c>
      <c r="AJ578" s="55" t="str">
        <f t="shared" si="317"/>
        <v/>
      </c>
      <c r="AK578" s="129" t="str">
        <f t="shared" si="328"/>
        <v/>
      </c>
      <c r="AM578" s="4" t="s">
        <v>13</v>
      </c>
      <c r="AN578" s="5">
        <v>45743</v>
      </c>
      <c r="AO578" s="6"/>
      <c r="AP578" s="6"/>
      <c r="AQ578" s="6" t="str">
        <f t="shared" si="318"/>
        <v/>
      </c>
      <c r="AR578" s="6" t="str">
        <f>IF(OR(AO578="",AP578=""),"",SUMIFS('تحميل المصنعيات'!$N:$N,'تحميل المصنعيات'!$F:$F,AP$2,'تحميل المصنعيات'!$D:$D,AN578))</f>
        <v/>
      </c>
      <c r="AS578" s="55" t="str">
        <f t="shared" si="303"/>
        <v/>
      </c>
      <c r="AT578" s="55" t="str">
        <f t="shared" si="304"/>
        <v/>
      </c>
      <c r="AU578" s="129" t="str">
        <f t="shared" si="329"/>
        <v/>
      </c>
      <c r="AW578" s="4" t="s">
        <v>13</v>
      </c>
      <c r="AX578" s="5">
        <v>45743</v>
      </c>
      <c r="AY578" s="6"/>
      <c r="AZ578" s="6"/>
      <c r="BA578" s="6" t="str">
        <f t="shared" si="319"/>
        <v/>
      </c>
      <c r="BB578" s="6" t="str">
        <f>IF(OR(AY578="",AZ578=""),"",SUMIFS('تحميل المصنعيات'!$N:$N,'تحميل المصنعيات'!$F:$F,AZ$2,'تحميل المصنعيات'!$D:$D,AX578))</f>
        <v/>
      </c>
      <c r="BC578" s="55" t="str">
        <f t="shared" si="305"/>
        <v/>
      </c>
      <c r="BD578" s="55" t="str">
        <f t="shared" si="320"/>
        <v/>
      </c>
      <c r="BE578" s="129" t="str">
        <f t="shared" si="330"/>
        <v/>
      </c>
      <c r="BG578" s="4" t="s">
        <v>13</v>
      </c>
      <c r="BH578" s="5">
        <v>45743</v>
      </c>
      <c r="BI578" s="6"/>
      <c r="BJ578" s="6"/>
      <c r="BK578" s="6" t="str">
        <f t="shared" si="321"/>
        <v/>
      </c>
      <c r="BL578" s="6" t="str">
        <f>IF(OR(BI578="",BJ578=""),"",SUMIFS('تحميل المصنعيات'!$N:$N,'تحميل المصنعيات'!$F:$F,BJ$2,'تحميل المصنعيات'!$D:$D,BH578))</f>
        <v/>
      </c>
      <c r="BM578" s="55" t="str">
        <f t="shared" si="306"/>
        <v/>
      </c>
      <c r="BN578" s="55" t="str">
        <f t="shared" si="307"/>
        <v/>
      </c>
      <c r="BO578" s="129" t="str">
        <f t="shared" si="331"/>
        <v/>
      </c>
      <c r="BQ578" s="4" t="s">
        <v>13</v>
      </c>
      <c r="BR578" s="5">
        <v>45743</v>
      </c>
      <c r="BS578" s="6"/>
      <c r="BT578" s="6"/>
      <c r="BU578" s="6" t="str">
        <f t="shared" si="322"/>
        <v/>
      </c>
      <c r="BV578" s="6" t="str">
        <f>IF(OR(BS578="",BT578=""),"",SUMIFS('تحميل المصنعيات'!$N:$N,'تحميل المصنعيات'!$F:$F,BT$2,'تحميل المصنعيات'!$D:$D,BR578))</f>
        <v/>
      </c>
      <c r="BW578" s="55" t="str">
        <f t="shared" si="308"/>
        <v/>
      </c>
      <c r="BX578" s="55" t="str">
        <f t="shared" si="323"/>
        <v/>
      </c>
      <c r="BY578" s="129" t="str">
        <f t="shared" si="332"/>
        <v/>
      </c>
      <c r="CA578" s="4" t="s">
        <v>13</v>
      </c>
      <c r="CB578" s="5">
        <v>45743</v>
      </c>
      <c r="CC578" s="6"/>
      <c r="CD578" s="6"/>
      <c r="CE578" s="6" t="str">
        <f t="shared" si="324"/>
        <v/>
      </c>
      <c r="CF578" s="6" t="str">
        <f>IF(OR(CC578="",CD578=""),"",SUMIFS('تحميل المصنعيات'!$N:$N,'تحميل المصنعيات'!$F:$F,CD$2,'تحميل المصنعيات'!$D:$D,CB578))</f>
        <v/>
      </c>
      <c r="CG578" s="55" t="str">
        <f t="shared" si="309"/>
        <v/>
      </c>
      <c r="CH578" s="55" t="str">
        <f t="shared" si="310"/>
        <v/>
      </c>
      <c r="CI578" s="129" t="str">
        <f t="shared" si="333"/>
        <v/>
      </c>
      <c r="CK578" s="4" t="s">
        <v>13</v>
      </c>
      <c r="CL578" s="5">
        <v>45743</v>
      </c>
      <c r="CM578" s="6"/>
      <c r="CN578" s="6"/>
      <c r="CO578" s="6" t="str">
        <f t="shared" si="325"/>
        <v/>
      </c>
      <c r="CP578" s="6" t="str">
        <f>IF(OR(CM578="",CN578=""),"",SUMIFS('تحميل المصنعيات'!$N:$N,'تحميل المصنعيات'!$F:$F,CN$2,'تحميل المصنعيات'!$D:$D,CL578))</f>
        <v/>
      </c>
      <c r="CQ578" s="55" t="str">
        <f t="shared" si="311"/>
        <v/>
      </c>
      <c r="CR578" s="55" t="str">
        <f t="shared" si="312"/>
        <v/>
      </c>
      <c r="CS578" s="129" t="str">
        <f t="shared" si="334"/>
        <v/>
      </c>
    </row>
    <row r="579" spans="9:97" x14ac:dyDescent="0.25">
      <c r="I579" s="132" t="s">
        <v>30</v>
      </c>
      <c r="J579" s="133">
        <v>45744</v>
      </c>
      <c r="K579" s="134"/>
      <c r="L579" s="134"/>
      <c r="M579" s="134" t="str">
        <f t="shared" si="313"/>
        <v/>
      </c>
      <c r="N579" s="134" t="str">
        <f>IF(OR(K579="",L579=""),"",SUMIFS('تحميل المصنعيات'!$N:$N,'تحميل المصنعيات'!$F:$F,L$2,'تحميل المصنعيات'!$D:$D,J579))</f>
        <v/>
      </c>
      <c r="O579" s="135" t="str">
        <f t="shared" si="299"/>
        <v/>
      </c>
      <c r="P579" s="135" t="str">
        <f t="shared" si="326"/>
        <v/>
      </c>
      <c r="Q579" s="132" t="str">
        <f t="shared" si="314"/>
        <v/>
      </c>
      <c r="S579" s="132" t="s">
        <v>30</v>
      </c>
      <c r="T579" s="133">
        <v>45744</v>
      </c>
      <c r="U579" s="134"/>
      <c r="V579" s="134"/>
      <c r="W579" s="134" t="str">
        <f t="shared" si="315"/>
        <v/>
      </c>
      <c r="X579" s="134" t="str">
        <f>IF(OR(U579="",V579=""),"",SUMIFS('تحميل المصنعيات'!$N:$N,'تحميل المصنعيات'!$F:$F,V$2,'تحميل المصنعيات'!$D:$D,T579))</f>
        <v/>
      </c>
      <c r="Y579" s="135" t="str">
        <f t="shared" si="300"/>
        <v/>
      </c>
      <c r="Z579" s="135" t="str">
        <f t="shared" si="301"/>
        <v/>
      </c>
      <c r="AA579" s="132" t="str">
        <f t="shared" si="327"/>
        <v/>
      </c>
      <c r="AC579" s="132" t="s">
        <v>30</v>
      </c>
      <c r="AD579" s="133">
        <v>45744</v>
      </c>
      <c r="AE579" s="134"/>
      <c r="AF579" s="134"/>
      <c r="AG579" s="134" t="str">
        <f t="shared" si="316"/>
        <v/>
      </c>
      <c r="AH579" s="134" t="str">
        <f>IF(OR(AE579="",AF579=""),"",SUMIFS('تحميل المصنعيات'!$N:$N,'تحميل المصنعيات'!$F:$F,AF$2,'تحميل المصنعيات'!$D:$D,AD579))</f>
        <v/>
      </c>
      <c r="AI579" s="135" t="str">
        <f t="shared" si="302"/>
        <v/>
      </c>
      <c r="AJ579" s="135" t="str">
        <f t="shared" si="317"/>
        <v/>
      </c>
      <c r="AK579" s="132" t="str">
        <f t="shared" si="328"/>
        <v/>
      </c>
      <c r="AM579" s="132" t="s">
        <v>30</v>
      </c>
      <c r="AN579" s="133">
        <v>45744</v>
      </c>
      <c r="AO579" s="134"/>
      <c r="AP579" s="134"/>
      <c r="AQ579" s="134" t="str">
        <f t="shared" si="318"/>
        <v/>
      </c>
      <c r="AR579" s="134" t="str">
        <f>IF(OR(AO579="",AP579=""),"",SUMIFS('تحميل المصنعيات'!$N:$N,'تحميل المصنعيات'!$F:$F,AP$2,'تحميل المصنعيات'!$D:$D,AN579))</f>
        <v/>
      </c>
      <c r="AS579" s="135" t="str">
        <f t="shared" si="303"/>
        <v/>
      </c>
      <c r="AT579" s="135" t="str">
        <f t="shared" si="304"/>
        <v/>
      </c>
      <c r="AU579" s="132" t="str">
        <f t="shared" si="329"/>
        <v/>
      </c>
      <c r="AW579" s="132" t="s">
        <v>30</v>
      </c>
      <c r="AX579" s="133">
        <v>45744</v>
      </c>
      <c r="AY579" s="134"/>
      <c r="AZ579" s="134"/>
      <c r="BA579" s="134" t="str">
        <f t="shared" si="319"/>
        <v/>
      </c>
      <c r="BB579" s="134" t="str">
        <f>IF(OR(AY579="",AZ579=""),"",SUMIFS('تحميل المصنعيات'!$N:$N,'تحميل المصنعيات'!$F:$F,AZ$2,'تحميل المصنعيات'!$D:$D,AX579))</f>
        <v/>
      </c>
      <c r="BC579" s="135" t="str">
        <f t="shared" si="305"/>
        <v/>
      </c>
      <c r="BD579" s="135" t="str">
        <f t="shared" si="320"/>
        <v/>
      </c>
      <c r="BE579" s="132" t="str">
        <f t="shared" si="330"/>
        <v/>
      </c>
      <c r="BG579" s="132" t="s">
        <v>30</v>
      </c>
      <c r="BH579" s="133">
        <v>45744</v>
      </c>
      <c r="BI579" s="134"/>
      <c r="BJ579" s="134"/>
      <c r="BK579" s="134" t="str">
        <f t="shared" si="321"/>
        <v/>
      </c>
      <c r="BL579" s="134" t="str">
        <f>IF(OR(BI579="",BJ579=""),"",SUMIFS('تحميل المصنعيات'!$N:$N,'تحميل المصنعيات'!$F:$F,BJ$2,'تحميل المصنعيات'!$D:$D,BH579))</f>
        <v/>
      </c>
      <c r="BM579" s="135" t="str">
        <f t="shared" si="306"/>
        <v/>
      </c>
      <c r="BN579" s="135" t="str">
        <f t="shared" si="307"/>
        <v/>
      </c>
      <c r="BO579" s="132" t="str">
        <f t="shared" si="331"/>
        <v/>
      </c>
      <c r="BQ579" s="132" t="s">
        <v>30</v>
      </c>
      <c r="BR579" s="133">
        <v>45744</v>
      </c>
      <c r="BS579" s="134"/>
      <c r="BT579" s="134"/>
      <c r="BU579" s="134" t="str">
        <f t="shared" si="322"/>
        <v/>
      </c>
      <c r="BV579" s="134" t="str">
        <f>IF(OR(BS579="",BT579=""),"",SUMIFS('تحميل المصنعيات'!$N:$N,'تحميل المصنعيات'!$F:$F,BT$2,'تحميل المصنعيات'!$D:$D,BR579))</f>
        <v/>
      </c>
      <c r="BW579" s="135" t="str">
        <f t="shared" si="308"/>
        <v/>
      </c>
      <c r="BX579" s="135" t="str">
        <f t="shared" si="323"/>
        <v/>
      </c>
      <c r="BY579" s="132" t="str">
        <f t="shared" si="332"/>
        <v/>
      </c>
      <c r="CA579" s="132" t="s">
        <v>30</v>
      </c>
      <c r="CB579" s="133">
        <v>45744</v>
      </c>
      <c r="CC579" s="134"/>
      <c r="CD579" s="134"/>
      <c r="CE579" s="134" t="str">
        <f t="shared" si="324"/>
        <v/>
      </c>
      <c r="CF579" s="134" t="str">
        <f>IF(OR(CC579="",CD579=""),"",SUMIFS('تحميل المصنعيات'!$N:$N,'تحميل المصنعيات'!$F:$F,CD$2,'تحميل المصنعيات'!$D:$D,CB579))</f>
        <v/>
      </c>
      <c r="CG579" s="135" t="str">
        <f t="shared" si="309"/>
        <v/>
      </c>
      <c r="CH579" s="135" t="str">
        <f t="shared" si="310"/>
        <v/>
      </c>
      <c r="CI579" s="132" t="str">
        <f t="shared" si="333"/>
        <v/>
      </c>
      <c r="CK579" s="132" t="s">
        <v>30</v>
      </c>
      <c r="CL579" s="133">
        <v>45744</v>
      </c>
      <c r="CM579" s="134"/>
      <c r="CN579" s="134"/>
      <c r="CO579" s="134" t="str">
        <f t="shared" si="325"/>
        <v/>
      </c>
      <c r="CP579" s="134" t="str">
        <f>IF(OR(CM579="",CN579=""),"",SUMIFS('تحميل المصنعيات'!$N:$N,'تحميل المصنعيات'!$F:$F,CN$2,'تحميل المصنعيات'!$D:$D,CL579))</f>
        <v/>
      </c>
      <c r="CQ579" s="135" t="str">
        <f t="shared" si="311"/>
        <v/>
      </c>
      <c r="CR579" s="135" t="str">
        <f t="shared" si="312"/>
        <v/>
      </c>
      <c r="CS579" s="132" t="str">
        <f t="shared" si="334"/>
        <v/>
      </c>
    </row>
    <row r="580" spans="9:97" x14ac:dyDescent="0.25">
      <c r="I580" s="4" t="s">
        <v>8</v>
      </c>
      <c r="J580" s="5">
        <v>45745</v>
      </c>
      <c r="K580" s="6"/>
      <c r="L580" s="6"/>
      <c r="M580" s="6" t="str">
        <f t="shared" si="313"/>
        <v/>
      </c>
      <c r="N580" s="6" t="str">
        <f>IF(OR(K580="",L580=""),"",SUMIFS('تحميل المصنعيات'!$N:$N,'تحميل المصنعيات'!$F:$F,L$2,'تحميل المصنعيات'!$D:$D,J580))</f>
        <v/>
      </c>
      <c r="O580" s="55" t="str">
        <f t="shared" si="299"/>
        <v/>
      </c>
      <c r="P580" s="55" t="str">
        <f t="shared" si="326"/>
        <v/>
      </c>
      <c r="Q580" s="129" t="str">
        <f t="shared" si="314"/>
        <v/>
      </c>
      <c r="S580" s="4" t="s">
        <v>8</v>
      </c>
      <c r="T580" s="5">
        <v>45745</v>
      </c>
      <c r="U580" s="6"/>
      <c r="V580" s="6"/>
      <c r="W580" s="6" t="str">
        <f t="shared" si="315"/>
        <v/>
      </c>
      <c r="X580" s="6" t="str">
        <f>IF(OR(U580="",V580=""),"",SUMIFS('تحميل المصنعيات'!$N:$N,'تحميل المصنعيات'!$F:$F,V$2,'تحميل المصنعيات'!$D:$D,T580))</f>
        <v/>
      </c>
      <c r="Y580" s="55" t="str">
        <f t="shared" si="300"/>
        <v/>
      </c>
      <c r="Z580" s="55" t="str">
        <f t="shared" si="301"/>
        <v/>
      </c>
      <c r="AA580" s="129" t="str">
        <f t="shared" si="327"/>
        <v/>
      </c>
      <c r="AC580" s="4" t="s">
        <v>8</v>
      </c>
      <c r="AD580" s="5">
        <v>45745</v>
      </c>
      <c r="AE580" s="6"/>
      <c r="AF580" s="6"/>
      <c r="AG580" s="6" t="str">
        <f t="shared" si="316"/>
        <v/>
      </c>
      <c r="AH580" s="6" t="str">
        <f>IF(OR(AE580="",AF580=""),"",SUMIFS('تحميل المصنعيات'!$N:$N,'تحميل المصنعيات'!$F:$F,AF$2,'تحميل المصنعيات'!$D:$D,AD580))</f>
        <v/>
      </c>
      <c r="AI580" s="55" t="str">
        <f t="shared" si="302"/>
        <v/>
      </c>
      <c r="AJ580" s="55" t="str">
        <f t="shared" si="317"/>
        <v/>
      </c>
      <c r="AK580" s="129" t="str">
        <f t="shared" si="328"/>
        <v/>
      </c>
      <c r="AM580" s="4" t="s">
        <v>8</v>
      </c>
      <c r="AN580" s="5">
        <v>45745</v>
      </c>
      <c r="AO580" s="6"/>
      <c r="AP580" s="6"/>
      <c r="AQ580" s="6" t="str">
        <f t="shared" si="318"/>
        <v/>
      </c>
      <c r="AR580" s="6" t="str">
        <f>IF(OR(AO580="",AP580=""),"",SUMIFS('تحميل المصنعيات'!$N:$N,'تحميل المصنعيات'!$F:$F,AP$2,'تحميل المصنعيات'!$D:$D,AN580))</f>
        <v/>
      </c>
      <c r="AS580" s="55" t="str">
        <f t="shared" si="303"/>
        <v/>
      </c>
      <c r="AT580" s="55" t="str">
        <f t="shared" si="304"/>
        <v/>
      </c>
      <c r="AU580" s="129" t="str">
        <f t="shared" si="329"/>
        <v/>
      </c>
      <c r="AW580" s="4" t="s">
        <v>8</v>
      </c>
      <c r="AX580" s="5">
        <v>45745</v>
      </c>
      <c r="AY580" s="6"/>
      <c r="AZ580" s="6"/>
      <c r="BA580" s="6" t="str">
        <f t="shared" si="319"/>
        <v/>
      </c>
      <c r="BB580" s="6" t="str">
        <f>IF(OR(AY580="",AZ580=""),"",SUMIFS('تحميل المصنعيات'!$N:$N,'تحميل المصنعيات'!$F:$F,AZ$2,'تحميل المصنعيات'!$D:$D,AX580))</f>
        <v/>
      </c>
      <c r="BC580" s="55" t="str">
        <f t="shared" si="305"/>
        <v/>
      </c>
      <c r="BD580" s="55" t="str">
        <f t="shared" si="320"/>
        <v/>
      </c>
      <c r="BE580" s="129" t="str">
        <f t="shared" si="330"/>
        <v/>
      </c>
      <c r="BG580" s="4" t="s">
        <v>8</v>
      </c>
      <c r="BH580" s="5">
        <v>45745</v>
      </c>
      <c r="BI580" s="6"/>
      <c r="BJ580" s="6"/>
      <c r="BK580" s="6" t="str">
        <f t="shared" si="321"/>
        <v/>
      </c>
      <c r="BL580" s="6" t="str">
        <f>IF(OR(BI580="",BJ580=""),"",SUMIFS('تحميل المصنعيات'!$N:$N,'تحميل المصنعيات'!$F:$F,BJ$2,'تحميل المصنعيات'!$D:$D,BH580))</f>
        <v/>
      </c>
      <c r="BM580" s="55" t="str">
        <f t="shared" si="306"/>
        <v/>
      </c>
      <c r="BN580" s="55" t="str">
        <f t="shared" si="307"/>
        <v/>
      </c>
      <c r="BO580" s="129" t="str">
        <f t="shared" si="331"/>
        <v/>
      </c>
      <c r="BQ580" s="4" t="s">
        <v>8</v>
      </c>
      <c r="BR580" s="5">
        <v>45745</v>
      </c>
      <c r="BS580" s="6"/>
      <c r="BT580" s="6"/>
      <c r="BU580" s="6" t="str">
        <f t="shared" si="322"/>
        <v/>
      </c>
      <c r="BV580" s="6" t="str">
        <f>IF(OR(BS580="",BT580=""),"",SUMIFS('تحميل المصنعيات'!$N:$N,'تحميل المصنعيات'!$F:$F,BT$2,'تحميل المصنعيات'!$D:$D,BR580))</f>
        <v/>
      </c>
      <c r="BW580" s="55" t="str">
        <f t="shared" si="308"/>
        <v/>
      </c>
      <c r="BX580" s="55" t="str">
        <f t="shared" si="323"/>
        <v/>
      </c>
      <c r="BY580" s="129" t="str">
        <f t="shared" si="332"/>
        <v/>
      </c>
      <c r="CA580" s="4" t="s">
        <v>8</v>
      </c>
      <c r="CB580" s="5">
        <v>45745</v>
      </c>
      <c r="CC580" s="6"/>
      <c r="CD580" s="6"/>
      <c r="CE580" s="6" t="str">
        <f t="shared" si="324"/>
        <v/>
      </c>
      <c r="CF580" s="6" t="str">
        <f>IF(OR(CC580="",CD580=""),"",SUMIFS('تحميل المصنعيات'!$N:$N,'تحميل المصنعيات'!$F:$F,CD$2,'تحميل المصنعيات'!$D:$D,CB580))</f>
        <v/>
      </c>
      <c r="CG580" s="55" t="str">
        <f t="shared" si="309"/>
        <v/>
      </c>
      <c r="CH580" s="55" t="str">
        <f t="shared" si="310"/>
        <v/>
      </c>
      <c r="CI580" s="129" t="str">
        <f t="shared" si="333"/>
        <v/>
      </c>
      <c r="CK580" s="4" t="s">
        <v>8</v>
      </c>
      <c r="CL580" s="5">
        <v>45745</v>
      </c>
      <c r="CM580" s="6"/>
      <c r="CN580" s="6"/>
      <c r="CO580" s="6" t="str">
        <f t="shared" si="325"/>
        <v/>
      </c>
      <c r="CP580" s="6" t="str">
        <f>IF(OR(CM580="",CN580=""),"",SUMIFS('تحميل المصنعيات'!$N:$N,'تحميل المصنعيات'!$F:$F,CN$2,'تحميل المصنعيات'!$D:$D,CL580))</f>
        <v/>
      </c>
      <c r="CQ580" s="55" t="str">
        <f t="shared" si="311"/>
        <v/>
      </c>
      <c r="CR580" s="55" t="str">
        <f t="shared" si="312"/>
        <v/>
      </c>
      <c r="CS580" s="129" t="str">
        <f t="shared" si="334"/>
        <v/>
      </c>
    </row>
    <row r="581" spans="9:97" x14ac:dyDescent="0.25">
      <c r="I581" s="4" t="s">
        <v>9</v>
      </c>
      <c r="J581" s="5">
        <v>45746</v>
      </c>
      <c r="K581" s="6"/>
      <c r="L581" s="6"/>
      <c r="M581" s="6" t="str">
        <f t="shared" si="313"/>
        <v/>
      </c>
      <c r="N581" s="6" t="str">
        <f>IF(OR(K581="",L581=""),"",SUMIFS('تحميل المصنعيات'!$N:$N,'تحميل المصنعيات'!$F:$F,L$2,'تحميل المصنعيات'!$D:$D,J581))</f>
        <v/>
      </c>
      <c r="O581" s="55" t="str">
        <f t="shared" ref="O581:O644" si="335">IF(Q581="ادخال خاطئ","",IF(K581="","",IF(OR(K581="غ",L581="غ"),"",IF(M581-N581-$P$2&lt;0,"أداء جيد",M581-N581-$P$2))))</f>
        <v/>
      </c>
      <c r="P581" s="55" t="str">
        <f t="shared" si="326"/>
        <v/>
      </c>
      <c r="Q581" s="129" t="str">
        <f t="shared" si="314"/>
        <v/>
      </c>
      <c r="S581" s="4" t="s">
        <v>9</v>
      </c>
      <c r="T581" s="5">
        <v>45746</v>
      </c>
      <c r="U581" s="6"/>
      <c r="V581" s="6"/>
      <c r="W581" s="6" t="str">
        <f t="shared" si="315"/>
        <v/>
      </c>
      <c r="X581" s="6" t="str">
        <f>IF(OR(U581="",V581=""),"",SUMIFS('تحميل المصنعيات'!$N:$N,'تحميل المصنعيات'!$F:$F,V$2,'تحميل المصنعيات'!$D:$D,T581))</f>
        <v/>
      </c>
      <c r="Y581" s="55" t="str">
        <f t="shared" ref="Y581:Y644" si="336">IF(AA581="ادخال خاطئ","",IF(U581="","",IF(OR(U581="غ",V581="غ"),"",IF(W581-X581-$P$2&lt;0,"أداء جيد",W581-X581-$P$2))))</f>
        <v/>
      </c>
      <c r="Z581" s="55" t="str">
        <f t="shared" ref="Z581:Z644" si="337">IF(Y581="أداء جيد",$P$2-(W581-X581),"")</f>
        <v/>
      </c>
      <c r="AA581" s="129" t="str">
        <f t="shared" si="327"/>
        <v/>
      </c>
      <c r="AC581" s="4" t="s">
        <v>9</v>
      </c>
      <c r="AD581" s="5">
        <v>45746</v>
      </c>
      <c r="AE581" s="6"/>
      <c r="AF581" s="6"/>
      <c r="AG581" s="6" t="str">
        <f t="shared" si="316"/>
        <v/>
      </c>
      <c r="AH581" s="6" t="str">
        <f>IF(OR(AE581="",AF581=""),"",SUMIFS('تحميل المصنعيات'!$N:$N,'تحميل المصنعيات'!$F:$F,AF$2,'تحميل المصنعيات'!$D:$D,AD581))</f>
        <v/>
      </c>
      <c r="AI581" s="55" t="str">
        <f t="shared" ref="AI581:AI644" si="338">IF(AK581="ادخال خاطئ","",IF(AE581="","",IF(OR(AE581="غ",AF581="غ"),"",IF(AG581-AH581-$P$2&lt;0,"أداء جيد",AG581-AH581-$P$2))))</f>
        <v/>
      </c>
      <c r="AJ581" s="55" t="str">
        <f t="shared" si="317"/>
        <v/>
      </c>
      <c r="AK581" s="129" t="str">
        <f t="shared" si="328"/>
        <v/>
      </c>
      <c r="AM581" s="4" t="s">
        <v>9</v>
      </c>
      <c r="AN581" s="5">
        <v>45746</v>
      </c>
      <c r="AO581" s="6"/>
      <c r="AP581" s="6"/>
      <c r="AQ581" s="6" t="str">
        <f t="shared" si="318"/>
        <v/>
      </c>
      <c r="AR581" s="6" t="str">
        <f>IF(OR(AO581="",AP581=""),"",SUMIFS('تحميل المصنعيات'!$N:$N,'تحميل المصنعيات'!$F:$F,AP$2,'تحميل المصنعيات'!$D:$D,AN581))</f>
        <v/>
      </c>
      <c r="AS581" s="55" t="str">
        <f t="shared" ref="AS581:AS644" si="339">IF(AU581="ادخال خاطئ","",IF(AO581="","",IF(OR(AO581="غ",AP581="غ"),"",IF(AQ581-AR581-$P$2&lt;0,"أداء جيد",AQ581-AR581-$P$2))))</f>
        <v/>
      </c>
      <c r="AT581" s="55" t="str">
        <f t="shared" ref="AT581:AT644" si="340">IF(AS581="أداء جيد",$P$2-(AQ581-AR581),"")</f>
        <v/>
      </c>
      <c r="AU581" s="129" t="str">
        <f t="shared" si="329"/>
        <v/>
      </c>
      <c r="AW581" s="4" t="s">
        <v>9</v>
      </c>
      <c r="AX581" s="5">
        <v>45746</v>
      </c>
      <c r="AY581" s="6"/>
      <c r="AZ581" s="6"/>
      <c r="BA581" s="6" t="str">
        <f t="shared" si="319"/>
        <v/>
      </c>
      <c r="BB581" s="6" t="str">
        <f>IF(OR(AY581="",AZ581=""),"",SUMIFS('تحميل المصنعيات'!$N:$N,'تحميل المصنعيات'!$F:$F,AZ$2,'تحميل المصنعيات'!$D:$D,AX581))</f>
        <v/>
      </c>
      <c r="BC581" s="55" t="str">
        <f t="shared" ref="BC581:BC644" si="341">IF(BE581="ادخال خاطئ","",IF(AY581="","",IF(OR(AY581="غ",AZ581="غ"),"",IF(BA581-BB581-$P$2&lt;0,"أداء جيد",BA581-BB581-$P$2))))</f>
        <v/>
      </c>
      <c r="BD581" s="55" t="str">
        <f t="shared" si="320"/>
        <v/>
      </c>
      <c r="BE581" s="129" t="str">
        <f t="shared" si="330"/>
        <v/>
      </c>
      <c r="BG581" s="4" t="s">
        <v>9</v>
      </c>
      <c r="BH581" s="5">
        <v>45746</v>
      </c>
      <c r="BI581" s="6"/>
      <c r="BJ581" s="6"/>
      <c r="BK581" s="6" t="str">
        <f t="shared" si="321"/>
        <v/>
      </c>
      <c r="BL581" s="6" t="str">
        <f>IF(OR(BI581="",BJ581=""),"",SUMIFS('تحميل المصنعيات'!$N:$N,'تحميل المصنعيات'!$F:$F,BJ$2,'تحميل المصنعيات'!$D:$D,BH581))</f>
        <v/>
      </c>
      <c r="BM581" s="55" t="str">
        <f t="shared" ref="BM581:BM644" si="342">IF(BO581="ادخال خاطئ","",IF(BI581="","",IF(OR(BI581="غ",BJ581="غ"),"",IF(BK581-BL581-$P$2&lt;0,"أداء جيد",BK581-BL581-$P$2))))</f>
        <v/>
      </c>
      <c r="BN581" s="55" t="str">
        <f t="shared" ref="BN581:BN644" si="343">IF(BM581="أداء جيد",$P$2-(BK581-BL581),"")</f>
        <v/>
      </c>
      <c r="BO581" s="129" t="str">
        <f t="shared" si="331"/>
        <v/>
      </c>
      <c r="BQ581" s="4" t="s">
        <v>9</v>
      </c>
      <c r="BR581" s="5">
        <v>45746</v>
      </c>
      <c r="BS581" s="6"/>
      <c r="BT581" s="6"/>
      <c r="BU581" s="6" t="str">
        <f t="shared" si="322"/>
        <v/>
      </c>
      <c r="BV581" s="6" t="str">
        <f>IF(OR(BS581="",BT581=""),"",SUMIFS('تحميل المصنعيات'!$N:$N,'تحميل المصنعيات'!$F:$F,BT$2,'تحميل المصنعيات'!$D:$D,BR581))</f>
        <v/>
      </c>
      <c r="BW581" s="55" t="str">
        <f t="shared" ref="BW581:BW644" si="344">IF(BY581="ادخال خاطئ","",IF(BS581="","",IF(OR(BS581="غ",BT581="غ"),"",IF(BU581-BV581-$P$2&lt;0,"أداء جيد",BU581-BV581-$P$2))))</f>
        <v/>
      </c>
      <c r="BX581" s="55" t="str">
        <f t="shared" si="323"/>
        <v/>
      </c>
      <c r="BY581" s="129" t="str">
        <f t="shared" si="332"/>
        <v/>
      </c>
      <c r="CA581" s="4" t="s">
        <v>9</v>
      </c>
      <c r="CB581" s="5">
        <v>45746</v>
      </c>
      <c r="CC581" s="6"/>
      <c r="CD581" s="6"/>
      <c r="CE581" s="6" t="str">
        <f t="shared" si="324"/>
        <v/>
      </c>
      <c r="CF581" s="6" t="str">
        <f>IF(OR(CC581="",CD581=""),"",SUMIFS('تحميل المصنعيات'!$N:$N,'تحميل المصنعيات'!$F:$F,CD$2,'تحميل المصنعيات'!$D:$D,CB581))</f>
        <v/>
      </c>
      <c r="CG581" s="55" t="str">
        <f t="shared" ref="CG581:CG644" si="345">IF(CI581="ادخال خاطئ","",IF(CC581="","",IF(OR(CC581="غ",CD581="غ"),"",IF(CE581-CF581-$P$2&lt;0,"أداء جيد",CE581-CF581-$P$2))))</f>
        <v/>
      </c>
      <c r="CH581" s="55" t="str">
        <f t="shared" ref="CH581:CH644" si="346">IF(CG581="أداء جيد",$P$2-(CE581-CF581),"")</f>
        <v/>
      </c>
      <c r="CI581" s="129" t="str">
        <f t="shared" si="333"/>
        <v/>
      </c>
      <c r="CK581" s="4" t="s">
        <v>9</v>
      </c>
      <c r="CL581" s="5">
        <v>45746</v>
      </c>
      <c r="CM581" s="6"/>
      <c r="CN581" s="6"/>
      <c r="CO581" s="6" t="str">
        <f t="shared" si="325"/>
        <v/>
      </c>
      <c r="CP581" s="6" t="str">
        <f>IF(OR(CM581="",CN581=""),"",SUMIFS('تحميل المصنعيات'!$N:$N,'تحميل المصنعيات'!$F:$F,CN$2,'تحميل المصنعيات'!$D:$D,CL581))</f>
        <v/>
      </c>
      <c r="CQ581" s="55" t="str">
        <f t="shared" ref="CQ581:CQ644" si="347">IF(CS581="ادخال خاطئ","",IF(CM581="","",IF(OR(CM581="غ",CN581="غ"),"",IF(CO581-CP581-$P$2&lt;0,"أداء جيد",CO581-CP581-$P$2))))</f>
        <v/>
      </c>
      <c r="CR581" s="55" t="str">
        <f t="shared" ref="CR581:CR644" si="348">IF(CQ581="أداء جيد",$P$2-(CO581-CP581),"")</f>
        <v/>
      </c>
      <c r="CS581" s="129" t="str">
        <f t="shared" si="334"/>
        <v/>
      </c>
    </row>
    <row r="582" spans="9:97" x14ac:dyDescent="0.25">
      <c r="I582" s="4" t="s">
        <v>10</v>
      </c>
      <c r="J582" s="5">
        <v>45747</v>
      </c>
      <c r="K582" s="6"/>
      <c r="L582" s="6"/>
      <c r="M582" s="6" t="str">
        <f t="shared" ref="M582:M645" si="349">IF(OR(K582="",L582=""),"",IF(OR(K582="غ",L582="غ"),0,L582-K582))</f>
        <v/>
      </c>
      <c r="N582" s="6" t="str">
        <f>IF(OR(K582="",L582=""),"",SUMIFS('تحميل المصنعيات'!$N:$N,'تحميل المصنعيات'!$F:$F,L$2,'تحميل المصنعيات'!$D:$D,J582))</f>
        <v/>
      </c>
      <c r="O582" s="55" t="str">
        <f t="shared" si="335"/>
        <v/>
      </c>
      <c r="P582" s="55" t="str">
        <f t="shared" si="326"/>
        <v/>
      </c>
      <c r="Q582" s="129" t="str">
        <f t="shared" ref="Q582:Q645" si="350">IF(K582="","",IF(N582&gt;M582,"ادخال خاطئ",""))</f>
        <v/>
      </c>
      <c r="S582" s="4" t="s">
        <v>10</v>
      </c>
      <c r="T582" s="5">
        <v>45747</v>
      </c>
      <c r="U582" s="6"/>
      <c r="V582" s="6"/>
      <c r="W582" s="6" t="str">
        <f t="shared" ref="W582:W645" si="351">IF(OR(U582="",V582=""),"",IF(OR(U582="غ",V582="غ"),0,V582-U582))</f>
        <v/>
      </c>
      <c r="X582" s="6" t="str">
        <f>IF(OR(U582="",V582=""),"",SUMIFS('تحميل المصنعيات'!$N:$N,'تحميل المصنعيات'!$F:$F,V$2,'تحميل المصنعيات'!$D:$D,T582))</f>
        <v/>
      </c>
      <c r="Y582" s="55" t="str">
        <f t="shared" si="336"/>
        <v/>
      </c>
      <c r="Z582" s="55" t="str">
        <f t="shared" si="337"/>
        <v/>
      </c>
      <c r="AA582" s="129" t="str">
        <f t="shared" si="327"/>
        <v/>
      </c>
      <c r="AC582" s="4" t="s">
        <v>10</v>
      </c>
      <c r="AD582" s="5">
        <v>45747</v>
      </c>
      <c r="AE582" s="6"/>
      <c r="AF582" s="6"/>
      <c r="AG582" s="6" t="str">
        <f t="shared" ref="AG582:AG645" si="352">IF(OR(AE582="",AF582=""),"",IF(OR(AE582="غ",AF582="غ"),0,AF582-AE582))</f>
        <v/>
      </c>
      <c r="AH582" s="6" t="str">
        <f>IF(OR(AE582="",AF582=""),"",SUMIFS('تحميل المصنعيات'!$N:$N,'تحميل المصنعيات'!$F:$F,AF$2,'تحميل المصنعيات'!$D:$D,AD582))</f>
        <v/>
      </c>
      <c r="AI582" s="55" t="str">
        <f t="shared" si="338"/>
        <v/>
      </c>
      <c r="AJ582" s="55" t="str">
        <f t="shared" ref="AJ582:AJ645" si="353">IF(AI582="أداء جيد",$P$2-(AG582-AH582),"")</f>
        <v/>
      </c>
      <c r="AK582" s="129" t="str">
        <f t="shared" si="328"/>
        <v/>
      </c>
      <c r="AM582" s="4" t="s">
        <v>10</v>
      </c>
      <c r="AN582" s="5">
        <v>45747</v>
      </c>
      <c r="AO582" s="6"/>
      <c r="AP582" s="6"/>
      <c r="AQ582" s="6" t="str">
        <f t="shared" ref="AQ582:AQ645" si="354">IF(OR(AO582="",AP582=""),"",IF(OR(AO582="غ",AP582="غ"),0,AP582-AO582))</f>
        <v/>
      </c>
      <c r="AR582" s="6" t="str">
        <f>IF(OR(AO582="",AP582=""),"",SUMIFS('تحميل المصنعيات'!$N:$N,'تحميل المصنعيات'!$F:$F,AP$2,'تحميل المصنعيات'!$D:$D,AN582))</f>
        <v/>
      </c>
      <c r="AS582" s="55" t="str">
        <f t="shared" si="339"/>
        <v/>
      </c>
      <c r="AT582" s="55" t="str">
        <f t="shared" si="340"/>
        <v/>
      </c>
      <c r="AU582" s="129" t="str">
        <f t="shared" si="329"/>
        <v/>
      </c>
      <c r="AW582" s="4" t="s">
        <v>10</v>
      </c>
      <c r="AX582" s="5">
        <v>45747</v>
      </c>
      <c r="AY582" s="6"/>
      <c r="AZ582" s="6"/>
      <c r="BA582" s="6" t="str">
        <f t="shared" ref="BA582:BA645" si="355">IF(OR(AY582="",AZ582=""),"",IF(OR(AY582="غ",AZ582="غ"),0,AZ582-AY582))</f>
        <v/>
      </c>
      <c r="BB582" s="6" t="str">
        <f>IF(OR(AY582="",AZ582=""),"",SUMIFS('تحميل المصنعيات'!$N:$N,'تحميل المصنعيات'!$F:$F,AZ$2,'تحميل المصنعيات'!$D:$D,AX582))</f>
        <v/>
      </c>
      <c r="BC582" s="55" t="str">
        <f t="shared" si="341"/>
        <v/>
      </c>
      <c r="BD582" s="55" t="str">
        <f t="shared" ref="BD582:BD645" si="356">IF(BC582="أداء جيد",$P$2-(BA582-BB582),"")</f>
        <v/>
      </c>
      <c r="BE582" s="129" t="str">
        <f t="shared" si="330"/>
        <v/>
      </c>
      <c r="BG582" s="4" t="s">
        <v>10</v>
      </c>
      <c r="BH582" s="5">
        <v>45747</v>
      </c>
      <c r="BI582" s="6"/>
      <c r="BJ582" s="6"/>
      <c r="BK582" s="6" t="str">
        <f t="shared" ref="BK582:BK645" si="357">IF(OR(BI582="",BJ582=""),"",IF(OR(BI582="غ",BJ582="غ"),0,BJ582-BI582))</f>
        <v/>
      </c>
      <c r="BL582" s="6" t="str">
        <f>IF(OR(BI582="",BJ582=""),"",SUMIFS('تحميل المصنعيات'!$N:$N,'تحميل المصنعيات'!$F:$F,BJ$2,'تحميل المصنعيات'!$D:$D,BH582))</f>
        <v/>
      </c>
      <c r="BM582" s="55" t="str">
        <f t="shared" si="342"/>
        <v/>
      </c>
      <c r="BN582" s="55" t="str">
        <f t="shared" si="343"/>
        <v/>
      </c>
      <c r="BO582" s="129" t="str">
        <f t="shared" si="331"/>
        <v/>
      </c>
      <c r="BQ582" s="4" t="s">
        <v>10</v>
      </c>
      <c r="BR582" s="5">
        <v>45747</v>
      </c>
      <c r="BS582" s="6"/>
      <c r="BT582" s="6"/>
      <c r="BU582" s="6" t="str">
        <f t="shared" ref="BU582:BU645" si="358">IF(OR(BS582="",BT582=""),"",IF(OR(BS582="غ",BT582="غ"),0,BT582-BS582))</f>
        <v/>
      </c>
      <c r="BV582" s="6" t="str">
        <f>IF(OR(BS582="",BT582=""),"",SUMIFS('تحميل المصنعيات'!$N:$N,'تحميل المصنعيات'!$F:$F,BT$2,'تحميل المصنعيات'!$D:$D,BR582))</f>
        <v/>
      </c>
      <c r="BW582" s="55" t="str">
        <f t="shared" si="344"/>
        <v/>
      </c>
      <c r="BX582" s="55" t="str">
        <f t="shared" ref="BX582:BX645" si="359">IF(BW582="أداء جيد",$P$2-(BU582-BV582),"")</f>
        <v/>
      </c>
      <c r="BY582" s="129" t="str">
        <f t="shared" si="332"/>
        <v/>
      </c>
      <c r="CA582" s="4" t="s">
        <v>10</v>
      </c>
      <c r="CB582" s="5">
        <v>45747</v>
      </c>
      <c r="CC582" s="6"/>
      <c r="CD582" s="6"/>
      <c r="CE582" s="6" t="str">
        <f t="shared" ref="CE582:CE645" si="360">IF(OR(CC582="",CD582=""),"",IF(OR(CC582="غ",CD582="غ"),0,CD582-CC582))</f>
        <v/>
      </c>
      <c r="CF582" s="6" t="str">
        <f>IF(OR(CC582="",CD582=""),"",SUMIFS('تحميل المصنعيات'!$N:$N,'تحميل المصنعيات'!$F:$F,CD$2,'تحميل المصنعيات'!$D:$D,CB582))</f>
        <v/>
      </c>
      <c r="CG582" s="55" t="str">
        <f t="shared" si="345"/>
        <v/>
      </c>
      <c r="CH582" s="55" t="str">
        <f t="shared" si="346"/>
        <v/>
      </c>
      <c r="CI582" s="129" t="str">
        <f t="shared" si="333"/>
        <v/>
      </c>
      <c r="CK582" s="4" t="s">
        <v>10</v>
      </c>
      <c r="CL582" s="5">
        <v>45747</v>
      </c>
      <c r="CM582" s="6"/>
      <c r="CN582" s="6"/>
      <c r="CO582" s="6" t="str">
        <f t="shared" ref="CO582:CO645" si="361">IF(OR(CM582="",CN582=""),"",IF(OR(CM582="غ",CN582="غ"),0,CN582-CM582))</f>
        <v/>
      </c>
      <c r="CP582" s="6" t="str">
        <f>IF(OR(CM582="",CN582=""),"",SUMIFS('تحميل المصنعيات'!$N:$N,'تحميل المصنعيات'!$F:$F,CN$2,'تحميل المصنعيات'!$D:$D,CL582))</f>
        <v/>
      </c>
      <c r="CQ582" s="55" t="str">
        <f t="shared" si="347"/>
        <v/>
      </c>
      <c r="CR582" s="55" t="str">
        <f t="shared" si="348"/>
        <v/>
      </c>
      <c r="CS582" s="129" t="str">
        <f t="shared" si="334"/>
        <v/>
      </c>
    </row>
    <row r="583" spans="9:97" x14ac:dyDescent="0.25">
      <c r="I583" s="4" t="s">
        <v>11</v>
      </c>
      <c r="J583" s="5">
        <v>45748</v>
      </c>
      <c r="K583" s="6"/>
      <c r="L583" s="6"/>
      <c r="M583" s="6" t="str">
        <f t="shared" si="349"/>
        <v/>
      </c>
      <c r="N583" s="6" t="str">
        <f>IF(OR(K583="",L583=""),"",SUMIFS('تحميل المصنعيات'!$N:$N,'تحميل المصنعيات'!$F:$F,L$2,'تحميل المصنعيات'!$D:$D,J583))</f>
        <v/>
      </c>
      <c r="O583" s="55" t="str">
        <f t="shared" si="335"/>
        <v/>
      </c>
      <c r="P583" s="55" t="str">
        <f t="shared" si="326"/>
        <v/>
      </c>
      <c r="Q583" s="129" t="str">
        <f t="shared" si="350"/>
        <v/>
      </c>
      <c r="S583" s="4" t="s">
        <v>11</v>
      </c>
      <c r="T583" s="5">
        <v>45748</v>
      </c>
      <c r="U583" s="6"/>
      <c r="V583" s="6"/>
      <c r="W583" s="6" t="str">
        <f t="shared" si="351"/>
        <v/>
      </c>
      <c r="X583" s="6" t="str">
        <f>IF(OR(U583="",V583=""),"",SUMIFS('تحميل المصنعيات'!$N:$N,'تحميل المصنعيات'!$F:$F,V$2,'تحميل المصنعيات'!$D:$D,T583))</f>
        <v/>
      </c>
      <c r="Y583" s="55" t="str">
        <f t="shared" si="336"/>
        <v/>
      </c>
      <c r="Z583" s="55" t="str">
        <f t="shared" si="337"/>
        <v/>
      </c>
      <c r="AA583" s="129" t="str">
        <f t="shared" si="327"/>
        <v/>
      </c>
      <c r="AC583" s="4" t="s">
        <v>11</v>
      </c>
      <c r="AD583" s="5">
        <v>45748</v>
      </c>
      <c r="AE583" s="6"/>
      <c r="AF583" s="6"/>
      <c r="AG583" s="6" t="str">
        <f t="shared" si="352"/>
        <v/>
      </c>
      <c r="AH583" s="6" t="str">
        <f>IF(OR(AE583="",AF583=""),"",SUMIFS('تحميل المصنعيات'!$N:$N,'تحميل المصنعيات'!$F:$F,AF$2,'تحميل المصنعيات'!$D:$D,AD583))</f>
        <v/>
      </c>
      <c r="AI583" s="55" t="str">
        <f t="shared" si="338"/>
        <v/>
      </c>
      <c r="AJ583" s="55" t="str">
        <f t="shared" si="353"/>
        <v/>
      </c>
      <c r="AK583" s="129" t="str">
        <f t="shared" si="328"/>
        <v/>
      </c>
      <c r="AM583" s="4" t="s">
        <v>11</v>
      </c>
      <c r="AN583" s="5">
        <v>45748</v>
      </c>
      <c r="AO583" s="6"/>
      <c r="AP583" s="6"/>
      <c r="AQ583" s="6" t="str">
        <f t="shared" si="354"/>
        <v/>
      </c>
      <c r="AR583" s="6" t="str">
        <f>IF(OR(AO583="",AP583=""),"",SUMIFS('تحميل المصنعيات'!$N:$N,'تحميل المصنعيات'!$F:$F,AP$2,'تحميل المصنعيات'!$D:$D,AN583))</f>
        <v/>
      </c>
      <c r="AS583" s="55" t="str">
        <f t="shared" si="339"/>
        <v/>
      </c>
      <c r="AT583" s="55" t="str">
        <f t="shared" si="340"/>
        <v/>
      </c>
      <c r="AU583" s="129" t="str">
        <f t="shared" si="329"/>
        <v/>
      </c>
      <c r="AW583" s="4" t="s">
        <v>11</v>
      </c>
      <c r="AX583" s="5">
        <v>45748</v>
      </c>
      <c r="AY583" s="6"/>
      <c r="AZ583" s="6"/>
      <c r="BA583" s="6" t="str">
        <f t="shared" si="355"/>
        <v/>
      </c>
      <c r="BB583" s="6" t="str">
        <f>IF(OR(AY583="",AZ583=""),"",SUMIFS('تحميل المصنعيات'!$N:$N,'تحميل المصنعيات'!$F:$F,AZ$2,'تحميل المصنعيات'!$D:$D,AX583))</f>
        <v/>
      </c>
      <c r="BC583" s="55" t="str">
        <f t="shared" si="341"/>
        <v/>
      </c>
      <c r="BD583" s="55" t="str">
        <f t="shared" si="356"/>
        <v/>
      </c>
      <c r="BE583" s="129" t="str">
        <f t="shared" si="330"/>
        <v/>
      </c>
      <c r="BG583" s="4" t="s">
        <v>11</v>
      </c>
      <c r="BH583" s="5">
        <v>45748</v>
      </c>
      <c r="BI583" s="6"/>
      <c r="BJ583" s="6"/>
      <c r="BK583" s="6" t="str">
        <f t="shared" si="357"/>
        <v/>
      </c>
      <c r="BL583" s="6" t="str">
        <f>IF(OR(BI583="",BJ583=""),"",SUMIFS('تحميل المصنعيات'!$N:$N,'تحميل المصنعيات'!$F:$F,BJ$2,'تحميل المصنعيات'!$D:$D,BH583))</f>
        <v/>
      </c>
      <c r="BM583" s="55" t="str">
        <f t="shared" si="342"/>
        <v/>
      </c>
      <c r="BN583" s="55" t="str">
        <f t="shared" si="343"/>
        <v/>
      </c>
      <c r="BO583" s="129" t="str">
        <f t="shared" si="331"/>
        <v/>
      </c>
      <c r="BQ583" s="4" t="s">
        <v>11</v>
      </c>
      <c r="BR583" s="5">
        <v>45748</v>
      </c>
      <c r="BS583" s="6"/>
      <c r="BT583" s="6"/>
      <c r="BU583" s="6" t="str">
        <f t="shared" si="358"/>
        <v/>
      </c>
      <c r="BV583" s="6" t="str">
        <f>IF(OR(BS583="",BT583=""),"",SUMIFS('تحميل المصنعيات'!$N:$N,'تحميل المصنعيات'!$F:$F,BT$2,'تحميل المصنعيات'!$D:$D,BR583))</f>
        <v/>
      </c>
      <c r="BW583" s="55" t="str">
        <f t="shared" si="344"/>
        <v/>
      </c>
      <c r="BX583" s="55" t="str">
        <f t="shared" si="359"/>
        <v/>
      </c>
      <c r="BY583" s="129" t="str">
        <f t="shared" si="332"/>
        <v/>
      </c>
      <c r="CA583" s="4" t="s">
        <v>11</v>
      </c>
      <c r="CB583" s="5">
        <v>45748</v>
      </c>
      <c r="CC583" s="6"/>
      <c r="CD583" s="6"/>
      <c r="CE583" s="6" t="str">
        <f t="shared" si="360"/>
        <v/>
      </c>
      <c r="CF583" s="6" t="str">
        <f>IF(OR(CC583="",CD583=""),"",SUMIFS('تحميل المصنعيات'!$N:$N,'تحميل المصنعيات'!$F:$F,CD$2,'تحميل المصنعيات'!$D:$D,CB583))</f>
        <v/>
      </c>
      <c r="CG583" s="55" t="str">
        <f t="shared" si="345"/>
        <v/>
      </c>
      <c r="CH583" s="55" t="str">
        <f t="shared" si="346"/>
        <v/>
      </c>
      <c r="CI583" s="129" t="str">
        <f t="shared" si="333"/>
        <v/>
      </c>
      <c r="CK583" s="4" t="s">
        <v>11</v>
      </c>
      <c r="CL583" s="5">
        <v>45748</v>
      </c>
      <c r="CM583" s="6"/>
      <c r="CN583" s="6"/>
      <c r="CO583" s="6" t="str">
        <f t="shared" si="361"/>
        <v/>
      </c>
      <c r="CP583" s="6" t="str">
        <f>IF(OR(CM583="",CN583=""),"",SUMIFS('تحميل المصنعيات'!$N:$N,'تحميل المصنعيات'!$F:$F,CN$2,'تحميل المصنعيات'!$D:$D,CL583))</f>
        <v/>
      </c>
      <c r="CQ583" s="55" t="str">
        <f t="shared" si="347"/>
        <v/>
      </c>
      <c r="CR583" s="55" t="str">
        <f t="shared" si="348"/>
        <v/>
      </c>
      <c r="CS583" s="129" t="str">
        <f t="shared" si="334"/>
        <v/>
      </c>
    </row>
    <row r="584" spans="9:97" x14ac:dyDescent="0.25">
      <c r="I584" s="4" t="s">
        <v>12</v>
      </c>
      <c r="J584" s="5">
        <v>45749</v>
      </c>
      <c r="K584" s="6"/>
      <c r="L584" s="6"/>
      <c r="M584" s="6" t="str">
        <f t="shared" si="349"/>
        <v/>
      </c>
      <c r="N584" s="6" t="str">
        <f>IF(OR(K584="",L584=""),"",SUMIFS('تحميل المصنعيات'!$N:$N,'تحميل المصنعيات'!$F:$F,L$2,'تحميل المصنعيات'!$D:$D,J584))</f>
        <v/>
      </c>
      <c r="O584" s="55" t="str">
        <f t="shared" si="335"/>
        <v/>
      </c>
      <c r="P584" s="55" t="str">
        <f t="shared" ref="P584:P647" si="362">IF(O584="أداء جيد",$P$2-(M584-N584),"")</f>
        <v/>
      </c>
      <c r="Q584" s="129" t="str">
        <f t="shared" si="350"/>
        <v/>
      </c>
      <c r="S584" s="4" t="s">
        <v>12</v>
      </c>
      <c r="T584" s="5">
        <v>45749</v>
      </c>
      <c r="U584" s="6"/>
      <c r="V584" s="6"/>
      <c r="W584" s="6" t="str">
        <f t="shared" si="351"/>
        <v/>
      </c>
      <c r="X584" s="6" t="str">
        <f>IF(OR(U584="",V584=""),"",SUMIFS('تحميل المصنعيات'!$N:$N,'تحميل المصنعيات'!$F:$F,V$2,'تحميل المصنعيات'!$D:$D,T584))</f>
        <v/>
      </c>
      <c r="Y584" s="55" t="str">
        <f t="shared" si="336"/>
        <v/>
      </c>
      <c r="Z584" s="55" t="str">
        <f t="shared" si="337"/>
        <v/>
      </c>
      <c r="AA584" s="129" t="str">
        <f t="shared" si="327"/>
        <v/>
      </c>
      <c r="AC584" s="4" t="s">
        <v>12</v>
      </c>
      <c r="AD584" s="5">
        <v>45749</v>
      </c>
      <c r="AE584" s="6"/>
      <c r="AF584" s="6"/>
      <c r="AG584" s="6" t="str">
        <f t="shared" si="352"/>
        <v/>
      </c>
      <c r="AH584" s="6" t="str">
        <f>IF(OR(AE584="",AF584=""),"",SUMIFS('تحميل المصنعيات'!$N:$N,'تحميل المصنعيات'!$F:$F,AF$2,'تحميل المصنعيات'!$D:$D,AD584))</f>
        <v/>
      </c>
      <c r="AI584" s="55" t="str">
        <f t="shared" si="338"/>
        <v/>
      </c>
      <c r="AJ584" s="55" t="str">
        <f t="shared" si="353"/>
        <v/>
      </c>
      <c r="AK584" s="129" t="str">
        <f t="shared" si="328"/>
        <v/>
      </c>
      <c r="AM584" s="4" t="s">
        <v>12</v>
      </c>
      <c r="AN584" s="5">
        <v>45749</v>
      </c>
      <c r="AO584" s="6"/>
      <c r="AP584" s="6"/>
      <c r="AQ584" s="6" t="str">
        <f t="shared" si="354"/>
        <v/>
      </c>
      <c r="AR584" s="6" t="str">
        <f>IF(OR(AO584="",AP584=""),"",SUMIFS('تحميل المصنعيات'!$N:$N,'تحميل المصنعيات'!$F:$F,AP$2,'تحميل المصنعيات'!$D:$D,AN584))</f>
        <v/>
      </c>
      <c r="AS584" s="55" t="str">
        <f t="shared" si="339"/>
        <v/>
      </c>
      <c r="AT584" s="55" t="str">
        <f t="shared" si="340"/>
        <v/>
      </c>
      <c r="AU584" s="129" t="str">
        <f t="shared" si="329"/>
        <v/>
      </c>
      <c r="AW584" s="4" t="s">
        <v>12</v>
      </c>
      <c r="AX584" s="5">
        <v>45749</v>
      </c>
      <c r="AY584" s="6"/>
      <c r="AZ584" s="6"/>
      <c r="BA584" s="6" t="str">
        <f t="shared" si="355"/>
        <v/>
      </c>
      <c r="BB584" s="6" t="str">
        <f>IF(OR(AY584="",AZ584=""),"",SUMIFS('تحميل المصنعيات'!$N:$N,'تحميل المصنعيات'!$F:$F,AZ$2,'تحميل المصنعيات'!$D:$D,AX584))</f>
        <v/>
      </c>
      <c r="BC584" s="55" t="str">
        <f t="shared" si="341"/>
        <v/>
      </c>
      <c r="BD584" s="55" t="str">
        <f t="shared" si="356"/>
        <v/>
      </c>
      <c r="BE584" s="129" t="str">
        <f t="shared" si="330"/>
        <v/>
      </c>
      <c r="BG584" s="4" t="s">
        <v>12</v>
      </c>
      <c r="BH584" s="5">
        <v>45749</v>
      </c>
      <c r="BI584" s="6"/>
      <c r="BJ584" s="6"/>
      <c r="BK584" s="6" t="str">
        <f t="shared" si="357"/>
        <v/>
      </c>
      <c r="BL584" s="6" t="str">
        <f>IF(OR(BI584="",BJ584=""),"",SUMIFS('تحميل المصنعيات'!$N:$N,'تحميل المصنعيات'!$F:$F,BJ$2,'تحميل المصنعيات'!$D:$D,BH584))</f>
        <v/>
      </c>
      <c r="BM584" s="55" t="str">
        <f t="shared" si="342"/>
        <v/>
      </c>
      <c r="BN584" s="55" t="str">
        <f t="shared" si="343"/>
        <v/>
      </c>
      <c r="BO584" s="129" t="str">
        <f t="shared" si="331"/>
        <v/>
      </c>
      <c r="BQ584" s="4" t="s">
        <v>12</v>
      </c>
      <c r="BR584" s="5">
        <v>45749</v>
      </c>
      <c r="BS584" s="6"/>
      <c r="BT584" s="6"/>
      <c r="BU584" s="6" t="str">
        <f t="shared" si="358"/>
        <v/>
      </c>
      <c r="BV584" s="6" t="str">
        <f>IF(OR(BS584="",BT584=""),"",SUMIFS('تحميل المصنعيات'!$N:$N,'تحميل المصنعيات'!$F:$F,BT$2,'تحميل المصنعيات'!$D:$D,BR584))</f>
        <v/>
      </c>
      <c r="BW584" s="55" t="str">
        <f t="shared" si="344"/>
        <v/>
      </c>
      <c r="BX584" s="55" t="str">
        <f t="shared" si="359"/>
        <v/>
      </c>
      <c r="BY584" s="129" t="str">
        <f t="shared" si="332"/>
        <v/>
      </c>
      <c r="CA584" s="4" t="s">
        <v>12</v>
      </c>
      <c r="CB584" s="5">
        <v>45749</v>
      </c>
      <c r="CC584" s="6"/>
      <c r="CD584" s="6"/>
      <c r="CE584" s="6" t="str">
        <f t="shared" si="360"/>
        <v/>
      </c>
      <c r="CF584" s="6" t="str">
        <f>IF(OR(CC584="",CD584=""),"",SUMIFS('تحميل المصنعيات'!$N:$N,'تحميل المصنعيات'!$F:$F,CD$2,'تحميل المصنعيات'!$D:$D,CB584))</f>
        <v/>
      </c>
      <c r="CG584" s="55" t="str">
        <f t="shared" si="345"/>
        <v/>
      </c>
      <c r="CH584" s="55" t="str">
        <f t="shared" si="346"/>
        <v/>
      </c>
      <c r="CI584" s="129" t="str">
        <f t="shared" si="333"/>
        <v/>
      </c>
      <c r="CK584" s="4" t="s">
        <v>12</v>
      </c>
      <c r="CL584" s="5">
        <v>45749</v>
      </c>
      <c r="CM584" s="6"/>
      <c r="CN584" s="6"/>
      <c r="CO584" s="6" t="str">
        <f t="shared" si="361"/>
        <v/>
      </c>
      <c r="CP584" s="6" t="str">
        <f>IF(OR(CM584="",CN584=""),"",SUMIFS('تحميل المصنعيات'!$N:$N,'تحميل المصنعيات'!$F:$F,CN$2,'تحميل المصنعيات'!$D:$D,CL584))</f>
        <v/>
      </c>
      <c r="CQ584" s="55" t="str">
        <f t="shared" si="347"/>
        <v/>
      </c>
      <c r="CR584" s="55" t="str">
        <f t="shared" si="348"/>
        <v/>
      </c>
      <c r="CS584" s="129" t="str">
        <f t="shared" si="334"/>
        <v/>
      </c>
    </row>
    <row r="585" spans="9:97" x14ac:dyDescent="0.25">
      <c r="I585" s="4" t="s">
        <v>13</v>
      </c>
      <c r="J585" s="5">
        <v>45750</v>
      </c>
      <c r="K585" s="6"/>
      <c r="L585" s="6"/>
      <c r="M585" s="6" t="str">
        <f t="shared" si="349"/>
        <v/>
      </c>
      <c r="N585" s="6" t="str">
        <f>IF(OR(K585="",L585=""),"",SUMIFS('تحميل المصنعيات'!$N:$N,'تحميل المصنعيات'!$F:$F,L$2,'تحميل المصنعيات'!$D:$D,J585))</f>
        <v/>
      </c>
      <c r="O585" s="55" t="str">
        <f t="shared" si="335"/>
        <v/>
      </c>
      <c r="P585" s="55" t="str">
        <f t="shared" si="362"/>
        <v/>
      </c>
      <c r="Q585" s="129" t="str">
        <f t="shared" si="350"/>
        <v/>
      </c>
      <c r="S585" s="4" t="s">
        <v>13</v>
      </c>
      <c r="T585" s="5">
        <v>45750</v>
      </c>
      <c r="U585" s="6"/>
      <c r="V585" s="6"/>
      <c r="W585" s="6" t="str">
        <f t="shared" si="351"/>
        <v/>
      </c>
      <c r="X585" s="6" t="str">
        <f>IF(OR(U585="",V585=""),"",SUMIFS('تحميل المصنعيات'!$N:$N,'تحميل المصنعيات'!$F:$F,V$2,'تحميل المصنعيات'!$D:$D,T585))</f>
        <v/>
      </c>
      <c r="Y585" s="55" t="str">
        <f t="shared" si="336"/>
        <v/>
      </c>
      <c r="Z585" s="55" t="str">
        <f t="shared" si="337"/>
        <v/>
      </c>
      <c r="AA585" s="129" t="str">
        <f t="shared" si="327"/>
        <v/>
      </c>
      <c r="AC585" s="4" t="s">
        <v>13</v>
      </c>
      <c r="AD585" s="5">
        <v>45750</v>
      </c>
      <c r="AE585" s="6"/>
      <c r="AF585" s="6"/>
      <c r="AG585" s="6" t="str">
        <f t="shared" si="352"/>
        <v/>
      </c>
      <c r="AH585" s="6" t="str">
        <f>IF(OR(AE585="",AF585=""),"",SUMIFS('تحميل المصنعيات'!$N:$N,'تحميل المصنعيات'!$F:$F,AF$2,'تحميل المصنعيات'!$D:$D,AD585))</f>
        <v/>
      </c>
      <c r="AI585" s="55" t="str">
        <f t="shared" si="338"/>
        <v/>
      </c>
      <c r="AJ585" s="55" t="str">
        <f t="shared" si="353"/>
        <v/>
      </c>
      <c r="AK585" s="129" t="str">
        <f t="shared" si="328"/>
        <v/>
      </c>
      <c r="AM585" s="4" t="s">
        <v>13</v>
      </c>
      <c r="AN585" s="5">
        <v>45750</v>
      </c>
      <c r="AO585" s="6"/>
      <c r="AP585" s="6"/>
      <c r="AQ585" s="6" t="str">
        <f t="shared" si="354"/>
        <v/>
      </c>
      <c r="AR585" s="6" t="str">
        <f>IF(OR(AO585="",AP585=""),"",SUMIFS('تحميل المصنعيات'!$N:$N,'تحميل المصنعيات'!$F:$F,AP$2,'تحميل المصنعيات'!$D:$D,AN585))</f>
        <v/>
      </c>
      <c r="AS585" s="55" t="str">
        <f t="shared" si="339"/>
        <v/>
      </c>
      <c r="AT585" s="55" t="str">
        <f t="shared" si="340"/>
        <v/>
      </c>
      <c r="AU585" s="129" t="str">
        <f t="shared" si="329"/>
        <v/>
      </c>
      <c r="AW585" s="4" t="s">
        <v>13</v>
      </c>
      <c r="AX585" s="5">
        <v>45750</v>
      </c>
      <c r="AY585" s="6"/>
      <c r="AZ585" s="6"/>
      <c r="BA585" s="6" t="str">
        <f t="shared" si="355"/>
        <v/>
      </c>
      <c r="BB585" s="6" t="str">
        <f>IF(OR(AY585="",AZ585=""),"",SUMIFS('تحميل المصنعيات'!$N:$N,'تحميل المصنعيات'!$F:$F,AZ$2,'تحميل المصنعيات'!$D:$D,AX585))</f>
        <v/>
      </c>
      <c r="BC585" s="55" t="str">
        <f t="shared" si="341"/>
        <v/>
      </c>
      <c r="BD585" s="55" t="str">
        <f t="shared" si="356"/>
        <v/>
      </c>
      <c r="BE585" s="129" t="str">
        <f t="shared" si="330"/>
        <v/>
      </c>
      <c r="BG585" s="4" t="s">
        <v>13</v>
      </c>
      <c r="BH585" s="5">
        <v>45750</v>
      </c>
      <c r="BI585" s="6"/>
      <c r="BJ585" s="6"/>
      <c r="BK585" s="6" t="str">
        <f t="shared" si="357"/>
        <v/>
      </c>
      <c r="BL585" s="6" t="str">
        <f>IF(OR(BI585="",BJ585=""),"",SUMIFS('تحميل المصنعيات'!$N:$N,'تحميل المصنعيات'!$F:$F,BJ$2,'تحميل المصنعيات'!$D:$D,BH585))</f>
        <v/>
      </c>
      <c r="BM585" s="55" t="str">
        <f t="shared" si="342"/>
        <v/>
      </c>
      <c r="BN585" s="55" t="str">
        <f t="shared" si="343"/>
        <v/>
      </c>
      <c r="BO585" s="129" t="str">
        <f t="shared" si="331"/>
        <v/>
      </c>
      <c r="BQ585" s="4" t="s">
        <v>13</v>
      </c>
      <c r="BR585" s="5">
        <v>45750</v>
      </c>
      <c r="BS585" s="6"/>
      <c r="BT585" s="6"/>
      <c r="BU585" s="6" t="str">
        <f t="shared" si="358"/>
        <v/>
      </c>
      <c r="BV585" s="6" t="str">
        <f>IF(OR(BS585="",BT585=""),"",SUMIFS('تحميل المصنعيات'!$N:$N,'تحميل المصنعيات'!$F:$F,BT$2,'تحميل المصنعيات'!$D:$D,BR585))</f>
        <v/>
      </c>
      <c r="BW585" s="55" t="str">
        <f t="shared" si="344"/>
        <v/>
      </c>
      <c r="BX585" s="55" t="str">
        <f t="shared" si="359"/>
        <v/>
      </c>
      <c r="BY585" s="129" t="str">
        <f t="shared" si="332"/>
        <v/>
      </c>
      <c r="CA585" s="4" t="s">
        <v>13</v>
      </c>
      <c r="CB585" s="5">
        <v>45750</v>
      </c>
      <c r="CC585" s="6"/>
      <c r="CD585" s="6"/>
      <c r="CE585" s="6" t="str">
        <f t="shared" si="360"/>
        <v/>
      </c>
      <c r="CF585" s="6" t="str">
        <f>IF(OR(CC585="",CD585=""),"",SUMIFS('تحميل المصنعيات'!$N:$N,'تحميل المصنعيات'!$F:$F,CD$2,'تحميل المصنعيات'!$D:$D,CB585))</f>
        <v/>
      </c>
      <c r="CG585" s="55" t="str">
        <f t="shared" si="345"/>
        <v/>
      </c>
      <c r="CH585" s="55" t="str">
        <f t="shared" si="346"/>
        <v/>
      </c>
      <c r="CI585" s="129" t="str">
        <f t="shared" si="333"/>
        <v/>
      </c>
      <c r="CK585" s="4" t="s">
        <v>13</v>
      </c>
      <c r="CL585" s="5">
        <v>45750</v>
      </c>
      <c r="CM585" s="6"/>
      <c r="CN585" s="6"/>
      <c r="CO585" s="6" t="str">
        <f t="shared" si="361"/>
        <v/>
      </c>
      <c r="CP585" s="6" t="str">
        <f>IF(OR(CM585="",CN585=""),"",SUMIFS('تحميل المصنعيات'!$N:$N,'تحميل المصنعيات'!$F:$F,CN$2,'تحميل المصنعيات'!$D:$D,CL585))</f>
        <v/>
      </c>
      <c r="CQ585" s="55" t="str">
        <f t="shared" si="347"/>
        <v/>
      </c>
      <c r="CR585" s="55" t="str">
        <f t="shared" si="348"/>
        <v/>
      </c>
      <c r="CS585" s="129" t="str">
        <f t="shared" si="334"/>
        <v/>
      </c>
    </row>
    <row r="586" spans="9:97" x14ac:dyDescent="0.25">
      <c r="I586" s="132" t="s">
        <v>30</v>
      </c>
      <c r="J586" s="133">
        <v>45751</v>
      </c>
      <c r="K586" s="134"/>
      <c r="L586" s="134"/>
      <c r="M586" s="134" t="str">
        <f t="shared" si="349"/>
        <v/>
      </c>
      <c r="N586" s="134" t="str">
        <f>IF(OR(K586="",L586=""),"",SUMIFS('تحميل المصنعيات'!$N:$N,'تحميل المصنعيات'!$F:$F,L$2,'تحميل المصنعيات'!$D:$D,J586))</f>
        <v/>
      </c>
      <c r="O586" s="135" t="str">
        <f t="shared" si="335"/>
        <v/>
      </c>
      <c r="P586" s="135" t="str">
        <f t="shared" si="362"/>
        <v/>
      </c>
      <c r="Q586" s="132" t="str">
        <f t="shared" si="350"/>
        <v/>
      </c>
      <c r="S586" s="132" t="s">
        <v>30</v>
      </c>
      <c r="T586" s="133">
        <v>45751</v>
      </c>
      <c r="U586" s="134"/>
      <c r="V586" s="134"/>
      <c r="W586" s="134" t="str">
        <f t="shared" si="351"/>
        <v/>
      </c>
      <c r="X586" s="134" t="str">
        <f>IF(OR(U586="",V586=""),"",SUMIFS('تحميل المصنعيات'!$N:$N,'تحميل المصنعيات'!$F:$F,V$2,'تحميل المصنعيات'!$D:$D,T586))</f>
        <v/>
      </c>
      <c r="Y586" s="135" t="str">
        <f t="shared" si="336"/>
        <v/>
      </c>
      <c r="Z586" s="135" t="str">
        <f t="shared" si="337"/>
        <v/>
      </c>
      <c r="AA586" s="132" t="str">
        <f t="shared" si="327"/>
        <v/>
      </c>
      <c r="AC586" s="132" t="s">
        <v>30</v>
      </c>
      <c r="AD586" s="133">
        <v>45751</v>
      </c>
      <c r="AE586" s="134"/>
      <c r="AF586" s="134"/>
      <c r="AG586" s="134" t="str">
        <f t="shared" si="352"/>
        <v/>
      </c>
      <c r="AH586" s="134" t="str">
        <f>IF(OR(AE586="",AF586=""),"",SUMIFS('تحميل المصنعيات'!$N:$N,'تحميل المصنعيات'!$F:$F,AF$2,'تحميل المصنعيات'!$D:$D,AD586))</f>
        <v/>
      </c>
      <c r="AI586" s="135" t="str">
        <f t="shared" si="338"/>
        <v/>
      </c>
      <c r="AJ586" s="135" t="str">
        <f t="shared" si="353"/>
        <v/>
      </c>
      <c r="AK586" s="132" t="str">
        <f t="shared" si="328"/>
        <v/>
      </c>
      <c r="AM586" s="132" t="s">
        <v>30</v>
      </c>
      <c r="AN586" s="133">
        <v>45751</v>
      </c>
      <c r="AO586" s="134"/>
      <c r="AP586" s="134"/>
      <c r="AQ586" s="134" t="str">
        <f t="shared" si="354"/>
        <v/>
      </c>
      <c r="AR586" s="134" t="str">
        <f>IF(OR(AO586="",AP586=""),"",SUMIFS('تحميل المصنعيات'!$N:$N,'تحميل المصنعيات'!$F:$F,AP$2,'تحميل المصنعيات'!$D:$D,AN586))</f>
        <v/>
      </c>
      <c r="AS586" s="135" t="str">
        <f t="shared" si="339"/>
        <v/>
      </c>
      <c r="AT586" s="135" t="str">
        <f t="shared" si="340"/>
        <v/>
      </c>
      <c r="AU586" s="132" t="str">
        <f t="shared" si="329"/>
        <v/>
      </c>
      <c r="AW586" s="132" t="s">
        <v>30</v>
      </c>
      <c r="AX586" s="133">
        <v>45751</v>
      </c>
      <c r="AY586" s="134"/>
      <c r="AZ586" s="134"/>
      <c r="BA586" s="134" t="str">
        <f t="shared" si="355"/>
        <v/>
      </c>
      <c r="BB586" s="134" t="str">
        <f>IF(OR(AY586="",AZ586=""),"",SUMIFS('تحميل المصنعيات'!$N:$N,'تحميل المصنعيات'!$F:$F,AZ$2,'تحميل المصنعيات'!$D:$D,AX586))</f>
        <v/>
      </c>
      <c r="BC586" s="135" t="str">
        <f t="shared" si="341"/>
        <v/>
      </c>
      <c r="BD586" s="135" t="str">
        <f t="shared" si="356"/>
        <v/>
      </c>
      <c r="BE586" s="132" t="str">
        <f t="shared" si="330"/>
        <v/>
      </c>
      <c r="BG586" s="132" t="s">
        <v>30</v>
      </c>
      <c r="BH586" s="133">
        <v>45751</v>
      </c>
      <c r="BI586" s="134"/>
      <c r="BJ586" s="134"/>
      <c r="BK586" s="134" t="str">
        <f t="shared" si="357"/>
        <v/>
      </c>
      <c r="BL586" s="134" t="str">
        <f>IF(OR(BI586="",BJ586=""),"",SUMIFS('تحميل المصنعيات'!$N:$N,'تحميل المصنعيات'!$F:$F,BJ$2,'تحميل المصنعيات'!$D:$D,BH586))</f>
        <v/>
      </c>
      <c r="BM586" s="135" t="str">
        <f t="shared" si="342"/>
        <v/>
      </c>
      <c r="BN586" s="135" t="str">
        <f t="shared" si="343"/>
        <v/>
      </c>
      <c r="BO586" s="132" t="str">
        <f t="shared" si="331"/>
        <v/>
      </c>
      <c r="BQ586" s="132" t="s">
        <v>30</v>
      </c>
      <c r="BR586" s="133">
        <v>45751</v>
      </c>
      <c r="BS586" s="134"/>
      <c r="BT586" s="134"/>
      <c r="BU586" s="134" t="str">
        <f t="shared" si="358"/>
        <v/>
      </c>
      <c r="BV586" s="134" t="str">
        <f>IF(OR(BS586="",BT586=""),"",SUMIFS('تحميل المصنعيات'!$N:$N,'تحميل المصنعيات'!$F:$F,BT$2,'تحميل المصنعيات'!$D:$D,BR586))</f>
        <v/>
      </c>
      <c r="BW586" s="135" t="str">
        <f t="shared" si="344"/>
        <v/>
      </c>
      <c r="BX586" s="135" t="str">
        <f t="shared" si="359"/>
        <v/>
      </c>
      <c r="BY586" s="132" t="str">
        <f t="shared" si="332"/>
        <v/>
      </c>
      <c r="CA586" s="132" t="s">
        <v>30</v>
      </c>
      <c r="CB586" s="133">
        <v>45751</v>
      </c>
      <c r="CC586" s="134"/>
      <c r="CD586" s="134"/>
      <c r="CE586" s="134" t="str">
        <f t="shared" si="360"/>
        <v/>
      </c>
      <c r="CF586" s="134" t="str">
        <f>IF(OR(CC586="",CD586=""),"",SUMIFS('تحميل المصنعيات'!$N:$N,'تحميل المصنعيات'!$F:$F,CD$2,'تحميل المصنعيات'!$D:$D,CB586))</f>
        <v/>
      </c>
      <c r="CG586" s="135" t="str">
        <f t="shared" si="345"/>
        <v/>
      </c>
      <c r="CH586" s="135" t="str">
        <f t="shared" si="346"/>
        <v/>
      </c>
      <c r="CI586" s="132" t="str">
        <f t="shared" si="333"/>
        <v/>
      </c>
      <c r="CK586" s="132" t="s">
        <v>30</v>
      </c>
      <c r="CL586" s="133">
        <v>45751</v>
      </c>
      <c r="CM586" s="134"/>
      <c r="CN586" s="134"/>
      <c r="CO586" s="134" t="str">
        <f t="shared" si="361"/>
        <v/>
      </c>
      <c r="CP586" s="134" t="str">
        <f>IF(OR(CM586="",CN586=""),"",SUMIFS('تحميل المصنعيات'!$N:$N,'تحميل المصنعيات'!$F:$F,CN$2,'تحميل المصنعيات'!$D:$D,CL586))</f>
        <v/>
      </c>
      <c r="CQ586" s="135" t="str">
        <f t="shared" si="347"/>
        <v/>
      </c>
      <c r="CR586" s="135" t="str">
        <f t="shared" si="348"/>
        <v/>
      </c>
      <c r="CS586" s="132" t="str">
        <f t="shared" si="334"/>
        <v/>
      </c>
    </row>
    <row r="587" spans="9:97" x14ac:dyDescent="0.25">
      <c r="I587" s="4" t="s">
        <v>8</v>
      </c>
      <c r="J587" s="5">
        <v>45752</v>
      </c>
      <c r="K587" s="6"/>
      <c r="L587" s="6"/>
      <c r="M587" s="6" t="str">
        <f t="shared" si="349"/>
        <v/>
      </c>
      <c r="N587" s="6" t="str">
        <f>IF(OR(K587="",L587=""),"",SUMIFS('تحميل المصنعيات'!$N:$N,'تحميل المصنعيات'!$F:$F,L$2,'تحميل المصنعيات'!$D:$D,J587))</f>
        <v/>
      </c>
      <c r="O587" s="55" t="str">
        <f t="shared" si="335"/>
        <v/>
      </c>
      <c r="P587" s="55" t="str">
        <f t="shared" si="362"/>
        <v/>
      </c>
      <c r="Q587" s="129" t="str">
        <f t="shared" si="350"/>
        <v/>
      </c>
      <c r="S587" s="4" t="s">
        <v>8</v>
      </c>
      <c r="T587" s="5">
        <v>45752</v>
      </c>
      <c r="U587" s="6"/>
      <c r="V587" s="6"/>
      <c r="W587" s="6" t="str">
        <f t="shared" si="351"/>
        <v/>
      </c>
      <c r="X587" s="6" t="str">
        <f>IF(OR(U587="",V587=""),"",SUMIFS('تحميل المصنعيات'!$N:$N,'تحميل المصنعيات'!$F:$F,V$2,'تحميل المصنعيات'!$D:$D,T587))</f>
        <v/>
      </c>
      <c r="Y587" s="55" t="str">
        <f t="shared" si="336"/>
        <v/>
      </c>
      <c r="Z587" s="55" t="str">
        <f t="shared" si="337"/>
        <v/>
      </c>
      <c r="AA587" s="129" t="str">
        <f t="shared" si="327"/>
        <v/>
      </c>
      <c r="AC587" s="4" t="s">
        <v>8</v>
      </c>
      <c r="AD587" s="5">
        <v>45752</v>
      </c>
      <c r="AE587" s="6"/>
      <c r="AF587" s="6"/>
      <c r="AG587" s="6" t="str">
        <f t="shared" si="352"/>
        <v/>
      </c>
      <c r="AH587" s="6" t="str">
        <f>IF(OR(AE587="",AF587=""),"",SUMIFS('تحميل المصنعيات'!$N:$N,'تحميل المصنعيات'!$F:$F,AF$2,'تحميل المصنعيات'!$D:$D,AD587))</f>
        <v/>
      </c>
      <c r="AI587" s="55" t="str">
        <f t="shared" si="338"/>
        <v/>
      </c>
      <c r="AJ587" s="55" t="str">
        <f t="shared" si="353"/>
        <v/>
      </c>
      <c r="AK587" s="129" t="str">
        <f t="shared" si="328"/>
        <v/>
      </c>
      <c r="AM587" s="4" t="s">
        <v>8</v>
      </c>
      <c r="AN587" s="5">
        <v>45752</v>
      </c>
      <c r="AO587" s="6"/>
      <c r="AP587" s="6"/>
      <c r="AQ587" s="6" t="str">
        <f t="shared" si="354"/>
        <v/>
      </c>
      <c r="AR587" s="6" t="str">
        <f>IF(OR(AO587="",AP587=""),"",SUMIFS('تحميل المصنعيات'!$N:$N,'تحميل المصنعيات'!$F:$F,AP$2,'تحميل المصنعيات'!$D:$D,AN587))</f>
        <v/>
      </c>
      <c r="AS587" s="55" t="str">
        <f t="shared" si="339"/>
        <v/>
      </c>
      <c r="AT587" s="55" t="str">
        <f t="shared" si="340"/>
        <v/>
      </c>
      <c r="AU587" s="129" t="str">
        <f t="shared" si="329"/>
        <v/>
      </c>
      <c r="AW587" s="4" t="s">
        <v>8</v>
      </c>
      <c r="AX587" s="5">
        <v>45752</v>
      </c>
      <c r="AY587" s="6"/>
      <c r="AZ587" s="6"/>
      <c r="BA587" s="6" t="str">
        <f t="shared" si="355"/>
        <v/>
      </c>
      <c r="BB587" s="6" t="str">
        <f>IF(OR(AY587="",AZ587=""),"",SUMIFS('تحميل المصنعيات'!$N:$N,'تحميل المصنعيات'!$F:$F,AZ$2,'تحميل المصنعيات'!$D:$D,AX587))</f>
        <v/>
      </c>
      <c r="BC587" s="55" t="str">
        <f t="shared" si="341"/>
        <v/>
      </c>
      <c r="BD587" s="55" t="str">
        <f t="shared" si="356"/>
        <v/>
      </c>
      <c r="BE587" s="129" t="str">
        <f t="shared" si="330"/>
        <v/>
      </c>
      <c r="BG587" s="4" t="s">
        <v>8</v>
      </c>
      <c r="BH587" s="5">
        <v>45752</v>
      </c>
      <c r="BI587" s="6"/>
      <c r="BJ587" s="6"/>
      <c r="BK587" s="6" t="str">
        <f t="shared" si="357"/>
        <v/>
      </c>
      <c r="BL587" s="6" t="str">
        <f>IF(OR(BI587="",BJ587=""),"",SUMIFS('تحميل المصنعيات'!$N:$N,'تحميل المصنعيات'!$F:$F,BJ$2,'تحميل المصنعيات'!$D:$D,BH587))</f>
        <v/>
      </c>
      <c r="BM587" s="55" t="str">
        <f t="shared" si="342"/>
        <v/>
      </c>
      <c r="BN587" s="55" t="str">
        <f t="shared" si="343"/>
        <v/>
      </c>
      <c r="BO587" s="129" t="str">
        <f t="shared" si="331"/>
        <v/>
      </c>
      <c r="BQ587" s="4" t="s">
        <v>8</v>
      </c>
      <c r="BR587" s="5">
        <v>45752</v>
      </c>
      <c r="BS587" s="6"/>
      <c r="BT587" s="6"/>
      <c r="BU587" s="6" t="str">
        <f t="shared" si="358"/>
        <v/>
      </c>
      <c r="BV587" s="6" t="str">
        <f>IF(OR(BS587="",BT587=""),"",SUMIFS('تحميل المصنعيات'!$N:$N,'تحميل المصنعيات'!$F:$F,BT$2,'تحميل المصنعيات'!$D:$D,BR587))</f>
        <v/>
      </c>
      <c r="BW587" s="55" t="str">
        <f t="shared" si="344"/>
        <v/>
      </c>
      <c r="BX587" s="55" t="str">
        <f t="shared" si="359"/>
        <v/>
      </c>
      <c r="BY587" s="129" t="str">
        <f t="shared" si="332"/>
        <v/>
      </c>
      <c r="CA587" s="4" t="s">
        <v>8</v>
      </c>
      <c r="CB587" s="5">
        <v>45752</v>
      </c>
      <c r="CC587" s="6"/>
      <c r="CD587" s="6"/>
      <c r="CE587" s="6" t="str">
        <f t="shared" si="360"/>
        <v/>
      </c>
      <c r="CF587" s="6" t="str">
        <f>IF(OR(CC587="",CD587=""),"",SUMIFS('تحميل المصنعيات'!$N:$N,'تحميل المصنعيات'!$F:$F,CD$2,'تحميل المصنعيات'!$D:$D,CB587))</f>
        <v/>
      </c>
      <c r="CG587" s="55" t="str">
        <f t="shared" si="345"/>
        <v/>
      </c>
      <c r="CH587" s="55" t="str">
        <f t="shared" si="346"/>
        <v/>
      </c>
      <c r="CI587" s="129" t="str">
        <f t="shared" si="333"/>
        <v/>
      </c>
      <c r="CK587" s="4" t="s">
        <v>8</v>
      </c>
      <c r="CL587" s="5">
        <v>45752</v>
      </c>
      <c r="CM587" s="6"/>
      <c r="CN587" s="6"/>
      <c r="CO587" s="6" t="str">
        <f t="shared" si="361"/>
        <v/>
      </c>
      <c r="CP587" s="6" t="str">
        <f>IF(OR(CM587="",CN587=""),"",SUMIFS('تحميل المصنعيات'!$N:$N,'تحميل المصنعيات'!$F:$F,CN$2,'تحميل المصنعيات'!$D:$D,CL587))</f>
        <v/>
      </c>
      <c r="CQ587" s="55" t="str">
        <f t="shared" si="347"/>
        <v/>
      </c>
      <c r="CR587" s="55" t="str">
        <f t="shared" si="348"/>
        <v/>
      </c>
      <c r="CS587" s="129" t="str">
        <f t="shared" si="334"/>
        <v/>
      </c>
    </row>
    <row r="588" spans="9:97" x14ac:dyDescent="0.25">
      <c r="I588" s="4" t="s">
        <v>9</v>
      </c>
      <c r="J588" s="5">
        <v>45753</v>
      </c>
      <c r="K588" s="6"/>
      <c r="L588" s="6"/>
      <c r="M588" s="6" t="str">
        <f t="shared" si="349"/>
        <v/>
      </c>
      <c r="N588" s="6" t="str">
        <f>IF(OR(K588="",L588=""),"",SUMIFS('تحميل المصنعيات'!$N:$N,'تحميل المصنعيات'!$F:$F,L$2,'تحميل المصنعيات'!$D:$D,J588))</f>
        <v/>
      </c>
      <c r="O588" s="55" t="str">
        <f t="shared" si="335"/>
        <v/>
      </c>
      <c r="P588" s="55" t="str">
        <f t="shared" si="362"/>
        <v/>
      </c>
      <c r="Q588" s="129" t="str">
        <f t="shared" si="350"/>
        <v/>
      </c>
      <c r="S588" s="4" t="s">
        <v>9</v>
      </c>
      <c r="T588" s="5">
        <v>45753</v>
      </c>
      <c r="U588" s="6"/>
      <c r="V588" s="6"/>
      <c r="W588" s="6" t="str">
        <f t="shared" si="351"/>
        <v/>
      </c>
      <c r="X588" s="6" t="str">
        <f>IF(OR(U588="",V588=""),"",SUMIFS('تحميل المصنعيات'!$N:$N,'تحميل المصنعيات'!$F:$F,V$2,'تحميل المصنعيات'!$D:$D,T588))</f>
        <v/>
      </c>
      <c r="Y588" s="55" t="str">
        <f t="shared" si="336"/>
        <v/>
      </c>
      <c r="Z588" s="55" t="str">
        <f t="shared" si="337"/>
        <v/>
      </c>
      <c r="AA588" s="129" t="str">
        <f t="shared" si="327"/>
        <v/>
      </c>
      <c r="AC588" s="4" t="s">
        <v>9</v>
      </c>
      <c r="AD588" s="5">
        <v>45753</v>
      </c>
      <c r="AE588" s="6"/>
      <c r="AF588" s="6"/>
      <c r="AG588" s="6" t="str">
        <f t="shared" si="352"/>
        <v/>
      </c>
      <c r="AH588" s="6" t="str">
        <f>IF(OR(AE588="",AF588=""),"",SUMIFS('تحميل المصنعيات'!$N:$N,'تحميل المصنعيات'!$F:$F,AF$2,'تحميل المصنعيات'!$D:$D,AD588))</f>
        <v/>
      </c>
      <c r="AI588" s="55" t="str">
        <f t="shared" si="338"/>
        <v/>
      </c>
      <c r="AJ588" s="55" t="str">
        <f t="shared" si="353"/>
        <v/>
      </c>
      <c r="AK588" s="129" t="str">
        <f t="shared" si="328"/>
        <v/>
      </c>
      <c r="AM588" s="4" t="s">
        <v>9</v>
      </c>
      <c r="AN588" s="5">
        <v>45753</v>
      </c>
      <c r="AO588" s="6"/>
      <c r="AP588" s="6"/>
      <c r="AQ588" s="6" t="str">
        <f t="shared" si="354"/>
        <v/>
      </c>
      <c r="AR588" s="6" t="str">
        <f>IF(OR(AO588="",AP588=""),"",SUMIFS('تحميل المصنعيات'!$N:$N,'تحميل المصنعيات'!$F:$F,AP$2,'تحميل المصنعيات'!$D:$D,AN588))</f>
        <v/>
      </c>
      <c r="AS588" s="55" t="str">
        <f t="shared" si="339"/>
        <v/>
      </c>
      <c r="AT588" s="55" t="str">
        <f t="shared" si="340"/>
        <v/>
      </c>
      <c r="AU588" s="129" t="str">
        <f t="shared" si="329"/>
        <v/>
      </c>
      <c r="AW588" s="4" t="s">
        <v>9</v>
      </c>
      <c r="AX588" s="5">
        <v>45753</v>
      </c>
      <c r="AY588" s="6"/>
      <c r="AZ588" s="6"/>
      <c r="BA588" s="6" t="str">
        <f t="shared" si="355"/>
        <v/>
      </c>
      <c r="BB588" s="6" t="str">
        <f>IF(OR(AY588="",AZ588=""),"",SUMIFS('تحميل المصنعيات'!$N:$N,'تحميل المصنعيات'!$F:$F,AZ$2,'تحميل المصنعيات'!$D:$D,AX588))</f>
        <v/>
      </c>
      <c r="BC588" s="55" t="str">
        <f t="shared" si="341"/>
        <v/>
      </c>
      <c r="BD588" s="55" t="str">
        <f t="shared" si="356"/>
        <v/>
      </c>
      <c r="BE588" s="129" t="str">
        <f t="shared" si="330"/>
        <v/>
      </c>
      <c r="BG588" s="4" t="s">
        <v>9</v>
      </c>
      <c r="BH588" s="5">
        <v>45753</v>
      </c>
      <c r="BI588" s="6"/>
      <c r="BJ588" s="6"/>
      <c r="BK588" s="6" t="str">
        <f t="shared" si="357"/>
        <v/>
      </c>
      <c r="BL588" s="6" t="str">
        <f>IF(OR(BI588="",BJ588=""),"",SUMIFS('تحميل المصنعيات'!$N:$N,'تحميل المصنعيات'!$F:$F,BJ$2,'تحميل المصنعيات'!$D:$D,BH588))</f>
        <v/>
      </c>
      <c r="BM588" s="55" t="str">
        <f t="shared" si="342"/>
        <v/>
      </c>
      <c r="BN588" s="55" t="str">
        <f t="shared" si="343"/>
        <v/>
      </c>
      <c r="BO588" s="129" t="str">
        <f t="shared" si="331"/>
        <v/>
      </c>
      <c r="BQ588" s="4" t="s">
        <v>9</v>
      </c>
      <c r="BR588" s="5">
        <v>45753</v>
      </c>
      <c r="BS588" s="6"/>
      <c r="BT588" s="6"/>
      <c r="BU588" s="6" t="str">
        <f t="shared" si="358"/>
        <v/>
      </c>
      <c r="BV588" s="6" t="str">
        <f>IF(OR(BS588="",BT588=""),"",SUMIFS('تحميل المصنعيات'!$N:$N,'تحميل المصنعيات'!$F:$F,BT$2,'تحميل المصنعيات'!$D:$D,BR588))</f>
        <v/>
      </c>
      <c r="BW588" s="55" t="str">
        <f t="shared" si="344"/>
        <v/>
      </c>
      <c r="BX588" s="55" t="str">
        <f t="shared" si="359"/>
        <v/>
      </c>
      <c r="BY588" s="129" t="str">
        <f t="shared" si="332"/>
        <v/>
      </c>
      <c r="CA588" s="4" t="s">
        <v>9</v>
      </c>
      <c r="CB588" s="5">
        <v>45753</v>
      </c>
      <c r="CC588" s="6"/>
      <c r="CD588" s="6"/>
      <c r="CE588" s="6" t="str">
        <f t="shared" si="360"/>
        <v/>
      </c>
      <c r="CF588" s="6" t="str">
        <f>IF(OR(CC588="",CD588=""),"",SUMIFS('تحميل المصنعيات'!$N:$N,'تحميل المصنعيات'!$F:$F,CD$2,'تحميل المصنعيات'!$D:$D,CB588))</f>
        <v/>
      </c>
      <c r="CG588" s="55" t="str">
        <f t="shared" si="345"/>
        <v/>
      </c>
      <c r="CH588" s="55" t="str">
        <f t="shared" si="346"/>
        <v/>
      </c>
      <c r="CI588" s="129" t="str">
        <f t="shared" si="333"/>
        <v/>
      </c>
      <c r="CK588" s="4" t="s">
        <v>9</v>
      </c>
      <c r="CL588" s="5">
        <v>45753</v>
      </c>
      <c r="CM588" s="6"/>
      <c r="CN588" s="6"/>
      <c r="CO588" s="6" t="str">
        <f t="shared" si="361"/>
        <v/>
      </c>
      <c r="CP588" s="6" t="str">
        <f>IF(OR(CM588="",CN588=""),"",SUMIFS('تحميل المصنعيات'!$N:$N,'تحميل المصنعيات'!$F:$F,CN$2,'تحميل المصنعيات'!$D:$D,CL588))</f>
        <v/>
      </c>
      <c r="CQ588" s="55" t="str">
        <f t="shared" si="347"/>
        <v/>
      </c>
      <c r="CR588" s="55" t="str">
        <f t="shared" si="348"/>
        <v/>
      </c>
      <c r="CS588" s="129" t="str">
        <f t="shared" si="334"/>
        <v/>
      </c>
    </row>
    <row r="589" spans="9:97" x14ac:dyDescent="0.25">
      <c r="I589" s="4" t="s">
        <v>10</v>
      </c>
      <c r="J589" s="5">
        <v>45754</v>
      </c>
      <c r="K589" s="6"/>
      <c r="L589" s="6"/>
      <c r="M589" s="6" t="str">
        <f t="shared" si="349"/>
        <v/>
      </c>
      <c r="N589" s="6" t="str">
        <f>IF(OR(K589="",L589=""),"",SUMIFS('تحميل المصنعيات'!$N:$N,'تحميل المصنعيات'!$F:$F,L$2,'تحميل المصنعيات'!$D:$D,J589))</f>
        <v/>
      </c>
      <c r="O589" s="55" t="str">
        <f t="shared" si="335"/>
        <v/>
      </c>
      <c r="P589" s="55" t="str">
        <f t="shared" si="362"/>
        <v/>
      </c>
      <c r="Q589" s="129" t="str">
        <f t="shared" si="350"/>
        <v/>
      </c>
      <c r="S589" s="4" t="s">
        <v>10</v>
      </c>
      <c r="T589" s="5">
        <v>45754</v>
      </c>
      <c r="U589" s="6"/>
      <c r="V589" s="6"/>
      <c r="W589" s="6" t="str">
        <f t="shared" si="351"/>
        <v/>
      </c>
      <c r="X589" s="6" t="str">
        <f>IF(OR(U589="",V589=""),"",SUMIFS('تحميل المصنعيات'!$N:$N,'تحميل المصنعيات'!$F:$F,V$2,'تحميل المصنعيات'!$D:$D,T589))</f>
        <v/>
      </c>
      <c r="Y589" s="55" t="str">
        <f t="shared" si="336"/>
        <v/>
      </c>
      <c r="Z589" s="55" t="str">
        <f t="shared" si="337"/>
        <v/>
      </c>
      <c r="AA589" s="129" t="str">
        <f t="shared" si="327"/>
        <v/>
      </c>
      <c r="AC589" s="4" t="s">
        <v>10</v>
      </c>
      <c r="AD589" s="5">
        <v>45754</v>
      </c>
      <c r="AE589" s="6"/>
      <c r="AF589" s="6"/>
      <c r="AG589" s="6" t="str">
        <f t="shared" si="352"/>
        <v/>
      </c>
      <c r="AH589" s="6" t="str">
        <f>IF(OR(AE589="",AF589=""),"",SUMIFS('تحميل المصنعيات'!$N:$N,'تحميل المصنعيات'!$F:$F,AF$2,'تحميل المصنعيات'!$D:$D,AD589))</f>
        <v/>
      </c>
      <c r="AI589" s="55" t="str">
        <f t="shared" si="338"/>
        <v/>
      </c>
      <c r="AJ589" s="55" t="str">
        <f t="shared" si="353"/>
        <v/>
      </c>
      <c r="AK589" s="129" t="str">
        <f t="shared" si="328"/>
        <v/>
      </c>
      <c r="AM589" s="4" t="s">
        <v>10</v>
      </c>
      <c r="AN589" s="5">
        <v>45754</v>
      </c>
      <c r="AO589" s="6"/>
      <c r="AP589" s="6"/>
      <c r="AQ589" s="6" t="str">
        <f t="shared" si="354"/>
        <v/>
      </c>
      <c r="AR589" s="6" t="str">
        <f>IF(OR(AO589="",AP589=""),"",SUMIFS('تحميل المصنعيات'!$N:$N,'تحميل المصنعيات'!$F:$F,AP$2,'تحميل المصنعيات'!$D:$D,AN589))</f>
        <v/>
      </c>
      <c r="AS589" s="55" t="str">
        <f t="shared" si="339"/>
        <v/>
      </c>
      <c r="AT589" s="55" t="str">
        <f t="shared" si="340"/>
        <v/>
      </c>
      <c r="AU589" s="129" t="str">
        <f t="shared" si="329"/>
        <v/>
      </c>
      <c r="AW589" s="4" t="s">
        <v>10</v>
      </c>
      <c r="AX589" s="5">
        <v>45754</v>
      </c>
      <c r="AY589" s="6"/>
      <c r="AZ589" s="6"/>
      <c r="BA589" s="6" t="str">
        <f t="shared" si="355"/>
        <v/>
      </c>
      <c r="BB589" s="6" t="str">
        <f>IF(OR(AY589="",AZ589=""),"",SUMIFS('تحميل المصنعيات'!$N:$N,'تحميل المصنعيات'!$F:$F,AZ$2,'تحميل المصنعيات'!$D:$D,AX589))</f>
        <v/>
      </c>
      <c r="BC589" s="55" t="str">
        <f t="shared" si="341"/>
        <v/>
      </c>
      <c r="BD589" s="55" t="str">
        <f t="shared" si="356"/>
        <v/>
      </c>
      <c r="BE589" s="129" t="str">
        <f t="shared" si="330"/>
        <v/>
      </c>
      <c r="BG589" s="4" t="s">
        <v>10</v>
      </c>
      <c r="BH589" s="5">
        <v>45754</v>
      </c>
      <c r="BI589" s="6"/>
      <c r="BJ589" s="6"/>
      <c r="BK589" s="6" t="str">
        <f t="shared" si="357"/>
        <v/>
      </c>
      <c r="BL589" s="6" t="str">
        <f>IF(OR(BI589="",BJ589=""),"",SUMIFS('تحميل المصنعيات'!$N:$N,'تحميل المصنعيات'!$F:$F,BJ$2,'تحميل المصنعيات'!$D:$D,BH589))</f>
        <v/>
      </c>
      <c r="BM589" s="55" t="str">
        <f t="shared" si="342"/>
        <v/>
      </c>
      <c r="BN589" s="55" t="str">
        <f t="shared" si="343"/>
        <v/>
      </c>
      <c r="BO589" s="129" t="str">
        <f t="shared" si="331"/>
        <v/>
      </c>
      <c r="BQ589" s="4" t="s">
        <v>10</v>
      </c>
      <c r="BR589" s="5">
        <v>45754</v>
      </c>
      <c r="BS589" s="6"/>
      <c r="BT589" s="6"/>
      <c r="BU589" s="6" t="str">
        <f t="shared" si="358"/>
        <v/>
      </c>
      <c r="BV589" s="6" t="str">
        <f>IF(OR(BS589="",BT589=""),"",SUMIFS('تحميل المصنعيات'!$N:$N,'تحميل المصنعيات'!$F:$F,BT$2,'تحميل المصنعيات'!$D:$D,BR589))</f>
        <v/>
      </c>
      <c r="BW589" s="55" t="str">
        <f t="shared" si="344"/>
        <v/>
      </c>
      <c r="BX589" s="55" t="str">
        <f t="shared" si="359"/>
        <v/>
      </c>
      <c r="BY589" s="129" t="str">
        <f t="shared" si="332"/>
        <v/>
      </c>
      <c r="CA589" s="4" t="s">
        <v>10</v>
      </c>
      <c r="CB589" s="5">
        <v>45754</v>
      </c>
      <c r="CC589" s="6"/>
      <c r="CD589" s="6"/>
      <c r="CE589" s="6" t="str">
        <f t="shared" si="360"/>
        <v/>
      </c>
      <c r="CF589" s="6" t="str">
        <f>IF(OR(CC589="",CD589=""),"",SUMIFS('تحميل المصنعيات'!$N:$N,'تحميل المصنعيات'!$F:$F,CD$2,'تحميل المصنعيات'!$D:$D,CB589))</f>
        <v/>
      </c>
      <c r="CG589" s="55" t="str">
        <f t="shared" si="345"/>
        <v/>
      </c>
      <c r="CH589" s="55" t="str">
        <f t="shared" si="346"/>
        <v/>
      </c>
      <c r="CI589" s="129" t="str">
        <f t="shared" si="333"/>
        <v/>
      </c>
      <c r="CK589" s="4" t="s">
        <v>10</v>
      </c>
      <c r="CL589" s="5">
        <v>45754</v>
      </c>
      <c r="CM589" s="6"/>
      <c r="CN589" s="6"/>
      <c r="CO589" s="6" t="str">
        <f t="shared" si="361"/>
        <v/>
      </c>
      <c r="CP589" s="6" t="str">
        <f>IF(OR(CM589="",CN589=""),"",SUMIFS('تحميل المصنعيات'!$N:$N,'تحميل المصنعيات'!$F:$F,CN$2,'تحميل المصنعيات'!$D:$D,CL589))</f>
        <v/>
      </c>
      <c r="CQ589" s="55" t="str">
        <f t="shared" si="347"/>
        <v/>
      </c>
      <c r="CR589" s="55" t="str">
        <f t="shared" si="348"/>
        <v/>
      </c>
      <c r="CS589" s="129" t="str">
        <f t="shared" si="334"/>
        <v/>
      </c>
    </row>
    <row r="590" spans="9:97" x14ac:dyDescent="0.25">
      <c r="I590" s="4" t="s">
        <v>11</v>
      </c>
      <c r="J590" s="5">
        <v>45755</v>
      </c>
      <c r="K590" s="6"/>
      <c r="L590" s="6"/>
      <c r="M590" s="6" t="str">
        <f t="shared" si="349"/>
        <v/>
      </c>
      <c r="N590" s="6" t="str">
        <f>IF(OR(K590="",L590=""),"",SUMIFS('تحميل المصنعيات'!$N:$N,'تحميل المصنعيات'!$F:$F,L$2,'تحميل المصنعيات'!$D:$D,J590))</f>
        <v/>
      </c>
      <c r="O590" s="55" t="str">
        <f t="shared" si="335"/>
        <v/>
      </c>
      <c r="P590" s="55" t="str">
        <f t="shared" si="362"/>
        <v/>
      </c>
      <c r="Q590" s="129" t="str">
        <f t="shared" si="350"/>
        <v/>
      </c>
      <c r="S590" s="4" t="s">
        <v>11</v>
      </c>
      <c r="T590" s="5">
        <v>45755</v>
      </c>
      <c r="U590" s="6"/>
      <c r="V590" s="6"/>
      <c r="W590" s="6" t="str">
        <f t="shared" si="351"/>
        <v/>
      </c>
      <c r="X590" s="6" t="str">
        <f>IF(OR(U590="",V590=""),"",SUMIFS('تحميل المصنعيات'!$N:$N,'تحميل المصنعيات'!$F:$F,V$2,'تحميل المصنعيات'!$D:$D,T590))</f>
        <v/>
      </c>
      <c r="Y590" s="55" t="str">
        <f t="shared" si="336"/>
        <v/>
      </c>
      <c r="Z590" s="55" t="str">
        <f t="shared" si="337"/>
        <v/>
      </c>
      <c r="AA590" s="129" t="str">
        <f t="shared" si="327"/>
        <v/>
      </c>
      <c r="AC590" s="4" t="s">
        <v>11</v>
      </c>
      <c r="AD590" s="5">
        <v>45755</v>
      </c>
      <c r="AE590" s="6"/>
      <c r="AF590" s="6"/>
      <c r="AG590" s="6" t="str">
        <f t="shared" si="352"/>
        <v/>
      </c>
      <c r="AH590" s="6" t="str">
        <f>IF(OR(AE590="",AF590=""),"",SUMIFS('تحميل المصنعيات'!$N:$N,'تحميل المصنعيات'!$F:$F,AF$2,'تحميل المصنعيات'!$D:$D,AD590))</f>
        <v/>
      </c>
      <c r="AI590" s="55" t="str">
        <f t="shared" si="338"/>
        <v/>
      </c>
      <c r="AJ590" s="55" t="str">
        <f t="shared" si="353"/>
        <v/>
      </c>
      <c r="AK590" s="129" t="str">
        <f t="shared" si="328"/>
        <v/>
      </c>
      <c r="AM590" s="4" t="s">
        <v>11</v>
      </c>
      <c r="AN590" s="5">
        <v>45755</v>
      </c>
      <c r="AO590" s="6"/>
      <c r="AP590" s="6"/>
      <c r="AQ590" s="6" t="str">
        <f t="shared" si="354"/>
        <v/>
      </c>
      <c r="AR590" s="6" t="str">
        <f>IF(OR(AO590="",AP590=""),"",SUMIFS('تحميل المصنعيات'!$N:$N,'تحميل المصنعيات'!$F:$F,AP$2,'تحميل المصنعيات'!$D:$D,AN590))</f>
        <v/>
      </c>
      <c r="AS590" s="55" t="str">
        <f t="shared" si="339"/>
        <v/>
      </c>
      <c r="AT590" s="55" t="str">
        <f t="shared" si="340"/>
        <v/>
      </c>
      <c r="AU590" s="129" t="str">
        <f t="shared" si="329"/>
        <v/>
      </c>
      <c r="AW590" s="4" t="s">
        <v>11</v>
      </c>
      <c r="AX590" s="5">
        <v>45755</v>
      </c>
      <c r="AY590" s="6"/>
      <c r="AZ590" s="6"/>
      <c r="BA590" s="6" t="str">
        <f t="shared" si="355"/>
        <v/>
      </c>
      <c r="BB590" s="6" t="str">
        <f>IF(OR(AY590="",AZ590=""),"",SUMIFS('تحميل المصنعيات'!$N:$N,'تحميل المصنعيات'!$F:$F,AZ$2,'تحميل المصنعيات'!$D:$D,AX590))</f>
        <v/>
      </c>
      <c r="BC590" s="55" t="str">
        <f t="shared" si="341"/>
        <v/>
      </c>
      <c r="BD590" s="55" t="str">
        <f t="shared" si="356"/>
        <v/>
      </c>
      <c r="BE590" s="129" t="str">
        <f t="shared" si="330"/>
        <v/>
      </c>
      <c r="BG590" s="4" t="s">
        <v>11</v>
      </c>
      <c r="BH590" s="5">
        <v>45755</v>
      </c>
      <c r="BI590" s="6"/>
      <c r="BJ590" s="6"/>
      <c r="BK590" s="6" t="str">
        <f t="shared" si="357"/>
        <v/>
      </c>
      <c r="BL590" s="6" t="str">
        <f>IF(OR(BI590="",BJ590=""),"",SUMIFS('تحميل المصنعيات'!$N:$N,'تحميل المصنعيات'!$F:$F,BJ$2,'تحميل المصنعيات'!$D:$D,BH590))</f>
        <v/>
      </c>
      <c r="BM590" s="55" t="str">
        <f t="shared" si="342"/>
        <v/>
      </c>
      <c r="BN590" s="55" t="str">
        <f t="shared" si="343"/>
        <v/>
      </c>
      <c r="BO590" s="129" t="str">
        <f t="shared" si="331"/>
        <v/>
      </c>
      <c r="BQ590" s="4" t="s">
        <v>11</v>
      </c>
      <c r="BR590" s="5">
        <v>45755</v>
      </c>
      <c r="BS590" s="6"/>
      <c r="BT590" s="6"/>
      <c r="BU590" s="6" t="str">
        <f t="shared" si="358"/>
        <v/>
      </c>
      <c r="BV590" s="6" t="str">
        <f>IF(OR(BS590="",BT590=""),"",SUMIFS('تحميل المصنعيات'!$N:$N,'تحميل المصنعيات'!$F:$F,BT$2,'تحميل المصنعيات'!$D:$D,BR590))</f>
        <v/>
      </c>
      <c r="BW590" s="55" t="str">
        <f t="shared" si="344"/>
        <v/>
      </c>
      <c r="BX590" s="55" t="str">
        <f t="shared" si="359"/>
        <v/>
      </c>
      <c r="BY590" s="129" t="str">
        <f t="shared" si="332"/>
        <v/>
      </c>
      <c r="CA590" s="4" t="s">
        <v>11</v>
      </c>
      <c r="CB590" s="5">
        <v>45755</v>
      </c>
      <c r="CC590" s="6"/>
      <c r="CD590" s="6"/>
      <c r="CE590" s="6" t="str">
        <f t="shared" si="360"/>
        <v/>
      </c>
      <c r="CF590" s="6" t="str">
        <f>IF(OR(CC590="",CD590=""),"",SUMIFS('تحميل المصنعيات'!$N:$N,'تحميل المصنعيات'!$F:$F,CD$2,'تحميل المصنعيات'!$D:$D,CB590))</f>
        <v/>
      </c>
      <c r="CG590" s="55" t="str">
        <f t="shared" si="345"/>
        <v/>
      </c>
      <c r="CH590" s="55" t="str">
        <f t="shared" si="346"/>
        <v/>
      </c>
      <c r="CI590" s="129" t="str">
        <f t="shared" si="333"/>
        <v/>
      </c>
      <c r="CK590" s="4" t="s">
        <v>11</v>
      </c>
      <c r="CL590" s="5">
        <v>45755</v>
      </c>
      <c r="CM590" s="6"/>
      <c r="CN590" s="6"/>
      <c r="CO590" s="6" t="str">
        <f t="shared" si="361"/>
        <v/>
      </c>
      <c r="CP590" s="6" t="str">
        <f>IF(OR(CM590="",CN590=""),"",SUMIFS('تحميل المصنعيات'!$N:$N,'تحميل المصنعيات'!$F:$F,CN$2,'تحميل المصنعيات'!$D:$D,CL590))</f>
        <v/>
      </c>
      <c r="CQ590" s="55" t="str">
        <f t="shared" si="347"/>
        <v/>
      </c>
      <c r="CR590" s="55" t="str">
        <f t="shared" si="348"/>
        <v/>
      </c>
      <c r="CS590" s="129" t="str">
        <f t="shared" si="334"/>
        <v/>
      </c>
    </row>
    <row r="591" spans="9:97" x14ac:dyDescent="0.25">
      <c r="I591" s="4" t="s">
        <v>12</v>
      </c>
      <c r="J591" s="5">
        <v>45756</v>
      </c>
      <c r="K591" s="6"/>
      <c r="L591" s="6"/>
      <c r="M591" s="6" t="str">
        <f t="shared" si="349"/>
        <v/>
      </c>
      <c r="N591" s="6" t="str">
        <f>IF(OR(K591="",L591=""),"",SUMIFS('تحميل المصنعيات'!$N:$N,'تحميل المصنعيات'!$F:$F,L$2,'تحميل المصنعيات'!$D:$D,J591))</f>
        <v/>
      </c>
      <c r="O591" s="55" t="str">
        <f t="shared" si="335"/>
        <v/>
      </c>
      <c r="P591" s="55" t="str">
        <f t="shared" si="362"/>
        <v/>
      </c>
      <c r="Q591" s="129" t="str">
        <f t="shared" si="350"/>
        <v/>
      </c>
      <c r="S591" s="4" t="s">
        <v>12</v>
      </c>
      <c r="T591" s="5">
        <v>45756</v>
      </c>
      <c r="U591" s="6"/>
      <c r="V591" s="6"/>
      <c r="W591" s="6" t="str">
        <f t="shared" si="351"/>
        <v/>
      </c>
      <c r="X591" s="6" t="str">
        <f>IF(OR(U591="",V591=""),"",SUMIFS('تحميل المصنعيات'!$N:$N,'تحميل المصنعيات'!$F:$F,V$2,'تحميل المصنعيات'!$D:$D,T591))</f>
        <v/>
      </c>
      <c r="Y591" s="55" t="str">
        <f t="shared" si="336"/>
        <v/>
      </c>
      <c r="Z591" s="55" t="str">
        <f t="shared" si="337"/>
        <v/>
      </c>
      <c r="AA591" s="129" t="str">
        <f t="shared" si="327"/>
        <v/>
      </c>
      <c r="AC591" s="4" t="s">
        <v>12</v>
      </c>
      <c r="AD591" s="5">
        <v>45756</v>
      </c>
      <c r="AE591" s="6"/>
      <c r="AF591" s="6"/>
      <c r="AG591" s="6" t="str">
        <f t="shared" si="352"/>
        <v/>
      </c>
      <c r="AH591" s="6" t="str">
        <f>IF(OR(AE591="",AF591=""),"",SUMIFS('تحميل المصنعيات'!$N:$N,'تحميل المصنعيات'!$F:$F,AF$2,'تحميل المصنعيات'!$D:$D,AD591))</f>
        <v/>
      </c>
      <c r="AI591" s="55" t="str">
        <f t="shared" si="338"/>
        <v/>
      </c>
      <c r="AJ591" s="55" t="str">
        <f t="shared" si="353"/>
        <v/>
      </c>
      <c r="AK591" s="129" t="str">
        <f t="shared" si="328"/>
        <v/>
      </c>
      <c r="AM591" s="4" t="s">
        <v>12</v>
      </c>
      <c r="AN591" s="5">
        <v>45756</v>
      </c>
      <c r="AO591" s="6"/>
      <c r="AP591" s="6"/>
      <c r="AQ591" s="6" t="str">
        <f t="shared" si="354"/>
        <v/>
      </c>
      <c r="AR591" s="6" t="str">
        <f>IF(OR(AO591="",AP591=""),"",SUMIFS('تحميل المصنعيات'!$N:$N,'تحميل المصنعيات'!$F:$F,AP$2,'تحميل المصنعيات'!$D:$D,AN591))</f>
        <v/>
      </c>
      <c r="AS591" s="55" t="str">
        <f t="shared" si="339"/>
        <v/>
      </c>
      <c r="AT591" s="55" t="str">
        <f t="shared" si="340"/>
        <v/>
      </c>
      <c r="AU591" s="129" t="str">
        <f t="shared" si="329"/>
        <v/>
      </c>
      <c r="AW591" s="4" t="s">
        <v>12</v>
      </c>
      <c r="AX591" s="5">
        <v>45756</v>
      </c>
      <c r="AY591" s="6"/>
      <c r="AZ591" s="6"/>
      <c r="BA591" s="6" t="str">
        <f t="shared" si="355"/>
        <v/>
      </c>
      <c r="BB591" s="6" t="str">
        <f>IF(OR(AY591="",AZ591=""),"",SUMIFS('تحميل المصنعيات'!$N:$N,'تحميل المصنعيات'!$F:$F,AZ$2,'تحميل المصنعيات'!$D:$D,AX591))</f>
        <v/>
      </c>
      <c r="BC591" s="55" t="str">
        <f t="shared" si="341"/>
        <v/>
      </c>
      <c r="BD591" s="55" t="str">
        <f t="shared" si="356"/>
        <v/>
      </c>
      <c r="BE591" s="129" t="str">
        <f t="shared" si="330"/>
        <v/>
      </c>
      <c r="BG591" s="4" t="s">
        <v>12</v>
      </c>
      <c r="BH591" s="5">
        <v>45756</v>
      </c>
      <c r="BI591" s="6"/>
      <c r="BJ591" s="6"/>
      <c r="BK591" s="6" t="str">
        <f t="shared" si="357"/>
        <v/>
      </c>
      <c r="BL591" s="6" t="str">
        <f>IF(OR(BI591="",BJ591=""),"",SUMIFS('تحميل المصنعيات'!$N:$N,'تحميل المصنعيات'!$F:$F,BJ$2,'تحميل المصنعيات'!$D:$D,BH591))</f>
        <v/>
      </c>
      <c r="BM591" s="55" t="str">
        <f t="shared" si="342"/>
        <v/>
      </c>
      <c r="BN591" s="55" t="str">
        <f t="shared" si="343"/>
        <v/>
      </c>
      <c r="BO591" s="129" t="str">
        <f t="shared" si="331"/>
        <v/>
      </c>
      <c r="BQ591" s="4" t="s">
        <v>12</v>
      </c>
      <c r="BR591" s="5">
        <v>45756</v>
      </c>
      <c r="BS591" s="6"/>
      <c r="BT591" s="6"/>
      <c r="BU591" s="6" t="str">
        <f t="shared" si="358"/>
        <v/>
      </c>
      <c r="BV591" s="6" t="str">
        <f>IF(OR(BS591="",BT591=""),"",SUMIFS('تحميل المصنعيات'!$N:$N,'تحميل المصنعيات'!$F:$F,BT$2,'تحميل المصنعيات'!$D:$D,BR591))</f>
        <v/>
      </c>
      <c r="BW591" s="55" t="str">
        <f t="shared" si="344"/>
        <v/>
      </c>
      <c r="BX591" s="55" t="str">
        <f t="shared" si="359"/>
        <v/>
      </c>
      <c r="BY591" s="129" t="str">
        <f t="shared" si="332"/>
        <v/>
      </c>
      <c r="CA591" s="4" t="s">
        <v>12</v>
      </c>
      <c r="CB591" s="5">
        <v>45756</v>
      </c>
      <c r="CC591" s="6"/>
      <c r="CD591" s="6"/>
      <c r="CE591" s="6" t="str">
        <f t="shared" si="360"/>
        <v/>
      </c>
      <c r="CF591" s="6" t="str">
        <f>IF(OR(CC591="",CD591=""),"",SUMIFS('تحميل المصنعيات'!$N:$N,'تحميل المصنعيات'!$F:$F,CD$2,'تحميل المصنعيات'!$D:$D,CB591))</f>
        <v/>
      </c>
      <c r="CG591" s="55" t="str">
        <f t="shared" si="345"/>
        <v/>
      </c>
      <c r="CH591" s="55" t="str">
        <f t="shared" si="346"/>
        <v/>
      </c>
      <c r="CI591" s="129" t="str">
        <f t="shared" si="333"/>
        <v/>
      </c>
      <c r="CK591" s="4" t="s">
        <v>12</v>
      </c>
      <c r="CL591" s="5">
        <v>45756</v>
      </c>
      <c r="CM591" s="6"/>
      <c r="CN591" s="6"/>
      <c r="CO591" s="6" t="str">
        <f t="shared" si="361"/>
        <v/>
      </c>
      <c r="CP591" s="6" t="str">
        <f>IF(OR(CM591="",CN591=""),"",SUMIFS('تحميل المصنعيات'!$N:$N,'تحميل المصنعيات'!$F:$F,CN$2,'تحميل المصنعيات'!$D:$D,CL591))</f>
        <v/>
      </c>
      <c r="CQ591" s="55" t="str">
        <f t="shared" si="347"/>
        <v/>
      </c>
      <c r="CR591" s="55" t="str">
        <f t="shared" si="348"/>
        <v/>
      </c>
      <c r="CS591" s="129" t="str">
        <f t="shared" si="334"/>
        <v/>
      </c>
    </row>
    <row r="592" spans="9:97" x14ac:dyDescent="0.25">
      <c r="I592" s="4" t="s">
        <v>13</v>
      </c>
      <c r="J592" s="5">
        <v>45757</v>
      </c>
      <c r="K592" s="6"/>
      <c r="L592" s="6"/>
      <c r="M592" s="6" t="str">
        <f t="shared" si="349"/>
        <v/>
      </c>
      <c r="N592" s="6" t="str">
        <f>IF(OR(K592="",L592=""),"",SUMIFS('تحميل المصنعيات'!$N:$N,'تحميل المصنعيات'!$F:$F,L$2,'تحميل المصنعيات'!$D:$D,J592))</f>
        <v/>
      </c>
      <c r="O592" s="55" t="str">
        <f t="shared" si="335"/>
        <v/>
      </c>
      <c r="P592" s="55" t="str">
        <f t="shared" si="362"/>
        <v/>
      </c>
      <c r="Q592" s="129" t="str">
        <f t="shared" si="350"/>
        <v/>
      </c>
      <c r="S592" s="4" t="s">
        <v>13</v>
      </c>
      <c r="T592" s="5">
        <v>45757</v>
      </c>
      <c r="U592" s="6"/>
      <c r="V592" s="6"/>
      <c r="W592" s="6" t="str">
        <f t="shared" si="351"/>
        <v/>
      </c>
      <c r="X592" s="6" t="str">
        <f>IF(OR(U592="",V592=""),"",SUMIFS('تحميل المصنعيات'!$N:$N,'تحميل المصنعيات'!$F:$F,V$2,'تحميل المصنعيات'!$D:$D,T592))</f>
        <v/>
      </c>
      <c r="Y592" s="55" t="str">
        <f t="shared" si="336"/>
        <v/>
      </c>
      <c r="Z592" s="55" t="str">
        <f t="shared" si="337"/>
        <v/>
      </c>
      <c r="AA592" s="129" t="str">
        <f t="shared" ref="AA592:AA655" si="363">IF(U592="","",IF(X592&gt;W592,"ادخال خاطئ",""))</f>
        <v/>
      </c>
      <c r="AC592" s="4" t="s">
        <v>13</v>
      </c>
      <c r="AD592" s="5">
        <v>45757</v>
      </c>
      <c r="AE592" s="6"/>
      <c r="AF592" s="6"/>
      <c r="AG592" s="6" t="str">
        <f t="shared" si="352"/>
        <v/>
      </c>
      <c r="AH592" s="6" t="str">
        <f>IF(OR(AE592="",AF592=""),"",SUMIFS('تحميل المصنعيات'!$N:$N,'تحميل المصنعيات'!$F:$F,AF$2,'تحميل المصنعيات'!$D:$D,AD592))</f>
        <v/>
      </c>
      <c r="AI592" s="55" t="str">
        <f t="shared" si="338"/>
        <v/>
      </c>
      <c r="AJ592" s="55" t="str">
        <f t="shared" si="353"/>
        <v/>
      </c>
      <c r="AK592" s="129" t="str">
        <f t="shared" ref="AK592:AK655" si="364">IF(AE592="","",IF(AH592&gt;AG592,"ادخال خاطئ",""))</f>
        <v/>
      </c>
      <c r="AM592" s="4" t="s">
        <v>13</v>
      </c>
      <c r="AN592" s="5">
        <v>45757</v>
      </c>
      <c r="AO592" s="6"/>
      <c r="AP592" s="6"/>
      <c r="AQ592" s="6" t="str">
        <f t="shared" si="354"/>
        <v/>
      </c>
      <c r="AR592" s="6" t="str">
        <f>IF(OR(AO592="",AP592=""),"",SUMIFS('تحميل المصنعيات'!$N:$N,'تحميل المصنعيات'!$F:$F,AP$2,'تحميل المصنعيات'!$D:$D,AN592))</f>
        <v/>
      </c>
      <c r="AS592" s="55" t="str">
        <f t="shared" si="339"/>
        <v/>
      </c>
      <c r="AT592" s="55" t="str">
        <f t="shared" si="340"/>
        <v/>
      </c>
      <c r="AU592" s="129" t="str">
        <f t="shared" ref="AU592:AU655" si="365">IF(AO592="","",IF(AR592&gt;AQ592,"ادخال خاطئ",""))</f>
        <v/>
      </c>
      <c r="AW592" s="4" t="s">
        <v>13</v>
      </c>
      <c r="AX592" s="5">
        <v>45757</v>
      </c>
      <c r="AY592" s="6"/>
      <c r="AZ592" s="6"/>
      <c r="BA592" s="6" t="str">
        <f t="shared" si="355"/>
        <v/>
      </c>
      <c r="BB592" s="6" t="str">
        <f>IF(OR(AY592="",AZ592=""),"",SUMIFS('تحميل المصنعيات'!$N:$N,'تحميل المصنعيات'!$F:$F,AZ$2,'تحميل المصنعيات'!$D:$D,AX592))</f>
        <v/>
      </c>
      <c r="BC592" s="55" t="str">
        <f t="shared" si="341"/>
        <v/>
      </c>
      <c r="BD592" s="55" t="str">
        <f t="shared" si="356"/>
        <v/>
      </c>
      <c r="BE592" s="129" t="str">
        <f t="shared" ref="BE592:BE655" si="366">IF(AY592="","",IF(BB592&gt;BA592,"ادخال خاطئ",""))</f>
        <v/>
      </c>
      <c r="BG592" s="4" t="s">
        <v>13</v>
      </c>
      <c r="BH592" s="5">
        <v>45757</v>
      </c>
      <c r="BI592" s="6"/>
      <c r="BJ592" s="6"/>
      <c r="BK592" s="6" t="str">
        <f t="shared" si="357"/>
        <v/>
      </c>
      <c r="BL592" s="6" t="str">
        <f>IF(OR(BI592="",BJ592=""),"",SUMIFS('تحميل المصنعيات'!$N:$N,'تحميل المصنعيات'!$F:$F,BJ$2,'تحميل المصنعيات'!$D:$D,BH592))</f>
        <v/>
      </c>
      <c r="BM592" s="55" t="str">
        <f t="shared" si="342"/>
        <v/>
      </c>
      <c r="BN592" s="55" t="str">
        <f t="shared" si="343"/>
        <v/>
      </c>
      <c r="BO592" s="129" t="str">
        <f t="shared" ref="BO592:BO655" si="367">IF(BI592="","",IF(BL592&gt;BK592,"ادخال خاطئ",""))</f>
        <v/>
      </c>
      <c r="BQ592" s="4" t="s">
        <v>13</v>
      </c>
      <c r="BR592" s="5">
        <v>45757</v>
      </c>
      <c r="BS592" s="6"/>
      <c r="BT592" s="6"/>
      <c r="BU592" s="6" t="str">
        <f t="shared" si="358"/>
        <v/>
      </c>
      <c r="BV592" s="6" t="str">
        <f>IF(OR(BS592="",BT592=""),"",SUMIFS('تحميل المصنعيات'!$N:$N,'تحميل المصنعيات'!$F:$F,BT$2,'تحميل المصنعيات'!$D:$D,BR592))</f>
        <v/>
      </c>
      <c r="BW592" s="55" t="str">
        <f t="shared" si="344"/>
        <v/>
      </c>
      <c r="BX592" s="55" t="str">
        <f t="shared" si="359"/>
        <v/>
      </c>
      <c r="BY592" s="129" t="str">
        <f t="shared" ref="BY592:BY655" si="368">IF(BS592="","",IF(BV592&gt;BU592,"ادخال خاطئ",""))</f>
        <v/>
      </c>
      <c r="CA592" s="4" t="s">
        <v>13</v>
      </c>
      <c r="CB592" s="5">
        <v>45757</v>
      </c>
      <c r="CC592" s="6"/>
      <c r="CD592" s="6"/>
      <c r="CE592" s="6" t="str">
        <f t="shared" si="360"/>
        <v/>
      </c>
      <c r="CF592" s="6" t="str">
        <f>IF(OR(CC592="",CD592=""),"",SUMIFS('تحميل المصنعيات'!$N:$N,'تحميل المصنعيات'!$F:$F,CD$2,'تحميل المصنعيات'!$D:$D,CB592))</f>
        <v/>
      </c>
      <c r="CG592" s="55" t="str">
        <f t="shared" si="345"/>
        <v/>
      </c>
      <c r="CH592" s="55" t="str">
        <f t="shared" si="346"/>
        <v/>
      </c>
      <c r="CI592" s="129" t="str">
        <f t="shared" ref="CI592:CI655" si="369">IF(CC592="","",IF(CF592&gt;CE592,"ادخال خاطئ",""))</f>
        <v/>
      </c>
      <c r="CK592" s="4" t="s">
        <v>13</v>
      </c>
      <c r="CL592" s="5">
        <v>45757</v>
      </c>
      <c r="CM592" s="6"/>
      <c r="CN592" s="6"/>
      <c r="CO592" s="6" t="str">
        <f t="shared" si="361"/>
        <v/>
      </c>
      <c r="CP592" s="6" t="str">
        <f>IF(OR(CM592="",CN592=""),"",SUMIFS('تحميل المصنعيات'!$N:$N,'تحميل المصنعيات'!$F:$F,CN$2,'تحميل المصنعيات'!$D:$D,CL592))</f>
        <v/>
      </c>
      <c r="CQ592" s="55" t="str">
        <f t="shared" si="347"/>
        <v/>
      </c>
      <c r="CR592" s="55" t="str">
        <f t="shared" si="348"/>
        <v/>
      </c>
      <c r="CS592" s="129" t="str">
        <f t="shared" ref="CS592:CS655" si="370">IF(CM592="","",IF(CP592&gt;CO592,"ادخال خاطئ",""))</f>
        <v/>
      </c>
    </row>
    <row r="593" spans="9:97" x14ac:dyDescent="0.25">
      <c r="I593" s="132" t="s">
        <v>30</v>
      </c>
      <c r="J593" s="133">
        <v>45758</v>
      </c>
      <c r="K593" s="134"/>
      <c r="L593" s="134"/>
      <c r="M593" s="134" t="str">
        <f t="shared" si="349"/>
        <v/>
      </c>
      <c r="N593" s="134" t="str">
        <f>IF(OR(K593="",L593=""),"",SUMIFS('تحميل المصنعيات'!$N:$N,'تحميل المصنعيات'!$F:$F,L$2,'تحميل المصنعيات'!$D:$D,J593))</f>
        <v/>
      </c>
      <c r="O593" s="135" t="str">
        <f t="shared" si="335"/>
        <v/>
      </c>
      <c r="P593" s="135" t="str">
        <f t="shared" si="362"/>
        <v/>
      </c>
      <c r="Q593" s="132" t="str">
        <f t="shared" si="350"/>
        <v/>
      </c>
      <c r="S593" s="132" t="s">
        <v>30</v>
      </c>
      <c r="T593" s="133">
        <v>45758</v>
      </c>
      <c r="U593" s="134"/>
      <c r="V593" s="134"/>
      <c r="W593" s="134" t="str">
        <f t="shared" si="351"/>
        <v/>
      </c>
      <c r="X593" s="134" t="str">
        <f>IF(OR(U593="",V593=""),"",SUMIFS('تحميل المصنعيات'!$N:$N,'تحميل المصنعيات'!$F:$F,V$2,'تحميل المصنعيات'!$D:$D,T593))</f>
        <v/>
      </c>
      <c r="Y593" s="135" t="str">
        <f t="shared" si="336"/>
        <v/>
      </c>
      <c r="Z593" s="135" t="str">
        <f t="shared" si="337"/>
        <v/>
      </c>
      <c r="AA593" s="132" t="str">
        <f t="shared" si="363"/>
        <v/>
      </c>
      <c r="AC593" s="132" t="s">
        <v>30</v>
      </c>
      <c r="AD593" s="133">
        <v>45758</v>
      </c>
      <c r="AE593" s="134"/>
      <c r="AF593" s="134"/>
      <c r="AG593" s="134" t="str">
        <f t="shared" si="352"/>
        <v/>
      </c>
      <c r="AH593" s="134" t="str">
        <f>IF(OR(AE593="",AF593=""),"",SUMIFS('تحميل المصنعيات'!$N:$N,'تحميل المصنعيات'!$F:$F,AF$2,'تحميل المصنعيات'!$D:$D,AD593))</f>
        <v/>
      </c>
      <c r="AI593" s="135" t="str">
        <f t="shared" si="338"/>
        <v/>
      </c>
      <c r="AJ593" s="135" t="str">
        <f t="shared" si="353"/>
        <v/>
      </c>
      <c r="AK593" s="132" t="str">
        <f t="shared" si="364"/>
        <v/>
      </c>
      <c r="AM593" s="132" t="s">
        <v>30</v>
      </c>
      <c r="AN593" s="133">
        <v>45758</v>
      </c>
      <c r="AO593" s="134"/>
      <c r="AP593" s="134"/>
      <c r="AQ593" s="134" t="str">
        <f t="shared" si="354"/>
        <v/>
      </c>
      <c r="AR593" s="134" t="str">
        <f>IF(OR(AO593="",AP593=""),"",SUMIFS('تحميل المصنعيات'!$N:$N,'تحميل المصنعيات'!$F:$F,AP$2,'تحميل المصنعيات'!$D:$D,AN593))</f>
        <v/>
      </c>
      <c r="AS593" s="135" t="str">
        <f t="shared" si="339"/>
        <v/>
      </c>
      <c r="AT593" s="135" t="str">
        <f t="shared" si="340"/>
        <v/>
      </c>
      <c r="AU593" s="132" t="str">
        <f t="shared" si="365"/>
        <v/>
      </c>
      <c r="AW593" s="132" t="s">
        <v>30</v>
      </c>
      <c r="AX593" s="133">
        <v>45758</v>
      </c>
      <c r="AY593" s="134"/>
      <c r="AZ593" s="134"/>
      <c r="BA593" s="134" t="str">
        <f t="shared" si="355"/>
        <v/>
      </c>
      <c r="BB593" s="134" t="str">
        <f>IF(OR(AY593="",AZ593=""),"",SUMIFS('تحميل المصنعيات'!$N:$N,'تحميل المصنعيات'!$F:$F,AZ$2,'تحميل المصنعيات'!$D:$D,AX593))</f>
        <v/>
      </c>
      <c r="BC593" s="135" t="str">
        <f t="shared" si="341"/>
        <v/>
      </c>
      <c r="BD593" s="135" t="str">
        <f t="shared" si="356"/>
        <v/>
      </c>
      <c r="BE593" s="132" t="str">
        <f t="shared" si="366"/>
        <v/>
      </c>
      <c r="BG593" s="132" t="s">
        <v>30</v>
      </c>
      <c r="BH593" s="133">
        <v>45758</v>
      </c>
      <c r="BI593" s="134"/>
      <c r="BJ593" s="134"/>
      <c r="BK593" s="134" t="str">
        <f t="shared" si="357"/>
        <v/>
      </c>
      <c r="BL593" s="134" t="str">
        <f>IF(OR(BI593="",BJ593=""),"",SUMIFS('تحميل المصنعيات'!$N:$N,'تحميل المصنعيات'!$F:$F,BJ$2,'تحميل المصنعيات'!$D:$D,BH593))</f>
        <v/>
      </c>
      <c r="BM593" s="135" t="str">
        <f t="shared" si="342"/>
        <v/>
      </c>
      <c r="BN593" s="135" t="str">
        <f t="shared" si="343"/>
        <v/>
      </c>
      <c r="BO593" s="132" t="str">
        <f t="shared" si="367"/>
        <v/>
      </c>
      <c r="BQ593" s="132" t="s">
        <v>30</v>
      </c>
      <c r="BR593" s="133">
        <v>45758</v>
      </c>
      <c r="BS593" s="134"/>
      <c r="BT593" s="134"/>
      <c r="BU593" s="134" t="str">
        <f t="shared" si="358"/>
        <v/>
      </c>
      <c r="BV593" s="134" t="str">
        <f>IF(OR(BS593="",BT593=""),"",SUMIFS('تحميل المصنعيات'!$N:$N,'تحميل المصنعيات'!$F:$F,BT$2,'تحميل المصنعيات'!$D:$D,BR593))</f>
        <v/>
      </c>
      <c r="BW593" s="135" t="str">
        <f t="shared" si="344"/>
        <v/>
      </c>
      <c r="BX593" s="135" t="str">
        <f t="shared" si="359"/>
        <v/>
      </c>
      <c r="BY593" s="132" t="str">
        <f t="shared" si="368"/>
        <v/>
      </c>
      <c r="CA593" s="132" t="s">
        <v>30</v>
      </c>
      <c r="CB593" s="133">
        <v>45758</v>
      </c>
      <c r="CC593" s="134"/>
      <c r="CD593" s="134"/>
      <c r="CE593" s="134" t="str">
        <f t="shared" si="360"/>
        <v/>
      </c>
      <c r="CF593" s="134" t="str">
        <f>IF(OR(CC593="",CD593=""),"",SUMIFS('تحميل المصنعيات'!$N:$N,'تحميل المصنعيات'!$F:$F,CD$2,'تحميل المصنعيات'!$D:$D,CB593))</f>
        <v/>
      </c>
      <c r="CG593" s="135" t="str">
        <f t="shared" si="345"/>
        <v/>
      </c>
      <c r="CH593" s="135" t="str">
        <f t="shared" si="346"/>
        <v/>
      </c>
      <c r="CI593" s="132" t="str">
        <f t="shared" si="369"/>
        <v/>
      </c>
      <c r="CK593" s="132" t="s">
        <v>30</v>
      </c>
      <c r="CL593" s="133">
        <v>45758</v>
      </c>
      <c r="CM593" s="134"/>
      <c r="CN593" s="134"/>
      <c r="CO593" s="134" t="str">
        <f t="shared" si="361"/>
        <v/>
      </c>
      <c r="CP593" s="134" t="str">
        <f>IF(OR(CM593="",CN593=""),"",SUMIFS('تحميل المصنعيات'!$N:$N,'تحميل المصنعيات'!$F:$F,CN$2,'تحميل المصنعيات'!$D:$D,CL593))</f>
        <v/>
      </c>
      <c r="CQ593" s="135" t="str">
        <f t="shared" si="347"/>
        <v/>
      </c>
      <c r="CR593" s="135" t="str">
        <f t="shared" si="348"/>
        <v/>
      </c>
      <c r="CS593" s="132" t="str">
        <f t="shared" si="370"/>
        <v/>
      </c>
    </row>
    <row r="594" spans="9:97" x14ac:dyDescent="0.25">
      <c r="I594" s="4" t="s">
        <v>8</v>
      </c>
      <c r="J594" s="5">
        <v>45759</v>
      </c>
      <c r="K594" s="6"/>
      <c r="L594" s="6"/>
      <c r="M594" s="6" t="str">
        <f t="shared" si="349"/>
        <v/>
      </c>
      <c r="N594" s="6" t="str">
        <f>IF(OR(K594="",L594=""),"",SUMIFS('تحميل المصنعيات'!$N:$N,'تحميل المصنعيات'!$F:$F,L$2,'تحميل المصنعيات'!$D:$D,J594))</f>
        <v/>
      </c>
      <c r="O594" s="55" t="str">
        <f t="shared" si="335"/>
        <v/>
      </c>
      <c r="P594" s="55" t="str">
        <f t="shared" si="362"/>
        <v/>
      </c>
      <c r="Q594" s="129" t="str">
        <f t="shared" si="350"/>
        <v/>
      </c>
      <c r="S594" s="4" t="s">
        <v>8</v>
      </c>
      <c r="T594" s="5">
        <v>45759</v>
      </c>
      <c r="U594" s="6"/>
      <c r="V594" s="6"/>
      <c r="W594" s="6" t="str">
        <f t="shared" si="351"/>
        <v/>
      </c>
      <c r="X594" s="6" t="str">
        <f>IF(OR(U594="",V594=""),"",SUMIFS('تحميل المصنعيات'!$N:$N,'تحميل المصنعيات'!$F:$F,V$2,'تحميل المصنعيات'!$D:$D,T594))</f>
        <v/>
      </c>
      <c r="Y594" s="55" t="str">
        <f t="shared" si="336"/>
        <v/>
      </c>
      <c r="Z594" s="55" t="str">
        <f t="shared" si="337"/>
        <v/>
      </c>
      <c r="AA594" s="129" t="str">
        <f t="shared" si="363"/>
        <v/>
      </c>
      <c r="AC594" s="4" t="s">
        <v>8</v>
      </c>
      <c r="AD594" s="5">
        <v>45759</v>
      </c>
      <c r="AE594" s="6"/>
      <c r="AF594" s="6"/>
      <c r="AG594" s="6" t="str">
        <f t="shared" si="352"/>
        <v/>
      </c>
      <c r="AH594" s="6" t="str">
        <f>IF(OR(AE594="",AF594=""),"",SUMIFS('تحميل المصنعيات'!$N:$N,'تحميل المصنعيات'!$F:$F,AF$2,'تحميل المصنعيات'!$D:$D,AD594))</f>
        <v/>
      </c>
      <c r="AI594" s="55" t="str">
        <f t="shared" si="338"/>
        <v/>
      </c>
      <c r="AJ594" s="55" t="str">
        <f t="shared" si="353"/>
        <v/>
      </c>
      <c r="AK594" s="129" t="str">
        <f t="shared" si="364"/>
        <v/>
      </c>
      <c r="AM594" s="4" t="s">
        <v>8</v>
      </c>
      <c r="AN594" s="5">
        <v>45759</v>
      </c>
      <c r="AO594" s="6"/>
      <c r="AP594" s="6"/>
      <c r="AQ594" s="6" t="str">
        <f t="shared" si="354"/>
        <v/>
      </c>
      <c r="AR594" s="6" t="str">
        <f>IF(OR(AO594="",AP594=""),"",SUMIFS('تحميل المصنعيات'!$N:$N,'تحميل المصنعيات'!$F:$F,AP$2,'تحميل المصنعيات'!$D:$D,AN594))</f>
        <v/>
      </c>
      <c r="AS594" s="55" t="str">
        <f t="shared" si="339"/>
        <v/>
      </c>
      <c r="AT594" s="55" t="str">
        <f t="shared" si="340"/>
        <v/>
      </c>
      <c r="AU594" s="129" t="str">
        <f t="shared" si="365"/>
        <v/>
      </c>
      <c r="AW594" s="4" t="s">
        <v>8</v>
      </c>
      <c r="AX594" s="5">
        <v>45759</v>
      </c>
      <c r="AY594" s="6"/>
      <c r="AZ594" s="6"/>
      <c r="BA594" s="6" t="str">
        <f t="shared" si="355"/>
        <v/>
      </c>
      <c r="BB594" s="6" t="str">
        <f>IF(OR(AY594="",AZ594=""),"",SUMIFS('تحميل المصنعيات'!$N:$N,'تحميل المصنعيات'!$F:$F,AZ$2,'تحميل المصنعيات'!$D:$D,AX594))</f>
        <v/>
      </c>
      <c r="BC594" s="55" t="str">
        <f t="shared" si="341"/>
        <v/>
      </c>
      <c r="BD594" s="55" t="str">
        <f t="shared" si="356"/>
        <v/>
      </c>
      <c r="BE594" s="129" t="str">
        <f t="shared" si="366"/>
        <v/>
      </c>
      <c r="BG594" s="4" t="s">
        <v>8</v>
      </c>
      <c r="BH594" s="5">
        <v>45759</v>
      </c>
      <c r="BI594" s="6"/>
      <c r="BJ594" s="6"/>
      <c r="BK594" s="6" t="str">
        <f t="shared" si="357"/>
        <v/>
      </c>
      <c r="BL594" s="6" t="str">
        <f>IF(OR(BI594="",BJ594=""),"",SUMIFS('تحميل المصنعيات'!$N:$N,'تحميل المصنعيات'!$F:$F,BJ$2,'تحميل المصنعيات'!$D:$D,BH594))</f>
        <v/>
      </c>
      <c r="BM594" s="55" t="str">
        <f t="shared" si="342"/>
        <v/>
      </c>
      <c r="BN594" s="55" t="str">
        <f t="shared" si="343"/>
        <v/>
      </c>
      <c r="BO594" s="129" t="str">
        <f t="shared" si="367"/>
        <v/>
      </c>
      <c r="BQ594" s="4" t="s">
        <v>8</v>
      </c>
      <c r="BR594" s="5">
        <v>45759</v>
      </c>
      <c r="BS594" s="6"/>
      <c r="BT594" s="6"/>
      <c r="BU594" s="6" t="str">
        <f t="shared" si="358"/>
        <v/>
      </c>
      <c r="BV594" s="6" t="str">
        <f>IF(OR(BS594="",BT594=""),"",SUMIFS('تحميل المصنعيات'!$N:$N,'تحميل المصنعيات'!$F:$F,BT$2,'تحميل المصنعيات'!$D:$D,BR594))</f>
        <v/>
      </c>
      <c r="BW594" s="55" t="str">
        <f t="shared" si="344"/>
        <v/>
      </c>
      <c r="BX594" s="55" t="str">
        <f t="shared" si="359"/>
        <v/>
      </c>
      <c r="BY594" s="129" t="str">
        <f t="shared" si="368"/>
        <v/>
      </c>
      <c r="CA594" s="4" t="s">
        <v>8</v>
      </c>
      <c r="CB594" s="5">
        <v>45759</v>
      </c>
      <c r="CC594" s="6"/>
      <c r="CD594" s="6"/>
      <c r="CE594" s="6" t="str">
        <f t="shared" si="360"/>
        <v/>
      </c>
      <c r="CF594" s="6" t="str">
        <f>IF(OR(CC594="",CD594=""),"",SUMIFS('تحميل المصنعيات'!$N:$N,'تحميل المصنعيات'!$F:$F,CD$2,'تحميل المصنعيات'!$D:$D,CB594))</f>
        <v/>
      </c>
      <c r="CG594" s="55" t="str">
        <f t="shared" si="345"/>
        <v/>
      </c>
      <c r="CH594" s="55" t="str">
        <f t="shared" si="346"/>
        <v/>
      </c>
      <c r="CI594" s="129" t="str">
        <f t="shared" si="369"/>
        <v/>
      </c>
      <c r="CK594" s="4" t="s">
        <v>8</v>
      </c>
      <c r="CL594" s="5">
        <v>45759</v>
      </c>
      <c r="CM594" s="6"/>
      <c r="CN594" s="6"/>
      <c r="CO594" s="6" t="str">
        <f t="shared" si="361"/>
        <v/>
      </c>
      <c r="CP594" s="6" t="str">
        <f>IF(OR(CM594="",CN594=""),"",SUMIFS('تحميل المصنعيات'!$N:$N,'تحميل المصنعيات'!$F:$F,CN$2,'تحميل المصنعيات'!$D:$D,CL594))</f>
        <v/>
      </c>
      <c r="CQ594" s="55" t="str">
        <f t="shared" si="347"/>
        <v/>
      </c>
      <c r="CR594" s="55" t="str">
        <f t="shared" si="348"/>
        <v/>
      </c>
      <c r="CS594" s="129" t="str">
        <f t="shared" si="370"/>
        <v/>
      </c>
    </row>
    <row r="595" spans="9:97" x14ac:dyDescent="0.25">
      <c r="I595" s="4" t="s">
        <v>9</v>
      </c>
      <c r="J595" s="5">
        <v>45760</v>
      </c>
      <c r="K595" s="6"/>
      <c r="L595" s="6"/>
      <c r="M595" s="6" t="str">
        <f t="shared" si="349"/>
        <v/>
      </c>
      <c r="N595" s="6" t="str">
        <f>IF(OR(K595="",L595=""),"",SUMIFS('تحميل المصنعيات'!$N:$N,'تحميل المصنعيات'!$F:$F,L$2,'تحميل المصنعيات'!$D:$D,J595))</f>
        <v/>
      </c>
      <c r="O595" s="55" t="str">
        <f t="shared" si="335"/>
        <v/>
      </c>
      <c r="P595" s="55" t="str">
        <f t="shared" si="362"/>
        <v/>
      </c>
      <c r="Q595" s="129" t="str">
        <f t="shared" si="350"/>
        <v/>
      </c>
      <c r="S595" s="4" t="s">
        <v>9</v>
      </c>
      <c r="T595" s="5">
        <v>45760</v>
      </c>
      <c r="U595" s="6"/>
      <c r="V595" s="6"/>
      <c r="W595" s="6" t="str">
        <f t="shared" si="351"/>
        <v/>
      </c>
      <c r="X595" s="6" t="str">
        <f>IF(OR(U595="",V595=""),"",SUMIFS('تحميل المصنعيات'!$N:$N,'تحميل المصنعيات'!$F:$F,V$2,'تحميل المصنعيات'!$D:$D,T595))</f>
        <v/>
      </c>
      <c r="Y595" s="55" t="str">
        <f t="shared" si="336"/>
        <v/>
      </c>
      <c r="Z595" s="55" t="str">
        <f t="shared" si="337"/>
        <v/>
      </c>
      <c r="AA595" s="129" t="str">
        <f t="shared" si="363"/>
        <v/>
      </c>
      <c r="AC595" s="4" t="s">
        <v>9</v>
      </c>
      <c r="AD595" s="5">
        <v>45760</v>
      </c>
      <c r="AE595" s="6"/>
      <c r="AF595" s="6"/>
      <c r="AG595" s="6" t="str">
        <f t="shared" si="352"/>
        <v/>
      </c>
      <c r="AH595" s="6" t="str">
        <f>IF(OR(AE595="",AF595=""),"",SUMIFS('تحميل المصنعيات'!$N:$N,'تحميل المصنعيات'!$F:$F,AF$2,'تحميل المصنعيات'!$D:$D,AD595))</f>
        <v/>
      </c>
      <c r="AI595" s="55" t="str">
        <f t="shared" si="338"/>
        <v/>
      </c>
      <c r="AJ595" s="55" t="str">
        <f t="shared" si="353"/>
        <v/>
      </c>
      <c r="AK595" s="129" t="str">
        <f t="shared" si="364"/>
        <v/>
      </c>
      <c r="AM595" s="4" t="s">
        <v>9</v>
      </c>
      <c r="AN595" s="5">
        <v>45760</v>
      </c>
      <c r="AO595" s="6"/>
      <c r="AP595" s="6"/>
      <c r="AQ595" s="6" t="str">
        <f t="shared" si="354"/>
        <v/>
      </c>
      <c r="AR595" s="6" t="str">
        <f>IF(OR(AO595="",AP595=""),"",SUMIFS('تحميل المصنعيات'!$N:$N,'تحميل المصنعيات'!$F:$F,AP$2,'تحميل المصنعيات'!$D:$D,AN595))</f>
        <v/>
      </c>
      <c r="AS595" s="55" t="str">
        <f t="shared" si="339"/>
        <v/>
      </c>
      <c r="AT595" s="55" t="str">
        <f t="shared" si="340"/>
        <v/>
      </c>
      <c r="AU595" s="129" t="str">
        <f t="shared" si="365"/>
        <v/>
      </c>
      <c r="AW595" s="4" t="s">
        <v>9</v>
      </c>
      <c r="AX595" s="5">
        <v>45760</v>
      </c>
      <c r="AY595" s="6"/>
      <c r="AZ595" s="6"/>
      <c r="BA595" s="6" t="str">
        <f t="shared" si="355"/>
        <v/>
      </c>
      <c r="BB595" s="6" t="str">
        <f>IF(OR(AY595="",AZ595=""),"",SUMIFS('تحميل المصنعيات'!$N:$N,'تحميل المصنعيات'!$F:$F,AZ$2,'تحميل المصنعيات'!$D:$D,AX595))</f>
        <v/>
      </c>
      <c r="BC595" s="55" t="str">
        <f t="shared" si="341"/>
        <v/>
      </c>
      <c r="BD595" s="55" t="str">
        <f t="shared" si="356"/>
        <v/>
      </c>
      <c r="BE595" s="129" t="str">
        <f t="shared" si="366"/>
        <v/>
      </c>
      <c r="BG595" s="4" t="s">
        <v>9</v>
      </c>
      <c r="BH595" s="5">
        <v>45760</v>
      </c>
      <c r="BI595" s="6"/>
      <c r="BJ595" s="6"/>
      <c r="BK595" s="6" t="str">
        <f t="shared" si="357"/>
        <v/>
      </c>
      <c r="BL595" s="6" t="str">
        <f>IF(OR(BI595="",BJ595=""),"",SUMIFS('تحميل المصنعيات'!$N:$N,'تحميل المصنعيات'!$F:$F,BJ$2,'تحميل المصنعيات'!$D:$D,BH595))</f>
        <v/>
      </c>
      <c r="BM595" s="55" t="str">
        <f t="shared" si="342"/>
        <v/>
      </c>
      <c r="BN595" s="55" t="str">
        <f t="shared" si="343"/>
        <v/>
      </c>
      <c r="BO595" s="129" t="str">
        <f t="shared" si="367"/>
        <v/>
      </c>
      <c r="BQ595" s="4" t="s">
        <v>9</v>
      </c>
      <c r="BR595" s="5">
        <v>45760</v>
      </c>
      <c r="BS595" s="6"/>
      <c r="BT595" s="6"/>
      <c r="BU595" s="6" t="str">
        <f t="shared" si="358"/>
        <v/>
      </c>
      <c r="BV595" s="6" t="str">
        <f>IF(OR(BS595="",BT595=""),"",SUMIFS('تحميل المصنعيات'!$N:$N,'تحميل المصنعيات'!$F:$F,BT$2,'تحميل المصنعيات'!$D:$D,BR595))</f>
        <v/>
      </c>
      <c r="BW595" s="55" t="str">
        <f t="shared" si="344"/>
        <v/>
      </c>
      <c r="BX595" s="55" t="str">
        <f t="shared" si="359"/>
        <v/>
      </c>
      <c r="BY595" s="129" t="str">
        <f t="shared" si="368"/>
        <v/>
      </c>
      <c r="CA595" s="4" t="s">
        <v>9</v>
      </c>
      <c r="CB595" s="5">
        <v>45760</v>
      </c>
      <c r="CC595" s="6"/>
      <c r="CD595" s="6"/>
      <c r="CE595" s="6" t="str">
        <f t="shared" si="360"/>
        <v/>
      </c>
      <c r="CF595" s="6" t="str">
        <f>IF(OR(CC595="",CD595=""),"",SUMIFS('تحميل المصنعيات'!$N:$N,'تحميل المصنعيات'!$F:$F,CD$2,'تحميل المصنعيات'!$D:$D,CB595))</f>
        <v/>
      </c>
      <c r="CG595" s="55" t="str">
        <f t="shared" si="345"/>
        <v/>
      </c>
      <c r="CH595" s="55" t="str">
        <f t="shared" si="346"/>
        <v/>
      </c>
      <c r="CI595" s="129" t="str">
        <f t="shared" si="369"/>
        <v/>
      </c>
      <c r="CK595" s="4" t="s">
        <v>9</v>
      </c>
      <c r="CL595" s="5">
        <v>45760</v>
      </c>
      <c r="CM595" s="6"/>
      <c r="CN595" s="6"/>
      <c r="CO595" s="6" t="str">
        <f t="shared" si="361"/>
        <v/>
      </c>
      <c r="CP595" s="6" t="str">
        <f>IF(OR(CM595="",CN595=""),"",SUMIFS('تحميل المصنعيات'!$N:$N,'تحميل المصنعيات'!$F:$F,CN$2,'تحميل المصنعيات'!$D:$D,CL595))</f>
        <v/>
      </c>
      <c r="CQ595" s="55" t="str">
        <f t="shared" si="347"/>
        <v/>
      </c>
      <c r="CR595" s="55" t="str">
        <f t="shared" si="348"/>
        <v/>
      </c>
      <c r="CS595" s="129" t="str">
        <f t="shared" si="370"/>
        <v/>
      </c>
    </row>
    <row r="596" spans="9:97" x14ac:dyDescent="0.25">
      <c r="I596" s="4" t="s">
        <v>10</v>
      </c>
      <c r="J596" s="5">
        <v>45761</v>
      </c>
      <c r="K596" s="6"/>
      <c r="L596" s="6"/>
      <c r="M596" s="6" t="str">
        <f t="shared" si="349"/>
        <v/>
      </c>
      <c r="N596" s="6" t="str">
        <f>IF(OR(K596="",L596=""),"",SUMIFS('تحميل المصنعيات'!$N:$N,'تحميل المصنعيات'!$F:$F,L$2,'تحميل المصنعيات'!$D:$D,J596))</f>
        <v/>
      </c>
      <c r="O596" s="55" t="str">
        <f t="shared" si="335"/>
        <v/>
      </c>
      <c r="P596" s="55" t="str">
        <f t="shared" si="362"/>
        <v/>
      </c>
      <c r="Q596" s="129" t="str">
        <f t="shared" si="350"/>
        <v/>
      </c>
      <c r="S596" s="4" t="s">
        <v>10</v>
      </c>
      <c r="T596" s="5">
        <v>45761</v>
      </c>
      <c r="U596" s="6"/>
      <c r="V596" s="6"/>
      <c r="W596" s="6" t="str">
        <f t="shared" si="351"/>
        <v/>
      </c>
      <c r="X596" s="6" t="str">
        <f>IF(OR(U596="",V596=""),"",SUMIFS('تحميل المصنعيات'!$N:$N,'تحميل المصنعيات'!$F:$F,V$2,'تحميل المصنعيات'!$D:$D,T596))</f>
        <v/>
      </c>
      <c r="Y596" s="55" t="str">
        <f t="shared" si="336"/>
        <v/>
      </c>
      <c r="Z596" s="55" t="str">
        <f t="shared" si="337"/>
        <v/>
      </c>
      <c r="AA596" s="129" t="str">
        <f t="shared" si="363"/>
        <v/>
      </c>
      <c r="AC596" s="4" t="s">
        <v>10</v>
      </c>
      <c r="AD596" s="5">
        <v>45761</v>
      </c>
      <c r="AE596" s="6"/>
      <c r="AF596" s="6"/>
      <c r="AG596" s="6" t="str">
        <f t="shared" si="352"/>
        <v/>
      </c>
      <c r="AH596" s="6" t="str">
        <f>IF(OR(AE596="",AF596=""),"",SUMIFS('تحميل المصنعيات'!$N:$N,'تحميل المصنعيات'!$F:$F,AF$2,'تحميل المصنعيات'!$D:$D,AD596))</f>
        <v/>
      </c>
      <c r="AI596" s="55" t="str">
        <f t="shared" si="338"/>
        <v/>
      </c>
      <c r="AJ596" s="55" t="str">
        <f t="shared" si="353"/>
        <v/>
      </c>
      <c r="AK596" s="129" t="str">
        <f t="shared" si="364"/>
        <v/>
      </c>
      <c r="AM596" s="4" t="s">
        <v>10</v>
      </c>
      <c r="AN596" s="5">
        <v>45761</v>
      </c>
      <c r="AO596" s="6"/>
      <c r="AP596" s="6"/>
      <c r="AQ596" s="6" t="str">
        <f t="shared" si="354"/>
        <v/>
      </c>
      <c r="AR596" s="6" t="str">
        <f>IF(OR(AO596="",AP596=""),"",SUMIFS('تحميل المصنعيات'!$N:$N,'تحميل المصنعيات'!$F:$F,AP$2,'تحميل المصنعيات'!$D:$D,AN596))</f>
        <v/>
      </c>
      <c r="AS596" s="55" t="str">
        <f t="shared" si="339"/>
        <v/>
      </c>
      <c r="AT596" s="55" t="str">
        <f t="shared" si="340"/>
        <v/>
      </c>
      <c r="AU596" s="129" t="str">
        <f t="shared" si="365"/>
        <v/>
      </c>
      <c r="AW596" s="4" t="s">
        <v>10</v>
      </c>
      <c r="AX596" s="5">
        <v>45761</v>
      </c>
      <c r="AY596" s="6"/>
      <c r="AZ596" s="6"/>
      <c r="BA596" s="6" t="str">
        <f t="shared" si="355"/>
        <v/>
      </c>
      <c r="BB596" s="6" t="str">
        <f>IF(OR(AY596="",AZ596=""),"",SUMIFS('تحميل المصنعيات'!$N:$N,'تحميل المصنعيات'!$F:$F,AZ$2,'تحميل المصنعيات'!$D:$D,AX596))</f>
        <v/>
      </c>
      <c r="BC596" s="55" t="str">
        <f t="shared" si="341"/>
        <v/>
      </c>
      <c r="BD596" s="55" t="str">
        <f t="shared" si="356"/>
        <v/>
      </c>
      <c r="BE596" s="129" t="str">
        <f t="shared" si="366"/>
        <v/>
      </c>
      <c r="BG596" s="4" t="s">
        <v>10</v>
      </c>
      <c r="BH596" s="5">
        <v>45761</v>
      </c>
      <c r="BI596" s="6"/>
      <c r="BJ596" s="6"/>
      <c r="BK596" s="6" t="str">
        <f t="shared" si="357"/>
        <v/>
      </c>
      <c r="BL596" s="6" t="str">
        <f>IF(OR(BI596="",BJ596=""),"",SUMIFS('تحميل المصنعيات'!$N:$N,'تحميل المصنعيات'!$F:$F,BJ$2,'تحميل المصنعيات'!$D:$D,BH596))</f>
        <v/>
      </c>
      <c r="BM596" s="55" t="str">
        <f t="shared" si="342"/>
        <v/>
      </c>
      <c r="BN596" s="55" t="str">
        <f t="shared" si="343"/>
        <v/>
      </c>
      <c r="BO596" s="129" t="str">
        <f t="shared" si="367"/>
        <v/>
      </c>
      <c r="BQ596" s="4" t="s">
        <v>10</v>
      </c>
      <c r="BR596" s="5">
        <v>45761</v>
      </c>
      <c r="BS596" s="6"/>
      <c r="BT596" s="6"/>
      <c r="BU596" s="6" t="str">
        <f t="shared" si="358"/>
        <v/>
      </c>
      <c r="BV596" s="6" t="str">
        <f>IF(OR(BS596="",BT596=""),"",SUMIFS('تحميل المصنعيات'!$N:$N,'تحميل المصنعيات'!$F:$F,BT$2,'تحميل المصنعيات'!$D:$D,BR596))</f>
        <v/>
      </c>
      <c r="BW596" s="55" t="str">
        <f t="shared" si="344"/>
        <v/>
      </c>
      <c r="BX596" s="55" t="str">
        <f t="shared" si="359"/>
        <v/>
      </c>
      <c r="BY596" s="129" t="str">
        <f t="shared" si="368"/>
        <v/>
      </c>
      <c r="CA596" s="4" t="s">
        <v>10</v>
      </c>
      <c r="CB596" s="5">
        <v>45761</v>
      </c>
      <c r="CC596" s="6"/>
      <c r="CD596" s="6"/>
      <c r="CE596" s="6" t="str">
        <f t="shared" si="360"/>
        <v/>
      </c>
      <c r="CF596" s="6" t="str">
        <f>IF(OR(CC596="",CD596=""),"",SUMIFS('تحميل المصنعيات'!$N:$N,'تحميل المصنعيات'!$F:$F,CD$2,'تحميل المصنعيات'!$D:$D,CB596))</f>
        <v/>
      </c>
      <c r="CG596" s="55" t="str">
        <f t="shared" si="345"/>
        <v/>
      </c>
      <c r="CH596" s="55" t="str">
        <f t="shared" si="346"/>
        <v/>
      </c>
      <c r="CI596" s="129" t="str">
        <f t="shared" si="369"/>
        <v/>
      </c>
      <c r="CK596" s="4" t="s">
        <v>10</v>
      </c>
      <c r="CL596" s="5">
        <v>45761</v>
      </c>
      <c r="CM596" s="6"/>
      <c r="CN596" s="6"/>
      <c r="CO596" s="6" t="str">
        <f t="shared" si="361"/>
        <v/>
      </c>
      <c r="CP596" s="6" t="str">
        <f>IF(OR(CM596="",CN596=""),"",SUMIFS('تحميل المصنعيات'!$N:$N,'تحميل المصنعيات'!$F:$F,CN$2,'تحميل المصنعيات'!$D:$D,CL596))</f>
        <v/>
      </c>
      <c r="CQ596" s="55" t="str">
        <f t="shared" si="347"/>
        <v/>
      </c>
      <c r="CR596" s="55" t="str">
        <f t="shared" si="348"/>
        <v/>
      </c>
      <c r="CS596" s="129" t="str">
        <f t="shared" si="370"/>
        <v/>
      </c>
    </row>
    <row r="597" spans="9:97" x14ac:dyDescent="0.25">
      <c r="I597" s="4" t="s">
        <v>11</v>
      </c>
      <c r="J597" s="5">
        <v>45762</v>
      </c>
      <c r="K597" s="6"/>
      <c r="L597" s="6"/>
      <c r="M597" s="6" t="str">
        <f t="shared" si="349"/>
        <v/>
      </c>
      <c r="N597" s="6" t="str">
        <f>IF(OR(K597="",L597=""),"",SUMIFS('تحميل المصنعيات'!$N:$N,'تحميل المصنعيات'!$F:$F,L$2,'تحميل المصنعيات'!$D:$D,J597))</f>
        <v/>
      </c>
      <c r="O597" s="55" t="str">
        <f t="shared" si="335"/>
        <v/>
      </c>
      <c r="P597" s="55" t="str">
        <f t="shared" si="362"/>
        <v/>
      </c>
      <c r="Q597" s="129" t="str">
        <f t="shared" si="350"/>
        <v/>
      </c>
      <c r="S597" s="4" t="s">
        <v>11</v>
      </c>
      <c r="T597" s="5">
        <v>45762</v>
      </c>
      <c r="U597" s="6"/>
      <c r="V597" s="6"/>
      <c r="W597" s="6" t="str">
        <f t="shared" si="351"/>
        <v/>
      </c>
      <c r="X597" s="6" t="str">
        <f>IF(OR(U597="",V597=""),"",SUMIFS('تحميل المصنعيات'!$N:$N,'تحميل المصنعيات'!$F:$F,V$2,'تحميل المصنعيات'!$D:$D,T597))</f>
        <v/>
      </c>
      <c r="Y597" s="55" t="str">
        <f t="shared" si="336"/>
        <v/>
      </c>
      <c r="Z597" s="55" t="str">
        <f t="shared" si="337"/>
        <v/>
      </c>
      <c r="AA597" s="129" t="str">
        <f t="shared" si="363"/>
        <v/>
      </c>
      <c r="AC597" s="4" t="s">
        <v>11</v>
      </c>
      <c r="AD597" s="5">
        <v>45762</v>
      </c>
      <c r="AE597" s="6"/>
      <c r="AF597" s="6"/>
      <c r="AG597" s="6" t="str">
        <f t="shared" si="352"/>
        <v/>
      </c>
      <c r="AH597" s="6" t="str">
        <f>IF(OR(AE597="",AF597=""),"",SUMIFS('تحميل المصنعيات'!$N:$N,'تحميل المصنعيات'!$F:$F,AF$2,'تحميل المصنعيات'!$D:$D,AD597))</f>
        <v/>
      </c>
      <c r="AI597" s="55" t="str">
        <f t="shared" si="338"/>
        <v/>
      </c>
      <c r="AJ597" s="55" t="str">
        <f t="shared" si="353"/>
        <v/>
      </c>
      <c r="AK597" s="129" t="str">
        <f t="shared" si="364"/>
        <v/>
      </c>
      <c r="AM597" s="4" t="s">
        <v>11</v>
      </c>
      <c r="AN597" s="5">
        <v>45762</v>
      </c>
      <c r="AO597" s="6"/>
      <c r="AP597" s="6"/>
      <c r="AQ597" s="6" t="str">
        <f t="shared" si="354"/>
        <v/>
      </c>
      <c r="AR597" s="6" t="str">
        <f>IF(OR(AO597="",AP597=""),"",SUMIFS('تحميل المصنعيات'!$N:$N,'تحميل المصنعيات'!$F:$F,AP$2,'تحميل المصنعيات'!$D:$D,AN597))</f>
        <v/>
      </c>
      <c r="AS597" s="55" t="str">
        <f t="shared" si="339"/>
        <v/>
      </c>
      <c r="AT597" s="55" t="str">
        <f t="shared" si="340"/>
        <v/>
      </c>
      <c r="AU597" s="129" t="str">
        <f t="shared" si="365"/>
        <v/>
      </c>
      <c r="AW597" s="4" t="s">
        <v>11</v>
      </c>
      <c r="AX597" s="5">
        <v>45762</v>
      </c>
      <c r="AY597" s="6"/>
      <c r="AZ597" s="6"/>
      <c r="BA597" s="6" t="str">
        <f t="shared" si="355"/>
        <v/>
      </c>
      <c r="BB597" s="6" t="str">
        <f>IF(OR(AY597="",AZ597=""),"",SUMIFS('تحميل المصنعيات'!$N:$N,'تحميل المصنعيات'!$F:$F,AZ$2,'تحميل المصنعيات'!$D:$D,AX597))</f>
        <v/>
      </c>
      <c r="BC597" s="55" t="str">
        <f t="shared" si="341"/>
        <v/>
      </c>
      <c r="BD597" s="55" t="str">
        <f t="shared" si="356"/>
        <v/>
      </c>
      <c r="BE597" s="129" t="str">
        <f t="shared" si="366"/>
        <v/>
      </c>
      <c r="BG597" s="4" t="s">
        <v>11</v>
      </c>
      <c r="BH597" s="5">
        <v>45762</v>
      </c>
      <c r="BI597" s="6"/>
      <c r="BJ597" s="6"/>
      <c r="BK597" s="6" t="str">
        <f t="shared" si="357"/>
        <v/>
      </c>
      <c r="BL597" s="6" t="str">
        <f>IF(OR(BI597="",BJ597=""),"",SUMIFS('تحميل المصنعيات'!$N:$N,'تحميل المصنعيات'!$F:$F,BJ$2,'تحميل المصنعيات'!$D:$D,BH597))</f>
        <v/>
      </c>
      <c r="BM597" s="55" t="str">
        <f t="shared" si="342"/>
        <v/>
      </c>
      <c r="BN597" s="55" t="str">
        <f t="shared" si="343"/>
        <v/>
      </c>
      <c r="BO597" s="129" t="str">
        <f t="shared" si="367"/>
        <v/>
      </c>
      <c r="BQ597" s="4" t="s">
        <v>11</v>
      </c>
      <c r="BR597" s="5">
        <v>45762</v>
      </c>
      <c r="BS597" s="6"/>
      <c r="BT597" s="6"/>
      <c r="BU597" s="6" t="str">
        <f t="shared" si="358"/>
        <v/>
      </c>
      <c r="BV597" s="6" t="str">
        <f>IF(OR(BS597="",BT597=""),"",SUMIFS('تحميل المصنعيات'!$N:$N,'تحميل المصنعيات'!$F:$F,BT$2,'تحميل المصنعيات'!$D:$D,BR597))</f>
        <v/>
      </c>
      <c r="BW597" s="55" t="str">
        <f t="shared" si="344"/>
        <v/>
      </c>
      <c r="BX597" s="55" t="str">
        <f t="shared" si="359"/>
        <v/>
      </c>
      <c r="BY597" s="129" t="str">
        <f t="shared" si="368"/>
        <v/>
      </c>
      <c r="CA597" s="4" t="s">
        <v>11</v>
      </c>
      <c r="CB597" s="5">
        <v>45762</v>
      </c>
      <c r="CC597" s="6"/>
      <c r="CD597" s="6"/>
      <c r="CE597" s="6" t="str">
        <f t="shared" si="360"/>
        <v/>
      </c>
      <c r="CF597" s="6" t="str">
        <f>IF(OR(CC597="",CD597=""),"",SUMIFS('تحميل المصنعيات'!$N:$N,'تحميل المصنعيات'!$F:$F,CD$2,'تحميل المصنعيات'!$D:$D,CB597))</f>
        <v/>
      </c>
      <c r="CG597" s="55" t="str">
        <f t="shared" si="345"/>
        <v/>
      </c>
      <c r="CH597" s="55" t="str">
        <f t="shared" si="346"/>
        <v/>
      </c>
      <c r="CI597" s="129" t="str">
        <f t="shared" si="369"/>
        <v/>
      </c>
      <c r="CK597" s="4" t="s">
        <v>11</v>
      </c>
      <c r="CL597" s="5">
        <v>45762</v>
      </c>
      <c r="CM597" s="6"/>
      <c r="CN597" s="6"/>
      <c r="CO597" s="6" t="str">
        <f t="shared" si="361"/>
        <v/>
      </c>
      <c r="CP597" s="6" t="str">
        <f>IF(OR(CM597="",CN597=""),"",SUMIFS('تحميل المصنعيات'!$N:$N,'تحميل المصنعيات'!$F:$F,CN$2,'تحميل المصنعيات'!$D:$D,CL597))</f>
        <v/>
      </c>
      <c r="CQ597" s="55" t="str">
        <f t="shared" si="347"/>
        <v/>
      </c>
      <c r="CR597" s="55" t="str">
        <f t="shared" si="348"/>
        <v/>
      </c>
      <c r="CS597" s="129" t="str">
        <f t="shared" si="370"/>
        <v/>
      </c>
    </row>
    <row r="598" spans="9:97" x14ac:dyDescent="0.25">
      <c r="I598" s="4" t="s">
        <v>12</v>
      </c>
      <c r="J598" s="5">
        <v>45763</v>
      </c>
      <c r="K598" s="6"/>
      <c r="L598" s="6"/>
      <c r="M598" s="6" t="str">
        <f t="shared" si="349"/>
        <v/>
      </c>
      <c r="N598" s="6" t="str">
        <f>IF(OR(K598="",L598=""),"",SUMIFS('تحميل المصنعيات'!$N:$N,'تحميل المصنعيات'!$F:$F,L$2,'تحميل المصنعيات'!$D:$D,J598))</f>
        <v/>
      </c>
      <c r="O598" s="55" t="str">
        <f t="shared" si="335"/>
        <v/>
      </c>
      <c r="P598" s="55" t="str">
        <f t="shared" si="362"/>
        <v/>
      </c>
      <c r="Q598" s="129" t="str">
        <f t="shared" si="350"/>
        <v/>
      </c>
      <c r="S598" s="4" t="s">
        <v>12</v>
      </c>
      <c r="T598" s="5">
        <v>45763</v>
      </c>
      <c r="U598" s="6"/>
      <c r="V598" s="6"/>
      <c r="W598" s="6" t="str">
        <f t="shared" si="351"/>
        <v/>
      </c>
      <c r="X598" s="6" t="str">
        <f>IF(OR(U598="",V598=""),"",SUMIFS('تحميل المصنعيات'!$N:$N,'تحميل المصنعيات'!$F:$F,V$2,'تحميل المصنعيات'!$D:$D,T598))</f>
        <v/>
      </c>
      <c r="Y598" s="55" t="str">
        <f t="shared" si="336"/>
        <v/>
      </c>
      <c r="Z598" s="55" t="str">
        <f t="shared" si="337"/>
        <v/>
      </c>
      <c r="AA598" s="129" t="str">
        <f t="shared" si="363"/>
        <v/>
      </c>
      <c r="AC598" s="4" t="s">
        <v>12</v>
      </c>
      <c r="AD598" s="5">
        <v>45763</v>
      </c>
      <c r="AE598" s="6"/>
      <c r="AF598" s="6"/>
      <c r="AG598" s="6" t="str">
        <f t="shared" si="352"/>
        <v/>
      </c>
      <c r="AH598" s="6" t="str">
        <f>IF(OR(AE598="",AF598=""),"",SUMIFS('تحميل المصنعيات'!$N:$N,'تحميل المصنعيات'!$F:$F,AF$2,'تحميل المصنعيات'!$D:$D,AD598))</f>
        <v/>
      </c>
      <c r="AI598" s="55" t="str">
        <f t="shared" si="338"/>
        <v/>
      </c>
      <c r="AJ598" s="55" t="str">
        <f t="shared" si="353"/>
        <v/>
      </c>
      <c r="AK598" s="129" t="str">
        <f t="shared" si="364"/>
        <v/>
      </c>
      <c r="AM598" s="4" t="s">
        <v>12</v>
      </c>
      <c r="AN598" s="5">
        <v>45763</v>
      </c>
      <c r="AO598" s="6"/>
      <c r="AP598" s="6"/>
      <c r="AQ598" s="6" t="str">
        <f t="shared" si="354"/>
        <v/>
      </c>
      <c r="AR598" s="6" t="str">
        <f>IF(OR(AO598="",AP598=""),"",SUMIFS('تحميل المصنعيات'!$N:$N,'تحميل المصنعيات'!$F:$F,AP$2,'تحميل المصنعيات'!$D:$D,AN598))</f>
        <v/>
      </c>
      <c r="AS598" s="55" t="str">
        <f t="shared" si="339"/>
        <v/>
      </c>
      <c r="AT598" s="55" t="str">
        <f t="shared" si="340"/>
        <v/>
      </c>
      <c r="AU598" s="129" t="str">
        <f t="shared" si="365"/>
        <v/>
      </c>
      <c r="AW598" s="4" t="s">
        <v>12</v>
      </c>
      <c r="AX598" s="5">
        <v>45763</v>
      </c>
      <c r="AY598" s="6"/>
      <c r="AZ598" s="6"/>
      <c r="BA598" s="6" t="str">
        <f t="shared" si="355"/>
        <v/>
      </c>
      <c r="BB598" s="6" t="str">
        <f>IF(OR(AY598="",AZ598=""),"",SUMIFS('تحميل المصنعيات'!$N:$N,'تحميل المصنعيات'!$F:$F,AZ$2,'تحميل المصنعيات'!$D:$D,AX598))</f>
        <v/>
      </c>
      <c r="BC598" s="55" t="str">
        <f t="shared" si="341"/>
        <v/>
      </c>
      <c r="BD598" s="55" t="str">
        <f t="shared" si="356"/>
        <v/>
      </c>
      <c r="BE598" s="129" t="str">
        <f t="shared" si="366"/>
        <v/>
      </c>
      <c r="BG598" s="4" t="s">
        <v>12</v>
      </c>
      <c r="BH598" s="5">
        <v>45763</v>
      </c>
      <c r="BI598" s="6"/>
      <c r="BJ598" s="6"/>
      <c r="BK598" s="6" t="str">
        <f t="shared" si="357"/>
        <v/>
      </c>
      <c r="BL598" s="6" t="str">
        <f>IF(OR(BI598="",BJ598=""),"",SUMIFS('تحميل المصنعيات'!$N:$N,'تحميل المصنعيات'!$F:$F,BJ$2,'تحميل المصنعيات'!$D:$D,BH598))</f>
        <v/>
      </c>
      <c r="BM598" s="55" t="str">
        <f t="shared" si="342"/>
        <v/>
      </c>
      <c r="BN598" s="55" t="str">
        <f t="shared" si="343"/>
        <v/>
      </c>
      <c r="BO598" s="129" t="str">
        <f t="shared" si="367"/>
        <v/>
      </c>
      <c r="BQ598" s="4" t="s">
        <v>12</v>
      </c>
      <c r="BR598" s="5">
        <v>45763</v>
      </c>
      <c r="BS598" s="6"/>
      <c r="BT598" s="6"/>
      <c r="BU598" s="6" t="str">
        <f t="shared" si="358"/>
        <v/>
      </c>
      <c r="BV598" s="6" t="str">
        <f>IF(OR(BS598="",BT598=""),"",SUMIFS('تحميل المصنعيات'!$N:$N,'تحميل المصنعيات'!$F:$F,BT$2,'تحميل المصنعيات'!$D:$D,BR598))</f>
        <v/>
      </c>
      <c r="BW598" s="55" t="str">
        <f t="shared" si="344"/>
        <v/>
      </c>
      <c r="BX598" s="55" t="str">
        <f t="shared" si="359"/>
        <v/>
      </c>
      <c r="BY598" s="129" t="str">
        <f t="shared" si="368"/>
        <v/>
      </c>
      <c r="CA598" s="4" t="s">
        <v>12</v>
      </c>
      <c r="CB598" s="5">
        <v>45763</v>
      </c>
      <c r="CC598" s="6"/>
      <c r="CD598" s="6"/>
      <c r="CE598" s="6" t="str">
        <f t="shared" si="360"/>
        <v/>
      </c>
      <c r="CF598" s="6" t="str">
        <f>IF(OR(CC598="",CD598=""),"",SUMIFS('تحميل المصنعيات'!$N:$N,'تحميل المصنعيات'!$F:$F,CD$2,'تحميل المصنعيات'!$D:$D,CB598))</f>
        <v/>
      </c>
      <c r="CG598" s="55" t="str">
        <f t="shared" si="345"/>
        <v/>
      </c>
      <c r="CH598" s="55" t="str">
        <f t="shared" si="346"/>
        <v/>
      </c>
      <c r="CI598" s="129" t="str">
        <f t="shared" si="369"/>
        <v/>
      </c>
      <c r="CK598" s="4" t="s">
        <v>12</v>
      </c>
      <c r="CL598" s="5">
        <v>45763</v>
      </c>
      <c r="CM598" s="6"/>
      <c r="CN598" s="6"/>
      <c r="CO598" s="6" t="str">
        <f t="shared" si="361"/>
        <v/>
      </c>
      <c r="CP598" s="6" t="str">
        <f>IF(OR(CM598="",CN598=""),"",SUMIFS('تحميل المصنعيات'!$N:$N,'تحميل المصنعيات'!$F:$F,CN$2,'تحميل المصنعيات'!$D:$D,CL598))</f>
        <v/>
      </c>
      <c r="CQ598" s="55" t="str">
        <f t="shared" si="347"/>
        <v/>
      </c>
      <c r="CR598" s="55" t="str">
        <f t="shared" si="348"/>
        <v/>
      </c>
      <c r="CS598" s="129" t="str">
        <f t="shared" si="370"/>
        <v/>
      </c>
    </row>
    <row r="599" spans="9:97" x14ac:dyDescent="0.25">
      <c r="I599" s="4" t="s">
        <v>13</v>
      </c>
      <c r="J599" s="5">
        <v>45764</v>
      </c>
      <c r="K599" s="6"/>
      <c r="L599" s="6"/>
      <c r="M599" s="6" t="str">
        <f t="shared" si="349"/>
        <v/>
      </c>
      <c r="N599" s="6" t="str">
        <f>IF(OR(K599="",L599=""),"",SUMIFS('تحميل المصنعيات'!$N:$N,'تحميل المصنعيات'!$F:$F,L$2,'تحميل المصنعيات'!$D:$D,J599))</f>
        <v/>
      </c>
      <c r="O599" s="55" t="str">
        <f t="shared" si="335"/>
        <v/>
      </c>
      <c r="P599" s="55" t="str">
        <f t="shared" si="362"/>
        <v/>
      </c>
      <c r="Q599" s="129" t="str">
        <f t="shared" si="350"/>
        <v/>
      </c>
      <c r="S599" s="4" t="s">
        <v>13</v>
      </c>
      <c r="T599" s="5">
        <v>45764</v>
      </c>
      <c r="U599" s="6"/>
      <c r="V599" s="6"/>
      <c r="W599" s="6" t="str">
        <f t="shared" si="351"/>
        <v/>
      </c>
      <c r="X599" s="6" t="str">
        <f>IF(OR(U599="",V599=""),"",SUMIFS('تحميل المصنعيات'!$N:$N,'تحميل المصنعيات'!$F:$F,V$2,'تحميل المصنعيات'!$D:$D,T599))</f>
        <v/>
      </c>
      <c r="Y599" s="55" t="str">
        <f t="shared" si="336"/>
        <v/>
      </c>
      <c r="Z599" s="55" t="str">
        <f t="shared" si="337"/>
        <v/>
      </c>
      <c r="AA599" s="129" t="str">
        <f t="shared" si="363"/>
        <v/>
      </c>
      <c r="AC599" s="4" t="s">
        <v>13</v>
      </c>
      <c r="AD599" s="5">
        <v>45764</v>
      </c>
      <c r="AE599" s="6"/>
      <c r="AF599" s="6"/>
      <c r="AG599" s="6" t="str">
        <f t="shared" si="352"/>
        <v/>
      </c>
      <c r="AH599" s="6" t="str">
        <f>IF(OR(AE599="",AF599=""),"",SUMIFS('تحميل المصنعيات'!$N:$N,'تحميل المصنعيات'!$F:$F,AF$2,'تحميل المصنعيات'!$D:$D,AD599))</f>
        <v/>
      </c>
      <c r="AI599" s="55" t="str">
        <f t="shared" si="338"/>
        <v/>
      </c>
      <c r="AJ599" s="55" t="str">
        <f t="shared" si="353"/>
        <v/>
      </c>
      <c r="AK599" s="129" t="str">
        <f t="shared" si="364"/>
        <v/>
      </c>
      <c r="AM599" s="4" t="s">
        <v>13</v>
      </c>
      <c r="AN599" s="5">
        <v>45764</v>
      </c>
      <c r="AO599" s="6"/>
      <c r="AP599" s="6"/>
      <c r="AQ599" s="6" t="str">
        <f t="shared" si="354"/>
        <v/>
      </c>
      <c r="AR599" s="6" t="str">
        <f>IF(OR(AO599="",AP599=""),"",SUMIFS('تحميل المصنعيات'!$N:$N,'تحميل المصنعيات'!$F:$F,AP$2,'تحميل المصنعيات'!$D:$D,AN599))</f>
        <v/>
      </c>
      <c r="AS599" s="55" t="str">
        <f t="shared" si="339"/>
        <v/>
      </c>
      <c r="AT599" s="55" t="str">
        <f t="shared" si="340"/>
        <v/>
      </c>
      <c r="AU599" s="129" t="str">
        <f t="shared" si="365"/>
        <v/>
      </c>
      <c r="AW599" s="4" t="s">
        <v>13</v>
      </c>
      <c r="AX599" s="5">
        <v>45764</v>
      </c>
      <c r="AY599" s="6"/>
      <c r="AZ599" s="6"/>
      <c r="BA599" s="6" t="str">
        <f t="shared" si="355"/>
        <v/>
      </c>
      <c r="BB599" s="6" t="str">
        <f>IF(OR(AY599="",AZ599=""),"",SUMIFS('تحميل المصنعيات'!$N:$N,'تحميل المصنعيات'!$F:$F,AZ$2,'تحميل المصنعيات'!$D:$D,AX599))</f>
        <v/>
      </c>
      <c r="BC599" s="55" t="str">
        <f t="shared" si="341"/>
        <v/>
      </c>
      <c r="BD599" s="55" t="str">
        <f t="shared" si="356"/>
        <v/>
      </c>
      <c r="BE599" s="129" t="str">
        <f t="shared" si="366"/>
        <v/>
      </c>
      <c r="BG599" s="4" t="s">
        <v>13</v>
      </c>
      <c r="BH599" s="5">
        <v>45764</v>
      </c>
      <c r="BI599" s="6"/>
      <c r="BJ599" s="6"/>
      <c r="BK599" s="6" t="str">
        <f t="shared" si="357"/>
        <v/>
      </c>
      <c r="BL599" s="6" t="str">
        <f>IF(OR(BI599="",BJ599=""),"",SUMIFS('تحميل المصنعيات'!$N:$N,'تحميل المصنعيات'!$F:$F,BJ$2,'تحميل المصنعيات'!$D:$D,BH599))</f>
        <v/>
      </c>
      <c r="BM599" s="55" t="str">
        <f t="shared" si="342"/>
        <v/>
      </c>
      <c r="BN599" s="55" t="str">
        <f t="shared" si="343"/>
        <v/>
      </c>
      <c r="BO599" s="129" t="str">
        <f t="shared" si="367"/>
        <v/>
      </c>
      <c r="BQ599" s="4" t="s">
        <v>13</v>
      </c>
      <c r="BR599" s="5">
        <v>45764</v>
      </c>
      <c r="BS599" s="6"/>
      <c r="BT599" s="6"/>
      <c r="BU599" s="6" t="str">
        <f t="shared" si="358"/>
        <v/>
      </c>
      <c r="BV599" s="6" t="str">
        <f>IF(OR(BS599="",BT599=""),"",SUMIFS('تحميل المصنعيات'!$N:$N,'تحميل المصنعيات'!$F:$F,BT$2,'تحميل المصنعيات'!$D:$D,BR599))</f>
        <v/>
      </c>
      <c r="BW599" s="55" t="str">
        <f t="shared" si="344"/>
        <v/>
      </c>
      <c r="BX599" s="55" t="str">
        <f t="shared" si="359"/>
        <v/>
      </c>
      <c r="BY599" s="129" t="str">
        <f t="shared" si="368"/>
        <v/>
      </c>
      <c r="CA599" s="4" t="s">
        <v>13</v>
      </c>
      <c r="CB599" s="5">
        <v>45764</v>
      </c>
      <c r="CC599" s="6"/>
      <c r="CD599" s="6"/>
      <c r="CE599" s="6" t="str">
        <f t="shared" si="360"/>
        <v/>
      </c>
      <c r="CF599" s="6" t="str">
        <f>IF(OR(CC599="",CD599=""),"",SUMIFS('تحميل المصنعيات'!$N:$N,'تحميل المصنعيات'!$F:$F,CD$2,'تحميل المصنعيات'!$D:$D,CB599))</f>
        <v/>
      </c>
      <c r="CG599" s="55" t="str">
        <f t="shared" si="345"/>
        <v/>
      </c>
      <c r="CH599" s="55" t="str">
        <f t="shared" si="346"/>
        <v/>
      </c>
      <c r="CI599" s="129" t="str">
        <f t="shared" si="369"/>
        <v/>
      </c>
      <c r="CK599" s="4" t="s">
        <v>13</v>
      </c>
      <c r="CL599" s="5">
        <v>45764</v>
      </c>
      <c r="CM599" s="6"/>
      <c r="CN599" s="6"/>
      <c r="CO599" s="6" t="str">
        <f t="shared" si="361"/>
        <v/>
      </c>
      <c r="CP599" s="6" t="str">
        <f>IF(OR(CM599="",CN599=""),"",SUMIFS('تحميل المصنعيات'!$N:$N,'تحميل المصنعيات'!$F:$F,CN$2,'تحميل المصنعيات'!$D:$D,CL599))</f>
        <v/>
      </c>
      <c r="CQ599" s="55" t="str">
        <f t="shared" si="347"/>
        <v/>
      </c>
      <c r="CR599" s="55" t="str">
        <f t="shared" si="348"/>
        <v/>
      </c>
      <c r="CS599" s="129" t="str">
        <f t="shared" si="370"/>
        <v/>
      </c>
    </row>
    <row r="600" spans="9:97" x14ac:dyDescent="0.25">
      <c r="I600" s="132" t="s">
        <v>30</v>
      </c>
      <c r="J600" s="133">
        <v>45765</v>
      </c>
      <c r="K600" s="134"/>
      <c r="L600" s="134"/>
      <c r="M600" s="134" t="str">
        <f t="shared" si="349"/>
        <v/>
      </c>
      <c r="N600" s="134" t="str">
        <f>IF(OR(K600="",L600=""),"",SUMIFS('تحميل المصنعيات'!$N:$N,'تحميل المصنعيات'!$F:$F,L$2,'تحميل المصنعيات'!$D:$D,J600))</f>
        <v/>
      </c>
      <c r="O600" s="135" t="str">
        <f t="shared" si="335"/>
        <v/>
      </c>
      <c r="P600" s="135" t="str">
        <f t="shared" si="362"/>
        <v/>
      </c>
      <c r="Q600" s="132" t="str">
        <f t="shared" si="350"/>
        <v/>
      </c>
      <c r="S600" s="132" t="s">
        <v>30</v>
      </c>
      <c r="T600" s="133">
        <v>45765</v>
      </c>
      <c r="U600" s="134"/>
      <c r="V600" s="134"/>
      <c r="W600" s="134" t="str">
        <f t="shared" si="351"/>
        <v/>
      </c>
      <c r="X600" s="134" t="str">
        <f>IF(OR(U600="",V600=""),"",SUMIFS('تحميل المصنعيات'!$N:$N,'تحميل المصنعيات'!$F:$F,V$2,'تحميل المصنعيات'!$D:$D,T600))</f>
        <v/>
      </c>
      <c r="Y600" s="135" t="str">
        <f t="shared" si="336"/>
        <v/>
      </c>
      <c r="Z600" s="135" t="str">
        <f t="shared" si="337"/>
        <v/>
      </c>
      <c r="AA600" s="132" t="str">
        <f t="shared" si="363"/>
        <v/>
      </c>
      <c r="AC600" s="132" t="s">
        <v>30</v>
      </c>
      <c r="AD600" s="133">
        <v>45765</v>
      </c>
      <c r="AE600" s="134"/>
      <c r="AF600" s="134"/>
      <c r="AG600" s="134" t="str">
        <f t="shared" si="352"/>
        <v/>
      </c>
      <c r="AH600" s="134" t="str">
        <f>IF(OR(AE600="",AF600=""),"",SUMIFS('تحميل المصنعيات'!$N:$N,'تحميل المصنعيات'!$F:$F,AF$2,'تحميل المصنعيات'!$D:$D,AD600))</f>
        <v/>
      </c>
      <c r="AI600" s="135" t="str">
        <f t="shared" si="338"/>
        <v/>
      </c>
      <c r="AJ600" s="135" t="str">
        <f t="shared" si="353"/>
        <v/>
      </c>
      <c r="AK600" s="132" t="str">
        <f t="shared" si="364"/>
        <v/>
      </c>
      <c r="AM600" s="132" t="s">
        <v>30</v>
      </c>
      <c r="AN600" s="133">
        <v>45765</v>
      </c>
      <c r="AO600" s="134"/>
      <c r="AP600" s="134"/>
      <c r="AQ600" s="134" t="str">
        <f t="shared" si="354"/>
        <v/>
      </c>
      <c r="AR600" s="134" t="str">
        <f>IF(OR(AO600="",AP600=""),"",SUMIFS('تحميل المصنعيات'!$N:$N,'تحميل المصنعيات'!$F:$F,AP$2,'تحميل المصنعيات'!$D:$D,AN600))</f>
        <v/>
      </c>
      <c r="AS600" s="135" t="str">
        <f t="shared" si="339"/>
        <v/>
      </c>
      <c r="AT600" s="135" t="str">
        <f t="shared" si="340"/>
        <v/>
      </c>
      <c r="AU600" s="132" t="str">
        <f t="shared" si="365"/>
        <v/>
      </c>
      <c r="AW600" s="132" t="s">
        <v>30</v>
      </c>
      <c r="AX600" s="133">
        <v>45765</v>
      </c>
      <c r="AY600" s="134"/>
      <c r="AZ600" s="134"/>
      <c r="BA600" s="134" t="str">
        <f t="shared" si="355"/>
        <v/>
      </c>
      <c r="BB600" s="134" t="str">
        <f>IF(OR(AY600="",AZ600=""),"",SUMIFS('تحميل المصنعيات'!$N:$N,'تحميل المصنعيات'!$F:$F,AZ$2,'تحميل المصنعيات'!$D:$D,AX600))</f>
        <v/>
      </c>
      <c r="BC600" s="135" t="str">
        <f t="shared" si="341"/>
        <v/>
      </c>
      <c r="BD600" s="135" t="str">
        <f t="shared" si="356"/>
        <v/>
      </c>
      <c r="BE600" s="132" t="str">
        <f t="shared" si="366"/>
        <v/>
      </c>
      <c r="BG600" s="132" t="s">
        <v>30</v>
      </c>
      <c r="BH600" s="133">
        <v>45765</v>
      </c>
      <c r="BI600" s="134"/>
      <c r="BJ600" s="134"/>
      <c r="BK600" s="134" t="str">
        <f t="shared" si="357"/>
        <v/>
      </c>
      <c r="BL600" s="134" t="str">
        <f>IF(OR(BI600="",BJ600=""),"",SUMIFS('تحميل المصنعيات'!$N:$N,'تحميل المصنعيات'!$F:$F,BJ$2,'تحميل المصنعيات'!$D:$D,BH600))</f>
        <v/>
      </c>
      <c r="BM600" s="135" t="str">
        <f t="shared" si="342"/>
        <v/>
      </c>
      <c r="BN600" s="135" t="str">
        <f t="shared" si="343"/>
        <v/>
      </c>
      <c r="BO600" s="132" t="str">
        <f t="shared" si="367"/>
        <v/>
      </c>
      <c r="BQ600" s="132" t="s">
        <v>30</v>
      </c>
      <c r="BR600" s="133">
        <v>45765</v>
      </c>
      <c r="BS600" s="134"/>
      <c r="BT600" s="134"/>
      <c r="BU600" s="134" t="str">
        <f t="shared" si="358"/>
        <v/>
      </c>
      <c r="BV600" s="134" t="str">
        <f>IF(OR(BS600="",BT600=""),"",SUMIFS('تحميل المصنعيات'!$N:$N,'تحميل المصنعيات'!$F:$F,BT$2,'تحميل المصنعيات'!$D:$D,BR600))</f>
        <v/>
      </c>
      <c r="BW600" s="135" t="str">
        <f t="shared" si="344"/>
        <v/>
      </c>
      <c r="BX600" s="135" t="str">
        <f t="shared" si="359"/>
        <v/>
      </c>
      <c r="BY600" s="132" t="str">
        <f t="shared" si="368"/>
        <v/>
      </c>
      <c r="CA600" s="132" t="s">
        <v>30</v>
      </c>
      <c r="CB600" s="133">
        <v>45765</v>
      </c>
      <c r="CC600" s="134"/>
      <c r="CD600" s="134"/>
      <c r="CE600" s="134" t="str">
        <f t="shared" si="360"/>
        <v/>
      </c>
      <c r="CF600" s="134" t="str">
        <f>IF(OR(CC600="",CD600=""),"",SUMIFS('تحميل المصنعيات'!$N:$N,'تحميل المصنعيات'!$F:$F,CD$2,'تحميل المصنعيات'!$D:$D,CB600))</f>
        <v/>
      </c>
      <c r="CG600" s="135" t="str">
        <f t="shared" si="345"/>
        <v/>
      </c>
      <c r="CH600" s="135" t="str">
        <f t="shared" si="346"/>
        <v/>
      </c>
      <c r="CI600" s="132" t="str">
        <f t="shared" si="369"/>
        <v/>
      </c>
      <c r="CK600" s="132" t="s">
        <v>30</v>
      </c>
      <c r="CL600" s="133">
        <v>45765</v>
      </c>
      <c r="CM600" s="134"/>
      <c r="CN600" s="134"/>
      <c r="CO600" s="134" t="str">
        <f t="shared" si="361"/>
        <v/>
      </c>
      <c r="CP600" s="134" t="str">
        <f>IF(OR(CM600="",CN600=""),"",SUMIFS('تحميل المصنعيات'!$N:$N,'تحميل المصنعيات'!$F:$F,CN$2,'تحميل المصنعيات'!$D:$D,CL600))</f>
        <v/>
      </c>
      <c r="CQ600" s="135" t="str">
        <f t="shared" si="347"/>
        <v/>
      </c>
      <c r="CR600" s="135" t="str">
        <f t="shared" si="348"/>
        <v/>
      </c>
      <c r="CS600" s="132" t="str">
        <f t="shared" si="370"/>
        <v/>
      </c>
    </row>
    <row r="601" spans="9:97" x14ac:dyDescent="0.25">
      <c r="I601" s="4" t="s">
        <v>8</v>
      </c>
      <c r="J601" s="5">
        <v>45766</v>
      </c>
      <c r="K601" s="6"/>
      <c r="L601" s="6"/>
      <c r="M601" s="6" t="str">
        <f t="shared" si="349"/>
        <v/>
      </c>
      <c r="N601" s="6" t="str">
        <f>IF(OR(K601="",L601=""),"",SUMIFS('تحميل المصنعيات'!$N:$N,'تحميل المصنعيات'!$F:$F,L$2,'تحميل المصنعيات'!$D:$D,J601))</f>
        <v/>
      </c>
      <c r="O601" s="55" t="str">
        <f t="shared" si="335"/>
        <v/>
      </c>
      <c r="P601" s="55" t="str">
        <f t="shared" si="362"/>
        <v/>
      </c>
      <c r="Q601" s="129" t="str">
        <f t="shared" si="350"/>
        <v/>
      </c>
      <c r="S601" s="4" t="s">
        <v>8</v>
      </c>
      <c r="T601" s="5">
        <v>45766</v>
      </c>
      <c r="U601" s="6"/>
      <c r="V601" s="6"/>
      <c r="W601" s="6" t="str">
        <f t="shared" si="351"/>
        <v/>
      </c>
      <c r="X601" s="6" t="str">
        <f>IF(OR(U601="",V601=""),"",SUMIFS('تحميل المصنعيات'!$N:$N,'تحميل المصنعيات'!$F:$F,V$2,'تحميل المصنعيات'!$D:$D,T601))</f>
        <v/>
      </c>
      <c r="Y601" s="55" t="str">
        <f t="shared" si="336"/>
        <v/>
      </c>
      <c r="Z601" s="55" t="str">
        <f t="shared" si="337"/>
        <v/>
      </c>
      <c r="AA601" s="129" t="str">
        <f t="shared" si="363"/>
        <v/>
      </c>
      <c r="AC601" s="4" t="s">
        <v>8</v>
      </c>
      <c r="AD601" s="5">
        <v>45766</v>
      </c>
      <c r="AE601" s="6"/>
      <c r="AF601" s="6"/>
      <c r="AG601" s="6" t="str">
        <f t="shared" si="352"/>
        <v/>
      </c>
      <c r="AH601" s="6" t="str">
        <f>IF(OR(AE601="",AF601=""),"",SUMIFS('تحميل المصنعيات'!$N:$N,'تحميل المصنعيات'!$F:$F,AF$2,'تحميل المصنعيات'!$D:$D,AD601))</f>
        <v/>
      </c>
      <c r="AI601" s="55" t="str">
        <f t="shared" si="338"/>
        <v/>
      </c>
      <c r="AJ601" s="55" t="str">
        <f t="shared" si="353"/>
        <v/>
      </c>
      <c r="AK601" s="129" t="str">
        <f t="shared" si="364"/>
        <v/>
      </c>
      <c r="AM601" s="4" t="s">
        <v>8</v>
      </c>
      <c r="AN601" s="5">
        <v>45766</v>
      </c>
      <c r="AO601" s="6"/>
      <c r="AP601" s="6"/>
      <c r="AQ601" s="6" t="str">
        <f t="shared" si="354"/>
        <v/>
      </c>
      <c r="AR601" s="6" t="str">
        <f>IF(OR(AO601="",AP601=""),"",SUMIFS('تحميل المصنعيات'!$N:$N,'تحميل المصنعيات'!$F:$F,AP$2,'تحميل المصنعيات'!$D:$D,AN601))</f>
        <v/>
      </c>
      <c r="AS601" s="55" t="str">
        <f t="shared" si="339"/>
        <v/>
      </c>
      <c r="AT601" s="55" t="str">
        <f t="shared" si="340"/>
        <v/>
      </c>
      <c r="AU601" s="129" t="str">
        <f t="shared" si="365"/>
        <v/>
      </c>
      <c r="AW601" s="4" t="s">
        <v>8</v>
      </c>
      <c r="AX601" s="5">
        <v>45766</v>
      </c>
      <c r="AY601" s="6"/>
      <c r="AZ601" s="6"/>
      <c r="BA601" s="6" t="str">
        <f t="shared" si="355"/>
        <v/>
      </c>
      <c r="BB601" s="6" t="str">
        <f>IF(OR(AY601="",AZ601=""),"",SUMIFS('تحميل المصنعيات'!$N:$N,'تحميل المصنعيات'!$F:$F,AZ$2,'تحميل المصنعيات'!$D:$D,AX601))</f>
        <v/>
      </c>
      <c r="BC601" s="55" t="str">
        <f t="shared" si="341"/>
        <v/>
      </c>
      <c r="BD601" s="55" t="str">
        <f t="shared" si="356"/>
        <v/>
      </c>
      <c r="BE601" s="129" t="str">
        <f t="shared" si="366"/>
        <v/>
      </c>
      <c r="BG601" s="4" t="s">
        <v>8</v>
      </c>
      <c r="BH601" s="5">
        <v>45766</v>
      </c>
      <c r="BI601" s="6"/>
      <c r="BJ601" s="6"/>
      <c r="BK601" s="6" t="str">
        <f t="shared" si="357"/>
        <v/>
      </c>
      <c r="BL601" s="6" t="str">
        <f>IF(OR(BI601="",BJ601=""),"",SUMIFS('تحميل المصنعيات'!$N:$N,'تحميل المصنعيات'!$F:$F,BJ$2,'تحميل المصنعيات'!$D:$D,BH601))</f>
        <v/>
      </c>
      <c r="BM601" s="55" t="str">
        <f t="shared" si="342"/>
        <v/>
      </c>
      <c r="BN601" s="55" t="str">
        <f t="shared" si="343"/>
        <v/>
      </c>
      <c r="BO601" s="129" t="str">
        <f t="shared" si="367"/>
        <v/>
      </c>
      <c r="BQ601" s="4" t="s">
        <v>8</v>
      </c>
      <c r="BR601" s="5">
        <v>45766</v>
      </c>
      <c r="BS601" s="6"/>
      <c r="BT601" s="6"/>
      <c r="BU601" s="6" t="str">
        <f t="shared" si="358"/>
        <v/>
      </c>
      <c r="BV601" s="6" t="str">
        <f>IF(OR(BS601="",BT601=""),"",SUMIFS('تحميل المصنعيات'!$N:$N,'تحميل المصنعيات'!$F:$F,BT$2,'تحميل المصنعيات'!$D:$D,BR601))</f>
        <v/>
      </c>
      <c r="BW601" s="55" t="str">
        <f t="shared" si="344"/>
        <v/>
      </c>
      <c r="BX601" s="55" t="str">
        <f t="shared" si="359"/>
        <v/>
      </c>
      <c r="BY601" s="129" t="str">
        <f t="shared" si="368"/>
        <v/>
      </c>
      <c r="CA601" s="4" t="s">
        <v>8</v>
      </c>
      <c r="CB601" s="5">
        <v>45766</v>
      </c>
      <c r="CC601" s="6"/>
      <c r="CD601" s="6"/>
      <c r="CE601" s="6" t="str">
        <f t="shared" si="360"/>
        <v/>
      </c>
      <c r="CF601" s="6" t="str">
        <f>IF(OR(CC601="",CD601=""),"",SUMIFS('تحميل المصنعيات'!$N:$N,'تحميل المصنعيات'!$F:$F,CD$2,'تحميل المصنعيات'!$D:$D,CB601))</f>
        <v/>
      </c>
      <c r="CG601" s="55" t="str">
        <f t="shared" si="345"/>
        <v/>
      </c>
      <c r="CH601" s="55" t="str">
        <f t="shared" si="346"/>
        <v/>
      </c>
      <c r="CI601" s="129" t="str">
        <f t="shared" si="369"/>
        <v/>
      </c>
      <c r="CK601" s="4" t="s">
        <v>8</v>
      </c>
      <c r="CL601" s="5">
        <v>45766</v>
      </c>
      <c r="CM601" s="6"/>
      <c r="CN601" s="6"/>
      <c r="CO601" s="6" t="str">
        <f t="shared" si="361"/>
        <v/>
      </c>
      <c r="CP601" s="6" t="str">
        <f>IF(OR(CM601="",CN601=""),"",SUMIFS('تحميل المصنعيات'!$N:$N,'تحميل المصنعيات'!$F:$F,CN$2,'تحميل المصنعيات'!$D:$D,CL601))</f>
        <v/>
      </c>
      <c r="CQ601" s="55" t="str">
        <f t="shared" si="347"/>
        <v/>
      </c>
      <c r="CR601" s="55" t="str">
        <f t="shared" si="348"/>
        <v/>
      </c>
      <c r="CS601" s="129" t="str">
        <f t="shared" si="370"/>
        <v/>
      </c>
    </row>
    <row r="602" spans="9:97" x14ac:dyDescent="0.25">
      <c r="I602" s="4" t="s">
        <v>9</v>
      </c>
      <c r="J602" s="5">
        <v>45767</v>
      </c>
      <c r="K602" s="6"/>
      <c r="L602" s="6"/>
      <c r="M602" s="6" t="str">
        <f t="shared" si="349"/>
        <v/>
      </c>
      <c r="N602" s="6" t="str">
        <f>IF(OR(K602="",L602=""),"",SUMIFS('تحميل المصنعيات'!$N:$N,'تحميل المصنعيات'!$F:$F,L$2,'تحميل المصنعيات'!$D:$D,J602))</f>
        <v/>
      </c>
      <c r="O602" s="55" t="str">
        <f t="shared" si="335"/>
        <v/>
      </c>
      <c r="P602" s="55" t="str">
        <f t="shared" si="362"/>
        <v/>
      </c>
      <c r="Q602" s="129" t="str">
        <f t="shared" si="350"/>
        <v/>
      </c>
      <c r="S602" s="4" t="s">
        <v>9</v>
      </c>
      <c r="T602" s="5">
        <v>45767</v>
      </c>
      <c r="U602" s="6"/>
      <c r="V602" s="6"/>
      <c r="W602" s="6" t="str">
        <f t="shared" si="351"/>
        <v/>
      </c>
      <c r="X602" s="6" t="str">
        <f>IF(OR(U602="",V602=""),"",SUMIFS('تحميل المصنعيات'!$N:$N,'تحميل المصنعيات'!$F:$F,V$2,'تحميل المصنعيات'!$D:$D,T602))</f>
        <v/>
      </c>
      <c r="Y602" s="55" t="str">
        <f t="shared" si="336"/>
        <v/>
      </c>
      <c r="Z602" s="55" t="str">
        <f t="shared" si="337"/>
        <v/>
      </c>
      <c r="AA602" s="129" t="str">
        <f t="shared" si="363"/>
        <v/>
      </c>
      <c r="AC602" s="4" t="s">
        <v>9</v>
      </c>
      <c r="AD602" s="5">
        <v>45767</v>
      </c>
      <c r="AE602" s="6"/>
      <c r="AF602" s="6"/>
      <c r="AG602" s="6" t="str">
        <f t="shared" si="352"/>
        <v/>
      </c>
      <c r="AH602" s="6" t="str">
        <f>IF(OR(AE602="",AF602=""),"",SUMIFS('تحميل المصنعيات'!$N:$N,'تحميل المصنعيات'!$F:$F,AF$2,'تحميل المصنعيات'!$D:$D,AD602))</f>
        <v/>
      </c>
      <c r="AI602" s="55" t="str">
        <f t="shared" si="338"/>
        <v/>
      </c>
      <c r="AJ602" s="55" t="str">
        <f t="shared" si="353"/>
        <v/>
      </c>
      <c r="AK602" s="129" t="str">
        <f t="shared" si="364"/>
        <v/>
      </c>
      <c r="AM602" s="4" t="s">
        <v>9</v>
      </c>
      <c r="AN602" s="5">
        <v>45767</v>
      </c>
      <c r="AO602" s="6"/>
      <c r="AP602" s="6"/>
      <c r="AQ602" s="6" t="str">
        <f t="shared" si="354"/>
        <v/>
      </c>
      <c r="AR602" s="6" t="str">
        <f>IF(OR(AO602="",AP602=""),"",SUMIFS('تحميل المصنعيات'!$N:$N,'تحميل المصنعيات'!$F:$F,AP$2,'تحميل المصنعيات'!$D:$D,AN602))</f>
        <v/>
      </c>
      <c r="AS602" s="55" t="str">
        <f t="shared" si="339"/>
        <v/>
      </c>
      <c r="AT602" s="55" t="str">
        <f t="shared" si="340"/>
        <v/>
      </c>
      <c r="AU602" s="129" t="str">
        <f t="shared" si="365"/>
        <v/>
      </c>
      <c r="AW602" s="4" t="s">
        <v>9</v>
      </c>
      <c r="AX602" s="5">
        <v>45767</v>
      </c>
      <c r="AY602" s="6"/>
      <c r="AZ602" s="6"/>
      <c r="BA602" s="6" t="str">
        <f t="shared" si="355"/>
        <v/>
      </c>
      <c r="BB602" s="6" t="str">
        <f>IF(OR(AY602="",AZ602=""),"",SUMIFS('تحميل المصنعيات'!$N:$N,'تحميل المصنعيات'!$F:$F,AZ$2,'تحميل المصنعيات'!$D:$D,AX602))</f>
        <v/>
      </c>
      <c r="BC602" s="55" t="str">
        <f t="shared" si="341"/>
        <v/>
      </c>
      <c r="BD602" s="55" t="str">
        <f t="shared" si="356"/>
        <v/>
      </c>
      <c r="BE602" s="129" t="str">
        <f t="shared" si="366"/>
        <v/>
      </c>
      <c r="BG602" s="4" t="s">
        <v>9</v>
      </c>
      <c r="BH602" s="5">
        <v>45767</v>
      </c>
      <c r="BI602" s="6"/>
      <c r="BJ602" s="6"/>
      <c r="BK602" s="6" t="str">
        <f t="shared" si="357"/>
        <v/>
      </c>
      <c r="BL602" s="6" t="str">
        <f>IF(OR(BI602="",BJ602=""),"",SUMIFS('تحميل المصنعيات'!$N:$N,'تحميل المصنعيات'!$F:$F,BJ$2,'تحميل المصنعيات'!$D:$D,BH602))</f>
        <v/>
      </c>
      <c r="BM602" s="55" t="str">
        <f t="shared" si="342"/>
        <v/>
      </c>
      <c r="BN602" s="55" t="str">
        <f t="shared" si="343"/>
        <v/>
      </c>
      <c r="BO602" s="129" t="str">
        <f t="shared" si="367"/>
        <v/>
      </c>
      <c r="BQ602" s="4" t="s">
        <v>9</v>
      </c>
      <c r="BR602" s="5">
        <v>45767</v>
      </c>
      <c r="BS602" s="6"/>
      <c r="BT602" s="6"/>
      <c r="BU602" s="6" t="str">
        <f t="shared" si="358"/>
        <v/>
      </c>
      <c r="BV602" s="6" t="str">
        <f>IF(OR(BS602="",BT602=""),"",SUMIFS('تحميل المصنعيات'!$N:$N,'تحميل المصنعيات'!$F:$F,BT$2,'تحميل المصنعيات'!$D:$D,BR602))</f>
        <v/>
      </c>
      <c r="BW602" s="55" t="str">
        <f t="shared" si="344"/>
        <v/>
      </c>
      <c r="BX602" s="55" t="str">
        <f t="shared" si="359"/>
        <v/>
      </c>
      <c r="BY602" s="129" t="str">
        <f t="shared" si="368"/>
        <v/>
      </c>
      <c r="CA602" s="4" t="s">
        <v>9</v>
      </c>
      <c r="CB602" s="5">
        <v>45767</v>
      </c>
      <c r="CC602" s="6"/>
      <c r="CD602" s="6"/>
      <c r="CE602" s="6" t="str">
        <f t="shared" si="360"/>
        <v/>
      </c>
      <c r="CF602" s="6" t="str">
        <f>IF(OR(CC602="",CD602=""),"",SUMIFS('تحميل المصنعيات'!$N:$N,'تحميل المصنعيات'!$F:$F,CD$2,'تحميل المصنعيات'!$D:$D,CB602))</f>
        <v/>
      </c>
      <c r="CG602" s="55" t="str">
        <f t="shared" si="345"/>
        <v/>
      </c>
      <c r="CH602" s="55" t="str">
        <f t="shared" si="346"/>
        <v/>
      </c>
      <c r="CI602" s="129" t="str">
        <f t="shared" si="369"/>
        <v/>
      </c>
      <c r="CK602" s="4" t="s">
        <v>9</v>
      </c>
      <c r="CL602" s="5">
        <v>45767</v>
      </c>
      <c r="CM602" s="6"/>
      <c r="CN602" s="6"/>
      <c r="CO602" s="6" t="str">
        <f t="shared" si="361"/>
        <v/>
      </c>
      <c r="CP602" s="6" t="str">
        <f>IF(OR(CM602="",CN602=""),"",SUMIFS('تحميل المصنعيات'!$N:$N,'تحميل المصنعيات'!$F:$F,CN$2,'تحميل المصنعيات'!$D:$D,CL602))</f>
        <v/>
      </c>
      <c r="CQ602" s="55" t="str">
        <f t="shared" si="347"/>
        <v/>
      </c>
      <c r="CR602" s="55" t="str">
        <f t="shared" si="348"/>
        <v/>
      </c>
      <c r="CS602" s="129" t="str">
        <f t="shared" si="370"/>
        <v/>
      </c>
    </row>
    <row r="603" spans="9:97" x14ac:dyDescent="0.25">
      <c r="I603" s="4" t="s">
        <v>10</v>
      </c>
      <c r="J603" s="5">
        <v>45768</v>
      </c>
      <c r="K603" s="6"/>
      <c r="L603" s="6"/>
      <c r="M603" s="6" t="str">
        <f t="shared" si="349"/>
        <v/>
      </c>
      <c r="N603" s="6" t="str">
        <f>IF(OR(K603="",L603=""),"",SUMIFS('تحميل المصنعيات'!$N:$N,'تحميل المصنعيات'!$F:$F,L$2,'تحميل المصنعيات'!$D:$D,J603))</f>
        <v/>
      </c>
      <c r="O603" s="55" t="str">
        <f t="shared" si="335"/>
        <v/>
      </c>
      <c r="P603" s="55" t="str">
        <f t="shared" si="362"/>
        <v/>
      </c>
      <c r="Q603" s="129" t="str">
        <f t="shared" si="350"/>
        <v/>
      </c>
      <c r="S603" s="4" t="s">
        <v>10</v>
      </c>
      <c r="T603" s="5">
        <v>45768</v>
      </c>
      <c r="U603" s="6"/>
      <c r="V603" s="6"/>
      <c r="W603" s="6" t="str">
        <f t="shared" si="351"/>
        <v/>
      </c>
      <c r="X603" s="6" t="str">
        <f>IF(OR(U603="",V603=""),"",SUMIFS('تحميل المصنعيات'!$N:$N,'تحميل المصنعيات'!$F:$F,V$2,'تحميل المصنعيات'!$D:$D,T603))</f>
        <v/>
      </c>
      <c r="Y603" s="55" t="str">
        <f t="shared" si="336"/>
        <v/>
      </c>
      <c r="Z603" s="55" t="str">
        <f t="shared" si="337"/>
        <v/>
      </c>
      <c r="AA603" s="129" t="str">
        <f t="shared" si="363"/>
        <v/>
      </c>
      <c r="AC603" s="4" t="s">
        <v>10</v>
      </c>
      <c r="AD603" s="5">
        <v>45768</v>
      </c>
      <c r="AE603" s="6"/>
      <c r="AF603" s="6"/>
      <c r="AG603" s="6" t="str">
        <f t="shared" si="352"/>
        <v/>
      </c>
      <c r="AH603" s="6" t="str">
        <f>IF(OR(AE603="",AF603=""),"",SUMIFS('تحميل المصنعيات'!$N:$N,'تحميل المصنعيات'!$F:$F,AF$2,'تحميل المصنعيات'!$D:$D,AD603))</f>
        <v/>
      </c>
      <c r="AI603" s="55" t="str">
        <f t="shared" si="338"/>
        <v/>
      </c>
      <c r="AJ603" s="55" t="str">
        <f t="shared" si="353"/>
        <v/>
      </c>
      <c r="AK603" s="129" t="str">
        <f t="shared" si="364"/>
        <v/>
      </c>
      <c r="AM603" s="4" t="s">
        <v>10</v>
      </c>
      <c r="AN603" s="5">
        <v>45768</v>
      </c>
      <c r="AO603" s="6"/>
      <c r="AP603" s="6"/>
      <c r="AQ603" s="6" t="str">
        <f t="shared" si="354"/>
        <v/>
      </c>
      <c r="AR603" s="6" t="str">
        <f>IF(OR(AO603="",AP603=""),"",SUMIFS('تحميل المصنعيات'!$N:$N,'تحميل المصنعيات'!$F:$F,AP$2,'تحميل المصنعيات'!$D:$D,AN603))</f>
        <v/>
      </c>
      <c r="AS603" s="55" t="str">
        <f t="shared" si="339"/>
        <v/>
      </c>
      <c r="AT603" s="55" t="str">
        <f t="shared" si="340"/>
        <v/>
      </c>
      <c r="AU603" s="129" t="str">
        <f t="shared" si="365"/>
        <v/>
      </c>
      <c r="AW603" s="4" t="s">
        <v>10</v>
      </c>
      <c r="AX603" s="5">
        <v>45768</v>
      </c>
      <c r="AY603" s="6"/>
      <c r="AZ603" s="6"/>
      <c r="BA603" s="6" t="str">
        <f t="shared" si="355"/>
        <v/>
      </c>
      <c r="BB603" s="6" t="str">
        <f>IF(OR(AY603="",AZ603=""),"",SUMIFS('تحميل المصنعيات'!$N:$N,'تحميل المصنعيات'!$F:$F,AZ$2,'تحميل المصنعيات'!$D:$D,AX603))</f>
        <v/>
      </c>
      <c r="BC603" s="55" t="str">
        <f t="shared" si="341"/>
        <v/>
      </c>
      <c r="BD603" s="55" t="str">
        <f t="shared" si="356"/>
        <v/>
      </c>
      <c r="BE603" s="129" t="str">
        <f t="shared" si="366"/>
        <v/>
      </c>
      <c r="BG603" s="4" t="s">
        <v>10</v>
      </c>
      <c r="BH603" s="5">
        <v>45768</v>
      </c>
      <c r="BI603" s="6"/>
      <c r="BJ603" s="6"/>
      <c r="BK603" s="6" t="str">
        <f t="shared" si="357"/>
        <v/>
      </c>
      <c r="BL603" s="6" t="str">
        <f>IF(OR(BI603="",BJ603=""),"",SUMIFS('تحميل المصنعيات'!$N:$N,'تحميل المصنعيات'!$F:$F,BJ$2,'تحميل المصنعيات'!$D:$D,BH603))</f>
        <v/>
      </c>
      <c r="BM603" s="55" t="str">
        <f t="shared" si="342"/>
        <v/>
      </c>
      <c r="BN603" s="55" t="str">
        <f t="shared" si="343"/>
        <v/>
      </c>
      <c r="BO603" s="129" t="str">
        <f t="shared" si="367"/>
        <v/>
      </c>
      <c r="BQ603" s="4" t="s">
        <v>10</v>
      </c>
      <c r="BR603" s="5">
        <v>45768</v>
      </c>
      <c r="BS603" s="6"/>
      <c r="BT603" s="6"/>
      <c r="BU603" s="6" t="str">
        <f t="shared" si="358"/>
        <v/>
      </c>
      <c r="BV603" s="6" t="str">
        <f>IF(OR(BS603="",BT603=""),"",SUMIFS('تحميل المصنعيات'!$N:$N,'تحميل المصنعيات'!$F:$F,BT$2,'تحميل المصنعيات'!$D:$D,BR603))</f>
        <v/>
      </c>
      <c r="BW603" s="55" t="str">
        <f t="shared" si="344"/>
        <v/>
      </c>
      <c r="BX603" s="55" t="str">
        <f t="shared" si="359"/>
        <v/>
      </c>
      <c r="BY603" s="129" t="str">
        <f t="shared" si="368"/>
        <v/>
      </c>
      <c r="CA603" s="4" t="s">
        <v>10</v>
      </c>
      <c r="CB603" s="5">
        <v>45768</v>
      </c>
      <c r="CC603" s="6"/>
      <c r="CD603" s="6"/>
      <c r="CE603" s="6" t="str">
        <f t="shared" si="360"/>
        <v/>
      </c>
      <c r="CF603" s="6" t="str">
        <f>IF(OR(CC603="",CD603=""),"",SUMIFS('تحميل المصنعيات'!$N:$N,'تحميل المصنعيات'!$F:$F,CD$2,'تحميل المصنعيات'!$D:$D,CB603))</f>
        <v/>
      </c>
      <c r="CG603" s="55" t="str">
        <f t="shared" si="345"/>
        <v/>
      </c>
      <c r="CH603" s="55" t="str">
        <f t="shared" si="346"/>
        <v/>
      </c>
      <c r="CI603" s="129" t="str">
        <f t="shared" si="369"/>
        <v/>
      </c>
      <c r="CK603" s="4" t="s">
        <v>10</v>
      </c>
      <c r="CL603" s="5">
        <v>45768</v>
      </c>
      <c r="CM603" s="6"/>
      <c r="CN603" s="6"/>
      <c r="CO603" s="6" t="str">
        <f t="shared" si="361"/>
        <v/>
      </c>
      <c r="CP603" s="6" t="str">
        <f>IF(OR(CM603="",CN603=""),"",SUMIFS('تحميل المصنعيات'!$N:$N,'تحميل المصنعيات'!$F:$F,CN$2,'تحميل المصنعيات'!$D:$D,CL603))</f>
        <v/>
      </c>
      <c r="CQ603" s="55" t="str">
        <f t="shared" si="347"/>
        <v/>
      </c>
      <c r="CR603" s="55" t="str">
        <f t="shared" si="348"/>
        <v/>
      </c>
      <c r="CS603" s="129" t="str">
        <f t="shared" si="370"/>
        <v/>
      </c>
    </row>
    <row r="604" spans="9:97" x14ac:dyDescent="0.25">
      <c r="I604" s="4" t="s">
        <v>11</v>
      </c>
      <c r="J604" s="5">
        <v>45769</v>
      </c>
      <c r="K604" s="6"/>
      <c r="L604" s="6"/>
      <c r="M604" s="6" t="str">
        <f t="shared" si="349"/>
        <v/>
      </c>
      <c r="N604" s="6" t="str">
        <f>IF(OR(K604="",L604=""),"",SUMIFS('تحميل المصنعيات'!$N:$N,'تحميل المصنعيات'!$F:$F,L$2,'تحميل المصنعيات'!$D:$D,J604))</f>
        <v/>
      </c>
      <c r="O604" s="55" t="str">
        <f t="shared" si="335"/>
        <v/>
      </c>
      <c r="P604" s="55" t="str">
        <f t="shared" si="362"/>
        <v/>
      </c>
      <c r="Q604" s="129" t="str">
        <f t="shared" si="350"/>
        <v/>
      </c>
      <c r="S604" s="4" t="s">
        <v>11</v>
      </c>
      <c r="T604" s="5">
        <v>45769</v>
      </c>
      <c r="U604" s="6"/>
      <c r="V604" s="6"/>
      <c r="W604" s="6" t="str">
        <f t="shared" si="351"/>
        <v/>
      </c>
      <c r="X604" s="6" t="str">
        <f>IF(OR(U604="",V604=""),"",SUMIFS('تحميل المصنعيات'!$N:$N,'تحميل المصنعيات'!$F:$F,V$2,'تحميل المصنعيات'!$D:$D,T604))</f>
        <v/>
      </c>
      <c r="Y604" s="55" t="str">
        <f t="shared" si="336"/>
        <v/>
      </c>
      <c r="Z604" s="55" t="str">
        <f t="shared" si="337"/>
        <v/>
      </c>
      <c r="AA604" s="129" t="str">
        <f t="shared" si="363"/>
        <v/>
      </c>
      <c r="AC604" s="4" t="s">
        <v>11</v>
      </c>
      <c r="AD604" s="5">
        <v>45769</v>
      </c>
      <c r="AE604" s="6"/>
      <c r="AF604" s="6"/>
      <c r="AG604" s="6" t="str">
        <f t="shared" si="352"/>
        <v/>
      </c>
      <c r="AH604" s="6" t="str">
        <f>IF(OR(AE604="",AF604=""),"",SUMIFS('تحميل المصنعيات'!$N:$N,'تحميل المصنعيات'!$F:$F,AF$2,'تحميل المصنعيات'!$D:$D,AD604))</f>
        <v/>
      </c>
      <c r="AI604" s="55" t="str">
        <f t="shared" si="338"/>
        <v/>
      </c>
      <c r="AJ604" s="55" t="str">
        <f t="shared" si="353"/>
        <v/>
      </c>
      <c r="AK604" s="129" t="str">
        <f t="shared" si="364"/>
        <v/>
      </c>
      <c r="AM604" s="4" t="s">
        <v>11</v>
      </c>
      <c r="AN604" s="5">
        <v>45769</v>
      </c>
      <c r="AO604" s="6"/>
      <c r="AP604" s="6"/>
      <c r="AQ604" s="6" t="str">
        <f t="shared" si="354"/>
        <v/>
      </c>
      <c r="AR604" s="6" t="str">
        <f>IF(OR(AO604="",AP604=""),"",SUMIFS('تحميل المصنعيات'!$N:$N,'تحميل المصنعيات'!$F:$F,AP$2,'تحميل المصنعيات'!$D:$D,AN604))</f>
        <v/>
      </c>
      <c r="AS604" s="55" t="str">
        <f t="shared" si="339"/>
        <v/>
      </c>
      <c r="AT604" s="55" t="str">
        <f t="shared" si="340"/>
        <v/>
      </c>
      <c r="AU604" s="129" t="str">
        <f t="shared" si="365"/>
        <v/>
      </c>
      <c r="AW604" s="4" t="s">
        <v>11</v>
      </c>
      <c r="AX604" s="5">
        <v>45769</v>
      </c>
      <c r="AY604" s="6"/>
      <c r="AZ604" s="6"/>
      <c r="BA604" s="6" t="str">
        <f t="shared" si="355"/>
        <v/>
      </c>
      <c r="BB604" s="6" t="str">
        <f>IF(OR(AY604="",AZ604=""),"",SUMIFS('تحميل المصنعيات'!$N:$N,'تحميل المصنعيات'!$F:$F,AZ$2,'تحميل المصنعيات'!$D:$D,AX604))</f>
        <v/>
      </c>
      <c r="BC604" s="55" t="str">
        <f t="shared" si="341"/>
        <v/>
      </c>
      <c r="BD604" s="55" t="str">
        <f t="shared" si="356"/>
        <v/>
      </c>
      <c r="BE604" s="129" t="str">
        <f t="shared" si="366"/>
        <v/>
      </c>
      <c r="BG604" s="4" t="s">
        <v>11</v>
      </c>
      <c r="BH604" s="5">
        <v>45769</v>
      </c>
      <c r="BI604" s="6"/>
      <c r="BJ604" s="6"/>
      <c r="BK604" s="6" t="str">
        <f t="shared" si="357"/>
        <v/>
      </c>
      <c r="BL604" s="6" t="str">
        <f>IF(OR(BI604="",BJ604=""),"",SUMIFS('تحميل المصنعيات'!$N:$N,'تحميل المصنعيات'!$F:$F,BJ$2,'تحميل المصنعيات'!$D:$D,BH604))</f>
        <v/>
      </c>
      <c r="BM604" s="55" t="str">
        <f t="shared" si="342"/>
        <v/>
      </c>
      <c r="BN604" s="55" t="str">
        <f t="shared" si="343"/>
        <v/>
      </c>
      <c r="BO604" s="129" t="str">
        <f t="shared" si="367"/>
        <v/>
      </c>
      <c r="BQ604" s="4" t="s">
        <v>11</v>
      </c>
      <c r="BR604" s="5">
        <v>45769</v>
      </c>
      <c r="BS604" s="6"/>
      <c r="BT604" s="6"/>
      <c r="BU604" s="6" t="str">
        <f t="shared" si="358"/>
        <v/>
      </c>
      <c r="BV604" s="6" t="str">
        <f>IF(OR(BS604="",BT604=""),"",SUMIFS('تحميل المصنعيات'!$N:$N,'تحميل المصنعيات'!$F:$F,BT$2,'تحميل المصنعيات'!$D:$D,BR604))</f>
        <v/>
      </c>
      <c r="BW604" s="55" t="str">
        <f t="shared" si="344"/>
        <v/>
      </c>
      <c r="BX604" s="55" t="str">
        <f t="shared" si="359"/>
        <v/>
      </c>
      <c r="BY604" s="129" t="str">
        <f t="shared" si="368"/>
        <v/>
      </c>
      <c r="CA604" s="4" t="s">
        <v>11</v>
      </c>
      <c r="CB604" s="5">
        <v>45769</v>
      </c>
      <c r="CC604" s="6"/>
      <c r="CD604" s="6"/>
      <c r="CE604" s="6" t="str">
        <f t="shared" si="360"/>
        <v/>
      </c>
      <c r="CF604" s="6" t="str">
        <f>IF(OR(CC604="",CD604=""),"",SUMIFS('تحميل المصنعيات'!$N:$N,'تحميل المصنعيات'!$F:$F,CD$2,'تحميل المصنعيات'!$D:$D,CB604))</f>
        <v/>
      </c>
      <c r="CG604" s="55" t="str">
        <f t="shared" si="345"/>
        <v/>
      </c>
      <c r="CH604" s="55" t="str">
        <f t="shared" si="346"/>
        <v/>
      </c>
      <c r="CI604" s="129" t="str">
        <f t="shared" si="369"/>
        <v/>
      </c>
      <c r="CK604" s="4" t="s">
        <v>11</v>
      </c>
      <c r="CL604" s="5">
        <v>45769</v>
      </c>
      <c r="CM604" s="6"/>
      <c r="CN604" s="6"/>
      <c r="CO604" s="6" t="str">
        <f t="shared" si="361"/>
        <v/>
      </c>
      <c r="CP604" s="6" t="str">
        <f>IF(OR(CM604="",CN604=""),"",SUMIFS('تحميل المصنعيات'!$N:$N,'تحميل المصنعيات'!$F:$F,CN$2,'تحميل المصنعيات'!$D:$D,CL604))</f>
        <v/>
      </c>
      <c r="CQ604" s="55" t="str">
        <f t="shared" si="347"/>
        <v/>
      </c>
      <c r="CR604" s="55" t="str">
        <f t="shared" si="348"/>
        <v/>
      </c>
      <c r="CS604" s="129" t="str">
        <f t="shared" si="370"/>
        <v/>
      </c>
    </row>
    <row r="605" spans="9:97" x14ac:dyDescent="0.25">
      <c r="I605" s="4" t="s">
        <v>12</v>
      </c>
      <c r="J605" s="5">
        <v>45770</v>
      </c>
      <c r="K605" s="6"/>
      <c r="L605" s="6"/>
      <c r="M605" s="6" t="str">
        <f t="shared" si="349"/>
        <v/>
      </c>
      <c r="N605" s="6" t="str">
        <f>IF(OR(K605="",L605=""),"",SUMIFS('تحميل المصنعيات'!$N:$N,'تحميل المصنعيات'!$F:$F,L$2,'تحميل المصنعيات'!$D:$D,J605))</f>
        <v/>
      </c>
      <c r="O605" s="55" t="str">
        <f t="shared" si="335"/>
        <v/>
      </c>
      <c r="P605" s="55" t="str">
        <f t="shared" si="362"/>
        <v/>
      </c>
      <c r="Q605" s="129" t="str">
        <f t="shared" si="350"/>
        <v/>
      </c>
      <c r="S605" s="4" t="s">
        <v>12</v>
      </c>
      <c r="T605" s="5">
        <v>45770</v>
      </c>
      <c r="U605" s="6"/>
      <c r="V605" s="6"/>
      <c r="W605" s="6" t="str">
        <f t="shared" si="351"/>
        <v/>
      </c>
      <c r="X605" s="6" t="str">
        <f>IF(OR(U605="",V605=""),"",SUMIFS('تحميل المصنعيات'!$N:$N,'تحميل المصنعيات'!$F:$F,V$2,'تحميل المصنعيات'!$D:$D,T605))</f>
        <v/>
      </c>
      <c r="Y605" s="55" t="str">
        <f t="shared" si="336"/>
        <v/>
      </c>
      <c r="Z605" s="55" t="str">
        <f t="shared" si="337"/>
        <v/>
      </c>
      <c r="AA605" s="129" t="str">
        <f t="shared" si="363"/>
        <v/>
      </c>
      <c r="AC605" s="4" t="s">
        <v>12</v>
      </c>
      <c r="AD605" s="5">
        <v>45770</v>
      </c>
      <c r="AE605" s="6"/>
      <c r="AF605" s="6"/>
      <c r="AG605" s="6" t="str">
        <f t="shared" si="352"/>
        <v/>
      </c>
      <c r="AH605" s="6" t="str">
        <f>IF(OR(AE605="",AF605=""),"",SUMIFS('تحميل المصنعيات'!$N:$N,'تحميل المصنعيات'!$F:$F,AF$2,'تحميل المصنعيات'!$D:$D,AD605))</f>
        <v/>
      </c>
      <c r="AI605" s="55" t="str">
        <f t="shared" si="338"/>
        <v/>
      </c>
      <c r="AJ605" s="55" t="str">
        <f t="shared" si="353"/>
        <v/>
      </c>
      <c r="AK605" s="129" t="str">
        <f t="shared" si="364"/>
        <v/>
      </c>
      <c r="AM605" s="4" t="s">
        <v>12</v>
      </c>
      <c r="AN605" s="5">
        <v>45770</v>
      </c>
      <c r="AO605" s="6"/>
      <c r="AP605" s="6"/>
      <c r="AQ605" s="6" t="str">
        <f t="shared" si="354"/>
        <v/>
      </c>
      <c r="AR605" s="6" t="str">
        <f>IF(OR(AO605="",AP605=""),"",SUMIFS('تحميل المصنعيات'!$N:$N,'تحميل المصنعيات'!$F:$F,AP$2,'تحميل المصنعيات'!$D:$D,AN605))</f>
        <v/>
      </c>
      <c r="AS605" s="55" t="str">
        <f t="shared" si="339"/>
        <v/>
      </c>
      <c r="AT605" s="55" t="str">
        <f t="shared" si="340"/>
        <v/>
      </c>
      <c r="AU605" s="129" t="str">
        <f t="shared" si="365"/>
        <v/>
      </c>
      <c r="AW605" s="4" t="s">
        <v>12</v>
      </c>
      <c r="AX605" s="5">
        <v>45770</v>
      </c>
      <c r="AY605" s="6"/>
      <c r="AZ605" s="6"/>
      <c r="BA605" s="6" t="str">
        <f t="shared" si="355"/>
        <v/>
      </c>
      <c r="BB605" s="6" t="str">
        <f>IF(OR(AY605="",AZ605=""),"",SUMIFS('تحميل المصنعيات'!$N:$N,'تحميل المصنعيات'!$F:$F,AZ$2,'تحميل المصنعيات'!$D:$D,AX605))</f>
        <v/>
      </c>
      <c r="BC605" s="55" t="str">
        <f t="shared" si="341"/>
        <v/>
      </c>
      <c r="BD605" s="55" t="str">
        <f t="shared" si="356"/>
        <v/>
      </c>
      <c r="BE605" s="129" t="str">
        <f t="shared" si="366"/>
        <v/>
      </c>
      <c r="BG605" s="4" t="s">
        <v>12</v>
      </c>
      <c r="BH605" s="5">
        <v>45770</v>
      </c>
      <c r="BI605" s="6"/>
      <c r="BJ605" s="6"/>
      <c r="BK605" s="6" t="str">
        <f t="shared" si="357"/>
        <v/>
      </c>
      <c r="BL605" s="6" t="str">
        <f>IF(OR(BI605="",BJ605=""),"",SUMIFS('تحميل المصنعيات'!$N:$N,'تحميل المصنعيات'!$F:$F,BJ$2,'تحميل المصنعيات'!$D:$D,BH605))</f>
        <v/>
      </c>
      <c r="BM605" s="55" t="str">
        <f t="shared" si="342"/>
        <v/>
      </c>
      <c r="BN605" s="55" t="str">
        <f t="shared" si="343"/>
        <v/>
      </c>
      <c r="BO605" s="129" t="str">
        <f t="shared" si="367"/>
        <v/>
      </c>
      <c r="BQ605" s="4" t="s">
        <v>12</v>
      </c>
      <c r="BR605" s="5">
        <v>45770</v>
      </c>
      <c r="BS605" s="6"/>
      <c r="BT605" s="6"/>
      <c r="BU605" s="6" t="str">
        <f t="shared" si="358"/>
        <v/>
      </c>
      <c r="BV605" s="6" t="str">
        <f>IF(OR(BS605="",BT605=""),"",SUMIFS('تحميل المصنعيات'!$N:$N,'تحميل المصنعيات'!$F:$F,BT$2,'تحميل المصنعيات'!$D:$D,BR605))</f>
        <v/>
      </c>
      <c r="BW605" s="55" t="str">
        <f t="shared" si="344"/>
        <v/>
      </c>
      <c r="BX605" s="55" t="str">
        <f t="shared" si="359"/>
        <v/>
      </c>
      <c r="BY605" s="129" t="str">
        <f t="shared" si="368"/>
        <v/>
      </c>
      <c r="CA605" s="4" t="s">
        <v>12</v>
      </c>
      <c r="CB605" s="5">
        <v>45770</v>
      </c>
      <c r="CC605" s="6"/>
      <c r="CD605" s="6"/>
      <c r="CE605" s="6" t="str">
        <f t="shared" si="360"/>
        <v/>
      </c>
      <c r="CF605" s="6" t="str">
        <f>IF(OR(CC605="",CD605=""),"",SUMIFS('تحميل المصنعيات'!$N:$N,'تحميل المصنعيات'!$F:$F,CD$2,'تحميل المصنعيات'!$D:$D,CB605))</f>
        <v/>
      </c>
      <c r="CG605" s="55" t="str">
        <f t="shared" si="345"/>
        <v/>
      </c>
      <c r="CH605" s="55" t="str">
        <f t="shared" si="346"/>
        <v/>
      </c>
      <c r="CI605" s="129" t="str">
        <f t="shared" si="369"/>
        <v/>
      </c>
      <c r="CK605" s="4" t="s">
        <v>12</v>
      </c>
      <c r="CL605" s="5">
        <v>45770</v>
      </c>
      <c r="CM605" s="6"/>
      <c r="CN605" s="6"/>
      <c r="CO605" s="6" t="str">
        <f t="shared" si="361"/>
        <v/>
      </c>
      <c r="CP605" s="6" t="str">
        <f>IF(OR(CM605="",CN605=""),"",SUMIFS('تحميل المصنعيات'!$N:$N,'تحميل المصنعيات'!$F:$F,CN$2,'تحميل المصنعيات'!$D:$D,CL605))</f>
        <v/>
      </c>
      <c r="CQ605" s="55" t="str">
        <f t="shared" si="347"/>
        <v/>
      </c>
      <c r="CR605" s="55" t="str">
        <f t="shared" si="348"/>
        <v/>
      </c>
      <c r="CS605" s="129" t="str">
        <f t="shared" si="370"/>
        <v/>
      </c>
    </row>
    <row r="606" spans="9:97" x14ac:dyDescent="0.25">
      <c r="I606" s="4" t="s">
        <v>13</v>
      </c>
      <c r="J606" s="5">
        <v>45771</v>
      </c>
      <c r="K606" s="6"/>
      <c r="L606" s="6"/>
      <c r="M606" s="6" t="str">
        <f t="shared" si="349"/>
        <v/>
      </c>
      <c r="N606" s="6" t="str">
        <f>IF(OR(K606="",L606=""),"",SUMIFS('تحميل المصنعيات'!$N:$N,'تحميل المصنعيات'!$F:$F,L$2,'تحميل المصنعيات'!$D:$D,J606))</f>
        <v/>
      </c>
      <c r="O606" s="55" t="str">
        <f t="shared" si="335"/>
        <v/>
      </c>
      <c r="P606" s="55" t="str">
        <f t="shared" si="362"/>
        <v/>
      </c>
      <c r="Q606" s="129" t="str">
        <f t="shared" si="350"/>
        <v/>
      </c>
      <c r="S606" s="4" t="s">
        <v>13</v>
      </c>
      <c r="T606" s="5">
        <v>45771</v>
      </c>
      <c r="U606" s="6"/>
      <c r="V606" s="6"/>
      <c r="W606" s="6" t="str">
        <f t="shared" si="351"/>
        <v/>
      </c>
      <c r="X606" s="6" t="str">
        <f>IF(OR(U606="",V606=""),"",SUMIFS('تحميل المصنعيات'!$N:$N,'تحميل المصنعيات'!$F:$F,V$2,'تحميل المصنعيات'!$D:$D,T606))</f>
        <v/>
      </c>
      <c r="Y606" s="55" t="str">
        <f t="shared" si="336"/>
        <v/>
      </c>
      <c r="Z606" s="55" t="str">
        <f t="shared" si="337"/>
        <v/>
      </c>
      <c r="AA606" s="129" t="str">
        <f t="shared" si="363"/>
        <v/>
      </c>
      <c r="AC606" s="4" t="s">
        <v>13</v>
      </c>
      <c r="AD606" s="5">
        <v>45771</v>
      </c>
      <c r="AE606" s="6"/>
      <c r="AF606" s="6"/>
      <c r="AG606" s="6" t="str">
        <f t="shared" si="352"/>
        <v/>
      </c>
      <c r="AH606" s="6" t="str">
        <f>IF(OR(AE606="",AF606=""),"",SUMIFS('تحميل المصنعيات'!$N:$N,'تحميل المصنعيات'!$F:$F,AF$2,'تحميل المصنعيات'!$D:$D,AD606))</f>
        <v/>
      </c>
      <c r="AI606" s="55" t="str">
        <f t="shared" si="338"/>
        <v/>
      </c>
      <c r="AJ606" s="55" t="str">
        <f t="shared" si="353"/>
        <v/>
      </c>
      <c r="AK606" s="129" t="str">
        <f t="shared" si="364"/>
        <v/>
      </c>
      <c r="AM606" s="4" t="s">
        <v>13</v>
      </c>
      <c r="AN606" s="5">
        <v>45771</v>
      </c>
      <c r="AO606" s="6"/>
      <c r="AP606" s="6"/>
      <c r="AQ606" s="6" t="str">
        <f t="shared" si="354"/>
        <v/>
      </c>
      <c r="AR606" s="6" t="str">
        <f>IF(OR(AO606="",AP606=""),"",SUMIFS('تحميل المصنعيات'!$N:$N,'تحميل المصنعيات'!$F:$F,AP$2,'تحميل المصنعيات'!$D:$D,AN606))</f>
        <v/>
      </c>
      <c r="AS606" s="55" t="str">
        <f t="shared" si="339"/>
        <v/>
      </c>
      <c r="AT606" s="55" t="str">
        <f t="shared" si="340"/>
        <v/>
      </c>
      <c r="AU606" s="129" t="str">
        <f t="shared" si="365"/>
        <v/>
      </c>
      <c r="AW606" s="4" t="s">
        <v>13</v>
      </c>
      <c r="AX606" s="5">
        <v>45771</v>
      </c>
      <c r="AY606" s="6"/>
      <c r="AZ606" s="6"/>
      <c r="BA606" s="6" t="str">
        <f t="shared" si="355"/>
        <v/>
      </c>
      <c r="BB606" s="6" t="str">
        <f>IF(OR(AY606="",AZ606=""),"",SUMIFS('تحميل المصنعيات'!$N:$N,'تحميل المصنعيات'!$F:$F,AZ$2,'تحميل المصنعيات'!$D:$D,AX606))</f>
        <v/>
      </c>
      <c r="BC606" s="55" t="str">
        <f t="shared" si="341"/>
        <v/>
      </c>
      <c r="BD606" s="55" t="str">
        <f t="shared" si="356"/>
        <v/>
      </c>
      <c r="BE606" s="129" t="str">
        <f t="shared" si="366"/>
        <v/>
      </c>
      <c r="BG606" s="4" t="s">
        <v>13</v>
      </c>
      <c r="BH606" s="5">
        <v>45771</v>
      </c>
      <c r="BI606" s="6"/>
      <c r="BJ606" s="6"/>
      <c r="BK606" s="6" t="str">
        <f t="shared" si="357"/>
        <v/>
      </c>
      <c r="BL606" s="6" t="str">
        <f>IF(OR(BI606="",BJ606=""),"",SUMIFS('تحميل المصنعيات'!$N:$N,'تحميل المصنعيات'!$F:$F,BJ$2,'تحميل المصنعيات'!$D:$D,BH606))</f>
        <v/>
      </c>
      <c r="BM606" s="55" t="str">
        <f t="shared" si="342"/>
        <v/>
      </c>
      <c r="BN606" s="55" t="str">
        <f t="shared" si="343"/>
        <v/>
      </c>
      <c r="BO606" s="129" t="str">
        <f t="shared" si="367"/>
        <v/>
      </c>
      <c r="BQ606" s="4" t="s">
        <v>13</v>
      </c>
      <c r="BR606" s="5">
        <v>45771</v>
      </c>
      <c r="BS606" s="6"/>
      <c r="BT606" s="6"/>
      <c r="BU606" s="6" t="str">
        <f t="shared" si="358"/>
        <v/>
      </c>
      <c r="BV606" s="6" t="str">
        <f>IF(OR(BS606="",BT606=""),"",SUMIFS('تحميل المصنعيات'!$N:$N,'تحميل المصنعيات'!$F:$F,BT$2,'تحميل المصنعيات'!$D:$D,BR606))</f>
        <v/>
      </c>
      <c r="BW606" s="55" t="str">
        <f t="shared" si="344"/>
        <v/>
      </c>
      <c r="BX606" s="55" t="str">
        <f t="shared" si="359"/>
        <v/>
      </c>
      <c r="BY606" s="129" t="str">
        <f t="shared" si="368"/>
        <v/>
      </c>
      <c r="CA606" s="4" t="s">
        <v>13</v>
      </c>
      <c r="CB606" s="5">
        <v>45771</v>
      </c>
      <c r="CC606" s="6"/>
      <c r="CD606" s="6"/>
      <c r="CE606" s="6" t="str">
        <f t="shared" si="360"/>
        <v/>
      </c>
      <c r="CF606" s="6" t="str">
        <f>IF(OR(CC606="",CD606=""),"",SUMIFS('تحميل المصنعيات'!$N:$N,'تحميل المصنعيات'!$F:$F,CD$2,'تحميل المصنعيات'!$D:$D,CB606))</f>
        <v/>
      </c>
      <c r="CG606" s="55" t="str">
        <f t="shared" si="345"/>
        <v/>
      </c>
      <c r="CH606" s="55" t="str">
        <f t="shared" si="346"/>
        <v/>
      </c>
      <c r="CI606" s="129" t="str">
        <f t="shared" si="369"/>
        <v/>
      </c>
      <c r="CK606" s="4" t="s">
        <v>13</v>
      </c>
      <c r="CL606" s="5">
        <v>45771</v>
      </c>
      <c r="CM606" s="6"/>
      <c r="CN606" s="6"/>
      <c r="CO606" s="6" t="str">
        <f t="shared" si="361"/>
        <v/>
      </c>
      <c r="CP606" s="6" t="str">
        <f>IF(OR(CM606="",CN606=""),"",SUMIFS('تحميل المصنعيات'!$N:$N,'تحميل المصنعيات'!$F:$F,CN$2,'تحميل المصنعيات'!$D:$D,CL606))</f>
        <v/>
      </c>
      <c r="CQ606" s="55" t="str">
        <f t="shared" si="347"/>
        <v/>
      </c>
      <c r="CR606" s="55" t="str">
        <f t="shared" si="348"/>
        <v/>
      </c>
      <c r="CS606" s="129" t="str">
        <f t="shared" si="370"/>
        <v/>
      </c>
    </row>
    <row r="607" spans="9:97" x14ac:dyDescent="0.25">
      <c r="I607" s="132" t="s">
        <v>30</v>
      </c>
      <c r="J607" s="133">
        <v>45772</v>
      </c>
      <c r="K607" s="134"/>
      <c r="L607" s="134"/>
      <c r="M607" s="134" t="str">
        <f t="shared" si="349"/>
        <v/>
      </c>
      <c r="N607" s="134" t="str">
        <f>IF(OR(K607="",L607=""),"",SUMIFS('تحميل المصنعيات'!$N:$N,'تحميل المصنعيات'!$F:$F,L$2,'تحميل المصنعيات'!$D:$D,J607))</f>
        <v/>
      </c>
      <c r="O607" s="135" t="str">
        <f t="shared" si="335"/>
        <v/>
      </c>
      <c r="P607" s="135" t="str">
        <f t="shared" si="362"/>
        <v/>
      </c>
      <c r="Q607" s="132" t="str">
        <f t="shared" si="350"/>
        <v/>
      </c>
      <c r="S607" s="132" t="s">
        <v>30</v>
      </c>
      <c r="T607" s="133">
        <v>45772</v>
      </c>
      <c r="U607" s="134"/>
      <c r="V607" s="134"/>
      <c r="W607" s="134" t="str">
        <f t="shared" si="351"/>
        <v/>
      </c>
      <c r="X607" s="134" t="str">
        <f>IF(OR(U607="",V607=""),"",SUMIFS('تحميل المصنعيات'!$N:$N,'تحميل المصنعيات'!$F:$F,V$2,'تحميل المصنعيات'!$D:$D,T607))</f>
        <v/>
      </c>
      <c r="Y607" s="135" t="str">
        <f t="shared" si="336"/>
        <v/>
      </c>
      <c r="Z607" s="135" t="str">
        <f t="shared" si="337"/>
        <v/>
      </c>
      <c r="AA607" s="132" t="str">
        <f t="shared" si="363"/>
        <v/>
      </c>
      <c r="AC607" s="132" t="s">
        <v>30</v>
      </c>
      <c r="AD607" s="133">
        <v>45772</v>
      </c>
      <c r="AE607" s="134"/>
      <c r="AF607" s="134"/>
      <c r="AG607" s="134" t="str">
        <f t="shared" si="352"/>
        <v/>
      </c>
      <c r="AH607" s="134" t="str">
        <f>IF(OR(AE607="",AF607=""),"",SUMIFS('تحميل المصنعيات'!$N:$N,'تحميل المصنعيات'!$F:$F,AF$2,'تحميل المصنعيات'!$D:$D,AD607))</f>
        <v/>
      </c>
      <c r="AI607" s="135" t="str">
        <f t="shared" si="338"/>
        <v/>
      </c>
      <c r="AJ607" s="135" t="str">
        <f t="shared" si="353"/>
        <v/>
      </c>
      <c r="AK607" s="132" t="str">
        <f t="shared" si="364"/>
        <v/>
      </c>
      <c r="AM607" s="132" t="s">
        <v>30</v>
      </c>
      <c r="AN607" s="133">
        <v>45772</v>
      </c>
      <c r="AO607" s="134"/>
      <c r="AP607" s="134"/>
      <c r="AQ607" s="134" t="str">
        <f t="shared" si="354"/>
        <v/>
      </c>
      <c r="AR607" s="134" t="str">
        <f>IF(OR(AO607="",AP607=""),"",SUMIFS('تحميل المصنعيات'!$N:$N,'تحميل المصنعيات'!$F:$F,AP$2,'تحميل المصنعيات'!$D:$D,AN607))</f>
        <v/>
      </c>
      <c r="AS607" s="135" t="str">
        <f t="shared" si="339"/>
        <v/>
      </c>
      <c r="AT607" s="135" t="str">
        <f t="shared" si="340"/>
        <v/>
      </c>
      <c r="AU607" s="132" t="str">
        <f t="shared" si="365"/>
        <v/>
      </c>
      <c r="AW607" s="132" t="s">
        <v>30</v>
      </c>
      <c r="AX607" s="133">
        <v>45772</v>
      </c>
      <c r="AY607" s="134"/>
      <c r="AZ607" s="134"/>
      <c r="BA607" s="134" t="str">
        <f t="shared" si="355"/>
        <v/>
      </c>
      <c r="BB607" s="134" t="str">
        <f>IF(OR(AY607="",AZ607=""),"",SUMIFS('تحميل المصنعيات'!$N:$N,'تحميل المصنعيات'!$F:$F,AZ$2,'تحميل المصنعيات'!$D:$D,AX607))</f>
        <v/>
      </c>
      <c r="BC607" s="135" t="str">
        <f t="shared" si="341"/>
        <v/>
      </c>
      <c r="BD607" s="135" t="str">
        <f t="shared" si="356"/>
        <v/>
      </c>
      <c r="BE607" s="132" t="str">
        <f t="shared" si="366"/>
        <v/>
      </c>
      <c r="BG607" s="132" t="s">
        <v>30</v>
      </c>
      <c r="BH607" s="133">
        <v>45772</v>
      </c>
      <c r="BI607" s="134"/>
      <c r="BJ607" s="134"/>
      <c r="BK607" s="134" t="str">
        <f t="shared" si="357"/>
        <v/>
      </c>
      <c r="BL607" s="134" t="str">
        <f>IF(OR(BI607="",BJ607=""),"",SUMIFS('تحميل المصنعيات'!$N:$N,'تحميل المصنعيات'!$F:$F,BJ$2,'تحميل المصنعيات'!$D:$D,BH607))</f>
        <v/>
      </c>
      <c r="BM607" s="135" t="str">
        <f t="shared" si="342"/>
        <v/>
      </c>
      <c r="BN607" s="135" t="str">
        <f t="shared" si="343"/>
        <v/>
      </c>
      <c r="BO607" s="132" t="str">
        <f t="shared" si="367"/>
        <v/>
      </c>
      <c r="BQ607" s="132" t="s">
        <v>30</v>
      </c>
      <c r="BR607" s="133">
        <v>45772</v>
      </c>
      <c r="BS607" s="134"/>
      <c r="BT607" s="134"/>
      <c r="BU607" s="134" t="str">
        <f t="shared" si="358"/>
        <v/>
      </c>
      <c r="BV607" s="134" t="str">
        <f>IF(OR(BS607="",BT607=""),"",SUMIFS('تحميل المصنعيات'!$N:$N,'تحميل المصنعيات'!$F:$F,BT$2,'تحميل المصنعيات'!$D:$D,BR607))</f>
        <v/>
      </c>
      <c r="BW607" s="135" t="str">
        <f t="shared" si="344"/>
        <v/>
      </c>
      <c r="BX607" s="135" t="str">
        <f t="shared" si="359"/>
        <v/>
      </c>
      <c r="BY607" s="132" t="str">
        <f t="shared" si="368"/>
        <v/>
      </c>
      <c r="CA607" s="132" t="s">
        <v>30</v>
      </c>
      <c r="CB607" s="133">
        <v>45772</v>
      </c>
      <c r="CC607" s="134"/>
      <c r="CD607" s="134"/>
      <c r="CE607" s="134" t="str">
        <f t="shared" si="360"/>
        <v/>
      </c>
      <c r="CF607" s="134" t="str">
        <f>IF(OR(CC607="",CD607=""),"",SUMIFS('تحميل المصنعيات'!$N:$N,'تحميل المصنعيات'!$F:$F,CD$2,'تحميل المصنعيات'!$D:$D,CB607))</f>
        <v/>
      </c>
      <c r="CG607" s="135" t="str">
        <f t="shared" si="345"/>
        <v/>
      </c>
      <c r="CH607" s="135" t="str">
        <f t="shared" si="346"/>
        <v/>
      </c>
      <c r="CI607" s="132" t="str">
        <f t="shared" si="369"/>
        <v/>
      </c>
      <c r="CK607" s="132" t="s">
        <v>30</v>
      </c>
      <c r="CL607" s="133">
        <v>45772</v>
      </c>
      <c r="CM607" s="134"/>
      <c r="CN607" s="134"/>
      <c r="CO607" s="134" t="str">
        <f t="shared" si="361"/>
        <v/>
      </c>
      <c r="CP607" s="134" t="str">
        <f>IF(OR(CM607="",CN607=""),"",SUMIFS('تحميل المصنعيات'!$N:$N,'تحميل المصنعيات'!$F:$F,CN$2,'تحميل المصنعيات'!$D:$D,CL607))</f>
        <v/>
      </c>
      <c r="CQ607" s="135" t="str">
        <f t="shared" si="347"/>
        <v/>
      </c>
      <c r="CR607" s="135" t="str">
        <f t="shared" si="348"/>
        <v/>
      </c>
      <c r="CS607" s="132" t="str">
        <f t="shared" si="370"/>
        <v/>
      </c>
    </row>
    <row r="608" spans="9:97" x14ac:dyDescent="0.25">
      <c r="I608" s="4" t="s">
        <v>8</v>
      </c>
      <c r="J608" s="5">
        <v>45773</v>
      </c>
      <c r="K608" s="6"/>
      <c r="L608" s="6"/>
      <c r="M608" s="6" t="str">
        <f t="shared" si="349"/>
        <v/>
      </c>
      <c r="N608" s="6" t="str">
        <f>IF(OR(K608="",L608=""),"",SUMIFS('تحميل المصنعيات'!$N:$N,'تحميل المصنعيات'!$F:$F,L$2,'تحميل المصنعيات'!$D:$D,J608))</f>
        <v/>
      </c>
      <c r="O608" s="55" t="str">
        <f t="shared" si="335"/>
        <v/>
      </c>
      <c r="P608" s="55" t="str">
        <f t="shared" si="362"/>
        <v/>
      </c>
      <c r="Q608" s="129" t="str">
        <f t="shared" si="350"/>
        <v/>
      </c>
      <c r="S608" s="4" t="s">
        <v>8</v>
      </c>
      <c r="T608" s="5">
        <v>45773</v>
      </c>
      <c r="U608" s="6"/>
      <c r="V608" s="6"/>
      <c r="W608" s="6" t="str">
        <f t="shared" si="351"/>
        <v/>
      </c>
      <c r="X608" s="6" t="str">
        <f>IF(OR(U608="",V608=""),"",SUMIFS('تحميل المصنعيات'!$N:$N,'تحميل المصنعيات'!$F:$F,V$2,'تحميل المصنعيات'!$D:$D,T608))</f>
        <v/>
      </c>
      <c r="Y608" s="55" t="str">
        <f t="shared" si="336"/>
        <v/>
      </c>
      <c r="Z608" s="55" t="str">
        <f t="shared" si="337"/>
        <v/>
      </c>
      <c r="AA608" s="129" t="str">
        <f t="shared" si="363"/>
        <v/>
      </c>
      <c r="AC608" s="4" t="s">
        <v>8</v>
      </c>
      <c r="AD608" s="5">
        <v>45773</v>
      </c>
      <c r="AE608" s="6"/>
      <c r="AF608" s="6"/>
      <c r="AG608" s="6" t="str">
        <f t="shared" si="352"/>
        <v/>
      </c>
      <c r="AH608" s="6" t="str">
        <f>IF(OR(AE608="",AF608=""),"",SUMIFS('تحميل المصنعيات'!$N:$N,'تحميل المصنعيات'!$F:$F,AF$2,'تحميل المصنعيات'!$D:$D,AD608))</f>
        <v/>
      </c>
      <c r="AI608" s="55" t="str">
        <f t="shared" si="338"/>
        <v/>
      </c>
      <c r="AJ608" s="55" t="str">
        <f t="shared" si="353"/>
        <v/>
      </c>
      <c r="AK608" s="129" t="str">
        <f t="shared" si="364"/>
        <v/>
      </c>
      <c r="AM608" s="4" t="s">
        <v>8</v>
      </c>
      <c r="AN608" s="5">
        <v>45773</v>
      </c>
      <c r="AO608" s="6"/>
      <c r="AP608" s="6"/>
      <c r="AQ608" s="6" t="str">
        <f t="shared" si="354"/>
        <v/>
      </c>
      <c r="AR608" s="6" t="str">
        <f>IF(OR(AO608="",AP608=""),"",SUMIFS('تحميل المصنعيات'!$N:$N,'تحميل المصنعيات'!$F:$F,AP$2,'تحميل المصنعيات'!$D:$D,AN608))</f>
        <v/>
      </c>
      <c r="AS608" s="55" t="str">
        <f t="shared" si="339"/>
        <v/>
      </c>
      <c r="AT608" s="55" t="str">
        <f t="shared" si="340"/>
        <v/>
      </c>
      <c r="AU608" s="129" t="str">
        <f t="shared" si="365"/>
        <v/>
      </c>
      <c r="AW608" s="4" t="s">
        <v>8</v>
      </c>
      <c r="AX608" s="5">
        <v>45773</v>
      </c>
      <c r="AY608" s="6"/>
      <c r="AZ608" s="6"/>
      <c r="BA608" s="6" t="str">
        <f t="shared" si="355"/>
        <v/>
      </c>
      <c r="BB608" s="6" t="str">
        <f>IF(OR(AY608="",AZ608=""),"",SUMIFS('تحميل المصنعيات'!$N:$N,'تحميل المصنعيات'!$F:$F,AZ$2,'تحميل المصنعيات'!$D:$D,AX608))</f>
        <v/>
      </c>
      <c r="BC608" s="55" t="str">
        <f t="shared" si="341"/>
        <v/>
      </c>
      <c r="BD608" s="55" t="str">
        <f t="shared" si="356"/>
        <v/>
      </c>
      <c r="BE608" s="129" t="str">
        <f t="shared" si="366"/>
        <v/>
      </c>
      <c r="BG608" s="4" t="s">
        <v>8</v>
      </c>
      <c r="BH608" s="5">
        <v>45773</v>
      </c>
      <c r="BI608" s="6"/>
      <c r="BJ608" s="6"/>
      <c r="BK608" s="6" t="str">
        <f t="shared" si="357"/>
        <v/>
      </c>
      <c r="BL608" s="6" t="str">
        <f>IF(OR(BI608="",BJ608=""),"",SUMIFS('تحميل المصنعيات'!$N:$N,'تحميل المصنعيات'!$F:$F,BJ$2,'تحميل المصنعيات'!$D:$D,BH608))</f>
        <v/>
      </c>
      <c r="BM608" s="55" t="str">
        <f t="shared" si="342"/>
        <v/>
      </c>
      <c r="BN608" s="55" t="str">
        <f t="shared" si="343"/>
        <v/>
      </c>
      <c r="BO608" s="129" t="str">
        <f t="shared" si="367"/>
        <v/>
      </c>
      <c r="BQ608" s="4" t="s">
        <v>8</v>
      </c>
      <c r="BR608" s="5">
        <v>45773</v>
      </c>
      <c r="BS608" s="6"/>
      <c r="BT608" s="6"/>
      <c r="BU608" s="6" t="str">
        <f t="shared" si="358"/>
        <v/>
      </c>
      <c r="BV608" s="6" t="str">
        <f>IF(OR(BS608="",BT608=""),"",SUMIFS('تحميل المصنعيات'!$N:$N,'تحميل المصنعيات'!$F:$F,BT$2,'تحميل المصنعيات'!$D:$D,BR608))</f>
        <v/>
      </c>
      <c r="BW608" s="55" t="str">
        <f t="shared" si="344"/>
        <v/>
      </c>
      <c r="BX608" s="55" t="str">
        <f t="shared" si="359"/>
        <v/>
      </c>
      <c r="BY608" s="129" t="str">
        <f t="shared" si="368"/>
        <v/>
      </c>
      <c r="CA608" s="4" t="s">
        <v>8</v>
      </c>
      <c r="CB608" s="5">
        <v>45773</v>
      </c>
      <c r="CC608" s="6"/>
      <c r="CD608" s="6"/>
      <c r="CE608" s="6" t="str">
        <f t="shared" si="360"/>
        <v/>
      </c>
      <c r="CF608" s="6" t="str">
        <f>IF(OR(CC608="",CD608=""),"",SUMIFS('تحميل المصنعيات'!$N:$N,'تحميل المصنعيات'!$F:$F,CD$2,'تحميل المصنعيات'!$D:$D,CB608))</f>
        <v/>
      </c>
      <c r="CG608" s="55" t="str">
        <f t="shared" si="345"/>
        <v/>
      </c>
      <c r="CH608" s="55" t="str">
        <f t="shared" si="346"/>
        <v/>
      </c>
      <c r="CI608" s="129" t="str">
        <f t="shared" si="369"/>
        <v/>
      </c>
      <c r="CK608" s="4" t="s">
        <v>8</v>
      </c>
      <c r="CL608" s="5">
        <v>45773</v>
      </c>
      <c r="CM608" s="6"/>
      <c r="CN608" s="6"/>
      <c r="CO608" s="6" t="str">
        <f t="shared" si="361"/>
        <v/>
      </c>
      <c r="CP608" s="6" t="str">
        <f>IF(OR(CM608="",CN608=""),"",SUMIFS('تحميل المصنعيات'!$N:$N,'تحميل المصنعيات'!$F:$F,CN$2,'تحميل المصنعيات'!$D:$D,CL608))</f>
        <v/>
      </c>
      <c r="CQ608" s="55" t="str">
        <f t="shared" si="347"/>
        <v/>
      </c>
      <c r="CR608" s="55" t="str">
        <f t="shared" si="348"/>
        <v/>
      </c>
      <c r="CS608" s="129" t="str">
        <f t="shared" si="370"/>
        <v/>
      </c>
    </row>
    <row r="609" spans="9:97" x14ac:dyDescent="0.25">
      <c r="I609" s="4" t="s">
        <v>9</v>
      </c>
      <c r="J609" s="5">
        <v>45774</v>
      </c>
      <c r="K609" s="6"/>
      <c r="L609" s="6"/>
      <c r="M609" s="6" t="str">
        <f t="shared" si="349"/>
        <v/>
      </c>
      <c r="N609" s="6" t="str">
        <f>IF(OR(K609="",L609=""),"",SUMIFS('تحميل المصنعيات'!$N:$N,'تحميل المصنعيات'!$F:$F,L$2,'تحميل المصنعيات'!$D:$D,J609))</f>
        <v/>
      </c>
      <c r="O609" s="55" t="str">
        <f t="shared" si="335"/>
        <v/>
      </c>
      <c r="P609" s="55" t="str">
        <f t="shared" si="362"/>
        <v/>
      </c>
      <c r="Q609" s="129" t="str">
        <f t="shared" si="350"/>
        <v/>
      </c>
      <c r="S609" s="4" t="s">
        <v>9</v>
      </c>
      <c r="T609" s="5">
        <v>45774</v>
      </c>
      <c r="U609" s="6"/>
      <c r="V609" s="6"/>
      <c r="W609" s="6" t="str">
        <f t="shared" si="351"/>
        <v/>
      </c>
      <c r="X609" s="6" t="str">
        <f>IF(OR(U609="",V609=""),"",SUMIFS('تحميل المصنعيات'!$N:$N,'تحميل المصنعيات'!$F:$F,V$2,'تحميل المصنعيات'!$D:$D,T609))</f>
        <v/>
      </c>
      <c r="Y609" s="55" t="str">
        <f t="shared" si="336"/>
        <v/>
      </c>
      <c r="Z609" s="55" t="str">
        <f t="shared" si="337"/>
        <v/>
      </c>
      <c r="AA609" s="129" t="str">
        <f t="shared" si="363"/>
        <v/>
      </c>
      <c r="AC609" s="4" t="s">
        <v>9</v>
      </c>
      <c r="AD609" s="5">
        <v>45774</v>
      </c>
      <c r="AE609" s="6"/>
      <c r="AF609" s="6"/>
      <c r="AG609" s="6" t="str">
        <f t="shared" si="352"/>
        <v/>
      </c>
      <c r="AH609" s="6" t="str">
        <f>IF(OR(AE609="",AF609=""),"",SUMIFS('تحميل المصنعيات'!$N:$N,'تحميل المصنعيات'!$F:$F,AF$2,'تحميل المصنعيات'!$D:$D,AD609))</f>
        <v/>
      </c>
      <c r="AI609" s="55" t="str">
        <f t="shared" si="338"/>
        <v/>
      </c>
      <c r="AJ609" s="55" t="str">
        <f t="shared" si="353"/>
        <v/>
      </c>
      <c r="AK609" s="129" t="str">
        <f t="shared" si="364"/>
        <v/>
      </c>
      <c r="AM609" s="4" t="s">
        <v>9</v>
      </c>
      <c r="AN609" s="5">
        <v>45774</v>
      </c>
      <c r="AO609" s="6"/>
      <c r="AP609" s="6"/>
      <c r="AQ609" s="6" t="str">
        <f t="shared" si="354"/>
        <v/>
      </c>
      <c r="AR609" s="6" t="str">
        <f>IF(OR(AO609="",AP609=""),"",SUMIFS('تحميل المصنعيات'!$N:$N,'تحميل المصنعيات'!$F:$F,AP$2,'تحميل المصنعيات'!$D:$D,AN609))</f>
        <v/>
      </c>
      <c r="AS609" s="55" t="str">
        <f t="shared" si="339"/>
        <v/>
      </c>
      <c r="AT609" s="55" t="str">
        <f t="shared" si="340"/>
        <v/>
      </c>
      <c r="AU609" s="129" t="str">
        <f t="shared" si="365"/>
        <v/>
      </c>
      <c r="AW609" s="4" t="s">
        <v>9</v>
      </c>
      <c r="AX609" s="5">
        <v>45774</v>
      </c>
      <c r="AY609" s="6"/>
      <c r="AZ609" s="6"/>
      <c r="BA609" s="6" t="str">
        <f t="shared" si="355"/>
        <v/>
      </c>
      <c r="BB609" s="6" t="str">
        <f>IF(OR(AY609="",AZ609=""),"",SUMIFS('تحميل المصنعيات'!$N:$N,'تحميل المصنعيات'!$F:$F,AZ$2,'تحميل المصنعيات'!$D:$D,AX609))</f>
        <v/>
      </c>
      <c r="BC609" s="55" t="str">
        <f t="shared" si="341"/>
        <v/>
      </c>
      <c r="BD609" s="55" t="str">
        <f t="shared" si="356"/>
        <v/>
      </c>
      <c r="BE609" s="129" t="str">
        <f t="shared" si="366"/>
        <v/>
      </c>
      <c r="BG609" s="4" t="s">
        <v>9</v>
      </c>
      <c r="BH609" s="5">
        <v>45774</v>
      </c>
      <c r="BI609" s="6"/>
      <c r="BJ609" s="6"/>
      <c r="BK609" s="6" t="str">
        <f t="shared" si="357"/>
        <v/>
      </c>
      <c r="BL609" s="6" t="str">
        <f>IF(OR(BI609="",BJ609=""),"",SUMIFS('تحميل المصنعيات'!$N:$N,'تحميل المصنعيات'!$F:$F,BJ$2,'تحميل المصنعيات'!$D:$D,BH609))</f>
        <v/>
      </c>
      <c r="BM609" s="55" t="str">
        <f t="shared" si="342"/>
        <v/>
      </c>
      <c r="BN609" s="55" t="str">
        <f t="shared" si="343"/>
        <v/>
      </c>
      <c r="BO609" s="129" t="str">
        <f t="shared" si="367"/>
        <v/>
      </c>
      <c r="BQ609" s="4" t="s">
        <v>9</v>
      </c>
      <c r="BR609" s="5">
        <v>45774</v>
      </c>
      <c r="BS609" s="6"/>
      <c r="BT609" s="6"/>
      <c r="BU609" s="6" t="str">
        <f t="shared" si="358"/>
        <v/>
      </c>
      <c r="BV609" s="6" t="str">
        <f>IF(OR(BS609="",BT609=""),"",SUMIFS('تحميل المصنعيات'!$N:$N,'تحميل المصنعيات'!$F:$F,BT$2,'تحميل المصنعيات'!$D:$D,BR609))</f>
        <v/>
      </c>
      <c r="BW609" s="55" t="str">
        <f t="shared" si="344"/>
        <v/>
      </c>
      <c r="BX609" s="55" t="str">
        <f t="shared" si="359"/>
        <v/>
      </c>
      <c r="BY609" s="129" t="str">
        <f t="shared" si="368"/>
        <v/>
      </c>
      <c r="CA609" s="4" t="s">
        <v>9</v>
      </c>
      <c r="CB609" s="5">
        <v>45774</v>
      </c>
      <c r="CC609" s="6"/>
      <c r="CD609" s="6"/>
      <c r="CE609" s="6" t="str">
        <f t="shared" si="360"/>
        <v/>
      </c>
      <c r="CF609" s="6" t="str">
        <f>IF(OR(CC609="",CD609=""),"",SUMIFS('تحميل المصنعيات'!$N:$N,'تحميل المصنعيات'!$F:$F,CD$2,'تحميل المصنعيات'!$D:$D,CB609))</f>
        <v/>
      </c>
      <c r="CG609" s="55" t="str">
        <f t="shared" si="345"/>
        <v/>
      </c>
      <c r="CH609" s="55" t="str">
        <f t="shared" si="346"/>
        <v/>
      </c>
      <c r="CI609" s="129" t="str">
        <f t="shared" si="369"/>
        <v/>
      </c>
      <c r="CK609" s="4" t="s">
        <v>9</v>
      </c>
      <c r="CL609" s="5">
        <v>45774</v>
      </c>
      <c r="CM609" s="6"/>
      <c r="CN609" s="6"/>
      <c r="CO609" s="6" t="str">
        <f t="shared" si="361"/>
        <v/>
      </c>
      <c r="CP609" s="6" t="str">
        <f>IF(OR(CM609="",CN609=""),"",SUMIFS('تحميل المصنعيات'!$N:$N,'تحميل المصنعيات'!$F:$F,CN$2,'تحميل المصنعيات'!$D:$D,CL609))</f>
        <v/>
      </c>
      <c r="CQ609" s="55" t="str">
        <f t="shared" si="347"/>
        <v/>
      </c>
      <c r="CR609" s="55" t="str">
        <f t="shared" si="348"/>
        <v/>
      </c>
      <c r="CS609" s="129" t="str">
        <f t="shared" si="370"/>
        <v/>
      </c>
    </row>
    <row r="610" spans="9:97" x14ac:dyDescent="0.25">
      <c r="I610" s="4" t="s">
        <v>10</v>
      </c>
      <c r="J610" s="5">
        <v>45775</v>
      </c>
      <c r="K610" s="6"/>
      <c r="L610" s="6"/>
      <c r="M610" s="6" t="str">
        <f t="shared" si="349"/>
        <v/>
      </c>
      <c r="N610" s="6" t="str">
        <f>IF(OR(K610="",L610=""),"",SUMIFS('تحميل المصنعيات'!$N:$N,'تحميل المصنعيات'!$F:$F,L$2,'تحميل المصنعيات'!$D:$D,J610))</f>
        <v/>
      </c>
      <c r="O610" s="55" t="str">
        <f t="shared" si="335"/>
        <v/>
      </c>
      <c r="P610" s="55" t="str">
        <f t="shared" si="362"/>
        <v/>
      </c>
      <c r="Q610" s="129" t="str">
        <f t="shared" si="350"/>
        <v/>
      </c>
      <c r="S610" s="4" t="s">
        <v>10</v>
      </c>
      <c r="T610" s="5">
        <v>45775</v>
      </c>
      <c r="U610" s="6"/>
      <c r="V610" s="6"/>
      <c r="W610" s="6" t="str">
        <f t="shared" si="351"/>
        <v/>
      </c>
      <c r="X610" s="6" t="str">
        <f>IF(OR(U610="",V610=""),"",SUMIFS('تحميل المصنعيات'!$N:$N,'تحميل المصنعيات'!$F:$F,V$2,'تحميل المصنعيات'!$D:$D,T610))</f>
        <v/>
      </c>
      <c r="Y610" s="55" t="str">
        <f t="shared" si="336"/>
        <v/>
      </c>
      <c r="Z610" s="55" t="str">
        <f t="shared" si="337"/>
        <v/>
      </c>
      <c r="AA610" s="129" t="str">
        <f t="shared" si="363"/>
        <v/>
      </c>
      <c r="AC610" s="4" t="s">
        <v>10</v>
      </c>
      <c r="AD610" s="5">
        <v>45775</v>
      </c>
      <c r="AE610" s="6"/>
      <c r="AF610" s="6"/>
      <c r="AG610" s="6" t="str">
        <f t="shared" si="352"/>
        <v/>
      </c>
      <c r="AH610" s="6" t="str">
        <f>IF(OR(AE610="",AF610=""),"",SUMIFS('تحميل المصنعيات'!$N:$N,'تحميل المصنعيات'!$F:$F,AF$2,'تحميل المصنعيات'!$D:$D,AD610))</f>
        <v/>
      </c>
      <c r="AI610" s="55" t="str">
        <f t="shared" si="338"/>
        <v/>
      </c>
      <c r="AJ610" s="55" t="str">
        <f t="shared" si="353"/>
        <v/>
      </c>
      <c r="AK610" s="129" t="str">
        <f t="shared" si="364"/>
        <v/>
      </c>
      <c r="AM610" s="4" t="s">
        <v>10</v>
      </c>
      <c r="AN610" s="5">
        <v>45775</v>
      </c>
      <c r="AO610" s="6"/>
      <c r="AP610" s="6"/>
      <c r="AQ610" s="6" t="str">
        <f t="shared" si="354"/>
        <v/>
      </c>
      <c r="AR610" s="6" t="str">
        <f>IF(OR(AO610="",AP610=""),"",SUMIFS('تحميل المصنعيات'!$N:$N,'تحميل المصنعيات'!$F:$F,AP$2,'تحميل المصنعيات'!$D:$D,AN610))</f>
        <v/>
      </c>
      <c r="AS610" s="55" t="str">
        <f t="shared" si="339"/>
        <v/>
      </c>
      <c r="AT610" s="55" t="str">
        <f t="shared" si="340"/>
        <v/>
      </c>
      <c r="AU610" s="129" t="str">
        <f t="shared" si="365"/>
        <v/>
      </c>
      <c r="AW610" s="4" t="s">
        <v>10</v>
      </c>
      <c r="AX610" s="5">
        <v>45775</v>
      </c>
      <c r="AY610" s="6"/>
      <c r="AZ610" s="6"/>
      <c r="BA610" s="6" t="str">
        <f t="shared" si="355"/>
        <v/>
      </c>
      <c r="BB610" s="6" t="str">
        <f>IF(OR(AY610="",AZ610=""),"",SUMIFS('تحميل المصنعيات'!$N:$N,'تحميل المصنعيات'!$F:$F,AZ$2,'تحميل المصنعيات'!$D:$D,AX610))</f>
        <v/>
      </c>
      <c r="BC610" s="55" t="str">
        <f t="shared" si="341"/>
        <v/>
      </c>
      <c r="BD610" s="55" t="str">
        <f t="shared" si="356"/>
        <v/>
      </c>
      <c r="BE610" s="129" t="str">
        <f t="shared" si="366"/>
        <v/>
      </c>
      <c r="BG610" s="4" t="s">
        <v>10</v>
      </c>
      <c r="BH610" s="5">
        <v>45775</v>
      </c>
      <c r="BI610" s="6"/>
      <c r="BJ610" s="6"/>
      <c r="BK610" s="6" t="str">
        <f t="shared" si="357"/>
        <v/>
      </c>
      <c r="BL610" s="6" t="str">
        <f>IF(OR(BI610="",BJ610=""),"",SUMIFS('تحميل المصنعيات'!$N:$N,'تحميل المصنعيات'!$F:$F,BJ$2,'تحميل المصنعيات'!$D:$D,BH610))</f>
        <v/>
      </c>
      <c r="BM610" s="55" t="str">
        <f t="shared" si="342"/>
        <v/>
      </c>
      <c r="BN610" s="55" t="str">
        <f t="shared" si="343"/>
        <v/>
      </c>
      <c r="BO610" s="129" t="str">
        <f t="shared" si="367"/>
        <v/>
      </c>
      <c r="BQ610" s="4" t="s">
        <v>10</v>
      </c>
      <c r="BR610" s="5">
        <v>45775</v>
      </c>
      <c r="BS610" s="6"/>
      <c r="BT610" s="6"/>
      <c r="BU610" s="6" t="str">
        <f t="shared" si="358"/>
        <v/>
      </c>
      <c r="BV610" s="6" t="str">
        <f>IF(OR(BS610="",BT610=""),"",SUMIFS('تحميل المصنعيات'!$N:$N,'تحميل المصنعيات'!$F:$F,BT$2,'تحميل المصنعيات'!$D:$D,BR610))</f>
        <v/>
      </c>
      <c r="BW610" s="55" t="str">
        <f t="shared" si="344"/>
        <v/>
      </c>
      <c r="BX610" s="55" t="str">
        <f t="shared" si="359"/>
        <v/>
      </c>
      <c r="BY610" s="129" t="str">
        <f t="shared" si="368"/>
        <v/>
      </c>
      <c r="CA610" s="4" t="s">
        <v>10</v>
      </c>
      <c r="CB610" s="5">
        <v>45775</v>
      </c>
      <c r="CC610" s="6"/>
      <c r="CD610" s="6"/>
      <c r="CE610" s="6" t="str">
        <f t="shared" si="360"/>
        <v/>
      </c>
      <c r="CF610" s="6" t="str">
        <f>IF(OR(CC610="",CD610=""),"",SUMIFS('تحميل المصنعيات'!$N:$N,'تحميل المصنعيات'!$F:$F,CD$2,'تحميل المصنعيات'!$D:$D,CB610))</f>
        <v/>
      </c>
      <c r="CG610" s="55" t="str">
        <f t="shared" si="345"/>
        <v/>
      </c>
      <c r="CH610" s="55" t="str">
        <f t="shared" si="346"/>
        <v/>
      </c>
      <c r="CI610" s="129" t="str">
        <f t="shared" si="369"/>
        <v/>
      </c>
      <c r="CK610" s="4" t="s">
        <v>10</v>
      </c>
      <c r="CL610" s="5">
        <v>45775</v>
      </c>
      <c r="CM610" s="6"/>
      <c r="CN610" s="6"/>
      <c r="CO610" s="6" t="str">
        <f t="shared" si="361"/>
        <v/>
      </c>
      <c r="CP610" s="6" t="str">
        <f>IF(OR(CM610="",CN610=""),"",SUMIFS('تحميل المصنعيات'!$N:$N,'تحميل المصنعيات'!$F:$F,CN$2,'تحميل المصنعيات'!$D:$D,CL610))</f>
        <v/>
      </c>
      <c r="CQ610" s="55" t="str">
        <f t="shared" si="347"/>
        <v/>
      </c>
      <c r="CR610" s="55" t="str">
        <f t="shared" si="348"/>
        <v/>
      </c>
      <c r="CS610" s="129" t="str">
        <f t="shared" si="370"/>
        <v/>
      </c>
    </row>
    <row r="611" spans="9:97" x14ac:dyDescent="0.25">
      <c r="I611" s="4" t="s">
        <v>11</v>
      </c>
      <c r="J611" s="5">
        <v>45776</v>
      </c>
      <c r="K611" s="6"/>
      <c r="L611" s="6"/>
      <c r="M611" s="6" t="str">
        <f t="shared" si="349"/>
        <v/>
      </c>
      <c r="N611" s="6" t="str">
        <f>IF(OR(K611="",L611=""),"",SUMIFS('تحميل المصنعيات'!$N:$N,'تحميل المصنعيات'!$F:$F,L$2,'تحميل المصنعيات'!$D:$D,J611))</f>
        <v/>
      </c>
      <c r="O611" s="55" t="str">
        <f t="shared" si="335"/>
        <v/>
      </c>
      <c r="P611" s="55" t="str">
        <f t="shared" si="362"/>
        <v/>
      </c>
      <c r="Q611" s="129" t="str">
        <f t="shared" si="350"/>
        <v/>
      </c>
      <c r="S611" s="4" t="s">
        <v>11</v>
      </c>
      <c r="T611" s="5">
        <v>45776</v>
      </c>
      <c r="U611" s="6"/>
      <c r="V611" s="6"/>
      <c r="W611" s="6" t="str">
        <f t="shared" si="351"/>
        <v/>
      </c>
      <c r="X611" s="6" t="str">
        <f>IF(OR(U611="",V611=""),"",SUMIFS('تحميل المصنعيات'!$N:$N,'تحميل المصنعيات'!$F:$F,V$2,'تحميل المصنعيات'!$D:$D,T611))</f>
        <v/>
      </c>
      <c r="Y611" s="55" t="str">
        <f t="shared" si="336"/>
        <v/>
      </c>
      <c r="Z611" s="55" t="str">
        <f t="shared" si="337"/>
        <v/>
      </c>
      <c r="AA611" s="129" t="str">
        <f t="shared" si="363"/>
        <v/>
      </c>
      <c r="AC611" s="4" t="s">
        <v>11</v>
      </c>
      <c r="AD611" s="5">
        <v>45776</v>
      </c>
      <c r="AE611" s="6"/>
      <c r="AF611" s="6"/>
      <c r="AG611" s="6" t="str">
        <f t="shared" si="352"/>
        <v/>
      </c>
      <c r="AH611" s="6" t="str">
        <f>IF(OR(AE611="",AF611=""),"",SUMIFS('تحميل المصنعيات'!$N:$N,'تحميل المصنعيات'!$F:$F,AF$2,'تحميل المصنعيات'!$D:$D,AD611))</f>
        <v/>
      </c>
      <c r="AI611" s="55" t="str">
        <f t="shared" si="338"/>
        <v/>
      </c>
      <c r="AJ611" s="55" t="str">
        <f t="shared" si="353"/>
        <v/>
      </c>
      <c r="AK611" s="129" t="str">
        <f t="shared" si="364"/>
        <v/>
      </c>
      <c r="AM611" s="4" t="s">
        <v>11</v>
      </c>
      <c r="AN611" s="5">
        <v>45776</v>
      </c>
      <c r="AO611" s="6"/>
      <c r="AP611" s="6"/>
      <c r="AQ611" s="6" t="str">
        <f t="shared" si="354"/>
        <v/>
      </c>
      <c r="AR611" s="6" t="str">
        <f>IF(OR(AO611="",AP611=""),"",SUMIFS('تحميل المصنعيات'!$N:$N,'تحميل المصنعيات'!$F:$F,AP$2,'تحميل المصنعيات'!$D:$D,AN611))</f>
        <v/>
      </c>
      <c r="AS611" s="55" t="str">
        <f t="shared" si="339"/>
        <v/>
      </c>
      <c r="AT611" s="55" t="str">
        <f t="shared" si="340"/>
        <v/>
      </c>
      <c r="AU611" s="129" t="str">
        <f t="shared" si="365"/>
        <v/>
      </c>
      <c r="AW611" s="4" t="s">
        <v>11</v>
      </c>
      <c r="AX611" s="5">
        <v>45776</v>
      </c>
      <c r="AY611" s="6"/>
      <c r="AZ611" s="6"/>
      <c r="BA611" s="6" t="str">
        <f t="shared" si="355"/>
        <v/>
      </c>
      <c r="BB611" s="6" t="str">
        <f>IF(OR(AY611="",AZ611=""),"",SUMIFS('تحميل المصنعيات'!$N:$N,'تحميل المصنعيات'!$F:$F,AZ$2,'تحميل المصنعيات'!$D:$D,AX611))</f>
        <v/>
      </c>
      <c r="BC611" s="55" t="str">
        <f t="shared" si="341"/>
        <v/>
      </c>
      <c r="BD611" s="55" t="str">
        <f t="shared" si="356"/>
        <v/>
      </c>
      <c r="BE611" s="129" t="str">
        <f t="shared" si="366"/>
        <v/>
      </c>
      <c r="BG611" s="4" t="s">
        <v>11</v>
      </c>
      <c r="BH611" s="5">
        <v>45776</v>
      </c>
      <c r="BI611" s="6"/>
      <c r="BJ611" s="6"/>
      <c r="BK611" s="6" t="str">
        <f t="shared" si="357"/>
        <v/>
      </c>
      <c r="BL611" s="6" t="str">
        <f>IF(OR(BI611="",BJ611=""),"",SUMIFS('تحميل المصنعيات'!$N:$N,'تحميل المصنعيات'!$F:$F,BJ$2,'تحميل المصنعيات'!$D:$D,BH611))</f>
        <v/>
      </c>
      <c r="BM611" s="55" t="str">
        <f t="shared" si="342"/>
        <v/>
      </c>
      <c r="BN611" s="55" t="str">
        <f t="shared" si="343"/>
        <v/>
      </c>
      <c r="BO611" s="129" t="str">
        <f t="shared" si="367"/>
        <v/>
      </c>
      <c r="BQ611" s="4" t="s">
        <v>11</v>
      </c>
      <c r="BR611" s="5">
        <v>45776</v>
      </c>
      <c r="BS611" s="6"/>
      <c r="BT611" s="6"/>
      <c r="BU611" s="6" t="str">
        <f t="shared" si="358"/>
        <v/>
      </c>
      <c r="BV611" s="6" t="str">
        <f>IF(OR(BS611="",BT611=""),"",SUMIFS('تحميل المصنعيات'!$N:$N,'تحميل المصنعيات'!$F:$F,BT$2,'تحميل المصنعيات'!$D:$D,BR611))</f>
        <v/>
      </c>
      <c r="BW611" s="55" t="str">
        <f t="shared" si="344"/>
        <v/>
      </c>
      <c r="BX611" s="55" t="str">
        <f t="shared" si="359"/>
        <v/>
      </c>
      <c r="BY611" s="129" t="str">
        <f t="shared" si="368"/>
        <v/>
      </c>
      <c r="CA611" s="4" t="s">
        <v>11</v>
      </c>
      <c r="CB611" s="5">
        <v>45776</v>
      </c>
      <c r="CC611" s="6"/>
      <c r="CD611" s="6"/>
      <c r="CE611" s="6" t="str">
        <f t="shared" si="360"/>
        <v/>
      </c>
      <c r="CF611" s="6" t="str">
        <f>IF(OR(CC611="",CD611=""),"",SUMIFS('تحميل المصنعيات'!$N:$N,'تحميل المصنعيات'!$F:$F,CD$2,'تحميل المصنعيات'!$D:$D,CB611))</f>
        <v/>
      </c>
      <c r="CG611" s="55" t="str">
        <f t="shared" si="345"/>
        <v/>
      </c>
      <c r="CH611" s="55" t="str">
        <f t="shared" si="346"/>
        <v/>
      </c>
      <c r="CI611" s="129" t="str">
        <f t="shared" si="369"/>
        <v/>
      </c>
      <c r="CK611" s="4" t="s">
        <v>11</v>
      </c>
      <c r="CL611" s="5">
        <v>45776</v>
      </c>
      <c r="CM611" s="6"/>
      <c r="CN611" s="6"/>
      <c r="CO611" s="6" t="str">
        <f t="shared" si="361"/>
        <v/>
      </c>
      <c r="CP611" s="6" t="str">
        <f>IF(OR(CM611="",CN611=""),"",SUMIFS('تحميل المصنعيات'!$N:$N,'تحميل المصنعيات'!$F:$F,CN$2,'تحميل المصنعيات'!$D:$D,CL611))</f>
        <v/>
      </c>
      <c r="CQ611" s="55" t="str">
        <f t="shared" si="347"/>
        <v/>
      </c>
      <c r="CR611" s="55" t="str">
        <f t="shared" si="348"/>
        <v/>
      </c>
      <c r="CS611" s="129" t="str">
        <f t="shared" si="370"/>
        <v/>
      </c>
    </row>
    <row r="612" spans="9:97" x14ac:dyDescent="0.25">
      <c r="I612" s="4" t="s">
        <v>12</v>
      </c>
      <c r="J612" s="5">
        <v>45777</v>
      </c>
      <c r="K612" s="6"/>
      <c r="L612" s="6"/>
      <c r="M612" s="6" t="str">
        <f t="shared" si="349"/>
        <v/>
      </c>
      <c r="N612" s="6" t="str">
        <f>IF(OR(K612="",L612=""),"",SUMIFS('تحميل المصنعيات'!$N:$N,'تحميل المصنعيات'!$F:$F,L$2,'تحميل المصنعيات'!$D:$D,J612))</f>
        <v/>
      </c>
      <c r="O612" s="55" t="str">
        <f t="shared" si="335"/>
        <v/>
      </c>
      <c r="P612" s="55" t="str">
        <f t="shared" si="362"/>
        <v/>
      </c>
      <c r="Q612" s="129" t="str">
        <f t="shared" si="350"/>
        <v/>
      </c>
      <c r="S612" s="4" t="s">
        <v>12</v>
      </c>
      <c r="T612" s="5">
        <v>45777</v>
      </c>
      <c r="U612" s="6"/>
      <c r="V612" s="6"/>
      <c r="W612" s="6" t="str">
        <f t="shared" si="351"/>
        <v/>
      </c>
      <c r="X612" s="6" t="str">
        <f>IF(OR(U612="",V612=""),"",SUMIFS('تحميل المصنعيات'!$N:$N,'تحميل المصنعيات'!$F:$F,V$2,'تحميل المصنعيات'!$D:$D,T612))</f>
        <v/>
      </c>
      <c r="Y612" s="55" t="str">
        <f t="shared" si="336"/>
        <v/>
      </c>
      <c r="Z612" s="55" t="str">
        <f t="shared" si="337"/>
        <v/>
      </c>
      <c r="AA612" s="129" t="str">
        <f t="shared" si="363"/>
        <v/>
      </c>
      <c r="AC612" s="4" t="s">
        <v>12</v>
      </c>
      <c r="AD612" s="5">
        <v>45777</v>
      </c>
      <c r="AE612" s="6"/>
      <c r="AF612" s="6"/>
      <c r="AG612" s="6" t="str">
        <f t="shared" si="352"/>
        <v/>
      </c>
      <c r="AH612" s="6" t="str">
        <f>IF(OR(AE612="",AF612=""),"",SUMIFS('تحميل المصنعيات'!$N:$N,'تحميل المصنعيات'!$F:$F,AF$2,'تحميل المصنعيات'!$D:$D,AD612))</f>
        <v/>
      </c>
      <c r="AI612" s="55" t="str">
        <f t="shared" si="338"/>
        <v/>
      </c>
      <c r="AJ612" s="55" t="str">
        <f t="shared" si="353"/>
        <v/>
      </c>
      <c r="AK612" s="129" t="str">
        <f t="shared" si="364"/>
        <v/>
      </c>
      <c r="AM612" s="4" t="s">
        <v>12</v>
      </c>
      <c r="AN612" s="5">
        <v>45777</v>
      </c>
      <c r="AO612" s="6"/>
      <c r="AP612" s="6"/>
      <c r="AQ612" s="6" t="str">
        <f t="shared" si="354"/>
        <v/>
      </c>
      <c r="AR612" s="6" t="str">
        <f>IF(OR(AO612="",AP612=""),"",SUMIFS('تحميل المصنعيات'!$N:$N,'تحميل المصنعيات'!$F:$F,AP$2,'تحميل المصنعيات'!$D:$D,AN612))</f>
        <v/>
      </c>
      <c r="AS612" s="55" t="str">
        <f t="shared" si="339"/>
        <v/>
      </c>
      <c r="AT612" s="55" t="str">
        <f t="shared" si="340"/>
        <v/>
      </c>
      <c r="AU612" s="129" t="str">
        <f t="shared" si="365"/>
        <v/>
      </c>
      <c r="AW612" s="4" t="s">
        <v>12</v>
      </c>
      <c r="AX612" s="5">
        <v>45777</v>
      </c>
      <c r="AY612" s="6"/>
      <c r="AZ612" s="6"/>
      <c r="BA612" s="6" t="str">
        <f t="shared" si="355"/>
        <v/>
      </c>
      <c r="BB612" s="6" t="str">
        <f>IF(OR(AY612="",AZ612=""),"",SUMIFS('تحميل المصنعيات'!$N:$N,'تحميل المصنعيات'!$F:$F,AZ$2,'تحميل المصنعيات'!$D:$D,AX612))</f>
        <v/>
      </c>
      <c r="BC612" s="55" t="str">
        <f t="shared" si="341"/>
        <v/>
      </c>
      <c r="BD612" s="55" t="str">
        <f t="shared" si="356"/>
        <v/>
      </c>
      <c r="BE612" s="129" t="str">
        <f t="shared" si="366"/>
        <v/>
      </c>
      <c r="BG612" s="4" t="s">
        <v>12</v>
      </c>
      <c r="BH612" s="5">
        <v>45777</v>
      </c>
      <c r="BI612" s="6"/>
      <c r="BJ612" s="6"/>
      <c r="BK612" s="6" t="str">
        <f t="shared" si="357"/>
        <v/>
      </c>
      <c r="BL612" s="6" t="str">
        <f>IF(OR(BI612="",BJ612=""),"",SUMIFS('تحميل المصنعيات'!$N:$N,'تحميل المصنعيات'!$F:$F,BJ$2,'تحميل المصنعيات'!$D:$D,BH612))</f>
        <v/>
      </c>
      <c r="BM612" s="55" t="str">
        <f t="shared" si="342"/>
        <v/>
      </c>
      <c r="BN612" s="55" t="str">
        <f t="shared" si="343"/>
        <v/>
      </c>
      <c r="BO612" s="129" t="str">
        <f t="shared" si="367"/>
        <v/>
      </c>
      <c r="BQ612" s="4" t="s">
        <v>12</v>
      </c>
      <c r="BR612" s="5">
        <v>45777</v>
      </c>
      <c r="BS612" s="6"/>
      <c r="BT612" s="6"/>
      <c r="BU612" s="6" t="str">
        <f t="shared" si="358"/>
        <v/>
      </c>
      <c r="BV612" s="6" t="str">
        <f>IF(OR(BS612="",BT612=""),"",SUMIFS('تحميل المصنعيات'!$N:$N,'تحميل المصنعيات'!$F:$F,BT$2,'تحميل المصنعيات'!$D:$D,BR612))</f>
        <v/>
      </c>
      <c r="BW612" s="55" t="str">
        <f t="shared" si="344"/>
        <v/>
      </c>
      <c r="BX612" s="55" t="str">
        <f t="shared" si="359"/>
        <v/>
      </c>
      <c r="BY612" s="129" t="str">
        <f t="shared" si="368"/>
        <v/>
      </c>
      <c r="CA612" s="4" t="s">
        <v>12</v>
      </c>
      <c r="CB612" s="5">
        <v>45777</v>
      </c>
      <c r="CC612" s="6"/>
      <c r="CD612" s="6"/>
      <c r="CE612" s="6" t="str">
        <f t="shared" si="360"/>
        <v/>
      </c>
      <c r="CF612" s="6" t="str">
        <f>IF(OR(CC612="",CD612=""),"",SUMIFS('تحميل المصنعيات'!$N:$N,'تحميل المصنعيات'!$F:$F,CD$2,'تحميل المصنعيات'!$D:$D,CB612))</f>
        <v/>
      </c>
      <c r="CG612" s="55" t="str">
        <f t="shared" si="345"/>
        <v/>
      </c>
      <c r="CH612" s="55" t="str">
        <f t="shared" si="346"/>
        <v/>
      </c>
      <c r="CI612" s="129" t="str">
        <f t="shared" si="369"/>
        <v/>
      </c>
      <c r="CK612" s="4" t="s">
        <v>12</v>
      </c>
      <c r="CL612" s="5">
        <v>45777</v>
      </c>
      <c r="CM612" s="6"/>
      <c r="CN612" s="6"/>
      <c r="CO612" s="6" t="str">
        <f t="shared" si="361"/>
        <v/>
      </c>
      <c r="CP612" s="6" t="str">
        <f>IF(OR(CM612="",CN612=""),"",SUMIFS('تحميل المصنعيات'!$N:$N,'تحميل المصنعيات'!$F:$F,CN$2,'تحميل المصنعيات'!$D:$D,CL612))</f>
        <v/>
      </c>
      <c r="CQ612" s="55" t="str">
        <f t="shared" si="347"/>
        <v/>
      </c>
      <c r="CR612" s="55" t="str">
        <f t="shared" si="348"/>
        <v/>
      </c>
      <c r="CS612" s="129" t="str">
        <f t="shared" si="370"/>
        <v/>
      </c>
    </row>
    <row r="613" spans="9:97" x14ac:dyDescent="0.25">
      <c r="I613" s="4" t="s">
        <v>13</v>
      </c>
      <c r="J613" s="5">
        <v>45778</v>
      </c>
      <c r="K613" s="6"/>
      <c r="L613" s="6"/>
      <c r="M613" s="6" t="str">
        <f t="shared" si="349"/>
        <v/>
      </c>
      <c r="N613" s="6" t="str">
        <f>IF(OR(K613="",L613=""),"",SUMIFS('تحميل المصنعيات'!$N:$N,'تحميل المصنعيات'!$F:$F,L$2,'تحميل المصنعيات'!$D:$D,J613))</f>
        <v/>
      </c>
      <c r="O613" s="55" t="str">
        <f t="shared" si="335"/>
        <v/>
      </c>
      <c r="P613" s="55" t="str">
        <f t="shared" si="362"/>
        <v/>
      </c>
      <c r="Q613" s="129" t="str">
        <f t="shared" si="350"/>
        <v/>
      </c>
      <c r="S613" s="4" t="s">
        <v>13</v>
      </c>
      <c r="T613" s="5">
        <v>45778</v>
      </c>
      <c r="U613" s="6"/>
      <c r="V613" s="6"/>
      <c r="W613" s="6" t="str">
        <f t="shared" si="351"/>
        <v/>
      </c>
      <c r="X613" s="6" t="str">
        <f>IF(OR(U613="",V613=""),"",SUMIFS('تحميل المصنعيات'!$N:$N,'تحميل المصنعيات'!$F:$F,V$2,'تحميل المصنعيات'!$D:$D,T613))</f>
        <v/>
      </c>
      <c r="Y613" s="55" t="str">
        <f t="shared" si="336"/>
        <v/>
      </c>
      <c r="Z613" s="55" t="str">
        <f t="shared" si="337"/>
        <v/>
      </c>
      <c r="AA613" s="129" t="str">
        <f t="shared" si="363"/>
        <v/>
      </c>
      <c r="AC613" s="4" t="s">
        <v>13</v>
      </c>
      <c r="AD613" s="5">
        <v>45778</v>
      </c>
      <c r="AE613" s="6"/>
      <c r="AF613" s="6"/>
      <c r="AG613" s="6" t="str">
        <f t="shared" si="352"/>
        <v/>
      </c>
      <c r="AH613" s="6" t="str">
        <f>IF(OR(AE613="",AF613=""),"",SUMIFS('تحميل المصنعيات'!$N:$N,'تحميل المصنعيات'!$F:$F,AF$2,'تحميل المصنعيات'!$D:$D,AD613))</f>
        <v/>
      </c>
      <c r="AI613" s="55" t="str">
        <f t="shared" si="338"/>
        <v/>
      </c>
      <c r="AJ613" s="55" t="str">
        <f t="shared" si="353"/>
        <v/>
      </c>
      <c r="AK613" s="129" t="str">
        <f t="shared" si="364"/>
        <v/>
      </c>
      <c r="AM613" s="4" t="s">
        <v>13</v>
      </c>
      <c r="AN613" s="5">
        <v>45778</v>
      </c>
      <c r="AO613" s="6"/>
      <c r="AP613" s="6"/>
      <c r="AQ613" s="6" t="str">
        <f t="shared" si="354"/>
        <v/>
      </c>
      <c r="AR613" s="6" t="str">
        <f>IF(OR(AO613="",AP613=""),"",SUMIFS('تحميل المصنعيات'!$N:$N,'تحميل المصنعيات'!$F:$F,AP$2,'تحميل المصنعيات'!$D:$D,AN613))</f>
        <v/>
      </c>
      <c r="AS613" s="55" t="str">
        <f t="shared" si="339"/>
        <v/>
      </c>
      <c r="AT613" s="55" t="str">
        <f t="shared" si="340"/>
        <v/>
      </c>
      <c r="AU613" s="129" t="str">
        <f t="shared" si="365"/>
        <v/>
      </c>
      <c r="AW613" s="4" t="s">
        <v>13</v>
      </c>
      <c r="AX613" s="5">
        <v>45778</v>
      </c>
      <c r="AY613" s="6"/>
      <c r="AZ613" s="6"/>
      <c r="BA613" s="6" t="str">
        <f t="shared" si="355"/>
        <v/>
      </c>
      <c r="BB613" s="6" t="str">
        <f>IF(OR(AY613="",AZ613=""),"",SUMIFS('تحميل المصنعيات'!$N:$N,'تحميل المصنعيات'!$F:$F,AZ$2,'تحميل المصنعيات'!$D:$D,AX613))</f>
        <v/>
      </c>
      <c r="BC613" s="55" t="str">
        <f t="shared" si="341"/>
        <v/>
      </c>
      <c r="BD613" s="55" t="str">
        <f t="shared" si="356"/>
        <v/>
      </c>
      <c r="BE613" s="129" t="str">
        <f t="shared" si="366"/>
        <v/>
      </c>
      <c r="BG613" s="4" t="s">
        <v>13</v>
      </c>
      <c r="BH613" s="5">
        <v>45778</v>
      </c>
      <c r="BI613" s="6"/>
      <c r="BJ613" s="6"/>
      <c r="BK613" s="6" t="str">
        <f t="shared" si="357"/>
        <v/>
      </c>
      <c r="BL613" s="6" t="str">
        <f>IF(OR(BI613="",BJ613=""),"",SUMIFS('تحميل المصنعيات'!$N:$N,'تحميل المصنعيات'!$F:$F,BJ$2,'تحميل المصنعيات'!$D:$D,BH613))</f>
        <v/>
      </c>
      <c r="BM613" s="55" t="str">
        <f t="shared" si="342"/>
        <v/>
      </c>
      <c r="BN613" s="55" t="str">
        <f t="shared" si="343"/>
        <v/>
      </c>
      <c r="BO613" s="129" t="str">
        <f t="shared" si="367"/>
        <v/>
      </c>
      <c r="BQ613" s="4" t="s">
        <v>13</v>
      </c>
      <c r="BR613" s="5">
        <v>45778</v>
      </c>
      <c r="BS613" s="6"/>
      <c r="BT613" s="6"/>
      <c r="BU613" s="6" t="str">
        <f t="shared" si="358"/>
        <v/>
      </c>
      <c r="BV613" s="6" t="str">
        <f>IF(OR(BS613="",BT613=""),"",SUMIFS('تحميل المصنعيات'!$N:$N,'تحميل المصنعيات'!$F:$F,BT$2,'تحميل المصنعيات'!$D:$D,BR613))</f>
        <v/>
      </c>
      <c r="BW613" s="55" t="str">
        <f t="shared" si="344"/>
        <v/>
      </c>
      <c r="BX613" s="55" t="str">
        <f t="shared" si="359"/>
        <v/>
      </c>
      <c r="BY613" s="129" t="str">
        <f t="shared" si="368"/>
        <v/>
      </c>
      <c r="CA613" s="4" t="s">
        <v>13</v>
      </c>
      <c r="CB613" s="5">
        <v>45778</v>
      </c>
      <c r="CC613" s="6"/>
      <c r="CD613" s="6"/>
      <c r="CE613" s="6" t="str">
        <f t="shared" si="360"/>
        <v/>
      </c>
      <c r="CF613" s="6" t="str">
        <f>IF(OR(CC613="",CD613=""),"",SUMIFS('تحميل المصنعيات'!$N:$N,'تحميل المصنعيات'!$F:$F,CD$2,'تحميل المصنعيات'!$D:$D,CB613))</f>
        <v/>
      </c>
      <c r="CG613" s="55" t="str">
        <f t="shared" si="345"/>
        <v/>
      </c>
      <c r="CH613" s="55" t="str">
        <f t="shared" si="346"/>
        <v/>
      </c>
      <c r="CI613" s="129" t="str">
        <f t="shared" si="369"/>
        <v/>
      </c>
      <c r="CK613" s="4" t="s">
        <v>13</v>
      </c>
      <c r="CL613" s="5">
        <v>45778</v>
      </c>
      <c r="CM613" s="6"/>
      <c r="CN613" s="6"/>
      <c r="CO613" s="6" t="str">
        <f t="shared" si="361"/>
        <v/>
      </c>
      <c r="CP613" s="6" t="str">
        <f>IF(OR(CM613="",CN613=""),"",SUMIFS('تحميل المصنعيات'!$N:$N,'تحميل المصنعيات'!$F:$F,CN$2,'تحميل المصنعيات'!$D:$D,CL613))</f>
        <v/>
      </c>
      <c r="CQ613" s="55" t="str">
        <f t="shared" si="347"/>
        <v/>
      </c>
      <c r="CR613" s="55" t="str">
        <f t="shared" si="348"/>
        <v/>
      </c>
      <c r="CS613" s="129" t="str">
        <f t="shared" si="370"/>
        <v/>
      </c>
    </row>
    <row r="614" spans="9:97" x14ac:dyDescent="0.25">
      <c r="I614" s="132" t="s">
        <v>30</v>
      </c>
      <c r="J614" s="133">
        <v>45779</v>
      </c>
      <c r="K614" s="134"/>
      <c r="L614" s="134"/>
      <c r="M614" s="134" t="str">
        <f t="shared" si="349"/>
        <v/>
      </c>
      <c r="N614" s="134" t="str">
        <f>IF(OR(K614="",L614=""),"",SUMIFS('تحميل المصنعيات'!$N:$N,'تحميل المصنعيات'!$F:$F,L$2,'تحميل المصنعيات'!$D:$D,J614))</f>
        <v/>
      </c>
      <c r="O614" s="135" t="str">
        <f t="shared" si="335"/>
        <v/>
      </c>
      <c r="P614" s="135" t="str">
        <f t="shared" si="362"/>
        <v/>
      </c>
      <c r="Q614" s="132" t="str">
        <f t="shared" si="350"/>
        <v/>
      </c>
      <c r="S614" s="132" t="s">
        <v>30</v>
      </c>
      <c r="T614" s="133">
        <v>45779</v>
      </c>
      <c r="U614" s="134"/>
      <c r="V614" s="134"/>
      <c r="W614" s="134" t="str">
        <f t="shared" si="351"/>
        <v/>
      </c>
      <c r="X614" s="134" t="str">
        <f>IF(OR(U614="",V614=""),"",SUMIFS('تحميل المصنعيات'!$N:$N,'تحميل المصنعيات'!$F:$F,V$2,'تحميل المصنعيات'!$D:$D,T614))</f>
        <v/>
      </c>
      <c r="Y614" s="135" t="str">
        <f t="shared" si="336"/>
        <v/>
      </c>
      <c r="Z614" s="135" t="str">
        <f t="shared" si="337"/>
        <v/>
      </c>
      <c r="AA614" s="132" t="str">
        <f t="shared" si="363"/>
        <v/>
      </c>
      <c r="AC614" s="132" t="s">
        <v>30</v>
      </c>
      <c r="AD614" s="133">
        <v>45779</v>
      </c>
      <c r="AE614" s="134"/>
      <c r="AF614" s="134"/>
      <c r="AG614" s="134" t="str">
        <f t="shared" si="352"/>
        <v/>
      </c>
      <c r="AH614" s="134" t="str">
        <f>IF(OR(AE614="",AF614=""),"",SUMIFS('تحميل المصنعيات'!$N:$N,'تحميل المصنعيات'!$F:$F,AF$2,'تحميل المصنعيات'!$D:$D,AD614))</f>
        <v/>
      </c>
      <c r="AI614" s="135" t="str">
        <f t="shared" si="338"/>
        <v/>
      </c>
      <c r="AJ614" s="135" t="str">
        <f t="shared" si="353"/>
        <v/>
      </c>
      <c r="AK614" s="132" t="str">
        <f t="shared" si="364"/>
        <v/>
      </c>
      <c r="AM614" s="132" t="s">
        <v>30</v>
      </c>
      <c r="AN614" s="133">
        <v>45779</v>
      </c>
      <c r="AO614" s="134"/>
      <c r="AP614" s="134"/>
      <c r="AQ614" s="134" t="str">
        <f t="shared" si="354"/>
        <v/>
      </c>
      <c r="AR614" s="134" t="str">
        <f>IF(OR(AO614="",AP614=""),"",SUMIFS('تحميل المصنعيات'!$N:$N,'تحميل المصنعيات'!$F:$F,AP$2,'تحميل المصنعيات'!$D:$D,AN614))</f>
        <v/>
      </c>
      <c r="AS614" s="135" t="str">
        <f t="shared" si="339"/>
        <v/>
      </c>
      <c r="AT614" s="135" t="str">
        <f t="shared" si="340"/>
        <v/>
      </c>
      <c r="AU614" s="132" t="str">
        <f t="shared" si="365"/>
        <v/>
      </c>
      <c r="AW614" s="132" t="s">
        <v>30</v>
      </c>
      <c r="AX614" s="133">
        <v>45779</v>
      </c>
      <c r="AY614" s="134"/>
      <c r="AZ614" s="134"/>
      <c r="BA614" s="134" t="str">
        <f t="shared" si="355"/>
        <v/>
      </c>
      <c r="BB614" s="134" t="str">
        <f>IF(OR(AY614="",AZ614=""),"",SUMIFS('تحميل المصنعيات'!$N:$N,'تحميل المصنعيات'!$F:$F,AZ$2,'تحميل المصنعيات'!$D:$D,AX614))</f>
        <v/>
      </c>
      <c r="BC614" s="135" t="str">
        <f t="shared" si="341"/>
        <v/>
      </c>
      <c r="BD614" s="135" t="str">
        <f t="shared" si="356"/>
        <v/>
      </c>
      <c r="BE614" s="132" t="str">
        <f t="shared" si="366"/>
        <v/>
      </c>
      <c r="BG614" s="132" t="s">
        <v>30</v>
      </c>
      <c r="BH614" s="133">
        <v>45779</v>
      </c>
      <c r="BI614" s="134"/>
      <c r="BJ614" s="134"/>
      <c r="BK614" s="134" t="str">
        <f t="shared" si="357"/>
        <v/>
      </c>
      <c r="BL614" s="134" t="str">
        <f>IF(OR(BI614="",BJ614=""),"",SUMIFS('تحميل المصنعيات'!$N:$N,'تحميل المصنعيات'!$F:$F,BJ$2,'تحميل المصنعيات'!$D:$D,BH614))</f>
        <v/>
      </c>
      <c r="BM614" s="135" t="str">
        <f t="shared" si="342"/>
        <v/>
      </c>
      <c r="BN614" s="135" t="str">
        <f t="shared" si="343"/>
        <v/>
      </c>
      <c r="BO614" s="132" t="str">
        <f t="shared" si="367"/>
        <v/>
      </c>
      <c r="BQ614" s="132" t="s">
        <v>30</v>
      </c>
      <c r="BR614" s="133">
        <v>45779</v>
      </c>
      <c r="BS614" s="134"/>
      <c r="BT614" s="134"/>
      <c r="BU614" s="134" t="str">
        <f t="shared" si="358"/>
        <v/>
      </c>
      <c r="BV614" s="134" t="str">
        <f>IF(OR(BS614="",BT614=""),"",SUMIFS('تحميل المصنعيات'!$N:$N,'تحميل المصنعيات'!$F:$F,BT$2,'تحميل المصنعيات'!$D:$D,BR614))</f>
        <v/>
      </c>
      <c r="BW614" s="135" t="str">
        <f t="shared" si="344"/>
        <v/>
      </c>
      <c r="BX614" s="135" t="str">
        <f t="shared" si="359"/>
        <v/>
      </c>
      <c r="BY614" s="132" t="str">
        <f t="shared" si="368"/>
        <v/>
      </c>
      <c r="CA614" s="132" t="s">
        <v>30</v>
      </c>
      <c r="CB614" s="133">
        <v>45779</v>
      </c>
      <c r="CC614" s="134"/>
      <c r="CD614" s="134"/>
      <c r="CE614" s="134" t="str">
        <f t="shared" si="360"/>
        <v/>
      </c>
      <c r="CF614" s="134" t="str">
        <f>IF(OR(CC614="",CD614=""),"",SUMIFS('تحميل المصنعيات'!$N:$N,'تحميل المصنعيات'!$F:$F,CD$2,'تحميل المصنعيات'!$D:$D,CB614))</f>
        <v/>
      </c>
      <c r="CG614" s="135" t="str">
        <f t="shared" si="345"/>
        <v/>
      </c>
      <c r="CH614" s="135" t="str">
        <f t="shared" si="346"/>
        <v/>
      </c>
      <c r="CI614" s="132" t="str">
        <f t="shared" si="369"/>
        <v/>
      </c>
      <c r="CK614" s="132" t="s">
        <v>30</v>
      </c>
      <c r="CL614" s="133">
        <v>45779</v>
      </c>
      <c r="CM614" s="134"/>
      <c r="CN614" s="134"/>
      <c r="CO614" s="134" t="str">
        <f t="shared" si="361"/>
        <v/>
      </c>
      <c r="CP614" s="134" t="str">
        <f>IF(OR(CM614="",CN614=""),"",SUMIFS('تحميل المصنعيات'!$N:$N,'تحميل المصنعيات'!$F:$F,CN$2,'تحميل المصنعيات'!$D:$D,CL614))</f>
        <v/>
      </c>
      <c r="CQ614" s="135" t="str">
        <f t="shared" si="347"/>
        <v/>
      </c>
      <c r="CR614" s="135" t="str">
        <f t="shared" si="348"/>
        <v/>
      </c>
      <c r="CS614" s="132" t="str">
        <f t="shared" si="370"/>
        <v/>
      </c>
    </row>
    <row r="615" spans="9:97" x14ac:dyDescent="0.25">
      <c r="I615" s="4" t="s">
        <v>8</v>
      </c>
      <c r="J615" s="5">
        <v>45780</v>
      </c>
      <c r="K615" s="6"/>
      <c r="L615" s="6"/>
      <c r="M615" s="6" t="str">
        <f t="shared" si="349"/>
        <v/>
      </c>
      <c r="N615" s="6" t="str">
        <f>IF(OR(K615="",L615=""),"",SUMIFS('تحميل المصنعيات'!$N:$N,'تحميل المصنعيات'!$F:$F,L$2,'تحميل المصنعيات'!$D:$D,J615))</f>
        <v/>
      </c>
      <c r="O615" s="55" t="str">
        <f t="shared" si="335"/>
        <v/>
      </c>
      <c r="P615" s="55" t="str">
        <f t="shared" si="362"/>
        <v/>
      </c>
      <c r="Q615" s="129" t="str">
        <f t="shared" si="350"/>
        <v/>
      </c>
      <c r="S615" s="4" t="s">
        <v>8</v>
      </c>
      <c r="T615" s="5">
        <v>45780</v>
      </c>
      <c r="U615" s="6"/>
      <c r="V615" s="6"/>
      <c r="W615" s="6" t="str">
        <f t="shared" si="351"/>
        <v/>
      </c>
      <c r="X615" s="6" t="str">
        <f>IF(OR(U615="",V615=""),"",SUMIFS('تحميل المصنعيات'!$N:$N,'تحميل المصنعيات'!$F:$F,V$2,'تحميل المصنعيات'!$D:$D,T615))</f>
        <v/>
      </c>
      <c r="Y615" s="55" t="str">
        <f t="shared" si="336"/>
        <v/>
      </c>
      <c r="Z615" s="55" t="str">
        <f t="shared" si="337"/>
        <v/>
      </c>
      <c r="AA615" s="129" t="str">
        <f t="shared" si="363"/>
        <v/>
      </c>
      <c r="AC615" s="4" t="s">
        <v>8</v>
      </c>
      <c r="AD615" s="5">
        <v>45780</v>
      </c>
      <c r="AE615" s="6"/>
      <c r="AF615" s="6"/>
      <c r="AG615" s="6" t="str">
        <f t="shared" si="352"/>
        <v/>
      </c>
      <c r="AH615" s="6" t="str">
        <f>IF(OR(AE615="",AF615=""),"",SUMIFS('تحميل المصنعيات'!$N:$N,'تحميل المصنعيات'!$F:$F,AF$2,'تحميل المصنعيات'!$D:$D,AD615))</f>
        <v/>
      </c>
      <c r="AI615" s="55" t="str">
        <f t="shared" si="338"/>
        <v/>
      </c>
      <c r="AJ615" s="55" t="str">
        <f t="shared" si="353"/>
        <v/>
      </c>
      <c r="AK615" s="129" t="str">
        <f t="shared" si="364"/>
        <v/>
      </c>
      <c r="AM615" s="4" t="s">
        <v>8</v>
      </c>
      <c r="AN615" s="5">
        <v>45780</v>
      </c>
      <c r="AO615" s="6"/>
      <c r="AP615" s="6"/>
      <c r="AQ615" s="6" t="str">
        <f t="shared" si="354"/>
        <v/>
      </c>
      <c r="AR615" s="6" t="str">
        <f>IF(OR(AO615="",AP615=""),"",SUMIFS('تحميل المصنعيات'!$N:$N,'تحميل المصنعيات'!$F:$F,AP$2,'تحميل المصنعيات'!$D:$D,AN615))</f>
        <v/>
      </c>
      <c r="AS615" s="55" t="str">
        <f t="shared" si="339"/>
        <v/>
      </c>
      <c r="AT615" s="55" t="str">
        <f t="shared" si="340"/>
        <v/>
      </c>
      <c r="AU615" s="129" t="str">
        <f t="shared" si="365"/>
        <v/>
      </c>
      <c r="AW615" s="4" t="s">
        <v>8</v>
      </c>
      <c r="AX615" s="5">
        <v>45780</v>
      </c>
      <c r="AY615" s="6"/>
      <c r="AZ615" s="6"/>
      <c r="BA615" s="6" t="str">
        <f t="shared" si="355"/>
        <v/>
      </c>
      <c r="BB615" s="6" t="str">
        <f>IF(OR(AY615="",AZ615=""),"",SUMIFS('تحميل المصنعيات'!$N:$N,'تحميل المصنعيات'!$F:$F,AZ$2,'تحميل المصنعيات'!$D:$D,AX615))</f>
        <v/>
      </c>
      <c r="BC615" s="55" t="str">
        <f t="shared" si="341"/>
        <v/>
      </c>
      <c r="BD615" s="55" t="str">
        <f t="shared" si="356"/>
        <v/>
      </c>
      <c r="BE615" s="129" t="str">
        <f t="shared" si="366"/>
        <v/>
      </c>
      <c r="BG615" s="4" t="s">
        <v>8</v>
      </c>
      <c r="BH615" s="5">
        <v>45780</v>
      </c>
      <c r="BI615" s="6"/>
      <c r="BJ615" s="6"/>
      <c r="BK615" s="6" t="str">
        <f t="shared" si="357"/>
        <v/>
      </c>
      <c r="BL615" s="6" t="str">
        <f>IF(OR(BI615="",BJ615=""),"",SUMIFS('تحميل المصنعيات'!$N:$N,'تحميل المصنعيات'!$F:$F,BJ$2,'تحميل المصنعيات'!$D:$D,BH615))</f>
        <v/>
      </c>
      <c r="BM615" s="55" t="str">
        <f t="shared" si="342"/>
        <v/>
      </c>
      <c r="BN615" s="55" t="str">
        <f t="shared" si="343"/>
        <v/>
      </c>
      <c r="BO615" s="129" t="str">
        <f t="shared" si="367"/>
        <v/>
      </c>
      <c r="BQ615" s="4" t="s">
        <v>8</v>
      </c>
      <c r="BR615" s="5">
        <v>45780</v>
      </c>
      <c r="BS615" s="6"/>
      <c r="BT615" s="6"/>
      <c r="BU615" s="6" t="str">
        <f t="shared" si="358"/>
        <v/>
      </c>
      <c r="BV615" s="6" t="str">
        <f>IF(OR(BS615="",BT615=""),"",SUMIFS('تحميل المصنعيات'!$N:$N,'تحميل المصنعيات'!$F:$F,BT$2,'تحميل المصنعيات'!$D:$D,BR615))</f>
        <v/>
      </c>
      <c r="BW615" s="55" t="str">
        <f t="shared" si="344"/>
        <v/>
      </c>
      <c r="BX615" s="55" t="str">
        <f t="shared" si="359"/>
        <v/>
      </c>
      <c r="BY615" s="129" t="str">
        <f t="shared" si="368"/>
        <v/>
      </c>
      <c r="CA615" s="4" t="s">
        <v>8</v>
      </c>
      <c r="CB615" s="5">
        <v>45780</v>
      </c>
      <c r="CC615" s="6"/>
      <c r="CD615" s="6"/>
      <c r="CE615" s="6" t="str">
        <f t="shared" si="360"/>
        <v/>
      </c>
      <c r="CF615" s="6" t="str">
        <f>IF(OR(CC615="",CD615=""),"",SUMIFS('تحميل المصنعيات'!$N:$N,'تحميل المصنعيات'!$F:$F,CD$2,'تحميل المصنعيات'!$D:$D,CB615))</f>
        <v/>
      </c>
      <c r="CG615" s="55" t="str">
        <f t="shared" si="345"/>
        <v/>
      </c>
      <c r="CH615" s="55" t="str">
        <f t="shared" si="346"/>
        <v/>
      </c>
      <c r="CI615" s="129" t="str">
        <f t="shared" si="369"/>
        <v/>
      </c>
      <c r="CK615" s="4" t="s">
        <v>8</v>
      </c>
      <c r="CL615" s="5">
        <v>45780</v>
      </c>
      <c r="CM615" s="6"/>
      <c r="CN615" s="6"/>
      <c r="CO615" s="6" t="str">
        <f t="shared" si="361"/>
        <v/>
      </c>
      <c r="CP615" s="6" t="str">
        <f>IF(OR(CM615="",CN615=""),"",SUMIFS('تحميل المصنعيات'!$N:$N,'تحميل المصنعيات'!$F:$F,CN$2,'تحميل المصنعيات'!$D:$D,CL615))</f>
        <v/>
      </c>
      <c r="CQ615" s="55" t="str">
        <f t="shared" si="347"/>
        <v/>
      </c>
      <c r="CR615" s="55" t="str">
        <f t="shared" si="348"/>
        <v/>
      </c>
      <c r="CS615" s="129" t="str">
        <f t="shared" si="370"/>
        <v/>
      </c>
    </row>
    <row r="616" spans="9:97" x14ac:dyDescent="0.25">
      <c r="I616" s="4" t="s">
        <v>9</v>
      </c>
      <c r="J616" s="5">
        <v>45781</v>
      </c>
      <c r="K616" s="6"/>
      <c r="L616" s="6"/>
      <c r="M616" s="6" t="str">
        <f t="shared" si="349"/>
        <v/>
      </c>
      <c r="N616" s="6" t="str">
        <f>IF(OR(K616="",L616=""),"",SUMIFS('تحميل المصنعيات'!$N:$N,'تحميل المصنعيات'!$F:$F,L$2,'تحميل المصنعيات'!$D:$D,J616))</f>
        <v/>
      </c>
      <c r="O616" s="55" t="str">
        <f t="shared" si="335"/>
        <v/>
      </c>
      <c r="P616" s="55" t="str">
        <f t="shared" si="362"/>
        <v/>
      </c>
      <c r="Q616" s="129" t="str">
        <f t="shared" si="350"/>
        <v/>
      </c>
      <c r="S616" s="4" t="s">
        <v>9</v>
      </c>
      <c r="T616" s="5">
        <v>45781</v>
      </c>
      <c r="U616" s="6"/>
      <c r="V616" s="6"/>
      <c r="W616" s="6" t="str">
        <f t="shared" si="351"/>
        <v/>
      </c>
      <c r="X616" s="6" t="str">
        <f>IF(OR(U616="",V616=""),"",SUMIFS('تحميل المصنعيات'!$N:$N,'تحميل المصنعيات'!$F:$F,V$2,'تحميل المصنعيات'!$D:$D,T616))</f>
        <v/>
      </c>
      <c r="Y616" s="55" t="str">
        <f t="shared" si="336"/>
        <v/>
      </c>
      <c r="Z616" s="55" t="str">
        <f t="shared" si="337"/>
        <v/>
      </c>
      <c r="AA616" s="129" t="str">
        <f t="shared" si="363"/>
        <v/>
      </c>
      <c r="AC616" s="4" t="s">
        <v>9</v>
      </c>
      <c r="AD616" s="5">
        <v>45781</v>
      </c>
      <c r="AE616" s="6"/>
      <c r="AF616" s="6"/>
      <c r="AG616" s="6" t="str">
        <f t="shared" si="352"/>
        <v/>
      </c>
      <c r="AH616" s="6" t="str">
        <f>IF(OR(AE616="",AF616=""),"",SUMIFS('تحميل المصنعيات'!$N:$N,'تحميل المصنعيات'!$F:$F,AF$2,'تحميل المصنعيات'!$D:$D,AD616))</f>
        <v/>
      </c>
      <c r="AI616" s="55" t="str">
        <f t="shared" si="338"/>
        <v/>
      </c>
      <c r="AJ616" s="55" t="str">
        <f t="shared" si="353"/>
        <v/>
      </c>
      <c r="AK616" s="129" t="str">
        <f t="shared" si="364"/>
        <v/>
      </c>
      <c r="AM616" s="4" t="s">
        <v>9</v>
      </c>
      <c r="AN616" s="5">
        <v>45781</v>
      </c>
      <c r="AO616" s="6"/>
      <c r="AP616" s="6"/>
      <c r="AQ616" s="6" t="str">
        <f t="shared" si="354"/>
        <v/>
      </c>
      <c r="AR616" s="6" t="str">
        <f>IF(OR(AO616="",AP616=""),"",SUMIFS('تحميل المصنعيات'!$N:$N,'تحميل المصنعيات'!$F:$F,AP$2,'تحميل المصنعيات'!$D:$D,AN616))</f>
        <v/>
      </c>
      <c r="AS616" s="55" t="str">
        <f t="shared" si="339"/>
        <v/>
      </c>
      <c r="AT616" s="55" t="str">
        <f t="shared" si="340"/>
        <v/>
      </c>
      <c r="AU616" s="129" t="str">
        <f t="shared" si="365"/>
        <v/>
      </c>
      <c r="AW616" s="4" t="s">
        <v>9</v>
      </c>
      <c r="AX616" s="5">
        <v>45781</v>
      </c>
      <c r="AY616" s="6"/>
      <c r="AZ616" s="6"/>
      <c r="BA616" s="6" t="str">
        <f t="shared" si="355"/>
        <v/>
      </c>
      <c r="BB616" s="6" t="str">
        <f>IF(OR(AY616="",AZ616=""),"",SUMIFS('تحميل المصنعيات'!$N:$N,'تحميل المصنعيات'!$F:$F,AZ$2,'تحميل المصنعيات'!$D:$D,AX616))</f>
        <v/>
      </c>
      <c r="BC616" s="55" t="str">
        <f t="shared" si="341"/>
        <v/>
      </c>
      <c r="BD616" s="55" t="str">
        <f t="shared" si="356"/>
        <v/>
      </c>
      <c r="BE616" s="129" t="str">
        <f t="shared" si="366"/>
        <v/>
      </c>
      <c r="BG616" s="4" t="s">
        <v>9</v>
      </c>
      <c r="BH616" s="5">
        <v>45781</v>
      </c>
      <c r="BI616" s="6"/>
      <c r="BJ616" s="6"/>
      <c r="BK616" s="6" t="str">
        <f t="shared" si="357"/>
        <v/>
      </c>
      <c r="BL616" s="6" t="str">
        <f>IF(OR(BI616="",BJ616=""),"",SUMIFS('تحميل المصنعيات'!$N:$N,'تحميل المصنعيات'!$F:$F,BJ$2,'تحميل المصنعيات'!$D:$D,BH616))</f>
        <v/>
      </c>
      <c r="BM616" s="55" t="str">
        <f t="shared" si="342"/>
        <v/>
      </c>
      <c r="BN616" s="55" t="str">
        <f t="shared" si="343"/>
        <v/>
      </c>
      <c r="BO616" s="129" t="str">
        <f t="shared" si="367"/>
        <v/>
      </c>
      <c r="BQ616" s="4" t="s">
        <v>9</v>
      </c>
      <c r="BR616" s="5">
        <v>45781</v>
      </c>
      <c r="BS616" s="6"/>
      <c r="BT616" s="6"/>
      <c r="BU616" s="6" t="str">
        <f t="shared" si="358"/>
        <v/>
      </c>
      <c r="BV616" s="6" t="str">
        <f>IF(OR(BS616="",BT616=""),"",SUMIFS('تحميل المصنعيات'!$N:$N,'تحميل المصنعيات'!$F:$F,BT$2,'تحميل المصنعيات'!$D:$D,BR616))</f>
        <v/>
      </c>
      <c r="BW616" s="55" t="str">
        <f t="shared" si="344"/>
        <v/>
      </c>
      <c r="BX616" s="55" t="str">
        <f t="shared" si="359"/>
        <v/>
      </c>
      <c r="BY616" s="129" t="str">
        <f t="shared" si="368"/>
        <v/>
      </c>
      <c r="CA616" s="4" t="s">
        <v>9</v>
      </c>
      <c r="CB616" s="5">
        <v>45781</v>
      </c>
      <c r="CC616" s="6"/>
      <c r="CD616" s="6"/>
      <c r="CE616" s="6" t="str">
        <f t="shared" si="360"/>
        <v/>
      </c>
      <c r="CF616" s="6" t="str">
        <f>IF(OR(CC616="",CD616=""),"",SUMIFS('تحميل المصنعيات'!$N:$N,'تحميل المصنعيات'!$F:$F,CD$2,'تحميل المصنعيات'!$D:$D,CB616))</f>
        <v/>
      </c>
      <c r="CG616" s="55" t="str">
        <f t="shared" si="345"/>
        <v/>
      </c>
      <c r="CH616" s="55" t="str">
        <f t="shared" si="346"/>
        <v/>
      </c>
      <c r="CI616" s="129" t="str">
        <f t="shared" si="369"/>
        <v/>
      </c>
      <c r="CK616" s="4" t="s">
        <v>9</v>
      </c>
      <c r="CL616" s="5">
        <v>45781</v>
      </c>
      <c r="CM616" s="6"/>
      <c r="CN616" s="6"/>
      <c r="CO616" s="6" t="str">
        <f t="shared" si="361"/>
        <v/>
      </c>
      <c r="CP616" s="6" t="str">
        <f>IF(OR(CM616="",CN616=""),"",SUMIFS('تحميل المصنعيات'!$N:$N,'تحميل المصنعيات'!$F:$F,CN$2,'تحميل المصنعيات'!$D:$D,CL616))</f>
        <v/>
      </c>
      <c r="CQ616" s="55" t="str">
        <f t="shared" si="347"/>
        <v/>
      </c>
      <c r="CR616" s="55" t="str">
        <f t="shared" si="348"/>
        <v/>
      </c>
      <c r="CS616" s="129" t="str">
        <f t="shared" si="370"/>
        <v/>
      </c>
    </row>
    <row r="617" spans="9:97" x14ac:dyDescent="0.25">
      <c r="I617" s="4" t="s">
        <v>10</v>
      </c>
      <c r="J617" s="5">
        <v>45782</v>
      </c>
      <c r="K617" s="6"/>
      <c r="L617" s="6"/>
      <c r="M617" s="6" t="str">
        <f t="shared" si="349"/>
        <v/>
      </c>
      <c r="N617" s="6" t="str">
        <f>IF(OR(K617="",L617=""),"",SUMIFS('تحميل المصنعيات'!$N:$N,'تحميل المصنعيات'!$F:$F,L$2,'تحميل المصنعيات'!$D:$D,J617))</f>
        <v/>
      </c>
      <c r="O617" s="55" t="str">
        <f t="shared" si="335"/>
        <v/>
      </c>
      <c r="P617" s="55" t="str">
        <f t="shared" si="362"/>
        <v/>
      </c>
      <c r="Q617" s="129" t="str">
        <f t="shared" si="350"/>
        <v/>
      </c>
      <c r="S617" s="4" t="s">
        <v>10</v>
      </c>
      <c r="T617" s="5">
        <v>45782</v>
      </c>
      <c r="U617" s="6"/>
      <c r="V617" s="6"/>
      <c r="W617" s="6" t="str">
        <f t="shared" si="351"/>
        <v/>
      </c>
      <c r="X617" s="6" t="str">
        <f>IF(OR(U617="",V617=""),"",SUMIFS('تحميل المصنعيات'!$N:$N,'تحميل المصنعيات'!$F:$F,V$2,'تحميل المصنعيات'!$D:$D,T617))</f>
        <v/>
      </c>
      <c r="Y617" s="55" t="str">
        <f t="shared" si="336"/>
        <v/>
      </c>
      <c r="Z617" s="55" t="str">
        <f t="shared" si="337"/>
        <v/>
      </c>
      <c r="AA617" s="129" t="str">
        <f t="shared" si="363"/>
        <v/>
      </c>
      <c r="AC617" s="4" t="s">
        <v>10</v>
      </c>
      <c r="AD617" s="5">
        <v>45782</v>
      </c>
      <c r="AE617" s="6"/>
      <c r="AF617" s="6"/>
      <c r="AG617" s="6" t="str">
        <f t="shared" si="352"/>
        <v/>
      </c>
      <c r="AH617" s="6" t="str">
        <f>IF(OR(AE617="",AF617=""),"",SUMIFS('تحميل المصنعيات'!$N:$N,'تحميل المصنعيات'!$F:$F,AF$2,'تحميل المصنعيات'!$D:$D,AD617))</f>
        <v/>
      </c>
      <c r="AI617" s="55" t="str">
        <f t="shared" si="338"/>
        <v/>
      </c>
      <c r="AJ617" s="55" t="str">
        <f t="shared" si="353"/>
        <v/>
      </c>
      <c r="AK617" s="129" t="str">
        <f t="shared" si="364"/>
        <v/>
      </c>
      <c r="AM617" s="4" t="s">
        <v>10</v>
      </c>
      <c r="AN617" s="5">
        <v>45782</v>
      </c>
      <c r="AO617" s="6"/>
      <c r="AP617" s="6"/>
      <c r="AQ617" s="6" t="str">
        <f t="shared" si="354"/>
        <v/>
      </c>
      <c r="AR617" s="6" t="str">
        <f>IF(OR(AO617="",AP617=""),"",SUMIFS('تحميل المصنعيات'!$N:$N,'تحميل المصنعيات'!$F:$F,AP$2,'تحميل المصنعيات'!$D:$D,AN617))</f>
        <v/>
      </c>
      <c r="AS617" s="55" t="str">
        <f t="shared" si="339"/>
        <v/>
      </c>
      <c r="AT617" s="55" t="str">
        <f t="shared" si="340"/>
        <v/>
      </c>
      <c r="AU617" s="129" t="str">
        <f t="shared" si="365"/>
        <v/>
      </c>
      <c r="AW617" s="4" t="s">
        <v>10</v>
      </c>
      <c r="AX617" s="5">
        <v>45782</v>
      </c>
      <c r="AY617" s="6"/>
      <c r="AZ617" s="6"/>
      <c r="BA617" s="6" t="str">
        <f t="shared" si="355"/>
        <v/>
      </c>
      <c r="BB617" s="6" t="str">
        <f>IF(OR(AY617="",AZ617=""),"",SUMIFS('تحميل المصنعيات'!$N:$N,'تحميل المصنعيات'!$F:$F,AZ$2,'تحميل المصنعيات'!$D:$D,AX617))</f>
        <v/>
      </c>
      <c r="BC617" s="55" t="str">
        <f t="shared" si="341"/>
        <v/>
      </c>
      <c r="BD617" s="55" t="str">
        <f t="shared" si="356"/>
        <v/>
      </c>
      <c r="BE617" s="129" t="str">
        <f t="shared" si="366"/>
        <v/>
      </c>
      <c r="BG617" s="4" t="s">
        <v>10</v>
      </c>
      <c r="BH617" s="5">
        <v>45782</v>
      </c>
      <c r="BI617" s="6"/>
      <c r="BJ617" s="6"/>
      <c r="BK617" s="6" t="str">
        <f t="shared" si="357"/>
        <v/>
      </c>
      <c r="BL617" s="6" t="str">
        <f>IF(OR(BI617="",BJ617=""),"",SUMIFS('تحميل المصنعيات'!$N:$N,'تحميل المصنعيات'!$F:$F,BJ$2,'تحميل المصنعيات'!$D:$D,BH617))</f>
        <v/>
      </c>
      <c r="BM617" s="55" t="str">
        <f t="shared" si="342"/>
        <v/>
      </c>
      <c r="BN617" s="55" t="str">
        <f t="shared" si="343"/>
        <v/>
      </c>
      <c r="BO617" s="129" t="str">
        <f t="shared" si="367"/>
        <v/>
      </c>
      <c r="BQ617" s="4" t="s">
        <v>10</v>
      </c>
      <c r="BR617" s="5">
        <v>45782</v>
      </c>
      <c r="BS617" s="6"/>
      <c r="BT617" s="6"/>
      <c r="BU617" s="6" t="str">
        <f t="shared" si="358"/>
        <v/>
      </c>
      <c r="BV617" s="6" t="str">
        <f>IF(OR(BS617="",BT617=""),"",SUMIFS('تحميل المصنعيات'!$N:$N,'تحميل المصنعيات'!$F:$F,BT$2,'تحميل المصنعيات'!$D:$D,BR617))</f>
        <v/>
      </c>
      <c r="BW617" s="55" t="str">
        <f t="shared" si="344"/>
        <v/>
      </c>
      <c r="BX617" s="55" t="str">
        <f t="shared" si="359"/>
        <v/>
      </c>
      <c r="BY617" s="129" t="str">
        <f t="shared" si="368"/>
        <v/>
      </c>
      <c r="CA617" s="4" t="s">
        <v>10</v>
      </c>
      <c r="CB617" s="5">
        <v>45782</v>
      </c>
      <c r="CC617" s="6"/>
      <c r="CD617" s="6"/>
      <c r="CE617" s="6" t="str">
        <f t="shared" si="360"/>
        <v/>
      </c>
      <c r="CF617" s="6" t="str">
        <f>IF(OR(CC617="",CD617=""),"",SUMIFS('تحميل المصنعيات'!$N:$N,'تحميل المصنعيات'!$F:$F,CD$2,'تحميل المصنعيات'!$D:$D,CB617))</f>
        <v/>
      </c>
      <c r="CG617" s="55" t="str">
        <f t="shared" si="345"/>
        <v/>
      </c>
      <c r="CH617" s="55" t="str">
        <f t="shared" si="346"/>
        <v/>
      </c>
      <c r="CI617" s="129" t="str">
        <f t="shared" si="369"/>
        <v/>
      </c>
      <c r="CK617" s="4" t="s">
        <v>10</v>
      </c>
      <c r="CL617" s="5">
        <v>45782</v>
      </c>
      <c r="CM617" s="6"/>
      <c r="CN617" s="6"/>
      <c r="CO617" s="6" t="str">
        <f t="shared" si="361"/>
        <v/>
      </c>
      <c r="CP617" s="6" t="str">
        <f>IF(OR(CM617="",CN617=""),"",SUMIFS('تحميل المصنعيات'!$N:$N,'تحميل المصنعيات'!$F:$F,CN$2,'تحميل المصنعيات'!$D:$D,CL617))</f>
        <v/>
      </c>
      <c r="CQ617" s="55" t="str">
        <f t="shared" si="347"/>
        <v/>
      </c>
      <c r="CR617" s="55" t="str">
        <f t="shared" si="348"/>
        <v/>
      </c>
      <c r="CS617" s="129" t="str">
        <f t="shared" si="370"/>
        <v/>
      </c>
    </row>
    <row r="618" spans="9:97" x14ac:dyDescent="0.25">
      <c r="I618" s="4" t="s">
        <v>11</v>
      </c>
      <c r="J618" s="5">
        <v>45783</v>
      </c>
      <c r="K618" s="6"/>
      <c r="L618" s="6"/>
      <c r="M618" s="6" t="str">
        <f t="shared" si="349"/>
        <v/>
      </c>
      <c r="N618" s="6" t="str">
        <f>IF(OR(K618="",L618=""),"",SUMIFS('تحميل المصنعيات'!$N:$N,'تحميل المصنعيات'!$F:$F,L$2,'تحميل المصنعيات'!$D:$D,J618))</f>
        <v/>
      </c>
      <c r="O618" s="55" t="str">
        <f t="shared" si="335"/>
        <v/>
      </c>
      <c r="P618" s="55" t="str">
        <f t="shared" si="362"/>
        <v/>
      </c>
      <c r="Q618" s="129" t="str">
        <f t="shared" si="350"/>
        <v/>
      </c>
      <c r="S618" s="4" t="s">
        <v>11</v>
      </c>
      <c r="T618" s="5">
        <v>45783</v>
      </c>
      <c r="U618" s="6"/>
      <c r="V618" s="6"/>
      <c r="W618" s="6" t="str">
        <f t="shared" si="351"/>
        <v/>
      </c>
      <c r="X618" s="6" t="str">
        <f>IF(OR(U618="",V618=""),"",SUMIFS('تحميل المصنعيات'!$N:$N,'تحميل المصنعيات'!$F:$F,V$2,'تحميل المصنعيات'!$D:$D,T618))</f>
        <v/>
      </c>
      <c r="Y618" s="55" t="str">
        <f t="shared" si="336"/>
        <v/>
      </c>
      <c r="Z618" s="55" t="str">
        <f t="shared" si="337"/>
        <v/>
      </c>
      <c r="AA618" s="129" t="str">
        <f t="shared" si="363"/>
        <v/>
      </c>
      <c r="AC618" s="4" t="s">
        <v>11</v>
      </c>
      <c r="AD618" s="5">
        <v>45783</v>
      </c>
      <c r="AE618" s="6"/>
      <c r="AF618" s="6"/>
      <c r="AG618" s="6" t="str">
        <f t="shared" si="352"/>
        <v/>
      </c>
      <c r="AH618" s="6" t="str">
        <f>IF(OR(AE618="",AF618=""),"",SUMIFS('تحميل المصنعيات'!$N:$N,'تحميل المصنعيات'!$F:$F,AF$2,'تحميل المصنعيات'!$D:$D,AD618))</f>
        <v/>
      </c>
      <c r="AI618" s="55" t="str">
        <f t="shared" si="338"/>
        <v/>
      </c>
      <c r="AJ618" s="55" t="str">
        <f t="shared" si="353"/>
        <v/>
      </c>
      <c r="AK618" s="129" t="str">
        <f t="shared" si="364"/>
        <v/>
      </c>
      <c r="AM618" s="4" t="s">
        <v>11</v>
      </c>
      <c r="AN618" s="5">
        <v>45783</v>
      </c>
      <c r="AO618" s="6"/>
      <c r="AP618" s="6"/>
      <c r="AQ618" s="6" t="str">
        <f t="shared" si="354"/>
        <v/>
      </c>
      <c r="AR618" s="6" t="str">
        <f>IF(OR(AO618="",AP618=""),"",SUMIFS('تحميل المصنعيات'!$N:$N,'تحميل المصنعيات'!$F:$F,AP$2,'تحميل المصنعيات'!$D:$D,AN618))</f>
        <v/>
      </c>
      <c r="AS618" s="55" t="str">
        <f t="shared" si="339"/>
        <v/>
      </c>
      <c r="AT618" s="55" t="str">
        <f t="shared" si="340"/>
        <v/>
      </c>
      <c r="AU618" s="129" t="str">
        <f t="shared" si="365"/>
        <v/>
      </c>
      <c r="AW618" s="4" t="s">
        <v>11</v>
      </c>
      <c r="AX618" s="5">
        <v>45783</v>
      </c>
      <c r="AY618" s="6"/>
      <c r="AZ618" s="6"/>
      <c r="BA618" s="6" t="str">
        <f t="shared" si="355"/>
        <v/>
      </c>
      <c r="BB618" s="6" t="str">
        <f>IF(OR(AY618="",AZ618=""),"",SUMIFS('تحميل المصنعيات'!$N:$N,'تحميل المصنعيات'!$F:$F,AZ$2,'تحميل المصنعيات'!$D:$D,AX618))</f>
        <v/>
      </c>
      <c r="BC618" s="55" t="str">
        <f t="shared" si="341"/>
        <v/>
      </c>
      <c r="BD618" s="55" t="str">
        <f t="shared" si="356"/>
        <v/>
      </c>
      <c r="BE618" s="129" t="str">
        <f t="shared" si="366"/>
        <v/>
      </c>
      <c r="BG618" s="4" t="s">
        <v>11</v>
      </c>
      <c r="BH618" s="5">
        <v>45783</v>
      </c>
      <c r="BI618" s="6"/>
      <c r="BJ618" s="6"/>
      <c r="BK618" s="6" t="str">
        <f t="shared" si="357"/>
        <v/>
      </c>
      <c r="BL618" s="6" t="str">
        <f>IF(OR(BI618="",BJ618=""),"",SUMIFS('تحميل المصنعيات'!$N:$N,'تحميل المصنعيات'!$F:$F,BJ$2,'تحميل المصنعيات'!$D:$D,BH618))</f>
        <v/>
      </c>
      <c r="BM618" s="55" t="str">
        <f t="shared" si="342"/>
        <v/>
      </c>
      <c r="BN618" s="55" t="str">
        <f t="shared" si="343"/>
        <v/>
      </c>
      <c r="BO618" s="129" t="str">
        <f t="shared" si="367"/>
        <v/>
      </c>
      <c r="BQ618" s="4" t="s">
        <v>11</v>
      </c>
      <c r="BR618" s="5">
        <v>45783</v>
      </c>
      <c r="BS618" s="6"/>
      <c r="BT618" s="6"/>
      <c r="BU618" s="6" t="str">
        <f t="shared" si="358"/>
        <v/>
      </c>
      <c r="BV618" s="6" t="str">
        <f>IF(OR(BS618="",BT618=""),"",SUMIFS('تحميل المصنعيات'!$N:$N,'تحميل المصنعيات'!$F:$F,BT$2,'تحميل المصنعيات'!$D:$D,BR618))</f>
        <v/>
      </c>
      <c r="BW618" s="55" t="str">
        <f t="shared" si="344"/>
        <v/>
      </c>
      <c r="BX618" s="55" t="str">
        <f t="shared" si="359"/>
        <v/>
      </c>
      <c r="BY618" s="129" t="str">
        <f t="shared" si="368"/>
        <v/>
      </c>
      <c r="CA618" s="4" t="s">
        <v>11</v>
      </c>
      <c r="CB618" s="5">
        <v>45783</v>
      </c>
      <c r="CC618" s="6"/>
      <c r="CD618" s="6"/>
      <c r="CE618" s="6" t="str">
        <f t="shared" si="360"/>
        <v/>
      </c>
      <c r="CF618" s="6" t="str">
        <f>IF(OR(CC618="",CD618=""),"",SUMIFS('تحميل المصنعيات'!$N:$N,'تحميل المصنعيات'!$F:$F,CD$2,'تحميل المصنعيات'!$D:$D,CB618))</f>
        <v/>
      </c>
      <c r="CG618" s="55" t="str">
        <f t="shared" si="345"/>
        <v/>
      </c>
      <c r="CH618" s="55" t="str">
        <f t="shared" si="346"/>
        <v/>
      </c>
      <c r="CI618" s="129" t="str">
        <f t="shared" si="369"/>
        <v/>
      </c>
      <c r="CK618" s="4" t="s">
        <v>11</v>
      </c>
      <c r="CL618" s="5">
        <v>45783</v>
      </c>
      <c r="CM618" s="6"/>
      <c r="CN618" s="6"/>
      <c r="CO618" s="6" t="str">
        <f t="shared" si="361"/>
        <v/>
      </c>
      <c r="CP618" s="6" t="str">
        <f>IF(OR(CM618="",CN618=""),"",SUMIFS('تحميل المصنعيات'!$N:$N,'تحميل المصنعيات'!$F:$F,CN$2,'تحميل المصنعيات'!$D:$D,CL618))</f>
        <v/>
      </c>
      <c r="CQ618" s="55" t="str">
        <f t="shared" si="347"/>
        <v/>
      </c>
      <c r="CR618" s="55" t="str">
        <f t="shared" si="348"/>
        <v/>
      </c>
      <c r="CS618" s="129" t="str">
        <f t="shared" si="370"/>
        <v/>
      </c>
    </row>
    <row r="619" spans="9:97" x14ac:dyDescent="0.25">
      <c r="I619" s="4" t="s">
        <v>12</v>
      </c>
      <c r="J619" s="5">
        <v>45784</v>
      </c>
      <c r="K619" s="6"/>
      <c r="L619" s="6"/>
      <c r="M619" s="6" t="str">
        <f t="shared" si="349"/>
        <v/>
      </c>
      <c r="N619" s="6" t="str">
        <f>IF(OR(K619="",L619=""),"",SUMIFS('تحميل المصنعيات'!$N:$N,'تحميل المصنعيات'!$F:$F,L$2,'تحميل المصنعيات'!$D:$D,J619))</f>
        <v/>
      </c>
      <c r="O619" s="55" t="str">
        <f t="shared" si="335"/>
        <v/>
      </c>
      <c r="P619" s="55" t="str">
        <f t="shared" si="362"/>
        <v/>
      </c>
      <c r="Q619" s="129" t="str">
        <f t="shared" si="350"/>
        <v/>
      </c>
      <c r="S619" s="4" t="s">
        <v>12</v>
      </c>
      <c r="T619" s="5">
        <v>45784</v>
      </c>
      <c r="U619" s="6"/>
      <c r="V619" s="6"/>
      <c r="W619" s="6" t="str">
        <f t="shared" si="351"/>
        <v/>
      </c>
      <c r="X619" s="6" t="str">
        <f>IF(OR(U619="",V619=""),"",SUMIFS('تحميل المصنعيات'!$N:$N,'تحميل المصنعيات'!$F:$F,V$2,'تحميل المصنعيات'!$D:$D,T619))</f>
        <v/>
      </c>
      <c r="Y619" s="55" t="str">
        <f t="shared" si="336"/>
        <v/>
      </c>
      <c r="Z619" s="55" t="str">
        <f t="shared" si="337"/>
        <v/>
      </c>
      <c r="AA619" s="129" t="str">
        <f t="shared" si="363"/>
        <v/>
      </c>
      <c r="AC619" s="4" t="s">
        <v>12</v>
      </c>
      <c r="AD619" s="5">
        <v>45784</v>
      </c>
      <c r="AE619" s="6"/>
      <c r="AF619" s="6"/>
      <c r="AG619" s="6" t="str">
        <f t="shared" si="352"/>
        <v/>
      </c>
      <c r="AH619" s="6" t="str">
        <f>IF(OR(AE619="",AF619=""),"",SUMIFS('تحميل المصنعيات'!$N:$N,'تحميل المصنعيات'!$F:$F,AF$2,'تحميل المصنعيات'!$D:$D,AD619))</f>
        <v/>
      </c>
      <c r="AI619" s="55" t="str">
        <f t="shared" si="338"/>
        <v/>
      </c>
      <c r="AJ619" s="55" t="str">
        <f t="shared" si="353"/>
        <v/>
      </c>
      <c r="AK619" s="129" t="str">
        <f t="shared" si="364"/>
        <v/>
      </c>
      <c r="AM619" s="4" t="s">
        <v>12</v>
      </c>
      <c r="AN619" s="5">
        <v>45784</v>
      </c>
      <c r="AO619" s="6"/>
      <c r="AP619" s="6"/>
      <c r="AQ619" s="6" t="str">
        <f t="shared" si="354"/>
        <v/>
      </c>
      <c r="AR619" s="6" t="str">
        <f>IF(OR(AO619="",AP619=""),"",SUMIFS('تحميل المصنعيات'!$N:$N,'تحميل المصنعيات'!$F:$F,AP$2,'تحميل المصنعيات'!$D:$D,AN619))</f>
        <v/>
      </c>
      <c r="AS619" s="55" t="str">
        <f t="shared" si="339"/>
        <v/>
      </c>
      <c r="AT619" s="55" t="str">
        <f t="shared" si="340"/>
        <v/>
      </c>
      <c r="AU619" s="129" t="str">
        <f t="shared" si="365"/>
        <v/>
      </c>
      <c r="AW619" s="4" t="s">
        <v>12</v>
      </c>
      <c r="AX619" s="5">
        <v>45784</v>
      </c>
      <c r="AY619" s="6"/>
      <c r="AZ619" s="6"/>
      <c r="BA619" s="6" t="str">
        <f t="shared" si="355"/>
        <v/>
      </c>
      <c r="BB619" s="6" t="str">
        <f>IF(OR(AY619="",AZ619=""),"",SUMIFS('تحميل المصنعيات'!$N:$N,'تحميل المصنعيات'!$F:$F,AZ$2,'تحميل المصنعيات'!$D:$D,AX619))</f>
        <v/>
      </c>
      <c r="BC619" s="55" t="str">
        <f t="shared" si="341"/>
        <v/>
      </c>
      <c r="BD619" s="55" t="str">
        <f t="shared" si="356"/>
        <v/>
      </c>
      <c r="BE619" s="129" t="str">
        <f t="shared" si="366"/>
        <v/>
      </c>
      <c r="BG619" s="4" t="s">
        <v>12</v>
      </c>
      <c r="BH619" s="5">
        <v>45784</v>
      </c>
      <c r="BI619" s="6"/>
      <c r="BJ619" s="6"/>
      <c r="BK619" s="6" t="str">
        <f t="shared" si="357"/>
        <v/>
      </c>
      <c r="BL619" s="6" t="str">
        <f>IF(OR(BI619="",BJ619=""),"",SUMIFS('تحميل المصنعيات'!$N:$N,'تحميل المصنعيات'!$F:$F,BJ$2,'تحميل المصنعيات'!$D:$D,BH619))</f>
        <v/>
      </c>
      <c r="BM619" s="55" t="str">
        <f t="shared" si="342"/>
        <v/>
      </c>
      <c r="BN619" s="55" t="str">
        <f t="shared" si="343"/>
        <v/>
      </c>
      <c r="BO619" s="129" t="str">
        <f t="shared" si="367"/>
        <v/>
      </c>
      <c r="BQ619" s="4" t="s">
        <v>12</v>
      </c>
      <c r="BR619" s="5">
        <v>45784</v>
      </c>
      <c r="BS619" s="6"/>
      <c r="BT619" s="6"/>
      <c r="BU619" s="6" t="str">
        <f t="shared" si="358"/>
        <v/>
      </c>
      <c r="BV619" s="6" t="str">
        <f>IF(OR(BS619="",BT619=""),"",SUMIFS('تحميل المصنعيات'!$N:$N,'تحميل المصنعيات'!$F:$F,BT$2,'تحميل المصنعيات'!$D:$D,BR619))</f>
        <v/>
      </c>
      <c r="BW619" s="55" t="str">
        <f t="shared" si="344"/>
        <v/>
      </c>
      <c r="BX619" s="55" t="str">
        <f t="shared" si="359"/>
        <v/>
      </c>
      <c r="BY619" s="129" t="str">
        <f t="shared" si="368"/>
        <v/>
      </c>
      <c r="CA619" s="4" t="s">
        <v>12</v>
      </c>
      <c r="CB619" s="5">
        <v>45784</v>
      </c>
      <c r="CC619" s="6"/>
      <c r="CD619" s="6"/>
      <c r="CE619" s="6" t="str">
        <f t="shared" si="360"/>
        <v/>
      </c>
      <c r="CF619" s="6" t="str">
        <f>IF(OR(CC619="",CD619=""),"",SUMIFS('تحميل المصنعيات'!$N:$N,'تحميل المصنعيات'!$F:$F,CD$2,'تحميل المصنعيات'!$D:$D,CB619))</f>
        <v/>
      </c>
      <c r="CG619" s="55" t="str">
        <f t="shared" si="345"/>
        <v/>
      </c>
      <c r="CH619" s="55" t="str">
        <f t="shared" si="346"/>
        <v/>
      </c>
      <c r="CI619" s="129" t="str">
        <f t="shared" si="369"/>
        <v/>
      </c>
      <c r="CK619" s="4" t="s">
        <v>12</v>
      </c>
      <c r="CL619" s="5">
        <v>45784</v>
      </c>
      <c r="CM619" s="6"/>
      <c r="CN619" s="6"/>
      <c r="CO619" s="6" t="str">
        <f t="shared" si="361"/>
        <v/>
      </c>
      <c r="CP619" s="6" t="str">
        <f>IF(OR(CM619="",CN619=""),"",SUMIFS('تحميل المصنعيات'!$N:$N,'تحميل المصنعيات'!$F:$F,CN$2,'تحميل المصنعيات'!$D:$D,CL619))</f>
        <v/>
      </c>
      <c r="CQ619" s="55" t="str">
        <f t="shared" si="347"/>
        <v/>
      </c>
      <c r="CR619" s="55" t="str">
        <f t="shared" si="348"/>
        <v/>
      </c>
      <c r="CS619" s="129" t="str">
        <f t="shared" si="370"/>
        <v/>
      </c>
    </row>
    <row r="620" spans="9:97" x14ac:dyDescent="0.25">
      <c r="I620" s="4" t="s">
        <v>13</v>
      </c>
      <c r="J620" s="5">
        <v>45785</v>
      </c>
      <c r="K620" s="6"/>
      <c r="L620" s="6"/>
      <c r="M620" s="6" t="str">
        <f t="shared" si="349"/>
        <v/>
      </c>
      <c r="N620" s="6" t="str">
        <f>IF(OR(K620="",L620=""),"",SUMIFS('تحميل المصنعيات'!$N:$N,'تحميل المصنعيات'!$F:$F,L$2,'تحميل المصنعيات'!$D:$D,J620))</f>
        <v/>
      </c>
      <c r="O620" s="55" t="str">
        <f t="shared" si="335"/>
        <v/>
      </c>
      <c r="P620" s="55" t="str">
        <f t="shared" si="362"/>
        <v/>
      </c>
      <c r="Q620" s="129" t="str">
        <f t="shared" si="350"/>
        <v/>
      </c>
      <c r="S620" s="4" t="s">
        <v>13</v>
      </c>
      <c r="T620" s="5">
        <v>45785</v>
      </c>
      <c r="U620" s="6"/>
      <c r="V620" s="6"/>
      <c r="W620" s="6" t="str">
        <f t="shared" si="351"/>
        <v/>
      </c>
      <c r="X620" s="6" t="str">
        <f>IF(OR(U620="",V620=""),"",SUMIFS('تحميل المصنعيات'!$N:$N,'تحميل المصنعيات'!$F:$F,V$2,'تحميل المصنعيات'!$D:$D,T620))</f>
        <v/>
      </c>
      <c r="Y620" s="55" t="str">
        <f t="shared" si="336"/>
        <v/>
      </c>
      <c r="Z620" s="55" t="str">
        <f t="shared" si="337"/>
        <v/>
      </c>
      <c r="AA620" s="129" t="str">
        <f t="shared" si="363"/>
        <v/>
      </c>
      <c r="AC620" s="4" t="s">
        <v>13</v>
      </c>
      <c r="AD620" s="5">
        <v>45785</v>
      </c>
      <c r="AE620" s="6"/>
      <c r="AF620" s="6"/>
      <c r="AG620" s="6" t="str">
        <f t="shared" si="352"/>
        <v/>
      </c>
      <c r="AH620" s="6" t="str">
        <f>IF(OR(AE620="",AF620=""),"",SUMIFS('تحميل المصنعيات'!$N:$N,'تحميل المصنعيات'!$F:$F,AF$2,'تحميل المصنعيات'!$D:$D,AD620))</f>
        <v/>
      </c>
      <c r="AI620" s="55" t="str">
        <f t="shared" si="338"/>
        <v/>
      </c>
      <c r="AJ620" s="55" t="str">
        <f t="shared" si="353"/>
        <v/>
      </c>
      <c r="AK620" s="129" t="str">
        <f t="shared" si="364"/>
        <v/>
      </c>
      <c r="AM620" s="4" t="s">
        <v>13</v>
      </c>
      <c r="AN620" s="5">
        <v>45785</v>
      </c>
      <c r="AO620" s="6"/>
      <c r="AP620" s="6"/>
      <c r="AQ620" s="6" t="str">
        <f t="shared" si="354"/>
        <v/>
      </c>
      <c r="AR620" s="6" t="str">
        <f>IF(OR(AO620="",AP620=""),"",SUMIFS('تحميل المصنعيات'!$N:$N,'تحميل المصنعيات'!$F:$F,AP$2,'تحميل المصنعيات'!$D:$D,AN620))</f>
        <v/>
      </c>
      <c r="AS620" s="55" t="str">
        <f t="shared" si="339"/>
        <v/>
      </c>
      <c r="AT620" s="55" t="str">
        <f t="shared" si="340"/>
        <v/>
      </c>
      <c r="AU620" s="129" t="str">
        <f t="shared" si="365"/>
        <v/>
      </c>
      <c r="AW620" s="4" t="s">
        <v>13</v>
      </c>
      <c r="AX620" s="5">
        <v>45785</v>
      </c>
      <c r="AY620" s="6"/>
      <c r="AZ620" s="6"/>
      <c r="BA620" s="6" t="str">
        <f t="shared" si="355"/>
        <v/>
      </c>
      <c r="BB620" s="6" t="str">
        <f>IF(OR(AY620="",AZ620=""),"",SUMIFS('تحميل المصنعيات'!$N:$N,'تحميل المصنعيات'!$F:$F,AZ$2,'تحميل المصنعيات'!$D:$D,AX620))</f>
        <v/>
      </c>
      <c r="BC620" s="55" t="str">
        <f t="shared" si="341"/>
        <v/>
      </c>
      <c r="BD620" s="55" t="str">
        <f t="shared" si="356"/>
        <v/>
      </c>
      <c r="BE620" s="129" t="str">
        <f t="shared" si="366"/>
        <v/>
      </c>
      <c r="BG620" s="4" t="s">
        <v>13</v>
      </c>
      <c r="BH620" s="5">
        <v>45785</v>
      </c>
      <c r="BI620" s="6"/>
      <c r="BJ620" s="6"/>
      <c r="BK620" s="6" t="str">
        <f t="shared" si="357"/>
        <v/>
      </c>
      <c r="BL620" s="6" t="str">
        <f>IF(OR(BI620="",BJ620=""),"",SUMIFS('تحميل المصنعيات'!$N:$N,'تحميل المصنعيات'!$F:$F,BJ$2,'تحميل المصنعيات'!$D:$D,BH620))</f>
        <v/>
      </c>
      <c r="BM620" s="55" t="str">
        <f t="shared" si="342"/>
        <v/>
      </c>
      <c r="BN620" s="55" t="str">
        <f t="shared" si="343"/>
        <v/>
      </c>
      <c r="BO620" s="129" t="str">
        <f t="shared" si="367"/>
        <v/>
      </c>
      <c r="BQ620" s="4" t="s">
        <v>13</v>
      </c>
      <c r="BR620" s="5">
        <v>45785</v>
      </c>
      <c r="BS620" s="6"/>
      <c r="BT620" s="6"/>
      <c r="BU620" s="6" t="str">
        <f t="shared" si="358"/>
        <v/>
      </c>
      <c r="BV620" s="6" t="str">
        <f>IF(OR(BS620="",BT620=""),"",SUMIFS('تحميل المصنعيات'!$N:$N,'تحميل المصنعيات'!$F:$F,BT$2,'تحميل المصنعيات'!$D:$D,BR620))</f>
        <v/>
      </c>
      <c r="BW620" s="55" t="str">
        <f t="shared" si="344"/>
        <v/>
      </c>
      <c r="BX620" s="55" t="str">
        <f t="shared" si="359"/>
        <v/>
      </c>
      <c r="BY620" s="129" t="str">
        <f t="shared" si="368"/>
        <v/>
      </c>
      <c r="CA620" s="4" t="s">
        <v>13</v>
      </c>
      <c r="CB620" s="5">
        <v>45785</v>
      </c>
      <c r="CC620" s="6"/>
      <c r="CD620" s="6"/>
      <c r="CE620" s="6" t="str">
        <f t="shared" si="360"/>
        <v/>
      </c>
      <c r="CF620" s="6" t="str">
        <f>IF(OR(CC620="",CD620=""),"",SUMIFS('تحميل المصنعيات'!$N:$N,'تحميل المصنعيات'!$F:$F,CD$2,'تحميل المصنعيات'!$D:$D,CB620))</f>
        <v/>
      </c>
      <c r="CG620" s="55" t="str">
        <f t="shared" si="345"/>
        <v/>
      </c>
      <c r="CH620" s="55" t="str">
        <f t="shared" si="346"/>
        <v/>
      </c>
      <c r="CI620" s="129" t="str">
        <f t="shared" si="369"/>
        <v/>
      </c>
      <c r="CK620" s="4" t="s">
        <v>13</v>
      </c>
      <c r="CL620" s="5">
        <v>45785</v>
      </c>
      <c r="CM620" s="6"/>
      <c r="CN620" s="6"/>
      <c r="CO620" s="6" t="str">
        <f t="shared" si="361"/>
        <v/>
      </c>
      <c r="CP620" s="6" t="str">
        <f>IF(OR(CM620="",CN620=""),"",SUMIFS('تحميل المصنعيات'!$N:$N,'تحميل المصنعيات'!$F:$F,CN$2,'تحميل المصنعيات'!$D:$D,CL620))</f>
        <v/>
      </c>
      <c r="CQ620" s="55" t="str">
        <f t="shared" si="347"/>
        <v/>
      </c>
      <c r="CR620" s="55" t="str">
        <f t="shared" si="348"/>
        <v/>
      </c>
      <c r="CS620" s="129" t="str">
        <f t="shared" si="370"/>
        <v/>
      </c>
    </row>
    <row r="621" spans="9:97" x14ac:dyDescent="0.25">
      <c r="I621" s="132" t="s">
        <v>30</v>
      </c>
      <c r="J621" s="133">
        <v>45786</v>
      </c>
      <c r="K621" s="134"/>
      <c r="L621" s="134"/>
      <c r="M621" s="134" t="str">
        <f t="shared" si="349"/>
        <v/>
      </c>
      <c r="N621" s="134" t="str">
        <f>IF(OR(K621="",L621=""),"",SUMIFS('تحميل المصنعيات'!$N:$N,'تحميل المصنعيات'!$F:$F,L$2,'تحميل المصنعيات'!$D:$D,J621))</f>
        <v/>
      </c>
      <c r="O621" s="135" t="str">
        <f t="shared" si="335"/>
        <v/>
      </c>
      <c r="P621" s="135" t="str">
        <f t="shared" si="362"/>
        <v/>
      </c>
      <c r="Q621" s="132" t="str">
        <f t="shared" si="350"/>
        <v/>
      </c>
      <c r="S621" s="132" t="s">
        <v>30</v>
      </c>
      <c r="T621" s="133">
        <v>45786</v>
      </c>
      <c r="U621" s="134"/>
      <c r="V621" s="134"/>
      <c r="W621" s="134" t="str">
        <f t="shared" si="351"/>
        <v/>
      </c>
      <c r="X621" s="134" t="str">
        <f>IF(OR(U621="",V621=""),"",SUMIFS('تحميل المصنعيات'!$N:$N,'تحميل المصنعيات'!$F:$F,V$2,'تحميل المصنعيات'!$D:$D,T621))</f>
        <v/>
      </c>
      <c r="Y621" s="135" t="str">
        <f t="shared" si="336"/>
        <v/>
      </c>
      <c r="Z621" s="135" t="str">
        <f t="shared" si="337"/>
        <v/>
      </c>
      <c r="AA621" s="132" t="str">
        <f t="shared" si="363"/>
        <v/>
      </c>
      <c r="AC621" s="132" t="s">
        <v>30</v>
      </c>
      <c r="AD621" s="133">
        <v>45786</v>
      </c>
      <c r="AE621" s="134"/>
      <c r="AF621" s="134"/>
      <c r="AG621" s="134" t="str">
        <f t="shared" si="352"/>
        <v/>
      </c>
      <c r="AH621" s="134" t="str">
        <f>IF(OR(AE621="",AF621=""),"",SUMIFS('تحميل المصنعيات'!$N:$N,'تحميل المصنعيات'!$F:$F,AF$2,'تحميل المصنعيات'!$D:$D,AD621))</f>
        <v/>
      </c>
      <c r="AI621" s="135" t="str">
        <f t="shared" si="338"/>
        <v/>
      </c>
      <c r="AJ621" s="135" t="str">
        <f t="shared" si="353"/>
        <v/>
      </c>
      <c r="AK621" s="132" t="str">
        <f t="shared" si="364"/>
        <v/>
      </c>
      <c r="AM621" s="132" t="s">
        <v>30</v>
      </c>
      <c r="AN621" s="133">
        <v>45786</v>
      </c>
      <c r="AO621" s="134"/>
      <c r="AP621" s="134"/>
      <c r="AQ621" s="134" t="str">
        <f t="shared" si="354"/>
        <v/>
      </c>
      <c r="AR621" s="134" t="str">
        <f>IF(OR(AO621="",AP621=""),"",SUMIFS('تحميل المصنعيات'!$N:$N,'تحميل المصنعيات'!$F:$F,AP$2,'تحميل المصنعيات'!$D:$D,AN621))</f>
        <v/>
      </c>
      <c r="AS621" s="135" t="str">
        <f t="shared" si="339"/>
        <v/>
      </c>
      <c r="AT621" s="135" t="str">
        <f t="shared" si="340"/>
        <v/>
      </c>
      <c r="AU621" s="132" t="str">
        <f t="shared" si="365"/>
        <v/>
      </c>
      <c r="AW621" s="132" t="s">
        <v>30</v>
      </c>
      <c r="AX621" s="133">
        <v>45786</v>
      </c>
      <c r="AY621" s="134"/>
      <c r="AZ621" s="134"/>
      <c r="BA621" s="134" t="str">
        <f t="shared" si="355"/>
        <v/>
      </c>
      <c r="BB621" s="134" t="str">
        <f>IF(OR(AY621="",AZ621=""),"",SUMIFS('تحميل المصنعيات'!$N:$N,'تحميل المصنعيات'!$F:$F,AZ$2,'تحميل المصنعيات'!$D:$D,AX621))</f>
        <v/>
      </c>
      <c r="BC621" s="135" t="str">
        <f t="shared" si="341"/>
        <v/>
      </c>
      <c r="BD621" s="135" t="str">
        <f t="shared" si="356"/>
        <v/>
      </c>
      <c r="BE621" s="132" t="str">
        <f t="shared" si="366"/>
        <v/>
      </c>
      <c r="BG621" s="132" t="s">
        <v>30</v>
      </c>
      <c r="BH621" s="133">
        <v>45786</v>
      </c>
      <c r="BI621" s="134"/>
      <c r="BJ621" s="134"/>
      <c r="BK621" s="134" t="str">
        <f t="shared" si="357"/>
        <v/>
      </c>
      <c r="BL621" s="134" t="str">
        <f>IF(OR(BI621="",BJ621=""),"",SUMIFS('تحميل المصنعيات'!$N:$N,'تحميل المصنعيات'!$F:$F,BJ$2,'تحميل المصنعيات'!$D:$D,BH621))</f>
        <v/>
      </c>
      <c r="BM621" s="135" t="str">
        <f t="shared" si="342"/>
        <v/>
      </c>
      <c r="BN621" s="135" t="str">
        <f t="shared" si="343"/>
        <v/>
      </c>
      <c r="BO621" s="132" t="str">
        <f t="shared" si="367"/>
        <v/>
      </c>
      <c r="BQ621" s="132" t="s">
        <v>30</v>
      </c>
      <c r="BR621" s="133">
        <v>45786</v>
      </c>
      <c r="BS621" s="134"/>
      <c r="BT621" s="134"/>
      <c r="BU621" s="134" t="str">
        <f t="shared" si="358"/>
        <v/>
      </c>
      <c r="BV621" s="134" t="str">
        <f>IF(OR(BS621="",BT621=""),"",SUMIFS('تحميل المصنعيات'!$N:$N,'تحميل المصنعيات'!$F:$F,BT$2,'تحميل المصنعيات'!$D:$D,BR621))</f>
        <v/>
      </c>
      <c r="BW621" s="135" t="str">
        <f t="shared" si="344"/>
        <v/>
      </c>
      <c r="BX621" s="135" t="str">
        <f t="shared" si="359"/>
        <v/>
      </c>
      <c r="BY621" s="132" t="str">
        <f t="shared" si="368"/>
        <v/>
      </c>
      <c r="CA621" s="132" t="s">
        <v>30</v>
      </c>
      <c r="CB621" s="133">
        <v>45786</v>
      </c>
      <c r="CC621" s="134"/>
      <c r="CD621" s="134"/>
      <c r="CE621" s="134" t="str">
        <f t="shared" si="360"/>
        <v/>
      </c>
      <c r="CF621" s="134" t="str">
        <f>IF(OR(CC621="",CD621=""),"",SUMIFS('تحميل المصنعيات'!$N:$N,'تحميل المصنعيات'!$F:$F,CD$2,'تحميل المصنعيات'!$D:$D,CB621))</f>
        <v/>
      </c>
      <c r="CG621" s="135" t="str">
        <f t="shared" si="345"/>
        <v/>
      </c>
      <c r="CH621" s="135" t="str">
        <f t="shared" si="346"/>
        <v/>
      </c>
      <c r="CI621" s="132" t="str">
        <f t="shared" si="369"/>
        <v/>
      </c>
      <c r="CK621" s="132" t="s">
        <v>30</v>
      </c>
      <c r="CL621" s="133">
        <v>45786</v>
      </c>
      <c r="CM621" s="134"/>
      <c r="CN621" s="134"/>
      <c r="CO621" s="134" t="str">
        <f t="shared" si="361"/>
        <v/>
      </c>
      <c r="CP621" s="134" t="str">
        <f>IF(OR(CM621="",CN621=""),"",SUMIFS('تحميل المصنعيات'!$N:$N,'تحميل المصنعيات'!$F:$F,CN$2,'تحميل المصنعيات'!$D:$D,CL621))</f>
        <v/>
      </c>
      <c r="CQ621" s="135" t="str">
        <f t="shared" si="347"/>
        <v/>
      </c>
      <c r="CR621" s="135" t="str">
        <f t="shared" si="348"/>
        <v/>
      </c>
      <c r="CS621" s="132" t="str">
        <f t="shared" si="370"/>
        <v/>
      </c>
    </row>
    <row r="622" spans="9:97" x14ac:dyDescent="0.25">
      <c r="I622" s="4" t="s">
        <v>8</v>
      </c>
      <c r="J622" s="5">
        <v>45787</v>
      </c>
      <c r="K622" s="6"/>
      <c r="L622" s="6"/>
      <c r="M622" s="6" t="str">
        <f t="shared" si="349"/>
        <v/>
      </c>
      <c r="N622" s="6" t="str">
        <f>IF(OR(K622="",L622=""),"",SUMIFS('تحميل المصنعيات'!$N:$N,'تحميل المصنعيات'!$F:$F,L$2,'تحميل المصنعيات'!$D:$D,J622))</f>
        <v/>
      </c>
      <c r="O622" s="55" t="str">
        <f t="shared" si="335"/>
        <v/>
      </c>
      <c r="P622" s="55" t="str">
        <f t="shared" si="362"/>
        <v/>
      </c>
      <c r="Q622" s="129" t="str">
        <f t="shared" si="350"/>
        <v/>
      </c>
      <c r="S622" s="4" t="s">
        <v>8</v>
      </c>
      <c r="T622" s="5">
        <v>45787</v>
      </c>
      <c r="U622" s="6"/>
      <c r="V622" s="6"/>
      <c r="W622" s="6" t="str">
        <f t="shared" si="351"/>
        <v/>
      </c>
      <c r="X622" s="6" t="str">
        <f>IF(OR(U622="",V622=""),"",SUMIFS('تحميل المصنعيات'!$N:$N,'تحميل المصنعيات'!$F:$F,V$2,'تحميل المصنعيات'!$D:$D,T622))</f>
        <v/>
      </c>
      <c r="Y622" s="55" t="str">
        <f t="shared" si="336"/>
        <v/>
      </c>
      <c r="Z622" s="55" t="str">
        <f t="shared" si="337"/>
        <v/>
      </c>
      <c r="AA622" s="129" t="str">
        <f t="shared" si="363"/>
        <v/>
      </c>
      <c r="AC622" s="4" t="s">
        <v>8</v>
      </c>
      <c r="AD622" s="5">
        <v>45787</v>
      </c>
      <c r="AE622" s="6"/>
      <c r="AF622" s="6"/>
      <c r="AG622" s="6" t="str">
        <f t="shared" si="352"/>
        <v/>
      </c>
      <c r="AH622" s="6" t="str">
        <f>IF(OR(AE622="",AF622=""),"",SUMIFS('تحميل المصنعيات'!$N:$N,'تحميل المصنعيات'!$F:$F,AF$2,'تحميل المصنعيات'!$D:$D,AD622))</f>
        <v/>
      </c>
      <c r="AI622" s="55" t="str">
        <f t="shared" si="338"/>
        <v/>
      </c>
      <c r="AJ622" s="55" t="str">
        <f t="shared" si="353"/>
        <v/>
      </c>
      <c r="AK622" s="129" t="str">
        <f t="shared" si="364"/>
        <v/>
      </c>
      <c r="AM622" s="4" t="s">
        <v>8</v>
      </c>
      <c r="AN622" s="5">
        <v>45787</v>
      </c>
      <c r="AO622" s="6"/>
      <c r="AP622" s="6"/>
      <c r="AQ622" s="6" t="str">
        <f t="shared" si="354"/>
        <v/>
      </c>
      <c r="AR622" s="6" t="str">
        <f>IF(OR(AO622="",AP622=""),"",SUMIFS('تحميل المصنعيات'!$N:$N,'تحميل المصنعيات'!$F:$F,AP$2,'تحميل المصنعيات'!$D:$D,AN622))</f>
        <v/>
      </c>
      <c r="AS622" s="55" t="str">
        <f t="shared" si="339"/>
        <v/>
      </c>
      <c r="AT622" s="55" t="str">
        <f t="shared" si="340"/>
        <v/>
      </c>
      <c r="AU622" s="129" t="str">
        <f t="shared" si="365"/>
        <v/>
      </c>
      <c r="AW622" s="4" t="s">
        <v>8</v>
      </c>
      <c r="AX622" s="5">
        <v>45787</v>
      </c>
      <c r="AY622" s="6"/>
      <c r="AZ622" s="6"/>
      <c r="BA622" s="6" t="str">
        <f t="shared" si="355"/>
        <v/>
      </c>
      <c r="BB622" s="6" t="str">
        <f>IF(OR(AY622="",AZ622=""),"",SUMIFS('تحميل المصنعيات'!$N:$N,'تحميل المصنعيات'!$F:$F,AZ$2,'تحميل المصنعيات'!$D:$D,AX622))</f>
        <v/>
      </c>
      <c r="BC622" s="55" t="str">
        <f t="shared" si="341"/>
        <v/>
      </c>
      <c r="BD622" s="55" t="str">
        <f t="shared" si="356"/>
        <v/>
      </c>
      <c r="BE622" s="129" t="str">
        <f t="shared" si="366"/>
        <v/>
      </c>
      <c r="BG622" s="4" t="s">
        <v>8</v>
      </c>
      <c r="BH622" s="5">
        <v>45787</v>
      </c>
      <c r="BI622" s="6"/>
      <c r="BJ622" s="6"/>
      <c r="BK622" s="6" t="str">
        <f t="shared" si="357"/>
        <v/>
      </c>
      <c r="BL622" s="6" t="str">
        <f>IF(OR(BI622="",BJ622=""),"",SUMIFS('تحميل المصنعيات'!$N:$N,'تحميل المصنعيات'!$F:$F,BJ$2,'تحميل المصنعيات'!$D:$D,BH622))</f>
        <v/>
      </c>
      <c r="BM622" s="55" t="str">
        <f t="shared" si="342"/>
        <v/>
      </c>
      <c r="BN622" s="55" t="str">
        <f t="shared" si="343"/>
        <v/>
      </c>
      <c r="BO622" s="129" t="str">
        <f t="shared" si="367"/>
        <v/>
      </c>
      <c r="BQ622" s="4" t="s">
        <v>8</v>
      </c>
      <c r="BR622" s="5">
        <v>45787</v>
      </c>
      <c r="BS622" s="6"/>
      <c r="BT622" s="6"/>
      <c r="BU622" s="6" t="str">
        <f t="shared" si="358"/>
        <v/>
      </c>
      <c r="BV622" s="6" t="str">
        <f>IF(OR(BS622="",BT622=""),"",SUMIFS('تحميل المصنعيات'!$N:$N,'تحميل المصنعيات'!$F:$F,BT$2,'تحميل المصنعيات'!$D:$D,BR622))</f>
        <v/>
      </c>
      <c r="BW622" s="55" t="str">
        <f t="shared" si="344"/>
        <v/>
      </c>
      <c r="BX622" s="55" t="str">
        <f t="shared" si="359"/>
        <v/>
      </c>
      <c r="BY622" s="129" t="str">
        <f t="shared" si="368"/>
        <v/>
      </c>
      <c r="CA622" s="4" t="s">
        <v>8</v>
      </c>
      <c r="CB622" s="5">
        <v>45787</v>
      </c>
      <c r="CC622" s="6"/>
      <c r="CD622" s="6"/>
      <c r="CE622" s="6" t="str">
        <f t="shared" si="360"/>
        <v/>
      </c>
      <c r="CF622" s="6" t="str">
        <f>IF(OR(CC622="",CD622=""),"",SUMIFS('تحميل المصنعيات'!$N:$N,'تحميل المصنعيات'!$F:$F,CD$2,'تحميل المصنعيات'!$D:$D,CB622))</f>
        <v/>
      </c>
      <c r="CG622" s="55" t="str">
        <f t="shared" si="345"/>
        <v/>
      </c>
      <c r="CH622" s="55" t="str">
        <f t="shared" si="346"/>
        <v/>
      </c>
      <c r="CI622" s="129" t="str">
        <f t="shared" si="369"/>
        <v/>
      </c>
      <c r="CK622" s="4" t="s">
        <v>8</v>
      </c>
      <c r="CL622" s="5">
        <v>45787</v>
      </c>
      <c r="CM622" s="6"/>
      <c r="CN622" s="6"/>
      <c r="CO622" s="6" t="str">
        <f t="shared" si="361"/>
        <v/>
      </c>
      <c r="CP622" s="6" t="str">
        <f>IF(OR(CM622="",CN622=""),"",SUMIFS('تحميل المصنعيات'!$N:$N,'تحميل المصنعيات'!$F:$F,CN$2,'تحميل المصنعيات'!$D:$D,CL622))</f>
        <v/>
      </c>
      <c r="CQ622" s="55" t="str">
        <f t="shared" si="347"/>
        <v/>
      </c>
      <c r="CR622" s="55" t="str">
        <f t="shared" si="348"/>
        <v/>
      </c>
      <c r="CS622" s="129" t="str">
        <f t="shared" si="370"/>
        <v/>
      </c>
    </row>
    <row r="623" spans="9:97" x14ac:dyDescent="0.25">
      <c r="I623" s="4" t="s">
        <v>9</v>
      </c>
      <c r="J623" s="5">
        <v>45788</v>
      </c>
      <c r="K623" s="6"/>
      <c r="L623" s="6"/>
      <c r="M623" s="6" t="str">
        <f t="shared" si="349"/>
        <v/>
      </c>
      <c r="N623" s="6" t="str">
        <f>IF(OR(K623="",L623=""),"",SUMIFS('تحميل المصنعيات'!$N:$N,'تحميل المصنعيات'!$F:$F,L$2,'تحميل المصنعيات'!$D:$D,J623))</f>
        <v/>
      </c>
      <c r="O623" s="55" t="str">
        <f t="shared" si="335"/>
        <v/>
      </c>
      <c r="P623" s="55" t="str">
        <f t="shared" si="362"/>
        <v/>
      </c>
      <c r="Q623" s="129" t="str">
        <f t="shared" si="350"/>
        <v/>
      </c>
      <c r="S623" s="4" t="s">
        <v>9</v>
      </c>
      <c r="T623" s="5">
        <v>45788</v>
      </c>
      <c r="U623" s="6"/>
      <c r="V623" s="6"/>
      <c r="W623" s="6" t="str">
        <f t="shared" si="351"/>
        <v/>
      </c>
      <c r="X623" s="6" t="str">
        <f>IF(OR(U623="",V623=""),"",SUMIFS('تحميل المصنعيات'!$N:$N,'تحميل المصنعيات'!$F:$F,V$2,'تحميل المصنعيات'!$D:$D,T623))</f>
        <v/>
      </c>
      <c r="Y623" s="55" t="str">
        <f t="shared" si="336"/>
        <v/>
      </c>
      <c r="Z623" s="55" t="str">
        <f t="shared" si="337"/>
        <v/>
      </c>
      <c r="AA623" s="129" t="str">
        <f t="shared" si="363"/>
        <v/>
      </c>
      <c r="AC623" s="4" t="s">
        <v>9</v>
      </c>
      <c r="AD623" s="5">
        <v>45788</v>
      </c>
      <c r="AE623" s="6"/>
      <c r="AF623" s="6"/>
      <c r="AG623" s="6" t="str">
        <f t="shared" si="352"/>
        <v/>
      </c>
      <c r="AH623" s="6" t="str">
        <f>IF(OR(AE623="",AF623=""),"",SUMIFS('تحميل المصنعيات'!$N:$N,'تحميل المصنعيات'!$F:$F,AF$2,'تحميل المصنعيات'!$D:$D,AD623))</f>
        <v/>
      </c>
      <c r="AI623" s="55" t="str">
        <f t="shared" si="338"/>
        <v/>
      </c>
      <c r="AJ623" s="55" t="str">
        <f t="shared" si="353"/>
        <v/>
      </c>
      <c r="AK623" s="129" t="str">
        <f t="shared" si="364"/>
        <v/>
      </c>
      <c r="AM623" s="4" t="s">
        <v>9</v>
      </c>
      <c r="AN623" s="5">
        <v>45788</v>
      </c>
      <c r="AO623" s="6"/>
      <c r="AP623" s="6"/>
      <c r="AQ623" s="6" t="str">
        <f t="shared" si="354"/>
        <v/>
      </c>
      <c r="AR623" s="6" t="str">
        <f>IF(OR(AO623="",AP623=""),"",SUMIFS('تحميل المصنعيات'!$N:$N,'تحميل المصنعيات'!$F:$F,AP$2,'تحميل المصنعيات'!$D:$D,AN623))</f>
        <v/>
      </c>
      <c r="AS623" s="55" t="str">
        <f t="shared" si="339"/>
        <v/>
      </c>
      <c r="AT623" s="55" t="str">
        <f t="shared" si="340"/>
        <v/>
      </c>
      <c r="AU623" s="129" t="str">
        <f t="shared" si="365"/>
        <v/>
      </c>
      <c r="AW623" s="4" t="s">
        <v>9</v>
      </c>
      <c r="AX623" s="5">
        <v>45788</v>
      </c>
      <c r="AY623" s="6"/>
      <c r="AZ623" s="6"/>
      <c r="BA623" s="6" t="str">
        <f t="shared" si="355"/>
        <v/>
      </c>
      <c r="BB623" s="6" t="str">
        <f>IF(OR(AY623="",AZ623=""),"",SUMIFS('تحميل المصنعيات'!$N:$N,'تحميل المصنعيات'!$F:$F,AZ$2,'تحميل المصنعيات'!$D:$D,AX623))</f>
        <v/>
      </c>
      <c r="BC623" s="55" t="str">
        <f t="shared" si="341"/>
        <v/>
      </c>
      <c r="BD623" s="55" t="str">
        <f t="shared" si="356"/>
        <v/>
      </c>
      <c r="BE623" s="129" t="str">
        <f t="shared" si="366"/>
        <v/>
      </c>
      <c r="BG623" s="4" t="s">
        <v>9</v>
      </c>
      <c r="BH623" s="5">
        <v>45788</v>
      </c>
      <c r="BI623" s="6"/>
      <c r="BJ623" s="6"/>
      <c r="BK623" s="6" t="str">
        <f t="shared" si="357"/>
        <v/>
      </c>
      <c r="BL623" s="6" t="str">
        <f>IF(OR(BI623="",BJ623=""),"",SUMIFS('تحميل المصنعيات'!$N:$N,'تحميل المصنعيات'!$F:$F,BJ$2,'تحميل المصنعيات'!$D:$D,BH623))</f>
        <v/>
      </c>
      <c r="BM623" s="55" t="str">
        <f t="shared" si="342"/>
        <v/>
      </c>
      <c r="BN623" s="55" t="str">
        <f t="shared" si="343"/>
        <v/>
      </c>
      <c r="BO623" s="129" t="str">
        <f t="shared" si="367"/>
        <v/>
      </c>
      <c r="BQ623" s="4" t="s">
        <v>9</v>
      </c>
      <c r="BR623" s="5">
        <v>45788</v>
      </c>
      <c r="BS623" s="6"/>
      <c r="BT623" s="6"/>
      <c r="BU623" s="6" t="str">
        <f t="shared" si="358"/>
        <v/>
      </c>
      <c r="BV623" s="6" t="str">
        <f>IF(OR(BS623="",BT623=""),"",SUMIFS('تحميل المصنعيات'!$N:$N,'تحميل المصنعيات'!$F:$F,BT$2,'تحميل المصنعيات'!$D:$D,BR623))</f>
        <v/>
      </c>
      <c r="BW623" s="55" t="str">
        <f t="shared" si="344"/>
        <v/>
      </c>
      <c r="BX623" s="55" t="str">
        <f t="shared" si="359"/>
        <v/>
      </c>
      <c r="BY623" s="129" t="str">
        <f t="shared" si="368"/>
        <v/>
      </c>
      <c r="CA623" s="4" t="s">
        <v>9</v>
      </c>
      <c r="CB623" s="5">
        <v>45788</v>
      </c>
      <c r="CC623" s="6"/>
      <c r="CD623" s="6"/>
      <c r="CE623" s="6" t="str">
        <f t="shared" si="360"/>
        <v/>
      </c>
      <c r="CF623" s="6" t="str">
        <f>IF(OR(CC623="",CD623=""),"",SUMIFS('تحميل المصنعيات'!$N:$N,'تحميل المصنعيات'!$F:$F,CD$2,'تحميل المصنعيات'!$D:$D,CB623))</f>
        <v/>
      </c>
      <c r="CG623" s="55" t="str">
        <f t="shared" si="345"/>
        <v/>
      </c>
      <c r="CH623" s="55" t="str">
        <f t="shared" si="346"/>
        <v/>
      </c>
      <c r="CI623" s="129" t="str">
        <f t="shared" si="369"/>
        <v/>
      </c>
      <c r="CK623" s="4" t="s">
        <v>9</v>
      </c>
      <c r="CL623" s="5">
        <v>45788</v>
      </c>
      <c r="CM623" s="6"/>
      <c r="CN623" s="6"/>
      <c r="CO623" s="6" t="str">
        <f t="shared" si="361"/>
        <v/>
      </c>
      <c r="CP623" s="6" t="str">
        <f>IF(OR(CM623="",CN623=""),"",SUMIFS('تحميل المصنعيات'!$N:$N,'تحميل المصنعيات'!$F:$F,CN$2,'تحميل المصنعيات'!$D:$D,CL623))</f>
        <v/>
      </c>
      <c r="CQ623" s="55" t="str">
        <f t="shared" si="347"/>
        <v/>
      </c>
      <c r="CR623" s="55" t="str">
        <f t="shared" si="348"/>
        <v/>
      </c>
      <c r="CS623" s="129" t="str">
        <f t="shared" si="370"/>
        <v/>
      </c>
    </row>
    <row r="624" spans="9:97" x14ac:dyDescent="0.25">
      <c r="I624" s="4" t="s">
        <v>10</v>
      </c>
      <c r="J624" s="5">
        <v>45789</v>
      </c>
      <c r="K624" s="6"/>
      <c r="L624" s="6"/>
      <c r="M624" s="6" t="str">
        <f t="shared" si="349"/>
        <v/>
      </c>
      <c r="N624" s="6" t="str">
        <f>IF(OR(K624="",L624=""),"",SUMIFS('تحميل المصنعيات'!$N:$N,'تحميل المصنعيات'!$F:$F,L$2,'تحميل المصنعيات'!$D:$D,J624))</f>
        <v/>
      </c>
      <c r="O624" s="55" t="str">
        <f t="shared" si="335"/>
        <v/>
      </c>
      <c r="P624" s="55" t="str">
        <f t="shared" si="362"/>
        <v/>
      </c>
      <c r="Q624" s="129" t="str">
        <f t="shared" si="350"/>
        <v/>
      </c>
      <c r="S624" s="4" t="s">
        <v>10</v>
      </c>
      <c r="T624" s="5">
        <v>45789</v>
      </c>
      <c r="U624" s="6"/>
      <c r="V624" s="6"/>
      <c r="W624" s="6" t="str">
        <f t="shared" si="351"/>
        <v/>
      </c>
      <c r="X624" s="6" t="str">
        <f>IF(OR(U624="",V624=""),"",SUMIFS('تحميل المصنعيات'!$N:$N,'تحميل المصنعيات'!$F:$F,V$2,'تحميل المصنعيات'!$D:$D,T624))</f>
        <v/>
      </c>
      <c r="Y624" s="55" t="str">
        <f t="shared" si="336"/>
        <v/>
      </c>
      <c r="Z624" s="55" t="str">
        <f t="shared" si="337"/>
        <v/>
      </c>
      <c r="AA624" s="129" t="str">
        <f t="shared" si="363"/>
        <v/>
      </c>
      <c r="AC624" s="4" t="s">
        <v>10</v>
      </c>
      <c r="AD624" s="5">
        <v>45789</v>
      </c>
      <c r="AE624" s="6"/>
      <c r="AF624" s="6"/>
      <c r="AG624" s="6" t="str">
        <f t="shared" si="352"/>
        <v/>
      </c>
      <c r="AH624" s="6" t="str">
        <f>IF(OR(AE624="",AF624=""),"",SUMIFS('تحميل المصنعيات'!$N:$N,'تحميل المصنعيات'!$F:$F,AF$2,'تحميل المصنعيات'!$D:$D,AD624))</f>
        <v/>
      </c>
      <c r="AI624" s="55" t="str">
        <f t="shared" si="338"/>
        <v/>
      </c>
      <c r="AJ624" s="55" t="str">
        <f t="shared" si="353"/>
        <v/>
      </c>
      <c r="AK624" s="129" t="str">
        <f t="shared" si="364"/>
        <v/>
      </c>
      <c r="AM624" s="4" t="s">
        <v>10</v>
      </c>
      <c r="AN624" s="5">
        <v>45789</v>
      </c>
      <c r="AO624" s="6"/>
      <c r="AP624" s="6"/>
      <c r="AQ624" s="6" t="str">
        <f t="shared" si="354"/>
        <v/>
      </c>
      <c r="AR624" s="6" t="str">
        <f>IF(OR(AO624="",AP624=""),"",SUMIFS('تحميل المصنعيات'!$N:$N,'تحميل المصنعيات'!$F:$F,AP$2,'تحميل المصنعيات'!$D:$D,AN624))</f>
        <v/>
      </c>
      <c r="AS624" s="55" t="str">
        <f t="shared" si="339"/>
        <v/>
      </c>
      <c r="AT624" s="55" t="str">
        <f t="shared" si="340"/>
        <v/>
      </c>
      <c r="AU624" s="129" t="str">
        <f t="shared" si="365"/>
        <v/>
      </c>
      <c r="AW624" s="4" t="s">
        <v>10</v>
      </c>
      <c r="AX624" s="5">
        <v>45789</v>
      </c>
      <c r="AY624" s="6"/>
      <c r="AZ624" s="6"/>
      <c r="BA624" s="6" t="str">
        <f t="shared" si="355"/>
        <v/>
      </c>
      <c r="BB624" s="6" t="str">
        <f>IF(OR(AY624="",AZ624=""),"",SUMIFS('تحميل المصنعيات'!$N:$N,'تحميل المصنعيات'!$F:$F,AZ$2,'تحميل المصنعيات'!$D:$D,AX624))</f>
        <v/>
      </c>
      <c r="BC624" s="55" t="str">
        <f t="shared" si="341"/>
        <v/>
      </c>
      <c r="BD624" s="55" t="str">
        <f t="shared" si="356"/>
        <v/>
      </c>
      <c r="BE624" s="129" t="str">
        <f t="shared" si="366"/>
        <v/>
      </c>
      <c r="BG624" s="4" t="s">
        <v>10</v>
      </c>
      <c r="BH624" s="5">
        <v>45789</v>
      </c>
      <c r="BI624" s="6"/>
      <c r="BJ624" s="6"/>
      <c r="BK624" s="6" t="str">
        <f t="shared" si="357"/>
        <v/>
      </c>
      <c r="BL624" s="6" t="str">
        <f>IF(OR(BI624="",BJ624=""),"",SUMIFS('تحميل المصنعيات'!$N:$N,'تحميل المصنعيات'!$F:$F,BJ$2,'تحميل المصنعيات'!$D:$D,BH624))</f>
        <v/>
      </c>
      <c r="BM624" s="55" t="str">
        <f t="shared" si="342"/>
        <v/>
      </c>
      <c r="BN624" s="55" t="str">
        <f t="shared" si="343"/>
        <v/>
      </c>
      <c r="BO624" s="129" t="str">
        <f t="shared" si="367"/>
        <v/>
      </c>
      <c r="BQ624" s="4" t="s">
        <v>10</v>
      </c>
      <c r="BR624" s="5">
        <v>45789</v>
      </c>
      <c r="BS624" s="6"/>
      <c r="BT624" s="6"/>
      <c r="BU624" s="6" t="str">
        <f t="shared" si="358"/>
        <v/>
      </c>
      <c r="BV624" s="6" t="str">
        <f>IF(OR(BS624="",BT624=""),"",SUMIFS('تحميل المصنعيات'!$N:$N,'تحميل المصنعيات'!$F:$F,BT$2,'تحميل المصنعيات'!$D:$D,BR624))</f>
        <v/>
      </c>
      <c r="BW624" s="55" t="str">
        <f t="shared" si="344"/>
        <v/>
      </c>
      <c r="BX624" s="55" t="str">
        <f t="shared" si="359"/>
        <v/>
      </c>
      <c r="BY624" s="129" t="str">
        <f t="shared" si="368"/>
        <v/>
      </c>
      <c r="CA624" s="4" t="s">
        <v>10</v>
      </c>
      <c r="CB624" s="5">
        <v>45789</v>
      </c>
      <c r="CC624" s="6"/>
      <c r="CD624" s="6"/>
      <c r="CE624" s="6" t="str">
        <f t="shared" si="360"/>
        <v/>
      </c>
      <c r="CF624" s="6" t="str">
        <f>IF(OR(CC624="",CD624=""),"",SUMIFS('تحميل المصنعيات'!$N:$N,'تحميل المصنعيات'!$F:$F,CD$2,'تحميل المصنعيات'!$D:$D,CB624))</f>
        <v/>
      </c>
      <c r="CG624" s="55" t="str">
        <f t="shared" si="345"/>
        <v/>
      </c>
      <c r="CH624" s="55" t="str">
        <f t="shared" si="346"/>
        <v/>
      </c>
      <c r="CI624" s="129" t="str">
        <f t="shared" si="369"/>
        <v/>
      </c>
      <c r="CK624" s="4" t="s">
        <v>10</v>
      </c>
      <c r="CL624" s="5">
        <v>45789</v>
      </c>
      <c r="CM624" s="6"/>
      <c r="CN624" s="6"/>
      <c r="CO624" s="6" t="str">
        <f t="shared" si="361"/>
        <v/>
      </c>
      <c r="CP624" s="6" t="str">
        <f>IF(OR(CM624="",CN624=""),"",SUMIFS('تحميل المصنعيات'!$N:$N,'تحميل المصنعيات'!$F:$F,CN$2,'تحميل المصنعيات'!$D:$D,CL624))</f>
        <v/>
      </c>
      <c r="CQ624" s="55" t="str">
        <f t="shared" si="347"/>
        <v/>
      </c>
      <c r="CR624" s="55" t="str">
        <f t="shared" si="348"/>
        <v/>
      </c>
      <c r="CS624" s="129" t="str">
        <f t="shared" si="370"/>
        <v/>
      </c>
    </row>
    <row r="625" spans="9:97" x14ac:dyDescent="0.25">
      <c r="I625" s="4" t="s">
        <v>11</v>
      </c>
      <c r="J625" s="5">
        <v>45790</v>
      </c>
      <c r="K625" s="6"/>
      <c r="L625" s="6"/>
      <c r="M625" s="6" t="str">
        <f t="shared" si="349"/>
        <v/>
      </c>
      <c r="N625" s="6" t="str">
        <f>IF(OR(K625="",L625=""),"",SUMIFS('تحميل المصنعيات'!$N:$N,'تحميل المصنعيات'!$F:$F,L$2,'تحميل المصنعيات'!$D:$D,J625))</f>
        <v/>
      </c>
      <c r="O625" s="55" t="str">
        <f t="shared" si="335"/>
        <v/>
      </c>
      <c r="P625" s="55" t="str">
        <f t="shared" si="362"/>
        <v/>
      </c>
      <c r="Q625" s="129" t="str">
        <f t="shared" si="350"/>
        <v/>
      </c>
      <c r="S625" s="4" t="s">
        <v>11</v>
      </c>
      <c r="T625" s="5">
        <v>45790</v>
      </c>
      <c r="U625" s="6"/>
      <c r="V625" s="6"/>
      <c r="W625" s="6" t="str">
        <f t="shared" si="351"/>
        <v/>
      </c>
      <c r="X625" s="6" t="str">
        <f>IF(OR(U625="",V625=""),"",SUMIFS('تحميل المصنعيات'!$N:$N,'تحميل المصنعيات'!$F:$F,V$2,'تحميل المصنعيات'!$D:$D,T625))</f>
        <v/>
      </c>
      <c r="Y625" s="55" t="str">
        <f t="shared" si="336"/>
        <v/>
      </c>
      <c r="Z625" s="55" t="str">
        <f t="shared" si="337"/>
        <v/>
      </c>
      <c r="AA625" s="129" t="str">
        <f t="shared" si="363"/>
        <v/>
      </c>
      <c r="AC625" s="4" t="s">
        <v>11</v>
      </c>
      <c r="AD625" s="5">
        <v>45790</v>
      </c>
      <c r="AE625" s="6"/>
      <c r="AF625" s="6"/>
      <c r="AG625" s="6" t="str">
        <f t="shared" si="352"/>
        <v/>
      </c>
      <c r="AH625" s="6" t="str">
        <f>IF(OR(AE625="",AF625=""),"",SUMIFS('تحميل المصنعيات'!$N:$N,'تحميل المصنعيات'!$F:$F,AF$2,'تحميل المصنعيات'!$D:$D,AD625))</f>
        <v/>
      </c>
      <c r="AI625" s="55" t="str">
        <f t="shared" si="338"/>
        <v/>
      </c>
      <c r="AJ625" s="55" t="str">
        <f t="shared" si="353"/>
        <v/>
      </c>
      <c r="AK625" s="129" t="str">
        <f t="shared" si="364"/>
        <v/>
      </c>
      <c r="AM625" s="4" t="s">
        <v>11</v>
      </c>
      <c r="AN625" s="5">
        <v>45790</v>
      </c>
      <c r="AO625" s="6"/>
      <c r="AP625" s="6"/>
      <c r="AQ625" s="6" t="str">
        <f t="shared" si="354"/>
        <v/>
      </c>
      <c r="AR625" s="6" t="str">
        <f>IF(OR(AO625="",AP625=""),"",SUMIFS('تحميل المصنعيات'!$N:$N,'تحميل المصنعيات'!$F:$F,AP$2,'تحميل المصنعيات'!$D:$D,AN625))</f>
        <v/>
      </c>
      <c r="AS625" s="55" t="str">
        <f t="shared" si="339"/>
        <v/>
      </c>
      <c r="AT625" s="55" t="str">
        <f t="shared" si="340"/>
        <v/>
      </c>
      <c r="AU625" s="129" t="str">
        <f t="shared" si="365"/>
        <v/>
      </c>
      <c r="AW625" s="4" t="s">
        <v>11</v>
      </c>
      <c r="AX625" s="5">
        <v>45790</v>
      </c>
      <c r="AY625" s="6"/>
      <c r="AZ625" s="6"/>
      <c r="BA625" s="6" t="str">
        <f t="shared" si="355"/>
        <v/>
      </c>
      <c r="BB625" s="6" t="str">
        <f>IF(OR(AY625="",AZ625=""),"",SUMIFS('تحميل المصنعيات'!$N:$N,'تحميل المصنعيات'!$F:$F,AZ$2,'تحميل المصنعيات'!$D:$D,AX625))</f>
        <v/>
      </c>
      <c r="BC625" s="55" t="str">
        <f t="shared" si="341"/>
        <v/>
      </c>
      <c r="BD625" s="55" t="str">
        <f t="shared" si="356"/>
        <v/>
      </c>
      <c r="BE625" s="129" t="str">
        <f t="shared" si="366"/>
        <v/>
      </c>
      <c r="BG625" s="4" t="s">
        <v>11</v>
      </c>
      <c r="BH625" s="5">
        <v>45790</v>
      </c>
      <c r="BI625" s="6"/>
      <c r="BJ625" s="6"/>
      <c r="BK625" s="6" t="str">
        <f t="shared" si="357"/>
        <v/>
      </c>
      <c r="BL625" s="6" t="str">
        <f>IF(OR(BI625="",BJ625=""),"",SUMIFS('تحميل المصنعيات'!$N:$N,'تحميل المصنعيات'!$F:$F,BJ$2,'تحميل المصنعيات'!$D:$D,BH625))</f>
        <v/>
      </c>
      <c r="BM625" s="55" t="str">
        <f t="shared" si="342"/>
        <v/>
      </c>
      <c r="BN625" s="55" t="str">
        <f t="shared" si="343"/>
        <v/>
      </c>
      <c r="BO625" s="129" t="str">
        <f t="shared" si="367"/>
        <v/>
      </c>
      <c r="BQ625" s="4" t="s">
        <v>11</v>
      </c>
      <c r="BR625" s="5">
        <v>45790</v>
      </c>
      <c r="BS625" s="6"/>
      <c r="BT625" s="6"/>
      <c r="BU625" s="6" t="str">
        <f t="shared" si="358"/>
        <v/>
      </c>
      <c r="BV625" s="6" t="str">
        <f>IF(OR(BS625="",BT625=""),"",SUMIFS('تحميل المصنعيات'!$N:$N,'تحميل المصنعيات'!$F:$F,BT$2,'تحميل المصنعيات'!$D:$D,BR625))</f>
        <v/>
      </c>
      <c r="BW625" s="55" t="str">
        <f t="shared" si="344"/>
        <v/>
      </c>
      <c r="BX625" s="55" t="str">
        <f t="shared" si="359"/>
        <v/>
      </c>
      <c r="BY625" s="129" t="str">
        <f t="shared" si="368"/>
        <v/>
      </c>
      <c r="CA625" s="4" t="s">
        <v>11</v>
      </c>
      <c r="CB625" s="5">
        <v>45790</v>
      </c>
      <c r="CC625" s="6"/>
      <c r="CD625" s="6"/>
      <c r="CE625" s="6" t="str">
        <f t="shared" si="360"/>
        <v/>
      </c>
      <c r="CF625" s="6" t="str">
        <f>IF(OR(CC625="",CD625=""),"",SUMIFS('تحميل المصنعيات'!$N:$N,'تحميل المصنعيات'!$F:$F,CD$2,'تحميل المصنعيات'!$D:$D,CB625))</f>
        <v/>
      </c>
      <c r="CG625" s="55" t="str">
        <f t="shared" si="345"/>
        <v/>
      </c>
      <c r="CH625" s="55" t="str">
        <f t="shared" si="346"/>
        <v/>
      </c>
      <c r="CI625" s="129" t="str">
        <f t="shared" si="369"/>
        <v/>
      </c>
      <c r="CK625" s="4" t="s">
        <v>11</v>
      </c>
      <c r="CL625" s="5">
        <v>45790</v>
      </c>
      <c r="CM625" s="6"/>
      <c r="CN625" s="6"/>
      <c r="CO625" s="6" t="str">
        <f t="shared" si="361"/>
        <v/>
      </c>
      <c r="CP625" s="6" t="str">
        <f>IF(OR(CM625="",CN625=""),"",SUMIFS('تحميل المصنعيات'!$N:$N,'تحميل المصنعيات'!$F:$F,CN$2,'تحميل المصنعيات'!$D:$D,CL625))</f>
        <v/>
      </c>
      <c r="CQ625" s="55" t="str">
        <f t="shared" si="347"/>
        <v/>
      </c>
      <c r="CR625" s="55" t="str">
        <f t="shared" si="348"/>
        <v/>
      </c>
      <c r="CS625" s="129" t="str">
        <f t="shared" si="370"/>
        <v/>
      </c>
    </row>
    <row r="626" spans="9:97" x14ac:dyDescent="0.25">
      <c r="I626" s="4" t="s">
        <v>12</v>
      </c>
      <c r="J626" s="5">
        <v>45791</v>
      </c>
      <c r="K626" s="6"/>
      <c r="L626" s="6"/>
      <c r="M626" s="6" t="str">
        <f t="shared" si="349"/>
        <v/>
      </c>
      <c r="N626" s="6" t="str">
        <f>IF(OR(K626="",L626=""),"",SUMIFS('تحميل المصنعيات'!$N:$N,'تحميل المصنعيات'!$F:$F,L$2,'تحميل المصنعيات'!$D:$D,J626))</f>
        <v/>
      </c>
      <c r="O626" s="55" t="str">
        <f t="shared" si="335"/>
        <v/>
      </c>
      <c r="P626" s="55" t="str">
        <f t="shared" si="362"/>
        <v/>
      </c>
      <c r="Q626" s="129" t="str">
        <f t="shared" si="350"/>
        <v/>
      </c>
      <c r="S626" s="4" t="s">
        <v>12</v>
      </c>
      <c r="T626" s="5">
        <v>45791</v>
      </c>
      <c r="U626" s="6"/>
      <c r="V626" s="6"/>
      <c r="W626" s="6" t="str">
        <f t="shared" si="351"/>
        <v/>
      </c>
      <c r="X626" s="6" t="str">
        <f>IF(OR(U626="",V626=""),"",SUMIFS('تحميل المصنعيات'!$N:$N,'تحميل المصنعيات'!$F:$F,V$2,'تحميل المصنعيات'!$D:$D,T626))</f>
        <v/>
      </c>
      <c r="Y626" s="55" t="str">
        <f t="shared" si="336"/>
        <v/>
      </c>
      <c r="Z626" s="55" t="str">
        <f t="shared" si="337"/>
        <v/>
      </c>
      <c r="AA626" s="129" t="str">
        <f t="shared" si="363"/>
        <v/>
      </c>
      <c r="AC626" s="4" t="s">
        <v>12</v>
      </c>
      <c r="AD626" s="5">
        <v>45791</v>
      </c>
      <c r="AE626" s="6"/>
      <c r="AF626" s="6"/>
      <c r="AG626" s="6" t="str">
        <f t="shared" si="352"/>
        <v/>
      </c>
      <c r="AH626" s="6" t="str">
        <f>IF(OR(AE626="",AF626=""),"",SUMIFS('تحميل المصنعيات'!$N:$N,'تحميل المصنعيات'!$F:$F,AF$2,'تحميل المصنعيات'!$D:$D,AD626))</f>
        <v/>
      </c>
      <c r="AI626" s="55" t="str">
        <f t="shared" si="338"/>
        <v/>
      </c>
      <c r="AJ626" s="55" t="str">
        <f t="shared" si="353"/>
        <v/>
      </c>
      <c r="AK626" s="129" t="str">
        <f t="shared" si="364"/>
        <v/>
      </c>
      <c r="AM626" s="4" t="s">
        <v>12</v>
      </c>
      <c r="AN626" s="5">
        <v>45791</v>
      </c>
      <c r="AO626" s="6"/>
      <c r="AP626" s="6"/>
      <c r="AQ626" s="6" t="str">
        <f t="shared" si="354"/>
        <v/>
      </c>
      <c r="AR626" s="6" t="str">
        <f>IF(OR(AO626="",AP626=""),"",SUMIFS('تحميل المصنعيات'!$N:$N,'تحميل المصنعيات'!$F:$F,AP$2,'تحميل المصنعيات'!$D:$D,AN626))</f>
        <v/>
      </c>
      <c r="AS626" s="55" t="str">
        <f t="shared" si="339"/>
        <v/>
      </c>
      <c r="AT626" s="55" t="str">
        <f t="shared" si="340"/>
        <v/>
      </c>
      <c r="AU626" s="129" t="str">
        <f t="shared" si="365"/>
        <v/>
      </c>
      <c r="AW626" s="4" t="s">
        <v>12</v>
      </c>
      <c r="AX626" s="5">
        <v>45791</v>
      </c>
      <c r="AY626" s="6"/>
      <c r="AZ626" s="6"/>
      <c r="BA626" s="6" t="str">
        <f t="shared" si="355"/>
        <v/>
      </c>
      <c r="BB626" s="6" t="str">
        <f>IF(OR(AY626="",AZ626=""),"",SUMIFS('تحميل المصنعيات'!$N:$N,'تحميل المصنعيات'!$F:$F,AZ$2,'تحميل المصنعيات'!$D:$D,AX626))</f>
        <v/>
      </c>
      <c r="BC626" s="55" t="str">
        <f t="shared" si="341"/>
        <v/>
      </c>
      <c r="BD626" s="55" t="str">
        <f t="shared" si="356"/>
        <v/>
      </c>
      <c r="BE626" s="129" t="str">
        <f t="shared" si="366"/>
        <v/>
      </c>
      <c r="BG626" s="4" t="s">
        <v>12</v>
      </c>
      <c r="BH626" s="5">
        <v>45791</v>
      </c>
      <c r="BI626" s="6"/>
      <c r="BJ626" s="6"/>
      <c r="BK626" s="6" t="str">
        <f t="shared" si="357"/>
        <v/>
      </c>
      <c r="BL626" s="6" t="str">
        <f>IF(OR(BI626="",BJ626=""),"",SUMIFS('تحميل المصنعيات'!$N:$N,'تحميل المصنعيات'!$F:$F,BJ$2,'تحميل المصنعيات'!$D:$D,BH626))</f>
        <v/>
      </c>
      <c r="BM626" s="55" t="str">
        <f t="shared" si="342"/>
        <v/>
      </c>
      <c r="BN626" s="55" t="str">
        <f t="shared" si="343"/>
        <v/>
      </c>
      <c r="BO626" s="129" t="str">
        <f t="shared" si="367"/>
        <v/>
      </c>
      <c r="BQ626" s="4" t="s">
        <v>12</v>
      </c>
      <c r="BR626" s="5">
        <v>45791</v>
      </c>
      <c r="BS626" s="6"/>
      <c r="BT626" s="6"/>
      <c r="BU626" s="6" t="str">
        <f t="shared" si="358"/>
        <v/>
      </c>
      <c r="BV626" s="6" t="str">
        <f>IF(OR(BS626="",BT626=""),"",SUMIFS('تحميل المصنعيات'!$N:$N,'تحميل المصنعيات'!$F:$F,BT$2,'تحميل المصنعيات'!$D:$D,BR626))</f>
        <v/>
      </c>
      <c r="BW626" s="55" t="str">
        <f t="shared" si="344"/>
        <v/>
      </c>
      <c r="BX626" s="55" t="str">
        <f t="shared" si="359"/>
        <v/>
      </c>
      <c r="BY626" s="129" t="str">
        <f t="shared" si="368"/>
        <v/>
      </c>
      <c r="CA626" s="4" t="s">
        <v>12</v>
      </c>
      <c r="CB626" s="5">
        <v>45791</v>
      </c>
      <c r="CC626" s="6"/>
      <c r="CD626" s="6"/>
      <c r="CE626" s="6" t="str">
        <f t="shared" si="360"/>
        <v/>
      </c>
      <c r="CF626" s="6" t="str">
        <f>IF(OR(CC626="",CD626=""),"",SUMIFS('تحميل المصنعيات'!$N:$N,'تحميل المصنعيات'!$F:$F,CD$2,'تحميل المصنعيات'!$D:$D,CB626))</f>
        <v/>
      </c>
      <c r="CG626" s="55" t="str">
        <f t="shared" si="345"/>
        <v/>
      </c>
      <c r="CH626" s="55" t="str">
        <f t="shared" si="346"/>
        <v/>
      </c>
      <c r="CI626" s="129" t="str">
        <f t="shared" si="369"/>
        <v/>
      </c>
      <c r="CK626" s="4" t="s">
        <v>12</v>
      </c>
      <c r="CL626" s="5">
        <v>45791</v>
      </c>
      <c r="CM626" s="6"/>
      <c r="CN626" s="6"/>
      <c r="CO626" s="6" t="str">
        <f t="shared" si="361"/>
        <v/>
      </c>
      <c r="CP626" s="6" t="str">
        <f>IF(OR(CM626="",CN626=""),"",SUMIFS('تحميل المصنعيات'!$N:$N,'تحميل المصنعيات'!$F:$F,CN$2,'تحميل المصنعيات'!$D:$D,CL626))</f>
        <v/>
      </c>
      <c r="CQ626" s="55" t="str">
        <f t="shared" si="347"/>
        <v/>
      </c>
      <c r="CR626" s="55" t="str">
        <f t="shared" si="348"/>
        <v/>
      </c>
      <c r="CS626" s="129" t="str">
        <f t="shared" si="370"/>
        <v/>
      </c>
    </row>
    <row r="627" spans="9:97" x14ac:dyDescent="0.25">
      <c r="I627" s="4" t="s">
        <v>13</v>
      </c>
      <c r="J627" s="5">
        <v>45792</v>
      </c>
      <c r="K627" s="6"/>
      <c r="L627" s="6"/>
      <c r="M627" s="6" t="str">
        <f t="shared" si="349"/>
        <v/>
      </c>
      <c r="N627" s="6" t="str">
        <f>IF(OR(K627="",L627=""),"",SUMIFS('تحميل المصنعيات'!$N:$N,'تحميل المصنعيات'!$F:$F,L$2,'تحميل المصنعيات'!$D:$D,J627))</f>
        <v/>
      </c>
      <c r="O627" s="55" t="str">
        <f t="shared" si="335"/>
        <v/>
      </c>
      <c r="P627" s="55" t="str">
        <f t="shared" si="362"/>
        <v/>
      </c>
      <c r="Q627" s="129" t="str">
        <f t="shared" si="350"/>
        <v/>
      </c>
      <c r="S627" s="4" t="s">
        <v>13</v>
      </c>
      <c r="T627" s="5">
        <v>45792</v>
      </c>
      <c r="U627" s="6"/>
      <c r="V627" s="6"/>
      <c r="W627" s="6" t="str">
        <f t="shared" si="351"/>
        <v/>
      </c>
      <c r="X627" s="6" t="str">
        <f>IF(OR(U627="",V627=""),"",SUMIFS('تحميل المصنعيات'!$N:$N,'تحميل المصنعيات'!$F:$F,V$2,'تحميل المصنعيات'!$D:$D,T627))</f>
        <v/>
      </c>
      <c r="Y627" s="55" t="str">
        <f t="shared" si="336"/>
        <v/>
      </c>
      <c r="Z627" s="55" t="str">
        <f t="shared" si="337"/>
        <v/>
      </c>
      <c r="AA627" s="129" t="str">
        <f t="shared" si="363"/>
        <v/>
      </c>
      <c r="AC627" s="4" t="s">
        <v>13</v>
      </c>
      <c r="AD627" s="5">
        <v>45792</v>
      </c>
      <c r="AE627" s="6"/>
      <c r="AF627" s="6"/>
      <c r="AG627" s="6" t="str">
        <f t="shared" si="352"/>
        <v/>
      </c>
      <c r="AH627" s="6" t="str">
        <f>IF(OR(AE627="",AF627=""),"",SUMIFS('تحميل المصنعيات'!$N:$N,'تحميل المصنعيات'!$F:$F,AF$2,'تحميل المصنعيات'!$D:$D,AD627))</f>
        <v/>
      </c>
      <c r="AI627" s="55" t="str">
        <f t="shared" si="338"/>
        <v/>
      </c>
      <c r="AJ627" s="55" t="str">
        <f t="shared" si="353"/>
        <v/>
      </c>
      <c r="AK627" s="129" t="str">
        <f t="shared" si="364"/>
        <v/>
      </c>
      <c r="AM627" s="4" t="s">
        <v>13</v>
      </c>
      <c r="AN627" s="5">
        <v>45792</v>
      </c>
      <c r="AO627" s="6"/>
      <c r="AP627" s="6"/>
      <c r="AQ627" s="6" t="str">
        <f t="shared" si="354"/>
        <v/>
      </c>
      <c r="AR627" s="6" t="str">
        <f>IF(OR(AO627="",AP627=""),"",SUMIFS('تحميل المصنعيات'!$N:$N,'تحميل المصنعيات'!$F:$F,AP$2,'تحميل المصنعيات'!$D:$D,AN627))</f>
        <v/>
      </c>
      <c r="AS627" s="55" t="str">
        <f t="shared" si="339"/>
        <v/>
      </c>
      <c r="AT627" s="55" t="str">
        <f t="shared" si="340"/>
        <v/>
      </c>
      <c r="AU627" s="129" t="str">
        <f t="shared" si="365"/>
        <v/>
      </c>
      <c r="AW627" s="4" t="s">
        <v>13</v>
      </c>
      <c r="AX627" s="5">
        <v>45792</v>
      </c>
      <c r="AY627" s="6"/>
      <c r="AZ627" s="6"/>
      <c r="BA627" s="6" t="str">
        <f t="shared" si="355"/>
        <v/>
      </c>
      <c r="BB627" s="6" t="str">
        <f>IF(OR(AY627="",AZ627=""),"",SUMIFS('تحميل المصنعيات'!$N:$N,'تحميل المصنعيات'!$F:$F,AZ$2,'تحميل المصنعيات'!$D:$D,AX627))</f>
        <v/>
      </c>
      <c r="BC627" s="55" t="str">
        <f t="shared" si="341"/>
        <v/>
      </c>
      <c r="BD627" s="55" t="str">
        <f t="shared" si="356"/>
        <v/>
      </c>
      <c r="BE627" s="129" t="str">
        <f t="shared" si="366"/>
        <v/>
      </c>
      <c r="BG627" s="4" t="s">
        <v>13</v>
      </c>
      <c r="BH627" s="5">
        <v>45792</v>
      </c>
      <c r="BI627" s="6"/>
      <c r="BJ627" s="6"/>
      <c r="BK627" s="6" t="str">
        <f t="shared" si="357"/>
        <v/>
      </c>
      <c r="BL627" s="6" t="str">
        <f>IF(OR(BI627="",BJ627=""),"",SUMIFS('تحميل المصنعيات'!$N:$N,'تحميل المصنعيات'!$F:$F,BJ$2,'تحميل المصنعيات'!$D:$D,BH627))</f>
        <v/>
      </c>
      <c r="BM627" s="55" t="str">
        <f t="shared" si="342"/>
        <v/>
      </c>
      <c r="BN627" s="55" t="str">
        <f t="shared" si="343"/>
        <v/>
      </c>
      <c r="BO627" s="129" t="str">
        <f t="shared" si="367"/>
        <v/>
      </c>
      <c r="BQ627" s="4" t="s">
        <v>13</v>
      </c>
      <c r="BR627" s="5">
        <v>45792</v>
      </c>
      <c r="BS627" s="6"/>
      <c r="BT627" s="6"/>
      <c r="BU627" s="6" t="str">
        <f t="shared" si="358"/>
        <v/>
      </c>
      <c r="BV627" s="6" t="str">
        <f>IF(OR(BS627="",BT627=""),"",SUMIFS('تحميل المصنعيات'!$N:$N,'تحميل المصنعيات'!$F:$F,BT$2,'تحميل المصنعيات'!$D:$D,BR627))</f>
        <v/>
      </c>
      <c r="BW627" s="55" t="str">
        <f t="shared" si="344"/>
        <v/>
      </c>
      <c r="BX627" s="55" t="str">
        <f t="shared" si="359"/>
        <v/>
      </c>
      <c r="BY627" s="129" t="str">
        <f t="shared" si="368"/>
        <v/>
      </c>
      <c r="CA627" s="4" t="s">
        <v>13</v>
      </c>
      <c r="CB627" s="5">
        <v>45792</v>
      </c>
      <c r="CC627" s="6"/>
      <c r="CD627" s="6"/>
      <c r="CE627" s="6" t="str">
        <f t="shared" si="360"/>
        <v/>
      </c>
      <c r="CF627" s="6" t="str">
        <f>IF(OR(CC627="",CD627=""),"",SUMIFS('تحميل المصنعيات'!$N:$N,'تحميل المصنعيات'!$F:$F,CD$2,'تحميل المصنعيات'!$D:$D,CB627))</f>
        <v/>
      </c>
      <c r="CG627" s="55" t="str">
        <f t="shared" si="345"/>
        <v/>
      </c>
      <c r="CH627" s="55" t="str">
        <f t="shared" si="346"/>
        <v/>
      </c>
      <c r="CI627" s="129" t="str">
        <f t="shared" si="369"/>
        <v/>
      </c>
      <c r="CK627" s="4" t="s">
        <v>13</v>
      </c>
      <c r="CL627" s="5">
        <v>45792</v>
      </c>
      <c r="CM627" s="6"/>
      <c r="CN627" s="6"/>
      <c r="CO627" s="6" t="str">
        <f t="shared" si="361"/>
        <v/>
      </c>
      <c r="CP627" s="6" t="str">
        <f>IF(OR(CM627="",CN627=""),"",SUMIFS('تحميل المصنعيات'!$N:$N,'تحميل المصنعيات'!$F:$F,CN$2,'تحميل المصنعيات'!$D:$D,CL627))</f>
        <v/>
      </c>
      <c r="CQ627" s="55" t="str">
        <f t="shared" si="347"/>
        <v/>
      </c>
      <c r="CR627" s="55" t="str">
        <f t="shared" si="348"/>
        <v/>
      </c>
      <c r="CS627" s="129" t="str">
        <f t="shared" si="370"/>
        <v/>
      </c>
    </row>
    <row r="628" spans="9:97" x14ac:dyDescent="0.25">
      <c r="I628" s="132" t="s">
        <v>30</v>
      </c>
      <c r="J628" s="133">
        <v>45793</v>
      </c>
      <c r="K628" s="134"/>
      <c r="L628" s="134"/>
      <c r="M628" s="134" t="str">
        <f t="shared" si="349"/>
        <v/>
      </c>
      <c r="N628" s="134" t="str">
        <f>IF(OR(K628="",L628=""),"",SUMIFS('تحميل المصنعيات'!$N:$N,'تحميل المصنعيات'!$F:$F,L$2,'تحميل المصنعيات'!$D:$D,J628))</f>
        <v/>
      </c>
      <c r="O628" s="135" t="str">
        <f t="shared" si="335"/>
        <v/>
      </c>
      <c r="P628" s="135" t="str">
        <f t="shared" si="362"/>
        <v/>
      </c>
      <c r="Q628" s="132" t="str">
        <f t="shared" si="350"/>
        <v/>
      </c>
      <c r="S628" s="132" t="s">
        <v>30</v>
      </c>
      <c r="T628" s="133">
        <v>45793</v>
      </c>
      <c r="U628" s="134"/>
      <c r="V628" s="134"/>
      <c r="W628" s="134" t="str">
        <f t="shared" si="351"/>
        <v/>
      </c>
      <c r="X628" s="134" t="str">
        <f>IF(OR(U628="",V628=""),"",SUMIFS('تحميل المصنعيات'!$N:$N,'تحميل المصنعيات'!$F:$F,V$2,'تحميل المصنعيات'!$D:$D,T628))</f>
        <v/>
      </c>
      <c r="Y628" s="135" t="str">
        <f t="shared" si="336"/>
        <v/>
      </c>
      <c r="Z628" s="135" t="str">
        <f t="shared" si="337"/>
        <v/>
      </c>
      <c r="AA628" s="132" t="str">
        <f t="shared" si="363"/>
        <v/>
      </c>
      <c r="AC628" s="132" t="s">
        <v>30</v>
      </c>
      <c r="AD628" s="133">
        <v>45793</v>
      </c>
      <c r="AE628" s="134"/>
      <c r="AF628" s="134"/>
      <c r="AG628" s="134" t="str">
        <f t="shared" si="352"/>
        <v/>
      </c>
      <c r="AH628" s="134" t="str">
        <f>IF(OR(AE628="",AF628=""),"",SUMIFS('تحميل المصنعيات'!$N:$N,'تحميل المصنعيات'!$F:$F,AF$2,'تحميل المصنعيات'!$D:$D,AD628))</f>
        <v/>
      </c>
      <c r="AI628" s="135" t="str">
        <f t="shared" si="338"/>
        <v/>
      </c>
      <c r="AJ628" s="135" t="str">
        <f t="shared" si="353"/>
        <v/>
      </c>
      <c r="AK628" s="132" t="str">
        <f t="shared" si="364"/>
        <v/>
      </c>
      <c r="AM628" s="132" t="s">
        <v>30</v>
      </c>
      <c r="AN628" s="133">
        <v>45793</v>
      </c>
      <c r="AO628" s="134"/>
      <c r="AP628" s="134"/>
      <c r="AQ628" s="134" t="str">
        <f t="shared" si="354"/>
        <v/>
      </c>
      <c r="AR628" s="134" t="str">
        <f>IF(OR(AO628="",AP628=""),"",SUMIFS('تحميل المصنعيات'!$N:$N,'تحميل المصنعيات'!$F:$F,AP$2,'تحميل المصنعيات'!$D:$D,AN628))</f>
        <v/>
      </c>
      <c r="AS628" s="135" t="str">
        <f t="shared" si="339"/>
        <v/>
      </c>
      <c r="AT628" s="135" t="str">
        <f t="shared" si="340"/>
        <v/>
      </c>
      <c r="AU628" s="132" t="str">
        <f t="shared" si="365"/>
        <v/>
      </c>
      <c r="AW628" s="132" t="s">
        <v>30</v>
      </c>
      <c r="AX628" s="133">
        <v>45793</v>
      </c>
      <c r="AY628" s="134"/>
      <c r="AZ628" s="134"/>
      <c r="BA628" s="134" t="str">
        <f t="shared" si="355"/>
        <v/>
      </c>
      <c r="BB628" s="134" t="str">
        <f>IF(OR(AY628="",AZ628=""),"",SUMIFS('تحميل المصنعيات'!$N:$N,'تحميل المصنعيات'!$F:$F,AZ$2,'تحميل المصنعيات'!$D:$D,AX628))</f>
        <v/>
      </c>
      <c r="BC628" s="135" t="str">
        <f t="shared" si="341"/>
        <v/>
      </c>
      <c r="BD628" s="135" t="str">
        <f t="shared" si="356"/>
        <v/>
      </c>
      <c r="BE628" s="132" t="str">
        <f t="shared" si="366"/>
        <v/>
      </c>
      <c r="BG628" s="132" t="s">
        <v>30</v>
      </c>
      <c r="BH628" s="133">
        <v>45793</v>
      </c>
      <c r="BI628" s="134"/>
      <c r="BJ628" s="134"/>
      <c r="BK628" s="134" t="str">
        <f t="shared" si="357"/>
        <v/>
      </c>
      <c r="BL628" s="134" t="str">
        <f>IF(OR(BI628="",BJ628=""),"",SUMIFS('تحميل المصنعيات'!$N:$N,'تحميل المصنعيات'!$F:$F,BJ$2,'تحميل المصنعيات'!$D:$D,BH628))</f>
        <v/>
      </c>
      <c r="BM628" s="135" t="str">
        <f t="shared" si="342"/>
        <v/>
      </c>
      <c r="BN628" s="135" t="str">
        <f t="shared" si="343"/>
        <v/>
      </c>
      <c r="BO628" s="132" t="str">
        <f t="shared" si="367"/>
        <v/>
      </c>
      <c r="BQ628" s="132" t="s">
        <v>30</v>
      </c>
      <c r="BR628" s="133">
        <v>45793</v>
      </c>
      <c r="BS628" s="134"/>
      <c r="BT628" s="134"/>
      <c r="BU628" s="134" t="str">
        <f t="shared" si="358"/>
        <v/>
      </c>
      <c r="BV628" s="134" t="str">
        <f>IF(OR(BS628="",BT628=""),"",SUMIFS('تحميل المصنعيات'!$N:$N,'تحميل المصنعيات'!$F:$F,BT$2,'تحميل المصنعيات'!$D:$D,BR628))</f>
        <v/>
      </c>
      <c r="BW628" s="135" t="str">
        <f t="shared" si="344"/>
        <v/>
      </c>
      <c r="BX628" s="135" t="str">
        <f t="shared" si="359"/>
        <v/>
      </c>
      <c r="BY628" s="132" t="str">
        <f t="shared" si="368"/>
        <v/>
      </c>
      <c r="CA628" s="132" t="s">
        <v>30</v>
      </c>
      <c r="CB628" s="133">
        <v>45793</v>
      </c>
      <c r="CC628" s="134"/>
      <c r="CD628" s="134"/>
      <c r="CE628" s="134" t="str">
        <f t="shared" si="360"/>
        <v/>
      </c>
      <c r="CF628" s="134" t="str">
        <f>IF(OR(CC628="",CD628=""),"",SUMIFS('تحميل المصنعيات'!$N:$N,'تحميل المصنعيات'!$F:$F,CD$2,'تحميل المصنعيات'!$D:$D,CB628))</f>
        <v/>
      </c>
      <c r="CG628" s="135" t="str">
        <f t="shared" si="345"/>
        <v/>
      </c>
      <c r="CH628" s="135" t="str">
        <f t="shared" si="346"/>
        <v/>
      </c>
      <c r="CI628" s="132" t="str">
        <f t="shared" si="369"/>
        <v/>
      </c>
      <c r="CK628" s="132" t="s">
        <v>30</v>
      </c>
      <c r="CL628" s="133">
        <v>45793</v>
      </c>
      <c r="CM628" s="134"/>
      <c r="CN628" s="134"/>
      <c r="CO628" s="134" t="str">
        <f t="shared" si="361"/>
        <v/>
      </c>
      <c r="CP628" s="134" t="str">
        <f>IF(OR(CM628="",CN628=""),"",SUMIFS('تحميل المصنعيات'!$N:$N,'تحميل المصنعيات'!$F:$F,CN$2,'تحميل المصنعيات'!$D:$D,CL628))</f>
        <v/>
      </c>
      <c r="CQ628" s="135" t="str">
        <f t="shared" si="347"/>
        <v/>
      </c>
      <c r="CR628" s="135" t="str">
        <f t="shared" si="348"/>
        <v/>
      </c>
      <c r="CS628" s="132" t="str">
        <f t="shared" si="370"/>
        <v/>
      </c>
    </row>
    <row r="629" spans="9:97" x14ac:dyDescent="0.25">
      <c r="I629" s="4" t="s">
        <v>8</v>
      </c>
      <c r="J629" s="5">
        <v>45794</v>
      </c>
      <c r="K629" s="6"/>
      <c r="L629" s="6"/>
      <c r="M629" s="6" t="str">
        <f t="shared" si="349"/>
        <v/>
      </c>
      <c r="N629" s="6" t="str">
        <f>IF(OR(K629="",L629=""),"",SUMIFS('تحميل المصنعيات'!$N:$N,'تحميل المصنعيات'!$F:$F,L$2,'تحميل المصنعيات'!$D:$D,J629))</f>
        <v/>
      </c>
      <c r="O629" s="55" t="str">
        <f t="shared" si="335"/>
        <v/>
      </c>
      <c r="P629" s="55" t="str">
        <f t="shared" si="362"/>
        <v/>
      </c>
      <c r="Q629" s="129" t="str">
        <f t="shared" si="350"/>
        <v/>
      </c>
      <c r="S629" s="4" t="s">
        <v>8</v>
      </c>
      <c r="T629" s="5">
        <v>45794</v>
      </c>
      <c r="U629" s="6"/>
      <c r="V629" s="6"/>
      <c r="W629" s="6" t="str">
        <f t="shared" si="351"/>
        <v/>
      </c>
      <c r="X629" s="6" t="str">
        <f>IF(OR(U629="",V629=""),"",SUMIFS('تحميل المصنعيات'!$N:$N,'تحميل المصنعيات'!$F:$F,V$2,'تحميل المصنعيات'!$D:$D,T629))</f>
        <v/>
      </c>
      <c r="Y629" s="55" t="str">
        <f t="shared" si="336"/>
        <v/>
      </c>
      <c r="Z629" s="55" t="str">
        <f t="shared" si="337"/>
        <v/>
      </c>
      <c r="AA629" s="129" t="str">
        <f t="shared" si="363"/>
        <v/>
      </c>
      <c r="AC629" s="4" t="s">
        <v>8</v>
      </c>
      <c r="AD629" s="5">
        <v>45794</v>
      </c>
      <c r="AE629" s="6"/>
      <c r="AF629" s="6"/>
      <c r="AG629" s="6" t="str">
        <f t="shared" si="352"/>
        <v/>
      </c>
      <c r="AH629" s="6" t="str">
        <f>IF(OR(AE629="",AF629=""),"",SUMIFS('تحميل المصنعيات'!$N:$N,'تحميل المصنعيات'!$F:$F,AF$2,'تحميل المصنعيات'!$D:$D,AD629))</f>
        <v/>
      </c>
      <c r="AI629" s="55" t="str">
        <f t="shared" si="338"/>
        <v/>
      </c>
      <c r="AJ629" s="55" t="str">
        <f t="shared" si="353"/>
        <v/>
      </c>
      <c r="AK629" s="129" t="str">
        <f t="shared" si="364"/>
        <v/>
      </c>
      <c r="AM629" s="4" t="s">
        <v>8</v>
      </c>
      <c r="AN629" s="5">
        <v>45794</v>
      </c>
      <c r="AO629" s="6"/>
      <c r="AP629" s="6"/>
      <c r="AQ629" s="6" t="str">
        <f t="shared" si="354"/>
        <v/>
      </c>
      <c r="AR629" s="6" t="str">
        <f>IF(OR(AO629="",AP629=""),"",SUMIFS('تحميل المصنعيات'!$N:$N,'تحميل المصنعيات'!$F:$F,AP$2,'تحميل المصنعيات'!$D:$D,AN629))</f>
        <v/>
      </c>
      <c r="AS629" s="55" t="str">
        <f t="shared" si="339"/>
        <v/>
      </c>
      <c r="AT629" s="55" t="str">
        <f t="shared" si="340"/>
        <v/>
      </c>
      <c r="AU629" s="129" t="str">
        <f t="shared" si="365"/>
        <v/>
      </c>
      <c r="AW629" s="4" t="s">
        <v>8</v>
      </c>
      <c r="AX629" s="5">
        <v>45794</v>
      </c>
      <c r="AY629" s="6"/>
      <c r="AZ629" s="6"/>
      <c r="BA629" s="6" t="str">
        <f t="shared" si="355"/>
        <v/>
      </c>
      <c r="BB629" s="6" t="str">
        <f>IF(OR(AY629="",AZ629=""),"",SUMIFS('تحميل المصنعيات'!$N:$N,'تحميل المصنعيات'!$F:$F,AZ$2,'تحميل المصنعيات'!$D:$D,AX629))</f>
        <v/>
      </c>
      <c r="BC629" s="55" t="str">
        <f t="shared" si="341"/>
        <v/>
      </c>
      <c r="BD629" s="55" t="str">
        <f t="shared" si="356"/>
        <v/>
      </c>
      <c r="BE629" s="129" t="str">
        <f t="shared" si="366"/>
        <v/>
      </c>
      <c r="BG629" s="4" t="s">
        <v>8</v>
      </c>
      <c r="BH629" s="5">
        <v>45794</v>
      </c>
      <c r="BI629" s="6"/>
      <c r="BJ629" s="6"/>
      <c r="BK629" s="6" t="str">
        <f t="shared" si="357"/>
        <v/>
      </c>
      <c r="BL629" s="6" t="str">
        <f>IF(OR(BI629="",BJ629=""),"",SUMIFS('تحميل المصنعيات'!$N:$N,'تحميل المصنعيات'!$F:$F,BJ$2,'تحميل المصنعيات'!$D:$D,BH629))</f>
        <v/>
      </c>
      <c r="BM629" s="55" t="str">
        <f t="shared" si="342"/>
        <v/>
      </c>
      <c r="BN629" s="55" t="str">
        <f t="shared" si="343"/>
        <v/>
      </c>
      <c r="BO629" s="129" t="str">
        <f t="shared" si="367"/>
        <v/>
      </c>
      <c r="BQ629" s="4" t="s">
        <v>8</v>
      </c>
      <c r="BR629" s="5">
        <v>45794</v>
      </c>
      <c r="BS629" s="6"/>
      <c r="BT629" s="6"/>
      <c r="BU629" s="6" t="str">
        <f t="shared" si="358"/>
        <v/>
      </c>
      <c r="BV629" s="6" t="str">
        <f>IF(OR(BS629="",BT629=""),"",SUMIFS('تحميل المصنعيات'!$N:$N,'تحميل المصنعيات'!$F:$F,BT$2,'تحميل المصنعيات'!$D:$D,BR629))</f>
        <v/>
      </c>
      <c r="BW629" s="55" t="str">
        <f t="shared" si="344"/>
        <v/>
      </c>
      <c r="BX629" s="55" t="str">
        <f t="shared" si="359"/>
        <v/>
      </c>
      <c r="BY629" s="129" t="str">
        <f t="shared" si="368"/>
        <v/>
      </c>
      <c r="CA629" s="4" t="s">
        <v>8</v>
      </c>
      <c r="CB629" s="5">
        <v>45794</v>
      </c>
      <c r="CC629" s="6"/>
      <c r="CD629" s="6"/>
      <c r="CE629" s="6" t="str">
        <f t="shared" si="360"/>
        <v/>
      </c>
      <c r="CF629" s="6" t="str">
        <f>IF(OR(CC629="",CD629=""),"",SUMIFS('تحميل المصنعيات'!$N:$N,'تحميل المصنعيات'!$F:$F,CD$2,'تحميل المصنعيات'!$D:$D,CB629))</f>
        <v/>
      </c>
      <c r="CG629" s="55" t="str">
        <f t="shared" si="345"/>
        <v/>
      </c>
      <c r="CH629" s="55" t="str">
        <f t="shared" si="346"/>
        <v/>
      </c>
      <c r="CI629" s="129" t="str">
        <f t="shared" si="369"/>
        <v/>
      </c>
      <c r="CK629" s="4" t="s">
        <v>8</v>
      </c>
      <c r="CL629" s="5">
        <v>45794</v>
      </c>
      <c r="CM629" s="6"/>
      <c r="CN629" s="6"/>
      <c r="CO629" s="6" t="str">
        <f t="shared" si="361"/>
        <v/>
      </c>
      <c r="CP629" s="6" t="str">
        <f>IF(OR(CM629="",CN629=""),"",SUMIFS('تحميل المصنعيات'!$N:$N,'تحميل المصنعيات'!$F:$F,CN$2,'تحميل المصنعيات'!$D:$D,CL629))</f>
        <v/>
      </c>
      <c r="CQ629" s="55" t="str">
        <f t="shared" si="347"/>
        <v/>
      </c>
      <c r="CR629" s="55" t="str">
        <f t="shared" si="348"/>
        <v/>
      </c>
      <c r="CS629" s="129" t="str">
        <f t="shared" si="370"/>
        <v/>
      </c>
    </row>
    <row r="630" spans="9:97" x14ac:dyDescent="0.25">
      <c r="I630" s="4" t="s">
        <v>9</v>
      </c>
      <c r="J630" s="5">
        <v>45795</v>
      </c>
      <c r="K630" s="6"/>
      <c r="L630" s="6"/>
      <c r="M630" s="6" t="str">
        <f t="shared" si="349"/>
        <v/>
      </c>
      <c r="N630" s="6" t="str">
        <f>IF(OR(K630="",L630=""),"",SUMIFS('تحميل المصنعيات'!$N:$N,'تحميل المصنعيات'!$F:$F,L$2,'تحميل المصنعيات'!$D:$D,J630))</f>
        <v/>
      </c>
      <c r="O630" s="55" t="str">
        <f t="shared" si="335"/>
        <v/>
      </c>
      <c r="P630" s="55" t="str">
        <f t="shared" si="362"/>
        <v/>
      </c>
      <c r="Q630" s="129" t="str">
        <f t="shared" si="350"/>
        <v/>
      </c>
      <c r="S630" s="4" t="s">
        <v>9</v>
      </c>
      <c r="T630" s="5">
        <v>45795</v>
      </c>
      <c r="U630" s="6"/>
      <c r="V630" s="6"/>
      <c r="W630" s="6" t="str">
        <f t="shared" si="351"/>
        <v/>
      </c>
      <c r="X630" s="6" t="str">
        <f>IF(OR(U630="",V630=""),"",SUMIFS('تحميل المصنعيات'!$N:$N,'تحميل المصنعيات'!$F:$F,V$2,'تحميل المصنعيات'!$D:$D,T630))</f>
        <v/>
      </c>
      <c r="Y630" s="55" t="str">
        <f t="shared" si="336"/>
        <v/>
      </c>
      <c r="Z630" s="55" t="str">
        <f t="shared" si="337"/>
        <v/>
      </c>
      <c r="AA630" s="129" t="str">
        <f t="shared" si="363"/>
        <v/>
      </c>
      <c r="AC630" s="4" t="s">
        <v>9</v>
      </c>
      <c r="AD630" s="5">
        <v>45795</v>
      </c>
      <c r="AE630" s="6"/>
      <c r="AF630" s="6"/>
      <c r="AG630" s="6" t="str">
        <f t="shared" si="352"/>
        <v/>
      </c>
      <c r="AH630" s="6" t="str">
        <f>IF(OR(AE630="",AF630=""),"",SUMIFS('تحميل المصنعيات'!$N:$N,'تحميل المصنعيات'!$F:$F,AF$2,'تحميل المصنعيات'!$D:$D,AD630))</f>
        <v/>
      </c>
      <c r="AI630" s="55" t="str">
        <f t="shared" si="338"/>
        <v/>
      </c>
      <c r="AJ630" s="55" t="str">
        <f t="shared" si="353"/>
        <v/>
      </c>
      <c r="AK630" s="129" t="str">
        <f t="shared" si="364"/>
        <v/>
      </c>
      <c r="AM630" s="4" t="s">
        <v>9</v>
      </c>
      <c r="AN630" s="5">
        <v>45795</v>
      </c>
      <c r="AO630" s="6"/>
      <c r="AP630" s="6"/>
      <c r="AQ630" s="6" t="str">
        <f t="shared" si="354"/>
        <v/>
      </c>
      <c r="AR630" s="6" t="str">
        <f>IF(OR(AO630="",AP630=""),"",SUMIFS('تحميل المصنعيات'!$N:$N,'تحميل المصنعيات'!$F:$F,AP$2,'تحميل المصنعيات'!$D:$D,AN630))</f>
        <v/>
      </c>
      <c r="AS630" s="55" t="str">
        <f t="shared" si="339"/>
        <v/>
      </c>
      <c r="AT630" s="55" t="str">
        <f t="shared" si="340"/>
        <v/>
      </c>
      <c r="AU630" s="129" t="str">
        <f t="shared" si="365"/>
        <v/>
      </c>
      <c r="AW630" s="4" t="s">
        <v>9</v>
      </c>
      <c r="AX630" s="5">
        <v>45795</v>
      </c>
      <c r="AY630" s="6"/>
      <c r="AZ630" s="6"/>
      <c r="BA630" s="6" t="str">
        <f t="shared" si="355"/>
        <v/>
      </c>
      <c r="BB630" s="6" t="str">
        <f>IF(OR(AY630="",AZ630=""),"",SUMIFS('تحميل المصنعيات'!$N:$N,'تحميل المصنعيات'!$F:$F,AZ$2,'تحميل المصنعيات'!$D:$D,AX630))</f>
        <v/>
      </c>
      <c r="BC630" s="55" t="str">
        <f t="shared" si="341"/>
        <v/>
      </c>
      <c r="BD630" s="55" t="str">
        <f t="shared" si="356"/>
        <v/>
      </c>
      <c r="BE630" s="129" t="str">
        <f t="shared" si="366"/>
        <v/>
      </c>
      <c r="BG630" s="4" t="s">
        <v>9</v>
      </c>
      <c r="BH630" s="5">
        <v>45795</v>
      </c>
      <c r="BI630" s="6"/>
      <c r="BJ630" s="6"/>
      <c r="BK630" s="6" t="str">
        <f t="shared" si="357"/>
        <v/>
      </c>
      <c r="BL630" s="6" t="str">
        <f>IF(OR(BI630="",BJ630=""),"",SUMIFS('تحميل المصنعيات'!$N:$N,'تحميل المصنعيات'!$F:$F,BJ$2,'تحميل المصنعيات'!$D:$D,BH630))</f>
        <v/>
      </c>
      <c r="BM630" s="55" t="str">
        <f t="shared" si="342"/>
        <v/>
      </c>
      <c r="BN630" s="55" t="str">
        <f t="shared" si="343"/>
        <v/>
      </c>
      <c r="BO630" s="129" t="str">
        <f t="shared" si="367"/>
        <v/>
      </c>
      <c r="BQ630" s="4" t="s">
        <v>9</v>
      </c>
      <c r="BR630" s="5">
        <v>45795</v>
      </c>
      <c r="BS630" s="6"/>
      <c r="BT630" s="6"/>
      <c r="BU630" s="6" t="str">
        <f t="shared" si="358"/>
        <v/>
      </c>
      <c r="BV630" s="6" t="str">
        <f>IF(OR(BS630="",BT630=""),"",SUMIFS('تحميل المصنعيات'!$N:$N,'تحميل المصنعيات'!$F:$F,BT$2,'تحميل المصنعيات'!$D:$D,BR630))</f>
        <v/>
      </c>
      <c r="BW630" s="55" t="str">
        <f t="shared" si="344"/>
        <v/>
      </c>
      <c r="BX630" s="55" t="str">
        <f t="shared" si="359"/>
        <v/>
      </c>
      <c r="BY630" s="129" t="str">
        <f t="shared" si="368"/>
        <v/>
      </c>
      <c r="CA630" s="4" t="s">
        <v>9</v>
      </c>
      <c r="CB630" s="5">
        <v>45795</v>
      </c>
      <c r="CC630" s="6"/>
      <c r="CD630" s="6"/>
      <c r="CE630" s="6" t="str">
        <f t="shared" si="360"/>
        <v/>
      </c>
      <c r="CF630" s="6" t="str">
        <f>IF(OR(CC630="",CD630=""),"",SUMIFS('تحميل المصنعيات'!$N:$N,'تحميل المصنعيات'!$F:$F,CD$2,'تحميل المصنعيات'!$D:$D,CB630))</f>
        <v/>
      </c>
      <c r="CG630" s="55" t="str">
        <f t="shared" si="345"/>
        <v/>
      </c>
      <c r="CH630" s="55" t="str">
        <f t="shared" si="346"/>
        <v/>
      </c>
      <c r="CI630" s="129" t="str">
        <f t="shared" si="369"/>
        <v/>
      </c>
      <c r="CK630" s="4" t="s">
        <v>9</v>
      </c>
      <c r="CL630" s="5">
        <v>45795</v>
      </c>
      <c r="CM630" s="6"/>
      <c r="CN630" s="6"/>
      <c r="CO630" s="6" t="str">
        <f t="shared" si="361"/>
        <v/>
      </c>
      <c r="CP630" s="6" t="str">
        <f>IF(OR(CM630="",CN630=""),"",SUMIFS('تحميل المصنعيات'!$N:$N,'تحميل المصنعيات'!$F:$F,CN$2,'تحميل المصنعيات'!$D:$D,CL630))</f>
        <v/>
      </c>
      <c r="CQ630" s="55" t="str">
        <f t="shared" si="347"/>
        <v/>
      </c>
      <c r="CR630" s="55" t="str">
        <f t="shared" si="348"/>
        <v/>
      </c>
      <c r="CS630" s="129" t="str">
        <f t="shared" si="370"/>
        <v/>
      </c>
    </row>
    <row r="631" spans="9:97" x14ac:dyDescent="0.25">
      <c r="I631" s="4" t="s">
        <v>10</v>
      </c>
      <c r="J631" s="5">
        <v>45796</v>
      </c>
      <c r="K631" s="6"/>
      <c r="L631" s="6"/>
      <c r="M631" s="6" t="str">
        <f t="shared" si="349"/>
        <v/>
      </c>
      <c r="N631" s="6" t="str">
        <f>IF(OR(K631="",L631=""),"",SUMIFS('تحميل المصنعيات'!$N:$N,'تحميل المصنعيات'!$F:$F,L$2,'تحميل المصنعيات'!$D:$D,J631))</f>
        <v/>
      </c>
      <c r="O631" s="55" t="str">
        <f t="shared" si="335"/>
        <v/>
      </c>
      <c r="P631" s="55" t="str">
        <f t="shared" si="362"/>
        <v/>
      </c>
      <c r="Q631" s="129" t="str">
        <f t="shared" si="350"/>
        <v/>
      </c>
      <c r="S631" s="4" t="s">
        <v>10</v>
      </c>
      <c r="T631" s="5">
        <v>45796</v>
      </c>
      <c r="U631" s="6"/>
      <c r="V631" s="6"/>
      <c r="W631" s="6" t="str">
        <f t="shared" si="351"/>
        <v/>
      </c>
      <c r="X631" s="6" t="str">
        <f>IF(OR(U631="",V631=""),"",SUMIFS('تحميل المصنعيات'!$N:$N,'تحميل المصنعيات'!$F:$F,V$2,'تحميل المصنعيات'!$D:$D,T631))</f>
        <v/>
      </c>
      <c r="Y631" s="55" t="str">
        <f t="shared" si="336"/>
        <v/>
      </c>
      <c r="Z631" s="55" t="str">
        <f t="shared" si="337"/>
        <v/>
      </c>
      <c r="AA631" s="129" t="str">
        <f t="shared" si="363"/>
        <v/>
      </c>
      <c r="AC631" s="4" t="s">
        <v>10</v>
      </c>
      <c r="AD631" s="5">
        <v>45796</v>
      </c>
      <c r="AE631" s="6"/>
      <c r="AF631" s="6"/>
      <c r="AG631" s="6" t="str">
        <f t="shared" si="352"/>
        <v/>
      </c>
      <c r="AH631" s="6" t="str">
        <f>IF(OR(AE631="",AF631=""),"",SUMIFS('تحميل المصنعيات'!$N:$N,'تحميل المصنعيات'!$F:$F,AF$2,'تحميل المصنعيات'!$D:$D,AD631))</f>
        <v/>
      </c>
      <c r="AI631" s="55" t="str">
        <f t="shared" si="338"/>
        <v/>
      </c>
      <c r="AJ631" s="55" t="str">
        <f t="shared" si="353"/>
        <v/>
      </c>
      <c r="AK631" s="129" t="str">
        <f t="shared" si="364"/>
        <v/>
      </c>
      <c r="AM631" s="4" t="s">
        <v>10</v>
      </c>
      <c r="AN631" s="5">
        <v>45796</v>
      </c>
      <c r="AO631" s="6"/>
      <c r="AP631" s="6"/>
      <c r="AQ631" s="6" t="str">
        <f t="shared" si="354"/>
        <v/>
      </c>
      <c r="AR631" s="6" t="str">
        <f>IF(OR(AO631="",AP631=""),"",SUMIFS('تحميل المصنعيات'!$N:$N,'تحميل المصنعيات'!$F:$F,AP$2,'تحميل المصنعيات'!$D:$D,AN631))</f>
        <v/>
      </c>
      <c r="AS631" s="55" t="str">
        <f t="shared" si="339"/>
        <v/>
      </c>
      <c r="AT631" s="55" t="str">
        <f t="shared" si="340"/>
        <v/>
      </c>
      <c r="AU631" s="129" t="str">
        <f t="shared" si="365"/>
        <v/>
      </c>
      <c r="AW631" s="4" t="s">
        <v>10</v>
      </c>
      <c r="AX631" s="5">
        <v>45796</v>
      </c>
      <c r="AY631" s="6"/>
      <c r="AZ631" s="6"/>
      <c r="BA631" s="6" t="str">
        <f t="shared" si="355"/>
        <v/>
      </c>
      <c r="BB631" s="6" t="str">
        <f>IF(OR(AY631="",AZ631=""),"",SUMIFS('تحميل المصنعيات'!$N:$N,'تحميل المصنعيات'!$F:$F,AZ$2,'تحميل المصنعيات'!$D:$D,AX631))</f>
        <v/>
      </c>
      <c r="BC631" s="55" t="str">
        <f t="shared" si="341"/>
        <v/>
      </c>
      <c r="BD631" s="55" t="str">
        <f t="shared" si="356"/>
        <v/>
      </c>
      <c r="BE631" s="129" t="str">
        <f t="shared" si="366"/>
        <v/>
      </c>
      <c r="BG631" s="4" t="s">
        <v>10</v>
      </c>
      <c r="BH631" s="5">
        <v>45796</v>
      </c>
      <c r="BI631" s="6"/>
      <c r="BJ631" s="6"/>
      <c r="BK631" s="6" t="str">
        <f t="shared" si="357"/>
        <v/>
      </c>
      <c r="BL631" s="6" t="str">
        <f>IF(OR(BI631="",BJ631=""),"",SUMIFS('تحميل المصنعيات'!$N:$N,'تحميل المصنعيات'!$F:$F,BJ$2,'تحميل المصنعيات'!$D:$D,BH631))</f>
        <v/>
      </c>
      <c r="BM631" s="55" t="str">
        <f t="shared" si="342"/>
        <v/>
      </c>
      <c r="BN631" s="55" t="str">
        <f t="shared" si="343"/>
        <v/>
      </c>
      <c r="BO631" s="129" t="str">
        <f t="shared" si="367"/>
        <v/>
      </c>
      <c r="BQ631" s="4" t="s">
        <v>10</v>
      </c>
      <c r="BR631" s="5">
        <v>45796</v>
      </c>
      <c r="BS631" s="6"/>
      <c r="BT631" s="6"/>
      <c r="BU631" s="6" t="str">
        <f t="shared" si="358"/>
        <v/>
      </c>
      <c r="BV631" s="6" t="str">
        <f>IF(OR(BS631="",BT631=""),"",SUMIFS('تحميل المصنعيات'!$N:$N,'تحميل المصنعيات'!$F:$F,BT$2,'تحميل المصنعيات'!$D:$D,BR631))</f>
        <v/>
      </c>
      <c r="BW631" s="55" t="str">
        <f t="shared" si="344"/>
        <v/>
      </c>
      <c r="BX631" s="55" t="str">
        <f t="shared" si="359"/>
        <v/>
      </c>
      <c r="BY631" s="129" t="str">
        <f t="shared" si="368"/>
        <v/>
      </c>
      <c r="CA631" s="4" t="s">
        <v>10</v>
      </c>
      <c r="CB631" s="5">
        <v>45796</v>
      </c>
      <c r="CC631" s="6"/>
      <c r="CD631" s="6"/>
      <c r="CE631" s="6" t="str">
        <f t="shared" si="360"/>
        <v/>
      </c>
      <c r="CF631" s="6" t="str">
        <f>IF(OR(CC631="",CD631=""),"",SUMIFS('تحميل المصنعيات'!$N:$N,'تحميل المصنعيات'!$F:$F,CD$2,'تحميل المصنعيات'!$D:$D,CB631))</f>
        <v/>
      </c>
      <c r="CG631" s="55" t="str">
        <f t="shared" si="345"/>
        <v/>
      </c>
      <c r="CH631" s="55" t="str">
        <f t="shared" si="346"/>
        <v/>
      </c>
      <c r="CI631" s="129" t="str">
        <f t="shared" si="369"/>
        <v/>
      </c>
      <c r="CK631" s="4" t="s">
        <v>10</v>
      </c>
      <c r="CL631" s="5">
        <v>45796</v>
      </c>
      <c r="CM631" s="6"/>
      <c r="CN631" s="6"/>
      <c r="CO631" s="6" t="str">
        <f t="shared" si="361"/>
        <v/>
      </c>
      <c r="CP631" s="6" t="str">
        <f>IF(OR(CM631="",CN631=""),"",SUMIFS('تحميل المصنعيات'!$N:$N,'تحميل المصنعيات'!$F:$F,CN$2,'تحميل المصنعيات'!$D:$D,CL631))</f>
        <v/>
      </c>
      <c r="CQ631" s="55" t="str">
        <f t="shared" si="347"/>
        <v/>
      </c>
      <c r="CR631" s="55" t="str">
        <f t="shared" si="348"/>
        <v/>
      </c>
      <c r="CS631" s="129" t="str">
        <f t="shared" si="370"/>
        <v/>
      </c>
    </row>
    <row r="632" spans="9:97" x14ac:dyDescent="0.25">
      <c r="I632" s="4" t="s">
        <v>11</v>
      </c>
      <c r="J632" s="5">
        <v>45797</v>
      </c>
      <c r="K632" s="6"/>
      <c r="L632" s="6"/>
      <c r="M632" s="6" t="str">
        <f t="shared" si="349"/>
        <v/>
      </c>
      <c r="N632" s="6" t="str">
        <f>IF(OR(K632="",L632=""),"",SUMIFS('تحميل المصنعيات'!$N:$N,'تحميل المصنعيات'!$F:$F,L$2,'تحميل المصنعيات'!$D:$D,J632))</f>
        <v/>
      </c>
      <c r="O632" s="55" t="str">
        <f t="shared" si="335"/>
        <v/>
      </c>
      <c r="P632" s="55" t="str">
        <f t="shared" si="362"/>
        <v/>
      </c>
      <c r="Q632" s="129" t="str">
        <f t="shared" si="350"/>
        <v/>
      </c>
      <c r="S632" s="4" t="s">
        <v>11</v>
      </c>
      <c r="T632" s="5">
        <v>45797</v>
      </c>
      <c r="U632" s="6"/>
      <c r="V632" s="6"/>
      <c r="W632" s="6" t="str">
        <f t="shared" si="351"/>
        <v/>
      </c>
      <c r="X632" s="6" t="str">
        <f>IF(OR(U632="",V632=""),"",SUMIFS('تحميل المصنعيات'!$N:$N,'تحميل المصنعيات'!$F:$F,V$2,'تحميل المصنعيات'!$D:$D,T632))</f>
        <v/>
      </c>
      <c r="Y632" s="55" t="str">
        <f t="shared" si="336"/>
        <v/>
      </c>
      <c r="Z632" s="55" t="str">
        <f t="shared" si="337"/>
        <v/>
      </c>
      <c r="AA632" s="129" t="str">
        <f t="shared" si="363"/>
        <v/>
      </c>
      <c r="AC632" s="4" t="s">
        <v>11</v>
      </c>
      <c r="AD632" s="5">
        <v>45797</v>
      </c>
      <c r="AE632" s="6"/>
      <c r="AF632" s="6"/>
      <c r="AG632" s="6" t="str">
        <f t="shared" si="352"/>
        <v/>
      </c>
      <c r="AH632" s="6" t="str">
        <f>IF(OR(AE632="",AF632=""),"",SUMIFS('تحميل المصنعيات'!$N:$N,'تحميل المصنعيات'!$F:$F,AF$2,'تحميل المصنعيات'!$D:$D,AD632))</f>
        <v/>
      </c>
      <c r="AI632" s="55" t="str">
        <f t="shared" si="338"/>
        <v/>
      </c>
      <c r="AJ632" s="55" t="str">
        <f t="shared" si="353"/>
        <v/>
      </c>
      <c r="AK632" s="129" t="str">
        <f t="shared" si="364"/>
        <v/>
      </c>
      <c r="AM632" s="4" t="s">
        <v>11</v>
      </c>
      <c r="AN632" s="5">
        <v>45797</v>
      </c>
      <c r="AO632" s="6"/>
      <c r="AP632" s="6"/>
      <c r="AQ632" s="6" t="str">
        <f t="shared" si="354"/>
        <v/>
      </c>
      <c r="AR632" s="6" t="str">
        <f>IF(OR(AO632="",AP632=""),"",SUMIFS('تحميل المصنعيات'!$N:$N,'تحميل المصنعيات'!$F:$F,AP$2,'تحميل المصنعيات'!$D:$D,AN632))</f>
        <v/>
      </c>
      <c r="AS632" s="55" t="str">
        <f t="shared" si="339"/>
        <v/>
      </c>
      <c r="AT632" s="55" t="str">
        <f t="shared" si="340"/>
        <v/>
      </c>
      <c r="AU632" s="129" t="str">
        <f t="shared" si="365"/>
        <v/>
      </c>
      <c r="AW632" s="4" t="s">
        <v>11</v>
      </c>
      <c r="AX632" s="5">
        <v>45797</v>
      </c>
      <c r="AY632" s="6"/>
      <c r="AZ632" s="6"/>
      <c r="BA632" s="6" t="str">
        <f t="shared" si="355"/>
        <v/>
      </c>
      <c r="BB632" s="6" t="str">
        <f>IF(OR(AY632="",AZ632=""),"",SUMIFS('تحميل المصنعيات'!$N:$N,'تحميل المصنعيات'!$F:$F,AZ$2,'تحميل المصنعيات'!$D:$D,AX632))</f>
        <v/>
      </c>
      <c r="BC632" s="55" t="str">
        <f t="shared" si="341"/>
        <v/>
      </c>
      <c r="BD632" s="55" t="str">
        <f t="shared" si="356"/>
        <v/>
      </c>
      <c r="BE632" s="129" t="str">
        <f t="shared" si="366"/>
        <v/>
      </c>
      <c r="BG632" s="4" t="s">
        <v>11</v>
      </c>
      <c r="BH632" s="5">
        <v>45797</v>
      </c>
      <c r="BI632" s="6"/>
      <c r="BJ632" s="6"/>
      <c r="BK632" s="6" t="str">
        <f t="shared" si="357"/>
        <v/>
      </c>
      <c r="BL632" s="6" t="str">
        <f>IF(OR(BI632="",BJ632=""),"",SUMIFS('تحميل المصنعيات'!$N:$N,'تحميل المصنعيات'!$F:$F,BJ$2,'تحميل المصنعيات'!$D:$D,BH632))</f>
        <v/>
      </c>
      <c r="BM632" s="55" t="str">
        <f t="shared" si="342"/>
        <v/>
      </c>
      <c r="BN632" s="55" t="str">
        <f t="shared" si="343"/>
        <v/>
      </c>
      <c r="BO632" s="129" t="str">
        <f t="shared" si="367"/>
        <v/>
      </c>
      <c r="BQ632" s="4" t="s">
        <v>11</v>
      </c>
      <c r="BR632" s="5">
        <v>45797</v>
      </c>
      <c r="BS632" s="6"/>
      <c r="BT632" s="6"/>
      <c r="BU632" s="6" t="str">
        <f t="shared" si="358"/>
        <v/>
      </c>
      <c r="BV632" s="6" t="str">
        <f>IF(OR(BS632="",BT632=""),"",SUMIFS('تحميل المصنعيات'!$N:$N,'تحميل المصنعيات'!$F:$F,BT$2,'تحميل المصنعيات'!$D:$D,BR632))</f>
        <v/>
      </c>
      <c r="BW632" s="55" t="str">
        <f t="shared" si="344"/>
        <v/>
      </c>
      <c r="BX632" s="55" t="str">
        <f t="shared" si="359"/>
        <v/>
      </c>
      <c r="BY632" s="129" t="str">
        <f t="shared" si="368"/>
        <v/>
      </c>
      <c r="CA632" s="4" t="s">
        <v>11</v>
      </c>
      <c r="CB632" s="5">
        <v>45797</v>
      </c>
      <c r="CC632" s="6"/>
      <c r="CD632" s="6"/>
      <c r="CE632" s="6" t="str">
        <f t="shared" si="360"/>
        <v/>
      </c>
      <c r="CF632" s="6" t="str">
        <f>IF(OR(CC632="",CD632=""),"",SUMIFS('تحميل المصنعيات'!$N:$N,'تحميل المصنعيات'!$F:$F,CD$2,'تحميل المصنعيات'!$D:$D,CB632))</f>
        <v/>
      </c>
      <c r="CG632" s="55" t="str">
        <f t="shared" si="345"/>
        <v/>
      </c>
      <c r="CH632" s="55" t="str">
        <f t="shared" si="346"/>
        <v/>
      </c>
      <c r="CI632" s="129" t="str">
        <f t="shared" si="369"/>
        <v/>
      </c>
      <c r="CK632" s="4" t="s">
        <v>11</v>
      </c>
      <c r="CL632" s="5">
        <v>45797</v>
      </c>
      <c r="CM632" s="6"/>
      <c r="CN632" s="6"/>
      <c r="CO632" s="6" t="str">
        <f t="shared" si="361"/>
        <v/>
      </c>
      <c r="CP632" s="6" t="str">
        <f>IF(OR(CM632="",CN632=""),"",SUMIFS('تحميل المصنعيات'!$N:$N,'تحميل المصنعيات'!$F:$F,CN$2,'تحميل المصنعيات'!$D:$D,CL632))</f>
        <v/>
      </c>
      <c r="CQ632" s="55" t="str">
        <f t="shared" si="347"/>
        <v/>
      </c>
      <c r="CR632" s="55" t="str">
        <f t="shared" si="348"/>
        <v/>
      </c>
      <c r="CS632" s="129" t="str">
        <f t="shared" si="370"/>
        <v/>
      </c>
    </row>
    <row r="633" spans="9:97" x14ac:dyDescent="0.25">
      <c r="I633" s="4" t="s">
        <v>12</v>
      </c>
      <c r="J633" s="5">
        <v>45798</v>
      </c>
      <c r="K633" s="6"/>
      <c r="L633" s="6"/>
      <c r="M633" s="6" t="str">
        <f t="shared" si="349"/>
        <v/>
      </c>
      <c r="N633" s="6" t="str">
        <f>IF(OR(K633="",L633=""),"",SUMIFS('تحميل المصنعيات'!$N:$N,'تحميل المصنعيات'!$F:$F,L$2,'تحميل المصنعيات'!$D:$D,J633))</f>
        <v/>
      </c>
      <c r="O633" s="55" t="str">
        <f t="shared" si="335"/>
        <v/>
      </c>
      <c r="P633" s="55" t="str">
        <f t="shared" si="362"/>
        <v/>
      </c>
      <c r="Q633" s="129" t="str">
        <f t="shared" si="350"/>
        <v/>
      </c>
      <c r="S633" s="4" t="s">
        <v>12</v>
      </c>
      <c r="T633" s="5">
        <v>45798</v>
      </c>
      <c r="U633" s="6"/>
      <c r="V633" s="6"/>
      <c r="W633" s="6" t="str">
        <f t="shared" si="351"/>
        <v/>
      </c>
      <c r="X633" s="6" t="str">
        <f>IF(OR(U633="",V633=""),"",SUMIFS('تحميل المصنعيات'!$N:$N,'تحميل المصنعيات'!$F:$F,V$2,'تحميل المصنعيات'!$D:$D,T633))</f>
        <v/>
      </c>
      <c r="Y633" s="55" t="str">
        <f t="shared" si="336"/>
        <v/>
      </c>
      <c r="Z633" s="55" t="str">
        <f t="shared" si="337"/>
        <v/>
      </c>
      <c r="AA633" s="129" t="str">
        <f t="shared" si="363"/>
        <v/>
      </c>
      <c r="AC633" s="4" t="s">
        <v>12</v>
      </c>
      <c r="AD633" s="5">
        <v>45798</v>
      </c>
      <c r="AE633" s="6"/>
      <c r="AF633" s="6"/>
      <c r="AG633" s="6" t="str">
        <f t="shared" si="352"/>
        <v/>
      </c>
      <c r="AH633" s="6" t="str">
        <f>IF(OR(AE633="",AF633=""),"",SUMIFS('تحميل المصنعيات'!$N:$N,'تحميل المصنعيات'!$F:$F,AF$2,'تحميل المصنعيات'!$D:$D,AD633))</f>
        <v/>
      </c>
      <c r="AI633" s="55" t="str">
        <f t="shared" si="338"/>
        <v/>
      </c>
      <c r="AJ633" s="55" t="str">
        <f t="shared" si="353"/>
        <v/>
      </c>
      <c r="AK633" s="129" t="str">
        <f t="shared" si="364"/>
        <v/>
      </c>
      <c r="AM633" s="4" t="s">
        <v>12</v>
      </c>
      <c r="AN633" s="5">
        <v>45798</v>
      </c>
      <c r="AO633" s="6"/>
      <c r="AP633" s="6"/>
      <c r="AQ633" s="6" t="str">
        <f t="shared" si="354"/>
        <v/>
      </c>
      <c r="AR633" s="6" t="str">
        <f>IF(OR(AO633="",AP633=""),"",SUMIFS('تحميل المصنعيات'!$N:$N,'تحميل المصنعيات'!$F:$F,AP$2,'تحميل المصنعيات'!$D:$D,AN633))</f>
        <v/>
      </c>
      <c r="AS633" s="55" t="str">
        <f t="shared" si="339"/>
        <v/>
      </c>
      <c r="AT633" s="55" t="str">
        <f t="shared" si="340"/>
        <v/>
      </c>
      <c r="AU633" s="129" t="str">
        <f t="shared" si="365"/>
        <v/>
      </c>
      <c r="AW633" s="4" t="s">
        <v>12</v>
      </c>
      <c r="AX633" s="5">
        <v>45798</v>
      </c>
      <c r="AY633" s="6"/>
      <c r="AZ633" s="6"/>
      <c r="BA633" s="6" t="str">
        <f t="shared" si="355"/>
        <v/>
      </c>
      <c r="BB633" s="6" t="str">
        <f>IF(OR(AY633="",AZ633=""),"",SUMIFS('تحميل المصنعيات'!$N:$N,'تحميل المصنعيات'!$F:$F,AZ$2,'تحميل المصنعيات'!$D:$D,AX633))</f>
        <v/>
      </c>
      <c r="BC633" s="55" t="str">
        <f t="shared" si="341"/>
        <v/>
      </c>
      <c r="BD633" s="55" t="str">
        <f t="shared" si="356"/>
        <v/>
      </c>
      <c r="BE633" s="129" t="str">
        <f t="shared" si="366"/>
        <v/>
      </c>
      <c r="BG633" s="4" t="s">
        <v>12</v>
      </c>
      <c r="BH633" s="5">
        <v>45798</v>
      </c>
      <c r="BI633" s="6"/>
      <c r="BJ633" s="6"/>
      <c r="BK633" s="6" t="str">
        <f t="shared" si="357"/>
        <v/>
      </c>
      <c r="BL633" s="6" t="str">
        <f>IF(OR(BI633="",BJ633=""),"",SUMIFS('تحميل المصنعيات'!$N:$N,'تحميل المصنعيات'!$F:$F,BJ$2,'تحميل المصنعيات'!$D:$D,BH633))</f>
        <v/>
      </c>
      <c r="BM633" s="55" t="str">
        <f t="shared" si="342"/>
        <v/>
      </c>
      <c r="BN633" s="55" t="str">
        <f t="shared" si="343"/>
        <v/>
      </c>
      <c r="BO633" s="129" t="str">
        <f t="shared" si="367"/>
        <v/>
      </c>
      <c r="BQ633" s="4" t="s">
        <v>12</v>
      </c>
      <c r="BR633" s="5">
        <v>45798</v>
      </c>
      <c r="BS633" s="6"/>
      <c r="BT633" s="6"/>
      <c r="BU633" s="6" t="str">
        <f t="shared" si="358"/>
        <v/>
      </c>
      <c r="BV633" s="6" t="str">
        <f>IF(OR(BS633="",BT633=""),"",SUMIFS('تحميل المصنعيات'!$N:$N,'تحميل المصنعيات'!$F:$F,BT$2,'تحميل المصنعيات'!$D:$D,BR633))</f>
        <v/>
      </c>
      <c r="BW633" s="55" t="str">
        <f t="shared" si="344"/>
        <v/>
      </c>
      <c r="BX633" s="55" t="str">
        <f t="shared" si="359"/>
        <v/>
      </c>
      <c r="BY633" s="129" t="str">
        <f t="shared" si="368"/>
        <v/>
      </c>
      <c r="CA633" s="4" t="s">
        <v>12</v>
      </c>
      <c r="CB633" s="5">
        <v>45798</v>
      </c>
      <c r="CC633" s="6"/>
      <c r="CD633" s="6"/>
      <c r="CE633" s="6" t="str">
        <f t="shared" si="360"/>
        <v/>
      </c>
      <c r="CF633" s="6" t="str">
        <f>IF(OR(CC633="",CD633=""),"",SUMIFS('تحميل المصنعيات'!$N:$N,'تحميل المصنعيات'!$F:$F,CD$2,'تحميل المصنعيات'!$D:$D,CB633))</f>
        <v/>
      </c>
      <c r="CG633" s="55" t="str">
        <f t="shared" si="345"/>
        <v/>
      </c>
      <c r="CH633" s="55" t="str">
        <f t="shared" si="346"/>
        <v/>
      </c>
      <c r="CI633" s="129" t="str">
        <f t="shared" si="369"/>
        <v/>
      </c>
      <c r="CK633" s="4" t="s">
        <v>12</v>
      </c>
      <c r="CL633" s="5">
        <v>45798</v>
      </c>
      <c r="CM633" s="6"/>
      <c r="CN633" s="6"/>
      <c r="CO633" s="6" t="str">
        <f t="shared" si="361"/>
        <v/>
      </c>
      <c r="CP633" s="6" t="str">
        <f>IF(OR(CM633="",CN633=""),"",SUMIFS('تحميل المصنعيات'!$N:$N,'تحميل المصنعيات'!$F:$F,CN$2,'تحميل المصنعيات'!$D:$D,CL633))</f>
        <v/>
      </c>
      <c r="CQ633" s="55" t="str">
        <f t="shared" si="347"/>
        <v/>
      </c>
      <c r="CR633" s="55" t="str">
        <f t="shared" si="348"/>
        <v/>
      </c>
      <c r="CS633" s="129" t="str">
        <f t="shared" si="370"/>
        <v/>
      </c>
    </row>
    <row r="634" spans="9:97" x14ac:dyDescent="0.25">
      <c r="I634" s="4" t="s">
        <v>13</v>
      </c>
      <c r="J634" s="5">
        <v>45799</v>
      </c>
      <c r="K634" s="6"/>
      <c r="L634" s="6"/>
      <c r="M634" s="6" t="str">
        <f t="shared" si="349"/>
        <v/>
      </c>
      <c r="N634" s="6" t="str">
        <f>IF(OR(K634="",L634=""),"",SUMIFS('تحميل المصنعيات'!$N:$N,'تحميل المصنعيات'!$F:$F,L$2,'تحميل المصنعيات'!$D:$D,J634))</f>
        <v/>
      </c>
      <c r="O634" s="55" t="str">
        <f t="shared" si="335"/>
        <v/>
      </c>
      <c r="P634" s="55" t="str">
        <f t="shared" si="362"/>
        <v/>
      </c>
      <c r="Q634" s="129" t="str">
        <f t="shared" si="350"/>
        <v/>
      </c>
      <c r="S634" s="4" t="s">
        <v>13</v>
      </c>
      <c r="T634" s="5">
        <v>45799</v>
      </c>
      <c r="U634" s="6"/>
      <c r="V634" s="6"/>
      <c r="W634" s="6" t="str">
        <f t="shared" si="351"/>
        <v/>
      </c>
      <c r="X634" s="6" t="str">
        <f>IF(OR(U634="",V634=""),"",SUMIFS('تحميل المصنعيات'!$N:$N,'تحميل المصنعيات'!$F:$F,V$2,'تحميل المصنعيات'!$D:$D,T634))</f>
        <v/>
      </c>
      <c r="Y634" s="55" t="str">
        <f t="shared" si="336"/>
        <v/>
      </c>
      <c r="Z634" s="55" t="str">
        <f t="shared" si="337"/>
        <v/>
      </c>
      <c r="AA634" s="129" t="str">
        <f t="shared" si="363"/>
        <v/>
      </c>
      <c r="AC634" s="4" t="s">
        <v>13</v>
      </c>
      <c r="AD634" s="5">
        <v>45799</v>
      </c>
      <c r="AE634" s="6"/>
      <c r="AF634" s="6"/>
      <c r="AG634" s="6" t="str">
        <f t="shared" si="352"/>
        <v/>
      </c>
      <c r="AH634" s="6" t="str">
        <f>IF(OR(AE634="",AF634=""),"",SUMIFS('تحميل المصنعيات'!$N:$N,'تحميل المصنعيات'!$F:$F,AF$2,'تحميل المصنعيات'!$D:$D,AD634))</f>
        <v/>
      </c>
      <c r="AI634" s="55" t="str">
        <f t="shared" si="338"/>
        <v/>
      </c>
      <c r="AJ634" s="55" t="str">
        <f t="shared" si="353"/>
        <v/>
      </c>
      <c r="AK634" s="129" t="str">
        <f t="shared" si="364"/>
        <v/>
      </c>
      <c r="AM634" s="4" t="s">
        <v>13</v>
      </c>
      <c r="AN634" s="5">
        <v>45799</v>
      </c>
      <c r="AO634" s="6"/>
      <c r="AP634" s="6"/>
      <c r="AQ634" s="6" t="str">
        <f t="shared" si="354"/>
        <v/>
      </c>
      <c r="AR634" s="6" t="str">
        <f>IF(OR(AO634="",AP634=""),"",SUMIFS('تحميل المصنعيات'!$N:$N,'تحميل المصنعيات'!$F:$F,AP$2,'تحميل المصنعيات'!$D:$D,AN634))</f>
        <v/>
      </c>
      <c r="AS634" s="55" t="str">
        <f t="shared" si="339"/>
        <v/>
      </c>
      <c r="AT634" s="55" t="str">
        <f t="shared" si="340"/>
        <v/>
      </c>
      <c r="AU634" s="129" t="str">
        <f t="shared" si="365"/>
        <v/>
      </c>
      <c r="AW634" s="4" t="s">
        <v>13</v>
      </c>
      <c r="AX634" s="5">
        <v>45799</v>
      </c>
      <c r="AY634" s="6"/>
      <c r="AZ634" s="6"/>
      <c r="BA634" s="6" t="str">
        <f t="shared" si="355"/>
        <v/>
      </c>
      <c r="BB634" s="6" t="str">
        <f>IF(OR(AY634="",AZ634=""),"",SUMIFS('تحميل المصنعيات'!$N:$N,'تحميل المصنعيات'!$F:$F,AZ$2,'تحميل المصنعيات'!$D:$D,AX634))</f>
        <v/>
      </c>
      <c r="BC634" s="55" t="str">
        <f t="shared" si="341"/>
        <v/>
      </c>
      <c r="BD634" s="55" t="str">
        <f t="shared" si="356"/>
        <v/>
      </c>
      <c r="BE634" s="129" t="str">
        <f t="shared" si="366"/>
        <v/>
      </c>
      <c r="BG634" s="4" t="s">
        <v>13</v>
      </c>
      <c r="BH634" s="5">
        <v>45799</v>
      </c>
      <c r="BI634" s="6"/>
      <c r="BJ634" s="6"/>
      <c r="BK634" s="6" t="str">
        <f t="shared" si="357"/>
        <v/>
      </c>
      <c r="BL634" s="6" t="str">
        <f>IF(OR(BI634="",BJ634=""),"",SUMIFS('تحميل المصنعيات'!$N:$N,'تحميل المصنعيات'!$F:$F,BJ$2,'تحميل المصنعيات'!$D:$D,BH634))</f>
        <v/>
      </c>
      <c r="BM634" s="55" t="str">
        <f t="shared" si="342"/>
        <v/>
      </c>
      <c r="BN634" s="55" t="str">
        <f t="shared" si="343"/>
        <v/>
      </c>
      <c r="BO634" s="129" t="str">
        <f t="shared" si="367"/>
        <v/>
      </c>
      <c r="BQ634" s="4" t="s">
        <v>13</v>
      </c>
      <c r="BR634" s="5">
        <v>45799</v>
      </c>
      <c r="BS634" s="6"/>
      <c r="BT634" s="6"/>
      <c r="BU634" s="6" t="str">
        <f t="shared" si="358"/>
        <v/>
      </c>
      <c r="BV634" s="6" t="str">
        <f>IF(OR(BS634="",BT634=""),"",SUMIFS('تحميل المصنعيات'!$N:$N,'تحميل المصنعيات'!$F:$F,BT$2,'تحميل المصنعيات'!$D:$D,BR634))</f>
        <v/>
      </c>
      <c r="BW634" s="55" t="str">
        <f t="shared" si="344"/>
        <v/>
      </c>
      <c r="BX634" s="55" t="str">
        <f t="shared" si="359"/>
        <v/>
      </c>
      <c r="BY634" s="129" t="str">
        <f t="shared" si="368"/>
        <v/>
      </c>
      <c r="CA634" s="4" t="s">
        <v>13</v>
      </c>
      <c r="CB634" s="5">
        <v>45799</v>
      </c>
      <c r="CC634" s="6"/>
      <c r="CD634" s="6"/>
      <c r="CE634" s="6" t="str">
        <f t="shared" si="360"/>
        <v/>
      </c>
      <c r="CF634" s="6" t="str">
        <f>IF(OR(CC634="",CD634=""),"",SUMIFS('تحميل المصنعيات'!$N:$N,'تحميل المصنعيات'!$F:$F,CD$2,'تحميل المصنعيات'!$D:$D,CB634))</f>
        <v/>
      </c>
      <c r="CG634" s="55" t="str">
        <f t="shared" si="345"/>
        <v/>
      </c>
      <c r="CH634" s="55" t="str">
        <f t="shared" si="346"/>
        <v/>
      </c>
      <c r="CI634" s="129" t="str">
        <f t="shared" si="369"/>
        <v/>
      </c>
      <c r="CK634" s="4" t="s">
        <v>13</v>
      </c>
      <c r="CL634" s="5">
        <v>45799</v>
      </c>
      <c r="CM634" s="6"/>
      <c r="CN634" s="6"/>
      <c r="CO634" s="6" t="str">
        <f t="shared" si="361"/>
        <v/>
      </c>
      <c r="CP634" s="6" t="str">
        <f>IF(OR(CM634="",CN634=""),"",SUMIFS('تحميل المصنعيات'!$N:$N,'تحميل المصنعيات'!$F:$F,CN$2,'تحميل المصنعيات'!$D:$D,CL634))</f>
        <v/>
      </c>
      <c r="CQ634" s="55" t="str">
        <f t="shared" si="347"/>
        <v/>
      </c>
      <c r="CR634" s="55" t="str">
        <f t="shared" si="348"/>
        <v/>
      </c>
      <c r="CS634" s="129" t="str">
        <f t="shared" si="370"/>
        <v/>
      </c>
    </row>
    <row r="635" spans="9:97" x14ac:dyDescent="0.25">
      <c r="I635" s="132" t="s">
        <v>30</v>
      </c>
      <c r="J635" s="133">
        <v>45800</v>
      </c>
      <c r="K635" s="134"/>
      <c r="L635" s="134"/>
      <c r="M635" s="134" t="str">
        <f t="shared" si="349"/>
        <v/>
      </c>
      <c r="N635" s="134" t="str">
        <f>IF(OR(K635="",L635=""),"",SUMIFS('تحميل المصنعيات'!$N:$N,'تحميل المصنعيات'!$F:$F,L$2,'تحميل المصنعيات'!$D:$D,J635))</f>
        <v/>
      </c>
      <c r="O635" s="135" t="str">
        <f t="shared" si="335"/>
        <v/>
      </c>
      <c r="P635" s="135" t="str">
        <f t="shared" si="362"/>
        <v/>
      </c>
      <c r="Q635" s="132" t="str">
        <f t="shared" si="350"/>
        <v/>
      </c>
      <c r="S635" s="132" t="s">
        <v>30</v>
      </c>
      <c r="T635" s="133">
        <v>45800</v>
      </c>
      <c r="U635" s="134"/>
      <c r="V635" s="134"/>
      <c r="W635" s="134" t="str">
        <f t="shared" si="351"/>
        <v/>
      </c>
      <c r="X635" s="134" t="str">
        <f>IF(OR(U635="",V635=""),"",SUMIFS('تحميل المصنعيات'!$N:$N,'تحميل المصنعيات'!$F:$F,V$2,'تحميل المصنعيات'!$D:$D,T635))</f>
        <v/>
      </c>
      <c r="Y635" s="135" t="str">
        <f t="shared" si="336"/>
        <v/>
      </c>
      <c r="Z635" s="135" t="str">
        <f t="shared" si="337"/>
        <v/>
      </c>
      <c r="AA635" s="132" t="str">
        <f t="shared" si="363"/>
        <v/>
      </c>
      <c r="AC635" s="132" t="s">
        <v>30</v>
      </c>
      <c r="AD635" s="133">
        <v>45800</v>
      </c>
      <c r="AE635" s="134"/>
      <c r="AF635" s="134"/>
      <c r="AG635" s="134" t="str">
        <f t="shared" si="352"/>
        <v/>
      </c>
      <c r="AH635" s="134" t="str">
        <f>IF(OR(AE635="",AF635=""),"",SUMIFS('تحميل المصنعيات'!$N:$N,'تحميل المصنعيات'!$F:$F,AF$2,'تحميل المصنعيات'!$D:$D,AD635))</f>
        <v/>
      </c>
      <c r="AI635" s="135" t="str">
        <f t="shared" si="338"/>
        <v/>
      </c>
      <c r="AJ635" s="135" t="str">
        <f t="shared" si="353"/>
        <v/>
      </c>
      <c r="AK635" s="132" t="str">
        <f t="shared" si="364"/>
        <v/>
      </c>
      <c r="AM635" s="132" t="s">
        <v>30</v>
      </c>
      <c r="AN635" s="133">
        <v>45800</v>
      </c>
      <c r="AO635" s="134"/>
      <c r="AP635" s="134"/>
      <c r="AQ635" s="134" t="str">
        <f t="shared" si="354"/>
        <v/>
      </c>
      <c r="AR635" s="134" t="str">
        <f>IF(OR(AO635="",AP635=""),"",SUMIFS('تحميل المصنعيات'!$N:$N,'تحميل المصنعيات'!$F:$F,AP$2,'تحميل المصنعيات'!$D:$D,AN635))</f>
        <v/>
      </c>
      <c r="AS635" s="135" t="str">
        <f t="shared" si="339"/>
        <v/>
      </c>
      <c r="AT635" s="135" t="str">
        <f t="shared" si="340"/>
        <v/>
      </c>
      <c r="AU635" s="132" t="str">
        <f t="shared" si="365"/>
        <v/>
      </c>
      <c r="AW635" s="132" t="s">
        <v>30</v>
      </c>
      <c r="AX635" s="133">
        <v>45800</v>
      </c>
      <c r="AY635" s="134"/>
      <c r="AZ635" s="134"/>
      <c r="BA635" s="134" t="str">
        <f t="shared" si="355"/>
        <v/>
      </c>
      <c r="BB635" s="134" t="str">
        <f>IF(OR(AY635="",AZ635=""),"",SUMIFS('تحميل المصنعيات'!$N:$N,'تحميل المصنعيات'!$F:$F,AZ$2,'تحميل المصنعيات'!$D:$D,AX635))</f>
        <v/>
      </c>
      <c r="BC635" s="135" t="str">
        <f t="shared" si="341"/>
        <v/>
      </c>
      <c r="BD635" s="135" t="str">
        <f t="shared" si="356"/>
        <v/>
      </c>
      <c r="BE635" s="132" t="str">
        <f t="shared" si="366"/>
        <v/>
      </c>
      <c r="BG635" s="132" t="s">
        <v>30</v>
      </c>
      <c r="BH635" s="133">
        <v>45800</v>
      </c>
      <c r="BI635" s="134"/>
      <c r="BJ635" s="134"/>
      <c r="BK635" s="134" t="str">
        <f t="shared" si="357"/>
        <v/>
      </c>
      <c r="BL635" s="134" t="str">
        <f>IF(OR(BI635="",BJ635=""),"",SUMIFS('تحميل المصنعيات'!$N:$N,'تحميل المصنعيات'!$F:$F,BJ$2,'تحميل المصنعيات'!$D:$D,BH635))</f>
        <v/>
      </c>
      <c r="BM635" s="135" t="str">
        <f t="shared" si="342"/>
        <v/>
      </c>
      <c r="BN635" s="135" t="str">
        <f t="shared" si="343"/>
        <v/>
      </c>
      <c r="BO635" s="132" t="str">
        <f t="shared" si="367"/>
        <v/>
      </c>
      <c r="BQ635" s="132" t="s">
        <v>30</v>
      </c>
      <c r="BR635" s="133">
        <v>45800</v>
      </c>
      <c r="BS635" s="134"/>
      <c r="BT635" s="134"/>
      <c r="BU635" s="134" t="str">
        <f t="shared" si="358"/>
        <v/>
      </c>
      <c r="BV635" s="134" t="str">
        <f>IF(OR(BS635="",BT635=""),"",SUMIFS('تحميل المصنعيات'!$N:$N,'تحميل المصنعيات'!$F:$F,BT$2,'تحميل المصنعيات'!$D:$D,BR635))</f>
        <v/>
      </c>
      <c r="BW635" s="135" t="str">
        <f t="shared" si="344"/>
        <v/>
      </c>
      <c r="BX635" s="135" t="str">
        <f t="shared" si="359"/>
        <v/>
      </c>
      <c r="BY635" s="132" t="str">
        <f t="shared" si="368"/>
        <v/>
      </c>
      <c r="CA635" s="132" t="s">
        <v>30</v>
      </c>
      <c r="CB635" s="133">
        <v>45800</v>
      </c>
      <c r="CC635" s="134"/>
      <c r="CD635" s="134"/>
      <c r="CE635" s="134" t="str">
        <f t="shared" si="360"/>
        <v/>
      </c>
      <c r="CF635" s="134" t="str">
        <f>IF(OR(CC635="",CD635=""),"",SUMIFS('تحميل المصنعيات'!$N:$N,'تحميل المصنعيات'!$F:$F,CD$2,'تحميل المصنعيات'!$D:$D,CB635))</f>
        <v/>
      </c>
      <c r="CG635" s="135" t="str">
        <f t="shared" si="345"/>
        <v/>
      </c>
      <c r="CH635" s="135" t="str">
        <f t="shared" si="346"/>
        <v/>
      </c>
      <c r="CI635" s="132" t="str">
        <f t="shared" si="369"/>
        <v/>
      </c>
      <c r="CK635" s="132" t="s">
        <v>30</v>
      </c>
      <c r="CL635" s="133">
        <v>45800</v>
      </c>
      <c r="CM635" s="134"/>
      <c r="CN635" s="134"/>
      <c r="CO635" s="134" t="str">
        <f t="shared" si="361"/>
        <v/>
      </c>
      <c r="CP635" s="134" t="str">
        <f>IF(OR(CM635="",CN635=""),"",SUMIFS('تحميل المصنعيات'!$N:$N,'تحميل المصنعيات'!$F:$F,CN$2,'تحميل المصنعيات'!$D:$D,CL635))</f>
        <v/>
      </c>
      <c r="CQ635" s="135" t="str">
        <f t="shared" si="347"/>
        <v/>
      </c>
      <c r="CR635" s="135" t="str">
        <f t="shared" si="348"/>
        <v/>
      </c>
      <c r="CS635" s="132" t="str">
        <f t="shared" si="370"/>
        <v/>
      </c>
    </row>
    <row r="636" spans="9:97" x14ac:dyDescent="0.25">
      <c r="I636" s="4" t="s">
        <v>8</v>
      </c>
      <c r="J636" s="5">
        <v>45801</v>
      </c>
      <c r="K636" s="6"/>
      <c r="L636" s="6"/>
      <c r="M636" s="6" t="str">
        <f t="shared" si="349"/>
        <v/>
      </c>
      <c r="N636" s="6" t="str">
        <f>IF(OR(K636="",L636=""),"",SUMIFS('تحميل المصنعيات'!$N:$N,'تحميل المصنعيات'!$F:$F,L$2,'تحميل المصنعيات'!$D:$D,J636))</f>
        <v/>
      </c>
      <c r="O636" s="55" t="str">
        <f t="shared" si="335"/>
        <v/>
      </c>
      <c r="P636" s="55" t="str">
        <f t="shared" si="362"/>
        <v/>
      </c>
      <c r="Q636" s="129" t="str">
        <f t="shared" si="350"/>
        <v/>
      </c>
      <c r="S636" s="4" t="s">
        <v>8</v>
      </c>
      <c r="T636" s="5">
        <v>45801</v>
      </c>
      <c r="U636" s="6"/>
      <c r="V636" s="6"/>
      <c r="W636" s="6" t="str">
        <f t="shared" si="351"/>
        <v/>
      </c>
      <c r="X636" s="6" t="str">
        <f>IF(OR(U636="",V636=""),"",SUMIFS('تحميل المصنعيات'!$N:$N,'تحميل المصنعيات'!$F:$F,V$2,'تحميل المصنعيات'!$D:$D,T636))</f>
        <v/>
      </c>
      <c r="Y636" s="55" t="str">
        <f t="shared" si="336"/>
        <v/>
      </c>
      <c r="Z636" s="55" t="str">
        <f t="shared" si="337"/>
        <v/>
      </c>
      <c r="AA636" s="129" t="str">
        <f t="shared" si="363"/>
        <v/>
      </c>
      <c r="AC636" s="4" t="s">
        <v>8</v>
      </c>
      <c r="AD636" s="5">
        <v>45801</v>
      </c>
      <c r="AE636" s="6"/>
      <c r="AF636" s="6"/>
      <c r="AG636" s="6" t="str">
        <f t="shared" si="352"/>
        <v/>
      </c>
      <c r="AH636" s="6" t="str">
        <f>IF(OR(AE636="",AF636=""),"",SUMIFS('تحميل المصنعيات'!$N:$N,'تحميل المصنعيات'!$F:$F,AF$2,'تحميل المصنعيات'!$D:$D,AD636))</f>
        <v/>
      </c>
      <c r="AI636" s="55" t="str">
        <f t="shared" si="338"/>
        <v/>
      </c>
      <c r="AJ636" s="55" t="str">
        <f t="shared" si="353"/>
        <v/>
      </c>
      <c r="AK636" s="129" t="str">
        <f t="shared" si="364"/>
        <v/>
      </c>
      <c r="AM636" s="4" t="s">
        <v>8</v>
      </c>
      <c r="AN636" s="5">
        <v>45801</v>
      </c>
      <c r="AO636" s="6"/>
      <c r="AP636" s="6"/>
      <c r="AQ636" s="6" t="str">
        <f t="shared" si="354"/>
        <v/>
      </c>
      <c r="AR636" s="6" t="str">
        <f>IF(OR(AO636="",AP636=""),"",SUMIFS('تحميل المصنعيات'!$N:$N,'تحميل المصنعيات'!$F:$F,AP$2,'تحميل المصنعيات'!$D:$D,AN636))</f>
        <v/>
      </c>
      <c r="AS636" s="55" t="str">
        <f t="shared" si="339"/>
        <v/>
      </c>
      <c r="AT636" s="55" t="str">
        <f t="shared" si="340"/>
        <v/>
      </c>
      <c r="AU636" s="129" t="str">
        <f t="shared" si="365"/>
        <v/>
      </c>
      <c r="AW636" s="4" t="s">
        <v>8</v>
      </c>
      <c r="AX636" s="5">
        <v>45801</v>
      </c>
      <c r="AY636" s="6"/>
      <c r="AZ636" s="6"/>
      <c r="BA636" s="6" t="str">
        <f t="shared" si="355"/>
        <v/>
      </c>
      <c r="BB636" s="6" t="str">
        <f>IF(OR(AY636="",AZ636=""),"",SUMIFS('تحميل المصنعيات'!$N:$N,'تحميل المصنعيات'!$F:$F,AZ$2,'تحميل المصنعيات'!$D:$D,AX636))</f>
        <v/>
      </c>
      <c r="BC636" s="55" t="str">
        <f t="shared" si="341"/>
        <v/>
      </c>
      <c r="BD636" s="55" t="str">
        <f t="shared" si="356"/>
        <v/>
      </c>
      <c r="BE636" s="129" t="str">
        <f t="shared" si="366"/>
        <v/>
      </c>
      <c r="BG636" s="4" t="s">
        <v>8</v>
      </c>
      <c r="BH636" s="5">
        <v>45801</v>
      </c>
      <c r="BI636" s="6"/>
      <c r="BJ636" s="6"/>
      <c r="BK636" s="6" t="str">
        <f t="shared" si="357"/>
        <v/>
      </c>
      <c r="BL636" s="6" t="str">
        <f>IF(OR(BI636="",BJ636=""),"",SUMIFS('تحميل المصنعيات'!$N:$N,'تحميل المصنعيات'!$F:$F,BJ$2,'تحميل المصنعيات'!$D:$D,BH636))</f>
        <v/>
      </c>
      <c r="BM636" s="55" t="str">
        <f t="shared" si="342"/>
        <v/>
      </c>
      <c r="BN636" s="55" t="str">
        <f t="shared" si="343"/>
        <v/>
      </c>
      <c r="BO636" s="129" t="str">
        <f t="shared" si="367"/>
        <v/>
      </c>
      <c r="BQ636" s="4" t="s">
        <v>8</v>
      </c>
      <c r="BR636" s="5">
        <v>45801</v>
      </c>
      <c r="BS636" s="6"/>
      <c r="BT636" s="6"/>
      <c r="BU636" s="6" t="str">
        <f t="shared" si="358"/>
        <v/>
      </c>
      <c r="BV636" s="6" t="str">
        <f>IF(OR(BS636="",BT636=""),"",SUMIFS('تحميل المصنعيات'!$N:$N,'تحميل المصنعيات'!$F:$F,BT$2,'تحميل المصنعيات'!$D:$D,BR636))</f>
        <v/>
      </c>
      <c r="BW636" s="55" t="str">
        <f t="shared" si="344"/>
        <v/>
      </c>
      <c r="BX636" s="55" t="str">
        <f t="shared" si="359"/>
        <v/>
      </c>
      <c r="BY636" s="129" t="str">
        <f t="shared" si="368"/>
        <v/>
      </c>
      <c r="CA636" s="4" t="s">
        <v>8</v>
      </c>
      <c r="CB636" s="5">
        <v>45801</v>
      </c>
      <c r="CC636" s="6"/>
      <c r="CD636" s="6"/>
      <c r="CE636" s="6" t="str">
        <f t="shared" si="360"/>
        <v/>
      </c>
      <c r="CF636" s="6" t="str">
        <f>IF(OR(CC636="",CD636=""),"",SUMIFS('تحميل المصنعيات'!$N:$N,'تحميل المصنعيات'!$F:$F,CD$2,'تحميل المصنعيات'!$D:$D,CB636))</f>
        <v/>
      </c>
      <c r="CG636" s="55" t="str">
        <f t="shared" si="345"/>
        <v/>
      </c>
      <c r="CH636" s="55" t="str">
        <f t="shared" si="346"/>
        <v/>
      </c>
      <c r="CI636" s="129" t="str">
        <f t="shared" si="369"/>
        <v/>
      </c>
      <c r="CK636" s="4" t="s">
        <v>8</v>
      </c>
      <c r="CL636" s="5">
        <v>45801</v>
      </c>
      <c r="CM636" s="6"/>
      <c r="CN636" s="6"/>
      <c r="CO636" s="6" t="str">
        <f t="shared" si="361"/>
        <v/>
      </c>
      <c r="CP636" s="6" t="str">
        <f>IF(OR(CM636="",CN636=""),"",SUMIFS('تحميل المصنعيات'!$N:$N,'تحميل المصنعيات'!$F:$F,CN$2,'تحميل المصنعيات'!$D:$D,CL636))</f>
        <v/>
      </c>
      <c r="CQ636" s="55" t="str">
        <f t="shared" si="347"/>
        <v/>
      </c>
      <c r="CR636" s="55" t="str">
        <f t="shared" si="348"/>
        <v/>
      </c>
      <c r="CS636" s="129" t="str">
        <f t="shared" si="370"/>
        <v/>
      </c>
    </row>
    <row r="637" spans="9:97" x14ac:dyDescent="0.25">
      <c r="I637" s="4" t="s">
        <v>9</v>
      </c>
      <c r="J637" s="5">
        <v>45802</v>
      </c>
      <c r="K637" s="6"/>
      <c r="L637" s="6"/>
      <c r="M637" s="6" t="str">
        <f t="shared" si="349"/>
        <v/>
      </c>
      <c r="N637" s="6" t="str">
        <f>IF(OR(K637="",L637=""),"",SUMIFS('تحميل المصنعيات'!$N:$N,'تحميل المصنعيات'!$F:$F,L$2,'تحميل المصنعيات'!$D:$D,J637))</f>
        <v/>
      </c>
      <c r="O637" s="55" t="str">
        <f t="shared" si="335"/>
        <v/>
      </c>
      <c r="P637" s="55" t="str">
        <f t="shared" si="362"/>
        <v/>
      </c>
      <c r="Q637" s="129" t="str">
        <f t="shared" si="350"/>
        <v/>
      </c>
      <c r="S637" s="4" t="s">
        <v>9</v>
      </c>
      <c r="T637" s="5">
        <v>45802</v>
      </c>
      <c r="U637" s="6"/>
      <c r="V637" s="6"/>
      <c r="W637" s="6" t="str">
        <f t="shared" si="351"/>
        <v/>
      </c>
      <c r="X637" s="6" t="str">
        <f>IF(OR(U637="",V637=""),"",SUMIFS('تحميل المصنعيات'!$N:$N,'تحميل المصنعيات'!$F:$F,V$2,'تحميل المصنعيات'!$D:$D,T637))</f>
        <v/>
      </c>
      <c r="Y637" s="55" t="str">
        <f t="shared" si="336"/>
        <v/>
      </c>
      <c r="Z637" s="55" t="str">
        <f t="shared" si="337"/>
        <v/>
      </c>
      <c r="AA637" s="129" t="str">
        <f t="shared" si="363"/>
        <v/>
      </c>
      <c r="AC637" s="4" t="s">
        <v>9</v>
      </c>
      <c r="AD637" s="5">
        <v>45802</v>
      </c>
      <c r="AE637" s="6"/>
      <c r="AF637" s="6"/>
      <c r="AG637" s="6" t="str">
        <f t="shared" si="352"/>
        <v/>
      </c>
      <c r="AH637" s="6" t="str">
        <f>IF(OR(AE637="",AF637=""),"",SUMIFS('تحميل المصنعيات'!$N:$N,'تحميل المصنعيات'!$F:$F,AF$2,'تحميل المصنعيات'!$D:$D,AD637))</f>
        <v/>
      </c>
      <c r="AI637" s="55" t="str">
        <f t="shared" si="338"/>
        <v/>
      </c>
      <c r="AJ637" s="55" t="str">
        <f t="shared" si="353"/>
        <v/>
      </c>
      <c r="AK637" s="129" t="str">
        <f t="shared" si="364"/>
        <v/>
      </c>
      <c r="AM637" s="4" t="s">
        <v>9</v>
      </c>
      <c r="AN637" s="5">
        <v>45802</v>
      </c>
      <c r="AO637" s="6"/>
      <c r="AP637" s="6"/>
      <c r="AQ637" s="6" t="str">
        <f t="shared" si="354"/>
        <v/>
      </c>
      <c r="AR637" s="6" t="str">
        <f>IF(OR(AO637="",AP637=""),"",SUMIFS('تحميل المصنعيات'!$N:$N,'تحميل المصنعيات'!$F:$F,AP$2,'تحميل المصنعيات'!$D:$D,AN637))</f>
        <v/>
      </c>
      <c r="AS637" s="55" t="str">
        <f t="shared" si="339"/>
        <v/>
      </c>
      <c r="AT637" s="55" t="str">
        <f t="shared" si="340"/>
        <v/>
      </c>
      <c r="AU637" s="129" t="str">
        <f t="shared" si="365"/>
        <v/>
      </c>
      <c r="AW637" s="4" t="s">
        <v>9</v>
      </c>
      <c r="AX637" s="5">
        <v>45802</v>
      </c>
      <c r="AY637" s="6"/>
      <c r="AZ637" s="6"/>
      <c r="BA637" s="6" t="str">
        <f t="shared" si="355"/>
        <v/>
      </c>
      <c r="BB637" s="6" t="str">
        <f>IF(OR(AY637="",AZ637=""),"",SUMIFS('تحميل المصنعيات'!$N:$N,'تحميل المصنعيات'!$F:$F,AZ$2,'تحميل المصنعيات'!$D:$D,AX637))</f>
        <v/>
      </c>
      <c r="BC637" s="55" t="str">
        <f t="shared" si="341"/>
        <v/>
      </c>
      <c r="BD637" s="55" t="str">
        <f t="shared" si="356"/>
        <v/>
      </c>
      <c r="BE637" s="129" t="str">
        <f t="shared" si="366"/>
        <v/>
      </c>
      <c r="BG637" s="4" t="s">
        <v>9</v>
      </c>
      <c r="BH637" s="5">
        <v>45802</v>
      </c>
      <c r="BI637" s="6"/>
      <c r="BJ637" s="6"/>
      <c r="BK637" s="6" t="str">
        <f t="shared" si="357"/>
        <v/>
      </c>
      <c r="BL637" s="6" t="str">
        <f>IF(OR(BI637="",BJ637=""),"",SUMIFS('تحميل المصنعيات'!$N:$N,'تحميل المصنعيات'!$F:$F,BJ$2,'تحميل المصنعيات'!$D:$D,BH637))</f>
        <v/>
      </c>
      <c r="BM637" s="55" t="str">
        <f t="shared" si="342"/>
        <v/>
      </c>
      <c r="BN637" s="55" t="str">
        <f t="shared" si="343"/>
        <v/>
      </c>
      <c r="BO637" s="129" t="str">
        <f t="shared" si="367"/>
        <v/>
      </c>
      <c r="BQ637" s="4" t="s">
        <v>9</v>
      </c>
      <c r="BR637" s="5">
        <v>45802</v>
      </c>
      <c r="BS637" s="6"/>
      <c r="BT637" s="6"/>
      <c r="BU637" s="6" t="str">
        <f t="shared" si="358"/>
        <v/>
      </c>
      <c r="BV637" s="6" t="str">
        <f>IF(OR(BS637="",BT637=""),"",SUMIFS('تحميل المصنعيات'!$N:$N,'تحميل المصنعيات'!$F:$F,BT$2,'تحميل المصنعيات'!$D:$D,BR637))</f>
        <v/>
      </c>
      <c r="BW637" s="55" t="str">
        <f t="shared" si="344"/>
        <v/>
      </c>
      <c r="BX637" s="55" t="str">
        <f t="shared" si="359"/>
        <v/>
      </c>
      <c r="BY637" s="129" t="str">
        <f t="shared" si="368"/>
        <v/>
      </c>
      <c r="CA637" s="4" t="s">
        <v>9</v>
      </c>
      <c r="CB637" s="5">
        <v>45802</v>
      </c>
      <c r="CC637" s="6"/>
      <c r="CD637" s="6"/>
      <c r="CE637" s="6" t="str">
        <f t="shared" si="360"/>
        <v/>
      </c>
      <c r="CF637" s="6" t="str">
        <f>IF(OR(CC637="",CD637=""),"",SUMIFS('تحميل المصنعيات'!$N:$N,'تحميل المصنعيات'!$F:$F,CD$2,'تحميل المصنعيات'!$D:$D,CB637))</f>
        <v/>
      </c>
      <c r="CG637" s="55" t="str">
        <f t="shared" si="345"/>
        <v/>
      </c>
      <c r="CH637" s="55" t="str">
        <f t="shared" si="346"/>
        <v/>
      </c>
      <c r="CI637" s="129" t="str">
        <f t="shared" si="369"/>
        <v/>
      </c>
      <c r="CK637" s="4" t="s">
        <v>9</v>
      </c>
      <c r="CL637" s="5">
        <v>45802</v>
      </c>
      <c r="CM637" s="6"/>
      <c r="CN637" s="6"/>
      <c r="CO637" s="6" t="str">
        <f t="shared" si="361"/>
        <v/>
      </c>
      <c r="CP637" s="6" t="str">
        <f>IF(OR(CM637="",CN637=""),"",SUMIFS('تحميل المصنعيات'!$N:$N,'تحميل المصنعيات'!$F:$F,CN$2,'تحميل المصنعيات'!$D:$D,CL637))</f>
        <v/>
      </c>
      <c r="CQ637" s="55" t="str">
        <f t="shared" si="347"/>
        <v/>
      </c>
      <c r="CR637" s="55" t="str">
        <f t="shared" si="348"/>
        <v/>
      </c>
      <c r="CS637" s="129" t="str">
        <f t="shared" si="370"/>
        <v/>
      </c>
    </row>
    <row r="638" spans="9:97" x14ac:dyDescent="0.25">
      <c r="I638" s="4" t="s">
        <v>10</v>
      </c>
      <c r="J638" s="5">
        <v>45803</v>
      </c>
      <c r="K638" s="6"/>
      <c r="L638" s="6"/>
      <c r="M638" s="6" t="str">
        <f t="shared" si="349"/>
        <v/>
      </c>
      <c r="N638" s="6" t="str">
        <f>IF(OR(K638="",L638=""),"",SUMIFS('تحميل المصنعيات'!$N:$N,'تحميل المصنعيات'!$F:$F,L$2,'تحميل المصنعيات'!$D:$D,J638))</f>
        <v/>
      </c>
      <c r="O638" s="55" t="str">
        <f t="shared" si="335"/>
        <v/>
      </c>
      <c r="P638" s="55" t="str">
        <f t="shared" si="362"/>
        <v/>
      </c>
      <c r="Q638" s="129" t="str">
        <f t="shared" si="350"/>
        <v/>
      </c>
      <c r="S638" s="4" t="s">
        <v>10</v>
      </c>
      <c r="T638" s="5">
        <v>45803</v>
      </c>
      <c r="U638" s="6"/>
      <c r="V638" s="6"/>
      <c r="W638" s="6" t="str">
        <f t="shared" si="351"/>
        <v/>
      </c>
      <c r="X638" s="6" t="str">
        <f>IF(OR(U638="",V638=""),"",SUMIFS('تحميل المصنعيات'!$N:$N,'تحميل المصنعيات'!$F:$F,V$2,'تحميل المصنعيات'!$D:$D,T638))</f>
        <v/>
      </c>
      <c r="Y638" s="55" t="str">
        <f t="shared" si="336"/>
        <v/>
      </c>
      <c r="Z638" s="55" t="str">
        <f t="shared" si="337"/>
        <v/>
      </c>
      <c r="AA638" s="129" t="str">
        <f t="shared" si="363"/>
        <v/>
      </c>
      <c r="AC638" s="4" t="s">
        <v>10</v>
      </c>
      <c r="AD638" s="5">
        <v>45803</v>
      </c>
      <c r="AE638" s="6"/>
      <c r="AF638" s="6"/>
      <c r="AG638" s="6" t="str">
        <f t="shared" si="352"/>
        <v/>
      </c>
      <c r="AH638" s="6" t="str">
        <f>IF(OR(AE638="",AF638=""),"",SUMIFS('تحميل المصنعيات'!$N:$N,'تحميل المصنعيات'!$F:$F,AF$2,'تحميل المصنعيات'!$D:$D,AD638))</f>
        <v/>
      </c>
      <c r="AI638" s="55" t="str">
        <f t="shared" si="338"/>
        <v/>
      </c>
      <c r="AJ638" s="55" t="str">
        <f t="shared" si="353"/>
        <v/>
      </c>
      <c r="AK638" s="129" t="str">
        <f t="shared" si="364"/>
        <v/>
      </c>
      <c r="AM638" s="4" t="s">
        <v>10</v>
      </c>
      <c r="AN638" s="5">
        <v>45803</v>
      </c>
      <c r="AO638" s="6"/>
      <c r="AP638" s="6"/>
      <c r="AQ638" s="6" t="str">
        <f t="shared" si="354"/>
        <v/>
      </c>
      <c r="AR638" s="6" t="str">
        <f>IF(OR(AO638="",AP638=""),"",SUMIFS('تحميل المصنعيات'!$N:$N,'تحميل المصنعيات'!$F:$F,AP$2,'تحميل المصنعيات'!$D:$D,AN638))</f>
        <v/>
      </c>
      <c r="AS638" s="55" t="str">
        <f t="shared" si="339"/>
        <v/>
      </c>
      <c r="AT638" s="55" t="str">
        <f t="shared" si="340"/>
        <v/>
      </c>
      <c r="AU638" s="129" t="str">
        <f t="shared" si="365"/>
        <v/>
      </c>
      <c r="AW638" s="4" t="s">
        <v>10</v>
      </c>
      <c r="AX638" s="5">
        <v>45803</v>
      </c>
      <c r="AY638" s="6"/>
      <c r="AZ638" s="6"/>
      <c r="BA638" s="6" t="str">
        <f t="shared" si="355"/>
        <v/>
      </c>
      <c r="BB638" s="6" t="str">
        <f>IF(OR(AY638="",AZ638=""),"",SUMIFS('تحميل المصنعيات'!$N:$N,'تحميل المصنعيات'!$F:$F,AZ$2,'تحميل المصنعيات'!$D:$D,AX638))</f>
        <v/>
      </c>
      <c r="BC638" s="55" t="str">
        <f t="shared" si="341"/>
        <v/>
      </c>
      <c r="BD638" s="55" t="str">
        <f t="shared" si="356"/>
        <v/>
      </c>
      <c r="BE638" s="129" t="str">
        <f t="shared" si="366"/>
        <v/>
      </c>
      <c r="BG638" s="4" t="s">
        <v>10</v>
      </c>
      <c r="BH638" s="5">
        <v>45803</v>
      </c>
      <c r="BI638" s="6"/>
      <c r="BJ638" s="6"/>
      <c r="BK638" s="6" t="str">
        <f t="shared" si="357"/>
        <v/>
      </c>
      <c r="BL638" s="6" t="str">
        <f>IF(OR(BI638="",BJ638=""),"",SUMIFS('تحميل المصنعيات'!$N:$N,'تحميل المصنعيات'!$F:$F,BJ$2,'تحميل المصنعيات'!$D:$D,BH638))</f>
        <v/>
      </c>
      <c r="BM638" s="55" t="str">
        <f t="shared" si="342"/>
        <v/>
      </c>
      <c r="BN638" s="55" t="str">
        <f t="shared" si="343"/>
        <v/>
      </c>
      <c r="BO638" s="129" t="str">
        <f t="shared" si="367"/>
        <v/>
      </c>
      <c r="BQ638" s="4" t="s">
        <v>10</v>
      </c>
      <c r="BR638" s="5">
        <v>45803</v>
      </c>
      <c r="BS638" s="6"/>
      <c r="BT638" s="6"/>
      <c r="BU638" s="6" t="str">
        <f t="shared" si="358"/>
        <v/>
      </c>
      <c r="BV638" s="6" t="str">
        <f>IF(OR(BS638="",BT638=""),"",SUMIFS('تحميل المصنعيات'!$N:$N,'تحميل المصنعيات'!$F:$F,BT$2,'تحميل المصنعيات'!$D:$D,BR638))</f>
        <v/>
      </c>
      <c r="BW638" s="55" t="str">
        <f t="shared" si="344"/>
        <v/>
      </c>
      <c r="BX638" s="55" t="str">
        <f t="shared" si="359"/>
        <v/>
      </c>
      <c r="BY638" s="129" t="str">
        <f t="shared" si="368"/>
        <v/>
      </c>
      <c r="CA638" s="4" t="s">
        <v>10</v>
      </c>
      <c r="CB638" s="5">
        <v>45803</v>
      </c>
      <c r="CC638" s="6"/>
      <c r="CD638" s="6"/>
      <c r="CE638" s="6" t="str">
        <f t="shared" si="360"/>
        <v/>
      </c>
      <c r="CF638" s="6" t="str">
        <f>IF(OR(CC638="",CD638=""),"",SUMIFS('تحميل المصنعيات'!$N:$N,'تحميل المصنعيات'!$F:$F,CD$2,'تحميل المصنعيات'!$D:$D,CB638))</f>
        <v/>
      </c>
      <c r="CG638" s="55" t="str">
        <f t="shared" si="345"/>
        <v/>
      </c>
      <c r="CH638" s="55" t="str">
        <f t="shared" si="346"/>
        <v/>
      </c>
      <c r="CI638" s="129" t="str">
        <f t="shared" si="369"/>
        <v/>
      </c>
      <c r="CK638" s="4" t="s">
        <v>10</v>
      </c>
      <c r="CL638" s="5">
        <v>45803</v>
      </c>
      <c r="CM638" s="6"/>
      <c r="CN638" s="6"/>
      <c r="CO638" s="6" t="str">
        <f t="shared" si="361"/>
        <v/>
      </c>
      <c r="CP638" s="6" t="str">
        <f>IF(OR(CM638="",CN638=""),"",SUMIFS('تحميل المصنعيات'!$N:$N,'تحميل المصنعيات'!$F:$F,CN$2,'تحميل المصنعيات'!$D:$D,CL638))</f>
        <v/>
      </c>
      <c r="CQ638" s="55" t="str">
        <f t="shared" si="347"/>
        <v/>
      </c>
      <c r="CR638" s="55" t="str">
        <f t="shared" si="348"/>
        <v/>
      </c>
      <c r="CS638" s="129" t="str">
        <f t="shared" si="370"/>
        <v/>
      </c>
    </row>
    <row r="639" spans="9:97" x14ac:dyDescent="0.25">
      <c r="I639" s="4" t="s">
        <v>11</v>
      </c>
      <c r="J639" s="5">
        <v>45804</v>
      </c>
      <c r="K639" s="6"/>
      <c r="L639" s="6"/>
      <c r="M639" s="6" t="str">
        <f t="shared" si="349"/>
        <v/>
      </c>
      <c r="N639" s="6" t="str">
        <f>IF(OR(K639="",L639=""),"",SUMIFS('تحميل المصنعيات'!$N:$N,'تحميل المصنعيات'!$F:$F,L$2,'تحميل المصنعيات'!$D:$D,J639))</f>
        <v/>
      </c>
      <c r="O639" s="55" t="str">
        <f t="shared" si="335"/>
        <v/>
      </c>
      <c r="P639" s="55" t="str">
        <f t="shared" si="362"/>
        <v/>
      </c>
      <c r="Q639" s="129" t="str">
        <f t="shared" si="350"/>
        <v/>
      </c>
      <c r="S639" s="4" t="s">
        <v>11</v>
      </c>
      <c r="T639" s="5">
        <v>45804</v>
      </c>
      <c r="U639" s="6"/>
      <c r="V639" s="6"/>
      <c r="W639" s="6" t="str">
        <f t="shared" si="351"/>
        <v/>
      </c>
      <c r="X639" s="6" t="str">
        <f>IF(OR(U639="",V639=""),"",SUMIFS('تحميل المصنعيات'!$N:$N,'تحميل المصنعيات'!$F:$F,V$2,'تحميل المصنعيات'!$D:$D,T639))</f>
        <v/>
      </c>
      <c r="Y639" s="55" t="str">
        <f t="shared" si="336"/>
        <v/>
      </c>
      <c r="Z639" s="55" t="str">
        <f t="shared" si="337"/>
        <v/>
      </c>
      <c r="AA639" s="129" t="str">
        <f t="shared" si="363"/>
        <v/>
      </c>
      <c r="AC639" s="4" t="s">
        <v>11</v>
      </c>
      <c r="AD639" s="5">
        <v>45804</v>
      </c>
      <c r="AE639" s="6"/>
      <c r="AF639" s="6"/>
      <c r="AG639" s="6" t="str">
        <f t="shared" si="352"/>
        <v/>
      </c>
      <c r="AH639" s="6" t="str">
        <f>IF(OR(AE639="",AF639=""),"",SUMIFS('تحميل المصنعيات'!$N:$N,'تحميل المصنعيات'!$F:$F,AF$2,'تحميل المصنعيات'!$D:$D,AD639))</f>
        <v/>
      </c>
      <c r="AI639" s="55" t="str">
        <f t="shared" si="338"/>
        <v/>
      </c>
      <c r="AJ639" s="55" t="str">
        <f t="shared" si="353"/>
        <v/>
      </c>
      <c r="AK639" s="129" t="str">
        <f t="shared" si="364"/>
        <v/>
      </c>
      <c r="AM639" s="4" t="s">
        <v>11</v>
      </c>
      <c r="AN639" s="5">
        <v>45804</v>
      </c>
      <c r="AO639" s="6"/>
      <c r="AP639" s="6"/>
      <c r="AQ639" s="6" t="str">
        <f t="shared" si="354"/>
        <v/>
      </c>
      <c r="AR639" s="6" t="str">
        <f>IF(OR(AO639="",AP639=""),"",SUMIFS('تحميل المصنعيات'!$N:$N,'تحميل المصنعيات'!$F:$F,AP$2,'تحميل المصنعيات'!$D:$D,AN639))</f>
        <v/>
      </c>
      <c r="AS639" s="55" t="str">
        <f t="shared" si="339"/>
        <v/>
      </c>
      <c r="AT639" s="55" t="str">
        <f t="shared" si="340"/>
        <v/>
      </c>
      <c r="AU639" s="129" t="str">
        <f t="shared" si="365"/>
        <v/>
      </c>
      <c r="AW639" s="4" t="s">
        <v>11</v>
      </c>
      <c r="AX639" s="5">
        <v>45804</v>
      </c>
      <c r="AY639" s="6"/>
      <c r="AZ639" s="6"/>
      <c r="BA639" s="6" t="str">
        <f t="shared" si="355"/>
        <v/>
      </c>
      <c r="BB639" s="6" t="str">
        <f>IF(OR(AY639="",AZ639=""),"",SUMIFS('تحميل المصنعيات'!$N:$N,'تحميل المصنعيات'!$F:$F,AZ$2,'تحميل المصنعيات'!$D:$D,AX639))</f>
        <v/>
      </c>
      <c r="BC639" s="55" t="str">
        <f t="shared" si="341"/>
        <v/>
      </c>
      <c r="BD639" s="55" t="str">
        <f t="shared" si="356"/>
        <v/>
      </c>
      <c r="BE639" s="129" t="str">
        <f t="shared" si="366"/>
        <v/>
      </c>
      <c r="BG639" s="4" t="s">
        <v>11</v>
      </c>
      <c r="BH639" s="5">
        <v>45804</v>
      </c>
      <c r="BI639" s="6"/>
      <c r="BJ639" s="6"/>
      <c r="BK639" s="6" t="str">
        <f t="shared" si="357"/>
        <v/>
      </c>
      <c r="BL639" s="6" t="str">
        <f>IF(OR(BI639="",BJ639=""),"",SUMIFS('تحميل المصنعيات'!$N:$N,'تحميل المصنعيات'!$F:$F,BJ$2,'تحميل المصنعيات'!$D:$D,BH639))</f>
        <v/>
      </c>
      <c r="BM639" s="55" t="str">
        <f t="shared" si="342"/>
        <v/>
      </c>
      <c r="BN639" s="55" t="str">
        <f t="shared" si="343"/>
        <v/>
      </c>
      <c r="BO639" s="129" t="str">
        <f t="shared" si="367"/>
        <v/>
      </c>
      <c r="BQ639" s="4" t="s">
        <v>11</v>
      </c>
      <c r="BR639" s="5">
        <v>45804</v>
      </c>
      <c r="BS639" s="6"/>
      <c r="BT639" s="6"/>
      <c r="BU639" s="6" t="str">
        <f t="shared" si="358"/>
        <v/>
      </c>
      <c r="BV639" s="6" t="str">
        <f>IF(OR(BS639="",BT639=""),"",SUMIFS('تحميل المصنعيات'!$N:$N,'تحميل المصنعيات'!$F:$F,BT$2,'تحميل المصنعيات'!$D:$D,BR639))</f>
        <v/>
      </c>
      <c r="BW639" s="55" t="str">
        <f t="shared" si="344"/>
        <v/>
      </c>
      <c r="BX639" s="55" t="str">
        <f t="shared" si="359"/>
        <v/>
      </c>
      <c r="BY639" s="129" t="str">
        <f t="shared" si="368"/>
        <v/>
      </c>
      <c r="CA639" s="4" t="s">
        <v>11</v>
      </c>
      <c r="CB639" s="5">
        <v>45804</v>
      </c>
      <c r="CC639" s="6"/>
      <c r="CD639" s="6"/>
      <c r="CE639" s="6" t="str">
        <f t="shared" si="360"/>
        <v/>
      </c>
      <c r="CF639" s="6" t="str">
        <f>IF(OR(CC639="",CD639=""),"",SUMIFS('تحميل المصنعيات'!$N:$N,'تحميل المصنعيات'!$F:$F,CD$2,'تحميل المصنعيات'!$D:$D,CB639))</f>
        <v/>
      </c>
      <c r="CG639" s="55" t="str">
        <f t="shared" si="345"/>
        <v/>
      </c>
      <c r="CH639" s="55" t="str">
        <f t="shared" si="346"/>
        <v/>
      </c>
      <c r="CI639" s="129" t="str">
        <f t="shared" si="369"/>
        <v/>
      </c>
      <c r="CK639" s="4" t="s">
        <v>11</v>
      </c>
      <c r="CL639" s="5">
        <v>45804</v>
      </c>
      <c r="CM639" s="6"/>
      <c r="CN639" s="6"/>
      <c r="CO639" s="6" t="str">
        <f t="shared" si="361"/>
        <v/>
      </c>
      <c r="CP639" s="6" t="str">
        <f>IF(OR(CM639="",CN639=""),"",SUMIFS('تحميل المصنعيات'!$N:$N,'تحميل المصنعيات'!$F:$F,CN$2,'تحميل المصنعيات'!$D:$D,CL639))</f>
        <v/>
      </c>
      <c r="CQ639" s="55" t="str">
        <f t="shared" si="347"/>
        <v/>
      </c>
      <c r="CR639" s="55" t="str">
        <f t="shared" si="348"/>
        <v/>
      </c>
      <c r="CS639" s="129" t="str">
        <f t="shared" si="370"/>
        <v/>
      </c>
    </row>
    <row r="640" spans="9:97" x14ac:dyDescent="0.25">
      <c r="I640" s="4" t="s">
        <v>12</v>
      </c>
      <c r="J640" s="5">
        <v>45805</v>
      </c>
      <c r="K640" s="6"/>
      <c r="L640" s="6"/>
      <c r="M640" s="6" t="str">
        <f t="shared" si="349"/>
        <v/>
      </c>
      <c r="N640" s="6" t="str">
        <f>IF(OR(K640="",L640=""),"",SUMIFS('تحميل المصنعيات'!$N:$N,'تحميل المصنعيات'!$F:$F,L$2,'تحميل المصنعيات'!$D:$D,J640))</f>
        <v/>
      </c>
      <c r="O640" s="55" t="str">
        <f t="shared" si="335"/>
        <v/>
      </c>
      <c r="P640" s="55" t="str">
        <f t="shared" si="362"/>
        <v/>
      </c>
      <c r="Q640" s="129" t="str">
        <f t="shared" si="350"/>
        <v/>
      </c>
      <c r="S640" s="4" t="s">
        <v>12</v>
      </c>
      <c r="T640" s="5">
        <v>45805</v>
      </c>
      <c r="U640" s="6"/>
      <c r="V640" s="6"/>
      <c r="W640" s="6" t="str">
        <f t="shared" si="351"/>
        <v/>
      </c>
      <c r="X640" s="6" t="str">
        <f>IF(OR(U640="",V640=""),"",SUMIFS('تحميل المصنعيات'!$N:$N,'تحميل المصنعيات'!$F:$F,V$2,'تحميل المصنعيات'!$D:$D,T640))</f>
        <v/>
      </c>
      <c r="Y640" s="55" t="str">
        <f t="shared" si="336"/>
        <v/>
      </c>
      <c r="Z640" s="55" t="str">
        <f t="shared" si="337"/>
        <v/>
      </c>
      <c r="AA640" s="129" t="str">
        <f t="shared" si="363"/>
        <v/>
      </c>
      <c r="AC640" s="4" t="s">
        <v>12</v>
      </c>
      <c r="AD640" s="5">
        <v>45805</v>
      </c>
      <c r="AE640" s="6"/>
      <c r="AF640" s="6"/>
      <c r="AG640" s="6" t="str">
        <f t="shared" si="352"/>
        <v/>
      </c>
      <c r="AH640" s="6" t="str">
        <f>IF(OR(AE640="",AF640=""),"",SUMIFS('تحميل المصنعيات'!$N:$N,'تحميل المصنعيات'!$F:$F,AF$2,'تحميل المصنعيات'!$D:$D,AD640))</f>
        <v/>
      </c>
      <c r="AI640" s="55" t="str">
        <f t="shared" si="338"/>
        <v/>
      </c>
      <c r="AJ640" s="55" t="str">
        <f t="shared" si="353"/>
        <v/>
      </c>
      <c r="AK640" s="129" t="str">
        <f t="shared" si="364"/>
        <v/>
      </c>
      <c r="AM640" s="4" t="s">
        <v>12</v>
      </c>
      <c r="AN640" s="5">
        <v>45805</v>
      </c>
      <c r="AO640" s="6"/>
      <c r="AP640" s="6"/>
      <c r="AQ640" s="6" t="str">
        <f t="shared" si="354"/>
        <v/>
      </c>
      <c r="AR640" s="6" t="str">
        <f>IF(OR(AO640="",AP640=""),"",SUMIFS('تحميل المصنعيات'!$N:$N,'تحميل المصنعيات'!$F:$F,AP$2,'تحميل المصنعيات'!$D:$D,AN640))</f>
        <v/>
      </c>
      <c r="AS640" s="55" t="str">
        <f t="shared" si="339"/>
        <v/>
      </c>
      <c r="AT640" s="55" t="str">
        <f t="shared" si="340"/>
        <v/>
      </c>
      <c r="AU640" s="129" t="str">
        <f t="shared" si="365"/>
        <v/>
      </c>
      <c r="AW640" s="4" t="s">
        <v>12</v>
      </c>
      <c r="AX640" s="5">
        <v>45805</v>
      </c>
      <c r="AY640" s="6"/>
      <c r="AZ640" s="6"/>
      <c r="BA640" s="6" t="str">
        <f t="shared" si="355"/>
        <v/>
      </c>
      <c r="BB640" s="6" t="str">
        <f>IF(OR(AY640="",AZ640=""),"",SUMIFS('تحميل المصنعيات'!$N:$N,'تحميل المصنعيات'!$F:$F,AZ$2,'تحميل المصنعيات'!$D:$D,AX640))</f>
        <v/>
      </c>
      <c r="BC640" s="55" t="str">
        <f t="shared" si="341"/>
        <v/>
      </c>
      <c r="BD640" s="55" t="str">
        <f t="shared" si="356"/>
        <v/>
      </c>
      <c r="BE640" s="129" t="str">
        <f t="shared" si="366"/>
        <v/>
      </c>
      <c r="BG640" s="4" t="s">
        <v>12</v>
      </c>
      <c r="BH640" s="5">
        <v>45805</v>
      </c>
      <c r="BI640" s="6"/>
      <c r="BJ640" s="6"/>
      <c r="BK640" s="6" t="str">
        <f t="shared" si="357"/>
        <v/>
      </c>
      <c r="BL640" s="6" t="str">
        <f>IF(OR(BI640="",BJ640=""),"",SUMIFS('تحميل المصنعيات'!$N:$N,'تحميل المصنعيات'!$F:$F,BJ$2,'تحميل المصنعيات'!$D:$D,BH640))</f>
        <v/>
      </c>
      <c r="BM640" s="55" t="str">
        <f t="shared" si="342"/>
        <v/>
      </c>
      <c r="BN640" s="55" t="str">
        <f t="shared" si="343"/>
        <v/>
      </c>
      <c r="BO640" s="129" t="str">
        <f t="shared" si="367"/>
        <v/>
      </c>
      <c r="BQ640" s="4" t="s">
        <v>12</v>
      </c>
      <c r="BR640" s="5">
        <v>45805</v>
      </c>
      <c r="BS640" s="6"/>
      <c r="BT640" s="6"/>
      <c r="BU640" s="6" t="str">
        <f t="shared" si="358"/>
        <v/>
      </c>
      <c r="BV640" s="6" t="str">
        <f>IF(OR(BS640="",BT640=""),"",SUMIFS('تحميل المصنعيات'!$N:$N,'تحميل المصنعيات'!$F:$F,BT$2,'تحميل المصنعيات'!$D:$D,BR640))</f>
        <v/>
      </c>
      <c r="BW640" s="55" t="str">
        <f t="shared" si="344"/>
        <v/>
      </c>
      <c r="BX640" s="55" t="str">
        <f t="shared" si="359"/>
        <v/>
      </c>
      <c r="BY640" s="129" t="str">
        <f t="shared" si="368"/>
        <v/>
      </c>
      <c r="CA640" s="4" t="s">
        <v>12</v>
      </c>
      <c r="CB640" s="5">
        <v>45805</v>
      </c>
      <c r="CC640" s="6"/>
      <c r="CD640" s="6"/>
      <c r="CE640" s="6" t="str">
        <f t="shared" si="360"/>
        <v/>
      </c>
      <c r="CF640" s="6" t="str">
        <f>IF(OR(CC640="",CD640=""),"",SUMIFS('تحميل المصنعيات'!$N:$N,'تحميل المصنعيات'!$F:$F,CD$2,'تحميل المصنعيات'!$D:$D,CB640))</f>
        <v/>
      </c>
      <c r="CG640" s="55" t="str">
        <f t="shared" si="345"/>
        <v/>
      </c>
      <c r="CH640" s="55" t="str">
        <f t="shared" si="346"/>
        <v/>
      </c>
      <c r="CI640" s="129" t="str">
        <f t="shared" si="369"/>
        <v/>
      </c>
      <c r="CK640" s="4" t="s">
        <v>12</v>
      </c>
      <c r="CL640" s="5">
        <v>45805</v>
      </c>
      <c r="CM640" s="6"/>
      <c r="CN640" s="6"/>
      <c r="CO640" s="6" t="str">
        <f t="shared" si="361"/>
        <v/>
      </c>
      <c r="CP640" s="6" t="str">
        <f>IF(OR(CM640="",CN640=""),"",SUMIFS('تحميل المصنعيات'!$N:$N,'تحميل المصنعيات'!$F:$F,CN$2,'تحميل المصنعيات'!$D:$D,CL640))</f>
        <v/>
      </c>
      <c r="CQ640" s="55" t="str">
        <f t="shared" si="347"/>
        <v/>
      </c>
      <c r="CR640" s="55" t="str">
        <f t="shared" si="348"/>
        <v/>
      </c>
      <c r="CS640" s="129" t="str">
        <f t="shared" si="370"/>
        <v/>
      </c>
    </row>
    <row r="641" spans="9:97" x14ac:dyDescent="0.25">
      <c r="I641" s="4" t="s">
        <v>13</v>
      </c>
      <c r="J641" s="5">
        <v>45806</v>
      </c>
      <c r="K641" s="6"/>
      <c r="L641" s="6"/>
      <c r="M641" s="6" t="str">
        <f t="shared" si="349"/>
        <v/>
      </c>
      <c r="N641" s="6" t="str">
        <f>IF(OR(K641="",L641=""),"",SUMIFS('تحميل المصنعيات'!$N:$N,'تحميل المصنعيات'!$F:$F,L$2,'تحميل المصنعيات'!$D:$D,J641))</f>
        <v/>
      </c>
      <c r="O641" s="55" t="str">
        <f t="shared" si="335"/>
        <v/>
      </c>
      <c r="P641" s="55" t="str">
        <f t="shared" si="362"/>
        <v/>
      </c>
      <c r="Q641" s="129" t="str">
        <f t="shared" si="350"/>
        <v/>
      </c>
      <c r="S641" s="4" t="s">
        <v>13</v>
      </c>
      <c r="T641" s="5">
        <v>45806</v>
      </c>
      <c r="U641" s="6"/>
      <c r="V641" s="6"/>
      <c r="W641" s="6" t="str">
        <f t="shared" si="351"/>
        <v/>
      </c>
      <c r="X641" s="6" t="str">
        <f>IF(OR(U641="",V641=""),"",SUMIFS('تحميل المصنعيات'!$N:$N,'تحميل المصنعيات'!$F:$F,V$2,'تحميل المصنعيات'!$D:$D,T641))</f>
        <v/>
      </c>
      <c r="Y641" s="55" t="str">
        <f t="shared" si="336"/>
        <v/>
      </c>
      <c r="Z641" s="55" t="str">
        <f t="shared" si="337"/>
        <v/>
      </c>
      <c r="AA641" s="129" t="str">
        <f t="shared" si="363"/>
        <v/>
      </c>
      <c r="AC641" s="4" t="s">
        <v>13</v>
      </c>
      <c r="AD641" s="5">
        <v>45806</v>
      </c>
      <c r="AE641" s="6"/>
      <c r="AF641" s="6"/>
      <c r="AG641" s="6" t="str">
        <f t="shared" si="352"/>
        <v/>
      </c>
      <c r="AH641" s="6" t="str">
        <f>IF(OR(AE641="",AF641=""),"",SUMIFS('تحميل المصنعيات'!$N:$N,'تحميل المصنعيات'!$F:$F,AF$2,'تحميل المصنعيات'!$D:$D,AD641))</f>
        <v/>
      </c>
      <c r="AI641" s="55" t="str">
        <f t="shared" si="338"/>
        <v/>
      </c>
      <c r="AJ641" s="55" t="str">
        <f t="shared" si="353"/>
        <v/>
      </c>
      <c r="AK641" s="129" t="str">
        <f t="shared" si="364"/>
        <v/>
      </c>
      <c r="AM641" s="4" t="s">
        <v>13</v>
      </c>
      <c r="AN641" s="5">
        <v>45806</v>
      </c>
      <c r="AO641" s="6"/>
      <c r="AP641" s="6"/>
      <c r="AQ641" s="6" t="str">
        <f t="shared" si="354"/>
        <v/>
      </c>
      <c r="AR641" s="6" t="str">
        <f>IF(OR(AO641="",AP641=""),"",SUMIFS('تحميل المصنعيات'!$N:$N,'تحميل المصنعيات'!$F:$F,AP$2,'تحميل المصنعيات'!$D:$D,AN641))</f>
        <v/>
      </c>
      <c r="AS641" s="55" t="str">
        <f t="shared" si="339"/>
        <v/>
      </c>
      <c r="AT641" s="55" t="str">
        <f t="shared" si="340"/>
        <v/>
      </c>
      <c r="AU641" s="129" t="str">
        <f t="shared" si="365"/>
        <v/>
      </c>
      <c r="AW641" s="4" t="s">
        <v>13</v>
      </c>
      <c r="AX641" s="5">
        <v>45806</v>
      </c>
      <c r="AY641" s="6"/>
      <c r="AZ641" s="6"/>
      <c r="BA641" s="6" t="str">
        <f t="shared" si="355"/>
        <v/>
      </c>
      <c r="BB641" s="6" t="str">
        <f>IF(OR(AY641="",AZ641=""),"",SUMIFS('تحميل المصنعيات'!$N:$N,'تحميل المصنعيات'!$F:$F,AZ$2,'تحميل المصنعيات'!$D:$D,AX641))</f>
        <v/>
      </c>
      <c r="BC641" s="55" t="str">
        <f t="shared" si="341"/>
        <v/>
      </c>
      <c r="BD641" s="55" t="str">
        <f t="shared" si="356"/>
        <v/>
      </c>
      <c r="BE641" s="129" t="str">
        <f t="shared" si="366"/>
        <v/>
      </c>
      <c r="BG641" s="4" t="s">
        <v>13</v>
      </c>
      <c r="BH641" s="5">
        <v>45806</v>
      </c>
      <c r="BI641" s="6"/>
      <c r="BJ641" s="6"/>
      <c r="BK641" s="6" t="str">
        <f t="shared" si="357"/>
        <v/>
      </c>
      <c r="BL641" s="6" t="str">
        <f>IF(OR(BI641="",BJ641=""),"",SUMIFS('تحميل المصنعيات'!$N:$N,'تحميل المصنعيات'!$F:$F,BJ$2,'تحميل المصنعيات'!$D:$D,BH641))</f>
        <v/>
      </c>
      <c r="BM641" s="55" t="str">
        <f t="shared" si="342"/>
        <v/>
      </c>
      <c r="BN641" s="55" t="str">
        <f t="shared" si="343"/>
        <v/>
      </c>
      <c r="BO641" s="129" t="str">
        <f t="shared" si="367"/>
        <v/>
      </c>
      <c r="BQ641" s="4" t="s">
        <v>13</v>
      </c>
      <c r="BR641" s="5">
        <v>45806</v>
      </c>
      <c r="BS641" s="6"/>
      <c r="BT641" s="6"/>
      <c r="BU641" s="6" t="str">
        <f t="shared" si="358"/>
        <v/>
      </c>
      <c r="BV641" s="6" t="str">
        <f>IF(OR(BS641="",BT641=""),"",SUMIFS('تحميل المصنعيات'!$N:$N,'تحميل المصنعيات'!$F:$F,BT$2,'تحميل المصنعيات'!$D:$D,BR641))</f>
        <v/>
      </c>
      <c r="BW641" s="55" t="str">
        <f t="shared" si="344"/>
        <v/>
      </c>
      <c r="BX641" s="55" t="str">
        <f t="shared" si="359"/>
        <v/>
      </c>
      <c r="BY641" s="129" t="str">
        <f t="shared" si="368"/>
        <v/>
      </c>
      <c r="CA641" s="4" t="s">
        <v>13</v>
      </c>
      <c r="CB641" s="5">
        <v>45806</v>
      </c>
      <c r="CC641" s="6"/>
      <c r="CD641" s="6"/>
      <c r="CE641" s="6" t="str">
        <f t="shared" si="360"/>
        <v/>
      </c>
      <c r="CF641" s="6" t="str">
        <f>IF(OR(CC641="",CD641=""),"",SUMIFS('تحميل المصنعيات'!$N:$N,'تحميل المصنعيات'!$F:$F,CD$2,'تحميل المصنعيات'!$D:$D,CB641))</f>
        <v/>
      </c>
      <c r="CG641" s="55" t="str">
        <f t="shared" si="345"/>
        <v/>
      </c>
      <c r="CH641" s="55" t="str">
        <f t="shared" si="346"/>
        <v/>
      </c>
      <c r="CI641" s="129" t="str">
        <f t="shared" si="369"/>
        <v/>
      </c>
      <c r="CK641" s="4" t="s">
        <v>13</v>
      </c>
      <c r="CL641" s="5">
        <v>45806</v>
      </c>
      <c r="CM641" s="6"/>
      <c r="CN641" s="6"/>
      <c r="CO641" s="6" t="str">
        <f t="shared" si="361"/>
        <v/>
      </c>
      <c r="CP641" s="6" t="str">
        <f>IF(OR(CM641="",CN641=""),"",SUMIFS('تحميل المصنعيات'!$N:$N,'تحميل المصنعيات'!$F:$F,CN$2,'تحميل المصنعيات'!$D:$D,CL641))</f>
        <v/>
      </c>
      <c r="CQ641" s="55" t="str">
        <f t="shared" si="347"/>
        <v/>
      </c>
      <c r="CR641" s="55" t="str">
        <f t="shared" si="348"/>
        <v/>
      </c>
      <c r="CS641" s="129" t="str">
        <f t="shared" si="370"/>
        <v/>
      </c>
    </row>
    <row r="642" spans="9:97" x14ac:dyDescent="0.25">
      <c r="I642" s="132" t="s">
        <v>30</v>
      </c>
      <c r="J642" s="133">
        <v>45807</v>
      </c>
      <c r="K642" s="134"/>
      <c r="L642" s="134"/>
      <c r="M642" s="134" t="str">
        <f t="shared" si="349"/>
        <v/>
      </c>
      <c r="N642" s="134" t="str">
        <f>IF(OR(K642="",L642=""),"",SUMIFS('تحميل المصنعيات'!$N:$N,'تحميل المصنعيات'!$F:$F,L$2,'تحميل المصنعيات'!$D:$D,J642))</f>
        <v/>
      </c>
      <c r="O642" s="135" t="str">
        <f t="shared" si="335"/>
        <v/>
      </c>
      <c r="P642" s="135" t="str">
        <f t="shared" si="362"/>
        <v/>
      </c>
      <c r="Q642" s="132" t="str">
        <f t="shared" si="350"/>
        <v/>
      </c>
      <c r="S642" s="132" t="s">
        <v>30</v>
      </c>
      <c r="T642" s="133">
        <v>45807</v>
      </c>
      <c r="U642" s="134"/>
      <c r="V642" s="134"/>
      <c r="W642" s="134" t="str">
        <f t="shared" si="351"/>
        <v/>
      </c>
      <c r="X642" s="134" t="str">
        <f>IF(OR(U642="",V642=""),"",SUMIFS('تحميل المصنعيات'!$N:$N,'تحميل المصنعيات'!$F:$F,V$2,'تحميل المصنعيات'!$D:$D,T642))</f>
        <v/>
      </c>
      <c r="Y642" s="135" t="str">
        <f t="shared" si="336"/>
        <v/>
      </c>
      <c r="Z642" s="135" t="str">
        <f t="shared" si="337"/>
        <v/>
      </c>
      <c r="AA642" s="132" t="str">
        <f t="shared" si="363"/>
        <v/>
      </c>
      <c r="AC642" s="132" t="s">
        <v>30</v>
      </c>
      <c r="AD642" s="133">
        <v>45807</v>
      </c>
      <c r="AE642" s="134"/>
      <c r="AF642" s="134"/>
      <c r="AG642" s="134" t="str">
        <f t="shared" si="352"/>
        <v/>
      </c>
      <c r="AH642" s="134" t="str">
        <f>IF(OR(AE642="",AF642=""),"",SUMIFS('تحميل المصنعيات'!$N:$N,'تحميل المصنعيات'!$F:$F,AF$2,'تحميل المصنعيات'!$D:$D,AD642))</f>
        <v/>
      </c>
      <c r="AI642" s="135" t="str">
        <f t="shared" si="338"/>
        <v/>
      </c>
      <c r="AJ642" s="135" t="str">
        <f t="shared" si="353"/>
        <v/>
      </c>
      <c r="AK642" s="132" t="str">
        <f t="shared" si="364"/>
        <v/>
      </c>
      <c r="AM642" s="132" t="s">
        <v>30</v>
      </c>
      <c r="AN642" s="133">
        <v>45807</v>
      </c>
      <c r="AO642" s="134"/>
      <c r="AP642" s="134"/>
      <c r="AQ642" s="134" t="str">
        <f t="shared" si="354"/>
        <v/>
      </c>
      <c r="AR642" s="134" t="str">
        <f>IF(OR(AO642="",AP642=""),"",SUMIFS('تحميل المصنعيات'!$N:$N,'تحميل المصنعيات'!$F:$F,AP$2,'تحميل المصنعيات'!$D:$D,AN642))</f>
        <v/>
      </c>
      <c r="AS642" s="135" t="str">
        <f t="shared" si="339"/>
        <v/>
      </c>
      <c r="AT642" s="135" t="str">
        <f t="shared" si="340"/>
        <v/>
      </c>
      <c r="AU642" s="132" t="str">
        <f t="shared" si="365"/>
        <v/>
      </c>
      <c r="AW642" s="132" t="s">
        <v>30</v>
      </c>
      <c r="AX642" s="133">
        <v>45807</v>
      </c>
      <c r="AY642" s="134"/>
      <c r="AZ642" s="134"/>
      <c r="BA642" s="134" t="str">
        <f t="shared" si="355"/>
        <v/>
      </c>
      <c r="BB642" s="134" t="str">
        <f>IF(OR(AY642="",AZ642=""),"",SUMIFS('تحميل المصنعيات'!$N:$N,'تحميل المصنعيات'!$F:$F,AZ$2,'تحميل المصنعيات'!$D:$D,AX642))</f>
        <v/>
      </c>
      <c r="BC642" s="135" t="str">
        <f t="shared" si="341"/>
        <v/>
      </c>
      <c r="BD642" s="135" t="str">
        <f t="shared" si="356"/>
        <v/>
      </c>
      <c r="BE642" s="132" t="str">
        <f t="shared" si="366"/>
        <v/>
      </c>
      <c r="BG642" s="132" t="s">
        <v>30</v>
      </c>
      <c r="BH642" s="133">
        <v>45807</v>
      </c>
      <c r="BI642" s="134"/>
      <c r="BJ642" s="134"/>
      <c r="BK642" s="134" t="str">
        <f t="shared" si="357"/>
        <v/>
      </c>
      <c r="BL642" s="134" t="str">
        <f>IF(OR(BI642="",BJ642=""),"",SUMIFS('تحميل المصنعيات'!$N:$N,'تحميل المصنعيات'!$F:$F,BJ$2,'تحميل المصنعيات'!$D:$D,BH642))</f>
        <v/>
      </c>
      <c r="BM642" s="135" t="str">
        <f t="shared" si="342"/>
        <v/>
      </c>
      <c r="BN642" s="135" t="str">
        <f t="shared" si="343"/>
        <v/>
      </c>
      <c r="BO642" s="132" t="str">
        <f t="shared" si="367"/>
        <v/>
      </c>
      <c r="BQ642" s="132" t="s">
        <v>30</v>
      </c>
      <c r="BR642" s="133">
        <v>45807</v>
      </c>
      <c r="BS642" s="134"/>
      <c r="BT642" s="134"/>
      <c r="BU642" s="134" t="str">
        <f t="shared" si="358"/>
        <v/>
      </c>
      <c r="BV642" s="134" t="str">
        <f>IF(OR(BS642="",BT642=""),"",SUMIFS('تحميل المصنعيات'!$N:$N,'تحميل المصنعيات'!$F:$F,BT$2,'تحميل المصنعيات'!$D:$D,BR642))</f>
        <v/>
      </c>
      <c r="BW642" s="135" t="str">
        <f t="shared" si="344"/>
        <v/>
      </c>
      <c r="BX642" s="135" t="str">
        <f t="shared" si="359"/>
        <v/>
      </c>
      <c r="BY642" s="132" t="str">
        <f t="shared" si="368"/>
        <v/>
      </c>
      <c r="CA642" s="132" t="s">
        <v>30</v>
      </c>
      <c r="CB642" s="133">
        <v>45807</v>
      </c>
      <c r="CC642" s="134"/>
      <c r="CD642" s="134"/>
      <c r="CE642" s="134" t="str">
        <f t="shared" si="360"/>
        <v/>
      </c>
      <c r="CF642" s="134" t="str">
        <f>IF(OR(CC642="",CD642=""),"",SUMIFS('تحميل المصنعيات'!$N:$N,'تحميل المصنعيات'!$F:$F,CD$2,'تحميل المصنعيات'!$D:$D,CB642))</f>
        <v/>
      </c>
      <c r="CG642" s="135" t="str">
        <f t="shared" si="345"/>
        <v/>
      </c>
      <c r="CH642" s="135" t="str">
        <f t="shared" si="346"/>
        <v/>
      </c>
      <c r="CI642" s="132" t="str">
        <f t="shared" si="369"/>
        <v/>
      </c>
      <c r="CK642" s="132" t="s">
        <v>30</v>
      </c>
      <c r="CL642" s="133">
        <v>45807</v>
      </c>
      <c r="CM642" s="134"/>
      <c r="CN642" s="134"/>
      <c r="CO642" s="134" t="str">
        <f t="shared" si="361"/>
        <v/>
      </c>
      <c r="CP642" s="134" t="str">
        <f>IF(OR(CM642="",CN642=""),"",SUMIFS('تحميل المصنعيات'!$N:$N,'تحميل المصنعيات'!$F:$F,CN$2,'تحميل المصنعيات'!$D:$D,CL642))</f>
        <v/>
      </c>
      <c r="CQ642" s="135" t="str">
        <f t="shared" si="347"/>
        <v/>
      </c>
      <c r="CR642" s="135" t="str">
        <f t="shared" si="348"/>
        <v/>
      </c>
      <c r="CS642" s="132" t="str">
        <f t="shared" si="370"/>
        <v/>
      </c>
    </row>
    <row r="643" spans="9:97" x14ac:dyDescent="0.25">
      <c r="I643" s="4" t="s">
        <v>8</v>
      </c>
      <c r="J643" s="5">
        <v>45808</v>
      </c>
      <c r="K643" s="6"/>
      <c r="L643" s="6"/>
      <c r="M643" s="6" t="str">
        <f t="shared" si="349"/>
        <v/>
      </c>
      <c r="N643" s="6" t="str">
        <f>IF(OR(K643="",L643=""),"",SUMIFS('تحميل المصنعيات'!$N:$N,'تحميل المصنعيات'!$F:$F,L$2,'تحميل المصنعيات'!$D:$D,J643))</f>
        <v/>
      </c>
      <c r="O643" s="55" t="str">
        <f t="shared" si="335"/>
        <v/>
      </c>
      <c r="P643" s="55" t="str">
        <f t="shared" si="362"/>
        <v/>
      </c>
      <c r="Q643" s="129" t="str">
        <f t="shared" si="350"/>
        <v/>
      </c>
      <c r="S643" s="4" t="s">
        <v>8</v>
      </c>
      <c r="T643" s="5">
        <v>45808</v>
      </c>
      <c r="U643" s="6"/>
      <c r="V643" s="6"/>
      <c r="W643" s="6" t="str">
        <f t="shared" si="351"/>
        <v/>
      </c>
      <c r="X643" s="6" t="str">
        <f>IF(OR(U643="",V643=""),"",SUMIFS('تحميل المصنعيات'!$N:$N,'تحميل المصنعيات'!$F:$F,V$2,'تحميل المصنعيات'!$D:$D,T643))</f>
        <v/>
      </c>
      <c r="Y643" s="55" t="str">
        <f t="shared" si="336"/>
        <v/>
      </c>
      <c r="Z643" s="55" t="str">
        <f t="shared" si="337"/>
        <v/>
      </c>
      <c r="AA643" s="129" t="str">
        <f t="shared" si="363"/>
        <v/>
      </c>
      <c r="AC643" s="4" t="s">
        <v>8</v>
      </c>
      <c r="AD643" s="5">
        <v>45808</v>
      </c>
      <c r="AE643" s="6"/>
      <c r="AF643" s="6"/>
      <c r="AG643" s="6" t="str">
        <f t="shared" si="352"/>
        <v/>
      </c>
      <c r="AH643" s="6" t="str">
        <f>IF(OR(AE643="",AF643=""),"",SUMIFS('تحميل المصنعيات'!$N:$N,'تحميل المصنعيات'!$F:$F,AF$2,'تحميل المصنعيات'!$D:$D,AD643))</f>
        <v/>
      </c>
      <c r="AI643" s="55" t="str">
        <f t="shared" si="338"/>
        <v/>
      </c>
      <c r="AJ643" s="55" t="str">
        <f t="shared" si="353"/>
        <v/>
      </c>
      <c r="AK643" s="129" t="str">
        <f t="shared" si="364"/>
        <v/>
      </c>
      <c r="AM643" s="4" t="s">
        <v>8</v>
      </c>
      <c r="AN643" s="5">
        <v>45808</v>
      </c>
      <c r="AO643" s="6"/>
      <c r="AP643" s="6"/>
      <c r="AQ643" s="6" t="str">
        <f t="shared" si="354"/>
        <v/>
      </c>
      <c r="AR643" s="6" t="str">
        <f>IF(OR(AO643="",AP643=""),"",SUMIFS('تحميل المصنعيات'!$N:$N,'تحميل المصنعيات'!$F:$F,AP$2,'تحميل المصنعيات'!$D:$D,AN643))</f>
        <v/>
      </c>
      <c r="AS643" s="55" t="str">
        <f t="shared" si="339"/>
        <v/>
      </c>
      <c r="AT643" s="55" t="str">
        <f t="shared" si="340"/>
        <v/>
      </c>
      <c r="AU643" s="129" t="str">
        <f t="shared" si="365"/>
        <v/>
      </c>
      <c r="AW643" s="4" t="s">
        <v>8</v>
      </c>
      <c r="AX643" s="5">
        <v>45808</v>
      </c>
      <c r="AY643" s="6"/>
      <c r="AZ643" s="6"/>
      <c r="BA643" s="6" t="str">
        <f t="shared" si="355"/>
        <v/>
      </c>
      <c r="BB643" s="6" t="str">
        <f>IF(OR(AY643="",AZ643=""),"",SUMIFS('تحميل المصنعيات'!$N:$N,'تحميل المصنعيات'!$F:$F,AZ$2,'تحميل المصنعيات'!$D:$D,AX643))</f>
        <v/>
      </c>
      <c r="BC643" s="55" t="str">
        <f t="shared" si="341"/>
        <v/>
      </c>
      <c r="BD643" s="55" t="str">
        <f t="shared" si="356"/>
        <v/>
      </c>
      <c r="BE643" s="129" t="str">
        <f t="shared" si="366"/>
        <v/>
      </c>
      <c r="BG643" s="4" t="s">
        <v>8</v>
      </c>
      <c r="BH643" s="5">
        <v>45808</v>
      </c>
      <c r="BI643" s="6"/>
      <c r="BJ643" s="6"/>
      <c r="BK643" s="6" t="str">
        <f t="shared" si="357"/>
        <v/>
      </c>
      <c r="BL643" s="6" t="str">
        <f>IF(OR(BI643="",BJ643=""),"",SUMIFS('تحميل المصنعيات'!$N:$N,'تحميل المصنعيات'!$F:$F,BJ$2,'تحميل المصنعيات'!$D:$D,BH643))</f>
        <v/>
      </c>
      <c r="BM643" s="55" t="str">
        <f t="shared" si="342"/>
        <v/>
      </c>
      <c r="BN643" s="55" t="str">
        <f t="shared" si="343"/>
        <v/>
      </c>
      <c r="BO643" s="129" t="str">
        <f t="shared" si="367"/>
        <v/>
      </c>
      <c r="BQ643" s="4" t="s">
        <v>8</v>
      </c>
      <c r="BR643" s="5">
        <v>45808</v>
      </c>
      <c r="BS643" s="6"/>
      <c r="BT643" s="6"/>
      <c r="BU643" s="6" t="str">
        <f t="shared" si="358"/>
        <v/>
      </c>
      <c r="BV643" s="6" t="str">
        <f>IF(OR(BS643="",BT643=""),"",SUMIFS('تحميل المصنعيات'!$N:$N,'تحميل المصنعيات'!$F:$F,BT$2,'تحميل المصنعيات'!$D:$D,BR643))</f>
        <v/>
      </c>
      <c r="BW643" s="55" t="str">
        <f t="shared" si="344"/>
        <v/>
      </c>
      <c r="BX643" s="55" t="str">
        <f t="shared" si="359"/>
        <v/>
      </c>
      <c r="BY643" s="129" t="str">
        <f t="shared" si="368"/>
        <v/>
      </c>
      <c r="CA643" s="4" t="s">
        <v>8</v>
      </c>
      <c r="CB643" s="5">
        <v>45808</v>
      </c>
      <c r="CC643" s="6"/>
      <c r="CD643" s="6"/>
      <c r="CE643" s="6" t="str">
        <f t="shared" si="360"/>
        <v/>
      </c>
      <c r="CF643" s="6" t="str">
        <f>IF(OR(CC643="",CD643=""),"",SUMIFS('تحميل المصنعيات'!$N:$N,'تحميل المصنعيات'!$F:$F,CD$2,'تحميل المصنعيات'!$D:$D,CB643))</f>
        <v/>
      </c>
      <c r="CG643" s="55" t="str">
        <f t="shared" si="345"/>
        <v/>
      </c>
      <c r="CH643" s="55" t="str">
        <f t="shared" si="346"/>
        <v/>
      </c>
      <c r="CI643" s="129" t="str">
        <f t="shared" si="369"/>
        <v/>
      </c>
      <c r="CK643" s="4" t="s">
        <v>8</v>
      </c>
      <c r="CL643" s="5">
        <v>45808</v>
      </c>
      <c r="CM643" s="6"/>
      <c r="CN643" s="6"/>
      <c r="CO643" s="6" t="str">
        <f t="shared" si="361"/>
        <v/>
      </c>
      <c r="CP643" s="6" t="str">
        <f>IF(OR(CM643="",CN643=""),"",SUMIFS('تحميل المصنعيات'!$N:$N,'تحميل المصنعيات'!$F:$F,CN$2,'تحميل المصنعيات'!$D:$D,CL643))</f>
        <v/>
      </c>
      <c r="CQ643" s="55" t="str">
        <f t="shared" si="347"/>
        <v/>
      </c>
      <c r="CR643" s="55" t="str">
        <f t="shared" si="348"/>
        <v/>
      </c>
      <c r="CS643" s="129" t="str">
        <f t="shared" si="370"/>
        <v/>
      </c>
    </row>
    <row r="644" spans="9:97" x14ac:dyDescent="0.25">
      <c r="I644" s="4" t="s">
        <v>9</v>
      </c>
      <c r="J644" s="5">
        <v>45809</v>
      </c>
      <c r="K644" s="6"/>
      <c r="L644" s="6"/>
      <c r="M644" s="6" t="str">
        <f t="shared" si="349"/>
        <v/>
      </c>
      <c r="N644" s="6" t="str">
        <f>IF(OR(K644="",L644=""),"",SUMIFS('تحميل المصنعيات'!$N:$N,'تحميل المصنعيات'!$F:$F,L$2,'تحميل المصنعيات'!$D:$D,J644))</f>
        <v/>
      </c>
      <c r="O644" s="55" t="str">
        <f t="shared" si="335"/>
        <v/>
      </c>
      <c r="P644" s="55" t="str">
        <f t="shared" si="362"/>
        <v/>
      </c>
      <c r="Q644" s="129" t="str">
        <f t="shared" si="350"/>
        <v/>
      </c>
      <c r="S644" s="4" t="s">
        <v>9</v>
      </c>
      <c r="T644" s="5">
        <v>45809</v>
      </c>
      <c r="U644" s="6"/>
      <c r="V644" s="6"/>
      <c r="W644" s="6" t="str">
        <f t="shared" si="351"/>
        <v/>
      </c>
      <c r="X644" s="6" t="str">
        <f>IF(OR(U644="",V644=""),"",SUMIFS('تحميل المصنعيات'!$N:$N,'تحميل المصنعيات'!$F:$F,V$2,'تحميل المصنعيات'!$D:$D,T644))</f>
        <v/>
      </c>
      <c r="Y644" s="55" t="str">
        <f t="shared" si="336"/>
        <v/>
      </c>
      <c r="Z644" s="55" t="str">
        <f t="shared" si="337"/>
        <v/>
      </c>
      <c r="AA644" s="129" t="str">
        <f t="shared" si="363"/>
        <v/>
      </c>
      <c r="AC644" s="4" t="s">
        <v>9</v>
      </c>
      <c r="AD644" s="5">
        <v>45809</v>
      </c>
      <c r="AE644" s="6"/>
      <c r="AF644" s="6"/>
      <c r="AG644" s="6" t="str">
        <f t="shared" si="352"/>
        <v/>
      </c>
      <c r="AH644" s="6" t="str">
        <f>IF(OR(AE644="",AF644=""),"",SUMIFS('تحميل المصنعيات'!$N:$N,'تحميل المصنعيات'!$F:$F,AF$2,'تحميل المصنعيات'!$D:$D,AD644))</f>
        <v/>
      </c>
      <c r="AI644" s="55" t="str">
        <f t="shared" si="338"/>
        <v/>
      </c>
      <c r="AJ644" s="55" t="str">
        <f t="shared" si="353"/>
        <v/>
      </c>
      <c r="AK644" s="129" t="str">
        <f t="shared" si="364"/>
        <v/>
      </c>
      <c r="AM644" s="4" t="s">
        <v>9</v>
      </c>
      <c r="AN644" s="5">
        <v>45809</v>
      </c>
      <c r="AO644" s="6"/>
      <c r="AP644" s="6"/>
      <c r="AQ644" s="6" t="str">
        <f t="shared" si="354"/>
        <v/>
      </c>
      <c r="AR644" s="6" t="str">
        <f>IF(OR(AO644="",AP644=""),"",SUMIFS('تحميل المصنعيات'!$N:$N,'تحميل المصنعيات'!$F:$F,AP$2,'تحميل المصنعيات'!$D:$D,AN644))</f>
        <v/>
      </c>
      <c r="AS644" s="55" t="str">
        <f t="shared" si="339"/>
        <v/>
      </c>
      <c r="AT644" s="55" t="str">
        <f t="shared" si="340"/>
        <v/>
      </c>
      <c r="AU644" s="129" t="str">
        <f t="shared" si="365"/>
        <v/>
      </c>
      <c r="AW644" s="4" t="s">
        <v>9</v>
      </c>
      <c r="AX644" s="5">
        <v>45809</v>
      </c>
      <c r="AY644" s="6"/>
      <c r="AZ644" s="6"/>
      <c r="BA644" s="6" t="str">
        <f t="shared" si="355"/>
        <v/>
      </c>
      <c r="BB644" s="6" t="str">
        <f>IF(OR(AY644="",AZ644=""),"",SUMIFS('تحميل المصنعيات'!$N:$N,'تحميل المصنعيات'!$F:$F,AZ$2,'تحميل المصنعيات'!$D:$D,AX644))</f>
        <v/>
      </c>
      <c r="BC644" s="55" t="str">
        <f t="shared" si="341"/>
        <v/>
      </c>
      <c r="BD644" s="55" t="str">
        <f t="shared" si="356"/>
        <v/>
      </c>
      <c r="BE644" s="129" t="str">
        <f t="shared" si="366"/>
        <v/>
      </c>
      <c r="BG644" s="4" t="s">
        <v>9</v>
      </c>
      <c r="BH644" s="5">
        <v>45809</v>
      </c>
      <c r="BI644" s="6"/>
      <c r="BJ644" s="6"/>
      <c r="BK644" s="6" t="str">
        <f t="shared" si="357"/>
        <v/>
      </c>
      <c r="BL644" s="6" t="str">
        <f>IF(OR(BI644="",BJ644=""),"",SUMIFS('تحميل المصنعيات'!$N:$N,'تحميل المصنعيات'!$F:$F,BJ$2,'تحميل المصنعيات'!$D:$D,BH644))</f>
        <v/>
      </c>
      <c r="BM644" s="55" t="str">
        <f t="shared" si="342"/>
        <v/>
      </c>
      <c r="BN644" s="55" t="str">
        <f t="shared" si="343"/>
        <v/>
      </c>
      <c r="BO644" s="129" t="str">
        <f t="shared" si="367"/>
        <v/>
      </c>
      <c r="BQ644" s="4" t="s">
        <v>9</v>
      </c>
      <c r="BR644" s="5">
        <v>45809</v>
      </c>
      <c r="BS644" s="6"/>
      <c r="BT644" s="6"/>
      <c r="BU644" s="6" t="str">
        <f t="shared" si="358"/>
        <v/>
      </c>
      <c r="BV644" s="6" t="str">
        <f>IF(OR(BS644="",BT644=""),"",SUMIFS('تحميل المصنعيات'!$N:$N,'تحميل المصنعيات'!$F:$F,BT$2,'تحميل المصنعيات'!$D:$D,BR644))</f>
        <v/>
      </c>
      <c r="BW644" s="55" t="str">
        <f t="shared" si="344"/>
        <v/>
      </c>
      <c r="BX644" s="55" t="str">
        <f t="shared" si="359"/>
        <v/>
      </c>
      <c r="BY644" s="129" t="str">
        <f t="shared" si="368"/>
        <v/>
      </c>
      <c r="CA644" s="4" t="s">
        <v>9</v>
      </c>
      <c r="CB644" s="5">
        <v>45809</v>
      </c>
      <c r="CC644" s="6"/>
      <c r="CD644" s="6"/>
      <c r="CE644" s="6" t="str">
        <f t="shared" si="360"/>
        <v/>
      </c>
      <c r="CF644" s="6" t="str">
        <f>IF(OR(CC644="",CD644=""),"",SUMIFS('تحميل المصنعيات'!$N:$N,'تحميل المصنعيات'!$F:$F,CD$2,'تحميل المصنعيات'!$D:$D,CB644))</f>
        <v/>
      </c>
      <c r="CG644" s="55" t="str">
        <f t="shared" si="345"/>
        <v/>
      </c>
      <c r="CH644" s="55" t="str">
        <f t="shared" si="346"/>
        <v/>
      </c>
      <c r="CI644" s="129" t="str">
        <f t="shared" si="369"/>
        <v/>
      </c>
      <c r="CK644" s="4" t="s">
        <v>9</v>
      </c>
      <c r="CL644" s="5">
        <v>45809</v>
      </c>
      <c r="CM644" s="6"/>
      <c r="CN644" s="6"/>
      <c r="CO644" s="6" t="str">
        <f t="shared" si="361"/>
        <v/>
      </c>
      <c r="CP644" s="6" t="str">
        <f>IF(OR(CM644="",CN644=""),"",SUMIFS('تحميل المصنعيات'!$N:$N,'تحميل المصنعيات'!$F:$F,CN$2,'تحميل المصنعيات'!$D:$D,CL644))</f>
        <v/>
      </c>
      <c r="CQ644" s="55" t="str">
        <f t="shared" si="347"/>
        <v/>
      </c>
      <c r="CR644" s="55" t="str">
        <f t="shared" si="348"/>
        <v/>
      </c>
      <c r="CS644" s="129" t="str">
        <f t="shared" si="370"/>
        <v/>
      </c>
    </row>
    <row r="645" spans="9:97" x14ac:dyDescent="0.25">
      <c r="I645" s="4" t="s">
        <v>10</v>
      </c>
      <c r="J645" s="5">
        <v>45810</v>
      </c>
      <c r="K645" s="6"/>
      <c r="L645" s="6"/>
      <c r="M645" s="6" t="str">
        <f t="shared" si="349"/>
        <v/>
      </c>
      <c r="N645" s="6" t="str">
        <f>IF(OR(K645="",L645=""),"",SUMIFS('تحميل المصنعيات'!$N:$N,'تحميل المصنعيات'!$F:$F,L$2,'تحميل المصنعيات'!$D:$D,J645))</f>
        <v/>
      </c>
      <c r="O645" s="55" t="str">
        <f t="shared" ref="O645:O708" si="371">IF(Q645="ادخال خاطئ","",IF(K645="","",IF(OR(K645="غ",L645="غ"),"",IF(M645-N645-$P$2&lt;0,"أداء جيد",M645-N645-$P$2))))</f>
        <v/>
      </c>
      <c r="P645" s="55" t="str">
        <f t="shared" si="362"/>
        <v/>
      </c>
      <c r="Q645" s="129" t="str">
        <f t="shared" si="350"/>
        <v/>
      </c>
      <c r="S645" s="4" t="s">
        <v>10</v>
      </c>
      <c r="T645" s="5">
        <v>45810</v>
      </c>
      <c r="U645" s="6"/>
      <c r="V645" s="6"/>
      <c r="W645" s="6" t="str">
        <f t="shared" si="351"/>
        <v/>
      </c>
      <c r="X645" s="6" t="str">
        <f>IF(OR(U645="",V645=""),"",SUMIFS('تحميل المصنعيات'!$N:$N,'تحميل المصنعيات'!$F:$F,V$2,'تحميل المصنعيات'!$D:$D,T645))</f>
        <v/>
      </c>
      <c r="Y645" s="55" t="str">
        <f t="shared" ref="Y645:Y708" si="372">IF(AA645="ادخال خاطئ","",IF(U645="","",IF(OR(U645="غ",V645="غ"),"",IF(W645-X645-$P$2&lt;0,"أداء جيد",W645-X645-$P$2))))</f>
        <v/>
      </c>
      <c r="Z645" s="55" t="str">
        <f t="shared" ref="Z645:Z708" si="373">IF(Y645="أداء جيد",$P$2-(W645-X645),"")</f>
        <v/>
      </c>
      <c r="AA645" s="129" t="str">
        <f t="shared" si="363"/>
        <v/>
      </c>
      <c r="AC645" s="4" t="s">
        <v>10</v>
      </c>
      <c r="AD645" s="5">
        <v>45810</v>
      </c>
      <c r="AE645" s="6"/>
      <c r="AF645" s="6"/>
      <c r="AG645" s="6" t="str">
        <f t="shared" si="352"/>
        <v/>
      </c>
      <c r="AH645" s="6" t="str">
        <f>IF(OR(AE645="",AF645=""),"",SUMIFS('تحميل المصنعيات'!$N:$N,'تحميل المصنعيات'!$F:$F,AF$2,'تحميل المصنعيات'!$D:$D,AD645))</f>
        <v/>
      </c>
      <c r="AI645" s="55" t="str">
        <f t="shared" ref="AI645:AI708" si="374">IF(AK645="ادخال خاطئ","",IF(AE645="","",IF(OR(AE645="غ",AF645="غ"),"",IF(AG645-AH645-$P$2&lt;0,"أداء جيد",AG645-AH645-$P$2))))</f>
        <v/>
      </c>
      <c r="AJ645" s="55" t="str">
        <f t="shared" si="353"/>
        <v/>
      </c>
      <c r="AK645" s="129" t="str">
        <f t="shared" si="364"/>
        <v/>
      </c>
      <c r="AM645" s="4" t="s">
        <v>10</v>
      </c>
      <c r="AN645" s="5">
        <v>45810</v>
      </c>
      <c r="AO645" s="6"/>
      <c r="AP645" s="6"/>
      <c r="AQ645" s="6" t="str">
        <f t="shared" si="354"/>
        <v/>
      </c>
      <c r="AR645" s="6" t="str">
        <f>IF(OR(AO645="",AP645=""),"",SUMIFS('تحميل المصنعيات'!$N:$N,'تحميل المصنعيات'!$F:$F,AP$2,'تحميل المصنعيات'!$D:$D,AN645))</f>
        <v/>
      </c>
      <c r="AS645" s="55" t="str">
        <f t="shared" ref="AS645:AS708" si="375">IF(AU645="ادخال خاطئ","",IF(AO645="","",IF(OR(AO645="غ",AP645="غ"),"",IF(AQ645-AR645-$P$2&lt;0,"أداء جيد",AQ645-AR645-$P$2))))</f>
        <v/>
      </c>
      <c r="AT645" s="55" t="str">
        <f t="shared" ref="AT645:AT708" si="376">IF(AS645="أداء جيد",$P$2-(AQ645-AR645),"")</f>
        <v/>
      </c>
      <c r="AU645" s="129" t="str">
        <f t="shared" si="365"/>
        <v/>
      </c>
      <c r="AW645" s="4" t="s">
        <v>10</v>
      </c>
      <c r="AX645" s="5">
        <v>45810</v>
      </c>
      <c r="AY645" s="6"/>
      <c r="AZ645" s="6"/>
      <c r="BA645" s="6" t="str">
        <f t="shared" si="355"/>
        <v/>
      </c>
      <c r="BB645" s="6" t="str">
        <f>IF(OR(AY645="",AZ645=""),"",SUMIFS('تحميل المصنعيات'!$N:$N,'تحميل المصنعيات'!$F:$F,AZ$2,'تحميل المصنعيات'!$D:$D,AX645))</f>
        <v/>
      </c>
      <c r="BC645" s="55" t="str">
        <f t="shared" ref="BC645:BC708" si="377">IF(BE645="ادخال خاطئ","",IF(AY645="","",IF(OR(AY645="غ",AZ645="غ"),"",IF(BA645-BB645-$P$2&lt;0,"أداء جيد",BA645-BB645-$P$2))))</f>
        <v/>
      </c>
      <c r="BD645" s="55" t="str">
        <f t="shared" si="356"/>
        <v/>
      </c>
      <c r="BE645" s="129" t="str">
        <f t="shared" si="366"/>
        <v/>
      </c>
      <c r="BG645" s="4" t="s">
        <v>10</v>
      </c>
      <c r="BH645" s="5">
        <v>45810</v>
      </c>
      <c r="BI645" s="6"/>
      <c r="BJ645" s="6"/>
      <c r="BK645" s="6" t="str">
        <f t="shared" si="357"/>
        <v/>
      </c>
      <c r="BL645" s="6" t="str">
        <f>IF(OR(BI645="",BJ645=""),"",SUMIFS('تحميل المصنعيات'!$N:$N,'تحميل المصنعيات'!$F:$F,BJ$2,'تحميل المصنعيات'!$D:$D,BH645))</f>
        <v/>
      </c>
      <c r="BM645" s="55" t="str">
        <f t="shared" ref="BM645:BM708" si="378">IF(BO645="ادخال خاطئ","",IF(BI645="","",IF(OR(BI645="غ",BJ645="غ"),"",IF(BK645-BL645-$P$2&lt;0,"أداء جيد",BK645-BL645-$P$2))))</f>
        <v/>
      </c>
      <c r="BN645" s="55" t="str">
        <f t="shared" ref="BN645:BN708" si="379">IF(BM645="أداء جيد",$P$2-(BK645-BL645),"")</f>
        <v/>
      </c>
      <c r="BO645" s="129" t="str">
        <f t="shared" si="367"/>
        <v/>
      </c>
      <c r="BQ645" s="4" t="s">
        <v>10</v>
      </c>
      <c r="BR645" s="5">
        <v>45810</v>
      </c>
      <c r="BS645" s="6"/>
      <c r="BT645" s="6"/>
      <c r="BU645" s="6" t="str">
        <f t="shared" si="358"/>
        <v/>
      </c>
      <c r="BV645" s="6" t="str">
        <f>IF(OR(BS645="",BT645=""),"",SUMIFS('تحميل المصنعيات'!$N:$N,'تحميل المصنعيات'!$F:$F,BT$2,'تحميل المصنعيات'!$D:$D,BR645))</f>
        <v/>
      </c>
      <c r="BW645" s="55" t="str">
        <f t="shared" ref="BW645:BW708" si="380">IF(BY645="ادخال خاطئ","",IF(BS645="","",IF(OR(BS645="غ",BT645="غ"),"",IF(BU645-BV645-$P$2&lt;0,"أداء جيد",BU645-BV645-$P$2))))</f>
        <v/>
      </c>
      <c r="BX645" s="55" t="str">
        <f t="shared" si="359"/>
        <v/>
      </c>
      <c r="BY645" s="129" t="str">
        <f t="shared" si="368"/>
        <v/>
      </c>
      <c r="CA645" s="4" t="s">
        <v>10</v>
      </c>
      <c r="CB645" s="5">
        <v>45810</v>
      </c>
      <c r="CC645" s="6"/>
      <c r="CD645" s="6"/>
      <c r="CE645" s="6" t="str">
        <f t="shared" si="360"/>
        <v/>
      </c>
      <c r="CF645" s="6" t="str">
        <f>IF(OR(CC645="",CD645=""),"",SUMIFS('تحميل المصنعيات'!$N:$N,'تحميل المصنعيات'!$F:$F,CD$2,'تحميل المصنعيات'!$D:$D,CB645))</f>
        <v/>
      </c>
      <c r="CG645" s="55" t="str">
        <f t="shared" ref="CG645:CG708" si="381">IF(CI645="ادخال خاطئ","",IF(CC645="","",IF(OR(CC645="غ",CD645="غ"),"",IF(CE645-CF645-$P$2&lt;0,"أداء جيد",CE645-CF645-$P$2))))</f>
        <v/>
      </c>
      <c r="CH645" s="55" t="str">
        <f t="shared" ref="CH645:CH708" si="382">IF(CG645="أداء جيد",$P$2-(CE645-CF645),"")</f>
        <v/>
      </c>
      <c r="CI645" s="129" t="str">
        <f t="shared" si="369"/>
        <v/>
      </c>
      <c r="CK645" s="4" t="s">
        <v>10</v>
      </c>
      <c r="CL645" s="5">
        <v>45810</v>
      </c>
      <c r="CM645" s="6"/>
      <c r="CN645" s="6"/>
      <c r="CO645" s="6" t="str">
        <f t="shared" si="361"/>
        <v/>
      </c>
      <c r="CP645" s="6" t="str">
        <f>IF(OR(CM645="",CN645=""),"",SUMIFS('تحميل المصنعيات'!$N:$N,'تحميل المصنعيات'!$F:$F,CN$2,'تحميل المصنعيات'!$D:$D,CL645))</f>
        <v/>
      </c>
      <c r="CQ645" s="55" t="str">
        <f t="shared" ref="CQ645:CQ708" si="383">IF(CS645="ادخال خاطئ","",IF(CM645="","",IF(OR(CM645="غ",CN645="غ"),"",IF(CO645-CP645-$P$2&lt;0,"أداء جيد",CO645-CP645-$P$2))))</f>
        <v/>
      </c>
      <c r="CR645" s="55" t="str">
        <f t="shared" ref="CR645:CR708" si="384">IF(CQ645="أداء جيد",$P$2-(CO645-CP645),"")</f>
        <v/>
      </c>
      <c r="CS645" s="129" t="str">
        <f t="shared" si="370"/>
        <v/>
      </c>
    </row>
    <row r="646" spans="9:97" x14ac:dyDescent="0.25">
      <c r="I646" s="4" t="s">
        <v>11</v>
      </c>
      <c r="J646" s="5">
        <v>45811</v>
      </c>
      <c r="K646" s="6"/>
      <c r="L646" s="6"/>
      <c r="M646" s="6" t="str">
        <f t="shared" ref="M646:M709" si="385">IF(OR(K646="",L646=""),"",IF(OR(K646="غ",L646="غ"),0,L646-K646))</f>
        <v/>
      </c>
      <c r="N646" s="6" t="str">
        <f>IF(OR(K646="",L646=""),"",SUMIFS('تحميل المصنعيات'!$N:$N,'تحميل المصنعيات'!$F:$F,L$2,'تحميل المصنعيات'!$D:$D,J646))</f>
        <v/>
      </c>
      <c r="O646" s="55" t="str">
        <f t="shared" si="371"/>
        <v/>
      </c>
      <c r="P646" s="55" t="str">
        <f t="shared" si="362"/>
        <v/>
      </c>
      <c r="Q646" s="129" t="str">
        <f t="shared" ref="Q646:Q709" si="386">IF(K646="","",IF(N646&gt;M646,"ادخال خاطئ",""))</f>
        <v/>
      </c>
      <c r="S646" s="4" t="s">
        <v>11</v>
      </c>
      <c r="T646" s="5">
        <v>45811</v>
      </c>
      <c r="U646" s="6"/>
      <c r="V646" s="6"/>
      <c r="W646" s="6" t="str">
        <f t="shared" ref="W646:W709" si="387">IF(OR(U646="",V646=""),"",IF(OR(U646="غ",V646="غ"),0,V646-U646))</f>
        <v/>
      </c>
      <c r="X646" s="6" t="str">
        <f>IF(OR(U646="",V646=""),"",SUMIFS('تحميل المصنعيات'!$N:$N,'تحميل المصنعيات'!$F:$F,V$2,'تحميل المصنعيات'!$D:$D,T646))</f>
        <v/>
      </c>
      <c r="Y646" s="55" t="str">
        <f t="shared" si="372"/>
        <v/>
      </c>
      <c r="Z646" s="55" t="str">
        <f t="shared" si="373"/>
        <v/>
      </c>
      <c r="AA646" s="129" t="str">
        <f t="shared" si="363"/>
        <v/>
      </c>
      <c r="AC646" s="4" t="s">
        <v>11</v>
      </c>
      <c r="AD646" s="5">
        <v>45811</v>
      </c>
      <c r="AE646" s="6"/>
      <c r="AF646" s="6"/>
      <c r="AG646" s="6" t="str">
        <f t="shared" ref="AG646:AG709" si="388">IF(OR(AE646="",AF646=""),"",IF(OR(AE646="غ",AF646="غ"),0,AF646-AE646))</f>
        <v/>
      </c>
      <c r="AH646" s="6" t="str">
        <f>IF(OR(AE646="",AF646=""),"",SUMIFS('تحميل المصنعيات'!$N:$N,'تحميل المصنعيات'!$F:$F,AF$2,'تحميل المصنعيات'!$D:$D,AD646))</f>
        <v/>
      </c>
      <c r="AI646" s="55" t="str">
        <f t="shared" si="374"/>
        <v/>
      </c>
      <c r="AJ646" s="55" t="str">
        <f t="shared" ref="AJ646:AJ709" si="389">IF(AI646="أداء جيد",$P$2-(AG646-AH646),"")</f>
        <v/>
      </c>
      <c r="AK646" s="129" t="str">
        <f t="shared" si="364"/>
        <v/>
      </c>
      <c r="AM646" s="4" t="s">
        <v>11</v>
      </c>
      <c r="AN646" s="5">
        <v>45811</v>
      </c>
      <c r="AO646" s="6"/>
      <c r="AP646" s="6"/>
      <c r="AQ646" s="6" t="str">
        <f t="shared" ref="AQ646:AQ709" si="390">IF(OR(AO646="",AP646=""),"",IF(OR(AO646="غ",AP646="غ"),0,AP646-AO646))</f>
        <v/>
      </c>
      <c r="AR646" s="6" t="str">
        <f>IF(OR(AO646="",AP646=""),"",SUMIFS('تحميل المصنعيات'!$N:$N,'تحميل المصنعيات'!$F:$F,AP$2,'تحميل المصنعيات'!$D:$D,AN646))</f>
        <v/>
      </c>
      <c r="AS646" s="55" t="str">
        <f t="shared" si="375"/>
        <v/>
      </c>
      <c r="AT646" s="55" t="str">
        <f t="shared" si="376"/>
        <v/>
      </c>
      <c r="AU646" s="129" t="str">
        <f t="shared" si="365"/>
        <v/>
      </c>
      <c r="AW646" s="4" t="s">
        <v>11</v>
      </c>
      <c r="AX646" s="5">
        <v>45811</v>
      </c>
      <c r="AY646" s="6"/>
      <c r="AZ646" s="6"/>
      <c r="BA646" s="6" t="str">
        <f t="shared" ref="BA646:BA709" si="391">IF(OR(AY646="",AZ646=""),"",IF(OR(AY646="غ",AZ646="غ"),0,AZ646-AY646))</f>
        <v/>
      </c>
      <c r="BB646" s="6" t="str">
        <f>IF(OR(AY646="",AZ646=""),"",SUMIFS('تحميل المصنعيات'!$N:$N,'تحميل المصنعيات'!$F:$F,AZ$2,'تحميل المصنعيات'!$D:$D,AX646))</f>
        <v/>
      </c>
      <c r="BC646" s="55" t="str">
        <f t="shared" si="377"/>
        <v/>
      </c>
      <c r="BD646" s="55" t="str">
        <f t="shared" ref="BD646:BD709" si="392">IF(BC646="أداء جيد",$P$2-(BA646-BB646),"")</f>
        <v/>
      </c>
      <c r="BE646" s="129" t="str">
        <f t="shared" si="366"/>
        <v/>
      </c>
      <c r="BG646" s="4" t="s">
        <v>11</v>
      </c>
      <c r="BH646" s="5">
        <v>45811</v>
      </c>
      <c r="BI646" s="6"/>
      <c r="BJ646" s="6"/>
      <c r="BK646" s="6" t="str">
        <f t="shared" ref="BK646:BK709" si="393">IF(OR(BI646="",BJ646=""),"",IF(OR(BI646="غ",BJ646="غ"),0,BJ646-BI646))</f>
        <v/>
      </c>
      <c r="BL646" s="6" t="str">
        <f>IF(OR(BI646="",BJ646=""),"",SUMIFS('تحميل المصنعيات'!$N:$N,'تحميل المصنعيات'!$F:$F,BJ$2,'تحميل المصنعيات'!$D:$D,BH646))</f>
        <v/>
      </c>
      <c r="BM646" s="55" t="str">
        <f t="shared" si="378"/>
        <v/>
      </c>
      <c r="BN646" s="55" t="str">
        <f t="shared" si="379"/>
        <v/>
      </c>
      <c r="BO646" s="129" t="str">
        <f t="shared" si="367"/>
        <v/>
      </c>
      <c r="BQ646" s="4" t="s">
        <v>11</v>
      </c>
      <c r="BR646" s="5">
        <v>45811</v>
      </c>
      <c r="BS646" s="6"/>
      <c r="BT646" s="6"/>
      <c r="BU646" s="6" t="str">
        <f t="shared" ref="BU646:BU709" si="394">IF(OR(BS646="",BT646=""),"",IF(OR(BS646="غ",BT646="غ"),0,BT646-BS646))</f>
        <v/>
      </c>
      <c r="BV646" s="6" t="str">
        <f>IF(OR(BS646="",BT646=""),"",SUMIFS('تحميل المصنعيات'!$N:$N,'تحميل المصنعيات'!$F:$F,BT$2,'تحميل المصنعيات'!$D:$D,BR646))</f>
        <v/>
      </c>
      <c r="BW646" s="55" t="str">
        <f t="shared" si="380"/>
        <v/>
      </c>
      <c r="BX646" s="55" t="str">
        <f t="shared" ref="BX646:BX709" si="395">IF(BW646="أداء جيد",$P$2-(BU646-BV646),"")</f>
        <v/>
      </c>
      <c r="BY646" s="129" t="str">
        <f t="shared" si="368"/>
        <v/>
      </c>
      <c r="CA646" s="4" t="s">
        <v>11</v>
      </c>
      <c r="CB646" s="5">
        <v>45811</v>
      </c>
      <c r="CC646" s="6"/>
      <c r="CD646" s="6"/>
      <c r="CE646" s="6" t="str">
        <f t="shared" ref="CE646:CE709" si="396">IF(OR(CC646="",CD646=""),"",IF(OR(CC646="غ",CD646="غ"),0,CD646-CC646))</f>
        <v/>
      </c>
      <c r="CF646" s="6" t="str">
        <f>IF(OR(CC646="",CD646=""),"",SUMIFS('تحميل المصنعيات'!$N:$N,'تحميل المصنعيات'!$F:$F,CD$2,'تحميل المصنعيات'!$D:$D,CB646))</f>
        <v/>
      </c>
      <c r="CG646" s="55" t="str">
        <f t="shared" si="381"/>
        <v/>
      </c>
      <c r="CH646" s="55" t="str">
        <f t="shared" si="382"/>
        <v/>
      </c>
      <c r="CI646" s="129" t="str">
        <f t="shared" si="369"/>
        <v/>
      </c>
      <c r="CK646" s="4" t="s">
        <v>11</v>
      </c>
      <c r="CL646" s="5">
        <v>45811</v>
      </c>
      <c r="CM646" s="6"/>
      <c r="CN646" s="6"/>
      <c r="CO646" s="6" t="str">
        <f t="shared" ref="CO646:CO709" si="397">IF(OR(CM646="",CN646=""),"",IF(OR(CM646="غ",CN646="غ"),0,CN646-CM646))</f>
        <v/>
      </c>
      <c r="CP646" s="6" t="str">
        <f>IF(OR(CM646="",CN646=""),"",SUMIFS('تحميل المصنعيات'!$N:$N,'تحميل المصنعيات'!$F:$F,CN$2,'تحميل المصنعيات'!$D:$D,CL646))</f>
        <v/>
      </c>
      <c r="CQ646" s="55" t="str">
        <f t="shared" si="383"/>
        <v/>
      </c>
      <c r="CR646" s="55" t="str">
        <f t="shared" si="384"/>
        <v/>
      </c>
      <c r="CS646" s="129" t="str">
        <f t="shared" si="370"/>
        <v/>
      </c>
    </row>
    <row r="647" spans="9:97" x14ac:dyDescent="0.25">
      <c r="I647" s="4" t="s">
        <v>12</v>
      </c>
      <c r="J647" s="5">
        <v>45812</v>
      </c>
      <c r="K647" s="6"/>
      <c r="L647" s="6"/>
      <c r="M647" s="6" t="str">
        <f t="shared" si="385"/>
        <v/>
      </c>
      <c r="N647" s="6" t="str">
        <f>IF(OR(K647="",L647=""),"",SUMIFS('تحميل المصنعيات'!$N:$N,'تحميل المصنعيات'!$F:$F,L$2,'تحميل المصنعيات'!$D:$D,J647))</f>
        <v/>
      </c>
      <c r="O647" s="55" t="str">
        <f t="shared" si="371"/>
        <v/>
      </c>
      <c r="P647" s="55" t="str">
        <f t="shared" si="362"/>
        <v/>
      </c>
      <c r="Q647" s="129" t="str">
        <f t="shared" si="386"/>
        <v/>
      </c>
      <c r="S647" s="4" t="s">
        <v>12</v>
      </c>
      <c r="T647" s="5">
        <v>45812</v>
      </c>
      <c r="U647" s="6"/>
      <c r="V647" s="6"/>
      <c r="W647" s="6" t="str">
        <f t="shared" si="387"/>
        <v/>
      </c>
      <c r="X647" s="6" t="str">
        <f>IF(OR(U647="",V647=""),"",SUMIFS('تحميل المصنعيات'!$N:$N,'تحميل المصنعيات'!$F:$F,V$2,'تحميل المصنعيات'!$D:$D,T647))</f>
        <v/>
      </c>
      <c r="Y647" s="55" t="str">
        <f t="shared" si="372"/>
        <v/>
      </c>
      <c r="Z647" s="55" t="str">
        <f t="shared" si="373"/>
        <v/>
      </c>
      <c r="AA647" s="129" t="str">
        <f t="shared" si="363"/>
        <v/>
      </c>
      <c r="AC647" s="4" t="s">
        <v>12</v>
      </c>
      <c r="AD647" s="5">
        <v>45812</v>
      </c>
      <c r="AE647" s="6"/>
      <c r="AF647" s="6"/>
      <c r="AG647" s="6" t="str">
        <f t="shared" si="388"/>
        <v/>
      </c>
      <c r="AH647" s="6" t="str">
        <f>IF(OR(AE647="",AF647=""),"",SUMIFS('تحميل المصنعيات'!$N:$N,'تحميل المصنعيات'!$F:$F,AF$2,'تحميل المصنعيات'!$D:$D,AD647))</f>
        <v/>
      </c>
      <c r="AI647" s="55" t="str">
        <f t="shared" si="374"/>
        <v/>
      </c>
      <c r="AJ647" s="55" t="str">
        <f t="shared" si="389"/>
        <v/>
      </c>
      <c r="AK647" s="129" t="str">
        <f t="shared" si="364"/>
        <v/>
      </c>
      <c r="AM647" s="4" t="s">
        <v>12</v>
      </c>
      <c r="AN647" s="5">
        <v>45812</v>
      </c>
      <c r="AO647" s="6"/>
      <c r="AP647" s="6"/>
      <c r="AQ647" s="6" t="str">
        <f t="shared" si="390"/>
        <v/>
      </c>
      <c r="AR647" s="6" t="str">
        <f>IF(OR(AO647="",AP647=""),"",SUMIFS('تحميل المصنعيات'!$N:$N,'تحميل المصنعيات'!$F:$F,AP$2,'تحميل المصنعيات'!$D:$D,AN647))</f>
        <v/>
      </c>
      <c r="AS647" s="55" t="str">
        <f t="shared" si="375"/>
        <v/>
      </c>
      <c r="AT647" s="55" t="str">
        <f t="shared" si="376"/>
        <v/>
      </c>
      <c r="AU647" s="129" t="str">
        <f t="shared" si="365"/>
        <v/>
      </c>
      <c r="AW647" s="4" t="s">
        <v>12</v>
      </c>
      <c r="AX647" s="5">
        <v>45812</v>
      </c>
      <c r="AY647" s="6"/>
      <c r="AZ647" s="6"/>
      <c r="BA647" s="6" t="str">
        <f t="shared" si="391"/>
        <v/>
      </c>
      <c r="BB647" s="6" t="str">
        <f>IF(OR(AY647="",AZ647=""),"",SUMIFS('تحميل المصنعيات'!$N:$N,'تحميل المصنعيات'!$F:$F,AZ$2,'تحميل المصنعيات'!$D:$D,AX647))</f>
        <v/>
      </c>
      <c r="BC647" s="55" t="str">
        <f t="shared" si="377"/>
        <v/>
      </c>
      <c r="BD647" s="55" t="str">
        <f t="shared" si="392"/>
        <v/>
      </c>
      <c r="BE647" s="129" t="str">
        <f t="shared" si="366"/>
        <v/>
      </c>
      <c r="BG647" s="4" t="s">
        <v>12</v>
      </c>
      <c r="BH647" s="5">
        <v>45812</v>
      </c>
      <c r="BI647" s="6"/>
      <c r="BJ647" s="6"/>
      <c r="BK647" s="6" t="str">
        <f t="shared" si="393"/>
        <v/>
      </c>
      <c r="BL647" s="6" t="str">
        <f>IF(OR(BI647="",BJ647=""),"",SUMIFS('تحميل المصنعيات'!$N:$N,'تحميل المصنعيات'!$F:$F,BJ$2,'تحميل المصنعيات'!$D:$D,BH647))</f>
        <v/>
      </c>
      <c r="BM647" s="55" t="str">
        <f t="shared" si="378"/>
        <v/>
      </c>
      <c r="BN647" s="55" t="str">
        <f t="shared" si="379"/>
        <v/>
      </c>
      <c r="BO647" s="129" t="str">
        <f t="shared" si="367"/>
        <v/>
      </c>
      <c r="BQ647" s="4" t="s">
        <v>12</v>
      </c>
      <c r="BR647" s="5">
        <v>45812</v>
      </c>
      <c r="BS647" s="6"/>
      <c r="BT647" s="6"/>
      <c r="BU647" s="6" t="str">
        <f t="shared" si="394"/>
        <v/>
      </c>
      <c r="BV647" s="6" t="str">
        <f>IF(OR(BS647="",BT647=""),"",SUMIFS('تحميل المصنعيات'!$N:$N,'تحميل المصنعيات'!$F:$F,BT$2,'تحميل المصنعيات'!$D:$D,BR647))</f>
        <v/>
      </c>
      <c r="BW647" s="55" t="str">
        <f t="shared" si="380"/>
        <v/>
      </c>
      <c r="BX647" s="55" t="str">
        <f t="shared" si="395"/>
        <v/>
      </c>
      <c r="BY647" s="129" t="str">
        <f t="shared" si="368"/>
        <v/>
      </c>
      <c r="CA647" s="4" t="s">
        <v>12</v>
      </c>
      <c r="CB647" s="5">
        <v>45812</v>
      </c>
      <c r="CC647" s="6"/>
      <c r="CD647" s="6"/>
      <c r="CE647" s="6" t="str">
        <f t="shared" si="396"/>
        <v/>
      </c>
      <c r="CF647" s="6" t="str">
        <f>IF(OR(CC647="",CD647=""),"",SUMIFS('تحميل المصنعيات'!$N:$N,'تحميل المصنعيات'!$F:$F,CD$2,'تحميل المصنعيات'!$D:$D,CB647))</f>
        <v/>
      </c>
      <c r="CG647" s="55" t="str">
        <f t="shared" si="381"/>
        <v/>
      </c>
      <c r="CH647" s="55" t="str">
        <f t="shared" si="382"/>
        <v/>
      </c>
      <c r="CI647" s="129" t="str">
        <f t="shared" si="369"/>
        <v/>
      </c>
      <c r="CK647" s="4" t="s">
        <v>12</v>
      </c>
      <c r="CL647" s="5">
        <v>45812</v>
      </c>
      <c r="CM647" s="6"/>
      <c r="CN647" s="6"/>
      <c r="CO647" s="6" t="str">
        <f t="shared" si="397"/>
        <v/>
      </c>
      <c r="CP647" s="6" t="str">
        <f>IF(OR(CM647="",CN647=""),"",SUMIFS('تحميل المصنعيات'!$N:$N,'تحميل المصنعيات'!$F:$F,CN$2,'تحميل المصنعيات'!$D:$D,CL647))</f>
        <v/>
      </c>
      <c r="CQ647" s="55" t="str">
        <f t="shared" si="383"/>
        <v/>
      </c>
      <c r="CR647" s="55" t="str">
        <f t="shared" si="384"/>
        <v/>
      </c>
      <c r="CS647" s="129" t="str">
        <f t="shared" si="370"/>
        <v/>
      </c>
    </row>
    <row r="648" spans="9:97" x14ac:dyDescent="0.25">
      <c r="I648" s="4" t="s">
        <v>13</v>
      </c>
      <c r="J648" s="5">
        <v>45813</v>
      </c>
      <c r="K648" s="6"/>
      <c r="L648" s="6"/>
      <c r="M648" s="6" t="str">
        <f t="shared" si="385"/>
        <v/>
      </c>
      <c r="N648" s="6" t="str">
        <f>IF(OR(K648="",L648=""),"",SUMIFS('تحميل المصنعيات'!$N:$N,'تحميل المصنعيات'!$F:$F,L$2,'تحميل المصنعيات'!$D:$D,J648))</f>
        <v/>
      </c>
      <c r="O648" s="55" t="str">
        <f t="shared" si="371"/>
        <v/>
      </c>
      <c r="P648" s="55" t="str">
        <f t="shared" ref="P648:P711" si="398">IF(O648="أداء جيد",$P$2-(M648-N648),"")</f>
        <v/>
      </c>
      <c r="Q648" s="129" t="str">
        <f t="shared" si="386"/>
        <v/>
      </c>
      <c r="S648" s="4" t="s">
        <v>13</v>
      </c>
      <c r="T648" s="5">
        <v>45813</v>
      </c>
      <c r="U648" s="6"/>
      <c r="V648" s="6"/>
      <c r="W648" s="6" t="str">
        <f t="shared" si="387"/>
        <v/>
      </c>
      <c r="X648" s="6" t="str">
        <f>IF(OR(U648="",V648=""),"",SUMIFS('تحميل المصنعيات'!$N:$N,'تحميل المصنعيات'!$F:$F,V$2,'تحميل المصنعيات'!$D:$D,T648))</f>
        <v/>
      </c>
      <c r="Y648" s="55" t="str">
        <f t="shared" si="372"/>
        <v/>
      </c>
      <c r="Z648" s="55" t="str">
        <f t="shared" si="373"/>
        <v/>
      </c>
      <c r="AA648" s="129" t="str">
        <f t="shared" si="363"/>
        <v/>
      </c>
      <c r="AC648" s="4" t="s">
        <v>13</v>
      </c>
      <c r="AD648" s="5">
        <v>45813</v>
      </c>
      <c r="AE648" s="6"/>
      <c r="AF648" s="6"/>
      <c r="AG648" s="6" t="str">
        <f t="shared" si="388"/>
        <v/>
      </c>
      <c r="AH648" s="6" t="str">
        <f>IF(OR(AE648="",AF648=""),"",SUMIFS('تحميل المصنعيات'!$N:$N,'تحميل المصنعيات'!$F:$F,AF$2,'تحميل المصنعيات'!$D:$D,AD648))</f>
        <v/>
      </c>
      <c r="AI648" s="55" t="str">
        <f t="shared" si="374"/>
        <v/>
      </c>
      <c r="AJ648" s="55" t="str">
        <f t="shared" si="389"/>
        <v/>
      </c>
      <c r="AK648" s="129" t="str">
        <f t="shared" si="364"/>
        <v/>
      </c>
      <c r="AM648" s="4" t="s">
        <v>13</v>
      </c>
      <c r="AN648" s="5">
        <v>45813</v>
      </c>
      <c r="AO648" s="6"/>
      <c r="AP648" s="6"/>
      <c r="AQ648" s="6" t="str">
        <f t="shared" si="390"/>
        <v/>
      </c>
      <c r="AR648" s="6" t="str">
        <f>IF(OR(AO648="",AP648=""),"",SUMIFS('تحميل المصنعيات'!$N:$N,'تحميل المصنعيات'!$F:$F,AP$2,'تحميل المصنعيات'!$D:$D,AN648))</f>
        <v/>
      </c>
      <c r="AS648" s="55" t="str">
        <f t="shared" si="375"/>
        <v/>
      </c>
      <c r="AT648" s="55" t="str">
        <f t="shared" si="376"/>
        <v/>
      </c>
      <c r="AU648" s="129" t="str">
        <f t="shared" si="365"/>
        <v/>
      </c>
      <c r="AW648" s="4" t="s">
        <v>13</v>
      </c>
      <c r="AX648" s="5">
        <v>45813</v>
      </c>
      <c r="AY648" s="6"/>
      <c r="AZ648" s="6"/>
      <c r="BA648" s="6" t="str">
        <f t="shared" si="391"/>
        <v/>
      </c>
      <c r="BB648" s="6" t="str">
        <f>IF(OR(AY648="",AZ648=""),"",SUMIFS('تحميل المصنعيات'!$N:$N,'تحميل المصنعيات'!$F:$F,AZ$2,'تحميل المصنعيات'!$D:$D,AX648))</f>
        <v/>
      </c>
      <c r="BC648" s="55" t="str">
        <f t="shared" si="377"/>
        <v/>
      </c>
      <c r="BD648" s="55" t="str">
        <f t="shared" si="392"/>
        <v/>
      </c>
      <c r="BE648" s="129" t="str">
        <f t="shared" si="366"/>
        <v/>
      </c>
      <c r="BG648" s="4" t="s">
        <v>13</v>
      </c>
      <c r="BH648" s="5">
        <v>45813</v>
      </c>
      <c r="BI648" s="6"/>
      <c r="BJ648" s="6"/>
      <c r="BK648" s="6" t="str">
        <f t="shared" si="393"/>
        <v/>
      </c>
      <c r="BL648" s="6" t="str">
        <f>IF(OR(BI648="",BJ648=""),"",SUMIFS('تحميل المصنعيات'!$N:$N,'تحميل المصنعيات'!$F:$F,BJ$2,'تحميل المصنعيات'!$D:$D,BH648))</f>
        <v/>
      </c>
      <c r="BM648" s="55" t="str">
        <f t="shared" si="378"/>
        <v/>
      </c>
      <c r="BN648" s="55" t="str">
        <f t="shared" si="379"/>
        <v/>
      </c>
      <c r="BO648" s="129" t="str">
        <f t="shared" si="367"/>
        <v/>
      </c>
      <c r="BQ648" s="4" t="s">
        <v>13</v>
      </c>
      <c r="BR648" s="5">
        <v>45813</v>
      </c>
      <c r="BS648" s="6"/>
      <c r="BT648" s="6"/>
      <c r="BU648" s="6" t="str">
        <f t="shared" si="394"/>
        <v/>
      </c>
      <c r="BV648" s="6" t="str">
        <f>IF(OR(BS648="",BT648=""),"",SUMIFS('تحميل المصنعيات'!$N:$N,'تحميل المصنعيات'!$F:$F,BT$2,'تحميل المصنعيات'!$D:$D,BR648))</f>
        <v/>
      </c>
      <c r="BW648" s="55" t="str">
        <f t="shared" si="380"/>
        <v/>
      </c>
      <c r="BX648" s="55" t="str">
        <f t="shared" si="395"/>
        <v/>
      </c>
      <c r="BY648" s="129" t="str">
        <f t="shared" si="368"/>
        <v/>
      </c>
      <c r="CA648" s="4" t="s">
        <v>13</v>
      </c>
      <c r="CB648" s="5">
        <v>45813</v>
      </c>
      <c r="CC648" s="6"/>
      <c r="CD648" s="6"/>
      <c r="CE648" s="6" t="str">
        <f t="shared" si="396"/>
        <v/>
      </c>
      <c r="CF648" s="6" t="str">
        <f>IF(OR(CC648="",CD648=""),"",SUMIFS('تحميل المصنعيات'!$N:$N,'تحميل المصنعيات'!$F:$F,CD$2,'تحميل المصنعيات'!$D:$D,CB648))</f>
        <v/>
      </c>
      <c r="CG648" s="55" t="str">
        <f t="shared" si="381"/>
        <v/>
      </c>
      <c r="CH648" s="55" t="str">
        <f t="shared" si="382"/>
        <v/>
      </c>
      <c r="CI648" s="129" t="str">
        <f t="shared" si="369"/>
        <v/>
      </c>
      <c r="CK648" s="4" t="s">
        <v>13</v>
      </c>
      <c r="CL648" s="5">
        <v>45813</v>
      </c>
      <c r="CM648" s="6"/>
      <c r="CN648" s="6"/>
      <c r="CO648" s="6" t="str">
        <f t="shared" si="397"/>
        <v/>
      </c>
      <c r="CP648" s="6" t="str">
        <f>IF(OR(CM648="",CN648=""),"",SUMIFS('تحميل المصنعيات'!$N:$N,'تحميل المصنعيات'!$F:$F,CN$2,'تحميل المصنعيات'!$D:$D,CL648))</f>
        <v/>
      </c>
      <c r="CQ648" s="55" t="str">
        <f t="shared" si="383"/>
        <v/>
      </c>
      <c r="CR648" s="55" t="str">
        <f t="shared" si="384"/>
        <v/>
      </c>
      <c r="CS648" s="129" t="str">
        <f t="shared" si="370"/>
        <v/>
      </c>
    </row>
    <row r="649" spans="9:97" x14ac:dyDescent="0.25">
      <c r="I649" s="132" t="s">
        <v>30</v>
      </c>
      <c r="J649" s="133">
        <v>45814</v>
      </c>
      <c r="K649" s="134"/>
      <c r="L649" s="134"/>
      <c r="M649" s="134" t="str">
        <f t="shared" si="385"/>
        <v/>
      </c>
      <c r="N649" s="134" t="str">
        <f>IF(OR(K649="",L649=""),"",SUMIFS('تحميل المصنعيات'!$N:$N,'تحميل المصنعيات'!$F:$F,L$2,'تحميل المصنعيات'!$D:$D,J649))</f>
        <v/>
      </c>
      <c r="O649" s="135" t="str">
        <f t="shared" si="371"/>
        <v/>
      </c>
      <c r="P649" s="135" t="str">
        <f t="shared" si="398"/>
        <v/>
      </c>
      <c r="Q649" s="132" t="str">
        <f t="shared" si="386"/>
        <v/>
      </c>
      <c r="S649" s="132" t="s">
        <v>30</v>
      </c>
      <c r="T649" s="133">
        <v>45814</v>
      </c>
      <c r="U649" s="134"/>
      <c r="V649" s="134"/>
      <c r="W649" s="134" t="str">
        <f t="shared" si="387"/>
        <v/>
      </c>
      <c r="X649" s="134" t="str">
        <f>IF(OR(U649="",V649=""),"",SUMIFS('تحميل المصنعيات'!$N:$N,'تحميل المصنعيات'!$F:$F,V$2,'تحميل المصنعيات'!$D:$D,T649))</f>
        <v/>
      </c>
      <c r="Y649" s="135" t="str">
        <f t="shared" si="372"/>
        <v/>
      </c>
      <c r="Z649" s="135" t="str">
        <f t="shared" si="373"/>
        <v/>
      </c>
      <c r="AA649" s="132" t="str">
        <f t="shared" si="363"/>
        <v/>
      </c>
      <c r="AC649" s="132" t="s">
        <v>30</v>
      </c>
      <c r="AD649" s="133">
        <v>45814</v>
      </c>
      <c r="AE649" s="134"/>
      <c r="AF649" s="134"/>
      <c r="AG649" s="134" t="str">
        <f t="shared" si="388"/>
        <v/>
      </c>
      <c r="AH649" s="134" t="str">
        <f>IF(OR(AE649="",AF649=""),"",SUMIFS('تحميل المصنعيات'!$N:$N,'تحميل المصنعيات'!$F:$F,AF$2,'تحميل المصنعيات'!$D:$D,AD649))</f>
        <v/>
      </c>
      <c r="AI649" s="135" t="str">
        <f t="shared" si="374"/>
        <v/>
      </c>
      <c r="AJ649" s="135" t="str">
        <f t="shared" si="389"/>
        <v/>
      </c>
      <c r="AK649" s="132" t="str">
        <f t="shared" si="364"/>
        <v/>
      </c>
      <c r="AM649" s="132" t="s">
        <v>30</v>
      </c>
      <c r="AN649" s="133">
        <v>45814</v>
      </c>
      <c r="AO649" s="134"/>
      <c r="AP649" s="134"/>
      <c r="AQ649" s="134" t="str">
        <f t="shared" si="390"/>
        <v/>
      </c>
      <c r="AR649" s="134" t="str">
        <f>IF(OR(AO649="",AP649=""),"",SUMIFS('تحميل المصنعيات'!$N:$N,'تحميل المصنعيات'!$F:$F,AP$2,'تحميل المصنعيات'!$D:$D,AN649))</f>
        <v/>
      </c>
      <c r="AS649" s="135" t="str">
        <f t="shared" si="375"/>
        <v/>
      </c>
      <c r="AT649" s="135" t="str">
        <f t="shared" si="376"/>
        <v/>
      </c>
      <c r="AU649" s="132" t="str">
        <f t="shared" si="365"/>
        <v/>
      </c>
      <c r="AW649" s="132" t="s">
        <v>30</v>
      </c>
      <c r="AX649" s="133">
        <v>45814</v>
      </c>
      <c r="AY649" s="134"/>
      <c r="AZ649" s="134"/>
      <c r="BA649" s="134" t="str">
        <f t="shared" si="391"/>
        <v/>
      </c>
      <c r="BB649" s="134" t="str">
        <f>IF(OR(AY649="",AZ649=""),"",SUMIFS('تحميل المصنعيات'!$N:$N,'تحميل المصنعيات'!$F:$F,AZ$2,'تحميل المصنعيات'!$D:$D,AX649))</f>
        <v/>
      </c>
      <c r="BC649" s="135" t="str">
        <f t="shared" si="377"/>
        <v/>
      </c>
      <c r="BD649" s="135" t="str">
        <f t="shared" si="392"/>
        <v/>
      </c>
      <c r="BE649" s="132" t="str">
        <f t="shared" si="366"/>
        <v/>
      </c>
      <c r="BG649" s="132" t="s">
        <v>30</v>
      </c>
      <c r="BH649" s="133">
        <v>45814</v>
      </c>
      <c r="BI649" s="134"/>
      <c r="BJ649" s="134"/>
      <c r="BK649" s="134" t="str">
        <f t="shared" si="393"/>
        <v/>
      </c>
      <c r="BL649" s="134" t="str">
        <f>IF(OR(BI649="",BJ649=""),"",SUMIFS('تحميل المصنعيات'!$N:$N,'تحميل المصنعيات'!$F:$F,BJ$2,'تحميل المصنعيات'!$D:$D,BH649))</f>
        <v/>
      </c>
      <c r="BM649" s="135" t="str">
        <f t="shared" si="378"/>
        <v/>
      </c>
      <c r="BN649" s="135" t="str">
        <f t="shared" si="379"/>
        <v/>
      </c>
      <c r="BO649" s="132" t="str">
        <f t="shared" si="367"/>
        <v/>
      </c>
      <c r="BQ649" s="132" t="s">
        <v>30</v>
      </c>
      <c r="BR649" s="133">
        <v>45814</v>
      </c>
      <c r="BS649" s="134"/>
      <c r="BT649" s="134"/>
      <c r="BU649" s="134" t="str">
        <f t="shared" si="394"/>
        <v/>
      </c>
      <c r="BV649" s="134" t="str">
        <f>IF(OR(BS649="",BT649=""),"",SUMIFS('تحميل المصنعيات'!$N:$N,'تحميل المصنعيات'!$F:$F,BT$2,'تحميل المصنعيات'!$D:$D,BR649))</f>
        <v/>
      </c>
      <c r="BW649" s="135" t="str">
        <f t="shared" si="380"/>
        <v/>
      </c>
      <c r="BX649" s="135" t="str">
        <f t="shared" si="395"/>
        <v/>
      </c>
      <c r="BY649" s="132" t="str">
        <f t="shared" si="368"/>
        <v/>
      </c>
      <c r="CA649" s="132" t="s">
        <v>30</v>
      </c>
      <c r="CB649" s="133">
        <v>45814</v>
      </c>
      <c r="CC649" s="134"/>
      <c r="CD649" s="134"/>
      <c r="CE649" s="134" t="str">
        <f t="shared" si="396"/>
        <v/>
      </c>
      <c r="CF649" s="134" t="str">
        <f>IF(OR(CC649="",CD649=""),"",SUMIFS('تحميل المصنعيات'!$N:$N,'تحميل المصنعيات'!$F:$F,CD$2,'تحميل المصنعيات'!$D:$D,CB649))</f>
        <v/>
      </c>
      <c r="CG649" s="135" t="str">
        <f t="shared" si="381"/>
        <v/>
      </c>
      <c r="CH649" s="135" t="str">
        <f t="shared" si="382"/>
        <v/>
      </c>
      <c r="CI649" s="132" t="str">
        <f t="shared" si="369"/>
        <v/>
      </c>
      <c r="CK649" s="132" t="s">
        <v>30</v>
      </c>
      <c r="CL649" s="133">
        <v>45814</v>
      </c>
      <c r="CM649" s="134"/>
      <c r="CN649" s="134"/>
      <c r="CO649" s="134" t="str">
        <f t="shared" si="397"/>
        <v/>
      </c>
      <c r="CP649" s="134" t="str">
        <f>IF(OR(CM649="",CN649=""),"",SUMIFS('تحميل المصنعيات'!$N:$N,'تحميل المصنعيات'!$F:$F,CN$2,'تحميل المصنعيات'!$D:$D,CL649))</f>
        <v/>
      </c>
      <c r="CQ649" s="135" t="str">
        <f t="shared" si="383"/>
        <v/>
      </c>
      <c r="CR649" s="135" t="str">
        <f t="shared" si="384"/>
        <v/>
      </c>
      <c r="CS649" s="132" t="str">
        <f t="shared" si="370"/>
        <v/>
      </c>
    </row>
    <row r="650" spans="9:97" x14ac:dyDescent="0.25">
      <c r="I650" s="4" t="s">
        <v>8</v>
      </c>
      <c r="J650" s="5">
        <v>45815</v>
      </c>
      <c r="K650" s="6"/>
      <c r="L650" s="6"/>
      <c r="M650" s="6" t="str">
        <f t="shared" si="385"/>
        <v/>
      </c>
      <c r="N650" s="6" t="str">
        <f>IF(OR(K650="",L650=""),"",SUMIFS('تحميل المصنعيات'!$N:$N,'تحميل المصنعيات'!$F:$F,L$2,'تحميل المصنعيات'!$D:$D,J650))</f>
        <v/>
      </c>
      <c r="O650" s="55" t="str">
        <f t="shared" si="371"/>
        <v/>
      </c>
      <c r="P650" s="55" t="str">
        <f t="shared" si="398"/>
        <v/>
      </c>
      <c r="Q650" s="129" t="str">
        <f t="shared" si="386"/>
        <v/>
      </c>
      <c r="S650" s="4" t="s">
        <v>8</v>
      </c>
      <c r="T650" s="5">
        <v>45815</v>
      </c>
      <c r="U650" s="6"/>
      <c r="V650" s="6"/>
      <c r="W650" s="6" t="str">
        <f t="shared" si="387"/>
        <v/>
      </c>
      <c r="X650" s="6" t="str">
        <f>IF(OR(U650="",V650=""),"",SUMIFS('تحميل المصنعيات'!$N:$N,'تحميل المصنعيات'!$F:$F,V$2,'تحميل المصنعيات'!$D:$D,T650))</f>
        <v/>
      </c>
      <c r="Y650" s="55" t="str">
        <f t="shared" si="372"/>
        <v/>
      </c>
      <c r="Z650" s="55" t="str">
        <f t="shared" si="373"/>
        <v/>
      </c>
      <c r="AA650" s="129" t="str">
        <f t="shared" si="363"/>
        <v/>
      </c>
      <c r="AC650" s="4" t="s">
        <v>8</v>
      </c>
      <c r="AD650" s="5">
        <v>45815</v>
      </c>
      <c r="AE650" s="6"/>
      <c r="AF650" s="6"/>
      <c r="AG650" s="6" t="str">
        <f t="shared" si="388"/>
        <v/>
      </c>
      <c r="AH650" s="6" t="str">
        <f>IF(OR(AE650="",AF650=""),"",SUMIFS('تحميل المصنعيات'!$N:$N,'تحميل المصنعيات'!$F:$F,AF$2,'تحميل المصنعيات'!$D:$D,AD650))</f>
        <v/>
      </c>
      <c r="AI650" s="55" t="str">
        <f t="shared" si="374"/>
        <v/>
      </c>
      <c r="AJ650" s="55" t="str">
        <f t="shared" si="389"/>
        <v/>
      </c>
      <c r="AK650" s="129" t="str">
        <f t="shared" si="364"/>
        <v/>
      </c>
      <c r="AM650" s="4" t="s">
        <v>8</v>
      </c>
      <c r="AN650" s="5">
        <v>45815</v>
      </c>
      <c r="AO650" s="6"/>
      <c r="AP650" s="6"/>
      <c r="AQ650" s="6" t="str">
        <f t="shared" si="390"/>
        <v/>
      </c>
      <c r="AR650" s="6" t="str">
        <f>IF(OR(AO650="",AP650=""),"",SUMIFS('تحميل المصنعيات'!$N:$N,'تحميل المصنعيات'!$F:$F,AP$2,'تحميل المصنعيات'!$D:$D,AN650))</f>
        <v/>
      </c>
      <c r="AS650" s="55" t="str">
        <f t="shared" si="375"/>
        <v/>
      </c>
      <c r="AT650" s="55" t="str">
        <f t="shared" si="376"/>
        <v/>
      </c>
      <c r="AU650" s="129" t="str">
        <f t="shared" si="365"/>
        <v/>
      </c>
      <c r="AW650" s="4" t="s">
        <v>8</v>
      </c>
      <c r="AX650" s="5">
        <v>45815</v>
      </c>
      <c r="AY650" s="6"/>
      <c r="AZ650" s="6"/>
      <c r="BA650" s="6" t="str">
        <f t="shared" si="391"/>
        <v/>
      </c>
      <c r="BB650" s="6" t="str">
        <f>IF(OR(AY650="",AZ650=""),"",SUMIFS('تحميل المصنعيات'!$N:$N,'تحميل المصنعيات'!$F:$F,AZ$2,'تحميل المصنعيات'!$D:$D,AX650))</f>
        <v/>
      </c>
      <c r="BC650" s="55" t="str">
        <f t="shared" si="377"/>
        <v/>
      </c>
      <c r="BD650" s="55" t="str">
        <f t="shared" si="392"/>
        <v/>
      </c>
      <c r="BE650" s="129" t="str">
        <f t="shared" si="366"/>
        <v/>
      </c>
      <c r="BG650" s="4" t="s">
        <v>8</v>
      </c>
      <c r="BH650" s="5">
        <v>45815</v>
      </c>
      <c r="BI650" s="6"/>
      <c r="BJ650" s="6"/>
      <c r="BK650" s="6" t="str">
        <f t="shared" si="393"/>
        <v/>
      </c>
      <c r="BL650" s="6" t="str">
        <f>IF(OR(BI650="",BJ650=""),"",SUMIFS('تحميل المصنعيات'!$N:$N,'تحميل المصنعيات'!$F:$F,BJ$2,'تحميل المصنعيات'!$D:$D,BH650))</f>
        <v/>
      </c>
      <c r="BM650" s="55" t="str">
        <f t="shared" si="378"/>
        <v/>
      </c>
      <c r="BN650" s="55" t="str">
        <f t="shared" si="379"/>
        <v/>
      </c>
      <c r="BO650" s="129" t="str">
        <f t="shared" si="367"/>
        <v/>
      </c>
      <c r="BQ650" s="4" t="s">
        <v>8</v>
      </c>
      <c r="BR650" s="5">
        <v>45815</v>
      </c>
      <c r="BS650" s="6"/>
      <c r="BT650" s="6"/>
      <c r="BU650" s="6" t="str">
        <f t="shared" si="394"/>
        <v/>
      </c>
      <c r="BV650" s="6" t="str">
        <f>IF(OR(BS650="",BT650=""),"",SUMIFS('تحميل المصنعيات'!$N:$N,'تحميل المصنعيات'!$F:$F,BT$2,'تحميل المصنعيات'!$D:$D,BR650))</f>
        <v/>
      </c>
      <c r="BW650" s="55" t="str">
        <f t="shared" si="380"/>
        <v/>
      </c>
      <c r="BX650" s="55" t="str">
        <f t="shared" si="395"/>
        <v/>
      </c>
      <c r="BY650" s="129" t="str">
        <f t="shared" si="368"/>
        <v/>
      </c>
      <c r="CA650" s="4" t="s">
        <v>8</v>
      </c>
      <c r="CB650" s="5">
        <v>45815</v>
      </c>
      <c r="CC650" s="6"/>
      <c r="CD650" s="6"/>
      <c r="CE650" s="6" t="str">
        <f t="shared" si="396"/>
        <v/>
      </c>
      <c r="CF650" s="6" t="str">
        <f>IF(OR(CC650="",CD650=""),"",SUMIFS('تحميل المصنعيات'!$N:$N,'تحميل المصنعيات'!$F:$F,CD$2,'تحميل المصنعيات'!$D:$D,CB650))</f>
        <v/>
      </c>
      <c r="CG650" s="55" t="str">
        <f t="shared" si="381"/>
        <v/>
      </c>
      <c r="CH650" s="55" t="str">
        <f t="shared" si="382"/>
        <v/>
      </c>
      <c r="CI650" s="129" t="str">
        <f t="shared" si="369"/>
        <v/>
      </c>
      <c r="CK650" s="4" t="s">
        <v>8</v>
      </c>
      <c r="CL650" s="5">
        <v>45815</v>
      </c>
      <c r="CM650" s="6"/>
      <c r="CN650" s="6"/>
      <c r="CO650" s="6" t="str">
        <f t="shared" si="397"/>
        <v/>
      </c>
      <c r="CP650" s="6" t="str">
        <f>IF(OR(CM650="",CN650=""),"",SUMIFS('تحميل المصنعيات'!$N:$N,'تحميل المصنعيات'!$F:$F,CN$2,'تحميل المصنعيات'!$D:$D,CL650))</f>
        <v/>
      </c>
      <c r="CQ650" s="55" t="str">
        <f t="shared" si="383"/>
        <v/>
      </c>
      <c r="CR650" s="55" t="str">
        <f t="shared" si="384"/>
        <v/>
      </c>
      <c r="CS650" s="129" t="str">
        <f t="shared" si="370"/>
        <v/>
      </c>
    </row>
    <row r="651" spans="9:97" x14ac:dyDescent="0.25">
      <c r="I651" s="4" t="s">
        <v>9</v>
      </c>
      <c r="J651" s="5">
        <v>45816</v>
      </c>
      <c r="K651" s="6"/>
      <c r="L651" s="6"/>
      <c r="M651" s="6" t="str">
        <f t="shared" si="385"/>
        <v/>
      </c>
      <c r="N651" s="6" t="str">
        <f>IF(OR(K651="",L651=""),"",SUMIFS('تحميل المصنعيات'!$N:$N,'تحميل المصنعيات'!$F:$F,L$2,'تحميل المصنعيات'!$D:$D,J651))</f>
        <v/>
      </c>
      <c r="O651" s="55" t="str">
        <f t="shared" si="371"/>
        <v/>
      </c>
      <c r="P651" s="55" t="str">
        <f t="shared" si="398"/>
        <v/>
      </c>
      <c r="Q651" s="129" t="str">
        <f t="shared" si="386"/>
        <v/>
      </c>
      <c r="S651" s="4" t="s">
        <v>9</v>
      </c>
      <c r="T651" s="5">
        <v>45816</v>
      </c>
      <c r="U651" s="6"/>
      <c r="V651" s="6"/>
      <c r="W651" s="6" t="str">
        <f t="shared" si="387"/>
        <v/>
      </c>
      <c r="X651" s="6" t="str">
        <f>IF(OR(U651="",V651=""),"",SUMIFS('تحميل المصنعيات'!$N:$N,'تحميل المصنعيات'!$F:$F,V$2,'تحميل المصنعيات'!$D:$D,T651))</f>
        <v/>
      </c>
      <c r="Y651" s="55" t="str">
        <f t="shared" si="372"/>
        <v/>
      </c>
      <c r="Z651" s="55" t="str">
        <f t="shared" si="373"/>
        <v/>
      </c>
      <c r="AA651" s="129" t="str">
        <f t="shared" si="363"/>
        <v/>
      </c>
      <c r="AC651" s="4" t="s">
        <v>9</v>
      </c>
      <c r="AD651" s="5">
        <v>45816</v>
      </c>
      <c r="AE651" s="6"/>
      <c r="AF651" s="6"/>
      <c r="AG651" s="6" t="str">
        <f t="shared" si="388"/>
        <v/>
      </c>
      <c r="AH651" s="6" t="str">
        <f>IF(OR(AE651="",AF651=""),"",SUMIFS('تحميل المصنعيات'!$N:$N,'تحميل المصنعيات'!$F:$F,AF$2,'تحميل المصنعيات'!$D:$D,AD651))</f>
        <v/>
      </c>
      <c r="AI651" s="55" t="str">
        <f t="shared" si="374"/>
        <v/>
      </c>
      <c r="AJ651" s="55" t="str">
        <f t="shared" si="389"/>
        <v/>
      </c>
      <c r="AK651" s="129" t="str">
        <f t="shared" si="364"/>
        <v/>
      </c>
      <c r="AM651" s="4" t="s">
        <v>9</v>
      </c>
      <c r="AN651" s="5">
        <v>45816</v>
      </c>
      <c r="AO651" s="6"/>
      <c r="AP651" s="6"/>
      <c r="AQ651" s="6" t="str">
        <f t="shared" si="390"/>
        <v/>
      </c>
      <c r="AR651" s="6" t="str">
        <f>IF(OR(AO651="",AP651=""),"",SUMIFS('تحميل المصنعيات'!$N:$N,'تحميل المصنعيات'!$F:$F,AP$2,'تحميل المصنعيات'!$D:$D,AN651))</f>
        <v/>
      </c>
      <c r="AS651" s="55" t="str">
        <f t="shared" si="375"/>
        <v/>
      </c>
      <c r="AT651" s="55" t="str">
        <f t="shared" si="376"/>
        <v/>
      </c>
      <c r="AU651" s="129" t="str">
        <f t="shared" si="365"/>
        <v/>
      </c>
      <c r="AW651" s="4" t="s">
        <v>9</v>
      </c>
      <c r="AX651" s="5">
        <v>45816</v>
      </c>
      <c r="AY651" s="6"/>
      <c r="AZ651" s="6"/>
      <c r="BA651" s="6" t="str">
        <f t="shared" si="391"/>
        <v/>
      </c>
      <c r="BB651" s="6" t="str">
        <f>IF(OR(AY651="",AZ651=""),"",SUMIFS('تحميل المصنعيات'!$N:$N,'تحميل المصنعيات'!$F:$F,AZ$2,'تحميل المصنعيات'!$D:$D,AX651))</f>
        <v/>
      </c>
      <c r="BC651" s="55" t="str">
        <f t="shared" si="377"/>
        <v/>
      </c>
      <c r="BD651" s="55" t="str">
        <f t="shared" si="392"/>
        <v/>
      </c>
      <c r="BE651" s="129" t="str">
        <f t="shared" si="366"/>
        <v/>
      </c>
      <c r="BG651" s="4" t="s">
        <v>9</v>
      </c>
      <c r="BH651" s="5">
        <v>45816</v>
      </c>
      <c r="BI651" s="6"/>
      <c r="BJ651" s="6"/>
      <c r="BK651" s="6" t="str">
        <f t="shared" si="393"/>
        <v/>
      </c>
      <c r="BL651" s="6" t="str">
        <f>IF(OR(BI651="",BJ651=""),"",SUMIFS('تحميل المصنعيات'!$N:$N,'تحميل المصنعيات'!$F:$F,BJ$2,'تحميل المصنعيات'!$D:$D,BH651))</f>
        <v/>
      </c>
      <c r="BM651" s="55" t="str">
        <f t="shared" si="378"/>
        <v/>
      </c>
      <c r="BN651" s="55" t="str">
        <f t="shared" si="379"/>
        <v/>
      </c>
      <c r="BO651" s="129" t="str">
        <f t="shared" si="367"/>
        <v/>
      </c>
      <c r="BQ651" s="4" t="s">
        <v>9</v>
      </c>
      <c r="BR651" s="5">
        <v>45816</v>
      </c>
      <c r="BS651" s="6"/>
      <c r="BT651" s="6"/>
      <c r="BU651" s="6" t="str">
        <f t="shared" si="394"/>
        <v/>
      </c>
      <c r="BV651" s="6" t="str">
        <f>IF(OR(BS651="",BT651=""),"",SUMIFS('تحميل المصنعيات'!$N:$N,'تحميل المصنعيات'!$F:$F,BT$2,'تحميل المصنعيات'!$D:$D,BR651))</f>
        <v/>
      </c>
      <c r="BW651" s="55" t="str">
        <f t="shared" si="380"/>
        <v/>
      </c>
      <c r="BX651" s="55" t="str">
        <f t="shared" si="395"/>
        <v/>
      </c>
      <c r="BY651" s="129" t="str">
        <f t="shared" si="368"/>
        <v/>
      </c>
      <c r="CA651" s="4" t="s">
        <v>9</v>
      </c>
      <c r="CB651" s="5">
        <v>45816</v>
      </c>
      <c r="CC651" s="6"/>
      <c r="CD651" s="6"/>
      <c r="CE651" s="6" t="str">
        <f t="shared" si="396"/>
        <v/>
      </c>
      <c r="CF651" s="6" t="str">
        <f>IF(OR(CC651="",CD651=""),"",SUMIFS('تحميل المصنعيات'!$N:$N,'تحميل المصنعيات'!$F:$F,CD$2,'تحميل المصنعيات'!$D:$D,CB651))</f>
        <v/>
      </c>
      <c r="CG651" s="55" t="str">
        <f t="shared" si="381"/>
        <v/>
      </c>
      <c r="CH651" s="55" t="str">
        <f t="shared" si="382"/>
        <v/>
      </c>
      <c r="CI651" s="129" t="str">
        <f t="shared" si="369"/>
        <v/>
      </c>
      <c r="CK651" s="4" t="s">
        <v>9</v>
      </c>
      <c r="CL651" s="5">
        <v>45816</v>
      </c>
      <c r="CM651" s="6"/>
      <c r="CN651" s="6"/>
      <c r="CO651" s="6" t="str">
        <f t="shared" si="397"/>
        <v/>
      </c>
      <c r="CP651" s="6" t="str">
        <f>IF(OR(CM651="",CN651=""),"",SUMIFS('تحميل المصنعيات'!$N:$N,'تحميل المصنعيات'!$F:$F,CN$2,'تحميل المصنعيات'!$D:$D,CL651))</f>
        <v/>
      </c>
      <c r="CQ651" s="55" t="str">
        <f t="shared" si="383"/>
        <v/>
      </c>
      <c r="CR651" s="55" t="str">
        <f t="shared" si="384"/>
        <v/>
      </c>
      <c r="CS651" s="129" t="str">
        <f t="shared" si="370"/>
        <v/>
      </c>
    </row>
    <row r="652" spans="9:97" x14ac:dyDescent="0.25">
      <c r="I652" s="4" t="s">
        <v>10</v>
      </c>
      <c r="J652" s="5">
        <v>45817</v>
      </c>
      <c r="K652" s="6"/>
      <c r="L652" s="6"/>
      <c r="M652" s="6" t="str">
        <f t="shared" si="385"/>
        <v/>
      </c>
      <c r="N652" s="6" t="str">
        <f>IF(OR(K652="",L652=""),"",SUMIFS('تحميل المصنعيات'!$N:$N,'تحميل المصنعيات'!$F:$F,L$2,'تحميل المصنعيات'!$D:$D,J652))</f>
        <v/>
      </c>
      <c r="O652" s="55" t="str">
        <f t="shared" si="371"/>
        <v/>
      </c>
      <c r="P652" s="55" t="str">
        <f t="shared" si="398"/>
        <v/>
      </c>
      <c r="Q652" s="129" t="str">
        <f t="shared" si="386"/>
        <v/>
      </c>
      <c r="S652" s="4" t="s">
        <v>10</v>
      </c>
      <c r="T652" s="5">
        <v>45817</v>
      </c>
      <c r="U652" s="6"/>
      <c r="V652" s="6"/>
      <c r="W652" s="6" t="str">
        <f t="shared" si="387"/>
        <v/>
      </c>
      <c r="X652" s="6" t="str">
        <f>IF(OR(U652="",V652=""),"",SUMIFS('تحميل المصنعيات'!$N:$N,'تحميل المصنعيات'!$F:$F,V$2,'تحميل المصنعيات'!$D:$D,T652))</f>
        <v/>
      </c>
      <c r="Y652" s="55" t="str">
        <f t="shared" si="372"/>
        <v/>
      </c>
      <c r="Z652" s="55" t="str">
        <f t="shared" si="373"/>
        <v/>
      </c>
      <c r="AA652" s="129" t="str">
        <f t="shared" si="363"/>
        <v/>
      </c>
      <c r="AC652" s="4" t="s">
        <v>10</v>
      </c>
      <c r="AD652" s="5">
        <v>45817</v>
      </c>
      <c r="AE652" s="6"/>
      <c r="AF652" s="6"/>
      <c r="AG652" s="6" t="str">
        <f t="shared" si="388"/>
        <v/>
      </c>
      <c r="AH652" s="6" t="str">
        <f>IF(OR(AE652="",AF652=""),"",SUMIFS('تحميل المصنعيات'!$N:$N,'تحميل المصنعيات'!$F:$F,AF$2,'تحميل المصنعيات'!$D:$D,AD652))</f>
        <v/>
      </c>
      <c r="AI652" s="55" t="str">
        <f t="shared" si="374"/>
        <v/>
      </c>
      <c r="AJ652" s="55" t="str">
        <f t="shared" si="389"/>
        <v/>
      </c>
      <c r="AK652" s="129" t="str">
        <f t="shared" si="364"/>
        <v/>
      </c>
      <c r="AM652" s="4" t="s">
        <v>10</v>
      </c>
      <c r="AN652" s="5">
        <v>45817</v>
      </c>
      <c r="AO652" s="6"/>
      <c r="AP652" s="6"/>
      <c r="AQ652" s="6" t="str">
        <f t="shared" si="390"/>
        <v/>
      </c>
      <c r="AR652" s="6" t="str">
        <f>IF(OR(AO652="",AP652=""),"",SUMIFS('تحميل المصنعيات'!$N:$N,'تحميل المصنعيات'!$F:$F,AP$2,'تحميل المصنعيات'!$D:$D,AN652))</f>
        <v/>
      </c>
      <c r="AS652" s="55" t="str">
        <f t="shared" si="375"/>
        <v/>
      </c>
      <c r="AT652" s="55" t="str">
        <f t="shared" si="376"/>
        <v/>
      </c>
      <c r="AU652" s="129" t="str">
        <f t="shared" si="365"/>
        <v/>
      </c>
      <c r="AW652" s="4" t="s">
        <v>10</v>
      </c>
      <c r="AX652" s="5">
        <v>45817</v>
      </c>
      <c r="AY652" s="6"/>
      <c r="AZ652" s="6"/>
      <c r="BA652" s="6" t="str">
        <f t="shared" si="391"/>
        <v/>
      </c>
      <c r="BB652" s="6" t="str">
        <f>IF(OR(AY652="",AZ652=""),"",SUMIFS('تحميل المصنعيات'!$N:$N,'تحميل المصنعيات'!$F:$F,AZ$2,'تحميل المصنعيات'!$D:$D,AX652))</f>
        <v/>
      </c>
      <c r="BC652" s="55" t="str">
        <f t="shared" si="377"/>
        <v/>
      </c>
      <c r="BD652" s="55" t="str">
        <f t="shared" si="392"/>
        <v/>
      </c>
      <c r="BE652" s="129" t="str">
        <f t="shared" si="366"/>
        <v/>
      </c>
      <c r="BG652" s="4" t="s">
        <v>10</v>
      </c>
      <c r="BH652" s="5">
        <v>45817</v>
      </c>
      <c r="BI652" s="6"/>
      <c r="BJ652" s="6"/>
      <c r="BK652" s="6" t="str">
        <f t="shared" si="393"/>
        <v/>
      </c>
      <c r="BL652" s="6" t="str">
        <f>IF(OR(BI652="",BJ652=""),"",SUMIFS('تحميل المصنعيات'!$N:$N,'تحميل المصنعيات'!$F:$F,BJ$2,'تحميل المصنعيات'!$D:$D,BH652))</f>
        <v/>
      </c>
      <c r="BM652" s="55" t="str">
        <f t="shared" si="378"/>
        <v/>
      </c>
      <c r="BN652" s="55" t="str">
        <f t="shared" si="379"/>
        <v/>
      </c>
      <c r="BO652" s="129" t="str">
        <f t="shared" si="367"/>
        <v/>
      </c>
      <c r="BQ652" s="4" t="s">
        <v>10</v>
      </c>
      <c r="BR652" s="5">
        <v>45817</v>
      </c>
      <c r="BS652" s="6"/>
      <c r="BT652" s="6"/>
      <c r="BU652" s="6" t="str">
        <f t="shared" si="394"/>
        <v/>
      </c>
      <c r="BV652" s="6" t="str">
        <f>IF(OR(BS652="",BT652=""),"",SUMIFS('تحميل المصنعيات'!$N:$N,'تحميل المصنعيات'!$F:$F,BT$2,'تحميل المصنعيات'!$D:$D,BR652))</f>
        <v/>
      </c>
      <c r="BW652" s="55" t="str">
        <f t="shared" si="380"/>
        <v/>
      </c>
      <c r="BX652" s="55" t="str">
        <f t="shared" si="395"/>
        <v/>
      </c>
      <c r="BY652" s="129" t="str">
        <f t="shared" si="368"/>
        <v/>
      </c>
      <c r="CA652" s="4" t="s">
        <v>10</v>
      </c>
      <c r="CB652" s="5">
        <v>45817</v>
      </c>
      <c r="CC652" s="6"/>
      <c r="CD652" s="6"/>
      <c r="CE652" s="6" t="str">
        <f t="shared" si="396"/>
        <v/>
      </c>
      <c r="CF652" s="6" t="str">
        <f>IF(OR(CC652="",CD652=""),"",SUMIFS('تحميل المصنعيات'!$N:$N,'تحميل المصنعيات'!$F:$F,CD$2,'تحميل المصنعيات'!$D:$D,CB652))</f>
        <v/>
      </c>
      <c r="CG652" s="55" t="str">
        <f t="shared" si="381"/>
        <v/>
      </c>
      <c r="CH652" s="55" t="str">
        <f t="shared" si="382"/>
        <v/>
      </c>
      <c r="CI652" s="129" t="str">
        <f t="shared" si="369"/>
        <v/>
      </c>
      <c r="CK652" s="4" t="s">
        <v>10</v>
      </c>
      <c r="CL652" s="5">
        <v>45817</v>
      </c>
      <c r="CM652" s="6"/>
      <c r="CN652" s="6"/>
      <c r="CO652" s="6" t="str">
        <f t="shared" si="397"/>
        <v/>
      </c>
      <c r="CP652" s="6" t="str">
        <f>IF(OR(CM652="",CN652=""),"",SUMIFS('تحميل المصنعيات'!$N:$N,'تحميل المصنعيات'!$F:$F,CN$2,'تحميل المصنعيات'!$D:$D,CL652))</f>
        <v/>
      </c>
      <c r="CQ652" s="55" t="str">
        <f t="shared" si="383"/>
        <v/>
      </c>
      <c r="CR652" s="55" t="str">
        <f t="shared" si="384"/>
        <v/>
      </c>
      <c r="CS652" s="129" t="str">
        <f t="shared" si="370"/>
        <v/>
      </c>
    </row>
    <row r="653" spans="9:97" x14ac:dyDescent="0.25">
      <c r="I653" s="4" t="s">
        <v>11</v>
      </c>
      <c r="J653" s="5">
        <v>45818</v>
      </c>
      <c r="K653" s="6"/>
      <c r="L653" s="6"/>
      <c r="M653" s="6" t="str">
        <f t="shared" si="385"/>
        <v/>
      </c>
      <c r="N653" s="6" t="str">
        <f>IF(OR(K653="",L653=""),"",SUMIFS('تحميل المصنعيات'!$N:$N,'تحميل المصنعيات'!$F:$F,L$2,'تحميل المصنعيات'!$D:$D,J653))</f>
        <v/>
      </c>
      <c r="O653" s="55" t="str">
        <f t="shared" si="371"/>
        <v/>
      </c>
      <c r="P653" s="55" t="str">
        <f t="shared" si="398"/>
        <v/>
      </c>
      <c r="Q653" s="129" t="str">
        <f t="shared" si="386"/>
        <v/>
      </c>
      <c r="S653" s="4" t="s">
        <v>11</v>
      </c>
      <c r="T653" s="5">
        <v>45818</v>
      </c>
      <c r="U653" s="6"/>
      <c r="V653" s="6"/>
      <c r="W653" s="6" t="str">
        <f t="shared" si="387"/>
        <v/>
      </c>
      <c r="X653" s="6" t="str">
        <f>IF(OR(U653="",V653=""),"",SUMIFS('تحميل المصنعيات'!$N:$N,'تحميل المصنعيات'!$F:$F,V$2,'تحميل المصنعيات'!$D:$D,T653))</f>
        <v/>
      </c>
      <c r="Y653" s="55" t="str">
        <f t="shared" si="372"/>
        <v/>
      </c>
      <c r="Z653" s="55" t="str">
        <f t="shared" si="373"/>
        <v/>
      </c>
      <c r="AA653" s="129" t="str">
        <f t="shared" si="363"/>
        <v/>
      </c>
      <c r="AC653" s="4" t="s">
        <v>11</v>
      </c>
      <c r="AD653" s="5">
        <v>45818</v>
      </c>
      <c r="AE653" s="6"/>
      <c r="AF653" s="6"/>
      <c r="AG653" s="6" t="str">
        <f t="shared" si="388"/>
        <v/>
      </c>
      <c r="AH653" s="6" t="str">
        <f>IF(OR(AE653="",AF653=""),"",SUMIFS('تحميل المصنعيات'!$N:$N,'تحميل المصنعيات'!$F:$F,AF$2,'تحميل المصنعيات'!$D:$D,AD653))</f>
        <v/>
      </c>
      <c r="AI653" s="55" t="str">
        <f t="shared" si="374"/>
        <v/>
      </c>
      <c r="AJ653" s="55" t="str">
        <f t="shared" si="389"/>
        <v/>
      </c>
      <c r="AK653" s="129" t="str">
        <f t="shared" si="364"/>
        <v/>
      </c>
      <c r="AM653" s="4" t="s">
        <v>11</v>
      </c>
      <c r="AN653" s="5">
        <v>45818</v>
      </c>
      <c r="AO653" s="6"/>
      <c r="AP653" s="6"/>
      <c r="AQ653" s="6" t="str">
        <f t="shared" si="390"/>
        <v/>
      </c>
      <c r="AR653" s="6" t="str">
        <f>IF(OR(AO653="",AP653=""),"",SUMIFS('تحميل المصنعيات'!$N:$N,'تحميل المصنعيات'!$F:$F,AP$2,'تحميل المصنعيات'!$D:$D,AN653))</f>
        <v/>
      </c>
      <c r="AS653" s="55" t="str">
        <f t="shared" si="375"/>
        <v/>
      </c>
      <c r="AT653" s="55" t="str">
        <f t="shared" si="376"/>
        <v/>
      </c>
      <c r="AU653" s="129" t="str">
        <f t="shared" si="365"/>
        <v/>
      </c>
      <c r="AW653" s="4" t="s">
        <v>11</v>
      </c>
      <c r="AX653" s="5">
        <v>45818</v>
      </c>
      <c r="AY653" s="6"/>
      <c r="AZ653" s="6"/>
      <c r="BA653" s="6" t="str">
        <f t="shared" si="391"/>
        <v/>
      </c>
      <c r="BB653" s="6" t="str">
        <f>IF(OR(AY653="",AZ653=""),"",SUMIFS('تحميل المصنعيات'!$N:$N,'تحميل المصنعيات'!$F:$F,AZ$2,'تحميل المصنعيات'!$D:$D,AX653))</f>
        <v/>
      </c>
      <c r="BC653" s="55" t="str">
        <f t="shared" si="377"/>
        <v/>
      </c>
      <c r="BD653" s="55" t="str">
        <f t="shared" si="392"/>
        <v/>
      </c>
      <c r="BE653" s="129" t="str">
        <f t="shared" si="366"/>
        <v/>
      </c>
      <c r="BG653" s="4" t="s">
        <v>11</v>
      </c>
      <c r="BH653" s="5">
        <v>45818</v>
      </c>
      <c r="BI653" s="6"/>
      <c r="BJ653" s="6"/>
      <c r="BK653" s="6" t="str">
        <f t="shared" si="393"/>
        <v/>
      </c>
      <c r="BL653" s="6" t="str">
        <f>IF(OR(BI653="",BJ653=""),"",SUMIFS('تحميل المصنعيات'!$N:$N,'تحميل المصنعيات'!$F:$F,BJ$2,'تحميل المصنعيات'!$D:$D,BH653))</f>
        <v/>
      </c>
      <c r="BM653" s="55" t="str">
        <f t="shared" si="378"/>
        <v/>
      </c>
      <c r="BN653" s="55" t="str">
        <f t="shared" si="379"/>
        <v/>
      </c>
      <c r="BO653" s="129" t="str">
        <f t="shared" si="367"/>
        <v/>
      </c>
      <c r="BQ653" s="4" t="s">
        <v>11</v>
      </c>
      <c r="BR653" s="5">
        <v>45818</v>
      </c>
      <c r="BS653" s="6"/>
      <c r="BT653" s="6"/>
      <c r="BU653" s="6" t="str">
        <f t="shared" si="394"/>
        <v/>
      </c>
      <c r="BV653" s="6" t="str">
        <f>IF(OR(BS653="",BT653=""),"",SUMIFS('تحميل المصنعيات'!$N:$N,'تحميل المصنعيات'!$F:$F,BT$2,'تحميل المصنعيات'!$D:$D,BR653))</f>
        <v/>
      </c>
      <c r="BW653" s="55" t="str">
        <f t="shared" si="380"/>
        <v/>
      </c>
      <c r="BX653" s="55" t="str">
        <f t="shared" si="395"/>
        <v/>
      </c>
      <c r="BY653" s="129" t="str">
        <f t="shared" si="368"/>
        <v/>
      </c>
      <c r="CA653" s="4" t="s">
        <v>11</v>
      </c>
      <c r="CB653" s="5">
        <v>45818</v>
      </c>
      <c r="CC653" s="6"/>
      <c r="CD653" s="6"/>
      <c r="CE653" s="6" t="str">
        <f t="shared" si="396"/>
        <v/>
      </c>
      <c r="CF653" s="6" t="str">
        <f>IF(OR(CC653="",CD653=""),"",SUMIFS('تحميل المصنعيات'!$N:$N,'تحميل المصنعيات'!$F:$F,CD$2,'تحميل المصنعيات'!$D:$D,CB653))</f>
        <v/>
      </c>
      <c r="CG653" s="55" t="str">
        <f t="shared" si="381"/>
        <v/>
      </c>
      <c r="CH653" s="55" t="str">
        <f t="shared" si="382"/>
        <v/>
      </c>
      <c r="CI653" s="129" t="str">
        <f t="shared" si="369"/>
        <v/>
      </c>
      <c r="CK653" s="4" t="s">
        <v>11</v>
      </c>
      <c r="CL653" s="5">
        <v>45818</v>
      </c>
      <c r="CM653" s="6"/>
      <c r="CN653" s="6"/>
      <c r="CO653" s="6" t="str">
        <f t="shared" si="397"/>
        <v/>
      </c>
      <c r="CP653" s="6" t="str">
        <f>IF(OR(CM653="",CN653=""),"",SUMIFS('تحميل المصنعيات'!$N:$N,'تحميل المصنعيات'!$F:$F,CN$2,'تحميل المصنعيات'!$D:$D,CL653))</f>
        <v/>
      </c>
      <c r="CQ653" s="55" t="str">
        <f t="shared" si="383"/>
        <v/>
      </c>
      <c r="CR653" s="55" t="str">
        <f t="shared" si="384"/>
        <v/>
      </c>
      <c r="CS653" s="129" t="str">
        <f t="shared" si="370"/>
        <v/>
      </c>
    </row>
    <row r="654" spans="9:97" x14ac:dyDescent="0.25">
      <c r="I654" s="4" t="s">
        <v>12</v>
      </c>
      <c r="J654" s="5">
        <v>45819</v>
      </c>
      <c r="K654" s="6"/>
      <c r="L654" s="6"/>
      <c r="M654" s="6" t="str">
        <f t="shared" si="385"/>
        <v/>
      </c>
      <c r="N654" s="6" t="str">
        <f>IF(OR(K654="",L654=""),"",SUMIFS('تحميل المصنعيات'!$N:$N,'تحميل المصنعيات'!$F:$F,L$2,'تحميل المصنعيات'!$D:$D,J654))</f>
        <v/>
      </c>
      <c r="O654" s="55" t="str">
        <f t="shared" si="371"/>
        <v/>
      </c>
      <c r="P654" s="55" t="str">
        <f t="shared" si="398"/>
        <v/>
      </c>
      <c r="Q654" s="129" t="str">
        <f t="shared" si="386"/>
        <v/>
      </c>
      <c r="S654" s="4" t="s">
        <v>12</v>
      </c>
      <c r="T654" s="5">
        <v>45819</v>
      </c>
      <c r="U654" s="6"/>
      <c r="V654" s="6"/>
      <c r="W654" s="6" t="str">
        <f t="shared" si="387"/>
        <v/>
      </c>
      <c r="X654" s="6" t="str">
        <f>IF(OR(U654="",V654=""),"",SUMIFS('تحميل المصنعيات'!$N:$N,'تحميل المصنعيات'!$F:$F,V$2,'تحميل المصنعيات'!$D:$D,T654))</f>
        <v/>
      </c>
      <c r="Y654" s="55" t="str">
        <f t="shared" si="372"/>
        <v/>
      </c>
      <c r="Z654" s="55" t="str">
        <f t="shared" si="373"/>
        <v/>
      </c>
      <c r="AA654" s="129" t="str">
        <f t="shared" si="363"/>
        <v/>
      </c>
      <c r="AC654" s="4" t="s">
        <v>12</v>
      </c>
      <c r="AD654" s="5">
        <v>45819</v>
      </c>
      <c r="AE654" s="6"/>
      <c r="AF654" s="6"/>
      <c r="AG654" s="6" t="str">
        <f t="shared" si="388"/>
        <v/>
      </c>
      <c r="AH654" s="6" t="str">
        <f>IF(OR(AE654="",AF654=""),"",SUMIFS('تحميل المصنعيات'!$N:$N,'تحميل المصنعيات'!$F:$F,AF$2,'تحميل المصنعيات'!$D:$D,AD654))</f>
        <v/>
      </c>
      <c r="AI654" s="55" t="str">
        <f t="shared" si="374"/>
        <v/>
      </c>
      <c r="AJ654" s="55" t="str">
        <f t="shared" si="389"/>
        <v/>
      </c>
      <c r="AK654" s="129" t="str">
        <f t="shared" si="364"/>
        <v/>
      </c>
      <c r="AM654" s="4" t="s">
        <v>12</v>
      </c>
      <c r="AN654" s="5">
        <v>45819</v>
      </c>
      <c r="AO654" s="6"/>
      <c r="AP654" s="6"/>
      <c r="AQ654" s="6" t="str">
        <f t="shared" si="390"/>
        <v/>
      </c>
      <c r="AR654" s="6" t="str">
        <f>IF(OR(AO654="",AP654=""),"",SUMIFS('تحميل المصنعيات'!$N:$N,'تحميل المصنعيات'!$F:$F,AP$2,'تحميل المصنعيات'!$D:$D,AN654))</f>
        <v/>
      </c>
      <c r="AS654" s="55" t="str">
        <f t="shared" si="375"/>
        <v/>
      </c>
      <c r="AT654" s="55" t="str">
        <f t="shared" si="376"/>
        <v/>
      </c>
      <c r="AU654" s="129" t="str">
        <f t="shared" si="365"/>
        <v/>
      </c>
      <c r="AW654" s="4" t="s">
        <v>12</v>
      </c>
      <c r="AX654" s="5">
        <v>45819</v>
      </c>
      <c r="AY654" s="6"/>
      <c r="AZ654" s="6"/>
      <c r="BA654" s="6" t="str">
        <f t="shared" si="391"/>
        <v/>
      </c>
      <c r="BB654" s="6" t="str">
        <f>IF(OR(AY654="",AZ654=""),"",SUMIFS('تحميل المصنعيات'!$N:$N,'تحميل المصنعيات'!$F:$F,AZ$2,'تحميل المصنعيات'!$D:$D,AX654))</f>
        <v/>
      </c>
      <c r="BC654" s="55" t="str">
        <f t="shared" si="377"/>
        <v/>
      </c>
      <c r="BD654" s="55" t="str">
        <f t="shared" si="392"/>
        <v/>
      </c>
      <c r="BE654" s="129" t="str">
        <f t="shared" si="366"/>
        <v/>
      </c>
      <c r="BG654" s="4" t="s">
        <v>12</v>
      </c>
      <c r="BH654" s="5">
        <v>45819</v>
      </c>
      <c r="BI654" s="6"/>
      <c r="BJ654" s="6"/>
      <c r="BK654" s="6" t="str">
        <f t="shared" si="393"/>
        <v/>
      </c>
      <c r="BL654" s="6" t="str">
        <f>IF(OR(BI654="",BJ654=""),"",SUMIFS('تحميل المصنعيات'!$N:$N,'تحميل المصنعيات'!$F:$F,BJ$2,'تحميل المصنعيات'!$D:$D,BH654))</f>
        <v/>
      </c>
      <c r="BM654" s="55" t="str">
        <f t="shared" si="378"/>
        <v/>
      </c>
      <c r="BN654" s="55" t="str">
        <f t="shared" si="379"/>
        <v/>
      </c>
      <c r="BO654" s="129" t="str">
        <f t="shared" si="367"/>
        <v/>
      </c>
      <c r="BQ654" s="4" t="s">
        <v>12</v>
      </c>
      <c r="BR654" s="5">
        <v>45819</v>
      </c>
      <c r="BS654" s="6"/>
      <c r="BT654" s="6"/>
      <c r="BU654" s="6" t="str">
        <f t="shared" si="394"/>
        <v/>
      </c>
      <c r="BV654" s="6" t="str">
        <f>IF(OR(BS654="",BT654=""),"",SUMIFS('تحميل المصنعيات'!$N:$N,'تحميل المصنعيات'!$F:$F,BT$2,'تحميل المصنعيات'!$D:$D,BR654))</f>
        <v/>
      </c>
      <c r="BW654" s="55" t="str">
        <f t="shared" si="380"/>
        <v/>
      </c>
      <c r="BX654" s="55" t="str">
        <f t="shared" si="395"/>
        <v/>
      </c>
      <c r="BY654" s="129" t="str">
        <f t="shared" si="368"/>
        <v/>
      </c>
      <c r="CA654" s="4" t="s">
        <v>12</v>
      </c>
      <c r="CB654" s="5">
        <v>45819</v>
      </c>
      <c r="CC654" s="6"/>
      <c r="CD654" s="6"/>
      <c r="CE654" s="6" t="str">
        <f t="shared" si="396"/>
        <v/>
      </c>
      <c r="CF654" s="6" t="str">
        <f>IF(OR(CC654="",CD654=""),"",SUMIFS('تحميل المصنعيات'!$N:$N,'تحميل المصنعيات'!$F:$F,CD$2,'تحميل المصنعيات'!$D:$D,CB654))</f>
        <v/>
      </c>
      <c r="CG654" s="55" t="str">
        <f t="shared" si="381"/>
        <v/>
      </c>
      <c r="CH654" s="55" t="str">
        <f t="shared" si="382"/>
        <v/>
      </c>
      <c r="CI654" s="129" t="str">
        <f t="shared" si="369"/>
        <v/>
      </c>
      <c r="CK654" s="4" t="s">
        <v>12</v>
      </c>
      <c r="CL654" s="5">
        <v>45819</v>
      </c>
      <c r="CM654" s="6"/>
      <c r="CN654" s="6"/>
      <c r="CO654" s="6" t="str">
        <f t="shared" si="397"/>
        <v/>
      </c>
      <c r="CP654" s="6" t="str">
        <f>IF(OR(CM654="",CN654=""),"",SUMIFS('تحميل المصنعيات'!$N:$N,'تحميل المصنعيات'!$F:$F,CN$2,'تحميل المصنعيات'!$D:$D,CL654))</f>
        <v/>
      </c>
      <c r="CQ654" s="55" t="str">
        <f t="shared" si="383"/>
        <v/>
      </c>
      <c r="CR654" s="55" t="str">
        <f t="shared" si="384"/>
        <v/>
      </c>
      <c r="CS654" s="129" t="str">
        <f t="shared" si="370"/>
        <v/>
      </c>
    </row>
    <row r="655" spans="9:97" x14ac:dyDescent="0.25">
      <c r="I655" s="4" t="s">
        <v>13</v>
      </c>
      <c r="J655" s="5">
        <v>45820</v>
      </c>
      <c r="K655" s="6"/>
      <c r="L655" s="6"/>
      <c r="M655" s="6" t="str">
        <f t="shared" si="385"/>
        <v/>
      </c>
      <c r="N655" s="6" t="str">
        <f>IF(OR(K655="",L655=""),"",SUMIFS('تحميل المصنعيات'!$N:$N,'تحميل المصنعيات'!$F:$F,L$2,'تحميل المصنعيات'!$D:$D,J655))</f>
        <v/>
      </c>
      <c r="O655" s="55" t="str">
        <f t="shared" si="371"/>
        <v/>
      </c>
      <c r="P655" s="55" t="str">
        <f t="shared" si="398"/>
        <v/>
      </c>
      <c r="Q655" s="129" t="str">
        <f t="shared" si="386"/>
        <v/>
      </c>
      <c r="S655" s="4" t="s">
        <v>13</v>
      </c>
      <c r="T655" s="5">
        <v>45820</v>
      </c>
      <c r="U655" s="6"/>
      <c r="V655" s="6"/>
      <c r="W655" s="6" t="str">
        <f t="shared" si="387"/>
        <v/>
      </c>
      <c r="X655" s="6" t="str">
        <f>IF(OR(U655="",V655=""),"",SUMIFS('تحميل المصنعيات'!$N:$N,'تحميل المصنعيات'!$F:$F,V$2,'تحميل المصنعيات'!$D:$D,T655))</f>
        <v/>
      </c>
      <c r="Y655" s="55" t="str">
        <f t="shared" si="372"/>
        <v/>
      </c>
      <c r="Z655" s="55" t="str">
        <f t="shared" si="373"/>
        <v/>
      </c>
      <c r="AA655" s="129" t="str">
        <f t="shared" si="363"/>
        <v/>
      </c>
      <c r="AC655" s="4" t="s">
        <v>13</v>
      </c>
      <c r="AD655" s="5">
        <v>45820</v>
      </c>
      <c r="AE655" s="6"/>
      <c r="AF655" s="6"/>
      <c r="AG655" s="6" t="str">
        <f t="shared" si="388"/>
        <v/>
      </c>
      <c r="AH655" s="6" t="str">
        <f>IF(OR(AE655="",AF655=""),"",SUMIFS('تحميل المصنعيات'!$N:$N,'تحميل المصنعيات'!$F:$F,AF$2,'تحميل المصنعيات'!$D:$D,AD655))</f>
        <v/>
      </c>
      <c r="AI655" s="55" t="str">
        <f t="shared" si="374"/>
        <v/>
      </c>
      <c r="AJ655" s="55" t="str">
        <f t="shared" si="389"/>
        <v/>
      </c>
      <c r="AK655" s="129" t="str">
        <f t="shared" si="364"/>
        <v/>
      </c>
      <c r="AM655" s="4" t="s">
        <v>13</v>
      </c>
      <c r="AN655" s="5">
        <v>45820</v>
      </c>
      <c r="AO655" s="6"/>
      <c r="AP655" s="6"/>
      <c r="AQ655" s="6" t="str">
        <f t="shared" si="390"/>
        <v/>
      </c>
      <c r="AR655" s="6" t="str">
        <f>IF(OR(AO655="",AP655=""),"",SUMIFS('تحميل المصنعيات'!$N:$N,'تحميل المصنعيات'!$F:$F,AP$2,'تحميل المصنعيات'!$D:$D,AN655))</f>
        <v/>
      </c>
      <c r="AS655" s="55" t="str">
        <f t="shared" si="375"/>
        <v/>
      </c>
      <c r="AT655" s="55" t="str">
        <f t="shared" si="376"/>
        <v/>
      </c>
      <c r="AU655" s="129" t="str">
        <f t="shared" si="365"/>
        <v/>
      </c>
      <c r="AW655" s="4" t="s">
        <v>13</v>
      </c>
      <c r="AX655" s="5">
        <v>45820</v>
      </c>
      <c r="AY655" s="6"/>
      <c r="AZ655" s="6"/>
      <c r="BA655" s="6" t="str">
        <f t="shared" si="391"/>
        <v/>
      </c>
      <c r="BB655" s="6" t="str">
        <f>IF(OR(AY655="",AZ655=""),"",SUMIFS('تحميل المصنعيات'!$N:$N,'تحميل المصنعيات'!$F:$F,AZ$2,'تحميل المصنعيات'!$D:$D,AX655))</f>
        <v/>
      </c>
      <c r="BC655" s="55" t="str">
        <f t="shared" si="377"/>
        <v/>
      </c>
      <c r="BD655" s="55" t="str">
        <f t="shared" si="392"/>
        <v/>
      </c>
      <c r="BE655" s="129" t="str">
        <f t="shared" si="366"/>
        <v/>
      </c>
      <c r="BG655" s="4" t="s">
        <v>13</v>
      </c>
      <c r="BH655" s="5">
        <v>45820</v>
      </c>
      <c r="BI655" s="6"/>
      <c r="BJ655" s="6"/>
      <c r="BK655" s="6" t="str">
        <f t="shared" si="393"/>
        <v/>
      </c>
      <c r="BL655" s="6" t="str">
        <f>IF(OR(BI655="",BJ655=""),"",SUMIFS('تحميل المصنعيات'!$N:$N,'تحميل المصنعيات'!$F:$F,BJ$2,'تحميل المصنعيات'!$D:$D,BH655))</f>
        <v/>
      </c>
      <c r="BM655" s="55" t="str">
        <f t="shared" si="378"/>
        <v/>
      </c>
      <c r="BN655" s="55" t="str">
        <f t="shared" si="379"/>
        <v/>
      </c>
      <c r="BO655" s="129" t="str">
        <f t="shared" si="367"/>
        <v/>
      </c>
      <c r="BQ655" s="4" t="s">
        <v>13</v>
      </c>
      <c r="BR655" s="5">
        <v>45820</v>
      </c>
      <c r="BS655" s="6"/>
      <c r="BT655" s="6"/>
      <c r="BU655" s="6" t="str">
        <f t="shared" si="394"/>
        <v/>
      </c>
      <c r="BV655" s="6" t="str">
        <f>IF(OR(BS655="",BT655=""),"",SUMIFS('تحميل المصنعيات'!$N:$N,'تحميل المصنعيات'!$F:$F,BT$2,'تحميل المصنعيات'!$D:$D,BR655))</f>
        <v/>
      </c>
      <c r="BW655" s="55" t="str">
        <f t="shared" si="380"/>
        <v/>
      </c>
      <c r="BX655" s="55" t="str">
        <f t="shared" si="395"/>
        <v/>
      </c>
      <c r="BY655" s="129" t="str">
        <f t="shared" si="368"/>
        <v/>
      </c>
      <c r="CA655" s="4" t="s">
        <v>13</v>
      </c>
      <c r="CB655" s="5">
        <v>45820</v>
      </c>
      <c r="CC655" s="6"/>
      <c r="CD655" s="6"/>
      <c r="CE655" s="6" t="str">
        <f t="shared" si="396"/>
        <v/>
      </c>
      <c r="CF655" s="6" t="str">
        <f>IF(OR(CC655="",CD655=""),"",SUMIFS('تحميل المصنعيات'!$N:$N,'تحميل المصنعيات'!$F:$F,CD$2,'تحميل المصنعيات'!$D:$D,CB655))</f>
        <v/>
      </c>
      <c r="CG655" s="55" t="str">
        <f t="shared" si="381"/>
        <v/>
      </c>
      <c r="CH655" s="55" t="str">
        <f t="shared" si="382"/>
        <v/>
      </c>
      <c r="CI655" s="129" t="str">
        <f t="shared" si="369"/>
        <v/>
      </c>
      <c r="CK655" s="4" t="s">
        <v>13</v>
      </c>
      <c r="CL655" s="5">
        <v>45820</v>
      </c>
      <c r="CM655" s="6"/>
      <c r="CN655" s="6"/>
      <c r="CO655" s="6" t="str">
        <f t="shared" si="397"/>
        <v/>
      </c>
      <c r="CP655" s="6" t="str">
        <f>IF(OR(CM655="",CN655=""),"",SUMIFS('تحميل المصنعيات'!$N:$N,'تحميل المصنعيات'!$F:$F,CN$2,'تحميل المصنعيات'!$D:$D,CL655))</f>
        <v/>
      </c>
      <c r="CQ655" s="55" t="str">
        <f t="shared" si="383"/>
        <v/>
      </c>
      <c r="CR655" s="55" t="str">
        <f t="shared" si="384"/>
        <v/>
      </c>
      <c r="CS655" s="129" t="str">
        <f t="shared" si="370"/>
        <v/>
      </c>
    </row>
    <row r="656" spans="9:97" x14ac:dyDescent="0.25">
      <c r="I656" s="132" t="s">
        <v>30</v>
      </c>
      <c r="J656" s="133">
        <v>45821</v>
      </c>
      <c r="K656" s="134"/>
      <c r="L656" s="134"/>
      <c r="M656" s="134" t="str">
        <f t="shared" si="385"/>
        <v/>
      </c>
      <c r="N656" s="134" t="str">
        <f>IF(OR(K656="",L656=""),"",SUMIFS('تحميل المصنعيات'!$N:$N,'تحميل المصنعيات'!$F:$F,L$2,'تحميل المصنعيات'!$D:$D,J656))</f>
        <v/>
      </c>
      <c r="O656" s="135" t="str">
        <f t="shared" si="371"/>
        <v/>
      </c>
      <c r="P656" s="135" t="str">
        <f t="shared" si="398"/>
        <v/>
      </c>
      <c r="Q656" s="132" t="str">
        <f t="shared" si="386"/>
        <v/>
      </c>
      <c r="S656" s="132" t="s">
        <v>30</v>
      </c>
      <c r="T656" s="133">
        <v>45821</v>
      </c>
      <c r="U656" s="134"/>
      <c r="V656" s="134"/>
      <c r="W656" s="134" t="str">
        <f t="shared" si="387"/>
        <v/>
      </c>
      <c r="X656" s="134" t="str">
        <f>IF(OR(U656="",V656=""),"",SUMIFS('تحميل المصنعيات'!$N:$N,'تحميل المصنعيات'!$F:$F,V$2,'تحميل المصنعيات'!$D:$D,T656))</f>
        <v/>
      </c>
      <c r="Y656" s="135" t="str">
        <f t="shared" si="372"/>
        <v/>
      </c>
      <c r="Z656" s="135" t="str">
        <f t="shared" si="373"/>
        <v/>
      </c>
      <c r="AA656" s="132" t="str">
        <f t="shared" ref="AA656:AA719" si="399">IF(U656="","",IF(X656&gt;W656,"ادخال خاطئ",""))</f>
        <v/>
      </c>
      <c r="AC656" s="132" t="s">
        <v>30</v>
      </c>
      <c r="AD656" s="133">
        <v>45821</v>
      </c>
      <c r="AE656" s="134"/>
      <c r="AF656" s="134"/>
      <c r="AG656" s="134" t="str">
        <f t="shared" si="388"/>
        <v/>
      </c>
      <c r="AH656" s="134" t="str">
        <f>IF(OR(AE656="",AF656=""),"",SUMIFS('تحميل المصنعيات'!$N:$N,'تحميل المصنعيات'!$F:$F,AF$2,'تحميل المصنعيات'!$D:$D,AD656))</f>
        <v/>
      </c>
      <c r="AI656" s="135" t="str">
        <f t="shared" si="374"/>
        <v/>
      </c>
      <c r="AJ656" s="135" t="str">
        <f t="shared" si="389"/>
        <v/>
      </c>
      <c r="AK656" s="132" t="str">
        <f t="shared" ref="AK656:AK719" si="400">IF(AE656="","",IF(AH656&gt;AG656,"ادخال خاطئ",""))</f>
        <v/>
      </c>
      <c r="AM656" s="132" t="s">
        <v>30</v>
      </c>
      <c r="AN656" s="133">
        <v>45821</v>
      </c>
      <c r="AO656" s="134"/>
      <c r="AP656" s="134"/>
      <c r="AQ656" s="134" t="str">
        <f t="shared" si="390"/>
        <v/>
      </c>
      <c r="AR656" s="134" t="str">
        <f>IF(OR(AO656="",AP656=""),"",SUMIFS('تحميل المصنعيات'!$N:$N,'تحميل المصنعيات'!$F:$F,AP$2,'تحميل المصنعيات'!$D:$D,AN656))</f>
        <v/>
      </c>
      <c r="AS656" s="135" t="str">
        <f t="shared" si="375"/>
        <v/>
      </c>
      <c r="AT656" s="135" t="str">
        <f t="shared" si="376"/>
        <v/>
      </c>
      <c r="AU656" s="132" t="str">
        <f t="shared" ref="AU656:AU719" si="401">IF(AO656="","",IF(AR656&gt;AQ656,"ادخال خاطئ",""))</f>
        <v/>
      </c>
      <c r="AW656" s="132" t="s">
        <v>30</v>
      </c>
      <c r="AX656" s="133">
        <v>45821</v>
      </c>
      <c r="AY656" s="134"/>
      <c r="AZ656" s="134"/>
      <c r="BA656" s="134" t="str">
        <f t="shared" si="391"/>
        <v/>
      </c>
      <c r="BB656" s="134" t="str">
        <f>IF(OR(AY656="",AZ656=""),"",SUMIFS('تحميل المصنعيات'!$N:$N,'تحميل المصنعيات'!$F:$F,AZ$2,'تحميل المصنعيات'!$D:$D,AX656))</f>
        <v/>
      </c>
      <c r="BC656" s="135" t="str">
        <f t="shared" si="377"/>
        <v/>
      </c>
      <c r="BD656" s="135" t="str">
        <f t="shared" si="392"/>
        <v/>
      </c>
      <c r="BE656" s="132" t="str">
        <f t="shared" ref="BE656:BE719" si="402">IF(AY656="","",IF(BB656&gt;BA656,"ادخال خاطئ",""))</f>
        <v/>
      </c>
      <c r="BG656" s="132" t="s">
        <v>30</v>
      </c>
      <c r="BH656" s="133">
        <v>45821</v>
      </c>
      <c r="BI656" s="134"/>
      <c r="BJ656" s="134"/>
      <c r="BK656" s="134" t="str">
        <f t="shared" si="393"/>
        <v/>
      </c>
      <c r="BL656" s="134" t="str">
        <f>IF(OR(BI656="",BJ656=""),"",SUMIFS('تحميل المصنعيات'!$N:$N,'تحميل المصنعيات'!$F:$F,BJ$2,'تحميل المصنعيات'!$D:$D,BH656))</f>
        <v/>
      </c>
      <c r="BM656" s="135" t="str">
        <f t="shared" si="378"/>
        <v/>
      </c>
      <c r="BN656" s="135" t="str">
        <f t="shared" si="379"/>
        <v/>
      </c>
      <c r="BO656" s="132" t="str">
        <f t="shared" ref="BO656:BO719" si="403">IF(BI656="","",IF(BL656&gt;BK656,"ادخال خاطئ",""))</f>
        <v/>
      </c>
      <c r="BQ656" s="132" t="s">
        <v>30</v>
      </c>
      <c r="BR656" s="133">
        <v>45821</v>
      </c>
      <c r="BS656" s="134"/>
      <c r="BT656" s="134"/>
      <c r="BU656" s="134" t="str">
        <f t="shared" si="394"/>
        <v/>
      </c>
      <c r="BV656" s="134" t="str">
        <f>IF(OR(BS656="",BT656=""),"",SUMIFS('تحميل المصنعيات'!$N:$N,'تحميل المصنعيات'!$F:$F,BT$2,'تحميل المصنعيات'!$D:$D,BR656))</f>
        <v/>
      </c>
      <c r="BW656" s="135" t="str">
        <f t="shared" si="380"/>
        <v/>
      </c>
      <c r="BX656" s="135" t="str">
        <f t="shared" si="395"/>
        <v/>
      </c>
      <c r="BY656" s="132" t="str">
        <f t="shared" ref="BY656:BY719" si="404">IF(BS656="","",IF(BV656&gt;BU656,"ادخال خاطئ",""))</f>
        <v/>
      </c>
      <c r="CA656" s="132" t="s">
        <v>30</v>
      </c>
      <c r="CB656" s="133">
        <v>45821</v>
      </c>
      <c r="CC656" s="134"/>
      <c r="CD656" s="134"/>
      <c r="CE656" s="134" t="str">
        <f t="shared" si="396"/>
        <v/>
      </c>
      <c r="CF656" s="134" t="str">
        <f>IF(OR(CC656="",CD656=""),"",SUMIFS('تحميل المصنعيات'!$N:$N,'تحميل المصنعيات'!$F:$F,CD$2,'تحميل المصنعيات'!$D:$D,CB656))</f>
        <v/>
      </c>
      <c r="CG656" s="135" t="str">
        <f t="shared" si="381"/>
        <v/>
      </c>
      <c r="CH656" s="135" t="str">
        <f t="shared" si="382"/>
        <v/>
      </c>
      <c r="CI656" s="132" t="str">
        <f t="shared" ref="CI656:CI719" si="405">IF(CC656="","",IF(CF656&gt;CE656,"ادخال خاطئ",""))</f>
        <v/>
      </c>
      <c r="CK656" s="132" t="s">
        <v>30</v>
      </c>
      <c r="CL656" s="133">
        <v>45821</v>
      </c>
      <c r="CM656" s="134"/>
      <c r="CN656" s="134"/>
      <c r="CO656" s="134" t="str">
        <f t="shared" si="397"/>
        <v/>
      </c>
      <c r="CP656" s="134" t="str">
        <f>IF(OR(CM656="",CN656=""),"",SUMIFS('تحميل المصنعيات'!$N:$N,'تحميل المصنعيات'!$F:$F,CN$2,'تحميل المصنعيات'!$D:$D,CL656))</f>
        <v/>
      </c>
      <c r="CQ656" s="135" t="str">
        <f t="shared" si="383"/>
        <v/>
      </c>
      <c r="CR656" s="135" t="str">
        <f t="shared" si="384"/>
        <v/>
      </c>
      <c r="CS656" s="132" t="str">
        <f t="shared" ref="CS656:CS719" si="406">IF(CM656="","",IF(CP656&gt;CO656,"ادخال خاطئ",""))</f>
        <v/>
      </c>
    </row>
    <row r="657" spans="9:97" x14ac:dyDescent="0.25">
      <c r="I657" s="4" t="s">
        <v>8</v>
      </c>
      <c r="J657" s="5">
        <v>45822</v>
      </c>
      <c r="K657" s="6"/>
      <c r="L657" s="6"/>
      <c r="M657" s="6" t="str">
        <f t="shared" si="385"/>
        <v/>
      </c>
      <c r="N657" s="6" t="str">
        <f>IF(OR(K657="",L657=""),"",SUMIFS('تحميل المصنعيات'!$N:$N,'تحميل المصنعيات'!$F:$F,L$2,'تحميل المصنعيات'!$D:$D,J657))</f>
        <v/>
      </c>
      <c r="O657" s="55" t="str">
        <f t="shared" si="371"/>
        <v/>
      </c>
      <c r="P657" s="55" t="str">
        <f t="shared" si="398"/>
        <v/>
      </c>
      <c r="Q657" s="129" t="str">
        <f t="shared" si="386"/>
        <v/>
      </c>
      <c r="S657" s="4" t="s">
        <v>8</v>
      </c>
      <c r="T657" s="5">
        <v>45822</v>
      </c>
      <c r="U657" s="6"/>
      <c r="V657" s="6"/>
      <c r="W657" s="6" t="str">
        <f t="shared" si="387"/>
        <v/>
      </c>
      <c r="X657" s="6" t="str">
        <f>IF(OR(U657="",V657=""),"",SUMIFS('تحميل المصنعيات'!$N:$N,'تحميل المصنعيات'!$F:$F,V$2,'تحميل المصنعيات'!$D:$D,T657))</f>
        <v/>
      </c>
      <c r="Y657" s="55" t="str">
        <f t="shared" si="372"/>
        <v/>
      </c>
      <c r="Z657" s="55" t="str">
        <f t="shared" si="373"/>
        <v/>
      </c>
      <c r="AA657" s="129" t="str">
        <f t="shared" si="399"/>
        <v/>
      </c>
      <c r="AC657" s="4" t="s">
        <v>8</v>
      </c>
      <c r="AD657" s="5">
        <v>45822</v>
      </c>
      <c r="AE657" s="6"/>
      <c r="AF657" s="6"/>
      <c r="AG657" s="6" t="str">
        <f t="shared" si="388"/>
        <v/>
      </c>
      <c r="AH657" s="6" t="str">
        <f>IF(OR(AE657="",AF657=""),"",SUMIFS('تحميل المصنعيات'!$N:$N,'تحميل المصنعيات'!$F:$F,AF$2,'تحميل المصنعيات'!$D:$D,AD657))</f>
        <v/>
      </c>
      <c r="AI657" s="55" t="str">
        <f t="shared" si="374"/>
        <v/>
      </c>
      <c r="AJ657" s="55" t="str">
        <f t="shared" si="389"/>
        <v/>
      </c>
      <c r="AK657" s="129" t="str">
        <f t="shared" si="400"/>
        <v/>
      </c>
      <c r="AM657" s="4" t="s">
        <v>8</v>
      </c>
      <c r="AN657" s="5">
        <v>45822</v>
      </c>
      <c r="AO657" s="6"/>
      <c r="AP657" s="6"/>
      <c r="AQ657" s="6" t="str">
        <f t="shared" si="390"/>
        <v/>
      </c>
      <c r="AR657" s="6" t="str">
        <f>IF(OR(AO657="",AP657=""),"",SUMIFS('تحميل المصنعيات'!$N:$N,'تحميل المصنعيات'!$F:$F,AP$2,'تحميل المصنعيات'!$D:$D,AN657))</f>
        <v/>
      </c>
      <c r="AS657" s="55" t="str">
        <f t="shared" si="375"/>
        <v/>
      </c>
      <c r="AT657" s="55" t="str">
        <f t="shared" si="376"/>
        <v/>
      </c>
      <c r="AU657" s="129" t="str">
        <f t="shared" si="401"/>
        <v/>
      </c>
      <c r="AW657" s="4" t="s">
        <v>8</v>
      </c>
      <c r="AX657" s="5">
        <v>45822</v>
      </c>
      <c r="AY657" s="6"/>
      <c r="AZ657" s="6"/>
      <c r="BA657" s="6" t="str">
        <f t="shared" si="391"/>
        <v/>
      </c>
      <c r="BB657" s="6" t="str">
        <f>IF(OR(AY657="",AZ657=""),"",SUMIFS('تحميل المصنعيات'!$N:$N,'تحميل المصنعيات'!$F:$F,AZ$2,'تحميل المصنعيات'!$D:$D,AX657))</f>
        <v/>
      </c>
      <c r="BC657" s="55" t="str">
        <f t="shared" si="377"/>
        <v/>
      </c>
      <c r="BD657" s="55" t="str">
        <f t="shared" si="392"/>
        <v/>
      </c>
      <c r="BE657" s="129" t="str">
        <f t="shared" si="402"/>
        <v/>
      </c>
      <c r="BG657" s="4" t="s">
        <v>8</v>
      </c>
      <c r="BH657" s="5">
        <v>45822</v>
      </c>
      <c r="BI657" s="6"/>
      <c r="BJ657" s="6"/>
      <c r="BK657" s="6" t="str">
        <f t="shared" si="393"/>
        <v/>
      </c>
      <c r="BL657" s="6" t="str">
        <f>IF(OR(BI657="",BJ657=""),"",SUMIFS('تحميل المصنعيات'!$N:$N,'تحميل المصنعيات'!$F:$F,BJ$2,'تحميل المصنعيات'!$D:$D,BH657))</f>
        <v/>
      </c>
      <c r="BM657" s="55" t="str">
        <f t="shared" si="378"/>
        <v/>
      </c>
      <c r="BN657" s="55" t="str">
        <f t="shared" si="379"/>
        <v/>
      </c>
      <c r="BO657" s="129" t="str">
        <f t="shared" si="403"/>
        <v/>
      </c>
      <c r="BQ657" s="4" t="s">
        <v>8</v>
      </c>
      <c r="BR657" s="5">
        <v>45822</v>
      </c>
      <c r="BS657" s="6"/>
      <c r="BT657" s="6"/>
      <c r="BU657" s="6" t="str">
        <f t="shared" si="394"/>
        <v/>
      </c>
      <c r="BV657" s="6" t="str">
        <f>IF(OR(BS657="",BT657=""),"",SUMIFS('تحميل المصنعيات'!$N:$N,'تحميل المصنعيات'!$F:$F,BT$2,'تحميل المصنعيات'!$D:$D,BR657))</f>
        <v/>
      </c>
      <c r="BW657" s="55" t="str">
        <f t="shared" si="380"/>
        <v/>
      </c>
      <c r="BX657" s="55" t="str">
        <f t="shared" si="395"/>
        <v/>
      </c>
      <c r="BY657" s="129" t="str">
        <f t="shared" si="404"/>
        <v/>
      </c>
      <c r="CA657" s="4" t="s">
        <v>8</v>
      </c>
      <c r="CB657" s="5">
        <v>45822</v>
      </c>
      <c r="CC657" s="6"/>
      <c r="CD657" s="6"/>
      <c r="CE657" s="6" t="str">
        <f t="shared" si="396"/>
        <v/>
      </c>
      <c r="CF657" s="6" t="str">
        <f>IF(OR(CC657="",CD657=""),"",SUMIFS('تحميل المصنعيات'!$N:$N,'تحميل المصنعيات'!$F:$F,CD$2,'تحميل المصنعيات'!$D:$D,CB657))</f>
        <v/>
      </c>
      <c r="CG657" s="55" t="str">
        <f t="shared" si="381"/>
        <v/>
      </c>
      <c r="CH657" s="55" t="str">
        <f t="shared" si="382"/>
        <v/>
      </c>
      <c r="CI657" s="129" t="str">
        <f t="shared" si="405"/>
        <v/>
      </c>
      <c r="CK657" s="4" t="s">
        <v>8</v>
      </c>
      <c r="CL657" s="5">
        <v>45822</v>
      </c>
      <c r="CM657" s="6"/>
      <c r="CN657" s="6"/>
      <c r="CO657" s="6" t="str">
        <f t="shared" si="397"/>
        <v/>
      </c>
      <c r="CP657" s="6" t="str">
        <f>IF(OR(CM657="",CN657=""),"",SUMIFS('تحميل المصنعيات'!$N:$N,'تحميل المصنعيات'!$F:$F,CN$2,'تحميل المصنعيات'!$D:$D,CL657))</f>
        <v/>
      </c>
      <c r="CQ657" s="55" t="str">
        <f t="shared" si="383"/>
        <v/>
      </c>
      <c r="CR657" s="55" t="str">
        <f t="shared" si="384"/>
        <v/>
      </c>
      <c r="CS657" s="129" t="str">
        <f t="shared" si="406"/>
        <v/>
      </c>
    </row>
    <row r="658" spans="9:97" x14ac:dyDescent="0.25">
      <c r="I658" s="4" t="s">
        <v>9</v>
      </c>
      <c r="J658" s="5">
        <v>45823</v>
      </c>
      <c r="K658" s="6"/>
      <c r="L658" s="6"/>
      <c r="M658" s="6" t="str">
        <f t="shared" si="385"/>
        <v/>
      </c>
      <c r="N658" s="6" t="str">
        <f>IF(OR(K658="",L658=""),"",SUMIFS('تحميل المصنعيات'!$N:$N,'تحميل المصنعيات'!$F:$F,L$2,'تحميل المصنعيات'!$D:$D,J658))</f>
        <v/>
      </c>
      <c r="O658" s="55" t="str">
        <f t="shared" si="371"/>
        <v/>
      </c>
      <c r="P658" s="55" t="str">
        <f t="shared" si="398"/>
        <v/>
      </c>
      <c r="Q658" s="129" t="str">
        <f t="shared" si="386"/>
        <v/>
      </c>
      <c r="S658" s="4" t="s">
        <v>9</v>
      </c>
      <c r="T658" s="5">
        <v>45823</v>
      </c>
      <c r="U658" s="6"/>
      <c r="V658" s="6"/>
      <c r="W658" s="6" t="str">
        <f t="shared" si="387"/>
        <v/>
      </c>
      <c r="X658" s="6" t="str">
        <f>IF(OR(U658="",V658=""),"",SUMIFS('تحميل المصنعيات'!$N:$N,'تحميل المصنعيات'!$F:$F,V$2,'تحميل المصنعيات'!$D:$D,T658))</f>
        <v/>
      </c>
      <c r="Y658" s="55" t="str">
        <f t="shared" si="372"/>
        <v/>
      </c>
      <c r="Z658" s="55" t="str">
        <f t="shared" si="373"/>
        <v/>
      </c>
      <c r="AA658" s="129" t="str">
        <f t="shared" si="399"/>
        <v/>
      </c>
      <c r="AC658" s="4" t="s">
        <v>9</v>
      </c>
      <c r="AD658" s="5">
        <v>45823</v>
      </c>
      <c r="AE658" s="6"/>
      <c r="AF658" s="6"/>
      <c r="AG658" s="6" t="str">
        <f t="shared" si="388"/>
        <v/>
      </c>
      <c r="AH658" s="6" t="str">
        <f>IF(OR(AE658="",AF658=""),"",SUMIFS('تحميل المصنعيات'!$N:$N,'تحميل المصنعيات'!$F:$F,AF$2,'تحميل المصنعيات'!$D:$D,AD658))</f>
        <v/>
      </c>
      <c r="AI658" s="55" t="str">
        <f t="shared" si="374"/>
        <v/>
      </c>
      <c r="AJ658" s="55" t="str">
        <f t="shared" si="389"/>
        <v/>
      </c>
      <c r="AK658" s="129" t="str">
        <f t="shared" si="400"/>
        <v/>
      </c>
      <c r="AM658" s="4" t="s">
        <v>9</v>
      </c>
      <c r="AN658" s="5">
        <v>45823</v>
      </c>
      <c r="AO658" s="6"/>
      <c r="AP658" s="6"/>
      <c r="AQ658" s="6" t="str">
        <f t="shared" si="390"/>
        <v/>
      </c>
      <c r="AR658" s="6" t="str">
        <f>IF(OR(AO658="",AP658=""),"",SUMIFS('تحميل المصنعيات'!$N:$N,'تحميل المصنعيات'!$F:$F,AP$2,'تحميل المصنعيات'!$D:$D,AN658))</f>
        <v/>
      </c>
      <c r="AS658" s="55" t="str">
        <f t="shared" si="375"/>
        <v/>
      </c>
      <c r="AT658" s="55" t="str">
        <f t="shared" si="376"/>
        <v/>
      </c>
      <c r="AU658" s="129" t="str">
        <f t="shared" si="401"/>
        <v/>
      </c>
      <c r="AW658" s="4" t="s">
        <v>9</v>
      </c>
      <c r="AX658" s="5">
        <v>45823</v>
      </c>
      <c r="AY658" s="6"/>
      <c r="AZ658" s="6"/>
      <c r="BA658" s="6" t="str">
        <f t="shared" si="391"/>
        <v/>
      </c>
      <c r="BB658" s="6" t="str">
        <f>IF(OR(AY658="",AZ658=""),"",SUMIFS('تحميل المصنعيات'!$N:$N,'تحميل المصنعيات'!$F:$F,AZ$2,'تحميل المصنعيات'!$D:$D,AX658))</f>
        <v/>
      </c>
      <c r="BC658" s="55" t="str">
        <f t="shared" si="377"/>
        <v/>
      </c>
      <c r="BD658" s="55" t="str">
        <f t="shared" si="392"/>
        <v/>
      </c>
      <c r="BE658" s="129" t="str">
        <f t="shared" si="402"/>
        <v/>
      </c>
      <c r="BG658" s="4" t="s">
        <v>9</v>
      </c>
      <c r="BH658" s="5">
        <v>45823</v>
      </c>
      <c r="BI658" s="6"/>
      <c r="BJ658" s="6"/>
      <c r="BK658" s="6" t="str">
        <f t="shared" si="393"/>
        <v/>
      </c>
      <c r="BL658" s="6" t="str">
        <f>IF(OR(BI658="",BJ658=""),"",SUMIFS('تحميل المصنعيات'!$N:$N,'تحميل المصنعيات'!$F:$F,BJ$2,'تحميل المصنعيات'!$D:$D,BH658))</f>
        <v/>
      </c>
      <c r="BM658" s="55" t="str">
        <f t="shared" si="378"/>
        <v/>
      </c>
      <c r="BN658" s="55" t="str">
        <f t="shared" si="379"/>
        <v/>
      </c>
      <c r="BO658" s="129" t="str">
        <f t="shared" si="403"/>
        <v/>
      </c>
      <c r="BQ658" s="4" t="s">
        <v>9</v>
      </c>
      <c r="BR658" s="5">
        <v>45823</v>
      </c>
      <c r="BS658" s="6"/>
      <c r="BT658" s="6"/>
      <c r="BU658" s="6" t="str">
        <f t="shared" si="394"/>
        <v/>
      </c>
      <c r="BV658" s="6" t="str">
        <f>IF(OR(BS658="",BT658=""),"",SUMIFS('تحميل المصنعيات'!$N:$N,'تحميل المصنعيات'!$F:$F,BT$2,'تحميل المصنعيات'!$D:$D,BR658))</f>
        <v/>
      </c>
      <c r="BW658" s="55" t="str">
        <f t="shared" si="380"/>
        <v/>
      </c>
      <c r="BX658" s="55" t="str">
        <f t="shared" si="395"/>
        <v/>
      </c>
      <c r="BY658" s="129" t="str">
        <f t="shared" si="404"/>
        <v/>
      </c>
      <c r="CA658" s="4" t="s">
        <v>9</v>
      </c>
      <c r="CB658" s="5">
        <v>45823</v>
      </c>
      <c r="CC658" s="6"/>
      <c r="CD658" s="6"/>
      <c r="CE658" s="6" t="str">
        <f t="shared" si="396"/>
        <v/>
      </c>
      <c r="CF658" s="6" t="str">
        <f>IF(OR(CC658="",CD658=""),"",SUMIFS('تحميل المصنعيات'!$N:$N,'تحميل المصنعيات'!$F:$F,CD$2,'تحميل المصنعيات'!$D:$D,CB658))</f>
        <v/>
      </c>
      <c r="CG658" s="55" t="str">
        <f t="shared" si="381"/>
        <v/>
      </c>
      <c r="CH658" s="55" t="str">
        <f t="shared" si="382"/>
        <v/>
      </c>
      <c r="CI658" s="129" t="str">
        <f t="shared" si="405"/>
        <v/>
      </c>
      <c r="CK658" s="4" t="s">
        <v>9</v>
      </c>
      <c r="CL658" s="5">
        <v>45823</v>
      </c>
      <c r="CM658" s="6"/>
      <c r="CN658" s="6"/>
      <c r="CO658" s="6" t="str">
        <f t="shared" si="397"/>
        <v/>
      </c>
      <c r="CP658" s="6" t="str">
        <f>IF(OR(CM658="",CN658=""),"",SUMIFS('تحميل المصنعيات'!$N:$N,'تحميل المصنعيات'!$F:$F,CN$2,'تحميل المصنعيات'!$D:$D,CL658))</f>
        <v/>
      </c>
      <c r="CQ658" s="55" t="str">
        <f t="shared" si="383"/>
        <v/>
      </c>
      <c r="CR658" s="55" t="str">
        <f t="shared" si="384"/>
        <v/>
      </c>
      <c r="CS658" s="129" t="str">
        <f t="shared" si="406"/>
        <v/>
      </c>
    </row>
    <row r="659" spans="9:97" x14ac:dyDescent="0.25">
      <c r="I659" s="4" t="s">
        <v>10</v>
      </c>
      <c r="J659" s="5">
        <v>45824</v>
      </c>
      <c r="K659" s="6"/>
      <c r="L659" s="6"/>
      <c r="M659" s="6" t="str">
        <f t="shared" si="385"/>
        <v/>
      </c>
      <c r="N659" s="6" t="str">
        <f>IF(OR(K659="",L659=""),"",SUMIFS('تحميل المصنعيات'!$N:$N,'تحميل المصنعيات'!$F:$F,L$2,'تحميل المصنعيات'!$D:$D,J659))</f>
        <v/>
      </c>
      <c r="O659" s="55" t="str">
        <f t="shared" si="371"/>
        <v/>
      </c>
      <c r="P659" s="55" t="str">
        <f t="shared" si="398"/>
        <v/>
      </c>
      <c r="Q659" s="129" t="str">
        <f t="shared" si="386"/>
        <v/>
      </c>
      <c r="S659" s="4" t="s">
        <v>10</v>
      </c>
      <c r="T659" s="5">
        <v>45824</v>
      </c>
      <c r="U659" s="6"/>
      <c r="V659" s="6"/>
      <c r="W659" s="6" t="str">
        <f t="shared" si="387"/>
        <v/>
      </c>
      <c r="X659" s="6" t="str">
        <f>IF(OR(U659="",V659=""),"",SUMIFS('تحميل المصنعيات'!$N:$N,'تحميل المصنعيات'!$F:$F,V$2,'تحميل المصنعيات'!$D:$D,T659))</f>
        <v/>
      </c>
      <c r="Y659" s="55" t="str">
        <f t="shared" si="372"/>
        <v/>
      </c>
      <c r="Z659" s="55" t="str">
        <f t="shared" si="373"/>
        <v/>
      </c>
      <c r="AA659" s="129" t="str">
        <f t="shared" si="399"/>
        <v/>
      </c>
      <c r="AC659" s="4" t="s">
        <v>10</v>
      </c>
      <c r="AD659" s="5">
        <v>45824</v>
      </c>
      <c r="AE659" s="6"/>
      <c r="AF659" s="6"/>
      <c r="AG659" s="6" t="str">
        <f t="shared" si="388"/>
        <v/>
      </c>
      <c r="AH659" s="6" t="str">
        <f>IF(OR(AE659="",AF659=""),"",SUMIFS('تحميل المصنعيات'!$N:$N,'تحميل المصنعيات'!$F:$F,AF$2,'تحميل المصنعيات'!$D:$D,AD659))</f>
        <v/>
      </c>
      <c r="AI659" s="55" t="str">
        <f t="shared" si="374"/>
        <v/>
      </c>
      <c r="AJ659" s="55" t="str">
        <f t="shared" si="389"/>
        <v/>
      </c>
      <c r="AK659" s="129" t="str">
        <f t="shared" si="400"/>
        <v/>
      </c>
      <c r="AM659" s="4" t="s">
        <v>10</v>
      </c>
      <c r="AN659" s="5">
        <v>45824</v>
      </c>
      <c r="AO659" s="6"/>
      <c r="AP659" s="6"/>
      <c r="AQ659" s="6" t="str">
        <f t="shared" si="390"/>
        <v/>
      </c>
      <c r="AR659" s="6" t="str">
        <f>IF(OR(AO659="",AP659=""),"",SUMIFS('تحميل المصنعيات'!$N:$N,'تحميل المصنعيات'!$F:$F,AP$2,'تحميل المصنعيات'!$D:$D,AN659))</f>
        <v/>
      </c>
      <c r="AS659" s="55" t="str">
        <f t="shared" si="375"/>
        <v/>
      </c>
      <c r="AT659" s="55" t="str">
        <f t="shared" si="376"/>
        <v/>
      </c>
      <c r="AU659" s="129" t="str">
        <f t="shared" si="401"/>
        <v/>
      </c>
      <c r="AW659" s="4" t="s">
        <v>10</v>
      </c>
      <c r="AX659" s="5">
        <v>45824</v>
      </c>
      <c r="AY659" s="6"/>
      <c r="AZ659" s="6"/>
      <c r="BA659" s="6" t="str">
        <f t="shared" si="391"/>
        <v/>
      </c>
      <c r="BB659" s="6" t="str">
        <f>IF(OR(AY659="",AZ659=""),"",SUMIFS('تحميل المصنعيات'!$N:$N,'تحميل المصنعيات'!$F:$F,AZ$2,'تحميل المصنعيات'!$D:$D,AX659))</f>
        <v/>
      </c>
      <c r="BC659" s="55" t="str">
        <f t="shared" si="377"/>
        <v/>
      </c>
      <c r="BD659" s="55" t="str">
        <f t="shared" si="392"/>
        <v/>
      </c>
      <c r="BE659" s="129" t="str">
        <f t="shared" si="402"/>
        <v/>
      </c>
      <c r="BG659" s="4" t="s">
        <v>10</v>
      </c>
      <c r="BH659" s="5">
        <v>45824</v>
      </c>
      <c r="BI659" s="6"/>
      <c r="BJ659" s="6"/>
      <c r="BK659" s="6" t="str">
        <f t="shared" si="393"/>
        <v/>
      </c>
      <c r="BL659" s="6" t="str">
        <f>IF(OR(BI659="",BJ659=""),"",SUMIFS('تحميل المصنعيات'!$N:$N,'تحميل المصنعيات'!$F:$F,BJ$2,'تحميل المصنعيات'!$D:$D,BH659))</f>
        <v/>
      </c>
      <c r="BM659" s="55" t="str">
        <f t="shared" si="378"/>
        <v/>
      </c>
      <c r="BN659" s="55" t="str">
        <f t="shared" si="379"/>
        <v/>
      </c>
      <c r="BO659" s="129" t="str">
        <f t="shared" si="403"/>
        <v/>
      </c>
      <c r="BQ659" s="4" t="s">
        <v>10</v>
      </c>
      <c r="BR659" s="5">
        <v>45824</v>
      </c>
      <c r="BS659" s="6"/>
      <c r="BT659" s="6"/>
      <c r="BU659" s="6" t="str">
        <f t="shared" si="394"/>
        <v/>
      </c>
      <c r="BV659" s="6" t="str">
        <f>IF(OR(BS659="",BT659=""),"",SUMIFS('تحميل المصنعيات'!$N:$N,'تحميل المصنعيات'!$F:$F,BT$2,'تحميل المصنعيات'!$D:$D,BR659))</f>
        <v/>
      </c>
      <c r="BW659" s="55" t="str">
        <f t="shared" si="380"/>
        <v/>
      </c>
      <c r="BX659" s="55" t="str">
        <f t="shared" si="395"/>
        <v/>
      </c>
      <c r="BY659" s="129" t="str">
        <f t="shared" si="404"/>
        <v/>
      </c>
      <c r="CA659" s="4" t="s">
        <v>10</v>
      </c>
      <c r="CB659" s="5">
        <v>45824</v>
      </c>
      <c r="CC659" s="6"/>
      <c r="CD659" s="6"/>
      <c r="CE659" s="6" t="str">
        <f t="shared" si="396"/>
        <v/>
      </c>
      <c r="CF659" s="6" t="str">
        <f>IF(OR(CC659="",CD659=""),"",SUMIFS('تحميل المصنعيات'!$N:$N,'تحميل المصنعيات'!$F:$F,CD$2,'تحميل المصنعيات'!$D:$D,CB659))</f>
        <v/>
      </c>
      <c r="CG659" s="55" t="str">
        <f t="shared" si="381"/>
        <v/>
      </c>
      <c r="CH659" s="55" t="str">
        <f t="shared" si="382"/>
        <v/>
      </c>
      <c r="CI659" s="129" t="str">
        <f t="shared" si="405"/>
        <v/>
      </c>
      <c r="CK659" s="4" t="s">
        <v>10</v>
      </c>
      <c r="CL659" s="5">
        <v>45824</v>
      </c>
      <c r="CM659" s="6"/>
      <c r="CN659" s="6"/>
      <c r="CO659" s="6" t="str">
        <f t="shared" si="397"/>
        <v/>
      </c>
      <c r="CP659" s="6" t="str">
        <f>IF(OR(CM659="",CN659=""),"",SUMIFS('تحميل المصنعيات'!$N:$N,'تحميل المصنعيات'!$F:$F,CN$2,'تحميل المصنعيات'!$D:$D,CL659))</f>
        <v/>
      </c>
      <c r="CQ659" s="55" t="str">
        <f t="shared" si="383"/>
        <v/>
      </c>
      <c r="CR659" s="55" t="str">
        <f t="shared" si="384"/>
        <v/>
      </c>
      <c r="CS659" s="129" t="str">
        <f t="shared" si="406"/>
        <v/>
      </c>
    </row>
    <row r="660" spans="9:97" x14ac:dyDescent="0.25">
      <c r="I660" s="4" t="s">
        <v>11</v>
      </c>
      <c r="J660" s="5">
        <v>45825</v>
      </c>
      <c r="K660" s="6"/>
      <c r="L660" s="6"/>
      <c r="M660" s="6" t="str">
        <f t="shared" si="385"/>
        <v/>
      </c>
      <c r="N660" s="6" t="str">
        <f>IF(OR(K660="",L660=""),"",SUMIFS('تحميل المصنعيات'!$N:$N,'تحميل المصنعيات'!$F:$F,L$2,'تحميل المصنعيات'!$D:$D,J660))</f>
        <v/>
      </c>
      <c r="O660" s="55" t="str">
        <f t="shared" si="371"/>
        <v/>
      </c>
      <c r="P660" s="55" t="str">
        <f t="shared" si="398"/>
        <v/>
      </c>
      <c r="Q660" s="129" t="str">
        <f t="shared" si="386"/>
        <v/>
      </c>
      <c r="S660" s="4" t="s">
        <v>11</v>
      </c>
      <c r="T660" s="5">
        <v>45825</v>
      </c>
      <c r="U660" s="6"/>
      <c r="V660" s="6"/>
      <c r="W660" s="6" t="str">
        <f t="shared" si="387"/>
        <v/>
      </c>
      <c r="X660" s="6" t="str">
        <f>IF(OR(U660="",V660=""),"",SUMIFS('تحميل المصنعيات'!$N:$N,'تحميل المصنعيات'!$F:$F,V$2,'تحميل المصنعيات'!$D:$D,T660))</f>
        <v/>
      </c>
      <c r="Y660" s="55" t="str">
        <f t="shared" si="372"/>
        <v/>
      </c>
      <c r="Z660" s="55" t="str">
        <f t="shared" si="373"/>
        <v/>
      </c>
      <c r="AA660" s="129" t="str">
        <f t="shared" si="399"/>
        <v/>
      </c>
      <c r="AC660" s="4" t="s">
        <v>11</v>
      </c>
      <c r="AD660" s="5">
        <v>45825</v>
      </c>
      <c r="AE660" s="6"/>
      <c r="AF660" s="6"/>
      <c r="AG660" s="6" t="str">
        <f t="shared" si="388"/>
        <v/>
      </c>
      <c r="AH660" s="6" t="str">
        <f>IF(OR(AE660="",AF660=""),"",SUMIFS('تحميل المصنعيات'!$N:$N,'تحميل المصنعيات'!$F:$F,AF$2,'تحميل المصنعيات'!$D:$D,AD660))</f>
        <v/>
      </c>
      <c r="AI660" s="55" t="str">
        <f t="shared" si="374"/>
        <v/>
      </c>
      <c r="AJ660" s="55" t="str">
        <f t="shared" si="389"/>
        <v/>
      </c>
      <c r="AK660" s="129" t="str">
        <f t="shared" si="400"/>
        <v/>
      </c>
      <c r="AM660" s="4" t="s">
        <v>11</v>
      </c>
      <c r="AN660" s="5">
        <v>45825</v>
      </c>
      <c r="AO660" s="6"/>
      <c r="AP660" s="6"/>
      <c r="AQ660" s="6" t="str">
        <f t="shared" si="390"/>
        <v/>
      </c>
      <c r="AR660" s="6" t="str">
        <f>IF(OR(AO660="",AP660=""),"",SUMIFS('تحميل المصنعيات'!$N:$N,'تحميل المصنعيات'!$F:$F,AP$2,'تحميل المصنعيات'!$D:$D,AN660))</f>
        <v/>
      </c>
      <c r="AS660" s="55" t="str">
        <f t="shared" si="375"/>
        <v/>
      </c>
      <c r="AT660" s="55" t="str">
        <f t="shared" si="376"/>
        <v/>
      </c>
      <c r="AU660" s="129" t="str">
        <f t="shared" si="401"/>
        <v/>
      </c>
      <c r="AW660" s="4" t="s">
        <v>11</v>
      </c>
      <c r="AX660" s="5">
        <v>45825</v>
      </c>
      <c r="AY660" s="6"/>
      <c r="AZ660" s="6"/>
      <c r="BA660" s="6" t="str">
        <f t="shared" si="391"/>
        <v/>
      </c>
      <c r="BB660" s="6" t="str">
        <f>IF(OR(AY660="",AZ660=""),"",SUMIFS('تحميل المصنعيات'!$N:$N,'تحميل المصنعيات'!$F:$F,AZ$2,'تحميل المصنعيات'!$D:$D,AX660))</f>
        <v/>
      </c>
      <c r="BC660" s="55" t="str">
        <f t="shared" si="377"/>
        <v/>
      </c>
      <c r="BD660" s="55" t="str">
        <f t="shared" si="392"/>
        <v/>
      </c>
      <c r="BE660" s="129" t="str">
        <f t="shared" si="402"/>
        <v/>
      </c>
      <c r="BG660" s="4" t="s">
        <v>11</v>
      </c>
      <c r="BH660" s="5">
        <v>45825</v>
      </c>
      <c r="BI660" s="6"/>
      <c r="BJ660" s="6"/>
      <c r="BK660" s="6" t="str">
        <f t="shared" si="393"/>
        <v/>
      </c>
      <c r="BL660" s="6" t="str">
        <f>IF(OR(BI660="",BJ660=""),"",SUMIFS('تحميل المصنعيات'!$N:$N,'تحميل المصنعيات'!$F:$F,BJ$2,'تحميل المصنعيات'!$D:$D,BH660))</f>
        <v/>
      </c>
      <c r="BM660" s="55" t="str">
        <f t="shared" si="378"/>
        <v/>
      </c>
      <c r="BN660" s="55" t="str">
        <f t="shared" si="379"/>
        <v/>
      </c>
      <c r="BO660" s="129" t="str">
        <f t="shared" si="403"/>
        <v/>
      </c>
      <c r="BQ660" s="4" t="s">
        <v>11</v>
      </c>
      <c r="BR660" s="5">
        <v>45825</v>
      </c>
      <c r="BS660" s="6"/>
      <c r="BT660" s="6"/>
      <c r="BU660" s="6" t="str">
        <f t="shared" si="394"/>
        <v/>
      </c>
      <c r="BV660" s="6" t="str">
        <f>IF(OR(BS660="",BT660=""),"",SUMIFS('تحميل المصنعيات'!$N:$N,'تحميل المصنعيات'!$F:$F,BT$2,'تحميل المصنعيات'!$D:$D,BR660))</f>
        <v/>
      </c>
      <c r="BW660" s="55" t="str">
        <f t="shared" si="380"/>
        <v/>
      </c>
      <c r="BX660" s="55" t="str">
        <f t="shared" si="395"/>
        <v/>
      </c>
      <c r="BY660" s="129" t="str">
        <f t="shared" si="404"/>
        <v/>
      </c>
      <c r="CA660" s="4" t="s">
        <v>11</v>
      </c>
      <c r="CB660" s="5">
        <v>45825</v>
      </c>
      <c r="CC660" s="6"/>
      <c r="CD660" s="6"/>
      <c r="CE660" s="6" t="str">
        <f t="shared" si="396"/>
        <v/>
      </c>
      <c r="CF660" s="6" t="str">
        <f>IF(OR(CC660="",CD660=""),"",SUMIFS('تحميل المصنعيات'!$N:$N,'تحميل المصنعيات'!$F:$F,CD$2,'تحميل المصنعيات'!$D:$D,CB660))</f>
        <v/>
      </c>
      <c r="CG660" s="55" t="str">
        <f t="shared" si="381"/>
        <v/>
      </c>
      <c r="CH660" s="55" t="str">
        <f t="shared" si="382"/>
        <v/>
      </c>
      <c r="CI660" s="129" t="str">
        <f t="shared" si="405"/>
        <v/>
      </c>
      <c r="CK660" s="4" t="s">
        <v>11</v>
      </c>
      <c r="CL660" s="5">
        <v>45825</v>
      </c>
      <c r="CM660" s="6"/>
      <c r="CN660" s="6"/>
      <c r="CO660" s="6" t="str">
        <f t="shared" si="397"/>
        <v/>
      </c>
      <c r="CP660" s="6" t="str">
        <f>IF(OR(CM660="",CN660=""),"",SUMIFS('تحميل المصنعيات'!$N:$N,'تحميل المصنعيات'!$F:$F,CN$2,'تحميل المصنعيات'!$D:$D,CL660))</f>
        <v/>
      </c>
      <c r="CQ660" s="55" t="str">
        <f t="shared" si="383"/>
        <v/>
      </c>
      <c r="CR660" s="55" t="str">
        <f t="shared" si="384"/>
        <v/>
      </c>
      <c r="CS660" s="129" t="str">
        <f t="shared" si="406"/>
        <v/>
      </c>
    </row>
    <row r="661" spans="9:97" x14ac:dyDescent="0.25">
      <c r="I661" s="4" t="s">
        <v>12</v>
      </c>
      <c r="J661" s="5">
        <v>45826</v>
      </c>
      <c r="K661" s="6"/>
      <c r="L661" s="6"/>
      <c r="M661" s="6" t="str">
        <f t="shared" si="385"/>
        <v/>
      </c>
      <c r="N661" s="6" t="str">
        <f>IF(OR(K661="",L661=""),"",SUMIFS('تحميل المصنعيات'!$N:$N,'تحميل المصنعيات'!$F:$F,L$2,'تحميل المصنعيات'!$D:$D,J661))</f>
        <v/>
      </c>
      <c r="O661" s="55" t="str">
        <f t="shared" si="371"/>
        <v/>
      </c>
      <c r="P661" s="55" t="str">
        <f t="shared" si="398"/>
        <v/>
      </c>
      <c r="Q661" s="129" t="str">
        <f t="shared" si="386"/>
        <v/>
      </c>
      <c r="S661" s="4" t="s">
        <v>12</v>
      </c>
      <c r="T661" s="5">
        <v>45826</v>
      </c>
      <c r="U661" s="6"/>
      <c r="V661" s="6"/>
      <c r="W661" s="6" t="str">
        <f t="shared" si="387"/>
        <v/>
      </c>
      <c r="X661" s="6" t="str">
        <f>IF(OR(U661="",V661=""),"",SUMIFS('تحميل المصنعيات'!$N:$N,'تحميل المصنعيات'!$F:$F,V$2,'تحميل المصنعيات'!$D:$D,T661))</f>
        <v/>
      </c>
      <c r="Y661" s="55" t="str">
        <f t="shared" si="372"/>
        <v/>
      </c>
      <c r="Z661" s="55" t="str">
        <f t="shared" si="373"/>
        <v/>
      </c>
      <c r="AA661" s="129" t="str">
        <f t="shared" si="399"/>
        <v/>
      </c>
      <c r="AC661" s="4" t="s">
        <v>12</v>
      </c>
      <c r="AD661" s="5">
        <v>45826</v>
      </c>
      <c r="AE661" s="6"/>
      <c r="AF661" s="6"/>
      <c r="AG661" s="6" t="str">
        <f t="shared" si="388"/>
        <v/>
      </c>
      <c r="AH661" s="6" t="str">
        <f>IF(OR(AE661="",AF661=""),"",SUMIFS('تحميل المصنعيات'!$N:$N,'تحميل المصنعيات'!$F:$F,AF$2,'تحميل المصنعيات'!$D:$D,AD661))</f>
        <v/>
      </c>
      <c r="AI661" s="55" t="str">
        <f t="shared" si="374"/>
        <v/>
      </c>
      <c r="AJ661" s="55" t="str">
        <f t="shared" si="389"/>
        <v/>
      </c>
      <c r="AK661" s="129" t="str">
        <f t="shared" si="400"/>
        <v/>
      </c>
      <c r="AM661" s="4" t="s">
        <v>12</v>
      </c>
      <c r="AN661" s="5">
        <v>45826</v>
      </c>
      <c r="AO661" s="6"/>
      <c r="AP661" s="6"/>
      <c r="AQ661" s="6" t="str">
        <f t="shared" si="390"/>
        <v/>
      </c>
      <c r="AR661" s="6" t="str">
        <f>IF(OR(AO661="",AP661=""),"",SUMIFS('تحميل المصنعيات'!$N:$N,'تحميل المصنعيات'!$F:$F,AP$2,'تحميل المصنعيات'!$D:$D,AN661))</f>
        <v/>
      </c>
      <c r="AS661" s="55" t="str">
        <f t="shared" si="375"/>
        <v/>
      </c>
      <c r="AT661" s="55" t="str">
        <f t="shared" si="376"/>
        <v/>
      </c>
      <c r="AU661" s="129" t="str">
        <f t="shared" si="401"/>
        <v/>
      </c>
      <c r="AW661" s="4" t="s">
        <v>12</v>
      </c>
      <c r="AX661" s="5">
        <v>45826</v>
      </c>
      <c r="AY661" s="6"/>
      <c r="AZ661" s="6"/>
      <c r="BA661" s="6" t="str">
        <f t="shared" si="391"/>
        <v/>
      </c>
      <c r="BB661" s="6" t="str">
        <f>IF(OR(AY661="",AZ661=""),"",SUMIFS('تحميل المصنعيات'!$N:$N,'تحميل المصنعيات'!$F:$F,AZ$2,'تحميل المصنعيات'!$D:$D,AX661))</f>
        <v/>
      </c>
      <c r="BC661" s="55" t="str">
        <f t="shared" si="377"/>
        <v/>
      </c>
      <c r="BD661" s="55" t="str">
        <f t="shared" si="392"/>
        <v/>
      </c>
      <c r="BE661" s="129" t="str">
        <f t="shared" si="402"/>
        <v/>
      </c>
      <c r="BG661" s="4" t="s">
        <v>12</v>
      </c>
      <c r="BH661" s="5">
        <v>45826</v>
      </c>
      <c r="BI661" s="6"/>
      <c r="BJ661" s="6"/>
      <c r="BK661" s="6" t="str">
        <f t="shared" si="393"/>
        <v/>
      </c>
      <c r="BL661" s="6" t="str">
        <f>IF(OR(BI661="",BJ661=""),"",SUMIFS('تحميل المصنعيات'!$N:$N,'تحميل المصنعيات'!$F:$F,BJ$2,'تحميل المصنعيات'!$D:$D,BH661))</f>
        <v/>
      </c>
      <c r="BM661" s="55" t="str">
        <f t="shared" si="378"/>
        <v/>
      </c>
      <c r="BN661" s="55" t="str">
        <f t="shared" si="379"/>
        <v/>
      </c>
      <c r="BO661" s="129" t="str">
        <f t="shared" si="403"/>
        <v/>
      </c>
      <c r="BQ661" s="4" t="s">
        <v>12</v>
      </c>
      <c r="BR661" s="5">
        <v>45826</v>
      </c>
      <c r="BS661" s="6"/>
      <c r="BT661" s="6"/>
      <c r="BU661" s="6" t="str">
        <f t="shared" si="394"/>
        <v/>
      </c>
      <c r="BV661" s="6" t="str">
        <f>IF(OR(BS661="",BT661=""),"",SUMIFS('تحميل المصنعيات'!$N:$N,'تحميل المصنعيات'!$F:$F,BT$2,'تحميل المصنعيات'!$D:$D,BR661))</f>
        <v/>
      </c>
      <c r="BW661" s="55" t="str">
        <f t="shared" si="380"/>
        <v/>
      </c>
      <c r="BX661" s="55" t="str">
        <f t="shared" si="395"/>
        <v/>
      </c>
      <c r="BY661" s="129" t="str">
        <f t="shared" si="404"/>
        <v/>
      </c>
      <c r="CA661" s="4" t="s">
        <v>12</v>
      </c>
      <c r="CB661" s="5">
        <v>45826</v>
      </c>
      <c r="CC661" s="6"/>
      <c r="CD661" s="6"/>
      <c r="CE661" s="6" t="str">
        <f t="shared" si="396"/>
        <v/>
      </c>
      <c r="CF661" s="6" t="str">
        <f>IF(OR(CC661="",CD661=""),"",SUMIFS('تحميل المصنعيات'!$N:$N,'تحميل المصنعيات'!$F:$F,CD$2,'تحميل المصنعيات'!$D:$D,CB661))</f>
        <v/>
      </c>
      <c r="CG661" s="55" t="str">
        <f t="shared" si="381"/>
        <v/>
      </c>
      <c r="CH661" s="55" t="str">
        <f t="shared" si="382"/>
        <v/>
      </c>
      <c r="CI661" s="129" t="str">
        <f t="shared" si="405"/>
        <v/>
      </c>
      <c r="CK661" s="4" t="s">
        <v>12</v>
      </c>
      <c r="CL661" s="5">
        <v>45826</v>
      </c>
      <c r="CM661" s="6"/>
      <c r="CN661" s="6"/>
      <c r="CO661" s="6" t="str">
        <f t="shared" si="397"/>
        <v/>
      </c>
      <c r="CP661" s="6" t="str">
        <f>IF(OR(CM661="",CN661=""),"",SUMIFS('تحميل المصنعيات'!$N:$N,'تحميل المصنعيات'!$F:$F,CN$2,'تحميل المصنعيات'!$D:$D,CL661))</f>
        <v/>
      </c>
      <c r="CQ661" s="55" t="str">
        <f t="shared" si="383"/>
        <v/>
      </c>
      <c r="CR661" s="55" t="str">
        <f t="shared" si="384"/>
        <v/>
      </c>
      <c r="CS661" s="129" t="str">
        <f t="shared" si="406"/>
        <v/>
      </c>
    </row>
    <row r="662" spans="9:97" x14ac:dyDescent="0.25">
      <c r="I662" s="4" t="s">
        <v>13</v>
      </c>
      <c r="J662" s="5">
        <v>45827</v>
      </c>
      <c r="K662" s="6"/>
      <c r="L662" s="6"/>
      <c r="M662" s="6" t="str">
        <f t="shared" si="385"/>
        <v/>
      </c>
      <c r="N662" s="6" t="str">
        <f>IF(OR(K662="",L662=""),"",SUMIFS('تحميل المصنعيات'!$N:$N,'تحميل المصنعيات'!$F:$F,L$2,'تحميل المصنعيات'!$D:$D,J662))</f>
        <v/>
      </c>
      <c r="O662" s="55" t="str">
        <f t="shared" si="371"/>
        <v/>
      </c>
      <c r="P662" s="55" t="str">
        <f t="shared" si="398"/>
        <v/>
      </c>
      <c r="Q662" s="129" t="str">
        <f t="shared" si="386"/>
        <v/>
      </c>
      <c r="S662" s="4" t="s">
        <v>13</v>
      </c>
      <c r="T662" s="5">
        <v>45827</v>
      </c>
      <c r="U662" s="6"/>
      <c r="V662" s="6"/>
      <c r="W662" s="6" t="str">
        <f t="shared" si="387"/>
        <v/>
      </c>
      <c r="X662" s="6" t="str">
        <f>IF(OR(U662="",V662=""),"",SUMIFS('تحميل المصنعيات'!$N:$N,'تحميل المصنعيات'!$F:$F,V$2,'تحميل المصنعيات'!$D:$D,T662))</f>
        <v/>
      </c>
      <c r="Y662" s="55" t="str">
        <f t="shared" si="372"/>
        <v/>
      </c>
      <c r="Z662" s="55" t="str">
        <f t="shared" si="373"/>
        <v/>
      </c>
      <c r="AA662" s="129" t="str">
        <f t="shared" si="399"/>
        <v/>
      </c>
      <c r="AC662" s="4" t="s">
        <v>13</v>
      </c>
      <c r="AD662" s="5">
        <v>45827</v>
      </c>
      <c r="AE662" s="6"/>
      <c r="AF662" s="6"/>
      <c r="AG662" s="6" t="str">
        <f t="shared" si="388"/>
        <v/>
      </c>
      <c r="AH662" s="6" t="str">
        <f>IF(OR(AE662="",AF662=""),"",SUMIFS('تحميل المصنعيات'!$N:$N,'تحميل المصنعيات'!$F:$F,AF$2,'تحميل المصنعيات'!$D:$D,AD662))</f>
        <v/>
      </c>
      <c r="AI662" s="55" t="str">
        <f t="shared" si="374"/>
        <v/>
      </c>
      <c r="AJ662" s="55" t="str">
        <f t="shared" si="389"/>
        <v/>
      </c>
      <c r="AK662" s="129" t="str">
        <f t="shared" si="400"/>
        <v/>
      </c>
      <c r="AM662" s="4" t="s">
        <v>13</v>
      </c>
      <c r="AN662" s="5">
        <v>45827</v>
      </c>
      <c r="AO662" s="6"/>
      <c r="AP662" s="6"/>
      <c r="AQ662" s="6" t="str">
        <f t="shared" si="390"/>
        <v/>
      </c>
      <c r="AR662" s="6" t="str">
        <f>IF(OR(AO662="",AP662=""),"",SUMIFS('تحميل المصنعيات'!$N:$N,'تحميل المصنعيات'!$F:$F,AP$2,'تحميل المصنعيات'!$D:$D,AN662))</f>
        <v/>
      </c>
      <c r="AS662" s="55" t="str">
        <f t="shared" si="375"/>
        <v/>
      </c>
      <c r="AT662" s="55" t="str">
        <f t="shared" si="376"/>
        <v/>
      </c>
      <c r="AU662" s="129" t="str">
        <f t="shared" si="401"/>
        <v/>
      </c>
      <c r="AW662" s="4" t="s">
        <v>13</v>
      </c>
      <c r="AX662" s="5">
        <v>45827</v>
      </c>
      <c r="AY662" s="6"/>
      <c r="AZ662" s="6"/>
      <c r="BA662" s="6" t="str">
        <f t="shared" si="391"/>
        <v/>
      </c>
      <c r="BB662" s="6" t="str">
        <f>IF(OR(AY662="",AZ662=""),"",SUMIFS('تحميل المصنعيات'!$N:$N,'تحميل المصنعيات'!$F:$F,AZ$2,'تحميل المصنعيات'!$D:$D,AX662))</f>
        <v/>
      </c>
      <c r="BC662" s="55" t="str">
        <f t="shared" si="377"/>
        <v/>
      </c>
      <c r="BD662" s="55" t="str">
        <f t="shared" si="392"/>
        <v/>
      </c>
      <c r="BE662" s="129" t="str">
        <f t="shared" si="402"/>
        <v/>
      </c>
      <c r="BG662" s="4" t="s">
        <v>13</v>
      </c>
      <c r="BH662" s="5">
        <v>45827</v>
      </c>
      <c r="BI662" s="6"/>
      <c r="BJ662" s="6"/>
      <c r="BK662" s="6" t="str">
        <f t="shared" si="393"/>
        <v/>
      </c>
      <c r="BL662" s="6" t="str">
        <f>IF(OR(BI662="",BJ662=""),"",SUMIFS('تحميل المصنعيات'!$N:$N,'تحميل المصنعيات'!$F:$F,BJ$2,'تحميل المصنعيات'!$D:$D,BH662))</f>
        <v/>
      </c>
      <c r="BM662" s="55" t="str">
        <f t="shared" si="378"/>
        <v/>
      </c>
      <c r="BN662" s="55" t="str">
        <f t="shared" si="379"/>
        <v/>
      </c>
      <c r="BO662" s="129" t="str">
        <f t="shared" si="403"/>
        <v/>
      </c>
      <c r="BQ662" s="4" t="s">
        <v>13</v>
      </c>
      <c r="BR662" s="5">
        <v>45827</v>
      </c>
      <c r="BS662" s="6"/>
      <c r="BT662" s="6"/>
      <c r="BU662" s="6" t="str">
        <f t="shared" si="394"/>
        <v/>
      </c>
      <c r="BV662" s="6" t="str">
        <f>IF(OR(BS662="",BT662=""),"",SUMIFS('تحميل المصنعيات'!$N:$N,'تحميل المصنعيات'!$F:$F,BT$2,'تحميل المصنعيات'!$D:$D,BR662))</f>
        <v/>
      </c>
      <c r="BW662" s="55" t="str">
        <f t="shared" si="380"/>
        <v/>
      </c>
      <c r="BX662" s="55" t="str">
        <f t="shared" si="395"/>
        <v/>
      </c>
      <c r="BY662" s="129" t="str">
        <f t="shared" si="404"/>
        <v/>
      </c>
      <c r="CA662" s="4" t="s">
        <v>13</v>
      </c>
      <c r="CB662" s="5">
        <v>45827</v>
      </c>
      <c r="CC662" s="6"/>
      <c r="CD662" s="6"/>
      <c r="CE662" s="6" t="str">
        <f t="shared" si="396"/>
        <v/>
      </c>
      <c r="CF662" s="6" t="str">
        <f>IF(OR(CC662="",CD662=""),"",SUMIFS('تحميل المصنعيات'!$N:$N,'تحميل المصنعيات'!$F:$F,CD$2,'تحميل المصنعيات'!$D:$D,CB662))</f>
        <v/>
      </c>
      <c r="CG662" s="55" t="str">
        <f t="shared" si="381"/>
        <v/>
      </c>
      <c r="CH662" s="55" t="str">
        <f t="shared" si="382"/>
        <v/>
      </c>
      <c r="CI662" s="129" t="str">
        <f t="shared" si="405"/>
        <v/>
      </c>
      <c r="CK662" s="4" t="s">
        <v>13</v>
      </c>
      <c r="CL662" s="5">
        <v>45827</v>
      </c>
      <c r="CM662" s="6"/>
      <c r="CN662" s="6"/>
      <c r="CO662" s="6" t="str">
        <f t="shared" si="397"/>
        <v/>
      </c>
      <c r="CP662" s="6" t="str">
        <f>IF(OR(CM662="",CN662=""),"",SUMIFS('تحميل المصنعيات'!$N:$N,'تحميل المصنعيات'!$F:$F,CN$2,'تحميل المصنعيات'!$D:$D,CL662))</f>
        <v/>
      </c>
      <c r="CQ662" s="55" t="str">
        <f t="shared" si="383"/>
        <v/>
      </c>
      <c r="CR662" s="55" t="str">
        <f t="shared" si="384"/>
        <v/>
      </c>
      <c r="CS662" s="129" t="str">
        <f t="shared" si="406"/>
        <v/>
      </c>
    </row>
    <row r="663" spans="9:97" x14ac:dyDescent="0.25">
      <c r="I663" s="132" t="s">
        <v>30</v>
      </c>
      <c r="J663" s="133">
        <v>45828</v>
      </c>
      <c r="K663" s="134"/>
      <c r="L663" s="134"/>
      <c r="M663" s="134" t="str">
        <f t="shared" si="385"/>
        <v/>
      </c>
      <c r="N663" s="134" t="str">
        <f>IF(OR(K663="",L663=""),"",SUMIFS('تحميل المصنعيات'!$N:$N,'تحميل المصنعيات'!$F:$F,L$2,'تحميل المصنعيات'!$D:$D,J663))</f>
        <v/>
      </c>
      <c r="O663" s="135" t="str">
        <f t="shared" si="371"/>
        <v/>
      </c>
      <c r="P663" s="135" t="str">
        <f t="shared" si="398"/>
        <v/>
      </c>
      <c r="Q663" s="132" t="str">
        <f t="shared" si="386"/>
        <v/>
      </c>
      <c r="S663" s="132" t="s">
        <v>30</v>
      </c>
      <c r="T663" s="133">
        <v>45828</v>
      </c>
      <c r="U663" s="134"/>
      <c r="V663" s="134"/>
      <c r="W663" s="134" t="str">
        <f t="shared" si="387"/>
        <v/>
      </c>
      <c r="X663" s="134" t="str">
        <f>IF(OR(U663="",V663=""),"",SUMIFS('تحميل المصنعيات'!$N:$N,'تحميل المصنعيات'!$F:$F,V$2,'تحميل المصنعيات'!$D:$D,T663))</f>
        <v/>
      </c>
      <c r="Y663" s="135" t="str">
        <f t="shared" si="372"/>
        <v/>
      </c>
      <c r="Z663" s="135" t="str">
        <f t="shared" si="373"/>
        <v/>
      </c>
      <c r="AA663" s="132" t="str">
        <f t="shared" si="399"/>
        <v/>
      </c>
      <c r="AC663" s="132" t="s">
        <v>30</v>
      </c>
      <c r="AD663" s="133">
        <v>45828</v>
      </c>
      <c r="AE663" s="134"/>
      <c r="AF663" s="134"/>
      <c r="AG663" s="134" t="str">
        <f t="shared" si="388"/>
        <v/>
      </c>
      <c r="AH663" s="134" t="str">
        <f>IF(OR(AE663="",AF663=""),"",SUMIFS('تحميل المصنعيات'!$N:$N,'تحميل المصنعيات'!$F:$F,AF$2,'تحميل المصنعيات'!$D:$D,AD663))</f>
        <v/>
      </c>
      <c r="AI663" s="135" t="str">
        <f t="shared" si="374"/>
        <v/>
      </c>
      <c r="AJ663" s="135" t="str">
        <f t="shared" si="389"/>
        <v/>
      </c>
      <c r="AK663" s="132" t="str">
        <f t="shared" si="400"/>
        <v/>
      </c>
      <c r="AM663" s="132" t="s">
        <v>30</v>
      </c>
      <c r="AN663" s="133">
        <v>45828</v>
      </c>
      <c r="AO663" s="134"/>
      <c r="AP663" s="134"/>
      <c r="AQ663" s="134" t="str">
        <f t="shared" si="390"/>
        <v/>
      </c>
      <c r="AR663" s="134" t="str">
        <f>IF(OR(AO663="",AP663=""),"",SUMIFS('تحميل المصنعيات'!$N:$N,'تحميل المصنعيات'!$F:$F,AP$2,'تحميل المصنعيات'!$D:$D,AN663))</f>
        <v/>
      </c>
      <c r="AS663" s="135" t="str">
        <f t="shared" si="375"/>
        <v/>
      </c>
      <c r="AT663" s="135" t="str">
        <f t="shared" si="376"/>
        <v/>
      </c>
      <c r="AU663" s="132" t="str">
        <f t="shared" si="401"/>
        <v/>
      </c>
      <c r="AW663" s="132" t="s">
        <v>30</v>
      </c>
      <c r="AX663" s="133">
        <v>45828</v>
      </c>
      <c r="AY663" s="134"/>
      <c r="AZ663" s="134"/>
      <c r="BA663" s="134" t="str">
        <f t="shared" si="391"/>
        <v/>
      </c>
      <c r="BB663" s="134" t="str">
        <f>IF(OR(AY663="",AZ663=""),"",SUMIFS('تحميل المصنعيات'!$N:$N,'تحميل المصنعيات'!$F:$F,AZ$2,'تحميل المصنعيات'!$D:$D,AX663))</f>
        <v/>
      </c>
      <c r="BC663" s="135" t="str">
        <f t="shared" si="377"/>
        <v/>
      </c>
      <c r="BD663" s="135" t="str">
        <f t="shared" si="392"/>
        <v/>
      </c>
      <c r="BE663" s="132" t="str">
        <f t="shared" si="402"/>
        <v/>
      </c>
      <c r="BG663" s="132" t="s">
        <v>30</v>
      </c>
      <c r="BH663" s="133">
        <v>45828</v>
      </c>
      <c r="BI663" s="134"/>
      <c r="BJ663" s="134"/>
      <c r="BK663" s="134" t="str">
        <f t="shared" si="393"/>
        <v/>
      </c>
      <c r="BL663" s="134" t="str">
        <f>IF(OR(BI663="",BJ663=""),"",SUMIFS('تحميل المصنعيات'!$N:$N,'تحميل المصنعيات'!$F:$F,BJ$2,'تحميل المصنعيات'!$D:$D,BH663))</f>
        <v/>
      </c>
      <c r="BM663" s="135" t="str">
        <f t="shared" si="378"/>
        <v/>
      </c>
      <c r="BN663" s="135" t="str">
        <f t="shared" si="379"/>
        <v/>
      </c>
      <c r="BO663" s="132" t="str">
        <f t="shared" si="403"/>
        <v/>
      </c>
      <c r="BQ663" s="132" t="s">
        <v>30</v>
      </c>
      <c r="BR663" s="133">
        <v>45828</v>
      </c>
      <c r="BS663" s="134"/>
      <c r="BT663" s="134"/>
      <c r="BU663" s="134" t="str">
        <f t="shared" si="394"/>
        <v/>
      </c>
      <c r="BV663" s="134" t="str">
        <f>IF(OR(BS663="",BT663=""),"",SUMIFS('تحميل المصنعيات'!$N:$N,'تحميل المصنعيات'!$F:$F,BT$2,'تحميل المصنعيات'!$D:$D,BR663))</f>
        <v/>
      </c>
      <c r="BW663" s="135" t="str">
        <f t="shared" si="380"/>
        <v/>
      </c>
      <c r="BX663" s="135" t="str">
        <f t="shared" si="395"/>
        <v/>
      </c>
      <c r="BY663" s="132" t="str">
        <f t="shared" si="404"/>
        <v/>
      </c>
      <c r="CA663" s="132" t="s">
        <v>30</v>
      </c>
      <c r="CB663" s="133">
        <v>45828</v>
      </c>
      <c r="CC663" s="134"/>
      <c r="CD663" s="134"/>
      <c r="CE663" s="134" t="str">
        <f t="shared" si="396"/>
        <v/>
      </c>
      <c r="CF663" s="134" t="str">
        <f>IF(OR(CC663="",CD663=""),"",SUMIFS('تحميل المصنعيات'!$N:$N,'تحميل المصنعيات'!$F:$F,CD$2,'تحميل المصنعيات'!$D:$D,CB663))</f>
        <v/>
      </c>
      <c r="CG663" s="135" t="str">
        <f t="shared" si="381"/>
        <v/>
      </c>
      <c r="CH663" s="135" t="str">
        <f t="shared" si="382"/>
        <v/>
      </c>
      <c r="CI663" s="132" t="str">
        <f t="shared" si="405"/>
        <v/>
      </c>
      <c r="CK663" s="132" t="s">
        <v>30</v>
      </c>
      <c r="CL663" s="133">
        <v>45828</v>
      </c>
      <c r="CM663" s="134"/>
      <c r="CN663" s="134"/>
      <c r="CO663" s="134" t="str">
        <f t="shared" si="397"/>
        <v/>
      </c>
      <c r="CP663" s="134" t="str">
        <f>IF(OR(CM663="",CN663=""),"",SUMIFS('تحميل المصنعيات'!$N:$N,'تحميل المصنعيات'!$F:$F,CN$2,'تحميل المصنعيات'!$D:$D,CL663))</f>
        <v/>
      </c>
      <c r="CQ663" s="135" t="str">
        <f t="shared" si="383"/>
        <v/>
      </c>
      <c r="CR663" s="135" t="str">
        <f t="shared" si="384"/>
        <v/>
      </c>
      <c r="CS663" s="132" t="str">
        <f t="shared" si="406"/>
        <v/>
      </c>
    </row>
    <row r="664" spans="9:97" x14ac:dyDescent="0.25">
      <c r="I664" s="4" t="s">
        <v>8</v>
      </c>
      <c r="J664" s="5">
        <v>45829</v>
      </c>
      <c r="K664" s="6"/>
      <c r="L664" s="6"/>
      <c r="M664" s="6" t="str">
        <f t="shared" si="385"/>
        <v/>
      </c>
      <c r="N664" s="6" t="str">
        <f>IF(OR(K664="",L664=""),"",SUMIFS('تحميل المصنعيات'!$N:$N,'تحميل المصنعيات'!$F:$F,L$2,'تحميل المصنعيات'!$D:$D,J664))</f>
        <v/>
      </c>
      <c r="O664" s="55" t="str">
        <f t="shared" si="371"/>
        <v/>
      </c>
      <c r="P664" s="55" t="str">
        <f t="shared" si="398"/>
        <v/>
      </c>
      <c r="Q664" s="129" t="str">
        <f t="shared" si="386"/>
        <v/>
      </c>
      <c r="S664" s="4" t="s">
        <v>8</v>
      </c>
      <c r="T664" s="5">
        <v>45829</v>
      </c>
      <c r="U664" s="6"/>
      <c r="V664" s="6"/>
      <c r="W664" s="6" t="str">
        <f t="shared" si="387"/>
        <v/>
      </c>
      <c r="X664" s="6" t="str">
        <f>IF(OR(U664="",V664=""),"",SUMIFS('تحميل المصنعيات'!$N:$N,'تحميل المصنعيات'!$F:$F,V$2,'تحميل المصنعيات'!$D:$D,T664))</f>
        <v/>
      </c>
      <c r="Y664" s="55" t="str">
        <f t="shared" si="372"/>
        <v/>
      </c>
      <c r="Z664" s="55" t="str">
        <f t="shared" si="373"/>
        <v/>
      </c>
      <c r="AA664" s="129" t="str">
        <f t="shared" si="399"/>
        <v/>
      </c>
      <c r="AC664" s="4" t="s">
        <v>8</v>
      </c>
      <c r="AD664" s="5">
        <v>45829</v>
      </c>
      <c r="AE664" s="6"/>
      <c r="AF664" s="6"/>
      <c r="AG664" s="6" t="str">
        <f t="shared" si="388"/>
        <v/>
      </c>
      <c r="AH664" s="6" t="str">
        <f>IF(OR(AE664="",AF664=""),"",SUMIFS('تحميل المصنعيات'!$N:$N,'تحميل المصنعيات'!$F:$F,AF$2,'تحميل المصنعيات'!$D:$D,AD664))</f>
        <v/>
      </c>
      <c r="AI664" s="55" t="str">
        <f t="shared" si="374"/>
        <v/>
      </c>
      <c r="AJ664" s="55" t="str">
        <f t="shared" si="389"/>
        <v/>
      </c>
      <c r="AK664" s="129" t="str">
        <f t="shared" si="400"/>
        <v/>
      </c>
      <c r="AM664" s="4" t="s">
        <v>8</v>
      </c>
      <c r="AN664" s="5">
        <v>45829</v>
      </c>
      <c r="AO664" s="6"/>
      <c r="AP664" s="6"/>
      <c r="AQ664" s="6" t="str">
        <f t="shared" si="390"/>
        <v/>
      </c>
      <c r="AR664" s="6" t="str">
        <f>IF(OR(AO664="",AP664=""),"",SUMIFS('تحميل المصنعيات'!$N:$N,'تحميل المصنعيات'!$F:$F,AP$2,'تحميل المصنعيات'!$D:$D,AN664))</f>
        <v/>
      </c>
      <c r="AS664" s="55" t="str">
        <f t="shared" si="375"/>
        <v/>
      </c>
      <c r="AT664" s="55" t="str">
        <f t="shared" si="376"/>
        <v/>
      </c>
      <c r="AU664" s="129" t="str">
        <f t="shared" si="401"/>
        <v/>
      </c>
      <c r="AW664" s="4" t="s">
        <v>8</v>
      </c>
      <c r="AX664" s="5">
        <v>45829</v>
      </c>
      <c r="AY664" s="6"/>
      <c r="AZ664" s="6"/>
      <c r="BA664" s="6" t="str">
        <f t="shared" si="391"/>
        <v/>
      </c>
      <c r="BB664" s="6" t="str">
        <f>IF(OR(AY664="",AZ664=""),"",SUMIFS('تحميل المصنعيات'!$N:$N,'تحميل المصنعيات'!$F:$F,AZ$2,'تحميل المصنعيات'!$D:$D,AX664))</f>
        <v/>
      </c>
      <c r="BC664" s="55" t="str">
        <f t="shared" si="377"/>
        <v/>
      </c>
      <c r="BD664" s="55" t="str">
        <f t="shared" si="392"/>
        <v/>
      </c>
      <c r="BE664" s="129" t="str">
        <f t="shared" si="402"/>
        <v/>
      </c>
      <c r="BG664" s="4" t="s">
        <v>8</v>
      </c>
      <c r="BH664" s="5">
        <v>45829</v>
      </c>
      <c r="BI664" s="6"/>
      <c r="BJ664" s="6"/>
      <c r="BK664" s="6" t="str">
        <f t="shared" si="393"/>
        <v/>
      </c>
      <c r="BL664" s="6" t="str">
        <f>IF(OR(BI664="",BJ664=""),"",SUMIFS('تحميل المصنعيات'!$N:$N,'تحميل المصنعيات'!$F:$F,BJ$2,'تحميل المصنعيات'!$D:$D,BH664))</f>
        <v/>
      </c>
      <c r="BM664" s="55" t="str">
        <f t="shared" si="378"/>
        <v/>
      </c>
      <c r="BN664" s="55" t="str">
        <f t="shared" si="379"/>
        <v/>
      </c>
      <c r="BO664" s="129" t="str">
        <f t="shared" si="403"/>
        <v/>
      </c>
      <c r="BQ664" s="4" t="s">
        <v>8</v>
      </c>
      <c r="BR664" s="5">
        <v>45829</v>
      </c>
      <c r="BS664" s="6"/>
      <c r="BT664" s="6"/>
      <c r="BU664" s="6" t="str">
        <f t="shared" si="394"/>
        <v/>
      </c>
      <c r="BV664" s="6" t="str">
        <f>IF(OR(BS664="",BT664=""),"",SUMIFS('تحميل المصنعيات'!$N:$N,'تحميل المصنعيات'!$F:$F,BT$2,'تحميل المصنعيات'!$D:$D,BR664))</f>
        <v/>
      </c>
      <c r="BW664" s="55" t="str">
        <f t="shared" si="380"/>
        <v/>
      </c>
      <c r="BX664" s="55" t="str">
        <f t="shared" si="395"/>
        <v/>
      </c>
      <c r="BY664" s="129" t="str">
        <f t="shared" si="404"/>
        <v/>
      </c>
      <c r="CA664" s="4" t="s">
        <v>8</v>
      </c>
      <c r="CB664" s="5">
        <v>45829</v>
      </c>
      <c r="CC664" s="6"/>
      <c r="CD664" s="6"/>
      <c r="CE664" s="6" t="str">
        <f t="shared" si="396"/>
        <v/>
      </c>
      <c r="CF664" s="6" t="str">
        <f>IF(OR(CC664="",CD664=""),"",SUMIFS('تحميل المصنعيات'!$N:$N,'تحميل المصنعيات'!$F:$F,CD$2,'تحميل المصنعيات'!$D:$D,CB664))</f>
        <v/>
      </c>
      <c r="CG664" s="55" t="str">
        <f t="shared" si="381"/>
        <v/>
      </c>
      <c r="CH664" s="55" t="str">
        <f t="shared" si="382"/>
        <v/>
      </c>
      <c r="CI664" s="129" t="str">
        <f t="shared" si="405"/>
        <v/>
      </c>
      <c r="CK664" s="4" t="s">
        <v>8</v>
      </c>
      <c r="CL664" s="5">
        <v>45829</v>
      </c>
      <c r="CM664" s="6"/>
      <c r="CN664" s="6"/>
      <c r="CO664" s="6" t="str">
        <f t="shared" si="397"/>
        <v/>
      </c>
      <c r="CP664" s="6" t="str">
        <f>IF(OR(CM664="",CN664=""),"",SUMIFS('تحميل المصنعيات'!$N:$N,'تحميل المصنعيات'!$F:$F,CN$2,'تحميل المصنعيات'!$D:$D,CL664))</f>
        <v/>
      </c>
      <c r="CQ664" s="55" t="str">
        <f t="shared" si="383"/>
        <v/>
      </c>
      <c r="CR664" s="55" t="str">
        <f t="shared" si="384"/>
        <v/>
      </c>
      <c r="CS664" s="129" t="str">
        <f t="shared" si="406"/>
        <v/>
      </c>
    </row>
    <row r="665" spans="9:97" x14ac:dyDescent="0.25">
      <c r="I665" s="4" t="s">
        <v>9</v>
      </c>
      <c r="J665" s="5">
        <v>45830</v>
      </c>
      <c r="K665" s="6"/>
      <c r="L665" s="6"/>
      <c r="M665" s="6" t="str">
        <f t="shared" si="385"/>
        <v/>
      </c>
      <c r="N665" s="6" t="str">
        <f>IF(OR(K665="",L665=""),"",SUMIFS('تحميل المصنعيات'!$N:$N,'تحميل المصنعيات'!$F:$F,L$2,'تحميل المصنعيات'!$D:$D,J665))</f>
        <v/>
      </c>
      <c r="O665" s="55" t="str">
        <f t="shared" si="371"/>
        <v/>
      </c>
      <c r="P665" s="55" t="str">
        <f t="shared" si="398"/>
        <v/>
      </c>
      <c r="Q665" s="129" t="str">
        <f t="shared" si="386"/>
        <v/>
      </c>
      <c r="S665" s="4" t="s">
        <v>9</v>
      </c>
      <c r="T665" s="5">
        <v>45830</v>
      </c>
      <c r="U665" s="6"/>
      <c r="V665" s="6"/>
      <c r="W665" s="6" t="str">
        <f t="shared" si="387"/>
        <v/>
      </c>
      <c r="X665" s="6" t="str">
        <f>IF(OR(U665="",V665=""),"",SUMIFS('تحميل المصنعيات'!$N:$N,'تحميل المصنعيات'!$F:$F,V$2,'تحميل المصنعيات'!$D:$D,T665))</f>
        <v/>
      </c>
      <c r="Y665" s="55" t="str">
        <f t="shared" si="372"/>
        <v/>
      </c>
      <c r="Z665" s="55" t="str">
        <f t="shared" si="373"/>
        <v/>
      </c>
      <c r="AA665" s="129" t="str">
        <f t="shared" si="399"/>
        <v/>
      </c>
      <c r="AC665" s="4" t="s">
        <v>9</v>
      </c>
      <c r="AD665" s="5">
        <v>45830</v>
      </c>
      <c r="AE665" s="6"/>
      <c r="AF665" s="6"/>
      <c r="AG665" s="6" t="str">
        <f t="shared" si="388"/>
        <v/>
      </c>
      <c r="AH665" s="6" t="str">
        <f>IF(OR(AE665="",AF665=""),"",SUMIFS('تحميل المصنعيات'!$N:$N,'تحميل المصنعيات'!$F:$F,AF$2,'تحميل المصنعيات'!$D:$D,AD665))</f>
        <v/>
      </c>
      <c r="AI665" s="55" t="str">
        <f t="shared" si="374"/>
        <v/>
      </c>
      <c r="AJ665" s="55" t="str">
        <f t="shared" si="389"/>
        <v/>
      </c>
      <c r="AK665" s="129" t="str">
        <f t="shared" si="400"/>
        <v/>
      </c>
      <c r="AM665" s="4" t="s">
        <v>9</v>
      </c>
      <c r="AN665" s="5">
        <v>45830</v>
      </c>
      <c r="AO665" s="6"/>
      <c r="AP665" s="6"/>
      <c r="AQ665" s="6" t="str">
        <f t="shared" si="390"/>
        <v/>
      </c>
      <c r="AR665" s="6" t="str">
        <f>IF(OR(AO665="",AP665=""),"",SUMIFS('تحميل المصنعيات'!$N:$N,'تحميل المصنعيات'!$F:$F,AP$2,'تحميل المصنعيات'!$D:$D,AN665))</f>
        <v/>
      </c>
      <c r="AS665" s="55" t="str">
        <f t="shared" si="375"/>
        <v/>
      </c>
      <c r="AT665" s="55" t="str">
        <f t="shared" si="376"/>
        <v/>
      </c>
      <c r="AU665" s="129" t="str">
        <f t="shared" si="401"/>
        <v/>
      </c>
      <c r="AW665" s="4" t="s">
        <v>9</v>
      </c>
      <c r="AX665" s="5">
        <v>45830</v>
      </c>
      <c r="AY665" s="6"/>
      <c r="AZ665" s="6"/>
      <c r="BA665" s="6" t="str">
        <f t="shared" si="391"/>
        <v/>
      </c>
      <c r="BB665" s="6" t="str">
        <f>IF(OR(AY665="",AZ665=""),"",SUMIFS('تحميل المصنعيات'!$N:$N,'تحميل المصنعيات'!$F:$F,AZ$2,'تحميل المصنعيات'!$D:$D,AX665))</f>
        <v/>
      </c>
      <c r="BC665" s="55" t="str">
        <f t="shared" si="377"/>
        <v/>
      </c>
      <c r="BD665" s="55" t="str">
        <f t="shared" si="392"/>
        <v/>
      </c>
      <c r="BE665" s="129" t="str">
        <f t="shared" si="402"/>
        <v/>
      </c>
      <c r="BG665" s="4" t="s">
        <v>9</v>
      </c>
      <c r="BH665" s="5">
        <v>45830</v>
      </c>
      <c r="BI665" s="6"/>
      <c r="BJ665" s="6"/>
      <c r="BK665" s="6" t="str">
        <f t="shared" si="393"/>
        <v/>
      </c>
      <c r="BL665" s="6" t="str">
        <f>IF(OR(BI665="",BJ665=""),"",SUMIFS('تحميل المصنعيات'!$N:$N,'تحميل المصنعيات'!$F:$F,BJ$2,'تحميل المصنعيات'!$D:$D,BH665))</f>
        <v/>
      </c>
      <c r="BM665" s="55" t="str">
        <f t="shared" si="378"/>
        <v/>
      </c>
      <c r="BN665" s="55" t="str">
        <f t="shared" si="379"/>
        <v/>
      </c>
      <c r="BO665" s="129" t="str">
        <f t="shared" si="403"/>
        <v/>
      </c>
      <c r="BQ665" s="4" t="s">
        <v>9</v>
      </c>
      <c r="BR665" s="5">
        <v>45830</v>
      </c>
      <c r="BS665" s="6"/>
      <c r="BT665" s="6"/>
      <c r="BU665" s="6" t="str">
        <f t="shared" si="394"/>
        <v/>
      </c>
      <c r="BV665" s="6" t="str">
        <f>IF(OR(BS665="",BT665=""),"",SUMIFS('تحميل المصنعيات'!$N:$N,'تحميل المصنعيات'!$F:$F,BT$2,'تحميل المصنعيات'!$D:$D,BR665))</f>
        <v/>
      </c>
      <c r="BW665" s="55" t="str">
        <f t="shared" si="380"/>
        <v/>
      </c>
      <c r="BX665" s="55" t="str">
        <f t="shared" si="395"/>
        <v/>
      </c>
      <c r="BY665" s="129" t="str">
        <f t="shared" si="404"/>
        <v/>
      </c>
      <c r="CA665" s="4" t="s">
        <v>9</v>
      </c>
      <c r="CB665" s="5">
        <v>45830</v>
      </c>
      <c r="CC665" s="6"/>
      <c r="CD665" s="6"/>
      <c r="CE665" s="6" t="str">
        <f t="shared" si="396"/>
        <v/>
      </c>
      <c r="CF665" s="6" t="str">
        <f>IF(OR(CC665="",CD665=""),"",SUMIFS('تحميل المصنعيات'!$N:$N,'تحميل المصنعيات'!$F:$F,CD$2,'تحميل المصنعيات'!$D:$D,CB665))</f>
        <v/>
      </c>
      <c r="CG665" s="55" t="str">
        <f t="shared" si="381"/>
        <v/>
      </c>
      <c r="CH665" s="55" t="str">
        <f t="shared" si="382"/>
        <v/>
      </c>
      <c r="CI665" s="129" t="str">
        <f t="shared" si="405"/>
        <v/>
      </c>
      <c r="CK665" s="4" t="s">
        <v>9</v>
      </c>
      <c r="CL665" s="5">
        <v>45830</v>
      </c>
      <c r="CM665" s="6"/>
      <c r="CN665" s="6"/>
      <c r="CO665" s="6" t="str">
        <f t="shared" si="397"/>
        <v/>
      </c>
      <c r="CP665" s="6" t="str">
        <f>IF(OR(CM665="",CN665=""),"",SUMIFS('تحميل المصنعيات'!$N:$N,'تحميل المصنعيات'!$F:$F,CN$2,'تحميل المصنعيات'!$D:$D,CL665))</f>
        <v/>
      </c>
      <c r="CQ665" s="55" t="str">
        <f t="shared" si="383"/>
        <v/>
      </c>
      <c r="CR665" s="55" t="str">
        <f t="shared" si="384"/>
        <v/>
      </c>
      <c r="CS665" s="129" t="str">
        <f t="shared" si="406"/>
        <v/>
      </c>
    </row>
    <row r="666" spans="9:97" x14ac:dyDescent="0.25">
      <c r="I666" s="4" t="s">
        <v>10</v>
      </c>
      <c r="J666" s="5">
        <v>45831</v>
      </c>
      <c r="K666" s="6"/>
      <c r="L666" s="6"/>
      <c r="M666" s="6" t="str">
        <f t="shared" si="385"/>
        <v/>
      </c>
      <c r="N666" s="6" t="str">
        <f>IF(OR(K666="",L666=""),"",SUMIFS('تحميل المصنعيات'!$N:$N,'تحميل المصنعيات'!$F:$F,L$2,'تحميل المصنعيات'!$D:$D,J666))</f>
        <v/>
      </c>
      <c r="O666" s="55" t="str">
        <f t="shared" si="371"/>
        <v/>
      </c>
      <c r="P666" s="55" t="str">
        <f t="shared" si="398"/>
        <v/>
      </c>
      <c r="Q666" s="129" t="str">
        <f t="shared" si="386"/>
        <v/>
      </c>
      <c r="S666" s="4" t="s">
        <v>10</v>
      </c>
      <c r="T666" s="5">
        <v>45831</v>
      </c>
      <c r="U666" s="6"/>
      <c r="V666" s="6"/>
      <c r="W666" s="6" t="str">
        <f t="shared" si="387"/>
        <v/>
      </c>
      <c r="X666" s="6" t="str">
        <f>IF(OR(U666="",V666=""),"",SUMIFS('تحميل المصنعيات'!$N:$N,'تحميل المصنعيات'!$F:$F,V$2,'تحميل المصنعيات'!$D:$D,T666))</f>
        <v/>
      </c>
      <c r="Y666" s="55" t="str">
        <f t="shared" si="372"/>
        <v/>
      </c>
      <c r="Z666" s="55" t="str">
        <f t="shared" si="373"/>
        <v/>
      </c>
      <c r="AA666" s="129" t="str">
        <f t="shared" si="399"/>
        <v/>
      </c>
      <c r="AC666" s="4" t="s">
        <v>10</v>
      </c>
      <c r="AD666" s="5">
        <v>45831</v>
      </c>
      <c r="AE666" s="6"/>
      <c r="AF666" s="6"/>
      <c r="AG666" s="6" t="str">
        <f t="shared" si="388"/>
        <v/>
      </c>
      <c r="AH666" s="6" t="str">
        <f>IF(OR(AE666="",AF666=""),"",SUMIFS('تحميل المصنعيات'!$N:$N,'تحميل المصنعيات'!$F:$F,AF$2,'تحميل المصنعيات'!$D:$D,AD666))</f>
        <v/>
      </c>
      <c r="AI666" s="55" t="str">
        <f t="shared" si="374"/>
        <v/>
      </c>
      <c r="AJ666" s="55" t="str">
        <f t="shared" si="389"/>
        <v/>
      </c>
      <c r="AK666" s="129" t="str">
        <f t="shared" si="400"/>
        <v/>
      </c>
      <c r="AM666" s="4" t="s">
        <v>10</v>
      </c>
      <c r="AN666" s="5">
        <v>45831</v>
      </c>
      <c r="AO666" s="6"/>
      <c r="AP666" s="6"/>
      <c r="AQ666" s="6" t="str">
        <f t="shared" si="390"/>
        <v/>
      </c>
      <c r="AR666" s="6" t="str">
        <f>IF(OR(AO666="",AP666=""),"",SUMIFS('تحميل المصنعيات'!$N:$N,'تحميل المصنعيات'!$F:$F,AP$2,'تحميل المصنعيات'!$D:$D,AN666))</f>
        <v/>
      </c>
      <c r="AS666" s="55" t="str">
        <f t="shared" si="375"/>
        <v/>
      </c>
      <c r="AT666" s="55" t="str">
        <f t="shared" si="376"/>
        <v/>
      </c>
      <c r="AU666" s="129" t="str">
        <f t="shared" si="401"/>
        <v/>
      </c>
      <c r="AW666" s="4" t="s">
        <v>10</v>
      </c>
      <c r="AX666" s="5">
        <v>45831</v>
      </c>
      <c r="AY666" s="6"/>
      <c r="AZ666" s="6"/>
      <c r="BA666" s="6" t="str">
        <f t="shared" si="391"/>
        <v/>
      </c>
      <c r="BB666" s="6" t="str">
        <f>IF(OR(AY666="",AZ666=""),"",SUMIFS('تحميل المصنعيات'!$N:$N,'تحميل المصنعيات'!$F:$F,AZ$2,'تحميل المصنعيات'!$D:$D,AX666))</f>
        <v/>
      </c>
      <c r="BC666" s="55" t="str">
        <f t="shared" si="377"/>
        <v/>
      </c>
      <c r="BD666" s="55" t="str">
        <f t="shared" si="392"/>
        <v/>
      </c>
      <c r="BE666" s="129" t="str">
        <f t="shared" si="402"/>
        <v/>
      </c>
      <c r="BG666" s="4" t="s">
        <v>10</v>
      </c>
      <c r="BH666" s="5">
        <v>45831</v>
      </c>
      <c r="BI666" s="6"/>
      <c r="BJ666" s="6"/>
      <c r="BK666" s="6" t="str">
        <f t="shared" si="393"/>
        <v/>
      </c>
      <c r="BL666" s="6" t="str">
        <f>IF(OR(BI666="",BJ666=""),"",SUMIFS('تحميل المصنعيات'!$N:$N,'تحميل المصنعيات'!$F:$F,BJ$2,'تحميل المصنعيات'!$D:$D,BH666))</f>
        <v/>
      </c>
      <c r="BM666" s="55" t="str">
        <f t="shared" si="378"/>
        <v/>
      </c>
      <c r="BN666" s="55" t="str">
        <f t="shared" si="379"/>
        <v/>
      </c>
      <c r="BO666" s="129" t="str">
        <f t="shared" si="403"/>
        <v/>
      </c>
      <c r="BQ666" s="4" t="s">
        <v>10</v>
      </c>
      <c r="BR666" s="5">
        <v>45831</v>
      </c>
      <c r="BS666" s="6"/>
      <c r="BT666" s="6"/>
      <c r="BU666" s="6" t="str">
        <f t="shared" si="394"/>
        <v/>
      </c>
      <c r="BV666" s="6" t="str">
        <f>IF(OR(BS666="",BT666=""),"",SUMIFS('تحميل المصنعيات'!$N:$N,'تحميل المصنعيات'!$F:$F,BT$2,'تحميل المصنعيات'!$D:$D,BR666))</f>
        <v/>
      </c>
      <c r="BW666" s="55" t="str">
        <f t="shared" si="380"/>
        <v/>
      </c>
      <c r="BX666" s="55" t="str">
        <f t="shared" si="395"/>
        <v/>
      </c>
      <c r="BY666" s="129" t="str">
        <f t="shared" si="404"/>
        <v/>
      </c>
      <c r="CA666" s="4" t="s">
        <v>10</v>
      </c>
      <c r="CB666" s="5">
        <v>45831</v>
      </c>
      <c r="CC666" s="6"/>
      <c r="CD666" s="6"/>
      <c r="CE666" s="6" t="str">
        <f t="shared" si="396"/>
        <v/>
      </c>
      <c r="CF666" s="6" t="str">
        <f>IF(OR(CC666="",CD666=""),"",SUMIFS('تحميل المصنعيات'!$N:$N,'تحميل المصنعيات'!$F:$F,CD$2,'تحميل المصنعيات'!$D:$D,CB666))</f>
        <v/>
      </c>
      <c r="CG666" s="55" t="str">
        <f t="shared" si="381"/>
        <v/>
      </c>
      <c r="CH666" s="55" t="str">
        <f t="shared" si="382"/>
        <v/>
      </c>
      <c r="CI666" s="129" t="str">
        <f t="shared" si="405"/>
        <v/>
      </c>
      <c r="CK666" s="4" t="s">
        <v>10</v>
      </c>
      <c r="CL666" s="5">
        <v>45831</v>
      </c>
      <c r="CM666" s="6"/>
      <c r="CN666" s="6"/>
      <c r="CO666" s="6" t="str">
        <f t="shared" si="397"/>
        <v/>
      </c>
      <c r="CP666" s="6" t="str">
        <f>IF(OR(CM666="",CN666=""),"",SUMIFS('تحميل المصنعيات'!$N:$N,'تحميل المصنعيات'!$F:$F,CN$2,'تحميل المصنعيات'!$D:$D,CL666))</f>
        <v/>
      </c>
      <c r="CQ666" s="55" t="str">
        <f t="shared" si="383"/>
        <v/>
      </c>
      <c r="CR666" s="55" t="str">
        <f t="shared" si="384"/>
        <v/>
      </c>
      <c r="CS666" s="129" t="str">
        <f t="shared" si="406"/>
        <v/>
      </c>
    </row>
    <row r="667" spans="9:97" x14ac:dyDescent="0.25">
      <c r="I667" s="4" t="s">
        <v>11</v>
      </c>
      <c r="J667" s="5">
        <v>45832</v>
      </c>
      <c r="K667" s="6"/>
      <c r="L667" s="6"/>
      <c r="M667" s="6" t="str">
        <f t="shared" si="385"/>
        <v/>
      </c>
      <c r="N667" s="6" t="str">
        <f>IF(OR(K667="",L667=""),"",SUMIFS('تحميل المصنعيات'!$N:$N,'تحميل المصنعيات'!$F:$F,L$2,'تحميل المصنعيات'!$D:$D,J667))</f>
        <v/>
      </c>
      <c r="O667" s="55" t="str">
        <f t="shared" si="371"/>
        <v/>
      </c>
      <c r="P667" s="55" t="str">
        <f t="shared" si="398"/>
        <v/>
      </c>
      <c r="Q667" s="129" t="str">
        <f t="shared" si="386"/>
        <v/>
      </c>
      <c r="S667" s="4" t="s">
        <v>11</v>
      </c>
      <c r="T667" s="5">
        <v>45832</v>
      </c>
      <c r="U667" s="6"/>
      <c r="V667" s="6"/>
      <c r="W667" s="6" t="str">
        <f t="shared" si="387"/>
        <v/>
      </c>
      <c r="X667" s="6" t="str">
        <f>IF(OR(U667="",V667=""),"",SUMIFS('تحميل المصنعيات'!$N:$N,'تحميل المصنعيات'!$F:$F,V$2,'تحميل المصنعيات'!$D:$D,T667))</f>
        <v/>
      </c>
      <c r="Y667" s="55" t="str">
        <f t="shared" si="372"/>
        <v/>
      </c>
      <c r="Z667" s="55" t="str">
        <f t="shared" si="373"/>
        <v/>
      </c>
      <c r="AA667" s="129" t="str">
        <f t="shared" si="399"/>
        <v/>
      </c>
      <c r="AC667" s="4" t="s">
        <v>11</v>
      </c>
      <c r="AD667" s="5">
        <v>45832</v>
      </c>
      <c r="AE667" s="6"/>
      <c r="AF667" s="6"/>
      <c r="AG667" s="6" t="str">
        <f t="shared" si="388"/>
        <v/>
      </c>
      <c r="AH667" s="6" t="str">
        <f>IF(OR(AE667="",AF667=""),"",SUMIFS('تحميل المصنعيات'!$N:$N,'تحميل المصنعيات'!$F:$F,AF$2,'تحميل المصنعيات'!$D:$D,AD667))</f>
        <v/>
      </c>
      <c r="AI667" s="55" t="str">
        <f t="shared" si="374"/>
        <v/>
      </c>
      <c r="AJ667" s="55" t="str">
        <f t="shared" si="389"/>
        <v/>
      </c>
      <c r="AK667" s="129" t="str">
        <f t="shared" si="400"/>
        <v/>
      </c>
      <c r="AM667" s="4" t="s">
        <v>11</v>
      </c>
      <c r="AN667" s="5">
        <v>45832</v>
      </c>
      <c r="AO667" s="6"/>
      <c r="AP667" s="6"/>
      <c r="AQ667" s="6" t="str">
        <f t="shared" si="390"/>
        <v/>
      </c>
      <c r="AR667" s="6" t="str">
        <f>IF(OR(AO667="",AP667=""),"",SUMIFS('تحميل المصنعيات'!$N:$N,'تحميل المصنعيات'!$F:$F,AP$2,'تحميل المصنعيات'!$D:$D,AN667))</f>
        <v/>
      </c>
      <c r="AS667" s="55" t="str">
        <f t="shared" si="375"/>
        <v/>
      </c>
      <c r="AT667" s="55" t="str">
        <f t="shared" si="376"/>
        <v/>
      </c>
      <c r="AU667" s="129" t="str">
        <f t="shared" si="401"/>
        <v/>
      </c>
      <c r="AW667" s="4" t="s">
        <v>11</v>
      </c>
      <c r="AX667" s="5">
        <v>45832</v>
      </c>
      <c r="AY667" s="6"/>
      <c r="AZ667" s="6"/>
      <c r="BA667" s="6" t="str">
        <f t="shared" si="391"/>
        <v/>
      </c>
      <c r="BB667" s="6" t="str">
        <f>IF(OR(AY667="",AZ667=""),"",SUMIFS('تحميل المصنعيات'!$N:$N,'تحميل المصنعيات'!$F:$F,AZ$2,'تحميل المصنعيات'!$D:$D,AX667))</f>
        <v/>
      </c>
      <c r="BC667" s="55" t="str">
        <f t="shared" si="377"/>
        <v/>
      </c>
      <c r="BD667" s="55" t="str">
        <f t="shared" si="392"/>
        <v/>
      </c>
      <c r="BE667" s="129" t="str">
        <f t="shared" si="402"/>
        <v/>
      </c>
      <c r="BG667" s="4" t="s">
        <v>11</v>
      </c>
      <c r="BH667" s="5">
        <v>45832</v>
      </c>
      <c r="BI667" s="6"/>
      <c r="BJ667" s="6"/>
      <c r="BK667" s="6" t="str">
        <f t="shared" si="393"/>
        <v/>
      </c>
      <c r="BL667" s="6" t="str">
        <f>IF(OR(BI667="",BJ667=""),"",SUMIFS('تحميل المصنعيات'!$N:$N,'تحميل المصنعيات'!$F:$F,BJ$2,'تحميل المصنعيات'!$D:$D,BH667))</f>
        <v/>
      </c>
      <c r="BM667" s="55" t="str">
        <f t="shared" si="378"/>
        <v/>
      </c>
      <c r="BN667" s="55" t="str">
        <f t="shared" si="379"/>
        <v/>
      </c>
      <c r="BO667" s="129" t="str">
        <f t="shared" si="403"/>
        <v/>
      </c>
      <c r="BQ667" s="4" t="s">
        <v>11</v>
      </c>
      <c r="BR667" s="5">
        <v>45832</v>
      </c>
      <c r="BS667" s="6"/>
      <c r="BT667" s="6"/>
      <c r="BU667" s="6" t="str">
        <f t="shared" si="394"/>
        <v/>
      </c>
      <c r="BV667" s="6" t="str">
        <f>IF(OR(BS667="",BT667=""),"",SUMIFS('تحميل المصنعيات'!$N:$N,'تحميل المصنعيات'!$F:$F,BT$2,'تحميل المصنعيات'!$D:$D,BR667))</f>
        <v/>
      </c>
      <c r="BW667" s="55" t="str">
        <f t="shared" si="380"/>
        <v/>
      </c>
      <c r="BX667" s="55" t="str">
        <f t="shared" si="395"/>
        <v/>
      </c>
      <c r="BY667" s="129" t="str">
        <f t="shared" si="404"/>
        <v/>
      </c>
      <c r="CA667" s="4" t="s">
        <v>11</v>
      </c>
      <c r="CB667" s="5">
        <v>45832</v>
      </c>
      <c r="CC667" s="6"/>
      <c r="CD667" s="6"/>
      <c r="CE667" s="6" t="str">
        <f t="shared" si="396"/>
        <v/>
      </c>
      <c r="CF667" s="6" t="str">
        <f>IF(OR(CC667="",CD667=""),"",SUMIFS('تحميل المصنعيات'!$N:$N,'تحميل المصنعيات'!$F:$F,CD$2,'تحميل المصنعيات'!$D:$D,CB667))</f>
        <v/>
      </c>
      <c r="CG667" s="55" t="str">
        <f t="shared" si="381"/>
        <v/>
      </c>
      <c r="CH667" s="55" t="str">
        <f t="shared" si="382"/>
        <v/>
      </c>
      <c r="CI667" s="129" t="str">
        <f t="shared" si="405"/>
        <v/>
      </c>
      <c r="CK667" s="4" t="s">
        <v>11</v>
      </c>
      <c r="CL667" s="5">
        <v>45832</v>
      </c>
      <c r="CM667" s="6"/>
      <c r="CN667" s="6"/>
      <c r="CO667" s="6" t="str">
        <f t="shared" si="397"/>
        <v/>
      </c>
      <c r="CP667" s="6" t="str">
        <f>IF(OR(CM667="",CN667=""),"",SUMIFS('تحميل المصنعيات'!$N:$N,'تحميل المصنعيات'!$F:$F,CN$2,'تحميل المصنعيات'!$D:$D,CL667))</f>
        <v/>
      </c>
      <c r="CQ667" s="55" t="str">
        <f t="shared" si="383"/>
        <v/>
      </c>
      <c r="CR667" s="55" t="str">
        <f t="shared" si="384"/>
        <v/>
      </c>
      <c r="CS667" s="129" t="str">
        <f t="shared" si="406"/>
        <v/>
      </c>
    </row>
    <row r="668" spans="9:97" x14ac:dyDescent="0.25">
      <c r="I668" s="4" t="s">
        <v>12</v>
      </c>
      <c r="J668" s="5">
        <v>45833</v>
      </c>
      <c r="K668" s="6"/>
      <c r="L668" s="6"/>
      <c r="M668" s="6" t="str">
        <f t="shared" si="385"/>
        <v/>
      </c>
      <c r="N668" s="6" t="str">
        <f>IF(OR(K668="",L668=""),"",SUMIFS('تحميل المصنعيات'!$N:$N,'تحميل المصنعيات'!$F:$F,L$2,'تحميل المصنعيات'!$D:$D,J668))</f>
        <v/>
      </c>
      <c r="O668" s="55" t="str">
        <f t="shared" si="371"/>
        <v/>
      </c>
      <c r="P668" s="55" t="str">
        <f t="shared" si="398"/>
        <v/>
      </c>
      <c r="Q668" s="129" t="str">
        <f t="shared" si="386"/>
        <v/>
      </c>
      <c r="S668" s="4" t="s">
        <v>12</v>
      </c>
      <c r="T668" s="5">
        <v>45833</v>
      </c>
      <c r="U668" s="6"/>
      <c r="V668" s="6"/>
      <c r="W668" s="6" t="str">
        <f t="shared" si="387"/>
        <v/>
      </c>
      <c r="X668" s="6" t="str">
        <f>IF(OR(U668="",V668=""),"",SUMIFS('تحميل المصنعيات'!$N:$N,'تحميل المصنعيات'!$F:$F,V$2,'تحميل المصنعيات'!$D:$D,T668))</f>
        <v/>
      </c>
      <c r="Y668" s="55" t="str">
        <f t="shared" si="372"/>
        <v/>
      </c>
      <c r="Z668" s="55" t="str">
        <f t="shared" si="373"/>
        <v/>
      </c>
      <c r="AA668" s="129" t="str">
        <f t="shared" si="399"/>
        <v/>
      </c>
      <c r="AC668" s="4" t="s">
        <v>12</v>
      </c>
      <c r="AD668" s="5">
        <v>45833</v>
      </c>
      <c r="AE668" s="6"/>
      <c r="AF668" s="6"/>
      <c r="AG668" s="6" t="str">
        <f t="shared" si="388"/>
        <v/>
      </c>
      <c r="AH668" s="6" t="str">
        <f>IF(OR(AE668="",AF668=""),"",SUMIFS('تحميل المصنعيات'!$N:$N,'تحميل المصنعيات'!$F:$F,AF$2,'تحميل المصنعيات'!$D:$D,AD668))</f>
        <v/>
      </c>
      <c r="AI668" s="55" t="str">
        <f t="shared" si="374"/>
        <v/>
      </c>
      <c r="AJ668" s="55" t="str">
        <f t="shared" si="389"/>
        <v/>
      </c>
      <c r="AK668" s="129" t="str">
        <f t="shared" si="400"/>
        <v/>
      </c>
      <c r="AM668" s="4" t="s">
        <v>12</v>
      </c>
      <c r="AN668" s="5">
        <v>45833</v>
      </c>
      <c r="AO668" s="6"/>
      <c r="AP668" s="6"/>
      <c r="AQ668" s="6" t="str">
        <f t="shared" si="390"/>
        <v/>
      </c>
      <c r="AR668" s="6" t="str">
        <f>IF(OR(AO668="",AP668=""),"",SUMIFS('تحميل المصنعيات'!$N:$N,'تحميل المصنعيات'!$F:$F,AP$2,'تحميل المصنعيات'!$D:$D,AN668))</f>
        <v/>
      </c>
      <c r="AS668" s="55" t="str">
        <f t="shared" si="375"/>
        <v/>
      </c>
      <c r="AT668" s="55" t="str">
        <f t="shared" si="376"/>
        <v/>
      </c>
      <c r="AU668" s="129" t="str">
        <f t="shared" si="401"/>
        <v/>
      </c>
      <c r="AW668" s="4" t="s">
        <v>12</v>
      </c>
      <c r="AX668" s="5">
        <v>45833</v>
      </c>
      <c r="AY668" s="6"/>
      <c r="AZ668" s="6"/>
      <c r="BA668" s="6" t="str">
        <f t="shared" si="391"/>
        <v/>
      </c>
      <c r="BB668" s="6" t="str">
        <f>IF(OR(AY668="",AZ668=""),"",SUMIFS('تحميل المصنعيات'!$N:$N,'تحميل المصنعيات'!$F:$F,AZ$2,'تحميل المصنعيات'!$D:$D,AX668))</f>
        <v/>
      </c>
      <c r="BC668" s="55" t="str">
        <f t="shared" si="377"/>
        <v/>
      </c>
      <c r="BD668" s="55" t="str">
        <f t="shared" si="392"/>
        <v/>
      </c>
      <c r="BE668" s="129" t="str">
        <f t="shared" si="402"/>
        <v/>
      </c>
      <c r="BG668" s="4" t="s">
        <v>12</v>
      </c>
      <c r="BH668" s="5">
        <v>45833</v>
      </c>
      <c r="BI668" s="6"/>
      <c r="BJ668" s="6"/>
      <c r="BK668" s="6" t="str">
        <f t="shared" si="393"/>
        <v/>
      </c>
      <c r="BL668" s="6" t="str">
        <f>IF(OR(BI668="",BJ668=""),"",SUMIFS('تحميل المصنعيات'!$N:$N,'تحميل المصنعيات'!$F:$F,BJ$2,'تحميل المصنعيات'!$D:$D,BH668))</f>
        <v/>
      </c>
      <c r="BM668" s="55" t="str">
        <f t="shared" si="378"/>
        <v/>
      </c>
      <c r="BN668" s="55" t="str">
        <f t="shared" si="379"/>
        <v/>
      </c>
      <c r="BO668" s="129" t="str">
        <f t="shared" si="403"/>
        <v/>
      </c>
      <c r="BQ668" s="4" t="s">
        <v>12</v>
      </c>
      <c r="BR668" s="5">
        <v>45833</v>
      </c>
      <c r="BS668" s="6"/>
      <c r="BT668" s="6"/>
      <c r="BU668" s="6" t="str">
        <f t="shared" si="394"/>
        <v/>
      </c>
      <c r="BV668" s="6" t="str">
        <f>IF(OR(BS668="",BT668=""),"",SUMIFS('تحميل المصنعيات'!$N:$N,'تحميل المصنعيات'!$F:$F,BT$2,'تحميل المصنعيات'!$D:$D,BR668))</f>
        <v/>
      </c>
      <c r="BW668" s="55" t="str">
        <f t="shared" si="380"/>
        <v/>
      </c>
      <c r="BX668" s="55" t="str">
        <f t="shared" si="395"/>
        <v/>
      </c>
      <c r="BY668" s="129" t="str">
        <f t="shared" si="404"/>
        <v/>
      </c>
      <c r="CA668" s="4" t="s">
        <v>12</v>
      </c>
      <c r="CB668" s="5">
        <v>45833</v>
      </c>
      <c r="CC668" s="6"/>
      <c r="CD668" s="6"/>
      <c r="CE668" s="6" t="str">
        <f t="shared" si="396"/>
        <v/>
      </c>
      <c r="CF668" s="6" t="str">
        <f>IF(OR(CC668="",CD668=""),"",SUMIFS('تحميل المصنعيات'!$N:$N,'تحميل المصنعيات'!$F:$F,CD$2,'تحميل المصنعيات'!$D:$D,CB668))</f>
        <v/>
      </c>
      <c r="CG668" s="55" t="str">
        <f t="shared" si="381"/>
        <v/>
      </c>
      <c r="CH668" s="55" t="str">
        <f t="shared" si="382"/>
        <v/>
      </c>
      <c r="CI668" s="129" t="str">
        <f t="shared" si="405"/>
        <v/>
      </c>
      <c r="CK668" s="4" t="s">
        <v>12</v>
      </c>
      <c r="CL668" s="5">
        <v>45833</v>
      </c>
      <c r="CM668" s="6"/>
      <c r="CN668" s="6"/>
      <c r="CO668" s="6" t="str">
        <f t="shared" si="397"/>
        <v/>
      </c>
      <c r="CP668" s="6" t="str">
        <f>IF(OR(CM668="",CN668=""),"",SUMIFS('تحميل المصنعيات'!$N:$N,'تحميل المصنعيات'!$F:$F,CN$2,'تحميل المصنعيات'!$D:$D,CL668))</f>
        <v/>
      </c>
      <c r="CQ668" s="55" t="str">
        <f t="shared" si="383"/>
        <v/>
      </c>
      <c r="CR668" s="55" t="str">
        <f t="shared" si="384"/>
        <v/>
      </c>
      <c r="CS668" s="129" t="str">
        <f t="shared" si="406"/>
        <v/>
      </c>
    </row>
    <row r="669" spans="9:97" x14ac:dyDescent="0.25">
      <c r="I669" s="4" t="s">
        <v>13</v>
      </c>
      <c r="J669" s="5">
        <v>45834</v>
      </c>
      <c r="K669" s="6"/>
      <c r="L669" s="6"/>
      <c r="M669" s="6" t="str">
        <f t="shared" si="385"/>
        <v/>
      </c>
      <c r="N669" s="6" t="str">
        <f>IF(OR(K669="",L669=""),"",SUMIFS('تحميل المصنعيات'!$N:$N,'تحميل المصنعيات'!$F:$F,L$2,'تحميل المصنعيات'!$D:$D,J669))</f>
        <v/>
      </c>
      <c r="O669" s="55" t="str">
        <f t="shared" si="371"/>
        <v/>
      </c>
      <c r="P669" s="55" t="str">
        <f t="shared" si="398"/>
        <v/>
      </c>
      <c r="Q669" s="129" t="str">
        <f t="shared" si="386"/>
        <v/>
      </c>
      <c r="S669" s="4" t="s">
        <v>13</v>
      </c>
      <c r="T669" s="5">
        <v>45834</v>
      </c>
      <c r="U669" s="6"/>
      <c r="V669" s="6"/>
      <c r="W669" s="6" t="str">
        <f t="shared" si="387"/>
        <v/>
      </c>
      <c r="X669" s="6" t="str">
        <f>IF(OR(U669="",V669=""),"",SUMIFS('تحميل المصنعيات'!$N:$N,'تحميل المصنعيات'!$F:$F,V$2,'تحميل المصنعيات'!$D:$D,T669))</f>
        <v/>
      </c>
      <c r="Y669" s="55" t="str">
        <f t="shared" si="372"/>
        <v/>
      </c>
      <c r="Z669" s="55" t="str">
        <f t="shared" si="373"/>
        <v/>
      </c>
      <c r="AA669" s="129" t="str">
        <f t="shared" si="399"/>
        <v/>
      </c>
      <c r="AC669" s="4" t="s">
        <v>13</v>
      </c>
      <c r="AD669" s="5">
        <v>45834</v>
      </c>
      <c r="AE669" s="6"/>
      <c r="AF669" s="6"/>
      <c r="AG669" s="6" t="str">
        <f t="shared" si="388"/>
        <v/>
      </c>
      <c r="AH669" s="6" t="str">
        <f>IF(OR(AE669="",AF669=""),"",SUMIFS('تحميل المصنعيات'!$N:$N,'تحميل المصنعيات'!$F:$F,AF$2,'تحميل المصنعيات'!$D:$D,AD669))</f>
        <v/>
      </c>
      <c r="AI669" s="55" t="str">
        <f t="shared" si="374"/>
        <v/>
      </c>
      <c r="AJ669" s="55" t="str">
        <f t="shared" si="389"/>
        <v/>
      </c>
      <c r="AK669" s="129" t="str">
        <f t="shared" si="400"/>
        <v/>
      </c>
      <c r="AM669" s="4" t="s">
        <v>13</v>
      </c>
      <c r="AN669" s="5">
        <v>45834</v>
      </c>
      <c r="AO669" s="6"/>
      <c r="AP669" s="6"/>
      <c r="AQ669" s="6" t="str">
        <f t="shared" si="390"/>
        <v/>
      </c>
      <c r="AR669" s="6" t="str">
        <f>IF(OR(AO669="",AP669=""),"",SUMIFS('تحميل المصنعيات'!$N:$N,'تحميل المصنعيات'!$F:$F,AP$2,'تحميل المصنعيات'!$D:$D,AN669))</f>
        <v/>
      </c>
      <c r="AS669" s="55" t="str">
        <f t="shared" si="375"/>
        <v/>
      </c>
      <c r="AT669" s="55" t="str">
        <f t="shared" si="376"/>
        <v/>
      </c>
      <c r="AU669" s="129" t="str">
        <f t="shared" si="401"/>
        <v/>
      </c>
      <c r="AW669" s="4" t="s">
        <v>13</v>
      </c>
      <c r="AX669" s="5">
        <v>45834</v>
      </c>
      <c r="AY669" s="6"/>
      <c r="AZ669" s="6"/>
      <c r="BA669" s="6" t="str">
        <f t="shared" si="391"/>
        <v/>
      </c>
      <c r="BB669" s="6" t="str">
        <f>IF(OR(AY669="",AZ669=""),"",SUMIFS('تحميل المصنعيات'!$N:$N,'تحميل المصنعيات'!$F:$F,AZ$2,'تحميل المصنعيات'!$D:$D,AX669))</f>
        <v/>
      </c>
      <c r="BC669" s="55" t="str">
        <f t="shared" si="377"/>
        <v/>
      </c>
      <c r="BD669" s="55" t="str">
        <f t="shared" si="392"/>
        <v/>
      </c>
      <c r="BE669" s="129" t="str">
        <f t="shared" si="402"/>
        <v/>
      </c>
      <c r="BG669" s="4" t="s">
        <v>13</v>
      </c>
      <c r="BH669" s="5">
        <v>45834</v>
      </c>
      <c r="BI669" s="6"/>
      <c r="BJ669" s="6"/>
      <c r="BK669" s="6" t="str">
        <f t="shared" si="393"/>
        <v/>
      </c>
      <c r="BL669" s="6" t="str">
        <f>IF(OR(BI669="",BJ669=""),"",SUMIFS('تحميل المصنعيات'!$N:$N,'تحميل المصنعيات'!$F:$F,BJ$2,'تحميل المصنعيات'!$D:$D,BH669))</f>
        <v/>
      </c>
      <c r="BM669" s="55" t="str">
        <f t="shared" si="378"/>
        <v/>
      </c>
      <c r="BN669" s="55" t="str">
        <f t="shared" si="379"/>
        <v/>
      </c>
      <c r="BO669" s="129" t="str">
        <f t="shared" si="403"/>
        <v/>
      </c>
      <c r="BQ669" s="4" t="s">
        <v>13</v>
      </c>
      <c r="BR669" s="5">
        <v>45834</v>
      </c>
      <c r="BS669" s="6"/>
      <c r="BT669" s="6"/>
      <c r="BU669" s="6" t="str">
        <f t="shared" si="394"/>
        <v/>
      </c>
      <c r="BV669" s="6" t="str">
        <f>IF(OR(BS669="",BT669=""),"",SUMIFS('تحميل المصنعيات'!$N:$N,'تحميل المصنعيات'!$F:$F,BT$2,'تحميل المصنعيات'!$D:$D,BR669))</f>
        <v/>
      </c>
      <c r="BW669" s="55" t="str">
        <f t="shared" si="380"/>
        <v/>
      </c>
      <c r="BX669" s="55" t="str">
        <f t="shared" si="395"/>
        <v/>
      </c>
      <c r="BY669" s="129" t="str">
        <f t="shared" si="404"/>
        <v/>
      </c>
      <c r="CA669" s="4" t="s">
        <v>13</v>
      </c>
      <c r="CB669" s="5">
        <v>45834</v>
      </c>
      <c r="CC669" s="6"/>
      <c r="CD669" s="6"/>
      <c r="CE669" s="6" t="str">
        <f t="shared" si="396"/>
        <v/>
      </c>
      <c r="CF669" s="6" t="str">
        <f>IF(OR(CC669="",CD669=""),"",SUMIFS('تحميل المصنعيات'!$N:$N,'تحميل المصنعيات'!$F:$F,CD$2,'تحميل المصنعيات'!$D:$D,CB669))</f>
        <v/>
      </c>
      <c r="CG669" s="55" t="str">
        <f t="shared" si="381"/>
        <v/>
      </c>
      <c r="CH669" s="55" t="str">
        <f t="shared" si="382"/>
        <v/>
      </c>
      <c r="CI669" s="129" t="str">
        <f t="shared" si="405"/>
        <v/>
      </c>
      <c r="CK669" s="4" t="s">
        <v>13</v>
      </c>
      <c r="CL669" s="5">
        <v>45834</v>
      </c>
      <c r="CM669" s="6"/>
      <c r="CN669" s="6"/>
      <c r="CO669" s="6" t="str">
        <f t="shared" si="397"/>
        <v/>
      </c>
      <c r="CP669" s="6" t="str">
        <f>IF(OR(CM669="",CN669=""),"",SUMIFS('تحميل المصنعيات'!$N:$N,'تحميل المصنعيات'!$F:$F,CN$2,'تحميل المصنعيات'!$D:$D,CL669))</f>
        <v/>
      </c>
      <c r="CQ669" s="55" t="str">
        <f t="shared" si="383"/>
        <v/>
      </c>
      <c r="CR669" s="55" t="str">
        <f t="shared" si="384"/>
        <v/>
      </c>
      <c r="CS669" s="129" t="str">
        <f t="shared" si="406"/>
        <v/>
      </c>
    </row>
    <row r="670" spans="9:97" x14ac:dyDescent="0.25">
      <c r="I670" s="132" t="s">
        <v>30</v>
      </c>
      <c r="J670" s="133">
        <v>45835</v>
      </c>
      <c r="K670" s="134"/>
      <c r="L670" s="134"/>
      <c r="M670" s="134" t="str">
        <f t="shared" si="385"/>
        <v/>
      </c>
      <c r="N670" s="134" t="str">
        <f>IF(OR(K670="",L670=""),"",SUMIFS('تحميل المصنعيات'!$N:$N,'تحميل المصنعيات'!$F:$F,L$2,'تحميل المصنعيات'!$D:$D,J670))</f>
        <v/>
      </c>
      <c r="O670" s="135" t="str">
        <f t="shared" si="371"/>
        <v/>
      </c>
      <c r="P670" s="135" t="str">
        <f t="shared" si="398"/>
        <v/>
      </c>
      <c r="Q670" s="132" t="str">
        <f t="shared" si="386"/>
        <v/>
      </c>
      <c r="S670" s="132" t="s">
        <v>30</v>
      </c>
      <c r="T670" s="133">
        <v>45835</v>
      </c>
      <c r="U670" s="134"/>
      <c r="V670" s="134"/>
      <c r="W670" s="134" t="str">
        <f t="shared" si="387"/>
        <v/>
      </c>
      <c r="X670" s="134" t="str">
        <f>IF(OR(U670="",V670=""),"",SUMIFS('تحميل المصنعيات'!$N:$N,'تحميل المصنعيات'!$F:$F,V$2,'تحميل المصنعيات'!$D:$D,T670))</f>
        <v/>
      </c>
      <c r="Y670" s="135" t="str">
        <f t="shared" si="372"/>
        <v/>
      </c>
      <c r="Z670" s="135" t="str">
        <f t="shared" si="373"/>
        <v/>
      </c>
      <c r="AA670" s="132" t="str">
        <f t="shared" si="399"/>
        <v/>
      </c>
      <c r="AC670" s="132" t="s">
        <v>30</v>
      </c>
      <c r="AD670" s="133">
        <v>45835</v>
      </c>
      <c r="AE670" s="134"/>
      <c r="AF670" s="134"/>
      <c r="AG670" s="134" t="str">
        <f t="shared" si="388"/>
        <v/>
      </c>
      <c r="AH670" s="134" t="str">
        <f>IF(OR(AE670="",AF670=""),"",SUMIFS('تحميل المصنعيات'!$N:$N,'تحميل المصنعيات'!$F:$F,AF$2,'تحميل المصنعيات'!$D:$D,AD670))</f>
        <v/>
      </c>
      <c r="AI670" s="135" t="str">
        <f t="shared" si="374"/>
        <v/>
      </c>
      <c r="AJ670" s="135" t="str">
        <f t="shared" si="389"/>
        <v/>
      </c>
      <c r="AK670" s="132" t="str">
        <f t="shared" si="400"/>
        <v/>
      </c>
      <c r="AM670" s="132" t="s">
        <v>30</v>
      </c>
      <c r="AN670" s="133">
        <v>45835</v>
      </c>
      <c r="AO670" s="134"/>
      <c r="AP670" s="134"/>
      <c r="AQ670" s="134" t="str">
        <f t="shared" si="390"/>
        <v/>
      </c>
      <c r="AR670" s="134" t="str">
        <f>IF(OR(AO670="",AP670=""),"",SUMIFS('تحميل المصنعيات'!$N:$N,'تحميل المصنعيات'!$F:$F,AP$2,'تحميل المصنعيات'!$D:$D,AN670))</f>
        <v/>
      </c>
      <c r="AS670" s="135" t="str">
        <f t="shared" si="375"/>
        <v/>
      </c>
      <c r="AT670" s="135" t="str">
        <f t="shared" si="376"/>
        <v/>
      </c>
      <c r="AU670" s="132" t="str">
        <f t="shared" si="401"/>
        <v/>
      </c>
      <c r="AW670" s="132" t="s">
        <v>30</v>
      </c>
      <c r="AX670" s="133">
        <v>45835</v>
      </c>
      <c r="AY670" s="134"/>
      <c r="AZ670" s="134"/>
      <c r="BA670" s="134" t="str">
        <f t="shared" si="391"/>
        <v/>
      </c>
      <c r="BB670" s="134" t="str">
        <f>IF(OR(AY670="",AZ670=""),"",SUMIFS('تحميل المصنعيات'!$N:$N,'تحميل المصنعيات'!$F:$F,AZ$2,'تحميل المصنعيات'!$D:$D,AX670))</f>
        <v/>
      </c>
      <c r="BC670" s="135" t="str">
        <f t="shared" si="377"/>
        <v/>
      </c>
      <c r="BD670" s="135" t="str">
        <f t="shared" si="392"/>
        <v/>
      </c>
      <c r="BE670" s="132" t="str">
        <f t="shared" si="402"/>
        <v/>
      </c>
      <c r="BG670" s="132" t="s">
        <v>30</v>
      </c>
      <c r="BH670" s="133">
        <v>45835</v>
      </c>
      <c r="BI670" s="134"/>
      <c r="BJ670" s="134"/>
      <c r="BK670" s="134" t="str">
        <f t="shared" si="393"/>
        <v/>
      </c>
      <c r="BL670" s="134" t="str">
        <f>IF(OR(BI670="",BJ670=""),"",SUMIFS('تحميل المصنعيات'!$N:$N,'تحميل المصنعيات'!$F:$F,BJ$2,'تحميل المصنعيات'!$D:$D,BH670))</f>
        <v/>
      </c>
      <c r="BM670" s="135" t="str">
        <f t="shared" si="378"/>
        <v/>
      </c>
      <c r="BN670" s="135" t="str">
        <f t="shared" si="379"/>
        <v/>
      </c>
      <c r="BO670" s="132" t="str">
        <f t="shared" si="403"/>
        <v/>
      </c>
      <c r="BQ670" s="132" t="s">
        <v>30</v>
      </c>
      <c r="BR670" s="133">
        <v>45835</v>
      </c>
      <c r="BS670" s="134"/>
      <c r="BT670" s="134"/>
      <c r="BU670" s="134" t="str">
        <f t="shared" si="394"/>
        <v/>
      </c>
      <c r="BV670" s="134" t="str">
        <f>IF(OR(BS670="",BT670=""),"",SUMIFS('تحميل المصنعيات'!$N:$N,'تحميل المصنعيات'!$F:$F,BT$2,'تحميل المصنعيات'!$D:$D,BR670))</f>
        <v/>
      </c>
      <c r="BW670" s="135" t="str">
        <f t="shared" si="380"/>
        <v/>
      </c>
      <c r="BX670" s="135" t="str">
        <f t="shared" si="395"/>
        <v/>
      </c>
      <c r="BY670" s="132" t="str">
        <f t="shared" si="404"/>
        <v/>
      </c>
      <c r="CA670" s="132" t="s">
        <v>30</v>
      </c>
      <c r="CB670" s="133">
        <v>45835</v>
      </c>
      <c r="CC670" s="134"/>
      <c r="CD670" s="134"/>
      <c r="CE670" s="134" t="str">
        <f t="shared" si="396"/>
        <v/>
      </c>
      <c r="CF670" s="134" t="str">
        <f>IF(OR(CC670="",CD670=""),"",SUMIFS('تحميل المصنعيات'!$N:$N,'تحميل المصنعيات'!$F:$F,CD$2,'تحميل المصنعيات'!$D:$D,CB670))</f>
        <v/>
      </c>
      <c r="CG670" s="135" t="str">
        <f t="shared" si="381"/>
        <v/>
      </c>
      <c r="CH670" s="135" t="str">
        <f t="shared" si="382"/>
        <v/>
      </c>
      <c r="CI670" s="132" t="str">
        <f t="shared" si="405"/>
        <v/>
      </c>
      <c r="CK670" s="132" t="s">
        <v>30</v>
      </c>
      <c r="CL670" s="133">
        <v>45835</v>
      </c>
      <c r="CM670" s="134"/>
      <c r="CN670" s="134"/>
      <c r="CO670" s="134" t="str">
        <f t="shared" si="397"/>
        <v/>
      </c>
      <c r="CP670" s="134" t="str">
        <f>IF(OR(CM670="",CN670=""),"",SUMIFS('تحميل المصنعيات'!$N:$N,'تحميل المصنعيات'!$F:$F,CN$2,'تحميل المصنعيات'!$D:$D,CL670))</f>
        <v/>
      </c>
      <c r="CQ670" s="135" t="str">
        <f t="shared" si="383"/>
        <v/>
      </c>
      <c r="CR670" s="135" t="str">
        <f t="shared" si="384"/>
        <v/>
      </c>
      <c r="CS670" s="132" t="str">
        <f t="shared" si="406"/>
        <v/>
      </c>
    </row>
    <row r="671" spans="9:97" x14ac:dyDescent="0.25">
      <c r="I671" s="4" t="s">
        <v>8</v>
      </c>
      <c r="J671" s="5">
        <v>45836</v>
      </c>
      <c r="K671" s="6"/>
      <c r="L671" s="6"/>
      <c r="M671" s="6" t="str">
        <f t="shared" si="385"/>
        <v/>
      </c>
      <c r="N671" s="6" t="str">
        <f>IF(OR(K671="",L671=""),"",SUMIFS('تحميل المصنعيات'!$N:$N,'تحميل المصنعيات'!$F:$F,L$2,'تحميل المصنعيات'!$D:$D,J671))</f>
        <v/>
      </c>
      <c r="O671" s="55" t="str">
        <f t="shared" si="371"/>
        <v/>
      </c>
      <c r="P671" s="55" t="str">
        <f t="shared" si="398"/>
        <v/>
      </c>
      <c r="Q671" s="129" t="str">
        <f t="shared" si="386"/>
        <v/>
      </c>
      <c r="S671" s="4" t="s">
        <v>8</v>
      </c>
      <c r="T671" s="5">
        <v>45836</v>
      </c>
      <c r="U671" s="6"/>
      <c r="V671" s="6"/>
      <c r="W671" s="6" t="str">
        <f t="shared" si="387"/>
        <v/>
      </c>
      <c r="X671" s="6" t="str">
        <f>IF(OR(U671="",V671=""),"",SUMIFS('تحميل المصنعيات'!$N:$N,'تحميل المصنعيات'!$F:$F,V$2,'تحميل المصنعيات'!$D:$D,T671))</f>
        <v/>
      </c>
      <c r="Y671" s="55" t="str">
        <f t="shared" si="372"/>
        <v/>
      </c>
      <c r="Z671" s="55" t="str">
        <f t="shared" si="373"/>
        <v/>
      </c>
      <c r="AA671" s="129" t="str">
        <f t="shared" si="399"/>
        <v/>
      </c>
      <c r="AC671" s="4" t="s">
        <v>8</v>
      </c>
      <c r="AD671" s="5">
        <v>45836</v>
      </c>
      <c r="AE671" s="6"/>
      <c r="AF671" s="6"/>
      <c r="AG671" s="6" t="str">
        <f t="shared" si="388"/>
        <v/>
      </c>
      <c r="AH671" s="6" t="str">
        <f>IF(OR(AE671="",AF671=""),"",SUMIFS('تحميل المصنعيات'!$N:$N,'تحميل المصنعيات'!$F:$F,AF$2,'تحميل المصنعيات'!$D:$D,AD671))</f>
        <v/>
      </c>
      <c r="AI671" s="55" t="str">
        <f t="shared" si="374"/>
        <v/>
      </c>
      <c r="AJ671" s="55" t="str">
        <f t="shared" si="389"/>
        <v/>
      </c>
      <c r="AK671" s="129" t="str">
        <f t="shared" si="400"/>
        <v/>
      </c>
      <c r="AM671" s="4" t="s">
        <v>8</v>
      </c>
      <c r="AN671" s="5">
        <v>45836</v>
      </c>
      <c r="AO671" s="6"/>
      <c r="AP671" s="6"/>
      <c r="AQ671" s="6" t="str">
        <f t="shared" si="390"/>
        <v/>
      </c>
      <c r="AR671" s="6" t="str">
        <f>IF(OR(AO671="",AP671=""),"",SUMIFS('تحميل المصنعيات'!$N:$N,'تحميل المصنعيات'!$F:$F,AP$2,'تحميل المصنعيات'!$D:$D,AN671))</f>
        <v/>
      </c>
      <c r="AS671" s="55" t="str">
        <f t="shared" si="375"/>
        <v/>
      </c>
      <c r="AT671" s="55" t="str">
        <f t="shared" si="376"/>
        <v/>
      </c>
      <c r="AU671" s="129" t="str">
        <f t="shared" si="401"/>
        <v/>
      </c>
      <c r="AW671" s="4" t="s">
        <v>8</v>
      </c>
      <c r="AX671" s="5">
        <v>45836</v>
      </c>
      <c r="AY671" s="6"/>
      <c r="AZ671" s="6"/>
      <c r="BA671" s="6" t="str">
        <f t="shared" si="391"/>
        <v/>
      </c>
      <c r="BB671" s="6" t="str">
        <f>IF(OR(AY671="",AZ671=""),"",SUMIFS('تحميل المصنعيات'!$N:$N,'تحميل المصنعيات'!$F:$F,AZ$2,'تحميل المصنعيات'!$D:$D,AX671))</f>
        <v/>
      </c>
      <c r="BC671" s="55" t="str">
        <f t="shared" si="377"/>
        <v/>
      </c>
      <c r="BD671" s="55" t="str">
        <f t="shared" si="392"/>
        <v/>
      </c>
      <c r="BE671" s="129" t="str">
        <f t="shared" si="402"/>
        <v/>
      </c>
      <c r="BG671" s="4" t="s">
        <v>8</v>
      </c>
      <c r="BH671" s="5">
        <v>45836</v>
      </c>
      <c r="BI671" s="6"/>
      <c r="BJ671" s="6"/>
      <c r="BK671" s="6" t="str">
        <f t="shared" si="393"/>
        <v/>
      </c>
      <c r="BL671" s="6" t="str">
        <f>IF(OR(BI671="",BJ671=""),"",SUMIFS('تحميل المصنعيات'!$N:$N,'تحميل المصنعيات'!$F:$F,BJ$2,'تحميل المصنعيات'!$D:$D,BH671))</f>
        <v/>
      </c>
      <c r="BM671" s="55" t="str">
        <f t="shared" si="378"/>
        <v/>
      </c>
      <c r="BN671" s="55" t="str">
        <f t="shared" si="379"/>
        <v/>
      </c>
      <c r="BO671" s="129" t="str">
        <f t="shared" si="403"/>
        <v/>
      </c>
      <c r="BQ671" s="4" t="s">
        <v>8</v>
      </c>
      <c r="BR671" s="5">
        <v>45836</v>
      </c>
      <c r="BS671" s="6"/>
      <c r="BT671" s="6"/>
      <c r="BU671" s="6" t="str">
        <f t="shared" si="394"/>
        <v/>
      </c>
      <c r="BV671" s="6" t="str">
        <f>IF(OR(BS671="",BT671=""),"",SUMIFS('تحميل المصنعيات'!$N:$N,'تحميل المصنعيات'!$F:$F,BT$2,'تحميل المصنعيات'!$D:$D,BR671))</f>
        <v/>
      </c>
      <c r="BW671" s="55" t="str">
        <f t="shared" si="380"/>
        <v/>
      </c>
      <c r="BX671" s="55" t="str">
        <f t="shared" si="395"/>
        <v/>
      </c>
      <c r="BY671" s="129" t="str">
        <f t="shared" si="404"/>
        <v/>
      </c>
      <c r="CA671" s="4" t="s">
        <v>8</v>
      </c>
      <c r="CB671" s="5">
        <v>45836</v>
      </c>
      <c r="CC671" s="6"/>
      <c r="CD671" s="6"/>
      <c r="CE671" s="6" t="str">
        <f t="shared" si="396"/>
        <v/>
      </c>
      <c r="CF671" s="6" t="str">
        <f>IF(OR(CC671="",CD671=""),"",SUMIFS('تحميل المصنعيات'!$N:$N,'تحميل المصنعيات'!$F:$F,CD$2,'تحميل المصنعيات'!$D:$D,CB671))</f>
        <v/>
      </c>
      <c r="CG671" s="55" t="str">
        <f t="shared" si="381"/>
        <v/>
      </c>
      <c r="CH671" s="55" t="str">
        <f t="shared" si="382"/>
        <v/>
      </c>
      <c r="CI671" s="129" t="str">
        <f t="shared" si="405"/>
        <v/>
      </c>
      <c r="CK671" s="4" t="s">
        <v>8</v>
      </c>
      <c r="CL671" s="5">
        <v>45836</v>
      </c>
      <c r="CM671" s="6"/>
      <c r="CN671" s="6"/>
      <c r="CO671" s="6" t="str">
        <f t="shared" si="397"/>
        <v/>
      </c>
      <c r="CP671" s="6" t="str">
        <f>IF(OR(CM671="",CN671=""),"",SUMIFS('تحميل المصنعيات'!$N:$N,'تحميل المصنعيات'!$F:$F,CN$2,'تحميل المصنعيات'!$D:$D,CL671))</f>
        <v/>
      </c>
      <c r="CQ671" s="55" t="str">
        <f t="shared" si="383"/>
        <v/>
      </c>
      <c r="CR671" s="55" t="str">
        <f t="shared" si="384"/>
        <v/>
      </c>
      <c r="CS671" s="129" t="str">
        <f t="shared" si="406"/>
        <v/>
      </c>
    </row>
    <row r="672" spans="9:97" x14ac:dyDescent="0.25">
      <c r="I672" s="4" t="s">
        <v>9</v>
      </c>
      <c r="J672" s="5">
        <v>45837</v>
      </c>
      <c r="K672" s="6"/>
      <c r="L672" s="6"/>
      <c r="M672" s="6" t="str">
        <f t="shared" si="385"/>
        <v/>
      </c>
      <c r="N672" s="6" t="str">
        <f>IF(OR(K672="",L672=""),"",SUMIFS('تحميل المصنعيات'!$N:$N,'تحميل المصنعيات'!$F:$F,L$2,'تحميل المصنعيات'!$D:$D,J672))</f>
        <v/>
      </c>
      <c r="O672" s="55" t="str">
        <f t="shared" si="371"/>
        <v/>
      </c>
      <c r="P672" s="55" t="str">
        <f t="shared" si="398"/>
        <v/>
      </c>
      <c r="Q672" s="129" t="str">
        <f t="shared" si="386"/>
        <v/>
      </c>
      <c r="S672" s="4" t="s">
        <v>9</v>
      </c>
      <c r="T672" s="5">
        <v>45837</v>
      </c>
      <c r="U672" s="6"/>
      <c r="V672" s="6"/>
      <c r="W672" s="6" t="str">
        <f t="shared" si="387"/>
        <v/>
      </c>
      <c r="X672" s="6" t="str">
        <f>IF(OR(U672="",V672=""),"",SUMIFS('تحميل المصنعيات'!$N:$N,'تحميل المصنعيات'!$F:$F,V$2,'تحميل المصنعيات'!$D:$D,T672))</f>
        <v/>
      </c>
      <c r="Y672" s="55" t="str">
        <f t="shared" si="372"/>
        <v/>
      </c>
      <c r="Z672" s="55" t="str">
        <f t="shared" si="373"/>
        <v/>
      </c>
      <c r="AA672" s="129" t="str">
        <f t="shared" si="399"/>
        <v/>
      </c>
      <c r="AC672" s="4" t="s">
        <v>9</v>
      </c>
      <c r="AD672" s="5">
        <v>45837</v>
      </c>
      <c r="AE672" s="6"/>
      <c r="AF672" s="6"/>
      <c r="AG672" s="6" t="str">
        <f t="shared" si="388"/>
        <v/>
      </c>
      <c r="AH672" s="6" t="str">
        <f>IF(OR(AE672="",AF672=""),"",SUMIFS('تحميل المصنعيات'!$N:$N,'تحميل المصنعيات'!$F:$F,AF$2,'تحميل المصنعيات'!$D:$D,AD672))</f>
        <v/>
      </c>
      <c r="AI672" s="55" t="str">
        <f t="shared" si="374"/>
        <v/>
      </c>
      <c r="AJ672" s="55" t="str">
        <f t="shared" si="389"/>
        <v/>
      </c>
      <c r="AK672" s="129" t="str">
        <f t="shared" si="400"/>
        <v/>
      </c>
      <c r="AM672" s="4" t="s">
        <v>9</v>
      </c>
      <c r="AN672" s="5">
        <v>45837</v>
      </c>
      <c r="AO672" s="6"/>
      <c r="AP672" s="6"/>
      <c r="AQ672" s="6" t="str">
        <f t="shared" si="390"/>
        <v/>
      </c>
      <c r="AR672" s="6" t="str">
        <f>IF(OR(AO672="",AP672=""),"",SUMIFS('تحميل المصنعيات'!$N:$N,'تحميل المصنعيات'!$F:$F,AP$2,'تحميل المصنعيات'!$D:$D,AN672))</f>
        <v/>
      </c>
      <c r="AS672" s="55" t="str">
        <f t="shared" si="375"/>
        <v/>
      </c>
      <c r="AT672" s="55" t="str">
        <f t="shared" si="376"/>
        <v/>
      </c>
      <c r="AU672" s="129" t="str">
        <f t="shared" si="401"/>
        <v/>
      </c>
      <c r="AW672" s="4" t="s">
        <v>9</v>
      </c>
      <c r="AX672" s="5">
        <v>45837</v>
      </c>
      <c r="AY672" s="6"/>
      <c r="AZ672" s="6"/>
      <c r="BA672" s="6" t="str">
        <f t="shared" si="391"/>
        <v/>
      </c>
      <c r="BB672" s="6" t="str">
        <f>IF(OR(AY672="",AZ672=""),"",SUMIFS('تحميل المصنعيات'!$N:$N,'تحميل المصنعيات'!$F:$F,AZ$2,'تحميل المصنعيات'!$D:$D,AX672))</f>
        <v/>
      </c>
      <c r="BC672" s="55" t="str">
        <f t="shared" si="377"/>
        <v/>
      </c>
      <c r="BD672" s="55" t="str">
        <f t="shared" si="392"/>
        <v/>
      </c>
      <c r="BE672" s="129" t="str">
        <f t="shared" si="402"/>
        <v/>
      </c>
      <c r="BG672" s="4" t="s">
        <v>9</v>
      </c>
      <c r="BH672" s="5">
        <v>45837</v>
      </c>
      <c r="BI672" s="6"/>
      <c r="BJ672" s="6"/>
      <c r="BK672" s="6" t="str">
        <f t="shared" si="393"/>
        <v/>
      </c>
      <c r="BL672" s="6" t="str">
        <f>IF(OR(BI672="",BJ672=""),"",SUMIFS('تحميل المصنعيات'!$N:$N,'تحميل المصنعيات'!$F:$F,BJ$2,'تحميل المصنعيات'!$D:$D,BH672))</f>
        <v/>
      </c>
      <c r="BM672" s="55" t="str">
        <f t="shared" si="378"/>
        <v/>
      </c>
      <c r="BN672" s="55" t="str">
        <f t="shared" si="379"/>
        <v/>
      </c>
      <c r="BO672" s="129" t="str">
        <f t="shared" si="403"/>
        <v/>
      </c>
      <c r="BQ672" s="4" t="s">
        <v>9</v>
      </c>
      <c r="BR672" s="5">
        <v>45837</v>
      </c>
      <c r="BS672" s="6"/>
      <c r="BT672" s="6"/>
      <c r="BU672" s="6" t="str">
        <f t="shared" si="394"/>
        <v/>
      </c>
      <c r="BV672" s="6" t="str">
        <f>IF(OR(BS672="",BT672=""),"",SUMIFS('تحميل المصنعيات'!$N:$N,'تحميل المصنعيات'!$F:$F,BT$2,'تحميل المصنعيات'!$D:$D,BR672))</f>
        <v/>
      </c>
      <c r="BW672" s="55" t="str">
        <f t="shared" si="380"/>
        <v/>
      </c>
      <c r="BX672" s="55" t="str">
        <f t="shared" si="395"/>
        <v/>
      </c>
      <c r="BY672" s="129" t="str">
        <f t="shared" si="404"/>
        <v/>
      </c>
      <c r="CA672" s="4" t="s">
        <v>9</v>
      </c>
      <c r="CB672" s="5">
        <v>45837</v>
      </c>
      <c r="CC672" s="6"/>
      <c r="CD672" s="6"/>
      <c r="CE672" s="6" t="str">
        <f t="shared" si="396"/>
        <v/>
      </c>
      <c r="CF672" s="6" t="str">
        <f>IF(OR(CC672="",CD672=""),"",SUMIFS('تحميل المصنعيات'!$N:$N,'تحميل المصنعيات'!$F:$F,CD$2,'تحميل المصنعيات'!$D:$D,CB672))</f>
        <v/>
      </c>
      <c r="CG672" s="55" t="str">
        <f t="shared" si="381"/>
        <v/>
      </c>
      <c r="CH672" s="55" t="str">
        <f t="shared" si="382"/>
        <v/>
      </c>
      <c r="CI672" s="129" t="str">
        <f t="shared" si="405"/>
        <v/>
      </c>
      <c r="CK672" s="4" t="s">
        <v>9</v>
      </c>
      <c r="CL672" s="5">
        <v>45837</v>
      </c>
      <c r="CM672" s="6"/>
      <c r="CN672" s="6"/>
      <c r="CO672" s="6" t="str">
        <f t="shared" si="397"/>
        <v/>
      </c>
      <c r="CP672" s="6" t="str">
        <f>IF(OR(CM672="",CN672=""),"",SUMIFS('تحميل المصنعيات'!$N:$N,'تحميل المصنعيات'!$F:$F,CN$2,'تحميل المصنعيات'!$D:$D,CL672))</f>
        <v/>
      </c>
      <c r="CQ672" s="55" t="str">
        <f t="shared" si="383"/>
        <v/>
      </c>
      <c r="CR672" s="55" t="str">
        <f t="shared" si="384"/>
        <v/>
      </c>
      <c r="CS672" s="129" t="str">
        <f t="shared" si="406"/>
        <v/>
      </c>
    </row>
    <row r="673" spans="9:97" x14ac:dyDescent="0.25">
      <c r="I673" s="4" t="s">
        <v>10</v>
      </c>
      <c r="J673" s="5">
        <v>45838</v>
      </c>
      <c r="K673" s="6"/>
      <c r="L673" s="6"/>
      <c r="M673" s="6" t="str">
        <f t="shared" si="385"/>
        <v/>
      </c>
      <c r="N673" s="6" t="str">
        <f>IF(OR(K673="",L673=""),"",SUMIFS('تحميل المصنعيات'!$N:$N,'تحميل المصنعيات'!$F:$F,L$2,'تحميل المصنعيات'!$D:$D,J673))</f>
        <v/>
      </c>
      <c r="O673" s="55" t="str">
        <f t="shared" si="371"/>
        <v/>
      </c>
      <c r="P673" s="55" t="str">
        <f t="shared" si="398"/>
        <v/>
      </c>
      <c r="Q673" s="129" t="str">
        <f t="shared" si="386"/>
        <v/>
      </c>
      <c r="S673" s="4" t="s">
        <v>10</v>
      </c>
      <c r="T673" s="5">
        <v>45838</v>
      </c>
      <c r="U673" s="6"/>
      <c r="V673" s="6"/>
      <c r="W673" s="6" t="str">
        <f t="shared" si="387"/>
        <v/>
      </c>
      <c r="X673" s="6" t="str">
        <f>IF(OR(U673="",V673=""),"",SUMIFS('تحميل المصنعيات'!$N:$N,'تحميل المصنعيات'!$F:$F,V$2,'تحميل المصنعيات'!$D:$D,T673))</f>
        <v/>
      </c>
      <c r="Y673" s="55" t="str">
        <f t="shared" si="372"/>
        <v/>
      </c>
      <c r="Z673" s="55" t="str">
        <f t="shared" si="373"/>
        <v/>
      </c>
      <c r="AA673" s="129" t="str">
        <f t="shared" si="399"/>
        <v/>
      </c>
      <c r="AC673" s="4" t="s">
        <v>10</v>
      </c>
      <c r="AD673" s="5">
        <v>45838</v>
      </c>
      <c r="AE673" s="6"/>
      <c r="AF673" s="6"/>
      <c r="AG673" s="6" t="str">
        <f t="shared" si="388"/>
        <v/>
      </c>
      <c r="AH673" s="6" t="str">
        <f>IF(OR(AE673="",AF673=""),"",SUMIFS('تحميل المصنعيات'!$N:$N,'تحميل المصنعيات'!$F:$F,AF$2,'تحميل المصنعيات'!$D:$D,AD673))</f>
        <v/>
      </c>
      <c r="AI673" s="55" t="str">
        <f t="shared" si="374"/>
        <v/>
      </c>
      <c r="AJ673" s="55" t="str">
        <f t="shared" si="389"/>
        <v/>
      </c>
      <c r="AK673" s="129" t="str">
        <f t="shared" si="400"/>
        <v/>
      </c>
      <c r="AM673" s="4" t="s">
        <v>10</v>
      </c>
      <c r="AN673" s="5">
        <v>45838</v>
      </c>
      <c r="AO673" s="6"/>
      <c r="AP673" s="6"/>
      <c r="AQ673" s="6" t="str">
        <f t="shared" si="390"/>
        <v/>
      </c>
      <c r="AR673" s="6" t="str">
        <f>IF(OR(AO673="",AP673=""),"",SUMIFS('تحميل المصنعيات'!$N:$N,'تحميل المصنعيات'!$F:$F,AP$2,'تحميل المصنعيات'!$D:$D,AN673))</f>
        <v/>
      </c>
      <c r="AS673" s="55" t="str">
        <f t="shared" si="375"/>
        <v/>
      </c>
      <c r="AT673" s="55" t="str">
        <f t="shared" si="376"/>
        <v/>
      </c>
      <c r="AU673" s="129" t="str">
        <f t="shared" si="401"/>
        <v/>
      </c>
      <c r="AW673" s="4" t="s">
        <v>10</v>
      </c>
      <c r="AX673" s="5">
        <v>45838</v>
      </c>
      <c r="AY673" s="6"/>
      <c r="AZ673" s="6"/>
      <c r="BA673" s="6" t="str">
        <f t="shared" si="391"/>
        <v/>
      </c>
      <c r="BB673" s="6" t="str">
        <f>IF(OR(AY673="",AZ673=""),"",SUMIFS('تحميل المصنعيات'!$N:$N,'تحميل المصنعيات'!$F:$F,AZ$2,'تحميل المصنعيات'!$D:$D,AX673))</f>
        <v/>
      </c>
      <c r="BC673" s="55" t="str">
        <f t="shared" si="377"/>
        <v/>
      </c>
      <c r="BD673" s="55" t="str">
        <f t="shared" si="392"/>
        <v/>
      </c>
      <c r="BE673" s="129" t="str">
        <f t="shared" si="402"/>
        <v/>
      </c>
      <c r="BG673" s="4" t="s">
        <v>10</v>
      </c>
      <c r="BH673" s="5">
        <v>45838</v>
      </c>
      <c r="BI673" s="6"/>
      <c r="BJ673" s="6"/>
      <c r="BK673" s="6" t="str">
        <f t="shared" si="393"/>
        <v/>
      </c>
      <c r="BL673" s="6" t="str">
        <f>IF(OR(BI673="",BJ673=""),"",SUMIFS('تحميل المصنعيات'!$N:$N,'تحميل المصنعيات'!$F:$F,BJ$2,'تحميل المصنعيات'!$D:$D,BH673))</f>
        <v/>
      </c>
      <c r="BM673" s="55" t="str">
        <f t="shared" si="378"/>
        <v/>
      </c>
      <c r="BN673" s="55" t="str">
        <f t="shared" si="379"/>
        <v/>
      </c>
      <c r="BO673" s="129" t="str">
        <f t="shared" si="403"/>
        <v/>
      </c>
      <c r="BQ673" s="4" t="s">
        <v>10</v>
      </c>
      <c r="BR673" s="5">
        <v>45838</v>
      </c>
      <c r="BS673" s="6"/>
      <c r="BT673" s="6"/>
      <c r="BU673" s="6" t="str">
        <f t="shared" si="394"/>
        <v/>
      </c>
      <c r="BV673" s="6" t="str">
        <f>IF(OR(BS673="",BT673=""),"",SUMIFS('تحميل المصنعيات'!$N:$N,'تحميل المصنعيات'!$F:$F,BT$2,'تحميل المصنعيات'!$D:$D,BR673))</f>
        <v/>
      </c>
      <c r="BW673" s="55" t="str">
        <f t="shared" si="380"/>
        <v/>
      </c>
      <c r="BX673" s="55" t="str">
        <f t="shared" si="395"/>
        <v/>
      </c>
      <c r="BY673" s="129" t="str">
        <f t="shared" si="404"/>
        <v/>
      </c>
      <c r="CA673" s="4" t="s">
        <v>10</v>
      </c>
      <c r="CB673" s="5">
        <v>45838</v>
      </c>
      <c r="CC673" s="6"/>
      <c r="CD673" s="6"/>
      <c r="CE673" s="6" t="str">
        <f t="shared" si="396"/>
        <v/>
      </c>
      <c r="CF673" s="6" t="str">
        <f>IF(OR(CC673="",CD673=""),"",SUMIFS('تحميل المصنعيات'!$N:$N,'تحميل المصنعيات'!$F:$F,CD$2,'تحميل المصنعيات'!$D:$D,CB673))</f>
        <v/>
      </c>
      <c r="CG673" s="55" t="str">
        <f t="shared" si="381"/>
        <v/>
      </c>
      <c r="CH673" s="55" t="str">
        <f t="shared" si="382"/>
        <v/>
      </c>
      <c r="CI673" s="129" t="str">
        <f t="shared" si="405"/>
        <v/>
      </c>
      <c r="CK673" s="4" t="s">
        <v>10</v>
      </c>
      <c r="CL673" s="5">
        <v>45838</v>
      </c>
      <c r="CM673" s="6"/>
      <c r="CN673" s="6"/>
      <c r="CO673" s="6" t="str">
        <f t="shared" si="397"/>
        <v/>
      </c>
      <c r="CP673" s="6" t="str">
        <f>IF(OR(CM673="",CN673=""),"",SUMIFS('تحميل المصنعيات'!$N:$N,'تحميل المصنعيات'!$F:$F,CN$2,'تحميل المصنعيات'!$D:$D,CL673))</f>
        <v/>
      </c>
      <c r="CQ673" s="55" t="str">
        <f t="shared" si="383"/>
        <v/>
      </c>
      <c r="CR673" s="55" t="str">
        <f t="shared" si="384"/>
        <v/>
      </c>
      <c r="CS673" s="129" t="str">
        <f t="shared" si="406"/>
        <v/>
      </c>
    </row>
    <row r="674" spans="9:97" x14ac:dyDescent="0.25">
      <c r="I674" s="4" t="s">
        <v>11</v>
      </c>
      <c r="J674" s="5">
        <v>45839</v>
      </c>
      <c r="K674" s="6"/>
      <c r="L674" s="6"/>
      <c r="M674" s="6" t="str">
        <f t="shared" si="385"/>
        <v/>
      </c>
      <c r="N674" s="6" t="str">
        <f>IF(OR(K674="",L674=""),"",SUMIFS('تحميل المصنعيات'!$N:$N,'تحميل المصنعيات'!$F:$F,L$2,'تحميل المصنعيات'!$D:$D,J674))</f>
        <v/>
      </c>
      <c r="O674" s="55" t="str">
        <f t="shared" si="371"/>
        <v/>
      </c>
      <c r="P674" s="55" t="str">
        <f t="shared" si="398"/>
        <v/>
      </c>
      <c r="Q674" s="129" t="str">
        <f t="shared" si="386"/>
        <v/>
      </c>
      <c r="S674" s="4" t="s">
        <v>11</v>
      </c>
      <c r="T674" s="5">
        <v>45839</v>
      </c>
      <c r="U674" s="6"/>
      <c r="V674" s="6"/>
      <c r="W674" s="6" t="str">
        <f t="shared" si="387"/>
        <v/>
      </c>
      <c r="X674" s="6" t="str">
        <f>IF(OR(U674="",V674=""),"",SUMIFS('تحميل المصنعيات'!$N:$N,'تحميل المصنعيات'!$F:$F,V$2,'تحميل المصنعيات'!$D:$D,T674))</f>
        <v/>
      </c>
      <c r="Y674" s="55" t="str">
        <f t="shared" si="372"/>
        <v/>
      </c>
      <c r="Z674" s="55" t="str">
        <f t="shared" si="373"/>
        <v/>
      </c>
      <c r="AA674" s="129" t="str">
        <f t="shared" si="399"/>
        <v/>
      </c>
      <c r="AC674" s="4" t="s">
        <v>11</v>
      </c>
      <c r="AD674" s="5">
        <v>45839</v>
      </c>
      <c r="AE674" s="6"/>
      <c r="AF674" s="6"/>
      <c r="AG674" s="6" t="str">
        <f t="shared" si="388"/>
        <v/>
      </c>
      <c r="AH674" s="6" t="str">
        <f>IF(OR(AE674="",AF674=""),"",SUMIFS('تحميل المصنعيات'!$N:$N,'تحميل المصنعيات'!$F:$F,AF$2,'تحميل المصنعيات'!$D:$D,AD674))</f>
        <v/>
      </c>
      <c r="AI674" s="55" t="str">
        <f t="shared" si="374"/>
        <v/>
      </c>
      <c r="AJ674" s="55" t="str">
        <f t="shared" si="389"/>
        <v/>
      </c>
      <c r="AK674" s="129" t="str">
        <f t="shared" si="400"/>
        <v/>
      </c>
      <c r="AM674" s="4" t="s">
        <v>11</v>
      </c>
      <c r="AN674" s="5">
        <v>45839</v>
      </c>
      <c r="AO674" s="6"/>
      <c r="AP674" s="6"/>
      <c r="AQ674" s="6" t="str">
        <f t="shared" si="390"/>
        <v/>
      </c>
      <c r="AR674" s="6" t="str">
        <f>IF(OR(AO674="",AP674=""),"",SUMIFS('تحميل المصنعيات'!$N:$N,'تحميل المصنعيات'!$F:$F,AP$2,'تحميل المصنعيات'!$D:$D,AN674))</f>
        <v/>
      </c>
      <c r="AS674" s="55" t="str">
        <f t="shared" si="375"/>
        <v/>
      </c>
      <c r="AT674" s="55" t="str">
        <f t="shared" si="376"/>
        <v/>
      </c>
      <c r="AU674" s="129" t="str">
        <f t="shared" si="401"/>
        <v/>
      </c>
      <c r="AW674" s="4" t="s">
        <v>11</v>
      </c>
      <c r="AX674" s="5">
        <v>45839</v>
      </c>
      <c r="AY674" s="6"/>
      <c r="AZ674" s="6"/>
      <c r="BA674" s="6" t="str">
        <f t="shared" si="391"/>
        <v/>
      </c>
      <c r="BB674" s="6" t="str">
        <f>IF(OR(AY674="",AZ674=""),"",SUMIFS('تحميل المصنعيات'!$N:$N,'تحميل المصنعيات'!$F:$F,AZ$2,'تحميل المصنعيات'!$D:$D,AX674))</f>
        <v/>
      </c>
      <c r="BC674" s="55" t="str">
        <f t="shared" si="377"/>
        <v/>
      </c>
      <c r="BD674" s="55" t="str">
        <f t="shared" si="392"/>
        <v/>
      </c>
      <c r="BE674" s="129" t="str">
        <f t="shared" si="402"/>
        <v/>
      </c>
      <c r="BG674" s="4" t="s">
        <v>11</v>
      </c>
      <c r="BH674" s="5">
        <v>45839</v>
      </c>
      <c r="BI674" s="6"/>
      <c r="BJ674" s="6"/>
      <c r="BK674" s="6" t="str">
        <f t="shared" si="393"/>
        <v/>
      </c>
      <c r="BL674" s="6" t="str">
        <f>IF(OR(BI674="",BJ674=""),"",SUMIFS('تحميل المصنعيات'!$N:$N,'تحميل المصنعيات'!$F:$F,BJ$2,'تحميل المصنعيات'!$D:$D,BH674))</f>
        <v/>
      </c>
      <c r="BM674" s="55" t="str">
        <f t="shared" si="378"/>
        <v/>
      </c>
      <c r="BN674" s="55" t="str">
        <f t="shared" si="379"/>
        <v/>
      </c>
      <c r="BO674" s="129" t="str">
        <f t="shared" si="403"/>
        <v/>
      </c>
      <c r="BQ674" s="4" t="s">
        <v>11</v>
      </c>
      <c r="BR674" s="5">
        <v>45839</v>
      </c>
      <c r="BS674" s="6"/>
      <c r="BT674" s="6"/>
      <c r="BU674" s="6" t="str">
        <f t="shared" si="394"/>
        <v/>
      </c>
      <c r="BV674" s="6" t="str">
        <f>IF(OR(BS674="",BT674=""),"",SUMIFS('تحميل المصنعيات'!$N:$N,'تحميل المصنعيات'!$F:$F,BT$2,'تحميل المصنعيات'!$D:$D,BR674))</f>
        <v/>
      </c>
      <c r="BW674" s="55" t="str">
        <f t="shared" si="380"/>
        <v/>
      </c>
      <c r="BX674" s="55" t="str">
        <f t="shared" si="395"/>
        <v/>
      </c>
      <c r="BY674" s="129" t="str">
        <f t="shared" si="404"/>
        <v/>
      </c>
      <c r="CA674" s="4" t="s">
        <v>11</v>
      </c>
      <c r="CB674" s="5">
        <v>45839</v>
      </c>
      <c r="CC674" s="6"/>
      <c r="CD674" s="6"/>
      <c r="CE674" s="6" t="str">
        <f t="shared" si="396"/>
        <v/>
      </c>
      <c r="CF674" s="6" t="str">
        <f>IF(OR(CC674="",CD674=""),"",SUMIFS('تحميل المصنعيات'!$N:$N,'تحميل المصنعيات'!$F:$F,CD$2,'تحميل المصنعيات'!$D:$D,CB674))</f>
        <v/>
      </c>
      <c r="CG674" s="55" t="str">
        <f t="shared" si="381"/>
        <v/>
      </c>
      <c r="CH674" s="55" t="str">
        <f t="shared" si="382"/>
        <v/>
      </c>
      <c r="CI674" s="129" t="str">
        <f t="shared" si="405"/>
        <v/>
      </c>
      <c r="CK674" s="4" t="s">
        <v>11</v>
      </c>
      <c r="CL674" s="5">
        <v>45839</v>
      </c>
      <c r="CM674" s="6"/>
      <c r="CN674" s="6"/>
      <c r="CO674" s="6" t="str">
        <f t="shared" si="397"/>
        <v/>
      </c>
      <c r="CP674" s="6" t="str">
        <f>IF(OR(CM674="",CN674=""),"",SUMIFS('تحميل المصنعيات'!$N:$N,'تحميل المصنعيات'!$F:$F,CN$2,'تحميل المصنعيات'!$D:$D,CL674))</f>
        <v/>
      </c>
      <c r="CQ674" s="55" t="str">
        <f t="shared" si="383"/>
        <v/>
      </c>
      <c r="CR674" s="55" t="str">
        <f t="shared" si="384"/>
        <v/>
      </c>
      <c r="CS674" s="129" t="str">
        <f t="shared" si="406"/>
        <v/>
      </c>
    </row>
    <row r="675" spans="9:97" x14ac:dyDescent="0.25">
      <c r="I675" s="4" t="s">
        <v>12</v>
      </c>
      <c r="J675" s="5">
        <v>45840</v>
      </c>
      <c r="K675" s="6"/>
      <c r="L675" s="6"/>
      <c r="M675" s="6" t="str">
        <f t="shared" si="385"/>
        <v/>
      </c>
      <c r="N675" s="6" t="str">
        <f>IF(OR(K675="",L675=""),"",SUMIFS('تحميل المصنعيات'!$N:$N,'تحميل المصنعيات'!$F:$F,L$2,'تحميل المصنعيات'!$D:$D,J675))</f>
        <v/>
      </c>
      <c r="O675" s="55" t="str">
        <f t="shared" si="371"/>
        <v/>
      </c>
      <c r="P675" s="55" t="str">
        <f t="shared" si="398"/>
        <v/>
      </c>
      <c r="Q675" s="129" t="str">
        <f t="shared" si="386"/>
        <v/>
      </c>
      <c r="S675" s="4" t="s">
        <v>12</v>
      </c>
      <c r="T675" s="5">
        <v>45840</v>
      </c>
      <c r="U675" s="6"/>
      <c r="V675" s="6"/>
      <c r="W675" s="6" t="str">
        <f t="shared" si="387"/>
        <v/>
      </c>
      <c r="X675" s="6" t="str">
        <f>IF(OR(U675="",V675=""),"",SUMIFS('تحميل المصنعيات'!$N:$N,'تحميل المصنعيات'!$F:$F,V$2,'تحميل المصنعيات'!$D:$D,T675))</f>
        <v/>
      </c>
      <c r="Y675" s="55" t="str">
        <f t="shared" si="372"/>
        <v/>
      </c>
      <c r="Z675" s="55" t="str">
        <f t="shared" si="373"/>
        <v/>
      </c>
      <c r="AA675" s="129" t="str">
        <f t="shared" si="399"/>
        <v/>
      </c>
      <c r="AC675" s="4" t="s">
        <v>12</v>
      </c>
      <c r="AD675" s="5">
        <v>45840</v>
      </c>
      <c r="AE675" s="6"/>
      <c r="AF675" s="6"/>
      <c r="AG675" s="6" t="str">
        <f t="shared" si="388"/>
        <v/>
      </c>
      <c r="AH675" s="6" t="str">
        <f>IF(OR(AE675="",AF675=""),"",SUMIFS('تحميل المصنعيات'!$N:$N,'تحميل المصنعيات'!$F:$F,AF$2,'تحميل المصنعيات'!$D:$D,AD675))</f>
        <v/>
      </c>
      <c r="AI675" s="55" t="str">
        <f t="shared" si="374"/>
        <v/>
      </c>
      <c r="AJ675" s="55" t="str">
        <f t="shared" si="389"/>
        <v/>
      </c>
      <c r="AK675" s="129" t="str">
        <f t="shared" si="400"/>
        <v/>
      </c>
      <c r="AM675" s="4" t="s">
        <v>12</v>
      </c>
      <c r="AN675" s="5">
        <v>45840</v>
      </c>
      <c r="AO675" s="6"/>
      <c r="AP675" s="6"/>
      <c r="AQ675" s="6" t="str">
        <f t="shared" si="390"/>
        <v/>
      </c>
      <c r="AR675" s="6" t="str">
        <f>IF(OR(AO675="",AP675=""),"",SUMIFS('تحميل المصنعيات'!$N:$N,'تحميل المصنعيات'!$F:$F,AP$2,'تحميل المصنعيات'!$D:$D,AN675))</f>
        <v/>
      </c>
      <c r="AS675" s="55" t="str">
        <f t="shared" si="375"/>
        <v/>
      </c>
      <c r="AT675" s="55" t="str">
        <f t="shared" si="376"/>
        <v/>
      </c>
      <c r="AU675" s="129" t="str">
        <f t="shared" si="401"/>
        <v/>
      </c>
      <c r="AW675" s="4" t="s">
        <v>12</v>
      </c>
      <c r="AX675" s="5">
        <v>45840</v>
      </c>
      <c r="AY675" s="6"/>
      <c r="AZ675" s="6"/>
      <c r="BA675" s="6" t="str">
        <f t="shared" si="391"/>
        <v/>
      </c>
      <c r="BB675" s="6" t="str">
        <f>IF(OR(AY675="",AZ675=""),"",SUMIFS('تحميل المصنعيات'!$N:$N,'تحميل المصنعيات'!$F:$F,AZ$2,'تحميل المصنعيات'!$D:$D,AX675))</f>
        <v/>
      </c>
      <c r="BC675" s="55" t="str">
        <f t="shared" si="377"/>
        <v/>
      </c>
      <c r="BD675" s="55" t="str">
        <f t="shared" si="392"/>
        <v/>
      </c>
      <c r="BE675" s="129" t="str">
        <f t="shared" si="402"/>
        <v/>
      </c>
      <c r="BG675" s="4" t="s">
        <v>12</v>
      </c>
      <c r="BH675" s="5">
        <v>45840</v>
      </c>
      <c r="BI675" s="6"/>
      <c r="BJ675" s="6"/>
      <c r="BK675" s="6" t="str">
        <f t="shared" si="393"/>
        <v/>
      </c>
      <c r="BL675" s="6" t="str">
        <f>IF(OR(BI675="",BJ675=""),"",SUMIFS('تحميل المصنعيات'!$N:$N,'تحميل المصنعيات'!$F:$F,BJ$2,'تحميل المصنعيات'!$D:$D,BH675))</f>
        <v/>
      </c>
      <c r="BM675" s="55" t="str">
        <f t="shared" si="378"/>
        <v/>
      </c>
      <c r="BN675" s="55" t="str">
        <f t="shared" si="379"/>
        <v/>
      </c>
      <c r="BO675" s="129" t="str">
        <f t="shared" si="403"/>
        <v/>
      </c>
      <c r="BQ675" s="4" t="s">
        <v>12</v>
      </c>
      <c r="BR675" s="5">
        <v>45840</v>
      </c>
      <c r="BS675" s="6"/>
      <c r="BT675" s="6"/>
      <c r="BU675" s="6" t="str">
        <f t="shared" si="394"/>
        <v/>
      </c>
      <c r="BV675" s="6" t="str">
        <f>IF(OR(BS675="",BT675=""),"",SUMIFS('تحميل المصنعيات'!$N:$N,'تحميل المصنعيات'!$F:$F,BT$2,'تحميل المصنعيات'!$D:$D,BR675))</f>
        <v/>
      </c>
      <c r="BW675" s="55" t="str">
        <f t="shared" si="380"/>
        <v/>
      </c>
      <c r="BX675" s="55" t="str">
        <f t="shared" si="395"/>
        <v/>
      </c>
      <c r="BY675" s="129" t="str">
        <f t="shared" si="404"/>
        <v/>
      </c>
      <c r="CA675" s="4" t="s">
        <v>12</v>
      </c>
      <c r="CB675" s="5">
        <v>45840</v>
      </c>
      <c r="CC675" s="6"/>
      <c r="CD675" s="6"/>
      <c r="CE675" s="6" t="str">
        <f t="shared" si="396"/>
        <v/>
      </c>
      <c r="CF675" s="6" t="str">
        <f>IF(OR(CC675="",CD675=""),"",SUMIFS('تحميل المصنعيات'!$N:$N,'تحميل المصنعيات'!$F:$F,CD$2,'تحميل المصنعيات'!$D:$D,CB675))</f>
        <v/>
      </c>
      <c r="CG675" s="55" t="str">
        <f t="shared" si="381"/>
        <v/>
      </c>
      <c r="CH675" s="55" t="str">
        <f t="shared" si="382"/>
        <v/>
      </c>
      <c r="CI675" s="129" t="str">
        <f t="shared" si="405"/>
        <v/>
      </c>
      <c r="CK675" s="4" t="s">
        <v>12</v>
      </c>
      <c r="CL675" s="5">
        <v>45840</v>
      </c>
      <c r="CM675" s="6"/>
      <c r="CN675" s="6"/>
      <c r="CO675" s="6" t="str">
        <f t="shared" si="397"/>
        <v/>
      </c>
      <c r="CP675" s="6" t="str">
        <f>IF(OR(CM675="",CN675=""),"",SUMIFS('تحميل المصنعيات'!$N:$N,'تحميل المصنعيات'!$F:$F,CN$2,'تحميل المصنعيات'!$D:$D,CL675))</f>
        <v/>
      </c>
      <c r="CQ675" s="55" t="str">
        <f t="shared" si="383"/>
        <v/>
      </c>
      <c r="CR675" s="55" t="str">
        <f t="shared" si="384"/>
        <v/>
      </c>
      <c r="CS675" s="129" t="str">
        <f t="shared" si="406"/>
        <v/>
      </c>
    </row>
    <row r="676" spans="9:97" x14ac:dyDescent="0.25">
      <c r="I676" s="4" t="s">
        <v>13</v>
      </c>
      <c r="J676" s="5">
        <v>45841</v>
      </c>
      <c r="K676" s="6"/>
      <c r="L676" s="6"/>
      <c r="M676" s="6" t="str">
        <f t="shared" si="385"/>
        <v/>
      </c>
      <c r="N676" s="6" t="str">
        <f>IF(OR(K676="",L676=""),"",SUMIFS('تحميل المصنعيات'!$N:$N,'تحميل المصنعيات'!$F:$F,L$2,'تحميل المصنعيات'!$D:$D,J676))</f>
        <v/>
      </c>
      <c r="O676" s="55" t="str">
        <f t="shared" si="371"/>
        <v/>
      </c>
      <c r="P676" s="55" t="str">
        <f t="shared" si="398"/>
        <v/>
      </c>
      <c r="Q676" s="129" t="str">
        <f t="shared" si="386"/>
        <v/>
      </c>
      <c r="S676" s="4" t="s">
        <v>13</v>
      </c>
      <c r="T676" s="5">
        <v>45841</v>
      </c>
      <c r="U676" s="6"/>
      <c r="V676" s="6"/>
      <c r="W676" s="6" t="str">
        <f t="shared" si="387"/>
        <v/>
      </c>
      <c r="X676" s="6" t="str">
        <f>IF(OR(U676="",V676=""),"",SUMIFS('تحميل المصنعيات'!$N:$N,'تحميل المصنعيات'!$F:$F,V$2,'تحميل المصنعيات'!$D:$D,T676))</f>
        <v/>
      </c>
      <c r="Y676" s="55" t="str">
        <f t="shared" si="372"/>
        <v/>
      </c>
      <c r="Z676" s="55" t="str">
        <f t="shared" si="373"/>
        <v/>
      </c>
      <c r="AA676" s="129" t="str">
        <f t="shared" si="399"/>
        <v/>
      </c>
      <c r="AC676" s="4" t="s">
        <v>13</v>
      </c>
      <c r="AD676" s="5">
        <v>45841</v>
      </c>
      <c r="AE676" s="6"/>
      <c r="AF676" s="6"/>
      <c r="AG676" s="6" t="str">
        <f t="shared" si="388"/>
        <v/>
      </c>
      <c r="AH676" s="6" t="str">
        <f>IF(OR(AE676="",AF676=""),"",SUMIFS('تحميل المصنعيات'!$N:$N,'تحميل المصنعيات'!$F:$F,AF$2,'تحميل المصنعيات'!$D:$D,AD676))</f>
        <v/>
      </c>
      <c r="AI676" s="55" t="str">
        <f t="shared" si="374"/>
        <v/>
      </c>
      <c r="AJ676" s="55" t="str">
        <f t="shared" si="389"/>
        <v/>
      </c>
      <c r="AK676" s="129" t="str">
        <f t="shared" si="400"/>
        <v/>
      </c>
      <c r="AM676" s="4" t="s">
        <v>13</v>
      </c>
      <c r="AN676" s="5">
        <v>45841</v>
      </c>
      <c r="AO676" s="6"/>
      <c r="AP676" s="6"/>
      <c r="AQ676" s="6" t="str">
        <f t="shared" si="390"/>
        <v/>
      </c>
      <c r="AR676" s="6" t="str">
        <f>IF(OR(AO676="",AP676=""),"",SUMIFS('تحميل المصنعيات'!$N:$N,'تحميل المصنعيات'!$F:$F,AP$2,'تحميل المصنعيات'!$D:$D,AN676))</f>
        <v/>
      </c>
      <c r="AS676" s="55" t="str">
        <f t="shared" si="375"/>
        <v/>
      </c>
      <c r="AT676" s="55" t="str">
        <f t="shared" si="376"/>
        <v/>
      </c>
      <c r="AU676" s="129" t="str">
        <f t="shared" si="401"/>
        <v/>
      </c>
      <c r="AW676" s="4" t="s">
        <v>13</v>
      </c>
      <c r="AX676" s="5">
        <v>45841</v>
      </c>
      <c r="AY676" s="6"/>
      <c r="AZ676" s="6"/>
      <c r="BA676" s="6" t="str">
        <f t="shared" si="391"/>
        <v/>
      </c>
      <c r="BB676" s="6" t="str">
        <f>IF(OR(AY676="",AZ676=""),"",SUMIFS('تحميل المصنعيات'!$N:$N,'تحميل المصنعيات'!$F:$F,AZ$2,'تحميل المصنعيات'!$D:$D,AX676))</f>
        <v/>
      </c>
      <c r="BC676" s="55" t="str">
        <f t="shared" si="377"/>
        <v/>
      </c>
      <c r="BD676" s="55" t="str">
        <f t="shared" si="392"/>
        <v/>
      </c>
      <c r="BE676" s="129" t="str">
        <f t="shared" si="402"/>
        <v/>
      </c>
      <c r="BG676" s="4" t="s">
        <v>13</v>
      </c>
      <c r="BH676" s="5">
        <v>45841</v>
      </c>
      <c r="BI676" s="6"/>
      <c r="BJ676" s="6"/>
      <c r="BK676" s="6" t="str">
        <f t="shared" si="393"/>
        <v/>
      </c>
      <c r="BL676" s="6" t="str">
        <f>IF(OR(BI676="",BJ676=""),"",SUMIFS('تحميل المصنعيات'!$N:$N,'تحميل المصنعيات'!$F:$F,BJ$2,'تحميل المصنعيات'!$D:$D,BH676))</f>
        <v/>
      </c>
      <c r="BM676" s="55" t="str">
        <f t="shared" si="378"/>
        <v/>
      </c>
      <c r="BN676" s="55" t="str">
        <f t="shared" si="379"/>
        <v/>
      </c>
      <c r="BO676" s="129" t="str">
        <f t="shared" si="403"/>
        <v/>
      </c>
      <c r="BQ676" s="4" t="s">
        <v>13</v>
      </c>
      <c r="BR676" s="5">
        <v>45841</v>
      </c>
      <c r="BS676" s="6"/>
      <c r="BT676" s="6"/>
      <c r="BU676" s="6" t="str">
        <f t="shared" si="394"/>
        <v/>
      </c>
      <c r="BV676" s="6" t="str">
        <f>IF(OR(BS676="",BT676=""),"",SUMIFS('تحميل المصنعيات'!$N:$N,'تحميل المصنعيات'!$F:$F,BT$2,'تحميل المصنعيات'!$D:$D,BR676))</f>
        <v/>
      </c>
      <c r="BW676" s="55" t="str">
        <f t="shared" si="380"/>
        <v/>
      </c>
      <c r="BX676" s="55" t="str">
        <f t="shared" si="395"/>
        <v/>
      </c>
      <c r="BY676" s="129" t="str">
        <f t="shared" si="404"/>
        <v/>
      </c>
      <c r="CA676" s="4" t="s">
        <v>13</v>
      </c>
      <c r="CB676" s="5">
        <v>45841</v>
      </c>
      <c r="CC676" s="6"/>
      <c r="CD676" s="6"/>
      <c r="CE676" s="6" t="str">
        <f t="shared" si="396"/>
        <v/>
      </c>
      <c r="CF676" s="6" t="str">
        <f>IF(OR(CC676="",CD676=""),"",SUMIFS('تحميل المصنعيات'!$N:$N,'تحميل المصنعيات'!$F:$F,CD$2,'تحميل المصنعيات'!$D:$D,CB676))</f>
        <v/>
      </c>
      <c r="CG676" s="55" t="str">
        <f t="shared" si="381"/>
        <v/>
      </c>
      <c r="CH676" s="55" t="str">
        <f t="shared" si="382"/>
        <v/>
      </c>
      <c r="CI676" s="129" t="str">
        <f t="shared" si="405"/>
        <v/>
      </c>
      <c r="CK676" s="4" t="s">
        <v>13</v>
      </c>
      <c r="CL676" s="5">
        <v>45841</v>
      </c>
      <c r="CM676" s="6"/>
      <c r="CN676" s="6"/>
      <c r="CO676" s="6" t="str">
        <f t="shared" si="397"/>
        <v/>
      </c>
      <c r="CP676" s="6" t="str">
        <f>IF(OR(CM676="",CN676=""),"",SUMIFS('تحميل المصنعيات'!$N:$N,'تحميل المصنعيات'!$F:$F,CN$2,'تحميل المصنعيات'!$D:$D,CL676))</f>
        <v/>
      </c>
      <c r="CQ676" s="55" t="str">
        <f t="shared" si="383"/>
        <v/>
      </c>
      <c r="CR676" s="55" t="str">
        <f t="shared" si="384"/>
        <v/>
      </c>
      <c r="CS676" s="129" t="str">
        <f t="shared" si="406"/>
        <v/>
      </c>
    </row>
    <row r="677" spans="9:97" x14ac:dyDescent="0.25">
      <c r="I677" s="132" t="s">
        <v>30</v>
      </c>
      <c r="J677" s="133">
        <v>45842</v>
      </c>
      <c r="K677" s="134"/>
      <c r="L677" s="134"/>
      <c r="M677" s="134" t="str">
        <f t="shared" si="385"/>
        <v/>
      </c>
      <c r="N677" s="134" t="str">
        <f>IF(OR(K677="",L677=""),"",SUMIFS('تحميل المصنعيات'!$N:$N,'تحميل المصنعيات'!$F:$F,L$2,'تحميل المصنعيات'!$D:$D,J677))</f>
        <v/>
      </c>
      <c r="O677" s="135" t="str">
        <f t="shared" si="371"/>
        <v/>
      </c>
      <c r="P677" s="135" t="str">
        <f t="shared" si="398"/>
        <v/>
      </c>
      <c r="Q677" s="132" t="str">
        <f t="shared" si="386"/>
        <v/>
      </c>
      <c r="S677" s="132" t="s">
        <v>30</v>
      </c>
      <c r="T677" s="133">
        <v>45842</v>
      </c>
      <c r="U677" s="134"/>
      <c r="V677" s="134"/>
      <c r="W677" s="134" t="str">
        <f t="shared" si="387"/>
        <v/>
      </c>
      <c r="X677" s="134" t="str">
        <f>IF(OR(U677="",V677=""),"",SUMIFS('تحميل المصنعيات'!$N:$N,'تحميل المصنعيات'!$F:$F,V$2,'تحميل المصنعيات'!$D:$D,T677))</f>
        <v/>
      </c>
      <c r="Y677" s="135" t="str">
        <f t="shared" si="372"/>
        <v/>
      </c>
      <c r="Z677" s="135" t="str">
        <f t="shared" si="373"/>
        <v/>
      </c>
      <c r="AA677" s="132" t="str">
        <f t="shared" si="399"/>
        <v/>
      </c>
      <c r="AC677" s="132" t="s">
        <v>30</v>
      </c>
      <c r="AD677" s="133">
        <v>45842</v>
      </c>
      <c r="AE677" s="134"/>
      <c r="AF677" s="134"/>
      <c r="AG677" s="134" t="str">
        <f t="shared" si="388"/>
        <v/>
      </c>
      <c r="AH677" s="134" t="str">
        <f>IF(OR(AE677="",AF677=""),"",SUMIFS('تحميل المصنعيات'!$N:$N,'تحميل المصنعيات'!$F:$F,AF$2,'تحميل المصنعيات'!$D:$D,AD677))</f>
        <v/>
      </c>
      <c r="AI677" s="135" t="str">
        <f t="shared" si="374"/>
        <v/>
      </c>
      <c r="AJ677" s="135" t="str">
        <f t="shared" si="389"/>
        <v/>
      </c>
      <c r="AK677" s="132" t="str">
        <f t="shared" si="400"/>
        <v/>
      </c>
      <c r="AM677" s="132" t="s">
        <v>30</v>
      </c>
      <c r="AN677" s="133">
        <v>45842</v>
      </c>
      <c r="AO677" s="134"/>
      <c r="AP677" s="134"/>
      <c r="AQ677" s="134" t="str">
        <f t="shared" si="390"/>
        <v/>
      </c>
      <c r="AR677" s="134" t="str">
        <f>IF(OR(AO677="",AP677=""),"",SUMIFS('تحميل المصنعيات'!$N:$N,'تحميل المصنعيات'!$F:$F,AP$2,'تحميل المصنعيات'!$D:$D,AN677))</f>
        <v/>
      </c>
      <c r="AS677" s="135" t="str">
        <f t="shared" si="375"/>
        <v/>
      </c>
      <c r="AT677" s="135" t="str">
        <f t="shared" si="376"/>
        <v/>
      </c>
      <c r="AU677" s="132" t="str">
        <f t="shared" si="401"/>
        <v/>
      </c>
      <c r="AW677" s="132" t="s">
        <v>30</v>
      </c>
      <c r="AX677" s="133">
        <v>45842</v>
      </c>
      <c r="AY677" s="134"/>
      <c r="AZ677" s="134"/>
      <c r="BA677" s="134" t="str">
        <f t="shared" si="391"/>
        <v/>
      </c>
      <c r="BB677" s="134" t="str">
        <f>IF(OR(AY677="",AZ677=""),"",SUMIFS('تحميل المصنعيات'!$N:$N,'تحميل المصنعيات'!$F:$F,AZ$2,'تحميل المصنعيات'!$D:$D,AX677))</f>
        <v/>
      </c>
      <c r="BC677" s="135" t="str">
        <f t="shared" si="377"/>
        <v/>
      </c>
      <c r="BD677" s="135" t="str">
        <f t="shared" si="392"/>
        <v/>
      </c>
      <c r="BE677" s="132" t="str">
        <f t="shared" si="402"/>
        <v/>
      </c>
      <c r="BG677" s="132" t="s">
        <v>30</v>
      </c>
      <c r="BH677" s="133">
        <v>45842</v>
      </c>
      <c r="BI677" s="134"/>
      <c r="BJ677" s="134"/>
      <c r="BK677" s="134" t="str">
        <f t="shared" si="393"/>
        <v/>
      </c>
      <c r="BL677" s="134" t="str">
        <f>IF(OR(BI677="",BJ677=""),"",SUMIFS('تحميل المصنعيات'!$N:$N,'تحميل المصنعيات'!$F:$F,BJ$2,'تحميل المصنعيات'!$D:$D,BH677))</f>
        <v/>
      </c>
      <c r="BM677" s="135" t="str">
        <f t="shared" si="378"/>
        <v/>
      </c>
      <c r="BN677" s="135" t="str">
        <f t="shared" si="379"/>
        <v/>
      </c>
      <c r="BO677" s="132" t="str">
        <f t="shared" si="403"/>
        <v/>
      </c>
      <c r="BQ677" s="132" t="s">
        <v>30</v>
      </c>
      <c r="BR677" s="133">
        <v>45842</v>
      </c>
      <c r="BS677" s="134"/>
      <c r="BT677" s="134"/>
      <c r="BU677" s="134" t="str">
        <f t="shared" si="394"/>
        <v/>
      </c>
      <c r="BV677" s="134" t="str">
        <f>IF(OR(BS677="",BT677=""),"",SUMIFS('تحميل المصنعيات'!$N:$N,'تحميل المصنعيات'!$F:$F,BT$2,'تحميل المصنعيات'!$D:$D,BR677))</f>
        <v/>
      </c>
      <c r="BW677" s="135" t="str">
        <f t="shared" si="380"/>
        <v/>
      </c>
      <c r="BX677" s="135" t="str">
        <f t="shared" si="395"/>
        <v/>
      </c>
      <c r="BY677" s="132" t="str">
        <f t="shared" si="404"/>
        <v/>
      </c>
      <c r="CA677" s="132" t="s">
        <v>30</v>
      </c>
      <c r="CB677" s="133">
        <v>45842</v>
      </c>
      <c r="CC677" s="134"/>
      <c r="CD677" s="134"/>
      <c r="CE677" s="134" t="str">
        <f t="shared" si="396"/>
        <v/>
      </c>
      <c r="CF677" s="134" t="str">
        <f>IF(OR(CC677="",CD677=""),"",SUMIFS('تحميل المصنعيات'!$N:$N,'تحميل المصنعيات'!$F:$F,CD$2,'تحميل المصنعيات'!$D:$D,CB677))</f>
        <v/>
      </c>
      <c r="CG677" s="135" t="str">
        <f t="shared" si="381"/>
        <v/>
      </c>
      <c r="CH677" s="135" t="str">
        <f t="shared" si="382"/>
        <v/>
      </c>
      <c r="CI677" s="132" t="str">
        <f t="shared" si="405"/>
        <v/>
      </c>
      <c r="CK677" s="132" t="s">
        <v>30</v>
      </c>
      <c r="CL677" s="133">
        <v>45842</v>
      </c>
      <c r="CM677" s="134"/>
      <c r="CN677" s="134"/>
      <c r="CO677" s="134" t="str">
        <f t="shared" si="397"/>
        <v/>
      </c>
      <c r="CP677" s="134" t="str">
        <f>IF(OR(CM677="",CN677=""),"",SUMIFS('تحميل المصنعيات'!$N:$N,'تحميل المصنعيات'!$F:$F,CN$2,'تحميل المصنعيات'!$D:$D,CL677))</f>
        <v/>
      </c>
      <c r="CQ677" s="135" t="str">
        <f t="shared" si="383"/>
        <v/>
      </c>
      <c r="CR677" s="135" t="str">
        <f t="shared" si="384"/>
        <v/>
      </c>
      <c r="CS677" s="132" t="str">
        <f t="shared" si="406"/>
        <v/>
      </c>
    </row>
    <row r="678" spans="9:97" x14ac:dyDescent="0.25">
      <c r="I678" s="4" t="s">
        <v>8</v>
      </c>
      <c r="J678" s="5">
        <v>45843</v>
      </c>
      <c r="K678" s="6"/>
      <c r="L678" s="6"/>
      <c r="M678" s="6" t="str">
        <f t="shared" si="385"/>
        <v/>
      </c>
      <c r="N678" s="6" t="str">
        <f>IF(OR(K678="",L678=""),"",SUMIFS('تحميل المصنعيات'!$N:$N,'تحميل المصنعيات'!$F:$F,L$2,'تحميل المصنعيات'!$D:$D,J678))</f>
        <v/>
      </c>
      <c r="O678" s="55" t="str">
        <f t="shared" si="371"/>
        <v/>
      </c>
      <c r="P678" s="55" t="str">
        <f t="shared" si="398"/>
        <v/>
      </c>
      <c r="Q678" s="129" t="str">
        <f t="shared" si="386"/>
        <v/>
      </c>
      <c r="S678" s="4" t="s">
        <v>8</v>
      </c>
      <c r="T678" s="5">
        <v>45843</v>
      </c>
      <c r="U678" s="6"/>
      <c r="V678" s="6"/>
      <c r="W678" s="6" t="str">
        <f t="shared" si="387"/>
        <v/>
      </c>
      <c r="X678" s="6" t="str">
        <f>IF(OR(U678="",V678=""),"",SUMIFS('تحميل المصنعيات'!$N:$N,'تحميل المصنعيات'!$F:$F,V$2,'تحميل المصنعيات'!$D:$D,T678))</f>
        <v/>
      </c>
      <c r="Y678" s="55" t="str">
        <f t="shared" si="372"/>
        <v/>
      </c>
      <c r="Z678" s="55" t="str">
        <f t="shared" si="373"/>
        <v/>
      </c>
      <c r="AA678" s="129" t="str">
        <f t="shared" si="399"/>
        <v/>
      </c>
      <c r="AC678" s="4" t="s">
        <v>8</v>
      </c>
      <c r="AD678" s="5">
        <v>45843</v>
      </c>
      <c r="AE678" s="6"/>
      <c r="AF678" s="6"/>
      <c r="AG678" s="6" t="str">
        <f t="shared" si="388"/>
        <v/>
      </c>
      <c r="AH678" s="6" t="str">
        <f>IF(OR(AE678="",AF678=""),"",SUMIFS('تحميل المصنعيات'!$N:$N,'تحميل المصنعيات'!$F:$F,AF$2,'تحميل المصنعيات'!$D:$D,AD678))</f>
        <v/>
      </c>
      <c r="AI678" s="55" t="str">
        <f t="shared" si="374"/>
        <v/>
      </c>
      <c r="AJ678" s="55" t="str">
        <f t="shared" si="389"/>
        <v/>
      </c>
      <c r="AK678" s="129" t="str">
        <f t="shared" si="400"/>
        <v/>
      </c>
      <c r="AM678" s="4" t="s">
        <v>8</v>
      </c>
      <c r="AN678" s="5">
        <v>45843</v>
      </c>
      <c r="AO678" s="6"/>
      <c r="AP678" s="6"/>
      <c r="AQ678" s="6" t="str">
        <f t="shared" si="390"/>
        <v/>
      </c>
      <c r="AR678" s="6" t="str">
        <f>IF(OR(AO678="",AP678=""),"",SUMIFS('تحميل المصنعيات'!$N:$N,'تحميل المصنعيات'!$F:$F,AP$2,'تحميل المصنعيات'!$D:$D,AN678))</f>
        <v/>
      </c>
      <c r="AS678" s="55" t="str">
        <f t="shared" si="375"/>
        <v/>
      </c>
      <c r="AT678" s="55" t="str">
        <f t="shared" si="376"/>
        <v/>
      </c>
      <c r="AU678" s="129" t="str">
        <f t="shared" si="401"/>
        <v/>
      </c>
      <c r="AW678" s="4" t="s">
        <v>8</v>
      </c>
      <c r="AX678" s="5">
        <v>45843</v>
      </c>
      <c r="AY678" s="6"/>
      <c r="AZ678" s="6"/>
      <c r="BA678" s="6" t="str">
        <f t="shared" si="391"/>
        <v/>
      </c>
      <c r="BB678" s="6" t="str">
        <f>IF(OR(AY678="",AZ678=""),"",SUMIFS('تحميل المصنعيات'!$N:$N,'تحميل المصنعيات'!$F:$F,AZ$2,'تحميل المصنعيات'!$D:$D,AX678))</f>
        <v/>
      </c>
      <c r="BC678" s="55" t="str">
        <f t="shared" si="377"/>
        <v/>
      </c>
      <c r="BD678" s="55" t="str">
        <f t="shared" si="392"/>
        <v/>
      </c>
      <c r="BE678" s="129" t="str">
        <f t="shared" si="402"/>
        <v/>
      </c>
      <c r="BG678" s="4" t="s">
        <v>8</v>
      </c>
      <c r="BH678" s="5">
        <v>45843</v>
      </c>
      <c r="BI678" s="6"/>
      <c r="BJ678" s="6"/>
      <c r="BK678" s="6" t="str">
        <f t="shared" si="393"/>
        <v/>
      </c>
      <c r="BL678" s="6" t="str">
        <f>IF(OR(BI678="",BJ678=""),"",SUMIFS('تحميل المصنعيات'!$N:$N,'تحميل المصنعيات'!$F:$F,BJ$2,'تحميل المصنعيات'!$D:$D,BH678))</f>
        <v/>
      </c>
      <c r="BM678" s="55" t="str">
        <f t="shared" si="378"/>
        <v/>
      </c>
      <c r="BN678" s="55" t="str">
        <f t="shared" si="379"/>
        <v/>
      </c>
      <c r="BO678" s="129" t="str">
        <f t="shared" si="403"/>
        <v/>
      </c>
      <c r="BQ678" s="4" t="s">
        <v>8</v>
      </c>
      <c r="BR678" s="5">
        <v>45843</v>
      </c>
      <c r="BS678" s="6"/>
      <c r="BT678" s="6"/>
      <c r="BU678" s="6" t="str">
        <f t="shared" si="394"/>
        <v/>
      </c>
      <c r="BV678" s="6" t="str">
        <f>IF(OR(BS678="",BT678=""),"",SUMIFS('تحميل المصنعيات'!$N:$N,'تحميل المصنعيات'!$F:$F,BT$2,'تحميل المصنعيات'!$D:$D,BR678))</f>
        <v/>
      </c>
      <c r="BW678" s="55" t="str">
        <f t="shared" si="380"/>
        <v/>
      </c>
      <c r="BX678" s="55" t="str">
        <f t="shared" si="395"/>
        <v/>
      </c>
      <c r="BY678" s="129" t="str">
        <f t="shared" si="404"/>
        <v/>
      </c>
      <c r="CA678" s="4" t="s">
        <v>8</v>
      </c>
      <c r="CB678" s="5">
        <v>45843</v>
      </c>
      <c r="CC678" s="6"/>
      <c r="CD678" s="6"/>
      <c r="CE678" s="6" t="str">
        <f t="shared" si="396"/>
        <v/>
      </c>
      <c r="CF678" s="6" t="str">
        <f>IF(OR(CC678="",CD678=""),"",SUMIFS('تحميل المصنعيات'!$N:$N,'تحميل المصنعيات'!$F:$F,CD$2,'تحميل المصنعيات'!$D:$D,CB678))</f>
        <v/>
      </c>
      <c r="CG678" s="55" t="str">
        <f t="shared" si="381"/>
        <v/>
      </c>
      <c r="CH678" s="55" t="str">
        <f t="shared" si="382"/>
        <v/>
      </c>
      <c r="CI678" s="129" t="str">
        <f t="shared" si="405"/>
        <v/>
      </c>
      <c r="CK678" s="4" t="s">
        <v>8</v>
      </c>
      <c r="CL678" s="5">
        <v>45843</v>
      </c>
      <c r="CM678" s="6"/>
      <c r="CN678" s="6"/>
      <c r="CO678" s="6" t="str">
        <f t="shared" si="397"/>
        <v/>
      </c>
      <c r="CP678" s="6" t="str">
        <f>IF(OR(CM678="",CN678=""),"",SUMIFS('تحميل المصنعيات'!$N:$N,'تحميل المصنعيات'!$F:$F,CN$2,'تحميل المصنعيات'!$D:$D,CL678))</f>
        <v/>
      </c>
      <c r="CQ678" s="55" t="str">
        <f t="shared" si="383"/>
        <v/>
      </c>
      <c r="CR678" s="55" t="str">
        <f t="shared" si="384"/>
        <v/>
      </c>
      <c r="CS678" s="129" t="str">
        <f t="shared" si="406"/>
        <v/>
      </c>
    </row>
    <row r="679" spans="9:97" x14ac:dyDescent="0.25">
      <c r="I679" s="4" t="s">
        <v>9</v>
      </c>
      <c r="J679" s="5">
        <v>45844</v>
      </c>
      <c r="K679" s="6"/>
      <c r="L679" s="6"/>
      <c r="M679" s="6" t="str">
        <f t="shared" si="385"/>
        <v/>
      </c>
      <c r="N679" s="6" t="str">
        <f>IF(OR(K679="",L679=""),"",SUMIFS('تحميل المصنعيات'!$N:$N,'تحميل المصنعيات'!$F:$F,L$2,'تحميل المصنعيات'!$D:$D,J679))</f>
        <v/>
      </c>
      <c r="O679" s="55" t="str">
        <f t="shared" si="371"/>
        <v/>
      </c>
      <c r="P679" s="55" t="str">
        <f t="shared" si="398"/>
        <v/>
      </c>
      <c r="Q679" s="129" t="str">
        <f t="shared" si="386"/>
        <v/>
      </c>
      <c r="S679" s="4" t="s">
        <v>9</v>
      </c>
      <c r="T679" s="5">
        <v>45844</v>
      </c>
      <c r="U679" s="6"/>
      <c r="V679" s="6"/>
      <c r="W679" s="6" t="str">
        <f t="shared" si="387"/>
        <v/>
      </c>
      <c r="X679" s="6" t="str">
        <f>IF(OR(U679="",V679=""),"",SUMIFS('تحميل المصنعيات'!$N:$N,'تحميل المصنعيات'!$F:$F,V$2,'تحميل المصنعيات'!$D:$D,T679))</f>
        <v/>
      </c>
      <c r="Y679" s="55" t="str">
        <f t="shared" si="372"/>
        <v/>
      </c>
      <c r="Z679" s="55" t="str">
        <f t="shared" si="373"/>
        <v/>
      </c>
      <c r="AA679" s="129" t="str">
        <f t="shared" si="399"/>
        <v/>
      </c>
      <c r="AC679" s="4" t="s">
        <v>9</v>
      </c>
      <c r="AD679" s="5">
        <v>45844</v>
      </c>
      <c r="AE679" s="6"/>
      <c r="AF679" s="6"/>
      <c r="AG679" s="6" t="str">
        <f t="shared" si="388"/>
        <v/>
      </c>
      <c r="AH679" s="6" t="str">
        <f>IF(OR(AE679="",AF679=""),"",SUMIFS('تحميل المصنعيات'!$N:$N,'تحميل المصنعيات'!$F:$F,AF$2,'تحميل المصنعيات'!$D:$D,AD679))</f>
        <v/>
      </c>
      <c r="AI679" s="55" t="str">
        <f t="shared" si="374"/>
        <v/>
      </c>
      <c r="AJ679" s="55" t="str">
        <f t="shared" si="389"/>
        <v/>
      </c>
      <c r="AK679" s="129" t="str">
        <f t="shared" si="400"/>
        <v/>
      </c>
      <c r="AM679" s="4" t="s">
        <v>9</v>
      </c>
      <c r="AN679" s="5">
        <v>45844</v>
      </c>
      <c r="AO679" s="6"/>
      <c r="AP679" s="6"/>
      <c r="AQ679" s="6" t="str">
        <f t="shared" si="390"/>
        <v/>
      </c>
      <c r="AR679" s="6" t="str">
        <f>IF(OR(AO679="",AP679=""),"",SUMIFS('تحميل المصنعيات'!$N:$N,'تحميل المصنعيات'!$F:$F,AP$2,'تحميل المصنعيات'!$D:$D,AN679))</f>
        <v/>
      </c>
      <c r="AS679" s="55" t="str">
        <f t="shared" si="375"/>
        <v/>
      </c>
      <c r="AT679" s="55" t="str">
        <f t="shared" si="376"/>
        <v/>
      </c>
      <c r="AU679" s="129" t="str">
        <f t="shared" si="401"/>
        <v/>
      </c>
      <c r="AW679" s="4" t="s">
        <v>9</v>
      </c>
      <c r="AX679" s="5">
        <v>45844</v>
      </c>
      <c r="AY679" s="6"/>
      <c r="AZ679" s="6"/>
      <c r="BA679" s="6" t="str">
        <f t="shared" si="391"/>
        <v/>
      </c>
      <c r="BB679" s="6" t="str">
        <f>IF(OR(AY679="",AZ679=""),"",SUMIFS('تحميل المصنعيات'!$N:$N,'تحميل المصنعيات'!$F:$F,AZ$2,'تحميل المصنعيات'!$D:$D,AX679))</f>
        <v/>
      </c>
      <c r="BC679" s="55" t="str">
        <f t="shared" si="377"/>
        <v/>
      </c>
      <c r="BD679" s="55" t="str">
        <f t="shared" si="392"/>
        <v/>
      </c>
      <c r="BE679" s="129" t="str">
        <f t="shared" si="402"/>
        <v/>
      </c>
      <c r="BG679" s="4" t="s">
        <v>9</v>
      </c>
      <c r="BH679" s="5">
        <v>45844</v>
      </c>
      <c r="BI679" s="6"/>
      <c r="BJ679" s="6"/>
      <c r="BK679" s="6" t="str">
        <f t="shared" si="393"/>
        <v/>
      </c>
      <c r="BL679" s="6" t="str">
        <f>IF(OR(BI679="",BJ679=""),"",SUMIFS('تحميل المصنعيات'!$N:$N,'تحميل المصنعيات'!$F:$F,BJ$2,'تحميل المصنعيات'!$D:$D,BH679))</f>
        <v/>
      </c>
      <c r="BM679" s="55" t="str">
        <f t="shared" si="378"/>
        <v/>
      </c>
      <c r="BN679" s="55" t="str">
        <f t="shared" si="379"/>
        <v/>
      </c>
      <c r="BO679" s="129" t="str">
        <f t="shared" si="403"/>
        <v/>
      </c>
      <c r="BQ679" s="4" t="s">
        <v>9</v>
      </c>
      <c r="BR679" s="5">
        <v>45844</v>
      </c>
      <c r="BS679" s="6"/>
      <c r="BT679" s="6"/>
      <c r="BU679" s="6" t="str">
        <f t="shared" si="394"/>
        <v/>
      </c>
      <c r="BV679" s="6" t="str">
        <f>IF(OR(BS679="",BT679=""),"",SUMIFS('تحميل المصنعيات'!$N:$N,'تحميل المصنعيات'!$F:$F,BT$2,'تحميل المصنعيات'!$D:$D,BR679))</f>
        <v/>
      </c>
      <c r="BW679" s="55" t="str">
        <f t="shared" si="380"/>
        <v/>
      </c>
      <c r="BX679" s="55" t="str">
        <f t="shared" si="395"/>
        <v/>
      </c>
      <c r="BY679" s="129" t="str">
        <f t="shared" si="404"/>
        <v/>
      </c>
      <c r="CA679" s="4" t="s">
        <v>9</v>
      </c>
      <c r="CB679" s="5">
        <v>45844</v>
      </c>
      <c r="CC679" s="6"/>
      <c r="CD679" s="6"/>
      <c r="CE679" s="6" t="str">
        <f t="shared" si="396"/>
        <v/>
      </c>
      <c r="CF679" s="6" t="str">
        <f>IF(OR(CC679="",CD679=""),"",SUMIFS('تحميل المصنعيات'!$N:$N,'تحميل المصنعيات'!$F:$F,CD$2,'تحميل المصنعيات'!$D:$D,CB679))</f>
        <v/>
      </c>
      <c r="CG679" s="55" t="str">
        <f t="shared" si="381"/>
        <v/>
      </c>
      <c r="CH679" s="55" t="str">
        <f t="shared" si="382"/>
        <v/>
      </c>
      <c r="CI679" s="129" t="str">
        <f t="shared" si="405"/>
        <v/>
      </c>
      <c r="CK679" s="4" t="s">
        <v>9</v>
      </c>
      <c r="CL679" s="5">
        <v>45844</v>
      </c>
      <c r="CM679" s="6"/>
      <c r="CN679" s="6"/>
      <c r="CO679" s="6" t="str">
        <f t="shared" si="397"/>
        <v/>
      </c>
      <c r="CP679" s="6" t="str">
        <f>IF(OR(CM679="",CN679=""),"",SUMIFS('تحميل المصنعيات'!$N:$N,'تحميل المصنعيات'!$F:$F,CN$2,'تحميل المصنعيات'!$D:$D,CL679))</f>
        <v/>
      </c>
      <c r="CQ679" s="55" t="str">
        <f t="shared" si="383"/>
        <v/>
      </c>
      <c r="CR679" s="55" t="str">
        <f t="shared" si="384"/>
        <v/>
      </c>
      <c r="CS679" s="129" t="str">
        <f t="shared" si="406"/>
        <v/>
      </c>
    </row>
    <row r="680" spans="9:97" x14ac:dyDescent="0.25">
      <c r="I680" s="4" t="s">
        <v>10</v>
      </c>
      <c r="J680" s="5">
        <v>45845</v>
      </c>
      <c r="K680" s="6"/>
      <c r="L680" s="6"/>
      <c r="M680" s="6" t="str">
        <f t="shared" si="385"/>
        <v/>
      </c>
      <c r="N680" s="6" t="str">
        <f>IF(OR(K680="",L680=""),"",SUMIFS('تحميل المصنعيات'!$N:$N,'تحميل المصنعيات'!$F:$F,L$2,'تحميل المصنعيات'!$D:$D,J680))</f>
        <v/>
      </c>
      <c r="O680" s="55" t="str">
        <f t="shared" si="371"/>
        <v/>
      </c>
      <c r="P680" s="55" t="str">
        <f t="shared" si="398"/>
        <v/>
      </c>
      <c r="Q680" s="129" t="str">
        <f t="shared" si="386"/>
        <v/>
      </c>
      <c r="S680" s="4" t="s">
        <v>10</v>
      </c>
      <c r="T680" s="5">
        <v>45845</v>
      </c>
      <c r="U680" s="6"/>
      <c r="V680" s="6"/>
      <c r="W680" s="6" t="str">
        <f t="shared" si="387"/>
        <v/>
      </c>
      <c r="X680" s="6" t="str">
        <f>IF(OR(U680="",V680=""),"",SUMIFS('تحميل المصنعيات'!$N:$N,'تحميل المصنعيات'!$F:$F,V$2,'تحميل المصنعيات'!$D:$D,T680))</f>
        <v/>
      </c>
      <c r="Y680" s="55" t="str">
        <f t="shared" si="372"/>
        <v/>
      </c>
      <c r="Z680" s="55" t="str">
        <f t="shared" si="373"/>
        <v/>
      </c>
      <c r="AA680" s="129" t="str">
        <f t="shared" si="399"/>
        <v/>
      </c>
      <c r="AC680" s="4" t="s">
        <v>10</v>
      </c>
      <c r="AD680" s="5">
        <v>45845</v>
      </c>
      <c r="AE680" s="6"/>
      <c r="AF680" s="6"/>
      <c r="AG680" s="6" t="str">
        <f t="shared" si="388"/>
        <v/>
      </c>
      <c r="AH680" s="6" t="str">
        <f>IF(OR(AE680="",AF680=""),"",SUMIFS('تحميل المصنعيات'!$N:$N,'تحميل المصنعيات'!$F:$F,AF$2,'تحميل المصنعيات'!$D:$D,AD680))</f>
        <v/>
      </c>
      <c r="AI680" s="55" t="str">
        <f t="shared" si="374"/>
        <v/>
      </c>
      <c r="AJ680" s="55" t="str">
        <f t="shared" si="389"/>
        <v/>
      </c>
      <c r="AK680" s="129" t="str">
        <f t="shared" si="400"/>
        <v/>
      </c>
      <c r="AM680" s="4" t="s">
        <v>10</v>
      </c>
      <c r="AN680" s="5">
        <v>45845</v>
      </c>
      <c r="AO680" s="6"/>
      <c r="AP680" s="6"/>
      <c r="AQ680" s="6" t="str">
        <f t="shared" si="390"/>
        <v/>
      </c>
      <c r="AR680" s="6" t="str">
        <f>IF(OR(AO680="",AP680=""),"",SUMIFS('تحميل المصنعيات'!$N:$N,'تحميل المصنعيات'!$F:$F,AP$2,'تحميل المصنعيات'!$D:$D,AN680))</f>
        <v/>
      </c>
      <c r="AS680" s="55" t="str">
        <f t="shared" si="375"/>
        <v/>
      </c>
      <c r="AT680" s="55" t="str">
        <f t="shared" si="376"/>
        <v/>
      </c>
      <c r="AU680" s="129" t="str">
        <f t="shared" si="401"/>
        <v/>
      </c>
      <c r="AW680" s="4" t="s">
        <v>10</v>
      </c>
      <c r="AX680" s="5">
        <v>45845</v>
      </c>
      <c r="AY680" s="6"/>
      <c r="AZ680" s="6"/>
      <c r="BA680" s="6" t="str">
        <f t="shared" si="391"/>
        <v/>
      </c>
      <c r="BB680" s="6" t="str">
        <f>IF(OR(AY680="",AZ680=""),"",SUMIFS('تحميل المصنعيات'!$N:$N,'تحميل المصنعيات'!$F:$F,AZ$2,'تحميل المصنعيات'!$D:$D,AX680))</f>
        <v/>
      </c>
      <c r="BC680" s="55" t="str">
        <f t="shared" si="377"/>
        <v/>
      </c>
      <c r="BD680" s="55" t="str">
        <f t="shared" si="392"/>
        <v/>
      </c>
      <c r="BE680" s="129" t="str">
        <f t="shared" si="402"/>
        <v/>
      </c>
      <c r="BG680" s="4" t="s">
        <v>10</v>
      </c>
      <c r="BH680" s="5">
        <v>45845</v>
      </c>
      <c r="BI680" s="6"/>
      <c r="BJ680" s="6"/>
      <c r="BK680" s="6" t="str">
        <f t="shared" si="393"/>
        <v/>
      </c>
      <c r="BL680" s="6" t="str">
        <f>IF(OR(BI680="",BJ680=""),"",SUMIFS('تحميل المصنعيات'!$N:$N,'تحميل المصنعيات'!$F:$F,BJ$2,'تحميل المصنعيات'!$D:$D,BH680))</f>
        <v/>
      </c>
      <c r="BM680" s="55" t="str">
        <f t="shared" si="378"/>
        <v/>
      </c>
      <c r="BN680" s="55" t="str">
        <f t="shared" si="379"/>
        <v/>
      </c>
      <c r="BO680" s="129" t="str">
        <f t="shared" si="403"/>
        <v/>
      </c>
      <c r="BQ680" s="4" t="s">
        <v>10</v>
      </c>
      <c r="BR680" s="5">
        <v>45845</v>
      </c>
      <c r="BS680" s="6"/>
      <c r="BT680" s="6"/>
      <c r="BU680" s="6" t="str">
        <f t="shared" si="394"/>
        <v/>
      </c>
      <c r="BV680" s="6" t="str">
        <f>IF(OR(BS680="",BT680=""),"",SUMIFS('تحميل المصنعيات'!$N:$N,'تحميل المصنعيات'!$F:$F,BT$2,'تحميل المصنعيات'!$D:$D,BR680))</f>
        <v/>
      </c>
      <c r="BW680" s="55" t="str">
        <f t="shared" si="380"/>
        <v/>
      </c>
      <c r="BX680" s="55" t="str">
        <f t="shared" si="395"/>
        <v/>
      </c>
      <c r="BY680" s="129" t="str">
        <f t="shared" si="404"/>
        <v/>
      </c>
      <c r="CA680" s="4" t="s">
        <v>10</v>
      </c>
      <c r="CB680" s="5">
        <v>45845</v>
      </c>
      <c r="CC680" s="6"/>
      <c r="CD680" s="6"/>
      <c r="CE680" s="6" t="str">
        <f t="shared" si="396"/>
        <v/>
      </c>
      <c r="CF680" s="6" t="str">
        <f>IF(OR(CC680="",CD680=""),"",SUMIFS('تحميل المصنعيات'!$N:$N,'تحميل المصنعيات'!$F:$F,CD$2,'تحميل المصنعيات'!$D:$D,CB680))</f>
        <v/>
      </c>
      <c r="CG680" s="55" t="str">
        <f t="shared" si="381"/>
        <v/>
      </c>
      <c r="CH680" s="55" t="str">
        <f t="shared" si="382"/>
        <v/>
      </c>
      <c r="CI680" s="129" t="str">
        <f t="shared" si="405"/>
        <v/>
      </c>
      <c r="CK680" s="4" t="s">
        <v>10</v>
      </c>
      <c r="CL680" s="5">
        <v>45845</v>
      </c>
      <c r="CM680" s="6"/>
      <c r="CN680" s="6"/>
      <c r="CO680" s="6" t="str">
        <f t="shared" si="397"/>
        <v/>
      </c>
      <c r="CP680" s="6" t="str">
        <f>IF(OR(CM680="",CN680=""),"",SUMIFS('تحميل المصنعيات'!$N:$N,'تحميل المصنعيات'!$F:$F,CN$2,'تحميل المصنعيات'!$D:$D,CL680))</f>
        <v/>
      </c>
      <c r="CQ680" s="55" t="str">
        <f t="shared" si="383"/>
        <v/>
      </c>
      <c r="CR680" s="55" t="str">
        <f t="shared" si="384"/>
        <v/>
      </c>
      <c r="CS680" s="129" t="str">
        <f t="shared" si="406"/>
        <v/>
      </c>
    </row>
    <row r="681" spans="9:97" x14ac:dyDescent="0.25">
      <c r="I681" s="4" t="s">
        <v>11</v>
      </c>
      <c r="J681" s="5">
        <v>45846</v>
      </c>
      <c r="K681" s="6"/>
      <c r="L681" s="6"/>
      <c r="M681" s="6" t="str">
        <f t="shared" si="385"/>
        <v/>
      </c>
      <c r="N681" s="6" t="str">
        <f>IF(OR(K681="",L681=""),"",SUMIFS('تحميل المصنعيات'!$N:$N,'تحميل المصنعيات'!$F:$F,L$2,'تحميل المصنعيات'!$D:$D,J681))</f>
        <v/>
      </c>
      <c r="O681" s="55" t="str">
        <f t="shared" si="371"/>
        <v/>
      </c>
      <c r="P681" s="55" t="str">
        <f t="shared" si="398"/>
        <v/>
      </c>
      <c r="Q681" s="129" t="str">
        <f t="shared" si="386"/>
        <v/>
      </c>
      <c r="S681" s="4" t="s">
        <v>11</v>
      </c>
      <c r="T681" s="5">
        <v>45846</v>
      </c>
      <c r="U681" s="6"/>
      <c r="V681" s="6"/>
      <c r="W681" s="6" t="str">
        <f t="shared" si="387"/>
        <v/>
      </c>
      <c r="X681" s="6" t="str">
        <f>IF(OR(U681="",V681=""),"",SUMIFS('تحميل المصنعيات'!$N:$N,'تحميل المصنعيات'!$F:$F,V$2,'تحميل المصنعيات'!$D:$D,T681))</f>
        <v/>
      </c>
      <c r="Y681" s="55" t="str">
        <f t="shared" si="372"/>
        <v/>
      </c>
      <c r="Z681" s="55" t="str">
        <f t="shared" si="373"/>
        <v/>
      </c>
      <c r="AA681" s="129" t="str">
        <f t="shared" si="399"/>
        <v/>
      </c>
      <c r="AC681" s="4" t="s">
        <v>11</v>
      </c>
      <c r="AD681" s="5">
        <v>45846</v>
      </c>
      <c r="AE681" s="6"/>
      <c r="AF681" s="6"/>
      <c r="AG681" s="6" t="str">
        <f t="shared" si="388"/>
        <v/>
      </c>
      <c r="AH681" s="6" t="str">
        <f>IF(OR(AE681="",AF681=""),"",SUMIFS('تحميل المصنعيات'!$N:$N,'تحميل المصنعيات'!$F:$F,AF$2,'تحميل المصنعيات'!$D:$D,AD681))</f>
        <v/>
      </c>
      <c r="AI681" s="55" t="str">
        <f t="shared" si="374"/>
        <v/>
      </c>
      <c r="AJ681" s="55" t="str">
        <f t="shared" si="389"/>
        <v/>
      </c>
      <c r="AK681" s="129" t="str">
        <f t="shared" si="400"/>
        <v/>
      </c>
      <c r="AM681" s="4" t="s">
        <v>11</v>
      </c>
      <c r="AN681" s="5">
        <v>45846</v>
      </c>
      <c r="AO681" s="6"/>
      <c r="AP681" s="6"/>
      <c r="AQ681" s="6" t="str">
        <f t="shared" si="390"/>
        <v/>
      </c>
      <c r="AR681" s="6" t="str">
        <f>IF(OR(AO681="",AP681=""),"",SUMIFS('تحميل المصنعيات'!$N:$N,'تحميل المصنعيات'!$F:$F,AP$2,'تحميل المصنعيات'!$D:$D,AN681))</f>
        <v/>
      </c>
      <c r="AS681" s="55" t="str">
        <f t="shared" si="375"/>
        <v/>
      </c>
      <c r="AT681" s="55" t="str">
        <f t="shared" si="376"/>
        <v/>
      </c>
      <c r="AU681" s="129" t="str">
        <f t="shared" si="401"/>
        <v/>
      </c>
      <c r="AW681" s="4" t="s">
        <v>11</v>
      </c>
      <c r="AX681" s="5">
        <v>45846</v>
      </c>
      <c r="AY681" s="6"/>
      <c r="AZ681" s="6"/>
      <c r="BA681" s="6" t="str">
        <f t="shared" si="391"/>
        <v/>
      </c>
      <c r="BB681" s="6" t="str">
        <f>IF(OR(AY681="",AZ681=""),"",SUMIFS('تحميل المصنعيات'!$N:$N,'تحميل المصنعيات'!$F:$F,AZ$2,'تحميل المصنعيات'!$D:$D,AX681))</f>
        <v/>
      </c>
      <c r="BC681" s="55" t="str">
        <f t="shared" si="377"/>
        <v/>
      </c>
      <c r="BD681" s="55" t="str">
        <f t="shared" si="392"/>
        <v/>
      </c>
      <c r="BE681" s="129" t="str">
        <f t="shared" si="402"/>
        <v/>
      </c>
      <c r="BG681" s="4" t="s">
        <v>11</v>
      </c>
      <c r="BH681" s="5">
        <v>45846</v>
      </c>
      <c r="BI681" s="6"/>
      <c r="BJ681" s="6"/>
      <c r="BK681" s="6" t="str">
        <f t="shared" si="393"/>
        <v/>
      </c>
      <c r="BL681" s="6" t="str">
        <f>IF(OR(BI681="",BJ681=""),"",SUMIFS('تحميل المصنعيات'!$N:$N,'تحميل المصنعيات'!$F:$F,BJ$2,'تحميل المصنعيات'!$D:$D,BH681))</f>
        <v/>
      </c>
      <c r="BM681" s="55" t="str">
        <f t="shared" si="378"/>
        <v/>
      </c>
      <c r="BN681" s="55" t="str">
        <f t="shared" si="379"/>
        <v/>
      </c>
      <c r="BO681" s="129" t="str">
        <f t="shared" si="403"/>
        <v/>
      </c>
      <c r="BQ681" s="4" t="s">
        <v>11</v>
      </c>
      <c r="BR681" s="5">
        <v>45846</v>
      </c>
      <c r="BS681" s="6"/>
      <c r="BT681" s="6"/>
      <c r="BU681" s="6" t="str">
        <f t="shared" si="394"/>
        <v/>
      </c>
      <c r="BV681" s="6" t="str">
        <f>IF(OR(BS681="",BT681=""),"",SUMIFS('تحميل المصنعيات'!$N:$N,'تحميل المصنعيات'!$F:$F,BT$2,'تحميل المصنعيات'!$D:$D,BR681))</f>
        <v/>
      </c>
      <c r="BW681" s="55" t="str">
        <f t="shared" si="380"/>
        <v/>
      </c>
      <c r="BX681" s="55" t="str">
        <f t="shared" si="395"/>
        <v/>
      </c>
      <c r="BY681" s="129" t="str">
        <f t="shared" si="404"/>
        <v/>
      </c>
      <c r="CA681" s="4" t="s">
        <v>11</v>
      </c>
      <c r="CB681" s="5">
        <v>45846</v>
      </c>
      <c r="CC681" s="6"/>
      <c r="CD681" s="6"/>
      <c r="CE681" s="6" t="str">
        <f t="shared" si="396"/>
        <v/>
      </c>
      <c r="CF681" s="6" t="str">
        <f>IF(OR(CC681="",CD681=""),"",SUMIFS('تحميل المصنعيات'!$N:$N,'تحميل المصنعيات'!$F:$F,CD$2,'تحميل المصنعيات'!$D:$D,CB681))</f>
        <v/>
      </c>
      <c r="CG681" s="55" t="str">
        <f t="shared" si="381"/>
        <v/>
      </c>
      <c r="CH681" s="55" t="str">
        <f t="shared" si="382"/>
        <v/>
      </c>
      <c r="CI681" s="129" t="str">
        <f t="shared" si="405"/>
        <v/>
      </c>
      <c r="CK681" s="4" t="s">
        <v>11</v>
      </c>
      <c r="CL681" s="5">
        <v>45846</v>
      </c>
      <c r="CM681" s="6"/>
      <c r="CN681" s="6"/>
      <c r="CO681" s="6" t="str">
        <f t="shared" si="397"/>
        <v/>
      </c>
      <c r="CP681" s="6" t="str">
        <f>IF(OR(CM681="",CN681=""),"",SUMIFS('تحميل المصنعيات'!$N:$N,'تحميل المصنعيات'!$F:$F,CN$2,'تحميل المصنعيات'!$D:$D,CL681))</f>
        <v/>
      </c>
      <c r="CQ681" s="55" t="str">
        <f t="shared" si="383"/>
        <v/>
      </c>
      <c r="CR681" s="55" t="str">
        <f t="shared" si="384"/>
        <v/>
      </c>
      <c r="CS681" s="129" t="str">
        <f t="shared" si="406"/>
        <v/>
      </c>
    </row>
    <row r="682" spans="9:97" x14ac:dyDescent="0.25">
      <c r="I682" s="4" t="s">
        <v>12</v>
      </c>
      <c r="J682" s="5">
        <v>45847</v>
      </c>
      <c r="K682" s="6"/>
      <c r="L682" s="6"/>
      <c r="M682" s="6" t="str">
        <f t="shared" si="385"/>
        <v/>
      </c>
      <c r="N682" s="6" t="str">
        <f>IF(OR(K682="",L682=""),"",SUMIFS('تحميل المصنعيات'!$N:$N,'تحميل المصنعيات'!$F:$F,L$2,'تحميل المصنعيات'!$D:$D,J682))</f>
        <v/>
      </c>
      <c r="O682" s="55" t="str">
        <f t="shared" si="371"/>
        <v/>
      </c>
      <c r="P682" s="55" t="str">
        <f t="shared" si="398"/>
        <v/>
      </c>
      <c r="Q682" s="129" t="str">
        <f t="shared" si="386"/>
        <v/>
      </c>
      <c r="S682" s="4" t="s">
        <v>12</v>
      </c>
      <c r="T682" s="5">
        <v>45847</v>
      </c>
      <c r="U682" s="6"/>
      <c r="V682" s="6"/>
      <c r="W682" s="6" t="str">
        <f t="shared" si="387"/>
        <v/>
      </c>
      <c r="X682" s="6" t="str">
        <f>IF(OR(U682="",V682=""),"",SUMIFS('تحميل المصنعيات'!$N:$N,'تحميل المصنعيات'!$F:$F,V$2,'تحميل المصنعيات'!$D:$D,T682))</f>
        <v/>
      </c>
      <c r="Y682" s="55" t="str">
        <f t="shared" si="372"/>
        <v/>
      </c>
      <c r="Z682" s="55" t="str">
        <f t="shared" si="373"/>
        <v/>
      </c>
      <c r="AA682" s="129" t="str">
        <f t="shared" si="399"/>
        <v/>
      </c>
      <c r="AC682" s="4" t="s">
        <v>12</v>
      </c>
      <c r="AD682" s="5">
        <v>45847</v>
      </c>
      <c r="AE682" s="6"/>
      <c r="AF682" s="6"/>
      <c r="AG682" s="6" t="str">
        <f t="shared" si="388"/>
        <v/>
      </c>
      <c r="AH682" s="6" t="str">
        <f>IF(OR(AE682="",AF682=""),"",SUMIFS('تحميل المصنعيات'!$N:$N,'تحميل المصنعيات'!$F:$F,AF$2,'تحميل المصنعيات'!$D:$D,AD682))</f>
        <v/>
      </c>
      <c r="AI682" s="55" t="str">
        <f t="shared" si="374"/>
        <v/>
      </c>
      <c r="AJ682" s="55" t="str">
        <f t="shared" si="389"/>
        <v/>
      </c>
      <c r="AK682" s="129" t="str">
        <f t="shared" si="400"/>
        <v/>
      </c>
      <c r="AM682" s="4" t="s">
        <v>12</v>
      </c>
      <c r="AN682" s="5">
        <v>45847</v>
      </c>
      <c r="AO682" s="6"/>
      <c r="AP682" s="6"/>
      <c r="AQ682" s="6" t="str">
        <f t="shared" si="390"/>
        <v/>
      </c>
      <c r="AR682" s="6" t="str">
        <f>IF(OR(AO682="",AP682=""),"",SUMIFS('تحميل المصنعيات'!$N:$N,'تحميل المصنعيات'!$F:$F,AP$2,'تحميل المصنعيات'!$D:$D,AN682))</f>
        <v/>
      </c>
      <c r="AS682" s="55" t="str">
        <f t="shared" si="375"/>
        <v/>
      </c>
      <c r="AT682" s="55" t="str">
        <f t="shared" si="376"/>
        <v/>
      </c>
      <c r="AU682" s="129" t="str">
        <f t="shared" si="401"/>
        <v/>
      </c>
      <c r="AW682" s="4" t="s">
        <v>12</v>
      </c>
      <c r="AX682" s="5">
        <v>45847</v>
      </c>
      <c r="AY682" s="6"/>
      <c r="AZ682" s="6"/>
      <c r="BA682" s="6" t="str">
        <f t="shared" si="391"/>
        <v/>
      </c>
      <c r="BB682" s="6" t="str">
        <f>IF(OR(AY682="",AZ682=""),"",SUMIFS('تحميل المصنعيات'!$N:$N,'تحميل المصنعيات'!$F:$F,AZ$2,'تحميل المصنعيات'!$D:$D,AX682))</f>
        <v/>
      </c>
      <c r="BC682" s="55" t="str">
        <f t="shared" si="377"/>
        <v/>
      </c>
      <c r="BD682" s="55" t="str">
        <f t="shared" si="392"/>
        <v/>
      </c>
      <c r="BE682" s="129" t="str">
        <f t="shared" si="402"/>
        <v/>
      </c>
      <c r="BG682" s="4" t="s">
        <v>12</v>
      </c>
      <c r="BH682" s="5">
        <v>45847</v>
      </c>
      <c r="BI682" s="6"/>
      <c r="BJ682" s="6"/>
      <c r="BK682" s="6" t="str">
        <f t="shared" si="393"/>
        <v/>
      </c>
      <c r="BL682" s="6" t="str">
        <f>IF(OR(BI682="",BJ682=""),"",SUMIFS('تحميل المصنعيات'!$N:$N,'تحميل المصنعيات'!$F:$F,BJ$2,'تحميل المصنعيات'!$D:$D,BH682))</f>
        <v/>
      </c>
      <c r="BM682" s="55" t="str">
        <f t="shared" si="378"/>
        <v/>
      </c>
      <c r="BN682" s="55" t="str">
        <f t="shared" si="379"/>
        <v/>
      </c>
      <c r="BO682" s="129" t="str">
        <f t="shared" si="403"/>
        <v/>
      </c>
      <c r="BQ682" s="4" t="s">
        <v>12</v>
      </c>
      <c r="BR682" s="5">
        <v>45847</v>
      </c>
      <c r="BS682" s="6"/>
      <c r="BT682" s="6"/>
      <c r="BU682" s="6" t="str">
        <f t="shared" si="394"/>
        <v/>
      </c>
      <c r="BV682" s="6" t="str">
        <f>IF(OR(BS682="",BT682=""),"",SUMIFS('تحميل المصنعيات'!$N:$N,'تحميل المصنعيات'!$F:$F,BT$2,'تحميل المصنعيات'!$D:$D,BR682))</f>
        <v/>
      </c>
      <c r="BW682" s="55" t="str">
        <f t="shared" si="380"/>
        <v/>
      </c>
      <c r="BX682" s="55" t="str">
        <f t="shared" si="395"/>
        <v/>
      </c>
      <c r="BY682" s="129" t="str">
        <f t="shared" si="404"/>
        <v/>
      </c>
      <c r="CA682" s="4" t="s">
        <v>12</v>
      </c>
      <c r="CB682" s="5">
        <v>45847</v>
      </c>
      <c r="CC682" s="6"/>
      <c r="CD682" s="6"/>
      <c r="CE682" s="6" t="str">
        <f t="shared" si="396"/>
        <v/>
      </c>
      <c r="CF682" s="6" t="str">
        <f>IF(OR(CC682="",CD682=""),"",SUMIFS('تحميل المصنعيات'!$N:$N,'تحميل المصنعيات'!$F:$F,CD$2,'تحميل المصنعيات'!$D:$D,CB682))</f>
        <v/>
      </c>
      <c r="CG682" s="55" t="str">
        <f t="shared" si="381"/>
        <v/>
      </c>
      <c r="CH682" s="55" t="str">
        <f t="shared" si="382"/>
        <v/>
      </c>
      <c r="CI682" s="129" t="str">
        <f t="shared" si="405"/>
        <v/>
      </c>
      <c r="CK682" s="4" t="s">
        <v>12</v>
      </c>
      <c r="CL682" s="5">
        <v>45847</v>
      </c>
      <c r="CM682" s="6"/>
      <c r="CN682" s="6"/>
      <c r="CO682" s="6" t="str">
        <f t="shared" si="397"/>
        <v/>
      </c>
      <c r="CP682" s="6" t="str">
        <f>IF(OR(CM682="",CN682=""),"",SUMIFS('تحميل المصنعيات'!$N:$N,'تحميل المصنعيات'!$F:$F,CN$2,'تحميل المصنعيات'!$D:$D,CL682))</f>
        <v/>
      </c>
      <c r="CQ682" s="55" t="str">
        <f t="shared" si="383"/>
        <v/>
      </c>
      <c r="CR682" s="55" t="str">
        <f t="shared" si="384"/>
        <v/>
      </c>
      <c r="CS682" s="129" t="str">
        <f t="shared" si="406"/>
        <v/>
      </c>
    </row>
    <row r="683" spans="9:97" x14ac:dyDescent="0.25">
      <c r="I683" s="4" t="s">
        <v>13</v>
      </c>
      <c r="J683" s="5">
        <v>45848</v>
      </c>
      <c r="K683" s="6"/>
      <c r="L683" s="6"/>
      <c r="M683" s="6" t="str">
        <f t="shared" si="385"/>
        <v/>
      </c>
      <c r="N683" s="6" t="str">
        <f>IF(OR(K683="",L683=""),"",SUMIFS('تحميل المصنعيات'!$N:$N,'تحميل المصنعيات'!$F:$F,L$2,'تحميل المصنعيات'!$D:$D,J683))</f>
        <v/>
      </c>
      <c r="O683" s="55" t="str">
        <f t="shared" si="371"/>
        <v/>
      </c>
      <c r="P683" s="55" t="str">
        <f t="shared" si="398"/>
        <v/>
      </c>
      <c r="Q683" s="129" t="str">
        <f t="shared" si="386"/>
        <v/>
      </c>
      <c r="S683" s="4" t="s">
        <v>13</v>
      </c>
      <c r="T683" s="5">
        <v>45848</v>
      </c>
      <c r="U683" s="6"/>
      <c r="V683" s="6"/>
      <c r="W683" s="6" t="str">
        <f t="shared" si="387"/>
        <v/>
      </c>
      <c r="X683" s="6" t="str">
        <f>IF(OR(U683="",V683=""),"",SUMIFS('تحميل المصنعيات'!$N:$N,'تحميل المصنعيات'!$F:$F,V$2,'تحميل المصنعيات'!$D:$D,T683))</f>
        <v/>
      </c>
      <c r="Y683" s="55" t="str">
        <f t="shared" si="372"/>
        <v/>
      </c>
      <c r="Z683" s="55" t="str">
        <f t="shared" si="373"/>
        <v/>
      </c>
      <c r="AA683" s="129" t="str">
        <f t="shared" si="399"/>
        <v/>
      </c>
      <c r="AC683" s="4" t="s">
        <v>13</v>
      </c>
      <c r="AD683" s="5">
        <v>45848</v>
      </c>
      <c r="AE683" s="6"/>
      <c r="AF683" s="6"/>
      <c r="AG683" s="6" t="str">
        <f t="shared" si="388"/>
        <v/>
      </c>
      <c r="AH683" s="6" t="str">
        <f>IF(OR(AE683="",AF683=""),"",SUMIFS('تحميل المصنعيات'!$N:$N,'تحميل المصنعيات'!$F:$F,AF$2,'تحميل المصنعيات'!$D:$D,AD683))</f>
        <v/>
      </c>
      <c r="AI683" s="55" t="str">
        <f t="shared" si="374"/>
        <v/>
      </c>
      <c r="AJ683" s="55" t="str">
        <f t="shared" si="389"/>
        <v/>
      </c>
      <c r="AK683" s="129" t="str">
        <f t="shared" si="400"/>
        <v/>
      </c>
      <c r="AM683" s="4" t="s">
        <v>13</v>
      </c>
      <c r="AN683" s="5">
        <v>45848</v>
      </c>
      <c r="AO683" s="6"/>
      <c r="AP683" s="6"/>
      <c r="AQ683" s="6" t="str">
        <f t="shared" si="390"/>
        <v/>
      </c>
      <c r="AR683" s="6" t="str">
        <f>IF(OR(AO683="",AP683=""),"",SUMIFS('تحميل المصنعيات'!$N:$N,'تحميل المصنعيات'!$F:$F,AP$2,'تحميل المصنعيات'!$D:$D,AN683))</f>
        <v/>
      </c>
      <c r="AS683" s="55" t="str">
        <f t="shared" si="375"/>
        <v/>
      </c>
      <c r="AT683" s="55" t="str">
        <f t="shared" si="376"/>
        <v/>
      </c>
      <c r="AU683" s="129" t="str">
        <f t="shared" si="401"/>
        <v/>
      </c>
      <c r="AW683" s="4" t="s">
        <v>13</v>
      </c>
      <c r="AX683" s="5">
        <v>45848</v>
      </c>
      <c r="AY683" s="6"/>
      <c r="AZ683" s="6"/>
      <c r="BA683" s="6" t="str">
        <f t="shared" si="391"/>
        <v/>
      </c>
      <c r="BB683" s="6" t="str">
        <f>IF(OR(AY683="",AZ683=""),"",SUMIFS('تحميل المصنعيات'!$N:$N,'تحميل المصنعيات'!$F:$F,AZ$2,'تحميل المصنعيات'!$D:$D,AX683))</f>
        <v/>
      </c>
      <c r="BC683" s="55" t="str">
        <f t="shared" si="377"/>
        <v/>
      </c>
      <c r="BD683" s="55" t="str">
        <f t="shared" si="392"/>
        <v/>
      </c>
      <c r="BE683" s="129" t="str">
        <f t="shared" si="402"/>
        <v/>
      </c>
      <c r="BG683" s="4" t="s">
        <v>13</v>
      </c>
      <c r="BH683" s="5">
        <v>45848</v>
      </c>
      <c r="BI683" s="6"/>
      <c r="BJ683" s="6"/>
      <c r="BK683" s="6" t="str">
        <f t="shared" si="393"/>
        <v/>
      </c>
      <c r="BL683" s="6" t="str">
        <f>IF(OR(BI683="",BJ683=""),"",SUMIFS('تحميل المصنعيات'!$N:$N,'تحميل المصنعيات'!$F:$F,BJ$2,'تحميل المصنعيات'!$D:$D,BH683))</f>
        <v/>
      </c>
      <c r="BM683" s="55" t="str">
        <f t="shared" si="378"/>
        <v/>
      </c>
      <c r="BN683" s="55" t="str">
        <f t="shared" si="379"/>
        <v/>
      </c>
      <c r="BO683" s="129" t="str">
        <f t="shared" si="403"/>
        <v/>
      </c>
      <c r="BQ683" s="4" t="s">
        <v>13</v>
      </c>
      <c r="BR683" s="5">
        <v>45848</v>
      </c>
      <c r="BS683" s="6"/>
      <c r="BT683" s="6"/>
      <c r="BU683" s="6" t="str">
        <f t="shared" si="394"/>
        <v/>
      </c>
      <c r="BV683" s="6" t="str">
        <f>IF(OR(BS683="",BT683=""),"",SUMIFS('تحميل المصنعيات'!$N:$N,'تحميل المصنعيات'!$F:$F,BT$2,'تحميل المصنعيات'!$D:$D,BR683))</f>
        <v/>
      </c>
      <c r="BW683" s="55" t="str">
        <f t="shared" si="380"/>
        <v/>
      </c>
      <c r="BX683" s="55" t="str">
        <f t="shared" si="395"/>
        <v/>
      </c>
      <c r="BY683" s="129" t="str">
        <f t="shared" si="404"/>
        <v/>
      </c>
      <c r="CA683" s="4" t="s">
        <v>13</v>
      </c>
      <c r="CB683" s="5">
        <v>45848</v>
      </c>
      <c r="CC683" s="6"/>
      <c r="CD683" s="6"/>
      <c r="CE683" s="6" t="str">
        <f t="shared" si="396"/>
        <v/>
      </c>
      <c r="CF683" s="6" t="str">
        <f>IF(OR(CC683="",CD683=""),"",SUMIFS('تحميل المصنعيات'!$N:$N,'تحميل المصنعيات'!$F:$F,CD$2,'تحميل المصنعيات'!$D:$D,CB683))</f>
        <v/>
      </c>
      <c r="CG683" s="55" t="str">
        <f t="shared" si="381"/>
        <v/>
      </c>
      <c r="CH683" s="55" t="str">
        <f t="shared" si="382"/>
        <v/>
      </c>
      <c r="CI683" s="129" t="str">
        <f t="shared" si="405"/>
        <v/>
      </c>
      <c r="CK683" s="4" t="s">
        <v>13</v>
      </c>
      <c r="CL683" s="5">
        <v>45848</v>
      </c>
      <c r="CM683" s="6"/>
      <c r="CN683" s="6"/>
      <c r="CO683" s="6" t="str">
        <f t="shared" si="397"/>
        <v/>
      </c>
      <c r="CP683" s="6" t="str">
        <f>IF(OR(CM683="",CN683=""),"",SUMIFS('تحميل المصنعيات'!$N:$N,'تحميل المصنعيات'!$F:$F,CN$2,'تحميل المصنعيات'!$D:$D,CL683))</f>
        <v/>
      </c>
      <c r="CQ683" s="55" t="str">
        <f t="shared" si="383"/>
        <v/>
      </c>
      <c r="CR683" s="55" t="str">
        <f t="shared" si="384"/>
        <v/>
      </c>
      <c r="CS683" s="129" t="str">
        <f t="shared" si="406"/>
        <v/>
      </c>
    </row>
    <row r="684" spans="9:97" x14ac:dyDescent="0.25">
      <c r="I684" s="132" t="s">
        <v>30</v>
      </c>
      <c r="J684" s="133">
        <v>45849</v>
      </c>
      <c r="K684" s="134"/>
      <c r="L684" s="134"/>
      <c r="M684" s="134" t="str">
        <f t="shared" si="385"/>
        <v/>
      </c>
      <c r="N684" s="134" t="str">
        <f>IF(OR(K684="",L684=""),"",SUMIFS('تحميل المصنعيات'!$N:$N,'تحميل المصنعيات'!$F:$F,L$2,'تحميل المصنعيات'!$D:$D,J684))</f>
        <v/>
      </c>
      <c r="O684" s="135" t="str">
        <f t="shared" si="371"/>
        <v/>
      </c>
      <c r="P684" s="135" t="str">
        <f t="shared" si="398"/>
        <v/>
      </c>
      <c r="Q684" s="132" t="str">
        <f t="shared" si="386"/>
        <v/>
      </c>
      <c r="S684" s="132" t="s">
        <v>30</v>
      </c>
      <c r="T684" s="133">
        <v>45849</v>
      </c>
      <c r="U684" s="134"/>
      <c r="V684" s="134"/>
      <c r="W684" s="134" t="str">
        <f t="shared" si="387"/>
        <v/>
      </c>
      <c r="X684" s="134" t="str">
        <f>IF(OR(U684="",V684=""),"",SUMIFS('تحميل المصنعيات'!$N:$N,'تحميل المصنعيات'!$F:$F,V$2,'تحميل المصنعيات'!$D:$D,T684))</f>
        <v/>
      </c>
      <c r="Y684" s="135" t="str">
        <f t="shared" si="372"/>
        <v/>
      </c>
      <c r="Z684" s="135" t="str">
        <f t="shared" si="373"/>
        <v/>
      </c>
      <c r="AA684" s="132" t="str">
        <f t="shared" si="399"/>
        <v/>
      </c>
      <c r="AC684" s="132" t="s">
        <v>30</v>
      </c>
      <c r="AD684" s="133">
        <v>45849</v>
      </c>
      <c r="AE684" s="134"/>
      <c r="AF684" s="134"/>
      <c r="AG684" s="134" t="str">
        <f t="shared" si="388"/>
        <v/>
      </c>
      <c r="AH684" s="134" t="str">
        <f>IF(OR(AE684="",AF684=""),"",SUMIFS('تحميل المصنعيات'!$N:$N,'تحميل المصنعيات'!$F:$F,AF$2,'تحميل المصنعيات'!$D:$D,AD684))</f>
        <v/>
      </c>
      <c r="AI684" s="135" t="str">
        <f t="shared" si="374"/>
        <v/>
      </c>
      <c r="AJ684" s="135" t="str">
        <f t="shared" si="389"/>
        <v/>
      </c>
      <c r="AK684" s="132" t="str">
        <f t="shared" si="400"/>
        <v/>
      </c>
      <c r="AM684" s="132" t="s">
        <v>30</v>
      </c>
      <c r="AN684" s="133">
        <v>45849</v>
      </c>
      <c r="AO684" s="134"/>
      <c r="AP684" s="134"/>
      <c r="AQ684" s="134" t="str">
        <f t="shared" si="390"/>
        <v/>
      </c>
      <c r="AR684" s="134" t="str">
        <f>IF(OR(AO684="",AP684=""),"",SUMIFS('تحميل المصنعيات'!$N:$N,'تحميل المصنعيات'!$F:$F,AP$2,'تحميل المصنعيات'!$D:$D,AN684))</f>
        <v/>
      </c>
      <c r="AS684" s="135" t="str">
        <f t="shared" si="375"/>
        <v/>
      </c>
      <c r="AT684" s="135" t="str">
        <f t="shared" si="376"/>
        <v/>
      </c>
      <c r="AU684" s="132" t="str">
        <f t="shared" si="401"/>
        <v/>
      </c>
      <c r="AW684" s="132" t="s">
        <v>30</v>
      </c>
      <c r="AX684" s="133">
        <v>45849</v>
      </c>
      <c r="AY684" s="134"/>
      <c r="AZ684" s="134"/>
      <c r="BA684" s="134" t="str">
        <f t="shared" si="391"/>
        <v/>
      </c>
      <c r="BB684" s="134" t="str">
        <f>IF(OR(AY684="",AZ684=""),"",SUMIFS('تحميل المصنعيات'!$N:$N,'تحميل المصنعيات'!$F:$F,AZ$2,'تحميل المصنعيات'!$D:$D,AX684))</f>
        <v/>
      </c>
      <c r="BC684" s="135" t="str">
        <f t="shared" si="377"/>
        <v/>
      </c>
      <c r="BD684" s="135" t="str">
        <f t="shared" si="392"/>
        <v/>
      </c>
      <c r="BE684" s="132" t="str">
        <f t="shared" si="402"/>
        <v/>
      </c>
      <c r="BG684" s="132" t="s">
        <v>30</v>
      </c>
      <c r="BH684" s="133">
        <v>45849</v>
      </c>
      <c r="BI684" s="134"/>
      <c r="BJ684" s="134"/>
      <c r="BK684" s="134" t="str">
        <f t="shared" si="393"/>
        <v/>
      </c>
      <c r="BL684" s="134" t="str">
        <f>IF(OR(BI684="",BJ684=""),"",SUMIFS('تحميل المصنعيات'!$N:$N,'تحميل المصنعيات'!$F:$F,BJ$2,'تحميل المصنعيات'!$D:$D,BH684))</f>
        <v/>
      </c>
      <c r="BM684" s="135" t="str">
        <f t="shared" si="378"/>
        <v/>
      </c>
      <c r="BN684" s="135" t="str">
        <f t="shared" si="379"/>
        <v/>
      </c>
      <c r="BO684" s="132" t="str">
        <f t="shared" si="403"/>
        <v/>
      </c>
      <c r="BQ684" s="132" t="s">
        <v>30</v>
      </c>
      <c r="BR684" s="133">
        <v>45849</v>
      </c>
      <c r="BS684" s="134"/>
      <c r="BT684" s="134"/>
      <c r="BU684" s="134" t="str">
        <f t="shared" si="394"/>
        <v/>
      </c>
      <c r="BV684" s="134" t="str">
        <f>IF(OR(BS684="",BT684=""),"",SUMIFS('تحميل المصنعيات'!$N:$N,'تحميل المصنعيات'!$F:$F,BT$2,'تحميل المصنعيات'!$D:$D,BR684))</f>
        <v/>
      </c>
      <c r="BW684" s="135" t="str">
        <f t="shared" si="380"/>
        <v/>
      </c>
      <c r="BX684" s="135" t="str">
        <f t="shared" si="395"/>
        <v/>
      </c>
      <c r="BY684" s="132" t="str">
        <f t="shared" si="404"/>
        <v/>
      </c>
      <c r="CA684" s="132" t="s">
        <v>30</v>
      </c>
      <c r="CB684" s="133">
        <v>45849</v>
      </c>
      <c r="CC684" s="134"/>
      <c r="CD684" s="134"/>
      <c r="CE684" s="134" t="str">
        <f t="shared" si="396"/>
        <v/>
      </c>
      <c r="CF684" s="134" t="str">
        <f>IF(OR(CC684="",CD684=""),"",SUMIFS('تحميل المصنعيات'!$N:$N,'تحميل المصنعيات'!$F:$F,CD$2,'تحميل المصنعيات'!$D:$D,CB684))</f>
        <v/>
      </c>
      <c r="CG684" s="135" t="str">
        <f t="shared" si="381"/>
        <v/>
      </c>
      <c r="CH684" s="135" t="str">
        <f t="shared" si="382"/>
        <v/>
      </c>
      <c r="CI684" s="132" t="str">
        <f t="shared" si="405"/>
        <v/>
      </c>
      <c r="CK684" s="132" t="s">
        <v>30</v>
      </c>
      <c r="CL684" s="133">
        <v>45849</v>
      </c>
      <c r="CM684" s="134"/>
      <c r="CN684" s="134"/>
      <c r="CO684" s="134" t="str">
        <f t="shared" si="397"/>
        <v/>
      </c>
      <c r="CP684" s="134" t="str">
        <f>IF(OR(CM684="",CN684=""),"",SUMIFS('تحميل المصنعيات'!$N:$N,'تحميل المصنعيات'!$F:$F,CN$2,'تحميل المصنعيات'!$D:$D,CL684))</f>
        <v/>
      </c>
      <c r="CQ684" s="135" t="str">
        <f t="shared" si="383"/>
        <v/>
      </c>
      <c r="CR684" s="135" t="str">
        <f t="shared" si="384"/>
        <v/>
      </c>
      <c r="CS684" s="132" t="str">
        <f t="shared" si="406"/>
        <v/>
      </c>
    </row>
    <row r="685" spans="9:97" x14ac:dyDescent="0.25">
      <c r="I685" s="4" t="s">
        <v>8</v>
      </c>
      <c r="J685" s="5">
        <v>45850</v>
      </c>
      <c r="K685" s="6"/>
      <c r="L685" s="6"/>
      <c r="M685" s="6" t="str">
        <f t="shared" si="385"/>
        <v/>
      </c>
      <c r="N685" s="6" t="str">
        <f>IF(OR(K685="",L685=""),"",SUMIFS('تحميل المصنعيات'!$N:$N,'تحميل المصنعيات'!$F:$F,L$2,'تحميل المصنعيات'!$D:$D,J685))</f>
        <v/>
      </c>
      <c r="O685" s="55" t="str">
        <f t="shared" si="371"/>
        <v/>
      </c>
      <c r="P685" s="55" t="str">
        <f t="shared" si="398"/>
        <v/>
      </c>
      <c r="Q685" s="129" t="str">
        <f t="shared" si="386"/>
        <v/>
      </c>
      <c r="S685" s="4" t="s">
        <v>8</v>
      </c>
      <c r="T685" s="5">
        <v>45850</v>
      </c>
      <c r="U685" s="6"/>
      <c r="V685" s="6"/>
      <c r="W685" s="6" t="str">
        <f t="shared" si="387"/>
        <v/>
      </c>
      <c r="X685" s="6" t="str">
        <f>IF(OR(U685="",V685=""),"",SUMIFS('تحميل المصنعيات'!$N:$N,'تحميل المصنعيات'!$F:$F,V$2,'تحميل المصنعيات'!$D:$D,T685))</f>
        <v/>
      </c>
      <c r="Y685" s="55" t="str">
        <f t="shared" si="372"/>
        <v/>
      </c>
      <c r="Z685" s="55" t="str">
        <f t="shared" si="373"/>
        <v/>
      </c>
      <c r="AA685" s="129" t="str">
        <f t="shared" si="399"/>
        <v/>
      </c>
      <c r="AC685" s="4" t="s">
        <v>8</v>
      </c>
      <c r="AD685" s="5">
        <v>45850</v>
      </c>
      <c r="AE685" s="6"/>
      <c r="AF685" s="6"/>
      <c r="AG685" s="6" t="str">
        <f t="shared" si="388"/>
        <v/>
      </c>
      <c r="AH685" s="6" t="str">
        <f>IF(OR(AE685="",AF685=""),"",SUMIFS('تحميل المصنعيات'!$N:$N,'تحميل المصنعيات'!$F:$F,AF$2,'تحميل المصنعيات'!$D:$D,AD685))</f>
        <v/>
      </c>
      <c r="AI685" s="55" t="str">
        <f t="shared" si="374"/>
        <v/>
      </c>
      <c r="AJ685" s="55" t="str">
        <f t="shared" si="389"/>
        <v/>
      </c>
      <c r="AK685" s="129" t="str">
        <f t="shared" si="400"/>
        <v/>
      </c>
      <c r="AM685" s="4" t="s">
        <v>8</v>
      </c>
      <c r="AN685" s="5">
        <v>45850</v>
      </c>
      <c r="AO685" s="6"/>
      <c r="AP685" s="6"/>
      <c r="AQ685" s="6" t="str">
        <f t="shared" si="390"/>
        <v/>
      </c>
      <c r="AR685" s="6" t="str">
        <f>IF(OR(AO685="",AP685=""),"",SUMIFS('تحميل المصنعيات'!$N:$N,'تحميل المصنعيات'!$F:$F,AP$2,'تحميل المصنعيات'!$D:$D,AN685))</f>
        <v/>
      </c>
      <c r="AS685" s="55" t="str">
        <f t="shared" si="375"/>
        <v/>
      </c>
      <c r="AT685" s="55" t="str">
        <f t="shared" si="376"/>
        <v/>
      </c>
      <c r="AU685" s="129" t="str">
        <f t="shared" si="401"/>
        <v/>
      </c>
      <c r="AW685" s="4" t="s">
        <v>8</v>
      </c>
      <c r="AX685" s="5">
        <v>45850</v>
      </c>
      <c r="AY685" s="6"/>
      <c r="AZ685" s="6"/>
      <c r="BA685" s="6" t="str">
        <f t="shared" si="391"/>
        <v/>
      </c>
      <c r="BB685" s="6" t="str">
        <f>IF(OR(AY685="",AZ685=""),"",SUMIFS('تحميل المصنعيات'!$N:$N,'تحميل المصنعيات'!$F:$F,AZ$2,'تحميل المصنعيات'!$D:$D,AX685))</f>
        <v/>
      </c>
      <c r="BC685" s="55" t="str">
        <f t="shared" si="377"/>
        <v/>
      </c>
      <c r="BD685" s="55" t="str">
        <f t="shared" si="392"/>
        <v/>
      </c>
      <c r="BE685" s="129" t="str">
        <f t="shared" si="402"/>
        <v/>
      </c>
      <c r="BG685" s="4" t="s">
        <v>8</v>
      </c>
      <c r="BH685" s="5">
        <v>45850</v>
      </c>
      <c r="BI685" s="6"/>
      <c r="BJ685" s="6"/>
      <c r="BK685" s="6" t="str">
        <f t="shared" si="393"/>
        <v/>
      </c>
      <c r="BL685" s="6" t="str">
        <f>IF(OR(BI685="",BJ685=""),"",SUMIFS('تحميل المصنعيات'!$N:$N,'تحميل المصنعيات'!$F:$F,BJ$2,'تحميل المصنعيات'!$D:$D,BH685))</f>
        <v/>
      </c>
      <c r="BM685" s="55" t="str">
        <f t="shared" si="378"/>
        <v/>
      </c>
      <c r="BN685" s="55" t="str">
        <f t="shared" si="379"/>
        <v/>
      </c>
      <c r="BO685" s="129" t="str">
        <f t="shared" si="403"/>
        <v/>
      </c>
      <c r="BQ685" s="4" t="s">
        <v>8</v>
      </c>
      <c r="BR685" s="5">
        <v>45850</v>
      </c>
      <c r="BS685" s="6"/>
      <c r="BT685" s="6"/>
      <c r="BU685" s="6" t="str">
        <f t="shared" si="394"/>
        <v/>
      </c>
      <c r="BV685" s="6" t="str">
        <f>IF(OR(BS685="",BT685=""),"",SUMIFS('تحميل المصنعيات'!$N:$N,'تحميل المصنعيات'!$F:$F,BT$2,'تحميل المصنعيات'!$D:$D,BR685))</f>
        <v/>
      </c>
      <c r="BW685" s="55" t="str">
        <f t="shared" si="380"/>
        <v/>
      </c>
      <c r="BX685" s="55" t="str">
        <f t="shared" si="395"/>
        <v/>
      </c>
      <c r="BY685" s="129" t="str">
        <f t="shared" si="404"/>
        <v/>
      </c>
      <c r="CA685" s="4" t="s">
        <v>8</v>
      </c>
      <c r="CB685" s="5">
        <v>45850</v>
      </c>
      <c r="CC685" s="6"/>
      <c r="CD685" s="6"/>
      <c r="CE685" s="6" t="str">
        <f t="shared" si="396"/>
        <v/>
      </c>
      <c r="CF685" s="6" t="str">
        <f>IF(OR(CC685="",CD685=""),"",SUMIFS('تحميل المصنعيات'!$N:$N,'تحميل المصنعيات'!$F:$F,CD$2,'تحميل المصنعيات'!$D:$D,CB685))</f>
        <v/>
      </c>
      <c r="CG685" s="55" t="str">
        <f t="shared" si="381"/>
        <v/>
      </c>
      <c r="CH685" s="55" t="str">
        <f t="shared" si="382"/>
        <v/>
      </c>
      <c r="CI685" s="129" t="str">
        <f t="shared" si="405"/>
        <v/>
      </c>
      <c r="CK685" s="4" t="s">
        <v>8</v>
      </c>
      <c r="CL685" s="5">
        <v>45850</v>
      </c>
      <c r="CM685" s="6"/>
      <c r="CN685" s="6"/>
      <c r="CO685" s="6" t="str">
        <f t="shared" si="397"/>
        <v/>
      </c>
      <c r="CP685" s="6" t="str">
        <f>IF(OR(CM685="",CN685=""),"",SUMIFS('تحميل المصنعيات'!$N:$N,'تحميل المصنعيات'!$F:$F,CN$2,'تحميل المصنعيات'!$D:$D,CL685))</f>
        <v/>
      </c>
      <c r="CQ685" s="55" t="str">
        <f t="shared" si="383"/>
        <v/>
      </c>
      <c r="CR685" s="55" t="str">
        <f t="shared" si="384"/>
        <v/>
      </c>
      <c r="CS685" s="129" t="str">
        <f t="shared" si="406"/>
        <v/>
      </c>
    </row>
    <row r="686" spans="9:97" x14ac:dyDescent="0.25">
      <c r="I686" s="4" t="s">
        <v>9</v>
      </c>
      <c r="J686" s="5">
        <v>45851</v>
      </c>
      <c r="K686" s="6"/>
      <c r="L686" s="6"/>
      <c r="M686" s="6" t="str">
        <f t="shared" si="385"/>
        <v/>
      </c>
      <c r="N686" s="6" t="str">
        <f>IF(OR(K686="",L686=""),"",SUMIFS('تحميل المصنعيات'!$N:$N,'تحميل المصنعيات'!$F:$F,L$2,'تحميل المصنعيات'!$D:$D,J686))</f>
        <v/>
      </c>
      <c r="O686" s="55" t="str">
        <f t="shared" si="371"/>
        <v/>
      </c>
      <c r="P686" s="55" t="str">
        <f t="shared" si="398"/>
        <v/>
      </c>
      <c r="Q686" s="129" t="str">
        <f t="shared" si="386"/>
        <v/>
      </c>
      <c r="S686" s="4" t="s">
        <v>9</v>
      </c>
      <c r="T686" s="5">
        <v>45851</v>
      </c>
      <c r="U686" s="6"/>
      <c r="V686" s="6"/>
      <c r="W686" s="6" t="str">
        <f t="shared" si="387"/>
        <v/>
      </c>
      <c r="X686" s="6" t="str">
        <f>IF(OR(U686="",V686=""),"",SUMIFS('تحميل المصنعيات'!$N:$N,'تحميل المصنعيات'!$F:$F,V$2,'تحميل المصنعيات'!$D:$D,T686))</f>
        <v/>
      </c>
      <c r="Y686" s="55" t="str">
        <f t="shared" si="372"/>
        <v/>
      </c>
      <c r="Z686" s="55" t="str">
        <f t="shared" si="373"/>
        <v/>
      </c>
      <c r="AA686" s="129" t="str">
        <f t="shared" si="399"/>
        <v/>
      </c>
      <c r="AC686" s="4" t="s">
        <v>9</v>
      </c>
      <c r="AD686" s="5">
        <v>45851</v>
      </c>
      <c r="AE686" s="6"/>
      <c r="AF686" s="6"/>
      <c r="AG686" s="6" t="str">
        <f t="shared" si="388"/>
        <v/>
      </c>
      <c r="AH686" s="6" t="str">
        <f>IF(OR(AE686="",AF686=""),"",SUMIFS('تحميل المصنعيات'!$N:$N,'تحميل المصنعيات'!$F:$F,AF$2,'تحميل المصنعيات'!$D:$D,AD686))</f>
        <v/>
      </c>
      <c r="AI686" s="55" t="str">
        <f t="shared" si="374"/>
        <v/>
      </c>
      <c r="AJ686" s="55" t="str">
        <f t="shared" si="389"/>
        <v/>
      </c>
      <c r="AK686" s="129" t="str">
        <f t="shared" si="400"/>
        <v/>
      </c>
      <c r="AM686" s="4" t="s">
        <v>9</v>
      </c>
      <c r="AN686" s="5">
        <v>45851</v>
      </c>
      <c r="AO686" s="6"/>
      <c r="AP686" s="6"/>
      <c r="AQ686" s="6" t="str">
        <f t="shared" si="390"/>
        <v/>
      </c>
      <c r="AR686" s="6" t="str">
        <f>IF(OR(AO686="",AP686=""),"",SUMIFS('تحميل المصنعيات'!$N:$N,'تحميل المصنعيات'!$F:$F,AP$2,'تحميل المصنعيات'!$D:$D,AN686))</f>
        <v/>
      </c>
      <c r="AS686" s="55" t="str">
        <f t="shared" si="375"/>
        <v/>
      </c>
      <c r="AT686" s="55" t="str">
        <f t="shared" si="376"/>
        <v/>
      </c>
      <c r="AU686" s="129" t="str">
        <f t="shared" si="401"/>
        <v/>
      </c>
      <c r="AW686" s="4" t="s">
        <v>9</v>
      </c>
      <c r="AX686" s="5">
        <v>45851</v>
      </c>
      <c r="AY686" s="6"/>
      <c r="AZ686" s="6"/>
      <c r="BA686" s="6" t="str">
        <f t="shared" si="391"/>
        <v/>
      </c>
      <c r="BB686" s="6" t="str">
        <f>IF(OR(AY686="",AZ686=""),"",SUMIFS('تحميل المصنعيات'!$N:$N,'تحميل المصنعيات'!$F:$F,AZ$2,'تحميل المصنعيات'!$D:$D,AX686))</f>
        <v/>
      </c>
      <c r="BC686" s="55" t="str">
        <f t="shared" si="377"/>
        <v/>
      </c>
      <c r="BD686" s="55" t="str">
        <f t="shared" si="392"/>
        <v/>
      </c>
      <c r="BE686" s="129" t="str">
        <f t="shared" si="402"/>
        <v/>
      </c>
      <c r="BG686" s="4" t="s">
        <v>9</v>
      </c>
      <c r="BH686" s="5">
        <v>45851</v>
      </c>
      <c r="BI686" s="6"/>
      <c r="BJ686" s="6"/>
      <c r="BK686" s="6" t="str">
        <f t="shared" si="393"/>
        <v/>
      </c>
      <c r="BL686" s="6" t="str">
        <f>IF(OR(BI686="",BJ686=""),"",SUMIFS('تحميل المصنعيات'!$N:$N,'تحميل المصنعيات'!$F:$F,BJ$2,'تحميل المصنعيات'!$D:$D,BH686))</f>
        <v/>
      </c>
      <c r="BM686" s="55" t="str">
        <f t="shared" si="378"/>
        <v/>
      </c>
      <c r="BN686" s="55" t="str">
        <f t="shared" si="379"/>
        <v/>
      </c>
      <c r="BO686" s="129" t="str">
        <f t="shared" si="403"/>
        <v/>
      </c>
      <c r="BQ686" s="4" t="s">
        <v>9</v>
      </c>
      <c r="BR686" s="5">
        <v>45851</v>
      </c>
      <c r="BS686" s="6"/>
      <c r="BT686" s="6"/>
      <c r="BU686" s="6" t="str">
        <f t="shared" si="394"/>
        <v/>
      </c>
      <c r="BV686" s="6" t="str">
        <f>IF(OR(BS686="",BT686=""),"",SUMIFS('تحميل المصنعيات'!$N:$N,'تحميل المصنعيات'!$F:$F,BT$2,'تحميل المصنعيات'!$D:$D,BR686))</f>
        <v/>
      </c>
      <c r="BW686" s="55" t="str">
        <f t="shared" si="380"/>
        <v/>
      </c>
      <c r="BX686" s="55" t="str">
        <f t="shared" si="395"/>
        <v/>
      </c>
      <c r="BY686" s="129" t="str">
        <f t="shared" si="404"/>
        <v/>
      </c>
      <c r="CA686" s="4" t="s">
        <v>9</v>
      </c>
      <c r="CB686" s="5">
        <v>45851</v>
      </c>
      <c r="CC686" s="6"/>
      <c r="CD686" s="6"/>
      <c r="CE686" s="6" t="str">
        <f t="shared" si="396"/>
        <v/>
      </c>
      <c r="CF686" s="6" t="str">
        <f>IF(OR(CC686="",CD686=""),"",SUMIFS('تحميل المصنعيات'!$N:$N,'تحميل المصنعيات'!$F:$F,CD$2,'تحميل المصنعيات'!$D:$D,CB686))</f>
        <v/>
      </c>
      <c r="CG686" s="55" t="str">
        <f t="shared" si="381"/>
        <v/>
      </c>
      <c r="CH686" s="55" t="str">
        <f t="shared" si="382"/>
        <v/>
      </c>
      <c r="CI686" s="129" t="str">
        <f t="shared" si="405"/>
        <v/>
      </c>
      <c r="CK686" s="4" t="s">
        <v>9</v>
      </c>
      <c r="CL686" s="5">
        <v>45851</v>
      </c>
      <c r="CM686" s="6"/>
      <c r="CN686" s="6"/>
      <c r="CO686" s="6" t="str">
        <f t="shared" si="397"/>
        <v/>
      </c>
      <c r="CP686" s="6" t="str">
        <f>IF(OR(CM686="",CN686=""),"",SUMIFS('تحميل المصنعيات'!$N:$N,'تحميل المصنعيات'!$F:$F,CN$2,'تحميل المصنعيات'!$D:$D,CL686))</f>
        <v/>
      </c>
      <c r="CQ686" s="55" t="str">
        <f t="shared" si="383"/>
        <v/>
      </c>
      <c r="CR686" s="55" t="str">
        <f t="shared" si="384"/>
        <v/>
      </c>
      <c r="CS686" s="129" t="str">
        <f t="shared" si="406"/>
        <v/>
      </c>
    </row>
    <row r="687" spans="9:97" x14ac:dyDescent="0.25">
      <c r="I687" s="4" t="s">
        <v>10</v>
      </c>
      <c r="J687" s="5">
        <v>45852</v>
      </c>
      <c r="K687" s="6"/>
      <c r="L687" s="6"/>
      <c r="M687" s="6" t="str">
        <f t="shared" si="385"/>
        <v/>
      </c>
      <c r="N687" s="6" t="str">
        <f>IF(OR(K687="",L687=""),"",SUMIFS('تحميل المصنعيات'!$N:$N,'تحميل المصنعيات'!$F:$F,L$2,'تحميل المصنعيات'!$D:$D,J687))</f>
        <v/>
      </c>
      <c r="O687" s="55" t="str">
        <f t="shared" si="371"/>
        <v/>
      </c>
      <c r="P687" s="55" t="str">
        <f t="shared" si="398"/>
        <v/>
      </c>
      <c r="Q687" s="129" t="str">
        <f t="shared" si="386"/>
        <v/>
      </c>
      <c r="S687" s="4" t="s">
        <v>10</v>
      </c>
      <c r="T687" s="5">
        <v>45852</v>
      </c>
      <c r="U687" s="6"/>
      <c r="V687" s="6"/>
      <c r="W687" s="6" t="str">
        <f t="shared" si="387"/>
        <v/>
      </c>
      <c r="X687" s="6" t="str">
        <f>IF(OR(U687="",V687=""),"",SUMIFS('تحميل المصنعيات'!$N:$N,'تحميل المصنعيات'!$F:$F,V$2,'تحميل المصنعيات'!$D:$D,T687))</f>
        <v/>
      </c>
      <c r="Y687" s="55" t="str">
        <f t="shared" si="372"/>
        <v/>
      </c>
      <c r="Z687" s="55" t="str">
        <f t="shared" si="373"/>
        <v/>
      </c>
      <c r="AA687" s="129" t="str">
        <f t="shared" si="399"/>
        <v/>
      </c>
      <c r="AC687" s="4" t="s">
        <v>10</v>
      </c>
      <c r="AD687" s="5">
        <v>45852</v>
      </c>
      <c r="AE687" s="6"/>
      <c r="AF687" s="6"/>
      <c r="AG687" s="6" t="str">
        <f t="shared" si="388"/>
        <v/>
      </c>
      <c r="AH687" s="6" t="str">
        <f>IF(OR(AE687="",AF687=""),"",SUMIFS('تحميل المصنعيات'!$N:$N,'تحميل المصنعيات'!$F:$F,AF$2,'تحميل المصنعيات'!$D:$D,AD687))</f>
        <v/>
      </c>
      <c r="AI687" s="55" t="str">
        <f t="shared" si="374"/>
        <v/>
      </c>
      <c r="AJ687" s="55" t="str">
        <f t="shared" si="389"/>
        <v/>
      </c>
      <c r="AK687" s="129" t="str">
        <f t="shared" si="400"/>
        <v/>
      </c>
      <c r="AM687" s="4" t="s">
        <v>10</v>
      </c>
      <c r="AN687" s="5">
        <v>45852</v>
      </c>
      <c r="AO687" s="6"/>
      <c r="AP687" s="6"/>
      <c r="AQ687" s="6" t="str">
        <f t="shared" si="390"/>
        <v/>
      </c>
      <c r="AR687" s="6" t="str">
        <f>IF(OR(AO687="",AP687=""),"",SUMIFS('تحميل المصنعيات'!$N:$N,'تحميل المصنعيات'!$F:$F,AP$2,'تحميل المصنعيات'!$D:$D,AN687))</f>
        <v/>
      </c>
      <c r="AS687" s="55" t="str">
        <f t="shared" si="375"/>
        <v/>
      </c>
      <c r="AT687" s="55" t="str">
        <f t="shared" si="376"/>
        <v/>
      </c>
      <c r="AU687" s="129" t="str">
        <f t="shared" si="401"/>
        <v/>
      </c>
      <c r="AW687" s="4" t="s">
        <v>10</v>
      </c>
      <c r="AX687" s="5">
        <v>45852</v>
      </c>
      <c r="AY687" s="6"/>
      <c r="AZ687" s="6"/>
      <c r="BA687" s="6" t="str">
        <f t="shared" si="391"/>
        <v/>
      </c>
      <c r="BB687" s="6" t="str">
        <f>IF(OR(AY687="",AZ687=""),"",SUMIFS('تحميل المصنعيات'!$N:$N,'تحميل المصنعيات'!$F:$F,AZ$2,'تحميل المصنعيات'!$D:$D,AX687))</f>
        <v/>
      </c>
      <c r="BC687" s="55" t="str">
        <f t="shared" si="377"/>
        <v/>
      </c>
      <c r="BD687" s="55" t="str">
        <f t="shared" si="392"/>
        <v/>
      </c>
      <c r="BE687" s="129" t="str">
        <f t="shared" si="402"/>
        <v/>
      </c>
      <c r="BG687" s="4" t="s">
        <v>10</v>
      </c>
      <c r="BH687" s="5">
        <v>45852</v>
      </c>
      <c r="BI687" s="6"/>
      <c r="BJ687" s="6"/>
      <c r="BK687" s="6" t="str">
        <f t="shared" si="393"/>
        <v/>
      </c>
      <c r="BL687" s="6" t="str">
        <f>IF(OR(BI687="",BJ687=""),"",SUMIFS('تحميل المصنعيات'!$N:$N,'تحميل المصنعيات'!$F:$F,BJ$2,'تحميل المصنعيات'!$D:$D,BH687))</f>
        <v/>
      </c>
      <c r="BM687" s="55" t="str">
        <f t="shared" si="378"/>
        <v/>
      </c>
      <c r="BN687" s="55" t="str">
        <f t="shared" si="379"/>
        <v/>
      </c>
      <c r="BO687" s="129" t="str">
        <f t="shared" si="403"/>
        <v/>
      </c>
      <c r="BQ687" s="4" t="s">
        <v>10</v>
      </c>
      <c r="BR687" s="5">
        <v>45852</v>
      </c>
      <c r="BS687" s="6"/>
      <c r="BT687" s="6"/>
      <c r="BU687" s="6" t="str">
        <f t="shared" si="394"/>
        <v/>
      </c>
      <c r="BV687" s="6" t="str">
        <f>IF(OR(BS687="",BT687=""),"",SUMIFS('تحميل المصنعيات'!$N:$N,'تحميل المصنعيات'!$F:$F,BT$2,'تحميل المصنعيات'!$D:$D,BR687))</f>
        <v/>
      </c>
      <c r="BW687" s="55" t="str">
        <f t="shared" si="380"/>
        <v/>
      </c>
      <c r="BX687" s="55" t="str">
        <f t="shared" si="395"/>
        <v/>
      </c>
      <c r="BY687" s="129" t="str">
        <f t="shared" si="404"/>
        <v/>
      </c>
      <c r="CA687" s="4" t="s">
        <v>10</v>
      </c>
      <c r="CB687" s="5">
        <v>45852</v>
      </c>
      <c r="CC687" s="6"/>
      <c r="CD687" s="6"/>
      <c r="CE687" s="6" t="str">
        <f t="shared" si="396"/>
        <v/>
      </c>
      <c r="CF687" s="6" t="str">
        <f>IF(OR(CC687="",CD687=""),"",SUMIFS('تحميل المصنعيات'!$N:$N,'تحميل المصنعيات'!$F:$F,CD$2,'تحميل المصنعيات'!$D:$D,CB687))</f>
        <v/>
      </c>
      <c r="CG687" s="55" t="str">
        <f t="shared" si="381"/>
        <v/>
      </c>
      <c r="CH687" s="55" t="str">
        <f t="shared" si="382"/>
        <v/>
      </c>
      <c r="CI687" s="129" t="str">
        <f t="shared" si="405"/>
        <v/>
      </c>
      <c r="CK687" s="4" t="s">
        <v>10</v>
      </c>
      <c r="CL687" s="5">
        <v>45852</v>
      </c>
      <c r="CM687" s="6"/>
      <c r="CN687" s="6"/>
      <c r="CO687" s="6" t="str">
        <f t="shared" si="397"/>
        <v/>
      </c>
      <c r="CP687" s="6" t="str">
        <f>IF(OR(CM687="",CN687=""),"",SUMIFS('تحميل المصنعيات'!$N:$N,'تحميل المصنعيات'!$F:$F,CN$2,'تحميل المصنعيات'!$D:$D,CL687))</f>
        <v/>
      </c>
      <c r="CQ687" s="55" t="str">
        <f t="shared" si="383"/>
        <v/>
      </c>
      <c r="CR687" s="55" t="str">
        <f t="shared" si="384"/>
        <v/>
      </c>
      <c r="CS687" s="129" t="str">
        <f t="shared" si="406"/>
        <v/>
      </c>
    </row>
    <row r="688" spans="9:97" x14ac:dyDescent="0.25">
      <c r="I688" s="4" t="s">
        <v>11</v>
      </c>
      <c r="J688" s="5">
        <v>45853</v>
      </c>
      <c r="K688" s="6"/>
      <c r="L688" s="6"/>
      <c r="M688" s="6" t="str">
        <f t="shared" si="385"/>
        <v/>
      </c>
      <c r="N688" s="6" t="str">
        <f>IF(OR(K688="",L688=""),"",SUMIFS('تحميل المصنعيات'!$N:$N,'تحميل المصنعيات'!$F:$F,L$2,'تحميل المصنعيات'!$D:$D,J688))</f>
        <v/>
      </c>
      <c r="O688" s="55" t="str">
        <f t="shared" si="371"/>
        <v/>
      </c>
      <c r="P688" s="55" t="str">
        <f t="shared" si="398"/>
        <v/>
      </c>
      <c r="Q688" s="129" t="str">
        <f t="shared" si="386"/>
        <v/>
      </c>
      <c r="S688" s="4" t="s">
        <v>11</v>
      </c>
      <c r="T688" s="5">
        <v>45853</v>
      </c>
      <c r="U688" s="6"/>
      <c r="V688" s="6"/>
      <c r="W688" s="6" t="str">
        <f t="shared" si="387"/>
        <v/>
      </c>
      <c r="X688" s="6" t="str">
        <f>IF(OR(U688="",V688=""),"",SUMIFS('تحميل المصنعيات'!$N:$N,'تحميل المصنعيات'!$F:$F,V$2,'تحميل المصنعيات'!$D:$D,T688))</f>
        <v/>
      </c>
      <c r="Y688" s="55" t="str">
        <f t="shared" si="372"/>
        <v/>
      </c>
      <c r="Z688" s="55" t="str">
        <f t="shared" si="373"/>
        <v/>
      </c>
      <c r="AA688" s="129" t="str">
        <f t="shared" si="399"/>
        <v/>
      </c>
      <c r="AC688" s="4" t="s">
        <v>11</v>
      </c>
      <c r="AD688" s="5">
        <v>45853</v>
      </c>
      <c r="AE688" s="6"/>
      <c r="AF688" s="6"/>
      <c r="AG688" s="6" t="str">
        <f t="shared" si="388"/>
        <v/>
      </c>
      <c r="AH688" s="6" t="str">
        <f>IF(OR(AE688="",AF688=""),"",SUMIFS('تحميل المصنعيات'!$N:$N,'تحميل المصنعيات'!$F:$F,AF$2,'تحميل المصنعيات'!$D:$D,AD688))</f>
        <v/>
      </c>
      <c r="AI688" s="55" t="str">
        <f t="shared" si="374"/>
        <v/>
      </c>
      <c r="AJ688" s="55" t="str">
        <f t="shared" si="389"/>
        <v/>
      </c>
      <c r="AK688" s="129" t="str">
        <f t="shared" si="400"/>
        <v/>
      </c>
      <c r="AM688" s="4" t="s">
        <v>11</v>
      </c>
      <c r="AN688" s="5">
        <v>45853</v>
      </c>
      <c r="AO688" s="6"/>
      <c r="AP688" s="6"/>
      <c r="AQ688" s="6" t="str">
        <f t="shared" si="390"/>
        <v/>
      </c>
      <c r="AR688" s="6" t="str">
        <f>IF(OR(AO688="",AP688=""),"",SUMIFS('تحميل المصنعيات'!$N:$N,'تحميل المصنعيات'!$F:$F,AP$2,'تحميل المصنعيات'!$D:$D,AN688))</f>
        <v/>
      </c>
      <c r="AS688" s="55" t="str">
        <f t="shared" si="375"/>
        <v/>
      </c>
      <c r="AT688" s="55" t="str">
        <f t="shared" si="376"/>
        <v/>
      </c>
      <c r="AU688" s="129" t="str">
        <f t="shared" si="401"/>
        <v/>
      </c>
      <c r="AW688" s="4" t="s">
        <v>11</v>
      </c>
      <c r="AX688" s="5">
        <v>45853</v>
      </c>
      <c r="AY688" s="6"/>
      <c r="AZ688" s="6"/>
      <c r="BA688" s="6" t="str">
        <f t="shared" si="391"/>
        <v/>
      </c>
      <c r="BB688" s="6" t="str">
        <f>IF(OR(AY688="",AZ688=""),"",SUMIFS('تحميل المصنعيات'!$N:$N,'تحميل المصنعيات'!$F:$F,AZ$2,'تحميل المصنعيات'!$D:$D,AX688))</f>
        <v/>
      </c>
      <c r="BC688" s="55" t="str">
        <f t="shared" si="377"/>
        <v/>
      </c>
      <c r="BD688" s="55" t="str">
        <f t="shared" si="392"/>
        <v/>
      </c>
      <c r="BE688" s="129" t="str">
        <f t="shared" si="402"/>
        <v/>
      </c>
      <c r="BG688" s="4" t="s">
        <v>11</v>
      </c>
      <c r="BH688" s="5">
        <v>45853</v>
      </c>
      <c r="BI688" s="6"/>
      <c r="BJ688" s="6"/>
      <c r="BK688" s="6" t="str">
        <f t="shared" si="393"/>
        <v/>
      </c>
      <c r="BL688" s="6" t="str">
        <f>IF(OR(BI688="",BJ688=""),"",SUMIFS('تحميل المصنعيات'!$N:$N,'تحميل المصنعيات'!$F:$F,BJ$2,'تحميل المصنعيات'!$D:$D,BH688))</f>
        <v/>
      </c>
      <c r="BM688" s="55" t="str">
        <f t="shared" si="378"/>
        <v/>
      </c>
      <c r="BN688" s="55" t="str">
        <f t="shared" si="379"/>
        <v/>
      </c>
      <c r="BO688" s="129" t="str">
        <f t="shared" si="403"/>
        <v/>
      </c>
      <c r="BQ688" s="4" t="s">
        <v>11</v>
      </c>
      <c r="BR688" s="5">
        <v>45853</v>
      </c>
      <c r="BS688" s="6"/>
      <c r="BT688" s="6"/>
      <c r="BU688" s="6" t="str">
        <f t="shared" si="394"/>
        <v/>
      </c>
      <c r="BV688" s="6" t="str">
        <f>IF(OR(BS688="",BT688=""),"",SUMIFS('تحميل المصنعيات'!$N:$N,'تحميل المصنعيات'!$F:$F,BT$2,'تحميل المصنعيات'!$D:$D,BR688))</f>
        <v/>
      </c>
      <c r="BW688" s="55" t="str">
        <f t="shared" si="380"/>
        <v/>
      </c>
      <c r="BX688" s="55" t="str">
        <f t="shared" si="395"/>
        <v/>
      </c>
      <c r="BY688" s="129" t="str">
        <f t="shared" si="404"/>
        <v/>
      </c>
      <c r="CA688" s="4" t="s">
        <v>11</v>
      </c>
      <c r="CB688" s="5">
        <v>45853</v>
      </c>
      <c r="CC688" s="6"/>
      <c r="CD688" s="6"/>
      <c r="CE688" s="6" t="str">
        <f t="shared" si="396"/>
        <v/>
      </c>
      <c r="CF688" s="6" t="str">
        <f>IF(OR(CC688="",CD688=""),"",SUMIFS('تحميل المصنعيات'!$N:$N,'تحميل المصنعيات'!$F:$F,CD$2,'تحميل المصنعيات'!$D:$D,CB688))</f>
        <v/>
      </c>
      <c r="CG688" s="55" t="str">
        <f t="shared" si="381"/>
        <v/>
      </c>
      <c r="CH688" s="55" t="str">
        <f t="shared" si="382"/>
        <v/>
      </c>
      <c r="CI688" s="129" t="str">
        <f t="shared" si="405"/>
        <v/>
      </c>
      <c r="CK688" s="4" t="s">
        <v>11</v>
      </c>
      <c r="CL688" s="5">
        <v>45853</v>
      </c>
      <c r="CM688" s="6"/>
      <c r="CN688" s="6"/>
      <c r="CO688" s="6" t="str">
        <f t="shared" si="397"/>
        <v/>
      </c>
      <c r="CP688" s="6" t="str">
        <f>IF(OR(CM688="",CN688=""),"",SUMIFS('تحميل المصنعيات'!$N:$N,'تحميل المصنعيات'!$F:$F,CN$2,'تحميل المصنعيات'!$D:$D,CL688))</f>
        <v/>
      </c>
      <c r="CQ688" s="55" t="str">
        <f t="shared" si="383"/>
        <v/>
      </c>
      <c r="CR688" s="55" t="str">
        <f t="shared" si="384"/>
        <v/>
      </c>
      <c r="CS688" s="129" t="str">
        <f t="shared" si="406"/>
        <v/>
      </c>
    </row>
    <row r="689" spans="9:97" x14ac:dyDescent="0.25">
      <c r="I689" s="4" t="s">
        <v>12</v>
      </c>
      <c r="J689" s="5">
        <v>45854</v>
      </c>
      <c r="K689" s="6"/>
      <c r="L689" s="6"/>
      <c r="M689" s="6" t="str">
        <f t="shared" si="385"/>
        <v/>
      </c>
      <c r="N689" s="6" t="str">
        <f>IF(OR(K689="",L689=""),"",SUMIFS('تحميل المصنعيات'!$N:$N,'تحميل المصنعيات'!$F:$F,L$2,'تحميل المصنعيات'!$D:$D,J689))</f>
        <v/>
      </c>
      <c r="O689" s="55" t="str">
        <f t="shared" si="371"/>
        <v/>
      </c>
      <c r="P689" s="55" t="str">
        <f t="shared" si="398"/>
        <v/>
      </c>
      <c r="Q689" s="129" t="str">
        <f t="shared" si="386"/>
        <v/>
      </c>
      <c r="S689" s="4" t="s">
        <v>12</v>
      </c>
      <c r="T689" s="5">
        <v>45854</v>
      </c>
      <c r="U689" s="6"/>
      <c r="V689" s="6"/>
      <c r="W689" s="6" t="str">
        <f t="shared" si="387"/>
        <v/>
      </c>
      <c r="X689" s="6" t="str">
        <f>IF(OR(U689="",V689=""),"",SUMIFS('تحميل المصنعيات'!$N:$N,'تحميل المصنعيات'!$F:$F,V$2,'تحميل المصنعيات'!$D:$D,T689))</f>
        <v/>
      </c>
      <c r="Y689" s="55" t="str">
        <f t="shared" si="372"/>
        <v/>
      </c>
      <c r="Z689" s="55" t="str">
        <f t="shared" si="373"/>
        <v/>
      </c>
      <c r="AA689" s="129" t="str">
        <f t="shared" si="399"/>
        <v/>
      </c>
      <c r="AC689" s="4" t="s">
        <v>12</v>
      </c>
      <c r="AD689" s="5">
        <v>45854</v>
      </c>
      <c r="AE689" s="6"/>
      <c r="AF689" s="6"/>
      <c r="AG689" s="6" t="str">
        <f t="shared" si="388"/>
        <v/>
      </c>
      <c r="AH689" s="6" t="str">
        <f>IF(OR(AE689="",AF689=""),"",SUMIFS('تحميل المصنعيات'!$N:$N,'تحميل المصنعيات'!$F:$F,AF$2,'تحميل المصنعيات'!$D:$D,AD689))</f>
        <v/>
      </c>
      <c r="AI689" s="55" t="str">
        <f t="shared" si="374"/>
        <v/>
      </c>
      <c r="AJ689" s="55" t="str">
        <f t="shared" si="389"/>
        <v/>
      </c>
      <c r="AK689" s="129" t="str">
        <f t="shared" si="400"/>
        <v/>
      </c>
      <c r="AM689" s="4" t="s">
        <v>12</v>
      </c>
      <c r="AN689" s="5">
        <v>45854</v>
      </c>
      <c r="AO689" s="6"/>
      <c r="AP689" s="6"/>
      <c r="AQ689" s="6" t="str">
        <f t="shared" si="390"/>
        <v/>
      </c>
      <c r="AR689" s="6" t="str">
        <f>IF(OR(AO689="",AP689=""),"",SUMIFS('تحميل المصنعيات'!$N:$N,'تحميل المصنعيات'!$F:$F,AP$2,'تحميل المصنعيات'!$D:$D,AN689))</f>
        <v/>
      </c>
      <c r="AS689" s="55" t="str">
        <f t="shared" si="375"/>
        <v/>
      </c>
      <c r="AT689" s="55" t="str">
        <f t="shared" si="376"/>
        <v/>
      </c>
      <c r="AU689" s="129" t="str">
        <f t="shared" si="401"/>
        <v/>
      </c>
      <c r="AW689" s="4" t="s">
        <v>12</v>
      </c>
      <c r="AX689" s="5">
        <v>45854</v>
      </c>
      <c r="AY689" s="6"/>
      <c r="AZ689" s="6"/>
      <c r="BA689" s="6" t="str">
        <f t="shared" si="391"/>
        <v/>
      </c>
      <c r="BB689" s="6" t="str">
        <f>IF(OR(AY689="",AZ689=""),"",SUMIFS('تحميل المصنعيات'!$N:$N,'تحميل المصنعيات'!$F:$F,AZ$2,'تحميل المصنعيات'!$D:$D,AX689))</f>
        <v/>
      </c>
      <c r="BC689" s="55" t="str">
        <f t="shared" si="377"/>
        <v/>
      </c>
      <c r="BD689" s="55" t="str">
        <f t="shared" si="392"/>
        <v/>
      </c>
      <c r="BE689" s="129" t="str">
        <f t="shared" si="402"/>
        <v/>
      </c>
      <c r="BG689" s="4" t="s">
        <v>12</v>
      </c>
      <c r="BH689" s="5">
        <v>45854</v>
      </c>
      <c r="BI689" s="6"/>
      <c r="BJ689" s="6"/>
      <c r="BK689" s="6" t="str">
        <f t="shared" si="393"/>
        <v/>
      </c>
      <c r="BL689" s="6" t="str">
        <f>IF(OR(BI689="",BJ689=""),"",SUMIFS('تحميل المصنعيات'!$N:$N,'تحميل المصنعيات'!$F:$F,BJ$2,'تحميل المصنعيات'!$D:$D,BH689))</f>
        <v/>
      </c>
      <c r="BM689" s="55" t="str">
        <f t="shared" si="378"/>
        <v/>
      </c>
      <c r="BN689" s="55" t="str">
        <f t="shared" si="379"/>
        <v/>
      </c>
      <c r="BO689" s="129" t="str">
        <f t="shared" si="403"/>
        <v/>
      </c>
      <c r="BQ689" s="4" t="s">
        <v>12</v>
      </c>
      <c r="BR689" s="5">
        <v>45854</v>
      </c>
      <c r="BS689" s="6"/>
      <c r="BT689" s="6"/>
      <c r="BU689" s="6" t="str">
        <f t="shared" si="394"/>
        <v/>
      </c>
      <c r="BV689" s="6" t="str">
        <f>IF(OR(BS689="",BT689=""),"",SUMIFS('تحميل المصنعيات'!$N:$N,'تحميل المصنعيات'!$F:$F,BT$2,'تحميل المصنعيات'!$D:$D,BR689))</f>
        <v/>
      </c>
      <c r="BW689" s="55" t="str">
        <f t="shared" si="380"/>
        <v/>
      </c>
      <c r="BX689" s="55" t="str">
        <f t="shared" si="395"/>
        <v/>
      </c>
      <c r="BY689" s="129" t="str">
        <f t="shared" si="404"/>
        <v/>
      </c>
      <c r="CA689" s="4" t="s">
        <v>12</v>
      </c>
      <c r="CB689" s="5">
        <v>45854</v>
      </c>
      <c r="CC689" s="6"/>
      <c r="CD689" s="6"/>
      <c r="CE689" s="6" t="str">
        <f t="shared" si="396"/>
        <v/>
      </c>
      <c r="CF689" s="6" t="str">
        <f>IF(OR(CC689="",CD689=""),"",SUMIFS('تحميل المصنعيات'!$N:$N,'تحميل المصنعيات'!$F:$F,CD$2,'تحميل المصنعيات'!$D:$D,CB689))</f>
        <v/>
      </c>
      <c r="CG689" s="55" t="str">
        <f t="shared" si="381"/>
        <v/>
      </c>
      <c r="CH689" s="55" t="str">
        <f t="shared" si="382"/>
        <v/>
      </c>
      <c r="CI689" s="129" t="str">
        <f t="shared" si="405"/>
        <v/>
      </c>
      <c r="CK689" s="4" t="s">
        <v>12</v>
      </c>
      <c r="CL689" s="5">
        <v>45854</v>
      </c>
      <c r="CM689" s="6"/>
      <c r="CN689" s="6"/>
      <c r="CO689" s="6" t="str">
        <f t="shared" si="397"/>
        <v/>
      </c>
      <c r="CP689" s="6" t="str">
        <f>IF(OR(CM689="",CN689=""),"",SUMIFS('تحميل المصنعيات'!$N:$N,'تحميل المصنعيات'!$F:$F,CN$2,'تحميل المصنعيات'!$D:$D,CL689))</f>
        <v/>
      </c>
      <c r="CQ689" s="55" t="str">
        <f t="shared" si="383"/>
        <v/>
      </c>
      <c r="CR689" s="55" t="str">
        <f t="shared" si="384"/>
        <v/>
      </c>
      <c r="CS689" s="129" t="str">
        <f t="shared" si="406"/>
        <v/>
      </c>
    </row>
    <row r="690" spans="9:97" x14ac:dyDescent="0.25">
      <c r="I690" s="4" t="s">
        <v>13</v>
      </c>
      <c r="J690" s="5">
        <v>45855</v>
      </c>
      <c r="K690" s="6"/>
      <c r="L690" s="6"/>
      <c r="M690" s="6" t="str">
        <f t="shared" si="385"/>
        <v/>
      </c>
      <c r="N690" s="6" t="str">
        <f>IF(OR(K690="",L690=""),"",SUMIFS('تحميل المصنعيات'!$N:$N,'تحميل المصنعيات'!$F:$F,L$2,'تحميل المصنعيات'!$D:$D,J690))</f>
        <v/>
      </c>
      <c r="O690" s="55" t="str">
        <f t="shared" si="371"/>
        <v/>
      </c>
      <c r="P690" s="55" t="str">
        <f t="shared" si="398"/>
        <v/>
      </c>
      <c r="Q690" s="129" t="str">
        <f t="shared" si="386"/>
        <v/>
      </c>
      <c r="S690" s="4" t="s">
        <v>13</v>
      </c>
      <c r="T690" s="5">
        <v>45855</v>
      </c>
      <c r="U690" s="6"/>
      <c r="V690" s="6"/>
      <c r="W690" s="6" t="str">
        <f t="shared" si="387"/>
        <v/>
      </c>
      <c r="X690" s="6" t="str">
        <f>IF(OR(U690="",V690=""),"",SUMIFS('تحميل المصنعيات'!$N:$N,'تحميل المصنعيات'!$F:$F,V$2,'تحميل المصنعيات'!$D:$D,T690))</f>
        <v/>
      </c>
      <c r="Y690" s="55" t="str">
        <f t="shared" si="372"/>
        <v/>
      </c>
      <c r="Z690" s="55" t="str">
        <f t="shared" si="373"/>
        <v/>
      </c>
      <c r="AA690" s="129" t="str">
        <f t="shared" si="399"/>
        <v/>
      </c>
      <c r="AC690" s="4" t="s">
        <v>13</v>
      </c>
      <c r="AD690" s="5">
        <v>45855</v>
      </c>
      <c r="AE690" s="6"/>
      <c r="AF690" s="6"/>
      <c r="AG690" s="6" t="str">
        <f t="shared" si="388"/>
        <v/>
      </c>
      <c r="AH690" s="6" t="str">
        <f>IF(OR(AE690="",AF690=""),"",SUMIFS('تحميل المصنعيات'!$N:$N,'تحميل المصنعيات'!$F:$F,AF$2,'تحميل المصنعيات'!$D:$D,AD690))</f>
        <v/>
      </c>
      <c r="AI690" s="55" t="str">
        <f t="shared" si="374"/>
        <v/>
      </c>
      <c r="AJ690" s="55" t="str">
        <f t="shared" si="389"/>
        <v/>
      </c>
      <c r="AK690" s="129" t="str">
        <f t="shared" si="400"/>
        <v/>
      </c>
      <c r="AM690" s="4" t="s">
        <v>13</v>
      </c>
      <c r="AN690" s="5">
        <v>45855</v>
      </c>
      <c r="AO690" s="6"/>
      <c r="AP690" s="6"/>
      <c r="AQ690" s="6" t="str">
        <f t="shared" si="390"/>
        <v/>
      </c>
      <c r="AR690" s="6" t="str">
        <f>IF(OR(AO690="",AP690=""),"",SUMIFS('تحميل المصنعيات'!$N:$N,'تحميل المصنعيات'!$F:$F,AP$2,'تحميل المصنعيات'!$D:$D,AN690))</f>
        <v/>
      </c>
      <c r="AS690" s="55" t="str">
        <f t="shared" si="375"/>
        <v/>
      </c>
      <c r="AT690" s="55" t="str">
        <f t="shared" si="376"/>
        <v/>
      </c>
      <c r="AU690" s="129" t="str">
        <f t="shared" si="401"/>
        <v/>
      </c>
      <c r="AW690" s="4" t="s">
        <v>13</v>
      </c>
      <c r="AX690" s="5">
        <v>45855</v>
      </c>
      <c r="AY690" s="6"/>
      <c r="AZ690" s="6"/>
      <c r="BA690" s="6" t="str">
        <f t="shared" si="391"/>
        <v/>
      </c>
      <c r="BB690" s="6" t="str">
        <f>IF(OR(AY690="",AZ690=""),"",SUMIFS('تحميل المصنعيات'!$N:$N,'تحميل المصنعيات'!$F:$F,AZ$2,'تحميل المصنعيات'!$D:$D,AX690))</f>
        <v/>
      </c>
      <c r="BC690" s="55" t="str">
        <f t="shared" si="377"/>
        <v/>
      </c>
      <c r="BD690" s="55" t="str">
        <f t="shared" si="392"/>
        <v/>
      </c>
      <c r="BE690" s="129" t="str">
        <f t="shared" si="402"/>
        <v/>
      </c>
      <c r="BG690" s="4" t="s">
        <v>13</v>
      </c>
      <c r="BH690" s="5">
        <v>45855</v>
      </c>
      <c r="BI690" s="6"/>
      <c r="BJ690" s="6"/>
      <c r="BK690" s="6" t="str">
        <f t="shared" si="393"/>
        <v/>
      </c>
      <c r="BL690" s="6" t="str">
        <f>IF(OR(BI690="",BJ690=""),"",SUMIFS('تحميل المصنعيات'!$N:$N,'تحميل المصنعيات'!$F:$F,BJ$2,'تحميل المصنعيات'!$D:$D,BH690))</f>
        <v/>
      </c>
      <c r="BM690" s="55" t="str">
        <f t="shared" si="378"/>
        <v/>
      </c>
      <c r="BN690" s="55" t="str">
        <f t="shared" si="379"/>
        <v/>
      </c>
      <c r="BO690" s="129" t="str">
        <f t="shared" si="403"/>
        <v/>
      </c>
      <c r="BQ690" s="4" t="s">
        <v>13</v>
      </c>
      <c r="BR690" s="5">
        <v>45855</v>
      </c>
      <c r="BS690" s="6"/>
      <c r="BT690" s="6"/>
      <c r="BU690" s="6" t="str">
        <f t="shared" si="394"/>
        <v/>
      </c>
      <c r="BV690" s="6" t="str">
        <f>IF(OR(BS690="",BT690=""),"",SUMIFS('تحميل المصنعيات'!$N:$N,'تحميل المصنعيات'!$F:$F,BT$2,'تحميل المصنعيات'!$D:$D,BR690))</f>
        <v/>
      </c>
      <c r="BW690" s="55" t="str">
        <f t="shared" si="380"/>
        <v/>
      </c>
      <c r="BX690" s="55" t="str">
        <f t="shared" si="395"/>
        <v/>
      </c>
      <c r="BY690" s="129" t="str">
        <f t="shared" si="404"/>
        <v/>
      </c>
      <c r="CA690" s="4" t="s">
        <v>13</v>
      </c>
      <c r="CB690" s="5">
        <v>45855</v>
      </c>
      <c r="CC690" s="6"/>
      <c r="CD690" s="6"/>
      <c r="CE690" s="6" t="str">
        <f t="shared" si="396"/>
        <v/>
      </c>
      <c r="CF690" s="6" t="str">
        <f>IF(OR(CC690="",CD690=""),"",SUMIFS('تحميل المصنعيات'!$N:$N,'تحميل المصنعيات'!$F:$F,CD$2,'تحميل المصنعيات'!$D:$D,CB690))</f>
        <v/>
      </c>
      <c r="CG690" s="55" t="str">
        <f t="shared" si="381"/>
        <v/>
      </c>
      <c r="CH690" s="55" t="str">
        <f t="shared" si="382"/>
        <v/>
      </c>
      <c r="CI690" s="129" t="str">
        <f t="shared" si="405"/>
        <v/>
      </c>
      <c r="CK690" s="4" t="s">
        <v>13</v>
      </c>
      <c r="CL690" s="5">
        <v>45855</v>
      </c>
      <c r="CM690" s="6"/>
      <c r="CN690" s="6"/>
      <c r="CO690" s="6" t="str">
        <f t="shared" si="397"/>
        <v/>
      </c>
      <c r="CP690" s="6" t="str">
        <f>IF(OR(CM690="",CN690=""),"",SUMIFS('تحميل المصنعيات'!$N:$N,'تحميل المصنعيات'!$F:$F,CN$2,'تحميل المصنعيات'!$D:$D,CL690))</f>
        <v/>
      </c>
      <c r="CQ690" s="55" t="str">
        <f t="shared" si="383"/>
        <v/>
      </c>
      <c r="CR690" s="55" t="str">
        <f t="shared" si="384"/>
        <v/>
      </c>
      <c r="CS690" s="129" t="str">
        <f t="shared" si="406"/>
        <v/>
      </c>
    </row>
    <row r="691" spans="9:97" x14ac:dyDescent="0.25">
      <c r="I691" s="132" t="s">
        <v>30</v>
      </c>
      <c r="J691" s="133">
        <v>45856</v>
      </c>
      <c r="K691" s="134"/>
      <c r="L691" s="134"/>
      <c r="M691" s="134" t="str">
        <f t="shared" si="385"/>
        <v/>
      </c>
      <c r="N691" s="134" t="str">
        <f>IF(OR(K691="",L691=""),"",SUMIFS('تحميل المصنعيات'!$N:$N,'تحميل المصنعيات'!$F:$F,L$2,'تحميل المصنعيات'!$D:$D,J691))</f>
        <v/>
      </c>
      <c r="O691" s="135" t="str">
        <f t="shared" si="371"/>
        <v/>
      </c>
      <c r="P691" s="135" t="str">
        <f t="shared" si="398"/>
        <v/>
      </c>
      <c r="Q691" s="132" t="str">
        <f t="shared" si="386"/>
        <v/>
      </c>
      <c r="S691" s="132" t="s">
        <v>30</v>
      </c>
      <c r="T691" s="133">
        <v>45856</v>
      </c>
      <c r="U691" s="134"/>
      <c r="V691" s="134"/>
      <c r="W691" s="134" t="str">
        <f t="shared" si="387"/>
        <v/>
      </c>
      <c r="X691" s="134" t="str">
        <f>IF(OR(U691="",V691=""),"",SUMIFS('تحميل المصنعيات'!$N:$N,'تحميل المصنعيات'!$F:$F,V$2,'تحميل المصنعيات'!$D:$D,T691))</f>
        <v/>
      </c>
      <c r="Y691" s="135" t="str">
        <f t="shared" si="372"/>
        <v/>
      </c>
      <c r="Z691" s="135" t="str">
        <f t="shared" si="373"/>
        <v/>
      </c>
      <c r="AA691" s="132" t="str">
        <f t="shared" si="399"/>
        <v/>
      </c>
      <c r="AC691" s="132" t="s">
        <v>30</v>
      </c>
      <c r="AD691" s="133">
        <v>45856</v>
      </c>
      <c r="AE691" s="134"/>
      <c r="AF691" s="134"/>
      <c r="AG691" s="134" t="str">
        <f t="shared" si="388"/>
        <v/>
      </c>
      <c r="AH691" s="134" t="str">
        <f>IF(OR(AE691="",AF691=""),"",SUMIFS('تحميل المصنعيات'!$N:$N,'تحميل المصنعيات'!$F:$F,AF$2,'تحميل المصنعيات'!$D:$D,AD691))</f>
        <v/>
      </c>
      <c r="AI691" s="135" t="str">
        <f t="shared" si="374"/>
        <v/>
      </c>
      <c r="AJ691" s="135" t="str">
        <f t="shared" si="389"/>
        <v/>
      </c>
      <c r="AK691" s="132" t="str">
        <f t="shared" si="400"/>
        <v/>
      </c>
      <c r="AM691" s="132" t="s">
        <v>30</v>
      </c>
      <c r="AN691" s="133">
        <v>45856</v>
      </c>
      <c r="AO691" s="134"/>
      <c r="AP691" s="134"/>
      <c r="AQ691" s="134" t="str">
        <f t="shared" si="390"/>
        <v/>
      </c>
      <c r="AR691" s="134" t="str">
        <f>IF(OR(AO691="",AP691=""),"",SUMIFS('تحميل المصنعيات'!$N:$N,'تحميل المصنعيات'!$F:$F,AP$2,'تحميل المصنعيات'!$D:$D,AN691))</f>
        <v/>
      </c>
      <c r="AS691" s="135" t="str">
        <f t="shared" si="375"/>
        <v/>
      </c>
      <c r="AT691" s="135" t="str">
        <f t="shared" si="376"/>
        <v/>
      </c>
      <c r="AU691" s="132" t="str">
        <f t="shared" si="401"/>
        <v/>
      </c>
      <c r="AW691" s="132" t="s">
        <v>30</v>
      </c>
      <c r="AX691" s="133">
        <v>45856</v>
      </c>
      <c r="AY691" s="134"/>
      <c r="AZ691" s="134"/>
      <c r="BA691" s="134" t="str">
        <f t="shared" si="391"/>
        <v/>
      </c>
      <c r="BB691" s="134" t="str">
        <f>IF(OR(AY691="",AZ691=""),"",SUMIFS('تحميل المصنعيات'!$N:$N,'تحميل المصنعيات'!$F:$F,AZ$2,'تحميل المصنعيات'!$D:$D,AX691))</f>
        <v/>
      </c>
      <c r="BC691" s="135" t="str">
        <f t="shared" si="377"/>
        <v/>
      </c>
      <c r="BD691" s="135" t="str">
        <f t="shared" si="392"/>
        <v/>
      </c>
      <c r="BE691" s="132" t="str">
        <f t="shared" si="402"/>
        <v/>
      </c>
      <c r="BG691" s="132" t="s">
        <v>30</v>
      </c>
      <c r="BH691" s="133">
        <v>45856</v>
      </c>
      <c r="BI691" s="134"/>
      <c r="BJ691" s="134"/>
      <c r="BK691" s="134" t="str">
        <f t="shared" si="393"/>
        <v/>
      </c>
      <c r="BL691" s="134" t="str">
        <f>IF(OR(BI691="",BJ691=""),"",SUMIFS('تحميل المصنعيات'!$N:$N,'تحميل المصنعيات'!$F:$F,BJ$2,'تحميل المصنعيات'!$D:$D,BH691))</f>
        <v/>
      </c>
      <c r="BM691" s="135" t="str">
        <f t="shared" si="378"/>
        <v/>
      </c>
      <c r="BN691" s="135" t="str">
        <f t="shared" si="379"/>
        <v/>
      </c>
      <c r="BO691" s="132" t="str">
        <f t="shared" si="403"/>
        <v/>
      </c>
      <c r="BQ691" s="132" t="s">
        <v>30</v>
      </c>
      <c r="BR691" s="133">
        <v>45856</v>
      </c>
      <c r="BS691" s="134"/>
      <c r="BT691" s="134"/>
      <c r="BU691" s="134" t="str">
        <f t="shared" si="394"/>
        <v/>
      </c>
      <c r="BV691" s="134" t="str">
        <f>IF(OR(BS691="",BT691=""),"",SUMIFS('تحميل المصنعيات'!$N:$N,'تحميل المصنعيات'!$F:$F,BT$2,'تحميل المصنعيات'!$D:$D,BR691))</f>
        <v/>
      </c>
      <c r="BW691" s="135" t="str">
        <f t="shared" si="380"/>
        <v/>
      </c>
      <c r="BX691" s="135" t="str">
        <f t="shared" si="395"/>
        <v/>
      </c>
      <c r="BY691" s="132" t="str">
        <f t="shared" si="404"/>
        <v/>
      </c>
      <c r="CA691" s="132" t="s">
        <v>30</v>
      </c>
      <c r="CB691" s="133">
        <v>45856</v>
      </c>
      <c r="CC691" s="134"/>
      <c r="CD691" s="134"/>
      <c r="CE691" s="134" t="str">
        <f t="shared" si="396"/>
        <v/>
      </c>
      <c r="CF691" s="134" t="str">
        <f>IF(OR(CC691="",CD691=""),"",SUMIFS('تحميل المصنعيات'!$N:$N,'تحميل المصنعيات'!$F:$F,CD$2,'تحميل المصنعيات'!$D:$D,CB691))</f>
        <v/>
      </c>
      <c r="CG691" s="135" t="str">
        <f t="shared" si="381"/>
        <v/>
      </c>
      <c r="CH691" s="135" t="str">
        <f t="shared" si="382"/>
        <v/>
      </c>
      <c r="CI691" s="132" t="str">
        <f t="shared" si="405"/>
        <v/>
      </c>
      <c r="CK691" s="132" t="s">
        <v>30</v>
      </c>
      <c r="CL691" s="133">
        <v>45856</v>
      </c>
      <c r="CM691" s="134"/>
      <c r="CN691" s="134"/>
      <c r="CO691" s="134" t="str">
        <f t="shared" si="397"/>
        <v/>
      </c>
      <c r="CP691" s="134" t="str">
        <f>IF(OR(CM691="",CN691=""),"",SUMIFS('تحميل المصنعيات'!$N:$N,'تحميل المصنعيات'!$F:$F,CN$2,'تحميل المصنعيات'!$D:$D,CL691))</f>
        <v/>
      </c>
      <c r="CQ691" s="135" t="str">
        <f t="shared" si="383"/>
        <v/>
      </c>
      <c r="CR691" s="135" t="str">
        <f t="shared" si="384"/>
        <v/>
      </c>
      <c r="CS691" s="132" t="str">
        <f t="shared" si="406"/>
        <v/>
      </c>
    </row>
    <row r="692" spans="9:97" x14ac:dyDescent="0.25">
      <c r="I692" s="4" t="s">
        <v>8</v>
      </c>
      <c r="J692" s="5">
        <v>45857</v>
      </c>
      <c r="K692" s="6"/>
      <c r="L692" s="6"/>
      <c r="M692" s="6" t="str">
        <f t="shared" si="385"/>
        <v/>
      </c>
      <c r="N692" s="6" t="str">
        <f>IF(OR(K692="",L692=""),"",SUMIFS('تحميل المصنعيات'!$N:$N,'تحميل المصنعيات'!$F:$F,L$2,'تحميل المصنعيات'!$D:$D,J692))</f>
        <v/>
      </c>
      <c r="O692" s="55" t="str">
        <f t="shared" si="371"/>
        <v/>
      </c>
      <c r="P692" s="55" t="str">
        <f t="shared" si="398"/>
        <v/>
      </c>
      <c r="Q692" s="129" t="str">
        <f t="shared" si="386"/>
        <v/>
      </c>
      <c r="S692" s="4" t="s">
        <v>8</v>
      </c>
      <c r="T692" s="5">
        <v>45857</v>
      </c>
      <c r="U692" s="6"/>
      <c r="V692" s="6"/>
      <c r="W692" s="6" t="str">
        <f t="shared" si="387"/>
        <v/>
      </c>
      <c r="X692" s="6" t="str">
        <f>IF(OR(U692="",V692=""),"",SUMIFS('تحميل المصنعيات'!$N:$N,'تحميل المصنعيات'!$F:$F,V$2,'تحميل المصنعيات'!$D:$D,T692))</f>
        <v/>
      </c>
      <c r="Y692" s="55" t="str">
        <f t="shared" si="372"/>
        <v/>
      </c>
      <c r="Z692" s="55" t="str">
        <f t="shared" si="373"/>
        <v/>
      </c>
      <c r="AA692" s="129" t="str">
        <f t="shared" si="399"/>
        <v/>
      </c>
      <c r="AC692" s="4" t="s">
        <v>8</v>
      </c>
      <c r="AD692" s="5">
        <v>45857</v>
      </c>
      <c r="AE692" s="6"/>
      <c r="AF692" s="6"/>
      <c r="AG692" s="6" t="str">
        <f t="shared" si="388"/>
        <v/>
      </c>
      <c r="AH692" s="6" t="str">
        <f>IF(OR(AE692="",AF692=""),"",SUMIFS('تحميل المصنعيات'!$N:$N,'تحميل المصنعيات'!$F:$F,AF$2,'تحميل المصنعيات'!$D:$D,AD692))</f>
        <v/>
      </c>
      <c r="AI692" s="55" t="str">
        <f t="shared" si="374"/>
        <v/>
      </c>
      <c r="AJ692" s="55" t="str">
        <f t="shared" si="389"/>
        <v/>
      </c>
      <c r="AK692" s="129" t="str">
        <f t="shared" si="400"/>
        <v/>
      </c>
      <c r="AM692" s="4" t="s">
        <v>8</v>
      </c>
      <c r="AN692" s="5">
        <v>45857</v>
      </c>
      <c r="AO692" s="6"/>
      <c r="AP692" s="6"/>
      <c r="AQ692" s="6" t="str">
        <f t="shared" si="390"/>
        <v/>
      </c>
      <c r="AR692" s="6" t="str">
        <f>IF(OR(AO692="",AP692=""),"",SUMIFS('تحميل المصنعيات'!$N:$N,'تحميل المصنعيات'!$F:$F,AP$2,'تحميل المصنعيات'!$D:$D,AN692))</f>
        <v/>
      </c>
      <c r="AS692" s="55" t="str">
        <f t="shared" si="375"/>
        <v/>
      </c>
      <c r="AT692" s="55" t="str">
        <f t="shared" si="376"/>
        <v/>
      </c>
      <c r="AU692" s="129" t="str">
        <f t="shared" si="401"/>
        <v/>
      </c>
      <c r="AW692" s="4" t="s">
        <v>8</v>
      </c>
      <c r="AX692" s="5">
        <v>45857</v>
      </c>
      <c r="AY692" s="6"/>
      <c r="AZ692" s="6"/>
      <c r="BA692" s="6" t="str">
        <f t="shared" si="391"/>
        <v/>
      </c>
      <c r="BB692" s="6" t="str">
        <f>IF(OR(AY692="",AZ692=""),"",SUMIFS('تحميل المصنعيات'!$N:$N,'تحميل المصنعيات'!$F:$F,AZ$2,'تحميل المصنعيات'!$D:$D,AX692))</f>
        <v/>
      </c>
      <c r="BC692" s="55" t="str">
        <f t="shared" si="377"/>
        <v/>
      </c>
      <c r="BD692" s="55" t="str">
        <f t="shared" si="392"/>
        <v/>
      </c>
      <c r="BE692" s="129" t="str">
        <f t="shared" si="402"/>
        <v/>
      </c>
      <c r="BG692" s="4" t="s">
        <v>8</v>
      </c>
      <c r="BH692" s="5">
        <v>45857</v>
      </c>
      <c r="BI692" s="6"/>
      <c r="BJ692" s="6"/>
      <c r="BK692" s="6" t="str">
        <f t="shared" si="393"/>
        <v/>
      </c>
      <c r="BL692" s="6" t="str">
        <f>IF(OR(BI692="",BJ692=""),"",SUMIFS('تحميل المصنعيات'!$N:$N,'تحميل المصنعيات'!$F:$F,BJ$2,'تحميل المصنعيات'!$D:$D,BH692))</f>
        <v/>
      </c>
      <c r="BM692" s="55" t="str">
        <f t="shared" si="378"/>
        <v/>
      </c>
      <c r="BN692" s="55" t="str">
        <f t="shared" si="379"/>
        <v/>
      </c>
      <c r="BO692" s="129" t="str">
        <f t="shared" si="403"/>
        <v/>
      </c>
      <c r="BQ692" s="4" t="s">
        <v>8</v>
      </c>
      <c r="BR692" s="5">
        <v>45857</v>
      </c>
      <c r="BS692" s="6"/>
      <c r="BT692" s="6"/>
      <c r="BU692" s="6" t="str">
        <f t="shared" si="394"/>
        <v/>
      </c>
      <c r="BV692" s="6" t="str">
        <f>IF(OR(BS692="",BT692=""),"",SUMIFS('تحميل المصنعيات'!$N:$N,'تحميل المصنعيات'!$F:$F,BT$2,'تحميل المصنعيات'!$D:$D,BR692))</f>
        <v/>
      </c>
      <c r="BW692" s="55" t="str">
        <f t="shared" si="380"/>
        <v/>
      </c>
      <c r="BX692" s="55" t="str">
        <f t="shared" si="395"/>
        <v/>
      </c>
      <c r="BY692" s="129" t="str">
        <f t="shared" si="404"/>
        <v/>
      </c>
      <c r="CA692" s="4" t="s">
        <v>8</v>
      </c>
      <c r="CB692" s="5">
        <v>45857</v>
      </c>
      <c r="CC692" s="6"/>
      <c r="CD692" s="6"/>
      <c r="CE692" s="6" t="str">
        <f t="shared" si="396"/>
        <v/>
      </c>
      <c r="CF692" s="6" t="str">
        <f>IF(OR(CC692="",CD692=""),"",SUMIFS('تحميل المصنعيات'!$N:$N,'تحميل المصنعيات'!$F:$F,CD$2,'تحميل المصنعيات'!$D:$D,CB692))</f>
        <v/>
      </c>
      <c r="CG692" s="55" t="str">
        <f t="shared" si="381"/>
        <v/>
      </c>
      <c r="CH692" s="55" t="str">
        <f t="shared" si="382"/>
        <v/>
      </c>
      <c r="CI692" s="129" t="str">
        <f t="shared" si="405"/>
        <v/>
      </c>
      <c r="CK692" s="4" t="s">
        <v>8</v>
      </c>
      <c r="CL692" s="5">
        <v>45857</v>
      </c>
      <c r="CM692" s="6"/>
      <c r="CN692" s="6"/>
      <c r="CO692" s="6" t="str">
        <f t="shared" si="397"/>
        <v/>
      </c>
      <c r="CP692" s="6" t="str">
        <f>IF(OR(CM692="",CN692=""),"",SUMIFS('تحميل المصنعيات'!$N:$N,'تحميل المصنعيات'!$F:$F,CN$2,'تحميل المصنعيات'!$D:$D,CL692))</f>
        <v/>
      </c>
      <c r="CQ692" s="55" t="str">
        <f t="shared" si="383"/>
        <v/>
      </c>
      <c r="CR692" s="55" t="str">
        <f t="shared" si="384"/>
        <v/>
      </c>
      <c r="CS692" s="129" t="str">
        <f t="shared" si="406"/>
        <v/>
      </c>
    </row>
    <row r="693" spans="9:97" x14ac:dyDescent="0.25">
      <c r="I693" s="4" t="s">
        <v>9</v>
      </c>
      <c r="J693" s="5">
        <v>45858</v>
      </c>
      <c r="K693" s="6"/>
      <c r="L693" s="6"/>
      <c r="M693" s="6" t="str">
        <f t="shared" si="385"/>
        <v/>
      </c>
      <c r="N693" s="6" t="str">
        <f>IF(OR(K693="",L693=""),"",SUMIFS('تحميل المصنعيات'!$N:$N,'تحميل المصنعيات'!$F:$F,L$2,'تحميل المصنعيات'!$D:$D,J693))</f>
        <v/>
      </c>
      <c r="O693" s="55" t="str">
        <f t="shared" si="371"/>
        <v/>
      </c>
      <c r="P693" s="55" t="str">
        <f t="shared" si="398"/>
        <v/>
      </c>
      <c r="Q693" s="129" t="str">
        <f t="shared" si="386"/>
        <v/>
      </c>
      <c r="S693" s="4" t="s">
        <v>9</v>
      </c>
      <c r="T693" s="5">
        <v>45858</v>
      </c>
      <c r="U693" s="6"/>
      <c r="V693" s="6"/>
      <c r="W693" s="6" t="str">
        <f t="shared" si="387"/>
        <v/>
      </c>
      <c r="X693" s="6" t="str">
        <f>IF(OR(U693="",V693=""),"",SUMIFS('تحميل المصنعيات'!$N:$N,'تحميل المصنعيات'!$F:$F,V$2,'تحميل المصنعيات'!$D:$D,T693))</f>
        <v/>
      </c>
      <c r="Y693" s="55" t="str">
        <f t="shared" si="372"/>
        <v/>
      </c>
      <c r="Z693" s="55" t="str">
        <f t="shared" si="373"/>
        <v/>
      </c>
      <c r="AA693" s="129" t="str">
        <f t="shared" si="399"/>
        <v/>
      </c>
      <c r="AC693" s="4" t="s">
        <v>9</v>
      </c>
      <c r="AD693" s="5">
        <v>45858</v>
      </c>
      <c r="AE693" s="6"/>
      <c r="AF693" s="6"/>
      <c r="AG693" s="6" t="str">
        <f t="shared" si="388"/>
        <v/>
      </c>
      <c r="AH693" s="6" t="str">
        <f>IF(OR(AE693="",AF693=""),"",SUMIFS('تحميل المصنعيات'!$N:$N,'تحميل المصنعيات'!$F:$F,AF$2,'تحميل المصنعيات'!$D:$D,AD693))</f>
        <v/>
      </c>
      <c r="AI693" s="55" t="str">
        <f t="shared" si="374"/>
        <v/>
      </c>
      <c r="AJ693" s="55" t="str">
        <f t="shared" si="389"/>
        <v/>
      </c>
      <c r="AK693" s="129" t="str">
        <f t="shared" si="400"/>
        <v/>
      </c>
      <c r="AM693" s="4" t="s">
        <v>9</v>
      </c>
      <c r="AN693" s="5">
        <v>45858</v>
      </c>
      <c r="AO693" s="6"/>
      <c r="AP693" s="6"/>
      <c r="AQ693" s="6" t="str">
        <f t="shared" si="390"/>
        <v/>
      </c>
      <c r="AR693" s="6" t="str">
        <f>IF(OR(AO693="",AP693=""),"",SUMIFS('تحميل المصنعيات'!$N:$N,'تحميل المصنعيات'!$F:$F,AP$2,'تحميل المصنعيات'!$D:$D,AN693))</f>
        <v/>
      </c>
      <c r="AS693" s="55" t="str">
        <f t="shared" si="375"/>
        <v/>
      </c>
      <c r="AT693" s="55" t="str">
        <f t="shared" si="376"/>
        <v/>
      </c>
      <c r="AU693" s="129" t="str">
        <f t="shared" si="401"/>
        <v/>
      </c>
      <c r="AW693" s="4" t="s">
        <v>9</v>
      </c>
      <c r="AX693" s="5">
        <v>45858</v>
      </c>
      <c r="AY693" s="6"/>
      <c r="AZ693" s="6"/>
      <c r="BA693" s="6" t="str">
        <f t="shared" si="391"/>
        <v/>
      </c>
      <c r="BB693" s="6" t="str">
        <f>IF(OR(AY693="",AZ693=""),"",SUMIFS('تحميل المصنعيات'!$N:$N,'تحميل المصنعيات'!$F:$F,AZ$2,'تحميل المصنعيات'!$D:$D,AX693))</f>
        <v/>
      </c>
      <c r="BC693" s="55" t="str">
        <f t="shared" si="377"/>
        <v/>
      </c>
      <c r="BD693" s="55" t="str">
        <f t="shared" si="392"/>
        <v/>
      </c>
      <c r="BE693" s="129" t="str">
        <f t="shared" si="402"/>
        <v/>
      </c>
      <c r="BG693" s="4" t="s">
        <v>9</v>
      </c>
      <c r="BH693" s="5">
        <v>45858</v>
      </c>
      <c r="BI693" s="6"/>
      <c r="BJ693" s="6"/>
      <c r="BK693" s="6" t="str">
        <f t="shared" si="393"/>
        <v/>
      </c>
      <c r="BL693" s="6" t="str">
        <f>IF(OR(BI693="",BJ693=""),"",SUMIFS('تحميل المصنعيات'!$N:$N,'تحميل المصنعيات'!$F:$F,BJ$2,'تحميل المصنعيات'!$D:$D,BH693))</f>
        <v/>
      </c>
      <c r="BM693" s="55" t="str">
        <f t="shared" si="378"/>
        <v/>
      </c>
      <c r="BN693" s="55" t="str">
        <f t="shared" si="379"/>
        <v/>
      </c>
      <c r="BO693" s="129" t="str">
        <f t="shared" si="403"/>
        <v/>
      </c>
      <c r="BQ693" s="4" t="s">
        <v>9</v>
      </c>
      <c r="BR693" s="5">
        <v>45858</v>
      </c>
      <c r="BS693" s="6"/>
      <c r="BT693" s="6"/>
      <c r="BU693" s="6" t="str">
        <f t="shared" si="394"/>
        <v/>
      </c>
      <c r="BV693" s="6" t="str">
        <f>IF(OR(BS693="",BT693=""),"",SUMIFS('تحميل المصنعيات'!$N:$N,'تحميل المصنعيات'!$F:$F,BT$2,'تحميل المصنعيات'!$D:$D,BR693))</f>
        <v/>
      </c>
      <c r="BW693" s="55" t="str">
        <f t="shared" si="380"/>
        <v/>
      </c>
      <c r="BX693" s="55" t="str">
        <f t="shared" si="395"/>
        <v/>
      </c>
      <c r="BY693" s="129" t="str">
        <f t="shared" si="404"/>
        <v/>
      </c>
      <c r="CA693" s="4" t="s">
        <v>9</v>
      </c>
      <c r="CB693" s="5">
        <v>45858</v>
      </c>
      <c r="CC693" s="6"/>
      <c r="CD693" s="6"/>
      <c r="CE693" s="6" t="str">
        <f t="shared" si="396"/>
        <v/>
      </c>
      <c r="CF693" s="6" t="str">
        <f>IF(OR(CC693="",CD693=""),"",SUMIFS('تحميل المصنعيات'!$N:$N,'تحميل المصنعيات'!$F:$F,CD$2,'تحميل المصنعيات'!$D:$D,CB693))</f>
        <v/>
      </c>
      <c r="CG693" s="55" t="str">
        <f t="shared" si="381"/>
        <v/>
      </c>
      <c r="CH693" s="55" t="str">
        <f t="shared" si="382"/>
        <v/>
      </c>
      <c r="CI693" s="129" t="str">
        <f t="shared" si="405"/>
        <v/>
      </c>
      <c r="CK693" s="4" t="s">
        <v>9</v>
      </c>
      <c r="CL693" s="5">
        <v>45858</v>
      </c>
      <c r="CM693" s="6"/>
      <c r="CN693" s="6"/>
      <c r="CO693" s="6" t="str">
        <f t="shared" si="397"/>
        <v/>
      </c>
      <c r="CP693" s="6" t="str">
        <f>IF(OR(CM693="",CN693=""),"",SUMIFS('تحميل المصنعيات'!$N:$N,'تحميل المصنعيات'!$F:$F,CN$2,'تحميل المصنعيات'!$D:$D,CL693))</f>
        <v/>
      </c>
      <c r="CQ693" s="55" t="str">
        <f t="shared" si="383"/>
        <v/>
      </c>
      <c r="CR693" s="55" t="str">
        <f t="shared" si="384"/>
        <v/>
      </c>
      <c r="CS693" s="129" t="str">
        <f t="shared" si="406"/>
        <v/>
      </c>
    </row>
    <row r="694" spans="9:97" x14ac:dyDescent="0.25">
      <c r="I694" s="4" t="s">
        <v>10</v>
      </c>
      <c r="J694" s="5">
        <v>45859</v>
      </c>
      <c r="K694" s="6"/>
      <c r="L694" s="6"/>
      <c r="M694" s="6" t="str">
        <f t="shared" si="385"/>
        <v/>
      </c>
      <c r="N694" s="6" t="str">
        <f>IF(OR(K694="",L694=""),"",SUMIFS('تحميل المصنعيات'!$N:$N,'تحميل المصنعيات'!$F:$F,L$2,'تحميل المصنعيات'!$D:$D,J694))</f>
        <v/>
      </c>
      <c r="O694" s="55" t="str">
        <f t="shared" si="371"/>
        <v/>
      </c>
      <c r="P694" s="55" t="str">
        <f t="shared" si="398"/>
        <v/>
      </c>
      <c r="Q694" s="129" t="str">
        <f t="shared" si="386"/>
        <v/>
      </c>
      <c r="S694" s="4" t="s">
        <v>10</v>
      </c>
      <c r="T694" s="5">
        <v>45859</v>
      </c>
      <c r="U694" s="6"/>
      <c r="V694" s="6"/>
      <c r="W694" s="6" t="str">
        <f t="shared" si="387"/>
        <v/>
      </c>
      <c r="X694" s="6" t="str">
        <f>IF(OR(U694="",V694=""),"",SUMIFS('تحميل المصنعيات'!$N:$N,'تحميل المصنعيات'!$F:$F,V$2,'تحميل المصنعيات'!$D:$D,T694))</f>
        <v/>
      </c>
      <c r="Y694" s="55" t="str">
        <f t="shared" si="372"/>
        <v/>
      </c>
      <c r="Z694" s="55" t="str">
        <f t="shared" si="373"/>
        <v/>
      </c>
      <c r="AA694" s="129" t="str">
        <f t="shared" si="399"/>
        <v/>
      </c>
      <c r="AC694" s="4" t="s">
        <v>10</v>
      </c>
      <c r="AD694" s="5">
        <v>45859</v>
      </c>
      <c r="AE694" s="6"/>
      <c r="AF694" s="6"/>
      <c r="AG694" s="6" t="str">
        <f t="shared" si="388"/>
        <v/>
      </c>
      <c r="AH694" s="6" t="str">
        <f>IF(OR(AE694="",AF694=""),"",SUMIFS('تحميل المصنعيات'!$N:$N,'تحميل المصنعيات'!$F:$F,AF$2,'تحميل المصنعيات'!$D:$D,AD694))</f>
        <v/>
      </c>
      <c r="AI694" s="55" t="str">
        <f t="shared" si="374"/>
        <v/>
      </c>
      <c r="AJ694" s="55" t="str">
        <f t="shared" si="389"/>
        <v/>
      </c>
      <c r="AK694" s="129" t="str">
        <f t="shared" si="400"/>
        <v/>
      </c>
      <c r="AM694" s="4" t="s">
        <v>10</v>
      </c>
      <c r="AN694" s="5">
        <v>45859</v>
      </c>
      <c r="AO694" s="6"/>
      <c r="AP694" s="6"/>
      <c r="AQ694" s="6" t="str">
        <f t="shared" si="390"/>
        <v/>
      </c>
      <c r="AR694" s="6" t="str">
        <f>IF(OR(AO694="",AP694=""),"",SUMIFS('تحميل المصنعيات'!$N:$N,'تحميل المصنعيات'!$F:$F,AP$2,'تحميل المصنعيات'!$D:$D,AN694))</f>
        <v/>
      </c>
      <c r="AS694" s="55" t="str">
        <f t="shared" si="375"/>
        <v/>
      </c>
      <c r="AT694" s="55" t="str">
        <f t="shared" si="376"/>
        <v/>
      </c>
      <c r="AU694" s="129" t="str">
        <f t="shared" si="401"/>
        <v/>
      </c>
      <c r="AW694" s="4" t="s">
        <v>10</v>
      </c>
      <c r="AX694" s="5">
        <v>45859</v>
      </c>
      <c r="AY694" s="6"/>
      <c r="AZ694" s="6"/>
      <c r="BA694" s="6" t="str">
        <f t="shared" si="391"/>
        <v/>
      </c>
      <c r="BB694" s="6" t="str">
        <f>IF(OR(AY694="",AZ694=""),"",SUMIFS('تحميل المصنعيات'!$N:$N,'تحميل المصنعيات'!$F:$F,AZ$2,'تحميل المصنعيات'!$D:$D,AX694))</f>
        <v/>
      </c>
      <c r="BC694" s="55" t="str">
        <f t="shared" si="377"/>
        <v/>
      </c>
      <c r="BD694" s="55" t="str">
        <f t="shared" si="392"/>
        <v/>
      </c>
      <c r="BE694" s="129" t="str">
        <f t="shared" si="402"/>
        <v/>
      </c>
      <c r="BG694" s="4" t="s">
        <v>10</v>
      </c>
      <c r="BH694" s="5">
        <v>45859</v>
      </c>
      <c r="BI694" s="6"/>
      <c r="BJ694" s="6"/>
      <c r="BK694" s="6" t="str">
        <f t="shared" si="393"/>
        <v/>
      </c>
      <c r="BL694" s="6" t="str">
        <f>IF(OR(BI694="",BJ694=""),"",SUMIFS('تحميل المصنعيات'!$N:$N,'تحميل المصنعيات'!$F:$F,BJ$2,'تحميل المصنعيات'!$D:$D,BH694))</f>
        <v/>
      </c>
      <c r="BM694" s="55" t="str">
        <f t="shared" si="378"/>
        <v/>
      </c>
      <c r="BN694" s="55" t="str">
        <f t="shared" si="379"/>
        <v/>
      </c>
      <c r="BO694" s="129" t="str">
        <f t="shared" si="403"/>
        <v/>
      </c>
      <c r="BQ694" s="4" t="s">
        <v>10</v>
      </c>
      <c r="BR694" s="5">
        <v>45859</v>
      </c>
      <c r="BS694" s="6"/>
      <c r="BT694" s="6"/>
      <c r="BU694" s="6" t="str">
        <f t="shared" si="394"/>
        <v/>
      </c>
      <c r="BV694" s="6" t="str">
        <f>IF(OR(BS694="",BT694=""),"",SUMIFS('تحميل المصنعيات'!$N:$N,'تحميل المصنعيات'!$F:$F,BT$2,'تحميل المصنعيات'!$D:$D,BR694))</f>
        <v/>
      </c>
      <c r="BW694" s="55" t="str">
        <f t="shared" si="380"/>
        <v/>
      </c>
      <c r="BX694" s="55" t="str">
        <f t="shared" si="395"/>
        <v/>
      </c>
      <c r="BY694" s="129" t="str">
        <f t="shared" si="404"/>
        <v/>
      </c>
      <c r="CA694" s="4" t="s">
        <v>10</v>
      </c>
      <c r="CB694" s="5">
        <v>45859</v>
      </c>
      <c r="CC694" s="6"/>
      <c r="CD694" s="6"/>
      <c r="CE694" s="6" t="str">
        <f t="shared" si="396"/>
        <v/>
      </c>
      <c r="CF694" s="6" t="str">
        <f>IF(OR(CC694="",CD694=""),"",SUMIFS('تحميل المصنعيات'!$N:$N,'تحميل المصنعيات'!$F:$F,CD$2,'تحميل المصنعيات'!$D:$D,CB694))</f>
        <v/>
      </c>
      <c r="CG694" s="55" t="str">
        <f t="shared" si="381"/>
        <v/>
      </c>
      <c r="CH694" s="55" t="str">
        <f t="shared" si="382"/>
        <v/>
      </c>
      <c r="CI694" s="129" t="str">
        <f t="shared" si="405"/>
        <v/>
      </c>
      <c r="CK694" s="4" t="s">
        <v>10</v>
      </c>
      <c r="CL694" s="5">
        <v>45859</v>
      </c>
      <c r="CM694" s="6"/>
      <c r="CN694" s="6"/>
      <c r="CO694" s="6" t="str">
        <f t="shared" si="397"/>
        <v/>
      </c>
      <c r="CP694" s="6" t="str">
        <f>IF(OR(CM694="",CN694=""),"",SUMIFS('تحميل المصنعيات'!$N:$N,'تحميل المصنعيات'!$F:$F,CN$2,'تحميل المصنعيات'!$D:$D,CL694))</f>
        <v/>
      </c>
      <c r="CQ694" s="55" t="str">
        <f t="shared" si="383"/>
        <v/>
      </c>
      <c r="CR694" s="55" t="str">
        <f t="shared" si="384"/>
        <v/>
      </c>
      <c r="CS694" s="129" t="str">
        <f t="shared" si="406"/>
        <v/>
      </c>
    </row>
    <row r="695" spans="9:97" x14ac:dyDescent="0.25">
      <c r="I695" s="4" t="s">
        <v>11</v>
      </c>
      <c r="J695" s="5">
        <v>45860</v>
      </c>
      <c r="K695" s="6"/>
      <c r="L695" s="6"/>
      <c r="M695" s="6" t="str">
        <f t="shared" si="385"/>
        <v/>
      </c>
      <c r="N695" s="6" t="str">
        <f>IF(OR(K695="",L695=""),"",SUMIFS('تحميل المصنعيات'!$N:$N,'تحميل المصنعيات'!$F:$F,L$2,'تحميل المصنعيات'!$D:$D,J695))</f>
        <v/>
      </c>
      <c r="O695" s="55" t="str">
        <f t="shared" si="371"/>
        <v/>
      </c>
      <c r="P695" s="55" t="str">
        <f t="shared" si="398"/>
        <v/>
      </c>
      <c r="Q695" s="129" t="str">
        <f t="shared" si="386"/>
        <v/>
      </c>
      <c r="S695" s="4" t="s">
        <v>11</v>
      </c>
      <c r="T695" s="5">
        <v>45860</v>
      </c>
      <c r="U695" s="6"/>
      <c r="V695" s="6"/>
      <c r="W695" s="6" t="str">
        <f t="shared" si="387"/>
        <v/>
      </c>
      <c r="X695" s="6" t="str">
        <f>IF(OR(U695="",V695=""),"",SUMIFS('تحميل المصنعيات'!$N:$N,'تحميل المصنعيات'!$F:$F,V$2,'تحميل المصنعيات'!$D:$D,T695))</f>
        <v/>
      </c>
      <c r="Y695" s="55" t="str">
        <f t="shared" si="372"/>
        <v/>
      </c>
      <c r="Z695" s="55" t="str">
        <f t="shared" si="373"/>
        <v/>
      </c>
      <c r="AA695" s="129" t="str">
        <f t="shared" si="399"/>
        <v/>
      </c>
      <c r="AC695" s="4" t="s">
        <v>11</v>
      </c>
      <c r="AD695" s="5">
        <v>45860</v>
      </c>
      <c r="AE695" s="6"/>
      <c r="AF695" s="6"/>
      <c r="AG695" s="6" t="str">
        <f t="shared" si="388"/>
        <v/>
      </c>
      <c r="AH695" s="6" t="str">
        <f>IF(OR(AE695="",AF695=""),"",SUMIFS('تحميل المصنعيات'!$N:$N,'تحميل المصنعيات'!$F:$F,AF$2,'تحميل المصنعيات'!$D:$D,AD695))</f>
        <v/>
      </c>
      <c r="AI695" s="55" t="str">
        <f t="shared" si="374"/>
        <v/>
      </c>
      <c r="AJ695" s="55" t="str">
        <f t="shared" si="389"/>
        <v/>
      </c>
      <c r="AK695" s="129" t="str">
        <f t="shared" si="400"/>
        <v/>
      </c>
      <c r="AM695" s="4" t="s">
        <v>11</v>
      </c>
      <c r="AN695" s="5">
        <v>45860</v>
      </c>
      <c r="AO695" s="6"/>
      <c r="AP695" s="6"/>
      <c r="AQ695" s="6" t="str">
        <f t="shared" si="390"/>
        <v/>
      </c>
      <c r="AR695" s="6" t="str">
        <f>IF(OR(AO695="",AP695=""),"",SUMIFS('تحميل المصنعيات'!$N:$N,'تحميل المصنعيات'!$F:$F,AP$2,'تحميل المصنعيات'!$D:$D,AN695))</f>
        <v/>
      </c>
      <c r="AS695" s="55" t="str">
        <f t="shared" si="375"/>
        <v/>
      </c>
      <c r="AT695" s="55" t="str">
        <f t="shared" si="376"/>
        <v/>
      </c>
      <c r="AU695" s="129" t="str">
        <f t="shared" si="401"/>
        <v/>
      </c>
      <c r="AW695" s="4" t="s">
        <v>11</v>
      </c>
      <c r="AX695" s="5">
        <v>45860</v>
      </c>
      <c r="AY695" s="6"/>
      <c r="AZ695" s="6"/>
      <c r="BA695" s="6" t="str">
        <f t="shared" si="391"/>
        <v/>
      </c>
      <c r="BB695" s="6" t="str">
        <f>IF(OR(AY695="",AZ695=""),"",SUMIFS('تحميل المصنعيات'!$N:$N,'تحميل المصنعيات'!$F:$F,AZ$2,'تحميل المصنعيات'!$D:$D,AX695))</f>
        <v/>
      </c>
      <c r="BC695" s="55" t="str">
        <f t="shared" si="377"/>
        <v/>
      </c>
      <c r="BD695" s="55" t="str">
        <f t="shared" si="392"/>
        <v/>
      </c>
      <c r="BE695" s="129" t="str">
        <f t="shared" si="402"/>
        <v/>
      </c>
      <c r="BG695" s="4" t="s">
        <v>11</v>
      </c>
      <c r="BH695" s="5">
        <v>45860</v>
      </c>
      <c r="BI695" s="6"/>
      <c r="BJ695" s="6"/>
      <c r="BK695" s="6" t="str">
        <f t="shared" si="393"/>
        <v/>
      </c>
      <c r="BL695" s="6" t="str">
        <f>IF(OR(BI695="",BJ695=""),"",SUMIFS('تحميل المصنعيات'!$N:$N,'تحميل المصنعيات'!$F:$F,BJ$2,'تحميل المصنعيات'!$D:$D,BH695))</f>
        <v/>
      </c>
      <c r="BM695" s="55" t="str">
        <f t="shared" si="378"/>
        <v/>
      </c>
      <c r="BN695" s="55" t="str">
        <f t="shared" si="379"/>
        <v/>
      </c>
      <c r="BO695" s="129" t="str">
        <f t="shared" si="403"/>
        <v/>
      </c>
      <c r="BQ695" s="4" t="s">
        <v>11</v>
      </c>
      <c r="BR695" s="5">
        <v>45860</v>
      </c>
      <c r="BS695" s="6"/>
      <c r="BT695" s="6"/>
      <c r="BU695" s="6" t="str">
        <f t="shared" si="394"/>
        <v/>
      </c>
      <c r="BV695" s="6" t="str">
        <f>IF(OR(BS695="",BT695=""),"",SUMIFS('تحميل المصنعيات'!$N:$N,'تحميل المصنعيات'!$F:$F,BT$2,'تحميل المصنعيات'!$D:$D,BR695))</f>
        <v/>
      </c>
      <c r="BW695" s="55" t="str">
        <f t="shared" si="380"/>
        <v/>
      </c>
      <c r="BX695" s="55" t="str">
        <f t="shared" si="395"/>
        <v/>
      </c>
      <c r="BY695" s="129" t="str">
        <f t="shared" si="404"/>
        <v/>
      </c>
      <c r="CA695" s="4" t="s">
        <v>11</v>
      </c>
      <c r="CB695" s="5">
        <v>45860</v>
      </c>
      <c r="CC695" s="6"/>
      <c r="CD695" s="6"/>
      <c r="CE695" s="6" t="str">
        <f t="shared" si="396"/>
        <v/>
      </c>
      <c r="CF695" s="6" t="str">
        <f>IF(OR(CC695="",CD695=""),"",SUMIFS('تحميل المصنعيات'!$N:$N,'تحميل المصنعيات'!$F:$F,CD$2,'تحميل المصنعيات'!$D:$D,CB695))</f>
        <v/>
      </c>
      <c r="CG695" s="55" t="str">
        <f t="shared" si="381"/>
        <v/>
      </c>
      <c r="CH695" s="55" t="str">
        <f t="shared" si="382"/>
        <v/>
      </c>
      <c r="CI695" s="129" t="str">
        <f t="shared" si="405"/>
        <v/>
      </c>
      <c r="CK695" s="4" t="s">
        <v>11</v>
      </c>
      <c r="CL695" s="5">
        <v>45860</v>
      </c>
      <c r="CM695" s="6"/>
      <c r="CN695" s="6"/>
      <c r="CO695" s="6" t="str">
        <f t="shared" si="397"/>
        <v/>
      </c>
      <c r="CP695" s="6" t="str">
        <f>IF(OR(CM695="",CN695=""),"",SUMIFS('تحميل المصنعيات'!$N:$N,'تحميل المصنعيات'!$F:$F,CN$2,'تحميل المصنعيات'!$D:$D,CL695))</f>
        <v/>
      </c>
      <c r="CQ695" s="55" t="str">
        <f t="shared" si="383"/>
        <v/>
      </c>
      <c r="CR695" s="55" t="str">
        <f t="shared" si="384"/>
        <v/>
      </c>
      <c r="CS695" s="129" t="str">
        <f t="shared" si="406"/>
        <v/>
      </c>
    </row>
    <row r="696" spans="9:97" x14ac:dyDescent="0.25">
      <c r="I696" s="4" t="s">
        <v>12</v>
      </c>
      <c r="J696" s="5">
        <v>45861</v>
      </c>
      <c r="K696" s="6"/>
      <c r="L696" s="6"/>
      <c r="M696" s="6" t="str">
        <f t="shared" si="385"/>
        <v/>
      </c>
      <c r="N696" s="6" t="str">
        <f>IF(OR(K696="",L696=""),"",SUMIFS('تحميل المصنعيات'!$N:$N,'تحميل المصنعيات'!$F:$F,L$2,'تحميل المصنعيات'!$D:$D,J696))</f>
        <v/>
      </c>
      <c r="O696" s="55" t="str">
        <f t="shared" si="371"/>
        <v/>
      </c>
      <c r="P696" s="55" t="str">
        <f t="shared" si="398"/>
        <v/>
      </c>
      <c r="Q696" s="129" t="str">
        <f t="shared" si="386"/>
        <v/>
      </c>
      <c r="S696" s="4" t="s">
        <v>12</v>
      </c>
      <c r="T696" s="5">
        <v>45861</v>
      </c>
      <c r="U696" s="6"/>
      <c r="V696" s="6"/>
      <c r="W696" s="6" t="str">
        <f t="shared" si="387"/>
        <v/>
      </c>
      <c r="X696" s="6" t="str">
        <f>IF(OR(U696="",V696=""),"",SUMIFS('تحميل المصنعيات'!$N:$N,'تحميل المصنعيات'!$F:$F,V$2,'تحميل المصنعيات'!$D:$D,T696))</f>
        <v/>
      </c>
      <c r="Y696" s="55" t="str">
        <f t="shared" si="372"/>
        <v/>
      </c>
      <c r="Z696" s="55" t="str">
        <f t="shared" si="373"/>
        <v/>
      </c>
      <c r="AA696" s="129" t="str">
        <f t="shared" si="399"/>
        <v/>
      </c>
      <c r="AC696" s="4" t="s">
        <v>12</v>
      </c>
      <c r="AD696" s="5">
        <v>45861</v>
      </c>
      <c r="AE696" s="6"/>
      <c r="AF696" s="6"/>
      <c r="AG696" s="6" t="str">
        <f t="shared" si="388"/>
        <v/>
      </c>
      <c r="AH696" s="6" t="str">
        <f>IF(OR(AE696="",AF696=""),"",SUMIFS('تحميل المصنعيات'!$N:$N,'تحميل المصنعيات'!$F:$F,AF$2,'تحميل المصنعيات'!$D:$D,AD696))</f>
        <v/>
      </c>
      <c r="AI696" s="55" t="str">
        <f t="shared" si="374"/>
        <v/>
      </c>
      <c r="AJ696" s="55" t="str">
        <f t="shared" si="389"/>
        <v/>
      </c>
      <c r="AK696" s="129" t="str">
        <f t="shared" si="400"/>
        <v/>
      </c>
      <c r="AM696" s="4" t="s">
        <v>12</v>
      </c>
      <c r="AN696" s="5">
        <v>45861</v>
      </c>
      <c r="AO696" s="6"/>
      <c r="AP696" s="6"/>
      <c r="AQ696" s="6" t="str">
        <f t="shared" si="390"/>
        <v/>
      </c>
      <c r="AR696" s="6" t="str">
        <f>IF(OR(AO696="",AP696=""),"",SUMIFS('تحميل المصنعيات'!$N:$N,'تحميل المصنعيات'!$F:$F,AP$2,'تحميل المصنعيات'!$D:$D,AN696))</f>
        <v/>
      </c>
      <c r="AS696" s="55" t="str">
        <f t="shared" si="375"/>
        <v/>
      </c>
      <c r="AT696" s="55" t="str">
        <f t="shared" si="376"/>
        <v/>
      </c>
      <c r="AU696" s="129" t="str">
        <f t="shared" si="401"/>
        <v/>
      </c>
      <c r="AW696" s="4" t="s">
        <v>12</v>
      </c>
      <c r="AX696" s="5">
        <v>45861</v>
      </c>
      <c r="AY696" s="6"/>
      <c r="AZ696" s="6"/>
      <c r="BA696" s="6" t="str">
        <f t="shared" si="391"/>
        <v/>
      </c>
      <c r="BB696" s="6" t="str">
        <f>IF(OR(AY696="",AZ696=""),"",SUMIFS('تحميل المصنعيات'!$N:$N,'تحميل المصنعيات'!$F:$F,AZ$2,'تحميل المصنعيات'!$D:$D,AX696))</f>
        <v/>
      </c>
      <c r="BC696" s="55" t="str">
        <f t="shared" si="377"/>
        <v/>
      </c>
      <c r="BD696" s="55" t="str">
        <f t="shared" si="392"/>
        <v/>
      </c>
      <c r="BE696" s="129" t="str">
        <f t="shared" si="402"/>
        <v/>
      </c>
      <c r="BG696" s="4" t="s">
        <v>12</v>
      </c>
      <c r="BH696" s="5">
        <v>45861</v>
      </c>
      <c r="BI696" s="6"/>
      <c r="BJ696" s="6"/>
      <c r="BK696" s="6" t="str">
        <f t="shared" si="393"/>
        <v/>
      </c>
      <c r="BL696" s="6" t="str">
        <f>IF(OR(BI696="",BJ696=""),"",SUMIFS('تحميل المصنعيات'!$N:$N,'تحميل المصنعيات'!$F:$F,BJ$2,'تحميل المصنعيات'!$D:$D,BH696))</f>
        <v/>
      </c>
      <c r="BM696" s="55" t="str">
        <f t="shared" si="378"/>
        <v/>
      </c>
      <c r="BN696" s="55" t="str">
        <f t="shared" si="379"/>
        <v/>
      </c>
      <c r="BO696" s="129" t="str">
        <f t="shared" si="403"/>
        <v/>
      </c>
      <c r="BQ696" s="4" t="s">
        <v>12</v>
      </c>
      <c r="BR696" s="5">
        <v>45861</v>
      </c>
      <c r="BS696" s="6"/>
      <c r="BT696" s="6"/>
      <c r="BU696" s="6" t="str">
        <f t="shared" si="394"/>
        <v/>
      </c>
      <c r="BV696" s="6" t="str">
        <f>IF(OR(BS696="",BT696=""),"",SUMIFS('تحميل المصنعيات'!$N:$N,'تحميل المصنعيات'!$F:$F,BT$2,'تحميل المصنعيات'!$D:$D,BR696))</f>
        <v/>
      </c>
      <c r="BW696" s="55" t="str">
        <f t="shared" si="380"/>
        <v/>
      </c>
      <c r="BX696" s="55" t="str">
        <f t="shared" si="395"/>
        <v/>
      </c>
      <c r="BY696" s="129" t="str">
        <f t="shared" si="404"/>
        <v/>
      </c>
      <c r="CA696" s="4" t="s">
        <v>12</v>
      </c>
      <c r="CB696" s="5">
        <v>45861</v>
      </c>
      <c r="CC696" s="6"/>
      <c r="CD696" s="6"/>
      <c r="CE696" s="6" t="str">
        <f t="shared" si="396"/>
        <v/>
      </c>
      <c r="CF696" s="6" t="str">
        <f>IF(OR(CC696="",CD696=""),"",SUMIFS('تحميل المصنعيات'!$N:$N,'تحميل المصنعيات'!$F:$F,CD$2,'تحميل المصنعيات'!$D:$D,CB696))</f>
        <v/>
      </c>
      <c r="CG696" s="55" t="str">
        <f t="shared" si="381"/>
        <v/>
      </c>
      <c r="CH696" s="55" t="str">
        <f t="shared" si="382"/>
        <v/>
      </c>
      <c r="CI696" s="129" t="str">
        <f t="shared" si="405"/>
        <v/>
      </c>
      <c r="CK696" s="4" t="s">
        <v>12</v>
      </c>
      <c r="CL696" s="5">
        <v>45861</v>
      </c>
      <c r="CM696" s="6"/>
      <c r="CN696" s="6"/>
      <c r="CO696" s="6" t="str">
        <f t="shared" si="397"/>
        <v/>
      </c>
      <c r="CP696" s="6" t="str">
        <f>IF(OR(CM696="",CN696=""),"",SUMIFS('تحميل المصنعيات'!$N:$N,'تحميل المصنعيات'!$F:$F,CN$2,'تحميل المصنعيات'!$D:$D,CL696))</f>
        <v/>
      </c>
      <c r="CQ696" s="55" t="str">
        <f t="shared" si="383"/>
        <v/>
      </c>
      <c r="CR696" s="55" t="str">
        <f t="shared" si="384"/>
        <v/>
      </c>
      <c r="CS696" s="129" t="str">
        <f t="shared" si="406"/>
        <v/>
      </c>
    </row>
    <row r="697" spans="9:97" x14ac:dyDescent="0.25">
      <c r="I697" s="4" t="s">
        <v>13</v>
      </c>
      <c r="J697" s="5">
        <v>45862</v>
      </c>
      <c r="K697" s="6"/>
      <c r="L697" s="6"/>
      <c r="M697" s="6" t="str">
        <f t="shared" si="385"/>
        <v/>
      </c>
      <c r="N697" s="6" t="str">
        <f>IF(OR(K697="",L697=""),"",SUMIFS('تحميل المصنعيات'!$N:$N,'تحميل المصنعيات'!$F:$F,L$2,'تحميل المصنعيات'!$D:$D,J697))</f>
        <v/>
      </c>
      <c r="O697" s="55" t="str">
        <f t="shared" si="371"/>
        <v/>
      </c>
      <c r="P697" s="55" t="str">
        <f t="shared" si="398"/>
        <v/>
      </c>
      <c r="Q697" s="129" t="str">
        <f t="shared" si="386"/>
        <v/>
      </c>
      <c r="S697" s="4" t="s">
        <v>13</v>
      </c>
      <c r="T697" s="5">
        <v>45862</v>
      </c>
      <c r="U697" s="6"/>
      <c r="V697" s="6"/>
      <c r="W697" s="6" t="str">
        <f t="shared" si="387"/>
        <v/>
      </c>
      <c r="X697" s="6" t="str">
        <f>IF(OR(U697="",V697=""),"",SUMIFS('تحميل المصنعيات'!$N:$N,'تحميل المصنعيات'!$F:$F,V$2,'تحميل المصنعيات'!$D:$D,T697))</f>
        <v/>
      </c>
      <c r="Y697" s="55" t="str">
        <f t="shared" si="372"/>
        <v/>
      </c>
      <c r="Z697" s="55" t="str">
        <f t="shared" si="373"/>
        <v/>
      </c>
      <c r="AA697" s="129" t="str">
        <f t="shared" si="399"/>
        <v/>
      </c>
      <c r="AC697" s="4" t="s">
        <v>13</v>
      </c>
      <c r="AD697" s="5">
        <v>45862</v>
      </c>
      <c r="AE697" s="6"/>
      <c r="AF697" s="6"/>
      <c r="AG697" s="6" t="str">
        <f t="shared" si="388"/>
        <v/>
      </c>
      <c r="AH697" s="6" t="str">
        <f>IF(OR(AE697="",AF697=""),"",SUMIFS('تحميل المصنعيات'!$N:$N,'تحميل المصنعيات'!$F:$F,AF$2,'تحميل المصنعيات'!$D:$D,AD697))</f>
        <v/>
      </c>
      <c r="AI697" s="55" t="str">
        <f t="shared" si="374"/>
        <v/>
      </c>
      <c r="AJ697" s="55" t="str">
        <f t="shared" si="389"/>
        <v/>
      </c>
      <c r="AK697" s="129" t="str">
        <f t="shared" si="400"/>
        <v/>
      </c>
      <c r="AM697" s="4" t="s">
        <v>13</v>
      </c>
      <c r="AN697" s="5">
        <v>45862</v>
      </c>
      <c r="AO697" s="6"/>
      <c r="AP697" s="6"/>
      <c r="AQ697" s="6" t="str">
        <f t="shared" si="390"/>
        <v/>
      </c>
      <c r="AR697" s="6" t="str">
        <f>IF(OR(AO697="",AP697=""),"",SUMIFS('تحميل المصنعيات'!$N:$N,'تحميل المصنعيات'!$F:$F,AP$2,'تحميل المصنعيات'!$D:$D,AN697))</f>
        <v/>
      </c>
      <c r="AS697" s="55" t="str">
        <f t="shared" si="375"/>
        <v/>
      </c>
      <c r="AT697" s="55" t="str">
        <f t="shared" si="376"/>
        <v/>
      </c>
      <c r="AU697" s="129" t="str">
        <f t="shared" si="401"/>
        <v/>
      </c>
      <c r="AW697" s="4" t="s">
        <v>13</v>
      </c>
      <c r="AX697" s="5">
        <v>45862</v>
      </c>
      <c r="AY697" s="6"/>
      <c r="AZ697" s="6"/>
      <c r="BA697" s="6" t="str">
        <f t="shared" si="391"/>
        <v/>
      </c>
      <c r="BB697" s="6" t="str">
        <f>IF(OR(AY697="",AZ697=""),"",SUMIFS('تحميل المصنعيات'!$N:$N,'تحميل المصنعيات'!$F:$F,AZ$2,'تحميل المصنعيات'!$D:$D,AX697))</f>
        <v/>
      </c>
      <c r="BC697" s="55" t="str">
        <f t="shared" si="377"/>
        <v/>
      </c>
      <c r="BD697" s="55" t="str">
        <f t="shared" si="392"/>
        <v/>
      </c>
      <c r="BE697" s="129" t="str">
        <f t="shared" si="402"/>
        <v/>
      </c>
      <c r="BG697" s="4" t="s">
        <v>13</v>
      </c>
      <c r="BH697" s="5">
        <v>45862</v>
      </c>
      <c r="BI697" s="6"/>
      <c r="BJ697" s="6"/>
      <c r="BK697" s="6" t="str">
        <f t="shared" si="393"/>
        <v/>
      </c>
      <c r="BL697" s="6" t="str">
        <f>IF(OR(BI697="",BJ697=""),"",SUMIFS('تحميل المصنعيات'!$N:$N,'تحميل المصنعيات'!$F:$F,BJ$2,'تحميل المصنعيات'!$D:$D,BH697))</f>
        <v/>
      </c>
      <c r="BM697" s="55" t="str">
        <f t="shared" si="378"/>
        <v/>
      </c>
      <c r="BN697" s="55" t="str">
        <f t="shared" si="379"/>
        <v/>
      </c>
      <c r="BO697" s="129" t="str">
        <f t="shared" si="403"/>
        <v/>
      </c>
      <c r="BQ697" s="4" t="s">
        <v>13</v>
      </c>
      <c r="BR697" s="5">
        <v>45862</v>
      </c>
      <c r="BS697" s="6"/>
      <c r="BT697" s="6"/>
      <c r="BU697" s="6" t="str">
        <f t="shared" si="394"/>
        <v/>
      </c>
      <c r="BV697" s="6" t="str">
        <f>IF(OR(BS697="",BT697=""),"",SUMIFS('تحميل المصنعيات'!$N:$N,'تحميل المصنعيات'!$F:$F,BT$2,'تحميل المصنعيات'!$D:$D,BR697))</f>
        <v/>
      </c>
      <c r="BW697" s="55" t="str">
        <f t="shared" si="380"/>
        <v/>
      </c>
      <c r="BX697" s="55" t="str">
        <f t="shared" si="395"/>
        <v/>
      </c>
      <c r="BY697" s="129" t="str">
        <f t="shared" si="404"/>
        <v/>
      </c>
      <c r="CA697" s="4" t="s">
        <v>13</v>
      </c>
      <c r="CB697" s="5">
        <v>45862</v>
      </c>
      <c r="CC697" s="6"/>
      <c r="CD697" s="6"/>
      <c r="CE697" s="6" t="str">
        <f t="shared" si="396"/>
        <v/>
      </c>
      <c r="CF697" s="6" t="str">
        <f>IF(OR(CC697="",CD697=""),"",SUMIFS('تحميل المصنعيات'!$N:$N,'تحميل المصنعيات'!$F:$F,CD$2,'تحميل المصنعيات'!$D:$D,CB697))</f>
        <v/>
      </c>
      <c r="CG697" s="55" t="str">
        <f t="shared" si="381"/>
        <v/>
      </c>
      <c r="CH697" s="55" t="str">
        <f t="shared" si="382"/>
        <v/>
      </c>
      <c r="CI697" s="129" t="str">
        <f t="shared" si="405"/>
        <v/>
      </c>
      <c r="CK697" s="4" t="s">
        <v>13</v>
      </c>
      <c r="CL697" s="5">
        <v>45862</v>
      </c>
      <c r="CM697" s="6"/>
      <c r="CN697" s="6"/>
      <c r="CO697" s="6" t="str">
        <f t="shared" si="397"/>
        <v/>
      </c>
      <c r="CP697" s="6" t="str">
        <f>IF(OR(CM697="",CN697=""),"",SUMIFS('تحميل المصنعيات'!$N:$N,'تحميل المصنعيات'!$F:$F,CN$2,'تحميل المصنعيات'!$D:$D,CL697))</f>
        <v/>
      </c>
      <c r="CQ697" s="55" t="str">
        <f t="shared" si="383"/>
        <v/>
      </c>
      <c r="CR697" s="55" t="str">
        <f t="shared" si="384"/>
        <v/>
      </c>
      <c r="CS697" s="129" t="str">
        <f t="shared" si="406"/>
        <v/>
      </c>
    </row>
    <row r="698" spans="9:97" x14ac:dyDescent="0.25">
      <c r="I698" s="132" t="s">
        <v>30</v>
      </c>
      <c r="J698" s="133">
        <v>45863</v>
      </c>
      <c r="K698" s="134"/>
      <c r="L698" s="134"/>
      <c r="M698" s="134" t="str">
        <f t="shared" si="385"/>
        <v/>
      </c>
      <c r="N698" s="134" t="str">
        <f>IF(OR(K698="",L698=""),"",SUMIFS('تحميل المصنعيات'!$N:$N,'تحميل المصنعيات'!$F:$F,L$2,'تحميل المصنعيات'!$D:$D,J698))</f>
        <v/>
      </c>
      <c r="O698" s="135" t="str">
        <f t="shared" si="371"/>
        <v/>
      </c>
      <c r="P698" s="135" t="str">
        <f t="shared" si="398"/>
        <v/>
      </c>
      <c r="Q698" s="132" t="str">
        <f t="shared" si="386"/>
        <v/>
      </c>
      <c r="S698" s="132" t="s">
        <v>30</v>
      </c>
      <c r="T698" s="133">
        <v>45863</v>
      </c>
      <c r="U698" s="134"/>
      <c r="V698" s="134"/>
      <c r="W698" s="134" t="str">
        <f t="shared" si="387"/>
        <v/>
      </c>
      <c r="X698" s="134" t="str">
        <f>IF(OR(U698="",V698=""),"",SUMIFS('تحميل المصنعيات'!$N:$N,'تحميل المصنعيات'!$F:$F,V$2,'تحميل المصنعيات'!$D:$D,T698))</f>
        <v/>
      </c>
      <c r="Y698" s="135" t="str">
        <f t="shared" si="372"/>
        <v/>
      </c>
      <c r="Z698" s="135" t="str">
        <f t="shared" si="373"/>
        <v/>
      </c>
      <c r="AA698" s="132" t="str">
        <f t="shared" si="399"/>
        <v/>
      </c>
      <c r="AC698" s="132" t="s">
        <v>30</v>
      </c>
      <c r="AD698" s="133">
        <v>45863</v>
      </c>
      <c r="AE698" s="134"/>
      <c r="AF698" s="134"/>
      <c r="AG698" s="134" t="str">
        <f t="shared" si="388"/>
        <v/>
      </c>
      <c r="AH698" s="134" t="str">
        <f>IF(OR(AE698="",AF698=""),"",SUMIFS('تحميل المصنعيات'!$N:$N,'تحميل المصنعيات'!$F:$F,AF$2,'تحميل المصنعيات'!$D:$D,AD698))</f>
        <v/>
      </c>
      <c r="AI698" s="135" t="str">
        <f t="shared" si="374"/>
        <v/>
      </c>
      <c r="AJ698" s="135" t="str">
        <f t="shared" si="389"/>
        <v/>
      </c>
      <c r="AK698" s="132" t="str">
        <f t="shared" si="400"/>
        <v/>
      </c>
      <c r="AM698" s="132" t="s">
        <v>30</v>
      </c>
      <c r="AN698" s="133">
        <v>45863</v>
      </c>
      <c r="AO698" s="134"/>
      <c r="AP698" s="134"/>
      <c r="AQ698" s="134" t="str">
        <f t="shared" si="390"/>
        <v/>
      </c>
      <c r="AR698" s="134" t="str">
        <f>IF(OR(AO698="",AP698=""),"",SUMIFS('تحميل المصنعيات'!$N:$N,'تحميل المصنعيات'!$F:$F,AP$2,'تحميل المصنعيات'!$D:$D,AN698))</f>
        <v/>
      </c>
      <c r="AS698" s="135" t="str">
        <f t="shared" si="375"/>
        <v/>
      </c>
      <c r="AT698" s="135" t="str">
        <f t="shared" si="376"/>
        <v/>
      </c>
      <c r="AU698" s="132" t="str">
        <f t="shared" si="401"/>
        <v/>
      </c>
      <c r="AW698" s="132" t="s">
        <v>30</v>
      </c>
      <c r="AX698" s="133">
        <v>45863</v>
      </c>
      <c r="AY698" s="134"/>
      <c r="AZ698" s="134"/>
      <c r="BA698" s="134" t="str">
        <f t="shared" si="391"/>
        <v/>
      </c>
      <c r="BB698" s="134" t="str">
        <f>IF(OR(AY698="",AZ698=""),"",SUMIFS('تحميل المصنعيات'!$N:$N,'تحميل المصنعيات'!$F:$F,AZ$2,'تحميل المصنعيات'!$D:$D,AX698))</f>
        <v/>
      </c>
      <c r="BC698" s="135" t="str">
        <f t="shared" si="377"/>
        <v/>
      </c>
      <c r="BD698" s="135" t="str">
        <f t="shared" si="392"/>
        <v/>
      </c>
      <c r="BE698" s="132" t="str">
        <f t="shared" si="402"/>
        <v/>
      </c>
      <c r="BG698" s="132" t="s">
        <v>30</v>
      </c>
      <c r="BH698" s="133">
        <v>45863</v>
      </c>
      <c r="BI698" s="134"/>
      <c r="BJ698" s="134"/>
      <c r="BK698" s="134" t="str">
        <f t="shared" si="393"/>
        <v/>
      </c>
      <c r="BL698" s="134" t="str">
        <f>IF(OR(BI698="",BJ698=""),"",SUMIFS('تحميل المصنعيات'!$N:$N,'تحميل المصنعيات'!$F:$F,BJ$2,'تحميل المصنعيات'!$D:$D,BH698))</f>
        <v/>
      </c>
      <c r="BM698" s="135" t="str">
        <f t="shared" si="378"/>
        <v/>
      </c>
      <c r="BN698" s="135" t="str">
        <f t="shared" si="379"/>
        <v/>
      </c>
      <c r="BO698" s="132" t="str">
        <f t="shared" si="403"/>
        <v/>
      </c>
      <c r="BQ698" s="132" t="s">
        <v>30</v>
      </c>
      <c r="BR698" s="133">
        <v>45863</v>
      </c>
      <c r="BS698" s="134"/>
      <c r="BT698" s="134"/>
      <c r="BU698" s="134" t="str">
        <f t="shared" si="394"/>
        <v/>
      </c>
      <c r="BV698" s="134" t="str">
        <f>IF(OR(BS698="",BT698=""),"",SUMIFS('تحميل المصنعيات'!$N:$N,'تحميل المصنعيات'!$F:$F,BT$2,'تحميل المصنعيات'!$D:$D,BR698))</f>
        <v/>
      </c>
      <c r="BW698" s="135" t="str">
        <f t="shared" si="380"/>
        <v/>
      </c>
      <c r="BX698" s="135" t="str">
        <f t="shared" si="395"/>
        <v/>
      </c>
      <c r="BY698" s="132" t="str">
        <f t="shared" si="404"/>
        <v/>
      </c>
      <c r="CA698" s="132" t="s">
        <v>30</v>
      </c>
      <c r="CB698" s="133">
        <v>45863</v>
      </c>
      <c r="CC698" s="134"/>
      <c r="CD698" s="134"/>
      <c r="CE698" s="134" t="str">
        <f t="shared" si="396"/>
        <v/>
      </c>
      <c r="CF698" s="134" t="str">
        <f>IF(OR(CC698="",CD698=""),"",SUMIFS('تحميل المصنعيات'!$N:$N,'تحميل المصنعيات'!$F:$F,CD$2,'تحميل المصنعيات'!$D:$D,CB698))</f>
        <v/>
      </c>
      <c r="CG698" s="135" t="str">
        <f t="shared" si="381"/>
        <v/>
      </c>
      <c r="CH698" s="135" t="str">
        <f t="shared" si="382"/>
        <v/>
      </c>
      <c r="CI698" s="132" t="str">
        <f t="shared" si="405"/>
        <v/>
      </c>
      <c r="CK698" s="132" t="s">
        <v>30</v>
      </c>
      <c r="CL698" s="133">
        <v>45863</v>
      </c>
      <c r="CM698" s="134"/>
      <c r="CN698" s="134"/>
      <c r="CO698" s="134" t="str">
        <f t="shared" si="397"/>
        <v/>
      </c>
      <c r="CP698" s="134" t="str">
        <f>IF(OR(CM698="",CN698=""),"",SUMIFS('تحميل المصنعيات'!$N:$N,'تحميل المصنعيات'!$F:$F,CN$2,'تحميل المصنعيات'!$D:$D,CL698))</f>
        <v/>
      </c>
      <c r="CQ698" s="135" t="str">
        <f t="shared" si="383"/>
        <v/>
      </c>
      <c r="CR698" s="135" t="str">
        <f t="shared" si="384"/>
        <v/>
      </c>
      <c r="CS698" s="132" t="str">
        <f t="shared" si="406"/>
        <v/>
      </c>
    </row>
    <row r="699" spans="9:97" x14ac:dyDescent="0.25">
      <c r="I699" s="4" t="s">
        <v>8</v>
      </c>
      <c r="J699" s="5">
        <v>45864</v>
      </c>
      <c r="K699" s="6"/>
      <c r="L699" s="6"/>
      <c r="M699" s="6" t="str">
        <f t="shared" si="385"/>
        <v/>
      </c>
      <c r="N699" s="6" t="str">
        <f>IF(OR(K699="",L699=""),"",SUMIFS('تحميل المصنعيات'!$N:$N,'تحميل المصنعيات'!$F:$F,L$2,'تحميل المصنعيات'!$D:$D,J699))</f>
        <v/>
      </c>
      <c r="O699" s="55" t="str">
        <f t="shared" si="371"/>
        <v/>
      </c>
      <c r="P699" s="55" t="str">
        <f t="shared" si="398"/>
        <v/>
      </c>
      <c r="Q699" s="129" t="str">
        <f t="shared" si="386"/>
        <v/>
      </c>
      <c r="S699" s="4" t="s">
        <v>8</v>
      </c>
      <c r="T699" s="5">
        <v>45864</v>
      </c>
      <c r="U699" s="6"/>
      <c r="V699" s="6"/>
      <c r="W699" s="6" t="str">
        <f t="shared" si="387"/>
        <v/>
      </c>
      <c r="X699" s="6" t="str">
        <f>IF(OR(U699="",V699=""),"",SUMIFS('تحميل المصنعيات'!$N:$N,'تحميل المصنعيات'!$F:$F,V$2,'تحميل المصنعيات'!$D:$D,T699))</f>
        <v/>
      </c>
      <c r="Y699" s="55" t="str">
        <f t="shared" si="372"/>
        <v/>
      </c>
      <c r="Z699" s="55" t="str">
        <f t="shared" si="373"/>
        <v/>
      </c>
      <c r="AA699" s="129" t="str">
        <f t="shared" si="399"/>
        <v/>
      </c>
      <c r="AC699" s="4" t="s">
        <v>8</v>
      </c>
      <c r="AD699" s="5">
        <v>45864</v>
      </c>
      <c r="AE699" s="6"/>
      <c r="AF699" s="6"/>
      <c r="AG699" s="6" t="str">
        <f t="shared" si="388"/>
        <v/>
      </c>
      <c r="AH699" s="6" t="str">
        <f>IF(OR(AE699="",AF699=""),"",SUMIFS('تحميل المصنعيات'!$N:$N,'تحميل المصنعيات'!$F:$F,AF$2,'تحميل المصنعيات'!$D:$D,AD699))</f>
        <v/>
      </c>
      <c r="AI699" s="55" t="str">
        <f t="shared" si="374"/>
        <v/>
      </c>
      <c r="AJ699" s="55" t="str">
        <f t="shared" si="389"/>
        <v/>
      </c>
      <c r="AK699" s="129" t="str">
        <f t="shared" si="400"/>
        <v/>
      </c>
      <c r="AM699" s="4" t="s">
        <v>8</v>
      </c>
      <c r="AN699" s="5">
        <v>45864</v>
      </c>
      <c r="AO699" s="6"/>
      <c r="AP699" s="6"/>
      <c r="AQ699" s="6" t="str">
        <f t="shared" si="390"/>
        <v/>
      </c>
      <c r="AR699" s="6" t="str">
        <f>IF(OR(AO699="",AP699=""),"",SUMIFS('تحميل المصنعيات'!$N:$N,'تحميل المصنعيات'!$F:$F,AP$2,'تحميل المصنعيات'!$D:$D,AN699))</f>
        <v/>
      </c>
      <c r="AS699" s="55" t="str">
        <f t="shared" si="375"/>
        <v/>
      </c>
      <c r="AT699" s="55" t="str">
        <f t="shared" si="376"/>
        <v/>
      </c>
      <c r="AU699" s="129" t="str">
        <f t="shared" si="401"/>
        <v/>
      </c>
      <c r="AW699" s="4" t="s">
        <v>8</v>
      </c>
      <c r="AX699" s="5">
        <v>45864</v>
      </c>
      <c r="AY699" s="6"/>
      <c r="AZ699" s="6"/>
      <c r="BA699" s="6" t="str">
        <f t="shared" si="391"/>
        <v/>
      </c>
      <c r="BB699" s="6" t="str">
        <f>IF(OR(AY699="",AZ699=""),"",SUMIFS('تحميل المصنعيات'!$N:$N,'تحميل المصنعيات'!$F:$F,AZ$2,'تحميل المصنعيات'!$D:$D,AX699))</f>
        <v/>
      </c>
      <c r="BC699" s="55" t="str">
        <f t="shared" si="377"/>
        <v/>
      </c>
      <c r="BD699" s="55" t="str">
        <f t="shared" si="392"/>
        <v/>
      </c>
      <c r="BE699" s="129" t="str">
        <f t="shared" si="402"/>
        <v/>
      </c>
      <c r="BG699" s="4" t="s">
        <v>8</v>
      </c>
      <c r="BH699" s="5">
        <v>45864</v>
      </c>
      <c r="BI699" s="6"/>
      <c r="BJ699" s="6"/>
      <c r="BK699" s="6" t="str">
        <f t="shared" si="393"/>
        <v/>
      </c>
      <c r="BL699" s="6" t="str">
        <f>IF(OR(BI699="",BJ699=""),"",SUMIFS('تحميل المصنعيات'!$N:$N,'تحميل المصنعيات'!$F:$F,BJ$2,'تحميل المصنعيات'!$D:$D,BH699))</f>
        <v/>
      </c>
      <c r="BM699" s="55" t="str">
        <f t="shared" si="378"/>
        <v/>
      </c>
      <c r="BN699" s="55" t="str">
        <f t="shared" si="379"/>
        <v/>
      </c>
      <c r="BO699" s="129" t="str">
        <f t="shared" si="403"/>
        <v/>
      </c>
      <c r="BQ699" s="4" t="s">
        <v>8</v>
      </c>
      <c r="BR699" s="5">
        <v>45864</v>
      </c>
      <c r="BS699" s="6"/>
      <c r="BT699" s="6"/>
      <c r="BU699" s="6" t="str">
        <f t="shared" si="394"/>
        <v/>
      </c>
      <c r="BV699" s="6" t="str">
        <f>IF(OR(BS699="",BT699=""),"",SUMIFS('تحميل المصنعيات'!$N:$N,'تحميل المصنعيات'!$F:$F,BT$2,'تحميل المصنعيات'!$D:$D,BR699))</f>
        <v/>
      </c>
      <c r="BW699" s="55" t="str">
        <f t="shared" si="380"/>
        <v/>
      </c>
      <c r="BX699" s="55" t="str">
        <f t="shared" si="395"/>
        <v/>
      </c>
      <c r="BY699" s="129" t="str">
        <f t="shared" si="404"/>
        <v/>
      </c>
      <c r="CA699" s="4" t="s">
        <v>8</v>
      </c>
      <c r="CB699" s="5">
        <v>45864</v>
      </c>
      <c r="CC699" s="6"/>
      <c r="CD699" s="6"/>
      <c r="CE699" s="6" t="str">
        <f t="shared" si="396"/>
        <v/>
      </c>
      <c r="CF699" s="6" t="str">
        <f>IF(OR(CC699="",CD699=""),"",SUMIFS('تحميل المصنعيات'!$N:$N,'تحميل المصنعيات'!$F:$F,CD$2,'تحميل المصنعيات'!$D:$D,CB699))</f>
        <v/>
      </c>
      <c r="CG699" s="55" t="str">
        <f t="shared" si="381"/>
        <v/>
      </c>
      <c r="CH699" s="55" t="str">
        <f t="shared" si="382"/>
        <v/>
      </c>
      <c r="CI699" s="129" t="str">
        <f t="shared" si="405"/>
        <v/>
      </c>
      <c r="CK699" s="4" t="s">
        <v>8</v>
      </c>
      <c r="CL699" s="5">
        <v>45864</v>
      </c>
      <c r="CM699" s="6"/>
      <c r="CN699" s="6"/>
      <c r="CO699" s="6" t="str">
        <f t="shared" si="397"/>
        <v/>
      </c>
      <c r="CP699" s="6" t="str">
        <f>IF(OR(CM699="",CN699=""),"",SUMIFS('تحميل المصنعيات'!$N:$N,'تحميل المصنعيات'!$F:$F,CN$2,'تحميل المصنعيات'!$D:$D,CL699))</f>
        <v/>
      </c>
      <c r="CQ699" s="55" t="str">
        <f t="shared" si="383"/>
        <v/>
      </c>
      <c r="CR699" s="55" t="str">
        <f t="shared" si="384"/>
        <v/>
      </c>
      <c r="CS699" s="129" t="str">
        <f t="shared" si="406"/>
        <v/>
      </c>
    </row>
    <row r="700" spans="9:97" x14ac:dyDescent="0.25">
      <c r="I700" s="4" t="s">
        <v>9</v>
      </c>
      <c r="J700" s="5">
        <v>45865</v>
      </c>
      <c r="K700" s="6"/>
      <c r="L700" s="6"/>
      <c r="M700" s="6" t="str">
        <f t="shared" si="385"/>
        <v/>
      </c>
      <c r="N700" s="6" t="str">
        <f>IF(OR(K700="",L700=""),"",SUMIFS('تحميل المصنعيات'!$N:$N,'تحميل المصنعيات'!$F:$F,L$2,'تحميل المصنعيات'!$D:$D,J700))</f>
        <v/>
      </c>
      <c r="O700" s="55" t="str">
        <f t="shared" si="371"/>
        <v/>
      </c>
      <c r="P700" s="55" t="str">
        <f t="shared" si="398"/>
        <v/>
      </c>
      <c r="Q700" s="129" t="str">
        <f t="shared" si="386"/>
        <v/>
      </c>
      <c r="S700" s="4" t="s">
        <v>9</v>
      </c>
      <c r="T700" s="5">
        <v>45865</v>
      </c>
      <c r="U700" s="6"/>
      <c r="V700" s="6"/>
      <c r="W700" s="6" t="str">
        <f t="shared" si="387"/>
        <v/>
      </c>
      <c r="X700" s="6" t="str">
        <f>IF(OR(U700="",V700=""),"",SUMIFS('تحميل المصنعيات'!$N:$N,'تحميل المصنعيات'!$F:$F,V$2,'تحميل المصنعيات'!$D:$D,T700))</f>
        <v/>
      </c>
      <c r="Y700" s="55" t="str">
        <f t="shared" si="372"/>
        <v/>
      </c>
      <c r="Z700" s="55" t="str">
        <f t="shared" si="373"/>
        <v/>
      </c>
      <c r="AA700" s="129" t="str">
        <f t="shared" si="399"/>
        <v/>
      </c>
      <c r="AC700" s="4" t="s">
        <v>9</v>
      </c>
      <c r="AD700" s="5">
        <v>45865</v>
      </c>
      <c r="AE700" s="6"/>
      <c r="AF700" s="6"/>
      <c r="AG700" s="6" t="str">
        <f t="shared" si="388"/>
        <v/>
      </c>
      <c r="AH700" s="6" t="str">
        <f>IF(OR(AE700="",AF700=""),"",SUMIFS('تحميل المصنعيات'!$N:$N,'تحميل المصنعيات'!$F:$F,AF$2,'تحميل المصنعيات'!$D:$D,AD700))</f>
        <v/>
      </c>
      <c r="AI700" s="55" t="str">
        <f t="shared" si="374"/>
        <v/>
      </c>
      <c r="AJ700" s="55" t="str">
        <f t="shared" si="389"/>
        <v/>
      </c>
      <c r="AK700" s="129" t="str">
        <f t="shared" si="400"/>
        <v/>
      </c>
      <c r="AM700" s="4" t="s">
        <v>9</v>
      </c>
      <c r="AN700" s="5">
        <v>45865</v>
      </c>
      <c r="AO700" s="6"/>
      <c r="AP700" s="6"/>
      <c r="AQ700" s="6" t="str">
        <f t="shared" si="390"/>
        <v/>
      </c>
      <c r="AR700" s="6" t="str">
        <f>IF(OR(AO700="",AP700=""),"",SUMIFS('تحميل المصنعيات'!$N:$N,'تحميل المصنعيات'!$F:$F,AP$2,'تحميل المصنعيات'!$D:$D,AN700))</f>
        <v/>
      </c>
      <c r="AS700" s="55" t="str">
        <f t="shared" si="375"/>
        <v/>
      </c>
      <c r="AT700" s="55" t="str">
        <f t="shared" si="376"/>
        <v/>
      </c>
      <c r="AU700" s="129" t="str">
        <f t="shared" si="401"/>
        <v/>
      </c>
      <c r="AW700" s="4" t="s">
        <v>9</v>
      </c>
      <c r="AX700" s="5">
        <v>45865</v>
      </c>
      <c r="AY700" s="6"/>
      <c r="AZ700" s="6"/>
      <c r="BA700" s="6" t="str">
        <f t="shared" si="391"/>
        <v/>
      </c>
      <c r="BB700" s="6" t="str">
        <f>IF(OR(AY700="",AZ700=""),"",SUMIFS('تحميل المصنعيات'!$N:$N,'تحميل المصنعيات'!$F:$F,AZ$2,'تحميل المصنعيات'!$D:$D,AX700))</f>
        <v/>
      </c>
      <c r="BC700" s="55" t="str">
        <f t="shared" si="377"/>
        <v/>
      </c>
      <c r="BD700" s="55" t="str">
        <f t="shared" si="392"/>
        <v/>
      </c>
      <c r="BE700" s="129" t="str">
        <f t="shared" si="402"/>
        <v/>
      </c>
      <c r="BG700" s="4" t="s">
        <v>9</v>
      </c>
      <c r="BH700" s="5">
        <v>45865</v>
      </c>
      <c r="BI700" s="6"/>
      <c r="BJ700" s="6"/>
      <c r="BK700" s="6" t="str">
        <f t="shared" si="393"/>
        <v/>
      </c>
      <c r="BL700" s="6" t="str">
        <f>IF(OR(BI700="",BJ700=""),"",SUMIFS('تحميل المصنعيات'!$N:$N,'تحميل المصنعيات'!$F:$F,BJ$2,'تحميل المصنعيات'!$D:$D,BH700))</f>
        <v/>
      </c>
      <c r="BM700" s="55" t="str">
        <f t="shared" si="378"/>
        <v/>
      </c>
      <c r="BN700" s="55" t="str">
        <f t="shared" si="379"/>
        <v/>
      </c>
      <c r="BO700" s="129" t="str">
        <f t="shared" si="403"/>
        <v/>
      </c>
      <c r="BQ700" s="4" t="s">
        <v>9</v>
      </c>
      <c r="BR700" s="5">
        <v>45865</v>
      </c>
      <c r="BS700" s="6"/>
      <c r="BT700" s="6"/>
      <c r="BU700" s="6" t="str">
        <f t="shared" si="394"/>
        <v/>
      </c>
      <c r="BV700" s="6" t="str">
        <f>IF(OR(BS700="",BT700=""),"",SUMIFS('تحميل المصنعيات'!$N:$N,'تحميل المصنعيات'!$F:$F,BT$2,'تحميل المصنعيات'!$D:$D,BR700))</f>
        <v/>
      </c>
      <c r="BW700" s="55" t="str">
        <f t="shared" si="380"/>
        <v/>
      </c>
      <c r="BX700" s="55" t="str">
        <f t="shared" si="395"/>
        <v/>
      </c>
      <c r="BY700" s="129" t="str">
        <f t="shared" si="404"/>
        <v/>
      </c>
      <c r="CA700" s="4" t="s">
        <v>9</v>
      </c>
      <c r="CB700" s="5">
        <v>45865</v>
      </c>
      <c r="CC700" s="6"/>
      <c r="CD700" s="6"/>
      <c r="CE700" s="6" t="str">
        <f t="shared" si="396"/>
        <v/>
      </c>
      <c r="CF700" s="6" t="str">
        <f>IF(OR(CC700="",CD700=""),"",SUMIFS('تحميل المصنعيات'!$N:$N,'تحميل المصنعيات'!$F:$F,CD$2,'تحميل المصنعيات'!$D:$D,CB700))</f>
        <v/>
      </c>
      <c r="CG700" s="55" t="str">
        <f t="shared" si="381"/>
        <v/>
      </c>
      <c r="CH700" s="55" t="str">
        <f t="shared" si="382"/>
        <v/>
      </c>
      <c r="CI700" s="129" t="str">
        <f t="shared" si="405"/>
        <v/>
      </c>
      <c r="CK700" s="4" t="s">
        <v>9</v>
      </c>
      <c r="CL700" s="5">
        <v>45865</v>
      </c>
      <c r="CM700" s="6"/>
      <c r="CN700" s="6"/>
      <c r="CO700" s="6" t="str">
        <f t="shared" si="397"/>
        <v/>
      </c>
      <c r="CP700" s="6" t="str">
        <f>IF(OR(CM700="",CN700=""),"",SUMIFS('تحميل المصنعيات'!$N:$N,'تحميل المصنعيات'!$F:$F,CN$2,'تحميل المصنعيات'!$D:$D,CL700))</f>
        <v/>
      </c>
      <c r="CQ700" s="55" t="str">
        <f t="shared" si="383"/>
        <v/>
      </c>
      <c r="CR700" s="55" t="str">
        <f t="shared" si="384"/>
        <v/>
      </c>
      <c r="CS700" s="129" t="str">
        <f t="shared" si="406"/>
        <v/>
      </c>
    </row>
    <row r="701" spans="9:97" x14ac:dyDescent="0.25">
      <c r="I701" s="4" t="s">
        <v>10</v>
      </c>
      <c r="J701" s="5">
        <v>45866</v>
      </c>
      <c r="K701" s="6"/>
      <c r="L701" s="6"/>
      <c r="M701" s="6" t="str">
        <f t="shared" si="385"/>
        <v/>
      </c>
      <c r="N701" s="6" t="str">
        <f>IF(OR(K701="",L701=""),"",SUMIFS('تحميل المصنعيات'!$N:$N,'تحميل المصنعيات'!$F:$F,L$2,'تحميل المصنعيات'!$D:$D,J701))</f>
        <v/>
      </c>
      <c r="O701" s="55" t="str">
        <f t="shared" si="371"/>
        <v/>
      </c>
      <c r="P701" s="55" t="str">
        <f t="shared" si="398"/>
        <v/>
      </c>
      <c r="Q701" s="129" t="str">
        <f t="shared" si="386"/>
        <v/>
      </c>
      <c r="S701" s="4" t="s">
        <v>10</v>
      </c>
      <c r="T701" s="5">
        <v>45866</v>
      </c>
      <c r="U701" s="6"/>
      <c r="V701" s="6"/>
      <c r="W701" s="6" t="str">
        <f t="shared" si="387"/>
        <v/>
      </c>
      <c r="X701" s="6" t="str">
        <f>IF(OR(U701="",V701=""),"",SUMIFS('تحميل المصنعيات'!$N:$N,'تحميل المصنعيات'!$F:$F,V$2,'تحميل المصنعيات'!$D:$D,T701))</f>
        <v/>
      </c>
      <c r="Y701" s="55" t="str">
        <f t="shared" si="372"/>
        <v/>
      </c>
      <c r="Z701" s="55" t="str">
        <f t="shared" si="373"/>
        <v/>
      </c>
      <c r="AA701" s="129" t="str">
        <f t="shared" si="399"/>
        <v/>
      </c>
      <c r="AC701" s="4" t="s">
        <v>10</v>
      </c>
      <c r="AD701" s="5">
        <v>45866</v>
      </c>
      <c r="AE701" s="6"/>
      <c r="AF701" s="6"/>
      <c r="AG701" s="6" t="str">
        <f t="shared" si="388"/>
        <v/>
      </c>
      <c r="AH701" s="6" t="str">
        <f>IF(OR(AE701="",AF701=""),"",SUMIFS('تحميل المصنعيات'!$N:$N,'تحميل المصنعيات'!$F:$F,AF$2,'تحميل المصنعيات'!$D:$D,AD701))</f>
        <v/>
      </c>
      <c r="AI701" s="55" t="str">
        <f t="shared" si="374"/>
        <v/>
      </c>
      <c r="AJ701" s="55" t="str">
        <f t="shared" si="389"/>
        <v/>
      </c>
      <c r="AK701" s="129" t="str">
        <f t="shared" si="400"/>
        <v/>
      </c>
      <c r="AM701" s="4" t="s">
        <v>10</v>
      </c>
      <c r="AN701" s="5">
        <v>45866</v>
      </c>
      <c r="AO701" s="6"/>
      <c r="AP701" s="6"/>
      <c r="AQ701" s="6" t="str">
        <f t="shared" si="390"/>
        <v/>
      </c>
      <c r="AR701" s="6" t="str">
        <f>IF(OR(AO701="",AP701=""),"",SUMIFS('تحميل المصنعيات'!$N:$N,'تحميل المصنعيات'!$F:$F,AP$2,'تحميل المصنعيات'!$D:$D,AN701))</f>
        <v/>
      </c>
      <c r="AS701" s="55" t="str">
        <f t="shared" si="375"/>
        <v/>
      </c>
      <c r="AT701" s="55" t="str">
        <f t="shared" si="376"/>
        <v/>
      </c>
      <c r="AU701" s="129" t="str">
        <f t="shared" si="401"/>
        <v/>
      </c>
      <c r="AW701" s="4" t="s">
        <v>10</v>
      </c>
      <c r="AX701" s="5">
        <v>45866</v>
      </c>
      <c r="AY701" s="6"/>
      <c r="AZ701" s="6"/>
      <c r="BA701" s="6" t="str">
        <f t="shared" si="391"/>
        <v/>
      </c>
      <c r="BB701" s="6" t="str">
        <f>IF(OR(AY701="",AZ701=""),"",SUMIFS('تحميل المصنعيات'!$N:$N,'تحميل المصنعيات'!$F:$F,AZ$2,'تحميل المصنعيات'!$D:$D,AX701))</f>
        <v/>
      </c>
      <c r="BC701" s="55" t="str">
        <f t="shared" si="377"/>
        <v/>
      </c>
      <c r="BD701" s="55" t="str">
        <f t="shared" si="392"/>
        <v/>
      </c>
      <c r="BE701" s="129" t="str">
        <f t="shared" si="402"/>
        <v/>
      </c>
      <c r="BG701" s="4" t="s">
        <v>10</v>
      </c>
      <c r="BH701" s="5">
        <v>45866</v>
      </c>
      <c r="BI701" s="6"/>
      <c r="BJ701" s="6"/>
      <c r="BK701" s="6" t="str">
        <f t="shared" si="393"/>
        <v/>
      </c>
      <c r="BL701" s="6" t="str">
        <f>IF(OR(BI701="",BJ701=""),"",SUMIFS('تحميل المصنعيات'!$N:$N,'تحميل المصنعيات'!$F:$F,BJ$2,'تحميل المصنعيات'!$D:$D,BH701))</f>
        <v/>
      </c>
      <c r="BM701" s="55" t="str">
        <f t="shared" si="378"/>
        <v/>
      </c>
      <c r="BN701" s="55" t="str">
        <f t="shared" si="379"/>
        <v/>
      </c>
      <c r="BO701" s="129" t="str">
        <f t="shared" si="403"/>
        <v/>
      </c>
      <c r="BQ701" s="4" t="s">
        <v>10</v>
      </c>
      <c r="BR701" s="5">
        <v>45866</v>
      </c>
      <c r="BS701" s="6"/>
      <c r="BT701" s="6"/>
      <c r="BU701" s="6" t="str">
        <f t="shared" si="394"/>
        <v/>
      </c>
      <c r="BV701" s="6" t="str">
        <f>IF(OR(BS701="",BT701=""),"",SUMIFS('تحميل المصنعيات'!$N:$N,'تحميل المصنعيات'!$F:$F,BT$2,'تحميل المصنعيات'!$D:$D,BR701))</f>
        <v/>
      </c>
      <c r="BW701" s="55" t="str">
        <f t="shared" si="380"/>
        <v/>
      </c>
      <c r="BX701" s="55" t="str">
        <f t="shared" si="395"/>
        <v/>
      </c>
      <c r="BY701" s="129" t="str">
        <f t="shared" si="404"/>
        <v/>
      </c>
      <c r="CA701" s="4" t="s">
        <v>10</v>
      </c>
      <c r="CB701" s="5">
        <v>45866</v>
      </c>
      <c r="CC701" s="6"/>
      <c r="CD701" s="6"/>
      <c r="CE701" s="6" t="str">
        <f t="shared" si="396"/>
        <v/>
      </c>
      <c r="CF701" s="6" t="str">
        <f>IF(OR(CC701="",CD701=""),"",SUMIFS('تحميل المصنعيات'!$N:$N,'تحميل المصنعيات'!$F:$F,CD$2,'تحميل المصنعيات'!$D:$D,CB701))</f>
        <v/>
      </c>
      <c r="CG701" s="55" t="str">
        <f t="shared" si="381"/>
        <v/>
      </c>
      <c r="CH701" s="55" t="str">
        <f t="shared" si="382"/>
        <v/>
      </c>
      <c r="CI701" s="129" t="str">
        <f t="shared" si="405"/>
        <v/>
      </c>
      <c r="CK701" s="4" t="s">
        <v>10</v>
      </c>
      <c r="CL701" s="5">
        <v>45866</v>
      </c>
      <c r="CM701" s="6"/>
      <c r="CN701" s="6"/>
      <c r="CO701" s="6" t="str">
        <f t="shared" si="397"/>
        <v/>
      </c>
      <c r="CP701" s="6" t="str">
        <f>IF(OR(CM701="",CN701=""),"",SUMIFS('تحميل المصنعيات'!$N:$N,'تحميل المصنعيات'!$F:$F,CN$2,'تحميل المصنعيات'!$D:$D,CL701))</f>
        <v/>
      </c>
      <c r="CQ701" s="55" t="str">
        <f t="shared" si="383"/>
        <v/>
      </c>
      <c r="CR701" s="55" t="str">
        <f t="shared" si="384"/>
        <v/>
      </c>
      <c r="CS701" s="129" t="str">
        <f t="shared" si="406"/>
        <v/>
      </c>
    </row>
    <row r="702" spans="9:97" x14ac:dyDescent="0.25">
      <c r="I702" s="4" t="s">
        <v>11</v>
      </c>
      <c r="J702" s="5">
        <v>45867</v>
      </c>
      <c r="K702" s="6"/>
      <c r="L702" s="6"/>
      <c r="M702" s="6" t="str">
        <f t="shared" si="385"/>
        <v/>
      </c>
      <c r="N702" s="6" t="str">
        <f>IF(OR(K702="",L702=""),"",SUMIFS('تحميل المصنعيات'!$N:$N,'تحميل المصنعيات'!$F:$F,L$2,'تحميل المصنعيات'!$D:$D,J702))</f>
        <v/>
      </c>
      <c r="O702" s="55" t="str">
        <f t="shared" si="371"/>
        <v/>
      </c>
      <c r="P702" s="55" t="str">
        <f t="shared" si="398"/>
        <v/>
      </c>
      <c r="Q702" s="129" t="str">
        <f t="shared" si="386"/>
        <v/>
      </c>
      <c r="S702" s="4" t="s">
        <v>11</v>
      </c>
      <c r="T702" s="5">
        <v>45867</v>
      </c>
      <c r="U702" s="6"/>
      <c r="V702" s="6"/>
      <c r="W702" s="6" t="str">
        <f t="shared" si="387"/>
        <v/>
      </c>
      <c r="X702" s="6" t="str">
        <f>IF(OR(U702="",V702=""),"",SUMIFS('تحميل المصنعيات'!$N:$N,'تحميل المصنعيات'!$F:$F,V$2,'تحميل المصنعيات'!$D:$D,T702))</f>
        <v/>
      </c>
      <c r="Y702" s="55" t="str">
        <f t="shared" si="372"/>
        <v/>
      </c>
      <c r="Z702" s="55" t="str">
        <f t="shared" si="373"/>
        <v/>
      </c>
      <c r="AA702" s="129" t="str">
        <f t="shared" si="399"/>
        <v/>
      </c>
      <c r="AC702" s="4" t="s">
        <v>11</v>
      </c>
      <c r="AD702" s="5">
        <v>45867</v>
      </c>
      <c r="AE702" s="6"/>
      <c r="AF702" s="6"/>
      <c r="AG702" s="6" t="str">
        <f t="shared" si="388"/>
        <v/>
      </c>
      <c r="AH702" s="6" t="str">
        <f>IF(OR(AE702="",AF702=""),"",SUMIFS('تحميل المصنعيات'!$N:$N,'تحميل المصنعيات'!$F:$F,AF$2,'تحميل المصنعيات'!$D:$D,AD702))</f>
        <v/>
      </c>
      <c r="AI702" s="55" t="str">
        <f t="shared" si="374"/>
        <v/>
      </c>
      <c r="AJ702" s="55" t="str">
        <f t="shared" si="389"/>
        <v/>
      </c>
      <c r="AK702" s="129" t="str">
        <f t="shared" si="400"/>
        <v/>
      </c>
      <c r="AM702" s="4" t="s">
        <v>11</v>
      </c>
      <c r="AN702" s="5">
        <v>45867</v>
      </c>
      <c r="AO702" s="6"/>
      <c r="AP702" s="6"/>
      <c r="AQ702" s="6" t="str">
        <f t="shared" si="390"/>
        <v/>
      </c>
      <c r="AR702" s="6" t="str">
        <f>IF(OR(AO702="",AP702=""),"",SUMIFS('تحميل المصنعيات'!$N:$N,'تحميل المصنعيات'!$F:$F,AP$2,'تحميل المصنعيات'!$D:$D,AN702))</f>
        <v/>
      </c>
      <c r="AS702" s="55" t="str">
        <f t="shared" si="375"/>
        <v/>
      </c>
      <c r="AT702" s="55" t="str">
        <f t="shared" si="376"/>
        <v/>
      </c>
      <c r="AU702" s="129" t="str">
        <f t="shared" si="401"/>
        <v/>
      </c>
      <c r="AW702" s="4" t="s">
        <v>11</v>
      </c>
      <c r="AX702" s="5">
        <v>45867</v>
      </c>
      <c r="AY702" s="6"/>
      <c r="AZ702" s="6"/>
      <c r="BA702" s="6" t="str">
        <f t="shared" si="391"/>
        <v/>
      </c>
      <c r="BB702" s="6" t="str">
        <f>IF(OR(AY702="",AZ702=""),"",SUMIFS('تحميل المصنعيات'!$N:$N,'تحميل المصنعيات'!$F:$F,AZ$2,'تحميل المصنعيات'!$D:$D,AX702))</f>
        <v/>
      </c>
      <c r="BC702" s="55" t="str">
        <f t="shared" si="377"/>
        <v/>
      </c>
      <c r="BD702" s="55" t="str">
        <f t="shared" si="392"/>
        <v/>
      </c>
      <c r="BE702" s="129" t="str">
        <f t="shared" si="402"/>
        <v/>
      </c>
      <c r="BG702" s="4" t="s">
        <v>11</v>
      </c>
      <c r="BH702" s="5">
        <v>45867</v>
      </c>
      <c r="BI702" s="6"/>
      <c r="BJ702" s="6"/>
      <c r="BK702" s="6" t="str">
        <f t="shared" si="393"/>
        <v/>
      </c>
      <c r="BL702" s="6" t="str">
        <f>IF(OR(BI702="",BJ702=""),"",SUMIFS('تحميل المصنعيات'!$N:$N,'تحميل المصنعيات'!$F:$F,BJ$2,'تحميل المصنعيات'!$D:$D,BH702))</f>
        <v/>
      </c>
      <c r="BM702" s="55" t="str">
        <f t="shared" si="378"/>
        <v/>
      </c>
      <c r="BN702" s="55" t="str">
        <f t="shared" si="379"/>
        <v/>
      </c>
      <c r="BO702" s="129" t="str">
        <f t="shared" si="403"/>
        <v/>
      </c>
      <c r="BQ702" s="4" t="s">
        <v>11</v>
      </c>
      <c r="BR702" s="5">
        <v>45867</v>
      </c>
      <c r="BS702" s="6"/>
      <c r="BT702" s="6"/>
      <c r="BU702" s="6" t="str">
        <f t="shared" si="394"/>
        <v/>
      </c>
      <c r="BV702" s="6" t="str">
        <f>IF(OR(BS702="",BT702=""),"",SUMIFS('تحميل المصنعيات'!$N:$N,'تحميل المصنعيات'!$F:$F,BT$2,'تحميل المصنعيات'!$D:$D,BR702))</f>
        <v/>
      </c>
      <c r="BW702" s="55" t="str">
        <f t="shared" si="380"/>
        <v/>
      </c>
      <c r="BX702" s="55" t="str">
        <f t="shared" si="395"/>
        <v/>
      </c>
      <c r="BY702" s="129" t="str">
        <f t="shared" si="404"/>
        <v/>
      </c>
      <c r="CA702" s="4" t="s">
        <v>11</v>
      </c>
      <c r="CB702" s="5">
        <v>45867</v>
      </c>
      <c r="CC702" s="6"/>
      <c r="CD702" s="6"/>
      <c r="CE702" s="6" t="str">
        <f t="shared" si="396"/>
        <v/>
      </c>
      <c r="CF702" s="6" t="str">
        <f>IF(OR(CC702="",CD702=""),"",SUMIFS('تحميل المصنعيات'!$N:$N,'تحميل المصنعيات'!$F:$F,CD$2,'تحميل المصنعيات'!$D:$D,CB702))</f>
        <v/>
      </c>
      <c r="CG702" s="55" t="str">
        <f t="shared" si="381"/>
        <v/>
      </c>
      <c r="CH702" s="55" t="str">
        <f t="shared" si="382"/>
        <v/>
      </c>
      <c r="CI702" s="129" t="str">
        <f t="shared" si="405"/>
        <v/>
      </c>
      <c r="CK702" s="4" t="s">
        <v>11</v>
      </c>
      <c r="CL702" s="5">
        <v>45867</v>
      </c>
      <c r="CM702" s="6"/>
      <c r="CN702" s="6"/>
      <c r="CO702" s="6" t="str">
        <f t="shared" si="397"/>
        <v/>
      </c>
      <c r="CP702" s="6" t="str">
        <f>IF(OR(CM702="",CN702=""),"",SUMIFS('تحميل المصنعيات'!$N:$N,'تحميل المصنعيات'!$F:$F,CN$2,'تحميل المصنعيات'!$D:$D,CL702))</f>
        <v/>
      </c>
      <c r="CQ702" s="55" t="str">
        <f t="shared" si="383"/>
        <v/>
      </c>
      <c r="CR702" s="55" t="str">
        <f t="shared" si="384"/>
        <v/>
      </c>
      <c r="CS702" s="129" t="str">
        <f t="shared" si="406"/>
        <v/>
      </c>
    </row>
    <row r="703" spans="9:97" x14ac:dyDescent="0.25">
      <c r="I703" s="4" t="s">
        <v>12</v>
      </c>
      <c r="J703" s="5">
        <v>45868</v>
      </c>
      <c r="K703" s="6"/>
      <c r="L703" s="6"/>
      <c r="M703" s="6" t="str">
        <f t="shared" si="385"/>
        <v/>
      </c>
      <c r="N703" s="6" t="str">
        <f>IF(OR(K703="",L703=""),"",SUMIFS('تحميل المصنعيات'!$N:$N,'تحميل المصنعيات'!$F:$F,L$2,'تحميل المصنعيات'!$D:$D,J703))</f>
        <v/>
      </c>
      <c r="O703" s="55" t="str">
        <f t="shared" si="371"/>
        <v/>
      </c>
      <c r="P703" s="55" t="str">
        <f t="shared" si="398"/>
        <v/>
      </c>
      <c r="Q703" s="129" t="str">
        <f t="shared" si="386"/>
        <v/>
      </c>
      <c r="S703" s="4" t="s">
        <v>12</v>
      </c>
      <c r="T703" s="5">
        <v>45868</v>
      </c>
      <c r="U703" s="6"/>
      <c r="V703" s="6"/>
      <c r="W703" s="6" t="str">
        <f t="shared" si="387"/>
        <v/>
      </c>
      <c r="X703" s="6" t="str">
        <f>IF(OR(U703="",V703=""),"",SUMIFS('تحميل المصنعيات'!$N:$N,'تحميل المصنعيات'!$F:$F,V$2,'تحميل المصنعيات'!$D:$D,T703))</f>
        <v/>
      </c>
      <c r="Y703" s="55" t="str">
        <f t="shared" si="372"/>
        <v/>
      </c>
      <c r="Z703" s="55" t="str">
        <f t="shared" si="373"/>
        <v/>
      </c>
      <c r="AA703" s="129" t="str">
        <f t="shared" si="399"/>
        <v/>
      </c>
      <c r="AC703" s="4" t="s">
        <v>12</v>
      </c>
      <c r="AD703" s="5">
        <v>45868</v>
      </c>
      <c r="AE703" s="6"/>
      <c r="AF703" s="6"/>
      <c r="AG703" s="6" t="str">
        <f t="shared" si="388"/>
        <v/>
      </c>
      <c r="AH703" s="6" t="str">
        <f>IF(OR(AE703="",AF703=""),"",SUMIFS('تحميل المصنعيات'!$N:$N,'تحميل المصنعيات'!$F:$F,AF$2,'تحميل المصنعيات'!$D:$D,AD703))</f>
        <v/>
      </c>
      <c r="AI703" s="55" t="str">
        <f t="shared" si="374"/>
        <v/>
      </c>
      <c r="AJ703" s="55" t="str">
        <f t="shared" si="389"/>
        <v/>
      </c>
      <c r="AK703" s="129" t="str">
        <f t="shared" si="400"/>
        <v/>
      </c>
      <c r="AM703" s="4" t="s">
        <v>12</v>
      </c>
      <c r="AN703" s="5">
        <v>45868</v>
      </c>
      <c r="AO703" s="6"/>
      <c r="AP703" s="6"/>
      <c r="AQ703" s="6" t="str">
        <f t="shared" si="390"/>
        <v/>
      </c>
      <c r="AR703" s="6" t="str">
        <f>IF(OR(AO703="",AP703=""),"",SUMIFS('تحميل المصنعيات'!$N:$N,'تحميل المصنعيات'!$F:$F,AP$2,'تحميل المصنعيات'!$D:$D,AN703))</f>
        <v/>
      </c>
      <c r="AS703" s="55" t="str">
        <f t="shared" si="375"/>
        <v/>
      </c>
      <c r="AT703" s="55" t="str">
        <f t="shared" si="376"/>
        <v/>
      </c>
      <c r="AU703" s="129" t="str">
        <f t="shared" si="401"/>
        <v/>
      </c>
      <c r="AW703" s="4" t="s">
        <v>12</v>
      </c>
      <c r="AX703" s="5">
        <v>45868</v>
      </c>
      <c r="AY703" s="6"/>
      <c r="AZ703" s="6"/>
      <c r="BA703" s="6" t="str">
        <f t="shared" si="391"/>
        <v/>
      </c>
      <c r="BB703" s="6" t="str">
        <f>IF(OR(AY703="",AZ703=""),"",SUMIFS('تحميل المصنعيات'!$N:$N,'تحميل المصنعيات'!$F:$F,AZ$2,'تحميل المصنعيات'!$D:$D,AX703))</f>
        <v/>
      </c>
      <c r="BC703" s="55" t="str">
        <f t="shared" si="377"/>
        <v/>
      </c>
      <c r="BD703" s="55" t="str">
        <f t="shared" si="392"/>
        <v/>
      </c>
      <c r="BE703" s="129" t="str">
        <f t="shared" si="402"/>
        <v/>
      </c>
      <c r="BG703" s="4" t="s">
        <v>12</v>
      </c>
      <c r="BH703" s="5">
        <v>45868</v>
      </c>
      <c r="BI703" s="6"/>
      <c r="BJ703" s="6"/>
      <c r="BK703" s="6" t="str">
        <f t="shared" si="393"/>
        <v/>
      </c>
      <c r="BL703" s="6" t="str">
        <f>IF(OR(BI703="",BJ703=""),"",SUMIFS('تحميل المصنعيات'!$N:$N,'تحميل المصنعيات'!$F:$F,BJ$2,'تحميل المصنعيات'!$D:$D,BH703))</f>
        <v/>
      </c>
      <c r="BM703" s="55" t="str">
        <f t="shared" si="378"/>
        <v/>
      </c>
      <c r="BN703" s="55" t="str">
        <f t="shared" si="379"/>
        <v/>
      </c>
      <c r="BO703" s="129" t="str">
        <f t="shared" si="403"/>
        <v/>
      </c>
      <c r="BQ703" s="4" t="s">
        <v>12</v>
      </c>
      <c r="BR703" s="5">
        <v>45868</v>
      </c>
      <c r="BS703" s="6"/>
      <c r="BT703" s="6"/>
      <c r="BU703" s="6" t="str">
        <f t="shared" si="394"/>
        <v/>
      </c>
      <c r="BV703" s="6" t="str">
        <f>IF(OR(BS703="",BT703=""),"",SUMIFS('تحميل المصنعيات'!$N:$N,'تحميل المصنعيات'!$F:$F,BT$2,'تحميل المصنعيات'!$D:$D,BR703))</f>
        <v/>
      </c>
      <c r="BW703" s="55" t="str">
        <f t="shared" si="380"/>
        <v/>
      </c>
      <c r="BX703" s="55" t="str">
        <f t="shared" si="395"/>
        <v/>
      </c>
      <c r="BY703" s="129" t="str">
        <f t="shared" si="404"/>
        <v/>
      </c>
      <c r="CA703" s="4" t="s">
        <v>12</v>
      </c>
      <c r="CB703" s="5">
        <v>45868</v>
      </c>
      <c r="CC703" s="6"/>
      <c r="CD703" s="6"/>
      <c r="CE703" s="6" t="str">
        <f t="shared" si="396"/>
        <v/>
      </c>
      <c r="CF703" s="6" t="str">
        <f>IF(OR(CC703="",CD703=""),"",SUMIFS('تحميل المصنعيات'!$N:$N,'تحميل المصنعيات'!$F:$F,CD$2,'تحميل المصنعيات'!$D:$D,CB703))</f>
        <v/>
      </c>
      <c r="CG703" s="55" t="str">
        <f t="shared" si="381"/>
        <v/>
      </c>
      <c r="CH703" s="55" t="str">
        <f t="shared" si="382"/>
        <v/>
      </c>
      <c r="CI703" s="129" t="str">
        <f t="shared" si="405"/>
        <v/>
      </c>
      <c r="CK703" s="4" t="s">
        <v>12</v>
      </c>
      <c r="CL703" s="5">
        <v>45868</v>
      </c>
      <c r="CM703" s="6"/>
      <c r="CN703" s="6"/>
      <c r="CO703" s="6" t="str">
        <f t="shared" si="397"/>
        <v/>
      </c>
      <c r="CP703" s="6" t="str">
        <f>IF(OR(CM703="",CN703=""),"",SUMIFS('تحميل المصنعيات'!$N:$N,'تحميل المصنعيات'!$F:$F,CN$2,'تحميل المصنعيات'!$D:$D,CL703))</f>
        <v/>
      </c>
      <c r="CQ703" s="55" t="str">
        <f t="shared" si="383"/>
        <v/>
      </c>
      <c r="CR703" s="55" t="str">
        <f t="shared" si="384"/>
        <v/>
      </c>
      <c r="CS703" s="129" t="str">
        <f t="shared" si="406"/>
        <v/>
      </c>
    </row>
    <row r="704" spans="9:97" x14ac:dyDescent="0.25">
      <c r="I704" s="4" t="s">
        <v>13</v>
      </c>
      <c r="J704" s="5">
        <v>45869</v>
      </c>
      <c r="K704" s="6"/>
      <c r="L704" s="6"/>
      <c r="M704" s="6" t="str">
        <f t="shared" si="385"/>
        <v/>
      </c>
      <c r="N704" s="6" t="str">
        <f>IF(OR(K704="",L704=""),"",SUMIFS('تحميل المصنعيات'!$N:$N,'تحميل المصنعيات'!$F:$F,L$2,'تحميل المصنعيات'!$D:$D,J704))</f>
        <v/>
      </c>
      <c r="O704" s="55" t="str">
        <f t="shared" si="371"/>
        <v/>
      </c>
      <c r="P704" s="55" t="str">
        <f t="shared" si="398"/>
        <v/>
      </c>
      <c r="Q704" s="129" t="str">
        <f t="shared" si="386"/>
        <v/>
      </c>
      <c r="S704" s="4" t="s">
        <v>13</v>
      </c>
      <c r="T704" s="5">
        <v>45869</v>
      </c>
      <c r="U704" s="6"/>
      <c r="V704" s="6"/>
      <c r="W704" s="6" t="str">
        <f t="shared" si="387"/>
        <v/>
      </c>
      <c r="X704" s="6" t="str">
        <f>IF(OR(U704="",V704=""),"",SUMIFS('تحميل المصنعيات'!$N:$N,'تحميل المصنعيات'!$F:$F,V$2,'تحميل المصنعيات'!$D:$D,T704))</f>
        <v/>
      </c>
      <c r="Y704" s="55" t="str">
        <f t="shared" si="372"/>
        <v/>
      </c>
      <c r="Z704" s="55" t="str">
        <f t="shared" si="373"/>
        <v/>
      </c>
      <c r="AA704" s="129" t="str">
        <f t="shared" si="399"/>
        <v/>
      </c>
      <c r="AC704" s="4" t="s">
        <v>13</v>
      </c>
      <c r="AD704" s="5">
        <v>45869</v>
      </c>
      <c r="AE704" s="6"/>
      <c r="AF704" s="6"/>
      <c r="AG704" s="6" t="str">
        <f t="shared" si="388"/>
        <v/>
      </c>
      <c r="AH704" s="6" t="str">
        <f>IF(OR(AE704="",AF704=""),"",SUMIFS('تحميل المصنعيات'!$N:$N,'تحميل المصنعيات'!$F:$F,AF$2,'تحميل المصنعيات'!$D:$D,AD704))</f>
        <v/>
      </c>
      <c r="AI704" s="55" t="str">
        <f t="shared" si="374"/>
        <v/>
      </c>
      <c r="AJ704" s="55" t="str">
        <f t="shared" si="389"/>
        <v/>
      </c>
      <c r="AK704" s="129" t="str">
        <f t="shared" si="400"/>
        <v/>
      </c>
      <c r="AM704" s="4" t="s">
        <v>13</v>
      </c>
      <c r="AN704" s="5">
        <v>45869</v>
      </c>
      <c r="AO704" s="6"/>
      <c r="AP704" s="6"/>
      <c r="AQ704" s="6" t="str">
        <f t="shared" si="390"/>
        <v/>
      </c>
      <c r="AR704" s="6" t="str">
        <f>IF(OR(AO704="",AP704=""),"",SUMIFS('تحميل المصنعيات'!$N:$N,'تحميل المصنعيات'!$F:$F,AP$2,'تحميل المصنعيات'!$D:$D,AN704))</f>
        <v/>
      </c>
      <c r="AS704" s="55" t="str">
        <f t="shared" si="375"/>
        <v/>
      </c>
      <c r="AT704" s="55" t="str">
        <f t="shared" si="376"/>
        <v/>
      </c>
      <c r="AU704" s="129" t="str">
        <f t="shared" si="401"/>
        <v/>
      </c>
      <c r="AW704" s="4" t="s">
        <v>13</v>
      </c>
      <c r="AX704" s="5">
        <v>45869</v>
      </c>
      <c r="AY704" s="6"/>
      <c r="AZ704" s="6"/>
      <c r="BA704" s="6" t="str">
        <f t="shared" si="391"/>
        <v/>
      </c>
      <c r="BB704" s="6" t="str">
        <f>IF(OR(AY704="",AZ704=""),"",SUMIFS('تحميل المصنعيات'!$N:$N,'تحميل المصنعيات'!$F:$F,AZ$2,'تحميل المصنعيات'!$D:$D,AX704))</f>
        <v/>
      </c>
      <c r="BC704" s="55" t="str">
        <f t="shared" si="377"/>
        <v/>
      </c>
      <c r="BD704" s="55" t="str">
        <f t="shared" si="392"/>
        <v/>
      </c>
      <c r="BE704" s="129" t="str">
        <f t="shared" si="402"/>
        <v/>
      </c>
      <c r="BG704" s="4" t="s">
        <v>13</v>
      </c>
      <c r="BH704" s="5">
        <v>45869</v>
      </c>
      <c r="BI704" s="6"/>
      <c r="BJ704" s="6"/>
      <c r="BK704" s="6" t="str">
        <f t="shared" si="393"/>
        <v/>
      </c>
      <c r="BL704" s="6" t="str">
        <f>IF(OR(BI704="",BJ704=""),"",SUMIFS('تحميل المصنعيات'!$N:$N,'تحميل المصنعيات'!$F:$F,BJ$2,'تحميل المصنعيات'!$D:$D,BH704))</f>
        <v/>
      </c>
      <c r="BM704" s="55" t="str">
        <f t="shared" si="378"/>
        <v/>
      </c>
      <c r="BN704" s="55" t="str">
        <f t="shared" si="379"/>
        <v/>
      </c>
      <c r="BO704" s="129" t="str">
        <f t="shared" si="403"/>
        <v/>
      </c>
      <c r="BQ704" s="4" t="s">
        <v>13</v>
      </c>
      <c r="BR704" s="5">
        <v>45869</v>
      </c>
      <c r="BS704" s="6"/>
      <c r="BT704" s="6"/>
      <c r="BU704" s="6" t="str">
        <f t="shared" si="394"/>
        <v/>
      </c>
      <c r="BV704" s="6" t="str">
        <f>IF(OR(BS704="",BT704=""),"",SUMIFS('تحميل المصنعيات'!$N:$N,'تحميل المصنعيات'!$F:$F,BT$2,'تحميل المصنعيات'!$D:$D,BR704))</f>
        <v/>
      </c>
      <c r="BW704" s="55" t="str">
        <f t="shared" si="380"/>
        <v/>
      </c>
      <c r="BX704" s="55" t="str">
        <f t="shared" si="395"/>
        <v/>
      </c>
      <c r="BY704" s="129" t="str">
        <f t="shared" si="404"/>
        <v/>
      </c>
      <c r="CA704" s="4" t="s">
        <v>13</v>
      </c>
      <c r="CB704" s="5">
        <v>45869</v>
      </c>
      <c r="CC704" s="6"/>
      <c r="CD704" s="6"/>
      <c r="CE704" s="6" t="str">
        <f t="shared" si="396"/>
        <v/>
      </c>
      <c r="CF704" s="6" t="str">
        <f>IF(OR(CC704="",CD704=""),"",SUMIFS('تحميل المصنعيات'!$N:$N,'تحميل المصنعيات'!$F:$F,CD$2,'تحميل المصنعيات'!$D:$D,CB704))</f>
        <v/>
      </c>
      <c r="CG704" s="55" t="str">
        <f t="shared" si="381"/>
        <v/>
      </c>
      <c r="CH704" s="55" t="str">
        <f t="shared" si="382"/>
        <v/>
      </c>
      <c r="CI704" s="129" t="str">
        <f t="shared" si="405"/>
        <v/>
      </c>
      <c r="CK704" s="4" t="s">
        <v>13</v>
      </c>
      <c r="CL704" s="5">
        <v>45869</v>
      </c>
      <c r="CM704" s="6"/>
      <c r="CN704" s="6"/>
      <c r="CO704" s="6" t="str">
        <f t="shared" si="397"/>
        <v/>
      </c>
      <c r="CP704" s="6" t="str">
        <f>IF(OR(CM704="",CN704=""),"",SUMIFS('تحميل المصنعيات'!$N:$N,'تحميل المصنعيات'!$F:$F,CN$2,'تحميل المصنعيات'!$D:$D,CL704))</f>
        <v/>
      </c>
      <c r="CQ704" s="55" t="str">
        <f t="shared" si="383"/>
        <v/>
      </c>
      <c r="CR704" s="55" t="str">
        <f t="shared" si="384"/>
        <v/>
      </c>
      <c r="CS704" s="129" t="str">
        <f t="shared" si="406"/>
        <v/>
      </c>
    </row>
    <row r="705" spans="9:97" x14ac:dyDescent="0.25">
      <c r="I705" s="132" t="s">
        <v>30</v>
      </c>
      <c r="J705" s="133">
        <v>45870</v>
      </c>
      <c r="K705" s="134"/>
      <c r="L705" s="134"/>
      <c r="M705" s="134" t="str">
        <f t="shared" si="385"/>
        <v/>
      </c>
      <c r="N705" s="134" t="str">
        <f>IF(OR(K705="",L705=""),"",SUMIFS('تحميل المصنعيات'!$N:$N,'تحميل المصنعيات'!$F:$F,L$2,'تحميل المصنعيات'!$D:$D,J705))</f>
        <v/>
      </c>
      <c r="O705" s="135" t="str">
        <f t="shared" si="371"/>
        <v/>
      </c>
      <c r="P705" s="135" t="str">
        <f t="shared" si="398"/>
        <v/>
      </c>
      <c r="Q705" s="132" t="str">
        <f t="shared" si="386"/>
        <v/>
      </c>
      <c r="S705" s="132" t="s">
        <v>30</v>
      </c>
      <c r="T705" s="133">
        <v>45870</v>
      </c>
      <c r="U705" s="134"/>
      <c r="V705" s="134"/>
      <c r="W705" s="134" t="str">
        <f t="shared" si="387"/>
        <v/>
      </c>
      <c r="X705" s="134" t="str">
        <f>IF(OR(U705="",V705=""),"",SUMIFS('تحميل المصنعيات'!$N:$N,'تحميل المصنعيات'!$F:$F,V$2,'تحميل المصنعيات'!$D:$D,T705))</f>
        <v/>
      </c>
      <c r="Y705" s="135" t="str">
        <f t="shared" si="372"/>
        <v/>
      </c>
      <c r="Z705" s="135" t="str">
        <f t="shared" si="373"/>
        <v/>
      </c>
      <c r="AA705" s="132" t="str">
        <f t="shared" si="399"/>
        <v/>
      </c>
      <c r="AC705" s="132" t="s">
        <v>30</v>
      </c>
      <c r="AD705" s="133">
        <v>45870</v>
      </c>
      <c r="AE705" s="134"/>
      <c r="AF705" s="134"/>
      <c r="AG705" s="134" t="str">
        <f t="shared" si="388"/>
        <v/>
      </c>
      <c r="AH705" s="134" t="str">
        <f>IF(OR(AE705="",AF705=""),"",SUMIFS('تحميل المصنعيات'!$N:$N,'تحميل المصنعيات'!$F:$F,AF$2,'تحميل المصنعيات'!$D:$D,AD705))</f>
        <v/>
      </c>
      <c r="AI705" s="135" t="str">
        <f t="shared" si="374"/>
        <v/>
      </c>
      <c r="AJ705" s="135" t="str">
        <f t="shared" si="389"/>
        <v/>
      </c>
      <c r="AK705" s="132" t="str">
        <f t="shared" si="400"/>
        <v/>
      </c>
      <c r="AM705" s="132" t="s">
        <v>30</v>
      </c>
      <c r="AN705" s="133">
        <v>45870</v>
      </c>
      <c r="AO705" s="134"/>
      <c r="AP705" s="134"/>
      <c r="AQ705" s="134" t="str">
        <f t="shared" si="390"/>
        <v/>
      </c>
      <c r="AR705" s="134" t="str">
        <f>IF(OR(AO705="",AP705=""),"",SUMIFS('تحميل المصنعيات'!$N:$N,'تحميل المصنعيات'!$F:$F,AP$2,'تحميل المصنعيات'!$D:$D,AN705))</f>
        <v/>
      </c>
      <c r="AS705" s="135" t="str">
        <f t="shared" si="375"/>
        <v/>
      </c>
      <c r="AT705" s="135" t="str">
        <f t="shared" si="376"/>
        <v/>
      </c>
      <c r="AU705" s="132" t="str">
        <f t="shared" si="401"/>
        <v/>
      </c>
      <c r="AW705" s="132" t="s">
        <v>30</v>
      </c>
      <c r="AX705" s="133">
        <v>45870</v>
      </c>
      <c r="AY705" s="134"/>
      <c r="AZ705" s="134"/>
      <c r="BA705" s="134" t="str">
        <f t="shared" si="391"/>
        <v/>
      </c>
      <c r="BB705" s="134" t="str">
        <f>IF(OR(AY705="",AZ705=""),"",SUMIFS('تحميل المصنعيات'!$N:$N,'تحميل المصنعيات'!$F:$F,AZ$2,'تحميل المصنعيات'!$D:$D,AX705))</f>
        <v/>
      </c>
      <c r="BC705" s="135" t="str">
        <f t="shared" si="377"/>
        <v/>
      </c>
      <c r="BD705" s="135" t="str">
        <f t="shared" si="392"/>
        <v/>
      </c>
      <c r="BE705" s="132" t="str">
        <f t="shared" si="402"/>
        <v/>
      </c>
      <c r="BG705" s="132" t="s">
        <v>30</v>
      </c>
      <c r="BH705" s="133">
        <v>45870</v>
      </c>
      <c r="BI705" s="134"/>
      <c r="BJ705" s="134"/>
      <c r="BK705" s="134" t="str">
        <f t="shared" si="393"/>
        <v/>
      </c>
      <c r="BL705" s="134" t="str">
        <f>IF(OR(BI705="",BJ705=""),"",SUMIFS('تحميل المصنعيات'!$N:$N,'تحميل المصنعيات'!$F:$F,BJ$2,'تحميل المصنعيات'!$D:$D,BH705))</f>
        <v/>
      </c>
      <c r="BM705" s="135" t="str">
        <f t="shared" si="378"/>
        <v/>
      </c>
      <c r="BN705" s="135" t="str">
        <f t="shared" si="379"/>
        <v/>
      </c>
      <c r="BO705" s="132" t="str">
        <f t="shared" si="403"/>
        <v/>
      </c>
      <c r="BQ705" s="132" t="s">
        <v>30</v>
      </c>
      <c r="BR705" s="133">
        <v>45870</v>
      </c>
      <c r="BS705" s="134"/>
      <c r="BT705" s="134"/>
      <c r="BU705" s="134" t="str">
        <f t="shared" si="394"/>
        <v/>
      </c>
      <c r="BV705" s="134" t="str">
        <f>IF(OR(BS705="",BT705=""),"",SUMIFS('تحميل المصنعيات'!$N:$N,'تحميل المصنعيات'!$F:$F,BT$2,'تحميل المصنعيات'!$D:$D,BR705))</f>
        <v/>
      </c>
      <c r="BW705" s="135" t="str">
        <f t="shared" si="380"/>
        <v/>
      </c>
      <c r="BX705" s="135" t="str">
        <f t="shared" si="395"/>
        <v/>
      </c>
      <c r="BY705" s="132" t="str">
        <f t="shared" si="404"/>
        <v/>
      </c>
      <c r="CA705" s="132" t="s">
        <v>30</v>
      </c>
      <c r="CB705" s="133">
        <v>45870</v>
      </c>
      <c r="CC705" s="134"/>
      <c r="CD705" s="134"/>
      <c r="CE705" s="134" t="str">
        <f t="shared" si="396"/>
        <v/>
      </c>
      <c r="CF705" s="134" t="str">
        <f>IF(OR(CC705="",CD705=""),"",SUMIFS('تحميل المصنعيات'!$N:$N,'تحميل المصنعيات'!$F:$F,CD$2,'تحميل المصنعيات'!$D:$D,CB705))</f>
        <v/>
      </c>
      <c r="CG705" s="135" t="str">
        <f t="shared" si="381"/>
        <v/>
      </c>
      <c r="CH705" s="135" t="str">
        <f t="shared" si="382"/>
        <v/>
      </c>
      <c r="CI705" s="132" t="str">
        <f t="shared" si="405"/>
        <v/>
      </c>
      <c r="CK705" s="132" t="s">
        <v>30</v>
      </c>
      <c r="CL705" s="133">
        <v>45870</v>
      </c>
      <c r="CM705" s="134"/>
      <c r="CN705" s="134"/>
      <c r="CO705" s="134" t="str">
        <f t="shared" si="397"/>
        <v/>
      </c>
      <c r="CP705" s="134" t="str">
        <f>IF(OR(CM705="",CN705=""),"",SUMIFS('تحميل المصنعيات'!$N:$N,'تحميل المصنعيات'!$F:$F,CN$2,'تحميل المصنعيات'!$D:$D,CL705))</f>
        <v/>
      </c>
      <c r="CQ705" s="135" t="str">
        <f t="shared" si="383"/>
        <v/>
      </c>
      <c r="CR705" s="135" t="str">
        <f t="shared" si="384"/>
        <v/>
      </c>
      <c r="CS705" s="132" t="str">
        <f t="shared" si="406"/>
        <v/>
      </c>
    </row>
    <row r="706" spans="9:97" x14ac:dyDescent="0.25">
      <c r="I706" s="4" t="s">
        <v>8</v>
      </c>
      <c r="J706" s="5">
        <v>45871</v>
      </c>
      <c r="K706" s="6"/>
      <c r="L706" s="6"/>
      <c r="M706" s="6" t="str">
        <f t="shared" si="385"/>
        <v/>
      </c>
      <c r="N706" s="6" t="str">
        <f>IF(OR(K706="",L706=""),"",SUMIFS('تحميل المصنعيات'!$N:$N,'تحميل المصنعيات'!$F:$F,L$2,'تحميل المصنعيات'!$D:$D,J706))</f>
        <v/>
      </c>
      <c r="O706" s="55" t="str">
        <f t="shared" si="371"/>
        <v/>
      </c>
      <c r="P706" s="55" t="str">
        <f t="shared" si="398"/>
        <v/>
      </c>
      <c r="Q706" s="129" t="str">
        <f t="shared" si="386"/>
        <v/>
      </c>
      <c r="S706" s="4" t="s">
        <v>8</v>
      </c>
      <c r="T706" s="5">
        <v>45871</v>
      </c>
      <c r="U706" s="6"/>
      <c r="V706" s="6"/>
      <c r="W706" s="6" t="str">
        <f t="shared" si="387"/>
        <v/>
      </c>
      <c r="X706" s="6" t="str">
        <f>IF(OR(U706="",V706=""),"",SUMIFS('تحميل المصنعيات'!$N:$N,'تحميل المصنعيات'!$F:$F,V$2,'تحميل المصنعيات'!$D:$D,T706))</f>
        <v/>
      </c>
      <c r="Y706" s="55" t="str">
        <f t="shared" si="372"/>
        <v/>
      </c>
      <c r="Z706" s="55" t="str">
        <f t="shared" si="373"/>
        <v/>
      </c>
      <c r="AA706" s="129" t="str">
        <f t="shared" si="399"/>
        <v/>
      </c>
      <c r="AC706" s="4" t="s">
        <v>8</v>
      </c>
      <c r="AD706" s="5">
        <v>45871</v>
      </c>
      <c r="AE706" s="6"/>
      <c r="AF706" s="6"/>
      <c r="AG706" s="6" t="str">
        <f t="shared" si="388"/>
        <v/>
      </c>
      <c r="AH706" s="6" t="str">
        <f>IF(OR(AE706="",AF706=""),"",SUMIFS('تحميل المصنعيات'!$N:$N,'تحميل المصنعيات'!$F:$F,AF$2,'تحميل المصنعيات'!$D:$D,AD706))</f>
        <v/>
      </c>
      <c r="AI706" s="55" t="str">
        <f t="shared" si="374"/>
        <v/>
      </c>
      <c r="AJ706" s="55" t="str">
        <f t="shared" si="389"/>
        <v/>
      </c>
      <c r="AK706" s="129" t="str">
        <f t="shared" si="400"/>
        <v/>
      </c>
      <c r="AM706" s="4" t="s">
        <v>8</v>
      </c>
      <c r="AN706" s="5">
        <v>45871</v>
      </c>
      <c r="AO706" s="6"/>
      <c r="AP706" s="6"/>
      <c r="AQ706" s="6" t="str">
        <f t="shared" si="390"/>
        <v/>
      </c>
      <c r="AR706" s="6" t="str">
        <f>IF(OR(AO706="",AP706=""),"",SUMIFS('تحميل المصنعيات'!$N:$N,'تحميل المصنعيات'!$F:$F,AP$2,'تحميل المصنعيات'!$D:$D,AN706))</f>
        <v/>
      </c>
      <c r="AS706" s="55" t="str">
        <f t="shared" si="375"/>
        <v/>
      </c>
      <c r="AT706" s="55" t="str">
        <f t="shared" si="376"/>
        <v/>
      </c>
      <c r="AU706" s="129" t="str">
        <f t="shared" si="401"/>
        <v/>
      </c>
      <c r="AW706" s="4" t="s">
        <v>8</v>
      </c>
      <c r="AX706" s="5">
        <v>45871</v>
      </c>
      <c r="AY706" s="6"/>
      <c r="AZ706" s="6"/>
      <c r="BA706" s="6" t="str">
        <f t="shared" si="391"/>
        <v/>
      </c>
      <c r="BB706" s="6" t="str">
        <f>IF(OR(AY706="",AZ706=""),"",SUMIFS('تحميل المصنعيات'!$N:$N,'تحميل المصنعيات'!$F:$F,AZ$2,'تحميل المصنعيات'!$D:$D,AX706))</f>
        <v/>
      </c>
      <c r="BC706" s="55" t="str">
        <f t="shared" si="377"/>
        <v/>
      </c>
      <c r="BD706" s="55" t="str">
        <f t="shared" si="392"/>
        <v/>
      </c>
      <c r="BE706" s="129" t="str">
        <f t="shared" si="402"/>
        <v/>
      </c>
      <c r="BG706" s="4" t="s">
        <v>8</v>
      </c>
      <c r="BH706" s="5">
        <v>45871</v>
      </c>
      <c r="BI706" s="6"/>
      <c r="BJ706" s="6"/>
      <c r="BK706" s="6" t="str">
        <f t="shared" si="393"/>
        <v/>
      </c>
      <c r="BL706" s="6" t="str">
        <f>IF(OR(BI706="",BJ706=""),"",SUMIFS('تحميل المصنعيات'!$N:$N,'تحميل المصنعيات'!$F:$F,BJ$2,'تحميل المصنعيات'!$D:$D,BH706))</f>
        <v/>
      </c>
      <c r="BM706" s="55" t="str">
        <f t="shared" si="378"/>
        <v/>
      </c>
      <c r="BN706" s="55" t="str">
        <f t="shared" si="379"/>
        <v/>
      </c>
      <c r="BO706" s="129" t="str">
        <f t="shared" si="403"/>
        <v/>
      </c>
      <c r="BQ706" s="4" t="s">
        <v>8</v>
      </c>
      <c r="BR706" s="5">
        <v>45871</v>
      </c>
      <c r="BS706" s="6"/>
      <c r="BT706" s="6"/>
      <c r="BU706" s="6" t="str">
        <f t="shared" si="394"/>
        <v/>
      </c>
      <c r="BV706" s="6" t="str">
        <f>IF(OR(BS706="",BT706=""),"",SUMIFS('تحميل المصنعيات'!$N:$N,'تحميل المصنعيات'!$F:$F,BT$2,'تحميل المصنعيات'!$D:$D,BR706))</f>
        <v/>
      </c>
      <c r="BW706" s="55" t="str">
        <f t="shared" si="380"/>
        <v/>
      </c>
      <c r="BX706" s="55" t="str">
        <f t="shared" si="395"/>
        <v/>
      </c>
      <c r="BY706" s="129" t="str">
        <f t="shared" si="404"/>
        <v/>
      </c>
      <c r="CA706" s="4" t="s">
        <v>8</v>
      </c>
      <c r="CB706" s="5">
        <v>45871</v>
      </c>
      <c r="CC706" s="6"/>
      <c r="CD706" s="6"/>
      <c r="CE706" s="6" t="str">
        <f t="shared" si="396"/>
        <v/>
      </c>
      <c r="CF706" s="6" t="str">
        <f>IF(OR(CC706="",CD706=""),"",SUMIFS('تحميل المصنعيات'!$N:$N,'تحميل المصنعيات'!$F:$F,CD$2,'تحميل المصنعيات'!$D:$D,CB706))</f>
        <v/>
      </c>
      <c r="CG706" s="55" t="str">
        <f t="shared" si="381"/>
        <v/>
      </c>
      <c r="CH706" s="55" t="str">
        <f t="shared" si="382"/>
        <v/>
      </c>
      <c r="CI706" s="129" t="str">
        <f t="shared" si="405"/>
        <v/>
      </c>
      <c r="CK706" s="4" t="s">
        <v>8</v>
      </c>
      <c r="CL706" s="5">
        <v>45871</v>
      </c>
      <c r="CM706" s="6"/>
      <c r="CN706" s="6"/>
      <c r="CO706" s="6" t="str">
        <f t="shared" si="397"/>
        <v/>
      </c>
      <c r="CP706" s="6" t="str">
        <f>IF(OR(CM706="",CN706=""),"",SUMIFS('تحميل المصنعيات'!$N:$N,'تحميل المصنعيات'!$F:$F,CN$2,'تحميل المصنعيات'!$D:$D,CL706))</f>
        <v/>
      </c>
      <c r="CQ706" s="55" t="str">
        <f t="shared" si="383"/>
        <v/>
      </c>
      <c r="CR706" s="55" t="str">
        <f t="shared" si="384"/>
        <v/>
      </c>
      <c r="CS706" s="129" t="str">
        <f t="shared" si="406"/>
        <v/>
      </c>
    </row>
    <row r="707" spans="9:97" x14ac:dyDescent="0.25">
      <c r="I707" s="4" t="s">
        <v>9</v>
      </c>
      <c r="J707" s="5">
        <v>45872</v>
      </c>
      <c r="K707" s="6"/>
      <c r="L707" s="6"/>
      <c r="M707" s="6" t="str">
        <f t="shared" si="385"/>
        <v/>
      </c>
      <c r="N707" s="6" t="str">
        <f>IF(OR(K707="",L707=""),"",SUMIFS('تحميل المصنعيات'!$N:$N,'تحميل المصنعيات'!$F:$F,L$2,'تحميل المصنعيات'!$D:$D,J707))</f>
        <v/>
      </c>
      <c r="O707" s="55" t="str">
        <f t="shared" si="371"/>
        <v/>
      </c>
      <c r="P707" s="55" t="str">
        <f t="shared" si="398"/>
        <v/>
      </c>
      <c r="Q707" s="129" t="str">
        <f t="shared" si="386"/>
        <v/>
      </c>
      <c r="S707" s="4" t="s">
        <v>9</v>
      </c>
      <c r="T707" s="5">
        <v>45872</v>
      </c>
      <c r="U707" s="6"/>
      <c r="V707" s="6"/>
      <c r="W707" s="6" t="str">
        <f t="shared" si="387"/>
        <v/>
      </c>
      <c r="X707" s="6" t="str">
        <f>IF(OR(U707="",V707=""),"",SUMIFS('تحميل المصنعيات'!$N:$N,'تحميل المصنعيات'!$F:$F,V$2,'تحميل المصنعيات'!$D:$D,T707))</f>
        <v/>
      </c>
      <c r="Y707" s="55" t="str">
        <f t="shared" si="372"/>
        <v/>
      </c>
      <c r="Z707" s="55" t="str">
        <f t="shared" si="373"/>
        <v/>
      </c>
      <c r="AA707" s="129" t="str">
        <f t="shared" si="399"/>
        <v/>
      </c>
      <c r="AC707" s="4" t="s">
        <v>9</v>
      </c>
      <c r="AD707" s="5">
        <v>45872</v>
      </c>
      <c r="AE707" s="6"/>
      <c r="AF707" s="6"/>
      <c r="AG707" s="6" t="str">
        <f t="shared" si="388"/>
        <v/>
      </c>
      <c r="AH707" s="6" t="str">
        <f>IF(OR(AE707="",AF707=""),"",SUMIFS('تحميل المصنعيات'!$N:$N,'تحميل المصنعيات'!$F:$F,AF$2,'تحميل المصنعيات'!$D:$D,AD707))</f>
        <v/>
      </c>
      <c r="AI707" s="55" t="str">
        <f t="shared" si="374"/>
        <v/>
      </c>
      <c r="AJ707" s="55" t="str">
        <f t="shared" si="389"/>
        <v/>
      </c>
      <c r="AK707" s="129" t="str">
        <f t="shared" si="400"/>
        <v/>
      </c>
      <c r="AM707" s="4" t="s">
        <v>9</v>
      </c>
      <c r="AN707" s="5">
        <v>45872</v>
      </c>
      <c r="AO707" s="6"/>
      <c r="AP707" s="6"/>
      <c r="AQ707" s="6" t="str">
        <f t="shared" si="390"/>
        <v/>
      </c>
      <c r="AR707" s="6" t="str">
        <f>IF(OR(AO707="",AP707=""),"",SUMIFS('تحميل المصنعيات'!$N:$N,'تحميل المصنعيات'!$F:$F,AP$2,'تحميل المصنعيات'!$D:$D,AN707))</f>
        <v/>
      </c>
      <c r="AS707" s="55" t="str">
        <f t="shared" si="375"/>
        <v/>
      </c>
      <c r="AT707" s="55" t="str">
        <f t="shared" si="376"/>
        <v/>
      </c>
      <c r="AU707" s="129" t="str">
        <f t="shared" si="401"/>
        <v/>
      </c>
      <c r="AW707" s="4" t="s">
        <v>9</v>
      </c>
      <c r="AX707" s="5">
        <v>45872</v>
      </c>
      <c r="AY707" s="6"/>
      <c r="AZ707" s="6"/>
      <c r="BA707" s="6" t="str">
        <f t="shared" si="391"/>
        <v/>
      </c>
      <c r="BB707" s="6" t="str">
        <f>IF(OR(AY707="",AZ707=""),"",SUMIFS('تحميل المصنعيات'!$N:$N,'تحميل المصنعيات'!$F:$F,AZ$2,'تحميل المصنعيات'!$D:$D,AX707))</f>
        <v/>
      </c>
      <c r="BC707" s="55" t="str">
        <f t="shared" si="377"/>
        <v/>
      </c>
      <c r="BD707" s="55" t="str">
        <f t="shared" si="392"/>
        <v/>
      </c>
      <c r="BE707" s="129" t="str">
        <f t="shared" si="402"/>
        <v/>
      </c>
      <c r="BG707" s="4" t="s">
        <v>9</v>
      </c>
      <c r="BH707" s="5">
        <v>45872</v>
      </c>
      <c r="BI707" s="6"/>
      <c r="BJ707" s="6"/>
      <c r="BK707" s="6" t="str">
        <f t="shared" si="393"/>
        <v/>
      </c>
      <c r="BL707" s="6" t="str">
        <f>IF(OR(BI707="",BJ707=""),"",SUMIFS('تحميل المصنعيات'!$N:$N,'تحميل المصنعيات'!$F:$F,BJ$2,'تحميل المصنعيات'!$D:$D,BH707))</f>
        <v/>
      </c>
      <c r="BM707" s="55" t="str">
        <f t="shared" si="378"/>
        <v/>
      </c>
      <c r="BN707" s="55" t="str">
        <f t="shared" si="379"/>
        <v/>
      </c>
      <c r="BO707" s="129" t="str">
        <f t="shared" si="403"/>
        <v/>
      </c>
      <c r="BQ707" s="4" t="s">
        <v>9</v>
      </c>
      <c r="BR707" s="5">
        <v>45872</v>
      </c>
      <c r="BS707" s="6"/>
      <c r="BT707" s="6"/>
      <c r="BU707" s="6" t="str">
        <f t="shared" si="394"/>
        <v/>
      </c>
      <c r="BV707" s="6" t="str">
        <f>IF(OR(BS707="",BT707=""),"",SUMIFS('تحميل المصنعيات'!$N:$N,'تحميل المصنعيات'!$F:$F,BT$2,'تحميل المصنعيات'!$D:$D,BR707))</f>
        <v/>
      </c>
      <c r="BW707" s="55" t="str">
        <f t="shared" si="380"/>
        <v/>
      </c>
      <c r="BX707" s="55" t="str">
        <f t="shared" si="395"/>
        <v/>
      </c>
      <c r="BY707" s="129" t="str">
        <f t="shared" si="404"/>
        <v/>
      </c>
      <c r="CA707" s="4" t="s">
        <v>9</v>
      </c>
      <c r="CB707" s="5">
        <v>45872</v>
      </c>
      <c r="CC707" s="6"/>
      <c r="CD707" s="6"/>
      <c r="CE707" s="6" t="str">
        <f t="shared" si="396"/>
        <v/>
      </c>
      <c r="CF707" s="6" t="str">
        <f>IF(OR(CC707="",CD707=""),"",SUMIFS('تحميل المصنعيات'!$N:$N,'تحميل المصنعيات'!$F:$F,CD$2,'تحميل المصنعيات'!$D:$D,CB707))</f>
        <v/>
      </c>
      <c r="CG707" s="55" t="str">
        <f t="shared" si="381"/>
        <v/>
      </c>
      <c r="CH707" s="55" t="str">
        <f t="shared" si="382"/>
        <v/>
      </c>
      <c r="CI707" s="129" t="str">
        <f t="shared" si="405"/>
        <v/>
      </c>
      <c r="CK707" s="4" t="s">
        <v>9</v>
      </c>
      <c r="CL707" s="5">
        <v>45872</v>
      </c>
      <c r="CM707" s="6"/>
      <c r="CN707" s="6"/>
      <c r="CO707" s="6" t="str">
        <f t="shared" si="397"/>
        <v/>
      </c>
      <c r="CP707" s="6" t="str">
        <f>IF(OR(CM707="",CN707=""),"",SUMIFS('تحميل المصنعيات'!$N:$N,'تحميل المصنعيات'!$F:$F,CN$2,'تحميل المصنعيات'!$D:$D,CL707))</f>
        <v/>
      </c>
      <c r="CQ707" s="55" t="str">
        <f t="shared" si="383"/>
        <v/>
      </c>
      <c r="CR707" s="55" t="str">
        <f t="shared" si="384"/>
        <v/>
      </c>
      <c r="CS707" s="129" t="str">
        <f t="shared" si="406"/>
        <v/>
      </c>
    </row>
    <row r="708" spans="9:97" x14ac:dyDescent="0.25">
      <c r="I708" s="4" t="s">
        <v>10</v>
      </c>
      <c r="J708" s="5">
        <v>45873</v>
      </c>
      <c r="K708" s="6"/>
      <c r="L708" s="6"/>
      <c r="M708" s="6" t="str">
        <f t="shared" si="385"/>
        <v/>
      </c>
      <c r="N708" s="6" t="str">
        <f>IF(OR(K708="",L708=""),"",SUMIFS('تحميل المصنعيات'!$N:$N,'تحميل المصنعيات'!$F:$F,L$2,'تحميل المصنعيات'!$D:$D,J708))</f>
        <v/>
      </c>
      <c r="O708" s="55" t="str">
        <f t="shared" si="371"/>
        <v/>
      </c>
      <c r="P708" s="55" t="str">
        <f t="shared" si="398"/>
        <v/>
      </c>
      <c r="Q708" s="129" t="str">
        <f t="shared" si="386"/>
        <v/>
      </c>
      <c r="S708" s="4" t="s">
        <v>10</v>
      </c>
      <c r="T708" s="5">
        <v>45873</v>
      </c>
      <c r="U708" s="6"/>
      <c r="V708" s="6"/>
      <c r="W708" s="6" t="str">
        <f t="shared" si="387"/>
        <v/>
      </c>
      <c r="X708" s="6" t="str">
        <f>IF(OR(U708="",V708=""),"",SUMIFS('تحميل المصنعيات'!$N:$N,'تحميل المصنعيات'!$F:$F,V$2,'تحميل المصنعيات'!$D:$D,T708))</f>
        <v/>
      </c>
      <c r="Y708" s="55" t="str">
        <f t="shared" si="372"/>
        <v/>
      </c>
      <c r="Z708" s="55" t="str">
        <f t="shared" si="373"/>
        <v/>
      </c>
      <c r="AA708" s="129" t="str">
        <f t="shared" si="399"/>
        <v/>
      </c>
      <c r="AC708" s="4" t="s">
        <v>10</v>
      </c>
      <c r="AD708" s="5">
        <v>45873</v>
      </c>
      <c r="AE708" s="6"/>
      <c r="AF708" s="6"/>
      <c r="AG708" s="6" t="str">
        <f t="shared" si="388"/>
        <v/>
      </c>
      <c r="AH708" s="6" t="str">
        <f>IF(OR(AE708="",AF708=""),"",SUMIFS('تحميل المصنعيات'!$N:$N,'تحميل المصنعيات'!$F:$F,AF$2,'تحميل المصنعيات'!$D:$D,AD708))</f>
        <v/>
      </c>
      <c r="AI708" s="55" t="str">
        <f t="shared" si="374"/>
        <v/>
      </c>
      <c r="AJ708" s="55" t="str">
        <f t="shared" si="389"/>
        <v/>
      </c>
      <c r="AK708" s="129" t="str">
        <f t="shared" si="400"/>
        <v/>
      </c>
      <c r="AM708" s="4" t="s">
        <v>10</v>
      </c>
      <c r="AN708" s="5">
        <v>45873</v>
      </c>
      <c r="AO708" s="6"/>
      <c r="AP708" s="6"/>
      <c r="AQ708" s="6" t="str">
        <f t="shared" si="390"/>
        <v/>
      </c>
      <c r="AR708" s="6" t="str">
        <f>IF(OR(AO708="",AP708=""),"",SUMIFS('تحميل المصنعيات'!$N:$N,'تحميل المصنعيات'!$F:$F,AP$2,'تحميل المصنعيات'!$D:$D,AN708))</f>
        <v/>
      </c>
      <c r="AS708" s="55" t="str">
        <f t="shared" si="375"/>
        <v/>
      </c>
      <c r="AT708" s="55" t="str">
        <f t="shared" si="376"/>
        <v/>
      </c>
      <c r="AU708" s="129" t="str">
        <f t="shared" si="401"/>
        <v/>
      </c>
      <c r="AW708" s="4" t="s">
        <v>10</v>
      </c>
      <c r="AX708" s="5">
        <v>45873</v>
      </c>
      <c r="AY708" s="6"/>
      <c r="AZ708" s="6"/>
      <c r="BA708" s="6" t="str">
        <f t="shared" si="391"/>
        <v/>
      </c>
      <c r="BB708" s="6" t="str">
        <f>IF(OR(AY708="",AZ708=""),"",SUMIFS('تحميل المصنعيات'!$N:$N,'تحميل المصنعيات'!$F:$F,AZ$2,'تحميل المصنعيات'!$D:$D,AX708))</f>
        <v/>
      </c>
      <c r="BC708" s="55" t="str">
        <f t="shared" si="377"/>
        <v/>
      </c>
      <c r="BD708" s="55" t="str">
        <f t="shared" si="392"/>
        <v/>
      </c>
      <c r="BE708" s="129" t="str">
        <f t="shared" si="402"/>
        <v/>
      </c>
      <c r="BG708" s="4" t="s">
        <v>10</v>
      </c>
      <c r="BH708" s="5">
        <v>45873</v>
      </c>
      <c r="BI708" s="6"/>
      <c r="BJ708" s="6"/>
      <c r="BK708" s="6" t="str">
        <f t="shared" si="393"/>
        <v/>
      </c>
      <c r="BL708" s="6" t="str">
        <f>IF(OR(BI708="",BJ708=""),"",SUMIFS('تحميل المصنعيات'!$N:$N,'تحميل المصنعيات'!$F:$F,BJ$2,'تحميل المصنعيات'!$D:$D,BH708))</f>
        <v/>
      </c>
      <c r="BM708" s="55" t="str">
        <f t="shared" si="378"/>
        <v/>
      </c>
      <c r="BN708" s="55" t="str">
        <f t="shared" si="379"/>
        <v/>
      </c>
      <c r="BO708" s="129" t="str">
        <f t="shared" si="403"/>
        <v/>
      </c>
      <c r="BQ708" s="4" t="s">
        <v>10</v>
      </c>
      <c r="BR708" s="5">
        <v>45873</v>
      </c>
      <c r="BS708" s="6"/>
      <c r="BT708" s="6"/>
      <c r="BU708" s="6" t="str">
        <f t="shared" si="394"/>
        <v/>
      </c>
      <c r="BV708" s="6" t="str">
        <f>IF(OR(BS708="",BT708=""),"",SUMIFS('تحميل المصنعيات'!$N:$N,'تحميل المصنعيات'!$F:$F,BT$2,'تحميل المصنعيات'!$D:$D,BR708))</f>
        <v/>
      </c>
      <c r="BW708" s="55" t="str">
        <f t="shared" si="380"/>
        <v/>
      </c>
      <c r="BX708" s="55" t="str">
        <f t="shared" si="395"/>
        <v/>
      </c>
      <c r="BY708" s="129" t="str">
        <f t="shared" si="404"/>
        <v/>
      </c>
      <c r="CA708" s="4" t="s">
        <v>10</v>
      </c>
      <c r="CB708" s="5">
        <v>45873</v>
      </c>
      <c r="CC708" s="6"/>
      <c r="CD708" s="6"/>
      <c r="CE708" s="6" t="str">
        <f t="shared" si="396"/>
        <v/>
      </c>
      <c r="CF708" s="6" t="str">
        <f>IF(OR(CC708="",CD708=""),"",SUMIFS('تحميل المصنعيات'!$N:$N,'تحميل المصنعيات'!$F:$F,CD$2,'تحميل المصنعيات'!$D:$D,CB708))</f>
        <v/>
      </c>
      <c r="CG708" s="55" t="str">
        <f t="shared" si="381"/>
        <v/>
      </c>
      <c r="CH708" s="55" t="str">
        <f t="shared" si="382"/>
        <v/>
      </c>
      <c r="CI708" s="129" t="str">
        <f t="shared" si="405"/>
        <v/>
      </c>
      <c r="CK708" s="4" t="s">
        <v>10</v>
      </c>
      <c r="CL708" s="5">
        <v>45873</v>
      </c>
      <c r="CM708" s="6"/>
      <c r="CN708" s="6"/>
      <c r="CO708" s="6" t="str">
        <f t="shared" si="397"/>
        <v/>
      </c>
      <c r="CP708" s="6" t="str">
        <f>IF(OR(CM708="",CN708=""),"",SUMIFS('تحميل المصنعيات'!$N:$N,'تحميل المصنعيات'!$F:$F,CN$2,'تحميل المصنعيات'!$D:$D,CL708))</f>
        <v/>
      </c>
      <c r="CQ708" s="55" t="str">
        <f t="shared" si="383"/>
        <v/>
      </c>
      <c r="CR708" s="55" t="str">
        <f t="shared" si="384"/>
        <v/>
      </c>
      <c r="CS708" s="129" t="str">
        <f t="shared" si="406"/>
        <v/>
      </c>
    </row>
    <row r="709" spans="9:97" x14ac:dyDescent="0.25">
      <c r="I709" s="4" t="s">
        <v>11</v>
      </c>
      <c r="J709" s="5">
        <v>45874</v>
      </c>
      <c r="K709" s="6"/>
      <c r="L709" s="6"/>
      <c r="M709" s="6" t="str">
        <f t="shared" si="385"/>
        <v/>
      </c>
      <c r="N709" s="6" t="str">
        <f>IF(OR(K709="",L709=""),"",SUMIFS('تحميل المصنعيات'!$N:$N,'تحميل المصنعيات'!$F:$F,L$2,'تحميل المصنعيات'!$D:$D,J709))</f>
        <v/>
      </c>
      <c r="O709" s="55" t="str">
        <f t="shared" ref="O709:O772" si="407">IF(Q709="ادخال خاطئ","",IF(K709="","",IF(OR(K709="غ",L709="غ"),"",IF(M709-N709-$P$2&lt;0,"أداء جيد",M709-N709-$P$2))))</f>
        <v/>
      </c>
      <c r="P709" s="55" t="str">
        <f t="shared" si="398"/>
        <v/>
      </c>
      <c r="Q709" s="129" t="str">
        <f t="shared" si="386"/>
        <v/>
      </c>
      <c r="S709" s="4" t="s">
        <v>11</v>
      </c>
      <c r="T709" s="5">
        <v>45874</v>
      </c>
      <c r="U709" s="6"/>
      <c r="V709" s="6"/>
      <c r="W709" s="6" t="str">
        <f t="shared" si="387"/>
        <v/>
      </c>
      <c r="X709" s="6" t="str">
        <f>IF(OR(U709="",V709=""),"",SUMIFS('تحميل المصنعيات'!$N:$N,'تحميل المصنعيات'!$F:$F,V$2,'تحميل المصنعيات'!$D:$D,T709))</f>
        <v/>
      </c>
      <c r="Y709" s="55" t="str">
        <f t="shared" ref="Y709:Y772" si="408">IF(AA709="ادخال خاطئ","",IF(U709="","",IF(OR(U709="غ",V709="غ"),"",IF(W709-X709-$P$2&lt;0,"أداء جيد",W709-X709-$P$2))))</f>
        <v/>
      </c>
      <c r="Z709" s="55" t="str">
        <f t="shared" ref="Z709:Z772" si="409">IF(Y709="أداء جيد",$P$2-(W709-X709),"")</f>
        <v/>
      </c>
      <c r="AA709" s="129" t="str">
        <f t="shared" si="399"/>
        <v/>
      </c>
      <c r="AC709" s="4" t="s">
        <v>11</v>
      </c>
      <c r="AD709" s="5">
        <v>45874</v>
      </c>
      <c r="AE709" s="6"/>
      <c r="AF709" s="6"/>
      <c r="AG709" s="6" t="str">
        <f t="shared" si="388"/>
        <v/>
      </c>
      <c r="AH709" s="6" t="str">
        <f>IF(OR(AE709="",AF709=""),"",SUMIFS('تحميل المصنعيات'!$N:$N,'تحميل المصنعيات'!$F:$F,AF$2,'تحميل المصنعيات'!$D:$D,AD709))</f>
        <v/>
      </c>
      <c r="AI709" s="55" t="str">
        <f t="shared" ref="AI709:AI772" si="410">IF(AK709="ادخال خاطئ","",IF(AE709="","",IF(OR(AE709="غ",AF709="غ"),"",IF(AG709-AH709-$P$2&lt;0,"أداء جيد",AG709-AH709-$P$2))))</f>
        <v/>
      </c>
      <c r="AJ709" s="55" t="str">
        <f t="shared" si="389"/>
        <v/>
      </c>
      <c r="AK709" s="129" t="str">
        <f t="shared" si="400"/>
        <v/>
      </c>
      <c r="AM709" s="4" t="s">
        <v>11</v>
      </c>
      <c r="AN709" s="5">
        <v>45874</v>
      </c>
      <c r="AO709" s="6"/>
      <c r="AP709" s="6"/>
      <c r="AQ709" s="6" t="str">
        <f t="shared" si="390"/>
        <v/>
      </c>
      <c r="AR709" s="6" t="str">
        <f>IF(OR(AO709="",AP709=""),"",SUMIFS('تحميل المصنعيات'!$N:$N,'تحميل المصنعيات'!$F:$F,AP$2,'تحميل المصنعيات'!$D:$D,AN709))</f>
        <v/>
      </c>
      <c r="AS709" s="55" t="str">
        <f t="shared" ref="AS709:AS772" si="411">IF(AU709="ادخال خاطئ","",IF(AO709="","",IF(OR(AO709="غ",AP709="غ"),"",IF(AQ709-AR709-$P$2&lt;0,"أداء جيد",AQ709-AR709-$P$2))))</f>
        <v/>
      </c>
      <c r="AT709" s="55" t="str">
        <f t="shared" ref="AT709:AT772" si="412">IF(AS709="أداء جيد",$P$2-(AQ709-AR709),"")</f>
        <v/>
      </c>
      <c r="AU709" s="129" t="str">
        <f t="shared" si="401"/>
        <v/>
      </c>
      <c r="AW709" s="4" t="s">
        <v>11</v>
      </c>
      <c r="AX709" s="5">
        <v>45874</v>
      </c>
      <c r="AY709" s="6"/>
      <c r="AZ709" s="6"/>
      <c r="BA709" s="6" t="str">
        <f t="shared" si="391"/>
        <v/>
      </c>
      <c r="BB709" s="6" t="str">
        <f>IF(OR(AY709="",AZ709=""),"",SUMIFS('تحميل المصنعيات'!$N:$N,'تحميل المصنعيات'!$F:$F,AZ$2,'تحميل المصنعيات'!$D:$D,AX709))</f>
        <v/>
      </c>
      <c r="BC709" s="55" t="str">
        <f t="shared" ref="BC709:BC772" si="413">IF(BE709="ادخال خاطئ","",IF(AY709="","",IF(OR(AY709="غ",AZ709="غ"),"",IF(BA709-BB709-$P$2&lt;0,"أداء جيد",BA709-BB709-$P$2))))</f>
        <v/>
      </c>
      <c r="BD709" s="55" t="str">
        <f t="shared" si="392"/>
        <v/>
      </c>
      <c r="BE709" s="129" t="str">
        <f t="shared" si="402"/>
        <v/>
      </c>
      <c r="BG709" s="4" t="s">
        <v>11</v>
      </c>
      <c r="BH709" s="5">
        <v>45874</v>
      </c>
      <c r="BI709" s="6"/>
      <c r="BJ709" s="6"/>
      <c r="BK709" s="6" t="str">
        <f t="shared" si="393"/>
        <v/>
      </c>
      <c r="BL709" s="6" t="str">
        <f>IF(OR(BI709="",BJ709=""),"",SUMIFS('تحميل المصنعيات'!$N:$N,'تحميل المصنعيات'!$F:$F,BJ$2,'تحميل المصنعيات'!$D:$D,BH709))</f>
        <v/>
      </c>
      <c r="BM709" s="55" t="str">
        <f t="shared" ref="BM709:BM772" si="414">IF(BO709="ادخال خاطئ","",IF(BI709="","",IF(OR(BI709="غ",BJ709="غ"),"",IF(BK709-BL709-$P$2&lt;0,"أداء جيد",BK709-BL709-$P$2))))</f>
        <v/>
      </c>
      <c r="BN709" s="55" t="str">
        <f t="shared" ref="BN709:BN772" si="415">IF(BM709="أداء جيد",$P$2-(BK709-BL709),"")</f>
        <v/>
      </c>
      <c r="BO709" s="129" t="str">
        <f t="shared" si="403"/>
        <v/>
      </c>
      <c r="BQ709" s="4" t="s">
        <v>11</v>
      </c>
      <c r="BR709" s="5">
        <v>45874</v>
      </c>
      <c r="BS709" s="6"/>
      <c r="BT709" s="6"/>
      <c r="BU709" s="6" t="str">
        <f t="shared" si="394"/>
        <v/>
      </c>
      <c r="BV709" s="6" t="str">
        <f>IF(OR(BS709="",BT709=""),"",SUMIFS('تحميل المصنعيات'!$N:$N,'تحميل المصنعيات'!$F:$F,BT$2,'تحميل المصنعيات'!$D:$D,BR709))</f>
        <v/>
      </c>
      <c r="BW709" s="55" t="str">
        <f t="shared" ref="BW709:BW772" si="416">IF(BY709="ادخال خاطئ","",IF(BS709="","",IF(OR(BS709="غ",BT709="غ"),"",IF(BU709-BV709-$P$2&lt;0,"أداء جيد",BU709-BV709-$P$2))))</f>
        <v/>
      </c>
      <c r="BX709" s="55" t="str">
        <f t="shared" si="395"/>
        <v/>
      </c>
      <c r="BY709" s="129" t="str">
        <f t="shared" si="404"/>
        <v/>
      </c>
      <c r="CA709" s="4" t="s">
        <v>11</v>
      </c>
      <c r="CB709" s="5">
        <v>45874</v>
      </c>
      <c r="CC709" s="6"/>
      <c r="CD709" s="6"/>
      <c r="CE709" s="6" t="str">
        <f t="shared" si="396"/>
        <v/>
      </c>
      <c r="CF709" s="6" t="str">
        <f>IF(OR(CC709="",CD709=""),"",SUMIFS('تحميل المصنعيات'!$N:$N,'تحميل المصنعيات'!$F:$F,CD$2,'تحميل المصنعيات'!$D:$D,CB709))</f>
        <v/>
      </c>
      <c r="CG709" s="55" t="str">
        <f t="shared" ref="CG709:CG772" si="417">IF(CI709="ادخال خاطئ","",IF(CC709="","",IF(OR(CC709="غ",CD709="غ"),"",IF(CE709-CF709-$P$2&lt;0,"أداء جيد",CE709-CF709-$P$2))))</f>
        <v/>
      </c>
      <c r="CH709" s="55" t="str">
        <f t="shared" ref="CH709:CH772" si="418">IF(CG709="أداء جيد",$P$2-(CE709-CF709),"")</f>
        <v/>
      </c>
      <c r="CI709" s="129" t="str">
        <f t="shared" si="405"/>
        <v/>
      </c>
      <c r="CK709" s="4" t="s">
        <v>11</v>
      </c>
      <c r="CL709" s="5">
        <v>45874</v>
      </c>
      <c r="CM709" s="6"/>
      <c r="CN709" s="6"/>
      <c r="CO709" s="6" t="str">
        <f t="shared" si="397"/>
        <v/>
      </c>
      <c r="CP709" s="6" t="str">
        <f>IF(OR(CM709="",CN709=""),"",SUMIFS('تحميل المصنعيات'!$N:$N,'تحميل المصنعيات'!$F:$F,CN$2,'تحميل المصنعيات'!$D:$D,CL709))</f>
        <v/>
      </c>
      <c r="CQ709" s="55" t="str">
        <f t="shared" ref="CQ709:CQ772" si="419">IF(CS709="ادخال خاطئ","",IF(CM709="","",IF(OR(CM709="غ",CN709="غ"),"",IF(CO709-CP709-$P$2&lt;0,"أداء جيد",CO709-CP709-$P$2))))</f>
        <v/>
      </c>
      <c r="CR709" s="55" t="str">
        <f t="shared" ref="CR709:CR772" si="420">IF(CQ709="أداء جيد",$P$2-(CO709-CP709),"")</f>
        <v/>
      </c>
      <c r="CS709" s="129" t="str">
        <f t="shared" si="406"/>
        <v/>
      </c>
    </row>
    <row r="710" spans="9:97" x14ac:dyDescent="0.25">
      <c r="I710" s="4" t="s">
        <v>12</v>
      </c>
      <c r="J710" s="5">
        <v>45875</v>
      </c>
      <c r="K710" s="6"/>
      <c r="L710" s="6"/>
      <c r="M710" s="6" t="str">
        <f t="shared" ref="M710:M773" si="421">IF(OR(K710="",L710=""),"",IF(OR(K710="غ",L710="غ"),0,L710-K710))</f>
        <v/>
      </c>
      <c r="N710" s="6" t="str">
        <f>IF(OR(K710="",L710=""),"",SUMIFS('تحميل المصنعيات'!$N:$N,'تحميل المصنعيات'!$F:$F,L$2,'تحميل المصنعيات'!$D:$D,J710))</f>
        <v/>
      </c>
      <c r="O710" s="55" t="str">
        <f t="shared" si="407"/>
        <v/>
      </c>
      <c r="P710" s="55" t="str">
        <f t="shared" si="398"/>
        <v/>
      </c>
      <c r="Q710" s="129" t="str">
        <f t="shared" ref="Q710:Q773" si="422">IF(K710="","",IF(N710&gt;M710,"ادخال خاطئ",""))</f>
        <v/>
      </c>
      <c r="S710" s="4" t="s">
        <v>12</v>
      </c>
      <c r="T710" s="5">
        <v>45875</v>
      </c>
      <c r="U710" s="6"/>
      <c r="V710" s="6"/>
      <c r="W710" s="6" t="str">
        <f t="shared" ref="W710:W773" si="423">IF(OR(U710="",V710=""),"",IF(OR(U710="غ",V710="غ"),0,V710-U710))</f>
        <v/>
      </c>
      <c r="X710" s="6" t="str">
        <f>IF(OR(U710="",V710=""),"",SUMIFS('تحميل المصنعيات'!$N:$N,'تحميل المصنعيات'!$F:$F,V$2,'تحميل المصنعيات'!$D:$D,T710))</f>
        <v/>
      </c>
      <c r="Y710" s="55" t="str">
        <f t="shared" si="408"/>
        <v/>
      </c>
      <c r="Z710" s="55" t="str">
        <f t="shared" si="409"/>
        <v/>
      </c>
      <c r="AA710" s="129" t="str">
        <f t="shared" si="399"/>
        <v/>
      </c>
      <c r="AC710" s="4" t="s">
        <v>12</v>
      </c>
      <c r="AD710" s="5">
        <v>45875</v>
      </c>
      <c r="AE710" s="6"/>
      <c r="AF710" s="6"/>
      <c r="AG710" s="6" t="str">
        <f t="shared" ref="AG710:AG773" si="424">IF(OR(AE710="",AF710=""),"",IF(OR(AE710="غ",AF710="غ"),0,AF710-AE710))</f>
        <v/>
      </c>
      <c r="AH710" s="6" t="str">
        <f>IF(OR(AE710="",AF710=""),"",SUMIFS('تحميل المصنعيات'!$N:$N,'تحميل المصنعيات'!$F:$F,AF$2,'تحميل المصنعيات'!$D:$D,AD710))</f>
        <v/>
      </c>
      <c r="AI710" s="55" t="str">
        <f t="shared" si="410"/>
        <v/>
      </c>
      <c r="AJ710" s="55" t="str">
        <f t="shared" ref="AJ710:AJ773" si="425">IF(AI710="أداء جيد",$P$2-(AG710-AH710),"")</f>
        <v/>
      </c>
      <c r="AK710" s="129" t="str">
        <f t="shared" si="400"/>
        <v/>
      </c>
      <c r="AM710" s="4" t="s">
        <v>12</v>
      </c>
      <c r="AN710" s="5">
        <v>45875</v>
      </c>
      <c r="AO710" s="6"/>
      <c r="AP710" s="6"/>
      <c r="AQ710" s="6" t="str">
        <f t="shared" ref="AQ710:AQ773" si="426">IF(OR(AO710="",AP710=""),"",IF(OR(AO710="غ",AP710="غ"),0,AP710-AO710))</f>
        <v/>
      </c>
      <c r="AR710" s="6" t="str">
        <f>IF(OR(AO710="",AP710=""),"",SUMIFS('تحميل المصنعيات'!$N:$N,'تحميل المصنعيات'!$F:$F,AP$2,'تحميل المصنعيات'!$D:$D,AN710))</f>
        <v/>
      </c>
      <c r="AS710" s="55" t="str">
        <f t="shared" si="411"/>
        <v/>
      </c>
      <c r="AT710" s="55" t="str">
        <f t="shared" si="412"/>
        <v/>
      </c>
      <c r="AU710" s="129" t="str">
        <f t="shared" si="401"/>
        <v/>
      </c>
      <c r="AW710" s="4" t="s">
        <v>12</v>
      </c>
      <c r="AX710" s="5">
        <v>45875</v>
      </c>
      <c r="AY710" s="6"/>
      <c r="AZ710" s="6"/>
      <c r="BA710" s="6" t="str">
        <f t="shared" ref="BA710:BA773" si="427">IF(OR(AY710="",AZ710=""),"",IF(OR(AY710="غ",AZ710="غ"),0,AZ710-AY710))</f>
        <v/>
      </c>
      <c r="BB710" s="6" t="str">
        <f>IF(OR(AY710="",AZ710=""),"",SUMIFS('تحميل المصنعيات'!$N:$N,'تحميل المصنعيات'!$F:$F,AZ$2,'تحميل المصنعيات'!$D:$D,AX710))</f>
        <v/>
      </c>
      <c r="BC710" s="55" t="str">
        <f t="shared" si="413"/>
        <v/>
      </c>
      <c r="BD710" s="55" t="str">
        <f t="shared" ref="BD710:BD773" si="428">IF(BC710="أداء جيد",$P$2-(BA710-BB710),"")</f>
        <v/>
      </c>
      <c r="BE710" s="129" t="str">
        <f t="shared" si="402"/>
        <v/>
      </c>
      <c r="BG710" s="4" t="s">
        <v>12</v>
      </c>
      <c r="BH710" s="5">
        <v>45875</v>
      </c>
      <c r="BI710" s="6"/>
      <c r="BJ710" s="6"/>
      <c r="BK710" s="6" t="str">
        <f t="shared" ref="BK710:BK773" si="429">IF(OR(BI710="",BJ710=""),"",IF(OR(BI710="غ",BJ710="غ"),0,BJ710-BI710))</f>
        <v/>
      </c>
      <c r="BL710" s="6" t="str">
        <f>IF(OR(BI710="",BJ710=""),"",SUMIFS('تحميل المصنعيات'!$N:$N,'تحميل المصنعيات'!$F:$F,BJ$2,'تحميل المصنعيات'!$D:$D,BH710))</f>
        <v/>
      </c>
      <c r="BM710" s="55" t="str">
        <f t="shared" si="414"/>
        <v/>
      </c>
      <c r="BN710" s="55" t="str">
        <f t="shared" si="415"/>
        <v/>
      </c>
      <c r="BO710" s="129" t="str">
        <f t="shared" si="403"/>
        <v/>
      </c>
      <c r="BQ710" s="4" t="s">
        <v>12</v>
      </c>
      <c r="BR710" s="5">
        <v>45875</v>
      </c>
      <c r="BS710" s="6"/>
      <c r="BT710" s="6"/>
      <c r="BU710" s="6" t="str">
        <f t="shared" ref="BU710:BU773" si="430">IF(OR(BS710="",BT710=""),"",IF(OR(BS710="غ",BT710="غ"),0,BT710-BS710))</f>
        <v/>
      </c>
      <c r="BV710" s="6" t="str">
        <f>IF(OR(BS710="",BT710=""),"",SUMIFS('تحميل المصنعيات'!$N:$N,'تحميل المصنعيات'!$F:$F,BT$2,'تحميل المصنعيات'!$D:$D,BR710))</f>
        <v/>
      </c>
      <c r="BW710" s="55" t="str">
        <f t="shared" si="416"/>
        <v/>
      </c>
      <c r="BX710" s="55" t="str">
        <f t="shared" ref="BX710:BX773" si="431">IF(BW710="أداء جيد",$P$2-(BU710-BV710),"")</f>
        <v/>
      </c>
      <c r="BY710" s="129" t="str">
        <f t="shared" si="404"/>
        <v/>
      </c>
      <c r="CA710" s="4" t="s">
        <v>12</v>
      </c>
      <c r="CB710" s="5">
        <v>45875</v>
      </c>
      <c r="CC710" s="6"/>
      <c r="CD710" s="6"/>
      <c r="CE710" s="6" t="str">
        <f t="shared" ref="CE710:CE773" si="432">IF(OR(CC710="",CD710=""),"",IF(OR(CC710="غ",CD710="غ"),0,CD710-CC710))</f>
        <v/>
      </c>
      <c r="CF710" s="6" t="str">
        <f>IF(OR(CC710="",CD710=""),"",SUMIFS('تحميل المصنعيات'!$N:$N,'تحميل المصنعيات'!$F:$F,CD$2,'تحميل المصنعيات'!$D:$D,CB710))</f>
        <v/>
      </c>
      <c r="CG710" s="55" t="str">
        <f t="shared" si="417"/>
        <v/>
      </c>
      <c r="CH710" s="55" t="str">
        <f t="shared" si="418"/>
        <v/>
      </c>
      <c r="CI710" s="129" t="str">
        <f t="shared" si="405"/>
        <v/>
      </c>
      <c r="CK710" s="4" t="s">
        <v>12</v>
      </c>
      <c r="CL710" s="5">
        <v>45875</v>
      </c>
      <c r="CM710" s="6"/>
      <c r="CN710" s="6"/>
      <c r="CO710" s="6" t="str">
        <f t="shared" ref="CO710:CO773" si="433">IF(OR(CM710="",CN710=""),"",IF(OR(CM710="غ",CN710="غ"),0,CN710-CM710))</f>
        <v/>
      </c>
      <c r="CP710" s="6" t="str">
        <f>IF(OR(CM710="",CN710=""),"",SUMIFS('تحميل المصنعيات'!$N:$N,'تحميل المصنعيات'!$F:$F,CN$2,'تحميل المصنعيات'!$D:$D,CL710))</f>
        <v/>
      </c>
      <c r="CQ710" s="55" t="str">
        <f t="shared" si="419"/>
        <v/>
      </c>
      <c r="CR710" s="55" t="str">
        <f t="shared" si="420"/>
        <v/>
      </c>
      <c r="CS710" s="129" t="str">
        <f t="shared" si="406"/>
        <v/>
      </c>
    </row>
    <row r="711" spans="9:97" x14ac:dyDescent="0.25">
      <c r="I711" s="4" t="s">
        <v>13</v>
      </c>
      <c r="J711" s="5">
        <v>45876</v>
      </c>
      <c r="K711" s="6"/>
      <c r="L711" s="6"/>
      <c r="M711" s="6" t="str">
        <f t="shared" si="421"/>
        <v/>
      </c>
      <c r="N711" s="6" t="str">
        <f>IF(OR(K711="",L711=""),"",SUMIFS('تحميل المصنعيات'!$N:$N,'تحميل المصنعيات'!$F:$F,L$2,'تحميل المصنعيات'!$D:$D,J711))</f>
        <v/>
      </c>
      <c r="O711" s="55" t="str">
        <f t="shared" si="407"/>
        <v/>
      </c>
      <c r="P711" s="55" t="str">
        <f t="shared" si="398"/>
        <v/>
      </c>
      <c r="Q711" s="129" t="str">
        <f t="shared" si="422"/>
        <v/>
      </c>
      <c r="S711" s="4" t="s">
        <v>13</v>
      </c>
      <c r="T711" s="5">
        <v>45876</v>
      </c>
      <c r="U711" s="6"/>
      <c r="V711" s="6"/>
      <c r="W711" s="6" t="str">
        <f t="shared" si="423"/>
        <v/>
      </c>
      <c r="X711" s="6" t="str">
        <f>IF(OR(U711="",V711=""),"",SUMIFS('تحميل المصنعيات'!$N:$N,'تحميل المصنعيات'!$F:$F,V$2,'تحميل المصنعيات'!$D:$D,T711))</f>
        <v/>
      </c>
      <c r="Y711" s="55" t="str">
        <f t="shared" si="408"/>
        <v/>
      </c>
      <c r="Z711" s="55" t="str">
        <f t="shared" si="409"/>
        <v/>
      </c>
      <c r="AA711" s="129" t="str">
        <f t="shared" si="399"/>
        <v/>
      </c>
      <c r="AC711" s="4" t="s">
        <v>13</v>
      </c>
      <c r="AD711" s="5">
        <v>45876</v>
      </c>
      <c r="AE711" s="6"/>
      <c r="AF711" s="6"/>
      <c r="AG711" s="6" t="str">
        <f t="shared" si="424"/>
        <v/>
      </c>
      <c r="AH711" s="6" t="str">
        <f>IF(OR(AE711="",AF711=""),"",SUMIFS('تحميل المصنعيات'!$N:$N,'تحميل المصنعيات'!$F:$F,AF$2,'تحميل المصنعيات'!$D:$D,AD711))</f>
        <v/>
      </c>
      <c r="AI711" s="55" t="str">
        <f t="shared" si="410"/>
        <v/>
      </c>
      <c r="AJ711" s="55" t="str">
        <f t="shared" si="425"/>
        <v/>
      </c>
      <c r="AK711" s="129" t="str">
        <f t="shared" si="400"/>
        <v/>
      </c>
      <c r="AM711" s="4" t="s">
        <v>13</v>
      </c>
      <c r="AN711" s="5">
        <v>45876</v>
      </c>
      <c r="AO711" s="6"/>
      <c r="AP711" s="6"/>
      <c r="AQ711" s="6" t="str">
        <f t="shared" si="426"/>
        <v/>
      </c>
      <c r="AR711" s="6" t="str">
        <f>IF(OR(AO711="",AP711=""),"",SUMIFS('تحميل المصنعيات'!$N:$N,'تحميل المصنعيات'!$F:$F,AP$2,'تحميل المصنعيات'!$D:$D,AN711))</f>
        <v/>
      </c>
      <c r="AS711" s="55" t="str">
        <f t="shared" si="411"/>
        <v/>
      </c>
      <c r="AT711" s="55" t="str">
        <f t="shared" si="412"/>
        <v/>
      </c>
      <c r="AU711" s="129" t="str">
        <f t="shared" si="401"/>
        <v/>
      </c>
      <c r="AW711" s="4" t="s">
        <v>13</v>
      </c>
      <c r="AX711" s="5">
        <v>45876</v>
      </c>
      <c r="AY711" s="6"/>
      <c r="AZ711" s="6"/>
      <c r="BA711" s="6" t="str">
        <f t="shared" si="427"/>
        <v/>
      </c>
      <c r="BB711" s="6" t="str">
        <f>IF(OR(AY711="",AZ711=""),"",SUMIFS('تحميل المصنعيات'!$N:$N,'تحميل المصنعيات'!$F:$F,AZ$2,'تحميل المصنعيات'!$D:$D,AX711))</f>
        <v/>
      </c>
      <c r="BC711" s="55" t="str">
        <f t="shared" si="413"/>
        <v/>
      </c>
      <c r="BD711" s="55" t="str">
        <f t="shared" si="428"/>
        <v/>
      </c>
      <c r="BE711" s="129" t="str">
        <f t="shared" si="402"/>
        <v/>
      </c>
      <c r="BG711" s="4" t="s">
        <v>13</v>
      </c>
      <c r="BH711" s="5">
        <v>45876</v>
      </c>
      <c r="BI711" s="6"/>
      <c r="BJ711" s="6"/>
      <c r="BK711" s="6" t="str">
        <f t="shared" si="429"/>
        <v/>
      </c>
      <c r="BL711" s="6" t="str">
        <f>IF(OR(BI711="",BJ711=""),"",SUMIFS('تحميل المصنعيات'!$N:$N,'تحميل المصنعيات'!$F:$F,BJ$2,'تحميل المصنعيات'!$D:$D,BH711))</f>
        <v/>
      </c>
      <c r="BM711" s="55" t="str">
        <f t="shared" si="414"/>
        <v/>
      </c>
      <c r="BN711" s="55" t="str">
        <f t="shared" si="415"/>
        <v/>
      </c>
      <c r="BO711" s="129" t="str">
        <f t="shared" si="403"/>
        <v/>
      </c>
      <c r="BQ711" s="4" t="s">
        <v>13</v>
      </c>
      <c r="BR711" s="5">
        <v>45876</v>
      </c>
      <c r="BS711" s="6"/>
      <c r="BT711" s="6"/>
      <c r="BU711" s="6" t="str">
        <f t="shared" si="430"/>
        <v/>
      </c>
      <c r="BV711" s="6" t="str">
        <f>IF(OR(BS711="",BT711=""),"",SUMIFS('تحميل المصنعيات'!$N:$N,'تحميل المصنعيات'!$F:$F,BT$2,'تحميل المصنعيات'!$D:$D,BR711))</f>
        <v/>
      </c>
      <c r="BW711" s="55" t="str">
        <f t="shared" si="416"/>
        <v/>
      </c>
      <c r="BX711" s="55" t="str">
        <f t="shared" si="431"/>
        <v/>
      </c>
      <c r="BY711" s="129" t="str">
        <f t="shared" si="404"/>
        <v/>
      </c>
      <c r="CA711" s="4" t="s">
        <v>13</v>
      </c>
      <c r="CB711" s="5">
        <v>45876</v>
      </c>
      <c r="CC711" s="6"/>
      <c r="CD711" s="6"/>
      <c r="CE711" s="6" t="str">
        <f t="shared" si="432"/>
        <v/>
      </c>
      <c r="CF711" s="6" t="str">
        <f>IF(OR(CC711="",CD711=""),"",SUMIFS('تحميل المصنعيات'!$N:$N,'تحميل المصنعيات'!$F:$F,CD$2,'تحميل المصنعيات'!$D:$D,CB711))</f>
        <v/>
      </c>
      <c r="CG711" s="55" t="str">
        <f t="shared" si="417"/>
        <v/>
      </c>
      <c r="CH711" s="55" t="str">
        <f t="shared" si="418"/>
        <v/>
      </c>
      <c r="CI711" s="129" t="str">
        <f t="shared" si="405"/>
        <v/>
      </c>
      <c r="CK711" s="4" t="s">
        <v>13</v>
      </c>
      <c r="CL711" s="5">
        <v>45876</v>
      </c>
      <c r="CM711" s="6"/>
      <c r="CN711" s="6"/>
      <c r="CO711" s="6" t="str">
        <f t="shared" si="433"/>
        <v/>
      </c>
      <c r="CP711" s="6" t="str">
        <f>IF(OR(CM711="",CN711=""),"",SUMIFS('تحميل المصنعيات'!$N:$N,'تحميل المصنعيات'!$F:$F,CN$2,'تحميل المصنعيات'!$D:$D,CL711))</f>
        <v/>
      </c>
      <c r="CQ711" s="55" t="str">
        <f t="shared" si="419"/>
        <v/>
      </c>
      <c r="CR711" s="55" t="str">
        <f t="shared" si="420"/>
        <v/>
      </c>
      <c r="CS711" s="129" t="str">
        <f t="shared" si="406"/>
        <v/>
      </c>
    </row>
    <row r="712" spans="9:97" x14ac:dyDescent="0.25">
      <c r="I712" s="132" t="s">
        <v>30</v>
      </c>
      <c r="J712" s="133">
        <v>45877</v>
      </c>
      <c r="K712" s="134"/>
      <c r="L712" s="134"/>
      <c r="M712" s="134" t="str">
        <f t="shared" si="421"/>
        <v/>
      </c>
      <c r="N712" s="134" t="str">
        <f>IF(OR(K712="",L712=""),"",SUMIFS('تحميل المصنعيات'!$N:$N,'تحميل المصنعيات'!$F:$F,L$2,'تحميل المصنعيات'!$D:$D,J712))</f>
        <v/>
      </c>
      <c r="O712" s="135" t="str">
        <f t="shared" si="407"/>
        <v/>
      </c>
      <c r="P712" s="135" t="str">
        <f t="shared" ref="P712:P775" si="434">IF(O712="أداء جيد",$P$2-(M712-N712),"")</f>
        <v/>
      </c>
      <c r="Q712" s="132" t="str">
        <f t="shared" si="422"/>
        <v/>
      </c>
      <c r="S712" s="132" t="s">
        <v>30</v>
      </c>
      <c r="T712" s="133">
        <v>45877</v>
      </c>
      <c r="U712" s="134"/>
      <c r="V712" s="134"/>
      <c r="W712" s="134" t="str">
        <f t="shared" si="423"/>
        <v/>
      </c>
      <c r="X712" s="134" t="str">
        <f>IF(OR(U712="",V712=""),"",SUMIFS('تحميل المصنعيات'!$N:$N,'تحميل المصنعيات'!$F:$F,V$2,'تحميل المصنعيات'!$D:$D,T712))</f>
        <v/>
      </c>
      <c r="Y712" s="135" t="str">
        <f t="shared" si="408"/>
        <v/>
      </c>
      <c r="Z712" s="135" t="str">
        <f t="shared" si="409"/>
        <v/>
      </c>
      <c r="AA712" s="132" t="str">
        <f t="shared" si="399"/>
        <v/>
      </c>
      <c r="AC712" s="132" t="s">
        <v>30</v>
      </c>
      <c r="AD712" s="133">
        <v>45877</v>
      </c>
      <c r="AE712" s="134"/>
      <c r="AF712" s="134"/>
      <c r="AG712" s="134" t="str">
        <f t="shared" si="424"/>
        <v/>
      </c>
      <c r="AH712" s="134" t="str">
        <f>IF(OR(AE712="",AF712=""),"",SUMIFS('تحميل المصنعيات'!$N:$N,'تحميل المصنعيات'!$F:$F,AF$2,'تحميل المصنعيات'!$D:$D,AD712))</f>
        <v/>
      </c>
      <c r="AI712" s="135" t="str">
        <f t="shared" si="410"/>
        <v/>
      </c>
      <c r="AJ712" s="135" t="str">
        <f t="shared" si="425"/>
        <v/>
      </c>
      <c r="AK712" s="132" t="str">
        <f t="shared" si="400"/>
        <v/>
      </c>
      <c r="AM712" s="132" t="s">
        <v>30</v>
      </c>
      <c r="AN712" s="133">
        <v>45877</v>
      </c>
      <c r="AO712" s="134"/>
      <c r="AP712" s="134"/>
      <c r="AQ712" s="134" t="str">
        <f t="shared" si="426"/>
        <v/>
      </c>
      <c r="AR712" s="134" t="str">
        <f>IF(OR(AO712="",AP712=""),"",SUMIFS('تحميل المصنعيات'!$N:$N,'تحميل المصنعيات'!$F:$F,AP$2,'تحميل المصنعيات'!$D:$D,AN712))</f>
        <v/>
      </c>
      <c r="AS712" s="135" t="str">
        <f t="shared" si="411"/>
        <v/>
      </c>
      <c r="AT712" s="135" t="str">
        <f t="shared" si="412"/>
        <v/>
      </c>
      <c r="AU712" s="132" t="str">
        <f t="shared" si="401"/>
        <v/>
      </c>
      <c r="AW712" s="132" t="s">
        <v>30</v>
      </c>
      <c r="AX712" s="133">
        <v>45877</v>
      </c>
      <c r="AY712" s="134"/>
      <c r="AZ712" s="134"/>
      <c r="BA712" s="134" t="str">
        <f t="shared" si="427"/>
        <v/>
      </c>
      <c r="BB712" s="134" t="str">
        <f>IF(OR(AY712="",AZ712=""),"",SUMIFS('تحميل المصنعيات'!$N:$N,'تحميل المصنعيات'!$F:$F,AZ$2,'تحميل المصنعيات'!$D:$D,AX712))</f>
        <v/>
      </c>
      <c r="BC712" s="135" t="str">
        <f t="shared" si="413"/>
        <v/>
      </c>
      <c r="BD712" s="135" t="str">
        <f t="shared" si="428"/>
        <v/>
      </c>
      <c r="BE712" s="132" t="str">
        <f t="shared" si="402"/>
        <v/>
      </c>
      <c r="BG712" s="132" t="s">
        <v>30</v>
      </c>
      <c r="BH712" s="133">
        <v>45877</v>
      </c>
      <c r="BI712" s="134"/>
      <c r="BJ712" s="134"/>
      <c r="BK712" s="134" t="str">
        <f t="shared" si="429"/>
        <v/>
      </c>
      <c r="BL712" s="134" t="str">
        <f>IF(OR(BI712="",BJ712=""),"",SUMIFS('تحميل المصنعيات'!$N:$N,'تحميل المصنعيات'!$F:$F,BJ$2,'تحميل المصنعيات'!$D:$D,BH712))</f>
        <v/>
      </c>
      <c r="BM712" s="135" t="str">
        <f t="shared" si="414"/>
        <v/>
      </c>
      <c r="BN712" s="135" t="str">
        <f t="shared" si="415"/>
        <v/>
      </c>
      <c r="BO712" s="132" t="str">
        <f t="shared" si="403"/>
        <v/>
      </c>
      <c r="BQ712" s="132" t="s">
        <v>30</v>
      </c>
      <c r="BR712" s="133">
        <v>45877</v>
      </c>
      <c r="BS712" s="134"/>
      <c r="BT712" s="134"/>
      <c r="BU712" s="134" t="str">
        <f t="shared" si="430"/>
        <v/>
      </c>
      <c r="BV712" s="134" t="str">
        <f>IF(OR(BS712="",BT712=""),"",SUMIFS('تحميل المصنعيات'!$N:$N,'تحميل المصنعيات'!$F:$F,BT$2,'تحميل المصنعيات'!$D:$D,BR712))</f>
        <v/>
      </c>
      <c r="BW712" s="135" t="str">
        <f t="shared" si="416"/>
        <v/>
      </c>
      <c r="BX712" s="135" t="str">
        <f t="shared" si="431"/>
        <v/>
      </c>
      <c r="BY712" s="132" t="str">
        <f t="shared" si="404"/>
        <v/>
      </c>
      <c r="CA712" s="132" t="s">
        <v>30</v>
      </c>
      <c r="CB712" s="133">
        <v>45877</v>
      </c>
      <c r="CC712" s="134"/>
      <c r="CD712" s="134"/>
      <c r="CE712" s="134" t="str">
        <f t="shared" si="432"/>
        <v/>
      </c>
      <c r="CF712" s="134" t="str">
        <f>IF(OR(CC712="",CD712=""),"",SUMIFS('تحميل المصنعيات'!$N:$N,'تحميل المصنعيات'!$F:$F,CD$2,'تحميل المصنعيات'!$D:$D,CB712))</f>
        <v/>
      </c>
      <c r="CG712" s="135" t="str">
        <f t="shared" si="417"/>
        <v/>
      </c>
      <c r="CH712" s="135" t="str">
        <f t="shared" si="418"/>
        <v/>
      </c>
      <c r="CI712" s="132" t="str">
        <f t="shared" si="405"/>
        <v/>
      </c>
      <c r="CK712" s="132" t="s">
        <v>30</v>
      </c>
      <c r="CL712" s="133">
        <v>45877</v>
      </c>
      <c r="CM712" s="134"/>
      <c r="CN712" s="134"/>
      <c r="CO712" s="134" t="str">
        <f t="shared" si="433"/>
        <v/>
      </c>
      <c r="CP712" s="134" t="str">
        <f>IF(OR(CM712="",CN712=""),"",SUMIFS('تحميل المصنعيات'!$N:$N,'تحميل المصنعيات'!$F:$F,CN$2,'تحميل المصنعيات'!$D:$D,CL712))</f>
        <v/>
      </c>
      <c r="CQ712" s="135" t="str">
        <f t="shared" si="419"/>
        <v/>
      </c>
      <c r="CR712" s="135" t="str">
        <f t="shared" si="420"/>
        <v/>
      </c>
      <c r="CS712" s="132" t="str">
        <f t="shared" si="406"/>
        <v/>
      </c>
    </row>
    <row r="713" spans="9:97" x14ac:dyDescent="0.25">
      <c r="I713" s="4" t="s">
        <v>8</v>
      </c>
      <c r="J713" s="5">
        <v>45878</v>
      </c>
      <c r="K713" s="6"/>
      <c r="L713" s="6"/>
      <c r="M713" s="6" t="str">
        <f t="shared" si="421"/>
        <v/>
      </c>
      <c r="N713" s="6" t="str">
        <f>IF(OR(K713="",L713=""),"",SUMIFS('تحميل المصنعيات'!$N:$N,'تحميل المصنعيات'!$F:$F,L$2,'تحميل المصنعيات'!$D:$D,J713))</f>
        <v/>
      </c>
      <c r="O713" s="55" t="str">
        <f t="shared" si="407"/>
        <v/>
      </c>
      <c r="P713" s="55" t="str">
        <f t="shared" si="434"/>
        <v/>
      </c>
      <c r="Q713" s="129" t="str">
        <f t="shared" si="422"/>
        <v/>
      </c>
      <c r="S713" s="4" t="s">
        <v>8</v>
      </c>
      <c r="T713" s="5">
        <v>45878</v>
      </c>
      <c r="U713" s="6"/>
      <c r="V713" s="6"/>
      <c r="W713" s="6" t="str">
        <f t="shared" si="423"/>
        <v/>
      </c>
      <c r="X713" s="6" t="str">
        <f>IF(OR(U713="",V713=""),"",SUMIFS('تحميل المصنعيات'!$N:$N,'تحميل المصنعيات'!$F:$F,V$2,'تحميل المصنعيات'!$D:$D,T713))</f>
        <v/>
      </c>
      <c r="Y713" s="55" t="str">
        <f t="shared" si="408"/>
        <v/>
      </c>
      <c r="Z713" s="55" t="str">
        <f t="shared" si="409"/>
        <v/>
      </c>
      <c r="AA713" s="129" t="str">
        <f t="shared" si="399"/>
        <v/>
      </c>
      <c r="AC713" s="4" t="s">
        <v>8</v>
      </c>
      <c r="AD713" s="5">
        <v>45878</v>
      </c>
      <c r="AE713" s="6"/>
      <c r="AF713" s="6"/>
      <c r="AG713" s="6" t="str">
        <f t="shared" si="424"/>
        <v/>
      </c>
      <c r="AH713" s="6" t="str">
        <f>IF(OR(AE713="",AF713=""),"",SUMIFS('تحميل المصنعيات'!$N:$N,'تحميل المصنعيات'!$F:$F,AF$2,'تحميل المصنعيات'!$D:$D,AD713))</f>
        <v/>
      </c>
      <c r="AI713" s="55" t="str">
        <f t="shared" si="410"/>
        <v/>
      </c>
      <c r="AJ713" s="55" t="str">
        <f t="shared" si="425"/>
        <v/>
      </c>
      <c r="AK713" s="129" t="str">
        <f t="shared" si="400"/>
        <v/>
      </c>
      <c r="AM713" s="4" t="s">
        <v>8</v>
      </c>
      <c r="AN713" s="5">
        <v>45878</v>
      </c>
      <c r="AO713" s="6"/>
      <c r="AP713" s="6"/>
      <c r="AQ713" s="6" t="str">
        <f t="shared" si="426"/>
        <v/>
      </c>
      <c r="AR713" s="6" t="str">
        <f>IF(OR(AO713="",AP713=""),"",SUMIFS('تحميل المصنعيات'!$N:$N,'تحميل المصنعيات'!$F:$F,AP$2,'تحميل المصنعيات'!$D:$D,AN713))</f>
        <v/>
      </c>
      <c r="AS713" s="55" t="str">
        <f t="shared" si="411"/>
        <v/>
      </c>
      <c r="AT713" s="55" t="str">
        <f t="shared" si="412"/>
        <v/>
      </c>
      <c r="AU713" s="129" t="str">
        <f t="shared" si="401"/>
        <v/>
      </c>
      <c r="AW713" s="4" t="s">
        <v>8</v>
      </c>
      <c r="AX713" s="5">
        <v>45878</v>
      </c>
      <c r="AY713" s="6"/>
      <c r="AZ713" s="6"/>
      <c r="BA713" s="6" t="str">
        <f t="shared" si="427"/>
        <v/>
      </c>
      <c r="BB713" s="6" t="str">
        <f>IF(OR(AY713="",AZ713=""),"",SUMIFS('تحميل المصنعيات'!$N:$N,'تحميل المصنعيات'!$F:$F,AZ$2,'تحميل المصنعيات'!$D:$D,AX713))</f>
        <v/>
      </c>
      <c r="BC713" s="55" t="str">
        <f t="shared" si="413"/>
        <v/>
      </c>
      <c r="BD713" s="55" t="str">
        <f t="shared" si="428"/>
        <v/>
      </c>
      <c r="BE713" s="129" t="str">
        <f t="shared" si="402"/>
        <v/>
      </c>
      <c r="BG713" s="4" t="s">
        <v>8</v>
      </c>
      <c r="BH713" s="5">
        <v>45878</v>
      </c>
      <c r="BI713" s="6"/>
      <c r="BJ713" s="6"/>
      <c r="BK713" s="6" t="str">
        <f t="shared" si="429"/>
        <v/>
      </c>
      <c r="BL713" s="6" t="str">
        <f>IF(OR(BI713="",BJ713=""),"",SUMIFS('تحميل المصنعيات'!$N:$N,'تحميل المصنعيات'!$F:$F,BJ$2,'تحميل المصنعيات'!$D:$D,BH713))</f>
        <v/>
      </c>
      <c r="BM713" s="55" t="str">
        <f t="shared" si="414"/>
        <v/>
      </c>
      <c r="BN713" s="55" t="str">
        <f t="shared" si="415"/>
        <v/>
      </c>
      <c r="BO713" s="129" t="str">
        <f t="shared" si="403"/>
        <v/>
      </c>
      <c r="BQ713" s="4" t="s">
        <v>8</v>
      </c>
      <c r="BR713" s="5">
        <v>45878</v>
      </c>
      <c r="BS713" s="6"/>
      <c r="BT713" s="6"/>
      <c r="BU713" s="6" t="str">
        <f t="shared" si="430"/>
        <v/>
      </c>
      <c r="BV713" s="6" t="str">
        <f>IF(OR(BS713="",BT713=""),"",SUMIFS('تحميل المصنعيات'!$N:$N,'تحميل المصنعيات'!$F:$F,BT$2,'تحميل المصنعيات'!$D:$D,BR713))</f>
        <v/>
      </c>
      <c r="BW713" s="55" t="str">
        <f t="shared" si="416"/>
        <v/>
      </c>
      <c r="BX713" s="55" t="str">
        <f t="shared" si="431"/>
        <v/>
      </c>
      <c r="BY713" s="129" t="str">
        <f t="shared" si="404"/>
        <v/>
      </c>
      <c r="CA713" s="4" t="s">
        <v>8</v>
      </c>
      <c r="CB713" s="5">
        <v>45878</v>
      </c>
      <c r="CC713" s="6"/>
      <c r="CD713" s="6"/>
      <c r="CE713" s="6" t="str">
        <f t="shared" si="432"/>
        <v/>
      </c>
      <c r="CF713" s="6" t="str">
        <f>IF(OR(CC713="",CD713=""),"",SUMIFS('تحميل المصنعيات'!$N:$N,'تحميل المصنعيات'!$F:$F,CD$2,'تحميل المصنعيات'!$D:$D,CB713))</f>
        <v/>
      </c>
      <c r="CG713" s="55" t="str">
        <f t="shared" si="417"/>
        <v/>
      </c>
      <c r="CH713" s="55" t="str">
        <f t="shared" si="418"/>
        <v/>
      </c>
      <c r="CI713" s="129" t="str">
        <f t="shared" si="405"/>
        <v/>
      </c>
      <c r="CK713" s="4" t="s">
        <v>8</v>
      </c>
      <c r="CL713" s="5">
        <v>45878</v>
      </c>
      <c r="CM713" s="6"/>
      <c r="CN713" s="6"/>
      <c r="CO713" s="6" t="str">
        <f t="shared" si="433"/>
        <v/>
      </c>
      <c r="CP713" s="6" t="str">
        <f>IF(OR(CM713="",CN713=""),"",SUMIFS('تحميل المصنعيات'!$N:$N,'تحميل المصنعيات'!$F:$F,CN$2,'تحميل المصنعيات'!$D:$D,CL713))</f>
        <v/>
      </c>
      <c r="CQ713" s="55" t="str">
        <f t="shared" si="419"/>
        <v/>
      </c>
      <c r="CR713" s="55" t="str">
        <f t="shared" si="420"/>
        <v/>
      </c>
      <c r="CS713" s="129" t="str">
        <f t="shared" si="406"/>
        <v/>
      </c>
    </row>
    <row r="714" spans="9:97" x14ac:dyDescent="0.25">
      <c r="I714" s="4" t="s">
        <v>9</v>
      </c>
      <c r="J714" s="5">
        <v>45879</v>
      </c>
      <c r="K714" s="6"/>
      <c r="L714" s="6"/>
      <c r="M714" s="6" t="str">
        <f t="shared" si="421"/>
        <v/>
      </c>
      <c r="N714" s="6" t="str">
        <f>IF(OR(K714="",L714=""),"",SUMIFS('تحميل المصنعيات'!$N:$N,'تحميل المصنعيات'!$F:$F,L$2,'تحميل المصنعيات'!$D:$D,J714))</f>
        <v/>
      </c>
      <c r="O714" s="55" t="str">
        <f t="shared" si="407"/>
        <v/>
      </c>
      <c r="P714" s="55" t="str">
        <f t="shared" si="434"/>
        <v/>
      </c>
      <c r="Q714" s="129" t="str">
        <f t="shared" si="422"/>
        <v/>
      </c>
      <c r="S714" s="4" t="s">
        <v>9</v>
      </c>
      <c r="T714" s="5">
        <v>45879</v>
      </c>
      <c r="U714" s="6"/>
      <c r="V714" s="6"/>
      <c r="W714" s="6" t="str">
        <f t="shared" si="423"/>
        <v/>
      </c>
      <c r="X714" s="6" t="str">
        <f>IF(OR(U714="",V714=""),"",SUMIFS('تحميل المصنعيات'!$N:$N,'تحميل المصنعيات'!$F:$F,V$2,'تحميل المصنعيات'!$D:$D,T714))</f>
        <v/>
      </c>
      <c r="Y714" s="55" t="str">
        <f t="shared" si="408"/>
        <v/>
      </c>
      <c r="Z714" s="55" t="str">
        <f t="shared" si="409"/>
        <v/>
      </c>
      <c r="AA714" s="129" t="str">
        <f t="shared" si="399"/>
        <v/>
      </c>
      <c r="AC714" s="4" t="s">
        <v>9</v>
      </c>
      <c r="AD714" s="5">
        <v>45879</v>
      </c>
      <c r="AE714" s="6"/>
      <c r="AF714" s="6"/>
      <c r="AG714" s="6" t="str">
        <f t="shared" si="424"/>
        <v/>
      </c>
      <c r="AH714" s="6" t="str">
        <f>IF(OR(AE714="",AF714=""),"",SUMIFS('تحميل المصنعيات'!$N:$N,'تحميل المصنعيات'!$F:$F,AF$2,'تحميل المصنعيات'!$D:$D,AD714))</f>
        <v/>
      </c>
      <c r="AI714" s="55" t="str">
        <f t="shared" si="410"/>
        <v/>
      </c>
      <c r="AJ714" s="55" t="str">
        <f t="shared" si="425"/>
        <v/>
      </c>
      <c r="AK714" s="129" t="str">
        <f t="shared" si="400"/>
        <v/>
      </c>
      <c r="AM714" s="4" t="s">
        <v>9</v>
      </c>
      <c r="AN714" s="5">
        <v>45879</v>
      </c>
      <c r="AO714" s="6"/>
      <c r="AP714" s="6"/>
      <c r="AQ714" s="6" t="str">
        <f t="shared" si="426"/>
        <v/>
      </c>
      <c r="AR714" s="6" t="str">
        <f>IF(OR(AO714="",AP714=""),"",SUMIFS('تحميل المصنعيات'!$N:$N,'تحميل المصنعيات'!$F:$F,AP$2,'تحميل المصنعيات'!$D:$D,AN714))</f>
        <v/>
      </c>
      <c r="AS714" s="55" t="str">
        <f t="shared" si="411"/>
        <v/>
      </c>
      <c r="AT714" s="55" t="str">
        <f t="shared" si="412"/>
        <v/>
      </c>
      <c r="AU714" s="129" t="str">
        <f t="shared" si="401"/>
        <v/>
      </c>
      <c r="AW714" s="4" t="s">
        <v>9</v>
      </c>
      <c r="AX714" s="5">
        <v>45879</v>
      </c>
      <c r="AY714" s="6"/>
      <c r="AZ714" s="6"/>
      <c r="BA714" s="6" t="str">
        <f t="shared" si="427"/>
        <v/>
      </c>
      <c r="BB714" s="6" t="str">
        <f>IF(OR(AY714="",AZ714=""),"",SUMIFS('تحميل المصنعيات'!$N:$N,'تحميل المصنعيات'!$F:$F,AZ$2,'تحميل المصنعيات'!$D:$D,AX714))</f>
        <v/>
      </c>
      <c r="BC714" s="55" t="str">
        <f t="shared" si="413"/>
        <v/>
      </c>
      <c r="BD714" s="55" t="str">
        <f t="shared" si="428"/>
        <v/>
      </c>
      <c r="BE714" s="129" t="str">
        <f t="shared" si="402"/>
        <v/>
      </c>
      <c r="BG714" s="4" t="s">
        <v>9</v>
      </c>
      <c r="BH714" s="5">
        <v>45879</v>
      </c>
      <c r="BI714" s="6"/>
      <c r="BJ714" s="6"/>
      <c r="BK714" s="6" t="str">
        <f t="shared" si="429"/>
        <v/>
      </c>
      <c r="BL714" s="6" t="str">
        <f>IF(OR(BI714="",BJ714=""),"",SUMIFS('تحميل المصنعيات'!$N:$N,'تحميل المصنعيات'!$F:$F,BJ$2,'تحميل المصنعيات'!$D:$D,BH714))</f>
        <v/>
      </c>
      <c r="BM714" s="55" t="str">
        <f t="shared" si="414"/>
        <v/>
      </c>
      <c r="BN714" s="55" t="str">
        <f t="shared" si="415"/>
        <v/>
      </c>
      <c r="BO714" s="129" t="str">
        <f t="shared" si="403"/>
        <v/>
      </c>
      <c r="BQ714" s="4" t="s">
        <v>9</v>
      </c>
      <c r="BR714" s="5">
        <v>45879</v>
      </c>
      <c r="BS714" s="6"/>
      <c r="BT714" s="6"/>
      <c r="BU714" s="6" t="str">
        <f t="shared" si="430"/>
        <v/>
      </c>
      <c r="BV714" s="6" t="str">
        <f>IF(OR(BS714="",BT714=""),"",SUMIFS('تحميل المصنعيات'!$N:$N,'تحميل المصنعيات'!$F:$F,BT$2,'تحميل المصنعيات'!$D:$D,BR714))</f>
        <v/>
      </c>
      <c r="BW714" s="55" t="str">
        <f t="shared" si="416"/>
        <v/>
      </c>
      <c r="BX714" s="55" t="str">
        <f t="shared" si="431"/>
        <v/>
      </c>
      <c r="BY714" s="129" t="str">
        <f t="shared" si="404"/>
        <v/>
      </c>
      <c r="CA714" s="4" t="s">
        <v>9</v>
      </c>
      <c r="CB714" s="5">
        <v>45879</v>
      </c>
      <c r="CC714" s="6"/>
      <c r="CD714" s="6"/>
      <c r="CE714" s="6" t="str">
        <f t="shared" si="432"/>
        <v/>
      </c>
      <c r="CF714" s="6" t="str">
        <f>IF(OR(CC714="",CD714=""),"",SUMIFS('تحميل المصنعيات'!$N:$N,'تحميل المصنعيات'!$F:$F,CD$2,'تحميل المصنعيات'!$D:$D,CB714))</f>
        <v/>
      </c>
      <c r="CG714" s="55" t="str">
        <f t="shared" si="417"/>
        <v/>
      </c>
      <c r="CH714" s="55" t="str">
        <f t="shared" si="418"/>
        <v/>
      </c>
      <c r="CI714" s="129" t="str">
        <f t="shared" si="405"/>
        <v/>
      </c>
      <c r="CK714" s="4" t="s">
        <v>9</v>
      </c>
      <c r="CL714" s="5">
        <v>45879</v>
      </c>
      <c r="CM714" s="6"/>
      <c r="CN714" s="6"/>
      <c r="CO714" s="6" t="str">
        <f t="shared" si="433"/>
        <v/>
      </c>
      <c r="CP714" s="6" t="str">
        <f>IF(OR(CM714="",CN714=""),"",SUMIFS('تحميل المصنعيات'!$N:$N,'تحميل المصنعيات'!$F:$F,CN$2,'تحميل المصنعيات'!$D:$D,CL714))</f>
        <v/>
      </c>
      <c r="CQ714" s="55" t="str">
        <f t="shared" si="419"/>
        <v/>
      </c>
      <c r="CR714" s="55" t="str">
        <f t="shared" si="420"/>
        <v/>
      </c>
      <c r="CS714" s="129" t="str">
        <f t="shared" si="406"/>
        <v/>
      </c>
    </row>
    <row r="715" spans="9:97" x14ac:dyDescent="0.25">
      <c r="I715" s="4" t="s">
        <v>10</v>
      </c>
      <c r="J715" s="5">
        <v>45880</v>
      </c>
      <c r="K715" s="6"/>
      <c r="L715" s="6"/>
      <c r="M715" s="6" t="str">
        <f t="shared" si="421"/>
        <v/>
      </c>
      <c r="N715" s="6" t="str">
        <f>IF(OR(K715="",L715=""),"",SUMIFS('تحميل المصنعيات'!$N:$N,'تحميل المصنعيات'!$F:$F,L$2,'تحميل المصنعيات'!$D:$D,J715))</f>
        <v/>
      </c>
      <c r="O715" s="55" t="str">
        <f t="shared" si="407"/>
        <v/>
      </c>
      <c r="P715" s="55" t="str">
        <f t="shared" si="434"/>
        <v/>
      </c>
      <c r="Q715" s="129" t="str">
        <f t="shared" si="422"/>
        <v/>
      </c>
      <c r="S715" s="4" t="s">
        <v>10</v>
      </c>
      <c r="T715" s="5">
        <v>45880</v>
      </c>
      <c r="U715" s="6"/>
      <c r="V715" s="6"/>
      <c r="W715" s="6" t="str">
        <f t="shared" si="423"/>
        <v/>
      </c>
      <c r="X715" s="6" t="str">
        <f>IF(OR(U715="",V715=""),"",SUMIFS('تحميل المصنعيات'!$N:$N,'تحميل المصنعيات'!$F:$F,V$2,'تحميل المصنعيات'!$D:$D,T715))</f>
        <v/>
      </c>
      <c r="Y715" s="55" t="str">
        <f t="shared" si="408"/>
        <v/>
      </c>
      <c r="Z715" s="55" t="str">
        <f t="shared" si="409"/>
        <v/>
      </c>
      <c r="AA715" s="129" t="str">
        <f t="shared" si="399"/>
        <v/>
      </c>
      <c r="AC715" s="4" t="s">
        <v>10</v>
      </c>
      <c r="AD715" s="5">
        <v>45880</v>
      </c>
      <c r="AE715" s="6"/>
      <c r="AF715" s="6"/>
      <c r="AG715" s="6" t="str">
        <f t="shared" si="424"/>
        <v/>
      </c>
      <c r="AH715" s="6" t="str">
        <f>IF(OR(AE715="",AF715=""),"",SUMIFS('تحميل المصنعيات'!$N:$N,'تحميل المصنعيات'!$F:$F,AF$2,'تحميل المصنعيات'!$D:$D,AD715))</f>
        <v/>
      </c>
      <c r="AI715" s="55" t="str">
        <f t="shared" si="410"/>
        <v/>
      </c>
      <c r="AJ715" s="55" t="str">
        <f t="shared" si="425"/>
        <v/>
      </c>
      <c r="AK715" s="129" t="str">
        <f t="shared" si="400"/>
        <v/>
      </c>
      <c r="AM715" s="4" t="s">
        <v>10</v>
      </c>
      <c r="AN715" s="5">
        <v>45880</v>
      </c>
      <c r="AO715" s="6"/>
      <c r="AP715" s="6"/>
      <c r="AQ715" s="6" t="str">
        <f t="shared" si="426"/>
        <v/>
      </c>
      <c r="AR715" s="6" t="str">
        <f>IF(OR(AO715="",AP715=""),"",SUMIFS('تحميل المصنعيات'!$N:$N,'تحميل المصنعيات'!$F:$F,AP$2,'تحميل المصنعيات'!$D:$D,AN715))</f>
        <v/>
      </c>
      <c r="AS715" s="55" t="str">
        <f t="shared" si="411"/>
        <v/>
      </c>
      <c r="AT715" s="55" t="str">
        <f t="shared" si="412"/>
        <v/>
      </c>
      <c r="AU715" s="129" t="str">
        <f t="shared" si="401"/>
        <v/>
      </c>
      <c r="AW715" s="4" t="s">
        <v>10</v>
      </c>
      <c r="AX715" s="5">
        <v>45880</v>
      </c>
      <c r="AY715" s="6"/>
      <c r="AZ715" s="6"/>
      <c r="BA715" s="6" t="str">
        <f t="shared" si="427"/>
        <v/>
      </c>
      <c r="BB715" s="6" t="str">
        <f>IF(OR(AY715="",AZ715=""),"",SUMIFS('تحميل المصنعيات'!$N:$N,'تحميل المصنعيات'!$F:$F,AZ$2,'تحميل المصنعيات'!$D:$D,AX715))</f>
        <v/>
      </c>
      <c r="BC715" s="55" t="str">
        <f t="shared" si="413"/>
        <v/>
      </c>
      <c r="BD715" s="55" t="str">
        <f t="shared" si="428"/>
        <v/>
      </c>
      <c r="BE715" s="129" t="str">
        <f t="shared" si="402"/>
        <v/>
      </c>
      <c r="BG715" s="4" t="s">
        <v>10</v>
      </c>
      <c r="BH715" s="5">
        <v>45880</v>
      </c>
      <c r="BI715" s="6"/>
      <c r="BJ715" s="6"/>
      <c r="BK715" s="6" t="str">
        <f t="shared" si="429"/>
        <v/>
      </c>
      <c r="BL715" s="6" t="str">
        <f>IF(OR(BI715="",BJ715=""),"",SUMIFS('تحميل المصنعيات'!$N:$N,'تحميل المصنعيات'!$F:$F,BJ$2,'تحميل المصنعيات'!$D:$D,BH715))</f>
        <v/>
      </c>
      <c r="BM715" s="55" t="str">
        <f t="shared" si="414"/>
        <v/>
      </c>
      <c r="BN715" s="55" t="str">
        <f t="shared" si="415"/>
        <v/>
      </c>
      <c r="BO715" s="129" t="str">
        <f t="shared" si="403"/>
        <v/>
      </c>
      <c r="BQ715" s="4" t="s">
        <v>10</v>
      </c>
      <c r="BR715" s="5">
        <v>45880</v>
      </c>
      <c r="BS715" s="6"/>
      <c r="BT715" s="6"/>
      <c r="BU715" s="6" t="str">
        <f t="shared" si="430"/>
        <v/>
      </c>
      <c r="BV715" s="6" t="str">
        <f>IF(OR(BS715="",BT715=""),"",SUMIFS('تحميل المصنعيات'!$N:$N,'تحميل المصنعيات'!$F:$F,BT$2,'تحميل المصنعيات'!$D:$D,BR715))</f>
        <v/>
      </c>
      <c r="BW715" s="55" t="str">
        <f t="shared" si="416"/>
        <v/>
      </c>
      <c r="BX715" s="55" t="str">
        <f t="shared" si="431"/>
        <v/>
      </c>
      <c r="BY715" s="129" t="str">
        <f t="shared" si="404"/>
        <v/>
      </c>
      <c r="CA715" s="4" t="s">
        <v>10</v>
      </c>
      <c r="CB715" s="5">
        <v>45880</v>
      </c>
      <c r="CC715" s="6"/>
      <c r="CD715" s="6"/>
      <c r="CE715" s="6" t="str">
        <f t="shared" si="432"/>
        <v/>
      </c>
      <c r="CF715" s="6" t="str">
        <f>IF(OR(CC715="",CD715=""),"",SUMIFS('تحميل المصنعيات'!$N:$N,'تحميل المصنعيات'!$F:$F,CD$2,'تحميل المصنعيات'!$D:$D,CB715))</f>
        <v/>
      </c>
      <c r="CG715" s="55" t="str">
        <f t="shared" si="417"/>
        <v/>
      </c>
      <c r="CH715" s="55" t="str">
        <f t="shared" si="418"/>
        <v/>
      </c>
      <c r="CI715" s="129" t="str">
        <f t="shared" si="405"/>
        <v/>
      </c>
      <c r="CK715" s="4" t="s">
        <v>10</v>
      </c>
      <c r="CL715" s="5">
        <v>45880</v>
      </c>
      <c r="CM715" s="6"/>
      <c r="CN715" s="6"/>
      <c r="CO715" s="6" t="str">
        <f t="shared" si="433"/>
        <v/>
      </c>
      <c r="CP715" s="6" t="str">
        <f>IF(OR(CM715="",CN715=""),"",SUMIFS('تحميل المصنعيات'!$N:$N,'تحميل المصنعيات'!$F:$F,CN$2,'تحميل المصنعيات'!$D:$D,CL715))</f>
        <v/>
      </c>
      <c r="CQ715" s="55" t="str">
        <f t="shared" si="419"/>
        <v/>
      </c>
      <c r="CR715" s="55" t="str">
        <f t="shared" si="420"/>
        <v/>
      </c>
      <c r="CS715" s="129" t="str">
        <f t="shared" si="406"/>
        <v/>
      </c>
    </row>
    <row r="716" spans="9:97" x14ac:dyDescent="0.25">
      <c r="I716" s="4" t="s">
        <v>11</v>
      </c>
      <c r="J716" s="5">
        <v>45881</v>
      </c>
      <c r="K716" s="6"/>
      <c r="L716" s="6"/>
      <c r="M716" s="6" t="str">
        <f t="shared" si="421"/>
        <v/>
      </c>
      <c r="N716" s="6" t="str">
        <f>IF(OR(K716="",L716=""),"",SUMIFS('تحميل المصنعيات'!$N:$N,'تحميل المصنعيات'!$F:$F,L$2,'تحميل المصنعيات'!$D:$D,J716))</f>
        <v/>
      </c>
      <c r="O716" s="55" t="str">
        <f t="shared" si="407"/>
        <v/>
      </c>
      <c r="P716" s="55" t="str">
        <f t="shared" si="434"/>
        <v/>
      </c>
      <c r="Q716" s="129" t="str">
        <f t="shared" si="422"/>
        <v/>
      </c>
      <c r="S716" s="4" t="s">
        <v>11</v>
      </c>
      <c r="T716" s="5">
        <v>45881</v>
      </c>
      <c r="U716" s="6"/>
      <c r="V716" s="6"/>
      <c r="W716" s="6" t="str">
        <f t="shared" si="423"/>
        <v/>
      </c>
      <c r="X716" s="6" t="str">
        <f>IF(OR(U716="",V716=""),"",SUMIFS('تحميل المصنعيات'!$N:$N,'تحميل المصنعيات'!$F:$F,V$2,'تحميل المصنعيات'!$D:$D,T716))</f>
        <v/>
      </c>
      <c r="Y716" s="55" t="str">
        <f t="shared" si="408"/>
        <v/>
      </c>
      <c r="Z716" s="55" t="str">
        <f t="shared" si="409"/>
        <v/>
      </c>
      <c r="AA716" s="129" t="str">
        <f t="shared" si="399"/>
        <v/>
      </c>
      <c r="AC716" s="4" t="s">
        <v>11</v>
      </c>
      <c r="AD716" s="5">
        <v>45881</v>
      </c>
      <c r="AE716" s="6"/>
      <c r="AF716" s="6"/>
      <c r="AG716" s="6" t="str">
        <f t="shared" si="424"/>
        <v/>
      </c>
      <c r="AH716" s="6" t="str">
        <f>IF(OR(AE716="",AF716=""),"",SUMIFS('تحميل المصنعيات'!$N:$N,'تحميل المصنعيات'!$F:$F,AF$2,'تحميل المصنعيات'!$D:$D,AD716))</f>
        <v/>
      </c>
      <c r="AI716" s="55" t="str">
        <f t="shared" si="410"/>
        <v/>
      </c>
      <c r="AJ716" s="55" t="str">
        <f t="shared" si="425"/>
        <v/>
      </c>
      <c r="AK716" s="129" t="str">
        <f t="shared" si="400"/>
        <v/>
      </c>
      <c r="AM716" s="4" t="s">
        <v>11</v>
      </c>
      <c r="AN716" s="5">
        <v>45881</v>
      </c>
      <c r="AO716" s="6"/>
      <c r="AP716" s="6"/>
      <c r="AQ716" s="6" t="str">
        <f t="shared" si="426"/>
        <v/>
      </c>
      <c r="AR716" s="6" t="str">
        <f>IF(OR(AO716="",AP716=""),"",SUMIFS('تحميل المصنعيات'!$N:$N,'تحميل المصنعيات'!$F:$F,AP$2,'تحميل المصنعيات'!$D:$D,AN716))</f>
        <v/>
      </c>
      <c r="AS716" s="55" t="str">
        <f t="shared" si="411"/>
        <v/>
      </c>
      <c r="AT716" s="55" t="str">
        <f t="shared" si="412"/>
        <v/>
      </c>
      <c r="AU716" s="129" t="str">
        <f t="shared" si="401"/>
        <v/>
      </c>
      <c r="AW716" s="4" t="s">
        <v>11</v>
      </c>
      <c r="AX716" s="5">
        <v>45881</v>
      </c>
      <c r="AY716" s="6"/>
      <c r="AZ716" s="6"/>
      <c r="BA716" s="6" t="str">
        <f t="shared" si="427"/>
        <v/>
      </c>
      <c r="BB716" s="6" t="str">
        <f>IF(OR(AY716="",AZ716=""),"",SUMIFS('تحميل المصنعيات'!$N:$N,'تحميل المصنعيات'!$F:$F,AZ$2,'تحميل المصنعيات'!$D:$D,AX716))</f>
        <v/>
      </c>
      <c r="BC716" s="55" t="str">
        <f t="shared" si="413"/>
        <v/>
      </c>
      <c r="BD716" s="55" t="str">
        <f t="shared" si="428"/>
        <v/>
      </c>
      <c r="BE716" s="129" t="str">
        <f t="shared" si="402"/>
        <v/>
      </c>
      <c r="BG716" s="4" t="s">
        <v>11</v>
      </c>
      <c r="BH716" s="5">
        <v>45881</v>
      </c>
      <c r="BI716" s="6"/>
      <c r="BJ716" s="6"/>
      <c r="BK716" s="6" t="str">
        <f t="shared" si="429"/>
        <v/>
      </c>
      <c r="BL716" s="6" t="str">
        <f>IF(OR(BI716="",BJ716=""),"",SUMIFS('تحميل المصنعيات'!$N:$N,'تحميل المصنعيات'!$F:$F,BJ$2,'تحميل المصنعيات'!$D:$D,BH716))</f>
        <v/>
      </c>
      <c r="BM716" s="55" t="str">
        <f t="shared" si="414"/>
        <v/>
      </c>
      <c r="BN716" s="55" t="str">
        <f t="shared" si="415"/>
        <v/>
      </c>
      <c r="BO716" s="129" t="str">
        <f t="shared" si="403"/>
        <v/>
      </c>
      <c r="BQ716" s="4" t="s">
        <v>11</v>
      </c>
      <c r="BR716" s="5">
        <v>45881</v>
      </c>
      <c r="BS716" s="6"/>
      <c r="BT716" s="6"/>
      <c r="BU716" s="6" t="str">
        <f t="shared" si="430"/>
        <v/>
      </c>
      <c r="BV716" s="6" t="str">
        <f>IF(OR(BS716="",BT716=""),"",SUMIFS('تحميل المصنعيات'!$N:$N,'تحميل المصنعيات'!$F:$F,BT$2,'تحميل المصنعيات'!$D:$D,BR716))</f>
        <v/>
      </c>
      <c r="BW716" s="55" t="str">
        <f t="shared" si="416"/>
        <v/>
      </c>
      <c r="BX716" s="55" t="str">
        <f t="shared" si="431"/>
        <v/>
      </c>
      <c r="BY716" s="129" t="str">
        <f t="shared" si="404"/>
        <v/>
      </c>
      <c r="CA716" s="4" t="s">
        <v>11</v>
      </c>
      <c r="CB716" s="5">
        <v>45881</v>
      </c>
      <c r="CC716" s="6"/>
      <c r="CD716" s="6"/>
      <c r="CE716" s="6" t="str">
        <f t="shared" si="432"/>
        <v/>
      </c>
      <c r="CF716" s="6" t="str">
        <f>IF(OR(CC716="",CD716=""),"",SUMIFS('تحميل المصنعيات'!$N:$N,'تحميل المصنعيات'!$F:$F,CD$2,'تحميل المصنعيات'!$D:$D,CB716))</f>
        <v/>
      </c>
      <c r="CG716" s="55" t="str">
        <f t="shared" si="417"/>
        <v/>
      </c>
      <c r="CH716" s="55" t="str">
        <f t="shared" si="418"/>
        <v/>
      </c>
      <c r="CI716" s="129" t="str">
        <f t="shared" si="405"/>
        <v/>
      </c>
      <c r="CK716" s="4" t="s">
        <v>11</v>
      </c>
      <c r="CL716" s="5">
        <v>45881</v>
      </c>
      <c r="CM716" s="6"/>
      <c r="CN716" s="6"/>
      <c r="CO716" s="6" t="str">
        <f t="shared" si="433"/>
        <v/>
      </c>
      <c r="CP716" s="6" t="str">
        <f>IF(OR(CM716="",CN716=""),"",SUMIFS('تحميل المصنعيات'!$N:$N,'تحميل المصنعيات'!$F:$F,CN$2,'تحميل المصنعيات'!$D:$D,CL716))</f>
        <v/>
      </c>
      <c r="CQ716" s="55" t="str">
        <f t="shared" si="419"/>
        <v/>
      </c>
      <c r="CR716" s="55" t="str">
        <f t="shared" si="420"/>
        <v/>
      </c>
      <c r="CS716" s="129" t="str">
        <f t="shared" si="406"/>
        <v/>
      </c>
    </row>
    <row r="717" spans="9:97" x14ac:dyDescent="0.25">
      <c r="I717" s="4" t="s">
        <v>12</v>
      </c>
      <c r="J717" s="5">
        <v>45882</v>
      </c>
      <c r="K717" s="6"/>
      <c r="L717" s="6"/>
      <c r="M717" s="6" t="str">
        <f t="shared" si="421"/>
        <v/>
      </c>
      <c r="N717" s="6" t="str">
        <f>IF(OR(K717="",L717=""),"",SUMIFS('تحميل المصنعيات'!$N:$N,'تحميل المصنعيات'!$F:$F,L$2,'تحميل المصنعيات'!$D:$D,J717))</f>
        <v/>
      </c>
      <c r="O717" s="55" t="str">
        <f t="shared" si="407"/>
        <v/>
      </c>
      <c r="P717" s="55" t="str">
        <f t="shared" si="434"/>
        <v/>
      </c>
      <c r="Q717" s="129" t="str">
        <f t="shared" si="422"/>
        <v/>
      </c>
      <c r="S717" s="4" t="s">
        <v>12</v>
      </c>
      <c r="T717" s="5">
        <v>45882</v>
      </c>
      <c r="U717" s="6"/>
      <c r="V717" s="6"/>
      <c r="W717" s="6" t="str">
        <f t="shared" si="423"/>
        <v/>
      </c>
      <c r="X717" s="6" t="str">
        <f>IF(OR(U717="",V717=""),"",SUMIFS('تحميل المصنعيات'!$N:$N,'تحميل المصنعيات'!$F:$F,V$2,'تحميل المصنعيات'!$D:$D,T717))</f>
        <v/>
      </c>
      <c r="Y717" s="55" t="str">
        <f t="shared" si="408"/>
        <v/>
      </c>
      <c r="Z717" s="55" t="str">
        <f t="shared" si="409"/>
        <v/>
      </c>
      <c r="AA717" s="129" t="str">
        <f t="shared" si="399"/>
        <v/>
      </c>
      <c r="AC717" s="4" t="s">
        <v>12</v>
      </c>
      <c r="AD717" s="5">
        <v>45882</v>
      </c>
      <c r="AE717" s="6"/>
      <c r="AF717" s="6"/>
      <c r="AG717" s="6" t="str">
        <f t="shared" si="424"/>
        <v/>
      </c>
      <c r="AH717" s="6" t="str">
        <f>IF(OR(AE717="",AF717=""),"",SUMIFS('تحميل المصنعيات'!$N:$N,'تحميل المصنعيات'!$F:$F,AF$2,'تحميل المصنعيات'!$D:$D,AD717))</f>
        <v/>
      </c>
      <c r="AI717" s="55" t="str">
        <f t="shared" si="410"/>
        <v/>
      </c>
      <c r="AJ717" s="55" t="str">
        <f t="shared" si="425"/>
        <v/>
      </c>
      <c r="AK717" s="129" t="str">
        <f t="shared" si="400"/>
        <v/>
      </c>
      <c r="AM717" s="4" t="s">
        <v>12</v>
      </c>
      <c r="AN717" s="5">
        <v>45882</v>
      </c>
      <c r="AO717" s="6"/>
      <c r="AP717" s="6"/>
      <c r="AQ717" s="6" t="str">
        <f t="shared" si="426"/>
        <v/>
      </c>
      <c r="AR717" s="6" t="str">
        <f>IF(OR(AO717="",AP717=""),"",SUMIFS('تحميل المصنعيات'!$N:$N,'تحميل المصنعيات'!$F:$F,AP$2,'تحميل المصنعيات'!$D:$D,AN717))</f>
        <v/>
      </c>
      <c r="AS717" s="55" t="str">
        <f t="shared" si="411"/>
        <v/>
      </c>
      <c r="AT717" s="55" t="str">
        <f t="shared" si="412"/>
        <v/>
      </c>
      <c r="AU717" s="129" t="str">
        <f t="shared" si="401"/>
        <v/>
      </c>
      <c r="AW717" s="4" t="s">
        <v>12</v>
      </c>
      <c r="AX717" s="5">
        <v>45882</v>
      </c>
      <c r="AY717" s="6"/>
      <c r="AZ717" s="6"/>
      <c r="BA717" s="6" t="str">
        <f t="shared" si="427"/>
        <v/>
      </c>
      <c r="BB717" s="6" t="str">
        <f>IF(OR(AY717="",AZ717=""),"",SUMIFS('تحميل المصنعيات'!$N:$N,'تحميل المصنعيات'!$F:$F,AZ$2,'تحميل المصنعيات'!$D:$D,AX717))</f>
        <v/>
      </c>
      <c r="BC717" s="55" t="str">
        <f t="shared" si="413"/>
        <v/>
      </c>
      <c r="BD717" s="55" t="str">
        <f t="shared" si="428"/>
        <v/>
      </c>
      <c r="BE717" s="129" t="str">
        <f t="shared" si="402"/>
        <v/>
      </c>
      <c r="BG717" s="4" t="s">
        <v>12</v>
      </c>
      <c r="BH717" s="5">
        <v>45882</v>
      </c>
      <c r="BI717" s="6"/>
      <c r="BJ717" s="6"/>
      <c r="BK717" s="6" t="str">
        <f t="shared" si="429"/>
        <v/>
      </c>
      <c r="BL717" s="6" t="str">
        <f>IF(OR(BI717="",BJ717=""),"",SUMIFS('تحميل المصنعيات'!$N:$N,'تحميل المصنعيات'!$F:$F,BJ$2,'تحميل المصنعيات'!$D:$D,BH717))</f>
        <v/>
      </c>
      <c r="BM717" s="55" t="str">
        <f t="shared" si="414"/>
        <v/>
      </c>
      <c r="BN717" s="55" t="str">
        <f t="shared" si="415"/>
        <v/>
      </c>
      <c r="BO717" s="129" t="str">
        <f t="shared" si="403"/>
        <v/>
      </c>
      <c r="BQ717" s="4" t="s">
        <v>12</v>
      </c>
      <c r="BR717" s="5">
        <v>45882</v>
      </c>
      <c r="BS717" s="6"/>
      <c r="BT717" s="6"/>
      <c r="BU717" s="6" t="str">
        <f t="shared" si="430"/>
        <v/>
      </c>
      <c r="BV717" s="6" t="str">
        <f>IF(OR(BS717="",BT717=""),"",SUMIFS('تحميل المصنعيات'!$N:$N,'تحميل المصنعيات'!$F:$F,BT$2,'تحميل المصنعيات'!$D:$D,BR717))</f>
        <v/>
      </c>
      <c r="BW717" s="55" t="str">
        <f t="shared" si="416"/>
        <v/>
      </c>
      <c r="BX717" s="55" t="str">
        <f t="shared" si="431"/>
        <v/>
      </c>
      <c r="BY717" s="129" t="str">
        <f t="shared" si="404"/>
        <v/>
      </c>
      <c r="CA717" s="4" t="s">
        <v>12</v>
      </c>
      <c r="CB717" s="5">
        <v>45882</v>
      </c>
      <c r="CC717" s="6"/>
      <c r="CD717" s="6"/>
      <c r="CE717" s="6" t="str">
        <f t="shared" si="432"/>
        <v/>
      </c>
      <c r="CF717" s="6" t="str">
        <f>IF(OR(CC717="",CD717=""),"",SUMIFS('تحميل المصنعيات'!$N:$N,'تحميل المصنعيات'!$F:$F,CD$2,'تحميل المصنعيات'!$D:$D,CB717))</f>
        <v/>
      </c>
      <c r="CG717" s="55" t="str">
        <f t="shared" si="417"/>
        <v/>
      </c>
      <c r="CH717" s="55" t="str">
        <f t="shared" si="418"/>
        <v/>
      </c>
      <c r="CI717" s="129" t="str">
        <f t="shared" si="405"/>
        <v/>
      </c>
      <c r="CK717" s="4" t="s">
        <v>12</v>
      </c>
      <c r="CL717" s="5">
        <v>45882</v>
      </c>
      <c r="CM717" s="6"/>
      <c r="CN717" s="6"/>
      <c r="CO717" s="6" t="str">
        <f t="shared" si="433"/>
        <v/>
      </c>
      <c r="CP717" s="6" t="str">
        <f>IF(OR(CM717="",CN717=""),"",SUMIFS('تحميل المصنعيات'!$N:$N,'تحميل المصنعيات'!$F:$F,CN$2,'تحميل المصنعيات'!$D:$D,CL717))</f>
        <v/>
      </c>
      <c r="CQ717" s="55" t="str">
        <f t="shared" si="419"/>
        <v/>
      </c>
      <c r="CR717" s="55" t="str">
        <f t="shared" si="420"/>
        <v/>
      </c>
      <c r="CS717" s="129" t="str">
        <f t="shared" si="406"/>
        <v/>
      </c>
    </row>
    <row r="718" spans="9:97" x14ac:dyDescent="0.25">
      <c r="I718" s="4" t="s">
        <v>13</v>
      </c>
      <c r="J718" s="5">
        <v>45883</v>
      </c>
      <c r="K718" s="6"/>
      <c r="L718" s="6"/>
      <c r="M718" s="6" t="str">
        <f t="shared" si="421"/>
        <v/>
      </c>
      <c r="N718" s="6" t="str">
        <f>IF(OR(K718="",L718=""),"",SUMIFS('تحميل المصنعيات'!$N:$N,'تحميل المصنعيات'!$F:$F,L$2,'تحميل المصنعيات'!$D:$D,J718))</f>
        <v/>
      </c>
      <c r="O718" s="55" t="str">
        <f t="shared" si="407"/>
        <v/>
      </c>
      <c r="P718" s="55" t="str">
        <f t="shared" si="434"/>
        <v/>
      </c>
      <c r="Q718" s="129" t="str">
        <f t="shared" si="422"/>
        <v/>
      </c>
      <c r="S718" s="4" t="s">
        <v>13</v>
      </c>
      <c r="T718" s="5">
        <v>45883</v>
      </c>
      <c r="U718" s="6"/>
      <c r="V718" s="6"/>
      <c r="W718" s="6" t="str">
        <f t="shared" si="423"/>
        <v/>
      </c>
      <c r="X718" s="6" t="str">
        <f>IF(OR(U718="",V718=""),"",SUMIFS('تحميل المصنعيات'!$N:$N,'تحميل المصنعيات'!$F:$F,V$2,'تحميل المصنعيات'!$D:$D,T718))</f>
        <v/>
      </c>
      <c r="Y718" s="55" t="str">
        <f t="shared" si="408"/>
        <v/>
      </c>
      <c r="Z718" s="55" t="str">
        <f t="shared" si="409"/>
        <v/>
      </c>
      <c r="AA718" s="129" t="str">
        <f t="shared" si="399"/>
        <v/>
      </c>
      <c r="AC718" s="4" t="s">
        <v>13</v>
      </c>
      <c r="AD718" s="5">
        <v>45883</v>
      </c>
      <c r="AE718" s="6"/>
      <c r="AF718" s="6"/>
      <c r="AG718" s="6" t="str">
        <f t="shared" si="424"/>
        <v/>
      </c>
      <c r="AH718" s="6" t="str">
        <f>IF(OR(AE718="",AF718=""),"",SUMIFS('تحميل المصنعيات'!$N:$N,'تحميل المصنعيات'!$F:$F,AF$2,'تحميل المصنعيات'!$D:$D,AD718))</f>
        <v/>
      </c>
      <c r="AI718" s="55" t="str">
        <f t="shared" si="410"/>
        <v/>
      </c>
      <c r="AJ718" s="55" t="str">
        <f t="shared" si="425"/>
        <v/>
      </c>
      <c r="AK718" s="129" t="str">
        <f t="shared" si="400"/>
        <v/>
      </c>
      <c r="AM718" s="4" t="s">
        <v>13</v>
      </c>
      <c r="AN718" s="5">
        <v>45883</v>
      </c>
      <c r="AO718" s="6"/>
      <c r="AP718" s="6"/>
      <c r="AQ718" s="6" t="str">
        <f t="shared" si="426"/>
        <v/>
      </c>
      <c r="AR718" s="6" t="str">
        <f>IF(OR(AO718="",AP718=""),"",SUMIFS('تحميل المصنعيات'!$N:$N,'تحميل المصنعيات'!$F:$F,AP$2,'تحميل المصنعيات'!$D:$D,AN718))</f>
        <v/>
      </c>
      <c r="AS718" s="55" t="str">
        <f t="shared" si="411"/>
        <v/>
      </c>
      <c r="AT718" s="55" t="str">
        <f t="shared" si="412"/>
        <v/>
      </c>
      <c r="AU718" s="129" t="str">
        <f t="shared" si="401"/>
        <v/>
      </c>
      <c r="AW718" s="4" t="s">
        <v>13</v>
      </c>
      <c r="AX718" s="5">
        <v>45883</v>
      </c>
      <c r="AY718" s="6"/>
      <c r="AZ718" s="6"/>
      <c r="BA718" s="6" t="str">
        <f t="shared" si="427"/>
        <v/>
      </c>
      <c r="BB718" s="6" t="str">
        <f>IF(OR(AY718="",AZ718=""),"",SUMIFS('تحميل المصنعيات'!$N:$N,'تحميل المصنعيات'!$F:$F,AZ$2,'تحميل المصنعيات'!$D:$D,AX718))</f>
        <v/>
      </c>
      <c r="BC718" s="55" t="str">
        <f t="shared" si="413"/>
        <v/>
      </c>
      <c r="BD718" s="55" t="str">
        <f t="shared" si="428"/>
        <v/>
      </c>
      <c r="BE718" s="129" t="str">
        <f t="shared" si="402"/>
        <v/>
      </c>
      <c r="BG718" s="4" t="s">
        <v>13</v>
      </c>
      <c r="BH718" s="5">
        <v>45883</v>
      </c>
      <c r="BI718" s="6"/>
      <c r="BJ718" s="6"/>
      <c r="BK718" s="6" t="str">
        <f t="shared" si="429"/>
        <v/>
      </c>
      <c r="BL718" s="6" t="str">
        <f>IF(OR(BI718="",BJ718=""),"",SUMIFS('تحميل المصنعيات'!$N:$N,'تحميل المصنعيات'!$F:$F,BJ$2,'تحميل المصنعيات'!$D:$D,BH718))</f>
        <v/>
      </c>
      <c r="BM718" s="55" t="str">
        <f t="shared" si="414"/>
        <v/>
      </c>
      <c r="BN718" s="55" t="str">
        <f t="shared" si="415"/>
        <v/>
      </c>
      <c r="BO718" s="129" t="str">
        <f t="shared" si="403"/>
        <v/>
      </c>
      <c r="BQ718" s="4" t="s">
        <v>13</v>
      </c>
      <c r="BR718" s="5">
        <v>45883</v>
      </c>
      <c r="BS718" s="6"/>
      <c r="BT718" s="6"/>
      <c r="BU718" s="6" t="str">
        <f t="shared" si="430"/>
        <v/>
      </c>
      <c r="BV718" s="6" t="str">
        <f>IF(OR(BS718="",BT718=""),"",SUMIFS('تحميل المصنعيات'!$N:$N,'تحميل المصنعيات'!$F:$F,BT$2,'تحميل المصنعيات'!$D:$D,BR718))</f>
        <v/>
      </c>
      <c r="BW718" s="55" t="str">
        <f t="shared" si="416"/>
        <v/>
      </c>
      <c r="BX718" s="55" t="str">
        <f t="shared" si="431"/>
        <v/>
      </c>
      <c r="BY718" s="129" t="str">
        <f t="shared" si="404"/>
        <v/>
      </c>
      <c r="CA718" s="4" t="s">
        <v>13</v>
      </c>
      <c r="CB718" s="5">
        <v>45883</v>
      </c>
      <c r="CC718" s="6"/>
      <c r="CD718" s="6"/>
      <c r="CE718" s="6" t="str">
        <f t="shared" si="432"/>
        <v/>
      </c>
      <c r="CF718" s="6" t="str">
        <f>IF(OR(CC718="",CD718=""),"",SUMIFS('تحميل المصنعيات'!$N:$N,'تحميل المصنعيات'!$F:$F,CD$2,'تحميل المصنعيات'!$D:$D,CB718))</f>
        <v/>
      </c>
      <c r="CG718" s="55" t="str">
        <f t="shared" si="417"/>
        <v/>
      </c>
      <c r="CH718" s="55" t="str">
        <f t="shared" si="418"/>
        <v/>
      </c>
      <c r="CI718" s="129" t="str">
        <f t="shared" si="405"/>
        <v/>
      </c>
      <c r="CK718" s="4" t="s">
        <v>13</v>
      </c>
      <c r="CL718" s="5">
        <v>45883</v>
      </c>
      <c r="CM718" s="6"/>
      <c r="CN718" s="6"/>
      <c r="CO718" s="6" t="str">
        <f t="shared" si="433"/>
        <v/>
      </c>
      <c r="CP718" s="6" t="str">
        <f>IF(OR(CM718="",CN718=""),"",SUMIFS('تحميل المصنعيات'!$N:$N,'تحميل المصنعيات'!$F:$F,CN$2,'تحميل المصنعيات'!$D:$D,CL718))</f>
        <v/>
      </c>
      <c r="CQ718" s="55" t="str">
        <f t="shared" si="419"/>
        <v/>
      </c>
      <c r="CR718" s="55" t="str">
        <f t="shared" si="420"/>
        <v/>
      </c>
      <c r="CS718" s="129" t="str">
        <f t="shared" si="406"/>
        <v/>
      </c>
    </row>
    <row r="719" spans="9:97" x14ac:dyDescent="0.25">
      <c r="I719" s="132" t="s">
        <v>30</v>
      </c>
      <c r="J719" s="133">
        <v>45884</v>
      </c>
      <c r="K719" s="134"/>
      <c r="L719" s="134"/>
      <c r="M719" s="134" t="str">
        <f t="shared" si="421"/>
        <v/>
      </c>
      <c r="N719" s="134" t="str">
        <f>IF(OR(K719="",L719=""),"",SUMIFS('تحميل المصنعيات'!$N:$N,'تحميل المصنعيات'!$F:$F,L$2,'تحميل المصنعيات'!$D:$D,J719))</f>
        <v/>
      </c>
      <c r="O719" s="135" t="str">
        <f t="shared" si="407"/>
        <v/>
      </c>
      <c r="P719" s="135" t="str">
        <f t="shared" si="434"/>
        <v/>
      </c>
      <c r="Q719" s="132" t="str">
        <f t="shared" si="422"/>
        <v/>
      </c>
      <c r="S719" s="132" t="s">
        <v>30</v>
      </c>
      <c r="T719" s="133">
        <v>45884</v>
      </c>
      <c r="U719" s="134"/>
      <c r="V719" s="134"/>
      <c r="W719" s="134" t="str">
        <f t="shared" si="423"/>
        <v/>
      </c>
      <c r="X719" s="134" t="str">
        <f>IF(OR(U719="",V719=""),"",SUMIFS('تحميل المصنعيات'!$N:$N,'تحميل المصنعيات'!$F:$F,V$2,'تحميل المصنعيات'!$D:$D,T719))</f>
        <v/>
      </c>
      <c r="Y719" s="135" t="str">
        <f t="shared" si="408"/>
        <v/>
      </c>
      <c r="Z719" s="135" t="str">
        <f t="shared" si="409"/>
        <v/>
      </c>
      <c r="AA719" s="132" t="str">
        <f t="shared" si="399"/>
        <v/>
      </c>
      <c r="AC719" s="132" t="s">
        <v>30</v>
      </c>
      <c r="AD719" s="133">
        <v>45884</v>
      </c>
      <c r="AE719" s="134"/>
      <c r="AF719" s="134"/>
      <c r="AG719" s="134" t="str">
        <f t="shared" si="424"/>
        <v/>
      </c>
      <c r="AH719" s="134" t="str">
        <f>IF(OR(AE719="",AF719=""),"",SUMIFS('تحميل المصنعيات'!$N:$N,'تحميل المصنعيات'!$F:$F,AF$2,'تحميل المصنعيات'!$D:$D,AD719))</f>
        <v/>
      </c>
      <c r="AI719" s="135" t="str">
        <f t="shared" si="410"/>
        <v/>
      </c>
      <c r="AJ719" s="135" t="str">
        <f t="shared" si="425"/>
        <v/>
      </c>
      <c r="AK719" s="132" t="str">
        <f t="shared" si="400"/>
        <v/>
      </c>
      <c r="AM719" s="132" t="s">
        <v>30</v>
      </c>
      <c r="AN719" s="133">
        <v>45884</v>
      </c>
      <c r="AO719" s="134"/>
      <c r="AP719" s="134"/>
      <c r="AQ719" s="134" t="str">
        <f t="shared" si="426"/>
        <v/>
      </c>
      <c r="AR719" s="134" t="str">
        <f>IF(OR(AO719="",AP719=""),"",SUMIFS('تحميل المصنعيات'!$N:$N,'تحميل المصنعيات'!$F:$F,AP$2,'تحميل المصنعيات'!$D:$D,AN719))</f>
        <v/>
      </c>
      <c r="AS719" s="135" t="str">
        <f t="shared" si="411"/>
        <v/>
      </c>
      <c r="AT719" s="135" t="str">
        <f t="shared" si="412"/>
        <v/>
      </c>
      <c r="AU719" s="132" t="str">
        <f t="shared" si="401"/>
        <v/>
      </c>
      <c r="AW719" s="132" t="s">
        <v>30</v>
      </c>
      <c r="AX719" s="133">
        <v>45884</v>
      </c>
      <c r="AY719" s="134"/>
      <c r="AZ719" s="134"/>
      <c r="BA719" s="134" t="str">
        <f t="shared" si="427"/>
        <v/>
      </c>
      <c r="BB719" s="134" t="str">
        <f>IF(OR(AY719="",AZ719=""),"",SUMIFS('تحميل المصنعيات'!$N:$N,'تحميل المصنعيات'!$F:$F,AZ$2,'تحميل المصنعيات'!$D:$D,AX719))</f>
        <v/>
      </c>
      <c r="BC719" s="135" t="str">
        <f t="shared" si="413"/>
        <v/>
      </c>
      <c r="BD719" s="135" t="str">
        <f t="shared" si="428"/>
        <v/>
      </c>
      <c r="BE719" s="132" t="str">
        <f t="shared" si="402"/>
        <v/>
      </c>
      <c r="BG719" s="132" t="s">
        <v>30</v>
      </c>
      <c r="BH719" s="133">
        <v>45884</v>
      </c>
      <c r="BI719" s="134"/>
      <c r="BJ719" s="134"/>
      <c r="BK719" s="134" t="str">
        <f t="shared" si="429"/>
        <v/>
      </c>
      <c r="BL719" s="134" t="str">
        <f>IF(OR(BI719="",BJ719=""),"",SUMIFS('تحميل المصنعيات'!$N:$N,'تحميل المصنعيات'!$F:$F,BJ$2,'تحميل المصنعيات'!$D:$D,BH719))</f>
        <v/>
      </c>
      <c r="BM719" s="135" t="str">
        <f t="shared" si="414"/>
        <v/>
      </c>
      <c r="BN719" s="135" t="str">
        <f t="shared" si="415"/>
        <v/>
      </c>
      <c r="BO719" s="132" t="str">
        <f t="shared" si="403"/>
        <v/>
      </c>
      <c r="BQ719" s="132" t="s">
        <v>30</v>
      </c>
      <c r="BR719" s="133">
        <v>45884</v>
      </c>
      <c r="BS719" s="134"/>
      <c r="BT719" s="134"/>
      <c r="BU719" s="134" t="str">
        <f t="shared" si="430"/>
        <v/>
      </c>
      <c r="BV719" s="134" t="str">
        <f>IF(OR(BS719="",BT719=""),"",SUMIFS('تحميل المصنعيات'!$N:$N,'تحميل المصنعيات'!$F:$F,BT$2,'تحميل المصنعيات'!$D:$D,BR719))</f>
        <v/>
      </c>
      <c r="BW719" s="135" t="str">
        <f t="shared" si="416"/>
        <v/>
      </c>
      <c r="BX719" s="135" t="str">
        <f t="shared" si="431"/>
        <v/>
      </c>
      <c r="BY719" s="132" t="str">
        <f t="shared" si="404"/>
        <v/>
      </c>
      <c r="CA719" s="132" t="s">
        <v>30</v>
      </c>
      <c r="CB719" s="133">
        <v>45884</v>
      </c>
      <c r="CC719" s="134"/>
      <c r="CD719" s="134"/>
      <c r="CE719" s="134" t="str">
        <f t="shared" si="432"/>
        <v/>
      </c>
      <c r="CF719" s="134" t="str">
        <f>IF(OR(CC719="",CD719=""),"",SUMIFS('تحميل المصنعيات'!$N:$N,'تحميل المصنعيات'!$F:$F,CD$2,'تحميل المصنعيات'!$D:$D,CB719))</f>
        <v/>
      </c>
      <c r="CG719" s="135" t="str">
        <f t="shared" si="417"/>
        <v/>
      </c>
      <c r="CH719" s="135" t="str">
        <f t="shared" si="418"/>
        <v/>
      </c>
      <c r="CI719" s="132" t="str">
        <f t="shared" si="405"/>
        <v/>
      </c>
      <c r="CK719" s="132" t="s">
        <v>30</v>
      </c>
      <c r="CL719" s="133">
        <v>45884</v>
      </c>
      <c r="CM719" s="134"/>
      <c r="CN719" s="134"/>
      <c r="CO719" s="134" t="str">
        <f t="shared" si="433"/>
        <v/>
      </c>
      <c r="CP719" s="134" t="str">
        <f>IF(OR(CM719="",CN719=""),"",SUMIFS('تحميل المصنعيات'!$N:$N,'تحميل المصنعيات'!$F:$F,CN$2,'تحميل المصنعيات'!$D:$D,CL719))</f>
        <v/>
      </c>
      <c r="CQ719" s="135" t="str">
        <f t="shared" si="419"/>
        <v/>
      </c>
      <c r="CR719" s="135" t="str">
        <f t="shared" si="420"/>
        <v/>
      </c>
      <c r="CS719" s="132" t="str">
        <f t="shared" si="406"/>
        <v/>
      </c>
    </row>
    <row r="720" spans="9:97" x14ac:dyDescent="0.25">
      <c r="I720" s="4" t="s">
        <v>8</v>
      </c>
      <c r="J720" s="5">
        <v>45885</v>
      </c>
      <c r="K720" s="6"/>
      <c r="L720" s="6"/>
      <c r="M720" s="6" t="str">
        <f t="shared" si="421"/>
        <v/>
      </c>
      <c r="N720" s="6" t="str">
        <f>IF(OR(K720="",L720=""),"",SUMIFS('تحميل المصنعيات'!$N:$N,'تحميل المصنعيات'!$F:$F,L$2,'تحميل المصنعيات'!$D:$D,J720))</f>
        <v/>
      </c>
      <c r="O720" s="55" t="str">
        <f t="shared" si="407"/>
        <v/>
      </c>
      <c r="P720" s="55" t="str">
        <f t="shared" si="434"/>
        <v/>
      </c>
      <c r="Q720" s="129" t="str">
        <f t="shared" si="422"/>
        <v/>
      </c>
      <c r="S720" s="4" t="s">
        <v>8</v>
      </c>
      <c r="T720" s="5">
        <v>45885</v>
      </c>
      <c r="U720" s="6"/>
      <c r="V720" s="6"/>
      <c r="W720" s="6" t="str">
        <f t="shared" si="423"/>
        <v/>
      </c>
      <c r="X720" s="6" t="str">
        <f>IF(OR(U720="",V720=""),"",SUMIFS('تحميل المصنعيات'!$N:$N,'تحميل المصنعيات'!$F:$F,V$2,'تحميل المصنعيات'!$D:$D,T720))</f>
        <v/>
      </c>
      <c r="Y720" s="55" t="str">
        <f t="shared" si="408"/>
        <v/>
      </c>
      <c r="Z720" s="55" t="str">
        <f t="shared" si="409"/>
        <v/>
      </c>
      <c r="AA720" s="129" t="str">
        <f t="shared" ref="AA720:AA783" si="435">IF(U720="","",IF(X720&gt;W720,"ادخال خاطئ",""))</f>
        <v/>
      </c>
      <c r="AC720" s="4" t="s">
        <v>8</v>
      </c>
      <c r="AD720" s="5">
        <v>45885</v>
      </c>
      <c r="AE720" s="6"/>
      <c r="AF720" s="6"/>
      <c r="AG720" s="6" t="str">
        <f t="shared" si="424"/>
        <v/>
      </c>
      <c r="AH720" s="6" t="str">
        <f>IF(OR(AE720="",AF720=""),"",SUMIFS('تحميل المصنعيات'!$N:$N,'تحميل المصنعيات'!$F:$F,AF$2,'تحميل المصنعيات'!$D:$D,AD720))</f>
        <v/>
      </c>
      <c r="AI720" s="55" t="str">
        <f t="shared" si="410"/>
        <v/>
      </c>
      <c r="AJ720" s="55" t="str">
        <f t="shared" si="425"/>
        <v/>
      </c>
      <c r="AK720" s="129" t="str">
        <f t="shared" ref="AK720:AK783" si="436">IF(AE720="","",IF(AH720&gt;AG720,"ادخال خاطئ",""))</f>
        <v/>
      </c>
      <c r="AM720" s="4" t="s">
        <v>8</v>
      </c>
      <c r="AN720" s="5">
        <v>45885</v>
      </c>
      <c r="AO720" s="6"/>
      <c r="AP720" s="6"/>
      <c r="AQ720" s="6" t="str">
        <f t="shared" si="426"/>
        <v/>
      </c>
      <c r="AR720" s="6" t="str">
        <f>IF(OR(AO720="",AP720=""),"",SUMIFS('تحميل المصنعيات'!$N:$N,'تحميل المصنعيات'!$F:$F,AP$2,'تحميل المصنعيات'!$D:$D,AN720))</f>
        <v/>
      </c>
      <c r="AS720" s="55" t="str">
        <f t="shared" si="411"/>
        <v/>
      </c>
      <c r="AT720" s="55" t="str">
        <f t="shared" si="412"/>
        <v/>
      </c>
      <c r="AU720" s="129" t="str">
        <f t="shared" ref="AU720:AU783" si="437">IF(AO720="","",IF(AR720&gt;AQ720,"ادخال خاطئ",""))</f>
        <v/>
      </c>
      <c r="AW720" s="4" t="s">
        <v>8</v>
      </c>
      <c r="AX720" s="5">
        <v>45885</v>
      </c>
      <c r="AY720" s="6"/>
      <c r="AZ720" s="6"/>
      <c r="BA720" s="6" t="str">
        <f t="shared" si="427"/>
        <v/>
      </c>
      <c r="BB720" s="6" t="str">
        <f>IF(OR(AY720="",AZ720=""),"",SUMIFS('تحميل المصنعيات'!$N:$N,'تحميل المصنعيات'!$F:$F,AZ$2,'تحميل المصنعيات'!$D:$D,AX720))</f>
        <v/>
      </c>
      <c r="BC720" s="55" t="str">
        <f t="shared" si="413"/>
        <v/>
      </c>
      <c r="BD720" s="55" t="str">
        <f t="shared" si="428"/>
        <v/>
      </c>
      <c r="BE720" s="129" t="str">
        <f t="shared" ref="BE720:BE783" si="438">IF(AY720="","",IF(BB720&gt;BA720,"ادخال خاطئ",""))</f>
        <v/>
      </c>
      <c r="BG720" s="4" t="s">
        <v>8</v>
      </c>
      <c r="BH720" s="5">
        <v>45885</v>
      </c>
      <c r="BI720" s="6"/>
      <c r="BJ720" s="6"/>
      <c r="BK720" s="6" t="str">
        <f t="shared" si="429"/>
        <v/>
      </c>
      <c r="BL720" s="6" t="str">
        <f>IF(OR(BI720="",BJ720=""),"",SUMIFS('تحميل المصنعيات'!$N:$N,'تحميل المصنعيات'!$F:$F,BJ$2,'تحميل المصنعيات'!$D:$D,BH720))</f>
        <v/>
      </c>
      <c r="BM720" s="55" t="str">
        <f t="shared" si="414"/>
        <v/>
      </c>
      <c r="BN720" s="55" t="str">
        <f t="shared" si="415"/>
        <v/>
      </c>
      <c r="BO720" s="129" t="str">
        <f t="shared" ref="BO720:BO783" si="439">IF(BI720="","",IF(BL720&gt;BK720,"ادخال خاطئ",""))</f>
        <v/>
      </c>
      <c r="BQ720" s="4" t="s">
        <v>8</v>
      </c>
      <c r="BR720" s="5">
        <v>45885</v>
      </c>
      <c r="BS720" s="6"/>
      <c r="BT720" s="6"/>
      <c r="BU720" s="6" t="str">
        <f t="shared" si="430"/>
        <v/>
      </c>
      <c r="BV720" s="6" t="str">
        <f>IF(OR(BS720="",BT720=""),"",SUMIFS('تحميل المصنعيات'!$N:$N,'تحميل المصنعيات'!$F:$F,BT$2,'تحميل المصنعيات'!$D:$D,BR720))</f>
        <v/>
      </c>
      <c r="BW720" s="55" t="str">
        <f t="shared" si="416"/>
        <v/>
      </c>
      <c r="BX720" s="55" t="str">
        <f t="shared" si="431"/>
        <v/>
      </c>
      <c r="BY720" s="129" t="str">
        <f t="shared" ref="BY720:BY783" si="440">IF(BS720="","",IF(BV720&gt;BU720,"ادخال خاطئ",""))</f>
        <v/>
      </c>
      <c r="CA720" s="4" t="s">
        <v>8</v>
      </c>
      <c r="CB720" s="5">
        <v>45885</v>
      </c>
      <c r="CC720" s="6"/>
      <c r="CD720" s="6"/>
      <c r="CE720" s="6" t="str">
        <f t="shared" si="432"/>
        <v/>
      </c>
      <c r="CF720" s="6" t="str">
        <f>IF(OR(CC720="",CD720=""),"",SUMIFS('تحميل المصنعيات'!$N:$N,'تحميل المصنعيات'!$F:$F,CD$2,'تحميل المصنعيات'!$D:$D,CB720))</f>
        <v/>
      </c>
      <c r="CG720" s="55" t="str">
        <f t="shared" si="417"/>
        <v/>
      </c>
      <c r="CH720" s="55" t="str">
        <f t="shared" si="418"/>
        <v/>
      </c>
      <c r="CI720" s="129" t="str">
        <f t="shared" ref="CI720:CI783" si="441">IF(CC720="","",IF(CF720&gt;CE720,"ادخال خاطئ",""))</f>
        <v/>
      </c>
      <c r="CK720" s="4" t="s">
        <v>8</v>
      </c>
      <c r="CL720" s="5">
        <v>45885</v>
      </c>
      <c r="CM720" s="6"/>
      <c r="CN720" s="6"/>
      <c r="CO720" s="6" t="str">
        <f t="shared" si="433"/>
        <v/>
      </c>
      <c r="CP720" s="6" t="str">
        <f>IF(OR(CM720="",CN720=""),"",SUMIFS('تحميل المصنعيات'!$N:$N,'تحميل المصنعيات'!$F:$F,CN$2,'تحميل المصنعيات'!$D:$D,CL720))</f>
        <v/>
      </c>
      <c r="CQ720" s="55" t="str">
        <f t="shared" si="419"/>
        <v/>
      </c>
      <c r="CR720" s="55" t="str">
        <f t="shared" si="420"/>
        <v/>
      </c>
      <c r="CS720" s="129" t="str">
        <f t="shared" ref="CS720:CS783" si="442">IF(CM720="","",IF(CP720&gt;CO720,"ادخال خاطئ",""))</f>
        <v/>
      </c>
    </row>
    <row r="721" spans="9:97" x14ac:dyDescent="0.25">
      <c r="I721" s="4" t="s">
        <v>9</v>
      </c>
      <c r="J721" s="5">
        <v>45886</v>
      </c>
      <c r="K721" s="6"/>
      <c r="L721" s="6"/>
      <c r="M721" s="6" t="str">
        <f t="shared" si="421"/>
        <v/>
      </c>
      <c r="N721" s="6" t="str">
        <f>IF(OR(K721="",L721=""),"",SUMIFS('تحميل المصنعيات'!$N:$N,'تحميل المصنعيات'!$F:$F,L$2,'تحميل المصنعيات'!$D:$D,J721))</f>
        <v/>
      </c>
      <c r="O721" s="55" t="str">
        <f t="shared" si="407"/>
        <v/>
      </c>
      <c r="P721" s="55" t="str">
        <f t="shared" si="434"/>
        <v/>
      </c>
      <c r="Q721" s="129" t="str">
        <f t="shared" si="422"/>
        <v/>
      </c>
      <c r="S721" s="4" t="s">
        <v>9</v>
      </c>
      <c r="T721" s="5">
        <v>45886</v>
      </c>
      <c r="U721" s="6"/>
      <c r="V721" s="6"/>
      <c r="W721" s="6" t="str">
        <f t="shared" si="423"/>
        <v/>
      </c>
      <c r="X721" s="6" t="str">
        <f>IF(OR(U721="",V721=""),"",SUMIFS('تحميل المصنعيات'!$N:$N,'تحميل المصنعيات'!$F:$F,V$2,'تحميل المصنعيات'!$D:$D,T721))</f>
        <v/>
      </c>
      <c r="Y721" s="55" t="str">
        <f t="shared" si="408"/>
        <v/>
      </c>
      <c r="Z721" s="55" t="str">
        <f t="shared" si="409"/>
        <v/>
      </c>
      <c r="AA721" s="129" t="str">
        <f t="shared" si="435"/>
        <v/>
      </c>
      <c r="AC721" s="4" t="s">
        <v>9</v>
      </c>
      <c r="AD721" s="5">
        <v>45886</v>
      </c>
      <c r="AE721" s="6"/>
      <c r="AF721" s="6"/>
      <c r="AG721" s="6" t="str">
        <f t="shared" si="424"/>
        <v/>
      </c>
      <c r="AH721" s="6" t="str">
        <f>IF(OR(AE721="",AF721=""),"",SUMIFS('تحميل المصنعيات'!$N:$N,'تحميل المصنعيات'!$F:$F,AF$2,'تحميل المصنعيات'!$D:$D,AD721))</f>
        <v/>
      </c>
      <c r="AI721" s="55" t="str">
        <f t="shared" si="410"/>
        <v/>
      </c>
      <c r="AJ721" s="55" t="str">
        <f t="shared" si="425"/>
        <v/>
      </c>
      <c r="AK721" s="129" t="str">
        <f t="shared" si="436"/>
        <v/>
      </c>
      <c r="AM721" s="4" t="s">
        <v>9</v>
      </c>
      <c r="AN721" s="5">
        <v>45886</v>
      </c>
      <c r="AO721" s="6"/>
      <c r="AP721" s="6"/>
      <c r="AQ721" s="6" t="str">
        <f t="shared" si="426"/>
        <v/>
      </c>
      <c r="AR721" s="6" t="str">
        <f>IF(OR(AO721="",AP721=""),"",SUMIFS('تحميل المصنعيات'!$N:$N,'تحميل المصنعيات'!$F:$F,AP$2,'تحميل المصنعيات'!$D:$D,AN721))</f>
        <v/>
      </c>
      <c r="AS721" s="55" t="str">
        <f t="shared" si="411"/>
        <v/>
      </c>
      <c r="AT721" s="55" t="str">
        <f t="shared" si="412"/>
        <v/>
      </c>
      <c r="AU721" s="129" t="str">
        <f t="shared" si="437"/>
        <v/>
      </c>
      <c r="AW721" s="4" t="s">
        <v>9</v>
      </c>
      <c r="AX721" s="5">
        <v>45886</v>
      </c>
      <c r="AY721" s="6"/>
      <c r="AZ721" s="6"/>
      <c r="BA721" s="6" t="str">
        <f t="shared" si="427"/>
        <v/>
      </c>
      <c r="BB721" s="6" t="str">
        <f>IF(OR(AY721="",AZ721=""),"",SUMIFS('تحميل المصنعيات'!$N:$N,'تحميل المصنعيات'!$F:$F,AZ$2,'تحميل المصنعيات'!$D:$D,AX721))</f>
        <v/>
      </c>
      <c r="BC721" s="55" t="str">
        <f t="shared" si="413"/>
        <v/>
      </c>
      <c r="BD721" s="55" t="str">
        <f t="shared" si="428"/>
        <v/>
      </c>
      <c r="BE721" s="129" t="str">
        <f t="shared" si="438"/>
        <v/>
      </c>
      <c r="BG721" s="4" t="s">
        <v>9</v>
      </c>
      <c r="BH721" s="5">
        <v>45886</v>
      </c>
      <c r="BI721" s="6"/>
      <c r="BJ721" s="6"/>
      <c r="BK721" s="6" t="str">
        <f t="shared" si="429"/>
        <v/>
      </c>
      <c r="BL721" s="6" t="str">
        <f>IF(OR(BI721="",BJ721=""),"",SUMIFS('تحميل المصنعيات'!$N:$N,'تحميل المصنعيات'!$F:$F,BJ$2,'تحميل المصنعيات'!$D:$D,BH721))</f>
        <v/>
      </c>
      <c r="BM721" s="55" t="str">
        <f t="shared" si="414"/>
        <v/>
      </c>
      <c r="BN721" s="55" t="str">
        <f t="shared" si="415"/>
        <v/>
      </c>
      <c r="BO721" s="129" t="str">
        <f t="shared" si="439"/>
        <v/>
      </c>
      <c r="BQ721" s="4" t="s">
        <v>9</v>
      </c>
      <c r="BR721" s="5">
        <v>45886</v>
      </c>
      <c r="BS721" s="6"/>
      <c r="BT721" s="6"/>
      <c r="BU721" s="6" t="str">
        <f t="shared" si="430"/>
        <v/>
      </c>
      <c r="BV721" s="6" t="str">
        <f>IF(OR(BS721="",BT721=""),"",SUMIFS('تحميل المصنعيات'!$N:$N,'تحميل المصنعيات'!$F:$F,BT$2,'تحميل المصنعيات'!$D:$D,BR721))</f>
        <v/>
      </c>
      <c r="BW721" s="55" t="str">
        <f t="shared" si="416"/>
        <v/>
      </c>
      <c r="BX721" s="55" t="str">
        <f t="shared" si="431"/>
        <v/>
      </c>
      <c r="BY721" s="129" t="str">
        <f t="shared" si="440"/>
        <v/>
      </c>
      <c r="CA721" s="4" t="s">
        <v>9</v>
      </c>
      <c r="CB721" s="5">
        <v>45886</v>
      </c>
      <c r="CC721" s="6"/>
      <c r="CD721" s="6"/>
      <c r="CE721" s="6" t="str">
        <f t="shared" si="432"/>
        <v/>
      </c>
      <c r="CF721" s="6" t="str">
        <f>IF(OR(CC721="",CD721=""),"",SUMIFS('تحميل المصنعيات'!$N:$N,'تحميل المصنعيات'!$F:$F,CD$2,'تحميل المصنعيات'!$D:$D,CB721))</f>
        <v/>
      </c>
      <c r="CG721" s="55" t="str">
        <f t="shared" si="417"/>
        <v/>
      </c>
      <c r="CH721" s="55" t="str">
        <f t="shared" si="418"/>
        <v/>
      </c>
      <c r="CI721" s="129" t="str">
        <f t="shared" si="441"/>
        <v/>
      </c>
      <c r="CK721" s="4" t="s">
        <v>9</v>
      </c>
      <c r="CL721" s="5">
        <v>45886</v>
      </c>
      <c r="CM721" s="6"/>
      <c r="CN721" s="6"/>
      <c r="CO721" s="6" t="str">
        <f t="shared" si="433"/>
        <v/>
      </c>
      <c r="CP721" s="6" t="str">
        <f>IF(OR(CM721="",CN721=""),"",SUMIFS('تحميل المصنعيات'!$N:$N,'تحميل المصنعيات'!$F:$F,CN$2,'تحميل المصنعيات'!$D:$D,CL721))</f>
        <v/>
      </c>
      <c r="CQ721" s="55" t="str">
        <f t="shared" si="419"/>
        <v/>
      </c>
      <c r="CR721" s="55" t="str">
        <f t="shared" si="420"/>
        <v/>
      </c>
      <c r="CS721" s="129" t="str">
        <f t="shared" si="442"/>
        <v/>
      </c>
    </row>
    <row r="722" spans="9:97" x14ac:dyDescent="0.25">
      <c r="I722" s="4" t="s">
        <v>10</v>
      </c>
      <c r="J722" s="5">
        <v>45887</v>
      </c>
      <c r="K722" s="6"/>
      <c r="L722" s="6"/>
      <c r="M722" s="6" t="str">
        <f t="shared" si="421"/>
        <v/>
      </c>
      <c r="N722" s="6" t="str">
        <f>IF(OR(K722="",L722=""),"",SUMIFS('تحميل المصنعيات'!$N:$N,'تحميل المصنعيات'!$F:$F,L$2,'تحميل المصنعيات'!$D:$D,J722))</f>
        <v/>
      </c>
      <c r="O722" s="55" t="str">
        <f t="shared" si="407"/>
        <v/>
      </c>
      <c r="P722" s="55" t="str">
        <f t="shared" si="434"/>
        <v/>
      </c>
      <c r="Q722" s="129" t="str">
        <f t="shared" si="422"/>
        <v/>
      </c>
      <c r="S722" s="4" t="s">
        <v>10</v>
      </c>
      <c r="T722" s="5">
        <v>45887</v>
      </c>
      <c r="U722" s="6"/>
      <c r="V722" s="6"/>
      <c r="W722" s="6" t="str">
        <f t="shared" si="423"/>
        <v/>
      </c>
      <c r="X722" s="6" t="str">
        <f>IF(OR(U722="",V722=""),"",SUMIFS('تحميل المصنعيات'!$N:$N,'تحميل المصنعيات'!$F:$F,V$2,'تحميل المصنعيات'!$D:$D,T722))</f>
        <v/>
      </c>
      <c r="Y722" s="55" t="str">
        <f t="shared" si="408"/>
        <v/>
      </c>
      <c r="Z722" s="55" t="str">
        <f t="shared" si="409"/>
        <v/>
      </c>
      <c r="AA722" s="129" t="str">
        <f t="shared" si="435"/>
        <v/>
      </c>
      <c r="AC722" s="4" t="s">
        <v>10</v>
      </c>
      <c r="AD722" s="5">
        <v>45887</v>
      </c>
      <c r="AE722" s="6"/>
      <c r="AF722" s="6"/>
      <c r="AG722" s="6" t="str">
        <f t="shared" si="424"/>
        <v/>
      </c>
      <c r="AH722" s="6" t="str">
        <f>IF(OR(AE722="",AF722=""),"",SUMIFS('تحميل المصنعيات'!$N:$N,'تحميل المصنعيات'!$F:$F,AF$2,'تحميل المصنعيات'!$D:$D,AD722))</f>
        <v/>
      </c>
      <c r="AI722" s="55" t="str">
        <f t="shared" si="410"/>
        <v/>
      </c>
      <c r="AJ722" s="55" t="str">
        <f t="shared" si="425"/>
        <v/>
      </c>
      <c r="AK722" s="129" t="str">
        <f t="shared" si="436"/>
        <v/>
      </c>
      <c r="AM722" s="4" t="s">
        <v>10</v>
      </c>
      <c r="AN722" s="5">
        <v>45887</v>
      </c>
      <c r="AO722" s="6"/>
      <c r="AP722" s="6"/>
      <c r="AQ722" s="6" t="str">
        <f t="shared" si="426"/>
        <v/>
      </c>
      <c r="AR722" s="6" t="str">
        <f>IF(OR(AO722="",AP722=""),"",SUMIFS('تحميل المصنعيات'!$N:$N,'تحميل المصنعيات'!$F:$F,AP$2,'تحميل المصنعيات'!$D:$D,AN722))</f>
        <v/>
      </c>
      <c r="AS722" s="55" t="str">
        <f t="shared" si="411"/>
        <v/>
      </c>
      <c r="AT722" s="55" t="str">
        <f t="shared" si="412"/>
        <v/>
      </c>
      <c r="AU722" s="129" t="str">
        <f t="shared" si="437"/>
        <v/>
      </c>
      <c r="AW722" s="4" t="s">
        <v>10</v>
      </c>
      <c r="AX722" s="5">
        <v>45887</v>
      </c>
      <c r="AY722" s="6"/>
      <c r="AZ722" s="6"/>
      <c r="BA722" s="6" t="str">
        <f t="shared" si="427"/>
        <v/>
      </c>
      <c r="BB722" s="6" t="str">
        <f>IF(OR(AY722="",AZ722=""),"",SUMIFS('تحميل المصنعيات'!$N:$N,'تحميل المصنعيات'!$F:$F,AZ$2,'تحميل المصنعيات'!$D:$D,AX722))</f>
        <v/>
      </c>
      <c r="BC722" s="55" t="str">
        <f t="shared" si="413"/>
        <v/>
      </c>
      <c r="BD722" s="55" t="str">
        <f t="shared" si="428"/>
        <v/>
      </c>
      <c r="BE722" s="129" t="str">
        <f t="shared" si="438"/>
        <v/>
      </c>
      <c r="BG722" s="4" t="s">
        <v>10</v>
      </c>
      <c r="BH722" s="5">
        <v>45887</v>
      </c>
      <c r="BI722" s="6"/>
      <c r="BJ722" s="6"/>
      <c r="BK722" s="6" t="str">
        <f t="shared" si="429"/>
        <v/>
      </c>
      <c r="BL722" s="6" t="str">
        <f>IF(OR(BI722="",BJ722=""),"",SUMIFS('تحميل المصنعيات'!$N:$N,'تحميل المصنعيات'!$F:$F,BJ$2,'تحميل المصنعيات'!$D:$D,BH722))</f>
        <v/>
      </c>
      <c r="BM722" s="55" t="str">
        <f t="shared" si="414"/>
        <v/>
      </c>
      <c r="BN722" s="55" t="str">
        <f t="shared" si="415"/>
        <v/>
      </c>
      <c r="BO722" s="129" t="str">
        <f t="shared" si="439"/>
        <v/>
      </c>
      <c r="BQ722" s="4" t="s">
        <v>10</v>
      </c>
      <c r="BR722" s="5">
        <v>45887</v>
      </c>
      <c r="BS722" s="6"/>
      <c r="BT722" s="6"/>
      <c r="BU722" s="6" t="str">
        <f t="shared" si="430"/>
        <v/>
      </c>
      <c r="BV722" s="6" t="str">
        <f>IF(OR(BS722="",BT722=""),"",SUMIFS('تحميل المصنعيات'!$N:$N,'تحميل المصنعيات'!$F:$F,BT$2,'تحميل المصنعيات'!$D:$D,BR722))</f>
        <v/>
      </c>
      <c r="BW722" s="55" t="str">
        <f t="shared" si="416"/>
        <v/>
      </c>
      <c r="BX722" s="55" t="str">
        <f t="shared" si="431"/>
        <v/>
      </c>
      <c r="BY722" s="129" t="str">
        <f t="shared" si="440"/>
        <v/>
      </c>
      <c r="CA722" s="4" t="s">
        <v>10</v>
      </c>
      <c r="CB722" s="5">
        <v>45887</v>
      </c>
      <c r="CC722" s="6"/>
      <c r="CD722" s="6"/>
      <c r="CE722" s="6" t="str">
        <f t="shared" si="432"/>
        <v/>
      </c>
      <c r="CF722" s="6" t="str">
        <f>IF(OR(CC722="",CD722=""),"",SUMIFS('تحميل المصنعيات'!$N:$N,'تحميل المصنعيات'!$F:$F,CD$2,'تحميل المصنعيات'!$D:$D,CB722))</f>
        <v/>
      </c>
      <c r="CG722" s="55" t="str">
        <f t="shared" si="417"/>
        <v/>
      </c>
      <c r="CH722" s="55" t="str">
        <f t="shared" si="418"/>
        <v/>
      </c>
      <c r="CI722" s="129" t="str">
        <f t="shared" si="441"/>
        <v/>
      </c>
      <c r="CK722" s="4" t="s">
        <v>10</v>
      </c>
      <c r="CL722" s="5">
        <v>45887</v>
      </c>
      <c r="CM722" s="6"/>
      <c r="CN722" s="6"/>
      <c r="CO722" s="6" t="str">
        <f t="shared" si="433"/>
        <v/>
      </c>
      <c r="CP722" s="6" t="str">
        <f>IF(OR(CM722="",CN722=""),"",SUMIFS('تحميل المصنعيات'!$N:$N,'تحميل المصنعيات'!$F:$F,CN$2,'تحميل المصنعيات'!$D:$D,CL722))</f>
        <v/>
      </c>
      <c r="CQ722" s="55" t="str">
        <f t="shared" si="419"/>
        <v/>
      </c>
      <c r="CR722" s="55" t="str">
        <f t="shared" si="420"/>
        <v/>
      </c>
      <c r="CS722" s="129" t="str">
        <f t="shared" si="442"/>
        <v/>
      </c>
    </row>
    <row r="723" spans="9:97" x14ac:dyDescent="0.25">
      <c r="I723" s="4" t="s">
        <v>11</v>
      </c>
      <c r="J723" s="5">
        <v>45888</v>
      </c>
      <c r="K723" s="6"/>
      <c r="L723" s="6"/>
      <c r="M723" s="6" t="str">
        <f t="shared" si="421"/>
        <v/>
      </c>
      <c r="N723" s="6" t="str">
        <f>IF(OR(K723="",L723=""),"",SUMIFS('تحميل المصنعيات'!$N:$N,'تحميل المصنعيات'!$F:$F,L$2,'تحميل المصنعيات'!$D:$D,J723))</f>
        <v/>
      </c>
      <c r="O723" s="55" t="str">
        <f t="shared" si="407"/>
        <v/>
      </c>
      <c r="P723" s="55" t="str">
        <f t="shared" si="434"/>
        <v/>
      </c>
      <c r="Q723" s="129" t="str">
        <f t="shared" si="422"/>
        <v/>
      </c>
      <c r="S723" s="4" t="s">
        <v>11</v>
      </c>
      <c r="T723" s="5">
        <v>45888</v>
      </c>
      <c r="U723" s="6"/>
      <c r="V723" s="6"/>
      <c r="W723" s="6" t="str">
        <f t="shared" si="423"/>
        <v/>
      </c>
      <c r="X723" s="6" t="str">
        <f>IF(OR(U723="",V723=""),"",SUMIFS('تحميل المصنعيات'!$N:$N,'تحميل المصنعيات'!$F:$F,V$2,'تحميل المصنعيات'!$D:$D,T723))</f>
        <v/>
      </c>
      <c r="Y723" s="55" t="str">
        <f t="shared" si="408"/>
        <v/>
      </c>
      <c r="Z723" s="55" t="str">
        <f t="shared" si="409"/>
        <v/>
      </c>
      <c r="AA723" s="129" t="str">
        <f t="shared" si="435"/>
        <v/>
      </c>
      <c r="AC723" s="4" t="s">
        <v>11</v>
      </c>
      <c r="AD723" s="5">
        <v>45888</v>
      </c>
      <c r="AE723" s="6"/>
      <c r="AF723" s="6"/>
      <c r="AG723" s="6" t="str">
        <f t="shared" si="424"/>
        <v/>
      </c>
      <c r="AH723" s="6" t="str">
        <f>IF(OR(AE723="",AF723=""),"",SUMIFS('تحميل المصنعيات'!$N:$N,'تحميل المصنعيات'!$F:$F,AF$2,'تحميل المصنعيات'!$D:$D,AD723))</f>
        <v/>
      </c>
      <c r="AI723" s="55" t="str">
        <f t="shared" si="410"/>
        <v/>
      </c>
      <c r="AJ723" s="55" t="str">
        <f t="shared" si="425"/>
        <v/>
      </c>
      <c r="AK723" s="129" t="str">
        <f t="shared" si="436"/>
        <v/>
      </c>
      <c r="AM723" s="4" t="s">
        <v>11</v>
      </c>
      <c r="AN723" s="5">
        <v>45888</v>
      </c>
      <c r="AO723" s="6"/>
      <c r="AP723" s="6"/>
      <c r="AQ723" s="6" t="str">
        <f t="shared" si="426"/>
        <v/>
      </c>
      <c r="AR723" s="6" t="str">
        <f>IF(OR(AO723="",AP723=""),"",SUMIFS('تحميل المصنعيات'!$N:$N,'تحميل المصنعيات'!$F:$F,AP$2,'تحميل المصنعيات'!$D:$D,AN723))</f>
        <v/>
      </c>
      <c r="AS723" s="55" t="str">
        <f t="shared" si="411"/>
        <v/>
      </c>
      <c r="AT723" s="55" t="str">
        <f t="shared" si="412"/>
        <v/>
      </c>
      <c r="AU723" s="129" t="str">
        <f t="shared" si="437"/>
        <v/>
      </c>
      <c r="AW723" s="4" t="s">
        <v>11</v>
      </c>
      <c r="AX723" s="5">
        <v>45888</v>
      </c>
      <c r="AY723" s="6"/>
      <c r="AZ723" s="6"/>
      <c r="BA723" s="6" t="str">
        <f t="shared" si="427"/>
        <v/>
      </c>
      <c r="BB723" s="6" t="str">
        <f>IF(OR(AY723="",AZ723=""),"",SUMIFS('تحميل المصنعيات'!$N:$N,'تحميل المصنعيات'!$F:$F,AZ$2,'تحميل المصنعيات'!$D:$D,AX723))</f>
        <v/>
      </c>
      <c r="BC723" s="55" t="str">
        <f t="shared" si="413"/>
        <v/>
      </c>
      <c r="BD723" s="55" t="str">
        <f t="shared" si="428"/>
        <v/>
      </c>
      <c r="BE723" s="129" t="str">
        <f t="shared" si="438"/>
        <v/>
      </c>
      <c r="BG723" s="4" t="s">
        <v>11</v>
      </c>
      <c r="BH723" s="5">
        <v>45888</v>
      </c>
      <c r="BI723" s="6"/>
      <c r="BJ723" s="6"/>
      <c r="BK723" s="6" t="str">
        <f t="shared" si="429"/>
        <v/>
      </c>
      <c r="BL723" s="6" t="str">
        <f>IF(OR(BI723="",BJ723=""),"",SUMIFS('تحميل المصنعيات'!$N:$N,'تحميل المصنعيات'!$F:$F,BJ$2,'تحميل المصنعيات'!$D:$D,BH723))</f>
        <v/>
      </c>
      <c r="BM723" s="55" t="str">
        <f t="shared" si="414"/>
        <v/>
      </c>
      <c r="BN723" s="55" t="str">
        <f t="shared" si="415"/>
        <v/>
      </c>
      <c r="BO723" s="129" t="str">
        <f t="shared" si="439"/>
        <v/>
      </c>
      <c r="BQ723" s="4" t="s">
        <v>11</v>
      </c>
      <c r="BR723" s="5">
        <v>45888</v>
      </c>
      <c r="BS723" s="6"/>
      <c r="BT723" s="6"/>
      <c r="BU723" s="6" t="str">
        <f t="shared" si="430"/>
        <v/>
      </c>
      <c r="BV723" s="6" t="str">
        <f>IF(OR(BS723="",BT723=""),"",SUMIFS('تحميل المصنعيات'!$N:$N,'تحميل المصنعيات'!$F:$F,BT$2,'تحميل المصنعيات'!$D:$D,BR723))</f>
        <v/>
      </c>
      <c r="BW723" s="55" t="str">
        <f t="shared" si="416"/>
        <v/>
      </c>
      <c r="BX723" s="55" t="str">
        <f t="shared" si="431"/>
        <v/>
      </c>
      <c r="BY723" s="129" t="str">
        <f t="shared" si="440"/>
        <v/>
      </c>
      <c r="CA723" s="4" t="s">
        <v>11</v>
      </c>
      <c r="CB723" s="5">
        <v>45888</v>
      </c>
      <c r="CC723" s="6"/>
      <c r="CD723" s="6"/>
      <c r="CE723" s="6" t="str">
        <f t="shared" si="432"/>
        <v/>
      </c>
      <c r="CF723" s="6" t="str">
        <f>IF(OR(CC723="",CD723=""),"",SUMIFS('تحميل المصنعيات'!$N:$N,'تحميل المصنعيات'!$F:$F,CD$2,'تحميل المصنعيات'!$D:$D,CB723))</f>
        <v/>
      </c>
      <c r="CG723" s="55" t="str">
        <f t="shared" si="417"/>
        <v/>
      </c>
      <c r="CH723" s="55" t="str">
        <f t="shared" si="418"/>
        <v/>
      </c>
      <c r="CI723" s="129" t="str">
        <f t="shared" si="441"/>
        <v/>
      </c>
      <c r="CK723" s="4" t="s">
        <v>11</v>
      </c>
      <c r="CL723" s="5">
        <v>45888</v>
      </c>
      <c r="CM723" s="6"/>
      <c r="CN723" s="6"/>
      <c r="CO723" s="6" t="str">
        <f t="shared" si="433"/>
        <v/>
      </c>
      <c r="CP723" s="6" t="str">
        <f>IF(OR(CM723="",CN723=""),"",SUMIFS('تحميل المصنعيات'!$N:$N,'تحميل المصنعيات'!$F:$F,CN$2,'تحميل المصنعيات'!$D:$D,CL723))</f>
        <v/>
      </c>
      <c r="CQ723" s="55" t="str">
        <f t="shared" si="419"/>
        <v/>
      </c>
      <c r="CR723" s="55" t="str">
        <f t="shared" si="420"/>
        <v/>
      </c>
      <c r="CS723" s="129" t="str">
        <f t="shared" si="442"/>
        <v/>
      </c>
    </row>
    <row r="724" spans="9:97" x14ac:dyDescent="0.25">
      <c r="I724" s="4" t="s">
        <v>12</v>
      </c>
      <c r="J724" s="5">
        <v>45889</v>
      </c>
      <c r="K724" s="6"/>
      <c r="L724" s="6"/>
      <c r="M724" s="6" t="str">
        <f t="shared" si="421"/>
        <v/>
      </c>
      <c r="N724" s="6" t="str">
        <f>IF(OR(K724="",L724=""),"",SUMIFS('تحميل المصنعيات'!$N:$N,'تحميل المصنعيات'!$F:$F,L$2,'تحميل المصنعيات'!$D:$D,J724))</f>
        <v/>
      </c>
      <c r="O724" s="55" t="str">
        <f t="shared" si="407"/>
        <v/>
      </c>
      <c r="P724" s="55" t="str">
        <f t="shared" si="434"/>
        <v/>
      </c>
      <c r="Q724" s="129" t="str">
        <f t="shared" si="422"/>
        <v/>
      </c>
      <c r="S724" s="4" t="s">
        <v>12</v>
      </c>
      <c r="T724" s="5">
        <v>45889</v>
      </c>
      <c r="U724" s="6"/>
      <c r="V724" s="6"/>
      <c r="W724" s="6" t="str">
        <f t="shared" si="423"/>
        <v/>
      </c>
      <c r="X724" s="6" t="str">
        <f>IF(OR(U724="",V724=""),"",SUMIFS('تحميل المصنعيات'!$N:$N,'تحميل المصنعيات'!$F:$F,V$2,'تحميل المصنعيات'!$D:$D,T724))</f>
        <v/>
      </c>
      <c r="Y724" s="55" t="str">
        <f t="shared" si="408"/>
        <v/>
      </c>
      <c r="Z724" s="55" t="str">
        <f t="shared" si="409"/>
        <v/>
      </c>
      <c r="AA724" s="129" t="str">
        <f t="shared" si="435"/>
        <v/>
      </c>
      <c r="AC724" s="4" t="s">
        <v>12</v>
      </c>
      <c r="AD724" s="5">
        <v>45889</v>
      </c>
      <c r="AE724" s="6"/>
      <c r="AF724" s="6"/>
      <c r="AG724" s="6" t="str">
        <f t="shared" si="424"/>
        <v/>
      </c>
      <c r="AH724" s="6" t="str">
        <f>IF(OR(AE724="",AF724=""),"",SUMIFS('تحميل المصنعيات'!$N:$N,'تحميل المصنعيات'!$F:$F,AF$2,'تحميل المصنعيات'!$D:$D,AD724))</f>
        <v/>
      </c>
      <c r="AI724" s="55" t="str">
        <f t="shared" si="410"/>
        <v/>
      </c>
      <c r="AJ724" s="55" t="str">
        <f t="shared" si="425"/>
        <v/>
      </c>
      <c r="AK724" s="129" t="str">
        <f t="shared" si="436"/>
        <v/>
      </c>
      <c r="AM724" s="4" t="s">
        <v>12</v>
      </c>
      <c r="AN724" s="5">
        <v>45889</v>
      </c>
      <c r="AO724" s="6"/>
      <c r="AP724" s="6"/>
      <c r="AQ724" s="6" t="str">
        <f t="shared" si="426"/>
        <v/>
      </c>
      <c r="AR724" s="6" t="str">
        <f>IF(OR(AO724="",AP724=""),"",SUMIFS('تحميل المصنعيات'!$N:$N,'تحميل المصنعيات'!$F:$F,AP$2,'تحميل المصنعيات'!$D:$D,AN724))</f>
        <v/>
      </c>
      <c r="AS724" s="55" t="str">
        <f t="shared" si="411"/>
        <v/>
      </c>
      <c r="AT724" s="55" t="str">
        <f t="shared" si="412"/>
        <v/>
      </c>
      <c r="AU724" s="129" t="str">
        <f t="shared" si="437"/>
        <v/>
      </c>
      <c r="AW724" s="4" t="s">
        <v>12</v>
      </c>
      <c r="AX724" s="5">
        <v>45889</v>
      </c>
      <c r="AY724" s="6"/>
      <c r="AZ724" s="6"/>
      <c r="BA724" s="6" t="str">
        <f t="shared" si="427"/>
        <v/>
      </c>
      <c r="BB724" s="6" t="str">
        <f>IF(OR(AY724="",AZ724=""),"",SUMIFS('تحميل المصنعيات'!$N:$N,'تحميل المصنعيات'!$F:$F,AZ$2,'تحميل المصنعيات'!$D:$D,AX724))</f>
        <v/>
      </c>
      <c r="BC724" s="55" t="str">
        <f t="shared" si="413"/>
        <v/>
      </c>
      <c r="BD724" s="55" t="str">
        <f t="shared" si="428"/>
        <v/>
      </c>
      <c r="BE724" s="129" t="str">
        <f t="shared" si="438"/>
        <v/>
      </c>
      <c r="BG724" s="4" t="s">
        <v>12</v>
      </c>
      <c r="BH724" s="5">
        <v>45889</v>
      </c>
      <c r="BI724" s="6"/>
      <c r="BJ724" s="6"/>
      <c r="BK724" s="6" t="str">
        <f t="shared" si="429"/>
        <v/>
      </c>
      <c r="BL724" s="6" t="str">
        <f>IF(OR(BI724="",BJ724=""),"",SUMIFS('تحميل المصنعيات'!$N:$N,'تحميل المصنعيات'!$F:$F,BJ$2,'تحميل المصنعيات'!$D:$D,BH724))</f>
        <v/>
      </c>
      <c r="BM724" s="55" t="str">
        <f t="shared" si="414"/>
        <v/>
      </c>
      <c r="BN724" s="55" t="str">
        <f t="shared" si="415"/>
        <v/>
      </c>
      <c r="BO724" s="129" t="str">
        <f t="shared" si="439"/>
        <v/>
      </c>
      <c r="BQ724" s="4" t="s">
        <v>12</v>
      </c>
      <c r="BR724" s="5">
        <v>45889</v>
      </c>
      <c r="BS724" s="6"/>
      <c r="BT724" s="6"/>
      <c r="BU724" s="6" t="str">
        <f t="shared" si="430"/>
        <v/>
      </c>
      <c r="BV724" s="6" t="str">
        <f>IF(OR(BS724="",BT724=""),"",SUMIFS('تحميل المصنعيات'!$N:$N,'تحميل المصنعيات'!$F:$F,BT$2,'تحميل المصنعيات'!$D:$D,BR724))</f>
        <v/>
      </c>
      <c r="BW724" s="55" t="str">
        <f t="shared" si="416"/>
        <v/>
      </c>
      <c r="BX724" s="55" t="str">
        <f t="shared" si="431"/>
        <v/>
      </c>
      <c r="BY724" s="129" t="str">
        <f t="shared" si="440"/>
        <v/>
      </c>
      <c r="CA724" s="4" t="s">
        <v>12</v>
      </c>
      <c r="CB724" s="5">
        <v>45889</v>
      </c>
      <c r="CC724" s="6"/>
      <c r="CD724" s="6"/>
      <c r="CE724" s="6" t="str">
        <f t="shared" si="432"/>
        <v/>
      </c>
      <c r="CF724" s="6" t="str">
        <f>IF(OR(CC724="",CD724=""),"",SUMIFS('تحميل المصنعيات'!$N:$N,'تحميل المصنعيات'!$F:$F,CD$2,'تحميل المصنعيات'!$D:$D,CB724))</f>
        <v/>
      </c>
      <c r="CG724" s="55" t="str">
        <f t="shared" si="417"/>
        <v/>
      </c>
      <c r="CH724" s="55" t="str">
        <f t="shared" si="418"/>
        <v/>
      </c>
      <c r="CI724" s="129" t="str">
        <f t="shared" si="441"/>
        <v/>
      </c>
      <c r="CK724" s="4" t="s">
        <v>12</v>
      </c>
      <c r="CL724" s="5">
        <v>45889</v>
      </c>
      <c r="CM724" s="6"/>
      <c r="CN724" s="6"/>
      <c r="CO724" s="6" t="str">
        <f t="shared" si="433"/>
        <v/>
      </c>
      <c r="CP724" s="6" t="str">
        <f>IF(OR(CM724="",CN724=""),"",SUMIFS('تحميل المصنعيات'!$N:$N,'تحميل المصنعيات'!$F:$F,CN$2,'تحميل المصنعيات'!$D:$D,CL724))</f>
        <v/>
      </c>
      <c r="CQ724" s="55" t="str">
        <f t="shared" si="419"/>
        <v/>
      </c>
      <c r="CR724" s="55" t="str">
        <f t="shared" si="420"/>
        <v/>
      </c>
      <c r="CS724" s="129" t="str">
        <f t="shared" si="442"/>
        <v/>
      </c>
    </row>
    <row r="725" spans="9:97" x14ac:dyDescent="0.25">
      <c r="I725" s="4" t="s">
        <v>13</v>
      </c>
      <c r="J725" s="5">
        <v>45890</v>
      </c>
      <c r="K725" s="6"/>
      <c r="L725" s="6"/>
      <c r="M725" s="6" t="str">
        <f t="shared" si="421"/>
        <v/>
      </c>
      <c r="N725" s="6" t="str">
        <f>IF(OR(K725="",L725=""),"",SUMIFS('تحميل المصنعيات'!$N:$N,'تحميل المصنعيات'!$F:$F,L$2,'تحميل المصنعيات'!$D:$D,J725))</f>
        <v/>
      </c>
      <c r="O725" s="55" t="str">
        <f t="shared" si="407"/>
        <v/>
      </c>
      <c r="P725" s="55" t="str">
        <f t="shared" si="434"/>
        <v/>
      </c>
      <c r="Q725" s="129" t="str">
        <f t="shared" si="422"/>
        <v/>
      </c>
      <c r="S725" s="4" t="s">
        <v>13</v>
      </c>
      <c r="T725" s="5">
        <v>45890</v>
      </c>
      <c r="U725" s="6"/>
      <c r="V725" s="6"/>
      <c r="W725" s="6" t="str">
        <f t="shared" si="423"/>
        <v/>
      </c>
      <c r="X725" s="6" t="str">
        <f>IF(OR(U725="",V725=""),"",SUMIFS('تحميل المصنعيات'!$N:$N,'تحميل المصنعيات'!$F:$F,V$2,'تحميل المصنعيات'!$D:$D,T725))</f>
        <v/>
      </c>
      <c r="Y725" s="55" t="str">
        <f t="shared" si="408"/>
        <v/>
      </c>
      <c r="Z725" s="55" t="str">
        <f t="shared" si="409"/>
        <v/>
      </c>
      <c r="AA725" s="129" t="str">
        <f t="shared" si="435"/>
        <v/>
      </c>
      <c r="AC725" s="4" t="s">
        <v>13</v>
      </c>
      <c r="AD725" s="5">
        <v>45890</v>
      </c>
      <c r="AE725" s="6"/>
      <c r="AF725" s="6"/>
      <c r="AG725" s="6" t="str">
        <f t="shared" si="424"/>
        <v/>
      </c>
      <c r="AH725" s="6" t="str">
        <f>IF(OR(AE725="",AF725=""),"",SUMIFS('تحميل المصنعيات'!$N:$N,'تحميل المصنعيات'!$F:$F,AF$2,'تحميل المصنعيات'!$D:$D,AD725))</f>
        <v/>
      </c>
      <c r="AI725" s="55" t="str">
        <f t="shared" si="410"/>
        <v/>
      </c>
      <c r="AJ725" s="55" t="str">
        <f t="shared" si="425"/>
        <v/>
      </c>
      <c r="AK725" s="129" t="str">
        <f t="shared" si="436"/>
        <v/>
      </c>
      <c r="AM725" s="4" t="s">
        <v>13</v>
      </c>
      <c r="AN725" s="5">
        <v>45890</v>
      </c>
      <c r="AO725" s="6"/>
      <c r="AP725" s="6"/>
      <c r="AQ725" s="6" t="str">
        <f t="shared" si="426"/>
        <v/>
      </c>
      <c r="AR725" s="6" t="str">
        <f>IF(OR(AO725="",AP725=""),"",SUMIFS('تحميل المصنعيات'!$N:$N,'تحميل المصنعيات'!$F:$F,AP$2,'تحميل المصنعيات'!$D:$D,AN725))</f>
        <v/>
      </c>
      <c r="AS725" s="55" t="str">
        <f t="shared" si="411"/>
        <v/>
      </c>
      <c r="AT725" s="55" t="str">
        <f t="shared" si="412"/>
        <v/>
      </c>
      <c r="AU725" s="129" t="str">
        <f t="shared" si="437"/>
        <v/>
      </c>
      <c r="AW725" s="4" t="s">
        <v>13</v>
      </c>
      <c r="AX725" s="5">
        <v>45890</v>
      </c>
      <c r="AY725" s="6"/>
      <c r="AZ725" s="6"/>
      <c r="BA725" s="6" t="str">
        <f t="shared" si="427"/>
        <v/>
      </c>
      <c r="BB725" s="6" t="str">
        <f>IF(OR(AY725="",AZ725=""),"",SUMIFS('تحميل المصنعيات'!$N:$N,'تحميل المصنعيات'!$F:$F,AZ$2,'تحميل المصنعيات'!$D:$D,AX725))</f>
        <v/>
      </c>
      <c r="BC725" s="55" t="str">
        <f t="shared" si="413"/>
        <v/>
      </c>
      <c r="BD725" s="55" t="str">
        <f t="shared" si="428"/>
        <v/>
      </c>
      <c r="BE725" s="129" t="str">
        <f t="shared" si="438"/>
        <v/>
      </c>
      <c r="BG725" s="4" t="s">
        <v>13</v>
      </c>
      <c r="BH725" s="5">
        <v>45890</v>
      </c>
      <c r="BI725" s="6"/>
      <c r="BJ725" s="6"/>
      <c r="BK725" s="6" t="str">
        <f t="shared" si="429"/>
        <v/>
      </c>
      <c r="BL725" s="6" t="str">
        <f>IF(OR(BI725="",BJ725=""),"",SUMIFS('تحميل المصنعيات'!$N:$N,'تحميل المصنعيات'!$F:$F,BJ$2,'تحميل المصنعيات'!$D:$D,BH725))</f>
        <v/>
      </c>
      <c r="BM725" s="55" t="str">
        <f t="shared" si="414"/>
        <v/>
      </c>
      <c r="BN725" s="55" t="str">
        <f t="shared" si="415"/>
        <v/>
      </c>
      <c r="BO725" s="129" t="str">
        <f t="shared" si="439"/>
        <v/>
      </c>
      <c r="BQ725" s="4" t="s">
        <v>13</v>
      </c>
      <c r="BR725" s="5">
        <v>45890</v>
      </c>
      <c r="BS725" s="6"/>
      <c r="BT725" s="6"/>
      <c r="BU725" s="6" t="str">
        <f t="shared" si="430"/>
        <v/>
      </c>
      <c r="BV725" s="6" t="str">
        <f>IF(OR(BS725="",BT725=""),"",SUMIFS('تحميل المصنعيات'!$N:$N,'تحميل المصنعيات'!$F:$F,BT$2,'تحميل المصنعيات'!$D:$D,BR725))</f>
        <v/>
      </c>
      <c r="BW725" s="55" t="str">
        <f t="shared" si="416"/>
        <v/>
      </c>
      <c r="BX725" s="55" t="str">
        <f t="shared" si="431"/>
        <v/>
      </c>
      <c r="BY725" s="129" t="str">
        <f t="shared" si="440"/>
        <v/>
      </c>
      <c r="CA725" s="4" t="s">
        <v>13</v>
      </c>
      <c r="CB725" s="5">
        <v>45890</v>
      </c>
      <c r="CC725" s="6"/>
      <c r="CD725" s="6"/>
      <c r="CE725" s="6" t="str">
        <f t="shared" si="432"/>
        <v/>
      </c>
      <c r="CF725" s="6" t="str">
        <f>IF(OR(CC725="",CD725=""),"",SUMIFS('تحميل المصنعيات'!$N:$N,'تحميل المصنعيات'!$F:$F,CD$2,'تحميل المصنعيات'!$D:$D,CB725))</f>
        <v/>
      </c>
      <c r="CG725" s="55" t="str">
        <f t="shared" si="417"/>
        <v/>
      </c>
      <c r="CH725" s="55" t="str">
        <f t="shared" si="418"/>
        <v/>
      </c>
      <c r="CI725" s="129" t="str">
        <f t="shared" si="441"/>
        <v/>
      </c>
      <c r="CK725" s="4" t="s">
        <v>13</v>
      </c>
      <c r="CL725" s="5">
        <v>45890</v>
      </c>
      <c r="CM725" s="6"/>
      <c r="CN725" s="6"/>
      <c r="CO725" s="6" t="str">
        <f t="shared" si="433"/>
        <v/>
      </c>
      <c r="CP725" s="6" t="str">
        <f>IF(OR(CM725="",CN725=""),"",SUMIFS('تحميل المصنعيات'!$N:$N,'تحميل المصنعيات'!$F:$F,CN$2,'تحميل المصنعيات'!$D:$D,CL725))</f>
        <v/>
      </c>
      <c r="CQ725" s="55" t="str">
        <f t="shared" si="419"/>
        <v/>
      </c>
      <c r="CR725" s="55" t="str">
        <f t="shared" si="420"/>
        <v/>
      </c>
      <c r="CS725" s="129" t="str">
        <f t="shared" si="442"/>
        <v/>
      </c>
    </row>
    <row r="726" spans="9:97" x14ac:dyDescent="0.25">
      <c r="I726" s="132" t="s">
        <v>30</v>
      </c>
      <c r="J726" s="133">
        <v>45891</v>
      </c>
      <c r="K726" s="134"/>
      <c r="L726" s="134"/>
      <c r="M726" s="134" t="str">
        <f t="shared" si="421"/>
        <v/>
      </c>
      <c r="N726" s="134" t="str">
        <f>IF(OR(K726="",L726=""),"",SUMIFS('تحميل المصنعيات'!$N:$N,'تحميل المصنعيات'!$F:$F,L$2,'تحميل المصنعيات'!$D:$D,J726))</f>
        <v/>
      </c>
      <c r="O726" s="135" t="str">
        <f t="shared" si="407"/>
        <v/>
      </c>
      <c r="P726" s="135" t="str">
        <f t="shared" si="434"/>
        <v/>
      </c>
      <c r="Q726" s="132" t="str">
        <f t="shared" si="422"/>
        <v/>
      </c>
      <c r="S726" s="132" t="s">
        <v>30</v>
      </c>
      <c r="T726" s="133">
        <v>45891</v>
      </c>
      <c r="U726" s="134"/>
      <c r="V726" s="134"/>
      <c r="W726" s="134" t="str">
        <f t="shared" si="423"/>
        <v/>
      </c>
      <c r="X726" s="134" t="str">
        <f>IF(OR(U726="",V726=""),"",SUMIFS('تحميل المصنعيات'!$N:$N,'تحميل المصنعيات'!$F:$F,V$2,'تحميل المصنعيات'!$D:$D,T726))</f>
        <v/>
      </c>
      <c r="Y726" s="135" t="str">
        <f t="shared" si="408"/>
        <v/>
      </c>
      <c r="Z726" s="135" t="str">
        <f t="shared" si="409"/>
        <v/>
      </c>
      <c r="AA726" s="132" t="str">
        <f t="shared" si="435"/>
        <v/>
      </c>
      <c r="AC726" s="132" t="s">
        <v>30</v>
      </c>
      <c r="AD726" s="133">
        <v>45891</v>
      </c>
      <c r="AE726" s="134"/>
      <c r="AF726" s="134"/>
      <c r="AG726" s="134" t="str">
        <f t="shared" si="424"/>
        <v/>
      </c>
      <c r="AH726" s="134" t="str">
        <f>IF(OR(AE726="",AF726=""),"",SUMIFS('تحميل المصنعيات'!$N:$N,'تحميل المصنعيات'!$F:$F,AF$2,'تحميل المصنعيات'!$D:$D,AD726))</f>
        <v/>
      </c>
      <c r="AI726" s="135" t="str">
        <f t="shared" si="410"/>
        <v/>
      </c>
      <c r="AJ726" s="135" t="str">
        <f t="shared" si="425"/>
        <v/>
      </c>
      <c r="AK726" s="132" t="str">
        <f t="shared" si="436"/>
        <v/>
      </c>
      <c r="AM726" s="132" t="s">
        <v>30</v>
      </c>
      <c r="AN726" s="133">
        <v>45891</v>
      </c>
      <c r="AO726" s="134"/>
      <c r="AP726" s="134"/>
      <c r="AQ726" s="134" t="str">
        <f t="shared" si="426"/>
        <v/>
      </c>
      <c r="AR726" s="134" t="str">
        <f>IF(OR(AO726="",AP726=""),"",SUMIFS('تحميل المصنعيات'!$N:$N,'تحميل المصنعيات'!$F:$F,AP$2,'تحميل المصنعيات'!$D:$D,AN726))</f>
        <v/>
      </c>
      <c r="AS726" s="135" t="str">
        <f t="shared" si="411"/>
        <v/>
      </c>
      <c r="AT726" s="135" t="str">
        <f t="shared" si="412"/>
        <v/>
      </c>
      <c r="AU726" s="132" t="str">
        <f t="shared" si="437"/>
        <v/>
      </c>
      <c r="AW726" s="132" t="s">
        <v>30</v>
      </c>
      <c r="AX726" s="133">
        <v>45891</v>
      </c>
      <c r="AY726" s="134"/>
      <c r="AZ726" s="134"/>
      <c r="BA726" s="134" t="str">
        <f t="shared" si="427"/>
        <v/>
      </c>
      <c r="BB726" s="134" t="str">
        <f>IF(OR(AY726="",AZ726=""),"",SUMIFS('تحميل المصنعيات'!$N:$N,'تحميل المصنعيات'!$F:$F,AZ$2,'تحميل المصنعيات'!$D:$D,AX726))</f>
        <v/>
      </c>
      <c r="BC726" s="135" t="str">
        <f t="shared" si="413"/>
        <v/>
      </c>
      <c r="BD726" s="135" t="str">
        <f t="shared" si="428"/>
        <v/>
      </c>
      <c r="BE726" s="132" t="str">
        <f t="shared" si="438"/>
        <v/>
      </c>
      <c r="BG726" s="132" t="s">
        <v>30</v>
      </c>
      <c r="BH726" s="133">
        <v>45891</v>
      </c>
      <c r="BI726" s="134"/>
      <c r="BJ726" s="134"/>
      <c r="BK726" s="134" t="str">
        <f t="shared" si="429"/>
        <v/>
      </c>
      <c r="BL726" s="134" t="str">
        <f>IF(OR(BI726="",BJ726=""),"",SUMIFS('تحميل المصنعيات'!$N:$N,'تحميل المصنعيات'!$F:$F,BJ$2,'تحميل المصنعيات'!$D:$D,BH726))</f>
        <v/>
      </c>
      <c r="BM726" s="135" t="str">
        <f t="shared" si="414"/>
        <v/>
      </c>
      <c r="BN726" s="135" t="str">
        <f t="shared" si="415"/>
        <v/>
      </c>
      <c r="BO726" s="132" t="str">
        <f t="shared" si="439"/>
        <v/>
      </c>
      <c r="BQ726" s="132" t="s">
        <v>30</v>
      </c>
      <c r="BR726" s="133">
        <v>45891</v>
      </c>
      <c r="BS726" s="134"/>
      <c r="BT726" s="134"/>
      <c r="BU726" s="134" t="str">
        <f t="shared" si="430"/>
        <v/>
      </c>
      <c r="BV726" s="134" t="str">
        <f>IF(OR(BS726="",BT726=""),"",SUMIFS('تحميل المصنعيات'!$N:$N,'تحميل المصنعيات'!$F:$F,BT$2,'تحميل المصنعيات'!$D:$D,BR726))</f>
        <v/>
      </c>
      <c r="BW726" s="135" t="str">
        <f t="shared" si="416"/>
        <v/>
      </c>
      <c r="BX726" s="135" t="str">
        <f t="shared" si="431"/>
        <v/>
      </c>
      <c r="BY726" s="132" t="str">
        <f t="shared" si="440"/>
        <v/>
      </c>
      <c r="CA726" s="132" t="s">
        <v>30</v>
      </c>
      <c r="CB726" s="133">
        <v>45891</v>
      </c>
      <c r="CC726" s="134"/>
      <c r="CD726" s="134"/>
      <c r="CE726" s="134" t="str">
        <f t="shared" si="432"/>
        <v/>
      </c>
      <c r="CF726" s="134" t="str">
        <f>IF(OR(CC726="",CD726=""),"",SUMIFS('تحميل المصنعيات'!$N:$N,'تحميل المصنعيات'!$F:$F,CD$2,'تحميل المصنعيات'!$D:$D,CB726))</f>
        <v/>
      </c>
      <c r="CG726" s="135" t="str">
        <f t="shared" si="417"/>
        <v/>
      </c>
      <c r="CH726" s="135" t="str">
        <f t="shared" si="418"/>
        <v/>
      </c>
      <c r="CI726" s="132" t="str">
        <f t="shared" si="441"/>
        <v/>
      </c>
      <c r="CK726" s="132" t="s">
        <v>30</v>
      </c>
      <c r="CL726" s="133">
        <v>45891</v>
      </c>
      <c r="CM726" s="134"/>
      <c r="CN726" s="134"/>
      <c r="CO726" s="134" t="str">
        <f t="shared" si="433"/>
        <v/>
      </c>
      <c r="CP726" s="134" t="str">
        <f>IF(OR(CM726="",CN726=""),"",SUMIFS('تحميل المصنعيات'!$N:$N,'تحميل المصنعيات'!$F:$F,CN$2,'تحميل المصنعيات'!$D:$D,CL726))</f>
        <v/>
      </c>
      <c r="CQ726" s="135" t="str">
        <f t="shared" si="419"/>
        <v/>
      </c>
      <c r="CR726" s="135" t="str">
        <f t="shared" si="420"/>
        <v/>
      </c>
      <c r="CS726" s="132" t="str">
        <f t="shared" si="442"/>
        <v/>
      </c>
    </row>
    <row r="727" spans="9:97" x14ac:dyDescent="0.25">
      <c r="I727" s="4" t="s">
        <v>8</v>
      </c>
      <c r="J727" s="5">
        <v>45892</v>
      </c>
      <c r="K727" s="6"/>
      <c r="L727" s="6"/>
      <c r="M727" s="6" t="str">
        <f t="shared" si="421"/>
        <v/>
      </c>
      <c r="N727" s="6" t="str">
        <f>IF(OR(K727="",L727=""),"",SUMIFS('تحميل المصنعيات'!$N:$N,'تحميل المصنعيات'!$F:$F,L$2,'تحميل المصنعيات'!$D:$D,J727))</f>
        <v/>
      </c>
      <c r="O727" s="55" t="str">
        <f t="shared" si="407"/>
        <v/>
      </c>
      <c r="P727" s="55" t="str">
        <f t="shared" si="434"/>
        <v/>
      </c>
      <c r="Q727" s="129" t="str">
        <f t="shared" si="422"/>
        <v/>
      </c>
      <c r="S727" s="4" t="s">
        <v>8</v>
      </c>
      <c r="T727" s="5">
        <v>45892</v>
      </c>
      <c r="U727" s="6"/>
      <c r="V727" s="6"/>
      <c r="W727" s="6" t="str">
        <f t="shared" si="423"/>
        <v/>
      </c>
      <c r="X727" s="6" t="str">
        <f>IF(OR(U727="",V727=""),"",SUMIFS('تحميل المصنعيات'!$N:$N,'تحميل المصنعيات'!$F:$F,V$2,'تحميل المصنعيات'!$D:$D,T727))</f>
        <v/>
      </c>
      <c r="Y727" s="55" t="str">
        <f t="shared" si="408"/>
        <v/>
      </c>
      <c r="Z727" s="55" t="str">
        <f t="shared" si="409"/>
        <v/>
      </c>
      <c r="AA727" s="129" t="str">
        <f t="shared" si="435"/>
        <v/>
      </c>
      <c r="AC727" s="4" t="s">
        <v>8</v>
      </c>
      <c r="AD727" s="5">
        <v>45892</v>
      </c>
      <c r="AE727" s="6"/>
      <c r="AF727" s="6"/>
      <c r="AG727" s="6" t="str">
        <f t="shared" si="424"/>
        <v/>
      </c>
      <c r="AH727" s="6" t="str">
        <f>IF(OR(AE727="",AF727=""),"",SUMIFS('تحميل المصنعيات'!$N:$N,'تحميل المصنعيات'!$F:$F,AF$2,'تحميل المصنعيات'!$D:$D,AD727))</f>
        <v/>
      </c>
      <c r="AI727" s="55" t="str">
        <f t="shared" si="410"/>
        <v/>
      </c>
      <c r="AJ727" s="55" t="str">
        <f t="shared" si="425"/>
        <v/>
      </c>
      <c r="AK727" s="129" t="str">
        <f t="shared" si="436"/>
        <v/>
      </c>
      <c r="AM727" s="4" t="s">
        <v>8</v>
      </c>
      <c r="AN727" s="5">
        <v>45892</v>
      </c>
      <c r="AO727" s="6"/>
      <c r="AP727" s="6"/>
      <c r="AQ727" s="6" t="str">
        <f t="shared" si="426"/>
        <v/>
      </c>
      <c r="AR727" s="6" t="str">
        <f>IF(OR(AO727="",AP727=""),"",SUMIFS('تحميل المصنعيات'!$N:$N,'تحميل المصنعيات'!$F:$F,AP$2,'تحميل المصنعيات'!$D:$D,AN727))</f>
        <v/>
      </c>
      <c r="AS727" s="55" t="str">
        <f t="shared" si="411"/>
        <v/>
      </c>
      <c r="AT727" s="55" t="str">
        <f t="shared" si="412"/>
        <v/>
      </c>
      <c r="AU727" s="129" t="str">
        <f t="shared" si="437"/>
        <v/>
      </c>
      <c r="AW727" s="4" t="s">
        <v>8</v>
      </c>
      <c r="AX727" s="5">
        <v>45892</v>
      </c>
      <c r="AY727" s="6"/>
      <c r="AZ727" s="6"/>
      <c r="BA727" s="6" t="str">
        <f t="shared" si="427"/>
        <v/>
      </c>
      <c r="BB727" s="6" t="str">
        <f>IF(OR(AY727="",AZ727=""),"",SUMIFS('تحميل المصنعيات'!$N:$N,'تحميل المصنعيات'!$F:$F,AZ$2,'تحميل المصنعيات'!$D:$D,AX727))</f>
        <v/>
      </c>
      <c r="BC727" s="55" t="str">
        <f t="shared" si="413"/>
        <v/>
      </c>
      <c r="BD727" s="55" t="str">
        <f t="shared" si="428"/>
        <v/>
      </c>
      <c r="BE727" s="129" t="str">
        <f t="shared" si="438"/>
        <v/>
      </c>
      <c r="BG727" s="4" t="s">
        <v>8</v>
      </c>
      <c r="BH727" s="5">
        <v>45892</v>
      </c>
      <c r="BI727" s="6"/>
      <c r="BJ727" s="6"/>
      <c r="BK727" s="6" t="str">
        <f t="shared" si="429"/>
        <v/>
      </c>
      <c r="BL727" s="6" t="str">
        <f>IF(OR(BI727="",BJ727=""),"",SUMIFS('تحميل المصنعيات'!$N:$N,'تحميل المصنعيات'!$F:$F,BJ$2,'تحميل المصنعيات'!$D:$D,BH727))</f>
        <v/>
      </c>
      <c r="BM727" s="55" t="str">
        <f t="shared" si="414"/>
        <v/>
      </c>
      <c r="BN727" s="55" t="str">
        <f t="shared" si="415"/>
        <v/>
      </c>
      <c r="BO727" s="129" t="str">
        <f t="shared" si="439"/>
        <v/>
      </c>
      <c r="BQ727" s="4" t="s">
        <v>8</v>
      </c>
      <c r="BR727" s="5">
        <v>45892</v>
      </c>
      <c r="BS727" s="6"/>
      <c r="BT727" s="6"/>
      <c r="BU727" s="6" t="str">
        <f t="shared" si="430"/>
        <v/>
      </c>
      <c r="BV727" s="6" t="str">
        <f>IF(OR(BS727="",BT727=""),"",SUMIFS('تحميل المصنعيات'!$N:$N,'تحميل المصنعيات'!$F:$F,BT$2,'تحميل المصنعيات'!$D:$D,BR727))</f>
        <v/>
      </c>
      <c r="BW727" s="55" t="str">
        <f t="shared" si="416"/>
        <v/>
      </c>
      <c r="BX727" s="55" t="str">
        <f t="shared" si="431"/>
        <v/>
      </c>
      <c r="BY727" s="129" t="str">
        <f t="shared" si="440"/>
        <v/>
      </c>
      <c r="CA727" s="4" t="s">
        <v>8</v>
      </c>
      <c r="CB727" s="5">
        <v>45892</v>
      </c>
      <c r="CC727" s="6"/>
      <c r="CD727" s="6"/>
      <c r="CE727" s="6" t="str">
        <f t="shared" si="432"/>
        <v/>
      </c>
      <c r="CF727" s="6" t="str">
        <f>IF(OR(CC727="",CD727=""),"",SUMIFS('تحميل المصنعيات'!$N:$N,'تحميل المصنعيات'!$F:$F,CD$2,'تحميل المصنعيات'!$D:$D,CB727))</f>
        <v/>
      </c>
      <c r="CG727" s="55" t="str">
        <f t="shared" si="417"/>
        <v/>
      </c>
      <c r="CH727" s="55" t="str">
        <f t="shared" si="418"/>
        <v/>
      </c>
      <c r="CI727" s="129" t="str">
        <f t="shared" si="441"/>
        <v/>
      </c>
      <c r="CK727" s="4" t="s">
        <v>8</v>
      </c>
      <c r="CL727" s="5">
        <v>45892</v>
      </c>
      <c r="CM727" s="6"/>
      <c r="CN727" s="6"/>
      <c r="CO727" s="6" t="str">
        <f t="shared" si="433"/>
        <v/>
      </c>
      <c r="CP727" s="6" t="str">
        <f>IF(OR(CM727="",CN727=""),"",SUMIFS('تحميل المصنعيات'!$N:$N,'تحميل المصنعيات'!$F:$F,CN$2,'تحميل المصنعيات'!$D:$D,CL727))</f>
        <v/>
      </c>
      <c r="CQ727" s="55" t="str">
        <f t="shared" si="419"/>
        <v/>
      </c>
      <c r="CR727" s="55" t="str">
        <f t="shared" si="420"/>
        <v/>
      </c>
      <c r="CS727" s="129" t="str">
        <f t="shared" si="442"/>
        <v/>
      </c>
    </row>
    <row r="728" spans="9:97" x14ac:dyDescent="0.25">
      <c r="I728" s="4" t="s">
        <v>9</v>
      </c>
      <c r="J728" s="5">
        <v>45893</v>
      </c>
      <c r="K728" s="6"/>
      <c r="L728" s="6"/>
      <c r="M728" s="6" t="str">
        <f t="shared" si="421"/>
        <v/>
      </c>
      <c r="N728" s="6" t="str">
        <f>IF(OR(K728="",L728=""),"",SUMIFS('تحميل المصنعيات'!$N:$N,'تحميل المصنعيات'!$F:$F,L$2,'تحميل المصنعيات'!$D:$D,J728))</f>
        <v/>
      </c>
      <c r="O728" s="55" t="str">
        <f t="shared" si="407"/>
        <v/>
      </c>
      <c r="P728" s="55" t="str">
        <f t="shared" si="434"/>
        <v/>
      </c>
      <c r="Q728" s="129" t="str">
        <f t="shared" si="422"/>
        <v/>
      </c>
      <c r="S728" s="4" t="s">
        <v>9</v>
      </c>
      <c r="T728" s="5">
        <v>45893</v>
      </c>
      <c r="U728" s="6"/>
      <c r="V728" s="6"/>
      <c r="W728" s="6" t="str">
        <f t="shared" si="423"/>
        <v/>
      </c>
      <c r="X728" s="6" t="str">
        <f>IF(OR(U728="",V728=""),"",SUMIFS('تحميل المصنعيات'!$N:$N,'تحميل المصنعيات'!$F:$F,V$2,'تحميل المصنعيات'!$D:$D,T728))</f>
        <v/>
      </c>
      <c r="Y728" s="55" t="str">
        <f t="shared" si="408"/>
        <v/>
      </c>
      <c r="Z728" s="55" t="str">
        <f t="shared" si="409"/>
        <v/>
      </c>
      <c r="AA728" s="129" t="str">
        <f t="shared" si="435"/>
        <v/>
      </c>
      <c r="AC728" s="4" t="s">
        <v>9</v>
      </c>
      <c r="AD728" s="5">
        <v>45893</v>
      </c>
      <c r="AE728" s="6"/>
      <c r="AF728" s="6"/>
      <c r="AG728" s="6" t="str">
        <f t="shared" si="424"/>
        <v/>
      </c>
      <c r="AH728" s="6" t="str">
        <f>IF(OR(AE728="",AF728=""),"",SUMIFS('تحميل المصنعيات'!$N:$N,'تحميل المصنعيات'!$F:$F,AF$2,'تحميل المصنعيات'!$D:$D,AD728))</f>
        <v/>
      </c>
      <c r="AI728" s="55" t="str">
        <f t="shared" si="410"/>
        <v/>
      </c>
      <c r="AJ728" s="55" t="str">
        <f t="shared" si="425"/>
        <v/>
      </c>
      <c r="AK728" s="129" t="str">
        <f t="shared" si="436"/>
        <v/>
      </c>
      <c r="AM728" s="4" t="s">
        <v>9</v>
      </c>
      <c r="AN728" s="5">
        <v>45893</v>
      </c>
      <c r="AO728" s="6"/>
      <c r="AP728" s="6"/>
      <c r="AQ728" s="6" t="str">
        <f t="shared" si="426"/>
        <v/>
      </c>
      <c r="AR728" s="6" t="str">
        <f>IF(OR(AO728="",AP728=""),"",SUMIFS('تحميل المصنعيات'!$N:$N,'تحميل المصنعيات'!$F:$F,AP$2,'تحميل المصنعيات'!$D:$D,AN728))</f>
        <v/>
      </c>
      <c r="AS728" s="55" t="str">
        <f t="shared" si="411"/>
        <v/>
      </c>
      <c r="AT728" s="55" t="str">
        <f t="shared" si="412"/>
        <v/>
      </c>
      <c r="AU728" s="129" t="str">
        <f t="shared" si="437"/>
        <v/>
      </c>
      <c r="AW728" s="4" t="s">
        <v>9</v>
      </c>
      <c r="AX728" s="5">
        <v>45893</v>
      </c>
      <c r="AY728" s="6"/>
      <c r="AZ728" s="6"/>
      <c r="BA728" s="6" t="str">
        <f t="shared" si="427"/>
        <v/>
      </c>
      <c r="BB728" s="6" t="str">
        <f>IF(OR(AY728="",AZ728=""),"",SUMIFS('تحميل المصنعيات'!$N:$N,'تحميل المصنعيات'!$F:$F,AZ$2,'تحميل المصنعيات'!$D:$D,AX728))</f>
        <v/>
      </c>
      <c r="BC728" s="55" t="str">
        <f t="shared" si="413"/>
        <v/>
      </c>
      <c r="BD728" s="55" t="str">
        <f t="shared" si="428"/>
        <v/>
      </c>
      <c r="BE728" s="129" t="str">
        <f t="shared" si="438"/>
        <v/>
      </c>
      <c r="BG728" s="4" t="s">
        <v>9</v>
      </c>
      <c r="BH728" s="5">
        <v>45893</v>
      </c>
      <c r="BI728" s="6"/>
      <c r="BJ728" s="6"/>
      <c r="BK728" s="6" t="str">
        <f t="shared" si="429"/>
        <v/>
      </c>
      <c r="BL728" s="6" t="str">
        <f>IF(OR(BI728="",BJ728=""),"",SUMIFS('تحميل المصنعيات'!$N:$N,'تحميل المصنعيات'!$F:$F,BJ$2,'تحميل المصنعيات'!$D:$D,BH728))</f>
        <v/>
      </c>
      <c r="BM728" s="55" t="str">
        <f t="shared" si="414"/>
        <v/>
      </c>
      <c r="BN728" s="55" t="str">
        <f t="shared" si="415"/>
        <v/>
      </c>
      <c r="BO728" s="129" t="str">
        <f t="shared" si="439"/>
        <v/>
      </c>
      <c r="BQ728" s="4" t="s">
        <v>9</v>
      </c>
      <c r="BR728" s="5">
        <v>45893</v>
      </c>
      <c r="BS728" s="6"/>
      <c r="BT728" s="6"/>
      <c r="BU728" s="6" t="str">
        <f t="shared" si="430"/>
        <v/>
      </c>
      <c r="BV728" s="6" t="str">
        <f>IF(OR(BS728="",BT728=""),"",SUMIFS('تحميل المصنعيات'!$N:$N,'تحميل المصنعيات'!$F:$F,BT$2,'تحميل المصنعيات'!$D:$D,BR728))</f>
        <v/>
      </c>
      <c r="BW728" s="55" t="str">
        <f t="shared" si="416"/>
        <v/>
      </c>
      <c r="BX728" s="55" t="str">
        <f t="shared" si="431"/>
        <v/>
      </c>
      <c r="BY728" s="129" t="str">
        <f t="shared" si="440"/>
        <v/>
      </c>
      <c r="CA728" s="4" t="s">
        <v>9</v>
      </c>
      <c r="CB728" s="5">
        <v>45893</v>
      </c>
      <c r="CC728" s="6"/>
      <c r="CD728" s="6"/>
      <c r="CE728" s="6" t="str">
        <f t="shared" si="432"/>
        <v/>
      </c>
      <c r="CF728" s="6" t="str">
        <f>IF(OR(CC728="",CD728=""),"",SUMIFS('تحميل المصنعيات'!$N:$N,'تحميل المصنعيات'!$F:$F,CD$2,'تحميل المصنعيات'!$D:$D,CB728))</f>
        <v/>
      </c>
      <c r="CG728" s="55" t="str">
        <f t="shared" si="417"/>
        <v/>
      </c>
      <c r="CH728" s="55" t="str">
        <f t="shared" si="418"/>
        <v/>
      </c>
      <c r="CI728" s="129" t="str">
        <f t="shared" si="441"/>
        <v/>
      </c>
      <c r="CK728" s="4" t="s">
        <v>9</v>
      </c>
      <c r="CL728" s="5">
        <v>45893</v>
      </c>
      <c r="CM728" s="6"/>
      <c r="CN728" s="6"/>
      <c r="CO728" s="6" t="str">
        <f t="shared" si="433"/>
        <v/>
      </c>
      <c r="CP728" s="6" t="str">
        <f>IF(OR(CM728="",CN728=""),"",SUMIFS('تحميل المصنعيات'!$N:$N,'تحميل المصنعيات'!$F:$F,CN$2,'تحميل المصنعيات'!$D:$D,CL728))</f>
        <v/>
      </c>
      <c r="CQ728" s="55" t="str">
        <f t="shared" si="419"/>
        <v/>
      </c>
      <c r="CR728" s="55" t="str">
        <f t="shared" si="420"/>
        <v/>
      </c>
      <c r="CS728" s="129" t="str">
        <f t="shared" si="442"/>
        <v/>
      </c>
    </row>
    <row r="729" spans="9:97" x14ac:dyDescent="0.25">
      <c r="I729" s="4" t="s">
        <v>10</v>
      </c>
      <c r="J729" s="5">
        <v>45894</v>
      </c>
      <c r="K729" s="6"/>
      <c r="L729" s="6"/>
      <c r="M729" s="6" t="str">
        <f t="shared" si="421"/>
        <v/>
      </c>
      <c r="N729" s="6" t="str">
        <f>IF(OR(K729="",L729=""),"",SUMIFS('تحميل المصنعيات'!$N:$N,'تحميل المصنعيات'!$F:$F,L$2,'تحميل المصنعيات'!$D:$D,J729))</f>
        <v/>
      </c>
      <c r="O729" s="55" t="str">
        <f t="shared" si="407"/>
        <v/>
      </c>
      <c r="P729" s="55" t="str">
        <f t="shared" si="434"/>
        <v/>
      </c>
      <c r="Q729" s="129" t="str">
        <f t="shared" si="422"/>
        <v/>
      </c>
      <c r="S729" s="4" t="s">
        <v>10</v>
      </c>
      <c r="T729" s="5">
        <v>45894</v>
      </c>
      <c r="U729" s="6"/>
      <c r="V729" s="6"/>
      <c r="W729" s="6" t="str">
        <f t="shared" si="423"/>
        <v/>
      </c>
      <c r="X729" s="6" t="str">
        <f>IF(OR(U729="",V729=""),"",SUMIFS('تحميل المصنعيات'!$N:$N,'تحميل المصنعيات'!$F:$F,V$2,'تحميل المصنعيات'!$D:$D,T729))</f>
        <v/>
      </c>
      <c r="Y729" s="55" t="str">
        <f t="shared" si="408"/>
        <v/>
      </c>
      <c r="Z729" s="55" t="str">
        <f t="shared" si="409"/>
        <v/>
      </c>
      <c r="AA729" s="129" t="str">
        <f t="shared" si="435"/>
        <v/>
      </c>
      <c r="AC729" s="4" t="s">
        <v>10</v>
      </c>
      <c r="AD729" s="5">
        <v>45894</v>
      </c>
      <c r="AE729" s="6"/>
      <c r="AF729" s="6"/>
      <c r="AG729" s="6" t="str">
        <f t="shared" si="424"/>
        <v/>
      </c>
      <c r="AH729" s="6" t="str">
        <f>IF(OR(AE729="",AF729=""),"",SUMIFS('تحميل المصنعيات'!$N:$N,'تحميل المصنعيات'!$F:$F,AF$2,'تحميل المصنعيات'!$D:$D,AD729))</f>
        <v/>
      </c>
      <c r="AI729" s="55" t="str">
        <f t="shared" si="410"/>
        <v/>
      </c>
      <c r="AJ729" s="55" t="str">
        <f t="shared" si="425"/>
        <v/>
      </c>
      <c r="AK729" s="129" t="str">
        <f t="shared" si="436"/>
        <v/>
      </c>
      <c r="AM729" s="4" t="s">
        <v>10</v>
      </c>
      <c r="AN729" s="5">
        <v>45894</v>
      </c>
      <c r="AO729" s="6"/>
      <c r="AP729" s="6"/>
      <c r="AQ729" s="6" t="str">
        <f t="shared" si="426"/>
        <v/>
      </c>
      <c r="AR729" s="6" t="str">
        <f>IF(OR(AO729="",AP729=""),"",SUMIFS('تحميل المصنعيات'!$N:$N,'تحميل المصنعيات'!$F:$F,AP$2,'تحميل المصنعيات'!$D:$D,AN729))</f>
        <v/>
      </c>
      <c r="AS729" s="55" t="str">
        <f t="shared" si="411"/>
        <v/>
      </c>
      <c r="AT729" s="55" t="str">
        <f t="shared" si="412"/>
        <v/>
      </c>
      <c r="AU729" s="129" t="str">
        <f t="shared" si="437"/>
        <v/>
      </c>
      <c r="AW729" s="4" t="s">
        <v>10</v>
      </c>
      <c r="AX729" s="5">
        <v>45894</v>
      </c>
      <c r="AY729" s="6"/>
      <c r="AZ729" s="6"/>
      <c r="BA729" s="6" t="str">
        <f t="shared" si="427"/>
        <v/>
      </c>
      <c r="BB729" s="6" t="str">
        <f>IF(OR(AY729="",AZ729=""),"",SUMIFS('تحميل المصنعيات'!$N:$N,'تحميل المصنعيات'!$F:$F,AZ$2,'تحميل المصنعيات'!$D:$D,AX729))</f>
        <v/>
      </c>
      <c r="BC729" s="55" t="str">
        <f t="shared" si="413"/>
        <v/>
      </c>
      <c r="BD729" s="55" t="str">
        <f t="shared" si="428"/>
        <v/>
      </c>
      <c r="BE729" s="129" t="str">
        <f t="shared" si="438"/>
        <v/>
      </c>
      <c r="BG729" s="4" t="s">
        <v>10</v>
      </c>
      <c r="BH729" s="5">
        <v>45894</v>
      </c>
      <c r="BI729" s="6"/>
      <c r="BJ729" s="6"/>
      <c r="BK729" s="6" t="str">
        <f t="shared" si="429"/>
        <v/>
      </c>
      <c r="BL729" s="6" t="str">
        <f>IF(OR(BI729="",BJ729=""),"",SUMIFS('تحميل المصنعيات'!$N:$N,'تحميل المصنعيات'!$F:$F,BJ$2,'تحميل المصنعيات'!$D:$D,BH729))</f>
        <v/>
      </c>
      <c r="BM729" s="55" t="str">
        <f t="shared" si="414"/>
        <v/>
      </c>
      <c r="BN729" s="55" t="str">
        <f t="shared" si="415"/>
        <v/>
      </c>
      <c r="BO729" s="129" t="str">
        <f t="shared" si="439"/>
        <v/>
      </c>
      <c r="BQ729" s="4" t="s">
        <v>10</v>
      </c>
      <c r="BR729" s="5">
        <v>45894</v>
      </c>
      <c r="BS729" s="6"/>
      <c r="BT729" s="6"/>
      <c r="BU729" s="6" t="str">
        <f t="shared" si="430"/>
        <v/>
      </c>
      <c r="BV729" s="6" t="str">
        <f>IF(OR(BS729="",BT729=""),"",SUMIFS('تحميل المصنعيات'!$N:$N,'تحميل المصنعيات'!$F:$F,BT$2,'تحميل المصنعيات'!$D:$D,BR729))</f>
        <v/>
      </c>
      <c r="BW729" s="55" t="str">
        <f t="shared" si="416"/>
        <v/>
      </c>
      <c r="BX729" s="55" t="str">
        <f t="shared" si="431"/>
        <v/>
      </c>
      <c r="BY729" s="129" t="str">
        <f t="shared" si="440"/>
        <v/>
      </c>
      <c r="CA729" s="4" t="s">
        <v>10</v>
      </c>
      <c r="CB729" s="5">
        <v>45894</v>
      </c>
      <c r="CC729" s="6"/>
      <c r="CD729" s="6"/>
      <c r="CE729" s="6" t="str">
        <f t="shared" si="432"/>
        <v/>
      </c>
      <c r="CF729" s="6" t="str">
        <f>IF(OR(CC729="",CD729=""),"",SUMIFS('تحميل المصنعيات'!$N:$N,'تحميل المصنعيات'!$F:$F,CD$2,'تحميل المصنعيات'!$D:$D,CB729))</f>
        <v/>
      </c>
      <c r="CG729" s="55" t="str">
        <f t="shared" si="417"/>
        <v/>
      </c>
      <c r="CH729" s="55" t="str">
        <f t="shared" si="418"/>
        <v/>
      </c>
      <c r="CI729" s="129" t="str">
        <f t="shared" si="441"/>
        <v/>
      </c>
      <c r="CK729" s="4" t="s">
        <v>10</v>
      </c>
      <c r="CL729" s="5">
        <v>45894</v>
      </c>
      <c r="CM729" s="6"/>
      <c r="CN729" s="6"/>
      <c r="CO729" s="6" t="str">
        <f t="shared" si="433"/>
        <v/>
      </c>
      <c r="CP729" s="6" t="str">
        <f>IF(OR(CM729="",CN729=""),"",SUMIFS('تحميل المصنعيات'!$N:$N,'تحميل المصنعيات'!$F:$F,CN$2,'تحميل المصنعيات'!$D:$D,CL729))</f>
        <v/>
      </c>
      <c r="CQ729" s="55" t="str">
        <f t="shared" si="419"/>
        <v/>
      </c>
      <c r="CR729" s="55" t="str">
        <f t="shared" si="420"/>
        <v/>
      </c>
      <c r="CS729" s="129" t="str">
        <f t="shared" si="442"/>
        <v/>
      </c>
    </row>
    <row r="730" spans="9:97" x14ac:dyDescent="0.25">
      <c r="I730" s="4" t="s">
        <v>11</v>
      </c>
      <c r="J730" s="5">
        <v>45895</v>
      </c>
      <c r="K730" s="6"/>
      <c r="L730" s="6"/>
      <c r="M730" s="6" t="str">
        <f t="shared" si="421"/>
        <v/>
      </c>
      <c r="N730" s="6" t="str">
        <f>IF(OR(K730="",L730=""),"",SUMIFS('تحميل المصنعيات'!$N:$N,'تحميل المصنعيات'!$F:$F,L$2,'تحميل المصنعيات'!$D:$D,J730))</f>
        <v/>
      </c>
      <c r="O730" s="55" t="str">
        <f t="shared" si="407"/>
        <v/>
      </c>
      <c r="P730" s="55" t="str">
        <f t="shared" si="434"/>
        <v/>
      </c>
      <c r="Q730" s="129" t="str">
        <f t="shared" si="422"/>
        <v/>
      </c>
      <c r="S730" s="4" t="s">
        <v>11</v>
      </c>
      <c r="T730" s="5">
        <v>45895</v>
      </c>
      <c r="U730" s="6"/>
      <c r="V730" s="6"/>
      <c r="W730" s="6" t="str">
        <f t="shared" si="423"/>
        <v/>
      </c>
      <c r="X730" s="6" t="str">
        <f>IF(OR(U730="",V730=""),"",SUMIFS('تحميل المصنعيات'!$N:$N,'تحميل المصنعيات'!$F:$F,V$2,'تحميل المصنعيات'!$D:$D,T730))</f>
        <v/>
      </c>
      <c r="Y730" s="55" t="str">
        <f t="shared" si="408"/>
        <v/>
      </c>
      <c r="Z730" s="55" t="str">
        <f t="shared" si="409"/>
        <v/>
      </c>
      <c r="AA730" s="129" t="str">
        <f t="shared" si="435"/>
        <v/>
      </c>
      <c r="AC730" s="4" t="s">
        <v>11</v>
      </c>
      <c r="AD730" s="5">
        <v>45895</v>
      </c>
      <c r="AE730" s="6"/>
      <c r="AF730" s="6"/>
      <c r="AG730" s="6" t="str">
        <f t="shared" si="424"/>
        <v/>
      </c>
      <c r="AH730" s="6" t="str">
        <f>IF(OR(AE730="",AF730=""),"",SUMIFS('تحميل المصنعيات'!$N:$N,'تحميل المصنعيات'!$F:$F,AF$2,'تحميل المصنعيات'!$D:$D,AD730))</f>
        <v/>
      </c>
      <c r="AI730" s="55" t="str">
        <f t="shared" si="410"/>
        <v/>
      </c>
      <c r="AJ730" s="55" t="str">
        <f t="shared" si="425"/>
        <v/>
      </c>
      <c r="AK730" s="129" t="str">
        <f t="shared" si="436"/>
        <v/>
      </c>
      <c r="AM730" s="4" t="s">
        <v>11</v>
      </c>
      <c r="AN730" s="5">
        <v>45895</v>
      </c>
      <c r="AO730" s="6"/>
      <c r="AP730" s="6"/>
      <c r="AQ730" s="6" t="str">
        <f t="shared" si="426"/>
        <v/>
      </c>
      <c r="AR730" s="6" t="str">
        <f>IF(OR(AO730="",AP730=""),"",SUMIFS('تحميل المصنعيات'!$N:$N,'تحميل المصنعيات'!$F:$F,AP$2,'تحميل المصنعيات'!$D:$D,AN730))</f>
        <v/>
      </c>
      <c r="AS730" s="55" t="str">
        <f t="shared" si="411"/>
        <v/>
      </c>
      <c r="AT730" s="55" t="str">
        <f t="shared" si="412"/>
        <v/>
      </c>
      <c r="AU730" s="129" t="str">
        <f t="shared" si="437"/>
        <v/>
      </c>
      <c r="AW730" s="4" t="s">
        <v>11</v>
      </c>
      <c r="AX730" s="5">
        <v>45895</v>
      </c>
      <c r="AY730" s="6"/>
      <c r="AZ730" s="6"/>
      <c r="BA730" s="6" t="str">
        <f t="shared" si="427"/>
        <v/>
      </c>
      <c r="BB730" s="6" t="str">
        <f>IF(OR(AY730="",AZ730=""),"",SUMIFS('تحميل المصنعيات'!$N:$N,'تحميل المصنعيات'!$F:$F,AZ$2,'تحميل المصنعيات'!$D:$D,AX730))</f>
        <v/>
      </c>
      <c r="BC730" s="55" t="str">
        <f t="shared" si="413"/>
        <v/>
      </c>
      <c r="BD730" s="55" t="str">
        <f t="shared" si="428"/>
        <v/>
      </c>
      <c r="BE730" s="129" t="str">
        <f t="shared" si="438"/>
        <v/>
      </c>
      <c r="BG730" s="4" t="s">
        <v>11</v>
      </c>
      <c r="BH730" s="5">
        <v>45895</v>
      </c>
      <c r="BI730" s="6"/>
      <c r="BJ730" s="6"/>
      <c r="BK730" s="6" t="str">
        <f t="shared" si="429"/>
        <v/>
      </c>
      <c r="BL730" s="6" t="str">
        <f>IF(OR(BI730="",BJ730=""),"",SUMIFS('تحميل المصنعيات'!$N:$N,'تحميل المصنعيات'!$F:$F,BJ$2,'تحميل المصنعيات'!$D:$D,BH730))</f>
        <v/>
      </c>
      <c r="BM730" s="55" t="str">
        <f t="shared" si="414"/>
        <v/>
      </c>
      <c r="BN730" s="55" t="str">
        <f t="shared" si="415"/>
        <v/>
      </c>
      <c r="BO730" s="129" t="str">
        <f t="shared" si="439"/>
        <v/>
      </c>
      <c r="BQ730" s="4" t="s">
        <v>11</v>
      </c>
      <c r="BR730" s="5">
        <v>45895</v>
      </c>
      <c r="BS730" s="6"/>
      <c r="BT730" s="6"/>
      <c r="BU730" s="6" t="str">
        <f t="shared" si="430"/>
        <v/>
      </c>
      <c r="BV730" s="6" t="str">
        <f>IF(OR(BS730="",BT730=""),"",SUMIFS('تحميل المصنعيات'!$N:$N,'تحميل المصنعيات'!$F:$F,BT$2,'تحميل المصنعيات'!$D:$D,BR730))</f>
        <v/>
      </c>
      <c r="BW730" s="55" t="str">
        <f t="shared" si="416"/>
        <v/>
      </c>
      <c r="BX730" s="55" t="str">
        <f t="shared" si="431"/>
        <v/>
      </c>
      <c r="BY730" s="129" t="str">
        <f t="shared" si="440"/>
        <v/>
      </c>
      <c r="CA730" s="4" t="s">
        <v>11</v>
      </c>
      <c r="CB730" s="5">
        <v>45895</v>
      </c>
      <c r="CC730" s="6"/>
      <c r="CD730" s="6"/>
      <c r="CE730" s="6" t="str">
        <f t="shared" si="432"/>
        <v/>
      </c>
      <c r="CF730" s="6" t="str">
        <f>IF(OR(CC730="",CD730=""),"",SUMIFS('تحميل المصنعيات'!$N:$N,'تحميل المصنعيات'!$F:$F,CD$2,'تحميل المصنعيات'!$D:$D,CB730))</f>
        <v/>
      </c>
      <c r="CG730" s="55" t="str">
        <f t="shared" si="417"/>
        <v/>
      </c>
      <c r="CH730" s="55" t="str">
        <f t="shared" si="418"/>
        <v/>
      </c>
      <c r="CI730" s="129" t="str">
        <f t="shared" si="441"/>
        <v/>
      </c>
      <c r="CK730" s="4" t="s">
        <v>11</v>
      </c>
      <c r="CL730" s="5">
        <v>45895</v>
      </c>
      <c r="CM730" s="6"/>
      <c r="CN730" s="6"/>
      <c r="CO730" s="6" t="str">
        <f t="shared" si="433"/>
        <v/>
      </c>
      <c r="CP730" s="6" t="str">
        <f>IF(OR(CM730="",CN730=""),"",SUMIFS('تحميل المصنعيات'!$N:$N,'تحميل المصنعيات'!$F:$F,CN$2,'تحميل المصنعيات'!$D:$D,CL730))</f>
        <v/>
      </c>
      <c r="CQ730" s="55" t="str">
        <f t="shared" si="419"/>
        <v/>
      </c>
      <c r="CR730" s="55" t="str">
        <f t="shared" si="420"/>
        <v/>
      </c>
      <c r="CS730" s="129" t="str">
        <f t="shared" si="442"/>
        <v/>
      </c>
    </row>
    <row r="731" spans="9:97" x14ac:dyDescent="0.25">
      <c r="I731" s="4" t="s">
        <v>12</v>
      </c>
      <c r="J731" s="5">
        <v>45896</v>
      </c>
      <c r="K731" s="6"/>
      <c r="L731" s="6"/>
      <c r="M731" s="6" t="str">
        <f t="shared" si="421"/>
        <v/>
      </c>
      <c r="N731" s="6" t="str">
        <f>IF(OR(K731="",L731=""),"",SUMIFS('تحميل المصنعيات'!$N:$N,'تحميل المصنعيات'!$F:$F,L$2,'تحميل المصنعيات'!$D:$D,J731))</f>
        <v/>
      </c>
      <c r="O731" s="55" t="str">
        <f t="shared" si="407"/>
        <v/>
      </c>
      <c r="P731" s="55" t="str">
        <f t="shared" si="434"/>
        <v/>
      </c>
      <c r="Q731" s="129" t="str">
        <f t="shared" si="422"/>
        <v/>
      </c>
      <c r="S731" s="4" t="s">
        <v>12</v>
      </c>
      <c r="T731" s="5">
        <v>45896</v>
      </c>
      <c r="U731" s="6"/>
      <c r="V731" s="6"/>
      <c r="W731" s="6" t="str">
        <f t="shared" si="423"/>
        <v/>
      </c>
      <c r="X731" s="6" t="str">
        <f>IF(OR(U731="",V731=""),"",SUMIFS('تحميل المصنعيات'!$N:$N,'تحميل المصنعيات'!$F:$F,V$2,'تحميل المصنعيات'!$D:$D,T731))</f>
        <v/>
      </c>
      <c r="Y731" s="55" t="str">
        <f t="shared" si="408"/>
        <v/>
      </c>
      <c r="Z731" s="55" t="str">
        <f t="shared" si="409"/>
        <v/>
      </c>
      <c r="AA731" s="129" t="str">
        <f t="shared" si="435"/>
        <v/>
      </c>
      <c r="AC731" s="4" t="s">
        <v>12</v>
      </c>
      <c r="AD731" s="5">
        <v>45896</v>
      </c>
      <c r="AE731" s="6"/>
      <c r="AF731" s="6"/>
      <c r="AG731" s="6" t="str">
        <f t="shared" si="424"/>
        <v/>
      </c>
      <c r="AH731" s="6" t="str">
        <f>IF(OR(AE731="",AF731=""),"",SUMIFS('تحميل المصنعيات'!$N:$N,'تحميل المصنعيات'!$F:$F,AF$2,'تحميل المصنعيات'!$D:$D,AD731))</f>
        <v/>
      </c>
      <c r="AI731" s="55" t="str">
        <f t="shared" si="410"/>
        <v/>
      </c>
      <c r="AJ731" s="55" t="str">
        <f t="shared" si="425"/>
        <v/>
      </c>
      <c r="AK731" s="129" t="str">
        <f t="shared" si="436"/>
        <v/>
      </c>
      <c r="AM731" s="4" t="s">
        <v>12</v>
      </c>
      <c r="AN731" s="5">
        <v>45896</v>
      </c>
      <c r="AO731" s="6"/>
      <c r="AP731" s="6"/>
      <c r="AQ731" s="6" t="str">
        <f t="shared" si="426"/>
        <v/>
      </c>
      <c r="AR731" s="6" t="str">
        <f>IF(OR(AO731="",AP731=""),"",SUMIFS('تحميل المصنعيات'!$N:$N,'تحميل المصنعيات'!$F:$F,AP$2,'تحميل المصنعيات'!$D:$D,AN731))</f>
        <v/>
      </c>
      <c r="AS731" s="55" t="str">
        <f t="shared" si="411"/>
        <v/>
      </c>
      <c r="AT731" s="55" t="str">
        <f t="shared" si="412"/>
        <v/>
      </c>
      <c r="AU731" s="129" t="str">
        <f t="shared" si="437"/>
        <v/>
      </c>
      <c r="AW731" s="4" t="s">
        <v>12</v>
      </c>
      <c r="AX731" s="5">
        <v>45896</v>
      </c>
      <c r="AY731" s="6"/>
      <c r="AZ731" s="6"/>
      <c r="BA731" s="6" t="str">
        <f t="shared" si="427"/>
        <v/>
      </c>
      <c r="BB731" s="6" t="str">
        <f>IF(OR(AY731="",AZ731=""),"",SUMIFS('تحميل المصنعيات'!$N:$N,'تحميل المصنعيات'!$F:$F,AZ$2,'تحميل المصنعيات'!$D:$D,AX731))</f>
        <v/>
      </c>
      <c r="BC731" s="55" t="str">
        <f t="shared" si="413"/>
        <v/>
      </c>
      <c r="BD731" s="55" t="str">
        <f t="shared" si="428"/>
        <v/>
      </c>
      <c r="BE731" s="129" t="str">
        <f t="shared" si="438"/>
        <v/>
      </c>
      <c r="BG731" s="4" t="s">
        <v>12</v>
      </c>
      <c r="BH731" s="5">
        <v>45896</v>
      </c>
      <c r="BI731" s="6"/>
      <c r="BJ731" s="6"/>
      <c r="BK731" s="6" t="str">
        <f t="shared" si="429"/>
        <v/>
      </c>
      <c r="BL731" s="6" t="str">
        <f>IF(OR(BI731="",BJ731=""),"",SUMIFS('تحميل المصنعيات'!$N:$N,'تحميل المصنعيات'!$F:$F,BJ$2,'تحميل المصنعيات'!$D:$D,BH731))</f>
        <v/>
      </c>
      <c r="BM731" s="55" t="str">
        <f t="shared" si="414"/>
        <v/>
      </c>
      <c r="BN731" s="55" t="str">
        <f t="shared" si="415"/>
        <v/>
      </c>
      <c r="BO731" s="129" t="str">
        <f t="shared" si="439"/>
        <v/>
      </c>
      <c r="BQ731" s="4" t="s">
        <v>12</v>
      </c>
      <c r="BR731" s="5">
        <v>45896</v>
      </c>
      <c r="BS731" s="6"/>
      <c r="BT731" s="6"/>
      <c r="BU731" s="6" t="str">
        <f t="shared" si="430"/>
        <v/>
      </c>
      <c r="BV731" s="6" t="str">
        <f>IF(OR(BS731="",BT731=""),"",SUMIFS('تحميل المصنعيات'!$N:$N,'تحميل المصنعيات'!$F:$F,BT$2,'تحميل المصنعيات'!$D:$D,BR731))</f>
        <v/>
      </c>
      <c r="BW731" s="55" t="str">
        <f t="shared" si="416"/>
        <v/>
      </c>
      <c r="BX731" s="55" t="str">
        <f t="shared" si="431"/>
        <v/>
      </c>
      <c r="BY731" s="129" t="str">
        <f t="shared" si="440"/>
        <v/>
      </c>
      <c r="CA731" s="4" t="s">
        <v>12</v>
      </c>
      <c r="CB731" s="5">
        <v>45896</v>
      </c>
      <c r="CC731" s="6"/>
      <c r="CD731" s="6"/>
      <c r="CE731" s="6" t="str">
        <f t="shared" si="432"/>
        <v/>
      </c>
      <c r="CF731" s="6" t="str">
        <f>IF(OR(CC731="",CD731=""),"",SUMIFS('تحميل المصنعيات'!$N:$N,'تحميل المصنعيات'!$F:$F,CD$2,'تحميل المصنعيات'!$D:$D,CB731))</f>
        <v/>
      </c>
      <c r="CG731" s="55" t="str">
        <f t="shared" si="417"/>
        <v/>
      </c>
      <c r="CH731" s="55" t="str">
        <f t="shared" si="418"/>
        <v/>
      </c>
      <c r="CI731" s="129" t="str">
        <f t="shared" si="441"/>
        <v/>
      </c>
      <c r="CK731" s="4" t="s">
        <v>12</v>
      </c>
      <c r="CL731" s="5">
        <v>45896</v>
      </c>
      <c r="CM731" s="6"/>
      <c r="CN731" s="6"/>
      <c r="CO731" s="6" t="str">
        <f t="shared" si="433"/>
        <v/>
      </c>
      <c r="CP731" s="6" t="str">
        <f>IF(OR(CM731="",CN731=""),"",SUMIFS('تحميل المصنعيات'!$N:$N,'تحميل المصنعيات'!$F:$F,CN$2,'تحميل المصنعيات'!$D:$D,CL731))</f>
        <v/>
      </c>
      <c r="CQ731" s="55" t="str">
        <f t="shared" si="419"/>
        <v/>
      </c>
      <c r="CR731" s="55" t="str">
        <f t="shared" si="420"/>
        <v/>
      </c>
      <c r="CS731" s="129" t="str">
        <f t="shared" si="442"/>
        <v/>
      </c>
    </row>
    <row r="732" spans="9:97" x14ac:dyDescent="0.25">
      <c r="I732" s="4" t="s">
        <v>13</v>
      </c>
      <c r="J732" s="5">
        <v>45897</v>
      </c>
      <c r="K732" s="6"/>
      <c r="L732" s="6"/>
      <c r="M732" s="6" t="str">
        <f t="shared" si="421"/>
        <v/>
      </c>
      <c r="N732" s="6" t="str">
        <f>IF(OR(K732="",L732=""),"",SUMIFS('تحميل المصنعيات'!$N:$N,'تحميل المصنعيات'!$F:$F,L$2,'تحميل المصنعيات'!$D:$D,J732))</f>
        <v/>
      </c>
      <c r="O732" s="55" t="str">
        <f t="shared" si="407"/>
        <v/>
      </c>
      <c r="P732" s="55" t="str">
        <f t="shared" si="434"/>
        <v/>
      </c>
      <c r="Q732" s="129" t="str">
        <f t="shared" si="422"/>
        <v/>
      </c>
      <c r="S732" s="4" t="s">
        <v>13</v>
      </c>
      <c r="T732" s="5">
        <v>45897</v>
      </c>
      <c r="U732" s="6"/>
      <c r="V732" s="6"/>
      <c r="W732" s="6" t="str">
        <f t="shared" si="423"/>
        <v/>
      </c>
      <c r="X732" s="6" t="str">
        <f>IF(OR(U732="",V732=""),"",SUMIFS('تحميل المصنعيات'!$N:$N,'تحميل المصنعيات'!$F:$F,V$2,'تحميل المصنعيات'!$D:$D,T732))</f>
        <v/>
      </c>
      <c r="Y732" s="55" t="str">
        <f t="shared" si="408"/>
        <v/>
      </c>
      <c r="Z732" s="55" t="str">
        <f t="shared" si="409"/>
        <v/>
      </c>
      <c r="AA732" s="129" t="str">
        <f t="shared" si="435"/>
        <v/>
      </c>
      <c r="AC732" s="4" t="s">
        <v>13</v>
      </c>
      <c r="AD732" s="5">
        <v>45897</v>
      </c>
      <c r="AE732" s="6"/>
      <c r="AF732" s="6"/>
      <c r="AG732" s="6" t="str">
        <f t="shared" si="424"/>
        <v/>
      </c>
      <c r="AH732" s="6" t="str">
        <f>IF(OR(AE732="",AF732=""),"",SUMIFS('تحميل المصنعيات'!$N:$N,'تحميل المصنعيات'!$F:$F,AF$2,'تحميل المصنعيات'!$D:$D,AD732))</f>
        <v/>
      </c>
      <c r="AI732" s="55" t="str">
        <f t="shared" si="410"/>
        <v/>
      </c>
      <c r="AJ732" s="55" t="str">
        <f t="shared" si="425"/>
        <v/>
      </c>
      <c r="AK732" s="129" t="str">
        <f t="shared" si="436"/>
        <v/>
      </c>
      <c r="AM732" s="4" t="s">
        <v>13</v>
      </c>
      <c r="AN732" s="5">
        <v>45897</v>
      </c>
      <c r="AO732" s="6"/>
      <c r="AP732" s="6"/>
      <c r="AQ732" s="6" t="str">
        <f t="shared" si="426"/>
        <v/>
      </c>
      <c r="AR732" s="6" t="str">
        <f>IF(OR(AO732="",AP732=""),"",SUMIFS('تحميل المصنعيات'!$N:$N,'تحميل المصنعيات'!$F:$F,AP$2,'تحميل المصنعيات'!$D:$D,AN732))</f>
        <v/>
      </c>
      <c r="AS732" s="55" t="str">
        <f t="shared" si="411"/>
        <v/>
      </c>
      <c r="AT732" s="55" t="str">
        <f t="shared" si="412"/>
        <v/>
      </c>
      <c r="AU732" s="129" t="str">
        <f t="shared" si="437"/>
        <v/>
      </c>
      <c r="AW732" s="4" t="s">
        <v>13</v>
      </c>
      <c r="AX732" s="5">
        <v>45897</v>
      </c>
      <c r="AY732" s="6"/>
      <c r="AZ732" s="6"/>
      <c r="BA732" s="6" t="str">
        <f t="shared" si="427"/>
        <v/>
      </c>
      <c r="BB732" s="6" t="str">
        <f>IF(OR(AY732="",AZ732=""),"",SUMIFS('تحميل المصنعيات'!$N:$N,'تحميل المصنعيات'!$F:$F,AZ$2,'تحميل المصنعيات'!$D:$D,AX732))</f>
        <v/>
      </c>
      <c r="BC732" s="55" t="str">
        <f t="shared" si="413"/>
        <v/>
      </c>
      <c r="BD732" s="55" t="str">
        <f t="shared" si="428"/>
        <v/>
      </c>
      <c r="BE732" s="129" t="str">
        <f t="shared" si="438"/>
        <v/>
      </c>
      <c r="BG732" s="4" t="s">
        <v>13</v>
      </c>
      <c r="BH732" s="5">
        <v>45897</v>
      </c>
      <c r="BI732" s="6"/>
      <c r="BJ732" s="6"/>
      <c r="BK732" s="6" t="str">
        <f t="shared" si="429"/>
        <v/>
      </c>
      <c r="BL732" s="6" t="str">
        <f>IF(OR(BI732="",BJ732=""),"",SUMIFS('تحميل المصنعيات'!$N:$N,'تحميل المصنعيات'!$F:$F,BJ$2,'تحميل المصنعيات'!$D:$D,BH732))</f>
        <v/>
      </c>
      <c r="BM732" s="55" t="str">
        <f t="shared" si="414"/>
        <v/>
      </c>
      <c r="BN732" s="55" t="str">
        <f t="shared" si="415"/>
        <v/>
      </c>
      <c r="BO732" s="129" t="str">
        <f t="shared" si="439"/>
        <v/>
      </c>
      <c r="BQ732" s="4" t="s">
        <v>13</v>
      </c>
      <c r="BR732" s="5">
        <v>45897</v>
      </c>
      <c r="BS732" s="6"/>
      <c r="BT732" s="6"/>
      <c r="BU732" s="6" t="str">
        <f t="shared" si="430"/>
        <v/>
      </c>
      <c r="BV732" s="6" t="str">
        <f>IF(OR(BS732="",BT732=""),"",SUMIFS('تحميل المصنعيات'!$N:$N,'تحميل المصنعيات'!$F:$F,BT$2,'تحميل المصنعيات'!$D:$D,BR732))</f>
        <v/>
      </c>
      <c r="BW732" s="55" t="str">
        <f t="shared" si="416"/>
        <v/>
      </c>
      <c r="BX732" s="55" t="str">
        <f t="shared" si="431"/>
        <v/>
      </c>
      <c r="BY732" s="129" t="str">
        <f t="shared" si="440"/>
        <v/>
      </c>
      <c r="CA732" s="4" t="s">
        <v>13</v>
      </c>
      <c r="CB732" s="5">
        <v>45897</v>
      </c>
      <c r="CC732" s="6"/>
      <c r="CD732" s="6"/>
      <c r="CE732" s="6" t="str">
        <f t="shared" si="432"/>
        <v/>
      </c>
      <c r="CF732" s="6" t="str">
        <f>IF(OR(CC732="",CD732=""),"",SUMIFS('تحميل المصنعيات'!$N:$N,'تحميل المصنعيات'!$F:$F,CD$2,'تحميل المصنعيات'!$D:$D,CB732))</f>
        <v/>
      </c>
      <c r="CG732" s="55" t="str">
        <f t="shared" si="417"/>
        <v/>
      </c>
      <c r="CH732" s="55" t="str">
        <f t="shared" si="418"/>
        <v/>
      </c>
      <c r="CI732" s="129" t="str">
        <f t="shared" si="441"/>
        <v/>
      </c>
      <c r="CK732" s="4" t="s">
        <v>13</v>
      </c>
      <c r="CL732" s="5">
        <v>45897</v>
      </c>
      <c r="CM732" s="6"/>
      <c r="CN732" s="6"/>
      <c r="CO732" s="6" t="str">
        <f t="shared" si="433"/>
        <v/>
      </c>
      <c r="CP732" s="6" t="str">
        <f>IF(OR(CM732="",CN732=""),"",SUMIFS('تحميل المصنعيات'!$N:$N,'تحميل المصنعيات'!$F:$F,CN$2,'تحميل المصنعيات'!$D:$D,CL732))</f>
        <v/>
      </c>
      <c r="CQ732" s="55" t="str">
        <f t="shared" si="419"/>
        <v/>
      </c>
      <c r="CR732" s="55" t="str">
        <f t="shared" si="420"/>
        <v/>
      </c>
      <c r="CS732" s="129" t="str">
        <f t="shared" si="442"/>
        <v/>
      </c>
    </row>
    <row r="733" spans="9:97" x14ac:dyDescent="0.25">
      <c r="I733" s="132" t="s">
        <v>30</v>
      </c>
      <c r="J733" s="133">
        <v>45898</v>
      </c>
      <c r="K733" s="134"/>
      <c r="L733" s="134"/>
      <c r="M733" s="134" t="str">
        <f t="shared" si="421"/>
        <v/>
      </c>
      <c r="N733" s="134" t="str">
        <f>IF(OR(K733="",L733=""),"",SUMIFS('تحميل المصنعيات'!$N:$N,'تحميل المصنعيات'!$F:$F,L$2,'تحميل المصنعيات'!$D:$D,J733))</f>
        <v/>
      </c>
      <c r="O733" s="135" t="str">
        <f t="shared" si="407"/>
        <v/>
      </c>
      <c r="P733" s="135" t="str">
        <f t="shared" si="434"/>
        <v/>
      </c>
      <c r="Q733" s="132" t="str">
        <f t="shared" si="422"/>
        <v/>
      </c>
      <c r="S733" s="132" t="s">
        <v>30</v>
      </c>
      <c r="T733" s="133">
        <v>45898</v>
      </c>
      <c r="U733" s="134"/>
      <c r="V733" s="134"/>
      <c r="W733" s="134" t="str">
        <f t="shared" si="423"/>
        <v/>
      </c>
      <c r="X733" s="134" t="str">
        <f>IF(OR(U733="",V733=""),"",SUMIFS('تحميل المصنعيات'!$N:$N,'تحميل المصنعيات'!$F:$F,V$2,'تحميل المصنعيات'!$D:$D,T733))</f>
        <v/>
      </c>
      <c r="Y733" s="135" t="str">
        <f t="shared" si="408"/>
        <v/>
      </c>
      <c r="Z733" s="135" t="str">
        <f t="shared" si="409"/>
        <v/>
      </c>
      <c r="AA733" s="132" t="str">
        <f t="shared" si="435"/>
        <v/>
      </c>
      <c r="AC733" s="132" t="s">
        <v>30</v>
      </c>
      <c r="AD733" s="133">
        <v>45898</v>
      </c>
      <c r="AE733" s="134"/>
      <c r="AF733" s="134"/>
      <c r="AG733" s="134" t="str">
        <f t="shared" si="424"/>
        <v/>
      </c>
      <c r="AH733" s="134" t="str">
        <f>IF(OR(AE733="",AF733=""),"",SUMIFS('تحميل المصنعيات'!$N:$N,'تحميل المصنعيات'!$F:$F,AF$2,'تحميل المصنعيات'!$D:$D,AD733))</f>
        <v/>
      </c>
      <c r="AI733" s="135" t="str">
        <f t="shared" si="410"/>
        <v/>
      </c>
      <c r="AJ733" s="135" t="str">
        <f t="shared" si="425"/>
        <v/>
      </c>
      <c r="AK733" s="132" t="str">
        <f t="shared" si="436"/>
        <v/>
      </c>
      <c r="AM733" s="132" t="s">
        <v>30</v>
      </c>
      <c r="AN733" s="133">
        <v>45898</v>
      </c>
      <c r="AO733" s="134"/>
      <c r="AP733" s="134"/>
      <c r="AQ733" s="134" t="str">
        <f t="shared" si="426"/>
        <v/>
      </c>
      <c r="AR733" s="134" t="str">
        <f>IF(OR(AO733="",AP733=""),"",SUMIFS('تحميل المصنعيات'!$N:$N,'تحميل المصنعيات'!$F:$F,AP$2,'تحميل المصنعيات'!$D:$D,AN733))</f>
        <v/>
      </c>
      <c r="AS733" s="135" t="str">
        <f t="shared" si="411"/>
        <v/>
      </c>
      <c r="AT733" s="135" t="str">
        <f t="shared" si="412"/>
        <v/>
      </c>
      <c r="AU733" s="132" t="str">
        <f t="shared" si="437"/>
        <v/>
      </c>
      <c r="AW733" s="132" t="s">
        <v>30</v>
      </c>
      <c r="AX733" s="133">
        <v>45898</v>
      </c>
      <c r="AY733" s="134"/>
      <c r="AZ733" s="134"/>
      <c r="BA733" s="134" t="str">
        <f t="shared" si="427"/>
        <v/>
      </c>
      <c r="BB733" s="134" t="str">
        <f>IF(OR(AY733="",AZ733=""),"",SUMIFS('تحميل المصنعيات'!$N:$N,'تحميل المصنعيات'!$F:$F,AZ$2,'تحميل المصنعيات'!$D:$D,AX733))</f>
        <v/>
      </c>
      <c r="BC733" s="135" t="str">
        <f t="shared" si="413"/>
        <v/>
      </c>
      <c r="BD733" s="135" t="str">
        <f t="shared" si="428"/>
        <v/>
      </c>
      <c r="BE733" s="132" t="str">
        <f t="shared" si="438"/>
        <v/>
      </c>
      <c r="BG733" s="132" t="s">
        <v>30</v>
      </c>
      <c r="BH733" s="133">
        <v>45898</v>
      </c>
      <c r="BI733" s="134"/>
      <c r="BJ733" s="134"/>
      <c r="BK733" s="134" t="str">
        <f t="shared" si="429"/>
        <v/>
      </c>
      <c r="BL733" s="134" t="str">
        <f>IF(OR(BI733="",BJ733=""),"",SUMIFS('تحميل المصنعيات'!$N:$N,'تحميل المصنعيات'!$F:$F,BJ$2,'تحميل المصنعيات'!$D:$D,BH733))</f>
        <v/>
      </c>
      <c r="BM733" s="135" t="str">
        <f t="shared" si="414"/>
        <v/>
      </c>
      <c r="BN733" s="135" t="str">
        <f t="shared" si="415"/>
        <v/>
      </c>
      <c r="BO733" s="132" t="str">
        <f t="shared" si="439"/>
        <v/>
      </c>
      <c r="BQ733" s="132" t="s">
        <v>30</v>
      </c>
      <c r="BR733" s="133">
        <v>45898</v>
      </c>
      <c r="BS733" s="134"/>
      <c r="BT733" s="134"/>
      <c r="BU733" s="134" t="str">
        <f t="shared" si="430"/>
        <v/>
      </c>
      <c r="BV733" s="134" t="str">
        <f>IF(OR(BS733="",BT733=""),"",SUMIFS('تحميل المصنعيات'!$N:$N,'تحميل المصنعيات'!$F:$F,BT$2,'تحميل المصنعيات'!$D:$D,BR733))</f>
        <v/>
      </c>
      <c r="BW733" s="135" t="str">
        <f t="shared" si="416"/>
        <v/>
      </c>
      <c r="BX733" s="135" t="str">
        <f t="shared" si="431"/>
        <v/>
      </c>
      <c r="BY733" s="132" t="str">
        <f t="shared" si="440"/>
        <v/>
      </c>
      <c r="CA733" s="132" t="s">
        <v>30</v>
      </c>
      <c r="CB733" s="133">
        <v>45898</v>
      </c>
      <c r="CC733" s="134"/>
      <c r="CD733" s="134"/>
      <c r="CE733" s="134" t="str">
        <f t="shared" si="432"/>
        <v/>
      </c>
      <c r="CF733" s="134" t="str">
        <f>IF(OR(CC733="",CD733=""),"",SUMIFS('تحميل المصنعيات'!$N:$N,'تحميل المصنعيات'!$F:$F,CD$2,'تحميل المصنعيات'!$D:$D,CB733))</f>
        <v/>
      </c>
      <c r="CG733" s="135" t="str">
        <f t="shared" si="417"/>
        <v/>
      </c>
      <c r="CH733" s="135" t="str">
        <f t="shared" si="418"/>
        <v/>
      </c>
      <c r="CI733" s="132" t="str">
        <f t="shared" si="441"/>
        <v/>
      </c>
      <c r="CK733" s="132" t="s">
        <v>30</v>
      </c>
      <c r="CL733" s="133">
        <v>45898</v>
      </c>
      <c r="CM733" s="134"/>
      <c r="CN733" s="134"/>
      <c r="CO733" s="134" t="str">
        <f t="shared" si="433"/>
        <v/>
      </c>
      <c r="CP733" s="134" t="str">
        <f>IF(OR(CM733="",CN733=""),"",SUMIFS('تحميل المصنعيات'!$N:$N,'تحميل المصنعيات'!$F:$F,CN$2,'تحميل المصنعيات'!$D:$D,CL733))</f>
        <v/>
      </c>
      <c r="CQ733" s="135" t="str">
        <f t="shared" si="419"/>
        <v/>
      </c>
      <c r="CR733" s="135" t="str">
        <f t="shared" si="420"/>
        <v/>
      </c>
      <c r="CS733" s="132" t="str">
        <f t="shared" si="442"/>
        <v/>
      </c>
    </row>
    <row r="734" spans="9:97" x14ac:dyDescent="0.25">
      <c r="I734" s="4" t="s">
        <v>8</v>
      </c>
      <c r="J734" s="5">
        <v>45899</v>
      </c>
      <c r="K734" s="6"/>
      <c r="L734" s="6"/>
      <c r="M734" s="6" t="str">
        <f t="shared" si="421"/>
        <v/>
      </c>
      <c r="N734" s="6" t="str">
        <f>IF(OR(K734="",L734=""),"",SUMIFS('تحميل المصنعيات'!$N:$N,'تحميل المصنعيات'!$F:$F,L$2,'تحميل المصنعيات'!$D:$D,J734))</f>
        <v/>
      </c>
      <c r="O734" s="55" t="str">
        <f t="shared" si="407"/>
        <v/>
      </c>
      <c r="P734" s="55" t="str">
        <f t="shared" si="434"/>
        <v/>
      </c>
      <c r="Q734" s="129" t="str">
        <f t="shared" si="422"/>
        <v/>
      </c>
      <c r="S734" s="4" t="s">
        <v>8</v>
      </c>
      <c r="T734" s="5">
        <v>45899</v>
      </c>
      <c r="U734" s="6"/>
      <c r="V734" s="6"/>
      <c r="W734" s="6" t="str">
        <f t="shared" si="423"/>
        <v/>
      </c>
      <c r="X734" s="6" t="str">
        <f>IF(OR(U734="",V734=""),"",SUMIFS('تحميل المصنعيات'!$N:$N,'تحميل المصنعيات'!$F:$F,V$2,'تحميل المصنعيات'!$D:$D,T734))</f>
        <v/>
      </c>
      <c r="Y734" s="55" t="str">
        <f t="shared" si="408"/>
        <v/>
      </c>
      <c r="Z734" s="55" t="str">
        <f t="shared" si="409"/>
        <v/>
      </c>
      <c r="AA734" s="129" t="str">
        <f t="shared" si="435"/>
        <v/>
      </c>
      <c r="AC734" s="4" t="s">
        <v>8</v>
      </c>
      <c r="AD734" s="5">
        <v>45899</v>
      </c>
      <c r="AE734" s="6"/>
      <c r="AF734" s="6"/>
      <c r="AG734" s="6" t="str">
        <f t="shared" si="424"/>
        <v/>
      </c>
      <c r="AH734" s="6" t="str">
        <f>IF(OR(AE734="",AF734=""),"",SUMIFS('تحميل المصنعيات'!$N:$N,'تحميل المصنعيات'!$F:$F,AF$2,'تحميل المصنعيات'!$D:$D,AD734))</f>
        <v/>
      </c>
      <c r="AI734" s="55" t="str">
        <f t="shared" si="410"/>
        <v/>
      </c>
      <c r="AJ734" s="55" t="str">
        <f t="shared" si="425"/>
        <v/>
      </c>
      <c r="AK734" s="129" t="str">
        <f t="shared" si="436"/>
        <v/>
      </c>
      <c r="AM734" s="4" t="s">
        <v>8</v>
      </c>
      <c r="AN734" s="5">
        <v>45899</v>
      </c>
      <c r="AO734" s="6"/>
      <c r="AP734" s="6"/>
      <c r="AQ734" s="6" t="str">
        <f t="shared" si="426"/>
        <v/>
      </c>
      <c r="AR734" s="6" t="str">
        <f>IF(OR(AO734="",AP734=""),"",SUMIFS('تحميل المصنعيات'!$N:$N,'تحميل المصنعيات'!$F:$F,AP$2,'تحميل المصنعيات'!$D:$D,AN734))</f>
        <v/>
      </c>
      <c r="AS734" s="55" t="str">
        <f t="shared" si="411"/>
        <v/>
      </c>
      <c r="AT734" s="55" t="str">
        <f t="shared" si="412"/>
        <v/>
      </c>
      <c r="AU734" s="129" t="str">
        <f t="shared" si="437"/>
        <v/>
      </c>
      <c r="AW734" s="4" t="s">
        <v>8</v>
      </c>
      <c r="AX734" s="5">
        <v>45899</v>
      </c>
      <c r="AY734" s="6"/>
      <c r="AZ734" s="6"/>
      <c r="BA734" s="6" t="str">
        <f t="shared" si="427"/>
        <v/>
      </c>
      <c r="BB734" s="6" t="str">
        <f>IF(OR(AY734="",AZ734=""),"",SUMIFS('تحميل المصنعيات'!$N:$N,'تحميل المصنعيات'!$F:$F,AZ$2,'تحميل المصنعيات'!$D:$D,AX734))</f>
        <v/>
      </c>
      <c r="BC734" s="55" t="str">
        <f t="shared" si="413"/>
        <v/>
      </c>
      <c r="BD734" s="55" t="str">
        <f t="shared" si="428"/>
        <v/>
      </c>
      <c r="BE734" s="129" t="str">
        <f t="shared" si="438"/>
        <v/>
      </c>
      <c r="BG734" s="4" t="s">
        <v>8</v>
      </c>
      <c r="BH734" s="5">
        <v>45899</v>
      </c>
      <c r="BI734" s="6"/>
      <c r="BJ734" s="6"/>
      <c r="BK734" s="6" t="str">
        <f t="shared" si="429"/>
        <v/>
      </c>
      <c r="BL734" s="6" t="str">
        <f>IF(OR(BI734="",BJ734=""),"",SUMIFS('تحميل المصنعيات'!$N:$N,'تحميل المصنعيات'!$F:$F,BJ$2,'تحميل المصنعيات'!$D:$D,BH734))</f>
        <v/>
      </c>
      <c r="BM734" s="55" t="str">
        <f t="shared" si="414"/>
        <v/>
      </c>
      <c r="BN734" s="55" t="str">
        <f t="shared" si="415"/>
        <v/>
      </c>
      <c r="BO734" s="129" t="str">
        <f t="shared" si="439"/>
        <v/>
      </c>
      <c r="BQ734" s="4" t="s">
        <v>8</v>
      </c>
      <c r="BR734" s="5">
        <v>45899</v>
      </c>
      <c r="BS734" s="6"/>
      <c r="BT734" s="6"/>
      <c r="BU734" s="6" t="str">
        <f t="shared" si="430"/>
        <v/>
      </c>
      <c r="BV734" s="6" t="str">
        <f>IF(OR(BS734="",BT734=""),"",SUMIFS('تحميل المصنعيات'!$N:$N,'تحميل المصنعيات'!$F:$F,BT$2,'تحميل المصنعيات'!$D:$D,BR734))</f>
        <v/>
      </c>
      <c r="BW734" s="55" t="str">
        <f t="shared" si="416"/>
        <v/>
      </c>
      <c r="BX734" s="55" t="str">
        <f t="shared" si="431"/>
        <v/>
      </c>
      <c r="BY734" s="129" t="str">
        <f t="shared" si="440"/>
        <v/>
      </c>
      <c r="CA734" s="4" t="s">
        <v>8</v>
      </c>
      <c r="CB734" s="5">
        <v>45899</v>
      </c>
      <c r="CC734" s="6"/>
      <c r="CD734" s="6"/>
      <c r="CE734" s="6" t="str">
        <f t="shared" si="432"/>
        <v/>
      </c>
      <c r="CF734" s="6" t="str">
        <f>IF(OR(CC734="",CD734=""),"",SUMIFS('تحميل المصنعيات'!$N:$N,'تحميل المصنعيات'!$F:$F,CD$2,'تحميل المصنعيات'!$D:$D,CB734))</f>
        <v/>
      </c>
      <c r="CG734" s="55" t="str">
        <f t="shared" si="417"/>
        <v/>
      </c>
      <c r="CH734" s="55" t="str">
        <f t="shared" si="418"/>
        <v/>
      </c>
      <c r="CI734" s="129" t="str">
        <f t="shared" si="441"/>
        <v/>
      </c>
      <c r="CK734" s="4" t="s">
        <v>8</v>
      </c>
      <c r="CL734" s="5">
        <v>45899</v>
      </c>
      <c r="CM734" s="6"/>
      <c r="CN734" s="6"/>
      <c r="CO734" s="6" t="str">
        <f t="shared" si="433"/>
        <v/>
      </c>
      <c r="CP734" s="6" t="str">
        <f>IF(OR(CM734="",CN734=""),"",SUMIFS('تحميل المصنعيات'!$N:$N,'تحميل المصنعيات'!$F:$F,CN$2,'تحميل المصنعيات'!$D:$D,CL734))</f>
        <v/>
      </c>
      <c r="CQ734" s="55" t="str">
        <f t="shared" si="419"/>
        <v/>
      </c>
      <c r="CR734" s="55" t="str">
        <f t="shared" si="420"/>
        <v/>
      </c>
      <c r="CS734" s="129" t="str">
        <f t="shared" si="442"/>
        <v/>
      </c>
    </row>
    <row r="735" spans="9:97" x14ac:dyDescent="0.25">
      <c r="I735" s="4" t="s">
        <v>9</v>
      </c>
      <c r="J735" s="5">
        <v>45900</v>
      </c>
      <c r="K735" s="6"/>
      <c r="L735" s="6"/>
      <c r="M735" s="6" t="str">
        <f t="shared" si="421"/>
        <v/>
      </c>
      <c r="N735" s="6" t="str">
        <f>IF(OR(K735="",L735=""),"",SUMIFS('تحميل المصنعيات'!$N:$N,'تحميل المصنعيات'!$F:$F,L$2,'تحميل المصنعيات'!$D:$D,J735))</f>
        <v/>
      </c>
      <c r="O735" s="55" t="str">
        <f t="shared" si="407"/>
        <v/>
      </c>
      <c r="P735" s="55" t="str">
        <f t="shared" si="434"/>
        <v/>
      </c>
      <c r="Q735" s="129" t="str">
        <f t="shared" si="422"/>
        <v/>
      </c>
      <c r="S735" s="4" t="s">
        <v>9</v>
      </c>
      <c r="T735" s="5">
        <v>45900</v>
      </c>
      <c r="U735" s="6"/>
      <c r="V735" s="6"/>
      <c r="W735" s="6" t="str">
        <f t="shared" si="423"/>
        <v/>
      </c>
      <c r="X735" s="6" t="str">
        <f>IF(OR(U735="",V735=""),"",SUMIFS('تحميل المصنعيات'!$N:$N,'تحميل المصنعيات'!$F:$F,V$2,'تحميل المصنعيات'!$D:$D,T735))</f>
        <v/>
      </c>
      <c r="Y735" s="55" t="str">
        <f t="shared" si="408"/>
        <v/>
      </c>
      <c r="Z735" s="55" t="str">
        <f t="shared" si="409"/>
        <v/>
      </c>
      <c r="AA735" s="129" t="str">
        <f t="shared" si="435"/>
        <v/>
      </c>
      <c r="AC735" s="4" t="s">
        <v>9</v>
      </c>
      <c r="AD735" s="5">
        <v>45900</v>
      </c>
      <c r="AE735" s="6"/>
      <c r="AF735" s="6"/>
      <c r="AG735" s="6" t="str">
        <f t="shared" si="424"/>
        <v/>
      </c>
      <c r="AH735" s="6" t="str">
        <f>IF(OR(AE735="",AF735=""),"",SUMIFS('تحميل المصنعيات'!$N:$N,'تحميل المصنعيات'!$F:$F,AF$2,'تحميل المصنعيات'!$D:$D,AD735))</f>
        <v/>
      </c>
      <c r="AI735" s="55" t="str">
        <f t="shared" si="410"/>
        <v/>
      </c>
      <c r="AJ735" s="55" t="str">
        <f t="shared" si="425"/>
        <v/>
      </c>
      <c r="AK735" s="129" t="str">
        <f t="shared" si="436"/>
        <v/>
      </c>
      <c r="AM735" s="4" t="s">
        <v>9</v>
      </c>
      <c r="AN735" s="5">
        <v>45900</v>
      </c>
      <c r="AO735" s="6"/>
      <c r="AP735" s="6"/>
      <c r="AQ735" s="6" t="str">
        <f t="shared" si="426"/>
        <v/>
      </c>
      <c r="AR735" s="6" t="str">
        <f>IF(OR(AO735="",AP735=""),"",SUMIFS('تحميل المصنعيات'!$N:$N,'تحميل المصنعيات'!$F:$F,AP$2,'تحميل المصنعيات'!$D:$D,AN735))</f>
        <v/>
      </c>
      <c r="AS735" s="55" t="str">
        <f t="shared" si="411"/>
        <v/>
      </c>
      <c r="AT735" s="55" t="str">
        <f t="shared" si="412"/>
        <v/>
      </c>
      <c r="AU735" s="129" t="str">
        <f t="shared" si="437"/>
        <v/>
      </c>
      <c r="AW735" s="4" t="s">
        <v>9</v>
      </c>
      <c r="AX735" s="5">
        <v>45900</v>
      </c>
      <c r="AY735" s="6"/>
      <c r="AZ735" s="6"/>
      <c r="BA735" s="6" t="str">
        <f t="shared" si="427"/>
        <v/>
      </c>
      <c r="BB735" s="6" t="str">
        <f>IF(OR(AY735="",AZ735=""),"",SUMIFS('تحميل المصنعيات'!$N:$N,'تحميل المصنعيات'!$F:$F,AZ$2,'تحميل المصنعيات'!$D:$D,AX735))</f>
        <v/>
      </c>
      <c r="BC735" s="55" t="str">
        <f t="shared" si="413"/>
        <v/>
      </c>
      <c r="BD735" s="55" t="str">
        <f t="shared" si="428"/>
        <v/>
      </c>
      <c r="BE735" s="129" t="str">
        <f t="shared" si="438"/>
        <v/>
      </c>
      <c r="BG735" s="4" t="s">
        <v>9</v>
      </c>
      <c r="BH735" s="5">
        <v>45900</v>
      </c>
      <c r="BI735" s="6"/>
      <c r="BJ735" s="6"/>
      <c r="BK735" s="6" t="str">
        <f t="shared" si="429"/>
        <v/>
      </c>
      <c r="BL735" s="6" t="str">
        <f>IF(OR(BI735="",BJ735=""),"",SUMIFS('تحميل المصنعيات'!$N:$N,'تحميل المصنعيات'!$F:$F,BJ$2,'تحميل المصنعيات'!$D:$D,BH735))</f>
        <v/>
      </c>
      <c r="BM735" s="55" t="str">
        <f t="shared" si="414"/>
        <v/>
      </c>
      <c r="BN735" s="55" t="str">
        <f t="shared" si="415"/>
        <v/>
      </c>
      <c r="BO735" s="129" t="str">
        <f t="shared" si="439"/>
        <v/>
      </c>
      <c r="BQ735" s="4" t="s">
        <v>9</v>
      </c>
      <c r="BR735" s="5">
        <v>45900</v>
      </c>
      <c r="BS735" s="6"/>
      <c r="BT735" s="6"/>
      <c r="BU735" s="6" t="str">
        <f t="shared" si="430"/>
        <v/>
      </c>
      <c r="BV735" s="6" t="str">
        <f>IF(OR(BS735="",BT735=""),"",SUMIFS('تحميل المصنعيات'!$N:$N,'تحميل المصنعيات'!$F:$F,BT$2,'تحميل المصنعيات'!$D:$D,BR735))</f>
        <v/>
      </c>
      <c r="BW735" s="55" t="str">
        <f t="shared" si="416"/>
        <v/>
      </c>
      <c r="BX735" s="55" t="str">
        <f t="shared" si="431"/>
        <v/>
      </c>
      <c r="BY735" s="129" t="str">
        <f t="shared" si="440"/>
        <v/>
      </c>
      <c r="CA735" s="4" t="s">
        <v>9</v>
      </c>
      <c r="CB735" s="5">
        <v>45900</v>
      </c>
      <c r="CC735" s="6"/>
      <c r="CD735" s="6"/>
      <c r="CE735" s="6" t="str">
        <f t="shared" si="432"/>
        <v/>
      </c>
      <c r="CF735" s="6" t="str">
        <f>IF(OR(CC735="",CD735=""),"",SUMIFS('تحميل المصنعيات'!$N:$N,'تحميل المصنعيات'!$F:$F,CD$2,'تحميل المصنعيات'!$D:$D,CB735))</f>
        <v/>
      </c>
      <c r="CG735" s="55" t="str">
        <f t="shared" si="417"/>
        <v/>
      </c>
      <c r="CH735" s="55" t="str">
        <f t="shared" si="418"/>
        <v/>
      </c>
      <c r="CI735" s="129" t="str">
        <f t="shared" si="441"/>
        <v/>
      </c>
      <c r="CK735" s="4" t="s">
        <v>9</v>
      </c>
      <c r="CL735" s="5">
        <v>45900</v>
      </c>
      <c r="CM735" s="6"/>
      <c r="CN735" s="6"/>
      <c r="CO735" s="6" t="str">
        <f t="shared" si="433"/>
        <v/>
      </c>
      <c r="CP735" s="6" t="str">
        <f>IF(OR(CM735="",CN735=""),"",SUMIFS('تحميل المصنعيات'!$N:$N,'تحميل المصنعيات'!$F:$F,CN$2,'تحميل المصنعيات'!$D:$D,CL735))</f>
        <v/>
      </c>
      <c r="CQ735" s="55" t="str">
        <f t="shared" si="419"/>
        <v/>
      </c>
      <c r="CR735" s="55" t="str">
        <f t="shared" si="420"/>
        <v/>
      </c>
      <c r="CS735" s="129" t="str">
        <f t="shared" si="442"/>
        <v/>
      </c>
    </row>
    <row r="736" spans="9:97" x14ac:dyDescent="0.25">
      <c r="I736" s="4" t="s">
        <v>10</v>
      </c>
      <c r="J736" s="5">
        <v>45901</v>
      </c>
      <c r="K736" s="6"/>
      <c r="L736" s="6"/>
      <c r="M736" s="6" t="str">
        <f t="shared" si="421"/>
        <v/>
      </c>
      <c r="N736" s="6" t="str">
        <f>IF(OR(K736="",L736=""),"",SUMIFS('تحميل المصنعيات'!$N:$N,'تحميل المصنعيات'!$F:$F,L$2,'تحميل المصنعيات'!$D:$D,J736))</f>
        <v/>
      </c>
      <c r="O736" s="55" t="str">
        <f t="shared" si="407"/>
        <v/>
      </c>
      <c r="P736" s="55" t="str">
        <f t="shared" si="434"/>
        <v/>
      </c>
      <c r="Q736" s="129" t="str">
        <f t="shared" si="422"/>
        <v/>
      </c>
      <c r="S736" s="4" t="s">
        <v>10</v>
      </c>
      <c r="T736" s="5">
        <v>45901</v>
      </c>
      <c r="U736" s="6"/>
      <c r="V736" s="6"/>
      <c r="W736" s="6" t="str">
        <f t="shared" si="423"/>
        <v/>
      </c>
      <c r="X736" s="6" t="str">
        <f>IF(OR(U736="",V736=""),"",SUMIFS('تحميل المصنعيات'!$N:$N,'تحميل المصنعيات'!$F:$F,V$2,'تحميل المصنعيات'!$D:$D,T736))</f>
        <v/>
      </c>
      <c r="Y736" s="55" t="str">
        <f t="shared" si="408"/>
        <v/>
      </c>
      <c r="Z736" s="55" t="str">
        <f t="shared" si="409"/>
        <v/>
      </c>
      <c r="AA736" s="129" t="str">
        <f t="shared" si="435"/>
        <v/>
      </c>
      <c r="AC736" s="4" t="s">
        <v>10</v>
      </c>
      <c r="AD736" s="5">
        <v>45901</v>
      </c>
      <c r="AE736" s="6"/>
      <c r="AF736" s="6"/>
      <c r="AG736" s="6" t="str">
        <f t="shared" si="424"/>
        <v/>
      </c>
      <c r="AH736" s="6" t="str">
        <f>IF(OR(AE736="",AF736=""),"",SUMIFS('تحميل المصنعيات'!$N:$N,'تحميل المصنعيات'!$F:$F,AF$2,'تحميل المصنعيات'!$D:$D,AD736))</f>
        <v/>
      </c>
      <c r="AI736" s="55" t="str">
        <f t="shared" si="410"/>
        <v/>
      </c>
      <c r="AJ736" s="55" t="str">
        <f t="shared" si="425"/>
        <v/>
      </c>
      <c r="AK736" s="129" t="str">
        <f t="shared" si="436"/>
        <v/>
      </c>
      <c r="AM736" s="4" t="s">
        <v>10</v>
      </c>
      <c r="AN736" s="5">
        <v>45901</v>
      </c>
      <c r="AO736" s="6"/>
      <c r="AP736" s="6"/>
      <c r="AQ736" s="6" t="str">
        <f t="shared" si="426"/>
        <v/>
      </c>
      <c r="AR736" s="6" t="str">
        <f>IF(OR(AO736="",AP736=""),"",SUMIFS('تحميل المصنعيات'!$N:$N,'تحميل المصنعيات'!$F:$F,AP$2,'تحميل المصنعيات'!$D:$D,AN736))</f>
        <v/>
      </c>
      <c r="AS736" s="55" t="str">
        <f t="shared" si="411"/>
        <v/>
      </c>
      <c r="AT736" s="55" t="str">
        <f t="shared" si="412"/>
        <v/>
      </c>
      <c r="AU736" s="129" t="str">
        <f t="shared" si="437"/>
        <v/>
      </c>
      <c r="AW736" s="4" t="s">
        <v>10</v>
      </c>
      <c r="AX736" s="5">
        <v>45901</v>
      </c>
      <c r="AY736" s="6"/>
      <c r="AZ736" s="6"/>
      <c r="BA736" s="6" t="str">
        <f t="shared" si="427"/>
        <v/>
      </c>
      <c r="BB736" s="6" t="str">
        <f>IF(OR(AY736="",AZ736=""),"",SUMIFS('تحميل المصنعيات'!$N:$N,'تحميل المصنعيات'!$F:$F,AZ$2,'تحميل المصنعيات'!$D:$D,AX736))</f>
        <v/>
      </c>
      <c r="BC736" s="55" t="str">
        <f t="shared" si="413"/>
        <v/>
      </c>
      <c r="BD736" s="55" t="str">
        <f t="shared" si="428"/>
        <v/>
      </c>
      <c r="BE736" s="129" t="str">
        <f t="shared" si="438"/>
        <v/>
      </c>
      <c r="BG736" s="4" t="s">
        <v>10</v>
      </c>
      <c r="BH736" s="5">
        <v>45901</v>
      </c>
      <c r="BI736" s="6"/>
      <c r="BJ736" s="6"/>
      <c r="BK736" s="6" t="str">
        <f t="shared" si="429"/>
        <v/>
      </c>
      <c r="BL736" s="6" t="str">
        <f>IF(OR(BI736="",BJ736=""),"",SUMIFS('تحميل المصنعيات'!$N:$N,'تحميل المصنعيات'!$F:$F,BJ$2,'تحميل المصنعيات'!$D:$D,BH736))</f>
        <v/>
      </c>
      <c r="BM736" s="55" t="str">
        <f t="shared" si="414"/>
        <v/>
      </c>
      <c r="BN736" s="55" t="str">
        <f t="shared" si="415"/>
        <v/>
      </c>
      <c r="BO736" s="129" t="str">
        <f t="shared" si="439"/>
        <v/>
      </c>
      <c r="BQ736" s="4" t="s">
        <v>10</v>
      </c>
      <c r="BR736" s="5">
        <v>45901</v>
      </c>
      <c r="BS736" s="6"/>
      <c r="BT736" s="6"/>
      <c r="BU736" s="6" t="str">
        <f t="shared" si="430"/>
        <v/>
      </c>
      <c r="BV736" s="6" t="str">
        <f>IF(OR(BS736="",BT736=""),"",SUMIFS('تحميل المصنعيات'!$N:$N,'تحميل المصنعيات'!$F:$F,BT$2,'تحميل المصنعيات'!$D:$D,BR736))</f>
        <v/>
      </c>
      <c r="BW736" s="55" t="str">
        <f t="shared" si="416"/>
        <v/>
      </c>
      <c r="BX736" s="55" t="str">
        <f t="shared" si="431"/>
        <v/>
      </c>
      <c r="BY736" s="129" t="str">
        <f t="shared" si="440"/>
        <v/>
      </c>
      <c r="CA736" s="4" t="s">
        <v>10</v>
      </c>
      <c r="CB736" s="5">
        <v>45901</v>
      </c>
      <c r="CC736" s="6"/>
      <c r="CD736" s="6"/>
      <c r="CE736" s="6" t="str">
        <f t="shared" si="432"/>
        <v/>
      </c>
      <c r="CF736" s="6" t="str">
        <f>IF(OR(CC736="",CD736=""),"",SUMIFS('تحميل المصنعيات'!$N:$N,'تحميل المصنعيات'!$F:$F,CD$2,'تحميل المصنعيات'!$D:$D,CB736))</f>
        <v/>
      </c>
      <c r="CG736" s="55" t="str">
        <f t="shared" si="417"/>
        <v/>
      </c>
      <c r="CH736" s="55" t="str">
        <f t="shared" si="418"/>
        <v/>
      </c>
      <c r="CI736" s="129" t="str">
        <f t="shared" si="441"/>
        <v/>
      </c>
      <c r="CK736" s="4" t="s">
        <v>10</v>
      </c>
      <c r="CL736" s="5">
        <v>45901</v>
      </c>
      <c r="CM736" s="6"/>
      <c r="CN736" s="6"/>
      <c r="CO736" s="6" t="str">
        <f t="shared" si="433"/>
        <v/>
      </c>
      <c r="CP736" s="6" t="str">
        <f>IF(OR(CM736="",CN736=""),"",SUMIFS('تحميل المصنعيات'!$N:$N,'تحميل المصنعيات'!$F:$F,CN$2,'تحميل المصنعيات'!$D:$D,CL736))</f>
        <v/>
      </c>
      <c r="CQ736" s="55" t="str">
        <f t="shared" si="419"/>
        <v/>
      </c>
      <c r="CR736" s="55" t="str">
        <f t="shared" si="420"/>
        <v/>
      </c>
      <c r="CS736" s="129" t="str">
        <f t="shared" si="442"/>
        <v/>
      </c>
    </row>
    <row r="737" spans="9:97" x14ac:dyDescent="0.25">
      <c r="I737" s="4" t="s">
        <v>11</v>
      </c>
      <c r="J737" s="5">
        <v>45902</v>
      </c>
      <c r="K737" s="6"/>
      <c r="L737" s="6"/>
      <c r="M737" s="6" t="str">
        <f t="shared" si="421"/>
        <v/>
      </c>
      <c r="N737" s="6" t="str">
        <f>IF(OR(K737="",L737=""),"",SUMIFS('تحميل المصنعيات'!$N:$N,'تحميل المصنعيات'!$F:$F,L$2,'تحميل المصنعيات'!$D:$D,J737))</f>
        <v/>
      </c>
      <c r="O737" s="55" t="str">
        <f t="shared" si="407"/>
        <v/>
      </c>
      <c r="P737" s="55" t="str">
        <f t="shared" si="434"/>
        <v/>
      </c>
      <c r="Q737" s="129" t="str">
        <f t="shared" si="422"/>
        <v/>
      </c>
      <c r="S737" s="4" t="s">
        <v>11</v>
      </c>
      <c r="T737" s="5">
        <v>45902</v>
      </c>
      <c r="U737" s="6"/>
      <c r="V737" s="6"/>
      <c r="W737" s="6" t="str">
        <f t="shared" si="423"/>
        <v/>
      </c>
      <c r="X737" s="6" t="str">
        <f>IF(OR(U737="",V737=""),"",SUMIFS('تحميل المصنعيات'!$N:$N,'تحميل المصنعيات'!$F:$F,V$2,'تحميل المصنعيات'!$D:$D,T737))</f>
        <v/>
      </c>
      <c r="Y737" s="55" t="str">
        <f t="shared" si="408"/>
        <v/>
      </c>
      <c r="Z737" s="55" t="str">
        <f t="shared" si="409"/>
        <v/>
      </c>
      <c r="AA737" s="129" t="str">
        <f t="shared" si="435"/>
        <v/>
      </c>
      <c r="AC737" s="4" t="s">
        <v>11</v>
      </c>
      <c r="AD737" s="5">
        <v>45902</v>
      </c>
      <c r="AE737" s="6"/>
      <c r="AF737" s="6"/>
      <c r="AG737" s="6" t="str">
        <f t="shared" si="424"/>
        <v/>
      </c>
      <c r="AH737" s="6" t="str">
        <f>IF(OR(AE737="",AF737=""),"",SUMIFS('تحميل المصنعيات'!$N:$N,'تحميل المصنعيات'!$F:$F,AF$2,'تحميل المصنعيات'!$D:$D,AD737))</f>
        <v/>
      </c>
      <c r="AI737" s="55" t="str">
        <f t="shared" si="410"/>
        <v/>
      </c>
      <c r="AJ737" s="55" t="str">
        <f t="shared" si="425"/>
        <v/>
      </c>
      <c r="AK737" s="129" t="str">
        <f t="shared" si="436"/>
        <v/>
      </c>
      <c r="AM737" s="4" t="s">
        <v>11</v>
      </c>
      <c r="AN737" s="5">
        <v>45902</v>
      </c>
      <c r="AO737" s="6"/>
      <c r="AP737" s="6"/>
      <c r="AQ737" s="6" t="str">
        <f t="shared" si="426"/>
        <v/>
      </c>
      <c r="AR737" s="6" t="str">
        <f>IF(OR(AO737="",AP737=""),"",SUMIFS('تحميل المصنعيات'!$N:$N,'تحميل المصنعيات'!$F:$F,AP$2,'تحميل المصنعيات'!$D:$D,AN737))</f>
        <v/>
      </c>
      <c r="AS737" s="55" t="str">
        <f t="shared" si="411"/>
        <v/>
      </c>
      <c r="AT737" s="55" t="str">
        <f t="shared" si="412"/>
        <v/>
      </c>
      <c r="AU737" s="129" t="str">
        <f t="shared" si="437"/>
        <v/>
      </c>
      <c r="AW737" s="4" t="s">
        <v>11</v>
      </c>
      <c r="AX737" s="5">
        <v>45902</v>
      </c>
      <c r="AY737" s="6"/>
      <c r="AZ737" s="6"/>
      <c r="BA737" s="6" t="str">
        <f t="shared" si="427"/>
        <v/>
      </c>
      <c r="BB737" s="6" t="str">
        <f>IF(OR(AY737="",AZ737=""),"",SUMIFS('تحميل المصنعيات'!$N:$N,'تحميل المصنعيات'!$F:$F,AZ$2,'تحميل المصنعيات'!$D:$D,AX737))</f>
        <v/>
      </c>
      <c r="BC737" s="55" t="str">
        <f t="shared" si="413"/>
        <v/>
      </c>
      <c r="BD737" s="55" t="str">
        <f t="shared" si="428"/>
        <v/>
      </c>
      <c r="BE737" s="129" t="str">
        <f t="shared" si="438"/>
        <v/>
      </c>
      <c r="BG737" s="4" t="s">
        <v>11</v>
      </c>
      <c r="BH737" s="5">
        <v>45902</v>
      </c>
      <c r="BI737" s="6"/>
      <c r="BJ737" s="6"/>
      <c r="BK737" s="6" t="str">
        <f t="shared" si="429"/>
        <v/>
      </c>
      <c r="BL737" s="6" t="str">
        <f>IF(OR(BI737="",BJ737=""),"",SUMIFS('تحميل المصنعيات'!$N:$N,'تحميل المصنعيات'!$F:$F,BJ$2,'تحميل المصنعيات'!$D:$D,BH737))</f>
        <v/>
      </c>
      <c r="BM737" s="55" t="str">
        <f t="shared" si="414"/>
        <v/>
      </c>
      <c r="BN737" s="55" t="str">
        <f t="shared" si="415"/>
        <v/>
      </c>
      <c r="BO737" s="129" t="str">
        <f t="shared" si="439"/>
        <v/>
      </c>
      <c r="BQ737" s="4" t="s">
        <v>11</v>
      </c>
      <c r="BR737" s="5">
        <v>45902</v>
      </c>
      <c r="BS737" s="6"/>
      <c r="BT737" s="6"/>
      <c r="BU737" s="6" t="str">
        <f t="shared" si="430"/>
        <v/>
      </c>
      <c r="BV737" s="6" t="str">
        <f>IF(OR(BS737="",BT737=""),"",SUMIFS('تحميل المصنعيات'!$N:$N,'تحميل المصنعيات'!$F:$F,BT$2,'تحميل المصنعيات'!$D:$D,BR737))</f>
        <v/>
      </c>
      <c r="BW737" s="55" t="str">
        <f t="shared" si="416"/>
        <v/>
      </c>
      <c r="BX737" s="55" t="str">
        <f t="shared" si="431"/>
        <v/>
      </c>
      <c r="BY737" s="129" t="str">
        <f t="shared" si="440"/>
        <v/>
      </c>
      <c r="CA737" s="4" t="s">
        <v>11</v>
      </c>
      <c r="CB737" s="5">
        <v>45902</v>
      </c>
      <c r="CC737" s="6"/>
      <c r="CD737" s="6"/>
      <c r="CE737" s="6" t="str">
        <f t="shared" si="432"/>
        <v/>
      </c>
      <c r="CF737" s="6" t="str">
        <f>IF(OR(CC737="",CD737=""),"",SUMIFS('تحميل المصنعيات'!$N:$N,'تحميل المصنعيات'!$F:$F,CD$2,'تحميل المصنعيات'!$D:$D,CB737))</f>
        <v/>
      </c>
      <c r="CG737" s="55" t="str">
        <f t="shared" si="417"/>
        <v/>
      </c>
      <c r="CH737" s="55" t="str">
        <f t="shared" si="418"/>
        <v/>
      </c>
      <c r="CI737" s="129" t="str">
        <f t="shared" si="441"/>
        <v/>
      </c>
      <c r="CK737" s="4" t="s">
        <v>11</v>
      </c>
      <c r="CL737" s="5">
        <v>45902</v>
      </c>
      <c r="CM737" s="6"/>
      <c r="CN737" s="6"/>
      <c r="CO737" s="6" t="str">
        <f t="shared" si="433"/>
        <v/>
      </c>
      <c r="CP737" s="6" t="str">
        <f>IF(OR(CM737="",CN737=""),"",SUMIFS('تحميل المصنعيات'!$N:$N,'تحميل المصنعيات'!$F:$F,CN$2,'تحميل المصنعيات'!$D:$D,CL737))</f>
        <v/>
      </c>
      <c r="CQ737" s="55" t="str">
        <f t="shared" si="419"/>
        <v/>
      </c>
      <c r="CR737" s="55" t="str">
        <f t="shared" si="420"/>
        <v/>
      </c>
      <c r="CS737" s="129" t="str">
        <f t="shared" si="442"/>
        <v/>
      </c>
    </row>
    <row r="738" spans="9:97" x14ac:dyDescent="0.25">
      <c r="I738" s="4" t="s">
        <v>12</v>
      </c>
      <c r="J738" s="5">
        <v>45903</v>
      </c>
      <c r="K738" s="6"/>
      <c r="L738" s="6"/>
      <c r="M738" s="6" t="str">
        <f t="shared" si="421"/>
        <v/>
      </c>
      <c r="N738" s="6" t="str">
        <f>IF(OR(K738="",L738=""),"",SUMIFS('تحميل المصنعيات'!$N:$N,'تحميل المصنعيات'!$F:$F,L$2,'تحميل المصنعيات'!$D:$D,J738))</f>
        <v/>
      </c>
      <c r="O738" s="55" t="str">
        <f t="shared" si="407"/>
        <v/>
      </c>
      <c r="P738" s="55" t="str">
        <f t="shared" si="434"/>
        <v/>
      </c>
      <c r="Q738" s="129" t="str">
        <f t="shared" si="422"/>
        <v/>
      </c>
      <c r="S738" s="4" t="s">
        <v>12</v>
      </c>
      <c r="T738" s="5">
        <v>45903</v>
      </c>
      <c r="U738" s="6"/>
      <c r="V738" s="6"/>
      <c r="W738" s="6" t="str">
        <f t="shared" si="423"/>
        <v/>
      </c>
      <c r="X738" s="6" t="str">
        <f>IF(OR(U738="",V738=""),"",SUMIFS('تحميل المصنعيات'!$N:$N,'تحميل المصنعيات'!$F:$F,V$2,'تحميل المصنعيات'!$D:$D,T738))</f>
        <v/>
      </c>
      <c r="Y738" s="55" t="str">
        <f t="shared" si="408"/>
        <v/>
      </c>
      <c r="Z738" s="55" t="str">
        <f t="shared" si="409"/>
        <v/>
      </c>
      <c r="AA738" s="129" t="str">
        <f t="shared" si="435"/>
        <v/>
      </c>
      <c r="AC738" s="4" t="s">
        <v>12</v>
      </c>
      <c r="AD738" s="5">
        <v>45903</v>
      </c>
      <c r="AE738" s="6"/>
      <c r="AF738" s="6"/>
      <c r="AG738" s="6" t="str">
        <f t="shared" si="424"/>
        <v/>
      </c>
      <c r="AH738" s="6" t="str">
        <f>IF(OR(AE738="",AF738=""),"",SUMIFS('تحميل المصنعيات'!$N:$N,'تحميل المصنعيات'!$F:$F,AF$2,'تحميل المصنعيات'!$D:$D,AD738))</f>
        <v/>
      </c>
      <c r="AI738" s="55" t="str">
        <f t="shared" si="410"/>
        <v/>
      </c>
      <c r="AJ738" s="55" t="str">
        <f t="shared" si="425"/>
        <v/>
      </c>
      <c r="AK738" s="129" t="str">
        <f t="shared" si="436"/>
        <v/>
      </c>
      <c r="AM738" s="4" t="s">
        <v>12</v>
      </c>
      <c r="AN738" s="5">
        <v>45903</v>
      </c>
      <c r="AO738" s="6"/>
      <c r="AP738" s="6"/>
      <c r="AQ738" s="6" t="str">
        <f t="shared" si="426"/>
        <v/>
      </c>
      <c r="AR738" s="6" t="str">
        <f>IF(OR(AO738="",AP738=""),"",SUMIFS('تحميل المصنعيات'!$N:$N,'تحميل المصنعيات'!$F:$F,AP$2,'تحميل المصنعيات'!$D:$D,AN738))</f>
        <v/>
      </c>
      <c r="AS738" s="55" t="str">
        <f t="shared" si="411"/>
        <v/>
      </c>
      <c r="AT738" s="55" t="str">
        <f t="shared" si="412"/>
        <v/>
      </c>
      <c r="AU738" s="129" t="str">
        <f t="shared" si="437"/>
        <v/>
      </c>
      <c r="AW738" s="4" t="s">
        <v>12</v>
      </c>
      <c r="AX738" s="5">
        <v>45903</v>
      </c>
      <c r="AY738" s="6"/>
      <c r="AZ738" s="6"/>
      <c r="BA738" s="6" t="str">
        <f t="shared" si="427"/>
        <v/>
      </c>
      <c r="BB738" s="6" t="str">
        <f>IF(OR(AY738="",AZ738=""),"",SUMIFS('تحميل المصنعيات'!$N:$N,'تحميل المصنعيات'!$F:$F,AZ$2,'تحميل المصنعيات'!$D:$D,AX738))</f>
        <v/>
      </c>
      <c r="BC738" s="55" t="str">
        <f t="shared" si="413"/>
        <v/>
      </c>
      <c r="BD738" s="55" t="str">
        <f t="shared" si="428"/>
        <v/>
      </c>
      <c r="BE738" s="129" t="str">
        <f t="shared" si="438"/>
        <v/>
      </c>
      <c r="BG738" s="4" t="s">
        <v>12</v>
      </c>
      <c r="BH738" s="5">
        <v>45903</v>
      </c>
      <c r="BI738" s="6"/>
      <c r="BJ738" s="6"/>
      <c r="BK738" s="6" t="str">
        <f t="shared" si="429"/>
        <v/>
      </c>
      <c r="BL738" s="6" t="str">
        <f>IF(OR(BI738="",BJ738=""),"",SUMIFS('تحميل المصنعيات'!$N:$N,'تحميل المصنعيات'!$F:$F,BJ$2,'تحميل المصنعيات'!$D:$D,BH738))</f>
        <v/>
      </c>
      <c r="BM738" s="55" t="str">
        <f t="shared" si="414"/>
        <v/>
      </c>
      <c r="BN738" s="55" t="str">
        <f t="shared" si="415"/>
        <v/>
      </c>
      <c r="BO738" s="129" t="str">
        <f t="shared" si="439"/>
        <v/>
      </c>
      <c r="BQ738" s="4" t="s">
        <v>12</v>
      </c>
      <c r="BR738" s="5">
        <v>45903</v>
      </c>
      <c r="BS738" s="6"/>
      <c r="BT738" s="6"/>
      <c r="BU738" s="6" t="str">
        <f t="shared" si="430"/>
        <v/>
      </c>
      <c r="BV738" s="6" t="str">
        <f>IF(OR(BS738="",BT738=""),"",SUMIFS('تحميل المصنعيات'!$N:$N,'تحميل المصنعيات'!$F:$F,BT$2,'تحميل المصنعيات'!$D:$D,BR738))</f>
        <v/>
      </c>
      <c r="BW738" s="55" t="str">
        <f t="shared" si="416"/>
        <v/>
      </c>
      <c r="BX738" s="55" t="str">
        <f t="shared" si="431"/>
        <v/>
      </c>
      <c r="BY738" s="129" t="str">
        <f t="shared" si="440"/>
        <v/>
      </c>
      <c r="CA738" s="4" t="s">
        <v>12</v>
      </c>
      <c r="CB738" s="5">
        <v>45903</v>
      </c>
      <c r="CC738" s="6"/>
      <c r="CD738" s="6"/>
      <c r="CE738" s="6" t="str">
        <f t="shared" si="432"/>
        <v/>
      </c>
      <c r="CF738" s="6" t="str">
        <f>IF(OR(CC738="",CD738=""),"",SUMIFS('تحميل المصنعيات'!$N:$N,'تحميل المصنعيات'!$F:$F,CD$2,'تحميل المصنعيات'!$D:$D,CB738))</f>
        <v/>
      </c>
      <c r="CG738" s="55" t="str">
        <f t="shared" si="417"/>
        <v/>
      </c>
      <c r="CH738" s="55" t="str">
        <f t="shared" si="418"/>
        <v/>
      </c>
      <c r="CI738" s="129" t="str">
        <f t="shared" si="441"/>
        <v/>
      </c>
      <c r="CK738" s="4" t="s">
        <v>12</v>
      </c>
      <c r="CL738" s="5">
        <v>45903</v>
      </c>
      <c r="CM738" s="6"/>
      <c r="CN738" s="6"/>
      <c r="CO738" s="6" t="str">
        <f t="shared" si="433"/>
        <v/>
      </c>
      <c r="CP738" s="6" t="str">
        <f>IF(OR(CM738="",CN738=""),"",SUMIFS('تحميل المصنعيات'!$N:$N,'تحميل المصنعيات'!$F:$F,CN$2,'تحميل المصنعيات'!$D:$D,CL738))</f>
        <v/>
      </c>
      <c r="CQ738" s="55" t="str">
        <f t="shared" si="419"/>
        <v/>
      </c>
      <c r="CR738" s="55" t="str">
        <f t="shared" si="420"/>
        <v/>
      </c>
      <c r="CS738" s="129" t="str">
        <f t="shared" si="442"/>
        <v/>
      </c>
    </row>
    <row r="739" spans="9:97" x14ac:dyDescent="0.25">
      <c r="I739" s="4" t="s">
        <v>13</v>
      </c>
      <c r="J739" s="5">
        <v>45904</v>
      </c>
      <c r="K739" s="6"/>
      <c r="L739" s="6"/>
      <c r="M739" s="6" t="str">
        <f t="shared" si="421"/>
        <v/>
      </c>
      <c r="N739" s="6" t="str">
        <f>IF(OR(K739="",L739=""),"",SUMIFS('تحميل المصنعيات'!$N:$N,'تحميل المصنعيات'!$F:$F,L$2,'تحميل المصنعيات'!$D:$D,J739))</f>
        <v/>
      </c>
      <c r="O739" s="55" t="str">
        <f t="shared" si="407"/>
        <v/>
      </c>
      <c r="P739" s="55" t="str">
        <f t="shared" si="434"/>
        <v/>
      </c>
      <c r="Q739" s="129" t="str">
        <f t="shared" si="422"/>
        <v/>
      </c>
      <c r="S739" s="4" t="s">
        <v>13</v>
      </c>
      <c r="T739" s="5">
        <v>45904</v>
      </c>
      <c r="U739" s="6"/>
      <c r="V739" s="6"/>
      <c r="W739" s="6" t="str">
        <f t="shared" si="423"/>
        <v/>
      </c>
      <c r="X739" s="6" t="str">
        <f>IF(OR(U739="",V739=""),"",SUMIFS('تحميل المصنعيات'!$N:$N,'تحميل المصنعيات'!$F:$F,V$2,'تحميل المصنعيات'!$D:$D,T739))</f>
        <v/>
      </c>
      <c r="Y739" s="55" t="str">
        <f t="shared" si="408"/>
        <v/>
      </c>
      <c r="Z739" s="55" t="str">
        <f t="shared" si="409"/>
        <v/>
      </c>
      <c r="AA739" s="129" t="str">
        <f t="shared" si="435"/>
        <v/>
      </c>
      <c r="AC739" s="4" t="s">
        <v>13</v>
      </c>
      <c r="AD739" s="5">
        <v>45904</v>
      </c>
      <c r="AE739" s="6"/>
      <c r="AF739" s="6"/>
      <c r="AG739" s="6" t="str">
        <f t="shared" si="424"/>
        <v/>
      </c>
      <c r="AH739" s="6" t="str">
        <f>IF(OR(AE739="",AF739=""),"",SUMIFS('تحميل المصنعيات'!$N:$N,'تحميل المصنعيات'!$F:$F,AF$2,'تحميل المصنعيات'!$D:$D,AD739))</f>
        <v/>
      </c>
      <c r="AI739" s="55" t="str">
        <f t="shared" si="410"/>
        <v/>
      </c>
      <c r="AJ739" s="55" t="str">
        <f t="shared" si="425"/>
        <v/>
      </c>
      <c r="AK739" s="129" t="str">
        <f t="shared" si="436"/>
        <v/>
      </c>
      <c r="AM739" s="4" t="s">
        <v>13</v>
      </c>
      <c r="AN739" s="5">
        <v>45904</v>
      </c>
      <c r="AO739" s="6"/>
      <c r="AP739" s="6"/>
      <c r="AQ739" s="6" t="str">
        <f t="shared" si="426"/>
        <v/>
      </c>
      <c r="AR739" s="6" t="str">
        <f>IF(OR(AO739="",AP739=""),"",SUMIFS('تحميل المصنعيات'!$N:$N,'تحميل المصنعيات'!$F:$F,AP$2,'تحميل المصنعيات'!$D:$D,AN739))</f>
        <v/>
      </c>
      <c r="AS739" s="55" t="str">
        <f t="shared" si="411"/>
        <v/>
      </c>
      <c r="AT739" s="55" t="str">
        <f t="shared" si="412"/>
        <v/>
      </c>
      <c r="AU739" s="129" t="str">
        <f t="shared" si="437"/>
        <v/>
      </c>
      <c r="AW739" s="4" t="s">
        <v>13</v>
      </c>
      <c r="AX739" s="5">
        <v>45904</v>
      </c>
      <c r="AY739" s="6"/>
      <c r="AZ739" s="6"/>
      <c r="BA739" s="6" t="str">
        <f t="shared" si="427"/>
        <v/>
      </c>
      <c r="BB739" s="6" t="str">
        <f>IF(OR(AY739="",AZ739=""),"",SUMIFS('تحميل المصنعيات'!$N:$N,'تحميل المصنعيات'!$F:$F,AZ$2,'تحميل المصنعيات'!$D:$D,AX739))</f>
        <v/>
      </c>
      <c r="BC739" s="55" t="str">
        <f t="shared" si="413"/>
        <v/>
      </c>
      <c r="BD739" s="55" t="str">
        <f t="shared" si="428"/>
        <v/>
      </c>
      <c r="BE739" s="129" t="str">
        <f t="shared" si="438"/>
        <v/>
      </c>
      <c r="BG739" s="4" t="s">
        <v>13</v>
      </c>
      <c r="BH739" s="5">
        <v>45904</v>
      </c>
      <c r="BI739" s="6"/>
      <c r="BJ739" s="6"/>
      <c r="BK739" s="6" t="str">
        <f t="shared" si="429"/>
        <v/>
      </c>
      <c r="BL739" s="6" t="str">
        <f>IF(OR(BI739="",BJ739=""),"",SUMIFS('تحميل المصنعيات'!$N:$N,'تحميل المصنعيات'!$F:$F,BJ$2,'تحميل المصنعيات'!$D:$D,BH739))</f>
        <v/>
      </c>
      <c r="BM739" s="55" t="str">
        <f t="shared" si="414"/>
        <v/>
      </c>
      <c r="BN739" s="55" t="str">
        <f t="shared" si="415"/>
        <v/>
      </c>
      <c r="BO739" s="129" t="str">
        <f t="shared" si="439"/>
        <v/>
      </c>
      <c r="BQ739" s="4" t="s">
        <v>13</v>
      </c>
      <c r="BR739" s="5">
        <v>45904</v>
      </c>
      <c r="BS739" s="6"/>
      <c r="BT739" s="6"/>
      <c r="BU739" s="6" t="str">
        <f t="shared" si="430"/>
        <v/>
      </c>
      <c r="BV739" s="6" t="str">
        <f>IF(OR(BS739="",BT739=""),"",SUMIFS('تحميل المصنعيات'!$N:$N,'تحميل المصنعيات'!$F:$F,BT$2,'تحميل المصنعيات'!$D:$D,BR739))</f>
        <v/>
      </c>
      <c r="BW739" s="55" t="str">
        <f t="shared" si="416"/>
        <v/>
      </c>
      <c r="BX739" s="55" t="str">
        <f t="shared" si="431"/>
        <v/>
      </c>
      <c r="BY739" s="129" t="str">
        <f t="shared" si="440"/>
        <v/>
      </c>
      <c r="CA739" s="4" t="s">
        <v>13</v>
      </c>
      <c r="CB739" s="5">
        <v>45904</v>
      </c>
      <c r="CC739" s="6"/>
      <c r="CD739" s="6"/>
      <c r="CE739" s="6" t="str">
        <f t="shared" si="432"/>
        <v/>
      </c>
      <c r="CF739" s="6" t="str">
        <f>IF(OR(CC739="",CD739=""),"",SUMIFS('تحميل المصنعيات'!$N:$N,'تحميل المصنعيات'!$F:$F,CD$2,'تحميل المصنعيات'!$D:$D,CB739))</f>
        <v/>
      </c>
      <c r="CG739" s="55" t="str">
        <f t="shared" si="417"/>
        <v/>
      </c>
      <c r="CH739" s="55" t="str">
        <f t="shared" si="418"/>
        <v/>
      </c>
      <c r="CI739" s="129" t="str">
        <f t="shared" si="441"/>
        <v/>
      </c>
      <c r="CK739" s="4" t="s">
        <v>13</v>
      </c>
      <c r="CL739" s="5">
        <v>45904</v>
      </c>
      <c r="CM739" s="6"/>
      <c r="CN739" s="6"/>
      <c r="CO739" s="6" t="str">
        <f t="shared" si="433"/>
        <v/>
      </c>
      <c r="CP739" s="6" t="str">
        <f>IF(OR(CM739="",CN739=""),"",SUMIFS('تحميل المصنعيات'!$N:$N,'تحميل المصنعيات'!$F:$F,CN$2,'تحميل المصنعيات'!$D:$D,CL739))</f>
        <v/>
      </c>
      <c r="CQ739" s="55" t="str">
        <f t="shared" si="419"/>
        <v/>
      </c>
      <c r="CR739" s="55" t="str">
        <f t="shared" si="420"/>
        <v/>
      </c>
      <c r="CS739" s="129" t="str">
        <f t="shared" si="442"/>
        <v/>
      </c>
    </row>
    <row r="740" spans="9:97" x14ac:dyDescent="0.25">
      <c r="I740" s="132" t="s">
        <v>30</v>
      </c>
      <c r="J740" s="133">
        <v>45905</v>
      </c>
      <c r="K740" s="134"/>
      <c r="L740" s="134"/>
      <c r="M740" s="134" t="str">
        <f t="shared" si="421"/>
        <v/>
      </c>
      <c r="N740" s="134" t="str">
        <f>IF(OR(K740="",L740=""),"",SUMIFS('تحميل المصنعيات'!$N:$N,'تحميل المصنعيات'!$F:$F,L$2,'تحميل المصنعيات'!$D:$D,J740))</f>
        <v/>
      </c>
      <c r="O740" s="135" t="str">
        <f t="shared" si="407"/>
        <v/>
      </c>
      <c r="P740" s="135" t="str">
        <f t="shared" si="434"/>
        <v/>
      </c>
      <c r="Q740" s="132" t="str">
        <f t="shared" si="422"/>
        <v/>
      </c>
      <c r="S740" s="132" t="s">
        <v>30</v>
      </c>
      <c r="T740" s="133">
        <v>45905</v>
      </c>
      <c r="U740" s="134"/>
      <c r="V740" s="134"/>
      <c r="W740" s="134" t="str">
        <f t="shared" si="423"/>
        <v/>
      </c>
      <c r="X740" s="134" t="str">
        <f>IF(OR(U740="",V740=""),"",SUMIFS('تحميل المصنعيات'!$N:$N,'تحميل المصنعيات'!$F:$F,V$2,'تحميل المصنعيات'!$D:$D,T740))</f>
        <v/>
      </c>
      <c r="Y740" s="135" t="str">
        <f t="shared" si="408"/>
        <v/>
      </c>
      <c r="Z740" s="135" t="str">
        <f t="shared" si="409"/>
        <v/>
      </c>
      <c r="AA740" s="132" t="str">
        <f t="shared" si="435"/>
        <v/>
      </c>
      <c r="AC740" s="132" t="s">
        <v>30</v>
      </c>
      <c r="AD740" s="133">
        <v>45905</v>
      </c>
      <c r="AE740" s="134"/>
      <c r="AF740" s="134"/>
      <c r="AG740" s="134" t="str">
        <f t="shared" si="424"/>
        <v/>
      </c>
      <c r="AH740" s="134" t="str">
        <f>IF(OR(AE740="",AF740=""),"",SUMIFS('تحميل المصنعيات'!$N:$N,'تحميل المصنعيات'!$F:$F,AF$2,'تحميل المصنعيات'!$D:$D,AD740))</f>
        <v/>
      </c>
      <c r="AI740" s="135" t="str">
        <f t="shared" si="410"/>
        <v/>
      </c>
      <c r="AJ740" s="135" t="str">
        <f t="shared" si="425"/>
        <v/>
      </c>
      <c r="AK740" s="132" t="str">
        <f t="shared" si="436"/>
        <v/>
      </c>
      <c r="AM740" s="132" t="s">
        <v>30</v>
      </c>
      <c r="AN740" s="133">
        <v>45905</v>
      </c>
      <c r="AO740" s="134"/>
      <c r="AP740" s="134"/>
      <c r="AQ740" s="134" t="str">
        <f t="shared" si="426"/>
        <v/>
      </c>
      <c r="AR740" s="134" t="str">
        <f>IF(OR(AO740="",AP740=""),"",SUMIFS('تحميل المصنعيات'!$N:$N,'تحميل المصنعيات'!$F:$F,AP$2,'تحميل المصنعيات'!$D:$D,AN740))</f>
        <v/>
      </c>
      <c r="AS740" s="135" t="str">
        <f t="shared" si="411"/>
        <v/>
      </c>
      <c r="AT740" s="135" t="str">
        <f t="shared" si="412"/>
        <v/>
      </c>
      <c r="AU740" s="132" t="str">
        <f t="shared" si="437"/>
        <v/>
      </c>
      <c r="AW740" s="132" t="s">
        <v>30</v>
      </c>
      <c r="AX740" s="133">
        <v>45905</v>
      </c>
      <c r="AY740" s="134"/>
      <c r="AZ740" s="134"/>
      <c r="BA740" s="134" t="str">
        <f t="shared" si="427"/>
        <v/>
      </c>
      <c r="BB740" s="134" t="str">
        <f>IF(OR(AY740="",AZ740=""),"",SUMIFS('تحميل المصنعيات'!$N:$N,'تحميل المصنعيات'!$F:$F,AZ$2,'تحميل المصنعيات'!$D:$D,AX740))</f>
        <v/>
      </c>
      <c r="BC740" s="135" t="str">
        <f t="shared" si="413"/>
        <v/>
      </c>
      <c r="BD740" s="135" t="str">
        <f t="shared" si="428"/>
        <v/>
      </c>
      <c r="BE740" s="132" t="str">
        <f t="shared" si="438"/>
        <v/>
      </c>
      <c r="BG740" s="132" t="s">
        <v>30</v>
      </c>
      <c r="BH740" s="133">
        <v>45905</v>
      </c>
      <c r="BI740" s="134"/>
      <c r="BJ740" s="134"/>
      <c r="BK740" s="134" t="str">
        <f t="shared" si="429"/>
        <v/>
      </c>
      <c r="BL740" s="134" t="str">
        <f>IF(OR(BI740="",BJ740=""),"",SUMIFS('تحميل المصنعيات'!$N:$N,'تحميل المصنعيات'!$F:$F,BJ$2,'تحميل المصنعيات'!$D:$D,BH740))</f>
        <v/>
      </c>
      <c r="BM740" s="135" t="str">
        <f t="shared" si="414"/>
        <v/>
      </c>
      <c r="BN740" s="135" t="str">
        <f t="shared" si="415"/>
        <v/>
      </c>
      <c r="BO740" s="132" t="str">
        <f t="shared" si="439"/>
        <v/>
      </c>
      <c r="BQ740" s="132" t="s">
        <v>30</v>
      </c>
      <c r="BR740" s="133">
        <v>45905</v>
      </c>
      <c r="BS740" s="134"/>
      <c r="BT740" s="134"/>
      <c r="BU740" s="134" t="str">
        <f t="shared" si="430"/>
        <v/>
      </c>
      <c r="BV740" s="134" t="str">
        <f>IF(OR(BS740="",BT740=""),"",SUMIFS('تحميل المصنعيات'!$N:$N,'تحميل المصنعيات'!$F:$F,BT$2,'تحميل المصنعيات'!$D:$D,BR740))</f>
        <v/>
      </c>
      <c r="BW740" s="135" t="str">
        <f t="shared" si="416"/>
        <v/>
      </c>
      <c r="BX740" s="135" t="str">
        <f t="shared" si="431"/>
        <v/>
      </c>
      <c r="BY740" s="132" t="str">
        <f t="shared" si="440"/>
        <v/>
      </c>
      <c r="CA740" s="132" t="s">
        <v>30</v>
      </c>
      <c r="CB740" s="133">
        <v>45905</v>
      </c>
      <c r="CC740" s="134"/>
      <c r="CD740" s="134"/>
      <c r="CE740" s="134" t="str">
        <f t="shared" si="432"/>
        <v/>
      </c>
      <c r="CF740" s="134" t="str">
        <f>IF(OR(CC740="",CD740=""),"",SUMIFS('تحميل المصنعيات'!$N:$N,'تحميل المصنعيات'!$F:$F,CD$2,'تحميل المصنعيات'!$D:$D,CB740))</f>
        <v/>
      </c>
      <c r="CG740" s="135" t="str">
        <f t="shared" si="417"/>
        <v/>
      </c>
      <c r="CH740" s="135" t="str">
        <f t="shared" si="418"/>
        <v/>
      </c>
      <c r="CI740" s="132" t="str">
        <f t="shared" si="441"/>
        <v/>
      </c>
      <c r="CK740" s="132" t="s">
        <v>30</v>
      </c>
      <c r="CL740" s="133">
        <v>45905</v>
      </c>
      <c r="CM740" s="134"/>
      <c r="CN740" s="134"/>
      <c r="CO740" s="134" t="str">
        <f t="shared" si="433"/>
        <v/>
      </c>
      <c r="CP740" s="134" t="str">
        <f>IF(OR(CM740="",CN740=""),"",SUMIFS('تحميل المصنعيات'!$N:$N,'تحميل المصنعيات'!$F:$F,CN$2,'تحميل المصنعيات'!$D:$D,CL740))</f>
        <v/>
      </c>
      <c r="CQ740" s="135" t="str">
        <f t="shared" si="419"/>
        <v/>
      </c>
      <c r="CR740" s="135" t="str">
        <f t="shared" si="420"/>
        <v/>
      </c>
      <c r="CS740" s="132" t="str">
        <f t="shared" si="442"/>
        <v/>
      </c>
    </row>
    <row r="741" spans="9:97" x14ac:dyDescent="0.25">
      <c r="I741" s="4" t="s">
        <v>8</v>
      </c>
      <c r="J741" s="5">
        <v>45906</v>
      </c>
      <c r="K741" s="6"/>
      <c r="L741" s="6"/>
      <c r="M741" s="6" t="str">
        <f t="shared" si="421"/>
        <v/>
      </c>
      <c r="N741" s="6" t="str">
        <f>IF(OR(K741="",L741=""),"",SUMIFS('تحميل المصنعيات'!$N:$N,'تحميل المصنعيات'!$F:$F,L$2,'تحميل المصنعيات'!$D:$D,J741))</f>
        <v/>
      </c>
      <c r="O741" s="55" t="str">
        <f t="shared" si="407"/>
        <v/>
      </c>
      <c r="P741" s="55" t="str">
        <f t="shared" si="434"/>
        <v/>
      </c>
      <c r="Q741" s="129" t="str">
        <f t="shared" si="422"/>
        <v/>
      </c>
      <c r="S741" s="4" t="s">
        <v>8</v>
      </c>
      <c r="T741" s="5">
        <v>45906</v>
      </c>
      <c r="U741" s="6"/>
      <c r="V741" s="6"/>
      <c r="W741" s="6" t="str">
        <f t="shared" si="423"/>
        <v/>
      </c>
      <c r="X741" s="6" t="str">
        <f>IF(OR(U741="",V741=""),"",SUMIFS('تحميل المصنعيات'!$N:$N,'تحميل المصنعيات'!$F:$F,V$2,'تحميل المصنعيات'!$D:$D,T741))</f>
        <v/>
      </c>
      <c r="Y741" s="55" t="str">
        <f t="shared" si="408"/>
        <v/>
      </c>
      <c r="Z741" s="55" t="str">
        <f t="shared" si="409"/>
        <v/>
      </c>
      <c r="AA741" s="129" t="str">
        <f t="shared" si="435"/>
        <v/>
      </c>
      <c r="AC741" s="4" t="s">
        <v>8</v>
      </c>
      <c r="AD741" s="5">
        <v>45906</v>
      </c>
      <c r="AE741" s="6"/>
      <c r="AF741" s="6"/>
      <c r="AG741" s="6" t="str">
        <f t="shared" si="424"/>
        <v/>
      </c>
      <c r="AH741" s="6" t="str">
        <f>IF(OR(AE741="",AF741=""),"",SUMIFS('تحميل المصنعيات'!$N:$N,'تحميل المصنعيات'!$F:$F,AF$2,'تحميل المصنعيات'!$D:$D,AD741))</f>
        <v/>
      </c>
      <c r="AI741" s="55" t="str">
        <f t="shared" si="410"/>
        <v/>
      </c>
      <c r="AJ741" s="55" t="str">
        <f t="shared" si="425"/>
        <v/>
      </c>
      <c r="AK741" s="129" t="str">
        <f t="shared" si="436"/>
        <v/>
      </c>
      <c r="AM741" s="4" t="s">
        <v>8</v>
      </c>
      <c r="AN741" s="5">
        <v>45906</v>
      </c>
      <c r="AO741" s="6"/>
      <c r="AP741" s="6"/>
      <c r="AQ741" s="6" t="str">
        <f t="shared" si="426"/>
        <v/>
      </c>
      <c r="AR741" s="6" t="str">
        <f>IF(OR(AO741="",AP741=""),"",SUMIFS('تحميل المصنعيات'!$N:$N,'تحميل المصنعيات'!$F:$F,AP$2,'تحميل المصنعيات'!$D:$D,AN741))</f>
        <v/>
      </c>
      <c r="AS741" s="55" t="str">
        <f t="shared" si="411"/>
        <v/>
      </c>
      <c r="AT741" s="55" t="str">
        <f t="shared" si="412"/>
        <v/>
      </c>
      <c r="AU741" s="129" t="str">
        <f t="shared" si="437"/>
        <v/>
      </c>
      <c r="AW741" s="4" t="s">
        <v>8</v>
      </c>
      <c r="AX741" s="5">
        <v>45906</v>
      </c>
      <c r="AY741" s="6"/>
      <c r="AZ741" s="6"/>
      <c r="BA741" s="6" t="str">
        <f t="shared" si="427"/>
        <v/>
      </c>
      <c r="BB741" s="6" t="str">
        <f>IF(OR(AY741="",AZ741=""),"",SUMIFS('تحميل المصنعيات'!$N:$N,'تحميل المصنعيات'!$F:$F,AZ$2,'تحميل المصنعيات'!$D:$D,AX741))</f>
        <v/>
      </c>
      <c r="BC741" s="55" t="str">
        <f t="shared" si="413"/>
        <v/>
      </c>
      <c r="BD741" s="55" t="str">
        <f t="shared" si="428"/>
        <v/>
      </c>
      <c r="BE741" s="129" t="str">
        <f t="shared" si="438"/>
        <v/>
      </c>
      <c r="BG741" s="4" t="s">
        <v>8</v>
      </c>
      <c r="BH741" s="5">
        <v>45906</v>
      </c>
      <c r="BI741" s="6"/>
      <c r="BJ741" s="6"/>
      <c r="BK741" s="6" t="str">
        <f t="shared" si="429"/>
        <v/>
      </c>
      <c r="BL741" s="6" t="str">
        <f>IF(OR(BI741="",BJ741=""),"",SUMIFS('تحميل المصنعيات'!$N:$N,'تحميل المصنعيات'!$F:$F,BJ$2,'تحميل المصنعيات'!$D:$D,BH741))</f>
        <v/>
      </c>
      <c r="BM741" s="55" t="str">
        <f t="shared" si="414"/>
        <v/>
      </c>
      <c r="BN741" s="55" t="str">
        <f t="shared" si="415"/>
        <v/>
      </c>
      <c r="BO741" s="129" t="str">
        <f t="shared" si="439"/>
        <v/>
      </c>
      <c r="BQ741" s="4" t="s">
        <v>8</v>
      </c>
      <c r="BR741" s="5">
        <v>45906</v>
      </c>
      <c r="BS741" s="6"/>
      <c r="BT741" s="6"/>
      <c r="BU741" s="6" t="str">
        <f t="shared" si="430"/>
        <v/>
      </c>
      <c r="BV741" s="6" t="str">
        <f>IF(OR(BS741="",BT741=""),"",SUMIFS('تحميل المصنعيات'!$N:$N,'تحميل المصنعيات'!$F:$F,BT$2,'تحميل المصنعيات'!$D:$D,BR741))</f>
        <v/>
      </c>
      <c r="BW741" s="55" t="str">
        <f t="shared" si="416"/>
        <v/>
      </c>
      <c r="BX741" s="55" t="str">
        <f t="shared" si="431"/>
        <v/>
      </c>
      <c r="BY741" s="129" t="str">
        <f t="shared" si="440"/>
        <v/>
      </c>
      <c r="CA741" s="4" t="s">
        <v>8</v>
      </c>
      <c r="CB741" s="5">
        <v>45906</v>
      </c>
      <c r="CC741" s="6"/>
      <c r="CD741" s="6"/>
      <c r="CE741" s="6" t="str">
        <f t="shared" si="432"/>
        <v/>
      </c>
      <c r="CF741" s="6" t="str">
        <f>IF(OR(CC741="",CD741=""),"",SUMIFS('تحميل المصنعيات'!$N:$N,'تحميل المصنعيات'!$F:$F,CD$2,'تحميل المصنعيات'!$D:$D,CB741))</f>
        <v/>
      </c>
      <c r="CG741" s="55" t="str">
        <f t="shared" si="417"/>
        <v/>
      </c>
      <c r="CH741" s="55" t="str">
        <f t="shared" si="418"/>
        <v/>
      </c>
      <c r="CI741" s="129" t="str">
        <f t="shared" si="441"/>
        <v/>
      </c>
      <c r="CK741" s="4" t="s">
        <v>8</v>
      </c>
      <c r="CL741" s="5">
        <v>45906</v>
      </c>
      <c r="CM741" s="6"/>
      <c r="CN741" s="6"/>
      <c r="CO741" s="6" t="str">
        <f t="shared" si="433"/>
        <v/>
      </c>
      <c r="CP741" s="6" t="str">
        <f>IF(OR(CM741="",CN741=""),"",SUMIFS('تحميل المصنعيات'!$N:$N,'تحميل المصنعيات'!$F:$F,CN$2,'تحميل المصنعيات'!$D:$D,CL741))</f>
        <v/>
      </c>
      <c r="CQ741" s="55" t="str">
        <f t="shared" si="419"/>
        <v/>
      </c>
      <c r="CR741" s="55" t="str">
        <f t="shared" si="420"/>
        <v/>
      </c>
      <c r="CS741" s="129" t="str">
        <f t="shared" si="442"/>
        <v/>
      </c>
    </row>
    <row r="742" spans="9:97" x14ac:dyDescent="0.25">
      <c r="I742" s="4" t="s">
        <v>9</v>
      </c>
      <c r="J742" s="5">
        <v>45907</v>
      </c>
      <c r="K742" s="6"/>
      <c r="L742" s="6"/>
      <c r="M742" s="6" t="str">
        <f t="shared" si="421"/>
        <v/>
      </c>
      <c r="N742" s="6" t="str">
        <f>IF(OR(K742="",L742=""),"",SUMIFS('تحميل المصنعيات'!$N:$N,'تحميل المصنعيات'!$F:$F,L$2,'تحميل المصنعيات'!$D:$D,J742))</f>
        <v/>
      </c>
      <c r="O742" s="55" t="str">
        <f t="shared" si="407"/>
        <v/>
      </c>
      <c r="P742" s="55" t="str">
        <f t="shared" si="434"/>
        <v/>
      </c>
      <c r="Q742" s="129" t="str">
        <f t="shared" si="422"/>
        <v/>
      </c>
      <c r="S742" s="4" t="s">
        <v>9</v>
      </c>
      <c r="T742" s="5">
        <v>45907</v>
      </c>
      <c r="U742" s="6"/>
      <c r="V742" s="6"/>
      <c r="W742" s="6" t="str">
        <f t="shared" si="423"/>
        <v/>
      </c>
      <c r="X742" s="6" t="str">
        <f>IF(OR(U742="",V742=""),"",SUMIFS('تحميل المصنعيات'!$N:$N,'تحميل المصنعيات'!$F:$F,V$2,'تحميل المصنعيات'!$D:$D,T742))</f>
        <v/>
      </c>
      <c r="Y742" s="55" t="str">
        <f t="shared" si="408"/>
        <v/>
      </c>
      <c r="Z742" s="55" t="str">
        <f t="shared" si="409"/>
        <v/>
      </c>
      <c r="AA742" s="129" t="str">
        <f t="shared" si="435"/>
        <v/>
      </c>
      <c r="AC742" s="4" t="s">
        <v>9</v>
      </c>
      <c r="AD742" s="5">
        <v>45907</v>
      </c>
      <c r="AE742" s="6"/>
      <c r="AF742" s="6"/>
      <c r="AG742" s="6" t="str">
        <f t="shared" si="424"/>
        <v/>
      </c>
      <c r="AH742" s="6" t="str">
        <f>IF(OR(AE742="",AF742=""),"",SUMIFS('تحميل المصنعيات'!$N:$N,'تحميل المصنعيات'!$F:$F,AF$2,'تحميل المصنعيات'!$D:$D,AD742))</f>
        <v/>
      </c>
      <c r="AI742" s="55" t="str">
        <f t="shared" si="410"/>
        <v/>
      </c>
      <c r="AJ742" s="55" t="str">
        <f t="shared" si="425"/>
        <v/>
      </c>
      <c r="AK742" s="129" t="str">
        <f t="shared" si="436"/>
        <v/>
      </c>
      <c r="AM742" s="4" t="s">
        <v>9</v>
      </c>
      <c r="AN742" s="5">
        <v>45907</v>
      </c>
      <c r="AO742" s="6"/>
      <c r="AP742" s="6"/>
      <c r="AQ742" s="6" t="str">
        <f t="shared" si="426"/>
        <v/>
      </c>
      <c r="AR742" s="6" t="str">
        <f>IF(OR(AO742="",AP742=""),"",SUMIFS('تحميل المصنعيات'!$N:$N,'تحميل المصنعيات'!$F:$F,AP$2,'تحميل المصنعيات'!$D:$D,AN742))</f>
        <v/>
      </c>
      <c r="AS742" s="55" t="str">
        <f t="shared" si="411"/>
        <v/>
      </c>
      <c r="AT742" s="55" t="str">
        <f t="shared" si="412"/>
        <v/>
      </c>
      <c r="AU742" s="129" t="str">
        <f t="shared" si="437"/>
        <v/>
      </c>
      <c r="AW742" s="4" t="s">
        <v>9</v>
      </c>
      <c r="AX742" s="5">
        <v>45907</v>
      </c>
      <c r="AY742" s="6"/>
      <c r="AZ742" s="6"/>
      <c r="BA742" s="6" t="str">
        <f t="shared" si="427"/>
        <v/>
      </c>
      <c r="BB742" s="6" t="str">
        <f>IF(OR(AY742="",AZ742=""),"",SUMIFS('تحميل المصنعيات'!$N:$N,'تحميل المصنعيات'!$F:$F,AZ$2,'تحميل المصنعيات'!$D:$D,AX742))</f>
        <v/>
      </c>
      <c r="BC742" s="55" t="str">
        <f t="shared" si="413"/>
        <v/>
      </c>
      <c r="BD742" s="55" t="str">
        <f t="shared" si="428"/>
        <v/>
      </c>
      <c r="BE742" s="129" t="str">
        <f t="shared" si="438"/>
        <v/>
      </c>
      <c r="BG742" s="4" t="s">
        <v>9</v>
      </c>
      <c r="BH742" s="5">
        <v>45907</v>
      </c>
      <c r="BI742" s="6"/>
      <c r="BJ742" s="6"/>
      <c r="BK742" s="6" t="str">
        <f t="shared" si="429"/>
        <v/>
      </c>
      <c r="BL742" s="6" t="str">
        <f>IF(OR(BI742="",BJ742=""),"",SUMIFS('تحميل المصنعيات'!$N:$N,'تحميل المصنعيات'!$F:$F,BJ$2,'تحميل المصنعيات'!$D:$D,BH742))</f>
        <v/>
      </c>
      <c r="BM742" s="55" t="str">
        <f t="shared" si="414"/>
        <v/>
      </c>
      <c r="BN742" s="55" t="str">
        <f t="shared" si="415"/>
        <v/>
      </c>
      <c r="BO742" s="129" t="str">
        <f t="shared" si="439"/>
        <v/>
      </c>
      <c r="BQ742" s="4" t="s">
        <v>9</v>
      </c>
      <c r="BR742" s="5">
        <v>45907</v>
      </c>
      <c r="BS742" s="6"/>
      <c r="BT742" s="6"/>
      <c r="BU742" s="6" t="str">
        <f t="shared" si="430"/>
        <v/>
      </c>
      <c r="BV742" s="6" t="str">
        <f>IF(OR(BS742="",BT742=""),"",SUMIFS('تحميل المصنعيات'!$N:$N,'تحميل المصنعيات'!$F:$F,BT$2,'تحميل المصنعيات'!$D:$D,BR742))</f>
        <v/>
      </c>
      <c r="BW742" s="55" t="str">
        <f t="shared" si="416"/>
        <v/>
      </c>
      <c r="BX742" s="55" t="str">
        <f t="shared" si="431"/>
        <v/>
      </c>
      <c r="BY742" s="129" t="str">
        <f t="shared" si="440"/>
        <v/>
      </c>
      <c r="CA742" s="4" t="s">
        <v>9</v>
      </c>
      <c r="CB742" s="5">
        <v>45907</v>
      </c>
      <c r="CC742" s="6"/>
      <c r="CD742" s="6"/>
      <c r="CE742" s="6" t="str">
        <f t="shared" si="432"/>
        <v/>
      </c>
      <c r="CF742" s="6" t="str">
        <f>IF(OR(CC742="",CD742=""),"",SUMIFS('تحميل المصنعيات'!$N:$N,'تحميل المصنعيات'!$F:$F,CD$2,'تحميل المصنعيات'!$D:$D,CB742))</f>
        <v/>
      </c>
      <c r="CG742" s="55" t="str">
        <f t="shared" si="417"/>
        <v/>
      </c>
      <c r="CH742" s="55" t="str">
        <f t="shared" si="418"/>
        <v/>
      </c>
      <c r="CI742" s="129" t="str">
        <f t="shared" si="441"/>
        <v/>
      </c>
      <c r="CK742" s="4" t="s">
        <v>9</v>
      </c>
      <c r="CL742" s="5">
        <v>45907</v>
      </c>
      <c r="CM742" s="6"/>
      <c r="CN742" s="6"/>
      <c r="CO742" s="6" t="str">
        <f t="shared" si="433"/>
        <v/>
      </c>
      <c r="CP742" s="6" t="str">
        <f>IF(OR(CM742="",CN742=""),"",SUMIFS('تحميل المصنعيات'!$N:$N,'تحميل المصنعيات'!$F:$F,CN$2,'تحميل المصنعيات'!$D:$D,CL742))</f>
        <v/>
      </c>
      <c r="CQ742" s="55" t="str">
        <f t="shared" si="419"/>
        <v/>
      </c>
      <c r="CR742" s="55" t="str">
        <f t="shared" si="420"/>
        <v/>
      </c>
      <c r="CS742" s="129" t="str">
        <f t="shared" si="442"/>
        <v/>
      </c>
    </row>
    <row r="743" spans="9:97" x14ac:dyDescent="0.25">
      <c r="I743" s="4" t="s">
        <v>10</v>
      </c>
      <c r="J743" s="5">
        <v>45908</v>
      </c>
      <c r="K743" s="6"/>
      <c r="L743" s="6"/>
      <c r="M743" s="6" t="str">
        <f t="shared" si="421"/>
        <v/>
      </c>
      <c r="N743" s="6" t="str">
        <f>IF(OR(K743="",L743=""),"",SUMIFS('تحميل المصنعيات'!$N:$N,'تحميل المصنعيات'!$F:$F,L$2,'تحميل المصنعيات'!$D:$D,J743))</f>
        <v/>
      </c>
      <c r="O743" s="55" t="str">
        <f t="shared" si="407"/>
        <v/>
      </c>
      <c r="P743" s="55" t="str">
        <f t="shared" si="434"/>
        <v/>
      </c>
      <c r="Q743" s="129" t="str">
        <f t="shared" si="422"/>
        <v/>
      </c>
      <c r="S743" s="4" t="s">
        <v>10</v>
      </c>
      <c r="T743" s="5">
        <v>45908</v>
      </c>
      <c r="U743" s="6"/>
      <c r="V743" s="6"/>
      <c r="W743" s="6" t="str">
        <f t="shared" si="423"/>
        <v/>
      </c>
      <c r="X743" s="6" t="str">
        <f>IF(OR(U743="",V743=""),"",SUMIFS('تحميل المصنعيات'!$N:$N,'تحميل المصنعيات'!$F:$F,V$2,'تحميل المصنعيات'!$D:$D,T743))</f>
        <v/>
      </c>
      <c r="Y743" s="55" t="str">
        <f t="shared" si="408"/>
        <v/>
      </c>
      <c r="Z743" s="55" t="str">
        <f t="shared" si="409"/>
        <v/>
      </c>
      <c r="AA743" s="129" t="str">
        <f t="shared" si="435"/>
        <v/>
      </c>
      <c r="AC743" s="4" t="s">
        <v>10</v>
      </c>
      <c r="AD743" s="5">
        <v>45908</v>
      </c>
      <c r="AE743" s="6"/>
      <c r="AF743" s="6"/>
      <c r="AG743" s="6" t="str">
        <f t="shared" si="424"/>
        <v/>
      </c>
      <c r="AH743" s="6" t="str">
        <f>IF(OR(AE743="",AF743=""),"",SUMIFS('تحميل المصنعيات'!$N:$N,'تحميل المصنعيات'!$F:$F,AF$2,'تحميل المصنعيات'!$D:$D,AD743))</f>
        <v/>
      </c>
      <c r="AI743" s="55" t="str">
        <f t="shared" si="410"/>
        <v/>
      </c>
      <c r="AJ743" s="55" t="str">
        <f t="shared" si="425"/>
        <v/>
      </c>
      <c r="AK743" s="129" t="str">
        <f t="shared" si="436"/>
        <v/>
      </c>
      <c r="AM743" s="4" t="s">
        <v>10</v>
      </c>
      <c r="AN743" s="5">
        <v>45908</v>
      </c>
      <c r="AO743" s="6"/>
      <c r="AP743" s="6"/>
      <c r="AQ743" s="6" t="str">
        <f t="shared" si="426"/>
        <v/>
      </c>
      <c r="AR743" s="6" t="str">
        <f>IF(OR(AO743="",AP743=""),"",SUMIFS('تحميل المصنعيات'!$N:$N,'تحميل المصنعيات'!$F:$F,AP$2,'تحميل المصنعيات'!$D:$D,AN743))</f>
        <v/>
      </c>
      <c r="AS743" s="55" t="str">
        <f t="shared" si="411"/>
        <v/>
      </c>
      <c r="AT743" s="55" t="str">
        <f t="shared" si="412"/>
        <v/>
      </c>
      <c r="AU743" s="129" t="str">
        <f t="shared" si="437"/>
        <v/>
      </c>
      <c r="AW743" s="4" t="s">
        <v>10</v>
      </c>
      <c r="AX743" s="5">
        <v>45908</v>
      </c>
      <c r="AY743" s="6"/>
      <c r="AZ743" s="6"/>
      <c r="BA743" s="6" t="str">
        <f t="shared" si="427"/>
        <v/>
      </c>
      <c r="BB743" s="6" t="str">
        <f>IF(OR(AY743="",AZ743=""),"",SUMIFS('تحميل المصنعيات'!$N:$N,'تحميل المصنعيات'!$F:$F,AZ$2,'تحميل المصنعيات'!$D:$D,AX743))</f>
        <v/>
      </c>
      <c r="BC743" s="55" t="str">
        <f t="shared" si="413"/>
        <v/>
      </c>
      <c r="BD743" s="55" t="str">
        <f t="shared" si="428"/>
        <v/>
      </c>
      <c r="BE743" s="129" t="str">
        <f t="shared" si="438"/>
        <v/>
      </c>
      <c r="BG743" s="4" t="s">
        <v>10</v>
      </c>
      <c r="BH743" s="5">
        <v>45908</v>
      </c>
      <c r="BI743" s="6"/>
      <c r="BJ743" s="6"/>
      <c r="BK743" s="6" t="str">
        <f t="shared" si="429"/>
        <v/>
      </c>
      <c r="BL743" s="6" t="str">
        <f>IF(OR(BI743="",BJ743=""),"",SUMIFS('تحميل المصنعيات'!$N:$N,'تحميل المصنعيات'!$F:$F,BJ$2,'تحميل المصنعيات'!$D:$D,BH743))</f>
        <v/>
      </c>
      <c r="BM743" s="55" t="str">
        <f t="shared" si="414"/>
        <v/>
      </c>
      <c r="BN743" s="55" t="str">
        <f t="shared" si="415"/>
        <v/>
      </c>
      <c r="BO743" s="129" t="str">
        <f t="shared" si="439"/>
        <v/>
      </c>
      <c r="BQ743" s="4" t="s">
        <v>10</v>
      </c>
      <c r="BR743" s="5">
        <v>45908</v>
      </c>
      <c r="BS743" s="6"/>
      <c r="BT743" s="6"/>
      <c r="BU743" s="6" t="str">
        <f t="shared" si="430"/>
        <v/>
      </c>
      <c r="BV743" s="6" t="str">
        <f>IF(OR(BS743="",BT743=""),"",SUMIFS('تحميل المصنعيات'!$N:$N,'تحميل المصنعيات'!$F:$F,BT$2,'تحميل المصنعيات'!$D:$D,BR743))</f>
        <v/>
      </c>
      <c r="BW743" s="55" t="str">
        <f t="shared" si="416"/>
        <v/>
      </c>
      <c r="BX743" s="55" t="str">
        <f t="shared" si="431"/>
        <v/>
      </c>
      <c r="BY743" s="129" t="str">
        <f t="shared" si="440"/>
        <v/>
      </c>
      <c r="CA743" s="4" t="s">
        <v>10</v>
      </c>
      <c r="CB743" s="5">
        <v>45908</v>
      </c>
      <c r="CC743" s="6"/>
      <c r="CD743" s="6"/>
      <c r="CE743" s="6" t="str">
        <f t="shared" si="432"/>
        <v/>
      </c>
      <c r="CF743" s="6" t="str">
        <f>IF(OR(CC743="",CD743=""),"",SUMIFS('تحميل المصنعيات'!$N:$N,'تحميل المصنعيات'!$F:$F,CD$2,'تحميل المصنعيات'!$D:$D,CB743))</f>
        <v/>
      </c>
      <c r="CG743" s="55" t="str">
        <f t="shared" si="417"/>
        <v/>
      </c>
      <c r="CH743" s="55" t="str">
        <f t="shared" si="418"/>
        <v/>
      </c>
      <c r="CI743" s="129" t="str">
        <f t="shared" si="441"/>
        <v/>
      </c>
      <c r="CK743" s="4" t="s">
        <v>10</v>
      </c>
      <c r="CL743" s="5">
        <v>45908</v>
      </c>
      <c r="CM743" s="6"/>
      <c r="CN743" s="6"/>
      <c r="CO743" s="6" t="str">
        <f t="shared" si="433"/>
        <v/>
      </c>
      <c r="CP743" s="6" t="str">
        <f>IF(OR(CM743="",CN743=""),"",SUMIFS('تحميل المصنعيات'!$N:$N,'تحميل المصنعيات'!$F:$F,CN$2,'تحميل المصنعيات'!$D:$D,CL743))</f>
        <v/>
      </c>
      <c r="CQ743" s="55" t="str">
        <f t="shared" si="419"/>
        <v/>
      </c>
      <c r="CR743" s="55" t="str">
        <f t="shared" si="420"/>
        <v/>
      </c>
      <c r="CS743" s="129" t="str">
        <f t="shared" si="442"/>
        <v/>
      </c>
    </row>
    <row r="744" spans="9:97" x14ac:dyDescent="0.25">
      <c r="I744" s="4" t="s">
        <v>11</v>
      </c>
      <c r="J744" s="5">
        <v>45909</v>
      </c>
      <c r="K744" s="6"/>
      <c r="L744" s="6"/>
      <c r="M744" s="6" t="str">
        <f t="shared" si="421"/>
        <v/>
      </c>
      <c r="N744" s="6" t="str">
        <f>IF(OR(K744="",L744=""),"",SUMIFS('تحميل المصنعيات'!$N:$N,'تحميل المصنعيات'!$F:$F,L$2,'تحميل المصنعيات'!$D:$D,J744))</f>
        <v/>
      </c>
      <c r="O744" s="55" t="str">
        <f t="shared" si="407"/>
        <v/>
      </c>
      <c r="P744" s="55" t="str">
        <f t="shared" si="434"/>
        <v/>
      </c>
      <c r="Q744" s="129" t="str">
        <f t="shared" si="422"/>
        <v/>
      </c>
      <c r="S744" s="4" t="s">
        <v>11</v>
      </c>
      <c r="T744" s="5">
        <v>45909</v>
      </c>
      <c r="U744" s="6"/>
      <c r="V744" s="6"/>
      <c r="W744" s="6" t="str">
        <f t="shared" si="423"/>
        <v/>
      </c>
      <c r="X744" s="6" t="str">
        <f>IF(OR(U744="",V744=""),"",SUMIFS('تحميل المصنعيات'!$N:$N,'تحميل المصنعيات'!$F:$F,V$2,'تحميل المصنعيات'!$D:$D,T744))</f>
        <v/>
      </c>
      <c r="Y744" s="55" t="str">
        <f t="shared" si="408"/>
        <v/>
      </c>
      <c r="Z744" s="55" t="str">
        <f t="shared" si="409"/>
        <v/>
      </c>
      <c r="AA744" s="129" t="str">
        <f t="shared" si="435"/>
        <v/>
      </c>
      <c r="AC744" s="4" t="s">
        <v>11</v>
      </c>
      <c r="AD744" s="5">
        <v>45909</v>
      </c>
      <c r="AE744" s="6"/>
      <c r="AF744" s="6"/>
      <c r="AG744" s="6" t="str">
        <f t="shared" si="424"/>
        <v/>
      </c>
      <c r="AH744" s="6" t="str">
        <f>IF(OR(AE744="",AF744=""),"",SUMIFS('تحميل المصنعيات'!$N:$N,'تحميل المصنعيات'!$F:$F,AF$2,'تحميل المصنعيات'!$D:$D,AD744))</f>
        <v/>
      </c>
      <c r="AI744" s="55" t="str">
        <f t="shared" si="410"/>
        <v/>
      </c>
      <c r="AJ744" s="55" t="str">
        <f t="shared" si="425"/>
        <v/>
      </c>
      <c r="AK744" s="129" t="str">
        <f t="shared" si="436"/>
        <v/>
      </c>
      <c r="AM744" s="4" t="s">
        <v>11</v>
      </c>
      <c r="AN744" s="5">
        <v>45909</v>
      </c>
      <c r="AO744" s="6"/>
      <c r="AP744" s="6"/>
      <c r="AQ744" s="6" t="str">
        <f t="shared" si="426"/>
        <v/>
      </c>
      <c r="AR744" s="6" t="str">
        <f>IF(OR(AO744="",AP744=""),"",SUMIFS('تحميل المصنعيات'!$N:$N,'تحميل المصنعيات'!$F:$F,AP$2,'تحميل المصنعيات'!$D:$D,AN744))</f>
        <v/>
      </c>
      <c r="AS744" s="55" t="str">
        <f t="shared" si="411"/>
        <v/>
      </c>
      <c r="AT744" s="55" t="str">
        <f t="shared" si="412"/>
        <v/>
      </c>
      <c r="AU744" s="129" t="str">
        <f t="shared" si="437"/>
        <v/>
      </c>
      <c r="AW744" s="4" t="s">
        <v>11</v>
      </c>
      <c r="AX744" s="5">
        <v>45909</v>
      </c>
      <c r="AY744" s="6"/>
      <c r="AZ744" s="6"/>
      <c r="BA744" s="6" t="str">
        <f t="shared" si="427"/>
        <v/>
      </c>
      <c r="BB744" s="6" t="str">
        <f>IF(OR(AY744="",AZ744=""),"",SUMIFS('تحميل المصنعيات'!$N:$N,'تحميل المصنعيات'!$F:$F,AZ$2,'تحميل المصنعيات'!$D:$D,AX744))</f>
        <v/>
      </c>
      <c r="BC744" s="55" t="str">
        <f t="shared" si="413"/>
        <v/>
      </c>
      <c r="BD744" s="55" t="str">
        <f t="shared" si="428"/>
        <v/>
      </c>
      <c r="BE744" s="129" t="str">
        <f t="shared" si="438"/>
        <v/>
      </c>
      <c r="BG744" s="4" t="s">
        <v>11</v>
      </c>
      <c r="BH744" s="5">
        <v>45909</v>
      </c>
      <c r="BI744" s="6"/>
      <c r="BJ744" s="6"/>
      <c r="BK744" s="6" t="str">
        <f t="shared" si="429"/>
        <v/>
      </c>
      <c r="BL744" s="6" t="str">
        <f>IF(OR(BI744="",BJ744=""),"",SUMIFS('تحميل المصنعيات'!$N:$N,'تحميل المصنعيات'!$F:$F,BJ$2,'تحميل المصنعيات'!$D:$D,BH744))</f>
        <v/>
      </c>
      <c r="BM744" s="55" t="str">
        <f t="shared" si="414"/>
        <v/>
      </c>
      <c r="BN744" s="55" t="str">
        <f t="shared" si="415"/>
        <v/>
      </c>
      <c r="BO744" s="129" t="str">
        <f t="shared" si="439"/>
        <v/>
      </c>
      <c r="BQ744" s="4" t="s">
        <v>11</v>
      </c>
      <c r="BR744" s="5">
        <v>45909</v>
      </c>
      <c r="BS744" s="6"/>
      <c r="BT744" s="6"/>
      <c r="BU744" s="6" t="str">
        <f t="shared" si="430"/>
        <v/>
      </c>
      <c r="BV744" s="6" t="str">
        <f>IF(OR(BS744="",BT744=""),"",SUMIFS('تحميل المصنعيات'!$N:$N,'تحميل المصنعيات'!$F:$F,BT$2,'تحميل المصنعيات'!$D:$D,BR744))</f>
        <v/>
      </c>
      <c r="BW744" s="55" t="str">
        <f t="shared" si="416"/>
        <v/>
      </c>
      <c r="BX744" s="55" t="str">
        <f t="shared" si="431"/>
        <v/>
      </c>
      <c r="BY744" s="129" t="str">
        <f t="shared" si="440"/>
        <v/>
      </c>
      <c r="CA744" s="4" t="s">
        <v>11</v>
      </c>
      <c r="CB744" s="5">
        <v>45909</v>
      </c>
      <c r="CC744" s="6"/>
      <c r="CD744" s="6"/>
      <c r="CE744" s="6" t="str">
        <f t="shared" si="432"/>
        <v/>
      </c>
      <c r="CF744" s="6" t="str">
        <f>IF(OR(CC744="",CD744=""),"",SUMIFS('تحميل المصنعيات'!$N:$N,'تحميل المصنعيات'!$F:$F,CD$2,'تحميل المصنعيات'!$D:$D,CB744))</f>
        <v/>
      </c>
      <c r="CG744" s="55" t="str">
        <f t="shared" si="417"/>
        <v/>
      </c>
      <c r="CH744" s="55" t="str">
        <f t="shared" si="418"/>
        <v/>
      </c>
      <c r="CI744" s="129" t="str">
        <f t="shared" si="441"/>
        <v/>
      </c>
      <c r="CK744" s="4" t="s">
        <v>11</v>
      </c>
      <c r="CL744" s="5">
        <v>45909</v>
      </c>
      <c r="CM744" s="6"/>
      <c r="CN744" s="6"/>
      <c r="CO744" s="6" t="str">
        <f t="shared" si="433"/>
        <v/>
      </c>
      <c r="CP744" s="6" t="str">
        <f>IF(OR(CM744="",CN744=""),"",SUMIFS('تحميل المصنعيات'!$N:$N,'تحميل المصنعيات'!$F:$F,CN$2,'تحميل المصنعيات'!$D:$D,CL744))</f>
        <v/>
      </c>
      <c r="CQ744" s="55" t="str">
        <f t="shared" si="419"/>
        <v/>
      </c>
      <c r="CR744" s="55" t="str">
        <f t="shared" si="420"/>
        <v/>
      </c>
      <c r="CS744" s="129" t="str">
        <f t="shared" si="442"/>
        <v/>
      </c>
    </row>
    <row r="745" spans="9:97" x14ac:dyDescent="0.25">
      <c r="I745" s="4" t="s">
        <v>12</v>
      </c>
      <c r="J745" s="5">
        <v>45910</v>
      </c>
      <c r="K745" s="6"/>
      <c r="L745" s="6"/>
      <c r="M745" s="6" t="str">
        <f t="shared" si="421"/>
        <v/>
      </c>
      <c r="N745" s="6" t="str">
        <f>IF(OR(K745="",L745=""),"",SUMIFS('تحميل المصنعيات'!$N:$N,'تحميل المصنعيات'!$F:$F,L$2,'تحميل المصنعيات'!$D:$D,J745))</f>
        <v/>
      </c>
      <c r="O745" s="55" t="str">
        <f t="shared" si="407"/>
        <v/>
      </c>
      <c r="P745" s="55" t="str">
        <f t="shared" si="434"/>
        <v/>
      </c>
      <c r="Q745" s="129" t="str">
        <f t="shared" si="422"/>
        <v/>
      </c>
      <c r="S745" s="4" t="s">
        <v>12</v>
      </c>
      <c r="T745" s="5">
        <v>45910</v>
      </c>
      <c r="U745" s="6"/>
      <c r="V745" s="6"/>
      <c r="W745" s="6" t="str">
        <f t="shared" si="423"/>
        <v/>
      </c>
      <c r="X745" s="6" t="str">
        <f>IF(OR(U745="",V745=""),"",SUMIFS('تحميل المصنعيات'!$N:$N,'تحميل المصنعيات'!$F:$F,V$2,'تحميل المصنعيات'!$D:$D,T745))</f>
        <v/>
      </c>
      <c r="Y745" s="55" t="str">
        <f t="shared" si="408"/>
        <v/>
      </c>
      <c r="Z745" s="55" t="str">
        <f t="shared" si="409"/>
        <v/>
      </c>
      <c r="AA745" s="129" t="str">
        <f t="shared" si="435"/>
        <v/>
      </c>
      <c r="AC745" s="4" t="s">
        <v>12</v>
      </c>
      <c r="AD745" s="5">
        <v>45910</v>
      </c>
      <c r="AE745" s="6"/>
      <c r="AF745" s="6"/>
      <c r="AG745" s="6" t="str">
        <f t="shared" si="424"/>
        <v/>
      </c>
      <c r="AH745" s="6" t="str">
        <f>IF(OR(AE745="",AF745=""),"",SUMIFS('تحميل المصنعيات'!$N:$N,'تحميل المصنعيات'!$F:$F,AF$2,'تحميل المصنعيات'!$D:$D,AD745))</f>
        <v/>
      </c>
      <c r="AI745" s="55" t="str">
        <f t="shared" si="410"/>
        <v/>
      </c>
      <c r="AJ745" s="55" t="str">
        <f t="shared" si="425"/>
        <v/>
      </c>
      <c r="AK745" s="129" t="str">
        <f t="shared" si="436"/>
        <v/>
      </c>
      <c r="AM745" s="4" t="s">
        <v>12</v>
      </c>
      <c r="AN745" s="5">
        <v>45910</v>
      </c>
      <c r="AO745" s="6"/>
      <c r="AP745" s="6"/>
      <c r="AQ745" s="6" t="str">
        <f t="shared" si="426"/>
        <v/>
      </c>
      <c r="AR745" s="6" t="str">
        <f>IF(OR(AO745="",AP745=""),"",SUMIFS('تحميل المصنعيات'!$N:$N,'تحميل المصنعيات'!$F:$F,AP$2,'تحميل المصنعيات'!$D:$D,AN745))</f>
        <v/>
      </c>
      <c r="AS745" s="55" t="str">
        <f t="shared" si="411"/>
        <v/>
      </c>
      <c r="AT745" s="55" t="str">
        <f t="shared" si="412"/>
        <v/>
      </c>
      <c r="AU745" s="129" t="str">
        <f t="shared" si="437"/>
        <v/>
      </c>
      <c r="AW745" s="4" t="s">
        <v>12</v>
      </c>
      <c r="AX745" s="5">
        <v>45910</v>
      </c>
      <c r="AY745" s="6"/>
      <c r="AZ745" s="6"/>
      <c r="BA745" s="6" t="str">
        <f t="shared" si="427"/>
        <v/>
      </c>
      <c r="BB745" s="6" t="str">
        <f>IF(OR(AY745="",AZ745=""),"",SUMIFS('تحميل المصنعيات'!$N:$N,'تحميل المصنعيات'!$F:$F,AZ$2,'تحميل المصنعيات'!$D:$D,AX745))</f>
        <v/>
      </c>
      <c r="BC745" s="55" t="str">
        <f t="shared" si="413"/>
        <v/>
      </c>
      <c r="BD745" s="55" t="str">
        <f t="shared" si="428"/>
        <v/>
      </c>
      <c r="BE745" s="129" t="str">
        <f t="shared" si="438"/>
        <v/>
      </c>
      <c r="BG745" s="4" t="s">
        <v>12</v>
      </c>
      <c r="BH745" s="5">
        <v>45910</v>
      </c>
      <c r="BI745" s="6"/>
      <c r="BJ745" s="6"/>
      <c r="BK745" s="6" t="str">
        <f t="shared" si="429"/>
        <v/>
      </c>
      <c r="BL745" s="6" t="str">
        <f>IF(OR(BI745="",BJ745=""),"",SUMIFS('تحميل المصنعيات'!$N:$N,'تحميل المصنعيات'!$F:$F,BJ$2,'تحميل المصنعيات'!$D:$D,BH745))</f>
        <v/>
      </c>
      <c r="BM745" s="55" t="str">
        <f t="shared" si="414"/>
        <v/>
      </c>
      <c r="BN745" s="55" t="str">
        <f t="shared" si="415"/>
        <v/>
      </c>
      <c r="BO745" s="129" t="str">
        <f t="shared" si="439"/>
        <v/>
      </c>
      <c r="BQ745" s="4" t="s">
        <v>12</v>
      </c>
      <c r="BR745" s="5">
        <v>45910</v>
      </c>
      <c r="BS745" s="6"/>
      <c r="BT745" s="6"/>
      <c r="BU745" s="6" t="str">
        <f t="shared" si="430"/>
        <v/>
      </c>
      <c r="BV745" s="6" t="str">
        <f>IF(OR(BS745="",BT745=""),"",SUMIFS('تحميل المصنعيات'!$N:$N,'تحميل المصنعيات'!$F:$F,BT$2,'تحميل المصنعيات'!$D:$D,BR745))</f>
        <v/>
      </c>
      <c r="BW745" s="55" t="str">
        <f t="shared" si="416"/>
        <v/>
      </c>
      <c r="BX745" s="55" t="str">
        <f t="shared" si="431"/>
        <v/>
      </c>
      <c r="BY745" s="129" t="str">
        <f t="shared" si="440"/>
        <v/>
      </c>
      <c r="CA745" s="4" t="s">
        <v>12</v>
      </c>
      <c r="CB745" s="5">
        <v>45910</v>
      </c>
      <c r="CC745" s="6"/>
      <c r="CD745" s="6"/>
      <c r="CE745" s="6" t="str">
        <f t="shared" si="432"/>
        <v/>
      </c>
      <c r="CF745" s="6" t="str">
        <f>IF(OR(CC745="",CD745=""),"",SUMIFS('تحميل المصنعيات'!$N:$N,'تحميل المصنعيات'!$F:$F,CD$2,'تحميل المصنعيات'!$D:$D,CB745))</f>
        <v/>
      </c>
      <c r="CG745" s="55" t="str">
        <f t="shared" si="417"/>
        <v/>
      </c>
      <c r="CH745" s="55" t="str">
        <f t="shared" si="418"/>
        <v/>
      </c>
      <c r="CI745" s="129" t="str">
        <f t="shared" si="441"/>
        <v/>
      </c>
      <c r="CK745" s="4" t="s">
        <v>12</v>
      </c>
      <c r="CL745" s="5">
        <v>45910</v>
      </c>
      <c r="CM745" s="6"/>
      <c r="CN745" s="6"/>
      <c r="CO745" s="6" t="str">
        <f t="shared" si="433"/>
        <v/>
      </c>
      <c r="CP745" s="6" t="str">
        <f>IF(OR(CM745="",CN745=""),"",SUMIFS('تحميل المصنعيات'!$N:$N,'تحميل المصنعيات'!$F:$F,CN$2,'تحميل المصنعيات'!$D:$D,CL745))</f>
        <v/>
      </c>
      <c r="CQ745" s="55" t="str">
        <f t="shared" si="419"/>
        <v/>
      </c>
      <c r="CR745" s="55" t="str">
        <f t="shared" si="420"/>
        <v/>
      </c>
      <c r="CS745" s="129" t="str">
        <f t="shared" si="442"/>
        <v/>
      </c>
    </row>
    <row r="746" spans="9:97" x14ac:dyDescent="0.25">
      <c r="I746" s="4" t="s">
        <v>13</v>
      </c>
      <c r="J746" s="5">
        <v>45911</v>
      </c>
      <c r="K746" s="6"/>
      <c r="L746" s="6"/>
      <c r="M746" s="6" t="str">
        <f t="shared" si="421"/>
        <v/>
      </c>
      <c r="N746" s="6" t="str">
        <f>IF(OR(K746="",L746=""),"",SUMIFS('تحميل المصنعيات'!$N:$N,'تحميل المصنعيات'!$F:$F,L$2,'تحميل المصنعيات'!$D:$D,J746))</f>
        <v/>
      </c>
      <c r="O746" s="55" t="str">
        <f t="shared" si="407"/>
        <v/>
      </c>
      <c r="P746" s="55" t="str">
        <f t="shared" si="434"/>
        <v/>
      </c>
      <c r="Q746" s="129" t="str">
        <f t="shared" si="422"/>
        <v/>
      </c>
      <c r="S746" s="4" t="s">
        <v>13</v>
      </c>
      <c r="T746" s="5">
        <v>45911</v>
      </c>
      <c r="U746" s="6"/>
      <c r="V746" s="6"/>
      <c r="W746" s="6" t="str">
        <f t="shared" si="423"/>
        <v/>
      </c>
      <c r="X746" s="6" t="str">
        <f>IF(OR(U746="",V746=""),"",SUMIFS('تحميل المصنعيات'!$N:$N,'تحميل المصنعيات'!$F:$F,V$2,'تحميل المصنعيات'!$D:$D,T746))</f>
        <v/>
      </c>
      <c r="Y746" s="55" t="str">
        <f t="shared" si="408"/>
        <v/>
      </c>
      <c r="Z746" s="55" t="str">
        <f t="shared" si="409"/>
        <v/>
      </c>
      <c r="AA746" s="129" t="str">
        <f t="shared" si="435"/>
        <v/>
      </c>
      <c r="AC746" s="4" t="s">
        <v>13</v>
      </c>
      <c r="AD746" s="5">
        <v>45911</v>
      </c>
      <c r="AE746" s="6"/>
      <c r="AF746" s="6"/>
      <c r="AG746" s="6" t="str">
        <f t="shared" si="424"/>
        <v/>
      </c>
      <c r="AH746" s="6" t="str">
        <f>IF(OR(AE746="",AF746=""),"",SUMIFS('تحميل المصنعيات'!$N:$N,'تحميل المصنعيات'!$F:$F,AF$2,'تحميل المصنعيات'!$D:$D,AD746))</f>
        <v/>
      </c>
      <c r="AI746" s="55" t="str">
        <f t="shared" si="410"/>
        <v/>
      </c>
      <c r="AJ746" s="55" t="str">
        <f t="shared" si="425"/>
        <v/>
      </c>
      <c r="AK746" s="129" t="str">
        <f t="shared" si="436"/>
        <v/>
      </c>
      <c r="AM746" s="4" t="s">
        <v>13</v>
      </c>
      <c r="AN746" s="5">
        <v>45911</v>
      </c>
      <c r="AO746" s="6"/>
      <c r="AP746" s="6"/>
      <c r="AQ746" s="6" t="str">
        <f t="shared" si="426"/>
        <v/>
      </c>
      <c r="AR746" s="6" t="str">
        <f>IF(OR(AO746="",AP746=""),"",SUMIFS('تحميل المصنعيات'!$N:$N,'تحميل المصنعيات'!$F:$F,AP$2,'تحميل المصنعيات'!$D:$D,AN746))</f>
        <v/>
      </c>
      <c r="AS746" s="55" t="str">
        <f t="shared" si="411"/>
        <v/>
      </c>
      <c r="AT746" s="55" t="str">
        <f t="shared" si="412"/>
        <v/>
      </c>
      <c r="AU746" s="129" t="str">
        <f t="shared" si="437"/>
        <v/>
      </c>
      <c r="AW746" s="4" t="s">
        <v>13</v>
      </c>
      <c r="AX746" s="5">
        <v>45911</v>
      </c>
      <c r="AY746" s="6"/>
      <c r="AZ746" s="6"/>
      <c r="BA746" s="6" t="str">
        <f t="shared" si="427"/>
        <v/>
      </c>
      <c r="BB746" s="6" t="str">
        <f>IF(OR(AY746="",AZ746=""),"",SUMIFS('تحميل المصنعيات'!$N:$N,'تحميل المصنعيات'!$F:$F,AZ$2,'تحميل المصنعيات'!$D:$D,AX746))</f>
        <v/>
      </c>
      <c r="BC746" s="55" t="str">
        <f t="shared" si="413"/>
        <v/>
      </c>
      <c r="BD746" s="55" t="str">
        <f t="shared" si="428"/>
        <v/>
      </c>
      <c r="BE746" s="129" t="str">
        <f t="shared" si="438"/>
        <v/>
      </c>
      <c r="BG746" s="4" t="s">
        <v>13</v>
      </c>
      <c r="BH746" s="5">
        <v>45911</v>
      </c>
      <c r="BI746" s="6"/>
      <c r="BJ746" s="6"/>
      <c r="BK746" s="6" t="str">
        <f t="shared" si="429"/>
        <v/>
      </c>
      <c r="BL746" s="6" t="str">
        <f>IF(OR(BI746="",BJ746=""),"",SUMIFS('تحميل المصنعيات'!$N:$N,'تحميل المصنعيات'!$F:$F,BJ$2,'تحميل المصنعيات'!$D:$D,BH746))</f>
        <v/>
      </c>
      <c r="BM746" s="55" t="str">
        <f t="shared" si="414"/>
        <v/>
      </c>
      <c r="BN746" s="55" t="str">
        <f t="shared" si="415"/>
        <v/>
      </c>
      <c r="BO746" s="129" t="str">
        <f t="shared" si="439"/>
        <v/>
      </c>
      <c r="BQ746" s="4" t="s">
        <v>13</v>
      </c>
      <c r="BR746" s="5">
        <v>45911</v>
      </c>
      <c r="BS746" s="6"/>
      <c r="BT746" s="6"/>
      <c r="BU746" s="6" t="str">
        <f t="shared" si="430"/>
        <v/>
      </c>
      <c r="BV746" s="6" t="str">
        <f>IF(OR(BS746="",BT746=""),"",SUMIFS('تحميل المصنعيات'!$N:$N,'تحميل المصنعيات'!$F:$F,BT$2,'تحميل المصنعيات'!$D:$D,BR746))</f>
        <v/>
      </c>
      <c r="BW746" s="55" t="str">
        <f t="shared" si="416"/>
        <v/>
      </c>
      <c r="BX746" s="55" t="str">
        <f t="shared" si="431"/>
        <v/>
      </c>
      <c r="BY746" s="129" t="str">
        <f t="shared" si="440"/>
        <v/>
      </c>
      <c r="CA746" s="4" t="s">
        <v>13</v>
      </c>
      <c r="CB746" s="5">
        <v>45911</v>
      </c>
      <c r="CC746" s="6"/>
      <c r="CD746" s="6"/>
      <c r="CE746" s="6" t="str">
        <f t="shared" si="432"/>
        <v/>
      </c>
      <c r="CF746" s="6" t="str">
        <f>IF(OR(CC746="",CD746=""),"",SUMIFS('تحميل المصنعيات'!$N:$N,'تحميل المصنعيات'!$F:$F,CD$2,'تحميل المصنعيات'!$D:$D,CB746))</f>
        <v/>
      </c>
      <c r="CG746" s="55" t="str">
        <f t="shared" si="417"/>
        <v/>
      </c>
      <c r="CH746" s="55" t="str">
        <f t="shared" si="418"/>
        <v/>
      </c>
      <c r="CI746" s="129" t="str">
        <f t="shared" si="441"/>
        <v/>
      </c>
      <c r="CK746" s="4" t="s">
        <v>13</v>
      </c>
      <c r="CL746" s="5">
        <v>45911</v>
      </c>
      <c r="CM746" s="6"/>
      <c r="CN746" s="6"/>
      <c r="CO746" s="6" t="str">
        <f t="shared" si="433"/>
        <v/>
      </c>
      <c r="CP746" s="6" t="str">
        <f>IF(OR(CM746="",CN746=""),"",SUMIFS('تحميل المصنعيات'!$N:$N,'تحميل المصنعيات'!$F:$F,CN$2,'تحميل المصنعيات'!$D:$D,CL746))</f>
        <v/>
      </c>
      <c r="CQ746" s="55" t="str">
        <f t="shared" si="419"/>
        <v/>
      </c>
      <c r="CR746" s="55" t="str">
        <f t="shared" si="420"/>
        <v/>
      </c>
      <c r="CS746" s="129" t="str">
        <f t="shared" si="442"/>
        <v/>
      </c>
    </row>
    <row r="747" spans="9:97" x14ac:dyDescent="0.25">
      <c r="I747" s="132" t="s">
        <v>30</v>
      </c>
      <c r="J747" s="133">
        <v>45912</v>
      </c>
      <c r="K747" s="134"/>
      <c r="L747" s="134"/>
      <c r="M747" s="134" t="str">
        <f t="shared" si="421"/>
        <v/>
      </c>
      <c r="N747" s="134" t="str">
        <f>IF(OR(K747="",L747=""),"",SUMIFS('تحميل المصنعيات'!$N:$N,'تحميل المصنعيات'!$F:$F,L$2,'تحميل المصنعيات'!$D:$D,J747))</f>
        <v/>
      </c>
      <c r="O747" s="135" t="str">
        <f t="shared" si="407"/>
        <v/>
      </c>
      <c r="P747" s="135" t="str">
        <f t="shared" si="434"/>
        <v/>
      </c>
      <c r="Q747" s="132" t="str">
        <f t="shared" si="422"/>
        <v/>
      </c>
      <c r="S747" s="132" t="s">
        <v>30</v>
      </c>
      <c r="T747" s="133">
        <v>45912</v>
      </c>
      <c r="U747" s="134"/>
      <c r="V747" s="134"/>
      <c r="W747" s="134" t="str">
        <f t="shared" si="423"/>
        <v/>
      </c>
      <c r="X747" s="134" t="str">
        <f>IF(OR(U747="",V747=""),"",SUMIFS('تحميل المصنعيات'!$N:$N,'تحميل المصنعيات'!$F:$F,V$2,'تحميل المصنعيات'!$D:$D,T747))</f>
        <v/>
      </c>
      <c r="Y747" s="135" t="str">
        <f t="shared" si="408"/>
        <v/>
      </c>
      <c r="Z747" s="135" t="str">
        <f t="shared" si="409"/>
        <v/>
      </c>
      <c r="AA747" s="132" t="str">
        <f t="shared" si="435"/>
        <v/>
      </c>
      <c r="AC747" s="132" t="s">
        <v>30</v>
      </c>
      <c r="AD747" s="133">
        <v>45912</v>
      </c>
      <c r="AE747" s="134"/>
      <c r="AF747" s="134"/>
      <c r="AG747" s="134" t="str">
        <f t="shared" si="424"/>
        <v/>
      </c>
      <c r="AH747" s="134" t="str">
        <f>IF(OR(AE747="",AF747=""),"",SUMIFS('تحميل المصنعيات'!$N:$N,'تحميل المصنعيات'!$F:$F,AF$2,'تحميل المصنعيات'!$D:$D,AD747))</f>
        <v/>
      </c>
      <c r="AI747" s="135" t="str">
        <f t="shared" si="410"/>
        <v/>
      </c>
      <c r="AJ747" s="135" t="str">
        <f t="shared" si="425"/>
        <v/>
      </c>
      <c r="AK747" s="132" t="str">
        <f t="shared" si="436"/>
        <v/>
      </c>
      <c r="AM747" s="132" t="s">
        <v>30</v>
      </c>
      <c r="AN747" s="133">
        <v>45912</v>
      </c>
      <c r="AO747" s="134"/>
      <c r="AP747" s="134"/>
      <c r="AQ747" s="134" t="str">
        <f t="shared" si="426"/>
        <v/>
      </c>
      <c r="AR747" s="134" t="str">
        <f>IF(OR(AO747="",AP747=""),"",SUMIFS('تحميل المصنعيات'!$N:$N,'تحميل المصنعيات'!$F:$F,AP$2,'تحميل المصنعيات'!$D:$D,AN747))</f>
        <v/>
      </c>
      <c r="AS747" s="135" t="str">
        <f t="shared" si="411"/>
        <v/>
      </c>
      <c r="AT747" s="135" t="str">
        <f t="shared" si="412"/>
        <v/>
      </c>
      <c r="AU747" s="132" t="str">
        <f t="shared" si="437"/>
        <v/>
      </c>
      <c r="AW747" s="132" t="s">
        <v>30</v>
      </c>
      <c r="AX747" s="133">
        <v>45912</v>
      </c>
      <c r="AY747" s="134"/>
      <c r="AZ747" s="134"/>
      <c r="BA747" s="134" t="str">
        <f t="shared" si="427"/>
        <v/>
      </c>
      <c r="BB747" s="134" t="str">
        <f>IF(OR(AY747="",AZ747=""),"",SUMIFS('تحميل المصنعيات'!$N:$N,'تحميل المصنعيات'!$F:$F,AZ$2,'تحميل المصنعيات'!$D:$D,AX747))</f>
        <v/>
      </c>
      <c r="BC747" s="135" t="str">
        <f t="shared" si="413"/>
        <v/>
      </c>
      <c r="BD747" s="135" t="str">
        <f t="shared" si="428"/>
        <v/>
      </c>
      <c r="BE747" s="132" t="str">
        <f t="shared" si="438"/>
        <v/>
      </c>
      <c r="BG747" s="132" t="s">
        <v>30</v>
      </c>
      <c r="BH747" s="133">
        <v>45912</v>
      </c>
      <c r="BI747" s="134"/>
      <c r="BJ747" s="134"/>
      <c r="BK747" s="134" t="str">
        <f t="shared" si="429"/>
        <v/>
      </c>
      <c r="BL747" s="134" t="str">
        <f>IF(OR(BI747="",BJ747=""),"",SUMIFS('تحميل المصنعيات'!$N:$N,'تحميل المصنعيات'!$F:$F,BJ$2,'تحميل المصنعيات'!$D:$D,BH747))</f>
        <v/>
      </c>
      <c r="BM747" s="135" t="str">
        <f t="shared" si="414"/>
        <v/>
      </c>
      <c r="BN747" s="135" t="str">
        <f t="shared" si="415"/>
        <v/>
      </c>
      <c r="BO747" s="132" t="str">
        <f t="shared" si="439"/>
        <v/>
      </c>
      <c r="BQ747" s="132" t="s">
        <v>30</v>
      </c>
      <c r="BR747" s="133">
        <v>45912</v>
      </c>
      <c r="BS747" s="134"/>
      <c r="BT747" s="134"/>
      <c r="BU747" s="134" t="str">
        <f t="shared" si="430"/>
        <v/>
      </c>
      <c r="BV747" s="134" t="str">
        <f>IF(OR(BS747="",BT747=""),"",SUMIFS('تحميل المصنعيات'!$N:$N,'تحميل المصنعيات'!$F:$F,BT$2,'تحميل المصنعيات'!$D:$D,BR747))</f>
        <v/>
      </c>
      <c r="BW747" s="135" t="str">
        <f t="shared" si="416"/>
        <v/>
      </c>
      <c r="BX747" s="135" t="str">
        <f t="shared" si="431"/>
        <v/>
      </c>
      <c r="BY747" s="132" t="str">
        <f t="shared" si="440"/>
        <v/>
      </c>
      <c r="CA747" s="132" t="s">
        <v>30</v>
      </c>
      <c r="CB747" s="133">
        <v>45912</v>
      </c>
      <c r="CC747" s="134"/>
      <c r="CD747" s="134"/>
      <c r="CE747" s="134" t="str">
        <f t="shared" si="432"/>
        <v/>
      </c>
      <c r="CF747" s="134" t="str">
        <f>IF(OR(CC747="",CD747=""),"",SUMIFS('تحميل المصنعيات'!$N:$N,'تحميل المصنعيات'!$F:$F,CD$2,'تحميل المصنعيات'!$D:$D,CB747))</f>
        <v/>
      </c>
      <c r="CG747" s="135" t="str">
        <f t="shared" si="417"/>
        <v/>
      </c>
      <c r="CH747" s="135" t="str">
        <f t="shared" si="418"/>
        <v/>
      </c>
      <c r="CI747" s="132" t="str">
        <f t="shared" si="441"/>
        <v/>
      </c>
      <c r="CK747" s="132" t="s">
        <v>30</v>
      </c>
      <c r="CL747" s="133">
        <v>45912</v>
      </c>
      <c r="CM747" s="134"/>
      <c r="CN747" s="134"/>
      <c r="CO747" s="134" t="str">
        <f t="shared" si="433"/>
        <v/>
      </c>
      <c r="CP747" s="134" t="str">
        <f>IF(OR(CM747="",CN747=""),"",SUMIFS('تحميل المصنعيات'!$N:$N,'تحميل المصنعيات'!$F:$F,CN$2,'تحميل المصنعيات'!$D:$D,CL747))</f>
        <v/>
      </c>
      <c r="CQ747" s="135" t="str">
        <f t="shared" si="419"/>
        <v/>
      </c>
      <c r="CR747" s="135" t="str">
        <f t="shared" si="420"/>
        <v/>
      </c>
      <c r="CS747" s="132" t="str">
        <f t="shared" si="442"/>
        <v/>
      </c>
    </row>
    <row r="748" spans="9:97" x14ac:dyDescent="0.25">
      <c r="I748" s="4" t="s">
        <v>8</v>
      </c>
      <c r="J748" s="5">
        <v>45913</v>
      </c>
      <c r="K748" s="6"/>
      <c r="L748" s="6"/>
      <c r="M748" s="6" t="str">
        <f t="shared" si="421"/>
        <v/>
      </c>
      <c r="N748" s="6" t="str">
        <f>IF(OR(K748="",L748=""),"",SUMIFS('تحميل المصنعيات'!$N:$N,'تحميل المصنعيات'!$F:$F,L$2,'تحميل المصنعيات'!$D:$D,J748))</f>
        <v/>
      </c>
      <c r="O748" s="55" t="str">
        <f t="shared" si="407"/>
        <v/>
      </c>
      <c r="P748" s="55" t="str">
        <f t="shared" si="434"/>
        <v/>
      </c>
      <c r="Q748" s="129" t="str">
        <f t="shared" si="422"/>
        <v/>
      </c>
      <c r="S748" s="4" t="s">
        <v>8</v>
      </c>
      <c r="T748" s="5">
        <v>45913</v>
      </c>
      <c r="U748" s="6"/>
      <c r="V748" s="6"/>
      <c r="W748" s="6" t="str">
        <f t="shared" si="423"/>
        <v/>
      </c>
      <c r="X748" s="6" t="str">
        <f>IF(OR(U748="",V748=""),"",SUMIFS('تحميل المصنعيات'!$N:$N,'تحميل المصنعيات'!$F:$F,V$2,'تحميل المصنعيات'!$D:$D,T748))</f>
        <v/>
      </c>
      <c r="Y748" s="55" t="str">
        <f t="shared" si="408"/>
        <v/>
      </c>
      <c r="Z748" s="55" t="str">
        <f t="shared" si="409"/>
        <v/>
      </c>
      <c r="AA748" s="129" t="str">
        <f t="shared" si="435"/>
        <v/>
      </c>
      <c r="AC748" s="4" t="s">
        <v>8</v>
      </c>
      <c r="AD748" s="5">
        <v>45913</v>
      </c>
      <c r="AE748" s="6"/>
      <c r="AF748" s="6"/>
      <c r="AG748" s="6" t="str">
        <f t="shared" si="424"/>
        <v/>
      </c>
      <c r="AH748" s="6" t="str">
        <f>IF(OR(AE748="",AF748=""),"",SUMIFS('تحميل المصنعيات'!$N:$N,'تحميل المصنعيات'!$F:$F,AF$2,'تحميل المصنعيات'!$D:$D,AD748))</f>
        <v/>
      </c>
      <c r="AI748" s="55" t="str">
        <f t="shared" si="410"/>
        <v/>
      </c>
      <c r="AJ748" s="55" t="str">
        <f t="shared" si="425"/>
        <v/>
      </c>
      <c r="AK748" s="129" t="str">
        <f t="shared" si="436"/>
        <v/>
      </c>
      <c r="AM748" s="4" t="s">
        <v>8</v>
      </c>
      <c r="AN748" s="5">
        <v>45913</v>
      </c>
      <c r="AO748" s="6"/>
      <c r="AP748" s="6"/>
      <c r="AQ748" s="6" t="str">
        <f t="shared" si="426"/>
        <v/>
      </c>
      <c r="AR748" s="6" t="str">
        <f>IF(OR(AO748="",AP748=""),"",SUMIFS('تحميل المصنعيات'!$N:$N,'تحميل المصنعيات'!$F:$F,AP$2,'تحميل المصنعيات'!$D:$D,AN748))</f>
        <v/>
      </c>
      <c r="AS748" s="55" t="str">
        <f t="shared" si="411"/>
        <v/>
      </c>
      <c r="AT748" s="55" t="str">
        <f t="shared" si="412"/>
        <v/>
      </c>
      <c r="AU748" s="129" t="str">
        <f t="shared" si="437"/>
        <v/>
      </c>
      <c r="AW748" s="4" t="s">
        <v>8</v>
      </c>
      <c r="AX748" s="5">
        <v>45913</v>
      </c>
      <c r="AY748" s="6"/>
      <c r="AZ748" s="6"/>
      <c r="BA748" s="6" t="str">
        <f t="shared" si="427"/>
        <v/>
      </c>
      <c r="BB748" s="6" t="str">
        <f>IF(OR(AY748="",AZ748=""),"",SUMIFS('تحميل المصنعيات'!$N:$N,'تحميل المصنعيات'!$F:$F,AZ$2,'تحميل المصنعيات'!$D:$D,AX748))</f>
        <v/>
      </c>
      <c r="BC748" s="55" t="str">
        <f t="shared" si="413"/>
        <v/>
      </c>
      <c r="BD748" s="55" t="str">
        <f t="shared" si="428"/>
        <v/>
      </c>
      <c r="BE748" s="129" t="str">
        <f t="shared" si="438"/>
        <v/>
      </c>
      <c r="BG748" s="4" t="s">
        <v>8</v>
      </c>
      <c r="BH748" s="5">
        <v>45913</v>
      </c>
      <c r="BI748" s="6"/>
      <c r="BJ748" s="6"/>
      <c r="BK748" s="6" t="str">
        <f t="shared" si="429"/>
        <v/>
      </c>
      <c r="BL748" s="6" t="str">
        <f>IF(OR(BI748="",BJ748=""),"",SUMIFS('تحميل المصنعيات'!$N:$N,'تحميل المصنعيات'!$F:$F,BJ$2,'تحميل المصنعيات'!$D:$D,BH748))</f>
        <v/>
      </c>
      <c r="BM748" s="55" t="str">
        <f t="shared" si="414"/>
        <v/>
      </c>
      <c r="BN748" s="55" t="str">
        <f t="shared" si="415"/>
        <v/>
      </c>
      <c r="BO748" s="129" t="str">
        <f t="shared" si="439"/>
        <v/>
      </c>
      <c r="BQ748" s="4" t="s">
        <v>8</v>
      </c>
      <c r="BR748" s="5">
        <v>45913</v>
      </c>
      <c r="BS748" s="6"/>
      <c r="BT748" s="6"/>
      <c r="BU748" s="6" t="str">
        <f t="shared" si="430"/>
        <v/>
      </c>
      <c r="BV748" s="6" t="str">
        <f>IF(OR(BS748="",BT748=""),"",SUMIFS('تحميل المصنعيات'!$N:$N,'تحميل المصنعيات'!$F:$F,BT$2,'تحميل المصنعيات'!$D:$D,BR748))</f>
        <v/>
      </c>
      <c r="BW748" s="55" t="str">
        <f t="shared" si="416"/>
        <v/>
      </c>
      <c r="BX748" s="55" t="str">
        <f t="shared" si="431"/>
        <v/>
      </c>
      <c r="BY748" s="129" t="str">
        <f t="shared" si="440"/>
        <v/>
      </c>
      <c r="CA748" s="4" t="s">
        <v>8</v>
      </c>
      <c r="CB748" s="5">
        <v>45913</v>
      </c>
      <c r="CC748" s="6"/>
      <c r="CD748" s="6"/>
      <c r="CE748" s="6" t="str">
        <f t="shared" si="432"/>
        <v/>
      </c>
      <c r="CF748" s="6" t="str">
        <f>IF(OR(CC748="",CD748=""),"",SUMIFS('تحميل المصنعيات'!$N:$N,'تحميل المصنعيات'!$F:$F,CD$2,'تحميل المصنعيات'!$D:$D,CB748))</f>
        <v/>
      </c>
      <c r="CG748" s="55" t="str">
        <f t="shared" si="417"/>
        <v/>
      </c>
      <c r="CH748" s="55" t="str">
        <f t="shared" si="418"/>
        <v/>
      </c>
      <c r="CI748" s="129" t="str">
        <f t="shared" si="441"/>
        <v/>
      </c>
      <c r="CK748" s="4" t="s">
        <v>8</v>
      </c>
      <c r="CL748" s="5">
        <v>45913</v>
      </c>
      <c r="CM748" s="6"/>
      <c r="CN748" s="6"/>
      <c r="CO748" s="6" t="str">
        <f t="shared" si="433"/>
        <v/>
      </c>
      <c r="CP748" s="6" t="str">
        <f>IF(OR(CM748="",CN748=""),"",SUMIFS('تحميل المصنعيات'!$N:$N,'تحميل المصنعيات'!$F:$F,CN$2,'تحميل المصنعيات'!$D:$D,CL748))</f>
        <v/>
      </c>
      <c r="CQ748" s="55" t="str">
        <f t="shared" si="419"/>
        <v/>
      </c>
      <c r="CR748" s="55" t="str">
        <f t="shared" si="420"/>
        <v/>
      </c>
      <c r="CS748" s="129" t="str">
        <f t="shared" si="442"/>
        <v/>
      </c>
    </row>
    <row r="749" spans="9:97" x14ac:dyDescent="0.25">
      <c r="I749" s="4" t="s">
        <v>9</v>
      </c>
      <c r="J749" s="5">
        <v>45914</v>
      </c>
      <c r="K749" s="6"/>
      <c r="L749" s="6"/>
      <c r="M749" s="6" t="str">
        <f t="shared" si="421"/>
        <v/>
      </c>
      <c r="N749" s="6" t="str">
        <f>IF(OR(K749="",L749=""),"",SUMIFS('تحميل المصنعيات'!$N:$N,'تحميل المصنعيات'!$F:$F,L$2,'تحميل المصنعيات'!$D:$D,J749))</f>
        <v/>
      </c>
      <c r="O749" s="55" t="str">
        <f t="shared" si="407"/>
        <v/>
      </c>
      <c r="P749" s="55" t="str">
        <f t="shared" si="434"/>
        <v/>
      </c>
      <c r="Q749" s="129" t="str">
        <f t="shared" si="422"/>
        <v/>
      </c>
      <c r="S749" s="4" t="s">
        <v>9</v>
      </c>
      <c r="T749" s="5">
        <v>45914</v>
      </c>
      <c r="U749" s="6"/>
      <c r="V749" s="6"/>
      <c r="W749" s="6" t="str">
        <f t="shared" si="423"/>
        <v/>
      </c>
      <c r="X749" s="6" t="str">
        <f>IF(OR(U749="",V749=""),"",SUMIFS('تحميل المصنعيات'!$N:$N,'تحميل المصنعيات'!$F:$F,V$2,'تحميل المصنعيات'!$D:$D,T749))</f>
        <v/>
      </c>
      <c r="Y749" s="55" t="str">
        <f t="shared" si="408"/>
        <v/>
      </c>
      <c r="Z749" s="55" t="str">
        <f t="shared" si="409"/>
        <v/>
      </c>
      <c r="AA749" s="129" t="str">
        <f t="shared" si="435"/>
        <v/>
      </c>
      <c r="AC749" s="4" t="s">
        <v>9</v>
      </c>
      <c r="AD749" s="5">
        <v>45914</v>
      </c>
      <c r="AE749" s="6"/>
      <c r="AF749" s="6"/>
      <c r="AG749" s="6" t="str">
        <f t="shared" si="424"/>
        <v/>
      </c>
      <c r="AH749" s="6" t="str">
        <f>IF(OR(AE749="",AF749=""),"",SUMIFS('تحميل المصنعيات'!$N:$N,'تحميل المصنعيات'!$F:$F,AF$2,'تحميل المصنعيات'!$D:$D,AD749))</f>
        <v/>
      </c>
      <c r="AI749" s="55" t="str">
        <f t="shared" si="410"/>
        <v/>
      </c>
      <c r="AJ749" s="55" t="str">
        <f t="shared" si="425"/>
        <v/>
      </c>
      <c r="AK749" s="129" t="str">
        <f t="shared" si="436"/>
        <v/>
      </c>
      <c r="AM749" s="4" t="s">
        <v>9</v>
      </c>
      <c r="AN749" s="5">
        <v>45914</v>
      </c>
      <c r="AO749" s="6"/>
      <c r="AP749" s="6"/>
      <c r="AQ749" s="6" t="str">
        <f t="shared" si="426"/>
        <v/>
      </c>
      <c r="AR749" s="6" t="str">
        <f>IF(OR(AO749="",AP749=""),"",SUMIFS('تحميل المصنعيات'!$N:$N,'تحميل المصنعيات'!$F:$F,AP$2,'تحميل المصنعيات'!$D:$D,AN749))</f>
        <v/>
      </c>
      <c r="AS749" s="55" t="str">
        <f t="shared" si="411"/>
        <v/>
      </c>
      <c r="AT749" s="55" t="str">
        <f t="shared" si="412"/>
        <v/>
      </c>
      <c r="AU749" s="129" t="str">
        <f t="shared" si="437"/>
        <v/>
      </c>
      <c r="AW749" s="4" t="s">
        <v>9</v>
      </c>
      <c r="AX749" s="5">
        <v>45914</v>
      </c>
      <c r="AY749" s="6"/>
      <c r="AZ749" s="6"/>
      <c r="BA749" s="6" t="str">
        <f t="shared" si="427"/>
        <v/>
      </c>
      <c r="BB749" s="6" t="str">
        <f>IF(OR(AY749="",AZ749=""),"",SUMIFS('تحميل المصنعيات'!$N:$N,'تحميل المصنعيات'!$F:$F,AZ$2,'تحميل المصنعيات'!$D:$D,AX749))</f>
        <v/>
      </c>
      <c r="BC749" s="55" t="str">
        <f t="shared" si="413"/>
        <v/>
      </c>
      <c r="BD749" s="55" t="str">
        <f t="shared" si="428"/>
        <v/>
      </c>
      <c r="BE749" s="129" t="str">
        <f t="shared" si="438"/>
        <v/>
      </c>
      <c r="BG749" s="4" t="s">
        <v>9</v>
      </c>
      <c r="BH749" s="5">
        <v>45914</v>
      </c>
      <c r="BI749" s="6"/>
      <c r="BJ749" s="6"/>
      <c r="BK749" s="6" t="str">
        <f t="shared" si="429"/>
        <v/>
      </c>
      <c r="BL749" s="6" t="str">
        <f>IF(OR(BI749="",BJ749=""),"",SUMIFS('تحميل المصنعيات'!$N:$N,'تحميل المصنعيات'!$F:$F,BJ$2,'تحميل المصنعيات'!$D:$D,BH749))</f>
        <v/>
      </c>
      <c r="BM749" s="55" t="str">
        <f t="shared" si="414"/>
        <v/>
      </c>
      <c r="BN749" s="55" t="str">
        <f t="shared" si="415"/>
        <v/>
      </c>
      <c r="BO749" s="129" t="str">
        <f t="shared" si="439"/>
        <v/>
      </c>
      <c r="BQ749" s="4" t="s">
        <v>9</v>
      </c>
      <c r="BR749" s="5">
        <v>45914</v>
      </c>
      <c r="BS749" s="6"/>
      <c r="BT749" s="6"/>
      <c r="BU749" s="6" t="str">
        <f t="shared" si="430"/>
        <v/>
      </c>
      <c r="BV749" s="6" t="str">
        <f>IF(OR(BS749="",BT749=""),"",SUMIFS('تحميل المصنعيات'!$N:$N,'تحميل المصنعيات'!$F:$F,BT$2,'تحميل المصنعيات'!$D:$D,BR749))</f>
        <v/>
      </c>
      <c r="BW749" s="55" t="str">
        <f t="shared" si="416"/>
        <v/>
      </c>
      <c r="BX749" s="55" t="str">
        <f t="shared" si="431"/>
        <v/>
      </c>
      <c r="BY749" s="129" t="str">
        <f t="shared" si="440"/>
        <v/>
      </c>
      <c r="CA749" s="4" t="s">
        <v>9</v>
      </c>
      <c r="CB749" s="5">
        <v>45914</v>
      </c>
      <c r="CC749" s="6"/>
      <c r="CD749" s="6"/>
      <c r="CE749" s="6" t="str">
        <f t="shared" si="432"/>
        <v/>
      </c>
      <c r="CF749" s="6" t="str">
        <f>IF(OR(CC749="",CD749=""),"",SUMIFS('تحميل المصنعيات'!$N:$N,'تحميل المصنعيات'!$F:$F,CD$2,'تحميل المصنعيات'!$D:$D,CB749))</f>
        <v/>
      </c>
      <c r="CG749" s="55" t="str">
        <f t="shared" si="417"/>
        <v/>
      </c>
      <c r="CH749" s="55" t="str">
        <f t="shared" si="418"/>
        <v/>
      </c>
      <c r="CI749" s="129" t="str">
        <f t="shared" si="441"/>
        <v/>
      </c>
      <c r="CK749" s="4" t="s">
        <v>9</v>
      </c>
      <c r="CL749" s="5">
        <v>45914</v>
      </c>
      <c r="CM749" s="6"/>
      <c r="CN749" s="6"/>
      <c r="CO749" s="6" t="str">
        <f t="shared" si="433"/>
        <v/>
      </c>
      <c r="CP749" s="6" t="str">
        <f>IF(OR(CM749="",CN749=""),"",SUMIFS('تحميل المصنعيات'!$N:$N,'تحميل المصنعيات'!$F:$F,CN$2,'تحميل المصنعيات'!$D:$D,CL749))</f>
        <v/>
      </c>
      <c r="CQ749" s="55" t="str">
        <f t="shared" si="419"/>
        <v/>
      </c>
      <c r="CR749" s="55" t="str">
        <f t="shared" si="420"/>
        <v/>
      </c>
      <c r="CS749" s="129" t="str">
        <f t="shared" si="442"/>
        <v/>
      </c>
    </row>
    <row r="750" spans="9:97" x14ac:dyDescent="0.25">
      <c r="I750" s="4" t="s">
        <v>10</v>
      </c>
      <c r="J750" s="5">
        <v>45915</v>
      </c>
      <c r="K750" s="6"/>
      <c r="L750" s="6"/>
      <c r="M750" s="6" t="str">
        <f t="shared" si="421"/>
        <v/>
      </c>
      <c r="N750" s="6" t="str">
        <f>IF(OR(K750="",L750=""),"",SUMIFS('تحميل المصنعيات'!$N:$N,'تحميل المصنعيات'!$F:$F,L$2,'تحميل المصنعيات'!$D:$D,J750))</f>
        <v/>
      </c>
      <c r="O750" s="55" t="str">
        <f t="shared" si="407"/>
        <v/>
      </c>
      <c r="P750" s="55" t="str">
        <f t="shared" si="434"/>
        <v/>
      </c>
      <c r="Q750" s="129" t="str">
        <f t="shared" si="422"/>
        <v/>
      </c>
      <c r="S750" s="4" t="s">
        <v>10</v>
      </c>
      <c r="T750" s="5">
        <v>45915</v>
      </c>
      <c r="U750" s="6"/>
      <c r="V750" s="6"/>
      <c r="W750" s="6" t="str">
        <f t="shared" si="423"/>
        <v/>
      </c>
      <c r="X750" s="6" t="str">
        <f>IF(OR(U750="",V750=""),"",SUMIFS('تحميل المصنعيات'!$N:$N,'تحميل المصنعيات'!$F:$F,V$2,'تحميل المصنعيات'!$D:$D,T750))</f>
        <v/>
      </c>
      <c r="Y750" s="55" t="str">
        <f t="shared" si="408"/>
        <v/>
      </c>
      <c r="Z750" s="55" t="str">
        <f t="shared" si="409"/>
        <v/>
      </c>
      <c r="AA750" s="129" t="str">
        <f t="shared" si="435"/>
        <v/>
      </c>
      <c r="AC750" s="4" t="s">
        <v>10</v>
      </c>
      <c r="AD750" s="5">
        <v>45915</v>
      </c>
      <c r="AE750" s="6"/>
      <c r="AF750" s="6"/>
      <c r="AG750" s="6" t="str">
        <f t="shared" si="424"/>
        <v/>
      </c>
      <c r="AH750" s="6" t="str">
        <f>IF(OR(AE750="",AF750=""),"",SUMIFS('تحميل المصنعيات'!$N:$N,'تحميل المصنعيات'!$F:$F,AF$2,'تحميل المصنعيات'!$D:$D,AD750))</f>
        <v/>
      </c>
      <c r="AI750" s="55" t="str">
        <f t="shared" si="410"/>
        <v/>
      </c>
      <c r="AJ750" s="55" t="str">
        <f t="shared" si="425"/>
        <v/>
      </c>
      <c r="AK750" s="129" t="str">
        <f t="shared" si="436"/>
        <v/>
      </c>
      <c r="AM750" s="4" t="s">
        <v>10</v>
      </c>
      <c r="AN750" s="5">
        <v>45915</v>
      </c>
      <c r="AO750" s="6"/>
      <c r="AP750" s="6"/>
      <c r="AQ750" s="6" t="str">
        <f t="shared" si="426"/>
        <v/>
      </c>
      <c r="AR750" s="6" t="str">
        <f>IF(OR(AO750="",AP750=""),"",SUMIFS('تحميل المصنعيات'!$N:$N,'تحميل المصنعيات'!$F:$F,AP$2,'تحميل المصنعيات'!$D:$D,AN750))</f>
        <v/>
      </c>
      <c r="AS750" s="55" t="str">
        <f t="shared" si="411"/>
        <v/>
      </c>
      <c r="AT750" s="55" t="str">
        <f t="shared" si="412"/>
        <v/>
      </c>
      <c r="AU750" s="129" t="str">
        <f t="shared" si="437"/>
        <v/>
      </c>
      <c r="AW750" s="4" t="s">
        <v>10</v>
      </c>
      <c r="AX750" s="5">
        <v>45915</v>
      </c>
      <c r="AY750" s="6"/>
      <c r="AZ750" s="6"/>
      <c r="BA750" s="6" t="str">
        <f t="shared" si="427"/>
        <v/>
      </c>
      <c r="BB750" s="6" t="str">
        <f>IF(OR(AY750="",AZ750=""),"",SUMIFS('تحميل المصنعيات'!$N:$N,'تحميل المصنعيات'!$F:$F,AZ$2,'تحميل المصنعيات'!$D:$D,AX750))</f>
        <v/>
      </c>
      <c r="BC750" s="55" t="str">
        <f t="shared" si="413"/>
        <v/>
      </c>
      <c r="BD750" s="55" t="str">
        <f t="shared" si="428"/>
        <v/>
      </c>
      <c r="BE750" s="129" t="str">
        <f t="shared" si="438"/>
        <v/>
      </c>
      <c r="BG750" s="4" t="s">
        <v>10</v>
      </c>
      <c r="BH750" s="5">
        <v>45915</v>
      </c>
      <c r="BI750" s="6"/>
      <c r="BJ750" s="6"/>
      <c r="BK750" s="6" t="str">
        <f t="shared" si="429"/>
        <v/>
      </c>
      <c r="BL750" s="6" t="str">
        <f>IF(OR(BI750="",BJ750=""),"",SUMIFS('تحميل المصنعيات'!$N:$N,'تحميل المصنعيات'!$F:$F,BJ$2,'تحميل المصنعيات'!$D:$D,BH750))</f>
        <v/>
      </c>
      <c r="BM750" s="55" t="str">
        <f t="shared" si="414"/>
        <v/>
      </c>
      <c r="BN750" s="55" t="str">
        <f t="shared" si="415"/>
        <v/>
      </c>
      <c r="BO750" s="129" t="str">
        <f t="shared" si="439"/>
        <v/>
      </c>
      <c r="BQ750" s="4" t="s">
        <v>10</v>
      </c>
      <c r="BR750" s="5">
        <v>45915</v>
      </c>
      <c r="BS750" s="6"/>
      <c r="BT750" s="6"/>
      <c r="BU750" s="6" t="str">
        <f t="shared" si="430"/>
        <v/>
      </c>
      <c r="BV750" s="6" t="str">
        <f>IF(OR(BS750="",BT750=""),"",SUMIFS('تحميل المصنعيات'!$N:$N,'تحميل المصنعيات'!$F:$F,BT$2,'تحميل المصنعيات'!$D:$D,BR750))</f>
        <v/>
      </c>
      <c r="BW750" s="55" t="str">
        <f t="shared" si="416"/>
        <v/>
      </c>
      <c r="BX750" s="55" t="str">
        <f t="shared" si="431"/>
        <v/>
      </c>
      <c r="BY750" s="129" t="str">
        <f t="shared" si="440"/>
        <v/>
      </c>
      <c r="CA750" s="4" t="s">
        <v>10</v>
      </c>
      <c r="CB750" s="5">
        <v>45915</v>
      </c>
      <c r="CC750" s="6"/>
      <c r="CD750" s="6"/>
      <c r="CE750" s="6" t="str">
        <f t="shared" si="432"/>
        <v/>
      </c>
      <c r="CF750" s="6" t="str">
        <f>IF(OR(CC750="",CD750=""),"",SUMIFS('تحميل المصنعيات'!$N:$N,'تحميل المصنعيات'!$F:$F,CD$2,'تحميل المصنعيات'!$D:$D,CB750))</f>
        <v/>
      </c>
      <c r="CG750" s="55" t="str">
        <f t="shared" si="417"/>
        <v/>
      </c>
      <c r="CH750" s="55" t="str">
        <f t="shared" si="418"/>
        <v/>
      </c>
      <c r="CI750" s="129" t="str">
        <f t="shared" si="441"/>
        <v/>
      </c>
      <c r="CK750" s="4" t="s">
        <v>10</v>
      </c>
      <c r="CL750" s="5">
        <v>45915</v>
      </c>
      <c r="CM750" s="6"/>
      <c r="CN750" s="6"/>
      <c r="CO750" s="6" t="str">
        <f t="shared" si="433"/>
        <v/>
      </c>
      <c r="CP750" s="6" t="str">
        <f>IF(OR(CM750="",CN750=""),"",SUMIFS('تحميل المصنعيات'!$N:$N,'تحميل المصنعيات'!$F:$F,CN$2,'تحميل المصنعيات'!$D:$D,CL750))</f>
        <v/>
      </c>
      <c r="CQ750" s="55" t="str">
        <f t="shared" si="419"/>
        <v/>
      </c>
      <c r="CR750" s="55" t="str">
        <f t="shared" si="420"/>
        <v/>
      </c>
      <c r="CS750" s="129" t="str">
        <f t="shared" si="442"/>
        <v/>
      </c>
    </row>
    <row r="751" spans="9:97" x14ac:dyDescent="0.25">
      <c r="I751" s="4" t="s">
        <v>11</v>
      </c>
      <c r="J751" s="5">
        <v>45916</v>
      </c>
      <c r="K751" s="6"/>
      <c r="L751" s="6"/>
      <c r="M751" s="6" t="str">
        <f t="shared" si="421"/>
        <v/>
      </c>
      <c r="N751" s="6" t="str">
        <f>IF(OR(K751="",L751=""),"",SUMIFS('تحميل المصنعيات'!$N:$N,'تحميل المصنعيات'!$F:$F,L$2,'تحميل المصنعيات'!$D:$D,J751))</f>
        <v/>
      </c>
      <c r="O751" s="55" t="str">
        <f t="shared" si="407"/>
        <v/>
      </c>
      <c r="P751" s="55" t="str">
        <f t="shared" si="434"/>
        <v/>
      </c>
      <c r="Q751" s="129" t="str">
        <f t="shared" si="422"/>
        <v/>
      </c>
      <c r="S751" s="4" t="s">
        <v>11</v>
      </c>
      <c r="T751" s="5">
        <v>45916</v>
      </c>
      <c r="U751" s="6"/>
      <c r="V751" s="6"/>
      <c r="W751" s="6" t="str">
        <f t="shared" si="423"/>
        <v/>
      </c>
      <c r="X751" s="6" t="str">
        <f>IF(OR(U751="",V751=""),"",SUMIFS('تحميل المصنعيات'!$N:$N,'تحميل المصنعيات'!$F:$F,V$2,'تحميل المصنعيات'!$D:$D,T751))</f>
        <v/>
      </c>
      <c r="Y751" s="55" t="str">
        <f t="shared" si="408"/>
        <v/>
      </c>
      <c r="Z751" s="55" t="str">
        <f t="shared" si="409"/>
        <v/>
      </c>
      <c r="AA751" s="129" t="str">
        <f t="shared" si="435"/>
        <v/>
      </c>
      <c r="AC751" s="4" t="s">
        <v>11</v>
      </c>
      <c r="AD751" s="5">
        <v>45916</v>
      </c>
      <c r="AE751" s="6"/>
      <c r="AF751" s="6"/>
      <c r="AG751" s="6" t="str">
        <f t="shared" si="424"/>
        <v/>
      </c>
      <c r="AH751" s="6" t="str">
        <f>IF(OR(AE751="",AF751=""),"",SUMIFS('تحميل المصنعيات'!$N:$N,'تحميل المصنعيات'!$F:$F,AF$2,'تحميل المصنعيات'!$D:$D,AD751))</f>
        <v/>
      </c>
      <c r="AI751" s="55" t="str">
        <f t="shared" si="410"/>
        <v/>
      </c>
      <c r="AJ751" s="55" t="str">
        <f t="shared" si="425"/>
        <v/>
      </c>
      <c r="AK751" s="129" t="str">
        <f t="shared" si="436"/>
        <v/>
      </c>
      <c r="AM751" s="4" t="s">
        <v>11</v>
      </c>
      <c r="AN751" s="5">
        <v>45916</v>
      </c>
      <c r="AO751" s="6"/>
      <c r="AP751" s="6"/>
      <c r="AQ751" s="6" t="str">
        <f t="shared" si="426"/>
        <v/>
      </c>
      <c r="AR751" s="6" t="str">
        <f>IF(OR(AO751="",AP751=""),"",SUMIFS('تحميل المصنعيات'!$N:$N,'تحميل المصنعيات'!$F:$F,AP$2,'تحميل المصنعيات'!$D:$D,AN751))</f>
        <v/>
      </c>
      <c r="AS751" s="55" t="str">
        <f t="shared" si="411"/>
        <v/>
      </c>
      <c r="AT751" s="55" t="str">
        <f t="shared" si="412"/>
        <v/>
      </c>
      <c r="AU751" s="129" t="str">
        <f t="shared" si="437"/>
        <v/>
      </c>
      <c r="AW751" s="4" t="s">
        <v>11</v>
      </c>
      <c r="AX751" s="5">
        <v>45916</v>
      </c>
      <c r="AY751" s="6"/>
      <c r="AZ751" s="6"/>
      <c r="BA751" s="6" t="str">
        <f t="shared" si="427"/>
        <v/>
      </c>
      <c r="BB751" s="6" t="str">
        <f>IF(OR(AY751="",AZ751=""),"",SUMIFS('تحميل المصنعيات'!$N:$N,'تحميل المصنعيات'!$F:$F,AZ$2,'تحميل المصنعيات'!$D:$D,AX751))</f>
        <v/>
      </c>
      <c r="BC751" s="55" t="str">
        <f t="shared" si="413"/>
        <v/>
      </c>
      <c r="BD751" s="55" t="str">
        <f t="shared" si="428"/>
        <v/>
      </c>
      <c r="BE751" s="129" t="str">
        <f t="shared" si="438"/>
        <v/>
      </c>
      <c r="BG751" s="4" t="s">
        <v>11</v>
      </c>
      <c r="BH751" s="5">
        <v>45916</v>
      </c>
      <c r="BI751" s="6"/>
      <c r="BJ751" s="6"/>
      <c r="BK751" s="6" t="str">
        <f t="shared" si="429"/>
        <v/>
      </c>
      <c r="BL751" s="6" t="str">
        <f>IF(OR(BI751="",BJ751=""),"",SUMIFS('تحميل المصنعيات'!$N:$N,'تحميل المصنعيات'!$F:$F,BJ$2,'تحميل المصنعيات'!$D:$D,BH751))</f>
        <v/>
      </c>
      <c r="BM751" s="55" t="str">
        <f t="shared" si="414"/>
        <v/>
      </c>
      <c r="BN751" s="55" t="str">
        <f t="shared" si="415"/>
        <v/>
      </c>
      <c r="BO751" s="129" t="str">
        <f t="shared" si="439"/>
        <v/>
      </c>
      <c r="BQ751" s="4" t="s">
        <v>11</v>
      </c>
      <c r="BR751" s="5">
        <v>45916</v>
      </c>
      <c r="BS751" s="6"/>
      <c r="BT751" s="6"/>
      <c r="BU751" s="6" t="str">
        <f t="shared" si="430"/>
        <v/>
      </c>
      <c r="BV751" s="6" t="str">
        <f>IF(OR(BS751="",BT751=""),"",SUMIFS('تحميل المصنعيات'!$N:$N,'تحميل المصنعيات'!$F:$F,BT$2,'تحميل المصنعيات'!$D:$D,BR751))</f>
        <v/>
      </c>
      <c r="BW751" s="55" t="str">
        <f t="shared" si="416"/>
        <v/>
      </c>
      <c r="BX751" s="55" t="str">
        <f t="shared" si="431"/>
        <v/>
      </c>
      <c r="BY751" s="129" t="str">
        <f t="shared" si="440"/>
        <v/>
      </c>
      <c r="CA751" s="4" t="s">
        <v>11</v>
      </c>
      <c r="CB751" s="5">
        <v>45916</v>
      </c>
      <c r="CC751" s="6"/>
      <c r="CD751" s="6"/>
      <c r="CE751" s="6" t="str">
        <f t="shared" si="432"/>
        <v/>
      </c>
      <c r="CF751" s="6" t="str">
        <f>IF(OR(CC751="",CD751=""),"",SUMIFS('تحميل المصنعيات'!$N:$N,'تحميل المصنعيات'!$F:$F,CD$2,'تحميل المصنعيات'!$D:$D,CB751))</f>
        <v/>
      </c>
      <c r="CG751" s="55" t="str">
        <f t="shared" si="417"/>
        <v/>
      </c>
      <c r="CH751" s="55" t="str">
        <f t="shared" si="418"/>
        <v/>
      </c>
      <c r="CI751" s="129" t="str">
        <f t="shared" si="441"/>
        <v/>
      </c>
      <c r="CK751" s="4" t="s">
        <v>11</v>
      </c>
      <c r="CL751" s="5">
        <v>45916</v>
      </c>
      <c r="CM751" s="6"/>
      <c r="CN751" s="6"/>
      <c r="CO751" s="6" t="str">
        <f t="shared" si="433"/>
        <v/>
      </c>
      <c r="CP751" s="6" t="str">
        <f>IF(OR(CM751="",CN751=""),"",SUMIFS('تحميل المصنعيات'!$N:$N,'تحميل المصنعيات'!$F:$F,CN$2,'تحميل المصنعيات'!$D:$D,CL751))</f>
        <v/>
      </c>
      <c r="CQ751" s="55" t="str">
        <f t="shared" si="419"/>
        <v/>
      </c>
      <c r="CR751" s="55" t="str">
        <f t="shared" si="420"/>
        <v/>
      </c>
      <c r="CS751" s="129" t="str">
        <f t="shared" si="442"/>
        <v/>
      </c>
    </row>
    <row r="752" spans="9:97" x14ac:dyDescent="0.25">
      <c r="I752" s="4" t="s">
        <v>12</v>
      </c>
      <c r="J752" s="5">
        <v>45917</v>
      </c>
      <c r="K752" s="6"/>
      <c r="L752" s="6"/>
      <c r="M752" s="6" t="str">
        <f t="shared" si="421"/>
        <v/>
      </c>
      <c r="N752" s="6" t="str">
        <f>IF(OR(K752="",L752=""),"",SUMIFS('تحميل المصنعيات'!$N:$N,'تحميل المصنعيات'!$F:$F,L$2,'تحميل المصنعيات'!$D:$D,J752))</f>
        <v/>
      </c>
      <c r="O752" s="55" t="str">
        <f t="shared" si="407"/>
        <v/>
      </c>
      <c r="P752" s="55" t="str">
        <f t="shared" si="434"/>
        <v/>
      </c>
      <c r="Q752" s="129" t="str">
        <f t="shared" si="422"/>
        <v/>
      </c>
      <c r="S752" s="4" t="s">
        <v>12</v>
      </c>
      <c r="T752" s="5">
        <v>45917</v>
      </c>
      <c r="U752" s="6"/>
      <c r="V752" s="6"/>
      <c r="W752" s="6" t="str">
        <f t="shared" si="423"/>
        <v/>
      </c>
      <c r="X752" s="6" t="str">
        <f>IF(OR(U752="",V752=""),"",SUMIFS('تحميل المصنعيات'!$N:$N,'تحميل المصنعيات'!$F:$F,V$2,'تحميل المصنعيات'!$D:$D,T752))</f>
        <v/>
      </c>
      <c r="Y752" s="55" t="str">
        <f t="shared" si="408"/>
        <v/>
      </c>
      <c r="Z752" s="55" t="str">
        <f t="shared" si="409"/>
        <v/>
      </c>
      <c r="AA752" s="129" t="str">
        <f t="shared" si="435"/>
        <v/>
      </c>
      <c r="AC752" s="4" t="s">
        <v>12</v>
      </c>
      <c r="AD752" s="5">
        <v>45917</v>
      </c>
      <c r="AE752" s="6"/>
      <c r="AF752" s="6"/>
      <c r="AG752" s="6" t="str">
        <f t="shared" si="424"/>
        <v/>
      </c>
      <c r="AH752" s="6" t="str">
        <f>IF(OR(AE752="",AF752=""),"",SUMIFS('تحميل المصنعيات'!$N:$N,'تحميل المصنعيات'!$F:$F,AF$2,'تحميل المصنعيات'!$D:$D,AD752))</f>
        <v/>
      </c>
      <c r="AI752" s="55" t="str">
        <f t="shared" si="410"/>
        <v/>
      </c>
      <c r="AJ752" s="55" t="str">
        <f t="shared" si="425"/>
        <v/>
      </c>
      <c r="AK752" s="129" t="str">
        <f t="shared" si="436"/>
        <v/>
      </c>
      <c r="AM752" s="4" t="s">
        <v>12</v>
      </c>
      <c r="AN752" s="5">
        <v>45917</v>
      </c>
      <c r="AO752" s="6"/>
      <c r="AP752" s="6"/>
      <c r="AQ752" s="6" t="str">
        <f t="shared" si="426"/>
        <v/>
      </c>
      <c r="AR752" s="6" t="str">
        <f>IF(OR(AO752="",AP752=""),"",SUMIFS('تحميل المصنعيات'!$N:$N,'تحميل المصنعيات'!$F:$F,AP$2,'تحميل المصنعيات'!$D:$D,AN752))</f>
        <v/>
      </c>
      <c r="AS752" s="55" t="str">
        <f t="shared" si="411"/>
        <v/>
      </c>
      <c r="AT752" s="55" t="str">
        <f t="shared" si="412"/>
        <v/>
      </c>
      <c r="AU752" s="129" t="str">
        <f t="shared" si="437"/>
        <v/>
      </c>
      <c r="AW752" s="4" t="s">
        <v>12</v>
      </c>
      <c r="AX752" s="5">
        <v>45917</v>
      </c>
      <c r="AY752" s="6"/>
      <c r="AZ752" s="6"/>
      <c r="BA752" s="6" t="str">
        <f t="shared" si="427"/>
        <v/>
      </c>
      <c r="BB752" s="6" t="str">
        <f>IF(OR(AY752="",AZ752=""),"",SUMIFS('تحميل المصنعيات'!$N:$N,'تحميل المصنعيات'!$F:$F,AZ$2,'تحميل المصنعيات'!$D:$D,AX752))</f>
        <v/>
      </c>
      <c r="BC752" s="55" t="str">
        <f t="shared" si="413"/>
        <v/>
      </c>
      <c r="BD752" s="55" t="str">
        <f t="shared" si="428"/>
        <v/>
      </c>
      <c r="BE752" s="129" t="str">
        <f t="shared" si="438"/>
        <v/>
      </c>
      <c r="BG752" s="4" t="s">
        <v>12</v>
      </c>
      <c r="BH752" s="5">
        <v>45917</v>
      </c>
      <c r="BI752" s="6"/>
      <c r="BJ752" s="6"/>
      <c r="BK752" s="6" t="str">
        <f t="shared" si="429"/>
        <v/>
      </c>
      <c r="BL752" s="6" t="str">
        <f>IF(OR(BI752="",BJ752=""),"",SUMIFS('تحميل المصنعيات'!$N:$N,'تحميل المصنعيات'!$F:$F,BJ$2,'تحميل المصنعيات'!$D:$D,BH752))</f>
        <v/>
      </c>
      <c r="BM752" s="55" t="str">
        <f t="shared" si="414"/>
        <v/>
      </c>
      <c r="BN752" s="55" t="str">
        <f t="shared" si="415"/>
        <v/>
      </c>
      <c r="BO752" s="129" t="str">
        <f t="shared" si="439"/>
        <v/>
      </c>
      <c r="BQ752" s="4" t="s">
        <v>12</v>
      </c>
      <c r="BR752" s="5">
        <v>45917</v>
      </c>
      <c r="BS752" s="6"/>
      <c r="BT752" s="6"/>
      <c r="BU752" s="6" t="str">
        <f t="shared" si="430"/>
        <v/>
      </c>
      <c r="BV752" s="6" t="str">
        <f>IF(OR(BS752="",BT752=""),"",SUMIFS('تحميل المصنعيات'!$N:$N,'تحميل المصنعيات'!$F:$F,BT$2,'تحميل المصنعيات'!$D:$D,BR752))</f>
        <v/>
      </c>
      <c r="BW752" s="55" t="str">
        <f t="shared" si="416"/>
        <v/>
      </c>
      <c r="BX752" s="55" t="str">
        <f t="shared" si="431"/>
        <v/>
      </c>
      <c r="BY752" s="129" t="str">
        <f t="shared" si="440"/>
        <v/>
      </c>
      <c r="CA752" s="4" t="s">
        <v>12</v>
      </c>
      <c r="CB752" s="5">
        <v>45917</v>
      </c>
      <c r="CC752" s="6"/>
      <c r="CD752" s="6"/>
      <c r="CE752" s="6" t="str">
        <f t="shared" si="432"/>
        <v/>
      </c>
      <c r="CF752" s="6" t="str">
        <f>IF(OR(CC752="",CD752=""),"",SUMIFS('تحميل المصنعيات'!$N:$N,'تحميل المصنعيات'!$F:$F,CD$2,'تحميل المصنعيات'!$D:$D,CB752))</f>
        <v/>
      </c>
      <c r="CG752" s="55" t="str">
        <f t="shared" si="417"/>
        <v/>
      </c>
      <c r="CH752" s="55" t="str">
        <f t="shared" si="418"/>
        <v/>
      </c>
      <c r="CI752" s="129" t="str">
        <f t="shared" si="441"/>
        <v/>
      </c>
      <c r="CK752" s="4" t="s">
        <v>12</v>
      </c>
      <c r="CL752" s="5">
        <v>45917</v>
      </c>
      <c r="CM752" s="6"/>
      <c r="CN752" s="6"/>
      <c r="CO752" s="6" t="str">
        <f t="shared" si="433"/>
        <v/>
      </c>
      <c r="CP752" s="6" t="str">
        <f>IF(OR(CM752="",CN752=""),"",SUMIFS('تحميل المصنعيات'!$N:$N,'تحميل المصنعيات'!$F:$F,CN$2,'تحميل المصنعيات'!$D:$D,CL752))</f>
        <v/>
      </c>
      <c r="CQ752" s="55" t="str">
        <f t="shared" si="419"/>
        <v/>
      </c>
      <c r="CR752" s="55" t="str">
        <f t="shared" si="420"/>
        <v/>
      </c>
      <c r="CS752" s="129" t="str">
        <f t="shared" si="442"/>
        <v/>
      </c>
    </row>
    <row r="753" spans="9:97" x14ac:dyDescent="0.25">
      <c r="I753" s="4" t="s">
        <v>13</v>
      </c>
      <c r="J753" s="5">
        <v>45918</v>
      </c>
      <c r="K753" s="6"/>
      <c r="L753" s="6"/>
      <c r="M753" s="6" t="str">
        <f t="shared" si="421"/>
        <v/>
      </c>
      <c r="N753" s="6" t="str">
        <f>IF(OR(K753="",L753=""),"",SUMIFS('تحميل المصنعيات'!$N:$N,'تحميل المصنعيات'!$F:$F,L$2,'تحميل المصنعيات'!$D:$D,J753))</f>
        <v/>
      </c>
      <c r="O753" s="55" t="str">
        <f t="shared" si="407"/>
        <v/>
      </c>
      <c r="P753" s="55" t="str">
        <f t="shared" si="434"/>
        <v/>
      </c>
      <c r="Q753" s="129" t="str">
        <f t="shared" si="422"/>
        <v/>
      </c>
      <c r="S753" s="4" t="s">
        <v>13</v>
      </c>
      <c r="T753" s="5">
        <v>45918</v>
      </c>
      <c r="U753" s="6"/>
      <c r="V753" s="6"/>
      <c r="W753" s="6" t="str">
        <f t="shared" si="423"/>
        <v/>
      </c>
      <c r="X753" s="6" t="str">
        <f>IF(OR(U753="",V753=""),"",SUMIFS('تحميل المصنعيات'!$N:$N,'تحميل المصنعيات'!$F:$F,V$2,'تحميل المصنعيات'!$D:$D,T753))</f>
        <v/>
      </c>
      <c r="Y753" s="55" t="str">
        <f t="shared" si="408"/>
        <v/>
      </c>
      <c r="Z753" s="55" t="str">
        <f t="shared" si="409"/>
        <v/>
      </c>
      <c r="AA753" s="129" t="str">
        <f t="shared" si="435"/>
        <v/>
      </c>
      <c r="AC753" s="4" t="s">
        <v>13</v>
      </c>
      <c r="AD753" s="5">
        <v>45918</v>
      </c>
      <c r="AE753" s="6"/>
      <c r="AF753" s="6"/>
      <c r="AG753" s="6" t="str">
        <f t="shared" si="424"/>
        <v/>
      </c>
      <c r="AH753" s="6" t="str">
        <f>IF(OR(AE753="",AF753=""),"",SUMIFS('تحميل المصنعيات'!$N:$N,'تحميل المصنعيات'!$F:$F,AF$2,'تحميل المصنعيات'!$D:$D,AD753))</f>
        <v/>
      </c>
      <c r="AI753" s="55" t="str">
        <f t="shared" si="410"/>
        <v/>
      </c>
      <c r="AJ753" s="55" t="str">
        <f t="shared" si="425"/>
        <v/>
      </c>
      <c r="AK753" s="129" t="str">
        <f t="shared" si="436"/>
        <v/>
      </c>
      <c r="AM753" s="4" t="s">
        <v>13</v>
      </c>
      <c r="AN753" s="5">
        <v>45918</v>
      </c>
      <c r="AO753" s="6"/>
      <c r="AP753" s="6"/>
      <c r="AQ753" s="6" t="str">
        <f t="shared" si="426"/>
        <v/>
      </c>
      <c r="AR753" s="6" t="str">
        <f>IF(OR(AO753="",AP753=""),"",SUMIFS('تحميل المصنعيات'!$N:$N,'تحميل المصنعيات'!$F:$F,AP$2,'تحميل المصنعيات'!$D:$D,AN753))</f>
        <v/>
      </c>
      <c r="AS753" s="55" t="str">
        <f t="shared" si="411"/>
        <v/>
      </c>
      <c r="AT753" s="55" t="str">
        <f t="shared" si="412"/>
        <v/>
      </c>
      <c r="AU753" s="129" t="str">
        <f t="shared" si="437"/>
        <v/>
      </c>
      <c r="AW753" s="4" t="s">
        <v>13</v>
      </c>
      <c r="AX753" s="5">
        <v>45918</v>
      </c>
      <c r="AY753" s="6"/>
      <c r="AZ753" s="6"/>
      <c r="BA753" s="6" t="str">
        <f t="shared" si="427"/>
        <v/>
      </c>
      <c r="BB753" s="6" t="str">
        <f>IF(OR(AY753="",AZ753=""),"",SUMIFS('تحميل المصنعيات'!$N:$N,'تحميل المصنعيات'!$F:$F,AZ$2,'تحميل المصنعيات'!$D:$D,AX753))</f>
        <v/>
      </c>
      <c r="BC753" s="55" t="str">
        <f t="shared" si="413"/>
        <v/>
      </c>
      <c r="BD753" s="55" t="str">
        <f t="shared" si="428"/>
        <v/>
      </c>
      <c r="BE753" s="129" t="str">
        <f t="shared" si="438"/>
        <v/>
      </c>
      <c r="BG753" s="4" t="s">
        <v>13</v>
      </c>
      <c r="BH753" s="5">
        <v>45918</v>
      </c>
      <c r="BI753" s="6"/>
      <c r="BJ753" s="6"/>
      <c r="BK753" s="6" t="str">
        <f t="shared" si="429"/>
        <v/>
      </c>
      <c r="BL753" s="6" t="str">
        <f>IF(OR(BI753="",BJ753=""),"",SUMIFS('تحميل المصنعيات'!$N:$N,'تحميل المصنعيات'!$F:$F,BJ$2,'تحميل المصنعيات'!$D:$D,BH753))</f>
        <v/>
      </c>
      <c r="BM753" s="55" t="str">
        <f t="shared" si="414"/>
        <v/>
      </c>
      <c r="BN753" s="55" t="str">
        <f t="shared" si="415"/>
        <v/>
      </c>
      <c r="BO753" s="129" t="str">
        <f t="shared" si="439"/>
        <v/>
      </c>
      <c r="BQ753" s="4" t="s">
        <v>13</v>
      </c>
      <c r="BR753" s="5">
        <v>45918</v>
      </c>
      <c r="BS753" s="6"/>
      <c r="BT753" s="6"/>
      <c r="BU753" s="6" t="str">
        <f t="shared" si="430"/>
        <v/>
      </c>
      <c r="BV753" s="6" t="str">
        <f>IF(OR(BS753="",BT753=""),"",SUMIFS('تحميل المصنعيات'!$N:$N,'تحميل المصنعيات'!$F:$F,BT$2,'تحميل المصنعيات'!$D:$D,BR753))</f>
        <v/>
      </c>
      <c r="BW753" s="55" t="str">
        <f t="shared" si="416"/>
        <v/>
      </c>
      <c r="BX753" s="55" t="str">
        <f t="shared" si="431"/>
        <v/>
      </c>
      <c r="BY753" s="129" t="str">
        <f t="shared" si="440"/>
        <v/>
      </c>
      <c r="CA753" s="4" t="s">
        <v>13</v>
      </c>
      <c r="CB753" s="5">
        <v>45918</v>
      </c>
      <c r="CC753" s="6"/>
      <c r="CD753" s="6"/>
      <c r="CE753" s="6" t="str">
        <f t="shared" si="432"/>
        <v/>
      </c>
      <c r="CF753" s="6" t="str">
        <f>IF(OR(CC753="",CD753=""),"",SUMIFS('تحميل المصنعيات'!$N:$N,'تحميل المصنعيات'!$F:$F,CD$2,'تحميل المصنعيات'!$D:$D,CB753))</f>
        <v/>
      </c>
      <c r="CG753" s="55" t="str">
        <f t="shared" si="417"/>
        <v/>
      </c>
      <c r="CH753" s="55" t="str">
        <f t="shared" si="418"/>
        <v/>
      </c>
      <c r="CI753" s="129" t="str">
        <f t="shared" si="441"/>
        <v/>
      </c>
      <c r="CK753" s="4" t="s">
        <v>13</v>
      </c>
      <c r="CL753" s="5">
        <v>45918</v>
      </c>
      <c r="CM753" s="6"/>
      <c r="CN753" s="6"/>
      <c r="CO753" s="6" t="str">
        <f t="shared" si="433"/>
        <v/>
      </c>
      <c r="CP753" s="6" t="str">
        <f>IF(OR(CM753="",CN753=""),"",SUMIFS('تحميل المصنعيات'!$N:$N,'تحميل المصنعيات'!$F:$F,CN$2,'تحميل المصنعيات'!$D:$D,CL753))</f>
        <v/>
      </c>
      <c r="CQ753" s="55" t="str">
        <f t="shared" si="419"/>
        <v/>
      </c>
      <c r="CR753" s="55" t="str">
        <f t="shared" si="420"/>
        <v/>
      </c>
      <c r="CS753" s="129" t="str">
        <f t="shared" si="442"/>
        <v/>
      </c>
    </row>
    <row r="754" spans="9:97" x14ac:dyDescent="0.25">
      <c r="I754" s="132" t="s">
        <v>30</v>
      </c>
      <c r="J754" s="133">
        <v>45919</v>
      </c>
      <c r="K754" s="134"/>
      <c r="L754" s="134"/>
      <c r="M754" s="134" t="str">
        <f t="shared" si="421"/>
        <v/>
      </c>
      <c r="N754" s="134" t="str">
        <f>IF(OR(K754="",L754=""),"",SUMIFS('تحميل المصنعيات'!$N:$N,'تحميل المصنعيات'!$F:$F,L$2,'تحميل المصنعيات'!$D:$D,J754))</f>
        <v/>
      </c>
      <c r="O754" s="135" t="str">
        <f t="shared" si="407"/>
        <v/>
      </c>
      <c r="P754" s="135" t="str">
        <f t="shared" si="434"/>
        <v/>
      </c>
      <c r="Q754" s="132" t="str">
        <f t="shared" si="422"/>
        <v/>
      </c>
      <c r="S754" s="132" t="s">
        <v>30</v>
      </c>
      <c r="T754" s="133">
        <v>45919</v>
      </c>
      <c r="U754" s="134"/>
      <c r="V754" s="134"/>
      <c r="W754" s="134" t="str">
        <f t="shared" si="423"/>
        <v/>
      </c>
      <c r="X754" s="134" t="str">
        <f>IF(OR(U754="",V754=""),"",SUMIFS('تحميل المصنعيات'!$N:$N,'تحميل المصنعيات'!$F:$F,V$2,'تحميل المصنعيات'!$D:$D,T754))</f>
        <v/>
      </c>
      <c r="Y754" s="135" t="str">
        <f t="shared" si="408"/>
        <v/>
      </c>
      <c r="Z754" s="135" t="str">
        <f t="shared" si="409"/>
        <v/>
      </c>
      <c r="AA754" s="132" t="str">
        <f t="shared" si="435"/>
        <v/>
      </c>
      <c r="AC754" s="132" t="s">
        <v>30</v>
      </c>
      <c r="AD754" s="133">
        <v>45919</v>
      </c>
      <c r="AE754" s="134"/>
      <c r="AF754" s="134"/>
      <c r="AG754" s="134" t="str">
        <f t="shared" si="424"/>
        <v/>
      </c>
      <c r="AH754" s="134" t="str">
        <f>IF(OR(AE754="",AF754=""),"",SUMIFS('تحميل المصنعيات'!$N:$N,'تحميل المصنعيات'!$F:$F,AF$2,'تحميل المصنعيات'!$D:$D,AD754))</f>
        <v/>
      </c>
      <c r="AI754" s="135" t="str">
        <f t="shared" si="410"/>
        <v/>
      </c>
      <c r="AJ754" s="135" t="str">
        <f t="shared" si="425"/>
        <v/>
      </c>
      <c r="AK754" s="132" t="str">
        <f t="shared" si="436"/>
        <v/>
      </c>
      <c r="AM754" s="132" t="s">
        <v>30</v>
      </c>
      <c r="AN754" s="133">
        <v>45919</v>
      </c>
      <c r="AO754" s="134"/>
      <c r="AP754" s="134"/>
      <c r="AQ754" s="134" t="str">
        <f t="shared" si="426"/>
        <v/>
      </c>
      <c r="AR754" s="134" t="str">
        <f>IF(OR(AO754="",AP754=""),"",SUMIFS('تحميل المصنعيات'!$N:$N,'تحميل المصنعيات'!$F:$F,AP$2,'تحميل المصنعيات'!$D:$D,AN754))</f>
        <v/>
      </c>
      <c r="AS754" s="135" t="str">
        <f t="shared" si="411"/>
        <v/>
      </c>
      <c r="AT754" s="135" t="str">
        <f t="shared" si="412"/>
        <v/>
      </c>
      <c r="AU754" s="132" t="str">
        <f t="shared" si="437"/>
        <v/>
      </c>
      <c r="AW754" s="132" t="s">
        <v>30</v>
      </c>
      <c r="AX754" s="133">
        <v>45919</v>
      </c>
      <c r="AY754" s="134"/>
      <c r="AZ754" s="134"/>
      <c r="BA754" s="134" t="str">
        <f t="shared" si="427"/>
        <v/>
      </c>
      <c r="BB754" s="134" t="str">
        <f>IF(OR(AY754="",AZ754=""),"",SUMIFS('تحميل المصنعيات'!$N:$N,'تحميل المصنعيات'!$F:$F,AZ$2,'تحميل المصنعيات'!$D:$D,AX754))</f>
        <v/>
      </c>
      <c r="BC754" s="135" t="str">
        <f t="shared" si="413"/>
        <v/>
      </c>
      <c r="BD754" s="135" t="str">
        <f t="shared" si="428"/>
        <v/>
      </c>
      <c r="BE754" s="132" t="str">
        <f t="shared" si="438"/>
        <v/>
      </c>
      <c r="BG754" s="132" t="s">
        <v>30</v>
      </c>
      <c r="BH754" s="133">
        <v>45919</v>
      </c>
      <c r="BI754" s="134"/>
      <c r="BJ754" s="134"/>
      <c r="BK754" s="134" t="str">
        <f t="shared" si="429"/>
        <v/>
      </c>
      <c r="BL754" s="134" t="str">
        <f>IF(OR(BI754="",BJ754=""),"",SUMIFS('تحميل المصنعيات'!$N:$N,'تحميل المصنعيات'!$F:$F,BJ$2,'تحميل المصنعيات'!$D:$D,BH754))</f>
        <v/>
      </c>
      <c r="BM754" s="135" t="str">
        <f t="shared" si="414"/>
        <v/>
      </c>
      <c r="BN754" s="135" t="str">
        <f t="shared" si="415"/>
        <v/>
      </c>
      <c r="BO754" s="132" t="str">
        <f t="shared" si="439"/>
        <v/>
      </c>
      <c r="BQ754" s="132" t="s">
        <v>30</v>
      </c>
      <c r="BR754" s="133">
        <v>45919</v>
      </c>
      <c r="BS754" s="134"/>
      <c r="BT754" s="134"/>
      <c r="BU754" s="134" t="str">
        <f t="shared" si="430"/>
        <v/>
      </c>
      <c r="BV754" s="134" t="str">
        <f>IF(OR(BS754="",BT754=""),"",SUMIFS('تحميل المصنعيات'!$N:$N,'تحميل المصنعيات'!$F:$F,BT$2,'تحميل المصنعيات'!$D:$D,BR754))</f>
        <v/>
      </c>
      <c r="BW754" s="135" t="str">
        <f t="shared" si="416"/>
        <v/>
      </c>
      <c r="BX754" s="135" t="str">
        <f t="shared" si="431"/>
        <v/>
      </c>
      <c r="BY754" s="132" t="str">
        <f t="shared" si="440"/>
        <v/>
      </c>
      <c r="CA754" s="132" t="s">
        <v>30</v>
      </c>
      <c r="CB754" s="133">
        <v>45919</v>
      </c>
      <c r="CC754" s="134"/>
      <c r="CD754" s="134"/>
      <c r="CE754" s="134" t="str">
        <f t="shared" si="432"/>
        <v/>
      </c>
      <c r="CF754" s="134" t="str">
        <f>IF(OR(CC754="",CD754=""),"",SUMIFS('تحميل المصنعيات'!$N:$N,'تحميل المصنعيات'!$F:$F,CD$2,'تحميل المصنعيات'!$D:$D,CB754))</f>
        <v/>
      </c>
      <c r="CG754" s="135" t="str">
        <f t="shared" si="417"/>
        <v/>
      </c>
      <c r="CH754" s="135" t="str">
        <f t="shared" si="418"/>
        <v/>
      </c>
      <c r="CI754" s="132" t="str">
        <f t="shared" si="441"/>
        <v/>
      </c>
      <c r="CK754" s="132" t="s">
        <v>30</v>
      </c>
      <c r="CL754" s="133">
        <v>45919</v>
      </c>
      <c r="CM754" s="134"/>
      <c r="CN754" s="134"/>
      <c r="CO754" s="134" t="str">
        <f t="shared" si="433"/>
        <v/>
      </c>
      <c r="CP754" s="134" t="str">
        <f>IF(OR(CM754="",CN754=""),"",SUMIFS('تحميل المصنعيات'!$N:$N,'تحميل المصنعيات'!$F:$F,CN$2,'تحميل المصنعيات'!$D:$D,CL754))</f>
        <v/>
      </c>
      <c r="CQ754" s="135" t="str">
        <f t="shared" si="419"/>
        <v/>
      </c>
      <c r="CR754" s="135" t="str">
        <f t="shared" si="420"/>
        <v/>
      </c>
      <c r="CS754" s="132" t="str">
        <f t="shared" si="442"/>
        <v/>
      </c>
    </row>
    <row r="755" spans="9:97" x14ac:dyDescent="0.25">
      <c r="I755" s="4" t="s">
        <v>8</v>
      </c>
      <c r="J755" s="5">
        <v>45920</v>
      </c>
      <c r="K755" s="6"/>
      <c r="L755" s="6"/>
      <c r="M755" s="6" t="str">
        <f t="shared" si="421"/>
        <v/>
      </c>
      <c r="N755" s="6" t="str">
        <f>IF(OR(K755="",L755=""),"",SUMIFS('تحميل المصنعيات'!$N:$N,'تحميل المصنعيات'!$F:$F,L$2,'تحميل المصنعيات'!$D:$D,J755))</f>
        <v/>
      </c>
      <c r="O755" s="55" t="str">
        <f t="shared" si="407"/>
        <v/>
      </c>
      <c r="P755" s="55" t="str">
        <f t="shared" si="434"/>
        <v/>
      </c>
      <c r="Q755" s="129" t="str">
        <f t="shared" si="422"/>
        <v/>
      </c>
      <c r="S755" s="4" t="s">
        <v>8</v>
      </c>
      <c r="T755" s="5">
        <v>45920</v>
      </c>
      <c r="U755" s="6"/>
      <c r="V755" s="6"/>
      <c r="W755" s="6" t="str">
        <f t="shared" si="423"/>
        <v/>
      </c>
      <c r="X755" s="6" t="str">
        <f>IF(OR(U755="",V755=""),"",SUMIFS('تحميل المصنعيات'!$N:$N,'تحميل المصنعيات'!$F:$F,V$2,'تحميل المصنعيات'!$D:$D,T755))</f>
        <v/>
      </c>
      <c r="Y755" s="55" t="str">
        <f t="shared" si="408"/>
        <v/>
      </c>
      <c r="Z755" s="55" t="str">
        <f t="shared" si="409"/>
        <v/>
      </c>
      <c r="AA755" s="129" t="str">
        <f t="shared" si="435"/>
        <v/>
      </c>
      <c r="AC755" s="4" t="s">
        <v>8</v>
      </c>
      <c r="AD755" s="5">
        <v>45920</v>
      </c>
      <c r="AE755" s="6"/>
      <c r="AF755" s="6"/>
      <c r="AG755" s="6" t="str">
        <f t="shared" si="424"/>
        <v/>
      </c>
      <c r="AH755" s="6" t="str">
        <f>IF(OR(AE755="",AF755=""),"",SUMIFS('تحميل المصنعيات'!$N:$N,'تحميل المصنعيات'!$F:$F,AF$2,'تحميل المصنعيات'!$D:$D,AD755))</f>
        <v/>
      </c>
      <c r="AI755" s="55" t="str">
        <f t="shared" si="410"/>
        <v/>
      </c>
      <c r="AJ755" s="55" t="str">
        <f t="shared" si="425"/>
        <v/>
      </c>
      <c r="AK755" s="129" t="str">
        <f t="shared" si="436"/>
        <v/>
      </c>
      <c r="AM755" s="4" t="s">
        <v>8</v>
      </c>
      <c r="AN755" s="5">
        <v>45920</v>
      </c>
      <c r="AO755" s="6"/>
      <c r="AP755" s="6"/>
      <c r="AQ755" s="6" t="str">
        <f t="shared" si="426"/>
        <v/>
      </c>
      <c r="AR755" s="6" t="str">
        <f>IF(OR(AO755="",AP755=""),"",SUMIFS('تحميل المصنعيات'!$N:$N,'تحميل المصنعيات'!$F:$F,AP$2,'تحميل المصنعيات'!$D:$D,AN755))</f>
        <v/>
      </c>
      <c r="AS755" s="55" t="str">
        <f t="shared" si="411"/>
        <v/>
      </c>
      <c r="AT755" s="55" t="str">
        <f t="shared" si="412"/>
        <v/>
      </c>
      <c r="AU755" s="129" t="str">
        <f t="shared" si="437"/>
        <v/>
      </c>
      <c r="AW755" s="4" t="s">
        <v>8</v>
      </c>
      <c r="AX755" s="5">
        <v>45920</v>
      </c>
      <c r="AY755" s="6"/>
      <c r="AZ755" s="6"/>
      <c r="BA755" s="6" t="str">
        <f t="shared" si="427"/>
        <v/>
      </c>
      <c r="BB755" s="6" t="str">
        <f>IF(OR(AY755="",AZ755=""),"",SUMIFS('تحميل المصنعيات'!$N:$N,'تحميل المصنعيات'!$F:$F,AZ$2,'تحميل المصنعيات'!$D:$D,AX755))</f>
        <v/>
      </c>
      <c r="BC755" s="55" t="str">
        <f t="shared" si="413"/>
        <v/>
      </c>
      <c r="BD755" s="55" t="str">
        <f t="shared" si="428"/>
        <v/>
      </c>
      <c r="BE755" s="129" t="str">
        <f t="shared" si="438"/>
        <v/>
      </c>
      <c r="BG755" s="4" t="s">
        <v>8</v>
      </c>
      <c r="BH755" s="5">
        <v>45920</v>
      </c>
      <c r="BI755" s="6"/>
      <c r="BJ755" s="6"/>
      <c r="BK755" s="6" t="str">
        <f t="shared" si="429"/>
        <v/>
      </c>
      <c r="BL755" s="6" t="str">
        <f>IF(OR(BI755="",BJ755=""),"",SUMIFS('تحميل المصنعيات'!$N:$N,'تحميل المصنعيات'!$F:$F,BJ$2,'تحميل المصنعيات'!$D:$D,BH755))</f>
        <v/>
      </c>
      <c r="BM755" s="55" t="str">
        <f t="shared" si="414"/>
        <v/>
      </c>
      <c r="BN755" s="55" t="str">
        <f t="shared" si="415"/>
        <v/>
      </c>
      <c r="BO755" s="129" t="str">
        <f t="shared" si="439"/>
        <v/>
      </c>
      <c r="BQ755" s="4" t="s">
        <v>8</v>
      </c>
      <c r="BR755" s="5">
        <v>45920</v>
      </c>
      <c r="BS755" s="6"/>
      <c r="BT755" s="6"/>
      <c r="BU755" s="6" t="str">
        <f t="shared" si="430"/>
        <v/>
      </c>
      <c r="BV755" s="6" t="str">
        <f>IF(OR(BS755="",BT755=""),"",SUMIFS('تحميل المصنعيات'!$N:$N,'تحميل المصنعيات'!$F:$F,BT$2,'تحميل المصنعيات'!$D:$D,BR755))</f>
        <v/>
      </c>
      <c r="BW755" s="55" t="str">
        <f t="shared" si="416"/>
        <v/>
      </c>
      <c r="BX755" s="55" t="str">
        <f t="shared" si="431"/>
        <v/>
      </c>
      <c r="BY755" s="129" t="str">
        <f t="shared" si="440"/>
        <v/>
      </c>
      <c r="CA755" s="4" t="s">
        <v>8</v>
      </c>
      <c r="CB755" s="5">
        <v>45920</v>
      </c>
      <c r="CC755" s="6"/>
      <c r="CD755" s="6"/>
      <c r="CE755" s="6" t="str">
        <f t="shared" si="432"/>
        <v/>
      </c>
      <c r="CF755" s="6" t="str">
        <f>IF(OR(CC755="",CD755=""),"",SUMIFS('تحميل المصنعيات'!$N:$N,'تحميل المصنعيات'!$F:$F,CD$2,'تحميل المصنعيات'!$D:$D,CB755))</f>
        <v/>
      </c>
      <c r="CG755" s="55" t="str">
        <f t="shared" si="417"/>
        <v/>
      </c>
      <c r="CH755" s="55" t="str">
        <f t="shared" si="418"/>
        <v/>
      </c>
      <c r="CI755" s="129" t="str">
        <f t="shared" si="441"/>
        <v/>
      </c>
      <c r="CK755" s="4" t="s">
        <v>8</v>
      </c>
      <c r="CL755" s="5">
        <v>45920</v>
      </c>
      <c r="CM755" s="6"/>
      <c r="CN755" s="6"/>
      <c r="CO755" s="6" t="str">
        <f t="shared" si="433"/>
        <v/>
      </c>
      <c r="CP755" s="6" t="str">
        <f>IF(OR(CM755="",CN755=""),"",SUMIFS('تحميل المصنعيات'!$N:$N,'تحميل المصنعيات'!$F:$F,CN$2,'تحميل المصنعيات'!$D:$D,CL755))</f>
        <v/>
      </c>
      <c r="CQ755" s="55" t="str">
        <f t="shared" si="419"/>
        <v/>
      </c>
      <c r="CR755" s="55" t="str">
        <f t="shared" si="420"/>
        <v/>
      </c>
      <c r="CS755" s="129" t="str">
        <f t="shared" si="442"/>
        <v/>
      </c>
    </row>
    <row r="756" spans="9:97" x14ac:dyDescent="0.25">
      <c r="I756" s="4" t="s">
        <v>9</v>
      </c>
      <c r="J756" s="5">
        <v>45921</v>
      </c>
      <c r="K756" s="6"/>
      <c r="L756" s="6"/>
      <c r="M756" s="6" t="str">
        <f t="shared" si="421"/>
        <v/>
      </c>
      <c r="N756" s="6" t="str">
        <f>IF(OR(K756="",L756=""),"",SUMIFS('تحميل المصنعيات'!$N:$N,'تحميل المصنعيات'!$F:$F,L$2,'تحميل المصنعيات'!$D:$D,J756))</f>
        <v/>
      </c>
      <c r="O756" s="55" t="str">
        <f t="shared" si="407"/>
        <v/>
      </c>
      <c r="P756" s="55" t="str">
        <f t="shared" si="434"/>
        <v/>
      </c>
      <c r="Q756" s="129" t="str">
        <f t="shared" si="422"/>
        <v/>
      </c>
      <c r="S756" s="4" t="s">
        <v>9</v>
      </c>
      <c r="T756" s="5">
        <v>45921</v>
      </c>
      <c r="U756" s="6"/>
      <c r="V756" s="6"/>
      <c r="W756" s="6" t="str">
        <f t="shared" si="423"/>
        <v/>
      </c>
      <c r="X756" s="6" t="str">
        <f>IF(OR(U756="",V756=""),"",SUMIFS('تحميل المصنعيات'!$N:$N,'تحميل المصنعيات'!$F:$F,V$2,'تحميل المصنعيات'!$D:$D,T756))</f>
        <v/>
      </c>
      <c r="Y756" s="55" t="str">
        <f t="shared" si="408"/>
        <v/>
      </c>
      <c r="Z756" s="55" t="str">
        <f t="shared" si="409"/>
        <v/>
      </c>
      <c r="AA756" s="129" t="str">
        <f t="shared" si="435"/>
        <v/>
      </c>
      <c r="AC756" s="4" t="s">
        <v>9</v>
      </c>
      <c r="AD756" s="5">
        <v>45921</v>
      </c>
      <c r="AE756" s="6"/>
      <c r="AF756" s="6"/>
      <c r="AG756" s="6" t="str">
        <f t="shared" si="424"/>
        <v/>
      </c>
      <c r="AH756" s="6" t="str">
        <f>IF(OR(AE756="",AF756=""),"",SUMIFS('تحميل المصنعيات'!$N:$N,'تحميل المصنعيات'!$F:$F,AF$2,'تحميل المصنعيات'!$D:$D,AD756))</f>
        <v/>
      </c>
      <c r="AI756" s="55" t="str">
        <f t="shared" si="410"/>
        <v/>
      </c>
      <c r="AJ756" s="55" t="str">
        <f t="shared" si="425"/>
        <v/>
      </c>
      <c r="AK756" s="129" t="str">
        <f t="shared" si="436"/>
        <v/>
      </c>
      <c r="AM756" s="4" t="s">
        <v>9</v>
      </c>
      <c r="AN756" s="5">
        <v>45921</v>
      </c>
      <c r="AO756" s="6"/>
      <c r="AP756" s="6"/>
      <c r="AQ756" s="6" t="str">
        <f t="shared" si="426"/>
        <v/>
      </c>
      <c r="AR756" s="6" t="str">
        <f>IF(OR(AO756="",AP756=""),"",SUMIFS('تحميل المصنعيات'!$N:$N,'تحميل المصنعيات'!$F:$F,AP$2,'تحميل المصنعيات'!$D:$D,AN756))</f>
        <v/>
      </c>
      <c r="AS756" s="55" t="str">
        <f t="shared" si="411"/>
        <v/>
      </c>
      <c r="AT756" s="55" t="str">
        <f t="shared" si="412"/>
        <v/>
      </c>
      <c r="AU756" s="129" t="str">
        <f t="shared" si="437"/>
        <v/>
      </c>
      <c r="AW756" s="4" t="s">
        <v>9</v>
      </c>
      <c r="AX756" s="5">
        <v>45921</v>
      </c>
      <c r="AY756" s="6"/>
      <c r="AZ756" s="6"/>
      <c r="BA756" s="6" t="str">
        <f t="shared" si="427"/>
        <v/>
      </c>
      <c r="BB756" s="6" t="str">
        <f>IF(OR(AY756="",AZ756=""),"",SUMIFS('تحميل المصنعيات'!$N:$N,'تحميل المصنعيات'!$F:$F,AZ$2,'تحميل المصنعيات'!$D:$D,AX756))</f>
        <v/>
      </c>
      <c r="BC756" s="55" t="str">
        <f t="shared" si="413"/>
        <v/>
      </c>
      <c r="BD756" s="55" t="str">
        <f t="shared" si="428"/>
        <v/>
      </c>
      <c r="BE756" s="129" t="str">
        <f t="shared" si="438"/>
        <v/>
      </c>
      <c r="BG756" s="4" t="s">
        <v>9</v>
      </c>
      <c r="BH756" s="5">
        <v>45921</v>
      </c>
      <c r="BI756" s="6"/>
      <c r="BJ756" s="6"/>
      <c r="BK756" s="6" t="str">
        <f t="shared" si="429"/>
        <v/>
      </c>
      <c r="BL756" s="6" t="str">
        <f>IF(OR(BI756="",BJ756=""),"",SUMIFS('تحميل المصنعيات'!$N:$N,'تحميل المصنعيات'!$F:$F,BJ$2,'تحميل المصنعيات'!$D:$D,BH756))</f>
        <v/>
      </c>
      <c r="BM756" s="55" t="str">
        <f t="shared" si="414"/>
        <v/>
      </c>
      <c r="BN756" s="55" t="str">
        <f t="shared" si="415"/>
        <v/>
      </c>
      <c r="BO756" s="129" t="str">
        <f t="shared" si="439"/>
        <v/>
      </c>
      <c r="BQ756" s="4" t="s">
        <v>9</v>
      </c>
      <c r="BR756" s="5">
        <v>45921</v>
      </c>
      <c r="BS756" s="6"/>
      <c r="BT756" s="6"/>
      <c r="BU756" s="6" t="str">
        <f t="shared" si="430"/>
        <v/>
      </c>
      <c r="BV756" s="6" t="str">
        <f>IF(OR(BS756="",BT756=""),"",SUMIFS('تحميل المصنعيات'!$N:$N,'تحميل المصنعيات'!$F:$F,BT$2,'تحميل المصنعيات'!$D:$D,BR756))</f>
        <v/>
      </c>
      <c r="BW756" s="55" t="str">
        <f t="shared" si="416"/>
        <v/>
      </c>
      <c r="BX756" s="55" t="str">
        <f t="shared" si="431"/>
        <v/>
      </c>
      <c r="BY756" s="129" t="str">
        <f t="shared" si="440"/>
        <v/>
      </c>
      <c r="CA756" s="4" t="s">
        <v>9</v>
      </c>
      <c r="CB756" s="5">
        <v>45921</v>
      </c>
      <c r="CC756" s="6"/>
      <c r="CD756" s="6"/>
      <c r="CE756" s="6" t="str">
        <f t="shared" si="432"/>
        <v/>
      </c>
      <c r="CF756" s="6" t="str">
        <f>IF(OR(CC756="",CD756=""),"",SUMIFS('تحميل المصنعيات'!$N:$N,'تحميل المصنعيات'!$F:$F,CD$2,'تحميل المصنعيات'!$D:$D,CB756))</f>
        <v/>
      </c>
      <c r="CG756" s="55" t="str">
        <f t="shared" si="417"/>
        <v/>
      </c>
      <c r="CH756" s="55" t="str">
        <f t="shared" si="418"/>
        <v/>
      </c>
      <c r="CI756" s="129" t="str">
        <f t="shared" si="441"/>
        <v/>
      </c>
      <c r="CK756" s="4" t="s">
        <v>9</v>
      </c>
      <c r="CL756" s="5">
        <v>45921</v>
      </c>
      <c r="CM756" s="6"/>
      <c r="CN756" s="6"/>
      <c r="CO756" s="6" t="str">
        <f t="shared" si="433"/>
        <v/>
      </c>
      <c r="CP756" s="6" t="str">
        <f>IF(OR(CM756="",CN756=""),"",SUMIFS('تحميل المصنعيات'!$N:$N,'تحميل المصنعيات'!$F:$F,CN$2,'تحميل المصنعيات'!$D:$D,CL756))</f>
        <v/>
      </c>
      <c r="CQ756" s="55" t="str">
        <f t="shared" si="419"/>
        <v/>
      </c>
      <c r="CR756" s="55" t="str">
        <f t="shared" si="420"/>
        <v/>
      </c>
      <c r="CS756" s="129" t="str">
        <f t="shared" si="442"/>
        <v/>
      </c>
    </row>
    <row r="757" spans="9:97" x14ac:dyDescent="0.25">
      <c r="I757" s="4" t="s">
        <v>10</v>
      </c>
      <c r="J757" s="5">
        <v>45922</v>
      </c>
      <c r="K757" s="6"/>
      <c r="L757" s="6"/>
      <c r="M757" s="6" t="str">
        <f t="shared" si="421"/>
        <v/>
      </c>
      <c r="N757" s="6" t="str">
        <f>IF(OR(K757="",L757=""),"",SUMIFS('تحميل المصنعيات'!$N:$N,'تحميل المصنعيات'!$F:$F,L$2,'تحميل المصنعيات'!$D:$D,J757))</f>
        <v/>
      </c>
      <c r="O757" s="55" t="str">
        <f t="shared" si="407"/>
        <v/>
      </c>
      <c r="P757" s="55" t="str">
        <f t="shared" si="434"/>
        <v/>
      </c>
      <c r="Q757" s="129" t="str">
        <f t="shared" si="422"/>
        <v/>
      </c>
      <c r="S757" s="4" t="s">
        <v>10</v>
      </c>
      <c r="T757" s="5">
        <v>45922</v>
      </c>
      <c r="U757" s="6"/>
      <c r="V757" s="6"/>
      <c r="W757" s="6" t="str">
        <f t="shared" si="423"/>
        <v/>
      </c>
      <c r="X757" s="6" t="str">
        <f>IF(OR(U757="",V757=""),"",SUMIFS('تحميل المصنعيات'!$N:$N,'تحميل المصنعيات'!$F:$F,V$2,'تحميل المصنعيات'!$D:$D,T757))</f>
        <v/>
      </c>
      <c r="Y757" s="55" t="str">
        <f t="shared" si="408"/>
        <v/>
      </c>
      <c r="Z757" s="55" t="str">
        <f t="shared" si="409"/>
        <v/>
      </c>
      <c r="AA757" s="129" t="str">
        <f t="shared" si="435"/>
        <v/>
      </c>
      <c r="AC757" s="4" t="s">
        <v>10</v>
      </c>
      <c r="AD757" s="5">
        <v>45922</v>
      </c>
      <c r="AE757" s="6"/>
      <c r="AF757" s="6"/>
      <c r="AG757" s="6" t="str">
        <f t="shared" si="424"/>
        <v/>
      </c>
      <c r="AH757" s="6" t="str">
        <f>IF(OR(AE757="",AF757=""),"",SUMIFS('تحميل المصنعيات'!$N:$N,'تحميل المصنعيات'!$F:$F,AF$2,'تحميل المصنعيات'!$D:$D,AD757))</f>
        <v/>
      </c>
      <c r="AI757" s="55" t="str">
        <f t="shared" si="410"/>
        <v/>
      </c>
      <c r="AJ757" s="55" t="str">
        <f t="shared" si="425"/>
        <v/>
      </c>
      <c r="AK757" s="129" t="str">
        <f t="shared" si="436"/>
        <v/>
      </c>
      <c r="AM757" s="4" t="s">
        <v>10</v>
      </c>
      <c r="AN757" s="5">
        <v>45922</v>
      </c>
      <c r="AO757" s="6"/>
      <c r="AP757" s="6"/>
      <c r="AQ757" s="6" t="str">
        <f t="shared" si="426"/>
        <v/>
      </c>
      <c r="AR757" s="6" t="str">
        <f>IF(OR(AO757="",AP757=""),"",SUMIFS('تحميل المصنعيات'!$N:$N,'تحميل المصنعيات'!$F:$F,AP$2,'تحميل المصنعيات'!$D:$D,AN757))</f>
        <v/>
      </c>
      <c r="AS757" s="55" t="str">
        <f t="shared" si="411"/>
        <v/>
      </c>
      <c r="AT757" s="55" t="str">
        <f t="shared" si="412"/>
        <v/>
      </c>
      <c r="AU757" s="129" t="str">
        <f t="shared" si="437"/>
        <v/>
      </c>
      <c r="AW757" s="4" t="s">
        <v>10</v>
      </c>
      <c r="AX757" s="5">
        <v>45922</v>
      </c>
      <c r="AY757" s="6"/>
      <c r="AZ757" s="6"/>
      <c r="BA757" s="6" t="str">
        <f t="shared" si="427"/>
        <v/>
      </c>
      <c r="BB757" s="6" t="str">
        <f>IF(OR(AY757="",AZ757=""),"",SUMIFS('تحميل المصنعيات'!$N:$N,'تحميل المصنعيات'!$F:$F,AZ$2,'تحميل المصنعيات'!$D:$D,AX757))</f>
        <v/>
      </c>
      <c r="BC757" s="55" t="str">
        <f t="shared" si="413"/>
        <v/>
      </c>
      <c r="BD757" s="55" t="str">
        <f t="shared" si="428"/>
        <v/>
      </c>
      <c r="BE757" s="129" t="str">
        <f t="shared" si="438"/>
        <v/>
      </c>
      <c r="BG757" s="4" t="s">
        <v>10</v>
      </c>
      <c r="BH757" s="5">
        <v>45922</v>
      </c>
      <c r="BI757" s="6"/>
      <c r="BJ757" s="6"/>
      <c r="BK757" s="6" t="str">
        <f t="shared" si="429"/>
        <v/>
      </c>
      <c r="BL757" s="6" t="str">
        <f>IF(OR(BI757="",BJ757=""),"",SUMIFS('تحميل المصنعيات'!$N:$N,'تحميل المصنعيات'!$F:$F,BJ$2,'تحميل المصنعيات'!$D:$D,BH757))</f>
        <v/>
      </c>
      <c r="BM757" s="55" t="str">
        <f t="shared" si="414"/>
        <v/>
      </c>
      <c r="BN757" s="55" t="str">
        <f t="shared" si="415"/>
        <v/>
      </c>
      <c r="BO757" s="129" t="str">
        <f t="shared" si="439"/>
        <v/>
      </c>
      <c r="BQ757" s="4" t="s">
        <v>10</v>
      </c>
      <c r="BR757" s="5">
        <v>45922</v>
      </c>
      <c r="BS757" s="6"/>
      <c r="BT757" s="6"/>
      <c r="BU757" s="6" t="str">
        <f t="shared" si="430"/>
        <v/>
      </c>
      <c r="BV757" s="6" t="str">
        <f>IF(OR(BS757="",BT757=""),"",SUMIFS('تحميل المصنعيات'!$N:$N,'تحميل المصنعيات'!$F:$F,BT$2,'تحميل المصنعيات'!$D:$D,BR757))</f>
        <v/>
      </c>
      <c r="BW757" s="55" t="str">
        <f t="shared" si="416"/>
        <v/>
      </c>
      <c r="BX757" s="55" t="str">
        <f t="shared" si="431"/>
        <v/>
      </c>
      <c r="BY757" s="129" t="str">
        <f t="shared" si="440"/>
        <v/>
      </c>
      <c r="CA757" s="4" t="s">
        <v>10</v>
      </c>
      <c r="CB757" s="5">
        <v>45922</v>
      </c>
      <c r="CC757" s="6"/>
      <c r="CD757" s="6"/>
      <c r="CE757" s="6" t="str">
        <f t="shared" si="432"/>
        <v/>
      </c>
      <c r="CF757" s="6" t="str">
        <f>IF(OR(CC757="",CD757=""),"",SUMIFS('تحميل المصنعيات'!$N:$N,'تحميل المصنعيات'!$F:$F,CD$2,'تحميل المصنعيات'!$D:$D,CB757))</f>
        <v/>
      </c>
      <c r="CG757" s="55" t="str">
        <f t="shared" si="417"/>
        <v/>
      </c>
      <c r="CH757" s="55" t="str">
        <f t="shared" si="418"/>
        <v/>
      </c>
      <c r="CI757" s="129" t="str">
        <f t="shared" si="441"/>
        <v/>
      </c>
      <c r="CK757" s="4" t="s">
        <v>10</v>
      </c>
      <c r="CL757" s="5">
        <v>45922</v>
      </c>
      <c r="CM757" s="6"/>
      <c r="CN757" s="6"/>
      <c r="CO757" s="6" t="str">
        <f t="shared" si="433"/>
        <v/>
      </c>
      <c r="CP757" s="6" t="str">
        <f>IF(OR(CM757="",CN757=""),"",SUMIFS('تحميل المصنعيات'!$N:$N,'تحميل المصنعيات'!$F:$F,CN$2,'تحميل المصنعيات'!$D:$D,CL757))</f>
        <v/>
      </c>
      <c r="CQ757" s="55" t="str">
        <f t="shared" si="419"/>
        <v/>
      </c>
      <c r="CR757" s="55" t="str">
        <f t="shared" si="420"/>
        <v/>
      </c>
      <c r="CS757" s="129" t="str">
        <f t="shared" si="442"/>
        <v/>
      </c>
    </row>
    <row r="758" spans="9:97" x14ac:dyDescent="0.25">
      <c r="I758" s="4" t="s">
        <v>11</v>
      </c>
      <c r="J758" s="5">
        <v>45923</v>
      </c>
      <c r="K758" s="6"/>
      <c r="L758" s="6"/>
      <c r="M758" s="6" t="str">
        <f t="shared" si="421"/>
        <v/>
      </c>
      <c r="N758" s="6" t="str">
        <f>IF(OR(K758="",L758=""),"",SUMIFS('تحميل المصنعيات'!$N:$N,'تحميل المصنعيات'!$F:$F,L$2,'تحميل المصنعيات'!$D:$D,J758))</f>
        <v/>
      </c>
      <c r="O758" s="55" t="str">
        <f t="shared" si="407"/>
        <v/>
      </c>
      <c r="P758" s="55" t="str">
        <f t="shared" si="434"/>
        <v/>
      </c>
      <c r="Q758" s="129" t="str">
        <f t="shared" si="422"/>
        <v/>
      </c>
      <c r="S758" s="4" t="s">
        <v>11</v>
      </c>
      <c r="T758" s="5">
        <v>45923</v>
      </c>
      <c r="U758" s="6"/>
      <c r="V758" s="6"/>
      <c r="W758" s="6" t="str">
        <f t="shared" si="423"/>
        <v/>
      </c>
      <c r="X758" s="6" t="str">
        <f>IF(OR(U758="",V758=""),"",SUMIFS('تحميل المصنعيات'!$N:$N,'تحميل المصنعيات'!$F:$F,V$2,'تحميل المصنعيات'!$D:$D,T758))</f>
        <v/>
      </c>
      <c r="Y758" s="55" t="str">
        <f t="shared" si="408"/>
        <v/>
      </c>
      <c r="Z758" s="55" t="str">
        <f t="shared" si="409"/>
        <v/>
      </c>
      <c r="AA758" s="129" t="str">
        <f t="shared" si="435"/>
        <v/>
      </c>
      <c r="AC758" s="4" t="s">
        <v>11</v>
      </c>
      <c r="AD758" s="5">
        <v>45923</v>
      </c>
      <c r="AE758" s="6"/>
      <c r="AF758" s="6"/>
      <c r="AG758" s="6" t="str">
        <f t="shared" si="424"/>
        <v/>
      </c>
      <c r="AH758" s="6" t="str">
        <f>IF(OR(AE758="",AF758=""),"",SUMIFS('تحميل المصنعيات'!$N:$N,'تحميل المصنعيات'!$F:$F,AF$2,'تحميل المصنعيات'!$D:$D,AD758))</f>
        <v/>
      </c>
      <c r="AI758" s="55" t="str">
        <f t="shared" si="410"/>
        <v/>
      </c>
      <c r="AJ758" s="55" t="str">
        <f t="shared" si="425"/>
        <v/>
      </c>
      <c r="AK758" s="129" t="str">
        <f t="shared" si="436"/>
        <v/>
      </c>
      <c r="AM758" s="4" t="s">
        <v>11</v>
      </c>
      <c r="AN758" s="5">
        <v>45923</v>
      </c>
      <c r="AO758" s="6"/>
      <c r="AP758" s="6"/>
      <c r="AQ758" s="6" t="str">
        <f t="shared" si="426"/>
        <v/>
      </c>
      <c r="AR758" s="6" t="str">
        <f>IF(OR(AO758="",AP758=""),"",SUMIFS('تحميل المصنعيات'!$N:$N,'تحميل المصنعيات'!$F:$F,AP$2,'تحميل المصنعيات'!$D:$D,AN758))</f>
        <v/>
      </c>
      <c r="AS758" s="55" t="str">
        <f t="shared" si="411"/>
        <v/>
      </c>
      <c r="AT758" s="55" t="str">
        <f t="shared" si="412"/>
        <v/>
      </c>
      <c r="AU758" s="129" t="str">
        <f t="shared" si="437"/>
        <v/>
      </c>
      <c r="AW758" s="4" t="s">
        <v>11</v>
      </c>
      <c r="AX758" s="5">
        <v>45923</v>
      </c>
      <c r="AY758" s="6"/>
      <c r="AZ758" s="6"/>
      <c r="BA758" s="6" t="str">
        <f t="shared" si="427"/>
        <v/>
      </c>
      <c r="BB758" s="6" t="str">
        <f>IF(OR(AY758="",AZ758=""),"",SUMIFS('تحميل المصنعيات'!$N:$N,'تحميل المصنعيات'!$F:$F,AZ$2,'تحميل المصنعيات'!$D:$D,AX758))</f>
        <v/>
      </c>
      <c r="BC758" s="55" t="str">
        <f t="shared" si="413"/>
        <v/>
      </c>
      <c r="BD758" s="55" t="str">
        <f t="shared" si="428"/>
        <v/>
      </c>
      <c r="BE758" s="129" t="str">
        <f t="shared" si="438"/>
        <v/>
      </c>
      <c r="BG758" s="4" t="s">
        <v>11</v>
      </c>
      <c r="BH758" s="5">
        <v>45923</v>
      </c>
      <c r="BI758" s="6"/>
      <c r="BJ758" s="6"/>
      <c r="BK758" s="6" t="str">
        <f t="shared" si="429"/>
        <v/>
      </c>
      <c r="BL758" s="6" t="str">
        <f>IF(OR(BI758="",BJ758=""),"",SUMIFS('تحميل المصنعيات'!$N:$N,'تحميل المصنعيات'!$F:$F,BJ$2,'تحميل المصنعيات'!$D:$D,BH758))</f>
        <v/>
      </c>
      <c r="BM758" s="55" t="str">
        <f t="shared" si="414"/>
        <v/>
      </c>
      <c r="BN758" s="55" t="str">
        <f t="shared" si="415"/>
        <v/>
      </c>
      <c r="BO758" s="129" t="str">
        <f t="shared" si="439"/>
        <v/>
      </c>
      <c r="BQ758" s="4" t="s">
        <v>11</v>
      </c>
      <c r="BR758" s="5">
        <v>45923</v>
      </c>
      <c r="BS758" s="6"/>
      <c r="BT758" s="6"/>
      <c r="BU758" s="6" t="str">
        <f t="shared" si="430"/>
        <v/>
      </c>
      <c r="BV758" s="6" t="str">
        <f>IF(OR(BS758="",BT758=""),"",SUMIFS('تحميل المصنعيات'!$N:$N,'تحميل المصنعيات'!$F:$F,BT$2,'تحميل المصنعيات'!$D:$D,BR758))</f>
        <v/>
      </c>
      <c r="BW758" s="55" t="str">
        <f t="shared" si="416"/>
        <v/>
      </c>
      <c r="BX758" s="55" t="str">
        <f t="shared" si="431"/>
        <v/>
      </c>
      <c r="BY758" s="129" t="str">
        <f t="shared" si="440"/>
        <v/>
      </c>
      <c r="CA758" s="4" t="s">
        <v>11</v>
      </c>
      <c r="CB758" s="5">
        <v>45923</v>
      </c>
      <c r="CC758" s="6"/>
      <c r="CD758" s="6"/>
      <c r="CE758" s="6" t="str">
        <f t="shared" si="432"/>
        <v/>
      </c>
      <c r="CF758" s="6" t="str">
        <f>IF(OR(CC758="",CD758=""),"",SUMIFS('تحميل المصنعيات'!$N:$N,'تحميل المصنعيات'!$F:$F,CD$2,'تحميل المصنعيات'!$D:$D,CB758))</f>
        <v/>
      </c>
      <c r="CG758" s="55" t="str">
        <f t="shared" si="417"/>
        <v/>
      </c>
      <c r="CH758" s="55" t="str">
        <f t="shared" si="418"/>
        <v/>
      </c>
      <c r="CI758" s="129" t="str">
        <f t="shared" si="441"/>
        <v/>
      </c>
      <c r="CK758" s="4" t="s">
        <v>11</v>
      </c>
      <c r="CL758" s="5">
        <v>45923</v>
      </c>
      <c r="CM758" s="6"/>
      <c r="CN758" s="6"/>
      <c r="CO758" s="6" t="str">
        <f t="shared" si="433"/>
        <v/>
      </c>
      <c r="CP758" s="6" t="str">
        <f>IF(OR(CM758="",CN758=""),"",SUMIFS('تحميل المصنعيات'!$N:$N,'تحميل المصنعيات'!$F:$F,CN$2,'تحميل المصنعيات'!$D:$D,CL758))</f>
        <v/>
      </c>
      <c r="CQ758" s="55" t="str">
        <f t="shared" si="419"/>
        <v/>
      </c>
      <c r="CR758" s="55" t="str">
        <f t="shared" si="420"/>
        <v/>
      </c>
      <c r="CS758" s="129" t="str">
        <f t="shared" si="442"/>
        <v/>
      </c>
    </row>
    <row r="759" spans="9:97" x14ac:dyDescent="0.25">
      <c r="I759" s="4" t="s">
        <v>12</v>
      </c>
      <c r="J759" s="5">
        <v>45924</v>
      </c>
      <c r="K759" s="6"/>
      <c r="L759" s="6"/>
      <c r="M759" s="6" t="str">
        <f t="shared" si="421"/>
        <v/>
      </c>
      <c r="N759" s="6" t="str">
        <f>IF(OR(K759="",L759=""),"",SUMIFS('تحميل المصنعيات'!$N:$N,'تحميل المصنعيات'!$F:$F,L$2,'تحميل المصنعيات'!$D:$D,J759))</f>
        <v/>
      </c>
      <c r="O759" s="55" t="str">
        <f t="shared" si="407"/>
        <v/>
      </c>
      <c r="P759" s="55" t="str">
        <f t="shared" si="434"/>
        <v/>
      </c>
      <c r="Q759" s="129" t="str">
        <f t="shared" si="422"/>
        <v/>
      </c>
      <c r="S759" s="4" t="s">
        <v>12</v>
      </c>
      <c r="T759" s="5">
        <v>45924</v>
      </c>
      <c r="U759" s="6"/>
      <c r="V759" s="6"/>
      <c r="W759" s="6" t="str">
        <f t="shared" si="423"/>
        <v/>
      </c>
      <c r="X759" s="6" t="str">
        <f>IF(OR(U759="",V759=""),"",SUMIFS('تحميل المصنعيات'!$N:$N,'تحميل المصنعيات'!$F:$F,V$2,'تحميل المصنعيات'!$D:$D,T759))</f>
        <v/>
      </c>
      <c r="Y759" s="55" t="str">
        <f t="shared" si="408"/>
        <v/>
      </c>
      <c r="Z759" s="55" t="str">
        <f t="shared" si="409"/>
        <v/>
      </c>
      <c r="AA759" s="129" t="str">
        <f t="shared" si="435"/>
        <v/>
      </c>
      <c r="AC759" s="4" t="s">
        <v>12</v>
      </c>
      <c r="AD759" s="5">
        <v>45924</v>
      </c>
      <c r="AE759" s="6"/>
      <c r="AF759" s="6"/>
      <c r="AG759" s="6" t="str">
        <f t="shared" si="424"/>
        <v/>
      </c>
      <c r="AH759" s="6" t="str">
        <f>IF(OR(AE759="",AF759=""),"",SUMIFS('تحميل المصنعيات'!$N:$N,'تحميل المصنعيات'!$F:$F,AF$2,'تحميل المصنعيات'!$D:$D,AD759))</f>
        <v/>
      </c>
      <c r="AI759" s="55" t="str">
        <f t="shared" si="410"/>
        <v/>
      </c>
      <c r="AJ759" s="55" t="str">
        <f t="shared" si="425"/>
        <v/>
      </c>
      <c r="AK759" s="129" t="str">
        <f t="shared" si="436"/>
        <v/>
      </c>
      <c r="AM759" s="4" t="s">
        <v>12</v>
      </c>
      <c r="AN759" s="5">
        <v>45924</v>
      </c>
      <c r="AO759" s="6"/>
      <c r="AP759" s="6"/>
      <c r="AQ759" s="6" t="str">
        <f t="shared" si="426"/>
        <v/>
      </c>
      <c r="AR759" s="6" t="str">
        <f>IF(OR(AO759="",AP759=""),"",SUMIFS('تحميل المصنعيات'!$N:$N,'تحميل المصنعيات'!$F:$F,AP$2,'تحميل المصنعيات'!$D:$D,AN759))</f>
        <v/>
      </c>
      <c r="AS759" s="55" t="str">
        <f t="shared" si="411"/>
        <v/>
      </c>
      <c r="AT759" s="55" t="str">
        <f t="shared" si="412"/>
        <v/>
      </c>
      <c r="AU759" s="129" t="str">
        <f t="shared" si="437"/>
        <v/>
      </c>
      <c r="AW759" s="4" t="s">
        <v>12</v>
      </c>
      <c r="AX759" s="5">
        <v>45924</v>
      </c>
      <c r="AY759" s="6"/>
      <c r="AZ759" s="6"/>
      <c r="BA759" s="6" t="str">
        <f t="shared" si="427"/>
        <v/>
      </c>
      <c r="BB759" s="6" t="str">
        <f>IF(OR(AY759="",AZ759=""),"",SUMIFS('تحميل المصنعيات'!$N:$N,'تحميل المصنعيات'!$F:$F,AZ$2,'تحميل المصنعيات'!$D:$D,AX759))</f>
        <v/>
      </c>
      <c r="BC759" s="55" t="str">
        <f t="shared" si="413"/>
        <v/>
      </c>
      <c r="BD759" s="55" t="str">
        <f t="shared" si="428"/>
        <v/>
      </c>
      <c r="BE759" s="129" t="str">
        <f t="shared" si="438"/>
        <v/>
      </c>
      <c r="BG759" s="4" t="s">
        <v>12</v>
      </c>
      <c r="BH759" s="5">
        <v>45924</v>
      </c>
      <c r="BI759" s="6"/>
      <c r="BJ759" s="6"/>
      <c r="BK759" s="6" t="str">
        <f t="shared" si="429"/>
        <v/>
      </c>
      <c r="BL759" s="6" t="str">
        <f>IF(OR(BI759="",BJ759=""),"",SUMIFS('تحميل المصنعيات'!$N:$N,'تحميل المصنعيات'!$F:$F,BJ$2,'تحميل المصنعيات'!$D:$D,BH759))</f>
        <v/>
      </c>
      <c r="BM759" s="55" t="str">
        <f t="shared" si="414"/>
        <v/>
      </c>
      <c r="BN759" s="55" t="str">
        <f t="shared" si="415"/>
        <v/>
      </c>
      <c r="BO759" s="129" t="str">
        <f t="shared" si="439"/>
        <v/>
      </c>
      <c r="BQ759" s="4" t="s">
        <v>12</v>
      </c>
      <c r="BR759" s="5">
        <v>45924</v>
      </c>
      <c r="BS759" s="6"/>
      <c r="BT759" s="6"/>
      <c r="BU759" s="6" t="str">
        <f t="shared" si="430"/>
        <v/>
      </c>
      <c r="BV759" s="6" t="str">
        <f>IF(OR(BS759="",BT759=""),"",SUMIFS('تحميل المصنعيات'!$N:$N,'تحميل المصنعيات'!$F:$F,BT$2,'تحميل المصنعيات'!$D:$D,BR759))</f>
        <v/>
      </c>
      <c r="BW759" s="55" t="str">
        <f t="shared" si="416"/>
        <v/>
      </c>
      <c r="BX759" s="55" t="str">
        <f t="shared" si="431"/>
        <v/>
      </c>
      <c r="BY759" s="129" t="str">
        <f t="shared" si="440"/>
        <v/>
      </c>
      <c r="CA759" s="4" t="s">
        <v>12</v>
      </c>
      <c r="CB759" s="5">
        <v>45924</v>
      </c>
      <c r="CC759" s="6"/>
      <c r="CD759" s="6"/>
      <c r="CE759" s="6" t="str">
        <f t="shared" si="432"/>
        <v/>
      </c>
      <c r="CF759" s="6" t="str">
        <f>IF(OR(CC759="",CD759=""),"",SUMIFS('تحميل المصنعيات'!$N:$N,'تحميل المصنعيات'!$F:$F,CD$2,'تحميل المصنعيات'!$D:$D,CB759))</f>
        <v/>
      </c>
      <c r="CG759" s="55" t="str">
        <f t="shared" si="417"/>
        <v/>
      </c>
      <c r="CH759" s="55" t="str">
        <f t="shared" si="418"/>
        <v/>
      </c>
      <c r="CI759" s="129" t="str">
        <f t="shared" si="441"/>
        <v/>
      </c>
      <c r="CK759" s="4" t="s">
        <v>12</v>
      </c>
      <c r="CL759" s="5">
        <v>45924</v>
      </c>
      <c r="CM759" s="6"/>
      <c r="CN759" s="6"/>
      <c r="CO759" s="6" t="str">
        <f t="shared" si="433"/>
        <v/>
      </c>
      <c r="CP759" s="6" t="str">
        <f>IF(OR(CM759="",CN759=""),"",SUMIFS('تحميل المصنعيات'!$N:$N,'تحميل المصنعيات'!$F:$F,CN$2,'تحميل المصنعيات'!$D:$D,CL759))</f>
        <v/>
      </c>
      <c r="CQ759" s="55" t="str">
        <f t="shared" si="419"/>
        <v/>
      </c>
      <c r="CR759" s="55" t="str">
        <f t="shared" si="420"/>
        <v/>
      </c>
      <c r="CS759" s="129" t="str">
        <f t="shared" si="442"/>
        <v/>
      </c>
    </row>
    <row r="760" spans="9:97" x14ac:dyDescent="0.25">
      <c r="I760" s="4" t="s">
        <v>13</v>
      </c>
      <c r="J760" s="5">
        <v>45925</v>
      </c>
      <c r="K760" s="6"/>
      <c r="L760" s="6"/>
      <c r="M760" s="6" t="str">
        <f t="shared" si="421"/>
        <v/>
      </c>
      <c r="N760" s="6" t="str">
        <f>IF(OR(K760="",L760=""),"",SUMIFS('تحميل المصنعيات'!$N:$N,'تحميل المصنعيات'!$F:$F,L$2,'تحميل المصنعيات'!$D:$D,J760))</f>
        <v/>
      </c>
      <c r="O760" s="55" t="str">
        <f t="shared" si="407"/>
        <v/>
      </c>
      <c r="P760" s="55" t="str">
        <f t="shared" si="434"/>
        <v/>
      </c>
      <c r="Q760" s="129" t="str">
        <f t="shared" si="422"/>
        <v/>
      </c>
      <c r="S760" s="4" t="s">
        <v>13</v>
      </c>
      <c r="T760" s="5">
        <v>45925</v>
      </c>
      <c r="U760" s="6"/>
      <c r="V760" s="6"/>
      <c r="W760" s="6" t="str">
        <f t="shared" si="423"/>
        <v/>
      </c>
      <c r="X760" s="6" t="str">
        <f>IF(OR(U760="",V760=""),"",SUMIFS('تحميل المصنعيات'!$N:$N,'تحميل المصنعيات'!$F:$F,V$2,'تحميل المصنعيات'!$D:$D,T760))</f>
        <v/>
      </c>
      <c r="Y760" s="55" t="str">
        <f t="shared" si="408"/>
        <v/>
      </c>
      <c r="Z760" s="55" t="str">
        <f t="shared" si="409"/>
        <v/>
      </c>
      <c r="AA760" s="129" t="str">
        <f t="shared" si="435"/>
        <v/>
      </c>
      <c r="AC760" s="4" t="s">
        <v>13</v>
      </c>
      <c r="AD760" s="5">
        <v>45925</v>
      </c>
      <c r="AE760" s="6"/>
      <c r="AF760" s="6"/>
      <c r="AG760" s="6" t="str">
        <f t="shared" si="424"/>
        <v/>
      </c>
      <c r="AH760" s="6" t="str">
        <f>IF(OR(AE760="",AF760=""),"",SUMIFS('تحميل المصنعيات'!$N:$N,'تحميل المصنعيات'!$F:$F,AF$2,'تحميل المصنعيات'!$D:$D,AD760))</f>
        <v/>
      </c>
      <c r="AI760" s="55" t="str">
        <f t="shared" si="410"/>
        <v/>
      </c>
      <c r="AJ760" s="55" t="str">
        <f t="shared" si="425"/>
        <v/>
      </c>
      <c r="AK760" s="129" t="str">
        <f t="shared" si="436"/>
        <v/>
      </c>
      <c r="AM760" s="4" t="s">
        <v>13</v>
      </c>
      <c r="AN760" s="5">
        <v>45925</v>
      </c>
      <c r="AO760" s="6"/>
      <c r="AP760" s="6"/>
      <c r="AQ760" s="6" t="str">
        <f t="shared" si="426"/>
        <v/>
      </c>
      <c r="AR760" s="6" t="str">
        <f>IF(OR(AO760="",AP760=""),"",SUMIFS('تحميل المصنعيات'!$N:$N,'تحميل المصنعيات'!$F:$F,AP$2,'تحميل المصنعيات'!$D:$D,AN760))</f>
        <v/>
      </c>
      <c r="AS760" s="55" t="str">
        <f t="shared" si="411"/>
        <v/>
      </c>
      <c r="AT760" s="55" t="str">
        <f t="shared" si="412"/>
        <v/>
      </c>
      <c r="AU760" s="129" t="str">
        <f t="shared" si="437"/>
        <v/>
      </c>
      <c r="AW760" s="4" t="s">
        <v>13</v>
      </c>
      <c r="AX760" s="5">
        <v>45925</v>
      </c>
      <c r="AY760" s="6"/>
      <c r="AZ760" s="6"/>
      <c r="BA760" s="6" t="str">
        <f t="shared" si="427"/>
        <v/>
      </c>
      <c r="BB760" s="6" t="str">
        <f>IF(OR(AY760="",AZ760=""),"",SUMIFS('تحميل المصنعيات'!$N:$N,'تحميل المصنعيات'!$F:$F,AZ$2,'تحميل المصنعيات'!$D:$D,AX760))</f>
        <v/>
      </c>
      <c r="BC760" s="55" t="str">
        <f t="shared" si="413"/>
        <v/>
      </c>
      <c r="BD760" s="55" t="str">
        <f t="shared" si="428"/>
        <v/>
      </c>
      <c r="BE760" s="129" t="str">
        <f t="shared" si="438"/>
        <v/>
      </c>
      <c r="BG760" s="4" t="s">
        <v>13</v>
      </c>
      <c r="BH760" s="5">
        <v>45925</v>
      </c>
      <c r="BI760" s="6"/>
      <c r="BJ760" s="6"/>
      <c r="BK760" s="6" t="str">
        <f t="shared" si="429"/>
        <v/>
      </c>
      <c r="BL760" s="6" t="str">
        <f>IF(OR(BI760="",BJ760=""),"",SUMIFS('تحميل المصنعيات'!$N:$N,'تحميل المصنعيات'!$F:$F,BJ$2,'تحميل المصنعيات'!$D:$D,BH760))</f>
        <v/>
      </c>
      <c r="BM760" s="55" t="str">
        <f t="shared" si="414"/>
        <v/>
      </c>
      <c r="BN760" s="55" t="str">
        <f t="shared" si="415"/>
        <v/>
      </c>
      <c r="BO760" s="129" t="str">
        <f t="shared" si="439"/>
        <v/>
      </c>
      <c r="BQ760" s="4" t="s">
        <v>13</v>
      </c>
      <c r="BR760" s="5">
        <v>45925</v>
      </c>
      <c r="BS760" s="6"/>
      <c r="BT760" s="6"/>
      <c r="BU760" s="6" t="str">
        <f t="shared" si="430"/>
        <v/>
      </c>
      <c r="BV760" s="6" t="str">
        <f>IF(OR(BS760="",BT760=""),"",SUMIFS('تحميل المصنعيات'!$N:$N,'تحميل المصنعيات'!$F:$F,BT$2,'تحميل المصنعيات'!$D:$D,BR760))</f>
        <v/>
      </c>
      <c r="BW760" s="55" t="str">
        <f t="shared" si="416"/>
        <v/>
      </c>
      <c r="BX760" s="55" t="str">
        <f t="shared" si="431"/>
        <v/>
      </c>
      <c r="BY760" s="129" t="str">
        <f t="shared" si="440"/>
        <v/>
      </c>
      <c r="CA760" s="4" t="s">
        <v>13</v>
      </c>
      <c r="CB760" s="5">
        <v>45925</v>
      </c>
      <c r="CC760" s="6"/>
      <c r="CD760" s="6"/>
      <c r="CE760" s="6" t="str">
        <f t="shared" si="432"/>
        <v/>
      </c>
      <c r="CF760" s="6" t="str">
        <f>IF(OR(CC760="",CD760=""),"",SUMIFS('تحميل المصنعيات'!$N:$N,'تحميل المصنعيات'!$F:$F,CD$2,'تحميل المصنعيات'!$D:$D,CB760))</f>
        <v/>
      </c>
      <c r="CG760" s="55" t="str">
        <f t="shared" si="417"/>
        <v/>
      </c>
      <c r="CH760" s="55" t="str">
        <f t="shared" si="418"/>
        <v/>
      </c>
      <c r="CI760" s="129" t="str">
        <f t="shared" si="441"/>
        <v/>
      </c>
      <c r="CK760" s="4" t="s">
        <v>13</v>
      </c>
      <c r="CL760" s="5">
        <v>45925</v>
      </c>
      <c r="CM760" s="6"/>
      <c r="CN760" s="6"/>
      <c r="CO760" s="6" t="str">
        <f t="shared" si="433"/>
        <v/>
      </c>
      <c r="CP760" s="6" t="str">
        <f>IF(OR(CM760="",CN760=""),"",SUMIFS('تحميل المصنعيات'!$N:$N,'تحميل المصنعيات'!$F:$F,CN$2,'تحميل المصنعيات'!$D:$D,CL760))</f>
        <v/>
      </c>
      <c r="CQ760" s="55" t="str">
        <f t="shared" si="419"/>
        <v/>
      </c>
      <c r="CR760" s="55" t="str">
        <f t="shared" si="420"/>
        <v/>
      </c>
      <c r="CS760" s="129" t="str">
        <f t="shared" si="442"/>
        <v/>
      </c>
    </row>
    <row r="761" spans="9:97" x14ac:dyDescent="0.25">
      <c r="I761" s="132" t="s">
        <v>30</v>
      </c>
      <c r="J761" s="133">
        <v>45926</v>
      </c>
      <c r="K761" s="134"/>
      <c r="L761" s="134"/>
      <c r="M761" s="134" t="str">
        <f t="shared" si="421"/>
        <v/>
      </c>
      <c r="N761" s="134" t="str">
        <f>IF(OR(K761="",L761=""),"",SUMIFS('تحميل المصنعيات'!$N:$N,'تحميل المصنعيات'!$F:$F,L$2,'تحميل المصنعيات'!$D:$D,J761))</f>
        <v/>
      </c>
      <c r="O761" s="135" t="str">
        <f t="shared" si="407"/>
        <v/>
      </c>
      <c r="P761" s="135" t="str">
        <f t="shared" si="434"/>
        <v/>
      </c>
      <c r="Q761" s="132" t="str">
        <f t="shared" si="422"/>
        <v/>
      </c>
      <c r="S761" s="132" t="s">
        <v>30</v>
      </c>
      <c r="T761" s="133">
        <v>45926</v>
      </c>
      <c r="U761" s="134"/>
      <c r="V761" s="134"/>
      <c r="W761" s="134" t="str">
        <f t="shared" si="423"/>
        <v/>
      </c>
      <c r="X761" s="134" t="str">
        <f>IF(OR(U761="",V761=""),"",SUMIFS('تحميل المصنعيات'!$N:$N,'تحميل المصنعيات'!$F:$F,V$2,'تحميل المصنعيات'!$D:$D,T761))</f>
        <v/>
      </c>
      <c r="Y761" s="135" t="str">
        <f t="shared" si="408"/>
        <v/>
      </c>
      <c r="Z761" s="135" t="str">
        <f t="shared" si="409"/>
        <v/>
      </c>
      <c r="AA761" s="132" t="str">
        <f t="shared" si="435"/>
        <v/>
      </c>
      <c r="AC761" s="132" t="s">
        <v>30</v>
      </c>
      <c r="AD761" s="133">
        <v>45926</v>
      </c>
      <c r="AE761" s="134"/>
      <c r="AF761" s="134"/>
      <c r="AG761" s="134" t="str">
        <f t="shared" si="424"/>
        <v/>
      </c>
      <c r="AH761" s="134" t="str">
        <f>IF(OR(AE761="",AF761=""),"",SUMIFS('تحميل المصنعيات'!$N:$N,'تحميل المصنعيات'!$F:$F,AF$2,'تحميل المصنعيات'!$D:$D,AD761))</f>
        <v/>
      </c>
      <c r="AI761" s="135" t="str">
        <f t="shared" si="410"/>
        <v/>
      </c>
      <c r="AJ761" s="135" t="str">
        <f t="shared" si="425"/>
        <v/>
      </c>
      <c r="AK761" s="132" t="str">
        <f t="shared" si="436"/>
        <v/>
      </c>
      <c r="AM761" s="132" t="s">
        <v>30</v>
      </c>
      <c r="AN761" s="133">
        <v>45926</v>
      </c>
      <c r="AO761" s="134"/>
      <c r="AP761" s="134"/>
      <c r="AQ761" s="134" t="str">
        <f t="shared" si="426"/>
        <v/>
      </c>
      <c r="AR761" s="134" t="str">
        <f>IF(OR(AO761="",AP761=""),"",SUMIFS('تحميل المصنعيات'!$N:$N,'تحميل المصنعيات'!$F:$F,AP$2,'تحميل المصنعيات'!$D:$D,AN761))</f>
        <v/>
      </c>
      <c r="AS761" s="135" t="str">
        <f t="shared" si="411"/>
        <v/>
      </c>
      <c r="AT761" s="135" t="str">
        <f t="shared" si="412"/>
        <v/>
      </c>
      <c r="AU761" s="132" t="str">
        <f t="shared" si="437"/>
        <v/>
      </c>
      <c r="AW761" s="132" t="s">
        <v>30</v>
      </c>
      <c r="AX761" s="133">
        <v>45926</v>
      </c>
      <c r="AY761" s="134"/>
      <c r="AZ761" s="134"/>
      <c r="BA761" s="134" t="str">
        <f t="shared" si="427"/>
        <v/>
      </c>
      <c r="BB761" s="134" t="str">
        <f>IF(OR(AY761="",AZ761=""),"",SUMIFS('تحميل المصنعيات'!$N:$N,'تحميل المصنعيات'!$F:$F,AZ$2,'تحميل المصنعيات'!$D:$D,AX761))</f>
        <v/>
      </c>
      <c r="BC761" s="135" t="str">
        <f t="shared" si="413"/>
        <v/>
      </c>
      <c r="BD761" s="135" t="str">
        <f t="shared" si="428"/>
        <v/>
      </c>
      <c r="BE761" s="132" t="str">
        <f t="shared" si="438"/>
        <v/>
      </c>
      <c r="BG761" s="132" t="s">
        <v>30</v>
      </c>
      <c r="BH761" s="133">
        <v>45926</v>
      </c>
      <c r="BI761" s="134"/>
      <c r="BJ761" s="134"/>
      <c r="BK761" s="134" t="str">
        <f t="shared" si="429"/>
        <v/>
      </c>
      <c r="BL761" s="134" t="str">
        <f>IF(OR(BI761="",BJ761=""),"",SUMIFS('تحميل المصنعيات'!$N:$N,'تحميل المصنعيات'!$F:$F,BJ$2,'تحميل المصنعيات'!$D:$D,BH761))</f>
        <v/>
      </c>
      <c r="BM761" s="135" t="str">
        <f t="shared" si="414"/>
        <v/>
      </c>
      <c r="BN761" s="135" t="str">
        <f t="shared" si="415"/>
        <v/>
      </c>
      <c r="BO761" s="132" t="str">
        <f t="shared" si="439"/>
        <v/>
      </c>
      <c r="BQ761" s="132" t="s">
        <v>30</v>
      </c>
      <c r="BR761" s="133">
        <v>45926</v>
      </c>
      <c r="BS761" s="134"/>
      <c r="BT761" s="134"/>
      <c r="BU761" s="134" t="str">
        <f t="shared" si="430"/>
        <v/>
      </c>
      <c r="BV761" s="134" t="str">
        <f>IF(OR(BS761="",BT761=""),"",SUMIFS('تحميل المصنعيات'!$N:$N,'تحميل المصنعيات'!$F:$F,BT$2,'تحميل المصنعيات'!$D:$D,BR761))</f>
        <v/>
      </c>
      <c r="BW761" s="135" t="str">
        <f t="shared" si="416"/>
        <v/>
      </c>
      <c r="BX761" s="135" t="str">
        <f t="shared" si="431"/>
        <v/>
      </c>
      <c r="BY761" s="132" t="str">
        <f t="shared" si="440"/>
        <v/>
      </c>
      <c r="CA761" s="132" t="s">
        <v>30</v>
      </c>
      <c r="CB761" s="133">
        <v>45926</v>
      </c>
      <c r="CC761" s="134"/>
      <c r="CD761" s="134"/>
      <c r="CE761" s="134" t="str">
        <f t="shared" si="432"/>
        <v/>
      </c>
      <c r="CF761" s="134" t="str">
        <f>IF(OR(CC761="",CD761=""),"",SUMIFS('تحميل المصنعيات'!$N:$N,'تحميل المصنعيات'!$F:$F,CD$2,'تحميل المصنعيات'!$D:$D,CB761))</f>
        <v/>
      </c>
      <c r="CG761" s="135" t="str">
        <f t="shared" si="417"/>
        <v/>
      </c>
      <c r="CH761" s="135" t="str">
        <f t="shared" si="418"/>
        <v/>
      </c>
      <c r="CI761" s="132" t="str">
        <f t="shared" si="441"/>
        <v/>
      </c>
      <c r="CK761" s="132" t="s">
        <v>30</v>
      </c>
      <c r="CL761" s="133">
        <v>45926</v>
      </c>
      <c r="CM761" s="134"/>
      <c r="CN761" s="134"/>
      <c r="CO761" s="134" t="str">
        <f t="shared" si="433"/>
        <v/>
      </c>
      <c r="CP761" s="134" t="str">
        <f>IF(OR(CM761="",CN761=""),"",SUMIFS('تحميل المصنعيات'!$N:$N,'تحميل المصنعيات'!$F:$F,CN$2,'تحميل المصنعيات'!$D:$D,CL761))</f>
        <v/>
      </c>
      <c r="CQ761" s="135" t="str">
        <f t="shared" si="419"/>
        <v/>
      </c>
      <c r="CR761" s="135" t="str">
        <f t="shared" si="420"/>
        <v/>
      </c>
      <c r="CS761" s="132" t="str">
        <f t="shared" si="442"/>
        <v/>
      </c>
    </row>
    <row r="762" spans="9:97" x14ac:dyDescent="0.25">
      <c r="I762" s="4" t="s">
        <v>8</v>
      </c>
      <c r="J762" s="5">
        <v>45927</v>
      </c>
      <c r="K762" s="6"/>
      <c r="L762" s="6"/>
      <c r="M762" s="6" t="str">
        <f t="shared" si="421"/>
        <v/>
      </c>
      <c r="N762" s="6" t="str">
        <f>IF(OR(K762="",L762=""),"",SUMIFS('تحميل المصنعيات'!$N:$N,'تحميل المصنعيات'!$F:$F,L$2,'تحميل المصنعيات'!$D:$D,J762))</f>
        <v/>
      </c>
      <c r="O762" s="55" t="str">
        <f t="shared" si="407"/>
        <v/>
      </c>
      <c r="P762" s="55" t="str">
        <f t="shared" si="434"/>
        <v/>
      </c>
      <c r="Q762" s="129" t="str">
        <f t="shared" si="422"/>
        <v/>
      </c>
      <c r="S762" s="4" t="s">
        <v>8</v>
      </c>
      <c r="T762" s="5">
        <v>45927</v>
      </c>
      <c r="U762" s="6"/>
      <c r="V762" s="6"/>
      <c r="W762" s="6" t="str">
        <f t="shared" si="423"/>
        <v/>
      </c>
      <c r="X762" s="6" t="str">
        <f>IF(OR(U762="",V762=""),"",SUMIFS('تحميل المصنعيات'!$N:$N,'تحميل المصنعيات'!$F:$F,V$2,'تحميل المصنعيات'!$D:$D,T762))</f>
        <v/>
      </c>
      <c r="Y762" s="55" t="str">
        <f t="shared" si="408"/>
        <v/>
      </c>
      <c r="Z762" s="55" t="str">
        <f t="shared" si="409"/>
        <v/>
      </c>
      <c r="AA762" s="129" t="str">
        <f t="shared" si="435"/>
        <v/>
      </c>
      <c r="AC762" s="4" t="s">
        <v>8</v>
      </c>
      <c r="AD762" s="5">
        <v>45927</v>
      </c>
      <c r="AE762" s="6"/>
      <c r="AF762" s="6"/>
      <c r="AG762" s="6" t="str">
        <f t="shared" si="424"/>
        <v/>
      </c>
      <c r="AH762" s="6" t="str">
        <f>IF(OR(AE762="",AF762=""),"",SUMIFS('تحميل المصنعيات'!$N:$N,'تحميل المصنعيات'!$F:$F,AF$2,'تحميل المصنعيات'!$D:$D,AD762))</f>
        <v/>
      </c>
      <c r="AI762" s="55" t="str">
        <f t="shared" si="410"/>
        <v/>
      </c>
      <c r="AJ762" s="55" t="str">
        <f t="shared" si="425"/>
        <v/>
      </c>
      <c r="AK762" s="129" t="str">
        <f t="shared" si="436"/>
        <v/>
      </c>
      <c r="AM762" s="4" t="s">
        <v>8</v>
      </c>
      <c r="AN762" s="5">
        <v>45927</v>
      </c>
      <c r="AO762" s="6"/>
      <c r="AP762" s="6"/>
      <c r="AQ762" s="6" t="str">
        <f t="shared" si="426"/>
        <v/>
      </c>
      <c r="AR762" s="6" t="str">
        <f>IF(OR(AO762="",AP762=""),"",SUMIFS('تحميل المصنعيات'!$N:$N,'تحميل المصنعيات'!$F:$F,AP$2,'تحميل المصنعيات'!$D:$D,AN762))</f>
        <v/>
      </c>
      <c r="AS762" s="55" t="str">
        <f t="shared" si="411"/>
        <v/>
      </c>
      <c r="AT762" s="55" t="str">
        <f t="shared" si="412"/>
        <v/>
      </c>
      <c r="AU762" s="129" t="str">
        <f t="shared" si="437"/>
        <v/>
      </c>
      <c r="AW762" s="4" t="s">
        <v>8</v>
      </c>
      <c r="AX762" s="5">
        <v>45927</v>
      </c>
      <c r="AY762" s="6"/>
      <c r="AZ762" s="6"/>
      <c r="BA762" s="6" t="str">
        <f t="shared" si="427"/>
        <v/>
      </c>
      <c r="BB762" s="6" t="str">
        <f>IF(OR(AY762="",AZ762=""),"",SUMIFS('تحميل المصنعيات'!$N:$N,'تحميل المصنعيات'!$F:$F,AZ$2,'تحميل المصنعيات'!$D:$D,AX762))</f>
        <v/>
      </c>
      <c r="BC762" s="55" t="str">
        <f t="shared" si="413"/>
        <v/>
      </c>
      <c r="BD762" s="55" t="str">
        <f t="shared" si="428"/>
        <v/>
      </c>
      <c r="BE762" s="129" t="str">
        <f t="shared" si="438"/>
        <v/>
      </c>
      <c r="BG762" s="4" t="s">
        <v>8</v>
      </c>
      <c r="BH762" s="5">
        <v>45927</v>
      </c>
      <c r="BI762" s="6"/>
      <c r="BJ762" s="6"/>
      <c r="BK762" s="6" t="str">
        <f t="shared" si="429"/>
        <v/>
      </c>
      <c r="BL762" s="6" t="str">
        <f>IF(OR(BI762="",BJ762=""),"",SUMIFS('تحميل المصنعيات'!$N:$N,'تحميل المصنعيات'!$F:$F,BJ$2,'تحميل المصنعيات'!$D:$D,BH762))</f>
        <v/>
      </c>
      <c r="BM762" s="55" t="str">
        <f t="shared" si="414"/>
        <v/>
      </c>
      <c r="BN762" s="55" t="str">
        <f t="shared" si="415"/>
        <v/>
      </c>
      <c r="BO762" s="129" t="str">
        <f t="shared" si="439"/>
        <v/>
      </c>
      <c r="BQ762" s="4" t="s">
        <v>8</v>
      </c>
      <c r="BR762" s="5">
        <v>45927</v>
      </c>
      <c r="BS762" s="6"/>
      <c r="BT762" s="6"/>
      <c r="BU762" s="6" t="str">
        <f t="shared" si="430"/>
        <v/>
      </c>
      <c r="BV762" s="6" t="str">
        <f>IF(OR(BS762="",BT762=""),"",SUMIFS('تحميل المصنعيات'!$N:$N,'تحميل المصنعيات'!$F:$F,BT$2,'تحميل المصنعيات'!$D:$D,BR762))</f>
        <v/>
      </c>
      <c r="BW762" s="55" t="str">
        <f t="shared" si="416"/>
        <v/>
      </c>
      <c r="BX762" s="55" t="str">
        <f t="shared" si="431"/>
        <v/>
      </c>
      <c r="BY762" s="129" t="str">
        <f t="shared" si="440"/>
        <v/>
      </c>
      <c r="CA762" s="4" t="s">
        <v>8</v>
      </c>
      <c r="CB762" s="5">
        <v>45927</v>
      </c>
      <c r="CC762" s="6"/>
      <c r="CD762" s="6"/>
      <c r="CE762" s="6" t="str">
        <f t="shared" si="432"/>
        <v/>
      </c>
      <c r="CF762" s="6" t="str">
        <f>IF(OR(CC762="",CD762=""),"",SUMIFS('تحميل المصنعيات'!$N:$N,'تحميل المصنعيات'!$F:$F,CD$2,'تحميل المصنعيات'!$D:$D,CB762))</f>
        <v/>
      </c>
      <c r="CG762" s="55" t="str">
        <f t="shared" si="417"/>
        <v/>
      </c>
      <c r="CH762" s="55" t="str">
        <f t="shared" si="418"/>
        <v/>
      </c>
      <c r="CI762" s="129" t="str">
        <f t="shared" si="441"/>
        <v/>
      </c>
      <c r="CK762" s="4" t="s">
        <v>8</v>
      </c>
      <c r="CL762" s="5">
        <v>45927</v>
      </c>
      <c r="CM762" s="6"/>
      <c r="CN762" s="6"/>
      <c r="CO762" s="6" t="str">
        <f t="shared" si="433"/>
        <v/>
      </c>
      <c r="CP762" s="6" t="str">
        <f>IF(OR(CM762="",CN762=""),"",SUMIFS('تحميل المصنعيات'!$N:$N,'تحميل المصنعيات'!$F:$F,CN$2,'تحميل المصنعيات'!$D:$D,CL762))</f>
        <v/>
      </c>
      <c r="CQ762" s="55" t="str">
        <f t="shared" si="419"/>
        <v/>
      </c>
      <c r="CR762" s="55" t="str">
        <f t="shared" si="420"/>
        <v/>
      </c>
      <c r="CS762" s="129" t="str">
        <f t="shared" si="442"/>
        <v/>
      </c>
    </row>
    <row r="763" spans="9:97" x14ac:dyDescent="0.25">
      <c r="I763" s="4" t="s">
        <v>9</v>
      </c>
      <c r="J763" s="5">
        <v>45928</v>
      </c>
      <c r="K763" s="6"/>
      <c r="L763" s="6"/>
      <c r="M763" s="6" t="str">
        <f t="shared" si="421"/>
        <v/>
      </c>
      <c r="N763" s="6" t="str">
        <f>IF(OR(K763="",L763=""),"",SUMIFS('تحميل المصنعيات'!$N:$N,'تحميل المصنعيات'!$F:$F,L$2,'تحميل المصنعيات'!$D:$D,J763))</f>
        <v/>
      </c>
      <c r="O763" s="55" t="str">
        <f t="shared" si="407"/>
        <v/>
      </c>
      <c r="P763" s="55" t="str">
        <f t="shared" si="434"/>
        <v/>
      </c>
      <c r="Q763" s="129" t="str">
        <f t="shared" si="422"/>
        <v/>
      </c>
      <c r="S763" s="4" t="s">
        <v>9</v>
      </c>
      <c r="T763" s="5">
        <v>45928</v>
      </c>
      <c r="U763" s="6"/>
      <c r="V763" s="6"/>
      <c r="W763" s="6" t="str">
        <f t="shared" si="423"/>
        <v/>
      </c>
      <c r="X763" s="6" t="str">
        <f>IF(OR(U763="",V763=""),"",SUMIFS('تحميل المصنعيات'!$N:$N,'تحميل المصنعيات'!$F:$F,V$2,'تحميل المصنعيات'!$D:$D,T763))</f>
        <v/>
      </c>
      <c r="Y763" s="55" t="str">
        <f t="shared" si="408"/>
        <v/>
      </c>
      <c r="Z763" s="55" t="str">
        <f t="shared" si="409"/>
        <v/>
      </c>
      <c r="AA763" s="129" t="str">
        <f t="shared" si="435"/>
        <v/>
      </c>
      <c r="AC763" s="4" t="s">
        <v>9</v>
      </c>
      <c r="AD763" s="5">
        <v>45928</v>
      </c>
      <c r="AE763" s="6"/>
      <c r="AF763" s="6"/>
      <c r="AG763" s="6" t="str">
        <f t="shared" si="424"/>
        <v/>
      </c>
      <c r="AH763" s="6" t="str">
        <f>IF(OR(AE763="",AF763=""),"",SUMIFS('تحميل المصنعيات'!$N:$N,'تحميل المصنعيات'!$F:$F,AF$2,'تحميل المصنعيات'!$D:$D,AD763))</f>
        <v/>
      </c>
      <c r="AI763" s="55" t="str">
        <f t="shared" si="410"/>
        <v/>
      </c>
      <c r="AJ763" s="55" t="str">
        <f t="shared" si="425"/>
        <v/>
      </c>
      <c r="AK763" s="129" t="str">
        <f t="shared" si="436"/>
        <v/>
      </c>
      <c r="AM763" s="4" t="s">
        <v>9</v>
      </c>
      <c r="AN763" s="5">
        <v>45928</v>
      </c>
      <c r="AO763" s="6"/>
      <c r="AP763" s="6"/>
      <c r="AQ763" s="6" t="str">
        <f t="shared" si="426"/>
        <v/>
      </c>
      <c r="AR763" s="6" t="str">
        <f>IF(OR(AO763="",AP763=""),"",SUMIFS('تحميل المصنعيات'!$N:$N,'تحميل المصنعيات'!$F:$F,AP$2,'تحميل المصنعيات'!$D:$D,AN763))</f>
        <v/>
      </c>
      <c r="AS763" s="55" t="str">
        <f t="shared" si="411"/>
        <v/>
      </c>
      <c r="AT763" s="55" t="str">
        <f t="shared" si="412"/>
        <v/>
      </c>
      <c r="AU763" s="129" t="str">
        <f t="shared" si="437"/>
        <v/>
      </c>
      <c r="AW763" s="4" t="s">
        <v>9</v>
      </c>
      <c r="AX763" s="5">
        <v>45928</v>
      </c>
      <c r="AY763" s="6"/>
      <c r="AZ763" s="6"/>
      <c r="BA763" s="6" t="str">
        <f t="shared" si="427"/>
        <v/>
      </c>
      <c r="BB763" s="6" t="str">
        <f>IF(OR(AY763="",AZ763=""),"",SUMIFS('تحميل المصنعيات'!$N:$N,'تحميل المصنعيات'!$F:$F,AZ$2,'تحميل المصنعيات'!$D:$D,AX763))</f>
        <v/>
      </c>
      <c r="BC763" s="55" t="str">
        <f t="shared" si="413"/>
        <v/>
      </c>
      <c r="BD763" s="55" t="str">
        <f t="shared" si="428"/>
        <v/>
      </c>
      <c r="BE763" s="129" t="str">
        <f t="shared" si="438"/>
        <v/>
      </c>
      <c r="BG763" s="4" t="s">
        <v>9</v>
      </c>
      <c r="BH763" s="5">
        <v>45928</v>
      </c>
      <c r="BI763" s="6"/>
      <c r="BJ763" s="6"/>
      <c r="BK763" s="6" t="str">
        <f t="shared" si="429"/>
        <v/>
      </c>
      <c r="BL763" s="6" t="str">
        <f>IF(OR(BI763="",BJ763=""),"",SUMIFS('تحميل المصنعيات'!$N:$N,'تحميل المصنعيات'!$F:$F,BJ$2,'تحميل المصنعيات'!$D:$D,BH763))</f>
        <v/>
      </c>
      <c r="BM763" s="55" t="str">
        <f t="shared" si="414"/>
        <v/>
      </c>
      <c r="BN763" s="55" t="str">
        <f t="shared" si="415"/>
        <v/>
      </c>
      <c r="BO763" s="129" t="str">
        <f t="shared" si="439"/>
        <v/>
      </c>
      <c r="BQ763" s="4" t="s">
        <v>9</v>
      </c>
      <c r="BR763" s="5">
        <v>45928</v>
      </c>
      <c r="BS763" s="6"/>
      <c r="BT763" s="6"/>
      <c r="BU763" s="6" t="str">
        <f t="shared" si="430"/>
        <v/>
      </c>
      <c r="BV763" s="6" t="str">
        <f>IF(OR(BS763="",BT763=""),"",SUMIFS('تحميل المصنعيات'!$N:$N,'تحميل المصنعيات'!$F:$F,BT$2,'تحميل المصنعيات'!$D:$D,BR763))</f>
        <v/>
      </c>
      <c r="BW763" s="55" t="str">
        <f t="shared" si="416"/>
        <v/>
      </c>
      <c r="BX763" s="55" t="str">
        <f t="shared" si="431"/>
        <v/>
      </c>
      <c r="BY763" s="129" t="str">
        <f t="shared" si="440"/>
        <v/>
      </c>
      <c r="CA763" s="4" t="s">
        <v>9</v>
      </c>
      <c r="CB763" s="5">
        <v>45928</v>
      </c>
      <c r="CC763" s="6"/>
      <c r="CD763" s="6"/>
      <c r="CE763" s="6" t="str">
        <f t="shared" si="432"/>
        <v/>
      </c>
      <c r="CF763" s="6" t="str">
        <f>IF(OR(CC763="",CD763=""),"",SUMIFS('تحميل المصنعيات'!$N:$N,'تحميل المصنعيات'!$F:$F,CD$2,'تحميل المصنعيات'!$D:$D,CB763))</f>
        <v/>
      </c>
      <c r="CG763" s="55" t="str">
        <f t="shared" si="417"/>
        <v/>
      </c>
      <c r="CH763" s="55" t="str">
        <f t="shared" si="418"/>
        <v/>
      </c>
      <c r="CI763" s="129" t="str">
        <f t="shared" si="441"/>
        <v/>
      </c>
      <c r="CK763" s="4" t="s">
        <v>9</v>
      </c>
      <c r="CL763" s="5">
        <v>45928</v>
      </c>
      <c r="CM763" s="6"/>
      <c r="CN763" s="6"/>
      <c r="CO763" s="6" t="str">
        <f t="shared" si="433"/>
        <v/>
      </c>
      <c r="CP763" s="6" t="str">
        <f>IF(OR(CM763="",CN763=""),"",SUMIFS('تحميل المصنعيات'!$N:$N,'تحميل المصنعيات'!$F:$F,CN$2,'تحميل المصنعيات'!$D:$D,CL763))</f>
        <v/>
      </c>
      <c r="CQ763" s="55" t="str">
        <f t="shared" si="419"/>
        <v/>
      </c>
      <c r="CR763" s="55" t="str">
        <f t="shared" si="420"/>
        <v/>
      </c>
      <c r="CS763" s="129" t="str">
        <f t="shared" si="442"/>
        <v/>
      </c>
    </row>
    <row r="764" spans="9:97" x14ac:dyDescent="0.25">
      <c r="I764" s="4" t="s">
        <v>10</v>
      </c>
      <c r="J764" s="5">
        <v>45929</v>
      </c>
      <c r="K764" s="6"/>
      <c r="L764" s="6"/>
      <c r="M764" s="6" t="str">
        <f t="shared" si="421"/>
        <v/>
      </c>
      <c r="N764" s="6" t="str">
        <f>IF(OR(K764="",L764=""),"",SUMIFS('تحميل المصنعيات'!$N:$N,'تحميل المصنعيات'!$F:$F,L$2,'تحميل المصنعيات'!$D:$D,J764))</f>
        <v/>
      </c>
      <c r="O764" s="55" t="str">
        <f t="shared" si="407"/>
        <v/>
      </c>
      <c r="P764" s="55" t="str">
        <f t="shared" si="434"/>
        <v/>
      </c>
      <c r="Q764" s="129" t="str">
        <f t="shared" si="422"/>
        <v/>
      </c>
      <c r="S764" s="4" t="s">
        <v>10</v>
      </c>
      <c r="T764" s="5">
        <v>45929</v>
      </c>
      <c r="U764" s="6"/>
      <c r="V764" s="6"/>
      <c r="W764" s="6" t="str">
        <f t="shared" si="423"/>
        <v/>
      </c>
      <c r="X764" s="6" t="str">
        <f>IF(OR(U764="",V764=""),"",SUMIFS('تحميل المصنعيات'!$N:$N,'تحميل المصنعيات'!$F:$F,V$2,'تحميل المصنعيات'!$D:$D,T764))</f>
        <v/>
      </c>
      <c r="Y764" s="55" t="str">
        <f t="shared" si="408"/>
        <v/>
      </c>
      <c r="Z764" s="55" t="str">
        <f t="shared" si="409"/>
        <v/>
      </c>
      <c r="AA764" s="129" t="str">
        <f t="shared" si="435"/>
        <v/>
      </c>
      <c r="AC764" s="4" t="s">
        <v>10</v>
      </c>
      <c r="AD764" s="5">
        <v>45929</v>
      </c>
      <c r="AE764" s="6"/>
      <c r="AF764" s="6"/>
      <c r="AG764" s="6" t="str">
        <f t="shared" si="424"/>
        <v/>
      </c>
      <c r="AH764" s="6" t="str">
        <f>IF(OR(AE764="",AF764=""),"",SUMIFS('تحميل المصنعيات'!$N:$N,'تحميل المصنعيات'!$F:$F,AF$2,'تحميل المصنعيات'!$D:$D,AD764))</f>
        <v/>
      </c>
      <c r="AI764" s="55" t="str">
        <f t="shared" si="410"/>
        <v/>
      </c>
      <c r="AJ764" s="55" t="str">
        <f t="shared" si="425"/>
        <v/>
      </c>
      <c r="AK764" s="129" t="str">
        <f t="shared" si="436"/>
        <v/>
      </c>
      <c r="AM764" s="4" t="s">
        <v>10</v>
      </c>
      <c r="AN764" s="5">
        <v>45929</v>
      </c>
      <c r="AO764" s="6"/>
      <c r="AP764" s="6"/>
      <c r="AQ764" s="6" t="str">
        <f t="shared" si="426"/>
        <v/>
      </c>
      <c r="AR764" s="6" t="str">
        <f>IF(OR(AO764="",AP764=""),"",SUMIFS('تحميل المصنعيات'!$N:$N,'تحميل المصنعيات'!$F:$F,AP$2,'تحميل المصنعيات'!$D:$D,AN764))</f>
        <v/>
      </c>
      <c r="AS764" s="55" t="str">
        <f t="shared" si="411"/>
        <v/>
      </c>
      <c r="AT764" s="55" t="str">
        <f t="shared" si="412"/>
        <v/>
      </c>
      <c r="AU764" s="129" t="str">
        <f t="shared" si="437"/>
        <v/>
      </c>
      <c r="AW764" s="4" t="s">
        <v>10</v>
      </c>
      <c r="AX764" s="5">
        <v>45929</v>
      </c>
      <c r="AY764" s="6"/>
      <c r="AZ764" s="6"/>
      <c r="BA764" s="6" t="str">
        <f t="shared" si="427"/>
        <v/>
      </c>
      <c r="BB764" s="6" t="str">
        <f>IF(OR(AY764="",AZ764=""),"",SUMIFS('تحميل المصنعيات'!$N:$N,'تحميل المصنعيات'!$F:$F,AZ$2,'تحميل المصنعيات'!$D:$D,AX764))</f>
        <v/>
      </c>
      <c r="BC764" s="55" t="str">
        <f t="shared" si="413"/>
        <v/>
      </c>
      <c r="BD764" s="55" t="str">
        <f t="shared" si="428"/>
        <v/>
      </c>
      <c r="BE764" s="129" t="str">
        <f t="shared" si="438"/>
        <v/>
      </c>
      <c r="BG764" s="4" t="s">
        <v>10</v>
      </c>
      <c r="BH764" s="5">
        <v>45929</v>
      </c>
      <c r="BI764" s="6"/>
      <c r="BJ764" s="6"/>
      <c r="BK764" s="6" t="str">
        <f t="shared" si="429"/>
        <v/>
      </c>
      <c r="BL764" s="6" t="str">
        <f>IF(OR(BI764="",BJ764=""),"",SUMIFS('تحميل المصنعيات'!$N:$N,'تحميل المصنعيات'!$F:$F,BJ$2,'تحميل المصنعيات'!$D:$D,BH764))</f>
        <v/>
      </c>
      <c r="BM764" s="55" t="str">
        <f t="shared" si="414"/>
        <v/>
      </c>
      <c r="BN764" s="55" t="str">
        <f t="shared" si="415"/>
        <v/>
      </c>
      <c r="BO764" s="129" t="str">
        <f t="shared" si="439"/>
        <v/>
      </c>
      <c r="BQ764" s="4" t="s">
        <v>10</v>
      </c>
      <c r="BR764" s="5">
        <v>45929</v>
      </c>
      <c r="BS764" s="6"/>
      <c r="BT764" s="6"/>
      <c r="BU764" s="6" t="str">
        <f t="shared" si="430"/>
        <v/>
      </c>
      <c r="BV764" s="6" t="str">
        <f>IF(OR(BS764="",BT764=""),"",SUMIFS('تحميل المصنعيات'!$N:$N,'تحميل المصنعيات'!$F:$F,BT$2,'تحميل المصنعيات'!$D:$D,BR764))</f>
        <v/>
      </c>
      <c r="BW764" s="55" t="str">
        <f t="shared" si="416"/>
        <v/>
      </c>
      <c r="BX764" s="55" t="str">
        <f t="shared" si="431"/>
        <v/>
      </c>
      <c r="BY764" s="129" t="str">
        <f t="shared" si="440"/>
        <v/>
      </c>
      <c r="CA764" s="4" t="s">
        <v>10</v>
      </c>
      <c r="CB764" s="5">
        <v>45929</v>
      </c>
      <c r="CC764" s="6"/>
      <c r="CD764" s="6"/>
      <c r="CE764" s="6" t="str">
        <f t="shared" si="432"/>
        <v/>
      </c>
      <c r="CF764" s="6" t="str">
        <f>IF(OR(CC764="",CD764=""),"",SUMIFS('تحميل المصنعيات'!$N:$N,'تحميل المصنعيات'!$F:$F,CD$2,'تحميل المصنعيات'!$D:$D,CB764))</f>
        <v/>
      </c>
      <c r="CG764" s="55" t="str">
        <f t="shared" si="417"/>
        <v/>
      </c>
      <c r="CH764" s="55" t="str">
        <f t="shared" si="418"/>
        <v/>
      </c>
      <c r="CI764" s="129" t="str">
        <f t="shared" si="441"/>
        <v/>
      </c>
      <c r="CK764" s="4" t="s">
        <v>10</v>
      </c>
      <c r="CL764" s="5">
        <v>45929</v>
      </c>
      <c r="CM764" s="6"/>
      <c r="CN764" s="6"/>
      <c r="CO764" s="6" t="str">
        <f t="shared" si="433"/>
        <v/>
      </c>
      <c r="CP764" s="6" t="str">
        <f>IF(OR(CM764="",CN764=""),"",SUMIFS('تحميل المصنعيات'!$N:$N,'تحميل المصنعيات'!$F:$F,CN$2,'تحميل المصنعيات'!$D:$D,CL764))</f>
        <v/>
      </c>
      <c r="CQ764" s="55" t="str">
        <f t="shared" si="419"/>
        <v/>
      </c>
      <c r="CR764" s="55" t="str">
        <f t="shared" si="420"/>
        <v/>
      </c>
      <c r="CS764" s="129" t="str">
        <f t="shared" si="442"/>
        <v/>
      </c>
    </row>
    <row r="765" spans="9:97" x14ac:dyDescent="0.25">
      <c r="I765" s="4" t="s">
        <v>11</v>
      </c>
      <c r="J765" s="5">
        <v>45930</v>
      </c>
      <c r="K765" s="6"/>
      <c r="L765" s="6"/>
      <c r="M765" s="6" t="str">
        <f t="shared" si="421"/>
        <v/>
      </c>
      <c r="N765" s="6" t="str">
        <f>IF(OR(K765="",L765=""),"",SUMIFS('تحميل المصنعيات'!$N:$N,'تحميل المصنعيات'!$F:$F,L$2,'تحميل المصنعيات'!$D:$D,J765))</f>
        <v/>
      </c>
      <c r="O765" s="55" t="str">
        <f t="shared" si="407"/>
        <v/>
      </c>
      <c r="P765" s="55" t="str">
        <f t="shared" si="434"/>
        <v/>
      </c>
      <c r="Q765" s="129" t="str">
        <f t="shared" si="422"/>
        <v/>
      </c>
      <c r="S765" s="4" t="s">
        <v>11</v>
      </c>
      <c r="T765" s="5">
        <v>45930</v>
      </c>
      <c r="U765" s="6"/>
      <c r="V765" s="6"/>
      <c r="W765" s="6" t="str">
        <f t="shared" si="423"/>
        <v/>
      </c>
      <c r="X765" s="6" t="str">
        <f>IF(OR(U765="",V765=""),"",SUMIFS('تحميل المصنعيات'!$N:$N,'تحميل المصنعيات'!$F:$F,V$2,'تحميل المصنعيات'!$D:$D,T765))</f>
        <v/>
      </c>
      <c r="Y765" s="55" t="str">
        <f t="shared" si="408"/>
        <v/>
      </c>
      <c r="Z765" s="55" t="str">
        <f t="shared" si="409"/>
        <v/>
      </c>
      <c r="AA765" s="129" t="str">
        <f t="shared" si="435"/>
        <v/>
      </c>
      <c r="AC765" s="4" t="s">
        <v>11</v>
      </c>
      <c r="AD765" s="5">
        <v>45930</v>
      </c>
      <c r="AE765" s="6"/>
      <c r="AF765" s="6"/>
      <c r="AG765" s="6" t="str">
        <f t="shared" si="424"/>
        <v/>
      </c>
      <c r="AH765" s="6" t="str">
        <f>IF(OR(AE765="",AF765=""),"",SUMIFS('تحميل المصنعيات'!$N:$N,'تحميل المصنعيات'!$F:$F,AF$2,'تحميل المصنعيات'!$D:$D,AD765))</f>
        <v/>
      </c>
      <c r="AI765" s="55" t="str">
        <f t="shared" si="410"/>
        <v/>
      </c>
      <c r="AJ765" s="55" t="str">
        <f t="shared" si="425"/>
        <v/>
      </c>
      <c r="AK765" s="129" t="str">
        <f t="shared" si="436"/>
        <v/>
      </c>
      <c r="AM765" s="4" t="s">
        <v>11</v>
      </c>
      <c r="AN765" s="5">
        <v>45930</v>
      </c>
      <c r="AO765" s="6"/>
      <c r="AP765" s="6"/>
      <c r="AQ765" s="6" t="str">
        <f t="shared" si="426"/>
        <v/>
      </c>
      <c r="AR765" s="6" t="str">
        <f>IF(OR(AO765="",AP765=""),"",SUMIFS('تحميل المصنعيات'!$N:$N,'تحميل المصنعيات'!$F:$F,AP$2,'تحميل المصنعيات'!$D:$D,AN765))</f>
        <v/>
      </c>
      <c r="AS765" s="55" t="str">
        <f t="shared" si="411"/>
        <v/>
      </c>
      <c r="AT765" s="55" t="str">
        <f t="shared" si="412"/>
        <v/>
      </c>
      <c r="AU765" s="129" t="str">
        <f t="shared" si="437"/>
        <v/>
      </c>
      <c r="AW765" s="4" t="s">
        <v>11</v>
      </c>
      <c r="AX765" s="5">
        <v>45930</v>
      </c>
      <c r="AY765" s="6"/>
      <c r="AZ765" s="6"/>
      <c r="BA765" s="6" t="str">
        <f t="shared" si="427"/>
        <v/>
      </c>
      <c r="BB765" s="6" t="str">
        <f>IF(OR(AY765="",AZ765=""),"",SUMIFS('تحميل المصنعيات'!$N:$N,'تحميل المصنعيات'!$F:$F,AZ$2,'تحميل المصنعيات'!$D:$D,AX765))</f>
        <v/>
      </c>
      <c r="BC765" s="55" t="str">
        <f t="shared" si="413"/>
        <v/>
      </c>
      <c r="BD765" s="55" t="str">
        <f t="shared" si="428"/>
        <v/>
      </c>
      <c r="BE765" s="129" t="str">
        <f t="shared" si="438"/>
        <v/>
      </c>
      <c r="BG765" s="4" t="s">
        <v>11</v>
      </c>
      <c r="BH765" s="5">
        <v>45930</v>
      </c>
      <c r="BI765" s="6"/>
      <c r="BJ765" s="6"/>
      <c r="BK765" s="6" t="str">
        <f t="shared" si="429"/>
        <v/>
      </c>
      <c r="BL765" s="6" t="str">
        <f>IF(OR(BI765="",BJ765=""),"",SUMIFS('تحميل المصنعيات'!$N:$N,'تحميل المصنعيات'!$F:$F,BJ$2,'تحميل المصنعيات'!$D:$D,BH765))</f>
        <v/>
      </c>
      <c r="BM765" s="55" t="str">
        <f t="shared" si="414"/>
        <v/>
      </c>
      <c r="BN765" s="55" t="str">
        <f t="shared" si="415"/>
        <v/>
      </c>
      <c r="BO765" s="129" t="str">
        <f t="shared" si="439"/>
        <v/>
      </c>
      <c r="BQ765" s="4" t="s">
        <v>11</v>
      </c>
      <c r="BR765" s="5">
        <v>45930</v>
      </c>
      <c r="BS765" s="6"/>
      <c r="BT765" s="6"/>
      <c r="BU765" s="6" t="str">
        <f t="shared" si="430"/>
        <v/>
      </c>
      <c r="BV765" s="6" t="str">
        <f>IF(OR(BS765="",BT765=""),"",SUMIFS('تحميل المصنعيات'!$N:$N,'تحميل المصنعيات'!$F:$F,BT$2,'تحميل المصنعيات'!$D:$D,BR765))</f>
        <v/>
      </c>
      <c r="BW765" s="55" t="str">
        <f t="shared" si="416"/>
        <v/>
      </c>
      <c r="BX765" s="55" t="str">
        <f t="shared" si="431"/>
        <v/>
      </c>
      <c r="BY765" s="129" t="str">
        <f t="shared" si="440"/>
        <v/>
      </c>
      <c r="CA765" s="4" t="s">
        <v>11</v>
      </c>
      <c r="CB765" s="5">
        <v>45930</v>
      </c>
      <c r="CC765" s="6"/>
      <c r="CD765" s="6"/>
      <c r="CE765" s="6" t="str">
        <f t="shared" si="432"/>
        <v/>
      </c>
      <c r="CF765" s="6" t="str">
        <f>IF(OR(CC765="",CD765=""),"",SUMIFS('تحميل المصنعيات'!$N:$N,'تحميل المصنعيات'!$F:$F,CD$2,'تحميل المصنعيات'!$D:$D,CB765))</f>
        <v/>
      </c>
      <c r="CG765" s="55" t="str">
        <f t="shared" si="417"/>
        <v/>
      </c>
      <c r="CH765" s="55" t="str">
        <f t="shared" si="418"/>
        <v/>
      </c>
      <c r="CI765" s="129" t="str">
        <f t="shared" si="441"/>
        <v/>
      </c>
      <c r="CK765" s="4" t="s">
        <v>11</v>
      </c>
      <c r="CL765" s="5">
        <v>45930</v>
      </c>
      <c r="CM765" s="6"/>
      <c r="CN765" s="6"/>
      <c r="CO765" s="6" t="str">
        <f t="shared" si="433"/>
        <v/>
      </c>
      <c r="CP765" s="6" t="str">
        <f>IF(OR(CM765="",CN765=""),"",SUMIFS('تحميل المصنعيات'!$N:$N,'تحميل المصنعيات'!$F:$F,CN$2,'تحميل المصنعيات'!$D:$D,CL765))</f>
        <v/>
      </c>
      <c r="CQ765" s="55" t="str">
        <f t="shared" si="419"/>
        <v/>
      </c>
      <c r="CR765" s="55" t="str">
        <f t="shared" si="420"/>
        <v/>
      </c>
      <c r="CS765" s="129" t="str">
        <f t="shared" si="442"/>
        <v/>
      </c>
    </row>
    <row r="766" spans="9:97" x14ac:dyDescent="0.25">
      <c r="I766" s="4" t="s">
        <v>12</v>
      </c>
      <c r="J766" s="5">
        <v>45931</v>
      </c>
      <c r="K766" s="6"/>
      <c r="L766" s="6"/>
      <c r="M766" s="6" t="str">
        <f t="shared" si="421"/>
        <v/>
      </c>
      <c r="N766" s="6" t="str">
        <f>IF(OR(K766="",L766=""),"",SUMIFS('تحميل المصنعيات'!$N:$N,'تحميل المصنعيات'!$F:$F,L$2,'تحميل المصنعيات'!$D:$D,J766))</f>
        <v/>
      </c>
      <c r="O766" s="55" t="str">
        <f t="shared" si="407"/>
        <v/>
      </c>
      <c r="P766" s="55" t="str">
        <f t="shared" si="434"/>
        <v/>
      </c>
      <c r="Q766" s="129" t="str">
        <f t="shared" si="422"/>
        <v/>
      </c>
      <c r="S766" s="4" t="s">
        <v>12</v>
      </c>
      <c r="T766" s="5">
        <v>45931</v>
      </c>
      <c r="U766" s="6"/>
      <c r="V766" s="6"/>
      <c r="W766" s="6" t="str">
        <f t="shared" si="423"/>
        <v/>
      </c>
      <c r="X766" s="6" t="str">
        <f>IF(OR(U766="",V766=""),"",SUMIFS('تحميل المصنعيات'!$N:$N,'تحميل المصنعيات'!$F:$F,V$2,'تحميل المصنعيات'!$D:$D,T766))</f>
        <v/>
      </c>
      <c r="Y766" s="55" t="str">
        <f t="shared" si="408"/>
        <v/>
      </c>
      <c r="Z766" s="55" t="str">
        <f t="shared" si="409"/>
        <v/>
      </c>
      <c r="AA766" s="129" t="str">
        <f t="shared" si="435"/>
        <v/>
      </c>
      <c r="AC766" s="4" t="s">
        <v>12</v>
      </c>
      <c r="AD766" s="5">
        <v>45931</v>
      </c>
      <c r="AE766" s="6"/>
      <c r="AF766" s="6"/>
      <c r="AG766" s="6" t="str">
        <f t="shared" si="424"/>
        <v/>
      </c>
      <c r="AH766" s="6" t="str">
        <f>IF(OR(AE766="",AF766=""),"",SUMIFS('تحميل المصنعيات'!$N:$N,'تحميل المصنعيات'!$F:$F,AF$2,'تحميل المصنعيات'!$D:$D,AD766))</f>
        <v/>
      </c>
      <c r="AI766" s="55" t="str">
        <f t="shared" si="410"/>
        <v/>
      </c>
      <c r="AJ766" s="55" t="str">
        <f t="shared" si="425"/>
        <v/>
      </c>
      <c r="AK766" s="129" t="str">
        <f t="shared" si="436"/>
        <v/>
      </c>
      <c r="AM766" s="4" t="s">
        <v>12</v>
      </c>
      <c r="AN766" s="5">
        <v>45931</v>
      </c>
      <c r="AO766" s="6"/>
      <c r="AP766" s="6"/>
      <c r="AQ766" s="6" t="str">
        <f t="shared" si="426"/>
        <v/>
      </c>
      <c r="AR766" s="6" t="str">
        <f>IF(OR(AO766="",AP766=""),"",SUMIFS('تحميل المصنعيات'!$N:$N,'تحميل المصنعيات'!$F:$F,AP$2,'تحميل المصنعيات'!$D:$D,AN766))</f>
        <v/>
      </c>
      <c r="AS766" s="55" t="str">
        <f t="shared" si="411"/>
        <v/>
      </c>
      <c r="AT766" s="55" t="str">
        <f t="shared" si="412"/>
        <v/>
      </c>
      <c r="AU766" s="129" t="str">
        <f t="shared" si="437"/>
        <v/>
      </c>
      <c r="AW766" s="4" t="s">
        <v>12</v>
      </c>
      <c r="AX766" s="5">
        <v>45931</v>
      </c>
      <c r="AY766" s="6"/>
      <c r="AZ766" s="6"/>
      <c r="BA766" s="6" t="str">
        <f t="shared" si="427"/>
        <v/>
      </c>
      <c r="BB766" s="6" t="str">
        <f>IF(OR(AY766="",AZ766=""),"",SUMIFS('تحميل المصنعيات'!$N:$N,'تحميل المصنعيات'!$F:$F,AZ$2,'تحميل المصنعيات'!$D:$D,AX766))</f>
        <v/>
      </c>
      <c r="BC766" s="55" t="str">
        <f t="shared" si="413"/>
        <v/>
      </c>
      <c r="BD766" s="55" t="str">
        <f t="shared" si="428"/>
        <v/>
      </c>
      <c r="BE766" s="129" t="str">
        <f t="shared" si="438"/>
        <v/>
      </c>
      <c r="BG766" s="4" t="s">
        <v>12</v>
      </c>
      <c r="BH766" s="5">
        <v>45931</v>
      </c>
      <c r="BI766" s="6"/>
      <c r="BJ766" s="6"/>
      <c r="BK766" s="6" t="str">
        <f t="shared" si="429"/>
        <v/>
      </c>
      <c r="BL766" s="6" t="str">
        <f>IF(OR(BI766="",BJ766=""),"",SUMIFS('تحميل المصنعيات'!$N:$N,'تحميل المصنعيات'!$F:$F,BJ$2,'تحميل المصنعيات'!$D:$D,BH766))</f>
        <v/>
      </c>
      <c r="BM766" s="55" t="str">
        <f t="shared" si="414"/>
        <v/>
      </c>
      <c r="BN766" s="55" t="str">
        <f t="shared" si="415"/>
        <v/>
      </c>
      <c r="BO766" s="129" t="str">
        <f t="shared" si="439"/>
        <v/>
      </c>
      <c r="BQ766" s="4" t="s">
        <v>12</v>
      </c>
      <c r="BR766" s="5">
        <v>45931</v>
      </c>
      <c r="BS766" s="6"/>
      <c r="BT766" s="6"/>
      <c r="BU766" s="6" t="str">
        <f t="shared" si="430"/>
        <v/>
      </c>
      <c r="BV766" s="6" t="str">
        <f>IF(OR(BS766="",BT766=""),"",SUMIFS('تحميل المصنعيات'!$N:$N,'تحميل المصنعيات'!$F:$F,BT$2,'تحميل المصنعيات'!$D:$D,BR766))</f>
        <v/>
      </c>
      <c r="BW766" s="55" t="str">
        <f t="shared" si="416"/>
        <v/>
      </c>
      <c r="BX766" s="55" t="str">
        <f t="shared" si="431"/>
        <v/>
      </c>
      <c r="BY766" s="129" t="str">
        <f t="shared" si="440"/>
        <v/>
      </c>
      <c r="CA766" s="4" t="s">
        <v>12</v>
      </c>
      <c r="CB766" s="5">
        <v>45931</v>
      </c>
      <c r="CC766" s="6"/>
      <c r="CD766" s="6"/>
      <c r="CE766" s="6" t="str">
        <f t="shared" si="432"/>
        <v/>
      </c>
      <c r="CF766" s="6" t="str">
        <f>IF(OR(CC766="",CD766=""),"",SUMIFS('تحميل المصنعيات'!$N:$N,'تحميل المصنعيات'!$F:$F,CD$2,'تحميل المصنعيات'!$D:$D,CB766))</f>
        <v/>
      </c>
      <c r="CG766" s="55" t="str">
        <f t="shared" si="417"/>
        <v/>
      </c>
      <c r="CH766" s="55" t="str">
        <f t="shared" si="418"/>
        <v/>
      </c>
      <c r="CI766" s="129" t="str">
        <f t="shared" si="441"/>
        <v/>
      </c>
      <c r="CK766" s="4" t="s">
        <v>12</v>
      </c>
      <c r="CL766" s="5">
        <v>45931</v>
      </c>
      <c r="CM766" s="6"/>
      <c r="CN766" s="6"/>
      <c r="CO766" s="6" t="str">
        <f t="shared" si="433"/>
        <v/>
      </c>
      <c r="CP766" s="6" t="str">
        <f>IF(OR(CM766="",CN766=""),"",SUMIFS('تحميل المصنعيات'!$N:$N,'تحميل المصنعيات'!$F:$F,CN$2,'تحميل المصنعيات'!$D:$D,CL766))</f>
        <v/>
      </c>
      <c r="CQ766" s="55" t="str">
        <f t="shared" si="419"/>
        <v/>
      </c>
      <c r="CR766" s="55" t="str">
        <f t="shared" si="420"/>
        <v/>
      </c>
      <c r="CS766" s="129" t="str">
        <f t="shared" si="442"/>
        <v/>
      </c>
    </row>
    <row r="767" spans="9:97" x14ac:dyDescent="0.25">
      <c r="I767" s="4" t="s">
        <v>13</v>
      </c>
      <c r="J767" s="5">
        <v>45932</v>
      </c>
      <c r="K767" s="6"/>
      <c r="L767" s="6"/>
      <c r="M767" s="6" t="str">
        <f t="shared" si="421"/>
        <v/>
      </c>
      <c r="N767" s="6" t="str">
        <f>IF(OR(K767="",L767=""),"",SUMIFS('تحميل المصنعيات'!$N:$N,'تحميل المصنعيات'!$F:$F,L$2,'تحميل المصنعيات'!$D:$D,J767))</f>
        <v/>
      </c>
      <c r="O767" s="55" t="str">
        <f t="shared" si="407"/>
        <v/>
      </c>
      <c r="P767" s="55" t="str">
        <f t="shared" si="434"/>
        <v/>
      </c>
      <c r="Q767" s="129" t="str">
        <f t="shared" si="422"/>
        <v/>
      </c>
      <c r="S767" s="4" t="s">
        <v>13</v>
      </c>
      <c r="T767" s="5">
        <v>45932</v>
      </c>
      <c r="U767" s="6"/>
      <c r="V767" s="6"/>
      <c r="W767" s="6" t="str">
        <f t="shared" si="423"/>
        <v/>
      </c>
      <c r="X767" s="6" t="str">
        <f>IF(OR(U767="",V767=""),"",SUMIFS('تحميل المصنعيات'!$N:$N,'تحميل المصنعيات'!$F:$F,V$2,'تحميل المصنعيات'!$D:$D,T767))</f>
        <v/>
      </c>
      <c r="Y767" s="55" t="str">
        <f t="shared" si="408"/>
        <v/>
      </c>
      <c r="Z767" s="55" t="str">
        <f t="shared" si="409"/>
        <v/>
      </c>
      <c r="AA767" s="129" t="str">
        <f t="shared" si="435"/>
        <v/>
      </c>
      <c r="AC767" s="4" t="s">
        <v>13</v>
      </c>
      <c r="AD767" s="5">
        <v>45932</v>
      </c>
      <c r="AE767" s="6"/>
      <c r="AF767" s="6"/>
      <c r="AG767" s="6" t="str">
        <f t="shared" si="424"/>
        <v/>
      </c>
      <c r="AH767" s="6" t="str">
        <f>IF(OR(AE767="",AF767=""),"",SUMIFS('تحميل المصنعيات'!$N:$N,'تحميل المصنعيات'!$F:$F,AF$2,'تحميل المصنعيات'!$D:$D,AD767))</f>
        <v/>
      </c>
      <c r="AI767" s="55" t="str">
        <f t="shared" si="410"/>
        <v/>
      </c>
      <c r="AJ767" s="55" t="str">
        <f t="shared" si="425"/>
        <v/>
      </c>
      <c r="AK767" s="129" t="str">
        <f t="shared" si="436"/>
        <v/>
      </c>
      <c r="AM767" s="4" t="s">
        <v>13</v>
      </c>
      <c r="AN767" s="5">
        <v>45932</v>
      </c>
      <c r="AO767" s="6"/>
      <c r="AP767" s="6"/>
      <c r="AQ767" s="6" t="str">
        <f t="shared" si="426"/>
        <v/>
      </c>
      <c r="AR767" s="6" t="str">
        <f>IF(OR(AO767="",AP767=""),"",SUMIFS('تحميل المصنعيات'!$N:$N,'تحميل المصنعيات'!$F:$F,AP$2,'تحميل المصنعيات'!$D:$D,AN767))</f>
        <v/>
      </c>
      <c r="AS767" s="55" t="str">
        <f t="shared" si="411"/>
        <v/>
      </c>
      <c r="AT767" s="55" t="str">
        <f t="shared" si="412"/>
        <v/>
      </c>
      <c r="AU767" s="129" t="str">
        <f t="shared" si="437"/>
        <v/>
      </c>
      <c r="AW767" s="4" t="s">
        <v>13</v>
      </c>
      <c r="AX767" s="5">
        <v>45932</v>
      </c>
      <c r="AY767" s="6"/>
      <c r="AZ767" s="6"/>
      <c r="BA767" s="6" t="str">
        <f t="shared" si="427"/>
        <v/>
      </c>
      <c r="BB767" s="6" t="str">
        <f>IF(OR(AY767="",AZ767=""),"",SUMIFS('تحميل المصنعيات'!$N:$N,'تحميل المصنعيات'!$F:$F,AZ$2,'تحميل المصنعيات'!$D:$D,AX767))</f>
        <v/>
      </c>
      <c r="BC767" s="55" t="str">
        <f t="shared" si="413"/>
        <v/>
      </c>
      <c r="BD767" s="55" t="str">
        <f t="shared" si="428"/>
        <v/>
      </c>
      <c r="BE767" s="129" t="str">
        <f t="shared" si="438"/>
        <v/>
      </c>
      <c r="BG767" s="4" t="s">
        <v>13</v>
      </c>
      <c r="BH767" s="5">
        <v>45932</v>
      </c>
      <c r="BI767" s="6"/>
      <c r="BJ767" s="6"/>
      <c r="BK767" s="6" t="str">
        <f t="shared" si="429"/>
        <v/>
      </c>
      <c r="BL767" s="6" t="str">
        <f>IF(OR(BI767="",BJ767=""),"",SUMIFS('تحميل المصنعيات'!$N:$N,'تحميل المصنعيات'!$F:$F,BJ$2,'تحميل المصنعيات'!$D:$D,BH767))</f>
        <v/>
      </c>
      <c r="BM767" s="55" t="str">
        <f t="shared" si="414"/>
        <v/>
      </c>
      <c r="BN767" s="55" t="str">
        <f t="shared" si="415"/>
        <v/>
      </c>
      <c r="BO767" s="129" t="str">
        <f t="shared" si="439"/>
        <v/>
      </c>
      <c r="BQ767" s="4" t="s">
        <v>13</v>
      </c>
      <c r="BR767" s="5">
        <v>45932</v>
      </c>
      <c r="BS767" s="6"/>
      <c r="BT767" s="6"/>
      <c r="BU767" s="6" t="str">
        <f t="shared" si="430"/>
        <v/>
      </c>
      <c r="BV767" s="6" t="str">
        <f>IF(OR(BS767="",BT767=""),"",SUMIFS('تحميل المصنعيات'!$N:$N,'تحميل المصنعيات'!$F:$F,BT$2,'تحميل المصنعيات'!$D:$D,BR767))</f>
        <v/>
      </c>
      <c r="BW767" s="55" t="str">
        <f t="shared" si="416"/>
        <v/>
      </c>
      <c r="BX767" s="55" t="str">
        <f t="shared" si="431"/>
        <v/>
      </c>
      <c r="BY767" s="129" t="str">
        <f t="shared" si="440"/>
        <v/>
      </c>
      <c r="CA767" s="4" t="s">
        <v>13</v>
      </c>
      <c r="CB767" s="5">
        <v>45932</v>
      </c>
      <c r="CC767" s="6"/>
      <c r="CD767" s="6"/>
      <c r="CE767" s="6" t="str">
        <f t="shared" si="432"/>
        <v/>
      </c>
      <c r="CF767" s="6" t="str">
        <f>IF(OR(CC767="",CD767=""),"",SUMIFS('تحميل المصنعيات'!$N:$N,'تحميل المصنعيات'!$F:$F,CD$2,'تحميل المصنعيات'!$D:$D,CB767))</f>
        <v/>
      </c>
      <c r="CG767" s="55" t="str">
        <f t="shared" si="417"/>
        <v/>
      </c>
      <c r="CH767" s="55" t="str">
        <f t="shared" si="418"/>
        <v/>
      </c>
      <c r="CI767" s="129" t="str">
        <f t="shared" si="441"/>
        <v/>
      </c>
      <c r="CK767" s="4" t="s">
        <v>13</v>
      </c>
      <c r="CL767" s="5">
        <v>45932</v>
      </c>
      <c r="CM767" s="6"/>
      <c r="CN767" s="6"/>
      <c r="CO767" s="6" t="str">
        <f t="shared" si="433"/>
        <v/>
      </c>
      <c r="CP767" s="6" t="str">
        <f>IF(OR(CM767="",CN767=""),"",SUMIFS('تحميل المصنعيات'!$N:$N,'تحميل المصنعيات'!$F:$F,CN$2,'تحميل المصنعيات'!$D:$D,CL767))</f>
        <v/>
      </c>
      <c r="CQ767" s="55" t="str">
        <f t="shared" si="419"/>
        <v/>
      </c>
      <c r="CR767" s="55" t="str">
        <f t="shared" si="420"/>
        <v/>
      </c>
      <c r="CS767" s="129" t="str">
        <f t="shared" si="442"/>
        <v/>
      </c>
    </row>
    <row r="768" spans="9:97" x14ac:dyDescent="0.25">
      <c r="I768" s="132" t="s">
        <v>30</v>
      </c>
      <c r="J768" s="133">
        <v>45933</v>
      </c>
      <c r="K768" s="134"/>
      <c r="L768" s="134"/>
      <c r="M768" s="134" t="str">
        <f t="shared" si="421"/>
        <v/>
      </c>
      <c r="N768" s="134" t="str">
        <f>IF(OR(K768="",L768=""),"",SUMIFS('تحميل المصنعيات'!$N:$N,'تحميل المصنعيات'!$F:$F,L$2,'تحميل المصنعيات'!$D:$D,J768))</f>
        <v/>
      </c>
      <c r="O768" s="135" t="str">
        <f t="shared" si="407"/>
        <v/>
      </c>
      <c r="P768" s="135" t="str">
        <f t="shared" si="434"/>
        <v/>
      </c>
      <c r="Q768" s="132" t="str">
        <f t="shared" si="422"/>
        <v/>
      </c>
      <c r="S768" s="132" t="s">
        <v>30</v>
      </c>
      <c r="T768" s="133">
        <v>45933</v>
      </c>
      <c r="U768" s="134"/>
      <c r="V768" s="134"/>
      <c r="W768" s="134" t="str">
        <f t="shared" si="423"/>
        <v/>
      </c>
      <c r="X768" s="134" t="str">
        <f>IF(OR(U768="",V768=""),"",SUMIFS('تحميل المصنعيات'!$N:$N,'تحميل المصنعيات'!$F:$F,V$2,'تحميل المصنعيات'!$D:$D,T768))</f>
        <v/>
      </c>
      <c r="Y768" s="135" t="str">
        <f t="shared" si="408"/>
        <v/>
      </c>
      <c r="Z768" s="135" t="str">
        <f t="shared" si="409"/>
        <v/>
      </c>
      <c r="AA768" s="132" t="str">
        <f t="shared" si="435"/>
        <v/>
      </c>
      <c r="AC768" s="132" t="s">
        <v>30</v>
      </c>
      <c r="AD768" s="133">
        <v>45933</v>
      </c>
      <c r="AE768" s="134"/>
      <c r="AF768" s="134"/>
      <c r="AG768" s="134" t="str">
        <f t="shared" si="424"/>
        <v/>
      </c>
      <c r="AH768" s="134" t="str">
        <f>IF(OR(AE768="",AF768=""),"",SUMIFS('تحميل المصنعيات'!$N:$N,'تحميل المصنعيات'!$F:$F,AF$2,'تحميل المصنعيات'!$D:$D,AD768))</f>
        <v/>
      </c>
      <c r="AI768" s="135" t="str">
        <f t="shared" si="410"/>
        <v/>
      </c>
      <c r="AJ768" s="135" t="str">
        <f t="shared" si="425"/>
        <v/>
      </c>
      <c r="AK768" s="132" t="str">
        <f t="shared" si="436"/>
        <v/>
      </c>
      <c r="AM768" s="132" t="s">
        <v>30</v>
      </c>
      <c r="AN768" s="133">
        <v>45933</v>
      </c>
      <c r="AO768" s="134"/>
      <c r="AP768" s="134"/>
      <c r="AQ768" s="134" t="str">
        <f t="shared" si="426"/>
        <v/>
      </c>
      <c r="AR768" s="134" t="str">
        <f>IF(OR(AO768="",AP768=""),"",SUMIFS('تحميل المصنعيات'!$N:$N,'تحميل المصنعيات'!$F:$F,AP$2,'تحميل المصنعيات'!$D:$D,AN768))</f>
        <v/>
      </c>
      <c r="AS768" s="135" t="str">
        <f t="shared" si="411"/>
        <v/>
      </c>
      <c r="AT768" s="135" t="str">
        <f t="shared" si="412"/>
        <v/>
      </c>
      <c r="AU768" s="132" t="str">
        <f t="shared" si="437"/>
        <v/>
      </c>
      <c r="AW768" s="132" t="s">
        <v>30</v>
      </c>
      <c r="AX768" s="133">
        <v>45933</v>
      </c>
      <c r="AY768" s="134"/>
      <c r="AZ768" s="134"/>
      <c r="BA768" s="134" t="str">
        <f t="shared" si="427"/>
        <v/>
      </c>
      <c r="BB768" s="134" t="str">
        <f>IF(OR(AY768="",AZ768=""),"",SUMIFS('تحميل المصنعيات'!$N:$N,'تحميل المصنعيات'!$F:$F,AZ$2,'تحميل المصنعيات'!$D:$D,AX768))</f>
        <v/>
      </c>
      <c r="BC768" s="135" t="str">
        <f t="shared" si="413"/>
        <v/>
      </c>
      <c r="BD768" s="135" t="str">
        <f t="shared" si="428"/>
        <v/>
      </c>
      <c r="BE768" s="132" t="str">
        <f t="shared" si="438"/>
        <v/>
      </c>
      <c r="BG768" s="132" t="s">
        <v>30</v>
      </c>
      <c r="BH768" s="133">
        <v>45933</v>
      </c>
      <c r="BI768" s="134"/>
      <c r="BJ768" s="134"/>
      <c r="BK768" s="134" t="str">
        <f t="shared" si="429"/>
        <v/>
      </c>
      <c r="BL768" s="134" t="str">
        <f>IF(OR(BI768="",BJ768=""),"",SUMIFS('تحميل المصنعيات'!$N:$N,'تحميل المصنعيات'!$F:$F,BJ$2,'تحميل المصنعيات'!$D:$D,BH768))</f>
        <v/>
      </c>
      <c r="BM768" s="135" t="str">
        <f t="shared" si="414"/>
        <v/>
      </c>
      <c r="BN768" s="135" t="str">
        <f t="shared" si="415"/>
        <v/>
      </c>
      <c r="BO768" s="132" t="str">
        <f t="shared" si="439"/>
        <v/>
      </c>
      <c r="BQ768" s="132" t="s">
        <v>30</v>
      </c>
      <c r="BR768" s="133">
        <v>45933</v>
      </c>
      <c r="BS768" s="134"/>
      <c r="BT768" s="134"/>
      <c r="BU768" s="134" t="str">
        <f t="shared" si="430"/>
        <v/>
      </c>
      <c r="BV768" s="134" t="str">
        <f>IF(OR(BS768="",BT768=""),"",SUMIFS('تحميل المصنعيات'!$N:$N,'تحميل المصنعيات'!$F:$F,BT$2,'تحميل المصنعيات'!$D:$D,BR768))</f>
        <v/>
      </c>
      <c r="BW768" s="135" t="str">
        <f t="shared" si="416"/>
        <v/>
      </c>
      <c r="BX768" s="135" t="str">
        <f t="shared" si="431"/>
        <v/>
      </c>
      <c r="BY768" s="132" t="str">
        <f t="shared" si="440"/>
        <v/>
      </c>
      <c r="CA768" s="132" t="s">
        <v>30</v>
      </c>
      <c r="CB768" s="133">
        <v>45933</v>
      </c>
      <c r="CC768" s="134"/>
      <c r="CD768" s="134"/>
      <c r="CE768" s="134" t="str">
        <f t="shared" si="432"/>
        <v/>
      </c>
      <c r="CF768" s="134" t="str">
        <f>IF(OR(CC768="",CD768=""),"",SUMIFS('تحميل المصنعيات'!$N:$N,'تحميل المصنعيات'!$F:$F,CD$2,'تحميل المصنعيات'!$D:$D,CB768))</f>
        <v/>
      </c>
      <c r="CG768" s="135" t="str">
        <f t="shared" si="417"/>
        <v/>
      </c>
      <c r="CH768" s="135" t="str">
        <f t="shared" si="418"/>
        <v/>
      </c>
      <c r="CI768" s="132" t="str">
        <f t="shared" si="441"/>
        <v/>
      </c>
      <c r="CK768" s="132" t="s">
        <v>30</v>
      </c>
      <c r="CL768" s="133">
        <v>45933</v>
      </c>
      <c r="CM768" s="134"/>
      <c r="CN768" s="134"/>
      <c r="CO768" s="134" t="str">
        <f t="shared" si="433"/>
        <v/>
      </c>
      <c r="CP768" s="134" t="str">
        <f>IF(OR(CM768="",CN768=""),"",SUMIFS('تحميل المصنعيات'!$N:$N,'تحميل المصنعيات'!$F:$F,CN$2,'تحميل المصنعيات'!$D:$D,CL768))</f>
        <v/>
      </c>
      <c r="CQ768" s="135" t="str">
        <f t="shared" si="419"/>
        <v/>
      </c>
      <c r="CR768" s="135" t="str">
        <f t="shared" si="420"/>
        <v/>
      </c>
      <c r="CS768" s="132" t="str">
        <f t="shared" si="442"/>
        <v/>
      </c>
    </row>
    <row r="769" spans="9:97" x14ac:dyDescent="0.25">
      <c r="I769" s="4" t="s">
        <v>8</v>
      </c>
      <c r="J769" s="5">
        <v>45934</v>
      </c>
      <c r="K769" s="6"/>
      <c r="L769" s="6"/>
      <c r="M769" s="6" t="str">
        <f t="shared" si="421"/>
        <v/>
      </c>
      <c r="N769" s="6" t="str">
        <f>IF(OR(K769="",L769=""),"",SUMIFS('تحميل المصنعيات'!$N:$N,'تحميل المصنعيات'!$F:$F,L$2,'تحميل المصنعيات'!$D:$D,J769))</f>
        <v/>
      </c>
      <c r="O769" s="55" t="str">
        <f t="shared" si="407"/>
        <v/>
      </c>
      <c r="P769" s="55" t="str">
        <f t="shared" si="434"/>
        <v/>
      </c>
      <c r="Q769" s="129" t="str">
        <f t="shared" si="422"/>
        <v/>
      </c>
      <c r="S769" s="4" t="s">
        <v>8</v>
      </c>
      <c r="T769" s="5">
        <v>45934</v>
      </c>
      <c r="U769" s="6"/>
      <c r="V769" s="6"/>
      <c r="W769" s="6" t="str">
        <f t="shared" si="423"/>
        <v/>
      </c>
      <c r="X769" s="6" t="str">
        <f>IF(OR(U769="",V769=""),"",SUMIFS('تحميل المصنعيات'!$N:$N,'تحميل المصنعيات'!$F:$F,V$2,'تحميل المصنعيات'!$D:$D,T769))</f>
        <v/>
      </c>
      <c r="Y769" s="55" t="str">
        <f t="shared" si="408"/>
        <v/>
      </c>
      <c r="Z769" s="55" t="str">
        <f t="shared" si="409"/>
        <v/>
      </c>
      <c r="AA769" s="129" t="str">
        <f t="shared" si="435"/>
        <v/>
      </c>
      <c r="AC769" s="4" t="s">
        <v>8</v>
      </c>
      <c r="AD769" s="5">
        <v>45934</v>
      </c>
      <c r="AE769" s="6"/>
      <c r="AF769" s="6"/>
      <c r="AG769" s="6" t="str">
        <f t="shared" si="424"/>
        <v/>
      </c>
      <c r="AH769" s="6" t="str">
        <f>IF(OR(AE769="",AF769=""),"",SUMIFS('تحميل المصنعيات'!$N:$N,'تحميل المصنعيات'!$F:$F,AF$2,'تحميل المصنعيات'!$D:$D,AD769))</f>
        <v/>
      </c>
      <c r="AI769" s="55" t="str">
        <f t="shared" si="410"/>
        <v/>
      </c>
      <c r="AJ769" s="55" t="str">
        <f t="shared" si="425"/>
        <v/>
      </c>
      <c r="AK769" s="129" t="str">
        <f t="shared" si="436"/>
        <v/>
      </c>
      <c r="AM769" s="4" t="s">
        <v>8</v>
      </c>
      <c r="AN769" s="5">
        <v>45934</v>
      </c>
      <c r="AO769" s="6"/>
      <c r="AP769" s="6"/>
      <c r="AQ769" s="6" t="str">
        <f t="shared" si="426"/>
        <v/>
      </c>
      <c r="AR769" s="6" t="str">
        <f>IF(OR(AO769="",AP769=""),"",SUMIFS('تحميل المصنعيات'!$N:$N,'تحميل المصنعيات'!$F:$F,AP$2,'تحميل المصنعيات'!$D:$D,AN769))</f>
        <v/>
      </c>
      <c r="AS769" s="55" t="str">
        <f t="shared" si="411"/>
        <v/>
      </c>
      <c r="AT769" s="55" t="str">
        <f t="shared" si="412"/>
        <v/>
      </c>
      <c r="AU769" s="129" t="str">
        <f t="shared" si="437"/>
        <v/>
      </c>
      <c r="AW769" s="4" t="s">
        <v>8</v>
      </c>
      <c r="AX769" s="5">
        <v>45934</v>
      </c>
      <c r="AY769" s="6"/>
      <c r="AZ769" s="6"/>
      <c r="BA769" s="6" t="str">
        <f t="shared" si="427"/>
        <v/>
      </c>
      <c r="BB769" s="6" t="str">
        <f>IF(OR(AY769="",AZ769=""),"",SUMIFS('تحميل المصنعيات'!$N:$N,'تحميل المصنعيات'!$F:$F,AZ$2,'تحميل المصنعيات'!$D:$D,AX769))</f>
        <v/>
      </c>
      <c r="BC769" s="55" t="str">
        <f t="shared" si="413"/>
        <v/>
      </c>
      <c r="BD769" s="55" t="str">
        <f t="shared" si="428"/>
        <v/>
      </c>
      <c r="BE769" s="129" t="str">
        <f t="shared" si="438"/>
        <v/>
      </c>
      <c r="BG769" s="4" t="s">
        <v>8</v>
      </c>
      <c r="BH769" s="5">
        <v>45934</v>
      </c>
      <c r="BI769" s="6"/>
      <c r="BJ769" s="6"/>
      <c r="BK769" s="6" t="str">
        <f t="shared" si="429"/>
        <v/>
      </c>
      <c r="BL769" s="6" t="str">
        <f>IF(OR(BI769="",BJ769=""),"",SUMIFS('تحميل المصنعيات'!$N:$N,'تحميل المصنعيات'!$F:$F,BJ$2,'تحميل المصنعيات'!$D:$D,BH769))</f>
        <v/>
      </c>
      <c r="BM769" s="55" t="str">
        <f t="shared" si="414"/>
        <v/>
      </c>
      <c r="BN769" s="55" t="str">
        <f t="shared" si="415"/>
        <v/>
      </c>
      <c r="BO769" s="129" t="str">
        <f t="shared" si="439"/>
        <v/>
      </c>
      <c r="BQ769" s="4" t="s">
        <v>8</v>
      </c>
      <c r="BR769" s="5">
        <v>45934</v>
      </c>
      <c r="BS769" s="6"/>
      <c r="BT769" s="6"/>
      <c r="BU769" s="6" t="str">
        <f t="shared" si="430"/>
        <v/>
      </c>
      <c r="BV769" s="6" t="str">
        <f>IF(OR(BS769="",BT769=""),"",SUMIFS('تحميل المصنعيات'!$N:$N,'تحميل المصنعيات'!$F:$F,BT$2,'تحميل المصنعيات'!$D:$D,BR769))</f>
        <v/>
      </c>
      <c r="BW769" s="55" t="str">
        <f t="shared" si="416"/>
        <v/>
      </c>
      <c r="BX769" s="55" t="str">
        <f t="shared" si="431"/>
        <v/>
      </c>
      <c r="BY769" s="129" t="str">
        <f t="shared" si="440"/>
        <v/>
      </c>
      <c r="CA769" s="4" t="s">
        <v>8</v>
      </c>
      <c r="CB769" s="5">
        <v>45934</v>
      </c>
      <c r="CC769" s="6"/>
      <c r="CD769" s="6"/>
      <c r="CE769" s="6" t="str">
        <f t="shared" si="432"/>
        <v/>
      </c>
      <c r="CF769" s="6" t="str">
        <f>IF(OR(CC769="",CD769=""),"",SUMIFS('تحميل المصنعيات'!$N:$N,'تحميل المصنعيات'!$F:$F,CD$2,'تحميل المصنعيات'!$D:$D,CB769))</f>
        <v/>
      </c>
      <c r="CG769" s="55" t="str">
        <f t="shared" si="417"/>
        <v/>
      </c>
      <c r="CH769" s="55" t="str">
        <f t="shared" si="418"/>
        <v/>
      </c>
      <c r="CI769" s="129" t="str">
        <f t="shared" si="441"/>
        <v/>
      </c>
      <c r="CK769" s="4" t="s">
        <v>8</v>
      </c>
      <c r="CL769" s="5">
        <v>45934</v>
      </c>
      <c r="CM769" s="6"/>
      <c r="CN769" s="6"/>
      <c r="CO769" s="6" t="str">
        <f t="shared" si="433"/>
        <v/>
      </c>
      <c r="CP769" s="6" t="str">
        <f>IF(OR(CM769="",CN769=""),"",SUMIFS('تحميل المصنعيات'!$N:$N,'تحميل المصنعيات'!$F:$F,CN$2,'تحميل المصنعيات'!$D:$D,CL769))</f>
        <v/>
      </c>
      <c r="CQ769" s="55" t="str">
        <f t="shared" si="419"/>
        <v/>
      </c>
      <c r="CR769" s="55" t="str">
        <f t="shared" si="420"/>
        <v/>
      </c>
      <c r="CS769" s="129" t="str">
        <f t="shared" si="442"/>
        <v/>
      </c>
    </row>
    <row r="770" spans="9:97" x14ac:dyDescent="0.25">
      <c r="I770" s="4" t="s">
        <v>9</v>
      </c>
      <c r="J770" s="5">
        <v>45935</v>
      </c>
      <c r="K770" s="6"/>
      <c r="L770" s="6"/>
      <c r="M770" s="6" t="str">
        <f t="shared" si="421"/>
        <v/>
      </c>
      <c r="N770" s="6" t="str">
        <f>IF(OR(K770="",L770=""),"",SUMIFS('تحميل المصنعيات'!$N:$N,'تحميل المصنعيات'!$F:$F,L$2,'تحميل المصنعيات'!$D:$D,J770))</f>
        <v/>
      </c>
      <c r="O770" s="55" t="str">
        <f t="shared" si="407"/>
        <v/>
      </c>
      <c r="P770" s="55" t="str">
        <f t="shared" si="434"/>
        <v/>
      </c>
      <c r="Q770" s="129" t="str">
        <f t="shared" si="422"/>
        <v/>
      </c>
      <c r="S770" s="4" t="s">
        <v>9</v>
      </c>
      <c r="T770" s="5">
        <v>45935</v>
      </c>
      <c r="U770" s="6"/>
      <c r="V770" s="6"/>
      <c r="W770" s="6" t="str">
        <f t="shared" si="423"/>
        <v/>
      </c>
      <c r="X770" s="6" t="str">
        <f>IF(OR(U770="",V770=""),"",SUMIFS('تحميل المصنعيات'!$N:$N,'تحميل المصنعيات'!$F:$F,V$2,'تحميل المصنعيات'!$D:$D,T770))</f>
        <v/>
      </c>
      <c r="Y770" s="55" t="str">
        <f t="shared" si="408"/>
        <v/>
      </c>
      <c r="Z770" s="55" t="str">
        <f t="shared" si="409"/>
        <v/>
      </c>
      <c r="AA770" s="129" t="str">
        <f t="shared" si="435"/>
        <v/>
      </c>
      <c r="AC770" s="4" t="s">
        <v>9</v>
      </c>
      <c r="AD770" s="5">
        <v>45935</v>
      </c>
      <c r="AE770" s="6"/>
      <c r="AF770" s="6"/>
      <c r="AG770" s="6" t="str">
        <f t="shared" si="424"/>
        <v/>
      </c>
      <c r="AH770" s="6" t="str">
        <f>IF(OR(AE770="",AF770=""),"",SUMIFS('تحميل المصنعيات'!$N:$N,'تحميل المصنعيات'!$F:$F,AF$2,'تحميل المصنعيات'!$D:$D,AD770))</f>
        <v/>
      </c>
      <c r="AI770" s="55" t="str">
        <f t="shared" si="410"/>
        <v/>
      </c>
      <c r="AJ770" s="55" t="str">
        <f t="shared" si="425"/>
        <v/>
      </c>
      <c r="AK770" s="129" t="str">
        <f t="shared" si="436"/>
        <v/>
      </c>
      <c r="AM770" s="4" t="s">
        <v>9</v>
      </c>
      <c r="AN770" s="5">
        <v>45935</v>
      </c>
      <c r="AO770" s="6"/>
      <c r="AP770" s="6"/>
      <c r="AQ770" s="6" t="str">
        <f t="shared" si="426"/>
        <v/>
      </c>
      <c r="AR770" s="6" t="str">
        <f>IF(OR(AO770="",AP770=""),"",SUMIFS('تحميل المصنعيات'!$N:$N,'تحميل المصنعيات'!$F:$F,AP$2,'تحميل المصنعيات'!$D:$D,AN770))</f>
        <v/>
      </c>
      <c r="AS770" s="55" t="str">
        <f t="shared" si="411"/>
        <v/>
      </c>
      <c r="AT770" s="55" t="str">
        <f t="shared" si="412"/>
        <v/>
      </c>
      <c r="AU770" s="129" t="str">
        <f t="shared" si="437"/>
        <v/>
      </c>
      <c r="AW770" s="4" t="s">
        <v>9</v>
      </c>
      <c r="AX770" s="5">
        <v>45935</v>
      </c>
      <c r="AY770" s="6"/>
      <c r="AZ770" s="6"/>
      <c r="BA770" s="6" t="str">
        <f t="shared" si="427"/>
        <v/>
      </c>
      <c r="BB770" s="6" t="str">
        <f>IF(OR(AY770="",AZ770=""),"",SUMIFS('تحميل المصنعيات'!$N:$N,'تحميل المصنعيات'!$F:$F,AZ$2,'تحميل المصنعيات'!$D:$D,AX770))</f>
        <v/>
      </c>
      <c r="BC770" s="55" t="str">
        <f t="shared" si="413"/>
        <v/>
      </c>
      <c r="BD770" s="55" t="str">
        <f t="shared" si="428"/>
        <v/>
      </c>
      <c r="BE770" s="129" t="str">
        <f t="shared" si="438"/>
        <v/>
      </c>
      <c r="BG770" s="4" t="s">
        <v>9</v>
      </c>
      <c r="BH770" s="5">
        <v>45935</v>
      </c>
      <c r="BI770" s="6"/>
      <c r="BJ770" s="6"/>
      <c r="BK770" s="6" t="str">
        <f t="shared" si="429"/>
        <v/>
      </c>
      <c r="BL770" s="6" t="str">
        <f>IF(OR(BI770="",BJ770=""),"",SUMIFS('تحميل المصنعيات'!$N:$N,'تحميل المصنعيات'!$F:$F,BJ$2,'تحميل المصنعيات'!$D:$D,BH770))</f>
        <v/>
      </c>
      <c r="BM770" s="55" t="str">
        <f t="shared" si="414"/>
        <v/>
      </c>
      <c r="BN770" s="55" t="str">
        <f t="shared" si="415"/>
        <v/>
      </c>
      <c r="BO770" s="129" t="str">
        <f t="shared" si="439"/>
        <v/>
      </c>
      <c r="BQ770" s="4" t="s">
        <v>9</v>
      </c>
      <c r="BR770" s="5">
        <v>45935</v>
      </c>
      <c r="BS770" s="6"/>
      <c r="BT770" s="6"/>
      <c r="BU770" s="6" t="str">
        <f t="shared" si="430"/>
        <v/>
      </c>
      <c r="BV770" s="6" t="str">
        <f>IF(OR(BS770="",BT770=""),"",SUMIFS('تحميل المصنعيات'!$N:$N,'تحميل المصنعيات'!$F:$F,BT$2,'تحميل المصنعيات'!$D:$D,BR770))</f>
        <v/>
      </c>
      <c r="BW770" s="55" t="str">
        <f t="shared" si="416"/>
        <v/>
      </c>
      <c r="BX770" s="55" t="str">
        <f t="shared" si="431"/>
        <v/>
      </c>
      <c r="BY770" s="129" t="str">
        <f t="shared" si="440"/>
        <v/>
      </c>
      <c r="CA770" s="4" t="s">
        <v>9</v>
      </c>
      <c r="CB770" s="5">
        <v>45935</v>
      </c>
      <c r="CC770" s="6"/>
      <c r="CD770" s="6"/>
      <c r="CE770" s="6" t="str">
        <f t="shared" si="432"/>
        <v/>
      </c>
      <c r="CF770" s="6" t="str">
        <f>IF(OR(CC770="",CD770=""),"",SUMIFS('تحميل المصنعيات'!$N:$N,'تحميل المصنعيات'!$F:$F,CD$2,'تحميل المصنعيات'!$D:$D,CB770))</f>
        <v/>
      </c>
      <c r="CG770" s="55" t="str">
        <f t="shared" si="417"/>
        <v/>
      </c>
      <c r="CH770" s="55" t="str">
        <f t="shared" si="418"/>
        <v/>
      </c>
      <c r="CI770" s="129" t="str">
        <f t="shared" si="441"/>
        <v/>
      </c>
      <c r="CK770" s="4" t="s">
        <v>9</v>
      </c>
      <c r="CL770" s="5">
        <v>45935</v>
      </c>
      <c r="CM770" s="6"/>
      <c r="CN770" s="6"/>
      <c r="CO770" s="6" t="str">
        <f t="shared" si="433"/>
        <v/>
      </c>
      <c r="CP770" s="6" t="str">
        <f>IF(OR(CM770="",CN770=""),"",SUMIFS('تحميل المصنعيات'!$N:$N,'تحميل المصنعيات'!$F:$F,CN$2,'تحميل المصنعيات'!$D:$D,CL770))</f>
        <v/>
      </c>
      <c r="CQ770" s="55" t="str">
        <f t="shared" si="419"/>
        <v/>
      </c>
      <c r="CR770" s="55" t="str">
        <f t="shared" si="420"/>
        <v/>
      </c>
      <c r="CS770" s="129" t="str">
        <f t="shared" si="442"/>
        <v/>
      </c>
    </row>
    <row r="771" spans="9:97" x14ac:dyDescent="0.25">
      <c r="I771" s="4" t="s">
        <v>10</v>
      </c>
      <c r="J771" s="5">
        <v>45936</v>
      </c>
      <c r="K771" s="6"/>
      <c r="L771" s="6"/>
      <c r="M771" s="6" t="str">
        <f t="shared" si="421"/>
        <v/>
      </c>
      <c r="N771" s="6" t="str">
        <f>IF(OR(K771="",L771=""),"",SUMIFS('تحميل المصنعيات'!$N:$N,'تحميل المصنعيات'!$F:$F,L$2,'تحميل المصنعيات'!$D:$D,J771))</f>
        <v/>
      </c>
      <c r="O771" s="55" t="str">
        <f t="shared" si="407"/>
        <v/>
      </c>
      <c r="P771" s="55" t="str">
        <f t="shared" si="434"/>
        <v/>
      </c>
      <c r="Q771" s="129" t="str">
        <f t="shared" si="422"/>
        <v/>
      </c>
      <c r="S771" s="4" t="s">
        <v>10</v>
      </c>
      <c r="T771" s="5">
        <v>45936</v>
      </c>
      <c r="U771" s="6"/>
      <c r="V771" s="6"/>
      <c r="W771" s="6" t="str">
        <f t="shared" si="423"/>
        <v/>
      </c>
      <c r="X771" s="6" t="str">
        <f>IF(OR(U771="",V771=""),"",SUMIFS('تحميل المصنعيات'!$N:$N,'تحميل المصنعيات'!$F:$F,V$2,'تحميل المصنعيات'!$D:$D,T771))</f>
        <v/>
      </c>
      <c r="Y771" s="55" t="str">
        <f t="shared" si="408"/>
        <v/>
      </c>
      <c r="Z771" s="55" t="str">
        <f t="shared" si="409"/>
        <v/>
      </c>
      <c r="AA771" s="129" t="str">
        <f t="shared" si="435"/>
        <v/>
      </c>
      <c r="AC771" s="4" t="s">
        <v>10</v>
      </c>
      <c r="AD771" s="5">
        <v>45936</v>
      </c>
      <c r="AE771" s="6"/>
      <c r="AF771" s="6"/>
      <c r="AG771" s="6" t="str">
        <f t="shared" si="424"/>
        <v/>
      </c>
      <c r="AH771" s="6" t="str">
        <f>IF(OR(AE771="",AF771=""),"",SUMIFS('تحميل المصنعيات'!$N:$N,'تحميل المصنعيات'!$F:$F,AF$2,'تحميل المصنعيات'!$D:$D,AD771))</f>
        <v/>
      </c>
      <c r="AI771" s="55" t="str">
        <f t="shared" si="410"/>
        <v/>
      </c>
      <c r="AJ771" s="55" t="str">
        <f t="shared" si="425"/>
        <v/>
      </c>
      <c r="AK771" s="129" t="str">
        <f t="shared" si="436"/>
        <v/>
      </c>
      <c r="AM771" s="4" t="s">
        <v>10</v>
      </c>
      <c r="AN771" s="5">
        <v>45936</v>
      </c>
      <c r="AO771" s="6"/>
      <c r="AP771" s="6"/>
      <c r="AQ771" s="6" t="str">
        <f t="shared" si="426"/>
        <v/>
      </c>
      <c r="AR771" s="6" t="str">
        <f>IF(OR(AO771="",AP771=""),"",SUMIFS('تحميل المصنعيات'!$N:$N,'تحميل المصنعيات'!$F:$F,AP$2,'تحميل المصنعيات'!$D:$D,AN771))</f>
        <v/>
      </c>
      <c r="AS771" s="55" t="str">
        <f t="shared" si="411"/>
        <v/>
      </c>
      <c r="AT771" s="55" t="str">
        <f t="shared" si="412"/>
        <v/>
      </c>
      <c r="AU771" s="129" t="str">
        <f t="shared" si="437"/>
        <v/>
      </c>
      <c r="AW771" s="4" t="s">
        <v>10</v>
      </c>
      <c r="AX771" s="5">
        <v>45936</v>
      </c>
      <c r="AY771" s="6"/>
      <c r="AZ771" s="6"/>
      <c r="BA771" s="6" t="str">
        <f t="shared" si="427"/>
        <v/>
      </c>
      <c r="BB771" s="6" t="str">
        <f>IF(OR(AY771="",AZ771=""),"",SUMIFS('تحميل المصنعيات'!$N:$N,'تحميل المصنعيات'!$F:$F,AZ$2,'تحميل المصنعيات'!$D:$D,AX771))</f>
        <v/>
      </c>
      <c r="BC771" s="55" t="str">
        <f t="shared" si="413"/>
        <v/>
      </c>
      <c r="BD771" s="55" t="str">
        <f t="shared" si="428"/>
        <v/>
      </c>
      <c r="BE771" s="129" t="str">
        <f t="shared" si="438"/>
        <v/>
      </c>
      <c r="BG771" s="4" t="s">
        <v>10</v>
      </c>
      <c r="BH771" s="5">
        <v>45936</v>
      </c>
      <c r="BI771" s="6"/>
      <c r="BJ771" s="6"/>
      <c r="BK771" s="6" t="str">
        <f t="shared" si="429"/>
        <v/>
      </c>
      <c r="BL771" s="6" t="str">
        <f>IF(OR(BI771="",BJ771=""),"",SUMIFS('تحميل المصنعيات'!$N:$N,'تحميل المصنعيات'!$F:$F,BJ$2,'تحميل المصنعيات'!$D:$D,BH771))</f>
        <v/>
      </c>
      <c r="BM771" s="55" t="str">
        <f t="shared" si="414"/>
        <v/>
      </c>
      <c r="BN771" s="55" t="str">
        <f t="shared" si="415"/>
        <v/>
      </c>
      <c r="BO771" s="129" t="str">
        <f t="shared" si="439"/>
        <v/>
      </c>
      <c r="BQ771" s="4" t="s">
        <v>10</v>
      </c>
      <c r="BR771" s="5">
        <v>45936</v>
      </c>
      <c r="BS771" s="6"/>
      <c r="BT771" s="6"/>
      <c r="BU771" s="6" t="str">
        <f t="shared" si="430"/>
        <v/>
      </c>
      <c r="BV771" s="6" t="str">
        <f>IF(OR(BS771="",BT771=""),"",SUMIFS('تحميل المصنعيات'!$N:$N,'تحميل المصنعيات'!$F:$F,BT$2,'تحميل المصنعيات'!$D:$D,BR771))</f>
        <v/>
      </c>
      <c r="BW771" s="55" t="str">
        <f t="shared" si="416"/>
        <v/>
      </c>
      <c r="BX771" s="55" t="str">
        <f t="shared" si="431"/>
        <v/>
      </c>
      <c r="BY771" s="129" t="str">
        <f t="shared" si="440"/>
        <v/>
      </c>
      <c r="CA771" s="4" t="s">
        <v>10</v>
      </c>
      <c r="CB771" s="5">
        <v>45936</v>
      </c>
      <c r="CC771" s="6"/>
      <c r="CD771" s="6"/>
      <c r="CE771" s="6" t="str">
        <f t="shared" si="432"/>
        <v/>
      </c>
      <c r="CF771" s="6" t="str">
        <f>IF(OR(CC771="",CD771=""),"",SUMIFS('تحميل المصنعيات'!$N:$N,'تحميل المصنعيات'!$F:$F,CD$2,'تحميل المصنعيات'!$D:$D,CB771))</f>
        <v/>
      </c>
      <c r="CG771" s="55" t="str">
        <f t="shared" si="417"/>
        <v/>
      </c>
      <c r="CH771" s="55" t="str">
        <f t="shared" si="418"/>
        <v/>
      </c>
      <c r="CI771" s="129" t="str">
        <f t="shared" si="441"/>
        <v/>
      </c>
      <c r="CK771" s="4" t="s">
        <v>10</v>
      </c>
      <c r="CL771" s="5">
        <v>45936</v>
      </c>
      <c r="CM771" s="6"/>
      <c r="CN771" s="6"/>
      <c r="CO771" s="6" t="str">
        <f t="shared" si="433"/>
        <v/>
      </c>
      <c r="CP771" s="6" t="str">
        <f>IF(OR(CM771="",CN771=""),"",SUMIFS('تحميل المصنعيات'!$N:$N,'تحميل المصنعيات'!$F:$F,CN$2,'تحميل المصنعيات'!$D:$D,CL771))</f>
        <v/>
      </c>
      <c r="CQ771" s="55" t="str">
        <f t="shared" si="419"/>
        <v/>
      </c>
      <c r="CR771" s="55" t="str">
        <f t="shared" si="420"/>
        <v/>
      </c>
      <c r="CS771" s="129" t="str">
        <f t="shared" si="442"/>
        <v/>
      </c>
    </row>
    <row r="772" spans="9:97" x14ac:dyDescent="0.25">
      <c r="I772" s="4" t="s">
        <v>11</v>
      </c>
      <c r="J772" s="5">
        <v>45937</v>
      </c>
      <c r="K772" s="6"/>
      <c r="L772" s="6"/>
      <c r="M772" s="6" t="str">
        <f t="shared" si="421"/>
        <v/>
      </c>
      <c r="N772" s="6" t="str">
        <f>IF(OR(K772="",L772=""),"",SUMIFS('تحميل المصنعيات'!$N:$N,'تحميل المصنعيات'!$F:$F,L$2,'تحميل المصنعيات'!$D:$D,J772))</f>
        <v/>
      </c>
      <c r="O772" s="55" t="str">
        <f t="shared" si="407"/>
        <v/>
      </c>
      <c r="P772" s="55" t="str">
        <f t="shared" si="434"/>
        <v/>
      </c>
      <c r="Q772" s="129" t="str">
        <f t="shared" si="422"/>
        <v/>
      </c>
      <c r="S772" s="4" t="s">
        <v>11</v>
      </c>
      <c r="T772" s="5">
        <v>45937</v>
      </c>
      <c r="U772" s="6"/>
      <c r="V772" s="6"/>
      <c r="W772" s="6" t="str">
        <f t="shared" si="423"/>
        <v/>
      </c>
      <c r="X772" s="6" t="str">
        <f>IF(OR(U772="",V772=""),"",SUMIFS('تحميل المصنعيات'!$N:$N,'تحميل المصنعيات'!$F:$F,V$2,'تحميل المصنعيات'!$D:$D,T772))</f>
        <v/>
      </c>
      <c r="Y772" s="55" t="str">
        <f t="shared" si="408"/>
        <v/>
      </c>
      <c r="Z772" s="55" t="str">
        <f t="shared" si="409"/>
        <v/>
      </c>
      <c r="AA772" s="129" t="str">
        <f t="shared" si="435"/>
        <v/>
      </c>
      <c r="AC772" s="4" t="s">
        <v>11</v>
      </c>
      <c r="AD772" s="5">
        <v>45937</v>
      </c>
      <c r="AE772" s="6"/>
      <c r="AF772" s="6"/>
      <c r="AG772" s="6" t="str">
        <f t="shared" si="424"/>
        <v/>
      </c>
      <c r="AH772" s="6" t="str">
        <f>IF(OR(AE772="",AF772=""),"",SUMIFS('تحميل المصنعيات'!$N:$N,'تحميل المصنعيات'!$F:$F,AF$2,'تحميل المصنعيات'!$D:$D,AD772))</f>
        <v/>
      </c>
      <c r="AI772" s="55" t="str">
        <f t="shared" si="410"/>
        <v/>
      </c>
      <c r="AJ772" s="55" t="str">
        <f t="shared" si="425"/>
        <v/>
      </c>
      <c r="AK772" s="129" t="str">
        <f t="shared" si="436"/>
        <v/>
      </c>
      <c r="AM772" s="4" t="s">
        <v>11</v>
      </c>
      <c r="AN772" s="5">
        <v>45937</v>
      </c>
      <c r="AO772" s="6"/>
      <c r="AP772" s="6"/>
      <c r="AQ772" s="6" t="str">
        <f t="shared" si="426"/>
        <v/>
      </c>
      <c r="AR772" s="6" t="str">
        <f>IF(OR(AO772="",AP772=""),"",SUMIFS('تحميل المصنعيات'!$N:$N,'تحميل المصنعيات'!$F:$F,AP$2,'تحميل المصنعيات'!$D:$D,AN772))</f>
        <v/>
      </c>
      <c r="AS772" s="55" t="str">
        <f t="shared" si="411"/>
        <v/>
      </c>
      <c r="AT772" s="55" t="str">
        <f t="shared" si="412"/>
        <v/>
      </c>
      <c r="AU772" s="129" t="str">
        <f t="shared" si="437"/>
        <v/>
      </c>
      <c r="AW772" s="4" t="s">
        <v>11</v>
      </c>
      <c r="AX772" s="5">
        <v>45937</v>
      </c>
      <c r="AY772" s="6"/>
      <c r="AZ772" s="6"/>
      <c r="BA772" s="6" t="str">
        <f t="shared" si="427"/>
        <v/>
      </c>
      <c r="BB772" s="6" t="str">
        <f>IF(OR(AY772="",AZ772=""),"",SUMIFS('تحميل المصنعيات'!$N:$N,'تحميل المصنعيات'!$F:$F,AZ$2,'تحميل المصنعيات'!$D:$D,AX772))</f>
        <v/>
      </c>
      <c r="BC772" s="55" t="str">
        <f t="shared" si="413"/>
        <v/>
      </c>
      <c r="BD772" s="55" t="str">
        <f t="shared" si="428"/>
        <v/>
      </c>
      <c r="BE772" s="129" t="str">
        <f t="shared" si="438"/>
        <v/>
      </c>
      <c r="BG772" s="4" t="s">
        <v>11</v>
      </c>
      <c r="BH772" s="5">
        <v>45937</v>
      </c>
      <c r="BI772" s="6"/>
      <c r="BJ772" s="6"/>
      <c r="BK772" s="6" t="str">
        <f t="shared" si="429"/>
        <v/>
      </c>
      <c r="BL772" s="6" t="str">
        <f>IF(OR(BI772="",BJ772=""),"",SUMIFS('تحميل المصنعيات'!$N:$N,'تحميل المصنعيات'!$F:$F,BJ$2,'تحميل المصنعيات'!$D:$D,BH772))</f>
        <v/>
      </c>
      <c r="BM772" s="55" t="str">
        <f t="shared" si="414"/>
        <v/>
      </c>
      <c r="BN772" s="55" t="str">
        <f t="shared" si="415"/>
        <v/>
      </c>
      <c r="BO772" s="129" t="str">
        <f t="shared" si="439"/>
        <v/>
      </c>
      <c r="BQ772" s="4" t="s">
        <v>11</v>
      </c>
      <c r="BR772" s="5">
        <v>45937</v>
      </c>
      <c r="BS772" s="6"/>
      <c r="BT772" s="6"/>
      <c r="BU772" s="6" t="str">
        <f t="shared" si="430"/>
        <v/>
      </c>
      <c r="BV772" s="6" t="str">
        <f>IF(OR(BS772="",BT772=""),"",SUMIFS('تحميل المصنعيات'!$N:$N,'تحميل المصنعيات'!$F:$F,BT$2,'تحميل المصنعيات'!$D:$D,BR772))</f>
        <v/>
      </c>
      <c r="BW772" s="55" t="str">
        <f t="shared" si="416"/>
        <v/>
      </c>
      <c r="BX772" s="55" t="str">
        <f t="shared" si="431"/>
        <v/>
      </c>
      <c r="BY772" s="129" t="str">
        <f t="shared" si="440"/>
        <v/>
      </c>
      <c r="CA772" s="4" t="s">
        <v>11</v>
      </c>
      <c r="CB772" s="5">
        <v>45937</v>
      </c>
      <c r="CC772" s="6"/>
      <c r="CD772" s="6"/>
      <c r="CE772" s="6" t="str">
        <f t="shared" si="432"/>
        <v/>
      </c>
      <c r="CF772" s="6" t="str">
        <f>IF(OR(CC772="",CD772=""),"",SUMIFS('تحميل المصنعيات'!$N:$N,'تحميل المصنعيات'!$F:$F,CD$2,'تحميل المصنعيات'!$D:$D,CB772))</f>
        <v/>
      </c>
      <c r="CG772" s="55" t="str">
        <f t="shared" si="417"/>
        <v/>
      </c>
      <c r="CH772" s="55" t="str">
        <f t="shared" si="418"/>
        <v/>
      </c>
      <c r="CI772" s="129" t="str">
        <f t="shared" si="441"/>
        <v/>
      </c>
      <c r="CK772" s="4" t="s">
        <v>11</v>
      </c>
      <c r="CL772" s="5">
        <v>45937</v>
      </c>
      <c r="CM772" s="6"/>
      <c r="CN772" s="6"/>
      <c r="CO772" s="6" t="str">
        <f t="shared" si="433"/>
        <v/>
      </c>
      <c r="CP772" s="6" t="str">
        <f>IF(OR(CM772="",CN772=""),"",SUMIFS('تحميل المصنعيات'!$N:$N,'تحميل المصنعيات'!$F:$F,CN$2,'تحميل المصنعيات'!$D:$D,CL772))</f>
        <v/>
      </c>
      <c r="CQ772" s="55" t="str">
        <f t="shared" si="419"/>
        <v/>
      </c>
      <c r="CR772" s="55" t="str">
        <f t="shared" si="420"/>
        <v/>
      </c>
      <c r="CS772" s="129" t="str">
        <f t="shared" si="442"/>
        <v/>
      </c>
    </row>
    <row r="773" spans="9:97" x14ac:dyDescent="0.25">
      <c r="I773" s="4" t="s">
        <v>12</v>
      </c>
      <c r="J773" s="5">
        <v>45938</v>
      </c>
      <c r="K773" s="6"/>
      <c r="L773" s="6"/>
      <c r="M773" s="6" t="str">
        <f t="shared" si="421"/>
        <v/>
      </c>
      <c r="N773" s="6" t="str">
        <f>IF(OR(K773="",L773=""),"",SUMIFS('تحميل المصنعيات'!$N:$N,'تحميل المصنعيات'!$F:$F,L$2,'تحميل المصنعيات'!$D:$D,J773))</f>
        <v/>
      </c>
      <c r="O773" s="55" t="str">
        <f t="shared" ref="O773:O836" si="443">IF(Q773="ادخال خاطئ","",IF(K773="","",IF(OR(K773="غ",L773="غ"),"",IF(M773-N773-$P$2&lt;0,"أداء جيد",M773-N773-$P$2))))</f>
        <v/>
      </c>
      <c r="P773" s="55" t="str">
        <f t="shared" si="434"/>
        <v/>
      </c>
      <c r="Q773" s="129" t="str">
        <f t="shared" si="422"/>
        <v/>
      </c>
      <c r="S773" s="4" t="s">
        <v>12</v>
      </c>
      <c r="T773" s="5">
        <v>45938</v>
      </c>
      <c r="U773" s="6"/>
      <c r="V773" s="6"/>
      <c r="W773" s="6" t="str">
        <f t="shared" si="423"/>
        <v/>
      </c>
      <c r="X773" s="6" t="str">
        <f>IF(OR(U773="",V773=""),"",SUMIFS('تحميل المصنعيات'!$N:$N,'تحميل المصنعيات'!$F:$F,V$2,'تحميل المصنعيات'!$D:$D,T773))</f>
        <v/>
      </c>
      <c r="Y773" s="55" t="str">
        <f t="shared" ref="Y773:Y836" si="444">IF(AA773="ادخال خاطئ","",IF(U773="","",IF(OR(U773="غ",V773="غ"),"",IF(W773-X773-$P$2&lt;0,"أداء جيد",W773-X773-$P$2))))</f>
        <v/>
      </c>
      <c r="Z773" s="55" t="str">
        <f t="shared" ref="Z773:Z836" si="445">IF(Y773="أداء جيد",$P$2-(W773-X773),"")</f>
        <v/>
      </c>
      <c r="AA773" s="129" t="str">
        <f t="shared" si="435"/>
        <v/>
      </c>
      <c r="AC773" s="4" t="s">
        <v>12</v>
      </c>
      <c r="AD773" s="5">
        <v>45938</v>
      </c>
      <c r="AE773" s="6"/>
      <c r="AF773" s="6"/>
      <c r="AG773" s="6" t="str">
        <f t="shared" si="424"/>
        <v/>
      </c>
      <c r="AH773" s="6" t="str">
        <f>IF(OR(AE773="",AF773=""),"",SUMIFS('تحميل المصنعيات'!$N:$N,'تحميل المصنعيات'!$F:$F,AF$2,'تحميل المصنعيات'!$D:$D,AD773))</f>
        <v/>
      </c>
      <c r="AI773" s="55" t="str">
        <f t="shared" ref="AI773:AI836" si="446">IF(AK773="ادخال خاطئ","",IF(AE773="","",IF(OR(AE773="غ",AF773="غ"),"",IF(AG773-AH773-$P$2&lt;0,"أداء جيد",AG773-AH773-$P$2))))</f>
        <v/>
      </c>
      <c r="AJ773" s="55" t="str">
        <f t="shared" si="425"/>
        <v/>
      </c>
      <c r="AK773" s="129" t="str">
        <f t="shared" si="436"/>
        <v/>
      </c>
      <c r="AM773" s="4" t="s">
        <v>12</v>
      </c>
      <c r="AN773" s="5">
        <v>45938</v>
      </c>
      <c r="AO773" s="6"/>
      <c r="AP773" s="6"/>
      <c r="AQ773" s="6" t="str">
        <f t="shared" si="426"/>
        <v/>
      </c>
      <c r="AR773" s="6" t="str">
        <f>IF(OR(AO773="",AP773=""),"",SUMIFS('تحميل المصنعيات'!$N:$N,'تحميل المصنعيات'!$F:$F,AP$2,'تحميل المصنعيات'!$D:$D,AN773))</f>
        <v/>
      </c>
      <c r="AS773" s="55" t="str">
        <f t="shared" ref="AS773:AS836" si="447">IF(AU773="ادخال خاطئ","",IF(AO773="","",IF(OR(AO773="غ",AP773="غ"),"",IF(AQ773-AR773-$P$2&lt;0,"أداء جيد",AQ773-AR773-$P$2))))</f>
        <v/>
      </c>
      <c r="AT773" s="55" t="str">
        <f t="shared" ref="AT773:AT836" si="448">IF(AS773="أداء جيد",$P$2-(AQ773-AR773),"")</f>
        <v/>
      </c>
      <c r="AU773" s="129" t="str">
        <f t="shared" si="437"/>
        <v/>
      </c>
      <c r="AW773" s="4" t="s">
        <v>12</v>
      </c>
      <c r="AX773" s="5">
        <v>45938</v>
      </c>
      <c r="AY773" s="6"/>
      <c r="AZ773" s="6"/>
      <c r="BA773" s="6" t="str">
        <f t="shared" si="427"/>
        <v/>
      </c>
      <c r="BB773" s="6" t="str">
        <f>IF(OR(AY773="",AZ773=""),"",SUMIFS('تحميل المصنعيات'!$N:$N,'تحميل المصنعيات'!$F:$F,AZ$2,'تحميل المصنعيات'!$D:$D,AX773))</f>
        <v/>
      </c>
      <c r="BC773" s="55" t="str">
        <f t="shared" ref="BC773:BC836" si="449">IF(BE773="ادخال خاطئ","",IF(AY773="","",IF(OR(AY773="غ",AZ773="غ"),"",IF(BA773-BB773-$P$2&lt;0,"أداء جيد",BA773-BB773-$P$2))))</f>
        <v/>
      </c>
      <c r="BD773" s="55" t="str">
        <f t="shared" si="428"/>
        <v/>
      </c>
      <c r="BE773" s="129" t="str">
        <f t="shared" si="438"/>
        <v/>
      </c>
      <c r="BG773" s="4" t="s">
        <v>12</v>
      </c>
      <c r="BH773" s="5">
        <v>45938</v>
      </c>
      <c r="BI773" s="6"/>
      <c r="BJ773" s="6"/>
      <c r="BK773" s="6" t="str">
        <f t="shared" si="429"/>
        <v/>
      </c>
      <c r="BL773" s="6" t="str">
        <f>IF(OR(BI773="",BJ773=""),"",SUMIFS('تحميل المصنعيات'!$N:$N,'تحميل المصنعيات'!$F:$F,BJ$2,'تحميل المصنعيات'!$D:$D,BH773))</f>
        <v/>
      </c>
      <c r="BM773" s="55" t="str">
        <f t="shared" ref="BM773:BM836" si="450">IF(BO773="ادخال خاطئ","",IF(BI773="","",IF(OR(BI773="غ",BJ773="غ"),"",IF(BK773-BL773-$P$2&lt;0,"أداء جيد",BK773-BL773-$P$2))))</f>
        <v/>
      </c>
      <c r="BN773" s="55" t="str">
        <f t="shared" ref="BN773:BN836" si="451">IF(BM773="أداء جيد",$P$2-(BK773-BL773),"")</f>
        <v/>
      </c>
      <c r="BO773" s="129" t="str">
        <f t="shared" si="439"/>
        <v/>
      </c>
      <c r="BQ773" s="4" t="s">
        <v>12</v>
      </c>
      <c r="BR773" s="5">
        <v>45938</v>
      </c>
      <c r="BS773" s="6"/>
      <c r="BT773" s="6"/>
      <c r="BU773" s="6" t="str">
        <f t="shared" si="430"/>
        <v/>
      </c>
      <c r="BV773" s="6" t="str">
        <f>IF(OR(BS773="",BT773=""),"",SUMIFS('تحميل المصنعيات'!$N:$N,'تحميل المصنعيات'!$F:$F,BT$2,'تحميل المصنعيات'!$D:$D,BR773))</f>
        <v/>
      </c>
      <c r="BW773" s="55" t="str">
        <f t="shared" ref="BW773:BW836" si="452">IF(BY773="ادخال خاطئ","",IF(BS773="","",IF(OR(BS773="غ",BT773="غ"),"",IF(BU773-BV773-$P$2&lt;0,"أداء جيد",BU773-BV773-$P$2))))</f>
        <v/>
      </c>
      <c r="BX773" s="55" t="str">
        <f t="shared" si="431"/>
        <v/>
      </c>
      <c r="BY773" s="129" t="str">
        <f t="shared" si="440"/>
        <v/>
      </c>
      <c r="CA773" s="4" t="s">
        <v>12</v>
      </c>
      <c r="CB773" s="5">
        <v>45938</v>
      </c>
      <c r="CC773" s="6"/>
      <c r="CD773" s="6"/>
      <c r="CE773" s="6" t="str">
        <f t="shared" si="432"/>
        <v/>
      </c>
      <c r="CF773" s="6" t="str">
        <f>IF(OR(CC773="",CD773=""),"",SUMIFS('تحميل المصنعيات'!$N:$N,'تحميل المصنعيات'!$F:$F,CD$2,'تحميل المصنعيات'!$D:$D,CB773))</f>
        <v/>
      </c>
      <c r="CG773" s="55" t="str">
        <f t="shared" ref="CG773:CG836" si="453">IF(CI773="ادخال خاطئ","",IF(CC773="","",IF(OR(CC773="غ",CD773="غ"),"",IF(CE773-CF773-$P$2&lt;0,"أداء جيد",CE773-CF773-$P$2))))</f>
        <v/>
      </c>
      <c r="CH773" s="55" t="str">
        <f t="shared" ref="CH773:CH836" si="454">IF(CG773="أداء جيد",$P$2-(CE773-CF773),"")</f>
        <v/>
      </c>
      <c r="CI773" s="129" t="str">
        <f t="shared" si="441"/>
        <v/>
      </c>
      <c r="CK773" s="4" t="s">
        <v>12</v>
      </c>
      <c r="CL773" s="5">
        <v>45938</v>
      </c>
      <c r="CM773" s="6"/>
      <c r="CN773" s="6"/>
      <c r="CO773" s="6" t="str">
        <f t="shared" si="433"/>
        <v/>
      </c>
      <c r="CP773" s="6" t="str">
        <f>IF(OR(CM773="",CN773=""),"",SUMIFS('تحميل المصنعيات'!$N:$N,'تحميل المصنعيات'!$F:$F,CN$2,'تحميل المصنعيات'!$D:$D,CL773))</f>
        <v/>
      </c>
      <c r="CQ773" s="55" t="str">
        <f t="shared" ref="CQ773:CQ836" si="455">IF(CS773="ادخال خاطئ","",IF(CM773="","",IF(OR(CM773="غ",CN773="غ"),"",IF(CO773-CP773-$P$2&lt;0,"أداء جيد",CO773-CP773-$P$2))))</f>
        <v/>
      </c>
      <c r="CR773" s="55" t="str">
        <f t="shared" ref="CR773:CR836" si="456">IF(CQ773="أداء جيد",$P$2-(CO773-CP773),"")</f>
        <v/>
      </c>
      <c r="CS773" s="129" t="str">
        <f t="shared" si="442"/>
        <v/>
      </c>
    </row>
    <row r="774" spans="9:97" x14ac:dyDescent="0.25">
      <c r="I774" s="4" t="s">
        <v>13</v>
      </c>
      <c r="J774" s="5">
        <v>45939</v>
      </c>
      <c r="K774" s="6"/>
      <c r="L774" s="6"/>
      <c r="M774" s="6" t="str">
        <f t="shared" ref="M774:M837" si="457">IF(OR(K774="",L774=""),"",IF(OR(K774="غ",L774="غ"),0,L774-K774))</f>
        <v/>
      </c>
      <c r="N774" s="6" t="str">
        <f>IF(OR(K774="",L774=""),"",SUMIFS('تحميل المصنعيات'!$N:$N,'تحميل المصنعيات'!$F:$F,L$2,'تحميل المصنعيات'!$D:$D,J774))</f>
        <v/>
      </c>
      <c r="O774" s="55" t="str">
        <f t="shared" si="443"/>
        <v/>
      </c>
      <c r="P774" s="55" t="str">
        <f t="shared" si="434"/>
        <v/>
      </c>
      <c r="Q774" s="129" t="str">
        <f t="shared" ref="Q774:Q837" si="458">IF(K774="","",IF(N774&gt;M774,"ادخال خاطئ",""))</f>
        <v/>
      </c>
      <c r="S774" s="4" t="s">
        <v>13</v>
      </c>
      <c r="T774" s="5">
        <v>45939</v>
      </c>
      <c r="U774" s="6"/>
      <c r="V774" s="6"/>
      <c r="W774" s="6" t="str">
        <f t="shared" ref="W774:W837" si="459">IF(OR(U774="",V774=""),"",IF(OR(U774="غ",V774="غ"),0,V774-U774))</f>
        <v/>
      </c>
      <c r="X774" s="6" t="str">
        <f>IF(OR(U774="",V774=""),"",SUMIFS('تحميل المصنعيات'!$N:$N,'تحميل المصنعيات'!$F:$F,V$2,'تحميل المصنعيات'!$D:$D,T774))</f>
        <v/>
      </c>
      <c r="Y774" s="55" t="str">
        <f t="shared" si="444"/>
        <v/>
      </c>
      <c r="Z774" s="55" t="str">
        <f t="shared" si="445"/>
        <v/>
      </c>
      <c r="AA774" s="129" t="str">
        <f t="shared" si="435"/>
        <v/>
      </c>
      <c r="AC774" s="4" t="s">
        <v>13</v>
      </c>
      <c r="AD774" s="5">
        <v>45939</v>
      </c>
      <c r="AE774" s="6"/>
      <c r="AF774" s="6"/>
      <c r="AG774" s="6" t="str">
        <f t="shared" ref="AG774:AG837" si="460">IF(OR(AE774="",AF774=""),"",IF(OR(AE774="غ",AF774="غ"),0,AF774-AE774))</f>
        <v/>
      </c>
      <c r="AH774" s="6" t="str">
        <f>IF(OR(AE774="",AF774=""),"",SUMIFS('تحميل المصنعيات'!$N:$N,'تحميل المصنعيات'!$F:$F,AF$2,'تحميل المصنعيات'!$D:$D,AD774))</f>
        <v/>
      </c>
      <c r="AI774" s="55" t="str">
        <f t="shared" si="446"/>
        <v/>
      </c>
      <c r="AJ774" s="55" t="str">
        <f t="shared" ref="AJ774:AJ837" si="461">IF(AI774="أداء جيد",$P$2-(AG774-AH774),"")</f>
        <v/>
      </c>
      <c r="AK774" s="129" t="str">
        <f t="shared" si="436"/>
        <v/>
      </c>
      <c r="AM774" s="4" t="s">
        <v>13</v>
      </c>
      <c r="AN774" s="5">
        <v>45939</v>
      </c>
      <c r="AO774" s="6"/>
      <c r="AP774" s="6"/>
      <c r="AQ774" s="6" t="str">
        <f t="shared" ref="AQ774:AQ837" si="462">IF(OR(AO774="",AP774=""),"",IF(OR(AO774="غ",AP774="غ"),0,AP774-AO774))</f>
        <v/>
      </c>
      <c r="AR774" s="6" t="str">
        <f>IF(OR(AO774="",AP774=""),"",SUMIFS('تحميل المصنعيات'!$N:$N,'تحميل المصنعيات'!$F:$F,AP$2,'تحميل المصنعيات'!$D:$D,AN774))</f>
        <v/>
      </c>
      <c r="AS774" s="55" t="str">
        <f t="shared" si="447"/>
        <v/>
      </c>
      <c r="AT774" s="55" t="str">
        <f t="shared" si="448"/>
        <v/>
      </c>
      <c r="AU774" s="129" t="str">
        <f t="shared" si="437"/>
        <v/>
      </c>
      <c r="AW774" s="4" t="s">
        <v>13</v>
      </c>
      <c r="AX774" s="5">
        <v>45939</v>
      </c>
      <c r="AY774" s="6"/>
      <c r="AZ774" s="6"/>
      <c r="BA774" s="6" t="str">
        <f t="shared" ref="BA774:BA837" si="463">IF(OR(AY774="",AZ774=""),"",IF(OR(AY774="غ",AZ774="غ"),0,AZ774-AY774))</f>
        <v/>
      </c>
      <c r="BB774" s="6" t="str">
        <f>IF(OR(AY774="",AZ774=""),"",SUMIFS('تحميل المصنعيات'!$N:$N,'تحميل المصنعيات'!$F:$F,AZ$2,'تحميل المصنعيات'!$D:$D,AX774))</f>
        <v/>
      </c>
      <c r="BC774" s="55" t="str">
        <f t="shared" si="449"/>
        <v/>
      </c>
      <c r="BD774" s="55" t="str">
        <f t="shared" ref="BD774:BD837" si="464">IF(BC774="أداء جيد",$P$2-(BA774-BB774),"")</f>
        <v/>
      </c>
      <c r="BE774" s="129" t="str">
        <f t="shared" si="438"/>
        <v/>
      </c>
      <c r="BG774" s="4" t="s">
        <v>13</v>
      </c>
      <c r="BH774" s="5">
        <v>45939</v>
      </c>
      <c r="BI774" s="6"/>
      <c r="BJ774" s="6"/>
      <c r="BK774" s="6" t="str">
        <f t="shared" ref="BK774:BK837" si="465">IF(OR(BI774="",BJ774=""),"",IF(OR(BI774="غ",BJ774="غ"),0,BJ774-BI774))</f>
        <v/>
      </c>
      <c r="BL774" s="6" t="str">
        <f>IF(OR(BI774="",BJ774=""),"",SUMIFS('تحميل المصنعيات'!$N:$N,'تحميل المصنعيات'!$F:$F,BJ$2,'تحميل المصنعيات'!$D:$D,BH774))</f>
        <v/>
      </c>
      <c r="BM774" s="55" t="str">
        <f t="shared" si="450"/>
        <v/>
      </c>
      <c r="BN774" s="55" t="str">
        <f t="shared" si="451"/>
        <v/>
      </c>
      <c r="BO774" s="129" t="str">
        <f t="shared" si="439"/>
        <v/>
      </c>
      <c r="BQ774" s="4" t="s">
        <v>13</v>
      </c>
      <c r="BR774" s="5">
        <v>45939</v>
      </c>
      <c r="BS774" s="6"/>
      <c r="BT774" s="6"/>
      <c r="BU774" s="6" t="str">
        <f t="shared" ref="BU774:BU837" si="466">IF(OR(BS774="",BT774=""),"",IF(OR(BS774="غ",BT774="غ"),0,BT774-BS774))</f>
        <v/>
      </c>
      <c r="BV774" s="6" t="str">
        <f>IF(OR(BS774="",BT774=""),"",SUMIFS('تحميل المصنعيات'!$N:$N,'تحميل المصنعيات'!$F:$F,BT$2,'تحميل المصنعيات'!$D:$D,BR774))</f>
        <v/>
      </c>
      <c r="BW774" s="55" t="str">
        <f t="shared" si="452"/>
        <v/>
      </c>
      <c r="BX774" s="55" t="str">
        <f t="shared" ref="BX774:BX837" si="467">IF(BW774="أداء جيد",$P$2-(BU774-BV774),"")</f>
        <v/>
      </c>
      <c r="BY774" s="129" t="str">
        <f t="shared" si="440"/>
        <v/>
      </c>
      <c r="CA774" s="4" t="s">
        <v>13</v>
      </c>
      <c r="CB774" s="5">
        <v>45939</v>
      </c>
      <c r="CC774" s="6"/>
      <c r="CD774" s="6"/>
      <c r="CE774" s="6" t="str">
        <f t="shared" ref="CE774:CE837" si="468">IF(OR(CC774="",CD774=""),"",IF(OR(CC774="غ",CD774="غ"),0,CD774-CC774))</f>
        <v/>
      </c>
      <c r="CF774" s="6" t="str">
        <f>IF(OR(CC774="",CD774=""),"",SUMIFS('تحميل المصنعيات'!$N:$N,'تحميل المصنعيات'!$F:$F,CD$2,'تحميل المصنعيات'!$D:$D,CB774))</f>
        <v/>
      </c>
      <c r="CG774" s="55" t="str">
        <f t="shared" si="453"/>
        <v/>
      </c>
      <c r="CH774" s="55" t="str">
        <f t="shared" si="454"/>
        <v/>
      </c>
      <c r="CI774" s="129" t="str">
        <f t="shared" si="441"/>
        <v/>
      </c>
      <c r="CK774" s="4" t="s">
        <v>13</v>
      </c>
      <c r="CL774" s="5">
        <v>45939</v>
      </c>
      <c r="CM774" s="6"/>
      <c r="CN774" s="6"/>
      <c r="CO774" s="6" t="str">
        <f t="shared" ref="CO774:CO837" si="469">IF(OR(CM774="",CN774=""),"",IF(OR(CM774="غ",CN774="غ"),0,CN774-CM774))</f>
        <v/>
      </c>
      <c r="CP774" s="6" t="str">
        <f>IF(OR(CM774="",CN774=""),"",SUMIFS('تحميل المصنعيات'!$N:$N,'تحميل المصنعيات'!$F:$F,CN$2,'تحميل المصنعيات'!$D:$D,CL774))</f>
        <v/>
      </c>
      <c r="CQ774" s="55" t="str">
        <f t="shared" si="455"/>
        <v/>
      </c>
      <c r="CR774" s="55" t="str">
        <f t="shared" si="456"/>
        <v/>
      </c>
      <c r="CS774" s="129" t="str">
        <f t="shared" si="442"/>
        <v/>
      </c>
    </row>
    <row r="775" spans="9:97" x14ac:dyDescent="0.25">
      <c r="I775" s="132" t="s">
        <v>30</v>
      </c>
      <c r="J775" s="133">
        <v>45940</v>
      </c>
      <c r="K775" s="134"/>
      <c r="L775" s="134"/>
      <c r="M775" s="134" t="str">
        <f t="shared" si="457"/>
        <v/>
      </c>
      <c r="N775" s="134" t="str">
        <f>IF(OR(K775="",L775=""),"",SUMIFS('تحميل المصنعيات'!$N:$N,'تحميل المصنعيات'!$F:$F,L$2,'تحميل المصنعيات'!$D:$D,J775))</f>
        <v/>
      </c>
      <c r="O775" s="135" t="str">
        <f t="shared" si="443"/>
        <v/>
      </c>
      <c r="P775" s="135" t="str">
        <f t="shared" si="434"/>
        <v/>
      </c>
      <c r="Q775" s="132" t="str">
        <f t="shared" si="458"/>
        <v/>
      </c>
      <c r="S775" s="132" t="s">
        <v>30</v>
      </c>
      <c r="T775" s="133">
        <v>45940</v>
      </c>
      <c r="U775" s="134"/>
      <c r="V775" s="134"/>
      <c r="W775" s="134" t="str">
        <f t="shared" si="459"/>
        <v/>
      </c>
      <c r="X775" s="134" t="str">
        <f>IF(OR(U775="",V775=""),"",SUMIFS('تحميل المصنعيات'!$N:$N,'تحميل المصنعيات'!$F:$F,V$2,'تحميل المصنعيات'!$D:$D,T775))</f>
        <v/>
      </c>
      <c r="Y775" s="135" t="str">
        <f t="shared" si="444"/>
        <v/>
      </c>
      <c r="Z775" s="135" t="str">
        <f t="shared" si="445"/>
        <v/>
      </c>
      <c r="AA775" s="132" t="str">
        <f t="shared" si="435"/>
        <v/>
      </c>
      <c r="AC775" s="132" t="s">
        <v>30</v>
      </c>
      <c r="AD775" s="133">
        <v>45940</v>
      </c>
      <c r="AE775" s="134"/>
      <c r="AF775" s="134"/>
      <c r="AG775" s="134" t="str">
        <f t="shared" si="460"/>
        <v/>
      </c>
      <c r="AH775" s="134" t="str">
        <f>IF(OR(AE775="",AF775=""),"",SUMIFS('تحميل المصنعيات'!$N:$N,'تحميل المصنعيات'!$F:$F,AF$2,'تحميل المصنعيات'!$D:$D,AD775))</f>
        <v/>
      </c>
      <c r="AI775" s="135" t="str">
        <f t="shared" si="446"/>
        <v/>
      </c>
      <c r="AJ775" s="135" t="str">
        <f t="shared" si="461"/>
        <v/>
      </c>
      <c r="AK775" s="132" t="str">
        <f t="shared" si="436"/>
        <v/>
      </c>
      <c r="AM775" s="132" t="s">
        <v>30</v>
      </c>
      <c r="AN775" s="133">
        <v>45940</v>
      </c>
      <c r="AO775" s="134"/>
      <c r="AP775" s="134"/>
      <c r="AQ775" s="134" t="str">
        <f t="shared" si="462"/>
        <v/>
      </c>
      <c r="AR775" s="134" t="str">
        <f>IF(OR(AO775="",AP775=""),"",SUMIFS('تحميل المصنعيات'!$N:$N,'تحميل المصنعيات'!$F:$F,AP$2,'تحميل المصنعيات'!$D:$D,AN775))</f>
        <v/>
      </c>
      <c r="AS775" s="135" t="str">
        <f t="shared" si="447"/>
        <v/>
      </c>
      <c r="AT775" s="135" t="str">
        <f t="shared" si="448"/>
        <v/>
      </c>
      <c r="AU775" s="132" t="str">
        <f t="shared" si="437"/>
        <v/>
      </c>
      <c r="AW775" s="132" t="s">
        <v>30</v>
      </c>
      <c r="AX775" s="133">
        <v>45940</v>
      </c>
      <c r="AY775" s="134"/>
      <c r="AZ775" s="134"/>
      <c r="BA775" s="134" t="str">
        <f t="shared" si="463"/>
        <v/>
      </c>
      <c r="BB775" s="134" t="str">
        <f>IF(OR(AY775="",AZ775=""),"",SUMIFS('تحميل المصنعيات'!$N:$N,'تحميل المصنعيات'!$F:$F,AZ$2,'تحميل المصنعيات'!$D:$D,AX775))</f>
        <v/>
      </c>
      <c r="BC775" s="135" t="str">
        <f t="shared" si="449"/>
        <v/>
      </c>
      <c r="BD775" s="135" t="str">
        <f t="shared" si="464"/>
        <v/>
      </c>
      <c r="BE775" s="132" t="str">
        <f t="shared" si="438"/>
        <v/>
      </c>
      <c r="BG775" s="132" t="s">
        <v>30</v>
      </c>
      <c r="BH775" s="133">
        <v>45940</v>
      </c>
      <c r="BI775" s="134"/>
      <c r="BJ775" s="134"/>
      <c r="BK775" s="134" t="str">
        <f t="shared" si="465"/>
        <v/>
      </c>
      <c r="BL775" s="134" t="str">
        <f>IF(OR(BI775="",BJ775=""),"",SUMIFS('تحميل المصنعيات'!$N:$N,'تحميل المصنعيات'!$F:$F,BJ$2,'تحميل المصنعيات'!$D:$D,BH775))</f>
        <v/>
      </c>
      <c r="BM775" s="135" t="str">
        <f t="shared" si="450"/>
        <v/>
      </c>
      <c r="BN775" s="135" t="str">
        <f t="shared" si="451"/>
        <v/>
      </c>
      <c r="BO775" s="132" t="str">
        <f t="shared" si="439"/>
        <v/>
      </c>
      <c r="BQ775" s="132" t="s">
        <v>30</v>
      </c>
      <c r="BR775" s="133">
        <v>45940</v>
      </c>
      <c r="BS775" s="134"/>
      <c r="BT775" s="134"/>
      <c r="BU775" s="134" t="str">
        <f t="shared" si="466"/>
        <v/>
      </c>
      <c r="BV775" s="134" t="str">
        <f>IF(OR(BS775="",BT775=""),"",SUMIFS('تحميل المصنعيات'!$N:$N,'تحميل المصنعيات'!$F:$F,BT$2,'تحميل المصنعيات'!$D:$D,BR775))</f>
        <v/>
      </c>
      <c r="BW775" s="135" t="str">
        <f t="shared" si="452"/>
        <v/>
      </c>
      <c r="BX775" s="135" t="str">
        <f t="shared" si="467"/>
        <v/>
      </c>
      <c r="BY775" s="132" t="str">
        <f t="shared" si="440"/>
        <v/>
      </c>
      <c r="CA775" s="132" t="s">
        <v>30</v>
      </c>
      <c r="CB775" s="133">
        <v>45940</v>
      </c>
      <c r="CC775" s="134"/>
      <c r="CD775" s="134"/>
      <c r="CE775" s="134" t="str">
        <f t="shared" si="468"/>
        <v/>
      </c>
      <c r="CF775" s="134" t="str">
        <f>IF(OR(CC775="",CD775=""),"",SUMIFS('تحميل المصنعيات'!$N:$N,'تحميل المصنعيات'!$F:$F,CD$2,'تحميل المصنعيات'!$D:$D,CB775))</f>
        <v/>
      </c>
      <c r="CG775" s="135" t="str">
        <f t="shared" si="453"/>
        <v/>
      </c>
      <c r="CH775" s="135" t="str">
        <f t="shared" si="454"/>
        <v/>
      </c>
      <c r="CI775" s="132" t="str">
        <f t="shared" si="441"/>
        <v/>
      </c>
      <c r="CK775" s="132" t="s">
        <v>30</v>
      </c>
      <c r="CL775" s="133">
        <v>45940</v>
      </c>
      <c r="CM775" s="134"/>
      <c r="CN775" s="134"/>
      <c r="CO775" s="134" t="str">
        <f t="shared" si="469"/>
        <v/>
      </c>
      <c r="CP775" s="134" t="str">
        <f>IF(OR(CM775="",CN775=""),"",SUMIFS('تحميل المصنعيات'!$N:$N,'تحميل المصنعيات'!$F:$F,CN$2,'تحميل المصنعيات'!$D:$D,CL775))</f>
        <v/>
      </c>
      <c r="CQ775" s="135" t="str">
        <f t="shared" si="455"/>
        <v/>
      </c>
      <c r="CR775" s="135" t="str">
        <f t="shared" si="456"/>
        <v/>
      </c>
      <c r="CS775" s="132" t="str">
        <f t="shared" si="442"/>
        <v/>
      </c>
    </row>
    <row r="776" spans="9:97" x14ac:dyDescent="0.25">
      <c r="I776" s="4" t="s">
        <v>8</v>
      </c>
      <c r="J776" s="5">
        <v>45941</v>
      </c>
      <c r="K776" s="6"/>
      <c r="L776" s="6"/>
      <c r="M776" s="6" t="str">
        <f t="shared" si="457"/>
        <v/>
      </c>
      <c r="N776" s="6" t="str">
        <f>IF(OR(K776="",L776=""),"",SUMIFS('تحميل المصنعيات'!$N:$N,'تحميل المصنعيات'!$F:$F,L$2,'تحميل المصنعيات'!$D:$D,J776))</f>
        <v/>
      </c>
      <c r="O776" s="55" t="str">
        <f t="shared" si="443"/>
        <v/>
      </c>
      <c r="P776" s="55" t="str">
        <f t="shared" ref="P776:P839" si="470">IF(O776="أداء جيد",$P$2-(M776-N776),"")</f>
        <v/>
      </c>
      <c r="Q776" s="129" t="str">
        <f t="shared" si="458"/>
        <v/>
      </c>
      <c r="S776" s="4" t="s">
        <v>8</v>
      </c>
      <c r="T776" s="5">
        <v>45941</v>
      </c>
      <c r="U776" s="6"/>
      <c r="V776" s="6"/>
      <c r="W776" s="6" t="str">
        <f t="shared" si="459"/>
        <v/>
      </c>
      <c r="X776" s="6" t="str">
        <f>IF(OR(U776="",V776=""),"",SUMIFS('تحميل المصنعيات'!$N:$N,'تحميل المصنعيات'!$F:$F,V$2,'تحميل المصنعيات'!$D:$D,T776))</f>
        <v/>
      </c>
      <c r="Y776" s="55" t="str">
        <f t="shared" si="444"/>
        <v/>
      </c>
      <c r="Z776" s="55" t="str">
        <f t="shared" si="445"/>
        <v/>
      </c>
      <c r="AA776" s="129" t="str">
        <f t="shared" si="435"/>
        <v/>
      </c>
      <c r="AC776" s="4" t="s">
        <v>8</v>
      </c>
      <c r="AD776" s="5">
        <v>45941</v>
      </c>
      <c r="AE776" s="6"/>
      <c r="AF776" s="6"/>
      <c r="AG776" s="6" t="str">
        <f t="shared" si="460"/>
        <v/>
      </c>
      <c r="AH776" s="6" t="str">
        <f>IF(OR(AE776="",AF776=""),"",SUMIFS('تحميل المصنعيات'!$N:$N,'تحميل المصنعيات'!$F:$F,AF$2,'تحميل المصنعيات'!$D:$D,AD776))</f>
        <v/>
      </c>
      <c r="AI776" s="55" t="str">
        <f t="shared" si="446"/>
        <v/>
      </c>
      <c r="AJ776" s="55" t="str">
        <f t="shared" si="461"/>
        <v/>
      </c>
      <c r="AK776" s="129" t="str">
        <f t="shared" si="436"/>
        <v/>
      </c>
      <c r="AM776" s="4" t="s">
        <v>8</v>
      </c>
      <c r="AN776" s="5">
        <v>45941</v>
      </c>
      <c r="AO776" s="6"/>
      <c r="AP776" s="6"/>
      <c r="AQ776" s="6" t="str">
        <f t="shared" si="462"/>
        <v/>
      </c>
      <c r="AR776" s="6" t="str">
        <f>IF(OR(AO776="",AP776=""),"",SUMIFS('تحميل المصنعيات'!$N:$N,'تحميل المصنعيات'!$F:$F,AP$2,'تحميل المصنعيات'!$D:$D,AN776))</f>
        <v/>
      </c>
      <c r="AS776" s="55" t="str">
        <f t="shared" si="447"/>
        <v/>
      </c>
      <c r="AT776" s="55" t="str">
        <f t="shared" si="448"/>
        <v/>
      </c>
      <c r="AU776" s="129" t="str">
        <f t="shared" si="437"/>
        <v/>
      </c>
      <c r="AW776" s="4" t="s">
        <v>8</v>
      </c>
      <c r="AX776" s="5">
        <v>45941</v>
      </c>
      <c r="AY776" s="6"/>
      <c r="AZ776" s="6"/>
      <c r="BA776" s="6" t="str">
        <f t="shared" si="463"/>
        <v/>
      </c>
      <c r="BB776" s="6" t="str">
        <f>IF(OR(AY776="",AZ776=""),"",SUMIFS('تحميل المصنعيات'!$N:$N,'تحميل المصنعيات'!$F:$F,AZ$2,'تحميل المصنعيات'!$D:$D,AX776))</f>
        <v/>
      </c>
      <c r="BC776" s="55" t="str">
        <f t="shared" si="449"/>
        <v/>
      </c>
      <c r="BD776" s="55" t="str">
        <f t="shared" si="464"/>
        <v/>
      </c>
      <c r="BE776" s="129" t="str">
        <f t="shared" si="438"/>
        <v/>
      </c>
      <c r="BG776" s="4" t="s">
        <v>8</v>
      </c>
      <c r="BH776" s="5">
        <v>45941</v>
      </c>
      <c r="BI776" s="6"/>
      <c r="BJ776" s="6"/>
      <c r="BK776" s="6" t="str">
        <f t="shared" si="465"/>
        <v/>
      </c>
      <c r="BL776" s="6" t="str">
        <f>IF(OR(BI776="",BJ776=""),"",SUMIFS('تحميل المصنعيات'!$N:$N,'تحميل المصنعيات'!$F:$F,BJ$2,'تحميل المصنعيات'!$D:$D,BH776))</f>
        <v/>
      </c>
      <c r="BM776" s="55" t="str">
        <f t="shared" si="450"/>
        <v/>
      </c>
      <c r="BN776" s="55" t="str">
        <f t="shared" si="451"/>
        <v/>
      </c>
      <c r="BO776" s="129" t="str">
        <f t="shared" si="439"/>
        <v/>
      </c>
      <c r="BQ776" s="4" t="s">
        <v>8</v>
      </c>
      <c r="BR776" s="5">
        <v>45941</v>
      </c>
      <c r="BS776" s="6"/>
      <c r="BT776" s="6"/>
      <c r="BU776" s="6" t="str">
        <f t="shared" si="466"/>
        <v/>
      </c>
      <c r="BV776" s="6" t="str">
        <f>IF(OR(BS776="",BT776=""),"",SUMIFS('تحميل المصنعيات'!$N:$N,'تحميل المصنعيات'!$F:$F,BT$2,'تحميل المصنعيات'!$D:$D,BR776))</f>
        <v/>
      </c>
      <c r="BW776" s="55" t="str">
        <f t="shared" si="452"/>
        <v/>
      </c>
      <c r="BX776" s="55" t="str">
        <f t="shared" si="467"/>
        <v/>
      </c>
      <c r="BY776" s="129" t="str">
        <f t="shared" si="440"/>
        <v/>
      </c>
      <c r="CA776" s="4" t="s">
        <v>8</v>
      </c>
      <c r="CB776" s="5">
        <v>45941</v>
      </c>
      <c r="CC776" s="6"/>
      <c r="CD776" s="6"/>
      <c r="CE776" s="6" t="str">
        <f t="shared" si="468"/>
        <v/>
      </c>
      <c r="CF776" s="6" t="str">
        <f>IF(OR(CC776="",CD776=""),"",SUMIFS('تحميل المصنعيات'!$N:$N,'تحميل المصنعيات'!$F:$F,CD$2,'تحميل المصنعيات'!$D:$D,CB776))</f>
        <v/>
      </c>
      <c r="CG776" s="55" t="str">
        <f t="shared" si="453"/>
        <v/>
      </c>
      <c r="CH776" s="55" t="str">
        <f t="shared" si="454"/>
        <v/>
      </c>
      <c r="CI776" s="129" t="str">
        <f t="shared" si="441"/>
        <v/>
      </c>
      <c r="CK776" s="4" t="s">
        <v>8</v>
      </c>
      <c r="CL776" s="5">
        <v>45941</v>
      </c>
      <c r="CM776" s="6"/>
      <c r="CN776" s="6"/>
      <c r="CO776" s="6" t="str">
        <f t="shared" si="469"/>
        <v/>
      </c>
      <c r="CP776" s="6" t="str">
        <f>IF(OR(CM776="",CN776=""),"",SUMIFS('تحميل المصنعيات'!$N:$N,'تحميل المصنعيات'!$F:$F,CN$2,'تحميل المصنعيات'!$D:$D,CL776))</f>
        <v/>
      </c>
      <c r="CQ776" s="55" t="str">
        <f t="shared" si="455"/>
        <v/>
      </c>
      <c r="CR776" s="55" t="str">
        <f t="shared" si="456"/>
        <v/>
      </c>
      <c r="CS776" s="129" t="str">
        <f t="shared" si="442"/>
        <v/>
      </c>
    </row>
    <row r="777" spans="9:97" x14ac:dyDescent="0.25">
      <c r="I777" s="4" t="s">
        <v>9</v>
      </c>
      <c r="J777" s="5">
        <v>45942</v>
      </c>
      <c r="K777" s="6"/>
      <c r="L777" s="6"/>
      <c r="M777" s="6" t="str">
        <f t="shared" si="457"/>
        <v/>
      </c>
      <c r="N777" s="6" t="str">
        <f>IF(OR(K777="",L777=""),"",SUMIFS('تحميل المصنعيات'!$N:$N,'تحميل المصنعيات'!$F:$F,L$2,'تحميل المصنعيات'!$D:$D,J777))</f>
        <v/>
      </c>
      <c r="O777" s="55" t="str">
        <f t="shared" si="443"/>
        <v/>
      </c>
      <c r="P777" s="55" t="str">
        <f t="shared" si="470"/>
        <v/>
      </c>
      <c r="Q777" s="129" t="str">
        <f t="shared" si="458"/>
        <v/>
      </c>
      <c r="S777" s="4" t="s">
        <v>9</v>
      </c>
      <c r="T777" s="5">
        <v>45942</v>
      </c>
      <c r="U777" s="6"/>
      <c r="V777" s="6"/>
      <c r="W777" s="6" t="str">
        <f t="shared" si="459"/>
        <v/>
      </c>
      <c r="X777" s="6" t="str">
        <f>IF(OR(U777="",V777=""),"",SUMIFS('تحميل المصنعيات'!$N:$N,'تحميل المصنعيات'!$F:$F,V$2,'تحميل المصنعيات'!$D:$D,T777))</f>
        <v/>
      </c>
      <c r="Y777" s="55" t="str">
        <f t="shared" si="444"/>
        <v/>
      </c>
      <c r="Z777" s="55" t="str">
        <f t="shared" si="445"/>
        <v/>
      </c>
      <c r="AA777" s="129" t="str">
        <f t="shared" si="435"/>
        <v/>
      </c>
      <c r="AC777" s="4" t="s">
        <v>9</v>
      </c>
      <c r="AD777" s="5">
        <v>45942</v>
      </c>
      <c r="AE777" s="6"/>
      <c r="AF777" s="6"/>
      <c r="AG777" s="6" t="str">
        <f t="shared" si="460"/>
        <v/>
      </c>
      <c r="AH777" s="6" t="str">
        <f>IF(OR(AE777="",AF777=""),"",SUMIFS('تحميل المصنعيات'!$N:$N,'تحميل المصنعيات'!$F:$F,AF$2,'تحميل المصنعيات'!$D:$D,AD777))</f>
        <v/>
      </c>
      <c r="AI777" s="55" t="str">
        <f t="shared" si="446"/>
        <v/>
      </c>
      <c r="AJ777" s="55" t="str">
        <f t="shared" si="461"/>
        <v/>
      </c>
      <c r="AK777" s="129" t="str">
        <f t="shared" si="436"/>
        <v/>
      </c>
      <c r="AM777" s="4" t="s">
        <v>9</v>
      </c>
      <c r="AN777" s="5">
        <v>45942</v>
      </c>
      <c r="AO777" s="6"/>
      <c r="AP777" s="6"/>
      <c r="AQ777" s="6" t="str">
        <f t="shared" si="462"/>
        <v/>
      </c>
      <c r="AR777" s="6" t="str">
        <f>IF(OR(AO777="",AP777=""),"",SUMIFS('تحميل المصنعيات'!$N:$N,'تحميل المصنعيات'!$F:$F,AP$2,'تحميل المصنعيات'!$D:$D,AN777))</f>
        <v/>
      </c>
      <c r="AS777" s="55" t="str">
        <f t="shared" si="447"/>
        <v/>
      </c>
      <c r="AT777" s="55" t="str">
        <f t="shared" si="448"/>
        <v/>
      </c>
      <c r="AU777" s="129" t="str">
        <f t="shared" si="437"/>
        <v/>
      </c>
      <c r="AW777" s="4" t="s">
        <v>9</v>
      </c>
      <c r="AX777" s="5">
        <v>45942</v>
      </c>
      <c r="AY777" s="6"/>
      <c r="AZ777" s="6"/>
      <c r="BA777" s="6" t="str">
        <f t="shared" si="463"/>
        <v/>
      </c>
      <c r="BB777" s="6" t="str">
        <f>IF(OR(AY777="",AZ777=""),"",SUMIFS('تحميل المصنعيات'!$N:$N,'تحميل المصنعيات'!$F:$F,AZ$2,'تحميل المصنعيات'!$D:$D,AX777))</f>
        <v/>
      </c>
      <c r="BC777" s="55" t="str">
        <f t="shared" si="449"/>
        <v/>
      </c>
      <c r="BD777" s="55" t="str">
        <f t="shared" si="464"/>
        <v/>
      </c>
      <c r="BE777" s="129" t="str">
        <f t="shared" si="438"/>
        <v/>
      </c>
      <c r="BG777" s="4" t="s">
        <v>9</v>
      </c>
      <c r="BH777" s="5">
        <v>45942</v>
      </c>
      <c r="BI777" s="6"/>
      <c r="BJ777" s="6"/>
      <c r="BK777" s="6" t="str">
        <f t="shared" si="465"/>
        <v/>
      </c>
      <c r="BL777" s="6" t="str">
        <f>IF(OR(BI777="",BJ777=""),"",SUMIFS('تحميل المصنعيات'!$N:$N,'تحميل المصنعيات'!$F:$F,BJ$2,'تحميل المصنعيات'!$D:$D,BH777))</f>
        <v/>
      </c>
      <c r="BM777" s="55" t="str">
        <f t="shared" si="450"/>
        <v/>
      </c>
      <c r="BN777" s="55" t="str">
        <f t="shared" si="451"/>
        <v/>
      </c>
      <c r="BO777" s="129" t="str">
        <f t="shared" si="439"/>
        <v/>
      </c>
      <c r="BQ777" s="4" t="s">
        <v>9</v>
      </c>
      <c r="BR777" s="5">
        <v>45942</v>
      </c>
      <c r="BS777" s="6"/>
      <c r="BT777" s="6"/>
      <c r="BU777" s="6" t="str">
        <f t="shared" si="466"/>
        <v/>
      </c>
      <c r="BV777" s="6" t="str">
        <f>IF(OR(BS777="",BT777=""),"",SUMIFS('تحميل المصنعيات'!$N:$N,'تحميل المصنعيات'!$F:$F,BT$2,'تحميل المصنعيات'!$D:$D,BR777))</f>
        <v/>
      </c>
      <c r="BW777" s="55" t="str">
        <f t="shared" si="452"/>
        <v/>
      </c>
      <c r="BX777" s="55" t="str">
        <f t="shared" si="467"/>
        <v/>
      </c>
      <c r="BY777" s="129" t="str">
        <f t="shared" si="440"/>
        <v/>
      </c>
      <c r="CA777" s="4" t="s">
        <v>9</v>
      </c>
      <c r="CB777" s="5">
        <v>45942</v>
      </c>
      <c r="CC777" s="6"/>
      <c r="CD777" s="6"/>
      <c r="CE777" s="6" t="str">
        <f t="shared" si="468"/>
        <v/>
      </c>
      <c r="CF777" s="6" t="str">
        <f>IF(OR(CC777="",CD777=""),"",SUMIFS('تحميل المصنعيات'!$N:$N,'تحميل المصنعيات'!$F:$F,CD$2,'تحميل المصنعيات'!$D:$D,CB777))</f>
        <v/>
      </c>
      <c r="CG777" s="55" t="str">
        <f t="shared" si="453"/>
        <v/>
      </c>
      <c r="CH777" s="55" t="str">
        <f t="shared" si="454"/>
        <v/>
      </c>
      <c r="CI777" s="129" t="str">
        <f t="shared" si="441"/>
        <v/>
      </c>
      <c r="CK777" s="4" t="s">
        <v>9</v>
      </c>
      <c r="CL777" s="5">
        <v>45942</v>
      </c>
      <c r="CM777" s="6"/>
      <c r="CN777" s="6"/>
      <c r="CO777" s="6" t="str">
        <f t="shared" si="469"/>
        <v/>
      </c>
      <c r="CP777" s="6" t="str">
        <f>IF(OR(CM777="",CN777=""),"",SUMIFS('تحميل المصنعيات'!$N:$N,'تحميل المصنعيات'!$F:$F,CN$2,'تحميل المصنعيات'!$D:$D,CL777))</f>
        <v/>
      </c>
      <c r="CQ777" s="55" t="str">
        <f t="shared" si="455"/>
        <v/>
      </c>
      <c r="CR777" s="55" t="str">
        <f t="shared" si="456"/>
        <v/>
      </c>
      <c r="CS777" s="129" t="str">
        <f t="shared" si="442"/>
        <v/>
      </c>
    </row>
    <row r="778" spans="9:97" x14ac:dyDescent="0.25">
      <c r="I778" s="4" t="s">
        <v>10</v>
      </c>
      <c r="J778" s="5">
        <v>45943</v>
      </c>
      <c r="K778" s="6"/>
      <c r="L778" s="6"/>
      <c r="M778" s="6" t="str">
        <f t="shared" si="457"/>
        <v/>
      </c>
      <c r="N778" s="6" t="str">
        <f>IF(OR(K778="",L778=""),"",SUMIFS('تحميل المصنعيات'!$N:$N,'تحميل المصنعيات'!$F:$F,L$2,'تحميل المصنعيات'!$D:$D,J778))</f>
        <v/>
      </c>
      <c r="O778" s="55" t="str">
        <f t="shared" si="443"/>
        <v/>
      </c>
      <c r="P778" s="55" t="str">
        <f t="shared" si="470"/>
        <v/>
      </c>
      <c r="Q778" s="129" t="str">
        <f t="shared" si="458"/>
        <v/>
      </c>
      <c r="S778" s="4" t="s">
        <v>10</v>
      </c>
      <c r="T778" s="5">
        <v>45943</v>
      </c>
      <c r="U778" s="6"/>
      <c r="V778" s="6"/>
      <c r="W778" s="6" t="str">
        <f t="shared" si="459"/>
        <v/>
      </c>
      <c r="X778" s="6" t="str">
        <f>IF(OR(U778="",V778=""),"",SUMIFS('تحميل المصنعيات'!$N:$N,'تحميل المصنعيات'!$F:$F,V$2,'تحميل المصنعيات'!$D:$D,T778))</f>
        <v/>
      </c>
      <c r="Y778" s="55" t="str">
        <f t="shared" si="444"/>
        <v/>
      </c>
      <c r="Z778" s="55" t="str">
        <f t="shared" si="445"/>
        <v/>
      </c>
      <c r="AA778" s="129" t="str">
        <f t="shared" si="435"/>
        <v/>
      </c>
      <c r="AC778" s="4" t="s">
        <v>10</v>
      </c>
      <c r="AD778" s="5">
        <v>45943</v>
      </c>
      <c r="AE778" s="6"/>
      <c r="AF778" s="6"/>
      <c r="AG778" s="6" t="str">
        <f t="shared" si="460"/>
        <v/>
      </c>
      <c r="AH778" s="6" t="str">
        <f>IF(OR(AE778="",AF778=""),"",SUMIFS('تحميل المصنعيات'!$N:$N,'تحميل المصنعيات'!$F:$F,AF$2,'تحميل المصنعيات'!$D:$D,AD778))</f>
        <v/>
      </c>
      <c r="AI778" s="55" t="str">
        <f t="shared" si="446"/>
        <v/>
      </c>
      <c r="AJ778" s="55" t="str">
        <f t="shared" si="461"/>
        <v/>
      </c>
      <c r="AK778" s="129" t="str">
        <f t="shared" si="436"/>
        <v/>
      </c>
      <c r="AM778" s="4" t="s">
        <v>10</v>
      </c>
      <c r="AN778" s="5">
        <v>45943</v>
      </c>
      <c r="AO778" s="6"/>
      <c r="AP778" s="6"/>
      <c r="AQ778" s="6" t="str">
        <f t="shared" si="462"/>
        <v/>
      </c>
      <c r="AR778" s="6" t="str">
        <f>IF(OR(AO778="",AP778=""),"",SUMIFS('تحميل المصنعيات'!$N:$N,'تحميل المصنعيات'!$F:$F,AP$2,'تحميل المصنعيات'!$D:$D,AN778))</f>
        <v/>
      </c>
      <c r="AS778" s="55" t="str">
        <f t="shared" si="447"/>
        <v/>
      </c>
      <c r="AT778" s="55" t="str">
        <f t="shared" si="448"/>
        <v/>
      </c>
      <c r="AU778" s="129" t="str">
        <f t="shared" si="437"/>
        <v/>
      </c>
      <c r="AW778" s="4" t="s">
        <v>10</v>
      </c>
      <c r="AX778" s="5">
        <v>45943</v>
      </c>
      <c r="AY778" s="6"/>
      <c r="AZ778" s="6"/>
      <c r="BA778" s="6" t="str">
        <f t="shared" si="463"/>
        <v/>
      </c>
      <c r="BB778" s="6" t="str">
        <f>IF(OR(AY778="",AZ778=""),"",SUMIFS('تحميل المصنعيات'!$N:$N,'تحميل المصنعيات'!$F:$F,AZ$2,'تحميل المصنعيات'!$D:$D,AX778))</f>
        <v/>
      </c>
      <c r="BC778" s="55" t="str">
        <f t="shared" si="449"/>
        <v/>
      </c>
      <c r="BD778" s="55" t="str">
        <f t="shared" si="464"/>
        <v/>
      </c>
      <c r="BE778" s="129" t="str">
        <f t="shared" si="438"/>
        <v/>
      </c>
      <c r="BG778" s="4" t="s">
        <v>10</v>
      </c>
      <c r="BH778" s="5">
        <v>45943</v>
      </c>
      <c r="BI778" s="6"/>
      <c r="BJ778" s="6"/>
      <c r="BK778" s="6" t="str">
        <f t="shared" si="465"/>
        <v/>
      </c>
      <c r="BL778" s="6" t="str">
        <f>IF(OR(BI778="",BJ778=""),"",SUMIFS('تحميل المصنعيات'!$N:$N,'تحميل المصنعيات'!$F:$F,BJ$2,'تحميل المصنعيات'!$D:$D,BH778))</f>
        <v/>
      </c>
      <c r="BM778" s="55" t="str">
        <f t="shared" si="450"/>
        <v/>
      </c>
      <c r="BN778" s="55" t="str">
        <f t="shared" si="451"/>
        <v/>
      </c>
      <c r="BO778" s="129" t="str">
        <f t="shared" si="439"/>
        <v/>
      </c>
      <c r="BQ778" s="4" t="s">
        <v>10</v>
      </c>
      <c r="BR778" s="5">
        <v>45943</v>
      </c>
      <c r="BS778" s="6"/>
      <c r="BT778" s="6"/>
      <c r="BU778" s="6" t="str">
        <f t="shared" si="466"/>
        <v/>
      </c>
      <c r="BV778" s="6" t="str">
        <f>IF(OR(BS778="",BT778=""),"",SUMIFS('تحميل المصنعيات'!$N:$N,'تحميل المصنعيات'!$F:$F,BT$2,'تحميل المصنعيات'!$D:$D,BR778))</f>
        <v/>
      </c>
      <c r="BW778" s="55" t="str">
        <f t="shared" si="452"/>
        <v/>
      </c>
      <c r="BX778" s="55" t="str">
        <f t="shared" si="467"/>
        <v/>
      </c>
      <c r="BY778" s="129" t="str">
        <f t="shared" si="440"/>
        <v/>
      </c>
      <c r="CA778" s="4" t="s">
        <v>10</v>
      </c>
      <c r="CB778" s="5">
        <v>45943</v>
      </c>
      <c r="CC778" s="6"/>
      <c r="CD778" s="6"/>
      <c r="CE778" s="6" t="str">
        <f t="shared" si="468"/>
        <v/>
      </c>
      <c r="CF778" s="6" t="str">
        <f>IF(OR(CC778="",CD778=""),"",SUMIFS('تحميل المصنعيات'!$N:$N,'تحميل المصنعيات'!$F:$F,CD$2,'تحميل المصنعيات'!$D:$D,CB778))</f>
        <v/>
      </c>
      <c r="CG778" s="55" t="str">
        <f t="shared" si="453"/>
        <v/>
      </c>
      <c r="CH778" s="55" t="str">
        <f t="shared" si="454"/>
        <v/>
      </c>
      <c r="CI778" s="129" t="str">
        <f t="shared" si="441"/>
        <v/>
      </c>
      <c r="CK778" s="4" t="s">
        <v>10</v>
      </c>
      <c r="CL778" s="5">
        <v>45943</v>
      </c>
      <c r="CM778" s="6"/>
      <c r="CN778" s="6"/>
      <c r="CO778" s="6" t="str">
        <f t="shared" si="469"/>
        <v/>
      </c>
      <c r="CP778" s="6" t="str">
        <f>IF(OR(CM778="",CN778=""),"",SUMIFS('تحميل المصنعيات'!$N:$N,'تحميل المصنعيات'!$F:$F,CN$2,'تحميل المصنعيات'!$D:$D,CL778))</f>
        <v/>
      </c>
      <c r="CQ778" s="55" t="str">
        <f t="shared" si="455"/>
        <v/>
      </c>
      <c r="CR778" s="55" t="str">
        <f t="shared" si="456"/>
        <v/>
      </c>
      <c r="CS778" s="129" t="str">
        <f t="shared" si="442"/>
        <v/>
      </c>
    </row>
    <row r="779" spans="9:97" x14ac:dyDescent="0.25">
      <c r="I779" s="4" t="s">
        <v>11</v>
      </c>
      <c r="J779" s="5">
        <v>45944</v>
      </c>
      <c r="K779" s="6"/>
      <c r="L779" s="6"/>
      <c r="M779" s="6" t="str">
        <f t="shared" si="457"/>
        <v/>
      </c>
      <c r="N779" s="6" t="str">
        <f>IF(OR(K779="",L779=""),"",SUMIFS('تحميل المصنعيات'!$N:$N,'تحميل المصنعيات'!$F:$F,L$2,'تحميل المصنعيات'!$D:$D,J779))</f>
        <v/>
      </c>
      <c r="O779" s="55" t="str">
        <f t="shared" si="443"/>
        <v/>
      </c>
      <c r="P779" s="55" t="str">
        <f t="shared" si="470"/>
        <v/>
      </c>
      <c r="Q779" s="129" t="str">
        <f t="shared" si="458"/>
        <v/>
      </c>
      <c r="S779" s="4" t="s">
        <v>11</v>
      </c>
      <c r="T779" s="5">
        <v>45944</v>
      </c>
      <c r="U779" s="6"/>
      <c r="V779" s="6"/>
      <c r="W779" s="6" t="str">
        <f t="shared" si="459"/>
        <v/>
      </c>
      <c r="X779" s="6" t="str">
        <f>IF(OR(U779="",V779=""),"",SUMIFS('تحميل المصنعيات'!$N:$N,'تحميل المصنعيات'!$F:$F,V$2,'تحميل المصنعيات'!$D:$D,T779))</f>
        <v/>
      </c>
      <c r="Y779" s="55" t="str">
        <f t="shared" si="444"/>
        <v/>
      </c>
      <c r="Z779" s="55" t="str">
        <f t="shared" si="445"/>
        <v/>
      </c>
      <c r="AA779" s="129" t="str">
        <f t="shared" si="435"/>
        <v/>
      </c>
      <c r="AC779" s="4" t="s">
        <v>11</v>
      </c>
      <c r="AD779" s="5">
        <v>45944</v>
      </c>
      <c r="AE779" s="6"/>
      <c r="AF779" s="6"/>
      <c r="AG779" s="6" t="str">
        <f t="shared" si="460"/>
        <v/>
      </c>
      <c r="AH779" s="6" t="str">
        <f>IF(OR(AE779="",AF779=""),"",SUMIFS('تحميل المصنعيات'!$N:$N,'تحميل المصنعيات'!$F:$F,AF$2,'تحميل المصنعيات'!$D:$D,AD779))</f>
        <v/>
      </c>
      <c r="AI779" s="55" t="str">
        <f t="shared" si="446"/>
        <v/>
      </c>
      <c r="AJ779" s="55" t="str">
        <f t="shared" si="461"/>
        <v/>
      </c>
      <c r="AK779" s="129" t="str">
        <f t="shared" si="436"/>
        <v/>
      </c>
      <c r="AM779" s="4" t="s">
        <v>11</v>
      </c>
      <c r="AN779" s="5">
        <v>45944</v>
      </c>
      <c r="AO779" s="6"/>
      <c r="AP779" s="6"/>
      <c r="AQ779" s="6" t="str">
        <f t="shared" si="462"/>
        <v/>
      </c>
      <c r="AR779" s="6" t="str">
        <f>IF(OR(AO779="",AP779=""),"",SUMIFS('تحميل المصنعيات'!$N:$N,'تحميل المصنعيات'!$F:$F,AP$2,'تحميل المصنعيات'!$D:$D,AN779))</f>
        <v/>
      </c>
      <c r="AS779" s="55" t="str">
        <f t="shared" si="447"/>
        <v/>
      </c>
      <c r="AT779" s="55" t="str">
        <f t="shared" si="448"/>
        <v/>
      </c>
      <c r="AU779" s="129" t="str">
        <f t="shared" si="437"/>
        <v/>
      </c>
      <c r="AW779" s="4" t="s">
        <v>11</v>
      </c>
      <c r="AX779" s="5">
        <v>45944</v>
      </c>
      <c r="AY779" s="6"/>
      <c r="AZ779" s="6"/>
      <c r="BA779" s="6" t="str">
        <f t="shared" si="463"/>
        <v/>
      </c>
      <c r="BB779" s="6" t="str">
        <f>IF(OR(AY779="",AZ779=""),"",SUMIFS('تحميل المصنعيات'!$N:$N,'تحميل المصنعيات'!$F:$F,AZ$2,'تحميل المصنعيات'!$D:$D,AX779))</f>
        <v/>
      </c>
      <c r="BC779" s="55" t="str">
        <f t="shared" si="449"/>
        <v/>
      </c>
      <c r="BD779" s="55" t="str">
        <f t="shared" si="464"/>
        <v/>
      </c>
      <c r="BE779" s="129" t="str">
        <f t="shared" si="438"/>
        <v/>
      </c>
      <c r="BG779" s="4" t="s">
        <v>11</v>
      </c>
      <c r="BH779" s="5">
        <v>45944</v>
      </c>
      <c r="BI779" s="6"/>
      <c r="BJ779" s="6"/>
      <c r="BK779" s="6" t="str">
        <f t="shared" si="465"/>
        <v/>
      </c>
      <c r="BL779" s="6" t="str">
        <f>IF(OR(BI779="",BJ779=""),"",SUMIFS('تحميل المصنعيات'!$N:$N,'تحميل المصنعيات'!$F:$F,BJ$2,'تحميل المصنعيات'!$D:$D,BH779))</f>
        <v/>
      </c>
      <c r="BM779" s="55" t="str">
        <f t="shared" si="450"/>
        <v/>
      </c>
      <c r="BN779" s="55" t="str">
        <f t="shared" si="451"/>
        <v/>
      </c>
      <c r="BO779" s="129" t="str">
        <f t="shared" si="439"/>
        <v/>
      </c>
      <c r="BQ779" s="4" t="s">
        <v>11</v>
      </c>
      <c r="BR779" s="5">
        <v>45944</v>
      </c>
      <c r="BS779" s="6"/>
      <c r="BT779" s="6"/>
      <c r="BU779" s="6" t="str">
        <f t="shared" si="466"/>
        <v/>
      </c>
      <c r="BV779" s="6" t="str">
        <f>IF(OR(BS779="",BT779=""),"",SUMIFS('تحميل المصنعيات'!$N:$N,'تحميل المصنعيات'!$F:$F,BT$2,'تحميل المصنعيات'!$D:$D,BR779))</f>
        <v/>
      </c>
      <c r="BW779" s="55" t="str">
        <f t="shared" si="452"/>
        <v/>
      </c>
      <c r="BX779" s="55" t="str">
        <f t="shared" si="467"/>
        <v/>
      </c>
      <c r="BY779" s="129" t="str">
        <f t="shared" si="440"/>
        <v/>
      </c>
      <c r="CA779" s="4" t="s">
        <v>11</v>
      </c>
      <c r="CB779" s="5">
        <v>45944</v>
      </c>
      <c r="CC779" s="6"/>
      <c r="CD779" s="6"/>
      <c r="CE779" s="6" t="str">
        <f t="shared" si="468"/>
        <v/>
      </c>
      <c r="CF779" s="6" t="str">
        <f>IF(OR(CC779="",CD779=""),"",SUMIFS('تحميل المصنعيات'!$N:$N,'تحميل المصنعيات'!$F:$F,CD$2,'تحميل المصنعيات'!$D:$D,CB779))</f>
        <v/>
      </c>
      <c r="CG779" s="55" t="str">
        <f t="shared" si="453"/>
        <v/>
      </c>
      <c r="CH779" s="55" t="str">
        <f t="shared" si="454"/>
        <v/>
      </c>
      <c r="CI779" s="129" t="str">
        <f t="shared" si="441"/>
        <v/>
      </c>
      <c r="CK779" s="4" t="s">
        <v>11</v>
      </c>
      <c r="CL779" s="5">
        <v>45944</v>
      </c>
      <c r="CM779" s="6"/>
      <c r="CN779" s="6"/>
      <c r="CO779" s="6" t="str">
        <f t="shared" si="469"/>
        <v/>
      </c>
      <c r="CP779" s="6" t="str">
        <f>IF(OR(CM779="",CN779=""),"",SUMIFS('تحميل المصنعيات'!$N:$N,'تحميل المصنعيات'!$F:$F,CN$2,'تحميل المصنعيات'!$D:$D,CL779))</f>
        <v/>
      </c>
      <c r="CQ779" s="55" t="str">
        <f t="shared" si="455"/>
        <v/>
      </c>
      <c r="CR779" s="55" t="str">
        <f t="shared" si="456"/>
        <v/>
      </c>
      <c r="CS779" s="129" t="str">
        <f t="shared" si="442"/>
        <v/>
      </c>
    </row>
    <row r="780" spans="9:97" x14ac:dyDescent="0.25">
      <c r="I780" s="4" t="s">
        <v>12</v>
      </c>
      <c r="J780" s="5">
        <v>45945</v>
      </c>
      <c r="K780" s="6"/>
      <c r="L780" s="6"/>
      <c r="M780" s="6" t="str">
        <f t="shared" si="457"/>
        <v/>
      </c>
      <c r="N780" s="6" t="str">
        <f>IF(OR(K780="",L780=""),"",SUMIFS('تحميل المصنعيات'!$N:$N,'تحميل المصنعيات'!$F:$F,L$2,'تحميل المصنعيات'!$D:$D,J780))</f>
        <v/>
      </c>
      <c r="O780" s="55" t="str">
        <f t="shared" si="443"/>
        <v/>
      </c>
      <c r="P780" s="55" t="str">
        <f t="shared" si="470"/>
        <v/>
      </c>
      <c r="Q780" s="129" t="str">
        <f t="shared" si="458"/>
        <v/>
      </c>
      <c r="S780" s="4" t="s">
        <v>12</v>
      </c>
      <c r="T780" s="5">
        <v>45945</v>
      </c>
      <c r="U780" s="6"/>
      <c r="V780" s="6"/>
      <c r="W780" s="6" t="str">
        <f t="shared" si="459"/>
        <v/>
      </c>
      <c r="X780" s="6" t="str">
        <f>IF(OR(U780="",V780=""),"",SUMIFS('تحميل المصنعيات'!$N:$N,'تحميل المصنعيات'!$F:$F,V$2,'تحميل المصنعيات'!$D:$D,T780))</f>
        <v/>
      </c>
      <c r="Y780" s="55" t="str">
        <f t="shared" si="444"/>
        <v/>
      </c>
      <c r="Z780" s="55" t="str">
        <f t="shared" si="445"/>
        <v/>
      </c>
      <c r="AA780" s="129" t="str">
        <f t="shared" si="435"/>
        <v/>
      </c>
      <c r="AC780" s="4" t="s">
        <v>12</v>
      </c>
      <c r="AD780" s="5">
        <v>45945</v>
      </c>
      <c r="AE780" s="6"/>
      <c r="AF780" s="6"/>
      <c r="AG780" s="6" t="str">
        <f t="shared" si="460"/>
        <v/>
      </c>
      <c r="AH780" s="6" t="str">
        <f>IF(OR(AE780="",AF780=""),"",SUMIFS('تحميل المصنعيات'!$N:$N,'تحميل المصنعيات'!$F:$F,AF$2,'تحميل المصنعيات'!$D:$D,AD780))</f>
        <v/>
      </c>
      <c r="AI780" s="55" t="str">
        <f t="shared" si="446"/>
        <v/>
      </c>
      <c r="AJ780" s="55" t="str">
        <f t="shared" si="461"/>
        <v/>
      </c>
      <c r="AK780" s="129" t="str">
        <f t="shared" si="436"/>
        <v/>
      </c>
      <c r="AM780" s="4" t="s">
        <v>12</v>
      </c>
      <c r="AN780" s="5">
        <v>45945</v>
      </c>
      <c r="AO780" s="6"/>
      <c r="AP780" s="6"/>
      <c r="AQ780" s="6" t="str">
        <f t="shared" si="462"/>
        <v/>
      </c>
      <c r="AR780" s="6" t="str">
        <f>IF(OR(AO780="",AP780=""),"",SUMIFS('تحميل المصنعيات'!$N:$N,'تحميل المصنعيات'!$F:$F,AP$2,'تحميل المصنعيات'!$D:$D,AN780))</f>
        <v/>
      </c>
      <c r="AS780" s="55" t="str">
        <f t="shared" si="447"/>
        <v/>
      </c>
      <c r="AT780" s="55" t="str">
        <f t="shared" si="448"/>
        <v/>
      </c>
      <c r="AU780" s="129" t="str">
        <f t="shared" si="437"/>
        <v/>
      </c>
      <c r="AW780" s="4" t="s">
        <v>12</v>
      </c>
      <c r="AX780" s="5">
        <v>45945</v>
      </c>
      <c r="AY780" s="6"/>
      <c r="AZ780" s="6"/>
      <c r="BA780" s="6" t="str">
        <f t="shared" si="463"/>
        <v/>
      </c>
      <c r="BB780" s="6" t="str">
        <f>IF(OR(AY780="",AZ780=""),"",SUMIFS('تحميل المصنعيات'!$N:$N,'تحميل المصنعيات'!$F:$F,AZ$2,'تحميل المصنعيات'!$D:$D,AX780))</f>
        <v/>
      </c>
      <c r="BC780" s="55" t="str">
        <f t="shared" si="449"/>
        <v/>
      </c>
      <c r="BD780" s="55" t="str">
        <f t="shared" si="464"/>
        <v/>
      </c>
      <c r="BE780" s="129" t="str">
        <f t="shared" si="438"/>
        <v/>
      </c>
      <c r="BG780" s="4" t="s">
        <v>12</v>
      </c>
      <c r="BH780" s="5">
        <v>45945</v>
      </c>
      <c r="BI780" s="6"/>
      <c r="BJ780" s="6"/>
      <c r="BK780" s="6" t="str">
        <f t="shared" si="465"/>
        <v/>
      </c>
      <c r="BL780" s="6" t="str">
        <f>IF(OR(BI780="",BJ780=""),"",SUMIFS('تحميل المصنعيات'!$N:$N,'تحميل المصنعيات'!$F:$F,BJ$2,'تحميل المصنعيات'!$D:$D,BH780))</f>
        <v/>
      </c>
      <c r="BM780" s="55" t="str">
        <f t="shared" si="450"/>
        <v/>
      </c>
      <c r="BN780" s="55" t="str">
        <f t="shared" si="451"/>
        <v/>
      </c>
      <c r="BO780" s="129" t="str">
        <f t="shared" si="439"/>
        <v/>
      </c>
      <c r="BQ780" s="4" t="s">
        <v>12</v>
      </c>
      <c r="BR780" s="5">
        <v>45945</v>
      </c>
      <c r="BS780" s="6"/>
      <c r="BT780" s="6"/>
      <c r="BU780" s="6" t="str">
        <f t="shared" si="466"/>
        <v/>
      </c>
      <c r="BV780" s="6" t="str">
        <f>IF(OR(BS780="",BT780=""),"",SUMIFS('تحميل المصنعيات'!$N:$N,'تحميل المصنعيات'!$F:$F,BT$2,'تحميل المصنعيات'!$D:$D,BR780))</f>
        <v/>
      </c>
      <c r="BW780" s="55" t="str">
        <f t="shared" si="452"/>
        <v/>
      </c>
      <c r="BX780" s="55" t="str">
        <f t="shared" si="467"/>
        <v/>
      </c>
      <c r="BY780" s="129" t="str">
        <f t="shared" si="440"/>
        <v/>
      </c>
      <c r="CA780" s="4" t="s">
        <v>12</v>
      </c>
      <c r="CB780" s="5">
        <v>45945</v>
      </c>
      <c r="CC780" s="6"/>
      <c r="CD780" s="6"/>
      <c r="CE780" s="6" t="str">
        <f t="shared" si="468"/>
        <v/>
      </c>
      <c r="CF780" s="6" t="str">
        <f>IF(OR(CC780="",CD780=""),"",SUMIFS('تحميل المصنعيات'!$N:$N,'تحميل المصنعيات'!$F:$F,CD$2,'تحميل المصنعيات'!$D:$D,CB780))</f>
        <v/>
      </c>
      <c r="CG780" s="55" t="str">
        <f t="shared" si="453"/>
        <v/>
      </c>
      <c r="CH780" s="55" t="str">
        <f t="shared" si="454"/>
        <v/>
      </c>
      <c r="CI780" s="129" t="str">
        <f t="shared" si="441"/>
        <v/>
      </c>
      <c r="CK780" s="4" t="s">
        <v>12</v>
      </c>
      <c r="CL780" s="5">
        <v>45945</v>
      </c>
      <c r="CM780" s="6"/>
      <c r="CN780" s="6"/>
      <c r="CO780" s="6" t="str">
        <f t="shared" si="469"/>
        <v/>
      </c>
      <c r="CP780" s="6" t="str">
        <f>IF(OR(CM780="",CN780=""),"",SUMIFS('تحميل المصنعيات'!$N:$N,'تحميل المصنعيات'!$F:$F,CN$2,'تحميل المصنعيات'!$D:$D,CL780))</f>
        <v/>
      </c>
      <c r="CQ780" s="55" t="str">
        <f t="shared" si="455"/>
        <v/>
      </c>
      <c r="CR780" s="55" t="str">
        <f t="shared" si="456"/>
        <v/>
      </c>
      <c r="CS780" s="129" t="str">
        <f t="shared" si="442"/>
        <v/>
      </c>
    </row>
    <row r="781" spans="9:97" x14ac:dyDescent="0.25">
      <c r="I781" s="4" t="s">
        <v>13</v>
      </c>
      <c r="J781" s="5">
        <v>45946</v>
      </c>
      <c r="K781" s="6"/>
      <c r="L781" s="6"/>
      <c r="M781" s="6" t="str">
        <f t="shared" si="457"/>
        <v/>
      </c>
      <c r="N781" s="6" t="str">
        <f>IF(OR(K781="",L781=""),"",SUMIFS('تحميل المصنعيات'!$N:$N,'تحميل المصنعيات'!$F:$F,L$2,'تحميل المصنعيات'!$D:$D,J781))</f>
        <v/>
      </c>
      <c r="O781" s="55" t="str">
        <f t="shared" si="443"/>
        <v/>
      </c>
      <c r="P781" s="55" t="str">
        <f t="shared" si="470"/>
        <v/>
      </c>
      <c r="Q781" s="129" t="str">
        <f t="shared" si="458"/>
        <v/>
      </c>
      <c r="S781" s="4" t="s">
        <v>13</v>
      </c>
      <c r="T781" s="5">
        <v>45946</v>
      </c>
      <c r="U781" s="6"/>
      <c r="V781" s="6"/>
      <c r="W781" s="6" t="str">
        <f t="shared" si="459"/>
        <v/>
      </c>
      <c r="X781" s="6" t="str">
        <f>IF(OR(U781="",V781=""),"",SUMIFS('تحميل المصنعيات'!$N:$N,'تحميل المصنعيات'!$F:$F,V$2,'تحميل المصنعيات'!$D:$D,T781))</f>
        <v/>
      </c>
      <c r="Y781" s="55" t="str">
        <f t="shared" si="444"/>
        <v/>
      </c>
      <c r="Z781" s="55" t="str">
        <f t="shared" si="445"/>
        <v/>
      </c>
      <c r="AA781" s="129" t="str">
        <f t="shared" si="435"/>
        <v/>
      </c>
      <c r="AC781" s="4" t="s">
        <v>13</v>
      </c>
      <c r="AD781" s="5">
        <v>45946</v>
      </c>
      <c r="AE781" s="6"/>
      <c r="AF781" s="6"/>
      <c r="AG781" s="6" t="str">
        <f t="shared" si="460"/>
        <v/>
      </c>
      <c r="AH781" s="6" t="str">
        <f>IF(OR(AE781="",AF781=""),"",SUMIFS('تحميل المصنعيات'!$N:$N,'تحميل المصنعيات'!$F:$F,AF$2,'تحميل المصنعيات'!$D:$D,AD781))</f>
        <v/>
      </c>
      <c r="AI781" s="55" t="str">
        <f t="shared" si="446"/>
        <v/>
      </c>
      <c r="AJ781" s="55" t="str">
        <f t="shared" si="461"/>
        <v/>
      </c>
      <c r="AK781" s="129" t="str">
        <f t="shared" si="436"/>
        <v/>
      </c>
      <c r="AM781" s="4" t="s">
        <v>13</v>
      </c>
      <c r="AN781" s="5">
        <v>45946</v>
      </c>
      <c r="AO781" s="6"/>
      <c r="AP781" s="6"/>
      <c r="AQ781" s="6" t="str">
        <f t="shared" si="462"/>
        <v/>
      </c>
      <c r="AR781" s="6" t="str">
        <f>IF(OR(AO781="",AP781=""),"",SUMIFS('تحميل المصنعيات'!$N:$N,'تحميل المصنعيات'!$F:$F,AP$2,'تحميل المصنعيات'!$D:$D,AN781))</f>
        <v/>
      </c>
      <c r="AS781" s="55" t="str">
        <f t="shared" si="447"/>
        <v/>
      </c>
      <c r="AT781" s="55" t="str">
        <f t="shared" si="448"/>
        <v/>
      </c>
      <c r="AU781" s="129" t="str">
        <f t="shared" si="437"/>
        <v/>
      </c>
      <c r="AW781" s="4" t="s">
        <v>13</v>
      </c>
      <c r="AX781" s="5">
        <v>45946</v>
      </c>
      <c r="AY781" s="6"/>
      <c r="AZ781" s="6"/>
      <c r="BA781" s="6" t="str">
        <f t="shared" si="463"/>
        <v/>
      </c>
      <c r="BB781" s="6" t="str">
        <f>IF(OR(AY781="",AZ781=""),"",SUMIFS('تحميل المصنعيات'!$N:$N,'تحميل المصنعيات'!$F:$F,AZ$2,'تحميل المصنعيات'!$D:$D,AX781))</f>
        <v/>
      </c>
      <c r="BC781" s="55" t="str">
        <f t="shared" si="449"/>
        <v/>
      </c>
      <c r="BD781" s="55" t="str">
        <f t="shared" si="464"/>
        <v/>
      </c>
      <c r="BE781" s="129" t="str">
        <f t="shared" si="438"/>
        <v/>
      </c>
      <c r="BG781" s="4" t="s">
        <v>13</v>
      </c>
      <c r="BH781" s="5">
        <v>45946</v>
      </c>
      <c r="BI781" s="6"/>
      <c r="BJ781" s="6"/>
      <c r="BK781" s="6" t="str">
        <f t="shared" si="465"/>
        <v/>
      </c>
      <c r="BL781" s="6" t="str">
        <f>IF(OR(BI781="",BJ781=""),"",SUMIFS('تحميل المصنعيات'!$N:$N,'تحميل المصنعيات'!$F:$F,BJ$2,'تحميل المصنعيات'!$D:$D,BH781))</f>
        <v/>
      </c>
      <c r="BM781" s="55" t="str">
        <f t="shared" si="450"/>
        <v/>
      </c>
      <c r="BN781" s="55" t="str">
        <f t="shared" si="451"/>
        <v/>
      </c>
      <c r="BO781" s="129" t="str">
        <f t="shared" si="439"/>
        <v/>
      </c>
      <c r="BQ781" s="4" t="s">
        <v>13</v>
      </c>
      <c r="BR781" s="5">
        <v>45946</v>
      </c>
      <c r="BS781" s="6"/>
      <c r="BT781" s="6"/>
      <c r="BU781" s="6" t="str">
        <f t="shared" si="466"/>
        <v/>
      </c>
      <c r="BV781" s="6" t="str">
        <f>IF(OR(BS781="",BT781=""),"",SUMIFS('تحميل المصنعيات'!$N:$N,'تحميل المصنعيات'!$F:$F,BT$2,'تحميل المصنعيات'!$D:$D,BR781))</f>
        <v/>
      </c>
      <c r="BW781" s="55" t="str">
        <f t="shared" si="452"/>
        <v/>
      </c>
      <c r="BX781" s="55" t="str">
        <f t="shared" si="467"/>
        <v/>
      </c>
      <c r="BY781" s="129" t="str">
        <f t="shared" si="440"/>
        <v/>
      </c>
      <c r="CA781" s="4" t="s">
        <v>13</v>
      </c>
      <c r="CB781" s="5">
        <v>45946</v>
      </c>
      <c r="CC781" s="6"/>
      <c r="CD781" s="6"/>
      <c r="CE781" s="6" t="str">
        <f t="shared" si="468"/>
        <v/>
      </c>
      <c r="CF781" s="6" t="str">
        <f>IF(OR(CC781="",CD781=""),"",SUMIFS('تحميل المصنعيات'!$N:$N,'تحميل المصنعيات'!$F:$F,CD$2,'تحميل المصنعيات'!$D:$D,CB781))</f>
        <v/>
      </c>
      <c r="CG781" s="55" t="str">
        <f t="shared" si="453"/>
        <v/>
      </c>
      <c r="CH781" s="55" t="str">
        <f t="shared" si="454"/>
        <v/>
      </c>
      <c r="CI781" s="129" t="str">
        <f t="shared" si="441"/>
        <v/>
      </c>
      <c r="CK781" s="4" t="s">
        <v>13</v>
      </c>
      <c r="CL781" s="5">
        <v>45946</v>
      </c>
      <c r="CM781" s="6"/>
      <c r="CN781" s="6"/>
      <c r="CO781" s="6" t="str">
        <f t="shared" si="469"/>
        <v/>
      </c>
      <c r="CP781" s="6" t="str">
        <f>IF(OR(CM781="",CN781=""),"",SUMIFS('تحميل المصنعيات'!$N:$N,'تحميل المصنعيات'!$F:$F,CN$2,'تحميل المصنعيات'!$D:$D,CL781))</f>
        <v/>
      </c>
      <c r="CQ781" s="55" t="str">
        <f t="shared" si="455"/>
        <v/>
      </c>
      <c r="CR781" s="55" t="str">
        <f t="shared" si="456"/>
        <v/>
      </c>
      <c r="CS781" s="129" t="str">
        <f t="shared" si="442"/>
        <v/>
      </c>
    </row>
    <row r="782" spans="9:97" x14ac:dyDescent="0.25">
      <c r="I782" s="132" t="s">
        <v>30</v>
      </c>
      <c r="J782" s="133">
        <v>45947</v>
      </c>
      <c r="K782" s="134"/>
      <c r="L782" s="134"/>
      <c r="M782" s="134" t="str">
        <f t="shared" si="457"/>
        <v/>
      </c>
      <c r="N782" s="134" t="str">
        <f>IF(OR(K782="",L782=""),"",SUMIFS('تحميل المصنعيات'!$N:$N,'تحميل المصنعيات'!$F:$F,L$2,'تحميل المصنعيات'!$D:$D,J782))</f>
        <v/>
      </c>
      <c r="O782" s="135" t="str">
        <f t="shared" si="443"/>
        <v/>
      </c>
      <c r="P782" s="135" t="str">
        <f t="shared" si="470"/>
        <v/>
      </c>
      <c r="Q782" s="132" t="str">
        <f t="shared" si="458"/>
        <v/>
      </c>
      <c r="S782" s="132" t="s">
        <v>30</v>
      </c>
      <c r="T782" s="133">
        <v>45947</v>
      </c>
      <c r="U782" s="134"/>
      <c r="V782" s="134"/>
      <c r="W782" s="134" t="str">
        <f t="shared" si="459"/>
        <v/>
      </c>
      <c r="X782" s="134" t="str">
        <f>IF(OR(U782="",V782=""),"",SUMIFS('تحميل المصنعيات'!$N:$N,'تحميل المصنعيات'!$F:$F,V$2,'تحميل المصنعيات'!$D:$D,T782))</f>
        <v/>
      </c>
      <c r="Y782" s="135" t="str">
        <f t="shared" si="444"/>
        <v/>
      </c>
      <c r="Z782" s="135" t="str">
        <f t="shared" si="445"/>
        <v/>
      </c>
      <c r="AA782" s="132" t="str">
        <f t="shared" si="435"/>
        <v/>
      </c>
      <c r="AC782" s="132" t="s">
        <v>30</v>
      </c>
      <c r="AD782" s="133">
        <v>45947</v>
      </c>
      <c r="AE782" s="134"/>
      <c r="AF782" s="134"/>
      <c r="AG782" s="134" t="str">
        <f t="shared" si="460"/>
        <v/>
      </c>
      <c r="AH782" s="134" t="str">
        <f>IF(OR(AE782="",AF782=""),"",SUMIFS('تحميل المصنعيات'!$N:$N,'تحميل المصنعيات'!$F:$F,AF$2,'تحميل المصنعيات'!$D:$D,AD782))</f>
        <v/>
      </c>
      <c r="AI782" s="135" t="str">
        <f t="shared" si="446"/>
        <v/>
      </c>
      <c r="AJ782" s="135" t="str">
        <f t="shared" si="461"/>
        <v/>
      </c>
      <c r="AK782" s="132" t="str">
        <f t="shared" si="436"/>
        <v/>
      </c>
      <c r="AM782" s="132" t="s">
        <v>30</v>
      </c>
      <c r="AN782" s="133">
        <v>45947</v>
      </c>
      <c r="AO782" s="134"/>
      <c r="AP782" s="134"/>
      <c r="AQ782" s="134" t="str">
        <f t="shared" si="462"/>
        <v/>
      </c>
      <c r="AR782" s="134" t="str">
        <f>IF(OR(AO782="",AP782=""),"",SUMIFS('تحميل المصنعيات'!$N:$N,'تحميل المصنعيات'!$F:$F,AP$2,'تحميل المصنعيات'!$D:$D,AN782))</f>
        <v/>
      </c>
      <c r="AS782" s="135" t="str">
        <f t="shared" si="447"/>
        <v/>
      </c>
      <c r="AT782" s="135" t="str">
        <f t="shared" si="448"/>
        <v/>
      </c>
      <c r="AU782" s="132" t="str">
        <f t="shared" si="437"/>
        <v/>
      </c>
      <c r="AW782" s="132" t="s">
        <v>30</v>
      </c>
      <c r="AX782" s="133">
        <v>45947</v>
      </c>
      <c r="AY782" s="134"/>
      <c r="AZ782" s="134"/>
      <c r="BA782" s="134" t="str">
        <f t="shared" si="463"/>
        <v/>
      </c>
      <c r="BB782" s="134" t="str">
        <f>IF(OR(AY782="",AZ782=""),"",SUMIFS('تحميل المصنعيات'!$N:$N,'تحميل المصنعيات'!$F:$F,AZ$2,'تحميل المصنعيات'!$D:$D,AX782))</f>
        <v/>
      </c>
      <c r="BC782" s="135" t="str">
        <f t="shared" si="449"/>
        <v/>
      </c>
      <c r="BD782" s="135" t="str">
        <f t="shared" si="464"/>
        <v/>
      </c>
      <c r="BE782" s="132" t="str">
        <f t="shared" si="438"/>
        <v/>
      </c>
      <c r="BG782" s="132" t="s">
        <v>30</v>
      </c>
      <c r="BH782" s="133">
        <v>45947</v>
      </c>
      <c r="BI782" s="134"/>
      <c r="BJ782" s="134"/>
      <c r="BK782" s="134" t="str">
        <f t="shared" si="465"/>
        <v/>
      </c>
      <c r="BL782" s="134" t="str">
        <f>IF(OR(BI782="",BJ782=""),"",SUMIFS('تحميل المصنعيات'!$N:$N,'تحميل المصنعيات'!$F:$F,BJ$2,'تحميل المصنعيات'!$D:$D,BH782))</f>
        <v/>
      </c>
      <c r="BM782" s="135" t="str">
        <f t="shared" si="450"/>
        <v/>
      </c>
      <c r="BN782" s="135" t="str">
        <f t="shared" si="451"/>
        <v/>
      </c>
      <c r="BO782" s="132" t="str">
        <f t="shared" si="439"/>
        <v/>
      </c>
      <c r="BQ782" s="132" t="s">
        <v>30</v>
      </c>
      <c r="BR782" s="133">
        <v>45947</v>
      </c>
      <c r="BS782" s="134"/>
      <c r="BT782" s="134"/>
      <c r="BU782" s="134" t="str">
        <f t="shared" si="466"/>
        <v/>
      </c>
      <c r="BV782" s="134" t="str">
        <f>IF(OR(BS782="",BT782=""),"",SUMIFS('تحميل المصنعيات'!$N:$N,'تحميل المصنعيات'!$F:$F,BT$2,'تحميل المصنعيات'!$D:$D,BR782))</f>
        <v/>
      </c>
      <c r="BW782" s="135" t="str">
        <f t="shared" si="452"/>
        <v/>
      </c>
      <c r="BX782" s="135" t="str">
        <f t="shared" si="467"/>
        <v/>
      </c>
      <c r="BY782" s="132" t="str">
        <f t="shared" si="440"/>
        <v/>
      </c>
      <c r="CA782" s="132" t="s">
        <v>30</v>
      </c>
      <c r="CB782" s="133">
        <v>45947</v>
      </c>
      <c r="CC782" s="134"/>
      <c r="CD782" s="134"/>
      <c r="CE782" s="134" t="str">
        <f t="shared" si="468"/>
        <v/>
      </c>
      <c r="CF782" s="134" t="str">
        <f>IF(OR(CC782="",CD782=""),"",SUMIFS('تحميل المصنعيات'!$N:$N,'تحميل المصنعيات'!$F:$F,CD$2,'تحميل المصنعيات'!$D:$D,CB782))</f>
        <v/>
      </c>
      <c r="CG782" s="135" t="str">
        <f t="shared" si="453"/>
        <v/>
      </c>
      <c r="CH782" s="135" t="str">
        <f t="shared" si="454"/>
        <v/>
      </c>
      <c r="CI782" s="132" t="str">
        <f t="shared" si="441"/>
        <v/>
      </c>
      <c r="CK782" s="132" t="s">
        <v>30</v>
      </c>
      <c r="CL782" s="133">
        <v>45947</v>
      </c>
      <c r="CM782" s="134"/>
      <c r="CN782" s="134"/>
      <c r="CO782" s="134" t="str">
        <f t="shared" si="469"/>
        <v/>
      </c>
      <c r="CP782" s="134" t="str">
        <f>IF(OR(CM782="",CN782=""),"",SUMIFS('تحميل المصنعيات'!$N:$N,'تحميل المصنعيات'!$F:$F,CN$2,'تحميل المصنعيات'!$D:$D,CL782))</f>
        <v/>
      </c>
      <c r="CQ782" s="135" t="str">
        <f t="shared" si="455"/>
        <v/>
      </c>
      <c r="CR782" s="135" t="str">
        <f t="shared" si="456"/>
        <v/>
      </c>
      <c r="CS782" s="132" t="str">
        <f t="shared" si="442"/>
        <v/>
      </c>
    </row>
    <row r="783" spans="9:97" x14ac:dyDescent="0.25">
      <c r="I783" s="4" t="s">
        <v>8</v>
      </c>
      <c r="J783" s="5">
        <v>45948</v>
      </c>
      <c r="K783" s="6"/>
      <c r="L783" s="6"/>
      <c r="M783" s="6" t="str">
        <f t="shared" si="457"/>
        <v/>
      </c>
      <c r="N783" s="6" t="str">
        <f>IF(OR(K783="",L783=""),"",SUMIFS('تحميل المصنعيات'!$N:$N,'تحميل المصنعيات'!$F:$F,L$2,'تحميل المصنعيات'!$D:$D,J783))</f>
        <v/>
      </c>
      <c r="O783" s="55" t="str">
        <f t="shared" si="443"/>
        <v/>
      </c>
      <c r="P783" s="55" t="str">
        <f t="shared" si="470"/>
        <v/>
      </c>
      <c r="Q783" s="129" t="str">
        <f t="shared" si="458"/>
        <v/>
      </c>
      <c r="S783" s="4" t="s">
        <v>8</v>
      </c>
      <c r="T783" s="5">
        <v>45948</v>
      </c>
      <c r="U783" s="6"/>
      <c r="V783" s="6"/>
      <c r="W783" s="6" t="str">
        <f t="shared" si="459"/>
        <v/>
      </c>
      <c r="X783" s="6" t="str">
        <f>IF(OR(U783="",V783=""),"",SUMIFS('تحميل المصنعيات'!$N:$N,'تحميل المصنعيات'!$F:$F,V$2,'تحميل المصنعيات'!$D:$D,T783))</f>
        <v/>
      </c>
      <c r="Y783" s="55" t="str">
        <f t="shared" si="444"/>
        <v/>
      </c>
      <c r="Z783" s="55" t="str">
        <f t="shared" si="445"/>
        <v/>
      </c>
      <c r="AA783" s="129" t="str">
        <f t="shared" si="435"/>
        <v/>
      </c>
      <c r="AC783" s="4" t="s">
        <v>8</v>
      </c>
      <c r="AD783" s="5">
        <v>45948</v>
      </c>
      <c r="AE783" s="6"/>
      <c r="AF783" s="6"/>
      <c r="AG783" s="6" t="str">
        <f t="shared" si="460"/>
        <v/>
      </c>
      <c r="AH783" s="6" t="str">
        <f>IF(OR(AE783="",AF783=""),"",SUMIFS('تحميل المصنعيات'!$N:$N,'تحميل المصنعيات'!$F:$F,AF$2,'تحميل المصنعيات'!$D:$D,AD783))</f>
        <v/>
      </c>
      <c r="AI783" s="55" t="str">
        <f t="shared" si="446"/>
        <v/>
      </c>
      <c r="AJ783" s="55" t="str">
        <f t="shared" si="461"/>
        <v/>
      </c>
      <c r="AK783" s="129" t="str">
        <f t="shared" si="436"/>
        <v/>
      </c>
      <c r="AM783" s="4" t="s">
        <v>8</v>
      </c>
      <c r="AN783" s="5">
        <v>45948</v>
      </c>
      <c r="AO783" s="6"/>
      <c r="AP783" s="6"/>
      <c r="AQ783" s="6" t="str">
        <f t="shared" si="462"/>
        <v/>
      </c>
      <c r="AR783" s="6" t="str">
        <f>IF(OR(AO783="",AP783=""),"",SUMIFS('تحميل المصنعيات'!$N:$N,'تحميل المصنعيات'!$F:$F,AP$2,'تحميل المصنعيات'!$D:$D,AN783))</f>
        <v/>
      </c>
      <c r="AS783" s="55" t="str">
        <f t="shared" si="447"/>
        <v/>
      </c>
      <c r="AT783" s="55" t="str">
        <f t="shared" si="448"/>
        <v/>
      </c>
      <c r="AU783" s="129" t="str">
        <f t="shared" si="437"/>
        <v/>
      </c>
      <c r="AW783" s="4" t="s">
        <v>8</v>
      </c>
      <c r="AX783" s="5">
        <v>45948</v>
      </c>
      <c r="AY783" s="6"/>
      <c r="AZ783" s="6"/>
      <c r="BA783" s="6" t="str">
        <f t="shared" si="463"/>
        <v/>
      </c>
      <c r="BB783" s="6" t="str">
        <f>IF(OR(AY783="",AZ783=""),"",SUMIFS('تحميل المصنعيات'!$N:$N,'تحميل المصنعيات'!$F:$F,AZ$2,'تحميل المصنعيات'!$D:$D,AX783))</f>
        <v/>
      </c>
      <c r="BC783" s="55" t="str">
        <f t="shared" si="449"/>
        <v/>
      </c>
      <c r="BD783" s="55" t="str">
        <f t="shared" si="464"/>
        <v/>
      </c>
      <c r="BE783" s="129" t="str">
        <f t="shared" si="438"/>
        <v/>
      </c>
      <c r="BG783" s="4" t="s">
        <v>8</v>
      </c>
      <c r="BH783" s="5">
        <v>45948</v>
      </c>
      <c r="BI783" s="6"/>
      <c r="BJ783" s="6"/>
      <c r="BK783" s="6" t="str">
        <f t="shared" si="465"/>
        <v/>
      </c>
      <c r="BL783" s="6" t="str">
        <f>IF(OR(BI783="",BJ783=""),"",SUMIFS('تحميل المصنعيات'!$N:$N,'تحميل المصنعيات'!$F:$F,BJ$2,'تحميل المصنعيات'!$D:$D,BH783))</f>
        <v/>
      </c>
      <c r="BM783" s="55" t="str">
        <f t="shared" si="450"/>
        <v/>
      </c>
      <c r="BN783" s="55" t="str">
        <f t="shared" si="451"/>
        <v/>
      </c>
      <c r="BO783" s="129" t="str">
        <f t="shared" si="439"/>
        <v/>
      </c>
      <c r="BQ783" s="4" t="s">
        <v>8</v>
      </c>
      <c r="BR783" s="5">
        <v>45948</v>
      </c>
      <c r="BS783" s="6"/>
      <c r="BT783" s="6"/>
      <c r="BU783" s="6" t="str">
        <f t="shared" si="466"/>
        <v/>
      </c>
      <c r="BV783" s="6" t="str">
        <f>IF(OR(BS783="",BT783=""),"",SUMIFS('تحميل المصنعيات'!$N:$N,'تحميل المصنعيات'!$F:$F,BT$2,'تحميل المصنعيات'!$D:$D,BR783))</f>
        <v/>
      </c>
      <c r="BW783" s="55" t="str">
        <f t="shared" si="452"/>
        <v/>
      </c>
      <c r="BX783" s="55" t="str">
        <f t="shared" si="467"/>
        <v/>
      </c>
      <c r="BY783" s="129" t="str">
        <f t="shared" si="440"/>
        <v/>
      </c>
      <c r="CA783" s="4" t="s">
        <v>8</v>
      </c>
      <c r="CB783" s="5">
        <v>45948</v>
      </c>
      <c r="CC783" s="6"/>
      <c r="CD783" s="6"/>
      <c r="CE783" s="6" t="str">
        <f t="shared" si="468"/>
        <v/>
      </c>
      <c r="CF783" s="6" t="str">
        <f>IF(OR(CC783="",CD783=""),"",SUMIFS('تحميل المصنعيات'!$N:$N,'تحميل المصنعيات'!$F:$F,CD$2,'تحميل المصنعيات'!$D:$D,CB783))</f>
        <v/>
      </c>
      <c r="CG783" s="55" t="str">
        <f t="shared" si="453"/>
        <v/>
      </c>
      <c r="CH783" s="55" t="str">
        <f t="shared" si="454"/>
        <v/>
      </c>
      <c r="CI783" s="129" t="str">
        <f t="shared" si="441"/>
        <v/>
      </c>
      <c r="CK783" s="4" t="s">
        <v>8</v>
      </c>
      <c r="CL783" s="5">
        <v>45948</v>
      </c>
      <c r="CM783" s="6"/>
      <c r="CN783" s="6"/>
      <c r="CO783" s="6" t="str">
        <f t="shared" si="469"/>
        <v/>
      </c>
      <c r="CP783" s="6" t="str">
        <f>IF(OR(CM783="",CN783=""),"",SUMIFS('تحميل المصنعيات'!$N:$N,'تحميل المصنعيات'!$F:$F,CN$2,'تحميل المصنعيات'!$D:$D,CL783))</f>
        <v/>
      </c>
      <c r="CQ783" s="55" t="str">
        <f t="shared" si="455"/>
        <v/>
      </c>
      <c r="CR783" s="55" t="str">
        <f t="shared" si="456"/>
        <v/>
      </c>
      <c r="CS783" s="129" t="str">
        <f t="shared" si="442"/>
        <v/>
      </c>
    </row>
    <row r="784" spans="9:97" x14ac:dyDescent="0.25">
      <c r="I784" s="4" t="s">
        <v>9</v>
      </c>
      <c r="J784" s="5">
        <v>45949</v>
      </c>
      <c r="K784" s="6"/>
      <c r="L784" s="6"/>
      <c r="M784" s="6" t="str">
        <f t="shared" si="457"/>
        <v/>
      </c>
      <c r="N784" s="6" t="str">
        <f>IF(OR(K784="",L784=""),"",SUMIFS('تحميل المصنعيات'!$N:$N,'تحميل المصنعيات'!$F:$F,L$2,'تحميل المصنعيات'!$D:$D,J784))</f>
        <v/>
      </c>
      <c r="O784" s="55" t="str">
        <f t="shared" si="443"/>
        <v/>
      </c>
      <c r="P784" s="55" t="str">
        <f t="shared" si="470"/>
        <v/>
      </c>
      <c r="Q784" s="129" t="str">
        <f t="shared" si="458"/>
        <v/>
      </c>
      <c r="S784" s="4" t="s">
        <v>9</v>
      </c>
      <c r="T784" s="5">
        <v>45949</v>
      </c>
      <c r="U784" s="6"/>
      <c r="V784" s="6"/>
      <c r="W784" s="6" t="str">
        <f t="shared" si="459"/>
        <v/>
      </c>
      <c r="X784" s="6" t="str">
        <f>IF(OR(U784="",V784=""),"",SUMIFS('تحميل المصنعيات'!$N:$N,'تحميل المصنعيات'!$F:$F,V$2,'تحميل المصنعيات'!$D:$D,T784))</f>
        <v/>
      </c>
      <c r="Y784" s="55" t="str">
        <f t="shared" si="444"/>
        <v/>
      </c>
      <c r="Z784" s="55" t="str">
        <f t="shared" si="445"/>
        <v/>
      </c>
      <c r="AA784" s="129" t="str">
        <f t="shared" ref="AA784:AA847" si="471">IF(U784="","",IF(X784&gt;W784,"ادخال خاطئ",""))</f>
        <v/>
      </c>
      <c r="AC784" s="4" t="s">
        <v>9</v>
      </c>
      <c r="AD784" s="5">
        <v>45949</v>
      </c>
      <c r="AE784" s="6"/>
      <c r="AF784" s="6"/>
      <c r="AG784" s="6" t="str">
        <f t="shared" si="460"/>
        <v/>
      </c>
      <c r="AH784" s="6" t="str">
        <f>IF(OR(AE784="",AF784=""),"",SUMIFS('تحميل المصنعيات'!$N:$N,'تحميل المصنعيات'!$F:$F,AF$2,'تحميل المصنعيات'!$D:$D,AD784))</f>
        <v/>
      </c>
      <c r="AI784" s="55" t="str">
        <f t="shared" si="446"/>
        <v/>
      </c>
      <c r="AJ784" s="55" t="str">
        <f t="shared" si="461"/>
        <v/>
      </c>
      <c r="AK784" s="129" t="str">
        <f t="shared" ref="AK784:AK847" si="472">IF(AE784="","",IF(AH784&gt;AG784,"ادخال خاطئ",""))</f>
        <v/>
      </c>
      <c r="AM784" s="4" t="s">
        <v>9</v>
      </c>
      <c r="AN784" s="5">
        <v>45949</v>
      </c>
      <c r="AO784" s="6"/>
      <c r="AP784" s="6"/>
      <c r="AQ784" s="6" t="str">
        <f t="shared" si="462"/>
        <v/>
      </c>
      <c r="AR784" s="6" t="str">
        <f>IF(OR(AO784="",AP784=""),"",SUMIFS('تحميل المصنعيات'!$N:$N,'تحميل المصنعيات'!$F:$F,AP$2,'تحميل المصنعيات'!$D:$D,AN784))</f>
        <v/>
      </c>
      <c r="AS784" s="55" t="str">
        <f t="shared" si="447"/>
        <v/>
      </c>
      <c r="AT784" s="55" t="str">
        <f t="shared" si="448"/>
        <v/>
      </c>
      <c r="AU784" s="129" t="str">
        <f t="shared" ref="AU784:AU847" si="473">IF(AO784="","",IF(AR784&gt;AQ784,"ادخال خاطئ",""))</f>
        <v/>
      </c>
      <c r="AW784" s="4" t="s">
        <v>9</v>
      </c>
      <c r="AX784" s="5">
        <v>45949</v>
      </c>
      <c r="AY784" s="6"/>
      <c r="AZ784" s="6"/>
      <c r="BA784" s="6" t="str">
        <f t="shared" si="463"/>
        <v/>
      </c>
      <c r="BB784" s="6" t="str">
        <f>IF(OR(AY784="",AZ784=""),"",SUMIFS('تحميل المصنعيات'!$N:$N,'تحميل المصنعيات'!$F:$F,AZ$2,'تحميل المصنعيات'!$D:$D,AX784))</f>
        <v/>
      </c>
      <c r="BC784" s="55" t="str">
        <f t="shared" si="449"/>
        <v/>
      </c>
      <c r="BD784" s="55" t="str">
        <f t="shared" si="464"/>
        <v/>
      </c>
      <c r="BE784" s="129" t="str">
        <f t="shared" ref="BE784:BE847" si="474">IF(AY784="","",IF(BB784&gt;BA784,"ادخال خاطئ",""))</f>
        <v/>
      </c>
      <c r="BG784" s="4" t="s">
        <v>9</v>
      </c>
      <c r="BH784" s="5">
        <v>45949</v>
      </c>
      <c r="BI784" s="6"/>
      <c r="BJ784" s="6"/>
      <c r="BK784" s="6" t="str">
        <f t="shared" si="465"/>
        <v/>
      </c>
      <c r="BL784" s="6" t="str">
        <f>IF(OR(BI784="",BJ784=""),"",SUMIFS('تحميل المصنعيات'!$N:$N,'تحميل المصنعيات'!$F:$F,BJ$2,'تحميل المصنعيات'!$D:$D,BH784))</f>
        <v/>
      </c>
      <c r="BM784" s="55" t="str">
        <f t="shared" si="450"/>
        <v/>
      </c>
      <c r="BN784" s="55" t="str">
        <f t="shared" si="451"/>
        <v/>
      </c>
      <c r="BO784" s="129" t="str">
        <f t="shared" ref="BO784:BO847" si="475">IF(BI784="","",IF(BL784&gt;BK784,"ادخال خاطئ",""))</f>
        <v/>
      </c>
      <c r="BQ784" s="4" t="s">
        <v>9</v>
      </c>
      <c r="BR784" s="5">
        <v>45949</v>
      </c>
      <c r="BS784" s="6"/>
      <c r="BT784" s="6"/>
      <c r="BU784" s="6" t="str">
        <f t="shared" si="466"/>
        <v/>
      </c>
      <c r="BV784" s="6" t="str">
        <f>IF(OR(BS784="",BT784=""),"",SUMIFS('تحميل المصنعيات'!$N:$N,'تحميل المصنعيات'!$F:$F,BT$2,'تحميل المصنعيات'!$D:$D,BR784))</f>
        <v/>
      </c>
      <c r="BW784" s="55" t="str">
        <f t="shared" si="452"/>
        <v/>
      </c>
      <c r="BX784" s="55" t="str">
        <f t="shared" si="467"/>
        <v/>
      </c>
      <c r="BY784" s="129" t="str">
        <f t="shared" ref="BY784:BY847" si="476">IF(BS784="","",IF(BV784&gt;BU784,"ادخال خاطئ",""))</f>
        <v/>
      </c>
      <c r="CA784" s="4" t="s">
        <v>9</v>
      </c>
      <c r="CB784" s="5">
        <v>45949</v>
      </c>
      <c r="CC784" s="6"/>
      <c r="CD784" s="6"/>
      <c r="CE784" s="6" t="str">
        <f t="shared" si="468"/>
        <v/>
      </c>
      <c r="CF784" s="6" t="str">
        <f>IF(OR(CC784="",CD784=""),"",SUMIFS('تحميل المصنعيات'!$N:$N,'تحميل المصنعيات'!$F:$F,CD$2,'تحميل المصنعيات'!$D:$D,CB784))</f>
        <v/>
      </c>
      <c r="CG784" s="55" t="str">
        <f t="shared" si="453"/>
        <v/>
      </c>
      <c r="CH784" s="55" t="str">
        <f t="shared" si="454"/>
        <v/>
      </c>
      <c r="CI784" s="129" t="str">
        <f t="shared" ref="CI784:CI847" si="477">IF(CC784="","",IF(CF784&gt;CE784,"ادخال خاطئ",""))</f>
        <v/>
      </c>
      <c r="CK784" s="4" t="s">
        <v>9</v>
      </c>
      <c r="CL784" s="5">
        <v>45949</v>
      </c>
      <c r="CM784" s="6"/>
      <c r="CN784" s="6"/>
      <c r="CO784" s="6" t="str">
        <f t="shared" si="469"/>
        <v/>
      </c>
      <c r="CP784" s="6" t="str">
        <f>IF(OR(CM784="",CN784=""),"",SUMIFS('تحميل المصنعيات'!$N:$N,'تحميل المصنعيات'!$F:$F,CN$2,'تحميل المصنعيات'!$D:$D,CL784))</f>
        <v/>
      </c>
      <c r="CQ784" s="55" t="str">
        <f t="shared" si="455"/>
        <v/>
      </c>
      <c r="CR784" s="55" t="str">
        <f t="shared" si="456"/>
        <v/>
      </c>
      <c r="CS784" s="129" t="str">
        <f t="shared" ref="CS784:CS847" si="478">IF(CM784="","",IF(CP784&gt;CO784,"ادخال خاطئ",""))</f>
        <v/>
      </c>
    </row>
    <row r="785" spans="9:97" x14ac:dyDescent="0.25">
      <c r="I785" s="4" t="s">
        <v>10</v>
      </c>
      <c r="J785" s="5">
        <v>45950</v>
      </c>
      <c r="K785" s="6"/>
      <c r="L785" s="6"/>
      <c r="M785" s="6" t="str">
        <f t="shared" si="457"/>
        <v/>
      </c>
      <c r="N785" s="6" t="str">
        <f>IF(OR(K785="",L785=""),"",SUMIFS('تحميل المصنعيات'!$N:$N,'تحميل المصنعيات'!$F:$F,L$2,'تحميل المصنعيات'!$D:$D,J785))</f>
        <v/>
      </c>
      <c r="O785" s="55" t="str">
        <f t="shared" si="443"/>
        <v/>
      </c>
      <c r="P785" s="55" t="str">
        <f t="shared" si="470"/>
        <v/>
      </c>
      <c r="Q785" s="129" t="str">
        <f t="shared" si="458"/>
        <v/>
      </c>
      <c r="S785" s="4" t="s">
        <v>10</v>
      </c>
      <c r="T785" s="5">
        <v>45950</v>
      </c>
      <c r="U785" s="6"/>
      <c r="V785" s="6"/>
      <c r="W785" s="6" t="str">
        <f t="shared" si="459"/>
        <v/>
      </c>
      <c r="X785" s="6" t="str">
        <f>IF(OR(U785="",V785=""),"",SUMIFS('تحميل المصنعيات'!$N:$N,'تحميل المصنعيات'!$F:$F,V$2,'تحميل المصنعيات'!$D:$D,T785))</f>
        <v/>
      </c>
      <c r="Y785" s="55" t="str">
        <f t="shared" si="444"/>
        <v/>
      </c>
      <c r="Z785" s="55" t="str">
        <f t="shared" si="445"/>
        <v/>
      </c>
      <c r="AA785" s="129" t="str">
        <f t="shared" si="471"/>
        <v/>
      </c>
      <c r="AC785" s="4" t="s">
        <v>10</v>
      </c>
      <c r="AD785" s="5">
        <v>45950</v>
      </c>
      <c r="AE785" s="6"/>
      <c r="AF785" s="6"/>
      <c r="AG785" s="6" t="str">
        <f t="shared" si="460"/>
        <v/>
      </c>
      <c r="AH785" s="6" t="str">
        <f>IF(OR(AE785="",AF785=""),"",SUMIFS('تحميل المصنعيات'!$N:$N,'تحميل المصنعيات'!$F:$F,AF$2,'تحميل المصنعيات'!$D:$D,AD785))</f>
        <v/>
      </c>
      <c r="AI785" s="55" t="str">
        <f t="shared" si="446"/>
        <v/>
      </c>
      <c r="AJ785" s="55" t="str">
        <f t="shared" si="461"/>
        <v/>
      </c>
      <c r="AK785" s="129" t="str">
        <f t="shared" si="472"/>
        <v/>
      </c>
      <c r="AM785" s="4" t="s">
        <v>10</v>
      </c>
      <c r="AN785" s="5">
        <v>45950</v>
      </c>
      <c r="AO785" s="6"/>
      <c r="AP785" s="6"/>
      <c r="AQ785" s="6" t="str">
        <f t="shared" si="462"/>
        <v/>
      </c>
      <c r="AR785" s="6" t="str">
        <f>IF(OR(AO785="",AP785=""),"",SUMIFS('تحميل المصنعيات'!$N:$N,'تحميل المصنعيات'!$F:$F,AP$2,'تحميل المصنعيات'!$D:$D,AN785))</f>
        <v/>
      </c>
      <c r="AS785" s="55" t="str">
        <f t="shared" si="447"/>
        <v/>
      </c>
      <c r="AT785" s="55" t="str">
        <f t="shared" si="448"/>
        <v/>
      </c>
      <c r="AU785" s="129" t="str">
        <f t="shared" si="473"/>
        <v/>
      </c>
      <c r="AW785" s="4" t="s">
        <v>10</v>
      </c>
      <c r="AX785" s="5">
        <v>45950</v>
      </c>
      <c r="AY785" s="6"/>
      <c r="AZ785" s="6"/>
      <c r="BA785" s="6" t="str">
        <f t="shared" si="463"/>
        <v/>
      </c>
      <c r="BB785" s="6" t="str">
        <f>IF(OR(AY785="",AZ785=""),"",SUMIFS('تحميل المصنعيات'!$N:$N,'تحميل المصنعيات'!$F:$F,AZ$2,'تحميل المصنعيات'!$D:$D,AX785))</f>
        <v/>
      </c>
      <c r="BC785" s="55" t="str">
        <f t="shared" si="449"/>
        <v/>
      </c>
      <c r="BD785" s="55" t="str">
        <f t="shared" si="464"/>
        <v/>
      </c>
      <c r="BE785" s="129" t="str">
        <f t="shared" si="474"/>
        <v/>
      </c>
      <c r="BG785" s="4" t="s">
        <v>10</v>
      </c>
      <c r="BH785" s="5">
        <v>45950</v>
      </c>
      <c r="BI785" s="6"/>
      <c r="BJ785" s="6"/>
      <c r="BK785" s="6" t="str">
        <f t="shared" si="465"/>
        <v/>
      </c>
      <c r="BL785" s="6" t="str">
        <f>IF(OR(BI785="",BJ785=""),"",SUMIFS('تحميل المصنعيات'!$N:$N,'تحميل المصنعيات'!$F:$F,BJ$2,'تحميل المصنعيات'!$D:$D,BH785))</f>
        <v/>
      </c>
      <c r="BM785" s="55" t="str">
        <f t="shared" si="450"/>
        <v/>
      </c>
      <c r="BN785" s="55" t="str">
        <f t="shared" si="451"/>
        <v/>
      </c>
      <c r="BO785" s="129" t="str">
        <f t="shared" si="475"/>
        <v/>
      </c>
      <c r="BQ785" s="4" t="s">
        <v>10</v>
      </c>
      <c r="BR785" s="5">
        <v>45950</v>
      </c>
      <c r="BS785" s="6"/>
      <c r="BT785" s="6"/>
      <c r="BU785" s="6" t="str">
        <f t="shared" si="466"/>
        <v/>
      </c>
      <c r="BV785" s="6" t="str">
        <f>IF(OR(BS785="",BT785=""),"",SUMIFS('تحميل المصنعيات'!$N:$N,'تحميل المصنعيات'!$F:$F,BT$2,'تحميل المصنعيات'!$D:$D,BR785))</f>
        <v/>
      </c>
      <c r="BW785" s="55" t="str">
        <f t="shared" si="452"/>
        <v/>
      </c>
      <c r="BX785" s="55" t="str">
        <f t="shared" si="467"/>
        <v/>
      </c>
      <c r="BY785" s="129" t="str">
        <f t="shared" si="476"/>
        <v/>
      </c>
      <c r="CA785" s="4" t="s">
        <v>10</v>
      </c>
      <c r="CB785" s="5">
        <v>45950</v>
      </c>
      <c r="CC785" s="6"/>
      <c r="CD785" s="6"/>
      <c r="CE785" s="6" t="str">
        <f t="shared" si="468"/>
        <v/>
      </c>
      <c r="CF785" s="6" t="str">
        <f>IF(OR(CC785="",CD785=""),"",SUMIFS('تحميل المصنعيات'!$N:$N,'تحميل المصنعيات'!$F:$F,CD$2,'تحميل المصنعيات'!$D:$D,CB785))</f>
        <v/>
      </c>
      <c r="CG785" s="55" t="str">
        <f t="shared" si="453"/>
        <v/>
      </c>
      <c r="CH785" s="55" t="str">
        <f t="shared" si="454"/>
        <v/>
      </c>
      <c r="CI785" s="129" t="str">
        <f t="shared" si="477"/>
        <v/>
      </c>
      <c r="CK785" s="4" t="s">
        <v>10</v>
      </c>
      <c r="CL785" s="5">
        <v>45950</v>
      </c>
      <c r="CM785" s="6"/>
      <c r="CN785" s="6"/>
      <c r="CO785" s="6" t="str">
        <f t="shared" si="469"/>
        <v/>
      </c>
      <c r="CP785" s="6" t="str">
        <f>IF(OR(CM785="",CN785=""),"",SUMIFS('تحميل المصنعيات'!$N:$N,'تحميل المصنعيات'!$F:$F,CN$2,'تحميل المصنعيات'!$D:$D,CL785))</f>
        <v/>
      </c>
      <c r="CQ785" s="55" t="str">
        <f t="shared" si="455"/>
        <v/>
      </c>
      <c r="CR785" s="55" t="str">
        <f t="shared" si="456"/>
        <v/>
      </c>
      <c r="CS785" s="129" t="str">
        <f t="shared" si="478"/>
        <v/>
      </c>
    </row>
    <row r="786" spans="9:97" x14ac:dyDescent="0.25">
      <c r="I786" s="4" t="s">
        <v>11</v>
      </c>
      <c r="J786" s="5">
        <v>45951</v>
      </c>
      <c r="K786" s="6"/>
      <c r="L786" s="6"/>
      <c r="M786" s="6" t="str">
        <f t="shared" si="457"/>
        <v/>
      </c>
      <c r="N786" s="6" t="str">
        <f>IF(OR(K786="",L786=""),"",SUMIFS('تحميل المصنعيات'!$N:$N,'تحميل المصنعيات'!$F:$F,L$2,'تحميل المصنعيات'!$D:$D,J786))</f>
        <v/>
      </c>
      <c r="O786" s="55" t="str">
        <f t="shared" si="443"/>
        <v/>
      </c>
      <c r="P786" s="55" t="str">
        <f t="shared" si="470"/>
        <v/>
      </c>
      <c r="Q786" s="129" t="str">
        <f t="shared" si="458"/>
        <v/>
      </c>
      <c r="S786" s="4" t="s">
        <v>11</v>
      </c>
      <c r="T786" s="5">
        <v>45951</v>
      </c>
      <c r="U786" s="6"/>
      <c r="V786" s="6"/>
      <c r="W786" s="6" t="str">
        <f t="shared" si="459"/>
        <v/>
      </c>
      <c r="X786" s="6" t="str">
        <f>IF(OR(U786="",V786=""),"",SUMIFS('تحميل المصنعيات'!$N:$N,'تحميل المصنعيات'!$F:$F,V$2,'تحميل المصنعيات'!$D:$D,T786))</f>
        <v/>
      </c>
      <c r="Y786" s="55" t="str">
        <f t="shared" si="444"/>
        <v/>
      </c>
      <c r="Z786" s="55" t="str">
        <f t="shared" si="445"/>
        <v/>
      </c>
      <c r="AA786" s="129" t="str">
        <f t="shared" si="471"/>
        <v/>
      </c>
      <c r="AC786" s="4" t="s">
        <v>11</v>
      </c>
      <c r="AD786" s="5">
        <v>45951</v>
      </c>
      <c r="AE786" s="6"/>
      <c r="AF786" s="6"/>
      <c r="AG786" s="6" t="str">
        <f t="shared" si="460"/>
        <v/>
      </c>
      <c r="AH786" s="6" t="str">
        <f>IF(OR(AE786="",AF786=""),"",SUMIFS('تحميل المصنعيات'!$N:$N,'تحميل المصنعيات'!$F:$F,AF$2,'تحميل المصنعيات'!$D:$D,AD786))</f>
        <v/>
      </c>
      <c r="AI786" s="55" t="str">
        <f t="shared" si="446"/>
        <v/>
      </c>
      <c r="AJ786" s="55" t="str">
        <f t="shared" si="461"/>
        <v/>
      </c>
      <c r="AK786" s="129" t="str">
        <f t="shared" si="472"/>
        <v/>
      </c>
      <c r="AM786" s="4" t="s">
        <v>11</v>
      </c>
      <c r="AN786" s="5">
        <v>45951</v>
      </c>
      <c r="AO786" s="6"/>
      <c r="AP786" s="6"/>
      <c r="AQ786" s="6" t="str">
        <f t="shared" si="462"/>
        <v/>
      </c>
      <c r="AR786" s="6" t="str">
        <f>IF(OR(AO786="",AP786=""),"",SUMIFS('تحميل المصنعيات'!$N:$N,'تحميل المصنعيات'!$F:$F,AP$2,'تحميل المصنعيات'!$D:$D,AN786))</f>
        <v/>
      </c>
      <c r="AS786" s="55" t="str">
        <f t="shared" si="447"/>
        <v/>
      </c>
      <c r="AT786" s="55" t="str">
        <f t="shared" si="448"/>
        <v/>
      </c>
      <c r="AU786" s="129" t="str">
        <f t="shared" si="473"/>
        <v/>
      </c>
      <c r="AW786" s="4" t="s">
        <v>11</v>
      </c>
      <c r="AX786" s="5">
        <v>45951</v>
      </c>
      <c r="AY786" s="6"/>
      <c r="AZ786" s="6"/>
      <c r="BA786" s="6" t="str">
        <f t="shared" si="463"/>
        <v/>
      </c>
      <c r="BB786" s="6" t="str">
        <f>IF(OR(AY786="",AZ786=""),"",SUMIFS('تحميل المصنعيات'!$N:$N,'تحميل المصنعيات'!$F:$F,AZ$2,'تحميل المصنعيات'!$D:$D,AX786))</f>
        <v/>
      </c>
      <c r="BC786" s="55" t="str">
        <f t="shared" si="449"/>
        <v/>
      </c>
      <c r="BD786" s="55" t="str">
        <f t="shared" si="464"/>
        <v/>
      </c>
      <c r="BE786" s="129" t="str">
        <f t="shared" si="474"/>
        <v/>
      </c>
      <c r="BG786" s="4" t="s">
        <v>11</v>
      </c>
      <c r="BH786" s="5">
        <v>45951</v>
      </c>
      <c r="BI786" s="6"/>
      <c r="BJ786" s="6"/>
      <c r="BK786" s="6" t="str">
        <f t="shared" si="465"/>
        <v/>
      </c>
      <c r="BL786" s="6" t="str">
        <f>IF(OR(BI786="",BJ786=""),"",SUMIFS('تحميل المصنعيات'!$N:$N,'تحميل المصنعيات'!$F:$F,BJ$2,'تحميل المصنعيات'!$D:$D,BH786))</f>
        <v/>
      </c>
      <c r="BM786" s="55" t="str">
        <f t="shared" si="450"/>
        <v/>
      </c>
      <c r="BN786" s="55" t="str">
        <f t="shared" si="451"/>
        <v/>
      </c>
      <c r="BO786" s="129" t="str">
        <f t="shared" si="475"/>
        <v/>
      </c>
      <c r="BQ786" s="4" t="s">
        <v>11</v>
      </c>
      <c r="BR786" s="5">
        <v>45951</v>
      </c>
      <c r="BS786" s="6"/>
      <c r="BT786" s="6"/>
      <c r="BU786" s="6" t="str">
        <f t="shared" si="466"/>
        <v/>
      </c>
      <c r="BV786" s="6" t="str">
        <f>IF(OR(BS786="",BT786=""),"",SUMIFS('تحميل المصنعيات'!$N:$N,'تحميل المصنعيات'!$F:$F,BT$2,'تحميل المصنعيات'!$D:$D,BR786))</f>
        <v/>
      </c>
      <c r="BW786" s="55" t="str">
        <f t="shared" si="452"/>
        <v/>
      </c>
      <c r="BX786" s="55" t="str">
        <f t="shared" si="467"/>
        <v/>
      </c>
      <c r="BY786" s="129" t="str">
        <f t="shared" si="476"/>
        <v/>
      </c>
      <c r="CA786" s="4" t="s">
        <v>11</v>
      </c>
      <c r="CB786" s="5">
        <v>45951</v>
      </c>
      <c r="CC786" s="6"/>
      <c r="CD786" s="6"/>
      <c r="CE786" s="6" t="str">
        <f t="shared" si="468"/>
        <v/>
      </c>
      <c r="CF786" s="6" t="str">
        <f>IF(OR(CC786="",CD786=""),"",SUMIFS('تحميل المصنعيات'!$N:$N,'تحميل المصنعيات'!$F:$F,CD$2,'تحميل المصنعيات'!$D:$D,CB786))</f>
        <v/>
      </c>
      <c r="CG786" s="55" t="str">
        <f t="shared" si="453"/>
        <v/>
      </c>
      <c r="CH786" s="55" t="str">
        <f t="shared" si="454"/>
        <v/>
      </c>
      <c r="CI786" s="129" t="str">
        <f t="shared" si="477"/>
        <v/>
      </c>
      <c r="CK786" s="4" t="s">
        <v>11</v>
      </c>
      <c r="CL786" s="5">
        <v>45951</v>
      </c>
      <c r="CM786" s="6"/>
      <c r="CN786" s="6"/>
      <c r="CO786" s="6" t="str">
        <f t="shared" si="469"/>
        <v/>
      </c>
      <c r="CP786" s="6" t="str">
        <f>IF(OR(CM786="",CN786=""),"",SUMIFS('تحميل المصنعيات'!$N:$N,'تحميل المصنعيات'!$F:$F,CN$2,'تحميل المصنعيات'!$D:$D,CL786))</f>
        <v/>
      </c>
      <c r="CQ786" s="55" t="str">
        <f t="shared" si="455"/>
        <v/>
      </c>
      <c r="CR786" s="55" t="str">
        <f t="shared" si="456"/>
        <v/>
      </c>
      <c r="CS786" s="129" t="str">
        <f t="shared" si="478"/>
        <v/>
      </c>
    </row>
    <row r="787" spans="9:97" x14ac:dyDescent="0.25">
      <c r="I787" s="4" t="s">
        <v>12</v>
      </c>
      <c r="J787" s="5">
        <v>45952</v>
      </c>
      <c r="K787" s="6"/>
      <c r="L787" s="6"/>
      <c r="M787" s="6" t="str">
        <f t="shared" si="457"/>
        <v/>
      </c>
      <c r="N787" s="6" t="str">
        <f>IF(OR(K787="",L787=""),"",SUMIFS('تحميل المصنعيات'!$N:$N,'تحميل المصنعيات'!$F:$F,L$2,'تحميل المصنعيات'!$D:$D,J787))</f>
        <v/>
      </c>
      <c r="O787" s="55" t="str">
        <f t="shared" si="443"/>
        <v/>
      </c>
      <c r="P787" s="55" t="str">
        <f t="shared" si="470"/>
        <v/>
      </c>
      <c r="Q787" s="129" t="str">
        <f t="shared" si="458"/>
        <v/>
      </c>
      <c r="S787" s="4" t="s">
        <v>12</v>
      </c>
      <c r="T787" s="5">
        <v>45952</v>
      </c>
      <c r="U787" s="6"/>
      <c r="V787" s="6"/>
      <c r="W787" s="6" t="str">
        <f t="shared" si="459"/>
        <v/>
      </c>
      <c r="X787" s="6" t="str">
        <f>IF(OR(U787="",V787=""),"",SUMIFS('تحميل المصنعيات'!$N:$N,'تحميل المصنعيات'!$F:$F,V$2,'تحميل المصنعيات'!$D:$D,T787))</f>
        <v/>
      </c>
      <c r="Y787" s="55" t="str">
        <f t="shared" si="444"/>
        <v/>
      </c>
      <c r="Z787" s="55" t="str">
        <f t="shared" si="445"/>
        <v/>
      </c>
      <c r="AA787" s="129" t="str">
        <f t="shared" si="471"/>
        <v/>
      </c>
      <c r="AC787" s="4" t="s">
        <v>12</v>
      </c>
      <c r="AD787" s="5">
        <v>45952</v>
      </c>
      <c r="AE787" s="6"/>
      <c r="AF787" s="6"/>
      <c r="AG787" s="6" t="str">
        <f t="shared" si="460"/>
        <v/>
      </c>
      <c r="AH787" s="6" t="str">
        <f>IF(OR(AE787="",AF787=""),"",SUMIFS('تحميل المصنعيات'!$N:$N,'تحميل المصنعيات'!$F:$F,AF$2,'تحميل المصنعيات'!$D:$D,AD787))</f>
        <v/>
      </c>
      <c r="AI787" s="55" t="str">
        <f t="shared" si="446"/>
        <v/>
      </c>
      <c r="AJ787" s="55" t="str">
        <f t="shared" si="461"/>
        <v/>
      </c>
      <c r="AK787" s="129" t="str">
        <f t="shared" si="472"/>
        <v/>
      </c>
      <c r="AM787" s="4" t="s">
        <v>12</v>
      </c>
      <c r="AN787" s="5">
        <v>45952</v>
      </c>
      <c r="AO787" s="6"/>
      <c r="AP787" s="6"/>
      <c r="AQ787" s="6" t="str">
        <f t="shared" si="462"/>
        <v/>
      </c>
      <c r="AR787" s="6" t="str">
        <f>IF(OR(AO787="",AP787=""),"",SUMIFS('تحميل المصنعيات'!$N:$N,'تحميل المصنعيات'!$F:$F,AP$2,'تحميل المصنعيات'!$D:$D,AN787))</f>
        <v/>
      </c>
      <c r="AS787" s="55" t="str">
        <f t="shared" si="447"/>
        <v/>
      </c>
      <c r="AT787" s="55" t="str">
        <f t="shared" si="448"/>
        <v/>
      </c>
      <c r="AU787" s="129" t="str">
        <f t="shared" si="473"/>
        <v/>
      </c>
      <c r="AW787" s="4" t="s">
        <v>12</v>
      </c>
      <c r="AX787" s="5">
        <v>45952</v>
      </c>
      <c r="AY787" s="6"/>
      <c r="AZ787" s="6"/>
      <c r="BA787" s="6" t="str">
        <f t="shared" si="463"/>
        <v/>
      </c>
      <c r="BB787" s="6" t="str">
        <f>IF(OR(AY787="",AZ787=""),"",SUMIFS('تحميل المصنعيات'!$N:$N,'تحميل المصنعيات'!$F:$F,AZ$2,'تحميل المصنعيات'!$D:$D,AX787))</f>
        <v/>
      </c>
      <c r="BC787" s="55" t="str">
        <f t="shared" si="449"/>
        <v/>
      </c>
      <c r="BD787" s="55" t="str">
        <f t="shared" si="464"/>
        <v/>
      </c>
      <c r="BE787" s="129" t="str">
        <f t="shared" si="474"/>
        <v/>
      </c>
      <c r="BG787" s="4" t="s">
        <v>12</v>
      </c>
      <c r="BH787" s="5">
        <v>45952</v>
      </c>
      <c r="BI787" s="6"/>
      <c r="BJ787" s="6"/>
      <c r="BK787" s="6" t="str">
        <f t="shared" si="465"/>
        <v/>
      </c>
      <c r="BL787" s="6" t="str">
        <f>IF(OR(BI787="",BJ787=""),"",SUMIFS('تحميل المصنعيات'!$N:$N,'تحميل المصنعيات'!$F:$F,BJ$2,'تحميل المصنعيات'!$D:$D,BH787))</f>
        <v/>
      </c>
      <c r="BM787" s="55" t="str">
        <f t="shared" si="450"/>
        <v/>
      </c>
      <c r="BN787" s="55" t="str">
        <f t="shared" si="451"/>
        <v/>
      </c>
      <c r="BO787" s="129" t="str">
        <f t="shared" si="475"/>
        <v/>
      </c>
      <c r="BQ787" s="4" t="s">
        <v>12</v>
      </c>
      <c r="BR787" s="5">
        <v>45952</v>
      </c>
      <c r="BS787" s="6"/>
      <c r="BT787" s="6"/>
      <c r="BU787" s="6" t="str">
        <f t="shared" si="466"/>
        <v/>
      </c>
      <c r="BV787" s="6" t="str">
        <f>IF(OR(BS787="",BT787=""),"",SUMIFS('تحميل المصنعيات'!$N:$N,'تحميل المصنعيات'!$F:$F,BT$2,'تحميل المصنعيات'!$D:$D,BR787))</f>
        <v/>
      </c>
      <c r="BW787" s="55" t="str">
        <f t="shared" si="452"/>
        <v/>
      </c>
      <c r="BX787" s="55" t="str">
        <f t="shared" si="467"/>
        <v/>
      </c>
      <c r="BY787" s="129" t="str">
        <f t="shared" si="476"/>
        <v/>
      </c>
      <c r="CA787" s="4" t="s">
        <v>12</v>
      </c>
      <c r="CB787" s="5">
        <v>45952</v>
      </c>
      <c r="CC787" s="6"/>
      <c r="CD787" s="6"/>
      <c r="CE787" s="6" t="str">
        <f t="shared" si="468"/>
        <v/>
      </c>
      <c r="CF787" s="6" t="str">
        <f>IF(OR(CC787="",CD787=""),"",SUMIFS('تحميل المصنعيات'!$N:$N,'تحميل المصنعيات'!$F:$F,CD$2,'تحميل المصنعيات'!$D:$D,CB787))</f>
        <v/>
      </c>
      <c r="CG787" s="55" t="str">
        <f t="shared" si="453"/>
        <v/>
      </c>
      <c r="CH787" s="55" t="str">
        <f t="shared" si="454"/>
        <v/>
      </c>
      <c r="CI787" s="129" t="str">
        <f t="shared" si="477"/>
        <v/>
      </c>
      <c r="CK787" s="4" t="s">
        <v>12</v>
      </c>
      <c r="CL787" s="5">
        <v>45952</v>
      </c>
      <c r="CM787" s="6"/>
      <c r="CN787" s="6"/>
      <c r="CO787" s="6" t="str">
        <f t="shared" si="469"/>
        <v/>
      </c>
      <c r="CP787" s="6" t="str">
        <f>IF(OR(CM787="",CN787=""),"",SUMIFS('تحميل المصنعيات'!$N:$N,'تحميل المصنعيات'!$F:$F,CN$2,'تحميل المصنعيات'!$D:$D,CL787))</f>
        <v/>
      </c>
      <c r="CQ787" s="55" t="str">
        <f t="shared" si="455"/>
        <v/>
      </c>
      <c r="CR787" s="55" t="str">
        <f t="shared" si="456"/>
        <v/>
      </c>
      <c r="CS787" s="129" t="str">
        <f t="shared" si="478"/>
        <v/>
      </c>
    </row>
    <row r="788" spans="9:97" x14ac:dyDescent="0.25">
      <c r="I788" s="4" t="s">
        <v>13</v>
      </c>
      <c r="J788" s="5">
        <v>45953</v>
      </c>
      <c r="K788" s="6"/>
      <c r="L788" s="6"/>
      <c r="M788" s="6" t="str">
        <f t="shared" si="457"/>
        <v/>
      </c>
      <c r="N788" s="6" t="str">
        <f>IF(OR(K788="",L788=""),"",SUMIFS('تحميل المصنعيات'!$N:$N,'تحميل المصنعيات'!$F:$F,L$2,'تحميل المصنعيات'!$D:$D,J788))</f>
        <v/>
      </c>
      <c r="O788" s="55" t="str">
        <f t="shared" si="443"/>
        <v/>
      </c>
      <c r="P788" s="55" t="str">
        <f t="shared" si="470"/>
        <v/>
      </c>
      <c r="Q788" s="129" t="str">
        <f t="shared" si="458"/>
        <v/>
      </c>
      <c r="S788" s="4" t="s">
        <v>13</v>
      </c>
      <c r="T788" s="5">
        <v>45953</v>
      </c>
      <c r="U788" s="6"/>
      <c r="V788" s="6"/>
      <c r="W788" s="6" t="str">
        <f t="shared" si="459"/>
        <v/>
      </c>
      <c r="X788" s="6" t="str">
        <f>IF(OR(U788="",V788=""),"",SUMIFS('تحميل المصنعيات'!$N:$N,'تحميل المصنعيات'!$F:$F,V$2,'تحميل المصنعيات'!$D:$D,T788))</f>
        <v/>
      </c>
      <c r="Y788" s="55" t="str">
        <f t="shared" si="444"/>
        <v/>
      </c>
      <c r="Z788" s="55" t="str">
        <f t="shared" si="445"/>
        <v/>
      </c>
      <c r="AA788" s="129" t="str">
        <f t="shared" si="471"/>
        <v/>
      </c>
      <c r="AC788" s="4" t="s">
        <v>13</v>
      </c>
      <c r="AD788" s="5">
        <v>45953</v>
      </c>
      <c r="AE788" s="6"/>
      <c r="AF788" s="6"/>
      <c r="AG788" s="6" t="str">
        <f t="shared" si="460"/>
        <v/>
      </c>
      <c r="AH788" s="6" t="str">
        <f>IF(OR(AE788="",AF788=""),"",SUMIFS('تحميل المصنعيات'!$N:$N,'تحميل المصنعيات'!$F:$F,AF$2,'تحميل المصنعيات'!$D:$D,AD788))</f>
        <v/>
      </c>
      <c r="AI788" s="55" t="str">
        <f t="shared" si="446"/>
        <v/>
      </c>
      <c r="AJ788" s="55" t="str">
        <f t="shared" si="461"/>
        <v/>
      </c>
      <c r="AK788" s="129" t="str">
        <f t="shared" si="472"/>
        <v/>
      </c>
      <c r="AM788" s="4" t="s">
        <v>13</v>
      </c>
      <c r="AN788" s="5">
        <v>45953</v>
      </c>
      <c r="AO788" s="6"/>
      <c r="AP788" s="6"/>
      <c r="AQ788" s="6" t="str">
        <f t="shared" si="462"/>
        <v/>
      </c>
      <c r="AR788" s="6" t="str">
        <f>IF(OR(AO788="",AP788=""),"",SUMIFS('تحميل المصنعيات'!$N:$N,'تحميل المصنعيات'!$F:$F,AP$2,'تحميل المصنعيات'!$D:$D,AN788))</f>
        <v/>
      </c>
      <c r="AS788" s="55" t="str">
        <f t="shared" si="447"/>
        <v/>
      </c>
      <c r="AT788" s="55" t="str">
        <f t="shared" si="448"/>
        <v/>
      </c>
      <c r="AU788" s="129" t="str">
        <f t="shared" si="473"/>
        <v/>
      </c>
      <c r="AW788" s="4" t="s">
        <v>13</v>
      </c>
      <c r="AX788" s="5">
        <v>45953</v>
      </c>
      <c r="AY788" s="6"/>
      <c r="AZ788" s="6"/>
      <c r="BA788" s="6" t="str">
        <f t="shared" si="463"/>
        <v/>
      </c>
      <c r="BB788" s="6" t="str">
        <f>IF(OR(AY788="",AZ788=""),"",SUMIFS('تحميل المصنعيات'!$N:$N,'تحميل المصنعيات'!$F:$F,AZ$2,'تحميل المصنعيات'!$D:$D,AX788))</f>
        <v/>
      </c>
      <c r="BC788" s="55" t="str">
        <f t="shared" si="449"/>
        <v/>
      </c>
      <c r="BD788" s="55" t="str">
        <f t="shared" si="464"/>
        <v/>
      </c>
      <c r="BE788" s="129" t="str">
        <f t="shared" si="474"/>
        <v/>
      </c>
      <c r="BG788" s="4" t="s">
        <v>13</v>
      </c>
      <c r="BH788" s="5">
        <v>45953</v>
      </c>
      <c r="BI788" s="6"/>
      <c r="BJ788" s="6"/>
      <c r="BK788" s="6" t="str">
        <f t="shared" si="465"/>
        <v/>
      </c>
      <c r="BL788" s="6" t="str">
        <f>IF(OR(BI788="",BJ788=""),"",SUMIFS('تحميل المصنعيات'!$N:$N,'تحميل المصنعيات'!$F:$F,BJ$2,'تحميل المصنعيات'!$D:$D,BH788))</f>
        <v/>
      </c>
      <c r="BM788" s="55" t="str">
        <f t="shared" si="450"/>
        <v/>
      </c>
      <c r="BN788" s="55" t="str">
        <f t="shared" si="451"/>
        <v/>
      </c>
      <c r="BO788" s="129" t="str">
        <f t="shared" si="475"/>
        <v/>
      </c>
      <c r="BQ788" s="4" t="s">
        <v>13</v>
      </c>
      <c r="BR788" s="5">
        <v>45953</v>
      </c>
      <c r="BS788" s="6"/>
      <c r="BT788" s="6"/>
      <c r="BU788" s="6" t="str">
        <f t="shared" si="466"/>
        <v/>
      </c>
      <c r="BV788" s="6" t="str">
        <f>IF(OR(BS788="",BT788=""),"",SUMIFS('تحميل المصنعيات'!$N:$N,'تحميل المصنعيات'!$F:$F,BT$2,'تحميل المصنعيات'!$D:$D,BR788))</f>
        <v/>
      </c>
      <c r="BW788" s="55" t="str">
        <f t="shared" si="452"/>
        <v/>
      </c>
      <c r="BX788" s="55" t="str">
        <f t="shared" si="467"/>
        <v/>
      </c>
      <c r="BY788" s="129" t="str">
        <f t="shared" si="476"/>
        <v/>
      </c>
      <c r="CA788" s="4" t="s">
        <v>13</v>
      </c>
      <c r="CB788" s="5">
        <v>45953</v>
      </c>
      <c r="CC788" s="6"/>
      <c r="CD788" s="6"/>
      <c r="CE788" s="6" t="str">
        <f t="shared" si="468"/>
        <v/>
      </c>
      <c r="CF788" s="6" t="str">
        <f>IF(OR(CC788="",CD788=""),"",SUMIFS('تحميل المصنعيات'!$N:$N,'تحميل المصنعيات'!$F:$F,CD$2,'تحميل المصنعيات'!$D:$D,CB788))</f>
        <v/>
      </c>
      <c r="CG788" s="55" t="str">
        <f t="shared" si="453"/>
        <v/>
      </c>
      <c r="CH788" s="55" t="str">
        <f t="shared" si="454"/>
        <v/>
      </c>
      <c r="CI788" s="129" t="str">
        <f t="shared" si="477"/>
        <v/>
      </c>
      <c r="CK788" s="4" t="s">
        <v>13</v>
      </c>
      <c r="CL788" s="5">
        <v>45953</v>
      </c>
      <c r="CM788" s="6"/>
      <c r="CN788" s="6"/>
      <c r="CO788" s="6" t="str">
        <f t="shared" si="469"/>
        <v/>
      </c>
      <c r="CP788" s="6" t="str">
        <f>IF(OR(CM788="",CN788=""),"",SUMIFS('تحميل المصنعيات'!$N:$N,'تحميل المصنعيات'!$F:$F,CN$2,'تحميل المصنعيات'!$D:$D,CL788))</f>
        <v/>
      </c>
      <c r="CQ788" s="55" t="str">
        <f t="shared" si="455"/>
        <v/>
      </c>
      <c r="CR788" s="55" t="str">
        <f t="shared" si="456"/>
        <v/>
      </c>
      <c r="CS788" s="129" t="str">
        <f t="shared" si="478"/>
        <v/>
      </c>
    </row>
    <row r="789" spans="9:97" x14ac:dyDescent="0.25">
      <c r="I789" s="132" t="s">
        <v>30</v>
      </c>
      <c r="J789" s="133">
        <v>45954</v>
      </c>
      <c r="K789" s="134"/>
      <c r="L789" s="134"/>
      <c r="M789" s="134" t="str">
        <f t="shared" si="457"/>
        <v/>
      </c>
      <c r="N789" s="134" t="str">
        <f>IF(OR(K789="",L789=""),"",SUMIFS('تحميل المصنعيات'!$N:$N,'تحميل المصنعيات'!$F:$F,L$2,'تحميل المصنعيات'!$D:$D,J789))</f>
        <v/>
      </c>
      <c r="O789" s="135" t="str">
        <f t="shared" si="443"/>
        <v/>
      </c>
      <c r="P789" s="135" t="str">
        <f t="shared" si="470"/>
        <v/>
      </c>
      <c r="Q789" s="132" t="str">
        <f t="shared" si="458"/>
        <v/>
      </c>
      <c r="S789" s="132" t="s">
        <v>30</v>
      </c>
      <c r="T789" s="133">
        <v>45954</v>
      </c>
      <c r="U789" s="134"/>
      <c r="V789" s="134"/>
      <c r="W789" s="134" t="str">
        <f t="shared" si="459"/>
        <v/>
      </c>
      <c r="X789" s="134" t="str">
        <f>IF(OR(U789="",V789=""),"",SUMIFS('تحميل المصنعيات'!$N:$N,'تحميل المصنعيات'!$F:$F,V$2,'تحميل المصنعيات'!$D:$D,T789))</f>
        <v/>
      </c>
      <c r="Y789" s="135" t="str">
        <f t="shared" si="444"/>
        <v/>
      </c>
      <c r="Z789" s="135" t="str">
        <f t="shared" si="445"/>
        <v/>
      </c>
      <c r="AA789" s="132" t="str">
        <f t="shared" si="471"/>
        <v/>
      </c>
      <c r="AC789" s="132" t="s">
        <v>30</v>
      </c>
      <c r="AD789" s="133">
        <v>45954</v>
      </c>
      <c r="AE789" s="134"/>
      <c r="AF789" s="134"/>
      <c r="AG789" s="134" t="str">
        <f t="shared" si="460"/>
        <v/>
      </c>
      <c r="AH789" s="134" t="str">
        <f>IF(OR(AE789="",AF789=""),"",SUMIFS('تحميل المصنعيات'!$N:$N,'تحميل المصنعيات'!$F:$F,AF$2,'تحميل المصنعيات'!$D:$D,AD789))</f>
        <v/>
      </c>
      <c r="AI789" s="135" t="str">
        <f t="shared" si="446"/>
        <v/>
      </c>
      <c r="AJ789" s="135" t="str">
        <f t="shared" si="461"/>
        <v/>
      </c>
      <c r="AK789" s="132" t="str">
        <f t="shared" si="472"/>
        <v/>
      </c>
      <c r="AM789" s="132" t="s">
        <v>30</v>
      </c>
      <c r="AN789" s="133">
        <v>45954</v>
      </c>
      <c r="AO789" s="134"/>
      <c r="AP789" s="134"/>
      <c r="AQ789" s="134" t="str">
        <f t="shared" si="462"/>
        <v/>
      </c>
      <c r="AR789" s="134" t="str">
        <f>IF(OR(AO789="",AP789=""),"",SUMIFS('تحميل المصنعيات'!$N:$N,'تحميل المصنعيات'!$F:$F,AP$2,'تحميل المصنعيات'!$D:$D,AN789))</f>
        <v/>
      </c>
      <c r="AS789" s="135" t="str">
        <f t="shared" si="447"/>
        <v/>
      </c>
      <c r="AT789" s="135" t="str">
        <f t="shared" si="448"/>
        <v/>
      </c>
      <c r="AU789" s="132" t="str">
        <f t="shared" si="473"/>
        <v/>
      </c>
      <c r="AW789" s="132" t="s">
        <v>30</v>
      </c>
      <c r="AX789" s="133">
        <v>45954</v>
      </c>
      <c r="AY789" s="134"/>
      <c r="AZ789" s="134"/>
      <c r="BA789" s="134" t="str">
        <f t="shared" si="463"/>
        <v/>
      </c>
      <c r="BB789" s="134" t="str">
        <f>IF(OR(AY789="",AZ789=""),"",SUMIFS('تحميل المصنعيات'!$N:$N,'تحميل المصنعيات'!$F:$F,AZ$2,'تحميل المصنعيات'!$D:$D,AX789))</f>
        <v/>
      </c>
      <c r="BC789" s="135" t="str">
        <f t="shared" si="449"/>
        <v/>
      </c>
      <c r="BD789" s="135" t="str">
        <f t="shared" si="464"/>
        <v/>
      </c>
      <c r="BE789" s="132" t="str">
        <f t="shared" si="474"/>
        <v/>
      </c>
      <c r="BG789" s="132" t="s">
        <v>30</v>
      </c>
      <c r="BH789" s="133">
        <v>45954</v>
      </c>
      <c r="BI789" s="134"/>
      <c r="BJ789" s="134"/>
      <c r="BK789" s="134" t="str">
        <f t="shared" si="465"/>
        <v/>
      </c>
      <c r="BL789" s="134" t="str">
        <f>IF(OR(BI789="",BJ789=""),"",SUMIFS('تحميل المصنعيات'!$N:$N,'تحميل المصنعيات'!$F:$F,BJ$2,'تحميل المصنعيات'!$D:$D,BH789))</f>
        <v/>
      </c>
      <c r="BM789" s="135" t="str">
        <f t="shared" si="450"/>
        <v/>
      </c>
      <c r="BN789" s="135" t="str">
        <f t="shared" si="451"/>
        <v/>
      </c>
      <c r="BO789" s="132" t="str">
        <f t="shared" si="475"/>
        <v/>
      </c>
      <c r="BQ789" s="132" t="s">
        <v>30</v>
      </c>
      <c r="BR789" s="133">
        <v>45954</v>
      </c>
      <c r="BS789" s="134"/>
      <c r="BT789" s="134"/>
      <c r="BU789" s="134" t="str">
        <f t="shared" si="466"/>
        <v/>
      </c>
      <c r="BV789" s="134" t="str">
        <f>IF(OR(BS789="",BT789=""),"",SUMIFS('تحميل المصنعيات'!$N:$N,'تحميل المصنعيات'!$F:$F,BT$2,'تحميل المصنعيات'!$D:$D,BR789))</f>
        <v/>
      </c>
      <c r="BW789" s="135" t="str">
        <f t="shared" si="452"/>
        <v/>
      </c>
      <c r="BX789" s="135" t="str">
        <f t="shared" si="467"/>
        <v/>
      </c>
      <c r="BY789" s="132" t="str">
        <f t="shared" si="476"/>
        <v/>
      </c>
      <c r="CA789" s="132" t="s">
        <v>30</v>
      </c>
      <c r="CB789" s="133">
        <v>45954</v>
      </c>
      <c r="CC789" s="134"/>
      <c r="CD789" s="134"/>
      <c r="CE789" s="134" t="str">
        <f t="shared" si="468"/>
        <v/>
      </c>
      <c r="CF789" s="134" t="str">
        <f>IF(OR(CC789="",CD789=""),"",SUMIFS('تحميل المصنعيات'!$N:$N,'تحميل المصنعيات'!$F:$F,CD$2,'تحميل المصنعيات'!$D:$D,CB789))</f>
        <v/>
      </c>
      <c r="CG789" s="135" t="str">
        <f t="shared" si="453"/>
        <v/>
      </c>
      <c r="CH789" s="135" t="str">
        <f t="shared" si="454"/>
        <v/>
      </c>
      <c r="CI789" s="132" t="str">
        <f t="shared" si="477"/>
        <v/>
      </c>
      <c r="CK789" s="132" t="s">
        <v>30</v>
      </c>
      <c r="CL789" s="133">
        <v>45954</v>
      </c>
      <c r="CM789" s="134"/>
      <c r="CN789" s="134"/>
      <c r="CO789" s="134" t="str">
        <f t="shared" si="469"/>
        <v/>
      </c>
      <c r="CP789" s="134" t="str">
        <f>IF(OR(CM789="",CN789=""),"",SUMIFS('تحميل المصنعيات'!$N:$N,'تحميل المصنعيات'!$F:$F,CN$2,'تحميل المصنعيات'!$D:$D,CL789))</f>
        <v/>
      </c>
      <c r="CQ789" s="135" t="str">
        <f t="shared" si="455"/>
        <v/>
      </c>
      <c r="CR789" s="135" t="str">
        <f t="shared" si="456"/>
        <v/>
      </c>
      <c r="CS789" s="132" t="str">
        <f t="shared" si="478"/>
        <v/>
      </c>
    </row>
    <row r="790" spans="9:97" x14ac:dyDescent="0.25">
      <c r="I790" s="4" t="s">
        <v>8</v>
      </c>
      <c r="J790" s="5">
        <v>45955</v>
      </c>
      <c r="K790" s="6"/>
      <c r="L790" s="6"/>
      <c r="M790" s="6" t="str">
        <f t="shared" si="457"/>
        <v/>
      </c>
      <c r="N790" s="6" t="str">
        <f>IF(OR(K790="",L790=""),"",SUMIFS('تحميل المصنعيات'!$N:$N,'تحميل المصنعيات'!$F:$F,L$2,'تحميل المصنعيات'!$D:$D,J790))</f>
        <v/>
      </c>
      <c r="O790" s="55" t="str">
        <f t="shared" si="443"/>
        <v/>
      </c>
      <c r="P790" s="55" t="str">
        <f t="shared" si="470"/>
        <v/>
      </c>
      <c r="Q790" s="129" t="str">
        <f t="shared" si="458"/>
        <v/>
      </c>
      <c r="S790" s="4" t="s">
        <v>8</v>
      </c>
      <c r="T790" s="5">
        <v>45955</v>
      </c>
      <c r="U790" s="6"/>
      <c r="V790" s="6"/>
      <c r="W790" s="6" t="str">
        <f t="shared" si="459"/>
        <v/>
      </c>
      <c r="X790" s="6" t="str">
        <f>IF(OR(U790="",V790=""),"",SUMIFS('تحميل المصنعيات'!$N:$N,'تحميل المصنعيات'!$F:$F,V$2,'تحميل المصنعيات'!$D:$D,T790))</f>
        <v/>
      </c>
      <c r="Y790" s="55" t="str">
        <f t="shared" si="444"/>
        <v/>
      </c>
      <c r="Z790" s="55" t="str">
        <f t="shared" si="445"/>
        <v/>
      </c>
      <c r="AA790" s="129" t="str">
        <f t="shared" si="471"/>
        <v/>
      </c>
      <c r="AC790" s="4" t="s">
        <v>8</v>
      </c>
      <c r="AD790" s="5">
        <v>45955</v>
      </c>
      <c r="AE790" s="6"/>
      <c r="AF790" s="6"/>
      <c r="AG790" s="6" t="str">
        <f t="shared" si="460"/>
        <v/>
      </c>
      <c r="AH790" s="6" t="str">
        <f>IF(OR(AE790="",AF790=""),"",SUMIFS('تحميل المصنعيات'!$N:$N,'تحميل المصنعيات'!$F:$F,AF$2,'تحميل المصنعيات'!$D:$D,AD790))</f>
        <v/>
      </c>
      <c r="AI790" s="55" t="str">
        <f t="shared" si="446"/>
        <v/>
      </c>
      <c r="AJ790" s="55" t="str">
        <f t="shared" si="461"/>
        <v/>
      </c>
      <c r="AK790" s="129" t="str">
        <f t="shared" si="472"/>
        <v/>
      </c>
      <c r="AM790" s="4" t="s">
        <v>8</v>
      </c>
      <c r="AN790" s="5">
        <v>45955</v>
      </c>
      <c r="AO790" s="6"/>
      <c r="AP790" s="6"/>
      <c r="AQ790" s="6" t="str">
        <f t="shared" si="462"/>
        <v/>
      </c>
      <c r="AR790" s="6" t="str">
        <f>IF(OR(AO790="",AP790=""),"",SUMIFS('تحميل المصنعيات'!$N:$N,'تحميل المصنعيات'!$F:$F,AP$2,'تحميل المصنعيات'!$D:$D,AN790))</f>
        <v/>
      </c>
      <c r="AS790" s="55" t="str">
        <f t="shared" si="447"/>
        <v/>
      </c>
      <c r="AT790" s="55" t="str">
        <f t="shared" si="448"/>
        <v/>
      </c>
      <c r="AU790" s="129" t="str">
        <f t="shared" si="473"/>
        <v/>
      </c>
      <c r="AW790" s="4" t="s">
        <v>8</v>
      </c>
      <c r="AX790" s="5">
        <v>45955</v>
      </c>
      <c r="AY790" s="6"/>
      <c r="AZ790" s="6"/>
      <c r="BA790" s="6" t="str">
        <f t="shared" si="463"/>
        <v/>
      </c>
      <c r="BB790" s="6" t="str">
        <f>IF(OR(AY790="",AZ790=""),"",SUMIFS('تحميل المصنعيات'!$N:$N,'تحميل المصنعيات'!$F:$F,AZ$2,'تحميل المصنعيات'!$D:$D,AX790))</f>
        <v/>
      </c>
      <c r="BC790" s="55" t="str">
        <f t="shared" si="449"/>
        <v/>
      </c>
      <c r="BD790" s="55" t="str">
        <f t="shared" si="464"/>
        <v/>
      </c>
      <c r="BE790" s="129" t="str">
        <f t="shared" si="474"/>
        <v/>
      </c>
      <c r="BG790" s="4" t="s">
        <v>8</v>
      </c>
      <c r="BH790" s="5">
        <v>45955</v>
      </c>
      <c r="BI790" s="6"/>
      <c r="BJ790" s="6"/>
      <c r="BK790" s="6" t="str">
        <f t="shared" si="465"/>
        <v/>
      </c>
      <c r="BL790" s="6" t="str">
        <f>IF(OR(BI790="",BJ790=""),"",SUMIFS('تحميل المصنعيات'!$N:$N,'تحميل المصنعيات'!$F:$F,BJ$2,'تحميل المصنعيات'!$D:$D,BH790))</f>
        <v/>
      </c>
      <c r="BM790" s="55" t="str">
        <f t="shared" si="450"/>
        <v/>
      </c>
      <c r="BN790" s="55" t="str">
        <f t="shared" si="451"/>
        <v/>
      </c>
      <c r="BO790" s="129" t="str">
        <f t="shared" si="475"/>
        <v/>
      </c>
      <c r="BQ790" s="4" t="s">
        <v>8</v>
      </c>
      <c r="BR790" s="5">
        <v>45955</v>
      </c>
      <c r="BS790" s="6"/>
      <c r="BT790" s="6"/>
      <c r="BU790" s="6" t="str">
        <f t="shared" si="466"/>
        <v/>
      </c>
      <c r="BV790" s="6" t="str">
        <f>IF(OR(BS790="",BT790=""),"",SUMIFS('تحميل المصنعيات'!$N:$N,'تحميل المصنعيات'!$F:$F,BT$2,'تحميل المصنعيات'!$D:$D,BR790))</f>
        <v/>
      </c>
      <c r="BW790" s="55" t="str">
        <f t="shared" si="452"/>
        <v/>
      </c>
      <c r="BX790" s="55" t="str">
        <f t="shared" si="467"/>
        <v/>
      </c>
      <c r="BY790" s="129" t="str">
        <f t="shared" si="476"/>
        <v/>
      </c>
      <c r="CA790" s="4" t="s">
        <v>8</v>
      </c>
      <c r="CB790" s="5">
        <v>45955</v>
      </c>
      <c r="CC790" s="6"/>
      <c r="CD790" s="6"/>
      <c r="CE790" s="6" t="str">
        <f t="shared" si="468"/>
        <v/>
      </c>
      <c r="CF790" s="6" t="str">
        <f>IF(OR(CC790="",CD790=""),"",SUMIFS('تحميل المصنعيات'!$N:$N,'تحميل المصنعيات'!$F:$F,CD$2,'تحميل المصنعيات'!$D:$D,CB790))</f>
        <v/>
      </c>
      <c r="CG790" s="55" t="str">
        <f t="shared" si="453"/>
        <v/>
      </c>
      <c r="CH790" s="55" t="str">
        <f t="shared" si="454"/>
        <v/>
      </c>
      <c r="CI790" s="129" t="str">
        <f t="shared" si="477"/>
        <v/>
      </c>
      <c r="CK790" s="4" t="s">
        <v>8</v>
      </c>
      <c r="CL790" s="5">
        <v>45955</v>
      </c>
      <c r="CM790" s="6"/>
      <c r="CN790" s="6"/>
      <c r="CO790" s="6" t="str">
        <f t="shared" si="469"/>
        <v/>
      </c>
      <c r="CP790" s="6" t="str">
        <f>IF(OR(CM790="",CN790=""),"",SUMIFS('تحميل المصنعيات'!$N:$N,'تحميل المصنعيات'!$F:$F,CN$2,'تحميل المصنعيات'!$D:$D,CL790))</f>
        <v/>
      </c>
      <c r="CQ790" s="55" t="str">
        <f t="shared" si="455"/>
        <v/>
      </c>
      <c r="CR790" s="55" t="str">
        <f t="shared" si="456"/>
        <v/>
      </c>
      <c r="CS790" s="129" t="str">
        <f t="shared" si="478"/>
        <v/>
      </c>
    </row>
    <row r="791" spans="9:97" x14ac:dyDescent="0.25">
      <c r="I791" s="4" t="s">
        <v>9</v>
      </c>
      <c r="J791" s="5">
        <v>45956</v>
      </c>
      <c r="K791" s="6"/>
      <c r="L791" s="6"/>
      <c r="M791" s="6" t="str">
        <f t="shared" si="457"/>
        <v/>
      </c>
      <c r="N791" s="6" t="str">
        <f>IF(OR(K791="",L791=""),"",SUMIFS('تحميل المصنعيات'!$N:$N,'تحميل المصنعيات'!$F:$F,L$2,'تحميل المصنعيات'!$D:$D,J791))</f>
        <v/>
      </c>
      <c r="O791" s="55" t="str">
        <f t="shared" si="443"/>
        <v/>
      </c>
      <c r="P791" s="55" t="str">
        <f t="shared" si="470"/>
        <v/>
      </c>
      <c r="Q791" s="129" t="str">
        <f t="shared" si="458"/>
        <v/>
      </c>
      <c r="S791" s="4" t="s">
        <v>9</v>
      </c>
      <c r="T791" s="5">
        <v>45956</v>
      </c>
      <c r="U791" s="6"/>
      <c r="V791" s="6"/>
      <c r="W791" s="6" t="str">
        <f t="shared" si="459"/>
        <v/>
      </c>
      <c r="X791" s="6" t="str">
        <f>IF(OR(U791="",V791=""),"",SUMIFS('تحميل المصنعيات'!$N:$N,'تحميل المصنعيات'!$F:$F,V$2,'تحميل المصنعيات'!$D:$D,T791))</f>
        <v/>
      </c>
      <c r="Y791" s="55" t="str">
        <f t="shared" si="444"/>
        <v/>
      </c>
      <c r="Z791" s="55" t="str">
        <f t="shared" si="445"/>
        <v/>
      </c>
      <c r="AA791" s="129" t="str">
        <f t="shared" si="471"/>
        <v/>
      </c>
      <c r="AC791" s="4" t="s">
        <v>9</v>
      </c>
      <c r="AD791" s="5">
        <v>45956</v>
      </c>
      <c r="AE791" s="6"/>
      <c r="AF791" s="6"/>
      <c r="AG791" s="6" t="str">
        <f t="shared" si="460"/>
        <v/>
      </c>
      <c r="AH791" s="6" t="str">
        <f>IF(OR(AE791="",AF791=""),"",SUMIFS('تحميل المصنعيات'!$N:$N,'تحميل المصنعيات'!$F:$F,AF$2,'تحميل المصنعيات'!$D:$D,AD791))</f>
        <v/>
      </c>
      <c r="AI791" s="55" t="str">
        <f t="shared" si="446"/>
        <v/>
      </c>
      <c r="AJ791" s="55" t="str">
        <f t="shared" si="461"/>
        <v/>
      </c>
      <c r="AK791" s="129" t="str">
        <f t="shared" si="472"/>
        <v/>
      </c>
      <c r="AM791" s="4" t="s">
        <v>9</v>
      </c>
      <c r="AN791" s="5">
        <v>45956</v>
      </c>
      <c r="AO791" s="6"/>
      <c r="AP791" s="6"/>
      <c r="AQ791" s="6" t="str">
        <f t="shared" si="462"/>
        <v/>
      </c>
      <c r="AR791" s="6" t="str">
        <f>IF(OR(AO791="",AP791=""),"",SUMIFS('تحميل المصنعيات'!$N:$N,'تحميل المصنعيات'!$F:$F,AP$2,'تحميل المصنعيات'!$D:$D,AN791))</f>
        <v/>
      </c>
      <c r="AS791" s="55" t="str">
        <f t="shared" si="447"/>
        <v/>
      </c>
      <c r="AT791" s="55" t="str">
        <f t="shared" si="448"/>
        <v/>
      </c>
      <c r="AU791" s="129" t="str">
        <f t="shared" si="473"/>
        <v/>
      </c>
      <c r="AW791" s="4" t="s">
        <v>9</v>
      </c>
      <c r="AX791" s="5">
        <v>45956</v>
      </c>
      <c r="AY791" s="6"/>
      <c r="AZ791" s="6"/>
      <c r="BA791" s="6" t="str">
        <f t="shared" si="463"/>
        <v/>
      </c>
      <c r="BB791" s="6" t="str">
        <f>IF(OR(AY791="",AZ791=""),"",SUMIFS('تحميل المصنعيات'!$N:$N,'تحميل المصنعيات'!$F:$F,AZ$2,'تحميل المصنعيات'!$D:$D,AX791))</f>
        <v/>
      </c>
      <c r="BC791" s="55" t="str">
        <f t="shared" si="449"/>
        <v/>
      </c>
      <c r="BD791" s="55" t="str">
        <f t="shared" si="464"/>
        <v/>
      </c>
      <c r="BE791" s="129" t="str">
        <f t="shared" si="474"/>
        <v/>
      </c>
      <c r="BG791" s="4" t="s">
        <v>9</v>
      </c>
      <c r="BH791" s="5">
        <v>45956</v>
      </c>
      <c r="BI791" s="6"/>
      <c r="BJ791" s="6"/>
      <c r="BK791" s="6" t="str">
        <f t="shared" si="465"/>
        <v/>
      </c>
      <c r="BL791" s="6" t="str">
        <f>IF(OR(BI791="",BJ791=""),"",SUMIFS('تحميل المصنعيات'!$N:$N,'تحميل المصنعيات'!$F:$F,BJ$2,'تحميل المصنعيات'!$D:$D,BH791))</f>
        <v/>
      </c>
      <c r="BM791" s="55" t="str">
        <f t="shared" si="450"/>
        <v/>
      </c>
      <c r="BN791" s="55" t="str">
        <f t="shared" si="451"/>
        <v/>
      </c>
      <c r="BO791" s="129" t="str">
        <f t="shared" si="475"/>
        <v/>
      </c>
      <c r="BQ791" s="4" t="s">
        <v>9</v>
      </c>
      <c r="BR791" s="5">
        <v>45956</v>
      </c>
      <c r="BS791" s="6"/>
      <c r="BT791" s="6"/>
      <c r="BU791" s="6" t="str">
        <f t="shared" si="466"/>
        <v/>
      </c>
      <c r="BV791" s="6" t="str">
        <f>IF(OR(BS791="",BT791=""),"",SUMIFS('تحميل المصنعيات'!$N:$N,'تحميل المصنعيات'!$F:$F,BT$2,'تحميل المصنعيات'!$D:$D,BR791))</f>
        <v/>
      </c>
      <c r="BW791" s="55" t="str">
        <f t="shared" si="452"/>
        <v/>
      </c>
      <c r="BX791" s="55" t="str">
        <f t="shared" si="467"/>
        <v/>
      </c>
      <c r="BY791" s="129" t="str">
        <f t="shared" si="476"/>
        <v/>
      </c>
      <c r="CA791" s="4" t="s">
        <v>9</v>
      </c>
      <c r="CB791" s="5">
        <v>45956</v>
      </c>
      <c r="CC791" s="6"/>
      <c r="CD791" s="6"/>
      <c r="CE791" s="6" t="str">
        <f t="shared" si="468"/>
        <v/>
      </c>
      <c r="CF791" s="6" t="str">
        <f>IF(OR(CC791="",CD791=""),"",SUMIFS('تحميل المصنعيات'!$N:$N,'تحميل المصنعيات'!$F:$F,CD$2,'تحميل المصنعيات'!$D:$D,CB791))</f>
        <v/>
      </c>
      <c r="CG791" s="55" t="str">
        <f t="shared" si="453"/>
        <v/>
      </c>
      <c r="CH791" s="55" t="str">
        <f t="shared" si="454"/>
        <v/>
      </c>
      <c r="CI791" s="129" t="str">
        <f t="shared" si="477"/>
        <v/>
      </c>
      <c r="CK791" s="4" t="s">
        <v>9</v>
      </c>
      <c r="CL791" s="5">
        <v>45956</v>
      </c>
      <c r="CM791" s="6"/>
      <c r="CN791" s="6"/>
      <c r="CO791" s="6" t="str">
        <f t="shared" si="469"/>
        <v/>
      </c>
      <c r="CP791" s="6" t="str">
        <f>IF(OR(CM791="",CN791=""),"",SUMIFS('تحميل المصنعيات'!$N:$N,'تحميل المصنعيات'!$F:$F,CN$2,'تحميل المصنعيات'!$D:$D,CL791))</f>
        <v/>
      </c>
      <c r="CQ791" s="55" t="str">
        <f t="shared" si="455"/>
        <v/>
      </c>
      <c r="CR791" s="55" t="str">
        <f t="shared" si="456"/>
        <v/>
      </c>
      <c r="CS791" s="129" t="str">
        <f t="shared" si="478"/>
        <v/>
      </c>
    </row>
    <row r="792" spans="9:97" x14ac:dyDescent="0.25">
      <c r="I792" s="4" t="s">
        <v>10</v>
      </c>
      <c r="J792" s="5">
        <v>45957</v>
      </c>
      <c r="K792" s="6"/>
      <c r="L792" s="6"/>
      <c r="M792" s="6" t="str">
        <f t="shared" si="457"/>
        <v/>
      </c>
      <c r="N792" s="6" t="str">
        <f>IF(OR(K792="",L792=""),"",SUMIFS('تحميل المصنعيات'!$N:$N,'تحميل المصنعيات'!$F:$F,L$2,'تحميل المصنعيات'!$D:$D,J792))</f>
        <v/>
      </c>
      <c r="O792" s="55" t="str">
        <f t="shared" si="443"/>
        <v/>
      </c>
      <c r="P792" s="55" t="str">
        <f t="shared" si="470"/>
        <v/>
      </c>
      <c r="Q792" s="129" t="str">
        <f t="shared" si="458"/>
        <v/>
      </c>
      <c r="S792" s="4" t="s">
        <v>10</v>
      </c>
      <c r="T792" s="5">
        <v>45957</v>
      </c>
      <c r="U792" s="6"/>
      <c r="V792" s="6"/>
      <c r="W792" s="6" t="str">
        <f t="shared" si="459"/>
        <v/>
      </c>
      <c r="X792" s="6" t="str">
        <f>IF(OR(U792="",V792=""),"",SUMIFS('تحميل المصنعيات'!$N:$N,'تحميل المصنعيات'!$F:$F,V$2,'تحميل المصنعيات'!$D:$D,T792))</f>
        <v/>
      </c>
      <c r="Y792" s="55" t="str">
        <f t="shared" si="444"/>
        <v/>
      </c>
      <c r="Z792" s="55" t="str">
        <f t="shared" si="445"/>
        <v/>
      </c>
      <c r="AA792" s="129" t="str">
        <f t="shared" si="471"/>
        <v/>
      </c>
      <c r="AC792" s="4" t="s">
        <v>10</v>
      </c>
      <c r="AD792" s="5">
        <v>45957</v>
      </c>
      <c r="AE792" s="6"/>
      <c r="AF792" s="6"/>
      <c r="AG792" s="6" t="str">
        <f t="shared" si="460"/>
        <v/>
      </c>
      <c r="AH792" s="6" t="str">
        <f>IF(OR(AE792="",AF792=""),"",SUMIFS('تحميل المصنعيات'!$N:$N,'تحميل المصنعيات'!$F:$F,AF$2,'تحميل المصنعيات'!$D:$D,AD792))</f>
        <v/>
      </c>
      <c r="AI792" s="55" t="str">
        <f t="shared" si="446"/>
        <v/>
      </c>
      <c r="AJ792" s="55" t="str">
        <f t="shared" si="461"/>
        <v/>
      </c>
      <c r="AK792" s="129" t="str">
        <f t="shared" si="472"/>
        <v/>
      </c>
      <c r="AM792" s="4" t="s">
        <v>10</v>
      </c>
      <c r="AN792" s="5">
        <v>45957</v>
      </c>
      <c r="AO792" s="6"/>
      <c r="AP792" s="6"/>
      <c r="AQ792" s="6" t="str">
        <f t="shared" si="462"/>
        <v/>
      </c>
      <c r="AR792" s="6" t="str">
        <f>IF(OR(AO792="",AP792=""),"",SUMIFS('تحميل المصنعيات'!$N:$N,'تحميل المصنعيات'!$F:$F,AP$2,'تحميل المصنعيات'!$D:$D,AN792))</f>
        <v/>
      </c>
      <c r="AS792" s="55" t="str">
        <f t="shared" si="447"/>
        <v/>
      </c>
      <c r="AT792" s="55" t="str">
        <f t="shared" si="448"/>
        <v/>
      </c>
      <c r="AU792" s="129" t="str">
        <f t="shared" si="473"/>
        <v/>
      </c>
      <c r="AW792" s="4" t="s">
        <v>10</v>
      </c>
      <c r="AX792" s="5">
        <v>45957</v>
      </c>
      <c r="AY792" s="6"/>
      <c r="AZ792" s="6"/>
      <c r="BA792" s="6" t="str">
        <f t="shared" si="463"/>
        <v/>
      </c>
      <c r="BB792" s="6" t="str">
        <f>IF(OR(AY792="",AZ792=""),"",SUMIFS('تحميل المصنعيات'!$N:$N,'تحميل المصنعيات'!$F:$F,AZ$2,'تحميل المصنعيات'!$D:$D,AX792))</f>
        <v/>
      </c>
      <c r="BC792" s="55" t="str">
        <f t="shared" si="449"/>
        <v/>
      </c>
      <c r="BD792" s="55" t="str">
        <f t="shared" si="464"/>
        <v/>
      </c>
      <c r="BE792" s="129" t="str">
        <f t="shared" si="474"/>
        <v/>
      </c>
      <c r="BG792" s="4" t="s">
        <v>10</v>
      </c>
      <c r="BH792" s="5">
        <v>45957</v>
      </c>
      <c r="BI792" s="6"/>
      <c r="BJ792" s="6"/>
      <c r="BK792" s="6" t="str">
        <f t="shared" si="465"/>
        <v/>
      </c>
      <c r="BL792" s="6" t="str">
        <f>IF(OR(BI792="",BJ792=""),"",SUMIFS('تحميل المصنعيات'!$N:$N,'تحميل المصنعيات'!$F:$F,BJ$2,'تحميل المصنعيات'!$D:$D,BH792))</f>
        <v/>
      </c>
      <c r="BM792" s="55" t="str">
        <f t="shared" si="450"/>
        <v/>
      </c>
      <c r="BN792" s="55" t="str">
        <f t="shared" si="451"/>
        <v/>
      </c>
      <c r="BO792" s="129" t="str">
        <f t="shared" si="475"/>
        <v/>
      </c>
      <c r="BQ792" s="4" t="s">
        <v>10</v>
      </c>
      <c r="BR792" s="5">
        <v>45957</v>
      </c>
      <c r="BS792" s="6"/>
      <c r="BT792" s="6"/>
      <c r="BU792" s="6" t="str">
        <f t="shared" si="466"/>
        <v/>
      </c>
      <c r="BV792" s="6" t="str">
        <f>IF(OR(BS792="",BT792=""),"",SUMIFS('تحميل المصنعيات'!$N:$N,'تحميل المصنعيات'!$F:$F,BT$2,'تحميل المصنعيات'!$D:$D,BR792))</f>
        <v/>
      </c>
      <c r="BW792" s="55" t="str">
        <f t="shared" si="452"/>
        <v/>
      </c>
      <c r="BX792" s="55" t="str">
        <f t="shared" si="467"/>
        <v/>
      </c>
      <c r="BY792" s="129" t="str">
        <f t="shared" si="476"/>
        <v/>
      </c>
      <c r="CA792" s="4" t="s">
        <v>10</v>
      </c>
      <c r="CB792" s="5">
        <v>45957</v>
      </c>
      <c r="CC792" s="6"/>
      <c r="CD792" s="6"/>
      <c r="CE792" s="6" t="str">
        <f t="shared" si="468"/>
        <v/>
      </c>
      <c r="CF792" s="6" t="str">
        <f>IF(OR(CC792="",CD792=""),"",SUMIFS('تحميل المصنعيات'!$N:$N,'تحميل المصنعيات'!$F:$F,CD$2,'تحميل المصنعيات'!$D:$D,CB792))</f>
        <v/>
      </c>
      <c r="CG792" s="55" t="str">
        <f t="shared" si="453"/>
        <v/>
      </c>
      <c r="CH792" s="55" t="str">
        <f t="shared" si="454"/>
        <v/>
      </c>
      <c r="CI792" s="129" t="str">
        <f t="shared" si="477"/>
        <v/>
      </c>
      <c r="CK792" s="4" t="s">
        <v>10</v>
      </c>
      <c r="CL792" s="5">
        <v>45957</v>
      </c>
      <c r="CM792" s="6"/>
      <c r="CN792" s="6"/>
      <c r="CO792" s="6" t="str">
        <f t="shared" si="469"/>
        <v/>
      </c>
      <c r="CP792" s="6" t="str">
        <f>IF(OR(CM792="",CN792=""),"",SUMIFS('تحميل المصنعيات'!$N:$N,'تحميل المصنعيات'!$F:$F,CN$2,'تحميل المصنعيات'!$D:$D,CL792))</f>
        <v/>
      </c>
      <c r="CQ792" s="55" t="str">
        <f t="shared" si="455"/>
        <v/>
      </c>
      <c r="CR792" s="55" t="str">
        <f t="shared" si="456"/>
        <v/>
      </c>
      <c r="CS792" s="129" t="str">
        <f t="shared" si="478"/>
        <v/>
      </c>
    </row>
    <row r="793" spans="9:97" x14ac:dyDescent="0.25">
      <c r="I793" s="4" t="s">
        <v>11</v>
      </c>
      <c r="J793" s="5">
        <v>45958</v>
      </c>
      <c r="K793" s="6"/>
      <c r="L793" s="6"/>
      <c r="M793" s="6" t="str">
        <f t="shared" si="457"/>
        <v/>
      </c>
      <c r="N793" s="6" t="str">
        <f>IF(OR(K793="",L793=""),"",SUMIFS('تحميل المصنعيات'!$N:$N,'تحميل المصنعيات'!$F:$F,L$2,'تحميل المصنعيات'!$D:$D,J793))</f>
        <v/>
      </c>
      <c r="O793" s="55" t="str">
        <f t="shared" si="443"/>
        <v/>
      </c>
      <c r="P793" s="55" t="str">
        <f t="shared" si="470"/>
        <v/>
      </c>
      <c r="Q793" s="129" t="str">
        <f t="shared" si="458"/>
        <v/>
      </c>
      <c r="S793" s="4" t="s">
        <v>11</v>
      </c>
      <c r="T793" s="5">
        <v>45958</v>
      </c>
      <c r="U793" s="6"/>
      <c r="V793" s="6"/>
      <c r="W793" s="6" t="str">
        <f t="shared" si="459"/>
        <v/>
      </c>
      <c r="X793" s="6" t="str">
        <f>IF(OR(U793="",V793=""),"",SUMIFS('تحميل المصنعيات'!$N:$N,'تحميل المصنعيات'!$F:$F,V$2,'تحميل المصنعيات'!$D:$D,T793))</f>
        <v/>
      </c>
      <c r="Y793" s="55" t="str">
        <f t="shared" si="444"/>
        <v/>
      </c>
      <c r="Z793" s="55" t="str">
        <f t="shared" si="445"/>
        <v/>
      </c>
      <c r="AA793" s="129" t="str">
        <f t="shared" si="471"/>
        <v/>
      </c>
      <c r="AC793" s="4" t="s">
        <v>11</v>
      </c>
      <c r="AD793" s="5">
        <v>45958</v>
      </c>
      <c r="AE793" s="6"/>
      <c r="AF793" s="6"/>
      <c r="AG793" s="6" t="str">
        <f t="shared" si="460"/>
        <v/>
      </c>
      <c r="AH793" s="6" t="str">
        <f>IF(OR(AE793="",AF793=""),"",SUMIFS('تحميل المصنعيات'!$N:$N,'تحميل المصنعيات'!$F:$F,AF$2,'تحميل المصنعيات'!$D:$D,AD793))</f>
        <v/>
      </c>
      <c r="AI793" s="55" t="str">
        <f t="shared" si="446"/>
        <v/>
      </c>
      <c r="AJ793" s="55" t="str">
        <f t="shared" si="461"/>
        <v/>
      </c>
      <c r="AK793" s="129" t="str">
        <f t="shared" si="472"/>
        <v/>
      </c>
      <c r="AM793" s="4" t="s">
        <v>11</v>
      </c>
      <c r="AN793" s="5">
        <v>45958</v>
      </c>
      <c r="AO793" s="6"/>
      <c r="AP793" s="6"/>
      <c r="AQ793" s="6" t="str">
        <f t="shared" si="462"/>
        <v/>
      </c>
      <c r="AR793" s="6" t="str">
        <f>IF(OR(AO793="",AP793=""),"",SUMIFS('تحميل المصنعيات'!$N:$N,'تحميل المصنعيات'!$F:$F,AP$2,'تحميل المصنعيات'!$D:$D,AN793))</f>
        <v/>
      </c>
      <c r="AS793" s="55" t="str">
        <f t="shared" si="447"/>
        <v/>
      </c>
      <c r="AT793" s="55" t="str">
        <f t="shared" si="448"/>
        <v/>
      </c>
      <c r="AU793" s="129" t="str">
        <f t="shared" si="473"/>
        <v/>
      </c>
      <c r="AW793" s="4" t="s">
        <v>11</v>
      </c>
      <c r="AX793" s="5">
        <v>45958</v>
      </c>
      <c r="AY793" s="6"/>
      <c r="AZ793" s="6"/>
      <c r="BA793" s="6" t="str">
        <f t="shared" si="463"/>
        <v/>
      </c>
      <c r="BB793" s="6" t="str">
        <f>IF(OR(AY793="",AZ793=""),"",SUMIFS('تحميل المصنعيات'!$N:$N,'تحميل المصنعيات'!$F:$F,AZ$2,'تحميل المصنعيات'!$D:$D,AX793))</f>
        <v/>
      </c>
      <c r="BC793" s="55" t="str">
        <f t="shared" si="449"/>
        <v/>
      </c>
      <c r="BD793" s="55" t="str">
        <f t="shared" si="464"/>
        <v/>
      </c>
      <c r="BE793" s="129" t="str">
        <f t="shared" si="474"/>
        <v/>
      </c>
      <c r="BG793" s="4" t="s">
        <v>11</v>
      </c>
      <c r="BH793" s="5">
        <v>45958</v>
      </c>
      <c r="BI793" s="6"/>
      <c r="BJ793" s="6"/>
      <c r="BK793" s="6" t="str">
        <f t="shared" si="465"/>
        <v/>
      </c>
      <c r="BL793" s="6" t="str">
        <f>IF(OR(BI793="",BJ793=""),"",SUMIFS('تحميل المصنعيات'!$N:$N,'تحميل المصنعيات'!$F:$F,BJ$2,'تحميل المصنعيات'!$D:$D,BH793))</f>
        <v/>
      </c>
      <c r="BM793" s="55" t="str">
        <f t="shared" si="450"/>
        <v/>
      </c>
      <c r="BN793" s="55" t="str">
        <f t="shared" si="451"/>
        <v/>
      </c>
      <c r="BO793" s="129" t="str">
        <f t="shared" si="475"/>
        <v/>
      </c>
      <c r="BQ793" s="4" t="s">
        <v>11</v>
      </c>
      <c r="BR793" s="5">
        <v>45958</v>
      </c>
      <c r="BS793" s="6"/>
      <c r="BT793" s="6"/>
      <c r="BU793" s="6" t="str">
        <f t="shared" si="466"/>
        <v/>
      </c>
      <c r="BV793" s="6" t="str">
        <f>IF(OR(BS793="",BT793=""),"",SUMIFS('تحميل المصنعيات'!$N:$N,'تحميل المصنعيات'!$F:$F,BT$2,'تحميل المصنعيات'!$D:$D,BR793))</f>
        <v/>
      </c>
      <c r="BW793" s="55" t="str">
        <f t="shared" si="452"/>
        <v/>
      </c>
      <c r="BX793" s="55" t="str">
        <f t="shared" si="467"/>
        <v/>
      </c>
      <c r="BY793" s="129" t="str">
        <f t="shared" si="476"/>
        <v/>
      </c>
      <c r="CA793" s="4" t="s">
        <v>11</v>
      </c>
      <c r="CB793" s="5">
        <v>45958</v>
      </c>
      <c r="CC793" s="6"/>
      <c r="CD793" s="6"/>
      <c r="CE793" s="6" t="str">
        <f t="shared" si="468"/>
        <v/>
      </c>
      <c r="CF793" s="6" t="str">
        <f>IF(OR(CC793="",CD793=""),"",SUMIFS('تحميل المصنعيات'!$N:$N,'تحميل المصنعيات'!$F:$F,CD$2,'تحميل المصنعيات'!$D:$D,CB793))</f>
        <v/>
      </c>
      <c r="CG793" s="55" t="str">
        <f t="shared" si="453"/>
        <v/>
      </c>
      <c r="CH793" s="55" t="str">
        <f t="shared" si="454"/>
        <v/>
      </c>
      <c r="CI793" s="129" t="str">
        <f t="shared" si="477"/>
        <v/>
      </c>
      <c r="CK793" s="4" t="s">
        <v>11</v>
      </c>
      <c r="CL793" s="5">
        <v>45958</v>
      </c>
      <c r="CM793" s="6"/>
      <c r="CN793" s="6"/>
      <c r="CO793" s="6" t="str">
        <f t="shared" si="469"/>
        <v/>
      </c>
      <c r="CP793" s="6" t="str">
        <f>IF(OR(CM793="",CN793=""),"",SUMIFS('تحميل المصنعيات'!$N:$N,'تحميل المصنعيات'!$F:$F,CN$2,'تحميل المصنعيات'!$D:$D,CL793))</f>
        <v/>
      </c>
      <c r="CQ793" s="55" t="str">
        <f t="shared" si="455"/>
        <v/>
      </c>
      <c r="CR793" s="55" t="str">
        <f t="shared" si="456"/>
        <v/>
      </c>
      <c r="CS793" s="129" t="str">
        <f t="shared" si="478"/>
        <v/>
      </c>
    </row>
    <row r="794" spans="9:97" x14ac:dyDescent="0.25">
      <c r="I794" s="4" t="s">
        <v>12</v>
      </c>
      <c r="J794" s="5">
        <v>45959</v>
      </c>
      <c r="K794" s="6"/>
      <c r="L794" s="6"/>
      <c r="M794" s="6" t="str">
        <f t="shared" si="457"/>
        <v/>
      </c>
      <c r="N794" s="6" t="str">
        <f>IF(OR(K794="",L794=""),"",SUMIFS('تحميل المصنعيات'!$N:$N,'تحميل المصنعيات'!$F:$F,L$2,'تحميل المصنعيات'!$D:$D,J794))</f>
        <v/>
      </c>
      <c r="O794" s="55" t="str">
        <f t="shared" si="443"/>
        <v/>
      </c>
      <c r="P794" s="55" t="str">
        <f t="shared" si="470"/>
        <v/>
      </c>
      <c r="Q794" s="129" t="str">
        <f t="shared" si="458"/>
        <v/>
      </c>
      <c r="S794" s="4" t="s">
        <v>12</v>
      </c>
      <c r="T794" s="5">
        <v>45959</v>
      </c>
      <c r="U794" s="6"/>
      <c r="V794" s="6"/>
      <c r="W794" s="6" t="str">
        <f t="shared" si="459"/>
        <v/>
      </c>
      <c r="X794" s="6" t="str">
        <f>IF(OR(U794="",V794=""),"",SUMIFS('تحميل المصنعيات'!$N:$N,'تحميل المصنعيات'!$F:$F,V$2,'تحميل المصنعيات'!$D:$D,T794))</f>
        <v/>
      </c>
      <c r="Y794" s="55" t="str">
        <f t="shared" si="444"/>
        <v/>
      </c>
      <c r="Z794" s="55" t="str">
        <f t="shared" si="445"/>
        <v/>
      </c>
      <c r="AA794" s="129" t="str">
        <f t="shared" si="471"/>
        <v/>
      </c>
      <c r="AC794" s="4" t="s">
        <v>12</v>
      </c>
      <c r="AD794" s="5">
        <v>45959</v>
      </c>
      <c r="AE794" s="6"/>
      <c r="AF794" s="6"/>
      <c r="AG794" s="6" t="str">
        <f t="shared" si="460"/>
        <v/>
      </c>
      <c r="AH794" s="6" t="str">
        <f>IF(OR(AE794="",AF794=""),"",SUMIFS('تحميل المصنعيات'!$N:$N,'تحميل المصنعيات'!$F:$F,AF$2,'تحميل المصنعيات'!$D:$D,AD794))</f>
        <v/>
      </c>
      <c r="AI794" s="55" t="str">
        <f t="shared" si="446"/>
        <v/>
      </c>
      <c r="AJ794" s="55" t="str">
        <f t="shared" si="461"/>
        <v/>
      </c>
      <c r="AK794" s="129" t="str">
        <f t="shared" si="472"/>
        <v/>
      </c>
      <c r="AM794" s="4" t="s">
        <v>12</v>
      </c>
      <c r="AN794" s="5">
        <v>45959</v>
      </c>
      <c r="AO794" s="6"/>
      <c r="AP794" s="6"/>
      <c r="AQ794" s="6" t="str">
        <f t="shared" si="462"/>
        <v/>
      </c>
      <c r="AR794" s="6" t="str">
        <f>IF(OR(AO794="",AP794=""),"",SUMIFS('تحميل المصنعيات'!$N:$N,'تحميل المصنعيات'!$F:$F,AP$2,'تحميل المصنعيات'!$D:$D,AN794))</f>
        <v/>
      </c>
      <c r="AS794" s="55" t="str">
        <f t="shared" si="447"/>
        <v/>
      </c>
      <c r="AT794" s="55" t="str">
        <f t="shared" si="448"/>
        <v/>
      </c>
      <c r="AU794" s="129" t="str">
        <f t="shared" si="473"/>
        <v/>
      </c>
      <c r="AW794" s="4" t="s">
        <v>12</v>
      </c>
      <c r="AX794" s="5">
        <v>45959</v>
      </c>
      <c r="AY794" s="6"/>
      <c r="AZ794" s="6"/>
      <c r="BA794" s="6" t="str">
        <f t="shared" si="463"/>
        <v/>
      </c>
      <c r="BB794" s="6" t="str">
        <f>IF(OR(AY794="",AZ794=""),"",SUMIFS('تحميل المصنعيات'!$N:$N,'تحميل المصنعيات'!$F:$F,AZ$2,'تحميل المصنعيات'!$D:$D,AX794))</f>
        <v/>
      </c>
      <c r="BC794" s="55" t="str">
        <f t="shared" si="449"/>
        <v/>
      </c>
      <c r="BD794" s="55" t="str">
        <f t="shared" si="464"/>
        <v/>
      </c>
      <c r="BE794" s="129" t="str">
        <f t="shared" si="474"/>
        <v/>
      </c>
      <c r="BG794" s="4" t="s">
        <v>12</v>
      </c>
      <c r="BH794" s="5">
        <v>45959</v>
      </c>
      <c r="BI794" s="6"/>
      <c r="BJ794" s="6"/>
      <c r="BK794" s="6" t="str">
        <f t="shared" si="465"/>
        <v/>
      </c>
      <c r="BL794" s="6" t="str">
        <f>IF(OR(BI794="",BJ794=""),"",SUMIFS('تحميل المصنعيات'!$N:$N,'تحميل المصنعيات'!$F:$F,BJ$2,'تحميل المصنعيات'!$D:$D,BH794))</f>
        <v/>
      </c>
      <c r="BM794" s="55" t="str">
        <f t="shared" si="450"/>
        <v/>
      </c>
      <c r="BN794" s="55" t="str">
        <f t="shared" si="451"/>
        <v/>
      </c>
      <c r="BO794" s="129" t="str">
        <f t="shared" si="475"/>
        <v/>
      </c>
      <c r="BQ794" s="4" t="s">
        <v>12</v>
      </c>
      <c r="BR794" s="5">
        <v>45959</v>
      </c>
      <c r="BS794" s="6"/>
      <c r="BT794" s="6"/>
      <c r="BU794" s="6" t="str">
        <f t="shared" si="466"/>
        <v/>
      </c>
      <c r="BV794" s="6" t="str">
        <f>IF(OR(BS794="",BT794=""),"",SUMIFS('تحميل المصنعيات'!$N:$N,'تحميل المصنعيات'!$F:$F,BT$2,'تحميل المصنعيات'!$D:$D,BR794))</f>
        <v/>
      </c>
      <c r="BW794" s="55" t="str">
        <f t="shared" si="452"/>
        <v/>
      </c>
      <c r="BX794" s="55" t="str">
        <f t="shared" si="467"/>
        <v/>
      </c>
      <c r="BY794" s="129" t="str">
        <f t="shared" si="476"/>
        <v/>
      </c>
      <c r="CA794" s="4" t="s">
        <v>12</v>
      </c>
      <c r="CB794" s="5">
        <v>45959</v>
      </c>
      <c r="CC794" s="6"/>
      <c r="CD794" s="6"/>
      <c r="CE794" s="6" t="str">
        <f t="shared" si="468"/>
        <v/>
      </c>
      <c r="CF794" s="6" t="str">
        <f>IF(OR(CC794="",CD794=""),"",SUMIFS('تحميل المصنعيات'!$N:$N,'تحميل المصنعيات'!$F:$F,CD$2,'تحميل المصنعيات'!$D:$D,CB794))</f>
        <v/>
      </c>
      <c r="CG794" s="55" t="str">
        <f t="shared" si="453"/>
        <v/>
      </c>
      <c r="CH794" s="55" t="str">
        <f t="shared" si="454"/>
        <v/>
      </c>
      <c r="CI794" s="129" t="str">
        <f t="shared" si="477"/>
        <v/>
      </c>
      <c r="CK794" s="4" t="s">
        <v>12</v>
      </c>
      <c r="CL794" s="5">
        <v>45959</v>
      </c>
      <c r="CM794" s="6"/>
      <c r="CN794" s="6"/>
      <c r="CO794" s="6" t="str">
        <f t="shared" si="469"/>
        <v/>
      </c>
      <c r="CP794" s="6" t="str">
        <f>IF(OR(CM794="",CN794=""),"",SUMIFS('تحميل المصنعيات'!$N:$N,'تحميل المصنعيات'!$F:$F,CN$2,'تحميل المصنعيات'!$D:$D,CL794))</f>
        <v/>
      </c>
      <c r="CQ794" s="55" t="str">
        <f t="shared" si="455"/>
        <v/>
      </c>
      <c r="CR794" s="55" t="str">
        <f t="shared" si="456"/>
        <v/>
      </c>
      <c r="CS794" s="129" t="str">
        <f t="shared" si="478"/>
        <v/>
      </c>
    </row>
    <row r="795" spans="9:97" x14ac:dyDescent="0.25">
      <c r="I795" s="4" t="s">
        <v>13</v>
      </c>
      <c r="J795" s="5">
        <v>45960</v>
      </c>
      <c r="K795" s="6"/>
      <c r="L795" s="6"/>
      <c r="M795" s="6" t="str">
        <f t="shared" si="457"/>
        <v/>
      </c>
      <c r="N795" s="6" t="str">
        <f>IF(OR(K795="",L795=""),"",SUMIFS('تحميل المصنعيات'!$N:$N,'تحميل المصنعيات'!$F:$F,L$2,'تحميل المصنعيات'!$D:$D,J795))</f>
        <v/>
      </c>
      <c r="O795" s="55" t="str">
        <f t="shared" si="443"/>
        <v/>
      </c>
      <c r="P795" s="55" t="str">
        <f t="shared" si="470"/>
        <v/>
      </c>
      <c r="Q795" s="129" t="str">
        <f t="shared" si="458"/>
        <v/>
      </c>
      <c r="S795" s="4" t="s">
        <v>13</v>
      </c>
      <c r="T795" s="5">
        <v>45960</v>
      </c>
      <c r="U795" s="6"/>
      <c r="V795" s="6"/>
      <c r="W795" s="6" t="str">
        <f t="shared" si="459"/>
        <v/>
      </c>
      <c r="X795" s="6" t="str">
        <f>IF(OR(U795="",V795=""),"",SUMIFS('تحميل المصنعيات'!$N:$N,'تحميل المصنعيات'!$F:$F,V$2,'تحميل المصنعيات'!$D:$D,T795))</f>
        <v/>
      </c>
      <c r="Y795" s="55" t="str">
        <f t="shared" si="444"/>
        <v/>
      </c>
      <c r="Z795" s="55" t="str">
        <f t="shared" si="445"/>
        <v/>
      </c>
      <c r="AA795" s="129" t="str">
        <f t="shared" si="471"/>
        <v/>
      </c>
      <c r="AC795" s="4" t="s">
        <v>13</v>
      </c>
      <c r="AD795" s="5">
        <v>45960</v>
      </c>
      <c r="AE795" s="6"/>
      <c r="AF795" s="6"/>
      <c r="AG795" s="6" t="str">
        <f t="shared" si="460"/>
        <v/>
      </c>
      <c r="AH795" s="6" t="str">
        <f>IF(OR(AE795="",AF795=""),"",SUMIFS('تحميل المصنعيات'!$N:$N,'تحميل المصنعيات'!$F:$F,AF$2,'تحميل المصنعيات'!$D:$D,AD795))</f>
        <v/>
      </c>
      <c r="AI795" s="55" t="str">
        <f t="shared" si="446"/>
        <v/>
      </c>
      <c r="AJ795" s="55" t="str">
        <f t="shared" si="461"/>
        <v/>
      </c>
      <c r="AK795" s="129" t="str">
        <f t="shared" si="472"/>
        <v/>
      </c>
      <c r="AM795" s="4" t="s">
        <v>13</v>
      </c>
      <c r="AN795" s="5">
        <v>45960</v>
      </c>
      <c r="AO795" s="6"/>
      <c r="AP795" s="6"/>
      <c r="AQ795" s="6" t="str">
        <f t="shared" si="462"/>
        <v/>
      </c>
      <c r="AR795" s="6" t="str">
        <f>IF(OR(AO795="",AP795=""),"",SUMIFS('تحميل المصنعيات'!$N:$N,'تحميل المصنعيات'!$F:$F,AP$2,'تحميل المصنعيات'!$D:$D,AN795))</f>
        <v/>
      </c>
      <c r="AS795" s="55" t="str">
        <f t="shared" si="447"/>
        <v/>
      </c>
      <c r="AT795" s="55" t="str">
        <f t="shared" si="448"/>
        <v/>
      </c>
      <c r="AU795" s="129" t="str">
        <f t="shared" si="473"/>
        <v/>
      </c>
      <c r="AW795" s="4" t="s">
        <v>13</v>
      </c>
      <c r="AX795" s="5">
        <v>45960</v>
      </c>
      <c r="AY795" s="6"/>
      <c r="AZ795" s="6"/>
      <c r="BA795" s="6" t="str">
        <f t="shared" si="463"/>
        <v/>
      </c>
      <c r="BB795" s="6" t="str">
        <f>IF(OR(AY795="",AZ795=""),"",SUMIFS('تحميل المصنعيات'!$N:$N,'تحميل المصنعيات'!$F:$F,AZ$2,'تحميل المصنعيات'!$D:$D,AX795))</f>
        <v/>
      </c>
      <c r="BC795" s="55" t="str">
        <f t="shared" si="449"/>
        <v/>
      </c>
      <c r="BD795" s="55" t="str">
        <f t="shared" si="464"/>
        <v/>
      </c>
      <c r="BE795" s="129" t="str">
        <f t="shared" si="474"/>
        <v/>
      </c>
      <c r="BG795" s="4" t="s">
        <v>13</v>
      </c>
      <c r="BH795" s="5">
        <v>45960</v>
      </c>
      <c r="BI795" s="6"/>
      <c r="BJ795" s="6"/>
      <c r="BK795" s="6" t="str">
        <f t="shared" si="465"/>
        <v/>
      </c>
      <c r="BL795" s="6" t="str">
        <f>IF(OR(BI795="",BJ795=""),"",SUMIFS('تحميل المصنعيات'!$N:$N,'تحميل المصنعيات'!$F:$F,BJ$2,'تحميل المصنعيات'!$D:$D,BH795))</f>
        <v/>
      </c>
      <c r="BM795" s="55" t="str">
        <f t="shared" si="450"/>
        <v/>
      </c>
      <c r="BN795" s="55" t="str">
        <f t="shared" si="451"/>
        <v/>
      </c>
      <c r="BO795" s="129" t="str">
        <f t="shared" si="475"/>
        <v/>
      </c>
      <c r="BQ795" s="4" t="s">
        <v>13</v>
      </c>
      <c r="BR795" s="5">
        <v>45960</v>
      </c>
      <c r="BS795" s="6"/>
      <c r="BT795" s="6"/>
      <c r="BU795" s="6" t="str">
        <f t="shared" si="466"/>
        <v/>
      </c>
      <c r="BV795" s="6" t="str">
        <f>IF(OR(BS795="",BT795=""),"",SUMIFS('تحميل المصنعيات'!$N:$N,'تحميل المصنعيات'!$F:$F,BT$2,'تحميل المصنعيات'!$D:$D,BR795))</f>
        <v/>
      </c>
      <c r="BW795" s="55" t="str">
        <f t="shared" si="452"/>
        <v/>
      </c>
      <c r="BX795" s="55" t="str">
        <f t="shared" si="467"/>
        <v/>
      </c>
      <c r="BY795" s="129" t="str">
        <f t="shared" si="476"/>
        <v/>
      </c>
      <c r="CA795" s="4" t="s">
        <v>13</v>
      </c>
      <c r="CB795" s="5">
        <v>45960</v>
      </c>
      <c r="CC795" s="6"/>
      <c r="CD795" s="6"/>
      <c r="CE795" s="6" t="str">
        <f t="shared" si="468"/>
        <v/>
      </c>
      <c r="CF795" s="6" t="str">
        <f>IF(OR(CC795="",CD795=""),"",SUMIFS('تحميل المصنعيات'!$N:$N,'تحميل المصنعيات'!$F:$F,CD$2,'تحميل المصنعيات'!$D:$D,CB795))</f>
        <v/>
      </c>
      <c r="CG795" s="55" t="str">
        <f t="shared" si="453"/>
        <v/>
      </c>
      <c r="CH795" s="55" t="str">
        <f t="shared" si="454"/>
        <v/>
      </c>
      <c r="CI795" s="129" t="str">
        <f t="shared" si="477"/>
        <v/>
      </c>
      <c r="CK795" s="4" t="s">
        <v>13</v>
      </c>
      <c r="CL795" s="5">
        <v>45960</v>
      </c>
      <c r="CM795" s="6"/>
      <c r="CN795" s="6"/>
      <c r="CO795" s="6" t="str">
        <f t="shared" si="469"/>
        <v/>
      </c>
      <c r="CP795" s="6" t="str">
        <f>IF(OR(CM795="",CN795=""),"",SUMIFS('تحميل المصنعيات'!$N:$N,'تحميل المصنعيات'!$F:$F,CN$2,'تحميل المصنعيات'!$D:$D,CL795))</f>
        <v/>
      </c>
      <c r="CQ795" s="55" t="str">
        <f t="shared" si="455"/>
        <v/>
      </c>
      <c r="CR795" s="55" t="str">
        <f t="shared" si="456"/>
        <v/>
      </c>
      <c r="CS795" s="129" t="str">
        <f t="shared" si="478"/>
        <v/>
      </c>
    </row>
    <row r="796" spans="9:97" x14ac:dyDescent="0.25">
      <c r="I796" s="132" t="s">
        <v>30</v>
      </c>
      <c r="J796" s="133">
        <v>45961</v>
      </c>
      <c r="K796" s="134"/>
      <c r="L796" s="134"/>
      <c r="M796" s="134" t="str">
        <f t="shared" si="457"/>
        <v/>
      </c>
      <c r="N796" s="134" t="str">
        <f>IF(OR(K796="",L796=""),"",SUMIFS('تحميل المصنعيات'!$N:$N,'تحميل المصنعيات'!$F:$F,L$2,'تحميل المصنعيات'!$D:$D,J796))</f>
        <v/>
      </c>
      <c r="O796" s="135" t="str">
        <f t="shared" si="443"/>
        <v/>
      </c>
      <c r="P796" s="135" t="str">
        <f t="shared" si="470"/>
        <v/>
      </c>
      <c r="Q796" s="132" t="str">
        <f t="shared" si="458"/>
        <v/>
      </c>
      <c r="S796" s="132" t="s">
        <v>30</v>
      </c>
      <c r="T796" s="133">
        <v>45961</v>
      </c>
      <c r="U796" s="134"/>
      <c r="V796" s="134"/>
      <c r="W796" s="134" t="str">
        <f t="shared" si="459"/>
        <v/>
      </c>
      <c r="X796" s="134" t="str">
        <f>IF(OR(U796="",V796=""),"",SUMIFS('تحميل المصنعيات'!$N:$N,'تحميل المصنعيات'!$F:$F,V$2,'تحميل المصنعيات'!$D:$D,T796))</f>
        <v/>
      </c>
      <c r="Y796" s="135" t="str">
        <f t="shared" si="444"/>
        <v/>
      </c>
      <c r="Z796" s="135" t="str">
        <f t="shared" si="445"/>
        <v/>
      </c>
      <c r="AA796" s="132" t="str">
        <f t="shared" si="471"/>
        <v/>
      </c>
      <c r="AC796" s="132" t="s">
        <v>30</v>
      </c>
      <c r="AD796" s="133">
        <v>45961</v>
      </c>
      <c r="AE796" s="134"/>
      <c r="AF796" s="134"/>
      <c r="AG796" s="134" t="str">
        <f t="shared" si="460"/>
        <v/>
      </c>
      <c r="AH796" s="134" t="str">
        <f>IF(OR(AE796="",AF796=""),"",SUMIFS('تحميل المصنعيات'!$N:$N,'تحميل المصنعيات'!$F:$F,AF$2,'تحميل المصنعيات'!$D:$D,AD796))</f>
        <v/>
      </c>
      <c r="AI796" s="135" t="str">
        <f t="shared" si="446"/>
        <v/>
      </c>
      <c r="AJ796" s="135" t="str">
        <f t="shared" si="461"/>
        <v/>
      </c>
      <c r="AK796" s="132" t="str">
        <f t="shared" si="472"/>
        <v/>
      </c>
      <c r="AM796" s="132" t="s">
        <v>30</v>
      </c>
      <c r="AN796" s="133">
        <v>45961</v>
      </c>
      <c r="AO796" s="134"/>
      <c r="AP796" s="134"/>
      <c r="AQ796" s="134" t="str">
        <f t="shared" si="462"/>
        <v/>
      </c>
      <c r="AR796" s="134" t="str">
        <f>IF(OR(AO796="",AP796=""),"",SUMIFS('تحميل المصنعيات'!$N:$N,'تحميل المصنعيات'!$F:$F,AP$2,'تحميل المصنعيات'!$D:$D,AN796))</f>
        <v/>
      </c>
      <c r="AS796" s="135" t="str">
        <f t="shared" si="447"/>
        <v/>
      </c>
      <c r="AT796" s="135" t="str">
        <f t="shared" si="448"/>
        <v/>
      </c>
      <c r="AU796" s="132" t="str">
        <f t="shared" si="473"/>
        <v/>
      </c>
      <c r="AW796" s="132" t="s">
        <v>30</v>
      </c>
      <c r="AX796" s="133">
        <v>45961</v>
      </c>
      <c r="AY796" s="134"/>
      <c r="AZ796" s="134"/>
      <c r="BA796" s="134" t="str">
        <f t="shared" si="463"/>
        <v/>
      </c>
      <c r="BB796" s="134" t="str">
        <f>IF(OR(AY796="",AZ796=""),"",SUMIFS('تحميل المصنعيات'!$N:$N,'تحميل المصنعيات'!$F:$F,AZ$2,'تحميل المصنعيات'!$D:$D,AX796))</f>
        <v/>
      </c>
      <c r="BC796" s="135" t="str">
        <f t="shared" si="449"/>
        <v/>
      </c>
      <c r="BD796" s="135" t="str">
        <f t="shared" si="464"/>
        <v/>
      </c>
      <c r="BE796" s="132" t="str">
        <f t="shared" si="474"/>
        <v/>
      </c>
      <c r="BG796" s="132" t="s">
        <v>30</v>
      </c>
      <c r="BH796" s="133">
        <v>45961</v>
      </c>
      <c r="BI796" s="134"/>
      <c r="BJ796" s="134"/>
      <c r="BK796" s="134" t="str">
        <f t="shared" si="465"/>
        <v/>
      </c>
      <c r="BL796" s="134" t="str">
        <f>IF(OR(BI796="",BJ796=""),"",SUMIFS('تحميل المصنعيات'!$N:$N,'تحميل المصنعيات'!$F:$F,BJ$2,'تحميل المصنعيات'!$D:$D,BH796))</f>
        <v/>
      </c>
      <c r="BM796" s="135" t="str">
        <f t="shared" si="450"/>
        <v/>
      </c>
      <c r="BN796" s="135" t="str">
        <f t="shared" si="451"/>
        <v/>
      </c>
      <c r="BO796" s="132" t="str">
        <f t="shared" si="475"/>
        <v/>
      </c>
      <c r="BQ796" s="132" t="s">
        <v>30</v>
      </c>
      <c r="BR796" s="133">
        <v>45961</v>
      </c>
      <c r="BS796" s="134"/>
      <c r="BT796" s="134"/>
      <c r="BU796" s="134" t="str">
        <f t="shared" si="466"/>
        <v/>
      </c>
      <c r="BV796" s="134" t="str">
        <f>IF(OR(BS796="",BT796=""),"",SUMIFS('تحميل المصنعيات'!$N:$N,'تحميل المصنعيات'!$F:$F,BT$2,'تحميل المصنعيات'!$D:$D,BR796))</f>
        <v/>
      </c>
      <c r="BW796" s="135" t="str">
        <f t="shared" si="452"/>
        <v/>
      </c>
      <c r="BX796" s="135" t="str">
        <f t="shared" si="467"/>
        <v/>
      </c>
      <c r="BY796" s="132" t="str">
        <f t="shared" si="476"/>
        <v/>
      </c>
      <c r="CA796" s="132" t="s">
        <v>30</v>
      </c>
      <c r="CB796" s="133">
        <v>45961</v>
      </c>
      <c r="CC796" s="134"/>
      <c r="CD796" s="134"/>
      <c r="CE796" s="134" t="str">
        <f t="shared" si="468"/>
        <v/>
      </c>
      <c r="CF796" s="134" t="str">
        <f>IF(OR(CC796="",CD796=""),"",SUMIFS('تحميل المصنعيات'!$N:$N,'تحميل المصنعيات'!$F:$F,CD$2,'تحميل المصنعيات'!$D:$D,CB796))</f>
        <v/>
      </c>
      <c r="CG796" s="135" t="str">
        <f t="shared" si="453"/>
        <v/>
      </c>
      <c r="CH796" s="135" t="str">
        <f t="shared" si="454"/>
        <v/>
      </c>
      <c r="CI796" s="132" t="str">
        <f t="shared" si="477"/>
        <v/>
      </c>
      <c r="CK796" s="132" t="s">
        <v>30</v>
      </c>
      <c r="CL796" s="133">
        <v>45961</v>
      </c>
      <c r="CM796" s="134"/>
      <c r="CN796" s="134"/>
      <c r="CO796" s="134" t="str">
        <f t="shared" si="469"/>
        <v/>
      </c>
      <c r="CP796" s="134" t="str">
        <f>IF(OR(CM796="",CN796=""),"",SUMIFS('تحميل المصنعيات'!$N:$N,'تحميل المصنعيات'!$F:$F,CN$2,'تحميل المصنعيات'!$D:$D,CL796))</f>
        <v/>
      </c>
      <c r="CQ796" s="135" t="str">
        <f t="shared" si="455"/>
        <v/>
      </c>
      <c r="CR796" s="135" t="str">
        <f t="shared" si="456"/>
        <v/>
      </c>
      <c r="CS796" s="132" t="str">
        <f t="shared" si="478"/>
        <v/>
      </c>
    </row>
    <row r="797" spans="9:97" x14ac:dyDescent="0.25">
      <c r="I797" s="4" t="s">
        <v>8</v>
      </c>
      <c r="J797" s="5">
        <v>45962</v>
      </c>
      <c r="K797" s="6"/>
      <c r="L797" s="6"/>
      <c r="M797" s="6" t="str">
        <f t="shared" si="457"/>
        <v/>
      </c>
      <c r="N797" s="6" t="str">
        <f>IF(OR(K797="",L797=""),"",SUMIFS('تحميل المصنعيات'!$N:$N,'تحميل المصنعيات'!$F:$F,L$2,'تحميل المصنعيات'!$D:$D,J797))</f>
        <v/>
      </c>
      <c r="O797" s="55" t="str">
        <f t="shared" si="443"/>
        <v/>
      </c>
      <c r="P797" s="55" t="str">
        <f t="shared" si="470"/>
        <v/>
      </c>
      <c r="Q797" s="129" t="str">
        <f t="shared" si="458"/>
        <v/>
      </c>
      <c r="S797" s="4" t="s">
        <v>8</v>
      </c>
      <c r="T797" s="5">
        <v>45962</v>
      </c>
      <c r="U797" s="6"/>
      <c r="V797" s="6"/>
      <c r="W797" s="6" t="str">
        <f t="shared" si="459"/>
        <v/>
      </c>
      <c r="X797" s="6" t="str">
        <f>IF(OR(U797="",V797=""),"",SUMIFS('تحميل المصنعيات'!$N:$N,'تحميل المصنعيات'!$F:$F,V$2,'تحميل المصنعيات'!$D:$D,T797))</f>
        <v/>
      </c>
      <c r="Y797" s="55" t="str">
        <f t="shared" si="444"/>
        <v/>
      </c>
      <c r="Z797" s="55" t="str">
        <f t="shared" si="445"/>
        <v/>
      </c>
      <c r="AA797" s="129" t="str">
        <f t="shared" si="471"/>
        <v/>
      </c>
      <c r="AC797" s="4" t="s">
        <v>8</v>
      </c>
      <c r="AD797" s="5">
        <v>45962</v>
      </c>
      <c r="AE797" s="6"/>
      <c r="AF797" s="6"/>
      <c r="AG797" s="6" t="str">
        <f t="shared" si="460"/>
        <v/>
      </c>
      <c r="AH797" s="6" t="str">
        <f>IF(OR(AE797="",AF797=""),"",SUMIFS('تحميل المصنعيات'!$N:$N,'تحميل المصنعيات'!$F:$F,AF$2,'تحميل المصنعيات'!$D:$D,AD797))</f>
        <v/>
      </c>
      <c r="AI797" s="55" t="str">
        <f t="shared" si="446"/>
        <v/>
      </c>
      <c r="AJ797" s="55" t="str">
        <f t="shared" si="461"/>
        <v/>
      </c>
      <c r="AK797" s="129" t="str">
        <f t="shared" si="472"/>
        <v/>
      </c>
      <c r="AM797" s="4" t="s">
        <v>8</v>
      </c>
      <c r="AN797" s="5">
        <v>45962</v>
      </c>
      <c r="AO797" s="6"/>
      <c r="AP797" s="6"/>
      <c r="AQ797" s="6" t="str">
        <f t="shared" si="462"/>
        <v/>
      </c>
      <c r="AR797" s="6" t="str">
        <f>IF(OR(AO797="",AP797=""),"",SUMIFS('تحميل المصنعيات'!$N:$N,'تحميل المصنعيات'!$F:$F,AP$2,'تحميل المصنعيات'!$D:$D,AN797))</f>
        <v/>
      </c>
      <c r="AS797" s="55" t="str">
        <f t="shared" si="447"/>
        <v/>
      </c>
      <c r="AT797" s="55" t="str">
        <f t="shared" si="448"/>
        <v/>
      </c>
      <c r="AU797" s="129" t="str">
        <f t="shared" si="473"/>
        <v/>
      </c>
      <c r="AW797" s="4" t="s">
        <v>8</v>
      </c>
      <c r="AX797" s="5">
        <v>45962</v>
      </c>
      <c r="AY797" s="6"/>
      <c r="AZ797" s="6"/>
      <c r="BA797" s="6" t="str">
        <f t="shared" si="463"/>
        <v/>
      </c>
      <c r="BB797" s="6" t="str">
        <f>IF(OR(AY797="",AZ797=""),"",SUMIFS('تحميل المصنعيات'!$N:$N,'تحميل المصنعيات'!$F:$F,AZ$2,'تحميل المصنعيات'!$D:$D,AX797))</f>
        <v/>
      </c>
      <c r="BC797" s="55" t="str">
        <f t="shared" si="449"/>
        <v/>
      </c>
      <c r="BD797" s="55" t="str">
        <f t="shared" si="464"/>
        <v/>
      </c>
      <c r="BE797" s="129" t="str">
        <f t="shared" si="474"/>
        <v/>
      </c>
      <c r="BG797" s="4" t="s">
        <v>8</v>
      </c>
      <c r="BH797" s="5">
        <v>45962</v>
      </c>
      <c r="BI797" s="6"/>
      <c r="BJ797" s="6"/>
      <c r="BK797" s="6" t="str">
        <f t="shared" si="465"/>
        <v/>
      </c>
      <c r="BL797" s="6" t="str">
        <f>IF(OR(BI797="",BJ797=""),"",SUMIFS('تحميل المصنعيات'!$N:$N,'تحميل المصنعيات'!$F:$F,BJ$2,'تحميل المصنعيات'!$D:$D,BH797))</f>
        <v/>
      </c>
      <c r="BM797" s="55" t="str">
        <f t="shared" si="450"/>
        <v/>
      </c>
      <c r="BN797" s="55" t="str">
        <f t="shared" si="451"/>
        <v/>
      </c>
      <c r="BO797" s="129" t="str">
        <f t="shared" si="475"/>
        <v/>
      </c>
      <c r="BQ797" s="4" t="s">
        <v>8</v>
      </c>
      <c r="BR797" s="5">
        <v>45962</v>
      </c>
      <c r="BS797" s="6"/>
      <c r="BT797" s="6"/>
      <c r="BU797" s="6" t="str">
        <f t="shared" si="466"/>
        <v/>
      </c>
      <c r="BV797" s="6" t="str">
        <f>IF(OR(BS797="",BT797=""),"",SUMIFS('تحميل المصنعيات'!$N:$N,'تحميل المصنعيات'!$F:$F,BT$2,'تحميل المصنعيات'!$D:$D,BR797))</f>
        <v/>
      </c>
      <c r="BW797" s="55" t="str">
        <f t="shared" si="452"/>
        <v/>
      </c>
      <c r="BX797" s="55" t="str">
        <f t="shared" si="467"/>
        <v/>
      </c>
      <c r="BY797" s="129" t="str">
        <f t="shared" si="476"/>
        <v/>
      </c>
      <c r="CA797" s="4" t="s">
        <v>8</v>
      </c>
      <c r="CB797" s="5">
        <v>45962</v>
      </c>
      <c r="CC797" s="6"/>
      <c r="CD797" s="6"/>
      <c r="CE797" s="6" t="str">
        <f t="shared" si="468"/>
        <v/>
      </c>
      <c r="CF797" s="6" t="str">
        <f>IF(OR(CC797="",CD797=""),"",SUMIFS('تحميل المصنعيات'!$N:$N,'تحميل المصنعيات'!$F:$F,CD$2,'تحميل المصنعيات'!$D:$D,CB797))</f>
        <v/>
      </c>
      <c r="CG797" s="55" t="str">
        <f t="shared" si="453"/>
        <v/>
      </c>
      <c r="CH797" s="55" t="str">
        <f t="shared" si="454"/>
        <v/>
      </c>
      <c r="CI797" s="129" t="str">
        <f t="shared" si="477"/>
        <v/>
      </c>
      <c r="CK797" s="4" t="s">
        <v>8</v>
      </c>
      <c r="CL797" s="5">
        <v>45962</v>
      </c>
      <c r="CM797" s="6"/>
      <c r="CN797" s="6"/>
      <c r="CO797" s="6" t="str">
        <f t="shared" si="469"/>
        <v/>
      </c>
      <c r="CP797" s="6" t="str">
        <f>IF(OR(CM797="",CN797=""),"",SUMIFS('تحميل المصنعيات'!$N:$N,'تحميل المصنعيات'!$F:$F,CN$2,'تحميل المصنعيات'!$D:$D,CL797))</f>
        <v/>
      </c>
      <c r="CQ797" s="55" t="str">
        <f t="shared" si="455"/>
        <v/>
      </c>
      <c r="CR797" s="55" t="str">
        <f t="shared" si="456"/>
        <v/>
      </c>
      <c r="CS797" s="129" t="str">
        <f t="shared" si="478"/>
        <v/>
      </c>
    </row>
    <row r="798" spans="9:97" x14ac:dyDescent="0.25">
      <c r="I798" s="4" t="s">
        <v>9</v>
      </c>
      <c r="J798" s="5">
        <v>45963</v>
      </c>
      <c r="K798" s="6"/>
      <c r="L798" s="6"/>
      <c r="M798" s="6" t="str">
        <f t="shared" si="457"/>
        <v/>
      </c>
      <c r="N798" s="6" t="str">
        <f>IF(OR(K798="",L798=""),"",SUMIFS('تحميل المصنعيات'!$N:$N,'تحميل المصنعيات'!$F:$F,L$2,'تحميل المصنعيات'!$D:$D,J798))</f>
        <v/>
      </c>
      <c r="O798" s="55" t="str">
        <f t="shared" si="443"/>
        <v/>
      </c>
      <c r="P798" s="55" t="str">
        <f t="shared" si="470"/>
        <v/>
      </c>
      <c r="Q798" s="129" t="str">
        <f t="shared" si="458"/>
        <v/>
      </c>
      <c r="S798" s="4" t="s">
        <v>9</v>
      </c>
      <c r="T798" s="5">
        <v>45963</v>
      </c>
      <c r="U798" s="6"/>
      <c r="V798" s="6"/>
      <c r="W798" s="6" t="str">
        <f t="shared" si="459"/>
        <v/>
      </c>
      <c r="X798" s="6" t="str">
        <f>IF(OR(U798="",V798=""),"",SUMIFS('تحميل المصنعيات'!$N:$N,'تحميل المصنعيات'!$F:$F,V$2,'تحميل المصنعيات'!$D:$D,T798))</f>
        <v/>
      </c>
      <c r="Y798" s="55" t="str">
        <f t="shared" si="444"/>
        <v/>
      </c>
      <c r="Z798" s="55" t="str">
        <f t="shared" si="445"/>
        <v/>
      </c>
      <c r="AA798" s="129" t="str">
        <f t="shared" si="471"/>
        <v/>
      </c>
      <c r="AC798" s="4" t="s">
        <v>9</v>
      </c>
      <c r="AD798" s="5">
        <v>45963</v>
      </c>
      <c r="AE798" s="6"/>
      <c r="AF798" s="6"/>
      <c r="AG798" s="6" t="str">
        <f t="shared" si="460"/>
        <v/>
      </c>
      <c r="AH798" s="6" t="str">
        <f>IF(OR(AE798="",AF798=""),"",SUMIFS('تحميل المصنعيات'!$N:$N,'تحميل المصنعيات'!$F:$F,AF$2,'تحميل المصنعيات'!$D:$D,AD798))</f>
        <v/>
      </c>
      <c r="AI798" s="55" t="str">
        <f t="shared" si="446"/>
        <v/>
      </c>
      <c r="AJ798" s="55" t="str">
        <f t="shared" si="461"/>
        <v/>
      </c>
      <c r="AK798" s="129" t="str">
        <f t="shared" si="472"/>
        <v/>
      </c>
      <c r="AM798" s="4" t="s">
        <v>9</v>
      </c>
      <c r="AN798" s="5">
        <v>45963</v>
      </c>
      <c r="AO798" s="6"/>
      <c r="AP798" s="6"/>
      <c r="AQ798" s="6" t="str">
        <f t="shared" si="462"/>
        <v/>
      </c>
      <c r="AR798" s="6" t="str">
        <f>IF(OR(AO798="",AP798=""),"",SUMIFS('تحميل المصنعيات'!$N:$N,'تحميل المصنعيات'!$F:$F,AP$2,'تحميل المصنعيات'!$D:$D,AN798))</f>
        <v/>
      </c>
      <c r="AS798" s="55" t="str">
        <f t="shared" si="447"/>
        <v/>
      </c>
      <c r="AT798" s="55" t="str">
        <f t="shared" si="448"/>
        <v/>
      </c>
      <c r="AU798" s="129" t="str">
        <f t="shared" si="473"/>
        <v/>
      </c>
      <c r="AW798" s="4" t="s">
        <v>9</v>
      </c>
      <c r="AX798" s="5">
        <v>45963</v>
      </c>
      <c r="AY798" s="6"/>
      <c r="AZ798" s="6"/>
      <c r="BA798" s="6" t="str">
        <f t="shared" si="463"/>
        <v/>
      </c>
      <c r="BB798" s="6" t="str">
        <f>IF(OR(AY798="",AZ798=""),"",SUMIFS('تحميل المصنعيات'!$N:$N,'تحميل المصنعيات'!$F:$F,AZ$2,'تحميل المصنعيات'!$D:$D,AX798))</f>
        <v/>
      </c>
      <c r="BC798" s="55" t="str">
        <f t="shared" si="449"/>
        <v/>
      </c>
      <c r="BD798" s="55" t="str">
        <f t="shared" si="464"/>
        <v/>
      </c>
      <c r="BE798" s="129" t="str">
        <f t="shared" si="474"/>
        <v/>
      </c>
      <c r="BG798" s="4" t="s">
        <v>9</v>
      </c>
      <c r="BH798" s="5">
        <v>45963</v>
      </c>
      <c r="BI798" s="6"/>
      <c r="BJ798" s="6"/>
      <c r="BK798" s="6" t="str">
        <f t="shared" si="465"/>
        <v/>
      </c>
      <c r="BL798" s="6" t="str">
        <f>IF(OR(BI798="",BJ798=""),"",SUMIFS('تحميل المصنعيات'!$N:$N,'تحميل المصنعيات'!$F:$F,BJ$2,'تحميل المصنعيات'!$D:$D,BH798))</f>
        <v/>
      </c>
      <c r="BM798" s="55" t="str">
        <f t="shared" si="450"/>
        <v/>
      </c>
      <c r="BN798" s="55" t="str">
        <f t="shared" si="451"/>
        <v/>
      </c>
      <c r="BO798" s="129" t="str">
        <f t="shared" si="475"/>
        <v/>
      </c>
      <c r="BQ798" s="4" t="s">
        <v>9</v>
      </c>
      <c r="BR798" s="5">
        <v>45963</v>
      </c>
      <c r="BS798" s="6"/>
      <c r="BT798" s="6"/>
      <c r="BU798" s="6" t="str">
        <f t="shared" si="466"/>
        <v/>
      </c>
      <c r="BV798" s="6" t="str">
        <f>IF(OR(BS798="",BT798=""),"",SUMIFS('تحميل المصنعيات'!$N:$N,'تحميل المصنعيات'!$F:$F,BT$2,'تحميل المصنعيات'!$D:$D,BR798))</f>
        <v/>
      </c>
      <c r="BW798" s="55" t="str">
        <f t="shared" si="452"/>
        <v/>
      </c>
      <c r="BX798" s="55" t="str">
        <f t="shared" si="467"/>
        <v/>
      </c>
      <c r="BY798" s="129" t="str">
        <f t="shared" si="476"/>
        <v/>
      </c>
      <c r="CA798" s="4" t="s">
        <v>9</v>
      </c>
      <c r="CB798" s="5">
        <v>45963</v>
      </c>
      <c r="CC798" s="6"/>
      <c r="CD798" s="6"/>
      <c r="CE798" s="6" t="str">
        <f t="shared" si="468"/>
        <v/>
      </c>
      <c r="CF798" s="6" t="str">
        <f>IF(OR(CC798="",CD798=""),"",SUMIFS('تحميل المصنعيات'!$N:$N,'تحميل المصنعيات'!$F:$F,CD$2,'تحميل المصنعيات'!$D:$D,CB798))</f>
        <v/>
      </c>
      <c r="CG798" s="55" t="str">
        <f t="shared" si="453"/>
        <v/>
      </c>
      <c r="CH798" s="55" t="str">
        <f t="shared" si="454"/>
        <v/>
      </c>
      <c r="CI798" s="129" t="str">
        <f t="shared" si="477"/>
        <v/>
      </c>
      <c r="CK798" s="4" t="s">
        <v>9</v>
      </c>
      <c r="CL798" s="5">
        <v>45963</v>
      </c>
      <c r="CM798" s="6"/>
      <c r="CN798" s="6"/>
      <c r="CO798" s="6" t="str">
        <f t="shared" si="469"/>
        <v/>
      </c>
      <c r="CP798" s="6" t="str">
        <f>IF(OR(CM798="",CN798=""),"",SUMIFS('تحميل المصنعيات'!$N:$N,'تحميل المصنعيات'!$F:$F,CN$2,'تحميل المصنعيات'!$D:$D,CL798))</f>
        <v/>
      </c>
      <c r="CQ798" s="55" t="str">
        <f t="shared" si="455"/>
        <v/>
      </c>
      <c r="CR798" s="55" t="str">
        <f t="shared" si="456"/>
        <v/>
      </c>
      <c r="CS798" s="129" t="str">
        <f t="shared" si="478"/>
        <v/>
      </c>
    </row>
    <row r="799" spans="9:97" x14ac:dyDescent="0.25">
      <c r="I799" s="4" t="s">
        <v>10</v>
      </c>
      <c r="J799" s="5">
        <v>45964</v>
      </c>
      <c r="K799" s="6"/>
      <c r="L799" s="6"/>
      <c r="M799" s="6" t="str">
        <f t="shared" si="457"/>
        <v/>
      </c>
      <c r="N799" s="6" t="str">
        <f>IF(OR(K799="",L799=""),"",SUMIFS('تحميل المصنعيات'!$N:$N,'تحميل المصنعيات'!$F:$F,L$2,'تحميل المصنعيات'!$D:$D,J799))</f>
        <v/>
      </c>
      <c r="O799" s="55" t="str">
        <f t="shared" si="443"/>
        <v/>
      </c>
      <c r="P799" s="55" t="str">
        <f t="shared" si="470"/>
        <v/>
      </c>
      <c r="Q799" s="129" t="str">
        <f t="shared" si="458"/>
        <v/>
      </c>
      <c r="S799" s="4" t="s">
        <v>10</v>
      </c>
      <c r="T799" s="5">
        <v>45964</v>
      </c>
      <c r="U799" s="6"/>
      <c r="V799" s="6"/>
      <c r="W799" s="6" t="str">
        <f t="shared" si="459"/>
        <v/>
      </c>
      <c r="X799" s="6" t="str">
        <f>IF(OR(U799="",V799=""),"",SUMIFS('تحميل المصنعيات'!$N:$N,'تحميل المصنعيات'!$F:$F,V$2,'تحميل المصنعيات'!$D:$D,T799))</f>
        <v/>
      </c>
      <c r="Y799" s="55" t="str">
        <f t="shared" si="444"/>
        <v/>
      </c>
      <c r="Z799" s="55" t="str">
        <f t="shared" si="445"/>
        <v/>
      </c>
      <c r="AA799" s="129" t="str">
        <f t="shared" si="471"/>
        <v/>
      </c>
      <c r="AC799" s="4" t="s">
        <v>10</v>
      </c>
      <c r="AD799" s="5">
        <v>45964</v>
      </c>
      <c r="AE799" s="6"/>
      <c r="AF799" s="6"/>
      <c r="AG799" s="6" t="str">
        <f t="shared" si="460"/>
        <v/>
      </c>
      <c r="AH799" s="6" t="str">
        <f>IF(OR(AE799="",AF799=""),"",SUMIFS('تحميل المصنعيات'!$N:$N,'تحميل المصنعيات'!$F:$F,AF$2,'تحميل المصنعيات'!$D:$D,AD799))</f>
        <v/>
      </c>
      <c r="AI799" s="55" t="str">
        <f t="shared" si="446"/>
        <v/>
      </c>
      <c r="AJ799" s="55" t="str">
        <f t="shared" si="461"/>
        <v/>
      </c>
      <c r="AK799" s="129" t="str">
        <f t="shared" si="472"/>
        <v/>
      </c>
      <c r="AM799" s="4" t="s">
        <v>10</v>
      </c>
      <c r="AN799" s="5">
        <v>45964</v>
      </c>
      <c r="AO799" s="6"/>
      <c r="AP799" s="6"/>
      <c r="AQ799" s="6" t="str">
        <f t="shared" si="462"/>
        <v/>
      </c>
      <c r="AR799" s="6" t="str">
        <f>IF(OR(AO799="",AP799=""),"",SUMIFS('تحميل المصنعيات'!$N:$N,'تحميل المصنعيات'!$F:$F,AP$2,'تحميل المصنعيات'!$D:$D,AN799))</f>
        <v/>
      </c>
      <c r="AS799" s="55" t="str">
        <f t="shared" si="447"/>
        <v/>
      </c>
      <c r="AT799" s="55" t="str">
        <f t="shared" si="448"/>
        <v/>
      </c>
      <c r="AU799" s="129" t="str">
        <f t="shared" si="473"/>
        <v/>
      </c>
      <c r="AW799" s="4" t="s">
        <v>10</v>
      </c>
      <c r="AX799" s="5">
        <v>45964</v>
      </c>
      <c r="AY799" s="6"/>
      <c r="AZ799" s="6"/>
      <c r="BA799" s="6" t="str">
        <f t="shared" si="463"/>
        <v/>
      </c>
      <c r="BB799" s="6" t="str">
        <f>IF(OR(AY799="",AZ799=""),"",SUMIFS('تحميل المصنعيات'!$N:$N,'تحميل المصنعيات'!$F:$F,AZ$2,'تحميل المصنعيات'!$D:$D,AX799))</f>
        <v/>
      </c>
      <c r="BC799" s="55" t="str">
        <f t="shared" si="449"/>
        <v/>
      </c>
      <c r="BD799" s="55" t="str">
        <f t="shared" si="464"/>
        <v/>
      </c>
      <c r="BE799" s="129" t="str">
        <f t="shared" si="474"/>
        <v/>
      </c>
      <c r="BG799" s="4" t="s">
        <v>10</v>
      </c>
      <c r="BH799" s="5">
        <v>45964</v>
      </c>
      <c r="BI799" s="6"/>
      <c r="BJ799" s="6"/>
      <c r="BK799" s="6" t="str">
        <f t="shared" si="465"/>
        <v/>
      </c>
      <c r="BL799" s="6" t="str">
        <f>IF(OR(BI799="",BJ799=""),"",SUMIFS('تحميل المصنعيات'!$N:$N,'تحميل المصنعيات'!$F:$F,BJ$2,'تحميل المصنعيات'!$D:$D,BH799))</f>
        <v/>
      </c>
      <c r="BM799" s="55" t="str">
        <f t="shared" si="450"/>
        <v/>
      </c>
      <c r="BN799" s="55" t="str">
        <f t="shared" si="451"/>
        <v/>
      </c>
      <c r="BO799" s="129" t="str">
        <f t="shared" si="475"/>
        <v/>
      </c>
      <c r="BQ799" s="4" t="s">
        <v>10</v>
      </c>
      <c r="BR799" s="5">
        <v>45964</v>
      </c>
      <c r="BS799" s="6"/>
      <c r="BT799" s="6"/>
      <c r="BU799" s="6" t="str">
        <f t="shared" si="466"/>
        <v/>
      </c>
      <c r="BV799" s="6" t="str">
        <f>IF(OR(BS799="",BT799=""),"",SUMIFS('تحميل المصنعيات'!$N:$N,'تحميل المصنعيات'!$F:$F,BT$2,'تحميل المصنعيات'!$D:$D,BR799))</f>
        <v/>
      </c>
      <c r="BW799" s="55" t="str">
        <f t="shared" si="452"/>
        <v/>
      </c>
      <c r="BX799" s="55" t="str">
        <f t="shared" si="467"/>
        <v/>
      </c>
      <c r="BY799" s="129" t="str">
        <f t="shared" si="476"/>
        <v/>
      </c>
      <c r="CA799" s="4" t="s">
        <v>10</v>
      </c>
      <c r="CB799" s="5">
        <v>45964</v>
      </c>
      <c r="CC799" s="6"/>
      <c r="CD799" s="6"/>
      <c r="CE799" s="6" t="str">
        <f t="shared" si="468"/>
        <v/>
      </c>
      <c r="CF799" s="6" t="str">
        <f>IF(OR(CC799="",CD799=""),"",SUMIFS('تحميل المصنعيات'!$N:$N,'تحميل المصنعيات'!$F:$F,CD$2,'تحميل المصنعيات'!$D:$D,CB799))</f>
        <v/>
      </c>
      <c r="CG799" s="55" t="str">
        <f t="shared" si="453"/>
        <v/>
      </c>
      <c r="CH799" s="55" t="str">
        <f t="shared" si="454"/>
        <v/>
      </c>
      <c r="CI799" s="129" t="str">
        <f t="shared" si="477"/>
        <v/>
      </c>
      <c r="CK799" s="4" t="s">
        <v>10</v>
      </c>
      <c r="CL799" s="5">
        <v>45964</v>
      </c>
      <c r="CM799" s="6"/>
      <c r="CN799" s="6"/>
      <c r="CO799" s="6" t="str">
        <f t="shared" si="469"/>
        <v/>
      </c>
      <c r="CP799" s="6" t="str">
        <f>IF(OR(CM799="",CN799=""),"",SUMIFS('تحميل المصنعيات'!$N:$N,'تحميل المصنعيات'!$F:$F,CN$2,'تحميل المصنعيات'!$D:$D,CL799))</f>
        <v/>
      </c>
      <c r="CQ799" s="55" t="str">
        <f t="shared" si="455"/>
        <v/>
      </c>
      <c r="CR799" s="55" t="str">
        <f t="shared" si="456"/>
        <v/>
      </c>
      <c r="CS799" s="129" t="str">
        <f t="shared" si="478"/>
        <v/>
      </c>
    </row>
    <row r="800" spans="9:97" x14ac:dyDescent="0.25">
      <c r="I800" s="4" t="s">
        <v>11</v>
      </c>
      <c r="J800" s="5">
        <v>45965</v>
      </c>
      <c r="K800" s="6"/>
      <c r="L800" s="6"/>
      <c r="M800" s="6" t="str">
        <f t="shared" si="457"/>
        <v/>
      </c>
      <c r="N800" s="6" t="str">
        <f>IF(OR(K800="",L800=""),"",SUMIFS('تحميل المصنعيات'!$N:$N,'تحميل المصنعيات'!$F:$F,L$2,'تحميل المصنعيات'!$D:$D,J800))</f>
        <v/>
      </c>
      <c r="O800" s="55" t="str">
        <f t="shared" si="443"/>
        <v/>
      </c>
      <c r="P800" s="55" t="str">
        <f t="shared" si="470"/>
        <v/>
      </c>
      <c r="Q800" s="129" t="str">
        <f t="shared" si="458"/>
        <v/>
      </c>
      <c r="S800" s="4" t="s">
        <v>11</v>
      </c>
      <c r="T800" s="5">
        <v>45965</v>
      </c>
      <c r="U800" s="6"/>
      <c r="V800" s="6"/>
      <c r="W800" s="6" t="str">
        <f t="shared" si="459"/>
        <v/>
      </c>
      <c r="X800" s="6" t="str">
        <f>IF(OR(U800="",V800=""),"",SUMIFS('تحميل المصنعيات'!$N:$N,'تحميل المصنعيات'!$F:$F,V$2,'تحميل المصنعيات'!$D:$D,T800))</f>
        <v/>
      </c>
      <c r="Y800" s="55" t="str">
        <f t="shared" si="444"/>
        <v/>
      </c>
      <c r="Z800" s="55" t="str">
        <f t="shared" si="445"/>
        <v/>
      </c>
      <c r="AA800" s="129" t="str">
        <f t="shared" si="471"/>
        <v/>
      </c>
      <c r="AC800" s="4" t="s">
        <v>11</v>
      </c>
      <c r="AD800" s="5">
        <v>45965</v>
      </c>
      <c r="AE800" s="6"/>
      <c r="AF800" s="6"/>
      <c r="AG800" s="6" t="str">
        <f t="shared" si="460"/>
        <v/>
      </c>
      <c r="AH800" s="6" t="str">
        <f>IF(OR(AE800="",AF800=""),"",SUMIFS('تحميل المصنعيات'!$N:$N,'تحميل المصنعيات'!$F:$F,AF$2,'تحميل المصنعيات'!$D:$D,AD800))</f>
        <v/>
      </c>
      <c r="AI800" s="55" t="str">
        <f t="shared" si="446"/>
        <v/>
      </c>
      <c r="AJ800" s="55" t="str">
        <f t="shared" si="461"/>
        <v/>
      </c>
      <c r="AK800" s="129" t="str">
        <f t="shared" si="472"/>
        <v/>
      </c>
      <c r="AM800" s="4" t="s">
        <v>11</v>
      </c>
      <c r="AN800" s="5">
        <v>45965</v>
      </c>
      <c r="AO800" s="6"/>
      <c r="AP800" s="6"/>
      <c r="AQ800" s="6" t="str">
        <f t="shared" si="462"/>
        <v/>
      </c>
      <c r="AR800" s="6" t="str">
        <f>IF(OR(AO800="",AP800=""),"",SUMIFS('تحميل المصنعيات'!$N:$N,'تحميل المصنعيات'!$F:$F,AP$2,'تحميل المصنعيات'!$D:$D,AN800))</f>
        <v/>
      </c>
      <c r="AS800" s="55" t="str">
        <f t="shared" si="447"/>
        <v/>
      </c>
      <c r="AT800" s="55" t="str">
        <f t="shared" si="448"/>
        <v/>
      </c>
      <c r="AU800" s="129" t="str">
        <f t="shared" si="473"/>
        <v/>
      </c>
      <c r="AW800" s="4" t="s">
        <v>11</v>
      </c>
      <c r="AX800" s="5">
        <v>45965</v>
      </c>
      <c r="AY800" s="6"/>
      <c r="AZ800" s="6"/>
      <c r="BA800" s="6" t="str">
        <f t="shared" si="463"/>
        <v/>
      </c>
      <c r="BB800" s="6" t="str">
        <f>IF(OR(AY800="",AZ800=""),"",SUMIFS('تحميل المصنعيات'!$N:$N,'تحميل المصنعيات'!$F:$F,AZ$2,'تحميل المصنعيات'!$D:$D,AX800))</f>
        <v/>
      </c>
      <c r="BC800" s="55" t="str">
        <f t="shared" si="449"/>
        <v/>
      </c>
      <c r="BD800" s="55" t="str">
        <f t="shared" si="464"/>
        <v/>
      </c>
      <c r="BE800" s="129" t="str">
        <f t="shared" si="474"/>
        <v/>
      </c>
      <c r="BG800" s="4" t="s">
        <v>11</v>
      </c>
      <c r="BH800" s="5">
        <v>45965</v>
      </c>
      <c r="BI800" s="6"/>
      <c r="BJ800" s="6"/>
      <c r="BK800" s="6" t="str">
        <f t="shared" si="465"/>
        <v/>
      </c>
      <c r="BL800" s="6" t="str">
        <f>IF(OR(BI800="",BJ800=""),"",SUMIFS('تحميل المصنعيات'!$N:$N,'تحميل المصنعيات'!$F:$F,BJ$2,'تحميل المصنعيات'!$D:$D,BH800))</f>
        <v/>
      </c>
      <c r="BM800" s="55" t="str">
        <f t="shared" si="450"/>
        <v/>
      </c>
      <c r="BN800" s="55" t="str">
        <f t="shared" si="451"/>
        <v/>
      </c>
      <c r="BO800" s="129" t="str">
        <f t="shared" si="475"/>
        <v/>
      </c>
      <c r="BQ800" s="4" t="s">
        <v>11</v>
      </c>
      <c r="BR800" s="5">
        <v>45965</v>
      </c>
      <c r="BS800" s="6"/>
      <c r="BT800" s="6"/>
      <c r="BU800" s="6" t="str">
        <f t="shared" si="466"/>
        <v/>
      </c>
      <c r="BV800" s="6" t="str">
        <f>IF(OR(BS800="",BT800=""),"",SUMIFS('تحميل المصنعيات'!$N:$N,'تحميل المصنعيات'!$F:$F,BT$2,'تحميل المصنعيات'!$D:$D,BR800))</f>
        <v/>
      </c>
      <c r="BW800" s="55" t="str">
        <f t="shared" si="452"/>
        <v/>
      </c>
      <c r="BX800" s="55" t="str">
        <f t="shared" si="467"/>
        <v/>
      </c>
      <c r="BY800" s="129" t="str">
        <f t="shared" si="476"/>
        <v/>
      </c>
      <c r="CA800" s="4" t="s">
        <v>11</v>
      </c>
      <c r="CB800" s="5">
        <v>45965</v>
      </c>
      <c r="CC800" s="6"/>
      <c r="CD800" s="6"/>
      <c r="CE800" s="6" t="str">
        <f t="shared" si="468"/>
        <v/>
      </c>
      <c r="CF800" s="6" t="str">
        <f>IF(OR(CC800="",CD800=""),"",SUMIFS('تحميل المصنعيات'!$N:$N,'تحميل المصنعيات'!$F:$F,CD$2,'تحميل المصنعيات'!$D:$D,CB800))</f>
        <v/>
      </c>
      <c r="CG800" s="55" t="str">
        <f t="shared" si="453"/>
        <v/>
      </c>
      <c r="CH800" s="55" t="str">
        <f t="shared" si="454"/>
        <v/>
      </c>
      <c r="CI800" s="129" t="str">
        <f t="shared" si="477"/>
        <v/>
      </c>
      <c r="CK800" s="4" t="s">
        <v>11</v>
      </c>
      <c r="CL800" s="5">
        <v>45965</v>
      </c>
      <c r="CM800" s="6"/>
      <c r="CN800" s="6"/>
      <c r="CO800" s="6" t="str">
        <f t="shared" si="469"/>
        <v/>
      </c>
      <c r="CP800" s="6" t="str">
        <f>IF(OR(CM800="",CN800=""),"",SUMIFS('تحميل المصنعيات'!$N:$N,'تحميل المصنعيات'!$F:$F,CN$2,'تحميل المصنعيات'!$D:$D,CL800))</f>
        <v/>
      </c>
      <c r="CQ800" s="55" t="str">
        <f t="shared" si="455"/>
        <v/>
      </c>
      <c r="CR800" s="55" t="str">
        <f t="shared" si="456"/>
        <v/>
      </c>
      <c r="CS800" s="129" t="str">
        <f t="shared" si="478"/>
        <v/>
      </c>
    </row>
    <row r="801" spans="9:97" x14ac:dyDescent="0.25">
      <c r="I801" s="4" t="s">
        <v>12</v>
      </c>
      <c r="J801" s="5">
        <v>45966</v>
      </c>
      <c r="K801" s="6"/>
      <c r="L801" s="6"/>
      <c r="M801" s="6" t="str">
        <f t="shared" si="457"/>
        <v/>
      </c>
      <c r="N801" s="6" t="str">
        <f>IF(OR(K801="",L801=""),"",SUMIFS('تحميل المصنعيات'!$N:$N,'تحميل المصنعيات'!$F:$F,L$2,'تحميل المصنعيات'!$D:$D,J801))</f>
        <v/>
      </c>
      <c r="O801" s="55" t="str">
        <f t="shared" si="443"/>
        <v/>
      </c>
      <c r="P801" s="55" t="str">
        <f t="shared" si="470"/>
        <v/>
      </c>
      <c r="Q801" s="129" t="str">
        <f t="shared" si="458"/>
        <v/>
      </c>
      <c r="S801" s="4" t="s">
        <v>12</v>
      </c>
      <c r="T801" s="5">
        <v>45966</v>
      </c>
      <c r="U801" s="6"/>
      <c r="V801" s="6"/>
      <c r="W801" s="6" t="str">
        <f t="shared" si="459"/>
        <v/>
      </c>
      <c r="X801" s="6" t="str">
        <f>IF(OR(U801="",V801=""),"",SUMIFS('تحميل المصنعيات'!$N:$N,'تحميل المصنعيات'!$F:$F,V$2,'تحميل المصنعيات'!$D:$D,T801))</f>
        <v/>
      </c>
      <c r="Y801" s="55" t="str">
        <f t="shared" si="444"/>
        <v/>
      </c>
      <c r="Z801" s="55" t="str">
        <f t="shared" si="445"/>
        <v/>
      </c>
      <c r="AA801" s="129" t="str">
        <f t="shared" si="471"/>
        <v/>
      </c>
      <c r="AC801" s="4" t="s">
        <v>12</v>
      </c>
      <c r="AD801" s="5">
        <v>45966</v>
      </c>
      <c r="AE801" s="6"/>
      <c r="AF801" s="6"/>
      <c r="AG801" s="6" t="str">
        <f t="shared" si="460"/>
        <v/>
      </c>
      <c r="AH801" s="6" t="str">
        <f>IF(OR(AE801="",AF801=""),"",SUMIFS('تحميل المصنعيات'!$N:$N,'تحميل المصنعيات'!$F:$F,AF$2,'تحميل المصنعيات'!$D:$D,AD801))</f>
        <v/>
      </c>
      <c r="AI801" s="55" t="str">
        <f t="shared" si="446"/>
        <v/>
      </c>
      <c r="AJ801" s="55" t="str">
        <f t="shared" si="461"/>
        <v/>
      </c>
      <c r="AK801" s="129" t="str">
        <f t="shared" si="472"/>
        <v/>
      </c>
      <c r="AM801" s="4" t="s">
        <v>12</v>
      </c>
      <c r="AN801" s="5">
        <v>45966</v>
      </c>
      <c r="AO801" s="6"/>
      <c r="AP801" s="6"/>
      <c r="AQ801" s="6" t="str">
        <f t="shared" si="462"/>
        <v/>
      </c>
      <c r="AR801" s="6" t="str">
        <f>IF(OR(AO801="",AP801=""),"",SUMIFS('تحميل المصنعيات'!$N:$N,'تحميل المصنعيات'!$F:$F,AP$2,'تحميل المصنعيات'!$D:$D,AN801))</f>
        <v/>
      </c>
      <c r="AS801" s="55" t="str">
        <f t="shared" si="447"/>
        <v/>
      </c>
      <c r="AT801" s="55" t="str">
        <f t="shared" si="448"/>
        <v/>
      </c>
      <c r="AU801" s="129" t="str">
        <f t="shared" si="473"/>
        <v/>
      </c>
      <c r="AW801" s="4" t="s">
        <v>12</v>
      </c>
      <c r="AX801" s="5">
        <v>45966</v>
      </c>
      <c r="AY801" s="6"/>
      <c r="AZ801" s="6"/>
      <c r="BA801" s="6" t="str">
        <f t="shared" si="463"/>
        <v/>
      </c>
      <c r="BB801" s="6" t="str">
        <f>IF(OR(AY801="",AZ801=""),"",SUMIFS('تحميل المصنعيات'!$N:$N,'تحميل المصنعيات'!$F:$F,AZ$2,'تحميل المصنعيات'!$D:$D,AX801))</f>
        <v/>
      </c>
      <c r="BC801" s="55" t="str">
        <f t="shared" si="449"/>
        <v/>
      </c>
      <c r="BD801" s="55" t="str">
        <f t="shared" si="464"/>
        <v/>
      </c>
      <c r="BE801" s="129" t="str">
        <f t="shared" si="474"/>
        <v/>
      </c>
      <c r="BG801" s="4" t="s">
        <v>12</v>
      </c>
      <c r="BH801" s="5">
        <v>45966</v>
      </c>
      <c r="BI801" s="6"/>
      <c r="BJ801" s="6"/>
      <c r="BK801" s="6" t="str">
        <f t="shared" si="465"/>
        <v/>
      </c>
      <c r="BL801" s="6" t="str">
        <f>IF(OR(BI801="",BJ801=""),"",SUMIFS('تحميل المصنعيات'!$N:$N,'تحميل المصنعيات'!$F:$F,BJ$2,'تحميل المصنعيات'!$D:$D,BH801))</f>
        <v/>
      </c>
      <c r="BM801" s="55" t="str">
        <f t="shared" si="450"/>
        <v/>
      </c>
      <c r="BN801" s="55" t="str">
        <f t="shared" si="451"/>
        <v/>
      </c>
      <c r="BO801" s="129" t="str">
        <f t="shared" si="475"/>
        <v/>
      </c>
      <c r="BQ801" s="4" t="s">
        <v>12</v>
      </c>
      <c r="BR801" s="5">
        <v>45966</v>
      </c>
      <c r="BS801" s="6"/>
      <c r="BT801" s="6"/>
      <c r="BU801" s="6" t="str">
        <f t="shared" si="466"/>
        <v/>
      </c>
      <c r="BV801" s="6" t="str">
        <f>IF(OR(BS801="",BT801=""),"",SUMIFS('تحميل المصنعيات'!$N:$N,'تحميل المصنعيات'!$F:$F,BT$2,'تحميل المصنعيات'!$D:$D,BR801))</f>
        <v/>
      </c>
      <c r="BW801" s="55" t="str">
        <f t="shared" si="452"/>
        <v/>
      </c>
      <c r="BX801" s="55" t="str">
        <f t="shared" si="467"/>
        <v/>
      </c>
      <c r="BY801" s="129" t="str">
        <f t="shared" si="476"/>
        <v/>
      </c>
      <c r="CA801" s="4" t="s">
        <v>12</v>
      </c>
      <c r="CB801" s="5">
        <v>45966</v>
      </c>
      <c r="CC801" s="6"/>
      <c r="CD801" s="6"/>
      <c r="CE801" s="6" t="str">
        <f t="shared" si="468"/>
        <v/>
      </c>
      <c r="CF801" s="6" t="str">
        <f>IF(OR(CC801="",CD801=""),"",SUMIFS('تحميل المصنعيات'!$N:$N,'تحميل المصنعيات'!$F:$F,CD$2,'تحميل المصنعيات'!$D:$D,CB801))</f>
        <v/>
      </c>
      <c r="CG801" s="55" t="str">
        <f t="shared" si="453"/>
        <v/>
      </c>
      <c r="CH801" s="55" t="str">
        <f t="shared" si="454"/>
        <v/>
      </c>
      <c r="CI801" s="129" t="str">
        <f t="shared" si="477"/>
        <v/>
      </c>
      <c r="CK801" s="4" t="s">
        <v>12</v>
      </c>
      <c r="CL801" s="5">
        <v>45966</v>
      </c>
      <c r="CM801" s="6"/>
      <c r="CN801" s="6"/>
      <c r="CO801" s="6" t="str">
        <f t="shared" si="469"/>
        <v/>
      </c>
      <c r="CP801" s="6" t="str">
        <f>IF(OR(CM801="",CN801=""),"",SUMIFS('تحميل المصنعيات'!$N:$N,'تحميل المصنعيات'!$F:$F,CN$2,'تحميل المصنعيات'!$D:$D,CL801))</f>
        <v/>
      </c>
      <c r="CQ801" s="55" t="str">
        <f t="shared" si="455"/>
        <v/>
      </c>
      <c r="CR801" s="55" t="str">
        <f t="shared" si="456"/>
        <v/>
      </c>
      <c r="CS801" s="129" t="str">
        <f t="shared" si="478"/>
        <v/>
      </c>
    </row>
    <row r="802" spans="9:97" x14ac:dyDescent="0.25">
      <c r="I802" s="4" t="s">
        <v>13</v>
      </c>
      <c r="J802" s="5">
        <v>45967</v>
      </c>
      <c r="K802" s="6"/>
      <c r="L802" s="6"/>
      <c r="M802" s="6" t="str">
        <f t="shared" si="457"/>
        <v/>
      </c>
      <c r="N802" s="6" t="str">
        <f>IF(OR(K802="",L802=""),"",SUMIFS('تحميل المصنعيات'!$N:$N,'تحميل المصنعيات'!$F:$F,L$2,'تحميل المصنعيات'!$D:$D,J802))</f>
        <v/>
      </c>
      <c r="O802" s="55" t="str">
        <f t="shared" si="443"/>
        <v/>
      </c>
      <c r="P802" s="55" t="str">
        <f t="shared" si="470"/>
        <v/>
      </c>
      <c r="Q802" s="129" t="str">
        <f t="shared" si="458"/>
        <v/>
      </c>
      <c r="S802" s="4" t="s">
        <v>13</v>
      </c>
      <c r="T802" s="5">
        <v>45967</v>
      </c>
      <c r="U802" s="6"/>
      <c r="V802" s="6"/>
      <c r="W802" s="6" t="str">
        <f t="shared" si="459"/>
        <v/>
      </c>
      <c r="X802" s="6" t="str">
        <f>IF(OR(U802="",V802=""),"",SUMIFS('تحميل المصنعيات'!$N:$N,'تحميل المصنعيات'!$F:$F,V$2,'تحميل المصنعيات'!$D:$D,T802))</f>
        <v/>
      </c>
      <c r="Y802" s="55" t="str">
        <f t="shared" si="444"/>
        <v/>
      </c>
      <c r="Z802" s="55" t="str">
        <f t="shared" si="445"/>
        <v/>
      </c>
      <c r="AA802" s="129" t="str">
        <f t="shared" si="471"/>
        <v/>
      </c>
      <c r="AC802" s="4" t="s">
        <v>13</v>
      </c>
      <c r="AD802" s="5">
        <v>45967</v>
      </c>
      <c r="AE802" s="6"/>
      <c r="AF802" s="6"/>
      <c r="AG802" s="6" t="str">
        <f t="shared" si="460"/>
        <v/>
      </c>
      <c r="AH802" s="6" t="str">
        <f>IF(OR(AE802="",AF802=""),"",SUMIFS('تحميل المصنعيات'!$N:$N,'تحميل المصنعيات'!$F:$F,AF$2,'تحميل المصنعيات'!$D:$D,AD802))</f>
        <v/>
      </c>
      <c r="AI802" s="55" t="str">
        <f t="shared" si="446"/>
        <v/>
      </c>
      <c r="AJ802" s="55" t="str">
        <f t="shared" si="461"/>
        <v/>
      </c>
      <c r="AK802" s="129" t="str">
        <f t="shared" si="472"/>
        <v/>
      </c>
      <c r="AM802" s="4" t="s">
        <v>13</v>
      </c>
      <c r="AN802" s="5">
        <v>45967</v>
      </c>
      <c r="AO802" s="6"/>
      <c r="AP802" s="6"/>
      <c r="AQ802" s="6" t="str">
        <f t="shared" si="462"/>
        <v/>
      </c>
      <c r="AR802" s="6" t="str">
        <f>IF(OR(AO802="",AP802=""),"",SUMIFS('تحميل المصنعيات'!$N:$N,'تحميل المصنعيات'!$F:$F,AP$2,'تحميل المصنعيات'!$D:$D,AN802))</f>
        <v/>
      </c>
      <c r="AS802" s="55" t="str">
        <f t="shared" si="447"/>
        <v/>
      </c>
      <c r="AT802" s="55" t="str">
        <f t="shared" si="448"/>
        <v/>
      </c>
      <c r="AU802" s="129" t="str">
        <f t="shared" si="473"/>
        <v/>
      </c>
      <c r="AW802" s="4" t="s">
        <v>13</v>
      </c>
      <c r="AX802" s="5">
        <v>45967</v>
      </c>
      <c r="AY802" s="6"/>
      <c r="AZ802" s="6"/>
      <c r="BA802" s="6" t="str">
        <f t="shared" si="463"/>
        <v/>
      </c>
      <c r="BB802" s="6" t="str">
        <f>IF(OR(AY802="",AZ802=""),"",SUMIFS('تحميل المصنعيات'!$N:$N,'تحميل المصنعيات'!$F:$F,AZ$2,'تحميل المصنعيات'!$D:$D,AX802))</f>
        <v/>
      </c>
      <c r="BC802" s="55" t="str">
        <f t="shared" si="449"/>
        <v/>
      </c>
      <c r="BD802" s="55" t="str">
        <f t="shared" si="464"/>
        <v/>
      </c>
      <c r="BE802" s="129" t="str">
        <f t="shared" si="474"/>
        <v/>
      </c>
      <c r="BG802" s="4" t="s">
        <v>13</v>
      </c>
      <c r="BH802" s="5">
        <v>45967</v>
      </c>
      <c r="BI802" s="6"/>
      <c r="BJ802" s="6"/>
      <c r="BK802" s="6" t="str">
        <f t="shared" si="465"/>
        <v/>
      </c>
      <c r="BL802" s="6" t="str">
        <f>IF(OR(BI802="",BJ802=""),"",SUMIFS('تحميل المصنعيات'!$N:$N,'تحميل المصنعيات'!$F:$F,BJ$2,'تحميل المصنعيات'!$D:$D,BH802))</f>
        <v/>
      </c>
      <c r="BM802" s="55" t="str">
        <f t="shared" si="450"/>
        <v/>
      </c>
      <c r="BN802" s="55" t="str">
        <f t="shared" si="451"/>
        <v/>
      </c>
      <c r="BO802" s="129" t="str">
        <f t="shared" si="475"/>
        <v/>
      </c>
      <c r="BQ802" s="4" t="s">
        <v>13</v>
      </c>
      <c r="BR802" s="5">
        <v>45967</v>
      </c>
      <c r="BS802" s="6"/>
      <c r="BT802" s="6"/>
      <c r="BU802" s="6" t="str">
        <f t="shared" si="466"/>
        <v/>
      </c>
      <c r="BV802" s="6" t="str">
        <f>IF(OR(BS802="",BT802=""),"",SUMIFS('تحميل المصنعيات'!$N:$N,'تحميل المصنعيات'!$F:$F,BT$2,'تحميل المصنعيات'!$D:$D,BR802))</f>
        <v/>
      </c>
      <c r="BW802" s="55" t="str">
        <f t="shared" si="452"/>
        <v/>
      </c>
      <c r="BX802" s="55" t="str">
        <f t="shared" si="467"/>
        <v/>
      </c>
      <c r="BY802" s="129" t="str">
        <f t="shared" si="476"/>
        <v/>
      </c>
      <c r="CA802" s="4" t="s">
        <v>13</v>
      </c>
      <c r="CB802" s="5">
        <v>45967</v>
      </c>
      <c r="CC802" s="6"/>
      <c r="CD802" s="6"/>
      <c r="CE802" s="6" t="str">
        <f t="shared" si="468"/>
        <v/>
      </c>
      <c r="CF802" s="6" t="str">
        <f>IF(OR(CC802="",CD802=""),"",SUMIFS('تحميل المصنعيات'!$N:$N,'تحميل المصنعيات'!$F:$F,CD$2,'تحميل المصنعيات'!$D:$D,CB802))</f>
        <v/>
      </c>
      <c r="CG802" s="55" t="str">
        <f t="shared" si="453"/>
        <v/>
      </c>
      <c r="CH802" s="55" t="str">
        <f t="shared" si="454"/>
        <v/>
      </c>
      <c r="CI802" s="129" t="str">
        <f t="shared" si="477"/>
        <v/>
      </c>
      <c r="CK802" s="4" t="s">
        <v>13</v>
      </c>
      <c r="CL802" s="5">
        <v>45967</v>
      </c>
      <c r="CM802" s="6"/>
      <c r="CN802" s="6"/>
      <c r="CO802" s="6" t="str">
        <f t="shared" si="469"/>
        <v/>
      </c>
      <c r="CP802" s="6" t="str">
        <f>IF(OR(CM802="",CN802=""),"",SUMIFS('تحميل المصنعيات'!$N:$N,'تحميل المصنعيات'!$F:$F,CN$2,'تحميل المصنعيات'!$D:$D,CL802))</f>
        <v/>
      </c>
      <c r="CQ802" s="55" t="str">
        <f t="shared" si="455"/>
        <v/>
      </c>
      <c r="CR802" s="55" t="str">
        <f t="shared" si="456"/>
        <v/>
      </c>
      <c r="CS802" s="129" t="str">
        <f t="shared" si="478"/>
        <v/>
      </c>
    </row>
    <row r="803" spans="9:97" x14ac:dyDescent="0.25">
      <c r="I803" s="132" t="s">
        <v>30</v>
      </c>
      <c r="J803" s="133">
        <v>45968</v>
      </c>
      <c r="K803" s="134"/>
      <c r="L803" s="134"/>
      <c r="M803" s="134" t="str">
        <f t="shared" si="457"/>
        <v/>
      </c>
      <c r="N803" s="134" t="str">
        <f>IF(OR(K803="",L803=""),"",SUMIFS('تحميل المصنعيات'!$N:$N,'تحميل المصنعيات'!$F:$F,L$2,'تحميل المصنعيات'!$D:$D,J803))</f>
        <v/>
      </c>
      <c r="O803" s="135" t="str">
        <f t="shared" si="443"/>
        <v/>
      </c>
      <c r="P803" s="135" t="str">
        <f t="shared" si="470"/>
        <v/>
      </c>
      <c r="Q803" s="132" t="str">
        <f t="shared" si="458"/>
        <v/>
      </c>
      <c r="S803" s="132" t="s">
        <v>30</v>
      </c>
      <c r="T803" s="133">
        <v>45968</v>
      </c>
      <c r="U803" s="134"/>
      <c r="V803" s="134"/>
      <c r="W803" s="134" t="str">
        <f t="shared" si="459"/>
        <v/>
      </c>
      <c r="X803" s="134" t="str">
        <f>IF(OR(U803="",V803=""),"",SUMIFS('تحميل المصنعيات'!$N:$N,'تحميل المصنعيات'!$F:$F,V$2,'تحميل المصنعيات'!$D:$D,T803))</f>
        <v/>
      </c>
      <c r="Y803" s="135" t="str">
        <f t="shared" si="444"/>
        <v/>
      </c>
      <c r="Z803" s="135" t="str">
        <f t="shared" si="445"/>
        <v/>
      </c>
      <c r="AA803" s="132" t="str">
        <f t="shared" si="471"/>
        <v/>
      </c>
      <c r="AC803" s="132" t="s">
        <v>30</v>
      </c>
      <c r="AD803" s="133">
        <v>45968</v>
      </c>
      <c r="AE803" s="134"/>
      <c r="AF803" s="134"/>
      <c r="AG803" s="134" t="str">
        <f t="shared" si="460"/>
        <v/>
      </c>
      <c r="AH803" s="134" t="str">
        <f>IF(OR(AE803="",AF803=""),"",SUMIFS('تحميل المصنعيات'!$N:$N,'تحميل المصنعيات'!$F:$F,AF$2,'تحميل المصنعيات'!$D:$D,AD803))</f>
        <v/>
      </c>
      <c r="AI803" s="135" t="str">
        <f t="shared" si="446"/>
        <v/>
      </c>
      <c r="AJ803" s="135" t="str">
        <f t="shared" si="461"/>
        <v/>
      </c>
      <c r="AK803" s="132" t="str">
        <f t="shared" si="472"/>
        <v/>
      </c>
      <c r="AM803" s="132" t="s">
        <v>30</v>
      </c>
      <c r="AN803" s="133">
        <v>45968</v>
      </c>
      <c r="AO803" s="134"/>
      <c r="AP803" s="134"/>
      <c r="AQ803" s="134" t="str">
        <f t="shared" si="462"/>
        <v/>
      </c>
      <c r="AR803" s="134" t="str">
        <f>IF(OR(AO803="",AP803=""),"",SUMIFS('تحميل المصنعيات'!$N:$N,'تحميل المصنعيات'!$F:$F,AP$2,'تحميل المصنعيات'!$D:$D,AN803))</f>
        <v/>
      </c>
      <c r="AS803" s="135" t="str">
        <f t="shared" si="447"/>
        <v/>
      </c>
      <c r="AT803" s="135" t="str">
        <f t="shared" si="448"/>
        <v/>
      </c>
      <c r="AU803" s="132" t="str">
        <f t="shared" si="473"/>
        <v/>
      </c>
      <c r="AW803" s="132" t="s">
        <v>30</v>
      </c>
      <c r="AX803" s="133">
        <v>45968</v>
      </c>
      <c r="AY803" s="134"/>
      <c r="AZ803" s="134"/>
      <c r="BA803" s="134" t="str">
        <f t="shared" si="463"/>
        <v/>
      </c>
      <c r="BB803" s="134" t="str">
        <f>IF(OR(AY803="",AZ803=""),"",SUMIFS('تحميل المصنعيات'!$N:$N,'تحميل المصنعيات'!$F:$F,AZ$2,'تحميل المصنعيات'!$D:$D,AX803))</f>
        <v/>
      </c>
      <c r="BC803" s="135" t="str">
        <f t="shared" si="449"/>
        <v/>
      </c>
      <c r="BD803" s="135" t="str">
        <f t="shared" si="464"/>
        <v/>
      </c>
      <c r="BE803" s="132" t="str">
        <f t="shared" si="474"/>
        <v/>
      </c>
      <c r="BG803" s="132" t="s">
        <v>30</v>
      </c>
      <c r="BH803" s="133">
        <v>45968</v>
      </c>
      <c r="BI803" s="134"/>
      <c r="BJ803" s="134"/>
      <c r="BK803" s="134" t="str">
        <f t="shared" si="465"/>
        <v/>
      </c>
      <c r="BL803" s="134" t="str">
        <f>IF(OR(BI803="",BJ803=""),"",SUMIFS('تحميل المصنعيات'!$N:$N,'تحميل المصنعيات'!$F:$F,BJ$2,'تحميل المصنعيات'!$D:$D,BH803))</f>
        <v/>
      </c>
      <c r="BM803" s="135" t="str">
        <f t="shared" si="450"/>
        <v/>
      </c>
      <c r="BN803" s="135" t="str">
        <f t="shared" si="451"/>
        <v/>
      </c>
      <c r="BO803" s="132" t="str">
        <f t="shared" si="475"/>
        <v/>
      </c>
      <c r="BQ803" s="132" t="s">
        <v>30</v>
      </c>
      <c r="BR803" s="133">
        <v>45968</v>
      </c>
      <c r="BS803" s="134"/>
      <c r="BT803" s="134"/>
      <c r="BU803" s="134" t="str">
        <f t="shared" si="466"/>
        <v/>
      </c>
      <c r="BV803" s="134" t="str">
        <f>IF(OR(BS803="",BT803=""),"",SUMIFS('تحميل المصنعيات'!$N:$N,'تحميل المصنعيات'!$F:$F,BT$2,'تحميل المصنعيات'!$D:$D,BR803))</f>
        <v/>
      </c>
      <c r="BW803" s="135" t="str">
        <f t="shared" si="452"/>
        <v/>
      </c>
      <c r="BX803" s="135" t="str">
        <f t="shared" si="467"/>
        <v/>
      </c>
      <c r="BY803" s="132" t="str">
        <f t="shared" si="476"/>
        <v/>
      </c>
      <c r="CA803" s="132" t="s">
        <v>30</v>
      </c>
      <c r="CB803" s="133">
        <v>45968</v>
      </c>
      <c r="CC803" s="134"/>
      <c r="CD803" s="134"/>
      <c r="CE803" s="134" t="str">
        <f t="shared" si="468"/>
        <v/>
      </c>
      <c r="CF803" s="134" t="str">
        <f>IF(OR(CC803="",CD803=""),"",SUMIFS('تحميل المصنعيات'!$N:$N,'تحميل المصنعيات'!$F:$F,CD$2,'تحميل المصنعيات'!$D:$D,CB803))</f>
        <v/>
      </c>
      <c r="CG803" s="135" t="str">
        <f t="shared" si="453"/>
        <v/>
      </c>
      <c r="CH803" s="135" t="str">
        <f t="shared" si="454"/>
        <v/>
      </c>
      <c r="CI803" s="132" t="str">
        <f t="shared" si="477"/>
        <v/>
      </c>
      <c r="CK803" s="132" t="s">
        <v>30</v>
      </c>
      <c r="CL803" s="133">
        <v>45968</v>
      </c>
      <c r="CM803" s="134"/>
      <c r="CN803" s="134"/>
      <c r="CO803" s="134" t="str">
        <f t="shared" si="469"/>
        <v/>
      </c>
      <c r="CP803" s="134" t="str">
        <f>IF(OR(CM803="",CN803=""),"",SUMIFS('تحميل المصنعيات'!$N:$N,'تحميل المصنعيات'!$F:$F,CN$2,'تحميل المصنعيات'!$D:$D,CL803))</f>
        <v/>
      </c>
      <c r="CQ803" s="135" t="str">
        <f t="shared" si="455"/>
        <v/>
      </c>
      <c r="CR803" s="135" t="str">
        <f t="shared" si="456"/>
        <v/>
      </c>
      <c r="CS803" s="132" t="str">
        <f t="shared" si="478"/>
        <v/>
      </c>
    </row>
    <row r="804" spans="9:97" x14ac:dyDescent="0.25">
      <c r="I804" s="4" t="s">
        <v>8</v>
      </c>
      <c r="J804" s="5">
        <v>45969</v>
      </c>
      <c r="K804" s="6"/>
      <c r="L804" s="6"/>
      <c r="M804" s="6" t="str">
        <f t="shared" si="457"/>
        <v/>
      </c>
      <c r="N804" s="6" t="str">
        <f>IF(OR(K804="",L804=""),"",SUMIFS('تحميل المصنعيات'!$N:$N,'تحميل المصنعيات'!$F:$F,L$2,'تحميل المصنعيات'!$D:$D,J804))</f>
        <v/>
      </c>
      <c r="O804" s="55" t="str">
        <f t="shared" si="443"/>
        <v/>
      </c>
      <c r="P804" s="55" t="str">
        <f t="shared" si="470"/>
        <v/>
      </c>
      <c r="Q804" s="129" t="str">
        <f t="shared" si="458"/>
        <v/>
      </c>
      <c r="S804" s="4" t="s">
        <v>8</v>
      </c>
      <c r="T804" s="5">
        <v>45969</v>
      </c>
      <c r="U804" s="6"/>
      <c r="V804" s="6"/>
      <c r="W804" s="6" t="str">
        <f t="shared" si="459"/>
        <v/>
      </c>
      <c r="X804" s="6" t="str">
        <f>IF(OR(U804="",V804=""),"",SUMIFS('تحميل المصنعيات'!$N:$N,'تحميل المصنعيات'!$F:$F,V$2,'تحميل المصنعيات'!$D:$D,T804))</f>
        <v/>
      </c>
      <c r="Y804" s="55" t="str">
        <f t="shared" si="444"/>
        <v/>
      </c>
      <c r="Z804" s="55" t="str">
        <f t="shared" si="445"/>
        <v/>
      </c>
      <c r="AA804" s="129" t="str">
        <f t="shared" si="471"/>
        <v/>
      </c>
      <c r="AC804" s="4" t="s">
        <v>8</v>
      </c>
      <c r="AD804" s="5">
        <v>45969</v>
      </c>
      <c r="AE804" s="6"/>
      <c r="AF804" s="6"/>
      <c r="AG804" s="6" t="str">
        <f t="shared" si="460"/>
        <v/>
      </c>
      <c r="AH804" s="6" t="str">
        <f>IF(OR(AE804="",AF804=""),"",SUMIFS('تحميل المصنعيات'!$N:$N,'تحميل المصنعيات'!$F:$F,AF$2,'تحميل المصنعيات'!$D:$D,AD804))</f>
        <v/>
      </c>
      <c r="AI804" s="55" t="str">
        <f t="shared" si="446"/>
        <v/>
      </c>
      <c r="AJ804" s="55" t="str">
        <f t="shared" si="461"/>
        <v/>
      </c>
      <c r="AK804" s="129" t="str">
        <f t="shared" si="472"/>
        <v/>
      </c>
      <c r="AM804" s="4" t="s">
        <v>8</v>
      </c>
      <c r="AN804" s="5">
        <v>45969</v>
      </c>
      <c r="AO804" s="6"/>
      <c r="AP804" s="6"/>
      <c r="AQ804" s="6" t="str">
        <f t="shared" si="462"/>
        <v/>
      </c>
      <c r="AR804" s="6" t="str">
        <f>IF(OR(AO804="",AP804=""),"",SUMIFS('تحميل المصنعيات'!$N:$N,'تحميل المصنعيات'!$F:$F,AP$2,'تحميل المصنعيات'!$D:$D,AN804))</f>
        <v/>
      </c>
      <c r="AS804" s="55" t="str">
        <f t="shared" si="447"/>
        <v/>
      </c>
      <c r="AT804" s="55" t="str">
        <f t="shared" si="448"/>
        <v/>
      </c>
      <c r="AU804" s="129" t="str">
        <f t="shared" si="473"/>
        <v/>
      </c>
      <c r="AW804" s="4" t="s">
        <v>8</v>
      </c>
      <c r="AX804" s="5">
        <v>45969</v>
      </c>
      <c r="AY804" s="6"/>
      <c r="AZ804" s="6"/>
      <c r="BA804" s="6" t="str">
        <f t="shared" si="463"/>
        <v/>
      </c>
      <c r="BB804" s="6" t="str">
        <f>IF(OR(AY804="",AZ804=""),"",SUMIFS('تحميل المصنعيات'!$N:$N,'تحميل المصنعيات'!$F:$F,AZ$2,'تحميل المصنعيات'!$D:$D,AX804))</f>
        <v/>
      </c>
      <c r="BC804" s="55" t="str">
        <f t="shared" si="449"/>
        <v/>
      </c>
      <c r="BD804" s="55" t="str">
        <f t="shared" si="464"/>
        <v/>
      </c>
      <c r="BE804" s="129" t="str">
        <f t="shared" si="474"/>
        <v/>
      </c>
      <c r="BG804" s="4" t="s">
        <v>8</v>
      </c>
      <c r="BH804" s="5">
        <v>45969</v>
      </c>
      <c r="BI804" s="6"/>
      <c r="BJ804" s="6"/>
      <c r="BK804" s="6" t="str">
        <f t="shared" si="465"/>
        <v/>
      </c>
      <c r="BL804" s="6" t="str">
        <f>IF(OR(BI804="",BJ804=""),"",SUMIFS('تحميل المصنعيات'!$N:$N,'تحميل المصنعيات'!$F:$F,BJ$2,'تحميل المصنعيات'!$D:$D,BH804))</f>
        <v/>
      </c>
      <c r="BM804" s="55" t="str">
        <f t="shared" si="450"/>
        <v/>
      </c>
      <c r="BN804" s="55" t="str">
        <f t="shared" si="451"/>
        <v/>
      </c>
      <c r="BO804" s="129" t="str">
        <f t="shared" si="475"/>
        <v/>
      </c>
      <c r="BQ804" s="4" t="s">
        <v>8</v>
      </c>
      <c r="BR804" s="5">
        <v>45969</v>
      </c>
      <c r="BS804" s="6"/>
      <c r="BT804" s="6"/>
      <c r="BU804" s="6" t="str">
        <f t="shared" si="466"/>
        <v/>
      </c>
      <c r="BV804" s="6" t="str">
        <f>IF(OR(BS804="",BT804=""),"",SUMIFS('تحميل المصنعيات'!$N:$N,'تحميل المصنعيات'!$F:$F,BT$2,'تحميل المصنعيات'!$D:$D,BR804))</f>
        <v/>
      </c>
      <c r="BW804" s="55" t="str">
        <f t="shared" si="452"/>
        <v/>
      </c>
      <c r="BX804" s="55" t="str">
        <f t="shared" si="467"/>
        <v/>
      </c>
      <c r="BY804" s="129" t="str">
        <f t="shared" si="476"/>
        <v/>
      </c>
      <c r="CA804" s="4" t="s">
        <v>8</v>
      </c>
      <c r="CB804" s="5">
        <v>45969</v>
      </c>
      <c r="CC804" s="6"/>
      <c r="CD804" s="6"/>
      <c r="CE804" s="6" t="str">
        <f t="shared" si="468"/>
        <v/>
      </c>
      <c r="CF804" s="6" t="str">
        <f>IF(OR(CC804="",CD804=""),"",SUMIFS('تحميل المصنعيات'!$N:$N,'تحميل المصنعيات'!$F:$F,CD$2,'تحميل المصنعيات'!$D:$D,CB804))</f>
        <v/>
      </c>
      <c r="CG804" s="55" t="str">
        <f t="shared" si="453"/>
        <v/>
      </c>
      <c r="CH804" s="55" t="str">
        <f t="shared" si="454"/>
        <v/>
      </c>
      <c r="CI804" s="129" t="str">
        <f t="shared" si="477"/>
        <v/>
      </c>
      <c r="CK804" s="4" t="s">
        <v>8</v>
      </c>
      <c r="CL804" s="5">
        <v>45969</v>
      </c>
      <c r="CM804" s="6"/>
      <c r="CN804" s="6"/>
      <c r="CO804" s="6" t="str">
        <f t="shared" si="469"/>
        <v/>
      </c>
      <c r="CP804" s="6" t="str">
        <f>IF(OR(CM804="",CN804=""),"",SUMIFS('تحميل المصنعيات'!$N:$N,'تحميل المصنعيات'!$F:$F,CN$2,'تحميل المصنعيات'!$D:$D,CL804))</f>
        <v/>
      </c>
      <c r="CQ804" s="55" t="str">
        <f t="shared" si="455"/>
        <v/>
      </c>
      <c r="CR804" s="55" t="str">
        <f t="shared" si="456"/>
        <v/>
      </c>
      <c r="CS804" s="129" t="str">
        <f t="shared" si="478"/>
        <v/>
      </c>
    </row>
    <row r="805" spans="9:97" x14ac:dyDescent="0.25">
      <c r="I805" s="4" t="s">
        <v>9</v>
      </c>
      <c r="J805" s="5">
        <v>45970</v>
      </c>
      <c r="K805" s="6"/>
      <c r="L805" s="6"/>
      <c r="M805" s="6" t="str">
        <f t="shared" si="457"/>
        <v/>
      </c>
      <c r="N805" s="6" t="str">
        <f>IF(OR(K805="",L805=""),"",SUMIFS('تحميل المصنعيات'!$N:$N,'تحميل المصنعيات'!$F:$F,L$2,'تحميل المصنعيات'!$D:$D,J805))</f>
        <v/>
      </c>
      <c r="O805" s="55" t="str">
        <f t="shared" si="443"/>
        <v/>
      </c>
      <c r="P805" s="55" t="str">
        <f t="shared" si="470"/>
        <v/>
      </c>
      <c r="Q805" s="129" t="str">
        <f t="shared" si="458"/>
        <v/>
      </c>
      <c r="S805" s="4" t="s">
        <v>9</v>
      </c>
      <c r="T805" s="5">
        <v>45970</v>
      </c>
      <c r="U805" s="6"/>
      <c r="V805" s="6"/>
      <c r="W805" s="6" t="str">
        <f t="shared" si="459"/>
        <v/>
      </c>
      <c r="X805" s="6" t="str">
        <f>IF(OR(U805="",V805=""),"",SUMIFS('تحميل المصنعيات'!$N:$N,'تحميل المصنعيات'!$F:$F,V$2,'تحميل المصنعيات'!$D:$D,T805))</f>
        <v/>
      </c>
      <c r="Y805" s="55" t="str">
        <f t="shared" si="444"/>
        <v/>
      </c>
      <c r="Z805" s="55" t="str">
        <f t="shared" si="445"/>
        <v/>
      </c>
      <c r="AA805" s="129" t="str">
        <f t="shared" si="471"/>
        <v/>
      </c>
      <c r="AC805" s="4" t="s">
        <v>9</v>
      </c>
      <c r="AD805" s="5">
        <v>45970</v>
      </c>
      <c r="AE805" s="6"/>
      <c r="AF805" s="6"/>
      <c r="AG805" s="6" t="str">
        <f t="shared" si="460"/>
        <v/>
      </c>
      <c r="AH805" s="6" t="str">
        <f>IF(OR(AE805="",AF805=""),"",SUMIFS('تحميل المصنعيات'!$N:$N,'تحميل المصنعيات'!$F:$F,AF$2,'تحميل المصنعيات'!$D:$D,AD805))</f>
        <v/>
      </c>
      <c r="AI805" s="55" t="str">
        <f t="shared" si="446"/>
        <v/>
      </c>
      <c r="AJ805" s="55" t="str">
        <f t="shared" si="461"/>
        <v/>
      </c>
      <c r="AK805" s="129" t="str">
        <f t="shared" si="472"/>
        <v/>
      </c>
      <c r="AM805" s="4" t="s">
        <v>9</v>
      </c>
      <c r="AN805" s="5">
        <v>45970</v>
      </c>
      <c r="AO805" s="6"/>
      <c r="AP805" s="6"/>
      <c r="AQ805" s="6" t="str">
        <f t="shared" si="462"/>
        <v/>
      </c>
      <c r="AR805" s="6" t="str">
        <f>IF(OR(AO805="",AP805=""),"",SUMIFS('تحميل المصنعيات'!$N:$N,'تحميل المصنعيات'!$F:$F,AP$2,'تحميل المصنعيات'!$D:$D,AN805))</f>
        <v/>
      </c>
      <c r="AS805" s="55" t="str">
        <f t="shared" si="447"/>
        <v/>
      </c>
      <c r="AT805" s="55" t="str">
        <f t="shared" si="448"/>
        <v/>
      </c>
      <c r="AU805" s="129" t="str">
        <f t="shared" si="473"/>
        <v/>
      </c>
      <c r="AW805" s="4" t="s">
        <v>9</v>
      </c>
      <c r="AX805" s="5">
        <v>45970</v>
      </c>
      <c r="AY805" s="6"/>
      <c r="AZ805" s="6"/>
      <c r="BA805" s="6" t="str">
        <f t="shared" si="463"/>
        <v/>
      </c>
      <c r="BB805" s="6" t="str">
        <f>IF(OR(AY805="",AZ805=""),"",SUMIFS('تحميل المصنعيات'!$N:$N,'تحميل المصنعيات'!$F:$F,AZ$2,'تحميل المصنعيات'!$D:$D,AX805))</f>
        <v/>
      </c>
      <c r="BC805" s="55" t="str">
        <f t="shared" si="449"/>
        <v/>
      </c>
      <c r="BD805" s="55" t="str">
        <f t="shared" si="464"/>
        <v/>
      </c>
      <c r="BE805" s="129" t="str">
        <f t="shared" si="474"/>
        <v/>
      </c>
      <c r="BG805" s="4" t="s">
        <v>9</v>
      </c>
      <c r="BH805" s="5">
        <v>45970</v>
      </c>
      <c r="BI805" s="6"/>
      <c r="BJ805" s="6"/>
      <c r="BK805" s="6" t="str">
        <f t="shared" si="465"/>
        <v/>
      </c>
      <c r="BL805" s="6" t="str">
        <f>IF(OR(BI805="",BJ805=""),"",SUMIFS('تحميل المصنعيات'!$N:$N,'تحميل المصنعيات'!$F:$F,BJ$2,'تحميل المصنعيات'!$D:$D,BH805))</f>
        <v/>
      </c>
      <c r="BM805" s="55" t="str">
        <f t="shared" si="450"/>
        <v/>
      </c>
      <c r="BN805" s="55" t="str">
        <f t="shared" si="451"/>
        <v/>
      </c>
      <c r="BO805" s="129" t="str">
        <f t="shared" si="475"/>
        <v/>
      </c>
      <c r="BQ805" s="4" t="s">
        <v>9</v>
      </c>
      <c r="BR805" s="5">
        <v>45970</v>
      </c>
      <c r="BS805" s="6"/>
      <c r="BT805" s="6"/>
      <c r="BU805" s="6" t="str">
        <f t="shared" si="466"/>
        <v/>
      </c>
      <c r="BV805" s="6" t="str">
        <f>IF(OR(BS805="",BT805=""),"",SUMIFS('تحميل المصنعيات'!$N:$N,'تحميل المصنعيات'!$F:$F,BT$2,'تحميل المصنعيات'!$D:$D,BR805))</f>
        <v/>
      </c>
      <c r="BW805" s="55" t="str">
        <f t="shared" si="452"/>
        <v/>
      </c>
      <c r="BX805" s="55" t="str">
        <f t="shared" si="467"/>
        <v/>
      </c>
      <c r="BY805" s="129" t="str">
        <f t="shared" si="476"/>
        <v/>
      </c>
      <c r="CA805" s="4" t="s">
        <v>9</v>
      </c>
      <c r="CB805" s="5">
        <v>45970</v>
      </c>
      <c r="CC805" s="6"/>
      <c r="CD805" s="6"/>
      <c r="CE805" s="6" t="str">
        <f t="shared" si="468"/>
        <v/>
      </c>
      <c r="CF805" s="6" t="str">
        <f>IF(OR(CC805="",CD805=""),"",SUMIFS('تحميل المصنعيات'!$N:$N,'تحميل المصنعيات'!$F:$F,CD$2,'تحميل المصنعيات'!$D:$D,CB805))</f>
        <v/>
      </c>
      <c r="CG805" s="55" t="str">
        <f t="shared" si="453"/>
        <v/>
      </c>
      <c r="CH805" s="55" t="str">
        <f t="shared" si="454"/>
        <v/>
      </c>
      <c r="CI805" s="129" t="str">
        <f t="shared" si="477"/>
        <v/>
      </c>
      <c r="CK805" s="4" t="s">
        <v>9</v>
      </c>
      <c r="CL805" s="5">
        <v>45970</v>
      </c>
      <c r="CM805" s="6"/>
      <c r="CN805" s="6"/>
      <c r="CO805" s="6" t="str">
        <f t="shared" si="469"/>
        <v/>
      </c>
      <c r="CP805" s="6" t="str">
        <f>IF(OR(CM805="",CN805=""),"",SUMIFS('تحميل المصنعيات'!$N:$N,'تحميل المصنعيات'!$F:$F,CN$2,'تحميل المصنعيات'!$D:$D,CL805))</f>
        <v/>
      </c>
      <c r="CQ805" s="55" t="str">
        <f t="shared" si="455"/>
        <v/>
      </c>
      <c r="CR805" s="55" t="str">
        <f t="shared" si="456"/>
        <v/>
      </c>
      <c r="CS805" s="129" t="str">
        <f t="shared" si="478"/>
        <v/>
      </c>
    </row>
    <row r="806" spans="9:97" x14ac:dyDescent="0.25">
      <c r="I806" s="4" t="s">
        <v>10</v>
      </c>
      <c r="J806" s="5">
        <v>45971</v>
      </c>
      <c r="K806" s="6"/>
      <c r="L806" s="6"/>
      <c r="M806" s="6" t="str">
        <f t="shared" si="457"/>
        <v/>
      </c>
      <c r="N806" s="6" t="str">
        <f>IF(OR(K806="",L806=""),"",SUMIFS('تحميل المصنعيات'!$N:$N,'تحميل المصنعيات'!$F:$F,L$2,'تحميل المصنعيات'!$D:$D,J806))</f>
        <v/>
      </c>
      <c r="O806" s="55" t="str">
        <f t="shared" si="443"/>
        <v/>
      </c>
      <c r="P806" s="55" t="str">
        <f t="shared" si="470"/>
        <v/>
      </c>
      <c r="Q806" s="129" t="str">
        <f t="shared" si="458"/>
        <v/>
      </c>
      <c r="S806" s="4" t="s">
        <v>10</v>
      </c>
      <c r="T806" s="5">
        <v>45971</v>
      </c>
      <c r="U806" s="6"/>
      <c r="V806" s="6"/>
      <c r="W806" s="6" t="str">
        <f t="shared" si="459"/>
        <v/>
      </c>
      <c r="X806" s="6" t="str">
        <f>IF(OR(U806="",V806=""),"",SUMIFS('تحميل المصنعيات'!$N:$N,'تحميل المصنعيات'!$F:$F,V$2,'تحميل المصنعيات'!$D:$D,T806))</f>
        <v/>
      </c>
      <c r="Y806" s="55" t="str">
        <f t="shared" si="444"/>
        <v/>
      </c>
      <c r="Z806" s="55" t="str">
        <f t="shared" si="445"/>
        <v/>
      </c>
      <c r="AA806" s="129" t="str">
        <f t="shared" si="471"/>
        <v/>
      </c>
      <c r="AC806" s="4" t="s">
        <v>10</v>
      </c>
      <c r="AD806" s="5">
        <v>45971</v>
      </c>
      <c r="AE806" s="6"/>
      <c r="AF806" s="6"/>
      <c r="AG806" s="6" t="str">
        <f t="shared" si="460"/>
        <v/>
      </c>
      <c r="AH806" s="6" t="str">
        <f>IF(OR(AE806="",AF806=""),"",SUMIFS('تحميل المصنعيات'!$N:$N,'تحميل المصنعيات'!$F:$F,AF$2,'تحميل المصنعيات'!$D:$D,AD806))</f>
        <v/>
      </c>
      <c r="AI806" s="55" t="str">
        <f t="shared" si="446"/>
        <v/>
      </c>
      <c r="AJ806" s="55" t="str">
        <f t="shared" si="461"/>
        <v/>
      </c>
      <c r="AK806" s="129" t="str">
        <f t="shared" si="472"/>
        <v/>
      </c>
      <c r="AM806" s="4" t="s">
        <v>10</v>
      </c>
      <c r="AN806" s="5">
        <v>45971</v>
      </c>
      <c r="AO806" s="6"/>
      <c r="AP806" s="6"/>
      <c r="AQ806" s="6" t="str">
        <f t="shared" si="462"/>
        <v/>
      </c>
      <c r="AR806" s="6" t="str">
        <f>IF(OR(AO806="",AP806=""),"",SUMIFS('تحميل المصنعيات'!$N:$N,'تحميل المصنعيات'!$F:$F,AP$2,'تحميل المصنعيات'!$D:$D,AN806))</f>
        <v/>
      </c>
      <c r="AS806" s="55" t="str">
        <f t="shared" si="447"/>
        <v/>
      </c>
      <c r="AT806" s="55" t="str">
        <f t="shared" si="448"/>
        <v/>
      </c>
      <c r="AU806" s="129" t="str">
        <f t="shared" si="473"/>
        <v/>
      </c>
      <c r="AW806" s="4" t="s">
        <v>10</v>
      </c>
      <c r="AX806" s="5">
        <v>45971</v>
      </c>
      <c r="AY806" s="6"/>
      <c r="AZ806" s="6"/>
      <c r="BA806" s="6" t="str">
        <f t="shared" si="463"/>
        <v/>
      </c>
      <c r="BB806" s="6" t="str">
        <f>IF(OR(AY806="",AZ806=""),"",SUMIFS('تحميل المصنعيات'!$N:$N,'تحميل المصنعيات'!$F:$F,AZ$2,'تحميل المصنعيات'!$D:$D,AX806))</f>
        <v/>
      </c>
      <c r="BC806" s="55" t="str">
        <f t="shared" si="449"/>
        <v/>
      </c>
      <c r="BD806" s="55" t="str">
        <f t="shared" si="464"/>
        <v/>
      </c>
      <c r="BE806" s="129" t="str">
        <f t="shared" si="474"/>
        <v/>
      </c>
      <c r="BG806" s="4" t="s">
        <v>10</v>
      </c>
      <c r="BH806" s="5">
        <v>45971</v>
      </c>
      <c r="BI806" s="6"/>
      <c r="BJ806" s="6"/>
      <c r="BK806" s="6" t="str">
        <f t="shared" si="465"/>
        <v/>
      </c>
      <c r="BL806" s="6" t="str">
        <f>IF(OR(BI806="",BJ806=""),"",SUMIFS('تحميل المصنعيات'!$N:$N,'تحميل المصنعيات'!$F:$F,BJ$2,'تحميل المصنعيات'!$D:$D,BH806))</f>
        <v/>
      </c>
      <c r="BM806" s="55" t="str">
        <f t="shared" si="450"/>
        <v/>
      </c>
      <c r="BN806" s="55" t="str">
        <f t="shared" si="451"/>
        <v/>
      </c>
      <c r="BO806" s="129" t="str">
        <f t="shared" si="475"/>
        <v/>
      </c>
      <c r="BQ806" s="4" t="s">
        <v>10</v>
      </c>
      <c r="BR806" s="5">
        <v>45971</v>
      </c>
      <c r="BS806" s="6"/>
      <c r="BT806" s="6"/>
      <c r="BU806" s="6" t="str">
        <f t="shared" si="466"/>
        <v/>
      </c>
      <c r="BV806" s="6" t="str">
        <f>IF(OR(BS806="",BT806=""),"",SUMIFS('تحميل المصنعيات'!$N:$N,'تحميل المصنعيات'!$F:$F,BT$2,'تحميل المصنعيات'!$D:$D,BR806))</f>
        <v/>
      </c>
      <c r="BW806" s="55" t="str">
        <f t="shared" si="452"/>
        <v/>
      </c>
      <c r="BX806" s="55" t="str">
        <f t="shared" si="467"/>
        <v/>
      </c>
      <c r="BY806" s="129" t="str">
        <f t="shared" si="476"/>
        <v/>
      </c>
      <c r="CA806" s="4" t="s">
        <v>10</v>
      </c>
      <c r="CB806" s="5">
        <v>45971</v>
      </c>
      <c r="CC806" s="6"/>
      <c r="CD806" s="6"/>
      <c r="CE806" s="6" t="str">
        <f t="shared" si="468"/>
        <v/>
      </c>
      <c r="CF806" s="6" t="str">
        <f>IF(OR(CC806="",CD806=""),"",SUMIFS('تحميل المصنعيات'!$N:$N,'تحميل المصنعيات'!$F:$F,CD$2,'تحميل المصنعيات'!$D:$D,CB806))</f>
        <v/>
      </c>
      <c r="CG806" s="55" t="str">
        <f t="shared" si="453"/>
        <v/>
      </c>
      <c r="CH806" s="55" t="str">
        <f t="shared" si="454"/>
        <v/>
      </c>
      <c r="CI806" s="129" t="str">
        <f t="shared" si="477"/>
        <v/>
      </c>
      <c r="CK806" s="4" t="s">
        <v>10</v>
      </c>
      <c r="CL806" s="5">
        <v>45971</v>
      </c>
      <c r="CM806" s="6"/>
      <c r="CN806" s="6"/>
      <c r="CO806" s="6" t="str">
        <f t="shared" si="469"/>
        <v/>
      </c>
      <c r="CP806" s="6" t="str">
        <f>IF(OR(CM806="",CN806=""),"",SUMIFS('تحميل المصنعيات'!$N:$N,'تحميل المصنعيات'!$F:$F,CN$2,'تحميل المصنعيات'!$D:$D,CL806))</f>
        <v/>
      </c>
      <c r="CQ806" s="55" t="str">
        <f t="shared" si="455"/>
        <v/>
      </c>
      <c r="CR806" s="55" t="str">
        <f t="shared" si="456"/>
        <v/>
      </c>
      <c r="CS806" s="129" t="str">
        <f t="shared" si="478"/>
        <v/>
      </c>
    </row>
    <row r="807" spans="9:97" x14ac:dyDescent="0.25">
      <c r="I807" s="4" t="s">
        <v>11</v>
      </c>
      <c r="J807" s="5">
        <v>45972</v>
      </c>
      <c r="K807" s="6"/>
      <c r="L807" s="6"/>
      <c r="M807" s="6" t="str">
        <f t="shared" si="457"/>
        <v/>
      </c>
      <c r="N807" s="6" t="str">
        <f>IF(OR(K807="",L807=""),"",SUMIFS('تحميل المصنعيات'!$N:$N,'تحميل المصنعيات'!$F:$F,L$2,'تحميل المصنعيات'!$D:$D,J807))</f>
        <v/>
      </c>
      <c r="O807" s="55" t="str">
        <f t="shared" si="443"/>
        <v/>
      </c>
      <c r="P807" s="55" t="str">
        <f t="shared" si="470"/>
        <v/>
      </c>
      <c r="Q807" s="129" t="str">
        <f t="shared" si="458"/>
        <v/>
      </c>
      <c r="S807" s="4" t="s">
        <v>11</v>
      </c>
      <c r="T807" s="5">
        <v>45972</v>
      </c>
      <c r="U807" s="6"/>
      <c r="V807" s="6"/>
      <c r="W807" s="6" t="str">
        <f t="shared" si="459"/>
        <v/>
      </c>
      <c r="X807" s="6" t="str">
        <f>IF(OR(U807="",V807=""),"",SUMIFS('تحميل المصنعيات'!$N:$N,'تحميل المصنعيات'!$F:$F,V$2,'تحميل المصنعيات'!$D:$D,T807))</f>
        <v/>
      </c>
      <c r="Y807" s="55" t="str">
        <f t="shared" si="444"/>
        <v/>
      </c>
      <c r="Z807" s="55" t="str">
        <f t="shared" si="445"/>
        <v/>
      </c>
      <c r="AA807" s="129" t="str">
        <f t="shared" si="471"/>
        <v/>
      </c>
      <c r="AC807" s="4" t="s">
        <v>11</v>
      </c>
      <c r="AD807" s="5">
        <v>45972</v>
      </c>
      <c r="AE807" s="6"/>
      <c r="AF807" s="6"/>
      <c r="AG807" s="6" t="str">
        <f t="shared" si="460"/>
        <v/>
      </c>
      <c r="AH807" s="6" t="str">
        <f>IF(OR(AE807="",AF807=""),"",SUMIFS('تحميل المصنعيات'!$N:$N,'تحميل المصنعيات'!$F:$F,AF$2,'تحميل المصنعيات'!$D:$D,AD807))</f>
        <v/>
      </c>
      <c r="AI807" s="55" t="str">
        <f t="shared" si="446"/>
        <v/>
      </c>
      <c r="AJ807" s="55" t="str">
        <f t="shared" si="461"/>
        <v/>
      </c>
      <c r="AK807" s="129" t="str">
        <f t="shared" si="472"/>
        <v/>
      </c>
      <c r="AM807" s="4" t="s">
        <v>11</v>
      </c>
      <c r="AN807" s="5">
        <v>45972</v>
      </c>
      <c r="AO807" s="6"/>
      <c r="AP807" s="6"/>
      <c r="AQ807" s="6" t="str">
        <f t="shared" si="462"/>
        <v/>
      </c>
      <c r="AR807" s="6" t="str">
        <f>IF(OR(AO807="",AP807=""),"",SUMIFS('تحميل المصنعيات'!$N:$N,'تحميل المصنعيات'!$F:$F,AP$2,'تحميل المصنعيات'!$D:$D,AN807))</f>
        <v/>
      </c>
      <c r="AS807" s="55" t="str">
        <f t="shared" si="447"/>
        <v/>
      </c>
      <c r="AT807" s="55" t="str">
        <f t="shared" si="448"/>
        <v/>
      </c>
      <c r="AU807" s="129" t="str">
        <f t="shared" si="473"/>
        <v/>
      </c>
      <c r="AW807" s="4" t="s">
        <v>11</v>
      </c>
      <c r="AX807" s="5">
        <v>45972</v>
      </c>
      <c r="AY807" s="6"/>
      <c r="AZ807" s="6"/>
      <c r="BA807" s="6" t="str">
        <f t="shared" si="463"/>
        <v/>
      </c>
      <c r="BB807" s="6" t="str">
        <f>IF(OR(AY807="",AZ807=""),"",SUMIFS('تحميل المصنعيات'!$N:$N,'تحميل المصنعيات'!$F:$F,AZ$2,'تحميل المصنعيات'!$D:$D,AX807))</f>
        <v/>
      </c>
      <c r="BC807" s="55" t="str">
        <f t="shared" si="449"/>
        <v/>
      </c>
      <c r="BD807" s="55" t="str">
        <f t="shared" si="464"/>
        <v/>
      </c>
      <c r="BE807" s="129" t="str">
        <f t="shared" si="474"/>
        <v/>
      </c>
      <c r="BG807" s="4" t="s">
        <v>11</v>
      </c>
      <c r="BH807" s="5">
        <v>45972</v>
      </c>
      <c r="BI807" s="6"/>
      <c r="BJ807" s="6"/>
      <c r="BK807" s="6" t="str">
        <f t="shared" si="465"/>
        <v/>
      </c>
      <c r="BL807" s="6" t="str">
        <f>IF(OR(BI807="",BJ807=""),"",SUMIFS('تحميل المصنعيات'!$N:$N,'تحميل المصنعيات'!$F:$F,BJ$2,'تحميل المصنعيات'!$D:$D,BH807))</f>
        <v/>
      </c>
      <c r="BM807" s="55" t="str">
        <f t="shared" si="450"/>
        <v/>
      </c>
      <c r="BN807" s="55" t="str">
        <f t="shared" si="451"/>
        <v/>
      </c>
      <c r="BO807" s="129" t="str">
        <f t="shared" si="475"/>
        <v/>
      </c>
      <c r="BQ807" s="4" t="s">
        <v>11</v>
      </c>
      <c r="BR807" s="5">
        <v>45972</v>
      </c>
      <c r="BS807" s="6"/>
      <c r="BT807" s="6"/>
      <c r="BU807" s="6" t="str">
        <f t="shared" si="466"/>
        <v/>
      </c>
      <c r="BV807" s="6" t="str">
        <f>IF(OR(BS807="",BT807=""),"",SUMIFS('تحميل المصنعيات'!$N:$N,'تحميل المصنعيات'!$F:$F,BT$2,'تحميل المصنعيات'!$D:$D,BR807))</f>
        <v/>
      </c>
      <c r="BW807" s="55" t="str">
        <f t="shared" si="452"/>
        <v/>
      </c>
      <c r="BX807" s="55" t="str">
        <f t="shared" si="467"/>
        <v/>
      </c>
      <c r="BY807" s="129" t="str">
        <f t="shared" si="476"/>
        <v/>
      </c>
      <c r="CA807" s="4" t="s">
        <v>11</v>
      </c>
      <c r="CB807" s="5">
        <v>45972</v>
      </c>
      <c r="CC807" s="6"/>
      <c r="CD807" s="6"/>
      <c r="CE807" s="6" t="str">
        <f t="shared" si="468"/>
        <v/>
      </c>
      <c r="CF807" s="6" t="str">
        <f>IF(OR(CC807="",CD807=""),"",SUMIFS('تحميل المصنعيات'!$N:$N,'تحميل المصنعيات'!$F:$F,CD$2,'تحميل المصنعيات'!$D:$D,CB807))</f>
        <v/>
      </c>
      <c r="CG807" s="55" t="str">
        <f t="shared" si="453"/>
        <v/>
      </c>
      <c r="CH807" s="55" t="str">
        <f t="shared" si="454"/>
        <v/>
      </c>
      <c r="CI807" s="129" t="str">
        <f t="shared" si="477"/>
        <v/>
      </c>
      <c r="CK807" s="4" t="s">
        <v>11</v>
      </c>
      <c r="CL807" s="5">
        <v>45972</v>
      </c>
      <c r="CM807" s="6"/>
      <c r="CN807" s="6"/>
      <c r="CO807" s="6" t="str">
        <f t="shared" si="469"/>
        <v/>
      </c>
      <c r="CP807" s="6" t="str">
        <f>IF(OR(CM807="",CN807=""),"",SUMIFS('تحميل المصنعيات'!$N:$N,'تحميل المصنعيات'!$F:$F,CN$2,'تحميل المصنعيات'!$D:$D,CL807))</f>
        <v/>
      </c>
      <c r="CQ807" s="55" t="str">
        <f t="shared" si="455"/>
        <v/>
      </c>
      <c r="CR807" s="55" t="str">
        <f t="shared" si="456"/>
        <v/>
      </c>
      <c r="CS807" s="129" t="str">
        <f t="shared" si="478"/>
        <v/>
      </c>
    </row>
    <row r="808" spans="9:97" x14ac:dyDescent="0.25">
      <c r="I808" s="4" t="s">
        <v>12</v>
      </c>
      <c r="J808" s="5">
        <v>45973</v>
      </c>
      <c r="K808" s="6"/>
      <c r="L808" s="6"/>
      <c r="M808" s="6" t="str">
        <f t="shared" si="457"/>
        <v/>
      </c>
      <c r="N808" s="6" t="str">
        <f>IF(OR(K808="",L808=""),"",SUMIFS('تحميل المصنعيات'!$N:$N,'تحميل المصنعيات'!$F:$F,L$2,'تحميل المصنعيات'!$D:$D,J808))</f>
        <v/>
      </c>
      <c r="O808" s="55" t="str">
        <f t="shared" si="443"/>
        <v/>
      </c>
      <c r="P808" s="55" t="str">
        <f t="shared" si="470"/>
        <v/>
      </c>
      <c r="Q808" s="129" t="str">
        <f t="shared" si="458"/>
        <v/>
      </c>
      <c r="S808" s="4" t="s">
        <v>12</v>
      </c>
      <c r="T808" s="5">
        <v>45973</v>
      </c>
      <c r="U808" s="6"/>
      <c r="V808" s="6"/>
      <c r="W808" s="6" t="str">
        <f t="shared" si="459"/>
        <v/>
      </c>
      <c r="X808" s="6" t="str">
        <f>IF(OR(U808="",V808=""),"",SUMIFS('تحميل المصنعيات'!$N:$N,'تحميل المصنعيات'!$F:$F,V$2,'تحميل المصنعيات'!$D:$D,T808))</f>
        <v/>
      </c>
      <c r="Y808" s="55" t="str">
        <f t="shared" si="444"/>
        <v/>
      </c>
      <c r="Z808" s="55" t="str">
        <f t="shared" si="445"/>
        <v/>
      </c>
      <c r="AA808" s="129" t="str">
        <f t="shared" si="471"/>
        <v/>
      </c>
      <c r="AC808" s="4" t="s">
        <v>12</v>
      </c>
      <c r="AD808" s="5">
        <v>45973</v>
      </c>
      <c r="AE808" s="6"/>
      <c r="AF808" s="6"/>
      <c r="AG808" s="6" t="str">
        <f t="shared" si="460"/>
        <v/>
      </c>
      <c r="AH808" s="6" t="str">
        <f>IF(OR(AE808="",AF808=""),"",SUMIFS('تحميل المصنعيات'!$N:$N,'تحميل المصنعيات'!$F:$F,AF$2,'تحميل المصنعيات'!$D:$D,AD808))</f>
        <v/>
      </c>
      <c r="AI808" s="55" t="str">
        <f t="shared" si="446"/>
        <v/>
      </c>
      <c r="AJ808" s="55" t="str">
        <f t="shared" si="461"/>
        <v/>
      </c>
      <c r="AK808" s="129" t="str">
        <f t="shared" si="472"/>
        <v/>
      </c>
      <c r="AM808" s="4" t="s">
        <v>12</v>
      </c>
      <c r="AN808" s="5">
        <v>45973</v>
      </c>
      <c r="AO808" s="6"/>
      <c r="AP808" s="6"/>
      <c r="AQ808" s="6" t="str">
        <f t="shared" si="462"/>
        <v/>
      </c>
      <c r="AR808" s="6" t="str">
        <f>IF(OR(AO808="",AP808=""),"",SUMIFS('تحميل المصنعيات'!$N:$N,'تحميل المصنعيات'!$F:$F,AP$2,'تحميل المصنعيات'!$D:$D,AN808))</f>
        <v/>
      </c>
      <c r="AS808" s="55" t="str">
        <f t="shared" si="447"/>
        <v/>
      </c>
      <c r="AT808" s="55" t="str">
        <f t="shared" si="448"/>
        <v/>
      </c>
      <c r="AU808" s="129" t="str">
        <f t="shared" si="473"/>
        <v/>
      </c>
      <c r="AW808" s="4" t="s">
        <v>12</v>
      </c>
      <c r="AX808" s="5">
        <v>45973</v>
      </c>
      <c r="AY808" s="6"/>
      <c r="AZ808" s="6"/>
      <c r="BA808" s="6" t="str">
        <f t="shared" si="463"/>
        <v/>
      </c>
      <c r="BB808" s="6" t="str">
        <f>IF(OR(AY808="",AZ808=""),"",SUMIFS('تحميل المصنعيات'!$N:$N,'تحميل المصنعيات'!$F:$F,AZ$2,'تحميل المصنعيات'!$D:$D,AX808))</f>
        <v/>
      </c>
      <c r="BC808" s="55" t="str">
        <f t="shared" si="449"/>
        <v/>
      </c>
      <c r="BD808" s="55" t="str">
        <f t="shared" si="464"/>
        <v/>
      </c>
      <c r="BE808" s="129" t="str">
        <f t="shared" si="474"/>
        <v/>
      </c>
      <c r="BG808" s="4" t="s">
        <v>12</v>
      </c>
      <c r="BH808" s="5">
        <v>45973</v>
      </c>
      <c r="BI808" s="6"/>
      <c r="BJ808" s="6"/>
      <c r="BK808" s="6" t="str">
        <f t="shared" si="465"/>
        <v/>
      </c>
      <c r="BL808" s="6" t="str">
        <f>IF(OR(BI808="",BJ808=""),"",SUMIFS('تحميل المصنعيات'!$N:$N,'تحميل المصنعيات'!$F:$F,BJ$2,'تحميل المصنعيات'!$D:$D,BH808))</f>
        <v/>
      </c>
      <c r="BM808" s="55" t="str">
        <f t="shared" si="450"/>
        <v/>
      </c>
      <c r="BN808" s="55" t="str">
        <f t="shared" si="451"/>
        <v/>
      </c>
      <c r="BO808" s="129" t="str">
        <f t="shared" si="475"/>
        <v/>
      </c>
      <c r="BQ808" s="4" t="s">
        <v>12</v>
      </c>
      <c r="BR808" s="5">
        <v>45973</v>
      </c>
      <c r="BS808" s="6"/>
      <c r="BT808" s="6"/>
      <c r="BU808" s="6" t="str">
        <f t="shared" si="466"/>
        <v/>
      </c>
      <c r="BV808" s="6" t="str">
        <f>IF(OR(BS808="",BT808=""),"",SUMIFS('تحميل المصنعيات'!$N:$N,'تحميل المصنعيات'!$F:$F,BT$2,'تحميل المصنعيات'!$D:$D,BR808))</f>
        <v/>
      </c>
      <c r="BW808" s="55" t="str">
        <f t="shared" si="452"/>
        <v/>
      </c>
      <c r="BX808" s="55" t="str">
        <f t="shared" si="467"/>
        <v/>
      </c>
      <c r="BY808" s="129" t="str">
        <f t="shared" si="476"/>
        <v/>
      </c>
      <c r="CA808" s="4" t="s">
        <v>12</v>
      </c>
      <c r="CB808" s="5">
        <v>45973</v>
      </c>
      <c r="CC808" s="6"/>
      <c r="CD808" s="6"/>
      <c r="CE808" s="6" t="str">
        <f t="shared" si="468"/>
        <v/>
      </c>
      <c r="CF808" s="6" t="str">
        <f>IF(OR(CC808="",CD808=""),"",SUMIFS('تحميل المصنعيات'!$N:$N,'تحميل المصنعيات'!$F:$F,CD$2,'تحميل المصنعيات'!$D:$D,CB808))</f>
        <v/>
      </c>
      <c r="CG808" s="55" t="str">
        <f t="shared" si="453"/>
        <v/>
      </c>
      <c r="CH808" s="55" t="str">
        <f t="shared" si="454"/>
        <v/>
      </c>
      <c r="CI808" s="129" t="str">
        <f t="shared" si="477"/>
        <v/>
      </c>
      <c r="CK808" s="4" t="s">
        <v>12</v>
      </c>
      <c r="CL808" s="5">
        <v>45973</v>
      </c>
      <c r="CM808" s="6"/>
      <c r="CN808" s="6"/>
      <c r="CO808" s="6" t="str">
        <f t="shared" si="469"/>
        <v/>
      </c>
      <c r="CP808" s="6" t="str">
        <f>IF(OR(CM808="",CN808=""),"",SUMIFS('تحميل المصنعيات'!$N:$N,'تحميل المصنعيات'!$F:$F,CN$2,'تحميل المصنعيات'!$D:$D,CL808))</f>
        <v/>
      </c>
      <c r="CQ808" s="55" t="str">
        <f t="shared" si="455"/>
        <v/>
      </c>
      <c r="CR808" s="55" t="str">
        <f t="shared" si="456"/>
        <v/>
      </c>
      <c r="CS808" s="129" t="str">
        <f t="shared" si="478"/>
        <v/>
      </c>
    </row>
    <row r="809" spans="9:97" x14ac:dyDescent="0.25">
      <c r="I809" s="4" t="s">
        <v>13</v>
      </c>
      <c r="J809" s="5">
        <v>45974</v>
      </c>
      <c r="K809" s="6"/>
      <c r="L809" s="6"/>
      <c r="M809" s="6" t="str">
        <f t="shared" si="457"/>
        <v/>
      </c>
      <c r="N809" s="6" t="str">
        <f>IF(OR(K809="",L809=""),"",SUMIFS('تحميل المصنعيات'!$N:$N,'تحميل المصنعيات'!$F:$F,L$2,'تحميل المصنعيات'!$D:$D,J809))</f>
        <v/>
      </c>
      <c r="O809" s="55" t="str">
        <f t="shared" si="443"/>
        <v/>
      </c>
      <c r="P809" s="55" t="str">
        <f t="shared" si="470"/>
        <v/>
      </c>
      <c r="Q809" s="129" t="str">
        <f t="shared" si="458"/>
        <v/>
      </c>
      <c r="S809" s="4" t="s">
        <v>13</v>
      </c>
      <c r="T809" s="5">
        <v>45974</v>
      </c>
      <c r="U809" s="6"/>
      <c r="V809" s="6"/>
      <c r="W809" s="6" t="str">
        <f t="shared" si="459"/>
        <v/>
      </c>
      <c r="X809" s="6" t="str">
        <f>IF(OR(U809="",V809=""),"",SUMIFS('تحميل المصنعيات'!$N:$N,'تحميل المصنعيات'!$F:$F,V$2,'تحميل المصنعيات'!$D:$D,T809))</f>
        <v/>
      </c>
      <c r="Y809" s="55" t="str">
        <f t="shared" si="444"/>
        <v/>
      </c>
      <c r="Z809" s="55" t="str">
        <f t="shared" si="445"/>
        <v/>
      </c>
      <c r="AA809" s="129" t="str">
        <f t="shared" si="471"/>
        <v/>
      </c>
      <c r="AC809" s="4" t="s">
        <v>13</v>
      </c>
      <c r="AD809" s="5">
        <v>45974</v>
      </c>
      <c r="AE809" s="6"/>
      <c r="AF809" s="6"/>
      <c r="AG809" s="6" t="str">
        <f t="shared" si="460"/>
        <v/>
      </c>
      <c r="AH809" s="6" t="str">
        <f>IF(OR(AE809="",AF809=""),"",SUMIFS('تحميل المصنعيات'!$N:$N,'تحميل المصنعيات'!$F:$F,AF$2,'تحميل المصنعيات'!$D:$D,AD809))</f>
        <v/>
      </c>
      <c r="AI809" s="55" t="str">
        <f t="shared" si="446"/>
        <v/>
      </c>
      <c r="AJ809" s="55" t="str">
        <f t="shared" si="461"/>
        <v/>
      </c>
      <c r="AK809" s="129" t="str">
        <f t="shared" si="472"/>
        <v/>
      </c>
      <c r="AM809" s="4" t="s">
        <v>13</v>
      </c>
      <c r="AN809" s="5">
        <v>45974</v>
      </c>
      <c r="AO809" s="6"/>
      <c r="AP809" s="6"/>
      <c r="AQ809" s="6" t="str">
        <f t="shared" si="462"/>
        <v/>
      </c>
      <c r="AR809" s="6" t="str">
        <f>IF(OR(AO809="",AP809=""),"",SUMIFS('تحميل المصنعيات'!$N:$N,'تحميل المصنعيات'!$F:$F,AP$2,'تحميل المصنعيات'!$D:$D,AN809))</f>
        <v/>
      </c>
      <c r="AS809" s="55" t="str">
        <f t="shared" si="447"/>
        <v/>
      </c>
      <c r="AT809" s="55" t="str">
        <f t="shared" si="448"/>
        <v/>
      </c>
      <c r="AU809" s="129" t="str">
        <f t="shared" si="473"/>
        <v/>
      </c>
      <c r="AW809" s="4" t="s">
        <v>13</v>
      </c>
      <c r="AX809" s="5">
        <v>45974</v>
      </c>
      <c r="AY809" s="6"/>
      <c r="AZ809" s="6"/>
      <c r="BA809" s="6" t="str">
        <f t="shared" si="463"/>
        <v/>
      </c>
      <c r="BB809" s="6" t="str">
        <f>IF(OR(AY809="",AZ809=""),"",SUMIFS('تحميل المصنعيات'!$N:$N,'تحميل المصنعيات'!$F:$F,AZ$2,'تحميل المصنعيات'!$D:$D,AX809))</f>
        <v/>
      </c>
      <c r="BC809" s="55" t="str">
        <f t="shared" si="449"/>
        <v/>
      </c>
      <c r="BD809" s="55" t="str">
        <f t="shared" si="464"/>
        <v/>
      </c>
      <c r="BE809" s="129" t="str">
        <f t="shared" si="474"/>
        <v/>
      </c>
      <c r="BG809" s="4" t="s">
        <v>13</v>
      </c>
      <c r="BH809" s="5">
        <v>45974</v>
      </c>
      <c r="BI809" s="6"/>
      <c r="BJ809" s="6"/>
      <c r="BK809" s="6" t="str">
        <f t="shared" si="465"/>
        <v/>
      </c>
      <c r="BL809" s="6" t="str">
        <f>IF(OR(BI809="",BJ809=""),"",SUMIFS('تحميل المصنعيات'!$N:$N,'تحميل المصنعيات'!$F:$F,BJ$2,'تحميل المصنعيات'!$D:$D,BH809))</f>
        <v/>
      </c>
      <c r="BM809" s="55" t="str">
        <f t="shared" si="450"/>
        <v/>
      </c>
      <c r="BN809" s="55" t="str">
        <f t="shared" si="451"/>
        <v/>
      </c>
      <c r="BO809" s="129" t="str">
        <f t="shared" si="475"/>
        <v/>
      </c>
      <c r="BQ809" s="4" t="s">
        <v>13</v>
      </c>
      <c r="BR809" s="5">
        <v>45974</v>
      </c>
      <c r="BS809" s="6"/>
      <c r="BT809" s="6"/>
      <c r="BU809" s="6" t="str">
        <f t="shared" si="466"/>
        <v/>
      </c>
      <c r="BV809" s="6" t="str">
        <f>IF(OR(BS809="",BT809=""),"",SUMIFS('تحميل المصنعيات'!$N:$N,'تحميل المصنعيات'!$F:$F,BT$2,'تحميل المصنعيات'!$D:$D,BR809))</f>
        <v/>
      </c>
      <c r="BW809" s="55" t="str">
        <f t="shared" si="452"/>
        <v/>
      </c>
      <c r="BX809" s="55" t="str">
        <f t="shared" si="467"/>
        <v/>
      </c>
      <c r="BY809" s="129" t="str">
        <f t="shared" si="476"/>
        <v/>
      </c>
      <c r="CA809" s="4" t="s">
        <v>13</v>
      </c>
      <c r="CB809" s="5">
        <v>45974</v>
      </c>
      <c r="CC809" s="6"/>
      <c r="CD809" s="6"/>
      <c r="CE809" s="6" t="str">
        <f t="shared" si="468"/>
        <v/>
      </c>
      <c r="CF809" s="6" t="str">
        <f>IF(OR(CC809="",CD809=""),"",SUMIFS('تحميل المصنعيات'!$N:$N,'تحميل المصنعيات'!$F:$F,CD$2,'تحميل المصنعيات'!$D:$D,CB809))</f>
        <v/>
      </c>
      <c r="CG809" s="55" t="str">
        <f t="shared" si="453"/>
        <v/>
      </c>
      <c r="CH809" s="55" t="str">
        <f t="shared" si="454"/>
        <v/>
      </c>
      <c r="CI809" s="129" t="str">
        <f t="shared" si="477"/>
        <v/>
      </c>
      <c r="CK809" s="4" t="s">
        <v>13</v>
      </c>
      <c r="CL809" s="5">
        <v>45974</v>
      </c>
      <c r="CM809" s="6"/>
      <c r="CN809" s="6"/>
      <c r="CO809" s="6" t="str">
        <f t="shared" si="469"/>
        <v/>
      </c>
      <c r="CP809" s="6" t="str">
        <f>IF(OR(CM809="",CN809=""),"",SUMIFS('تحميل المصنعيات'!$N:$N,'تحميل المصنعيات'!$F:$F,CN$2,'تحميل المصنعيات'!$D:$D,CL809))</f>
        <v/>
      </c>
      <c r="CQ809" s="55" t="str">
        <f t="shared" si="455"/>
        <v/>
      </c>
      <c r="CR809" s="55" t="str">
        <f t="shared" si="456"/>
        <v/>
      </c>
      <c r="CS809" s="129" t="str">
        <f t="shared" si="478"/>
        <v/>
      </c>
    </row>
    <row r="810" spans="9:97" x14ac:dyDescent="0.25">
      <c r="I810" s="132" t="s">
        <v>30</v>
      </c>
      <c r="J810" s="133">
        <v>45975</v>
      </c>
      <c r="K810" s="134"/>
      <c r="L810" s="134"/>
      <c r="M810" s="134" t="str">
        <f t="shared" si="457"/>
        <v/>
      </c>
      <c r="N810" s="134" t="str">
        <f>IF(OR(K810="",L810=""),"",SUMIFS('تحميل المصنعيات'!$N:$N,'تحميل المصنعيات'!$F:$F,L$2,'تحميل المصنعيات'!$D:$D,J810))</f>
        <v/>
      </c>
      <c r="O810" s="135" t="str">
        <f t="shared" si="443"/>
        <v/>
      </c>
      <c r="P810" s="135" t="str">
        <f t="shared" si="470"/>
        <v/>
      </c>
      <c r="Q810" s="132" t="str">
        <f t="shared" si="458"/>
        <v/>
      </c>
      <c r="S810" s="132" t="s">
        <v>30</v>
      </c>
      <c r="T810" s="133">
        <v>45975</v>
      </c>
      <c r="U810" s="134"/>
      <c r="V810" s="134"/>
      <c r="W810" s="134" t="str">
        <f t="shared" si="459"/>
        <v/>
      </c>
      <c r="X810" s="134" t="str">
        <f>IF(OR(U810="",V810=""),"",SUMIFS('تحميل المصنعيات'!$N:$N,'تحميل المصنعيات'!$F:$F,V$2,'تحميل المصنعيات'!$D:$D,T810))</f>
        <v/>
      </c>
      <c r="Y810" s="135" t="str">
        <f t="shared" si="444"/>
        <v/>
      </c>
      <c r="Z810" s="135" t="str">
        <f t="shared" si="445"/>
        <v/>
      </c>
      <c r="AA810" s="132" t="str">
        <f t="shared" si="471"/>
        <v/>
      </c>
      <c r="AC810" s="132" t="s">
        <v>30</v>
      </c>
      <c r="AD810" s="133">
        <v>45975</v>
      </c>
      <c r="AE810" s="134"/>
      <c r="AF810" s="134"/>
      <c r="AG810" s="134" t="str">
        <f t="shared" si="460"/>
        <v/>
      </c>
      <c r="AH810" s="134" t="str">
        <f>IF(OR(AE810="",AF810=""),"",SUMIFS('تحميل المصنعيات'!$N:$N,'تحميل المصنعيات'!$F:$F,AF$2,'تحميل المصنعيات'!$D:$D,AD810))</f>
        <v/>
      </c>
      <c r="AI810" s="135" t="str">
        <f t="shared" si="446"/>
        <v/>
      </c>
      <c r="AJ810" s="135" t="str">
        <f t="shared" si="461"/>
        <v/>
      </c>
      <c r="AK810" s="132" t="str">
        <f t="shared" si="472"/>
        <v/>
      </c>
      <c r="AM810" s="132" t="s">
        <v>30</v>
      </c>
      <c r="AN810" s="133">
        <v>45975</v>
      </c>
      <c r="AO810" s="134"/>
      <c r="AP810" s="134"/>
      <c r="AQ810" s="134" t="str">
        <f t="shared" si="462"/>
        <v/>
      </c>
      <c r="AR810" s="134" t="str">
        <f>IF(OR(AO810="",AP810=""),"",SUMIFS('تحميل المصنعيات'!$N:$N,'تحميل المصنعيات'!$F:$F,AP$2,'تحميل المصنعيات'!$D:$D,AN810))</f>
        <v/>
      </c>
      <c r="AS810" s="135" t="str">
        <f t="shared" si="447"/>
        <v/>
      </c>
      <c r="AT810" s="135" t="str">
        <f t="shared" si="448"/>
        <v/>
      </c>
      <c r="AU810" s="132" t="str">
        <f t="shared" si="473"/>
        <v/>
      </c>
      <c r="AW810" s="132" t="s">
        <v>30</v>
      </c>
      <c r="AX810" s="133">
        <v>45975</v>
      </c>
      <c r="AY810" s="134"/>
      <c r="AZ810" s="134"/>
      <c r="BA810" s="134" t="str">
        <f t="shared" si="463"/>
        <v/>
      </c>
      <c r="BB810" s="134" t="str">
        <f>IF(OR(AY810="",AZ810=""),"",SUMIFS('تحميل المصنعيات'!$N:$N,'تحميل المصنعيات'!$F:$F,AZ$2,'تحميل المصنعيات'!$D:$D,AX810))</f>
        <v/>
      </c>
      <c r="BC810" s="135" t="str">
        <f t="shared" si="449"/>
        <v/>
      </c>
      <c r="BD810" s="135" t="str">
        <f t="shared" si="464"/>
        <v/>
      </c>
      <c r="BE810" s="132" t="str">
        <f t="shared" si="474"/>
        <v/>
      </c>
      <c r="BG810" s="132" t="s">
        <v>30</v>
      </c>
      <c r="BH810" s="133">
        <v>45975</v>
      </c>
      <c r="BI810" s="134"/>
      <c r="BJ810" s="134"/>
      <c r="BK810" s="134" t="str">
        <f t="shared" si="465"/>
        <v/>
      </c>
      <c r="BL810" s="134" t="str">
        <f>IF(OR(BI810="",BJ810=""),"",SUMIFS('تحميل المصنعيات'!$N:$N,'تحميل المصنعيات'!$F:$F,BJ$2,'تحميل المصنعيات'!$D:$D,BH810))</f>
        <v/>
      </c>
      <c r="BM810" s="135" t="str">
        <f t="shared" si="450"/>
        <v/>
      </c>
      <c r="BN810" s="135" t="str">
        <f t="shared" si="451"/>
        <v/>
      </c>
      <c r="BO810" s="132" t="str">
        <f t="shared" si="475"/>
        <v/>
      </c>
      <c r="BQ810" s="132" t="s">
        <v>30</v>
      </c>
      <c r="BR810" s="133">
        <v>45975</v>
      </c>
      <c r="BS810" s="134"/>
      <c r="BT810" s="134"/>
      <c r="BU810" s="134" t="str">
        <f t="shared" si="466"/>
        <v/>
      </c>
      <c r="BV810" s="134" t="str">
        <f>IF(OR(BS810="",BT810=""),"",SUMIFS('تحميل المصنعيات'!$N:$N,'تحميل المصنعيات'!$F:$F,BT$2,'تحميل المصنعيات'!$D:$D,BR810))</f>
        <v/>
      </c>
      <c r="BW810" s="135" t="str">
        <f t="shared" si="452"/>
        <v/>
      </c>
      <c r="BX810" s="135" t="str">
        <f t="shared" si="467"/>
        <v/>
      </c>
      <c r="BY810" s="132" t="str">
        <f t="shared" si="476"/>
        <v/>
      </c>
      <c r="CA810" s="132" t="s">
        <v>30</v>
      </c>
      <c r="CB810" s="133">
        <v>45975</v>
      </c>
      <c r="CC810" s="134"/>
      <c r="CD810" s="134"/>
      <c r="CE810" s="134" t="str">
        <f t="shared" si="468"/>
        <v/>
      </c>
      <c r="CF810" s="134" t="str">
        <f>IF(OR(CC810="",CD810=""),"",SUMIFS('تحميل المصنعيات'!$N:$N,'تحميل المصنعيات'!$F:$F,CD$2,'تحميل المصنعيات'!$D:$D,CB810))</f>
        <v/>
      </c>
      <c r="CG810" s="135" t="str">
        <f t="shared" si="453"/>
        <v/>
      </c>
      <c r="CH810" s="135" t="str">
        <f t="shared" si="454"/>
        <v/>
      </c>
      <c r="CI810" s="132" t="str">
        <f t="shared" si="477"/>
        <v/>
      </c>
      <c r="CK810" s="132" t="s">
        <v>30</v>
      </c>
      <c r="CL810" s="133">
        <v>45975</v>
      </c>
      <c r="CM810" s="134"/>
      <c r="CN810" s="134"/>
      <c r="CO810" s="134" t="str">
        <f t="shared" si="469"/>
        <v/>
      </c>
      <c r="CP810" s="134" t="str">
        <f>IF(OR(CM810="",CN810=""),"",SUMIFS('تحميل المصنعيات'!$N:$N,'تحميل المصنعيات'!$F:$F,CN$2,'تحميل المصنعيات'!$D:$D,CL810))</f>
        <v/>
      </c>
      <c r="CQ810" s="135" t="str">
        <f t="shared" si="455"/>
        <v/>
      </c>
      <c r="CR810" s="135" t="str">
        <f t="shared" si="456"/>
        <v/>
      </c>
      <c r="CS810" s="132" t="str">
        <f t="shared" si="478"/>
        <v/>
      </c>
    </row>
    <row r="811" spans="9:97" x14ac:dyDescent="0.25">
      <c r="I811" s="4" t="s">
        <v>8</v>
      </c>
      <c r="J811" s="5">
        <v>45976</v>
      </c>
      <c r="K811" s="6"/>
      <c r="L811" s="6"/>
      <c r="M811" s="6" t="str">
        <f t="shared" si="457"/>
        <v/>
      </c>
      <c r="N811" s="6" t="str">
        <f>IF(OR(K811="",L811=""),"",SUMIFS('تحميل المصنعيات'!$N:$N,'تحميل المصنعيات'!$F:$F,L$2,'تحميل المصنعيات'!$D:$D,J811))</f>
        <v/>
      </c>
      <c r="O811" s="55" t="str">
        <f t="shared" si="443"/>
        <v/>
      </c>
      <c r="P811" s="55" t="str">
        <f t="shared" si="470"/>
        <v/>
      </c>
      <c r="Q811" s="129" t="str">
        <f t="shared" si="458"/>
        <v/>
      </c>
      <c r="S811" s="4" t="s">
        <v>8</v>
      </c>
      <c r="T811" s="5">
        <v>45976</v>
      </c>
      <c r="U811" s="6"/>
      <c r="V811" s="6"/>
      <c r="W811" s="6" t="str">
        <f t="shared" si="459"/>
        <v/>
      </c>
      <c r="X811" s="6" t="str">
        <f>IF(OR(U811="",V811=""),"",SUMIFS('تحميل المصنعيات'!$N:$N,'تحميل المصنعيات'!$F:$F,V$2,'تحميل المصنعيات'!$D:$D,T811))</f>
        <v/>
      </c>
      <c r="Y811" s="55" t="str">
        <f t="shared" si="444"/>
        <v/>
      </c>
      <c r="Z811" s="55" t="str">
        <f t="shared" si="445"/>
        <v/>
      </c>
      <c r="AA811" s="129" t="str">
        <f t="shared" si="471"/>
        <v/>
      </c>
      <c r="AC811" s="4" t="s">
        <v>8</v>
      </c>
      <c r="AD811" s="5">
        <v>45976</v>
      </c>
      <c r="AE811" s="6"/>
      <c r="AF811" s="6"/>
      <c r="AG811" s="6" t="str">
        <f t="shared" si="460"/>
        <v/>
      </c>
      <c r="AH811" s="6" t="str">
        <f>IF(OR(AE811="",AF811=""),"",SUMIFS('تحميل المصنعيات'!$N:$N,'تحميل المصنعيات'!$F:$F,AF$2,'تحميل المصنعيات'!$D:$D,AD811))</f>
        <v/>
      </c>
      <c r="AI811" s="55" t="str">
        <f t="shared" si="446"/>
        <v/>
      </c>
      <c r="AJ811" s="55" t="str">
        <f t="shared" si="461"/>
        <v/>
      </c>
      <c r="AK811" s="129" t="str">
        <f t="shared" si="472"/>
        <v/>
      </c>
      <c r="AM811" s="4" t="s">
        <v>8</v>
      </c>
      <c r="AN811" s="5">
        <v>45976</v>
      </c>
      <c r="AO811" s="6"/>
      <c r="AP811" s="6"/>
      <c r="AQ811" s="6" t="str">
        <f t="shared" si="462"/>
        <v/>
      </c>
      <c r="AR811" s="6" t="str">
        <f>IF(OR(AO811="",AP811=""),"",SUMIFS('تحميل المصنعيات'!$N:$N,'تحميل المصنعيات'!$F:$F,AP$2,'تحميل المصنعيات'!$D:$D,AN811))</f>
        <v/>
      </c>
      <c r="AS811" s="55" t="str">
        <f t="shared" si="447"/>
        <v/>
      </c>
      <c r="AT811" s="55" t="str">
        <f t="shared" si="448"/>
        <v/>
      </c>
      <c r="AU811" s="129" t="str">
        <f t="shared" si="473"/>
        <v/>
      </c>
      <c r="AW811" s="4" t="s">
        <v>8</v>
      </c>
      <c r="AX811" s="5">
        <v>45976</v>
      </c>
      <c r="AY811" s="6"/>
      <c r="AZ811" s="6"/>
      <c r="BA811" s="6" t="str">
        <f t="shared" si="463"/>
        <v/>
      </c>
      <c r="BB811" s="6" t="str">
        <f>IF(OR(AY811="",AZ811=""),"",SUMIFS('تحميل المصنعيات'!$N:$N,'تحميل المصنعيات'!$F:$F,AZ$2,'تحميل المصنعيات'!$D:$D,AX811))</f>
        <v/>
      </c>
      <c r="BC811" s="55" t="str">
        <f t="shared" si="449"/>
        <v/>
      </c>
      <c r="BD811" s="55" t="str">
        <f t="shared" si="464"/>
        <v/>
      </c>
      <c r="BE811" s="129" t="str">
        <f t="shared" si="474"/>
        <v/>
      </c>
      <c r="BG811" s="4" t="s">
        <v>8</v>
      </c>
      <c r="BH811" s="5">
        <v>45976</v>
      </c>
      <c r="BI811" s="6"/>
      <c r="BJ811" s="6"/>
      <c r="BK811" s="6" t="str">
        <f t="shared" si="465"/>
        <v/>
      </c>
      <c r="BL811" s="6" t="str">
        <f>IF(OR(BI811="",BJ811=""),"",SUMIFS('تحميل المصنعيات'!$N:$N,'تحميل المصنعيات'!$F:$F,BJ$2,'تحميل المصنعيات'!$D:$D,BH811))</f>
        <v/>
      </c>
      <c r="BM811" s="55" t="str">
        <f t="shared" si="450"/>
        <v/>
      </c>
      <c r="BN811" s="55" t="str">
        <f t="shared" si="451"/>
        <v/>
      </c>
      <c r="BO811" s="129" t="str">
        <f t="shared" si="475"/>
        <v/>
      </c>
      <c r="BQ811" s="4" t="s">
        <v>8</v>
      </c>
      <c r="BR811" s="5">
        <v>45976</v>
      </c>
      <c r="BS811" s="6"/>
      <c r="BT811" s="6"/>
      <c r="BU811" s="6" t="str">
        <f t="shared" si="466"/>
        <v/>
      </c>
      <c r="BV811" s="6" t="str">
        <f>IF(OR(BS811="",BT811=""),"",SUMIFS('تحميل المصنعيات'!$N:$N,'تحميل المصنعيات'!$F:$F,BT$2,'تحميل المصنعيات'!$D:$D,BR811))</f>
        <v/>
      </c>
      <c r="BW811" s="55" t="str">
        <f t="shared" si="452"/>
        <v/>
      </c>
      <c r="BX811" s="55" t="str">
        <f t="shared" si="467"/>
        <v/>
      </c>
      <c r="BY811" s="129" t="str">
        <f t="shared" si="476"/>
        <v/>
      </c>
      <c r="CA811" s="4" t="s">
        <v>8</v>
      </c>
      <c r="CB811" s="5">
        <v>45976</v>
      </c>
      <c r="CC811" s="6"/>
      <c r="CD811" s="6"/>
      <c r="CE811" s="6" t="str">
        <f t="shared" si="468"/>
        <v/>
      </c>
      <c r="CF811" s="6" t="str">
        <f>IF(OR(CC811="",CD811=""),"",SUMIFS('تحميل المصنعيات'!$N:$N,'تحميل المصنعيات'!$F:$F,CD$2,'تحميل المصنعيات'!$D:$D,CB811))</f>
        <v/>
      </c>
      <c r="CG811" s="55" t="str">
        <f t="shared" si="453"/>
        <v/>
      </c>
      <c r="CH811" s="55" t="str">
        <f t="shared" si="454"/>
        <v/>
      </c>
      <c r="CI811" s="129" t="str">
        <f t="shared" si="477"/>
        <v/>
      </c>
      <c r="CK811" s="4" t="s">
        <v>8</v>
      </c>
      <c r="CL811" s="5">
        <v>45976</v>
      </c>
      <c r="CM811" s="6"/>
      <c r="CN811" s="6"/>
      <c r="CO811" s="6" t="str">
        <f t="shared" si="469"/>
        <v/>
      </c>
      <c r="CP811" s="6" t="str">
        <f>IF(OR(CM811="",CN811=""),"",SUMIFS('تحميل المصنعيات'!$N:$N,'تحميل المصنعيات'!$F:$F,CN$2,'تحميل المصنعيات'!$D:$D,CL811))</f>
        <v/>
      </c>
      <c r="CQ811" s="55" t="str">
        <f t="shared" si="455"/>
        <v/>
      </c>
      <c r="CR811" s="55" t="str">
        <f t="shared" si="456"/>
        <v/>
      </c>
      <c r="CS811" s="129" t="str">
        <f t="shared" si="478"/>
        <v/>
      </c>
    </row>
    <row r="812" spans="9:97" x14ac:dyDescent="0.25">
      <c r="I812" s="4" t="s">
        <v>9</v>
      </c>
      <c r="J812" s="5">
        <v>45977</v>
      </c>
      <c r="K812" s="6"/>
      <c r="L812" s="6"/>
      <c r="M812" s="6" t="str">
        <f t="shared" si="457"/>
        <v/>
      </c>
      <c r="N812" s="6" t="str">
        <f>IF(OR(K812="",L812=""),"",SUMIFS('تحميل المصنعيات'!$N:$N,'تحميل المصنعيات'!$F:$F,L$2,'تحميل المصنعيات'!$D:$D,J812))</f>
        <v/>
      </c>
      <c r="O812" s="55" t="str">
        <f t="shared" si="443"/>
        <v/>
      </c>
      <c r="P812" s="55" t="str">
        <f t="shared" si="470"/>
        <v/>
      </c>
      <c r="Q812" s="129" t="str">
        <f t="shared" si="458"/>
        <v/>
      </c>
      <c r="S812" s="4" t="s">
        <v>9</v>
      </c>
      <c r="T812" s="5">
        <v>45977</v>
      </c>
      <c r="U812" s="6"/>
      <c r="V812" s="6"/>
      <c r="W812" s="6" t="str">
        <f t="shared" si="459"/>
        <v/>
      </c>
      <c r="X812" s="6" t="str">
        <f>IF(OR(U812="",V812=""),"",SUMIFS('تحميل المصنعيات'!$N:$N,'تحميل المصنعيات'!$F:$F,V$2,'تحميل المصنعيات'!$D:$D,T812))</f>
        <v/>
      </c>
      <c r="Y812" s="55" t="str">
        <f t="shared" si="444"/>
        <v/>
      </c>
      <c r="Z812" s="55" t="str">
        <f t="shared" si="445"/>
        <v/>
      </c>
      <c r="AA812" s="129" t="str">
        <f t="shared" si="471"/>
        <v/>
      </c>
      <c r="AC812" s="4" t="s">
        <v>9</v>
      </c>
      <c r="AD812" s="5">
        <v>45977</v>
      </c>
      <c r="AE812" s="6"/>
      <c r="AF812" s="6"/>
      <c r="AG812" s="6" t="str">
        <f t="shared" si="460"/>
        <v/>
      </c>
      <c r="AH812" s="6" t="str">
        <f>IF(OR(AE812="",AF812=""),"",SUMIFS('تحميل المصنعيات'!$N:$N,'تحميل المصنعيات'!$F:$F,AF$2,'تحميل المصنعيات'!$D:$D,AD812))</f>
        <v/>
      </c>
      <c r="AI812" s="55" t="str">
        <f t="shared" si="446"/>
        <v/>
      </c>
      <c r="AJ812" s="55" t="str">
        <f t="shared" si="461"/>
        <v/>
      </c>
      <c r="AK812" s="129" t="str">
        <f t="shared" si="472"/>
        <v/>
      </c>
      <c r="AM812" s="4" t="s">
        <v>9</v>
      </c>
      <c r="AN812" s="5">
        <v>45977</v>
      </c>
      <c r="AO812" s="6"/>
      <c r="AP812" s="6"/>
      <c r="AQ812" s="6" t="str">
        <f t="shared" si="462"/>
        <v/>
      </c>
      <c r="AR812" s="6" t="str">
        <f>IF(OR(AO812="",AP812=""),"",SUMIFS('تحميل المصنعيات'!$N:$N,'تحميل المصنعيات'!$F:$F,AP$2,'تحميل المصنعيات'!$D:$D,AN812))</f>
        <v/>
      </c>
      <c r="AS812" s="55" t="str">
        <f t="shared" si="447"/>
        <v/>
      </c>
      <c r="AT812" s="55" t="str">
        <f t="shared" si="448"/>
        <v/>
      </c>
      <c r="AU812" s="129" t="str">
        <f t="shared" si="473"/>
        <v/>
      </c>
      <c r="AW812" s="4" t="s">
        <v>9</v>
      </c>
      <c r="AX812" s="5">
        <v>45977</v>
      </c>
      <c r="AY812" s="6"/>
      <c r="AZ812" s="6"/>
      <c r="BA812" s="6" t="str">
        <f t="shared" si="463"/>
        <v/>
      </c>
      <c r="BB812" s="6" t="str">
        <f>IF(OR(AY812="",AZ812=""),"",SUMIFS('تحميل المصنعيات'!$N:$N,'تحميل المصنعيات'!$F:$F,AZ$2,'تحميل المصنعيات'!$D:$D,AX812))</f>
        <v/>
      </c>
      <c r="BC812" s="55" t="str">
        <f t="shared" si="449"/>
        <v/>
      </c>
      <c r="BD812" s="55" t="str">
        <f t="shared" si="464"/>
        <v/>
      </c>
      <c r="BE812" s="129" t="str">
        <f t="shared" si="474"/>
        <v/>
      </c>
      <c r="BG812" s="4" t="s">
        <v>9</v>
      </c>
      <c r="BH812" s="5">
        <v>45977</v>
      </c>
      <c r="BI812" s="6"/>
      <c r="BJ812" s="6"/>
      <c r="BK812" s="6" t="str">
        <f t="shared" si="465"/>
        <v/>
      </c>
      <c r="BL812" s="6" t="str">
        <f>IF(OR(BI812="",BJ812=""),"",SUMIFS('تحميل المصنعيات'!$N:$N,'تحميل المصنعيات'!$F:$F,BJ$2,'تحميل المصنعيات'!$D:$D,BH812))</f>
        <v/>
      </c>
      <c r="BM812" s="55" t="str">
        <f t="shared" si="450"/>
        <v/>
      </c>
      <c r="BN812" s="55" t="str">
        <f t="shared" si="451"/>
        <v/>
      </c>
      <c r="BO812" s="129" t="str">
        <f t="shared" si="475"/>
        <v/>
      </c>
      <c r="BQ812" s="4" t="s">
        <v>9</v>
      </c>
      <c r="BR812" s="5">
        <v>45977</v>
      </c>
      <c r="BS812" s="6"/>
      <c r="BT812" s="6"/>
      <c r="BU812" s="6" t="str">
        <f t="shared" si="466"/>
        <v/>
      </c>
      <c r="BV812" s="6" t="str">
        <f>IF(OR(BS812="",BT812=""),"",SUMIFS('تحميل المصنعيات'!$N:$N,'تحميل المصنعيات'!$F:$F,BT$2,'تحميل المصنعيات'!$D:$D,BR812))</f>
        <v/>
      </c>
      <c r="BW812" s="55" t="str">
        <f t="shared" si="452"/>
        <v/>
      </c>
      <c r="BX812" s="55" t="str">
        <f t="shared" si="467"/>
        <v/>
      </c>
      <c r="BY812" s="129" t="str">
        <f t="shared" si="476"/>
        <v/>
      </c>
      <c r="CA812" s="4" t="s">
        <v>9</v>
      </c>
      <c r="CB812" s="5">
        <v>45977</v>
      </c>
      <c r="CC812" s="6"/>
      <c r="CD812" s="6"/>
      <c r="CE812" s="6" t="str">
        <f t="shared" si="468"/>
        <v/>
      </c>
      <c r="CF812" s="6" t="str">
        <f>IF(OR(CC812="",CD812=""),"",SUMIFS('تحميل المصنعيات'!$N:$N,'تحميل المصنعيات'!$F:$F,CD$2,'تحميل المصنعيات'!$D:$D,CB812))</f>
        <v/>
      </c>
      <c r="CG812" s="55" t="str">
        <f t="shared" si="453"/>
        <v/>
      </c>
      <c r="CH812" s="55" t="str">
        <f t="shared" si="454"/>
        <v/>
      </c>
      <c r="CI812" s="129" t="str">
        <f t="shared" si="477"/>
        <v/>
      </c>
      <c r="CK812" s="4" t="s">
        <v>9</v>
      </c>
      <c r="CL812" s="5">
        <v>45977</v>
      </c>
      <c r="CM812" s="6"/>
      <c r="CN812" s="6"/>
      <c r="CO812" s="6" t="str">
        <f t="shared" si="469"/>
        <v/>
      </c>
      <c r="CP812" s="6" t="str">
        <f>IF(OR(CM812="",CN812=""),"",SUMIFS('تحميل المصنعيات'!$N:$N,'تحميل المصنعيات'!$F:$F,CN$2,'تحميل المصنعيات'!$D:$D,CL812))</f>
        <v/>
      </c>
      <c r="CQ812" s="55" t="str">
        <f t="shared" si="455"/>
        <v/>
      </c>
      <c r="CR812" s="55" t="str">
        <f t="shared" si="456"/>
        <v/>
      </c>
      <c r="CS812" s="129" t="str">
        <f t="shared" si="478"/>
        <v/>
      </c>
    </row>
    <row r="813" spans="9:97" x14ac:dyDescent="0.25">
      <c r="I813" s="4" t="s">
        <v>10</v>
      </c>
      <c r="J813" s="5">
        <v>45978</v>
      </c>
      <c r="K813" s="6"/>
      <c r="L813" s="6"/>
      <c r="M813" s="6" t="str">
        <f t="shared" si="457"/>
        <v/>
      </c>
      <c r="N813" s="6" t="str">
        <f>IF(OR(K813="",L813=""),"",SUMIFS('تحميل المصنعيات'!$N:$N,'تحميل المصنعيات'!$F:$F,L$2,'تحميل المصنعيات'!$D:$D,J813))</f>
        <v/>
      </c>
      <c r="O813" s="55" t="str">
        <f t="shared" si="443"/>
        <v/>
      </c>
      <c r="P813" s="55" t="str">
        <f t="shared" si="470"/>
        <v/>
      </c>
      <c r="Q813" s="129" t="str">
        <f t="shared" si="458"/>
        <v/>
      </c>
      <c r="S813" s="4" t="s">
        <v>10</v>
      </c>
      <c r="T813" s="5">
        <v>45978</v>
      </c>
      <c r="U813" s="6"/>
      <c r="V813" s="6"/>
      <c r="W813" s="6" t="str">
        <f t="shared" si="459"/>
        <v/>
      </c>
      <c r="X813" s="6" t="str">
        <f>IF(OR(U813="",V813=""),"",SUMIFS('تحميل المصنعيات'!$N:$N,'تحميل المصنعيات'!$F:$F,V$2,'تحميل المصنعيات'!$D:$D,T813))</f>
        <v/>
      </c>
      <c r="Y813" s="55" t="str">
        <f t="shared" si="444"/>
        <v/>
      </c>
      <c r="Z813" s="55" t="str">
        <f t="shared" si="445"/>
        <v/>
      </c>
      <c r="AA813" s="129" t="str">
        <f t="shared" si="471"/>
        <v/>
      </c>
      <c r="AC813" s="4" t="s">
        <v>10</v>
      </c>
      <c r="AD813" s="5">
        <v>45978</v>
      </c>
      <c r="AE813" s="6"/>
      <c r="AF813" s="6"/>
      <c r="AG813" s="6" t="str">
        <f t="shared" si="460"/>
        <v/>
      </c>
      <c r="AH813" s="6" t="str">
        <f>IF(OR(AE813="",AF813=""),"",SUMIFS('تحميل المصنعيات'!$N:$N,'تحميل المصنعيات'!$F:$F,AF$2,'تحميل المصنعيات'!$D:$D,AD813))</f>
        <v/>
      </c>
      <c r="AI813" s="55" t="str">
        <f t="shared" si="446"/>
        <v/>
      </c>
      <c r="AJ813" s="55" t="str">
        <f t="shared" si="461"/>
        <v/>
      </c>
      <c r="AK813" s="129" t="str">
        <f t="shared" si="472"/>
        <v/>
      </c>
      <c r="AM813" s="4" t="s">
        <v>10</v>
      </c>
      <c r="AN813" s="5">
        <v>45978</v>
      </c>
      <c r="AO813" s="6"/>
      <c r="AP813" s="6"/>
      <c r="AQ813" s="6" t="str">
        <f t="shared" si="462"/>
        <v/>
      </c>
      <c r="AR813" s="6" t="str">
        <f>IF(OR(AO813="",AP813=""),"",SUMIFS('تحميل المصنعيات'!$N:$N,'تحميل المصنعيات'!$F:$F,AP$2,'تحميل المصنعيات'!$D:$D,AN813))</f>
        <v/>
      </c>
      <c r="AS813" s="55" t="str">
        <f t="shared" si="447"/>
        <v/>
      </c>
      <c r="AT813" s="55" t="str">
        <f t="shared" si="448"/>
        <v/>
      </c>
      <c r="AU813" s="129" t="str">
        <f t="shared" si="473"/>
        <v/>
      </c>
      <c r="AW813" s="4" t="s">
        <v>10</v>
      </c>
      <c r="AX813" s="5">
        <v>45978</v>
      </c>
      <c r="AY813" s="6"/>
      <c r="AZ813" s="6"/>
      <c r="BA813" s="6" t="str">
        <f t="shared" si="463"/>
        <v/>
      </c>
      <c r="BB813" s="6" t="str">
        <f>IF(OR(AY813="",AZ813=""),"",SUMIFS('تحميل المصنعيات'!$N:$N,'تحميل المصنعيات'!$F:$F,AZ$2,'تحميل المصنعيات'!$D:$D,AX813))</f>
        <v/>
      </c>
      <c r="BC813" s="55" t="str">
        <f t="shared" si="449"/>
        <v/>
      </c>
      <c r="BD813" s="55" t="str">
        <f t="shared" si="464"/>
        <v/>
      </c>
      <c r="BE813" s="129" t="str">
        <f t="shared" si="474"/>
        <v/>
      </c>
      <c r="BG813" s="4" t="s">
        <v>10</v>
      </c>
      <c r="BH813" s="5">
        <v>45978</v>
      </c>
      <c r="BI813" s="6"/>
      <c r="BJ813" s="6"/>
      <c r="BK813" s="6" t="str">
        <f t="shared" si="465"/>
        <v/>
      </c>
      <c r="BL813" s="6" t="str">
        <f>IF(OR(BI813="",BJ813=""),"",SUMIFS('تحميل المصنعيات'!$N:$N,'تحميل المصنعيات'!$F:$F,BJ$2,'تحميل المصنعيات'!$D:$D,BH813))</f>
        <v/>
      </c>
      <c r="BM813" s="55" t="str">
        <f t="shared" si="450"/>
        <v/>
      </c>
      <c r="BN813" s="55" t="str">
        <f t="shared" si="451"/>
        <v/>
      </c>
      <c r="BO813" s="129" t="str">
        <f t="shared" si="475"/>
        <v/>
      </c>
      <c r="BQ813" s="4" t="s">
        <v>10</v>
      </c>
      <c r="BR813" s="5">
        <v>45978</v>
      </c>
      <c r="BS813" s="6"/>
      <c r="BT813" s="6"/>
      <c r="BU813" s="6" t="str">
        <f t="shared" si="466"/>
        <v/>
      </c>
      <c r="BV813" s="6" t="str">
        <f>IF(OR(BS813="",BT813=""),"",SUMIFS('تحميل المصنعيات'!$N:$N,'تحميل المصنعيات'!$F:$F,BT$2,'تحميل المصنعيات'!$D:$D,BR813))</f>
        <v/>
      </c>
      <c r="BW813" s="55" t="str">
        <f t="shared" si="452"/>
        <v/>
      </c>
      <c r="BX813" s="55" t="str">
        <f t="shared" si="467"/>
        <v/>
      </c>
      <c r="BY813" s="129" t="str">
        <f t="shared" si="476"/>
        <v/>
      </c>
      <c r="CA813" s="4" t="s">
        <v>10</v>
      </c>
      <c r="CB813" s="5">
        <v>45978</v>
      </c>
      <c r="CC813" s="6"/>
      <c r="CD813" s="6"/>
      <c r="CE813" s="6" t="str">
        <f t="shared" si="468"/>
        <v/>
      </c>
      <c r="CF813" s="6" t="str">
        <f>IF(OR(CC813="",CD813=""),"",SUMIFS('تحميل المصنعيات'!$N:$N,'تحميل المصنعيات'!$F:$F,CD$2,'تحميل المصنعيات'!$D:$D,CB813))</f>
        <v/>
      </c>
      <c r="CG813" s="55" t="str">
        <f t="shared" si="453"/>
        <v/>
      </c>
      <c r="CH813" s="55" t="str">
        <f t="shared" si="454"/>
        <v/>
      </c>
      <c r="CI813" s="129" t="str">
        <f t="shared" si="477"/>
        <v/>
      </c>
      <c r="CK813" s="4" t="s">
        <v>10</v>
      </c>
      <c r="CL813" s="5">
        <v>45978</v>
      </c>
      <c r="CM813" s="6"/>
      <c r="CN813" s="6"/>
      <c r="CO813" s="6" t="str">
        <f t="shared" si="469"/>
        <v/>
      </c>
      <c r="CP813" s="6" t="str">
        <f>IF(OR(CM813="",CN813=""),"",SUMIFS('تحميل المصنعيات'!$N:$N,'تحميل المصنعيات'!$F:$F,CN$2,'تحميل المصنعيات'!$D:$D,CL813))</f>
        <v/>
      </c>
      <c r="CQ813" s="55" t="str">
        <f t="shared" si="455"/>
        <v/>
      </c>
      <c r="CR813" s="55" t="str">
        <f t="shared" si="456"/>
        <v/>
      </c>
      <c r="CS813" s="129" t="str">
        <f t="shared" si="478"/>
        <v/>
      </c>
    </row>
    <row r="814" spans="9:97" x14ac:dyDescent="0.25">
      <c r="I814" s="4" t="s">
        <v>11</v>
      </c>
      <c r="J814" s="5">
        <v>45979</v>
      </c>
      <c r="K814" s="6"/>
      <c r="L814" s="6"/>
      <c r="M814" s="6" t="str">
        <f t="shared" si="457"/>
        <v/>
      </c>
      <c r="N814" s="6" t="str">
        <f>IF(OR(K814="",L814=""),"",SUMIFS('تحميل المصنعيات'!$N:$N,'تحميل المصنعيات'!$F:$F,L$2,'تحميل المصنعيات'!$D:$D,J814))</f>
        <v/>
      </c>
      <c r="O814" s="55" t="str">
        <f t="shared" si="443"/>
        <v/>
      </c>
      <c r="P814" s="55" t="str">
        <f t="shared" si="470"/>
        <v/>
      </c>
      <c r="Q814" s="129" t="str">
        <f t="shared" si="458"/>
        <v/>
      </c>
      <c r="S814" s="4" t="s">
        <v>11</v>
      </c>
      <c r="T814" s="5">
        <v>45979</v>
      </c>
      <c r="U814" s="6"/>
      <c r="V814" s="6"/>
      <c r="W814" s="6" t="str">
        <f t="shared" si="459"/>
        <v/>
      </c>
      <c r="X814" s="6" t="str">
        <f>IF(OR(U814="",V814=""),"",SUMIFS('تحميل المصنعيات'!$N:$N,'تحميل المصنعيات'!$F:$F,V$2,'تحميل المصنعيات'!$D:$D,T814))</f>
        <v/>
      </c>
      <c r="Y814" s="55" t="str">
        <f t="shared" si="444"/>
        <v/>
      </c>
      <c r="Z814" s="55" t="str">
        <f t="shared" si="445"/>
        <v/>
      </c>
      <c r="AA814" s="129" t="str">
        <f t="shared" si="471"/>
        <v/>
      </c>
      <c r="AC814" s="4" t="s">
        <v>11</v>
      </c>
      <c r="AD814" s="5">
        <v>45979</v>
      </c>
      <c r="AE814" s="6"/>
      <c r="AF814" s="6"/>
      <c r="AG814" s="6" t="str">
        <f t="shared" si="460"/>
        <v/>
      </c>
      <c r="AH814" s="6" t="str">
        <f>IF(OR(AE814="",AF814=""),"",SUMIFS('تحميل المصنعيات'!$N:$N,'تحميل المصنعيات'!$F:$F,AF$2,'تحميل المصنعيات'!$D:$D,AD814))</f>
        <v/>
      </c>
      <c r="AI814" s="55" t="str">
        <f t="shared" si="446"/>
        <v/>
      </c>
      <c r="AJ814" s="55" t="str">
        <f t="shared" si="461"/>
        <v/>
      </c>
      <c r="AK814" s="129" t="str">
        <f t="shared" si="472"/>
        <v/>
      </c>
      <c r="AM814" s="4" t="s">
        <v>11</v>
      </c>
      <c r="AN814" s="5">
        <v>45979</v>
      </c>
      <c r="AO814" s="6"/>
      <c r="AP814" s="6"/>
      <c r="AQ814" s="6" t="str">
        <f t="shared" si="462"/>
        <v/>
      </c>
      <c r="AR814" s="6" t="str">
        <f>IF(OR(AO814="",AP814=""),"",SUMIFS('تحميل المصنعيات'!$N:$N,'تحميل المصنعيات'!$F:$F,AP$2,'تحميل المصنعيات'!$D:$D,AN814))</f>
        <v/>
      </c>
      <c r="AS814" s="55" t="str">
        <f t="shared" si="447"/>
        <v/>
      </c>
      <c r="AT814" s="55" t="str">
        <f t="shared" si="448"/>
        <v/>
      </c>
      <c r="AU814" s="129" t="str">
        <f t="shared" si="473"/>
        <v/>
      </c>
      <c r="AW814" s="4" t="s">
        <v>11</v>
      </c>
      <c r="AX814" s="5">
        <v>45979</v>
      </c>
      <c r="AY814" s="6"/>
      <c r="AZ814" s="6"/>
      <c r="BA814" s="6" t="str">
        <f t="shared" si="463"/>
        <v/>
      </c>
      <c r="BB814" s="6" t="str">
        <f>IF(OR(AY814="",AZ814=""),"",SUMIFS('تحميل المصنعيات'!$N:$N,'تحميل المصنعيات'!$F:$F,AZ$2,'تحميل المصنعيات'!$D:$D,AX814))</f>
        <v/>
      </c>
      <c r="BC814" s="55" t="str">
        <f t="shared" si="449"/>
        <v/>
      </c>
      <c r="BD814" s="55" t="str">
        <f t="shared" si="464"/>
        <v/>
      </c>
      <c r="BE814" s="129" t="str">
        <f t="shared" si="474"/>
        <v/>
      </c>
      <c r="BG814" s="4" t="s">
        <v>11</v>
      </c>
      <c r="BH814" s="5">
        <v>45979</v>
      </c>
      <c r="BI814" s="6"/>
      <c r="BJ814" s="6"/>
      <c r="BK814" s="6" t="str">
        <f t="shared" si="465"/>
        <v/>
      </c>
      <c r="BL814" s="6" t="str">
        <f>IF(OR(BI814="",BJ814=""),"",SUMIFS('تحميل المصنعيات'!$N:$N,'تحميل المصنعيات'!$F:$F,BJ$2,'تحميل المصنعيات'!$D:$D,BH814))</f>
        <v/>
      </c>
      <c r="BM814" s="55" t="str">
        <f t="shared" si="450"/>
        <v/>
      </c>
      <c r="BN814" s="55" t="str">
        <f t="shared" si="451"/>
        <v/>
      </c>
      <c r="BO814" s="129" t="str">
        <f t="shared" si="475"/>
        <v/>
      </c>
      <c r="BQ814" s="4" t="s">
        <v>11</v>
      </c>
      <c r="BR814" s="5">
        <v>45979</v>
      </c>
      <c r="BS814" s="6"/>
      <c r="BT814" s="6"/>
      <c r="BU814" s="6" t="str">
        <f t="shared" si="466"/>
        <v/>
      </c>
      <c r="BV814" s="6" t="str">
        <f>IF(OR(BS814="",BT814=""),"",SUMIFS('تحميل المصنعيات'!$N:$N,'تحميل المصنعيات'!$F:$F,BT$2,'تحميل المصنعيات'!$D:$D,BR814))</f>
        <v/>
      </c>
      <c r="BW814" s="55" t="str">
        <f t="shared" si="452"/>
        <v/>
      </c>
      <c r="BX814" s="55" t="str">
        <f t="shared" si="467"/>
        <v/>
      </c>
      <c r="BY814" s="129" t="str">
        <f t="shared" si="476"/>
        <v/>
      </c>
      <c r="CA814" s="4" t="s">
        <v>11</v>
      </c>
      <c r="CB814" s="5">
        <v>45979</v>
      </c>
      <c r="CC814" s="6"/>
      <c r="CD814" s="6"/>
      <c r="CE814" s="6" t="str">
        <f t="shared" si="468"/>
        <v/>
      </c>
      <c r="CF814" s="6" t="str">
        <f>IF(OR(CC814="",CD814=""),"",SUMIFS('تحميل المصنعيات'!$N:$N,'تحميل المصنعيات'!$F:$F,CD$2,'تحميل المصنعيات'!$D:$D,CB814))</f>
        <v/>
      </c>
      <c r="CG814" s="55" t="str">
        <f t="shared" si="453"/>
        <v/>
      </c>
      <c r="CH814" s="55" t="str">
        <f t="shared" si="454"/>
        <v/>
      </c>
      <c r="CI814" s="129" t="str">
        <f t="shared" si="477"/>
        <v/>
      </c>
      <c r="CK814" s="4" t="s">
        <v>11</v>
      </c>
      <c r="CL814" s="5">
        <v>45979</v>
      </c>
      <c r="CM814" s="6"/>
      <c r="CN814" s="6"/>
      <c r="CO814" s="6" t="str">
        <f t="shared" si="469"/>
        <v/>
      </c>
      <c r="CP814" s="6" t="str">
        <f>IF(OR(CM814="",CN814=""),"",SUMIFS('تحميل المصنعيات'!$N:$N,'تحميل المصنعيات'!$F:$F,CN$2,'تحميل المصنعيات'!$D:$D,CL814))</f>
        <v/>
      </c>
      <c r="CQ814" s="55" t="str">
        <f t="shared" si="455"/>
        <v/>
      </c>
      <c r="CR814" s="55" t="str">
        <f t="shared" si="456"/>
        <v/>
      </c>
      <c r="CS814" s="129" t="str">
        <f t="shared" si="478"/>
        <v/>
      </c>
    </row>
    <row r="815" spans="9:97" x14ac:dyDescent="0.25">
      <c r="I815" s="4" t="s">
        <v>12</v>
      </c>
      <c r="J815" s="5">
        <v>45980</v>
      </c>
      <c r="K815" s="6"/>
      <c r="L815" s="6"/>
      <c r="M815" s="6" t="str">
        <f t="shared" si="457"/>
        <v/>
      </c>
      <c r="N815" s="6" t="str">
        <f>IF(OR(K815="",L815=""),"",SUMIFS('تحميل المصنعيات'!$N:$N,'تحميل المصنعيات'!$F:$F,L$2,'تحميل المصنعيات'!$D:$D,J815))</f>
        <v/>
      </c>
      <c r="O815" s="55" t="str">
        <f t="shared" si="443"/>
        <v/>
      </c>
      <c r="P815" s="55" t="str">
        <f t="shared" si="470"/>
        <v/>
      </c>
      <c r="Q815" s="129" t="str">
        <f t="shared" si="458"/>
        <v/>
      </c>
      <c r="S815" s="4" t="s">
        <v>12</v>
      </c>
      <c r="T815" s="5">
        <v>45980</v>
      </c>
      <c r="U815" s="6"/>
      <c r="V815" s="6"/>
      <c r="W815" s="6" t="str">
        <f t="shared" si="459"/>
        <v/>
      </c>
      <c r="X815" s="6" t="str">
        <f>IF(OR(U815="",V815=""),"",SUMIFS('تحميل المصنعيات'!$N:$N,'تحميل المصنعيات'!$F:$F,V$2,'تحميل المصنعيات'!$D:$D,T815))</f>
        <v/>
      </c>
      <c r="Y815" s="55" t="str">
        <f t="shared" si="444"/>
        <v/>
      </c>
      <c r="Z815" s="55" t="str">
        <f t="shared" si="445"/>
        <v/>
      </c>
      <c r="AA815" s="129" t="str">
        <f t="shared" si="471"/>
        <v/>
      </c>
      <c r="AC815" s="4" t="s">
        <v>12</v>
      </c>
      <c r="AD815" s="5">
        <v>45980</v>
      </c>
      <c r="AE815" s="6"/>
      <c r="AF815" s="6"/>
      <c r="AG815" s="6" t="str">
        <f t="shared" si="460"/>
        <v/>
      </c>
      <c r="AH815" s="6" t="str">
        <f>IF(OR(AE815="",AF815=""),"",SUMIFS('تحميل المصنعيات'!$N:$N,'تحميل المصنعيات'!$F:$F,AF$2,'تحميل المصنعيات'!$D:$D,AD815))</f>
        <v/>
      </c>
      <c r="AI815" s="55" t="str">
        <f t="shared" si="446"/>
        <v/>
      </c>
      <c r="AJ815" s="55" t="str">
        <f t="shared" si="461"/>
        <v/>
      </c>
      <c r="AK815" s="129" t="str">
        <f t="shared" si="472"/>
        <v/>
      </c>
      <c r="AM815" s="4" t="s">
        <v>12</v>
      </c>
      <c r="AN815" s="5">
        <v>45980</v>
      </c>
      <c r="AO815" s="6"/>
      <c r="AP815" s="6"/>
      <c r="AQ815" s="6" t="str">
        <f t="shared" si="462"/>
        <v/>
      </c>
      <c r="AR815" s="6" t="str">
        <f>IF(OR(AO815="",AP815=""),"",SUMIFS('تحميل المصنعيات'!$N:$N,'تحميل المصنعيات'!$F:$F,AP$2,'تحميل المصنعيات'!$D:$D,AN815))</f>
        <v/>
      </c>
      <c r="AS815" s="55" t="str">
        <f t="shared" si="447"/>
        <v/>
      </c>
      <c r="AT815" s="55" t="str">
        <f t="shared" si="448"/>
        <v/>
      </c>
      <c r="AU815" s="129" t="str">
        <f t="shared" si="473"/>
        <v/>
      </c>
      <c r="AW815" s="4" t="s">
        <v>12</v>
      </c>
      <c r="AX815" s="5">
        <v>45980</v>
      </c>
      <c r="AY815" s="6"/>
      <c r="AZ815" s="6"/>
      <c r="BA815" s="6" t="str">
        <f t="shared" si="463"/>
        <v/>
      </c>
      <c r="BB815" s="6" t="str">
        <f>IF(OR(AY815="",AZ815=""),"",SUMIFS('تحميل المصنعيات'!$N:$N,'تحميل المصنعيات'!$F:$F,AZ$2,'تحميل المصنعيات'!$D:$D,AX815))</f>
        <v/>
      </c>
      <c r="BC815" s="55" t="str">
        <f t="shared" si="449"/>
        <v/>
      </c>
      <c r="BD815" s="55" t="str">
        <f t="shared" si="464"/>
        <v/>
      </c>
      <c r="BE815" s="129" t="str">
        <f t="shared" si="474"/>
        <v/>
      </c>
      <c r="BG815" s="4" t="s">
        <v>12</v>
      </c>
      <c r="BH815" s="5">
        <v>45980</v>
      </c>
      <c r="BI815" s="6"/>
      <c r="BJ815" s="6"/>
      <c r="BK815" s="6" t="str">
        <f t="shared" si="465"/>
        <v/>
      </c>
      <c r="BL815" s="6" t="str">
        <f>IF(OR(BI815="",BJ815=""),"",SUMIFS('تحميل المصنعيات'!$N:$N,'تحميل المصنعيات'!$F:$F,BJ$2,'تحميل المصنعيات'!$D:$D,BH815))</f>
        <v/>
      </c>
      <c r="BM815" s="55" t="str">
        <f t="shared" si="450"/>
        <v/>
      </c>
      <c r="BN815" s="55" t="str">
        <f t="shared" si="451"/>
        <v/>
      </c>
      <c r="BO815" s="129" t="str">
        <f t="shared" si="475"/>
        <v/>
      </c>
      <c r="BQ815" s="4" t="s">
        <v>12</v>
      </c>
      <c r="BR815" s="5">
        <v>45980</v>
      </c>
      <c r="BS815" s="6"/>
      <c r="BT815" s="6"/>
      <c r="BU815" s="6" t="str">
        <f t="shared" si="466"/>
        <v/>
      </c>
      <c r="BV815" s="6" t="str">
        <f>IF(OR(BS815="",BT815=""),"",SUMIFS('تحميل المصنعيات'!$N:$N,'تحميل المصنعيات'!$F:$F,BT$2,'تحميل المصنعيات'!$D:$D,BR815))</f>
        <v/>
      </c>
      <c r="BW815" s="55" t="str">
        <f t="shared" si="452"/>
        <v/>
      </c>
      <c r="BX815" s="55" t="str">
        <f t="shared" si="467"/>
        <v/>
      </c>
      <c r="BY815" s="129" t="str">
        <f t="shared" si="476"/>
        <v/>
      </c>
      <c r="CA815" s="4" t="s">
        <v>12</v>
      </c>
      <c r="CB815" s="5">
        <v>45980</v>
      </c>
      <c r="CC815" s="6"/>
      <c r="CD815" s="6"/>
      <c r="CE815" s="6" t="str">
        <f t="shared" si="468"/>
        <v/>
      </c>
      <c r="CF815" s="6" t="str">
        <f>IF(OR(CC815="",CD815=""),"",SUMIFS('تحميل المصنعيات'!$N:$N,'تحميل المصنعيات'!$F:$F,CD$2,'تحميل المصنعيات'!$D:$D,CB815))</f>
        <v/>
      </c>
      <c r="CG815" s="55" t="str">
        <f t="shared" si="453"/>
        <v/>
      </c>
      <c r="CH815" s="55" t="str">
        <f t="shared" si="454"/>
        <v/>
      </c>
      <c r="CI815" s="129" t="str">
        <f t="shared" si="477"/>
        <v/>
      </c>
      <c r="CK815" s="4" t="s">
        <v>12</v>
      </c>
      <c r="CL815" s="5">
        <v>45980</v>
      </c>
      <c r="CM815" s="6"/>
      <c r="CN815" s="6"/>
      <c r="CO815" s="6" t="str">
        <f t="shared" si="469"/>
        <v/>
      </c>
      <c r="CP815" s="6" t="str">
        <f>IF(OR(CM815="",CN815=""),"",SUMIFS('تحميل المصنعيات'!$N:$N,'تحميل المصنعيات'!$F:$F,CN$2,'تحميل المصنعيات'!$D:$D,CL815))</f>
        <v/>
      </c>
      <c r="CQ815" s="55" t="str">
        <f t="shared" si="455"/>
        <v/>
      </c>
      <c r="CR815" s="55" t="str">
        <f t="shared" si="456"/>
        <v/>
      </c>
      <c r="CS815" s="129" t="str">
        <f t="shared" si="478"/>
        <v/>
      </c>
    </row>
    <row r="816" spans="9:97" x14ac:dyDescent="0.25">
      <c r="I816" s="4" t="s">
        <v>13</v>
      </c>
      <c r="J816" s="5">
        <v>45981</v>
      </c>
      <c r="K816" s="6"/>
      <c r="L816" s="6"/>
      <c r="M816" s="6" t="str">
        <f t="shared" si="457"/>
        <v/>
      </c>
      <c r="N816" s="6" t="str">
        <f>IF(OR(K816="",L816=""),"",SUMIFS('تحميل المصنعيات'!$N:$N,'تحميل المصنعيات'!$F:$F,L$2,'تحميل المصنعيات'!$D:$D,J816))</f>
        <v/>
      </c>
      <c r="O816" s="55" t="str">
        <f t="shared" si="443"/>
        <v/>
      </c>
      <c r="P816" s="55" t="str">
        <f t="shared" si="470"/>
        <v/>
      </c>
      <c r="Q816" s="129" t="str">
        <f t="shared" si="458"/>
        <v/>
      </c>
      <c r="S816" s="4" t="s">
        <v>13</v>
      </c>
      <c r="T816" s="5">
        <v>45981</v>
      </c>
      <c r="U816" s="6"/>
      <c r="V816" s="6"/>
      <c r="W816" s="6" t="str">
        <f t="shared" si="459"/>
        <v/>
      </c>
      <c r="X816" s="6" t="str">
        <f>IF(OR(U816="",V816=""),"",SUMIFS('تحميل المصنعيات'!$N:$N,'تحميل المصنعيات'!$F:$F,V$2,'تحميل المصنعيات'!$D:$D,T816))</f>
        <v/>
      </c>
      <c r="Y816" s="55" t="str">
        <f t="shared" si="444"/>
        <v/>
      </c>
      <c r="Z816" s="55" t="str">
        <f t="shared" si="445"/>
        <v/>
      </c>
      <c r="AA816" s="129" t="str">
        <f t="shared" si="471"/>
        <v/>
      </c>
      <c r="AC816" s="4" t="s">
        <v>13</v>
      </c>
      <c r="AD816" s="5">
        <v>45981</v>
      </c>
      <c r="AE816" s="6"/>
      <c r="AF816" s="6"/>
      <c r="AG816" s="6" t="str">
        <f t="shared" si="460"/>
        <v/>
      </c>
      <c r="AH816" s="6" t="str">
        <f>IF(OR(AE816="",AF816=""),"",SUMIFS('تحميل المصنعيات'!$N:$N,'تحميل المصنعيات'!$F:$F,AF$2,'تحميل المصنعيات'!$D:$D,AD816))</f>
        <v/>
      </c>
      <c r="AI816" s="55" t="str">
        <f t="shared" si="446"/>
        <v/>
      </c>
      <c r="AJ816" s="55" t="str">
        <f t="shared" si="461"/>
        <v/>
      </c>
      <c r="AK816" s="129" t="str">
        <f t="shared" si="472"/>
        <v/>
      </c>
      <c r="AM816" s="4" t="s">
        <v>13</v>
      </c>
      <c r="AN816" s="5">
        <v>45981</v>
      </c>
      <c r="AO816" s="6"/>
      <c r="AP816" s="6"/>
      <c r="AQ816" s="6" t="str">
        <f t="shared" si="462"/>
        <v/>
      </c>
      <c r="AR816" s="6" t="str">
        <f>IF(OR(AO816="",AP816=""),"",SUMIFS('تحميل المصنعيات'!$N:$N,'تحميل المصنعيات'!$F:$F,AP$2,'تحميل المصنعيات'!$D:$D,AN816))</f>
        <v/>
      </c>
      <c r="AS816" s="55" t="str">
        <f t="shared" si="447"/>
        <v/>
      </c>
      <c r="AT816" s="55" t="str">
        <f t="shared" si="448"/>
        <v/>
      </c>
      <c r="AU816" s="129" t="str">
        <f t="shared" si="473"/>
        <v/>
      </c>
      <c r="AW816" s="4" t="s">
        <v>13</v>
      </c>
      <c r="AX816" s="5">
        <v>45981</v>
      </c>
      <c r="AY816" s="6"/>
      <c r="AZ816" s="6"/>
      <c r="BA816" s="6" t="str">
        <f t="shared" si="463"/>
        <v/>
      </c>
      <c r="BB816" s="6" t="str">
        <f>IF(OR(AY816="",AZ816=""),"",SUMIFS('تحميل المصنعيات'!$N:$N,'تحميل المصنعيات'!$F:$F,AZ$2,'تحميل المصنعيات'!$D:$D,AX816))</f>
        <v/>
      </c>
      <c r="BC816" s="55" t="str">
        <f t="shared" si="449"/>
        <v/>
      </c>
      <c r="BD816" s="55" t="str">
        <f t="shared" si="464"/>
        <v/>
      </c>
      <c r="BE816" s="129" t="str">
        <f t="shared" si="474"/>
        <v/>
      </c>
      <c r="BG816" s="4" t="s">
        <v>13</v>
      </c>
      <c r="BH816" s="5">
        <v>45981</v>
      </c>
      <c r="BI816" s="6"/>
      <c r="BJ816" s="6"/>
      <c r="BK816" s="6" t="str">
        <f t="shared" si="465"/>
        <v/>
      </c>
      <c r="BL816" s="6" t="str">
        <f>IF(OR(BI816="",BJ816=""),"",SUMIFS('تحميل المصنعيات'!$N:$N,'تحميل المصنعيات'!$F:$F,BJ$2,'تحميل المصنعيات'!$D:$D,BH816))</f>
        <v/>
      </c>
      <c r="BM816" s="55" t="str">
        <f t="shared" si="450"/>
        <v/>
      </c>
      <c r="BN816" s="55" t="str">
        <f t="shared" si="451"/>
        <v/>
      </c>
      <c r="BO816" s="129" t="str">
        <f t="shared" si="475"/>
        <v/>
      </c>
      <c r="BQ816" s="4" t="s">
        <v>13</v>
      </c>
      <c r="BR816" s="5">
        <v>45981</v>
      </c>
      <c r="BS816" s="6"/>
      <c r="BT816" s="6"/>
      <c r="BU816" s="6" t="str">
        <f t="shared" si="466"/>
        <v/>
      </c>
      <c r="BV816" s="6" t="str">
        <f>IF(OR(BS816="",BT816=""),"",SUMIFS('تحميل المصنعيات'!$N:$N,'تحميل المصنعيات'!$F:$F,BT$2,'تحميل المصنعيات'!$D:$D,BR816))</f>
        <v/>
      </c>
      <c r="BW816" s="55" t="str">
        <f t="shared" si="452"/>
        <v/>
      </c>
      <c r="BX816" s="55" t="str">
        <f t="shared" si="467"/>
        <v/>
      </c>
      <c r="BY816" s="129" t="str">
        <f t="shared" si="476"/>
        <v/>
      </c>
      <c r="CA816" s="4" t="s">
        <v>13</v>
      </c>
      <c r="CB816" s="5">
        <v>45981</v>
      </c>
      <c r="CC816" s="6"/>
      <c r="CD816" s="6"/>
      <c r="CE816" s="6" t="str">
        <f t="shared" si="468"/>
        <v/>
      </c>
      <c r="CF816" s="6" t="str">
        <f>IF(OR(CC816="",CD816=""),"",SUMIFS('تحميل المصنعيات'!$N:$N,'تحميل المصنعيات'!$F:$F,CD$2,'تحميل المصنعيات'!$D:$D,CB816))</f>
        <v/>
      </c>
      <c r="CG816" s="55" t="str">
        <f t="shared" si="453"/>
        <v/>
      </c>
      <c r="CH816" s="55" t="str">
        <f t="shared" si="454"/>
        <v/>
      </c>
      <c r="CI816" s="129" t="str">
        <f t="shared" si="477"/>
        <v/>
      </c>
      <c r="CK816" s="4" t="s">
        <v>13</v>
      </c>
      <c r="CL816" s="5">
        <v>45981</v>
      </c>
      <c r="CM816" s="6"/>
      <c r="CN816" s="6"/>
      <c r="CO816" s="6" t="str">
        <f t="shared" si="469"/>
        <v/>
      </c>
      <c r="CP816" s="6" t="str">
        <f>IF(OR(CM816="",CN816=""),"",SUMIFS('تحميل المصنعيات'!$N:$N,'تحميل المصنعيات'!$F:$F,CN$2,'تحميل المصنعيات'!$D:$D,CL816))</f>
        <v/>
      </c>
      <c r="CQ816" s="55" t="str">
        <f t="shared" si="455"/>
        <v/>
      </c>
      <c r="CR816" s="55" t="str">
        <f t="shared" si="456"/>
        <v/>
      </c>
      <c r="CS816" s="129" t="str">
        <f t="shared" si="478"/>
        <v/>
      </c>
    </row>
    <row r="817" spans="9:97" x14ac:dyDescent="0.25">
      <c r="I817" s="132" t="s">
        <v>30</v>
      </c>
      <c r="J817" s="133">
        <v>45982</v>
      </c>
      <c r="K817" s="134"/>
      <c r="L817" s="134"/>
      <c r="M817" s="134" t="str">
        <f t="shared" si="457"/>
        <v/>
      </c>
      <c r="N817" s="134" t="str">
        <f>IF(OR(K817="",L817=""),"",SUMIFS('تحميل المصنعيات'!$N:$N,'تحميل المصنعيات'!$F:$F,L$2,'تحميل المصنعيات'!$D:$D,J817))</f>
        <v/>
      </c>
      <c r="O817" s="135" t="str">
        <f t="shared" si="443"/>
        <v/>
      </c>
      <c r="P817" s="135" t="str">
        <f t="shared" si="470"/>
        <v/>
      </c>
      <c r="Q817" s="132" t="str">
        <f t="shared" si="458"/>
        <v/>
      </c>
      <c r="S817" s="132" t="s">
        <v>30</v>
      </c>
      <c r="T817" s="133">
        <v>45982</v>
      </c>
      <c r="U817" s="134"/>
      <c r="V817" s="134"/>
      <c r="W817" s="134" t="str">
        <f t="shared" si="459"/>
        <v/>
      </c>
      <c r="X817" s="134" t="str">
        <f>IF(OR(U817="",V817=""),"",SUMIFS('تحميل المصنعيات'!$N:$N,'تحميل المصنعيات'!$F:$F,V$2,'تحميل المصنعيات'!$D:$D,T817))</f>
        <v/>
      </c>
      <c r="Y817" s="135" t="str">
        <f t="shared" si="444"/>
        <v/>
      </c>
      <c r="Z817" s="135" t="str">
        <f t="shared" si="445"/>
        <v/>
      </c>
      <c r="AA817" s="132" t="str">
        <f t="shared" si="471"/>
        <v/>
      </c>
      <c r="AC817" s="132" t="s">
        <v>30</v>
      </c>
      <c r="AD817" s="133">
        <v>45982</v>
      </c>
      <c r="AE817" s="134"/>
      <c r="AF817" s="134"/>
      <c r="AG817" s="134" t="str">
        <f t="shared" si="460"/>
        <v/>
      </c>
      <c r="AH817" s="134" t="str">
        <f>IF(OR(AE817="",AF817=""),"",SUMIFS('تحميل المصنعيات'!$N:$N,'تحميل المصنعيات'!$F:$F,AF$2,'تحميل المصنعيات'!$D:$D,AD817))</f>
        <v/>
      </c>
      <c r="AI817" s="135" t="str">
        <f t="shared" si="446"/>
        <v/>
      </c>
      <c r="AJ817" s="135" t="str">
        <f t="shared" si="461"/>
        <v/>
      </c>
      <c r="AK817" s="132" t="str">
        <f t="shared" si="472"/>
        <v/>
      </c>
      <c r="AM817" s="132" t="s">
        <v>30</v>
      </c>
      <c r="AN817" s="133">
        <v>45982</v>
      </c>
      <c r="AO817" s="134"/>
      <c r="AP817" s="134"/>
      <c r="AQ817" s="134" t="str">
        <f t="shared" si="462"/>
        <v/>
      </c>
      <c r="AR817" s="134" t="str">
        <f>IF(OR(AO817="",AP817=""),"",SUMIFS('تحميل المصنعيات'!$N:$N,'تحميل المصنعيات'!$F:$F,AP$2,'تحميل المصنعيات'!$D:$D,AN817))</f>
        <v/>
      </c>
      <c r="AS817" s="135" t="str">
        <f t="shared" si="447"/>
        <v/>
      </c>
      <c r="AT817" s="135" t="str">
        <f t="shared" si="448"/>
        <v/>
      </c>
      <c r="AU817" s="132" t="str">
        <f t="shared" si="473"/>
        <v/>
      </c>
      <c r="AW817" s="132" t="s">
        <v>30</v>
      </c>
      <c r="AX817" s="133">
        <v>45982</v>
      </c>
      <c r="AY817" s="134"/>
      <c r="AZ817" s="134"/>
      <c r="BA817" s="134" t="str">
        <f t="shared" si="463"/>
        <v/>
      </c>
      <c r="BB817" s="134" t="str">
        <f>IF(OR(AY817="",AZ817=""),"",SUMIFS('تحميل المصنعيات'!$N:$N,'تحميل المصنعيات'!$F:$F,AZ$2,'تحميل المصنعيات'!$D:$D,AX817))</f>
        <v/>
      </c>
      <c r="BC817" s="135" t="str">
        <f t="shared" si="449"/>
        <v/>
      </c>
      <c r="BD817" s="135" t="str">
        <f t="shared" si="464"/>
        <v/>
      </c>
      <c r="BE817" s="132" t="str">
        <f t="shared" si="474"/>
        <v/>
      </c>
      <c r="BG817" s="132" t="s">
        <v>30</v>
      </c>
      <c r="BH817" s="133">
        <v>45982</v>
      </c>
      <c r="BI817" s="134"/>
      <c r="BJ817" s="134"/>
      <c r="BK817" s="134" t="str">
        <f t="shared" si="465"/>
        <v/>
      </c>
      <c r="BL817" s="134" t="str">
        <f>IF(OR(BI817="",BJ817=""),"",SUMIFS('تحميل المصنعيات'!$N:$N,'تحميل المصنعيات'!$F:$F,BJ$2,'تحميل المصنعيات'!$D:$D,BH817))</f>
        <v/>
      </c>
      <c r="BM817" s="135" t="str">
        <f t="shared" si="450"/>
        <v/>
      </c>
      <c r="BN817" s="135" t="str">
        <f t="shared" si="451"/>
        <v/>
      </c>
      <c r="BO817" s="132" t="str">
        <f t="shared" si="475"/>
        <v/>
      </c>
      <c r="BQ817" s="132" t="s">
        <v>30</v>
      </c>
      <c r="BR817" s="133">
        <v>45982</v>
      </c>
      <c r="BS817" s="134"/>
      <c r="BT817" s="134"/>
      <c r="BU817" s="134" t="str">
        <f t="shared" si="466"/>
        <v/>
      </c>
      <c r="BV817" s="134" t="str">
        <f>IF(OR(BS817="",BT817=""),"",SUMIFS('تحميل المصنعيات'!$N:$N,'تحميل المصنعيات'!$F:$F,BT$2,'تحميل المصنعيات'!$D:$D,BR817))</f>
        <v/>
      </c>
      <c r="BW817" s="135" t="str">
        <f t="shared" si="452"/>
        <v/>
      </c>
      <c r="BX817" s="135" t="str">
        <f t="shared" si="467"/>
        <v/>
      </c>
      <c r="BY817" s="132" t="str">
        <f t="shared" si="476"/>
        <v/>
      </c>
      <c r="CA817" s="132" t="s">
        <v>30</v>
      </c>
      <c r="CB817" s="133">
        <v>45982</v>
      </c>
      <c r="CC817" s="134"/>
      <c r="CD817" s="134"/>
      <c r="CE817" s="134" t="str">
        <f t="shared" si="468"/>
        <v/>
      </c>
      <c r="CF817" s="134" t="str">
        <f>IF(OR(CC817="",CD817=""),"",SUMIFS('تحميل المصنعيات'!$N:$N,'تحميل المصنعيات'!$F:$F,CD$2,'تحميل المصنعيات'!$D:$D,CB817))</f>
        <v/>
      </c>
      <c r="CG817" s="135" t="str">
        <f t="shared" si="453"/>
        <v/>
      </c>
      <c r="CH817" s="135" t="str">
        <f t="shared" si="454"/>
        <v/>
      </c>
      <c r="CI817" s="132" t="str">
        <f t="shared" si="477"/>
        <v/>
      </c>
      <c r="CK817" s="132" t="s">
        <v>30</v>
      </c>
      <c r="CL817" s="133">
        <v>45982</v>
      </c>
      <c r="CM817" s="134"/>
      <c r="CN817" s="134"/>
      <c r="CO817" s="134" t="str">
        <f t="shared" si="469"/>
        <v/>
      </c>
      <c r="CP817" s="134" t="str">
        <f>IF(OR(CM817="",CN817=""),"",SUMIFS('تحميل المصنعيات'!$N:$N,'تحميل المصنعيات'!$F:$F,CN$2,'تحميل المصنعيات'!$D:$D,CL817))</f>
        <v/>
      </c>
      <c r="CQ817" s="135" t="str">
        <f t="shared" si="455"/>
        <v/>
      </c>
      <c r="CR817" s="135" t="str">
        <f t="shared" si="456"/>
        <v/>
      </c>
      <c r="CS817" s="132" t="str">
        <f t="shared" si="478"/>
        <v/>
      </c>
    </row>
    <row r="818" spans="9:97" x14ac:dyDescent="0.25">
      <c r="I818" s="4" t="s">
        <v>8</v>
      </c>
      <c r="J818" s="5">
        <v>45983</v>
      </c>
      <c r="K818" s="6"/>
      <c r="L818" s="6"/>
      <c r="M818" s="6" t="str">
        <f t="shared" si="457"/>
        <v/>
      </c>
      <c r="N818" s="6" t="str">
        <f>IF(OR(K818="",L818=""),"",SUMIFS('تحميل المصنعيات'!$N:$N,'تحميل المصنعيات'!$F:$F,L$2,'تحميل المصنعيات'!$D:$D,J818))</f>
        <v/>
      </c>
      <c r="O818" s="55" t="str">
        <f t="shared" si="443"/>
        <v/>
      </c>
      <c r="P818" s="55" t="str">
        <f t="shared" si="470"/>
        <v/>
      </c>
      <c r="Q818" s="129" t="str">
        <f t="shared" si="458"/>
        <v/>
      </c>
      <c r="S818" s="4" t="s">
        <v>8</v>
      </c>
      <c r="T818" s="5">
        <v>45983</v>
      </c>
      <c r="U818" s="6"/>
      <c r="V818" s="6"/>
      <c r="W818" s="6" t="str">
        <f t="shared" si="459"/>
        <v/>
      </c>
      <c r="X818" s="6" t="str">
        <f>IF(OR(U818="",V818=""),"",SUMIFS('تحميل المصنعيات'!$N:$N,'تحميل المصنعيات'!$F:$F,V$2,'تحميل المصنعيات'!$D:$D,T818))</f>
        <v/>
      </c>
      <c r="Y818" s="55" t="str">
        <f t="shared" si="444"/>
        <v/>
      </c>
      <c r="Z818" s="55" t="str">
        <f t="shared" si="445"/>
        <v/>
      </c>
      <c r="AA818" s="129" t="str">
        <f t="shared" si="471"/>
        <v/>
      </c>
      <c r="AC818" s="4" t="s">
        <v>8</v>
      </c>
      <c r="AD818" s="5">
        <v>45983</v>
      </c>
      <c r="AE818" s="6"/>
      <c r="AF818" s="6"/>
      <c r="AG818" s="6" t="str">
        <f t="shared" si="460"/>
        <v/>
      </c>
      <c r="AH818" s="6" t="str">
        <f>IF(OR(AE818="",AF818=""),"",SUMIFS('تحميل المصنعيات'!$N:$N,'تحميل المصنعيات'!$F:$F,AF$2,'تحميل المصنعيات'!$D:$D,AD818))</f>
        <v/>
      </c>
      <c r="AI818" s="55" t="str">
        <f t="shared" si="446"/>
        <v/>
      </c>
      <c r="AJ818" s="55" t="str">
        <f t="shared" si="461"/>
        <v/>
      </c>
      <c r="AK818" s="129" t="str">
        <f t="shared" si="472"/>
        <v/>
      </c>
      <c r="AM818" s="4" t="s">
        <v>8</v>
      </c>
      <c r="AN818" s="5">
        <v>45983</v>
      </c>
      <c r="AO818" s="6"/>
      <c r="AP818" s="6"/>
      <c r="AQ818" s="6" t="str">
        <f t="shared" si="462"/>
        <v/>
      </c>
      <c r="AR818" s="6" t="str">
        <f>IF(OR(AO818="",AP818=""),"",SUMIFS('تحميل المصنعيات'!$N:$N,'تحميل المصنعيات'!$F:$F,AP$2,'تحميل المصنعيات'!$D:$D,AN818))</f>
        <v/>
      </c>
      <c r="AS818" s="55" t="str">
        <f t="shared" si="447"/>
        <v/>
      </c>
      <c r="AT818" s="55" t="str">
        <f t="shared" si="448"/>
        <v/>
      </c>
      <c r="AU818" s="129" t="str">
        <f t="shared" si="473"/>
        <v/>
      </c>
      <c r="AW818" s="4" t="s">
        <v>8</v>
      </c>
      <c r="AX818" s="5">
        <v>45983</v>
      </c>
      <c r="AY818" s="6"/>
      <c r="AZ818" s="6"/>
      <c r="BA818" s="6" t="str">
        <f t="shared" si="463"/>
        <v/>
      </c>
      <c r="BB818" s="6" t="str">
        <f>IF(OR(AY818="",AZ818=""),"",SUMIFS('تحميل المصنعيات'!$N:$N,'تحميل المصنعيات'!$F:$F,AZ$2,'تحميل المصنعيات'!$D:$D,AX818))</f>
        <v/>
      </c>
      <c r="BC818" s="55" t="str">
        <f t="shared" si="449"/>
        <v/>
      </c>
      <c r="BD818" s="55" t="str">
        <f t="shared" si="464"/>
        <v/>
      </c>
      <c r="BE818" s="129" t="str">
        <f t="shared" si="474"/>
        <v/>
      </c>
      <c r="BG818" s="4" t="s">
        <v>8</v>
      </c>
      <c r="BH818" s="5">
        <v>45983</v>
      </c>
      <c r="BI818" s="6"/>
      <c r="BJ818" s="6"/>
      <c r="BK818" s="6" t="str">
        <f t="shared" si="465"/>
        <v/>
      </c>
      <c r="BL818" s="6" t="str">
        <f>IF(OR(BI818="",BJ818=""),"",SUMIFS('تحميل المصنعيات'!$N:$N,'تحميل المصنعيات'!$F:$F,BJ$2,'تحميل المصنعيات'!$D:$D,BH818))</f>
        <v/>
      </c>
      <c r="BM818" s="55" t="str">
        <f t="shared" si="450"/>
        <v/>
      </c>
      <c r="BN818" s="55" t="str">
        <f t="shared" si="451"/>
        <v/>
      </c>
      <c r="BO818" s="129" t="str">
        <f t="shared" si="475"/>
        <v/>
      </c>
      <c r="BQ818" s="4" t="s">
        <v>8</v>
      </c>
      <c r="BR818" s="5">
        <v>45983</v>
      </c>
      <c r="BS818" s="6"/>
      <c r="BT818" s="6"/>
      <c r="BU818" s="6" t="str">
        <f t="shared" si="466"/>
        <v/>
      </c>
      <c r="BV818" s="6" t="str">
        <f>IF(OR(BS818="",BT818=""),"",SUMIFS('تحميل المصنعيات'!$N:$N,'تحميل المصنعيات'!$F:$F,BT$2,'تحميل المصنعيات'!$D:$D,BR818))</f>
        <v/>
      </c>
      <c r="BW818" s="55" t="str">
        <f t="shared" si="452"/>
        <v/>
      </c>
      <c r="BX818" s="55" t="str">
        <f t="shared" si="467"/>
        <v/>
      </c>
      <c r="BY818" s="129" t="str">
        <f t="shared" si="476"/>
        <v/>
      </c>
      <c r="CA818" s="4" t="s">
        <v>8</v>
      </c>
      <c r="CB818" s="5">
        <v>45983</v>
      </c>
      <c r="CC818" s="6"/>
      <c r="CD818" s="6"/>
      <c r="CE818" s="6" t="str">
        <f t="shared" si="468"/>
        <v/>
      </c>
      <c r="CF818" s="6" t="str">
        <f>IF(OR(CC818="",CD818=""),"",SUMIFS('تحميل المصنعيات'!$N:$N,'تحميل المصنعيات'!$F:$F,CD$2,'تحميل المصنعيات'!$D:$D,CB818))</f>
        <v/>
      </c>
      <c r="CG818" s="55" t="str">
        <f t="shared" si="453"/>
        <v/>
      </c>
      <c r="CH818" s="55" t="str">
        <f t="shared" si="454"/>
        <v/>
      </c>
      <c r="CI818" s="129" t="str">
        <f t="shared" si="477"/>
        <v/>
      </c>
      <c r="CK818" s="4" t="s">
        <v>8</v>
      </c>
      <c r="CL818" s="5">
        <v>45983</v>
      </c>
      <c r="CM818" s="6"/>
      <c r="CN818" s="6"/>
      <c r="CO818" s="6" t="str">
        <f t="shared" si="469"/>
        <v/>
      </c>
      <c r="CP818" s="6" t="str">
        <f>IF(OR(CM818="",CN818=""),"",SUMIFS('تحميل المصنعيات'!$N:$N,'تحميل المصنعيات'!$F:$F,CN$2,'تحميل المصنعيات'!$D:$D,CL818))</f>
        <v/>
      </c>
      <c r="CQ818" s="55" t="str">
        <f t="shared" si="455"/>
        <v/>
      </c>
      <c r="CR818" s="55" t="str">
        <f t="shared" si="456"/>
        <v/>
      </c>
      <c r="CS818" s="129" t="str">
        <f t="shared" si="478"/>
        <v/>
      </c>
    </row>
    <row r="819" spans="9:97" x14ac:dyDescent="0.25">
      <c r="I819" s="4" t="s">
        <v>9</v>
      </c>
      <c r="J819" s="5">
        <v>45984</v>
      </c>
      <c r="K819" s="6"/>
      <c r="L819" s="6"/>
      <c r="M819" s="6" t="str">
        <f t="shared" si="457"/>
        <v/>
      </c>
      <c r="N819" s="6" t="str">
        <f>IF(OR(K819="",L819=""),"",SUMIFS('تحميل المصنعيات'!$N:$N,'تحميل المصنعيات'!$F:$F,L$2,'تحميل المصنعيات'!$D:$D,J819))</f>
        <v/>
      </c>
      <c r="O819" s="55" t="str">
        <f t="shared" si="443"/>
        <v/>
      </c>
      <c r="P819" s="55" t="str">
        <f t="shared" si="470"/>
        <v/>
      </c>
      <c r="Q819" s="129" t="str">
        <f t="shared" si="458"/>
        <v/>
      </c>
      <c r="S819" s="4" t="s">
        <v>9</v>
      </c>
      <c r="T819" s="5">
        <v>45984</v>
      </c>
      <c r="U819" s="6"/>
      <c r="V819" s="6"/>
      <c r="W819" s="6" t="str">
        <f t="shared" si="459"/>
        <v/>
      </c>
      <c r="X819" s="6" t="str">
        <f>IF(OR(U819="",V819=""),"",SUMIFS('تحميل المصنعيات'!$N:$N,'تحميل المصنعيات'!$F:$F,V$2,'تحميل المصنعيات'!$D:$D,T819))</f>
        <v/>
      </c>
      <c r="Y819" s="55" t="str">
        <f t="shared" si="444"/>
        <v/>
      </c>
      <c r="Z819" s="55" t="str">
        <f t="shared" si="445"/>
        <v/>
      </c>
      <c r="AA819" s="129" t="str">
        <f t="shared" si="471"/>
        <v/>
      </c>
      <c r="AC819" s="4" t="s">
        <v>9</v>
      </c>
      <c r="AD819" s="5">
        <v>45984</v>
      </c>
      <c r="AE819" s="6"/>
      <c r="AF819" s="6"/>
      <c r="AG819" s="6" t="str">
        <f t="shared" si="460"/>
        <v/>
      </c>
      <c r="AH819" s="6" t="str">
        <f>IF(OR(AE819="",AF819=""),"",SUMIFS('تحميل المصنعيات'!$N:$N,'تحميل المصنعيات'!$F:$F,AF$2,'تحميل المصنعيات'!$D:$D,AD819))</f>
        <v/>
      </c>
      <c r="AI819" s="55" t="str">
        <f t="shared" si="446"/>
        <v/>
      </c>
      <c r="AJ819" s="55" t="str">
        <f t="shared" si="461"/>
        <v/>
      </c>
      <c r="AK819" s="129" t="str">
        <f t="shared" si="472"/>
        <v/>
      </c>
      <c r="AM819" s="4" t="s">
        <v>9</v>
      </c>
      <c r="AN819" s="5">
        <v>45984</v>
      </c>
      <c r="AO819" s="6"/>
      <c r="AP819" s="6"/>
      <c r="AQ819" s="6" t="str">
        <f t="shared" si="462"/>
        <v/>
      </c>
      <c r="AR819" s="6" t="str">
        <f>IF(OR(AO819="",AP819=""),"",SUMIFS('تحميل المصنعيات'!$N:$N,'تحميل المصنعيات'!$F:$F,AP$2,'تحميل المصنعيات'!$D:$D,AN819))</f>
        <v/>
      </c>
      <c r="AS819" s="55" t="str">
        <f t="shared" si="447"/>
        <v/>
      </c>
      <c r="AT819" s="55" t="str">
        <f t="shared" si="448"/>
        <v/>
      </c>
      <c r="AU819" s="129" t="str">
        <f t="shared" si="473"/>
        <v/>
      </c>
      <c r="AW819" s="4" t="s">
        <v>9</v>
      </c>
      <c r="AX819" s="5">
        <v>45984</v>
      </c>
      <c r="AY819" s="6"/>
      <c r="AZ819" s="6"/>
      <c r="BA819" s="6" t="str">
        <f t="shared" si="463"/>
        <v/>
      </c>
      <c r="BB819" s="6" t="str">
        <f>IF(OR(AY819="",AZ819=""),"",SUMIFS('تحميل المصنعيات'!$N:$N,'تحميل المصنعيات'!$F:$F,AZ$2,'تحميل المصنعيات'!$D:$D,AX819))</f>
        <v/>
      </c>
      <c r="BC819" s="55" t="str">
        <f t="shared" si="449"/>
        <v/>
      </c>
      <c r="BD819" s="55" t="str">
        <f t="shared" si="464"/>
        <v/>
      </c>
      <c r="BE819" s="129" t="str">
        <f t="shared" si="474"/>
        <v/>
      </c>
      <c r="BG819" s="4" t="s">
        <v>9</v>
      </c>
      <c r="BH819" s="5">
        <v>45984</v>
      </c>
      <c r="BI819" s="6"/>
      <c r="BJ819" s="6"/>
      <c r="BK819" s="6" t="str">
        <f t="shared" si="465"/>
        <v/>
      </c>
      <c r="BL819" s="6" t="str">
        <f>IF(OR(BI819="",BJ819=""),"",SUMIFS('تحميل المصنعيات'!$N:$N,'تحميل المصنعيات'!$F:$F,BJ$2,'تحميل المصنعيات'!$D:$D,BH819))</f>
        <v/>
      </c>
      <c r="BM819" s="55" t="str">
        <f t="shared" si="450"/>
        <v/>
      </c>
      <c r="BN819" s="55" t="str">
        <f t="shared" si="451"/>
        <v/>
      </c>
      <c r="BO819" s="129" t="str">
        <f t="shared" si="475"/>
        <v/>
      </c>
      <c r="BQ819" s="4" t="s">
        <v>9</v>
      </c>
      <c r="BR819" s="5">
        <v>45984</v>
      </c>
      <c r="BS819" s="6"/>
      <c r="BT819" s="6"/>
      <c r="BU819" s="6" t="str">
        <f t="shared" si="466"/>
        <v/>
      </c>
      <c r="BV819" s="6" t="str">
        <f>IF(OR(BS819="",BT819=""),"",SUMIFS('تحميل المصنعيات'!$N:$N,'تحميل المصنعيات'!$F:$F,BT$2,'تحميل المصنعيات'!$D:$D,BR819))</f>
        <v/>
      </c>
      <c r="BW819" s="55" t="str">
        <f t="shared" si="452"/>
        <v/>
      </c>
      <c r="BX819" s="55" t="str">
        <f t="shared" si="467"/>
        <v/>
      </c>
      <c r="BY819" s="129" t="str">
        <f t="shared" si="476"/>
        <v/>
      </c>
      <c r="CA819" s="4" t="s">
        <v>9</v>
      </c>
      <c r="CB819" s="5">
        <v>45984</v>
      </c>
      <c r="CC819" s="6"/>
      <c r="CD819" s="6"/>
      <c r="CE819" s="6" t="str">
        <f t="shared" si="468"/>
        <v/>
      </c>
      <c r="CF819" s="6" t="str">
        <f>IF(OR(CC819="",CD819=""),"",SUMIFS('تحميل المصنعيات'!$N:$N,'تحميل المصنعيات'!$F:$F,CD$2,'تحميل المصنعيات'!$D:$D,CB819))</f>
        <v/>
      </c>
      <c r="CG819" s="55" t="str">
        <f t="shared" si="453"/>
        <v/>
      </c>
      <c r="CH819" s="55" t="str">
        <f t="shared" si="454"/>
        <v/>
      </c>
      <c r="CI819" s="129" t="str">
        <f t="shared" si="477"/>
        <v/>
      </c>
      <c r="CK819" s="4" t="s">
        <v>9</v>
      </c>
      <c r="CL819" s="5">
        <v>45984</v>
      </c>
      <c r="CM819" s="6"/>
      <c r="CN819" s="6"/>
      <c r="CO819" s="6" t="str">
        <f t="shared" si="469"/>
        <v/>
      </c>
      <c r="CP819" s="6" t="str">
        <f>IF(OR(CM819="",CN819=""),"",SUMIFS('تحميل المصنعيات'!$N:$N,'تحميل المصنعيات'!$F:$F,CN$2,'تحميل المصنعيات'!$D:$D,CL819))</f>
        <v/>
      </c>
      <c r="CQ819" s="55" t="str">
        <f t="shared" si="455"/>
        <v/>
      </c>
      <c r="CR819" s="55" t="str">
        <f t="shared" si="456"/>
        <v/>
      </c>
      <c r="CS819" s="129" t="str">
        <f t="shared" si="478"/>
        <v/>
      </c>
    </row>
    <row r="820" spans="9:97" x14ac:dyDescent="0.25">
      <c r="I820" s="4" t="s">
        <v>10</v>
      </c>
      <c r="J820" s="5">
        <v>45985</v>
      </c>
      <c r="K820" s="6"/>
      <c r="L820" s="6"/>
      <c r="M820" s="6" t="str">
        <f t="shared" si="457"/>
        <v/>
      </c>
      <c r="N820" s="6" t="str">
        <f>IF(OR(K820="",L820=""),"",SUMIFS('تحميل المصنعيات'!$N:$N,'تحميل المصنعيات'!$F:$F,L$2,'تحميل المصنعيات'!$D:$D,J820))</f>
        <v/>
      </c>
      <c r="O820" s="55" t="str">
        <f t="shared" si="443"/>
        <v/>
      </c>
      <c r="P820" s="55" t="str">
        <f t="shared" si="470"/>
        <v/>
      </c>
      <c r="Q820" s="129" t="str">
        <f t="shared" si="458"/>
        <v/>
      </c>
      <c r="S820" s="4" t="s">
        <v>10</v>
      </c>
      <c r="T820" s="5">
        <v>45985</v>
      </c>
      <c r="U820" s="6"/>
      <c r="V820" s="6"/>
      <c r="W820" s="6" t="str">
        <f t="shared" si="459"/>
        <v/>
      </c>
      <c r="X820" s="6" t="str">
        <f>IF(OR(U820="",V820=""),"",SUMIFS('تحميل المصنعيات'!$N:$N,'تحميل المصنعيات'!$F:$F,V$2,'تحميل المصنعيات'!$D:$D,T820))</f>
        <v/>
      </c>
      <c r="Y820" s="55" t="str">
        <f t="shared" si="444"/>
        <v/>
      </c>
      <c r="Z820" s="55" t="str">
        <f t="shared" si="445"/>
        <v/>
      </c>
      <c r="AA820" s="129" t="str">
        <f t="shared" si="471"/>
        <v/>
      </c>
      <c r="AC820" s="4" t="s">
        <v>10</v>
      </c>
      <c r="AD820" s="5">
        <v>45985</v>
      </c>
      <c r="AE820" s="6"/>
      <c r="AF820" s="6"/>
      <c r="AG820" s="6" t="str">
        <f t="shared" si="460"/>
        <v/>
      </c>
      <c r="AH820" s="6" t="str">
        <f>IF(OR(AE820="",AF820=""),"",SUMIFS('تحميل المصنعيات'!$N:$N,'تحميل المصنعيات'!$F:$F,AF$2,'تحميل المصنعيات'!$D:$D,AD820))</f>
        <v/>
      </c>
      <c r="AI820" s="55" t="str">
        <f t="shared" si="446"/>
        <v/>
      </c>
      <c r="AJ820" s="55" t="str">
        <f t="shared" si="461"/>
        <v/>
      </c>
      <c r="AK820" s="129" t="str">
        <f t="shared" si="472"/>
        <v/>
      </c>
      <c r="AM820" s="4" t="s">
        <v>10</v>
      </c>
      <c r="AN820" s="5">
        <v>45985</v>
      </c>
      <c r="AO820" s="6"/>
      <c r="AP820" s="6"/>
      <c r="AQ820" s="6" t="str">
        <f t="shared" si="462"/>
        <v/>
      </c>
      <c r="AR820" s="6" t="str">
        <f>IF(OR(AO820="",AP820=""),"",SUMIFS('تحميل المصنعيات'!$N:$N,'تحميل المصنعيات'!$F:$F,AP$2,'تحميل المصنعيات'!$D:$D,AN820))</f>
        <v/>
      </c>
      <c r="AS820" s="55" t="str">
        <f t="shared" si="447"/>
        <v/>
      </c>
      <c r="AT820" s="55" t="str">
        <f t="shared" si="448"/>
        <v/>
      </c>
      <c r="AU820" s="129" t="str">
        <f t="shared" si="473"/>
        <v/>
      </c>
      <c r="AW820" s="4" t="s">
        <v>10</v>
      </c>
      <c r="AX820" s="5">
        <v>45985</v>
      </c>
      <c r="AY820" s="6"/>
      <c r="AZ820" s="6"/>
      <c r="BA820" s="6" t="str">
        <f t="shared" si="463"/>
        <v/>
      </c>
      <c r="BB820" s="6" t="str">
        <f>IF(OR(AY820="",AZ820=""),"",SUMIFS('تحميل المصنعيات'!$N:$N,'تحميل المصنعيات'!$F:$F,AZ$2,'تحميل المصنعيات'!$D:$D,AX820))</f>
        <v/>
      </c>
      <c r="BC820" s="55" t="str">
        <f t="shared" si="449"/>
        <v/>
      </c>
      <c r="BD820" s="55" t="str">
        <f t="shared" si="464"/>
        <v/>
      </c>
      <c r="BE820" s="129" t="str">
        <f t="shared" si="474"/>
        <v/>
      </c>
      <c r="BG820" s="4" t="s">
        <v>10</v>
      </c>
      <c r="BH820" s="5">
        <v>45985</v>
      </c>
      <c r="BI820" s="6"/>
      <c r="BJ820" s="6"/>
      <c r="BK820" s="6" t="str">
        <f t="shared" si="465"/>
        <v/>
      </c>
      <c r="BL820" s="6" t="str">
        <f>IF(OR(BI820="",BJ820=""),"",SUMIFS('تحميل المصنعيات'!$N:$N,'تحميل المصنعيات'!$F:$F,BJ$2,'تحميل المصنعيات'!$D:$D,BH820))</f>
        <v/>
      </c>
      <c r="BM820" s="55" t="str">
        <f t="shared" si="450"/>
        <v/>
      </c>
      <c r="BN820" s="55" t="str">
        <f t="shared" si="451"/>
        <v/>
      </c>
      <c r="BO820" s="129" t="str">
        <f t="shared" si="475"/>
        <v/>
      </c>
      <c r="BQ820" s="4" t="s">
        <v>10</v>
      </c>
      <c r="BR820" s="5">
        <v>45985</v>
      </c>
      <c r="BS820" s="6"/>
      <c r="BT820" s="6"/>
      <c r="BU820" s="6" t="str">
        <f t="shared" si="466"/>
        <v/>
      </c>
      <c r="BV820" s="6" t="str">
        <f>IF(OR(BS820="",BT820=""),"",SUMIFS('تحميل المصنعيات'!$N:$N,'تحميل المصنعيات'!$F:$F,BT$2,'تحميل المصنعيات'!$D:$D,BR820))</f>
        <v/>
      </c>
      <c r="BW820" s="55" t="str">
        <f t="shared" si="452"/>
        <v/>
      </c>
      <c r="BX820" s="55" t="str">
        <f t="shared" si="467"/>
        <v/>
      </c>
      <c r="BY820" s="129" t="str">
        <f t="shared" si="476"/>
        <v/>
      </c>
      <c r="CA820" s="4" t="s">
        <v>10</v>
      </c>
      <c r="CB820" s="5">
        <v>45985</v>
      </c>
      <c r="CC820" s="6"/>
      <c r="CD820" s="6"/>
      <c r="CE820" s="6" t="str">
        <f t="shared" si="468"/>
        <v/>
      </c>
      <c r="CF820" s="6" t="str">
        <f>IF(OR(CC820="",CD820=""),"",SUMIFS('تحميل المصنعيات'!$N:$N,'تحميل المصنعيات'!$F:$F,CD$2,'تحميل المصنعيات'!$D:$D,CB820))</f>
        <v/>
      </c>
      <c r="CG820" s="55" t="str">
        <f t="shared" si="453"/>
        <v/>
      </c>
      <c r="CH820" s="55" t="str">
        <f t="shared" si="454"/>
        <v/>
      </c>
      <c r="CI820" s="129" t="str">
        <f t="shared" si="477"/>
        <v/>
      </c>
      <c r="CK820" s="4" t="s">
        <v>10</v>
      </c>
      <c r="CL820" s="5">
        <v>45985</v>
      </c>
      <c r="CM820" s="6"/>
      <c r="CN820" s="6"/>
      <c r="CO820" s="6" t="str">
        <f t="shared" si="469"/>
        <v/>
      </c>
      <c r="CP820" s="6" t="str">
        <f>IF(OR(CM820="",CN820=""),"",SUMIFS('تحميل المصنعيات'!$N:$N,'تحميل المصنعيات'!$F:$F,CN$2,'تحميل المصنعيات'!$D:$D,CL820))</f>
        <v/>
      </c>
      <c r="CQ820" s="55" t="str">
        <f t="shared" si="455"/>
        <v/>
      </c>
      <c r="CR820" s="55" t="str">
        <f t="shared" si="456"/>
        <v/>
      </c>
      <c r="CS820" s="129" t="str">
        <f t="shared" si="478"/>
        <v/>
      </c>
    </row>
    <row r="821" spans="9:97" x14ac:dyDescent="0.25">
      <c r="I821" s="4" t="s">
        <v>11</v>
      </c>
      <c r="J821" s="5">
        <v>45986</v>
      </c>
      <c r="K821" s="6"/>
      <c r="L821" s="6"/>
      <c r="M821" s="6" t="str">
        <f t="shared" si="457"/>
        <v/>
      </c>
      <c r="N821" s="6" t="str">
        <f>IF(OR(K821="",L821=""),"",SUMIFS('تحميل المصنعيات'!$N:$N,'تحميل المصنعيات'!$F:$F,L$2,'تحميل المصنعيات'!$D:$D,J821))</f>
        <v/>
      </c>
      <c r="O821" s="55" t="str">
        <f t="shared" si="443"/>
        <v/>
      </c>
      <c r="P821" s="55" t="str">
        <f t="shared" si="470"/>
        <v/>
      </c>
      <c r="Q821" s="129" t="str">
        <f t="shared" si="458"/>
        <v/>
      </c>
      <c r="S821" s="4" t="s">
        <v>11</v>
      </c>
      <c r="T821" s="5">
        <v>45986</v>
      </c>
      <c r="U821" s="6"/>
      <c r="V821" s="6"/>
      <c r="W821" s="6" t="str">
        <f t="shared" si="459"/>
        <v/>
      </c>
      <c r="X821" s="6" t="str">
        <f>IF(OR(U821="",V821=""),"",SUMIFS('تحميل المصنعيات'!$N:$N,'تحميل المصنعيات'!$F:$F,V$2,'تحميل المصنعيات'!$D:$D,T821))</f>
        <v/>
      </c>
      <c r="Y821" s="55" t="str">
        <f t="shared" si="444"/>
        <v/>
      </c>
      <c r="Z821" s="55" t="str">
        <f t="shared" si="445"/>
        <v/>
      </c>
      <c r="AA821" s="129" t="str">
        <f t="shared" si="471"/>
        <v/>
      </c>
      <c r="AC821" s="4" t="s">
        <v>11</v>
      </c>
      <c r="AD821" s="5">
        <v>45986</v>
      </c>
      <c r="AE821" s="6"/>
      <c r="AF821" s="6"/>
      <c r="AG821" s="6" t="str">
        <f t="shared" si="460"/>
        <v/>
      </c>
      <c r="AH821" s="6" t="str">
        <f>IF(OR(AE821="",AF821=""),"",SUMIFS('تحميل المصنعيات'!$N:$N,'تحميل المصنعيات'!$F:$F,AF$2,'تحميل المصنعيات'!$D:$D,AD821))</f>
        <v/>
      </c>
      <c r="AI821" s="55" t="str">
        <f t="shared" si="446"/>
        <v/>
      </c>
      <c r="AJ821" s="55" t="str">
        <f t="shared" si="461"/>
        <v/>
      </c>
      <c r="AK821" s="129" t="str">
        <f t="shared" si="472"/>
        <v/>
      </c>
      <c r="AM821" s="4" t="s">
        <v>11</v>
      </c>
      <c r="AN821" s="5">
        <v>45986</v>
      </c>
      <c r="AO821" s="6"/>
      <c r="AP821" s="6"/>
      <c r="AQ821" s="6" t="str">
        <f t="shared" si="462"/>
        <v/>
      </c>
      <c r="AR821" s="6" t="str">
        <f>IF(OR(AO821="",AP821=""),"",SUMIFS('تحميل المصنعيات'!$N:$N,'تحميل المصنعيات'!$F:$F,AP$2,'تحميل المصنعيات'!$D:$D,AN821))</f>
        <v/>
      </c>
      <c r="AS821" s="55" t="str">
        <f t="shared" si="447"/>
        <v/>
      </c>
      <c r="AT821" s="55" t="str">
        <f t="shared" si="448"/>
        <v/>
      </c>
      <c r="AU821" s="129" t="str">
        <f t="shared" si="473"/>
        <v/>
      </c>
      <c r="AW821" s="4" t="s">
        <v>11</v>
      </c>
      <c r="AX821" s="5">
        <v>45986</v>
      </c>
      <c r="AY821" s="6"/>
      <c r="AZ821" s="6"/>
      <c r="BA821" s="6" t="str">
        <f t="shared" si="463"/>
        <v/>
      </c>
      <c r="BB821" s="6" t="str">
        <f>IF(OR(AY821="",AZ821=""),"",SUMIFS('تحميل المصنعيات'!$N:$N,'تحميل المصنعيات'!$F:$F,AZ$2,'تحميل المصنعيات'!$D:$D,AX821))</f>
        <v/>
      </c>
      <c r="BC821" s="55" t="str">
        <f t="shared" si="449"/>
        <v/>
      </c>
      <c r="BD821" s="55" t="str">
        <f t="shared" si="464"/>
        <v/>
      </c>
      <c r="BE821" s="129" t="str">
        <f t="shared" si="474"/>
        <v/>
      </c>
      <c r="BG821" s="4" t="s">
        <v>11</v>
      </c>
      <c r="BH821" s="5">
        <v>45986</v>
      </c>
      <c r="BI821" s="6"/>
      <c r="BJ821" s="6"/>
      <c r="BK821" s="6" t="str">
        <f t="shared" si="465"/>
        <v/>
      </c>
      <c r="BL821" s="6" t="str">
        <f>IF(OR(BI821="",BJ821=""),"",SUMIFS('تحميل المصنعيات'!$N:$N,'تحميل المصنعيات'!$F:$F,BJ$2,'تحميل المصنعيات'!$D:$D,BH821))</f>
        <v/>
      </c>
      <c r="BM821" s="55" t="str">
        <f t="shared" si="450"/>
        <v/>
      </c>
      <c r="BN821" s="55" t="str">
        <f t="shared" si="451"/>
        <v/>
      </c>
      <c r="BO821" s="129" t="str">
        <f t="shared" si="475"/>
        <v/>
      </c>
      <c r="BQ821" s="4" t="s">
        <v>11</v>
      </c>
      <c r="BR821" s="5">
        <v>45986</v>
      </c>
      <c r="BS821" s="6"/>
      <c r="BT821" s="6"/>
      <c r="BU821" s="6" t="str">
        <f t="shared" si="466"/>
        <v/>
      </c>
      <c r="BV821" s="6" t="str">
        <f>IF(OR(BS821="",BT821=""),"",SUMIFS('تحميل المصنعيات'!$N:$N,'تحميل المصنعيات'!$F:$F,BT$2,'تحميل المصنعيات'!$D:$D,BR821))</f>
        <v/>
      </c>
      <c r="BW821" s="55" t="str">
        <f t="shared" si="452"/>
        <v/>
      </c>
      <c r="BX821" s="55" t="str">
        <f t="shared" si="467"/>
        <v/>
      </c>
      <c r="BY821" s="129" t="str">
        <f t="shared" si="476"/>
        <v/>
      </c>
      <c r="CA821" s="4" t="s">
        <v>11</v>
      </c>
      <c r="CB821" s="5">
        <v>45986</v>
      </c>
      <c r="CC821" s="6"/>
      <c r="CD821" s="6"/>
      <c r="CE821" s="6" t="str">
        <f t="shared" si="468"/>
        <v/>
      </c>
      <c r="CF821" s="6" t="str">
        <f>IF(OR(CC821="",CD821=""),"",SUMIFS('تحميل المصنعيات'!$N:$N,'تحميل المصنعيات'!$F:$F,CD$2,'تحميل المصنعيات'!$D:$D,CB821))</f>
        <v/>
      </c>
      <c r="CG821" s="55" t="str">
        <f t="shared" si="453"/>
        <v/>
      </c>
      <c r="CH821" s="55" t="str">
        <f t="shared" si="454"/>
        <v/>
      </c>
      <c r="CI821" s="129" t="str">
        <f t="shared" si="477"/>
        <v/>
      </c>
      <c r="CK821" s="4" t="s">
        <v>11</v>
      </c>
      <c r="CL821" s="5">
        <v>45986</v>
      </c>
      <c r="CM821" s="6"/>
      <c r="CN821" s="6"/>
      <c r="CO821" s="6" t="str">
        <f t="shared" si="469"/>
        <v/>
      </c>
      <c r="CP821" s="6" t="str">
        <f>IF(OR(CM821="",CN821=""),"",SUMIFS('تحميل المصنعيات'!$N:$N,'تحميل المصنعيات'!$F:$F,CN$2,'تحميل المصنعيات'!$D:$D,CL821))</f>
        <v/>
      </c>
      <c r="CQ821" s="55" t="str">
        <f t="shared" si="455"/>
        <v/>
      </c>
      <c r="CR821" s="55" t="str">
        <f t="shared" si="456"/>
        <v/>
      </c>
      <c r="CS821" s="129" t="str">
        <f t="shared" si="478"/>
        <v/>
      </c>
    </row>
    <row r="822" spans="9:97" x14ac:dyDescent="0.25">
      <c r="I822" s="4" t="s">
        <v>12</v>
      </c>
      <c r="J822" s="5">
        <v>45987</v>
      </c>
      <c r="K822" s="6"/>
      <c r="L822" s="6"/>
      <c r="M822" s="6" t="str">
        <f t="shared" si="457"/>
        <v/>
      </c>
      <c r="N822" s="6" t="str">
        <f>IF(OR(K822="",L822=""),"",SUMIFS('تحميل المصنعيات'!$N:$N,'تحميل المصنعيات'!$F:$F,L$2,'تحميل المصنعيات'!$D:$D,J822))</f>
        <v/>
      </c>
      <c r="O822" s="55" t="str">
        <f t="shared" si="443"/>
        <v/>
      </c>
      <c r="P822" s="55" t="str">
        <f t="shared" si="470"/>
        <v/>
      </c>
      <c r="Q822" s="129" t="str">
        <f t="shared" si="458"/>
        <v/>
      </c>
      <c r="S822" s="4" t="s">
        <v>12</v>
      </c>
      <c r="T822" s="5">
        <v>45987</v>
      </c>
      <c r="U822" s="6"/>
      <c r="V822" s="6"/>
      <c r="W822" s="6" t="str">
        <f t="shared" si="459"/>
        <v/>
      </c>
      <c r="X822" s="6" t="str">
        <f>IF(OR(U822="",V822=""),"",SUMIFS('تحميل المصنعيات'!$N:$N,'تحميل المصنعيات'!$F:$F,V$2,'تحميل المصنعيات'!$D:$D,T822))</f>
        <v/>
      </c>
      <c r="Y822" s="55" t="str">
        <f t="shared" si="444"/>
        <v/>
      </c>
      <c r="Z822" s="55" t="str">
        <f t="shared" si="445"/>
        <v/>
      </c>
      <c r="AA822" s="129" t="str">
        <f t="shared" si="471"/>
        <v/>
      </c>
      <c r="AC822" s="4" t="s">
        <v>12</v>
      </c>
      <c r="AD822" s="5">
        <v>45987</v>
      </c>
      <c r="AE822" s="6"/>
      <c r="AF822" s="6"/>
      <c r="AG822" s="6" t="str">
        <f t="shared" si="460"/>
        <v/>
      </c>
      <c r="AH822" s="6" t="str">
        <f>IF(OR(AE822="",AF822=""),"",SUMIFS('تحميل المصنعيات'!$N:$N,'تحميل المصنعيات'!$F:$F,AF$2,'تحميل المصنعيات'!$D:$D,AD822))</f>
        <v/>
      </c>
      <c r="AI822" s="55" t="str">
        <f t="shared" si="446"/>
        <v/>
      </c>
      <c r="AJ822" s="55" t="str">
        <f t="shared" si="461"/>
        <v/>
      </c>
      <c r="AK822" s="129" t="str">
        <f t="shared" si="472"/>
        <v/>
      </c>
      <c r="AM822" s="4" t="s">
        <v>12</v>
      </c>
      <c r="AN822" s="5">
        <v>45987</v>
      </c>
      <c r="AO822" s="6"/>
      <c r="AP822" s="6"/>
      <c r="AQ822" s="6" t="str">
        <f t="shared" si="462"/>
        <v/>
      </c>
      <c r="AR822" s="6" t="str">
        <f>IF(OR(AO822="",AP822=""),"",SUMIFS('تحميل المصنعيات'!$N:$N,'تحميل المصنعيات'!$F:$F,AP$2,'تحميل المصنعيات'!$D:$D,AN822))</f>
        <v/>
      </c>
      <c r="AS822" s="55" t="str">
        <f t="shared" si="447"/>
        <v/>
      </c>
      <c r="AT822" s="55" t="str">
        <f t="shared" si="448"/>
        <v/>
      </c>
      <c r="AU822" s="129" t="str">
        <f t="shared" si="473"/>
        <v/>
      </c>
      <c r="AW822" s="4" t="s">
        <v>12</v>
      </c>
      <c r="AX822" s="5">
        <v>45987</v>
      </c>
      <c r="AY822" s="6"/>
      <c r="AZ822" s="6"/>
      <c r="BA822" s="6" t="str">
        <f t="shared" si="463"/>
        <v/>
      </c>
      <c r="BB822" s="6" t="str">
        <f>IF(OR(AY822="",AZ822=""),"",SUMIFS('تحميل المصنعيات'!$N:$N,'تحميل المصنعيات'!$F:$F,AZ$2,'تحميل المصنعيات'!$D:$D,AX822))</f>
        <v/>
      </c>
      <c r="BC822" s="55" t="str">
        <f t="shared" si="449"/>
        <v/>
      </c>
      <c r="BD822" s="55" t="str">
        <f t="shared" si="464"/>
        <v/>
      </c>
      <c r="BE822" s="129" t="str">
        <f t="shared" si="474"/>
        <v/>
      </c>
      <c r="BG822" s="4" t="s">
        <v>12</v>
      </c>
      <c r="BH822" s="5">
        <v>45987</v>
      </c>
      <c r="BI822" s="6"/>
      <c r="BJ822" s="6"/>
      <c r="BK822" s="6" t="str">
        <f t="shared" si="465"/>
        <v/>
      </c>
      <c r="BL822" s="6" t="str">
        <f>IF(OR(BI822="",BJ822=""),"",SUMIFS('تحميل المصنعيات'!$N:$N,'تحميل المصنعيات'!$F:$F,BJ$2,'تحميل المصنعيات'!$D:$D,BH822))</f>
        <v/>
      </c>
      <c r="BM822" s="55" t="str">
        <f t="shared" si="450"/>
        <v/>
      </c>
      <c r="BN822" s="55" t="str">
        <f t="shared" si="451"/>
        <v/>
      </c>
      <c r="BO822" s="129" t="str">
        <f t="shared" si="475"/>
        <v/>
      </c>
      <c r="BQ822" s="4" t="s">
        <v>12</v>
      </c>
      <c r="BR822" s="5">
        <v>45987</v>
      </c>
      <c r="BS822" s="6"/>
      <c r="BT822" s="6"/>
      <c r="BU822" s="6" t="str">
        <f t="shared" si="466"/>
        <v/>
      </c>
      <c r="BV822" s="6" t="str">
        <f>IF(OR(BS822="",BT822=""),"",SUMIFS('تحميل المصنعيات'!$N:$N,'تحميل المصنعيات'!$F:$F,BT$2,'تحميل المصنعيات'!$D:$D,BR822))</f>
        <v/>
      </c>
      <c r="BW822" s="55" t="str">
        <f t="shared" si="452"/>
        <v/>
      </c>
      <c r="BX822" s="55" t="str">
        <f t="shared" si="467"/>
        <v/>
      </c>
      <c r="BY822" s="129" t="str">
        <f t="shared" si="476"/>
        <v/>
      </c>
      <c r="CA822" s="4" t="s">
        <v>12</v>
      </c>
      <c r="CB822" s="5">
        <v>45987</v>
      </c>
      <c r="CC822" s="6"/>
      <c r="CD822" s="6"/>
      <c r="CE822" s="6" t="str">
        <f t="shared" si="468"/>
        <v/>
      </c>
      <c r="CF822" s="6" t="str">
        <f>IF(OR(CC822="",CD822=""),"",SUMIFS('تحميل المصنعيات'!$N:$N,'تحميل المصنعيات'!$F:$F,CD$2,'تحميل المصنعيات'!$D:$D,CB822))</f>
        <v/>
      </c>
      <c r="CG822" s="55" t="str">
        <f t="shared" si="453"/>
        <v/>
      </c>
      <c r="CH822" s="55" t="str">
        <f t="shared" si="454"/>
        <v/>
      </c>
      <c r="CI822" s="129" t="str">
        <f t="shared" si="477"/>
        <v/>
      </c>
      <c r="CK822" s="4" t="s">
        <v>12</v>
      </c>
      <c r="CL822" s="5">
        <v>45987</v>
      </c>
      <c r="CM822" s="6"/>
      <c r="CN822" s="6"/>
      <c r="CO822" s="6" t="str">
        <f t="shared" si="469"/>
        <v/>
      </c>
      <c r="CP822" s="6" t="str">
        <f>IF(OR(CM822="",CN822=""),"",SUMIFS('تحميل المصنعيات'!$N:$N,'تحميل المصنعيات'!$F:$F,CN$2,'تحميل المصنعيات'!$D:$D,CL822))</f>
        <v/>
      </c>
      <c r="CQ822" s="55" t="str">
        <f t="shared" si="455"/>
        <v/>
      </c>
      <c r="CR822" s="55" t="str">
        <f t="shared" si="456"/>
        <v/>
      </c>
      <c r="CS822" s="129" t="str">
        <f t="shared" si="478"/>
        <v/>
      </c>
    </row>
    <row r="823" spans="9:97" x14ac:dyDescent="0.25">
      <c r="I823" s="4" t="s">
        <v>13</v>
      </c>
      <c r="J823" s="5">
        <v>45988</v>
      </c>
      <c r="K823" s="6"/>
      <c r="L823" s="6"/>
      <c r="M823" s="6" t="str">
        <f t="shared" si="457"/>
        <v/>
      </c>
      <c r="N823" s="6" t="str">
        <f>IF(OR(K823="",L823=""),"",SUMIFS('تحميل المصنعيات'!$N:$N,'تحميل المصنعيات'!$F:$F,L$2,'تحميل المصنعيات'!$D:$D,J823))</f>
        <v/>
      </c>
      <c r="O823" s="55" t="str">
        <f t="shared" si="443"/>
        <v/>
      </c>
      <c r="P823" s="55" t="str">
        <f t="shared" si="470"/>
        <v/>
      </c>
      <c r="Q823" s="129" t="str">
        <f t="shared" si="458"/>
        <v/>
      </c>
      <c r="S823" s="4" t="s">
        <v>13</v>
      </c>
      <c r="T823" s="5">
        <v>45988</v>
      </c>
      <c r="U823" s="6"/>
      <c r="V823" s="6"/>
      <c r="W823" s="6" t="str">
        <f t="shared" si="459"/>
        <v/>
      </c>
      <c r="X823" s="6" t="str">
        <f>IF(OR(U823="",V823=""),"",SUMIFS('تحميل المصنعيات'!$N:$N,'تحميل المصنعيات'!$F:$F,V$2,'تحميل المصنعيات'!$D:$D,T823))</f>
        <v/>
      </c>
      <c r="Y823" s="55" t="str">
        <f t="shared" si="444"/>
        <v/>
      </c>
      <c r="Z823" s="55" t="str">
        <f t="shared" si="445"/>
        <v/>
      </c>
      <c r="AA823" s="129" t="str">
        <f t="shared" si="471"/>
        <v/>
      </c>
      <c r="AC823" s="4" t="s">
        <v>13</v>
      </c>
      <c r="AD823" s="5">
        <v>45988</v>
      </c>
      <c r="AE823" s="6"/>
      <c r="AF823" s="6"/>
      <c r="AG823" s="6" t="str">
        <f t="shared" si="460"/>
        <v/>
      </c>
      <c r="AH823" s="6" t="str">
        <f>IF(OR(AE823="",AF823=""),"",SUMIFS('تحميل المصنعيات'!$N:$N,'تحميل المصنعيات'!$F:$F,AF$2,'تحميل المصنعيات'!$D:$D,AD823))</f>
        <v/>
      </c>
      <c r="AI823" s="55" t="str">
        <f t="shared" si="446"/>
        <v/>
      </c>
      <c r="AJ823" s="55" t="str">
        <f t="shared" si="461"/>
        <v/>
      </c>
      <c r="AK823" s="129" t="str">
        <f t="shared" si="472"/>
        <v/>
      </c>
      <c r="AM823" s="4" t="s">
        <v>13</v>
      </c>
      <c r="AN823" s="5">
        <v>45988</v>
      </c>
      <c r="AO823" s="6"/>
      <c r="AP823" s="6"/>
      <c r="AQ823" s="6" t="str">
        <f t="shared" si="462"/>
        <v/>
      </c>
      <c r="AR823" s="6" t="str">
        <f>IF(OR(AO823="",AP823=""),"",SUMIFS('تحميل المصنعيات'!$N:$N,'تحميل المصنعيات'!$F:$F,AP$2,'تحميل المصنعيات'!$D:$D,AN823))</f>
        <v/>
      </c>
      <c r="AS823" s="55" t="str">
        <f t="shared" si="447"/>
        <v/>
      </c>
      <c r="AT823" s="55" t="str">
        <f t="shared" si="448"/>
        <v/>
      </c>
      <c r="AU823" s="129" t="str">
        <f t="shared" si="473"/>
        <v/>
      </c>
      <c r="AW823" s="4" t="s">
        <v>13</v>
      </c>
      <c r="AX823" s="5">
        <v>45988</v>
      </c>
      <c r="AY823" s="6"/>
      <c r="AZ823" s="6"/>
      <c r="BA823" s="6" t="str">
        <f t="shared" si="463"/>
        <v/>
      </c>
      <c r="BB823" s="6" t="str">
        <f>IF(OR(AY823="",AZ823=""),"",SUMIFS('تحميل المصنعيات'!$N:$N,'تحميل المصنعيات'!$F:$F,AZ$2,'تحميل المصنعيات'!$D:$D,AX823))</f>
        <v/>
      </c>
      <c r="BC823" s="55" t="str">
        <f t="shared" si="449"/>
        <v/>
      </c>
      <c r="BD823" s="55" t="str">
        <f t="shared" si="464"/>
        <v/>
      </c>
      <c r="BE823" s="129" t="str">
        <f t="shared" si="474"/>
        <v/>
      </c>
      <c r="BG823" s="4" t="s">
        <v>13</v>
      </c>
      <c r="BH823" s="5">
        <v>45988</v>
      </c>
      <c r="BI823" s="6"/>
      <c r="BJ823" s="6"/>
      <c r="BK823" s="6" t="str">
        <f t="shared" si="465"/>
        <v/>
      </c>
      <c r="BL823" s="6" t="str">
        <f>IF(OR(BI823="",BJ823=""),"",SUMIFS('تحميل المصنعيات'!$N:$N,'تحميل المصنعيات'!$F:$F,BJ$2,'تحميل المصنعيات'!$D:$D,BH823))</f>
        <v/>
      </c>
      <c r="BM823" s="55" t="str">
        <f t="shared" si="450"/>
        <v/>
      </c>
      <c r="BN823" s="55" t="str">
        <f t="shared" si="451"/>
        <v/>
      </c>
      <c r="BO823" s="129" t="str">
        <f t="shared" si="475"/>
        <v/>
      </c>
      <c r="BQ823" s="4" t="s">
        <v>13</v>
      </c>
      <c r="BR823" s="5">
        <v>45988</v>
      </c>
      <c r="BS823" s="6"/>
      <c r="BT823" s="6"/>
      <c r="BU823" s="6" t="str">
        <f t="shared" si="466"/>
        <v/>
      </c>
      <c r="BV823" s="6" t="str">
        <f>IF(OR(BS823="",BT823=""),"",SUMIFS('تحميل المصنعيات'!$N:$N,'تحميل المصنعيات'!$F:$F,BT$2,'تحميل المصنعيات'!$D:$D,BR823))</f>
        <v/>
      </c>
      <c r="BW823" s="55" t="str">
        <f t="shared" si="452"/>
        <v/>
      </c>
      <c r="BX823" s="55" t="str">
        <f t="shared" si="467"/>
        <v/>
      </c>
      <c r="BY823" s="129" t="str">
        <f t="shared" si="476"/>
        <v/>
      </c>
      <c r="CA823" s="4" t="s">
        <v>13</v>
      </c>
      <c r="CB823" s="5">
        <v>45988</v>
      </c>
      <c r="CC823" s="6"/>
      <c r="CD823" s="6"/>
      <c r="CE823" s="6" t="str">
        <f t="shared" si="468"/>
        <v/>
      </c>
      <c r="CF823" s="6" t="str">
        <f>IF(OR(CC823="",CD823=""),"",SUMIFS('تحميل المصنعيات'!$N:$N,'تحميل المصنعيات'!$F:$F,CD$2,'تحميل المصنعيات'!$D:$D,CB823))</f>
        <v/>
      </c>
      <c r="CG823" s="55" t="str">
        <f t="shared" si="453"/>
        <v/>
      </c>
      <c r="CH823" s="55" t="str">
        <f t="shared" si="454"/>
        <v/>
      </c>
      <c r="CI823" s="129" t="str">
        <f t="shared" si="477"/>
        <v/>
      </c>
      <c r="CK823" s="4" t="s">
        <v>13</v>
      </c>
      <c r="CL823" s="5">
        <v>45988</v>
      </c>
      <c r="CM823" s="6"/>
      <c r="CN823" s="6"/>
      <c r="CO823" s="6" t="str">
        <f t="shared" si="469"/>
        <v/>
      </c>
      <c r="CP823" s="6" t="str">
        <f>IF(OR(CM823="",CN823=""),"",SUMIFS('تحميل المصنعيات'!$N:$N,'تحميل المصنعيات'!$F:$F,CN$2,'تحميل المصنعيات'!$D:$D,CL823))</f>
        <v/>
      </c>
      <c r="CQ823" s="55" t="str">
        <f t="shared" si="455"/>
        <v/>
      </c>
      <c r="CR823" s="55" t="str">
        <f t="shared" si="456"/>
        <v/>
      </c>
      <c r="CS823" s="129" t="str">
        <f t="shared" si="478"/>
        <v/>
      </c>
    </row>
    <row r="824" spans="9:97" x14ac:dyDescent="0.25">
      <c r="I824" s="132" t="s">
        <v>30</v>
      </c>
      <c r="J824" s="133">
        <v>45989</v>
      </c>
      <c r="K824" s="134"/>
      <c r="L824" s="134"/>
      <c r="M824" s="134" t="str">
        <f t="shared" si="457"/>
        <v/>
      </c>
      <c r="N824" s="134" t="str">
        <f>IF(OR(K824="",L824=""),"",SUMIFS('تحميل المصنعيات'!$N:$N,'تحميل المصنعيات'!$F:$F,L$2,'تحميل المصنعيات'!$D:$D,J824))</f>
        <v/>
      </c>
      <c r="O824" s="135" t="str">
        <f t="shared" si="443"/>
        <v/>
      </c>
      <c r="P824" s="135" t="str">
        <f t="shared" si="470"/>
        <v/>
      </c>
      <c r="Q824" s="132" t="str">
        <f t="shared" si="458"/>
        <v/>
      </c>
      <c r="S824" s="132" t="s">
        <v>30</v>
      </c>
      <c r="T824" s="133">
        <v>45989</v>
      </c>
      <c r="U824" s="134"/>
      <c r="V824" s="134"/>
      <c r="W824" s="134" t="str">
        <f t="shared" si="459"/>
        <v/>
      </c>
      <c r="X824" s="134" t="str">
        <f>IF(OR(U824="",V824=""),"",SUMIFS('تحميل المصنعيات'!$N:$N,'تحميل المصنعيات'!$F:$F,V$2,'تحميل المصنعيات'!$D:$D,T824))</f>
        <v/>
      </c>
      <c r="Y824" s="135" t="str">
        <f t="shared" si="444"/>
        <v/>
      </c>
      <c r="Z824" s="135" t="str">
        <f t="shared" si="445"/>
        <v/>
      </c>
      <c r="AA824" s="132" t="str">
        <f t="shared" si="471"/>
        <v/>
      </c>
      <c r="AC824" s="132" t="s">
        <v>30</v>
      </c>
      <c r="AD824" s="133">
        <v>45989</v>
      </c>
      <c r="AE824" s="134"/>
      <c r="AF824" s="134"/>
      <c r="AG824" s="134" t="str">
        <f t="shared" si="460"/>
        <v/>
      </c>
      <c r="AH824" s="134" t="str">
        <f>IF(OR(AE824="",AF824=""),"",SUMIFS('تحميل المصنعيات'!$N:$N,'تحميل المصنعيات'!$F:$F,AF$2,'تحميل المصنعيات'!$D:$D,AD824))</f>
        <v/>
      </c>
      <c r="AI824" s="135" t="str">
        <f t="shared" si="446"/>
        <v/>
      </c>
      <c r="AJ824" s="135" t="str">
        <f t="shared" si="461"/>
        <v/>
      </c>
      <c r="AK824" s="132" t="str">
        <f t="shared" si="472"/>
        <v/>
      </c>
      <c r="AM824" s="132" t="s">
        <v>30</v>
      </c>
      <c r="AN824" s="133">
        <v>45989</v>
      </c>
      <c r="AO824" s="134"/>
      <c r="AP824" s="134"/>
      <c r="AQ824" s="134" t="str">
        <f t="shared" si="462"/>
        <v/>
      </c>
      <c r="AR824" s="134" t="str">
        <f>IF(OR(AO824="",AP824=""),"",SUMIFS('تحميل المصنعيات'!$N:$N,'تحميل المصنعيات'!$F:$F,AP$2,'تحميل المصنعيات'!$D:$D,AN824))</f>
        <v/>
      </c>
      <c r="AS824" s="135" t="str">
        <f t="shared" si="447"/>
        <v/>
      </c>
      <c r="AT824" s="135" t="str">
        <f t="shared" si="448"/>
        <v/>
      </c>
      <c r="AU824" s="132" t="str">
        <f t="shared" si="473"/>
        <v/>
      </c>
      <c r="AW824" s="132" t="s">
        <v>30</v>
      </c>
      <c r="AX824" s="133">
        <v>45989</v>
      </c>
      <c r="AY824" s="134"/>
      <c r="AZ824" s="134"/>
      <c r="BA824" s="134" t="str">
        <f t="shared" si="463"/>
        <v/>
      </c>
      <c r="BB824" s="134" t="str">
        <f>IF(OR(AY824="",AZ824=""),"",SUMIFS('تحميل المصنعيات'!$N:$N,'تحميل المصنعيات'!$F:$F,AZ$2,'تحميل المصنعيات'!$D:$D,AX824))</f>
        <v/>
      </c>
      <c r="BC824" s="135" t="str">
        <f t="shared" si="449"/>
        <v/>
      </c>
      <c r="BD824" s="135" t="str">
        <f t="shared" si="464"/>
        <v/>
      </c>
      <c r="BE824" s="132" t="str">
        <f t="shared" si="474"/>
        <v/>
      </c>
      <c r="BG824" s="132" t="s">
        <v>30</v>
      </c>
      <c r="BH824" s="133">
        <v>45989</v>
      </c>
      <c r="BI824" s="134"/>
      <c r="BJ824" s="134"/>
      <c r="BK824" s="134" t="str">
        <f t="shared" si="465"/>
        <v/>
      </c>
      <c r="BL824" s="134" t="str">
        <f>IF(OR(BI824="",BJ824=""),"",SUMIFS('تحميل المصنعيات'!$N:$N,'تحميل المصنعيات'!$F:$F,BJ$2,'تحميل المصنعيات'!$D:$D,BH824))</f>
        <v/>
      </c>
      <c r="BM824" s="135" t="str">
        <f t="shared" si="450"/>
        <v/>
      </c>
      <c r="BN824" s="135" t="str">
        <f t="shared" si="451"/>
        <v/>
      </c>
      <c r="BO824" s="132" t="str">
        <f t="shared" si="475"/>
        <v/>
      </c>
      <c r="BQ824" s="132" t="s">
        <v>30</v>
      </c>
      <c r="BR824" s="133">
        <v>45989</v>
      </c>
      <c r="BS824" s="134"/>
      <c r="BT824" s="134"/>
      <c r="BU824" s="134" t="str">
        <f t="shared" si="466"/>
        <v/>
      </c>
      <c r="BV824" s="134" t="str">
        <f>IF(OR(BS824="",BT824=""),"",SUMIFS('تحميل المصنعيات'!$N:$N,'تحميل المصنعيات'!$F:$F,BT$2,'تحميل المصنعيات'!$D:$D,BR824))</f>
        <v/>
      </c>
      <c r="BW824" s="135" t="str">
        <f t="shared" si="452"/>
        <v/>
      </c>
      <c r="BX824" s="135" t="str">
        <f t="shared" si="467"/>
        <v/>
      </c>
      <c r="BY824" s="132" t="str">
        <f t="shared" si="476"/>
        <v/>
      </c>
      <c r="CA824" s="132" t="s">
        <v>30</v>
      </c>
      <c r="CB824" s="133">
        <v>45989</v>
      </c>
      <c r="CC824" s="134"/>
      <c r="CD824" s="134"/>
      <c r="CE824" s="134" t="str">
        <f t="shared" si="468"/>
        <v/>
      </c>
      <c r="CF824" s="134" t="str">
        <f>IF(OR(CC824="",CD824=""),"",SUMIFS('تحميل المصنعيات'!$N:$N,'تحميل المصنعيات'!$F:$F,CD$2,'تحميل المصنعيات'!$D:$D,CB824))</f>
        <v/>
      </c>
      <c r="CG824" s="135" t="str">
        <f t="shared" si="453"/>
        <v/>
      </c>
      <c r="CH824" s="135" t="str">
        <f t="shared" si="454"/>
        <v/>
      </c>
      <c r="CI824" s="132" t="str">
        <f t="shared" si="477"/>
        <v/>
      </c>
      <c r="CK824" s="132" t="s">
        <v>30</v>
      </c>
      <c r="CL824" s="133">
        <v>45989</v>
      </c>
      <c r="CM824" s="134"/>
      <c r="CN824" s="134"/>
      <c r="CO824" s="134" t="str">
        <f t="shared" si="469"/>
        <v/>
      </c>
      <c r="CP824" s="134" t="str">
        <f>IF(OR(CM824="",CN824=""),"",SUMIFS('تحميل المصنعيات'!$N:$N,'تحميل المصنعيات'!$F:$F,CN$2,'تحميل المصنعيات'!$D:$D,CL824))</f>
        <v/>
      </c>
      <c r="CQ824" s="135" t="str">
        <f t="shared" si="455"/>
        <v/>
      </c>
      <c r="CR824" s="135" t="str">
        <f t="shared" si="456"/>
        <v/>
      </c>
      <c r="CS824" s="132" t="str">
        <f t="shared" si="478"/>
        <v/>
      </c>
    </row>
    <row r="825" spans="9:97" x14ac:dyDescent="0.25">
      <c r="I825" s="4" t="s">
        <v>8</v>
      </c>
      <c r="J825" s="5">
        <v>45990</v>
      </c>
      <c r="K825" s="6"/>
      <c r="L825" s="6"/>
      <c r="M825" s="6" t="str">
        <f t="shared" si="457"/>
        <v/>
      </c>
      <c r="N825" s="6" t="str">
        <f>IF(OR(K825="",L825=""),"",SUMIFS('تحميل المصنعيات'!$N:$N,'تحميل المصنعيات'!$F:$F,L$2,'تحميل المصنعيات'!$D:$D,J825))</f>
        <v/>
      </c>
      <c r="O825" s="55" t="str">
        <f t="shared" si="443"/>
        <v/>
      </c>
      <c r="P825" s="55" t="str">
        <f t="shared" si="470"/>
        <v/>
      </c>
      <c r="Q825" s="129" t="str">
        <f t="shared" si="458"/>
        <v/>
      </c>
      <c r="S825" s="4" t="s">
        <v>8</v>
      </c>
      <c r="T825" s="5">
        <v>45990</v>
      </c>
      <c r="U825" s="6"/>
      <c r="V825" s="6"/>
      <c r="W825" s="6" t="str">
        <f t="shared" si="459"/>
        <v/>
      </c>
      <c r="X825" s="6" t="str">
        <f>IF(OR(U825="",V825=""),"",SUMIFS('تحميل المصنعيات'!$N:$N,'تحميل المصنعيات'!$F:$F,V$2,'تحميل المصنعيات'!$D:$D,T825))</f>
        <v/>
      </c>
      <c r="Y825" s="55" t="str">
        <f t="shared" si="444"/>
        <v/>
      </c>
      <c r="Z825" s="55" t="str">
        <f t="shared" si="445"/>
        <v/>
      </c>
      <c r="AA825" s="129" t="str">
        <f t="shared" si="471"/>
        <v/>
      </c>
      <c r="AC825" s="4" t="s">
        <v>8</v>
      </c>
      <c r="AD825" s="5">
        <v>45990</v>
      </c>
      <c r="AE825" s="6"/>
      <c r="AF825" s="6"/>
      <c r="AG825" s="6" t="str">
        <f t="shared" si="460"/>
        <v/>
      </c>
      <c r="AH825" s="6" t="str">
        <f>IF(OR(AE825="",AF825=""),"",SUMIFS('تحميل المصنعيات'!$N:$N,'تحميل المصنعيات'!$F:$F,AF$2,'تحميل المصنعيات'!$D:$D,AD825))</f>
        <v/>
      </c>
      <c r="AI825" s="55" t="str">
        <f t="shared" si="446"/>
        <v/>
      </c>
      <c r="AJ825" s="55" t="str">
        <f t="shared" si="461"/>
        <v/>
      </c>
      <c r="AK825" s="129" t="str">
        <f t="shared" si="472"/>
        <v/>
      </c>
      <c r="AM825" s="4" t="s">
        <v>8</v>
      </c>
      <c r="AN825" s="5">
        <v>45990</v>
      </c>
      <c r="AO825" s="6"/>
      <c r="AP825" s="6"/>
      <c r="AQ825" s="6" t="str">
        <f t="shared" si="462"/>
        <v/>
      </c>
      <c r="AR825" s="6" t="str">
        <f>IF(OR(AO825="",AP825=""),"",SUMIFS('تحميل المصنعيات'!$N:$N,'تحميل المصنعيات'!$F:$F,AP$2,'تحميل المصنعيات'!$D:$D,AN825))</f>
        <v/>
      </c>
      <c r="AS825" s="55" t="str">
        <f t="shared" si="447"/>
        <v/>
      </c>
      <c r="AT825" s="55" t="str">
        <f t="shared" si="448"/>
        <v/>
      </c>
      <c r="AU825" s="129" t="str">
        <f t="shared" si="473"/>
        <v/>
      </c>
      <c r="AW825" s="4" t="s">
        <v>8</v>
      </c>
      <c r="AX825" s="5">
        <v>45990</v>
      </c>
      <c r="AY825" s="6"/>
      <c r="AZ825" s="6"/>
      <c r="BA825" s="6" t="str">
        <f t="shared" si="463"/>
        <v/>
      </c>
      <c r="BB825" s="6" t="str">
        <f>IF(OR(AY825="",AZ825=""),"",SUMIFS('تحميل المصنعيات'!$N:$N,'تحميل المصنعيات'!$F:$F,AZ$2,'تحميل المصنعيات'!$D:$D,AX825))</f>
        <v/>
      </c>
      <c r="BC825" s="55" t="str">
        <f t="shared" si="449"/>
        <v/>
      </c>
      <c r="BD825" s="55" t="str">
        <f t="shared" si="464"/>
        <v/>
      </c>
      <c r="BE825" s="129" t="str">
        <f t="shared" si="474"/>
        <v/>
      </c>
      <c r="BG825" s="4" t="s">
        <v>8</v>
      </c>
      <c r="BH825" s="5">
        <v>45990</v>
      </c>
      <c r="BI825" s="6"/>
      <c r="BJ825" s="6"/>
      <c r="BK825" s="6" t="str">
        <f t="shared" si="465"/>
        <v/>
      </c>
      <c r="BL825" s="6" t="str">
        <f>IF(OR(BI825="",BJ825=""),"",SUMIFS('تحميل المصنعيات'!$N:$N,'تحميل المصنعيات'!$F:$F,BJ$2,'تحميل المصنعيات'!$D:$D,BH825))</f>
        <v/>
      </c>
      <c r="BM825" s="55" t="str">
        <f t="shared" si="450"/>
        <v/>
      </c>
      <c r="BN825" s="55" t="str">
        <f t="shared" si="451"/>
        <v/>
      </c>
      <c r="BO825" s="129" t="str">
        <f t="shared" si="475"/>
        <v/>
      </c>
      <c r="BQ825" s="4" t="s">
        <v>8</v>
      </c>
      <c r="BR825" s="5">
        <v>45990</v>
      </c>
      <c r="BS825" s="6"/>
      <c r="BT825" s="6"/>
      <c r="BU825" s="6" t="str">
        <f t="shared" si="466"/>
        <v/>
      </c>
      <c r="BV825" s="6" t="str">
        <f>IF(OR(BS825="",BT825=""),"",SUMIFS('تحميل المصنعيات'!$N:$N,'تحميل المصنعيات'!$F:$F,BT$2,'تحميل المصنعيات'!$D:$D,BR825))</f>
        <v/>
      </c>
      <c r="BW825" s="55" t="str">
        <f t="shared" si="452"/>
        <v/>
      </c>
      <c r="BX825" s="55" t="str">
        <f t="shared" si="467"/>
        <v/>
      </c>
      <c r="BY825" s="129" t="str">
        <f t="shared" si="476"/>
        <v/>
      </c>
      <c r="CA825" s="4" t="s">
        <v>8</v>
      </c>
      <c r="CB825" s="5">
        <v>45990</v>
      </c>
      <c r="CC825" s="6"/>
      <c r="CD825" s="6"/>
      <c r="CE825" s="6" t="str">
        <f t="shared" si="468"/>
        <v/>
      </c>
      <c r="CF825" s="6" t="str">
        <f>IF(OR(CC825="",CD825=""),"",SUMIFS('تحميل المصنعيات'!$N:$N,'تحميل المصنعيات'!$F:$F,CD$2,'تحميل المصنعيات'!$D:$D,CB825))</f>
        <v/>
      </c>
      <c r="CG825" s="55" t="str">
        <f t="shared" si="453"/>
        <v/>
      </c>
      <c r="CH825" s="55" t="str">
        <f t="shared" si="454"/>
        <v/>
      </c>
      <c r="CI825" s="129" t="str">
        <f t="shared" si="477"/>
        <v/>
      </c>
      <c r="CK825" s="4" t="s">
        <v>8</v>
      </c>
      <c r="CL825" s="5">
        <v>45990</v>
      </c>
      <c r="CM825" s="6"/>
      <c r="CN825" s="6"/>
      <c r="CO825" s="6" t="str">
        <f t="shared" si="469"/>
        <v/>
      </c>
      <c r="CP825" s="6" t="str">
        <f>IF(OR(CM825="",CN825=""),"",SUMIFS('تحميل المصنعيات'!$N:$N,'تحميل المصنعيات'!$F:$F,CN$2,'تحميل المصنعيات'!$D:$D,CL825))</f>
        <v/>
      </c>
      <c r="CQ825" s="55" t="str">
        <f t="shared" si="455"/>
        <v/>
      </c>
      <c r="CR825" s="55" t="str">
        <f t="shared" si="456"/>
        <v/>
      </c>
      <c r="CS825" s="129" t="str">
        <f t="shared" si="478"/>
        <v/>
      </c>
    </row>
    <row r="826" spans="9:97" x14ac:dyDescent="0.25">
      <c r="I826" s="4" t="s">
        <v>9</v>
      </c>
      <c r="J826" s="5">
        <v>45991</v>
      </c>
      <c r="K826" s="6"/>
      <c r="L826" s="6"/>
      <c r="M826" s="6" t="str">
        <f t="shared" si="457"/>
        <v/>
      </c>
      <c r="N826" s="6" t="str">
        <f>IF(OR(K826="",L826=""),"",SUMIFS('تحميل المصنعيات'!$N:$N,'تحميل المصنعيات'!$F:$F,L$2,'تحميل المصنعيات'!$D:$D,J826))</f>
        <v/>
      </c>
      <c r="O826" s="55" t="str">
        <f t="shared" si="443"/>
        <v/>
      </c>
      <c r="P826" s="55" t="str">
        <f t="shared" si="470"/>
        <v/>
      </c>
      <c r="Q826" s="129" t="str">
        <f t="shared" si="458"/>
        <v/>
      </c>
      <c r="S826" s="4" t="s">
        <v>9</v>
      </c>
      <c r="T826" s="5">
        <v>45991</v>
      </c>
      <c r="U826" s="6"/>
      <c r="V826" s="6"/>
      <c r="W826" s="6" t="str">
        <f t="shared" si="459"/>
        <v/>
      </c>
      <c r="X826" s="6" t="str">
        <f>IF(OR(U826="",V826=""),"",SUMIFS('تحميل المصنعيات'!$N:$N,'تحميل المصنعيات'!$F:$F,V$2,'تحميل المصنعيات'!$D:$D,T826))</f>
        <v/>
      </c>
      <c r="Y826" s="55" t="str">
        <f t="shared" si="444"/>
        <v/>
      </c>
      <c r="Z826" s="55" t="str">
        <f t="shared" si="445"/>
        <v/>
      </c>
      <c r="AA826" s="129" t="str">
        <f t="shared" si="471"/>
        <v/>
      </c>
      <c r="AC826" s="4" t="s">
        <v>9</v>
      </c>
      <c r="AD826" s="5">
        <v>45991</v>
      </c>
      <c r="AE826" s="6"/>
      <c r="AF826" s="6"/>
      <c r="AG826" s="6" t="str">
        <f t="shared" si="460"/>
        <v/>
      </c>
      <c r="AH826" s="6" t="str">
        <f>IF(OR(AE826="",AF826=""),"",SUMIFS('تحميل المصنعيات'!$N:$N,'تحميل المصنعيات'!$F:$F,AF$2,'تحميل المصنعيات'!$D:$D,AD826))</f>
        <v/>
      </c>
      <c r="AI826" s="55" t="str">
        <f t="shared" si="446"/>
        <v/>
      </c>
      <c r="AJ826" s="55" t="str">
        <f t="shared" si="461"/>
        <v/>
      </c>
      <c r="AK826" s="129" t="str">
        <f t="shared" si="472"/>
        <v/>
      </c>
      <c r="AM826" s="4" t="s">
        <v>9</v>
      </c>
      <c r="AN826" s="5">
        <v>45991</v>
      </c>
      <c r="AO826" s="6"/>
      <c r="AP826" s="6"/>
      <c r="AQ826" s="6" t="str">
        <f t="shared" si="462"/>
        <v/>
      </c>
      <c r="AR826" s="6" t="str">
        <f>IF(OR(AO826="",AP826=""),"",SUMIFS('تحميل المصنعيات'!$N:$N,'تحميل المصنعيات'!$F:$F,AP$2,'تحميل المصنعيات'!$D:$D,AN826))</f>
        <v/>
      </c>
      <c r="AS826" s="55" t="str">
        <f t="shared" si="447"/>
        <v/>
      </c>
      <c r="AT826" s="55" t="str">
        <f t="shared" si="448"/>
        <v/>
      </c>
      <c r="AU826" s="129" t="str">
        <f t="shared" si="473"/>
        <v/>
      </c>
      <c r="AW826" s="4" t="s">
        <v>9</v>
      </c>
      <c r="AX826" s="5">
        <v>45991</v>
      </c>
      <c r="AY826" s="6"/>
      <c r="AZ826" s="6"/>
      <c r="BA826" s="6" t="str">
        <f t="shared" si="463"/>
        <v/>
      </c>
      <c r="BB826" s="6" t="str">
        <f>IF(OR(AY826="",AZ826=""),"",SUMIFS('تحميل المصنعيات'!$N:$N,'تحميل المصنعيات'!$F:$F,AZ$2,'تحميل المصنعيات'!$D:$D,AX826))</f>
        <v/>
      </c>
      <c r="BC826" s="55" t="str">
        <f t="shared" si="449"/>
        <v/>
      </c>
      <c r="BD826" s="55" t="str">
        <f t="shared" si="464"/>
        <v/>
      </c>
      <c r="BE826" s="129" t="str">
        <f t="shared" si="474"/>
        <v/>
      </c>
      <c r="BG826" s="4" t="s">
        <v>9</v>
      </c>
      <c r="BH826" s="5">
        <v>45991</v>
      </c>
      <c r="BI826" s="6"/>
      <c r="BJ826" s="6"/>
      <c r="BK826" s="6" t="str">
        <f t="shared" si="465"/>
        <v/>
      </c>
      <c r="BL826" s="6" t="str">
        <f>IF(OR(BI826="",BJ826=""),"",SUMIFS('تحميل المصنعيات'!$N:$N,'تحميل المصنعيات'!$F:$F,BJ$2,'تحميل المصنعيات'!$D:$D,BH826))</f>
        <v/>
      </c>
      <c r="BM826" s="55" t="str">
        <f t="shared" si="450"/>
        <v/>
      </c>
      <c r="BN826" s="55" t="str">
        <f t="shared" si="451"/>
        <v/>
      </c>
      <c r="BO826" s="129" t="str">
        <f t="shared" si="475"/>
        <v/>
      </c>
      <c r="BQ826" s="4" t="s">
        <v>9</v>
      </c>
      <c r="BR826" s="5">
        <v>45991</v>
      </c>
      <c r="BS826" s="6"/>
      <c r="BT826" s="6"/>
      <c r="BU826" s="6" t="str">
        <f t="shared" si="466"/>
        <v/>
      </c>
      <c r="BV826" s="6" t="str">
        <f>IF(OR(BS826="",BT826=""),"",SUMIFS('تحميل المصنعيات'!$N:$N,'تحميل المصنعيات'!$F:$F,BT$2,'تحميل المصنعيات'!$D:$D,BR826))</f>
        <v/>
      </c>
      <c r="BW826" s="55" t="str">
        <f t="shared" si="452"/>
        <v/>
      </c>
      <c r="BX826" s="55" t="str">
        <f t="shared" si="467"/>
        <v/>
      </c>
      <c r="BY826" s="129" t="str">
        <f t="shared" si="476"/>
        <v/>
      </c>
      <c r="CA826" s="4" t="s">
        <v>9</v>
      </c>
      <c r="CB826" s="5">
        <v>45991</v>
      </c>
      <c r="CC826" s="6"/>
      <c r="CD826" s="6"/>
      <c r="CE826" s="6" t="str">
        <f t="shared" si="468"/>
        <v/>
      </c>
      <c r="CF826" s="6" t="str">
        <f>IF(OR(CC826="",CD826=""),"",SUMIFS('تحميل المصنعيات'!$N:$N,'تحميل المصنعيات'!$F:$F,CD$2,'تحميل المصنعيات'!$D:$D,CB826))</f>
        <v/>
      </c>
      <c r="CG826" s="55" t="str">
        <f t="shared" si="453"/>
        <v/>
      </c>
      <c r="CH826" s="55" t="str">
        <f t="shared" si="454"/>
        <v/>
      </c>
      <c r="CI826" s="129" t="str">
        <f t="shared" si="477"/>
        <v/>
      </c>
      <c r="CK826" s="4" t="s">
        <v>9</v>
      </c>
      <c r="CL826" s="5">
        <v>45991</v>
      </c>
      <c r="CM826" s="6"/>
      <c r="CN826" s="6"/>
      <c r="CO826" s="6" t="str">
        <f t="shared" si="469"/>
        <v/>
      </c>
      <c r="CP826" s="6" t="str">
        <f>IF(OR(CM826="",CN826=""),"",SUMIFS('تحميل المصنعيات'!$N:$N,'تحميل المصنعيات'!$F:$F,CN$2,'تحميل المصنعيات'!$D:$D,CL826))</f>
        <v/>
      </c>
      <c r="CQ826" s="55" t="str">
        <f t="shared" si="455"/>
        <v/>
      </c>
      <c r="CR826" s="55" t="str">
        <f t="shared" si="456"/>
        <v/>
      </c>
      <c r="CS826" s="129" t="str">
        <f t="shared" si="478"/>
        <v/>
      </c>
    </row>
    <row r="827" spans="9:97" x14ac:dyDescent="0.25">
      <c r="I827" s="4" t="s">
        <v>10</v>
      </c>
      <c r="J827" s="5">
        <v>45992</v>
      </c>
      <c r="K827" s="6"/>
      <c r="L827" s="6"/>
      <c r="M827" s="6" t="str">
        <f t="shared" si="457"/>
        <v/>
      </c>
      <c r="N827" s="6" t="str">
        <f>IF(OR(K827="",L827=""),"",SUMIFS('تحميل المصنعيات'!$N:$N,'تحميل المصنعيات'!$F:$F,L$2,'تحميل المصنعيات'!$D:$D,J827))</f>
        <v/>
      </c>
      <c r="O827" s="55" t="str">
        <f t="shared" si="443"/>
        <v/>
      </c>
      <c r="P827" s="55" t="str">
        <f t="shared" si="470"/>
        <v/>
      </c>
      <c r="Q827" s="129" t="str">
        <f t="shared" si="458"/>
        <v/>
      </c>
      <c r="S827" s="4" t="s">
        <v>10</v>
      </c>
      <c r="T827" s="5">
        <v>45992</v>
      </c>
      <c r="U827" s="6"/>
      <c r="V827" s="6"/>
      <c r="W827" s="6" t="str">
        <f t="shared" si="459"/>
        <v/>
      </c>
      <c r="X827" s="6" t="str">
        <f>IF(OR(U827="",V827=""),"",SUMIFS('تحميل المصنعيات'!$N:$N,'تحميل المصنعيات'!$F:$F,V$2,'تحميل المصنعيات'!$D:$D,T827))</f>
        <v/>
      </c>
      <c r="Y827" s="55" t="str">
        <f t="shared" si="444"/>
        <v/>
      </c>
      <c r="Z827" s="55" t="str">
        <f t="shared" si="445"/>
        <v/>
      </c>
      <c r="AA827" s="129" t="str">
        <f t="shared" si="471"/>
        <v/>
      </c>
      <c r="AC827" s="4" t="s">
        <v>10</v>
      </c>
      <c r="AD827" s="5">
        <v>45992</v>
      </c>
      <c r="AE827" s="6"/>
      <c r="AF827" s="6"/>
      <c r="AG827" s="6" t="str">
        <f t="shared" si="460"/>
        <v/>
      </c>
      <c r="AH827" s="6" t="str">
        <f>IF(OR(AE827="",AF827=""),"",SUMIFS('تحميل المصنعيات'!$N:$N,'تحميل المصنعيات'!$F:$F,AF$2,'تحميل المصنعيات'!$D:$D,AD827))</f>
        <v/>
      </c>
      <c r="AI827" s="55" t="str">
        <f t="shared" si="446"/>
        <v/>
      </c>
      <c r="AJ827" s="55" t="str">
        <f t="shared" si="461"/>
        <v/>
      </c>
      <c r="AK827" s="129" t="str">
        <f t="shared" si="472"/>
        <v/>
      </c>
      <c r="AM827" s="4" t="s">
        <v>10</v>
      </c>
      <c r="AN827" s="5">
        <v>45992</v>
      </c>
      <c r="AO827" s="6"/>
      <c r="AP827" s="6"/>
      <c r="AQ827" s="6" t="str">
        <f t="shared" si="462"/>
        <v/>
      </c>
      <c r="AR827" s="6" t="str">
        <f>IF(OR(AO827="",AP827=""),"",SUMIFS('تحميل المصنعيات'!$N:$N,'تحميل المصنعيات'!$F:$F,AP$2,'تحميل المصنعيات'!$D:$D,AN827))</f>
        <v/>
      </c>
      <c r="AS827" s="55" t="str">
        <f t="shared" si="447"/>
        <v/>
      </c>
      <c r="AT827" s="55" t="str">
        <f t="shared" si="448"/>
        <v/>
      </c>
      <c r="AU827" s="129" t="str">
        <f t="shared" si="473"/>
        <v/>
      </c>
      <c r="AW827" s="4" t="s">
        <v>10</v>
      </c>
      <c r="AX827" s="5">
        <v>45992</v>
      </c>
      <c r="AY827" s="6"/>
      <c r="AZ827" s="6"/>
      <c r="BA827" s="6" t="str">
        <f t="shared" si="463"/>
        <v/>
      </c>
      <c r="BB827" s="6" t="str">
        <f>IF(OR(AY827="",AZ827=""),"",SUMIFS('تحميل المصنعيات'!$N:$N,'تحميل المصنعيات'!$F:$F,AZ$2,'تحميل المصنعيات'!$D:$D,AX827))</f>
        <v/>
      </c>
      <c r="BC827" s="55" t="str">
        <f t="shared" si="449"/>
        <v/>
      </c>
      <c r="BD827" s="55" t="str">
        <f t="shared" si="464"/>
        <v/>
      </c>
      <c r="BE827" s="129" t="str">
        <f t="shared" si="474"/>
        <v/>
      </c>
      <c r="BG827" s="4" t="s">
        <v>10</v>
      </c>
      <c r="BH827" s="5">
        <v>45992</v>
      </c>
      <c r="BI827" s="6"/>
      <c r="BJ827" s="6"/>
      <c r="BK827" s="6" t="str">
        <f t="shared" si="465"/>
        <v/>
      </c>
      <c r="BL827" s="6" t="str">
        <f>IF(OR(BI827="",BJ827=""),"",SUMIFS('تحميل المصنعيات'!$N:$N,'تحميل المصنعيات'!$F:$F,BJ$2,'تحميل المصنعيات'!$D:$D,BH827))</f>
        <v/>
      </c>
      <c r="BM827" s="55" t="str">
        <f t="shared" si="450"/>
        <v/>
      </c>
      <c r="BN827" s="55" t="str">
        <f t="shared" si="451"/>
        <v/>
      </c>
      <c r="BO827" s="129" t="str">
        <f t="shared" si="475"/>
        <v/>
      </c>
      <c r="BQ827" s="4" t="s">
        <v>10</v>
      </c>
      <c r="BR827" s="5">
        <v>45992</v>
      </c>
      <c r="BS827" s="6"/>
      <c r="BT827" s="6"/>
      <c r="BU827" s="6" t="str">
        <f t="shared" si="466"/>
        <v/>
      </c>
      <c r="BV827" s="6" t="str">
        <f>IF(OR(BS827="",BT827=""),"",SUMIFS('تحميل المصنعيات'!$N:$N,'تحميل المصنعيات'!$F:$F,BT$2,'تحميل المصنعيات'!$D:$D,BR827))</f>
        <v/>
      </c>
      <c r="BW827" s="55" t="str">
        <f t="shared" si="452"/>
        <v/>
      </c>
      <c r="BX827" s="55" t="str">
        <f t="shared" si="467"/>
        <v/>
      </c>
      <c r="BY827" s="129" t="str">
        <f t="shared" si="476"/>
        <v/>
      </c>
      <c r="CA827" s="4" t="s">
        <v>10</v>
      </c>
      <c r="CB827" s="5">
        <v>45992</v>
      </c>
      <c r="CC827" s="6"/>
      <c r="CD827" s="6"/>
      <c r="CE827" s="6" t="str">
        <f t="shared" si="468"/>
        <v/>
      </c>
      <c r="CF827" s="6" t="str">
        <f>IF(OR(CC827="",CD827=""),"",SUMIFS('تحميل المصنعيات'!$N:$N,'تحميل المصنعيات'!$F:$F,CD$2,'تحميل المصنعيات'!$D:$D,CB827))</f>
        <v/>
      </c>
      <c r="CG827" s="55" t="str">
        <f t="shared" si="453"/>
        <v/>
      </c>
      <c r="CH827" s="55" t="str">
        <f t="shared" si="454"/>
        <v/>
      </c>
      <c r="CI827" s="129" t="str">
        <f t="shared" si="477"/>
        <v/>
      </c>
      <c r="CK827" s="4" t="s">
        <v>10</v>
      </c>
      <c r="CL827" s="5">
        <v>45992</v>
      </c>
      <c r="CM827" s="6"/>
      <c r="CN827" s="6"/>
      <c r="CO827" s="6" t="str">
        <f t="shared" si="469"/>
        <v/>
      </c>
      <c r="CP827" s="6" t="str">
        <f>IF(OR(CM827="",CN827=""),"",SUMIFS('تحميل المصنعيات'!$N:$N,'تحميل المصنعيات'!$F:$F,CN$2,'تحميل المصنعيات'!$D:$D,CL827))</f>
        <v/>
      </c>
      <c r="CQ827" s="55" t="str">
        <f t="shared" si="455"/>
        <v/>
      </c>
      <c r="CR827" s="55" t="str">
        <f t="shared" si="456"/>
        <v/>
      </c>
      <c r="CS827" s="129" t="str">
        <f t="shared" si="478"/>
        <v/>
      </c>
    </row>
    <row r="828" spans="9:97" x14ac:dyDescent="0.25">
      <c r="I828" s="4" t="s">
        <v>11</v>
      </c>
      <c r="J828" s="5">
        <v>45993</v>
      </c>
      <c r="K828" s="6"/>
      <c r="L828" s="6"/>
      <c r="M828" s="6" t="str">
        <f t="shared" si="457"/>
        <v/>
      </c>
      <c r="N828" s="6" t="str">
        <f>IF(OR(K828="",L828=""),"",SUMIFS('تحميل المصنعيات'!$N:$N,'تحميل المصنعيات'!$F:$F,L$2,'تحميل المصنعيات'!$D:$D,J828))</f>
        <v/>
      </c>
      <c r="O828" s="55" t="str">
        <f t="shared" si="443"/>
        <v/>
      </c>
      <c r="P828" s="55" t="str">
        <f t="shared" si="470"/>
        <v/>
      </c>
      <c r="Q828" s="129" t="str">
        <f t="shared" si="458"/>
        <v/>
      </c>
      <c r="S828" s="4" t="s">
        <v>11</v>
      </c>
      <c r="T828" s="5">
        <v>45993</v>
      </c>
      <c r="U828" s="6"/>
      <c r="V828" s="6"/>
      <c r="W828" s="6" t="str">
        <f t="shared" si="459"/>
        <v/>
      </c>
      <c r="X828" s="6" t="str">
        <f>IF(OR(U828="",V828=""),"",SUMIFS('تحميل المصنعيات'!$N:$N,'تحميل المصنعيات'!$F:$F,V$2,'تحميل المصنعيات'!$D:$D,T828))</f>
        <v/>
      </c>
      <c r="Y828" s="55" t="str">
        <f t="shared" si="444"/>
        <v/>
      </c>
      <c r="Z828" s="55" t="str">
        <f t="shared" si="445"/>
        <v/>
      </c>
      <c r="AA828" s="129" t="str">
        <f t="shared" si="471"/>
        <v/>
      </c>
      <c r="AC828" s="4" t="s">
        <v>11</v>
      </c>
      <c r="AD828" s="5">
        <v>45993</v>
      </c>
      <c r="AE828" s="6"/>
      <c r="AF828" s="6"/>
      <c r="AG828" s="6" t="str">
        <f t="shared" si="460"/>
        <v/>
      </c>
      <c r="AH828" s="6" t="str">
        <f>IF(OR(AE828="",AF828=""),"",SUMIFS('تحميل المصنعيات'!$N:$N,'تحميل المصنعيات'!$F:$F,AF$2,'تحميل المصنعيات'!$D:$D,AD828))</f>
        <v/>
      </c>
      <c r="AI828" s="55" t="str">
        <f t="shared" si="446"/>
        <v/>
      </c>
      <c r="AJ828" s="55" t="str">
        <f t="shared" si="461"/>
        <v/>
      </c>
      <c r="AK828" s="129" t="str">
        <f t="shared" si="472"/>
        <v/>
      </c>
      <c r="AM828" s="4" t="s">
        <v>11</v>
      </c>
      <c r="AN828" s="5">
        <v>45993</v>
      </c>
      <c r="AO828" s="6"/>
      <c r="AP828" s="6"/>
      <c r="AQ828" s="6" t="str">
        <f t="shared" si="462"/>
        <v/>
      </c>
      <c r="AR828" s="6" t="str">
        <f>IF(OR(AO828="",AP828=""),"",SUMIFS('تحميل المصنعيات'!$N:$N,'تحميل المصنعيات'!$F:$F,AP$2,'تحميل المصنعيات'!$D:$D,AN828))</f>
        <v/>
      </c>
      <c r="AS828" s="55" t="str">
        <f t="shared" si="447"/>
        <v/>
      </c>
      <c r="AT828" s="55" t="str">
        <f t="shared" si="448"/>
        <v/>
      </c>
      <c r="AU828" s="129" t="str">
        <f t="shared" si="473"/>
        <v/>
      </c>
      <c r="AW828" s="4" t="s">
        <v>11</v>
      </c>
      <c r="AX828" s="5">
        <v>45993</v>
      </c>
      <c r="AY828" s="6"/>
      <c r="AZ828" s="6"/>
      <c r="BA828" s="6" t="str">
        <f t="shared" si="463"/>
        <v/>
      </c>
      <c r="BB828" s="6" t="str">
        <f>IF(OR(AY828="",AZ828=""),"",SUMIFS('تحميل المصنعيات'!$N:$N,'تحميل المصنعيات'!$F:$F,AZ$2,'تحميل المصنعيات'!$D:$D,AX828))</f>
        <v/>
      </c>
      <c r="BC828" s="55" t="str">
        <f t="shared" si="449"/>
        <v/>
      </c>
      <c r="BD828" s="55" t="str">
        <f t="shared" si="464"/>
        <v/>
      </c>
      <c r="BE828" s="129" t="str">
        <f t="shared" si="474"/>
        <v/>
      </c>
      <c r="BG828" s="4" t="s">
        <v>11</v>
      </c>
      <c r="BH828" s="5">
        <v>45993</v>
      </c>
      <c r="BI828" s="6"/>
      <c r="BJ828" s="6"/>
      <c r="BK828" s="6" t="str">
        <f t="shared" si="465"/>
        <v/>
      </c>
      <c r="BL828" s="6" t="str">
        <f>IF(OR(BI828="",BJ828=""),"",SUMIFS('تحميل المصنعيات'!$N:$N,'تحميل المصنعيات'!$F:$F,BJ$2,'تحميل المصنعيات'!$D:$D,BH828))</f>
        <v/>
      </c>
      <c r="BM828" s="55" t="str">
        <f t="shared" si="450"/>
        <v/>
      </c>
      <c r="BN828" s="55" t="str">
        <f t="shared" si="451"/>
        <v/>
      </c>
      <c r="BO828" s="129" t="str">
        <f t="shared" si="475"/>
        <v/>
      </c>
      <c r="BQ828" s="4" t="s">
        <v>11</v>
      </c>
      <c r="BR828" s="5">
        <v>45993</v>
      </c>
      <c r="BS828" s="6"/>
      <c r="BT828" s="6"/>
      <c r="BU828" s="6" t="str">
        <f t="shared" si="466"/>
        <v/>
      </c>
      <c r="BV828" s="6" t="str">
        <f>IF(OR(BS828="",BT828=""),"",SUMIFS('تحميل المصنعيات'!$N:$N,'تحميل المصنعيات'!$F:$F,BT$2,'تحميل المصنعيات'!$D:$D,BR828))</f>
        <v/>
      </c>
      <c r="BW828" s="55" t="str">
        <f t="shared" si="452"/>
        <v/>
      </c>
      <c r="BX828" s="55" t="str">
        <f t="shared" si="467"/>
        <v/>
      </c>
      <c r="BY828" s="129" t="str">
        <f t="shared" si="476"/>
        <v/>
      </c>
      <c r="CA828" s="4" t="s">
        <v>11</v>
      </c>
      <c r="CB828" s="5">
        <v>45993</v>
      </c>
      <c r="CC828" s="6"/>
      <c r="CD828" s="6"/>
      <c r="CE828" s="6" t="str">
        <f t="shared" si="468"/>
        <v/>
      </c>
      <c r="CF828" s="6" t="str">
        <f>IF(OR(CC828="",CD828=""),"",SUMIFS('تحميل المصنعيات'!$N:$N,'تحميل المصنعيات'!$F:$F,CD$2,'تحميل المصنعيات'!$D:$D,CB828))</f>
        <v/>
      </c>
      <c r="CG828" s="55" t="str">
        <f t="shared" si="453"/>
        <v/>
      </c>
      <c r="CH828" s="55" t="str">
        <f t="shared" si="454"/>
        <v/>
      </c>
      <c r="CI828" s="129" t="str">
        <f t="shared" si="477"/>
        <v/>
      </c>
      <c r="CK828" s="4" t="s">
        <v>11</v>
      </c>
      <c r="CL828" s="5">
        <v>45993</v>
      </c>
      <c r="CM828" s="6"/>
      <c r="CN828" s="6"/>
      <c r="CO828" s="6" t="str">
        <f t="shared" si="469"/>
        <v/>
      </c>
      <c r="CP828" s="6" t="str">
        <f>IF(OR(CM828="",CN828=""),"",SUMIFS('تحميل المصنعيات'!$N:$N,'تحميل المصنعيات'!$F:$F,CN$2,'تحميل المصنعيات'!$D:$D,CL828))</f>
        <v/>
      </c>
      <c r="CQ828" s="55" t="str">
        <f t="shared" si="455"/>
        <v/>
      </c>
      <c r="CR828" s="55" t="str">
        <f t="shared" si="456"/>
        <v/>
      </c>
      <c r="CS828" s="129" t="str">
        <f t="shared" si="478"/>
        <v/>
      </c>
    </row>
    <row r="829" spans="9:97" x14ac:dyDescent="0.25">
      <c r="I829" s="4" t="s">
        <v>12</v>
      </c>
      <c r="J829" s="5">
        <v>45994</v>
      </c>
      <c r="K829" s="6"/>
      <c r="L829" s="6"/>
      <c r="M829" s="6" t="str">
        <f t="shared" si="457"/>
        <v/>
      </c>
      <c r="N829" s="6" t="str">
        <f>IF(OR(K829="",L829=""),"",SUMIFS('تحميل المصنعيات'!$N:$N,'تحميل المصنعيات'!$F:$F,L$2,'تحميل المصنعيات'!$D:$D,J829))</f>
        <v/>
      </c>
      <c r="O829" s="55" t="str">
        <f t="shared" si="443"/>
        <v/>
      </c>
      <c r="P829" s="55" t="str">
        <f t="shared" si="470"/>
        <v/>
      </c>
      <c r="Q829" s="129" t="str">
        <f t="shared" si="458"/>
        <v/>
      </c>
      <c r="S829" s="4" t="s">
        <v>12</v>
      </c>
      <c r="T829" s="5">
        <v>45994</v>
      </c>
      <c r="U829" s="6"/>
      <c r="V829" s="6"/>
      <c r="W829" s="6" t="str">
        <f t="shared" si="459"/>
        <v/>
      </c>
      <c r="X829" s="6" t="str">
        <f>IF(OR(U829="",V829=""),"",SUMIFS('تحميل المصنعيات'!$N:$N,'تحميل المصنعيات'!$F:$F,V$2,'تحميل المصنعيات'!$D:$D,T829))</f>
        <v/>
      </c>
      <c r="Y829" s="55" t="str">
        <f t="shared" si="444"/>
        <v/>
      </c>
      <c r="Z829" s="55" t="str">
        <f t="shared" si="445"/>
        <v/>
      </c>
      <c r="AA829" s="129" t="str">
        <f t="shared" si="471"/>
        <v/>
      </c>
      <c r="AC829" s="4" t="s">
        <v>12</v>
      </c>
      <c r="AD829" s="5">
        <v>45994</v>
      </c>
      <c r="AE829" s="6"/>
      <c r="AF829" s="6"/>
      <c r="AG829" s="6" t="str">
        <f t="shared" si="460"/>
        <v/>
      </c>
      <c r="AH829" s="6" t="str">
        <f>IF(OR(AE829="",AF829=""),"",SUMIFS('تحميل المصنعيات'!$N:$N,'تحميل المصنعيات'!$F:$F,AF$2,'تحميل المصنعيات'!$D:$D,AD829))</f>
        <v/>
      </c>
      <c r="AI829" s="55" t="str">
        <f t="shared" si="446"/>
        <v/>
      </c>
      <c r="AJ829" s="55" t="str">
        <f t="shared" si="461"/>
        <v/>
      </c>
      <c r="AK829" s="129" t="str">
        <f t="shared" si="472"/>
        <v/>
      </c>
      <c r="AM829" s="4" t="s">
        <v>12</v>
      </c>
      <c r="AN829" s="5">
        <v>45994</v>
      </c>
      <c r="AO829" s="6"/>
      <c r="AP829" s="6"/>
      <c r="AQ829" s="6" t="str">
        <f t="shared" si="462"/>
        <v/>
      </c>
      <c r="AR829" s="6" t="str">
        <f>IF(OR(AO829="",AP829=""),"",SUMIFS('تحميل المصنعيات'!$N:$N,'تحميل المصنعيات'!$F:$F,AP$2,'تحميل المصنعيات'!$D:$D,AN829))</f>
        <v/>
      </c>
      <c r="AS829" s="55" t="str">
        <f t="shared" si="447"/>
        <v/>
      </c>
      <c r="AT829" s="55" t="str">
        <f t="shared" si="448"/>
        <v/>
      </c>
      <c r="AU829" s="129" t="str">
        <f t="shared" si="473"/>
        <v/>
      </c>
      <c r="AW829" s="4" t="s">
        <v>12</v>
      </c>
      <c r="AX829" s="5">
        <v>45994</v>
      </c>
      <c r="AY829" s="6"/>
      <c r="AZ829" s="6"/>
      <c r="BA829" s="6" t="str">
        <f t="shared" si="463"/>
        <v/>
      </c>
      <c r="BB829" s="6" t="str">
        <f>IF(OR(AY829="",AZ829=""),"",SUMIFS('تحميل المصنعيات'!$N:$N,'تحميل المصنعيات'!$F:$F,AZ$2,'تحميل المصنعيات'!$D:$D,AX829))</f>
        <v/>
      </c>
      <c r="BC829" s="55" t="str">
        <f t="shared" si="449"/>
        <v/>
      </c>
      <c r="BD829" s="55" t="str">
        <f t="shared" si="464"/>
        <v/>
      </c>
      <c r="BE829" s="129" t="str">
        <f t="shared" si="474"/>
        <v/>
      </c>
      <c r="BG829" s="4" t="s">
        <v>12</v>
      </c>
      <c r="BH829" s="5">
        <v>45994</v>
      </c>
      <c r="BI829" s="6"/>
      <c r="BJ829" s="6"/>
      <c r="BK829" s="6" t="str">
        <f t="shared" si="465"/>
        <v/>
      </c>
      <c r="BL829" s="6" t="str">
        <f>IF(OR(BI829="",BJ829=""),"",SUMIFS('تحميل المصنعيات'!$N:$N,'تحميل المصنعيات'!$F:$F,BJ$2,'تحميل المصنعيات'!$D:$D,BH829))</f>
        <v/>
      </c>
      <c r="BM829" s="55" t="str">
        <f t="shared" si="450"/>
        <v/>
      </c>
      <c r="BN829" s="55" t="str">
        <f t="shared" si="451"/>
        <v/>
      </c>
      <c r="BO829" s="129" t="str">
        <f t="shared" si="475"/>
        <v/>
      </c>
      <c r="BQ829" s="4" t="s">
        <v>12</v>
      </c>
      <c r="BR829" s="5">
        <v>45994</v>
      </c>
      <c r="BS829" s="6"/>
      <c r="BT829" s="6"/>
      <c r="BU829" s="6" t="str">
        <f t="shared" si="466"/>
        <v/>
      </c>
      <c r="BV829" s="6" t="str">
        <f>IF(OR(BS829="",BT829=""),"",SUMIFS('تحميل المصنعيات'!$N:$N,'تحميل المصنعيات'!$F:$F,BT$2,'تحميل المصنعيات'!$D:$D,BR829))</f>
        <v/>
      </c>
      <c r="BW829" s="55" t="str">
        <f t="shared" si="452"/>
        <v/>
      </c>
      <c r="BX829" s="55" t="str">
        <f t="shared" si="467"/>
        <v/>
      </c>
      <c r="BY829" s="129" t="str">
        <f t="shared" si="476"/>
        <v/>
      </c>
      <c r="CA829" s="4" t="s">
        <v>12</v>
      </c>
      <c r="CB829" s="5">
        <v>45994</v>
      </c>
      <c r="CC829" s="6"/>
      <c r="CD829" s="6"/>
      <c r="CE829" s="6" t="str">
        <f t="shared" si="468"/>
        <v/>
      </c>
      <c r="CF829" s="6" t="str">
        <f>IF(OR(CC829="",CD829=""),"",SUMIFS('تحميل المصنعيات'!$N:$N,'تحميل المصنعيات'!$F:$F,CD$2,'تحميل المصنعيات'!$D:$D,CB829))</f>
        <v/>
      </c>
      <c r="CG829" s="55" t="str">
        <f t="shared" si="453"/>
        <v/>
      </c>
      <c r="CH829" s="55" t="str">
        <f t="shared" si="454"/>
        <v/>
      </c>
      <c r="CI829" s="129" t="str">
        <f t="shared" si="477"/>
        <v/>
      </c>
      <c r="CK829" s="4" t="s">
        <v>12</v>
      </c>
      <c r="CL829" s="5">
        <v>45994</v>
      </c>
      <c r="CM829" s="6"/>
      <c r="CN829" s="6"/>
      <c r="CO829" s="6" t="str">
        <f t="shared" si="469"/>
        <v/>
      </c>
      <c r="CP829" s="6" t="str">
        <f>IF(OR(CM829="",CN829=""),"",SUMIFS('تحميل المصنعيات'!$N:$N,'تحميل المصنعيات'!$F:$F,CN$2,'تحميل المصنعيات'!$D:$D,CL829))</f>
        <v/>
      </c>
      <c r="CQ829" s="55" t="str">
        <f t="shared" si="455"/>
        <v/>
      </c>
      <c r="CR829" s="55" t="str">
        <f t="shared" si="456"/>
        <v/>
      </c>
      <c r="CS829" s="129" t="str">
        <f t="shared" si="478"/>
        <v/>
      </c>
    </row>
    <row r="830" spans="9:97" x14ac:dyDescent="0.25">
      <c r="I830" s="4" t="s">
        <v>13</v>
      </c>
      <c r="J830" s="5">
        <v>45995</v>
      </c>
      <c r="K830" s="6"/>
      <c r="L830" s="6"/>
      <c r="M830" s="6" t="str">
        <f t="shared" si="457"/>
        <v/>
      </c>
      <c r="N830" s="6" t="str">
        <f>IF(OR(K830="",L830=""),"",SUMIFS('تحميل المصنعيات'!$N:$N,'تحميل المصنعيات'!$F:$F,L$2,'تحميل المصنعيات'!$D:$D,J830))</f>
        <v/>
      </c>
      <c r="O830" s="55" t="str">
        <f t="shared" si="443"/>
        <v/>
      </c>
      <c r="P830" s="55" t="str">
        <f t="shared" si="470"/>
        <v/>
      </c>
      <c r="Q830" s="129" t="str">
        <f t="shared" si="458"/>
        <v/>
      </c>
      <c r="S830" s="4" t="s">
        <v>13</v>
      </c>
      <c r="T830" s="5">
        <v>45995</v>
      </c>
      <c r="U830" s="6"/>
      <c r="V830" s="6"/>
      <c r="W830" s="6" t="str">
        <f t="shared" si="459"/>
        <v/>
      </c>
      <c r="X830" s="6" t="str">
        <f>IF(OR(U830="",V830=""),"",SUMIFS('تحميل المصنعيات'!$N:$N,'تحميل المصنعيات'!$F:$F,V$2,'تحميل المصنعيات'!$D:$D,T830))</f>
        <v/>
      </c>
      <c r="Y830" s="55" t="str">
        <f t="shared" si="444"/>
        <v/>
      </c>
      <c r="Z830" s="55" t="str">
        <f t="shared" si="445"/>
        <v/>
      </c>
      <c r="AA830" s="129" t="str">
        <f t="shared" si="471"/>
        <v/>
      </c>
      <c r="AC830" s="4" t="s">
        <v>13</v>
      </c>
      <c r="AD830" s="5">
        <v>45995</v>
      </c>
      <c r="AE830" s="6"/>
      <c r="AF830" s="6"/>
      <c r="AG830" s="6" t="str">
        <f t="shared" si="460"/>
        <v/>
      </c>
      <c r="AH830" s="6" t="str">
        <f>IF(OR(AE830="",AF830=""),"",SUMIFS('تحميل المصنعيات'!$N:$N,'تحميل المصنعيات'!$F:$F,AF$2,'تحميل المصنعيات'!$D:$D,AD830))</f>
        <v/>
      </c>
      <c r="AI830" s="55" t="str">
        <f t="shared" si="446"/>
        <v/>
      </c>
      <c r="AJ830" s="55" t="str">
        <f t="shared" si="461"/>
        <v/>
      </c>
      <c r="AK830" s="129" t="str">
        <f t="shared" si="472"/>
        <v/>
      </c>
      <c r="AM830" s="4" t="s">
        <v>13</v>
      </c>
      <c r="AN830" s="5">
        <v>45995</v>
      </c>
      <c r="AO830" s="6"/>
      <c r="AP830" s="6"/>
      <c r="AQ830" s="6" t="str">
        <f t="shared" si="462"/>
        <v/>
      </c>
      <c r="AR830" s="6" t="str">
        <f>IF(OR(AO830="",AP830=""),"",SUMIFS('تحميل المصنعيات'!$N:$N,'تحميل المصنعيات'!$F:$F,AP$2,'تحميل المصنعيات'!$D:$D,AN830))</f>
        <v/>
      </c>
      <c r="AS830" s="55" t="str">
        <f t="shared" si="447"/>
        <v/>
      </c>
      <c r="AT830" s="55" t="str">
        <f t="shared" si="448"/>
        <v/>
      </c>
      <c r="AU830" s="129" t="str">
        <f t="shared" si="473"/>
        <v/>
      </c>
      <c r="AW830" s="4" t="s">
        <v>13</v>
      </c>
      <c r="AX830" s="5">
        <v>45995</v>
      </c>
      <c r="AY830" s="6"/>
      <c r="AZ830" s="6"/>
      <c r="BA830" s="6" t="str">
        <f t="shared" si="463"/>
        <v/>
      </c>
      <c r="BB830" s="6" t="str">
        <f>IF(OR(AY830="",AZ830=""),"",SUMIFS('تحميل المصنعيات'!$N:$N,'تحميل المصنعيات'!$F:$F,AZ$2,'تحميل المصنعيات'!$D:$D,AX830))</f>
        <v/>
      </c>
      <c r="BC830" s="55" t="str">
        <f t="shared" si="449"/>
        <v/>
      </c>
      <c r="BD830" s="55" t="str">
        <f t="shared" si="464"/>
        <v/>
      </c>
      <c r="BE830" s="129" t="str">
        <f t="shared" si="474"/>
        <v/>
      </c>
      <c r="BG830" s="4" t="s">
        <v>13</v>
      </c>
      <c r="BH830" s="5">
        <v>45995</v>
      </c>
      <c r="BI830" s="6"/>
      <c r="BJ830" s="6"/>
      <c r="BK830" s="6" t="str">
        <f t="shared" si="465"/>
        <v/>
      </c>
      <c r="BL830" s="6" t="str">
        <f>IF(OR(BI830="",BJ830=""),"",SUMIFS('تحميل المصنعيات'!$N:$N,'تحميل المصنعيات'!$F:$F,BJ$2,'تحميل المصنعيات'!$D:$D,BH830))</f>
        <v/>
      </c>
      <c r="BM830" s="55" t="str">
        <f t="shared" si="450"/>
        <v/>
      </c>
      <c r="BN830" s="55" t="str">
        <f t="shared" si="451"/>
        <v/>
      </c>
      <c r="BO830" s="129" t="str">
        <f t="shared" si="475"/>
        <v/>
      </c>
      <c r="BQ830" s="4" t="s">
        <v>13</v>
      </c>
      <c r="BR830" s="5">
        <v>45995</v>
      </c>
      <c r="BS830" s="6"/>
      <c r="BT830" s="6"/>
      <c r="BU830" s="6" t="str">
        <f t="shared" si="466"/>
        <v/>
      </c>
      <c r="BV830" s="6" t="str">
        <f>IF(OR(BS830="",BT830=""),"",SUMIFS('تحميل المصنعيات'!$N:$N,'تحميل المصنعيات'!$F:$F,BT$2,'تحميل المصنعيات'!$D:$D,BR830))</f>
        <v/>
      </c>
      <c r="BW830" s="55" t="str">
        <f t="shared" si="452"/>
        <v/>
      </c>
      <c r="BX830" s="55" t="str">
        <f t="shared" si="467"/>
        <v/>
      </c>
      <c r="BY830" s="129" t="str">
        <f t="shared" si="476"/>
        <v/>
      </c>
      <c r="CA830" s="4" t="s">
        <v>13</v>
      </c>
      <c r="CB830" s="5">
        <v>45995</v>
      </c>
      <c r="CC830" s="6"/>
      <c r="CD830" s="6"/>
      <c r="CE830" s="6" t="str">
        <f t="shared" si="468"/>
        <v/>
      </c>
      <c r="CF830" s="6" t="str">
        <f>IF(OR(CC830="",CD830=""),"",SUMIFS('تحميل المصنعيات'!$N:$N,'تحميل المصنعيات'!$F:$F,CD$2,'تحميل المصنعيات'!$D:$D,CB830))</f>
        <v/>
      </c>
      <c r="CG830" s="55" t="str">
        <f t="shared" si="453"/>
        <v/>
      </c>
      <c r="CH830" s="55" t="str">
        <f t="shared" si="454"/>
        <v/>
      </c>
      <c r="CI830" s="129" t="str">
        <f t="shared" si="477"/>
        <v/>
      </c>
      <c r="CK830" s="4" t="s">
        <v>13</v>
      </c>
      <c r="CL830" s="5">
        <v>45995</v>
      </c>
      <c r="CM830" s="6"/>
      <c r="CN830" s="6"/>
      <c r="CO830" s="6" t="str">
        <f t="shared" si="469"/>
        <v/>
      </c>
      <c r="CP830" s="6" t="str">
        <f>IF(OR(CM830="",CN830=""),"",SUMIFS('تحميل المصنعيات'!$N:$N,'تحميل المصنعيات'!$F:$F,CN$2,'تحميل المصنعيات'!$D:$D,CL830))</f>
        <v/>
      </c>
      <c r="CQ830" s="55" t="str">
        <f t="shared" si="455"/>
        <v/>
      </c>
      <c r="CR830" s="55" t="str">
        <f t="shared" si="456"/>
        <v/>
      </c>
      <c r="CS830" s="129" t="str">
        <f t="shared" si="478"/>
        <v/>
      </c>
    </row>
    <row r="831" spans="9:97" x14ac:dyDescent="0.25">
      <c r="I831" s="132" t="s">
        <v>30</v>
      </c>
      <c r="J831" s="133">
        <v>45996</v>
      </c>
      <c r="K831" s="134"/>
      <c r="L831" s="134"/>
      <c r="M831" s="134" t="str">
        <f t="shared" si="457"/>
        <v/>
      </c>
      <c r="N831" s="134" t="str">
        <f>IF(OR(K831="",L831=""),"",SUMIFS('تحميل المصنعيات'!$N:$N,'تحميل المصنعيات'!$F:$F,L$2,'تحميل المصنعيات'!$D:$D,J831))</f>
        <v/>
      </c>
      <c r="O831" s="135" t="str">
        <f t="shared" si="443"/>
        <v/>
      </c>
      <c r="P831" s="135" t="str">
        <f t="shared" si="470"/>
        <v/>
      </c>
      <c r="Q831" s="132" t="str">
        <f t="shared" si="458"/>
        <v/>
      </c>
      <c r="S831" s="132" t="s">
        <v>30</v>
      </c>
      <c r="T831" s="133">
        <v>45996</v>
      </c>
      <c r="U831" s="134"/>
      <c r="V831" s="134"/>
      <c r="W831" s="134" t="str">
        <f t="shared" si="459"/>
        <v/>
      </c>
      <c r="X831" s="134" t="str">
        <f>IF(OR(U831="",V831=""),"",SUMIFS('تحميل المصنعيات'!$N:$N,'تحميل المصنعيات'!$F:$F,V$2,'تحميل المصنعيات'!$D:$D,T831))</f>
        <v/>
      </c>
      <c r="Y831" s="135" t="str">
        <f t="shared" si="444"/>
        <v/>
      </c>
      <c r="Z831" s="135" t="str">
        <f t="shared" si="445"/>
        <v/>
      </c>
      <c r="AA831" s="132" t="str">
        <f t="shared" si="471"/>
        <v/>
      </c>
      <c r="AC831" s="132" t="s">
        <v>30</v>
      </c>
      <c r="AD831" s="133">
        <v>45996</v>
      </c>
      <c r="AE831" s="134"/>
      <c r="AF831" s="134"/>
      <c r="AG831" s="134" t="str">
        <f t="shared" si="460"/>
        <v/>
      </c>
      <c r="AH831" s="134" t="str">
        <f>IF(OR(AE831="",AF831=""),"",SUMIFS('تحميل المصنعيات'!$N:$N,'تحميل المصنعيات'!$F:$F,AF$2,'تحميل المصنعيات'!$D:$D,AD831))</f>
        <v/>
      </c>
      <c r="AI831" s="135" t="str">
        <f t="shared" si="446"/>
        <v/>
      </c>
      <c r="AJ831" s="135" t="str">
        <f t="shared" si="461"/>
        <v/>
      </c>
      <c r="AK831" s="132" t="str">
        <f t="shared" si="472"/>
        <v/>
      </c>
      <c r="AM831" s="132" t="s">
        <v>30</v>
      </c>
      <c r="AN831" s="133">
        <v>45996</v>
      </c>
      <c r="AO831" s="134"/>
      <c r="AP831" s="134"/>
      <c r="AQ831" s="134" t="str">
        <f t="shared" si="462"/>
        <v/>
      </c>
      <c r="AR831" s="134" t="str">
        <f>IF(OR(AO831="",AP831=""),"",SUMIFS('تحميل المصنعيات'!$N:$N,'تحميل المصنعيات'!$F:$F,AP$2,'تحميل المصنعيات'!$D:$D,AN831))</f>
        <v/>
      </c>
      <c r="AS831" s="135" t="str">
        <f t="shared" si="447"/>
        <v/>
      </c>
      <c r="AT831" s="135" t="str">
        <f t="shared" si="448"/>
        <v/>
      </c>
      <c r="AU831" s="132" t="str">
        <f t="shared" si="473"/>
        <v/>
      </c>
      <c r="AW831" s="132" t="s">
        <v>30</v>
      </c>
      <c r="AX831" s="133">
        <v>45996</v>
      </c>
      <c r="AY831" s="134"/>
      <c r="AZ831" s="134"/>
      <c r="BA831" s="134" t="str">
        <f t="shared" si="463"/>
        <v/>
      </c>
      <c r="BB831" s="134" t="str">
        <f>IF(OR(AY831="",AZ831=""),"",SUMIFS('تحميل المصنعيات'!$N:$N,'تحميل المصنعيات'!$F:$F,AZ$2,'تحميل المصنعيات'!$D:$D,AX831))</f>
        <v/>
      </c>
      <c r="BC831" s="135" t="str">
        <f t="shared" si="449"/>
        <v/>
      </c>
      <c r="BD831" s="135" t="str">
        <f t="shared" si="464"/>
        <v/>
      </c>
      <c r="BE831" s="132" t="str">
        <f t="shared" si="474"/>
        <v/>
      </c>
      <c r="BG831" s="132" t="s">
        <v>30</v>
      </c>
      <c r="BH831" s="133">
        <v>45996</v>
      </c>
      <c r="BI831" s="134"/>
      <c r="BJ831" s="134"/>
      <c r="BK831" s="134" t="str">
        <f t="shared" si="465"/>
        <v/>
      </c>
      <c r="BL831" s="134" t="str">
        <f>IF(OR(BI831="",BJ831=""),"",SUMIFS('تحميل المصنعيات'!$N:$N,'تحميل المصنعيات'!$F:$F,BJ$2,'تحميل المصنعيات'!$D:$D,BH831))</f>
        <v/>
      </c>
      <c r="BM831" s="135" t="str">
        <f t="shared" si="450"/>
        <v/>
      </c>
      <c r="BN831" s="135" t="str">
        <f t="shared" si="451"/>
        <v/>
      </c>
      <c r="BO831" s="132" t="str">
        <f t="shared" si="475"/>
        <v/>
      </c>
      <c r="BQ831" s="132" t="s">
        <v>30</v>
      </c>
      <c r="BR831" s="133">
        <v>45996</v>
      </c>
      <c r="BS831" s="134"/>
      <c r="BT831" s="134"/>
      <c r="BU831" s="134" t="str">
        <f t="shared" si="466"/>
        <v/>
      </c>
      <c r="BV831" s="134" t="str">
        <f>IF(OR(BS831="",BT831=""),"",SUMIFS('تحميل المصنعيات'!$N:$N,'تحميل المصنعيات'!$F:$F,BT$2,'تحميل المصنعيات'!$D:$D,BR831))</f>
        <v/>
      </c>
      <c r="BW831" s="135" t="str">
        <f t="shared" si="452"/>
        <v/>
      </c>
      <c r="BX831" s="135" t="str">
        <f t="shared" si="467"/>
        <v/>
      </c>
      <c r="BY831" s="132" t="str">
        <f t="shared" si="476"/>
        <v/>
      </c>
      <c r="CA831" s="132" t="s">
        <v>30</v>
      </c>
      <c r="CB831" s="133">
        <v>45996</v>
      </c>
      <c r="CC831" s="134"/>
      <c r="CD831" s="134"/>
      <c r="CE831" s="134" t="str">
        <f t="shared" si="468"/>
        <v/>
      </c>
      <c r="CF831" s="134" t="str">
        <f>IF(OR(CC831="",CD831=""),"",SUMIFS('تحميل المصنعيات'!$N:$N,'تحميل المصنعيات'!$F:$F,CD$2,'تحميل المصنعيات'!$D:$D,CB831))</f>
        <v/>
      </c>
      <c r="CG831" s="135" t="str">
        <f t="shared" si="453"/>
        <v/>
      </c>
      <c r="CH831" s="135" t="str">
        <f t="shared" si="454"/>
        <v/>
      </c>
      <c r="CI831" s="132" t="str">
        <f t="shared" si="477"/>
        <v/>
      </c>
      <c r="CK831" s="132" t="s">
        <v>30</v>
      </c>
      <c r="CL831" s="133">
        <v>45996</v>
      </c>
      <c r="CM831" s="134"/>
      <c r="CN831" s="134"/>
      <c r="CO831" s="134" t="str">
        <f t="shared" si="469"/>
        <v/>
      </c>
      <c r="CP831" s="134" t="str">
        <f>IF(OR(CM831="",CN831=""),"",SUMIFS('تحميل المصنعيات'!$N:$N,'تحميل المصنعيات'!$F:$F,CN$2,'تحميل المصنعيات'!$D:$D,CL831))</f>
        <v/>
      </c>
      <c r="CQ831" s="135" t="str">
        <f t="shared" si="455"/>
        <v/>
      </c>
      <c r="CR831" s="135" t="str">
        <f t="shared" si="456"/>
        <v/>
      </c>
      <c r="CS831" s="132" t="str">
        <f t="shared" si="478"/>
        <v/>
      </c>
    </row>
    <row r="832" spans="9:97" x14ac:dyDescent="0.25">
      <c r="I832" s="4" t="s">
        <v>8</v>
      </c>
      <c r="J832" s="5">
        <v>45997</v>
      </c>
      <c r="K832" s="6"/>
      <c r="L832" s="6"/>
      <c r="M832" s="6" t="str">
        <f t="shared" si="457"/>
        <v/>
      </c>
      <c r="N832" s="6" t="str">
        <f>IF(OR(K832="",L832=""),"",SUMIFS('تحميل المصنعيات'!$N:$N,'تحميل المصنعيات'!$F:$F,L$2,'تحميل المصنعيات'!$D:$D,J832))</f>
        <v/>
      </c>
      <c r="O832" s="55" t="str">
        <f t="shared" si="443"/>
        <v/>
      </c>
      <c r="P832" s="55" t="str">
        <f t="shared" si="470"/>
        <v/>
      </c>
      <c r="Q832" s="129" t="str">
        <f t="shared" si="458"/>
        <v/>
      </c>
      <c r="S832" s="4" t="s">
        <v>8</v>
      </c>
      <c r="T832" s="5">
        <v>45997</v>
      </c>
      <c r="U832" s="6"/>
      <c r="V832" s="6"/>
      <c r="W832" s="6" t="str">
        <f t="shared" si="459"/>
        <v/>
      </c>
      <c r="X832" s="6" t="str">
        <f>IF(OR(U832="",V832=""),"",SUMIFS('تحميل المصنعيات'!$N:$N,'تحميل المصنعيات'!$F:$F,V$2,'تحميل المصنعيات'!$D:$D,T832))</f>
        <v/>
      </c>
      <c r="Y832" s="55" t="str">
        <f t="shared" si="444"/>
        <v/>
      </c>
      <c r="Z832" s="55" t="str">
        <f t="shared" si="445"/>
        <v/>
      </c>
      <c r="AA832" s="129" t="str">
        <f t="shared" si="471"/>
        <v/>
      </c>
      <c r="AC832" s="4" t="s">
        <v>8</v>
      </c>
      <c r="AD832" s="5">
        <v>45997</v>
      </c>
      <c r="AE832" s="6"/>
      <c r="AF832" s="6"/>
      <c r="AG832" s="6" t="str">
        <f t="shared" si="460"/>
        <v/>
      </c>
      <c r="AH832" s="6" t="str">
        <f>IF(OR(AE832="",AF832=""),"",SUMIFS('تحميل المصنعيات'!$N:$N,'تحميل المصنعيات'!$F:$F,AF$2,'تحميل المصنعيات'!$D:$D,AD832))</f>
        <v/>
      </c>
      <c r="AI832" s="55" t="str">
        <f t="shared" si="446"/>
        <v/>
      </c>
      <c r="AJ832" s="55" t="str">
        <f t="shared" si="461"/>
        <v/>
      </c>
      <c r="AK832" s="129" t="str">
        <f t="shared" si="472"/>
        <v/>
      </c>
      <c r="AM832" s="4" t="s">
        <v>8</v>
      </c>
      <c r="AN832" s="5">
        <v>45997</v>
      </c>
      <c r="AO832" s="6"/>
      <c r="AP832" s="6"/>
      <c r="AQ832" s="6" t="str">
        <f t="shared" si="462"/>
        <v/>
      </c>
      <c r="AR832" s="6" t="str">
        <f>IF(OR(AO832="",AP832=""),"",SUMIFS('تحميل المصنعيات'!$N:$N,'تحميل المصنعيات'!$F:$F,AP$2,'تحميل المصنعيات'!$D:$D,AN832))</f>
        <v/>
      </c>
      <c r="AS832" s="55" t="str">
        <f t="shared" si="447"/>
        <v/>
      </c>
      <c r="AT832" s="55" t="str">
        <f t="shared" si="448"/>
        <v/>
      </c>
      <c r="AU832" s="129" t="str">
        <f t="shared" si="473"/>
        <v/>
      </c>
      <c r="AW832" s="4" t="s">
        <v>8</v>
      </c>
      <c r="AX832" s="5">
        <v>45997</v>
      </c>
      <c r="AY832" s="6"/>
      <c r="AZ832" s="6"/>
      <c r="BA832" s="6" t="str">
        <f t="shared" si="463"/>
        <v/>
      </c>
      <c r="BB832" s="6" t="str">
        <f>IF(OR(AY832="",AZ832=""),"",SUMIFS('تحميل المصنعيات'!$N:$N,'تحميل المصنعيات'!$F:$F,AZ$2,'تحميل المصنعيات'!$D:$D,AX832))</f>
        <v/>
      </c>
      <c r="BC832" s="55" t="str">
        <f t="shared" si="449"/>
        <v/>
      </c>
      <c r="BD832" s="55" t="str">
        <f t="shared" si="464"/>
        <v/>
      </c>
      <c r="BE832" s="129" t="str">
        <f t="shared" si="474"/>
        <v/>
      </c>
      <c r="BG832" s="4" t="s">
        <v>8</v>
      </c>
      <c r="BH832" s="5">
        <v>45997</v>
      </c>
      <c r="BI832" s="6"/>
      <c r="BJ832" s="6"/>
      <c r="BK832" s="6" t="str">
        <f t="shared" si="465"/>
        <v/>
      </c>
      <c r="BL832" s="6" t="str">
        <f>IF(OR(BI832="",BJ832=""),"",SUMIFS('تحميل المصنعيات'!$N:$N,'تحميل المصنعيات'!$F:$F,BJ$2,'تحميل المصنعيات'!$D:$D,BH832))</f>
        <v/>
      </c>
      <c r="BM832" s="55" t="str">
        <f t="shared" si="450"/>
        <v/>
      </c>
      <c r="BN832" s="55" t="str">
        <f t="shared" si="451"/>
        <v/>
      </c>
      <c r="BO832" s="129" t="str">
        <f t="shared" si="475"/>
        <v/>
      </c>
      <c r="BQ832" s="4" t="s">
        <v>8</v>
      </c>
      <c r="BR832" s="5">
        <v>45997</v>
      </c>
      <c r="BS832" s="6"/>
      <c r="BT832" s="6"/>
      <c r="BU832" s="6" t="str">
        <f t="shared" si="466"/>
        <v/>
      </c>
      <c r="BV832" s="6" t="str">
        <f>IF(OR(BS832="",BT832=""),"",SUMIFS('تحميل المصنعيات'!$N:$N,'تحميل المصنعيات'!$F:$F,BT$2,'تحميل المصنعيات'!$D:$D,BR832))</f>
        <v/>
      </c>
      <c r="BW832" s="55" t="str">
        <f t="shared" si="452"/>
        <v/>
      </c>
      <c r="BX832" s="55" t="str">
        <f t="shared" si="467"/>
        <v/>
      </c>
      <c r="BY832" s="129" t="str">
        <f t="shared" si="476"/>
        <v/>
      </c>
      <c r="CA832" s="4" t="s">
        <v>8</v>
      </c>
      <c r="CB832" s="5">
        <v>45997</v>
      </c>
      <c r="CC832" s="6"/>
      <c r="CD832" s="6"/>
      <c r="CE832" s="6" t="str">
        <f t="shared" si="468"/>
        <v/>
      </c>
      <c r="CF832" s="6" t="str">
        <f>IF(OR(CC832="",CD832=""),"",SUMIFS('تحميل المصنعيات'!$N:$N,'تحميل المصنعيات'!$F:$F,CD$2,'تحميل المصنعيات'!$D:$D,CB832))</f>
        <v/>
      </c>
      <c r="CG832" s="55" t="str">
        <f t="shared" si="453"/>
        <v/>
      </c>
      <c r="CH832" s="55" t="str">
        <f t="shared" si="454"/>
        <v/>
      </c>
      <c r="CI832" s="129" t="str">
        <f t="shared" si="477"/>
        <v/>
      </c>
      <c r="CK832" s="4" t="s">
        <v>8</v>
      </c>
      <c r="CL832" s="5">
        <v>45997</v>
      </c>
      <c r="CM832" s="6"/>
      <c r="CN832" s="6"/>
      <c r="CO832" s="6" t="str">
        <f t="shared" si="469"/>
        <v/>
      </c>
      <c r="CP832" s="6" t="str">
        <f>IF(OR(CM832="",CN832=""),"",SUMIFS('تحميل المصنعيات'!$N:$N,'تحميل المصنعيات'!$F:$F,CN$2,'تحميل المصنعيات'!$D:$D,CL832))</f>
        <v/>
      </c>
      <c r="CQ832" s="55" t="str">
        <f t="shared" si="455"/>
        <v/>
      </c>
      <c r="CR832" s="55" t="str">
        <f t="shared" si="456"/>
        <v/>
      </c>
      <c r="CS832" s="129" t="str">
        <f t="shared" si="478"/>
        <v/>
      </c>
    </row>
    <row r="833" spans="9:97" x14ac:dyDescent="0.25">
      <c r="I833" s="4" t="s">
        <v>9</v>
      </c>
      <c r="J833" s="5">
        <v>45998</v>
      </c>
      <c r="K833" s="6"/>
      <c r="L833" s="6"/>
      <c r="M833" s="6" t="str">
        <f t="shared" si="457"/>
        <v/>
      </c>
      <c r="N833" s="6" t="str">
        <f>IF(OR(K833="",L833=""),"",SUMIFS('تحميل المصنعيات'!$N:$N,'تحميل المصنعيات'!$F:$F,L$2,'تحميل المصنعيات'!$D:$D,J833))</f>
        <v/>
      </c>
      <c r="O833" s="55" t="str">
        <f t="shared" si="443"/>
        <v/>
      </c>
      <c r="P833" s="55" t="str">
        <f t="shared" si="470"/>
        <v/>
      </c>
      <c r="Q833" s="129" t="str">
        <f t="shared" si="458"/>
        <v/>
      </c>
      <c r="S833" s="4" t="s">
        <v>9</v>
      </c>
      <c r="T833" s="5">
        <v>45998</v>
      </c>
      <c r="U833" s="6"/>
      <c r="V833" s="6"/>
      <c r="W833" s="6" t="str">
        <f t="shared" si="459"/>
        <v/>
      </c>
      <c r="X833" s="6" t="str">
        <f>IF(OR(U833="",V833=""),"",SUMIFS('تحميل المصنعيات'!$N:$N,'تحميل المصنعيات'!$F:$F,V$2,'تحميل المصنعيات'!$D:$D,T833))</f>
        <v/>
      </c>
      <c r="Y833" s="55" t="str">
        <f t="shared" si="444"/>
        <v/>
      </c>
      <c r="Z833" s="55" t="str">
        <f t="shared" si="445"/>
        <v/>
      </c>
      <c r="AA833" s="129" t="str">
        <f t="shared" si="471"/>
        <v/>
      </c>
      <c r="AC833" s="4" t="s">
        <v>9</v>
      </c>
      <c r="AD833" s="5">
        <v>45998</v>
      </c>
      <c r="AE833" s="6"/>
      <c r="AF833" s="6"/>
      <c r="AG833" s="6" t="str">
        <f t="shared" si="460"/>
        <v/>
      </c>
      <c r="AH833" s="6" t="str">
        <f>IF(OR(AE833="",AF833=""),"",SUMIFS('تحميل المصنعيات'!$N:$N,'تحميل المصنعيات'!$F:$F,AF$2,'تحميل المصنعيات'!$D:$D,AD833))</f>
        <v/>
      </c>
      <c r="AI833" s="55" t="str">
        <f t="shared" si="446"/>
        <v/>
      </c>
      <c r="AJ833" s="55" t="str">
        <f t="shared" si="461"/>
        <v/>
      </c>
      <c r="AK833" s="129" t="str">
        <f t="shared" si="472"/>
        <v/>
      </c>
      <c r="AM833" s="4" t="s">
        <v>9</v>
      </c>
      <c r="AN833" s="5">
        <v>45998</v>
      </c>
      <c r="AO833" s="6"/>
      <c r="AP833" s="6"/>
      <c r="AQ833" s="6" t="str">
        <f t="shared" si="462"/>
        <v/>
      </c>
      <c r="AR833" s="6" t="str">
        <f>IF(OR(AO833="",AP833=""),"",SUMIFS('تحميل المصنعيات'!$N:$N,'تحميل المصنعيات'!$F:$F,AP$2,'تحميل المصنعيات'!$D:$D,AN833))</f>
        <v/>
      </c>
      <c r="AS833" s="55" t="str">
        <f t="shared" si="447"/>
        <v/>
      </c>
      <c r="AT833" s="55" t="str">
        <f t="shared" si="448"/>
        <v/>
      </c>
      <c r="AU833" s="129" t="str">
        <f t="shared" si="473"/>
        <v/>
      </c>
      <c r="AW833" s="4" t="s">
        <v>9</v>
      </c>
      <c r="AX833" s="5">
        <v>45998</v>
      </c>
      <c r="AY833" s="6"/>
      <c r="AZ833" s="6"/>
      <c r="BA833" s="6" t="str">
        <f t="shared" si="463"/>
        <v/>
      </c>
      <c r="BB833" s="6" t="str">
        <f>IF(OR(AY833="",AZ833=""),"",SUMIFS('تحميل المصنعيات'!$N:$N,'تحميل المصنعيات'!$F:$F,AZ$2,'تحميل المصنعيات'!$D:$D,AX833))</f>
        <v/>
      </c>
      <c r="BC833" s="55" t="str">
        <f t="shared" si="449"/>
        <v/>
      </c>
      <c r="BD833" s="55" t="str">
        <f t="shared" si="464"/>
        <v/>
      </c>
      <c r="BE833" s="129" t="str">
        <f t="shared" si="474"/>
        <v/>
      </c>
      <c r="BG833" s="4" t="s">
        <v>9</v>
      </c>
      <c r="BH833" s="5">
        <v>45998</v>
      </c>
      <c r="BI833" s="6"/>
      <c r="BJ833" s="6"/>
      <c r="BK833" s="6" t="str">
        <f t="shared" si="465"/>
        <v/>
      </c>
      <c r="BL833" s="6" t="str">
        <f>IF(OR(BI833="",BJ833=""),"",SUMIFS('تحميل المصنعيات'!$N:$N,'تحميل المصنعيات'!$F:$F,BJ$2,'تحميل المصنعيات'!$D:$D,BH833))</f>
        <v/>
      </c>
      <c r="BM833" s="55" t="str">
        <f t="shared" si="450"/>
        <v/>
      </c>
      <c r="BN833" s="55" t="str">
        <f t="shared" si="451"/>
        <v/>
      </c>
      <c r="BO833" s="129" t="str">
        <f t="shared" si="475"/>
        <v/>
      </c>
      <c r="BQ833" s="4" t="s">
        <v>9</v>
      </c>
      <c r="BR833" s="5">
        <v>45998</v>
      </c>
      <c r="BS833" s="6"/>
      <c r="BT833" s="6"/>
      <c r="BU833" s="6" t="str">
        <f t="shared" si="466"/>
        <v/>
      </c>
      <c r="BV833" s="6" t="str">
        <f>IF(OR(BS833="",BT833=""),"",SUMIFS('تحميل المصنعيات'!$N:$N,'تحميل المصنعيات'!$F:$F,BT$2,'تحميل المصنعيات'!$D:$D,BR833))</f>
        <v/>
      </c>
      <c r="BW833" s="55" t="str">
        <f t="shared" si="452"/>
        <v/>
      </c>
      <c r="BX833" s="55" t="str">
        <f t="shared" si="467"/>
        <v/>
      </c>
      <c r="BY833" s="129" t="str">
        <f t="shared" si="476"/>
        <v/>
      </c>
      <c r="CA833" s="4" t="s">
        <v>9</v>
      </c>
      <c r="CB833" s="5">
        <v>45998</v>
      </c>
      <c r="CC833" s="6"/>
      <c r="CD833" s="6"/>
      <c r="CE833" s="6" t="str">
        <f t="shared" si="468"/>
        <v/>
      </c>
      <c r="CF833" s="6" t="str">
        <f>IF(OR(CC833="",CD833=""),"",SUMIFS('تحميل المصنعيات'!$N:$N,'تحميل المصنعيات'!$F:$F,CD$2,'تحميل المصنعيات'!$D:$D,CB833))</f>
        <v/>
      </c>
      <c r="CG833" s="55" t="str">
        <f t="shared" si="453"/>
        <v/>
      </c>
      <c r="CH833" s="55" t="str">
        <f t="shared" si="454"/>
        <v/>
      </c>
      <c r="CI833" s="129" t="str">
        <f t="shared" si="477"/>
        <v/>
      </c>
      <c r="CK833" s="4" t="s">
        <v>9</v>
      </c>
      <c r="CL833" s="5">
        <v>45998</v>
      </c>
      <c r="CM833" s="6"/>
      <c r="CN833" s="6"/>
      <c r="CO833" s="6" t="str">
        <f t="shared" si="469"/>
        <v/>
      </c>
      <c r="CP833" s="6" t="str">
        <f>IF(OR(CM833="",CN833=""),"",SUMIFS('تحميل المصنعيات'!$N:$N,'تحميل المصنعيات'!$F:$F,CN$2,'تحميل المصنعيات'!$D:$D,CL833))</f>
        <v/>
      </c>
      <c r="CQ833" s="55" t="str">
        <f t="shared" si="455"/>
        <v/>
      </c>
      <c r="CR833" s="55" t="str">
        <f t="shared" si="456"/>
        <v/>
      </c>
      <c r="CS833" s="129" t="str">
        <f t="shared" si="478"/>
        <v/>
      </c>
    </row>
    <row r="834" spans="9:97" x14ac:dyDescent="0.25">
      <c r="I834" s="4" t="s">
        <v>10</v>
      </c>
      <c r="J834" s="5">
        <v>45999</v>
      </c>
      <c r="K834" s="6"/>
      <c r="L834" s="6"/>
      <c r="M834" s="6" t="str">
        <f t="shared" si="457"/>
        <v/>
      </c>
      <c r="N834" s="6" t="str">
        <f>IF(OR(K834="",L834=""),"",SUMIFS('تحميل المصنعيات'!$N:$N,'تحميل المصنعيات'!$F:$F,L$2,'تحميل المصنعيات'!$D:$D,J834))</f>
        <v/>
      </c>
      <c r="O834" s="55" t="str">
        <f t="shared" si="443"/>
        <v/>
      </c>
      <c r="P834" s="55" t="str">
        <f t="shared" si="470"/>
        <v/>
      </c>
      <c r="Q834" s="129" t="str">
        <f t="shared" si="458"/>
        <v/>
      </c>
      <c r="S834" s="4" t="s">
        <v>10</v>
      </c>
      <c r="T834" s="5">
        <v>45999</v>
      </c>
      <c r="U834" s="6"/>
      <c r="V834" s="6"/>
      <c r="W834" s="6" t="str">
        <f t="shared" si="459"/>
        <v/>
      </c>
      <c r="X834" s="6" t="str">
        <f>IF(OR(U834="",V834=""),"",SUMIFS('تحميل المصنعيات'!$N:$N,'تحميل المصنعيات'!$F:$F,V$2,'تحميل المصنعيات'!$D:$D,T834))</f>
        <v/>
      </c>
      <c r="Y834" s="55" t="str">
        <f t="shared" si="444"/>
        <v/>
      </c>
      <c r="Z834" s="55" t="str">
        <f t="shared" si="445"/>
        <v/>
      </c>
      <c r="AA834" s="129" t="str">
        <f t="shared" si="471"/>
        <v/>
      </c>
      <c r="AC834" s="4" t="s">
        <v>10</v>
      </c>
      <c r="AD834" s="5">
        <v>45999</v>
      </c>
      <c r="AE834" s="6"/>
      <c r="AF834" s="6"/>
      <c r="AG834" s="6" t="str">
        <f t="shared" si="460"/>
        <v/>
      </c>
      <c r="AH834" s="6" t="str">
        <f>IF(OR(AE834="",AF834=""),"",SUMIFS('تحميل المصنعيات'!$N:$N,'تحميل المصنعيات'!$F:$F,AF$2,'تحميل المصنعيات'!$D:$D,AD834))</f>
        <v/>
      </c>
      <c r="AI834" s="55" t="str">
        <f t="shared" si="446"/>
        <v/>
      </c>
      <c r="AJ834" s="55" t="str">
        <f t="shared" si="461"/>
        <v/>
      </c>
      <c r="AK834" s="129" t="str">
        <f t="shared" si="472"/>
        <v/>
      </c>
      <c r="AM834" s="4" t="s">
        <v>10</v>
      </c>
      <c r="AN834" s="5">
        <v>45999</v>
      </c>
      <c r="AO834" s="6"/>
      <c r="AP834" s="6"/>
      <c r="AQ834" s="6" t="str">
        <f t="shared" si="462"/>
        <v/>
      </c>
      <c r="AR834" s="6" t="str">
        <f>IF(OR(AO834="",AP834=""),"",SUMIFS('تحميل المصنعيات'!$N:$N,'تحميل المصنعيات'!$F:$F,AP$2,'تحميل المصنعيات'!$D:$D,AN834))</f>
        <v/>
      </c>
      <c r="AS834" s="55" t="str">
        <f t="shared" si="447"/>
        <v/>
      </c>
      <c r="AT834" s="55" t="str">
        <f t="shared" si="448"/>
        <v/>
      </c>
      <c r="AU834" s="129" t="str">
        <f t="shared" si="473"/>
        <v/>
      </c>
      <c r="AW834" s="4" t="s">
        <v>10</v>
      </c>
      <c r="AX834" s="5">
        <v>45999</v>
      </c>
      <c r="AY834" s="6"/>
      <c r="AZ834" s="6"/>
      <c r="BA834" s="6" t="str">
        <f t="shared" si="463"/>
        <v/>
      </c>
      <c r="BB834" s="6" t="str">
        <f>IF(OR(AY834="",AZ834=""),"",SUMIFS('تحميل المصنعيات'!$N:$N,'تحميل المصنعيات'!$F:$F,AZ$2,'تحميل المصنعيات'!$D:$D,AX834))</f>
        <v/>
      </c>
      <c r="BC834" s="55" t="str">
        <f t="shared" si="449"/>
        <v/>
      </c>
      <c r="BD834" s="55" t="str">
        <f t="shared" si="464"/>
        <v/>
      </c>
      <c r="BE834" s="129" t="str">
        <f t="shared" si="474"/>
        <v/>
      </c>
      <c r="BG834" s="4" t="s">
        <v>10</v>
      </c>
      <c r="BH834" s="5">
        <v>45999</v>
      </c>
      <c r="BI834" s="6"/>
      <c r="BJ834" s="6"/>
      <c r="BK834" s="6" t="str">
        <f t="shared" si="465"/>
        <v/>
      </c>
      <c r="BL834" s="6" t="str">
        <f>IF(OR(BI834="",BJ834=""),"",SUMIFS('تحميل المصنعيات'!$N:$N,'تحميل المصنعيات'!$F:$F,BJ$2,'تحميل المصنعيات'!$D:$D,BH834))</f>
        <v/>
      </c>
      <c r="BM834" s="55" t="str">
        <f t="shared" si="450"/>
        <v/>
      </c>
      <c r="BN834" s="55" t="str">
        <f t="shared" si="451"/>
        <v/>
      </c>
      <c r="BO834" s="129" t="str">
        <f t="shared" si="475"/>
        <v/>
      </c>
      <c r="BQ834" s="4" t="s">
        <v>10</v>
      </c>
      <c r="BR834" s="5">
        <v>45999</v>
      </c>
      <c r="BS834" s="6"/>
      <c r="BT834" s="6"/>
      <c r="BU834" s="6" t="str">
        <f t="shared" si="466"/>
        <v/>
      </c>
      <c r="BV834" s="6" t="str">
        <f>IF(OR(BS834="",BT834=""),"",SUMIFS('تحميل المصنعيات'!$N:$N,'تحميل المصنعيات'!$F:$F,BT$2,'تحميل المصنعيات'!$D:$D,BR834))</f>
        <v/>
      </c>
      <c r="BW834" s="55" t="str">
        <f t="shared" si="452"/>
        <v/>
      </c>
      <c r="BX834" s="55" t="str">
        <f t="shared" si="467"/>
        <v/>
      </c>
      <c r="BY834" s="129" t="str">
        <f t="shared" si="476"/>
        <v/>
      </c>
      <c r="CA834" s="4" t="s">
        <v>10</v>
      </c>
      <c r="CB834" s="5">
        <v>45999</v>
      </c>
      <c r="CC834" s="6"/>
      <c r="CD834" s="6"/>
      <c r="CE834" s="6" t="str">
        <f t="shared" si="468"/>
        <v/>
      </c>
      <c r="CF834" s="6" t="str">
        <f>IF(OR(CC834="",CD834=""),"",SUMIFS('تحميل المصنعيات'!$N:$N,'تحميل المصنعيات'!$F:$F,CD$2,'تحميل المصنعيات'!$D:$D,CB834))</f>
        <v/>
      </c>
      <c r="CG834" s="55" t="str">
        <f t="shared" si="453"/>
        <v/>
      </c>
      <c r="CH834" s="55" t="str">
        <f t="shared" si="454"/>
        <v/>
      </c>
      <c r="CI834" s="129" t="str">
        <f t="shared" si="477"/>
        <v/>
      </c>
      <c r="CK834" s="4" t="s">
        <v>10</v>
      </c>
      <c r="CL834" s="5">
        <v>45999</v>
      </c>
      <c r="CM834" s="6"/>
      <c r="CN834" s="6"/>
      <c r="CO834" s="6" t="str">
        <f t="shared" si="469"/>
        <v/>
      </c>
      <c r="CP834" s="6" t="str">
        <f>IF(OR(CM834="",CN834=""),"",SUMIFS('تحميل المصنعيات'!$N:$N,'تحميل المصنعيات'!$F:$F,CN$2,'تحميل المصنعيات'!$D:$D,CL834))</f>
        <v/>
      </c>
      <c r="CQ834" s="55" t="str">
        <f t="shared" si="455"/>
        <v/>
      </c>
      <c r="CR834" s="55" t="str">
        <f t="shared" si="456"/>
        <v/>
      </c>
      <c r="CS834" s="129" t="str">
        <f t="shared" si="478"/>
        <v/>
      </c>
    </row>
    <row r="835" spans="9:97" x14ac:dyDescent="0.25">
      <c r="I835" s="4" t="s">
        <v>11</v>
      </c>
      <c r="J835" s="5">
        <v>46000</v>
      </c>
      <c r="K835" s="6"/>
      <c r="L835" s="6"/>
      <c r="M835" s="6" t="str">
        <f t="shared" si="457"/>
        <v/>
      </c>
      <c r="N835" s="6" t="str">
        <f>IF(OR(K835="",L835=""),"",SUMIFS('تحميل المصنعيات'!$N:$N,'تحميل المصنعيات'!$F:$F,L$2,'تحميل المصنعيات'!$D:$D,J835))</f>
        <v/>
      </c>
      <c r="O835" s="55" t="str">
        <f t="shared" si="443"/>
        <v/>
      </c>
      <c r="P835" s="55" t="str">
        <f t="shared" si="470"/>
        <v/>
      </c>
      <c r="Q835" s="129" t="str">
        <f t="shared" si="458"/>
        <v/>
      </c>
      <c r="S835" s="4" t="s">
        <v>11</v>
      </c>
      <c r="T835" s="5">
        <v>46000</v>
      </c>
      <c r="U835" s="6"/>
      <c r="V835" s="6"/>
      <c r="W835" s="6" t="str">
        <f t="shared" si="459"/>
        <v/>
      </c>
      <c r="X835" s="6" t="str">
        <f>IF(OR(U835="",V835=""),"",SUMIFS('تحميل المصنعيات'!$N:$N,'تحميل المصنعيات'!$F:$F,V$2,'تحميل المصنعيات'!$D:$D,T835))</f>
        <v/>
      </c>
      <c r="Y835" s="55" t="str">
        <f t="shared" si="444"/>
        <v/>
      </c>
      <c r="Z835" s="55" t="str">
        <f t="shared" si="445"/>
        <v/>
      </c>
      <c r="AA835" s="129" t="str">
        <f t="shared" si="471"/>
        <v/>
      </c>
      <c r="AC835" s="4" t="s">
        <v>11</v>
      </c>
      <c r="AD835" s="5">
        <v>46000</v>
      </c>
      <c r="AE835" s="6"/>
      <c r="AF835" s="6"/>
      <c r="AG835" s="6" t="str">
        <f t="shared" si="460"/>
        <v/>
      </c>
      <c r="AH835" s="6" t="str">
        <f>IF(OR(AE835="",AF835=""),"",SUMIFS('تحميل المصنعيات'!$N:$N,'تحميل المصنعيات'!$F:$F,AF$2,'تحميل المصنعيات'!$D:$D,AD835))</f>
        <v/>
      </c>
      <c r="AI835" s="55" t="str">
        <f t="shared" si="446"/>
        <v/>
      </c>
      <c r="AJ835" s="55" t="str">
        <f t="shared" si="461"/>
        <v/>
      </c>
      <c r="AK835" s="129" t="str">
        <f t="shared" si="472"/>
        <v/>
      </c>
      <c r="AM835" s="4" t="s">
        <v>11</v>
      </c>
      <c r="AN835" s="5">
        <v>46000</v>
      </c>
      <c r="AO835" s="6"/>
      <c r="AP835" s="6"/>
      <c r="AQ835" s="6" t="str">
        <f t="shared" si="462"/>
        <v/>
      </c>
      <c r="AR835" s="6" t="str">
        <f>IF(OR(AO835="",AP835=""),"",SUMIFS('تحميل المصنعيات'!$N:$N,'تحميل المصنعيات'!$F:$F,AP$2,'تحميل المصنعيات'!$D:$D,AN835))</f>
        <v/>
      </c>
      <c r="AS835" s="55" t="str">
        <f t="shared" si="447"/>
        <v/>
      </c>
      <c r="AT835" s="55" t="str">
        <f t="shared" si="448"/>
        <v/>
      </c>
      <c r="AU835" s="129" t="str">
        <f t="shared" si="473"/>
        <v/>
      </c>
      <c r="AW835" s="4" t="s">
        <v>11</v>
      </c>
      <c r="AX835" s="5">
        <v>46000</v>
      </c>
      <c r="AY835" s="6"/>
      <c r="AZ835" s="6"/>
      <c r="BA835" s="6" t="str">
        <f t="shared" si="463"/>
        <v/>
      </c>
      <c r="BB835" s="6" t="str">
        <f>IF(OR(AY835="",AZ835=""),"",SUMIFS('تحميل المصنعيات'!$N:$N,'تحميل المصنعيات'!$F:$F,AZ$2,'تحميل المصنعيات'!$D:$D,AX835))</f>
        <v/>
      </c>
      <c r="BC835" s="55" t="str">
        <f t="shared" si="449"/>
        <v/>
      </c>
      <c r="BD835" s="55" t="str">
        <f t="shared" si="464"/>
        <v/>
      </c>
      <c r="BE835" s="129" t="str">
        <f t="shared" si="474"/>
        <v/>
      </c>
      <c r="BG835" s="4" t="s">
        <v>11</v>
      </c>
      <c r="BH835" s="5">
        <v>46000</v>
      </c>
      <c r="BI835" s="6"/>
      <c r="BJ835" s="6"/>
      <c r="BK835" s="6" t="str">
        <f t="shared" si="465"/>
        <v/>
      </c>
      <c r="BL835" s="6" t="str">
        <f>IF(OR(BI835="",BJ835=""),"",SUMIFS('تحميل المصنعيات'!$N:$N,'تحميل المصنعيات'!$F:$F,BJ$2,'تحميل المصنعيات'!$D:$D,BH835))</f>
        <v/>
      </c>
      <c r="BM835" s="55" t="str">
        <f t="shared" si="450"/>
        <v/>
      </c>
      <c r="BN835" s="55" t="str">
        <f t="shared" si="451"/>
        <v/>
      </c>
      <c r="BO835" s="129" t="str">
        <f t="shared" si="475"/>
        <v/>
      </c>
      <c r="BQ835" s="4" t="s">
        <v>11</v>
      </c>
      <c r="BR835" s="5">
        <v>46000</v>
      </c>
      <c r="BS835" s="6"/>
      <c r="BT835" s="6"/>
      <c r="BU835" s="6" t="str">
        <f t="shared" si="466"/>
        <v/>
      </c>
      <c r="BV835" s="6" t="str">
        <f>IF(OR(BS835="",BT835=""),"",SUMIFS('تحميل المصنعيات'!$N:$N,'تحميل المصنعيات'!$F:$F,BT$2,'تحميل المصنعيات'!$D:$D,BR835))</f>
        <v/>
      </c>
      <c r="BW835" s="55" t="str">
        <f t="shared" si="452"/>
        <v/>
      </c>
      <c r="BX835" s="55" t="str">
        <f t="shared" si="467"/>
        <v/>
      </c>
      <c r="BY835" s="129" t="str">
        <f t="shared" si="476"/>
        <v/>
      </c>
      <c r="CA835" s="4" t="s">
        <v>11</v>
      </c>
      <c r="CB835" s="5">
        <v>46000</v>
      </c>
      <c r="CC835" s="6"/>
      <c r="CD835" s="6"/>
      <c r="CE835" s="6" t="str">
        <f t="shared" si="468"/>
        <v/>
      </c>
      <c r="CF835" s="6" t="str">
        <f>IF(OR(CC835="",CD835=""),"",SUMIFS('تحميل المصنعيات'!$N:$N,'تحميل المصنعيات'!$F:$F,CD$2,'تحميل المصنعيات'!$D:$D,CB835))</f>
        <v/>
      </c>
      <c r="CG835" s="55" t="str">
        <f t="shared" si="453"/>
        <v/>
      </c>
      <c r="CH835" s="55" t="str">
        <f t="shared" si="454"/>
        <v/>
      </c>
      <c r="CI835" s="129" t="str">
        <f t="shared" si="477"/>
        <v/>
      </c>
      <c r="CK835" s="4" t="s">
        <v>11</v>
      </c>
      <c r="CL835" s="5">
        <v>46000</v>
      </c>
      <c r="CM835" s="6"/>
      <c r="CN835" s="6"/>
      <c r="CO835" s="6" t="str">
        <f t="shared" si="469"/>
        <v/>
      </c>
      <c r="CP835" s="6" t="str">
        <f>IF(OR(CM835="",CN835=""),"",SUMIFS('تحميل المصنعيات'!$N:$N,'تحميل المصنعيات'!$F:$F,CN$2,'تحميل المصنعيات'!$D:$D,CL835))</f>
        <v/>
      </c>
      <c r="CQ835" s="55" t="str">
        <f t="shared" si="455"/>
        <v/>
      </c>
      <c r="CR835" s="55" t="str">
        <f t="shared" si="456"/>
        <v/>
      </c>
      <c r="CS835" s="129" t="str">
        <f t="shared" si="478"/>
        <v/>
      </c>
    </row>
    <row r="836" spans="9:97" x14ac:dyDescent="0.25">
      <c r="I836" s="4" t="s">
        <v>12</v>
      </c>
      <c r="J836" s="5">
        <v>46001</v>
      </c>
      <c r="K836" s="6"/>
      <c r="L836" s="6"/>
      <c r="M836" s="6" t="str">
        <f t="shared" si="457"/>
        <v/>
      </c>
      <c r="N836" s="6" t="str">
        <f>IF(OR(K836="",L836=""),"",SUMIFS('تحميل المصنعيات'!$N:$N,'تحميل المصنعيات'!$F:$F,L$2,'تحميل المصنعيات'!$D:$D,J836))</f>
        <v/>
      </c>
      <c r="O836" s="55" t="str">
        <f t="shared" si="443"/>
        <v/>
      </c>
      <c r="P836" s="55" t="str">
        <f t="shared" si="470"/>
        <v/>
      </c>
      <c r="Q836" s="129" t="str">
        <f t="shared" si="458"/>
        <v/>
      </c>
      <c r="S836" s="4" t="s">
        <v>12</v>
      </c>
      <c r="T836" s="5">
        <v>46001</v>
      </c>
      <c r="U836" s="6"/>
      <c r="V836" s="6"/>
      <c r="W836" s="6" t="str">
        <f t="shared" si="459"/>
        <v/>
      </c>
      <c r="X836" s="6" t="str">
        <f>IF(OR(U836="",V836=""),"",SUMIFS('تحميل المصنعيات'!$N:$N,'تحميل المصنعيات'!$F:$F,V$2,'تحميل المصنعيات'!$D:$D,T836))</f>
        <v/>
      </c>
      <c r="Y836" s="55" t="str">
        <f t="shared" si="444"/>
        <v/>
      </c>
      <c r="Z836" s="55" t="str">
        <f t="shared" si="445"/>
        <v/>
      </c>
      <c r="AA836" s="129" t="str">
        <f t="shared" si="471"/>
        <v/>
      </c>
      <c r="AC836" s="4" t="s">
        <v>12</v>
      </c>
      <c r="AD836" s="5">
        <v>46001</v>
      </c>
      <c r="AE836" s="6"/>
      <c r="AF836" s="6"/>
      <c r="AG836" s="6" t="str">
        <f t="shared" si="460"/>
        <v/>
      </c>
      <c r="AH836" s="6" t="str">
        <f>IF(OR(AE836="",AF836=""),"",SUMIFS('تحميل المصنعيات'!$N:$N,'تحميل المصنعيات'!$F:$F,AF$2,'تحميل المصنعيات'!$D:$D,AD836))</f>
        <v/>
      </c>
      <c r="AI836" s="55" t="str">
        <f t="shared" si="446"/>
        <v/>
      </c>
      <c r="AJ836" s="55" t="str">
        <f t="shared" si="461"/>
        <v/>
      </c>
      <c r="AK836" s="129" t="str">
        <f t="shared" si="472"/>
        <v/>
      </c>
      <c r="AM836" s="4" t="s">
        <v>12</v>
      </c>
      <c r="AN836" s="5">
        <v>46001</v>
      </c>
      <c r="AO836" s="6"/>
      <c r="AP836" s="6"/>
      <c r="AQ836" s="6" t="str">
        <f t="shared" si="462"/>
        <v/>
      </c>
      <c r="AR836" s="6" t="str">
        <f>IF(OR(AO836="",AP836=""),"",SUMIFS('تحميل المصنعيات'!$N:$N,'تحميل المصنعيات'!$F:$F,AP$2,'تحميل المصنعيات'!$D:$D,AN836))</f>
        <v/>
      </c>
      <c r="AS836" s="55" t="str">
        <f t="shared" si="447"/>
        <v/>
      </c>
      <c r="AT836" s="55" t="str">
        <f t="shared" si="448"/>
        <v/>
      </c>
      <c r="AU836" s="129" t="str">
        <f t="shared" si="473"/>
        <v/>
      </c>
      <c r="AW836" s="4" t="s">
        <v>12</v>
      </c>
      <c r="AX836" s="5">
        <v>46001</v>
      </c>
      <c r="AY836" s="6"/>
      <c r="AZ836" s="6"/>
      <c r="BA836" s="6" t="str">
        <f t="shared" si="463"/>
        <v/>
      </c>
      <c r="BB836" s="6" t="str">
        <f>IF(OR(AY836="",AZ836=""),"",SUMIFS('تحميل المصنعيات'!$N:$N,'تحميل المصنعيات'!$F:$F,AZ$2,'تحميل المصنعيات'!$D:$D,AX836))</f>
        <v/>
      </c>
      <c r="BC836" s="55" t="str">
        <f t="shared" si="449"/>
        <v/>
      </c>
      <c r="BD836" s="55" t="str">
        <f t="shared" si="464"/>
        <v/>
      </c>
      <c r="BE836" s="129" t="str">
        <f t="shared" si="474"/>
        <v/>
      </c>
      <c r="BG836" s="4" t="s">
        <v>12</v>
      </c>
      <c r="BH836" s="5">
        <v>46001</v>
      </c>
      <c r="BI836" s="6"/>
      <c r="BJ836" s="6"/>
      <c r="BK836" s="6" t="str">
        <f t="shared" si="465"/>
        <v/>
      </c>
      <c r="BL836" s="6" t="str">
        <f>IF(OR(BI836="",BJ836=""),"",SUMIFS('تحميل المصنعيات'!$N:$N,'تحميل المصنعيات'!$F:$F,BJ$2,'تحميل المصنعيات'!$D:$D,BH836))</f>
        <v/>
      </c>
      <c r="BM836" s="55" t="str">
        <f t="shared" si="450"/>
        <v/>
      </c>
      <c r="BN836" s="55" t="str">
        <f t="shared" si="451"/>
        <v/>
      </c>
      <c r="BO836" s="129" t="str">
        <f t="shared" si="475"/>
        <v/>
      </c>
      <c r="BQ836" s="4" t="s">
        <v>12</v>
      </c>
      <c r="BR836" s="5">
        <v>46001</v>
      </c>
      <c r="BS836" s="6"/>
      <c r="BT836" s="6"/>
      <c r="BU836" s="6" t="str">
        <f t="shared" si="466"/>
        <v/>
      </c>
      <c r="BV836" s="6" t="str">
        <f>IF(OR(BS836="",BT836=""),"",SUMIFS('تحميل المصنعيات'!$N:$N,'تحميل المصنعيات'!$F:$F,BT$2,'تحميل المصنعيات'!$D:$D,BR836))</f>
        <v/>
      </c>
      <c r="BW836" s="55" t="str">
        <f t="shared" si="452"/>
        <v/>
      </c>
      <c r="BX836" s="55" t="str">
        <f t="shared" si="467"/>
        <v/>
      </c>
      <c r="BY836" s="129" t="str">
        <f t="shared" si="476"/>
        <v/>
      </c>
      <c r="CA836" s="4" t="s">
        <v>12</v>
      </c>
      <c r="CB836" s="5">
        <v>46001</v>
      </c>
      <c r="CC836" s="6"/>
      <c r="CD836" s="6"/>
      <c r="CE836" s="6" t="str">
        <f t="shared" si="468"/>
        <v/>
      </c>
      <c r="CF836" s="6" t="str">
        <f>IF(OR(CC836="",CD836=""),"",SUMIFS('تحميل المصنعيات'!$N:$N,'تحميل المصنعيات'!$F:$F,CD$2,'تحميل المصنعيات'!$D:$D,CB836))</f>
        <v/>
      </c>
      <c r="CG836" s="55" t="str">
        <f t="shared" si="453"/>
        <v/>
      </c>
      <c r="CH836" s="55" t="str">
        <f t="shared" si="454"/>
        <v/>
      </c>
      <c r="CI836" s="129" t="str">
        <f t="shared" si="477"/>
        <v/>
      </c>
      <c r="CK836" s="4" t="s">
        <v>12</v>
      </c>
      <c r="CL836" s="5">
        <v>46001</v>
      </c>
      <c r="CM836" s="6"/>
      <c r="CN836" s="6"/>
      <c r="CO836" s="6" t="str">
        <f t="shared" si="469"/>
        <v/>
      </c>
      <c r="CP836" s="6" t="str">
        <f>IF(OR(CM836="",CN836=""),"",SUMIFS('تحميل المصنعيات'!$N:$N,'تحميل المصنعيات'!$F:$F,CN$2,'تحميل المصنعيات'!$D:$D,CL836))</f>
        <v/>
      </c>
      <c r="CQ836" s="55" t="str">
        <f t="shared" si="455"/>
        <v/>
      </c>
      <c r="CR836" s="55" t="str">
        <f t="shared" si="456"/>
        <v/>
      </c>
      <c r="CS836" s="129" t="str">
        <f t="shared" si="478"/>
        <v/>
      </c>
    </row>
    <row r="837" spans="9:97" x14ac:dyDescent="0.25">
      <c r="I837" s="4" t="s">
        <v>13</v>
      </c>
      <c r="J837" s="5">
        <v>46002</v>
      </c>
      <c r="K837" s="6"/>
      <c r="L837" s="6"/>
      <c r="M837" s="6" t="str">
        <f t="shared" si="457"/>
        <v/>
      </c>
      <c r="N837" s="6" t="str">
        <f>IF(OR(K837="",L837=""),"",SUMIFS('تحميل المصنعيات'!$N:$N,'تحميل المصنعيات'!$F:$F,L$2,'تحميل المصنعيات'!$D:$D,J837))</f>
        <v/>
      </c>
      <c r="O837" s="55" t="str">
        <f t="shared" ref="O837:O857" si="479">IF(Q837="ادخال خاطئ","",IF(K837="","",IF(OR(K837="غ",L837="غ"),"",IF(M837-N837-$P$2&lt;0,"أداء جيد",M837-N837-$P$2))))</f>
        <v/>
      </c>
      <c r="P837" s="55" t="str">
        <f t="shared" si="470"/>
        <v/>
      </c>
      <c r="Q837" s="129" t="str">
        <f t="shared" si="458"/>
        <v/>
      </c>
      <c r="S837" s="4" t="s">
        <v>13</v>
      </c>
      <c r="T837" s="5">
        <v>46002</v>
      </c>
      <c r="U837" s="6"/>
      <c r="V837" s="6"/>
      <c r="W837" s="6" t="str">
        <f t="shared" si="459"/>
        <v/>
      </c>
      <c r="X837" s="6" t="str">
        <f>IF(OR(U837="",V837=""),"",SUMIFS('تحميل المصنعيات'!$N:$N,'تحميل المصنعيات'!$F:$F,V$2,'تحميل المصنعيات'!$D:$D,T837))</f>
        <v/>
      </c>
      <c r="Y837" s="55" t="str">
        <f t="shared" ref="Y837:Y857" si="480">IF(AA837="ادخال خاطئ","",IF(U837="","",IF(OR(U837="غ",V837="غ"),"",IF(W837-X837-$P$2&lt;0,"أداء جيد",W837-X837-$P$2))))</f>
        <v/>
      </c>
      <c r="Z837" s="55" t="str">
        <f t="shared" ref="Z837:Z857" si="481">IF(Y837="أداء جيد",$P$2-(W837-X837),"")</f>
        <v/>
      </c>
      <c r="AA837" s="129" t="str">
        <f t="shared" si="471"/>
        <v/>
      </c>
      <c r="AC837" s="4" t="s">
        <v>13</v>
      </c>
      <c r="AD837" s="5">
        <v>46002</v>
      </c>
      <c r="AE837" s="6"/>
      <c r="AF837" s="6"/>
      <c r="AG837" s="6" t="str">
        <f t="shared" si="460"/>
        <v/>
      </c>
      <c r="AH837" s="6" t="str">
        <f>IF(OR(AE837="",AF837=""),"",SUMIFS('تحميل المصنعيات'!$N:$N,'تحميل المصنعيات'!$F:$F,AF$2,'تحميل المصنعيات'!$D:$D,AD837))</f>
        <v/>
      </c>
      <c r="AI837" s="55" t="str">
        <f t="shared" ref="AI837:AI857" si="482">IF(AK837="ادخال خاطئ","",IF(AE837="","",IF(OR(AE837="غ",AF837="غ"),"",IF(AG837-AH837-$P$2&lt;0,"أداء جيد",AG837-AH837-$P$2))))</f>
        <v/>
      </c>
      <c r="AJ837" s="55" t="str">
        <f t="shared" si="461"/>
        <v/>
      </c>
      <c r="AK837" s="129" t="str">
        <f t="shared" si="472"/>
        <v/>
      </c>
      <c r="AM837" s="4" t="s">
        <v>13</v>
      </c>
      <c r="AN837" s="5">
        <v>46002</v>
      </c>
      <c r="AO837" s="6"/>
      <c r="AP837" s="6"/>
      <c r="AQ837" s="6" t="str">
        <f t="shared" si="462"/>
        <v/>
      </c>
      <c r="AR837" s="6" t="str">
        <f>IF(OR(AO837="",AP837=""),"",SUMIFS('تحميل المصنعيات'!$N:$N,'تحميل المصنعيات'!$F:$F,AP$2,'تحميل المصنعيات'!$D:$D,AN837))</f>
        <v/>
      </c>
      <c r="AS837" s="55" t="str">
        <f t="shared" ref="AS837:AS857" si="483">IF(AU837="ادخال خاطئ","",IF(AO837="","",IF(OR(AO837="غ",AP837="غ"),"",IF(AQ837-AR837-$P$2&lt;0,"أداء جيد",AQ837-AR837-$P$2))))</f>
        <v/>
      </c>
      <c r="AT837" s="55" t="str">
        <f t="shared" ref="AT837:AT857" si="484">IF(AS837="أداء جيد",$P$2-(AQ837-AR837),"")</f>
        <v/>
      </c>
      <c r="AU837" s="129" t="str">
        <f t="shared" si="473"/>
        <v/>
      </c>
      <c r="AW837" s="4" t="s">
        <v>13</v>
      </c>
      <c r="AX837" s="5">
        <v>46002</v>
      </c>
      <c r="AY837" s="6"/>
      <c r="AZ837" s="6"/>
      <c r="BA837" s="6" t="str">
        <f t="shared" si="463"/>
        <v/>
      </c>
      <c r="BB837" s="6" t="str">
        <f>IF(OR(AY837="",AZ837=""),"",SUMIFS('تحميل المصنعيات'!$N:$N,'تحميل المصنعيات'!$F:$F,AZ$2,'تحميل المصنعيات'!$D:$D,AX837))</f>
        <v/>
      </c>
      <c r="BC837" s="55" t="str">
        <f t="shared" ref="BC837:BC857" si="485">IF(BE837="ادخال خاطئ","",IF(AY837="","",IF(OR(AY837="غ",AZ837="غ"),"",IF(BA837-BB837-$P$2&lt;0,"أداء جيد",BA837-BB837-$P$2))))</f>
        <v/>
      </c>
      <c r="BD837" s="55" t="str">
        <f t="shared" si="464"/>
        <v/>
      </c>
      <c r="BE837" s="129" t="str">
        <f t="shared" si="474"/>
        <v/>
      </c>
      <c r="BG837" s="4" t="s">
        <v>13</v>
      </c>
      <c r="BH837" s="5">
        <v>46002</v>
      </c>
      <c r="BI837" s="6"/>
      <c r="BJ837" s="6"/>
      <c r="BK837" s="6" t="str">
        <f t="shared" si="465"/>
        <v/>
      </c>
      <c r="BL837" s="6" t="str">
        <f>IF(OR(BI837="",BJ837=""),"",SUMIFS('تحميل المصنعيات'!$N:$N,'تحميل المصنعيات'!$F:$F,BJ$2,'تحميل المصنعيات'!$D:$D,BH837))</f>
        <v/>
      </c>
      <c r="BM837" s="55" t="str">
        <f t="shared" ref="BM837:BM857" si="486">IF(BO837="ادخال خاطئ","",IF(BI837="","",IF(OR(BI837="غ",BJ837="غ"),"",IF(BK837-BL837-$P$2&lt;0,"أداء جيد",BK837-BL837-$P$2))))</f>
        <v/>
      </c>
      <c r="BN837" s="55" t="str">
        <f t="shared" ref="BN837:BN857" si="487">IF(BM837="أداء جيد",$P$2-(BK837-BL837),"")</f>
        <v/>
      </c>
      <c r="BO837" s="129" t="str">
        <f t="shared" si="475"/>
        <v/>
      </c>
      <c r="BQ837" s="4" t="s">
        <v>13</v>
      </c>
      <c r="BR837" s="5">
        <v>46002</v>
      </c>
      <c r="BS837" s="6"/>
      <c r="BT837" s="6"/>
      <c r="BU837" s="6" t="str">
        <f t="shared" si="466"/>
        <v/>
      </c>
      <c r="BV837" s="6" t="str">
        <f>IF(OR(BS837="",BT837=""),"",SUMIFS('تحميل المصنعيات'!$N:$N,'تحميل المصنعيات'!$F:$F,BT$2,'تحميل المصنعيات'!$D:$D,BR837))</f>
        <v/>
      </c>
      <c r="BW837" s="55" t="str">
        <f t="shared" ref="BW837:BW857" si="488">IF(BY837="ادخال خاطئ","",IF(BS837="","",IF(OR(BS837="غ",BT837="غ"),"",IF(BU837-BV837-$P$2&lt;0,"أداء جيد",BU837-BV837-$P$2))))</f>
        <v/>
      </c>
      <c r="BX837" s="55" t="str">
        <f t="shared" si="467"/>
        <v/>
      </c>
      <c r="BY837" s="129" t="str">
        <f t="shared" si="476"/>
        <v/>
      </c>
      <c r="CA837" s="4" t="s">
        <v>13</v>
      </c>
      <c r="CB837" s="5">
        <v>46002</v>
      </c>
      <c r="CC837" s="6"/>
      <c r="CD837" s="6"/>
      <c r="CE837" s="6" t="str">
        <f t="shared" si="468"/>
        <v/>
      </c>
      <c r="CF837" s="6" t="str">
        <f>IF(OR(CC837="",CD837=""),"",SUMIFS('تحميل المصنعيات'!$N:$N,'تحميل المصنعيات'!$F:$F,CD$2,'تحميل المصنعيات'!$D:$D,CB837))</f>
        <v/>
      </c>
      <c r="CG837" s="55" t="str">
        <f t="shared" ref="CG837:CG857" si="489">IF(CI837="ادخال خاطئ","",IF(CC837="","",IF(OR(CC837="غ",CD837="غ"),"",IF(CE837-CF837-$P$2&lt;0,"أداء جيد",CE837-CF837-$P$2))))</f>
        <v/>
      </c>
      <c r="CH837" s="55" t="str">
        <f t="shared" ref="CH837:CH857" si="490">IF(CG837="أداء جيد",$P$2-(CE837-CF837),"")</f>
        <v/>
      </c>
      <c r="CI837" s="129" t="str">
        <f t="shared" si="477"/>
        <v/>
      </c>
      <c r="CK837" s="4" t="s">
        <v>13</v>
      </c>
      <c r="CL837" s="5">
        <v>46002</v>
      </c>
      <c r="CM837" s="6"/>
      <c r="CN837" s="6"/>
      <c r="CO837" s="6" t="str">
        <f t="shared" si="469"/>
        <v/>
      </c>
      <c r="CP837" s="6" t="str">
        <f>IF(OR(CM837="",CN837=""),"",SUMIFS('تحميل المصنعيات'!$N:$N,'تحميل المصنعيات'!$F:$F,CN$2,'تحميل المصنعيات'!$D:$D,CL837))</f>
        <v/>
      </c>
      <c r="CQ837" s="55" t="str">
        <f t="shared" ref="CQ837:CQ857" si="491">IF(CS837="ادخال خاطئ","",IF(CM837="","",IF(OR(CM837="غ",CN837="غ"),"",IF(CO837-CP837-$P$2&lt;0,"أداء جيد",CO837-CP837-$P$2))))</f>
        <v/>
      </c>
      <c r="CR837" s="55" t="str">
        <f t="shared" ref="CR837:CR857" si="492">IF(CQ837="أداء جيد",$P$2-(CO837-CP837),"")</f>
        <v/>
      </c>
      <c r="CS837" s="129" t="str">
        <f t="shared" si="478"/>
        <v/>
      </c>
    </row>
    <row r="838" spans="9:97" x14ac:dyDescent="0.25">
      <c r="I838" s="132" t="s">
        <v>30</v>
      </c>
      <c r="J838" s="133">
        <v>46003</v>
      </c>
      <c r="K838" s="134"/>
      <c r="L838" s="134"/>
      <c r="M838" s="134" t="str">
        <f t="shared" ref="M838:M857" si="493">IF(OR(K838="",L838=""),"",IF(OR(K838="غ",L838="غ"),0,L838-K838))</f>
        <v/>
      </c>
      <c r="N838" s="134" t="str">
        <f>IF(OR(K838="",L838=""),"",SUMIFS('تحميل المصنعيات'!$N:$N,'تحميل المصنعيات'!$F:$F,L$2,'تحميل المصنعيات'!$D:$D,J838))</f>
        <v/>
      </c>
      <c r="O838" s="135" t="str">
        <f t="shared" si="479"/>
        <v/>
      </c>
      <c r="P838" s="135" t="str">
        <f t="shared" si="470"/>
        <v/>
      </c>
      <c r="Q838" s="132" t="str">
        <f t="shared" ref="Q838:Q857" si="494">IF(K838="","",IF(N838&gt;M838,"ادخال خاطئ",""))</f>
        <v/>
      </c>
      <c r="S838" s="132" t="s">
        <v>30</v>
      </c>
      <c r="T838" s="133">
        <v>46003</v>
      </c>
      <c r="U838" s="134"/>
      <c r="V838" s="134"/>
      <c r="W838" s="134" t="str">
        <f t="shared" ref="W838:W857" si="495">IF(OR(U838="",V838=""),"",IF(OR(U838="غ",V838="غ"),0,V838-U838))</f>
        <v/>
      </c>
      <c r="X838" s="134" t="str">
        <f>IF(OR(U838="",V838=""),"",SUMIFS('تحميل المصنعيات'!$N:$N,'تحميل المصنعيات'!$F:$F,V$2,'تحميل المصنعيات'!$D:$D,T838))</f>
        <v/>
      </c>
      <c r="Y838" s="135" t="str">
        <f t="shared" si="480"/>
        <v/>
      </c>
      <c r="Z838" s="135" t="str">
        <f t="shared" si="481"/>
        <v/>
      </c>
      <c r="AA838" s="132" t="str">
        <f t="shared" si="471"/>
        <v/>
      </c>
      <c r="AC838" s="132" t="s">
        <v>30</v>
      </c>
      <c r="AD838" s="133">
        <v>46003</v>
      </c>
      <c r="AE838" s="134"/>
      <c r="AF838" s="134"/>
      <c r="AG838" s="134" t="str">
        <f t="shared" ref="AG838:AG857" si="496">IF(OR(AE838="",AF838=""),"",IF(OR(AE838="غ",AF838="غ"),0,AF838-AE838))</f>
        <v/>
      </c>
      <c r="AH838" s="134" t="str">
        <f>IF(OR(AE838="",AF838=""),"",SUMIFS('تحميل المصنعيات'!$N:$N,'تحميل المصنعيات'!$F:$F,AF$2,'تحميل المصنعيات'!$D:$D,AD838))</f>
        <v/>
      </c>
      <c r="AI838" s="135" t="str">
        <f t="shared" si="482"/>
        <v/>
      </c>
      <c r="AJ838" s="135" t="str">
        <f t="shared" ref="AJ838:AJ857" si="497">IF(AI838="أداء جيد",$P$2-(AG838-AH838),"")</f>
        <v/>
      </c>
      <c r="AK838" s="132" t="str">
        <f t="shared" si="472"/>
        <v/>
      </c>
      <c r="AM838" s="132" t="s">
        <v>30</v>
      </c>
      <c r="AN838" s="133">
        <v>46003</v>
      </c>
      <c r="AO838" s="134"/>
      <c r="AP838" s="134"/>
      <c r="AQ838" s="134" t="str">
        <f t="shared" ref="AQ838:AQ857" si="498">IF(OR(AO838="",AP838=""),"",IF(OR(AO838="غ",AP838="غ"),0,AP838-AO838))</f>
        <v/>
      </c>
      <c r="AR838" s="134" t="str">
        <f>IF(OR(AO838="",AP838=""),"",SUMIFS('تحميل المصنعيات'!$N:$N,'تحميل المصنعيات'!$F:$F,AP$2,'تحميل المصنعيات'!$D:$D,AN838))</f>
        <v/>
      </c>
      <c r="AS838" s="135" t="str">
        <f t="shared" si="483"/>
        <v/>
      </c>
      <c r="AT838" s="135" t="str">
        <f t="shared" si="484"/>
        <v/>
      </c>
      <c r="AU838" s="132" t="str">
        <f t="shared" si="473"/>
        <v/>
      </c>
      <c r="AW838" s="132" t="s">
        <v>30</v>
      </c>
      <c r="AX838" s="133">
        <v>46003</v>
      </c>
      <c r="AY838" s="134"/>
      <c r="AZ838" s="134"/>
      <c r="BA838" s="134" t="str">
        <f t="shared" ref="BA838:BA857" si="499">IF(OR(AY838="",AZ838=""),"",IF(OR(AY838="غ",AZ838="غ"),0,AZ838-AY838))</f>
        <v/>
      </c>
      <c r="BB838" s="134" t="str">
        <f>IF(OR(AY838="",AZ838=""),"",SUMIFS('تحميل المصنعيات'!$N:$N,'تحميل المصنعيات'!$F:$F,AZ$2,'تحميل المصنعيات'!$D:$D,AX838))</f>
        <v/>
      </c>
      <c r="BC838" s="135" t="str">
        <f t="shared" si="485"/>
        <v/>
      </c>
      <c r="BD838" s="135" t="str">
        <f t="shared" ref="BD838:BD857" si="500">IF(BC838="أداء جيد",$P$2-(BA838-BB838),"")</f>
        <v/>
      </c>
      <c r="BE838" s="132" t="str">
        <f t="shared" si="474"/>
        <v/>
      </c>
      <c r="BG838" s="132" t="s">
        <v>30</v>
      </c>
      <c r="BH838" s="133">
        <v>46003</v>
      </c>
      <c r="BI838" s="134"/>
      <c r="BJ838" s="134"/>
      <c r="BK838" s="134" t="str">
        <f t="shared" ref="BK838:BK857" si="501">IF(OR(BI838="",BJ838=""),"",IF(OR(BI838="غ",BJ838="غ"),0,BJ838-BI838))</f>
        <v/>
      </c>
      <c r="BL838" s="134" t="str">
        <f>IF(OR(BI838="",BJ838=""),"",SUMIFS('تحميل المصنعيات'!$N:$N,'تحميل المصنعيات'!$F:$F,BJ$2,'تحميل المصنعيات'!$D:$D,BH838))</f>
        <v/>
      </c>
      <c r="BM838" s="135" t="str">
        <f t="shared" si="486"/>
        <v/>
      </c>
      <c r="BN838" s="135" t="str">
        <f t="shared" si="487"/>
        <v/>
      </c>
      <c r="BO838" s="132" t="str">
        <f t="shared" si="475"/>
        <v/>
      </c>
      <c r="BQ838" s="132" t="s">
        <v>30</v>
      </c>
      <c r="BR838" s="133">
        <v>46003</v>
      </c>
      <c r="BS838" s="134"/>
      <c r="BT838" s="134"/>
      <c r="BU838" s="134" t="str">
        <f t="shared" ref="BU838:BU857" si="502">IF(OR(BS838="",BT838=""),"",IF(OR(BS838="غ",BT838="غ"),0,BT838-BS838))</f>
        <v/>
      </c>
      <c r="BV838" s="134" t="str">
        <f>IF(OR(BS838="",BT838=""),"",SUMIFS('تحميل المصنعيات'!$N:$N,'تحميل المصنعيات'!$F:$F,BT$2,'تحميل المصنعيات'!$D:$D,BR838))</f>
        <v/>
      </c>
      <c r="BW838" s="135" t="str">
        <f t="shared" si="488"/>
        <v/>
      </c>
      <c r="BX838" s="135" t="str">
        <f t="shared" ref="BX838:BX857" si="503">IF(BW838="أداء جيد",$P$2-(BU838-BV838),"")</f>
        <v/>
      </c>
      <c r="BY838" s="132" t="str">
        <f t="shared" si="476"/>
        <v/>
      </c>
      <c r="CA838" s="132" t="s">
        <v>30</v>
      </c>
      <c r="CB838" s="133">
        <v>46003</v>
      </c>
      <c r="CC838" s="134"/>
      <c r="CD838" s="134"/>
      <c r="CE838" s="134" t="str">
        <f t="shared" ref="CE838:CE857" si="504">IF(OR(CC838="",CD838=""),"",IF(OR(CC838="غ",CD838="غ"),0,CD838-CC838))</f>
        <v/>
      </c>
      <c r="CF838" s="134" t="str">
        <f>IF(OR(CC838="",CD838=""),"",SUMIFS('تحميل المصنعيات'!$N:$N,'تحميل المصنعيات'!$F:$F,CD$2,'تحميل المصنعيات'!$D:$D,CB838))</f>
        <v/>
      </c>
      <c r="CG838" s="135" t="str">
        <f t="shared" si="489"/>
        <v/>
      </c>
      <c r="CH838" s="135" t="str">
        <f t="shared" si="490"/>
        <v/>
      </c>
      <c r="CI838" s="132" t="str">
        <f t="shared" si="477"/>
        <v/>
      </c>
      <c r="CK838" s="132" t="s">
        <v>30</v>
      </c>
      <c r="CL838" s="133">
        <v>46003</v>
      </c>
      <c r="CM838" s="134"/>
      <c r="CN838" s="134"/>
      <c r="CO838" s="134" t="str">
        <f t="shared" ref="CO838:CO857" si="505">IF(OR(CM838="",CN838=""),"",IF(OR(CM838="غ",CN838="غ"),0,CN838-CM838))</f>
        <v/>
      </c>
      <c r="CP838" s="134" t="str">
        <f>IF(OR(CM838="",CN838=""),"",SUMIFS('تحميل المصنعيات'!$N:$N,'تحميل المصنعيات'!$F:$F,CN$2,'تحميل المصنعيات'!$D:$D,CL838))</f>
        <v/>
      </c>
      <c r="CQ838" s="135" t="str">
        <f t="shared" si="491"/>
        <v/>
      </c>
      <c r="CR838" s="135" t="str">
        <f t="shared" si="492"/>
        <v/>
      </c>
      <c r="CS838" s="132" t="str">
        <f t="shared" si="478"/>
        <v/>
      </c>
    </row>
    <row r="839" spans="9:97" x14ac:dyDescent="0.25">
      <c r="I839" s="4" t="s">
        <v>8</v>
      </c>
      <c r="J839" s="5">
        <v>46004</v>
      </c>
      <c r="K839" s="6"/>
      <c r="L839" s="6"/>
      <c r="M839" s="6" t="str">
        <f t="shared" si="493"/>
        <v/>
      </c>
      <c r="N839" s="6" t="str">
        <f>IF(OR(K839="",L839=""),"",SUMIFS('تحميل المصنعيات'!$N:$N,'تحميل المصنعيات'!$F:$F,L$2,'تحميل المصنعيات'!$D:$D,J839))</f>
        <v/>
      </c>
      <c r="O839" s="55" t="str">
        <f t="shared" si="479"/>
        <v/>
      </c>
      <c r="P839" s="55" t="str">
        <f t="shared" si="470"/>
        <v/>
      </c>
      <c r="Q839" s="129" t="str">
        <f t="shared" si="494"/>
        <v/>
      </c>
      <c r="S839" s="4" t="s">
        <v>8</v>
      </c>
      <c r="T839" s="5">
        <v>46004</v>
      </c>
      <c r="U839" s="6"/>
      <c r="V839" s="6"/>
      <c r="W839" s="6" t="str">
        <f t="shared" si="495"/>
        <v/>
      </c>
      <c r="X839" s="6" t="str">
        <f>IF(OR(U839="",V839=""),"",SUMIFS('تحميل المصنعيات'!$N:$N,'تحميل المصنعيات'!$F:$F,V$2,'تحميل المصنعيات'!$D:$D,T839))</f>
        <v/>
      </c>
      <c r="Y839" s="55" t="str">
        <f t="shared" si="480"/>
        <v/>
      </c>
      <c r="Z839" s="55" t="str">
        <f t="shared" si="481"/>
        <v/>
      </c>
      <c r="AA839" s="129" t="str">
        <f t="shared" si="471"/>
        <v/>
      </c>
      <c r="AC839" s="4" t="s">
        <v>8</v>
      </c>
      <c r="AD839" s="5">
        <v>46004</v>
      </c>
      <c r="AE839" s="6"/>
      <c r="AF839" s="6"/>
      <c r="AG839" s="6" t="str">
        <f t="shared" si="496"/>
        <v/>
      </c>
      <c r="AH839" s="6" t="str">
        <f>IF(OR(AE839="",AF839=""),"",SUMIFS('تحميل المصنعيات'!$N:$N,'تحميل المصنعيات'!$F:$F,AF$2,'تحميل المصنعيات'!$D:$D,AD839))</f>
        <v/>
      </c>
      <c r="AI839" s="55" t="str">
        <f t="shared" si="482"/>
        <v/>
      </c>
      <c r="AJ839" s="55" t="str">
        <f t="shared" si="497"/>
        <v/>
      </c>
      <c r="AK839" s="129" t="str">
        <f t="shared" si="472"/>
        <v/>
      </c>
      <c r="AM839" s="4" t="s">
        <v>8</v>
      </c>
      <c r="AN839" s="5">
        <v>46004</v>
      </c>
      <c r="AO839" s="6"/>
      <c r="AP839" s="6"/>
      <c r="AQ839" s="6" t="str">
        <f t="shared" si="498"/>
        <v/>
      </c>
      <c r="AR839" s="6" t="str">
        <f>IF(OR(AO839="",AP839=""),"",SUMIFS('تحميل المصنعيات'!$N:$N,'تحميل المصنعيات'!$F:$F,AP$2,'تحميل المصنعيات'!$D:$D,AN839))</f>
        <v/>
      </c>
      <c r="AS839" s="55" t="str">
        <f t="shared" si="483"/>
        <v/>
      </c>
      <c r="AT839" s="55" t="str">
        <f t="shared" si="484"/>
        <v/>
      </c>
      <c r="AU839" s="129" t="str">
        <f t="shared" si="473"/>
        <v/>
      </c>
      <c r="AW839" s="4" t="s">
        <v>8</v>
      </c>
      <c r="AX839" s="5">
        <v>46004</v>
      </c>
      <c r="AY839" s="6"/>
      <c r="AZ839" s="6"/>
      <c r="BA839" s="6" t="str">
        <f t="shared" si="499"/>
        <v/>
      </c>
      <c r="BB839" s="6" t="str">
        <f>IF(OR(AY839="",AZ839=""),"",SUMIFS('تحميل المصنعيات'!$N:$N,'تحميل المصنعيات'!$F:$F,AZ$2,'تحميل المصنعيات'!$D:$D,AX839))</f>
        <v/>
      </c>
      <c r="BC839" s="55" t="str">
        <f t="shared" si="485"/>
        <v/>
      </c>
      <c r="BD839" s="55" t="str">
        <f t="shared" si="500"/>
        <v/>
      </c>
      <c r="BE839" s="129" t="str">
        <f t="shared" si="474"/>
        <v/>
      </c>
      <c r="BG839" s="4" t="s">
        <v>8</v>
      </c>
      <c r="BH839" s="5">
        <v>46004</v>
      </c>
      <c r="BI839" s="6"/>
      <c r="BJ839" s="6"/>
      <c r="BK839" s="6" t="str">
        <f t="shared" si="501"/>
        <v/>
      </c>
      <c r="BL839" s="6" t="str">
        <f>IF(OR(BI839="",BJ839=""),"",SUMIFS('تحميل المصنعيات'!$N:$N,'تحميل المصنعيات'!$F:$F,BJ$2,'تحميل المصنعيات'!$D:$D,BH839))</f>
        <v/>
      </c>
      <c r="BM839" s="55" t="str">
        <f t="shared" si="486"/>
        <v/>
      </c>
      <c r="BN839" s="55" t="str">
        <f t="shared" si="487"/>
        <v/>
      </c>
      <c r="BO839" s="129" t="str">
        <f t="shared" si="475"/>
        <v/>
      </c>
      <c r="BQ839" s="4" t="s">
        <v>8</v>
      </c>
      <c r="BR839" s="5">
        <v>46004</v>
      </c>
      <c r="BS839" s="6"/>
      <c r="BT839" s="6"/>
      <c r="BU839" s="6" t="str">
        <f t="shared" si="502"/>
        <v/>
      </c>
      <c r="BV839" s="6" t="str">
        <f>IF(OR(BS839="",BT839=""),"",SUMIFS('تحميل المصنعيات'!$N:$N,'تحميل المصنعيات'!$F:$F,BT$2,'تحميل المصنعيات'!$D:$D,BR839))</f>
        <v/>
      </c>
      <c r="BW839" s="55" t="str">
        <f t="shared" si="488"/>
        <v/>
      </c>
      <c r="BX839" s="55" t="str">
        <f t="shared" si="503"/>
        <v/>
      </c>
      <c r="BY839" s="129" t="str">
        <f t="shared" si="476"/>
        <v/>
      </c>
      <c r="CA839" s="4" t="s">
        <v>8</v>
      </c>
      <c r="CB839" s="5">
        <v>46004</v>
      </c>
      <c r="CC839" s="6"/>
      <c r="CD839" s="6"/>
      <c r="CE839" s="6" t="str">
        <f t="shared" si="504"/>
        <v/>
      </c>
      <c r="CF839" s="6" t="str">
        <f>IF(OR(CC839="",CD839=""),"",SUMIFS('تحميل المصنعيات'!$N:$N,'تحميل المصنعيات'!$F:$F,CD$2,'تحميل المصنعيات'!$D:$D,CB839))</f>
        <v/>
      </c>
      <c r="CG839" s="55" t="str">
        <f t="shared" si="489"/>
        <v/>
      </c>
      <c r="CH839" s="55" t="str">
        <f t="shared" si="490"/>
        <v/>
      </c>
      <c r="CI839" s="129" t="str">
        <f t="shared" si="477"/>
        <v/>
      </c>
      <c r="CK839" s="4" t="s">
        <v>8</v>
      </c>
      <c r="CL839" s="5">
        <v>46004</v>
      </c>
      <c r="CM839" s="6"/>
      <c r="CN839" s="6"/>
      <c r="CO839" s="6" t="str">
        <f t="shared" si="505"/>
        <v/>
      </c>
      <c r="CP839" s="6" t="str">
        <f>IF(OR(CM839="",CN839=""),"",SUMIFS('تحميل المصنعيات'!$N:$N,'تحميل المصنعيات'!$F:$F,CN$2,'تحميل المصنعيات'!$D:$D,CL839))</f>
        <v/>
      </c>
      <c r="CQ839" s="55" t="str">
        <f t="shared" si="491"/>
        <v/>
      </c>
      <c r="CR839" s="55" t="str">
        <f t="shared" si="492"/>
        <v/>
      </c>
      <c r="CS839" s="129" t="str">
        <f t="shared" si="478"/>
        <v/>
      </c>
    </row>
    <row r="840" spans="9:97" x14ac:dyDescent="0.25">
      <c r="I840" s="4" t="s">
        <v>9</v>
      </c>
      <c r="J840" s="5">
        <v>46005</v>
      </c>
      <c r="K840" s="6"/>
      <c r="L840" s="6"/>
      <c r="M840" s="6" t="str">
        <f t="shared" si="493"/>
        <v/>
      </c>
      <c r="N840" s="6" t="str">
        <f>IF(OR(K840="",L840=""),"",SUMIFS('تحميل المصنعيات'!$N:$N,'تحميل المصنعيات'!$F:$F,L$2,'تحميل المصنعيات'!$D:$D,J840))</f>
        <v/>
      </c>
      <c r="O840" s="55" t="str">
        <f t="shared" si="479"/>
        <v/>
      </c>
      <c r="P840" s="55" t="str">
        <f t="shared" ref="P840:P857" si="506">IF(O840="أداء جيد",$P$2-(M840-N840),"")</f>
        <v/>
      </c>
      <c r="Q840" s="129" t="str">
        <f t="shared" si="494"/>
        <v/>
      </c>
      <c r="S840" s="4" t="s">
        <v>9</v>
      </c>
      <c r="T840" s="5">
        <v>46005</v>
      </c>
      <c r="U840" s="6"/>
      <c r="V840" s="6"/>
      <c r="W840" s="6" t="str">
        <f t="shared" si="495"/>
        <v/>
      </c>
      <c r="X840" s="6" t="str">
        <f>IF(OR(U840="",V840=""),"",SUMIFS('تحميل المصنعيات'!$N:$N,'تحميل المصنعيات'!$F:$F,V$2,'تحميل المصنعيات'!$D:$D,T840))</f>
        <v/>
      </c>
      <c r="Y840" s="55" t="str">
        <f t="shared" si="480"/>
        <v/>
      </c>
      <c r="Z840" s="55" t="str">
        <f t="shared" si="481"/>
        <v/>
      </c>
      <c r="AA840" s="129" t="str">
        <f t="shared" si="471"/>
        <v/>
      </c>
      <c r="AC840" s="4" t="s">
        <v>9</v>
      </c>
      <c r="AD840" s="5">
        <v>46005</v>
      </c>
      <c r="AE840" s="6"/>
      <c r="AF840" s="6"/>
      <c r="AG840" s="6" t="str">
        <f t="shared" si="496"/>
        <v/>
      </c>
      <c r="AH840" s="6" t="str">
        <f>IF(OR(AE840="",AF840=""),"",SUMIFS('تحميل المصنعيات'!$N:$N,'تحميل المصنعيات'!$F:$F,AF$2,'تحميل المصنعيات'!$D:$D,AD840))</f>
        <v/>
      </c>
      <c r="AI840" s="55" t="str">
        <f t="shared" si="482"/>
        <v/>
      </c>
      <c r="AJ840" s="55" t="str">
        <f t="shared" si="497"/>
        <v/>
      </c>
      <c r="AK840" s="129" t="str">
        <f t="shared" si="472"/>
        <v/>
      </c>
      <c r="AM840" s="4" t="s">
        <v>9</v>
      </c>
      <c r="AN840" s="5">
        <v>46005</v>
      </c>
      <c r="AO840" s="6"/>
      <c r="AP840" s="6"/>
      <c r="AQ840" s="6" t="str">
        <f t="shared" si="498"/>
        <v/>
      </c>
      <c r="AR840" s="6" t="str">
        <f>IF(OR(AO840="",AP840=""),"",SUMIFS('تحميل المصنعيات'!$N:$N,'تحميل المصنعيات'!$F:$F,AP$2,'تحميل المصنعيات'!$D:$D,AN840))</f>
        <v/>
      </c>
      <c r="AS840" s="55" t="str">
        <f t="shared" si="483"/>
        <v/>
      </c>
      <c r="AT840" s="55" t="str">
        <f t="shared" si="484"/>
        <v/>
      </c>
      <c r="AU840" s="129" t="str">
        <f t="shared" si="473"/>
        <v/>
      </c>
      <c r="AW840" s="4" t="s">
        <v>9</v>
      </c>
      <c r="AX840" s="5">
        <v>46005</v>
      </c>
      <c r="AY840" s="6"/>
      <c r="AZ840" s="6"/>
      <c r="BA840" s="6" t="str">
        <f t="shared" si="499"/>
        <v/>
      </c>
      <c r="BB840" s="6" t="str">
        <f>IF(OR(AY840="",AZ840=""),"",SUMIFS('تحميل المصنعيات'!$N:$N,'تحميل المصنعيات'!$F:$F,AZ$2,'تحميل المصنعيات'!$D:$D,AX840))</f>
        <v/>
      </c>
      <c r="BC840" s="55" t="str">
        <f t="shared" si="485"/>
        <v/>
      </c>
      <c r="BD840" s="55" t="str">
        <f t="shared" si="500"/>
        <v/>
      </c>
      <c r="BE840" s="129" t="str">
        <f t="shared" si="474"/>
        <v/>
      </c>
      <c r="BG840" s="4" t="s">
        <v>9</v>
      </c>
      <c r="BH840" s="5">
        <v>46005</v>
      </c>
      <c r="BI840" s="6"/>
      <c r="BJ840" s="6"/>
      <c r="BK840" s="6" t="str">
        <f t="shared" si="501"/>
        <v/>
      </c>
      <c r="BL840" s="6" t="str">
        <f>IF(OR(BI840="",BJ840=""),"",SUMIFS('تحميل المصنعيات'!$N:$N,'تحميل المصنعيات'!$F:$F,BJ$2,'تحميل المصنعيات'!$D:$D,BH840))</f>
        <v/>
      </c>
      <c r="BM840" s="55" t="str">
        <f t="shared" si="486"/>
        <v/>
      </c>
      <c r="BN840" s="55" t="str">
        <f t="shared" si="487"/>
        <v/>
      </c>
      <c r="BO840" s="129" t="str">
        <f t="shared" si="475"/>
        <v/>
      </c>
      <c r="BQ840" s="4" t="s">
        <v>9</v>
      </c>
      <c r="BR840" s="5">
        <v>46005</v>
      </c>
      <c r="BS840" s="6"/>
      <c r="BT840" s="6"/>
      <c r="BU840" s="6" t="str">
        <f t="shared" si="502"/>
        <v/>
      </c>
      <c r="BV840" s="6" t="str">
        <f>IF(OR(BS840="",BT840=""),"",SUMIFS('تحميل المصنعيات'!$N:$N,'تحميل المصنعيات'!$F:$F,BT$2,'تحميل المصنعيات'!$D:$D,BR840))</f>
        <v/>
      </c>
      <c r="BW840" s="55" t="str">
        <f t="shared" si="488"/>
        <v/>
      </c>
      <c r="BX840" s="55" t="str">
        <f t="shared" si="503"/>
        <v/>
      </c>
      <c r="BY840" s="129" t="str">
        <f t="shared" si="476"/>
        <v/>
      </c>
      <c r="CA840" s="4" t="s">
        <v>9</v>
      </c>
      <c r="CB840" s="5">
        <v>46005</v>
      </c>
      <c r="CC840" s="6"/>
      <c r="CD840" s="6"/>
      <c r="CE840" s="6" t="str">
        <f t="shared" si="504"/>
        <v/>
      </c>
      <c r="CF840" s="6" t="str">
        <f>IF(OR(CC840="",CD840=""),"",SUMIFS('تحميل المصنعيات'!$N:$N,'تحميل المصنعيات'!$F:$F,CD$2,'تحميل المصنعيات'!$D:$D,CB840))</f>
        <v/>
      </c>
      <c r="CG840" s="55" t="str">
        <f t="shared" si="489"/>
        <v/>
      </c>
      <c r="CH840" s="55" t="str">
        <f t="shared" si="490"/>
        <v/>
      </c>
      <c r="CI840" s="129" t="str">
        <f t="shared" si="477"/>
        <v/>
      </c>
      <c r="CK840" s="4" t="s">
        <v>9</v>
      </c>
      <c r="CL840" s="5">
        <v>46005</v>
      </c>
      <c r="CM840" s="6"/>
      <c r="CN840" s="6"/>
      <c r="CO840" s="6" t="str">
        <f t="shared" si="505"/>
        <v/>
      </c>
      <c r="CP840" s="6" t="str">
        <f>IF(OR(CM840="",CN840=""),"",SUMIFS('تحميل المصنعيات'!$N:$N,'تحميل المصنعيات'!$F:$F,CN$2,'تحميل المصنعيات'!$D:$D,CL840))</f>
        <v/>
      </c>
      <c r="CQ840" s="55" t="str">
        <f t="shared" si="491"/>
        <v/>
      </c>
      <c r="CR840" s="55" t="str">
        <f t="shared" si="492"/>
        <v/>
      </c>
      <c r="CS840" s="129" t="str">
        <f t="shared" si="478"/>
        <v/>
      </c>
    </row>
    <row r="841" spans="9:97" x14ac:dyDescent="0.25">
      <c r="I841" s="4" t="s">
        <v>10</v>
      </c>
      <c r="J841" s="5">
        <v>46006</v>
      </c>
      <c r="K841" s="6"/>
      <c r="L841" s="6"/>
      <c r="M841" s="6" t="str">
        <f t="shared" si="493"/>
        <v/>
      </c>
      <c r="N841" s="6" t="str">
        <f>IF(OR(K841="",L841=""),"",SUMIFS('تحميل المصنعيات'!$N:$N,'تحميل المصنعيات'!$F:$F,L$2,'تحميل المصنعيات'!$D:$D,J841))</f>
        <v/>
      </c>
      <c r="O841" s="55" t="str">
        <f t="shared" si="479"/>
        <v/>
      </c>
      <c r="P841" s="55" t="str">
        <f t="shared" si="506"/>
        <v/>
      </c>
      <c r="Q841" s="129" t="str">
        <f t="shared" si="494"/>
        <v/>
      </c>
      <c r="S841" s="4" t="s">
        <v>10</v>
      </c>
      <c r="T841" s="5">
        <v>46006</v>
      </c>
      <c r="U841" s="6"/>
      <c r="V841" s="6"/>
      <c r="W841" s="6" t="str">
        <f t="shared" si="495"/>
        <v/>
      </c>
      <c r="X841" s="6" t="str">
        <f>IF(OR(U841="",V841=""),"",SUMIFS('تحميل المصنعيات'!$N:$N,'تحميل المصنعيات'!$F:$F,V$2,'تحميل المصنعيات'!$D:$D,T841))</f>
        <v/>
      </c>
      <c r="Y841" s="55" t="str">
        <f t="shared" si="480"/>
        <v/>
      </c>
      <c r="Z841" s="55" t="str">
        <f t="shared" si="481"/>
        <v/>
      </c>
      <c r="AA841" s="129" t="str">
        <f t="shared" si="471"/>
        <v/>
      </c>
      <c r="AC841" s="4" t="s">
        <v>10</v>
      </c>
      <c r="AD841" s="5">
        <v>46006</v>
      </c>
      <c r="AE841" s="6"/>
      <c r="AF841" s="6"/>
      <c r="AG841" s="6" t="str">
        <f t="shared" si="496"/>
        <v/>
      </c>
      <c r="AH841" s="6" t="str">
        <f>IF(OR(AE841="",AF841=""),"",SUMIFS('تحميل المصنعيات'!$N:$N,'تحميل المصنعيات'!$F:$F,AF$2,'تحميل المصنعيات'!$D:$D,AD841))</f>
        <v/>
      </c>
      <c r="AI841" s="55" t="str">
        <f t="shared" si="482"/>
        <v/>
      </c>
      <c r="AJ841" s="55" t="str">
        <f t="shared" si="497"/>
        <v/>
      </c>
      <c r="AK841" s="129" t="str">
        <f t="shared" si="472"/>
        <v/>
      </c>
      <c r="AM841" s="4" t="s">
        <v>10</v>
      </c>
      <c r="AN841" s="5">
        <v>46006</v>
      </c>
      <c r="AO841" s="6"/>
      <c r="AP841" s="6"/>
      <c r="AQ841" s="6" t="str">
        <f t="shared" si="498"/>
        <v/>
      </c>
      <c r="AR841" s="6" t="str">
        <f>IF(OR(AO841="",AP841=""),"",SUMIFS('تحميل المصنعيات'!$N:$N,'تحميل المصنعيات'!$F:$F,AP$2,'تحميل المصنعيات'!$D:$D,AN841))</f>
        <v/>
      </c>
      <c r="AS841" s="55" t="str">
        <f t="shared" si="483"/>
        <v/>
      </c>
      <c r="AT841" s="55" t="str">
        <f t="shared" si="484"/>
        <v/>
      </c>
      <c r="AU841" s="129" t="str">
        <f t="shared" si="473"/>
        <v/>
      </c>
      <c r="AW841" s="4" t="s">
        <v>10</v>
      </c>
      <c r="AX841" s="5">
        <v>46006</v>
      </c>
      <c r="AY841" s="6"/>
      <c r="AZ841" s="6"/>
      <c r="BA841" s="6" t="str">
        <f t="shared" si="499"/>
        <v/>
      </c>
      <c r="BB841" s="6" t="str">
        <f>IF(OR(AY841="",AZ841=""),"",SUMIFS('تحميل المصنعيات'!$N:$N,'تحميل المصنعيات'!$F:$F,AZ$2,'تحميل المصنعيات'!$D:$D,AX841))</f>
        <v/>
      </c>
      <c r="BC841" s="55" t="str">
        <f t="shared" si="485"/>
        <v/>
      </c>
      <c r="BD841" s="55" t="str">
        <f t="shared" si="500"/>
        <v/>
      </c>
      <c r="BE841" s="129" t="str">
        <f t="shared" si="474"/>
        <v/>
      </c>
      <c r="BG841" s="4" t="s">
        <v>10</v>
      </c>
      <c r="BH841" s="5">
        <v>46006</v>
      </c>
      <c r="BI841" s="6"/>
      <c r="BJ841" s="6"/>
      <c r="BK841" s="6" t="str">
        <f t="shared" si="501"/>
        <v/>
      </c>
      <c r="BL841" s="6" t="str">
        <f>IF(OR(BI841="",BJ841=""),"",SUMIFS('تحميل المصنعيات'!$N:$N,'تحميل المصنعيات'!$F:$F,BJ$2,'تحميل المصنعيات'!$D:$D,BH841))</f>
        <v/>
      </c>
      <c r="BM841" s="55" t="str">
        <f t="shared" si="486"/>
        <v/>
      </c>
      <c r="BN841" s="55" t="str">
        <f t="shared" si="487"/>
        <v/>
      </c>
      <c r="BO841" s="129" t="str">
        <f t="shared" si="475"/>
        <v/>
      </c>
      <c r="BQ841" s="4" t="s">
        <v>10</v>
      </c>
      <c r="BR841" s="5">
        <v>46006</v>
      </c>
      <c r="BS841" s="6"/>
      <c r="BT841" s="6"/>
      <c r="BU841" s="6" t="str">
        <f t="shared" si="502"/>
        <v/>
      </c>
      <c r="BV841" s="6" t="str">
        <f>IF(OR(BS841="",BT841=""),"",SUMIFS('تحميل المصنعيات'!$N:$N,'تحميل المصنعيات'!$F:$F,BT$2,'تحميل المصنعيات'!$D:$D,BR841))</f>
        <v/>
      </c>
      <c r="BW841" s="55" t="str">
        <f t="shared" si="488"/>
        <v/>
      </c>
      <c r="BX841" s="55" t="str">
        <f t="shared" si="503"/>
        <v/>
      </c>
      <c r="BY841" s="129" t="str">
        <f t="shared" si="476"/>
        <v/>
      </c>
      <c r="CA841" s="4" t="s">
        <v>10</v>
      </c>
      <c r="CB841" s="5">
        <v>46006</v>
      </c>
      <c r="CC841" s="6"/>
      <c r="CD841" s="6"/>
      <c r="CE841" s="6" t="str">
        <f t="shared" si="504"/>
        <v/>
      </c>
      <c r="CF841" s="6" t="str">
        <f>IF(OR(CC841="",CD841=""),"",SUMIFS('تحميل المصنعيات'!$N:$N,'تحميل المصنعيات'!$F:$F,CD$2,'تحميل المصنعيات'!$D:$D,CB841))</f>
        <v/>
      </c>
      <c r="CG841" s="55" t="str">
        <f t="shared" si="489"/>
        <v/>
      </c>
      <c r="CH841" s="55" t="str">
        <f t="shared" si="490"/>
        <v/>
      </c>
      <c r="CI841" s="129" t="str">
        <f t="shared" si="477"/>
        <v/>
      </c>
      <c r="CK841" s="4" t="s">
        <v>10</v>
      </c>
      <c r="CL841" s="5">
        <v>46006</v>
      </c>
      <c r="CM841" s="6"/>
      <c r="CN841" s="6"/>
      <c r="CO841" s="6" t="str">
        <f t="shared" si="505"/>
        <v/>
      </c>
      <c r="CP841" s="6" t="str">
        <f>IF(OR(CM841="",CN841=""),"",SUMIFS('تحميل المصنعيات'!$N:$N,'تحميل المصنعيات'!$F:$F,CN$2,'تحميل المصنعيات'!$D:$D,CL841))</f>
        <v/>
      </c>
      <c r="CQ841" s="55" t="str">
        <f t="shared" si="491"/>
        <v/>
      </c>
      <c r="CR841" s="55" t="str">
        <f t="shared" si="492"/>
        <v/>
      </c>
      <c r="CS841" s="129" t="str">
        <f t="shared" si="478"/>
        <v/>
      </c>
    </row>
    <row r="842" spans="9:97" x14ac:dyDescent="0.25">
      <c r="I842" s="4" t="s">
        <v>11</v>
      </c>
      <c r="J842" s="5">
        <v>46007</v>
      </c>
      <c r="K842" s="6"/>
      <c r="L842" s="6"/>
      <c r="M842" s="6" t="str">
        <f t="shared" si="493"/>
        <v/>
      </c>
      <c r="N842" s="6" t="str">
        <f>IF(OR(K842="",L842=""),"",SUMIFS('تحميل المصنعيات'!$N:$N,'تحميل المصنعيات'!$F:$F,L$2,'تحميل المصنعيات'!$D:$D,J842))</f>
        <v/>
      </c>
      <c r="O842" s="55" t="str">
        <f t="shared" si="479"/>
        <v/>
      </c>
      <c r="P842" s="55" t="str">
        <f t="shared" si="506"/>
        <v/>
      </c>
      <c r="Q842" s="129" t="str">
        <f t="shared" si="494"/>
        <v/>
      </c>
      <c r="S842" s="4" t="s">
        <v>11</v>
      </c>
      <c r="T842" s="5">
        <v>46007</v>
      </c>
      <c r="U842" s="6"/>
      <c r="V842" s="6"/>
      <c r="W842" s="6" t="str">
        <f t="shared" si="495"/>
        <v/>
      </c>
      <c r="X842" s="6" t="str">
        <f>IF(OR(U842="",V842=""),"",SUMIFS('تحميل المصنعيات'!$N:$N,'تحميل المصنعيات'!$F:$F,V$2,'تحميل المصنعيات'!$D:$D,T842))</f>
        <v/>
      </c>
      <c r="Y842" s="55" t="str">
        <f t="shared" si="480"/>
        <v/>
      </c>
      <c r="Z842" s="55" t="str">
        <f t="shared" si="481"/>
        <v/>
      </c>
      <c r="AA842" s="129" t="str">
        <f t="shared" si="471"/>
        <v/>
      </c>
      <c r="AC842" s="4" t="s">
        <v>11</v>
      </c>
      <c r="AD842" s="5">
        <v>46007</v>
      </c>
      <c r="AE842" s="6"/>
      <c r="AF842" s="6"/>
      <c r="AG842" s="6" t="str">
        <f t="shared" si="496"/>
        <v/>
      </c>
      <c r="AH842" s="6" t="str">
        <f>IF(OR(AE842="",AF842=""),"",SUMIFS('تحميل المصنعيات'!$N:$N,'تحميل المصنعيات'!$F:$F,AF$2,'تحميل المصنعيات'!$D:$D,AD842))</f>
        <v/>
      </c>
      <c r="AI842" s="55" t="str">
        <f t="shared" si="482"/>
        <v/>
      </c>
      <c r="AJ842" s="55" t="str">
        <f t="shared" si="497"/>
        <v/>
      </c>
      <c r="AK842" s="129" t="str">
        <f t="shared" si="472"/>
        <v/>
      </c>
      <c r="AM842" s="4" t="s">
        <v>11</v>
      </c>
      <c r="AN842" s="5">
        <v>46007</v>
      </c>
      <c r="AO842" s="6"/>
      <c r="AP842" s="6"/>
      <c r="AQ842" s="6" t="str">
        <f t="shared" si="498"/>
        <v/>
      </c>
      <c r="AR842" s="6" t="str">
        <f>IF(OR(AO842="",AP842=""),"",SUMIFS('تحميل المصنعيات'!$N:$N,'تحميل المصنعيات'!$F:$F,AP$2,'تحميل المصنعيات'!$D:$D,AN842))</f>
        <v/>
      </c>
      <c r="AS842" s="55" t="str">
        <f t="shared" si="483"/>
        <v/>
      </c>
      <c r="AT842" s="55" t="str">
        <f t="shared" si="484"/>
        <v/>
      </c>
      <c r="AU842" s="129" t="str">
        <f t="shared" si="473"/>
        <v/>
      </c>
      <c r="AW842" s="4" t="s">
        <v>11</v>
      </c>
      <c r="AX842" s="5">
        <v>46007</v>
      </c>
      <c r="AY842" s="6"/>
      <c r="AZ842" s="6"/>
      <c r="BA842" s="6" t="str">
        <f t="shared" si="499"/>
        <v/>
      </c>
      <c r="BB842" s="6" t="str">
        <f>IF(OR(AY842="",AZ842=""),"",SUMIFS('تحميل المصنعيات'!$N:$N,'تحميل المصنعيات'!$F:$F,AZ$2,'تحميل المصنعيات'!$D:$D,AX842))</f>
        <v/>
      </c>
      <c r="BC842" s="55" t="str">
        <f t="shared" si="485"/>
        <v/>
      </c>
      <c r="BD842" s="55" t="str">
        <f t="shared" si="500"/>
        <v/>
      </c>
      <c r="BE842" s="129" t="str">
        <f t="shared" si="474"/>
        <v/>
      </c>
      <c r="BG842" s="4" t="s">
        <v>11</v>
      </c>
      <c r="BH842" s="5">
        <v>46007</v>
      </c>
      <c r="BI842" s="6"/>
      <c r="BJ842" s="6"/>
      <c r="BK842" s="6" t="str">
        <f t="shared" si="501"/>
        <v/>
      </c>
      <c r="BL842" s="6" t="str">
        <f>IF(OR(BI842="",BJ842=""),"",SUMIFS('تحميل المصنعيات'!$N:$N,'تحميل المصنعيات'!$F:$F,BJ$2,'تحميل المصنعيات'!$D:$D,BH842))</f>
        <v/>
      </c>
      <c r="BM842" s="55" t="str">
        <f t="shared" si="486"/>
        <v/>
      </c>
      <c r="BN842" s="55" t="str">
        <f t="shared" si="487"/>
        <v/>
      </c>
      <c r="BO842" s="129" t="str">
        <f t="shared" si="475"/>
        <v/>
      </c>
      <c r="BQ842" s="4" t="s">
        <v>11</v>
      </c>
      <c r="BR842" s="5">
        <v>46007</v>
      </c>
      <c r="BS842" s="6"/>
      <c r="BT842" s="6"/>
      <c r="BU842" s="6" t="str">
        <f t="shared" si="502"/>
        <v/>
      </c>
      <c r="BV842" s="6" t="str">
        <f>IF(OR(BS842="",BT842=""),"",SUMIFS('تحميل المصنعيات'!$N:$N,'تحميل المصنعيات'!$F:$F,BT$2,'تحميل المصنعيات'!$D:$D,BR842))</f>
        <v/>
      </c>
      <c r="BW842" s="55" t="str">
        <f t="shared" si="488"/>
        <v/>
      </c>
      <c r="BX842" s="55" t="str">
        <f t="shared" si="503"/>
        <v/>
      </c>
      <c r="BY842" s="129" t="str">
        <f t="shared" si="476"/>
        <v/>
      </c>
      <c r="CA842" s="4" t="s">
        <v>11</v>
      </c>
      <c r="CB842" s="5">
        <v>46007</v>
      </c>
      <c r="CC842" s="6"/>
      <c r="CD842" s="6"/>
      <c r="CE842" s="6" t="str">
        <f t="shared" si="504"/>
        <v/>
      </c>
      <c r="CF842" s="6" t="str">
        <f>IF(OR(CC842="",CD842=""),"",SUMIFS('تحميل المصنعيات'!$N:$N,'تحميل المصنعيات'!$F:$F,CD$2,'تحميل المصنعيات'!$D:$D,CB842))</f>
        <v/>
      </c>
      <c r="CG842" s="55" t="str">
        <f t="shared" si="489"/>
        <v/>
      </c>
      <c r="CH842" s="55" t="str">
        <f t="shared" si="490"/>
        <v/>
      </c>
      <c r="CI842" s="129" t="str">
        <f t="shared" si="477"/>
        <v/>
      </c>
      <c r="CK842" s="4" t="s">
        <v>11</v>
      </c>
      <c r="CL842" s="5">
        <v>46007</v>
      </c>
      <c r="CM842" s="6"/>
      <c r="CN842" s="6"/>
      <c r="CO842" s="6" t="str">
        <f t="shared" si="505"/>
        <v/>
      </c>
      <c r="CP842" s="6" t="str">
        <f>IF(OR(CM842="",CN842=""),"",SUMIFS('تحميل المصنعيات'!$N:$N,'تحميل المصنعيات'!$F:$F,CN$2,'تحميل المصنعيات'!$D:$D,CL842))</f>
        <v/>
      </c>
      <c r="CQ842" s="55" t="str">
        <f t="shared" si="491"/>
        <v/>
      </c>
      <c r="CR842" s="55" t="str">
        <f t="shared" si="492"/>
        <v/>
      </c>
      <c r="CS842" s="129" t="str">
        <f t="shared" si="478"/>
        <v/>
      </c>
    </row>
    <row r="843" spans="9:97" x14ac:dyDescent="0.25">
      <c r="I843" s="4" t="s">
        <v>12</v>
      </c>
      <c r="J843" s="5">
        <v>46008</v>
      </c>
      <c r="K843" s="6"/>
      <c r="L843" s="6"/>
      <c r="M843" s="6" t="str">
        <f t="shared" si="493"/>
        <v/>
      </c>
      <c r="N843" s="6" t="str">
        <f>IF(OR(K843="",L843=""),"",SUMIFS('تحميل المصنعيات'!$N:$N,'تحميل المصنعيات'!$F:$F,L$2,'تحميل المصنعيات'!$D:$D,J843))</f>
        <v/>
      </c>
      <c r="O843" s="55" t="str">
        <f t="shared" si="479"/>
        <v/>
      </c>
      <c r="P843" s="55" t="str">
        <f t="shared" si="506"/>
        <v/>
      </c>
      <c r="Q843" s="129" t="str">
        <f t="shared" si="494"/>
        <v/>
      </c>
      <c r="S843" s="4" t="s">
        <v>12</v>
      </c>
      <c r="T843" s="5">
        <v>46008</v>
      </c>
      <c r="U843" s="6"/>
      <c r="V843" s="6"/>
      <c r="W843" s="6" t="str">
        <f t="shared" si="495"/>
        <v/>
      </c>
      <c r="X843" s="6" t="str">
        <f>IF(OR(U843="",V843=""),"",SUMIFS('تحميل المصنعيات'!$N:$N,'تحميل المصنعيات'!$F:$F,V$2,'تحميل المصنعيات'!$D:$D,T843))</f>
        <v/>
      </c>
      <c r="Y843" s="55" t="str">
        <f t="shared" si="480"/>
        <v/>
      </c>
      <c r="Z843" s="55" t="str">
        <f t="shared" si="481"/>
        <v/>
      </c>
      <c r="AA843" s="129" t="str">
        <f t="shared" si="471"/>
        <v/>
      </c>
      <c r="AC843" s="4" t="s">
        <v>12</v>
      </c>
      <c r="AD843" s="5">
        <v>46008</v>
      </c>
      <c r="AE843" s="6"/>
      <c r="AF843" s="6"/>
      <c r="AG843" s="6" t="str">
        <f t="shared" si="496"/>
        <v/>
      </c>
      <c r="AH843" s="6" t="str">
        <f>IF(OR(AE843="",AF843=""),"",SUMIFS('تحميل المصنعيات'!$N:$N,'تحميل المصنعيات'!$F:$F,AF$2,'تحميل المصنعيات'!$D:$D,AD843))</f>
        <v/>
      </c>
      <c r="AI843" s="55" t="str">
        <f t="shared" si="482"/>
        <v/>
      </c>
      <c r="AJ843" s="55" t="str">
        <f t="shared" si="497"/>
        <v/>
      </c>
      <c r="AK843" s="129" t="str">
        <f t="shared" si="472"/>
        <v/>
      </c>
      <c r="AM843" s="4" t="s">
        <v>12</v>
      </c>
      <c r="AN843" s="5">
        <v>46008</v>
      </c>
      <c r="AO843" s="6"/>
      <c r="AP843" s="6"/>
      <c r="AQ843" s="6" t="str">
        <f t="shared" si="498"/>
        <v/>
      </c>
      <c r="AR843" s="6" t="str">
        <f>IF(OR(AO843="",AP843=""),"",SUMIFS('تحميل المصنعيات'!$N:$N,'تحميل المصنعيات'!$F:$F,AP$2,'تحميل المصنعيات'!$D:$D,AN843))</f>
        <v/>
      </c>
      <c r="AS843" s="55" t="str">
        <f t="shared" si="483"/>
        <v/>
      </c>
      <c r="AT843" s="55" t="str">
        <f t="shared" si="484"/>
        <v/>
      </c>
      <c r="AU843" s="129" t="str">
        <f t="shared" si="473"/>
        <v/>
      </c>
      <c r="AW843" s="4" t="s">
        <v>12</v>
      </c>
      <c r="AX843" s="5">
        <v>46008</v>
      </c>
      <c r="AY843" s="6"/>
      <c r="AZ843" s="6"/>
      <c r="BA843" s="6" t="str">
        <f t="shared" si="499"/>
        <v/>
      </c>
      <c r="BB843" s="6" t="str">
        <f>IF(OR(AY843="",AZ843=""),"",SUMIFS('تحميل المصنعيات'!$N:$N,'تحميل المصنعيات'!$F:$F,AZ$2,'تحميل المصنعيات'!$D:$D,AX843))</f>
        <v/>
      </c>
      <c r="BC843" s="55" t="str">
        <f t="shared" si="485"/>
        <v/>
      </c>
      <c r="BD843" s="55" t="str">
        <f t="shared" si="500"/>
        <v/>
      </c>
      <c r="BE843" s="129" t="str">
        <f t="shared" si="474"/>
        <v/>
      </c>
      <c r="BG843" s="4" t="s">
        <v>12</v>
      </c>
      <c r="BH843" s="5">
        <v>46008</v>
      </c>
      <c r="BI843" s="6"/>
      <c r="BJ843" s="6"/>
      <c r="BK843" s="6" t="str">
        <f t="shared" si="501"/>
        <v/>
      </c>
      <c r="BL843" s="6" t="str">
        <f>IF(OR(BI843="",BJ843=""),"",SUMIFS('تحميل المصنعيات'!$N:$N,'تحميل المصنعيات'!$F:$F,BJ$2,'تحميل المصنعيات'!$D:$D,BH843))</f>
        <v/>
      </c>
      <c r="BM843" s="55" t="str">
        <f t="shared" si="486"/>
        <v/>
      </c>
      <c r="BN843" s="55" t="str">
        <f t="shared" si="487"/>
        <v/>
      </c>
      <c r="BO843" s="129" t="str">
        <f t="shared" si="475"/>
        <v/>
      </c>
      <c r="BQ843" s="4" t="s">
        <v>12</v>
      </c>
      <c r="BR843" s="5">
        <v>46008</v>
      </c>
      <c r="BS843" s="6"/>
      <c r="BT843" s="6"/>
      <c r="BU843" s="6" t="str">
        <f t="shared" si="502"/>
        <v/>
      </c>
      <c r="BV843" s="6" t="str">
        <f>IF(OR(BS843="",BT843=""),"",SUMIFS('تحميل المصنعيات'!$N:$N,'تحميل المصنعيات'!$F:$F,BT$2,'تحميل المصنعيات'!$D:$D,BR843))</f>
        <v/>
      </c>
      <c r="BW843" s="55" t="str">
        <f t="shared" si="488"/>
        <v/>
      </c>
      <c r="BX843" s="55" t="str">
        <f t="shared" si="503"/>
        <v/>
      </c>
      <c r="BY843" s="129" t="str">
        <f t="shared" si="476"/>
        <v/>
      </c>
      <c r="CA843" s="4" t="s">
        <v>12</v>
      </c>
      <c r="CB843" s="5">
        <v>46008</v>
      </c>
      <c r="CC843" s="6"/>
      <c r="CD843" s="6"/>
      <c r="CE843" s="6" t="str">
        <f t="shared" si="504"/>
        <v/>
      </c>
      <c r="CF843" s="6" t="str">
        <f>IF(OR(CC843="",CD843=""),"",SUMIFS('تحميل المصنعيات'!$N:$N,'تحميل المصنعيات'!$F:$F,CD$2,'تحميل المصنعيات'!$D:$D,CB843))</f>
        <v/>
      </c>
      <c r="CG843" s="55" t="str">
        <f t="shared" si="489"/>
        <v/>
      </c>
      <c r="CH843" s="55" t="str">
        <f t="shared" si="490"/>
        <v/>
      </c>
      <c r="CI843" s="129" t="str">
        <f t="shared" si="477"/>
        <v/>
      </c>
      <c r="CK843" s="4" t="s">
        <v>12</v>
      </c>
      <c r="CL843" s="5">
        <v>46008</v>
      </c>
      <c r="CM843" s="6"/>
      <c r="CN843" s="6"/>
      <c r="CO843" s="6" t="str">
        <f t="shared" si="505"/>
        <v/>
      </c>
      <c r="CP843" s="6" t="str">
        <f>IF(OR(CM843="",CN843=""),"",SUMIFS('تحميل المصنعيات'!$N:$N,'تحميل المصنعيات'!$F:$F,CN$2,'تحميل المصنعيات'!$D:$D,CL843))</f>
        <v/>
      </c>
      <c r="CQ843" s="55" t="str">
        <f t="shared" si="491"/>
        <v/>
      </c>
      <c r="CR843" s="55" t="str">
        <f t="shared" si="492"/>
        <v/>
      </c>
      <c r="CS843" s="129" t="str">
        <f t="shared" si="478"/>
        <v/>
      </c>
    </row>
    <row r="844" spans="9:97" x14ac:dyDescent="0.25">
      <c r="I844" s="4" t="s">
        <v>13</v>
      </c>
      <c r="J844" s="5">
        <v>46009</v>
      </c>
      <c r="K844" s="6"/>
      <c r="L844" s="6"/>
      <c r="M844" s="6" t="str">
        <f t="shared" si="493"/>
        <v/>
      </c>
      <c r="N844" s="6" t="str">
        <f>IF(OR(K844="",L844=""),"",SUMIFS('تحميل المصنعيات'!$N:$N,'تحميل المصنعيات'!$F:$F,L$2,'تحميل المصنعيات'!$D:$D,J844))</f>
        <v/>
      </c>
      <c r="O844" s="55" t="str">
        <f t="shared" si="479"/>
        <v/>
      </c>
      <c r="P844" s="55" t="str">
        <f t="shared" si="506"/>
        <v/>
      </c>
      <c r="Q844" s="129" t="str">
        <f t="shared" si="494"/>
        <v/>
      </c>
      <c r="S844" s="4" t="s">
        <v>13</v>
      </c>
      <c r="T844" s="5">
        <v>46009</v>
      </c>
      <c r="U844" s="6"/>
      <c r="V844" s="6"/>
      <c r="W844" s="6" t="str">
        <f t="shared" si="495"/>
        <v/>
      </c>
      <c r="X844" s="6" t="str">
        <f>IF(OR(U844="",V844=""),"",SUMIFS('تحميل المصنعيات'!$N:$N,'تحميل المصنعيات'!$F:$F,V$2,'تحميل المصنعيات'!$D:$D,T844))</f>
        <v/>
      </c>
      <c r="Y844" s="55" t="str">
        <f t="shared" si="480"/>
        <v/>
      </c>
      <c r="Z844" s="55" t="str">
        <f t="shared" si="481"/>
        <v/>
      </c>
      <c r="AA844" s="129" t="str">
        <f t="shared" si="471"/>
        <v/>
      </c>
      <c r="AC844" s="4" t="s">
        <v>13</v>
      </c>
      <c r="AD844" s="5">
        <v>46009</v>
      </c>
      <c r="AE844" s="6"/>
      <c r="AF844" s="6"/>
      <c r="AG844" s="6" t="str">
        <f t="shared" si="496"/>
        <v/>
      </c>
      <c r="AH844" s="6" t="str">
        <f>IF(OR(AE844="",AF844=""),"",SUMIFS('تحميل المصنعيات'!$N:$N,'تحميل المصنعيات'!$F:$F,AF$2,'تحميل المصنعيات'!$D:$D,AD844))</f>
        <v/>
      </c>
      <c r="AI844" s="55" t="str">
        <f t="shared" si="482"/>
        <v/>
      </c>
      <c r="AJ844" s="55" t="str">
        <f t="shared" si="497"/>
        <v/>
      </c>
      <c r="AK844" s="129" t="str">
        <f t="shared" si="472"/>
        <v/>
      </c>
      <c r="AM844" s="4" t="s">
        <v>13</v>
      </c>
      <c r="AN844" s="5">
        <v>46009</v>
      </c>
      <c r="AO844" s="6"/>
      <c r="AP844" s="6"/>
      <c r="AQ844" s="6" t="str">
        <f t="shared" si="498"/>
        <v/>
      </c>
      <c r="AR844" s="6" t="str">
        <f>IF(OR(AO844="",AP844=""),"",SUMIFS('تحميل المصنعيات'!$N:$N,'تحميل المصنعيات'!$F:$F,AP$2,'تحميل المصنعيات'!$D:$D,AN844))</f>
        <v/>
      </c>
      <c r="AS844" s="55" t="str">
        <f t="shared" si="483"/>
        <v/>
      </c>
      <c r="AT844" s="55" t="str">
        <f t="shared" si="484"/>
        <v/>
      </c>
      <c r="AU844" s="129" t="str">
        <f t="shared" si="473"/>
        <v/>
      </c>
      <c r="AW844" s="4" t="s">
        <v>13</v>
      </c>
      <c r="AX844" s="5">
        <v>46009</v>
      </c>
      <c r="AY844" s="6"/>
      <c r="AZ844" s="6"/>
      <c r="BA844" s="6" t="str">
        <f t="shared" si="499"/>
        <v/>
      </c>
      <c r="BB844" s="6" t="str">
        <f>IF(OR(AY844="",AZ844=""),"",SUMIFS('تحميل المصنعيات'!$N:$N,'تحميل المصنعيات'!$F:$F,AZ$2,'تحميل المصنعيات'!$D:$D,AX844))</f>
        <v/>
      </c>
      <c r="BC844" s="55" t="str">
        <f t="shared" si="485"/>
        <v/>
      </c>
      <c r="BD844" s="55" t="str">
        <f t="shared" si="500"/>
        <v/>
      </c>
      <c r="BE844" s="129" t="str">
        <f t="shared" si="474"/>
        <v/>
      </c>
      <c r="BG844" s="4" t="s">
        <v>13</v>
      </c>
      <c r="BH844" s="5">
        <v>46009</v>
      </c>
      <c r="BI844" s="6"/>
      <c r="BJ844" s="6"/>
      <c r="BK844" s="6" t="str">
        <f t="shared" si="501"/>
        <v/>
      </c>
      <c r="BL844" s="6" t="str">
        <f>IF(OR(BI844="",BJ844=""),"",SUMIFS('تحميل المصنعيات'!$N:$N,'تحميل المصنعيات'!$F:$F,BJ$2,'تحميل المصنعيات'!$D:$D,BH844))</f>
        <v/>
      </c>
      <c r="BM844" s="55" t="str">
        <f t="shared" si="486"/>
        <v/>
      </c>
      <c r="BN844" s="55" t="str">
        <f t="shared" si="487"/>
        <v/>
      </c>
      <c r="BO844" s="129" t="str">
        <f t="shared" si="475"/>
        <v/>
      </c>
      <c r="BQ844" s="4" t="s">
        <v>13</v>
      </c>
      <c r="BR844" s="5">
        <v>46009</v>
      </c>
      <c r="BS844" s="6"/>
      <c r="BT844" s="6"/>
      <c r="BU844" s="6" t="str">
        <f t="shared" si="502"/>
        <v/>
      </c>
      <c r="BV844" s="6" t="str">
        <f>IF(OR(BS844="",BT844=""),"",SUMIFS('تحميل المصنعيات'!$N:$N,'تحميل المصنعيات'!$F:$F,BT$2,'تحميل المصنعيات'!$D:$D,BR844))</f>
        <v/>
      </c>
      <c r="BW844" s="55" t="str">
        <f t="shared" si="488"/>
        <v/>
      </c>
      <c r="BX844" s="55" t="str">
        <f t="shared" si="503"/>
        <v/>
      </c>
      <c r="BY844" s="129" t="str">
        <f t="shared" si="476"/>
        <v/>
      </c>
      <c r="CA844" s="4" t="s">
        <v>13</v>
      </c>
      <c r="CB844" s="5">
        <v>46009</v>
      </c>
      <c r="CC844" s="6"/>
      <c r="CD844" s="6"/>
      <c r="CE844" s="6" t="str">
        <f t="shared" si="504"/>
        <v/>
      </c>
      <c r="CF844" s="6" t="str">
        <f>IF(OR(CC844="",CD844=""),"",SUMIFS('تحميل المصنعيات'!$N:$N,'تحميل المصنعيات'!$F:$F,CD$2,'تحميل المصنعيات'!$D:$D,CB844))</f>
        <v/>
      </c>
      <c r="CG844" s="55" t="str">
        <f t="shared" si="489"/>
        <v/>
      </c>
      <c r="CH844" s="55" t="str">
        <f t="shared" si="490"/>
        <v/>
      </c>
      <c r="CI844" s="129" t="str">
        <f t="shared" si="477"/>
        <v/>
      </c>
      <c r="CK844" s="4" t="s">
        <v>13</v>
      </c>
      <c r="CL844" s="5">
        <v>46009</v>
      </c>
      <c r="CM844" s="6"/>
      <c r="CN844" s="6"/>
      <c r="CO844" s="6" t="str">
        <f t="shared" si="505"/>
        <v/>
      </c>
      <c r="CP844" s="6" t="str">
        <f>IF(OR(CM844="",CN844=""),"",SUMIFS('تحميل المصنعيات'!$N:$N,'تحميل المصنعيات'!$F:$F,CN$2,'تحميل المصنعيات'!$D:$D,CL844))</f>
        <v/>
      </c>
      <c r="CQ844" s="55" t="str">
        <f t="shared" si="491"/>
        <v/>
      </c>
      <c r="CR844" s="55" t="str">
        <f t="shared" si="492"/>
        <v/>
      </c>
      <c r="CS844" s="129" t="str">
        <f t="shared" si="478"/>
        <v/>
      </c>
    </row>
    <row r="845" spans="9:97" x14ac:dyDescent="0.25">
      <c r="I845" s="132" t="s">
        <v>30</v>
      </c>
      <c r="J845" s="133">
        <v>46010</v>
      </c>
      <c r="K845" s="134"/>
      <c r="L845" s="134"/>
      <c r="M845" s="134" t="str">
        <f t="shared" si="493"/>
        <v/>
      </c>
      <c r="N845" s="134" t="str">
        <f>IF(OR(K845="",L845=""),"",SUMIFS('تحميل المصنعيات'!$N:$N,'تحميل المصنعيات'!$F:$F,L$2,'تحميل المصنعيات'!$D:$D,J845))</f>
        <v/>
      </c>
      <c r="O845" s="135" t="str">
        <f t="shared" si="479"/>
        <v/>
      </c>
      <c r="P845" s="135" t="str">
        <f t="shared" si="506"/>
        <v/>
      </c>
      <c r="Q845" s="132" t="str">
        <f t="shared" si="494"/>
        <v/>
      </c>
      <c r="S845" s="132" t="s">
        <v>30</v>
      </c>
      <c r="T845" s="133">
        <v>46010</v>
      </c>
      <c r="U845" s="134"/>
      <c r="V845" s="134"/>
      <c r="W845" s="134" t="str">
        <f t="shared" si="495"/>
        <v/>
      </c>
      <c r="X845" s="134" t="str">
        <f>IF(OR(U845="",V845=""),"",SUMIFS('تحميل المصنعيات'!$N:$N,'تحميل المصنعيات'!$F:$F,V$2,'تحميل المصنعيات'!$D:$D,T845))</f>
        <v/>
      </c>
      <c r="Y845" s="135" t="str">
        <f t="shared" si="480"/>
        <v/>
      </c>
      <c r="Z845" s="135" t="str">
        <f t="shared" si="481"/>
        <v/>
      </c>
      <c r="AA845" s="132" t="str">
        <f t="shared" si="471"/>
        <v/>
      </c>
      <c r="AC845" s="132" t="s">
        <v>30</v>
      </c>
      <c r="AD845" s="133">
        <v>46010</v>
      </c>
      <c r="AE845" s="134"/>
      <c r="AF845" s="134"/>
      <c r="AG845" s="134" t="str">
        <f t="shared" si="496"/>
        <v/>
      </c>
      <c r="AH845" s="134" t="str">
        <f>IF(OR(AE845="",AF845=""),"",SUMIFS('تحميل المصنعيات'!$N:$N,'تحميل المصنعيات'!$F:$F,AF$2,'تحميل المصنعيات'!$D:$D,AD845))</f>
        <v/>
      </c>
      <c r="AI845" s="135" t="str">
        <f t="shared" si="482"/>
        <v/>
      </c>
      <c r="AJ845" s="135" t="str">
        <f t="shared" si="497"/>
        <v/>
      </c>
      <c r="AK845" s="132" t="str">
        <f t="shared" si="472"/>
        <v/>
      </c>
      <c r="AM845" s="132" t="s">
        <v>30</v>
      </c>
      <c r="AN845" s="133">
        <v>46010</v>
      </c>
      <c r="AO845" s="134"/>
      <c r="AP845" s="134"/>
      <c r="AQ845" s="134" t="str">
        <f t="shared" si="498"/>
        <v/>
      </c>
      <c r="AR845" s="134" t="str">
        <f>IF(OR(AO845="",AP845=""),"",SUMIFS('تحميل المصنعيات'!$N:$N,'تحميل المصنعيات'!$F:$F,AP$2,'تحميل المصنعيات'!$D:$D,AN845))</f>
        <v/>
      </c>
      <c r="AS845" s="135" t="str">
        <f t="shared" si="483"/>
        <v/>
      </c>
      <c r="AT845" s="135" t="str">
        <f t="shared" si="484"/>
        <v/>
      </c>
      <c r="AU845" s="132" t="str">
        <f t="shared" si="473"/>
        <v/>
      </c>
      <c r="AW845" s="132" t="s">
        <v>30</v>
      </c>
      <c r="AX845" s="133">
        <v>46010</v>
      </c>
      <c r="AY845" s="134"/>
      <c r="AZ845" s="134"/>
      <c r="BA845" s="134" t="str">
        <f t="shared" si="499"/>
        <v/>
      </c>
      <c r="BB845" s="134" t="str">
        <f>IF(OR(AY845="",AZ845=""),"",SUMIFS('تحميل المصنعيات'!$N:$N,'تحميل المصنعيات'!$F:$F,AZ$2,'تحميل المصنعيات'!$D:$D,AX845))</f>
        <v/>
      </c>
      <c r="BC845" s="135" t="str">
        <f t="shared" si="485"/>
        <v/>
      </c>
      <c r="BD845" s="135" t="str">
        <f t="shared" si="500"/>
        <v/>
      </c>
      <c r="BE845" s="132" t="str">
        <f t="shared" si="474"/>
        <v/>
      </c>
      <c r="BG845" s="132" t="s">
        <v>30</v>
      </c>
      <c r="BH845" s="133">
        <v>46010</v>
      </c>
      <c r="BI845" s="134"/>
      <c r="BJ845" s="134"/>
      <c r="BK845" s="134" t="str">
        <f t="shared" si="501"/>
        <v/>
      </c>
      <c r="BL845" s="134" t="str">
        <f>IF(OR(BI845="",BJ845=""),"",SUMIFS('تحميل المصنعيات'!$N:$N,'تحميل المصنعيات'!$F:$F,BJ$2,'تحميل المصنعيات'!$D:$D,BH845))</f>
        <v/>
      </c>
      <c r="BM845" s="135" t="str">
        <f t="shared" si="486"/>
        <v/>
      </c>
      <c r="BN845" s="135" t="str">
        <f t="shared" si="487"/>
        <v/>
      </c>
      <c r="BO845" s="132" t="str">
        <f t="shared" si="475"/>
        <v/>
      </c>
      <c r="BQ845" s="132" t="s">
        <v>30</v>
      </c>
      <c r="BR845" s="133">
        <v>46010</v>
      </c>
      <c r="BS845" s="134"/>
      <c r="BT845" s="134"/>
      <c r="BU845" s="134" t="str">
        <f t="shared" si="502"/>
        <v/>
      </c>
      <c r="BV845" s="134" t="str">
        <f>IF(OR(BS845="",BT845=""),"",SUMIFS('تحميل المصنعيات'!$N:$N,'تحميل المصنعيات'!$F:$F,BT$2,'تحميل المصنعيات'!$D:$D,BR845))</f>
        <v/>
      </c>
      <c r="BW845" s="135" t="str">
        <f t="shared" si="488"/>
        <v/>
      </c>
      <c r="BX845" s="135" t="str">
        <f t="shared" si="503"/>
        <v/>
      </c>
      <c r="BY845" s="132" t="str">
        <f t="shared" si="476"/>
        <v/>
      </c>
      <c r="CA845" s="132" t="s">
        <v>30</v>
      </c>
      <c r="CB845" s="133">
        <v>46010</v>
      </c>
      <c r="CC845" s="134"/>
      <c r="CD845" s="134"/>
      <c r="CE845" s="134" t="str">
        <f t="shared" si="504"/>
        <v/>
      </c>
      <c r="CF845" s="134" t="str">
        <f>IF(OR(CC845="",CD845=""),"",SUMIFS('تحميل المصنعيات'!$N:$N,'تحميل المصنعيات'!$F:$F,CD$2,'تحميل المصنعيات'!$D:$D,CB845))</f>
        <v/>
      </c>
      <c r="CG845" s="135" t="str">
        <f t="shared" si="489"/>
        <v/>
      </c>
      <c r="CH845" s="135" t="str">
        <f t="shared" si="490"/>
        <v/>
      </c>
      <c r="CI845" s="132" t="str">
        <f t="shared" si="477"/>
        <v/>
      </c>
      <c r="CK845" s="132" t="s">
        <v>30</v>
      </c>
      <c r="CL845" s="133">
        <v>46010</v>
      </c>
      <c r="CM845" s="134"/>
      <c r="CN845" s="134"/>
      <c r="CO845" s="134" t="str">
        <f t="shared" si="505"/>
        <v/>
      </c>
      <c r="CP845" s="134" t="str">
        <f>IF(OR(CM845="",CN845=""),"",SUMIFS('تحميل المصنعيات'!$N:$N,'تحميل المصنعيات'!$F:$F,CN$2,'تحميل المصنعيات'!$D:$D,CL845))</f>
        <v/>
      </c>
      <c r="CQ845" s="135" t="str">
        <f t="shared" si="491"/>
        <v/>
      </c>
      <c r="CR845" s="135" t="str">
        <f t="shared" si="492"/>
        <v/>
      </c>
      <c r="CS845" s="132" t="str">
        <f t="shared" si="478"/>
        <v/>
      </c>
    </row>
    <row r="846" spans="9:97" x14ac:dyDescent="0.25">
      <c r="I846" s="4" t="s">
        <v>8</v>
      </c>
      <c r="J846" s="5">
        <v>46011</v>
      </c>
      <c r="K846" s="6"/>
      <c r="L846" s="6"/>
      <c r="M846" s="6" t="str">
        <f t="shared" si="493"/>
        <v/>
      </c>
      <c r="N846" s="6" t="str">
        <f>IF(OR(K846="",L846=""),"",SUMIFS('تحميل المصنعيات'!$N:$N,'تحميل المصنعيات'!$F:$F,L$2,'تحميل المصنعيات'!$D:$D,J846))</f>
        <v/>
      </c>
      <c r="O846" s="55" t="str">
        <f t="shared" si="479"/>
        <v/>
      </c>
      <c r="P846" s="55" t="str">
        <f t="shared" si="506"/>
        <v/>
      </c>
      <c r="Q846" s="129" t="str">
        <f t="shared" si="494"/>
        <v/>
      </c>
      <c r="S846" s="4" t="s">
        <v>8</v>
      </c>
      <c r="T846" s="5">
        <v>46011</v>
      </c>
      <c r="U846" s="6"/>
      <c r="V846" s="6"/>
      <c r="W846" s="6" t="str">
        <f t="shared" si="495"/>
        <v/>
      </c>
      <c r="X846" s="6" t="str">
        <f>IF(OR(U846="",V846=""),"",SUMIFS('تحميل المصنعيات'!$N:$N,'تحميل المصنعيات'!$F:$F,V$2,'تحميل المصنعيات'!$D:$D,T846))</f>
        <v/>
      </c>
      <c r="Y846" s="55" t="str">
        <f t="shared" si="480"/>
        <v/>
      </c>
      <c r="Z846" s="55" t="str">
        <f t="shared" si="481"/>
        <v/>
      </c>
      <c r="AA846" s="129" t="str">
        <f t="shared" si="471"/>
        <v/>
      </c>
      <c r="AC846" s="4" t="s">
        <v>8</v>
      </c>
      <c r="AD846" s="5">
        <v>46011</v>
      </c>
      <c r="AE846" s="6"/>
      <c r="AF846" s="6"/>
      <c r="AG846" s="6" t="str">
        <f t="shared" si="496"/>
        <v/>
      </c>
      <c r="AH846" s="6" t="str">
        <f>IF(OR(AE846="",AF846=""),"",SUMIFS('تحميل المصنعيات'!$N:$N,'تحميل المصنعيات'!$F:$F,AF$2,'تحميل المصنعيات'!$D:$D,AD846))</f>
        <v/>
      </c>
      <c r="AI846" s="55" t="str">
        <f t="shared" si="482"/>
        <v/>
      </c>
      <c r="AJ846" s="55" t="str">
        <f t="shared" si="497"/>
        <v/>
      </c>
      <c r="AK846" s="129" t="str">
        <f t="shared" si="472"/>
        <v/>
      </c>
      <c r="AM846" s="4" t="s">
        <v>8</v>
      </c>
      <c r="AN846" s="5">
        <v>46011</v>
      </c>
      <c r="AO846" s="6"/>
      <c r="AP846" s="6"/>
      <c r="AQ846" s="6" t="str">
        <f t="shared" si="498"/>
        <v/>
      </c>
      <c r="AR846" s="6" t="str">
        <f>IF(OR(AO846="",AP846=""),"",SUMIFS('تحميل المصنعيات'!$N:$N,'تحميل المصنعيات'!$F:$F,AP$2,'تحميل المصنعيات'!$D:$D,AN846))</f>
        <v/>
      </c>
      <c r="AS846" s="55" t="str">
        <f t="shared" si="483"/>
        <v/>
      </c>
      <c r="AT846" s="55" t="str">
        <f t="shared" si="484"/>
        <v/>
      </c>
      <c r="AU846" s="129" t="str">
        <f t="shared" si="473"/>
        <v/>
      </c>
      <c r="AW846" s="4" t="s">
        <v>8</v>
      </c>
      <c r="AX846" s="5">
        <v>46011</v>
      </c>
      <c r="AY846" s="6"/>
      <c r="AZ846" s="6"/>
      <c r="BA846" s="6" t="str">
        <f t="shared" si="499"/>
        <v/>
      </c>
      <c r="BB846" s="6" t="str">
        <f>IF(OR(AY846="",AZ846=""),"",SUMIFS('تحميل المصنعيات'!$N:$N,'تحميل المصنعيات'!$F:$F,AZ$2,'تحميل المصنعيات'!$D:$D,AX846))</f>
        <v/>
      </c>
      <c r="BC846" s="55" t="str">
        <f t="shared" si="485"/>
        <v/>
      </c>
      <c r="BD846" s="55" t="str">
        <f t="shared" si="500"/>
        <v/>
      </c>
      <c r="BE846" s="129" t="str">
        <f t="shared" si="474"/>
        <v/>
      </c>
      <c r="BG846" s="4" t="s">
        <v>8</v>
      </c>
      <c r="BH846" s="5">
        <v>46011</v>
      </c>
      <c r="BI846" s="6"/>
      <c r="BJ846" s="6"/>
      <c r="BK846" s="6" t="str">
        <f t="shared" si="501"/>
        <v/>
      </c>
      <c r="BL846" s="6" t="str">
        <f>IF(OR(BI846="",BJ846=""),"",SUMIFS('تحميل المصنعيات'!$N:$N,'تحميل المصنعيات'!$F:$F,BJ$2,'تحميل المصنعيات'!$D:$D,BH846))</f>
        <v/>
      </c>
      <c r="BM846" s="55" t="str">
        <f t="shared" si="486"/>
        <v/>
      </c>
      <c r="BN846" s="55" t="str">
        <f t="shared" si="487"/>
        <v/>
      </c>
      <c r="BO846" s="129" t="str">
        <f t="shared" si="475"/>
        <v/>
      </c>
      <c r="BQ846" s="4" t="s">
        <v>8</v>
      </c>
      <c r="BR846" s="5">
        <v>46011</v>
      </c>
      <c r="BS846" s="6"/>
      <c r="BT846" s="6"/>
      <c r="BU846" s="6" t="str">
        <f t="shared" si="502"/>
        <v/>
      </c>
      <c r="BV846" s="6" t="str">
        <f>IF(OR(BS846="",BT846=""),"",SUMIFS('تحميل المصنعيات'!$N:$N,'تحميل المصنعيات'!$F:$F,BT$2,'تحميل المصنعيات'!$D:$D,BR846))</f>
        <v/>
      </c>
      <c r="BW846" s="55" t="str">
        <f t="shared" si="488"/>
        <v/>
      </c>
      <c r="BX846" s="55" t="str">
        <f t="shared" si="503"/>
        <v/>
      </c>
      <c r="BY846" s="129" t="str">
        <f t="shared" si="476"/>
        <v/>
      </c>
      <c r="CA846" s="4" t="s">
        <v>8</v>
      </c>
      <c r="CB846" s="5">
        <v>46011</v>
      </c>
      <c r="CC846" s="6"/>
      <c r="CD846" s="6"/>
      <c r="CE846" s="6" t="str">
        <f t="shared" si="504"/>
        <v/>
      </c>
      <c r="CF846" s="6" t="str">
        <f>IF(OR(CC846="",CD846=""),"",SUMIFS('تحميل المصنعيات'!$N:$N,'تحميل المصنعيات'!$F:$F,CD$2,'تحميل المصنعيات'!$D:$D,CB846))</f>
        <v/>
      </c>
      <c r="CG846" s="55" t="str">
        <f t="shared" si="489"/>
        <v/>
      </c>
      <c r="CH846" s="55" t="str">
        <f t="shared" si="490"/>
        <v/>
      </c>
      <c r="CI846" s="129" t="str">
        <f t="shared" si="477"/>
        <v/>
      </c>
      <c r="CK846" s="4" t="s">
        <v>8</v>
      </c>
      <c r="CL846" s="5">
        <v>46011</v>
      </c>
      <c r="CM846" s="6"/>
      <c r="CN846" s="6"/>
      <c r="CO846" s="6" t="str">
        <f t="shared" si="505"/>
        <v/>
      </c>
      <c r="CP846" s="6" t="str">
        <f>IF(OR(CM846="",CN846=""),"",SUMIFS('تحميل المصنعيات'!$N:$N,'تحميل المصنعيات'!$F:$F,CN$2,'تحميل المصنعيات'!$D:$D,CL846))</f>
        <v/>
      </c>
      <c r="CQ846" s="55" t="str">
        <f t="shared" si="491"/>
        <v/>
      </c>
      <c r="CR846" s="55" t="str">
        <f t="shared" si="492"/>
        <v/>
      </c>
      <c r="CS846" s="129" t="str">
        <f t="shared" si="478"/>
        <v/>
      </c>
    </row>
    <row r="847" spans="9:97" x14ac:dyDescent="0.25">
      <c r="I847" s="4" t="s">
        <v>9</v>
      </c>
      <c r="J847" s="5">
        <v>46012</v>
      </c>
      <c r="K847" s="6"/>
      <c r="L847" s="6"/>
      <c r="M847" s="6" t="str">
        <f t="shared" si="493"/>
        <v/>
      </c>
      <c r="N847" s="6" t="str">
        <f>IF(OR(K847="",L847=""),"",SUMIFS('تحميل المصنعيات'!$N:$N,'تحميل المصنعيات'!$F:$F,L$2,'تحميل المصنعيات'!$D:$D,J847))</f>
        <v/>
      </c>
      <c r="O847" s="55" t="str">
        <f t="shared" si="479"/>
        <v/>
      </c>
      <c r="P847" s="55" t="str">
        <f t="shared" si="506"/>
        <v/>
      </c>
      <c r="Q847" s="129" t="str">
        <f t="shared" si="494"/>
        <v/>
      </c>
      <c r="S847" s="4" t="s">
        <v>9</v>
      </c>
      <c r="T847" s="5">
        <v>46012</v>
      </c>
      <c r="U847" s="6"/>
      <c r="V847" s="6"/>
      <c r="W847" s="6" t="str">
        <f t="shared" si="495"/>
        <v/>
      </c>
      <c r="X847" s="6" t="str">
        <f>IF(OR(U847="",V847=""),"",SUMIFS('تحميل المصنعيات'!$N:$N,'تحميل المصنعيات'!$F:$F,V$2,'تحميل المصنعيات'!$D:$D,T847))</f>
        <v/>
      </c>
      <c r="Y847" s="55" t="str">
        <f t="shared" si="480"/>
        <v/>
      </c>
      <c r="Z847" s="55" t="str">
        <f t="shared" si="481"/>
        <v/>
      </c>
      <c r="AA847" s="129" t="str">
        <f t="shared" si="471"/>
        <v/>
      </c>
      <c r="AC847" s="4" t="s">
        <v>9</v>
      </c>
      <c r="AD847" s="5">
        <v>46012</v>
      </c>
      <c r="AE847" s="6"/>
      <c r="AF847" s="6"/>
      <c r="AG847" s="6" t="str">
        <f t="shared" si="496"/>
        <v/>
      </c>
      <c r="AH847" s="6" t="str">
        <f>IF(OR(AE847="",AF847=""),"",SUMIFS('تحميل المصنعيات'!$N:$N,'تحميل المصنعيات'!$F:$F,AF$2,'تحميل المصنعيات'!$D:$D,AD847))</f>
        <v/>
      </c>
      <c r="AI847" s="55" t="str">
        <f t="shared" si="482"/>
        <v/>
      </c>
      <c r="AJ847" s="55" t="str">
        <f t="shared" si="497"/>
        <v/>
      </c>
      <c r="AK847" s="129" t="str">
        <f t="shared" si="472"/>
        <v/>
      </c>
      <c r="AM847" s="4" t="s">
        <v>9</v>
      </c>
      <c r="AN847" s="5">
        <v>46012</v>
      </c>
      <c r="AO847" s="6"/>
      <c r="AP847" s="6"/>
      <c r="AQ847" s="6" t="str">
        <f t="shared" si="498"/>
        <v/>
      </c>
      <c r="AR847" s="6" t="str">
        <f>IF(OR(AO847="",AP847=""),"",SUMIFS('تحميل المصنعيات'!$N:$N,'تحميل المصنعيات'!$F:$F,AP$2,'تحميل المصنعيات'!$D:$D,AN847))</f>
        <v/>
      </c>
      <c r="AS847" s="55" t="str">
        <f t="shared" si="483"/>
        <v/>
      </c>
      <c r="AT847" s="55" t="str">
        <f t="shared" si="484"/>
        <v/>
      </c>
      <c r="AU847" s="129" t="str">
        <f t="shared" si="473"/>
        <v/>
      </c>
      <c r="AW847" s="4" t="s">
        <v>9</v>
      </c>
      <c r="AX847" s="5">
        <v>46012</v>
      </c>
      <c r="AY847" s="6"/>
      <c r="AZ847" s="6"/>
      <c r="BA847" s="6" t="str">
        <f t="shared" si="499"/>
        <v/>
      </c>
      <c r="BB847" s="6" t="str">
        <f>IF(OR(AY847="",AZ847=""),"",SUMIFS('تحميل المصنعيات'!$N:$N,'تحميل المصنعيات'!$F:$F,AZ$2,'تحميل المصنعيات'!$D:$D,AX847))</f>
        <v/>
      </c>
      <c r="BC847" s="55" t="str">
        <f t="shared" si="485"/>
        <v/>
      </c>
      <c r="BD847" s="55" t="str">
        <f t="shared" si="500"/>
        <v/>
      </c>
      <c r="BE847" s="129" t="str">
        <f t="shared" si="474"/>
        <v/>
      </c>
      <c r="BG847" s="4" t="s">
        <v>9</v>
      </c>
      <c r="BH847" s="5">
        <v>46012</v>
      </c>
      <c r="BI847" s="6"/>
      <c r="BJ847" s="6"/>
      <c r="BK847" s="6" t="str">
        <f t="shared" si="501"/>
        <v/>
      </c>
      <c r="BL847" s="6" t="str">
        <f>IF(OR(BI847="",BJ847=""),"",SUMIFS('تحميل المصنعيات'!$N:$N,'تحميل المصنعيات'!$F:$F,BJ$2,'تحميل المصنعيات'!$D:$D,BH847))</f>
        <v/>
      </c>
      <c r="BM847" s="55" t="str">
        <f t="shared" si="486"/>
        <v/>
      </c>
      <c r="BN847" s="55" t="str">
        <f t="shared" si="487"/>
        <v/>
      </c>
      <c r="BO847" s="129" t="str">
        <f t="shared" si="475"/>
        <v/>
      </c>
      <c r="BQ847" s="4" t="s">
        <v>9</v>
      </c>
      <c r="BR847" s="5">
        <v>46012</v>
      </c>
      <c r="BS847" s="6"/>
      <c r="BT847" s="6"/>
      <c r="BU847" s="6" t="str">
        <f t="shared" si="502"/>
        <v/>
      </c>
      <c r="BV847" s="6" t="str">
        <f>IF(OR(BS847="",BT847=""),"",SUMIFS('تحميل المصنعيات'!$N:$N,'تحميل المصنعيات'!$F:$F,BT$2,'تحميل المصنعيات'!$D:$D,BR847))</f>
        <v/>
      </c>
      <c r="BW847" s="55" t="str">
        <f t="shared" si="488"/>
        <v/>
      </c>
      <c r="BX847" s="55" t="str">
        <f t="shared" si="503"/>
        <v/>
      </c>
      <c r="BY847" s="129" t="str">
        <f t="shared" si="476"/>
        <v/>
      </c>
      <c r="CA847" s="4" t="s">
        <v>9</v>
      </c>
      <c r="CB847" s="5">
        <v>46012</v>
      </c>
      <c r="CC847" s="6"/>
      <c r="CD847" s="6"/>
      <c r="CE847" s="6" t="str">
        <f t="shared" si="504"/>
        <v/>
      </c>
      <c r="CF847" s="6" t="str">
        <f>IF(OR(CC847="",CD847=""),"",SUMIFS('تحميل المصنعيات'!$N:$N,'تحميل المصنعيات'!$F:$F,CD$2,'تحميل المصنعيات'!$D:$D,CB847))</f>
        <v/>
      </c>
      <c r="CG847" s="55" t="str">
        <f t="shared" si="489"/>
        <v/>
      </c>
      <c r="CH847" s="55" t="str">
        <f t="shared" si="490"/>
        <v/>
      </c>
      <c r="CI847" s="129" t="str">
        <f t="shared" si="477"/>
        <v/>
      </c>
      <c r="CK847" s="4" t="s">
        <v>9</v>
      </c>
      <c r="CL847" s="5">
        <v>46012</v>
      </c>
      <c r="CM847" s="6"/>
      <c r="CN847" s="6"/>
      <c r="CO847" s="6" t="str">
        <f t="shared" si="505"/>
        <v/>
      </c>
      <c r="CP847" s="6" t="str">
        <f>IF(OR(CM847="",CN847=""),"",SUMIFS('تحميل المصنعيات'!$N:$N,'تحميل المصنعيات'!$F:$F,CN$2,'تحميل المصنعيات'!$D:$D,CL847))</f>
        <v/>
      </c>
      <c r="CQ847" s="55" t="str">
        <f t="shared" si="491"/>
        <v/>
      </c>
      <c r="CR847" s="55" t="str">
        <f t="shared" si="492"/>
        <v/>
      </c>
      <c r="CS847" s="129" t="str">
        <f t="shared" si="478"/>
        <v/>
      </c>
    </row>
    <row r="848" spans="9:97" x14ac:dyDescent="0.25">
      <c r="I848" s="4" t="s">
        <v>10</v>
      </c>
      <c r="J848" s="5">
        <v>46013</v>
      </c>
      <c r="K848" s="6"/>
      <c r="L848" s="6"/>
      <c r="M848" s="6" t="str">
        <f t="shared" si="493"/>
        <v/>
      </c>
      <c r="N848" s="6" t="str">
        <f>IF(OR(K848="",L848=""),"",SUMIFS('تحميل المصنعيات'!$N:$N,'تحميل المصنعيات'!$F:$F,L$2,'تحميل المصنعيات'!$D:$D,J848))</f>
        <v/>
      </c>
      <c r="O848" s="55" t="str">
        <f t="shared" si="479"/>
        <v/>
      </c>
      <c r="P848" s="55" t="str">
        <f t="shared" si="506"/>
        <v/>
      </c>
      <c r="Q848" s="129" t="str">
        <f t="shared" si="494"/>
        <v/>
      </c>
      <c r="S848" s="4" t="s">
        <v>10</v>
      </c>
      <c r="T848" s="5">
        <v>46013</v>
      </c>
      <c r="U848" s="6"/>
      <c r="V848" s="6"/>
      <c r="W848" s="6" t="str">
        <f t="shared" si="495"/>
        <v/>
      </c>
      <c r="X848" s="6" t="str">
        <f>IF(OR(U848="",V848=""),"",SUMIFS('تحميل المصنعيات'!$N:$N,'تحميل المصنعيات'!$F:$F,V$2,'تحميل المصنعيات'!$D:$D,T848))</f>
        <v/>
      </c>
      <c r="Y848" s="55" t="str">
        <f t="shared" si="480"/>
        <v/>
      </c>
      <c r="Z848" s="55" t="str">
        <f t="shared" si="481"/>
        <v/>
      </c>
      <c r="AA848" s="129" t="str">
        <f t="shared" ref="AA848:AA857" si="507">IF(U848="","",IF(X848&gt;W848,"ادخال خاطئ",""))</f>
        <v/>
      </c>
      <c r="AC848" s="4" t="s">
        <v>10</v>
      </c>
      <c r="AD848" s="5">
        <v>46013</v>
      </c>
      <c r="AE848" s="6"/>
      <c r="AF848" s="6"/>
      <c r="AG848" s="6" t="str">
        <f t="shared" si="496"/>
        <v/>
      </c>
      <c r="AH848" s="6" t="str">
        <f>IF(OR(AE848="",AF848=""),"",SUMIFS('تحميل المصنعيات'!$N:$N,'تحميل المصنعيات'!$F:$F,AF$2,'تحميل المصنعيات'!$D:$D,AD848))</f>
        <v/>
      </c>
      <c r="AI848" s="55" t="str">
        <f t="shared" si="482"/>
        <v/>
      </c>
      <c r="AJ848" s="55" t="str">
        <f t="shared" si="497"/>
        <v/>
      </c>
      <c r="AK848" s="129" t="str">
        <f t="shared" ref="AK848:AK857" si="508">IF(AE848="","",IF(AH848&gt;AG848,"ادخال خاطئ",""))</f>
        <v/>
      </c>
      <c r="AM848" s="4" t="s">
        <v>10</v>
      </c>
      <c r="AN848" s="5">
        <v>46013</v>
      </c>
      <c r="AO848" s="6"/>
      <c r="AP848" s="6"/>
      <c r="AQ848" s="6" t="str">
        <f t="shared" si="498"/>
        <v/>
      </c>
      <c r="AR848" s="6" t="str">
        <f>IF(OR(AO848="",AP848=""),"",SUMIFS('تحميل المصنعيات'!$N:$N,'تحميل المصنعيات'!$F:$F,AP$2,'تحميل المصنعيات'!$D:$D,AN848))</f>
        <v/>
      </c>
      <c r="AS848" s="55" t="str">
        <f t="shared" si="483"/>
        <v/>
      </c>
      <c r="AT848" s="55" t="str">
        <f t="shared" si="484"/>
        <v/>
      </c>
      <c r="AU848" s="129" t="str">
        <f t="shared" ref="AU848:AU857" si="509">IF(AO848="","",IF(AR848&gt;AQ848,"ادخال خاطئ",""))</f>
        <v/>
      </c>
      <c r="AW848" s="4" t="s">
        <v>10</v>
      </c>
      <c r="AX848" s="5">
        <v>46013</v>
      </c>
      <c r="AY848" s="6"/>
      <c r="AZ848" s="6"/>
      <c r="BA848" s="6" t="str">
        <f t="shared" si="499"/>
        <v/>
      </c>
      <c r="BB848" s="6" t="str">
        <f>IF(OR(AY848="",AZ848=""),"",SUMIFS('تحميل المصنعيات'!$N:$N,'تحميل المصنعيات'!$F:$F,AZ$2,'تحميل المصنعيات'!$D:$D,AX848))</f>
        <v/>
      </c>
      <c r="BC848" s="55" t="str">
        <f t="shared" si="485"/>
        <v/>
      </c>
      <c r="BD848" s="55" t="str">
        <f t="shared" si="500"/>
        <v/>
      </c>
      <c r="BE848" s="129" t="str">
        <f t="shared" ref="BE848:BE857" si="510">IF(AY848="","",IF(BB848&gt;BA848,"ادخال خاطئ",""))</f>
        <v/>
      </c>
      <c r="BG848" s="4" t="s">
        <v>10</v>
      </c>
      <c r="BH848" s="5">
        <v>46013</v>
      </c>
      <c r="BI848" s="6"/>
      <c r="BJ848" s="6"/>
      <c r="BK848" s="6" t="str">
        <f t="shared" si="501"/>
        <v/>
      </c>
      <c r="BL848" s="6" t="str">
        <f>IF(OR(BI848="",BJ848=""),"",SUMIFS('تحميل المصنعيات'!$N:$N,'تحميل المصنعيات'!$F:$F,BJ$2,'تحميل المصنعيات'!$D:$D,BH848))</f>
        <v/>
      </c>
      <c r="BM848" s="55" t="str">
        <f t="shared" si="486"/>
        <v/>
      </c>
      <c r="BN848" s="55" t="str">
        <f t="shared" si="487"/>
        <v/>
      </c>
      <c r="BO848" s="129" t="str">
        <f t="shared" ref="BO848:BO857" si="511">IF(BI848="","",IF(BL848&gt;BK848,"ادخال خاطئ",""))</f>
        <v/>
      </c>
      <c r="BQ848" s="4" t="s">
        <v>10</v>
      </c>
      <c r="BR848" s="5">
        <v>46013</v>
      </c>
      <c r="BS848" s="6"/>
      <c r="BT848" s="6"/>
      <c r="BU848" s="6" t="str">
        <f t="shared" si="502"/>
        <v/>
      </c>
      <c r="BV848" s="6" t="str">
        <f>IF(OR(BS848="",BT848=""),"",SUMIFS('تحميل المصنعيات'!$N:$N,'تحميل المصنعيات'!$F:$F,BT$2,'تحميل المصنعيات'!$D:$D,BR848))</f>
        <v/>
      </c>
      <c r="BW848" s="55" t="str">
        <f t="shared" si="488"/>
        <v/>
      </c>
      <c r="BX848" s="55" t="str">
        <f t="shared" si="503"/>
        <v/>
      </c>
      <c r="BY848" s="129" t="str">
        <f t="shared" ref="BY848:BY857" si="512">IF(BS848="","",IF(BV848&gt;BU848,"ادخال خاطئ",""))</f>
        <v/>
      </c>
      <c r="CA848" s="4" t="s">
        <v>10</v>
      </c>
      <c r="CB848" s="5">
        <v>46013</v>
      </c>
      <c r="CC848" s="6"/>
      <c r="CD848" s="6"/>
      <c r="CE848" s="6" t="str">
        <f t="shared" si="504"/>
        <v/>
      </c>
      <c r="CF848" s="6" t="str">
        <f>IF(OR(CC848="",CD848=""),"",SUMIFS('تحميل المصنعيات'!$N:$N,'تحميل المصنعيات'!$F:$F,CD$2,'تحميل المصنعيات'!$D:$D,CB848))</f>
        <v/>
      </c>
      <c r="CG848" s="55" t="str">
        <f t="shared" si="489"/>
        <v/>
      </c>
      <c r="CH848" s="55" t="str">
        <f t="shared" si="490"/>
        <v/>
      </c>
      <c r="CI848" s="129" t="str">
        <f t="shared" ref="CI848:CI857" si="513">IF(CC848="","",IF(CF848&gt;CE848,"ادخال خاطئ",""))</f>
        <v/>
      </c>
      <c r="CK848" s="4" t="s">
        <v>10</v>
      </c>
      <c r="CL848" s="5">
        <v>46013</v>
      </c>
      <c r="CM848" s="6"/>
      <c r="CN848" s="6"/>
      <c r="CO848" s="6" t="str">
        <f t="shared" si="505"/>
        <v/>
      </c>
      <c r="CP848" s="6" t="str">
        <f>IF(OR(CM848="",CN848=""),"",SUMIFS('تحميل المصنعيات'!$N:$N,'تحميل المصنعيات'!$F:$F,CN$2,'تحميل المصنعيات'!$D:$D,CL848))</f>
        <v/>
      </c>
      <c r="CQ848" s="55" t="str">
        <f t="shared" si="491"/>
        <v/>
      </c>
      <c r="CR848" s="55" t="str">
        <f t="shared" si="492"/>
        <v/>
      </c>
      <c r="CS848" s="129" t="str">
        <f t="shared" ref="CS848:CS857" si="514">IF(CM848="","",IF(CP848&gt;CO848,"ادخال خاطئ",""))</f>
        <v/>
      </c>
    </row>
    <row r="849" spans="9:97" x14ac:dyDescent="0.25">
      <c r="I849" s="4" t="s">
        <v>11</v>
      </c>
      <c r="J849" s="5">
        <v>46014</v>
      </c>
      <c r="K849" s="6"/>
      <c r="L849" s="6"/>
      <c r="M849" s="6" t="str">
        <f t="shared" si="493"/>
        <v/>
      </c>
      <c r="N849" s="6" t="str">
        <f>IF(OR(K849="",L849=""),"",SUMIFS('تحميل المصنعيات'!$N:$N,'تحميل المصنعيات'!$F:$F,L$2,'تحميل المصنعيات'!$D:$D,J849))</f>
        <v/>
      </c>
      <c r="O849" s="55" t="str">
        <f t="shared" si="479"/>
        <v/>
      </c>
      <c r="P849" s="55" t="str">
        <f t="shared" si="506"/>
        <v/>
      </c>
      <c r="Q849" s="129" t="str">
        <f t="shared" si="494"/>
        <v/>
      </c>
      <c r="S849" s="4" t="s">
        <v>11</v>
      </c>
      <c r="T849" s="5">
        <v>46014</v>
      </c>
      <c r="U849" s="6"/>
      <c r="V849" s="6"/>
      <c r="W849" s="6" t="str">
        <f t="shared" si="495"/>
        <v/>
      </c>
      <c r="X849" s="6" t="str">
        <f>IF(OR(U849="",V849=""),"",SUMIFS('تحميل المصنعيات'!$N:$N,'تحميل المصنعيات'!$F:$F,V$2,'تحميل المصنعيات'!$D:$D,T849))</f>
        <v/>
      </c>
      <c r="Y849" s="55" t="str">
        <f t="shared" si="480"/>
        <v/>
      </c>
      <c r="Z849" s="55" t="str">
        <f t="shared" si="481"/>
        <v/>
      </c>
      <c r="AA849" s="129" t="str">
        <f t="shared" si="507"/>
        <v/>
      </c>
      <c r="AC849" s="4" t="s">
        <v>11</v>
      </c>
      <c r="AD849" s="5">
        <v>46014</v>
      </c>
      <c r="AE849" s="6"/>
      <c r="AF849" s="6"/>
      <c r="AG849" s="6" t="str">
        <f t="shared" si="496"/>
        <v/>
      </c>
      <c r="AH849" s="6" t="str">
        <f>IF(OR(AE849="",AF849=""),"",SUMIFS('تحميل المصنعيات'!$N:$N,'تحميل المصنعيات'!$F:$F,AF$2,'تحميل المصنعيات'!$D:$D,AD849))</f>
        <v/>
      </c>
      <c r="AI849" s="55" t="str">
        <f t="shared" si="482"/>
        <v/>
      </c>
      <c r="AJ849" s="55" t="str">
        <f t="shared" si="497"/>
        <v/>
      </c>
      <c r="AK849" s="129" t="str">
        <f t="shared" si="508"/>
        <v/>
      </c>
      <c r="AM849" s="4" t="s">
        <v>11</v>
      </c>
      <c r="AN849" s="5">
        <v>46014</v>
      </c>
      <c r="AO849" s="6"/>
      <c r="AP849" s="6"/>
      <c r="AQ849" s="6" t="str">
        <f t="shared" si="498"/>
        <v/>
      </c>
      <c r="AR849" s="6" t="str">
        <f>IF(OR(AO849="",AP849=""),"",SUMIFS('تحميل المصنعيات'!$N:$N,'تحميل المصنعيات'!$F:$F,AP$2,'تحميل المصنعيات'!$D:$D,AN849))</f>
        <v/>
      </c>
      <c r="AS849" s="55" t="str">
        <f t="shared" si="483"/>
        <v/>
      </c>
      <c r="AT849" s="55" t="str">
        <f t="shared" si="484"/>
        <v/>
      </c>
      <c r="AU849" s="129" t="str">
        <f t="shared" si="509"/>
        <v/>
      </c>
      <c r="AW849" s="4" t="s">
        <v>11</v>
      </c>
      <c r="AX849" s="5">
        <v>46014</v>
      </c>
      <c r="AY849" s="6"/>
      <c r="AZ849" s="6"/>
      <c r="BA849" s="6" t="str">
        <f t="shared" si="499"/>
        <v/>
      </c>
      <c r="BB849" s="6" t="str">
        <f>IF(OR(AY849="",AZ849=""),"",SUMIFS('تحميل المصنعيات'!$N:$N,'تحميل المصنعيات'!$F:$F,AZ$2,'تحميل المصنعيات'!$D:$D,AX849))</f>
        <v/>
      </c>
      <c r="BC849" s="55" t="str">
        <f t="shared" si="485"/>
        <v/>
      </c>
      <c r="BD849" s="55" t="str">
        <f t="shared" si="500"/>
        <v/>
      </c>
      <c r="BE849" s="129" t="str">
        <f t="shared" si="510"/>
        <v/>
      </c>
      <c r="BG849" s="4" t="s">
        <v>11</v>
      </c>
      <c r="BH849" s="5">
        <v>46014</v>
      </c>
      <c r="BI849" s="6"/>
      <c r="BJ849" s="6"/>
      <c r="BK849" s="6" t="str">
        <f t="shared" si="501"/>
        <v/>
      </c>
      <c r="BL849" s="6" t="str">
        <f>IF(OR(BI849="",BJ849=""),"",SUMIFS('تحميل المصنعيات'!$N:$N,'تحميل المصنعيات'!$F:$F,BJ$2,'تحميل المصنعيات'!$D:$D,BH849))</f>
        <v/>
      </c>
      <c r="BM849" s="55" t="str">
        <f t="shared" si="486"/>
        <v/>
      </c>
      <c r="BN849" s="55" t="str">
        <f t="shared" si="487"/>
        <v/>
      </c>
      <c r="BO849" s="129" t="str">
        <f t="shared" si="511"/>
        <v/>
      </c>
      <c r="BQ849" s="4" t="s">
        <v>11</v>
      </c>
      <c r="BR849" s="5">
        <v>46014</v>
      </c>
      <c r="BS849" s="6"/>
      <c r="BT849" s="6"/>
      <c r="BU849" s="6" t="str">
        <f t="shared" si="502"/>
        <v/>
      </c>
      <c r="BV849" s="6" t="str">
        <f>IF(OR(BS849="",BT849=""),"",SUMIFS('تحميل المصنعيات'!$N:$N,'تحميل المصنعيات'!$F:$F,BT$2,'تحميل المصنعيات'!$D:$D,BR849))</f>
        <v/>
      </c>
      <c r="BW849" s="55" t="str">
        <f t="shared" si="488"/>
        <v/>
      </c>
      <c r="BX849" s="55" t="str">
        <f t="shared" si="503"/>
        <v/>
      </c>
      <c r="BY849" s="129" t="str">
        <f t="shared" si="512"/>
        <v/>
      </c>
      <c r="CA849" s="4" t="s">
        <v>11</v>
      </c>
      <c r="CB849" s="5">
        <v>46014</v>
      </c>
      <c r="CC849" s="6"/>
      <c r="CD849" s="6"/>
      <c r="CE849" s="6" t="str">
        <f t="shared" si="504"/>
        <v/>
      </c>
      <c r="CF849" s="6" t="str">
        <f>IF(OR(CC849="",CD849=""),"",SUMIFS('تحميل المصنعيات'!$N:$N,'تحميل المصنعيات'!$F:$F,CD$2,'تحميل المصنعيات'!$D:$D,CB849))</f>
        <v/>
      </c>
      <c r="CG849" s="55" t="str">
        <f t="shared" si="489"/>
        <v/>
      </c>
      <c r="CH849" s="55" t="str">
        <f t="shared" si="490"/>
        <v/>
      </c>
      <c r="CI849" s="129" t="str">
        <f t="shared" si="513"/>
        <v/>
      </c>
      <c r="CK849" s="4" t="s">
        <v>11</v>
      </c>
      <c r="CL849" s="5">
        <v>46014</v>
      </c>
      <c r="CM849" s="6"/>
      <c r="CN849" s="6"/>
      <c r="CO849" s="6" t="str">
        <f t="shared" si="505"/>
        <v/>
      </c>
      <c r="CP849" s="6" t="str">
        <f>IF(OR(CM849="",CN849=""),"",SUMIFS('تحميل المصنعيات'!$N:$N,'تحميل المصنعيات'!$F:$F,CN$2,'تحميل المصنعيات'!$D:$D,CL849))</f>
        <v/>
      </c>
      <c r="CQ849" s="55" t="str">
        <f t="shared" si="491"/>
        <v/>
      </c>
      <c r="CR849" s="55" t="str">
        <f t="shared" si="492"/>
        <v/>
      </c>
      <c r="CS849" s="129" t="str">
        <f t="shared" si="514"/>
        <v/>
      </c>
    </row>
    <row r="850" spans="9:97" x14ac:dyDescent="0.25">
      <c r="I850" s="4" t="s">
        <v>12</v>
      </c>
      <c r="J850" s="5">
        <v>46015</v>
      </c>
      <c r="K850" s="6"/>
      <c r="L850" s="6"/>
      <c r="M850" s="6" t="str">
        <f t="shared" si="493"/>
        <v/>
      </c>
      <c r="N850" s="6" t="str">
        <f>IF(OR(K850="",L850=""),"",SUMIFS('تحميل المصنعيات'!$N:$N,'تحميل المصنعيات'!$F:$F,L$2,'تحميل المصنعيات'!$D:$D,J850))</f>
        <v/>
      </c>
      <c r="O850" s="55" t="str">
        <f t="shared" si="479"/>
        <v/>
      </c>
      <c r="P850" s="55" t="str">
        <f t="shared" si="506"/>
        <v/>
      </c>
      <c r="Q850" s="129" t="str">
        <f t="shared" si="494"/>
        <v/>
      </c>
      <c r="S850" s="4" t="s">
        <v>12</v>
      </c>
      <c r="T850" s="5">
        <v>46015</v>
      </c>
      <c r="U850" s="6"/>
      <c r="V850" s="6"/>
      <c r="W850" s="6" t="str">
        <f t="shared" si="495"/>
        <v/>
      </c>
      <c r="X850" s="6" t="str">
        <f>IF(OR(U850="",V850=""),"",SUMIFS('تحميل المصنعيات'!$N:$N,'تحميل المصنعيات'!$F:$F,V$2,'تحميل المصنعيات'!$D:$D,T850))</f>
        <v/>
      </c>
      <c r="Y850" s="55" t="str">
        <f t="shared" si="480"/>
        <v/>
      </c>
      <c r="Z850" s="55" t="str">
        <f t="shared" si="481"/>
        <v/>
      </c>
      <c r="AA850" s="129" t="str">
        <f t="shared" si="507"/>
        <v/>
      </c>
      <c r="AC850" s="4" t="s">
        <v>12</v>
      </c>
      <c r="AD850" s="5">
        <v>46015</v>
      </c>
      <c r="AE850" s="6"/>
      <c r="AF850" s="6"/>
      <c r="AG850" s="6" t="str">
        <f t="shared" si="496"/>
        <v/>
      </c>
      <c r="AH850" s="6" t="str">
        <f>IF(OR(AE850="",AF850=""),"",SUMIFS('تحميل المصنعيات'!$N:$N,'تحميل المصنعيات'!$F:$F,AF$2,'تحميل المصنعيات'!$D:$D,AD850))</f>
        <v/>
      </c>
      <c r="AI850" s="55" t="str">
        <f t="shared" si="482"/>
        <v/>
      </c>
      <c r="AJ850" s="55" t="str">
        <f t="shared" si="497"/>
        <v/>
      </c>
      <c r="AK850" s="129" t="str">
        <f t="shared" si="508"/>
        <v/>
      </c>
      <c r="AM850" s="4" t="s">
        <v>12</v>
      </c>
      <c r="AN850" s="5">
        <v>46015</v>
      </c>
      <c r="AO850" s="6"/>
      <c r="AP850" s="6"/>
      <c r="AQ850" s="6" t="str">
        <f t="shared" si="498"/>
        <v/>
      </c>
      <c r="AR850" s="6" t="str">
        <f>IF(OR(AO850="",AP850=""),"",SUMIFS('تحميل المصنعيات'!$N:$N,'تحميل المصنعيات'!$F:$F,AP$2,'تحميل المصنعيات'!$D:$D,AN850))</f>
        <v/>
      </c>
      <c r="AS850" s="55" t="str">
        <f t="shared" si="483"/>
        <v/>
      </c>
      <c r="AT850" s="55" t="str">
        <f t="shared" si="484"/>
        <v/>
      </c>
      <c r="AU850" s="129" t="str">
        <f t="shared" si="509"/>
        <v/>
      </c>
      <c r="AW850" s="4" t="s">
        <v>12</v>
      </c>
      <c r="AX850" s="5">
        <v>46015</v>
      </c>
      <c r="AY850" s="6"/>
      <c r="AZ850" s="6"/>
      <c r="BA850" s="6" t="str">
        <f t="shared" si="499"/>
        <v/>
      </c>
      <c r="BB850" s="6" t="str">
        <f>IF(OR(AY850="",AZ850=""),"",SUMIFS('تحميل المصنعيات'!$N:$N,'تحميل المصنعيات'!$F:$F,AZ$2,'تحميل المصنعيات'!$D:$D,AX850))</f>
        <v/>
      </c>
      <c r="BC850" s="55" t="str">
        <f t="shared" si="485"/>
        <v/>
      </c>
      <c r="BD850" s="55" t="str">
        <f t="shared" si="500"/>
        <v/>
      </c>
      <c r="BE850" s="129" t="str">
        <f t="shared" si="510"/>
        <v/>
      </c>
      <c r="BG850" s="4" t="s">
        <v>12</v>
      </c>
      <c r="BH850" s="5">
        <v>46015</v>
      </c>
      <c r="BI850" s="6"/>
      <c r="BJ850" s="6"/>
      <c r="BK850" s="6" t="str">
        <f t="shared" si="501"/>
        <v/>
      </c>
      <c r="BL850" s="6" t="str">
        <f>IF(OR(BI850="",BJ850=""),"",SUMIFS('تحميل المصنعيات'!$N:$N,'تحميل المصنعيات'!$F:$F,BJ$2,'تحميل المصنعيات'!$D:$D,BH850))</f>
        <v/>
      </c>
      <c r="BM850" s="55" t="str">
        <f t="shared" si="486"/>
        <v/>
      </c>
      <c r="BN850" s="55" t="str">
        <f t="shared" si="487"/>
        <v/>
      </c>
      <c r="BO850" s="129" t="str">
        <f t="shared" si="511"/>
        <v/>
      </c>
      <c r="BQ850" s="4" t="s">
        <v>12</v>
      </c>
      <c r="BR850" s="5">
        <v>46015</v>
      </c>
      <c r="BS850" s="6"/>
      <c r="BT850" s="6"/>
      <c r="BU850" s="6" t="str">
        <f t="shared" si="502"/>
        <v/>
      </c>
      <c r="BV850" s="6" t="str">
        <f>IF(OR(BS850="",BT850=""),"",SUMIFS('تحميل المصنعيات'!$N:$N,'تحميل المصنعيات'!$F:$F,BT$2,'تحميل المصنعيات'!$D:$D,BR850))</f>
        <v/>
      </c>
      <c r="BW850" s="55" t="str">
        <f t="shared" si="488"/>
        <v/>
      </c>
      <c r="BX850" s="55" t="str">
        <f t="shared" si="503"/>
        <v/>
      </c>
      <c r="BY850" s="129" t="str">
        <f t="shared" si="512"/>
        <v/>
      </c>
      <c r="CA850" s="4" t="s">
        <v>12</v>
      </c>
      <c r="CB850" s="5">
        <v>46015</v>
      </c>
      <c r="CC850" s="6"/>
      <c r="CD850" s="6"/>
      <c r="CE850" s="6" t="str">
        <f t="shared" si="504"/>
        <v/>
      </c>
      <c r="CF850" s="6" t="str">
        <f>IF(OR(CC850="",CD850=""),"",SUMIFS('تحميل المصنعيات'!$N:$N,'تحميل المصنعيات'!$F:$F,CD$2,'تحميل المصنعيات'!$D:$D,CB850))</f>
        <v/>
      </c>
      <c r="CG850" s="55" t="str">
        <f t="shared" si="489"/>
        <v/>
      </c>
      <c r="CH850" s="55" t="str">
        <f t="shared" si="490"/>
        <v/>
      </c>
      <c r="CI850" s="129" t="str">
        <f t="shared" si="513"/>
        <v/>
      </c>
      <c r="CK850" s="4" t="s">
        <v>12</v>
      </c>
      <c r="CL850" s="5">
        <v>46015</v>
      </c>
      <c r="CM850" s="6"/>
      <c r="CN850" s="6"/>
      <c r="CO850" s="6" t="str">
        <f t="shared" si="505"/>
        <v/>
      </c>
      <c r="CP850" s="6" t="str">
        <f>IF(OR(CM850="",CN850=""),"",SUMIFS('تحميل المصنعيات'!$N:$N,'تحميل المصنعيات'!$F:$F,CN$2,'تحميل المصنعيات'!$D:$D,CL850))</f>
        <v/>
      </c>
      <c r="CQ850" s="55" t="str">
        <f t="shared" si="491"/>
        <v/>
      </c>
      <c r="CR850" s="55" t="str">
        <f t="shared" si="492"/>
        <v/>
      </c>
      <c r="CS850" s="129" t="str">
        <f t="shared" si="514"/>
        <v/>
      </c>
    </row>
    <row r="851" spans="9:97" x14ac:dyDescent="0.25">
      <c r="I851" s="4" t="s">
        <v>13</v>
      </c>
      <c r="J851" s="5">
        <v>46016</v>
      </c>
      <c r="K851" s="6"/>
      <c r="L851" s="6"/>
      <c r="M851" s="6" t="str">
        <f t="shared" si="493"/>
        <v/>
      </c>
      <c r="N851" s="6" t="str">
        <f>IF(OR(K851="",L851=""),"",SUMIFS('تحميل المصنعيات'!$N:$N,'تحميل المصنعيات'!$F:$F,L$2,'تحميل المصنعيات'!$D:$D,J851))</f>
        <v/>
      </c>
      <c r="O851" s="55" t="str">
        <f t="shared" si="479"/>
        <v/>
      </c>
      <c r="P851" s="55" t="str">
        <f t="shared" si="506"/>
        <v/>
      </c>
      <c r="Q851" s="129" t="str">
        <f t="shared" si="494"/>
        <v/>
      </c>
      <c r="S851" s="4" t="s">
        <v>13</v>
      </c>
      <c r="T851" s="5">
        <v>46016</v>
      </c>
      <c r="U851" s="6"/>
      <c r="V851" s="6"/>
      <c r="W851" s="6" t="str">
        <f t="shared" si="495"/>
        <v/>
      </c>
      <c r="X851" s="6" t="str">
        <f>IF(OR(U851="",V851=""),"",SUMIFS('تحميل المصنعيات'!$N:$N,'تحميل المصنعيات'!$F:$F,V$2,'تحميل المصنعيات'!$D:$D,T851))</f>
        <v/>
      </c>
      <c r="Y851" s="55" t="str">
        <f t="shared" si="480"/>
        <v/>
      </c>
      <c r="Z851" s="55" t="str">
        <f t="shared" si="481"/>
        <v/>
      </c>
      <c r="AA851" s="129" t="str">
        <f t="shared" si="507"/>
        <v/>
      </c>
      <c r="AC851" s="4" t="s">
        <v>13</v>
      </c>
      <c r="AD851" s="5">
        <v>46016</v>
      </c>
      <c r="AE851" s="6"/>
      <c r="AF851" s="6"/>
      <c r="AG851" s="6" t="str">
        <f t="shared" si="496"/>
        <v/>
      </c>
      <c r="AH851" s="6" t="str">
        <f>IF(OR(AE851="",AF851=""),"",SUMIFS('تحميل المصنعيات'!$N:$N,'تحميل المصنعيات'!$F:$F,AF$2,'تحميل المصنعيات'!$D:$D,AD851))</f>
        <v/>
      </c>
      <c r="AI851" s="55" t="str">
        <f t="shared" si="482"/>
        <v/>
      </c>
      <c r="AJ851" s="55" t="str">
        <f t="shared" si="497"/>
        <v/>
      </c>
      <c r="AK851" s="129" t="str">
        <f t="shared" si="508"/>
        <v/>
      </c>
      <c r="AM851" s="4" t="s">
        <v>13</v>
      </c>
      <c r="AN851" s="5">
        <v>46016</v>
      </c>
      <c r="AO851" s="6"/>
      <c r="AP851" s="6"/>
      <c r="AQ851" s="6" t="str">
        <f t="shared" si="498"/>
        <v/>
      </c>
      <c r="AR851" s="6" t="str">
        <f>IF(OR(AO851="",AP851=""),"",SUMIFS('تحميل المصنعيات'!$N:$N,'تحميل المصنعيات'!$F:$F,AP$2,'تحميل المصنعيات'!$D:$D,AN851))</f>
        <v/>
      </c>
      <c r="AS851" s="55" t="str">
        <f t="shared" si="483"/>
        <v/>
      </c>
      <c r="AT851" s="55" t="str">
        <f t="shared" si="484"/>
        <v/>
      </c>
      <c r="AU851" s="129" t="str">
        <f t="shared" si="509"/>
        <v/>
      </c>
      <c r="AW851" s="4" t="s">
        <v>13</v>
      </c>
      <c r="AX851" s="5">
        <v>46016</v>
      </c>
      <c r="AY851" s="6"/>
      <c r="AZ851" s="6"/>
      <c r="BA851" s="6" t="str">
        <f t="shared" si="499"/>
        <v/>
      </c>
      <c r="BB851" s="6" t="str">
        <f>IF(OR(AY851="",AZ851=""),"",SUMIFS('تحميل المصنعيات'!$N:$N,'تحميل المصنعيات'!$F:$F,AZ$2,'تحميل المصنعيات'!$D:$D,AX851))</f>
        <v/>
      </c>
      <c r="BC851" s="55" t="str">
        <f t="shared" si="485"/>
        <v/>
      </c>
      <c r="BD851" s="55" t="str">
        <f t="shared" si="500"/>
        <v/>
      </c>
      <c r="BE851" s="129" t="str">
        <f t="shared" si="510"/>
        <v/>
      </c>
      <c r="BG851" s="4" t="s">
        <v>13</v>
      </c>
      <c r="BH851" s="5">
        <v>46016</v>
      </c>
      <c r="BI851" s="6"/>
      <c r="BJ851" s="6"/>
      <c r="BK851" s="6" t="str">
        <f t="shared" si="501"/>
        <v/>
      </c>
      <c r="BL851" s="6" t="str">
        <f>IF(OR(BI851="",BJ851=""),"",SUMIFS('تحميل المصنعيات'!$N:$N,'تحميل المصنعيات'!$F:$F,BJ$2,'تحميل المصنعيات'!$D:$D,BH851))</f>
        <v/>
      </c>
      <c r="BM851" s="55" t="str">
        <f t="shared" si="486"/>
        <v/>
      </c>
      <c r="BN851" s="55" t="str">
        <f t="shared" si="487"/>
        <v/>
      </c>
      <c r="BO851" s="129" t="str">
        <f t="shared" si="511"/>
        <v/>
      </c>
      <c r="BQ851" s="4" t="s">
        <v>13</v>
      </c>
      <c r="BR851" s="5">
        <v>46016</v>
      </c>
      <c r="BS851" s="6"/>
      <c r="BT851" s="6"/>
      <c r="BU851" s="6" t="str">
        <f t="shared" si="502"/>
        <v/>
      </c>
      <c r="BV851" s="6" t="str">
        <f>IF(OR(BS851="",BT851=""),"",SUMIFS('تحميل المصنعيات'!$N:$N,'تحميل المصنعيات'!$F:$F,BT$2,'تحميل المصنعيات'!$D:$D,BR851))</f>
        <v/>
      </c>
      <c r="BW851" s="55" t="str">
        <f t="shared" si="488"/>
        <v/>
      </c>
      <c r="BX851" s="55" t="str">
        <f t="shared" si="503"/>
        <v/>
      </c>
      <c r="BY851" s="129" t="str">
        <f t="shared" si="512"/>
        <v/>
      </c>
      <c r="CA851" s="4" t="s">
        <v>13</v>
      </c>
      <c r="CB851" s="5">
        <v>46016</v>
      </c>
      <c r="CC851" s="6"/>
      <c r="CD851" s="6"/>
      <c r="CE851" s="6" t="str">
        <f t="shared" si="504"/>
        <v/>
      </c>
      <c r="CF851" s="6" t="str">
        <f>IF(OR(CC851="",CD851=""),"",SUMIFS('تحميل المصنعيات'!$N:$N,'تحميل المصنعيات'!$F:$F,CD$2,'تحميل المصنعيات'!$D:$D,CB851))</f>
        <v/>
      </c>
      <c r="CG851" s="55" t="str">
        <f t="shared" si="489"/>
        <v/>
      </c>
      <c r="CH851" s="55" t="str">
        <f t="shared" si="490"/>
        <v/>
      </c>
      <c r="CI851" s="129" t="str">
        <f t="shared" si="513"/>
        <v/>
      </c>
      <c r="CK851" s="4" t="s">
        <v>13</v>
      </c>
      <c r="CL851" s="5">
        <v>46016</v>
      </c>
      <c r="CM851" s="6"/>
      <c r="CN851" s="6"/>
      <c r="CO851" s="6" t="str">
        <f t="shared" si="505"/>
        <v/>
      </c>
      <c r="CP851" s="6" t="str">
        <f>IF(OR(CM851="",CN851=""),"",SUMIFS('تحميل المصنعيات'!$N:$N,'تحميل المصنعيات'!$F:$F,CN$2,'تحميل المصنعيات'!$D:$D,CL851))</f>
        <v/>
      </c>
      <c r="CQ851" s="55" t="str">
        <f t="shared" si="491"/>
        <v/>
      </c>
      <c r="CR851" s="55" t="str">
        <f t="shared" si="492"/>
        <v/>
      </c>
      <c r="CS851" s="129" t="str">
        <f t="shared" si="514"/>
        <v/>
      </c>
    </row>
    <row r="852" spans="9:97" x14ac:dyDescent="0.25">
      <c r="I852" s="132" t="s">
        <v>30</v>
      </c>
      <c r="J852" s="133">
        <v>46017</v>
      </c>
      <c r="K852" s="134"/>
      <c r="L852" s="134"/>
      <c r="M852" s="134" t="str">
        <f t="shared" si="493"/>
        <v/>
      </c>
      <c r="N852" s="134" t="str">
        <f>IF(OR(K852="",L852=""),"",SUMIFS('تحميل المصنعيات'!$N:$N,'تحميل المصنعيات'!$F:$F,L$2,'تحميل المصنعيات'!$D:$D,J852))</f>
        <v/>
      </c>
      <c r="O852" s="135" t="str">
        <f t="shared" si="479"/>
        <v/>
      </c>
      <c r="P852" s="135" t="str">
        <f t="shared" si="506"/>
        <v/>
      </c>
      <c r="Q852" s="132" t="str">
        <f t="shared" si="494"/>
        <v/>
      </c>
      <c r="S852" s="132" t="s">
        <v>30</v>
      </c>
      <c r="T852" s="133">
        <v>46017</v>
      </c>
      <c r="U852" s="134"/>
      <c r="V852" s="134"/>
      <c r="W852" s="134" t="str">
        <f t="shared" si="495"/>
        <v/>
      </c>
      <c r="X852" s="134" t="str">
        <f>IF(OR(U852="",V852=""),"",SUMIFS('تحميل المصنعيات'!$N:$N,'تحميل المصنعيات'!$F:$F,V$2,'تحميل المصنعيات'!$D:$D,T852))</f>
        <v/>
      </c>
      <c r="Y852" s="135" t="str">
        <f t="shared" si="480"/>
        <v/>
      </c>
      <c r="Z852" s="135" t="str">
        <f t="shared" si="481"/>
        <v/>
      </c>
      <c r="AA852" s="132" t="str">
        <f t="shared" si="507"/>
        <v/>
      </c>
      <c r="AC852" s="132" t="s">
        <v>30</v>
      </c>
      <c r="AD852" s="133">
        <v>46017</v>
      </c>
      <c r="AE852" s="134"/>
      <c r="AF852" s="134"/>
      <c r="AG852" s="134" t="str">
        <f t="shared" si="496"/>
        <v/>
      </c>
      <c r="AH852" s="134" t="str">
        <f>IF(OR(AE852="",AF852=""),"",SUMIFS('تحميل المصنعيات'!$N:$N,'تحميل المصنعيات'!$F:$F,AF$2,'تحميل المصنعيات'!$D:$D,AD852))</f>
        <v/>
      </c>
      <c r="AI852" s="135" t="str">
        <f t="shared" si="482"/>
        <v/>
      </c>
      <c r="AJ852" s="135" t="str">
        <f t="shared" si="497"/>
        <v/>
      </c>
      <c r="AK852" s="132" t="str">
        <f t="shared" si="508"/>
        <v/>
      </c>
      <c r="AM852" s="132" t="s">
        <v>30</v>
      </c>
      <c r="AN852" s="133">
        <v>46017</v>
      </c>
      <c r="AO852" s="134"/>
      <c r="AP852" s="134"/>
      <c r="AQ852" s="134" t="str">
        <f t="shared" si="498"/>
        <v/>
      </c>
      <c r="AR852" s="134" t="str">
        <f>IF(OR(AO852="",AP852=""),"",SUMIFS('تحميل المصنعيات'!$N:$N,'تحميل المصنعيات'!$F:$F,AP$2,'تحميل المصنعيات'!$D:$D,AN852))</f>
        <v/>
      </c>
      <c r="AS852" s="135" t="str">
        <f t="shared" si="483"/>
        <v/>
      </c>
      <c r="AT852" s="135" t="str">
        <f t="shared" si="484"/>
        <v/>
      </c>
      <c r="AU852" s="132" t="str">
        <f t="shared" si="509"/>
        <v/>
      </c>
      <c r="AW852" s="132" t="s">
        <v>30</v>
      </c>
      <c r="AX852" s="133">
        <v>46017</v>
      </c>
      <c r="AY852" s="134"/>
      <c r="AZ852" s="134"/>
      <c r="BA852" s="134" t="str">
        <f t="shared" si="499"/>
        <v/>
      </c>
      <c r="BB852" s="134" t="str">
        <f>IF(OR(AY852="",AZ852=""),"",SUMIFS('تحميل المصنعيات'!$N:$N,'تحميل المصنعيات'!$F:$F,AZ$2,'تحميل المصنعيات'!$D:$D,AX852))</f>
        <v/>
      </c>
      <c r="BC852" s="135" t="str">
        <f t="shared" si="485"/>
        <v/>
      </c>
      <c r="BD852" s="135" t="str">
        <f t="shared" si="500"/>
        <v/>
      </c>
      <c r="BE852" s="132" t="str">
        <f t="shared" si="510"/>
        <v/>
      </c>
      <c r="BG852" s="132" t="s">
        <v>30</v>
      </c>
      <c r="BH852" s="133">
        <v>46017</v>
      </c>
      <c r="BI852" s="134"/>
      <c r="BJ852" s="134"/>
      <c r="BK852" s="134" t="str">
        <f t="shared" si="501"/>
        <v/>
      </c>
      <c r="BL852" s="134" t="str">
        <f>IF(OR(BI852="",BJ852=""),"",SUMIFS('تحميل المصنعيات'!$N:$N,'تحميل المصنعيات'!$F:$F,BJ$2,'تحميل المصنعيات'!$D:$D,BH852))</f>
        <v/>
      </c>
      <c r="BM852" s="135" t="str">
        <f t="shared" si="486"/>
        <v/>
      </c>
      <c r="BN852" s="135" t="str">
        <f t="shared" si="487"/>
        <v/>
      </c>
      <c r="BO852" s="132" t="str">
        <f t="shared" si="511"/>
        <v/>
      </c>
      <c r="BQ852" s="132" t="s">
        <v>30</v>
      </c>
      <c r="BR852" s="133">
        <v>46017</v>
      </c>
      <c r="BS852" s="134"/>
      <c r="BT852" s="134"/>
      <c r="BU852" s="134" t="str">
        <f t="shared" si="502"/>
        <v/>
      </c>
      <c r="BV852" s="134" t="str">
        <f>IF(OR(BS852="",BT852=""),"",SUMIFS('تحميل المصنعيات'!$N:$N,'تحميل المصنعيات'!$F:$F,BT$2,'تحميل المصنعيات'!$D:$D,BR852))</f>
        <v/>
      </c>
      <c r="BW852" s="135" t="str">
        <f t="shared" si="488"/>
        <v/>
      </c>
      <c r="BX852" s="135" t="str">
        <f t="shared" si="503"/>
        <v/>
      </c>
      <c r="BY852" s="132" t="str">
        <f t="shared" si="512"/>
        <v/>
      </c>
      <c r="CA852" s="132" t="s">
        <v>30</v>
      </c>
      <c r="CB852" s="133">
        <v>46017</v>
      </c>
      <c r="CC852" s="134"/>
      <c r="CD852" s="134"/>
      <c r="CE852" s="134" t="str">
        <f t="shared" si="504"/>
        <v/>
      </c>
      <c r="CF852" s="134" t="str">
        <f>IF(OR(CC852="",CD852=""),"",SUMIFS('تحميل المصنعيات'!$N:$N,'تحميل المصنعيات'!$F:$F,CD$2,'تحميل المصنعيات'!$D:$D,CB852))</f>
        <v/>
      </c>
      <c r="CG852" s="135" t="str">
        <f t="shared" si="489"/>
        <v/>
      </c>
      <c r="CH852" s="135" t="str">
        <f t="shared" si="490"/>
        <v/>
      </c>
      <c r="CI852" s="132" t="str">
        <f t="shared" si="513"/>
        <v/>
      </c>
      <c r="CK852" s="132" t="s">
        <v>30</v>
      </c>
      <c r="CL852" s="133">
        <v>46017</v>
      </c>
      <c r="CM852" s="134"/>
      <c r="CN852" s="134"/>
      <c r="CO852" s="134" t="str">
        <f t="shared" si="505"/>
        <v/>
      </c>
      <c r="CP852" s="134" t="str">
        <f>IF(OR(CM852="",CN852=""),"",SUMIFS('تحميل المصنعيات'!$N:$N,'تحميل المصنعيات'!$F:$F,CN$2,'تحميل المصنعيات'!$D:$D,CL852))</f>
        <v/>
      </c>
      <c r="CQ852" s="135" t="str">
        <f t="shared" si="491"/>
        <v/>
      </c>
      <c r="CR852" s="135" t="str">
        <f t="shared" si="492"/>
        <v/>
      </c>
      <c r="CS852" s="132" t="str">
        <f t="shared" si="514"/>
        <v/>
      </c>
    </row>
    <row r="853" spans="9:97" x14ac:dyDescent="0.25">
      <c r="I853" s="4" t="s">
        <v>8</v>
      </c>
      <c r="J853" s="5">
        <v>46018</v>
      </c>
      <c r="K853" s="6"/>
      <c r="L853" s="6"/>
      <c r="M853" s="6" t="str">
        <f t="shared" si="493"/>
        <v/>
      </c>
      <c r="N853" s="6" t="str">
        <f>IF(OR(K853="",L853=""),"",SUMIFS('تحميل المصنعيات'!$N:$N,'تحميل المصنعيات'!$F:$F,L$2,'تحميل المصنعيات'!$D:$D,J853))</f>
        <v/>
      </c>
      <c r="O853" s="55" t="str">
        <f t="shared" si="479"/>
        <v/>
      </c>
      <c r="P853" s="55" t="str">
        <f t="shared" si="506"/>
        <v/>
      </c>
      <c r="Q853" s="129" t="str">
        <f t="shared" si="494"/>
        <v/>
      </c>
      <c r="S853" s="4" t="s">
        <v>8</v>
      </c>
      <c r="T853" s="5">
        <v>46018</v>
      </c>
      <c r="U853" s="6"/>
      <c r="V853" s="6"/>
      <c r="W853" s="6" t="str">
        <f t="shared" si="495"/>
        <v/>
      </c>
      <c r="X853" s="6" t="str">
        <f>IF(OR(U853="",V853=""),"",SUMIFS('تحميل المصنعيات'!$N:$N,'تحميل المصنعيات'!$F:$F,V$2,'تحميل المصنعيات'!$D:$D,T853))</f>
        <v/>
      </c>
      <c r="Y853" s="55" t="str">
        <f t="shared" si="480"/>
        <v/>
      </c>
      <c r="Z853" s="55" t="str">
        <f t="shared" si="481"/>
        <v/>
      </c>
      <c r="AA853" s="129" t="str">
        <f t="shared" si="507"/>
        <v/>
      </c>
      <c r="AC853" s="4" t="s">
        <v>8</v>
      </c>
      <c r="AD853" s="5">
        <v>46018</v>
      </c>
      <c r="AE853" s="6"/>
      <c r="AF853" s="6"/>
      <c r="AG853" s="6" t="str">
        <f t="shared" si="496"/>
        <v/>
      </c>
      <c r="AH853" s="6" t="str">
        <f>IF(OR(AE853="",AF853=""),"",SUMIFS('تحميل المصنعيات'!$N:$N,'تحميل المصنعيات'!$F:$F,AF$2,'تحميل المصنعيات'!$D:$D,AD853))</f>
        <v/>
      </c>
      <c r="AI853" s="55" t="str">
        <f t="shared" si="482"/>
        <v/>
      </c>
      <c r="AJ853" s="55" t="str">
        <f t="shared" si="497"/>
        <v/>
      </c>
      <c r="AK853" s="129" t="str">
        <f t="shared" si="508"/>
        <v/>
      </c>
      <c r="AM853" s="4" t="s">
        <v>8</v>
      </c>
      <c r="AN853" s="5">
        <v>46018</v>
      </c>
      <c r="AO853" s="6"/>
      <c r="AP853" s="6"/>
      <c r="AQ853" s="6" t="str">
        <f t="shared" si="498"/>
        <v/>
      </c>
      <c r="AR853" s="6" t="str">
        <f>IF(OR(AO853="",AP853=""),"",SUMIFS('تحميل المصنعيات'!$N:$N,'تحميل المصنعيات'!$F:$F,AP$2,'تحميل المصنعيات'!$D:$D,AN853))</f>
        <v/>
      </c>
      <c r="AS853" s="55" t="str">
        <f t="shared" si="483"/>
        <v/>
      </c>
      <c r="AT853" s="55" t="str">
        <f t="shared" si="484"/>
        <v/>
      </c>
      <c r="AU853" s="129" t="str">
        <f t="shared" si="509"/>
        <v/>
      </c>
      <c r="AW853" s="4" t="s">
        <v>8</v>
      </c>
      <c r="AX853" s="5">
        <v>46018</v>
      </c>
      <c r="AY853" s="6"/>
      <c r="AZ853" s="6"/>
      <c r="BA853" s="6" t="str">
        <f t="shared" si="499"/>
        <v/>
      </c>
      <c r="BB853" s="6" t="str">
        <f>IF(OR(AY853="",AZ853=""),"",SUMIFS('تحميل المصنعيات'!$N:$N,'تحميل المصنعيات'!$F:$F,AZ$2,'تحميل المصنعيات'!$D:$D,AX853))</f>
        <v/>
      </c>
      <c r="BC853" s="55" t="str">
        <f t="shared" si="485"/>
        <v/>
      </c>
      <c r="BD853" s="55" t="str">
        <f t="shared" si="500"/>
        <v/>
      </c>
      <c r="BE853" s="129" t="str">
        <f t="shared" si="510"/>
        <v/>
      </c>
      <c r="BG853" s="4" t="s">
        <v>8</v>
      </c>
      <c r="BH853" s="5">
        <v>46018</v>
      </c>
      <c r="BI853" s="6"/>
      <c r="BJ853" s="6"/>
      <c r="BK853" s="6" t="str">
        <f t="shared" si="501"/>
        <v/>
      </c>
      <c r="BL853" s="6" t="str">
        <f>IF(OR(BI853="",BJ853=""),"",SUMIFS('تحميل المصنعيات'!$N:$N,'تحميل المصنعيات'!$F:$F,BJ$2,'تحميل المصنعيات'!$D:$D,BH853))</f>
        <v/>
      </c>
      <c r="BM853" s="55" t="str">
        <f t="shared" si="486"/>
        <v/>
      </c>
      <c r="BN853" s="55" t="str">
        <f t="shared" si="487"/>
        <v/>
      </c>
      <c r="BO853" s="129" t="str">
        <f t="shared" si="511"/>
        <v/>
      </c>
      <c r="BQ853" s="4" t="s">
        <v>8</v>
      </c>
      <c r="BR853" s="5">
        <v>46018</v>
      </c>
      <c r="BS853" s="6"/>
      <c r="BT853" s="6"/>
      <c r="BU853" s="6" t="str">
        <f t="shared" si="502"/>
        <v/>
      </c>
      <c r="BV853" s="6" t="str">
        <f>IF(OR(BS853="",BT853=""),"",SUMIFS('تحميل المصنعيات'!$N:$N,'تحميل المصنعيات'!$F:$F,BT$2,'تحميل المصنعيات'!$D:$D,BR853))</f>
        <v/>
      </c>
      <c r="BW853" s="55" t="str">
        <f t="shared" si="488"/>
        <v/>
      </c>
      <c r="BX853" s="55" t="str">
        <f t="shared" si="503"/>
        <v/>
      </c>
      <c r="BY853" s="129" t="str">
        <f t="shared" si="512"/>
        <v/>
      </c>
      <c r="CA853" s="4" t="s">
        <v>8</v>
      </c>
      <c r="CB853" s="5">
        <v>46018</v>
      </c>
      <c r="CC853" s="6"/>
      <c r="CD853" s="6"/>
      <c r="CE853" s="6" t="str">
        <f t="shared" si="504"/>
        <v/>
      </c>
      <c r="CF853" s="6" t="str">
        <f>IF(OR(CC853="",CD853=""),"",SUMIFS('تحميل المصنعيات'!$N:$N,'تحميل المصنعيات'!$F:$F,CD$2,'تحميل المصنعيات'!$D:$D,CB853))</f>
        <v/>
      </c>
      <c r="CG853" s="55" t="str">
        <f t="shared" si="489"/>
        <v/>
      </c>
      <c r="CH853" s="55" t="str">
        <f t="shared" si="490"/>
        <v/>
      </c>
      <c r="CI853" s="129" t="str">
        <f t="shared" si="513"/>
        <v/>
      </c>
      <c r="CK853" s="4" t="s">
        <v>8</v>
      </c>
      <c r="CL853" s="5">
        <v>46018</v>
      </c>
      <c r="CM853" s="6"/>
      <c r="CN853" s="6"/>
      <c r="CO853" s="6" t="str">
        <f t="shared" si="505"/>
        <v/>
      </c>
      <c r="CP853" s="6" t="str">
        <f>IF(OR(CM853="",CN853=""),"",SUMIFS('تحميل المصنعيات'!$N:$N,'تحميل المصنعيات'!$F:$F,CN$2,'تحميل المصنعيات'!$D:$D,CL853))</f>
        <v/>
      </c>
      <c r="CQ853" s="55" t="str">
        <f t="shared" si="491"/>
        <v/>
      </c>
      <c r="CR853" s="55" t="str">
        <f t="shared" si="492"/>
        <v/>
      </c>
      <c r="CS853" s="129" t="str">
        <f t="shared" si="514"/>
        <v/>
      </c>
    </row>
    <row r="854" spans="9:97" x14ac:dyDescent="0.25">
      <c r="I854" s="4" t="s">
        <v>9</v>
      </c>
      <c r="J854" s="5">
        <v>46019</v>
      </c>
      <c r="K854" s="6"/>
      <c r="L854" s="6"/>
      <c r="M854" s="6" t="str">
        <f t="shared" si="493"/>
        <v/>
      </c>
      <c r="N854" s="6" t="str">
        <f>IF(OR(K854="",L854=""),"",SUMIFS('تحميل المصنعيات'!$N:$N,'تحميل المصنعيات'!$F:$F,L$2,'تحميل المصنعيات'!$D:$D,J854))</f>
        <v/>
      </c>
      <c r="O854" s="55" t="str">
        <f t="shared" si="479"/>
        <v/>
      </c>
      <c r="P854" s="55" t="str">
        <f t="shared" si="506"/>
        <v/>
      </c>
      <c r="Q854" s="129" t="str">
        <f t="shared" si="494"/>
        <v/>
      </c>
      <c r="S854" s="4" t="s">
        <v>9</v>
      </c>
      <c r="T854" s="5">
        <v>46019</v>
      </c>
      <c r="U854" s="6"/>
      <c r="V854" s="6"/>
      <c r="W854" s="6" t="str">
        <f t="shared" si="495"/>
        <v/>
      </c>
      <c r="X854" s="6" t="str">
        <f>IF(OR(U854="",V854=""),"",SUMIFS('تحميل المصنعيات'!$N:$N,'تحميل المصنعيات'!$F:$F,V$2,'تحميل المصنعيات'!$D:$D,T854))</f>
        <v/>
      </c>
      <c r="Y854" s="55" t="str">
        <f t="shared" si="480"/>
        <v/>
      </c>
      <c r="Z854" s="55" t="str">
        <f t="shared" si="481"/>
        <v/>
      </c>
      <c r="AA854" s="129" t="str">
        <f t="shared" si="507"/>
        <v/>
      </c>
      <c r="AC854" s="4" t="s">
        <v>9</v>
      </c>
      <c r="AD854" s="5">
        <v>46019</v>
      </c>
      <c r="AE854" s="6"/>
      <c r="AF854" s="6"/>
      <c r="AG854" s="6" t="str">
        <f t="shared" si="496"/>
        <v/>
      </c>
      <c r="AH854" s="6" t="str">
        <f>IF(OR(AE854="",AF854=""),"",SUMIFS('تحميل المصنعيات'!$N:$N,'تحميل المصنعيات'!$F:$F,AF$2,'تحميل المصنعيات'!$D:$D,AD854))</f>
        <v/>
      </c>
      <c r="AI854" s="55" t="str">
        <f t="shared" si="482"/>
        <v/>
      </c>
      <c r="AJ854" s="55" t="str">
        <f t="shared" si="497"/>
        <v/>
      </c>
      <c r="AK854" s="129" t="str">
        <f t="shared" si="508"/>
        <v/>
      </c>
      <c r="AM854" s="4" t="s">
        <v>9</v>
      </c>
      <c r="AN854" s="5">
        <v>46019</v>
      </c>
      <c r="AO854" s="6"/>
      <c r="AP854" s="6"/>
      <c r="AQ854" s="6" t="str">
        <f t="shared" si="498"/>
        <v/>
      </c>
      <c r="AR854" s="6" t="str">
        <f>IF(OR(AO854="",AP854=""),"",SUMIFS('تحميل المصنعيات'!$N:$N,'تحميل المصنعيات'!$F:$F,AP$2,'تحميل المصنعيات'!$D:$D,AN854))</f>
        <v/>
      </c>
      <c r="AS854" s="55" t="str">
        <f t="shared" si="483"/>
        <v/>
      </c>
      <c r="AT854" s="55" t="str">
        <f t="shared" si="484"/>
        <v/>
      </c>
      <c r="AU854" s="129" t="str">
        <f t="shared" si="509"/>
        <v/>
      </c>
      <c r="AW854" s="4" t="s">
        <v>9</v>
      </c>
      <c r="AX854" s="5">
        <v>46019</v>
      </c>
      <c r="AY854" s="6"/>
      <c r="AZ854" s="6"/>
      <c r="BA854" s="6" t="str">
        <f t="shared" si="499"/>
        <v/>
      </c>
      <c r="BB854" s="6" t="str">
        <f>IF(OR(AY854="",AZ854=""),"",SUMIFS('تحميل المصنعيات'!$N:$N,'تحميل المصنعيات'!$F:$F,AZ$2,'تحميل المصنعيات'!$D:$D,AX854))</f>
        <v/>
      </c>
      <c r="BC854" s="55" t="str">
        <f t="shared" si="485"/>
        <v/>
      </c>
      <c r="BD854" s="55" t="str">
        <f t="shared" si="500"/>
        <v/>
      </c>
      <c r="BE854" s="129" t="str">
        <f t="shared" si="510"/>
        <v/>
      </c>
      <c r="BG854" s="4" t="s">
        <v>9</v>
      </c>
      <c r="BH854" s="5">
        <v>46019</v>
      </c>
      <c r="BI854" s="6"/>
      <c r="BJ854" s="6"/>
      <c r="BK854" s="6" t="str">
        <f t="shared" si="501"/>
        <v/>
      </c>
      <c r="BL854" s="6" t="str">
        <f>IF(OR(BI854="",BJ854=""),"",SUMIFS('تحميل المصنعيات'!$N:$N,'تحميل المصنعيات'!$F:$F,BJ$2,'تحميل المصنعيات'!$D:$D,BH854))</f>
        <v/>
      </c>
      <c r="BM854" s="55" t="str">
        <f t="shared" si="486"/>
        <v/>
      </c>
      <c r="BN854" s="55" t="str">
        <f t="shared" si="487"/>
        <v/>
      </c>
      <c r="BO854" s="129" t="str">
        <f t="shared" si="511"/>
        <v/>
      </c>
      <c r="BQ854" s="4" t="s">
        <v>9</v>
      </c>
      <c r="BR854" s="5">
        <v>46019</v>
      </c>
      <c r="BS854" s="6"/>
      <c r="BT854" s="6"/>
      <c r="BU854" s="6" t="str">
        <f t="shared" si="502"/>
        <v/>
      </c>
      <c r="BV854" s="6" t="str">
        <f>IF(OR(BS854="",BT854=""),"",SUMIFS('تحميل المصنعيات'!$N:$N,'تحميل المصنعيات'!$F:$F,BT$2,'تحميل المصنعيات'!$D:$D,BR854))</f>
        <v/>
      </c>
      <c r="BW854" s="55" t="str">
        <f t="shared" si="488"/>
        <v/>
      </c>
      <c r="BX854" s="55" t="str">
        <f t="shared" si="503"/>
        <v/>
      </c>
      <c r="BY854" s="129" t="str">
        <f t="shared" si="512"/>
        <v/>
      </c>
      <c r="CA854" s="4" t="s">
        <v>9</v>
      </c>
      <c r="CB854" s="5">
        <v>46019</v>
      </c>
      <c r="CC854" s="6"/>
      <c r="CD854" s="6"/>
      <c r="CE854" s="6" t="str">
        <f t="shared" si="504"/>
        <v/>
      </c>
      <c r="CF854" s="6" t="str">
        <f>IF(OR(CC854="",CD854=""),"",SUMIFS('تحميل المصنعيات'!$N:$N,'تحميل المصنعيات'!$F:$F,CD$2,'تحميل المصنعيات'!$D:$D,CB854))</f>
        <v/>
      </c>
      <c r="CG854" s="55" t="str">
        <f t="shared" si="489"/>
        <v/>
      </c>
      <c r="CH854" s="55" t="str">
        <f t="shared" si="490"/>
        <v/>
      </c>
      <c r="CI854" s="129" t="str">
        <f t="shared" si="513"/>
        <v/>
      </c>
      <c r="CK854" s="4" t="s">
        <v>9</v>
      </c>
      <c r="CL854" s="5">
        <v>46019</v>
      </c>
      <c r="CM854" s="6"/>
      <c r="CN854" s="6"/>
      <c r="CO854" s="6" t="str">
        <f t="shared" si="505"/>
        <v/>
      </c>
      <c r="CP854" s="6" t="str">
        <f>IF(OR(CM854="",CN854=""),"",SUMIFS('تحميل المصنعيات'!$N:$N,'تحميل المصنعيات'!$F:$F,CN$2,'تحميل المصنعيات'!$D:$D,CL854))</f>
        <v/>
      </c>
      <c r="CQ854" s="55" t="str">
        <f t="shared" si="491"/>
        <v/>
      </c>
      <c r="CR854" s="55" t="str">
        <f t="shared" si="492"/>
        <v/>
      </c>
      <c r="CS854" s="129" t="str">
        <f t="shared" si="514"/>
        <v/>
      </c>
    </row>
    <row r="855" spans="9:97" x14ac:dyDescent="0.25">
      <c r="I855" s="4" t="s">
        <v>10</v>
      </c>
      <c r="J855" s="5">
        <v>46020</v>
      </c>
      <c r="K855" s="6"/>
      <c r="L855" s="6"/>
      <c r="M855" s="6" t="str">
        <f t="shared" si="493"/>
        <v/>
      </c>
      <c r="N855" s="6" t="str">
        <f>IF(OR(K855="",L855=""),"",SUMIFS('تحميل المصنعيات'!$N:$N,'تحميل المصنعيات'!$F:$F,L$2,'تحميل المصنعيات'!$D:$D,J855))</f>
        <v/>
      </c>
      <c r="O855" s="55" t="str">
        <f t="shared" si="479"/>
        <v/>
      </c>
      <c r="P855" s="55" t="str">
        <f t="shared" si="506"/>
        <v/>
      </c>
      <c r="Q855" s="129" t="str">
        <f t="shared" si="494"/>
        <v/>
      </c>
      <c r="S855" s="4" t="s">
        <v>10</v>
      </c>
      <c r="T855" s="5">
        <v>46020</v>
      </c>
      <c r="U855" s="6"/>
      <c r="V855" s="6"/>
      <c r="W855" s="6" t="str">
        <f t="shared" si="495"/>
        <v/>
      </c>
      <c r="X855" s="6" t="str">
        <f>IF(OR(U855="",V855=""),"",SUMIFS('تحميل المصنعيات'!$N:$N,'تحميل المصنعيات'!$F:$F,V$2,'تحميل المصنعيات'!$D:$D,T855))</f>
        <v/>
      </c>
      <c r="Y855" s="55" t="str">
        <f t="shared" si="480"/>
        <v/>
      </c>
      <c r="Z855" s="55" t="str">
        <f t="shared" si="481"/>
        <v/>
      </c>
      <c r="AA855" s="129" t="str">
        <f t="shared" si="507"/>
        <v/>
      </c>
      <c r="AC855" s="4" t="s">
        <v>10</v>
      </c>
      <c r="AD855" s="5">
        <v>46020</v>
      </c>
      <c r="AE855" s="6"/>
      <c r="AF855" s="6"/>
      <c r="AG855" s="6" t="str">
        <f t="shared" si="496"/>
        <v/>
      </c>
      <c r="AH855" s="6" t="str">
        <f>IF(OR(AE855="",AF855=""),"",SUMIFS('تحميل المصنعيات'!$N:$N,'تحميل المصنعيات'!$F:$F,AF$2,'تحميل المصنعيات'!$D:$D,AD855))</f>
        <v/>
      </c>
      <c r="AI855" s="55" t="str">
        <f t="shared" si="482"/>
        <v/>
      </c>
      <c r="AJ855" s="55" t="str">
        <f t="shared" si="497"/>
        <v/>
      </c>
      <c r="AK855" s="129" t="str">
        <f t="shared" si="508"/>
        <v/>
      </c>
      <c r="AM855" s="4" t="s">
        <v>10</v>
      </c>
      <c r="AN855" s="5">
        <v>46020</v>
      </c>
      <c r="AO855" s="6"/>
      <c r="AP855" s="6"/>
      <c r="AQ855" s="6" t="str">
        <f t="shared" si="498"/>
        <v/>
      </c>
      <c r="AR855" s="6" t="str">
        <f>IF(OR(AO855="",AP855=""),"",SUMIFS('تحميل المصنعيات'!$N:$N,'تحميل المصنعيات'!$F:$F,AP$2,'تحميل المصنعيات'!$D:$D,AN855))</f>
        <v/>
      </c>
      <c r="AS855" s="55" t="str">
        <f t="shared" si="483"/>
        <v/>
      </c>
      <c r="AT855" s="55" t="str">
        <f t="shared" si="484"/>
        <v/>
      </c>
      <c r="AU855" s="129" t="str">
        <f t="shared" si="509"/>
        <v/>
      </c>
      <c r="AW855" s="4" t="s">
        <v>10</v>
      </c>
      <c r="AX855" s="5">
        <v>46020</v>
      </c>
      <c r="AY855" s="6"/>
      <c r="AZ855" s="6"/>
      <c r="BA855" s="6" t="str">
        <f t="shared" si="499"/>
        <v/>
      </c>
      <c r="BB855" s="6" t="str">
        <f>IF(OR(AY855="",AZ855=""),"",SUMIFS('تحميل المصنعيات'!$N:$N,'تحميل المصنعيات'!$F:$F,AZ$2,'تحميل المصنعيات'!$D:$D,AX855))</f>
        <v/>
      </c>
      <c r="BC855" s="55" t="str">
        <f t="shared" si="485"/>
        <v/>
      </c>
      <c r="BD855" s="55" t="str">
        <f t="shared" si="500"/>
        <v/>
      </c>
      <c r="BE855" s="129" t="str">
        <f t="shared" si="510"/>
        <v/>
      </c>
      <c r="BG855" s="4" t="s">
        <v>10</v>
      </c>
      <c r="BH855" s="5">
        <v>46020</v>
      </c>
      <c r="BI855" s="6"/>
      <c r="BJ855" s="6"/>
      <c r="BK855" s="6" t="str">
        <f t="shared" si="501"/>
        <v/>
      </c>
      <c r="BL855" s="6" t="str">
        <f>IF(OR(BI855="",BJ855=""),"",SUMIFS('تحميل المصنعيات'!$N:$N,'تحميل المصنعيات'!$F:$F,BJ$2,'تحميل المصنعيات'!$D:$D,BH855))</f>
        <v/>
      </c>
      <c r="BM855" s="55" t="str">
        <f t="shared" si="486"/>
        <v/>
      </c>
      <c r="BN855" s="55" t="str">
        <f t="shared" si="487"/>
        <v/>
      </c>
      <c r="BO855" s="129" t="str">
        <f t="shared" si="511"/>
        <v/>
      </c>
      <c r="BQ855" s="4" t="s">
        <v>10</v>
      </c>
      <c r="BR855" s="5">
        <v>46020</v>
      </c>
      <c r="BS855" s="6"/>
      <c r="BT855" s="6"/>
      <c r="BU855" s="6" t="str">
        <f t="shared" si="502"/>
        <v/>
      </c>
      <c r="BV855" s="6" t="str">
        <f>IF(OR(BS855="",BT855=""),"",SUMIFS('تحميل المصنعيات'!$N:$N,'تحميل المصنعيات'!$F:$F,BT$2,'تحميل المصنعيات'!$D:$D,BR855))</f>
        <v/>
      </c>
      <c r="BW855" s="55" t="str">
        <f t="shared" si="488"/>
        <v/>
      </c>
      <c r="BX855" s="55" t="str">
        <f t="shared" si="503"/>
        <v/>
      </c>
      <c r="BY855" s="129" t="str">
        <f t="shared" si="512"/>
        <v/>
      </c>
      <c r="CA855" s="4" t="s">
        <v>10</v>
      </c>
      <c r="CB855" s="5">
        <v>46020</v>
      </c>
      <c r="CC855" s="6"/>
      <c r="CD855" s="6"/>
      <c r="CE855" s="6" t="str">
        <f t="shared" si="504"/>
        <v/>
      </c>
      <c r="CF855" s="6" t="str">
        <f>IF(OR(CC855="",CD855=""),"",SUMIFS('تحميل المصنعيات'!$N:$N,'تحميل المصنعيات'!$F:$F,CD$2,'تحميل المصنعيات'!$D:$D,CB855))</f>
        <v/>
      </c>
      <c r="CG855" s="55" t="str">
        <f t="shared" si="489"/>
        <v/>
      </c>
      <c r="CH855" s="55" t="str">
        <f t="shared" si="490"/>
        <v/>
      </c>
      <c r="CI855" s="129" t="str">
        <f t="shared" si="513"/>
        <v/>
      </c>
      <c r="CK855" s="4" t="s">
        <v>10</v>
      </c>
      <c r="CL855" s="5">
        <v>46020</v>
      </c>
      <c r="CM855" s="6"/>
      <c r="CN855" s="6"/>
      <c r="CO855" s="6" t="str">
        <f t="shared" si="505"/>
        <v/>
      </c>
      <c r="CP855" s="6" t="str">
        <f>IF(OR(CM855="",CN855=""),"",SUMIFS('تحميل المصنعيات'!$N:$N,'تحميل المصنعيات'!$F:$F,CN$2,'تحميل المصنعيات'!$D:$D,CL855))</f>
        <v/>
      </c>
      <c r="CQ855" s="55" t="str">
        <f t="shared" si="491"/>
        <v/>
      </c>
      <c r="CR855" s="55" t="str">
        <f t="shared" si="492"/>
        <v/>
      </c>
      <c r="CS855" s="129" t="str">
        <f t="shared" si="514"/>
        <v/>
      </c>
    </row>
    <row r="856" spans="9:97" x14ac:dyDescent="0.25">
      <c r="I856" s="4" t="s">
        <v>11</v>
      </c>
      <c r="J856" s="5">
        <v>46021</v>
      </c>
      <c r="K856" s="6"/>
      <c r="L856" s="6"/>
      <c r="M856" s="6" t="str">
        <f t="shared" si="493"/>
        <v/>
      </c>
      <c r="N856" s="6" t="str">
        <f>IF(OR(K856="",L856=""),"",SUMIFS('تحميل المصنعيات'!$N:$N,'تحميل المصنعيات'!$F:$F,L$2,'تحميل المصنعيات'!$D:$D,J856))</f>
        <v/>
      </c>
      <c r="O856" s="55" t="str">
        <f t="shared" si="479"/>
        <v/>
      </c>
      <c r="P856" s="55" t="str">
        <f t="shared" si="506"/>
        <v/>
      </c>
      <c r="Q856" s="129" t="str">
        <f t="shared" si="494"/>
        <v/>
      </c>
      <c r="S856" s="4" t="s">
        <v>11</v>
      </c>
      <c r="T856" s="5">
        <v>46021</v>
      </c>
      <c r="U856" s="6"/>
      <c r="V856" s="6"/>
      <c r="W856" s="6" t="str">
        <f t="shared" si="495"/>
        <v/>
      </c>
      <c r="X856" s="6" t="str">
        <f>IF(OR(U856="",V856=""),"",SUMIFS('تحميل المصنعيات'!$N:$N,'تحميل المصنعيات'!$F:$F,V$2,'تحميل المصنعيات'!$D:$D,T856))</f>
        <v/>
      </c>
      <c r="Y856" s="55" t="str">
        <f t="shared" si="480"/>
        <v/>
      </c>
      <c r="Z856" s="55" t="str">
        <f t="shared" si="481"/>
        <v/>
      </c>
      <c r="AA856" s="129" t="str">
        <f t="shared" si="507"/>
        <v/>
      </c>
      <c r="AC856" s="4" t="s">
        <v>11</v>
      </c>
      <c r="AD856" s="5">
        <v>46021</v>
      </c>
      <c r="AE856" s="6"/>
      <c r="AF856" s="6"/>
      <c r="AG856" s="6" t="str">
        <f t="shared" si="496"/>
        <v/>
      </c>
      <c r="AH856" s="6" t="str">
        <f>IF(OR(AE856="",AF856=""),"",SUMIFS('تحميل المصنعيات'!$N:$N,'تحميل المصنعيات'!$F:$F,AF$2,'تحميل المصنعيات'!$D:$D,AD856))</f>
        <v/>
      </c>
      <c r="AI856" s="55" t="str">
        <f t="shared" si="482"/>
        <v/>
      </c>
      <c r="AJ856" s="55" t="str">
        <f t="shared" si="497"/>
        <v/>
      </c>
      <c r="AK856" s="129" t="str">
        <f t="shared" si="508"/>
        <v/>
      </c>
      <c r="AM856" s="4" t="s">
        <v>11</v>
      </c>
      <c r="AN856" s="5">
        <v>46021</v>
      </c>
      <c r="AO856" s="6"/>
      <c r="AP856" s="6"/>
      <c r="AQ856" s="6" t="str">
        <f t="shared" si="498"/>
        <v/>
      </c>
      <c r="AR856" s="6" t="str">
        <f>IF(OR(AO856="",AP856=""),"",SUMIFS('تحميل المصنعيات'!$N:$N,'تحميل المصنعيات'!$F:$F,AP$2,'تحميل المصنعيات'!$D:$D,AN856))</f>
        <v/>
      </c>
      <c r="AS856" s="55" t="str">
        <f t="shared" si="483"/>
        <v/>
      </c>
      <c r="AT856" s="55" t="str">
        <f t="shared" si="484"/>
        <v/>
      </c>
      <c r="AU856" s="129" t="str">
        <f t="shared" si="509"/>
        <v/>
      </c>
      <c r="AW856" s="4" t="s">
        <v>11</v>
      </c>
      <c r="AX856" s="5">
        <v>46021</v>
      </c>
      <c r="AY856" s="6"/>
      <c r="AZ856" s="6"/>
      <c r="BA856" s="6" t="str">
        <f t="shared" si="499"/>
        <v/>
      </c>
      <c r="BB856" s="6" t="str">
        <f>IF(OR(AY856="",AZ856=""),"",SUMIFS('تحميل المصنعيات'!$N:$N,'تحميل المصنعيات'!$F:$F,AZ$2,'تحميل المصنعيات'!$D:$D,AX856))</f>
        <v/>
      </c>
      <c r="BC856" s="55" t="str">
        <f t="shared" si="485"/>
        <v/>
      </c>
      <c r="BD856" s="55" t="str">
        <f t="shared" si="500"/>
        <v/>
      </c>
      <c r="BE856" s="129" t="str">
        <f t="shared" si="510"/>
        <v/>
      </c>
      <c r="BG856" s="4" t="s">
        <v>11</v>
      </c>
      <c r="BH856" s="5">
        <v>46021</v>
      </c>
      <c r="BI856" s="6"/>
      <c r="BJ856" s="6"/>
      <c r="BK856" s="6" t="str">
        <f t="shared" si="501"/>
        <v/>
      </c>
      <c r="BL856" s="6" t="str">
        <f>IF(OR(BI856="",BJ856=""),"",SUMIFS('تحميل المصنعيات'!$N:$N,'تحميل المصنعيات'!$F:$F,BJ$2,'تحميل المصنعيات'!$D:$D,BH856))</f>
        <v/>
      </c>
      <c r="BM856" s="55" t="str">
        <f t="shared" si="486"/>
        <v/>
      </c>
      <c r="BN856" s="55" t="str">
        <f t="shared" si="487"/>
        <v/>
      </c>
      <c r="BO856" s="129" t="str">
        <f t="shared" si="511"/>
        <v/>
      </c>
      <c r="BQ856" s="4" t="s">
        <v>11</v>
      </c>
      <c r="BR856" s="5">
        <v>46021</v>
      </c>
      <c r="BS856" s="6"/>
      <c r="BT856" s="6"/>
      <c r="BU856" s="6" t="str">
        <f t="shared" si="502"/>
        <v/>
      </c>
      <c r="BV856" s="6" t="str">
        <f>IF(OR(BS856="",BT856=""),"",SUMIFS('تحميل المصنعيات'!$N:$N,'تحميل المصنعيات'!$F:$F,BT$2,'تحميل المصنعيات'!$D:$D,BR856))</f>
        <v/>
      </c>
      <c r="BW856" s="55" t="str">
        <f t="shared" si="488"/>
        <v/>
      </c>
      <c r="BX856" s="55" t="str">
        <f t="shared" si="503"/>
        <v/>
      </c>
      <c r="BY856" s="129" t="str">
        <f t="shared" si="512"/>
        <v/>
      </c>
      <c r="CA856" s="4" t="s">
        <v>11</v>
      </c>
      <c r="CB856" s="5">
        <v>46021</v>
      </c>
      <c r="CC856" s="6"/>
      <c r="CD856" s="6"/>
      <c r="CE856" s="6" t="str">
        <f t="shared" si="504"/>
        <v/>
      </c>
      <c r="CF856" s="6" t="str">
        <f>IF(OR(CC856="",CD856=""),"",SUMIFS('تحميل المصنعيات'!$N:$N,'تحميل المصنعيات'!$F:$F,CD$2,'تحميل المصنعيات'!$D:$D,CB856))</f>
        <v/>
      </c>
      <c r="CG856" s="55" t="str">
        <f t="shared" si="489"/>
        <v/>
      </c>
      <c r="CH856" s="55" t="str">
        <f t="shared" si="490"/>
        <v/>
      </c>
      <c r="CI856" s="129" t="str">
        <f t="shared" si="513"/>
        <v/>
      </c>
      <c r="CK856" s="4" t="s">
        <v>11</v>
      </c>
      <c r="CL856" s="5">
        <v>46021</v>
      </c>
      <c r="CM856" s="6"/>
      <c r="CN856" s="6"/>
      <c r="CO856" s="6" t="str">
        <f t="shared" si="505"/>
        <v/>
      </c>
      <c r="CP856" s="6" t="str">
        <f>IF(OR(CM856="",CN856=""),"",SUMIFS('تحميل المصنعيات'!$N:$N,'تحميل المصنعيات'!$F:$F,CN$2,'تحميل المصنعيات'!$D:$D,CL856))</f>
        <v/>
      </c>
      <c r="CQ856" s="55" t="str">
        <f t="shared" si="491"/>
        <v/>
      </c>
      <c r="CR856" s="55" t="str">
        <f t="shared" si="492"/>
        <v/>
      </c>
      <c r="CS856" s="129" t="str">
        <f t="shared" si="514"/>
        <v/>
      </c>
    </row>
    <row r="857" spans="9:97" x14ac:dyDescent="0.25">
      <c r="I857" s="4" t="s">
        <v>12</v>
      </c>
      <c r="J857" s="5">
        <v>46022</v>
      </c>
      <c r="K857" s="6"/>
      <c r="L857" s="6"/>
      <c r="M857" s="6" t="str">
        <f t="shared" si="493"/>
        <v/>
      </c>
      <c r="N857" s="6" t="str">
        <f>IF(OR(K857="",L857=""),"",SUMIFS('تحميل المصنعيات'!$N:$N,'تحميل المصنعيات'!$F:$F,L$2,'تحميل المصنعيات'!$D:$D,J857))</f>
        <v/>
      </c>
      <c r="O857" s="55" t="str">
        <f t="shared" si="479"/>
        <v/>
      </c>
      <c r="P857" s="55" t="str">
        <f t="shared" si="506"/>
        <v/>
      </c>
      <c r="Q857" s="129" t="str">
        <f t="shared" si="494"/>
        <v/>
      </c>
      <c r="S857" s="4" t="s">
        <v>12</v>
      </c>
      <c r="T857" s="5">
        <v>46022</v>
      </c>
      <c r="U857" s="6"/>
      <c r="V857" s="6"/>
      <c r="W857" s="6" t="str">
        <f t="shared" si="495"/>
        <v/>
      </c>
      <c r="X857" s="6" t="str">
        <f>IF(OR(U857="",V857=""),"",SUMIFS('تحميل المصنعيات'!$N:$N,'تحميل المصنعيات'!$F:$F,V$2,'تحميل المصنعيات'!$D:$D,T857))</f>
        <v/>
      </c>
      <c r="Y857" s="55" t="str">
        <f t="shared" si="480"/>
        <v/>
      </c>
      <c r="Z857" s="55" t="str">
        <f t="shared" si="481"/>
        <v/>
      </c>
      <c r="AA857" s="129" t="str">
        <f t="shared" si="507"/>
        <v/>
      </c>
      <c r="AC857" s="4" t="s">
        <v>12</v>
      </c>
      <c r="AD857" s="5">
        <v>46022</v>
      </c>
      <c r="AE857" s="6"/>
      <c r="AF857" s="6"/>
      <c r="AG857" s="6" t="str">
        <f t="shared" si="496"/>
        <v/>
      </c>
      <c r="AH857" s="6" t="str">
        <f>IF(OR(AE857="",AF857=""),"",SUMIFS('تحميل المصنعيات'!$N:$N,'تحميل المصنعيات'!$F:$F,AF$2,'تحميل المصنعيات'!$D:$D,AD857))</f>
        <v/>
      </c>
      <c r="AI857" s="55" t="str">
        <f t="shared" si="482"/>
        <v/>
      </c>
      <c r="AJ857" s="55" t="str">
        <f t="shared" si="497"/>
        <v/>
      </c>
      <c r="AK857" s="129" t="str">
        <f t="shared" si="508"/>
        <v/>
      </c>
      <c r="AM857" s="4" t="s">
        <v>12</v>
      </c>
      <c r="AN857" s="5">
        <v>46022</v>
      </c>
      <c r="AO857" s="6"/>
      <c r="AP857" s="6"/>
      <c r="AQ857" s="6" t="str">
        <f t="shared" si="498"/>
        <v/>
      </c>
      <c r="AR857" s="6" t="str">
        <f>IF(OR(AO857="",AP857=""),"",SUMIFS('تحميل المصنعيات'!$N:$N,'تحميل المصنعيات'!$F:$F,AP$2,'تحميل المصنعيات'!$D:$D,AN857))</f>
        <v/>
      </c>
      <c r="AS857" s="55" t="str">
        <f t="shared" si="483"/>
        <v/>
      </c>
      <c r="AT857" s="55" t="str">
        <f t="shared" si="484"/>
        <v/>
      </c>
      <c r="AU857" s="129" t="str">
        <f t="shared" si="509"/>
        <v/>
      </c>
      <c r="AW857" s="4" t="s">
        <v>12</v>
      </c>
      <c r="AX857" s="5">
        <v>46022</v>
      </c>
      <c r="AY857" s="6"/>
      <c r="AZ857" s="6"/>
      <c r="BA857" s="6" t="str">
        <f t="shared" si="499"/>
        <v/>
      </c>
      <c r="BB857" s="6" t="str">
        <f>IF(OR(AY857="",AZ857=""),"",SUMIFS('تحميل المصنعيات'!$N:$N,'تحميل المصنعيات'!$F:$F,AZ$2,'تحميل المصنعيات'!$D:$D,AX857))</f>
        <v/>
      </c>
      <c r="BC857" s="55" t="str">
        <f t="shared" si="485"/>
        <v/>
      </c>
      <c r="BD857" s="55" t="str">
        <f t="shared" si="500"/>
        <v/>
      </c>
      <c r="BE857" s="129" t="str">
        <f t="shared" si="510"/>
        <v/>
      </c>
      <c r="BG857" s="4" t="s">
        <v>12</v>
      </c>
      <c r="BH857" s="5">
        <v>46022</v>
      </c>
      <c r="BI857" s="6"/>
      <c r="BJ857" s="6"/>
      <c r="BK857" s="6" t="str">
        <f t="shared" si="501"/>
        <v/>
      </c>
      <c r="BL857" s="6" t="str">
        <f>IF(OR(BI857="",BJ857=""),"",SUMIFS('تحميل المصنعيات'!$N:$N,'تحميل المصنعيات'!$F:$F,BJ$2,'تحميل المصنعيات'!$D:$D,BH857))</f>
        <v/>
      </c>
      <c r="BM857" s="55" t="str">
        <f t="shared" si="486"/>
        <v/>
      </c>
      <c r="BN857" s="55" t="str">
        <f t="shared" si="487"/>
        <v/>
      </c>
      <c r="BO857" s="129" t="str">
        <f t="shared" si="511"/>
        <v/>
      </c>
      <c r="BQ857" s="4" t="s">
        <v>12</v>
      </c>
      <c r="BR857" s="5">
        <v>46022</v>
      </c>
      <c r="BS857" s="6"/>
      <c r="BT857" s="6"/>
      <c r="BU857" s="6" t="str">
        <f t="shared" si="502"/>
        <v/>
      </c>
      <c r="BV857" s="6" t="str">
        <f>IF(OR(BS857="",BT857=""),"",SUMIFS('تحميل المصنعيات'!$N:$N,'تحميل المصنعيات'!$F:$F,BT$2,'تحميل المصنعيات'!$D:$D,BR857))</f>
        <v/>
      </c>
      <c r="BW857" s="55" t="str">
        <f t="shared" si="488"/>
        <v/>
      </c>
      <c r="BX857" s="55" t="str">
        <f t="shared" si="503"/>
        <v/>
      </c>
      <c r="BY857" s="129" t="str">
        <f t="shared" si="512"/>
        <v/>
      </c>
      <c r="CA857" s="4" t="s">
        <v>12</v>
      </c>
      <c r="CB857" s="5">
        <v>46022</v>
      </c>
      <c r="CC857" s="6"/>
      <c r="CD857" s="6"/>
      <c r="CE857" s="6" t="str">
        <f t="shared" si="504"/>
        <v/>
      </c>
      <c r="CF857" s="6" t="str">
        <f>IF(OR(CC857="",CD857=""),"",SUMIFS('تحميل المصنعيات'!$N:$N,'تحميل المصنعيات'!$F:$F,CD$2,'تحميل المصنعيات'!$D:$D,CB857))</f>
        <v/>
      </c>
      <c r="CG857" s="55" t="str">
        <f t="shared" si="489"/>
        <v/>
      </c>
      <c r="CH857" s="55" t="str">
        <f t="shared" si="490"/>
        <v/>
      </c>
      <c r="CI857" s="129" t="str">
        <f t="shared" si="513"/>
        <v/>
      </c>
      <c r="CK857" s="4" t="s">
        <v>12</v>
      </c>
      <c r="CL857" s="5">
        <v>46022</v>
      </c>
      <c r="CM857" s="6"/>
      <c r="CN857" s="6"/>
      <c r="CO857" s="6" t="str">
        <f t="shared" si="505"/>
        <v/>
      </c>
      <c r="CP857" s="6" t="str">
        <f>IF(OR(CM857="",CN857=""),"",SUMIFS('تحميل المصنعيات'!$N:$N,'تحميل المصنعيات'!$F:$F,CN$2,'تحميل المصنعيات'!$D:$D,CL857))</f>
        <v/>
      </c>
      <c r="CQ857" s="55" t="str">
        <f t="shared" si="491"/>
        <v/>
      </c>
      <c r="CR857" s="55" t="str">
        <f t="shared" si="492"/>
        <v/>
      </c>
      <c r="CS857" s="129" t="str">
        <f t="shared" si="514"/>
        <v/>
      </c>
    </row>
  </sheetData>
  <autoFilter ref="I4:CS857" xr:uid="{C2ED2854-A988-436E-B3FD-4F9A7B3DF9D0}"/>
  <phoneticPr fontId="2" type="noConversion"/>
  <conditionalFormatting sqref="I5:Q857">
    <cfRule type="expression" dxfId="71" priority="5">
      <formula>$Q5="ادخال خاطئ"</formula>
    </cfRule>
  </conditionalFormatting>
  <conditionalFormatting sqref="O5:O857">
    <cfRule type="containsText" dxfId="70" priority="50" operator="containsText" text="أداء جيد">
      <formula>NOT(ISERROR(SEARCH("أداء جيد",O5)))</formula>
    </cfRule>
    <cfRule type="expression" dxfId="69" priority="47">
      <formula>ISNONTEXT(O5)</formula>
    </cfRule>
    <cfRule type="expression" dxfId="68" priority="46">
      <formula>ISNONTEXT(O5)</formula>
    </cfRule>
  </conditionalFormatting>
  <conditionalFormatting sqref="P5:P857">
    <cfRule type="expression" dxfId="67" priority="141">
      <formula>IF(O5="أداء جيد",1,0)</formula>
    </cfRule>
  </conditionalFormatting>
  <conditionalFormatting sqref="S5:AA857">
    <cfRule type="expression" dxfId="66" priority="4">
      <formula>$AA5="ادخال خاطئ"</formula>
    </cfRule>
  </conditionalFormatting>
  <conditionalFormatting sqref="W5:W857">
    <cfRule type="dataBar" priority="14">
      <dataBar>
        <cfvo type="min"/>
        <cfvo type="max"/>
        <color rgb="FFFFDE9B"/>
      </dataBar>
      <extLst>
        <ext xmlns:x14="http://schemas.microsoft.com/office/spreadsheetml/2009/9/main" uri="{B025F937-C7B1-47D3-B67F-A62EFF666E3E}">
          <x14:id>{C718982B-666E-4776-9175-BAA04E438859}</x14:id>
        </ext>
      </extLst>
    </cfRule>
  </conditionalFormatting>
  <conditionalFormatting sqref="Y5:Y857">
    <cfRule type="containsText" dxfId="65" priority="55" operator="containsText" text="أداء جيد">
      <formula>NOT(ISERROR(SEARCH("أداء جيد",Y5)))</formula>
    </cfRule>
    <cfRule type="expression" dxfId="64" priority="52">
      <formula>ISNONTEXT(Y5)</formula>
    </cfRule>
    <cfRule type="expression" dxfId="63" priority="51">
      <formula>ISNONTEXT(Y5)</formula>
    </cfRule>
  </conditionalFormatting>
  <conditionalFormatting sqref="Z5:Z857">
    <cfRule type="expression" dxfId="62" priority="68">
      <formula>IF(Y5="أداء جيد",1,0)</formula>
    </cfRule>
  </conditionalFormatting>
  <conditionalFormatting sqref="AC5:AK857">
    <cfRule type="expression" dxfId="61" priority="3">
      <formula>$AK5="ادخال خاطئ"</formula>
    </cfRule>
  </conditionalFormatting>
  <conditionalFormatting sqref="AG5:AG857">
    <cfRule type="dataBar" priority="13">
      <dataBar>
        <cfvo type="min"/>
        <cfvo type="max"/>
        <color rgb="FFFFDE9B"/>
      </dataBar>
      <extLst>
        <ext xmlns:x14="http://schemas.microsoft.com/office/spreadsheetml/2009/9/main" uri="{B025F937-C7B1-47D3-B67F-A62EFF666E3E}">
          <x14:id>{74D6B8E1-6F75-4437-A4E4-16EC1BE19491}</x14:id>
        </ext>
      </extLst>
    </cfRule>
  </conditionalFormatting>
  <conditionalFormatting sqref="AI5:AI857">
    <cfRule type="containsText" dxfId="60" priority="60" operator="containsText" text="أداء جيد">
      <formula>NOT(ISERROR(SEARCH("أداء جيد",AI5)))</formula>
    </cfRule>
    <cfRule type="expression" dxfId="59" priority="57">
      <formula>ISNONTEXT(AI5)</formula>
    </cfRule>
    <cfRule type="expression" dxfId="58" priority="56">
      <formula>ISNONTEXT(AI5)</formula>
    </cfRule>
  </conditionalFormatting>
  <conditionalFormatting sqref="AJ5:AJ857">
    <cfRule type="expression" dxfId="57" priority="61">
      <formula>IF(AI5="أداء جيد",1,0)</formula>
    </cfRule>
  </conditionalFormatting>
  <conditionalFormatting sqref="AM5:AU857">
    <cfRule type="expression" dxfId="56" priority="2">
      <formula>$AU5="ادخال خاطئ"</formula>
    </cfRule>
  </conditionalFormatting>
  <conditionalFormatting sqref="AQ5:AQ857">
    <cfRule type="dataBar" priority="12">
      <dataBar>
        <cfvo type="min"/>
        <cfvo type="max"/>
        <color rgb="FFFFDE9B"/>
      </dataBar>
      <extLst>
        <ext xmlns:x14="http://schemas.microsoft.com/office/spreadsheetml/2009/9/main" uri="{B025F937-C7B1-47D3-B67F-A62EFF666E3E}">
          <x14:id>{10997D2A-6D83-4E0B-9DE0-A62C44E320E2}</x14:id>
        </ext>
      </extLst>
    </cfRule>
  </conditionalFormatting>
  <conditionalFormatting sqref="AS5:AS857">
    <cfRule type="expression" dxfId="55" priority="41">
      <formula>ISNONTEXT(AS5)</formula>
    </cfRule>
    <cfRule type="containsText" dxfId="54" priority="45" operator="containsText" text="أداء جيد">
      <formula>NOT(ISERROR(SEARCH("أداء جيد",AS5)))</formula>
    </cfRule>
    <cfRule type="expression" dxfId="53" priority="42">
      <formula>ISNONTEXT(AS5)</formula>
    </cfRule>
  </conditionalFormatting>
  <conditionalFormatting sqref="AT5:AT857">
    <cfRule type="expression" dxfId="52" priority="82">
      <formula>IF(AS5="أداء جيد",1,0)</formula>
    </cfRule>
  </conditionalFormatting>
  <conditionalFormatting sqref="AW5:BE857">
    <cfRule type="expression" dxfId="51" priority="1">
      <formula>$BE5="ادخال خاطئ"</formula>
    </cfRule>
  </conditionalFormatting>
  <conditionalFormatting sqref="BA5:BA857">
    <cfRule type="dataBar" priority="11">
      <dataBar>
        <cfvo type="min"/>
        <cfvo type="max"/>
        <color rgb="FFFFDE9B"/>
      </dataBar>
      <extLst>
        <ext xmlns:x14="http://schemas.microsoft.com/office/spreadsheetml/2009/9/main" uri="{B025F937-C7B1-47D3-B67F-A62EFF666E3E}">
          <x14:id>{5B816AA5-2C85-4A55-BB37-834DC0846671}</x14:id>
        </ext>
      </extLst>
    </cfRule>
  </conditionalFormatting>
  <conditionalFormatting sqref="BC5:BC857">
    <cfRule type="expression" dxfId="50" priority="36">
      <formula>ISNONTEXT(BC5)</formula>
    </cfRule>
    <cfRule type="expression" dxfId="49" priority="37">
      <formula>ISNONTEXT(BC5)</formula>
    </cfRule>
    <cfRule type="containsText" dxfId="48" priority="40" operator="containsText" text="أداء جيد">
      <formula>NOT(ISERROR(SEARCH("أداء جيد",BC5)))</formula>
    </cfRule>
  </conditionalFormatting>
  <conditionalFormatting sqref="BD5:BD857">
    <cfRule type="expression" dxfId="47" priority="75">
      <formula>IF(BC5="أداء جيد",1,0)</formula>
    </cfRule>
  </conditionalFormatting>
  <conditionalFormatting sqref="BK5:BK857">
    <cfRule type="dataBar" priority="10">
      <dataBar>
        <cfvo type="min"/>
        <cfvo type="max"/>
        <color rgb="FFFFDE9B"/>
      </dataBar>
      <extLst>
        <ext xmlns:x14="http://schemas.microsoft.com/office/spreadsheetml/2009/9/main" uri="{B025F937-C7B1-47D3-B67F-A62EFF666E3E}">
          <x14:id>{76939946-017A-4173-B383-62B6AAAC9A2C}</x14:id>
        </ext>
      </extLst>
    </cfRule>
  </conditionalFormatting>
  <conditionalFormatting sqref="BM5:BM857">
    <cfRule type="expression" dxfId="46" priority="32">
      <formula>ISNONTEXT(BM5)</formula>
    </cfRule>
    <cfRule type="expression" dxfId="45" priority="31">
      <formula>ISNONTEXT(BM5)</formula>
    </cfRule>
    <cfRule type="containsText" dxfId="44" priority="35" operator="containsText" text="أداء جيد">
      <formula>NOT(ISERROR(SEARCH("أداء جيد",BM5)))</formula>
    </cfRule>
  </conditionalFormatting>
  <conditionalFormatting sqref="BN5:BN857">
    <cfRule type="expression" dxfId="43" priority="96">
      <formula>IF(BM5="أداء جيد",1,0)</formula>
    </cfRule>
  </conditionalFormatting>
  <conditionalFormatting sqref="BU5:BU857">
    <cfRule type="dataBar" priority="9">
      <dataBar>
        <cfvo type="min"/>
        <cfvo type="max"/>
        <color rgb="FFFFDE9B"/>
      </dataBar>
      <extLst>
        <ext xmlns:x14="http://schemas.microsoft.com/office/spreadsheetml/2009/9/main" uri="{B025F937-C7B1-47D3-B67F-A62EFF666E3E}">
          <x14:id>{01B48D05-FB38-4FFF-B7CE-6D4CA2255678}</x14:id>
        </ext>
      </extLst>
    </cfRule>
  </conditionalFormatting>
  <conditionalFormatting sqref="BW5:BW857">
    <cfRule type="containsText" dxfId="42" priority="30" operator="containsText" text="أداء جيد">
      <formula>NOT(ISERROR(SEARCH("أداء جيد",BW5)))</formula>
    </cfRule>
    <cfRule type="expression" dxfId="41" priority="27">
      <formula>ISNONTEXT(BW5)</formula>
    </cfRule>
    <cfRule type="expression" dxfId="40" priority="26">
      <formula>ISNONTEXT(BW5)</formula>
    </cfRule>
  </conditionalFormatting>
  <conditionalFormatting sqref="BX5:BX857">
    <cfRule type="expression" dxfId="39" priority="89">
      <formula>IF(BW5="أداء جيد",1,0)</formula>
    </cfRule>
  </conditionalFormatting>
  <conditionalFormatting sqref="CE5:CE857">
    <cfRule type="dataBar" priority="8">
      <dataBar>
        <cfvo type="min"/>
        <cfvo type="max"/>
        <color rgb="FFFFDE9B"/>
      </dataBar>
      <extLst>
        <ext xmlns:x14="http://schemas.microsoft.com/office/spreadsheetml/2009/9/main" uri="{B025F937-C7B1-47D3-B67F-A62EFF666E3E}">
          <x14:id>{347A8B08-B8D9-49F5-8122-0EE6B22A1A93}</x14:id>
        </ext>
      </extLst>
    </cfRule>
  </conditionalFormatting>
  <conditionalFormatting sqref="CG5:CG857">
    <cfRule type="containsText" dxfId="38" priority="25" operator="containsText" text="أداء جيد">
      <formula>NOT(ISERROR(SEARCH("أداء جيد",CG5)))</formula>
    </cfRule>
    <cfRule type="expression" dxfId="37" priority="22">
      <formula>ISNONTEXT(CG5)</formula>
    </cfRule>
    <cfRule type="expression" dxfId="36" priority="21">
      <formula>ISNONTEXT(CG5)</formula>
    </cfRule>
  </conditionalFormatting>
  <conditionalFormatting sqref="CH5:CH857">
    <cfRule type="expression" dxfId="35" priority="111">
      <formula>IF(CG5="أداء جيد",1,0)</formula>
    </cfRule>
  </conditionalFormatting>
  <conditionalFormatting sqref="CO5:CO857">
    <cfRule type="dataBar" priority="7">
      <dataBar>
        <cfvo type="min"/>
        <cfvo type="max"/>
        <color rgb="FFFFDE9B"/>
      </dataBar>
      <extLst>
        <ext xmlns:x14="http://schemas.microsoft.com/office/spreadsheetml/2009/9/main" uri="{B025F937-C7B1-47D3-B67F-A62EFF666E3E}">
          <x14:id>{C4731EA4-119B-4597-A360-F9B72C6A2008}</x14:id>
        </ext>
      </extLst>
    </cfRule>
  </conditionalFormatting>
  <conditionalFormatting sqref="CQ5:CQ857">
    <cfRule type="containsText" dxfId="34" priority="20" operator="containsText" text="أداء جيد">
      <formula>NOT(ISERROR(SEARCH("أداء جيد",CQ5)))</formula>
    </cfRule>
    <cfRule type="expression" dxfId="33" priority="17">
      <formula>ISNONTEXT(CQ5)</formula>
    </cfRule>
    <cfRule type="expression" dxfId="32" priority="16">
      <formula>ISNONTEXT(CQ5)</formula>
    </cfRule>
  </conditionalFormatting>
  <conditionalFormatting sqref="CR5:CR857">
    <cfRule type="expression" dxfId="31" priority="103">
      <formula>IF(CQ5="أداء جيد",1,0)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18982B-666E-4776-9175-BAA04E438859}">
            <x14:dataBar minLength="0" maxLength="100" border="1" negativeBarBorderColorSameAsPositive="0">
              <x14:cfvo type="autoMin"/>
              <x14:cfvo type="autoMax"/>
              <x14:borderColor rgb="FFFFDE9B"/>
              <x14:negativeFillColor rgb="FFFF0000"/>
              <x14:negativeBorderColor rgb="FFFF0000"/>
              <x14:axisColor rgb="FF000000"/>
            </x14:dataBar>
          </x14:cfRule>
          <xm:sqref>W5:W857</xm:sqref>
        </x14:conditionalFormatting>
        <x14:conditionalFormatting xmlns:xm="http://schemas.microsoft.com/office/excel/2006/main">
          <x14:cfRule type="dataBar" id="{74D6B8E1-6F75-4437-A4E4-16EC1BE19491}">
            <x14:dataBar minLength="0" maxLength="100" border="1" negativeBarBorderColorSameAsPositive="0">
              <x14:cfvo type="autoMin"/>
              <x14:cfvo type="autoMax"/>
              <x14:borderColor rgb="FFFFDE9B"/>
              <x14:negativeFillColor rgb="FFFF0000"/>
              <x14:negativeBorderColor rgb="FFFF0000"/>
              <x14:axisColor rgb="FF000000"/>
            </x14:dataBar>
          </x14:cfRule>
          <xm:sqref>AG5:AG857</xm:sqref>
        </x14:conditionalFormatting>
        <x14:conditionalFormatting xmlns:xm="http://schemas.microsoft.com/office/excel/2006/main">
          <x14:cfRule type="dataBar" id="{10997D2A-6D83-4E0B-9DE0-A62C44E320E2}">
            <x14:dataBar minLength="0" maxLength="100" border="1" negativeBarBorderColorSameAsPositive="0">
              <x14:cfvo type="autoMin"/>
              <x14:cfvo type="autoMax"/>
              <x14:borderColor rgb="FFFFDE9B"/>
              <x14:negativeFillColor rgb="FFFF0000"/>
              <x14:negativeBorderColor rgb="FFFF0000"/>
              <x14:axisColor rgb="FF000000"/>
            </x14:dataBar>
          </x14:cfRule>
          <xm:sqref>AQ5:AQ857</xm:sqref>
        </x14:conditionalFormatting>
        <x14:conditionalFormatting xmlns:xm="http://schemas.microsoft.com/office/excel/2006/main">
          <x14:cfRule type="dataBar" id="{5B816AA5-2C85-4A55-BB37-834DC0846671}">
            <x14:dataBar minLength="0" maxLength="100" border="1" negativeBarBorderColorSameAsPositive="0">
              <x14:cfvo type="autoMin"/>
              <x14:cfvo type="autoMax"/>
              <x14:borderColor rgb="FFFFDE9B"/>
              <x14:negativeFillColor rgb="FFFF0000"/>
              <x14:negativeBorderColor rgb="FFFF0000"/>
              <x14:axisColor rgb="FF000000"/>
            </x14:dataBar>
          </x14:cfRule>
          <xm:sqref>BA5:BA857</xm:sqref>
        </x14:conditionalFormatting>
        <x14:conditionalFormatting xmlns:xm="http://schemas.microsoft.com/office/excel/2006/main">
          <x14:cfRule type="dataBar" id="{76939946-017A-4173-B383-62B6AAAC9A2C}">
            <x14:dataBar minLength="0" maxLength="100" border="1" negativeBarBorderColorSameAsPositive="0">
              <x14:cfvo type="autoMin"/>
              <x14:cfvo type="autoMax"/>
              <x14:borderColor rgb="FFFFDE9B"/>
              <x14:negativeFillColor rgb="FFFF0000"/>
              <x14:negativeBorderColor rgb="FFFF0000"/>
              <x14:axisColor rgb="FF000000"/>
            </x14:dataBar>
          </x14:cfRule>
          <xm:sqref>BK5:BK857</xm:sqref>
        </x14:conditionalFormatting>
        <x14:conditionalFormatting xmlns:xm="http://schemas.microsoft.com/office/excel/2006/main">
          <x14:cfRule type="dataBar" id="{01B48D05-FB38-4FFF-B7CE-6D4CA2255678}">
            <x14:dataBar minLength="0" maxLength="100" border="1" negativeBarBorderColorSameAsPositive="0">
              <x14:cfvo type="autoMin"/>
              <x14:cfvo type="autoMax"/>
              <x14:borderColor rgb="FFFFDE9B"/>
              <x14:negativeFillColor rgb="FFFF0000"/>
              <x14:negativeBorderColor rgb="FFFF0000"/>
              <x14:axisColor rgb="FF000000"/>
            </x14:dataBar>
          </x14:cfRule>
          <xm:sqref>BU5:BU857</xm:sqref>
        </x14:conditionalFormatting>
        <x14:conditionalFormatting xmlns:xm="http://schemas.microsoft.com/office/excel/2006/main">
          <x14:cfRule type="dataBar" id="{347A8B08-B8D9-49F5-8122-0EE6B22A1A93}">
            <x14:dataBar minLength="0" maxLength="100" border="1" negativeBarBorderColorSameAsPositive="0">
              <x14:cfvo type="autoMin"/>
              <x14:cfvo type="autoMax"/>
              <x14:borderColor rgb="FFFFDE9B"/>
              <x14:negativeFillColor rgb="FFFF0000"/>
              <x14:negativeBorderColor rgb="FFFF0000"/>
              <x14:axisColor rgb="FF000000"/>
            </x14:dataBar>
          </x14:cfRule>
          <xm:sqref>CE5:CE857</xm:sqref>
        </x14:conditionalFormatting>
        <x14:conditionalFormatting xmlns:xm="http://schemas.microsoft.com/office/excel/2006/main">
          <x14:cfRule type="dataBar" id="{C4731EA4-119B-4597-A360-F9B72C6A2008}">
            <x14:dataBar minLength="0" maxLength="100" border="1" negativeBarBorderColorSameAsPositive="0">
              <x14:cfvo type="autoMin"/>
              <x14:cfvo type="autoMax"/>
              <x14:borderColor rgb="FFFFDE9B"/>
              <x14:negativeFillColor rgb="FFFF0000"/>
              <x14:negativeBorderColor rgb="FFFF0000"/>
              <x14:axisColor rgb="FF000000"/>
            </x14:dataBar>
          </x14:cfRule>
          <xm:sqref>CO5:CO857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1E98D-6F77-43B3-B374-78249FA1E425}">
  <dimension ref="A1:Q1002"/>
  <sheetViews>
    <sheetView showGridLines="0" rightToLeft="1" tabSelected="1" zoomScaleNormal="100" workbookViewId="0">
      <pane ySplit="2" topLeftCell="A185" activePane="bottomLeft" state="frozen"/>
      <selection pane="bottomLeft" activeCell="P981" sqref="P981"/>
    </sheetView>
  </sheetViews>
  <sheetFormatPr defaultColWidth="9" defaultRowHeight="21" x14ac:dyDescent="0.25"/>
  <cols>
    <col min="1" max="1" width="1.85546875" style="59" customWidth="1"/>
    <col min="2" max="2" width="4.42578125" style="59" hidden="1" customWidth="1"/>
    <col min="3" max="3" width="6.28515625" style="59" customWidth="1"/>
    <col min="4" max="4" width="16.5703125" style="59" customWidth="1"/>
    <col min="5" max="5" width="22.7109375" style="59" bestFit="1" customWidth="1"/>
    <col min="6" max="6" width="33.140625" style="59" customWidth="1"/>
    <col min="7" max="7" width="9.7109375" style="59" customWidth="1"/>
    <col min="8" max="8" width="12.42578125" style="59" customWidth="1"/>
    <col min="9" max="9" width="12.5703125" style="59" customWidth="1"/>
    <col min="10" max="10" width="15.42578125" style="59" customWidth="1"/>
    <col min="11" max="11" width="7.42578125" style="76" customWidth="1"/>
    <col min="12" max="12" width="8.140625" style="59" customWidth="1"/>
    <col min="13" max="13" width="16" style="59" customWidth="1"/>
    <col min="14" max="15" width="17.42578125" style="59" customWidth="1"/>
    <col min="16" max="16" width="25.5703125" style="59" customWidth="1"/>
    <col min="17" max="17" width="26.42578125" style="59" customWidth="1"/>
    <col min="18" max="16384" width="9" style="59"/>
  </cols>
  <sheetData>
    <row r="1" spans="2:17" ht="21.75" thickBot="1" x14ac:dyDescent="0.3"/>
    <row r="2" spans="2:17" s="67" customFormat="1" ht="56.25" customHeight="1" x14ac:dyDescent="0.25">
      <c r="C2" s="64" t="s">
        <v>0</v>
      </c>
      <c r="D2" s="63" t="s">
        <v>89</v>
      </c>
      <c r="E2" s="64" t="s">
        <v>92</v>
      </c>
      <c r="F2" s="65" t="s">
        <v>90</v>
      </c>
      <c r="G2" s="66" t="s">
        <v>91</v>
      </c>
      <c r="H2" s="62" t="s">
        <v>95</v>
      </c>
      <c r="I2" s="69" t="s">
        <v>96</v>
      </c>
      <c r="J2" s="70" t="s">
        <v>93</v>
      </c>
      <c r="K2" s="75" t="s">
        <v>104</v>
      </c>
      <c r="M2" s="71" t="s">
        <v>97</v>
      </c>
      <c r="N2" s="71" t="s">
        <v>98</v>
      </c>
      <c r="O2" s="72" t="s">
        <v>99</v>
      </c>
      <c r="P2" s="68" t="s">
        <v>94</v>
      </c>
      <c r="Q2" s="68" t="s">
        <v>16</v>
      </c>
    </row>
    <row r="3" spans="2:17" s="61" customFormat="1" ht="21.75" customHeight="1" x14ac:dyDescent="0.25">
      <c r="B3" s="61">
        <f>COUNTIFS($F$3:F3,'تقرير استهلاك خامات'!$D$4)</f>
        <v>0</v>
      </c>
      <c r="C3" s="60">
        <v>1</v>
      </c>
      <c r="D3" s="5">
        <v>45158</v>
      </c>
      <c r="E3" s="60" t="s">
        <v>120</v>
      </c>
      <c r="F3" s="60" t="s">
        <v>108</v>
      </c>
      <c r="G3" s="60">
        <v>4</v>
      </c>
      <c r="H3" s="60" t="s">
        <v>106</v>
      </c>
      <c r="I3" s="60">
        <v>127</v>
      </c>
      <c r="J3" s="60">
        <f>G3*I3</f>
        <v>508</v>
      </c>
      <c r="K3" s="77">
        <v>651</v>
      </c>
      <c r="M3" s="60" t="s">
        <v>103</v>
      </c>
      <c r="N3" s="60">
        <v>3.9</v>
      </c>
      <c r="O3" s="73">
        <f t="shared" ref="O3:O66" si="0">IFERROR(I3/N3,0)</f>
        <v>32.564102564102562</v>
      </c>
      <c r="P3" s="60" t="s">
        <v>312</v>
      </c>
      <c r="Q3" s="60"/>
    </row>
    <row r="4" spans="2:17" x14ac:dyDescent="0.25">
      <c r="B4" s="61">
        <f>COUNTIFS($F$3:F4,'تقرير استهلاك خامات'!$D$4)</f>
        <v>0</v>
      </c>
      <c r="C4" s="60">
        <v>2</v>
      </c>
      <c r="D4" s="5">
        <v>45158</v>
      </c>
      <c r="E4" s="60" t="s">
        <v>120</v>
      </c>
      <c r="F4" s="60" t="s">
        <v>109</v>
      </c>
      <c r="G4" s="60">
        <v>1</v>
      </c>
      <c r="H4" s="60" t="s">
        <v>105</v>
      </c>
      <c r="I4" s="60">
        <v>348</v>
      </c>
      <c r="J4" s="60">
        <f>G4*I4</f>
        <v>348</v>
      </c>
      <c r="K4" s="77">
        <v>651</v>
      </c>
      <c r="L4" s="61"/>
      <c r="M4" s="60" t="s">
        <v>103</v>
      </c>
      <c r="N4" s="60">
        <v>12.5</v>
      </c>
      <c r="O4" s="73">
        <f t="shared" si="0"/>
        <v>27.84</v>
      </c>
      <c r="P4" s="60" t="s">
        <v>312</v>
      </c>
      <c r="Q4" s="60"/>
    </row>
    <row r="5" spans="2:17" x14ac:dyDescent="0.25">
      <c r="B5" s="61">
        <f>COUNTIFS($F$3:F5,'تقرير استهلاك خامات'!$D$4)</f>
        <v>0</v>
      </c>
      <c r="C5" s="60">
        <v>3</v>
      </c>
      <c r="D5" s="5">
        <v>45158</v>
      </c>
      <c r="E5" s="60" t="s">
        <v>120</v>
      </c>
      <c r="F5" s="60" t="s">
        <v>107</v>
      </c>
      <c r="G5" s="60">
        <v>1</v>
      </c>
      <c r="H5" s="60" t="s">
        <v>110</v>
      </c>
      <c r="I5" s="60">
        <v>300</v>
      </c>
      <c r="J5" s="60">
        <f t="shared" ref="J5:J68" si="1">G5*I5</f>
        <v>300</v>
      </c>
      <c r="K5" s="77">
        <v>651</v>
      </c>
      <c r="L5" s="61"/>
      <c r="M5" s="60" t="s">
        <v>111</v>
      </c>
      <c r="N5" s="60">
        <v>3</v>
      </c>
      <c r="O5" s="73">
        <f t="shared" si="0"/>
        <v>100</v>
      </c>
      <c r="P5" s="60" t="s">
        <v>312</v>
      </c>
      <c r="Q5" s="60"/>
    </row>
    <row r="6" spans="2:17" x14ac:dyDescent="0.25">
      <c r="B6" s="61">
        <f>COUNTIFS($F$3:F6,'تقرير استهلاك خامات'!$D$4)</f>
        <v>0</v>
      </c>
      <c r="C6" s="60">
        <v>4</v>
      </c>
      <c r="D6" s="5">
        <v>45158</v>
      </c>
      <c r="E6" s="60" t="s">
        <v>120</v>
      </c>
      <c r="F6" s="78" t="s">
        <v>64</v>
      </c>
      <c r="G6" s="78">
        <v>1</v>
      </c>
      <c r="H6" s="60" t="s">
        <v>110</v>
      </c>
      <c r="I6" s="78">
        <v>310</v>
      </c>
      <c r="J6" s="78">
        <f t="shared" si="1"/>
        <v>310</v>
      </c>
      <c r="K6" s="79">
        <v>651</v>
      </c>
      <c r="L6" s="61"/>
      <c r="M6" s="60" t="s">
        <v>111</v>
      </c>
      <c r="N6" s="78">
        <v>2.8</v>
      </c>
      <c r="O6" s="73">
        <f t="shared" si="0"/>
        <v>110.71428571428572</v>
      </c>
      <c r="P6" s="60" t="s">
        <v>312</v>
      </c>
      <c r="Q6" s="60"/>
    </row>
    <row r="7" spans="2:17" x14ac:dyDescent="0.25">
      <c r="B7" s="61">
        <f>COUNTIFS($F$3:F7,'تقرير استهلاك خامات'!$D$4)</f>
        <v>0</v>
      </c>
      <c r="C7" s="60">
        <v>5</v>
      </c>
      <c r="D7" s="5">
        <v>45158</v>
      </c>
      <c r="E7" s="60" t="s">
        <v>120</v>
      </c>
      <c r="F7" s="78" t="s">
        <v>116</v>
      </c>
      <c r="G7" s="78">
        <v>1</v>
      </c>
      <c r="H7" s="60" t="s">
        <v>111</v>
      </c>
      <c r="I7" s="78">
        <v>180</v>
      </c>
      <c r="J7" s="60">
        <f t="shared" si="1"/>
        <v>180</v>
      </c>
      <c r="K7" s="77">
        <v>651</v>
      </c>
      <c r="L7" s="61"/>
      <c r="M7" s="60" t="s">
        <v>111</v>
      </c>
      <c r="N7" s="78">
        <v>1</v>
      </c>
      <c r="O7" s="73">
        <f t="shared" si="0"/>
        <v>180</v>
      </c>
      <c r="P7" s="60" t="s">
        <v>313</v>
      </c>
      <c r="Q7" s="60"/>
    </row>
    <row r="8" spans="2:17" x14ac:dyDescent="0.25">
      <c r="B8" s="61">
        <f>COUNTIFS($F$3:F8,'تقرير استهلاك خامات'!$D$4)</f>
        <v>0</v>
      </c>
      <c r="C8" s="60">
        <v>6</v>
      </c>
      <c r="D8" s="5">
        <v>45165</v>
      </c>
      <c r="E8" s="60" t="s">
        <v>120</v>
      </c>
      <c r="F8" s="60" t="s">
        <v>70</v>
      </c>
      <c r="G8" s="60">
        <v>2</v>
      </c>
      <c r="H8" s="60" t="s">
        <v>110</v>
      </c>
      <c r="I8" s="60">
        <v>235</v>
      </c>
      <c r="J8" s="60">
        <f t="shared" si="1"/>
        <v>470</v>
      </c>
      <c r="K8" s="77">
        <v>669</v>
      </c>
      <c r="L8" s="61"/>
      <c r="M8" s="60" t="s">
        <v>111</v>
      </c>
      <c r="N8" s="60">
        <v>4.3</v>
      </c>
      <c r="O8" s="73">
        <f t="shared" si="0"/>
        <v>54.651162790697676</v>
      </c>
      <c r="P8" s="60" t="s">
        <v>312</v>
      </c>
      <c r="Q8" s="60"/>
    </row>
    <row r="9" spans="2:17" x14ac:dyDescent="0.25">
      <c r="B9" s="61">
        <f>COUNTIFS($F$3:F9,'تقرير استهلاك خامات'!$D$4)</f>
        <v>0</v>
      </c>
      <c r="C9" s="60">
        <v>7</v>
      </c>
      <c r="D9" s="5">
        <v>45165</v>
      </c>
      <c r="E9" s="60" t="s">
        <v>120</v>
      </c>
      <c r="F9" s="60" t="s">
        <v>67</v>
      </c>
      <c r="G9" s="60">
        <v>1</v>
      </c>
      <c r="H9" s="60" t="s">
        <v>112</v>
      </c>
      <c r="I9" s="60">
        <v>3550</v>
      </c>
      <c r="J9" s="60">
        <f t="shared" si="1"/>
        <v>3550</v>
      </c>
      <c r="K9" s="77">
        <v>669</v>
      </c>
      <c r="L9" s="61"/>
      <c r="M9" s="60" t="s">
        <v>111</v>
      </c>
      <c r="N9" s="60">
        <v>25</v>
      </c>
      <c r="O9" s="73">
        <f t="shared" si="0"/>
        <v>142</v>
      </c>
      <c r="P9" s="60" t="s">
        <v>312</v>
      </c>
      <c r="Q9" s="60"/>
    </row>
    <row r="10" spans="2:17" x14ac:dyDescent="0.25">
      <c r="B10" s="61">
        <f>COUNTIFS($F$3:F10,'تقرير استهلاك خامات'!$D$4)</f>
        <v>0</v>
      </c>
      <c r="C10" s="60">
        <v>8</v>
      </c>
      <c r="D10" s="5">
        <v>45165</v>
      </c>
      <c r="E10" s="60" t="s">
        <v>120</v>
      </c>
      <c r="F10" s="60" t="s">
        <v>108</v>
      </c>
      <c r="G10" s="60">
        <v>12</v>
      </c>
      <c r="H10" s="60" t="s">
        <v>106</v>
      </c>
      <c r="I10" s="60">
        <v>127</v>
      </c>
      <c r="J10" s="60">
        <f t="shared" si="1"/>
        <v>1524</v>
      </c>
      <c r="K10" s="77">
        <v>669</v>
      </c>
      <c r="L10" s="61"/>
      <c r="M10" s="60" t="s">
        <v>103</v>
      </c>
      <c r="N10" s="60">
        <v>3.9</v>
      </c>
      <c r="O10" s="73">
        <f t="shared" si="0"/>
        <v>32.564102564102562</v>
      </c>
      <c r="P10" s="60" t="s">
        <v>312</v>
      </c>
      <c r="Q10" s="60"/>
    </row>
    <row r="11" spans="2:17" x14ac:dyDescent="0.25">
      <c r="B11" s="61">
        <f>COUNTIFS($F$3:F11,'تقرير استهلاك خامات'!$D$4)</f>
        <v>0</v>
      </c>
      <c r="C11" s="60">
        <v>9</v>
      </c>
      <c r="D11" s="5">
        <v>45165</v>
      </c>
      <c r="E11" s="60" t="s">
        <v>120</v>
      </c>
      <c r="F11" s="60" t="s">
        <v>109</v>
      </c>
      <c r="G11" s="60">
        <v>2</v>
      </c>
      <c r="H11" s="60" t="s">
        <v>105</v>
      </c>
      <c r="I11" s="60">
        <v>348</v>
      </c>
      <c r="J11" s="60">
        <f t="shared" si="1"/>
        <v>696</v>
      </c>
      <c r="K11" s="77">
        <v>669</v>
      </c>
      <c r="L11" s="61"/>
      <c r="M11" s="60" t="s">
        <v>103</v>
      </c>
      <c r="N11" s="60">
        <v>12.5</v>
      </c>
      <c r="O11" s="73">
        <f t="shared" si="0"/>
        <v>27.84</v>
      </c>
      <c r="P11" s="60" t="s">
        <v>312</v>
      </c>
      <c r="Q11" s="60"/>
    </row>
    <row r="12" spans="2:17" x14ac:dyDescent="0.25">
      <c r="B12" s="61">
        <f>COUNTIFS($F$3:F12,'تقرير استهلاك خامات'!$D$4)</f>
        <v>0</v>
      </c>
      <c r="C12" s="60">
        <v>10</v>
      </c>
      <c r="D12" s="5">
        <v>45165</v>
      </c>
      <c r="E12" s="60" t="s">
        <v>120</v>
      </c>
      <c r="F12" s="60" t="s">
        <v>64</v>
      </c>
      <c r="G12" s="60">
        <v>1</v>
      </c>
      <c r="H12" s="60" t="s">
        <v>110</v>
      </c>
      <c r="I12" s="60">
        <v>310</v>
      </c>
      <c r="J12" s="60">
        <f t="shared" si="1"/>
        <v>310</v>
      </c>
      <c r="K12" s="77">
        <v>669</v>
      </c>
      <c r="L12" s="61"/>
      <c r="M12" s="60" t="s">
        <v>111</v>
      </c>
      <c r="N12" s="60">
        <v>2.8</v>
      </c>
      <c r="O12" s="73">
        <f t="shared" si="0"/>
        <v>110.71428571428572</v>
      </c>
      <c r="P12" s="60" t="s">
        <v>312</v>
      </c>
      <c r="Q12" s="60"/>
    </row>
    <row r="13" spans="2:17" x14ac:dyDescent="0.25">
      <c r="B13" s="61">
        <f>COUNTIFS($F$3:F13,'تقرير استهلاك خامات'!$D$4)</f>
        <v>0</v>
      </c>
      <c r="C13" s="60">
        <v>11</v>
      </c>
      <c r="D13" s="5">
        <v>45165</v>
      </c>
      <c r="E13" s="60" t="s">
        <v>120</v>
      </c>
      <c r="F13" s="60" t="s">
        <v>107</v>
      </c>
      <c r="G13" s="60">
        <v>1</v>
      </c>
      <c r="H13" s="60" t="s">
        <v>110</v>
      </c>
      <c r="I13" s="60">
        <v>305</v>
      </c>
      <c r="J13" s="60">
        <f t="shared" si="1"/>
        <v>305</v>
      </c>
      <c r="K13" s="77">
        <v>669</v>
      </c>
      <c r="L13" s="61"/>
      <c r="M13" s="60" t="s">
        <v>111</v>
      </c>
      <c r="N13" s="60">
        <v>3</v>
      </c>
      <c r="O13" s="73">
        <f t="shared" si="0"/>
        <v>101.66666666666667</v>
      </c>
      <c r="P13" s="60" t="s">
        <v>312</v>
      </c>
      <c r="Q13" s="60"/>
    </row>
    <row r="14" spans="2:17" x14ac:dyDescent="0.25">
      <c r="B14" s="61">
        <f>COUNTIFS($F$3:F14,'تقرير استهلاك خامات'!$D$4)</f>
        <v>0</v>
      </c>
      <c r="C14" s="60">
        <v>12</v>
      </c>
      <c r="D14" s="5">
        <v>45165</v>
      </c>
      <c r="E14" s="60" t="s">
        <v>120</v>
      </c>
      <c r="F14" s="78" t="s">
        <v>117</v>
      </c>
      <c r="G14" s="78">
        <v>1</v>
      </c>
      <c r="H14" s="60" t="s">
        <v>110</v>
      </c>
      <c r="I14" s="78">
        <v>175</v>
      </c>
      <c r="J14" s="60">
        <f t="shared" si="1"/>
        <v>175</v>
      </c>
      <c r="K14" s="77">
        <v>669</v>
      </c>
      <c r="L14" s="61"/>
      <c r="M14" s="78" t="s">
        <v>111</v>
      </c>
      <c r="N14" s="78">
        <v>2.5</v>
      </c>
      <c r="O14" s="73">
        <f t="shared" si="0"/>
        <v>70</v>
      </c>
      <c r="P14" s="60" t="s">
        <v>312</v>
      </c>
      <c r="Q14" s="60"/>
    </row>
    <row r="15" spans="2:17" x14ac:dyDescent="0.25">
      <c r="B15" s="61">
        <f>COUNTIFS($F$3:F15,'تقرير استهلاك خامات'!$D$4)</f>
        <v>0</v>
      </c>
      <c r="C15" s="60">
        <v>13</v>
      </c>
      <c r="D15" s="5">
        <v>45165</v>
      </c>
      <c r="E15" s="60" t="s">
        <v>120</v>
      </c>
      <c r="F15" s="78" t="s">
        <v>118</v>
      </c>
      <c r="G15" s="78">
        <v>1</v>
      </c>
      <c r="H15" s="60" t="s">
        <v>110</v>
      </c>
      <c r="I15" s="78">
        <v>185</v>
      </c>
      <c r="J15" s="60">
        <f t="shared" si="1"/>
        <v>185</v>
      </c>
      <c r="K15" s="77">
        <v>669</v>
      </c>
      <c r="L15" s="61"/>
      <c r="M15" s="78" t="s">
        <v>111</v>
      </c>
      <c r="N15" s="78">
        <v>2.5</v>
      </c>
      <c r="O15" s="73">
        <f t="shared" si="0"/>
        <v>74</v>
      </c>
      <c r="P15" s="60" t="s">
        <v>312</v>
      </c>
      <c r="Q15" s="60"/>
    </row>
    <row r="16" spans="2:17" x14ac:dyDescent="0.25">
      <c r="B16" s="61">
        <f>COUNTIFS($F$3:F16,'تقرير استهلاك خامات'!$D$4)</f>
        <v>0</v>
      </c>
      <c r="C16" s="60">
        <v>14</v>
      </c>
      <c r="D16" s="5">
        <v>45165</v>
      </c>
      <c r="E16" s="60" t="s">
        <v>120</v>
      </c>
      <c r="F16" s="60" t="s">
        <v>54</v>
      </c>
      <c r="G16" s="60">
        <v>0.25</v>
      </c>
      <c r="H16" s="78" t="s">
        <v>121</v>
      </c>
      <c r="I16" s="60">
        <v>300</v>
      </c>
      <c r="J16" s="60">
        <f t="shared" si="1"/>
        <v>75</v>
      </c>
      <c r="K16" s="77">
        <v>669</v>
      </c>
      <c r="L16" s="61"/>
      <c r="M16" s="78" t="s">
        <v>150</v>
      </c>
      <c r="N16" s="78">
        <v>1000</v>
      </c>
      <c r="O16" s="197">
        <f t="shared" si="0"/>
        <v>0.3</v>
      </c>
      <c r="P16" s="60" t="s">
        <v>312</v>
      </c>
      <c r="Q16" s="60"/>
    </row>
    <row r="17" spans="2:17" x14ac:dyDescent="0.25">
      <c r="B17" s="61">
        <f>COUNTIFS($F$3:F17,'تقرير استهلاك خامات'!$D$4)</f>
        <v>0</v>
      </c>
      <c r="C17" s="60">
        <v>15</v>
      </c>
      <c r="D17" s="5">
        <v>45165</v>
      </c>
      <c r="E17" s="60" t="s">
        <v>120</v>
      </c>
      <c r="F17" s="60" t="s">
        <v>78</v>
      </c>
      <c r="G17" s="60">
        <v>5</v>
      </c>
      <c r="H17" s="60" t="s">
        <v>132</v>
      </c>
      <c r="I17" s="60">
        <v>100</v>
      </c>
      <c r="J17" s="60">
        <f t="shared" si="1"/>
        <v>500</v>
      </c>
      <c r="K17" s="77">
        <v>669</v>
      </c>
      <c r="L17" s="61"/>
      <c r="M17" s="78" t="s">
        <v>235</v>
      </c>
      <c r="N17" s="78">
        <v>1</v>
      </c>
      <c r="O17" s="73">
        <f t="shared" si="0"/>
        <v>100</v>
      </c>
      <c r="P17" s="60" t="s">
        <v>312</v>
      </c>
      <c r="Q17" s="60"/>
    </row>
    <row r="18" spans="2:17" x14ac:dyDescent="0.25">
      <c r="B18" s="61">
        <f>COUNTIFS($F$3:F18,'تقرير استهلاك خامات'!$D$4)</f>
        <v>0</v>
      </c>
      <c r="C18" s="60">
        <v>16</v>
      </c>
      <c r="D18" s="5">
        <v>45165</v>
      </c>
      <c r="E18" s="60" t="s">
        <v>120</v>
      </c>
      <c r="F18" s="60" t="s">
        <v>58</v>
      </c>
      <c r="G18" s="60">
        <v>5</v>
      </c>
      <c r="H18" s="60" t="s">
        <v>113</v>
      </c>
      <c r="I18" s="60">
        <v>19</v>
      </c>
      <c r="J18" s="60">
        <f t="shared" si="1"/>
        <v>95</v>
      </c>
      <c r="K18" s="77">
        <v>669</v>
      </c>
      <c r="L18" s="61"/>
      <c r="M18" s="78" t="s">
        <v>115</v>
      </c>
      <c r="N18" s="78">
        <v>1</v>
      </c>
      <c r="O18" s="73">
        <f t="shared" si="0"/>
        <v>19</v>
      </c>
      <c r="P18" s="60" t="s">
        <v>313</v>
      </c>
      <c r="Q18" s="60"/>
    </row>
    <row r="19" spans="2:17" x14ac:dyDescent="0.25">
      <c r="B19" s="61">
        <f>COUNTIFS($F$3:F19,'تقرير استهلاك خامات'!$D$4)</f>
        <v>0</v>
      </c>
      <c r="C19" s="60">
        <v>17</v>
      </c>
      <c r="D19" s="5">
        <v>45165</v>
      </c>
      <c r="E19" s="60" t="s">
        <v>120</v>
      </c>
      <c r="F19" s="78" t="s">
        <v>119</v>
      </c>
      <c r="G19" s="78">
        <v>0.5</v>
      </c>
      <c r="H19" s="78" t="s">
        <v>111</v>
      </c>
      <c r="I19" s="78">
        <v>30</v>
      </c>
      <c r="J19" s="60">
        <f t="shared" si="1"/>
        <v>15</v>
      </c>
      <c r="K19" s="77">
        <v>669</v>
      </c>
      <c r="L19" s="61"/>
      <c r="M19" s="78" t="s">
        <v>111</v>
      </c>
      <c r="N19" s="78">
        <v>1</v>
      </c>
      <c r="O19" s="73">
        <f t="shared" si="0"/>
        <v>30</v>
      </c>
      <c r="P19" s="60" t="s">
        <v>313</v>
      </c>
      <c r="Q19" s="60"/>
    </row>
    <row r="20" spans="2:17" x14ac:dyDescent="0.25">
      <c r="B20" s="61">
        <f>COUNTIFS($F$3:F20,'تقرير استهلاك خامات'!$D$4)</f>
        <v>0</v>
      </c>
      <c r="C20" s="60">
        <v>18</v>
      </c>
      <c r="D20" s="5">
        <v>45165</v>
      </c>
      <c r="E20" s="60" t="s">
        <v>120</v>
      </c>
      <c r="F20" s="60" t="s">
        <v>57</v>
      </c>
      <c r="G20" s="60">
        <v>5</v>
      </c>
      <c r="H20" s="60" t="s">
        <v>114</v>
      </c>
      <c r="I20" s="60">
        <v>19</v>
      </c>
      <c r="J20" s="60">
        <f t="shared" si="1"/>
        <v>95</v>
      </c>
      <c r="K20" s="77">
        <v>669</v>
      </c>
      <c r="L20" s="61"/>
      <c r="M20" s="78" t="s">
        <v>115</v>
      </c>
      <c r="N20" s="78">
        <v>1</v>
      </c>
      <c r="O20" s="73">
        <f t="shared" si="0"/>
        <v>19</v>
      </c>
      <c r="P20" s="60" t="s">
        <v>313</v>
      </c>
      <c r="Q20" s="60"/>
    </row>
    <row r="21" spans="2:17" x14ac:dyDescent="0.25">
      <c r="B21" s="61">
        <f>COUNTIFS($F$3:F21,'تقرير استهلاك خامات'!$D$4)</f>
        <v>0</v>
      </c>
      <c r="C21" s="60">
        <v>19</v>
      </c>
      <c r="D21" s="5"/>
      <c r="E21" s="60" t="s">
        <v>120</v>
      </c>
      <c r="F21" s="60" t="s">
        <v>109</v>
      </c>
      <c r="G21" s="60">
        <v>2</v>
      </c>
      <c r="H21" s="60" t="s">
        <v>105</v>
      </c>
      <c r="I21" s="60">
        <v>350</v>
      </c>
      <c r="J21" s="60">
        <f t="shared" si="1"/>
        <v>700</v>
      </c>
      <c r="K21" s="77">
        <v>611</v>
      </c>
      <c r="L21" s="61"/>
      <c r="M21" s="60" t="s">
        <v>103</v>
      </c>
      <c r="N21" s="60">
        <v>12.5</v>
      </c>
      <c r="O21" s="73">
        <f t="shared" si="0"/>
        <v>28</v>
      </c>
      <c r="P21" s="60" t="s">
        <v>312</v>
      </c>
      <c r="Q21" s="60"/>
    </row>
    <row r="22" spans="2:17" x14ac:dyDescent="0.25">
      <c r="B22" s="61">
        <f>COUNTIFS($F$3:F22,'تقرير استهلاك خامات'!$D$4)</f>
        <v>0</v>
      </c>
      <c r="C22" s="60">
        <v>20</v>
      </c>
      <c r="D22" s="5"/>
      <c r="E22" s="60" t="s">
        <v>120</v>
      </c>
      <c r="F22" s="60" t="s">
        <v>108</v>
      </c>
      <c r="G22" s="60">
        <v>16</v>
      </c>
      <c r="H22" s="60" t="s">
        <v>106</v>
      </c>
      <c r="I22" s="60">
        <v>127</v>
      </c>
      <c r="J22" s="60">
        <f t="shared" ref="J22" si="2">G22*I22</f>
        <v>2032</v>
      </c>
      <c r="K22" s="77">
        <v>611</v>
      </c>
      <c r="L22" s="61"/>
      <c r="M22" s="60" t="s">
        <v>103</v>
      </c>
      <c r="N22" s="60">
        <v>3.9</v>
      </c>
      <c r="O22" s="73">
        <f t="shared" si="0"/>
        <v>32.564102564102562</v>
      </c>
      <c r="P22" s="60" t="s">
        <v>312</v>
      </c>
      <c r="Q22" s="60"/>
    </row>
    <row r="23" spans="2:17" x14ac:dyDescent="0.25">
      <c r="B23" s="61">
        <f>COUNTIFS($F$3:F23,'تقرير استهلاك خامات'!$D$4)</f>
        <v>0</v>
      </c>
      <c r="C23" s="60">
        <v>21</v>
      </c>
      <c r="D23" s="5"/>
      <c r="E23" s="60" t="s">
        <v>120</v>
      </c>
      <c r="F23" s="78" t="s">
        <v>67</v>
      </c>
      <c r="G23" s="78">
        <v>1</v>
      </c>
      <c r="H23" s="78" t="s">
        <v>112</v>
      </c>
      <c r="I23" s="78">
        <v>2260</v>
      </c>
      <c r="J23" s="78">
        <f t="shared" si="1"/>
        <v>2260</v>
      </c>
      <c r="K23" s="79">
        <v>611</v>
      </c>
      <c r="L23" s="61"/>
      <c r="M23" s="78" t="s">
        <v>121</v>
      </c>
      <c r="N23" s="78">
        <v>16</v>
      </c>
      <c r="O23" s="73">
        <f t="shared" si="0"/>
        <v>141.25</v>
      </c>
      <c r="P23" s="60" t="s">
        <v>312</v>
      </c>
      <c r="Q23" s="60"/>
    </row>
    <row r="24" spans="2:17" x14ac:dyDescent="0.25">
      <c r="B24" s="61">
        <f>COUNTIFS($F$3:F24,'تقرير استهلاك خامات'!$D$4)</f>
        <v>0</v>
      </c>
      <c r="C24" s="60">
        <v>22</v>
      </c>
      <c r="D24" s="5"/>
      <c r="E24" s="60" t="s">
        <v>120</v>
      </c>
      <c r="F24" s="78" t="s">
        <v>138</v>
      </c>
      <c r="G24" s="78">
        <v>2</v>
      </c>
      <c r="H24" s="78" t="s">
        <v>110</v>
      </c>
      <c r="I24" s="78">
        <v>390</v>
      </c>
      <c r="J24" s="78">
        <f t="shared" si="1"/>
        <v>780</v>
      </c>
      <c r="K24" s="79">
        <v>611</v>
      </c>
      <c r="L24" s="61"/>
      <c r="M24" s="78" t="s">
        <v>111</v>
      </c>
      <c r="N24" s="78">
        <v>5</v>
      </c>
      <c r="O24" s="73">
        <f t="shared" si="0"/>
        <v>78</v>
      </c>
      <c r="P24" s="60" t="s">
        <v>312</v>
      </c>
      <c r="Q24" s="60"/>
    </row>
    <row r="25" spans="2:17" x14ac:dyDescent="0.25">
      <c r="B25" s="61">
        <f>COUNTIFS($F$3:F25,'تقرير استهلاك خامات'!$D$4)</f>
        <v>0</v>
      </c>
      <c r="C25" s="60">
        <v>23</v>
      </c>
      <c r="D25" s="5"/>
      <c r="E25" s="60" t="s">
        <v>120</v>
      </c>
      <c r="F25" s="60" t="s">
        <v>70</v>
      </c>
      <c r="G25" s="60">
        <v>2</v>
      </c>
      <c r="H25" s="60" t="s">
        <v>110</v>
      </c>
      <c r="I25" s="60">
        <v>235</v>
      </c>
      <c r="J25" s="60">
        <f t="shared" si="1"/>
        <v>470</v>
      </c>
      <c r="K25" s="77">
        <v>611</v>
      </c>
      <c r="L25" s="61"/>
      <c r="M25" s="60" t="s">
        <v>111</v>
      </c>
      <c r="N25" s="60">
        <v>4.3</v>
      </c>
      <c r="O25" s="73">
        <f t="shared" si="0"/>
        <v>54.651162790697676</v>
      </c>
      <c r="P25" s="60" t="s">
        <v>312</v>
      </c>
      <c r="Q25" s="60"/>
    </row>
    <row r="26" spans="2:17" x14ac:dyDescent="0.25">
      <c r="B26" s="61">
        <f>COUNTIFS($F$3:F26,'تقرير استهلاك خامات'!$D$4)</f>
        <v>0</v>
      </c>
      <c r="C26" s="60">
        <v>24</v>
      </c>
      <c r="D26" s="5"/>
      <c r="E26" s="60" t="s">
        <v>120</v>
      </c>
      <c r="F26" s="60" t="s">
        <v>117</v>
      </c>
      <c r="G26" s="60">
        <v>1</v>
      </c>
      <c r="H26" s="60" t="s">
        <v>110</v>
      </c>
      <c r="I26" s="60">
        <v>175</v>
      </c>
      <c r="J26" s="60">
        <f t="shared" si="1"/>
        <v>175</v>
      </c>
      <c r="K26" s="77">
        <v>611</v>
      </c>
      <c r="L26" s="61"/>
      <c r="M26" s="78" t="s">
        <v>111</v>
      </c>
      <c r="N26" s="78">
        <v>2.5</v>
      </c>
      <c r="O26" s="73">
        <f t="shared" si="0"/>
        <v>70</v>
      </c>
      <c r="P26" s="60" t="s">
        <v>312</v>
      </c>
      <c r="Q26" s="60"/>
    </row>
    <row r="27" spans="2:17" x14ac:dyDescent="0.25">
      <c r="B27" s="61">
        <f>COUNTIFS($F$3:F27,'تقرير استهلاك خامات'!$D$4)</f>
        <v>0</v>
      </c>
      <c r="C27" s="60">
        <v>25</v>
      </c>
      <c r="D27" s="5"/>
      <c r="E27" s="60" t="s">
        <v>120</v>
      </c>
      <c r="F27" s="60" t="s">
        <v>76</v>
      </c>
      <c r="G27" s="60">
        <v>1</v>
      </c>
      <c r="H27" s="60" t="s">
        <v>130</v>
      </c>
      <c r="I27" s="60">
        <v>75</v>
      </c>
      <c r="J27" s="60">
        <f t="shared" si="1"/>
        <v>75</v>
      </c>
      <c r="K27" s="77">
        <v>611</v>
      </c>
      <c r="L27" s="61"/>
      <c r="M27" s="78" t="s">
        <v>111</v>
      </c>
      <c r="N27" s="60">
        <v>1</v>
      </c>
      <c r="O27" s="73">
        <f t="shared" si="0"/>
        <v>75</v>
      </c>
      <c r="P27" s="60" t="s">
        <v>313</v>
      </c>
      <c r="Q27" s="60"/>
    </row>
    <row r="28" spans="2:17" x14ac:dyDescent="0.25">
      <c r="B28" s="61">
        <f>COUNTIFS($F$3:F28,'تقرير استهلاك خامات'!$D$4)</f>
        <v>0</v>
      </c>
      <c r="C28" s="60">
        <v>26</v>
      </c>
      <c r="D28" s="5"/>
      <c r="E28" s="60" t="s">
        <v>120</v>
      </c>
      <c r="F28" s="60" t="s">
        <v>75</v>
      </c>
      <c r="G28" s="60">
        <v>1</v>
      </c>
      <c r="H28" s="60" t="s">
        <v>130</v>
      </c>
      <c r="I28" s="60">
        <v>105</v>
      </c>
      <c r="J28" s="60">
        <f t="shared" si="1"/>
        <v>105</v>
      </c>
      <c r="K28" s="77">
        <v>611</v>
      </c>
      <c r="L28" s="61"/>
      <c r="M28" s="78" t="s">
        <v>111</v>
      </c>
      <c r="N28" s="60">
        <v>1</v>
      </c>
      <c r="O28" s="73">
        <f t="shared" si="0"/>
        <v>105</v>
      </c>
      <c r="P28" s="60" t="s">
        <v>313</v>
      </c>
      <c r="Q28" s="60"/>
    </row>
    <row r="29" spans="2:17" x14ac:dyDescent="0.25">
      <c r="B29" s="61">
        <f>COUNTIFS($F$3:F29,'تقرير استهلاك خامات'!$D$4)</f>
        <v>0</v>
      </c>
      <c r="C29" s="60">
        <v>27</v>
      </c>
      <c r="D29" s="5"/>
      <c r="E29" s="60" t="s">
        <v>120</v>
      </c>
      <c r="F29" s="60" t="s">
        <v>72</v>
      </c>
      <c r="G29" s="60">
        <v>4</v>
      </c>
      <c r="H29" s="60" t="s">
        <v>130</v>
      </c>
      <c r="I29" s="60">
        <v>70</v>
      </c>
      <c r="J29" s="60">
        <f t="shared" si="1"/>
        <v>280</v>
      </c>
      <c r="K29" s="77">
        <v>611</v>
      </c>
      <c r="L29" s="61"/>
      <c r="M29" s="78" t="s">
        <v>106</v>
      </c>
      <c r="N29" s="78">
        <v>1</v>
      </c>
      <c r="O29" s="73">
        <f t="shared" si="0"/>
        <v>70</v>
      </c>
      <c r="P29" s="60" t="s">
        <v>312</v>
      </c>
      <c r="Q29" s="60"/>
    </row>
    <row r="30" spans="2:17" x14ac:dyDescent="0.25">
      <c r="B30" s="61">
        <f>COUNTIFS($F$3:F30,'تقرير استهلاك خامات'!$D$4)</f>
        <v>0</v>
      </c>
      <c r="C30" s="60">
        <v>28</v>
      </c>
      <c r="D30" s="5"/>
      <c r="E30" s="60" t="s">
        <v>120</v>
      </c>
      <c r="F30" s="60" t="s">
        <v>63</v>
      </c>
      <c r="G30" s="60">
        <v>0.5</v>
      </c>
      <c r="H30" s="60" t="s">
        <v>130</v>
      </c>
      <c r="I30" s="60">
        <v>670</v>
      </c>
      <c r="J30" s="60">
        <f t="shared" si="1"/>
        <v>335</v>
      </c>
      <c r="K30" s="77">
        <v>611</v>
      </c>
      <c r="L30" s="61"/>
      <c r="M30" s="60" t="s">
        <v>111</v>
      </c>
      <c r="N30" s="60">
        <v>1</v>
      </c>
      <c r="O30" s="73">
        <f t="shared" si="0"/>
        <v>670</v>
      </c>
      <c r="P30" s="60" t="s">
        <v>312</v>
      </c>
      <c r="Q30" s="60"/>
    </row>
    <row r="31" spans="2:17" x14ac:dyDescent="0.25">
      <c r="B31" s="61">
        <f>COUNTIFS($F$3:F31,'تقرير استهلاك خامات'!$D$4)</f>
        <v>0</v>
      </c>
      <c r="C31" s="60">
        <v>29</v>
      </c>
      <c r="D31" s="5"/>
      <c r="E31" s="60" t="s">
        <v>120</v>
      </c>
      <c r="F31" s="60" t="s">
        <v>64</v>
      </c>
      <c r="G31" s="60">
        <v>1</v>
      </c>
      <c r="H31" s="60" t="s">
        <v>110</v>
      </c>
      <c r="I31" s="60">
        <v>310</v>
      </c>
      <c r="J31" s="60">
        <f>G31*I31</f>
        <v>310</v>
      </c>
      <c r="K31" s="79">
        <v>611</v>
      </c>
      <c r="L31" s="61"/>
      <c r="M31" s="60" t="s">
        <v>111</v>
      </c>
      <c r="N31" s="60">
        <v>2.8</v>
      </c>
      <c r="O31" s="73">
        <f t="shared" si="0"/>
        <v>110.71428571428572</v>
      </c>
      <c r="P31" s="60" t="s">
        <v>312</v>
      </c>
      <c r="Q31" s="60"/>
    </row>
    <row r="32" spans="2:17" x14ac:dyDescent="0.25">
      <c r="B32" s="61">
        <f>COUNTIFS($F$3:F32,'تقرير استهلاك خامات'!$D$4)</f>
        <v>0</v>
      </c>
      <c r="C32" s="60">
        <v>30</v>
      </c>
      <c r="D32" s="5"/>
      <c r="E32" s="60" t="s">
        <v>120</v>
      </c>
      <c r="F32" s="78" t="s">
        <v>139</v>
      </c>
      <c r="G32" s="90">
        <v>1</v>
      </c>
      <c r="H32" s="78" t="s">
        <v>110</v>
      </c>
      <c r="I32" s="90">
        <v>330</v>
      </c>
      <c r="J32" s="90">
        <f>G32*I32</f>
        <v>330</v>
      </c>
      <c r="K32" s="77">
        <v>611</v>
      </c>
      <c r="L32" s="61"/>
      <c r="M32" s="60" t="s">
        <v>111</v>
      </c>
      <c r="N32" s="60">
        <v>3</v>
      </c>
      <c r="O32" s="73">
        <f t="shared" si="0"/>
        <v>110</v>
      </c>
      <c r="P32" s="60" t="s">
        <v>312</v>
      </c>
      <c r="Q32" s="60"/>
    </row>
    <row r="33" spans="2:17" x14ac:dyDescent="0.25">
      <c r="B33" s="61">
        <f>COUNTIFS($F$3:F33,'تقرير استهلاك خامات'!$D$4)</f>
        <v>0</v>
      </c>
      <c r="C33" s="60">
        <v>31</v>
      </c>
      <c r="D33" s="5"/>
      <c r="E33" s="60" t="s">
        <v>120</v>
      </c>
      <c r="F33" s="60" t="s">
        <v>54</v>
      </c>
      <c r="G33" s="60">
        <v>0.5</v>
      </c>
      <c r="H33" s="78" t="s">
        <v>111</v>
      </c>
      <c r="I33" s="60">
        <v>290</v>
      </c>
      <c r="J33" s="60">
        <f t="shared" ref="J33:J34" si="3">G33*I33</f>
        <v>145</v>
      </c>
      <c r="K33" s="77">
        <v>611</v>
      </c>
      <c r="L33" s="61"/>
      <c r="M33" s="78" t="s">
        <v>150</v>
      </c>
      <c r="N33" s="78">
        <v>1000</v>
      </c>
      <c r="O33" s="197">
        <f t="shared" si="0"/>
        <v>0.28999999999999998</v>
      </c>
      <c r="P33" s="60" t="s">
        <v>312</v>
      </c>
      <c r="Q33" s="60"/>
    </row>
    <row r="34" spans="2:17" x14ac:dyDescent="0.25">
      <c r="B34" s="61">
        <f>COUNTIFS($F$3:F34,'تقرير استهلاك خامات'!$D$4)</f>
        <v>0</v>
      </c>
      <c r="C34" s="60">
        <v>32</v>
      </c>
      <c r="D34" s="5"/>
      <c r="E34" s="60" t="s">
        <v>120</v>
      </c>
      <c r="F34" s="60" t="s">
        <v>56</v>
      </c>
      <c r="G34" s="78">
        <v>0.5</v>
      </c>
      <c r="H34" s="78" t="s">
        <v>111</v>
      </c>
      <c r="I34" s="78">
        <v>250</v>
      </c>
      <c r="J34" s="60">
        <f t="shared" si="3"/>
        <v>125</v>
      </c>
      <c r="K34" s="77">
        <v>611</v>
      </c>
      <c r="L34" s="61"/>
      <c r="M34" s="78" t="s">
        <v>150</v>
      </c>
      <c r="N34" s="78">
        <v>1000</v>
      </c>
      <c r="O34" s="197">
        <f t="shared" si="0"/>
        <v>0.25</v>
      </c>
      <c r="P34" s="60" t="s">
        <v>312</v>
      </c>
      <c r="Q34" s="60"/>
    </row>
    <row r="35" spans="2:17" x14ac:dyDescent="0.25">
      <c r="B35" s="61">
        <f>COUNTIFS($F$3:F35,'تقرير استهلاك خامات'!$D$4)</f>
        <v>0</v>
      </c>
      <c r="C35" s="60">
        <v>33</v>
      </c>
      <c r="D35" s="5"/>
      <c r="E35" s="60" t="s">
        <v>120</v>
      </c>
      <c r="F35" s="60" t="s">
        <v>135</v>
      </c>
      <c r="G35" s="78">
        <v>0.5</v>
      </c>
      <c r="H35" s="78" t="s">
        <v>111</v>
      </c>
      <c r="I35" s="78">
        <v>220</v>
      </c>
      <c r="J35" s="60">
        <f t="shared" si="1"/>
        <v>110</v>
      </c>
      <c r="K35" s="77">
        <v>611</v>
      </c>
      <c r="L35" s="61"/>
      <c r="M35" s="78" t="s">
        <v>150</v>
      </c>
      <c r="N35" s="78">
        <v>1000</v>
      </c>
      <c r="O35" s="197">
        <f t="shared" si="0"/>
        <v>0.22</v>
      </c>
      <c r="P35" s="60" t="s">
        <v>312</v>
      </c>
      <c r="Q35" s="60"/>
    </row>
    <row r="36" spans="2:17" x14ac:dyDescent="0.25">
      <c r="B36" s="61">
        <f>COUNTIFS($F$3:F36,'تقرير استهلاك خامات'!$D$4)</f>
        <v>0</v>
      </c>
      <c r="C36" s="60">
        <v>34</v>
      </c>
      <c r="D36" s="5"/>
      <c r="E36" s="60" t="s">
        <v>120</v>
      </c>
      <c r="F36" s="60" t="s">
        <v>131</v>
      </c>
      <c r="G36" s="78">
        <v>1</v>
      </c>
      <c r="H36" s="78" t="s">
        <v>110</v>
      </c>
      <c r="I36" s="78">
        <v>420</v>
      </c>
      <c r="J36" s="60">
        <f t="shared" si="1"/>
        <v>420</v>
      </c>
      <c r="K36" s="77">
        <v>611</v>
      </c>
      <c r="L36" s="61"/>
      <c r="M36" s="60" t="s">
        <v>111</v>
      </c>
      <c r="N36" s="60">
        <v>3</v>
      </c>
      <c r="O36" s="197">
        <f t="shared" si="0"/>
        <v>140</v>
      </c>
      <c r="P36" s="60" t="s">
        <v>312</v>
      </c>
      <c r="Q36" s="60"/>
    </row>
    <row r="37" spans="2:17" x14ac:dyDescent="0.25">
      <c r="B37" s="61">
        <f>COUNTIFS($F$3:F37,'تقرير استهلاك خامات'!$D$4)</f>
        <v>0</v>
      </c>
      <c r="C37" s="60">
        <v>35</v>
      </c>
      <c r="D37" s="5"/>
      <c r="E37" s="60" t="s">
        <v>120</v>
      </c>
      <c r="F37" s="60" t="s">
        <v>78</v>
      </c>
      <c r="G37" s="60">
        <v>6</v>
      </c>
      <c r="H37" s="60" t="s">
        <v>132</v>
      </c>
      <c r="I37" s="60">
        <v>80</v>
      </c>
      <c r="J37" s="60">
        <f t="shared" si="1"/>
        <v>480</v>
      </c>
      <c r="K37" s="77">
        <v>611</v>
      </c>
      <c r="L37" s="61"/>
      <c r="M37" s="78" t="s">
        <v>235</v>
      </c>
      <c r="N37" s="60">
        <v>1</v>
      </c>
      <c r="O37" s="197">
        <f t="shared" si="0"/>
        <v>80</v>
      </c>
      <c r="P37" s="60" t="s">
        <v>312</v>
      </c>
      <c r="Q37" s="60"/>
    </row>
    <row r="38" spans="2:17" x14ac:dyDescent="0.25">
      <c r="B38" s="61">
        <f>COUNTIFS($F$3:F38,'تقرير استهلاك خامات'!$D$4)</f>
        <v>0</v>
      </c>
      <c r="C38" s="60">
        <v>36</v>
      </c>
      <c r="D38" s="5"/>
      <c r="E38" s="60" t="s">
        <v>120</v>
      </c>
      <c r="F38" s="60" t="s">
        <v>58</v>
      </c>
      <c r="G38" s="60">
        <v>3</v>
      </c>
      <c r="H38" s="60" t="s">
        <v>113</v>
      </c>
      <c r="I38" s="60">
        <v>19</v>
      </c>
      <c r="J38" s="60">
        <f t="shared" si="1"/>
        <v>57</v>
      </c>
      <c r="K38" s="77">
        <v>611</v>
      </c>
      <c r="L38" s="61"/>
      <c r="M38" s="60" t="s">
        <v>115</v>
      </c>
      <c r="N38" s="60">
        <v>1</v>
      </c>
      <c r="O38" s="197">
        <f t="shared" si="0"/>
        <v>19</v>
      </c>
      <c r="P38" s="60" t="s">
        <v>313</v>
      </c>
      <c r="Q38" s="60"/>
    </row>
    <row r="39" spans="2:17" x14ac:dyDescent="0.25">
      <c r="B39" s="61">
        <f>COUNTIFS($F$3:F39,'تقرير استهلاك خامات'!$D$4)</f>
        <v>0</v>
      </c>
      <c r="C39" s="60">
        <v>37</v>
      </c>
      <c r="D39" s="5"/>
      <c r="E39" s="60" t="s">
        <v>120</v>
      </c>
      <c r="F39" s="60" t="s">
        <v>66</v>
      </c>
      <c r="G39" s="60">
        <v>0.5</v>
      </c>
      <c r="H39" s="60" t="s">
        <v>111</v>
      </c>
      <c r="I39" s="60">
        <v>70</v>
      </c>
      <c r="J39" s="60">
        <f t="shared" si="1"/>
        <v>35</v>
      </c>
      <c r="K39" s="77">
        <v>611</v>
      </c>
      <c r="L39" s="61"/>
      <c r="M39" s="60" t="s">
        <v>111</v>
      </c>
      <c r="N39" s="60">
        <v>1</v>
      </c>
      <c r="O39" s="197">
        <f t="shared" si="0"/>
        <v>70</v>
      </c>
      <c r="P39" s="60" t="s">
        <v>313</v>
      </c>
      <c r="Q39" s="60"/>
    </row>
    <row r="40" spans="2:17" x14ac:dyDescent="0.25">
      <c r="B40" s="61">
        <f>COUNTIFS($F$3:F40,'تقرير استهلاك خامات'!$D$4)</f>
        <v>0</v>
      </c>
      <c r="C40" s="87">
        <v>38</v>
      </c>
      <c r="D40" s="88"/>
      <c r="E40" s="87" t="s">
        <v>120</v>
      </c>
      <c r="F40" s="87" t="s">
        <v>137</v>
      </c>
      <c r="G40" s="87">
        <v>1</v>
      </c>
      <c r="H40" s="87" t="s">
        <v>106</v>
      </c>
      <c r="I40" s="87">
        <v>40</v>
      </c>
      <c r="J40" s="87">
        <f t="shared" si="1"/>
        <v>40</v>
      </c>
      <c r="K40" s="89">
        <v>611</v>
      </c>
      <c r="L40" s="61"/>
      <c r="M40" s="87" t="s">
        <v>103</v>
      </c>
      <c r="N40" s="87">
        <v>1</v>
      </c>
      <c r="O40" s="197">
        <f t="shared" si="0"/>
        <v>40</v>
      </c>
      <c r="P40" s="60" t="s">
        <v>313</v>
      </c>
      <c r="Q40" s="60"/>
    </row>
    <row r="41" spans="2:17" s="83" customFormat="1" x14ac:dyDescent="0.25">
      <c r="B41" s="61">
        <f>COUNTIFS($F$3:F41,'تقرير استهلاك خامات'!$D$4)</f>
        <v>0</v>
      </c>
      <c r="C41" s="60">
        <v>39</v>
      </c>
      <c r="D41" s="5"/>
      <c r="E41" s="60" t="s">
        <v>120</v>
      </c>
      <c r="F41" s="60" t="s">
        <v>42</v>
      </c>
      <c r="G41" s="60">
        <v>1</v>
      </c>
      <c r="H41" s="60" t="s">
        <v>133</v>
      </c>
      <c r="I41" s="60">
        <v>40</v>
      </c>
      <c r="J41" s="60">
        <f t="shared" si="1"/>
        <v>40</v>
      </c>
      <c r="K41" s="77">
        <v>611</v>
      </c>
      <c r="L41" s="61"/>
      <c r="M41" s="60" t="s">
        <v>314</v>
      </c>
      <c r="N41" s="60">
        <v>20</v>
      </c>
      <c r="O41" s="197">
        <f t="shared" si="0"/>
        <v>2</v>
      </c>
      <c r="P41" s="60" t="s">
        <v>313</v>
      </c>
      <c r="Q41" s="60"/>
    </row>
    <row r="42" spans="2:17" x14ac:dyDescent="0.25">
      <c r="B42" s="61">
        <f>COUNTIFS($F$3:F42,'تقرير استهلاك خامات'!$D$4)</f>
        <v>0</v>
      </c>
      <c r="C42" s="60">
        <v>40</v>
      </c>
      <c r="D42" s="5"/>
      <c r="E42" s="60" t="s">
        <v>120</v>
      </c>
      <c r="F42" s="78" t="s">
        <v>69</v>
      </c>
      <c r="G42" s="78">
        <v>1</v>
      </c>
      <c r="H42" s="78" t="s">
        <v>106</v>
      </c>
      <c r="I42" s="78">
        <v>15</v>
      </c>
      <c r="J42" s="78">
        <f t="shared" si="1"/>
        <v>15</v>
      </c>
      <c r="K42" s="79">
        <v>611</v>
      </c>
      <c r="L42" s="61"/>
      <c r="M42" s="78" t="s">
        <v>106</v>
      </c>
      <c r="N42" s="78">
        <v>1</v>
      </c>
      <c r="O42" s="197">
        <f t="shared" si="0"/>
        <v>15</v>
      </c>
      <c r="P42" s="60" t="s">
        <v>313</v>
      </c>
      <c r="Q42" s="60"/>
    </row>
    <row r="43" spans="2:17" x14ac:dyDescent="0.25">
      <c r="B43" s="61">
        <f>COUNTIFS($F$3:F43,'تقرير استهلاك خامات'!$D$4)</f>
        <v>0</v>
      </c>
      <c r="C43" s="60">
        <v>41</v>
      </c>
      <c r="D43" s="5"/>
      <c r="E43" s="60" t="s">
        <v>120</v>
      </c>
      <c r="F43" s="78" t="s">
        <v>140</v>
      </c>
      <c r="G43" s="78">
        <v>3</v>
      </c>
      <c r="H43" s="78" t="s">
        <v>111</v>
      </c>
      <c r="I43" s="78">
        <v>120</v>
      </c>
      <c r="J43" s="60">
        <f t="shared" si="1"/>
        <v>360</v>
      </c>
      <c r="K43" s="77">
        <v>611</v>
      </c>
      <c r="L43" s="61"/>
      <c r="M43" s="78" t="s">
        <v>111</v>
      </c>
      <c r="N43" s="60">
        <v>1</v>
      </c>
      <c r="O43" s="197">
        <f t="shared" si="0"/>
        <v>120</v>
      </c>
      <c r="P43" s="60" t="s">
        <v>312</v>
      </c>
      <c r="Q43" s="60"/>
    </row>
    <row r="44" spans="2:17" x14ac:dyDescent="0.25">
      <c r="B44" s="61">
        <f>COUNTIFS($F$3:F44,'تقرير استهلاك خامات'!$D$4)</f>
        <v>1</v>
      </c>
      <c r="C44" s="60">
        <v>42</v>
      </c>
      <c r="D44" s="5"/>
      <c r="E44" s="60" t="s">
        <v>120</v>
      </c>
      <c r="F44" s="60" t="s">
        <v>65</v>
      </c>
      <c r="G44" s="60">
        <v>1</v>
      </c>
      <c r="H44" s="60" t="s">
        <v>111</v>
      </c>
      <c r="I44" s="60">
        <v>110</v>
      </c>
      <c r="J44" s="60">
        <f t="shared" si="1"/>
        <v>110</v>
      </c>
      <c r="K44" s="77">
        <v>611</v>
      </c>
      <c r="L44" s="61"/>
      <c r="M44" s="60" t="s">
        <v>111</v>
      </c>
      <c r="N44" s="60">
        <v>1</v>
      </c>
      <c r="O44" s="197">
        <f t="shared" si="0"/>
        <v>110</v>
      </c>
      <c r="P44" s="60" t="s">
        <v>312</v>
      </c>
      <c r="Q44" s="60"/>
    </row>
    <row r="45" spans="2:17" x14ac:dyDescent="0.25">
      <c r="B45" s="61">
        <f>COUNTIFS($F$3:F45,'تقرير استهلاك خامات'!$D$4)</f>
        <v>1</v>
      </c>
      <c r="C45" s="60">
        <v>43</v>
      </c>
      <c r="D45" s="5"/>
      <c r="E45" s="78" t="s">
        <v>120</v>
      </c>
      <c r="F45" s="78" t="s">
        <v>141</v>
      </c>
      <c r="G45" s="78">
        <v>0.5</v>
      </c>
      <c r="H45" s="78" t="s">
        <v>111</v>
      </c>
      <c r="I45" s="78">
        <v>140</v>
      </c>
      <c r="J45" s="78">
        <f t="shared" si="1"/>
        <v>70</v>
      </c>
      <c r="K45" s="79">
        <v>611</v>
      </c>
      <c r="L45" s="61"/>
      <c r="M45" s="78" t="s">
        <v>111</v>
      </c>
      <c r="N45" s="78">
        <v>1</v>
      </c>
      <c r="O45" s="197">
        <f t="shared" si="0"/>
        <v>140</v>
      </c>
      <c r="P45" s="60" t="s">
        <v>313</v>
      </c>
      <c r="Q45" s="60"/>
    </row>
    <row r="46" spans="2:17" x14ac:dyDescent="0.25">
      <c r="B46" s="61">
        <f>COUNTIFS($F$3:F46,'تقرير استهلاك خامات'!$D$4)</f>
        <v>1</v>
      </c>
      <c r="C46" s="60">
        <v>44</v>
      </c>
      <c r="D46" s="5"/>
      <c r="E46" s="78" t="s">
        <v>120</v>
      </c>
      <c r="F46" s="78" t="s">
        <v>51</v>
      </c>
      <c r="G46" s="78">
        <v>1</v>
      </c>
      <c r="H46" s="78" t="s">
        <v>121</v>
      </c>
      <c r="I46" s="78">
        <v>100</v>
      </c>
      <c r="J46" s="78">
        <f t="shared" si="1"/>
        <v>100</v>
      </c>
      <c r="K46" s="79">
        <v>611</v>
      </c>
      <c r="L46" s="61"/>
      <c r="M46" s="78" t="s">
        <v>103</v>
      </c>
      <c r="N46" s="78">
        <v>1</v>
      </c>
      <c r="O46" s="197">
        <f t="shared" si="0"/>
        <v>100</v>
      </c>
      <c r="P46" s="60" t="s">
        <v>313</v>
      </c>
      <c r="Q46" s="60"/>
    </row>
    <row r="47" spans="2:17" x14ac:dyDescent="0.25">
      <c r="B47" s="61">
        <f>COUNTIFS($F$3:F47,'تقرير استهلاك خامات'!$D$4)</f>
        <v>1</v>
      </c>
      <c r="C47" s="60">
        <v>45</v>
      </c>
      <c r="D47" s="5">
        <v>45164</v>
      </c>
      <c r="E47" s="60" t="s">
        <v>120</v>
      </c>
      <c r="F47" s="60" t="s">
        <v>108</v>
      </c>
      <c r="G47" s="60">
        <v>2</v>
      </c>
      <c r="H47" s="60" t="s">
        <v>106</v>
      </c>
      <c r="I47" s="60">
        <v>127</v>
      </c>
      <c r="J47" s="60">
        <f t="shared" si="1"/>
        <v>254</v>
      </c>
      <c r="K47" s="77">
        <v>665</v>
      </c>
      <c r="L47" s="61"/>
      <c r="M47" s="60" t="s">
        <v>103</v>
      </c>
      <c r="N47" s="60">
        <v>3.9</v>
      </c>
      <c r="O47" s="197">
        <f t="shared" si="0"/>
        <v>32.564102564102562</v>
      </c>
      <c r="P47" s="60" t="s">
        <v>312</v>
      </c>
      <c r="Q47" s="60"/>
    </row>
    <row r="48" spans="2:17" x14ac:dyDescent="0.25">
      <c r="B48" s="61">
        <f>COUNTIFS($F$3:F48,'تقرير استهلاك خامات'!$D$4)</f>
        <v>1</v>
      </c>
      <c r="C48" s="60">
        <v>46</v>
      </c>
      <c r="D48" s="5">
        <v>45164</v>
      </c>
      <c r="E48" s="78" t="s">
        <v>120</v>
      </c>
      <c r="F48" s="78" t="s">
        <v>70</v>
      </c>
      <c r="G48" s="78">
        <v>2</v>
      </c>
      <c r="H48" s="78" t="s">
        <v>110</v>
      </c>
      <c r="I48" s="78">
        <v>235</v>
      </c>
      <c r="J48" s="60">
        <f>G48*I48</f>
        <v>470</v>
      </c>
      <c r="K48" s="77">
        <v>665</v>
      </c>
      <c r="L48" s="61"/>
      <c r="M48" s="60" t="s">
        <v>111</v>
      </c>
      <c r="N48" s="60">
        <v>4.3</v>
      </c>
      <c r="O48" s="197">
        <f>IFERROR(I48/N48,0)</f>
        <v>54.651162790697676</v>
      </c>
      <c r="P48" s="60" t="s">
        <v>312</v>
      </c>
      <c r="Q48" s="60"/>
    </row>
    <row r="49" spans="2:17" x14ac:dyDescent="0.25">
      <c r="B49" s="61">
        <f>COUNTIFS($F$3:F49,'تقرير استهلاك خامات'!$D$4)</f>
        <v>1</v>
      </c>
      <c r="C49" s="60">
        <v>47</v>
      </c>
      <c r="D49" s="5">
        <v>45164</v>
      </c>
      <c r="E49" s="60" t="s">
        <v>120</v>
      </c>
      <c r="F49" s="60" t="s">
        <v>64</v>
      </c>
      <c r="G49" s="60">
        <v>1</v>
      </c>
      <c r="H49" s="60" t="s">
        <v>110</v>
      </c>
      <c r="I49" s="60">
        <v>310</v>
      </c>
      <c r="J49" s="60">
        <f>G49*I49</f>
        <v>310</v>
      </c>
      <c r="K49" s="77">
        <v>665</v>
      </c>
      <c r="L49" s="61"/>
      <c r="M49" s="60" t="s">
        <v>111</v>
      </c>
      <c r="N49" s="60">
        <v>2.8</v>
      </c>
      <c r="O49" s="197">
        <f>IFERROR(I49/N49,0)</f>
        <v>110.71428571428572</v>
      </c>
      <c r="P49" s="60" t="s">
        <v>312</v>
      </c>
      <c r="Q49" s="60"/>
    </row>
    <row r="50" spans="2:17" x14ac:dyDescent="0.25">
      <c r="B50" s="61">
        <f>COUNTIFS($F$3:F50,'تقرير استهلاك خامات'!$D$4)</f>
        <v>1</v>
      </c>
      <c r="C50" s="60">
        <v>48</v>
      </c>
      <c r="D50" s="5">
        <v>45164</v>
      </c>
      <c r="E50" s="60" t="s">
        <v>120</v>
      </c>
      <c r="F50" s="60" t="s">
        <v>63</v>
      </c>
      <c r="G50" s="60">
        <v>1</v>
      </c>
      <c r="H50" s="60" t="s">
        <v>130</v>
      </c>
      <c r="I50" s="60">
        <v>690</v>
      </c>
      <c r="J50" s="60">
        <f t="shared" si="1"/>
        <v>690</v>
      </c>
      <c r="K50" s="77">
        <v>665</v>
      </c>
      <c r="L50" s="61"/>
      <c r="M50" s="60" t="s">
        <v>111</v>
      </c>
      <c r="N50" s="60">
        <v>1</v>
      </c>
      <c r="O50" s="197">
        <f t="shared" si="0"/>
        <v>690</v>
      </c>
      <c r="P50" s="60" t="s">
        <v>312</v>
      </c>
      <c r="Q50" s="60"/>
    </row>
    <row r="51" spans="2:17" x14ac:dyDescent="0.25">
      <c r="B51" s="61">
        <f>COUNTIFS($F$3:F51,'تقرير استهلاك خامات'!$D$4)</f>
        <v>1</v>
      </c>
      <c r="C51" s="60">
        <v>49</v>
      </c>
      <c r="D51" s="5">
        <v>45164</v>
      </c>
      <c r="E51" s="60" t="s">
        <v>120</v>
      </c>
      <c r="F51" s="60" t="s">
        <v>107</v>
      </c>
      <c r="G51" s="60">
        <v>1</v>
      </c>
      <c r="H51" s="60" t="s">
        <v>110</v>
      </c>
      <c r="I51" s="60">
        <v>300</v>
      </c>
      <c r="J51" s="60">
        <f t="shared" si="1"/>
        <v>300</v>
      </c>
      <c r="K51" s="77">
        <v>665</v>
      </c>
      <c r="L51" s="61"/>
      <c r="M51" s="60" t="s">
        <v>111</v>
      </c>
      <c r="N51" s="60">
        <v>3</v>
      </c>
      <c r="O51" s="197">
        <f t="shared" si="0"/>
        <v>100</v>
      </c>
      <c r="P51" s="60" t="s">
        <v>312</v>
      </c>
      <c r="Q51" s="60"/>
    </row>
    <row r="52" spans="2:17" x14ac:dyDescent="0.25">
      <c r="B52" s="61">
        <f>COUNTIFS($F$3:F52,'تقرير استهلاك خامات'!$D$4)</f>
        <v>1</v>
      </c>
      <c r="C52" s="60">
        <v>50</v>
      </c>
      <c r="D52" s="5">
        <v>45166</v>
      </c>
      <c r="E52" s="60" t="s">
        <v>120</v>
      </c>
      <c r="F52" s="60" t="s">
        <v>54</v>
      </c>
      <c r="G52" s="60">
        <v>1</v>
      </c>
      <c r="H52" s="78" t="s">
        <v>111</v>
      </c>
      <c r="I52" s="60">
        <v>316</v>
      </c>
      <c r="J52" s="60">
        <f t="shared" si="1"/>
        <v>316</v>
      </c>
      <c r="K52" s="77">
        <v>672</v>
      </c>
      <c r="L52" s="61"/>
      <c r="M52" s="78" t="s">
        <v>150</v>
      </c>
      <c r="N52" s="78">
        <v>1000</v>
      </c>
      <c r="O52" s="197">
        <f t="shared" si="0"/>
        <v>0.316</v>
      </c>
      <c r="P52" s="60" t="s">
        <v>312</v>
      </c>
      <c r="Q52" s="60"/>
    </row>
    <row r="53" spans="2:17" x14ac:dyDescent="0.25">
      <c r="B53" s="61">
        <f>COUNTIFS($F$3:F53,'تقرير استهلاك خامات'!$D$4)</f>
        <v>1</v>
      </c>
      <c r="C53" s="60">
        <v>51</v>
      </c>
      <c r="D53" s="5">
        <v>45162</v>
      </c>
      <c r="E53" s="60" t="s">
        <v>120</v>
      </c>
      <c r="F53" s="60" t="s">
        <v>108</v>
      </c>
      <c r="G53" s="60">
        <v>4</v>
      </c>
      <c r="H53" s="60" t="s">
        <v>106</v>
      </c>
      <c r="I53" s="60">
        <v>127</v>
      </c>
      <c r="J53" s="60">
        <f t="shared" si="1"/>
        <v>508</v>
      </c>
      <c r="K53" s="77">
        <v>662</v>
      </c>
      <c r="L53" s="61"/>
      <c r="M53" s="60" t="s">
        <v>103</v>
      </c>
      <c r="N53" s="60">
        <v>3.9</v>
      </c>
      <c r="O53" s="197">
        <f t="shared" si="0"/>
        <v>32.564102564102562</v>
      </c>
      <c r="P53" s="60" t="s">
        <v>312</v>
      </c>
      <c r="Q53" s="60"/>
    </row>
    <row r="54" spans="2:17" x14ac:dyDescent="0.25">
      <c r="B54" s="61">
        <f>COUNTIFS($F$3:F54,'تقرير استهلاك خامات'!$D$4)</f>
        <v>1</v>
      </c>
      <c r="C54" s="60">
        <v>52</v>
      </c>
      <c r="D54" s="5">
        <v>45154</v>
      </c>
      <c r="E54" s="60" t="s">
        <v>120</v>
      </c>
      <c r="F54" s="60" t="s">
        <v>108</v>
      </c>
      <c r="G54" s="60">
        <v>8</v>
      </c>
      <c r="H54" s="60" t="s">
        <v>106</v>
      </c>
      <c r="I54" s="60">
        <v>127</v>
      </c>
      <c r="J54" s="60">
        <f t="shared" si="1"/>
        <v>1016</v>
      </c>
      <c r="K54" s="77">
        <v>634</v>
      </c>
      <c r="L54" s="61"/>
      <c r="M54" s="60" t="s">
        <v>103</v>
      </c>
      <c r="N54" s="60">
        <v>3.9</v>
      </c>
      <c r="O54" s="197">
        <f t="shared" si="0"/>
        <v>32.564102564102562</v>
      </c>
      <c r="P54" s="60" t="s">
        <v>312</v>
      </c>
      <c r="Q54" s="60"/>
    </row>
    <row r="55" spans="2:17" x14ac:dyDescent="0.25">
      <c r="B55" s="61">
        <f>COUNTIFS($F$3:F55,'تقرير استهلاك خامات'!$D$4)</f>
        <v>1</v>
      </c>
      <c r="C55" s="60">
        <v>53</v>
      </c>
      <c r="D55" s="5">
        <v>45154</v>
      </c>
      <c r="E55" s="60" t="s">
        <v>120</v>
      </c>
      <c r="F55" s="60" t="s">
        <v>109</v>
      </c>
      <c r="G55" s="60">
        <v>1</v>
      </c>
      <c r="H55" s="60" t="s">
        <v>105</v>
      </c>
      <c r="I55" s="60">
        <v>348</v>
      </c>
      <c r="J55" s="60">
        <f t="shared" si="1"/>
        <v>348</v>
      </c>
      <c r="K55" s="77">
        <v>634</v>
      </c>
      <c r="L55" s="61"/>
      <c r="M55" s="60" t="s">
        <v>103</v>
      </c>
      <c r="N55" s="60">
        <v>12.5</v>
      </c>
      <c r="O55" s="197">
        <f t="shared" si="0"/>
        <v>27.84</v>
      </c>
      <c r="P55" s="60" t="s">
        <v>312</v>
      </c>
      <c r="Q55" s="60"/>
    </row>
    <row r="56" spans="2:17" x14ac:dyDescent="0.25">
      <c r="B56" s="61">
        <f>COUNTIFS($F$3:F56,'تقرير استهلاك خامات'!$D$4)</f>
        <v>1</v>
      </c>
      <c r="C56" s="60">
        <v>54</v>
      </c>
      <c r="D56" s="5">
        <v>45154</v>
      </c>
      <c r="E56" s="60" t="s">
        <v>120</v>
      </c>
      <c r="F56" s="60" t="s">
        <v>58</v>
      </c>
      <c r="G56" s="78">
        <v>10</v>
      </c>
      <c r="H56" s="78" t="s">
        <v>113</v>
      </c>
      <c r="I56" s="78">
        <v>17.100000000000001</v>
      </c>
      <c r="J56" s="60">
        <f t="shared" si="1"/>
        <v>171</v>
      </c>
      <c r="K56" s="77">
        <v>634</v>
      </c>
      <c r="L56" s="61"/>
      <c r="M56" s="60" t="s">
        <v>115</v>
      </c>
      <c r="N56" s="78">
        <v>1</v>
      </c>
      <c r="O56" s="197">
        <f t="shared" si="0"/>
        <v>17.100000000000001</v>
      </c>
      <c r="P56" s="60" t="s">
        <v>313</v>
      </c>
      <c r="Q56" s="60"/>
    </row>
    <row r="57" spans="2:17" x14ac:dyDescent="0.25">
      <c r="B57" s="61">
        <f>COUNTIFS($F$3:F57,'تقرير استهلاك خامات'!$D$4)</f>
        <v>1</v>
      </c>
      <c r="C57" s="60">
        <v>55</v>
      </c>
      <c r="D57" s="5">
        <v>45154</v>
      </c>
      <c r="E57" s="60" t="s">
        <v>120</v>
      </c>
      <c r="F57" s="60" t="s">
        <v>59</v>
      </c>
      <c r="G57" s="60">
        <v>2</v>
      </c>
      <c r="H57" s="60" t="s">
        <v>115</v>
      </c>
      <c r="I57" s="60">
        <v>120</v>
      </c>
      <c r="J57" s="60">
        <f t="shared" si="1"/>
        <v>240</v>
      </c>
      <c r="K57" s="77">
        <v>634</v>
      </c>
      <c r="L57" s="61"/>
      <c r="M57" s="60" t="s">
        <v>115</v>
      </c>
      <c r="N57" s="60">
        <v>1</v>
      </c>
      <c r="O57" s="197">
        <f t="shared" si="0"/>
        <v>120</v>
      </c>
      <c r="P57" s="60" t="s">
        <v>313</v>
      </c>
      <c r="Q57" s="60"/>
    </row>
    <row r="58" spans="2:17" s="83" customFormat="1" x14ac:dyDescent="0.25">
      <c r="B58" s="61">
        <f>COUNTIFS($F$3:F58,'تقرير استهلاك خامات'!$D$4)</f>
        <v>1</v>
      </c>
      <c r="C58" s="60">
        <v>56</v>
      </c>
      <c r="D58" s="5">
        <v>45154</v>
      </c>
      <c r="E58" s="60" t="s">
        <v>120</v>
      </c>
      <c r="F58" s="60" t="s">
        <v>42</v>
      </c>
      <c r="G58" s="60">
        <v>1</v>
      </c>
      <c r="H58" s="60" t="s">
        <v>133</v>
      </c>
      <c r="I58" s="60">
        <v>40</v>
      </c>
      <c r="J58" s="60">
        <f t="shared" si="1"/>
        <v>40</v>
      </c>
      <c r="K58" s="77">
        <v>634</v>
      </c>
      <c r="L58" s="61"/>
      <c r="M58" s="60" t="s">
        <v>314</v>
      </c>
      <c r="N58" s="60">
        <v>20</v>
      </c>
      <c r="O58" s="197">
        <f t="shared" si="0"/>
        <v>2</v>
      </c>
      <c r="P58" s="60" t="s">
        <v>313</v>
      </c>
      <c r="Q58" s="60"/>
    </row>
    <row r="59" spans="2:17" x14ac:dyDescent="0.25">
      <c r="B59" s="61">
        <f>COUNTIFS($F$3:F59,'تقرير استهلاك خامات'!$D$4)</f>
        <v>1</v>
      </c>
      <c r="C59" s="60">
        <v>57</v>
      </c>
      <c r="D59" s="5">
        <v>45154</v>
      </c>
      <c r="E59" s="60" t="s">
        <v>120</v>
      </c>
      <c r="F59" s="60" t="s">
        <v>61</v>
      </c>
      <c r="G59" s="60">
        <v>1</v>
      </c>
      <c r="H59" s="60" t="s">
        <v>115</v>
      </c>
      <c r="I59" s="60">
        <v>55</v>
      </c>
      <c r="J59" s="60">
        <f t="shared" si="1"/>
        <v>55</v>
      </c>
      <c r="K59" s="77">
        <v>634</v>
      </c>
      <c r="L59" s="61"/>
      <c r="M59" s="60" t="s">
        <v>115</v>
      </c>
      <c r="N59" s="60">
        <v>1</v>
      </c>
      <c r="O59" s="197">
        <f t="shared" si="0"/>
        <v>55</v>
      </c>
      <c r="P59" s="60" t="s">
        <v>313</v>
      </c>
      <c r="Q59" s="60"/>
    </row>
    <row r="60" spans="2:17" x14ac:dyDescent="0.25">
      <c r="B60" s="61">
        <f>COUNTIFS($F$3:F60,'تقرير استهلاك خامات'!$D$4)</f>
        <v>1</v>
      </c>
      <c r="C60" s="60">
        <v>58</v>
      </c>
      <c r="D60" s="5">
        <v>45154</v>
      </c>
      <c r="E60" s="60" t="s">
        <v>120</v>
      </c>
      <c r="F60" s="60" t="s">
        <v>62</v>
      </c>
      <c r="G60" s="60">
        <v>1</v>
      </c>
      <c r="H60" s="60" t="s">
        <v>115</v>
      </c>
      <c r="I60" s="60">
        <v>10</v>
      </c>
      <c r="J60" s="60">
        <f t="shared" si="1"/>
        <v>10</v>
      </c>
      <c r="K60" s="77">
        <v>634</v>
      </c>
      <c r="L60" s="61"/>
      <c r="M60" s="60" t="s">
        <v>115</v>
      </c>
      <c r="N60" s="60">
        <v>1</v>
      </c>
      <c r="O60" s="197">
        <f t="shared" si="0"/>
        <v>10</v>
      </c>
      <c r="P60" s="60" t="s">
        <v>313</v>
      </c>
      <c r="Q60" s="60"/>
    </row>
    <row r="61" spans="2:17" x14ac:dyDescent="0.25">
      <c r="B61" s="61">
        <f>COUNTIFS($F$3:F61,'تقرير استهلاك خامات'!$D$4)</f>
        <v>1</v>
      </c>
      <c r="C61" s="60">
        <v>59</v>
      </c>
      <c r="D61" s="5">
        <v>45154</v>
      </c>
      <c r="E61" s="60" t="s">
        <v>120</v>
      </c>
      <c r="F61" s="60" t="s">
        <v>63</v>
      </c>
      <c r="G61" s="60">
        <v>1</v>
      </c>
      <c r="H61" s="60" t="s">
        <v>111</v>
      </c>
      <c r="I61" s="60">
        <v>670</v>
      </c>
      <c r="J61" s="60">
        <f t="shared" si="1"/>
        <v>670</v>
      </c>
      <c r="K61" s="77">
        <v>634</v>
      </c>
      <c r="L61" s="61"/>
      <c r="M61" s="60" t="s">
        <v>111</v>
      </c>
      <c r="N61" s="60">
        <v>1</v>
      </c>
      <c r="O61" s="197">
        <f t="shared" si="0"/>
        <v>670</v>
      </c>
      <c r="P61" s="60" t="s">
        <v>312</v>
      </c>
      <c r="Q61" s="60"/>
    </row>
    <row r="62" spans="2:17" x14ac:dyDescent="0.25">
      <c r="B62" s="61">
        <f>COUNTIFS($F$3:F62,'تقرير استهلاك خامات'!$D$4)</f>
        <v>1</v>
      </c>
      <c r="C62" s="60">
        <v>60</v>
      </c>
      <c r="D62" s="5">
        <v>45154</v>
      </c>
      <c r="E62" s="60" t="s">
        <v>120</v>
      </c>
      <c r="F62" s="60" t="s">
        <v>64</v>
      </c>
      <c r="G62" s="60">
        <v>1</v>
      </c>
      <c r="H62" s="60" t="s">
        <v>110</v>
      </c>
      <c r="I62" s="60">
        <v>310</v>
      </c>
      <c r="J62" s="60">
        <f t="shared" si="1"/>
        <v>310</v>
      </c>
      <c r="K62" s="77">
        <v>634</v>
      </c>
      <c r="L62" s="61"/>
      <c r="M62" s="60" t="s">
        <v>110</v>
      </c>
      <c r="N62" s="60">
        <v>2.8</v>
      </c>
      <c r="O62" s="197">
        <f t="shared" si="0"/>
        <v>110.71428571428572</v>
      </c>
      <c r="P62" s="60" t="s">
        <v>312</v>
      </c>
      <c r="Q62" s="60"/>
    </row>
    <row r="63" spans="2:17" x14ac:dyDescent="0.25">
      <c r="B63" s="61">
        <f>COUNTIFS($F$3:F63,'تقرير استهلاك خامات'!$D$4)</f>
        <v>1</v>
      </c>
      <c r="C63" s="60">
        <v>61</v>
      </c>
      <c r="D63" s="5">
        <v>45154</v>
      </c>
      <c r="E63" s="60" t="s">
        <v>120</v>
      </c>
      <c r="F63" s="78" t="s">
        <v>139</v>
      </c>
      <c r="G63" s="78">
        <v>1</v>
      </c>
      <c r="H63" s="78" t="s">
        <v>110</v>
      </c>
      <c r="I63" s="78">
        <v>340</v>
      </c>
      <c r="J63" s="60">
        <f t="shared" si="1"/>
        <v>340</v>
      </c>
      <c r="K63" s="77">
        <v>634</v>
      </c>
      <c r="L63" s="61"/>
      <c r="M63" s="78" t="s">
        <v>111</v>
      </c>
      <c r="N63" s="78">
        <v>3</v>
      </c>
      <c r="O63" s="197">
        <f t="shared" si="0"/>
        <v>113.33333333333333</v>
      </c>
      <c r="P63" s="60" t="s">
        <v>312</v>
      </c>
      <c r="Q63" s="60"/>
    </row>
    <row r="64" spans="2:17" x14ac:dyDescent="0.25">
      <c r="B64" s="61">
        <f>COUNTIFS($F$3:F64,'تقرير استهلاك خامات'!$D$4)</f>
        <v>2</v>
      </c>
      <c r="C64" s="60">
        <v>62</v>
      </c>
      <c r="D64" s="5">
        <v>45154</v>
      </c>
      <c r="E64" s="60" t="s">
        <v>120</v>
      </c>
      <c r="F64" s="60" t="s">
        <v>65</v>
      </c>
      <c r="G64" s="60">
        <v>1</v>
      </c>
      <c r="H64" s="60" t="s">
        <v>111</v>
      </c>
      <c r="I64" s="60">
        <v>110</v>
      </c>
      <c r="J64" s="60">
        <f t="shared" si="1"/>
        <v>110</v>
      </c>
      <c r="K64" s="77">
        <v>634</v>
      </c>
      <c r="L64" s="61"/>
      <c r="M64" s="60" t="s">
        <v>111</v>
      </c>
      <c r="N64" s="60">
        <v>1</v>
      </c>
      <c r="O64" s="197">
        <f t="shared" si="0"/>
        <v>110</v>
      </c>
      <c r="P64" s="60" t="s">
        <v>312</v>
      </c>
      <c r="Q64" s="60"/>
    </row>
    <row r="65" spans="2:17" x14ac:dyDescent="0.25">
      <c r="B65" s="61">
        <f>COUNTIFS($F$3:F65,'تقرير استهلاك خامات'!$D$4)</f>
        <v>2</v>
      </c>
      <c r="C65" s="60">
        <v>63</v>
      </c>
      <c r="D65" s="5">
        <v>45155</v>
      </c>
      <c r="E65" s="60" t="s">
        <v>120</v>
      </c>
      <c r="F65" s="60" t="s">
        <v>66</v>
      </c>
      <c r="G65" s="60">
        <v>0.5</v>
      </c>
      <c r="H65" s="60" t="s">
        <v>111</v>
      </c>
      <c r="I65" s="60">
        <v>70</v>
      </c>
      <c r="J65" s="60">
        <f t="shared" si="1"/>
        <v>35</v>
      </c>
      <c r="K65" s="77">
        <v>639</v>
      </c>
      <c r="L65" s="61"/>
      <c r="M65" s="60" t="s">
        <v>111</v>
      </c>
      <c r="N65" s="60">
        <v>1</v>
      </c>
      <c r="O65" s="197">
        <f t="shared" si="0"/>
        <v>70</v>
      </c>
      <c r="P65" s="60" t="s">
        <v>313</v>
      </c>
      <c r="Q65" s="60"/>
    </row>
    <row r="66" spans="2:17" x14ac:dyDescent="0.25">
      <c r="B66" s="61">
        <f>COUNTIFS($F$3:F66,'تقرير استهلاك خامات'!$D$4)</f>
        <v>2</v>
      </c>
      <c r="C66" s="60">
        <v>64</v>
      </c>
      <c r="D66" s="5">
        <v>45155</v>
      </c>
      <c r="E66" s="60" t="s">
        <v>120</v>
      </c>
      <c r="F66" s="60" t="s">
        <v>55</v>
      </c>
      <c r="G66" s="60">
        <v>0.5</v>
      </c>
      <c r="H66" s="60" t="s">
        <v>111</v>
      </c>
      <c r="I66" s="60">
        <v>220</v>
      </c>
      <c r="J66" s="60">
        <f t="shared" si="1"/>
        <v>110</v>
      </c>
      <c r="K66" s="77">
        <v>639</v>
      </c>
      <c r="L66" s="61"/>
      <c r="M66" s="78" t="s">
        <v>150</v>
      </c>
      <c r="N66" s="78">
        <v>1000</v>
      </c>
      <c r="O66" s="197">
        <f t="shared" si="0"/>
        <v>0.22</v>
      </c>
      <c r="P66" s="60" t="s">
        <v>312</v>
      </c>
      <c r="Q66" s="60"/>
    </row>
    <row r="67" spans="2:17" x14ac:dyDescent="0.25">
      <c r="B67" s="61">
        <f>COUNTIFS($F$3:F67,'تقرير استهلاك خامات'!$D$4)</f>
        <v>2</v>
      </c>
      <c r="C67" s="60">
        <v>65</v>
      </c>
      <c r="D67" s="5">
        <v>45155</v>
      </c>
      <c r="E67" s="60" t="s">
        <v>120</v>
      </c>
      <c r="F67" s="60" t="s">
        <v>56</v>
      </c>
      <c r="G67" s="60">
        <v>0.5</v>
      </c>
      <c r="H67" s="60" t="s">
        <v>111</v>
      </c>
      <c r="I67" s="60">
        <v>250</v>
      </c>
      <c r="J67" s="60">
        <f t="shared" si="1"/>
        <v>125</v>
      </c>
      <c r="K67" s="77">
        <v>639</v>
      </c>
      <c r="L67" s="61"/>
      <c r="M67" s="78" t="s">
        <v>150</v>
      </c>
      <c r="N67" s="78">
        <v>1000</v>
      </c>
      <c r="O67" s="197">
        <f t="shared" ref="O67:O130" si="4">IFERROR(I67/N67,0)</f>
        <v>0.25</v>
      </c>
      <c r="P67" s="60" t="s">
        <v>312</v>
      </c>
      <c r="Q67" s="60"/>
    </row>
    <row r="68" spans="2:17" x14ac:dyDescent="0.25">
      <c r="B68" s="61">
        <f>COUNTIFS($F$3:F68,'تقرير استهلاك خامات'!$D$4)</f>
        <v>2</v>
      </c>
      <c r="C68" s="60">
        <v>66</v>
      </c>
      <c r="D68" s="5">
        <v>45155</v>
      </c>
      <c r="E68" s="60" t="s">
        <v>120</v>
      </c>
      <c r="F68" s="60" t="s">
        <v>54</v>
      </c>
      <c r="G68" s="60">
        <v>0.5</v>
      </c>
      <c r="H68" s="60" t="s">
        <v>111</v>
      </c>
      <c r="I68" s="60">
        <v>300</v>
      </c>
      <c r="J68" s="60">
        <f t="shared" si="1"/>
        <v>150</v>
      </c>
      <c r="K68" s="77">
        <v>639</v>
      </c>
      <c r="L68" s="61"/>
      <c r="M68" s="78" t="s">
        <v>150</v>
      </c>
      <c r="N68" s="78">
        <v>1000</v>
      </c>
      <c r="O68" s="197">
        <f t="shared" si="4"/>
        <v>0.3</v>
      </c>
      <c r="P68" s="60" t="s">
        <v>312</v>
      </c>
      <c r="Q68" s="60"/>
    </row>
    <row r="69" spans="2:17" x14ac:dyDescent="0.25">
      <c r="B69" s="61">
        <f>COUNTIFS($F$3:F69,'تقرير استهلاك خامات'!$D$4)</f>
        <v>2</v>
      </c>
      <c r="C69" s="60">
        <v>67</v>
      </c>
      <c r="D69" s="5">
        <v>45155</v>
      </c>
      <c r="E69" s="60" t="s">
        <v>120</v>
      </c>
      <c r="F69" s="60" t="s">
        <v>70</v>
      </c>
      <c r="G69" s="60">
        <v>1</v>
      </c>
      <c r="H69" s="60" t="s">
        <v>110</v>
      </c>
      <c r="I69" s="60">
        <v>235</v>
      </c>
      <c r="J69" s="60">
        <f t="shared" ref="J69:J132" si="5">G69*I69</f>
        <v>235</v>
      </c>
      <c r="K69" s="77">
        <v>639</v>
      </c>
      <c r="L69" s="61"/>
      <c r="M69" s="60" t="s">
        <v>111</v>
      </c>
      <c r="N69" s="60">
        <v>4.3</v>
      </c>
      <c r="O69" s="197">
        <f t="shared" si="4"/>
        <v>54.651162790697676</v>
      </c>
      <c r="P69" s="60" t="s">
        <v>312</v>
      </c>
      <c r="Q69" s="60"/>
    </row>
    <row r="70" spans="2:17" x14ac:dyDescent="0.25">
      <c r="B70" s="61">
        <f>COUNTIFS($F$3:F70,'تقرير استهلاك خامات'!$D$4)</f>
        <v>2</v>
      </c>
      <c r="C70" s="60">
        <v>68</v>
      </c>
      <c r="D70" s="5">
        <v>45155</v>
      </c>
      <c r="E70" s="60" t="s">
        <v>120</v>
      </c>
      <c r="F70" s="60" t="s">
        <v>57</v>
      </c>
      <c r="G70" s="60">
        <v>5</v>
      </c>
      <c r="H70" s="60" t="s">
        <v>114</v>
      </c>
      <c r="I70" s="60">
        <v>19</v>
      </c>
      <c r="J70" s="60">
        <f t="shared" si="5"/>
        <v>95</v>
      </c>
      <c r="K70" s="77">
        <v>639</v>
      </c>
      <c r="L70" s="61"/>
      <c r="M70" s="60" t="s">
        <v>115</v>
      </c>
      <c r="N70" s="60">
        <v>1</v>
      </c>
      <c r="O70" s="197">
        <f t="shared" si="4"/>
        <v>19</v>
      </c>
      <c r="P70" s="60" t="s">
        <v>313</v>
      </c>
      <c r="Q70" s="60"/>
    </row>
    <row r="71" spans="2:17" x14ac:dyDescent="0.25">
      <c r="B71" s="61">
        <f>COUNTIFS($F$3:F71,'تقرير استهلاك خامات'!$D$4)</f>
        <v>2</v>
      </c>
      <c r="C71" s="60">
        <v>69</v>
      </c>
      <c r="D71" s="5">
        <v>45155</v>
      </c>
      <c r="E71" s="60" t="s">
        <v>120</v>
      </c>
      <c r="F71" s="60" t="s">
        <v>51</v>
      </c>
      <c r="G71" s="60">
        <v>5</v>
      </c>
      <c r="H71" s="78" t="s">
        <v>121</v>
      </c>
      <c r="I71" s="60">
        <v>100</v>
      </c>
      <c r="J71" s="60">
        <f t="shared" si="5"/>
        <v>500</v>
      </c>
      <c r="K71" s="77">
        <v>639</v>
      </c>
      <c r="L71" s="61"/>
      <c r="M71" s="60" t="s">
        <v>103</v>
      </c>
      <c r="N71" s="60">
        <v>1</v>
      </c>
      <c r="O71" s="197">
        <f t="shared" si="4"/>
        <v>100</v>
      </c>
      <c r="P71" s="60" t="s">
        <v>313</v>
      </c>
      <c r="Q71" s="60"/>
    </row>
    <row r="72" spans="2:17" x14ac:dyDescent="0.25">
      <c r="B72" s="61">
        <f>COUNTIFS($F$3:F72,'تقرير استهلاك خامات'!$D$4)</f>
        <v>2</v>
      </c>
      <c r="C72" s="60">
        <v>70</v>
      </c>
      <c r="D72" s="5">
        <v>45147</v>
      </c>
      <c r="E72" s="60" t="s">
        <v>120</v>
      </c>
      <c r="F72" s="78" t="s">
        <v>67</v>
      </c>
      <c r="G72" s="78">
        <v>1</v>
      </c>
      <c r="H72" s="78" t="s">
        <v>112</v>
      </c>
      <c r="I72" s="78">
        <v>1155</v>
      </c>
      <c r="J72" s="78">
        <f t="shared" si="5"/>
        <v>1155</v>
      </c>
      <c r="K72" s="79">
        <v>619</v>
      </c>
      <c r="L72" s="61"/>
      <c r="M72" s="78" t="s">
        <v>111</v>
      </c>
      <c r="N72" s="78">
        <v>10.7</v>
      </c>
      <c r="O72" s="197">
        <f t="shared" si="4"/>
        <v>107.94392523364486</v>
      </c>
      <c r="P72" s="60" t="s">
        <v>312</v>
      </c>
      <c r="Q72" s="60"/>
    </row>
    <row r="73" spans="2:17" x14ac:dyDescent="0.25">
      <c r="B73" s="61">
        <f>COUNTIFS($F$3:F73,'تقرير استهلاك خامات'!$D$4)</f>
        <v>2</v>
      </c>
      <c r="C73" s="60">
        <v>71</v>
      </c>
      <c r="D73" s="5">
        <v>45147</v>
      </c>
      <c r="E73" s="60" t="s">
        <v>120</v>
      </c>
      <c r="F73" s="60" t="s">
        <v>66</v>
      </c>
      <c r="G73" s="60">
        <v>0.5</v>
      </c>
      <c r="H73" s="60" t="s">
        <v>111</v>
      </c>
      <c r="I73" s="60">
        <v>60</v>
      </c>
      <c r="J73" s="60">
        <f t="shared" si="5"/>
        <v>30</v>
      </c>
      <c r="K73" s="77">
        <v>619</v>
      </c>
      <c r="L73" s="61"/>
      <c r="M73" s="60" t="s">
        <v>111</v>
      </c>
      <c r="N73" s="60">
        <v>1</v>
      </c>
      <c r="O73" s="197">
        <f t="shared" si="4"/>
        <v>60</v>
      </c>
      <c r="P73" s="60" t="s">
        <v>313</v>
      </c>
      <c r="Q73" s="60"/>
    </row>
    <row r="74" spans="2:17" x14ac:dyDescent="0.25">
      <c r="B74" s="61">
        <f>COUNTIFS($F$3:F74,'تقرير استهلاك خامات'!$D$4)</f>
        <v>2</v>
      </c>
      <c r="C74" s="60">
        <v>72</v>
      </c>
      <c r="D74" s="5">
        <v>45147</v>
      </c>
      <c r="E74" s="60" t="s">
        <v>120</v>
      </c>
      <c r="F74" s="60" t="s">
        <v>74</v>
      </c>
      <c r="G74" s="78">
        <v>0.125</v>
      </c>
      <c r="H74" s="78" t="s">
        <v>121</v>
      </c>
      <c r="I74" s="78">
        <v>120</v>
      </c>
      <c r="J74" s="78">
        <f t="shared" si="5"/>
        <v>15</v>
      </c>
      <c r="K74" s="79">
        <v>619</v>
      </c>
      <c r="L74" s="61"/>
      <c r="M74" s="78" t="s">
        <v>121</v>
      </c>
      <c r="N74" s="78">
        <v>1</v>
      </c>
      <c r="O74" s="197">
        <f t="shared" si="4"/>
        <v>120</v>
      </c>
      <c r="P74" s="60" t="s">
        <v>313</v>
      </c>
      <c r="Q74" s="60"/>
    </row>
    <row r="75" spans="2:17" x14ac:dyDescent="0.25">
      <c r="B75" s="61">
        <f>COUNTIFS($F$3:F75,'تقرير استهلاك خامات'!$D$4)</f>
        <v>2</v>
      </c>
      <c r="C75" s="84">
        <v>73</v>
      </c>
      <c r="D75" s="85">
        <v>45147</v>
      </c>
      <c r="E75" s="84" t="s">
        <v>120</v>
      </c>
      <c r="F75" s="84" t="s">
        <v>54</v>
      </c>
      <c r="G75" s="84">
        <v>0.25</v>
      </c>
      <c r="H75" s="87" t="s">
        <v>111</v>
      </c>
      <c r="I75" s="87">
        <v>580</v>
      </c>
      <c r="J75" s="84">
        <f t="shared" si="5"/>
        <v>145</v>
      </c>
      <c r="K75" s="86">
        <v>619</v>
      </c>
      <c r="L75" s="61"/>
      <c r="M75" s="78" t="s">
        <v>150</v>
      </c>
      <c r="N75" s="78">
        <v>1000</v>
      </c>
      <c r="O75" s="197">
        <f t="shared" si="4"/>
        <v>0.57999999999999996</v>
      </c>
      <c r="P75" s="60" t="s">
        <v>312</v>
      </c>
      <c r="Q75" s="60"/>
    </row>
    <row r="76" spans="2:17" x14ac:dyDescent="0.25">
      <c r="B76" s="61">
        <f>COUNTIFS($F$3:F76,'تقرير استهلاك خامات'!$D$4)</f>
        <v>2</v>
      </c>
      <c r="C76" s="60">
        <v>74</v>
      </c>
      <c r="D76" s="5">
        <v>45147</v>
      </c>
      <c r="E76" s="60" t="s">
        <v>120</v>
      </c>
      <c r="F76" s="60" t="s">
        <v>55</v>
      </c>
      <c r="G76" s="60">
        <v>0.25</v>
      </c>
      <c r="H76" s="78" t="s">
        <v>111</v>
      </c>
      <c r="I76" s="78">
        <v>220</v>
      </c>
      <c r="J76" s="78">
        <f t="shared" si="5"/>
        <v>55</v>
      </c>
      <c r="K76" s="79">
        <v>619</v>
      </c>
      <c r="L76" s="61"/>
      <c r="M76" s="78" t="s">
        <v>150</v>
      </c>
      <c r="N76" s="78">
        <v>1000</v>
      </c>
      <c r="O76" s="197">
        <f t="shared" si="4"/>
        <v>0.22</v>
      </c>
      <c r="P76" s="60" t="s">
        <v>312</v>
      </c>
      <c r="Q76" s="60"/>
    </row>
    <row r="77" spans="2:17" x14ac:dyDescent="0.25">
      <c r="B77" s="61">
        <f>COUNTIFS($F$3:F77,'تقرير استهلاك خامات'!$D$4)</f>
        <v>2</v>
      </c>
      <c r="C77" s="60">
        <v>75</v>
      </c>
      <c r="D77" s="5">
        <v>45145</v>
      </c>
      <c r="E77" s="60" t="s">
        <v>120</v>
      </c>
      <c r="F77" s="60" t="s">
        <v>80</v>
      </c>
      <c r="G77" s="60">
        <v>2</v>
      </c>
      <c r="H77" s="60" t="s">
        <v>115</v>
      </c>
      <c r="I77" s="60">
        <v>45</v>
      </c>
      <c r="J77" s="60">
        <f t="shared" si="5"/>
        <v>90</v>
      </c>
      <c r="K77" s="77">
        <v>615</v>
      </c>
      <c r="L77" s="61"/>
      <c r="M77" s="60" t="s">
        <v>115</v>
      </c>
      <c r="N77" s="60">
        <v>1</v>
      </c>
      <c r="O77" s="197">
        <f t="shared" si="4"/>
        <v>45</v>
      </c>
      <c r="P77" s="60" t="s">
        <v>313</v>
      </c>
      <c r="Q77" s="60"/>
    </row>
    <row r="78" spans="2:17" x14ac:dyDescent="0.25">
      <c r="B78" s="61">
        <f>COUNTIFS($F$3:F78,'تقرير استهلاك خامات'!$D$4)</f>
        <v>2</v>
      </c>
      <c r="C78" s="60">
        <v>76</v>
      </c>
      <c r="D78" s="5">
        <v>45145</v>
      </c>
      <c r="E78" s="60" t="s">
        <v>120</v>
      </c>
      <c r="F78" s="60" t="s">
        <v>60</v>
      </c>
      <c r="G78" s="60">
        <v>2</v>
      </c>
      <c r="H78" s="60" t="s">
        <v>115</v>
      </c>
      <c r="I78" s="60">
        <v>48</v>
      </c>
      <c r="J78" s="60">
        <f t="shared" si="5"/>
        <v>96</v>
      </c>
      <c r="K78" s="77">
        <v>615</v>
      </c>
      <c r="L78" s="61"/>
      <c r="M78" s="60" t="s">
        <v>115</v>
      </c>
      <c r="N78" s="60">
        <v>1</v>
      </c>
      <c r="O78" s="197">
        <f t="shared" si="4"/>
        <v>48</v>
      </c>
      <c r="P78" s="60" t="s">
        <v>313</v>
      </c>
      <c r="Q78" s="60"/>
    </row>
    <row r="79" spans="2:17" x14ac:dyDescent="0.25">
      <c r="B79" s="61">
        <f>COUNTIFS($F$3:F79,'تقرير استهلاك خامات'!$D$4)</f>
        <v>2</v>
      </c>
      <c r="C79" s="60">
        <v>77</v>
      </c>
      <c r="D79" s="5">
        <v>45175</v>
      </c>
      <c r="E79" s="60" t="s">
        <v>120</v>
      </c>
      <c r="F79" s="78" t="s">
        <v>67</v>
      </c>
      <c r="G79" s="78">
        <v>10</v>
      </c>
      <c r="H79" s="78" t="s">
        <v>112</v>
      </c>
      <c r="I79" s="78">
        <v>145</v>
      </c>
      <c r="J79" s="78">
        <f t="shared" si="5"/>
        <v>1450</v>
      </c>
      <c r="K79" s="79">
        <v>710</v>
      </c>
      <c r="L79" s="61"/>
      <c r="M79" s="78" t="s">
        <v>111</v>
      </c>
      <c r="N79" s="78">
        <v>1</v>
      </c>
      <c r="O79" s="197">
        <f t="shared" si="4"/>
        <v>145</v>
      </c>
      <c r="P79" s="60" t="s">
        <v>312</v>
      </c>
      <c r="Q79" s="60"/>
    </row>
    <row r="80" spans="2:17" x14ac:dyDescent="0.25">
      <c r="B80" s="61">
        <f>COUNTIFS($F$3:F80,'تقرير استهلاك خامات'!$D$4)</f>
        <v>2</v>
      </c>
      <c r="C80" s="60">
        <v>78</v>
      </c>
      <c r="D80" s="5">
        <v>45175</v>
      </c>
      <c r="E80" s="60" t="s">
        <v>120</v>
      </c>
      <c r="F80" s="60" t="s">
        <v>108</v>
      </c>
      <c r="G80" s="60">
        <v>2</v>
      </c>
      <c r="H80" s="60" t="s">
        <v>106</v>
      </c>
      <c r="I80" s="60">
        <v>127</v>
      </c>
      <c r="J80" s="60">
        <f t="shared" si="5"/>
        <v>254</v>
      </c>
      <c r="K80" s="77">
        <v>710</v>
      </c>
      <c r="L80" s="61"/>
      <c r="M80" s="60" t="s">
        <v>103</v>
      </c>
      <c r="N80" s="60">
        <v>3.9</v>
      </c>
      <c r="O80" s="197">
        <f t="shared" si="4"/>
        <v>32.564102564102562</v>
      </c>
      <c r="P80" s="60" t="s">
        <v>312</v>
      </c>
      <c r="Q80" s="60"/>
    </row>
    <row r="81" spans="2:17" x14ac:dyDescent="0.25">
      <c r="B81" s="61">
        <f>COUNTIFS($F$3:F81,'تقرير استهلاك خامات'!$D$4)</f>
        <v>2</v>
      </c>
      <c r="C81" s="60">
        <v>79</v>
      </c>
      <c r="D81" s="5">
        <v>45175</v>
      </c>
      <c r="E81" s="60" t="s">
        <v>120</v>
      </c>
      <c r="F81" s="78" t="s">
        <v>68</v>
      </c>
      <c r="G81" s="78">
        <v>1</v>
      </c>
      <c r="H81" s="78" t="s">
        <v>106</v>
      </c>
      <c r="I81" s="78">
        <v>30</v>
      </c>
      <c r="J81" s="78">
        <f t="shared" si="5"/>
        <v>30</v>
      </c>
      <c r="K81" s="79">
        <v>710</v>
      </c>
      <c r="L81" s="61"/>
      <c r="M81" s="78" t="s">
        <v>106</v>
      </c>
      <c r="N81" s="78">
        <v>1</v>
      </c>
      <c r="O81" s="197">
        <f t="shared" si="4"/>
        <v>30</v>
      </c>
      <c r="P81" s="60" t="s">
        <v>313</v>
      </c>
      <c r="Q81" s="60"/>
    </row>
    <row r="82" spans="2:17" x14ac:dyDescent="0.25">
      <c r="B82" s="61">
        <f>COUNTIFS($F$3:F82,'تقرير استهلاك خامات'!$D$4)</f>
        <v>2</v>
      </c>
      <c r="C82" s="60">
        <v>80</v>
      </c>
      <c r="D82" s="5">
        <v>45175</v>
      </c>
      <c r="E82" s="60" t="s">
        <v>120</v>
      </c>
      <c r="F82" s="78" t="s">
        <v>139</v>
      </c>
      <c r="G82" s="78">
        <v>1</v>
      </c>
      <c r="H82" s="78" t="s">
        <v>110</v>
      </c>
      <c r="I82" s="78">
        <v>350</v>
      </c>
      <c r="J82" s="78">
        <f t="shared" si="5"/>
        <v>350</v>
      </c>
      <c r="K82" s="79">
        <v>710</v>
      </c>
      <c r="L82" s="61"/>
      <c r="M82" s="78" t="s">
        <v>121</v>
      </c>
      <c r="N82" s="78">
        <v>3</v>
      </c>
      <c r="O82" s="197">
        <f t="shared" si="4"/>
        <v>116.66666666666667</v>
      </c>
      <c r="P82" s="60" t="s">
        <v>312</v>
      </c>
      <c r="Q82" s="60"/>
    </row>
    <row r="83" spans="2:17" x14ac:dyDescent="0.25">
      <c r="B83" s="61">
        <f>COUNTIFS($F$3:F83,'تقرير استهلاك خامات'!$D$4)</f>
        <v>2</v>
      </c>
      <c r="C83" s="60">
        <v>81</v>
      </c>
      <c r="D83" s="5">
        <v>45175</v>
      </c>
      <c r="E83" s="60" t="s">
        <v>120</v>
      </c>
      <c r="F83" s="78" t="s">
        <v>66</v>
      </c>
      <c r="G83" s="78">
        <v>0.3</v>
      </c>
      <c r="H83" s="78" t="s">
        <v>111</v>
      </c>
      <c r="I83" s="78">
        <v>70</v>
      </c>
      <c r="J83" s="78">
        <f t="shared" si="5"/>
        <v>21</v>
      </c>
      <c r="K83" s="77">
        <v>710</v>
      </c>
      <c r="L83" s="61"/>
      <c r="M83" s="60" t="s">
        <v>111</v>
      </c>
      <c r="N83" s="60">
        <v>1</v>
      </c>
      <c r="O83" s="197">
        <f t="shared" si="4"/>
        <v>70</v>
      </c>
      <c r="P83" s="60" t="s">
        <v>313</v>
      </c>
      <c r="Q83" s="60"/>
    </row>
    <row r="84" spans="2:17" x14ac:dyDescent="0.25">
      <c r="B84" s="61">
        <f>COUNTIFS($F$3:F84,'تقرير استهلاك خامات'!$D$4)</f>
        <v>2</v>
      </c>
      <c r="C84" s="60">
        <v>82</v>
      </c>
      <c r="D84" s="5">
        <v>45175</v>
      </c>
      <c r="E84" s="60" t="s">
        <v>120</v>
      </c>
      <c r="F84" s="78" t="s">
        <v>54</v>
      </c>
      <c r="G84" s="78">
        <v>0.6</v>
      </c>
      <c r="H84" s="78" t="s">
        <v>111</v>
      </c>
      <c r="I84" s="78">
        <v>280</v>
      </c>
      <c r="J84" s="60">
        <f t="shared" si="5"/>
        <v>168</v>
      </c>
      <c r="K84" s="77">
        <v>710</v>
      </c>
      <c r="L84" s="61"/>
      <c r="M84" s="78" t="s">
        <v>150</v>
      </c>
      <c r="N84" s="78">
        <v>1000</v>
      </c>
      <c r="O84" s="197">
        <f t="shared" si="4"/>
        <v>0.28000000000000003</v>
      </c>
      <c r="P84" s="60" t="s">
        <v>312</v>
      </c>
      <c r="Q84" s="60"/>
    </row>
    <row r="85" spans="2:17" x14ac:dyDescent="0.25">
      <c r="B85" s="61">
        <f>COUNTIFS($F$3:F85,'تقرير استهلاك خامات'!$D$4)</f>
        <v>2</v>
      </c>
      <c r="C85" s="60">
        <v>83</v>
      </c>
      <c r="D85" s="5">
        <v>45175</v>
      </c>
      <c r="E85" s="60" t="s">
        <v>120</v>
      </c>
      <c r="F85" s="78" t="s">
        <v>56</v>
      </c>
      <c r="G85" s="78">
        <v>0.5</v>
      </c>
      <c r="H85" s="78" t="s">
        <v>111</v>
      </c>
      <c r="I85" s="78">
        <f>132+132</f>
        <v>264</v>
      </c>
      <c r="J85" s="60">
        <f t="shared" si="5"/>
        <v>132</v>
      </c>
      <c r="K85" s="77">
        <v>710</v>
      </c>
      <c r="L85" s="61"/>
      <c r="M85" s="78" t="s">
        <v>150</v>
      </c>
      <c r="N85" s="78">
        <v>1000</v>
      </c>
      <c r="O85" s="197">
        <f t="shared" si="4"/>
        <v>0.26400000000000001</v>
      </c>
      <c r="P85" s="60" t="s">
        <v>312</v>
      </c>
      <c r="Q85" s="60"/>
    </row>
    <row r="86" spans="2:17" x14ac:dyDescent="0.25">
      <c r="B86" s="61">
        <f>COUNTIFS($F$3:F86,'تقرير استهلاك خامات'!$D$4)</f>
        <v>2</v>
      </c>
      <c r="C86" s="60">
        <v>84</v>
      </c>
      <c r="D86" s="5">
        <v>45171</v>
      </c>
      <c r="E86" s="60" t="s">
        <v>120</v>
      </c>
      <c r="F86" s="60" t="s">
        <v>78</v>
      </c>
      <c r="G86" s="60">
        <v>5</v>
      </c>
      <c r="H86" s="60" t="s">
        <v>132</v>
      </c>
      <c r="I86" s="60">
        <v>100</v>
      </c>
      <c r="J86" s="60">
        <f t="shared" si="5"/>
        <v>500</v>
      </c>
      <c r="K86" s="77">
        <v>701</v>
      </c>
      <c r="L86" s="61"/>
      <c r="M86" s="78" t="s">
        <v>235</v>
      </c>
      <c r="N86" s="60">
        <v>1</v>
      </c>
      <c r="O86" s="197">
        <f t="shared" si="4"/>
        <v>100</v>
      </c>
      <c r="P86" s="60" t="s">
        <v>312</v>
      </c>
      <c r="Q86" s="60"/>
    </row>
    <row r="87" spans="2:17" x14ac:dyDescent="0.25">
      <c r="B87" s="61">
        <f>COUNTIFS($F$3:F87,'تقرير استهلاك خامات'!$D$4)</f>
        <v>2</v>
      </c>
      <c r="C87" s="60">
        <v>85</v>
      </c>
      <c r="D87" s="5">
        <v>45171</v>
      </c>
      <c r="E87" s="60" t="s">
        <v>120</v>
      </c>
      <c r="F87" s="60" t="s">
        <v>42</v>
      </c>
      <c r="G87" s="60">
        <v>1</v>
      </c>
      <c r="H87" s="60" t="s">
        <v>133</v>
      </c>
      <c r="I87" s="60">
        <v>40</v>
      </c>
      <c r="J87" s="60">
        <f t="shared" si="5"/>
        <v>40</v>
      </c>
      <c r="K87" s="77">
        <v>701</v>
      </c>
      <c r="L87" s="61"/>
      <c r="M87" s="60" t="s">
        <v>314</v>
      </c>
      <c r="N87" s="60">
        <v>20</v>
      </c>
      <c r="O87" s="197">
        <f t="shared" si="4"/>
        <v>2</v>
      </c>
      <c r="P87" s="60" t="s">
        <v>313</v>
      </c>
      <c r="Q87" s="60"/>
    </row>
    <row r="88" spans="2:17" x14ac:dyDescent="0.25">
      <c r="B88" s="61">
        <f>COUNTIFS($F$3:F88,'تقرير استهلاك خامات'!$D$4)</f>
        <v>2</v>
      </c>
      <c r="C88" s="60">
        <v>86</v>
      </c>
      <c r="D88" s="5">
        <v>45171</v>
      </c>
      <c r="E88" s="60" t="s">
        <v>120</v>
      </c>
      <c r="F88" s="60" t="s">
        <v>66</v>
      </c>
      <c r="G88" s="60">
        <v>1</v>
      </c>
      <c r="H88" s="60" t="s">
        <v>111</v>
      </c>
      <c r="I88" s="60">
        <v>80</v>
      </c>
      <c r="J88" s="60">
        <f t="shared" si="5"/>
        <v>80</v>
      </c>
      <c r="K88" s="77">
        <v>701</v>
      </c>
      <c r="L88" s="61"/>
      <c r="M88" s="60" t="s">
        <v>111</v>
      </c>
      <c r="N88" s="60">
        <v>1</v>
      </c>
      <c r="O88" s="197">
        <f t="shared" si="4"/>
        <v>80</v>
      </c>
      <c r="P88" s="60" t="s">
        <v>313</v>
      </c>
      <c r="Q88" s="60"/>
    </row>
    <row r="89" spans="2:17" x14ac:dyDescent="0.25">
      <c r="B89" s="61">
        <f>COUNTIFS($F$3:F89,'تقرير استهلاك خامات'!$D$4)</f>
        <v>2</v>
      </c>
      <c r="C89" s="60">
        <v>87</v>
      </c>
      <c r="D89" s="5">
        <v>45171</v>
      </c>
      <c r="E89" s="60" t="s">
        <v>120</v>
      </c>
      <c r="F89" s="78" t="s">
        <v>54</v>
      </c>
      <c r="G89" s="78">
        <v>0.5</v>
      </c>
      <c r="H89" s="78" t="s">
        <v>111</v>
      </c>
      <c r="I89" s="78">
        <v>270</v>
      </c>
      <c r="J89" s="60">
        <f t="shared" si="5"/>
        <v>135</v>
      </c>
      <c r="K89" s="77">
        <v>701</v>
      </c>
      <c r="L89" s="61"/>
      <c r="M89" s="78" t="s">
        <v>150</v>
      </c>
      <c r="N89" s="78">
        <v>1000</v>
      </c>
      <c r="O89" s="197">
        <f t="shared" si="4"/>
        <v>0.27</v>
      </c>
      <c r="P89" s="60" t="s">
        <v>312</v>
      </c>
      <c r="Q89" s="60"/>
    </row>
    <row r="90" spans="2:17" x14ac:dyDescent="0.25">
      <c r="B90" s="61">
        <f>COUNTIFS($F$3:F90,'تقرير استهلاك خامات'!$D$4)</f>
        <v>2</v>
      </c>
      <c r="C90" s="60">
        <v>88</v>
      </c>
      <c r="D90" s="5">
        <v>45171</v>
      </c>
      <c r="E90" s="60" t="s">
        <v>120</v>
      </c>
      <c r="F90" s="60" t="s">
        <v>109</v>
      </c>
      <c r="G90" s="60">
        <v>1</v>
      </c>
      <c r="H90" s="60" t="s">
        <v>105</v>
      </c>
      <c r="I90" s="60">
        <v>348</v>
      </c>
      <c r="J90" s="60">
        <f t="shared" si="5"/>
        <v>348</v>
      </c>
      <c r="K90" s="77">
        <v>701</v>
      </c>
      <c r="L90" s="61"/>
      <c r="M90" s="60" t="s">
        <v>103</v>
      </c>
      <c r="N90" s="60">
        <v>12.5</v>
      </c>
      <c r="O90" s="197">
        <f t="shared" si="4"/>
        <v>27.84</v>
      </c>
      <c r="P90" s="60" t="s">
        <v>312</v>
      </c>
      <c r="Q90" s="60"/>
    </row>
    <row r="91" spans="2:17" x14ac:dyDescent="0.25">
      <c r="B91" s="61">
        <f>COUNTIFS($F$3:F91,'تقرير استهلاك خامات'!$D$4)</f>
        <v>2</v>
      </c>
      <c r="C91" s="60">
        <v>89</v>
      </c>
      <c r="D91" s="5">
        <v>45171</v>
      </c>
      <c r="E91" s="60" t="s">
        <v>120</v>
      </c>
      <c r="F91" s="60" t="s">
        <v>71</v>
      </c>
      <c r="G91" s="78">
        <v>1</v>
      </c>
      <c r="H91" s="60" t="s">
        <v>134</v>
      </c>
      <c r="I91" s="60">
        <v>19</v>
      </c>
      <c r="J91" s="60">
        <f t="shared" si="5"/>
        <v>19</v>
      </c>
      <c r="K91" s="77">
        <v>701</v>
      </c>
      <c r="L91" s="61"/>
      <c r="M91" s="78" t="s">
        <v>134</v>
      </c>
      <c r="N91" s="78">
        <v>1</v>
      </c>
      <c r="O91" s="197">
        <f t="shared" si="4"/>
        <v>19</v>
      </c>
      <c r="P91" s="60" t="s">
        <v>313</v>
      </c>
      <c r="Q91" s="60"/>
    </row>
    <row r="92" spans="2:17" x14ac:dyDescent="0.25">
      <c r="B92" s="61">
        <f>COUNTIFS($F$3:F92,'تقرير استهلاك خامات'!$D$4)</f>
        <v>2</v>
      </c>
      <c r="C92" s="60">
        <v>90</v>
      </c>
      <c r="D92" s="5">
        <v>45171</v>
      </c>
      <c r="E92" s="60" t="s">
        <v>120</v>
      </c>
      <c r="F92" s="78" t="s">
        <v>142</v>
      </c>
      <c r="G92" s="78">
        <v>0.5</v>
      </c>
      <c r="H92" s="78" t="s">
        <v>111</v>
      </c>
      <c r="I92" s="78">
        <v>250</v>
      </c>
      <c r="J92" s="60">
        <f t="shared" si="5"/>
        <v>125</v>
      </c>
      <c r="K92" s="77">
        <v>701</v>
      </c>
      <c r="L92" s="61"/>
      <c r="M92" s="78" t="s">
        <v>111</v>
      </c>
      <c r="N92" s="78">
        <v>1</v>
      </c>
      <c r="O92" s="197">
        <f t="shared" si="4"/>
        <v>250</v>
      </c>
      <c r="P92" s="60" t="s">
        <v>312</v>
      </c>
      <c r="Q92" s="60"/>
    </row>
    <row r="93" spans="2:17" x14ac:dyDescent="0.25">
      <c r="B93" s="61">
        <f>COUNTIFS($F$3:F93,'تقرير استهلاك خامات'!$D$4)</f>
        <v>2</v>
      </c>
      <c r="C93" s="60">
        <v>91</v>
      </c>
      <c r="D93" s="5">
        <v>45172</v>
      </c>
      <c r="E93" s="60" t="s">
        <v>120</v>
      </c>
      <c r="F93" s="60" t="s">
        <v>108</v>
      </c>
      <c r="G93" s="60">
        <v>12</v>
      </c>
      <c r="H93" s="60" t="s">
        <v>106</v>
      </c>
      <c r="I93" s="60">
        <v>127</v>
      </c>
      <c r="J93" s="60">
        <f t="shared" si="5"/>
        <v>1524</v>
      </c>
      <c r="K93" s="77">
        <v>702</v>
      </c>
      <c r="L93" s="61"/>
      <c r="M93" s="60" t="s">
        <v>103</v>
      </c>
      <c r="N93" s="60">
        <v>3.9</v>
      </c>
      <c r="O93" s="197">
        <f t="shared" si="4"/>
        <v>32.564102564102562</v>
      </c>
      <c r="P93" s="60" t="s">
        <v>312</v>
      </c>
      <c r="Q93" s="60"/>
    </row>
    <row r="94" spans="2:17" x14ac:dyDescent="0.25">
      <c r="B94" s="61">
        <f>COUNTIFS($F$3:F94,'تقرير استهلاك خامات'!$D$4)</f>
        <v>2</v>
      </c>
      <c r="C94" s="60">
        <v>92</v>
      </c>
      <c r="D94" s="5">
        <v>45172</v>
      </c>
      <c r="E94" s="60" t="s">
        <v>120</v>
      </c>
      <c r="F94" s="60" t="s">
        <v>109</v>
      </c>
      <c r="G94" s="60">
        <v>1</v>
      </c>
      <c r="H94" s="60" t="s">
        <v>105</v>
      </c>
      <c r="I94" s="60">
        <v>348</v>
      </c>
      <c r="J94" s="60">
        <f t="shared" si="5"/>
        <v>348</v>
      </c>
      <c r="K94" s="77">
        <v>702</v>
      </c>
      <c r="L94" s="61"/>
      <c r="M94" s="60" t="s">
        <v>103</v>
      </c>
      <c r="N94" s="60">
        <v>12.5</v>
      </c>
      <c r="O94" s="197">
        <f t="shared" si="4"/>
        <v>27.84</v>
      </c>
      <c r="P94" s="60" t="s">
        <v>312</v>
      </c>
      <c r="Q94" s="60"/>
    </row>
    <row r="95" spans="2:17" x14ac:dyDescent="0.25">
      <c r="B95" s="61">
        <f>COUNTIFS($F$3:F95,'تقرير استهلاك خامات'!$D$4)</f>
        <v>2</v>
      </c>
      <c r="C95" s="60">
        <v>93</v>
      </c>
      <c r="D95" s="5">
        <v>45172</v>
      </c>
      <c r="E95" s="60" t="s">
        <v>120</v>
      </c>
      <c r="F95" s="78" t="s">
        <v>70</v>
      </c>
      <c r="G95" s="78">
        <v>2</v>
      </c>
      <c r="H95" s="78" t="s">
        <v>110</v>
      </c>
      <c r="I95" s="78">
        <v>235</v>
      </c>
      <c r="J95" s="60">
        <f t="shared" si="5"/>
        <v>470</v>
      </c>
      <c r="K95" s="77">
        <v>702</v>
      </c>
      <c r="L95" s="61"/>
      <c r="M95" s="78" t="s">
        <v>111</v>
      </c>
      <c r="N95" s="78">
        <v>4.3</v>
      </c>
      <c r="O95" s="197">
        <f t="shared" si="4"/>
        <v>54.651162790697676</v>
      </c>
      <c r="P95" s="60" t="s">
        <v>312</v>
      </c>
      <c r="Q95" s="60"/>
    </row>
    <row r="96" spans="2:17" x14ac:dyDescent="0.25">
      <c r="B96" s="61">
        <f>COUNTIFS($F$3:F96,'تقرير استهلاك خامات'!$D$4)</f>
        <v>2</v>
      </c>
      <c r="C96" s="60">
        <v>94</v>
      </c>
      <c r="D96" s="5">
        <v>45172</v>
      </c>
      <c r="E96" s="60" t="s">
        <v>120</v>
      </c>
      <c r="F96" s="78" t="s">
        <v>118</v>
      </c>
      <c r="G96" s="78">
        <v>1</v>
      </c>
      <c r="H96" s="78" t="s">
        <v>110</v>
      </c>
      <c r="I96" s="78">
        <v>185</v>
      </c>
      <c r="J96" s="60">
        <f t="shared" si="5"/>
        <v>185</v>
      </c>
      <c r="K96" s="77">
        <v>702</v>
      </c>
      <c r="L96" s="61"/>
      <c r="M96" s="78" t="s">
        <v>111</v>
      </c>
      <c r="N96" s="78">
        <v>2.5</v>
      </c>
      <c r="O96" s="197">
        <f t="shared" si="4"/>
        <v>74</v>
      </c>
      <c r="P96" s="60" t="s">
        <v>312</v>
      </c>
      <c r="Q96" s="60"/>
    </row>
    <row r="97" spans="2:17" x14ac:dyDescent="0.25">
      <c r="B97" s="61">
        <f>COUNTIFS($F$3:F97,'تقرير استهلاك خامات'!$D$4)</f>
        <v>2</v>
      </c>
      <c r="C97" s="60">
        <v>95</v>
      </c>
      <c r="D97" s="5">
        <v>45172</v>
      </c>
      <c r="E97" s="60" t="s">
        <v>120</v>
      </c>
      <c r="F97" s="60" t="s">
        <v>64</v>
      </c>
      <c r="G97" s="60">
        <v>1</v>
      </c>
      <c r="H97" s="60" t="s">
        <v>110</v>
      </c>
      <c r="I97" s="60">
        <v>310</v>
      </c>
      <c r="J97" s="60">
        <f t="shared" si="5"/>
        <v>310</v>
      </c>
      <c r="K97" s="77">
        <v>702</v>
      </c>
      <c r="L97" s="61"/>
      <c r="M97" s="60" t="s">
        <v>111</v>
      </c>
      <c r="N97" s="60">
        <v>2.8</v>
      </c>
      <c r="O97" s="197">
        <f t="shared" si="4"/>
        <v>110.71428571428572</v>
      </c>
      <c r="P97" s="60" t="s">
        <v>312</v>
      </c>
      <c r="Q97" s="60"/>
    </row>
    <row r="98" spans="2:17" x14ac:dyDescent="0.25">
      <c r="B98" s="61">
        <f>COUNTIFS($F$3:F98,'تقرير استهلاك خامات'!$D$4)</f>
        <v>2</v>
      </c>
      <c r="C98" s="60">
        <v>96</v>
      </c>
      <c r="D98" s="5">
        <v>45172</v>
      </c>
      <c r="E98" s="60" t="s">
        <v>120</v>
      </c>
      <c r="F98" s="78" t="s">
        <v>143</v>
      </c>
      <c r="G98" s="78">
        <v>1</v>
      </c>
      <c r="H98" s="78" t="s">
        <v>110</v>
      </c>
      <c r="I98" s="78">
        <v>390</v>
      </c>
      <c r="J98" s="60">
        <f t="shared" si="5"/>
        <v>390</v>
      </c>
      <c r="K98" s="77">
        <v>702</v>
      </c>
      <c r="L98" s="61"/>
      <c r="M98" s="78" t="s">
        <v>111</v>
      </c>
      <c r="N98" s="78">
        <v>3</v>
      </c>
      <c r="O98" s="197">
        <f t="shared" si="4"/>
        <v>130</v>
      </c>
      <c r="P98" s="60" t="s">
        <v>312</v>
      </c>
      <c r="Q98" s="60"/>
    </row>
    <row r="99" spans="2:17" x14ac:dyDescent="0.25">
      <c r="B99" s="61">
        <f>COUNTIFS($F$3:F99,'تقرير استهلاك خامات'!$D$4)</f>
        <v>2</v>
      </c>
      <c r="C99" s="60">
        <v>97</v>
      </c>
      <c r="D99" s="5">
        <v>45172</v>
      </c>
      <c r="E99" s="60" t="s">
        <v>120</v>
      </c>
      <c r="F99" s="60" t="s">
        <v>63</v>
      </c>
      <c r="G99" s="60">
        <v>1</v>
      </c>
      <c r="H99" s="60" t="s">
        <v>111</v>
      </c>
      <c r="I99" s="60">
        <v>690</v>
      </c>
      <c r="J99" s="60">
        <f t="shared" si="5"/>
        <v>690</v>
      </c>
      <c r="K99" s="77">
        <v>702</v>
      </c>
      <c r="L99" s="61"/>
      <c r="M99" s="78" t="s">
        <v>111</v>
      </c>
      <c r="N99" s="78">
        <v>1</v>
      </c>
      <c r="O99" s="197">
        <f t="shared" si="4"/>
        <v>690</v>
      </c>
      <c r="P99" s="60" t="s">
        <v>312</v>
      </c>
      <c r="Q99" s="60"/>
    </row>
    <row r="100" spans="2:17" x14ac:dyDescent="0.25">
      <c r="B100" s="61">
        <f>COUNTIFS($F$3:F100,'تقرير استهلاك خامات'!$D$4)</f>
        <v>2</v>
      </c>
      <c r="C100" s="60">
        <v>98</v>
      </c>
      <c r="D100" s="5">
        <v>45172</v>
      </c>
      <c r="E100" s="60" t="s">
        <v>120</v>
      </c>
      <c r="F100" s="60" t="s">
        <v>77</v>
      </c>
      <c r="G100" s="78">
        <v>1</v>
      </c>
      <c r="H100" s="78" t="s">
        <v>111</v>
      </c>
      <c r="I100" s="78">
        <v>50</v>
      </c>
      <c r="J100" s="60">
        <f t="shared" si="5"/>
        <v>50</v>
      </c>
      <c r="K100" s="77">
        <v>702</v>
      </c>
      <c r="L100" s="61"/>
      <c r="M100" s="78" t="s">
        <v>111</v>
      </c>
      <c r="N100" s="78">
        <v>1</v>
      </c>
      <c r="O100" s="197">
        <f t="shared" si="4"/>
        <v>50</v>
      </c>
      <c r="P100" s="60" t="s">
        <v>313</v>
      </c>
      <c r="Q100" s="60"/>
    </row>
    <row r="101" spans="2:17" x14ac:dyDescent="0.25">
      <c r="B101" s="61">
        <f>COUNTIFS($F$3:F101,'تقرير استهلاك خامات'!$D$4)</f>
        <v>2</v>
      </c>
      <c r="C101" s="60">
        <v>99</v>
      </c>
      <c r="D101" s="5">
        <v>45172</v>
      </c>
      <c r="E101" s="60" t="s">
        <v>120</v>
      </c>
      <c r="F101" s="60" t="s">
        <v>54</v>
      </c>
      <c r="G101" s="60">
        <v>0.5</v>
      </c>
      <c r="H101" s="60" t="s">
        <v>111</v>
      </c>
      <c r="I101" s="60">
        <v>330</v>
      </c>
      <c r="J101" s="60">
        <f t="shared" si="5"/>
        <v>165</v>
      </c>
      <c r="K101" s="77">
        <v>702</v>
      </c>
      <c r="L101" s="61"/>
      <c r="M101" s="78" t="s">
        <v>150</v>
      </c>
      <c r="N101" s="78">
        <v>1000</v>
      </c>
      <c r="O101" s="197">
        <f t="shared" si="4"/>
        <v>0.33</v>
      </c>
      <c r="P101" s="60" t="s">
        <v>312</v>
      </c>
      <c r="Q101" s="60"/>
    </row>
    <row r="102" spans="2:17" x14ac:dyDescent="0.25">
      <c r="B102" s="61">
        <f>COUNTIFS($F$3:F102,'تقرير استهلاك خامات'!$D$4)</f>
        <v>2</v>
      </c>
      <c r="C102" s="60">
        <v>100</v>
      </c>
      <c r="D102" s="5">
        <v>45172</v>
      </c>
      <c r="E102" s="60" t="s">
        <v>120</v>
      </c>
      <c r="F102" s="60" t="s">
        <v>135</v>
      </c>
      <c r="G102" s="60">
        <v>0.25</v>
      </c>
      <c r="H102" s="60" t="s">
        <v>111</v>
      </c>
      <c r="I102" s="60">
        <v>368</v>
      </c>
      <c r="J102" s="60">
        <f t="shared" si="5"/>
        <v>92</v>
      </c>
      <c r="K102" s="77">
        <v>702</v>
      </c>
      <c r="L102" s="61"/>
      <c r="M102" s="78" t="s">
        <v>150</v>
      </c>
      <c r="N102" s="78">
        <v>1000</v>
      </c>
      <c r="O102" s="197">
        <f t="shared" si="4"/>
        <v>0.36799999999999999</v>
      </c>
      <c r="P102" s="60" t="s">
        <v>312</v>
      </c>
      <c r="Q102" s="60"/>
    </row>
    <row r="103" spans="2:17" x14ac:dyDescent="0.25">
      <c r="B103" s="61">
        <f>COUNTIFS($F$3:F103,'تقرير استهلاك خامات'!$D$4)</f>
        <v>2</v>
      </c>
      <c r="C103" s="60">
        <v>101</v>
      </c>
      <c r="D103" s="5">
        <v>45172</v>
      </c>
      <c r="E103" s="60" t="s">
        <v>120</v>
      </c>
      <c r="F103" s="60" t="s">
        <v>71</v>
      </c>
      <c r="G103" s="60">
        <v>2</v>
      </c>
      <c r="H103" s="60" t="s">
        <v>134</v>
      </c>
      <c r="I103" s="60">
        <v>19</v>
      </c>
      <c r="J103" s="60">
        <f t="shared" si="5"/>
        <v>38</v>
      </c>
      <c r="K103" s="77">
        <v>702</v>
      </c>
      <c r="L103" s="61"/>
      <c r="M103" s="78" t="s">
        <v>134</v>
      </c>
      <c r="N103" s="78">
        <v>1</v>
      </c>
      <c r="O103" s="197">
        <f t="shared" si="4"/>
        <v>19</v>
      </c>
      <c r="P103" s="60" t="s">
        <v>313</v>
      </c>
      <c r="Q103" s="60"/>
    </row>
    <row r="104" spans="2:17" x14ac:dyDescent="0.25">
      <c r="B104" s="61">
        <f>COUNTIFS($F$3:F104,'تقرير استهلاك خامات'!$D$4)</f>
        <v>2</v>
      </c>
      <c r="C104" s="60">
        <v>102</v>
      </c>
      <c r="D104" s="5">
        <v>45166</v>
      </c>
      <c r="E104" s="60" t="s">
        <v>120</v>
      </c>
      <c r="F104" s="60" t="s">
        <v>83</v>
      </c>
      <c r="G104" s="60">
        <v>1</v>
      </c>
      <c r="H104" s="60" t="s">
        <v>110</v>
      </c>
      <c r="I104" s="60">
        <v>435</v>
      </c>
      <c r="J104" s="60">
        <f t="shared" si="5"/>
        <v>435</v>
      </c>
      <c r="K104" s="77">
        <v>101</v>
      </c>
      <c r="L104" s="61"/>
      <c r="M104" s="60" t="s">
        <v>111</v>
      </c>
      <c r="N104" s="60">
        <v>3.8</v>
      </c>
      <c r="O104" s="197">
        <f t="shared" si="4"/>
        <v>114.47368421052632</v>
      </c>
      <c r="P104" s="60" t="s">
        <v>312</v>
      </c>
      <c r="Q104" s="60"/>
    </row>
    <row r="105" spans="2:17" x14ac:dyDescent="0.25">
      <c r="B105" s="61">
        <f>COUNTIFS($F$3:F105,'تقرير استهلاك خامات'!$D$4)</f>
        <v>2</v>
      </c>
      <c r="C105" s="60">
        <v>103</v>
      </c>
      <c r="D105" s="5">
        <v>45166</v>
      </c>
      <c r="E105" s="60" t="s">
        <v>120</v>
      </c>
      <c r="F105" s="60" t="s">
        <v>78</v>
      </c>
      <c r="G105" s="60">
        <v>5</v>
      </c>
      <c r="H105" s="60" t="s">
        <v>132</v>
      </c>
      <c r="I105" s="60">
        <v>100</v>
      </c>
      <c r="J105" s="60">
        <f t="shared" si="5"/>
        <v>500</v>
      </c>
      <c r="K105" s="77">
        <v>101</v>
      </c>
      <c r="L105" s="61"/>
      <c r="M105" s="78" t="s">
        <v>235</v>
      </c>
      <c r="N105" s="60">
        <v>1</v>
      </c>
      <c r="O105" s="197">
        <f t="shared" si="4"/>
        <v>100</v>
      </c>
      <c r="P105" s="60" t="s">
        <v>312</v>
      </c>
      <c r="Q105" s="60"/>
    </row>
    <row r="106" spans="2:17" x14ac:dyDescent="0.25">
      <c r="B106" s="61">
        <f>COUNTIFS($F$3:F106,'تقرير استهلاك خامات'!$D$4)</f>
        <v>2</v>
      </c>
      <c r="C106" s="60">
        <v>104</v>
      </c>
      <c r="D106" s="5">
        <v>45166</v>
      </c>
      <c r="E106" s="60" t="s">
        <v>120</v>
      </c>
      <c r="F106" s="60" t="s">
        <v>74</v>
      </c>
      <c r="G106" s="78">
        <v>0.22</v>
      </c>
      <c r="H106" s="78" t="s">
        <v>121</v>
      </c>
      <c r="I106" s="78">
        <v>120</v>
      </c>
      <c r="J106" s="78">
        <f t="shared" si="5"/>
        <v>26.4</v>
      </c>
      <c r="K106" s="79">
        <v>101</v>
      </c>
      <c r="L106" s="61"/>
      <c r="M106" s="78" t="s">
        <v>111</v>
      </c>
      <c r="N106" s="78">
        <v>1</v>
      </c>
      <c r="O106" s="197">
        <f t="shared" si="4"/>
        <v>120</v>
      </c>
      <c r="P106" s="60" t="s">
        <v>313</v>
      </c>
      <c r="Q106" s="60"/>
    </row>
    <row r="107" spans="2:17" x14ac:dyDescent="0.25">
      <c r="B107" s="61">
        <f>COUNTIFS($F$3:F107,'تقرير استهلاك خامات'!$D$4)</f>
        <v>2</v>
      </c>
      <c r="C107" s="60">
        <v>105</v>
      </c>
      <c r="D107" s="5">
        <v>45166</v>
      </c>
      <c r="E107" s="60" t="s">
        <v>120</v>
      </c>
      <c r="F107" s="78" t="s">
        <v>69</v>
      </c>
      <c r="G107" s="78">
        <v>2</v>
      </c>
      <c r="H107" s="78" t="s">
        <v>130</v>
      </c>
      <c r="I107" s="78">
        <v>12</v>
      </c>
      <c r="J107" s="78">
        <f t="shared" si="5"/>
        <v>24</v>
      </c>
      <c r="K107" s="79">
        <v>101</v>
      </c>
      <c r="L107" s="61"/>
      <c r="M107" s="78" t="s">
        <v>130</v>
      </c>
      <c r="N107" s="78">
        <v>1</v>
      </c>
      <c r="O107" s="197">
        <f t="shared" si="4"/>
        <v>12</v>
      </c>
      <c r="P107" s="60" t="s">
        <v>313</v>
      </c>
      <c r="Q107" s="60"/>
    </row>
    <row r="108" spans="2:17" x14ac:dyDescent="0.25">
      <c r="B108" s="61">
        <f>COUNTIFS($F$3:F108,'تقرير استهلاك خامات'!$D$4)</f>
        <v>2</v>
      </c>
      <c r="C108" s="87">
        <v>106</v>
      </c>
      <c r="D108" s="88">
        <v>45166</v>
      </c>
      <c r="E108" s="87" t="s">
        <v>120</v>
      </c>
      <c r="F108" s="87" t="s">
        <v>137</v>
      </c>
      <c r="G108" s="87">
        <v>1</v>
      </c>
      <c r="H108" s="87" t="s">
        <v>106</v>
      </c>
      <c r="I108" s="87">
        <v>40</v>
      </c>
      <c r="J108" s="87">
        <f t="shared" si="5"/>
        <v>40</v>
      </c>
      <c r="K108" s="89">
        <v>101</v>
      </c>
      <c r="L108" s="61"/>
      <c r="M108" s="87" t="s">
        <v>103</v>
      </c>
      <c r="N108" s="87">
        <v>1</v>
      </c>
      <c r="O108" s="197">
        <f t="shared" si="4"/>
        <v>40</v>
      </c>
      <c r="P108" s="60" t="s">
        <v>313</v>
      </c>
      <c r="Q108" s="60"/>
    </row>
    <row r="109" spans="2:17" x14ac:dyDescent="0.25">
      <c r="B109" s="61">
        <f>COUNTIFS($F$3:F109,'تقرير استهلاك خامات'!$D$4)</f>
        <v>2</v>
      </c>
      <c r="C109" s="60">
        <v>107</v>
      </c>
      <c r="D109" s="5">
        <v>45166</v>
      </c>
      <c r="E109" s="60" t="s">
        <v>120</v>
      </c>
      <c r="F109" s="60" t="s">
        <v>81</v>
      </c>
      <c r="G109" s="60">
        <v>0.125</v>
      </c>
      <c r="H109" s="78" t="s">
        <v>111</v>
      </c>
      <c r="I109" s="60">
        <v>704</v>
      </c>
      <c r="J109" s="78">
        <f>G109*I109</f>
        <v>88</v>
      </c>
      <c r="K109" s="77">
        <v>101</v>
      </c>
      <c r="L109" s="61"/>
      <c r="M109" s="78" t="s">
        <v>111</v>
      </c>
      <c r="N109" s="78">
        <v>1</v>
      </c>
      <c r="O109" s="197">
        <f>IFERROR(I109/N109,0)</f>
        <v>704</v>
      </c>
      <c r="P109" s="60" t="s">
        <v>313</v>
      </c>
      <c r="Q109" s="60"/>
    </row>
    <row r="110" spans="2:17" x14ac:dyDescent="0.25">
      <c r="B110" s="61">
        <f>COUNTIFS($F$3:F110,'تقرير استهلاك خامات'!$D$4)</f>
        <v>2</v>
      </c>
      <c r="C110" s="60">
        <v>108</v>
      </c>
      <c r="D110" s="5">
        <v>45178</v>
      </c>
      <c r="E110" s="60" t="s">
        <v>120</v>
      </c>
      <c r="F110" s="78" t="s">
        <v>118</v>
      </c>
      <c r="G110" s="78">
        <v>1</v>
      </c>
      <c r="H110" s="78" t="s">
        <v>110</v>
      </c>
      <c r="I110" s="78">
        <v>175</v>
      </c>
      <c r="J110" s="60">
        <f t="shared" si="5"/>
        <v>175</v>
      </c>
      <c r="K110" s="77">
        <v>102</v>
      </c>
      <c r="L110" s="61"/>
      <c r="M110" s="78" t="s">
        <v>111</v>
      </c>
      <c r="N110" s="78">
        <v>2.5</v>
      </c>
      <c r="O110" s="197">
        <f t="shared" si="4"/>
        <v>70</v>
      </c>
      <c r="P110" s="60" t="s">
        <v>312</v>
      </c>
      <c r="Q110" s="60"/>
    </row>
    <row r="111" spans="2:17" x14ac:dyDescent="0.25">
      <c r="B111" s="61">
        <f>COUNTIFS($F$3:F111,'تقرير استهلاك خامات'!$D$4)</f>
        <v>2</v>
      </c>
      <c r="C111" s="60">
        <v>109</v>
      </c>
      <c r="D111" s="5">
        <v>45178</v>
      </c>
      <c r="E111" s="60" t="s">
        <v>120</v>
      </c>
      <c r="F111" s="78" t="s">
        <v>108</v>
      </c>
      <c r="G111" s="78">
        <v>16</v>
      </c>
      <c r="H111" s="78" t="s">
        <v>106</v>
      </c>
      <c r="I111" s="78">
        <v>127</v>
      </c>
      <c r="J111" s="60">
        <f t="shared" si="5"/>
        <v>2032</v>
      </c>
      <c r="K111" s="77">
        <v>102</v>
      </c>
      <c r="L111" s="61"/>
      <c r="M111" s="60" t="s">
        <v>103</v>
      </c>
      <c r="N111" s="60">
        <v>3.9</v>
      </c>
      <c r="O111" s="197">
        <f t="shared" ref="O111" si="6">IFERROR(I111/N111,0)</f>
        <v>32.564102564102562</v>
      </c>
      <c r="P111" s="60" t="s">
        <v>312</v>
      </c>
      <c r="Q111" s="60"/>
    </row>
    <row r="112" spans="2:17" x14ac:dyDescent="0.25">
      <c r="B112" s="61">
        <f>COUNTIFS($F$3:F112,'تقرير استهلاك خامات'!$D$4)</f>
        <v>2</v>
      </c>
      <c r="C112" s="60">
        <v>110</v>
      </c>
      <c r="D112" s="5">
        <v>45178</v>
      </c>
      <c r="E112" s="60" t="s">
        <v>120</v>
      </c>
      <c r="F112" s="60" t="s">
        <v>109</v>
      </c>
      <c r="G112" s="60">
        <v>1</v>
      </c>
      <c r="H112" s="60" t="s">
        <v>105</v>
      </c>
      <c r="I112" s="60">
        <v>348</v>
      </c>
      <c r="J112" s="60">
        <f t="shared" si="5"/>
        <v>348</v>
      </c>
      <c r="K112" s="77">
        <v>102</v>
      </c>
      <c r="L112" s="61"/>
      <c r="M112" s="60" t="s">
        <v>103</v>
      </c>
      <c r="N112" s="60">
        <v>12.5</v>
      </c>
      <c r="O112" s="197">
        <f t="shared" si="4"/>
        <v>27.84</v>
      </c>
      <c r="P112" s="60" t="s">
        <v>312</v>
      </c>
      <c r="Q112" s="60"/>
    </row>
    <row r="113" spans="1:17" x14ac:dyDescent="0.25">
      <c r="B113" s="61">
        <f>COUNTIFS($F$3:F113,'تقرير استهلاك خامات'!$D$4)</f>
        <v>2</v>
      </c>
      <c r="C113" s="60">
        <v>111</v>
      </c>
      <c r="D113" s="5">
        <v>45178</v>
      </c>
      <c r="E113" s="60" t="s">
        <v>120</v>
      </c>
      <c r="F113" s="78" t="s">
        <v>67</v>
      </c>
      <c r="G113" s="78">
        <v>1</v>
      </c>
      <c r="H113" s="78" t="s">
        <v>112</v>
      </c>
      <c r="I113" s="78">
        <v>1435</v>
      </c>
      <c r="J113" s="78">
        <f t="shared" si="5"/>
        <v>1435</v>
      </c>
      <c r="K113" s="79">
        <v>102</v>
      </c>
      <c r="L113" s="61"/>
      <c r="M113" s="78" t="s">
        <v>111</v>
      </c>
      <c r="N113" s="78">
        <v>10</v>
      </c>
      <c r="O113" s="197">
        <f t="shared" si="4"/>
        <v>143.5</v>
      </c>
      <c r="P113" s="60" t="s">
        <v>312</v>
      </c>
      <c r="Q113" s="60"/>
    </row>
    <row r="114" spans="1:17" x14ac:dyDescent="0.25">
      <c r="B114" s="61">
        <f>COUNTIFS($F$3:F114,'تقرير استهلاك خامات'!$D$4)</f>
        <v>2</v>
      </c>
      <c r="C114" s="60">
        <v>112</v>
      </c>
      <c r="D114" s="5">
        <v>45178</v>
      </c>
      <c r="E114" s="60" t="s">
        <v>120</v>
      </c>
      <c r="F114" s="78" t="s">
        <v>119</v>
      </c>
      <c r="G114" s="78">
        <v>1</v>
      </c>
      <c r="H114" s="78" t="s">
        <v>111</v>
      </c>
      <c r="I114" s="78">
        <v>30</v>
      </c>
      <c r="J114" s="78">
        <f t="shared" si="5"/>
        <v>30</v>
      </c>
      <c r="K114" s="79">
        <v>102</v>
      </c>
      <c r="L114" s="61"/>
      <c r="M114" s="78" t="s">
        <v>111</v>
      </c>
      <c r="N114" s="78">
        <v>1</v>
      </c>
      <c r="O114" s="197">
        <f t="shared" si="4"/>
        <v>30</v>
      </c>
      <c r="P114" s="60" t="s">
        <v>313</v>
      </c>
      <c r="Q114" s="78"/>
    </row>
    <row r="115" spans="1:17" x14ac:dyDescent="0.25">
      <c r="B115" s="61">
        <f>COUNTIFS($F$3:F115,'تقرير استهلاك خامات'!$D$4)</f>
        <v>2</v>
      </c>
      <c r="C115" s="60">
        <v>113</v>
      </c>
      <c r="D115" s="5">
        <v>45178</v>
      </c>
      <c r="E115" s="60" t="s">
        <v>120</v>
      </c>
      <c r="F115" s="78" t="s">
        <v>58</v>
      </c>
      <c r="G115" s="78">
        <v>3</v>
      </c>
      <c r="H115" s="78" t="s">
        <v>113</v>
      </c>
      <c r="I115" s="78">
        <v>17</v>
      </c>
      <c r="J115" s="78">
        <f t="shared" si="5"/>
        <v>51</v>
      </c>
      <c r="K115" s="79">
        <v>102</v>
      </c>
      <c r="L115" s="61"/>
      <c r="M115" s="78" t="s">
        <v>115</v>
      </c>
      <c r="N115" s="78">
        <v>1</v>
      </c>
      <c r="O115" s="197">
        <f t="shared" si="4"/>
        <v>17</v>
      </c>
      <c r="P115" s="60" t="s">
        <v>313</v>
      </c>
      <c r="Q115" s="78"/>
    </row>
    <row r="116" spans="1:17" x14ac:dyDescent="0.25">
      <c r="B116" s="61">
        <f>COUNTIFS($F$3:F116,'تقرير استهلاك خامات'!$D$4)</f>
        <v>2</v>
      </c>
      <c r="C116" s="60">
        <v>114</v>
      </c>
      <c r="D116" s="5">
        <v>45178</v>
      </c>
      <c r="E116" s="60" t="s">
        <v>120</v>
      </c>
      <c r="F116" s="78" t="s">
        <v>144</v>
      </c>
      <c r="G116" s="78">
        <v>0.25</v>
      </c>
      <c r="H116" s="78" t="s">
        <v>111</v>
      </c>
      <c r="I116" s="78">
        <v>220</v>
      </c>
      <c r="J116" s="78">
        <f t="shared" si="5"/>
        <v>55</v>
      </c>
      <c r="K116" s="79">
        <v>102</v>
      </c>
      <c r="L116" s="61"/>
      <c r="M116" s="78" t="s">
        <v>111</v>
      </c>
      <c r="N116" s="78">
        <v>1</v>
      </c>
      <c r="O116" s="197">
        <f t="shared" si="4"/>
        <v>220</v>
      </c>
      <c r="P116" s="60" t="s">
        <v>313</v>
      </c>
      <c r="Q116" s="78"/>
    </row>
    <row r="117" spans="1:17" x14ac:dyDescent="0.25">
      <c r="B117" s="61">
        <f>COUNTIFS($F$3:F117,'تقرير استهلاك خامات'!$D$4)</f>
        <v>2</v>
      </c>
      <c r="C117" s="60">
        <v>115</v>
      </c>
      <c r="D117" s="5">
        <v>45178</v>
      </c>
      <c r="E117" s="60" t="s">
        <v>120</v>
      </c>
      <c r="F117" s="60" t="s">
        <v>63</v>
      </c>
      <c r="G117" s="60">
        <v>0.5</v>
      </c>
      <c r="H117" s="60" t="s">
        <v>111</v>
      </c>
      <c r="I117" s="60">
        <v>700</v>
      </c>
      <c r="J117" s="60">
        <f t="shared" si="5"/>
        <v>350</v>
      </c>
      <c r="K117" s="77">
        <v>102</v>
      </c>
      <c r="L117" s="61"/>
      <c r="M117" s="60" t="s">
        <v>111</v>
      </c>
      <c r="N117" s="60">
        <v>1</v>
      </c>
      <c r="O117" s="197">
        <f t="shared" si="4"/>
        <v>700</v>
      </c>
      <c r="P117" s="60" t="s">
        <v>312</v>
      </c>
      <c r="Q117" s="78"/>
    </row>
    <row r="118" spans="1:17" x14ac:dyDescent="0.25">
      <c r="B118" s="61">
        <f>COUNTIFS($F$3:F118,'تقرير استهلاك خامات'!$D$4)</f>
        <v>2</v>
      </c>
      <c r="C118" s="60">
        <v>116</v>
      </c>
      <c r="D118" s="5">
        <v>45178</v>
      </c>
      <c r="E118" s="60" t="s">
        <v>120</v>
      </c>
      <c r="F118" s="60" t="s">
        <v>70</v>
      </c>
      <c r="G118" s="60">
        <v>2</v>
      </c>
      <c r="H118" s="60" t="s">
        <v>110</v>
      </c>
      <c r="I118" s="60">
        <v>235</v>
      </c>
      <c r="J118" s="60">
        <f t="shared" si="5"/>
        <v>470</v>
      </c>
      <c r="K118" s="77">
        <v>102</v>
      </c>
      <c r="L118" s="61"/>
      <c r="M118" s="60" t="s">
        <v>111</v>
      </c>
      <c r="N118" s="60">
        <v>4.3</v>
      </c>
      <c r="O118" s="197">
        <f t="shared" si="4"/>
        <v>54.651162790697676</v>
      </c>
      <c r="P118" s="60" t="s">
        <v>312</v>
      </c>
      <c r="Q118" s="78"/>
    </row>
    <row r="119" spans="1:17" x14ac:dyDescent="0.25">
      <c r="B119" s="61">
        <f>COUNTIFS($F$3:F119,'تقرير استهلاك خامات'!$D$4)</f>
        <v>2</v>
      </c>
      <c r="C119" s="60">
        <v>117</v>
      </c>
      <c r="D119" s="5">
        <v>45178</v>
      </c>
      <c r="E119" s="60" t="s">
        <v>120</v>
      </c>
      <c r="F119" s="60" t="s">
        <v>72</v>
      </c>
      <c r="G119" s="60">
        <v>1</v>
      </c>
      <c r="H119" s="60" t="s">
        <v>130</v>
      </c>
      <c r="I119" s="60">
        <v>70</v>
      </c>
      <c r="J119" s="60">
        <f t="shared" si="5"/>
        <v>70</v>
      </c>
      <c r="K119" s="77">
        <v>102</v>
      </c>
      <c r="L119" s="61"/>
      <c r="M119" s="60" t="s">
        <v>106</v>
      </c>
      <c r="N119" s="60">
        <v>1</v>
      </c>
      <c r="O119" s="197">
        <f t="shared" si="4"/>
        <v>70</v>
      </c>
      <c r="P119" s="60" t="s">
        <v>312</v>
      </c>
      <c r="Q119" s="78"/>
    </row>
    <row r="120" spans="1:17" x14ac:dyDescent="0.25">
      <c r="B120" s="61">
        <f>COUNTIFS($F$3:F120,'تقرير استهلاك خامات'!$D$4)</f>
        <v>2</v>
      </c>
      <c r="C120" s="60">
        <v>118</v>
      </c>
      <c r="D120" s="5">
        <v>45178</v>
      </c>
      <c r="E120" s="60" t="s">
        <v>120</v>
      </c>
      <c r="F120" s="82"/>
      <c r="G120" s="82"/>
      <c r="H120" s="82"/>
      <c r="I120" s="82"/>
      <c r="J120" s="60">
        <f t="shared" si="5"/>
        <v>0</v>
      </c>
      <c r="K120" s="77">
        <v>102</v>
      </c>
      <c r="L120" s="61"/>
      <c r="M120" s="82"/>
      <c r="N120" s="82"/>
      <c r="O120" s="197">
        <f t="shared" si="4"/>
        <v>0</v>
      </c>
      <c r="P120" s="60"/>
      <c r="Q120" s="78"/>
    </row>
    <row r="121" spans="1:17" x14ac:dyDescent="0.25">
      <c r="B121" s="61">
        <f>COUNTIFS($F$3:F121,'تقرير استهلاك خامات'!$D$4)</f>
        <v>2</v>
      </c>
      <c r="C121" s="60">
        <v>119</v>
      </c>
      <c r="D121" s="5">
        <v>45178</v>
      </c>
      <c r="E121" s="60" t="s">
        <v>120</v>
      </c>
      <c r="F121" s="60" t="s">
        <v>57</v>
      </c>
      <c r="G121" s="60">
        <v>2</v>
      </c>
      <c r="H121" s="60" t="s">
        <v>114</v>
      </c>
      <c r="I121" s="60">
        <v>16</v>
      </c>
      <c r="J121" s="60">
        <f t="shared" si="5"/>
        <v>32</v>
      </c>
      <c r="K121" s="77">
        <v>102</v>
      </c>
      <c r="L121" s="61"/>
      <c r="M121" s="60" t="s">
        <v>115</v>
      </c>
      <c r="N121" s="60">
        <v>1</v>
      </c>
      <c r="O121" s="197">
        <f t="shared" si="4"/>
        <v>16</v>
      </c>
      <c r="P121" s="60" t="s">
        <v>313</v>
      </c>
      <c r="Q121" s="78"/>
    </row>
    <row r="122" spans="1:17" x14ac:dyDescent="0.25">
      <c r="B122" s="61">
        <f>COUNTIFS($F$3:F122,'تقرير استهلاك خامات'!$D$4)</f>
        <v>2</v>
      </c>
      <c r="C122" s="60">
        <v>120</v>
      </c>
      <c r="D122" s="5">
        <v>45178</v>
      </c>
      <c r="E122" s="60" t="s">
        <v>120</v>
      </c>
      <c r="F122" s="60" t="s">
        <v>136</v>
      </c>
      <c r="G122" s="60">
        <v>1</v>
      </c>
      <c r="H122" s="60" t="s">
        <v>133</v>
      </c>
      <c r="I122" s="60">
        <v>240</v>
      </c>
      <c r="J122" s="60">
        <f t="shared" si="5"/>
        <v>240</v>
      </c>
      <c r="K122" s="77">
        <v>102</v>
      </c>
      <c r="L122" s="61"/>
      <c r="M122" s="60" t="s">
        <v>314</v>
      </c>
      <c r="N122" s="60">
        <v>200</v>
      </c>
      <c r="O122" s="197">
        <f t="shared" si="4"/>
        <v>1.2</v>
      </c>
      <c r="P122" s="60" t="s">
        <v>313</v>
      </c>
      <c r="Q122" s="60"/>
    </row>
    <row r="123" spans="1:17" x14ac:dyDescent="0.25">
      <c r="B123" s="61">
        <f>COUNTIFS($F$3:F123,'تقرير استهلاك خامات'!$D$4)</f>
        <v>2</v>
      </c>
      <c r="C123" s="60">
        <v>121</v>
      </c>
      <c r="D123" s="5">
        <v>45178</v>
      </c>
      <c r="E123" s="60" t="s">
        <v>120</v>
      </c>
      <c r="F123" s="60" t="s">
        <v>64</v>
      </c>
      <c r="G123" s="78">
        <v>1</v>
      </c>
      <c r="H123" s="60" t="s">
        <v>110</v>
      </c>
      <c r="I123" s="78">
        <v>310</v>
      </c>
      <c r="J123" s="60">
        <f t="shared" si="5"/>
        <v>310</v>
      </c>
      <c r="K123" s="77">
        <v>102</v>
      </c>
      <c r="L123" s="61"/>
      <c r="M123" s="60" t="s">
        <v>111</v>
      </c>
      <c r="N123" s="78">
        <v>2.8</v>
      </c>
      <c r="O123" s="197">
        <f t="shared" si="4"/>
        <v>110.71428571428572</v>
      </c>
      <c r="P123" s="60" t="s">
        <v>312</v>
      </c>
      <c r="Q123" s="60"/>
    </row>
    <row r="124" spans="1:17" x14ac:dyDescent="0.25">
      <c r="A124" s="91"/>
      <c r="B124" s="61">
        <f>COUNTIFS($F$3:F124,'تقرير استهلاك خامات'!$D$4)</f>
        <v>2</v>
      </c>
      <c r="C124" s="78">
        <v>122</v>
      </c>
      <c r="D124" s="92">
        <v>45180</v>
      </c>
      <c r="E124" s="78" t="s">
        <v>120</v>
      </c>
      <c r="F124" s="78" t="s">
        <v>139</v>
      </c>
      <c r="G124" s="78">
        <v>1</v>
      </c>
      <c r="H124" s="78" t="s">
        <v>110</v>
      </c>
      <c r="I124" s="78">
        <v>350</v>
      </c>
      <c r="J124" s="78">
        <f t="shared" si="5"/>
        <v>350</v>
      </c>
      <c r="K124" s="79">
        <v>103</v>
      </c>
      <c r="L124" s="61"/>
      <c r="M124" s="78" t="s">
        <v>111</v>
      </c>
      <c r="N124" s="78">
        <v>3</v>
      </c>
      <c r="O124" s="197">
        <f t="shared" si="4"/>
        <v>116.66666666666667</v>
      </c>
      <c r="P124" s="60" t="s">
        <v>312</v>
      </c>
      <c r="Q124" s="60"/>
    </row>
    <row r="125" spans="1:17" x14ac:dyDescent="0.25">
      <c r="B125" s="61">
        <f>COUNTIFS($F$3:F125,'تقرير استهلاك خامات'!$D$4)</f>
        <v>3</v>
      </c>
      <c r="C125" s="60">
        <v>123</v>
      </c>
      <c r="D125" s="5">
        <v>45180</v>
      </c>
      <c r="E125" s="60" t="s">
        <v>120</v>
      </c>
      <c r="F125" s="60" t="s">
        <v>65</v>
      </c>
      <c r="G125" s="60">
        <v>2</v>
      </c>
      <c r="H125" s="60" t="s">
        <v>111</v>
      </c>
      <c r="I125" s="60">
        <v>110</v>
      </c>
      <c r="J125" s="60">
        <f t="shared" si="5"/>
        <v>220</v>
      </c>
      <c r="K125" s="77">
        <v>103</v>
      </c>
      <c r="L125" s="61"/>
      <c r="M125" s="60" t="s">
        <v>111</v>
      </c>
      <c r="N125" s="60">
        <v>1</v>
      </c>
      <c r="O125" s="197">
        <f t="shared" si="4"/>
        <v>110</v>
      </c>
      <c r="P125" s="60" t="s">
        <v>312</v>
      </c>
      <c r="Q125" s="60"/>
    </row>
    <row r="126" spans="1:17" x14ac:dyDescent="0.25">
      <c r="B126" s="61">
        <f>COUNTIFS($F$3:F126,'تقرير استهلاك خامات'!$D$4)</f>
        <v>3</v>
      </c>
      <c r="C126" s="60">
        <v>124</v>
      </c>
      <c r="D126" s="5">
        <v>45180</v>
      </c>
      <c r="E126" s="60" t="s">
        <v>120</v>
      </c>
      <c r="F126" s="60" t="s">
        <v>75</v>
      </c>
      <c r="G126" s="60">
        <v>1</v>
      </c>
      <c r="H126" s="60" t="s">
        <v>130</v>
      </c>
      <c r="I126" s="60">
        <v>105</v>
      </c>
      <c r="J126" s="60">
        <f t="shared" si="5"/>
        <v>105</v>
      </c>
      <c r="K126" s="77">
        <v>103</v>
      </c>
      <c r="L126" s="61"/>
      <c r="M126" s="60" t="s">
        <v>111</v>
      </c>
      <c r="N126" s="60">
        <v>1</v>
      </c>
      <c r="O126" s="197">
        <f t="shared" si="4"/>
        <v>105</v>
      </c>
      <c r="P126" s="60" t="s">
        <v>313</v>
      </c>
      <c r="Q126" s="60"/>
    </row>
    <row r="127" spans="1:17" x14ac:dyDescent="0.25">
      <c r="B127" s="61">
        <f>COUNTIFS($F$3:F127,'تقرير استهلاك خامات'!$D$4)</f>
        <v>3</v>
      </c>
      <c r="C127" s="60">
        <v>125</v>
      </c>
      <c r="D127" s="5">
        <v>45180</v>
      </c>
      <c r="E127" s="60" t="s">
        <v>120</v>
      </c>
      <c r="F127" s="60" t="s">
        <v>76</v>
      </c>
      <c r="G127" s="60">
        <v>1</v>
      </c>
      <c r="H127" s="60" t="s">
        <v>130</v>
      </c>
      <c r="I127" s="60">
        <v>75</v>
      </c>
      <c r="J127" s="60">
        <f t="shared" si="5"/>
        <v>75</v>
      </c>
      <c r="K127" s="77">
        <v>103</v>
      </c>
      <c r="L127" s="61"/>
      <c r="M127" s="78" t="s">
        <v>111</v>
      </c>
      <c r="N127" s="60">
        <v>1</v>
      </c>
      <c r="O127" s="197">
        <f t="shared" si="4"/>
        <v>75</v>
      </c>
      <c r="P127" s="60" t="s">
        <v>313</v>
      </c>
      <c r="Q127" s="60"/>
    </row>
    <row r="128" spans="1:17" x14ac:dyDescent="0.25">
      <c r="B128" s="61">
        <f>COUNTIFS($F$3:F128,'تقرير استهلاك خامات'!$D$4)</f>
        <v>3</v>
      </c>
      <c r="C128" s="60">
        <v>126</v>
      </c>
      <c r="D128" s="5"/>
      <c r="E128" s="60" t="s">
        <v>168</v>
      </c>
      <c r="F128" s="60" t="s">
        <v>167</v>
      </c>
      <c r="G128" s="60">
        <v>1</v>
      </c>
      <c r="H128" s="60" t="s">
        <v>103</v>
      </c>
      <c r="I128" s="60">
        <v>100</v>
      </c>
      <c r="J128" s="60">
        <f t="shared" si="5"/>
        <v>100</v>
      </c>
      <c r="K128" s="77"/>
      <c r="L128" s="61"/>
      <c r="M128" s="60" t="s">
        <v>103</v>
      </c>
      <c r="N128" s="60">
        <v>1</v>
      </c>
      <c r="O128" s="197">
        <f t="shared" si="4"/>
        <v>100</v>
      </c>
      <c r="P128" s="60" t="s">
        <v>313</v>
      </c>
      <c r="Q128" s="60"/>
    </row>
    <row r="129" spans="2:17" x14ac:dyDescent="0.25">
      <c r="B129" s="61">
        <f>COUNTIFS($F$3:F129,'تقرير استهلاك خامات'!$D$4)</f>
        <v>3</v>
      </c>
      <c r="C129" s="60">
        <v>127</v>
      </c>
      <c r="D129" s="5"/>
      <c r="E129" s="60" t="s">
        <v>168</v>
      </c>
      <c r="F129" s="60" t="s">
        <v>169</v>
      </c>
      <c r="G129" s="60">
        <v>1</v>
      </c>
      <c r="H129" s="60" t="s">
        <v>111</v>
      </c>
      <c r="I129" s="60">
        <v>30</v>
      </c>
      <c r="J129" s="60">
        <f t="shared" si="5"/>
        <v>30</v>
      </c>
      <c r="K129" s="77"/>
      <c r="L129" s="61"/>
      <c r="M129" s="60" t="s">
        <v>111</v>
      </c>
      <c r="N129" s="60">
        <v>1</v>
      </c>
      <c r="O129" s="197">
        <f t="shared" si="4"/>
        <v>30</v>
      </c>
      <c r="P129" s="60" t="s">
        <v>313</v>
      </c>
      <c r="Q129" s="60"/>
    </row>
    <row r="130" spans="2:17" x14ac:dyDescent="0.25">
      <c r="B130" s="61">
        <f>COUNTIFS($F$3:F130,'تقرير استهلاك خامات'!$D$4)</f>
        <v>3</v>
      </c>
      <c r="C130" s="60">
        <v>128</v>
      </c>
      <c r="D130" s="5"/>
      <c r="E130" s="60"/>
      <c r="F130" s="60" t="s">
        <v>186</v>
      </c>
      <c r="G130" s="60">
        <v>1</v>
      </c>
      <c r="H130" s="60" t="s">
        <v>188</v>
      </c>
      <c r="I130" s="60">
        <v>114</v>
      </c>
      <c r="J130" s="60">
        <f t="shared" si="5"/>
        <v>114</v>
      </c>
      <c r="K130" s="77"/>
      <c r="L130" s="61"/>
      <c r="M130" s="60" t="s">
        <v>189</v>
      </c>
      <c r="N130" s="60">
        <v>1</v>
      </c>
      <c r="O130" s="197">
        <f t="shared" si="4"/>
        <v>114</v>
      </c>
      <c r="P130" s="60" t="s">
        <v>313</v>
      </c>
      <c r="Q130" s="60"/>
    </row>
    <row r="131" spans="2:17" x14ac:dyDescent="0.25">
      <c r="B131" s="61">
        <f>COUNTIFS($F$3:F131,'تقرير استهلاك خامات'!$D$4)</f>
        <v>3</v>
      </c>
      <c r="C131" s="60">
        <v>129</v>
      </c>
      <c r="D131" s="5"/>
      <c r="E131" s="60" t="s">
        <v>120</v>
      </c>
      <c r="F131" s="60" t="s">
        <v>190</v>
      </c>
      <c r="G131" s="60">
        <v>25</v>
      </c>
      <c r="H131" s="60" t="s">
        <v>111</v>
      </c>
      <c r="I131" s="60">
        <f>170/25</f>
        <v>6.8</v>
      </c>
      <c r="J131" s="60">
        <f t="shared" si="5"/>
        <v>170</v>
      </c>
      <c r="K131" s="77"/>
      <c r="L131" s="61"/>
      <c r="M131" s="60" t="s">
        <v>111</v>
      </c>
      <c r="N131" s="60">
        <v>1</v>
      </c>
      <c r="O131" s="197">
        <f t="shared" ref="O131:O194" si="7">IFERROR(I131/N131,0)</f>
        <v>6.8</v>
      </c>
      <c r="P131" s="60" t="s">
        <v>313</v>
      </c>
      <c r="Q131" s="60"/>
    </row>
    <row r="132" spans="2:17" x14ac:dyDescent="0.25">
      <c r="B132" s="61">
        <f>COUNTIFS($F$3:F132,'تقرير استهلاك خامات'!$D$4)</f>
        <v>3</v>
      </c>
      <c r="C132" s="60">
        <v>130</v>
      </c>
      <c r="D132" s="5"/>
      <c r="E132" s="60"/>
      <c r="F132" s="60" t="s">
        <v>191</v>
      </c>
      <c r="G132" s="60">
        <v>1</v>
      </c>
      <c r="H132" s="60" t="s">
        <v>111</v>
      </c>
      <c r="I132" s="60">
        <v>40</v>
      </c>
      <c r="J132" s="60">
        <f t="shared" si="5"/>
        <v>40</v>
      </c>
      <c r="K132" s="77"/>
      <c r="L132" s="61"/>
      <c r="M132" s="60" t="s">
        <v>111</v>
      </c>
      <c r="N132" s="60">
        <v>1</v>
      </c>
      <c r="O132" s="197">
        <f t="shared" si="7"/>
        <v>40</v>
      </c>
      <c r="P132" s="60" t="s">
        <v>313</v>
      </c>
      <c r="Q132" s="60"/>
    </row>
    <row r="133" spans="2:17" x14ac:dyDescent="0.25">
      <c r="B133" s="61">
        <f>COUNTIFS($F$3:F133,'تقرير استهلاك خامات'!$D$4)</f>
        <v>3</v>
      </c>
      <c r="C133" s="60">
        <v>131</v>
      </c>
      <c r="D133" s="5">
        <v>45185</v>
      </c>
      <c r="E133" s="60" t="s">
        <v>120</v>
      </c>
      <c r="F133" s="60" t="s">
        <v>108</v>
      </c>
      <c r="G133" s="60">
        <v>16</v>
      </c>
      <c r="H133" s="60" t="s">
        <v>106</v>
      </c>
      <c r="I133" s="60">
        <v>120</v>
      </c>
      <c r="J133" s="60">
        <f t="shared" ref="J133:J196" si="8">G133*I133</f>
        <v>1920</v>
      </c>
      <c r="K133" s="77"/>
      <c r="L133" s="61"/>
      <c r="M133" s="60" t="s">
        <v>103</v>
      </c>
      <c r="N133" s="60">
        <v>3.9</v>
      </c>
      <c r="O133" s="197">
        <f t="shared" si="7"/>
        <v>30.76923076923077</v>
      </c>
      <c r="P133" s="60" t="s">
        <v>312</v>
      </c>
      <c r="Q133" s="60"/>
    </row>
    <row r="134" spans="2:17" x14ac:dyDescent="0.25">
      <c r="B134" s="61">
        <f>COUNTIFS($F$3:F134,'تقرير استهلاك خامات'!$D$4)</f>
        <v>3</v>
      </c>
      <c r="C134" s="60">
        <v>132</v>
      </c>
      <c r="D134" s="5">
        <v>45185</v>
      </c>
      <c r="E134" s="60" t="s">
        <v>120</v>
      </c>
      <c r="F134" s="60" t="s">
        <v>205</v>
      </c>
      <c r="G134" s="60">
        <v>10</v>
      </c>
      <c r="H134" s="60" t="s">
        <v>106</v>
      </c>
      <c r="I134" s="60">
        <v>34</v>
      </c>
      <c r="J134" s="60">
        <f t="shared" si="8"/>
        <v>340</v>
      </c>
      <c r="K134" s="77"/>
      <c r="L134" s="61"/>
      <c r="M134" s="60" t="s">
        <v>103</v>
      </c>
      <c r="N134" s="60">
        <v>1</v>
      </c>
      <c r="O134" s="197">
        <f t="shared" si="7"/>
        <v>34</v>
      </c>
      <c r="P134" s="60" t="s">
        <v>312</v>
      </c>
      <c r="Q134" s="60"/>
    </row>
    <row r="135" spans="2:17" x14ac:dyDescent="0.25">
      <c r="B135" s="61">
        <f>COUNTIFS($F$3:F135,'تقرير استهلاك خامات'!$D$4)</f>
        <v>3</v>
      </c>
      <c r="C135" s="60">
        <v>133</v>
      </c>
      <c r="D135" s="5">
        <v>45185</v>
      </c>
      <c r="E135" s="60" t="s">
        <v>120</v>
      </c>
      <c r="F135" s="60" t="s">
        <v>206</v>
      </c>
      <c r="G135" s="60">
        <v>16</v>
      </c>
      <c r="H135" s="60" t="s">
        <v>111</v>
      </c>
      <c r="I135" s="60">
        <v>138.75</v>
      </c>
      <c r="J135" s="60">
        <f t="shared" si="8"/>
        <v>2220</v>
      </c>
      <c r="K135" s="77"/>
      <c r="L135" s="61"/>
      <c r="M135" s="60" t="s">
        <v>111</v>
      </c>
      <c r="N135" s="60">
        <v>1</v>
      </c>
      <c r="O135" s="197">
        <f t="shared" si="7"/>
        <v>138.75</v>
      </c>
      <c r="P135" s="60" t="s">
        <v>312</v>
      </c>
      <c r="Q135" s="60"/>
    </row>
    <row r="136" spans="2:17" x14ac:dyDescent="0.25">
      <c r="B136" s="61">
        <f>COUNTIFS($F$3:F136,'تقرير استهلاك خامات'!$D$4)</f>
        <v>3</v>
      </c>
      <c r="C136" s="60">
        <v>134</v>
      </c>
      <c r="D136" s="5">
        <v>45185</v>
      </c>
      <c r="E136" s="60" t="s">
        <v>120</v>
      </c>
      <c r="F136" s="60" t="s">
        <v>143</v>
      </c>
      <c r="G136" s="60">
        <v>5</v>
      </c>
      <c r="H136" s="60" t="s">
        <v>111</v>
      </c>
      <c r="I136" s="60">
        <v>78</v>
      </c>
      <c r="J136" s="60">
        <f t="shared" si="8"/>
        <v>390</v>
      </c>
      <c r="K136" s="77"/>
      <c r="L136" s="61"/>
      <c r="M136" s="60" t="s">
        <v>111</v>
      </c>
      <c r="N136" s="60">
        <v>1</v>
      </c>
      <c r="O136" s="197">
        <f t="shared" si="7"/>
        <v>78</v>
      </c>
      <c r="P136" s="60" t="s">
        <v>312</v>
      </c>
      <c r="Q136" s="60"/>
    </row>
    <row r="137" spans="2:17" x14ac:dyDescent="0.25">
      <c r="B137" s="61">
        <f>COUNTIFS($F$3:F137,'تقرير استهلاك خامات'!$D$4)</f>
        <v>3</v>
      </c>
      <c r="C137" s="60">
        <v>135</v>
      </c>
      <c r="D137" s="5">
        <v>45185</v>
      </c>
      <c r="E137" s="60" t="s">
        <v>120</v>
      </c>
      <c r="F137" s="60" t="s">
        <v>207</v>
      </c>
      <c r="G137" s="60">
        <v>2</v>
      </c>
      <c r="H137" s="60" t="s">
        <v>111</v>
      </c>
      <c r="I137" s="60">
        <v>310</v>
      </c>
      <c r="J137" s="60">
        <f t="shared" si="8"/>
        <v>620</v>
      </c>
      <c r="K137" s="77"/>
      <c r="L137" s="61"/>
      <c r="M137" s="60" t="s">
        <v>111</v>
      </c>
      <c r="N137" s="60">
        <v>2.8</v>
      </c>
      <c r="O137" s="197">
        <f t="shared" si="7"/>
        <v>110.71428571428572</v>
      </c>
      <c r="P137" s="60" t="s">
        <v>312</v>
      </c>
      <c r="Q137" s="60"/>
    </row>
    <row r="138" spans="2:17" x14ac:dyDescent="0.25">
      <c r="B138" s="61">
        <f>COUNTIFS($F$3:F138,'تقرير استهلاك خامات'!$D$4)</f>
        <v>3</v>
      </c>
      <c r="C138" s="60">
        <v>136</v>
      </c>
      <c r="D138" s="5">
        <v>45185</v>
      </c>
      <c r="E138" s="60" t="s">
        <v>120</v>
      </c>
      <c r="F138" s="60" t="s">
        <v>85</v>
      </c>
      <c r="G138" s="60">
        <v>1</v>
      </c>
      <c r="H138" s="60" t="s">
        <v>110</v>
      </c>
      <c r="I138" s="60">
        <v>300</v>
      </c>
      <c r="J138" s="60">
        <f t="shared" si="8"/>
        <v>300</v>
      </c>
      <c r="K138" s="77"/>
      <c r="L138" s="61"/>
      <c r="M138" s="60" t="s">
        <v>103</v>
      </c>
      <c r="N138" s="60">
        <v>3</v>
      </c>
      <c r="O138" s="197">
        <f t="shared" si="7"/>
        <v>100</v>
      </c>
      <c r="P138" s="60" t="s">
        <v>312</v>
      </c>
      <c r="Q138" s="60"/>
    </row>
    <row r="139" spans="2:17" x14ac:dyDescent="0.25">
      <c r="B139" s="61">
        <f>COUNTIFS($F$3:F139,'تقرير استهلاك خامات'!$D$4)</f>
        <v>3</v>
      </c>
      <c r="C139" s="60">
        <v>137</v>
      </c>
      <c r="D139" s="5">
        <v>45185</v>
      </c>
      <c r="E139" s="60" t="s">
        <v>120</v>
      </c>
      <c r="F139" s="60" t="s">
        <v>210</v>
      </c>
      <c r="G139" s="60">
        <v>12.9</v>
      </c>
      <c r="H139" s="60" t="s">
        <v>111</v>
      </c>
      <c r="I139" s="60">
        <v>54.65</v>
      </c>
      <c r="J139" s="60">
        <f t="shared" si="8"/>
        <v>704.98500000000001</v>
      </c>
      <c r="K139" s="77"/>
      <c r="L139" s="61"/>
      <c r="M139" s="60" t="s">
        <v>111</v>
      </c>
      <c r="N139" s="60">
        <v>1</v>
      </c>
      <c r="O139" s="197">
        <f t="shared" si="7"/>
        <v>54.65</v>
      </c>
      <c r="P139" s="60" t="s">
        <v>312</v>
      </c>
      <c r="Q139" s="60"/>
    </row>
    <row r="140" spans="2:17" x14ac:dyDescent="0.25">
      <c r="B140" s="61">
        <f>COUNTIFS($F$3:F140,'تقرير استهلاك خامات'!$D$4)</f>
        <v>3</v>
      </c>
      <c r="C140" s="60">
        <v>138</v>
      </c>
      <c r="D140" s="5">
        <v>45185</v>
      </c>
      <c r="E140" s="60" t="s">
        <v>120</v>
      </c>
      <c r="F140" s="60" t="s">
        <v>63</v>
      </c>
      <c r="G140" s="60">
        <v>1</v>
      </c>
      <c r="H140" s="60" t="s">
        <v>111</v>
      </c>
      <c r="I140" s="60">
        <v>700</v>
      </c>
      <c r="J140" s="60">
        <f t="shared" si="8"/>
        <v>700</v>
      </c>
      <c r="K140" s="77"/>
      <c r="L140" s="61"/>
      <c r="M140" s="60" t="s">
        <v>111</v>
      </c>
      <c r="N140" s="60">
        <v>1</v>
      </c>
      <c r="O140" s="197">
        <f t="shared" si="7"/>
        <v>700</v>
      </c>
      <c r="P140" s="60" t="s">
        <v>312</v>
      </c>
      <c r="Q140" s="60"/>
    </row>
    <row r="141" spans="2:17" x14ac:dyDescent="0.25">
      <c r="B141" s="61">
        <f>COUNTIFS($F$3:F141,'تقرير استهلاك خامات'!$D$4)</f>
        <v>3</v>
      </c>
      <c r="C141" s="60">
        <v>139</v>
      </c>
      <c r="D141" s="5">
        <v>45185</v>
      </c>
      <c r="E141" s="60" t="s">
        <v>120</v>
      </c>
      <c r="F141" s="60" t="s">
        <v>66</v>
      </c>
      <c r="G141" s="60">
        <v>0.61199999999999999</v>
      </c>
      <c r="H141" s="60" t="s">
        <v>111</v>
      </c>
      <c r="I141" s="60">
        <v>70</v>
      </c>
      <c r="J141" s="60">
        <f t="shared" si="8"/>
        <v>42.839999999999996</v>
      </c>
      <c r="K141" s="77"/>
      <c r="L141" s="61"/>
      <c r="M141" s="60" t="s">
        <v>111</v>
      </c>
      <c r="N141" s="60">
        <v>1</v>
      </c>
      <c r="O141" s="197">
        <f t="shared" si="7"/>
        <v>70</v>
      </c>
      <c r="P141" s="60" t="s">
        <v>313</v>
      </c>
      <c r="Q141" s="60"/>
    </row>
    <row r="142" spans="2:17" x14ac:dyDescent="0.25">
      <c r="B142" s="61">
        <f>COUNTIFS($F$3:F142,'تقرير استهلاك خامات'!$D$4)</f>
        <v>3</v>
      </c>
      <c r="C142" s="60">
        <v>140</v>
      </c>
      <c r="D142" s="5">
        <v>45185</v>
      </c>
      <c r="E142" s="60" t="s">
        <v>120</v>
      </c>
      <c r="F142" s="60" t="s">
        <v>58</v>
      </c>
      <c r="G142" s="60">
        <v>3</v>
      </c>
      <c r="H142" s="60" t="s">
        <v>113</v>
      </c>
      <c r="I142" s="60">
        <v>18</v>
      </c>
      <c r="J142" s="60">
        <f t="shared" si="8"/>
        <v>54</v>
      </c>
      <c r="K142" s="77"/>
      <c r="L142" s="61"/>
      <c r="M142" s="60" t="s">
        <v>113</v>
      </c>
      <c r="N142" s="60">
        <v>1</v>
      </c>
      <c r="O142" s="197">
        <f t="shared" si="7"/>
        <v>18</v>
      </c>
      <c r="P142" s="60" t="s">
        <v>313</v>
      </c>
      <c r="Q142" s="60"/>
    </row>
    <row r="143" spans="2:17" x14ac:dyDescent="0.25">
      <c r="B143" s="61">
        <f>COUNTIFS($F$3:F143,'تقرير استهلاك خامات'!$D$4)</f>
        <v>3</v>
      </c>
      <c r="C143" s="60">
        <v>141</v>
      </c>
      <c r="D143" s="5">
        <v>45185</v>
      </c>
      <c r="E143" s="60" t="s">
        <v>120</v>
      </c>
      <c r="F143" s="60" t="s">
        <v>209</v>
      </c>
      <c r="G143" s="60">
        <v>50</v>
      </c>
      <c r="H143" s="60" t="s">
        <v>121</v>
      </c>
      <c r="I143" s="60">
        <v>1</v>
      </c>
      <c r="J143" s="60">
        <f t="shared" si="8"/>
        <v>50</v>
      </c>
      <c r="K143" s="77"/>
      <c r="L143" s="61"/>
      <c r="M143" s="60" t="s">
        <v>111</v>
      </c>
      <c r="N143" s="60">
        <v>1</v>
      </c>
      <c r="O143" s="197">
        <f t="shared" si="7"/>
        <v>1</v>
      </c>
      <c r="P143" s="60" t="s">
        <v>313</v>
      </c>
      <c r="Q143" s="60"/>
    </row>
    <row r="144" spans="2:17" x14ac:dyDescent="0.25">
      <c r="B144" s="61">
        <f>COUNTIFS($F$3:F144,'تقرير استهلاك خامات'!$D$4)</f>
        <v>3</v>
      </c>
      <c r="C144" s="60">
        <v>142</v>
      </c>
      <c r="D144" s="5">
        <v>45185</v>
      </c>
      <c r="E144" s="60" t="s">
        <v>120</v>
      </c>
      <c r="F144" s="60" t="s">
        <v>79</v>
      </c>
      <c r="G144" s="60">
        <v>2</v>
      </c>
      <c r="H144" s="60" t="s">
        <v>115</v>
      </c>
      <c r="I144" s="60">
        <v>55</v>
      </c>
      <c r="J144" s="60">
        <f t="shared" si="8"/>
        <v>110</v>
      </c>
      <c r="K144" s="77"/>
      <c r="L144" s="61"/>
      <c r="M144" s="60" t="s">
        <v>115</v>
      </c>
      <c r="N144" s="60">
        <v>1</v>
      </c>
      <c r="O144" s="197">
        <f t="shared" si="7"/>
        <v>55</v>
      </c>
      <c r="P144" s="60" t="s">
        <v>313</v>
      </c>
      <c r="Q144" s="60"/>
    </row>
    <row r="145" spans="2:17" x14ac:dyDescent="0.25">
      <c r="B145" s="61">
        <f>COUNTIFS($F$3:F145,'تقرير استهلاك خامات'!$D$4)</f>
        <v>3</v>
      </c>
      <c r="C145" s="60">
        <v>143</v>
      </c>
      <c r="D145" s="5">
        <v>45185</v>
      </c>
      <c r="E145" s="60" t="s">
        <v>120</v>
      </c>
      <c r="F145" s="60" t="s">
        <v>71</v>
      </c>
      <c r="G145" s="60">
        <v>3</v>
      </c>
      <c r="H145" s="60" t="s">
        <v>134</v>
      </c>
      <c r="I145" s="60">
        <v>19</v>
      </c>
      <c r="J145" s="60">
        <f t="shared" si="8"/>
        <v>57</v>
      </c>
      <c r="K145" s="77"/>
      <c r="L145" s="61"/>
      <c r="M145" s="60" t="s">
        <v>134</v>
      </c>
      <c r="N145" s="60">
        <v>1</v>
      </c>
      <c r="O145" s="197">
        <f t="shared" si="7"/>
        <v>19</v>
      </c>
      <c r="P145" s="60" t="s">
        <v>313</v>
      </c>
      <c r="Q145" s="60"/>
    </row>
    <row r="146" spans="2:17" x14ac:dyDescent="0.25">
      <c r="B146" s="61">
        <f>COUNTIFS($F$3:F146,'تقرير استهلاك خامات'!$D$4)</f>
        <v>3</v>
      </c>
      <c r="C146" s="60">
        <v>144</v>
      </c>
      <c r="D146" s="5">
        <v>45185</v>
      </c>
      <c r="E146" s="60" t="s">
        <v>120</v>
      </c>
      <c r="F146" s="60" t="s">
        <v>208</v>
      </c>
      <c r="G146" s="60">
        <v>2.5</v>
      </c>
      <c r="H146" s="60" t="s">
        <v>111</v>
      </c>
      <c r="I146" s="60">
        <v>70</v>
      </c>
      <c r="J146" s="60">
        <f t="shared" si="8"/>
        <v>175</v>
      </c>
      <c r="K146" s="77"/>
      <c r="L146" s="61"/>
      <c r="M146" s="60" t="s">
        <v>111</v>
      </c>
      <c r="N146" s="60">
        <v>1</v>
      </c>
      <c r="O146" s="197">
        <f t="shared" si="7"/>
        <v>70</v>
      </c>
      <c r="P146" s="60" t="s">
        <v>312</v>
      </c>
      <c r="Q146" s="60"/>
    </row>
    <row r="147" spans="2:17" x14ac:dyDescent="0.25">
      <c r="B147" s="61">
        <f>COUNTIFS($F$3:F147,'تقرير استهلاك خامات'!$D$4)</f>
        <v>3</v>
      </c>
      <c r="C147" s="60">
        <v>145</v>
      </c>
      <c r="D147" s="5">
        <v>45182</v>
      </c>
      <c r="E147" s="60" t="s">
        <v>120</v>
      </c>
      <c r="F147" s="60" t="s">
        <v>56</v>
      </c>
      <c r="G147" s="60">
        <v>0.5</v>
      </c>
      <c r="H147" s="60" t="s">
        <v>111</v>
      </c>
      <c r="I147" s="60">
        <v>286</v>
      </c>
      <c r="J147" s="60">
        <f t="shared" si="8"/>
        <v>143</v>
      </c>
      <c r="K147" s="77">
        <v>725</v>
      </c>
      <c r="L147" s="61"/>
      <c r="M147" s="78" t="s">
        <v>150</v>
      </c>
      <c r="N147" s="78">
        <v>1000</v>
      </c>
      <c r="O147" s="197">
        <f t="shared" si="7"/>
        <v>0.28599999999999998</v>
      </c>
      <c r="P147" s="60" t="s">
        <v>312</v>
      </c>
      <c r="Q147" s="60"/>
    </row>
    <row r="148" spans="2:17" x14ac:dyDescent="0.25">
      <c r="B148" s="61">
        <f>COUNTIFS($F$3:F148,'تقرير استهلاك خامات'!$D$4)</f>
        <v>3</v>
      </c>
      <c r="C148" s="60">
        <v>146</v>
      </c>
      <c r="D148" s="5">
        <v>45182</v>
      </c>
      <c r="E148" s="60" t="s">
        <v>120</v>
      </c>
      <c r="F148" s="60" t="s">
        <v>54</v>
      </c>
      <c r="G148" s="60">
        <v>0.5</v>
      </c>
      <c r="H148" s="60" t="s">
        <v>111</v>
      </c>
      <c r="I148" s="60">
        <v>306</v>
      </c>
      <c r="J148" s="60">
        <f t="shared" si="8"/>
        <v>153</v>
      </c>
      <c r="K148" s="77">
        <v>725</v>
      </c>
      <c r="L148" s="61"/>
      <c r="M148" s="78" t="s">
        <v>150</v>
      </c>
      <c r="N148" s="78">
        <v>1000</v>
      </c>
      <c r="O148" s="197">
        <f t="shared" si="7"/>
        <v>0.30599999999999999</v>
      </c>
      <c r="P148" s="60" t="s">
        <v>312</v>
      </c>
      <c r="Q148" s="60"/>
    </row>
    <row r="149" spans="2:17" x14ac:dyDescent="0.25">
      <c r="B149" s="61">
        <f>COUNTIFS($F$3:F149,'تقرير استهلاك خامات'!$D$4)</f>
        <v>3</v>
      </c>
      <c r="C149" s="60">
        <v>147</v>
      </c>
      <c r="D149" s="5">
        <v>45182</v>
      </c>
      <c r="E149" s="60" t="s">
        <v>120</v>
      </c>
      <c r="F149" s="60" t="s">
        <v>108</v>
      </c>
      <c r="G149" s="60">
        <v>2</v>
      </c>
      <c r="H149" s="60" t="s">
        <v>106</v>
      </c>
      <c r="I149" s="60">
        <v>120</v>
      </c>
      <c r="J149" s="60">
        <f t="shared" si="8"/>
        <v>240</v>
      </c>
      <c r="K149" s="77">
        <v>725</v>
      </c>
      <c r="L149" s="61"/>
      <c r="M149" s="60" t="s">
        <v>103</v>
      </c>
      <c r="N149" s="60">
        <v>3.9</v>
      </c>
      <c r="O149" s="197">
        <f t="shared" si="7"/>
        <v>30.76923076923077</v>
      </c>
      <c r="P149" s="60" t="s">
        <v>312</v>
      </c>
      <c r="Q149" s="60"/>
    </row>
    <row r="150" spans="2:17" x14ac:dyDescent="0.25">
      <c r="B150" s="61">
        <f>COUNTIFS($F$3:F150,'تقرير استهلاك خامات'!$D$4)</f>
        <v>3</v>
      </c>
      <c r="C150" s="60">
        <v>148</v>
      </c>
      <c r="D150" s="5">
        <v>45182</v>
      </c>
      <c r="E150" s="60" t="s">
        <v>120</v>
      </c>
      <c r="F150" s="78" t="s">
        <v>218</v>
      </c>
      <c r="G150" s="78">
        <v>1</v>
      </c>
      <c r="H150" s="78" t="s">
        <v>110</v>
      </c>
      <c r="I150" s="78">
        <v>360</v>
      </c>
      <c r="J150" s="60">
        <f t="shared" si="8"/>
        <v>360</v>
      </c>
      <c r="K150" s="77">
        <v>725</v>
      </c>
      <c r="L150" s="61"/>
      <c r="M150" s="78" t="s">
        <v>111</v>
      </c>
      <c r="N150" s="78">
        <v>3</v>
      </c>
      <c r="O150" s="197">
        <f t="shared" si="7"/>
        <v>120</v>
      </c>
      <c r="P150" s="60" t="s">
        <v>312</v>
      </c>
      <c r="Q150" s="60"/>
    </row>
    <row r="151" spans="2:17" x14ac:dyDescent="0.25">
      <c r="B151" s="61">
        <f>COUNTIFS($F$3:F151,'تقرير استهلاك خامات'!$D$4)</f>
        <v>3</v>
      </c>
      <c r="C151" s="60">
        <v>149</v>
      </c>
      <c r="D151" s="5">
        <v>45182</v>
      </c>
      <c r="E151" s="60" t="s">
        <v>120</v>
      </c>
      <c r="F151" s="60" t="s">
        <v>66</v>
      </c>
      <c r="G151" s="60">
        <v>0.5</v>
      </c>
      <c r="H151" s="60" t="s">
        <v>111</v>
      </c>
      <c r="I151" s="60">
        <v>70</v>
      </c>
      <c r="J151" s="60">
        <f t="shared" si="8"/>
        <v>35</v>
      </c>
      <c r="K151" s="77">
        <v>725</v>
      </c>
      <c r="L151" s="61"/>
      <c r="M151" s="60" t="s">
        <v>111</v>
      </c>
      <c r="N151" s="60">
        <v>1</v>
      </c>
      <c r="O151" s="197">
        <f t="shared" si="7"/>
        <v>70</v>
      </c>
      <c r="P151" s="60" t="s">
        <v>313</v>
      </c>
      <c r="Q151" s="60"/>
    </row>
    <row r="152" spans="2:17" x14ac:dyDescent="0.25">
      <c r="B152" s="61">
        <f>COUNTIFS($F$3:F152,'تقرير استهلاك خامات'!$D$4)</f>
        <v>3</v>
      </c>
      <c r="C152" s="60">
        <v>150</v>
      </c>
      <c r="D152" s="5"/>
      <c r="E152" s="60" t="s">
        <v>120</v>
      </c>
      <c r="F152" s="60" t="s">
        <v>108</v>
      </c>
      <c r="G152" s="60">
        <v>16</v>
      </c>
      <c r="H152" s="60" t="s">
        <v>106</v>
      </c>
      <c r="I152" s="60">
        <v>127</v>
      </c>
      <c r="J152" s="60">
        <f t="shared" si="8"/>
        <v>2032</v>
      </c>
      <c r="K152" s="77">
        <v>624</v>
      </c>
      <c r="L152" s="61"/>
      <c r="M152" s="60" t="s">
        <v>103</v>
      </c>
      <c r="N152" s="60">
        <v>3.9</v>
      </c>
      <c r="O152" s="197">
        <f t="shared" si="7"/>
        <v>32.564102564102562</v>
      </c>
      <c r="P152" s="60" t="s">
        <v>312</v>
      </c>
      <c r="Q152" s="60"/>
    </row>
    <row r="153" spans="2:17" x14ac:dyDescent="0.25">
      <c r="B153" s="61">
        <f>COUNTIFS($F$3:F153,'تقرير استهلاك خامات'!$D$4)</f>
        <v>3</v>
      </c>
      <c r="C153" s="60">
        <v>151</v>
      </c>
      <c r="D153" s="5"/>
      <c r="E153" s="60" t="s">
        <v>120</v>
      </c>
      <c r="F153" s="60" t="s">
        <v>109</v>
      </c>
      <c r="G153" s="60">
        <v>2</v>
      </c>
      <c r="H153" s="60" t="s">
        <v>105</v>
      </c>
      <c r="I153" s="60">
        <v>348</v>
      </c>
      <c r="J153" s="60">
        <f t="shared" si="8"/>
        <v>696</v>
      </c>
      <c r="K153" s="77">
        <v>624</v>
      </c>
      <c r="L153" s="61"/>
      <c r="M153" s="60" t="s">
        <v>103</v>
      </c>
      <c r="N153" s="60">
        <v>12.5</v>
      </c>
      <c r="O153" s="197">
        <f t="shared" si="7"/>
        <v>27.84</v>
      </c>
      <c r="P153" s="60" t="s">
        <v>312</v>
      </c>
      <c r="Q153" s="60"/>
    </row>
    <row r="154" spans="2:17" x14ac:dyDescent="0.25">
      <c r="B154" s="61">
        <f>COUNTIFS($F$3:F154,'تقرير استهلاك خامات'!$D$4)</f>
        <v>3</v>
      </c>
      <c r="C154" s="60">
        <v>152</v>
      </c>
      <c r="D154" s="5"/>
      <c r="E154" s="60" t="s">
        <v>120</v>
      </c>
      <c r="F154" s="60" t="s">
        <v>207</v>
      </c>
      <c r="G154" s="60">
        <v>3</v>
      </c>
      <c r="H154" s="60" t="s">
        <v>111</v>
      </c>
      <c r="I154" s="60">
        <v>310</v>
      </c>
      <c r="J154" s="60">
        <f t="shared" si="8"/>
        <v>930</v>
      </c>
      <c r="K154" s="77">
        <v>624</v>
      </c>
      <c r="L154" s="61"/>
      <c r="M154" s="60" t="s">
        <v>111</v>
      </c>
      <c r="N154" s="60">
        <v>2.8</v>
      </c>
      <c r="O154" s="197">
        <f t="shared" si="7"/>
        <v>110.71428571428572</v>
      </c>
      <c r="P154" s="60" t="s">
        <v>312</v>
      </c>
      <c r="Q154" s="60"/>
    </row>
    <row r="155" spans="2:17" x14ac:dyDescent="0.25">
      <c r="B155" s="61">
        <f>COUNTIFS($F$3:F155,'تقرير استهلاك خامات'!$D$4)</f>
        <v>3</v>
      </c>
      <c r="C155" s="60">
        <v>153</v>
      </c>
      <c r="D155" s="5"/>
      <c r="E155" s="60" t="s">
        <v>120</v>
      </c>
      <c r="F155" s="60" t="s">
        <v>107</v>
      </c>
      <c r="G155" s="60">
        <v>2</v>
      </c>
      <c r="H155" s="60" t="s">
        <v>110</v>
      </c>
      <c r="I155" s="60">
        <v>300</v>
      </c>
      <c r="J155" s="60">
        <f t="shared" si="8"/>
        <v>600</v>
      </c>
      <c r="K155" s="77">
        <v>624</v>
      </c>
      <c r="L155" s="61"/>
      <c r="M155" s="60" t="s">
        <v>111</v>
      </c>
      <c r="N155" s="60">
        <v>3</v>
      </c>
      <c r="O155" s="197">
        <f t="shared" si="7"/>
        <v>100</v>
      </c>
      <c r="P155" s="60" t="s">
        <v>312</v>
      </c>
      <c r="Q155" s="60"/>
    </row>
    <row r="156" spans="2:17" x14ac:dyDescent="0.25">
      <c r="B156" s="61">
        <f>COUNTIFS($F$3:F156,'تقرير استهلاك خامات'!$D$4)</f>
        <v>3</v>
      </c>
      <c r="C156" s="60">
        <v>154</v>
      </c>
      <c r="D156" s="5"/>
      <c r="E156" s="60" t="s">
        <v>120</v>
      </c>
      <c r="F156" s="78" t="s">
        <v>217</v>
      </c>
      <c r="G156" s="78">
        <v>1</v>
      </c>
      <c r="H156" s="78" t="s">
        <v>113</v>
      </c>
      <c r="I156" s="78">
        <v>35</v>
      </c>
      <c r="J156" s="78">
        <f t="shared" si="8"/>
        <v>35</v>
      </c>
      <c r="K156" s="79">
        <v>624</v>
      </c>
      <c r="L156" s="61"/>
      <c r="M156" s="60" t="s">
        <v>113</v>
      </c>
      <c r="N156" s="60">
        <v>1</v>
      </c>
      <c r="O156" s="197">
        <f t="shared" si="7"/>
        <v>35</v>
      </c>
      <c r="P156" s="60" t="s">
        <v>313</v>
      </c>
      <c r="Q156" s="60"/>
    </row>
    <row r="157" spans="2:17" x14ac:dyDescent="0.25">
      <c r="B157" s="61">
        <f>COUNTIFS($F$3:F157,'تقرير استهلاك خامات'!$D$4)</f>
        <v>3</v>
      </c>
      <c r="C157" s="60">
        <v>155</v>
      </c>
      <c r="D157" s="5"/>
      <c r="E157" s="60" t="s">
        <v>120</v>
      </c>
      <c r="F157" s="78" t="s">
        <v>58</v>
      </c>
      <c r="G157" s="78">
        <v>4</v>
      </c>
      <c r="H157" s="78" t="s">
        <v>113</v>
      </c>
      <c r="I157" s="78">
        <v>19</v>
      </c>
      <c r="J157" s="78">
        <f t="shared" si="8"/>
        <v>76</v>
      </c>
      <c r="K157" s="79">
        <v>624</v>
      </c>
      <c r="L157" s="61"/>
      <c r="M157" s="60" t="s">
        <v>113</v>
      </c>
      <c r="N157" s="60">
        <v>1</v>
      </c>
      <c r="O157" s="197">
        <f t="shared" si="7"/>
        <v>19</v>
      </c>
      <c r="P157" s="60" t="s">
        <v>313</v>
      </c>
      <c r="Q157" s="60"/>
    </row>
    <row r="158" spans="2:17" x14ac:dyDescent="0.25">
      <c r="B158" s="61">
        <f>COUNTIFS($F$3:F158,'تقرير استهلاك خامات'!$D$4)</f>
        <v>3</v>
      </c>
      <c r="C158" s="60">
        <v>156</v>
      </c>
      <c r="D158" s="5"/>
      <c r="E158" s="60" t="s">
        <v>120</v>
      </c>
      <c r="F158" s="60" t="s">
        <v>142</v>
      </c>
      <c r="G158" s="78">
        <v>0.25</v>
      </c>
      <c r="H158" s="78" t="s">
        <v>111</v>
      </c>
      <c r="I158" s="78">
        <v>300</v>
      </c>
      <c r="J158" s="60">
        <f t="shared" si="8"/>
        <v>75</v>
      </c>
      <c r="K158" s="77">
        <v>624</v>
      </c>
      <c r="L158" s="61"/>
      <c r="M158" s="78" t="s">
        <v>111</v>
      </c>
      <c r="N158" s="78">
        <v>1</v>
      </c>
      <c r="O158" s="197">
        <f t="shared" si="7"/>
        <v>300</v>
      </c>
      <c r="P158" s="60" t="s">
        <v>312</v>
      </c>
      <c r="Q158" s="60"/>
    </row>
    <row r="159" spans="2:17" x14ac:dyDescent="0.25">
      <c r="B159" s="61">
        <f>COUNTIFS($F$3:F159,'تقرير استهلاك خامات'!$D$4)</f>
        <v>3</v>
      </c>
      <c r="C159" s="60">
        <v>157</v>
      </c>
      <c r="D159" s="5"/>
      <c r="E159" s="60" t="s">
        <v>120</v>
      </c>
      <c r="F159" s="60" t="s">
        <v>79</v>
      </c>
      <c r="G159" s="60">
        <v>2</v>
      </c>
      <c r="H159" s="60" t="s">
        <v>115</v>
      </c>
      <c r="I159" s="60">
        <v>50</v>
      </c>
      <c r="J159" s="60">
        <f t="shared" si="8"/>
        <v>100</v>
      </c>
      <c r="K159" s="77">
        <v>624</v>
      </c>
      <c r="L159" s="61"/>
      <c r="M159" s="60" t="s">
        <v>115</v>
      </c>
      <c r="N159" s="60">
        <v>1</v>
      </c>
      <c r="O159" s="197">
        <f t="shared" si="7"/>
        <v>50</v>
      </c>
      <c r="P159" s="60" t="s">
        <v>313</v>
      </c>
      <c r="Q159" s="60"/>
    </row>
    <row r="160" spans="2:17" x14ac:dyDescent="0.25">
      <c r="B160" s="61">
        <f>COUNTIFS($F$3:F160,'تقرير استهلاك خامات'!$D$4)</f>
        <v>3</v>
      </c>
      <c r="C160" s="60">
        <v>158</v>
      </c>
      <c r="D160" s="5"/>
      <c r="E160" s="60" t="s">
        <v>120</v>
      </c>
      <c r="F160" s="60" t="s">
        <v>72</v>
      </c>
      <c r="G160" s="60">
        <v>2</v>
      </c>
      <c r="H160" s="60" t="s">
        <v>130</v>
      </c>
      <c r="I160" s="60">
        <v>75</v>
      </c>
      <c r="J160" s="60">
        <f t="shared" si="8"/>
        <v>150</v>
      </c>
      <c r="K160" s="77">
        <v>624</v>
      </c>
      <c r="L160" s="61"/>
      <c r="M160" s="60" t="s">
        <v>106</v>
      </c>
      <c r="N160" s="60">
        <v>1</v>
      </c>
      <c r="O160" s="197">
        <f t="shared" si="7"/>
        <v>75</v>
      </c>
      <c r="P160" s="60" t="s">
        <v>312</v>
      </c>
      <c r="Q160" s="60"/>
    </row>
    <row r="161" spans="2:17" x14ac:dyDescent="0.25">
      <c r="B161" s="61">
        <f>COUNTIFS($F$3:F161,'تقرير استهلاك خامات'!$D$4)</f>
        <v>3</v>
      </c>
      <c r="C161" s="60">
        <v>159</v>
      </c>
      <c r="D161" s="5"/>
      <c r="E161" s="60" t="s">
        <v>120</v>
      </c>
      <c r="F161" s="60" t="s">
        <v>66</v>
      </c>
      <c r="G161" s="60">
        <v>0.5</v>
      </c>
      <c r="H161" s="60" t="s">
        <v>111</v>
      </c>
      <c r="I161" s="60">
        <v>70</v>
      </c>
      <c r="J161" s="60">
        <f t="shared" si="8"/>
        <v>35</v>
      </c>
      <c r="K161" s="77">
        <v>624</v>
      </c>
      <c r="L161" s="61"/>
      <c r="M161" s="60" t="s">
        <v>111</v>
      </c>
      <c r="N161" s="60">
        <v>1</v>
      </c>
      <c r="O161" s="197">
        <f t="shared" si="7"/>
        <v>70</v>
      </c>
      <c r="P161" s="60" t="s">
        <v>313</v>
      </c>
      <c r="Q161" s="60"/>
    </row>
    <row r="162" spans="2:17" x14ac:dyDescent="0.25">
      <c r="B162" s="61">
        <f>COUNTIFS($F$3:F162,'تقرير استهلاك خامات'!$D$4)</f>
        <v>3</v>
      </c>
      <c r="C162" s="60">
        <v>160</v>
      </c>
      <c r="D162" s="5"/>
      <c r="E162" s="60" t="s">
        <v>120</v>
      </c>
      <c r="F162" s="60" t="s">
        <v>136</v>
      </c>
      <c r="G162" s="60">
        <v>2</v>
      </c>
      <c r="H162" s="60" t="s">
        <v>133</v>
      </c>
      <c r="I162" s="60">
        <v>185</v>
      </c>
      <c r="J162" s="60">
        <f t="shared" si="8"/>
        <v>370</v>
      </c>
      <c r="K162" s="77">
        <v>624</v>
      </c>
      <c r="L162" s="61"/>
      <c r="M162" s="60" t="s">
        <v>314</v>
      </c>
      <c r="N162" s="60">
        <v>200</v>
      </c>
      <c r="O162" s="197">
        <f t="shared" si="7"/>
        <v>0.92500000000000004</v>
      </c>
      <c r="P162" s="60" t="s">
        <v>313</v>
      </c>
      <c r="Q162" s="60"/>
    </row>
    <row r="163" spans="2:17" x14ac:dyDescent="0.25">
      <c r="B163" s="61">
        <f>COUNTIFS($F$3:F163,'تقرير استهلاك خامات'!$D$4)</f>
        <v>3</v>
      </c>
      <c r="C163" s="60">
        <v>161</v>
      </c>
      <c r="D163" s="5"/>
      <c r="E163" s="60" t="s">
        <v>120</v>
      </c>
      <c r="F163" s="78" t="s">
        <v>78</v>
      </c>
      <c r="G163" s="78">
        <v>1</v>
      </c>
      <c r="H163" s="78" t="s">
        <v>235</v>
      </c>
      <c r="I163" s="78">
        <v>100</v>
      </c>
      <c r="J163" s="78">
        <f t="shared" si="8"/>
        <v>100</v>
      </c>
      <c r="K163" s="79">
        <v>624</v>
      </c>
      <c r="L163" s="61"/>
      <c r="M163" s="78" t="s">
        <v>235</v>
      </c>
      <c r="N163" s="78">
        <v>1</v>
      </c>
      <c r="O163" s="197">
        <f t="shared" si="7"/>
        <v>100</v>
      </c>
      <c r="P163" s="60" t="s">
        <v>312</v>
      </c>
      <c r="Q163" s="60"/>
    </row>
    <row r="164" spans="2:17" x14ac:dyDescent="0.25">
      <c r="B164" s="61">
        <f>COUNTIFS($F$3:F164,'تقرير استهلاك خامات'!$D$4)</f>
        <v>3</v>
      </c>
      <c r="C164" s="60">
        <v>162</v>
      </c>
      <c r="D164" s="5"/>
      <c r="E164" s="60" t="s">
        <v>120</v>
      </c>
      <c r="F164" s="60" t="s">
        <v>63</v>
      </c>
      <c r="G164" s="60">
        <v>1</v>
      </c>
      <c r="H164" s="60" t="s">
        <v>111</v>
      </c>
      <c r="I164" s="60">
        <v>670</v>
      </c>
      <c r="J164" s="60">
        <f t="shared" si="8"/>
        <v>670</v>
      </c>
      <c r="K164" s="77">
        <v>624</v>
      </c>
      <c r="L164" s="61"/>
      <c r="M164" s="60" t="s">
        <v>121</v>
      </c>
      <c r="N164" s="60">
        <v>1</v>
      </c>
      <c r="O164" s="197">
        <f t="shared" si="7"/>
        <v>670</v>
      </c>
      <c r="P164" s="60" t="s">
        <v>312</v>
      </c>
      <c r="Q164" s="60"/>
    </row>
    <row r="165" spans="2:17" x14ac:dyDescent="0.25">
      <c r="B165" s="61">
        <f>COUNTIFS($F$3:F165,'تقرير استهلاك خامات'!$D$4)</f>
        <v>3</v>
      </c>
      <c r="C165" s="60">
        <v>163</v>
      </c>
      <c r="D165" s="5"/>
      <c r="E165" s="60" t="s">
        <v>120</v>
      </c>
      <c r="F165" s="78" t="s">
        <v>83</v>
      </c>
      <c r="G165" s="60">
        <v>1</v>
      </c>
      <c r="H165" s="60" t="s">
        <v>110</v>
      </c>
      <c r="I165" s="60">
        <v>435</v>
      </c>
      <c r="J165" s="60">
        <f t="shared" si="8"/>
        <v>435</v>
      </c>
      <c r="K165" s="77">
        <v>624</v>
      </c>
      <c r="L165" s="61"/>
      <c r="M165" s="60" t="s">
        <v>111</v>
      </c>
      <c r="N165" s="60">
        <v>3.8</v>
      </c>
      <c r="O165" s="197">
        <f t="shared" si="7"/>
        <v>114.47368421052632</v>
      </c>
      <c r="P165" s="60" t="s">
        <v>312</v>
      </c>
      <c r="Q165" s="60"/>
    </row>
    <row r="166" spans="2:17" x14ac:dyDescent="0.25">
      <c r="B166" s="61">
        <f>COUNTIFS($F$3:F166,'تقرير استهلاك خامات'!$D$4)</f>
        <v>3</v>
      </c>
      <c r="C166" s="60">
        <v>164</v>
      </c>
      <c r="D166" s="5"/>
      <c r="E166" s="60" t="s">
        <v>120</v>
      </c>
      <c r="F166" s="82"/>
      <c r="G166" s="82"/>
      <c r="H166" s="82"/>
      <c r="I166" s="82"/>
      <c r="J166" s="60">
        <f t="shared" si="8"/>
        <v>0</v>
      </c>
      <c r="K166" s="77">
        <v>624</v>
      </c>
      <c r="L166" s="61"/>
      <c r="M166" s="82"/>
      <c r="N166" s="82"/>
      <c r="O166" s="197">
        <f t="shared" si="7"/>
        <v>0</v>
      </c>
      <c r="P166" s="60"/>
      <c r="Q166" s="60"/>
    </row>
    <row r="167" spans="2:17" x14ac:dyDescent="0.25">
      <c r="B167" s="61">
        <f>COUNTIFS($F$3:F167,'تقرير استهلاك خامات'!$D$4)</f>
        <v>3</v>
      </c>
      <c r="C167" s="60">
        <v>165</v>
      </c>
      <c r="D167" s="5"/>
      <c r="E167" s="60" t="s">
        <v>120</v>
      </c>
      <c r="F167" s="60" t="s">
        <v>209</v>
      </c>
      <c r="G167" s="60">
        <v>15</v>
      </c>
      <c r="H167" s="60" t="s">
        <v>121</v>
      </c>
      <c r="I167" s="60">
        <v>1</v>
      </c>
      <c r="J167" s="60">
        <f t="shared" ref="J167" si="9">G167*I167</f>
        <v>15</v>
      </c>
      <c r="K167" s="77">
        <v>624</v>
      </c>
      <c r="L167" s="61"/>
      <c r="M167" s="60" t="s">
        <v>111</v>
      </c>
      <c r="N167" s="60">
        <v>1</v>
      </c>
      <c r="O167" s="197">
        <f t="shared" si="7"/>
        <v>1</v>
      </c>
      <c r="P167" s="60" t="s">
        <v>313</v>
      </c>
      <c r="Q167" s="60"/>
    </row>
    <row r="168" spans="2:17" x14ac:dyDescent="0.25">
      <c r="B168" s="61">
        <f>COUNTIFS($F$3:F168,'تقرير استهلاك خامات'!$D$4)</f>
        <v>3</v>
      </c>
      <c r="C168" s="60">
        <v>166</v>
      </c>
      <c r="D168" s="5"/>
      <c r="E168" s="60" t="s">
        <v>120</v>
      </c>
      <c r="F168" s="78" t="s">
        <v>117</v>
      </c>
      <c r="G168" s="78">
        <v>1</v>
      </c>
      <c r="H168" s="60" t="s">
        <v>110</v>
      </c>
      <c r="I168" s="78">
        <v>175</v>
      </c>
      <c r="J168" s="60">
        <f t="shared" si="8"/>
        <v>175</v>
      </c>
      <c r="K168" s="77">
        <v>624</v>
      </c>
      <c r="L168" s="61"/>
      <c r="M168" s="78" t="s">
        <v>111</v>
      </c>
      <c r="N168" s="78">
        <v>2.5</v>
      </c>
      <c r="O168" s="197">
        <f t="shared" si="7"/>
        <v>70</v>
      </c>
      <c r="P168" s="60" t="s">
        <v>312</v>
      </c>
      <c r="Q168" s="60"/>
    </row>
    <row r="169" spans="2:17" x14ac:dyDescent="0.25">
      <c r="B169" s="61">
        <f>COUNTIFS($F$3:F169,'تقرير استهلاك خامات'!$D$4)</f>
        <v>3</v>
      </c>
      <c r="C169" s="60">
        <v>167</v>
      </c>
      <c r="D169" s="5"/>
      <c r="E169" s="60" t="s">
        <v>120</v>
      </c>
      <c r="F169" s="82" t="s">
        <v>73</v>
      </c>
      <c r="G169" s="82">
        <v>1</v>
      </c>
      <c r="H169" s="82" t="s">
        <v>111</v>
      </c>
      <c r="I169" s="82">
        <v>18</v>
      </c>
      <c r="J169" s="60">
        <f t="shared" si="8"/>
        <v>18</v>
      </c>
      <c r="K169" s="77">
        <v>624</v>
      </c>
      <c r="L169" s="61"/>
      <c r="M169" s="82" t="s">
        <v>111</v>
      </c>
      <c r="N169" s="82">
        <v>1</v>
      </c>
      <c r="O169" s="197">
        <f t="shared" si="7"/>
        <v>18</v>
      </c>
      <c r="P169" s="60" t="s">
        <v>313</v>
      </c>
      <c r="Q169" s="60"/>
    </row>
    <row r="170" spans="2:17" x14ac:dyDescent="0.25">
      <c r="B170" s="61">
        <f>COUNTIFS($F$3:F170,'تقرير استهلاك خامات'!$D$4)</f>
        <v>3</v>
      </c>
      <c r="C170" s="60">
        <v>168</v>
      </c>
      <c r="D170" s="5"/>
      <c r="E170" s="60" t="s">
        <v>120</v>
      </c>
      <c r="F170" s="78" t="s">
        <v>206</v>
      </c>
      <c r="G170" s="60">
        <v>23</v>
      </c>
      <c r="H170" s="60" t="s">
        <v>111</v>
      </c>
      <c r="I170" s="60">
        <v>130.435</v>
      </c>
      <c r="J170" s="78">
        <f t="shared" si="8"/>
        <v>3000.0050000000001</v>
      </c>
      <c r="K170" s="79">
        <v>624</v>
      </c>
      <c r="L170" s="61"/>
      <c r="M170" s="60" t="s">
        <v>111</v>
      </c>
      <c r="N170" s="60">
        <v>1</v>
      </c>
      <c r="O170" s="197">
        <f t="shared" si="7"/>
        <v>130.435</v>
      </c>
      <c r="P170" s="60" t="s">
        <v>312</v>
      </c>
      <c r="Q170" s="60"/>
    </row>
    <row r="171" spans="2:17" x14ac:dyDescent="0.25">
      <c r="B171" s="61">
        <f>COUNTIFS($F$3:F171,'تقرير استهلاك خامات'!$D$4)</f>
        <v>3</v>
      </c>
      <c r="C171" s="60">
        <v>169</v>
      </c>
      <c r="D171" s="5"/>
      <c r="E171" s="60" t="s">
        <v>168</v>
      </c>
      <c r="F171" s="60" t="s">
        <v>254</v>
      </c>
      <c r="G171" s="60">
        <v>1</v>
      </c>
      <c r="H171" s="60" t="s">
        <v>111</v>
      </c>
      <c r="I171" s="60">
        <v>130</v>
      </c>
      <c r="J171" s="60">
        <f t="shared" si="8"/>
        <v>130</v>
      </c>
      <c r="K171" s="77"/>
      <c r="L171" s="61"/>
      <c r="M171" s="60" t="s">
        <v>111</v>
      </c>
      <c r="N171" s="60">
        <v>1</v>
      </c>
      <c r="O171" s="197">
        <f t="shared" si="7"/>
        <v>130</v>
      </c>
      <c r="P171" s="60" t="s">
        <v>312</v>
      </c>
      <c r="Q171" s="60"/>
    </row>
    <row r="172" spans="2:17" x14ac:dyDescent="0.25">
      <c r="B172" s="61">
        <f>COUNTIFS($F$3:F172,'تقرير استهلاك خامات'!$D$4)</f>
        <v>3</v>
      </c>
      <c r="C172" s="60">
        <v>170</v>
      </c>
      <c r="D172" s="5"/>
      <c r="E172" s="60"/>
      <c r="F172" s="60" t="s">
        <v>255</v>
      </c>
      <c r="G172" s="60">
        <v>1</v>
      </c>
      <c r="H172" s="60" t="s">
        <v>111</v>
      </c>
      <c r="I172" s="60">
        <v>260</v>
      </c>
      <c r="J172" s="60">
        <f t="shared" si="8"/>
        <v>260</v>
      </c>
      <c r="K172" s="77"/>
      <c r="L172" s="61"/>
      <c r="M172" s="60" t="s">
        <v>111</v>
      </c>
      <c r="N172" s="60">
        <v>1</v>
      </c>
      <c r="O172" s="197">
        <f t="shared" si="7"/>
        <v>260</v>
      </c>
      <c r="P172" s="60" t="s">
        <v>312</v>
      </c>
      <c r="Q172" s="60"/>
    </row>
    <row r="173" spans="2:17" x14ac:dyDescent="0.25">
      <c r="B173" s="61">
        <f>COUNTIFS($F$3:F173,'تقرير استهلاك خامات'!$D$4)</f>
        <v>3</v>
      </c>
      <c r="C173" s="60">
        <v>171</v>
      </c>
      <c r="D173" s="5">
        <v>45192</v>
      </c>
      <c r="E173" s="60" t="s">
        <v>120</v>
      </c>
      <c r="F173" s="60" t="s">
        <v>56</v>
      </c>
      <c r="G173" s="60">
        <v>0.5</v>
      </c>
      <c r="H173" s="60" t="s">
        <v>111</v>
      </c>
      <c r="I173" s="60">
        <v>280</v>
      </c>
      <c r="J173" s="60">
        <f t="shared" si="8"/>
        <v>140</v>
      </c>
      <c r="K173" s="77">
        <v>104</v>
      </c>
      <c r="L173" s="61"/>
      <c r="M173" s="78" t="s">
        <v>150</v>
      </c>
      <c r="N173" s="78">
        <v>1000</v>
      </c>
      <c r="O173" s="197">
        <f t="shared" si="7"/>
        <v>0.28000000000000003</v>
      </c>
      <c r="P173" s="60" t="s">
        <v>312</v>
      </c>
      <c r="Q173" s="60"/>
    </row>
    <row r="174" spans="2:17" x14ac:dyDescent="0.25">
      <c r="B174" s="61">
        <f>COUNTIFS($F$3:F174,'تقرير استهلاك خامات'!$D$4)</f>
        <v>3</v>
      </c>
      <c r="C174" s="60">
        <v>172</v>
      </c>
      <c r="D174" s="5">
        <v>45192</v>
      </c>
      <c r="E174" s="60" t="s">
        <v>120</v>
      </c>
      <c r="F174" s="60" t="s">
        <v>135</v>
      </c>
      <c r="G174" s="60">
        <v>0.5</v>
      </c>
      <c r="H174" s="60" t="s">
        <v>111</v>
      </c>
      <c r="I174" s="60">
        <v>240</v>
      </c>
      <c r="J174" s="60">
        <f t="shared" si="8"/>
        <v>120</v>
      </c>
      <c r="K174" s="77">
        <v>104</v>
      </c>
      <c r="L174" s="61"/>
      <c r="M174" s="78" t="s">
        <v>150</v>
      </c>
      <c r="N174" s="78">
        <v>1000</v>
      </c>
      <c r="O174" s="197">
        <f t="shared" si="7"/>
        <v>0.24</v>
      </c>
      <c r="P174" s="60" t="s">
        <v>312</v>
      </c>
      <c r="Q174" s="60"/>
    </row>
    <row r="175" spans="2:17" x14ac:dyDescent="0.25">
      <c r="B175" s="61">
        <f>COUNTIFS($F$3:F175,'تقرير استهلاك خامات'!$D$4)</f>
        <v>3</v>
      </c>
      <c r="C175" s="60">
        <v>173</v>
      </c>
      <c r="D175" s="5">
        <v>45192</v>
      </c>
      <c r="E175" s="60" t="s">
        <v>120</v>
      </c>
      <c r="F175" s="60" t="s">
        <v>325</v>
      </c>
      <c r="G175" s="60">
        <v>3</v>
      </c>
      <c r="H175" s="60" t="s">
        <v>326</v>
      </c>
      <c r="I175" s="60">
        <v>16</v>
      </c>
      <c r="J175" s="60">
        <f t="shared" si="8"/>
        <v>48</v>
      </c>
      <c r="K175" s="77">
        <v>104</v>
      </c>
      <c r="L175" s="61"/>
      <c r="M175" s="60" t="s">
        <v>326</v>
      </c>
      <c r="N175" s="60">
        <v>1</v>
      </c>
      <c r="O175" s="197">
        <f t="shared" si="7"/>
        <v>16</v>
      </c>
      <c r="P175" s="60" t="s">
        <v>312</v>
      </c>
      <c r="Q175" s="60"/>
    </row>
    <row r="176" spans="2:17" x14ac:dyDescent="0.25">
      <c r="B176" s="61">
        <f>COUNTIFS($F$3:F176,'تقرير استهلاك خامات'!$D$4)</f>
        <v>3</v>
      </c>
      <c r="C176" s="60">
        <v>174</v>
      </c>
      <c r="D176" s="5">
        <v>45192</v>
      </c>
      <c r="E176" s="60" t="s">
        <v>120</v>
      </c>
      <c r="F176" s="60" t="s">
        <v>54</v>
      </c>
      <c r="G176" s="60">
        <v>0.25</v>
      </c>
      <c r="H176" s="60" t="s">
        <v>111</v>
      </c>
      <c r="I176" s="60">
        <f>88*4</f>
        <v>352</v>
      </c>
      <c r="J176" s="60">
        <f t="shared" si="8"/>
        <v>88</v>
      </c>
      <c r="K176" s="77">
        <v>104</v>
      </c>
      <c r="L176" s="61"/>
      <c r="M176" s="78" t="s">
        <v>150</v>
      </c>
      <c r="N176" s="78">
        <v>1000</v>
      </c>
      <c r="O176" s="197">
        <f t="shared" si="7"/>
        <v>0.35199999999999998</v>
      </c>
      <c r="P176" s="60" t="s">
        <v>312</v>
      </c>
      <c r="Q176" s="60"/>
    </row>
    <row r="177" spans="2:17" x14ac:dyDescent="0.25">
      <c r="B177" s="61">
        <f>COUNTIFS($F$3:F177,'تقرير استهلاك خامات'!$D$4)</f>
        <v>3</v>
      </c>
      <c r="C177" s="60">
        <v>175</v>
      </c>
      <c r="D177" s="5">
        <v>45192</v>
      </c>
      <c r="E177" s="60" t="s">
        <v>120</v>
      </c>
      <c r="F177" s="60" t="s">
        <v>327</v>
      </c>
      <c r="G177" s="60">
        <v>1</v>
      </c>
      <c r="H177" s="60" t="s">
        <v>110</v>
      </c>
      <c r="I177" s="60">
        <v>240</v>
      </c>
      <c r="J177" s="60">
        <f t="shared" si="8"/>
        <v>240</v>
      </c>
      <c r="K177" s="77">
        <v>104</v>
      </c>
      <c r="L177" s="61"/>
      <c r="M177" s="60" t="s">
        <v>103</v>
      </c>
      <c r="N177" s="60">
        <v>3</v>
      </c>
      <c r="O177" s="73">
        <f t="shared" si="7"/>
        <v>80</v>
      </c>
      <c r="P177" s="60" t="s">
        <v>312</v>
      </c>
      <c r="Q177" s="60"/>
    </row>
    <row r="178" spans="2:17" x14ac:dyDescent="0.25">
      <c r="B178" s="61">
        <f>COUNTIFS($F$3:F178,'تقرير استهلاك خامات'!$D$4)</f>
        <v>3</v>
      </c>
      <c r="C178" s="60">
        <v>176</v>
      </c>
      <c r="D178" s="5">
        <v>45192</v>
      </c>
      <c r="E178" s="60" t="s">
        <v>120</v>
      </c>
      <c r="F178" s="60" t="s">
        <v>328</v>
      </c>
      <c r="G178" s="60">
        <v>16</v>
      </c>
      <c r="H178" s="60" t="s">
        <v>106</v>
      </c>
      <c r="I178" s="60">
        <v>125</v>
      </c>
      <c r="J178" s="60">
        <f t="shared" si="8"/>
        <v>2000</v>
      </c>
      <c r="K178" s="77">
        <v>104</v>
      </c>
      <c r="L178" s="61"/>
      <c r="M178" s="60" t="s">
        <v>103</v>
      </c>
      <c r="N178" s="60">
        <v>3.2</v>
      </c>
      <c r="O178" s="73">
        <f t="shared" si="7"/>
        <v>39.0625</v>
      </c>
      <c r="P178" s="60" t="s">
        <v>312</v>
      </c>
      <c r="Q178" s="60"/>
    </row>
    <row r="179" spans="2:17" x14ac:dyDescent="0.25">
      <c r="B179" s="61">
        <f>COUNTIFS($F$3:F179,'تقرير استهلاك خامات'!$D$4)</f>
        <v>3</v>
      </c>
      <c r="C179" s="60">
        <v>177</v>
      </c>
      <c r="D179" s="5">
        <v>45192</v>
      </c>
      <c r="E179" s="60" t="s">
        <v>120</v>
      </c>
      <c r="F179" s="60" t="s">
        <v>205</v>
      </c>
      <c r="G179" s="60">
        <v>2</v>
      </c>
      <c r="H179" s="60" t="s">
        <v>106</v>
      </c>
      <c r="I179" s="60">
        <f>340/2</f>
        <v>170</v>
      </c>
      <c r="J179" s="60">
        <f t="shared" si="8"/>
        <v>340</v>
      </c>
      <c r="K179" s="77">
        <v>104</v>
      </c>
      <c r="L179" s="61"/>
      <c r="M179" s="60" t="s">
        <v>103</v>
      </c>
      <c r="N179" s="60">
        <v>5</v>
      </c>
      <c r="O179" s="73">
        <f t="shared" si="7"/>
        <v>34</v>
      </c>
      <c r="P179" s="60" t="s">
        <v>312</v>
      </c>
      <c r="Q179" s="60"/>
    </row>
    <row r="180" spans="2:17" x14ac:dyDescent="0.25">
      <c r="B180" s="61">
        <f>COUNTIFS($F$3:F180,'تقرير استهلاك خامات'!$D$4)</f>
        <v>3</v>
      </c>
      <c r="C180" s="60">
        <v>178</v>
      </c>
      <c r="D180" s="5">
        <v>45192</v>
      </c>
      <c r="E180" s="60" t="s">
        <v>120</v>
      </c>
      <c r="F180" s="60" t="s">
        <v>329</v>
      </c>
      <c r="G180" s="60">
        <v>2</v>
      </c>
      <c r="H180" s="60" t="s">
        <v>106</v>
      </c>
      <c r="I180" s="60">
        <v>70</v>
      </c>
      <c r="J180" s="60">
        <f t="shared" si="8"/>
        <v>140</v>
      </c>
      <c r="K180" s="77">
        <v>104</v>
      </c>
      <c r="L180" s="61"/>
      <c r="M180" s="60" t="s">
        <v>330</v>
      </c>
      <c r="N180" s="60">
        <v>1</v>
      </c>
      <c r="O180" s="73">
        <f t="shared" si="7"/>
        <v>70</v>
      </c>
      <c r="P180" s="60" t="s">
        <v>313</v>
      </c>
      <c r="Q180" s="60"/>
    </row>
    <row r="181" spans="2:17" x14ac:dyDescent="0.25">
      <c r="B181" s="61">
        <f>COUNTIFS($F$3:F181,'تقرير استهلاك خامات'!$D$4)</f>
        <v>3</v>
      </c>
      <c r="C181" s="60">
        <v>179</v>
      </c>
      <c r="D181" s="5">
        <v>45192</v>
      </c>
      <c r="E181" s="60" t="s">
        <v>120</v>
      </c>
      <c r="F181" s="60" t="s">
        <v>117</v>
      </c>
      <c r="G181" s="60">
        <v>1</v>
      </c>
      <c r="H181" s="60" t="s">
        <v>331</v>
      </c>
      <c r="I181" s="60">
        <v>175</v>
      </c>
      <c r="J181" s="60">
        <f t="shared" si="8"/>
        <v>175</v>
      </c>
      <c r="K181" s="77">
        <v>104</v>
      </c>
      <c r="L181" s="61"/>
      <c r="M181" s="78" t="s">
        <v>111</v>
      </c>
      <c r="N181" s="78">
        <v>2.5</v>
      </c>
      <c r="O181" s="73">
        <f t="shared" si="7"/>
        <v>70</v>
      </c>
      <c r="P181" s="60" t="s">
        <v>312</v>
      </c>
      <c r="Q181" s="60"/>
    </row>
    <row r="182" spans="2:17" x14ac:dyDescent="0.25">
      <c r="B182" s="61">
        <f>COUNTIFS($F$3:F182,'تقرير استهلاك خامات'!$D$4)</f>
        <v>3</v>
      </c>
      <c r="C182" s="60">
        <v>180</v>
      </c>
      <c r="D182" s="5">
        <v>45192</v>
      </c>
      <c r="E182" s="60" t="s">
        <v>120</v>
      </c>
      <c r="F182" s="60" t="s">
        <v>118</v>
      </c>
      <c r="G182" s="60">
        <v>1</v>
      </c>
      <c r="H182" s="60" t="s">
        <v>331</v>
      </c>
      <c r="I182" s="60">
        <v>235</v>
      </c>
      <c r="J182" s="60">
        <f t="shared" si="8"/>
        <v>235</v>
      </c>
      <c r="K182" s="77">
        <v>104</v>
      </c>
      <c r="L182" s="61"/>
      <c r="M182" s="78" t="s">
        <v>111</v>
      </c>
      <c r="N182" s="78">
        <v>2.5</v>
      </c>
      <c r="O182" s="73">
        <f t="shared" si="7"/>
        <v>94</v>
      </c>
      <c r="P182" s="60" t="s">
        <v>312</v>
      </c>
      <c r="Q182" s="60"/>
    </row>
    <row r="183" spans="2:17" x14ac:dyDescent="0.25">
      <c r="B183" s="61">
        <f>COUNTIFS($F$3:F183,'تقرير استهلاك خامات'!$D$4)</f>
        <v>3</v>
      </c>
      <c r="C183" s="60">
        <v>181</v>
      </c>
      <c r="D183" s="5">
        <v>45192</v>
      </c>
      <c r="E183" s="60" t="s">
        <v>120</v>
      </c>
      <c r="F183" s="60" t="s">
        <v>332</v>
      </c>
      <c r="G183" s="60">
        <v>0.5</v>
      </c>
      <c r="H183" s="60" t="s">
        <v>121</v>
      </c>
      <c r="I183" s="60">
        <v>700</v>
      </c>
      <c r="J183" s="60">
        <f t="shared" si="8"/>
        <v>350</v>
      </c>
      <c r="K183" s="77">
        <v>104</v>
      </c>
      <c r="L183" s="61"/>
      <c r="M183" s="78" t="s">
        <v>111</v>
      </c>
      <c r="N183" s="60">
        <v>1</v>
      </c>
      <c r="O183" s="73">
        <f t="shared" si="7"/>
        <v>700</v>
      </c>
      <c r="P183" s="60" t="s">
        <v>312</v>
      </c>
      <c r="Q183" s="60"/>
    </row>
    <row r="184" spans="2:17" x14ac:dyDescent="0.25">
      <c r="B184" s="61">
        <f>COUNTIFS($F$3:F184,'تقرير استهلاك خامات'!$D$4)</f>
        <v>3</v>
      </c>
      <c r="C184" s="60">
        <v>182</v>
      </c>
      <c r="D184" s="5">
        <v>45192</v>
      </c>
      <c r="E184" s="60" t="s">
        <v>120</v>
      </c>
      <c r="F184" s="60" t="s">
        <v>206</v>
      </c>
      <c r="G184" s="60">
        <v>16</v>
      </c>
      <c r="H184" s="60" t="s">
        <v>121</v>
      </c>
      <c r="I184" s="60">
        <v>138.75</v>
      </c>
      <c r="J184" s="60">
        <f t="shared" si="8"/>
        <v>2220</v>
      </c>
      <c r="K184" s="77">
        <v>104</v>
      </c>
      <c r="L184" s="61"/>
      <c r="M184" s="78" t="s">
        <v>111</v>
      </c>
      <c r="N184" s="60">
        <v>1</v>
      </c>
      <c r="O184" s="73">
        <f t="shared" si="7"/>
        <v>138.75</v>
      </c>
      <c r="P184" s="60" t="s">
        <v>312</v>
      </c>
      <c r="Q184" s="60"/>
    </row>
    <row r="185" spans="2:17" x14ac:dyDescent="0.25">
      <c r="B185" s="61">
        <f>COUNTIFS($F$3:F185,'تقرير استهلاك خامات'!$D$4)</f>
        <v>3</v>
      </c>
      <c r="C185" s="60">
        <v>183</v>
      </c>
      <c r="D185" s="5">
        <v>45192</v>
      </c>
      <c r="E185" s="60" t="s">
        <v>120</v>
      </c>
      <c r="F185" s="60"/>
      <c r="G185" s="60"/>
      <c r="H185" s="60"/>
      <c r="I185" s="60"/>
      <c r="J185" s="60">
        <f t="shared" si="8"/>
        <v>0</v>
      </c>
      <c r="K185" s="77">
        <v>104</v>
      </c>
      <c r="L185" s="61"/>
      <c r="M185" s="60"/>
      <c r="N185" s="60"/>
      <c r="O185" s="73">
        <f t="shared" si="7"/>
        <v>0</v>
      </c>
      <c r="P185" s="60"/>
      <c r="Q185" s="60"/>
    </row>
    <row r="186" spans="2:17" x14ac:dyDescent="0.25">
      <c r="B186" s="61">
        <f>COUNTIFS($F$3:F186,'تقرير استهلاك خامات'!$D$4)</f>
        <v>3</v>
      </c>
      <c r="C186" s="60">
        <v>184</v>
      </c>
      <c r="D186" s="5">
        <v>45192</v>
      </c>
      <c r="E186" s="60" t="s">
        <v>120</v>
      </c>
      <c r="F186" s="60" t="s">
        <v>218</v>
      </c>
      <c r="G186" s="60">
        <v>1</v>
      </c>
      <c r="H186" s="60" t="s">
        <v>110</v>
      </c>
      <c r="I186" s="60">
        <v>360</v>
      </c>
      <c r="J186" s="60">
        <f t="shared" si="8"/>
        <v>360</v>
      </c>
      <c r="K186" s="77">
        <v>104</v>
      </c>
      <c r="L186" s="61"/>
      <c r="M186" s="78" t="s">
        <v>111</v>
      </c>
      <c r="N186" s="78">
        <v>3</v>
      </c>
      <c r="O186" s="73">
        <f t="shared" si="7"/>
        <v>120</v>
      </c>
      <c r="P186" s="60"/>
      <c r="Q186" s="60"/>
    </row>
    <row r="187" spans="2:17" x14ac:dyDescent="0.25">
      <c r="B187" s="61">
        <f>COUNTIFS($F$3:F187,'تقرير استهلاك خامات'!$D$4)</f>
        <v>4</v>
      </c>
      <c r="C187" s="60">
        <v>185</v>
      </c>
      <c r="D187" s="5">
        <v>45192</v>
      </c>
      <c r="E187" s="60" t="s">
        <v>120</v>
      </c>
      <c r="F187" s="60" t="s">
        <v>65</v>
      </c>
      <c r="G187" s="60">
        <v>1</v>
      </c>
      <c r="H187" s="60" t="s">
        <v>111</v>
      </c>
      <c r="I187" s="60">
        <v>110</v>
      </c>
      <c r="J187" s="60">
        <f t="shared" si="8"/>
        <v>110</v>
      </c>
      <c r="K187" s="77">
        <v>104</v>
      </c>
      <c r="L187" s="61"/>
      <c r="M187" s="78" t="s">
        <v>111</v>
      </c>
      <c r="N187" s="78">
        <v>1</v>
      </c>
      <c r="O187" s="73">
        <f t="shared" si="7"/>
        <v>110</v>
      </c>
      <c r="P187" s="60" t="s">
        <v>312</v>
      </c>
      <c r="Q187" s="60"/>
    </row>
    <row r="188" spans="2:17" x14ac:dyDescent="0.25">
      <c r="B188" s="61">
        <f>COUNTIFS($F$3:F188,'تقرير استهلاك خامات'!$D$4)</f>
        <v>4</v>
      </c>
      <c r="C188" s="60">
        <v>186</v>
      </c>
      <c r="D188" s="5">
        <v>45192</v>
      </c>
      <c r="E188" s="60" t="s">
        <v>120</v>
      </c>
      <c r="F188" s="60" t="s">
        <v>333</v>
      </c>
      <c r="G188" s="60">
        <v>1</v>
      </c>
      <c r="H188" s="60" t="s">
        <v>111</v>
      </c>
      <c r="I188" s="60">
        <v>105</v>
      </c>
      <c r="J188" s="60">
        <f t="shared" si="8"/>
        <v>105</v>
      </c>
      <c r="K188" s="77">
        <v>104</v>
      </c>
      <c r="L188" s="61"/>
      <c r="M188" s="78" t="s">
        <v>111</v>
      </c>
      <c r="N188" s="78">
        <v>1</v>
      </c>
      <c r="O188" s="73">
        <f t="shared" si="7"/>
        <v>105</v>
      </c>
      <c r="P188" s="60" t="s">
        <v>313</v>
      </c>
      <c r="Q188" s="60"/>
    </row>
    <row r="189" spans="2:17" x14ac:dyDescent="0.25">
      <c r="B189" s="61">
        <f>COUNTIFS($F$3:F189,'تقرير استهلاك خامات'!$D$4)</f>
        <v>4</v>
      </c>
      <c r="C189" s="60">
        <v>187</v>
      </c>
      <c r="D189" s="5">
        <v>45192</v>
      </c>
      <c r="E189" s="60" t="s">
        <v>120</v>
      </c>
      <c r="F189" s="60" t="s">
        <v>78</v>
      </c>
      <c r="G189" s="60">
        <v>5</v>
      </c>
      <c r="H189" s="60" t="s">
        <v>111</v>
      </c>
      <c r="I189" s="60">
        <v>100</v>
      </c>
      <c r="J189" s="60">
        <f t="shared" si="8"/>
        <v>500</v>
      </c>
      <c r="K189" s="77">
        <v>104</v>
      </c>
      <c r="L189" s="61"/>
      <c r="M189" s="78" t="s">
        <v>235</v>
      </c>
      <c r="N189" s="78">
        <v>1</v>
      </c>
      <c r="O189" s="73">
        <f t="shared" si="7"/>
        <v>100</v>
      </c>
      <c r="P189" s="60"/>
      <c r="Q189" s="60"/>
    </row>
    <row r="190" spans="2:17" x14ac:dyDescent="0.25">
      <c r="B190" s="61">
        <f>COUNTIFS($F$3:F190,'تقرير استهلاك خامات'!$D$4)</f>
        <v>4</v>
      </c>
      <c r="C190" s="60">
        <v>188</v>
      </c>
      <c r="D190" s="5">
        <v>45192</v>
      </c>
      <c r="E190" s="60" t="s">
        <v>120</v>
      </c>
      <c r="F190" s="60"/>
      <c r="G190" s="60"/>
      <c r="H190" s="60"/>
      <c r="I190" s="60"/>
      <c r="J190" s="60">
        <f t="shared" si="8"/>
        <v>0</v>
      </c>
      <c r="K190" s="77">
        <v>104</v>
      </c>
      <c r="L190" s="61"/>
      <c r="M190" s="60"/>
      <c r="N190" s="60"/>
      <c r="O190" s="73">
        <f t="shared" si="7"/>
        <v>0</v>
      </c>
      <c r="P190" s="60"/>
      <c r="Q190" s="60"/>
    </row>
    <row r="191" spans="2:17" x14ac:dyDescent="0.25">
      <c r="B191" s="61">
        <f>COUNTIFS($F$3:F191,'تقرير استهلاك خامات'!$D$4)</f>
        <v>4</v>
      </c>
      <c r="C191" s="60">
        <v>189</v>
      </c>
      <c r="D191" s="5">
        <v>45192</v>
      </c>
      <c r="E191" s="60" t="s">
        <v>120</v>
      </c>
      <c r="F191" s="60"/>
      <c r="G191" s="60"/>
      <c r="H191" s="60"/>
      <c r="I191" s="60"/>
      <c r="J191" s="60">
        <f t="shared" si="8"/>
        <v>0</v>
      </c>
      <c r="K191" s="77">
        <v>104</v>
      </c>
      <c r="L191" s="61"/>
      <c r="M191" s="60"/>
      <c r="N191" s="60"/>
      <c r="O191" s="73">
        <f t="shared" si="7"/>
        <v>0</v>
      </c>
      <c r="P191" s="60"/>
      <c r="Q191" s="60"/>
    </row>
    <row r="192" spans="2:17" x14ac:dyDescent="0.25">
      <c r="B192" s="61">
        <f>COUNTIFS($F$3:F192,'تقرير استهلاك خامات'!$D$4)</f>
        <v>4</v>
      </c>
      <c r="C192" s="60">
        <v>190</v>
      </c>
      <c r="D192" s="5">
        <v>45192</v>
      </c>
      <c r="E192" s="60" t="s">
        <v>120</v>
      </c>
      <c r="F192" s="60"/>
      <c r="G192" s="60"/>
      <c r="H192" s="60"/>
      <c r="I192" s="60"/>
      <c r="J192" s="60">
        <f t="shared" si="8"/>
        <v>0</v>
      </c>
      <c r="K192" s="77">
        <v>104</v>
      </c>
      <c r="L192" s="61"/>
      <c r="M192" s="60"/>
      <c r="N192" s="60"/>
      <c r="O192" s="73">
        <f t="shared" si="7"/>
        <v>0</v>
      </c>
      <c r="P192" s="60"/>
      <c r="Q192" s="60"/>
    </row>
    <row r="193" spans="2:17" x14ac:dyDescent="0.25">
      <c r="B193" s="61">
        <f>COUNTIFS($F$3:F193,'تقرير استهلاك خامات'!$D$4)</f>
        <v>4</v>
      </c>
      <c r="C193" s="60">
        <v>191</v>
      </c>
      <c r="D193" s="5">
        <v>45200</v>
      </c>
      <c r="E193" s="60" t="s">
        <v>120</v>
      </c>
      <c r="F193" s="60" t="s">
        <v>85</v>
      </c>
      <c r="G193" s="60">
        <v>1</v>
      </c>
      <c r="H193" s="60" t="s">
        <v>110</v>
      </c>
      <c r="I193" s="60">
        <v>300</v>
      </c>
      <c r="J193" s="60">
        <f t="shared" si="8"/>
        <v>300</v>
      </c>
      <c r="K193" s="77">
        <v>104</v>
      </c>
      <c r="L193" s="61"/>
      <c r="M193" s="60" t="s">
        <v>103</v>
      </c>
      <c r="N193" s="60">
        <v>3</v>
      </c>
      <c r="O193" s="73">
        <f t="shared" si="7"/>
        <v>100</v>
      </c>
      <c r="P193" s="60"/>
      <c r="Q193" s="60"/>
    </row>
    <row r="194" spans="2:17" x14ac:dyDescent="0.25">
      <c r="B194" s="61">
        <f>COUNTIFS($F$3:F194,'تقرير استهلاك خامات'!$D$4)</f>
        <v>4</v>
      </c>
      <c r="C194" s="60">
        <v>192</v>
      </c>
      <c r="D194" s="5">
        <v>45200</v>
      </c>
      <c r="E194" s="60" t="s">
        <v>120</v>
      </c>
      <c r="F194" s="60" t="s">
        <v>205</v>
      </c>
      <c r="G194" s="60"/>
      <c r="H194" s="60"/>
      <c r="I194" s="60"/>
      <c r="J194" s="60">
        <f t="shared" si="8"/>
        <v>0</v>
      </c>
      <c r="K194" s="77">
        <v>1702</v>
      </c>
      <c r="L194" s="61"/>
      <c r="M194" s="60" t="str">
        <f>_xlfn.IFNA(VLOOKUP(F194,$F$3:M193,8,0),"")</f>
        <v xml:space="preserve">لتر </v>
      </c>
      <c r="N194" s="60">
        <f>_xlfn.IFNA(VLOOKUP(F194,$F$3:N193,9,0),"")</f>
        <v>1</v>
      </c>
      <c r="O194" s="73">
        <f t="shared" si="7"/>
        <v>0</v>
      </c>
      <c r="P194" s="60"/>
      <c r="Q194" s="60"/>
    </row>
    <row r="195" spans="2:17" x14ac:dyDescent="0.25">
      <c r="B195" s="61">
        <f>COUNTIFS($F$3:F195,'تقرير استهلاك خامات'!$D$4)</f>
        <v>4</v>
      </c>
      <c r="C195" s="60">
        <v>193</v>
      </c>
      <c r="D195" s="5">
        <v>45200</v>
      </c>
      <c r="E195" s="60" t="s">
        <v>120</v>
      </c>
      <c r="F195" s="60" t="s">
        <v>328</v>
      </c>
      <c r="G195" s="60"/>
      <c r="H195" s="60"/>
      <c r="I195" s="60"/>
      <c r="J195" s="60">
        <f t="shared" si="8"/>
        <v>0</v>
      </c>
      <c r="K195" s="77">
        <v>1702</v>
      </c>
      <c r="L195" s="61"/>
      <c r="M195" s="60" t="str">
        <f>_xlfn.IFNA(VLOOKUP(F195,$F$3:M194,8,0),"")</f>
        <v xml:space="preserve">لتر </v>
      </c>
      <c r="N195" s="60">
        <f>_xlfn.IFNA(VLOOKUP(F195,$F$3:N194,9,0),"")</f>
        <v>3.2</v>
      </c>
      <c r="O195" s="73">
        <f t="shared" ref="O195:O258" si="10">IFERROR(I195/N195,0)</f>
        <v>0</v>
      </c>
      <c r="P195" s="60"/>
      <c r="Q195" s="60"/>
    </row>
    <row r="196" spans="2:17" x14ac:dyDescent="0.25">
      <c r="B196" s="61">
        <f>COUNTIFS($F$3:F196,'تقرير استهلاك خامات'!$D$4)</f>
        <v>4</v>
      </c>
      <c r="C196" s="60">
        <v>194</v>
      </c>
      <c r="D196" s="5">
        <v>45200</v>
      </c>
      <c r="E196" s="60" t="s">
        <v>120</v>
      </c>
      <c r="F196" s="60"/>
      <c r="G196" s="60"/>
      <c r="H196" s="60"/>
      <c r="I196" s="60"/>
      <c r="J196" s="60">
        <f t="shared" si="8"/>
        <v>0</v>
      </c>
      <c r="K196" s="77">
        <v>1702</v>
      </c>
      <c r="L196" s="61"/>
      <c r="M196" s="60" t="str">
        <f>_xlfn.IFNA(VLOOKUP(F196,$F$3:M195,8,0),"")</f>
        <v/>
      </c>
      <c r="N196" s="60" t="str">
        <f>_xlfn.IFNA(VLOOKUP(F196,$F$3:N195,9,0),"")</f>
        <v/>
      </c>
      <c r="O196" s="73">
        <f t="shared" si="10"/>
        <v>0</v>
      </c>
      <c r="P196" s="60"/>
      <c r="Q196" s="60"/>
    </row>
    <row r="197" spans="2:17" x14ac:dyDescent="0.25">
      <c r="B197" s="61">
        <f>COUNTIFS($F$3:F197,'تقرير استهلاك خامات'!$D$4)</f>
        <v>4</v>
      </c>
      <c r="C197" s="60">
        <v>195</v>
      </c>
      <c r="D197" s="5">
        <v>45200</v>
      </c>
      <c r="E197" s="60" t="s">
        <v>120</v>
      </c>
      <c r="F197" s="60"/>
      <c r="G197" s="60"/>
      <c r="H197" s="60"/>
      <c r="I197" s="60"/>
      <c r="J197" s="60">
        <f t="shared" ref="J197:J260" si="11">G197*I197</f>
        <v>0</v>
      </c>
      <c r="K197" s="77">
        <v>1702</v>
      </c>
      <c r="L197" s="61"/>
      <c r="M197" s="60" t="str">
        <f>_xlfn.IFNA(VLOOKUP(F197,$F$3:M196,8,0),"")</f>
        <v/>
      </c>
      <c r="N197" s="60" t="str">
        <f>_xlfn.IFNA(VLOOKUP(F197,$F$3:N196,9,0),"")</f>
        <v/>
      </c>
      <c r="O197" s="73">
        <f t="shared" si="10"/>
        <v>0</v>
      </c>
      <c r="P197" s="60"/>
      <c r="Q197" s="60"/>
    </row>
    <row r="198" spans="2:17" x14ac:dyDescent="0.25">
      <c r="B198" s="61">
        <f>COUNTIFS($F$3:F198,'تقرير استهلاك خامات'!$D$4)</f>
        <v>4</v>
      </c>
      <c r="C198" s="60">
        <v>196</v>
      </c>
      <c r="D198" s="5">
        <v>45200</v>
      </c>
      <c r="E198" s="60" t="s">
        <v>120</v>
      </c>
      <c r="F198" s="60"/>
      <c r="G198" s="60"/>
      <c r="H198" s="60"/>
      <c r="I198" s="60"/>
      <c r="J198" s="60">
        <f t="shared" si="11"/>
        <v>0</v>
      </c>
      <c r="K198" s="77">
        <v>1702</v>
      </c>
      <c r="L198" s="61"/>
      <c r="M198" s="60" t="str">
        <f>_xlfn.IFNA(VLOOKUP(F198,$F$3:M197,8,0),"")</f>
        <v/>
      </c>
      <c r="N198" s="60" t="str">
        <f>_xlfn.IFNA(VLOOKUP(F198,$F$3:N197,9,0),"")</f>
        <v/>
      </c>
      <c r="O198" s="73">
        <f t="shared" si="10"/>
        <v>0</v>
      </c>
      <c r="P198" s="60"/>
      <c r="Q198" s="60"/>
    </row>
    <row r="199" spans="2:17" x14ac:dyDescent="0.25">
      <c r="B199" s="61">
        <f>COUNTIFS($F$3:F199,'تقرير استهلاك خامات'!$D$4)</f>
        <v>4</v>
      </c>
      <c r="C199" s="60">
        <v>197</v>
      </c>
      <c r="D199" s="5">
        <v>45200</v>
      </c>
      <c r="E199" s="60" t="s">
        <v>120</v>
      </c>
      <c r="F199" s="60"/>
      <c r="G199" s="60"/>
      <c r="H199" s="60"/>
      <c r="I199" s="60"/>
      <c r="J199" s="60">
        <f t="shared" si="11"/>
        <v>0</v>
      </c>
      <c r="K199" s="77">
        <v>1702</v>
      </c>
      <c r="L199" s="61"/>
      <c r="M199" s="60" t="str">
        <f>_xlfn.IFNA(VLOOKUP(F199,$F$3:M198,8,0),"")</f>
        <v/>
      </c>
      <c r="N199" s="60" t="str">
        <f>_xlfn.IFNA(VLOOKUP(F199,$F$3:N198,9,0),"")</f>
        <v/>
      </c>
      <c r="O199" s="73">
        <f t="shared" si="10"/>
        <v>0</v>
      </c>
      <c r="P199" s="60"/>
      <c r="Q199" s="60"/>
    </row>
    <row r="200" spans="2:17" x14ac:dyDescent="0.25">
      <c r="B200" s="61">
        <f>COUNTIFS($F$3:F200,'تقرير استهلاك خامات'!$D$4)</f>
        <v>4</v>
      </c>
      <c r="C200" s="60">
        <v>198</v>
      </c>
      <c r="D200" s="5">
        <v>45200</v>
      </c>
      <c r="E200" s="60" t="s">
        <v>120</v>
      </c>
      <c r="F200" s="60"/>
      <c r="G200" s="60"/>
      <c r="H200" s="60"/>
      <c r="I200" s="60"/>
      <c r="J200" s="60">
        <f t="shared" si="11"/>
        <v>0</v>
      </c>
      <c r="K200" s="77">
        <v>1702</v>
      </c>
      <c r="L200" s="61"/>
      <c r="M200" s="60" t="str">
        <f>_xlfn.IFNA(VLOOKUP(F200,$F$3:M199,8,0),"")</f>
        <v/>
      </c>
      <c r="N200" s="60" t="str">
        <f>_xlfn.IFNA(VLOOKUP(F200,$F$3:N199,9,0),"")</f>
        <v/>
      </c>
      <c r="O200" s="73">
        <f t="shared" si="10"/>
        <v>0</v>
      </c>
      <c r="P200" s="60"/>
      <c r="Q200" s="60"/>
    </row>
    <row r="201" spans="2:17" x14ac:dyDescent="0.25">
      <c r="B201" s="61">
        <f>COUNTIFS($F$3:F201,'تقرير استهلاك خامات'!$D$4)</f>
        <v>4</v>
      </c>
      <c r="C201" s="60">
        <v>199</v>
      </c>
      <c r="D201" s="5">
        <v>45200</v>
      </c>
      <c r="E201" s="60" t="s">
        <v>120</v>
      </c>
      <c r="F201" s="60"/>
      <c r="G201" s="60"/>
      <c r="H201" s="60"/>
      <c r="I201" s="60"/>
      <c r="J201" s="60">
        <f t="shared" si="11"/>
        <v>0</v>
      </c>
      <c r="K201" s="77">
        <v>1702</v>
      </c>
      <c r="L201" s="61"/>
      <c r="M201" s="60" t="str">
        <f>_xlfn.IFNA(VLOOKUP(F201,$F$3:M200,8,0),"")</f>
        <v/>
      </c>
      <c r="N201" s="60" t="str">
        <f>_xlfn.IFNA(VLOOKUP(F201,$F$3:N200,9,0),"")</f>
        <v/>
      </c>
      <c r="O201" s="73">
        <f t="shared" si="10"/>
        <v>0</v>
      </c>
      <c r="P201" s="60"/>
      <c r="Q201" s="60"/>
    </row>
    <row r="202" spans="2:17" x14ac:dyDescent="0.25">
      <c r="B202" s="61">
        <f>COUNTIFS($F$3:F202,'تقرير استهلاك خامات'!$D$4)</f>
        <v>4</v>
      </c>
      <c r="C202" s="60">
        <v>200</v>
      </c>
      <c r="D202" s="5">
        <v>45200</v>
      </c>
      <c r="E202" s="60" t="s">
        <v>120</v>
      </c>
      <c r="F202" s="60"/>
      <c r="G202" s="60"/>
      <c r="H202" s="60"/>
      <c r="I202" s="60"/>
      <c r="J202" s="60">
        <f t="shared" si="11"/>
        <v>0</v>
      </c>
      <c r="K202" s="77">
        <v>1702</v>
      </c>
      <c r="L202" s="61"/>
      <c r="M202" s="60" t="str">
        <f>_xlfn.IFNA(VLOOKUP(F202,$F$3:M201,8,0),"")</f>
        <v/>
      </c>
      <c r="N202" s="60" t="str">
        <f>_xlfn.IFNA(VLOOKUP(F202,$F$3:N201,9,0),"")</f>
        <v/>
      </c>
      <c r="O202" s="73">
        <f t="shared" si="10"/>
        <v>0</v>
      </c>
      <c r="P202" s="60"/>
      <c r="Q202" s="60"/>
    </row>
    <row r="203" spans="2:17" x14ac:dyDescent="0.25">
      <c r="B203" s="61">
        <f>COUNTIFS($F$3:F203,'تقرير استهلاك خامات'!$D$4)</f>
        <v>4</v>
      </c>
      <c r="C203" s="60">
        <v>201</v>
      </c>
      <c r="D203" s="5">
        <v>45200</v>
      </c>
      <c r="E203" s="60" t="s">
        <v>120</v>
      </c>
      <c r="F203" s="60"/>
      <c r="G203" s="60"/>
      <c r="H203" s="60"/>
      <c r="I203" s="60"/>
      <c r="J203" s="60">
        <f t="shared" si="11"/>
        <v>0</v>
      </c>
      <c r="K203" s="77">
        <v>1702</v>
      </c>
      <c r="L203" s="61"/>
      <c r="M203" s="60" t="str">
        <f>_xlfn.IFNA(VLOOKUP(F203,$F$3:M202,8,0),"")</f>
        <v/>
      </c>
      <c r="N203" s="60" t="str">
        <f>_xlfn.IFNA(VLOOKUP(F203,$F$3:N202,9,0),"")</f>
        <v/>
      </c>
      <c r="O203" s="73">
        <f t="shared" si="10"/>
        <v>0</v>
      </c>
      <c r="P203" s="60"/>
      <c r="Q203" s="60"/>
    </row>
    <row r="204" spans="2:17" x14ac:dyDescent="0.25">
      <c r="B204" s="61">
        <f>COUNTIFS($F$3:F204,'تقرير استهلاك خامات'!$D$4)</f>
        <v>4</v>
      </c>
      <c r="C204" s="60">
        <v>202</v>
      </c>
      <c r="D204" s="5">
        <v>45200</v>
      </c>
      <c r="E204" s="60" t="s">
        <v>120</v>
      </c>
      <c r="F204" s="60"/>
      <c r="G204" s="60"/>
      <c r="H204" s="60"/>
      <c r="I204" s="60"/>
      <c r="J204" s="60">
        <f t="shared" si="11"/>
        <v>0</v>
      </c>
      <c r="K204" s="77">
        <v>1702</v>
      </c>
      <c r="L204" s="61"/>
      <c r="M204" s="60" t="str">
        <f>_xlfn.IFNA(VLOOKUP(F204,$F$3:M203,8,0),"")</f>
        <v/>
      </c>
      <c r="N204" s="60" t="str">
        <f>_xlfn.IFNA(VLOOKUP(F204,$F$3:N203,9,0),"")</f>
        <v/>
      </c>
      <c r="O204" s="73">
        <f t="shared" si="10"/>
        <v>0</v>
      </c>
      <c r="P204" s="60"/>
      <c r="Q204" s="60"/>
    </row>
    <row r="205" spans="2:17" x14ac:dyDescent="0.25">
      <c r="B205" s="61">
        <f>COUNTIFS($F$3:F205,'تقرير استهلاك خامات'!$D$4)</f>
        <v>4</v>
      </c>
      <c r="C205" s="60">
        <v>203</v>
      </c>
      <c r="D205" s="5">
        <v>45200</v>
      </c>
      <c r="E205" s="60" t="s">
        <v>120</v>
      </c>
      <c r="F205" s="60"/>
      <c r="G205" s="60"/>
      <c r="H205" s="60"/>
      <c r="I205" s="60"/>
      <c r="J205" s="60">
        <f t="shared" si="11"/>
        <v>0</v>
      </c>
      <c r="K205" s="77">
        <v>1702</v>
      </c>
      <c r="L205" s="61"/>
      <c r="M205" s="60" t="str">
        <f>_xlfn.IFNA(VLOOKUP(F205,$F$3:M204,8,0),"")</f>
        <v/>
      </c>
      <c r="N205" s="60" t="str">
        <f>_xlfn.IFNA(VLOOKUP(F205,$F$3:N204,9,0),"")</f>
        <v/>
      </c>
      <c r="O205" s="73">
        <f t="shared" si="10"/>
        <v>0</v>
      </c>
      <c r="P205" s="60"/>
      <c r="Q205" s="60"/>
    </row>
    <row r="206" spans="2:17" x14ac:dyDescent="0.25">
      <c r="B206" s="61">
        <f>COUNTIFS($F$3:F206,'تقرير استهلاك خامات'!$D$4)</f>
        <v>4</v>
      </c>
      <c r="C206" s="60">
        <v>204</v>
      </c>
      <c r="D206" s="5">
        <v>45200</v>
      </c>
      <c r="E206" s="60" t="s">
        <v>120</v>
      </c>
      <c r="F206" s="60"/>
      <c r="G206" s="60"/>
      <c r="H206" s="60"/>
      <c r="I206" s="60"/>
      <c r="J206" s="60">
        <f t="shared" si="11"/>
        <v>0</v>
      </c>
      <c r="K206" s="77">
        <v>1702</v>
      </c>
      <c r="L206" s="61"/>
      <c r="M206" s="60" t="str">
        <f>_xlfn.IFNA(VLOOKUP(F206,$F$3:M205,8,0),"")</f>
        <v/>
      </c>
      <c r="N206" s="60" t="str">
        <f>_xlfn.IFNA(VLOOKUP(F206,$F$3:N205,9,0),"")</f>
        <v/>
      </c>
      <c r="O206" s="73">
        <f t="shared" si="10"/>
        <v>0</v>
      </c>
      <c r="P206" s="60"/>
      <c r="Q206" s="60"/>
    </row>
    <row r="207" spans="2:17" x14ac:dyDescent="0.25">
      <c r="B207" s="61">
        <f>COUNTIFS($F$3:F207,'تقرير استهلاك خامات'!$D$4)</f>
        <v>4</v>
      </c>
      <c r="C207" s="60">
        <v>205</v>
      </c>
      <c r="D207" s="5">
        <v>45200</v>
      </c>
      <c r="E207" s="60" t="s">
        <v>120</v>
      </c>
      <c r="F207" s="60"/>
      <c r="G207" s="60"/>
      <c r="H207" s="60"/>
      <c r="I207" s="60"/>
      <c r="J207" s="60">
        <f t="shared" si="11"/>
        <v>0</v>
      </c>
      <c r="K207" s="77">
        <v>1702</v>
      </c>
      <c r="L207" s="61"/>
      <c r="M207" s="60" t="str">
        <f>_xlfn.IFNA(VLOOKUP(F207,$F$3:M206,8,0),"")</f>
        <v/>
      </c>
      <c r="N207" s="60" t="str">
        <f>_xlfn.IFNA(VLOOKUP(F207,$F$3:N206,9,0),"")</f>
        <v/>
      </c>
      <c r="O207" s="73">
        <f t="shared" si="10"/>
        <v>0</v>
      </c>
      <c r="P207" s="60"/>
      <c r="Q207" s="60"/>
    </row>
    <row r="208" spans="2:17" x14ac:dyDescent="0.25">
      <c r="B208" s="61">
        <f>COUNTIFS($F$3:F208,'تقرير استهلاك خامات'!$D$4)</f>
        <v>4</v>
      </c>
      <c r="C208" s="60">
        <v>206</v>
      </c>
      <c r="D208" s="5">
        <v>45200</v>
      </c>
      <c r="E208" s="60" t="s">
        <v>120</v>
      </c>
      <c r="F208" s="60"/>
      <c r="G208" s="60"/>
      <c r="H208" s="60"/>
      <c r="I208" s="60"/>
      <c r="J208" s="60">
        <f t="shared" si="11"/>
        <v>0</v>
      </c>
      <c r="K208" s="77">
        <v>1702</v>
      </c>
      <c r="L208" s="61"/>
      <c r="M208" s="60" t="str">
        <f>_xlfn.IFNA(VLOOKUP(F208,$F$3:M207,8,0),"")</f>
        <v/>
      </c>
      <c r="N208" s="60" t="str">
        <f>_xlfn.IFNA(VLOOKUP(F208,$F$3:N207,9,0),"")</f>
        <v/>
      </c>
      <c r="O208" s="73">
        <f t="shared" si="10"/>
        <v>0</v>
      </c>
      <c r="P208" s="60"/>
      <c r="Q208" s="60"/>
    </row>
    <row r="209" spans="2:17" x14ac:dyDescent="0.25">
      <c r="B209" s="61">
        <f>COUNTIFS($F$3:F209,'تقرير استهلاك خامات'!$D$4)</f>
        <v>4</v>
      </c>
      <c r="C209" s="60">
        <v>207</v>
      </c>
      <c r="D209" s="5">
        <v>45200</v>
      </c>
      <c r="E209" s="60" t="s">
        <v>120</v>
      </c>
      <c r="F209" s="60"/>
      <c r="G209" s="60"/>
      <c r="H209" s="60"/>
      <c r="I209" s="60"/>
      <c r="J209" s="60">
        <f t="shared" si="11"/>
        <v>0</v>
      </c>
      <c r="K209" s="77">
        <v>1702</v>
      </c>
      <c r="L209" s="61"/>
      <c r="M209" s="60" t="str">
        <f>_xlfn.IFNA(VLOOKUP(F209,$F$3:M208,8,0),"")</f>
        <v/>
      </c>
      <c r="N209" s="60" t="str">
        <f>_xlfn.IFNA(VLOOKUP(F209,$F$3:N208,9,0),"")</f>
        <v/>
      </c>
      <c r="O209" s="73">
        <f t="shared" si="10"/>
        <v>0</v>
      </c>
      <c r="P209" s="60"/>
      <c r="Q209" s="60"/>
    </row>
    <row r="210" spans="2:17" x14ac:dyDescent="0.25">
      <c r="B210" s="61">
        <f>COUNTIFS($F$3:F210,'تقرير استهلاك خامات'!$D$4)</f>
        <v>4</v>
      </c>
      <c r="C210" s="60">
        <v>208</v>
      </c>
      <c r="D210" s="5">
        <v>45200</v>
      </c>
      <c r="E210" s="60" t="s">
        <v>120</v>
      </c>
      <c r="F210" s="60"/>
      <c r="G210" s="60"/>
      <c r="H210" s="60"/>
      <c r="I210" s="60"/>
      <c r="J210" s="60">
        <f t="shared" si="11"/>
        <v>0</v>
      </c>
      <c r="K210" s="77">
        <v>1702</v>
      </c>
      <c r="L210" s="61"/>
      <c r="M210" s="60" t="str">
        <f>_xlfn.IFNA(VLOOKUP(F210,$F$3:M209,8,0),"")</f>
        <v/>
      </c>
      <c r="N210" s="60" t="str">
        <f>_xlfn.IFNA(VLOOKUP(F210,$F$3:N209,9,0),"")</f>
        <v/>
      </c>
      <c r="O210" s="73">
        <f t="shared" si="10"/>
        <v>0</v>
      </c>
      <c r="P210" s="60"/>
      <c r="Q210" s="60"/>
    </row>
    <row r="211" spans="2:17" x14ac:dyDescent="0.25">
      <c r="B211" s="61">
        <f>COUNTIFS($F$3:F211,'تقرير استهلاك خامات'!$D$4)</f>
        <v>4</v>
      </c>
      <c r="C211" s="60">
        <v>209</v>
      </c>
      <c r="D211" s="5">
        <v>45200</v>
      </c>
      <c r="E211" s="60" t="s">
        <v>120</v>
      </c>
      <c r="F211" s="60"/>
      <c r="G211" s="60"/>
      <c r="H211" s="60"/>
      <c r="I211" s="60"/>
      <c r="J211" s="60">
        <f t="shared" si="11"/>
        <v>0</v>
      </c>
      <c r="K211" s="77">
        <v>1702</v>
      </c>
      <c r="L211" s="61"/>
      <c r="M211" s="60" t="str">
        <f>_xlfn.IFNA(VLOOKUP(F211,$F$3:M210,8,0),"")</f>
        <v/>
      </c>
      <c r="N211" s="60" t="str">
        <f>_xlfn.IFNA(VLOOKUP(F211,$F$3:N210,9,0),"")</f>
        <v/>
      </c>
      <c r="O211" s="73">
        <f t="shared" si="10"/>
        <v>0</v>
      </c>
      <c r="P211" s="60"/>
      <c r="Q211" s="60"/>
    </row>
    <row r="212" spans="2:17" x14ac:dyDescent="0.25">
      <c r="B212" s="61">
        <f>COUNTIFS($F$3:F212,'تقرير استهلاك خامات'!$D$4)</f>
        <v>4</v>
      </c>
      <c r="C212" s="60">
        <v>210</v>
      </c>
      <c r="D212" s="5"/>
      <c r="E212" s="60"/>
      <c r="F212" s="60"/>
      <c r="G212" s="60"/>
      <c r="H212" s="60"/>
      <c r="I212" s="60"/>
      <c r="J212" s="60">
        <f t="shared" si="11"/>
        <v>0</v>
      </c>
      <c r="K212" s="77"/>
      <c r="L212" s="61"/>
      <c r="M212" s="60" t="str">
        <f>_xlfn.IFNA(VLOOKUP(F212,$F$3:M211,8,0),"")</f>
        <v/>
      </c>
      <c r="N212" s="60" t="str">
        <f>_xlfn.IFNA(VLOOKUP(F212,$F$3:N211,9,0),"")</f>
        <v/>
      </c>
      <c r="O212" s="73">
        <f t="shared" si="10"/>
        <v>0</v>
      </c>
      <c r="P212" s="60"/>
      <c r="Q212" s="60"/>
    </row>
    <row r="213" spans="2:17" x14ac:dyDescent="0.25">
      <c r="B213" s="61">
        <f>COUNTIFS($F$3:F213,'تقرير استهلاك خامات'!$D$4)</f>
        <v>4</v>
      </c>
      <c r="C213" s="60">
        <v>211</v>
      </c>
      <c r="D213" s="5"/>
      <c r="E213" s="60"/>
      <c r="F213" s="60"/>
      <c r="G213" s="60"/>
      <c r="H213" s="60"/>
      <c r="I213" s="60"/>
      <c r="J213" s="60">
        <f t="shared" si="11"/>
        <v>0</v>
      </c>
      <c r="K213" s="77"/>
      <c r="L213" s="61"/>
      <c r="M213" s="60" t="str">
        <f>_xlfn.IFNA(VLOOKUP(F213,$F$3:M212,8,0),"")</f>
        <v/>
      </c>
      <c r="N213" s="60" t="str">
        <f>_xlfn.IFNA(VLOOKUP(F213,$F$3:N212,9,0),"")</f>
        <v/>
      </c>
      <c r="O213" s="73">
        <f t="shared" si="10"/>
        <v>0</v>
      </c>
      <c r="P213" s="60"/>
      <c r="Q213" s="60"/>
    </row>
    <row r="214" spans="2:17" x14ac:dyDescent="0.25">
      <c r="B214" s="61">
        <f>COUNTIFS($F$3:F214,'تقرير استهلاك خامات'!$D$4)</f>
        <v>4</v>
      </c>
      <c r="C214" s="60">
        <v>212</v>
      </c>
      <c r="D214" s="5"/>
      <c r="E214" s="60"/>
      <c r="F214" s="60"/>
      <c r="G214" s="60"/>
      <c r="H214" s="60"/>
      <c r="I214" s="60"/>
      <c r="J214" s="60">
        <f t="shared" si="11"/>
        <v>0</v>
      </c>
      <c r="K214" s="77"/>
      <c r="L214" s="61"/>
      <c r="M214" s="60" t="str">
        <f>_xlfn.IFNA(VLOOKUP(F214,$F$3:M213,8,0),"")</f>
        <v/>
      </c>
      <c r="N214" s="60" t="str">
        <f>_xlfn.IFNA(VLOOKUP(F214,$F$3:N213,9,0),"")</f>
        <v/>
      </c>
      <c r="O214" s="73">
        <f t="shared" si="10"/>
        <v>0</v>
      </c>
      <c r="P214" s="60"/>
      <c r="Q214" s="60"/>
    </row>
    <row r="215" spans="2:17" x14ac:dyDescent="0.25">
      <c r="B215" s="61">
        <f>COUNTIFS($F$3:F215,'تقرير استهلاك خامات'!$D$4)</f>
        <v>4</v>
      </c>
      <c r="C215" s="60">
        <v>213</v>
      </c>
      <c r="D215" s="5"/>
      <c r="E215" s="60"/>
      <c r="F215" s="60"/>
      <c r="G215" s="60"/>
      <c r="H215" s="60"/>
      <c r="I215" s="60"/>
      <c r="J215" s="60">
        <f t="shared" si="11"/>
        <v>0</v>
      </c>
      <c r="K215" s="77"/>
      <c r="L215" s="61"/>
      <c r="M215" s="60" t="str">
        <f>_xlfn.IFNA(VLOOKUP(F215,$F$3:M214,8,0),"")</f>
        <v/>
      </c>
      <c r="N215" s="60" t="str">
        <f>_xlfn.IFNA(VLOOKUP(F215,$F$3:N214,9,0),"")</f>
        <v/>
      </c>
      <c r="O215" s="73">
        <f t="shared" si="10"/>
        <v>0</v>
      </c>
      <c r="P215" s="60"/>
      <c r="Q215" s="60"/>
    </row>
    <row r="216" spans="2:17" x14ac:dyDescent="0.25">
      <c r="B216" s="61">
        <f>COUNTIFS($F$3:F216,'تقرير استهلاك خامات'!$D$4)</f>
        <v>4</v>
      </c>
      <c r="C216" s="60">
        <v>214</v>
      </c>
      <c r="D216" s="5"/>
      <c r="E216" s="60"/>
      <c r="F216" s="60"/>
      <c r="G216" s="60"/>
      <c r="H216" s="60"/>
      <c r="I216" s="60"/>
      <c r="J216" s="60">
        <f t="shared" si="11"/>
        <v>0</v>
      </c>
      <c r="K216" s="77"/>
      <c r="L216" s="61"/>
      <c r="M216" s="60" t="str">
        <f>_xlfn.IFNA(VLOOKUP(F216,$F$3:M215,8,0),"")</f>
        <v/>
      </c>
      <c r="N216" s="60" t="str">
        <f>_xlfn.IFNA(VLOOKUP(F216,$F$3:N215,9,0),"")</f>
        <v/>
      </c>
      <c r="O216" s="73">
        <f t="shared" si="10"/>
        <v>0</v>
      </c>
      <c r="P216" s="60"/>
      <c r="Q216" s="60"/>
    </row>
    <row r="217" spans="2:17" x14ac:dyDescent="0.25">
      <c r="B217" s="61">
        <f>COUNTIFS($F$3:F217,'تقرير استهلاك خامات'!$D$4)</f>
        <v>4</v>
      </c>
      <c r="C217" s="60">
        <v>215</v>
      </c>
      <c r="D217" s="5"/>
      <c r="E217" s="60"/>
      <c r="F217" s="60"/>
      <c r="G217" s="60"/>
      <c r="H217" s="60"/>
      <c r="I217" s="60"/>
      <c r="J217" s="60">
        <f t="shared" si="11"/>
        <v>0</v>
      </c>
      <c r="K217" s="77"/>
      <c r="L217" s="61"/>
      <c r="M217" s="60" t="str">
        <f>_xlfn.IFNA(VLOOKUP(F217,$F$3:M216,8,0),"")</f>
        <v/>
      </c>
      <c r="N217" s="60" t="str">
        <f>_xlfn.IFNA(VLOOKUP(F217,$F$3:N216,9,0),"")</f>
        <v/>
      </c>
      <c r="O217" s="73">
        <f t="shared" si="10"/>
        <v>0</v>
      </c>
      <c r="P217" s="60"/>
      <c r="Q217" s="60"/>
    </row>
    <row r="218" spans="2:17" x14ac:dyDescent="0.25">
      <c r="B218" s="61">
        <f>COUNTIFS($F$3:F218,'تقرير استهلاك خامات'!$D$4)</f>
        <v>4</v>
      </c>
      <c r="C218" s="60">
        <v>216</v>
      </c>
      <c r="D218" s="5"/>
      <c r="E218" s="60"/>
      <c r="F218" s="60"/>
      <c r="G218" s="60"/>
      <c r="H218" s="60"/>
      <c r="I218" s="60"/>
      <c r="J218" s="60">
        <f t="shared" si="11"/>
        <v>0</v>
      </c>
      <c r="K218" s="77"/>
      <c r="L218" s="61"/>
      <c r="M218" s="60" t="str">
        <f>_xlfn.IFNA(VLOOKUP(F218,$F$3:M217,8,0),"")</f>
        <v/>
      </c>
      <c r="N218" s="60" t="str">
        <f>_xlfn.IFNA(VLOOKUP(F218,$F$3:N217,9,0),"")</f>
        <v/>
      </c>
      <c r="O218" s="73">
        <f t="shared" si="10"/>
        <v>0</v>
      </c>
      <c r="P218" s="60"/>
      <c r="Q218" s="60"/>
    </row>
    <row r="219" spans="2:17" x14ac:dyDescent="0.25">
      <c r="B219" s="61">
        <f>COUNTIFS($F$3:F219,'تقرير استهلاك خامات'!$D$4)</f>
        <v>4</v>
      </c>
      <c r="C219" s="60">
        <v>217</v>
      </c>
      <c r="D219" s="5"/>
      <c r="E219" s="60"/>
      <c r="F219" s="60"/>
      <c r="G219" s="60"/>
      <c r="H219" s="60"/>
      <c r="I219" s="60"/>
      <c r="J219" s="60">
        <f t="shared" si="11"/>
        <v>0</v>
      </c>
      <c r="K219" s="77"/>
      <c r="L219" s="61"/>
      <c r="M219" s="60" t="str">
        <f>_xlfn.IFNA(VLOOKUP(F219,$F$3:M218,8,0),"")</f>
        <v/>
      </c>
      <c r="N219" s="60" t="str">
        <f>_xlfn.IFNA(VLOOKUP(F219,$F$3:N218,9,0),"")</f>
        <v/>
      </c>
      <c r="O219" s="73">
        <f t="shared" si="10"/>
        <v>0</v>
      </c>
      <c r="P219" s="60"/>
      <c r="Q219" s="60"/>
    </row>
    <row r="220" spans="2:17" x14ac:dyDescent="0.25">
      <c r="B220" s="61">
        <f>COUNTIFS($F$3:F220,'تقرير استهلاك خامات'!$D$4)</f>
        <v>4</v>
      </c>
      <c r="C220" s="60">
        <v>218</v>
      </c>
      <c r="D220" s="5"/>
      <c r="E220" s="60"/>
      <c r="F220" s="60"/>
      <c r="G220" s="60"/>
      <c r="H220" s="60"/>
      <c r="I220" s="60"/>
      <c r="J220" s="60">
        <f t="shared" si="11"/>
        <v>0</v>
      </c>
      <c r="K220" s="77"/>
      <c r="L220" s="61"/>
      <c r="M220" s="60" t="str">
        <f>_xlfn.IFNA(VLOOKUP(F220,$F$3:M219,8,0),"")</f>
        <v/>
      </c>
      <c r="N220" s="60" t="str">
        <f>_xlfn.IFNA(VLOOKUP(F220,$F$3:N219,9,0),"")</f>
        <v/>
      </c>
      <c r="O220" s="73">
        <f t="shared" si="10"/>
        <v>0</v>
      </c>
      <c r="P220" s="60"/>
      <c r="Q220" s="60"/>
    </row>
    <row r="221" spans="2:17" x14ac:dyDescent="0.25">
      <c r="B221" s="61">
        <f>COUNTIFS($F$3:F221,'تقرير استهلاك خامات'!$D$4)</f>
        <v>4</v>
      </c>
      <c r="C221" s="60">
        <v>219</v>
      </c>
      <c r="D221" s="5"/>
      <c r="E221" s="60"/>
      <c r="F221" s="60"/>
      <c r="G221" s="60"/>
      <c r="H221" s="60"/>
      <c r="I221" s="60"/>
      <c r="J221" s="60">
        <f t="shared" si="11"/>
        <v>0</v>
      </c>
      <c r="K221" s="77"/>
      <c r="L221" s="61"/>
      <c r="M221" s="60" t="str">
        <f>_xlfn.IFNA(VLOOKUP(F221,$F$3:M220,8,0),"")</f>
        <v/>
      </c>
      <c r="N221" s="60" t="str">
        <f>_xlfn.IFNA(VLOOKUP(F221,$F$3:N220,9,0),"")</f>
        <v/>
      </c>
      <c r="O221" s="73">
        <f t="shared" si="10"/>
        <v>0</v>
      </c>
      <c r="P221" s="60"/>
      <c r="Q221" s="60"/>
    </row>
    <row r="222" spans="2:17" x14ac:dyDescent="0.25">
      <c r="B222" s="61">
        <f>COUNTIFS($F$3:F222,'تقرير استهلاك خامات'!$D$4)</f>
        <v>4</v>
      </c>
      <c r="C222" s="60">
        <v>220</v>
      </c>
      <c r="D222" s="5"/>
      <c r="E222" s="60"/>
      <c r="F222" s="60"/>
      <c r="G222" s="60"/>
      <c r="H222" s="60"/>
      <c r="I222" s="60"/>
      <c r="J222" s="60">
        <f t="shared" si="11"/>
        <v>0</v>
      </c>
      <c r="K222" s="77"/>
      <c r="L222" s="61"/>
      <c r="M222" s="60" t="str">
        <f>_xlfn.IFNA(VLOOKUP(F222,$F$3:M221,8,0),"")</f>
        <v/>
      </c>
      <c r="N222" s="60" t="str">
        <f>_xlfn.IFNA(VLOOKUP(F222,$F$3:N221,9,0),"")</f>
        <v/>
      </c>
      <c r="O222" s="73">
        <f t="shared" si="10"/>
        <v>0</v>
      </c>
      <c r="P222" s="60"/>
      <c r="Q222" s="60"/>
    </row>
    <row r="223" spans="2:17" x14ac:dyDescent="0.25">
      <c r="B223" s="61">
        <f>COUNTIFS($F$3:F223,'تقرير استهلاك خامات'!$D$4)</f>
        <v>4</v>
      </c>
      <c r="C223" s="60">
        <v>221</v>
      </c>
      <c r="D223" s="5"/>
      <c r="E223" s="60"/>
      <c r="F223" s="60"/>
      <c r="G223" s="60"/>
      <c r="H223" s="60"/>
      <c r="I223" s="60"/>
      <c r="J223" s="60">
        <f t="shared" si="11"/>
        <v>0</v>
      </c>
      <c r="K223" s="77"/>
      <c r="L223" s="61"/>
      <c r="M223" s="60" t="str">
        <f>_xlfn.IFNA(VLOOKUP(F223,$F$3:M222,8,0),"")</f>
        <v/>
      </c>
      <c r="N223" s="60" t="str">
        <f>_xlfn.IFNA(VLOOKUP(F223,$F$3:N222,9,0),"")</f>
        <v/>
      </c>
      <c r="O223" s="73">
        <f t="shared" si="10"/>
        <v>0</v>
      </c>
      <c r="P223" s="60"/>
      <c r="Q223" s="60"/>
    </row>
    <row r="224" spans="2:17" x14ac:dyDescent="0.25">
      <c r="B224" s="61">
        <f>COUNTIFS($F$3:F224,'تقرير استهلاك خامات'!$D$4)</f>
        <v>4</v>
      </c>
      <c r="C224" s="60">
        <v>222</v>
      </c>
      <c r="D224" s="5"/>
      <c r="E224" s="60"/>
      <c r="F224" s="60"/>
      <c r="G224" s="60"/>
      <c r="H224" s="60"/>
      <c r="I224" s="60"/>
      <c r="J224" s="60">
        <f t="shared" si="11"/>
        <v>0</v>
      </c>
      <c r="K224" s="77"/>
      <c r="L224" s="61"/>
      <c r="M224" s="60" t="str">
        <f>_xlfn.IFNA(VLOOKUP(F224,$F$3:M223,8,0),"")</f>
        <v/>
      </c>
      <c r="N224" s="60" t="str">
        <f>_xlfn.IFNA(VLOOKUP(F224,$F$3:N223,9,0),"")</f>
        <v/>
      </c>
      <c r="O224" s="73">
        <f t="shared" si="10"/>
        <v>0</v>
      </c>
      <c r="P224" s="60"/>
      <c r="Q224" s="60"/>
    </row>
    <row r="225" spans="2:17" x14ac:dyDescent="0.25">
      <c r="B225" s="61">
        <f>COUNTIFS($F$3:F225,'تقرير استهلاك خامات'!$D$4)</f>
        <v>4</v>
      </c>
      <c r="C225" s="60">
        <v>223</v>
      </c>
      <c r="D225" s="5"/>
      <c r="E225" s="60"/>
      <c r="F225" s="60"/>
      <c r="G225" s="60"/>
      <c r="H225" s="60"/>
      <c r="I225" s="60"/>
      <c r="J225" s="60">
        <f t="shared" si="11"/>
        <v>0</v>
      </c>
      <c r="K225" s="77"/>
      <c r="L225" s="61"/>
      <c r="M225" s="60" t="str">
        <f>_xlfn.IFNA(VLOOKUP(F225,$F$3:M224,8,0),"")</f>
        <v/>
      </c>
      <c r="N225" s="60" t="str">
        <f>_xlfn.IFNA(VLOOKUP(F225,$F$3:N224,9,0),"")</f>
        <v/>
      </c>
      <c r="O225" s="73">
        <f t="shared" si="10"/>
        <v>0</v>
      </c>
      <c r="P225" s="60"/>
      <c r="Q225" s="60"/>
    </row>
    <row r="226" spans="2:17" x14ac:dyDescent="0.25">
      <c r="B226" s="61">
        <f>COUNTIFS($F$3:F226,'تقرير استهلاك خامات'!$D$4)</f>
        <v>4</v>
      </c>
      <c r="C226" s="60">
        <v>224</v>
      </c>
      <c r="D226" s="5"/>
      <c r="E226" s="60"/>
      <c r="F226" s="60"/>
      <c r="G226" s="60"/>
      <c r="H226" s="60"/>
      <c r="I226" s="60"/>
      <c r="J226" s="60">
        <f t="shared" si="11"/>
        <v>0</v>
      </c>
      <c r="K226" s="77"/>
      <c r="L226" s="61"/>
      <c r="M226" s="60" t="str">
        <f>_xlfn.IFNA(VLOOKUP(F226,$F$3:M225,8,0),"")</f>
        <v/>
      </c>
      <c r="N226" s="60" t="str">
        <f>_xlfn.IFNA(VLOOKUP(F226,$F$3:N225,9,0),"")</f>
        <v/>
      </c>
      <c r="O226" s="73">
        <f t="shared" si="10"/>
        <v>0</v>
      </c>
      <c r="P226" s="60"/>
      <c r="Q226" s="60"/>
    </row>
    <row r="227" spans="2:17" x14ac:dyDescent="0.25">
      <c r="B227" s="61">
        <f>COUNTIFS($F$3:F227,'تقرير استهلاك خامات'!$D$4)</f>
        <v>4</v>
      </c>
      <c r="C227" s="60">
        <v>225</v>
      </c>
      <c r="D227" s="5"/>
      <c r="E227" s="60"/>
      <c r="F227" s="60"/>
      <c r="G227" s="60"/>
      <c r="H227" s="60"/>
      <c r="I227" s="60"/>
      <c r="J227" s="60">
        <f t="shared" si="11"/>
        <v>0</v>
      </c>
      <c r="K227" s="77"/>
      <c r="L227" s="61"/>
      <c r="M227" s="60" t="str">
        <f>_xlfn.IFNA(VLOOKUP(F227,$F$3:M226,8,0),"")</f>
        <v/>
      </c>
      <c r="N227" s="60" t="str">
        <f>_xlfn.IFNA(VLOOKUP(F227,$F$3:N226,9,0),"")</f>
        <v/>
      </c>
      <c r="O227" s="73">
        <f t="shared" si="10"/>
        <v>0</v>
      </c>
      <c r="P227" s="60"/>
      <c r="Q227" s="60"/>
    </row>
    <row r="228" spans="2:17" x14ac:dyDescent="0.25">
      <c r="B228" s="61">
        <f>COUNTIFS($F$3:F228,'تقرير استهلاك خامات'!$D$4)</f>
        <v>4</v>
      </c>
      <c r="C228" s="60">
        <v>226</v>
      </c>
      <c r="D228" s="5"/>
      <c r="E228" s="60"/>
      <c r="F228" s="60"/>
      <c r="G228" s="60"/>
      <c r="H228" s="60"/>
      <c r="I228" s="60"/>
      <c r="J228" s="60">
        <f t="shared" si="11"/>
        <v>0</v>
      </c>
      <c r="K228" s="77"/>
      <c r="L228" s="61"/>
      <c r="M228" s="60" t="str">
        <f>_xlfn.IFNA(VLOOKUP(F228,$F$3:M227,8,0),"")</f>
        <v/>
      </c>
      <c r="N228" s="60" t="str">
        <f>_xlfn.IFNA(VLOOKUP(F228,$F$3:N227,9,0),"")</f>
        <v/>
      </c>
      <c r="O228" s="73">
        <f t="shared" si="10"/>
        <v>0</v>
      </c>
      <c r="P228" s="60"/>
      <c r="Q228" s="60"/>
    </row>
    <row r="229" spans="2:17" x14ac:dyDescent="0.25">
      <c r="B229" s="61">
        <f>COUNTIFS($F$3:F229,'تقرير استهلاك خامات'!$D$4)</f>
        <v>4</v>
      </c>
      <c r="C229" s="60">
        <v>227</v>
      </c>
      <c r="D229" s="5"/>
      <c r="E229" s="60"/>
      <c r="F229" s="60"/>
      <c r="G229" s="60"/>
      <c r="H229" s="60"/>
      <c r="I229" s="60"/>
      <c r="J229" s="60">
        <f t="shared" si="11"/>
        <v>0</v>
      </c>
      <c r="K229" s="77"/>
      <c r="L229" s="61"/>
      <c r="M229" s="60" t="str">
        <f>_xlfn.IFNA(VLOOKUP(F229,$F$3:M228,8,0),"")</f>
        <v/>
      </c>
      <c r="N229" s="60" t="str">
        <f>_xlfn.IFNA(VLOOKUP(F229,$F$3:N228,9,0),"")</f>
        <v/>
      </c>
      <c r="O229" s="73">
        <f t="shared" si="10"/>
        <v>0</v>
      </c>
      <c r="P229" s="60"/>
      <c r="Q229" s="60"/>
    </row>
    <row r="230" spans="2:17" x14ac:dyDescent="0.25">
      <c r="B230" s="61">
        <f>COUNTIFS($F$3:F230,'تقرير استهلاك خامات'!$D$4)</f>
        <v>4</v>
      </c>
      <c r="C230" s="60">
        <v>228</v>
      </c>
      <c r="D230" s="5"/>
      <c r="E230" s="60"/>
      <c r="F230" s="60"/>
      <c r="G230" s="60"/>
      <c r="H230" s="60"/>
      <c r="I230" s="60"/>
      <c r="J230" s="60">
        <f t="shared" si="11"/>
        <v>0</v>
      </c>
      <c r="K230" s="77"/>
      <c r="L230" s="61"/>
      <c r="M230" s="60" t="str">
        <f>_xlfn.IFNA(VLOOKUP(F230,$F$3:M229,8,0),"")</f>
        <v/>
      </c>
      <c r="N230" s="60" t="str">
        <f>_xlfn.IFNA(VLOOKUP(F230,$F$3:N229,9,0),"")</f>
        <v/>
      </c>
      <c r="O230" s="73">
        <f t="shared" si="10"/>
        <v>0</v>
      </c>
      <c r="P230" s="60"/>
      <c r="Q230" s="60"/>
    </row>
    <row r="231" spans="2:17" x14ac:dyDescent="0.25">
      <c r="B231" s="61">
        <f>COUNTIFS($F$3:F231,'تقرير استهلاك خامات'!$D$4)</f>
        <v>4</v>
      </c>
      <c r="C231" s="60">
        <v>229</v>
      </c>
      <c r="D231" s="5"/>
      <c r="E231" s="60"/>
      <c r="F231" s="60"/>
      <c r="G231" s="60"/>
      <c r="H231" s="60"/>
      <c r="I231" s="60"/>
      <c r="J231" s="60">
        <f t="shared" si="11"/>
        <v>0</v>
      </c>
      <c r="K231" s="77"/>
      <c r="L231" s="61"/>
      <c r="M231" s="60" t="str">
        <f>_xlfn.IFNA(VLOOKUP(F231,$F$3:M230,8,0),"")</f>
        <v/>
      </c>
      <c r="N231" s="60" t="str">
        <f>_xlfn.IFNA(VLOOKUP(F231,$F$3:N230,9,0),"")</f>
        <v/>
      </c>
      <c r="O231" s="73">
        <f t="shared" si="10"/>
        <v>0</v>
      </c>
      <c r="P231" s="60"/>
      <c r="Q231" s="60"/>
    </row>
    <row r="232" spans="2:17" x14ac:dyDescent="0.25">
      <c r="B232" s="61">
        <f>COUNTIFS($F$3:F232,'تقرير استهلاك خامات'!$D$4)</f>
        <v>4</v>
      </c>
      <c r="C232" s="60">
        <v>230</v>
      </c>
      <c r="D232" s="5"/>
      <c r="E232" s="60"/>
      <c r="F232" s="60"/>
      <c r="G232" s="60"/>
      <c r="H232" s="60"/>
      <c r="I232" s="60"/>
      <c r="J232" s="60">
        <f t="shared" si="11"/>
        <v>0</v>
      </c>
      <c r="K232" s="77"/>
      <c r="L232" s="61"/>
      <c r="M232" s="60" t="str">
        <f>_xlfn.IFNA(VLOOKUP(F232,$F$3:M231,8,0),"")</f>
        <v/>
      </c>
      <c r="N232" s="60" t="str">
        <f>_xlfn.IFNA(VLOOKUP(F232,$F$3:N231,9,0),"")</f>
        <v/>
      </c>
      <c r="O232" s="73">
        <f t="shared" si="10"/>
        <v>0</v>
      </c>
      <c r="P232" s="60"/>
      <c r="Q232" s="60"/>
    </row>
    <row r="233" spans="2:17" x14ac:dyDescent="0.25">
      <c r="B233" s="61">
        <f>COUNTIFS($F$3:F233,'تقرير استهلاك خامات'!$D$4)</f>
        <v>4</v>
      </c>
      <c r="C233" s="60">
        <v>231</v>
      </c>
      <c r="D233" s="5"/>
      <c r="E233" s="60"/>
      <c r="F233" s="60"/>
      <c r="G233" s="60"/>
      <c r="H233" s="60"/>
      <c r="I233" s="60"/>
      <c r="J233" s="60">
        <f t="shared" si="11"/>
        <v>0</v>
      </c>
      <c r="K233" s="77"/>
      <c r="L233" s="61"/>
      <c r="M233" s="60" t="str">
        <f>_xlfn.IFNA(VLOOKUP(F233,$F$3:M232,8,0),"")</f>
        <v/>
      </c>
      <c r="N233" s="60" t="str">
        <f>_xlfn.IFNA(VLOOKUP(F233,$F$3:N232,9,0),"")</f>
        <v/>
      </c>
      <c r="O233" s="73">
        <f t="shared" si="10"/>
        <v>0</v>
      </c>
      <c r="P233" s="60"/>
      <c r="Q233" s="60"/>
    </row>
    <row r="234" spans="2:17" x14ac:dyDescent="0.25">
      <c r="B234" s="61">
        <f>COUNTIFS($F$3:F234,'تقرير استهلاك خامات'!$D$4)</f>
        <v>4</v>
      </c>
      <c r="C234" s="60">
        <v>232</v>
      </c>
      <c r="D234" s="5"/>
      <c r="E234" s="60"/>
      <c r="F234" s="60"/>
      <c r="G234" s="60"/>
      <c r="H234" s="60"/>
      <c r="I234" s="60"/>
      <c r="J234" s="60">
        <f t="shared" si="11"/>
        <v>0</v>
      </c>
      <c r="K234" s="77"/>
      <c r="L234" s="61"/>
      <c r="M234" s="60" t="str">
        <f>_xlfn.IFNA(VLOOKUP(F234,$F$3:M233,8,0),"")</f>
        <v/>
      </c>
      <c r="N234" s="60" t="str">
        <f>_xlfn.IFNA(VLOOKUP(F234,$F$3:N233,9,0),"")</f>
        <v/>
      </c>
      <c r="O234" s="73">
        <f t="shared" si="10"/>
        <v>0</v>
      </c>
      <c r="P234" s="60"/>
      <c r="Q234" s="60"/>
    </row>
    <row r="235" spans="2:17" x14ac:dyDescent="0.25">
      <c r="B235" s="61">
        <f>COUNTIFS($F$3:F235,'تقرير استهلاك خامات'!$D$4)</f>
        <v>4</v>
      </c>
      <c r="C235" s="60">
        <v>233</v>
      </c>
      <c r="D235" s="5"/>
      <c r="E235" s="60"/>
      <c r="F235" s="60"/>
      <c r="G235" s="60"/>
      <c r="H235" s="60"/>
      <c r="I235" s="60"/>
      <c r="J235" s="60">
        <f t="shared" si="11"/>
        <v>0</v>
      </c>
      <c r="K235" s="77"/>
      <c r="L235" s="61"/>
      <c r="M235" s="60" t="str">
        <f>_xlfn.IFNA(VLOOKUP(F235,$F$3:M234,8,0),"")</f>
        <v/>
      </c>
      <c r="N235" s="60" t="str">
        <f>_xlfn.IFNA(VLOOKUP(F235,$F$3:N234,9,0),"")</f>
        <v/>
      </c>
      <c r="O235" s="73">
        <f t="shared" si="10"/>
        <v>0</v>
      </c>
      <c r="P235" s="60"/>
      <c r="Q235" s="60"/>
    </row>
    <row r="236" spans="2:17" x14ac:dyDescent="0.25">
      <c r="B236" s="61">
        <f>COUNTIFS($F$3:F236,'تقرير استهلاك خامات'!$D$4)</f>
        <v>4</v>
      </c>
      <c r="C236" s="60">
        <v>234</v>
      </c>
      <c r="D236" s="5"/>
      <c r="E236" s="60"/>
      <c r="F236" s="60"/>
      <c r="G236" s="60"/>
      <c r="H236" s="60"/>
      <c r="I236" s="60"/>
      <c r="J236" s="60">
        <f t="shared" si="11"/>
        <v>0</v>
      </c>
      <c r="K236" s="77"/>
      <c r="L236" s="61"/>
      <c r="M236" s="60" t="str">
        <f>_xlfn.IFNA(VLOOKUP(F236,$F$3:M235,8,0),"")</f>
        <v/>
      </c>
      <c r="N236" s="60" t="str">
        <f>_xlfn.IFNA(VLOOKUP(F236,$F$3:N235,9,0),"")</f>
        <v/>
      </c>
      <c r="O236" s="73">
        <f t="shared" si="10"/>
        <v>0</v>
      </c>
      <c r="P236" s="60"/>
      <c r="Q236" s="60"/>
    </row>
    <row r="237" spans="2:17" x14ac:dyDescent="0.25">
      <c r="B237" s="61">
        <f>COUNTIFS($F$3:F237,'تقرير استهلاك خامات'!$D$4)</f>
        <v>4</v>
      </c>
      <c r="C237" s="60">
        <v>235</v>
      </c>
      <c r="D237" s="5"/>
      <c r="E237" s="60"/>
      <c r="F237" s="60"/>
      <c r="G237" s="60"/>
      <c r="H237" s="60"/>
      <c r="I237" s="60"/>
      <c r="J237" s="60">
        <f t="shared" si="11"/>
        <v>0</v>
      </c>
      <c r="K237" s="77"/>
      <c r="L237" s="61"/>
      <c r="M237" s="60" t="str">
        <f>_xlfn.IFNA(VLOOKUP(F237,$F$3:M236,8,0),"")</f>
        <v/>
      </c>
      <c r="N237" s="60" t="str">
        <f>_xlfn.IFNA(VLOOKUP(F237,$F$3:N236,9,0),"")</f>
        <v/>
      </c>
      <c r="O237" s="73">
        <f t="shared" si="10"/>
        <v>0</v>
      </c>
      <c r="P237" s="60"/>
      <c r="Q237" s="60"/>
    </row>
    <row r="238" spans="2:17" x14ac:dyDescent="0.25">
      <c r="B238" s="61">
        <f>COUNTIFS($F$3:F238,'تقرير استهلاك خامات'!$D$4)</f>
        <v>4</v>
      </c>
      <c r="C238" s="60">
        <v>236</v>
      </c>
      <c r="D238" s="5"/>
      <c r="E238" s="60"/>
      <c r="F238" s="60"/>
      <c r="G238" s="60"/>
      <c r="H238" s="60"/>
      <c r="I238" s="60"/>
      <c r="J238" s="60">
        <f t="shared" si="11"/>
        <v>0</v>
      </c>
      <c r="K238" s="77"/>
      <c r="L238" s="61"/>
      <c r="M238" s="60" t="str">
        <f>_xlfn.IFNA(VLOOKUP(F238,$F$3:M237,8,0),"")</f>
        <v/>
      </c>
      <c r="N238" s="60" t="str">
        <f>_xlfn.IFNA(VLOOKUP(F238,$F$3:N237,9,0),"")</f>
        <v/>
      </c>
      <c r="O238" s="73">
        <f t="shared" si="10"/>
        <v>0</v>
      </c>
      <c r="P238" s="60"/>
      <c r="Q238" s="60"/>
    </row>
    <row r="239" spans="2:17" x14ac:dyDescent="0.25">
      <c r="B239" s="61">
        <f>COUNTIFS($F$3:F239,'تقرير استهلاك خامات'!$D$4)</f>
        <v>4</v>
      </c>
      <c r="C239" s="60">
        <v>237</v>
      </c>
      <c r="D239" s="5"/>
      <c r="E239" s="60"/>
      <c r="F239" s="60"/>
      <c r="G239" s="60"/>
      <c r="H239" s="60"/>
      <c r="I239" s="60"/>
      <c r="J239" s="60">
        <f t="shared" si="11"/>
        <v>0</v>
      </c>
      <c r="K239" s="77"/>
      <c r="L239" s="61"/>
      <c r="M239" s="60" t="str">
        <f>_xlfn.IFNA(VLOOKUP(F239,$F$3:M238,8,0),"")</f>
        <v/>
      </c>
      <c r="N239" s="60" t="str">
        <f>_xlfn.IFNA(VLOOKUP(F239,$F$3:N238,9,0),"")</f>
        <v/>
      </c>
      <c r="O239" s="73">
        <f t="shared" si="10"/>
        <v>0</v>
      </c>
      <c r="P239" s="60"/>
      <c r="Q239" s="60"/>
    </row>
    <row r="240" spans="2:17" x14ac:dyDescent="0.25">
      <c r="B240" s="61">
        <f>COUNTIFS($F$3:F240,'تقرير استهلاك خامات'!$D$4)</f>
        <v>4</v>
      </c>
      <c r="C240" s="60">
        <v>238</v>
      </c>
      <c r="D240" s="5"/>
      <c r="E240" s="60"/>
      <c r="F240" s="60"/>
      <c r="G240" s="60"/>
      <c r="H240" s="60"/>
      <c r="I240" s="60"/>
      <c r="J240" s="60">
        <f t="shared" si="11"/>
        <v>0</v>
      </c>
      <c r="K240" s="77"/>
      <c r="L240" s="61"/>
      <c r="M240" s="60" t="str">
        <f>_xlfn.IFNA(VLOOKUP(F240,$F$3:M239,8,0),"")</f>
        <v/>
      </c>
      <c r="N240" s="60" t="str">
        <f>_xlfn.IFNA(VLOOKUP(F240,$F$3:N239,9,0),"")</f>
        <v/>
      </c>
      <c r="O240" s="73">
        <f t="shared" si="10"/>
        <v>0</v>
      </c>
      <c r="P240" s="60"/>
      <c r="Q240" s="60"/>
    </row>
    <row r="241" spans="2:17" x14ac:dyDescent="0.25">
      <c r="B241" s="61">
        <f>COUNTIFS($F$3:F241,'تقرير استهلاك خامات'!$D$4)</f>
        <v>4</v>
      </c>
      <c r="C241" s="60">
        <v>239</v>
      </c>
      <c r="D241" s="5"/>
      <c r="E241" s="60"/>
      <c r="F241" s="60"/>
      <c r="G241" s="60"/>
      <c r="H241" s="60"/>
      <c r="I241" s="60"/>
      <c r="J241" s="60">
        <f t="shared" si="11"/>
        <v>0</v>
      </c>
      <c r="K241" s="77"/>
      <c r="L241" s="61"/>
      <c r="M241" s="60" t="str">
        <f>_xlfn.IFNA(VLOOKUP(F241,$F$3:M240,8,0),"")</f>
        <v/>
      </c>
      <c r="N241" s="60" t="str">
        <f>_xlfn.IFNA(VLOOKUP(F241,$F$3:N240,9,0),"")</f>
        <v/>
      </c>
      <c r="O241" s="73">
        <f t="shared" si="10"/>
        <v>0</v>
      </c>
      <c r="P241" s="60"/>
      <c r="Q241" s="60"/>
    </row>
    <row r="242" spans="2:17" x14ac:dyDescent="0.25">
      <c r="B242" s="61">
        <f>COUNTIFS($F$3:F242,'تقرير استهلاك خامات'!$D$4)</f>
        <v>4</v>
      </c>
      <c r="C242" s="60">
        <v>240</v>
      </c>
      <c r="D242" s="5"/>
      <c r="E242" s="60"/>
      <c r="F242" s="60"/>
      <c r="G242" s="60"/>
      <c r="H242" s="60"/>
      <c r="I242" s="60"/>
      <c r="J242" s="60">
        <f t="shared" si="11"/>
        <v>0</v>
      </c>
      <c r="K242" s="77"/>
      <c r="L242" s="61"/>
      <c r="M242" s="60" t="str">
        <f>_xlfn.IFNA(VLOOKUP(F242,$F$3:M241,8,0),"")</f>
        <v/>
      </c>
      <c r="N242" s="60" t="str">
        <f>_xlfn.IFNA(VLOOKUP(F242,$F$3:N241,9,0),"")</f>
        <v/>
      </c>
      <c r="O242" s="73">
        <f t="shared" si="10"/>
        <v>0</v>
      </c>
      <c r="P242" s="60"/>
      <c r="Q242" s="60"/>
    </row>
    <row r="243" spans="2:17" x14ac:dyDescent="0.25">
      <c r="B243" s="61">
        <f>COUNTIFS($F$3:F243,'تقرير استهلاك خامات'!$D$4)</f>
        <v>4</v>
      </c>
      <c r="C243" s="60">
        <v>241</v>
      </c>
      <c r="D243" s="5"/>
      <c r="E243" s="60"/>
      <c r="F243" s="60"/>
      <c r="G243" s="60"/>
      <c r="H243" s="60"/>
      <c r="I243" s="60"/>
      <c r="J243" s="60">
        <f t="shared" si="11"/>
        <v>0</v>
      </c>
      <c r="K243" s="77"/>
      <c r="L243" s="61"/>
      <c r="M243" s="60" t="str">
        <f>_xlfn.IFNA(VLOOKUP(F243,$F$3:M242,8,0),"")</f>
        <v/>
      </c>
      <c r="N243" s="60" t="str">
        <f>_xlfn.IFNA(VLOOKUP(F243,$F$3:N242,9,0),"")</f>
        <v/>
      </c>
      <c r="O243" s="73">
        <f t="shared" si="10"/>
        <v>0</v>
      </c>
      <c r="P243" s="60"/>
      <c r="Q243" s="60"/>
    </row>
    <row r="244" spans="2:17" x14ac:dyDescent="0.25">
      <c r="B244" s="61">
        <f>COUNTIFS($F$3:F244,'تقرير استهلاك خامات'!$D$4)</f>
        <v>4</v>
      </c>
      <c r="C244" s="60">
        <v>242</v>
      </c>
      <c r="D244" s="5"/>
      <c r="E244" s="60"/>
      <c r="F244" s="60"/>
      <c r="G244" s="60"/>
      <c r="H244" s="60"/>
      <c r="I244" s="60"/>
      <c r="J244" s="60">
        <f t="shared" si="11"/>
        <v>0</v>
      </c>
      <c r="K244" s="77"/>
      <c r="L244" s="61"/>
      <c r="M244" s="60" t="str">
        <f>_xlfn.IFNA(VLOOKUP(F244,$F$3:M243,8,0),"")</f>
        <v/>
      </c>
      <c r="N244" s="60" t="str">
        <f>_xlfn.IFNA(VLOOKUP(F244,$F$3:N243,9,0),"")</f>
        <v/>
      </c>
      <c r="O244" s="73">
        <f t="shared" si="10"/>
        <v>0</v>
      </c>
      <c r="P244" s="60"/>
      <c r="Q244" s="60"/>
    </row>
    <row r="245" spans="2:17" x14ac:dyDescent="0.25">
      <c r="B245" s="61">
        <f>COUNTIFS($F$3:F245,'تقرير استهلاك خامات'!$D$4)</f>
        <v>4</v>
      </c>
      <c r="C245" s="60">
        <v>243</v>
      </c>
      <c r="D245" s="5"/>
      <c r="E245" s="60"/>
      <c r="F245" s="60"/>
      <c r="G245" s="60"/>
      <c r="H245" s="60"/>
      <c r="I245" s="60"/>
      <c r="J245" s="60">
        <f t="shared" si="11"/>
        <v>0</v>
      </c>
      <c r="K245" s="77"/>
      <c r="L245" s="61"/>
      <c r="M245" s="60" t="str">
        <f>_xlfn.IFNA(VLOOKUP(F245,$F$3:M244,8,0),"")</f>
        <v/>
      </c>
      <c r="N245" s="60" t="str">
        <f>_xlfn.IFNA(VLOOKUP(F245,$F$3:N244,9,0),"")</f>
        <v/>
      </c>
      <c r="O245" s="73">
        <f t="shared" si="10"/>
        <v>0</v>
      </c>
      <c r="P245" s="60"/>
      <c r="Q245" s="60"/>
    </row>
    <row r="246" spans="2:17" x14ac:dyDescent="0.25">
      <c r="B246" s="61">
        <f>COUNTIFS($F$3:F246,'تقرير استهلاك خامات'!$D$4)</f>
        <v>4</v>
      </c>
      <c r="C246" s="60">
        <v>244</v>
      </c>
      <c r="D246" s="5"/>
      <c r="E246" s="60"/>
      <c r="F246" s="60"/>
      <c r="G246" s="60"/>
      <c r="H246" s="60"/>
      <c r="I246" s="60"/>
      <c r="J246" s="60">
        <f t="shared" si="11"/>
        <v>0</v>
      </c>
      <c r="K246" s="77"/>
      <c r="L246" s="61"/>
      <c r="M246" s="60" t="str">
        <f>_xlfn.IFNA(VLOOKUP(F246,$F$3:M245,8,0),"")</f>
        <v/>
      </c>
      <c r="N246" s="60" t="str">
        <f>_xlfn.IFNA(VLOOKUP(F246,$F$3:N245,9,0),"")</f>
        <v/>
      </c>
      <c r="O246" s="73">
        <f t="shared" si="10"/>
        <v>0</v>
      </c>
      <c r="P246" s="60"/>
      <c r="Q246" s="60"/>
    </row>
    <row r="247" spans="2:17" x14ac:dyDescent="0.25">
      <c r="B247" s="61">
        <f>COUNTIFS($F$3:F247,'تقرير استهلاك خامات'!$D$4)</f>
        <v>4</v>
      </c>
      <c r="C247" s="60">
        <v>245</v>
      </c>
      <c r="D247" s="5"/>
      <c r="E247" s="60"/>
      <c r="F247" s="60"/>
      <c r="G247" s="60"/>
      <c r="H247" s="60"/>
      <c r="I247" s="60"/>
      <c r="J247" s="60">
        <f t="shared" si="11"/>
        <v>0</v>
      </c>
      <c r="K247" s="77"/>
      <c r="L247" s="61"/>
      <c r="M247" s="60" t="str">
        <f>_xlfn.IFNA(VLOOKUP(F247,$F$3:M246,8,0),"")</f>
        <v/>
      </c>
      <c r="N247" s="60" t="str">
        <f>_xlfn.IFNA(VLOOKUP(F247,$F$3:N246,9,0),"")</f>
        <v/>
      </c>
      <c r="O247" s="73">
        <f t="shared" si="10"/>
        <v>0</v>
      </c>
      <c r="P247" s="60"/>
      <c r="Q247" s="60"/>
    </row>
    <row r="248" spans="2:17" x14ac:dyDescent="0.25">
      <c r="B248" s="61">
        <f>COUNTIFS($F$3:F248,'تقرير استهلاك خامات'!$D$4)</f>
        <v>4</v>
      </c>
      <c r="C248" s="60">
        <v>246</v>
      </c>
      <c r="D248" s="5"/>
      <c r="E248" s="60"/>
      <c r="F248" s="60"/>
      <c r="G248" s="60"/>
      <c r="H248" s="60"/>
      <c r="I248" s="60"/>
      <c r="J248" s="60">
        <f t="shared" si="11"/>
        <v>0</v>
      </c>
      <c r="K248" s="77"/>
      <c r="L248" s="61"/>
      <c r="M248" s="60" t="str">
        <f>_xlfn.IFNA(VLOOKUP(F248,$F$3:M247,8,0),"")</f>
        <v/>
      </c>
      <c r="N248" s="60" t="str">
        <f>_xlfn.IFNA(VLOOKUP(F248,$F$3:N247,9,0),"")</f>
        <v/>
      </c>
      <c r="O248" s="73">
        <f t="shared" si="10"/>
        <v>0</v>
      </c>
      <c r="P248" s="60"/>
      <c r="Q248" s="60"/>
    </row>
    <row r="249" spans="2:17" x14ac:dyDescent="0.25">
      <c r="B249" s="61">
        <f>COUNTIFS($F$3:F249,'تقرير استهلاك خامات'!$D$4)</f>
        <v>4</v>
      </c>
      <c r="C249" s="60">
        <v>247</v>
      </c>
      <c r="D249" s="5"/>
      <c r="E249" s="60"/>
      <c r="F249" s="60"/>
      <c r="G249" s="60"/>
      <c r="H249" s="60"/>
      <c r="I249" s="60"/>
      <c r="J249" s="60">
        <f t="shared" si="11"/>
        <v>0</v>
      </c>
      <c r="K249" s="77"/>
      <c r="L249" s="61"/>
      <c r="M249" s="60" t="str">
        <f>_xlfn.IFNA(VLOOKUP(F249,$F$3:M248,8,0),"")</f>
        <v/>
      </c>
      <c r="N249" s="60" t="str">
        <f>_xlfn.IFNA(VLOOKUP(F249,$F$3:N248,9,0),"")</f>
        <v/>
      </c>
      <c r="O249" s="73">
        <f t="shared" si="10"/>
        <v>0</v>
      </c>
      <c r="P249" s="60"/>
      <c r="Q249" s="60"/>
    </row>
    <row r="250" spans="2:17" x14ac:dyDescent="0.25">
      <c r="B250" s="61">
        <f>COUNTIFS($F$3:F250,'تقرير استهلاك خامات'!$D$4)</f>
        <v>4</v>
      </c>
      <c r="C250" s="60">
        <v>248</v>
      </c>
      <c r="D250" s="5"/>
      <c r="E250" s="60"/>
      <c r="F250" s="60"/>
      <c r="G250" s="60"/>
      <c r="H250" s="60"/>
      <c r="I250" s="60"/>
      <c r="J250" s="60">
        <f t="shared" si="11"/>
        <v>0</v>
      </c>
      <c r="K250" s="77"/>
      <c r="L250" s="61"/>
      <c r="M250" s="60" t="str">
        <f>_xlfn.IFNA(VLOOKUP(F250,$F$3:M249,8,0),"")</f>
        <v/>
      </c>
      <c r="N250" s="60" t="str">
        <f>_xlfn.IFNA(VLOOKUP(F250,$F$3:N249,9,0),"")</f>
        <v/>
      </c>
      <c r="O250" s="73">
        <f t="shared" si="10"/>
        <v>0</v>
      </c>
      <c r="P250" s="60"/>
      <c r="Q250" s="60"/>
    </row>
    <row r="251" spans="2:17" x14ac:dyDescent="0.25">
      <c r="B251" s="61">
        <f>COUNTIFS($F$3:F251,'تقرير استهلاك خامات'!$D$4)</f>
        <v>4</v>
      </c>
      <c r="C251" s="60">
        <v>249</v>
      </c>
      <c r="D251" s="5"/>
      <c r="E251" s="60"/>
      <c r="F251" s="60"/>
      <c r="G251" s="60"/>
      <c r="H251" s="60"/>
      <c r="I251" s="60"/>
      <c r="J251" s="60">
        <f t="shared" si="11"/>
        <v>0</v>
      </c>
      <c r="K251" s="77"/>
      <c r="L251" s="61"/>
      <c r="M251" s="60" t="str">
        <f>_xlfn.IFNA(VLOOKUP(F251,$F$3:M250,8,0),"")</f>
        <v/>
      </c>
      <c r="N251" s="60" t="str">
        <f>_xlfn.IFNA(VLOOKUP(F251,$F$3:N250,9,0),"")</f>
        <v/>
      </c>
      <c r="O251" s="73">
        <f t="shared" si="10"/>
        <v>0</v>
      </c>
      <c r="P251" s="60"/>
      <c r="Q251" s="60"/>
    </row>
    <row r="252" spans="2:17" x14ac:dyDescent="0.25">
      <c r="B252" s="61">
        <f>COUNTIFS($F$3:F252,'تقرير استهلاك خامات'!$D$4)</f>
        <v>4</v>
      </c>
      <c r="C252" s="60">
        <v>250</v>
      </c>
      <c r="D252" s="5"/>
      <c r="E252" s="60"/>
      <c r="F252" s="60"/>
      <c r="G252" s="60"/>
      <c r="H252" s="60"/>
      <c r="I252" s="60"/>
      <c r="J252" s="60">
        <f t="shared" si="11"/>
        <v>0</v>
      </c>
      <c r="K252" s="77"/>
      <c r="L252" s="61"/>
      <c r="M252" s="60" t="str">
        <f>_xlfn.IFNA(VLOOKUP(F252,$F$3:M251,8,0),"")</f>
        <v/>
      </c>
      <c r="N252" s="60" t="str">
        <f>_xlfn.IFNA(VLOOKUP(F252,$F$3:N251,9,0),"")</f>
        <v/>
      </c>
      <c r="O252" s="73">
        <f t="shared" si="10"/>
        <v>0</v>
      </c>
      <c r="P252" s="60"/>
      <c r="Q252" s="60"/>
    </row>
    <row r="253" spans="2:17" x14ac:dyDescent="0.25">
      <c r="B253" s="61">
        <f>COUNTIFS($F$3:F253,'تقرير استهلاك خامات'!$D$4)</f>
        <v>4</v>
      </c>
      <c r="C253" s="60">
        <v>251</v>
      </c>
      <c r="D253" s="5"/>
      <c r="E253" s="60"/>
      <c r="F253" s="60"/>
      <c r="G253" s="60"/>
      <c r="H253" s="60"/>
      <c r="I253" s="60"/>
      <c r="J253" s="60">
        <f t="shared" si="11"/>
        <v>0</v>
      </c>
      <c r="K253" s="77"/>
      <c r="L253" s="61"/>
      <c r="M253" s="60" t="str">
        <f>_xlfn.IFNA(VLOOKUP(F253,$F$3:M252,8,0),"")</f>
        <v/>
      </c>
      <c r="N253" s="60" t="str">
        <f>_xlfn.IFNA(VLOOKUP(F253,$F$3:N252,9,0),"")</f>
        <v/>
      </c>
      <c r="O253" s="73">
        <f t="shared" si="10"/>
        <v>0</v>
      </c>
      <c r="P253" s="60"/>
      <c r="Q253" s="60"/>
    </row>
    <row r="254" spans="2:17" x14ac:dyDescent="0.25">
      <c r="B254" s="61">
        <f>COUNTIFS($F$3:F254,'تقرير استهلاك خامات'!$D$4)</f>
        <v>4</v>
      </c>
      <c r="C254" s="60">
        <v>252</v>
      </c>
      <c r="D254" s="5"/>
      <c r="E254" s="60"/>
      <c r="F254" s="60"/>
      <c r="G254" s="60"/>
      <c r="H254" s="60"/>
      <c r="I254" s="60"/>
      <c r="J254" s="60">
        <f t="shared" si="11"/>
        <v>0</v>
      </c>
      <c r="K254" s="77"/>
      <c r="L254" s="61"/>
      <c r="M254" s="60" t="str">
        <f>_xlfn.IFNA(VLOOKUP(F254,$F$3:M253,8,0),"")</f>
        <v/>
      </c>
      <c r="N254" s="60" t="str">
        <f>_xlfn.IFNA(VLOOKUP(F254,$F$3:N253,9,0),"")</f>
        <v/>
      </c>
      <c r="O254" s="73">
        <f t="shared" si="10"/>
        <v>0</v>
      </c>
      <c r="P254" s="60"/>
      <c r="Q254" s="60"/>
    </row>
    <row r="255" spans="2:17" x14ac:dyDescent="0.25">
      <c r="B255" s="61">
        <f>COUNTIFS($F$3:F255,'تقرير استهلاك خامات'!$D$4)</f>
        <v>4</v>
      </c>
      <c r="C255" s="60">
        <v>253</v>
      </c>
      <c r="D255" s="5"/>
      <c r="E255" s="60"/>
      <c r="F255" s="60"/>
      <c r="G255" s="60"/>
      <c r="H255" s="60"/>
      <c r="I255" s="60"/>
      <c r="J255" s="60">
        <f t="shared" si="11"/>
        <v>0</v>
      </c>
      <c r="K255" s="77"/>
      <c r="L255" s="61"/>
      <c r="M255" s="60" t="str">
        <f>_xlfn.IFNA(VLOOKUP(F255,$F$3:M254,8,0),"")</f>
        <v/>
      </c>
      <c r="N255" s="60" t="str">
        <f>_xlfn.IFNA(VLOOKUP(F255,$F$3:N254,9,0),"")</f>
        <v/>
      </c>
      <c r="O255" s="73">
        <f t="shared" si="10"/>
        <v>0</v>
      </c>
      <c r="P255" s="60"/>
      <c r="Q255" s="60"/>
    </row>
    <row r="256" spans="2:17" x14ac:dyDescent="0.25">
      <c r="B256" s="61">
        <f>COUNTIFS($F$3:F256,'تقرير استهلاك خامات'!$D$4)</f>
        <v>4</v>
      </c>
      <c r="C256" s="60">
        <v>254</v>
      </c>
      <c r="D256" s="5"/>
      <c r="E256" s="60"/>
      <c r="F256" s="60"/>
      <c r="G256" s="60"/>
      <c r="H256" s="60"/>
      <c r="I256" s="60"/>
      <c r="J256" s="60">
        <f t="shared" si="11"/>
        <v>0</v>
      </c>
      <c r="K256" s="77"/>
      <c r="L256" s="61"/>
      <c r="M256" s="60" t="str">
        <f>_xlfn.IFNA(VLOOKUP(F256,$F$3:M255,8,0),"")</f>
        <v/>
      </c>
      <c r="N256" s="60" t="str">
        <f>_xlfn.IFNA(VLOOKUP(F256,$F$3:N255,9,0),"")</f>
        <v/>
      </c>
      <c r="O256" s="73">
        <f t="shared" si="10"/>
        <v>0</v>
      </c>
      <c r="P256" s="60"/>
      <c r="Q256" s="60"/>
    </row>
    <row r="257" spans="2:17" x14ac:dyDescent="0.25">
      <c r="B257" s="61">
        <f>COUNTIFS($F$3:F257,'تقرير استهلاك خامات'!$D$4)</f>
        <v>4</v>
      </c>
      <c r="C257" s="60">
        <v>255</v>
      </c>
      <c r="D257" s="5"/>
      <c r="E257" s="60"/>
      <c r="F257" s="60"/>
      <c r="G257" s="60"/>
      <c r="H257" s="60"/>
      <c r="I257" s="60"/>
      <c r="J257" s="60">
        <f t="shared" si="11"/>
        <v>0</v>
      </c>
      <c r="K257" s="77"/>
      <c r="L257" s="61"/>
      <c r="M257" s="60" t="str">
        <f>_xlfn.IFNA(VLOOKUP(F257,$F$3:M256,8,0),"")</f>
        <v/>
      </c>
      <c r="N257" s="60" t="str">
        <f>_xlfn.IFNA(VLOOKUP(F257,$F$3:N256,9,0),"")</f>
        <v/>
      </c>
      <c r="O257" s="73">
        <f t="shared" si="10"/>
        <v>0</v>
      </c>
      <c r="P257" s="60"/>
      <c r="Q257" s="60"/>
    </row>
    <row r="258" spans="2:17" x14ac:dyDescent="0.25">
      <c r="B258" s="61">
        <f>COUNTIFS($F$3:F258,'تقرير استهلاك خامات'!$D$4)</f>
        <v>4</v>
      </c>
      <c r="C258" s="60">
        <v>256</v>
      </c>
      <c r="D258" s="5"/>
      <c r="E258" s="60"/>
      <c r="F258" s="60"/>
      <c r="G258" s="60"/>
      <c r="H258" s="60"/>
      <c r="I258" s="60"/>
      <c r="J258" s="60">
        <f t="shared" si="11"/>
        <v>0</v>
      </c>
      <c r="K258" s="77"/>
      <c r="L258" s="61"/>
      <c r="M258" s="60" t="str">
        <f>_xlfn.IFNA(VLOOKUP(F258,$F$3:M257,8,0),"")</f>
        <v/>
      </c>
      <c r="N258" s="60" t="str">
        <f>_xlfn.IFNA(VLOOKUP(F258,$F$3:N257,9,0),"")</f>
        <v/>
      </c>
      <c r="O258" s="73">
        <f t="shared" si="10"/>
        <v>0</v>
      </c>
      <c r="P258" s="60"/>
      <c r="Q258" s="60"/>
    </row>
    <row r="259" spans="2:17" x14ac:dyDescent="0.25">
      <c r="B259" s="61">
        <f>COUNTIFS($F$3:F259,'تقرير استهلاك خامات'!$D$4)</f>
        <v>4</v>
      </c>
      <c r="C259" s="60">
        <v>257</v>
      </c>
      <c r="D259" s="5"/>
      <c r="E259" s="60"/>
      <c r="F259" s="60"/>
      <c r="G259" s="60"/>
      <c r="H259" s="60"/>
      <c r="I259" s="60"/>
      <c r="J259" s="60">
        <f t="shared" si="11"/>
        <v>0</v>
      </c>
      <c r="K259" s="77"/>
      <c r="L259" s="61"/>
      <c r="M259" s="60" t="str">
        <f>_xlfn.IFNA(VLOOKUP(F259,$F$3:M258,8,0),"")</f>
        <v/>
      </c>
      <c r="N259" s="60" t="str">
        <f>_xlfn.IFNA(VLOOKUP(F259,$F$3:N258,9,0),"")</f>
        <v/>
      </c>
      <c r="O259" s="73">
        <f t="shared" ref="O259:O322" si="12">IFERROR(I259/N259,0)</f>
        <v>0</v>
      </c>
      <c r="P259" s="60"/>
      <c r="Q259" s="60"/>
    </row>
    <row r="260" spans="2:17" x14ac:dyDescent="0.25">
      <c r="B260" s="61">
        <f>COUNTIFS($F$3:F260,'تقرير استهلاك خامات'!$D$4)</f>
        <v>4</v>
      </c>
      <c r="C260" s="60">
        <v>258</v>
      </c>
      <c r="D260" s="5"/>
      <c r="E260" s="60"/>
      <c r="F260" s="60"/>
      <c r="G260" s="60"/>
      <c r="H260" s="60"/>
      <c r="I260" s="60"/>
      <c r="J260" s="60">
        <f t="shared" si="11"/>
        <v>0</v>
      </c>
      <c r="K260" s="77"/>
      <c r="L260" s="61"/>
      <c r="M260" s="60" t="str">
        <f>_xlfn.IFNA(VLOOKUP(F260,$F$3:M259,8,0),"")</f>
        <v/>
      </c>
      <c r="N260" s="60" t="str">
        <f>_xlfn.IFNA(VLOOKUP(F260,$F$3:N259,9,0),"")</f>
        <v/>
      </c>
      <c r="O260" s="73">
        <f t="shared" si="12"/>
        <v>0</v>
      </c>
      <c r="P260" s="60"/>
      <c r="Q260" s="60"/>
    </row>
    <row r="261" spans="2:17" x14ac:dyDescent="0.25">
      <c r="B261" s="61">
        <f>COUNTIFS($F$3:F261,'تقرير استهلاك خامات'!$D$4)</f>
        <v>4</v>
      </c>
      <c r="C261" s="60">
        <v>259</v>
      </c>
      <c r="D261" s="5"/>
      <c r="E261" s="60"/>
      <c r="F261" s="60"/>
      <c r="G261" s="60"/>
      <c r="H261" s="60"/>
      <c r="I261" s="60"/>
      <c r="J261" s="60">
        <f t="shared" ref="J261:J324" si="13">G261*I261</f>
        <v>0</v>
      </c>
      <c r="K261" s="77"/>
      <c r="L261" s="61"/>
      <c r="M261" s="60" t="str">
        <f>_xlfn.IFNA(VLOOKUP(F261,$F$3:M260,8,0),"")</f>
        <v/>
      </c>
      <c r="N261" s="60" t="str">
        <f>_xlfn.IFNA(VLOOKUP(F261,$F$3:N260,9,0),"")</f>
        <v/>
      </c>
      <c r="O261" s="73">
        <f t="shared" si="12"/>
        <v>0</v>
      </c>
      <c r="P261" s="60"/>
      <c r="Q261" s="60"/>
    </row>
    <row r="262" spans="2:17" x14ac:dyDescent="0.25">
      <c r="B262" s="61">
        <f>COUNTIFS($F$3:F262,'تقرير استهلاك خامات'!$D$4)</f>
        <v>4</v>
      </c>
      <c r="C262" s="60">
        <v>260</v>
      </c>
      <c r="D262" s="5"/>
      <c r="E262" s="60"/>
      <c r="F262" s="60"/>
      <c r="G262" s="60"/>
      <c r="H262" s="60"/>
      <c r="I262" s="60"/>
      <c r="J262" s="60">
        <f t="shared" si="13"/>
        <v>0</v>
      </c>
      <c r="K262" s="77"/>
      <c r="L262" s="61"/>
      <c r="M262" s="60" t="str">
        <f>_xlfn.IFNA(VLOOKUP(F262,$F$3:M261,8,0),"")</f>
        <v/>
      </c>
      <c r="N262" s="60" t="str">
        <f>_xlfn.IFNA(VLOOKUP(F262,$F$3:N261,9,0),"")</f>
        <v/>
      </c>
      <c r="O262" s="73">
        <f t="shared" si="12"/>
        <v>0</v>
      </c>
      <c r="P262" s="60"/>
      <c r="Q262" s="60"/>
    </row>
    <row r="263" spans="2:17" x14ac:dyDescent="0.25">
      <c r="B263" s="61">
        <f>COUNTIFS($F$3:F263,'تقرير استهلاك خامات'!$D$4)</f>
        <v>4</v>
      </c>
      <c r="C263" s="60">
        <v>261</v>
      </c>
      <c r="D263" s="5"/>
      <c r="E263" s="60"/>
      <c r="F263" s="60"/>
      <c r="G263" s="60"/>
      <c r="H263" s="60"/>
      <c r="I263" s="60"/>
      <c r="J263" s="60">
        <f t="shared" si="13"/>
        <v>0</v>
      </c>
      <c r="K263" s="77"/>
      <c r="L263" s="61"/>
      <c r="M263" s="60" t="str">
        <f>_xlfn.IFNA(VLOOKUP(F263,$F$3:M262,8,0),"")</f>
        <v/>
      </c>
      <c r="N263" s="60" t="str">
        <f>_xlfn.IFNA(VLOOKUP(F263,$F$3:N262,9,0),"")</f>
        <v/>
      </c>
      <c r="O263" s="73">
        <f t="shared" si="12"/>
        <v>0</v>
      </c>
      <c r="P263" s="60"/>
      <c r="Q263" s="60"/>
    </row>
    <row r="264" spans="2:17" x14ac:dyDescent="0.25">
      <c r="B264" s="61">
        <f>COUNTIFS($F$3:F264,'تقرير استهلاك خامات'!$D$4)</f>
        <v>4</v>
      </c>
      <c r="C264" s="60">
        <v>262</v>
      </c>
      <c r="D264" s="5"/>
      <c r="E264" s="60"/>
      <c r="F264" s="60"/>
      <c r="G264" s="60"/>
      <c r="H264" s="60"/>
      <c r="I264" s="60"/>
      <c r="J264" s="60">
        <f t="shared" si="13"/>
        <v>0</v>
      </c>
      <c r="K264" s="77"/>
      <c r="L264" s="61"/>
      <c r="M264" s="60" t="str">
        <f>_xlfn.IFNA(VLOOKUP(F264,$F$3:M263,8,0),"")</f>
        <v/>
      </c>
      <c r="N264" s="60" t="str">
        <f>_xlfn.IFNA(VLOOKUP(F264,$F$3:N263,9,0),"")</f>
        <v/>
      </c>
      <c r="O264" s="73">
        <f t="shared" si="12"/>
        <v>0</v>
      </c>
      <c r="P264" s="60"/>
      <c r="Q264" s="60"/>
    </row>
    <row r="265" spans="2:17" x14ac:dyDescent="0.25">
      <c r="B265" s="61">
        <f>COUNTIFS($F$3:F265,'تقرير استهلاك خامات'!$D$4)</f>
        <v>4</v>
      </c>
      <c r="C265" s="60">
        <v>263</v>
      </c>
      <c r="D265" s="5"/>
      <c r="E265" s="60"/>
      <c r="F265" s="60"/>
      <c r="G265" s="60"/>
      <c r="H265" s="60"/>
      <c r="I265" s="60"/>
      <c r="J265" s="60">
        <f t="shared" si="13"/>
        <v>0</v>
      </c>
      <c r="K265" s="77"/>
      <c r="L265" s="61"/>
      <c r="M265" s="60" t="str">
        <f>_xlfn.IFNA(VLOOKUP(F265,$F$3:M264,8,0),"")</f>
        <v/>
      </c>
      <c r="N265" s="60" t="str">
        <f>_xlfn.IFNA(VLOOKUP(F265,$F$3:N264,9,0),"")</f>
        <v/>
      </c>
      <c r="O265" s="73">
        <f t="shared" si="12"/>
        <v>0</v>
      </c>
      <c r="P265" s="60"/>
      <c r="Q265" s="60"/>
    </row>
    <row r="266" spans="2:17" x14ac:dyDescent="0.25">
      <c r="B266" s="61">
        <f>COUNTIFS($F$3:F266,'تقرير استهلاك خامات'!$D$4)</f>
        <v>4</v>
      </c>
      <c r="C266" s="60">
        <v>264</v>
      </c>
      <c r="D266" s="5"/>
      <c r="E266" s="60"/>
      <c r="F266" s="60"/>
      <c r="G266" s="60"/>
      <c r="H266" s="60"/>
      <c r="I266" s="60"/>
      <c r="J266" s="60">
        <f t="shared" si="13"/>
        <v>0</v>
      </c>
      <c r="K266" s="77"/>
      <c r="L266" s="61"/>
      <c r="M266" s="60" t="str">
        <f>_xlfn.IFNA(VLOOKUP(F266,$F$3:M265,8,0),"")</f>
        <v/>
      </c>
      <c r="N266" s="60" t="str">
        <f>_xlfn.IFNA(VLOOKUP(F266,$F$3:N265,9,0),"")</f>
        <v/>
      </c>
      <c r="O266" s="73">
        <f t="shared" si="12"/>
        <v>0</v>
      </c>
      <c r="P266" s="60"/>
      <c r="Q266" s="60"/>
    </row>
    <row r="267" spans="2:17" x14ac:dyDescent="0.25">
      <c r="B267" s="61">
        <f>COUNTIFS($F$3:F267,'تقرير استهلاك خامات'!$D$4)</f>
        <v>4</v>
      </c>
      <c r="C267" s="60">
        <v>265</v>
      </c>
      <c r="D267" s="5"/>
      <c r="E267" s="60"/>
      <c r="F267" s="60"/>
      <c r="G267" s="60"/>
      <c r="H267" s="60"/>
      <c r="I267" s="60"/>
      <c r="J267" s="60">
        <f t="shared" si="13"/>
        <v>0</v>
      </c>
      <c r="K267" s="77"/>
      <c r="L267" s="61"/>
      <c r="M267" s="60" t="str">
        <f>_xlfn.IFNA(VLOOKUP(F267,$F$3:M266,8,0),"")</f>
        <v/>
      </c>
      <c r="N267" s="60" t="str">
        <f>_xlfn.IFNA(VLOOKUP(F267,$F$3:N266,9,0),"")</f>
        <v/>
      </c>
      <c r="O267" s="73">
        <f t="shared" si="12"/>
        <v>0</v>
      </c>
      <c r="P267" s="60"/>
      <c r="Q267" s="60"/>
    </row>
    <row r="268" spans="2:17" x14ac:dyDescent="0.25">
      <c r="B268" s="61">
        <f>COUNTIFS($F$3:F268,'تقرير استهلاك خامات'!$D$4)</f>
        <v>4</v>
      </c>
      <c r="C268" s="60">
        <v>266</v>
      </c>
      <c r="D268" s="5"/>
      <c r="E268" s="60"/>
      <c r="F268" s="60"/>
      <c r="G268" s="60"/>
      <c r="H268" s="60"/>
      <c r="I268" s="60"/>
      <c r="J268" s="60">
        <f t="shared" si="13"/>
        <v>0</v>
      </c>
      <c r="K268" s="77"/>
      <c r="L268" s="61"/>
      <c r="M268" s="60" t="str">
        <f>_xlfn.IFNA(VLOOKUP(F268,$F$3:M267,8,0),"")</f>
        <v/>
      </c>
      <c r="N268" s="60" t="str">
        <f>_xlfn.IFNA(VLOOKUP(F268,$F$3:N267,9,0),"")</f>
        <v/>
      </c>
      <c r="O268" s="73">
        <f t="shared" si="12"/>
        <v>0</v>
      </c>
      <c r="P268" s="60"/>
      <c r="Q268" s="60"/>
    </row>
    <row r="269" spans="2:17" x14ac:dyDescent="0.25">
      <c r="B269" s="61">
        <f>COUNTIFS($F$3:F269,'تقرير استهلاك خامات'!$D$4)</f>
        <v>4</v>
      </c>
      <c r="C269" s="60">
        <v>267</v>
      </c>
      <c r="D269" s="5"/>
      <c r="E269" s="60"/>
      <c r="F269" s="60"/>
      <c r="G269" s="60"/>
      <c r="H269" s="60"/>
      <c r="I269" s="60"/>
      <c r="J269" s="60">
        <f t="shared" si="13"/>
        <v>0</v>
      </c>
      <c r="K269" s="77"/>
      <c r="L269" s="61"/>
      <c r="M269" s="60" t="str">
        <f>_xlfn.IFNA(VLOOKUP(F269,$F$3:M268,8,0),"")</f>
        <v/>
      </c>
      <c r="N269" s="60" t="str">
        <f>_xlfn.IFNA(VLOOKUP(F269,$F$3:N268,9,0),"")</f>
        <v/>
      </c>
      <c r="O269" s="73">
        <f t="shared" si="12"/>
        <v>0</v>
      </c>
      <c r="P269" s="60"/>
      <c r="Q269" s="60"/>
    </row>
    <row r="270" spans="2:17" x14ac:dyDescent="0.25">
      <c r="B270" s="61">
        <f>COUNTIFS($F$3:F270,'تقرير استهلاك خامات'!$D$4)</f>
        <v>4</v>
      </c>
      <c r="C270" s="60">
        <v>268</v>
      </c>
      <c r="D270" s="5"/>
      <c r="E270" s="60"/>
      <c r="F270" s="60"/>
      <c r="G270" s="60"/>
      <c r="H270" s="60"/>
      <c r="I270" s="60"/>
      <c r="J270" s="60">
        <f t="shared" si="13"/>
        <v>0</v>
      </c>
      <c r="K270" s="77"/>
      <c r="L270" s="61"/>
      <c r="M270" s="60" t="str">
        <f>_xlfn.IFNA(VLOOKUP(F270,$F$3:M269,8,0),"")</f>
        <v/>
      </c>
      <c r="N270" s="60" t="str">
        <f>_xlfn.IFNA(VLOOKUP(F270,$F$3:N269,9,0),"")</f>
        <v/>
      </c>
      <c r="O270" s="73">
        <f t="shared" si="12"/>
        <v>0</v>
      </c>
      <c r="P270" s="60"/>
      <c r="Q270" s="60"/>
    </row>
    <row r="271" spans="2:17" x14ac:dyDescent="0.25">
      <c r="B271" s="61">
        <f>COUNTIFS($F$3:F271,'تقرير استهلاك خامات'!$D$4)</f>
        <v>4</v>
      </c>
      <c r="C271" s="60">
        <v>269</v>
      </c>
      <c r="D271" s="5"/>
      <c r="E271" s="60"/>
      <c r="F271" s="60"/>
      <c r="G271" s="60"/>
      <c r="H271" s="60"/>
      <c r="I271" s="60"/>
      <c r="J271" s="60">
        <f t="shared" si="13"/>
        <v>0</v>
      </c>
      <c r="K271" s="77"/>
      <c r="L271" s="61"/>
      <c r="M271" s="60" t="str">
        <f>_xlfn.IFNA(VLOOKUP(F271,$F$3:M270,8,0),"")</f>
        <v/>
      </c>
      <c r="N271" s="60" t="str">
        <f>_xlfn.IFNA(VLOOKUP(F271,$F$3:N270,9,0),"")</f>
        <v/>
      </c>
      <c r="O271" s="73">
        <f t="shared" si="12"/>
        <v>0</v>
      </c>
      <c r="P271" s="60"/>
      <c r="Q271" s="60"/>
    </row>
    <row r="272" spans="2:17" x14ac:dyDescent="0.25">
      <c r="B272" s="61">
        <f>COUNTIFS($F$3:F272,'تقرير استهلاك خامات'!$D$4)</f>
        <v>4</v>
      </c>
      <c r="C272" s="60">
        <v>270</v>
      </c>
      <c r="D272" s="5"/>
      <c r="E272" s="60"/>
      <c r="F272" s="60"/>
      <c r="G272" s="60"/>
      <c r="H272" s="60"/>
      <c r="I272" s="60"/>
      <c r="J272" s="60">
        <f t="shared" si="13"/>
        <v>0</v>
      </c>
      <c r="K272" s="77"/>
      <c r="L272" s="61"/>
      <c r="M272" s="60" t="str">
        <f>_xlfn.IFNA(VLOOKUP(F272,$F$3:M271,8,0),"")</f>
        <v/>
      </c>
      <c r="N272" s="60" t="str">
        <f>_xlfn.IFNA(VLOOKUP(F272,$F$3:N271,9,0),"")</f>
        <v/>
      </c>
      <c r="O272" s="73">
        <f t="shared" si="12"/>
        <v>0</v>
      </c>
      <c r="P272" s="60"/>
      <c r="Q272" s="60"/>
    </row>
    <row r="273" spans="2:17" x14ac:dyDescent="0.25">
      <c r="B273" s="61">
        <f>COUNTIFS($F$3:F273,'تقرير استهلاك خامات'!$D$4)</f>
        <v>4</v>
      </c>
      <c r="C273" s="60">
        <v>271</v>
      </c>
      <c r="D273" s="5"/>
      <c r="E273" s="60"/>
      <c r="F273" s="60"/>
      <c r="G273" s="60"/>
      <c r="H273" s="60"/>
      <c r="I273" s="60"/>
      <c r="J273" s="60">
        <f t="shared" si="13"/>
        <v>0</v>
      </c>
      <c r="K273" s="77"/>
      <c r="L273" s="61"/>
      <c r="M273" s="60" t="str">
        <f>_xlfn.IFNA(VLOOKUP(F273,$F$3:M272,8,0),"")</f>
        <v/>
      </c>
      <c r="N273" s="60" t="str">
        <f>_xlfn.IFNA(VLOOKUP(F273,$F$3:N272,9,0),"")</f>
        <v/>
      </c>
      <c r="O273" s="73">
        <f t="shared" si="12"/>
        <v>0</v>
      </c>
      <c r="P273" s="60"/>
      <c r="Q273" s="60"/>
    </row>
    <row r="274" spans="2:17" x14ac:dyDescent="0.25">
      <c r="B274" s="61">
        <f>COUNTIFS($F$3:F274,'تقرير استهلاك خامات'!$D$4)</f>
        <v>4</v>
      </c>
      <c r="C274" s="60">
        <v>272</v>
      </c>
      <c r="D274" s="5"/>
      <c r="E274" s="60"/>
      <c r="F274" s="60"/>
      <c r="G274" s="60"/>
      <c r="H274" s="60"/>
      <c r="I274" s="60"/>
      <c r="J274" s="60">
        <f t="shared" si="13"/>
        <v>0</v>
      </c>
      <c r="K274" s="77"/>
      <c r="L274" s="61"/>
      <c r="M274" s="60" t="str">
        <f>_xlfn.IFNA(VLOOKUP(F274,$F$3:M273,8,0),"")</f>
        <v/>
      </c>
      <c r="N274" s="60" t="str">
        <f>_xlfn.IFNA(VLOOKUP(F274,$F$3:N273,9,0),"")</f>
        <v/>
      </c>
      <c r="O274" s="73">
        <f t="shared" si="12"/>
        <v>0</v>
      </c>
      <c r="P274" s="60"/>
      <c r="Q274" s="60"/>
    </row>
    <row r="275" spans="2:17" x14ac:dyDescent="0.25">
      <c r="B275" s="61">
        <f>COUNTIFS($F$3:F275,'تقرير استهلاك خامات'!$D$4)</f>
        <v>4</v>
      </c>
      <c r="C275" s="60">
        <v>273</v>
      </c>
      <c r="D275" s="5"/>
      <c r="E275" s="60"/>
      <c r="F275" s="60"/>
      <c r="G275" s="60"/>
      <c r="H275" s="60"/>
      <c r="I275" s="60"/>
      <c r="J275" s="60">
        <f t="shared" si="13"/>
        <v>0</v>
      </c>
      <c r="K275" s="77"/>
      <c r="L275" s="61"/>
      <c r="M275" s="60" t="str">
        <f>_xlfn.IFNA(VLOOKUP(F275,$F$3:M274,8,0),"")</f>
        <v/>
      </c>
      <c r="N275" s="60" t="str">
        <f>_xlfn.IFNA(VLOOKUP(F275,$F$3:N274,9,0),"")</f>
        <v/>
      </c>
      <c r="O275" s="73">
        <f t="shared" si="12"/>
        <v>0</v>
      </c>
      <c r="P275" s="60"/>
      <c r="Q275" s="60"/>
    </row>
    <row r="276" spans="2:17" x14ac:dyDescent="0.25">
      <c r="B276" s="61">
        <f>COUNTIFS($F$3:F276,'تقرير استهلاك خامات'!$D$4)</f>
        <v>4</v>
      </c>
      <c r="C276" s="60">
        <v>274</v>
      </c>
      <c r="D276" s="5"/>
      <c r="E276" s="60"/>
      <c r="F276" s="60"/>
      <c r="G276" s="60"/>
      <c r="H276" s="60"/>
      <c r="I276" s="60"/>
      <c r="J276" s="60">
        <f t="shared" si="13"/>
        <v>0</v>
      </c>
      <c r="K276" s="77"/>
      <c r="L276" s="61"/>
      <c r="M276" s="60" t="str">
        <f>_xlfn.IFNA(VLOOKUP(F276,$F$3:M275,8,0),"")</f>
        <v/>
      </c>
      <c r="N276" s="60" t="str">
        <f>_xlfn.IFNA(VLOOKUP(F276,$F$3:N275,9,0),"")</f>
        <v/>
      </c>
      <c r="O276" s="73">
        <f t="shared" si="12"/>
        <v>0</v>
      </c>
      <c r="P276" s="60"/>
      <c r="Q276" s="60"/>
    </row>
    <row r="277" spans="2:17" x14ac:dyDescent="0.25">
      <c r="B277" s="61">
        <f>COUNTIFS($F$3:F277,'تقرير استهلاك خامات'!$D$4)</f>
        <v>4</v>
      </c>
      <c r="C277" s="60">
        <v>275</v>
      </c>
      <c r="D277" s="5"/>
      <c r="E277" s="60"/>
      <c r="F277" s="60"/>
      <c r="G277" s="60"/>
      <c r="H277" s="60"/>
      <c r="I277" s="60"/>
      <c r="J277" s="60">
        <f t="shared" si="13"/>
        <v>0</v>
      </c>
      <c r="K277" s="77"/>
      <c r="L277" s="61"/>
      <c r="M277" s="60" t="str">
        <f>_xlfn.IFNA(VLOOKUP(F277,$F$3:M276,8,0),"")</f>
        <v/>
      </c>
      <c r="N277" s="60" t="str">
        <f>_xlfn.IFNA(VLOOKUP(F277,$F$3:N276,9,0),"")</f>
        <v/>
      </c>
      <c r="O277" s="73">
        <f t="shared" si="12"/>
        <v>0</v>
      </c>
      <c r="P277" s="60"/>
      <c r="Q277" s="60"/>
    </row>
    <row r="278" spans="2:17" x14ac:dyDescent="0.25">
      <c r="B278" s="61">
        <f>COUNTIFS($F$3:F278,'تقرير استهلاك خامات'!$D$4)</f>
        <v>4</v>
      </c>
      <c r="C278" s="60">
        <v>276</v>
      </c>
      <c r="D278" s="5"/>
      <c r="E278" s="60"/>
      <c r="F278" s="60"/>
      <c r="G278" s="60"/>
      <c r="H278" s="60"/>
      <c r="I278" s="60"/>
      <c r="J278" s="60">
        <f t="shared" si="13"/>
        <v>0</v>
      </c>
      <c r="K278" s="77"/>
      <c r="L278" s="61"/>
      <c r="M278" s="60" t="str">
        <f>_xlfn.IFNA(VLOOKUP(F278,$F$3:M277,8,0),"")</f>
        <v/>
      </c>
      <c r="N278" s="60" t="str">
        <f>_xlfn.IFNA(VLOOKUP(F278,$F$3:N277,9,0),"")</f>
        <v/>
      </c>
      <c r="O278" s="73">
        <f t="shared" si="12"/>
        <v>0</v>
      </c>
      <c r="P278" s="60"/>
      <c r="Q278" s="60"/>
    </row>
    <row r="279" spans="2:17" x14ac:dyDescent="0.25">
      <c r="B279" s="61">
        <f>COUNTIFS($F$3:F279,'تقرير استهلاك خامات'!$D$4)</f>
        <v>4</v>
      </c>
      <c r="C279" s="60">
        <v>277</v>
      </c>
      <c r="D279" s="5"/>
      <c r="E279" s="60"/>
      <c r="F279" s="60"/>
      <c r="G279" s="60"/>
      <c r="H279" s="60"/>
      <c r="I279" s="60"/>
      <c r="J279" s="60">
        <f t="shared" si="13"/>
        <v>0</v>
      </c>
      <c r="K279" s="77"/>
      <c r="L279" s="61"/>
      <c r="M279" s="60" t="str">
        <f>_xlfn.IFNA(VLOOKUP(F279,$F$3:M278,8,0),"")</f>
        <v/>
      </c>
      <c r="N279" s="60" t="str">
        <f>_xlfn.IFNA(VLOOKUP(F279,$F$3:N278,9,0),"")</f>
        <v/>
      </c>
      <c r="O279" s="73">
        <f t="shared" si="12"/>
        <v>0</v>
      </c>
      <c r="P279" s="60"/>
      <c r="Q279" s="60"/>
    </row>
    <row r="280" spans="2:17" x14ac:dyDescent="0.25">
      <c r="B280" s="61">
        <f>COUNTIFS($F$3:F280,'تقرير استهلاك خامات'!$D$4)</f>
        <v>4</v>
      </c>
      <c r="C280" s="60">
        <v>278</v>
      </c>
      <c r="D280" s="5"/>
      <c r="E280" s="60"/>
      <c r="F280" s="60"/>
      <c r="G280" s="60"/>
      <c r="H280" s="60"/>
      <c r="I280" s="60"/>
      <c r="J280" s="60">
        <f t="shared" si="13"/>
        <v>0</v>
      </c>
      <c r="K280" s="77"/>
      <c r="L280" s="61"/>
      <c r="M280" s="60" t="str">
        <f>_xlfn.IFNA(VLOOKUP(F280,$F$3:M279,8,0),"")</f>
        <v/>
      </c>
      <c r="N280" s="60" t="str">
        <f>_xlfn.IFNA(VLOOKUP(F280,$F$3:N279,9,0),"")</f>
        <v/>
      </c>
      <c r="O280" s="73">
        <f t="shared" si="12"/>
        <v>0</v>
      </c>
      <c r="P280" s="60"/>
      <c r="Q280" s="60"/>
    </row>
    <row r="281" spans="2:17" x14ac:dyDescent="0.25">
      <c r="B281" s="61">
        <f>COUNTIFS($F$3:F281,'تقرير استهلاك خامات'!$D$4)</f>
        <v>4</v>
      </c>
      <c r="C281" s="60">
        <v>279</v>
      </c>
      <c r="D281" s="5"/>
      <c r="E281" s="60"/>
      <c r="F281" s="60"/>
      <c r="G281" s="60"/>
      <c r="H281" s="60"/>
      <c r="I281" s="60"/>
      <c r="J281" s="60">
        <f t="shared" si="13"/>
        <v>0</v>
      </c>
      <c r="K281" s="77"/>
      <c r="L281" s="61"/>
      <c r="M281" s="60" t="str">
        <f>_xlfn.IFNA(VLOOKUP(F281,$F$3:M280,8,0),"")</f>
        <v/>
      </c>
      <c r="N281" s="60" t="str">
        <f>_xlfn.IFNA(VLOOKUP(F281,$F$3:N280,9,0),"")</f>
        <v/>
      </c>
      <c r="O281" s="73">
        <f t="shared" si="12"/>
        <v>0</v>
      </c>
      <c r="P281" s="60"/>
      <c r="Q281" s="60"/>
    </row>
    <row r="282" spans="2:17" x14ac:dyDescent="0.25">
      <c r="B282" s="61">
        <f>COUNTIFS($F$3:F282,'تقرير استهلاك خامات'!$D$4)</f>
        <v>4</v>
      </c>
      <c r="C282" s="60">
        <v>280</v>
      </c>
      <c r="D282" s="5"/>
      <c r="E282" s="60"/>
      <c r="F282" s="60"/>
      <c r="G282" s="60"/>
      <c r="H282" s="60"/>
      <c r="I282" s="60"/>
      <c r="J282" s="60">
        <f t="shared" si="13"/>
        <v>0</v>
      </c>
      <c r="K282" s="77"/>
      <c r="L282" s="61"/>
      <c r="M282" s="60" t="str">
        <f>_xlfn.IFNA(VLOOKUP(F282,$F$3:M281,8,0),"")</f>
        <v/>
      </c>
      <c r="N282" s="60" t="str">
        <f>_xlfn.IFNA(VLOOKUP(F282,$F$3:N281,9,0),"")</f>
        <v/>
      </c>
      <c r="O282" s="73">
        <f t="shared" si="12"/>
        <v>0</v>
      </c>
      <c r="P282" s="60"/>
      <c r="Q282" s="60"/>
    </row>
    <row r="283" spans="2:17" x14ac:dyDescent="0.25">
      <c r="B283" s="61">
        <f>COUNTIFS($F$3:F283,'تقرير استهلاك خامات'!$D$4)</f>
        <v>4</v>
      </c>
      <c r="C283" s="60">
        <v>281</v>
      </c>
      <c r="D283" s="5"/>
      <c r="E283" s="60"/>
      <c r="F283" s="60"/>
      <c r="G283" s="60"/>
      <c r="H283" s="60"/>
      <c r="I283" s="60"/>
      <c r="J283" s="60">
        <f t="shared" si="13"/>
        <v>0</v>
      </c>
      <c r="K283" s="77"/>
      <c r="L283" s="61"/>
      <c r="M283" s="60" t="str">
        <f>_xlfn.IFNA(VLOOKUP(F283,$F$3:M282,8,0),"")</f>
        <v/>
      </c>
      <c r="N283" s="60" t="str">
        <f>_xlfn.IFNA(VLOOKUP(F283,$F$3:N282,9,0),"")</f>
        <v/>
      </c>
      <c r="O283" s="73">
        <f t="shared" si="12"/>
        <v>0</v>
      </c>
      <c r="P283" s="60"/>
      <c r="Q283" s="60"/>
    </row>
    <row r="284" spans="2:17" x14ac:dyDescent="0.25">
      <c r="B284" s="61">
        <f>COUNTIFS($F$3:F284,'تقرير استهلاك خامات'!$D$4)</f>
        <v>4</v>
      </c>
      <c r="C284" s="60">
        <v>282</v>
      </c>
      <c r="D284" s="5"/>
      <c r="E284" s="60"/>
      <c r="F284" s="60"/>
      <c r="G284" s="60"/>
      <c r="H284" s="60"/>
      <c r="I284" s="60"/>
      <c r="J284" s="60">
        <f t="shared" si="13"/>
        <v>0</v>
      </c>
      <c r="K284" s="77"/>
      <c r="L284" s="61"/>
      <c r="M284" s="60" t="str">
        <f>_xlfn.IFNA(VLOOKUP(F284,$F$3:M283,8,0),"")</f>
        <v/>
      </c>
      <c r="N284" s="60" t="str">
        <f>_xlfn.IFNA(VLOOKUP(F284,$F$3:N283,9,0),"")</f>
        <v/>
      </c>
      <c r="O284" s="73">
        <f t="shared" si="12"/>
        <v>0</v>
      </c>
      <c r="P284" s="60"/>
      <c r="Q284" s="60"/>
    </row>
    <row r="285" spans="2:17" x14ac:dyDescent="0.25">
      <c r="B285" s="61">
        <f>COUNTIFS($F$3:F285,'تقرير استهلاك خامات'!$D$4)</f>
        <v>4</v>
      </c>
      <c r="C285" s="60">
        <v>283</v>
      </c>
      <c r="D285" s="5"/>
      <c r="E285" s="60"/>
      <c r="F285" s="60"/>
      <c r="G285" s="60"/>
      <c r="H285" s="60"/>
      <c r="I285" s="60"/>
      <c r="J285" s="60">
        <f t="shared" si="13"/>
        <v>0</v>
      </c>
      <c r="K285" s="77"/>
      <c r="L285" s="61"/>
      <c r="M285" s="60" t="str">
        <f>_xlfn.IFNA(VLOOKUP(F285,$F$3:M284,8,0),"")</f>
        <v/>
      </c>
      <c r="N285" s="60" t="str">
        <f>_xlfn.IFNA(VLOOKUP(F285,$F$3:N284,9,0),"")</f>
        <v/>
      </c>
      <c r="O285" s="73">
        <f t="shared" si="12"/>
        <v>0</v>
      </c>
      <c r="P285" s="60"/>
      <c r="Q285" s="60"/>
    </row>
    <row r="286" spans="2:17" x14ac:dyDescent="0.25">
      <c r="B286" s="61">
        <f>COUNTIFS($F$3:F286,'تقرير استهلاك خامات'!$D$4)</f>
        <v>4</v>
      </c>
      <c r="C286" s="60">
        <v>284</v>
      </c>
      <c r="D286" s="5"/>
      <c r="E286" s="60"/>
      <c r="F286" s="60"/>
      <c r="G286" s="60"/>
      <c r="H286" s="60"/>
      <c r="I286" s="60"/>
      <c r="J286" s="60">
        <f t="shared" si="13"/>
        <v>0</v>
      </c>
      <c r="K286" s="77"/>
      <c r="L286" s="61"/>
      <c r="M286" s="60" t="str">
        <f>_xlfn.IFNA(VLOOKUP(F286,$F$3:M285,8,0),"")</f>
        <v/>
      </c>
      <c r="N286" s="60" t="str">
        <f>_xlfn.IFNA(VLOOKUP(F286,$F$3:N285,9,0),"")</f>
        <v/>
      </c>
      <c r="O286" s="73">
        <f t="shared" si="12"/>
        <v>0</v>
      </c>
      <c r="P286" s="60"/>
      <c r="Q286" s="60"/>
    </row>
    <row r="287" spans="2:17" x14ac:dyDescent="0.25">
      <c r="B287" s="61">
        <f>COUNTIFS($F$3:F287,'تقرير استهلاك خامات'!$D$4)</f>
        <v>4</v>
      </c>
      <c r="C287" s="60">
        <v>285</v>
      </c>
      <c r="D287" s="5"/>
      <c r="E287" s="60"/>
      <c r="F287" s="60"/>
      <c r="G287" s="60"/>
      <c r="H287" s="60"/>
      <c r="I287" s="60"/>
      <c r="J287" s="60">
        <f t="shared" si="13"/>
        <v>0</v>
      </c>
      <c r="K287" s="77"/>
      <c r="L287" s="61"/>
      <c r="M287" s="60" t="str">
        <f>_xlfn.IFNA(VLOOKUP(F287,$F$3:M286,8,0),"")</f>
        <v/>
      </c>
      <c r="N287" s="60" t="str">
        <f>_xlfn.IFNA(VLOOKUP(F287,$F$3:N286,9,0),"")</f>
        <v/>
      </c>
      <c r="O287" s="73">
        <f t="shared" si="12"/>
        <v>0</v>
      </c>
      <c r="P287" s="60"/>
      <c r="Q287" s="60"/>
    </row>
    <row r="288" spans="2:17" x14ac:dyDescent="0.25">
      <c r="B288" s="61">
        <f>COUNTIFS($F$3:F288,'تقرير استهلاك خامات'!$D$4)</f>
        <v>4</v>
      </c>
      <c r="C288" s="60">
        <v>286</v>
      </c>
      <c r="D288" s="5"/>
      <c r="E288" s="60"/>
      <c r="F288" s="60"/>
      <c r="G288" s="60"/>
      <c r="H288" s="60"/>
      <c r="I288" s="60"/>
      <c r="J288" s="60">
        <f t="shared" si="13"/>
        <v>0</v>
      </c>
      <c r="K288" s="77"/>
      <c r="L288" s="61"/>
      <c r="M288" s="60" t="str">
        <f>_xlfn.IFNA(VLOOKUP(F288,$F$3:M287,8,0),"")</f>
        <v/>
      </c>
      <c r="N288" s="60" t="str">
        <f>_xlfn.IFNA(VLOOKUP(F288,$F$3:N287,9,0),"")</f>
        <v/>
      </c>
      <c r="O288" s="73">
        <f t="shared" si="12"/>
        <v>0</v>
      </c>
      <c r="P288" s="60"/>
      <c r="Q288" s="60"/>
    </row>
    <row r="289" spans="2:17" x14ac:dyDescent="0.25">
      <c r="B289" s="61">
        <f>COUNTIFS($F$3:F289,'تقرير استهلاك خامات'!$D$4)</f>
        <v>4</v>
      </c>
      <c r="C289" s="60">
        <v>287</v>
      </c>
      <c r="D289" s="5"/>
      <c r="E289" s="60"/>
      <c r="F289" s="60"/>
      <c r="G289" s="60"/>
      <c r="H289" s="60"/>
      <c r="I289" s="60"/>
      <c r="J289" s="60">
        <f t="shared" si="13"/>
        <v>0</v>
      </c>
      <c r="K289" s="77"/>
      <c r="L289" s="61"/>
      <c r="M289" s="60" t="str">
        <f>_xlfn.IFNA(VLOOKUP(F289,$F$3:M288,8,0),"")</f>
        <v/>
      </c>
      <c r="N289" s="60" t="str">
        <f>_xlfn.IFNA(VLOOKUP(F289,$F$3:N288,9,0),"")</f>
        <v/>
      </c>
      <c r="O289" s="73">
        <f t="shared" si="12"/>
        <v>0</v>
      </c>
      <c r="P289" s="60"/>
      <c r="Q289" s="60"/>
    </row>
    <row r="290" spans="2:17" x14ac:dyDescent="0.25">
      <c r="B290" s="61">
        <f>COUNTIFS($F$3:F290,'تقرير استهلاك خامات'!$D$4)</f>
        <v>4</v>
      </c>
      <c r="C290" s="60">
        <v>288</v>
      </c>
      <c r="D290" s="5"/>
      <c r="E290" s="60"/>
      <c r="F290" s="60"/>
      <c r="G290" s="60"/>
      <c r="H290" s="60"/>
      <c r="I290" s="60"/>
      <c r="J290" s="60">
        <f t="shared" si="13"/>
        <v>0</v>
      </c>
      <c r="K290" s="77"/>
      <c r="L290" s="61"/>
      <c r="M290" s="60" t="str">
        <f>_xlfn.IFNA(VLOOKUP(F290,$F$3:M289,8,0),"")</f>
        <v/>
      </c>
      <c r="N290" s="60" t="str">
        <f>_xlfn.IFNA(VLOOKUP(F290,$F$3:N289,9,0),"")</f>
        <v/>
      </c>
      <c r="O290" s="73">
        <f t="shared" si="12"/>
        <v>0</v>
      </c>
      <c r="P290" s="60"/>
      <c r="Q290" s="60"/>
    </row>
    <row r="291" spans="2:17" x14ac:dyDescent="0.25">
      <c r="B291" s="61">
        <f>COUNTIFS($F$3:F291,'تقرير استهلاك خامات'!$D$4)</f>
        <v>4</v>
      </c>
      <c r="C291" s="60">
        <v>289</v>
      </c>
      <c r="D291" s="5"/>
      <c r="E291" s="60"/>
      <c r="F291" s="60"/>
      <c r="G291" s="60"/>
      <c r="H291" s="60"/>
      <c r="I291" s="60"/>
      <c r="J291" s="60">
        <f t="shared" si="13"/>
        <v>0</v>
      </c>
      <c r="K291" s="77"/>
      <c r="L291" s="61"/>
      <c r="M291" s="60" t="str">
        <f>_xlfn.IFNA(VLOOKUP(F291,$F$3:M290,8,0),"")</f>
        <v/>
      </c>
      <c r="N291" s="60" t="str">
        <f>_xlfn.IFNA(VLOOKUP(F291,$F$3:N290,9,0),"")</f>
        <v/>
      </c>
      <c r="O291" s="73">
        <f t="shared" si="12"/>
        <v>0</v>
      </c>
      <c r="P291" s="60"/>
      <c r="Q291" s="60"/>
    </row>
    <row r="292" spans="2:17" x14ac:dyDescent="0.25">
      <c r="B292" s="61">
        <f>COUNTIFS($F$3:F292,'تقرير استهلاك خامات'!$D$4)</f>
        <v>4</v>
      </c>
      <c r="C292" s="60">
        <v>290</v>
      </c>
      <c r="D292" s="5"/>
      <c r="E292" s="60"/>
      <c r="F292" s="60"/>
      <c r="G292" s="60"/>
      <c r="H292" s="60"/>
      <c r="I292" s="60"/>
      <c r="J292" s="60">
        <f t="shared" si="13"/>
        <v>0</v>
      </c>
      <c r="K292" s="77"/>
      <c r="L292" s="61"/>
      <c r="M292" s="60" t="str">
        <f>_xlfn.IFNA(VLOOKUP(F292,$F$3:M291,8,0),"")</f>
        <v/>
      </c>
      <c r="N292" s="60" t="str">
        <f>_xlfn.IFNA(VLOOKUP(F292,$F$3:N291,9,0),"")</f>
        <v/>
      </c>
      <c r="O292" s="73">
        <f t="shared" si="12"/>
        <v>0</v>
      </c>
      <c r="P292" s="60"/>
      <c r="Q292" s="60"/>
    </row>
    <row r="293" spans="2:17" x14ac:dyDescent="0.25">
      <c r="B293" s="61">
        <f>COUNTIFS($F$3:F293,'تقرير استهلاك خامات'!$D$4)</f>
        <v>4</v>
      </c>
      <c r="C293" s="60">
        <v>291</v>
      </c>
      <c r="D293" s="5"/>
      <c r="E293" s="60"/>
      <c r="F293" s="60"/>
      <c r="G293" s="60"/>
      <c r="H293" s="60"/>
      <c r="I293" s="60"/>
      <c r="J293" s="60">
        <f t="shared" si="13"/>
        <v>0</v>
      </c>
      <c r="K293" s="77"/>
      <c r="L293" s="61"/>
      <c r="M293" s="60" t="str">
        <f>_xlfn.IFNA(VLOOKUP(F293,$F$3:M292,8,0),"")</f>
        <v/>
      </c>
      <c r="N293" s="60" t="str">
        <f>_xlfn.IFNA(VLOOKUP(F293,$F$3:N292,9,0),"")</f>
        <v/>
      </c>
      <c r="O293" s="73">
        <f t="shared" si="12"/>
        <v>0</v>
      </c>
      <c r="P293" s="60"/>
      <c r="Q293" s="60"/>
    </row>
    <row r="294" spans="2:17" x14ac:dyDescent="0.25">
      <c r="B294" s="61">
        <f>COUNTIFS($F$3:F294,'تقرير استهلاك خامات'!$D$4)</f>
        <v>4</v>
      </c>
      <c r="C294" s="60">
        <v>292</v>
      </c>
      <c r="D294" s="5"/>
      <c r="E294" s="60"/>
      <c r="F294" s="60"/>
      <c r="G294" s="60"/>
      <c r="H294" s="60"/>
      <c r="I294" s="60"/>
      <c r="J294" s="60">
        <f t="shared" si="13"/>
        <v>0</v>
      </c>
      <c r="K294" s="77"/>
      <c r="L294" s="61"/>
      <c r="M294" s="60" t="str">
        <f>_xlfn.IFNA(VLOOKUP(F294,$F$3:M293,8,0),"")</f>
        <v/>
      </c>
      <c r="N294" s="60" t="str">
        <f>_xlfn.IFNA(VLOOKUP(F294,$F$3:N293,9,0),"")</f>
        <v/>
      </c>
      <c r="O294" s="73">
        <f t="shared" si="12"/>
        <v>0</v>
      </c>
      <c r="P294" s="60"/>
      <c r="Q294" s="60"/>
    </row>
    <row r="295" spans="2:17" x14ac:dyDescent="0.25">
      <c r="B295" s="61">
        <f>COUNTIFS($F$3:F295,'تقرير استهلاك خامات'!$D$4)</f>
        <v>4</v>
      </c>
      <c r="C295" s="60">
        <v>293</v>
      </c>
      <c r="D295" s="5"/>
      <c r="E295" s="60"/>
      <c r="F295" s="60"/>
      <c r="G295" s="60"/>
      <c r="H295" s="60"/>
      <c r="I295" s="60"/>
      <c r="J295" s="60">
        <f t="shared" si="13"/>
        <v>0</v>
      </c>
      <c r="K295" s="77"/>
      <c r="L295" s="61"/>
      <c r="M295" s="60" t="str">
        <f>_xlfn.IFNA(VLOOKUP(F295,$F$3:M294,8,0),"")</f>
        <v/>
      </c>
      <c r="N295" s="60" t="str">
        <f>_xlfn.IFNA(VLOOKUP(F295,$F$3:N294,9,0),"")</f>
        <v/>
      </c>
      <c r="O295" s="73">
        <f t="shared" si="12"/>
        <v>0</v>
      </c>
      <c r="P295" s="60"/>
      <c r="Q295" s="60"/>
    </row>
    <row r="296" spans="2:17" x14ac:dyDescent="0.25">
      <c r="B296" s="61">
        <f>COUNTIFS($F$3:F296,'تقرير استهلاك خامات'!$D$4)</f>
        <v>4</v>
      </c>
      <c r="C296" s="60">
        <v>294</v>
      </c>
      <c r="D296" s="5"/>
      <c r="E296" s="60"/>
      <c r="F296" s="60"/>
      <c r="G296" s="60"/>
      <c r="H296" s="60"/>
      <c r="I296" s="60"/>
      <c r="J296" s="60">
        <f t="shared" si="13"/>
        <v>0</v>
      </c>
      <c r="K296" s="77"/>
      <c r="L296" s="61"/>
      <c r="M296" s="60" t="str">
        <f>_xlfn.IFNA(VLOOKUP(F296,$F$3:M295,8,0),"")</f>
        <v/>
      </c>
      <c r="N296" s="60" t="str">
        <f>_xlfn.IFNA(VLOOKUP(F296,$F$3:N295,9,0),"")</f>
        <v/>
      </c>
      <c r="O296" s="73">
        <f t="shared" si="12"/>
        <v>0</v>
      </c>
      <c r="P296" s="60"/>
      <c r="Q296" s="60"/>
    </row>
    <row r="297" spans="2:17" x14ac:dyDescent="0.25">
      <c r="B297" s="61">
        <f>COUNTIFS($F$3:F297,'تقرير استهلاك خامات'!$D$4)</f>
        <v>4</v>
      </c>
      <c r="C297" s="60">
        <v>295</v>
      </c>
      <c r="D297" s="5"/>
      <c r="E297" s="60"/>
      <c r="F297" s="60"/>
      <c r="G297" s="60"/>
      <c r="H297" s="60"/>
      <c r="I297" s="60"/>
      <c r="J297" s="60">
        <f t="shared" si="13"/>
        <v>0</v>
      </c>
      <c r="K297" s="77"/>
      <c r="L297" s="61"/>
      <c r="M297" s="60" t="str">
        <f>_xlfn.IFNA(VLOOKUP(F297,$F$3:M296,8,0),"")</f>
        <v/>
      </c>
      <c r="N297" s="60" t="str">
        <f>_xlfn.IFNA(VLOOKUP(F297,$F$3:N296,9,0),"")</f>
        <v/>
      </c>
      <c r="O297" s="73">
        <f t="shared" si="12"/>
        <v>0</v>
      </c>
      <c r="P297" s="60"/>
      <c r="Q297" s="60"/>
    </row>
    <row r="298" spans="2:17" x14ac:dyDescent="0.25">
      <c r="B298" s="61">
        <f>COUNTIFS($F$3:F298,'تقرير استهلاك خامات'!$D$4)</f>
        <v>4</v>
      </c>
      <c r="C298" s="60">
        <v>296</v>
      </c>
      <c r="D298" s="5"/>
      <c r="E298" s="60"/>
      <c r="F298" s="60"/>
      <c r="G298" s="60"/>
      <c r="H298" s="60"/>
      <c r="I298" s="60"/>
      <c r="J298" s="60">
        <f t="shared" si="13"/>
        <v>0</v>
      </c>
      <c r="K298" s="77"/>
      <c r="L298" s="61"/>
      <c r="M298" s="60" t="str">
        <f>_xlfn.IFNA(VLOOKUP(F298,$F$3:M297,8,0),"")</f>
        <v/>
      </c>
      <c r="N298" s="60" t="str">
        <f>_xlfn.IFNA(VLOOKUP(F298,$F$3:N297,9,0),"")</f>
        <v/>
      </c>
      <c r="O298" s="73">
        <f t="shared" si="12"/>
        <v>0</v>
      </c>
      <c r="P298" s="60"/>
      <c r="Q298" s="60"/>
    </row>
    <row r="299" spans="2:17" x14ac:dyDescent="0.25">
      <c r="B299" s="61">
        <f>COUNTIFS($F$3:F299,'تقرير استهلاك خامات'!$D$4)</f>
        <v>4</v>
      </c>
      <c r="C299" s="60">
        <v>297</v>
      </c>
      <c r="D299" s="5"/>
      <c r="E299" s="60"/>
      <c r="F299" s="60"/>
      <c r="G299" s="60"/>
      <c r="H299" s="60"/>
      <c r="I299" s="60"/>
      <c r="J299" s="60">
        <f t="shared" si="13"/>
        <v>0</v>
      </c>
      <c r="K299" s="77"/>
      <c r="L299" s="61"/>
      <c r="M299" s="60" t="str">
        <f>_xlfn.IFNA(VLOOKUP(F299,$F$3:M298,8,0),"")</f>
        <v/>
      </c>
      <c r="N299" s="60" t="str">
        <f>_xlfn.IFNA(VLOOKUP(F299,$F$3:N298,9,0),"")</f>
        <v/>
      </c>
      <c r="O299" s="73">
        <f t="shared" si="12"/>
        <v>0</v>
      </c>
      <c r="P299" s="60"/>
      <c r="Q299" s="60"/>
    </row>
    <row r="300" spans="2:17" x14ac:dyDescent="0.25">
      <c r="B300" s="61">
        <f>COUNTIFS($F$3:F300,'تقرير استهلاك خامات'!$D$4)</f>
        <v>4</v>
      </c>
      <c r="C300" s="60">
        <v>298</v>
      </c>
      <c r="D300" s="5"/>
      <c r="E300" s="60"/>
      <c r="F300" s="60"/>
      <c r="G300" s="60"/>
      <c r="H300" s="60"/>
      <c r="I300" s="60"/>
      <c r="J300" s="60">
        <f t="shared" si="13"/>
        <v>0</v>
      </c>
      <c r="K300" s="77"/>
      <c r="L300" s="61"/>
      <c r="M300" s="60" t="str">
        <f>_xlfn.IFNA(VLOOKUP(F300,$F$3:M299,8,0),"")</f>
        <v/>
      </c>
      <c r="N300" s="60" t="str">
        <f>_xlfn.IFNA(VLOOKUP(F300,$F$3:N299,9,0),"")</f>
        <v/>
      </c>
      <c r="O300" s="73">
        <f t="shared" si="12"/>
        <v>0</v>
      </c>
      <c r="P300" s="60"/>
      <c r="Q300" s="60"/>
    </row>
    <row r="301" spans="2:17" x14ac:dyDescent="0.25">
      <c r="B301" s="61">
        <f>COUNTIFS($F$3:F301,'تقرير استهلاك خامات'!$D$4)</f>
        <v>4</v>
      </c>
      <c r="C301" s="60">
        <v>299</v>
      </c>
      <c r="D301" s="5"/>
      <c r="E301" s="60"/>
      <c r="F301" s="60"/>
      <c r="G301" s="60"/>
      <c r="H301" s="60"/>
      <c r="I301" s="60"/>
      <c r="J301" s="60">
        <f t="shared" si="13"/>
        <v>0</v>
      </c>
      <c r="K301" s="77"/>
      <c r="L301" s="61"/>
      <c r="M301" s="60" t="str">
        <f>_xlfn.IFNA(VLOOKUP(F301,$F$3:M300,8,0),"")</f>
        <v/>
      </c>
      <c r="N301" s="60" t="str">
        <f>_xlfn.IFNA(VLOOKUP(F301,$F$3:N300,9,0),"")</f>
        <v/>
      </c>
      <c r="O301" s="73">
        <f t="shared" si="12"/>
        <v>0</v>
      </c>
      <c r="P301" s="60"/>
      <c r="Q301" s="60"/>
    </row>
    <row r="302" spans="2:17" x14ac:dyDescent="0.25">
      <c r="B302" s="61">
        <f>COUNTIFS($F$3:F302,'تقرير استهلاك خامات'!$D$4)</f>
        <v>4</v>
      </c>
      <c r="C302" s="60">
        <v>300</v>
      </c>
      <c r="D302" s="5"/>
      <c r="E302" s="60"/>
      <c r="F302" s="60"/>
      <c r="G302" s="60"/>
      <c r="H302" s="60"/>
      <c r="I302" s="60"/>
      <c r="J302" s="60">
        <f t="shared" si="13"/>
        <v>0</v>
      </c>
      <c r="K302" s="77"/>
      <c r="L302" s="61"/>
      <c r="M302" s="60" t="str">
        <f>_xlfn.IFNA(VLOOKUP(F302,$F$3:M301,8,0),"")</f>
        <v/>
      </c>
      <c r="N302" s="60" t="str">
        <f>_xlfn.IFNA(VLOOKUP(F302,$F$3:N301,9,0),"")</f>
        <v/>
      </c>
      <c r="O302" s="73">
        <f t="shared" si="12"/>
        <v>0</v>
      </c>
      <c r="P302" s="60"/>
      <c r="Q302" s="60"/>
    </row>
    <row r="303" spans="2:17" x14ac:dyDescent="0.25">
      <c r="B303" s="61">
        <f>COUNTIFS($F$3:F303,'تقرير استهلاك خامات'!$D$4)</f>
        <v>4</v>
      </c>
      <c r="C303" s="60">
        <v>301</v>
      </c>
      <c r="D303" s="5"/>
      <c r="E303" s="60"/>
      <c r="F303" s="60"/>
      <c r="G303" s="60"/>
      <c r="H303" s="60"/>
      <c r="I303" s="60"/>
      <c r="J303" s="60">
        <f t="shared" si="13"/>
        <v>0</v>
      </c>
      <c r="K303" s="77"/>
      <c r="L303" s="61"/>
      <c r="M303" s="60" t="str">
        <f>_xlfn.IFNA(VLOOKUP(F303,$F$3:M302,8,0),"")</f>
        <v/>
      </c>
      <c r="N303" s="60" t="str">
        <f>_xlfn.IFNA(VLOOKUP(F303,$F$3:N302,9,0),"")</f>
        <v/>
      </c>
      <c r="O303" s="73">
        <f t="shared" si="12"/>
        <v>0</v>
      </c>
      <c r="P303" s="60"/>
      <c r="Q303" s="60"/>
    </row>
    <row r="304" spans="2:17" x14ac:dyDescent="0.25">
      <c r="B304" s="61">
        <f>COUNTIFS($F$3:F304,'تقرير استهلاك خامات'!$D$4)</f>
        <v>4</v>
      </c>
      <c r="C304" s="60">
        <v>302</v>
      </c>
      <c r="D304" s="5"/>
      <c r="E304" s="60"/>
      <c r="F304" s="60"/>
      <c r="G304" s="60"/>
      <c r="H304" s="60"/>
      <c r="I304" s="60"/>
      <c r="J304" s="60">
        <f t="shared" si="13"/>
        <v>0</v>
      </c>
      <c r="K304" s="77"/>
      <c r="L304" s="61"/>
      <c r="M304" s="60" t="str">
        <f>_xlfn.IFNA(VLOOKUP(F304,$F$3:M303,8,0),"")</f>
        <v/>
      </c>
      <c r="N304" s="60" t="str">
        <f>_xlfn.IFNA(VLOOKUP(F304,$F$3:N303,9,0),"")</f>
        <v/>
      </c>
      <c r="O304" s="73">
        <f t="shared" si="12"/>
        <v>0</v>
      </c>
      <c r="P304" s="60"/>
      <c r="Q304" s="60"/>
    </row>
    <row r="305" spans="2:17" x14ac:dyDescent="0.25">
      <c r="B305" s="61">
        <f>COUNTIFS($F$3:F305,'تقرير استهلاك خامات'!$D$4)</f>
        <v>4</v>
      </c>
      <c r="C305" s="60">
        <v>303</v>
      </c>
      <c r="D305" s="5"/>
      <c r="E305" s="60"/>
      <c r="F305" s="60"/>
      <c r="G305" s="60"/>
      <c r="H305" s="60"/>
      <c r="I305" s="60"/>
      <c r="J305" s="60">
        <f t="shared" si="13"/>
        <v>0</v>
      </c>
      <c r="K305" s="77"/>
      <c r="L305" s="61"/>
      <c r="M305" s="60" t="str">
        <f>_xlfn.IFNA(VLOOKUP(F305,$F$3:M304,8,0),"")</f>
        <v/>
      </c>
      <c r="N305" s="60" t="str">
        <f>_xlfn.IFNA(VLOOKUP(F305,$F$3:N304,9,0),"")</f>
        <v/>
      </c>
      <c r="O305" s="73">
        <f t="shared" si="12"/>
        <v>0</v>
      </c>
      <c r="P305" s="60"/>
      <c r="Q305" s="60"/>
    </row>
    <row r="306" spans="2:17" x14ac:dyDescent="0.25">
      <c r="B306" s="61">
        <f>COUNTIFS($F$3:F306,'تقرير استهلاك خامات'!$D$4)</f>
        <v>4</v>
      </c>
      <c r="C306" s="60">
        <v>304</v>
      </c>
      <c r="D306" s="5"/>
      <c r="E306" s="60"/>
      <c r="F306" s="60"/>
      <c r="G306" s="60"/>
      <c r="H306" s="60"/>
      <c r="I306" s="60"/>
      <c r="J306" s="60">
        <f t="shared" si="13"/>
        <v>0</v>
      </c>
      <c r="K306" s="77"/>
      <c r="L306" s="61"/>
      <c r="M306" s="60" t="str">
        <f>_xlfn.IFNA(VLOOKUP(F306,$F$3:M305,8,0),"")</f>
        <v/>
      </c>
      <c r="N306" s="60" t="str">
        <f>_xlfn.IFNA(VLOOKUP(F306,$F$3:N305,9,0),"")</f>
        <v/>
      </c>
      <c r="O306" s="73">
        <f t="shared" si="12"/>
        <v>0</v>
      </c>
      <c r="P306" s="60"/>
      <c r="Q306" s="60"/>
    </row>
    <row r="307" spans="2:17" x14ac:dyDescent="0.25">
      <c r="B307" s="61">
        <f>COUNTIFS($F$3:F307,'تقرير استهلاك خامات'!$D$4)</f>
        <v>4</v>
      </c>
      <c r="C307" s="60">
        <v>305</v>
      </c>
      <c r="D307" s="5"/>
      <c r="E307" s="60"/>
      <c r="F307" s="60"/>
      <c r="G307" s="60"/>
      <c r="H307" s="60"/>
      <c r="I307" s="60"/>
      <c r="J307" s="60">
        <f t="shared" si="13"/>
        <v>0</v>
      </c>
      <c r="K307" s="77"/>
      <c r="L307" s="61"/>
      <c r="M307" s="60" t="str">
        <f>_xlfn.IFNA(VLOOKUP(F307,$F$3:M306,8,0),"")</f>
        <v/>
      </c>
      <c r="N307" s="60" t="str">
        <f>_xlfn.IFNA(VLOOKUP(F307,$F$3:N306,9,0),"")</f>
        <v/>
      </c>
      <c r="O307" s="73">
        <f t="shared" si="12"/>
        <v>0</v>
      </c>
      <c r="P307" s="60"/>
      <c r="Q307" s="60"/>
    </row>
    <row r="308" spans="2:17" x14ac:dyDescent="0.25">
      <c r="B308" s="61">
        <f>COUNTIFS($F$3:F308,'تقرير استهلاك خامات'!$D$4)</f>
        <v>4</v>
      </c>
      <c r="C308" s="60">
        <v>306</v>
      </c>
      <c r="D308" s="5"/>
      <c r="E308" s="60"/>
      <c r="F308" s="60"/>
      <c r="G308" s="60"/>
      <c r="H308" s="60"/>
      <c r="I308" s="60"/>
      <c r="J308" s="60">
        <f t="shared" si="13"/>
        <v>0</v>
      </c>
      <c r="K308" s="77"/>
      <c r="L308" s="61"/>
      <c r="M308" s="60" t="str">
        <f>_xlfn.IFNA(VLOOKUP(F308,$F$3:M307,8,0),"")</f>
        <v/>
      </c>
      <c r="N308" s="60" t="str">
        <f>_xlfn.IFNA(VLOOKUP(F308,$F$3:N307,9,0),"")</f>
        <v/>
      </c>
      <c r="O308" s="73">
        <f t="shared" si="12"/>
        <v>0</v>
      </c>
      <c r="P308" s="60"/>
      <c r="Q308" s="60"/>
    </row>
    <row r="309" spans="2:17" x14ac:dyDescent="0.25">
      <c r="B309" s="61">
        <f>COUNTIFS($F$3:F309,'تقرير استهلاك خامات'!$D$4)</f>
        <v>4</v>
      </c>
      <c r="C309" s="60">
        <v>307</v>
      </c>
      <c r="D309" s="5"/>
      <c r="E309" s="60"/>
      <c r="F309" s="60"/>
      <c r="G309" s="60"/>
      <c r="H309" s="60"/>
      <c r="I309" s="60"/>
      <c r="J309" s="60">
        <f t="shared" si="13"/>
        <v>0</v>
      </c>
      <c r="K309" s="77"/>
      <c r="L309" s="61"/>
      <c r="M309" s="60" t="str">
        <f>_xlfn.IFNA(VLOOKUP(F309,$F$3:M308,8,0),"")</f>
        <v/>
      </c>
      <c r="N309" s="60" t="str">
        <f>_xlfn.IFNA(VLOOKUP(F309,$F$3:N308,9,0),"")</f>
        <v/>
      </c>
      <c r="O309" s="73">
        <f t="shared" si="12"/>
        <v>0</v>
      </c>
      <c r="P309" s="60"/>
      <c r="Q309" s="60"/>
    </row>
    <row r="310" spans="2:17" x14ac:dyDescent="0.25">
      <c r="B310" s="61">
        <f>COUNTIFS($F$3:F310,'تقرير استهلاك خامات'!$D$4)</f>
        <v>4</v>
      </c>
      <c r="C310" s="60">
        <v>308</v>
      </c>
      <c r="D310" s="5"/>
      <c r="E310" s="60"/>
      <c r="F310" s="60"/>
      <c r="G310" s="60"/>
      <c r="H310" s="60"/>
      <c r="I310" s="60"/>
      <c r="J310" s="60">
        <f t="shared" si="13"/>
        <v>0</v>
      </c>
      <c r="K310" s="77"/>
      <c r="L310" s="61"/>
      <c r="M310" s="60" t="str">
        <f>_xlfn.IFNA(VLOOKUP(F310,$F$3:M309,8,0),"")</f>
        <v/>
      </c>
      <c r="N310" s="60" t="str">
        <f>_xlfn.IFNA(VLOOKUP(F310,$F$3:N309,9,0),"")</f>
        <v/>
      </c>
      <c r="O310" s="73">
        <f t="shared" si="12"/>
        <v>0</v>
      </c>
      <c r="P310" s="60"/>
      <c r="Q310" s="60"/>
    </row>
    <row r="311" spans="2:17" x14ac:dyDescent="0.25">
      <c r="B311" s="61">
        <f>COUNTIFS($F$3:F311,'تقرير استهلاك خامات'!$D$4)</f>
        <v>4</v>
      </c>
      <c r="C311" s="60">
        <v>309</v>
      </c>
      <c r="D311" s="5"/>
      <c r="E311" s="60"/>
      <c r="F311" s="60"/>
      <c r="G311" s="60"/>
      <c r="H311" s="60"/>
      <c r="I311" s="60"/>
      <c r="J311" s="60">
        <f t="shared" si="13"/>
        <v>0</v>
      </c>
      <c r="K311" s="77"/>
      <c r="L311" s="61"/>
      <c r="M311" s="60" t="str">
        <f>_xlfn.IFNA(VLOOKUP(F311,$F$3:M310,8,0),"")</f>
        <v/>
      </c>
      <c r="N311" s="60" t="str">
        <f>_xlfn.IFNA(VLOOKUP(F311,$F$3:N310,9,0),"")</f>
        <v/>
      </c>
      <c r="O311" s="73">
        <f t="shared" si="12"/>
        <v>0</v>
      </c>
      <c r="P311" s="60"/>
      <c r="Q311" s="60"/>
    </row>
    <row r="312" spans="2:17" x14ac:dyDescent="0.25">
      <c r="B312" s="61">
        <f>COUNTIFS($F$3:F312,'تقرير استهلاك خامات'!$D$4)</f>
        <v>4</v>
      </c>
      <c r="C312" s="60">
        <v>310</v>
      </c>
      <c r="D312" s="5"/>
      <c r="E312" s="60"/>
      <c r="F312" s="60"/>
      <c r="G312" s="60"/>
      <c r="H312" s="60"/>
      <c r="I312" s="60"/>
      <c r="J312" s="60">
        <f t="shared" si="13"/>
        <v>0</v>
      </c>
      <c r="K312" s="77"/>
      <c r="L312" s="61"/>
      <c r="M312" s="60" t="str">
        <f>_xlfn.IFNA(VLOOKUP(F312,$F$3:M311,8,0),"")</f>
        <v/>
      </c>
      <c r="N312" s="60" t="str">
        <f>_xlfn.IFNA(VLOOKUP(F312,$F$3:N311,9,0),"")</f>
        <v/>
      </c>
      <c r="O312" s="73">
        <f t="shared" si="12"/>
        <v>0</v>
      </c>
      <c r="P312" s="60"/>
      <c r="Q312" s="60"/>
    </row>
    <row r="313" spans="2:17" x14ac:dyDescent="0.25">
      <c r="B313" s="61">
        <f>COUNTIFS($F$3:F313,'تقرير استهلاك خامات'!$D$4)</f>
        <v>4</v>
      </c>
      <c r="C313" s="60">
        <v>311</v>
      </c>
      <c r="D313" s="5"/>
      <c r="E313" s="60"/>
      <c r="F313" s="60"/>
      <c r="G313" s="60"/>
      <c r="H313" s="60"/>
      <c r="I313" s="60"/>
      <c r="J313" s="60">
        <f t="shared" si="13"/>
        <v>0</v>
      </c>
      <c r="K313" s="77"/>
      <c r="L313" s="61"/>
      <c r="M313" s="60" t="str">
        <f>_xlfn.IFNA(VLOOKUP(F313,$F$3:M312,8,0),"")</f>
        <v/>
      </c>
      <c r="N313" s="60" t="str">
        <f>_xlfn.IFNA(VLOOKUP(F313,$F$3:N312,9,0),"")</f>
        <v/>
      </c>
      <c r="O313" s="73">
        <f t="shared" si="12"/>
        <v>0</v>
      </c>
      <c r="P313" s="60"/>
      <c r="Q313" s="60"/>
    </row>
    <row r="314" spans="2:17" x14ac:dyDescent="0.25">
      <c r="B314" s="61">
        <f>COUNTIFS($F$3:F314,'تقرير استهلاك خامات'!$D$4)</f>
        <v>4</v>
      </c>
      <c r="C314" s="60">
        <v>312</v>
      </c>
      <c r="D314" s="5"/>
      <c r="E314" s="60"/>
      <c r="F314" s="60"/>
      <c r="G314" s="60"/>
      <c r="H314" s="60"/>
      <c r="I314" s="60"/>
      <c r="J314" s="60">
        <f t="shared" si="13"/>
        <v>0</v>
      </c>
      <c r="K314" s="77"/>
      <c r="L314" s="61"/>
      <c r="M314" s="60" t="str">
        <f>_xlfn.IFNA(VLOOKUP(F314,$F$3:M313,8,0),"")</f>
        <v/>
      </c>
      <c r="N314" s="60" t="str">
        <f>_xlfn.IFNA(VLOOKUP(F314,$F$3:N313,9,0),"")</f>
        <v/>
      </c>
      <c r="O314" s="73">
        <f t="shared" si="12"/>
        <v>0</v>
      </c>
      <c r="P314" s="60"/>
      <c r="Q314" s="60"/>
    </row>
    <row r="315" spans="2:17" x14ac:dyDescent="0.25">
      <c r="B315" s="61">
        <f>COUNTIFS($F$3:F315,'تقرير استهلاك خامات'!$D$4)</f>
        <v>4</v>
      </c>
      <c r="C315" s="60">
        <v>313</v>
      </c>
      <c r="D315" s="5"/>
      <c r="E315" s="60"/>
      <c r="F315" s="60"/>
      <c r="G315" s="60"/>
      <c r="H315" s="60"/>
      <c r="I315" s="60"/>
      <c r="J315" s="60">
        <f t="shared" si="13"/>
        <v>0</v>
      </c>
      <c r="K315" s="77"/>
      <c r="L315" s="61"/>
      <c r="M315" s="60" t="str">
        <f>_xlfn.IFNA(VLOOKUP(F315,$F$3:M314,8,0),"")</f>
        <v/>
      </c>
      <c r="N315" s="60" t="str">
        <f>_xlfn.IFNA(VLOOKUP(F315,$F$3:N314,9,0),"")</f>
        <v/>
      </c>
      <c r="O315" s="73">
        <f t="shared" si="12"/>
        <v>0</v>
      </c>
      <c r="P315" s="60"/>
      <c r="Q315" s="60"/>
    </row>
    <row r="316" spans="2:17" x14ac:dyDescent="0.25">
      <c r="B316" s="61">
        <f>COUNTIFS($F$3:F316,'تقرير استهلاك خامات'!$D$4)</f>
        <v>4</v>
      </c>
      <c r="C316" s="60">
        <v>314</v>
      </c>
      <c r="D316" s="5"/>
      <c r="E316" s="60"/>
      <c r="F316" s="60"/>
      <c r="G316" s="60"/>
      <c r="H316" s="60"/>
      <c r="I316" s="60"/>
      <c r="J316" s="60">
        <f t="shared" si="13"/>
        <v>0</v>
      </c>
      <c r="K316" s="77"/>
      <c r="L316" s="61"/>
      <c r="M316" s="60" t="str">
        <f>_xlfn.IFNA(VLOOKUP(F316,$F$3:M315,8,0),"")</f>
        <v/>
      </c>
      <c r="N316" s="60" t="str">
        <f>_xlfn.IFNA(VLOOKUP(F316,$F$3:N315,9,0),"")</f>
        <v/>
      </c>
      <c r="O316" s="73">
        <f t="shared" si="12"/>
        <v>0</v>
      </c>
      <c r="P316" s="60"/>
      <c r="Q316" s="60"/>
    </row>
    <row r="317" spans="2:17" x14ac:dyDescent="0.25">
      <c r="B317" s="61">
        <f>COUNTIFS($F$3:F317,'تقرير استهلاك خامات'!$D$4)</f>
        <v>4</v>
      </c>
      <c r="C317" s="60">
        <v>315</v>
      </c>
      <c r="D317" s="5"/>
      <c r="E317" s="60"/>
      <c r="F317" s="60"/>
      <c r="G317" s="60"/>
      <c r="H317" s="60"/>
      <c r="I317" s="60"/>
      <c r="J317" s="60">
        <f t="shared" si="13"/>
        <v>0</v>
      </c>
      <c r="K317" s="77"/>
      <c r="L317" s="61"/>
      <c r="M317" s="60" t="str">
        <f>_xlfn.IFNA(VLOOKUP(F317,$F$3:M316,8,0),"")</f>
        <v/>
      </c>
      <c r="N317" s="60" t="str">
        <f>_xlfn.IFNA(VLOOKUP(F317,$F$3:N316,9,0),"")</f>
        <v/>
      </c>
      <c r="O317" s="73">
        <f t="shared" si="12"/>
        <v>0</v>
      </c>
      <c r="P317" s="60"/>
      <c r="Q317" s="60"/>
    </row>
    <row r="318" spans="2:17" x14ac:dyDescent="0.25">
      <c r="B318" s="61">
        <f>COUNTIFS($F$3:F318,'تقرير استهلاك خامات'!$D$4)</f>
        <v>4</v>
      </c>
      <c r="C318" s="60">
        <v>316</v>
      </c>
      <c r="D318" s="5"/>
      <c r="E318" s="60"/>
      <c r="F318" s="60"/>
      <c r="G318" s="60"/>
      <c r="H318" s="60"/>
      <c r="I318" s="60"/>
      <c r="J318" s="60">
        <f t="shared" si="13"/>
        <v>0</v>
      </c>
      <c r="K318" s="77"/>
      <c r="L318" s="61"/>
      <c r="M318" s="60" t="str">
        <f>_xlfn.IFNA(VLOOKUP(F318,$F$3:M317,8,0),"")</f>
        <v/>
      </c>
      <c r="N318" s="60" t="str">
        <f>_xlfn.IFNA(VLOOKUP(F318,$F$3:N317,9,0),"")</f>
        <v/>
      </c>
      <c r="O318" s="73">
        <f t="shared" si="12"/>
        <v>0</v>
      </c>
      <c r="P318" s="60"/>
      <c r="Q318" s="60"/>
    </row>
    <row r="319" spans="2:17" x14ac:dyDescent="0.25">
      <c r="B319" s="61">
        <f>COUNTIFS($F$3:F319,'تقرير استهلاك خامات'!$D$4)</f>
        <v>4</v>
      </c>
      <c r="C319" s="60">
        <v>317</v>
      </c>
      <c r="D319" s="5"/>
      <c r="E319" s="60"/>
      <c r="F319" s="60"/>
      <c r="G319" s="60"/>
      <c r="H319" s="60"/>
      <c r="I319" s="60"/>
      <c r="J319" s="60">
        <f t="shared" si="13"/>
        <v>0</v>
      </c>
      <c r="K319" s="77"/>
      <c r="L319" s="61"/>
      <c r="M319" s="60" t="str">
        <f>_xlfn.IFNA(VLOOKUP(F319,$F$3:M318,8,0),"")</f>
        <v/>
      </c>
      <c r="N319" s="60" t="str">
        <f>_xlfn.IFNA(VLOOKUP(F319,$F$3:N318,9,0),"")</f>
        <v/>
      </c>
      <c r="O319" s="73">
        <f t="shared" si="12"/>
        <v>0</v>
      </c>
      <c r="P319" s="60"/>
      <c r="Q319" s="60"/>
    </row>
    <row r="320" spans="2:17" x14ac:dyDescent="0.25">
      <c r="B320" s="61">
        <f>COUNTIFS($F$3:F320,'تقرير استهلاك خامات'!$D$4)</f>
        <v>4</v>
      </c>
      <c r="C320" s="60">
        <v>318</v>
      </c>
      <c r="D320" s="5"/>
      <c r="E320" s="60"/>
      <c r="F320" s="60"/>
      <c r="G320" s="60"/>
      <c r="H320" s="60"/>
      <c r="I320" s="60"/>
      <c r="J320" s="60">
        <f t="shared" si="13"/>
        <v>0</v>
      </c>
      <c r="K320" s="77"/>
      <c r="L320" s="61"/>
      <c r="M320" s="60" t="str">
        <f>_xlfn.IFNA(VLOOKUP(F320,$F$3:M319,8,0),"")</f>
        <v/>
      </c>
      <c r="N320" s="60" t="str">
        <f>_xlfn.IFNA(VLOOKUP(F320,$F$3:N319,9,0),"")</f>
        <v/>
      </c>
      <c r="O320" s="73">
        <f t="shared" si="12"/>
        <v>0</v>
      </c>
      <c r="P320" s="60"/>
      <c r="Q320" s="60"/>
    </row>
    <row r="321" spans="2:17" x14ac:dyDescent="0.25">
      <c r="B321" s="61">
        <f>COUNTIFS($F$3:F321,'تقرير استهلاك خامات'!$D$4)</f>
        <v>4</v>
      </c>
      <c r="C321" s="60">
        <v>319</v>
      </c>
      <c r="D321" s="5"/>
      <c r="E321" s="60"/>
      <c r="F321" s="60"/>
      <c r="G321" s="60"/>
      <c r="H321" s="60"/>
      <c r="I321" s="60"/>
      <c r="J321" s="60">
        <f t="shared" si="13"/>
        <v>0</v>
      </c>
      <c r="K321" s="77"/>
      <c r="L321" s="61"/>
      <c r="M321" s="60" t="str">
        <f>_xlfn.IFNA(VLOOKUP(F321,$F$3:M320,8,0),"")</f>
        <v/>
      </c>
      <c r="N321" s="60" t="str">
        <f>_xlfn.IFNA(VLOOKUP(F321,$F$3:N320,9,0),"")</f>
        <v/>
      </c>
      <c r="O321" s="73">
        <f t="shared" si="12"/>
        <v>0</v>
      </c>
      <c r="P321" s="60"/>
      <c r="Q321" s="60"/>
    </row>
    <row r="322" spans="2:17" x14ac:dyDescent="0.25">
      <c r="B322" s="61">
        <f>COUNTIFS($F$3:F322,'تقرير استهلاك خامات'!$D$4)</f>
        <v>4</v>
      </c>
      <c r="C322" s="60">
        <v>320</v>
      </c>
      <c r="D322" s="5"/>
      <c r="E322" s="60"/>
      <c r="F322" s="60"/>
      <c r="G322" s="60"/>
      <c r="H322" s="60"/>
      <c r="I322" s="60"/>
      <c r="J322" s="60">
        <f t="shared" si="13"/>
        <v>0</v>
      </c>
      <c r="K322" s="77"/>
      <c r="L322" s="61"/>
      <c r="M322" s="60" t="str">
        <f>_xlfn.IFNA(VLOOKUP(F322,$F$3:M321,8,0),"")</f>
        <v/>
      </c>
      <c r="N322" s="60" t="str">
        <f>_xlfn.IFNA(VLOOKUP(F322,$F$3:N321,9,0),"")</f>
        <v/>
      </c>
      <c r="O322" s="73">
        <f t="shared" si="12"/>
        <v>0</v>
      </c>
      <c r="P322" s="60"/>
      <c r="Q322" s="60"/>
    </row>
    <row r="323" spans="2:17" x14ac:dyDescent="0.25">
      <c r="B323" s="61">
        <f>COUNTIFS($F$3:F323,'تقرير استهلاك خامات'!$D$4)</f>
        <v>4</v>
      </c>
      <c r="C323" s="60">
        <v>321</v>
      </c>
      <c r="D323" s="5"/>
      <c r="E323" s="60"/>
      <c r="F323" s="60"/>
      <c r="G323" s="60"/>
      <c r="H323" s="60"/>
      <c r="I323" s="60"/>
      <c r="J323" s="60">
        <f t="shared" si="13"/>
        <v>0</v>
      </c>
      <c r="K323" s="77"/>
      <c r="L323" s="61"/>
      <c r="M323" s="60" t="str">
        <f>_xlfn.IFNA(VLOOKUP(F323,$F$3:M322,8,0),"")</f>
        <v/>
      </c>
      <c r="N323" s="60" t="str">
        <f>_xlfn.IFNA(VLOOKUP(F323,$F$3:N322,9,0),"")</f>
        <v/>
      </c>
      <c r="O323" s="73">
        <f t="shared" ref="O323:O386" si="14">IFERROR(I323/N323,0)</f>
        <v>0</v>
      </c>
      <c r="P323" s="60"/>
      <c r="Q323" s="60"/>
    </row>
    <row r="324" spans="2:17" x14ac:dyDescent="0.25">
      <c r="B324" s="61">
        <f>COUNTIFS($F$3:F324,'تقرير استهلاك خامات'!$D$4)</f>
        <v>4</v>
      </c>
      <c r="C324" s="60">
        <v>322</v>
      </c>
      <c r="D324" s="5"/>
      <c r="E324" s="60"/>
      <c r="F324" s="60"/>
      <c r="G324" s="60"/>
      <c r="H324" s="60"/>
      <c r="I324" s="60"/>
      <c r="J324" s="60">
        <f t="shared" si="13"/>
        <v>0</v>
      </c>
      <c r="K324" s="77"/>
      <c r="L324" s="61"/>
      <c r="M324" s="60" t="str">
        <f>_xlfn.IFNA(VLOOKUP(F324,$F$3:M323,8,0),"")</f>
        <v/>
      </c>
      <c r="N324" s="60" t="str">
        <f>_xlfn.IFNA(VLOOKUP(F324,$F$3:N323,9,0),"")</f>
        <v/>
      </c>
      <c r="O324" s="73">
        <f t="shared" si="14"/>
        <v>0</v>
      </c>
      <c r="P324" s="60"/>
      <c r="Q324" s="60"/>
    </row>
    <row r="325" spans="2:17" x14ac:dyDescent="0.25">
      <c r="B325" s="61">
        <f>COUNTIFS($F$3:F325,'تقرير استهلاك خامات'!$D$4)</f>
        <v>4</v>
      </c>
      <c r="C325" s="60">
        <v>323</v>
      </c>
      <c r="D325" s="5"/>
      <c r="E325" s="60"/>
      <c r="F325" s="60"/>
      <c r="G325" s="60"/>
      <c r="H325" s="60"/>
      <c r="I325" s="60"/>
      <c r="J325" s="60">
        <f t="shared" ref="J325:J388" si="15">G325*I325</f>
        <v>0</v>
      </c>
      <c r="K325" s="77"/>
      <c r="L325" s="61"/>
      <c r="M325" s="60" t="str">
        <f>_xlfn.IFNA(VLOOKUP(F325,$F$3:M324,8,0),"")</f>
        <v/>
      </c>
      <c r="N325" s="60" t="str">
        <f>_xlfn.IFNA(VLOOKUP(F325,$F$3:N324,9,0),"")</f>
        <v/>
      </c>
      <c r="O325" s="73">
        <f t="shared" si="14"/>
        <v>0</v>
      </c>
      <c r="P325" s="60"/>
      <c r="Q325" s="60"/>
    </row>
    <row r="326" spans="2:17" x14ac:dyDescent="0.25">
      <c r="B326" s="61">
        <f>COUNTIFS($F$3:F326,'تقرير استهلاك خامات'!$D$4)</f>
        <v>4</v>
      </c>
      <c r="C326" s="60">
        <v>324</v>
      </c>
      <c r="D326" s="5"/>
      <c r="E326" s="60"/>
      <c r="F326" s="60"/>
      <c r="G326" s="60"/>
      <c r="H326" s="60"/>
      <c r="I326" s="60"/>
      <c r="J326" s="60">
        <f t="shared" si="15"/>
        <v>0</v>
      </c>
      <c r="K326" s="77"/>
      <c r="L326" s="61"/>
      <c r="M326" s="60" t="str">
        <f>_xlfn.IFNA(VLOOKUP(F326,$F$3:M325,8,0),"")</f>
        <v/>
      </c>
      <c r="N326" s="60" t="str">
        <f>_xlfn.IFNA(VLOOKUP(F326,$F$3:N325,9,0),"")</f>
        <v/>
      </c>
      <c r="O326" s="73">
        <f t="shared" si="14"/>
        <v>0</v>
      </c>
      <c r="P326" s="60"/>
      <c r="Q326" s="60"/>
    </row>
    <row r="327" spans="2:17" x14ac:dyDescent="0.25">
      <c r="B327" s="61">
        <f>COUNTIFS($F$3:F327,'تقرير استهلاك خامات'!$D$4)</f>
        <v>4</v>
      </c>
      <c r="C327" s="60">
        <v>325</v>
      </c>
      <c r="D327" s="5"/>
      <c r="E327" s="60"/>
      <c r="F327" s="60"/>
      <c r="G327" s="60"/>
      <c r="H327" s="60"/>
      <c r="I327" s="60"/>
      <c r="J327" s="60">
        <f t="shared" si="15"/>
        <v>0</v>
      </c>
      <c r="K327" s="77"/>
      <c r="L327" s="61"/>
      <c r="M327" s="60" t="str">
        <f>_xlfn.IFNA(VLOOKUP(F327,$F$3:M326,8,0),"")</f>
        <v/>
      </c>
      <c r="N327" s="60" t="str">
        <f>_xlfn.IFNA(VLOOKUP(F327,$F$3:N326,9,0),"")</f>
        <v/>
      </c>
      <c r="O327" s="73">
        <f t="shared" si="14"/>
        <v>0</v>
      </c>
      <c r="P327" s="60"/>
      <c r="Q327" s="60"/>
    </row>
    <row r="328" spans="2:17" x14ac:dyDescent="0.25">
      <c r="B328" s="61">
        <f>COUNTIFS($F$3:F328,'تقرير استهلاك خامات'!$D$4)</f>
        <v>4</v>
      </c>
      <c r="C328" s="60">
        <v>326</v>
      </c>
      <c r="D328" s="5"/>
      <c r="E328" s="60"/>
      <c r="F328" s="60"/>
      <c r="G328" s="60"/>
      <c r="H328" s="60"/>
      <c r="I328" s="60"/>
      <c r="J328" s="60">
        <f t="shared" si="15"/>
        <v>0</v>
      </c>
      <c r="K328" s="77"/>
      <c r="L328" s="61"/>
      <c r="M328" s="60" t="str">
        <f>_xlfn.IFNA(VLOOKUP(F328,$F$3:M327,8,0),"")</f>
        <v/>
      </c>
      <c r="N328" s="60" t="str">
        <f>_xlfn.IFNA(VLOOKUP(F328,$F$3:N327,9,0),"")</f>
        <v/>
      </c>
      <c r="O328" s="73">
        <f t="shared" si="14"/>
        <v>0</v>
      </c>
      <c r="P328" s="60"/>
      <c r="Q328" s="60"/>
    </row>
    <row r="329" spans="2:17" x14ac:dyDescent="0.25">
      <c r="B329" s="61">
        <f>COUNTIFS($F$3:F329,'تقرير استهلاك خامات'!$D$4)</f>
        <v>4</v>
      </c>
      <c r="C329" s="60">
        <v>327</v>
      </c>
      <c r="D329" s="5"/>
      <c r="E329" s="60"/>
      <c r="F329" s="60"/>
      <c r="G329" s="60"/>
      <c r="H329" s="60"/>
      <c r="I329" s="60"/>
      <c r="J329" s="60">
        <f t="shared" si="15"/>
        <v>0</v>
      </c>
      <c r="K329" s="77"/>
      <c r="L329" s="61"/>
      <c r="M329" s="60" t="str">
        <f>_xlfn.IFNA(VLOOKUP(F329,$F$3:M328,8,0),"")</f>
        <v/>
      </c>
      <c r="N329" s="60" t="str">
        <f>_xlfn.IFNA(VLOOKUP(F329,$F$3:N328,9,0),"")</f>
        <v/>
      </c>
      <c r="O329" s="73">
        <f t="shared" si="14"/>
        <v>0</v>
      </c>
      <c r="P329" s="60"/>
      <c r="Q329" s="60"/>
    </row>
    <row r="330" spans="2:17" x14ac:dyDescent="0.25">
      <c r="B330" s="61">
        <f>COUNTIFS($F$3:F330,'تقرير استهلاك خامات'!$D$4)</f>
        <v>4</v>
      </c>
      <c r="C330" s="60">
        <v>328</v>
      </c>
      <c r="D330" s="5"/>
      <c r="E330" s="60"/>
      <c r="F330" s="60"/>
      <c r="G330" s="60"/>
      <c r="H330" s="60"/>
      <c r="I330" s="60"/>
      <c r="J330" s="60">
        <f t="shared" si="15"/>
        <v>0</v>
      </c>
      <c r="K330" s="77"/>
      <c r="L330" s="61"/>
      <c r="M330" s="60" t="str">
        <f>_xlfn.IFNA(VLOOKUP(F330,$F$3:M329,8,0),"")</f>
        <v/>
      </c>
      <c r="N330" s="60" t="str">
        <f>_xlfn.IFNA(VLOOKUP(F330,$F$3:N329,9,0),"")</f>
        <v/>
      </c>
      <c r="O330" s="73">
        <f t="shared" si="14"/>
        <v>0</v>
      </c>
      <c r="P330" s="60"/>
      <c r="Q330" s="60"/>
    </row>
    <row r="331" spans="2:17" x14ac:dyDescent="0.25">
      <c r="B331" s="61">
        <f>COUNTIFS($F$3:F331,'تقرير استهلاك خامات'!$D$4)</f>
        <v>4</v>
      </c>
      <c r="C331" s="60">
        <v>329</v>
      </c>
      <c r="D331" s="5"/>
      <c r="E331" s="60"/>
      <c r="F331" s="60"/>
      <c r="G331" s="60"/>
      <c r="H331" s="60"/>
      <c r="I331" s="60"/>
      <c r="J331" s="60">
        <f t="shared" si="15"/>
        <v>0</v>
      </c>
      <c r="K331" s="77"/>
      <c r="L331" s="61"/>
      <c r="M331" s="60" t="str">
        <f>_xlfn.IFNA(VLOOKUP(F331,$F$3:M330,8,0),"")</f>
        <v/>
      </c>
      <c r="N331" s="60" t="str">
        <f>_xlfn.IFNA(VLOOKUP(F331,$F$3:N330,9,0),"")</f>
        <v/>
      </c>
      <c r="O331" s="73">
        <f t="shared" si="14"/>
        <v>0</v>
      </c>
      <c r="P331" s="60"/>
      <c r="Q331" s="60"/>
    </row>
    <row r="332" spans="2:17" x14ac:dyDescent="0.25">
      <c r="B332" s="61">
        <f>COUNTIFS($F$3:F332,'تقرير استهلاك خامات'!$D$4)</f>
        <v>4</v>
      </c>
      <c r="C332" s="60">
        <v>330</v>
      </c>
      <c r="D332" s="5"/>
      <c r="E332" s="60"/>
      <c r="F332" s="60"/>
      <c r="G332" s="60"/>
      <c r="H332" s="60"/>
      <c r="I332" s="60"/>
      <c r="J332" s="60">
        <f t="shared" si="15"/>
        <v>0</v>
      </c>
      <c r="K332" s="77"/>
      <c r="L332" s="61"/>
      <c r="M332" s="60" t="str">
        <f>_xlfn.IFNA(VLOOKUP(F332,$F$3:M331,8,0),"")</f>
        <v/>
      </c>
      <c r="N332" s="60" t="str">
        <f>_xlfn.IFNA(VLOOKUP(F332,$F$3:N331,9,0),"")</f>
        <v/>
      </c>
      <c r="O332" s="73">
        <f t="shared" si="14"/>
        <v>0</v>
      </c>
      <c r="P332" s="60"/>
      <c r="Q332" s="60"/>
    </row>
    <row r="333" spans="2:17" x14ac:dyDescent="0.25">
      <c r="B333" s="61">
        <f>COUNTIFS($F$3:F333,'تقرير استهلاك خامات'!$D$4)</f>
        <v>4</v>
      </c>
      <c r="C333" s="60">
        <v>331</v>
      </c>
      <c r="D333" s="5"/>
      <c r="E333" s="60"/>
      <c r="F333" s="60"/>
      <c r="G333" s="60"/>
      <c r="H333" s="60"/>
      <c r="I333" s="60"/>
      <c r="J333" s="60">
        <f t="shared" si="15"/>
        <v>0</v>
      </c>
      <c r="K333" s="77"/>
      <c r="L333" s="61"/>
      <c r="M333" s="60" t="str">
        <f>_xlfn.IFNA(VLOOKUP(F333,$F$3:M332,8,0),"")</f>
        <v/>
      </c>
      <c r="N333" s="60" t="str">
        <f>_xlfn.IFNA(VLOOKUP(F333,$F$3:N332,9,0),"")</f>
        <v/>
      </c>
      <c r="O333" s="73">
        <f t="shared" si="14"/>
        <v>0</v>
      </c>
      <c r="P333" s="60"/>
      <c r="Q333" s="60"/>
    </row>
    <row r="334" spans="2:17" x14ac:dyDescent="0.25">
      <c r="B334" s="61">
        <f>COUNTIFS($F$3:F334,'تقرير استهلاك خامات'!$D$4)</f>
        <v>4</v>
      </c>
      <c r="C334" s="60">
        <v>332</v>
      </c>
      <c r="D334" s="5"/>
      <c r="E334" s="60"/>
      <c r="F334" s="60"/>
      <c r="G334" s="60"/>
      <c r="H334" s="60"/>
      <c r="I334" s="60"/>
      <c r="J334" s="60">
        <f t="shared" si="15"/>
        <v>0</v>
      </c>
      <c r="K334" s="77"/>
      <c r="L334" s="61"/>
      <c r="M334" s="60" t="str">
        <f>_xlfn.IFNA(VLOOKUP(F334,$F$3:M333,8,0),"")</f>
        <v/>
      </c>
      <c r="N334" s="60" t="str">
        <f>_xlfn.IFNA(VLOOKUP(F334,$F$3:N333,9,0),"")</f>
        <v/>
      </c>
      <c r="O334" s="73">
        <f t="shared" si="14"/>
        <v>0</v>
      </c>
      <c r="P334" s="60"/>
      <c r="Q334" s="60"/>
    </row>
    <row r="335" spans="2:17" x14ac:dyDescent="0.25">
      <c r="B335" s="61">
        <f>COUNTIFS($F$3:F335,'تقرير استهلاك خامات'!$D$4)</f>
        <v>4</v>
      </c>
      <c r="C335" s="60">
        <v>333</v>
      </c>
      <c r="D335" s="5"/>
      <c r="E335" s="60"/>
      <c r="F335" s="60"/>
      <c r="G335" s="60"/>
      <c r="H335" s="60"/>
      <c r="I335" s="60"/>
      <c r="J335" s="60">
        <f t="shared" si="15"/>
        <v>0</v>
      </c>
      <c r="K335" s="77"/>
      <c r="L335" s="61"/>
      <c r="M335" s="60" t="str">
        <f>_xlfn.IFNA(VLOOKUP(F335,$F$3:M334,8,0),"")</f>
        <v/>
      </c>
      <c r="N335" s="60" t="str">
        <f>_xlfn.IFNA(VLOOKUP(F335,$F$3:N334,9,0),"")</f>
        <v/>
      </c>
      <c r="O335" s="73">
        <f t="shared" si="14"/>
        <v>0</v>
      </c>
      <c r="P335" s="60"/>
      <c r="Q335" s="60"/>
    </row>
    <row r="336" spans="2:17" x14ac:dyDescent="0.25">
      <c r="B336" s="61">
        <f>COUNTIFS($F$3:F336,'تقرير استهلاك خامات'!$D$4)</f>
        <v>4</v>
      </c>
      <c r="C336" s="60">
        <v>334</v>
      </c>
      <c r="D336" s="5"/>
      <c r="E336" s="60"/>
      <c r="F336" s="60"/>
      <c r="G336" s="60"/>
      <c r="H336" s="60"/>
      <c r="I336" s="60"/>
      <c r="J336" s="60">
        <f t="shared" si="15"/>
        <v>0</v>
      </c>
      <c r="K336" s="77"/>
      <c r="L336" s="61"/>
      <c r="M336" s="60" t="str">
        <f>_xlfn.IFNA(VLOOKUP(F336,$F$3:M335,8,0),"")</f>
        <v/>
      </c>
      <c r="N336" s="60" t="str">
        <f>_xlfn.IFNA(VLOOKUP(F336,$F$3:N335,9,0),"")</f>
        <v/>
      </c>
      <c r="O336" s="73">
        <f t="shared" si="14"/>
        <v>0</v>
      </c>
      <c r="P336" s="60"/>
      <c r="Q336" s="60"/>
    </row>
    <row r="337" spans="2:17" x14ac:dyDescent="0.25">
      <c r="B337" s="61">
        <f>COUNTIFS($F$3:F337,'تقرير استهلاك خامات'!$D$4)</f>
        <v>4</v>
      </c>
      <c r="C337" s="60">
        <v>335</v>
      </c>
      <c r="D337" s="5"/>
      <c r="E337" s="60"/>
      <c r="F337" s="60"/>
      <c r="G337" s="60"/>
      <c r="H337" s="60"/>
      <c r="I337" s="60"/>
      <c r="J337" s="60">
        <f t="shared" si="15"/>
        <v>0</v>
      </c>
      <c r="K337" s="77"/>
      <c r="L337" s="61"/>
      <c r="M337" s="60" t="str">
        <f>_xlfn.IFNA(VLOOKUP(F337,$F$3:M336,8,0),"")</f>
        <v/>
      </c>
      <c r="N337" s="60" t="str">
        <f>_xlfn.IFNA(VLOOKUP(F337,$F$3:N336,9,0),"")</f>
        <v/>
      </c>
      <c r="O337" s="73">
        <f t="shared" si="14"/>
        <v>0</v>
      </c>
      <c r="P337" s="60"/>
      <c r="Q337" s="60"/>
    </row>
    <row r="338" spans="2:17" x14ac:dyDescent="0.25">
      <c r="B338" s="61">
        <f>COUNTIFS($F$3:F338,'تقرير استهلاك خامات'!$D$4)</f>
        <v>4</v>
      </c>
      <c r="C338" s="60">
        <v>336</v>
      </c>
      <c r="D338" s="5"/>
      <c r="E338" s="60"/>
      <c r="F338" s="60"/>
      <c r="G338" s="60"/>
      <c r="H338" s="60"/>
      <c r="I338" s="60"/>
      <c r="J338" s="60">
        <f t="shared" si="15"/>
        <v>0</v>
      </c>
      <c r="K338" s="77"/>
      <c r="L338" s="61"/>
      <c r="M338" s="60" t="str">
        <f>_xlfn.IFNA(VLOOKUP(F338,$F$3:M337,8,0),"")</f>
        <v/>
      </c>
      <c r="N338" s="60" t="str">
        <f>_xlfn.IFNA(VLOOKUP(F338,$F$3:N337,9,0),"")</f>
        <v/>
      </c>
      <c r="O338" s="73">
        <f t="shared" si="14"/>
        <v>0</v>
      </c>
      <c r="P338" s="60"/>
      <c r="Q338" s="60"/>
    </row>
    <row r="339" spans="2:17" x14ac:dyDescent="0.25">
      <c r="B339" s="61">
        <f>COUNTIFS($F$3:F339,'تقرير استهلاك خامات'!$D$4)</f>
        <v>4</v>
      </c>
      <c r="C339" s="60">
        <v>337</v>
      </c>
      <c r="D339" s="5"/>
      <c r="E339" s="60"/>
      <c r="F339" s="60"/>
      <c r="G339" s="60"/>
      <c r="H339" s="60"/>
      <c r="I339" s="60"/>
      <c r="J339" s="60">
        <f t="shared" si="15"/>
        <v>0</v>
      </c>
      <c r="K339" s="77"/>
      <c r="L339" s="61"/>
      <c r="M339" s="60" t="str">
        <f>_xlfn.IFNA(VLOOKUP(F339,$F$3:M338,8,0),"")</f>
        <v/>
      </c>
      <c r="N339" s="60" t="str">
        <f>_xlfn.IFNA(VLOOKUP(F339,$F$3:N338,9,0),"")</f>
        <v/>
      </c>
      <c r="O339" s="73">
        <f t="shared" si="14"/>
        <v>0</v>
      </c>
      <c r="P339" s="60"/>
      <c r="Q339" s="60"/>
    </row>
    <row r="340" spans="2:17" x14ac:dyDescent="0.25">
      <c r="B340" s="61">
        <f>COUNTIFS($F$3:F340,'تقرير استهلاك خامات'!$D$4)</f>
        <v>4</v>
      </c>
      <c r="C340" s="60">
        <v>338</v>
      </c>
      <c r="D340" s="5"/>
      <c r="E340" s="60"/>
      <c r="F340" s="60"/>
      <c r="G340" s="60"/>
      <c r="H340" s="60"/>
      <c r="I340" s="60"/>
      <c r="J340" s="60">
        <f t="shared" si="15"/>
        <v>0</v>
      </c>
      <c r="K340" s="77"/>
      <c r="L340" s="61"/>
      <c r="M340" s="60" t="str">
        <f>_xlfn.IFNA(VLOOKUP(F340,$F$3:M339,8,0),"")</f>
        <v/>
      </c>
      <c r="N340" s="60" t="str">
        <f>_xlfn.IFNA(VLOOKUP(F340,$F$3:N339,9,0),"")</f>
        <v/>
      </c>
      <c r="O340" s="73">
        <f t="shared" si="14"/>
        <v>0</v>
      </c>
      <c r="P340" s="60"/>
      <c r="Q340" s="60"/>
    </row>
    <row r="341" spans="2:17" x14ac:dyDescent="0.25">
      <c r="B341" s="61">
        <f>COUNTIFS($F$3:F341,'تقرير استهلاك خامات'!$D$4)</f>
        <v>4</v>
      </c>
      <c r="C341" s="60">
        <v>339</v>
      </c>
      <c r="D341" s="5"/>
      <c r="E341" s="60"/>
      <c r="F341" s="60"/>
      <c r="G341" s="60"/>
      <c r="H341" s="60"/>
      <c r="I341" s="60"/>
      <c r="J341" s="60">
        <f t="shared" si="15"/>
        <v>0</v>
      </c>
      <c r="K341" s="77"/>
      <c r="L341" s="61"/>
      <c r="M341" s="60" t="str">
        <f>_xlfn.IFNA(VLOOKUP(F341,$F$3:M340,8,0),"")</f>
        <v/>
      </c>
      <c r="N341" s="60" t="str">
        <f>_xlfn.IFNA(VLOOKUP(F341,$F$3:N340,9,0),"")</f>
        <v/>
      </c>
      <c r="O341" s="73">
        <f t="shared" si="14"/>
        <v>0</v>
      </c>
      <c r="P341" s="60"/>
      <c r="Q341" s="60"/>
    </row>
    <row r="342" spans="2:17" x14ac:dyDescent="0.25">
      <c r="B342" s="61">
        <f>COUNTIFS($F$3:F342,'تقرير استهلاك خامات'!$D$4)</f>
        <v>4</v>
      </c>
      <c r="C342" s="60">
        <v>340</v>
      </c>
      <c r="D342" s="5"/>
      <c r="E342" s="60"/>
      <c r="F342" s="60"/>
      <c r="G342" s="60"/>
      <c r="H342" s="60"/>
      <c r="I342" s="60"/>
      <c r="J342" s="60">
        <f t="shared" si="15"/>
        <v>0</v>
      </c>
      <c r="K342" s="77"/>
      <c r="L342" s="61"/>
      <c r="M342" s="60" t="str">
        <f>_xlfn.IFNA(VLOOKUP(F342,$F$3:M341,8,0),"")</f>
        <v/>
      </c>
      <c r="N342" s="60" t="str">
        <f>_xlfn.IFNA(VLOOKUP(F342,$F$3:N341,9,0),"")</f>
        <v/>
      </c>
      <c r="O342" s="73">
        <f t="shared" si="14"/>
        <v>0</v>
      </c>
      <c r="P342" s="60"/>
      <c r="Q342" s="60"/>
    </row>
    <row r="343" spans="2:17" x14ac:dyDescent="0.25">
      <c r="B343" s="61">
        <f>COUNTIFS($F$3:F343,'تقرير استهلاك خامات'!$D$4)</f>
        <v>4</v>
      </c>
      <c r="C343" s="60">
        <v>341</v>
      </c>
      <c r="D343" s="5"/>
      <c r="E343" s="60"/>
      <c r="F343" s="60"/>
      <c r="G343" s="60"/>
      <c r="H343" s="60"/>
      <c r="I343" s="60"/>
      <c r="J343" s="60">
        <f t="shared" si="15"/>
        <v>0</v>
      </c>
      <c r="K343" s="77"/>
      <c r="L343" s="61"/>
      <c r="M343" s="60" t="str">
        <f>_xlfn.IFNA(VLOOKUP(F343,$F$3:M342,8,0),"")</f>
        <v/>
      </c>
      <c r="N343" s="60" t="str">
        <f>_xlfn.IFNA(VLOOKUP(F343,$F$3:N342,9,0),"")</f>
        <v/>
      </c>
      <c r="O343" s="73">
        <f t="shared" si="14"/>
        <v>0</v>
      </c>
      <c r="P343" s="60"/>
      <c r="Q343" s="60"/>
    </row>
    <row r="344" spans="2:17" x14ac:dyDescent="0.25">
      <c r="B344" s="61">
        <f>COUNTIFS($F$3:F344,'تقرير استهلاك خامات'!$D$4)</f>
        <v>4</v>
      </c>
      <c r="C344" s="60">
        <v>342</v>
      </c>
      <c r="D344" s="5"/>
      <c r="E344" s="60"/>
      <c r="F344" s="60"/>
      <c r="G344" s="60"/>
      <c r="H344" s="60"/>
      <c r="I344" s="60"/>
      <c r="J344" s="60">
        <f t="shared" si="15"/>
        <v>0</v>
      </c>
      <c r="K344" s="77"/>
      <c r="L344" s="61"/>
      <c r="M344" s="60" t="str">
        <f>_xlfn.IFNA(VLOOKUP(F344,$F$3:M343,8,0),"")</f>
        <v/>
      </c>
      <c r="N344" s="60" t="str">
        <f>_xlfn.IFNA(VLOOKUP(F344,$F$3:N343,9,0),"")</f>
        <v/>
      </c>
      <c r="O344" s="73">
        <f t="shared" si="14"/>
        <v>0</v>
      </c>
      <c r="P344" s="60"/>
      <c r="Q344" s="60"/>
    </row>
    <row r="345" spans="2:17" x14ac:dyDescent="0.25">
      <c r="B345" s="61">
        <f>COUNTIFS($F$3:F345,'تقرير استهلاك خامات'!$D$4)</f>
        <v>4</v>
      </c>
      <c r="C345" s="60">
        <v>343</v>
      </c>
      <c r="D345" s="5"/>
      <c r="E345" s="60"/>
      <c r="F345" s="60"/>
      <c r="G345" s="60"/>
      <c r="H345" s="60"/>
      <c r="I345" s="60"/>
      <c r="J345" s="60">
        <f t="shared" si="15"/>
        <v>0</v>
      </c>
      <c r="K345" s="77"/>
      <c r="L345" s="61"/>
      <c r="M345" s="60" t="str">
        <f>_xlfn.IFNA(VLOOKUP(F345,$F$3:M344,8,0),"")</f>
        <v/>
      </c>
      <c r="N345" s="60" t="str">
        <f>_xlfn.IFNA(VLOOKUP(F345,$F$3:N344,9,0),"")</f>
        <v/>
      </c>
      <c r="O345" s="73">
        <f t="shared" si="14"/>
        <v>0</v>
      </c>
      <c r="P345" s="60"/>
      <c r="Q345" s="60"/>
    </row>
    <row r="346" spans="2:17" x14ac:dyDescent="0.25">
      <c r="B346" s="61">
        <f>COUNTIFS($F$3:F346,'تقرير استهلاك خامات'!$D$4)</f>
        <v>4</v>
      </c>
      <c r="C346" s="60">
        <v>344</v>
      </c>
      <c r="D346" s="5"/>
      <c r="E346" s="60"/>
      <c r="F346" s="60"/>
      <c r="G346" s="60"/>
      <c r="H346" s="60"/>
      <c r="I346" s="60"/>
      <c r="J346" s="60">
        <f t="shared" si="15"/>
        <v>0</v>
      </c>
      <c r="K346" s="77"/>
      <c r="L346" s="61"/>
      <c r="M346" s="60" t="str">
        <f>_xlfn.IFNA(VLOOKUP(F346,$F$3:M345,8,0),"")</f>
        <v/>
      </c>
      <c r="N346" s="60" t="str">
        <f>_xlfn.IFNA(VLOOKUP(F346,$F$3:N345,9,0),"")</f>
        <v/>
      </c>
      <c r="O346" s="73">
        <f t="shared" si="14"/>
        <v>0</v>
      </c>
      <c r="P346" s="60"/>
      <c r="Q346" s="60"/>
    </row>
    <row r="347" spans="2:17" x14ac:dyDescent="0.25">
      <c r="B347" s="61">
        <f>COUNTIFS($F$3:F347,'تقرير استهلاك خامات'!$D$4)</f>
        <v>4</v>
      </c>
      <c r="C347" s="60">
        <v>345</v>
      </c>
      <c r="D347" s="5"/>
      <c r="E347" s="60"/>
      <c r="F347" s="60"/>
      <c r="G347" s="60"/>
      <c r="H347" s="60"/>
      <c r="I347" s="60"/>
      <c r="J347" s="60">
        <f t="shared" si="15"/>
        <v>0</v>
      </c>
      <c r="K347" s="77"/>
      <c r="L347" s="61"/>
      <c r="M347" s="60" t="str">
        <f>_xlfn.IFNA(VLOOKUP(F347,$F$3:M346,8,0),"")</f>
        <v/>
      </c>
      <c r="N347" s="60" t="str">
        <f>_xlfn.IFNA(VLOOKUP(F347,$F$3:N346,9,0),"")</f>
        <v/>
      </c>
      <c r="O347" s="73">
        <f t="shared" si="14"/>
        <v>0</v>
      </c>
      <c r="P347" s="60"/>
      <c r="Q347" s="60"/>
    </row>
    <row r="348" spans="2:17" x14ac:dyDescent="0.25">
      <c r="B348" s="61">
        <f>COUNTIFS($F$3:F348,'تقرير استهلاك خامات'!$D$4)</f>
        <v>4</v>
      </c>
      <c r="C348" s="60">
        <v>346</v>
      </c>
      <c r="D348" s="5"/>
      <c r="E348" s="60"/>
      <c r="F348" s="60"/>
      <c r="G348" s="60"/>
      <c r="H348" s="60"/>
      <c r="I348" s="60"/>
      <c r="J348" s="60">
        <f t="shared" si="15"/>
        <v>0</v>
      </c>
      <c r="K348" s="77"/>
      <c r="L348" s="61"/>
      <c r="M348" s="60" t="str">
        <f>_xlfn.IFNA(VLOOKUP(F348,$F$3:M347,8,0),"")</f>
        <v/>
      </c>
      <c r="N348" s="60" t="str">
        <f>_xlfn.IFNA(VLOOKUP(F348,$F$3:N347,9,0),"")</f>
        <v/>
      </c>
      <c r="O348" s="73">
        <f t="shared" si="14"/>
        <v>0</v>
      </c>
      <c r="P348" s="60"/>
      <c r="Q348" s="60"/>
    </row>
    <row r="349" spans="2:17" x14ac:dyDescent="0.25">
      <c r="B349" s="61">
        <f>COUNTIFS($F$3:F349,'تقرير استهلاك خامات'!$D$4)</f>
        <v>4</v>
      </c>
      <c r="C349" s="60">
        <v>347</v>
      </c>
      <c r="D349" s="5"/>
      <c r="E349" s="60"/>
      <c r="F349" s="60"/>
      <c r="G349" s="60"/>
      <c r="H349" s="60"/>
      <c r="I349" s="60"/>
      <c r="J349" s="60">
        <f t="shared" si="15"/>
        <v>0</v>
      </c>
      <c r="K349" s="77"/>
      <c r="L349" s="61"/>
      <c r="M349" s="60" t="str">
        <f>_xlfn.IFNA(VLOOKUP(F349,$F$3:M348,8,0),"")</f>
        <v/>
      </c>
      <c r="N349" s="60" t="str">
        <f>_xlfn.IFNA(VLOOKUP(F349,$F$3:N348,9,0),"")</f>
        <v/>
      </c>
      <c r="O349" s="73">
        <f t="shared" si="14"/>
        <v>0</v>
      </c>
      <c r="P349" s="60"/>
      <c r="Q349" s="60"/>
    </row>
    <row r="350" spans="2:17" x14ac:dyDescent="0.25">
      <c r="B350" s="61">
        <f>COUNTIFS($F$3:F350,'تقرير استهلاك خامات'!$D$4)</f>
        <v>4</v>
      </c>
      <c r="C350" s="60">
        <v>348</v>
      </c>
      <c r="D350" s="5"/>
      <c r="E350" s="60"/>
      <c r="F350" s="60"/>
      <c r="G350" s="60"/>
      <c r="H350" s="60"/>
      <c r="I350" s="60"/>
      <c r="J350" s="60">
        <f t="shared" si="15"/>
        <v>0</v>
      </c>
      <c r="K350" s="77"/>
      <c r="L350" s="61"/>
      <c r="M350" s="60" t="str">
        <f>_xlfn.IFNA(VLOOKUP(F350,$F$3:M349,8,0),"")</f>
        <v/>
      </c>
      <c r="N350" s="60" t="str">
        <f>_xlfn.IFNA(VLOOKUP(F350,$F$3:N349,9,0),"")</f>
        <v/>
      </c>
      <c r="O350" s="73">
        <f t="shared" si="14"/>
        <v>0</v>
      </c>
      <c r="P350" s="60"/>
      <c r="Q350" s="60"/>
    </row>
    <row r="351" spans="2:17" x14ac:dyDescent="0.25">
      <c r="B351" s="61">
        <f>COUNTIFS($F$3:F351,'تقرير استهلاك خامات'!$D$4)</f>
        <v>4</v>
      </c>
      <c r="C351" s="60">
        <v>349</v>
      </c>
      <c r="D351" s="5"/>
      <c r="E351" s="60"/>
      <c r="F351" s="60"/>
      <c r="G351" s="60"/>
      <c r="H351" s="60"/>
      <c r="I351" s="60"/>
      <c r="J351" s="60">
        <f t="shared" si="15"/>
        <v>0</v>
      </c>
      <c r="K351" s="77"/>
      <c r="L351" s="61"/>
      <c r="M351" s="60" t="str">
        <f>_xlfn.IFNA(VLOOKUP(F351,$F$3:M350,8,0),"")</f>
        <v/>
      </c>
      <c r="N351" s="60" t="str">
        <f>_xlfn.IFNA(VLOOKUP(F351,$F$3:N350,9,0),"")</f>
        <v/>
      </c>
      <c r="O351" s="73">
        <f t="shared" si="14"/>
        <v>0</v>
      </c>
      <c r="P351" s="60"/>
      <c r="Q351" s="60"/>
    </row>
    <row r="352" spans="2:17" x14ac:dyDescent="0.25">
      <c r="B352" s="61">
        <f>COUNTIFS($F$3:F352,'تقرير استهلاك خامات'!$D$4)</f>
        <v>4</v>
      </c>
      <c r="C352" s="60">
        <v>350</v>
      </c>
      <c r="D352" s="5"/>
      <c r="E352" s="60"/>
      <c r="F352" s="60"/>
      <c r="G352" s="60"/>
      <c r="H352" s="60"/>
      <c r="I352" s="60"/>
      <c r="J352" s="60">
        <f t="shared" si="15"/>
        <v>0</v>
      </c>
      <c r="K352" s="77"/>
      <c r="L352" s="61"/>
      <c r="M352" s="60" t="str">
        <f>_xlfn.IFNA(VLOOKUP(F352,$F$3:M351,8,0),"")</f>
        <v/>
      </c>
      <c r="N352" s="60" t="str">
        <f>_xlfn.IFNA(VLOOKUP(F352,$F$3:N351,9,0),"")</f>
        <v/>
      </c>
      <c r="O352" s="73">
        <f t="shared" si="14"/>
        <v>0</v>
      </c>
      <c r="P352" s="60"/>
      <c r="Q352" s="60"/>
    </row>
    <row r="353" spans="2:17" x14ac:dyDescent="0.25">
      <c r="B353" s="61">
        <f>COUNTIFS($F$3:F353,'تقرير استهلاك خامات'!$D$4)</f>
        <v>4</v>
      </c>
      <c r="C353" s="60">
        <v>351</v>
      </c>
      <c r="D353" s="5"/>
      <c r="E353" s="60"/>
      <c r="F353" s="60"/>
      <c r="G353" s="60"/>
      <c r="H353" s="60"/>
      <c r="I353" s="60"/>
      <c r="J353" s="60">
        <f t="shared" si="15"/>
        <v>0</v>
      </c>
      <c r="K353" s="77"/>
      <c r="L353" s="61"/>
      <c r="M353" s="60" t="str">
        <f>_xlfn.IFNA(VLOOKUP(F353,$F$3:M352,8,0),"")</f>
        <v/>
      </c>
      <c r="N353" s="60" t="str">
        <f>_xlfn.IFNA(VLOOKUP(F353,$F$3:N352,9,0),"")</f>
        <v/>
      </c>
      <c r="O353" s="73">
        <f t="shared" si="14"/>
        <v>0</v>
      </c>
      <c r="P353" s="60"/>
      <c r="Q353" s="60"/>
    </row>
    <row r="354" spans="2:17" x14ac:dyDescent="0.25">
      <c r="B354" s="61">
        <f>COUNTIFS($F$3:F354,'تقرير استهلاك خامات'!$D$4)</f>
        <v>4</v>
      </c>
      <c r="C354" s="60">
        <v>352</v>
      </c>
      <c r="D354" s="5"/>
      <c r="E354" s="60"/>
      <c r="F354" s="60"/>
      <c r="G354" s="60"/>
      <c r="H354" s="60"/>
      <c r="I354" s="60"/>
      <c r="J354" s="60">
        <f t="shared" si="15"/>
        <v>0</v>
      </c>
      <c r="K354" s="77"/>
      <c r="L354" s="61"/>
      <c r="M354" s="60" t="str">
        <f>_xlfn.IFNA(VLOOKUP(F354,$F$3:M353,8,0),"")</f>
        <v/>
      </c>
      <c r="N354" s="60" t="str">
        <f>_xlfn.IFNA(VLOOKUP(F354,$F$3:N353,9,0),"")</f>
        <v/>
      </c>
      <c r="O354" s="73">
        <f t="shared" si="14"/>
        <v>0</v>
      </c>
      <c r="P354" s="60"/>
      <c r="Q354" s="60"/>
    </row>
    <row r="355" spans="2:17" x14ac:dyDescent="0.25">
      <c r="B355" s="61">
        <f>COUNTIFS($F$3:F355,'تقرير استهلاك خامات'!$D$4)</f>
        <v>4</v>
      </c>
      <c r="C355" s="60">
        <v>353</v>
      </c>
      <c r="D355" s="5"/>
      <c r="E355" s="60"/>
      <c r="F355" s="60"/>
      <c r="G355" s="60"/>
      <c r="H355" s="60"/>
      <c r="I355" s="60"/>
      <c r="J355" s="60">
        <f t="shared" si="15"/>
        <v>0</v>
      </c>
      <c r="K355" s="77"/>
      <c r="L355" s="61"/>
      <c r="M355" s="60" t="str">
        <f>_xlfn.IFNA(VLOOKUP(F355,$F$3:M354,8,0),"")</f>
        <v/>
      </c>
      <c r="N355" s="60" t="str">
        <f>_xlfn.IFNA(VLOOKUP(F355,$F$3:N354,9,0),"")</f>
        <v/>
      </c>
      <c r="O355" s="73">
        <f t="shared" si="14"/>
        <v>0</v>
      </c>
      <c r="P355" s="60"/>
      <c r="Q355" s="60"/>
    </row>
    <row r="356" spans="2:17" x14ac:dyDescent="0.25">
      <c r="B356" s="61">
        <f>COUNTIFS($F$3:F356,'تقرير استهلاك خامات'!$D$4)</f>
        <v>4</v>
      </c>
      <c r="C356" s="60">
        <v>354</v>
      </c>
      <c r="D356" s="5"/>
      <c r="E356" s="60"/>
      <c r="F356" s="60"/>
      <c r="G356" s="60"/>
      <c r="H356" s="60"/>
      <c r="I356" s="60"/>
      <c r="J356" s="60">
        <f t="shared" si="15"/>
        <v>0</v>
      </c>
      <c r="K356" s="77"/>
      <c r="L356" s="61"/>
      <c r="M356" s="60" t="str">
        <f>_xlfn.IFNA(VLOOKUP(F356,$F$3:M355,8,0),"")</f>
        <v/>
      </c>
      <c r="N356" s="60" t="str">
        <f>_xlfn.IFNA(VLOOKUP(F356,$F$3:N355,9,0),"")</f>
        <v/>
      </c>
      <c r="O356" s="73">
        <f t="shared" si="14"/>
        <v>0</v>
      </c>
      <c r="P356" s="60"/>
      <c r="Q356" s="60"/>
    </row>
    <row r="357" spans="2:17" x14ac:dyDescent="0.25">
      <c r="B357" s="61">
        <f>COUNTIFS($F$3:F357,'تقرير استهلاك خامات'!$D$4)</f>
        <v>4</v>
      </c>
      <c r="C357" s="60">
        <v>355</v>
      </c>
      <c r="D357" s="5"/>
      <c r="E357" s="60"/>
      <c r="F357" s="60"/>
      <c r="G357" s="60"/>
      <c r="H357" s="60"/>
      <c r="I357" s="60"/>
      <c r="J357" s="60">
        <f t="shared" si="15"/>
        <v>0</v>
      </c>
      <c r="K357" s="77"/>
      <c r="L357" s="61"/>
      <c r="M357" s="60" t="str">
        <f>_xlfn.IFNA(VLOOKUP(F357,$F$3:M356,8,0),"")</f>
        <v/>
      </c>
      <c r="N357" s="60" t="str">
        <f>_xlfn.IFNA(VLOOKUP(F357,$F$3:N356,9,0),"")</f>
        <v/>
      </c>
      <c r="O357" s="73">
        <f t="shared" si="14"/>
        <v>0</v>
      </c>
      <c r="P357" s="60"/>
      <c r="Q357" s="60"/>
    </row>
    <row r="358" spans="2:17" x14ac:dyDescent="0.25">
      <c r="B358" s="61">
        <f>COUNTIFS($F$3:F358,'تقرير استهلاك خامات'!$D$4)</f>
        <v>4</v>
      </c>
      <c r="C358" s="60">
        <v>356</v>
      </c>
      <c r="D358" s="5"/>
      <c r="E358" s="60"/>
      <c r="F358" s="60"/>
      <c r="G358" s="60"/>
      <c r="H358" s="60"/>
      <c r="I358" s="60"/>
      <c r="J358" s="60">
        <f t="shared" si="15"/>
        <v>0</v>
      </c>
      <c r="K358" s="77"/>
      <c r="L358" s="61"/>
      <c r="M358" s="60" t="str">
        <f>_xlfn.IFNA(VLOOKUP(F358,$F$3:M357,8,0),"")</f>
        <v/>
      </c>
      <c r="N358" s="60" t="str">
        <f>_xlfn.IFNA(VLOOKUP(F358,$F$3:N357,9,0),"")</f>
        <v/>
      </c>
      <c r="O358" s="73">
        <f t="shared" si="14"/>
        <v>0</v>
      </c>
      <c r="P358" s="60"/>
      <c r="Q358" s="60"/>
    </row>
    <row r="359" spans="2:17" x14ac:dyDescent="0.25">
      <c r="B359" s="61">
        <f>COUNTIFS($F$3:F359,'تقرير استهلاك خامات'!$D$4)</f>
        <v>4</v>
      </c>
      <c r="C359" s="60">
        <v>357</v>
      </c>
      <c r="D359" s="5"/>
      <c r="E359" s="60"/>
      <c r="F359" s="60"/>
      <c r="G359" s="60"/>
      <c r="H359" s="60"/>
      <c r="I359" s="60"/>
      <c r="J359" s="60">
        <f t="shared" si="15"/>
        <v>0</v>
      </c>
      <c r="K359" s="77"/>
      <c r="L359" s="61"/>
      <c r="M359" s="60" t="str">
        <f>_xlfn.IFNA(VLOOKUP(F359,$F$3:M358,8,0),"")</f>
        <v/>
      </c>
      <c r="N359" s="60" t="str">
        <f>_xlfn.IFNA(VLOOKUP(F359,$F$3:N358,9,0),"")</f>
        <v/>
      </c>
      <c r="O359" s="73">
        <f t="shared" si="14"/>
        <v>0</v>
      </c>
      <c r="P359" s="60"/>
      <c r="Q359" s="60"/>
    </row>
    <row r="360" spans="2:17" x14ac:dyDescent="0.25">
      <c r="B360" s="61">
        <f>COUNTIFS($F$3:F360,'تقرير استهلاك خامات'!$D$4)</f>
        <v>4</v>
      </c>
      <c r="C360" s="60">
        <v>358</v>
      </c>
      <c r="D360" s="5"/>
      <c r="E360" s="60"/>
      <c r="F360" s="60"/>
      <c r="G360" s="60"/>
      <c r="H360" s="60"/>
      <c r="I360" s="60"/>
      <c r="J360" s="60">
        <f t="shared" si="15"/>
        <v>0</v>
      </c>
      <c r="K360" s="77"/>
      <c r="L360" s="61"/>
      <c r="M360" s="60" t="str">
        <f>_xlfn.IFNA(VLOOKUP(F360,$F$3:M359,8,0),"")</f>
        <v/>
      </c>
      <c r="N360" s="60" t="str">
        <f>_xlfn.IFNA(VLOOKUP(F360,$F$3:N359,9,0),"")</f>
        <v/>
      </c>
      <c r="O360" s="73">
        <f t="shared" si="14"/>
        <v>0</v>
      </c>
      <c r="P360" s="60"/>
      <c r="Q360" s="60"/>
    </row>
    <row r="361" spans="2:17" x14ac:dyDescent="0.25">
      <c r="B361" s="61">
        <f>COUNTIFS($F$3:F361,'تقرير استهلاك خامات'!$D$4)</f>
        <v>4</v>
      </c>
      <c r="C361" s="60">
        <v>359</v>
      </c>
      <c r="D361" s="5"/>
      <c r="E361" s="60"/>
      <c r="F361" s="60"/>
      <c r="G361" s="60"/>
      <c r="H361" s="60"/>
      <c r="I361" s="60"/>
      <c r="J361" s="60">
        <f t="shared" si="15"/>
        <v>0</v>
      </c>
      <c r="K361" s="77"/>
      <c r="L361" s="61"/>
      <c r="M361" s="60" t="str">
        <f>_xlfn.IFNA(VLOOKUP(F361,$F$3:M360,8,0),"")</f>
        <v/>
      </c>
      <c r="N361" s="60" t="str">
        <f>_xlfn.IFNA(VLOOKUP(F361,$F$3:N360,9,0),"")</f>
        <v/>
      </c>
      <c r="O361" s="73">
        <f t="shared" si="14"/>
        <v>0</v>
      </c>
      <c r="P361" s="60"/>
      <c r="Q361" s="60"/>
    </row>
    <row r="362" spans="2:17" x14ac:dyDescent="0.25">
      <c r="B362" s="61">
        <f>COUNTIFS($F$3:F362,'تقرير استهلاك خامات'!$D$4)</f>
        <v>4</v>
      </c>
      <c r="C362" s="60">
        <v>360</v>
      </c>
      <c r="D362" s="5"/>
      <c r="E362" s="60"/>
      <c r="F362" s="60"/>
      <c r="G362" s="60"/>
      <c r="H362" s="60"/>
      <c r="I362" s="60"/>
      <c r="J362" s="60">
        <f t="shared" si="15"/>
        <v>0</v>
      </c>
      <c r="K362" s="77"/>
      <c r="L362" s="61"/>
      <c r="M362" s="60" t="str">
        <f>_xlfn.IFNA(VLOOKUP(F362,$F$3:M361,8,0),"")</f>
        <v/>
      </c>
      <c r="N362" s="60" t="str">
        <f>_xlfn.IFNA(VLOOKUP(F362,$F$3:N361,9,0),"")</f>
        <v/>
      </c>
      <c r="O362" s="73">
        <f t="shared" si="14"/>
        <v>0</v>
      </c>
      <c r="P362" s="60"/>
      <c r="Q362" s="60"/>
    </row>
    <row r="363" spans="2:17" x14ac:dyDescent="0.25">
      <c r="B363" s="61">
        <f>COUNTIFS($F$3:F363,'تقرير استهلاك خامات'!$D$4)</f>
        <v>4</v>
      </c>
      <c r="C363" s="60">
        <v>361</v>
      </c>
      <c r="D363" s="5"/>
      <c r="E363" s="60"/>
      <c r="F363" s="60"/>
      <c r="G363" s="60"/>
      <c r="H363" s="60"/>
      <c r="I363" s="60"/>
      <c r="J363" s="60">
        <f t="shared" si="15"/>
        <v>0</v>
      </c>
      <c r="K363" s="77"/>
      <c r="L363" s="61"/>
      <c r="M363" s="60" t="str">
        <f>_xlfn.IFNA(VLOOKUP(F363,$F$3:M362,8,0),"")</f>
        <v/>
      </c>
      <c r="N363" s="60" t="str">
        <f>_xlfn.IFNA(VLOOKUP(F363,$F$3:N362,9,0),"")</f>
        <v/>
      </c>
      <c r="O363" s="73">
        <f t="shared" si="14"/>
        <v>0</v>
      </c>
      <c r="P363" s="60"/>
      <c r="Q363" s="60"/>
    </row>
    <row r="364" spans="2:17" x14ac:dyDescent="0.25">
      <c r="B364" s="61">
        <f>COUNTIFS($F$3:F364,'تقرير استهلاك خامات'!$D$4)</f>
        <v>4</v>
      </c>
      <c r="C364" s="60">
        <v>362</v>
      </c>
      <c r="D364" s="5"/>
      <c r="E364" s="60"/>
      <c r="F364" s="60"/>
      <c r="G364" s="60"/>
      <c r="H364" s="60"/>
      <c r="I364" s="60"/>
      <c r="J364" s="60">
        <f t="shared" si="15"/>
        <v>0</v>
      </c>
      <c r="K364" s="77"/>
      <c r="L364" s="61"/>
      <c r="M364" s="60" t="str">
        <f>_xlfn.IFNA(VLOOKUP(F364,$F$3:M363,8,0),"")</f>
        <v/>
      </c>
      <c r="N364" s="60" t="str">
        <f>_xlfn.IFNA(VLOOKUP(F364,$F$3:N363,9,0),"")</f>
        <v/>
      </c>
      <c r="O364" s="73">
        <f t="shared" si="14"/>
        <v>0</v>
      </c>
      <c r="P364" s="60"/>
      <c r="Q364" s="60"/>
    </row>
    <row r="365" spans="2:17" x14ac:dyDescent="0.25">
      <c r="B365" s="61">
        <f>COUNTIFS($F$3:F365,'تقرير استهلاك خامات'!$D$4)</f>
        <v>4</v>
      </c>
      <c r="C365" s="60">
        <v>363</v>
      </c>
      <c r="D365" s="5"/>
      <c r="E365" s="60"/>
      <c r="F365" s="60"/>
      <c r="G365" s="60"/>
      <c r="H365" s="60"/>
      <c r="I365" s="60"/>
      <c r="J365" s="60">
        <f t="shared" si="15"/>
        <v>0</v>
      </c>
      <c r="K365" s="77"/>
      <c r="L365" s="61"/>
      <c r="M365" s="60" t="str">
        <f>_xlfn.IFNA(VLOOKUP(F365,$F$3:M364,8,0),"")</f>
        <v/>
      </c>
      <c r="N365" s="60" t="str">
        <f>_xlfn.IFNA(VLOOKUP(F365,$F$3:N364,9,0),"")</f>
        <v/>
      </c>
      <c r="O365" s="73">
        <f t="shared" si="14"/>
        <v>0</v>
      </c>
      <c r="P365" s="60"/>
      <c r="Q365" s="60"/>
    </row>
    <row r="366" spans="2:17" x14ac:dyDescent="0.25">
      <c r="B366" s="61">
        <f>COUNTIFS($F$3:F366,'تقرير استهلاك خامات'!$D$4)</f>
        <v>4</v>
      </c>
      <c r="C366" s="60">
        <v>364</v>
      </c>
      <c r="D366" s="5"/>
      <c r="E366" s="60"/>
      <c r="F366" s="60"/>
      <c r="G366" s="60"/>
      <c r="H366" s="60"/>
      <c r="I366" s="60"/>
      <c r="J366" s="60">
        <f t="shared" si="15"/>
        <v>0</v>
      </c>
      <c r="K366" s="77"/>
      <c r="L366" s="61"/>
      <c r="M366" s="60" t="str">
        <f>_xlfn.IFNA(VLOOKUP(F366,$F$3:M365,8,0),"")</f>
        <v/>
      </c>
      <c r="N366" s="60" t="str">
        <f>_xlfn.IFNA(VLOOKUP(F366,$F$3:N365,9,0),"")</f>
        <v/>
      </c>
      <c r="O366" s="73">
        <f t="shared" si="14"/>
        <v>0</v>
      </c>
      <c r="P366" s="60"/>
      <c r="Q366" s="60"/>
    </row>
    <row r="367" spans="2:17" x14ac:dyDescent="0.25">
      <c r="B367" s="61">
        <f>COUNTIFS($F$3:F367,'تقرير استهلاك خامات'!$D$4)</f>
        <v>4</v>
      </c>
      <c r="C367" s="60">
        <v>365</v>
      </c>
      <c r="D367" s="5"/>
      <c r="E367" s="60"/>
      <c r="F367" s="60"/>
      <c r="G367" s="60"/>
      <c r="H367" s="60"/>
      <c r="I367" s="60"/>
      <c r="J367" s="60">
        <f t="shared" si="15"/>
        <v>0</v>
      </c>
      <c r="K367" s="77"/>
      <c r="L367" s="61"/>
      <c r="M367" s="60" t="str">
        <f>_xlfn.IFNA(VLOOKUP(F367,$F$3:M366,8,0),"")</f>
        <v/>
      </c>
      <c r="N367" s="60" t="str">
        <f>_xlfn.IFNA(VLOOKUP(F367,$F$3:N366,9,0),"")</f>
        <v/>
      </c>
      <c r="O367" s="73">
        <f t="shared" si="14"/>
        <v>0</v>
      </c>
      <c r="P367" s="60"/>
      <c r="Q367" s="60"/>
    </row>
    <row r="368" spans="2:17" x14ac:dyDescent="0.25">
      <c r="B368" s="61">
        <f>COUNTIFS($F$3:F368,'تقرير استهلاك خامات'!$D$4)</f>
        <v>4</v>
      </c>
      <c r="C368" s="60">
        <v>366</v>
      </c>
      <c r="D368" s="5"/>
      <c r="E368" s="60"/>
      <c r="F368" s="60"/>
      <c r="G368" s="60"/>
      <c r="H368" s="60"/>
      <c r="I368" s="60"/>
      <c r="J368" s="60">
        <f t="shared" si="15"/>
        <v>0</v>
      </c>
      <c r="K368" s="77"/>
      <c r="L368" s="61"/>
      <c r="M368" s="60" t="str">
        <f>_xlfn.IFNA(VLOOKUP(F368,$F$3:M367,8,0),"")</f>
        <v/>
      </c>
      <c r="N368" s="60" t="str">
        <f>_xlfn.IFNA(VLOOKUP(F368,$F$3:N367,9,0),"")</f>
        <v/>
      </c>
      <c r="O368" s="73">
        <f t="shared" si="14"/>
        <v>0</v>
      </c>
      <c r="P368" s="60"/>
      <c r="Q368" s="60"/>
    </row>
    <row r="369" spans="2:17" x14ac:dyDescent="0.25">
      <c r="B369" s="61">
        <f>COUNTIFS($F$3:F369,'تقرير استهلاك خامات'!$D$4)</f>
        <v>4</v>
      </c>
      <c r="C369" s="60">
        <v>367</v>
      </c>
      <c r="D369" s="5"/>
      <c r="E369" s="60"/>
      <c r="F369" s="60"/>
      <c r="G369" s="60"/>
      <c r="H369" s="60"/>
      <c r="I369" s="60"/>
      <c r="J369" s="60">
        <f t="shared" si="15"/>
        <v>0</v>
      </c>
      <c r="K369" s="77"/>
      <c r="L369" s="61"/>
      <c r="M369" s="60" t="str">
        <f>_xlfn.IFNA(VLOOKUP(F369,$F$3:M368,8,0),"")</f>
        <v/>
      </c>
      <c r="N369" s="60" t="str">
        <f>_xlfn.IFNA(VLOOKUP(F369,$F$3:N368,9,0),"")</f>
        <v/>
      </c>
      <c r="O369" s="73">
        <f t="shared" si="14"/>
        <v>0</v>
      </c>
      <c r="P369" s="60"/>
      <c r="Q369" s="60"/>
    </row>
    <row r="370" spans="2:17" x14ac:dyDescent="0.25">
      <c r="B370" s="61">
        <f>COUNTIFS($F$3:F370,'تقرير استهلاك خامات'!$D$4)</f>
        <v>4</v>
      </c>
      <c r="C370" s="60">
        <v>368</v>
      </c>
      <c r="D370" s="5"/>
      <c r="E370" s="60"/>
      <c r="F370" s="60"/>
      <c r="G370" s="60"/>
      <c r="H370" s="60"/>
      <c r="I370" s="60"/>
      <c r="J370" s="60">
        <f t="shared" si="15"/>
        <v>0</v>
      </c>
      <c r="K370" s="77"/>
      <c r="L370" s="61"/>
      <c r="M370" s="60" t="str">
        <f>_xlfn.IFNA(VLOOKUP(F370,$F$3:M369,8,0),"")</f>
        <v/>
      </c>
      <c r="N370" s="60" t="str">
        <f>_xlfn.IFNA(VLOOKUP(F370,$F$3:N369,9,0),"")</f>
        <v/>
      </c>
      <c r="O370" s="73">
        <f t="shared" si="14"/>
        <v>0</v>
      </c>
      <c r="P370" s="60"/>
      <c r="Q370" s="60"/>
    </row>
    <row r="371" spans="2:17" x14ac:dyDescent="0.25">
      <c r="B371" s="61">
        <f>COUNTIFS($F$3:F371,'تقرير استهلاك خامات'!$D$4)</f>
        <v>4</v>
      </c>
      <c r="C371" s="60">
        <v>369</v>
      </c>
      <c r="D371" s="5"/>
      <c r="E371" s="60"/>
      <c r="F371" s="60"/>
      <c r="G371" s="60"/>
      <c r="H371" s="60"/>
      <c r="I371" s="60"/>
      <c r="J371" s="60">
        <f t="shared" si="15"/>
        <v>0</v>
      </c>
      <c r="K371" s="77"/>
      <c r="L371" s="61"/>
      <c r="M371" s="60" t="str">
        <f>_xlfn.IFNA(VLOOKUP(F371,$F$3:M370,8,0),"")</f>
        <v/>
      </c>
      <c r="N371" s="60" t="str">
        <f>_xlfn.IFNA(VLOOKUP(F371,$F$3:N370,9,0),"")</f>
        <v/>
      </c>
      <c r="O371" s="73">
        <f t="shared" si="14"/>
        <v>0</v>
      </c>
      <c r="P371" s="60"/>
      <c r="Q371" s="60"/>
    </row>
    <row r="372" spans="2:17" x14ac:dyDescent="0.25">
      <c r="B372" s="61">
        <f>COUNTIFS($F$3:F372,'تقرير استهلاك خامات'!$D$4)</f>
        <v>4</v>
      </c>
      <c r="C372" s="60">
        <v>370</v>
      </c>
      <c r="D372" s="5"/>
      <c r="E372" s="60"/>
      <c r="F372" s="60"/>
      <c r="G372" s="60"/>
      <c r="H372" s="60"/>
      <c r="I372" s="60"/>
      <c r="J372" s="60">
        <f t="shared" si="15"/>
        <v>0</v>
      </c>
      <c r="K372" s="77"/>
      <c r="L372" s="61"/>
      <c r="M372" s="60" t="str">
        <f>_xlfn.IFNA(VLOOKUP(F372,$F$3:M371,8,0),"")</f>
        <v/>
      </c>
      <c r="N372" s="60" t="str">
        <f>_xlfn.IFNA(VLOOKUP(F372,$F$3:N371,9,0),"")</f>
        <v/>
      </c>
      <c r="O372" s="73">
        <f t="shared" si="14"/>
        <v>0</v>
      </c>
      <c r="P372" s="60"/>
      <c r="Q372" s="60"/>
    </row>
    <row r="373" spans="2:17" x14ac:dyDescent="0.25">
      <c r="B373" s="61">
        <f>COUNTIFS($F$3:F373,'تقرير استهلاك خامات'!$D$4)</f>
        <v>4</v>
      </c>
      <c r="C373" s="60">
        <v>371</v>
      </c>
      <c r="D373" s="5"/>
      <c r="E373" s="60"/>
      <c r="F373" s="60"/>
      <c r="G373" s="60"/>
      <c r="H373" s="60"/>
      <c r="I373" s="60"/>
      <c r="J373" s="60">
        <f t="shared" si="15"/>
        <v>0</v>
      </c>
      <c r="K373" s="77"/>
      <c r="L373" s="61"/>
      <c r="M373" s="60" t="str">
        <f>_xlfn.IFNA(VLOOKUP(F373,$F$3:M372,8,0),"")</f>
        <v/>
      </c>
      <c r="N373" s="60" t="str">
        <f>_xlfn.IFNA(VLOOKUP(F373,$F$3:N372,9,0),"")</f>
        <v/>
      </c>
      <c r="O373" s="73">
        <f t="shared" si="14"/>
        <v>0</v>
      </c>
      <c r="P373" s="60"/>
      <c r="Q373" s="60"/>
    </row>
    <row r="374" spans="2:17" x14ac:dyDescent="0.25">
      <c r="B374" s="61">
        <f>COUNTIFS($F$3:F374,'تقرير استهلاك خامات'!$D$4)</f>
        <v>4</v>
      </c>
      <c r="C374" s="60">
        <v>372</v>
      </c>
      <c r="D374" s="5"/>
      <c r="E374" s="60"/>
      <c r="F374" s="60"/>
      <c r="G374" s="60"/>
      <c r="H374" s="60"/>
      <c r="I374" s="60"/>
      <c r="J374" s="60">
        <f t="shared" si="15"/>
        <v>0</v>
      </c>
      <c r="K374" s="77"/>
      <c r="L374" s="61"/>
      <c r="M374" s="60" t="str">
        <f>_xlfn.IFNA(VLOOKUP(F374,$F$3:M373,8,0),"")</f>
        <v/>
      </c>
      <c r="N374" s="60" t="str">
        <f>_xlfn.IFNA(VLOOKUP(F374,$F$3:N373,9,0),"")</f>
        <v/>
      </c>
      <c r="O374" s="73">
        <f t="shared" si="14"/>
        <v>0</v>
      </c>
      <c r="P374" s="60"/>
      <c r="Q374" s="60"/>
    </row>
    <row r="375" spans="2:17" x14ac:dyDescent="0.25">
      <c r="B375" s="61">
        <f>COUNTIFS($F$3:F375,'تقرير استهلاك خامات'!$D$4)</f>
        <v>4</v>
      </c>
      <c r="C375" s="60">
        <v>373</v>
      </c>
      <c r="D375" s="5"/>
      <c r="E375" s="60"/>
      <c r="F375" s="60"/>
      <c r="G375" s="60"/>
      <c r="H375" s="60"/>
      <c r="I375" s="60"/>
      <c r="J375" s="60">
        <f t="shared" si="15"/>
        <v>0</v>
      </c>
      <c r="K375" s="77"/>
      <c r="L375" s="61"/>
      <c r="M375" s="60" t="str">
        <f>_xlfn.IFNA(VLOOKUP(F375,$F$3:M374,8,0),"")</f>
        <v/>
      </c>
      <c r="N375" s="60" t="str">
        <f>_xlfn.IFNA(VLOOKUP(F375,$F$3:N374,9,0),"")</f>
        <v/>
      </c>
      <c r="O375" s="73">
        <f t="shared" si="14"/>
        <v>0</v>
      </c>
      <c r="P375" s="60"/>
      <c r="Q375" s="60"/>
    </row>
    <row r="376" spans="2:17" x14ac:dyDescent="0.25">
      <c r="B376" s="61">
        <f>COUNTIFS($F$3:F376,'تقرير استهلاك خامات'!$D$4)</f>
        <v>4</v>
      </c>
      <c r="C376" s="60">
        <v>374</v>
      </c>
      <c r="D376" s="5"/>
      <c r="E376" s="60"/>
      <c r="F376" s="60"/>
      <c r="G376" s="60"/>
      <c r="H376" s="60"/>
      <c r="I376" s="60"/>
      <c r="J376" s="60">
        <f t="shared" si="15"/>
        <v>0</v>
      </c>
      <c r="K376" s="77"/>
      <c r="L376" s="61"/>
      <c r="M376" s="60" t="str">
        <f>_xlfn.IFNA(VLOOKUP(F376,$F$3:M375,8,0),"")</f>
        <v/>
      </c>
      <c r="N376" s="60" t="str">
        <f>_xlfn.IFNA(VLOOKUP(F376,$F$3:N375,9,0),"")</f>
        <v/>
      </c>
      <c r="O376" s="73">
        <f t="shared" si="14"/>
        <v>0</v>
      </c>
      <c r="P376" s="60"/>
      <c r="Q376" s="60"/>
    </row>
    <row r="377" spans="2:17" x14ac:dyDescent="0.25">
      <c r="B377" s="61">
        <f>COUNTIFS($F$3:F377,'تقرير استهلاك خامات'!$D$4)</f>
        <v>4</v>
      </c>
      <c r="C377" s="60">
        <v>375</v>
      </c>
      <c r="D377" s="5"/>
      <c r="E377" s="60"/>
      <c r="F377" s="60"/>
      <c r="G377" s="60"/>
      <c r="H377" s="60"/>
      <c r="I377" s="60"/>
      <c r="J377" s="60">
        <f t="shared" si="15"/>
        <v>0</v>
      </c>
      <c r="K377" s="77"/>
      <c r="L377" s="61"/>
      <c r="M377" s="60" t="str">
        <f>_xlfn.IFNA(VLOOKUP(F377,$F$3:M376,8,0),"")</f>
        <v/>
      </c>
      <c r="N377" s="60" t="str">
        <f>_xlfn.IFNA(VLOOKUP(F377,$F$3:N376,9,0),"")</f>
        <v/>
      </c>
      <c r="O377" s="73">
        <f t="shared" si="14"/>
        <v>0</v>
      </c>
      <c r="P377" s="60"/>
      <c r="Q377" s="60"/>
    </row>
    <row r="378" spans="2:17" x14ac:dyDescent="0.25">
      <c r="B378" s="61">
        <f>COUNTIFS($F$3:F378,'تقرير استهلاك خامات'!$D$4)</f>
        <v>4</v>
      </c>
      <c r="C378" s="60">
        <v>376</v>
      </c>
      <c r="D378" s="5"/>
      <c r="E378" s="60"/>
      <c r="F378" s="60"/>
      <c r="G378" s="60"/>
      <c r="H378" s="60"/>
      <c r="I378" s="60"/>
      <c r="J378" s="60">
        <f t="shared" si="15"/>
        <v>0</v>
      </c>
      <c r="K378" s="77"/>
      <c r="L378" s="61"/>
      <c r="M378" s="60" t="str">
        <f>_xlfn.IFNA(VLOOKUP(F378,$F$3:M377,8,0),"")</f>
        <v/>
      </c>
      <c r="N378" s="60" t="str">
        <f>_xlfn.IFNA(VLOOKUP(F378,$F$3:N377,9,0),"")</f>
        <v/>
      </c>
      <c r="O378" s="73">
        <f t="shared" si="14"/>
        <v>0</v>
      </c>
      <c r="P378" s="60"/>
      <c r="Q378" s="60"/>
    </row>
    <row r="379" spans="2:17" x14ac:dyDescent="0.25">
      <c r="B379" s="61">
        <f>COUNTIFS($F$3:F379,'تقرير استهلاك خامات'!$D$4)</f>
        <v>4</v>
      </c>
      <c r="C379" s="60">
        <v>377</v>
      </c>
      <c r="D379" s="5"/>
      <c r="E379" s="60"/>
      <c r="F379" s="60"/>
      <c r="G379" s="60"/>
      <c r="H379" s="60"/>
      <c r="I379" s="60"/>
      <c r="J379" s="60">
        <f t="shared" si="15"/>
        <v>0</v>
      </c>
      <c r="K379" s="77"/>
      <c r="L379" s="61"/>
      <c r="M379" s="60" t="str">
        <f>_xlfn.IFNA(VLOOKUP(F379,$F$3:M378,8,0),"")</f>
        <v/>
      </c>
      <c r="N379" s="60" t="str">
        <f>_xlfn.IFNA(VLOOKUP(F379,$F$3:N378,9,0),"")</f>
        <v/>
      </c>
      <c r="O379" s="73">
        <f t="shared" si="14"/>
        <v>0</v>
      </c>
      <c r="P379" s="60"/>
      <c r="Q379" s="60"/>
    </row>
    <row r="380" spans="2:17" x14ac:dyDescent="0.25">
      <c r="B380" s="61">
        <f>COUNTIFS($F$3:F380,'تقرير استهلاك خامات'!$D$4)</f>
        <v>4</v>
      </c>
      <c r="C380" s="60">
        <v>378</v>
      </c>
      <c r="D380" s="5"/>
      <c r="E380" s="60"/>
      <c r="F380" s="60"/>
      <c r="G380" s="60"/>
      <c r="H380" s="60"/>
      <c r="I380" s="60"/>
      <c r="J380" s="60">
        <f t="shared" si="15"/>
        <v>0</v>
      </c>
      <c r="K380" s="77"/>
      <c r="L380" s="61"/>
      <c r="M380" s="60" t="str">
        <f>_xlfn.IFNA(VLOOKUP(F380,$F$3:M379,8,0),"")</f>
        <v/>
      </c>
      <c r="N380" s="60" t="str">
        <f>_xlfn.IFNA(VLOOKUP(F380,$F$3:N379,9,0),"")</f>
        <v/>
      </c>
      <c r="O380" s="73">
        <f t="shared" si="14"/>
        <v>0</v>
      </c>
      <c r="P380" s="60"/>
      <c r="Q380" s="60"/>
    </row>
    <row r="381" spans="2:17" x14ac:dyDescent="0.25">
      <c r="B381" s="61">
        <f>COUNTIFS($F$3:F381,'تقرير استهلاك خامات'!$D$4)</f>
        <v>4</v>
      </c>
      <c r="C381" s="60">
        <v>379</v>
      </c>
      <c r="D381" s="5"/>
      <c r="E381" s="60"/>
      <c r="F381" s="60"/>
      <c r="G381" s="60"/>
      <c r="H381" s="60"/>
      <c r="I381" s="60"/>
      <c r="J381" s="60">
        <f t="shared" si="15"/>
        <v>0</v>
      </c>
      <c r="K381" s="77"/>
      <c r="L381" s="61"/>
      <c r="M381" s="60" t="str">
        <f>_xlfn.IFNA(VLOOKUP(F381,$F$3:M380,8,0),"")</f>
        <v/>
      </c>
      <c r="N381" s="60" t="str">
        <f>_xlfn.IFNA(VLOOKUP(F381,$F$3:N380,9,0),"")</f>
        <v/>
      </c>
      <c r="O381" s="73">
        <f t="shared" si="14"/>
        <v>0</v>
      </c>
      <c r="P381" s="60"/>
      <c r="Q381" s="60"/>
    </row>
    <row r="382" spans="2:17" x14ac:dyDescent="0.25">
      <c r="B382" s="61">
        <f>COUNTIFS($F$3:F382,'تقرير استهلاك خامات'!$D$4)</f>
        <v>4</v>
      </c>
      <c r="C382" s="60">
        <v>380</v>
      </c>
      <c r="D382" s="5"/>
      <c r="E382" s="60"/>
      <c r="F382" s="60"/>
      <c r="G382" s="60"/>
      <c r="H382" s="60"/>
      <c r="I382" s="60"/>
      <c r="J382" s="60">
        <f t="shared" si="15"/>
        <v>0</v>
      </c>
      <c r="K382" s="77"/>
      <c r="L382" s="61"/>
      <c r="M382" s="60" t="str">
        <f>_xlfn.IFNA(VLOOKUP(F382,$F$3:M381,8,0),"")</f>
        <v/>
      </c>
      <c r="N382" s="60" t="str">
        <f>_xlfn.IFNA(VLOOKUP(F382,$F$3:N381,9,0),"")</f>
        <v/>
      </c>
      <c r="O382" s="73">
        <f t="shared" si="14"/>
        <v>0</v>
      </c>
      <c r="P382" s="60"/>
      <c r="Q382" s="60"/>
    </row>
    <row r="383" spans="2:17" x14ac:dyDescent="0.25">
      <c r="B383" s="61">
        <f>COUNTIFS($F$3:F383,'تقرير استهلاك خامات'!$D$4)</f>
        <v>4</v>
      </c>
      <c r="C383" s="60">
        <v>381</v>
      </c>
      <c r="D383" s="5"/>
      <c r="E383" s="60"/>
      <c r="F383" s="60"/>
      <c r="G383" s="60"/>
      <c r="H383" s="60"/>
      <c r="I383" s="60"/>
      <c r="J383" s="60">
        <f t="shared" si="15"/>
        <v>0</v>
      </c>
      <c r="K383" s="77"/>
      <c r="L383" s="61"/>
      <c r="M383" s="60" t="str">
        <f>_xlfn.IFNA(VLOOKUP(F383,$F$3:M382,8,0),"")</f>
        <v/>
      </c>
      <c r="N383" s="60" t="str">
        <f>_xlfn.IFNA(VLOOKUP(F383,$F$3:N382,9,0),"")</f>
        <v/>
      </c>
      <c r="O383" s="73">
        <f t="shared" si="14"/>
        <v>0</v>
      </c>
      <c r="P383" s="60"/>
      <c r="Q383" s="60"/>
    </row>
    <row r="384" spans="2:17" x14ac:dyDescent="0.25">
      <c r="B384" s="61">
        <f>COUNTIFS($F$3:F384,'تقرير استهلاك خامات'!$D$4)</f>
        <v>4</v>
      </c>
      <c r="C384" s="60">
        <v>382</v>
      </c>
      <c r="D384" s="5"/>
      <c r="E384" s="60"/>
      <c r="F384" s="60"/>
      <c r="G384" s="60"/>
      <c r="H384" s="60"/>
      <c r="I384" s="60"/>
      <c r="J384" s="60">
        <f t="shared" si="15"/>
        <v>0</v>
      </c>
      <c r="K384" s="77"/>
      <c r="L384" s="61"/>
      <c r="M384" s="60" t="str">
        <f>_xlfn.IFNA(VLOOKUP(F384,$F$3:M383,8,0),"")</f>
        <v/>
      </c>
      <c r="N384" s="60" t="str">
        <f>_xlfn.IFNA(VLOOKUP(F384,$F$3:N383,9,0),"")</f>
        <v/>
      </c>
      <c r="O384" s="73">
        <f t="shared" si="14"/>
        <v>0</v>
      </c>
      <c r="P384" s="60"/>
      <c r="Q384" s="60"/>
    </row>
    <row r="385" spans="2:17" x14ac:dyDescent="0.25">
      <c r="B385" s="61">
        <f>COUNTIFS($F$3:F385,'تقرير استهلاك خامات'!$D$4)</f>
        <v>4</v>
      </c>
      <c r="C385" s="60">
        <v>383</v>
      </c>
      <c r="D385" s="5"/>
      <c r="E385" s="60"/>
      <c r="F385" s="60"/>
      <c r="G385" s="60"/>
      <c r="H385" s="60"/>
      <c r="I385" s="60"/>
      <c r="J385" s="60">
        <f t="shared" si="15"/>
        <v>0</v>
      </c>
      <c r="K385" s="77"/>
      <c r="L385" s="61"/>
      <c r="M385" s="60" t="str">
        <f>_xlfn.IFNA(VLOOKUP(F385,$F$3:M384,8,0),"")</f>
        <v/>
      </c>
      <c r="N385" s="60" t="str">
        <f>_xlfn.IFNA(VLOOKUP(F385,$F$3:N384,9,0),"")</f>
        <v/>
      </c>
      <c r="O385" s="73">
        <f t="shared" si="14"/>
        <v>0</v>
      </c>
      <c r="P385" s="60"/>
      <c r="Q385" s="60"/>
    </row>
    <row r="386" spans="2:17" x14ac:dyDescent="0.25">
      <c r="B386" s="61">
        <f>COUNTIFS($F$3:F386,'تقرير استهلاك خامات'!$D$4)</f>
        <v>4</v>
      </c>
      <c r="C386" s="60">
        <v>384</v>
      </c>
      <c r="D386" s="5"/>
      <c r="E386" s="60"/>
      <c r="F386" s="60"/>
      <c r="G386" s="60"/>
      <c r="H386" s="60"/>
      <c r="I386" s="60"/>
      <c r="J386" s="60">
        <f t="shared" si="15"/>
        <v>0</v>
      </c>
      <c r="K386" s="77"/>
      <c r="L386" s="61"/>
      <c r="M386" s="60" t="str">
        <f>_xlfn.IFNA(VLOOKUP(F386,$F$3:M385,8,0),"")</f>
        <v/>
      </c>
      <c r="N386" s="60" t="str">
        <f>_xlfn.IFNA(VLOOKUP(F386,$F$3:N385,9,0),"")</f>
        <v/>
      </c>
      <c r="O386" s="73">
        <f t="shared" si="14"/>
        <v>0</v>
      </c>
      <c r="P386" s="60"/>
      <c r="Q386" s="60"/>
    </row>
    <row r="387" spans="2:17" x14ac:dyDescent="0.25">
      <c r="B387" s="61">
        <f>COUNTIFS($F$3:F387,'تقرير استهلاك خامات'!$D$4)</f>
        <v>4</v>
      </c>
      <c r="C387" s="60">
        <v>385</v>
      </c>
      <c r="D387" s="5"/>
      <c r="E387" s="60"/>
      <c r="F387" s="60"/>
      <c r="G387" s="60"/>
      <c r="H387" s="60"/>
      <c r="I387" s="60"/>
      <c r="J387" s="60">
        <f t="shared" si="15"/>
        <v>0</v>
      </c>
      <c r="K387" s="77"/>
      <c r="L387" s="61"/>
      <c r="M387" s="60" t="str">
        <f>_xlfn.IFNA(VLOOKUP(F387,$F$3:M386,8,0),"")</f>
        <v/>
      </c>
      <c r="N387" s="60" t="str">
        <f>_xlfn.IFNA(VLOOKUP(F387,$F$3:N386,9,0),"")</f>
        <v/>
      </c>
      <c r="O387" s="73">
        <f t="shared" ref="O387:O450" si="16">IFERROR(I387/N387,0)</f>
        <v>0</v>
      </c>
      <c r="P387" s="60"/>
      <c r="Q387" s="60"/>
    </row>
    <row r="388" spans="2:17" x14ac:dyDescent="0.25">
      <c r="B388" s="61">
        <f>COUNTIFS($F$3:F388,'تقرير استهلاك خامات'!$D$4)</f>
        <v>4</v>
      </c>
      <c r="C388" s="60">
        <v>386</v>
      </c>
      <c r="D388" s="5"/>
      <c r="E388" s="60"/>
      <c r="F388" s="60"/>
      <c r="G388" s="60"/>
      <c r="H388" s="60"/>
      <c r="I388" s="60"/>
      <c r="J388" s="60">
        <f t="shared" si="15"/>
        <v>0</v>
      </c>
      <c r="K388" s="77"/>
      <c r="L388" s="61"/>
      <c r="M388" s="60" t="str">
        <f>_xlfn.IFNA(VLOOKUP(F388,$F$3:M387,8,0),"")</f>
        <v/>
      </c>
      <c r="N388" s="60" t="str">
        <f>_xlfn.IFNA(VLOOKUP(F388,$F$3:N387,9,0),"")</f>
        <v/>
      </c>
      <c r="O388" s="73">
        <f t="shared" si="16"/>
        <v>0</v>
      </c>
      <c r="P388" s="60"/>
      <c r="Q388" s="60"/>
    </row>
    <row r="389" spans="2:17" x14ac:dyDescent="0.25">
      <c r="B389" s="61">
        <f>COUNTIFS($F$3:F389,'تقرير استهلاك خامات'!$D$4)</f>
        <v>4</v>
      </c>
      <c r="C389" s="60">
        <v>387</v>
      </c>
      <c r="D389" s="5"/>
      <c r="E389" s="60"/>
      <c r="F389" s="60"/>
      <c r="G389" s="60"/>
      <c r="H389" s="60"/>
      <c r="I389" s="60"/>
      <c r="J389" s="60">
        <f t="shared" ref="J389:J452" si="17">G389*I389</f>
        <v>0</v>
      </c>
      <c r="K389" s="77"/>
      <c r="L389" s="61"/>
      <c r="M389" s="60" t="str">
        <f>_xlfn.IFNA(VLOOKUP(F389,$F$3:M388,8,0),"")</f>
        <v/>
      </c>
      <c r="N389" s="60" t="str">
        <f>_xlfn.IFNA(VLOOKUP(F389,$F$3:N388,9,0),"")</f>
        <v/>
      </c>
      <c r="O389" s="73">
        <f t="shared" si="16"/>
        <v>0</v>
      </c>
      <c r="P389" s="60"/>
      <c r="Q389" s="60"/>
    </row>
    <row r="390" spans="2:17" x14ac:dyDescent="0.25">
      <c r="B390" s="61">
        <f>COUNTIFS($F$3:F390,'تقرير استهلاك خامات'!$D$4)</f>
        <v>4</v>
      </c>
      <c r="C390" s="60">
        <v>388</v>
      </c>
      <c r="D390" s="5"/>
      <c r="E390" s="60"/>
      <c r="F390" s="60"/>
      <c r="G390" s="60"/>
      <c r="H390" s="60"/>
      <c r="I390" s="60"/>
      <c r="J390" s="60">
        <f t="shared" si="17"/>
        <v>0</v>
      </c>
      <c r="K390" s="77"/>
      <c r="L390" s="61"/>
      <c r="M390" s="60" t="str">
        <f>_xlfn.IFNA(VLOOKUP(F390,$F$3:M389,8,0),"")</f>
        <v/>
      </c>
      <c r="N390" s="60" t="str">
        <f>_xlfn.IFNA(VLOOKUP(F390,$F$3:N389,9,0),"")</f>
        <v/>
      </c>
      <c r="O390" s="73">
        <f t="shared" si="16"/>
        <v>0</v>
      </c>
      <c r="P390" s="60"/>
      <c r="Q390" s="60"/>
    </row>
    <row r="391" spans="2:17" x14ac:dyDescent="0.25">
      <c r="B391" s="61">
        <f>COUNTIFS($F$3:F391,'تقرير استهلاك خامات'!$D$4)</f>
        <v>4</v>
      </c>
      <c r="C391" s="60">
        <v>389</v>
      </c>
      <c r="D391" s="5"/>
      <c r="E391" s="60"/>
      <c r="F391" s="60"/>
      <c r="G391" s="60"/>
      <c r="H391" s="60"/>
      <c r="I391" s="60"/>
      <c r="J391" s="60">
        <f t="shared" si="17"/>
        <v>0</v>
      </c>
      <c r="K391" s="77"/>
      <c r="L391" s="61"/>
      <c r="M391" s="60" t="str">
        <f>_xlfn.IFNA(VLOOKUP(F391,$F$3:M390,8,0),"")</f>
        <v/>
      </c>
      <c r="N391" s="60" t="str">
        <f>_xlfn.IFNA(VLOOKUP(F391,$F$3:N390,9,0),"")</f>
        <v/>
      </c>
      <c r="O391" s="73">
        <f t="shared" si="16"/>
        <v>0</v>
      </c>
      <c r="P391" s="60"/>
      <c r="Q391" s="60"/>
    </row>
    <row r="392" spans="2:17" x14ac:dyDescent="0.25">
      <c r="B392" s="61">
        <f>COUNTIFS($F$3:F392,'تقرير استهلاك خامات'!$D$4)</f>
        <v>4</v>
      </c>
      <c r="C392" s="60">
        <v>390</v>
      </c>
      <c r="D392" s="5"/>
      <c r="E392" s="60"/>
      <c r="F392" s="60"/>
      <c r="G392" s="60"/>
      <c r="H392" s="60"/>
      <c r="I392" s="60"/>
      <c r="J392" s="60">
        <f t="shared" si="17"/>
        <v>0</v>
      </c>
      <c r="K392" s="77"/>
      <c r="L392" s="61"/>
      <c r="M392" s="60" t="str">
        <f>_xlfn.IFNA(VLOOKUP(F392,$F$3:M391,8,0),"")</f>
        <v/>
      </c>
      <c r="N392" s="60" t="str">
        <f>_xlfn.IFNA(VLOOKUP(F392,$F$3:N391,9,0),"")</f>
        <v/>
      </c>
      <c r="O392" s="73">
        <f t="shared" si="16"/>
        <v>0</v>
      </c>
      <c r="P392" s="60"/>
      <c r="Q392" s="60"/>
    </row>
    <row r="393" spans="2:17" x14ac:dyDescent="0.25">
      <c r="B393" s="61">
        <f>COUNTIFS($F$3:F393,'تقرير استهلاك خامات'!$D$4)</f>
        <v>4</v>
      </c>
      <c r="C393" s="60">
        <v>391</v>
      </c>
      <c r="D393" s="5"/>
      <c r="E393" s="60"/>
      <c r="F393" s="60"/>
      <c r="G393" s="60"/>
      <c r="H393" s="60"/>
      <c r="I393" s="60"/>
      <c r="J393" s="60">
        <f t="shared" si="17"/>
        <v>0</v>
      </c>
      <c r="K393" s="77"/>
      <c r="L393" s="61"/>
      <c r="M393" s="60" t="str">
        <f>_xlfn.IFNA(VLOOKUP(F393,$F$3:M392,8,0),"")</f>
        <v/>
      </c>
      <c r="N393" s="60" t="str">
        <f>_xlfn.IFNA(VLOOKUP(F393,$F$3:N392,9,0),"")</f>
        <v/>
      </c>
      <c r="O393" s="73">
        <f t="shared" si="16"/>
        <v>0</v>
      </c>
      <c r="P393" s="60"/>
      <c r="Q393" s="60"/>
    </row>
    <row r="394" spans="2:17" x14ac:dyDescent="0.25">
      <c r="B394" s="61">
        <f>COUNTIFS($F$3:F394,'تقرير استهلاك خامات'!$D$4)</f>
        <v>4</v>
      </c>
      <c r="C394" s="60">
        <v>392</v>
      </c>
      <c r="D394" s="5"/>
      <c r="E394" s="60"/>
      <c r="F394" s="60"/>
      <c r="G394" s="60"/>
      <c r="H394" s="60"/>
      <c r="I394" s="60"/>
      <c r="J394" s="60">
        <f t="shared" si="17"/>
        <v>0</v>
      </c>
      <c r="K394" s="77"/>
      <c r="L394" s="61"/>
      <c r="M394" s="60" t="str">
        <f>_xlfn.IFNA(VLOOKUP(F394,$F$3:M393,8,0),"")</f>
        <v/>
      </c>
      <c r="N394" s="60" t="str">
        <f>_xlfn.IFNA(VLOOKUP(F394,$F$3:N393,9,0),"")</f>
        <v/>
      </c>
      <c r="O394" s="73">
        <f t="shared" si="16"/>
        <v>0</v>
      </c>
      <c r="P394" s="60"/>
      <c r="Q394" s="60"/>
    </row>
    <row r="395" spans="2:17" x14ac:dyDescent="0.25">
      <c r="B395" s="61">
        <f>COUNTIFS($F$3:F395,'تقرير استهلاك خامات'!$D$4)</f>
        <v>4</v>
      </c>
      <c r="C395" s="60">
        <v>393</v>
      </c>
      <c r="D395" s="5"/>
      <c r="E395" s="60"/>
      <c r="F395" s="60"/>
      <c r="G395" s="60"/>
      <c r="H395" s="60"/>
      <c r="I395" s="60"/>
      <c r="J395" s="60">
        <f t="shared" si="17"/>
        <v>0</v>
      </c>
      <c r="K395" s="77"/>
      <c r="L395" s="61"/>
      <c r="M395" s="60" t="str">
        <f>_xlfn.IFNA(VLOOKUP(F395,$F$3:M394,8,0),"")</f>
        <v/>
      </c>
      <c r="N395" s="60" t="str">
        <f>_xlfn.IFNA(VLOOKUP(F395,$F$3:N394,9,0),"")</f>
        <v/>
      </c>
      <c r="O395" s="73">
        <f t="shared" si="16"/>
        <v>0</v>
      </c>
      <c r="P395" s="60"/>
      <c r="Q395" s="60"/>
    </row>
    <row r="396" spans="2:17" x14ac:dyDescent="0.25">
      <c r="B396" s="61">
        <f>COUNTIFS($F$3:F396,'تقرير استهلاك خامات'!$D$4)</f>
        <v>4</v>
      </c>
      <c r="C396" s="60">
        <v>394</v>
      </c>
      <c r="D396" s="5"/>
      <c r="E396" s="60"/>
      <c r="F396" s="60"/>
      <c r="G396" s="60"/>
      <c r="H396" s="60"/>
      <c r="I396" s="60"/>
      <c r="J396" s="60">
        <f t="shared" si="17"/>
        <v>0</v>
      </c>
      <c r="K396" s="77"/>
      <c r="L396" s="61"/>
      <c r="M396" s="60" t="str">
        <f>_xlfn.IFNA(VLOOKUP(F396,$F$3:M395,8,0),"")</f>
        <v/>
      </c>
      <c r="N396" s="60" t="str">
        <f>_xlfn.IFNA(VLOOKUP(F396,$F$3:N395,9,0),"")</f>
        <v/>
      </c>
      <c r="O396" s="73">
        <f t="shared" si="16"/>
        <v>0</v>
      </c>
      <c r="P396" s="60"/>
      <c r="Q396" s="60"/>
    </row>
    <row r="397" spans="2:17" x14ac:dyDescent="0.25">
      <c r="B397" s="61">
        <f>COUNTIFS($F$3:F397,'تقرير استهلاك خامات'!$D$4)</f>
        <v>4</v>
      </c>
      <c r="C397" s="60">
        <v>395</v>
      </c>
      <c r="D397" s="5"/>
      <c r="E397" s="60"/>
      <c r="F397" s="60"/>
      <c r="G397" s="60"/>
      <c r="H397" s="60"/>
      <c r="I397" s="60"/>
      <c r="J397" s="60">
        <f t="shared" si="17"/>
        <v>0</v>
      </c>
      <c r="K397" s="77"/>
      <c r="L397" s="61"/>
      <c r="M397" s="60" t="str">
        <f>_xlfn.IFNA(VLOOKUP(F397,$F$3:M396,8,0),"")</f>
        <v/>
      </c>
      <c r="N397" s="60" t="str">
        <f>_xlfn.IFNA(VLOOKUP(F397,$F$3:N396,9,0),"")</f>
        <v/>
      </c>
      <c r="O397" s="73">
        <f t="shared" si="16"/>
        <v>0</v>
      </c>
      <c r="P397" s="60"/>
      <c r="Q397" s="60"/>
    </row>
    <row r="398" spans="2:17" x14ac:dyDescent="0.25">
      <c r="B398" s="61">
        <f>COUNTIFS($F$3:F398,'تقرير استهلاك خامات'!$D$4)</f>
        <v>4</v>
      </c>
      <c r="C398" s="60">
        <v>396</v>
      </c>
      <c r="D398" s="5"/>
      <c r="E398" s="60"/>
      <c r="F398" s="60"/>
      <c r="G398" s="60"/>
      <c r="H398" s="60"/>
      <c r="I398" s="60"/>
      <c r="J398" s="60">
        <f t="shared" si="17"/>
        <v>0</v>
      </c>
      <c r="K398" s="77"/>
      <c r="L398" s="61"/>
      <c r="M398" s="60" t="str">
        <f>_xlfn.IFNA(VLOOKUP(F398,$F$3:M397,8,0),"")</f>
        <v/>
      </c>
      <c r="N398" s="60" t="str">
        <f>_xlfn.IFNA(VLOOKUP(F398,$F$3:N397,9,0),"")</f>
        <v/>
      </c>
      <c r="O398" s="73">
        <f t="shared" si="16"/>
        <v>0</v>
      </c>
      <c r="P398" s="60"/>
      <c r="Q398" s="60"/>
    </row>
    <row r="399" spans="2:17" x14ac:dyDescent="0.25">
      <c r="B399" s="61">
        <f>COUNTIFS($F$3:F399,'تقرير استهلاك خامات'!$D$4)</f>
        <v>4</v>
      </c>
      <c r="C399" s="60">
        <v>397</v>
      </c>
      <c r="D399" s="5"/>
      <c r="E399" s="60"/>
      <c r="F399" s="60"/>
      <c r="G399" s="60"/>
      <c r="H399" s="60"/>
      <c r="I399" s="60"/>
      <c r="J399" s="60">
        <f t="shared" si="17"/>
        <v>0</v>
      </c>
      <c r="K399" s="77"/>
      <c r="L399" s="61"/>
      <c r="M399" s="60" t="str">
        <f>_xlfn.IFNA(VLOOKUP(F399,$F$3:M398,8,0),"")</f>
        <v/>
      </c>
      <c r="N399" s="60" t="str">
        <f>_xlfn.IFNA(VLOOKUP(F399,$F$3:N398,9,0),"")</f>
        <v/>
      </c>
      <c r="O399" s="73">
        <f t="shared" si="16"/>
        <v>0</v>
      </c>
      <c r="P399" s="60"/>
      <c r="Q399" s="60"/>
    </row>
    <row r="400" spans="2:17" x14ac:dyDescent="0.25">
      <c r="B400" s="61">
        <f>COUNTIFS($F$3:F400,'تقرير استهلاك خامات'!$D$4)</f>
        <v>4</v>
      </c>
      <c r="C400" s="60">
        <v>398</v>
      </c>
      <c r="D400" s="5"/>
      <c r="E400" s="60"/>
      <c r="F400" s="60"/>
      <c r="G400" s="60"/>
      <c r="H400" s="60"/>
      <c r="I400" s="60"/>
      <c r="J400" s="60">
        <f t="shared" si="17"/>
        <v>0</v>
      </c>
      <c r="K400" s="77"/>
      <c r="L400" s="61"/>
      <c r="M400" s="60" t="str">
        <f>_xlfn.IFNA(VLOOKUP(F400,$F$3:M399,8,0),"")</f>
        <v/>
      </c>
      <c r="N400" s="60" t="str">
        <f>_xlfn.IFNA(VLOOKUP(F400,$F$3:N399,9,0),"")</f>
        <v/>
      </c>
      <c r="O400" s="73">
        <f t="shared" si="16"/>
        <v>0</v>
      </c>
      <c r="P400" s="60"/>
      <c r="Q400" s="60"/>
    </row>
    <row r="401" spans="2:17" x14ac:dyDescent="0.25">
      <c r="B401" s="61">
        <f>COUNTIFS($F$3:F401,'تقرير استهلاك خامات'!$D$4)</f>
        <v>4</v>
      </c>
      <c r="C401" s="60">
        <v>399</v>
      </c>
      <c r="D401" s="5"/>
      <c r="E401" s="60"/>
      <c r="F401" s="60"/>
      <c r="G401" s="60"/>
      <c r="H401" s="60"/>
      <c r="I401" s="60"/>
      <c r="J401" s="60">
        <f t="shared" si="17"/>
        <v>0</v>
      </c>
      <c r="K401" s="77"/>
      <c r="L401" s="61"/>
      <c r="M401" s="60" t="str">
        <f>_xlfn.IFNA(VLOOKUP(F401,$F$3:M400,8,0),"")</f>
        <v/>
      </c>
      <c r="N401" s="60" t="str">
        <f>_xlfn.IFNA(VLOOKUP(F401,$F$3:N400,9,0),"")</f>
        <v/>
      </c>
      <c r="O401" s="73">
        <f t="shared" si="16"/>
        <v>0</v>
      </c>
      <c r="P401" s="60"/>
      <c r="Q401" s="60"/>
    </row>
    <row r="402" spans="2:17" x14ac:dyDescent="0.25">
      <c r="B402" s="61">
        <f>COUNTIFS($F$3:F402,'تقرير استهلاك خامات'!$D$4)</f>
        <v>4</v>
      </c>
      <c r="C402" s="60">
        <v>400</v>
      </c>
      <c r="D402" s="5"/>
      <c r="E402" s="60"/>
      <c r="F402" s="60"/>
      <c r="G402" s="60"/>
      <c r="H402" s="60"/>
      <c r="I402" s="60"/>
      <c r="J402" s="60">
        <f t="shared" si="17"/>
        <v>0</v>
      </c>
      <c r="K402" s="77"/>
      <c r="L402" s="61"/>
      <c r="M402" s="60" t="str">
        <f>_xlfn.IFNA(VLOOKUP(F402,$F$3:M401,8,0),"")</f>
        <v/>
      </c>
      <c r="N402" s="60" t="str">
        <f>_xlfn.IFNA(VLOOKUP(F402,$F$3:N401,9,0),"")</f>
        <v/>
      </c>
      <c r="O402" s="73">
        <f t="shared" si="16"/>
        <v>0</v>
      </c>
      <c r="P402" s="60"/>
      <c r="Q402" s="60"/>
    </row>
    <row r="403" spans="2:17" x14ac:dyDescent="0.25">
      <c r="B403" s="61">
        <f>COUNTIFS($F$3:F403,'تقرير استهلاك خامات'!$D$4)</f>
        <v>4</v>
      </c>
      <c r="C403" s="60">
        <v>401</v>
      </c>
      <c r="D403" s="5"/>
      <c r="E403" s="60"/>
      <c r="F403" s="60"/>
      <c r="G403" s="60"/>
      <c r="H403" s="60"/>
      <c r="I403" s="60"/>
      <c r="J403" s="60">
        <f t="shared" si="17"/>
        <v>0</v>
      </c>
      <c r="K403" s="77"/>
      <c r="L403" s="61"/>
      <c r="M403" s="60" t="str">
        <f>_xlfn.IFNA(VLOOKUP(F403,$F$3:M402,8,0),"")</f>
        <v/>
      </c>
      <c r="N403" s="60" t="str">
        <f>_xlfn.IFNA(VLOOKUP(F403,$F$3:N402,9,0),"")</f>
        <v/>
      </c>
      <c r="O403" s="73">
        <f t="shared" si="16"/>
        <v>0</v>
      </c>
      <c r="P403" s="60"/>
      <c r="Q403" s="60"/>
    </row>
    <row r="404" spans="2:17" x14ac:dyDescent="0.25">
      <c r="B404" s="61">
        <f>COUNTIFS($F$3:F404,'تقرير استهلاك خامات'!$D$4)</f>
        <v>4</v>
      </c>
      <c r="C404" s="60">
        <v>402</v>
      </c>
      <c r="D404" s="5"/>
      <c r="E404" s="60"/>
      <c r="F404" s="60"/>
      <c r="G404" s="60"/>
      <c r="H404" s="60"/>
      <c r="I404" s="60"/>
      <c r="J404" s="60">
        <f t="shared" si="17"/>
        <v>0</v>
      </c>
      <c r="K404" s="77"/>
      <c r="L404" s="61"/>
      <c r="M404" s="60" t="str">
        <f>_xlfn.IFNA(VLOOKUP(F404,$F$3:M403,8,0),"")</f>
        <v/>
      </c>
      <c r="N404" s="60" t="str">
        <f>_xlfn.IFNA(VLOOKUP(F404,$F$3:N403,9,0),"")</f>
        <v/>
      </c>
      <c r="O404" s="73">
        <f t="shared" si="16"/>
        <v>0</v>
      </c>
      <c r="P404" s="60"/>
      <c r="Q404" s="60"/>
    </row>
    <row r="405" spans="2:17" x14ac:dyDescent="0.25">
      <c r="B405" s="61">
        <f>COUNTIFS($F$3:F405,'تقرير استهلاك خامات'!$D$4)</f>
        <v>4</v>
      </c>
      <c r="C405" s="60">
        <v>403</v>
      </c>
      <c r="D405" s="5"/>
      <c r="E405" s="60"/>
      <c r="F405" s="60"/>
      <c r="G405" s="60"/>
      <c r="H405" s="60"/>
      <c r="I405" s="60"/>
      <c r="J405" s="60">
        <f t="shared" si="17"/>
        <v>0</v>
      </c>
      <c r="K405" s="77"/>
      <c r="L405" s="61"/>
      <c r="M405" s="60" t="str">
        <f>_xlfn.IFNA(VLOOKUP(F405,$F$3:M404,8,0),"")</f>
        <v/>
      </c>
      <c r="N405" s="60" t="str">
        <f>_xlfn.IFNA(VLOOKUP(F405,$F$3:N404,9,0),"")</f>
        <v/>
      </c>
      <c r="O405" s="73">
        <f t="shared" si="16"/>
        <v>0</v>
      </c>
      <c r="P405" s="60"/>
      <c r="Q405" s="60"/>
    </row>
    <row r="406" spans="2:17" x14ac:dyDescent="0.25">
      <c r="B406" s="61">
        <f>COUNTIFS($F$3:F406,'تقرير استهلاك خامات'!$D$4)</f>
        <v>4</v>
      </c>
      <c r="C406" s="60">
        <v>404</v>
      </c>
      <c r="D406" s="5"/>
      <c r="E406" s="60"/>
      <c r="F406" s="60"/>
      <c r="G406" s="60"/>
      <c r="H406" s="60"/>
      <c r="I406" s="60"/>
      <c r="J406" s="60">
        <f t="shared" si="17"/>
        <v>0</v>
      </c>
      <c r="K406" s="77"/>
      <c r="L406" s="61"/>
      <c r="M406" s="60" t="str">
        <f>_xlfn.IFNA(VLOOKUP(F406,$F$3:M405,8,0),"")</f>
        <v/>
      </c>
      <c r="N406" s="60" t="str">
        <f>_xlfn.IFNA(VLOOKUP(F406,$F$3:N405,9,0),"")</f>
        <v/>
      </c>
      <c r="O406" s="73">
        <f t="shared" si="16"/>
        <v>0</v>
      </c>
      <c r="P406" s="60"/>
      <c r="Q406" s="60"/>
    </row>
    <row r="407" spans="2:17" x14ac:dyDescent="0.25">
      <c r="B407" s="61">
        <f>COUNTIFS($F$3:F407,'تقرير استهلاك خامات'!$D$4)</f>
        <v>4</v>
      </c>
      <c r="C407" s="60">
        <v>405</v>
      </c>
      <c r="D407" s="5"/>
      <c r="E407" s="60"/>
      <c r="F407" s="60"/>
      <c r="G407" s="60"/>
      <c r="H407" s="60"/>
      <c r="I407" s="60"/>
      <c r="J407" s="60">
        <f t="shared" si="17"/>
        <v>0</v>
      </c>
      <c r="K407" s="77"/>
      <c r="L407" s="61"/>
      <c r="M407" s="60" t="str">
        <f>_xlfn.IFNA(VLOOKUP(F407,$F$3:M406,8,0),"")</f>
        <v/>
      </c>
      <c r="N407" s="60" t="str">
        <f>_xlfn.IFNA(VLOOKUP(F407,$F$3:N406,9,0),"")</f>
        <v/>
      </c>
      <c r="O407" s="73">
        <f t="shared" si="16"/>
        <v>0</v>
      </c>
      <c r="P407" s="60"/>
      <c r="Q407" s="60"/>
    </row>
    <row r="408" spans="2:17" x14ac:dyDescent="0.25">
      <c r="B408" s="61">
        <f>COUNTIFS($F$3:F408,'تقرير استهلاك خامات'!$D$4)</f>
        <v>4</v>
      </c>
      <c r="C408" s="60">
        <v>406</v>
      </c>
      <c r="D408" s="5"/>
      <c r="E408" s="60"/>
      <c r="F408" s="60"/>
      <c r="G408" s="60"/>
      <c r="H408" s="60"/>
      <c r="I408" s="60"/>
      <c r="J408" s="60">
        <f t="shared" si="17"/>
        <v>0</v>
      </c>
      <c r="K408" s="77"/>
      <c r="L408" s="61"/>
      <c r="M408" s="60" t="str">
        <f>_xlfn.IFNA(VLOOKUP(F408,$F$3:M407,8,0),"")</f>
        <v/>
      </c>
      <c r="N408" s="60" t="str">
        <f>_xlfn.IFNA(VLOOKUP(F408,$F$3:N407,9,0),"")</f>
        <v/>
      </c>
      <c r="O408" s="73">
        <f t="shared" si="16"/>
        <v>0</v>
      </c>
      <c r="P408" s="60"/>
      <c r="Q408" s="60"/>
    </row>
    <row r="409" spans="2:17" x14ac:dyDescent="0.25">
      <c r="B409" s="61">
        <f>COUNTIFS($F$3:F409,'تقرير استهلاك خامات'!$D$4)</f>
        <v>4</v>
      </c>
      <c r="C409" s="60">
        <v>407</v>
      </c>
      <c r="D409" s="5"/>
      <c r="E409" s="60"/>
      <c r="F409" s="60"/>
      <c r="G409" s="60"/>
      <c r="H409" s="60"/>
      <c r="I409" s="60"/>
      <c r="J409" s="60">
        <f t="shared" si="17"/>
        <v>0</v>
      </c>
      <c r="K409" s="77"/>
      <c r="L409" s="61"/>
      <c r="M409" s="60" t="str">
        <f>_xlfn.IFNA(VLOOKUP(F409,$F$3:M408,8,0),"")</f>
        <v/>
      </c>
      <c r="N409" s="60" t="str">
        <f>_xlfn.IFNA(VLOOKUP(F409,$F$3:N408,9,0),"")</f>
        <v/>
      </c>
      <c r="O409" s="73">
        <f t="shared" si="16"/>
        <v>0</v>
      </c>
      <c r="P409" s="60"/>
      <c r="Q409" s="60"/>
    </row>
    <row r="410" spans="2:17" x14ac:dyDescent="0.25">
      <c r="B410" s="61">
        <f>COUNTIFS($F$3:F410,'تقرير استهلاك خامات'!$D$4)</f>
        <v>4</v>
      </c>
      <c r="C410" s="60">
        <v>408</v>
      </c>
      <c r="D410" s="5"/>
      <c r="E410" s="60"/>
      <c r="F410" s="60"/>
      <c r="G410" s="60"/>
      <c r="H410" s="60"/>
      <c r="I410" s="60"/>
      <c r="J410" s="60">
        <f t="shared" si="17"/>
        <v>0</v>
      </c>
      <c r="K410" s="77"/>
      <c r="L410" s="61"/>
      <c r="M410" s="60" t="str">
        <f>_xlfn.IFNA(VLOOKUP(F410,$F$3:M409,8,0),"")</f>
        <v/>
      </c>
      <c r="N410" s="60" t="str">
        <f>_xlfn.IFNA(VLOOKUP(F410,$F$3:N409,9,0),"")</f>
        <v/>
      </c>
      <c r="O410" s="73">
        <f t="shared" si="16"/>
        <v>0</v>
      </c>
      <c r="P410" s="60"/>
      <c r="Q410" s="60"/>
    </row>
    <row r="411" spans="2:17" x14ac:dyDescent="0.25">
      <c r="B411" s="61">
        <f>COUNTIFS($F$3:F411,'تقرير استهلاك خامات'!$D$4)</f>
        <v>4</v>
      </c>
      <c r="C411" s="60">
        <v>409</v>
      </c>
      <c r="D411" s="5"/>
      <c r="E411" s="60"/>
      <c r="F411" s="60"/>
      <c r="G411" s="60"/>
      <c r="H411" s="60"/>
      <c r="I411" s="60"/>
      <c r="J411" s="60">
        <f t="shared" si="17"/>
        <v>0</v>
      </c>
      <c r="K411" s="77"/>
      <c r="L411" s="61"/>
      <c r="M411" s="60" t="str">
        <f>_xlfn.IFNA(VLOOKUP(F411,$F$3:M410,8,0),"")</f>
        <v/>
      </c>
      <c r="N411" s="60" t="str">
        <f>_xlfn.IFNA(VLOOKUP(F411,$F$3:N410,9,0),"")</f>
        <v/>
      </c>
      <c r="O411" s="73">
        <f t="shared" si="16"/>
        <v>0</v>
      </c>
      <c r="P411" s="60"/>
      <c r="Q411" s="60"/>
    </row>
    <row r="412" spans="2:17" x14ac:dyDescent="0.25">
      <c r="B412" s="61">
        <f>COUNTIFS($F$3:F412,'تقرير استهلاك خامات'!$D$4)</f>
        <v>4</v>
      </c>
      <c r="C412" s="60">
        <v>410</v>
      </c>
      <c r="D412" s="5"/>
      <c r="E412" s="60"/>
      <c r="F412" s="60"/>
      <c r="G412" s="60"/>
      <c r="H412" s="60"/>
      <c r="I412" s="60"/>
      <c r="J412" s="60">
        <f t="shared" si="17"/>
        <v>0</v>
      </c>
      <c r="K412" s="77"/>
      <c r="L412" s="61"/>
      <c r="M412" s="60" t="str">
        <f>_xlfn.IFNA(VLOOKUP(F412,$F$3:M411,8,0),"")</f>
        <v/>
      </c>
      <c r="N412" s="60" t="str">
        <f>_xlfn.IFNA(VLOOKUP(F412,$F$3:N411,9,0),"")</f>
        <v/>
      </c>
      <c r="O412" s="73">
        <f t="shared" si="16"/>
        <v>0</v>
      </c>
      <c r="P412" s="60"/>
      <c r="Q412" s="60"/>
    </row>
    <row r="413" spans="2:17" x14ac:dyDescent="0.25">
      <c r="B413" s="61">
        <f>COUNTIFS($F$3:F413,'تقرير استهلاك خامات'!$D$4)</f>
        <v>4</v>
      </c>
      <c r="C413" s="60">
        <v>411</v>
      </c>
      <c r="D413" s="5"/>
      <c r="E413" s="60"/>
      <c r="F413" s="60"/>
      <c r="G413" s="60"/>
      <c r="H413" s="60"/>
      <c r="I413" s="60"/>
      <c r="J413" s="60">
        <f t="shared" si="17"/>
        <v>0</v>
      </c>
      <c r="K413" s="77"/>
      <c r="L413" s="61"/>
      <c r="M413" s="60" t="str">
        <f>_xlfn.IFNA(VLOOKUP(F413,$F$3:M412,8,0),"")</f>
        <v/>
      </c>
      <c r="N413" s="60" t="str">
        <f>_xlfn.IFNA(VLOOKUP(F413,$F$3:N412,9,0),"")</f>
        <v/>
      </c>
      <c r="O413" s="73">
        <f t="shared" si="16"/>
        <v>0</v>
      </c>
      <c r="P413" s="60"/>
      <c r="Q413" s="60"/>
    </row>
    <row r="414" spans="2:17" x14ac:dyDescent="0.25">
      <c r="B414" s="61">
        <f>COUNTIFS($F$3:F414,'تقرير استهلاك خامات'!$D$4)</f>
        <v>4</v>
      </c>
      <c r="C414" s="60">
        <v>412</v>
      </c>
      <c r="D414" s="5"/>
      <c r="E414" s="60"/>
      <c r="F414" s="60"/>
      <c r="G414" s="60"/>
      <c r="H414" s="60"/>
      <c r="I414" s="60"/>
      <c r="J414" s="60">
        <f t="shared" si="17"/>
        <v>0</v>
      </c>
      <c r="K414" s="77"/>
      <c r="L414" s="61"/>
      <c r="M414" s="60" t="str">
        <f>_xlfn.IFNA(VLOOKUP(F414,$F$3:M413,8,0),"")</f>
        <v/>
      </c>
      <c r="N414" s="60" t="str">
        <f>_xlfn.IFNA(VLOOKUP(F414,$F$3:N413,9,0),"")</f>
        <v/>
      </c>
      <c r="O414" s="73">
        <f t="shared" si="16"/>
        <v>0</v>
      </c>
      <c r="P414" s="60"/>
      <c r="Q414" s="60"/>
    </row>
    <row r="415" spans="2:17" x14ac:dyDescent="0.25">
      <c r="B415" s="61">
        <f>COUNTIFS($F$3:F415,'تقرير استهلاك خامات'!$D$4)</f>
        <v>4</v>
      </c>
      <c r="C415" s="60">
        <v>413</v>
      </c>
      <c r="D415" s="5"/>
      <c r="E415" s="60"/>
      <c r="F415" s="60"/>
      <c r="G415" s="60"/>
      <c r="H415" s="60"/>
      <c r="I415" s="60"/>
      <c r="J415" s="60">
        <f t="shared" si="17"/>
        <v>0</v>
      </c>
      <c r="K415" s="77"/>
      <c r="L415" s="61"/>
      <c r="M415" s="60" t="str">
        <f>_xlfn.IFNA(VLOOKUP(F415,$F$3:M414,8,0),"")</f>
        <v/>
      </c>
      <c r="N415" s="60" t="str">
        <f>_xlfn.IFNA(VLOOKUP(F415,$F$3:N414,9,0),"")</f>
        <v/>
      </c>
      <c r="O415" s="73">
        <f t="shared" si="16"/>
        <v>0</v>
      </c>
      <c r="P415" s="60"/>
      <c r="Q415" s="60"/>
    </row>
    <row r="416" spans="2:17" x14ac:dyDescent="0.25">
      <c r="B416" s="61">
        <f>COUNTIFS($F$3:F416,'تقرير استهلاك خامات'!$D$4)</f>
        <v>4</v>
      </c>
      <c r="C416" s="60">
        <v>414</v>
      </c>
      <c r="D416" s="5"/>
      <c r="E416" s="60"/>
      <c r="F416" s="60"/>
      <c r="G416" s="60"/>
      <c r="H416" s="60"/>
      <c r="I416" s="60"/>
      <c r="J416" s="60">
        <f t="shared" si="17"/>
        <v>0</v>
      </c>
      <c r="K416" s="77"/>
      <c r="L416" s="61"/>
      <c r="M416" s="60" t="str">
        <f>_xlfn.IFNA(VLOOKUP(F416,$F$3:M415,8,0),"")</f>
        <v/>
      </c>
      <c r="N416" s="60" t="str">
        <f>_xlfn.IFNA(VLOOKUP(F416,$F$3:N415,9,0),"")</f>
        <v/>
      </c>
      <c r="O416" s="73">
        <f t="shared" si="16"/>
        <v>0</v>
      </c>
      <c r="P416" s="60"/>
      <c r="Q416" s="60"/>
    </row>
    <row r="417" spans="2:17" x14ac:dyDescent="0.25">
      <c r="B417" s="61">
        <f>COUNTIFS($F$3:F417,'تقرير استهلاك خامات'!$D$4)</f>
        <v>4</v>
      </c>
      <c r="C417" s="60">
        <v>415</v>
      </c>
      <c r="D417" s="5"/>
      <c r="E417" s="60"/>
      <c r="F417" s="60"/>
      <c r="G417" s="60"/>
      <c r="H417" s="60"/>
      <c r="I417" s="60"/>
      <c r="J417" s="60">
        <f t="shared" si="17"/>
        <v>0</v>
      </c>
      <c r="K417" s="77"/>
      <c r="L417" s="61"/>
      <c r="M417" s="60" t="str">
        <f>_xlfn.IFNA(VLOOKUP(F417,$F$3:M416,8,0),"")</f>
        <v/>
      </c>
      <c r="N417" s="60" t="str">
        <f>_xlfn.IFNA(VLOOKUP(F417,$F$3:N416,9,0),"")</f>
        <v/>
      </c>
      <c r="O417" s="73">
        <f t="shared" si="16"/>
        <v>0</v>
      </c>
      <c r="P417" s="60"/>
      <c r="Q417" s="60"/>
    </row>
    <row r="418" spans="2:17" x14ac:dyDescent="0.25">
      <c r="B418" s="61">
        <f>COUNTIFS($F$3:F418,'تقرير استهلاك خامات'!$D$4)</f>
        <v>4</v>
      </c>
      <c r="C418" s="60">
        <v>416</v>
      </c>
      <c r="D418" s="5"/>
      <c r="E418" s="60"/>
      <c r="F418" s="60"/>
      <c r="G418" s="60"/>
      <c r="H418" s="60"/>
      <c r="I418" s="60"/>
      <c r="J418" s="60">
        <f t="shared" si="17"/>
        <v>0</v>
      </c>
      <c r="K418" s="77"/>
      <c r="L418" s="61"/>
      <c r="M418" s="60" t="str">
        <f>_xlfn.IFNA(VLOOKUP(F418,$F$3:M417,8,0),"")</f>
        <v/>
      </c>
      <c r="N418" s="60" t="str">
        <f>_xlfn.IFNA(VLOOKUP(F418,$F$3:N417,9,0),"")</f>
        <v/>
      </c>
      <c r="O418" s="73">
        <f t="shared" si="16"/>
        <v>0</v>
      </c>
      <c r="P418" s="60"/>
      <c r="Q418" s="60"/>
    </row>
    <row r="419" spans="2:17" x14ac:dyDescent="0.25">
      <c r="B419" s="61">
        <f>COUNTIFS($F$3:F419,'تقرير استهلاك خامات'!$D$4)</f>
        <v>4</v>
      </c>
      <c r="C419" s="60">
        <v>417</v>
      </c>
      <c r="D419" s="5"/>
      <c r="E419" s="60"/>
      <c r="F419" s="60"/>
      <c r="G419" s="60"/>
      <c r="H419" s="60"/>
      <c r="I419" s="60"/>
      <c r="J419" s="60">
        <f t="shared" si="17"/>
        <v>0</v>
      </c>
      <c r="K419" s="77"/>
      <c r="L419" s="61"/>
      <c r="M419" s="60" t="str">
        <f>_xlfn.IFNA(VLOOKUP(F419,$F$3:M418,8,0),"")</f>
        <v/>
      </c>
      <c r="N419" s="60" t="str">
        <f>_xlfn.IFNA(VLOOKUP(F419,$F$3:N418,9,0),"")</f>
        <v/>
      </c>
      <c r="O419" s="73">
        <f t="shared" si="16"/>
        <v>0</v>
      </c>
      <c r="P419" s="60"/>
      <c r="Q419" s="60"/>
    </row>
    <row r="420" spans="2:17" x14ac:dyDescent="0.25">
      <c r="B420" s="61">
        <f>COUNTIFS($F$3:F420,'تقرير استهلاك خامات'!$D$4)</f>
        <v>4</v>
      </c>
      <c r="C420" s="60">
        <v>418</v>
      </c>
      <c r="D420" s="5"/>
      <c r="E420" s="60"/>
      <c r="F420" s="60"/>
      <c r="G420" s="60"/>
      <c r="H420" s="60"/>
      <c r="I420" s="60"/>
      <c r="J420" s="60">
        <f t="shared" si="17"/>
        <v>0</v>
      </c>
      <c r="K420" s="77"/>
      <c r="L420" s="61"/>
      <c r="M420" s="60" t="str">
        <f>_xlfn.IFNA(VLOOKUP(F420,$F$3:M419,8,0),"")</f>
        <v/>
      </c>
      <c r="N420" s="60" t="str">
        <f>_xlfn.IFNA(VLOOKUP(F420,$F$3:N419,9,0),"")</f>
        <v/>
      </c>
      <c r="O420" s="73">
        <f t="shared" si="16"/>
        <v>0</v>
      </c>
      <c r="P420" s="60"/>
      <c r="Q420" s="60"/>
    </row>
    <row r="421" spans="2:17" x14ac:dyDescent="0.25">
      <c r="B421" s="61">
        <f>COUNTIFS($F$3:F421,'تقرير استهلاك خامات'!$D$4)</f>
        <v>4</v>
      </c>
      <c r="C421" s="60">
        <v>419</v>
      </c>
      <c r="D421" s="5"/>
      <c r="E421" s="60"/>
      <c r="F421" s="60"/>
      <c r="G421" s="60"/>
      <c r="H421" s="60"/>
      <c r="I421" s="60"/>
      <c r="J421" s="60">
        <f t="shared" si="17"/>
        <v>0</v>
      </c>
      <c r="K421" s="77"/>
      <c r="L421" s="61"/>
      <c r="M421" s="60" t="str">
        <f>_xlfn.IFNA(VLOOKUP(F421,$F$3:M420,8,0),"")</f>
        <v/>
      </c>
      <c r="N421" s="60" t="str">
        <f>_xlfn.IFNA(VLOOKUP(F421,$F$3:N420,9,0),"")</f>
        <v/>
      </c>
      <c r="O421" s="73">
        <f t="shared" si="16"/>
        <v>0</v>
      </c>
      <c r="P421" s="60"/>
      <c r="Q421" s="60"/>
    </row>
    <row r="422" spans="2:17" x14ac:dyDescent="0.25">
      <c r="B422" s="61">
        <f>COUNTIFS($F$3:F422,'تقرير استهلاك خامات'!$D$4)</f>
        <v>4</v>
      </c>
      <c r="C422" s="60">
        <v>420</v>
      </c>
      <c r="D422" s="5"/>
      <c r="E422" s="60"/>
      <c r="F422" s="60"/>
      <c r="G422" s="60"/>
      <c r="H422" s="60"/>
      <c r="I422" s="60"/>
      <c r="J422" s="60">
        <f t="shared" si="17"/>
        <v>0</v>
      </c>
      <c r="K422" s="77"/>
      <c r="L422" s="61"/>
      <c r="M422" s="60" t="str">
        <f>_xlfn.IFNA(VLOOKUP(F422,$F$3:M421,8,0),"")</f>
        <v/>
      </c>
      <c r="N422" s="60" t="str">
        <f>_xlfn.IFNA(VLOOKUP(F422,$F$3:N421,9,0),"")</f>
        <v/>
      </c>
      <c r="O422" s="73">
        <f t="shared" si="16"/>
        <v>0</v>
      </c>
      <c r="P422" s="60"/>
      <c r="Q422" s="60"/>
    </row>
    <row r="423" spans="2:17" x14ac:dyDescent="0.25">
      <c r="B423" s="61">
        <f>COUNTIFS($F$3:F423,'تقرير استهلاك خامات'!$D$4)</f>
        <v>4</v>
      </c>
      <c r="C423" s="60">
        <v>421</v>
      </c>
      <c r="D423" s="5"/>
      <c r="E423" s="60"/>
      <c r="F423" s="60"/>
      <c r="G423" s="60"/>
      <c r="H423" s="60"/>
      <c r="I423" s="60"/>
      <c r="J423" s="60">
        <f t="shared" si="17"/>
        <v>0</v>
      </c>
      <c r="K423" s="77"/>
      <c r="L423" s="61"/>
      <c r="M423" s="60" t="str">
        <f>_xlfn.IFNA(VLOOKUP(F423,$F$3:M422,8,0),"")</f>
        <v/>
      </c>
      <c r="N423" s="60" t="str">
        <f>_xlfn.IFNA(VLOOKUP(F423,$F$3:N422,9,0),"")</f>
        <v/>
      </c>
      <c r="O423" s="73">
        <f t="shared" si="16"/>
        <v>0</v>
      </c>
      <c r="P423" s="60"/>
      <c r="Q423" s="60"/>
    </row>
    <row r="424" spans="2:17" x14ac:dyDescent="0.25">
      <c r="B424" s="61">
        <f>COUNTIFS($F$3:F424,'تقرير استهلاك خامات'!$D$4)</f>
        <v>4</v>
      </c>
      <c r="C424" s="60">
        <v>422</v>
      </c>
      <c r="D424" s="5"/>
      <c r="E424" s="60"/>
      <c r="F424" s="60"/>
      <c r="G424" s="60"/>
      <c r="H424" s="60"/>
      <c r="I424" s="60"/>
      <c r="J424" s="60">
        <f t="shared" si="17"/>
        <v>0</v>
      </c>
      <c r="K424" s="77"/>
      <c r="L424" s="61"/>
      <c r="M424" s="60" t="str">
        <f>_xlfn.IFNA(VLOOKUP(F424,$F$3:M423,8,0),"")</f>
        <v/>
      </c>
      <c r="N424" s="60" t="str">
        <f>_xlfn.IFNA(VLOOKUP(F424,$F$3:N423,9,0),"")</f>
        <v/>
      </c>
      <c r="O424" s="73">
        <f t="shared" si="16"/>
        <v>0</v>
      </c>
      <c r="P424" s="60"/>
      <c r="Q424" s="60"/>
    </row>
    <row r="425" spans="2:17" x14ac:dyDescent="0.25">
      <c r="B425" s="61">
        <f>COUNTIFS($F$3:F425,'تقرير استهلاك خامات'!$D$4)</f>
        <v>4</v>
      </c>
      <c r="C425" s="60">
        <v>423</v>
      </c>
      <c r="D425" s="5"/>
      <c r="E425" s="60"/>
      <c r="F425" s="60"/>
      <c r="G425" s="60"/>
      <c r="H425" s="60"/>
      <c r="I425" s="60"/>
      <c r="J425" s="60">
        <f t="shared" si="17"/>
        <v>0</v>
      </c>
      <c r="K425" s="77"/>
      <c r="L425" s="61"/>
      <c r="M425" s="60" t="str">
        <f>_xlfn.IFNA(VLOOKUP(F425,$F$3:M424,8,0),"")</f>
        <v/>
      </c>
      <c r="N425" s="60" t="str">
        <f>_xlfn.IFNA(VLOOKUP(F425,$F$3:N424,9,0),"")</f>
        <v/>
      </c>
      <c r="O425" s="73">
        <f t="shared" si="16"/>
        <v>0</v>
      </c>
      <c r="P425" s="60"/>
      <c r="Q425" s="60"/>
    </row>
    <row r="426" spans="2:17" x14ac:dyDescent="0.25">
      <c r="B426" s="61">
        <f>COUNTIFS($F$3:F426,'تقرير استهلاك خامات'!$D$4)</f>
        <v>4</v>
      </c>
      <c r="C426" s="60">
        <v>424</v>
      </c>
      <c r="D426" s="5"/>
      <c r="E426" s="60"/>
      <c r="F426" s="60"/>
      <c r="G426" s="60"/>
      <c r="H426" s="60"/>
      <c r="I426" s="60"/>
      <c r="J426" s="60">
        <f t="shared" si="17"/>
        <v>0</v>
      </c>
      <c r="K426" s="77"/>
      <c r="L426" s="61"/>
      <c r="M426" s="60" t="str">
        <f>_xlfn.IFNA(VLOOKUP(F426,$F$3:M425,8,0),"")</f>
        <v/>
      </c>
      <c r="N426" s="60" t="str">
        <f>_xlfn.IFNA(VLOOKUP(F426,$F$3:N425,9,0),"")</f>
        <v/>
      </c>
      <c r="O426" s="73">
        <f t="shared" si="16"/>
        <v>0</v>
      </c>
      <c r="P426" s="60"/>
      <c r="Q426" s="60"/>
    </row>
    <row r="427" spans="2:17" x14ac:dyDescent="0.25">
      <c r="B427" s="61">
        <f>COUNTIFS($F$3:F427,'تقرير استهلاك خامات'!$D$4)</f>
        <v>4</v>
      </c>
      <c r="C427" s="60">
        <v>425</v>
      </c>
      <c r="D427" s="5"/>
      <c r="E427" s="60"/>
      <c r="F427" s="60"/>
      <c r="G427" s="60"/>
      <c r="H427" s="60"/>
      <c r="I427" s="60"/>
      <c r="J427" s="60">
        <f t="shared" si="17"/>
        <v>0</v>
      </c>
      <c r="K427" s="77"/>
      <c r="L427" s="61"/>
      <c r="M427" s="60" t="str">
        <f>_xlfn.IFNA(VLOOKUP(F427,$F$3:M426,8,0),"")</f>
        <v/>
      </c>
      <c r="N427" s="60" t="str">
        <f>_xlfn.IFNA(VLOOKUP(F427,$F$3:N426,9,0),"")</f>
        <v/>
      </c>
      <c r="O427" s="73">
        <f t="shared" si="16"/>
        <v>0</v>
      </c>
      <c r="P427" s="60"/>
      <c r="Q427" s="60"/>
    </row>
    <row r="428" spans="2:17" x14ac:dyDescent="0.25">
      <c r="B428" s="61">
        <f>COUNTIFS($F$3:F428,'تقرير استهلاك خامات'!$D$4)</f>
        <v>4</v>
      </c>
      <c r="C428" s="60">
        <v>426</v>
      </c>
      <c r="D428" s="5"/>
      <c r="E428" s="60"/>
      <c r="F428" s="60"/>
      <c r="G428" s="60"/>
      <c r="H428" s="60"/>
      <c r="I428" s="60"/>
      <c r="J428" s="60">
        <f t="shared" si="17"/>
        <v>0</v>
      </c>
      <c r="K428" s="77"/>
      <c r="L428" s="61"/>
      <c r="M428" s="60" t="str">
        <f>_xlfn.IFNA(VLOOKUP(F428,$F$3:M427,8,0),"")</f>
        <v/>
      </c>
      <c r="N428" s="60" t="str">
        <f>_xlfn.IFNA(VLOOKUP(F428,$F$3:N427,9,0),"")</f>
        <v/>
      </c>
      <c r="O428" s="73">
        <f t="shared" si="16"/>
        <v>0</v>
      </c>
      <c r="P428" s="60"/>
      <c r="Q428" s="60"/>
    </row>
    <row r="429" spans="2:17" x14ac:dyDescent="0.25">
      <c r="B429" s="61">
        <f>COUNTIFS($F$3:F429,'تقرير استهلاك خامات'!$D$4)</f>
        <v>4</v>
      </c>
      <c r="C429" s="60">
        <v>427</v>
      </c>
      <c r="D429" s="5"/>
      <c r="E429" s="60"/>
      <c r="F429" s="60"/>
      <c r="G429" s="60"/>
      <c r="H429" s="60"/>
      <c r="I429" s="60"/>
      <c r="J429" s="60">
        <f t="shared" si="17"/>
        <v>0</v>
      </c>
      <c r="K429" s="77"/>
      <c r="L429" s="61"/>
      <c r="M429" s="60" t="str">
        <f>_xlfn.IFNA(VLOOKUP(F429,$F$3:M428,8,0),"")</f>
        <v/>
      </c>
      <c r="N429" s="60" t="str">
        <f>_xlfn.IFNA(VLOOKUP(F429,$F$3:N428,9,0),"")</f>
        <v/>
      </c>
      <c r="O429" s="73">
        <f t="shared" si="16"/>
        <v>0</v>
      </c>
      <c r="P429" s="60"/>
      <c r="Q429" s="60"/>
    </row>
    <row r="430" spans="2:17" x14ac:dyDescent="0.25">
      <c r="B430" s="61">
        <f>COUNTIFS($F$3:F430,'تقرير استهلاك خامات'!$D$4)</f>
        <v>4</v>
      </c>
      <c r="C430" s="60">
        <v>428</v>
      </c>
      <c r="D430" s="5"/>
      <c r="E430" s="60"/>
      <c r="F430" s="60"/>
      <c r="G430" s="60"/>
      <c r="H430" s="60"/>
      <c r="I430" s="60"/>
      <c r="J430" s="60">
        <f t="shared" si="17"/>
        <v>0</v>
      </c>
      <c r="K430" s="77"/>
      <c r="L430" s="61"/>
      <c r="M430" s="60" t="str">
        <f>_xlfn.IFNA(VLOOKUP(F430,$F$3:M429,8,0),"")</f>
        <v/>
      </c>
      <c r="N430" s="60" t="str">
        <f>_xlfn.IFNA(VLOOKUP(F430,$F$3:N429,9,0),"")</f>
        <v/>
      </c>
      <c r="O430" s="73">
        <f t="shared" si="16"/>
        <v>0</v>
      </c>
      <c r="P430" s="60"/>
      <c r="Q430" s="60"/>
    </row>
    <row r="431" spans="2:17" x14ac:dyDescent="0.25">
      <c r="B431" s="61">
        <f>COUNTIFS($F$3:F431,'تقرير استهلاك خامات'!$D$4)</f>
        <v>4</v>
      </c>
      <c r="C431" s="60">
        <v>429</v>
      </c>
      <c r="D431" s="5"/>
      <c r="E431" s="60"/>
      <c r="F431" s="60"/>
      <c r="G431" s="60"/>
      <c r="H431" s="60"/>
      <c r="I431" s="60"/>
      <c r="J431" s="60">
        <f t="shared" si="17"/>
        <v>0</v>
      </c>
      <c r="K431" s="77"/>
      <c r="L431" s="61"/>
      <c r="M431" s="60" t="str">
        <f>_xlfn.IFNA(VLOOKUP(F431,$F$3:M430,8,0),"")</f>
        <v/>
      </c>
      <c r="N431" s="60" t="str">
        <f>_xlfn.IFNA(VLOOKUP(F431,$F$3:N430,9,0),"")</f>
        <v/>
      </c>
      <c r="O431" s="73">
        <f t="shared" si="16"/>
        <v>0</v>
      </c>
      <c r="P431" s="60"/>
      <c r="Q431" s="60"/>
    </row>
    <row r="432" spans="2:17" x14ac:dyDescent="0.25">
      <c r="B432" s="61">
        <f>COUNTIFS($F$3:F432,'تقرير استهلاك خامات'!$D$4)</f>
        <v>4</v>
      </c>
      <c r="C432" s="60">
        <v>430</v>
      </c>
      <c r="D432" s="5"/>
      <c r="E432" s="60"/>
      <c r="F432" s="60"/>
      <c r="G432" s="60"/>
      <c r="H432" s="60"/>
      <c r="I432" s="60"/>
      <c r="J432" s="60">
        <f t="shared" si="17"/>
        <v>0</v>
      </c>
      <c r="K432" s="77"/>
      <c r="L432" s="61"/>
      <c r="M432" s="60" t="str">
        <f>_xlfn.IFNA(VLOOKUP(F432,$F$3:M431,8,0),"")</f>
        <v/>
      </c>
      <c r="N432" s="60" t="str">
        <f>_xlfn.IFNA(VLOOKUP(F432,$F$3:N431,9,0),"")</f>
        <v/>
      </c>
      <c r="O432" s="73">
        <f t="shared" si="16"/>
        <v>0</v>
      </c>
      <c r="P432" s="60"/>
      <c r="Q432" s="60"/>
    </row>
    <row r="433" spans="2:17" x14ac:dyDescent="0.25">
      <c r="B433" s="61">
        <f>COUNTIFS($F$3:F433,'تقرير استهلاك خامات'!$D$4)</f>
        <v>4</v>
      </c>
      <c r="C433" s="60">
        <v>431</v>
      </c>
      <c r="D433" s="5"/>
      <c r="E433" s="60"/>
      <c r="F433" s="60"/>
      <c r="G433" s="60"/>
      <c r="H433" s="60"/>
      <c r="I433" s="60"/>
      <c r="J433" s="60">
        <f t="shared" si="17"/>
        <v>0</v>
      </c>
      <c r="K433" s="77"/>
      <c r="L433" s="61"/>
      <c r="M433" s="60" t="str">
        <f>_xlfn.IFNA(VLOOKUP(F433,$F$3:M432,8,0),"")</f>
        <v/>
      </c>
      <c r="N433" s="60" t="str">
        <f>_xlfn.IFNA(VLOOKUP(F433,$F$3:N432,9,0),"")</f>
        <v/>
      </c>
      <c r="O433" s="73">
        <f t="shared" si="16"/>
        <v>0</v>
      </c>
      <c r="P433" s="60"/>
      <c r="Q433" s="60"/>
    </row>
    <row r="434" spans="2:17" x14ac:dyDescent="0.25">
      <c r="B434" s="61">
        <f>COUNTIFS($F$3:F434,'تقرير استهلاك خامات'!$D$4)</f>
        <v>4</v>
      </c>
      <c r="C434" s="60">
        <v>432</v>
      </c>
      <c r="D434" s="5"/>
      <c r="E434" s="60"/>
      <c r="F434" s="60"/>
      <c r="G434" s="60"/>
      <c r="H434" s="60"/>
      <c r="I434" s="60"/>
      <c r="J434" s="60">
        <f t="shared" si="17"/>
        <v>0</v>
      </c>
      <c r="K434" s="77"/>
      <c r="L434" s="61"/>
      <c r="M434" s="60" t="str">
        <f>_xlfn.IFNA(VLOOKUP(F434,$F$3:M433,8,0),"")</f>
        <v/>
      </c>
      <c r="N434" s="60" t="str">
        <f>_xlfn.IFNA(VLOOKUP(F434,$F$3:N433,9,0),"")</f>
        <v/>
      </c>
      <c r="O434" s="73">
        <f t="shared" si="16"/>
        <v>0</v>
      </c>
      <c r="P434" s="60"/>
      <c r="Q434" s="60"/>
    </row>
    <row r="435" spans="2:17" x14ac:dyDescent="0.25">
      <c r="B435" s="61">
        <f>COUNTIFS($F$3:F435,'تقرير استهلاك خامات'!$D$4)</f>
        <v>4</v>
      </c>
      <c r="C435" s="60">
        <v>433</v>
      </c>
      <c r="D435" s="5"/>
      <c r="E435" s="60"/>
      <c r="F435" s="60"/>
      <c r="G435" s="60"/>
      <c r="H435" s="60"/>
      <c r="I435" s="60"/>
      <c r="J435" s="60">
        <f t="shared" si="17"/>
        <v>0</v>
      </c>
      <c r="K435" s="77"/>
      <c r="L435" s="61"/>
      <c r="M435" s="60" t="str">
        <f>_xlfn.IFNA(VLOOKUP(F435,$F$3:M434,8,0),"")</f>
        <v/>
      </c>
      <c r="N435" s="60" t="str">
        <f>_xlfn.IFNA(VLOOKUP(F435,$F$3:N434,9,0),"")</f>
        <v/>
      </c>
      <c r="O435" s="73">
        <f t="shared" si="16"/>
        <v>0</v>
      </c>
      <c r="P435" s="60"/>
      <c r="Q435" s="60"/>
    </row>
    <row r="436" spans="2:17" x14ac:dyDescent="0.25">
      <c r="B436" s="61">
        <f>COUNTIFS($F$3:F436,'تقرير استهلاك خامات'!$D$4)</f>
        <v>4</v>
      </c>
      <c r="C436" s="60">
        <v>434</v>
      </c>
      <c r="D436" s="5"/>
      <c r="E436" s="60"/>
      <c r="F436" s="60"/>
      <c r="G436" s="60"/>
      <c r="H436" s="60"/>
      <c r="I436" s="60"/>
      <c r="J436" s="60">
        <f t="shared" si="17"/>
        <v>0</v>
      </c>
      <c r="K436" s="77"/>
      <c r="L436" s="61"/>
      <c r="M436" s="60" t="str">
        <f>_xlfn.IFNA(VLOOKUP(F436,$F$3:M435,8,0),"")</f>
        <v/>
      </c>
      <c r="N436" s="60" t="str">
        <f>_xlfn.IFNA(VLOOKUP(F436,$F$3:N435,9,0),"")</f>
        <v/>
      </c>
      <c r="O436" s="73">
        <f t="shared" si="16"/>
        <v>0</v>
      </c>
      <c r="P436" s="60"/>
      <c r="Q436" s="60"/>
    </row>
    <row r="437" spans="2:17" x14ac:dyDescent="0.25">
      <c r="B437" s="61">
        <f>COUNTIFS($F$3:F437,'تقرير استهلاك خامات'!$D$4)</f>
        <v>4</v>
      </c>
      <c r="C437" s="60">
        <v>435</v>
      </c>
      <c r="D437" s="5"/>
      <c r="E437" s="60"/>
      <c r="F437" s="60"/>
      <c r="G437" s="60"/>
      <c r="H437" s="60"/>
      <c r="I437" s="60"/>
      <c r="J437" s="60">
        <f t="shared" si="17"/>
        <v>0</v>
      </c>
      <c r="K437" s="77"/>
      <c r="L437" s="61"/>
      <c r="M437" s="60" t="str">
        <f>_xlfn.IFNA(VLOOKUP(F437,$F$3:M436,8,0),"")</f>
        <v/>
      </c>
      <c r="N437" s="60" t="str">
        <f>_xlfn.IFNA(VLOOKUP(F437,$F$3:N436,9,0),"")</f>
        <v/>
      </c>
      <c r="O437" s="73">
        <f t="shared" si="16"/>
        <v>0</v>
      </c>
      <c r="P437" s="60"/>
      <c r="Q437" s="60"/>
    </row>
    <row r="438" spans="2:17" x14ac:dyDescent="0.25">
      <c r="B438" s="61">
        <f>COUNTIFS($F$3:F438,'تقرير استهلاك خامات'!$D$4)</f>
        <v>4</v>
      </c>
      <c r="C438" s="60">
        <v>436</v>
      </c>
      <c r="D438" s="5"/>
      <c r="E438" s="60"/>
      <c r="F438" s="60"/>
      <c r="G438" s="60"/>
      <c r="H438" s="60"/>
      <c r="I438" s="60"/>
      <c r="J438" s="60">
        <f t="shared" si="17"/>
        <v>0</v>
      </c>
      <c r="K438" s="77"/>
      <c r="L438" s="61"/>
      <c r="M438" s="60" t="str">
        <f>_xlfn.IFNA(VLOOKUP(F438,$F$3:M437,8,0),"")</f>
        <v/>
      </c>
      <c r="N438" s="60" t="str">
        <f>_xlfn.IFNA(VLOOKUP(F438,$F$3:N437,9,0),"")</f>
        <v/>
      </c>
      <c r="O438" s="73">
        <f t="shared" si="16"/>
        <v>0</v>
      </c>
      <c r="P438" s="60"/>
      <c r="Q438" s="60"/>
    </row>
    <row r="439" spans="2:17" x14ac:dyDescent="0.25">
      <c r="B439" s="61">
        <f>COUNTIFS($F$3:F439,'تقرير استهلاك خامات'!$D$4)</f>
        <v>4</v>
      </c>
      <c r="C439" s="60">
        <v>437</v>
      </c>
      <c r="D439" s="5"/>
      <c r="E439" s="60"/>
      <c r="F439" s="60"/>
      <c r="G439" s="60"/>
      <c r="H439" s="60"/>
      <c r="I439" s="60"/>
      <c r="J439" s="60">
        <f t="shared" si="17"/>
        <v>0</v>
      </c>
      <c r="K439" s="77"/>
      <c r="L439" s="61"/>
      <c r="M439" s="60" t="str">
        <f>_xlfn.IFNA(VLOOKUP(F439,$F$3:M438,8,0),"")</f>
        <v/>
      </c>
      <c r="N439" s="60" t="str">
        <f>_xlfn.IFNA(VLOOKUP(F439,$F$3:N438,9,0),"")</f>
        <v/>
      </c>
      <c r="O439" s="73">
        <f t="shared" si="16"/>
        <v>0</v>
      </c>
      <c r="P439" s="60"/>
      <c r="Q439" s="60"/>
    </row>
    <row r="440" spans="2:17" x14ac:dyDescent="0.25">
      <c r="B440" s="61">
        <f>COUNTIFS($F$3:F440,'تقرير استهلاك خامات'!$D$4)</f>
        <v>4</v>
      </c>
      <c r="C440" s="60">
        <v>438</v>
      </c>
      <c r="D440" s="5"/>
      <c r="E440" s="60"/>
      <c r="F440" s="60"/>
      <c r="G440" s="60"/>
      <c r="H440" s="60"/>
      <c r="I440" s="60"/>
      <c r="J440" s="60">
        <f t="shared" si="17"/>
        <v>0</v>
      </c>
      <c r="K440" s="77"/>
      <c r="L440" s="61"/>
      <c r="M440" s="60" t="str">
        <f>_xlfn.IFNA(VLOOKUP(F440,$F$3:M439,8,0),"")</f>
        <v/>
      </c>
      <c r="N440" s="60" t="str">
        <f>_xlfn.IFNA(VLOOKUP(F440,$F$3:N439,9,0),"")</f>
        <v/>
      </c>
      <c r="O440" s="73">
        <f t="shared" si="16"/>
        <v>0</v>
      </c>
      <c r="P440" s="60"/>
      <c r="Q440" s="60"/>
    </row>
    <row r="441" spans="2:17" x14ac:dyDescent="0.25">
      <c r="B441" s="61">
        <f>COUNTIFS($F$3:F441,'تقرير استهلاك خامات'!$D$4)</f>
        <v>4</v>
      </c>
      <c r="C441" s="60">
        <v>439</v>
      </c>
      <c r="D441" s="5"/>
      <c r="E441" s="60"/>
      <c r="F441" s="60"/>
      <c r="G441" s="60"/>
      <c r="H441" s="60"/>
      <c r="I441" s="60"/>
      <c r="J441" s="60">
        <f t="shared" si="17"/>
        <v>0</v>
      </c>
      <c r="K441" s="77"/>
      <c r="L441" s="61"/>
      <c r="M441" s="60" t="str">
        <f>_xlfn.IFNA(VLOOKUP(F441,$F$3:M440,8,0),"")</f>
        <v/>
      </c>
      <c r="N441" s="60" t="str">
        <f>_xlfn.IFNA(VLOOKUP(F441,$F$3:N440,9,0),"")</f>
        <v/>
      </c>
      <c r="O441" s="73">
        <f t="shared" si="16"/>
        <v>0</v>
      </c>
      <c r="P441" s="60"/>
      <c r="Q441" s="60"/>
    </row>
    <row r="442" spans="2:17" x14ac:dyDescent="0.25">
      <c r="B442" s="61">
        <f>COUNTIFS($F$3:F442,'تقرير استهلاك خامات'!$D$4)</f>
        <v>4</v>
      </c>
      <c r="C442" s="60">
        <v>440</v>
      </c>
      <c r="D442" s="5"/>
      <c r="E442" s="60"/>
      <c r="F442" s="60"/>
      <c r="G442" s="60"/>
      <c r="H442" s="60"/>
      <c r="I442" s="60"/>
      <c r="J442" s="60">
        <f t="shared" si="17"/>
        <v>0</v>
      </c>
      <c r="K442" s="77"/>
      <c r="L442" s="61"/>
      <c r="M442" s="60" t="str">
        <f>_xlfn.IFNA(VLOOKUP(F442,$F$3:M441,8,0),"")</f>
        <v/>
      </c>
      <c r="N442" s="60" t="str">
        <f>_xlfn.IFNA(VLOOKUP(F442,$F$3:N441,9,0),"")</f>
        <v/>
      </c>
      <c r="O442" s="73">
        <f t="shared" si="16"/>
        <v>0</v>
      </c>
      <c r="P442" s="60"/>
      <c r="Q442" s="60"/>
    </row>
    <row r="443" spans="2:17" x14ac:dyDescent="0.25">
      <c r="B443" s="61">
        <f>COUNTIFS($F$3:F443,'تقرير استهلاك خامات'!$D$4)</f>
        <v>4</v>
      </c>
      <c r="C443" s="60">
        <v>441</v>
      </c>
      <c r="D443" s="5"/>
      <c r="E443" s="60"/>
      <c r="F443" s="60"/>
      <c r="G443" s="60"/>
      <c r="H443" s="60"/>
      <c r="I443" s="60"/>
      <c r="J443" s="60">
        <f t="shared" si="17"/>
        <v>0</v>
      </c>
      <c r="K443" s="77"/>
      <c r="L443" s="61"/>
      <c r="M443" s="60" t="str">
        <f>_xlfn.IFNA(VLOOKUP(F443,$F$3:M442,8,0),"")</f>
        <v/>
      </c>
      <c r="N443" s="60" t="str">
        <f>_xlfn.IFNA(VLOOKUP(F443,$F$3:N442,9,0),"")</f>
        <v/>
      </c>
      <c r="O443" s="73">
        <f t="shared" si="16"/>
        <v>0</v>
      </c>
      <c r="P443" s="60"/>
      <c r="Q443" s="60"/>
    </row>
    <row r="444" spans="2:17" x14ac:dyDescent="0.25">
      <c r="B444" s="61">
        <f>COUNTIFS($F$3:F444,'تقرير استهلاك خامات'!$D$4)</f>
        <v>4</v>
      </c>
      <c r="C444" s="60">
        <v>442</v>
      </c>
      <c r="D444" s="5"/>
      <c r="E444" s="60"/>
      <c r="F444" s="60"/>
      <c r="G444" s="60"/>
      <c r="H444" s="60"/>
      <c r="I444" s="60"/>
      <c r="J444" s="60">
        <f t="shared" si="17"/>
        <v>0</v>
      </c>
      <c r="K444" s="77"/>
      <c r="L444" s="61"/>
      <c r="M444" s="60" t="str">
        <f>_xlfn.IFNA(VLOOKUP(F444,$F$3:M443,8,0),"")</f>
        <v/>
      </c>
      <c r="N444" s="60" t="str">
        <f>_xlfn.IFNA(VLOOKUP(F444,$F$3:N443,9,0),"")</f>
        <v/>
      </c>
      <c r="O444" s="73">
        <f t="shared" si="16"/>
        <v>0</v>
      </c>
      <c r="P444" s="60"/>
      <c r="Q444" s="60"/>
    </row>
    <row r="445" spans="2:17" x14ac:dyDescent="0.25">
      <c r="B445" s="61">
        <f>COUNTIFS($F$3:F445,'تقرير استهلاك خامات'!$D$4)</f>
        <v>4</v>
      </c>
      <c r="C445" s="60">
        <v>443</v>
      </c>
      <c r="D445" s="5"/>
      <c r="E445" s="60"/>
      <c r="F445" s="60"/>
      <c r="G445" s="60"/>
      <c r="H445" s="60"/>
      <c r="I445" s="60"/>
      <c r="J445" s="60">
        <f t="shared" si="17"/>
        <v>0</v>
      </c>
      <c r="K445" s="77"/>
      <c r="L445" s="61"/>
      <c r="M445" s="60" t="str">
        <f>_xlfn.IFNA(VLOOKUP(F445,$F$3:M444,8,0),"")</f>
        <v/>
      </c>
      <c r="N445" s="60" t="str">
        <f>_xlfn.IFNA(VLOOKUP(F445,$F$3:N444,9,0),"")</f>
        <v/>
      </c>
      <c r="O445" s="73">
        <f t="shared" si="16"/>
        <v>0</v>
      </c>
      <c r="P445" s="60"/>
      <c r="Q445" s="60"/>
    </row>
    <row r="446" spans="2:17" x14ac:dyDescent="0.25">
      <c r="B446" s="61">
        <f>COUNTIFS($F$3:F446,'تقرير استهلاك خامات'!$D$4)</f>
        <v>4</v>
      </c>
      <c r="C446" s="60">
        <v>444</v>
      </c>
      <c r="D446" s="5"/>
      <c r="E446" s="60"/>
      <c r="F446" s="60"/>
      <c r="G446" s="60"/>
      <c r="H446" s="60"/>
      <c r="I446" s="60"/>
      <c r="J446" s="60">
        <f t="shared" si="17"/>
        <v>0</v>
      </c>
      <c r="K446" s="77"/>
      <c r="L446" s="61"/>
      <c r="M446" s="60" t="str">
        <f>_xlfn.IFNA(VLOOKUP(F446,$F$3:M445,8,0),"")</f>
        <v/>
      </c>
      <c r="N446" s="60" t="str">
        <f>_xlfn.IFNA(VLOOKUP(F446,$F$3:N445,9,0),"")</f>
        <v/>
      </c>
      <c r="O446" s="73">
        <f t="shared" si="16"/>
        <v>0</v>
      </c>
      <c r="P446" s="60"/>
      <c r="Q446" s="60"/>
    </row>
    <row r="447" spans="2:17" x14ac:dyDescent="0.25">
      <c r="B447" s="61">
        <f>COUNTIFS($F$3:F447,'تقرير استهلاك خامات'!$D$4)</f>
        <v>4</v>
      </c>
      <c r="C447" s="60">
        <v>445</v>
      </c>
      <c r="D447" s="5"/>
      <c r="E447" s="60"/>
      <c r="F447" s="60"/>
      <c r="G447" s="60"/>
      <c r="H447" s="60"/>
      <c r="I447" s="60"/>
      <c r="J447" s="60">
        <f t="shared" si="17"/>
        <v>0</v>
      </c>
      <c r="K447" s="77"/>
      <c r="L447" s="61"/>
      <c r="M447" s="60" t="str">
        <f>_xlfn.IFNA(VLOOKUP(F447,$F$3:M446,8,0),"")</f>
        <v/>
      </c>
      <c r="N447" s="60" t="str">
        <f>_xlfn.IFNA(VLOOKUP(F447,$F$3:N446,9,0),"")</f>
        <v/>
      </c>
      <c r="O447" s="73">
        <f t="shared" si="16"/>
        <v>0</v>
      </c>
      <c r="P447" s="60"/>
      <c r="Q447" s="60"/>
    </row>
    <row r="448" spans="2:17" x14ac:dyDescent="0.25">
      <c r="B448" s="61">
        <f>COUNTIFS($F$3:F448,'تقرير استهلاك خامات'!$D$4)</f>
        <v>4</v>
      </c>
      <c r="C448" s="60">
        <v>446</v>
      </c>
      <c r="D448" s="5"/>
      <c r="E448" s="60"/>
      <c r="F448" s="60"/>
      <c r="G448" s="60"/>
      <c r="H448" s="60"/>
      <c r="I448" s="60"/>
      <c r="J448" s="60">
        <f t="shared" si="17"/>
        <v>0</v>
      </c>
      <c r="K448" s="77"/>
      <c r="L448" s="61"/>
      <c r="M448" s="60" t="str">
        <f>_xlfn.IFNA(VLOOKUP(F448,$F$3:M447,8,0),"")</f>
        <v/>
      </c>
      <c r="N448" s="60" t="str">
        <f>_xlfn.IFNA(VLOOKUP(F448,$F$3:N447,9,0),"")</f>
        <v/>
      </c>
      <c r="O448" s="73">
        <f t="shared" si="16"/>
        <v>0</v>
      </c>
      <c r="P448" s="60"/>
      <c r="Q448" s="60"/>
    </row>
    <row r="449" spans="2:17" x14ac:dyDescent="0.25">
      <c r="B449" s="61">
        <f>COUNTIFS($F$3:F449,'تقرير استهلاك خامات'!$D$4)</f>
        <v>4</v>
      </c>
      <c r="C449" s="60">
        <v>447</v>
      </c>
      <c r="D449" s="5"/>
      <c r="E449" s="60"/>
      <c r="F449" s="60"/>
      <c r="G449" s="60"/>
      <c r="H449" s="60"/>
      <c r="I449" s="60"/>
      <c r="J449" s="60">
        <f t="shared" si="17"/>
        <v>0</v>
      </c>
      <c r="K449" s="77"/>
      <c r="L449" s="61"/>
      <c r="M449" s="60" t="str">
        <f>_xlfn.IFNA(VLOOKUP(F449,$F$3:M448,8,0),"")</f>
        <v/>
      </c>
      <c r="N449" s="60" t="str">
        <f>_xlfn.IFNA(VLOOKUP(F449,$F$3:N448,9,0),"")</f>
        <v/>
      </c>
      <c r="O449" s="73">
        <f t="shared" si="16"/>
        <v>0</v>
      </c>
      <c r="P449" s="60"/>
      <c r="Q449" s="60"/>
    </row>
    <row r="450" spans="2:17" x14ac:dyDescent="0.25">
      <c r="B450" s="61">
        <f>COUNTIFS($F$3:F450,'تقرير استهلاك خامات'!$D$4)</f>
        <v>4</v>
      </c>
      <c r="C450" s="60">
        <v>448</v>
      </c>
      <c r="D450" s="5"/>
      <c r="E450" s="60"/>
      <c r="F450" s="60"/>
      <c r="G450" s="60"/>
      <c r="H450" s="60"/>
      <c r="I450" s="60"/>
      <c r="J450" s="60">
        <f t="shared" si="17"/>
        <v>0</v>
      </c>
      <c r="K450" s="77"/>
      <c r="L450" s="61"/>
      <c r="M450" s="60" t="str">
        <f>_xlfn.IFNA(VLOOKUP(F450,$F$3:M449,8,0),"")</f>
        <v/>
      </c>
      <c r="N450" s="60" t="str">
        <f>_xlfn.IFNA(VLOOKUP(F450,$F$3:N449,9,0),"")</f>
        <v/>
      </c>
      <c r="O450" s="73">
        <f t="shared" si="16"/>
        <v>0</v>
      </c>
      <c r="P450" s="60"/>
      <c r="Q450" s="60"/>
    </row>
    <row r="451" spans="2:17" x14ac:dyDescent="0.25">
      <c r="B451" s="61">
        <f>COUNTIFS($F$3:F451,'تقرير استهلاك خامات'!$D$4)</f>
        <v>4</v>
      </c>
      <c r="C451" s="60">
        <v>449</v>
      </c>
      <c r="D451" s="5"/>
      <c r="E451" s="60"/>
      <c r="F451" s="60"/>
      <c r="G451" s="60"/>
      <c r="H451" s="60"/>
      <c r="I451" s="60"/>
      <c r="J451" s="60">
        <f t="shared" si="17"/>
        <v>0</v>
      </c>
      <c r="K451" s="77"/>
      <c r="L451" s="61"/>
      <c r="M451" s="60" t="str">
        <f>_xlfn.IFNA(VLOOKUP(F451,$F$3:M450,8,0),"")</f>
        <v/>
      </c>
      <c r="N451" s="60" t="str">
        <f>_xlfn.IFNA(VLOOKUP(F451,$F$3:N450,9,0),"")</f>
        <v/>
      </c>
      <c r="O451" s="73">
        <f t="shared" ref="O451:O514" si="18">IFERROR(I451/N451,0)</f>
        <v>0</v>
      </c>
      <c r="P451" s="60"/>
      <c r="Q451" s="60"/>
    </row>
    <row r="452" spans="2:17" x14ac:dyDescent="0.25">
      <c r="B452" s="61">
        <f>COUNTIFS($F$3:F452,'تقرير استهلاك خامات'!$D$4)</f>
        <v>4</v>
      </c>
      <c r="C452" s="60">
        <v>450</v>
      </c>
      <c r="D452" s="5"/>
      <c r="E452" s="60"/>
      <c r="F452" s="60"/>
      <c r="G452" s="60"/>
      <c r="H452" s="60"/>
      <c r="I452" s="60"/>
      <c r="J452" s="60">
        <f t="shared" si="17"/>
        <v>0</v>
      </c>
      <c r="K452" s="77"/>
      <c r="L452" s="61"/>
      <c r="M452" s="60" t="str">
        <f>_xlfn.IFNA(VLOOKUP(F452,$F$3:M451,8,0),"")</f>
        <v/>
      </c>
      <c r="N452" s="60" t="str">
        <f>_xlfn.IFNA(VLOOKUP(F452,$F$3:N451,9,0),"")</f>
        <v/>
      </c>
      <c r="O452" s="73">
        <f t="shared" si="18"/>
        <v>0</v>
      </c>
      <c r="P452" s="60"/>
      <c r="Q452" s="60"/>
    </row>
    <row r="453" spans="2:17" x14ac:dyDescent="0.25">
      <c r="B453" s="61">
        <f>COUNTIFS($F$3:F453,'تقرير استهلاك خامات'!$D$4)</f>
        <v>4</v>
      </c>
      <c r="C453" s="60">
        <v>451</v>
      </c>
      <c r="D453" s="5"/>
      <c r="E453" s="60"/>
      <c r="F453" s="60"/>
      <c r="G453" s="60"/>
      <c r="H453" s="60"/>
      <c r="I453" s="60"/>
      <c r="J453" s="60">
        <f t="shared" ref="J453:J516" si="19">G453*I453</f>
        <v>0</v>
      </c>
      <c r="K453" s="77"/>
      <c r="L453" s="61"/>
      <c r="M453" s="60" t="str">
        <f>_xlfn.IFNA(VLOOKUP(F453,$F$3:M452,8,0),"")</f>
        <v/>
      </c>
      <c r="N453" s="60" t="str">
        <f>_xlfn.IFNA(VLOOKUP(F453,$F$3:N452,9,0),"")</f>
        <v/>
      </c>
      <c r="O453" s="73">
        <f t="shared" si="18"/>
        <v>0</v>
      </c>
      <c r="P453" s="60"/>
      <c r="Q453" s="60"/>
    </row>
    <row r="454" spans="2:17" x14ac:dyDescent="0.25">
      <c r="B454" s="61">
        <f>COUNTIFS($F$3:F454,'تقرير استهلاك خامات'!$D$4)</f>
        <v>4</v>
      </c>
      <c r="C454" s="60">
        <v>452</v>
      </c>
      <c r="D454" s="5"/>
      <c r="E454" s="60"/>
      <c r="F454" s="60"/>
      <c r="G454" s="60"/>
      <c r="H454" s="60"/>
      <c r="I454" s="60"/>
      <c r="J454" s="60">
        <f t="shared" si="19"/>
        <v>0</v>
      </c>
      <c r="K454" s="77"/>
      <c r="L454" s="61"/>
      <c r="M454" s="60" t="str">
        <f>_xlfn.IFNA(VLOOKUP(F454,$F$3:M453,8,0),"")</f>
        <v/>
      </c>
      <c r="N454" s="60" t="str">
        <f>_xlfn.IFNA(VLOOKUP(F454,$F$3:N453,9,0),"")</f>
        <v/>
      </c>
      <c r="O454" s="73">
        <f t="shared" si="18"/>
        <v>0</v>
      </c>
      <c r="P454" s="60"/>
      <c r="Q454" s="60"/>
    </row>
    <row r="455" spans="2:17" x14ac:dyDescent="0.25">
      <c r="B455" s="61">
        <f>COUNTIFS($F$3:F455,'تقرير استهلاك خامات'!$D$4)</f>
        <v>4</v>
      </c>
      <c r="C455" s="60">
        <v>453</v>
      </c>
      <c r="D455" s="5"/>
      <c r="E455" s="60"/>
      <c r="F455" s="60"/>
      <c r="G455" s="60"/>
      <c r="H455" s="60"/>
      <c r="I455" s="60"/>
      <c r="J455" s="60">
        <f t="shared" si="19"/>
        <v>0</v>
      </c>
      <c r="K455" s="77"/>
      <c r="L455" s="61"/>
      <c r="M455" s="60" t="str">
        <f>_xlfn.IFNA(VLOOKUP(F455,$F$3:M454,8,0),"")</f>
        <v/>
      </c>
      <c r="N455" s="60" t="str">
        <f>_xlfn.IFNA(VLOOKUP(F455,$F$3:N454,9,0),"")</f>
        <v/>
      </c>
      <c r="O455" s="73">
        <f t="shared" si="18"/>
        <v>0</v>
      </c>
      <c r="P455" s="60"/>
      <c r="Q455" s="60"/>
    </row>
    <row r="456" spans="2:17" x14ac:dyDescent="0.25">
      <c r="B456" s="61">
        <f>COUNTIFS($F$3:F456,'تقرير استهلاك خامات'!$D$4)</f>
        <v>4</v>
      </c>
      <c r="C456" s="60">
        <v>454</v>
      </c>
      <c r="D456" s="5"/>
      <c r="E456" s="60"/>
      <c r="F456" s="60"/>
      <c r="G456" s="60"/>
      <c r="H456" s="60"/>
      <c r="I456" s="60"/>
      <c r="J456" s="60">
        <f t="shared" si="19"/>
        <v>0</v>
      </c>
      <c r="K456" s="77"/>
      <c r="L456" s="61"/>
      <c r="M456" s="60" t="str">
        <f>_xlfn.IFNA(VLOOKUP(F456,$F$3:M455,8,0),"")</f>
        <v/>
      </c>
      <c r="N456" s="60" t="str">
        <f>_xlfn.IFNA(VLOOKUP(F456,$F$3:N455,9,0),"")</f>
        <v/>
      </c>
      <c r="O456" s="73">
        <f t="shared" si="18"/>
        <v>0</v>
      </c>
      <c r="P456" s="60"/>
      <c r="Q456" s="60"/>
    </row>
    <row r="457" spans="2:17" x14ac:dyDescent="0.25">
      <c r="B457" s="61">
        <f>COUNTIFS($F$3:F457,'تقرير استهلاك خامات'!$D$4)</f>
        <v>4</v>
      </c>
      <c r="C457" s="60">
        <v>455</v>
      </c>
      <c r="D457" s="5"/>
      <c r="E457" s="60"/>
      <c r="F457" s="60"/>
      <c r="G457" s="60"/>
      <c r="H457" s="60"/>
      <c r="I457" s="60"/>
      <c r="J457" s="60">
        <f t="shared" si="19"/>
        <v>0</v>
      </c>
      <c r="K457" s="77"/>
      <c r="L457" s="61"/>
      <c r="M457" s="60" t="str">
        <f>_xlfn.IFNA(VLOOKUP(F457,$F$3:M456,8,0),"")</f>
        <v/>
      </c>
      <c r="N457" s="60" t="str">
        <f>_xlfn.IFNA(VLOOKUP(F457,$F$3:N456,9,0),"")</f>
        <v/>
      </c>
      <c r="O457" s="73">
        <f t="shared" si="18"/>
        <v>0</v>
      </c>
      <c r="P457" s="60"/>
      <c r="Q457" s="60"/>
    </row>
    <row r="458" spans="2:17" x14ac:dyDescent="0.25">
      <c r="B458" s="61">
        <f>COUNTIFS($F$3:F458,'تقرير استهلاك خامات'!$D$4)</f>
        <v>4</v>
      </c>
      <c r="C458" s="60">
        <v>456</v>
      </c>
      <c r="D458" s="5"/>
      <c r="E458" s="60"/>
      <c r="F458" s="60"/>
      <c r="G458" s="60"/>
      <c r="H458" s="60"/>
      <c r="I458" s="60"/>
      <c r="J458" s="60">
        <f t="shared" si="19"/>
        <v>0</v>
      </c>
      <c r="K458" s="77"/>
      <c r="L458" s="61"/>
      <c r="M458" s="60" t="str">
        <f>_xlfn.IFNA(VLOOKUP(F458,$F$3:M457,8,0),"")</f>
        <v/>
      </c>
      <c r="N458" s="60" t="str">
        <f>_xlfn.IFNA(VLOOKUP(F458,$F$3:N457,9,0),"")</f>
        <v/>
      </c>
      <c r="O458" s="73">
        <f t="shared" si="18"/>
        <v>0</v>
      </c>
      <c r="P458" s="60"/>
      <c r="Q458" s="60"/>
    </row>
    <row r="459" spans="2:17" x14ac:dyDescent="0.25">
      <c r="B459" s="61">
        <f>COUNTIFS($F$3:F459,'تقرير استهلاك خامات'!$D$4)</f>
        <v>4</v>
      </c>
      <c r="C459" s="60">
        <v>457</v>
      </c>
      <c r="D459" s="5"/>
      <c r="E459" s="60"/>
      <c r="F459" s="60"/>
      <c r="G459" s="60"/>
      <c r="H459" s="60"/>
      <c r="I459" s="60"/>
      <c r="J459" s="60">
        <f t="shared" si="19"/>
        <v>0</v>
      </c>
      <c r="K459" s="77"/>
      <c r="L459" s="61"/>
      <c r="M459" s="60" t="str">
        <f>_xlfn.IFNA(VLOOKUP(F459,$F$3:M458,8,0),"")</f>
        <v/>
      </c>
      <c r="N459" s="60" t="str">
        <f>_xlfn.IFNA(VLOOKUP(F459,$F$3:N458,9,0),"")</f>
        <v/>
      </c>
      <c r="O459" s="73">
        <f t="shared" si="18"/>
        <v>0</v>
      </c>
      <c r="P459" s="60"/>
      <c r="Q459" s="60"/>
    </row>
    <row r="460" spans="2:17" x14ac:dyDescent="0.25">
      <c r="B460" s="61">
        <f>COUNTIFS($F$3:F460,'تقرير استهلاك خامات'!$D$4)</f>
        <v>4</v>
      </c>
      <c r="C460" s="60">
        <v>458</v>
      </c>
      <c r="D460" s="5"/>
      <c r="E460" s="60"/>
      <c r="F460" s="60"/>
      <c r="G460" s="60"/>
      <c r="H460" s="60"/>
      <c r="I460" s="60"/>
      <c r="J460" s="60">
        <f t="shared" si="19"/>
        <v>0</v>
      </c>
      <c r="K460" s="77"/>
      <c r="L460" s="61"/>
      <c r="M460" s="60" t="str">
        <f>_xlfn.IFNA(VLOOKUP(F460,$F$3:M459,8,0),"")</f>
        <v/>
      </c>
      <c r="N460" s="60" t="str">
        <f>_xlfn.IFNA(VLOOKUP(F460,$F$3:N459,9,0),"")</f>
        <v/>
      </c>
      <c r="O460" s="73">
        <f t="shared" si="18"/>
        <v>0</v>
      </c>
      <c r="P460" s="60"/>
      <c r="Q460" s="60"/>
    </row>
    <row r="461" spans="2:17" x14ac:dyDescent="0.25">
      <c r="B461" s="61">
        <f>COUNTIFS($F$3:F461,'تقرير استهلاك خامات'!$D$4)</f>
        <v>4</v>
      </c>
      <c r="C461" s="60">
        <v>459</v>
      </c>
      <c r="D461" s="5"/>
      <c r="E461" s="60"/>
      <c r="F461" s="60"/>
      <c r="G461" s="60"/>
      <c r="H461" s="60"/>
      <c r="I461" s="60"/>
      <c r="J461" s="60">
        <f t="shared" si="19"/>
        <v>0</v>
      </c>
      <c r="K461" s="77"/>
      <c r="L461" s="61"/>
      <c r="M461" s="60" t="str">
        <f>_xlfn.IFNA(VLOOKUP(F461,$F$3:M460,8,0),"")</f>
        <v/>
      </c>
      <c r="N461" s="60" t="str">
        <f>_xlfn.IFNA(VLOOKUP(F461,$F$3:N460,9,0),"")</f>
        <v/>
      </c>
      <c r="O461" s="73">
        <f t="shared" si="18"/>
        <v>0</v>
      </c>
      <c r="P461" s="60"/>
      <c r="Q461" s="60"/>
    </row>
    <row r="462" spans="2:17" x14ac:dyDescent="0.25">
      <c r="B462" s="61">
        <f>COUNTIFS($F$3:F462,'تقرير استهلاك خامات'!$D$4)</f>
        <v>4</v>
      </c>
      <c r="C462" s="60">
        <v>460</v>
      </c>
      <c r="D462" s="5"/>
      <c r="E462" s="60"/>
      <c r="F462" s="60"/>
      <c r="G462" s="60"/>
      <c r="H462" s="60"/>
      <c r="I462" s="60"/>
      <c r="J462" s="60">
        <f t="shared" si="19"/>
        <v>0</v>
      </c>
      <c r="K462" s="77"/>
      <c r="L462" s="61"/>
      <c r="M462" s="60" t="str">
        <f>_xlfn.IFNA(VLOOKUP(F462,$F$3:M461,8,0),"")</f>
        <v/>
      </c>
      <c r="N462" s="60" t="str">
        <f>_xlfn.IFNA(VLOOKUP(F462,$F$3:N461,9,0),"")</f>
        <v/>
      </c>
      <c r="O462" s="73">
        <f t="shared" si="18"/>
        <v>0</v>
      </c>
      <c r="P462" s="60"/>
      <c r="Q462" s="60"/>
    </row>
    <row r="463" spans="2:17" x14ac:dyDescent="0.25">
      <c r="B463" s="61">
        <f>COUNTIFS($F$3:F463,'تقرير استهلاك خامات'!$D$4)</f>
        <v>4</v>
      </c>
      <c r="C463" s="60">
        <v>461</v>
      </c>
      <c r="D463" s="5"/>
      <c r="E463" s="60"/>
      <c r="F463" s="60"/>
      <c r="G463" s="60"/>
      <c r="H463" s="60"/>
      <c r="I463" s="60"/>
      <c r="J463" s="60">
        <f t="shared" si="19"/>
        <v>0</v>
      </c>
      <c r="K463" s="77"/>
      <c r="L463" s="61"/>
      <c r="M463" s="60" t="str">
        <f>_xlfn.IFNA(VLOOKUP(F463,$F$3:M462,8,0),"")</f>
        <v/>
      </c>
      <c r="N463" s="60" t="str">
        <f>_xlfn.IFNA(VLOOKUP(F463,$F$3:N462,9,0),"")</f>
        <v/>
      </c>
      <c r="O463" s="73">
        <f t="shared" si="18"/>
        <v>0</v>
      </c>
      <c r="P463" s="60"/>
      <c r="Q463" s="60"/>
    </row>
    <row r="464" spans="2:17" x14ac:dyDescent="0.25">
      <c r="B464" s="61">
        <f>COUNTIFS($F$3:F464,'تقرير استهلاك خامات'!$D$4)</f>
        <v>4</v>
      </c>
      <c r="C464" s="60">
        <v>462</v>
      </c>
      <c r="D464" s="5"/>
      <c r="E464" s="60"/>
      <c r="F464" s="60"/>
      <c r="G464" s="60"/>
      <c r="H464" s="60"/>
      <c r="I464" s="60"/>
      <c r="J464" s="60">
        <f t="shared" si="19"/>
        <v>0</v>
      </c>
      <c r="K464" s="77"/>
      <c r="L464" s="61"/>
      <c r="M464" s="60" t="str">
        <f>_xlfn.IFNA(VLOOKUP(F464,$F$3:M463,8,0),"")</f>
        <v/>
      </c>
      <c r="N464" s="60" t="str">
        <f>_xlfn.IFNA(VLOOKUP(F464,$F$3:N463,9,0),"")</f>
        <v/>
      </c>
      <c r="O464" s="73">
        <f t="shared" si="18"/>
        <v>0</v>
      </c>
      <c r="P464" s="60"/>
      <c r="Q464" s="60"/>
    </row>
    <row r="465" spans="2:17" x14ac:dyDescent="0.25">
      <c r="B465" s="61">
        <f>COUNTIFS($F$3:F465,'تقرير استهلاك خامات'!$D$4)</f>
        <v>4</v>
      </c>
      <c r="C465" s="60">
        <v>463</v>
      </c>
      <c r="D465" s="5"/>
      <c r="E465" s="60"/>
      <c r="F465" s="60"/>
      <c r="G465" s="60"/>
      <c r="H465" s="60"/>
      <c r="I465" s="60"/>
      <c r="J465" s="60">
        <f t="shared" si="19"/>
        <v>0</v>
      </c>
      <c r="K465" s="77"/>
      <c r="L465" s="61"/>
      <c r="M465" s="60" t="str">
        <f>_xlfn.IFNA(VLOOKUP(F465,$F$3:M464,8,0),"")</f>
        <v/>
      </c>
      <c r="N465" s="60" t="str">
        <f>_xlfn.IFNA(VLOOKUP(F465,$F$3:N464,9,0),"")</f>
        <v/>
      </c>
      <c r="O465" s="73">
        <f t="shared" si="18"/>
        <v>0</v>
      </c>
      <c r="P465" s="60"/>
      <c r="Q465" s="60"/>
    </row>
    <row r="466" spans="2:17" x14ac:dyDescent="0.25">
      <c r="B466" s="61">
        <f>COUNTIFS($F$3:F466,'تقرير استهلاك خامات'!$D$4)</f>
        <v>4</v>
      </c>
      <c r="C466" s="60">
        <v>464</v>
      </c>
      <c r="D466" s="5"/>
      <c r="E466" s="60"/>
      <c r="F466" s="60"/>
      <c r="G466" s="60"/>
      <c r="H466" s="60"/>
      <c r="I466" s="60"/>
      <c r="J466" s="60">
        <f t="shared" si="19"/>
        <v>0</v>
      </c>
      <c r="K466" s="77"/>
      <c r="L466" s="61"/>
      <c r="M466" s="60" t="str">
        <f>_xlfn.IFNA(VLOOKUP(F466,$F$3:M465,8,0),"")</f>
        <v/>
      </c>
      <c r="N466" s="60" t="str">
        <f>_xlfn.IFNA(VLOOKUP(F466,$F$3:N465,9,0),"")</f>
        <v/>
      </c>
      <c r="O466" s="73">
        <f t="shared" si="18"/>
        <v>0</v>
      </c>
      <c r="P466" s="60"/>
      <c r="Q466" s="60"/>
    </row>
    <row r="467" spans="2:17" x14ac:dyDescent="0.25">
      <c r="B467" s="61">
        <f>COUNTIFS($F$3:F467,'تقرير استهلاك خامات'!$D$4)</f>
        <v>4</v>
      </c>
      <c r="C467" s="60">
        <v>465</v>
      </c>
      <c r="D467" s="5"/>
      <c r="E467" s="60"/>
      <c r="F467" s="60"/>
      <c r="G467" s="60"/>
      <c r="H467" s="60"/>
      <c r="I467" s="60"/>
      <c r="J467" s="60">
        <f t="shared" si="19"/>
        <v>0</v>
      </c>
      <c r="K467" s="77"/>
      <c r="L467" s="61"/>
      <c r="M467" s="60" t="str">
        <f>_xlfn.IFNA(VLOOKUP(F467,$F$3:M466,8,0),"")</f>
        <v/>
      </c>
      <c r="N467" s="60" t="str">
        <f>_xlfn.IFNA(VLOOKUP(F467,$F$3:N466,9,0),"")</f>
        <v/>
      </c>
      <c r="O467" s="73">
        <f t="shared" si="18"/>
        <v>0</v>
      </c>
      <c r="P467" s="60"/>
      <c r="Q467" s="60"/>
    </row>
    <row r="468" spans="2:17" x14ac:dyDescent="0.25">
      <c r="B468" s="61">
        <f>COUNTIFS($F$3:F468,'تقرير استهلاك خامات'!$D$4)</f>
        <v>4</v>
      </c>
      <c r="C468" s="60">
        <v>466</v>
      </c>
      <c r="D468" s="5"/>
      <c r="E468" s="60"/>
      <c r="F468" s="60"/>
      <c r="G468" s="60"/>
      <c r="H468" s="60"/>
      <c r="I468" s="60"/>
      <c r="J468" s="60">
        <f t="shared" si="19"/>
        <v>0</v>
      </c>
      <c r="K468" s="77"/>
      <c r="L468" s="61"/>
      <c r="M468" s="60" t="str">
        <f>_xlfn.IFNA(VLOOKUP(F468,$F$3:M467,8,0),"")</f>
        <v/>
      </c>
      <c r="N468" s="60" t="str">
        <f>_xlfn.IFNA(VLOOKUP(F468,$F$3:N467,9,0),"")</f>
        <v/>
      </c>
      <c r="O468" s="73">
        <f t="shared" si="18"/>
        <v>0</v>
      </c>
      <c r="P468" s="60"/>
      <c r="Q468" s="60"/>
    </row>
    <row r="469" spans="2:17" x14ac:dyDescent="0.25">
      <c r="B469" s="61">
        <f>COUNTIFS($F$3:F469,'تقرير استهلاك خامات'!$D$4)</f>
        <v>4</v>
      </c>
      <c r="C469" s="60">
        <v>467</v>
      </c>
      <c r="D469" s="5"/>
      <c r="E469" s="60"/>
      <c r="F469" s="60"/>
      <c r="G469" s="60"/>
      <c r="H469" s="60"/>
      <c r="I469" s="60"/>
      <c r="J469" s="60">
        <f t="shared" si="19"/>
        <v>0</v>
      </c>
      <c r="K469" s="77"/>
      <c r="L469" s="61"/>
      <c r="M469" s="60" t="str">
        <f>_xlfn.IFNA(VLOOKUP(F469,$F$3:M468,8,0),"")</f>
        <v/>
      </c>
      <c r="N469" s="60" t="str">
        <f>_xlfn.IFNA(VLOOKUP(F469,$F$3:N468,9,0),"")</f>
        <v/>
      </c>
      <c r="O469" s="73">
        <f t="shared" si="18"/>
        <v>0</v>
      </c>
      <c r="P469" s="60"/>
      <c r="Q469" s="60"/>
    </row>
    <row r="470" spans="2:17" x14ac:dyDescent="0.25">
      <c r="B470" s="61">
        <f>COUNTIFS($F$3:F470,'تقرير استهلاك خامات'!$D$4)</f>
        <v>4</v>
      </c>
      <c r="C470" s="60">
        <v>468</v>
      </c>
      <c r="D470" s="5"/>
      <c r="E470" s="60"/>
      <c r="F470" s="60"/>
      <c r="G470" s="60"/>
      <c r="H470" s="60"/>
      <c r="I470" s="60"/>
      <c r="J470" s="60">
        <f t="shared" si="19"/>
        <v>0</v>
      </c>
      <c r="K470" s="77"/>
      <c r="L470" s="61"/>
      <c r="M470" s="60" t="str">
        <f>_xlfn.IFNA(VLOOKUP(F470,$F$3:M469,8,0),"")</f>
        <v/>
      </c>
      <c r="N470" s="60" t="str">
        <f>_xlfn.IFNA(VLOOKUP(F470,$F$3:N469,9,0),"")</f>
        <v/>
      </c>
      <c r="O470" s="73">
        <f t="shared" si="18"/>
        <v>0</v>
      </c>
      <c r="P470" s="60"/>
      <c r="Q470" s="60"/>
    </row>
    <row r="471" spans="2:17" x14ac:dyDescent="0.25">
      <c r="B471" s="61">
        <f>COUNTIFS($F$3:F471,'تقرير استهلاك خامات'!$D$4)</f>
        <v>4</v>
      </c>
      <c r="C471" s="60">
        <v>469</v>
      </c>
      <c r="D471" s="5"/>
      <c r="E471" s="60"/>
      <c r="F471" s="60"/>
      <c r="G471" s="60"/>
      <c r="H471" s="60"/>
      <c r="I471" s="60"/>
      <c r="J471" s="60">
        <f t="shared" si="19"/>
        <v>0</v>
      </c>
      <c r="K471" s="77"/>
      <c r="L471" s="61"/>
      <c r="M471" s="60" t="str">
        <f>_xlfn.IFNA(VLOOKUP(F471,$F$3:M470,8,0),"")</f>
        <v/>
      </c>
      <c r="N471" s="60" t="str">
        <f>_xlfn.IFNA(VLOOKUP(F471,$F$3:N470,9,0),"")</f>
        <v/>
      </c>
      <c r="O471" s="73">
        <f t="shared" si="18"/>
        <v>0</v>
      </c>
      <c r="P471" s="60"/>
      <c r="Q471" s="60"/>
    </row>
    <row r="472" spans="2:17" x14ac:dyDescent="0.25">
      <c r="B472" s="61">
        <f>COUNTIFS($F$3:F472,'تقرير استهلاك خامات'!$D$4)</f>
        <v>4</v>
      </c>
      <c r="C472" s="60">
        <v>470</v>
      </c>
      <c r="D472" s="5"/>
      <c r="E472" s="60"/>
      <c r="F472" s="60"/>
      <c r="G472" s="60"/>
      <c r="H472" s="60"/>
      <c r="I472" s="60"/>
      <c r="J472" s="60">
        <f t="shared" si="19"/>
        <v>0</v>
      </c>
      <c r="K472" s="77"/>
      <c r="L472" s="61"/>
      <c r="M472" s="60" t="str">
        <f>_xlfn.IFNA(VLOOKUP(F472,$F$3:M471,8,0),"")</f>
        <v/>
      </c>
      <c r="N472" s="60" t="str">
        <f>_xlfn.IFNA(VLOOKUP(F472,$F$3:N471,9,0),"")</f>
        <v/>
      </c>
      <c r="O472" s="73">
        <f t="shared" si="18"/>
        <v>0</v>
      </c>
      <c r="P472" s="60"/>
      <c r="Q472" s="60"/>
    </row>
    <row r="473" spans="2:17" x14ac:dyDescent="0.25">
      <c r="B473" s="61">
        <f>COUNTIFS($F$3:F473,'تقرير استهلاك خامات'!$D$4)</f>
        <v>4</v>
      </c>
      <c r="C473" s="60">
        <v>471</v>
      </c>
      <c r="D473" s="5"/>
      <c r="E473" s="60"/>
      <c r="F473" s="60"/>
      <c r="G473" s="60"/>
      <c r="H473" s="60"/>
      <c r="I473" s="60"/>
      <c r="J473" s="60">
        <f t="shared" si="19"/>
        <v>0</v>
      </c>
      <c r="K473" s="77"/>
      <c r="L473" s="61"/>
      <c r="M473" s="60" t="str">
        <f>_xlfn.IFNA(VLOOKUP(F473,$F$3:M472,8,0),"")</f>
        <v/>
      </c>
      <c r="N473" s="60" t="str">
        <f>_xlfn.IFNA(VLOOKUP(F473,$F$3:N472,9,0),"")</f>
        <v/>
      </c>
      <c r="O473" s="73">
        <f t="shared" si="18"/>
        <v>0</v>
      </c>
      <c r="P473" s="60"/>
      <c r="Q473" s="60"/>
    </row>
    <row r="474" spans="2:17" x14ac:dyDescent="0.25">
      <c r="B474" s="61">
        <f>COUNTIFS($F$3:F474,'تقرير استهلاك خامات'!$D$4)</f>
        <v>4</v>
      </c>
      <c r="C474" s="60">
        <v>472</v>
      </c>
      <c r="D474" s="5"/>
      <c r="E474" s="60"/>
      <c r="F474" s="60"/>
      <c r="G474" s="60"/>
      <c r="H474" s="60"/>
      <c r="I474" s="60"/>
      <c r="J474" s="60">
        <f t="shared" si="19"/>
        <v>0</v>
      </c>
      <c r="K474" s="77"/>
      <c r="L474" s="61"/>
      <c r="M474" s="60" t="str">
        <f>_xlfn.IFNA(VLOOKUP(F474,$F$3:M473,8,0),"")</f>
        <v/>
      </c>
      <c r="N474" s="60" t="str">
        <f>_xlfn.IFNA(VLOOKUP(F474,$F$3:N473,9,0),"")</f>
        <v/>
      </c>
      <c r="O474" s="73">
        <f t="shared" si="18"/>
        <v>0</v>
      </c>
      <c r="P474" s="60"/>
      <c r="Q474" s="60"/>
    </row>
    <row r="475" spans="2:17" x14ac:dyDescent="0.25">
      <c r="B475" s="61">
        <f>COUNTIFS($F$3:F475,'تقرير استهلاك خامات'!$D$4)</f>
        <v>4</v>
      </c>
      <c r="C475" s="60">
        <v>473</v>
      </c>
      <c r="D475" s="5"/>
      <c r="E475" s="60"/>
      <c r="F475" s="60"/>
      <c r="G475" s="60"/>
      <c r="H475" s="60"/>
      <c r="I475" s="60"/>
      <c r="J475" s="60">
        <f t="shared" si="19"/>
        <v>0</v>
      </c>
      <c r="K475" s="77"/>
      <c r="L475" s="61"/>
      <c r="M475" s="60" t="str">
        <f>_xlfn.IFNA(VLOOKUP(F475,$F$3:M474,8,0),"")</f>
        <v/>
      </c>
      <c r="N475" s="60" t="str">
        <f>_xlfn.IFNA(VLOOKUP(F475,$F$3:N474,9,0),"")</f>
        <v/>
      </c>
      <c r="O475" s="73">
        <f t="shared" si="18"/>
        <v>0</v>
      </c>
      <c r="P475" s="60"/>
      <c r="Q475" s="60"/>
    </row>
    <row r="476" spans="2:17" x14ac:dyDescent="0.25">
      <c r="B476" s="61">
        <f>COUNTIFS($F$3:F476,'تقرير استهلاك خامات'!$D$4)</f>
        <v>4</v>
      </c>
      <c r="C476" s="60">
        <v>474</v>
      </c>
      <c r="D476" s="5"/>
      <c r="E476" s="60"/>
      <c r="F476" s="60"/>
      <c r="G476" s="60"/>
      <c r="H476" s="60"/>
      <c r="I476" s="60"/>
      <c r="J476" s="60">
        <f t="shared" si="19"/>
        <v>0</v>
      </c>
      <c r="K476" s="77"/>
      <c r="L476" s="61"/>
      <c r="M476" s="60" t="str">
        <f>_xlfn.IFNA(VLOOKUP(F476,$F$3:M475,8,0),"")</f>
        <v/>
      </c>
      <c r="N476" s="60" t="str">
        <f>_xlfn.IFNA(VLOOKUP(F476,$F$3:N475,9,0),"")</f>
        <v/>
      </c>
      <c r="O476" s="73">
        <f t="shared" si="18"/>
        <v>0</v>
      </c>
      <c r="P476" s="60"/>
      <c r="Q476" s="60"/>
    </row>
    <row r="477" spans="2:17" x14ac:dyDescent="0.25">
      <c r="B477" s="61">
        <f>COUNTIFS($F$3:F477,'تقرير استهلاك خامات'!$D$4)</f>
        <v>4</v>
      </c>
      <c r="C477" s="60">
        <v>475</v>
      </c>
      <c r="D477" s="5"/>
      <c r="E477" s="60"/>
      <c r="F477" s="60"/>
      <c r="G477" s="60"/>
      <c r="H477" s="60"/>
      <c r="I477" s="60"/>
      <c r="J477" s="60">
        <f t="shared" si="19"/>
        <v>0</v>
      </c>
      <c r="K477" s="77"/>
      <c r="L477" s="61"/>
      <c r="M477" s="60" t="str">
        <f>_xlfn.IFNA(VLOOKUP(F477,$F$3:M476,8,0),"")</f>
        <v/>
      </c>
      <c r="N477" s="60" t="str">
        <f>_xlfn.IFNA(VLOOKUP(F477,$F$3:N476,9,0),"")</f>
        <v/>
      </c>
      <c r="O477" s="73">
        <f t="shared" si="18"/>
        <v>0</v>
      </c>
      <c r="P477" s="60"/>
      <c r="Q477" s="60"/>
    </row>
    <row r="478" spans="2:17" x14ac:dyDescent="0.25">
      <c r="B478" s="61">
        <f>COUNTIFS($F$3:F478,'تقرير استهلاك خامات'!$D$4)</f>
        <v>4</v>
      </c>
      <c r="C478" s="60">
        <v>476</v>
      </c>
      <c r="D478" s="5"/>
      <c r="E478" s="60"/>
      <c r="F478" s="60"/>
      <c r="G478" s="60"/>
      <c r="H478" s="60"/>
      <c r="I478" s="60"/>
      <c r="J478" s="60">
        <f t="shared" si="19"/>
        <v>0</v>
      </c>
      <c r="K478" s="77"/>
      <c r="L478" s="61"/>
      <c r="M478" s="60" t="str">
        <f>_xlfn.IFNA(VLOOKUP(F478,$F$3:M477,8,0),"")</f>
        <v/>
      </c>
      <c r="N478" s="60" t="str">
        <f>_xlfn.IFNA(VLOOKUP(F478,$F$3:N477,9,0),"")</f>
        <v/>
      </c>
      <c r="O478" s="73">
        <f t="shared" si="18"/>
        <v>0</v>
      </c>
      <c r="P478" s="60"/>
      <c r="Q478" s="60"/>
    </row>
    <row r="479" spans="2:17" x14ac:dyDescent="0.25">
      <c r="B479" s="61">
        <f>COUNTIFS($F$3:F479,'تقرير استهلاك خامات'!$D$4)</f>
        <v>4</v>
      </c>
      <c r="C479" s="60">
        <v>477</v>
      </c>
      <c r="D479" s="5"/>
      <c r="E479" s="60"/>
      <c r="F479" s="60"/>
      <c r="G479" s="60"/>
      <c r="H479" s="60"/>
      <c r="I479" s="60"/>
      <c r="J479" s="60">
        <f t="shared" si="19"/>
        <v>0</v>
      </c>
      <c r="K479" s="77"/>
      <c r="L479" s="61"/>
      <c r="M479" s="60" t="str">
        <f>_xlfn.IFNA(VLOOKUP(F479,$F$3:M478,8,0),"")</f>
        <v/>
      </c>
      <c r="N479" s="60" t="str">
        <f>_xlfn.IFNA(VLOOKUP(F479,$F$3:N478,9,0),"")</f>
        <v/>
      </c>
      <c r="O479" s="73">
        <f t="shared" si="18"/>
        <v>0</v>
      </c>
      <c r="P479" s="60"/>
      <c r="Q479" s="60"/>
    </row>
    <row r="480" spans="2:17" x14ac:dyDescent="0.25">
      <c r="B480" s="61">
        <f>COUNTIFS($F$3:F480,'تقرير استهلاك خامات'!$D$4)</f>
        <v>4</v>
      </c>
      <c r="C480" s="60">
        <v>478</v>
      </c>
      <c r="D480" s="5"/>
      <c r="E480" s="60"/>
      <c r="F480" s="60"/>
      <c r="G480" s="60"/>
      <c r="H480" s="60"/>
      <c r="I480" s="60"/>
      <c r="J480" s="60">
        <f t="shared" si="19"/>
        <v>0</v>
      </c>
      <c r="K480" s="77"/>
      <c r="L480" s="61"/>
      <c r="M480" s="60" t="str">
        <f>_xlfn.IFNA(VLOOKUP(F480,$F$3:M479,8,0),"")</f>
        <v/>
      </c>
      <c r="N480" s="60" t="str">
        <f>_xlfn.IFNA(VLOOKUP(F480,$F$3:N479,9,0),"")</f>
        <v/>
      </c>
      <c r="O480" s="73">
        <f t="shared" si="18"/>
        <v>0</v>
      </c>
      <c r="P480" s="60"/>
      <c r="Q480" s="60"/>
    </row>
    <row r="481" spans="2:17" x14ac:dyDescent="0.25">
      <c r="B481" s="61">
        <f>COUNTIFS($F$3:F481,'تقرير استهلاك خامات'!$D$4)</f>
        <v>4</v>
      </c>
      <c r="C481" s="60">
        <v>479</v>
      </c>
      <c r="D481" s="5"/>
      <c r="E481" s="60"/>
      <c r="F481" s="60"/>
      <c r="G481" s="60"/>
      <c r="H481" s="60"/>
      <c r="I481" s="60"/>
      <c r="J481" s="60">
        <f t="shared" si="19"/>
        <v>0</v>
      </c>
      <c r="K481" s="77"/>
      <c r="L481" s="61"/>
      <c r="M481" s="60" t="str">
        <f>_xlfn.IFNA(VLOOKUP(F481,$F$3:M480,8,0),"")</f>
        <v/>
      </c>
      <c r="N481" s="60" t="str">
        <f>_xlfn.IFNA(VLOOKUP(F481,$F$3:N480,9,0),"")</f>
        <v/>
      </c>
      <c r="O481" s="73">
        <f t="shared" si="18"/>
        <v>0</v>
      </c>
      <c r="P481" s="60"/>
      <c r="Q481" s="60"/>
    </row>
    <row r="482" spans="2:17" x14ac:dyDescent="0.25">
      <c r="B482" s="61">
        <f>COUNTIFS($F$3:F482,'تقرير استهلاك خامات'!$D$4)</f>
        <v>4</v>
      </c>
      <c r="C482" s="60">
        <v>480</v>
      </c>
      <c r="D482" s="5"/>
      <c r="E482" s="60"/>
      <c r="F482" s="60"/>
      <c r="G482" s="60"/>
      <c r="H482" s="60"/>
      <c r="I482" s="60"/>
      <c r="J482" s="60">
        <f t="shared" si="19"/>
        <v>0</v>
      </c>
      <c r="K482" s="77"/>
      <c r="L482" s="61"/>
      <c r="M482" s="60" t="str">
        <f>_xlfn.IFNA(VLOOKUP(F482,$F$3:M481,8,0),"")</f>
        <v/>
      </c>
      <c r="N482" s="60" t="str">
        <f>_xlfn.IFNA(VLOOKUP(F482,$F$3:N481,9,0),"")</f>
        <v/>
      </c>
      <c r="O482" s="73">
        <f t="shared" si="18"/>
        <v>0</v>
      </c>
      <c r="P482" s="60"/>
      <c r="Q482" s="60"/>
    </row>
    <row r="483" spans="2:17" x14ac:dyDescent="0.25">
      <c r="B483" s="61">
        <f>COUNTIFS($F$3:F483,'تقرير استهلاك خامات'!$D$4)</f>
        <v>4</v>
      </c>
      <c r="C483" s="60">
        <v>481</v>
      </c>
      <c r="D483" s="5"/>
      <c r="E483" s="60"/>
      <c r="F483" s="60"/>
      <c r="G483" s="60"/>
      <c r="H483" s="60"/>
      <c r="I483" s="60"/>
      <c r="J483" s="60">
        <f t="shared" si="19"/>
        <v>0</v>
      </c>
      <c r="K483" s="77"/>
      <c r="L483" s="61"/>
      <c r="M483" s="60" t="str">
        <f>_xlfn.IFNA(VLOOKUP(F483,$F$3:M482,8,0),"")</f>
        <v/>
      </c>
      <c r="N483" s="60" t="str">
        <f>_xlfn.IFNA(VLOOKUP(F483,$F$3:N482,9,0),"")</f>
        <v/>
      </c>
      <c r="O483" s="73">
        <f t="shared" si="18"/>
        <v>0</v>
      </c>
      <c r="P483" s="60"/>
      <c r="Q483" s="60"/>
    </row>
    <row r="484" spans="2:17" x14ac:dyDescent="0.25">
      <c r="B484" s="61">
        <f>COUNTIFS($F$3:F484,'تقرير استهلاك خامات'!$D$4)</f>
        <v>4</v>
      </c>
      <c r="C484" s="60">
        <v>482</v>
      </c>
      <c r="D484" s="5"/>
      <c r="E484" s="60"/>
      <c r="F484" s="60"/>
      <c r="G484" s="60"/>
      <c r="H484" s="60"/>
      <c r="I484" s="60"/>
      <c r="J484" s="60">
        <f t="shared" si="19"/>
        <v>0</v>
      </c>
      <c r="K484" s="77"/>
      <c r="L484" s="61"/>
      <c r="M484" s="60" t="str">
        <f>_xlfn.IFNA(VLOOKUP(F484,$F$3:M483,8,0),"")</f>
        <v/>
      </c>
      <c r="N484" s="60" t="str">
        <f>_xlfn.IFNA(VLOOKUP(F484,$F$3:N483,9,0),"")</f>
        <v/>
      </c>
      <c r="O484" s="73">
        <f t="shared" si="18"/>
        <v>0</v>
      </c>
      <c r="P484" s="60"/>
      <c r="Q484" s="60"/>
    </row>
    <row r="485" spans="2:17" x14ac:dyDescent="0.25">
      <c r="B485" s="61">
        <f>COUNTIFS($F$3:F485,'تقرير استهلاك خامات'!$D$4)</f>
        <v>4</v>
      </c>
      <c r="C485" s="60">
        <v>483</v>
      </c>
      <c r="D485" s="5"/>
      <c r="E485" s="60"/>
      <c r="F485" s="60"/>
      <c r="G485" s="60"/>
      <c r="H485" s="60"/>
      <c r="I485" s="60"/>
      <c r="J485" s="60">
        <f t="shared" si="19"/>
        <v>0</v>
      </c>
      <c r="K485" s="77"/>
      <c r="L485" s="61"/>
      <c r="M485" s="60" t="str">
        <f>_xlfn.IFNA(VLOOKUP(F485,$F$3:M484,8,0),"")</f>
        <v/>
      </c>
      <c r="N485" s="60" t="str">
        <f>_xlfn.IFNA(VLOOKUP(F485,$F$3:N484,9,0),"")</f>
        <v/>
      </c>
      <c r="O485" s="73">
        <f t="shared" si="18"/>
        <v>0</v>
      </c>
      <c r="P485" s="60"/>
      <c r="Q485" s="60"/>
    </row>
    <row r="486" spans="2:17" x14ac:dyDescent="0.25">
      <c r="B486" s="61">
        <f>COUNTIFS($F$3:F486,'تقرير استهلاك خامات'!$D$4)</f>
        <v>4</v>
      </c>
      <c r="C486" s="60">
        <v>484</v>
      </c>
      <c r="D486" s="5"/>
      <c r="E486" s="60"/>
      <c r="F486" s="60"/>
      <c r="G486" s="60"/>
      <c r="H486" s="60"/>
      <c r="I486" s="60"/>
      <c r="J486" s="60">
        <f t="shared" si="19"/>
        <v>0</v>
      </c>
      <c r="K486" s="77"/>
      <c r="L486" s="61"/>
      <c r="M486" s="60" t="str">
        <f>_xlfn.IFNA(VLOOKUP(F486,$F$3:M485,8,0),"")</f>
        <v/>
      </c>
      <c r="N486" s="60" t="str">
        <f>_xlfn.IFNA(VLOOKUP(F486,$F$3:N485,9,0),"")</f>
        <v/>
      </c>
      <c r="O486" s="73">
        <f t="shared" si="18"/>
        <v>0</v>
      </c>
      <c r="P486" s="60"/>
      <c r="Q486" s="60"/>
    </row>
    <row r="487" spans="2:17" x14ac:dyDescent="0.25">
      <c r="B487" s="61">
        <f>COUNTIFS($F$3:F487,'تقرير استهلاك خامات'!$D$4)</f>
        <v>4</v>
      </c>
      <c r="C487" s="60">
        <v>485</v>
      </c>
      <c r="D487" s="5"/>
      <c r="E487" s="60"/>
      <c r="F487" s="60"/>
      <c r="G487" s="60"/>
      <c r="H487" s="60"/>
      <c r="I487" s="60"/>
      <c r="J487" s="60">
        <f t="shared" si="19"/>
        <v>0</v>
      </c>
      <c r="K487" s="77"/>
      <c r="L487" s="61"/>
      <c r="M487" s="60" t="str">
        <f>_xlfn.IFNA(VLOOKUP(F487,$F$3:M486,8,0),"")</f>
        <v/>
      </c>
      <c r="N487" s="60" t="str">
        <f>_xlfn.IFNA(VLOOKUP(F487,$F$3:N486,9,0),"")</f>
        <v/>
      </c>
      <c r="O487" s="73">
        <f t="shared" si="18"/>
        <v>0</v>
      </c>
      <c r="P487" s="60"/>
      <c r="Q487" s="60"/>
    </row>
    <row r="488" spans="2:17" x14ac:dyDescent="0.25">
      <c r="B488" s="61">
        <f>COUNTIFS($F$3:F488,'تقرير استهلاك خامات'!$D$4)</f>
        <v>4</v>
      </c>
      <c r="C488" s="60">
        <v>486</v>
      </c>
      <c r="D488" s="5"/>
      <c r="E488" s="60"/>
      <c r="F488" s="60"/>
      <c r="G488" s="60"/>
      <c r="H488" s="60"/>
      <c r="I488" s="60"/>
      <c r="J488" s="60">
        <f t="shared" si="19"/>
        <v>0</v>
      </c>
      <c r="K488" s="77"/>
      <c r="L488" s="61"/>
      <c r="M488" s="60" t="str">
        <f>_xlfn.IFNA(VLOOKUP(F488,$F$3:M487,8,0),"")</f>
        <v/>
      </c>
      <c r="N488" s="60" t="str">
        <f>_xlfn.IFNA(VLOOKUP(F488,$F$3:N487,9,0),"")</f>
        <v/>
      </c>
      <c r="O488" s="73">
        <f t="shared" si="18"/>
        <v>0</v>
      </c>
      <c r="P488" s="60"/>
      <c r="Q488" s="60"/>
    </row>
    <row r="489" spans="2:17" x14ac:dyDescent="0.25">
      <c r="B489" s="61">
        <f>COUNTIFS($F$3:F489,'تقرير استهلاك خامات'!$D$4)</f>
        <v>4</v>
      </c>
      <c r="C489" s="60">
        <v>487</v>
      </c>
      <c r="D489" s="5"/>
      <c r="E489" s="60"/>
      <c r="F489" s="60"/>
      <c r="G489" s="60"/>
      <c r="H489" s="60"/>
      <c r="I489" s="60"/>
      <c r="J489" s="60">
        <f t="shared" si="19"/>
        <v>0</v>
      </c>
      <c r="K489" s="77"/>
      <c r="L489" s="61"/>
      <c r="M489" s="60" t="str">
        <f>_xlfn.IFNA(VLOOKUP(F489,$F$3:M488,8,0),"")</f>
        <v/>
      </c>
      <c r="N489" s="60" t="str">
        <f>_xlfn.IFNA(VLOOKUP(F489,$F$3:N488,9,0),"")</f>
        <v/>
      </c>
      <c r="O489" s="73">
        <f t="shared" si="18"/>
        <v>0</v>
      </c>
      <c r="P489" s="60"/>
      <c r="Q489" s="60"/>
    </row>
    <row r="490" spans="2:17" x14ac:dyDescent="0.25">
      <c r="B490" s="61">
        <f>COUNTIFS($F$3:F490,'تقرير استهلاك خامات'!$D$4)</f>
        <v>4</v>
      </c>
      <c r="C490" s="60">
        <v>488</v>
      </c>
      <c r="D490" s="5"/>
      <c r="E490" s="60"/>
      <c r="F490" s="60"/>
      <c r="G490" s="60"/>
      <c r="H490" s="60"/>
      <c r="I490" s="60"/>
      <c r="J490" s="60">
        <f t="shared" si="19"/>
        <v>0</v>
      </c>
      <c r="K490" s="77"/>
      <c r="L490" s="61"/>
      <c r="M490" s="60" t="str">
        <f>_xlfn.IFNA(VLOOKUP(F490,$F$3:M489,8,0),"")</f>
        <v/>
      </c>
      <c r="N490" s="60" t="str">
        <f>_xlfn.IFNA(VLOOKUP(F490,$F$3:N489,9,0),"")</f>
        <v/>
      </c>
      <c r="O490" s="73">
        <f t="shared" si="18"/>
        <v>0</v>
      </c>
      <c r="P490" s="60"/>
      <c r="Q490" s="60"/>
    </row>
    <row r="491" spans="2:17" x14ac:dyDescent="0.25">
      <c r="B491" s="61">
        <f>COUNTIFS($F$3:F491,'تقرير استهلاك خامات'!$D$4)</f>
        <v>4</v>
      </c>
      <c r="C491" s="60">
        <v>489</v>
      </c>
      <c r="D491" s="5"/>
      <c r="E491" s="60"/>
      <c r="F491" s="60"/>
      <c r="G491" s="60"/>
      <c r="H491" s="60"/>
      <c r="I491" s="60"/>
      <c r="J491" s="60">
        <f t="shared" si="19"/>
        <v>0</v>
      </c>
      <c r="K491" s="77"/>
      <c r="L491" s="61"/>
      <c r="M491" s="60" t="str">
        <f>_xlfn.IFNA(VLOOKUP(F491,$F$3:M490,8,0),"")</f>
        <v/>
      </c>
      <c r="N491" s="60" t="str">
        <f>_xlfn.IFNA(VLOOKUP(F491,$F$3:N490,9,0),"")</f>
        <v/>
      </c>
      <c r="O491" s="73">
        <f t="shared" si="18"/>
        <v>0</v>
      </c>
      <c r="P491" s="60"/>
      <c r="Q491" s="60"/>
    </row>
    <row r="492" spans="2:17" x14ac:dyDescent="0.25">
      <c r="B492" s="61">
        <f>COUNTIFS($F$3:F492,'تقرير استهلاك خامات'!$D$4)</f>
        <v>4</v>
      </c>
      <c r="C492" s="60">
        <v>490</v>
      </c>
      <c r="D492" s="5"/>
      <c r="E492" s="60"/>
      <c r="F492" s="60"/>
      <c r="G492" s="60"/>
      <c r="H492" s="60"/>
      <c r="I492" s="60"/>
      <c r="J492" s="60">
        <f t="shared" si="19"/>
        <v>0</v>
      </c>
      <c r="K492" s="77"/>
      <c r="L492" s="61"/>
      <c r="M492" s="60" t="str">
        <f>_xlfn.IFNA(VLOOKUP(F492,$F$3:M491,8,0),"")</f>
        <v/>
      </c>
      <c r="N492" s="60" t="str">
        <f>_xlfn.IFNA(VLOOKUP(F492,$F$3:N491,9,0),"")</f>
        <v/>
      </c>
      <c r="O492" s="73">
        <f t="shared" si="18"/>
        <v>0</v>
      </c>
      <c r="P492" s="60"/>
      <c r="Q492" s="60"/>
    </row>
    <row r="493" spans="2:17" x14ac:dyDescent="0.25">
      <c r="B493" s="61">
        <f>COUNTIFS($F$3:F493,'تقرير استهلاك خامات'!$D$4)</f>
        <v>4</v>
      </c>
      <c r="C493" s="60">
        <v>491</v>
      </c>
      <c r="D493" s="5"/>
      <c r="E493" s="60"/>
      <c r="F493" s="60"/>
      <c r="G493" s="60"/>
      <c r="H493" s="60"/>
      <c r="I493" s="60"/>
      <c r="J493" s="60">
        <f t="shared" si="19"/>
        <v>0</v>
      </c>
      <c r="K493" s="77"/>
      <c r="L493" s="61"/>
      <c r="M493" s="60" t="str">
        <f>_xlfn.IFNA(VLOOKUP(F493,$F$3:M492,8,0),"")</f>
        <v/>
      </c>
      <c r="N493" s="60" t="str">
        <f>_xlfn.IFNA(VLOOKUP(F493,$F$3:N492,9,0),"")</f>
        <v/>
      </c>
      <c r="O493" s="73">
        <f t="shared" si="18"/>
        <v>0</v>
      </c>
      <c r="P493" s="60"/>
      <c r="Q493" s="60"/>
    </row>
    <row r="494" spans="2:17" x14ac:dyDescent="0.25">
      <c r="B494" s="61">
        <f>COUNTIFS($F$3:F494,'تقرير استهلاك خامات'!$D$4)</f>
        <v>4</v>
      </c>
      <c r="C494" s="60">
        <v>492</v>
      </c>
      <c r="D494" s="5"/>
      <c r="E494" s="60"/>
      <c r="F494" s="60"/>
      <c r="G494" s="60"/>
      <c r="H494" s="60"/>
      <c r="I494" s="60"/>
      <c r="J494" s="60">
        <f t="shared" si="19"/>
        <v>0</v>
      </c>
      <c r="K494" s="77"/>
      <c r="L494" s="61"/>
      <c r="M494" s="60" t="str">
        <f>_xlfn.IFNA(VLOOKUP(F494,$F$3:M493,8,0),"")</f>
        <v/>
      </c>
      <c r="N494" s="60" t="str">
        <f>_xlfn.IFNA(VLOOKUP(F494,$F$3:N493,9,0),"")</f>
        <v/>
      </c>
      <c r="O494" s="73">
        <f t="shared" si="18"/>
        <v>0</v>
      </c>
      <c r="P494" s="60"/>
      <c r="Q494" s="60"/>
    </row>
    <row r="495" spans="2:17" x14ac:dyDescent="0.25">
      <c r="B495" s="61">
        <f>COUNTIFS($F$3:F495,'تقرير استهلاك خامات'!$D$4)</f>
        <v>4</v>
      </c>
      <c r="C495" s="60">
        <v>493</v>
      </c>
      <c r="D495" s="5"/>
      <c r="E495" s="60"/>
      <c r="F495" s="60"/>
      <c r="G495" s="60"/>
      <c r="H495" s="60"/>
      <c r="I495" s="60"/>
      <c r="J495" s="60">
        <f t="shared" si="19"/>
        <v>0</v>
      </c>
      <c r="K495" s="77"/>
      <c r="L495" s="61"/>
      <c r="M495" s="60" t="str">
        <f>_xlfn.IFNA(VLOOKUP(F495,$F$3:M494,8,0),"")</f>
        <v/>
      </c>
      <c r="N495" s="60" t="str">
        <f>_xlfn.IFNA(VLOOKUP(F495,$F$3:N494,9,0),"")</f>
        <v/>
      </c>
      <c r="O495" s="73">
        <f t="shared" si="18"/>
        <v>0</v>
      </c>
      <c r="P495" s="60"/>
      <c r="Q495" s="60"/>
    </row>
    <row r="496" spans="2:17" x14ac:dyDescent="0.25">
      <c r="B496" s="61">
        <f>COUNTIFS($F$3:F496,'تقرير استهلاك خامات'!$D$4)</f>
        <v>4</v>
      </c>
      <c r="C496" s="60">
        <v>494</v>
      </c>
      <c r="D496" s="5"/>
      <c r="E496" s="60"/>
      <c r="F496" s="60"/>
      <c r="G496" s="60"/>
      <c r="H496" s="60"/>
      <c r="I496" s="60"/>
      <c r="J496" s="60">
        <f t="shared" si="19"/>
        <v>0</v>
      </c>
      <c r="K496" s="77"/>
      <c r="L496" s="61"/>
      <c r="M496" s="60" t="str">
        <f>_xlfn.IFNA(VLOOKUP(F496,$F$3:M495,8,0),"")</f>
        <v/>
      </c>
      <c r="N496" s="60" t="str">
        <f>_xlfn.IFNA(VLOOKUP(F496,$F$3:N495,9,0),"")</f>
        <v/>
      </c>
      <c r="O496" s="73">
        <f t="shared" si="18"/>
        <v>0</v>
      </c>
      <c r="P496" s="60"/>
      <c r="Q496" s="60"/>
    </row>
    <row r="497" spans="2:17" x14ac:dyDescent="0.25">
      <c r="B497" s="61">
        <f>COUNTIFS($F$3:F497,'تقرير استهلاك خامات'!$D$4)</f>
        <v>4</v>
      </c>
      <c r="C497" s="60">
        <v>495</v>
      </c>
      <c r="D497" s="5"/>
      <c r="E497" s="60"/>
      <c r="F497" s="60"/>
      <c r="G497" s="60"/>
      <c r="H497" s="60"/>
      <c r="I497" s="60"/>
      <c r="J497" s="60">
        <f t="shared" si="19"/>
        <v>0</v>
      </c>
      <c r="K497" s="77"/>
      <c r="L497" s="61"/>
      <c r="M497" s="60" t="str">
        <f>_xlfn.IFNA(VLOOKUP(F497,$F$3:M496,8,0),"")</f>
        <v/>
      </c>
      <c r="N497" s="60" t="str">
        <f>_xlfn.IFNA(VLOOKUP(F497,$F$3:N496,9,0),"")</f>
        <v/>
      </c>
      <c r="O497" s="73">
        <f t="shared" si="18"/>
        <v>0</v>
      </c>
      <c r="P497" s="60"/>
      <c r="Q497" s="60"/>
    </row>
    <row r="498" spans="2:17" x14ac:dyDescent="0.25">
      <c r="B498" s="61">
        <f>COUNTIFS($F$3:F498,'تقرير استهلاك خامات'!$D$4)</f>
        <v>4</v>
      </c>
      <c r="C498" s="60">
        <v>496</v>
      </c>
      <c r="D498" s="5"/>
      <c r="E498" s="60"/>
      <c r="F498" s="60"/>
      <c r="G498" s="60"/>
      <c r="H498" s="60"/>
      <c r="I498" s="60"/>
      <c r="J498" s="60">
        <f t="shared" si="19"/>
        <v>0</v>
      </c>
      <c r="K498" s="77"/>
      <c r="L498" s="61"/>
      <c r="M498" s="60" t="str">
        <f>_xlfn.IFNA(VLOOKUP(F498,$F$3:M497,8,0),"")</f>
        <v/>
      </c>
      <c r="N498" s="60" t="str">
        <f>_xlfn.IFNA(VLOOKUP(F498,$F$3:N497,9,0),"")</f>
        <v/>
      </c>
      <c r="O498" s="73">
        <f t="shared" si="18"/>
        <v>0</v>
      </c>
      <c r="P498" s="60"/>
      <c r="Q498" s="60"/>
    </row>
    <row r="499" spans="2:17" x14ac:dyDescent="0.25">
      <c r="B499" s="61">
        <f>COUNTIFS($F$3:F499,'تقرير استهلاك خامات'!$D$4)</f>
        <v>4</v>
      </c>
      <c r="C499" s="60">
        <v>497</v>
      </c>
      <c r="D499" s="5"/>
      <c r="E499" s="60"/>
      <c r="F499" s="60"/>
      <c r="G499" s="60"/>
      <c r="H499" s="60"/>
      <c r="I499" s="60"/>
      <c r="J499" s="60">
        <f t="shared" si="19"/>
        <v>0</v>
      </c>
      <c r="K499" s="77"/>
      <c r="L499" s="61"/>
      <c r="M499" s="60" t="str">
        <f>_xlfn.IFNA(VLOOKUP(F499,$F$3:M498,8,0),"")</f>
        <v/>
      </c>
      <c r="N499" s="60" t="str">
        <f>_xlfn.IFNA(VLOOKUP(F499,$F$3:N498,9,0),"")</f>
        <v/>
      </c>
      <c r="O499" s="73">
        <f t="shared" si="18"/>
        <v>0</v>
      </c>
      <c r="P499" s="60"/>
      <c r="Q499" s="60"/>
    </row>
    <row r="500" spans="2:17" x14ac:dyDescent="0.25">
      <c r="B500" s="61">
        <f>COUNTIFS($F$3:F500,'تقرير استهلاك خامات'!$D$4)</f>
        <v>4</v>
      </c>
      <c r="C500" s="60">
        <v>498</v>
      </c>
      <c r="D500" s="5"/>
      <c r="E500" s="60"/>
      <c r="F500" s="60"/>
      <c r="G500" s="60"/>
      <c r="H500" s="60"/>
      <c r="I500" s="60"/>
      <c r="J500" s="60">
        <f t="shared" si="19"/>
        <v>0</v>
      </c>
      <c r="K500" s="77"/>
      <c r="L500" s="61"/>
      <c r="M500" s="60" t="str">
        <f>_xlfn.IFNA(VLOOKUP(F500,$F$3:M499,8,0),"")</f>
        <v/>
      </c>
      <c r="N500" s="60" t="str">
        <f>_xlfn.IFNA(VLOOKUP(F500,$F$3:N499,9,0),"")</f>
        <v/>
      </c>
      <c r="O500" s="73">
        <f t="shared" si="18"/>
        <v>0</v>
      </c>
      <c r="P500" s="60"/>
      <c r="Q500" s="60"/>
    </row>
    <row r="501" spans="2:17" x14ac:dyDescent="0.25">
      <c r="B501" s="61">
        <f>COUNTIFS($F$3:F501,'تقرير استهلاك خامات'!$D$4)</f>
        <v>4</v>
      </c>
      <c r="C501" s="60">
        <v>499</v>
      </c>
      <c r="D501" s="5"/>
      <c r="E501" s="60"/>
      <c r="F501" s="60"/>
      <c r="G501" s="60"/>
      <c r="H501" s="60"/>
      <c r="I501" s="60"/>
      <c r="J501" s="60">
        <f t="shared" si="19"/>
        <v>0</v>
      </c>
      <c r="K501" s="77"/>
      <c r="L501" s="61"/>
      <c r="M501" s="60" t="str">
        <f>_xlfn.IFNA(VLOOKUP(F501,$F$3:M500,8,0),"")</f>
        <v/>
      </c>
      <c r="N501" s="60" t="str">
        <f>_xlfn.IFNA(VLOOKUP(F501,$F$3:N500,9,0),"")</f>
        <v/>
      </c>
      <c r="O501" s="73">
        <f t="shared" si="18"/>
        <v>0</v>
      </c>
      <c r="P501" s="60"/>
      <c r="Q501" s="60"/>
    </row>
    <row r="502" spans="2:17" x14ac:dyDescent="0.25">
      <c r="B502" s="61">
        <f>COUNTIFS($F$3:F502,'تقرير استهلاك خامات'!$D$4)</f>
        <v>4</v>
      </c>
      <c r="C502" s="60">
        <v>500</v>
      </c>
      <c r="D502" s="5"/>
      <c r="E502" s="60"/>
      <c r="F502" s="60"/>
      <c r="G502" s="60"/>
      <c r="H502" s="60"/>
      <c r="I502" s="60"/>
      <c r="J502" s="60">
        <f t="shared" si="19"/>
        <v>0</v>
      </c>
      <c r="K502" s="77"/>
      <c r="L502" s="61"/>
      <c r="M502" s="60" t="str">
        <f>_xlfn.IFNA(VLOOKUP(F502,$F$3:M501,8,0),"")</f>
        <v/>
      </c>
      <c r="N502" s="60" t="str">
        <f>_xlfn.IFNA(VLOOKUP(F502,$F$3:N501,9,0),"")</f>
        <v/>
      </c>
      <c r="O502" s="73">
        <f t="shared" si="18"/>
        <v>0</v>
      </c>
      <c r="P502" s="60"/>
      <c r="Q502" s="60"/>
    </row>
    <row r="503" spans="2:17" x14ac:dyDescent="0.25">
      <c r="B503" s="61">
        <f>COUNTIFS($F$3:F503,'تقرير استهلاك خامات'!$D$4)</f>
        <v>4</v>
      </c>
      <c r="C503" s="60">
        <v>501</v>
      </c>
      <c r="D503" s="5"/>
      <c r="E503" s="60"/>
      <c r="F503" s="60"/>
      <c r="G503" s="60"/>
      <c r="H503" s="60"/>
      <c r="I503" s="60"/>
      <c r="J503" s="60">
        <f t="shared" si="19"/>
        <v>0</v>
      </c>
      <c r="K503" s="77"/>
      <c r="L503" s="61"/>
      <c r="M503" s="60" t="str">
        <f>_xlfn.IFNA(VLOOKUP(F503,$F$3:M502,8,0),"")</f>
        <v/>
      </c>
      <c r="N503" s="60" t="str">
        <f>_xlfn.IFNA(VLOOKUP(F503,$F$3:N502,9,0),"")</f>
        <v/>
      </c>
      <c r="O503" s="73">
        <f t="shared" si="18"/>
        <v>0</v>
      </c>
      <c r="P503" s="60"/>
      <c r="Q503" s="60"/>
    </row>
    <row r="504" spans="2:17" x14ac:dyDescent="0.25">
      <c r="B504" s="61">
        <f>COUNTIFS($F$3:F504,'تقرير استهلاك خامات'!$D$4)</f>
        <v>4</v>
      </c>
      <c r="C504" s="60">
        <v>502</v>
      </c>
      <c r="D504" s="5"/>
      <c r="E504" s="60"/>
      <c r="F504" s="60"/>
      <c r="G504" s="60"/>
      <c r="H504" s="60"/>
      <c r="I504" s="60"/>
      <c r="J504" s="60">
        <f t="shared" si="19"/>
        <v>0</v>
      </c>
      <c r="K504" s="77"/>
      <c r="L504" s="61"/>
      <c r="M504" s="60" t="str">
        <f>_xlfn.IFNA(VLOOKUP(F504,$F$3:M503,8,0),"")</f>
        <v/>
      </c>
      <c r="N504" s="60" t="str">
        <f>_xlfn.IFNA(VLOOKUP(F504,$F$3:N503,9,0),"")</f>
        <v/>
      </c>
      <c r="O504" s="73">
        <f t="shared" si="18"/>
        <v>0</v>
      </c>
      <c r="P504" s="60"/>
      <c r="Q504" s="60"/>
    </row>
    <row r="505" spans="2:17" x14ac:dyDescent="0.25">
      <c r="B505" s="61">
        <f>COUNTIFS($F$3:F505,'تقرير استهلاك خامات'!$D$4)</f>
        <v>4</v>
      </c>
      <c r="C505" s="60">
        <v>503</v>
      </c>
      <c r="D505" s="5"/>
      <c r="E505" s="60"/>
      <c r="F505" s="60"/>
      <c r="G505" s="60"/>
      <c r="H505" s="60"/>
      <c r="I505" s="60"/>
      <c r="J505" s="60">
        <f t="shared" si="19"/>
        <v>0</v>
      </c>
      <c r="K505" s="77"/>
      <c r="L505" s="61"/>
      <c r="M505" s="60" t="str">
        <f>_xlfn.IFNA(VLOOKUP(F505,$F$3:M504,8,0),"")</f>
        <v/>
      </c>
      <c r="N505" s="60" t="str">
        <f>_xlfn.IFNA(VLOOKUP(F505,$F$3:N504,9,0),"")</f>
        <v/>
      </c>
      <c r="O505" s="73">
        <f t="shared" si="18"/>
        <v>0</v>
      </c>
      <c r="P505" s="60"/>
      <c r="Q505" s="60"/>
    </row>
    <row r="506" spans="2:17" x14ac:dyDescent="0.25">
      <c r="B506" s="61">
        <f>COUNTIFS($F$3:F506,'تقرير استهلاك خامات'!$D$4)</f>
        <v>4</v>
      </c>
      <c r="C506" s="60">
        <v>504</v>
      </c>
      <c r="D506" s="5"/>
      <c r="E506" s="60"/>
      <c r="F506" s="60"/>
      <c r="G506" s="60"/>
      <c r="H506" s="60"/>
      <c r="I506" s="60"/>
      <c r="J506" s="60">
        <f t="shared" si="19"/>
        <v>0</v>
      </c>
      <c r="K506" s="77"/>
      <c r="L506" s="61"/>
      <c r="M506" s="60" t="str">
        <f>_xlfn.IFNA(VLOOKUP(F506,$F$3:M505,8,0),"")</f>
        <v/>
      </c>
      <c r="N506" s="60" t="str">
        <f>_xlfn.IFNA(VLOOKUP(F506,$F$3:N505,9,0),"")</f>
        <v/>
      </c>
      <c r="O506" s="73">
        <f t="shared" si="18"/>
        <v>0</v>
      </c>
      <c r="P506" s="60"/>
      <c r="Q506" s="60"/>
    </row>
    <row r="507" spans="2:17" x14ac:dyDescent="0.25">
      <c r="B507" s="61">
        <f>COUNTIFS($F$3:F507,'تقرير استهلاك خامات'!$D$4)</f>
        <v>4</v>
      </c>
      <c r="C507" s="60">
        <v>505</v>
      </c>
      <c r="D507" s="5"/>
      <c r="E507" s="60"/>
      <c r="F507" s="60"/>
      <c r="G507" s="60"/>
      <c r="H507" s="60"/>
      <c r="I507" s="60"/>
      <c r="J507" s="60">
        <f t="shared" si="19"/>
        <v>0</v>
      </c>
      <c r="K507" s="77"/>
      <c r="L507" s="61"/>
      <c r="M507" s="60" t="str">
        <f>_xlfn.IFNA(VLOOKUP(F507,$F$3:M506,8,0),"")</f>
        <v/>
      </c>
      <c r="N507" s="60" t="str">
        <f>_xlfn.IFNA(VLOOKUP(F507,$F$3:N506,9,0),"")</f>
        <v/>
      </c>
      <c r="O507" s="73">
        <f t="shared" si="18"/>
        <v>0</v>
      </c>
      <c r="P507" s="60"/>
      <c r="Q507" s="60"/>
    </row>
    <row r="508" spans="2:17" x14ac:dyDescent="0.25">
      <c r="B508" s="61">
        <f>COUNTIFS($F$3:F508,'تقرير استهلاك خامات'!$D$4)</f>
        <v>4</v>
      </c>
      <c r="C508" s="60">
        <v>506</v>
      </c>
      <c r="D508" s="5"/>
      <c r="E508" s="60"/>
      <c r="F508" s="60"/>
      <c r="G508" s="60"/>
      <c r="H508" s="60"/>
      <c r="I508" s="60"/>
      <c r="J508" s="60">
        <f t="shared" si="19"/>
        <v>0</v>
      </c>
      <c r="K508" s="77"/>
      <c r="L508" s="61"/>
      <c r="M508" s="60" t="str">
        <f>_xlfn.IFNA(VLOOKUP(F508,$F$3:M507,8,0),"")</f>
        <v/>
      </c>
      <c r="N508" s="60" t="str">
        <f>_xlfn.IFNA(VLOOKUP(F508,$F$3:N507,9,0),"")</f>
        <v/>
      </c>
      <c r="O508" s="73">
        <f t="shared" si="18"/>
        <v>0</v>
      </c>
      <c r="P508" s="60"/>
      <c r="Q508" s="60"/>
    </row>
    <row r="509" spans="2:17" x14ac:dyDescent="0.25">
      <c r="B509" s="61">
        <f>COUNTIFS($F$3:F509,'تقرير استهلاك خامات'!$D$4)</f>
        <v>4</v>
      </c>
      <c r="C509" s="60">
        <v>507</v>
      </c>
      <c r="D509" s="5"/>
      <c r="E509" s="60"/>
      <c r="F509" s="60"/>
      <c r="G509" s="60"/>
      <c r="H509" s="60"/>
      <c r="I509" s="60"/>
      <c r="J509" s="60">
        <f t="shared" si="19"/>
        <v>0</v>
      </c>
      <c r="K509" s="77"/>
      <c r="L509" s="61"/>
      <c r="M509" s="60" t="str">
        <f>_xlfn.IFNA(VLOOKUP(F509,$F$3:M508,8,0),"")</f>
        <v/>
      </c>
      <c r="N509" s="60" t="str">
        <f>_xlfn.IFNA(VLOOKUP(F509,$F$3:N508,9,0),"")</f>
        <v/>
      </c>
      <c r="O509" s="73">
        <f t="shared" si="18"/>
        <v>0</v>
      </c>
      <c r="P509" s="60"/>
      <c r="Q509" s="60"/>
    </row>
    <row r="510" spans="2:17" x14ac:dyDescent="0.25">
      <c r="B510" s="61">
        <f>COUNTIFS($F$3:F510,'تقرير استهلاك خامات'!$D$4)</f>
        <v>4</v>
      </c>
      <c r="C510" s="60">
        <v>508</v>
      </c>
      <c r="D510" s="5"/>
      <c r="E510" s="60"/>
      <c r="F510" s="60"/>
      <c r="G510" s="60"/>
      <c r="H510" s="60"/>
      <c r="I510" s="60"/>
      <c r="J510" s="60">
        <f t="shared" si="19"/>
        <v>0</v>
      </c>
      <c r="K510" s="77"/>
      <c r="L510" s="61"/>
      <c r="M510" s="60" t="str">
        <f>_xlfn.IFNA(VLOOKUP(F510,$F$3:M509,8,0),"")</f>
        <v/>
      </c>
      <c r="N510" s="60" t="str">
        <f>_xlfn.IFNA(VLOOKUP(F510,$F$3:N509,9,0),"")</f>
        <v/>
      </c>
      <c r="O510" s="73">
        <f t="shared" si="18"/>
        <v>0</v>
      </c>
      <c r="P510" s="60"/>
      <c r="Q510" s="60"/>
    </row>
    <row r="511" spans="2:17" x14ac:dyDescent="0.25">
      <c r="B511" s="61">
        <f>COUNTIFS($F$3:F511,'تقرير استهلاك خامات'!$D$4)</f>
        <v>4</v>
      </c>
      <c r="C511" s="60">
        <v>509</v>
      </c>
      <c r="D511" s="5"/>
      <c r="E511" s="60"/>
      <c r="F511" s="60"/>
      <c r="G511" s="60"/>
      <c r="H511" s="60"/>
      <c r="I511" s="60"/>
      <c r="J511" s="60">
        <f t="shared" si="19"/>
        <v>0</v>
      </c>
      <c r="K511" s="77"/>
      <c r="L511" s="61"/>
      <c r="M511" s="60" t="str">
        <f>_xlfn.IFNA(VLOOKUP(F511,$F$3:M510,8,0),"")</f>
        <v/>
      </c>
      <c r="N511" s="60" t="str">
        <f>_xlfn.IFNA(VLOOKUP(F511,$F$3:N510,9,0),"")</f>
        <v/>
      </c>
      <c r="O511" s="73">
        <f t="shared" si="18"/>
        <v>0</v>
      </c>
      <c r="P511" s="60"/>
      <c r="Q511" s="60"/>
    </row>
    <row r="512" spans="2:17" x14ac:dyDescent="0.25">
      <c r="B512" s="61">
        <f>COUNTIFS($F$3:F512,'تقرير استهلاك خامات'!$D$4)</f>
        <v>4</v>
      </c>
      <c r="C512" s="60">
        <v>510</v>
      </c>
      <c r="D512" s="5"/>
      <c r="E512" s="60"/>
      <c r="F512" s="60"/>
      <c r="G512" s="60"/>
      <c r="H512" s="60"/>
      <c r="I512" s="60"/>
      <c r="J512" s="60">
        <f t="shared" si="19"/>
        <v>0</v>
      </c>
      <c r="K512" s="77"/>
      <c r="L512" s="61"/>
      <c r="M512" s="60" t="str">
        <f>_xlfn.IFNA(VLOOKUP(F512,$F$3:M511,8,0),"")</f>
        <v/>
      </c>
      <c r="N512" s="60" t="str">
        <f>_xlfn.IFNA(VLOOKUP(F512,$F$3:N511,9,0),"")</f>
        <v/>
      </c>
      <c r="O512" s="73">
        <f t="shared" si="18"/>
        <v>0</v>
      </c>
      <c r="P512" s="60"/>
      <c r="Q512" s="60"/>
    </row>
    <row r="513" spans="2:17" x14ac:dyDescent="0.25">
      <c r="B513" s="61">
        <f>COUNTIFS($F$3:F513,'تقرير استهلاك خامات'!$D$4)</f>
        <v>4</v>
      </c>
      <c r="C513" s="60">
        <v>511</v>
      </c>
      <c r="D513" s="5"/>
      <c r="E513" s="60"/>
      <c r="F513" s="60"/>
      <c r="G513" s="60"/>
      <c r="H513" s="60"/>
      <c r="I513" s="60"/>
      <c r="J513" s="60">
        <f t="shared" si="19"/>
        <v>0</v>
      </c>
      <c r="K513" s="77"/>
      <c r="L513" s="61"/>
      <c r="M513" s="60" t="str">
        <f>_xlfn.IFNA(VLOOKUP(F513,$F$3:M512,8,0),"")</f>
        <v/>
      </c>
      <c r="N513" s="60" t="str">
        <f>_xlfn.IFNA(VLOOKUP(F513,$F$3:N512,9,0),"")</f>
        <v/>
      </c>
      <c r="O513" s="73">
        <f t="shared" si="18"/>
        <v>0</v>
      </c>
      <c r="P513" s="60"/>
      <c r="Q513" s="60"/>
    </row>
    <row r="514" spans="2:17" x14ac:dyDescent="0.25">
      <c r="B514" s="61">
        <f>COUNTIFS($F$3:F514,'تقرير استهلاك خامات'!$D$4)</f>
        <v>4</v>
      </c>
      <c r="C514" s="60">
        <v>512</v>
      </c>
      <c r="D514" s="5"/>
      <c r="E514" s="60"/>
      <c r="F514" s="60"/>
      <c r="G514" s="60"/>
      <c r="H514" s="60"/>
      <c r="I514" s="60"/>
      <c r="J514" s="60">
        <f t="shared" si="19"/>
        <v>0</v>
      </c>
      <c r="K514" s="77"/>
      <c r="L514" s="61"/>
      <c r="M514" s="60" t="str">
        <f>_xlfn.IFNA(VLOOKUP(F514,$F$3:M513,8,0),"")</f>
        <v/>
      </c>
      <c r="N514" s="60" t="str">
        <f>_xlfn.IFNA(VLOOKUP(F514,$F$3:N513,9,0),"")</f>
        <v/>
      </c>
      <c r="O514" s="73">
        <f t="shared" si="18"/>
        <v>0</v>
      </c>
      <c r="P514" s="60"/>
      <c r="Q514" s="60"/>
    </row>
    <row r="515" spans="2:17" x14ac:dyDescent="0.25">
      <c r="B515" s="61">
        <f>COUNTIFS($F$3:F515,'تقرير استهلاك خامات'!$D$4)</f>
        <v>4</v>
      </c>
      <c r="C515" s="60">
        <v>513</v>
      </c>
      <c r="D515" s="5"/>
      <c r="E515" s="60"/>
      <c r="F515" s="60"/>
      <c r="G515" s="60"/>
      <c r="H515" s="60"/>
      <c r="I515" s="60"/>
      <c r="J515" s="60">
        <f t="shared" si="19"/>
        <v>0</v>
      </c>
      <c r="K515" s="77"/>
      <c r="L515" s="61"/>
      <c r="M515" s="60" t="str">
        <f>_xlfn.IFNA(VLOOKUP(F515,$F$3:M514,8,0),"")</f>
        <v/>
      </c>
      <c r="N515" s="60" t="str">
        <f>_xlfn.IFNA(VLOOKUP(F515,$F$3:N514,9,0),"")</f>
        <v/>
      </c>
      <c r="O515" s="73">
        <f t="shared" ref="O515:O578" si="20">IFERROR(I515/N515,0)</f>
        <v>0</v>
      </c>
      <c r="P515" s="60"/>
      <c r="Q515" s="60"/>
    </row>
    <row r="516" spans="2:17" x14ac:dyDescent="0.25">
      <c r="B516" s="61">
        <f>COUNTIFS($F$3:F516,'تقرير استهلاك خامات'!$D$4)</f>
        <v>4</v>
      </c>
      <c r="C516" s="60">
        <v>514</v>
      </c>
      <c r="D516" s="5"/>
      <c r="E516" s="60"/>
      <c r="F516" s="60"/>
      <c r="G516" s="60"/>
      <c r="H516" s="60"/>
      <c r="I516" s="60"/>
      <c r="J516" s="60">
        <f t="shared" si="19"/>
        <v>0</v>
      </c>
      <c r="K516" s="77"/>
      <c r="L516" s="61"/>
      <c r="M516" s="60" t="str">
        <f>_xlfn.IFNA(VLOOKUP(F516,$F$3:M515,8,0),"")</f>
        <v/>
      </c>
      <c r="N516" s="60" t="str">
        <f>_xlfn.IFNA(VLOOKUP(F516,$F$3:N515,9,0),"")</f>
        <v/>
      </c>
      <c r="O516" s="73">
        <f t="shared" si="20"/>
        <v>0</v>
      </c>
      <c r="P516" s="60"/>
      <c r="Q516" s="60"/>
    </row>
    <row r="517" spans="2:17" x14ac:dyDescent="0.25">
      <c r="B517" s="61">
        <f>COUNTIFS($F$3:F517,'تقرير استهلاك خامات'!$D$4)</f>
        <v>4</v>
      </c>
      <c r="C517" s="60">
        <v>515</v>
      </c>
      <c r="D517" s="5"/>
      <c r="E517" s="60"/>
      <c r="F517" s="60"/>
      <c r="G517" s="60"/>
      <c r="H517" s="60"/>
      <c r="I517" s="60"/>
      <c r="J517" s="60">
        <f t="shared" ref="J517:J580" si="21">G517*I517</f>
        <v>0</v>
      </c>
      <c r="K517" s="77"/>
      <c r="L517" s="61"/>
      <c r="M517" s="60" t="str">
        <f>_xlfn.IFNA(VLOOKUP(F517,$F$3:M516,8,0),"")</f>
        <v/>
      </c>
      <c r="N517" s="60" t="str">
        <f>_xlfn.IFNA(VLOOKUP(F517,$F$3:N516,9,0),"")</f>
        <v/>
      </c>
      <c r="O517" s="73">
        <f t="shared" si="20"/>
        <v>0</v>
      </c>
      <c r="P517" s="60"/>
      <c r="Q517" s="60"/>
    </row>
    <row r="518" spans="2:17" x14ac:dyDescent="0.25">
      <c r="B518" s="61">
        <f>COUNTIFS($F$3:F518,'تقرير استهلاك خامات'!$D$4)</f>
        <v>4</v>
      </c>
      <c r="C518" s="60">
        <v>516</v>
      </c>
      <c r="D518" s="5"/>
      <c r="E518" s="60"/>
      <c r="F518" s="60"/>
      <c r="G518" s="60"/>
      <c r="H518" s="60"/>
      <c r="I518" s="60"/>
      <c r="J518" s="60">
        <f t="shared" si="21"/>
        <v>0</v>
      </c>
      <c r="K518" s="77"/>
      <c r="L518" s="61"/>
      <c r="M518" s="60" t="str">
        <f>_xlfn.IFNA(VLOOKUP(F518,$F$3:M517,8,0),"")</f>
        <v/>
      </c>
      <c r="N518" s="60" t="str">
        <f>_xlfn.IFNA(VLOOKUP(F518,$F$3:N517,9,0),"")</f>
        <v/>
      </c>
      <c r="O518" s="73">
        <f t="shared" si="20"/>
        <v>0</v>
      </c>
      <c r="P518" s="60"/>
      <c r="Q518" s="60"/>
    </row>
    <row r="519" spans="2:17" x14ac:dyDescent="0.25">
      <c r="B519" s="61">
        <f>COUNTIFS($F$3:F519,'تقرير استهلاك خامات'!$D$4)</f>
        <v>4</v>
      </c>
      <c r="C519" s="60">
        <v>517</v>
      </c>
      <c r="D519" s="5"/>
      <c r="E519" s="60"/>
      <c r="F519" s="60"/>
      <c r="G519" s="60"/>
      <c r="H519" s="60"/>
      <c r="I519" s="60"/>
      <c r="J519" s="60">
        <f t="shared" si="21"/>
        <v>0</v>
      </c>
      <c r="K519" s="77"/>
      <c r="L519" s="61"/>
      <c r="M519" s="60" t="str">
        <f>_xlfn.IFNA(VLOOKUP(F519,$F$3:M518,8,0),"")</f>
        <v/>
      </c>
      <c r="N519" s="60" t="str">
        <f>_xlfn.IFNA(VLOOKUP(F519,$F$3:N518,9,0),"")</f>
        <v/>
      </c>
      <c r="O519" s="73">
        <f t="shared" si="20"/>
        <v>0</v>
      </c>
      <c r="P519" s="60"/>
      <c r="Q519" s="60"/>
    </row>
    <row r="520" spans="2:17" x14ac:dyDescent="0.25">
      <c r="B520" s="61">
        <f>COUNTIFS($F$3:F520,'تقرير استهلاك خامات'!$D$4)</f>
        <v>4</v>
      </c>
      <c r="C520" s="60">
        <v>518</v>
      </c>
      <c r="D520" s="5"/>
      <c r="E520" s="60"/>
      <c r="F520" s="60"/>
      <c r="G520" s="60"/>
      <c r="H520" s="60"/>
      <c r="I520" s="60"/>
      <c r="J520" s="60">
        <f t="shared" si="21"/>
        <v>0</v>
      </c>
      <c r="K520" s="77"/>
      <c r="L520" s="61"/>
      <c r="M520" s="60" t="str">
        <f>_xlfn.IFNA(VLOOKUP(F520,$F$3:M519,8,0),"")</f>
        <v/>
      </c>
      <c r="N520" s="60" t="str">
        <f>_xlfn.IFNA(VLOOKUP(F520,$F$3:N519,9,0),"")</f>
        <v/>
      </c>
      <c r="O520" s="73">
        <f t="shared" si="20"/>
        <v>0</v>
      </c>
      <c r="P520" s="60"/>
      <c r="Q520" s="60"/>
    </row>
    <row r="521" spans="2:17" x14ac:dyDescent="0.25">
      <c r="B521" s="61">
        <f>COUNTIFS($F$3:F521,'تقرير استهلاك خامات'!$D$4)</f>
        <v>4</v>
      </c>
      <c r="C521" s="60">
        <v>519</v>
      </c>
      <c r="D521" s="5"/>
      <c r="E521" s="60"/>
      <c r="F521" s="60"/>
      <c r="G521" s="60"/>
      <c r="H521" s="60"/>
      <c r="I521" s="60"/>
      <c r="J521" s="60">
        <f t="shared" si="21"/>
        <v>0</v>
      </c>
      <c r="K521" s="77"/>
      <c r="L521" s="61"/>
      <c r="M521" s="60" t="str">
        <f>_xlfn.IFNA(VLOOKUP(F521,$F$3:M520,8,0),"")</f>
        <v/>
      </c>
      <c r="N521" s="60" t="str">
        <f>_xlfn.IFNA(VLOOKUP(F521,$F$3:N520,9,0),"")</f>
        <v/>
      </c>
      <c r="O521" s="73">
        <f t="shared" si="20"/>
        <v>0</v>
      </c>
      <c r="P521" s="60"/>
      <c r="Q521" s="60"/>
    </row>
    <row r="522" spans="2:17" x14ac:dyDescent="0.25">
      <c r="B522" s="61">
        <f>COUNTIFS($F$3:F522,'تقرير استهلاك خامات'!$D$4)</f>
        <v>4</v>
      </c>
      <c r="C522" s="60">
        <v>520</v>
      </c>
      <c r="D522" s="5"/>
      <c r="E522" s="60"/>
      <c r="F522" s="60"/>
      <c r="G522" s="60"/>
      <c r="H522" s="60"/>
      <c r="I522" s="60"/>
      <c r="J522" s="60">
        <f t="shared" si="21"/>
        <v>0</v>
      </c>
      <c r="K522" s="77"/>
      <c r="L522" s="61"/>
      <c r="M522" s="60" t="str">
        <f>_xlfn.IFNA(VLOOKUP(F522,$F$3:M521,8,0),"")</f>
        <v/>
      </c>
      <c r="N522" s="60" t="str">
        <f>_xlfn.IFNA(VLOOKUP(F522,$F$3:N521,9,0),"")</f>
        <v/>
      </c>
      <c r="O522" s="73">
        <f t="shared" si="20"/>
        <v>0</v>
      </c>
      <c r="P522" s="60"/>
      <c r="Q522" s="60"/>
    </row>
    <row r="523" spans="2:17" x14ac:dyDescent="0.25">
      <c r="B523" s="61">
        <f>COUNTIFS($F$3:F523,'تقرير استهلاك خامات'!$D$4)</f>
        <v>4</v>
      </c>
      <c r="C523" s="60">
        <v>521</v>
      </c>
      <c r="D523" s="5"/>
      <c r="E523" s="60"/>
      <c r="F523" s="60"/>
      <c r="G523" s="60"/>
      <c r="H523" s="60"/>
      <c r="I523" s="60"/>
      <c r="J523" s="60">
        <f t="shared" si="21"/>
        <v>0</v>
      </c>
      <c r="K523" s="77"/>
      <c r="L523" s="61"/>
      <c r="M523" s="60" t="str">
        <f>_xlfn.IFNA(VLOOKUP(F523,$F$3:M522,8,0),"")</f>
        <v/>
      </c>
      <c r="N523" s="60" t="str">
        <f>_xlfn.IFNA(VLOOKUP(F523,$F$3:N522,9,0),"")</f>
        <v/>
      </c>
      <c r="O523" s="73">
        <f t="shared" si="20"/>
        <v>0</v>
      </c>
      <c r="P523" s="60"/>
      <c r="Q523" s="60"/>
    </row>
    <row r="524" spans="2:17" x14ac:dyDescent="0.25">
      <c r="B524" s="61">
        <f>COUNTIFS($F$3:F524,'تقرير استهلاك خامات'!$D$4)</f>
        <v>4</v>
      </c>
      <c r="C524" s="60">
        <v>522</v>
      </c>
      <c r="D524" s="5"/>
      <c r="E524" s="60"/>
      <c r="F524" s="60"/>
      <c r="G524" s="60"/>
      <c r="H524" s="60"/>
      <c r="I524" s="60"/>
      <c r="J524" s="60">
        <f t="shared" si="21"/>
        <v>0</v>
      </c>
      <c r="K524" s="77"/>
      <c r="L524" s="61"/>
      <c r="M524" s="60" t="str">
        <f>_xlfn.IFNA(VLOOKUP(F524,$F$3:M523,8,0),"")</f>
        <v/>
      </c>
      <c r="N524" s="60" t="str">
        <f>_xlfn.IFNA(VLOOKUP(F524,$F$3:N523,9,0),"")</f>
        <v/>
      </c>
      <c r="O524" s="73">
        <f t="shared" si="20"/>
        <v>0</v>
      </c>
      <c r="P524" s="60"/>
      <c r="Q524" s="60"/>
    </row>
    <row r="525" spans="2:17" x14ac:dyDescent="0.25">
      <c r="B525" s="61">
        <f>COUNTIFS($F$3:F525,'تقرير استهلاك خامات'!$D$4)</f>
        <v>4</v>
      </c>
      <c r="C525" s="60">
        <v>523</v>
      </c>
      <c r="D525" s="5"/>
      <c r="E525" s="60"/>
      <c r="F525" s="60"/>
      <c r="G525" s="60"/>
      <c r="H525" s="60"/>
      <c r="I525" s="60"/>
      <c r="J525" s="60">
        <f t="shared" si="21"/>
        <v>0</v>
      </c>
      <c r="K525" s="77"/>
      <c r="L525" s="61"/>
      <c r="M525" s="60" t="str">
        <f>_xlfn.IFNA(VLOOKUP(F525,$F$3:M524,8,0),"")</f>
        <v/>
      </c>
      <c r="N525" s="60" t="str">
        <f>_xlfn.IFNA(VLOOKUP(F525,$F$3:N524,9,0),"")</f>
        <v/>
      </c>
      <c r="O525" s="73">
        <f t="shared" si="20"/>
        <v>0</v>
      </c>
      <c r="P525" s="60"/>
      <c r="Q525" s="60"/>
    </row>
    <row r="526" spans="2:17" x14ac:dyDescent="0.25">
      <c r="B526" s="61">
        <f>COUNTIFS($F$3:F526,'تقرير استهلاك خامات'!$D$4)</f>
        <v>4</v>
      </c>
      <c r="C526" s="60">
        <v>524</v>
      </c>
      <c r="D526" s="5"/>
      <c r="E526" s="60"/>
      <c r="F526" s="60"/>
      <c r="G526" s="60"/>
      <c r="H526" s="60"/>
      <c r="I526" s="60"/>
      <c r="J526" s="60">
        <f t="shared" si="21"/>
        <v>0</v>
      </c>
      <c r="K526" s="77"/>
      <c r="L526" s="61"/>
      <c r="M526" s="60" t="str">
        <f>_xlfn.IFNA(VLOOKUP(F526,$F$3:M525,8,0),"")</f>
        <v/>
      </c>
      <c r="N526" s="60" t="str">
        <f>_xlfn.IFNA(VLOOKUP(F526,$F$3:N525,9,0),"")</f>
        <v/>
      </c>
      <c r="O526" s="73">
        <f t="shared" si="20"/>
        <v>0</v>
      </c>
      <c r="P526" s="60"/>
      <c r="Q526" s="60"/>
    </row>
    <row r="527" spans="2:17" x14ac:dyDescent="0.25">
      <c r="B527" s="61">
        <f>COUNTIFS($F$3:F527,'تقرير استهلاك خامات'!$D$4)</f>
        <v>4</v>
      </c>
      <c r="C527" s="60">
        <v>525</v>
      </c>
      <c r="D527" s="5"/>
      <c r="E527" s="60"/>
      <c r="F527" s="60"/>
      <c r="G527" s="60"/>
      <c r="H527" s="60"/>
      <c r="I527" s="60"/>
      <c r="J527" s="60">
        <f t="shared" si="21"/>
        <v>0</v>
      </c>
      <c r="K527" s="77"/>
      <c r="L527" s="61"/>
      <c r="M527" s="60" t="str">
        <f>_xlfn.IFNA(VLOOKUP(F527,$F$3:M526,8,0),"")</f>
        <v/>
      </c>
      <c r="N527" s="60" t="str">
        <f>_xlfn.IFNA(VLOOKUP(F527,$F$3:N526,9,0),"")</f>
        <v/>
      </c>
      <c r="O527" s="73">
        <f t="shared" si="20"/>
        <v>0</v>
      </c>
      <c r="P527" s="60"/>
      <c r="Q527" s="60"/>
    </row>
    <row r="528" spans="2:17" x14ac:dyDescent="0.25">
      <c r="B528" s="61">
        <f>COUNTIFS($F$3:F528,'تقرير استهلاك خامات'!$D$4)</f>
        <v>4</v>
      </c>
      <c r="C528" s="60">
        <v>526</v>
      </c>
      <c r="D528" s="5"/>
      <c r="E528" s="60"/>
      <c r="F528" s="60"/>
      <c r="G528" s="60"/>
      <c r="H528" s="60"/>
      <c r="I528" s="60"/>
      <c r="J528" s="60">
        <f t="shared" si="21"/>
        <v>0</v>
      </c>
      <c r="K528" s="77"/>
      <c r="L528" s="61"/>
      <c r="M528" s="60" t="str">
        <f>_xlfn.IFNA(VLOOKUP(F528,$F$3:M527,8,0),"")</f>
        <v/>
      </c>
      <c r="N528" s="60" t="str">
        <f>_xlfn.IFNA(VLOOKUP(F528,$F$3:N527,9,0),"")</f>
        <v/>
      </c>
      <c r="O528" s="73">
        <f t="shared" si="20"/>
        <v>0</v>
      </c>
      <c r="P528" s="60"/>
      <c r="Q528" s="60"/>
    </row>
    <row r="529" spans="2:17" x14ac:dyDescent="0.25">
      <c r="B529" s="61">
        <f>COUNTIFS($F$3:F529,'تقرير استهلاك خامات'!$D$4)</f>
        <v>4</v>
      </c>
      <c r="C529" s="60">
        <v>527</v>
      </c>
      <c r="D529" s="5"/>
      <c r="E529" s="60"/>
      <c r="F529" s="60"/>
      <c r="G529" s="60"/>
      <c r="H529" s="60"/>
      <c r="I529" s="60"/>
      <c r="J529" s="60">
        <f t="shared" si="21"/>
        <v>0</v>
      </c>
      <c r="K529" s="77"/>
      <c r="L529" s="61"/>
      <c r="M529" s="60" t="str">
        <f>_xlfn.IFNA(VLOOKUP(F529,$F$3:M528,8,0),"")</f>
        <v/>
      </c>
      <c r="N529" s="60" t="str">
        <f>_xlfn.IFNA(VLOOKUP(F529,$F$3:N528,9,0),"")</f>
        <v/>
      </c>
      <c r="O529" s="73">
        <f t="shared" si="20"/>
        <v>0</v>
      </c>
      <c r="P529" s="60"/>
      <c r="Q529" s="60"/>
    </row>
    <row r="530" spans="2:17" x14ac:dyDescent="0.25">
      <c r="B530" s="61">
        <f>COUNTIFS($F$3:F530,'تقرير استهلاك خامات'!$D$4)</f>
        <v>4</v>
      </c>
      <c r="C530" s="60">
        <v>528</v>
      </c>
      <c r="D530" s="5"/>
      <c r="E530" s="60"/>
      <c r="F530" s="60"/>
      <c r="G530" s="60"/>
      <c r="H530" s="60"/>
      <c r="I530" s="60"/>
      <c r="J530" s="60">
        <f t="shared" si="21"/>
        <v>0</v>
      </c>
      <c r="K530" s="77"/>
      <c r="L530" s="61"/>
      <c r="M530" s="60" t="str">
        <f>_xlfn.IFNA(VLOOKUP(F530,$F$3:M529,8,0),"")</f>
        <v/>
      </c>
      <c r="N530" s="60" t="str">
        <f>_xlfn.IFNA(VLOOKUP(F530,$F$3:N529,9,0),"")</f>
        <v/>
      </c>
      <c r="O530" s="73">
        <f t="shared" si="20"/>
        <v>0</v>
      </c>
      <c r="P530" s="60"/>
      <c r="Q530" s="60"/>
    </row>
    <row r="531" spans="2:17" x14ac:dyDescent="0.25">
      <c r="B531" s="61">
        <f>COUNTIFS($F$3:F531,'تقرير استهلاك خامات'!$D$4)</f>
        <v>4</v>
      </c>
      <c r="C531" s="60">
        <v>529</v>
      </c>
      <c r="D531" s="5"/>
      <c r="E531" s="60"/>
      <c r="F531" s="60"/>
      <c r="G531" s="60"/>
      <c r="H531" s="60"/>
      <c r="I531" s="60"/>
      <c r="J531" s="60">
        <f t="shared" si="21"/>
        <v>0</v>
      </c>
      <c r="K531" s="77"/>
      <c r="L531" s="61"/>
      <c r="M531" s="60" t="str">
        <f>_xlfn.IFNA(VLOOKUP(F531,$F$3:M530,8,0),"")</f>
        <v/>
      </c>
      <c r="N531" s="60" t="str">
        <f>_xlfn.IFNA(VLOOKUP(F531,$F$3:N530,9,0),"")</f>
        <v/>
      </c>
      <c r="O531" s="73">
        <f t="shared" si="20"/>
        <v>0</v>
      </c>
      <c r="P531" s="60"/>
      <c r="Q531" s="60"/>
    </row>
    <row r="532" spans="2:17" x14ac:dyDescent="0.25">
      <c r="B532" s="61">
        <f>COUNTIFS($F$3:F532,'تقرير استهلاك خامات'!$D$4)</f>
        <v>4</v>
      </c>
      <c r="C532" s="60">
        <v>530</v>
      </c>
      <c r="D532" s="5"/>
      <c r="E532" s="60"/>
      <c r="F532" s="60"/>
      <c r="G532" s="60"/>
      <c r="H532" s="60"/>
      <c r="I532" s="60"/>
      <c r="J532" s="60">
        <f t="shared" si="21"/>
        <v>0</v>
      </c>
      <c r="K532" s="77"/>
      <c r="L532" s="61"/>
      <c r="M532" s="60" t="str">
        <f>_xlfn.IFNA(VLOOKUP(F532,$F$3:M531,8,0),"")</f>
        <v/>
      </c>
      <c r="N532" s="60" t="str">
        <f>_xlfn.IFNA(VLOOKUP(F532,$F$3:N531,9,0),"")</f>
        <v/>
      </c>
      <c r="O532" s="73">
        <f t="shared" si="20"/>
        <v>0</v>
      </c>
      <c r="P532" s="60"/>
      <c r="Q532" s="60"/>
    </row>
    <row r="533" spans="2:17" x14ac:dyDescent="0.25">
      <c r="B533" s="61">
        <f>COUNTIFS($F$3:F533,'تقرير استهلاك خامات'!$D$4)</f>
        <v>4</v>
      </c>
      <c r="C533" s="60">
        <v>531</v>
      </c>
      <c r="D533" s="5"/>
      <c r="E533" s="60"/>
      <c r="F533" s="60"/>
      <c r="G533" s="60"/>
      <c r="H533" s="60"/>
      <c r="I533" s="60"/>
      <c r="J533" s="60">
        <f t="shared" si="21"/>
        <v>0</v>
      </c>
      <c r="K533" s="77"/>
      <c r="L533" s="61"/>
      <c r="M533" s="60" t="str">
        <f>_xlfn.IFNA(VLOOKUP(F533,$F$3:M532,8,0),"")</f>
        <v/>
      </c>
      <c r="N533" s="60" t="str">
        <f>_xlfn.IFNA(VLOOKUP(F533,$F$3:N532,9,0),"")</f>
        <v/>
      </c>
      <c r="O533" s="73">
        <f t="shared" si="20"/>
        <v>0</v>
      </c>
      <c r="P533" s="60"/>
      <c r="Q533" s="60"/>
    </row>
    <row r="534" spans="2:17" x14ac:dyDescent="0.25">
      <c r="B534" s="61">
        <f>COUNTIFS($F$3:F534,'تقرير استهلاك خامات'!$D$4)</f>
        <v>4</v>
      </c>
      <c r="C534" s="60">
        <v>532</v>
      </c>
      <c r="D534" s="5"/>
      <c r="E534" s="60"/>
      <c r="F534" s="60"/>
      <c r="G534" s="60"/>
      <c r="H534" s="60"/>
      <c r="I534" s="60"/>
      <c r="J534" s="60">
        <f t="shared" si="21"/>
        <v>0</v>
      </c>
      <c r="K534" s="77"/>
      <c r="L534" s="61"/>
      <c r="M534" s="60" t="str">
        <f>_xlfn.IFNA(VLOOKUP(F534,$F$3:M533,8,0),"")</f>
        <v/>
      </c>
      <c r="N534" s="60" t="str">
        <f>_xlfn.IFNA(VLOOKUP(F534,$F$3:N533,9,0),"")</f>
        <v/>
      </c>
      <c r="O534" s="73">
        <f t="shared" si="20"/>
        <v>0</v>
      </c>
      <c r="P534" s="60"/>
      <c r="Q534" s="60"/>
    </row>
    <row r="535" spans="2:17" x14ac:dyDescent="0.25">
      <c r="B535" s="61">
        <f>COUNTIFS($F$3:F535,'تقرير استهلاك خامات'!$D$4)</f>
        <v>4</v>
      </c>
      <c r="C535" s="60">
        <v>533</v>
      </c>
      <c r="D535" s="5"/>
      <c r="E535" s="60"/>
      <c r="F535" s="60"/>
      <c r="G535" s="60"/>
      <c r="H535" s="60"/>
      <c r="I535" s="60"/>
      <c r="J535" s="60">
        <f t="shared" si="21"/>
        <v>0</v>
      </c>
      <c r="K535" s="77"/>
      <c r="L535" s="61"/>
      <c r="M535" s="60" t="str">
        <f>_xlfn.IFNA(VLOOKUP(F535,$F$3:M534,8,0),"")</f>
        <v/>
      </c>
      <c r="N535" s="60" t="str">
        <f>_xlfn.IFNA(VLOOKUP(F535,$F$3:N534,9,0),"")</f>
        <v/>
      </c>
      <c r="O535" s="73">
        <f t="shared" si="20"/>
        <v>0</v>
      </c>
      <c r="P535" s="60"/>
      <c r="Q535" s="60"/>
    </row>
    <row r="536" spans="2:17" x14ac:dyDescent="0.25">
      <c r="B536" s="61">
        <f>COUNTIFS($F$3:F536,'تقرير استهلاك خامات'!$D$4)</f>
        <v>4</v>
      </c>
      <c r="C536" s="60">
        <v>534</v>
      </c>
      <c r="D536" s="5"/>
      <c r="E536" s="60"/>
      <c r="F536" s="60"/>
      <c r="G536" s="60"/>
      <c r="H536" s="60"/>
      <c r="I536" s="60"/>
      <c r="J536" s="60">
        <f t="shared" si="21"/>
        <v>0</v>
      </c>
      <c r="K536" s="77"/>
      <c r="L536" s="61"/>
      <c r="M536" s="60" t="str">
        <f>_xlfn.IFNA(VLOOKUP(F536,$F$3:M535,8,0),"")</f>
        <v/>
      </c>
      <c r="N536" s="60" t="str">
        <f>_xlfn.IFNA(VLOOKUP(F536,$F$3:N535,9,0),"")</f>
        <v/>
      </c>
      <c r="O536" s="73">
        <f t="shared" si="20"/>
        <v>0</v>
      </c>
      <c r="P536" s="60"/>
      <c r="Q536" s="60"/>
    </row>
    <row r="537" spans="2:17" x14ac:dyDescent="0.25">
      <c r="B537" s="61">
        <f>COUNTIFS($F$3:F537,'تقرير استهلاك خامات'!$D$4)</f>
        <v>4</v>
      </c>
      <c r="C537" s="60">
        <v>535</v>
      </c>
      <c r="D537" s="5"/>
      <c r="E537" s="60"/>
      <c r="F537" s="60"/>
      <c r="G537" s="60"/>
      <c r="H537" s="60"/>
      <c r="I537" s="60"/>
      <c r="J537" s="60">
        <f t="shared" si="21"/>
        <v>0</v>
      </c>
      <c r="K537" s="77"/>
      <c r="L537" s="61"/>
      <c r="M537" s="60" t="str">
        <f>_xlfn.IFNA(VLOOKUP(F537,$F$3:M536,8,0),"")</f>
        <v/>
      </c>
      <c r="N537" s="60" t="str">
        <f>_xlfn.IFNA(VLOOKUP(F537,$F$3:N536,9,0),"")</f>
        <v/>
      </c>
      <c r="O537" s="73">
        <f t="shared" si="20"/>
        <v>0</v>
      </c>
      <c r="P537" s="60"/>
      <c r="Q537" s="60"/>
    </row>
    <row r="538" spans="2:17" x14ac:dyDescent="0.25">
      <c r="B538" s="61">
        <f>COUNTIFS($F$3:F538,'تقرير استهلاك خامات'!$D$4)</f>
        <v>4</v>
      </c>
      <c r="C538" s="60">
        <v>536</v>
      </c>
      <c r="D538" s="5"/>
      <c r="E538" s="60"/>
      <c r="F538" s="60"/>
      <c r="G538" s="60"/>
      <c r="H538" s="60"/>
      <c r="I538" s="60"/>
      <c r="J538" s="60">
        <f t="shared" si="21"/>
        <v>0</v>
      </c>
      <c r="K538" s="77"/>
      <c r="L538" s="61"/>
      <c r="M538" s="60" t="str">
        <f>_xlfn.IFNA(VLOOKUP(F538,$F$3:M537,8,0),"")</f>
        <v/>
      </c>
      <c r="N538" s="60" t="str">
        <f>_xlfn.IFNA(VLOOKUP(F538,$F$3:N537,9,0),"")</f>
        <v/>
      </c>
      <c r="O538" s="73">
        <f t="shared" si="20"/>
        <v>0</v>
      </c>
      <c r="P538" s="60"/>
      <c r="Q538" s="60"/>
    </row>
    <row r="539" spans="2:17" x14ac:dyDescent="0.25">
      <c r="B539" s="61">
        <f>COUNTIFS($F$3:F539,'تقرير استهلاك خامات'!$D$4)</f>
        <v>4</v>
      </c>
      <c r="C539" s="60">
        <v>537</v>
      </c>
      <c r="D539" s="5"/>
      <c r="E539" s="60"/>
      <c r="F539" s="60"/>
      <c r="G539" s="60"/>
      <c r="H539" s="60"/>
      <c r="I539" s="60"/>
      <c r="J539" s="60">
        <f t="shared" si="21"/>
        <v>0</v>
      </c>
      <c r="K539" s="77"/>
      <c r="L539" s="61"/>
      <c r="M539" s="60" t="str">
        <f>_xlfn.IFNA(VLOOKUP(F539,$F$3:M538,8,0),"")</f>
        <v/>
      </c>
      <c r="N539" s="60" t="str">
        <f>_xlfn.IFNA(VLOOKUP(F539,$F$3:N538,9,0),"")</f>
        <v/>
      </c>
      <c r="O539" s="73">
        <f t="shared" si="20"/>
        <v>0</v>
      </c>
      <c r="P539" s="60"/>
      <c r="Q539" s="60"/>
    </row>
    <row r="540" spans="2:17" x14ac:dyDescent="0.25">
      <c r="B540" s="61">
        <f>COUNTIFS($F$3:F540,'تقرير استهلاك خامات'!$D$4)</f>
        <v>4</v>
      </c>
      <c r="C540" s="60">
        <v>538</v>
      </c>
      <c r="D540" s="5"/>
      <c r="E540" s="60"/>
      <c r="F540" s="60"/>
      <c r="G540" s="60"/>
      <c r="H540" s="60"/>
      <c r="I540" s="60"/>
      <c r="J540" s="60">
        <f t="shared" si="21"/>
        <v>0</v>
      </c>
      <c r="K540" s="77"/>
      <c r="L540" s="61"/>
      <c r="M540" s="60" t="str">
        <f>_xlfn.IFNA(VLOOKUP(F540,$F$3:M539,8,0),"")</f>
        <v/>
      </c>
      <c r="N540" s="60" t="str">
        <f>_xlfn.IFNA(VLOOKUP(F540,$F$3:N539,9,0),"")</f>
        <v/>
      </c>
      <c r="O540" s="73">
        <f t="shared" si="20"/>
        <v>0</v>
      </c>
      <c r="P540" s="60"/>
      <c r="Q540" s="60"/>
    </row>
    <row r="541" spans="2:17" x14ac:dyDescent="0.25">
      <c r="B541" s="61">
        <f>COUNTIFS($F$3:F541,'تقرير استهلاك خامات'!$D$4)</f>
        <v>4</v>
      </c>
      <c r="C541" s="60">
        <v>539</v>
      </c>
      <c r="D541" s="5"/>
      <c r="E541" s="60"/>
      <c r="F541" s="60"/>
      <c r="G541" s="60"/>
      <c r="H541" s="60"/>
      <c r="I541" s="60"/>
      <c r="J541" s="60">
        <f t="shared" si="21"/>
        <v>0</v>
      </c>
      <c r="K541" s="77"/>
      <c r="L541" s="61"/>
      <c r="M541" s="60" t="str">
        <f>_xlfn.IFNA(VLOOKUP(F541,$F$3:M540,8,0),"")</f>
        <v/>
      </c>
      <c r="N541" s="60" t="str">
        <f>_xlfn.IFNA(VLOOKUP(F541,$F$3:N540,9,0),"")</f>
        <v/>
      </c>
      <c r="O541" s="73">
        <f t="shared" si="20"/>
        <v>0</v>
      </c>
      <c r="P541" s="60"/>
      <c r="Q541" s="60"/>
    </row>
    <row r="542" spans="2:17" x14ac:dyDescent="0.25">
      <c r="B542" s="61">
        <f>COUNTIFS($F$3:F542,'تقرير استهلاك خامات'!$D$4)</f>
        <v>4</v>
      </c>
      <c r="C542" s="60">
        <v>540</v>
      </c>
      <c r="D542" s="5"/>
      <c r="E542" s="60"/>
      <c r="F542" s="60"/>
      <c r="G542" s="60"/>
      <c r="H542" s="60"/>
      <c r="I542" s="60"/>
      <c r="J542" s="60">
        <f t="shared" si="21"/>
        <v>0</v>
      </c>
      <c r="K542" s="77"/>
      <c r="L542" s="61"/>
      <c r="M542" s="60" t="str">
        <f>_xlfn.IFNA(VLOOKUP(F542,$F$3:M541,8,0),"")</f>
        <v/>
      </c>
      <c r="N542" s="60" t="str">
        <f>_xlfn.IFNA(VLOOKUP(F542,$F$3:N541,9,0),"")</f>
        <v/>
      </c>
      <c r="O542" s="73">
        <f t="shared" si="20"/>
        <v>0</v>
      </c>
      <c r="P542" s="60"/>
      <c r="Q542" s="60"/>
    </row>
    <row r="543" spans="2:17" x14ac:dyDescent="0.25">
      <c r="B543" s="61">
        <f>COUNTIFS($F$3:F543,'تقرير استهلاك خامات'!$D$4)</f>
        <v>4</v>
      </c>
      <c r="C543" s="60">
        <v>541</v>
      </c>
      <c r="D543" s="5"/>
      <c r="E543" s="60"/>
      <c r="F543" s="60"/>
      <c r="G543" s="60"/>
      <c r="H543" s="60"/>
      <c r="I543" s="60"/>
      <c r="J543" s="60">
        <f t="shared" si="21"/>
        <v>0</v>
      </c>
      <c r="K543" s="77"/>
      <c r="L543" s="61"/>
      <c r="M543" s="60" t="str">
        <f>_xlfn.IFNA(VLOOKUP(F543,$F$3:M542,8,0),"")</f>
        <v/>
      </c>
      <c r="N543" s="60" t="str">
        <f>_xlfn.IFNA(VLOOKUP(F543,$F$3:N542,9,0),"")</f>
        <v/>
      </c>
      <c r="O543" s="73">
        <f t="shared" si="20"/>
        <v>0</v>
      </c>
      <c r="P543" s="60"/>
      <c r="Q543" s="60"/>
    </row>
    <row r="544" spans="2:17" x14ac:dyDescent="0.25">
      <c r="B544" s="61">
        <f>COUNTIFS($F$3:F544,'تقرير استهلاك خامات'!$D$4)</f>
        <v>4</v>
      </c>
      <c r="C544" s="60">
        <v>542</v>
      </c>
      <c r="D544" s="5"/>
      <c r="E544" s="60"/>
      <c r="F544" s="60"/>
      <c r="G544" s="60"/>
      <c r="H544" s="60"/>
      <c r="I544" s="60"/>
      <c r="J544" s="60">
        <f t="shared" si="21"/>
        <v>0</v>
      </c>
      <c r="K544" s="77"/>
      <c r="L544" s="61"/>
      <c r="M544" s="60" t="str">
        <f>_xlfn.IFNA(VLOOKUP(F544,$F$3:M543,8,0),"")</f>
        <v/>
      </c>
      <c r="N544" s="60" t="str">
        <f>_xlfn.IFNA(VLOOKUP(F544,$F$3:N543,9,0),"")</f>
        <v/>
      </c>
      <c r="O544" s="73">
        <f t="shared" si="20"/>
        <v>0</v>
      </c>
      <c r="P544" s="60"/>
      <c r="Q544" s="60"/>
    </row>
    <row r="545" spans="2:17" x14ac:dyDescent="0.25">
      <c r="B545" s="61">
        <f>COUNTIFS($F$3:F545,'تقرير استهلاك خامات'!$D$4)</f>
        <v>4</v>
      </c>
      <c r="C545" s="60">
        <v>543</v>
      </c>
      <c r="D545" s="5"/>
      <c r="E545" s="60"/>
      <c r="F545" s="60"/>
      <c r="G545" s="60"/>
      <c r="H545" s="60"/>
      <c r="I545" s="60"/>
      <c r="J545" s="60">
        <f t="shared" si="21"/>
        <v>0</v>
      </c>
      <c r="K545" s="77"/>
      <c r="L545" s="61"/>
      <c r="M545" s="60" t="str">
        <f>_xlfn.IFNA(VLOOKUP(F545,$F$3:M544,8,0),"")</f>
        <v/>
      </c>
      <c r="N545" s="60" t="str">
        <f>_xlfn.IFNA(VLOOKUP(F545,$F$3:N544,9,0),"")</f>
        <v/>
      </c>
      <c r="O545" s="73">
        <f t="shared" si="20"/>
        <v>0</v>
      </c>
      <c r="P545" s="60"/>
      <c r="Q545" s="60"/>
    </row>
    <row r="546" spans="2:17" x14ac:dyDescent="0.25">
      <c r="B546" s="61">
        <f>COUNTIFS($F$3:F546,'تقرير استهلاك خامات'!$D$4)</f>
        <v>4</v>
      </c>
      <c r="C546" s="60">
        <v>544</v>
      </c>
      <c r="D546" s="5"/>
      <c r="E546" s="60"/>
      <c r="F546" s="60"/>
      <c r="G546" s="60"/>
      <c r="H546" s="60"/>
      <c r="I546" s="60"/>
      <c r="J546" s="60">
        <f t="shared" si="21"/>
        <v>0</v>
      </c>
      <c r="K546" s="77"/>
      <c r="L546" s="61"/>
      <c r="M546" s="60" t="str">
        <f>_xlfn.IFNA(VLOOKUP(F546,$F$3:M545,8,0),"")</f>
        <v/>
      </c>
      <c r="N546" s="60" t="str">
        <f>_xlfn.IFNA(VLOOKUP(F546,$F$3:N545,9,0),"")</f>
        <v/>
      </c>
      <c r="O546" s="73">
        <f t="shared" si="20"/>
        <v>0</v>
      </c>
      <c r="P546" s="60"/>
      <c r="Q546" s="60"/>
    </row>
    <row r="547" spans="2:17" x14ac:dyDescent="0.25">
      <c r="B547" s="61">
        <f>COUNTIFS($F$3:F547,'تقرير استهلاك خامات'!$D$4)</f>
        <v>4</v>
      </c>
      <c r="C547" s="60">
        <v>545</v>
      </c>
      <c r="D547" s="5"/>
      <c r="E547" s="60"/>
      <c r="F547" s="60"/>
      <c r="G547" s="60"/>
      <c r="H547" s="60"/>
      <c r="I547" s="60"/>
      <c r="J547" s="60">
        <f t="shared" si="21"/>
        <v>0</v>
      </c>
      <c r="K547" s="77"/>
      <c r="L547" s="61"/>
      <c r="M547" s="60" t="str">
        <f>_xlfn.IFNA(VLOOKUP(F547,$F$3:M546,8,0),"")</f>
        <v/>
      </c>
      <c r="N547" s="60" t="str">
        <f>_xlfn.IFNA(VLOOKUP(F547,$F$3:N546,9,0),"")</f>
        <v/>
      </c>
      <c r="O547" s="73">
        <f t="shared" si="20"/>
        <v>0</v>
      </c>
      <c r="P547" s="60"/>
      <c r="Q547" s="60"/>
    </row>
    <row r="548" spans="2:17" x14ac:dyDescent="0.25">
      <c r="B548" s="61">
        <f>COUNTIFS($F$3:F548,'تقرير استهلاك خامات'!$D$4)</f>
        <v>4</v>
      </c>
      <c r="C548" s="60">
        <v>546</v>
      </c>
      <c r="D548" s="5"/>
      <c r="E548" s="60"/>
      <c r="F548" s="60"/>
      <c r="G548" s="60"/>
      <c r="H548" s="60"/>
      <c r="I548" s="60"/>
      <c r="J548" s="60">
        <f t="shared" si="21"/>
        <v>0</v>
      </c>
      <c r="K548" s="77"/>
      <c r="L548" s="61"/>
      <c r="M548" s="60" t="str">
        <f>_xlfn.IFNA(VLOOKUP(F548,$F$3:M547,8,0),"")</f>
        <v/>
      </c>
      <c r="N548" s="60" t="str">
        <f>_xlfn.IFNA(VLOOKUP(F548,$F$3:N547,9,0),"")</f>
        <v/>
      </c>
      <c r="O548" s="73">
        <f t="shared" si="20"/>
        <v>0</v>
      </c>
      <c r="P548" s="60"/>
      <c r="Q548" s="60"/>
    </row>
    <row r="549" spans="2:17" x14ac:dyDescent="0.25">
      <c r="B549" s="61">
        <f>COUNTIFS($F$3:F549,'تقرير استهلاك خامات'!$D$4)</f>
        <v>4</v>
      </c>
      <c r="C549" s="60">
        <v>547</v>
      </c>
      <c r="D549" s="5"/>
      <c r="E549" s="60"/>
      <c r="F549" s="60"/>
      <c r="G549" s="60"/>
      <c r="H549" s="60"/>
      <c r="I549" s="60"/>
      <c r="J549" s="60">
        <f t="shared" si="21"/>
        <v>0</v>
      </c>
      <c r="K549" s="77"/>
      <c r="L549" s="61"/>
      <c r="M549" s="60" t="str">
        <f>_xlfn.IFNA(VLOOKUP(F549,$F$3:M548,8,0),"")</f>
        <v/>
      </c>
      <c r="N549" s="60" t="str">
        <f>_xlfn.IFNA(VLOOKUP(F549,$F$3:N548,9,0),"")</f>
        <v/>
      </c>
      <c r="O549" s="73">
        <f t="shared" si="20"/>
        <v>0</v>
      </c>
      <c r="P549" s="60"/>
      <c r="Q549" s="60"/>
    </row>
    <row r="550" spans="2:17" x14ac:dyDescent="0.25">
      <c r="B550" s="61">
        <f>COUNTIFS($F$3:F550,'تقرير استهلاك خامات'!$D$4)</f>
        <v>4</v>
      </c>
      <c r="C550" s="60">
        <v>548</v>
      </c>
      <c r="D550" s="5"/>
      <c r="E550" s="60"/>
      <c r="F550" s="60"/>
      <c r="G550" s="60"/>
      <c r="H550" s="60"/>
      <c r="I550" s="60"/>
      <c r="J550" s="60">
        <f t="shared" si="21"/>
        <v>0</v>
      </c>
      <c r="K550" s="77"/>
      <c r="L550" s="61"/>
      <c r="M550" s="60" t="str">
        <f>_xlfn.IFNA(VLOOKUP(F550,$F$3:M549,8,0),"")</f>
        <v/>
      </c>
      <c r="N550" s="60" t="str">
        <f>_xlfn.IFNA(VLOOKUP(F550,$F$3:N549,9,0),"")</f>
        <v/>
      </c>
      <c r="O550" s="73">
        <f t="shared" si="20"/>
        <v>0</v>
      </c>
      <c r="P550" s="60"/>
      <c r="Q550" s="60"/>
    </row>
    <row r="551" spans="2:17" x14ac:dyDescent="0.25">
      <c r="B551" s="61">
        <f>COUNTIFS($F$3:F551,'تقرير استهلاك خامات'!$D$4)</f>
        <v>4</v>
      </c>
      <c r="C551" s="60">
        <v>549</v>
      </c>
      <c r="D551" s="5"/>
      <c r="E551" s="60"/>
      <c r="F551" s="60"/>
      <c r="G551" s="60"/>
      <c r="H551" s="60"/>
      <c r="I551" s="60"/>
      <c r="J551" s="60">
        <f t="shared" si="21"/>
        <v>0</v>
      </c>
      <c r="K551" s="77"/>
      <c r="L551" s="61"/>
      <c r="M551" s="60" t="str">
        <f>_xlfn.IFNA(VLOOKUP(F551,$F$3:M550,8,0),"")</f>
        <v/>
      </c>
      <c r="N551" s="60" t="str">
        <f>_xlfn.IFNA(VLOOKUP(F551,$F$3:N550,9,0),"")</f>
        <v/>
      </c>
      <c r="O551" s="73">
        <f t="shared" si="20"/>
        <v>0</v>
      </c>
      <c r="P551" s="60"/>
      <c r="Q551" s="60"/>
    </row>
    <row r="552" spans="2:17" x14ac:dyDescent="0.25">
      <c r="B552" s="61">
        <f>COUNTIFS($F$3:F552,'تقرير استهلاك خامات'!$D$4)</f>
        <v>4</v>
      </c>
      <c r="C552" s="60">
        <v>550</v>
      </c>
      <c r="D552" s="5"/>
      <c r="E552" s="60"/>
      <c r="F552" s="60"/>
      <c r="G552" s="60"/>
      <c r="H552" s="60"/>
      <c r="I552" s="60"/>
      <c r="J552" s="60">
        <f t="shared" si="21"/>
        <v>0</v>
      </c>
      <c r="K552" s="77"/>
      <c r="L552" s="61"/>
      <c r="M552" s="60" t="str">
        <f>_xlfn.IFNA(VLOOKUP(F552,$F$3:M551,8,0),"")</f>
        <v/>
      </c>
      <c r="N552" s="60" t="str">
        <f>_xlfn.IFNA(VLOOKUP(F552,$F$3:N551,9,0),"")</f>
        <v/>
      </c>
      <c r="O552" s="73">
        <f t="shared" si="20"/>
        <v>0</v>
      </c>
      <c r="P552" s="60"/>
      <c r="Q552" s="60"/>
    </row>
    <row r="553" spans="2:17" x14ac:dyDescent="0.25">
      <c r="B553" s="61">
        <f>COUNTIFS($F$3:F553,'تقرير استهلاك خامات'!$D$4)</f>
        <v>4</v>
      </c>
      <c r="C553" s="60">
        <v>551</v>
      </c>
      <c r="D553" s="5"/>
      <c r="E553" s="60"/>
      <c r="F553" s="60"/>
      <c r="G553" s="60"/>
      <c r="H553" s="60"/>
      <c r="I553" s="60"/>
      <c r="J553" s="60">
        <f t="shared" si="21"/>
        <v>0</v>
      </c>
      <c r="K553" s="77"/>
      <c r="L553" s="61"/>
      <c r="M553" s="60" t="str">
        <f>_xlfn.IFNA(VLOOKUP(F553,$F$3:M552,8,0),"")</f>
        <v/>
      </c>
      <c r="N553" s="60" t="str">
        <f>_xlfn.IFNA(VLOOKUP(F553,$F$3:N552,9,0),"")</f>
        <v/>
      </c>
      <c r="O553" s="73">
        <f t="shared" si="20"/>
        <v>0</v>
      </c>
      <c r="P553" s="60"/>
      <c r="Q553" s="60"/>
    </row>
    <row r="554" spans="2:17" x14ac:dyDescent="0.25">
      <c r="B554" s="61">
        <f>COUNTIFS($F$3:F554,'تقرير استهلاك خامات'!$D$4)</f>
        <v>4</v>
      </c>
      <c r="C554" s="60">
        <v>552</v>
      </c>
      <c r="D554" s="5"/>
      <c r="E554" s="60"/>
      <c r="F554" s="60"/>
      <c r="G554" s="60"/>
      <c r="H554" s="60"/>
      <c r="I554" s="60"/>
      <c r="J554" s="60">
        <f t="shared" si="21"/>
        <v>0</v>
      </c>
      <c r="K554" s="77"/>
      <c r="L554" s="61"/>
      <c r="M554" s="60" t="str">
        <f>_xlfn.IFNA(VLOOKUP(F554,$F$3:M553,8,0),"")</f>
        <v/>
      </c>
      <c r="N554" s="60" t="str">
        <f>_xlfn.IFNA(VLOOKUP(F554,$F$3:N553,9,0),"")</f>
        <v/>
      </c>
      <c r="O554" s="73">
        <f t="shared" si="20"/>
        <v>0</v>
      </c>
      <c r="P554" s="60"/>
      <c r="Q554" s="60"/>
    </row>
    <row r="555" spans="2:17" x14ac:dyDescent="0.25">
      <c r="B555" s="61">
        <f>COUNTIFS($F$3:F555,'تقرير استهلاك خامات'!$D$4)</f>
        <v>4</v>
      </c>
      <c r="C555" s="60">
        <v>553</v>
      </c>
      <c r="D555" s="5"/>
      <c r="E555" s="60"/>
      <c r="F555" s="60"/>
      <c r="G555" s="60"/>
      <c r="H555" s="60"/>
      <c r="I555" s="60"/>
      <c r="J555" s="60">
        <f t="shared" si="21"/>
        <v>0</v>
      </c>
      <c r="K555" s="77"/>
      <c r="L555" s="61"/>
      <c r="M555" s="60" t="str">
        <f>_xlfn.IFNA(VLOOKUP(F555,$F$3:M554,8,0),"")</f>
        <v/>
      </c>
      <c r="N555" s="60" t="str">
        <f>_xlfn.IFNA(VLOOKUP(F555,$F$3:N554,9,0),"")</f>
        <v/>
      </c>
      <c r="O555" s="73">
        <f t="shared" si="20"/>
        <v>0</v>
      </c>
      <c r="P555" s="60"/>
      <c r="Q555" s="60"/>
    </row>
    <row r="556" spans="2:17" x14ac:dyDescent="0.25">
      <c r="B556" s="61">
        <f>COUNTIFS($F$3:F556,'تقرير استهلاك خامات'!$D$4)</f>
        <v>4</v>
      </c>
      <c r="C556" s="60">
        <v>554</v>
      </c>
      <c r="D556" s="5"/>
      <c r="E556" s="60"/>
      <c r="F556" s="60"/>
      <c r="G556" s="60"/>
      <c r="H556" s="60"/>
      <c r="I556" s="60"/>
      <c r="J556" s="60">
        <f t="shared" si="21"/>
        <v>0</v>
      </c>
      <c r="K556" s="77"/>
      <c r="L556" s="61"/>
      <c r="M556" s="60" t="str">
        <f>_xlfn.IFNA(VLOOKUP(F556,$F$3:M555,8,0),"")</f>
        <v/>
      </c>
      <c r="N556" s="60" t="str">
        <f>_xlfn.IFNA(VLOOKUP(F556,$F$3:N555,9,0),"")</f>
        <v/>
      </c>
      <c r="O556" s="73">
        <f t="shared" si="20"/>
        <v>0</v>
      </c>
      <c r="P556" s="60"/>
      <c r="Q556" s="60"/>
    </row>
    <row r="557" spans="2:17" x14ac:dyDescent="0.25">
      <c r="B557" s="61">
        <f>COUNTIFS($F$3:F557,'تقرير استهلاك خامات'!$D$4)</f>
        <v>4</v>
      </c>
      <c r="C557" s="60">
        <v>555</v>
      </c>
      <c r="D557" s="5"/>
      <c r="E557" s="60"/>
      <c r="F557" s="60"/>
      <c r="G557" s="60"/>
      <c r="H557" s="60"/>
      <c r="I557" s="60"/>
      <c r="J557" s="60">
        <f t="shared" si="21"/>
        <v>0</v>
      </c>
      <c r="K557" s="77"/>
      <c r="L557" s="61"/>
      <c r="M557" s="60" t="str">
        <f>_xlfn.IFNA(VLOOKUP(F557,$F$3:M556,8,0),"")</f>
        <v/>
      </c>
      <c r="N557" s="60" t="str">
        <f>_xlfn.IFNA(VLOOKUP(F557,$F$3:N556,9,0),"")</f>
        <v/>
      </c>
      <c r="O557" s="73">
        <f t="shared" si="20"/>
        <v>0</v>
      </c>
      <c r="P557" s="60"/>
      <c r="Q557" s="60"/>
    </row>
    <row r="558" spans="2:17" x14ac:dyDescent="0.25">
      <c r="B558" s="61">
        <f>COUNTIFS($F$3:F558,'تقرير استهلاك خامات'!$D$4)</f>
        <v>4</v>
      </c>
      <c r="C558" s="60">
        <v>556</v>
      </c>
      <c r="D558" s="5"/>
      <c r="E558" s="60"/>
      <c r="F558" s="60"/>
      <c r="G558" s="60"/>
      <c r="H558" s="60"/>
      <c r="I558" s="60"/>
      <c r="J558" s="60">
        <f t="shared" si="21"/>
        <v>0</v>
      </c>
      <c r="K558" s="77"/>
      <c r="L558" s="61"/>
      <c r="M558" s="60" t="str">
        <f>_xlfn.IFNA(VLOOKUP(F558,$F$3:M557,8,0),"")</f>
        <v/>
      </c>
      <c r="N558" s="60" t="str">
        <f>_xlfn.IFNA(VLOOKUP(F558,$F$3:N557,9,0),"")</f>
        <v/>
      </c>
      <c r="O558" s="73">
        <f t="shared" si="20"/>
        <v>0</v>
      </c>
      <c r="P558" s="60"/>
      <c r="Q558" s="60"/>
    </row>
    <row r="559" spans="2:17" x14ac:dyDescent="0.25">
      <c r="B559" s="61">
        <f>COUNTIFS($F$3:F559,'تقرير استهلاك خامات'!$D$4)</f>
        <v>4</v>
      </c>
      <c r="C559" s="60">
        <v>557</v>
      </c>
      <c r="D559" s="5"/>
      <c r="E559" s="60"/>
      <c r="F559" s="60"/>
      <c r="G559" s="60"/>
      <c r="H559" s="60"/>
      <c r="I559" s="60"/>
      <c r="J559" s="60">
        <f t="shared" si="21"/>
        <v>0</v>
      </c>
      <c r="K559" s="77"/>
      <c r="L559" s="61"/>
      <c r="M559" s="60" t="str">
        <f>_xlfn.IFNA(VLOOKUP(F559,$F$3:M558,8,0),"")</f>
        <v/>
      </c>
      <c r="N559" s="60" t="str">
        <f>_xlfn.IFNA(VLOOKUP(F559,$F$3:N558,9,0),"")</f>
        <v/>
      </c>
      <c r="O559" s="73">
        <f t="shared" si="20"/>
        <v>0</v>
      </c>
      <c r="P559" s="60"/>
      <c r="Q559" s="60"/>
    </row>
    <row r="560" spans="2:17" x14ac:dyDescent="0.25">
      <c r="B560" s="61">
        <f>COUNTIFS($F$3:F560,'تقرير استهلاك خامات'!$D$4)</f>
        <v>4</v>
      </c>
      <c r="C560" s="60">
        <v>558</v>
      </c>
      <c r="D560" s="5"/>
      <c r="E560" s="60"/>
      <c r="F560" s="60"/>
      <c r="G560" s="60"/>
      <c r="H560" s="60"/>
      <c r="I560" s="60"/>
      <c r="J560" s="60">
        <f t="shared" si="21"/>
        <v>0</v>
      </c>
      <c r="K560" s="77"/>
      <c r="L560" s="61"/>
      <c r="M560" s="60" t="str">
        <f>_xlfn.IFNA(VLOOKUP(F560,$F$3:M559,8,0),"")</f>
        <v/>
      </c>
      <c r="N560" s="60" t="str">
        <f>_xlfn.IFNA(VLOOKUP(F560,$F$3:N559,9,0),"")</f>
        <v/>
      </c>
      <c r="O560" s="73">
        <f t="shared" si="20"/>
        <v>0</v>
      </c>
      <c r="P560" s="60"/>
      <c r="Q560" s="60"/>
    </row>
    <row r="561" spans="2:17" x14ac:dyDescent="0.25">
      <c r="B561" s="61">
        <f>COUNTIFS($F$3:F561,'تقرير استهلاك خامات'!$D$4)</f>
        <v>4</v>
      </c>
      <c r="C561" s="60">
        <v>559</v>
      </c>
      <c r="D561" s="5"/>
      <c r="E561" s="60"/>
      <c r="F561" s="60"/>
      <c r="G561" s="60"/>
      <c r="H561" s="60"/>
      <c r="I561" s="60"/>
      <c r="J561" s="60">
        <f t="shared" si="21"/>
        <v>0</v>
      </c>
      <c r="K561" s="77"/>
      <c r="L561" s="61"/>
      <c r="M561" s="60" t="str">
        <f>_xlfn.IFNA(VLOOKUP(F561,$F$3:M560,8,0),"")</f>
        <v/>
      </c>
      <c r="N561" s="60" t="str">
        <f>_xlfn.IFNA(VLOOKUP(F561,$F$3:N560,9,0),"")</f>
        <v/>
      </c>
      <c r="O561" s="73">
        <f t="shared" si="20"/>
        <v>0</v>
      </c>
      <c r="P561" s="60"/>
      <c r="Q561" s="60"/>
    </row>
    <row r="562" spans="2:17" x14ac:dyDescent="0.25">
      <c r="B562" s="61">
        <f>COUNTIFS($F$3:F562,'تقرير استهلاك خامات'!$D$4)</f>
        <v>4</v>
      </c>
      <c r="C562" s="60">
        <v>560</v>
      </c>
      <c r="D562" s="5"/>
      <c r="E562" s="60"/>
      <c r="F562" s="60"/>
      <c r="G562" s="60"/>
      <c r="H562" s="60"/>
      <c r="I562" s="60"/>
      <c r="J562" s="60">
        <f t="shared" si="21"/>
        <v>0</v>
      </c>
      <c r="K562" s="77"/>
      <c r="L562" s="61"/>
      <c r="M562" s="60" t="str">
        <f>_xlfn.IFNA(VLOOKUP(F562,$F$3:M561,8,0),"")</f>
        <v/>
      </c>
      <c r="N562" s="60" t="str">
        <f>_xlfn.IFNA(VLOOKUP(F562,$F$3:N561,9,0),"")</f>
        <v/>
      </c>
      <c r="O562" s="73">
        <f t="shared" si="20"/>
        <v>0</v>
      </c>
      <c r="P562" s="60"/>
      <c r="Q562" s="60"/>
    </row>
    <row r="563" spans="2:17" x14ac:dyDescent="0.25">
      <c r="B563" s="61">
        <f>COUNTIFS($F$3:F563,'تقرير استهلاك خامات'!$D$4)</f>
        <v>4</v>
      </c>
      <c r="C563" s="60">
        <v>561</v>
      </c>
      <c r="D563" s="5"/>
      <c r="E563" s="60"/>
      <c r="F563" s="60"/>
      <c r="G563" s="60"/>
      <c r="H563" s="60"/>
      <c r="I563" s="60"/>
      <c r="J563" s="60">
        <f t="shared" si="21"/>
        <v>0</v>
      </c>
      <c r="K563" s="77"/>
      <c r="L563" s="61"/>
      <c r="M563" s="60" t="str">
        <f>_xlfn.IFNA(VLOOKUP(F563,$F$3:M562,8,0),"")</f>
        <v/>
      </c>
      <c r="N563" s="60" t="str">
        <f>_xlfn.IFNA(VLOOKUP(F563,$F$3:N562,9,0),"")</f>
        <v/>
      </c>
      <c r="O563" s="73">
        <f t="shared" si="20"/>
        <v>0</v>
      </c>
      <c r="P563" s="60"/>
      <c r="Q563" s="60"/>
    </row>
    <row r="564" spans="2:17" x14ac:dyDescent="0.25">
      <c r="B564" s="61">
        <f>COUNTIFS($F$3:F564,'تقرير استهلاك خامات'!$D$4)</f>
        <v>4</v>
      </c>
      <c r="C564" s="60">
        <v>562</v>
      </c>
      <c r="D564" s="5"/>
      <c r="E564" s="60"/>
      <c r="F564" s="60"/>
      <c r="G564" s="60"/>
      <c r="H564" s="60"/>
      <c r="I564" s="60"/>
      <c r="J564" s="60">
        <f t="shared" si="21"/>
        <v>0</v>
      </c>
      <c r="K564" s="77"/>
      <c r="L564" s="61"/>
      <c r="M564" s="60" t="str">
        <f>_xlfn.IFNA(VLOOKUP(F564,$F$3:M563,8,0),"")</f>
        <v/>
      </c>
      <c r="N564" s="60" t="str">
        <f>_xlfn.IFNA(VLOOKUP(F564,$F$3:N563,9,0),"")</f>
        <v/>
      </c>
      <c r="O564" s="73">
        <f t="shared" si="20"/>
        <v>0</v>
      </c>
      <c r="P564" s="60"/>
      <c r="Q564" s="60"/>
    </row>
    <row r="565" spans="2:17" x14ac:dyDescent="0.25">
      <c r="B565" s="61">
        <f>COUNTIFS($F$3:F565,'تقرير استهلاك خامات'!$D$4)</f>
        <v>4</v>
      </c>
      <c r="C565" s="60">
        <v>563</v>
      </c>
      <c r="D565" s="5"/>
      <c r="E565" s="60"/>
      <c r="F565" s="60"/>
      <c r="G565" s="60"/>
      <c r="H565" s="60"/>
      <c r="I565" s="60"/>
      <c r="J565" s="60">
        <f t="shared" si="21"/>
        <v>0</v>
      </c>
      <c r="K565" s="77"/>
      <c r="L565" s="61"/>
      <c r="M565" s="60" t="str">
        <f>_xlfn.IFNA(VLOOKUP(F565,$F$3:M564,8,0),"")</f>
        <v/>
      </c>
      <c r="N565" s="60" t="str">
        <f>_xlfn.IFNA(VLOOKUP(F565,$F$3:N564,9,0),"")</f>
        <v/>
      </c>
      <c r="O565" s="73">
        <f t="shared" si="20"/>
        <v>0</v>
      </c>
      <c r="P565" s="60"/>
      <c r="Q565" s="60"/>
    </row>
    <row r="566" spans="2:17" x14ac:dyDescent="0.25">
      <c r="B566" s="61">
        <f>COUNTIFS($F$3:F566,'تقرير استهلاك خامات'!$D$4)</f>
        <v>4</v>
      </c>
      <c r="C566" s="60">
        <v>564</v>
      </c>
      <c r="D566" s="5"/>
      <c r="E566" s="60"/>
      <c r="F566" s="60"/>
      <c r="G566" s="60"/>
      <c r="H566" s="60"/>
      <c r="I566" s="60"/>
      <c r="J566" s="60">
        <f t="shared" si="21"/>
        <v>0</v>
      </c>
      <c r="K566" s="77"/>
      <c r="L566" s="61"/>
      <c r="M566" s="60" t="str">
        <f>_xlfn.IFNA(VLOOKUP(F566,$F$3:M565,8,0),"")</f>
        <v/>
      </c>
      <c r="N566" s="60" t="str">
        <f>_xlfn.IFNA(VLOOKUP(F566,$F$3:N565,9,0),"")</f>
        <v/>
      </c>
      <c r="O566" s="73">
        <f t="shared" si="20"/>
        <v>0</v>
      </c>
      <c r="P566" s="60"/>
      <c r="Q566" s="60"/>
    </row>
    <row r="567" spans="2:17" x14ac:dyDescent="0.25">
      <c r="B567" s="61">
        <f>COUNTIFS($F$3:F567,'تقرير استهلاك خامات'!$D$4)</f>
        <v>4</v>
      </c>
      <c r="C567" s="60">
        <v>565</v>
      </c>
      <c r="D567" s="5"/>
      <c r="E567" s="60"/>
      <c r="F567" s="60"/>
      <c r="G567" s="60"/>
      <c r="H567" s="60"/>
      <c r="I567" s="60"/>
      <c r="J567" s="60">
        <f t="shared" si="21"/>
        <v>0</v>
      </c>
      <c r="K567" s="77"/>
      <c r="L567" s="61"/>
      <c r="M567" s="60" t="str">
        <f>_xlfn.IFNA(VLOOKUP(F567,$F$3:M566,8,0),"")</f>
        <v/>
      </c>
      <c r="N567" s="60" t="str">
        <f>_xlfn.IFNA(VLOOKUP(F567,$F$3:N566,9,0),"")</f>
        <v/>
      </c>
      <c r="O567" s="73">
        <f t="shared" si="20"/>
        <v>0</v>
      </c>
      <c r="P567" s="60"/>
      <c r="Q567" s="60"/>
    </row>
    <row r="568" spans="2:17" x14ac:dyDescent="0.25">
      <c r="B568" s="61">
        <f>COUNTIFS($F$3:F568,'تقرير استهلاك خامات'!$D$4)</f>
        <v>4</v>
      </c>
      <c r="C568" s="60">
        <v>566</v>
      </c>
      <c r="D568" s="5"/>
      <c r="E568" s="60"/>
      <c r="F568" s="60"/>
      <c r="G568" s="60"/>
      <c r="H568" s="60"/>
      <c r="I568" s="60"/>
      <c r="J568" s="60">
        <f t="shared" si="21"/>
        <v>0</v>
      </c>
      <c r="K568" s="77"/>
      <c r="L568" s="61"/>
      <c r="M568" s="60" t="str">
        <f>_xlfn.IFNA(VLOOKUP(F568,$F$3:M567,8,0),"")</f>
        <v/>
      </c>
      <c r="N568" s="60" t="str">
        <f>_xlfn.IFNA(VLOOKUP(F568,$F$3:N567,9,0),"")</f>
        <v/>
      </c>
      <c r="O568" s="73">
        <f t="shared" si="20"/>
        <v>0</v>
      </c>
      <c r="P568" s="60"/>
      <c r="Q568" s="60"/>
    </row>
    <row r="569" spans="2:17" x14ac:dyDescent="0.25">
      <c r="B569" s="61">
        <f>COUNTIFS($F$3:F569,'تقرير استهلاك خامات'!$D$4)</f>
        <v>4</v>
      </c>
      <c r="C569" s="60">
        <v>567</v>
      </c>
      <c r="D569" s="5"/>
      <c r="E569" s="60"/>
      <c r="F569" s="60"/>
      <c r="G569" s="60"/>
      <c r="H569" s="60"/>
      <c r="I569" s="60"/>
      <c r="J569" s="60">
        <f t="shared" si="21"/>
        <v>0</v>
      </c>
      <c r="K569" s="77"/>
      <c r="L569" s="61"/>
      <c r="M569" s="60" t="str">
        <f>_xlfn.IFNA(VLOOKUP(F569,$F$3:M568,8,0),"")</f>
        <v/>
      </c>
      <c r="N569" s="60" t="str">
        <f>_xlfn.IFNA(VLOOKUP(F569,$F$3:N568,9,0),"")</f>
        <v/>
      </c>
      <c r="O569" s="73">
        <f t="shared" si="20"/>
        <v>0</v>
      </c>
      <c r="P569" s="60"/>
      <c r="Q569" s="60"/>
    </row>
    <row r="570" spans="2:17" x14ac:dyDescent="0.25">
      <c r="B570" s="61">
        <f>COUNTIFS($F$3:F570,'تقرير استهلاك خامات'!$D$4)</f>
        <v>4</v>
      </c>
      <c r="C570" s="60">
        <v>568</v>
      </c>
      <c r="D570" s="5"/>
      <c r="E570" s="60"/>
      <c r="F570" s="60"/>
      <c r="G570" s="60"/>
      <c r="H570" s="60"/>
      <c r="I570" s="60"/>
      <c r="J570" s="60">
        <f t="shared" si="21"/>
        <v>0</v>
      </c>
      <c r="K570" s="77"/>
      <c r="L570" s="61"/>
      <c r="M570" s="60" t="str">
        <f>_xlfn.IFNA(VLOOKUP(F570,$F$3:M569,8,0),"")</f>
        <v/>
      </c>
      <c r="N570" s="60" t="str">
        <f>_xlfn.IFNA(VLOOKUP(F570,$F$3:N569,9,0),"")</f>
        <v/>
      </c>
      <c r="O570" s="73">
        <f t="shared" si="20"/>
        <v>0</v>
      </c>
      <c r="P570" s="60"/>
      <c r="Q570" s="60"/>
    </row>
    <row r="571" spans="2:17" x14ac:dyDescent="0.25">
      <c r="B571" s="61">
        <f>COUNTIFS($F$3:F571,'تقرير استهلاك خامات'!$D$4)</f>
        <v>4</v>
      </c>
      <c r="C571" s="60">
        <v>569</v>
      </c>
      <c r="D571" s="5"/>
      <c r="E571" s="60"/>
      <c r="F571" s="60"/>
      <c r="G571" s="60"/>
      <c r="H571" s="60"/>
      <c r="I571" s="60"/>
      <c r="J571" s="60">
        <f t="shared" si="21"/>
        <v>0</v>
      </c>
      <c r="K571" s="77"/>
      <c r="L571" s="61"/>
      <c r="M571" s="60" t="str">
        <f>_xlfn.IFNA(VLOOKUP(F571,$F$3:M570,8,0),"")</f>
        <v/>
      </c>
      <c r="N571" s="60" t="str">
        <f>_xlfn.IFNA(VLOOKUP(F571,$F$3:N570,9,0),"")</f>
        <v/>
      </c>
      <c r="O571" s="73">
        <f t="shared" si="20"/>
        <v>0</v>
      </c>
      <c r="P571" s="60"/>
      <c r="Q571" s="60"/>
    </row>
    <row r="572" spans="2:17" x14ac:dyDescent="0.25">
      <c r="B572" s="61">
        <f>COUNTIFS($F$3:F572,'تقرير استهلاك خامات'!$D$4)</f>
        <v>4</v>
      </c>
      <c r="C572" s="60">
        <v>570</v>
      </c>
      <c r="D572" s="5"/>
      <c r="E572" s="60"/>
      <c r="F572" s="60"/>
      <c r="G572" s="60"/>
      <c r="H572" s="60"/>
      <c r="I572" s="60"/>
      <c r="J572" s="60">
        <f t="shared" si="21"/>
        <v>0</v>
      </c>
      <c r="K572" s="77"/>
      <c r="L572" s="61"/>
      <c r="M572" s="60" t="str">
        <f>_xlfn.IFNA(VLOOKUP(F572,$F$3:M571,8,0),"")</f>
        <v/>
      </c>
      <c r="N572" s="60" t="str">
        <f>_xlfn.IFNA(VLOOKUP(F572,$F$3:N571,9,0),"")</f>
        <v/>
      </c>
      <c r="O572" s="73">
        <f t="shared" si="20"/>
        <v>0</v>
      </c>
      <c r="P572" s="60"/>
      <c r="Q572" s="60"/>
    </row>
    <row r="573" spans="2:17" x14ac:dyDescent="0.25">
      <c r="B573" s="61">
        <f>COUNTIFS($F$3:F573,'تقرير استهلاك خامات'!$D$4)</f>
        <v>4</v>
      </c>
      <c r="C573" s="60">
        <v>571</v>
      </c>
      <c r="D573" s="5"/>
      <c r="E573" s="60"/>
      <c r="F573" s="60"/>
      <c r="G573" s="60"/>
      <c r="H573" s="60"/>
      <c r="I573" s="60"/>
      <c r="J573" s="60">
        <f t="shared" si="21"/>
        <v>0</v>
      </c>
      <c r="K573" s="77"/>
      <c r="L573" s="61"/>
      <c r="M573" s="60" t="str">
        <f>_xlfn.IFNA(VLOOKUP(F573,$F$3:M572,8,0),"")</f>
        <v/>
      </c>
      <c r="N573" s="60" t="str">
        <f>_xlfn.IFNA(VLOOKUP(F573,$F$3:N572,9,0),"")</f>
        <v/>
      </c>
      <c r="O573" s="73">
        <f t="shared" si="20"/>
        <v>0</v>
      </c>
      <c r="P573" s="60"/>
      <c r="Q573" s="60"/>
    </row>
    <row r="574" spans="2:17" x14ac:dyDescent="0.25">
      <c r="B574" s="61">
        <f>COUNTIFS($F$3:F574,'تقرير استهلاك خامات'!$D$4)</f>
        <v>4</v>
      </c>
      <c r="C574" s="60">
        <v>572</v>
      </c>
      <c r="D574" s="5"/>
      <c r="E574" s="60"/>
      <c r="F574" s="60"/>
      <c r="G574" s="60"/>
      <c r="H574" s="60"/>
      <c r="I574" s="60"/>
      <c r="J574" s="60">
        <f t="shared" si="21"/>
        <v>0</v>
      </c>
      <c r="K574" s="77"/>
      <c r="L574" s="61"/>
      <c r="M574" s="60" t="str">
        <f>_xlfn.IFNA(VLOOKUP(F574,$F$3:M573,8,0),"")</f>
        <v/>
      </c>
      <c r="N574" s="60" t="str">
        <f>_xlfn.IFNA(VLOOKUP(F574,$F$3:N573,9,0),"")</f>
        <v/>
      </c>
      <c r="O574" s="73">
        <f t="shared" si="20"/>
        <v>0</v>
      </c>
      <c r="P574" s="60"/>
      <c r="Q574" s="60"/>
    </row>
    <row r="575" spans="2:17" x14ac:dyDescent="0.25">
      <c r="B575" s="61">
        <f>COUNTIFS($F$3:F575,'تقرير استهلاك خامات'!$D$4)</f>
        <v>4</v>
      </c>
      <c r="C575" s="60">
        <v>573</v>
      </c>
      <c r="D575" s="5"/>
      <c r="E575" s="60"/>
      <c r="F575" s="60"/>
      <c r="G575" s="60"/>
      <c r="H575" s="60"/>
      <c r="I575" s="60"/>
      <c r="J575" s="60">
        <f t="shared" si="21"/>
        <v>0</v>
      </c>
      <c r="K575" s="77"/>
      <c r="L575" s="61"/>
      <c r="M575" s="60" t="str">
        <f>_xlfn.IFNA(VLOOKUP(F575,$F$3:M574,8,0),"")</f>
        <v/>
      </c>
      <c r="N575" s="60" t="str">
        <f>_xlfn.IFNA(VLOOKUP(F575,$F$3:N574,9,0),"")</f>
        <v/>
      </c>
      <c r="O575" s="73">
        <f t="shared" si="20"/>
        <v>0</v>
      </c>
      <c r="P575" s="60"/>
      <c r="Q575" s="60"/>
    </row>
    <row r="576" spans="2:17" x14ac:dyDescent="0.25">
      <c r="B576" s="61">
        <f>COUNTIFS($F$3:F576,'تقرير استهلاك خامات'!$D$4)</f>
        <v>4</v>
      </c>
      <c r="C576" s="60">
        <v>574</v>
      </c>
      <c r="D576" s="5"/>
      <c r="E576" s="60"/>
      <c r="F576" s="60"/>
      <c r="G576" s="60"/>
      <c r="H576" s="60"/>
      <c r="I576" s="60"/>
      <c r="J576" s="60">
        <f t="shared" si="21"/>
        <v>0</v>
      </c>
      <c r="K576" s="77"/>
      <c r="L576" s="61"/>
      <c r="M576" s="60" t="str">
        <f>_xlfn.IFNA(VLOOKUP(F576,$F$3:M575,8,0),"")</f>
        <v/>
      </c>
      <c r="N576" s="60" t="str">
        <f>_xlfn.IFNA(VLOOKUP(F576,$F$3:N575,9,0),"")</f>
        <v/>
      </c>
      <c r="O576" s="73">
        <f t="shared" si="20"/>
        <v>0</v>
      </c>
      <c r="P576" s="60"/>
      <c r="Q576" s="60"/>
    </row>
    <row r="577" spans="2:17" x14ac:dyDescent="0.25">
      <c r="B577" s="61">
        <f>COUNTIFS($F$3:F577,'تقرير استهلاك خامات'!$D$4)</f>
        <v>4</v>
      </c>
      <c r="C577" s="60">
        <v>575</v>
      </c>
      <c r="D577" s="5"/>
      <c r="E577" s="60"/>
      <c r="F577" s="60"/>
      <c r="G577" s="60"/>
      <c r="H577" s="60"/>
      <c r="I577" s="60"/>
      <c r="J577" s="60">
        <f t="shared" si="21"/>
        <v>0</v>
      </c>
      <c r="K577" s="77"/>
      <c r="L577" s="61"/>
      <c r="M577" s="60" t="str">
        <f>_xlfn.IFNA(VLOOKUP(F577,$F$3:M576,8,0),"")</f>
        <v/>
      </c>
      <c r="N577" s="60" t="str">
        <f>_xlfn.IFNA(VLOOKUP(F577,$F$3:N576,9,0),"")</f>
        <v/>
      </c>
      <c r="O577" s="73">
        <f t="shared" si="20"/>
        <v>0</v>
      </c>
      <c r="P577" s="60"/>
      <c r="Q577" s="60"/>
    </row>
    <row r="578" spans="2:17" x14ac:dyDescent="0.25">
      <c r="B578" s="61">
        <f>COUNTIFS($F$3:F578,'تقرير استهلاك خامات'!$D$4)</f>
        <v>4</v>
      </c>
      <c r="C578" s="60">
        <v>576</v>
      </c>
      <c r="D578" s="5"/>
      <c r="E578" s="60"/>
      <c r="F578" s="60"/>
      <c r="G578" s="60"/>
      <c r="H578" s="60"/>
      <c r="I578" s="60"/>
      <c r="J578" s="60">
        <f t="shared" si="21"/>
        <v>0</v>
      </c>
      <c r="K578" s="77"/>
      <c r="L578" s="61"/>
      <c r="M578" s="60" t="str">
        <f>_xlfn.IFNA(VLOOKUP(F578,$F$3:M577,8,0),"")</f>
        <v/>
      </c>
      <c r="N578" s="60" t="str">
        <f>_xlfn.IFNA(VLOOKUP(F578,$F$3:N577,9,0),"")</f>
        <v/>
      </c>
      <c r="O578" s="73">
        <f t="shared" si="20"/>
        <v>0</v>
      </c>
      <c r="P578" s="60"/>
      <c r="Q578" s="60"/>
    </row>
    <row r="579" spans="2:17" x14ac:dyDescent="0.25">
      <c r="B579" s="61">
        <f>COUNTIFS($F$3:F579,'تقرير استهلاك خامات'!$D$4)</f>
        <v>4</v>
      </c>
      <c r="C579" s="60">
        <v>577</v>
      </c>
      <c r="D579" s="5"/>
      <c r="E579" s="60"/>
      <c r="F579" s="60"/>
      <c r="G579" s="60"/>
      <c r="H579" s="60"/>
      <c r="I579" s="60"/>
      <c r="J579" s="60">
        <f t="shared" si="21"/>
        <v>0</v>
      </c>
      <c r="K579" s="77"/>
      <c r="L579" s="61"/>
      <c r="M579" s="60" t="str">
        <f>_xlfn.IFNA(VLOOKUP(F579,$F$3:M578,8,0),"")</f>
        <v/>
      </c>
      <c r="N579" s="60" t="str">
        <f>_xlfn.IFNA(VLOOKUP(F579,$F$3:N578,9,0),"")</f>
        <v/>
      </c>
      <c r="O579" s="73">
        <f t="shared" ref="O579:O642" si="22">IFERROR(I579/N579,0)</f>
        <v>0</v>
      </c>
      <c r="P579" s="60"/>
      <c r="Q579" s="60"/>
    </row>
    <row r="580" spans="2:17" x14ac:dyDescent="0.25">
      <c r="B580" s="61">
        <f>COUNTIFS($F$3:F580,'تقرير استهلاك خامات'!$D$4)</f>
        <v>4</v>
      </c>
      <c r="C580" s="60">
        <v>578</v>
      </c>
      <c r="D580" s="5"/>
      <c r="E580" s="60"/>
      <c r="F580" s="60"/>
      <c r="G580" s="60"/>
      <c r="H580" s="60"/>
      <c r="I580" s="60"/>
      <c r="J580" s="60">
        <f t="shared" si="21"/>
        <v>0</v>
      </c>
      <c r="K580" s="77"/>
      <c r="L580" s="61"/>
      <c r="M580" s="60" t="str">
        <f>_xlfn.IFNA(VLOOKUP(F580,$F$3:M579,8,0),"")</f>
        <v/>
      </c>
      <c r="N580" s="60" t="str">
        <f>_xlfn.IFNA(VLOOKUP(F580,$F$3:N579,9,0),"")</f>
        <v/>
      </c>
      <c r="O580" s="73">
        <f t="shared" si="22"/>
        <v>0</v>
      </c>
      <c r="P580" s="60"/>
      <c r="Q580" s="60"/>
    </row>
    <row r="581" spans="2:17" x14ac:dyDescent="0.25">
      <c r="B581" s="61">
        <f>COUNTIFS($F$3:F581,'تقرير استهلاك خامات'!$D$4)</f>
        <v>4</v>
      </c>
      <c r="C581" s="60">
        <v>579</v>
      </c>
      <c r="D581" s="5"/>
      <c r="E581" s="60"/>
      <c r="F581" s="60"/>
      <c r="G581" s="60"/>
      <c r="H581" s="60"/>
      <c r="I581" s="60"/>
      <c r="J581" s="60">
        <f t="shared" ref="J581:J644" si="23">G581*I581</f>
        <v>0</v>
      </c>
      <c r="K581" s="77"/>
      <c r="L581" s="61"/>
      <c r="M581" s="60" t="str">
        <f>_xlfn.IFNA(VLOOKUP(F581,$F$3:M580,8,0),"")</f>
        <v/>
      </c>
      <c r="N581" s="60" t="str">
        <f>_xlfn.IFNA(VLOOKUP(F581,$F$3:N580,9,0),"")</f>
        <v/>
      </c>
      <c r="O581" s="73">
        <f t="shared" si="22"/>
        <v>0</v>
      </c>
      <c r="P581" s="60"/>
      <c r="Q581" s="60"/>
    </row>
    <row r="582" spans="2:17" x14ac:dyDescent="0.25">
      <c r="B582" s="61">
        <f>COUNTIFS($F$3:F582,'تقرير استهلاك خامات'!$D$4)</f>
        <v>4</v>
      </c>
      <c r="C582" s="60">
        <v>580</v>
      </c>
      <c r="D582" s="5"/>
      <c r="E582" s="60"/>
      <c r="F582" s="60"/>
      <c r="G582" s="60"/>
      <c r="H582" s="60"/>
      <c r="I582" s="60"/>
      <c r="J582" s="60">
        <f t="shared" si="23"/>
        <v>0</v>
      </c>
      <c r="K582" s="77"/>
      <c r="L582" s="61"/>
      <c r="M582" s="60" t="str">
        <f>_xlfn.IFNA(VLOOKUP(F582,$F$3:M581,8,0),"")</f>
        <v/>
      </c>
      <c r="N582" s="60" t="str">
        <f>_xlfn.IFNA(VLOOKUP(F582,$F$3:N581,9,0),"")</f>
        <v/>
      </c>
      <c r="O582" s="73">
        <f t="shared" si="22"/>
        <v>0</v>
      </c>
      <c r="P582" s="60"/>
      <c r="Q582" s="60"/>
    </row>
    <row r="583" spans="2:17" x14ac:dyDescent="0.25">
      <c r="B583" s="61">
        <f>COUNTIFS($F$3:F583,'تقرير استهلاك خامات'!$D$4)</f>
        <v>4</v>
      </c>
      <c r="C583" s="60">
        <v>581</v>
      </c>
      <c r="D583" s="5"/>
      <c r="E583" s="60"/>
      <c r="F583" s="60"/>
      <c r="G583" s="60"/>
      <c r="H583" s="60"/>
      <c r="I583" s="60"/>
      <c r="J583" s="60">
        <f t="shared" si="23"/>
        <v>0</v>
      </c>
      <c r="K583" s="77"/>
      <c r="L583" s="61"/>
      <c r="M583" s="60" t="str">
        <f>_xlfn.IFNA(VLOOKUP(F583,$F$3:M582,8,0),"")</f>
        <v/>
      </c>
      <c r="N583" s="60" t="str">
        <f>_xlfn.IFNA(VLOOKUP(F583,$F$3:N582,9,0),"")</f>
        <v/>
      </c>
      <c r="O583" s="73">
        <f t="shared" si="22"/>
        <v>0</v>
      </c>
      <c r="P583" s="60"/>
      <c r="Q583" s="60"/>
    </row>
    <row r="584" spans="2:17" x14ac:dyDescent="0.25">
      <c r="B584" s="61">
        <f>COUNTIFS($F$3:F584,'تقرير استهلاك خامات'!$D$4)</f>
        <v>4</v>
      </c>
      <c r="C584" s="60">
        <v>582</v>
      </c>
      <c r="D584" s="5"/>
      <c r="E584" s="60"/>
      <c r="F584" s="60"/>
      <c r="G584" s="60"/>
      <c r="H584" s="60"/>
      <c r="I584" s="60"/>
      <c r="J584" s="60">
        <f t="shared" si="23"/>
        <v>0</v>
      </c>
      <c r="K584" s="77"/>
      <c r="L584" s="61"/>
      <c r="M584" s="60" t="str">
        <f>_xlfn.IFNA(VLOOKUP(F584,$F$3:M583,8,0),"")</f>
        <v/>
      </c>
      <c r="N584" s="60" t="str">
        <f>_xlfn.IFNA(VLOOKUP(F584,$F$3:N583,9,0),"")</f>
        <v/>
      </c>
      <c r="O584" s="73">
        <f t="shared" si="22"/>
        <v>0</v>
      </c>
      <c r="P584" s="60"/>
      <c r="Q584" s="60"/>
    </row>
    <row r="585" spans="2:17" x14ac:dyDescent="0.25">
      <c r="B585" s="61">
        <f>COUNTIFS($F$3:F585,'تقرير استهلاك خامات'!$D$4)</f>
        <v>4</v>
      </c>
      <c r="C585" s="60">
        <v>583</v>
      </c>
      <c r="D585" s="5"/>
      <c r="E585" s="60"/>
      <c r="F585" s="60"/>
      <c r="G585" s="60"/>
      <c r="H585" s="60"/>
      <c r="I585" s="60"/>
      <c r="J585" s="60">
        <f t="shared" si="23"/>
        <v>0</v>
      </c>
      <c r="K585" s="77"/>
      <c r="L585" s="61"/>
      <c r="M585" s="60" t="str">
        <f>_xlfn.IFNA(VLOOKUP(F585,$F$3:M584,8,0),"")</f>
        <v/>
      </c>
      <c r="N585" s="60" t="str">
        <f>_xlfn.IFNA(VLOOKUP(F585,$F$3:N584,9,0),"")</f>
        <v/>
      </c>
      <c r="O585" s="73">
        <f t="shared" si="22"/>
        <v>0</v>
      </c>
      <c r="P585" s="60"/>
      <c r="Q585" s="60"/>
    </row>
    <row r="586" spans="2:17" x14ac:dyDescent="0.25">
      <c r="B586" s="61">
        <f>COUNTIFS($F$3:F586,'تقرير استهلاك خامات'!$D$4)</f>
        <v>4</v>
      </c>
      <c r="C586" s="60">
        <v>584</v>
      </c>
      <c r="D586" s="5"/>
      <c r="E586" s="60"/>
      <c r="F586" s="60"/>
      <c r="G586" s="60"/>
      <c r="H586" s="60"/>
      <c r="I586" s="60"/>
      <c r="J586" s="60">
        <f t="shared" si="23"/>
        <v>0</v>
      </c>
      <c r="K586" s="77"/>
      <c r="L586" s="61"/>
      <c r="M586" s="60" t="str">
        <f>_xlfn.IFNA(VLOOKUP(F586,$F$3:M585,8,0),"")</f>
        <v/>
      </c>
      <c r="N586" s="60" t="str">
        <f>_xlfn.IFNA(VLOOKUP(F586,$F$3:N585,9,0),"")</f>
        <v/>
      </c>
      <c r="O586" s="73">
        <f t="shared" si="22"/>
        <v>0</v>
      </c>
      <c r="P586" s="60"/>
      <c r="Q586" s="60"/>
    </row>
    <row r="587" spans="2:17" x14ac:dyDescent="0.25">
      <c r="B587" s="61">
        <f>COUNTIFS($F$3:F587,'تقرير استهلاك خامات'!$D$4)</f>
        <v>4</v>
      </c>
      <c r="C587" s="60">
        <v>585</v>
      </c>
      <c r="D587" s="5"/>
      <c r="E587" s="60"/>
      <c r="F587" s="60"/>
      <c r="G587" s="60"/>
      <c r="H587" s="60"/>
      <c r="I587" s="60"/>
      <c r="J587" s="60">
        <f t="shared" si="23"/>
        <v>0</v>
      </c>
      <c r="K587" s="77"/>
      <c r="L587" s="61"/>
      <c r="M587" s="60" t="str">
        <f>_xlfn.IFNA(VLOOKUP(F587,$F$3:M586,8,0),"")</f>
        <v/>
      </c>
      <c r="N587" s="60" t="str">
        <f>_xlfn.IFNA(VLOOKUP(F587,$F$3:N586,9,0),"")</f>
        <v/>
      </c>
      <c r="O587" s="73">
        <f t="shared" si="22"/>
        <v>0</v>
      </c>
      <c r="P587" s="60"/>
      <c r="Q587" s="60"/>
    </row>
    <row r="588" spans="2:17" x14ac:dyDescent="0.25">
      <c r="B588" s="61">
        <f>COUNTIFS($F$3:F588,'تقرير استهلاك خامات'!$D$4)</f>
        <v>4</v>
      </c>
      <c r="C588" s="60">
        <v>586</v>
      </c>
      <c r="D588" s="5"/>
      <c r="E588" s="60"/>
      <c r="F588" s="60"/>
      <c r="G588" s="60"/>
      <c r="H588" s="60"/>
      <c r="I588" s="60"/>
      <c r="J588" s="60">
        <f t="shared" si="23"/>
        <v>0</v>
      </c>
      <c r="K588" s="77"/>
      <c r="L588" s="61"/>
      <c r="M588" s="60" t="str">
        <f>_xlfn.IFNA(VLOOKUP(F588,$F$3:M587,8,0),"")</f>
        <v/>
      </c>
      <c r="N588" s="60" t="str">
        <f>_xlfn.IFNA(VLOOKUP(F588,$F$3:N587,9,0),"")</f>
        <v/>
      </c>
      <c r="O588" s="73">
        <f t="shared" si="22"/>
        <v>0</v>
      </c>
      <c r="P588" s="60"/>
      <c r="Q588" s="60"/>
    </row>
    <row r="589" spans="2:17" x14ac:dyDescent="0.25">
      <c r="B589" s="61">
        <f>COUNTIFS($F$3:F589,'تقرير استهلاك خامات'!$D$4)</f>
        <v>4</v>
      </c>
      <c r="C589" s="60">
        <v>587</v>
      </c>
      <c r="D589" s="5"/>
      <c r="E589" s="60"/>
      <c r="F589" s="60"/>
      <c r="G589" s="60"/>
      <c r="H589" s="60"/>
      <c r="I589" s="60"/>
      <c r="J589" s="60">
        <f t="shared" si="23"/>
        <v>0</v>
      </c>
      <c r="K589" s="77"/>
      <c r="L589" s="61"/>
      <c r="M589" s="60" t="str">
        <f>_xlfn.IFNA(VLOOKUP(F589,$F$3:M588,8,0),"")</f>
        <v/>
      </c>
      <c r="N589" s="60" t="str">
        <f>_xlfn.IFNA(VLOOKUP(F589,$F$3:N588,9,0),"")</f>
        <v/>
      </c>
      <c r="O589" s="73">
        <f t="shared" si="22"/>
        <v>0</v>
      </c>
      <c r="P589" s="60"/>
      <c r="Q589" s="60"/>
    </row>
    <row r="590" spans="2:17" x14ac:dyDescent="0.25">
      <c r="B590" s="61">
        <f>COUNTIFS($F$3:F590,'تقرير استهلاك خامات'!$D$4)</f>
        <v>4</v>
      </c>
      <c r="C590" s="60">
        <v>588</v>
      </c>
      <c r="D590" s="5"/>
      <c r="E590" s="60"/>
      <c r="F590" s="60"/>
      <c r="G590" s="60"/>
      <c r="H590" s="60"/>
      <c r="I590" s="60"/>
      <c r="J590" s="60">
        <f t="shared" si="23"/>
        <v>0</v>
      </c>
      <c r="K590" s="77"/>
      <c r="L590" s="61"/>
      <c r="M590" s="60" t="str">
        <f>_xlfn.IFNA(VLOOKUP(F590,$F$3:M589,8,0),"")</f>
        <v/>
      </c>
      <c r="N590" s="60" t="str">
        <f>_xlfn.IFNA(VLOOKUP(F590,$F$3:N589,9,0),"")</f>
        <v/>
      </c>
      <c r="O590" s="73">
        <f t="shared" si="22"/>
        <v>0</v>
      </c>
      <c r="P590" s="60"/>
      <c r="Q590" s="60"/>
    </row>
    <row r="591" spans="2:17" x14ac:dyDescent="0.25">
      <c r="B591" s="61">
        <f>COUNTIFS($F$3:F591,'تقرير استهلاك خامات'!$D$4)</f>
        <v>4</v>
      </c>
      <c r="C591" s="60">
        <v>589</v>
      </c>
      <c r="D591" s="5"/>
      <c r="E591" s="60"/>
      <c r="F591" s="60"/>
      <c r="G591" s="60"/>
      <c r="H591" s="60"/>
      <c r="I591" s="60"/>
      <c r="J591" s="60">
        <f t="shared" si="23"/>
        <v>0</v>
      </c>
      <c r="K591" s="77"/>
      <c r="L591" s="61"/>
      <c r="M591" s="60" t="str">
        <f>_xlfn.IFNA(VLOOKUP(F591,$F$3:M590,8,0),"")</f>
        <v/>
      </c>
      <c r="N591" s="60" t="str">
        <f>_xlfn.IFNA(VLOOKUP(F591,$F$3:N590,9,0),"")</f>
        <v/>
      </c>
      <c r="O591" s="73">
        <f t="shared" si="22"/>
        <v>0</v>
      </c>
      <c r="P591" s="60"/>
      <c r="Q591" s="60"/>
    </row>
    <row r="592" spans="2:17" x14ac:dyDescent="0.25">
      <c r="B592" s="61">
        <f>COUNTIFS($F$3:F592,'تقرير استهلاك خامات'!$D$4)</f>
        <v>4</v>
      </c>
      <c r="C592" s="60">
        <v>590</v>
      </c>
      <c r="D592" s="5"/>
      <c r="E592" s="60"/>
      <c r="F592" s="60"/>
      <c r="G592" s="60"/>
      <c r="H592" s="60"/>
      <c r="I592" s="60"/>
      <c r="J592" s="60">
        <f t="shared" si="23"/>
        <v>0</v>
      </c>
      <c r="K592" s="77"/>
      <c r="L592" s="61"/>
      <c r="M592" s="60" t="str">
        <f>_xlfn.IFNA(VLOOKUP(F592,$F$3:M591,8,0),"")</f>
        <v/>
      </c>
      <c r="N592" s="60" t="str">
        <f>_xlfn.IFNA(VLOOKUP(F592,$F$3:N591,9,0),"")</f>
        <v/>
      </c>
      <c r="O592" s="73">
        <f t="shared" si="22"/>
        <v>0</v>
      </c>
      <c r="P592" s="60"/>
      <c r="Q592" s="60"/>
    </row>
    <row r="593" spans="2:17" x14ac:dyDescent="0.25">
      <c r="B593" s="61">
        <f>COUNTIFS($F$3:F593,'تقرير استهلاك خامات'!$D$4)</f>
        <v>4</v>
      </c>
      <c r="C593" s="60">
        <v>591</v>
      </c>
      <c r="D593" s="5"/>
      <c r="E593" s="60"/>
      <c r="F593" s="60"/>
      <c r="G593" s="60"/>
      <c r="H593" s="60"/>
      <c r="I593" s="60"/>
      <c r="J593" s="60">
        <f t="shared" si="23"/>
        <v>0</v>
      </c>
      <c r="K593" s="77"/>
      <c r="L593" s="61"/>
      <c r="M593" s="60" t="str">
        <f>_xlfn.IFNA(VLOOKUP(F593,$F$3:M592,8,0),"")</f>
        <v/>
      </c>
      <c r="N593" s="60" t="str">
        <f>_xlfn.IFNA(VLOOKUP(F593,$F$3:N592,9,0),"")</f>
        <v/>
      </c>
      <c r="O593" s="73">
        <f t="shared" si="22"/>
        <v>0</v>
      </c>
      <c r="P593" s="60"/>
      <c r="Q593" s="60"/>
    </row>
    <row r="594" spans="2:17" x14ac:dyDescent="0.25">
      <c r="B594" s="61">
        <f>COUNTIFS($F$3:F594,'تقرير استهلاك خامات'!$D$4)</f>
        <v>4</v>
      </c>
      <c r="C594" s="60">
        <v>592</v>
      </c>
      <c r="D594" s="5"/>
      <c r="E594" s="60"/>
      <c r="F594" s="60"/>
      <c r="G594" s="60"/>
      <c r="H594" s="60"/>
      <c r="I594" s="60"/>
      <c r="J594" s="60">
        <f t="shared" si="23"/>
        <v>0</v>
      </c>
      <c r="K594" s="77"/>
      <c r="L594" s="61"/>
      <c r="M594" s="60" t="str">
        <f>_xlfn.IFNA(VLOOKUP(F594,$F$3:M593,8,0),"")</f>
        <v/>
      </c>
      <c r="N594" s="60" t="str">
        <f>_xlfn.IFNA(VLOOKUP(F594,$F$3:N593,9,0),"")</f>
        <v/>
      </c>
      <c r="O594" s="73">
        <f t="shared" si="22"/>
        <v>0</v>
      </c>
      <c r="P594" s="60"/>
      <c r="Q594" s="60"/>
    </row>
    <row r="595" spans="2:17" x14ac:dyDescent="0.25">
      <c r="B595" s="61">
        <f>COUNTIFS($F$3:F595,'تقرير استهلاك خامات'!$D$4)</f>
        <v>4</v>
      </c>
      <c r="C595" s="60">
        <v>593</v>
      </c>
      <c r="D595" s="5"/>
      <c r="E595" s="60"/>
      <c r="F595" s="60"/>
      <c r="G595" s="60"/>
      <c r="H595" s="60"/>
      <c r="I595" s="60"/>
      <c r="J595" s="60">
        <f t="shared" si="23"/>
        <v>0</v>
      </c>
      <c r="K595" s="77"/>
      <c r="L595" s="61"/>
      <c r="M595" s="60" t="str">
        <f>_xlfn.IFNA(VLOOKUP(F595,$F$3:M594,8,0),"")</f>
        <v/>
      </c>
      <c r="N595" s="60" t="str">
        <f>_xlfn.IFNA(VLOOKUP(F595,$F$3:N594,9,0),"")</f>
        <v/>
      </c>
      <c r="O595" s="73">
        <f t="shared" si="22"/>
        <v>0</v>
      </c>
      <c r="P595" s="60"/>
      <c r="Q595" s="60"/>
    </row>
    <row r="596" spans="2:17" x14ac:dyDescent="0.25">
      <c r="B596" s="61">
        <f>COUNTIFS($F$3:F596,'تقرير استهلاك خامات'!$D$4)</f>
        <v>4</v>
      </c>
      <c r="C596" s="60">
        <v>594</v>
      </c>
      <c r="D596" s="5"/>
      <c r="E596" s="60"/>
      <c r="F596" s="60"/>
      <c r="G596" s="60"/>
      <c r="H596" s="60"/>
      <c r="I596" s="60"/>
      <c r="J596" s="60">
        <f t="shared" si="23"/>
        <v>0</v>
      </c>
      <c r="K596" s="77"/>
      <c r="L596" s="61"/>
      <c r="M596" s="60" t="str">
        <f>_xlfn.IFNA(VLOOKUP(F596,$F$3:M595,8,0),"")</f>
        <v/>
      </c>
      <c r="N596" s="60" t="str">
        <f>_xlfn.IFNA(VLOOKUP(F596,$F$3:N595,9,0),"")</f>
        <v/>
      </c>
      <c r="O596" s="73">
        <f t="shared" si="22"/>
        <v>0</v>
      </c>
      <c r="P596" s="60"/>
      <c r="Q596" s="60"/>
    </row>
    <row r="597" spans="2:17" x14ac:dyDescent="0.25">
      <c r="B597" s="61">
        <f>COUNTIFS($F$3:F597,'تقرير استهلاك خامات'!$D$4)</f>
        <v>4</v>
      </c>
      <c r="C597" s="60">
        <v>595</v>
      </c>
      <c r="D597" s="5"/>
      <c r="E597" s="60"/>
      <c r="F597" s="60"/>
      <c r="G597" s="60"/>
      <c r="H597" s="60"/>
      <c r="I597" s="60"/>
      <c r="J597" s="60">
        <f t="shared" si="23"/>
        <v>0</v>
      </c>
      <c r="K597" s="77"/>
      <c r="L597" s="61"/>
      <c r="M597" s="60" t="str">
        <f>_xlfn.IFNA(VLOOKUP(F597,$F$3:M596,8,0),"")</f>
        <v/>
      </c>
      <c r="N597" s="60" t="str">
        <f>_xlfn.IFNA(VLOOKUP(F597,$F$3:N596,9,0),"")</f>
        <v/>
      </c>
      <c r="O597" s="73">
        <f t="shared" si="22"/>
        <v>0</v>
      </c>
      <c r="P597" s="60"/>
      <c r="Q597" s="60"/>
    </row>
    <row r="598" spans="2:17" x14ac:dyDescent="0.25">
      <c r="B598" s="61">
        <f>COUNTIFS($F$3:F598,'تقرير استهلاك خامات'!$D$4)</f>
        <v>4</v>
      </c>
      <c r="C598" s="60">
        <v>596</v>
      </c>
      <c r="D598" s="5"/>
      <c r="E598" s="60"/>
      <c r="F598" s="60"/>
      <c r="G598" s="60"/>
      <c r="H598" s="60"/>
      <c r="I598" s="60"/>
      <c r="J598" s="60">
        <f t="shared" si="23"/>
        <v>0</v>
      </c>
      <c r="K598" s="77"/>
      <c r="L598" s="61"/>
      <c r="M598" s="60" t="str">
        <f>_xlfn.IFNA(VLOOKUP(F598,$F$3:M597,8,0),"")</f>
        <v/>
      </c>
      <c r="N598" s="60" t="str">
        <f>_xlfn.IFNA(VLOOKUP(F598,$F$3:N597,9,0),"")</f>
        <v/>
      </c>
      <c r="O598" s="73">
        <f t="shared" si="22"/>
        <v>0</v>
      </c>
      <c r="P598" s="60"/>
      <c r="Q598" s="60"/>
    </row>
    <row r="599" spans="2:17" x14ac:dyDescent="0.25">
      <c r="B599" s="61">
        <f>COUNTIFS($F$3:F599,'تقرير استهلاك خامات'!$D$4)</f>
        <v>4</v>
      </c>
      <c r="C599" s="60">
        <v>597</v>
      </c>
      <c r="D599" s="5"/>
      <c r="E599" s="60"/>
      <c r="F599" s="60"/>
      <c r="G599" s="60"/>
      <c r="H599" s="60"/>
      <c r="I599" s="60"/>
      <c r="J599" s="60">
        <f t="shared" si="23"/>
        <v>0</v>
      </c>
      <c r="K599" s="77"/>
      <c r="L599" s="61"/>
      <c r="M599" s="60" t="str">
        <f>_xlfn.IFNA(VLOOKUP(F599,$F$3:M598,8,0),"")</f>
        <v/>
      </c>
      <c r="N599" s="60" t="str">
        <f>_xlfn.IFNA(VLOOKUP(F599,$F$3:N598,9,0),"")</f>
        <v/>
      </c>
      <c r="O599" s="73">
        <f t="shared" si="22"/>
        <v>0</v>
      </c>
      <c r="P599" s="60"/>
      <c r="Q599" s="60"/>
    </row>
    <row r="600" spans="2:17" x14ac:dyDescent="0.25">
      <c r="B600" s="61">
        <f>COUNTIFS($F$3:F600,'تقرير استهلاك خامات'!$D$4)</f>
        <v>4</v>
      </c>
      <c r="C600" s="60">
        <v>598</v>
      </c>
      <c r="D600" s="5"/>
      <c r="E600" s="60"/>
      <c r="F600" s="60"/>
      <c r="G600" s="60"/>
      <c r="H600" s="60"/>
      <c r="I600" s="60"/>
      <c r="J600" s="60">
        <f t="shared" si="23"/>
        <v>0</v>
      </c>
      <c r="K600" s="77"/>
      <c r="L600" s="61"/>
      <c r="M600" s="60" t="str">
        <f>_xlfn.IFNA(VLOOKUP(F600,$F$3:M599,8,0),"")</f>
        <v/>
      </c>
      <c r="N600" s="60" t="str">
        <f>_xlfn.IFNA(VLOOKUP(F600,$F$3:N599,9,0),"")</f>
        <v/>
      </c>
      <c r="O600" s="73">
        <f t="shared" si="22"/>
        <v>0</v>
      </c>
      <c r="P600" s="60"/>
      <c r="Q600" s="60"/>
    </row>
    <row r="601" spans="2:17" x14ac:dyDescent="0.25">
      <c r="B601" s="61">
        <f>COUNTIFS($F$3:F601,'تقرير استهلاك خامات'!$D$4)</f>
        <v>4</v>
      </c>
      <c r="C601" s="60">
        <v>599</v>
      </c>
      <c r="D601" s="5"/>
      <c r="E601" s="60"/>
      <c r="F601" s="60"/>
      <c r="G601" s="60"/>
      <c r="H601" s="60"/>
      <c r="I601" s="60"/>
      <c r="J601" s="60">
        <f t="shared" si="23"/>
        <v>0</v>
      </c>
      <c r="K601" s="77"/>
      <c r="L601" s="61"/>
      <c r="M601" s="60" t="str">
        <f>_xlfn.IFNA(VLOOKUP(F601,$F$3:M600,8,0),"")</f>
        <v/>
      </c>
      <c r="N601" s="60" t="str">
        <f>_xlfn.IFNA(VLOOKUP(F601,$F$3:N600,9,0),"")</f>
        <v/>
      </c>
      <c r="O601" s="73">
        <f t="shared" si="22"/>
        <v>0</v>
      </c>
      <c r="P601" s="60"/>
      <c r="Q601" s="60"/>
    </row>
    <row r="602" spans="2:17" x14ac:dyDescent="0.25">
      <c r="B602" s="61">
        <f>COUNTIFS($F$3:F602,'تقرير استهلاك خامات'!$D$4)</f>
        <v>4</v>
      </c>
      <c r="C602" s="60">
        <v>600</v>
      </c>
      <c r="D602" s="5"/>
      <c r="E602" s="60"/>
      <c r="F602" s="60"/>
      <c r="G602" s="60"/>
      <c r="H602" s="60"/>
      <c r="I602" s="60"/>
      <c r="J602" s="60">
        <f t="shared" si="23"/>
        <v>0</v>
      </c>
      <c r="K602" s="77"/>
      <c r="L602" s="61"/>
      <c r="M602" s="60" t="str">
        <f>_xlfn.IFNA(VLOOKUP(F602,$F$3:M601,8,0),"")</f>
        <v/>
      </c>
      <c r="N602" s="60" t="str">
        <f>_xlfn.IFNA(VLOOKUP(F602,$F$3:N601,9,0),"")</f>
        <v/>
      </c>
      <c r="O602" s="73">
        <f t="shared" si="22"/>
        <v>0</v>
      </c>
      <c r="P602" s="60"/>
      <c r="Q602" s="60"/>
    </row>
    <row r="603" spans="2:17" x14ac:dyDescent="0.25">
      <c r="B603" s="61">
        <f>COUNTIFS($F$3:F603,'تقرير استهلاك خامات'!$D$4)</f>
        <v>4</v>
      </c>
      <c r="C603" s="60">
        <v>601</v>
      </c>
      <c r="D603" s="5"/>
      <c r="E603" s="60"/>
      <c r="F603" s="60"/>
      <c r="G603" s="60"/>
      <c r="H603" s="60"/>
      <c r="I603" s="60"/>
      <c r="J603" s="60">
        <f t="shared" si="23"/>
        <v>0</v>
      </c>
      <c r="K603" s="77"/>
      <c r="L603" s="61"/>
      <c r="M603" s="60" t="str">
        <f>_xlfn.IFNA(VLOOKUP(F603,$F$3:M602,8,0),"")</f>
        <v/>
      </c>
      <c r="N603" s="60" t="str">
        <f>_xlfn.IFNA(VLOOKUP(F603,$F$3:N602,9,0),"")</f>
        <v/>
      </c>
      <c r="O603" s="73">
        <f t="shared" si="22"/>
        <v>0</v>
      </c>
      <c r="P603" s="60"/>
      <c r="Q603" s="60"/>
    </row>
    <row r="604" spans="2:17" x14ac:dyDescent="0.25">
      <c r="B604" s="61">
        <f>COUNTIFS($F$3:F604,'تقرير استهلاك خامات'!$D$4)</f>
        <v>4</v>
      </c>
      <c r="C604" s="60">
        <v>602</v>
      </c>
      <c r="D604" s="5"/>
      <c r="E604" s="60"/>
      <c r="F604" s="60"/>
      <c r="G604" s="60"/>
      <c r="H604" s="60"/>
      <c r="I604" s="60"/>
      <c r="J604" s="60">
        <f t="shared" si="23"/>
        <v>0</v>
      </c>
      <c r="K604" s="77"/>
      <c r="L604" s="61"/>
      <c r="M604" s="60" t="str">
        <f>_xlfn.IFNA(VLOOKUP(F604,$F$3:M603,8,0),"")</f>
        <v/>
      </c>
      <c r="N604" s="60" t="str">
        <f>_xlfn.IFNA(VLOOKUP(F604,$F$3:N603,9,0),"")</f>
        <v/>
      </c>
      <c r="O604" s="73">
        <f t="shared" si="22"/>
        <v>0</v>
      </c>
      <c r="P604" s="60"/>
      <c r="Q604" s="60"/>
    </row>
    <row r="605" spans="2:17" x14ac:dyDescent="0.25">
      <c r="B605" s="61">
        <f>COUNTIFS($F$3:F605,'تقرير استهلاك خامات'!$D$4)</f>
        <v>4</v>
      </c>
      <c r="C605" s="60">
        <v>603</v>
      </c>
      <c r="D605" s="5"/>
      <c r="E605" s="60"/>
      <c r="F605" s="60"/>
      <c r="G605" s="60"/>
      <c r="H605" s="60"/>
      <c r="I605" s="60"/>
      <c r="J605" s="60">
        <f t="shared" si="23"/>
        <v>0</v>
      </c>
      <c r="K605" s="77"/>
      <c r="L605" s="61"/>
      <c r="M605" s="60" t="str">
        <f>_xlfn.IFNA(VLOOKUP(F605,$F$3:M604,8,0),"")</f>
        <v/>
      </c>
      <c r="N605" s="60" t="str">
        <f>_xlfn.IFNA(VLOOKUP(F605,$F$3:N604,9,0),"")</f>
        <v/>
      </c>
      <c r="O605" s="73">
        <f t="shared" si="22"/>
        <v>0</v>
      </c>
      <c r="P605" s="60"/>
      <c r="Q605" s="60"/>
    </row>
    <row r="606" spans="2:17" x14ac:dyDescent="0.25">
      <c r="B606" s="61">
        <f>COUNTIFS($F$3:F606,'تقرير استهلاك خامات'!$D$4)</f>
        <v>4</v>
      </c>
      <c r="C606" s="60">
        <v>604</v>
      </c>
      <c r="D606" s="5"/>
      <c r="E606" s="60"/>
      <c r="F606" s="60"/>
      <c r="G606" s="60"/>
      <c r="H606" s="60"/>
      <c r="I606" s="60"/>
      <c r="J606" s="60">
        <f t="shared" si="23"/>
        <v>0</v>
      </c>
      <c r="K606" s="77"/>
      <c r="L606" s="61"/>
      <c r="M606" s="60" t="str">
        <f>_xlfn.IFNA(VLOOKUP(F606,$F$3:M605,8,0),"")</f>
        <v/>
      </c>
      <c r="N606" s="60" t="str">
        <f>_xlfn.IFNA(VLOOKUP(F606,$F$3:N605,9,0),"")</f>
        <v/>
      </c>
      <c r="O606" s="73">
        <f t="shared" si="22"/>
        <v>0</v>
      </c>
      <c r="P606" s="60"/>
      <c r="Q606" s="60"/>
    </row>
    <row r="607" spans="2:17" x14ac:dyDescent="0.25">
      <c r="B607" s="61">
        <f>COUNTIFS($F$3:F607,'تقرير استهلاك خامات'!$D$4)</f>
        <v>4</v>
      </c>
      <c r="C607" s="60">
        <v>605</v>
      </c>
      <c r="D607" s="5"/>
      <c r="E607" s="60"/>
      <c r="F607" s="60"/>
      <c r="G607" s="60"/>
      <c r="H607" s="60"/>
      <c r="I607" s="60"/>
      <c r="J607" s="60">
        <f t="shared" si="23"/>
        <v>0</v>
      </c>
      <c r="K607" s="77"/>
      <c r="L607" s="61"/>
      <c r="M607" s="60" t="str">
        <f>_xlfn.IFNA(VLOOKUP(F607,$F$3:M606,8,0),"")</f>
        <v/>
      </c>
      <c r="N607" s="60" t="str">
        <f>_xlfn.IFNA(VLOOKUP(F607,$F$3:N606,9,0),"")</f>
        <v/>
      </c>
      <c r="O607" s="73">
        <f t="shared" si="22"/>
        <v>0</v>
      </c>
      <c r="P607" s="60"/>
      <c r="Q607" s="60"/>
    </row>
    <row r="608" spans="2:17" x14ac:dyDescent="0.25">
      <c r="B608" s="61">
        <f>COUNTIFS($F$3:F608,'تقرير استهلاك خامات'!$D$4)</f>
        <v>4</v>
      </c>
      <c r="C608" s="60">
        <v>606</v>
      </c>
      <c r="D608" s="5"/>
      <c r="E608" s="60"/>
      <c r="F608" s="60"/>
      <c r="G608" s="60"/>
      <c r="H608" s="60"/>
      <c r="I608" s="60"/>
      <c r="J608" s="60">
        <f t="shared" si="23"/>
        <v>0</v>
      </c>
      <c r="K608" s="77"/>
      <c r="L608" s="61"/>
      <c r="M608" s="60" t="str">
        <f>_xlfn.IFNA(VLOOKUP(F608,$F$3:M607,8,0),"")</f>
        <v/>
      </c>
      <c r="N608" s="60" t="str">
        <f>_xlfn.IFNA(VLOOKUP(F608,$F$3:N607,9,0),"")</f>
        <v/>
      </c>
      <c r="O608" s="73">
        <f t="shared" si="22"/>
        <v>0</v>
      </c>
      <c r="P608" s="60"/>
      <c r="Q608" s="60"/>
    </row>
    <row r="609" spans="2:17" x14ac:dyDescent="0.25">
      <c r="B609" s="61">
        <f>COUNTIFS($F$3:F609,'تقرير استهلاك خامات'!$D$4)</f>
        <v>4</v>
      </c>
      <c r="C609" s="60">
        <v>607</v>
      </c>
      <c r="D609" s="5"/>
      <c r="E609" s="60"/>
      <c r="F609" s="60"/>
      <c r="G609" s="60"/>
      <c r="H609" s="60"/>
      <c r="I609" s="60"/>
      <c r="J609" s="60">
        <f t="shared" si="23"/>
        <v>0</v>
      </c>
      <c r="K609" s="77"/>
      <c r="L609" s="61"/>
      <c r="M609" s="60" t="str">
        <f>_xlfn.IFNA(VLOOKUP(F609,$F$3:M608,8,0),"")</f>
        <v/>
      </c>
      <c r="N609" s="60" t="str">
        <f>_xlfn.IFNA(VLOOKUP(F609,$F$3:N608,9,0),"")</f>
        <v/>
      </c>
      <c r="O609" s="73">
        <f t="shared" si="22"/>
        <v>0</v>
      </c>
      <c r="P609" s="60"/>
      <c r="Q609" s="60"/>
    </row>
    <row r="610" spans="2:17" x14ac:dyDescent="0.25">
      <c r="B610" s="61">
        <f>COUNTIFS($F$3:F610,'تقرير استهلاك خامات'!$D$4)</f>
        <v>4</v>
      </c>
      <c r="C610" s="60">
        <v>608</v>
      </c>
      <c r="D610" s="5"/>
      <c r="E610" s="60"/>
      <c r="F610" s="60"/>
      <c r="G610" s="60"/>
      <c r="H610" s="60"/>
      <c r="I610" s="60"/>
      <c r="J610" s="60">
        <f t="shared" si="23"/>
        <v>0</v>
      </c>
      <c r="K610" s="77"/>
      <c r="L610" s="61"/>
      <c r="M610" s="60" t="str">
        <f>_xlfn.IFNA(VLOOKUP(F610,$F$3:M609,8,0),"")</f>
        <v/>
      </c>
      <c r="N610" s="60" t="str">
        <f>_xlfn.IFNA(VLOOKUP(F610,$F$3:N609,9,0),"")</f>
        <v/>
      </c>
      <c r="O610" s="73">
        <f t="shared" si="22"/>
        <v>0</v>
      </c>
      <c r="P610" s="60"/>
      <c r="Q610" s="60"/>
    </row>
    <row r="611" spans="2:17" x14ac:dyDescent="0.25">
      <c r="B611" s="61">
        <f>COUNTIFS($F$3:F611,'تقرير استهلاك خامات'!$D$4)</f>
        <v>4</v>
      </c>
      <c r="C611" s="60">
        <v>609</v>
      </c>
      <c r="D611" s="5"/>
      <c r="E611" s="60"/>
      <c r="F611" s="60"/>
      <c r="G611" s="60"/>
      <c r="H611" s="60"/>
      <c r="I611" s="60"/>
      <c r="J611" s="60">
        <f t="shared" si="23"/>
        <v>0</v>
      </c>
      <c r="K611" s="77"/>
      <c r="L611" s="61"/>
      <c r="M611" s="60" t="str">
        <f>_xlfn.IFNA(VLOOKUP(F611,$F$3:M610,8,0),"")</f>
        <v/>
      </c>
      <c r="N611" s="60" t="str">
        <f>_xlfn.IFNA(VLOOKUP(F611,$F$3:N610,9,0),"")</f>
        <v/>
      </c>
      <c r="O611" s="73">
        <f t="shared" si="22"/>
        <v>0</v>
      </c>
      <c r="P611" s="60"/>
      <c r="Q611" s="60"/>
    </row>
    <row r="612" spans="2:17" x14ac:dyDescent="0.25">
      <c r="B612" s="61">
        <f>COUNTIFS($F$3:F612,'تقرير استهلاك خامات'!$D$4)</f>
        <v>4</v>
      </c>
      <c r="C612" s="60">
        <v>610</v>
      </c>
      <c r="D612" s="5"/>
      <c r="E612" s="60"/>
      <c r="F612" s="60"/>
      <c r="G612" s="60"/>
      <c r="H612" s="60"/>
      <c r="I612" s="60"/>
      <c r="J612" s="60">
        <f t="shared" si="23"/>
        <v>0</v>
      </c>
      <c r="K612" s="77"/>
      <c r="L612" s="61"/>
      <c r="M612" s="60" t="str">
        <f>_xlfn.IFNA(VLOOKUP(F612,$F$3:M611,8,0),"")</f>
        <v/>
      </c>
      <c r="N612" s="60" t="str">
        <f>_xlfn.IFNA(VLOOKUP(F612,$F$3:N611,9,0),"")</f>
        <v/>
      </c>
      <c r="O612" s="73">
        <f t="shared" si="22"/>
        <v>0</v>
      </c>
      <c r="P612" s="60"/>
      <c r="Q612" s="60"/>
    </row>
    <row r="613" spans="2:17" x14ac:dyDescent="0.25">
      <c r="B613" s="61">
        <f>COUNTIFS($F$3:F613,'تقرير استهلاك خامات'!$D$4)</f>
        <v>4</v>
      </c>
      <c r="C613" s="60">
        <v>611</v>
      </c>
      <c r="D613" s="5"/>
      <c r="E613" s="60"/>
      <c r="F613" s="60"/>
      <c r="G613" s="60"/>
      <c r="H613" s="60"/>
      <c r="I613" s="60"/>
      <c r="J613" s="60">
        <f t="shared" si="23"/>
        <v>0</v>
      </c>
      <c r="K613" s="77"/>
      <c r="L613" s="61"/>
      <c r="M613" s="60" t="str">
        <f>_xlfn.IFNA(VLOOKUP(F613,$F$3:M612,8,0),"")</f>
        <v/>
      </c>
      <c r="N613" s="60" t="str">
        <f>_xlfn.IFNA(VLOOKUP(F613,$F$3:N612,9,0),"")</f>
        <v/>
      </c>
      <c r="O613" s="73">
        <f t="shared" si="22"/>
        <v>0</v>
      </c>
      <c r="P613" s="60"/>
      <c r="Q613" s="60"/>
    </row>
    <row r="614" spans="2:17" x14ac:dyDescent="0.25">
      <c r="B614" s="61">
        <f>COUNTIFS($F$3:F614,'تقرير استهلاك خامات'!$D$4)</f>
        <v>4</v>
      </c>
      <c r="C614" s="60">
        <v>612</v>
      </c>
      <c r="D614" s="5"/>
      <c r="E614" s="60"/>
      <c r="F614" s="60"/>
      <c r="G614" s="60"/>
      <c r="H614" s="60"/>
      <c r="I614" s="60"/>
      <c r="J614" s="60">
        <f t="shared" si="23"/>
        <v>0</v>
      </c>
      <c r="K614" s="77"/>
      <c r="L614" s="61"/>
      <c r="M614" s="60" t="str">
        <f>_xlfn.IFNA(VLOOKUP(F614,$F$3:M613,8,0),"")</f>
        <v/>
      </c>
      <c r="N614" s="60" t="str">
        <f>_xlfn.IFNA(VLOOKUP(F614,$F$3:N613,9,0),"")</f>
        <v/>
      </c>
      <c r="O614" s="73">
        <f t="shared" si="22"/>
        <v>0</v>
      </c>
      <c r="P614" s="60"/>
      <c r="Q614" s="60"/>
    </row>
    <row r="615" spans="2:17" x14ac:dyDescent="0.25">
      <c r="B615" s="61">
        <f>COUNTIFS($F$3:F615,'تقرير استهلاك خامات'!$D$4)</f>
        <v>4</v>
      </c>
      <c r="C615" s="60">
        <v>613</v>
      </c>
      <c r="D615" s="5"/>
      <c r="E615" s="60"/>
      <c r="F615" s="60"/>
      <c r="G615" s="60"/>
      <c r="H615" s="60"/>
      <c r="I615" s="60"/>
      <c r="J615" s="60">
        <f t="shared" si="23"/>
        <v>0</v>
      </c>
      <c r="K615" s="77"/>
      <c r="L615" s="61"/>
      <c r="M615" s="60" t="str">
        <f>_xlfn.IFNA(VLOOKUP(F615,$F$3:M614,8,0),"")</f>
        <v/>
      </c>
      <c r="N615" s="60" t="str">
        <f>_xlfn.IFNA(VLOOKUP(F615,$F$3:N614,9,0),"")</f>
        <v/>
      </c>
      <c r="O615" s="73">
        <f t="shared" si="22"/>
        <v>0</v>
      </c>
      <c r="P615" s="60"/>
      <c r="Q615" s="60"/>
    </row>
    <row r="616" spans="2:17" x14ac:dyDescent="0.25">
      <c r="B616" s="61">
        <f>COUNTIFS($F$3:F616,'تقرير استهلاك خامات'!$D$4)</f>
        <v>4</v>
      </c>
      <c r="C616" s="60">
        <v>614</v>
      </c>
      <c r="D616" s="5"/>
      <c r="E616" s="60"/>
      <c r="F616" s="60"/>
      <c r="G616" s="60"/>
      <c r="H616" s="60"/>
      <c r="I616" s="60"/>
      <c r="J616" s="60">
        <f t="shared" si="23"/>
        <v>0</v>
      </c>
      <c r="K616" s="77"/>
      <c r="L616" s="61"/>
      <c r="M616" s="60" t="str">
        <f>_xlfn.IFNA(VLOOKUP(F616,$F$3:M615,8,0),"")</f>
        <v/>
      </c>
      <c r="N616" s="60" t="str">
        <f>_xlfn.IFNA(VLOOKUP(F616,$F$3:N615,9,0),"")</f>
        <v/>
      </c>
      <c r="O616" s="73">
        <f t="shared" si="22"/>
        <v>0</v>
      </c>
      <c r="P616" s="60"/>
      <c r="Q616" s="60"/>
    </row>
    <row r="617" spans="2:17" x14ac:dyDescent="0.25">
      <c r="B617" s="61">
        <f>COUNTIFS($F$3:F617,'تقرير استهلاك خامات'!$D$4)</f>
        <v>4</v>
      </c>
      <c r="C617" s="60">
        <v>615</v>
      </c>
      <c r="D617" s="5"/>
      <c r="E617" s="60"/>
      <c r="F617" s="60"/>
      <c r="G617" s="60"/>
      <c r="H617" s="60"/>
      <c r="I617" s="60"/>
      <c r="J617" s="60">
        <f t="shared" si="23"/>
        <v>0</v>
      </c>
      <c r="K617" s="77"/>
      <c r="L617" s="61"/>
      <c r="M617" s="60" t="str">
        <f>_xlfn.IFNA(VLOOKUP(F617,$F$3:M616,8,0),"")</f>
        <v/>
      </c>
      <c r="N617" s="60" t="str">
        <f>_xlfn.IFNA(VLOOKUP(F617,$F$3:N616,9,0),"")</f>
        <v/>
      </c>
      <c r="O617" s="73">
        <f t="shared" si="22"/>
        <v>0</v>
      </c>
      <c r="P617" s="60"/>
      <c r="Q617" s="60"/>
    </row>
    <row r="618" spans="2:17" x14ac:dyDescent="0.25">
      <c r="B618" s="61">
        <f>COUNTIFS($F$3:F618,'تقرير استهلاك خامات'!$D$4)</f>
        <v>4</v>
      </c>
      <c r="C618" s="60">
        <v>616</v>
      </c>
      <c r="D618" s="5"/>
      <c r="E618" s="60"/>
      <c r="F618" s="60"/>
      <c r="G618" s="60"/>
      <c r="H618" s="60"/>
      <c r="I618" s="60"/>
      <c r="J618" s="60">
        <f t="shared" si="23"/>
        <v>0</v>
      </c>
      <c r="K618" s="77"/>
      <c r="L618" s="61"/>
      <c r="M618" s="60" t="str">
        <f>_xlfn.IFNA(VLOOKUP(F618,$F$3:M617,8,0),"")</f>
        <v/>
      </c>
      <c r="N618" s="60" t="str">
        <f>_xlfn.IFNA(VLOOKUP(F618,$F$3:N617,9,0),"")</f>
        <v/>
      </c>
      <c r="O618" s="73">
        <f t="shared" si="22"/>
        <v>0</v>
      </c>
      <c r="P618" s="60"/>
      <c r="Q618" s="60"/>
    </row>
    <row r="619" spans="2:17" x14ac:dyDescent="0.25">
      <c r="B619" s="61">
        <f>COUNTIFS($F$3:F619,'تقرير استهلاك خامات'!$D$4)</f>
        <v>4</v>
      </c>
      <c r="C619" s="60">
        <v>617</v>
      </c>
      <c r="D619" s="5"/>
      <c r="E619" s="60"/>
      <c r="F619" s="60"/>
      <c r="G619" s="60"/>
      <c r="H619" s="60"/>
      <c r="I619" s="60"/>
      <c r="J619" s="60">
        <f t="shared" si="23"/>
        <v>0</v>
      </c>
      <c r="K619" s="77"/>
      <c r="L619" s="61"/>
      <c r="M619" s="60" t="str">
        <f>_xlfn.IFNA(VLOOKUP(F619,$F$3:M618,8,0),"")</f>
        <v/>
      </c>
      <c r="N619" s="60" t="str">
        <f>_xlfn.IFNA(VLOOKUP(F619,$F$3:N618,9,0),"")</f>
        <v/>
      </c>
      <c r="O619" s="73">
        <f t="shared" si="22"/>
        <v>0</v>
      </c>
      <c r="P619" s="60"/>
      <c r="Q619" s="60"/>
    </row>
    <row r="620" spans="2:17" x14ac:dyDescent="0.25">
      <c r="B620" s="61">
        <f>COUNTIFS($F$3:F620,'تقرير استهلاك خامات'!$D$4)</f>
        <v>4</v>
      </c>
      <c r="C620" s="60">
        <v>618</v>
      </c>
      <c r="D620" s="5"/>
      <c r="E620" s="60"/>
      <c r="F620" s="60"/>
      <c r="G620" s="60"/>
      <c r="H620" s="60"/>
      <c r="I620" s="60"/>
      <c r="J620" s="60">
        <f t="shared" si="23"/>
        <v>0</v>
      </c>
      <c r="K620" s="77"/>
      <c r="L620" s="61"/>
      <c r="M620" s="60" t="str">
        <f>_xlfn.IFNA(VLOOKUP(F620,$F$3:M619,8,0),"")</f>
        <v/>
      </c>
      <c r="N620" s="60" t="str">
        <f>_xlfn.IFNA(VLOOKUP(F620,$F$3:N619,9,0),"")</f>
        <v/>
      </c>
      <c r="O620" s="73">
        <f t="shared" si="22"/>
        <v>0</v>
      </c>
      <c r="P620" s="60"/>
      <c r="Q620" s="60"/>
    </row>
    <row r="621" spans="2:17" x14ac:dyDescent="0.25">
      <c r="B621" s="61">
        <f>COUNTIFS($F$3:F621,'تقرير استهلاك خامات'!$D$4)</f>
        <v>4</v>
      </c>
      <c r="C621" s="60">
        <v>619</v>
      </c>
      <c r="D621" s="5"/>
      <c r="E621" s="60"/>
      <c r="F621" s="60"/>
      <c r="G621" s="60"/>
      <c r="H621" s="60"/>
      <c r="I621" s="60"/>
      <c r="J621" s="60">
        <f t="shared" si="23"/>
        <v>0</v>
      </c>
      <c r="K621" s="77"/>
      <c r="L621" s="61"/>
      <c r="M621" s="60" t="str">
        <f>_xlfn.IFNA(VLOOKUP(F621,$F$3:M620,8,0),"")</f>
        <v/>
      </c>
      <c r="N621" s="60" t="str">
        <f>_xlfn.IFNA(VLOOKUP(F621,$F$3:N620,9,0),"")</f>
        <v/>
      </c>
      <c r="O621" s="73">
        <f t="shared" si="22"/>
        <v>0</v>
      </c>
      <c r="P621" s="60"/>
      <c r="Q621" s="60"/>
    </row>
    <row r="622" spans="2:17" x14ac:dyDescent="0.25">
      <c r="B622" s="61">
        <f>COUNTIFS($F$3:F622,'تقرير استهلاك خامات'!$D$4)</f>
        <v>4</v>
      </c>
      <c r="C622" s="60">
        <v>620</v>
      </c>
      <c r="D622" s="5"/>
      <c r="E622" s="60"/>
      <c r="F622" s="60"/>
      <c r="G622" s="60"/>
      <c r="H622" s="60"/>
      <c r="I622" s="60"/>
      <c r="J622" s="60">
        <f t="shared" si="23"/>
        <v>0</v>
      </c>
      <c r="K622" s="77"/>
      <c r="L622" s="61"/>
      <c r="M622" s="60" t="str">
        <f>_xlfn.IFNA(VLOOKUP(F622,$F$3:M621,8,0),"")</f>
        <v/>
      </c>
      <c r="N622" s="60" t="str">
        <f>_xlfn.IFNA(VLOOKUP(F622,$F$3:N621,9,0),"")</f>
        <v/>
      </c>
      <c r="O622" s="73">
        <f t="shared" si="22"/>
        <v>0</v>
      </c>
      <c r="P622" s="60"/>
      <c r="Q622" s="60"/>
    </row>
    <row r="623" spans="2:17" x14ac:dyDescent="0.25">
      <c r="B623" s="61">
        <f>COUNTIFS($F$3:F623,'تقرير استهلاك خامات'!$D$4)</f>
        <v>4</v>
      </c>
      <c r="C623" s="60">
        <v>621</v>
      </c>
      <c r="D623" s="5"/>
      <c r="E623" s="60"/>
      <c r="F623" s="60"/>
      <c r="G623" s="60"/>
      <c r="H623" s="60"/>
      <c r="I623" s="60"/>
      <c r="J623" s="60">
        <f t="shared" si="23"/>
        <v>0</v>
      </c>
      <c r="K623" s="77"/>
      <c r="L623" s="61"/>
      <c r="M623" s="60" t="str">
        <f>_xlfn.IFNA(VLOOKUP(F623,$F$3:M622,8,0),"")</f>
        <v/>
      </c>
      <c r="N623" s="60" t="str">
        <f>_xlfn.IFNA(VLOOKUP(F623,$F$3:N622,9,0),"")</f>
        <v/>
      </c>
      <c r="O623" s="73">
        <f t="shared" si="22"/>
        <v>0</v>
      </c>
      <c r="P623" s="60"/>
      <c r="Q623" s="60"/>
    </row>
    <row r="624" spans="2:17" x14ac:dyDescent="0.25">
      <c r="B624" s="61">
        <f>COUNTIFS($F$3:F624,'تقرير استهلاك خامات'!$D$4)</f>
        <v>4</v>
      </c>
      <c r="C624" s="60">
        <v>622</v>
      </c>
      <c r="D624" s="5"/>
      <c r="E624" s="60"/>
      <c r="F624" s="60"/>
      <c r="G624" s="60"/>
      <c r="H624" s="60"/>
      <c r="I624" s="60"/>
      <c r="J624" s="60">
        <f t="shared" si="23"/>
        <v>0</v>
      </c>
      <c r="K624" s="77"/>
      <c r="L624" s="61"/>
      <c r="M624" s="60" t="str">
        <f>_xlfn.IFNA(VLOOKUP(F624,$F$3:M623,8,0),"")</f>
        <v/>
      </c>
      <c r="N624" s="60" t="str">
        <f>_xlfn.IFNA(VLOOKUP(F624,$F$3:N623,9,0),"")</f>
        <v/>
      </c>
      <c r="O624" s="73">
        <f t="shared" si="22"/>
        <v>0</v>
      </c>
      <c r="P624" s="60"/>
      <c r="Q624" s="60"/>
    </row>
    <row r="625" spans="2:17" x14ac:dyDescent="0.25">
      <c r="B625" s="61">
        <f>COUNTIFS($F$3:F625,'تقرير استهلاك خامات'!$D$4)</f>
        <v>4</v>
      </c>
      <c r="C625" s="60">
        <v>623</v>
      </c>
      <c r="D625" s="5"/>
      <c r="E625" s="60"/>
      <c r="F625" s="60"/>
      <c r="G625" s="60"/>
      <c r="H625" s="60"/>
      <c r="I625" s="60"/>
      <c r="J625" s="60">
        <f t="shared" si="23"/>
        <v>0</v>
      </c>
      <c r="K625" s="77"/>
      <c r="L625" s="61"/>
      <c r="M625" s="60" t="str">
        <f>_xlfn.IFNA(VLOOKUP(F625,$F$3:M624,8,0),"")</f>
        <v/>
      </c>
      <c r="N625" s="60" t="str">
        <f>_xlfn.IFNA(VLOOKUP(F625,$F$3:N624,9,0),"")</f>
        <v/>
      </c>
      <c r="O625" s="73">
        <f t="shared" si="22"/>
        <v>0</v>
      </c>
      <c r="P625" s="60"/>
      <c r="Q625" s="60"/>
    </row>
    <row r="626" spans="2:17" x14ac:dyDescent="0.25">
      <c r="B626" s="61">
        <f>COUNTIFS($F$3:F626,'تقرير استهلاك خامات'!$D$4)</f>
        <v>4</v>
      </c>
      <c r="C626" s="60">
        <v>624</v>
      </c>
      <c r="D626" s="5"/>
      <c r="E626" s="60"/>
      <c r="F626" s="60"/>
      <c r="G626" s="60"/>
      <c r="H626" s="60"/>
      <c r="I626" s="60"/>
      <c r="J626" s="60">
        <f t="shared" si="23"/>
        <v>0</v>
      </c>
      <c r="K626" s="77"/>
      <c r="L626" s="61"/>
      <c r="M626" s="60" t="str">
        <f>_xlfn.IFNA(VLOOKUP(F626,$F$3:M625,8,0),"")</f>
        <v/>
      </c>
      <c r="N626" s="60" t="str">
        <f>_xlfn.IFNA(VLOOKUP(F626,$F$3:N625,9,0),"")</f>
        <v/>
      </c>
      <c r="O626" s="73">
        <f t="shared" si="22"/>
        <v>0</v>
      </c>
      <c r="P626" s="60"/>
      <c r="Q626" s="60"/>
    </row>
    <row r="627" spans="2:17" x14ac:dyDescent="0.25">
      <c r="B627" s="61">
        <f>COUNTIFS($F$3:F627,'تقرير استهلاك خامات'!$D$4)</f>
        <v>4</v>
      </c>
      <c r="C627" s="60">
        <v>625</v>
      </c>
      <c r="D627" s="5"/>
      <c r="E627" s="60"/>
      <c r="F627" s="60"/>
      <c r="G627" s="60"/>
      <c r="H627" s="60"/>
      <c r="I627" s="60"/>
      <c r="J627" s="60">
        <f t="shared" si="23"/>
        <v>0</v>
      </c>
      <c r="K627" s="77"/>
      <c r="L627" s="61"/>
      <c r="M627" s="60" t="str">
        <f>_xlfn.IFNA(VLOOKUP(F627,$F$3:M626,8,0),"")</f>
        <v/>
      </c>
      <c r="N627" s="60" t="str">
        <f>_xlfn.IFNA(VLOOKUP(F627,$F$3:N626,9,0),"")</f>
        <v/>
      </c>
      <c r="O627" s="73">
        <f t="shared" si="22"/>
        <v>0</v>
      </c>
      <c r="P627" s="60"/>
      <c r="Q627" s="60"/>
    </row>
    <row r="628" spans="2:17" x14ac:dyDescent="0.25">
      <c r="B628" s="61">
        <f>COUNTIFS($F$3:F628,'تقرير استهلاك خامات'!$D$4)</f>
        <v>4</v>
      </c>
      <c r="C628" s="60">
        <v>626</v>
      </c>
      <c r="D628" s="5"/>
      <c r="E628" s="60"/>
      <c r="F628" s="60"/>
      <c r="G628" s="60"/>
      <c r="H628" s="60"/>
      <c r="I628" s="60"/>
      <c r="J628" s="60">
        <f t="shared" si="23"/>
        <v>0</v>
      </c>
      <c r="K628" s="77"/>
      <c r="L628" s="61"/>
      <c r="M628" s="60" t="str">
        <f>_xlfn.IFNA(VLOOKUP(F628,$F$3:M627,8,0),"")</f>
        <v/>
      </c>
      <c r="N628" s="60" t="str">
        <f>_xlfn.IFNA(VLOOKUP(F628,$F$3:N627,9,0),"")</f>
        <v/>
      </c>
      <c r="O628" s="73">
        <f t="shared" si="22"/>
        <v>0</v>
      </c>
      <c r="P628" s="60"/>
      <c r="Q628" s="60"/>
    </row>
    <row r="629" spans="2:17" x14ac:dyDescent="0.25">
      <c r="B629" s="61">
        <f>COUNTIFS($F$3:F629,'تقرير استهلاك خامات'!$D$4)</f>
        <v>4</v>
      </c>
      <c r="C629" s="60">
        <v>627</v>
      </c>
      <c r="D629" s="5"/>
      <c r="E629" s="60"/>
      <c r="F629" s="60"/>
      <c r="G629" s="60"/>
      <c r="H629" s="60"/>
      <c r="I629" s="60"/>
      <c r="J629" s="60">
        <f t="shared" si="23"/>
        <v>0</v>
      </c>
      <c r="K629" s="77"/>
      <c r="L629" s="61"/>
      <c r="M629" s="60" t="str">
        <f>_xlfn.IFNA(VLOOKUP(F629,$F$3:M628,8,0),"")</f>
        <v/>
      </c>
      <c r="N629" s="60" t="str">
        <f>_xlfn.IFNA(VLOOKUP(F629,$F$3:N628,9,0),"")</f>
        <v/>
      </c>
      <c r="O629" s="73">
        <f t="shared" si="22"/>
        <v>0</v>
      </c>
      <c r="P629" s="60"/>
      <c r="Q629" s="60"/>
    </row>
    <row r="630" spans="2:17" x14ac:dyDescent="0.25">
      <c r="B630" s="61">
        <f>COUNTIFS($F$3:F630,'تقرير استهلاك خامات'!$D$4)</f>
        <v>4</v>
      </c>
      <c r="C630" s="60">
        <v>628</v>
      </c>
      <c r="D630" s="5"/>
      <c r="E630" s="60"/>
      <c r="F630" s="60"/>
      <c r="G630" s="60"/>
      <c r="H630" s="60"/>
      <c r="I630" s="60"/>
      <c r="J630" s="60">
        <f t="shared" si="23"/>
        <v>0</v>
      </c>
      <c r="K630" s="77"/>
      <c r="L630" s="61"/>
      <c r="M630" s="60" t="str">
        <f>_xlfn.IFNA(VLOOKUP(F630,$F$3:M629,8,0),"")</f>
        <v/>
      </c>
      <c r="N630" s="60" t="str">
        <f>_xlfn.IFNA(VLOOKUP(F630,$F$3:N629,9,0),"")</f>
        <v/>
      </c>
      <c r="O630" s="73">
        <f t="shared" si="22"/>
        <v>0</v>
      </c>
      <c r="P630" s="60"/>
      <c r="Q630" s="60"/>
    </row>
    <row r="631" spans="2:17" x14ac:dyDescent="0.25">
      <c r="B631" s="61">
        <f>COUNTIFS($F$3:F631,'تقرير استهلاك خامات'!$D$4)</f>
        <v>4</v>
      </c>
      <c r="C631" s="60">
        <v>629</v>
      </c>
      <c r="D631" s="5"/>
      <c r="E631" s="60"/>
      <c r="F631" s="60"/>
      <c r="G631" s="60"/>
      <c r="H631" s="60"/>
      <c r="I631" s="60"/>
      <c r="J631" s="60">
        <f t="shared" si="23"/>
        <v>0</v>
      </c>
      <c r="K631" s="77"/>
      <c r="L631" s="61"/>
      <c r="M631" s="60" t="str">
        <f>_xlfn.IFNA(VLOOKUP(F631,$F$3:M630,8,0),"")</f>
        <v/>
      </c>
      <c r="N631" s="60" t="str">
        <f>_xlfn.IFNA(VLOOKUP(F631,$F$3:N630,9,0),"")</f>
        <v/>
      </c>
      <c r="O631" s="73">
        <f t="shared" si="22"/>
        <v>0</v>
      </c>
      <c r="P631" s="60"/>
      <c r="Q631" s="60"/>
    </row>
    <row r="632" spans="2:17" x14ac:dyDescent="0.25">
      <c r="B632" s="61">
        <f>COUNTIFS($F$3:F632,'تقرير استهلاك خامات'!$D$4)</f>
        <v>4</v>
      </c>
      <c r="C632" s="60">
        <v>630</v>
      </c>
      <c r="D632" s="5"/>
      <c r="E632" s="60"/>
      <c r="F632" s="60"/>
      <c r="G632" s="60"/>
      <c r="H632" s="60"/>
      <c r="I632" s="60"/>
      <c r="J632" s="60">
        <f t="shared" si="23"/>
        <v>0</v>
      </c>
      <c r="K632" s="77"/>
      <c r="L632" s="61"/>
      <c r="M632" s="60" t="str">
        <f>_xlfn.IFNA(VLOOKUP(F632,$F$3:M631,8,0),"")</f>
        <v/>
      </c>
      <c r="N632" s="60" t="str">
        <f>_xlfn.IFNA(VLOOKUP(F632,$F$3:N631,9,0),"")</f>
        <v/>
      </c>
      <c r="O632" s="73">
        <f t="shared" si="22"/>
        <v>0</v>
      </c>
      <c r="P632" s="60"/>
      <c r="Q632" s="60"/>
    </row>
    <row r="633" spans="2:17" x14ac:dyDescent="0.25">
      <c r="B633" s="61">
        <f>COUNTIFS($F$3:F633,'تقرير استهلاك خامات'!$D$4)</f>
        <v>4</v>
      </c>
      <c r="C633" s="60">
        <v>631</v>
      </c>
      <c r="D633" s="5"/>
      <c r="E633" s="60"/>
      <c r="F633" s="60"/>
      <c r="G633" s="60"/>
      <c r="H633" s="60"/>
      <c r="I633" s="60"/>
      <c r="J633" s="60">
        <f t="shared" si="23"/>
        <v>0</v>
      </c>
      <c r="K633" s="77"/>
      <c r="L633" s="61"/>
      <c r="M633" s="60" t="str">
        <f>_xlfn.IFNA(VLOOKUP(F633,$F$3:M632,8,0),"")</f>
        <v/>
      </c>
      <c r="N633" s="60" t="str">
        <f>_xlfn.IFNA(VLOOKUP(F633,$F$3:N632,9,0),"")</f>
        <v/>
      </c>
      <c r="O633" s="73">
        <f t="shared" si="22"/>
        <v>0</v>
      </c>
      <c r="P633" s="60"/>
      <c r="Q633" s="60"/>
    </row>
    <row r="634" spans="2:17" x14ac:dyDescent="0.25">
      <c r="B634" s="61">
        <f>COUNTIFS($F$3:F634,'تقرير استهلاك خامات'!$D$4)</f>
        <v>4</v>
      </c>
      <c r="C634" s="60">
        <v>632</v>
      </c>
      <c r="D634" s="5"/>
      <c r="E634" s="60"/>
      <c r="F634" s="60"/>
      <c r="G634" s="60"/>
      <c r="H634" s="60"/>
      <c r="I634" s="60"/>
      <c r="J634" s="60">
        <f t="shared" si="23"/>
        <v>0</v>
      </c>
      <c r="K634" s="77"/>
      <c r="L634" s="61"/>
      <c r="M634" s="60" t="str">
        <f>_xlfn.IFNA(VLOOKUP(F634,$F$3:M633,8,0),"")</f>
        <v/>
      </c>
      <c r="N634" s="60" t="str">
        <f>_xlfn.IFNA(VLOOKUP(F634,$F$3:N633,9,0),"")</f>
        <v/>
      </c>
      <c r="O634" s="73">
        <f t="shared" si="22"/>
        <v>0</v>
      </c>
      <c r="P634" s="60"/>
      <c r="Q634" s="60"/>
    </row>
    <row r="635" spans="2:17" x14ac:dyDescent="0.25">
      <c r="B635" s="61">
        <f>COUNTIFS($F$3:F635,'تقرير استهلاك خامات'!$D$4)</f>
        <v>4</v>
      </c>
      <c r="C635" s="60">
        <v>633</v>
      </c>
      <c r="D635" s="5"/>
      <c r="E635" s="60"/>
      <c r="F635" s="60"/>
      <c r="G635" s="60"/>
      <c r="H635" s="60"/>
      <c r="I635" s="60"/>
      <c r="J635" s="60">
        <f t="shared" si="23"/>
        <v>0</v>
      </c>
      <c r="K635" s="77"/>
      <c r="L635" s="61"/>
      <c r="M635" s="60" t="str">
        <f>_xlfn.IFNA(VLOOKUP(F635,$F$3:M634,8,0),"")</f>
        <v/>
      </c>
      <c r="N635" s="60" t="str">
        <f>_xlfn.IFNA(VLOOKUP(F635,$F$3:N634,9,0),"")</f>
        <v/>
      </c>
      <c r="O635" s="73">
        <f t="shared" si="22"/>
        <v>0</v>
      </c>
      <c r="P635" s="60"/>
      <c r="Q635" s="60"/>
    </row>
    <row r="636" spans="2:17" x14ac:dyDescent="0.25">
      <c r="B636" s="61">
        <f>COUNTIFS($F$3:F636,'تقرير استهلاك خامات'!$D$4)</f>
        <v>4</v>
      </c>
      <c r="C636" s="60">
        <v>634</v>
      </c>
      <c r="D636" s="5"/>
      <c r="E636" s="60"/>
      <c r="F636" s="60"/>
      <c r="G636" s="60"/>
      <c r="H636" s="60"/>
      <c r="I636" s="60"/>
      <c r="J636" s="60">
        <f t="shared" si="23"/>
        <v>0</v>
      </c>
      <c r="K636" s="77"/>
      <c r="L636" s="61"/>
      <c r="M636" s="60" t="str">
        <f>_xlfn.IFNA(VLOOKUP(F636,$F$3:M635,8,0),"")</f>
        <v/>
      </c>
      <c r="N636" s="60" t="str">
        <f>_xlfn.IFNA(VLOOKUP(F636,$F$3:N635,9,0),"")</f>
        <v/>
      </c>
      <c r="O636" s="73">
        <f t="shared" si="22"/>
        <v>0</v>
      </c>
      <c r="P636" s="60"/>
      <c r="Q636" s="60"/>
    </row>
    <row r="637" spans="2:17" x14ac:dyDescent="0.25">
      <c r="B637" s="61">
        <f>COUNTIFS($F$3:F637,'تقرير استهلاك خامات'!$D$4)</f>
        <v>4</v>
      </c>
      <c r="C637" s="60">
        <v>635</v>
      </c>
      <c r="D637" s="5"/>
      <c r="E637" s="60"/>
      <c r="F637" s="60"/>
      <c r="G637" s="60"/>
      <c r="H637" s="60"/>
      <c r="I637" s="60"/>
      <c r="J637" s="60">
        <f t="shared" si="23"/>
        <v>0</v>
      </c>
      <c r="K637" s="77"/>
      <c r="L637" s="61"/>
      <c r="M637" s="60" t="str">
        <f>_xlfn.IFNA(VLOOKUP(F637,$F$3:M636,8,0),"")</f>
        <v/>
      </c>
      <c r="N637" s="60" t="str">
        <f>_xlfn.IFNA(VLOOKUP(F637,$F$3:N636,9,0),"")</f>
        <v/>
      </c>
      <c r="O637" s="73">
        <f t="shared" si="22"/>
        <v>0</v>
      </c>
      <c r="P637" s="60"/>
      <c r="Q637" s="60"/>
    </row>
    <row r="638" spans="2:17" x14ac:dyDescent="0.25">
      <c r="B638" s="61">
        <f>COUNTIFS($F$3:F638,'تقرير استهلاك خامات'!$D$4)</f>
        <v>4</v>
      </c>
      <c r="C638" s="60">
        <v>636</v>
      </c>
      <c r="D638" s="5"/>
      <c r="E638" s="60"/>
      <c r="F638" s="60"/>
      <c r="G638" s="60"/>
      <c r="H638" s="60"/>
      <c r="I638" s="60"/>
      <c r="J638" s="60">
        <f t="shared" si="23"/>
        <v>0</v>
      </c>
      <c r="K638" s="77"/>
      <c r="L638" s="61"/>
      <c r="M638" s="60" t="str">
        <f>_xlfn.IFNA(VLOOKUP(F638,$F$3:M637,8,0),"")</f>
        <v/>
      </c>
      <c r="N638" s="60" t="str">
        <f>_xlfn.IFNA(VLOOKUP(F638,$F$3:N637,9,0),"")</f>
        <v/>
      </c>
      <c r="O638" s="73">
        <f t="shared" si="22"/>
        <v>0</v>
      </c>
      <c r="P638" s="60"/>
      <c r="Q638" s="60"/>
    </row>
    <row r="639" spans="2:17" x14ac:dyDescent="0.25">
      <c r="B639" s="61">
        <f>COUNTIFS($F$3:F639,'تقرير استهلاك خامات'!$D$4)</f>
        <v>4</v>
      </c>
      <c r="C639" s="60">
        <v>637</v>
      </c>
      <c r="D639" s="5"/>
      <c r="E639" s="60"/>
      <c r="F639" s="60"/>
      <c r="G639" s="60"/>
      <c r="H639" s="60"/>
      <c r="I639" s="60"/>
      <c r="J639" s="60">
        <f t="shared" si="23"/>
        <v>0</v>
      </c>
      <c r="K639" s="77"/>
      <c r="L639" s="61"/>
      <c r="M639" s="60" t="str">
        <f>_xlfn.IFNA(VLOOKUP(F639,$F$3:M638,8,0),"")</f>
        <v/>
      </c>
      <c r="N639" s="60" t="str">
        <f>_xlfn.IFNA(VLOOKUP(F639,$F$3:N638,9,0),"")</f>
        <v/>
      </c>
      <c r="O639" s="73">
        <f t="shared" si="22"/>
        <v>0</v>
      </c>
      <c r="P639" s="60"/>
      <c r="Q639" s="60"/>
    </row>
    <row r="640" spans="2:17" x14ac:dyDescent="0.25">
      <c r="B640" s="61">
        <f>COUNTIFS($F$3:F640,'تقرير استهلاك خامات'!$D$4)</f>
        <v>4</v>
      </c>
      <c r="C640" s="60">
        <v>638</v>
      </c>
      <c r="D640" s="5"/>
      <c r="E640" s="60"/>
      <c r="F640" s="60"/>
      <c r="G640" s="60"/>
      <c r="H640" s="60"/>
      <c r="I640" s="60"/>
      <c r="J640" s="60">
        <f t="shared" si="23"/>
        <v>0</v>
      </c>
      <c r="K640" s="77"/>
      <c r="L640" s="61"/>
      <c r="M640" s="60" t="str">
        <f>_xlfn.IFNA(VLOOKUP(F640,$F$3:M639,8,0),"")</f>
        <v/>
      </c>
      <c r="N640" s="60" t="str">
        <f>_xlfn.IFNA(VLOOKUP(F640,$F$3:N639,9,0),"")</f>
        <v/>
      </c>
      <c r="O640" s="73">
        <f t="shared" si="22"/>
        <v>0</v>
      </c>
      <c r="P640" s="60"/>
      <c r="Q640" s="60"/>
    </row>
    <row r="641" spans="2:17" x14ac:dyDescent="0.25">
      <c r="B641" s="61">
        <f>COUNTIFS($F$3:F641,'تقرير استهلاك خامات'!$D$4)</f>
        <v>4</v>
      </c>
      <c r="C641" s="60">
        <v>639</v>
      </c>
      <c r="D641" s="5"/>
      <c r="E641" s="60"/>
      <c r="F641" s="60"/>
      <c r="G641" s="60"/>
      <c r="H641" s="60"/>
      <c r="I641" s="60"/>
      <c r="J641" s="60">
        <f t="shared" si="23"/>
        <v>0</v>
      </c>
      <c r="K641" s="77"/>
      <c r="L641" s="61"/>
      <c r="M641" s="60" t="str">
        <f>_xlfn.IFNA(VLOOKUP(F641,$F$3:M640,8,0),"")</f>
        <v/>
      </c>
      <c r="N641" s="60" t="str">
        <f>_xlfn.IFNA(VLOOKUP(F641,$F$3:N640,9,0),"")</f>
        <v/>
      </c>
      <c r="O641" s="73">
        <f t="shared" si="22"/>
        <v>0</v>
      </c>
      <c r="P641" s="60"/>
      <c r="Q641" s="60"/>
    </row>
    <row r="642" spans="2:17" x14ac:dyDescent="0.25">
      <c r="B642" s="61">
        <f>COUNTIFS($F$3:F642,'تقرير استهلاك خامات'!$D$4)</f>
        <v>4</v>
      </c>
      <c r="C642" s="60">
        <v>640</v>
      </c>
      <c r="D642" s="5"/>
      <c r="E642" s="60"/>
      <c r="F642" s="60"/>
      <c r="G642" s="60"/>
      <c r="H642" s="60"/>
      <c r="I642" s="60"/>
      <c r="J642" s="60">
        <f t="shared" si="23"/>
        <v>0</v>
      </c>
      <c r="K642" s="77"/>
      <c r="L642" s="61"/>
      <c r="M642" s="60" t="str">
        <f>_xlfn.IFNA(VLOOKUP(F642,$F$3:M641,8,0),"")</f>
        <v/>
      </c>
      <c r="N642" s="60" t="str">
        <f>_xlfn.IFNA(VLOOKUP(F642,$F$3:N641,9,0),"")</f>
        <v/>
      </c>
      <c r="O642" s="73">
        <f t="shared" si="22"/>
        <v>0</v>
      </c>
      <c r="P642" s="60"/>
      <c r="Q642" s="60"/>
    </row>
    <row r="643" spans="2:17" x14ac:dyDescent="0.25">
      <c r="B643" s="61">
        <f>COUNTIFS($F$3:F643,'تقرير استهلاك خامات'!$D$4)</f>
        <v>4</v>
      </c>
      <c r="C643" s="60">
        <v>641</v>
      </c>
      <c r="D643" s="5"/>
      <c r="E643" s="60"/>
      <c r="F643" s="60"/>
      <c r="G643" s="60"/>
      <c r="H643" s="60"/>
      <c r="I643" s="60"/>
      <c r="J643" s="60">
        <f t="shared" si="23"/>
        <v>0</v>
      </c>
      <c r="K643" s="77"/>
      <c r="L643" s="61"/>
      <c r="M643" s="60" t="str">
        <f>_xlfn.IFNA(VLOOKUP(F643,$F$3:M642,8,0),"")</f>
        <v/>
      </c>
      <c r="N643" s="60" t="str">
        <f>_xlfn.IFNA(VLOOKUP(F643,$F$3:N642,9,0),"")</f>
        <v/>
      </c>
      <c r="O643" s="73">
        <f t="shared" ref="O643:O706" si="24">IFERROR(I643/N643,0)</f>
        <v>0</v>
      </c>
      <c r="P643" s="60"/>
      <c r="Q643" s="60"/>
    </row>
    <row r="644" spans="2:17" x14ac:dyDescent="0.25">
      <c r="B644" s="61">
        <f>COUNTIFS($F$3:F644,'تقرير استهلاك خامات'!$D$4)</f>
        <v>4</v>
      </c>
      <c r="C644" s="60">
        <v>642</v>
      </c>
      <c r="D644" s="5"/>
      <c r="E644" s="60"/>
      <c r="F644" s="60"/>
      <c r="G644" s="60"/>
      <c r="H644" s="60"/>
      <c r="I644" s="60"/>
      <c r="J644" s="60">
        <f t="shared" si="23"/>
        <v>0</v>
      </c>
      <c r="K644" s="77"/>
      <c r="L644" s="61"/>
      <c r="M644" s="60" t="str">
        <f>_xlfn.IFNA(VLOOKUP(F644,$F$3:M643,8,0),"")</f>
        <v/>
      </c>
      <c r="N644" s="60" t="str">
        <f>_xlfn.IFNA(VLOOKUP(F644,$F$3:N643,9,0),"")</f>
        <v/>
      </c>
      <c r="O644" s="73">
        <f t="shared" si="24"/>
        <v>0</v>
      </c>
      <c r="P644" s="60"/>
      <c r="Q644" s="60"/>
    </row>
    <row r="645" spans="2:17" x14ac:dyDescent="0.25">
      <c r="B645" s="61">
        <f>COUNTIFS($F$3:F645,'تقرير استهلاك خامات'!$D$4)</f>
        <v>4</v>
      </c>
      <c r="C645" s="60">
        <v>643</v>
      </c>
      <c r="D645" s="5"/>
      <c r="E645" s="60"/>
      <c r="F645" s="60"/>
      <c r="G645" s="60"/>
      <c r="H645" s="60"/>
      <c r="I645" s="60"/>
      <c r="J645" s="60">
        <f t="shared" ref="J645:J708" si="25">G645*I645</f>
        <v>0</v>
      </c>
      <c r="K645" s="77"/>
      <c r="L645" s="61"/>
      <c r="M645" s="60" t="str">
        <f>_xlfn.IFNA(VLOOKUP(F645,$F$3:M644,8,0),"")</f>
        <v/>
      </c>
      <c r="N645" s="60" t="str">
        <f>_xlfn.IFNA(VLOOKUP(F645,$F$3:N644,9,0),"")</f>
        <v/>
      </c>
      <c r="O645" s="73">
        <f t="shared" si="24"/>
        <v>0</v>
      </c>
      <c r="P645" s="60"/>
      <c r="Q645" s="60"/>
    </row>
    <row r="646" spans="2:17" x14ac:dyDescent="0.25">
      <c r="B646" s="61">
        <f>COUNTIFS($F$3:F646,'تقرير استهلاك خامات'!$D$4)</f>
        <v>4</v>
      </c>
      <c r="C646" s="60">
        <v>644</v>
      </c>
      <c r="D646" s="5"/>
      <c r="E646" s="60"/>
      <c r="F646" s="60"/>
      <c r="G646" s="60"/>
      <c r="H646" s="60"/>
      <c r="I646" s="60"/>
      <c r="J646" s="60">
        <f t="shared" si="25"/>
        <v>0</v>
      </c>
      <c r="K646" s="77"/>
      <c r="L646" s="61"/>
      <c r="M646" s="60" t="str">
        <f>_xlfn.IFNA(VLOOKUP(F646,$F$3:M645,8,0),"")</f>
        <v/>
      </c>
      <c r="N646" s="60" t="str">
        <f>_xlfn.IFNA(VLOOKUP(F646,$F$3:N645,9,0),"")</f>
        <v/>
      </c>
      <c r="O646" s="73">
        <f t="shared" si="24"/>
        <v>0</v>
      </c>
      <c r="P646" s="60"/>
      <c r="Q646" s="60"/>
    </row>
    <row r="647" spans="2:17" x14ac:dyDescent="0.25">
      <c r="B647" s="61">
        <f>COUNTIFS($F$3:F647,'تقرير استهلاك خامات'!$D$4)</f>
        <v>4</v>
      </c>
      <c r="C647" s="60">
        <v>645</v>
      </c>
      <c r="D647" s="5"/>
      <c r="E647" s="60"/>
      <c r="F647" s="60"/>
      <c r="G647" s="60"/>
      <c r="H647" s="60"/>
      <c r="I647" s="60"/>
      <c r="J647" s="60">
        <f t="shared" si="25"/>
        <v>0</v>
      </c>
      <c r="K647" s="77"/>
      <c r="L647" s="61"/>
      <c r="M647" s="60" t="str">
        <f>_xlfn.IFNA(VLOOKUP(F647,$F$3:M646,8,0),"")</f>
        <v/>
      </c>
      <c r="N647" s="60" t="str">
        <f>_xlfn.IFNA(VLOOKUP(F647,$F$3:N646,9,0),"")</f>
        <v/>
      </c>
      <c r="O647" s="73">
        <f t="shared" si="24"/>
        <v>0</v>
      </c>
      <c r="P647" s="60"/>
      <c r="Q647" s="60"/>
    </row>
    <row r="648" spans="2:17" x14ac:dyDescent="0.25">
      <c r="B648" s="61">
        <f>COUNTIFS($F$3:F648,'تقرير استهلاك خامات'!$D$4)</f>
        <v>4</v>
      </c>
      <c r="C648" s="60">
        <v>646</v>
      </c>
      <c r="D648" s="5"/>
      <c r="E648" s="60"/>
      <c r="F648" s="60"/>
      <c r="G648" s="60"/>
      <c r="H648" s="60"/>
      <c r="I648" s="60"/>
      <c r="J648" s="60">
        <f t="shared" si="25"/>
        <v>0</v>
      </c>
      <c r="K648" s="77"/>
      <c r="L648" s="61"/>
      <c r="M648" s="60" t="str">
        <f>_xlfn.IFNA(VLOOKUP(F648,$F$3:M647,8,0),"")</f>
        <v/>
      </c>
      <c r="N648" s="60" t="str">
        <f>_xlfn.IFNA(VLOOKUP(F648,$F$3:N647,9,0),"")</f>
        <v/>
      </c>
      <c r="O648" s="73">
        <f t="shared" si="24"/>
        <v>0</v>
      </c>
      <c r="P648" s="60"/>
      <c r="Q648" s="60"/>
    </row>
    <row r="649" spans="2:17" x14ac:dyDescent="0.25">
      <c r="B649" s="61">
        <f>COUNTIFS($F$3:F649,'تقرير استهلاك خامات'!$D$4)</f>
        <v>4</v>
      </c>
      <c r="C649" s="60">
        <v>647</v>
      </c>
      <c r="D649" s="5"/>
      <c r="E649" s="60"/>
      <c r="F649" s="60"/>
      <c r="G649" s="60"/>
      <c r="H649" s="60"/>
      <c r="I649" s="60"/>
      <c r="J649" s="60">
        <f t="shared" si="25"/>
        <v>0</v>
      </c>
      <c r="K649" s="77"/>
      <c r="L649" s="61"/>
      <c r="M649" s="60" t="str">
        <f>_xlfn.IFNA(VLOOKUP(F649,$F$3:M648,8,0),"")</f>
        <v/>
      </c>
      <c r="N649" s="60" t="str">
        <f>_xlfn.IFNA(VLOOKUP(F649,$F$3:N648,9,0),"")</f>
        <v/>
      </c>
      <c r="O649" s="73">
        <f t="shared" si="24"/>
        <v>0</v>
      </c>
      <c r="P649" s="60"/>
      <c r="Q649" s="60"/>
    </row>
    <row r="650" spans="2:17" x14ac:dyDescent="0.25">
      <c r="B650" s="61">
        <f>COUNTIFS($F$3:F650,'تقرير استهلاك خامات'!$D$4)</f>
        <v>4</v>
      </c>
      <c r="C650" s="60">
        <v>648</v>
      </c>
      <c r="D650" s="5"/>
      <c r="E650" s="60"/>
      <c r="F650" s="60"/>
      <c r="G650" s="60"/>
      <c r="H650" s="60"/>
      <c r="I650" s="60"/>
      <c r="J650" s="60">
        <f t="shared" si="25"/>
        <v>0</v>
      </c>
      <c r="K650" s="77"/>
      <c r="L650" s="61"/>
      <c r="M650" s="60" t="str">
        <f>_xlfn.IFNA(VLOOKUP(F650,$F$3:M649,8,0),"")</f>
        <v/>
      </c>
      <c r="N650" s="60" t="str">
        <f>_xlfn.IFNA(VLOOKUP(F650,$F$3:N649,9,0),"")</f>
        <v/>
      </c>
      <c r="O650" s="73">
        <f t="shared" si="24"/>
        <v>0</v>
      </c>
      <c r="P650" s="60"/>
      <c r="Q650" s="60"/>
    </row>
    <row r="651" spans="2:17" x14ac:dyDescent="0.25">
      <c r="B651" s="61">
        <f>COUNTIFS($F$3:F651,'تقرير استهلاك خامات'!$D$4)</f>
        <v>4</v>
      </c>
      <c r="C651" s="60">
        <v>649</v>
      </c>
      <c r="D651" s="5"/>
      <c r="E651" s="60"/>
      <c r="F651" s="60"/>
      <c r="G651" s="60"/>
      <c r="H651" s="60"/>
      <c r="I651" s="60"/>
      <c r="J651" s="60">
        <f t="shared" si="25"/>
        <v>0</v>
      </c>
      <c r="K651" s="77"/>
      <c r="L651" s="61"/>
      <c r="M651" s="60" t="str">
        <f>_xlfn.IFNA(VLOOKUP(F651,$F$3:M650,8,0),"")</f>
        <v/>
      </c>
      <c r="N651" s="60" t="str">
        <f>_xlfn.IFNA(VLOOKUP(F651,$F$3:N650,9,0),"")</f>
        <v/>
      </c>
      <c r="O651" s="73">
        <f t="shared" si="24"/>
        <v>0</v>
      </c>
      <c r="P651" s="60"/>
      <c r="Q651" s="60"/>
    </row>
    <row r="652" spans="2:17" x14ac:dyDescent="0.25">
      <c r="B652" s="61">
        <f>COUNTIFS($F$3:F652,'تقرير استهلاك خامات'!$D$4)</f>
        <v>4</v>
      </c>
      <c r="C652" s="60">
        <v>650</v>
      </c>
      <c r="D652" s="5"/>
      <c r="E652" s="60"/>
      <c r="F652" s="60"/>
      <c r="G652" s="60"/>
      <c r="H652" s="60"/>
      <c r="I652" s="60"/>
      <c r="J652" s="60">
        <f t="shared" si="25"/>
        <v>0</v>
      </c>
      <c r="K652" s="77"/>
      <c r="L652" s="61"/>
      <c r="M652" s="60" t="str">
        <f>_xlfn.IFNA(VLOOKUP(F652,$F$3:M651,8,0),"")</f>
        <v/>
      </c>
      <c r="N652" s="60" t="str">
        <f>_xlfn.IFNA(VLOOKUP(F652,$F$3:N651,9,0),"")</f>
        <v/>
      </c>
      <c r="O652" s="73">
        <f t="shared" si="24"/>
        <v>0</v>
      </c>
      <c r="P652" s="60"/>
      <c r="Q652" s="60"/>
    </row>
    <row r="653" spans="2:17" x14ac:dyDescent="0.25">
      <c r="B653" s="61">
        <f>COUNTIFS($F$3:F653,'تقرير استهلاك خامات'!$D$4)</f>
        <v>4</v>
      </c>
      <c r="C653" s="60">
        <v>651</v>
      </c>
      <c r="D653" s="5"/>
      <c r="E653" s="60"/>
      <c r="F653" s="60"/>
      <c r="G653" s="60"/>
      <c r="H653" s="60"/>
      <c r="I653" s="60"/>
      <c r="J653" s="60">
        <f t="shared" si="25"/>
        <v>0</v>
      </c>
      <c r="K653" s="77"/>
      <c r="L653" s="61"/>
      <c r="M653" s="60" t="str">
        <f>_xlfn.IFNA(VLOOKUP(F653,$F$3:M652,8,0),"")</f>
        <v/>
      </c>
      <c r="N653" s="60" t="str">
        <f>_xlfn.IFNA(VLOOKUP(F653,$F$3:N652,9,0),"")</f>
        <v/>
      </c>
      <c r="O653" s="73">
        <f t="shared" si="24"/>
        <v>0</v>
      </c>
      <c r="P653" s="60"/>
      <c r="Q653" s="60"/>
    </row>
    <row r="654" spans="2:17" x14ac:dyDescent="0.25">
      <c r="B654" s="61">
        <f>COUNTIFS($F$3:F654,'تقرير استهلاك خامات'!$D$4)</f>
        <v>4</v>
      </c>
      <c r="C654" s="60">
        <v>652</v>
      </c>
      <c r="D654" s="5"/>
      <c r="E654" s="60"/>
      <c r="F654" s="60"/>
      <c r="G654" s="60"/>
      <c r="H654" s="60"/>
      <c r="I654" s="60"/>
      <c r="J654" s="60">
        <f t="shared" si="25"/>
        <v>0</v>
      </c>
      <c r="K654" s="77"/>
      <c r="L654" s="61"/>
      <c r="M654" s="60" t="str">
        <f>_xlfn.IFNA(VLOOKUP(F654,$F$3:M653,8,0),"")</f>
        <v/>
      </c>
      <c r="N654" s="60" t="str">
        <f>_xlfn.IFNA(VLOOKUP(F654,$F$3:N653,9,0),"")</f>
        <v/>
      </c>
      <c r="O654" s="73">
        <f t="shared" si="24"/>
        <v>0</v>
      </c>
      <c r="P654" s="60"/>
      <c r="Q654" s="60"/>
    </row>
    <row r="655" spans="2:17" x14ac:dyDescent="0.25">
      <c r="B655" s="61">
        <f>COUNTIFS($F$3:F655,'تقرير استهلاك خامات'!$D$4)</f>
        <v>4</v>
      </c>
      <c r="C655" s="60">
        <v>653</v>
      </c>
      <c r="D655" s="5"/>
      <c r="E655" s="60"/>
      <c r="F655" s="60"/>
      <c r="G655" s="60"/>
      <c r="H655" s="60"/>
      <c r="I655" s="60"/>
      <c r="J655" s="60">
        <f t="shared" si="25"/>
        <v>0</v>
      </c>
      <c r="K655" s="77"/>
      <c r="L655" s="61"/>
      <c r="M655" s="60" t="str">
        <f>_xlfn.IFNA(VLOOKUP(F655,$F$3:M654,8,0),"")</f>
        <v/>
      </c>
      <c r="N655" s="60" t="str">
        <f>_xlfn.IFNA(VLOOKUP(F655,$F$3:N654,9,0),"")</f>
        <v/>
      </c>
      <c r="O655" s="73">
        <f t="shared" si="24"/>
        <v>0</v>
      </c>
      <c r="P655" s="60"/>
      <c r="Q655" s="60"/>
    </row>
    <row r="656" spans="2:17" x14ac:dyDescent="0.25">
      <c r="B656" s="61">
        <f>COUNTIFS($F$3:F656,'تقرير استهلاك خامات'!$D$4)</f>
        <v>4</v>
      </c>
      <c r="C656" s="60">
        <v>654</v>
      </c>
      <c r="D656" s="5"/>
      <c r="E656" s="60"/>
      <c r="F656" s="60"/>
      <c r="G656" s="60"/>
      <c r="H656" s="60"/>
      <c r="I656" s="60"/>
      <c r="J656" s="60">
        <f t="shared" si="25"/>
        <v>0</v>
      </c>
      <c r="K656" s="77"/>
      <c r="L656" s="61"/>
      <c r="M656" s="60" t="str">
        <f>_xlfn.IFNA(VLOOKUP(F656,$F$3:M655,8,0),"")</f>
        <v/>
      </c>
      <c r="N656" s="60" t="str">
        <f>_xlfn.IFNA(VLOOKUP(F656,$F$3:N655,9,0),"")</f>
        <v/>
      </c>
      <c r="O656" s="73">
        <f t="shared" si="24"/>
        <v>0</v>
      </c>
      <c r="P656" s="60"/>
      <c r="Q656" s="60"/>
    </row>
    <row r="657" spans="2:17" x14ac:dyDescent="0.25">
      <c r="B657" s="61">
        <f>COUNTIFS($F$3:F657,'تقرير استهلاك خامات'!$D$4)</f>
        <v>4</v>
      </c>
      <c r="C657" s="60">
        <v>655</v>
      </c>
      <c r="D657" s="5"/>
      <c r="E657" s="60"/>
      <c r="F657" s="60"/>
      <c r="G657" s="60"/>
      <c r="H657" s="60"/>
      <c r="I657" s="60"/>
      <c r="J657" s="60">
        <f t="shared" si="25"/>
        <v>0</v>
      </c>
      <c r="K657" s="77"/>
      <c r="L657" s="61"/>
      <c r="M657" s="60" t="str">
        <f>_xlfn.IFNA(VLOOKUP(F657,$F$3:M656,8,0),"")</f>
        <v/>
      </c>
      <c r="N657" s="60" t="str">
        <f>_xlfn.IFNA(VLOOKUP(F657,$F$3:N656,9,0),"")</f>
        <v/>
      </c>
      <c r="O657" s="73">
        <f t="shared" si="24"/>
        <v>0</v>
      </c>
      <c r="P657" s="60"/>
      <c r="Q657" s="60"/>
    </row>
    <row r="658" spans="2:17" x14ac:dyDescent="0.25">
      <c r="B658" s="61">
        <f>COUNTIFS($F$3:F658,'تقرير استهلاك خامات'!$D$4)</f>
        <v>4</v>
      </c>
      <c r="C658" s="60">
        <v>656</v>
      </c>
      <c r="D658" s="5"/>
      <c r="E658" s="60"/>
      <c r="F658" s="60"/>
      <c r="G658" s="60"/>
      <c r="H658" s="60"/>
      <c r="I658" s="60"/>
      <c r="J658" s="60">
        <f t="shared" si="25"/>
        <v>0</v>
      </c>
      <c r="K658" s="77"/>
      <c r="L658" s="61"/>
      <c r="M658" s="60" t="str">
        <f>_xlfn.IFNA(VLOOKUP(F658,$F$3:M657,8,0),"")</f>
        <v/>
      </c>
      <c r="N658" s="60" t="str">
        <f>_xlfn.IFNA(VLOOKUP(F658,$F$3:N657,9,0),"")</f>
        <v/>
      </c>
      <c r="O658" s="73">
        <f t="shared" si="24"/>
        <v>0</v>
      </c>
      <c r="P658" s="60"/>
      <c r="Q658" s="60"/>
    </row>
    <row r="659" spans="2:17" x14ac:dyDescent="0.25">
      <c r="B659" s="61">
        <f>COUNTIFS($F$3:F659,'تقرير استهلاك خامات'!$D$4)</f>
        <v>4</v>
      </c>
      <c r="C659" s="60">
        <v>657</v>
      </c>
      <c r="D659" s="5"/>
      <c r="E659" s="60"/>
      <c r="F659" s="60"/>
      <c r="G659" s="60"/>
      <c r="H659" s="60"/>
      <c r="I659" s="60"/>
      <c r="J659" s="60">
        <f t="shared" si="25"/>
        <v>0</v>
      </c>
      <c r="K659" s="77"/>
      <c r="L659" s="61"/>
      <c r="M659" s="60" t="str">
        <f>_xlfn.IFNA(VLOOKUP(F659,$F$3:M658,8,0),"")</f>
        <v/>
      </c>
      <c r="N659" s="60" t="str">
        <f>_xlfn.IFNA(VLOOKUP(F659,$F$3:N658,9,0),"")</f>
        <v/>
      </c>
      <c r="O659" s="73">
        <f t="shared" si="24"/>
        <v>0</v>
      </c>
      <c r="P659" s="60"/>
      <c r="Q659" s="60"/>
    </row>
    <row r="660" spans="2:17" x14ac:dyDescent="0.25">
      <c r="B660" s="61">
        <f>COUNTIFS($F$3:F660,'تقرير استهلاك خامات'!$D$4)</f>
        <v>4</v>
      </c>
      <c r="C660" s="60">
        <v>658</v>
      </c>
      <c r="D660" s="5"/>
      <c r="E660" s="60"/>
      <c r="F660" s="60"/>
      <c r="G660" s="60"/>
      <c r="H660" s="60"/>
      <c r="I660" s="60"/>
      <c r="J660" s="60">
        <f t="shared" si="25"/>
        <v>0</v>
      </c>
      <c r="K660" s="77"/>
      <c r="L660" s="61"/>
      <c r="M660" s="60" t="str">
        <f>_xlfn.IFNA(VLOOKUP(F660,$F$3:M659,8,0),"")</f>
        <v/>
      </c>
      <c r="N660" s="60" t="str">
        <f>_xlfn.IFNA(VLOOKUP(F660,$F$3:N659,9,0),"")</f>
        <v/>
      </c>
      <c r="O660" s="73">
        <f t="shared" si="24"/>
        <v>0</v>
      </c>
      <c r="P660" s="60"/>
      <c r="Q660" s="60"/>
    </row>
    <row r="661" spans="2:17" x14ac:dyDescent="0.25">
      <c r="B661" s="61">
        <f>COUNTIFS($F$3:F661,'تقرير استهلاك خامات'!$D$4)</f>
        <v>4</v>
      </c>
      <c r="C661" s="60">
        <v>659</v>
      </c>
      <c r="D661" s="5"/>
      <c r="E661" s="60"/>
      <c r="F661" s="60"/>
      <c r="G661" s="60"/>
      <c r="H661" s="60"/>
      <c r="I661" s="60"/>
      <c r="J661" s="60">
        <f t="shared" si="25"/>
        <v>0</v>
      </c>
      <c r="K661" s="77"/>
      <c r="L661" s="61"/>
      <c r="M661" s="60" t="str">
        <f>_xlfn.IFNA(VLOOKUP(F661,$F$3:M660,8,0),"")</f>
        <v/>
      </c>
      <c r="N661" s="60" t="str">
        <f>_xlfn.IFNA(VLOOKUP(F661,$F$3:N660,9,0),"")</f>
        <v/>
      </c>
      <c r="O661" s="73">
        <f t="shared" si="24"/>
        <v>0</v>
      </c>
      <c r="P661" s="60"/>
      <c r="Q661" s="60"/>
    </row>
    <row r="662" spans="2:17" x14ac:dyDescent="0.25">
      <c r="B662" s="61">
        <f>COUNTIFS($F$3:F662,'تقرير استهلاك خامات'!$D$4)</f>
        <v>4</v>
      </c>
      <c r="C662" s="60">
        <v>660</v>
      </c>
      <c r="D662" s="5"/>
      <c r="E662" s="60"/>
      <c r="F662" s="60"/>
      <c r="G662" s="60"/>
      <c r="H662" s="60"/>
      <c r="I662" s="60"/>
      <c r="J662" s="60">
        <f t="shared" si="25"/>
        <v>0</v>
      </c>
      <c r="K662" s="77"/>
      <c r="L662" s="61"/>
      <c r="M662" s="60" t="str">
        <f>_xlfn.IFNA(VLOOKUP(F662,$F$3:M661,8,0),"")</f>
        <v/>
      </c>
      <c r="N662" s="60" t="str">
        <f>_xlfn.IFNA(VLOOKUP(F662,$F$3:N661,9,0),"")</f>
        <v/>
      </c>
      <c r="O662" s="73">
        <f t="shared" si="24"/>
        <v>0</v>
      </c>
      <c r="P662" s="60"/>
      <c r="Q662" s="60"/>
    </row>
    <row r="663" spans="2:17" x14ac:dyDescent="0.25">
      <c r="B663" s="61">
        <f>COUNTIFS($F$3:F663,'تقرير استهلاك خامات'!$D$4)</f>
        <v>4</v>
      </c>
      <c r="C663" s="60">
        <v>661</v>
      </c>
      <c r="D663" s="5"/>
      <c r="E663" s="60"/>
      <c r="F663" s="60"/>
      <c r="G663" s="60"/>
      <c r="H663" s="60"/>
      <c r="I663" s="60"/>
      <c r="J663" s="60">
        <f t="shared" si="25"/>
        <v>0</v>
      </c>
      <c r="K663" s="77"/>
      <c r="L663" s="61"/>
      <c r="M663" s="60" t="str">
        <f>_xlfn.IFNA(VLOOKUP(F663,$F$3:M662,8,0),"")</f>
        <v/>
      </c>
      <c r="N663" s="60" t="str">
        <f>_xlfn.IFNA(VLOOKUP(F663,$F$3:N662,9,0),"")</f>
        <v/>
      </c>
      <c r="O663" s="73">
        <f t="shared" si="24"/>
        <v>0</v>
      </c>
      <c r="P663" s="60"/>
      <c r="Q663" s="60"/>
    </row>
    <row r="664" spans="2:17" x14ac:dyDescent="0.25">
      <c r="B664" s="61">
        <f>COUNTIFS($F$3:F664,'تقرير استهلاك خامات'!$D$4)</f>
        <v>4</v>
      </c>
      <c r="C664" s="60">
        <v>662</v>
      </c>
      <c r="D664" s="5"/>
      <c r="E664" s="60"/>
      <c r="F664" s="60"/>
      <c r="G664" s="60"/>
      <c r="H664" s="60"/>
      <c r="I664" s="60"/>
      <c r="J664" s="60">
        <f t="shared" si="25"/>
        <v>0</v>
      </c>
      <c r="K664" s="77"/>
      <c r="L664" s="61"/>
      <c r="M664" s="60" t="str">
        <f>_xlfn.IFNA(VLOOKUP(F664,$F$3:M663,8,0),"")</f>
        <v/>
      </c>
      <c r="N664" s="60" t="str">
        <f>_xlfn.IFNA(VLOOKUP(F664,$F$3:N663,9,0),"")</f>
        <v/>
      </c>
      <c r="O664" s="73">
        <f t="shared" si="24"/>
        <v>0</v>
      </c>
      <c r="P664" s="60"/>
      <c r="Q664" s="60"/>
    </row>
    <row r="665" spans="2:17" x14ac:dyDescent="0.25">
      <c r="B665" s="61">
        <f>COUNTIFS($F$3:F665,'تقرير استهلاك خامات'!$D$4)</f>
        <v>4</v>
      </c>
      <c r="C665" s="60">
        <v>663</v>
      </c>
      <c r="D665" s="5"/>
      <c r="E665" s="60"/>
      <c r="F665" s="60"/>
      <c r="G665" s="60"/>
      <c r="H665" s="60"/>
      <c r="I665" s="60"/>
      <c r="J665" s="60">
        <f t="shared" si="25"/>
        <v>0</v>
      </c>
      <c r="K665" s="77"/>
      <c r="L665" s="61"/>
      <c r="M665" s="60" t="str">
        <f>_xlfn.IFNA(VLOOKUP(F665,$F$3:M664,8,0),"")</f>
        <v/>
      </c>
      <c r="N665" s="60" t="str">
        <f>_xlfn.IFNA(VLOOKUP(F665,$F$3:N664,9,0),"")</f>
        <v/>
      </c>
      <c r="O665" s="73">
        <f t="shared" si="24"/>
        <v>0</v>
      </c>
      <c r="P665" s="60"/>
      <c r="Q665" s="60"/>
    </row>
    <row r="666" spans="2:17" x14ac:dyDescent="0.25">
      <c r="B666" s="61">
        <f>COUNTIFS($F$3:F666,'تقرير استهلاك خامات'!$D$4)</f>
        <v>4</v>
      </c>
      <c r="C666" s="60">
        <v>664</v>
      </c>
      <c r="D666" s="5"/>
      <c r="E666" s="60"/>
      <c r="F666" s="60"/>
      <c r="G666" s="60"/>
      <c r="H666" s="60"/>
      <c r="I666" s="60"/>
      <c r="J666" s="60">
        <f t="shared" si="25"/>
        <v>0</v>
      </c>
      <c r="K666" s="77"/>
      <c r="L666" s="61"/>
      <c r="M666" s="60" t="str">
        <f>_xlfn.IFNA(VLOOKUP(F666,$F$3:M665,8,0),"")</f>
        <v/>
      </c>
      <c r="N666" s="60" t="str">
        <f>_xlfn.IFNA(VLOOKUP(F666,$F$3:N665,9,0),"")</f>
        <v/>
      </c>
      <c r="O666" s="73">
        <f t="shared" si="24"/>
        <v>0</v>
      </c>
      <c r="P666" s="60"/>
      <c r="Q666" s="60"/>
    </row>
    <row r="667" spans="2:17" x14ac:dyDescent="0.25">
      <c r="B667" s="61">
        <f>COUNTIFS($F$3:F667,'تقرير استهلاك خامات'!$D$4)</f>
        <v>4</v>
      </c>
      <c r="C667" s="60">
        <v>665</v>
      </c>
      <c r="D667" s="5"/>
      <c r="E667" s="60"/>
      <c r="F667" s="60"/>
      <c r="G667" s="60"/>
      <c r="H667" s="60"/>
      <c r="I667" s="60"/>
      <c r="J667" s="60">
        <f t="shared" si="25"/>
        <v>0</v>
      </c>
      <c r="K667" s="77"/>
      <c r="L667" s="61"/>
      <c r="M667" s="60" t="str">
        <f>_xlfn.IFNA(VLOOKUP(F667,$F$3:M666,8,0),"")</f>
        <v/>
      </c>
      <c r="N667" s="60" t="str">
        <f>_xlfn.IFNA(VLOOKUP(F667,$F$3:N666,9,0),"")</f>
        <v/>
      </c>
      <c r="O667" s="73">
        <f t="shared" si="24"/>
        <v>0</v>
      </c>
      <c r="P667" s="60"/>
      <c r="Q667" s="60"/>
    </row>
    <row r="668" spans="2:17" x14ac:dyDescent="0.25">
      <c r="B668" s="61">
        <f>COUNTIFS($F$3:F668,'تقرير استهلاك خامات'!$D$4)</f>
        <v>4</v>
      </c>
      <c r="C668" s="60">
        <v>666</v>
      </c>
      <c r="D668" s="5"/>
      <c r="E668" s="60"/>
      <c r="F668" s="60"/>
      <c r="G668" s="60"/>
      <c r="H668" s="60"/>
      <c r="I668" s="60"/>
      <c r="J668" s="60">
        <f t="shared" si="25"/>
        <v>0</v>
      </c>
      <c r="K668" s="77"/>
      <c r="L668" s="61"/>
      <c r="M668" s="60" t="str">
        <f>_xlfn.IFNA(VLOOKUP(F668,$F$3:M667,8,0),"")</f>
        <v/>
      </c>
      <c r="N668" s="60" t="str">
        <f>_xlfn.IFNA(VLOOKUP(F668,$F$3:N667,9,0),"")</f>
        <v/>
      </c>
      <c r="O668" s="73">
        <f t="shared" si="24"/>
        <v>0</v>
      </c>
      <c r="P668" s="60"/>
      <c r="Q668" s="60"/>
    </row>
    <row r="669" spans="2:17" x14ac:dyDescent="0.25">
      <c r="B669" s="61">
        <f>COUNTIFS($F$3:F669,'تقرير استهلاك خامات'!$D$4)</f>
        <v>4</v>
      </c>
      <c r="C669" s="60">
        <v>667</v>
      </c>
      <c r="D669" s="5"/>
      <c r="E669" s="60"/>
      <c r="F669" s="60"/>
      <c r="G669" s="60"/>
      <c r="H669" s="60"/>
      <c r="I669" s="60"/>
      <c r="J669" s="60">
        <f t="shared" si="25"/>
        <v>0</v>
      </c>
      <c r="K669" s="77"/>
      <c r="L669" s="61"/>
      <c r="M669" s="60" t="str">
        <f>_xlfn.IFNA(VLOOKUP(F669,$F$3:M668,8,0),"")</f>
        <v/>
      </c>
      <c r="N669" s="60" t="str">
        <f>_xlfn.IFNA(VLOOKUP(F669,$F$3:N668,9,0),"")</f>
        <v/>
      </c>
      <c r="O669" s="73">
        <f t="shared" si="24"/>
        <v>0</v>
      </c>
      <c r="P669" s="60"/>
      <c r="Q669" s="60"/>
    </row>
    <row r="670" spans="2:17" x14ac:dyDescent="0.25">
      <c r="B670" s="61">
        <f>COUNTIFS($F$3:F670,'تقرير استهلاك خامات'!$D$4)</f>
        <v>4</v>
      </c>
      <c r="C670" s="60">
        <v>668</v>
      </c>
      <c r="D670" s="5"/>
      <c r="E670" s="60"/>
      <c r="F670" s="60"/>
      <c r="G670" s="60"/>
      <c r="H670" s="60"/>
      <c r="I670" s="60"/>
      <c r="J670" s="60">
        <f t="shared" si="25"/>
        <v>0</v>
      </c>
      <c r="K670" s="77"/>
      <c r="L670" s="61"/>
      <c r="M670" s="60" t="str">
        <f>_xlfn.IFNA(VLOOKUP(F670,$F$3:M669,8,0),"")</f>
        <v/>
      </c>
      <c r="N670" s="60" t="str">
        <f>_xlfn.IFNA(VLOOKUP(F670,$F$3:N669,9,0),"")</f>
        <v/>
      </c>
      <c r="O670" s="73">
        <f t="shared" si="24"/>
        <v>0</v>
      </c>
      <c r="P670" s="60"/>
      <c r="Q670" s="60"/>
    </row>
    <row r="671" spans="2:17" x14ac:dyDescent="0.25">
      <c r="B671" s="61">
        <f>COUNTIFS($F$3:F671,'تقرير استهلاك خامات'!$D$4)</f>
        <v>4</v>
      </c>
      <c r="C671" s="60">
        <v>669</v>
      </c>
      <c r="D671" s="5"/>
      <c r="E671" s="60"/>
      <c r="F671" s="60"/>
      <c r="G671" s="60"/>
      <c r="H671" s="60"/>
      <c r="I671" s="60"/>
      <c r="J671" s="60">
        <f t="shared" si="25"/>
        <v>0</v>
      </c>
      <c r="K671" s="77"/>
      <c r="L671" s="61"/>
      <c r="M671" s="60" t="str">
        <f>_xlfn.IFNA(VLOOKUP(F671,$F$3:M670,8,0),"")</f>
        <v/>
      </c>
      <c r="N671" s="60" t="str">
        <f>_xlfn.IFNA(VLOOKUP(F671,$F$3:N670,9,0),"")</f>
        <v/>
      </c>
      <c r="O671" s="73">
        <f t="shared" si="24"/>
        <v>0</v>
      </c>
      <c r="P671" s="60"/>
      <c r="Q671" s="60"/>
    </row>
    <row r="672" spans="2:17" x14ac:dyDescent="0.25">
      <c r="B672" s="61">
        <f>COUNTIFS($F$3:F672,'تقرير استهلاك خامات'!$D$4)</f>
        <v>4</v>
      </c>
      <c r="C672" s="60">
        <v>670</v>
      </c>
      <c r="D672" s="5"/>
      <c r="E672" s="60"/>
      <c r="F672" s="60"/>
      <c r="G672" s="60"/>
      <c r="H672" s="60"/>
      <c r="I672" s="60"/>
      <c r="J672" s="60">
        <f t="shared" si="25"/>
        <v>0</v>
      </c>
      <c r="K672" s="77"/>
      <c r="L672" s="61"/>
      <c r="M672" s="60" t="str">
        <f>_xlfn.IFNA(VLOOKUP(F672,$F$3:M671,8,0),"")</f>
        <v/>
      </c>
      <c r="N672" s="60" t="str">
        <f>_xlfn.IFNA(VLOOKUP(F672,$F$3:N671,9,0),"")</f>
        <v/>
      </c>
      <c r="O672" s="73">
        <f t="shared" si="24"/>
        <v>0</v>
      </c>
      <c r="P672" s="60"/>
      <c r="Q672" s="60"/>
    </row>
    <row r="673" spans="2:17" x14ac:dyDescent="0.25">
      <c r="B673" s="61">
        <f>COUNTIFS($F$3:F673,'تقرير استهلاك خامات'!$D$4)</f>
        <v>4</v>
      </c>
      <c r="C673" s="60">
        <v>671</v>
      </c>
      <c r="D673" s="5"/>
      <c r="E673" s="60"/>
      <c r="F673" s="60"/>
      <c r="G673" s="60"/>
      <c r="H673" s="60"/>
      <c r="I673" s="60"/>
      <c r="J673" s="60">
        <f t="shared" si="25"/>
        <v>0</v>
      </c>
      <c r="K673" s="77"/>
      <c r="L673" s="61"/>
      <c r="M673" s="60" t="str">
        <f>_xlfn.IFNA(VLOOKUP(F673,$F$3:M672,8,0),"")</f>
        <v/>
      </c>
      <c r="N673" s="60" t="str">
        <f>_xlfn.IFNA(VLOOKUP(F673,$F$3:N672,9,0),"")</f>
        <v/>
      </c>
      <c r="O673" s="73">
        <f t="shared" si="24"/>
        <v>0</v>
      </c>
      <c r="P673" s="60"/>
      <c r="Q673" s="60"/>
    </row>
    <row r="674" spans="2:17" x14ac:dyDescent="0.25">
      <c r="B674" s="61">
        <f>COUNTIFS($F$3:F674,'تقرير استهلاك خامات'!$D$4)</f>
        <v>4</v>
      </c>
      <c r="C674" s="60">
        <v>672</v>
      </c>
      <c r="D674" s="5"/>
      <c r="E674" s="60"/>
      <c r="F674" s="60"/>
      <c r="G674" s="60"/>
      <c r="H674" s="60"/>
      <c r="I674" s="60"/>
      <c r="J674" s="60">
        <f t="shared" si="25"/>
        <v>0</v>
      </c>
      <c r="K674" s="77"/>
      <c r="L674" s="61"/>
      <c r="M674" s="60" t="str">
        <f>_xlfn.IFNA(VLOOKUP(F674,$F$3:M673,8,0),"")</f>
        <v/>
      </c>
      <c r="N674" s="60" t="str">
        <f>_xlfn.IFNA(VLOOKUP(F674,$F$3:N673,9,0),"")</f>
        <v/>
      </c>
      <c r="O674" s="73">
        <f t="shared" si="24"/>
        <v>0</v>
      </c>
      <c r="P674" s="60"/>
      <c r="Q674" s="60"/>
    </row>
    <row r="675" spans="2:17" x14ac:dyDescent="0.25">
      <c r="B675" s="61">
        <f>COUNTIFS($F$3:F675,'تقرير استهلاك خامات'!$D$4)</f>
        <v>4</v>
      </c>
      <c r="C675" s="60">
        <v>673</v>
      </c>
      <c r="D675" s="5"/>
      <c r="E675" s="60"/>
      <c r="F675" s="60"/>
      <c r="G675" s="60"/>
      <c r="H675" s="60"/>
      <c r="I675" s="60"/>
      <c r="J675" s="60">
        <f t="shared" si="25"/>
        <v>0</v>
      </c>
      <c r="K675" s="77"/>
      <c r="L675" s="61"/>
      <c r="M675" s="60" t="str">
        <f>_xlfn.IFNA(VLOOKUP(F675,$F$3:M674,8,0),"")</f>
        <v/>
      </c>
      <c r="N675" s="60" t="str">
        <f>_xlfn.IFNA(VLOOKUP(F675,$F$3:N674,9,0),"")</f>
        <v/>
      </c>
      <c r="O675" s="73">
        <f t="shared" si="24"/>
        <v>0</v>
      </c>
      <c r="P675" s="60"/>
      <c r="Q675" s="60"/>
    </row>
    <row r="676" spans="2:17" x14ac:dyDescent="0.25">
      <c r="B676" s="61">
        <f>COUNTIFS($F$3:F676,'تقرير استهلاك خامات'!$D$4)</f>
        <v>4</v>
      </c>
      <c r="C676" s="60">
        <v>674</v>
      </c>
      <c r="D676" s="5"/>
      <c r="E676" s="60"/>
      <c r="F676" s="60"/>
      <c r="G676" s="60"/>
      <c r="H676" s="60"/>
      <c r="I676" s="60"/>
      <c r="J676" s="60">
        <f t="shared" si="25"/>
        <v>0</v>
      </c>
      <c r="K676" s="77"/>
      <c r="L676" s="61"/>
      <c r="M676" s="60" t="str">
        <f>_xlfn.IFNA(VLOOKUP(F676,$F$3:M675,8,0),"")</f>
        <v/>
      </c>
      <c r="N676" s="60" t="str">
        <f>_xlfn.IFNA(VLOOKUP(F676,$F$3:N675,9,0),"")</f>
        <v/>
      </c>
      <c r="O676" s="73">
        <f t="shared" si="24"/>
        <v>0</v>
      </c>
      <c r="P676" s="60"/>
      <c r="Q676" s="60"/>
    </row>
    <row r="677" spans="2:17" x14ac:dyDescent="0.25">
      <c r="B677" s="61">
        <f>COUNTIFS($F$3:F677,'تقرير استهلاك خامات'!$D$4)</f>
        <v>4</v>
      </c>
      <c r="C677" s="60">
        <v>675</v>
      </c>
      <c r="D677" s="5"/>
      <c r="E677" s="60"/>
      <c r="F677" s="60"/>
      <c r="G677" s="60"/>
      <c r="H677" s="60"/>
      <c r="I677" s="60"/>
      <c r="J677" s="60">
        <f t="shared" si="25"/>
        <v>0</v>
      </c>
      <c r="K677" s="77"/>
      <c r="L677" s="61"/>
      <c r="M677" s="60" t="str">
        <f>_xlfn.IFNA(VLOOKUP(F677,$F$3:M676,8,0),"")</f>
        <v/>
      </c>
      <c r="N677" s="60" t="str">
        <f>_xlfn.IFNA(VLOOKUP(F677,$F$3:N676,9,0),"")</f>
        <v/>
      </c>
      <c r="O677" s="73">
        <f t="shared" si="24"/>
        <v>0</v>
      </c>
      <c r="P677" s="60"/>
      <c r="Q677" s="60"/>
    </row>
    <row r="678" spans="2:17" x14ac:dyDescent="0.25">
      <c r="B678" s="61">
        <f>COUNTIFS($F$3:F678,'تقرير استهلاك خامات'!$D$4)</f>
        <v>4</v>
      </c>
      <c r="C678" s="60">
        <v>676</v>
      </c>
      <c r="D678" s="5"/>
      <c r="E678" s="60"/>
      <c r="F678" s="60"/>
      <c r="G678" s="60"/>
      <c r="H678" s="60"/>
      <c r="I678" s="60"/>
      <c r="J678" s="60">
        <f t="shared" si="25"/>
        <v>0</v>
      </c>
      <c r="K678" s="77"/>
      <c r="L678" s="61"/>
      <c r="M678" s="60" t="str">
        <f>_xlfn.IFNA(VLOOKUP(F678,$F$3:M677,8,0),"")</f>
        <v/>
      </c>
      <c r="N678" s="60" t="str">
        <f>_xlfn.IFNA(VLOOKUP(F678,$F$3:N677,9,0),"")</f>
        <v/>
      </c>
      <c r="O678" s="73">
        <f t="shared" si="24"/>
        <v>0</v>
      </c>
      <c r="P678" s="60"/>
      <c r="Q678" s="60"/>
    </row>
    <row r="679" spans="2:17" x14ac:dyDescent="0.25">
      <c r="B679" s="61">
        <f>COUNTIFS($F$3:F679,'تقرير استهلاك خامات'!$D$4)</f>
        <v>4</v>
      </c>
      <c r="C679" s="60">
        <v>677</v>
      </c>
      <c r="D679" s="5"/>
      <c r="E679" s="60"/>
      <c r="F679" s="60"/>
      <c r="G679" s="60"/>
      <c r="H679" s="60"/>
      <c r="I679" s="60"/>
      <c r="J679" s="60">
        <f t="shared" si="25"/>
        <v>0</v>
      </c>
      <c r="K679" s="77"/>
      <c r="L679" s="61"/>
      <c r="M679" s="60" t="str">
        <f>_xlfn.IFNA(VLOOKUP(F679,$F$3:M678,8,0),"")</f>
        <v/>
      </c>
      <c r="N679" s="60" t="str">
        <f>_xlfn.IFNA(VLOOKUP(F679,$F$3:N678,9,0),"")</f>
        <v/>
      </c>
      <c r="O679" s="73">
        <f t="shared" si="24"/>
        <v>0</v>
      </c>
      <c r="P679" s="60"/>
      <c r="Q679" s="60"/>
    </row>
    <row r="680" spans="2:17" x14ac:dyDescent="0.25">
      <c r="B680" s="61">
        <f>COUNTIFS($F$3:F680,'تقرير استهلاك خامات'!$D$4)</f>
        <v>4</v>
      </c>
      <c r="C680" s="60">
        <v>678</v>
      </c>
      <c r="D680" s="5"/>
      <c r="E680" s="60"/>
      <c r="F680" s="60"/>
      <c r="G680" s="60"/>
      <c r="H680" s="60"/>
      <c r="I680" s="60"/>
      <c r="J680" s="60">
        <f t="shared" si="25"/>
        <v>0</v>
      </c>
      <c r="K680" s="77"/>
      <c r="L680" s="61"/>
      <c r="M680" s="60" t="str">
        <f>_xlfn.IFNA(VLOOKUP(F680,$F$3:M679,8,0),"")</f>
        <v/>
      </c>
      <c r="N680" s="60" t="str">
        <f>_xlfn.IFNA(VLOOKUP(F680,$F$3:N679,9,0),"")</f>
        <v/>
      </c>
      <c r="O680" s="73">
        <f t="shared" si="24"/>
        <v>0</v>
      </c>
      <c r="P680" s="60"/>
      <c r="Q680" s="60"/>
    </row>
    <row r="681" spans="2:17" x14ac:dyDescent="0.25">
      <c r="B681" s="61">
        <f>COUNTIFS($F$3:F681,'تقرير استهلاك خامات'!$D$4)</f>
        <v>4</v>
      </c>
      <c r="C681" s="60">
        <v>679</v>
      </c>
      <c r="D681" s="5"/>
      <c r="E681" s="60"/>
      <c r="F681" s="60"/>
      <c r="G681" s="60"/>
      <c r="H681" s="60"/>
      <c r="I681" s="60"/>
      <c r="J681" s="60">
        <f t="shared" si="25"/>
        <v>0</v>
      </c>
      <c r="K681" s="77"/>
      <c r="L681" s="61"/>
      <c r="M681" s="60" t="str">
        <f>_xlfn.IFNA(VLOOKUP(F681,$F$3:M680,8,0),"")</f>
        <v/>
      </c>
      <c r="N681" s="60" t="str">
        <f>_xlfn.IFNA(VLOOKUP(F681,$F$3:N680,9,0),"")</f>
        <v/>
      </c>
      <c r="O681" s="73">
        <f t="shared" si="24"/>
        <v>0</v>
      </c>
      <c r="P681" s="60"/>
      <c r="Q681" s="60"/>
    </row>
    <row r="682" spans="2:17" x14ac:dyDescent="0.25">
      <c r="B682" s="61">
        <f>COUNTIFS($F$3:F682,'تقرير استهلاك خامات'!$D$4)</f>
        <v>4</v>
      </c>
      <c r="C682" s="60">
        <v>680</v>
      </c>
      <c r="D682" s="5"/>
      <c r="E682" s="60"/>
      <c r="F682" s="60"/>
      <c r="G682" s="60"/>
      <c r="H682" s="60"/>
      <c r="I682" s="60"/>
      <c r="J682" s="60">
        <f t="shared" si="25"/>
        <v>0</v>
      </c>
      <c r="K682" s="77"/>
      <c r="L682" s="61"/>
      <c r="M682" s="60" t="str">
        <f>_xlfn.IFNA(VLOOKUP(F682,$F$3:M681,8,0),"")</f>
        <v/>
      </c>
      <c r="N682" s="60" t="str">
        <f>_xlfn.IFNA(VLOOKUP(F682,$F$3:N681,9,0),"")</f>
        <v/>
      </c>
      <c r="O682" s="73">
        <f t="shared" si="24"/>
        <v>0</v>
      </c>
      <c r="P682" s="60"/>
      <c r="Q682" s="60"/>
    </row>
    <row r="683" spans="2:17" x14ac:dyDescent="0.25">
      <c r="B683" s="61">
        <f>COUNTIFS($F$3:F683,'تقرير استهلاك خامات'!$D$4)</f>
        <v>4</v>
      </c>
      <c r="C683" s="60">
        <v>681</v>
      </c>
      <c r="D683" s="5"/>
      <c r="E683" s="60"/>
      <c r="F683" s="60"/>
      <c r="G683" s="60"/>
      <c r="H683" s="60"/>
      <c r="I683" s="60"/>
      <c r="J683" s="60">
        <f t="shared" si="25"/>
        <v>0</v>
      </c>
      <c r="K683" s="77"/>
      <c r="L683" s="61"/>
      <c r="M683" s="60" t="str">
        <f>_xlfn.IFNA(VLOOKUP(F683,$F$3:M682,8,0),"")</f>
        <v/>
      </c>
      <c r="N683" s="60" t="str">
        <f>_xlfn.IFNA(VLOOKUP(F683,$F$3:N682,9,0),"")</f>
        <v/>
      </c>
      <c r="O683" s="73">
        <f t="shared" si="24"/>
        <v>0</v>
      </c>
      <c r="P683" s="60"/>
      <c r="Q683" s="60"/>
    </row>
    <row r="684" spans="2:17" x14ac:dyDescent="0.25">
      <c r="B684" s="61">
        <f>COUNTIFS($F$3:F684,'تقرير استهلاك خامات'!$D$4)</f>
        <v>4</v>
      </c>
      <c r="C684" s="60">
        <v>682</v>
      </c>
      <c r="D684" s="5"/>
      <c r="E684" s="60"/>
      <c r="F684" s="60"/>
      <c r="G684" s="60"/>
      <c r="H684" s="60"/>
      <c r="I684" s="60"/>
      <c r="J684" s="60">
        <f t="shared" si="25"/>
        <v>0</v>
      </c>
      <c r="K684" s="77"/>
      <c r="L684" s="61"/>
      <c r="M684" s="60" t="str">
        <f>_xlfn.IFNA(VLOOKUP(F684,$F$3:M683,8,0),"")</f>
        <v/>
      </c>
      <c r="N684" s="60" t="str">
        <f>_xlfn.IFNA(VLOOKUP(F684,$F$3:N683,9,0),"")</f>
        <v/>
      </c>
      <c r="O684" s="73">
        <f t="shared" si="24"/>
        <v>0</v>
      </c>
      <c r="P684" s="60"/>
      <c r="Q684" s="60"/>
    </row>
    <row r="685" spans="2:17" x14ac:dyDescent="0.25">
      <c r="B685" s="61">
        <f>COUNTIFS($F$3:F685,'تقرير استهلاك خامات'!$D$4)</f>
        <v>4</v>
      </c>
      <c r="C685" s="60">
        <v>683</v>
      </c>
      <c r="D685" s="5"/>
      <c r="E685" s="60"/>
      <c r="F685" s="60"/>
      <c r="G685" s="60"/>
      <c r="H685" s="60"/>
      <c r="I685" s="60"/>
      <c r="J685" s="60">
        <f t="shared" si="25"/>
        <v>0</v>
      </c>
      <c r="K685" s="77"/>
      <c r="L685" s="61"/>
      <c r="M685" s="60" t="str">
        <f>_xlfn.IFNA(VLOOKUP(F685,$F$3:M684,8,0),"")</f>
        <v/>
      </c>
      <c r="N685" s="60" t="str">
        <f>_xlfn.IFNA(VLOOKUP(F685,$F$3:N684,9,0),"")</f>
        <v/>
      </c>
      <c r="O685" s="73">
        <f t="shared" si="24"/>
        <v>0</v>
      </c>
      <c r="P685" s="60"/>
      <c r="Q685" s="60"/>
    </row>
    <row r="686" spans="2:17" x14ac:dyDescent="0.25">
      <c r="B686" s="61">
        <f>COUNTIFS($F$3:F686,'تقرير استهلاك خامات'!$D$4)</f>
        <v>4</v>
      </c>
      <c r="C686" s="60">
        <v>684</v>
      </c>
      <c r="D686" s="5"/>
      <c r="E686" s="60"/>
      <c r="F686" s="60"/>
      <c r="G686" s="60"/>
      <c r="H686" s="60"/>
      <c r="I686" s="60"/>
      <c r="J686" s="60">
        <f t="shared" si="25"/>
        <v>0</v>
      </c>
      <c r="K686" s="77"/>
      <c r="L686" s="61"/>
      <c r="M686" s="60" t="str">
        <f>_xlfn.IFNA(VLOOKUP(F686,$F$3:M685,8,0),"")</f>
        <v/>
      </c>
      <c r="N686" s="60" t="str">
        <f>_xlfn.IFNA(VLOOKUP(F686,$F$3:N685,9,0),"")</f>
        <v/>
      </c>
      <c r="O686" s="73">
        <f t="shared" si="24"/>
        <v>0</v>
      </c>
      <c r="P686" s="60"/>
      <c r="Q686" s="60"/>
    </row>
    <row r="687" spans="2:17" x14ac:dyDescent="0.25">
      <c r="B687" s="61">
        <f>COUNTIFS($F$3:F687,'تقرير استهلاك خامات'!$D$4)</f>
        <v>4</v>
      </c>
      <c r="C687" s="60">
        <v>685</v>
      </c>
      <c r="D687" s="5"/>
      <c r="E687" s="60"/>
      <c r="F687" s="60"/>
      <c r="G687" s="60"/>
      <c r="H687" s="60"/>
      <c r="I687" s="60"/>
      <c r="J687" s="60">
        <f t="shared" si="25"/>
        <v>0</v>
      </c>
      <c r="K687" s="77"/>
      <c r="L687" s="61"/>
      <c r="M687" s="60" t="str">
        <f>_xlfn.IFNA(VLOOKUP(F687,$F$3:M686,8,0),"")</f>
        <v/>
      </c>
      <c r="N687" s="60" t="str">
        <f>_xlfn.IFNA(VLOOKUP(F687,$F$3:N686,9,0),"")</f>
        <v/>
      </c>
      <c r="O687" s="73">
        <f t="shared" si="24"/>
        <v>0</v>
      </c>
      <c r="P687" s="60"/>
      <c r="Q687" s="60"/>
    </row>
    <row r="688" spans="2:17" x14ac:dyDescent="0.25">
      <c r="B688" s="61">
        <f>COUNTIFS($F$3:F688,'تقرير استهلاك خامات'!$D$4)</f>
        <v>4</v>
      </c>
      <c r="C688" s="60">
        <v>686</v>
      </c>
      <c r="D688" s="5"/>
      <c r="E688" s="60"/>
      <c r="F688" s="60"/>
      <c r="G688" s="60"/>
      <c r="H688" s="60"/>
      <c r="I688" s="60"/>
      <c r="J688" s="60">
        <f t="shared" si="25"/>
        <v>0</v>
      </c>
      <c r="K688" s="77"/>
      <c r="L688" s="61"/>
      <c r="M688" s="60" t="str">
        <f>_xlfn.IFNA(VLOOKUP(F688,$F$3:M687,8,0),"")</f>
        <v/>
      </c>
      <c r="N688" s="60" t="str">
        <f>_xlfn.IFNA(VLOOKUP(F688,$F$3:N687,9,0),"")</f>
        <v/>
      </c>
      <c r="O688" s="73">
        <f t="shared" si="24"/>
        <v>0</v>
      </c>
      <c r="P688" s="60"/>
      <c r="Q688" s="60"/>
    </row>
    <row r="689" spans="2:17" x14ac:dyDescent="0.25">
      <c r="B689" s="61">
        <f>COUNTIFS($F$3:F689,'تقرير استهلاك خامات'!$D$4)</f>
        <v>4</v>
      </c>
      <c r="C689" s="60">
        <v>687</v>
      </c>
      <c r="D689" s="5"/>
      <c r="E689" s="60"/>
      <c r="F689" s="60"/>
      <c r="G689" s="60"/>
      <c r="H689" s="60"/>
      <c r="I689" s="60"/>
      <c r="J689" s="60">
        <f t="shared" si="25"/>
        <v>0</v>
      </c>
      <c r="K689" s="77"/>
      <c r="L689" s="61"/>
      <c r="M689" s="60" t="str">
        <f>_xlfn.IFNA(VLOOKUP(F689,$F$3:M688,8,0),"")</f>
        <v/>
      </c>
      <c r="N689" s="60" t="str">
        <f>_xlfn.IFNA(VLOOKUP(F689,$F$3:N688,9,0),"")</f>
        <v/>
      </c>
      <c r="O689" s="73">
        <f t="shared" si="24"/>
        <v>0</v>
      </c>
      <c r="P689" s="60"/>
      <c r="Q689" s="60"/>
    </row>
    <row r="690" spans="2:17" x14ac:dyDescent="0.25">
      <c r="B690" s="61">
        <f>COUNTIFS($F$3:F690,'تقرير استهلاك خامات'!$D$4)</f>
        <v>4</v>
      </c>
      <c r="C690" s="60">
        <v>688</v>
      </c>
      <c r="D690" s="5"/>
      <c r="E690" s="60"/>
      <c r="F690" s="60"/>
      <c r="G690" s="60"/>
      <c r="H690" s="60"/>
      <c r="I690" s="60"/>
      <c r="J690" s="60">
        <f t="shared" si="25"/>
        <v>0</v>
      </c>
      <c r="K690" s="77"/>
      <c r="L690" s="61"/>
      <c r="M690" s="60" t="str">
        <f>_xlfn.IFNA(VLOOKUP(F690,$F$3:M689,8,0),"")</f>
        <v/>
      </c>
      <c r="N690" s="60" t="str">
        <f>_xlfn.IFNA(VLOOKUP(F690,$F$3:N689,9,0),"")</f>
        <v/>
      </c>
      <c r="O690" s="73">
        <f t="shared" si="24"/>
        <v>0</v>
      </c>
      <c r="P690" s="60"/>
      <c r="Q690" s="60"/>
    </row>
    <row r="691" spans="2:17" x14ac:dyDescent="0.25">
      <c r="B691" s="61">
        <f>COUNTIFS($F$3:F691,'تقرير استهلاك خامات'!$D$4)</f>
        <v>4</v>
      </c>
      <c r="C691" s="60">
        <v>689</v>
      </c>
      <c r="D691" s="5"/>
      <c r="E691" s="60"/>
      <c r="F691" s="60"/>
      <c r="G691" s="60"/>
      <c r="H691" s="60"/>
      <c r="I691" s="60"/>
      <c r="J691" s="60">
        <f t="shared" si="25"/>
        <v>0</v>
      </c>
      <c r="K691" s="77"/>
      <c r="L691" s="61"/>
      <c r="M691" s="60" t="str">
        <f>_xlfn.IFNA(VLOOKUP(F691,$F$3:M690,8,0),"")</f>
        <v/>
      </c>
      <c r="N691" s="60" t="str">
        <f>_xlfn.IFNA(VLOOKUP(F691,$F$3:N690,9,0),"")</f>
        <v/>
      </c>
      <c r="O691" s="73">
        <f t="shared" si="24"/>
        <v>0</v>
      </c>
      <c r="P691" s="60"/>
      <c r="Q691" s="60"/>
    </row>
    <row r="692" spans="2:17" x14ac:dyDescent="0.25">
      <c r="B692" s="61">
        <f>COUNTIFS($F$3:F692,'تقرير استهلاك خامات'!$D$4)</f>
        <v>4</v>
      </c>
      <c r="C692" s="60">
        <v>690</v>
      </c>
      <c r="D692" s="5"/>
      <c r="E692" s="60"/>
      <c r="F692" s="60"/>
      <c r="G692" s="60"/>
      <c r="H692" s="60"/>
      <c r="I692" s="60"/>
      <c r="J692" s="60">
        <f t="shared" si="25"/>
        <v>0</v>
      </c>
      <c r="K692" s="77"/>
      <c r="L692" s="61"/>
      <c r="M692" s="60" t="str">
        <f>_xlfn.IFNA(VLOOKUP(F692,$F$3:M691,8,0),"")</f>
        <v/>
      </c>
      <c r="N692" s="60" t="str">
        <f>_xlfn.IFNA(VLOOKUP(F692,$F$3:N691,9,0),"")</f>
        <v/>
      </c>
      <c r="O692" s="73">
        <f t="shared" si="24"/>
        <v>0</v>
      </c>
      <c r="P692" s="60"/>
      <c r="Q692" s="60"/>
    </row>
    <row r="693" spans="2:17" x14ac:dyDescent="0.25">
      <c r="B693" s="61">
        <f>COUNTIFS($F$3:F693,'تقرير استهلاك خامات'!$D$4)</f>
        <v>4</v>
      </c>
      <c r="C693" s="60">
        <v>691</v>
      </c>
      <c r="D693" s="5"/>
      <c r="E693" s="60"/>
      <c r="F693" s="60"/>
      <c r="G693" s="60"/>
      <c r="H693" s="60"/>
      <c r="I693" s="60"/>
      <c r="J693" s="60">
        <f t="shared" si="25"/>
        <v>0</v>
      </c>
      <c r="K693" s="77"/>
      <c r="L693" s="61"/>
      <c r="M693" s="60" t="str">
        <f>_xlfn.IFNA(VLOOKUP(F693,$F$3:M692,8,0),"")</f>
        <v/>
      </c>
      <c r="N693" s="60" t="str">
        <f>_xlfn.IFNA(VLOOKUP(F693,$F$3:N692,9,0),"")</f>
        <v/>
      </c>
      <c r="O693" s="73">
        <f t="shared" si="24"/>
        <v>0</v>
      </c>
      <c r="P693" s="60"/>
      <c r="Q693" s="60"/>
    </row>
    <row r="694" spans="2:17" x14ac:dyDescent="0.25">
      <c r="B694" s="61">
        <f>COUNTIFS($F$3:F694,'تقرير استهلاك خامات'!$D$4)</f>
        <v>4</v>
      </c>
      <c r="C694" s="60">
        <v>692</v>
      </c>
      <c r="D694" s="5"/>
      <c r="E694" s="60"/>
      <c r="F694" s="60"/>
      <c r="G694" s="60"/>
      <c r="H694" s="60"/>
      <c r="I694" s="60"/>
      <c r="J694" s="60">
        <f t="shared" si="25"/>
        <v>0</v>
      </c>
      <c r="K694" s="77"/>
      <c r="L694" s="61"/>
      <c r="M694" s="60" t="str">
        <f>_xlfn.IFNA(VLOOKUP(F694,$F$3:M693,8,0),"")</f>
        <v/>
      </c>
      <c r="N694" s="60" t="str">
        <f>_xlfn.IFNA(VLOOKUP(F694,$F$3:N693,9,0),"")</f>
        <v/>
      </c>
      <c r="O694" s="73">
        <f t="shared" si="24"/>
        <v>0</v>
      </c>
      <c r="P694" s="60"/>
      <c r="Q694" s="60"/>
    </row>
    <row r="695" spans="2:17" x14ac:dyDescent="0.25">
      <c r="B695" s="61">
        <f>COUNTIFS($F$3:F695,'تقرير استهلاك خامات'!$D$4)</f>
        <v>4</v>
      </c>
      <c r="C695" s="60">
        <v>693</v>
      </c>
      <c r="D695" s="5"/>
      <c r="E695" s="60"/>
      <c r="F695" s="60"/>
      <c r="G695" s="60"/>
      <c r="H695" s="60"/>
      <c r="I695" s="60"/>
      <c r="J695" s="60">
        <f t="shared" si="25"/>
        <v>0</v>
      </c>
      <c r="K695" s="77"/>
      <c r="L695" s="61"/>
      <c r="M695" s="60" t="str">
        <f>_xlfn.IFNA(VLOOKUP(F695,$F$3:M694,8,0),"")</f>
        <v/>
      </c>
      <c r="N695" s="60" t="str">
        <f>_xlfn.IFNA(VLOOKUP(F695,$F$3:N694,9,0),"")</f>
        <v/>
      </c>
      <c r="O695" s="73">
        <f t="shared" si="24"/>
        <v>0</v>
      </c>
      <c r="P695" s="60"/>
      <c r="Q695" s="60"/>
    </row>
    <row r="696" spans="2:17" x14ac:dyDescent="0.25">
      <c r="B696" s="61">
        <f>COUNTIFS($F$3:F696,'تقرير استهلاك خامات'!$D$4)</f>
        <v>4</v>
      </c>
      <c r="C696" s="60">
        <v>694</v>
      </c>
      <c r="D696" s="5"/>
      <c r="E696" s="60"/>
      <c r="F696" s="60"/>
      <c r="G696" s="60"/>
      <c r="H696" s="60"/>
      <c r="I696" s="60"/>
      <c r="J696" s="60">
        <f t="shared" si="25"/>
        <v>0</v>
      </c>
      <c r="K696" s="77"/>
      <c r="L696" s="61"/>
      <c r="M696" s="60" t="str">
        <f>_xlfn.IFNA(VLOOKUP(F696,$F$3:M695,8,0),"")</f>
        <v/>
      </c>
      <c r="N696" s="60" t="str">
        <f>_xlfn.IFNA(VLOOKUP(F696,$F$3:N695,9,0),"")</f>
        <v/>
      </c>
      <c r="O696" s="73">
        <f t="shared" si="24"/>
        <v>0</v>
      </c>
      <c r="P696" s="60"/>
      <c r="Q696" s="60"/>
    </row>
    <row r="697" spans="2:17" x14ac:dyDescent="0.25">
      <c r="B697" s="61">
        <f>COUNTIFS($F$3:F697,'تقرير استهلاك خامات'!$D$4)</f>
        <v>4</v>
      </c>
      <c r="C697" s="60">
        <v>695</v>
      </c>
      <c r="D697" s="5"/>
      <c r="E697" s="60"/>
      <c r="F697" s="60"/>
      <c r="G697" s="60"/>
      <c r="H697" s="60"/>
      <c r="I697" s="60"/>
      <c r="J697" s="60">
        <f t="shared" si="25"/>
        <v>0</v>
      </c>
      <c r="K697" s="77"/>
      <c r="L697" s="61"/>
      <c r="M697" s="60" t="str">
        <f>_xlfn.IFNA(VLOOKUP(F697,$F$3:M696,8,0),"")</f>
        <v/>
      </c>
      <c r="N697" s="60" t="str">
        <f>_xlfn.IFNA(VLOOKUP(F697,$F$3:N696,9,0),"")</f>
        <v/>
      </c>
      <c r="O697" s="73">
        <f t="shared" si="24"/>
        <v>0</v>
      </c>
      <c r="P697" s="60"/>
      <c r="Q697" s="60"/>
    </row>
    <row r="698" spans="2:17" x14ac:dyDescent="0.25">
      <c r="B698" s="61">
        <f>COUNTIFS($F$3:F698,'تقرير استهلاك خامات'!$D$4)</f>
        <v>4</v>
      </c>
      <c r="C698" s="60">
        <v>696</v>
      </c>
      <c r="D698" s="5"/>
      <c r="E698" s="60"/>
      <c r="F698" s="60"/>
      <c r="G698" s="60"/>
      <c r="H698" s="60"/>
      <c r="I698" s="60"/>
      <c r="J698" s="60">
        <f t="shared" si="25"/>
        <v>0</v>
      </c>
      <c r="K698" s="77"/>
      <c r="L698" s="61"/>
      <c r="M698" s="60" t="str">
        <f>_xlfn.IFNA(VLOOKUP(F698,$F$3:M697,8,0),"")</f>
        <v/>
      </c>
      <c r="N698" s="60" t="str">
        <f>_xlfn.IFNA(VLOOKUP(F698,$F$3:N697,9,0),"")</f>
        <v/>
      </c>
      <c r="O698" s="73">
        <f t="shared" si="24"/>
        <v>0</v>
      </c>
      <c r="P698" s="60"/>
      <c r="Q698" s="60"/>
    </row>
    <row r="699" spans="2:17" x14ac:dyDescent="0.25">
      <c r="B699" s="61">
        <f>COUNTIFS($F$3:F699,'تقرير استهلاك خامات'!$D$4)</f>
        <v>4</v>
      </c>
      <c r="C699" s="60">
        <v>697</v>
      </c>
      <c r="D699" s="5"/>
      <c r="E699" s="60"/>
      <c r="F699" s="60"/>
      <c r="G699" s="60"/>
      <c r="H699" s="60"/>
      <c r="I699" s="60"/>
      <c r="J699" s="60">
        <f t="shared" si="25"/>
        <v>0</v>
      </c>
      <c r="K699" s="77"/>
      <c r="L699" s="61"/>
      <c r="M699" s="60" t="str">
        <f>_xlfn.IFNA(VLOOKUP(F699,$F$3:M698,8,0),"")</f>
        <v/>
      </c>
      <c r="N699" s="60" t="str">
        <f>_xlfn.IFNA(VLOOKUP(F699,$F$3:N698,9,0),"")</f>
        <v/>
      </c>
      <c r="O699" s="73">
        <f t="shared" si="24"/>
        <v>0</v>
      </c>
      <c r="P699" s="60"/>
      <c r="Q699" s="60"/>
    </row>
    <row r="700" spans="2:17" x14ac:dyDescent="0.25">
      <c r="B700" s="61">
        <f>COUNTIFS($F$3:F700,'تقرير استهلاك خامات'!$D$4)</f>
        <v>4</v>
      </c>
      <c r="C700" s="60">
        <v>698</v>
      </c>
      <c r="D700" s="5"/>
      <c r="E700" s="60"/>
      <c r="F700" s="60"/>
      <c r="G700" s="60"/>
      <c r="H700" s="60"/>
      <c r="I700" s="60"/>
      <c r="J700" s="60">
        <f t="shared" si="25"/>
        <v>0</v>
      </c>
      <c r="K700" s="77"/>
      <c r="L700" s="61"/>
      <c r="M700" s="60" t="str">
        <f>_xlfn.IFNA(VLOOKUP(F700,$F$3:M699,8,0),"")</f>
        <v/>
      </c>
      <c r="N700" s="60" t="str">
        <f>_xlfn.IFNA(VLOOKUP(F700,$F$3:N699,9,0),"")</f>
        <v/>
      </c>
      <c r="O700" s="73">
        <f t="shared" si="24"/>
        <v>0</v>
      </c>
      <c r="P700" s="60"/>
      <c r="Q700" s="60"/>
    </row>
    <row r="701" spans="2:17" x14ac:dyDescent="0.25">
      <c r="B701" s="61">
        <f>COUNTIFS($F$3:F701,'تقرير استهلاك خامات'!$D$4)</f>
        <v>4</v>
      </c>
      <c r="C701" s="60">
        <v>699</v>
      </c>
      <c r="D701" s="5"/>
      <c r="E701" s="60"/>
      <c r="F701" s="60"/>
      <c r="G701" s="60"/>
      <c r="H701" s="60"/>
      <c r="I701" s="60"/>
      <c r="J701" s="60">
        <f t="shared" si="25"/>
        <v>0</v>
      </c>
      <c r="K701" s="77"/>
      <c r="L701" s="61"/>
      <c r="M701" s="60" t="str">
        <f>_xlfn.IFNA(VLOOKUP(F701,$F$3:M700,8,0),"")</f>
        <v/>
      </c>
      <c r="N701" s="60" t="str">
        <f>_xlfn.IFNA(VLOOKUP(F701,$F$3:N700,9,0),"")</f>
        <v/>
      </c>
      <c r="O701" s="73">
        <f t="shared" si="24"/>
        <v>0</v>
      </c>
      <c r="P701" s="60"/>
      <c r="Q701" s="60"/>
    </row>
    <row r="702" spans="2:17" x14ac:dyDescent="0.25">
      <c r="B702" s="61">
        <f>COUNTIFS($F$3:F702,'تقرير استهلاك خامات'!$D$4)</f>
        <v>4</v>
      </c>
      <c r="C702" s="60">
        <v>700</v>
      </c>
      <c r="D702" s="5"/>
      <c r="E702" s="60"/>
      <c r="F702" s="60"/>
      <c r="G702" s="60"/>
      <c r="H702" s="60"/>
      <c r="I702" s="60"/>
      <c r="J702" s="60">
        <f t="shared" si="25"/>
        <v>0</v>
      </c>
      <c r="K702" s="77"/>
      <c r="L702" s="61"/>
      <c r="M702" s="60" t="str">
        <f>_xlfn.IFNA(VLOOKUP(F702,$F$3:M701,8,0),"")</f>
        <v/>
      </c>
      <c r="N702" s="60" t="str">
        <f>_xlfn.IFNA(VLOOKUP(F702,$F$3:N701,9,0),"")</f>
        <v/>
      </c>
      <c r="O702" s="73">
        <f t="shared" si="24"/>
        <v>0</v>
      </c>
      <c r="P702" s="60"/>
      <c r="Q702" s="60"/>
    </row>
    <row r="703" spans="2:17" x14ac:dyDescent="0.25">
      <c r="B703" s="61">
        <f>COUNTIFS($F$3:F703,'تقرير استهلاك خامات'!$D$4)</f>
        <v>4</v>
      </c>
      <c r="C703" s="60">
        <v>701</v>
      </c>
      <c r="D703" s="5"/>
      <c r="E703" s="60"/>
      <c r="F703" s="60"/>
      <c r="G703" s="60"/>
      <c r="H703" s="60"/>
      <c r="I703" s="60"/>
      <c r="J703" s="60">
        <f t="shared" si="25"/>
        <v>0</v>
      </c>
      <c r="K703" s="77"/>
      <c r="L703" s="61"/>
      <c r="M703" s="60" t="str">
        <f>_xlfn.IFNA(VLOOKUP(F703,$F$3:M702,8,0),"")</f>
        <v/>
      </c>
      <c r="N703" s="60" t="str">
        <f>_xlfn.IFNA(VLOOKUP(F703,$F$3:N702,9,0),"")</f>
        <v/>
      </c>
      <c r="O703" s="73">
        <f t="shared" si="24"/>
        <v>0</v>
      </c>
      <c r="P703" s="60"/>
      <c r="Q703" s="60"/>
    </row>
    <row r="704" spans="2:17" x14ac:dyDescent="0.25">
      <c r="B704" s="61">
        <f>COUNTIFS($F$3:F704,'تقرير استهلاك خامات'!$D$4)</f>
        <v>4</v>
      </c>
      <c r="C704" s="60">
        <v>702</v>
      </c>
      <c r="D704" s="5"/>
      <c r="E704" s="60"/>
      <c r="F704" s="60"/>
      <c r="G704" s="60"/>
      <c r="H704" s="60"/>
      <c r="I704" s="60"/>
      <c r="J704" s="60">
        <f t="shared" si="25"/>
        <v>0</v>
      </c>
      <c r="K704" s="77"/>
      <c r="L704" s="61"/>
      <c r="M704" s="60" t="str">
        <f>_xlfn.IFNA(VLOOKUP(F704,$F$3:M703,8,0),"")</f>
        <v/>
      </c>
      <c r="N704" s="60" t="str">
        <f>_xlfn.IFNA(VLOOKUP(F704,$F$3:N703,9,0),"")</f>
        <v/>
      </c>
      <c r="O704" s="73">
        <f t="shared" si="24"/>
        <v>0</v>
      </c>
      <c r="P704" s="60"/>
      <c r="Q704" s="60"/>
    </row>
    <row r="705" spans="2:17" x14ac:dyDescent="0.25">
      <c r="B705" s="61">
        <f>COUNTIFS($F$3:F705,'تقرير استهلاك خامات'!$D$4)</f>
        <v>4</v>
      </c>
      <c r="C705" s="60">
        <v>703</v>
      </c>
      <c r="D705" s="5"/>
      <c r="E705" s="60"/>
      <c r="F705" s="60"/>
      <c r="G705" s="60"/>
      <c r="H705" s="60"/>
      <c r="I705" s="60"/>
      <c r="J705" s="60">
        <f t="shared" si="25"/>
        <v>0</v>
      </c>
      <c r="K705" s="77"/>
      <c r="L705" s="61"/>
      <c r="M705" s="60" t="str">
        <f>_xlfn.IFNA(VLOOKUP(F705,$F$3:M704,8,0),"")</f>
        <v/>
      </c>
      <c r="N705" s="60" t="str">
        <f>_xlfn.IFNA(VLOOKUP(F705,$F$3:N704,9,0),"")</f>
        <v/>
      </c>
      <c r="O705" s="73">
        <f t="shared" si="24"/>
        <v>0</v>
      </c>
      <c r="P705" s="60"/>
      <c r="Q705" s="60"/>
    </row>
    <row r="706" spans="2:17" x14ac:dyDescent="0.25">
      <c r="B706" s="61">
        <f>COUNTIFS($F$3:F706,'تقرير استهلاك خامات'!$D$4)</f>
        <v>4</v>
      </c>
      <c r="C706" s="60">
        <v>704</v>
      </c>
      <c r="D706" s="5"/>
      <c r="E706" s="60"/>
      <c r="F706" s="60"/>
      <c r="G706" s="60"/>
      <c r="H706" s="60"/>
      <c r="I706" s="60"/>
      <c r="J706" s="60">
        <f t="shared" si="25"/>
        <v>0</v>
      </c>
      <c r="K706" s="77"/>
      <c r="L706" s="61"/>
      <c r="M706" s="60" t="str">
        <f>_xlfn.IFNA(VLOOKUP(F706,$F$3:M705,8,0),"")</f>
        <v/>
      </c>
      <c r="N706" s="60" t="str">
        <f>_xlfn.IFNA(VLOOKUP(F706,$F$3:N705,9,0),"")</f>
        <v/>
      </c>
      <c r="O706" s="73">
        <f t="shared" si="24"/>
        <v>0</v>
      </c>
      <c r="P706" s="60"/>
      <c r="Q706" s="60"/>
    </row>
    <row r="707" spans="2:17" x14ac:dyDescent="0.25">
      <c r="B707" s="61">
        <f>COUNTIFS($F$3:F707,'تقرير استهلاك خامات'!$D$4)</f>
        <v>4</v>
      </c>
      <c r="C707" s="60">
        <v>705</v>
      </c>
      <c r="D707" s="5"/>
      <c r="E707" s="60"/>
      <c r="F707" s="60"/>
      <c r="G707" s="60"/>
      <c r="H707" s="60"/>
      <c r="I707" s="60"/>
      <c r="J707" s="60">
        <f t="shared" si="25"/>
        <v>0</v>
      </c>
      <c r="K707" s="77"/>
      <c r="L707" s="61"/>
      <c r="M707" s="60" t="str">
        <f>_xlfn.IFNA(VLOOKUP(F707,$F$3:M706,8,0),"")</f>
        <v/>
      </c>
      <c r="N707" s="60" t="str">
        <f>_xlfn.IFNA(VLOOKUP(F707,$F$3:N706,9,0),"")</f>
        <v/>
      </c>
      <c r="O707" s="73">
        <f t="shared" ref="O707:O770" si="26">IFERROR(I707/N707,0)</f>
        <v>0</v>
      </c>
      <c r="P707" s="60"/>
      <c r="Q707" s="60"/>
    </row>
    <row r="708" spans="2:17" x14ac:dyDescent="0.25">
      <c r="B708" s="61">
        <f>COUNTIFS($F$3:F708,'تقرير استهلاك خامات'!$D$4)</f>
        <v>4</v>
      </c>
      <c r="C708" s="60">
        <v>706</v>
      </c>
      <c r="D708" s="5"/>
      <c r="E708" s="60"/>
      <c r="F708" s="60"/>
      <c r="G708" s="60"/>
      <c r="H708" s="60"/>
      <c r="I708" s="60"/>
      <c r="J708" s="60">
        <f t="shared" si="25"/>
        <v>0</v>
      </c>
      <c r="K708" s="77"/>
      <c r="L708" s="61"/>
      <c r="M708" s="60" t="str">
        <f>_xlfn.IFNA(VLOOKUP(F708,$F$3:M707,8,0),"")</f>
        <v/>
      </c>
      <c r="N708" s="60" t="str">
        <f>_xlfn.IFNA(VLOOKUP(F708,$F$3:N707,9,0),"")</f>
        <v/>
      </c>
      <c r="O708" s="73">
        <f t="shared" si="26"/>
        <v>0</v>
      </c>
      <c r="P708" s="60"/>
      <c r="Q708" s="60"/>
    </row>
    <row r="709" spans="2:17" x14ac:dyDescent="0.25">
      <c r="B709" s="61">
        <f>COUNTIFS($F$3:F709,'تقرير استهلاك خامات'!$D$4)</f>
        <v>4</v>
      </c>
      <c r="C709" s="60">
        <v>707</v>
      </c>
      <c r="D709" s="5"/>
      <c r="E709" s="60"/>
      <c r="F709" s="60"/>
      <c r="G709" s="60"/>
      <c r="H709" s="60"/>
      <c r="I709" s="60"/>
      <c r="J709" s="60">
        <f t="shared" ref="J709:J772" si="27">G709*I709</f>
        <v>0</v>
      </c>
      <c r="K709" s="77"/>
      <c r="L709" s="61"/>
      <c r="M709" s="60" t="str">
        <f>_xlfn.IFNA(VLOOKUP(F709,$F$3:M708,8,0),"")</f>
        <v/>
      </c>
      <c r="N709" s="60" t="str">
        <f>_xlfn.IFNA(VLOOKUP(F709,$F$3:N708,9,0),"")</f>
        <v/>
      </c>
      <c r="O709" s="73">
        <f t="shared" si="26"/>
        <v>0</v>
      </c>
      <c r="P709" s="60"/>
      <c r="Q709" s="60"/>
    </row>
    <row r="710" spans="2:17" x14ac:dyDescent="0.25">
      <c r="B710" s="61">
        <f>COUNTIFS($F$3:F710,'تقرير استهلاك خامات'!$D$4)</f>
        <v>4</v>
      </c>
      <c r="C710" s="60">
        <v>708</v>
      </c>
      <c r="D710" s="5"/>
      <c r="E710" s="60"/>
      <c r="F710" s="60"/>
      <c r="G710" s="60"/>
      <c r="H710" s="60"/>
      <c r="I710" s="60"/>
      <c r="J710" s="60">
        <f t="shared" si="27"/>
        <v>0</v>
      </c>
      <c r="K710" s="77"/>
      <c r="L710" s="61"/>
      <c r="M710" s="60" t="str">
        <f>_xlfn.IFNA(VLOOKUP(F710,$F$3:M709,8,0),"")</f>
        <v/>
      </c>
      <c r="N710" s="60" t="str">
        <f>_xlfn.IFNA(VLOOKUP(F710,$F$3:N709,9,0),"")</f>
        <v/>
      </c>
      <c r="O710" s="73">
        <f t="shared" si="26"/>
        <v>0</v>
      </c>
      <c r="P710" s="60"/>
      <c r="Q710" s="60"/>
    </row>
    <row r="711" spans="2:17" x14ac:dyDescent="0.25">
      <c r="B711" s="61">
        <f>COUNTIFS($F$3:F711,'تقرير استهلاك خامات'!$D$4)</f>
        <v>4</v>
      </c>
      <c r="C711" s="60">
        <v>709</v>
      </c>
      <c r="D711" s="5"/>
      <c r="E711" s="60"/>
      <c r="F711" s="60"/>
      <c r="G711" s="60"/>
      <c r="H711" s="60"/>
      <c r="I711" s="60"/>
      <c r="J711" s="60">
        <f t="shared" si="27"/>
        <v>0</v>
      </c>
      <c r="K711" s="77"/>
      <c r="L711" s="61"/>
      <c r="M711" s="60" t="str">
        <f>_xlfn.IFNA(VLOOKUP(F711,$F$3:M710,8,0),"")</f>
        <v/>
      </c>
      <c r="N711" s="60" t="str">
        <f>_xlfn.IFNA(VLOOKUP(F711,$F$3:N710,9,0),"")</f>
        <v/>
      </c>
      <c r="O711" s="73">
        <f t="shared" si="26"/>
        <v>0</v>
      </c>
      <c r="P711" s="60"/>
      <c r="Q711" s="60"/>
    </row>
    <row r="712" spans="2:17" x14ac:dyDescent="0.25">
      <c r="B712" s="61">
        <f>COUNTIFS($F$3:F712,'تقرير استهلاك خامات'!$D$4)</f>
        <v>4</v>
      </c>
      <c r="C712" s="60">
        <v>710</v>
      </c>
      <c r="D712" s="5"/>
      <c r="E712" s="60"/>
      <c r="F712" s="60"/>
      <c r="G712" s="60"/>
      <c r="H712" s="60"/>
      <c r="I712" s="60"/>
      <c r="J712" s="60">
        <f t="shared" si="27"/>
        <v>0</v>
      </c>
      <c r="K712" s="77"/>
      <c r="L712" s="61"/>
      <c r="M712" s="60" t="str">
        <f>_xlfn.IFNA(VLOOKUP(F712,$F$3:M711,8,0),"")</f>
        <v/>
      </c>
      <c r="N712" s="60" t="str">
        <f>_xlfn.IFNA(VLOOKUP(F712,$F$3:N711,9,0),"")</f>
        <v/>
      </c>
      <c r="O712" s="73">
        <f t="shared" si="26"/>
        <v>0</v>
      </c>
      <c r="P712" s="60"/>
      <c r="Q712" s="60"/>
    </row>
    <row r="713" spans="2:17" x14ac:dyDescent="0.25">
      <c r="B713" s="61">
        <f>COUNTIFS($F$3:F713,'تقرير استهلاك خامات'!$D$4)</f>
        <v>4</v>
      </c>
      <c r="C713" s="60">
        <v>711</v>
      </c>
      <c r="D713" s="5"/>
      <c r="E713" s="60"/>
      <c r="F713" s="60"/>
      <c r="G713" s="60"/>
      <c r="H713" s="60"/>
      <c r="I713" s="60"/>
      <c r="J713" s="60">
        <f t="shared" si="27"/>
        <v>0</v>
      </c>
      <c r="K713" s="77"/>
      <c r="L713" s="61"/>
      <c r="M713" s="60" t="str">
        <f>_xlfn.IFNA(VLOOKUP(F713,$F$3:M712,8,0),"")</f>
        <v/>
      </c>
      <c r="N713" s="60" t="str">
        <f>_xlfn.IFNA(VLOOKUP(F713,$F$3:N712,9,0),"")</f>
        <v/>
      </c>
      <c r="O713" s="73">
        <f t="shared" si="26"/>
        <v>0</v>
      </c>
      <c r="P713" s="60"/>
      <c r="Q713" s="60"/>
    </row>
    <row r="714" spans="2:17" x14ac:dyDescent="0.25">
      <c r="B714" s="61">
        <f>COUNTIFS($F$3:F714,'تقرير استهلاك خامات'!$D$4)</f>
        <v>4</v>
      </c>
      <c r="C714" s="60">
        <v>712</v>
      </c>
      <c r="D714" s="5"/>
      <c r="E714" s="60"/>
      <c r="F714" s="60"/>
      <c r="G714" s="60"/>
      <c r="H714" s="60"/>
      <c r="I714" s="60"/>
      <c r="J714" s="60">
        <f t="shared" si="27"/>
        <v>0</v>
      </c>
      <c r="K714" s="77"/>
      <c r="L714" s="61"/>
      <c r="M714" s="60" t="str">
        <f>_xlfn.IFNA(VLOOKUP(F714,$F$3:M713,8,0),"")</f>
        <v/>
      </c>
      <c r="N714" s="60" t="str">
        <f>_xlfn.IFNA(VLOOKUP(F714,$F$3:N713,9,0),"")</f>
        <v/>
      </c>
      <c r="O714" s="73">
        <f t="shared" si="26"/>
        <v>0</v>
      </c>
      <c r="P714" s="60"/>
      <c r="Q714" s="60"/>
    </row>
    <row r="715" spans="2:17" x14ac:dyDescent="0.25">
      <c r="B715" s="61">
        <f>COUNTIFS($F$3:F715,'تقرير استهلاك خامات'!$D$4)</f>
        <v>4</v>
      </c>
      <c r="C715" s="60">
        <v>713</v>
      </c>
      <c r="D715" s="5"/>
      <c r="E715" s="60"/>
      <c r="F715" s="60"/>
      <c r="G715" s="60"/>
      <c r="H715" s="60"/>
      <c r="I715" s="60"/>
      <c r="J715" s="60">
        <f t="shared" si="27"/>
        <v>0</v>
      </c>
      <c r="K715" s="77"/>
      <c r="L715" s="61"/>
      <c r="M715" s="60" t="str">
        <f>_xlfn.IFNA(VLOOKUP(F715,$F$3:M714,8,0),"")</f>
        <v/>
      </c>
      <c r="N715" s="60" t="str">
        <f>_xlfn.IFNA(VLOOKUP(F715,$F$3:N714,9,0),"")</f>
        <v/>
      </c>
      <c r="O715" s="73">
        <f t="shared" si="26"/>
        <v>0</v>
      </c>
      <c r="P715" s="60"/>
      <c r="Q715" s="60"/>
    </row>
    <row r="716" spans="2:17" x14ac:dyDescent="0.25">
      <c r="B716" s="61">
        <f>COUNTIFS($F$3:F716,'تقرير استهلاك خامات'!$D$4)</f>
        <v>4</v>
      </c>
      <c r="C716" s="60">
        <v>714</v>
      </c>
      <c r="D716" s="5"/>
      <c r="E716" s="60"/>
      <c r="F716" s="60"/>
      <c r="G716" s="60"/>
      <c r="H716" s="60"/>
      <c r="I716" s="60"/>
      <c r="J716" s="60">
        <f t="shared" si="27"/>
        <v>0</v>
      </c>
      <c r="K716" s="77"/>
      <c r="L716" s="61"/>
      <c r="M716" s="60" t="str">
        <f>_xlfn.IFNA(VLOOKUP(F716,$F$3:M715,8,0),"")</f>
        <v/>
      </c>
      <c r="N716" s="60" t="str">
        <f>_xlfn.IFNA(VLOOKUP(F716,$F$3:N715,9,0),"")</f>
        <v/>
      </c>
      <c r="O716" s="73">
        <f t="shared" si="26"/>
        <v>0</v>
      </c>
      <c r="P716" s="60"/>
      <c r="Q716" s="60"/>
    </row>
    <row r="717" spans="2:17" x14ac:dyDescent="0.25">
      <c r="B717" s="61">
        <f>COUNTIFS($F$3:F717,'تقرير استهلاك خامات'!$D$4)</f>
        <v>4</v>
      </c>
      <c r="C717" s="60">
        <v>715</v>
      </c>
      <c r="D717" s="5"/>
      <c r="E717" s="60"/>
      <c r="F717" s="60"/>
      <c r="G717" s="60"/>
      <c r="H717" s="60"/>
      <c r="I717" s="60"/>
      <c r="J717" s="60">
        <f t="shared" si="27"/>
        <v>0</v>
      </c>
      <c r="K717" s="77"/>
      <c r="L717" s="61"/>
      <c r="M717" s="60" t="str">
        <f>_xlfn.IFNA(VLOOKUP(F717,$F$3:M716,8,0),"")</f>
        <v/>
      </c>
      <c r="N717" s="60" t="str">
        <f>_xlfn.IFNA(VLOOKUP(F717,$F$3:N716,9,0),"")</f>
        <v/>
      </c>
      <c r="O717" s="73">
        <f t="shared" si="26"/>
        <v>0</v>
      </c>
      <c r="P717" s="60"/>
      <c r="Q717" s="60"/>
    </row>
    <row r="718" spans="2:17" x14ac:dyDescent="0.25">
      <c r="B718" s="61">
        <f>COUNTIFS($F$3:F718,'تقرير استهلاك خامات'!$D$4)</f>
        <v>4</v>
      </c>
      <c r="C718" s="60">
        <v>716</v>
      </c>
      <c r="D718" s="5"/>
      <c r="E718" s="60"/>
      <c r="F718" s="60"/>
      <c r="G718" s="60"/>
      <c r="H718" s="60"/>
      <c r="I718" s="60"/>
      <c r="J718" s="60">
        <f t="shared" si="27"/>
        <v>0</v>
      </c>
      <c r="K718" s="77"/>
      <c r="L718" s="61"/>
      <c r="M718" s="60" t="str">
        <f>_xlfn.IFNA(VLOOKUP(F718,$F$3:M717,8,0),"")</f>
        <v/>
      </c>
      <c r="N718" s="60" t="str">
        <f>_xlfn.IFNA(VLOOKUP(F718,$F$3:N717,9,0),"")</f>
        <v/>
      </c>
      <c r="O718" s="73">
        <f t="shared" si="26"/>
        <v>0</v>
      </c>
      <c r="P718" s="60"/>
      <c r="Q718" s="60"/>
    </row>
    <row r="719" spans="2:17" x14ac:dyDescent="0.25">
      <c r="B719" s="61">
        <f>COUNTIFS($F$3:F719,'تقرير استهلاك خامات'!$D$4)</f>
        <v>4</v>
      </c>
      <c r="C719" s="60">
        <v>717</v>
      </c>
      <c r="D719" s="5"/>
      <c r="E719" s="60"/>
      <c r="F719" s="60"/>
      <c r="G719" s="60"/>
      <c r="H719" s="60"/>
      <c r="I719" s="60"/>
      <c r="J719" s="60">
        <f t="shared" si="27"/>
        <v>0</v>
      </c>
      <c r="K719" s="77"/>
      <c r="L719" s="61"/>
      <c r="M719" s="60" t="str">
        <f>_xlfn.IFNA(VLOOKUP(F719,$F$3:M718,8,0),"")</f>
        <v/>
      </c>
      <c r="N719" s="60" t="str">
        <f>_xlfn.IFNA(VLOOKUP(F719,$F$3:N718,9,0),"")</f>
        <v/>
      </c>
      <c r="O719" s="73">
        <f t="shared" si="26"/>
        <v>0</v>
      </c>
      <c r="P719" s="60"/>
      <c r="Q719" s="60"/>
    </row>
    <row r="720" spans="2:17" x14ac:dyDescent="0.25">
      <c r="B720" s="61">
        <f>COUNTIFS($F$3:F720,'تقرير استهلاك خامات'!$D$4)</f>
        <v>4</v>
      </c>
      <c r="C720" s="60">
        <v>718</v>
      </c>
      <c r="D720" s="5"/>
      <c r="E720" s="60"/>
      <c r="F720" s="60"/>
      <c r="G720" s="60"/>
      <c r="H720" s="60"/>
      <c r="I720" s="60"/>
      <c r="J720" s="60">
        <f t="shared" si="27"/>
        <v>0</v>
      </c>
      <c r="K720" s="77"/>
      <c r="L720" s="61"/>
      <c r="M720" s="60" t="str">
        <f>_xlfn.IFNA(VLOOKUP(F720,$F$3:M719,8,0),"")</f>
        <v/>
      </c>
      <c r="N720" s="60" t="str">
        <f>_xlfn.IFNA(VLOOKUP(F720,$F$3:N719,9,0),"")</f>
        <v/>
      </c>
      <c r="O720" s="73">
        <f t="shared" si="26"/>
        <v>0</v>
      </c>
      <c r="P720" s="60"/>
      <c r="Q720" s="60"/>
    </row>
    <row r="721" spans="2:17" x14ac:dyDescent="0.25">
      <c r="B721" s="61">
        <f>COUNTIFS($F$3:F721,'تقرير استهلاك خامات'!$D$4)</f>
        <v>4</v>
      </c>
      <c r="C721" s="60">
        <v>719</v>
      </c>
      <c r="D721" s="5"/>
      <c r="E721" s="60"/>
      <c r="F721" s="60"/>
      <c r="G721" s="60"/>
      <c r="H721" s="60"/>
      <c r="I721" s="60"/>
      <c r="J721" s="60">
        <f t="shared" si="27"/>
        <v>0</v>
      </c>
      <c r="K721" s="77"/>
      <c r="L721" s="61"/>
      <c r="M721" s="60" t="str">
        <f>_xlfn.IFNA(VLOOKUP(F721,$F$3:M720,8,0),"")</f>
        <v/>
      </c>
      <c r="N721" s="60" t="str">
        <f>_xlfn.IFNA(VLOOKUP(F721,$F$3:N720,9,0),"")</f>
        <v/>
      </c>
      <c r="O721" s="73">
        <f t="shared" si="26"/>
        <v>0</v>
      </c>
      <c r="P721" s="60"/>
      <c r="Q721" s="60"/>
    </row>
    <row r="722" spans="2:17" x14ac:dyDescent="0.25">
      <c r="B722" s="61">
        <f>COUNTIFS($F$3:F722,'تقرير استهلاك خامات'!$D$4)</f>
        <v>4</v>
      </c>
      <c r="C722" s="60">
        <v>720</v>
      </c>
      <c r="D722" s="5"/>
      <c r="E722" s="60"/>
      <c r="F722" s="60"/>
      <c r="G722" s="60"/>
      <c r="H722" s="60"/>
      <c r="I722" s="60"/>
      <c r="J722" s="60">
        <f t="shared" si="27"/>
        <v>0</v>
      </c>
      <c r="K722" s="77"/>
      <c r="L722" s="61"/>
      <c r="M722" s="60" t="str">
        <f>_xlfn.IFNA(VLOOKUP(F722,$F$3:M721,8,0),"")</f>
        <v/>
      </c>
      <c r="N722" s="60" t="str">
        <f>_xlfn.IFNA(VLOOKUP(F722,$F$3:N721,9,0),"")</f>
        <v/>
      </c>
      <c r="O722" s="73">
        <f t="shared" si="26"/>
        <v>0</v>
      </c>
      <c r="P722" s="60"/>
      <c r="Q722" s="60"/>
    </row>
    <row r="723" spans="2:17" x14ac:dyDescent="0.25">
      <c r="B723" s="61">
        <f>COUNTIFS($F$3:F723,'تقرير استهلاك خامات'!$D$4)</f>
        <v>4</v>
      </c>
      <c r="C723" s="60">
        <v>721</v>
      </c>
      <c r="D723" s="5"/>
      <c r="E723" s="60"/>
      <c r="F723" s="60"/>
      <c r="G723" s="60"/>
      <c r="H723" s="60"/>
      <c r="I723" s="60"/>
      <c r="J723" s="60">
        <f t="shared" si="27"/>
        <v>0</v>
      </c>
      <c r="K723" s="77"/>
      <c r="L723" s="61"/>
      <c r="M723" s="60" t="str">
        <f>_xlfn.IFNA(VLOOKUP(F723,$F$3:M722,8,0),"")</f>
        <v/>
      </c>
      <c r="N723" s="60" t="str">
        <f>_xlfn.IFNA(VLOOKUP(F723,$F$3:N722,9,0),"")</f>
        <v/>
      </c>
      <c r="O723" s="73">
        <f t="shared" si="26"/>
        <v>0</v>
      </c>
      <c r="P723" s="60"/>
      <c r="Q723" s="60"/>
    </row>
    <row r="724" spans="2:17" x14ac:dyDescent="0.25">
      <c r="B724" s="61">
        <f>COUNTIFS($F$3:F724,'تقرير استهلاك خامات'!$D$4)</f>
        <v>4</v>
      </c>
      <c r="C724" s="60">
        <v>722</v>
      </c>
      <c r="D724" s="5"/>
      <c r="E724" s="60"/>
      <c r="F724" s="60"/>
      <c r="G724" s="60"/>
      <c r="H724" s="60"/>
      <c r="I724" s="60"/>
      <c r="J724" s="60">
        <f t="shared" si="27"/>
        <v>0</v>
      </c>
      <c r="K724" s="77"/>
      <c r="L724" s="61"/>
      <c r="M724" s="60" t="str">
        <f>_xlfn.IFNA(VLOOKUP(F724,$F$3:M723,8,0),"")</f>
        <v/>
      </c>
      <c r="N724" s="60" t="str">
        <f>_xlfn.IFNA(VLOOKUP(F724,$F$3:N723,9,0),"")</f>
        <v/>
      </c>
      <c r="O724" s="73">
        <f t="shared" si="26"/>
        <v>0</v>
      </c>
      <c r="P724" s="60"/>
      <c r="Q724" s="60"/>
    </row>
    <row r="725" spans="2:17" x14ac:dyDescent="0.25">
      <c r="B725" s="61">
        <f>COUNTIFS($F$3:F725,'تقرير استهلاك خامات'!$D$4)</f>
        <v>4</v>
      </c>
      <c r="C725" s="60">
        <v>723</v>
      </c>
      <c r="D725" s="5"/>
      <c r="E725" s="60"/>
      <c r="F725" s="60"/>
      <c r="G725" s="60"/>
      <c r="H725" s="60"/>
      <c r="I725" s="60"/>
      <c r="J725" s="60">
        <f t="shared" si="27"/>
        <v>0</v>
      </c>
      <c r="K725" s="77"/>
      <c r="L725" s="61"/>
      <c r="M725" s="60" t="str">
        <f>_xlfn.IFNA(VLOOKUP(F725,$F$3:M724,8,0),"")</f>
        <v/>
      </c>
      <c r="N725" s="60" t="str">
        <f>_xlfn.IFNA(VLOOKUP(F725,$F$3:N724,9,0),"")</f>
        <v/>
      </c>
      <c r="O725" s="73">
        <f t="shared" si="26"/>
        <v>0</v>
      </c>
      <c r="P725" s="60"/>
      <c r="Q725" s="60"/>
    </row>
    <row r="726" spans="2:17" x14ac:dyDescent="0.25">
      <c r="B726" s="61">
        <f>COUNTIFS($F$3:F726,'تقرير استهلاك خامات'!$D$4)</f>
        <v>4</v>
      </c>
      <c r="C726" s="60">
        <v>724</v>
      </c>
      <c r="D726" s="5"/>
      <c r="E726" s="60"/>
      <c r="F726" s="60"/>
      <c r="G726" s="60"/>
      <c r="H726" s="60"/>
      <c r="I726" s="60"/>
      <c r="J726" s="60">
        <f t="shared" si="27"/>
        <v>0</v>
      </c>
      <c r="K726" s="77"/>
      <c r="L726" s="61"/>
      <c r="M726" s="60" t="str">
        <f>_xlfn.IFNA(VLOOKUP(F726,$F$3:M725,8,0),"")</f>
        <v/>
      </c>
      <c r="N726" s="60" t="str">
        <f>_xlfn.IFNA(VLOOKUP(F726,$F$3:N725,9,0),"")</f>
        <v/>
      </c>
      <c r="O726" s="73">
        <f t="shared" si="26"/>
        <v>0</v>
      </c>
      <c r="P726" s="60"/>
      <c r="Q726" s="60"/>
    </row>
    <row r="727" spans="2:17" x14ac:dyDescent="0.25">
      <c r="B727" s="61">
        <f>COUNTIFS($F$3:F727,'تقرير استهلاك خامات'!$D$4)</f>
        <v>4</v>
      </c>
      <c r="C727" s="60">
        <v>725</v>
      </c>
      <c r="D727" s="5"/>
      <c r="E727" s="60"/>
      <c r="F727" s="60"/>
      <c r="G727" s="60"/>
      <c r="H727" s="60"/>
      <c r="I727" s="60"/>
      <c r="J727" s="60">
        <f t="shared" si="27"/>
        <v>0</v>
      </c>
      <c r="K727" s="77"/>
      <c r="L727" s="61"/>
      <c r="M727" s="60" t="str">
        <f>_xlfn.IFNA(VLOOKUP(F727,$F$3:M726,8,0),"")</f>
        <v/>
      </c>
      <c r="N727" s="60" t="str">
        <f>_xlfn.IFNA(VLOOKUP(F727,$F$3:N726,9,0),"")</f>
        <v/>
      </c>
      <c r="O727" s="73">
        <f t="shared" si="26"/>
        <v>0</v>
      </c>
      <c r="P727" s="60"/>
      <c r="Q727" s="60"/>
    </row>
    <row r="728" spans="2:17" x14ac:dyDescent="0.25">
      <c r="B728" s="61">
        <f>COUNTIFS($F$3:F728,'تقرير استهلاك خامات'!$D$4)</f>
        <v>4</v>
      </c>
      <c r="C728" s="60">
        <v>726</v>
      </c>
      <c r="D728" s="5"/>
      <c r="E728" s="60"/>
      <c r="F728" s="60"/>
      <c r="G728" s="60"/>
      <c r="H728" s="60"/>
      <c r="I728" s="60"/>
      <c r="J728" s="60">
        <f t="shared" si="27"/>
        <v>0</v>
      </c>
      <c r="K728" s="77"/>
      <c r="L728" s="61"/>
      <c r="M728" s="60" t="str">
        <f>_xlfn.IFNA(VLOOKUP(F728,$F$3:M727,8,0),"")</f>
        <v/>
      </c>
      <c r="N728" s="60" t="str">
        <f>_xlfn.IFNA(VLOOKUP(F728,$F$3:N727,9,0),"")</f>
        <v/>
      </c>
      <c r="O728" s="73">
        <f t="shared" si="26"/>
        <v>0</v>
      </c>
      <c r="P728" s="60"/>
      <c r="Q728" s="60"/>
    </row>
    <row r="729" spans="2:17" x14ac:dyDescent="0.25">
      <c r="B729" s="61">
        <f>COUNTIFS($F$3:F729,'تقرير استهلاك خامات'!$D$4)</f>
        <v>4</v>
      </c>
      <c r="C729" s="60">
        <v>727</v>
      </c>
      <c r="D729" s="5"/>
      <c r="E729" s="60"/>
      <c r="F729" s="60"/>
      <c r="G729" s="60"/>
      <c r="H729" s="60"/>
      <c r="I729" s="60"/>
      <c r="J729" s="60">
        <f t="shared" si="27"/>
        <v>0</v>
      </c>
      <c r="K729" s="77"/>
      <c r="L729" s="61"/>
      <c r="M729" s="60" t="str">
        <f>_xlfn.IFNA(VLOOKUP(F729,$F$3:M728,8,0),"")</f>
        <v/>
      </c>
      <c r="N729" s="60" t="str">
        <f>_xlfn.IFNA(VLOOKUP(F729,$F$3:N728,9,0),"")</f>
        <v/>
      </c>
      <c r="O729" s="73">
        <f t="shared" si="26"/>
        <v>0</v>
      </c>
      <c r="P729" s="60"/>
      <c r="Q729" s="60"/>
    </row>
    <row r="730" spans="2:17" x14ac:dyDescent="0.25">
      <c r="B730" s="61">
        <f>COUNTIFS($F$3:F730,'تقرير استهلاك خامات'!$D$4)</f>
        <v>4</v>
      </c>
      <c r="C730" s="60">
        <v>728</v>
      </c>
      <c r="D730" s="5"/>
      <c r="E730" s="60"/>
      <c r="F730" s="60"/>
      <c r="G730" s="60"/>
      <c r="H730" s="60"/>
      <c r="I730" s="60"/>
      <c r="J730" s="60">
        <f t="shared" si="27"/>
        <v>0</v>
      </c>
      <c r="K730" s="77"/>
      <c r="L730" s="61"/>
      <c r="M730" s="60" t="str">
        <f>_xlfn.IFNA(VLOOKUP(F730,$F$3:M729,8,0),"")</f>
        <v/>
      </c>
      <c r="N730" s="60" t="str">
        <f>_xlfn.IFNA(VLOOKUP(F730,$F$3:N729,9,0),"")</f>
        <v/>
      </c>
      <c r="O730" s="73">
        <f t="shared" si="26"/>
        <v>0</v>
      </c>
      <c r="P730" s="60"/>
      <c r="Q730" s="60"/>
    </row>
    <row r="731" spans="2:17" x14ac:dyDescent="0.25">
      <c r="B731" s="61">
        <f>COUNTIFS($F$3:F731,'تقرير استهلاك خامات'!$D$4)</f>
        <v>4</v>
      </c>
      <c r="C731" s="60">
        <v>729</v>
      </c>
      <c r="D731" s="5"/>
      <c r="E731" s="60"/>
      <c r="F731" s="60"/>
      <c r="G731" s="60"/>
      <c r="H731" s="60"/>
      <c r="I731" s="60"/>
      <c r="J731" s="60">
        <f t="shared" si="27"/>
        <v>0</v>
      </c>
      <c r="K731" s="77"/>
      <c r="L731" s="61"/>
      <c r="M731" s="60" t="str">
        <f>_xlfn.IFNA(VLOOKUP(F731,$F$3:M730,8,0),"")</f>
        <v/>
      </c>
      <c r="N731" s="60" t="str">
        <f>_xlfn.IFNA(VLOOKUP(F731,$F$3:N730,9,0),"")</f>
        <v/>
      </c>
      <c r="O731" s="73">
        <f t="shared" si="26"/>
        <v>0</v>
      </c>
      <c r="P731" s="60"/>
      <c r="Q731" s="60"/>
    </row>
    <row r="732" spans="2:17" x14ac:dyDescent="0.25">
      <c r="B732" s="61">
        <f>COUNTIFS($F$3:F732,'تقرير استهلاك خامات'!$D$4)</f>
        <v>4</v>
      </c>
      <c r="C732" s="60">
        <v>730</v>
      </c>
      <c r="D732" s="5"/>
      <c r="E732" s="60"/>
      <c r="F732" s="60"/>
      <c r="G732" s="60"/>
      <c r="H732" s="60"/>
      <c r="I732" s="60"/>
      <c r="J732" s="60">
        <f t="shared" si="27"/>
        <v>0</v>
      </c>
      <c r="K732" s="77"/>
      <c r="L732" s="61"/>
      <c r="M732" s="60" t="str">
        <f>_xlfn.IFNA(VLOOKUP(F732,$F$3:M731,8,0),"")</f>
        <v/>
      </c>
      <c r="N732" s="60" t="str">
        <f>_xlfn.IFNA(VLOOKUP(F732,$F$3:N731,9,0),"")</f>
        <v/>
      </c>
      <c r="O732" s="73">
        <f t="shared" si="26"/>
        <v>0</v>
      </c>
      <c r="P732" s="60"/>
      <c r="Q732" s="60"/>
    </row>
    <row r="733" spans="2:17" x14ac:dyDescent="0.25">
      <c r="B733" s="61">
        <f>COUNTIFS($F$3:F733,'تقرير استهلاك خامات'!$D$4)</f>
        <v>4</v>
      </c>
      <c r="C733" s="60">
        <v>731</v>
      </c>
      <c r="D733" s="5"/>
      <c r="E733" s="60"/>
      <c r="F733" s="60"/>
      <c r="G733" s="60"/>
      <c r="H733" s="60"/>
      <c r="I733" s="60"/>
      <c r="J733" s="60">
        <f t="shared" si="27"/>
        <v>0</v>
      </c>
      <c r="K733" s="77"/>
      <c r="L733" s="61"/>
      <c r="M733" s="60" t="str">
        <f>_xlfn.IFNA(VLOOKUP(F733,$F$3:M732,8,0),"")</f>
        <v/>
      </c>
      <c r="N733" s="60" t="str">
        <f>_xlfn.IFNA(VLOOKUP(F733,$F$3:N732,9,0),"")</f>
        <v/>
      </c>
      <c r="O733" s="73">
        <f t="shared" si="26"/>
        <v>0</v>
      </c>
      <c r="P733" s="60"/>
      <c r="Q733" s="60"/>
    </row>
    <row r="734" spans="2:17" x14ac:dyDescent="0.25">
      <c r="B734" s="61">
        <f>COUNTIFS($F$3:F734,'تقرير استهلاك خامات'!$D$4)</f>
        <v>4</v>
      </c>
      <c r="C734" s="60">
        <v>732</v>
      </c>
      <c r="D734" s="5"/>
      <c r="E734" s="60"/>
      <c r="F734" s="60"/>
      <c r="G734" s="60"/>
      <c r="H734" s="60"/>
      <c r="I734" s="60"/>
      <c r="J734" s="60">
        <f t="shared" si="27"/>
        <v>0</v>
      </c>
      <c r="K734" s="77"/>
      <c r="L734" s="61"/>
      <c r="M734" s="60" t="str">
        <f>_xlfn.IFNA(VLOOKUP(F734,$F$3:M733,8,0),"")</f>
        <v/>
      </c>
      <c r="N734" s="60" t="str">
        <f>_xlfn.IFNA(VLOOKUP(F734,$F$3:N733,9,0),"")</f>
        <v/>
      </c>
      <c r="O734" s="73">
        <f t="shared" si="26"/>
        <v>0</v>
      </c>
      <c r="P734" s="60"/>
      <c r="Q734" s="60"/>
    </row>
    <row r="735" spans="2:17" x14ac:dyDescent="0.25">
      <c r="B735" s="61">
        <f>COUNTIFS($F$3:F735,'تقرير استهلاك خامات'!$D$4)</f>
        <v>4</v>
      </c>
      <c r="C735" s="60">
        <v>733</v>
      </c>
      <c r="D735" s="5"/>
      <c r="E735" s="60"/>
      <c r="F735" s="60"/>
      <c r="G735" s="60"/>
      <c r="H735" s="60"/>
      <c r="I735" s="60"/>
      <c r="J735" s="60">
        <f t="shared" si="27"/>
        <v>0</v>
      </c>
      <c r="K735" s="77"/>
      <c r="L735" s="61"/>
      <c r="M735" s="60" t="str">
        <f>_xlfn.IFNA(VLOOKUP(F735,$F$3:M734,8,0),"")</f>
        <v/>
      </c>
      <c r="N735" s="60" t="str">
        <f>_xlfn.IFNA(VLOOKUP(F735,$F$3:N734,9,0),"")</f>
        <v/>
      </c>
      <c r="O735" s="73">
        <f t="shared" si="26"/>
        <v>0</v>
      </c>
      <c r="P735" s="60"/>
      <c r="Q735" s="60"/>
    </row>
    <row r="736" spans="2:17" x14ac:dyDescent="0.25">
      <c r="B736" s="61">
        <f>COUNTIFS($F$3:F736,'تقرير استهلاك خامات'!$D$4)</f>
        <v>4</v>
      </c>
      <c r="C736" s="60">
        <v>734</v>
      </c>
      <c r="D736" s="5"/>
      <c r="E736" s="60"/>
      <c r="F736" s="60"/>
      <c r="G736" s="60"/>
      <c r="H736" s="60"/>
      <c r="I736" s="60"/>
      <c r="J736" s="60">
        <f t="shared" si="27"/>
        <v>0</v>
      </c>
      <c r="K736" s="77"/>
      <c r="L736" s="61"/>
      <c r="M736" s="60" t="str">
        <f>_xlfn.IFNA(VLOOKUP(F736,$F$3:M735,8,0),"")</f>
        <v/>
      </c>
      <c r="N736" s="60" t="str">
        <f>_xlfn.IFNA(VLOOKUP(F736,$F$3:N735,9,0),"")</f>
        <v/>
      </c>
      <c r="O736" s="73">
        <f t="shared" si="26"/>
        <v>0</v>
      </c>
      <c r="P736" s="60"/>
      <c r="Q736" s="60"/>
    </row>
    <row r="737" spans="2:17" x14ac:dyDescent="0.25">
      <c r="B737" s="61">
        <f>COUNTIFS($F$3:F737,'تقرير استهلاك خامات'!$D$4)</f>
        <v>4</v>
      </c>
      <c r="C737" s="60">
        <v>735</v>
      </c>
      <c r="D737" s="5"/>
      <c r="E737" s="60"/>
      <c r="F737" s="60"/>
      <c r="G737" s="60"/>
      <c r="H737" s="60"/>
      <c r="I737" s="60"/>
      <c r="J737" s="60">
        <f t="shared" si="27"/>
        <v>0</v>
      </c>
      <c r="K737" s="77"/>
      <c r="L737" s="61"/>
      <c r="M737" s="60" t="str">
        <f>_xlfn.IFNA(VLOOKUP(F737,$F$3:M736,8,0),"")</f>
        <v/>
      </c>
      <c r="N737" s="60" t="str">
        <f>_xlfn.IFNA(VLOOKUP(F737,$F$3:N736,9,0),"")</f>
        <v/>
      </c>
      <c r="O737" s="73">
        <f t="shared" si="26"/>
        <v>0</v>
      </c>
      <c r="P737" s="60"/>
      <c r="Q737" s="60"/>
    </row>
    <row r="738" spans="2:17" x14ac:dyDescent="0.25">
      <c r="B738" s="61">
        <f>COUNTIFS($F$3:F738,'تقرير استهلاك خامات'!$D$4)</f>
        <v>4</v>
      </c>
      <c r="C738" s="60">
        <v>736</v>
      </c>
      <c r="D738" s="5"/>
      <c r="E738" s="60"/>
      <c r="F738" s="60"/>
      <c r="G738" s="60"/>
      <c r="H738" s="60"/>
      <c r="I738" s="60"/>
      <c r="J738" s="60">
        <f t="shared" si="27"/>
        <v>0</v>
      </c>
      <c r="K738" s="77"/>
      <c r="L738" s="61"/>
      <c r="M738" s="60" t="str">
        <f>_xlfn.IFNA(VLOOKUP(F738,$F$3:M737,8,0),"")</f>
        <v/>
      </c>
      <c r="N738" s="60" t="str">
        <f>_xlfn.IFNA(VLOOKUP(F738,$F$3:N737,9,0),"")</f>
        <v/>
      </c>
      <c r="O738" s="73">
        <f t="shared" si="26"/>
        <v>0</v>
      </c>
      <c r="P738" s="60"/>
      <c r="Q738" s="60"/>
    </row>
    <row r="739" spans="2:17" x14ac:dyDescent="0.25">
      <c r="B739" s="61">
        <f>COUNTIFS($F$3:F739,'تقرير استهلاك خامات'!$D$4)</f>
        <v>4</v>
      </c>
      <c r="C739" s="60">
        <v>737</v>
      </c>
      <c r="D739" s="5"/>
      <c r="E739" s="60"/>
      <c r="F739" s="60"/>
      <c r="G739" s="60"/>
      <c r="H739" s="60"/>
      <c r="I739" s="60"/>
      <c r="J739" s="60">
        <f t="shared" si="27"/>
        <v>0</v>
      </c>
      <c r="K739" s="77"/>
      <c r="L739" s="61"/>
      <c r="M739" s="60" t="str">
        <f>_xlfn.IFNA(VLOOKUP(F739,$F$3:M738,8,0),"")</f>
        <v/>
      </c>
      <c r="N739" s="60" t="str">
        <f>_xlfn.IFNA(VLOOKUP(F739,$F$3:N738,9,0),"")</f>
        <v/>
      </c>
      <c r="O739" s="73">
        <f t="shared" si="26"/>
        <v>0</v>
      </c>
      <c r="P739" s="60"/>
      <c r="Q739" s="60"/>
    </row>
    <row r="740" spans="2:17" x14ac:dyDescent="0.25">
      <c r="B740" s="61">
        <f>COUNTIFS($F$3:F740,'تقرير استهلاك خامات'!$D$4)</f>
        <v>4</v>
      </c>
      <c r="C740" s="60">
        <v>738</v>
      </c>
      <c r="D740" s="5"/>
      <c r="E740" s="60"/>
      <c r="F740" s="60"/>
      <c r="G740" s="60"/>
      <c r="H740" s="60"/>
      <c r="I740" s="60"/>
      <c r="J740" s="60">
        <f t="shared" si="27"/>
        <v>0</v>
      </c>
      <c r="K740" s="77"/>
      <c r="L740" s="61"/>
      <c r="M740" s="60" t="str">
        <f>_xlfn.IFNA(VLOOKUP(F740,$F$3:M739,8,0),"")</f>
        <v/>
      </c>
      <c r="N740" s="60" t="str">
        <f>_xlfn.IFNA(VLOOKUP(F740,$F$3:N739,9,0),"")</f>
        <v/>
      </c>
      <c r="O740" s="73">
        <f t="shared" si="26"/>
        <v>0</v>
      </c>
      <c r="P740" s="60"/>
      <c r="Q740" s="60"/>
    </row>
    <row r="741" spans="2:17" x14ac:dyDescent="0.25">
      <c r="B741" s="61">
        <f>COUNTIFS($F$3:F741,'تقرير استهلاك خامات'!$D$4)</f>
        <v>4</v>
      </c>
      <c r="C741" s="60">
        <v>739</v>
      </c>
      <c r="D741" s="5"/>
      <c r="E741" s="60"/>
      <c r="F741" s="60"/>
      <c r="G741" s="60"/>
      <c r="H741" s="60"/>
      <c r="I741" s="60"/>
      <c r="J741" s="60">
        <f t="shared" si="27"/>
        <v>0</v>
      </c>
      <c r="K741" s="77"/>
      <c r="L741" s="61"/>
      <c r="M741" s="60" t="str">
        <f>_xlfn.IFNA(VLOOKUP(F741,$F$3:M740,8,0),"")</f>
        <v/>
      </c>
      <c r="N741" s="60" t="str">
        <f>_xlfn.IFNA(VLOOKUP(F741,$F$3:N740,9,0),"")</f>
        <v/>
      </c>
      <c r="O741" s="73">
        <f t="shared" si="26"/>
        <v>0</v>
      </c>
      <c r="P741" s="60"/>
      <c r="Q741" s="60"/>
    </row>
    <row r="742" spans="2:17" x14ac:dyDescent="0.25">
      <c r="B742" s="61">
        <f>COUNTIFS($F$3:F742,'تقرير استهلاك خامات'!$D$4)</f>
        <v>4</v>
      </c>
      <c r="C742" s="60">
        <v>740</v>
      </c>
      <c r="D742" s="5"/>
      <c r="E742" s="60"/>
      <c r="F742" s="60"/>
      <c r="G742" s="60"/>
      <c r="H742" s="60"/>
      <c r="I742" s="60"/>
      <c r="J742" s="60">
        <f t="shared" si="27"/>
        <v>0</v>
      </c>
      <c r="K742" s="77"/>
      <c r="L742" s="61"/>
      <c r="M742" s="60" t="str">
        <f>_xlfn.IFNA(VLOOKUP(F742,$F$3:M741,8,0),"")</f>
        <v/>
      </c>
      <c r="N742" s="60" t="str">
        <f>_xlfn.IFNA(VLOOKUP(F742,$F$3:N741,9,0),"")</f>
        <v/>
      </c>
      <c r="O742" s="73">
        <f t="shared" si="26"/>
        <v>0</v>
      </c>
      <c r="P742" s="60"/>
      <c r="Q742" s="60"/>
    </row>
    <row r="743" spans="2:17" x14ac:dyDescent="0.25">
      <c r="B743" s="61">
        <f>COUNTIFS($F$3:F743,'تقرير استهلاك خامات'!$D$4)</f>
        <v>4</v>
      </c>
      <c r="C743" s="60">
        <v>741</v>
      </c>
      <c r="D743" s="5"/>
      <c r="E743" s="60"/>
      <c r="F743" s="60"/>
      <c r="G743" s="60"/>
      <c r="H743" s="60"/>
      <c r="I743" s="60"/>
      <c r="J743" s="60">
        <f t="shared" si="27"/>
        <v>0</v>
      </c>
      <c r="K743" s="77"/>
      <c r="L743" s="61"/>
      <c r="M743" s="60" t="str">
        <f>_xlfn.IFNA(VLOOKUP(F743,$F$3:M742,8,0),"")</f>
        <v/>
      </c>
      <c r="N743" s="60" t="str">
        <f>_xlfn.IFNA(VLOOKUP(F743,$F$3:N742,9,0),"")</f>
        <v/>
      </c>
      <c r="O743" s="73">
        <f t="shared" si="26"/>
        <v>0</v>
      </c>
      <c r="P743" s="60"/>
      <c r="Q743" s="60"/>
    </row>
    <row r="744" spans="2:17" x14ac:dyDescent="0.25">
      <c r="B744" s="61">
        <f>COUNTIFS($F$3:F744,'تقرير استهلاك خامات'!$D$4)</f>
        <v>4</v>
      </c>
      <c r="C744" s="60">
        <v>742</v>
      </c>
      <c r="D744" s="5"/>
      <c r="E744" s="60"/>
      <c r="F744" s="60"/>
      <c r="G744" s="60"/>
      <c r="H744" s="60"/>
      <c r="I744" s="60"/>
      <c r="J744" s="60">
        <f t="shared" si="27"/>
        <v>0</v>
      </c>
      <c r="K744" s="77"/>
      <c r="L744" s="61"/>
      <c r="M744" s="60" t="str">
        <f>_xlfn.IFNA(VLOOKUP(F744,$F$3:M743,8,0),"")</f>
        <v/>
      </c>
      <c r="N744" s="60" t="str">
        <f>_xlfn.IFNA(VLOOKUP(F744,$F$3:N743,9,0),"")</f>
        <v/>
      </c>
      <c r="O744" s="73">
        <f t="shared" si="26"/>
        <v>0</v>
      </c>
      <c r="P744" s="60"/>
      <c r="Q744" s="60"/>
    </row>
    <row r="745" spans="2:17" x14ac:dyDescent="0.25">
      <c r="B745" s="61">
        <f>COUNTIFS($F$3:F745,'تقرير استهلاك خامات'!$D$4)</f>
        <v>4</v>
      </c>
      <c r="C745" s="60">
        <v>743</v>
      </c>
      <c r="D745" s="5"/>
      <c r="E745" s="60"/>
      <c r="F745" s="60"/>
      <c r="G745" s="60"/>
      <c r="H745" s="60"/>
      <c r="I745" s="60"/>
      <c r="J745" s="60">
        <f t="shared" si="27"/>
        <v>0</v>
      </c>
      <c r="K745" s="77"/>
      <c r="L745" s="61"/>
      <c r="M745" s="60" t="str">
        <f>_xlfn.IFNA(VLOOKUP(F745,$F$3:M744,8,0),"")</f>
        <v/>
      </c>
      <c r="N745" s="60" t="str">
        <f>_xlfn.IFNA(VLOOKUP(F745,$F$3:N744,9,0),"")</f>
        <v/>
      </c>
      <c r="O745" s="73">
        <f t="shared" si="26"/>
        <v>0</v>
      </c>
      <c r="P745" s="60"/>
      <c r="Q745" s="60"/>
    </row>
    <row r="746" spans="2:17" x14ac:dyDescent="0.25">
      <c r="B746" s="61">
        <f>COUNTIFS($F$3:F746,'تقرير استهلاك خامات'!$D$4)</f>
        <v>4</v>
      </c>
      <c r="C746" s="60">
        <v>744</v>
      </c>
      <c r="D746" s="5"/>
      <c r="E746" s="60"/>
      <c r="F746" s="60"/>
      <c r="G746" s="60"/>
      <c r="H746" s="60"/>
      <c r="I746" s="60"/>
      <c r="J746" s="60">
        <f t="shared" si="27"/>
        <v>0</v>
      </c>
      <c r="K746" s="77"/>
      <c r="L746" s="61"/>
      <c r="M746" s="60" t="str">
        <f>_xlfn.IFNA(VLOOKUP(F746,$F$3:M745,8,0),"")</f>
        <v/>
      </c>
      <c r="N746" s="60" t="str">
        <f>_xlfn.IFNA(VLOOKUP(F746,$F$3:N745,9,0),"")</f>
        <v/>
      </c>
      <c r="O746" s="73">
        <f t="shared" si="26"/>
        <v>0</v>
      </c>
      <c r="P746" s="60"/>
      <c r="Q746" s="60"/>
    </row>
    <row r="747" spans="2:17" x14ac:dyDescent="0.25">
      <c r="B747" s="61">
        <f>COUNTIFS($F$3:F747,'تقرير استهلاك خامات'!$D$4)</f>
        <v>4</v>
      </c>
      <c r="C747" s="60">
        <v>745</v>
      </c>
      <c r="D747" s="5"/>
      <c r="E747" s="60"/>
      <c r="F747" s="60"/>
      <c r="G747" s="60"/>
      <c r="H747" s="60"/>
      <c r="I747" s="60"/>
      <c r="J747" s="60">
        <f t="shared" si="27"/>
        <v>0</v>
      </c>
      <c r="K747" s="77"/>
      <c r="L747" s="61"/>
      <c r="M747" s="60" t="str">
        <f>_xlfn.IFNA(VLOOKUP(F747,$F$3:M746,8,0),"")</f>
        <v/>
      </c>
      <c r="N747" s="60" t="str">
        <f>_xlfn.IFNA(VLOOKUP(F747,$F$3:N746,9,0),"")</f>
        <v/>
      </c>
      <c r="O747" s="73">
        <f t="shared" si="26"/>
        <v>0</v>
      </c>
      <c r="P747" s="60"/>
      <c r="Q747" s="60"/>
    </row>
    <row r="748" spans="2:17" x14ac:dyDescent="0.25">
      <c r="B748" s="61">
        <f>COUNTIFS($F$3:F748,'تقرير استهلاك خامات'!$D$4)</f>
        <v>4</v>
      </c>
      <c r="C748" s="60">
        <v>746</v>
      </c>
      <c r="D748" s="5"/>
      <c r="E748" s="60"/>
      <c r="F748" s="60"/>
      <c r="G748" s="60"/>
      <c r="H748" s="60"/>
      <c r="I748" s="60"/>
      <c r="J748" s="60">
        <f t="shared" si="27"/>
        <v>0</v>
      </c>
      <c r="K748" s="77"/>
      <c r="L748" s="61"/>
      <c r="M748" s="60" t="str">
        <f>_xlfn.IFNA(VLOOKUP(F748,$F$3:M747,8,0),"")</f>
        <v/>
      </c>
      <c r="N748" s="60" t="str">
        <f>_xlfn.IFNA(VLOOKUP(F748,$F$3:N747,9,0),"")</f>
        <v/>
      </c>
      <c r="O748" s="73">
        <f t="shared" si="26"/>
        <v>0</v>
      </c>
      <c r="P748" s="60"/>
      <c r="Q748" s="60"/>
    </row>
    <row r="749" spans="2:17" x14ac:dyDescent="0.25">
      <c r="B749" s="61">
        <f>COUNTIFS($F$3:F749,'تقرير استهلاك خامات'!$D$4)</f>
        <v>4</v>
      </c>
      <c r="C749" s="60">
        <v>747</v>
      </c>
      <c r="D749" s="5"/>
      <c r="E749" s="60"/>
      <c r="F749" s="60"/>
      <c r="G749" s="60"/>
      <c r="H749" s="60"/>
      <c r="I749" s="60"/>
      <c r="J749" s="60">
        <f t="shared" si="27"/>
        <v>0</v>
      </c>
      <c r="K749" s="77"/>
      <c r="L749" s="61"/>
      <c r="M749" s="60" t="str">
        <f>_xlfn.IFNA(VLOOKUP(F749,$F$3:M748,8,0),"")</f>
        <v/>
      </c>
      <c r="N749" s="60" t="str">
        <f>_xlfn.IFNA(VLOOKUP(F749,$F$3:N748,9,0),"")</f>
        <v/>
      </c>
      <c r="O749" s="73">
        <f t="shared" si="26"/>
        <v>0</v>
      </c>
      <c r="P749" s="60"/>
      <c r="Q749" s="60"/>
    </row>
    <row r="750" spans="2:17" x14ac:dyDescent="0.25">
      <c r="B750" s="61">
        <f>COUNTIFS($F$3:F750,'تقرير استهلاك خامات'!$D$4)</f>
        <v>4</v>
      </c>
      <c r="C750" s="60">
        <v>748</v>
      </c>
      <c r="D750" s="5"/>
      <c r="E750" s="60"/>
      <c r="F750" s="60"/>
      <c r="G750" s="60"/>
      <c r="H750" s="60"/>
      <c r="I750" s="60"/>
      <c r="J750" s="60">
        <f t="shared" si="27"/>
        <v>0</v>
      </c>
      <c r="K750" s="77"/>
      <c r="L750" s="61"/>
      <c r="M750" s="60" t="str">
        <f>_xlfn.IFNA(VLOOKUP(F750,$F$3:M749,8,0),"")</f>
        <v/>
      </c>
      <c r="N750" s="60" t="str">
        <f>_xlfn.IFNA(VLOOKUP(F750,$F$3:N749,9,0),"")</f>
        <v/>
      </c>
      <c r="O750" s="73">
        <f t="shared" si="26"/>
        <v>0</v>
      </c>
      <c r="P750" s="60"/>
      <c r="Q750" s="60"/>
    </row>
    <row r="751" spans="2:17" x14ac:dyDescent="0.25">
      <c r="B751" s="61">
        <f>COUNTIFS($F$3:F751,'تقرير استهلاك خامات'!$D$4)</f>
        <v>4</v>
      </c>
      <c r="C751" s="60">
        <v>749</v>
      </c>
      <c r="D751" s="5"/>
      <c r="E751" s="60"/>
      <c r="F751" s="60"/>
      <c r="G751" s="60"/>
      <c r="H751" s="60"/>
      <c r="I751" s="60"/>
      <c r="J751" s="60">
        <f t="shared" si="27"/>
        <v>0</v>
      </c>
      <c r="K751" s="77"/>
      <c r="L751" s="61"/>
      <c r="M751" s="60" t="str">
        <f>_xlfn.IFNA(VLOOKUP(F751,$F$3:M750,8,0),"")</f>
        <v/>
      </c>
      <c r="N751" s="60" t="str">
        <f>_xlfn.IFNA(VLOOKUP(F751,$F$3:N750,9,0),"")</f>
        <v/>
      </c>
      <c r="O751" s="73">
        <f t="shared" si="26"/>
        <v>0</v>
      </c>
      <c r="P751" s="60"/>
      <c r="Q751" s="60"/>
    </row>
    <row r="752" spans="2:17" x14ac:dyDescent="0.25">
      <c r="B752" s="61">
        <f>COUNTIFS($F$3:F752,'تقرير استهلاك خامات'!$D$4)</f>
        <v>4</v>
      </c>
      <c r="C752" s="60">
        <v>750</v>
      </c>
      <c r="D752" s="5"/>
      <c r="E752" s="60"/>
      <c r="F752" s="60"/>
      <c r="G752" s="60"/>
      <c r="H752" s="60"/>
      <c r="I752" s="60"/>
      <c r="J752" s="60">
        <f t="shared" si="27"/>
        <v>0</v>
      </c>
      <c r="K752" s="77"/>
      <c r="L752" s="61"/>
      <c r="M752" s="60" t="str">
        <f>_xlfn.IFNA(VLOOKUP(F752,$F$3:M751,8,0),"")</f>
        <v/>
      </c>
      <c r="N752" s="60" t="str">
        <f>_xlfn.IFNA(VLOOKUP(F752,$F$3:N751,9,0),"")</f>
        <v/>
      </c>
      <c r="O752" s="73">
        <f t="shared" si="26"/>
        <v>0</v>
      </c>
      <c r="P752" s="60"/>
      <c r="Q752" s="60"/>
    </row>
    <row r="753" spans="2:17" x14ac:dyDescent="0.25">
      <c r="B753" s="61">
        <f>COUNTIFS($F$3:F753,'تقرير استهلاك خامات'!$D$4)</f>
        <v>4</v>
      </c>
      <c r="C753" s="60">
        <v>751</v>
      </c>
      <c r="D753" s="5"/>
      <c r="E753" s="60"/>
      <c r="F753" s="60"/>
      <c r="G753" s="60"/>
      <c r="H753" s="60"/>
      <c r="I753" s="60"/>
      <c r="J753" s="60">
        <f t="shared" si="27"/>
        <v>0</v>
      </c>
      <c r="K753" s="77"/>
      <c r="L753" s="61"/>
      <c r="M753" s="60" t="str">
        <f>_xlfn.IFNA(VLOOKUP(F753,$F$3:M752,8,0),"")</f>
        <v/>
      </c>
      <c r="N753" s="60" t="str">
        <f>_xlfn.IFNA(VLOOKUP(F753,$F$3:N752,9,0),"")</f>
        <v/>
      </c>
      <c r="O753" s="73">
        <f t="shared" si="26"/>
        <v>0</v>
      </c>
      <c r="P753" s="60"/>
      <c r="Q753" s="60"/>
    </row>
    <row r="754" spans="2:17" x14ac:dyDescent="0.25">
      <c r="B754" s="61">
        <f>COUNTIFS($F$3:F754,'تقرير استهلاك خامات'!$D$4)</f>
        <v>4</v>
      </c>
      <c r="C754" s="60">
        <v>752</v>
      </c>
      <c r="D754" s="5"/>
      <c r="E754" s="60"/>
      <c r="F754" s="60"/>
      <c r="G754" s="60"/>
      <c r="H754" s="60"/>
      <c r="I754" s="60"/>
      <c r="J754" s="60">
        <f t="shared" si="27"/>
        <v>0</v>
      </c>
      <c r="K754" s="77"/>
      <c r="L754" s="61"/>
      <c r="M754" s="60" t="str">
        <f>_xlfn.IFNA(VLOOKUP(F754,$F$3:M753,8,0),"")</f>
        <v/>
      </c>
      <c r="N754" s="60" t="str">
        <f>_xlfn.IFNA(VLOOKUP(F754,$F$3:N753,9,0),"")</f>
        <v/>
      </c>
      <c r="O754" s="73">
        <f t="shared" si="26"/>
        <v>0</v>
      </c>
      <c r="P754" s="60"/>
      <c r="Q754" s="60"/>
    </row>
    <row r="755" spans="2:17" x14ac:dyDescent="0.25">
      <c r="B755" s="61">
        <f>COUNTIFS($F$3:F755,'تقرير استهلاك خامات'!$D$4)</f>
        <v>4</v>
      </c>
      <c r="C755" s="60">
        <v>753</v>
      </c>
      <c r="D755" s="5"/>
      <c r="E755" s="60"/>
      <c r="F755" s="60"/>
      <c r="G755" s="60"/>
      <c r="H755" s="60"/>
      <c r="I755" s="60"/>
      <c r="J755" s="60">
        <f t="shared" si="27"/>
        <v>0</v>
      </c>
      <c r="K755" s="77"/>
      <c r="L755" s="61"/>
      <c r="M755" s="60" t="str">
        <f>_xlfn.IFNA(VLOOKUP(F755,$F$3:M754,8,0),"")</f>
        <v/>
      </c>
      <c r="N755" s="60" t="str">
        <f>_xlfn.IFNA(VLOOKUP(F755,$F$3:N754,9,0),"")</f>
        <v/>
      </c>
      <c r="O755" s="73">
        <f t="shared" si="26"/>
        <v>0</v>
      </c>
      <c r="P755" s="60"/>
      <c r="Q755" s="60"/>
    </row>
    <row r="756" spans="2:17" x14ac:dyDescent="0.25">
      <c r="B756" s="61">
        <f>COUNTIFS($F$3:F756,'تقرير استهلاك خامات'!$D$4)</f>
        <v>4</v>
      </c>
      <c r="C756" s="60">
        <v>754</v>
      </c>
      <c r="D756" s="5"/>
      <c r="E756" s="60"/>
      <c r="F756" s="60"/>
      <c r="G756" s="60"/>
      <c r="H756" s="60"/>
      <c r="I756" s="60"/>
      <c r="J756" s="60">
        <f t="shared" si="27"/>
        <v>0</v>
      </c>
      <c r="K756" s="77"/>
      <c r="L756" s="61"/>
      <c r="M756" s="60" t="str">
        <f>_xlfn.IFNA(VLOOKUP(F756,$F$3:M755,8,0),"")</f>
        <v/>
      </c>
      <c r="N756" s="60" t="str">
        <f>_xlfn.IFNA(VLOOKUP(F756,$F$3:N755,9,0),"")</f>
        <v/>
      </c>
      <c r="O756" s="73">
        <f t="shared" si="26"/>
        <v>0</v>
      </c>
      <c r="P756" s="60"/>
      <c r="Q756" s="60"/>
    </row>
    <row r="757" spans="2:17" x14ac:dyDescent="0.25">
      <c r="B757" s="61">
        <f>COUNTIFS($F$3:F757,'تقرير استهلاك خامات'!$D$4)</f>
        <v>4</v>
      </c>
      <c r="C757" s="60">
        <v>755</v>
      </c>
      <c r="D757" s="5"/>
      <c r="E757" s="60"/>
      <c r="F757" s="60"/>
      <c r="G757" s="60"/>
      <c r="H757" s="60"/>
      <c r="I757" s="60"/>
      <c r="J757" s="60">
        <f t="shared" si="27"/>
        <v>0</v>
      </c>
      <c r="K757" s="77"/>
      <c r="L757" s="61"/>
      <c r="M757" s="60" t="str">
        <f>_xlfn.IFNA(VLOOKUP(F757,$F$3:M756,8,0),"")</f>
        <v/>
      </c>
      <c r="N757" s="60" t="str">
        <f>_xlfn.IFNA(VLOOKUP(F757,$F$3:N756,9,0),"")</f>
        <v/>
      </c>
      <c r="O757" s="73">
        <f t="shared" si="26"/>
        <v>0</v>
      </c>
      <c r="P757" s="60"/>
      <c r="Q757" s="60"/>
    </row>
    <row r="758" spans="2:17" x14ac:dyDescent="0.25">
      <c r="B758" s="61">
        <f>COUNTIFS($F$3:F758,'تقرير استهلاك خامات'!$D$4)</f>
        <v>4</v>
      </c>
      <c r="C758" s="60">
        <v>756</v>
      </c>
      <c r="D758" s="5"/>
      <c r="E758" s="60"/>
      <c r="F758" s="60"/>
      <c r="G758" s="60"/>
      <c r="H758" s="60"/>
      <c r="I758" s="60"/>
      <c r="J758" s="60">
        <f t="shared" si="27"/>
        <v>0</v>
      </c>
      <c r="K758" s="77"/>
      <c r="L758" s="61"/>
      <c r="M758" s="60" t="str">
        <f>_xlfn.IFNA(VLOOKUP(F758,$F$3:M757,8,0),"")</f>
        <v/>
      </c>
      <c r="N758" s="60" t="str">
        <f>_xlfn.IFNA(VLOOKUP(F758,$F$3:N757,9,0),"")</f>
        <v/>
      </c>
      <c r="O758" s="73">
        <f t="shared" si="26"/>
        <v>0</v>
      </c>
      <c r="P758" s="60"/>
      <c r="Q758" s="60"/>
    </row>
    <row r="759" spans="2:17" x14ac:dyDescent="0.25">
      <c r="B759" s="61">
        <f>COUNTIFS($F$3:F759,'تقرير استهلاك خامات'!$D$4)</f>
        <v>4</v>
      </c>
      <c r="C759" s="60">
        <v>757</v>
      </c>
      <c r="D759" s="5"/>
      <c r="E759" s="60"/>
      <c r="F759" s="60"/>
      <c r="G759" s="60"/>
      <c r="H759" s="60"/>
      <c r="I759" s="60"/>
      <c r="J759" s="60">
        <f t="shared" si="27"/>
        <v>0</v>
      </c>
      <c r="K759" s="77"/>
      <c r="L759" s="61"/>
      <c r="M759" s="60" t="str">
        <f>_xlfn.IFNA(VLOOKUP(F759,$F$3:M758,8,0),"")</f>
        <v/>
      </c>
      <c r="N759" s="60" t="str">
        <f>_xlfn.IFNA(VLOOKUP(F759,$F$3:N758,9,0),"")</f>
        <v/>
      </c>
      <c r="O759" s="73">
        <f t="shared" si="26"/>
        <v>0</v>
      </c>
      <c r="P759" s="60"/>
      <c r="Q759" s="60"/>
    </row>
    <row r="760" spans="2:17" x14ac:dyDescent="0.25">
      <c r="B760" s="61">
        <f>COUNTIFS($F$3:F760,'تقرير استهلاك خامات'!$D$4)</f>
        <v>4</v>
      </c>
      <c r="C760" s="60">
        <v>758</v>
      </c>
      <c r="D760" s="5"/>
      <c r="E760" s="60"/>
      <c r="F760" s="60"/>
      <c r="G760" s="60"/>
      <c r="H760" s="60"/>
      <c r="I760" s="60"/>
      <c r="J760" s="60">
        <f t="shared" si="27"/>
        <v>0</v>
      </c>
      <c r="K760" s="77"/>
      <c r="L760" s="61"/>
      <c r="M760" s="60" t="str">
        <f>_xlfn.IFNA(VLOOKUP(F760,$F$3:M759,8,0),"")</f>
        <v/>
      </c>
      <c r="N760" s="60" t="str">
        <f>_xlfn.IFNA(VLOOKUP(F760,$F$3:N759,9,0),"")</f>
        <v/>
      </c>
      <c r="O760" s="73">
        <f t="shared" si="26"/>
        <v>0</v>
      </c>
      <c r="P760" s="60"/>
      <c r="Q760" s="60"/>
    </row>
    <row r="761" spans="2:17" x14ac:dyDescent="0.25">
      <c r="B761" s="61">
        <f>COUNTIFS($F$3:F761,'تقرير استهلاك خامات'!$D$4)</f>
        <v>4</v>
      </c>
      <c r="C761" s="60">
        <v>759</v>
      </c>
      <c r="D761" s="5"/>
      <c r="E761" s="60"/>
      <c r="F761" s="60"/>
      <c r="G761" s="60"/>
      <c r="H761" s="60"/>
      <c r="I761" s="60"/>
      <c r="J761" s="60">
        <f t="shared" si="27"/>
        <v>0</v>
      </c>
      <c r="K761" s="77"/>
      <c r="L761" s="61"/>
      <c r="M761" s="60" t="str">
        <f>_xlfn.IFNA(VLOOKUP(F761,$F$3:M760,8,0),"")</f>
        <v/>
      </c>
      <c r="N761" s="60" t="str">
        <f>_xlfn.IFNA(VLOOKUP(F761,$F$3:N760,9,0),"")</f>
        <v/>
      </c>
      <c r="O761" s="73">
        <f t="shared" si="26"/>
        <v>0</v>
      </c>
      <c r="P761" s="60"/>
      <c r="Q761" s="60"/>
    </row>
    <row r="762" spans="2:17" x14ac:dyDescent="0.25">
      <c r="B762" s="61">
        <f>COUNTIFS($F$3:F762,'تقرير استهلاك خامات'!$D$4)</f>
        <v>4</v>
      </c>
      <c r="C762" s="60">
        <v>760</v>
      </c>
      <c r="D762" s="5"/>
      <c r="E762" s="60"/>
      <c r="F762" s="60"/>
      <c r="G762" s="60"/>
      <c r="H762" s="60"/>
      <c r="I762" s="60"/>
      <c r="J762" s="60">
        <f t="shared" si="27"/>
        <v>0</v>
      </c>
      <c r="K762" s="77"/>
      <c r="L762" s="61"/>
      <c r="M762" s="60" t="str">
        <f>_xlfn.IFNA(VLOOKUP(F762,$F$3:M761,8,0),"")</f>
        <v/>
      </c>
      <c r="N762" s="60" t="str">
        <f>_xlfn.IFNA(VLOOKUP(F762,$F$3:N761,9,0),"")</f>
        <v/>
      </c>
      <c r="O762" s="73">
        <f t="shared" si="26"/>
        <v>0</v>
      </c>
      <c r="P762" s="60"/>
      <c r="Q762" s="60"/>
    </row>
    <row r="763" spans="2:17" x14ac:dyDescent="0.25">
      <c r="B763" s="61">
        <f>COUNTIFS($F$3:F763,'تقرير استهلاك خامات'!$D$4)</f>
        <v>4</v>
      </c>
      <c r="C763" s="60">
        <v>761</v>
      </c>
      <c r="D763" s="5"/>
      <c r="E763" s="60"/>
      <c r="F763" s="60"/>
      <c r="G763" s="60"/>
      <c r="H763" s="60"/>
      <c r="I763" s="60"/>
      <c r="J763" s="60">
        <f t="shared" si="27"/>
        <v>0</v>
      </c>
      <c r="K763" s="77"/>
      <c r="L763" s="61"/>
      <c r="M763" s="60" t="str">
        <f>_xlfn.IFNA(VLOOKUP(F763,$F$3:M762,8,0),"")</f>
        <v/>
      </c>
      <c r="N763" s="60" t="str">
        <f>_xlfn.IFNA(VLOOKUP(F763,$F$3:N762,9,0),"")</f>
        <v/>
      </c>
      <c r="O763" s="73">
        <f t="shared" si="26"/>
        <v>0</v>
      </c>
      <c r="P763" s="60"/>
      <c r="Q763" s="60"/>
    </row>
    <row r="764" spans="2:17" x14ac:dyDescent="0.25">
      <c r="B764" s="61">
        <f>COUNTIFS($F$3:F764,'تقرير استهلاك خامات'!$D$4)</f>
        <v>4</v>
      </c>
      <c r="C764" s="60">
        <v>762</v>
      </c>
      <c r="D764" s="5"/>
      <c r="E764" s="60"/>
      <c r="F764" s="60"/>
      <c r="G764" s="60"/>
      <c r="H764" s="60"/>
      <c r="I764" s="60"/>
      <c r="J764" s="60">
        <f t="shared" si="27"/>
        <v>0</v>
      </c>
      <c r="K764" s="77"/>
      <c r="L764" s="61"/>
      <c r="M764" s="60" t="str">
        <f>_xlfn.IFNA(VLOOKUP(F764,$F$3:M763,8,0),"")</f>
        <v/>
      </c>
      <c r="N764" s="60" t="str">
        <f>_xlfn.IFNA(VLOOKUP(F764,$F$3:N763,9,0),"")</f>
        <v/>
      </c>
      <c r="O764" s="73">
        <f t="shared" si="26"/>
        <v>0</v>
      </c>
      <c r="P764" s="60"/>
      <c r="Q764" s="60"/>
    </row>
    <row r="765" spans="2:17" x14ac:dyDescent="0.25">
      <c r="B765" s="61">
        <f>COUNTIFS($F$3:F765,'تقرير استهلاك خامات'!$D$4)</f>
        <v>4</v>
      </c>
      <c r="C765" s="60">
        <v>763</v>
      </c>
      <c r="D765" s="5"/>
      <c r="E765" s="60"/>
      <c r="F765" s="60"/>
      <c r="G765" s="60"/>
      <c r="H765" s="60"/>
      <c r="I765" s="60"/>
      <c r="J765" s="60">
        <f t="shared" si="27"/>
        <v>0</v>
      </c>
      <c r="K765" s="77"/>
      <c r="L765" s="61"/>
      <c r="M765" s="60" t="str">
        <f>_xlfn.IFNA(VLOOKUP(F765,$F$3:M764,8,0),"")</f>
        <v/>
      </c>
      <c r="N765" s="60" t="str">
        <f>_xlfn.IFNA(VLOOKUP(F765,$F$3:N764,9,0),"")</f>
        <v/>
      </c>
      <c r="O765" s="73">
        <f t="shared" si="26"/>
        <v>0</v>
      </c>
      <c r="P765" s="60"/>
      <c r="Q765" s="60"/>
    </row>
    <row r="766" spans="2:17" x14ac:dyDescent="0.25">
      <c r="B766" s="61">
        <f>COUNTIFS($F$3:F766,'تقرير استهلاك خامات'!$D$4)</f>
        <v>4</v>
      </c>
      <c r="C766" s="60">
        <v>764</v>
      </c>
      <c r="D766" s="5"/>
      <c r="E766" s="60"/>
      <c r="F766" s="60"/>
      <c r="G766" s="60"/>
      <c r="H766" s="60"/>
      <c r="I766" s="60"/>
      <c r="J766" s="60">
        <f t="shared" si="27"/>
        <v>0</v>
      </c>
      <c r="K766" s="77"/>
      <c r="L766" s="61"/>
      <c r="M766" s="60" t="str">
        <f>_xlfn.IFNA(VLOOKUP(F766,$F$3:M765,8,0),"")</f>
        <v/>
      </c>
      <c r="N766" s="60" t="str">
        <f>_xlfn.IFNA(VLOOKUP(F766,$F$3:N765,9,0),"")</f>
        <v/>
      </c>
      <c r="O766" s="73">
        <f t="shared" si="26"/>
        <v>0</v>
      </c>
      <c r="P766" s="60"/>
      <c r="Q766" s="60"/>
    </row>
    <row r="767" spans="2:17" x14ac:dyDescent="0.25">
      <c r="B767" s="61">
        <f>COUNTIFS($F$3:F767,'تقرير استهلاك خامات'!$D$4)</f>
        <v>4</v>
      </c>
      <c r="C767" s="60">
        <v>765</v>
      </c>
      <c r="D767" s="5"/>
      <c r="E767" s="60"/>
      <c r="F767" s="60"/>
      <c r="G767" s="60"/>
      <c r="H767" s="60"/>
      <c r="I767" s="60"/>
      <c r="J767" s="60">
        <f t="shared" si="27"/>
        <v>0</v>
      </c>
      <c r="K767" s="77"/>
      <c r="L767" s="61"/>
      <c r="M767" s="60" t="str">
        <f>_xlfn.IFNA(VLOOKUP(F767,$F$3:M766,8,0),"")</f>
        <v/>
      </c>
      <c r="N767" s="60" t="str">
        <f>_xlfn.IFNA(VLOOKUP(F767,$F$3:N766,9,0),"")</f>
        <v/>
      </c>
      <c r="O767" s="73">
        <f t="shared" si="26"/>
        <v>0</v>
      </c>
      <c r="P767" s="60"/>
      <c r="Q767" s="60"/>
    </row>
    <row r="768" spans="2:17" x14ac:dyDescent="0.25">
      <c r="B768" s="61">
        <f>COUNTIFS($F$3:F768,'تقرير استهلاك خامات'!$D$4)</f>
        <v>4</v>
      </c>
      <c r="C768" s="60">
        <v>766</v>
      </c>
      <c r="D768" s="5"/>
      <c r="E768" s="60"/>
      <c r="F768" s="60"/>
      <c r="G768" s="60"/>
      <c r="H768" s="60"/>
      <c r="I768" s="60"/>
      <c r="J768" s="60">
        <f t="shared" si="27"/>
        <v>0</v>
      </c>
      <c r="K768" s="77"/>
      <c r="L768" s="61"/>
      <c r="M768" s="60" t="str">
        <f>_xlfn.IFNA(VLOOKUP(F768,$F$3:M767,8,0),"")</f>
        <v/>
      </c>
      <c r="N768" s="60" t="str">
        <f>_xlfn.IFNA(VLOOKUP(F768,$F$3:N767,9,0),"")</f>
        <v/>
      </c>
      <c r="O768" s="73">
        <f t="shared" si="26"/>
        <v>0</v>
      </c>
      <c r="P768" s="60"/>
      <c r="Q768" s="60"/>
    </row>
    <row r="769" spans="2:17" x14ac:dyDescent="0.25">
      <c r="B769" s="61">
        <f>COUNTIFS($F$3:F769,'تقرير استهلاك خامات'!$D$4)</f>
        <v>4</v>
      </c>
      <c r="C769" s="60">
        <v>767</v>
      </c>
      <c r="D769" s="5"/>
      <c r="E769" s="60"/>
      <c r="F769" s="60"/>
      <c r="G769" s="60"/>
      <c r="H769" s="60"/>
      <c r="I769" s="60"/>
      <c r="J769" s="60">
        <f t="shared" si="27"/>
        <v>0</v>
      </c>
      <c r="K769" s="77"/>
      <c r="L769" s="61"/>
      <c r="M769" s="60" t="str">
        <f>_xlfn.IFNA(VLOOKUP(F769,$F$3:M768,8,0),"")</f>
        <v/>
      </c>
      <c r="N769" s="60" t="str">
        <f>_xlfn.IFNA(VLOOKUP(F769,$F$3:N768,9,0),"")</f>
        <v/>
      </c>
      <c r="O769" s="73">
        <f t="shared" si="26"/>
        <v>0</v>
      </c>
      <c r="P769" s="60"/>
      <c r="Q769" s="60"/>
    </row>
    <row r="770" spans="2:17" x14ac:dyDescent="0.25">
      <c r="B770" s="61">
        <f>COUNTIFS($F$3:F770,'تقرير استهلاك خامات'!$D$4)</f>
        <v>4</v>
      </c>
      <c r="C770" s="60">
        <v>768</v>
      </c>
      <c r="D770" s="5"/>
      <c r="E770" s="60"/>
      <c r="F770" s="60"/>
      <c r="G770" s="60"/>
      <c r="H770" s="60"/>
      <c r="I770" s="60"/>
      <c r="J770" s="60">
        <f t="shared" si="27"/>
        <v>0</v>
      </c>
      <c r="K770" s="77"/>
      <c r="L770" s="61"/>
      <c r="M770" s="60" t="str">
        <f>_xlfn.IFNA(VLOOKUP(F770,$F$3:M769,8,0),"")</f>
        <v/>
      </c>
      <c r="N770" s="60" t="str">
        <f>_xlfn.IFNA(VLOOKUP(F770,$F$3:N769,9,0),"")</f>
        <v/>
      </c>
      <c r="O770" s="73">
        <f t="shared" si="26"/>
        <v>0</v>
      </c>
      <c r="P770" s="60"/>
      <c r="Q770" s="60"/>
    </row>
    <row r="771" spans="2:17" x14ac:dyDescent="0.25">
      <c r="B771" s="61">
        <f>COUNTIFS($F$3:F771,'تقرير استهلاك خامات'!$D$4)</f>
        <v>4</v>
      </c>
      <c r="C771" s="60">
        <v>769</v>
      </c>
      <c r="D771" s="5"/>
      <c r="E771" s="60"/>
      <c r="F771" s="60"/>
      <c r="G771" s="60"/>
      <c r="H771" s="60"/>
      <c r="I771" s="60"/>
      <c r="J771" s="60">
        <f t="shared" si="27"/>
        <v>0</v>
      </c>
      <c r="K771" s="77"/>
      <c r="L771" s="61"/>
      <c r="M771" s="60" t="str">
        <f>_xlfn.IFNA(VLOOKUP(F771,$F$3:M770,8,0),"")</f>
        <v/>
      </c>
      <c r="N771" s="60" t="str">
        <f>_xlfn.IFNA(VLOOKUP(F771,$F$3:N770,9,0),"")</f>
        <v/>
      </c>
      <c r="O771" s="73">
        <f t="shared" ref="O771:O834" si="28">IFERROR(I771/N771,0)</f>
        <v>0</v>
      </c>
      <c r="P771" s="60"/>
      <c r="Q771" s="60"/>
    </row>
    <row r="772" spans="2:17" x14ac:dyDescent="0.25">
      <c r="B772" s="61">
        <f>COUNTIFS($F$3:F772,'تقرير استهلاك خامات'!$D$4)</f>
        <v>4</v>
      </c>
      <c r="C772" s="60">
        <v>770</v>
      </c>
      <c r="D772" s="5"/>
      <c r="E772" s="60"/>
      <c r="F772" s="60"/>
      <c r="G772" s="60"/>
      <c r="H772" s="60"/>
      <c r="I772" s="60"/>
      <c r="J772" s="60">
        <f t="shared" si="27"/>
        <v>0</v>
      </c>
      <c r="K772" s="77"/>
      <c r="L772" s="61"/>
      <c r="M772" s="60" t="str">
        <f>_xlfn.IFNA(VLOOKUP(F772,$F$3:M771,8,0),"")</f>
        <v/>
      </c>
      <c r="N772" s="60" t="str">
        <f>_xlfn.IFNA(VLOOKUP(F772,$F$3:N771,9,0),"")</f>
        <v/>
      </c>
      <c r="O772" s="73">
        <f t="shared" si="28"/>
        <v>0</v>
      </c>
      <c r="P772" s="60"/>
      <c r="Q772" s="60"/>
    </row>
    <row r="773" spans="2:17" x14ac:dyDescent="0.25">
      <c r="B773" s="61">
        <f>COUNTIFS($F$3:F773,'تقرير استهلاك خامات'!$D$4)</f>
        <v>4</v>
      </c>
      <c r="C773" s="60">
        <v>771</v>
      </c>
      <c r="D773" s="5"/>
      <c r="E773" s="60"/>
      <c r="F773" s="60"/>
      <c r="G773" s="60"/>
      <c r="H773" s="60"/>
      <c r="I773" s="60"/>
      <c r="J773" s="60">
        <f t="shared" ref="J773:J836" si="29">G773*I773</f>
        <v>0</v>
      </c>
      <c r="K773" s="77"/>
      <c r="L773" s="61"/>
      <c r="M773" s="60" t="str">
        <f>_xlfn.IFNA(VLOOKUP(F773,$F$3:M772,8,0),"")</f>
        <v/>
      </c>
      <c r="N773" s="60" t="str">
        <f>_xlfn.IFNA(VLOOKUP(F773,$F$3:N772,9,0),"")</f>
        <v/>
      </c>
      <c r="O773" s="73">
        <f t="shared" si="28"/>
        <v>0</v>
      </c>
      <c r="P773" s="60"/>
      <c r="Q773" s="60"/>
    </row>
    <row r="774" spans="2:17" x14ac:dyDescent="0.25">
      <c r="B774" s="61">
        <f>COUNTIFS($F$3:F774,'تقرير استهلاك خامات'!$D$4)</f>
        <v>4</v>
      </c>
      <c r="C774" s="60">
        <v>772</v>
      </c>
      <c r="D774" s="5"/>
      <c r="E774" s="60"/>
      <c r="F774" s="60"/>
      <c r="G774" s="60"/>
      <c r="H774" s="60"/>
      <c r="I774" s="60"/>
      <c r="J774" s="60">
        <f t="shared" si="29"/>
        <v>0</v>
      </c>
      <c r="K774" s="77"/>
      <c r="L774" s="61"/>
      <c r="M774" s="60" t="str">
        <f>_xlfn.IFNA(VLOOKUP(F774,$F$3:M773,8,0),"")</f>
        <v/>
      </c>
      <c r="N774" s="60" t="str">
        <f>_xlfn.IFNA(VLOOKUP(F774,$F$3:N773,9,0),"")</f>
        <v/>
      </c>
      <c r="O774" s="73">
        <f t="shared" si="28"/>
        <v>0</v>
      </c>
      <c r="P774" s="60"/>
      <c r="Q774" s="60"/>
    </row>
    <row r="775" spans="2:17" x14ac:dyDescent="0.25">
      <c r="B775" s="61">
        <f>COUNTIFS($F$3:F775,'تقرير استهلاك خامات'!$D$4)</f>
        <v>4</v>
      </c>
      <c r="C775" s="60">
        <v>773</v>
      </c>
      <c r="D775" s="5"/>
      <c r="E775" s="60"/>
      <c r="F775" s="60"/>
      <c r="G775" s="60"/>
      <c r="H775" s="60"/>
      <c r="I775" s="60"/>
      <c r="J775" s="60">
        <f t="shared" si="29"/>
        <v>0</v>
      </c>
      <c r="K775" s="77"/>
      <c r="L775" s="61"/>
      <c r="M775" s="60" t="str">
        <f>_xlfn.IFNA(VLOOKUP(F775,$F$3:M774,8,0),"")</f>
        <v/>
      </c>
      <c r="N775" s="60" t="str">
        <f>_xlfn.IFNA(VLOOKUP(F775,$F$3:N774,9,0),"")</f>
        <v/>
      </c>
      <c r="O775" s="73">
        <f t="shared" si="28"/>
        <v>0</v>
      </c>
      <c r="P775" s="60"/>
      <c r="Q775" s="60"/>
    </row>
    <row r="776" spans="2:17" x14ac:dyDescent="0.25">
      <c r="B776" s="61">
        <f>COUNTIFS($F$3:F776,'تقرير استهلاك خامات'!$D$4)</f>
        <v>4</v>
      </c>
      <c r="C776" s="60">
        <v>774</v>
      </c>
      <c r="D776" s="5"/>
      <c r="E776" s="60"/>
      <c r="F776" s="60"/>
      <c r="G776" s="60"/>
      <c r="H776" s="60"/>
      <c r="I776" s="60"/>
      <c r="J776" s="60">
        <f t="shared" si="29"/>
        <v>0</v>
      </c>
      <c r="K776" s="77"/>
      <c r="L776" s="61"/>
      <c r="M776" s="60" t="str">
        <f>_xlfn.IFNA(VLOOKUP(F776,$F$3:M775,8,0),"")</f>
        <v/>
      </c>
      <c r="N776" s="60" t="str">
        <f>_xlfn.IFNA(VLOOKUP(F776,$F$3:N775,9,0),"")</f>
        <v/>
      </c>
      <c r="O776" s="73">
        <f t="shared" si="28"/>
        <v>0</v>
      </c>
      <c r="P776" s="60"/>
      <c r="Q776" s="60"/>
    </row>
    <row r="777" spans="2:17" x14ac:dyDescent="0.25">
      <c r="B777" s="61">
        <f>COUNTIFS($F$3:F777,'تقرير استهلاك خامات'!$D$4)</f>
        <v>4</v>
      </c>
      <c r="C777" s="60">
        <v>775</v>
      </c>
      <c r="D777" s="5"/>
      <c r="E777" s="60"/>
      <c r="F777" s="60"/>
      <c r="G777" s="60"/>
      <c r="H777" s="60"/>
      <c r="I777" s="60"/>
      <c r="J777" s="60">
        <f t="shared" si="29"/>
        <v>0</v>
      </c>
      <c r="K777" s="77"/>
      <c r="L777" s="61"/>
      <c r="M777" s="60" t="str">
        <f>_xlfn.IFNA(VLOOKUP(F777,$F$3:M776,8,0),"")</f>
        <v/>
      </c>
      <c r="N777" s="60" t="str">
        <f>_xlfn.IFNA(VLOOKUP(F777,$F$3:N776,9,0),"")</f>
        <v/>
      </c>
      <c r="O777" s="73">
        <f t="shared" si="28"/>
        <v>0</v>
      </c>
      <c r="P777" s="60"/>
      <c r="Q777" s="60"/>
    </row>
    <row r="778" spans="2:17" x14ac:dyDescent="0.25">
      <c r="B778" s="61">
        <f>COUNTIFS($F$3:F778,'تقرير استهلاك خامات'!$D$4)</f>
        <v>4</v>
      </c>
      <c r="C778" s="60">
        <v>776</v>
      </c>
      <c r="D778" s="5"/>
      <c r="E778" s="60"/>
      <c r="F778" s="60"/>
      <c r="G778" s="60"/>
      <c r="H778" s="60"/>
      <c r="I778" s="60"/>
      <c r="J778" s="60">
        <f t="shared" si="29"/>
        <v>0</v>
      </c>
      <c r="K778" s="77"/>
      <c r="L778" s="61"/>
      <c r="M778" s="60" t="str">
        <f>_xlfn.IFNA(VLOOKUP(F778,$F$3:M777,8,0),"")</f>
        <v/>
      </c>
      <c r="N778" s="60" t="str">
        <f>_xlfn.IFNA(VLOOKUP(F778,$F$3:N777,9,0),"")</f>
        <v/>
      </c>
      <c r="O778" s="73">
        <f t="shared" si="28"/>
        <v>0</v>
      </c>
      <c r="P778" s="60"/>
      <c r="Q778" s="60"/>
    </row>
    <row r="779" spans="2:17" x14ac:dyDescent="0.25">
      <c r="B779" s="61">
        <f>COUNTIFS($F$3:F779,'تقرير استهلاك خامات'!$D$4)</f>
        <v>4</v>
      </c>
      <c r="C779" s="60">
        <v>777</v>
      </c>
      <c r="D779" s="5"/>
      <c r="E779" s="60"/>
      <c r="F779" s="60"/>
      <c r="G779" s="60"/>
      <c r="H779" s="60"/>
      <c r="I779" s="60"/>
      <c r="J779" s="60">
        <f t="shared" si="29"/>
        <v>0</v>
      </c>
      <c r="K779" s="77"/>
      <c r="L779" s="61"/>
      <c r="M779" s="60" t="str">
        <f>_xlfn.IFNA(VLOOKUP(F779,$F$3:M778,8,0),"")</f>
        <v/>
      </c>
      <c r="N779" s="60" t="str">
        <f>_xlfn.IFNA(VLOOKUP(F779,$F$3:N778,9,0),"")</f>
        <v/>
      </c>
      <c r="O779" s="73">
        <f t="shared" si="28"/>
        <v>0</v>
      </c>
      <c r="P779" s="60"/>
      <c r="Q779" s="60"/>
    </row>
    <row r="780" spans="2:17" x14ac:dyDescent="0.25">
      <c r="B780" s="61">
        <f>COUNTIFS($F$3:F780,'تقرير استهلاك خامات'!$D$4)</f>
        <v>4</v>
      </c>
      <c r="C780" s="60">
        <v>778</v>
      </c>
      <c r="D780" s="5"/>
      <c r="E780" s="60"/>
      <c r="F780" s="60"/>
      <c r="G780" s="60"/>
      <c r="H780" s="60"/>
      <c r="I780" s="60"/>
      <c r="J780" s="60">
        <f t="shared" si="29"/>
        <v>0</v>
      </c>
      <c r="K780" s="77"/>
      <c r="L780" s="61"/>
      <c r="M780" s="60" t="str">
        <f>_xlfn.IFNA(VLOOKUP(F780,$F$3:M779,8,0),"")</f>
        <v/>
      </c>
      <c r="N780" s="60" t="str">
        <f>_xlfn.IFNA(VLOOKUP(F780,$F$3:N779,9,0),"")</f>
        <v/>
      </c>
      <c r="O780" s="73">
        <f t="shared" si="28"/>
        <v>0</v>
      </c>
      <c r="P780" s="60"/>
      <c r="Q780" s="60"/>
    </row>
    <row r="781" spans="2:17" x14ac:dyDescent="0.25">
      <c r="B781" s="61">
        <f>COUNTIFS($F$3:F781,'تقرير استهلاك خامات'!$D$4)</f>
        <v>4</v>
      </c>
      <c r="C781" s="60">
        <v>779</v>
      </c>
      <c r="D781" s="5"/>
      <c r="E781" s="60"/>
      <c r="F781" s="60"/>
      <c r="G781" s="60"/>
      <c r="H781" s="60"/>
      <c r="I781" s="60"/>
      <c r="J781" s="60">
        <f t="shared" si="29"/>
        <v>0</v>
      </c>
      <c r="K781" s="77"/>
      <c r="L781" s="61"/>
      <c r="M781" s="60" t="str">
        <f>_xlfn.IFNA(VLOOKUP(F781,$F$3:M780,8,0),"")</f>
        <v/>
      </c>
      <c r="N781" s="60" t="str">
        <f>_xlfn.IFNA(VLOOKUP(F781,$F$3:N780,9,0),"")</f>
        <v/>
      </c>
      <c r="O781" s="73">
        <f t="shared" si="28"/>
        <v>0</v>
      </c>
      <c r="P781" s="60"/>
      <c r="Q781" s="60"/>
    </row>
    <row r="782" spans="2:17" x14ac:dyDescent="0.25">
      <c r="B782" s="61">
        <f>COUNTIFS($F$3:F782,'تقرير استهلاك خامات'!$D$4)</f>
        <v>4</v>
      </c>
      <c r="C782" s="60">
        <v>780</v>
      </c>
      <c r="D782" s="5"/>
      <c r="E782" s="60"/>
      <c r="F782" s="60"/>
      <c r="G782" s="60"/>
      <c r="H782" s="60"/>
      <c r="I782" s="60"/>
      <c r="J782" s="60">
        <f t="shared" si="29"/>
        <v>0</v>
      </c>
      <c r="K782" s="77"/>
      <c r="L782" s="61"/>
      <c r="M782" s="60" t="str">
        <f>_xlfn.IFNA(VLOOKUP(F782,$F$3:M781,8,0),"")</f>
        <v/>
      </c>
      <c r="N782" s="60" t="str">
        <f>_xlfn.IFNA(VLOOKUP(F782,$F$3:N781,9,0),"")</f>
        <v/>
      </c>
      <c r="O782" s="73">
        <f t="shared" si="28"/>
        <v>0</v>
      </c>
      <c r="P782" s="60"/>
      <c r="Q782" s="60"/>
    </row>
    <row r="783" spans="2:17" x14ac:dyDescent="0.25">
      <c r="B783" s="61">
        <f>COUNTIFS($F$3:F783,'تقرير استهلاك خامات'!$D$4)</f>
        <v>4</v>
      </c>
      <c r="C783" s="60">
        <v>781</v>
      </c>
      <c r="D783" s="5"/>
      <c r="E783" s="60"/>
      <c r="F783" s="60"/>
      <c r="G783" s="60"/>
      <c r="H783" s="60"/>
      <c r="I783" s="60"/>
      <c r="J783" s="60">
        <f t="shared" si="29"/>
        <v>0</v>
      </c>
      <c r="K783" s="77"/>
      <c r="L783" s="61"/>
      <c r="M783" s="60" t="str">
        <f>_xlfn.IFNA(VLOOKUP(F783,$F$3:M782,8,0),"")</f>
        <v/>
      </c>
      <c r="N783" s="60" t="str">
        <f>_xlfn.IFNA(VLOOKUP(F783,$F$3:N782,9,0),"")</f>
        <v/>
      </c>
      <c r="O783" s="73">
        <f t="shared" si="28"/>
        <v>0</v>
      </c>
      <c r="P783" s="60"/>
      <c r="Q783" s="60"/>
    </row>
    <row r="784" spans="2:17" x14ac:dyDescent="0.25">
      <c r="B784" s="61">
        <f>COUNTIFS($F$3:F784,'تقرير استهلاك خامات'!$D$4)</f>
        <v>4</v>
      </c>
      <c r="C784" s="60">
        <v>782</v>
      </c>
      <c r="D784" s="5"/>
      <c r="E784" s="60"/>
      <c r="F784" s="60"/>
      <c r="G784" s="60"/>
      <c r="H784" s="60"/>
      <c r="I784" s="60"/>
      <c r="J784" s="60">
        <f t="shared" si="29"/>
        <v>0</v>
      </c>
      <c r="K784" s="77"/>
      <c r="L784" s="61"/>
      <c r="M784" s="60" t="str">
        <f>_xlfn.IFNA(VLOOKUP(F784,$F$3:M783,8,0),"")</f>
        <v/>
      </c>
      <c r="N784" s="60" t="str">
        <f>_xlfn.IFNA(VLOOKUP(F784,$F$3:N783,9,0),"")</f>
        <v/>
      </c>
      <c r="O784" s="73">
        <f t="shared" si="28"/>
        <v>0</v>
      </c>
      <c r="P784" s="60"/>
      <c r="Q784" s="60"/>
    </row>
    <row r="785" spans="2:17" x14ac:dyDescent="0.25">
      <c r="B785" s="61">
        <f>COUNTIFS($F$3:F785,'تقرير استهلاك خامات'!$D$4)</f>
        <v>4</v>
      </c>
      <c r="C785" s="60">
        <v>783</v>
      </c>
      <c r="D785" s="5"/>
      <c r="E785" s="60"/>
      <c r="F785" s="60"/>
      <c r="G785" s="60"/>
      <c r="H785" s="60"/>
      <c r="I785" s="60"/>
      <c r="J785" s="60">
        <f t="shared" si="29"/>
        <v>0</v>
      </c>
      <c r="K785" s="77"/>
      <c r="L785" s="61"/>
      <c r="M785" s="60" t="str">
        <f>_xlfn.IFNA(VLOOKUP(F785,$F$3:M784,8,0),"")</f>
        <v/>
      </c>
      <c r="N785" s="60" t="str">
        <f>_xlfn.IFNA(VLOOKUP(F785,$F$3:N784,9,0),"")</f>
        <v/>
      </c>
      <c r="O785" s="73">
        <f t="shared" si="28"/>
        <v>0</v>
      </c>
      <c r="P785" s="60"/>
      <c r="Q785" s="60"/>
    </row>
    <row r="786" spans="2:17" x14ac:dyDescent="0.25">
      <c r="B786" s="61">
        <f>COUNTIFS($F$3:F786,'تقرير استهلاك خامات'!$D$4)</f>
        <v>4</v>
      </c>
      <c r="C786" s="60">
        <v>784</v>
      </c>
      <c r="D786" s="5"/>
      <c r="E786" s="60"/>
      <c r="F786" s="60"/>
      <c r="G786" s="60"/>
      <c r="H786" s="60"/>
      <c r="I786" s="60"/>
      <c r="J786" s="60">
        <f t="shared" si="29"/>
        <v>0</v>
      </c>
      <c r="K786" s="77"/>
      <c r="L786" s="61"/>
      <c r="M786" s="60" t="str">
        <f>_xlfn.IFNA(VLOOKUP(F786,$F$3:M785,8,0),"")</f>
        <v/>
      </c>
      <c r="N786" s="60" t="str">
        <f>_xlfn.IFNA(VLOOKUP(F786,$F$3:N785,9,0),"")</f>
        <v/>
      </c>
      <c r="O786" s="73">
        <f t="shared" si="28"/>
        <v>0</v>
      </c>
      <c r="P786" s="60"/>
      <c r="Q786" s="60"/>
    </row>
    <row r="787" spans="2:17" x14ac:dyDescent="0.25">
      <c r="B787" s="61">
        <f>COUNTIFS($F$3:F787,'تقرير استهلاك خامات'!$D$4)</f>
        <v>4</v>
      </c>
      <c r="C787" s="60">
        <v>785</v>
      </c>
      <c r="D787" s="5"/>
      <c r="E787" s="60"/>
      <c r="F787" s="60"/>
      <c r="G787" s="60"/>
      <c r="H787" s="60"/>
      <c r="I787" s="60"/>
      <c r="J787" s="60">
        <f t="shared" si="29"/>
        <v>0</v>
      </c>
      <c r="K787" s="77"/>
      <c r="L787" s="61"/>
      <c r="M787" s="60" t="str">
        <f>_xlfn.IFNA(VLOOKUP(F787,$F$3:M786,8,0),"")</f>
        <v/>
      </c>
      <c r="N787" s="60" t="str">
        <f>_xlfn.IFNA(VLOOKUP(F787,$F$3:N786,9,0),"")</f>
        <v/>
      </c>
      <c r="O787" s="73">
        <f t="shared" si="28"/>
        <v>0</v>
      </c>
      <c r="P787" s="60"/>
      <c r="Q787" s="60"/>
    </row>
    <row r="788" spans="2:17" x14ac:dyDescent="0.25">
      <c r="B788" s="61">
        <f>COUNTIFS($F$3:F788,'تقرير استهلاك خامات'!$D$4)</f>
        <v>4</v>
      </c>
      <c r="C788" s="60">
        <v>786</v>
      </c>
      <c r="D788" s="5"/>
      <c r="E788" s="60"/>
      <c r="F788" s="60"/>
      <c r="G788" s="60"/>
      <c r="H788" s="60"/>
      <c r="I788" s="60"/>
      <c r="J788" s="60">
        <f t="shared" si="29"/>
        <v>0</v>
      </c>
      <c r="K788" s="77"/>
      <c r="L788" s="61"/>
      <c r="M788" s="60" t="str">
        <f>_xlfn.IFNA(VLOOKUP(F788,$F$3:M787,8,0),"")</f>
        <v/>
      </c>
      <c r="N788" s="60" t="str">
        <f>_xlfn.IFNA(VLOOKUP(F788,$F$3:N787,9,0),"")</f>
        <v/>
      </c>
      <c r="O788" s="73">
        <f t="shared" si="28"/>
        <v>0</v>
      </c>
      <c r="P788" s="60"/>
      <c r="Q788" s="60"/>
    </row>
    <row r="789" spans="2:17" x14ac:dyDescent="0.25">
      <c r="B789" s="61">
        <f>COUNTIFS($F$3:F789,'تقرير استهلاك خامات'!$D$4)</f>
        <v>4</v>
      </c>
      <c r="C789" s="60">
        <v>787</v>
      </c>
      <c r="D789" s="5"/>
      <c r="E789" s="60"/>
      <c r="F789" s="60"/>
      <c r="G789" s="60"/>
      <c r="H789" s="60"/>
      <c r="I789" s="60"/>
      <c r="J789" s="60">
        <f t="shared" si="29"/>
        <v>0</v>
      </c>
      <c r="K789" s="77"/>
      <c r="L789" s="61"/>
      <c r="M789" s="60" t="str">
        <f>_xlfn.IFNA(VLOOKUP(F789,$F$3:M788,8,0),"")</f>
        <v/>
      </c>
      <c r="N789" s="60" t="str">
        <f>_xlfn.IFNA(VLOOKUP(F789,$F$3:N788,9,0),"")</f>
        <v/>
      </c>
      <c r="O789" s="73">
        <f t="shared" si="28"/>
        <v>0</v>
      </c>
      <c r="P789" s="60"/>
      <c r="Q789" s="60"/>
    </row>
    <row r="790" spans="2:17" x14ac:dyDescent="0.25">
      <c r="B790" s="61">
        <f>COUNTIFS($F$3:F790,'تقرير استهلاك خامات'!$D$4)</f>
        <v>4</v>
      </c>
      <c r="C790" s="60">
        <v>788</v>
      </c>
      <c r="D790" s="5"/>
      <c r="E790" s="60"/>
      <c r="F790" s="60"/>
      <c r="G790" s="60"/>
      <c r="H790" s="60"/>
      <c r="I790" s="60"/>
      <c r="J790" s="60">
        <f t="shared" si="29"/>
        <v>0</v>
      </c>
      <c r="K790" s="77"/>
      <c r="L790" s="61"/>
      <c r="M790" s="60" t="str">
        <f>_xlfn.IFNA(VLOOKUP(F790,$F$3:M789,8,0),"")</f>
        <v/>
      </c>
      <c r="N790" s="60" t="str">
        <f>_xlfn.IFNA(VLOOKUP(F790,$F$3:N789,9,0),"")</f>
        <v/>
      </c>
      <c r="O790" s="73">
        <f t="shared" si="28"/>
        <v>0</v>
      </c>
      <c r="P790" s="60"/>
      <c r="Q790" s="60"/>
    </row>
    <row r="791" spans="2:17" x14ac:dyDescent="0.25">
      <c r="B791" s="61">
        <f>COUNTIFS($F$3:F791,'تقرير استهلاك خامات'!$D$4)</f>
        <v>4</v>
      </c>
      <c r="C791" s="60">
        <v>789</v>
      </c>
      <c r="D791" s="5"/>
      <c r="E791" s="60"/>
      <c r="F791" s="60"/>
      <c r="G791" s="60"/>
      <c r="H791" s="60"/>
      <c r="I791" s="60"/>
      <c r="J791" s="60">
        <f t="shared" si="29"/>
        <v>0</v>
      </c>
      <c r="K791" s="77"/>
      <c r="L791" s="61"/>
      <c r="M791" s="60" t="str">
        <f>_xlfn.IFNA(VLOOKUP(F791,$F$3:M790,8,0),"")</f>
        <v/>
      </c>
      <c r="N791" s="60" t="str">
        <f>_xlfn.IFNA(VLOOKUP(F791,$F$3:N790,9,0),"")</f>
        <v/>
      </c>
      <c r="O791" s="73">
        <f t="shared" si="28"/>
        <v>0</v>
      </c>
      <c r="P791" s="60"/>
      <c r="Q791" s="60"/>
    </row>
    <row r="792" spans="2:17" x14ac:dyDescent="0.25">
      <c r="B792" s="61">
        <f>COUNTIFS($F$3:F792,'تقرير استهلاك خامات'!$D$4)</f>
        <v>4</v>
      </c>
      <c r="C792" s="60">
        <v>790</v>
      </c>
      <c r="D792" s="5"/>
      <c r="E792" s="60"/>
      <c r="F792" s="60"/>
      <c r="G792" s="60"/>
      <c r="H792" s="60"/>
      <c r="I792" s="60"/>
      <c r="J792" s="60">
        <f t="shared" si="29"/>
        <v>0</v>
      </c>
      <c r="K792" s="77"/>
      <c r="L792" s="61"/>
      <c r="M792" s="60" t="str">
        <f>_xlfn.IFNA(VLOOKUP(F792,$F$3:M791,8,0),"")</f>
        <v/>
      </c>
      <c r="N792" s="60" t="str">
        <f>_xlfn.IFNA(VLOOKUP(F792,$F$3:N791,9,0),"")</f>
        <v/>
      </c>
      <c r="O792" s="73">
        <f t="shared" si="28"/>
        <v>0</v>
      </c>
      <c r="P792" s="60"/>
      <c r="Q792" s="60"/>
    </row>
    <row r="793" spans="2:17" x14ac:dyDescent="0.25">
      <c r="B793" s="61">
        <f>COUNTIFS($F$3:F793,'تقرير استهلاك خامات'!$D$4)</f>
        <v>4</v>
      </c>
      <c r="C793" s="60">
        <v>791</v>
      </c>
      <c r="D793" s="5"/>
      <c r="E793" s="60"/>
      <c r="F793" s="60"/>
      <c r="G793" s="60"/>
      <c r="H793" s="60"/>
      <c r="I793" s="60"/>
      <c r="J793" s="60">
        <f t="shared" si="29"/>
        <v>0</v>
      </c>
      <c r="K793" s="77"/>
      <c r="L793" s="61"/>
      <c r="M793" s="60" t="str">
        <f>_xlfn.IFNA(VLOOKUP(F793,$F$3:M792,8,0),"")</f>
        <v/>
      </c>
      <c r="N793" s="60" t="str">
        <f>_xlfn.IFNA(VLOOKUP(F793,$F$3:N792,9,0),"")</f>
        <v/>
      </c>
      <c r="O793" s="73">
        <f t="shared" si="28"/>
        <v>0</v>
      </c>
      <c r="P793" s="60"/>
      <c r="Q793" s="60"/>
    </row>
    <row r="794" spans="2:17" x14ac:dyDescent="0.25">
      <c r="B794" s="61">
        <f>COUNTIFS($F$3:F794,'تقرير استهلاك خامات'!$D$4)</f>
        <v>4</v>
      </c>
      <c r="C794" s="60">
        <v>792</v>
      </c>
      <c r="D794" s="5"/>
      <c r="E794" s="60"/>
      <c r="F794" s="60"/>
      <c r="G794" s="60"/>
      <c r="H794" s="60"/>
      <c r="I794" s="60"/>
      <c r="J794" s="60">
        <f t="shared" si="29"/>
        <v>0</v>
      </c>
      <c r="K794" s="77"/>
      <c r="L794" s="61"/>
      <c r="M794" s="60" t="str">
        <f>_xlfn.IFNA(VLOOKUP(F794,$F$3:M793,8,0),"")</f>
        <v/>
      </c>
      <c r="N794" s="60" t="str">
        <f>_xlfn.IFNA(VLOOKUP(F794,$F$3:N793,9,0),"")</f>
        <v/>
      </c>
      <c r="O794" s="73">
        <f t="shared" si="28"/>
        <v>0</v>
      </c>
      <c r="P794" s="60"/>
      <c r="Q794" s="60"/>
    </row>
    <row r="795" spans="2:17" x14ac:dyDescent="0.25">
      <c r="B795" s="61">
        <f>COUNTIFS($F$3:F795,'تقرير استهلاك خامات'!$D$4)</f>
        <v>4</v>
      </c>
      <c r="C795" s="60">
        <v>793</v>
      </c>
      <c r="D795" s="5"/>
      <c r="E795" s="60"/>
      <c r="F795" s="60"/>
      <c r="G795" s="60"/>
      <c r="H795" s="60"/>
      <c r="I795" s="60"/>
      <c r="J795" s="60">
        <f t="shared" si="29"/>
        <v>0</v>
      </c>
      <c r="K795" s="77"/>
      <c r="L795" s="61"/>
      <c r="M795" s="60" t="str">
        <f>_xlfn.IFNA(VLOOKUP(F795,$F$3:M794,8,0),"")</f>
        <v/>
      </c>
      <c r="N795" s="60" t="str">
        <f>_xlfn.IFNA(VLOOKUP(F795,$F$3:N794,9,0),"")</f>
        <v/>
      </c>
      <c r="O795" s="73">
        <f t="shared" si="28"/>
        <v>0</v>
      </c>
      <c r="P795" s="60"/>
      <c r="Q795" s="60"/>
    </row>
    <row r="796" spans="2:17" x14ac:dyDescent="0.25">
      <c r="B796" s="61">
        <f>COUNTIFS($F$3:F796,'تقرير استهلاك خامات'!$D$4)</f>
        <v>4</v>
      </c>
      <c r="C796" s="60">
        <v>794</v>
      </c>
      <c r="D796" s="5"/>
      <c r="E796" s="60"/>
      <c r="F796" s="60"/>
      <c r="G796" s="60"/>
      <c r="H796" s="60"/>
      <c r="I796" s="60"/>
      <c r="J796" s="60">
        <f t="shared" si="29"/>
        <v>0</v>
      </c>
      <c r="K796" s="77"/>
      <c r="L796" s="61"/>
      <c r="M796" s="60" t="str">
        <f>_xlfn.IFNA(VLOOKUP(F796,$F$3:M795,8,0),"")</f>
        <v/>
      </c>
      <c r="N796" s="60" t="str">
        <f>_xlfn.IFNA(VLOOKUP(F796,$F$3:N795,9,0),"")</f>
        <v/>
      </c>
      <c r="O796" s="73">
        <f t="shared" si="28"/>
        <v>0</v>
      </c>
      <c r="P796" s="60"/>
      <c r="Q796" s="60"/>
    </row>
    <row r="797" spans="2:17" x14ac:dyDescent="0.25">
      <c r="B797" s="61">
        <f>COUNTIFS($F$3:F797,'تقرير استهلاك خامات'!$D$4)</f>
        <v>4</v>
      </c>
      <c r="C797" s="60">
        <v>795</v>
      </c>
      <c r="D797" s="5"/>
      <c r="E797" s="60"/>
      <c r="F797" s="60"/>
      <c r="G797" s="60"/>
      <c r="H797" s="60"/>
      <c r="I797" s="60"/>
      <c r="J797" s="60">
        <f t="shared" si="29"/>
        <v>0</v>
      </c>
      <c r="K797" s="77"/>
      <c r="L797" s="61"/>
      <c r="M797" s="60" t="str">
        <f>_xlfn.IFNA(VLOOKUP(F797,$F$3:M796,8,0),"")</f>
        <v/>
      </c>
      <c r="N797" s="60" t="str">
        <f>_xlfn.IFNA(VLOOKUP(F797,$F$3:N796,9,0),"")</f>
        <v/>
      </c>
      <c r="O797" s="73">
        <f t="shared" si="28"/>
        <v>0</v>
      </c>
      <c r="P797" s="60"/>
      <c r="Q797" s="60"/>
    </row>
    <row r="798" spans="2:17" x14ac:dyDescent="0.25">
      <c r="B798" s="61">
        <f>COUNTIFS($F$3:F798,'تقرير استهلاك خامات'!$D$4)</f>
        <v>4</v>
      </c>
      <c r="C798" s="60">
        <v>796</v>
      </c>
      <c r="D798" s="5"/>
      <c r="E798" s="60"/>
      <c r="F798" s="60"/>
      <c r="G798" s="60"/>
      <c r="H798" s="60"/>
      <c r="I798" s="60"/>
      <c r="J798" s="60">
        <f t="shared" si="29"/>
        <v>0</v>
      </c>
      <c r="K798" s="77"/>
      <c r="L798" s="61"/>
      <c r="M798" s="60" t="str">
        <f>_xlfn.IFNA(VLOOKUP(F798,$F$3:M797,8,0),"")</f>
        <v/>
      </c>
      <c r="N798" s="60" t="str">
        <f>_xlfn.IFNA(VLOOKUP(F798,$F$3:N797,9,0),"")</f>
        <v/>
      </c>
      <c r="O798" s="73">
        <f t="shared" si="28"/>
        <v>0</v>
      </c>
      <c r="P798" s="60"/>
      <c r="Q798" s="60"/>
    </row>
    <row r="799" spans="2:17" x14ac:dyDescent="0.25">
      <c r="B799" s="61">
        <f>COUNTIFS($F$3:F799,'تقرير استهلاك خامات'!$D$4)</f>
        <v>4</v>
      </c>
      <c r="C799" s="60">
        <v>797</v>
      </c>
      <c r="D799" s="5"/>
      <c r="E799" s="60"/>
      <c r="F799" s="60"/>
      <c r="G799" s="60"/>
      <c r="H799" s="60"/>
      <c r="I799" s="60"/>
      <c r="J799" s="60">
        <f t="shared" si="29"/>
        <v>0</v>
      </c>
      <c r="K799" s="77"/>
      <c r="L799" s="61"/>
      <c r="M799" s="60" t="str">
        <f>_xlfn.IFNA(VLOOKUP(F799,$F$3:M798,8,0),"")</f>
        <v/>
      </c>
      <c r="N799" s="60" t="str">
        <f>_xlfn.IFNA(VLOOKUP(F799,$F$3:N798,9,0),"")</f>
        <v/>
      </c>
      <c r="O799" s="73">
        <f t="shared" si="28"/>
        <v>0</v>
      </c>
      <c r="P799" s="60"/>
      <c r="Q799" s="60"/>
    </row>
    <row r="800" spans="2:17" x14ac:dyDescent="0.25">
      <c r="B800" s="61">
        <f>COUNTIFS($F$3:F800,'تقرير استهلاك خامات'!$D$4)</f>
        <v>4</v>
      </c>
      <c r="C800" s="60">
        <v>798</v>
      </c>
      <c r="D800" s="5"/>
      <c r="E800" s="60"/>
      <c r="F800" s="60"/>
      <c r="G800" s="60"/>
      <c r="H800" s="60"/>
      <c r="I800" s="60"/>
      <c r="J800" s="60">
        <f t="shared" si="29"/>
        <v>0</v>
      </c>
      <c r="K800" s="77"/>
      <c r="L800" s="61"/>
      <c r="M800" s="60" t="str">
        <f>_xlfn.IFNA(VLOOKUP(F800,$F$3:M799,8,0),"")</f>
        <v/>
      </c>
      <c r="N800" s="60" t="str">
        <f>_xlfn.IFNA(VLOOKUP(F800,$F$3:N799,9,0),"")</f>
        <v/>
      </c>
      <c r="O800" s="73">
        <f t="shared" si="28"/>
        <v>0</v>
      </c>
      <c r="P800" s="60"/>
      <c r="Q800" s="60"/>
    </row>
    <row r="801" spans="2:17" x14ac:dyDescent="0.25">
      <c r="B801" s="61">
        <f>COUNTIFS($F$3:F801,'تقرير استهلاك خامات'!$D$4)</f>
        <v>4</v>
      </c>
      <c r="C801" s="60">
        <v>799</v>
      </c>
      <c r="D801" s="5"/>
      <c r="E801" s="60"/>
      <c r="F801" s="60"/>
      <c r="G801" s="60"/>
      <c r="H801" s="60"/>
      <c r="I801" s="60"/>
      <c r="J801" s="60">
        <f t="shared" si="29"/>
        <v>0</v>
      </c>
      <c r="K801" s="77"/>
      <c r="L801" s="61"/>
      <c r="M801" s="60" t="str">
        <f>_xlfn.IFNA(VLOOKUP(F801,$F$3:M800,8,0),"")</f>
        <v/>
      </c>
      <c r="N801" s="60" t="str">
        <f>_xlfn.IFNA(VLOOKUP(F801,$F$3:N800,9,0),"")</f>
        <v/>
      </c>
      <c r="O801" s="73">
        <f t="shared" si="28"/>
        <v>0</v>
      </c>
      <c r="P801" s="60"/>
      <c r="Q801" s="60"/>
    </row>
    <row r="802" spans="2:17" x14ac:dyDescent="0.25">
      <c r="B802" s="61">
        <f>COUNTIFS($F$3:F802,'تقرير استهلاك خامات'!$D$4)</f>
        <v>4</v>
      </c>
      <c r="C802" s="60">
        <v>800</v>
      </c>
      <c r="D802" s="5"/>
      <c r="E802" s="60"/>
      <c r="F802" s="60"/>
      <c r="G802" s="60"/>
      <c r="H802" s="60"/>
      <c r="I802" s="60"/>
      <c r="J802" s="60">
        <f t="shared" si="29"/>
        <v>0</v>
      </c>
      <c r="K802" s="77"/>
      <c r="L802" s="61"/>
      <c r="M802" s="60" t="str">
        <f>_xlfn.IFNA(VLOOKUP(F802,$F$3:M801,8,0),"")</f>
        <v/>
      </c>
      <c r="N802" s="60" t="str">
        <f>_xlfn.IFNA(VLOOKUP(F802,$F$3:N801,9,0),"")</f>
        <v/>
      </c>
      <c r="O802" s="73">
        <f t="shared" si="28"/>
        <v>0</v>
      </c>
      <c r="P802" s="60"/>
      <c r="Q802" s="60"/>
    </row>
    <row r="803" spans="2:17" x14ac:dyDescent="0.25">
      <c r="B803" s="61">
        <f>COUNTIFS($F$3:F803,'تقرير استهلاك خامات'!$D$4)</f>
        <v>4</v>
      </c>
      <c r="C803" s="60">
        <v>801</v>
      </c>
      <c r="D803" s="5"/>
      <c r="E803" s="60"/>
      <c r="F803" s="60"/>
      <c r="G803" s="60"/>
      <c r="H803" s="60"/>
      <c r="I803" s="60"/>
      <c r="J803" s="60">
        <f t="shared" si="29"/>
        <v>0</v>
      </c>
      <c r="K803" s="77"/>
      <c r="L803" s="61"/>
      <c r="M803" s="60" t="str">
        <f>_xlfn.IFNA(VLOOKUP(F803,$F$3:M802,8,0),"")</f>
        <v/>
      </c>
      <c r="N803" s="60" t="str">
        <f>_xlfn.IFNA(VLOOKUP(F803,$F$3:N802,9,0),"")</f>
        <v/>
      </c>
      <c r="O803" s="73">
        <f t="shared" si="28"/>
        <v>0</v>
      </c>
      <c r="P803" s="60"/>
      <c r="Q803" s="60"/>
    </row>
    <row r="804" spans="2:17" x14ac:dyDescent="0.25">
      <c r="B804" s="61">
        <f>COUNTIFS($F$3:F804,'تقرير استهلاك خامات'!$D$4)</f>
        <v>4</v>
      </c>
      <c r="C804" s="60">
        <v>802</v>
      </c>
      <c r="D804" s="5"/>
      <c r="E804" s="60"/>
      <c r="F804" s="60"/>
      <c r="G804" s="60"/>
      <c r="H804" s="60"/>
      <c r="I804" s="60"/>
      <c r="J804" s="60">
        <f t="shared" si="29"/>
        <v>0</v>
      </c>
      <c r="K804" s="77"/>
      <c r="L804" s="61"/>
      <c r="M804" s="60" t="str">
        <f>_xlfn.IFNA(VLOOKUP(F804,$F$3:M803,8,0),"")</f>
        <v/>
      </c>
      <c r="N804" s="60" t="str">
        <f>_xlfn.IFNA(VLOOKUP(F804,$F$3:N803,9,0),"")</f>
        <v/>
      </c>
      <c r="O804" s="73">
        <f t="shared" si="28"/>
        <v>0</v>
      </c>
      <c r="P804" s="60"/>
      <c r="Q804" s="60"/>
    </row>
    <row r="805" spans="2:17" x14ac:dyDescent="0.25">
      <c r="B805" s="61">
        <f>COUNTIFS($F$3:F805,'تقرير استهلاك خامات'!$D$4)</f>
        <v>4</v>
      </c>
      <c r="C805" s="60">
        <v>803</v>
      </c>
      <c r="D805" s="5"/>
      <c r="E805" s="60"/>
      <c r="F805" s="60"/>
      <c r="G805" s="60"/>
      <c r="H805" s="60"/>
      <c r="I805" s="60"/>
      <c r="J805" s="60">
        <f t="shared" si="29"/>
        <v>0</v>
      </c>
      <c r="K805" s="77"/>
      <c r="L805" s="61"/>
      <c r="M805" s="60" t="str">
        <f>_xlfn.IFNA(VLOOKUP(F805,$F$3:M804,8,0),"")</f>
        <v/>
      </c>
      <c r="N805" s="60" t="str">
        <f>_xlfn.IFNA(VLOOKUP(F805,$F$3:N804,9,0),"")</f>
        <v/>
      </c>
      <c r="O805" s="73">
        <f t="shared" si="28"/>
        <v>0</v>
      </c>
      <c r="P805" s="60"/>
      <c r="Q805" s="60"/>
    </row>
    <row r="806" spans="2:17" x14ac:dyDescent="0.25">
      <c r="B806" s="61">
        <f>COUNTIFS($F$3:F806,'تقرير استهلاك خامات'!$D$4)</f>
        <v>4</v>
      </c>
      <c r="C806" s="60">
        <v>804</v>
      </c>
      <c r="D806" s="5"/>
      <c r="E806" s="60"/>
      <c r="F806" s="60"/>
      <c r="G806" s="60"/>
      <c r="H806" s="60"/>
      <c r="I806" s="60"/>
      <c r="J806" s="60">
        <f t="shared" si="29"/>
        <v>0</v>
      </c>
      <c r="K806" s="77"/>
      <c r="L806" s="61"/>
      <c r="M806" s="60" t="str">
        <f>_xlfn.IFNA(VLOOKUP(F806,$F$3:M805,8,0),"")</f>
        <v/>
      </c>
      <c r="N806" s="60" t="str">
        <f>_xlfn.IFNA(VLOOKUP(F806,$F$3:N805,9,0),"")</f>
        <v/>
      </c>
      <c r="O806" s="73">
        <f t="shared" si="28"/>
        <v>0</v>
      </c>
      <c r="P806" s="60"/>
      <c r="Q806" s="60"/>
    </row>
    <row r="807" spans="2:17" x14ac:dyDescent="0.25">
      <c r="B807" s="61">
        <f>COUNTIFS($F$3:F807,'تقرير استهلاك خامات'!$D$4)</f>
        <v>4</v>
      </c>
      <c r="C807" s="60">
        <v>805</v>
      </c>
      <c r="D807" s="5"/>
      <c r="E807" s="60"/>
      <c r="F807" s="60"/>
      <c r="G807" s="60"/>
      <c r="H807" s="60"/>
      <c r="I807" s="60"/>
      <c r="J807" s="60">
        <f t="shared" si="29"/>
        <v>0</v>
      </c>
      <c r="K807" s="77"/>
      <c r="L807" s="61"/>
      <c r="M807" s="60" t="str">
        <f>_xlfn.IFNA(VLOOKUP(F807,$F$3:M806,8,0),"")</f>
        <v/>
      </c>
      <c r="N807" s="60" t="str">
        <f>_xlfn.IFNA(VLOOKUP(F807,$F$3:N806,9,0),"")</f>
        <v/>
      </c>
      <c r="O807" s="73">
        <f t="shared" si="28"/>
        <v>0</v>
      </c>
      <c r="P807" s="60"/>
      <c r="Q807" s="60"/>
    </row>
    <row r="808" spans="2:17" x14ac:dyDescent="0.25">
      <c r="B808" s="61">
        <f>COUNTIFS($F$3:F808,'تقرير استهلاك خامات'!$D$4)</f>
        <v>4</v>
      </c>
      <c r="C808" s="60">
        <v>806</v>
      </c>
      <c r="D808" s="5"/>
      <c r="E808" s="60"/>
      <c r="F808" s="60"/>
      <c r="G808" s="60"/>
      <c r="H808" s="60"/>
      <c r="I808" s="60"/>
      <c r="J808" s="60">
        <f t="shared" si="29"/>
        <v>0</v>
      </c>
      <c r="K808" s="77"/>
      <c r="L808" s="61"/>
      <c r="M808" s="60" t="str">
        <f>_xlfn.IFNA(VLOOKUP(F808,$F$3:M807,8,0),"")</f>
        <v/>
      </c>
      <c r="N808" s="60" t="str">
        <f>_xlfn.IFNA(VLOOKUP(F808,$F$3:N807,9,0),"")</f>
        <v/>
      </c>
      <c r="O808" s="73">
        <f t="shared" si="28"/>
        <v>0</v>
      </c>
      <c r="P808" s="60"/>
      <c r="Q808" s="60"/>
    </row>
    <row r="809" spans="2:17" x14ac:dyDescent="0.25">
      <c r="B809" s="61">
        <f>COUNTIFS($F$3:F809,'تقرير استهلاك خامات'!$D$4)</f>
        <v>4</v>
      </c>
      <c r="C809" s="60">
        <v>807</v>
      </c>
      <c r="D809" s="5"/>
      <c r="E809" s="60"/>
      <c r="F809" s="60"/>
      <c r="G809" s="60"/>
      <c r="H809" s="60"/>
      <c r="I809" s="60"/>
      <c r="J809" s="60">
        <f t="shared" si="29"/>
        <v>0</v>
      </c>
      <c r="K809" s="77"/>
      <c r="L809" s="61"/>
      <c r="M809" s="60" t="str">
        <f>_xlfn.IFNA(VLOOKUP(F809,$F$3:M808,8,0),"")</f>
        <v/>
      </c>
      <c r="N809" s="60" t="str">
        <f>_xlfn.IFNA(VLOOKUP(F809,$F$3:N808,9,0),"")</f>
        <v/>
      </c>
      <c r="O809" s="73">
        <f t="shared" si="28"/>
        <v>0</v>
      </c>
      <c r="P809" s="60"/>
      <c r="Q809" s="60"/>
    </row>
    <row r="810" spans="2:17" x14ac:dyDescent="0.25">
      <c r="B810" s="61">
        <f>COUNTIFS($F$3:F810,'تقرير استهلاك خامات'!$D$4)</f>
        <v>4</v>
      </c>
      <c r="C810" s="60">
        <v>808</v>
      </c>
      <c r="D810" s="5"/>
      <c r="E810" s="60"/>
      <c r="F810" s="60"/>
      <c r="G810" s="60"/>
      <c r="H810" s="60"/>
      <c r="I810" s="60"/>
      <c r="J810" s="60">
        <f t="shared" si="29"/>
        <v>0</v>
      </c>
      <c r="K810" s="77"/>
      <c r="L810" s="61"/>
      <c r="M810" s="60" t="str">
        <f>_xlfn.IFNA(VLOOKUP(F810,$F$3:M809,8,0),"")</f>
        <v/>
      </c>
      <c r="N810" s="60" t="str">
        <f>_xlfn.IFNA(VLOOKUP(F810,$F$3:N809,9,0),"")</f>
        <v/>
      </c>
      <c r="O810" s="73">
        <f t="shared" si="28"/>
        <v>0</v>
      </c>
      <c r="P810" s="60"/>
      <c r="Q810" s="60"/>
    </row>
    <row r="811" spans="2:17" x14ac:dyDescent="0.25">
      <c r="B811" s="61">
        <f>COUNTIFS($F$3:F811,'تقرير استهلاك خامات'!$D$4)</f>
        <v>4</v>
      </c>
      <c r="C811" s="60">
        <v>809</v>
      </c>
      <c r="D811" s="5"/>
      <c r="E811" s="60"/>
      <c r="F811" s="60"/>
      <c r="G811" s="60"/>
      <c r="H811" s="60"/>
      <c r="I811" s="60"/>
      <c r="J811" s="60">
        <f t="shared" si="29"/>
        <v>0</v>
      </c>
      <c r="K811" s="77"/>
      <c r="L811" s="61"/>
      <c r="M811" s="60" t="str">
        <f>_xlfn.IFNA(VLOOKUP(F811,$F$3:M810,8,0),"")</f>
        <v/>
      </c>
      <c r="N811" s="60" t="str">
        <f>_xlfn.IFNA(VLOOKUP(F811,$F$3:N810,9,0),"")</f>
        <v/>
      </c>
      <c r="O811" s="73">
        <f t="shared" si="28"/>
        <v>0</v>
      </c>
      <c r="P811" s="60"/>
      <c r="Q811" s="60"/>
    </row>
    <row r="812" spans="2:17" x14ac:dyDescent="0.25">
      <c r="B812" s="61">
        <f>COUNTIFS($F$3:F812,'تقرير استهلاك خامات'!$D$4)</f>
        <v>4</v>
      </c>
      <c r="C812" s="60">
        <v>810</v>
      </c>
      <c r="D812" s="5"/>
      <c r="E812" s="60"/>
      <c r="F812" s="60"/>
      <c r="G812" s="60"/>
      <c r="H812" s="60"/>
      <c r="I812" s="60"/>
      <c r="J812" s="60">
        <f t="shared" si="29"/>
        <v>0</v>
      </c>
      <c r="K812" s="77"/>
      <c r="L812" s="61"/>
      <c r="M812" s="60" t="str">
        <f>_xlfn.IFNA(VLOOKUP(F812,$F$3:M811,8,0),"")</f>
        <v/>
      </c>
      <c r="N812" s="60" t="str">
        <f>_xlfn.IFNA(VLOOKUP(F812,$F$3:N811,9,0),"")</f>
        <v/>
      </c>
      <c r="O812" s="73">
        <f t="shared" si="28"/>
        <v>0</v>
      </c>
      <c r="P812" s="60"/>
      <c r="Q812" s="60"/>
    </row>
    <row r="813" spans="2:17" x14ac:dyDescent="0.25">
      <c r="B813" s="61">
        <f>COUNTIFS($F$3:F813,'تقرير استهلاك خامات'!$D$4)</f>
        <v>4</v>
      </c>
      <c r="C813" s="60">
        <v>811</v>
      </c>
      <c r="D813" s="5"/>
      <c r="E813" s="60"/>
      <c r="F813" s="60"/>
      <c r="G813" s="60"/>
      <c r="H813" s="60"/>
      <c r="I813" s="60"/>
      <c r="J813" s="60">
        <f t="shared" si="29"/>
        <v>0</v>
      </c>
      <c r="K813" s="77"/>
      <c r="L813" s="61"/>
      <c r="M813" s="60" t="str">
        <f>_xlfn.IFNA(VLOOKUP(F813,$F$3:M812,8,0),"")</f>
        <v/>
      </c>
      <c r="N813" s="60" t="str">
        <f>_xlfn.IFNA(VLOOKUP(F813,$F$3:N812,9,0),"")</f>
        <v/>
      </c>
      <c r="O813" s="73">
        <f t="shared" si="28"/>
        <v>0</v>
      </c>
      <c r="P813" s="60"/>
      <c r="Q813" s="60"/>
    </row>
    <row r="814" spans="2:17" x14ac:dyDescent="0.25">
      <c r="B814" s="61">
        <f>COUNTIFS($F$3:F814,'تقرير استهلاك خامات'!$D$4)</f>
        <v>4</v>
      </c>
      <c r="C814" s="60">
        <v>812</v>
      </c>
      <c r="D814" s="5"/>
      <c r="E814" s="60"/>
      <c r="F814" s="60"/>
      <c r="G814" s="60"/>
      <c r="H814" s="60"/>
      <c r="I814" s="60"/>
      <c r="J814" s="60">
        <f t="shared" si="29"/>
        <v>0</v>
      </c>
      <c r="K814" s="77"/>
      <c r="L814" s="61"/>
      <c r="M814" s="60" t="str">
        <f>_xlfn.IFNA(VLOOKUP(F814,$F$3:M813,8,0),"")</f>
        <v/>
      </c>
      <c r="N814" s="60" t="str">
        <f>_xlfn.IFNA(VLOOKUP(F814,$F$3:N813,9,0),"")</f>
        <v/>
      </c>
      <c r="O814" s="73">
        <f t="shared" si="28"/>
        <v>0</v>
      </c>
      <c r="P814" s="60"/>
      <c r="Q814" s="60"/>
    </row>
    <row r="815" spans="2:17" x14ac:dyDescent="0.25">
      <c r="B815" s="61">
        <f>COUNTIFS($F$3:F815,'تقرير استهلاك خامات'!$D$4)</f>
        <v>4</v>
      </c>
      <c r="C815" s="60">
        <v>813</v>
      </c>
      <c r="D815" s="5"/>
      <c r="E815" s="60"/>
      <c r="F815" s="60"/>
      <c r="G815" s="60"/>
      <c r="H815" s="60"/>
      <c r="I815" s="60"/>
      <c r="J815" s="60">
        <f t="shared" si="29"/>
        <v>0</v>
      </c>
      <c r="K815" s="77"/>
      <c r="L815" s="61"/>
      <c r="M815" s="60" t="str">
        <f>_xlfn.IFNA(VLOOKUP(F815,$F$3:M814,8,0),"")</f>
        <v/>
      </c>
      <c r="N815" s="60" t="str">
        <f>_xlfn.IFNA(VLOOKUP(F815,$F$3:N814,9,0),"")</f>
        <v/>
      </c>
      <c r="O815" s="73">
        <f t="shared" si="28"/>
        <v>0</v>
      </c>
      <c r="P815" s="60"/>
      <c r="Q815" s="60"/>
    </row>
    <row r="816" spans="2:17" x14ac:dyDescent="0.25">
      <c r="B816" s="61">
        <f>COUNTIFS($F$3:F816,'تقرير استهلاك خامات'!$D$4)</f>
        <v>4</v>
      </c>
      <c r="C816" s="60">
        <v>814</v>
      </c>
      <c r="D816" s="5"/>
      <c r="E816" s="60"/>
      <c r="F816" s="60"/>
      <c r="G816" s="60"/>
      <c r="H816" s="60"/>
      <c r="I816" s="60"/>
      <c r="J816" s="60">
        <f t="shared" si="29"/>
        <v>0</v>
      </c>
      <c r="K816" s="77"/>
      <c r="L816" s="61"/>
      <c r="M816" s="60" t="str">
        <f>_xlfn.IFNA(VLOOKUP(F816,$F$3:M815,8,0),"")</f>
        <v/>
      </c>
      <c r="N816" s="60" t="str">
        <f>_xlfn.IFNA(VLOOKUP(F816,$F$3:N815,9,0),"")</f>
        <v/>
      </c>
      <c r="O816" s="73">
        <f t="shared" si="28"/>
        <v>0</v>
      </c>
      <c r="P816" s="60"/>
      <c r="Q816" s="60"/>
    </row>
    <row r="817" spans="2:17" x14ac:dyDescent="0.25">
      <c r="B817" s="61">
        <f>COUNTIFS($F$3:F817,'تقرير استهلاك خامات'!$D$4)</f>
        <v>4</v>
      </c>
      <c r="C817" s="60">
        <v>815</v>
      </c>
      <c r="D817" s="5"/>
      <c r="E817" s="60"/>
      <c r="F817" s="60"/>
      <c r="G817" s="60"/>
      <c r="H817" s="60"/>
      <c r="I817" s="60"/>
      <c r="J817" s="60">
        <f t="shared" si="29"/>
        <v>0</v>
      </c>
      <c r="K817" s="77"/>
      <c r="L817" s="61"/>
      <c r="M817" s="60" t="str">
        <f>_xlfn.IFNA(VLOOKUP(F817,$F$3:M816,8,0),"")</f>
        <v/>
      </c>
      <c r="N817" s="60" t="str">
        <f>_xlfn.IFNA(VLOOKUP(F817,$F$3:N816,9,0),"")</f>
        <v/>
      </c>
      <c r="O817" s="73">
        <f t="shared" si="28"/>
        <v>0</v>
      </c>
      <c r="P817" s="60"/>
      <c r="Q817" s="60"/>
    </row>
    <row r="818" spans="2:17" x14ac:dyDescent="0.25">
      <c r="B818" s="61">
        <f>COUNTIFS($F$3:F818,'تقرير استهلاك خامات'!$D$4)</f>
        <v>4</v>
      </c>
      <c r="C818" s="60">
        <v>816</v>
      </c>
      <c r="D818" s="5"/>
      <c r="E818" s="60"/>
      <c r="F818" s="60"/>
      <c r="G818" s="60"/>
      <c r="H818" s="60"/>
      <c r="I818" s="60"/>
      <c r="J818" s="60">
        <f t="shared" si="29"/>
        <v>0</v>
      </c>
      <c r="K818" s="77"/>
      <c r="L818" s="61"/>
      <c r="M818" s="60" t="str">
        <f>_xlfn.IFNA(VLOOKUP(F818,$F$3:M817,8,0),"")</f>
        <v/>
      </c>
      <c r="N818" s="60" t="str">
        <f>_xlfn.IFNA(VLOOKUP(F818,$F$3:N817,9,0),"")</f>
        <v/>
      </c>
      <c r="O818" s="73">
        <f t="shared" si="28"/>
        <v>0</v>
      </c>
      <c r="P818" s="60"/>
      <c r="Q818" s="60"/>
    </row>
    <row r="819" spans="2:17" x14ac:dyDescent="0.25">
      <c r="B819" s="61">
        <f>COUNTIFS($F$3:F819,'تقرير استهلاك خامات'!$D$4)</f>
        <v>4</v>
      </c>
      <c r="C819" s="60">
        <v>817</v>
      </c>
      <c r="D819" s="5"/>
      <c r="E819" s="60"/>
      <c r="F819" s="60"/>
      <c r="G819" s="60"/>
      <c r="H819" s="60"/>
      <c r="I819" s="60"/>
      <c r="J819" s="60">
        <f t="shared" si="29"/>
        <v>0</v>
      </c>
      <c r="K819" s="77"/>
      <c r="L819" s="61"/>
      <c r="M819" s="60" t="str">
        <f>_xlfn.IFNA(VLOOKUP(F819,$F$3:M818,8,0),"")</f>
        <v/>
      </c>
      <c r="N819" s="60" t="str">
        <f>_xlfn.IFNA(VLOOKUP(F819,$F$3:N818,9,0),"")</f>
        <v/>
      </c>
      <c r="O819" s="73">
        <f t="shared" si="28"/>
        <v>0</v>
      </c>
      <c r="P819" s="60"/>
      <c r="Q819" s="60"/>
    </row>
    <row r="820" spans="2:17" x14ac:dyDescent="0.25">
      <c r="B820" s="61">
        <f>COUNTIFS($F$3:F820,'تقرير استهلاك خامات'!$D$4)</f>
        <v>4</v>
      </c>
      <c r="C820" s="60">
        <v>818</v>
      </c>
      <c r="D820" s="5"/>
      <c r="E820" s="60"/>
      <c r="F820" s="60"/>
      <c r="G820" s="60"/>
      <c r="H820" s="60"/>
      <c r="I820" s="60"/>
      <c r="J820" s="60">
        <f t="shared" si="29"/>
        <v>0</v>
      </c>
      <c r="K820" s="77"/>
      <c r="L820" s="61"/>
      <c r="M820" s="60" t="str">
        <f>_xlfn.IFNA(VLOOKUP(F820,$F$3:M819,8,0),"")</f>
        <v/>
      </c>
      <c r="N820" s="60" t="str">
        <f>_xlfn.IFNA(VLOOKUP(F820,$F$3:N819,9,0),"")</f>
        <v/>
      </c>
      <c r="O820" s="73">
        <f t="shared" si="28"/>
        <v>0</v>
      </c>
      <c r="P820" s="60"/>
      <c r="Q820" s="60"/>
    </row>
    <row r="821" spans="2:17" x14ac:dyDescent="0.25">
      <c r="B821" s="61">
        <f>COUNTIFS($F$3:F821,'تقرير استهلاك خامات'!$D$4)</f>
        <v>4</v>
      </c>
      <c r="C821" s="60">
        <v>819</v>
      </c>
      <c r="D821" s="5"/>
      <c r="E821" s="60"/>
      <c r="F821" s="60"/>
      <c r="G821" s="60"/>
      <c r="H821" s="60"/>
      <c r="I821" s="60"/>
      <c r="J821" s="60">
        <f t="shared" si="29"/>
        <v>0</v>
      </c>
      <c r="K821" s="77"/>
      <c r="L821" s="61"/>
      <c r="M821" s="60" t="str">
        <f>_xlfn.IFNA(VLOOKUP(F821,$F$3:M820,8,0),"")</f>
        <v/>
      </c>
      <c r="N821" s="60" t="str">
        <f>_xlfn.IFNA(VLOOKUP(F821,$F$3:N820,9,0),"")</f>
        <v/>
      </c>
      <c r="O821" s="73">
        <f t="shared" si="28"/>
        <v>0</v>
      </c>
      <c r="P821" s="60"/>
      <c r="Q821" s="60"/>
    </row>
    <row r="822" spans="2:17" x14ac:dyDescent="0.25">
      <c r="B822" s="61">
        <f>COUNTIFS($F$3:F822,'تقرير استهلاك خامات'!$D$4)</f>
        <v>4</v>
      </c>
      <c r="C822" s="60">
        <v>820</v>
      </c>
      <c r="D822" s="5"/>
      <c r="E822" s="60"/>
      <c r="F822" s="60"/>
      <c r="G822" s="60"/>
      <c r="H822" s="60"/>
      <c r="I822" s="60"/>
      <c r="J822" s="60">
        <f t="shared" si="29"/>
        <v>0</v>
      </c>
      <c r="K822" s="77"/>
      <c r="L822" s="61"/>
      <c r="M822" s="60" t="str">
        <f>_xlfn.IFNA(VLOOKUP(F822,$F$3:M821,8,0),"")</f>
        <v/>
      </c>
      <c r="N822" s="60" t="str">
        <f>_xlfn.IFNA(VLOOKUP(F822,$F$3:N821,9,0),"")</f>
        <v/>
      </c>
      <c r="O822" s="73">
        <f t="shared" si="28"/>
        <v>0</v>
      </c>
      <c r="P822" s="60"/>
      <c r="Q822" s="60"/>
    </row>
    <row r="823" spans="2:17" x14ac:dyDescent="0.25">
      <c r="B823" s="61">
        <f>COUNTIFS($F$3:F823,'تقرير استهلاك خامات'!$D$4)</f>
        <v>4</v>
      </c>
      <c r="C823" s="60">
        <v>821</v>
      </c>
      <c r="D823" s="5"/>
      <c r="E823" s="60"/>
      <c r="F823" s="60"/>
      <c r="G823" s="60"/>
      <c r="H823" s="60"/>
      <c r="I823" s="60"/>
      <c r="J823" s="60">
        <f t="shared" si="29"/>
        <v>0</v>
      </c>
      <c r="K823" s="77"/>
      <c r="L823" s="61"/>
      <c r="M823" s="60" t="str">
        <f>_xlfn.IFNA(VLOOKUP(F823,$F$3:M822,8,0),"")</f>
        <v/>
      </c>
      <c r="N823" s="60" t="str">
        <f>_xlfn.IFNA(VLOOKUP(F823,$F$3:N822,9,0),"")</f>
        <v/>
      </c>
      <c r="O823" s="73">
        <f t="shared" si="28"/>
        <v>0</v>
      </c>
      <c r="P823" s="60"/>
      <c r="Q823" s="60"/>
    </row>
    <row r="824" spans="2:17" x14ac:dyDescent="0.25">
      <c r="B824" s="61">
        <f>COUNTIFS($F$3:F824,'تقرير استهلاك خامات'!$D$4)</f>
        <v>4</v>
      </c>
      <c r="C824" s="60">
        <v>822</v>
      </c>
      <c r="D824" s="5"/>
      <c r="E824" s="60"/>
      <c r="F824" s="60"/>
      <c r="G824" s="60"/>
      <c r="H824" s="60"/>
      <c r="I824" s="60"/>
      <c r="J824" s="60">
        <f t="shared" si="29"/>
        <v>0</v>
      </c>
      <c r="K824" s="77"/>
      <c r="L824" s="61"/>
      <c r="M824" s="60" t="str">
        <f>_xlfn.IFNA(VLOOKUP(F824,$F$3:M823,8,0),"")</f>
        <v/>
      </c>
      <c r="N824" s="60" t="str">
        <f>_xlfn.IFNA(VLOOKUP(F824,$F$3:N823,9,0),"")</f>
        <v/>
      </c>
      <c r="O824" s="73">
        <f t="shared" si="28"/>
        <v>0</v>
      </c>
      <c r="P824" s="60"/>
      <c r="Q824" s="60"/>
    </row>
    <row r="825" spans="2:17" x14ac:dyDescent="0.25">
      <c r="B825" s="61">
        <f>COUNTIFS($F$3:F825,'تقرير استهلاك خامات'!$D$4)</f>
        <v>4</v>
      </c>
      <c r="C825" s="60">
        <v>823</v>
      </c>
      <c r="D825" s="5"/>
      <c r="E825" s="60"/>
      <c r="F825" s="60"/>
      <c r="G825" s="60"/>
      <c r="H825" s="60"/>
      <c r="I825" s="60"/>
      <c r="J825" s="60">
        <f t="shared" si="29"/>
        <v>0</v>
      </c>
      <c r="K825" s="77"/>
      <c r="L825" s="61"/>
      <c r="M825" s="60" t="str">
        <f>_xlfn.IFNA(VLOOKUP(F825,$F$3:M824,8,0),"")</f>
        <v/>
      </c>
      <c r="N825" s="60" t="str">
        <f>_xlfn.IFNA(VLOOKUP(F825,$F$3:N824,9,0),"")</f>
        <v/>
      </c>
      <c r="O825" s="73">
        <f t="shared" si="28"/>
        <v>0</v>
      </c>
      <c r="P825" s="60"/>
      <c r="Q825" s="60"/>
    </row>
    <row r="826" spans="2:17" x14ac:dyDescent="0.25">
      <c r="B826" s="61">
        <f>COUNTIFS($F$3:F826,'تقرير استهلاك خامات'!$D$4)</f>
        <v>4</v>
      </c>
      <c r="C826" s="60">
        <v>824</v>
      </c>
      <c r="D826" s="5"/>
      <c r="E826" s="60"/>
      <c r="F826" s="60"/>
      <c r="G826" s="60"/>
      <c r="H826" s="60"/>
      <c r="I826" s="60"/>
      <c r="J826" s="60">
        <f t="shared" si="29"/>
        <v>0</v>
      </c>
      <c r="K826" s="77"/>
      <c r="L826" s="61"/>
      <c r="M826" s="60" t="str">
        <f>_xlfn.IFNA(VLOOKUP(F826,$F$3:M825,8,0),"")</f>
        <v/>
      </c>
      <c r="N826" s="60" t="str">
        <f>_xlfn.IFNA(VLOOKUP(F826,$F$3:N825,9,0),"")</f>
        <v/>
      </c>
      <c r="O826" s="73">
        <f t="shared" si="28"/>
        <v>0</v>
      </c>
      <c r="P826" s="60"/>
      <c r="Q826" s="60"/>
    </row>
    <row r="827" spans="2:17" x14ac:dyDescent="0.25">
      <c r="B827" s="61">
        <f>COUNTIFS($F$3:F827,'تقرير استهلاك خامات'!$D$4)</f>
        <v>4</v>
      </c>
      <c r="C827" s="60">
        <v>825</v>
      </c>
      <c r="D827" s="5"/>
      <c r="E827" s="60"/>
      <c r="F827" s="60"/>
      <c r="G827" s="60"/>
      <c r="H827" s="60"/>
      <c r="I827" s="60"/>
      <c r="J827" s="60">
        <f t="shared" si="29"/>
        <v>0</v>
      </c>
      <c r="K827" s="77"/>
      <c r="L827" s="61"/>
      <c r="M827" s="60" t="str">
        <f>_xlfn.IFNA(VLOOKUP(F827,$F$3:M826,8,0),"")</f>
        <v/>
      </c>
      <c r="N827" s="60" t="str">
        <f>_xlfn.IFNA(VLOOKUP(F827,$F$3:N826,9,0),"")</f>
        <v/>
      </c>
      <c r="O827" s="73">
        <f t="shared" si="28"/>
        <v>0</v>
      </c>
      <c r="P827" s="60"/>
      <c r="Q827" s="60"/>
    </row>
    <row r="828" spans="2:17" x14ac:dyDescent="0.25">
      <c r="B828" s="61">
        <f>COUNTIFS($F$3:F828,'تقرير استهلاك خامات'!$D$4)</f>
        <v>4</v>
      </c>
      <c r="C828" s="60">
        <v>826</v>
      </c>
      <c r="D828" s="5"/>
      <c r="E828" s="60"/>
      <c r="F828" s="60"/>
      <c r="G828" s="60"/>
      <c r="H828" s="60"/>
      <c r="I828" s="60"/>
      <c r="J828" s="60">
        <f t="shared" si="29"/>
        <v>0</v>
      </c>
      <c r="K828" s="77"/>
      <c r="L828" s="61"/>
      <c r="M828" s="60" t="str">
        <f>_xlfn.IFNA(VLOOKUP(F828,$F$3:M827,8,0),"")</f>
        <v/>
      </c>
      <c r="N828" s="60" t="str">
        <f>_xlfn.IFNA(VLOOKUP(F828,$F$3:N827,9,0),"")</f>
        <v/>
      </c>
      <c r="O828" s="73">
        <f t="shared" si="28"/>
        <v>0</v>
      </c>
      <c r="P828" s="60"/>
      <c r="Q828" s="60"/>
    </row>
    <row r="829" spans="2:17" x14ac:dyDescent="0.25">
      <c r="B829" s="61">
        <f>COUNTIFS($F$3:F829,'تقرير استهلاك خامات'!$D$4)</f>
        <v>4</v>
      </c>
      <c r="C829" s="60">
        <v>827</v>
      </c>
      <c r="D829" s="5"/>
      <c r="E829" s="60"/>
      <c r="F829" s="60"/>
      <c r="G829" s="60"/>
      <c r="H829" s="60"/>
      <c r="I829" s="60"/>
      <c r="J829" s="60">
        <f t="shared" si="29"/>
        <v>0</v>
      </c>
      <c r="K829" s="77"/>
      <c r="L829" s="61"/>
      <c r="M829" s="60" t="str">
        <f>_xlfn.IFNA(VLOOKUP(F829,$F$3:M828,8,0),"")</f>
        <v/>
      </c>
      <c r="N829" s="60" t="str">
        <f>_xlfn.IFNA(VLOOKUP(F829,$F$3:N828,9,0),"")</f>
        <v/>
      </c>
      <c r="O829" s="73">
        <f t="shared" si="28"/>
        <v>0</v>
      </c>
      <c r="P829" s="60"/>
      <c r="Q829" s="60"/>
    </row>
    <row r="830" spans="2:17" x14ac:dyDescent="0.25">
      <c r="B830" s="61">
        <f>COUNTIFS($F$3:F830,'تقرير استهلاك خامات'!$D$4)</f>
        <v>4</v>
      </c>
      <c r="C830" s="60">
        <v>828</v>
      </c>
      <c r="D830" s="5"/>
      <c r="E830" s="60"/>
      <c r="F830" s="60"/>
      <c r="G830" s="60"/>
      <c r="H830" s="60"/>
      <c r="I830" s="60"/>
      <c r="J830" s="60">
        <f t="shared" si="29"/>
        <v>0</v>
      </c>
      <c r="K830" s="77"/>
      <c r="L830" s="61"/>
      <c r="M830" s="60" t="str">
        <f>_xlfn.IFNA(VLOOKUP(F830,$F$3:M829,8,0),"")</f>
        <v/>
      </c>
      <c r="N830" s="60" t="str">
        <f>_xlfn.IFNA(VLOOKUP(F830,$F$3:N829,9,0),"")</f>
        <v/>
      </c>
      <c r="O830" s="73">
        <f t="shared" si="28"/>
        <v>0</v>
      </c>
      <c r="P830" s="60"/>
      <c r="Q830" s="60"/>
    </row>
    <row r="831" spans="2:17" x14ac:dyDescent="0.25">
      <c r="B831" s="61">
        <f>COUNTIFS($F$3:F831,'تقرير استهلاك خامات'!$D$4)</f>
        <v>4</v>
      </c>
      <c r="C831" s="60">
        <v>829</v>
      </c>
      <c r="D831" s="5"/>
      <c r="E831" s="60"/>
      <c r="F831" s="60"/>
      <c r="G831" s="60"/>
      <c r="H831" s="60"/>
      <c r="I831" s="60"/>
      <c r="J831" s="60">
        <f t="shared" si="29"/>
        <v>0</v>
      </c>
      <c r="K831" s="77"/>
      <c r="L831" s="61"/>
      <c r="M831" s="60" t="str">
        <f>_xlfn.IFNA(VLOOKUP(F831,$F$3:M830,8,0),"")</f>
        <v/>
      </c>
      <c r="N831" s="60" t="str">
        <f>_xlfn.IFNA(VLOOKUP(F831,$F$3:N830,9,0),"")</f>
        <v/>
      </c>
      <c r="O831" s="73">
        <f t="shared" si="28"/>
        <v>0</v>
      </c>
      <c r="P831" s="60"/>
      <c r="Q831" s="60"/>
    </row>
    <row r="832" spans="2:17" x14ac:dyDescent="0.25">
      <c r="B832" s="61">
        <f>COUNTIFS($F$3:F832,'تقرير استهلاك خامات'!$D$4)</f>
        <v>4</v>
      </c>
      <c r="C832" s="60">
        <v>830</v>
      </c>
      <c r="D832" s="5"/>
      <c r="E832" s="60"/>
      <c r="F832" s="60"/>
      <c r="G832" s="60"/>
      <c r="H832" s="60"/>
      <c r="I832" s="60"/>
      <c r="J832" s="60">
        <f t="shared" si="29"/>
        <v>0</v>
      </c>
      <c r="K832" s="77"/>
      <c r="L832" s="61"/>
      <c r="M832" s="60" t="str">
        <f>_xlfn.IFNA(VLOOKUP(F832,$F$3:M831,8,0),"")</f>
        <v/>
      </c>
      <c r="N832" s="60" t="str">
        <f>_xlfn.IFNA(VLOOKUP(F832,$F$3:N831,9,0),"")</f>
        <v/>
      </c>
      <c r="O832" s="73">
        <f t="shared" si="28"/>
        <v>0</v>
      </c>
      <c r="P832" s="60"/>
      <c r="Q832" s="60"/>
    </row>
    <row r="833" spans="2:17" x14ac:dyDescent="0.25">
      <c r="B833" s="61">
        <f>COUNTIFS($F$3:F833,'تقرير استهلاك خامات'!$D$4)</f>
        <v>4</v>
      </c>
      <c r="C833" s="60">
        <v>831</v>
      </c>
      <c r="D833" s="5"/>
      <c r="E833" s="60"/>
      <c r="F833" s="60"/>
      <c r="G833" s="60"/>
      <c r="H833" s="60"/>
      <c r="I833" s="60"/>
      <c r="J833" s="60">
        <f t="shared" si="29"/>
        <v>0</v>
      </c>
      <c r="K833" s="77"/>
      <c r="L833" s="61"/>
      <c r="M833" s="60" t="str">
        <f>_xlfn.IFNA(VLOOKUP(F833,$F$3:M832,8,0),"")</f>
        <v/>
      </c>
      <c r="N833" s="60" t="str">
        <f>_xlfn.IFNA(VLOOKUP(F833,$F$3:N832,9,0),"")</f>
        <v/>
      </c>
      <c r="O833" s="73">
        <f t="shared" si="28"/>
        <v>0</v>
      </c>
      <c r="P833" s="60"/>
      <c r="Q833" s="60"/>
    </row>
    <row r="834" spans="2:17" x14ac:dyDescent="0.25">
      <c r="B834" s="61">
        <f>COUNTIFS($F$3:F834,'تقرير استهلاك خامات'!$D$4)</f>
        <v>4</v>
      </c>
      <c r="C834" s="60">
        <v>832</v>
      </c>
      <c r="D834" s="5"/>
      <c r="E834" s="60"/>
      <c r="F834" s="60"/>
      <c r="G834" s="60"/>
      <c r="H834" s="60"/>
      <c r="I834" s="60"/>
      <c r="J834" s="60">
        <f t="shared" si="29"/>
        <v>0</v>
      </c>
      <c r="K834" s="77"/>
      <c r="L834" s="61"/>
      <c r="M834" s="60" t="str">
        <f>_xlfn.IFNA(VLOOKUP(F834,$F$3:M833,8,0),"")</f>
        <v/>
      </c>
      <c r="N834" s="60" t="str">
        <f>_xlfn.IFNA(VLOOKUP(F834,$F$3:N833,9,0),"")</f>
        <v/>
      </c>
      <c r="O834" s="73">
        <f t="shared" si="28"/>
        <v>0</v>
      </c>
      <c r="P834" s="60"/>
      <c r="Q834" s="60"/>
    </row>
    <row r="835" spans="2:17" x14ac:dyDescent="0.25">
      <c r="B835" s="61">
        <f>COUNTIFS($F$3:F835,'تقرير استهلاك خامات'!$D$4)</f>
        <v>4</v>
      </c>
      <c r="C835" s="60">
        <v>833</v>
      </c>
      <c r="D835" s="5"/>
      <c r="E835" s="60"/>
      <c r="F835" s="60"/>
      <c r="G835" s="60"/>
      <c r="H835" s="60"/>
      <c r="I835" s="60"/>
      <c r="J835" s="60">
        <f t="shared" si="29"/>
        <v>0</v>
      </c>
      <c r="K835" s="77"/>
      <c r="L835" s="61"/>
      <c r="M835" s="60" t="str">
        <f>_xlfn.IFNA(VLOOKUP(F835,$F$3:M834,8,0),"")</f>
        <v/>
      </c>
      <c r="N835" s="60" t="str">
        <f>_xlfn.IFNA(VLOOKUP(F835,$F$3:N834,9,0),"")</f>
        <v/>
      </c>
      <c r="O835" s="73">
        <f t="shared" ref="O835:O898" si="30">IFERROR(I835/N835,0)</f>
        <v>0</v>
      </c>
      <c r="P835" s="60"/>
      <c r="Q835" s="60"/>
    </row>
    <row r="836" spans="2:17" x14ac:dyDescent="0.25">
      <c r="B836" s="61">
        <f>COUNTIFS($F$3:F836,'تقرير استهلاك خامات'!$D$4)</f>
        <v>4</v>
      </c>
      <c r="C836" s="60">
        <v>834</v>
      </c>
      <c r="D836" s="5"/>
      <c r="E836" s="60"/>
      <c r="F836" s="60"/>
      <c r="G836" s="60"/>
      <c r="H836" s="60"/>
      <c r="I836" s="60"/>
      <c r="J836" s="60">
        <f t="shared" si="29"/>
        <v>0</v>
      </c>
      <c r="K836" s="77"/>
      <c r="L836" s="61"/>
      <c r="M836" s="60" t="str">
        <f>_xlfn.IFNA(VLOOKUP(F836,$F$3:M835,8,0),"")</f>
        <v/>
      </c>
      <c r="N836" s="60" t="str">
        <f>_xlfn.IFNA(VLOOKUP(F836,$F$3:N835,9,0),"")</f>
        <v/>
      </c>
      <c r="O836" s="73">
        <f t="shared" si="30"/>
        <v>0</v>
      </c>
      <c r="P836" s="60"/>
      <c r="Q836" s="60"/>
    </row>
    <row r="837" spans="2:17" x14ac:dyDescent="0.25">
      <c r="B837" s="61">
        <f>COUNTIFS($F$3:F837,'تقرير استهلاك خامات'!$D$4)</f>
        <v>4</v>
      </c>
      <c r="C837" s="60">
        <v>835</v>
      </c>
      <c r="D837" s="5"/>
      <c r="E837" s="60"/>
      <c r="F837" s="60"/>
      <c r="G837" s="60"/>
      <c r="H837" s="60"/>
      <c r="I837" s="60"/>
      <c r="J837" s="60">
        <f t="shared" ref="J837:J900" si="31">G837*I837</f>
        <v>0</v>
      </c>
      <c r="K837" s="77"/>
      <c r="L837" s="61"/>
      <c r="M837" s="60" t="str">
        <f>_xlfn.IFNA(VLOOKUP(F837,$F$3:M836,8,0),"")</f>
        <v/>
      </c>
      <c r="N837" s="60" t="str">
        <f>_xlfn.IFNA(VLOOKUP(F837,$F$3:N836,9,0),"")</f>
        <v/>
      </c>
      <c r="O837" s="73">
        <f t="shared" si="30"/>
        <v>0</v>
      </c>
      <c r="P837" s="60"/>
      <c r="Q837" s="60"/>
    </row>
    <row r="838" spans="2:17" x14ac:dyDescent="0.25">
      <c r="B838" s="61">
        <f>COUNTIFS($F$3:F838,'تقرير استهلاك خامات'!$D$4)</f>
        <v>4</v>
      </c>
      <c r="C838" s="60">
        <v>836</v>
      </c>
      <c r="D838" s="5"/>
      <c r="E838" s="60"/>
      <c r="F838" s="60"/>
      <c r="G838" s="60"/>
      <c r="H838" s="60"/>
      <c r="I838" s="60"/>
      <c r="J838" s="60">
        <f t="shared" si="31"/>
        <v>0</v>
      </c>
      <c r="K838" s="77"/>
      <c r="L838" s="61"/>
      <c r="M838" s="60" t="str">
        <f>_xlfn.IFNA(VLOOKUP(F838,$F$3:M837,8,0),"")</f>
        <v/>
      </c>
      <c r="N838" s="60" t="str">
        <f>_xlfn.IFNA(VLOOKUP(F838,$F$3:N837,9,0),"")</f>
        <v/>
      </c>
      <c r="O838" s="73">
        <f t="shared" si="30"/>
        <v>0</v>
      </c>
      <c r="P838" s="60"/>
      <c r="Q838" s="60"/>
    </row>
    <row r="839" spans="2:17" x14ac:dyDescent="0.25">
      <c r="B839" s="61">
        <f>COUNTIFS($F$3:F839,'تقرير استهلاك خامات'!$D$4)</f>
        <v>4</v>
      </c>
      <c r="C839" s="60">
        <v>837</v>
      </c>
      <c r="D839" s="5"/>
      <c r="E839" s="60"/>
      <c r="F839" s="60"/>
      <c r="G839" s="60"/>
      <c r="H839" s="60"/>
      <c r="I839" s="60"/>
      <c r="J839" s="60">
        <f t="shared" si="31"/>
        <v>0</v>
      </c>
      <c r="K839" s="77"/>
      <c r="L839" s="61"/>
      <c r="M839" s="60" t="str">
        <f>_xlfn.IFNA(VLOOKUP(F839,$F$3:M838,8,0),"")</f>
        <v/>
      </c>
      <c r="N839" s="60" t="str">
        <f>_xlfn.IFNA(VLOOKUP(F839,$F$3:N838,9,0),"")</f>
        <v/>
      </c>
      <c r="O839" s="73">
        <f t="shared" si="30"/>
        <v>0</v>
      </c>
      <c r="P839" s="60"/>
      <c r="Q839" s="60"/>
    </row>
    <row r="840" spans="2:17" x14ac:dyDescent="0.25">
      <c r="B840" s="61">
        <f>COUNTIFS($F$3:F840,'تقرير استهلاك خامات'!$D$4)</f>
        <v>4</v>
      </c>
      <c r="C840" s="60">
        <v>838</v>
      </c>
      <c r="D840" s="5"/>
      <c r="E840" s="60"/>
      <c r="F840" s="60"/>
      <c r="G840" s="60"/>
      <c r="H840" s="60"/>
      <c r="I840" s="60"/>
      <c r="J840" s="60">
        <f t="shared" si="31"/>
        <v>0</v>
      </c>
      <c r="K840" s="77"/>
      <c r="L840" s="61"/>
      <c r="M840" s="60" t="str">
        <f>_xlfn.IFNA(VLOOKUP(F840,$F$3:M839,8,0),"")</f>
        <v/>
      </c>
      <c r="N840" s="60" t="str">
        <f>_xlfn.IFNA(VLOOKUP(F840,$F$3:N839,9,0),"")</f>
        <v/>
      </c>
      <c r="O840" s="73">
        <f t="shared" si="30"/>
        <v>0</v>
      </c>
      <c r="P840" s="60"/>
      <c r="Q840" s="60"/>
    </row>
    <row r="841" spans="2:17" x14ac:dyDescent="0.25">
      <c r="B841" s="61">
        <f>COUNTIFS($F$3:F841,'تقرير استهلاك خامات'!$D$4)</f>
        <v>4</v>
      </c>
      <c r="C841" s="60">
        <v>839</v>
      </c>
      <c r="D841" s="5"/>
      <c r="E841" s="60"/>
      <c r="F841" s="60"/>
      <c r="G841" s="60"/>
      <c r="H841" s="60"/>
      <c r="I841" s="60"/>
      <c r="J841" s="60">
        <f t="shared" si="31"/>
        <v>0</v>
      </c>
      <c r="K841" s="77"/>
      <c r="L841" s="61"/>
      <c r="M841" s="60" t="str">
        <f>_xlfn.IFNA(VLOOKUP(F841,$F$3:M840,8,0),"")</f>
        <v/>
      </c>
      <c r="N841" s="60" t="str">
        <f>_xlfn.IFNA(VLOOKUP(F841,$F$3:N840,9,0),"")</f>
        <v/>
      </c>
      <c r="O841" s="73">
        <f t="shared" si="30"/>
        <v>0</v>
      </c>
      <c r="P841" s="60"/>
      <c r="Q841" s="60"/>
    </row>
    <row r="842" spans="2:17" x14ac:dyDescent="0.25">
      <c r="B842" s="61">
        <f>COUNTIFS($F$3:F842,'تقرير استهلاك خامات'!$D$4)</f>
        <v>4</v>
      </c>
      <c r="C842" s="60">
        <v>840</v>
      </c>
      <c r="D842" s="5"/>
      <c r="E842" s="60"/>
      <c r="F842" s="60"/>
      <c r="G842" s="60"/>
      <c r="H842" s="60"/>
      <c r="I842" s="60"/>
      <c r="J842" s="60">
        <f t="shared" si="31"/>
        <v>0</v>
      </c>
      <c r="K842" s="77"/>
      <c r="L842" s="61"/>
      <c r="M842" s="60" t="str">
        <f>_xlfn.IFNA(VLOOKUP(F842,$F$3:M841,8,0),"")</f>
        <v/>
      </c>
      <c r="N842" s="60" t="str">
        <f>_xlfn.IFNA(VLOOKUP(F842,$F$3:N841,9,0),"")</f>
        <v/>
      </c>
      <c r="O842" s="73">
        <f t="shared" si="30"/>
        <v>0</v>
      </c>
      <c r="P842" s="60"/>
      <c r="Q842" s="60"/>
    </row>
    <row r="843" spans="2:17" x14ac:dyDescent="0.25">
      <c r="B843" s="61">
        <f>COUNTIFS($F$3:F843,'تقرير استهلاك خامات'!$D$4)</f>
        <v>4</v>
      </c>
      <c r="C843" s="60">
        <v>841</v>
      </c>
      <c r="D843" s="5"/>
      <c r="E843" s="60"/>
      <c r="F843" s="60"/>
      <c r="G843" s="60"/>
      <c r="H843" s="60"/>
      <c r="I843" s="60"/>
      <c r="J843" s="60">
        <f t="shared" si="31"/>
        <v>0</v>
      </c>
      <c r="K843" s="77"/>
      <c r="L843" s="61"/>
      <c r="M843" s="60" t="str">
        <f>_xlfn.IFNA(VLOOKUP(F843,$F$3:M842,8,0),"")</f>
        <v/>
      </c>
      <c r="N843" s="60" t="str">
        <f>_xlfn.IFNA(VLOOKUP(F843,$F$3:N842,9,0),"")</f>
        <v/>
      </c>
      <c r="O843" s="73">
        <f t="shared" si="30"/>
        <v>0</v>
      </c>
      <c r="P843" s="60"/>
      <c r="Q843" s="60"/>
    </row>
    <row r="844" spans="2:17" x14ac:dyDescent="0.25">
      <c r="B844" s="61">
        <f>COUNTIFS($F$3:F844,'تقرير استهلاك خامات'!$D$4)</f>
        <v>4</v>
      </c>
      <c r="C844" s="60">
        <v>842</v>
      </c>
      <c r="D844" s="5"/>
      <c r="E844" s="60"/>
      <c r="F844" s="60"/>
      <c r="G844" s="60"/>
      <c r="H844" s="60"/>
      <c r="I844" s="60"/>
      <c r="J844" s="60">
        <f t="shared" si="31"/>
        <v>0</v>
      </c>
      <c r="K844" s="77"/>
      <c r="L844" s="61"/>
      <c r="M844" s="60" t="str">
        <f>_xlfn.IFNA(VLOOKUP(F844,$F$3:M843,8,0),"")</f>
        <v/>
      </c>
      <c r="N844" s="60" t="str">
        <f>_xlfn.IFNA(VLOOKUP(F844,$F$3:N843,9,0),"")</f>
        <v/>
      </c>
      <c r="O844" s="73">
        <f t="shared" si="30"/>
        <v>0</v>
      </c>
      <c r="P844" s="60"/>
      <c r="Q844" s="60"/>
    </row>
    <row r="845" spans="2:17" x14ac:dyDescent="0.25">
      <c r="B845" s="61">
        <f>COUNTIFS($F$3:F845,'تقرير استهلاك خامات'!$D$4)</f>
        <v>4</v>
      </c>
      <c r="C845" s="60">
        <v>843</v>
      </c>
      <c r="D845" s="5"/>
      <c r="E845" s="60"/>
      <c r="F845" s="60"/>
      <c r="G845" s="60"/>
      <c r="H845" s="60"/>
      <c r="I845" s="60"/>
      <c r="J845" s="60">
        <f t="shared" si="31"/>
        <v>0</v>
      </c>
      <c r="K845" s="77"/>
      <c r="L845" s="61"/>
      <c r="M845" s="60" t="str">
        <f>_xlfn.IFNA(VLOOKUP(F845,$F$3:M844,8,0),"")</f>
        <v/>
      </c>
      <c r="N845" s="60" t="str">
        <f>_xlfn.IFNA(VLOOKUP(F845,$F$3:N844,9,0),"")</f>
        <v/>
      </c>
      <c r="O845" s="73">
        <f t="shared" si="30"/>
        <v>0</v>
      </c>
      <c r="P845" s="60"/>
      <c r="Q845" s="60"/>
    </row>
    <row r="846" spans="2:17" x14ac:dyDescent="0.25">
      <c r="B846" s="61">
        <f>COUNTIFS($F$3:F846,'تقرير استهلاك خامات'!$D$4)</f>
        <v>4</v>
      </c>
      <c r="C846" s="60">
        <v>844</v>
      </c>
      <c r="D846" s="5"/>
      <c r="E846" s="60"/>
      <c r="F846" s="60"/>
      <c r="G846" s="60"/>
      <c r="H846" s="60"/>
      <c r="I846" s="60"/>
      <c r="J846" s="60">
        <f t="shared" si="31"/>
        <v>0</v>
      </c>
      <c r="K846" s="77"/>
      <c r="L846" s="61"/>
      <c r="M846" s="60" t="str">
        <f>_xlfn.IFNA(VLOOKUP(F846,$F$3:M845,8,0),"")</f>
        <v/>
      </c>
      <c r="N846" s="60" t="str">
        <f>_xlfn.IFNA(VLOOKUP(F846,$F$3:N845,9,0),"")</f>
        <v/>
      </c>
      <c r="O846" s="73">
        <f t="shared" si="30"/>
        <v>0</v>
      </c>
      <c r="P846" s="60"/>
      <c r="Q846" s="60"/>
    </row>
    <row r="847" spans="2:17" x14ac:dyDescent="0.25">
      <c r="B847" s="61">
        <f>COUNTIFS($F$3:F847,'تقرير استهلاك خامات'!$D$4)</f>
        <v>4</v>
      </c>
      <c r="C847" s="60">
        <v>845</v>
      </c>
      <c r="D847" s="5"/>
      <c r="E847" s="60"/>
      <c r="F847" s="60"/>
      <c r="G847" s="60"/>
      <c r="H847" s="60"/>
      <c r="I847" s="60"/>
      <c r="J847" s="60">
        <f t="shared" si="31"/>
        <v>0</v>
      </c>
      <c r="K847" s="77"/>
      <c r="L847" s="61"/>
      <c r="M847" s="60" t="str">
        <f>_xlfn.IFNA(VLOOKUP(F847,$F$3:M846,8,0),"")</f>
        <v/>
      </c>
      <c r="N847" s="60" t="str">
        <f>_xlfn.IFNA(VLOOKUP(F847,$F$3:N846,9,0),"")</f>
        <v/>
      </c>
      <c r="O847" s="73">
        <f t="shared" si="30"/>
        <v>0</v>
      </c>
      <c r="P847" s="60"/>
      <c r="Q847" s="60"/>
    </row>
    <row r="848" spans="2:17" x14ac:dyDescent="0.25">
      <c r="B848" s="61">
        <f>COUNTIFS($F$3:F848,'تقرير استهلاك خامات'!$D$4)</f>
        <v>4</v>
      </c>
      <c r="C848" s="60">
        <v>846</v>
      </c>
      <c r="D848" s="5"/>
      <c r="E848" s="60"/>
      <c r="F848" s="60"/>
      <c r="G848" s="60"/>
      <c r="H848" s="60"/>
      <c r="I848" s="60"/>
      <c r="J848" s="60">
        <f t="shared" si="31"/>
        <v>0</v>
      </c>
      <c r="K848" s="77"/>
      <c r="L848" s="61"/>
      <c r="M848" s="60" t="str">
        <f>_xlfn.IFNA(VLOOKUP(F848,$F$3:M847,8,0),"")</f>
        <v/>
      </c>
      <c r="N848" s="60" t="str">
        <f>_xlfn.IFNA(VLOOKUP(F848,$F$3:N847,9,0),"")</f>
        <v/>
      </c>
      <c r="O848" s="73">
        <f t="shared" si="30"/>
        <v>0</v>
      </c>
      <c r="P848" s="60"/>
      <c r="Q848" s="60"/>
    </row>
    <row r="849" spans="2:17" x14ac:dyDescent="0.25">
      <c r="B849" s="61">
        <f>COUNTIFS($F$3:F849,'تقرير استهلاك خامات'!$D$4)</f>
        <v>4</v>
      </c>
      <c r="C849" s="60">
        <v>847</v>
      </c>
      <c r="D849" s="5"/>
      <c r="E849" s="60"/>
      <c r="F849" s="60"/>
      <c r="G849" s="60"/>
      <c r="H849" s="60"/>
      <c r="I849" s="60"/>
      <c r="J849" s="60">
        <f t="shared" si="31"/>
        <v>0</v>
      </c>
      <c r="K849" s="77"/>
      <c r="L849" s="61"/>
      <c r="M849" s="60" t="str">
        <f>_xlfn.IFNA(VLOOKUP(F849,$F$3:M848,8,0),"")</f>
        <v/>
      </c>
      <c r="N849" s="60" t="str">
        <f>_xlfn.IFNA(VLOOKUP(F849,$F$3:N848,9,0),"")</f>
        <v/>
      </c>
      <c r="O849" s="73">
        <f t="shared" si="30"/>
        <v>0</v>
      </c>
      <c r="P849" s="60"/>
      <c r="Q849" s="60"/>
    </row>
    <row r="850" spans="2:17" x14ac:dyDescent="0.25">
      <c r="B850" s="61">
        <f>COUNTIFS($F$3:F850,'تقرير استهلاك خامات'!$D$4)</f>
        <v>4</v>
      </c>
      <c r="C850" s="60">
        <v>848</v>
      </c>
      <c r="D850" s="5"/>
      <c r="E850" s="60"/>
      <c r="F850" s="60"/>
      <c r="G850" s="60"/>
      <c r="H850" s="60"/>
      <c r="I850" s="60"/>
      <c r="J850" s="60">
        <f t="shared" si="31"/>
        <v>0</v>
      </c>
      <c r="K850" s="77"/>
      <c r="L850" s="61"/>
      <c r="M850" s="60" t="str">
        <f>_xlfn.IFNA(VLOOKUP(F850,$F$3:M849,8,0),"")</f>
        <v/>
      </c>
      <c r="N850" s="60" t="str">
        <f>_xlfn.IFNA(VLOOKUP(F850,$F$3:N849,9,0),"")</f>
        <v/>
      </c>
      <c r="O850" s="73">
        <f t="shared" si="30"/>
        <v>0</v>
      </c>
      <c r="P850" s="60"/>
      <c r="Q850" s="60"/>
    </row>
    <row r="851" spans="2:17" x14ac:dyDescent="0.25">
      <c r="B851" s="61">
        <f>COUNTIFS($F$3:F851,'تقرير استهلاك خامات'!$D$4)</f>
        <v>4</v>
      </c>
      <c r="C851" s="60">
        <v>849</v>
      </c>
      <c r="D851" s="5"/>
      <c r="E851" s="60"/>
      <c r="F851" s="60"/>
      <c r="G851" s="60"/>
      <c r="H851" s="60"/>
      <c r="I851" s="60"/>
      <c r="J851" s="60">
        <f t="shared" si="31"/>
        <v>0</v>
      </c>
      <c r="K851" s="77"/>
      <c r="L851" s="61"/>
      <c r="M851" s="60" t="str">
        <f>_xlfn.IFNA(VLOOKUP(F851,$F$3:M850,8,0),"")</f>
        <v/>
      </c>
      <c r="N851" s="60" t="str">
        <f>_xlfn.IFNA(VLOOKUP(F851,$F$3:N850,9,0),"")</f>
        <v/>
      </c>
      <c r="O851" s="73">
        <f t="shared" si="30"/>
        <v>0</v>
      </c>
      <c r="P851" s="60"/>
      <c r="Q851" s="60"/>
    </row>
    <row r="852" spans="2:17" x14ac:dyDescent="0.25">
      <c r="B852" s="61">
        <f>COUNTIFS($F$3:F852,'تقرير استهلاك خامات'!$D$4)</f>
        <v>4</v>
      </c>
      <c r="C852" s="60">
        <v>850</v>
      </c>
      <c r="D852" s="5"/>
      <c r="E852" s="60"/>
      <c r="F852" s="60"/>
      <c r="G852" s="60"/>
      <c r="H852" s="60"/>
      <c r="I852" s="60"/>
      <c r="J852" s="60">
        <f t="shared" si="31"/>
        <v>0</v>
      </c>
      <c r="K852" s="77"/>
      <c r="L852" s="61"/>
      <c r="M852" s="60" t="str">
        <f>_xlfn.IFNA(VLOOKUP(F852,$F$3:M851,8,0),"")</f>
        <v/>
      </c>
      <c r="N852" s="60" t="str">
        <f>_xlfn.IFNA(VLOOKUP(F852,$F$3:N851,9,0),"")</f>
        <v/>
      </c>
      <c r="O852" s="73">
        <f t="shared" si="30"/>
        <v>0</v>
      </c>
      <c r="P852" s="60"/>
      <c r="Q852" s="60"/>
    </row>
    <row r="853" spans="2:17" x14ac:dyDescent="0.25">
      <c r="B853" s="61">
        <f>COUNTIFS($F$3:F853,'تقرير استهلاك خامات'!$D$4)</f>
        <v>4</v>
      </c>
      <c r="C853" s="60">
        <v>851</v>
      </c>
      <c r="D853" s="5"/>
      <c r="E853" s="60"/>
      <c r="F853" s="60"/>
      <c r="G853" s="60"/>
      <c r="H853" s="60"/>
      <c r="I853" s="60"/>
      <c r="J853" s="60">
        <f t="shared" si="31"/>
        <v>0</v>
      </c>
      <c r="K853" s="77"/>
      <c r="L853" s="61"/>
      <c r="M853" s="60" t="str">
        <f>_xlfn.IFNA(VLOOKUP(F853,$F$3:M852,8,0),"")</f>
        <v/>
      </c>
      <c r="N853" s="60" t="str">
        <f>_xlfn.IFNA(VLOOKUP(F853,$F$3:N852,9,0),"")</f>
        <v/>
      </c>
      <c r="O853" s="73">
        <f t="shared" si="30"/>
        <v>0</v>
      </c>
      <c r="P853" s="60"/>
      <c r="Q853" s="60"/>
    </row>
    <row r="854" spans="2:17" x14ac:dyDescent="0.25">
      <c r="B854" s="61">
        <f>COUNTIFS($F$3:F854,'تقرير استهلاك خامات'!$D$4)</f>
        <v>4</v>
      </c>
      <c r="C854" s="60">
        <v>852</v>
      </c>
      <c r="D854" s="5"/>
      <c r="E854" s="60"/>
      <c r="F854" s="60"/>
      <c r="G854" s="60"/>
      <c r="H854" s="60"/>
      <c r="I854" s="60"/>
      <c r="J854" s="60">
        <f t="shared" si="31"/>
        <v>0</v>
      </c>
      <c r="K854" s="77"/>
      <c r="L854" s="61"/>
      <c r="M854" s="60" t="str">
        <f>_xlfn.IFNA(VLOOKUP(F854,$F$3:M853,8,0),"")</f>
        <v/>
      </c>
      <c r="N854" s="60" t="str">
        <f>_xlfn.IFNA(VLOOKUP(F854,$F$3:N853,9,0),"")</f>
        <v/>
      </c>
      <c r="O854" s="73">
        <f t="shared" si="30"/>
        <v>0</v>
      </c>
      <c r="P854" s="60"/>
      <c r="Q854" s="60"/>
    </row>
    <row r="855" spans="2:17" x14ac:dyDescent="0.25">
      <c r="B855" s="61">
        <f>COUNTIFS($F$3:F855,'تقرير استهلاك خامات'!$D$4)</f>
        <v>4</v>
      </c>
      <c r="C855" s="60">
        <v>853</v>
      </c>
      <c r="D855" s="5"/>
      <c r="E855" s="60"/>
      <c r="F855" s="60"/>
      <c r="G855" s="60"/>
      <c r="H855" s="60"/>
      <c r="I855" s="60"/>
      <c r="J855" s="60">
        <f t="shared" si="31"/>
        <v>0</v>
      </c>
      <c r="K855" s="77"/>
      <c r="L855" s="61"/>
      <c r="M855" s="60" t="str">
        <f>_xlfn.IFNA(VLOOKUP(F855,$F$3:M854,8,0),"")</f>
        <v/>
      </c>
      <c r="N855" s="60" t="str">
        <f>_xlfn.IFNA(VLOOKUP(F855,$F$3:N854,9,0),"")</f>
        <v/>
      </c>
      <c r="O855" s="73">
        <f t="shared" si="30"/>
        <v>0</v>
      </c>
      <c r="P855" s="60"/>
      <c r="Q855" s="60"/>
    </row>
    <row r="856" spans="2:17" x14ac:dyDescent="0.25">
      <c r="B856" s="61">
        <f>COUNTIFS($F$3:F856,'تقرير استهلاك خامات'!$D$4)</f>
        <v>4</v>
      </c>
      <c r="C856" s="60">
        <v>854</v>
      </c>
      <c r="D856" s="5"/>
      <c r="E856" s="60"/>
      <c r="F856" s="60"/>
      <c r="G856" s="60"/>
      <c r="H856" s="60"/>
      <c r="I856" s="60"/>
      <c r="J856" s="60">
        <f t="shared" si="31"/>
        <v>0</v>
      </c>
      <c r="K856" s="77"/>
      <c r="L856" s="61"/>
      <c r="M856" s="60" t="str">
        <f>_xlfn.IFNA(VLOOKUP(F856,$F$3:M855,8,0),"")</f>
        <v/>
      </c>
      <c r="N856" s="60" t="str">
        <f>_xlfn.IFNA(VLOOKUP(F856,$F$3:N855,9,0),"")</f>
        <v/>
      </c>
      <c r="O856" s="73">
        <f t="shared" si="30"/>
        <v>0</v>
      </c>
      <c r="P856" s="60"/>
      <c r="Q856" s="60"/>
    </row>
    <row r="857" spans="2:17" x14ac:dyDescent="0.25">
      <c r="B857" s="61">
        <f>COUNTIFS($F$3:F857,'تقرير استهلاك خامات'!$D$4)</f>
        <v>4</v>
      </c>
      <c r="C857" s="60">
        <v>855</v>
      </c>
      <c r="D857" s="5"/>
      <c r="E857" s="60"/>
      <c r="F857" s="60"/>
      <c r="G857" s="60"/>
      <c r="H857" s="60"/>
      <c r="I857" s="60"/>
      <c r="J857" s="60">
        <f t="shared" si="31"/>
        <v>0</v>
      </c>
      <c r="K857" s="77"/>
      <c r="L857" s="61"/>
      <c r="M857" s="60" t="str">
        <f>_xlfn.IFNA(VLOOKUP(F857,$F$3:M856,8,0),"")</f>
        <v/>
      </c>
      <c r="N857" s="60" t="str">
        <f>_xlfn.IFNA(VLOOKUP(F857,$F$3:N856,9,0),"")</f>
        <v/>
      </c>
      <c r="O857" s="73">
        <f t="shared" si="30"/>
        <v>0</v>
      </c>
      <c r="P857" s="60"/>
      <c r="Q857" s="60"/>
    </row>
    <row r="858" spans="2:17" x14ac:dyDescent="0.25">
      <c r="B858" s="61">
        <f>COUNTIFS($F$3:F858,'تقرير استهلاك خامات'!$D$4)</f>
        <v>4</v>
      </c>
      <c r="C858" s="60">
        <v>856</v>
      </c>
      <c r="D858" s="5"/>
      <c r="E858" s="60"/>
      <c r="F858" s="60"/>
      <c r="G858" s="60"/>
      <c r="H858" s="60"/>
      <c r="I858" s="60"/>
      <c r="J858" s="60">
        <f t="shared" si="31"/>
        <v>0</v>
      </c>
      <c r="K858" s="77"/>
      <c r="L858" s="61"/>
      <c r="M858" s="60" t="str">
        <f>_xlfn.IFNA(VLOOKUP(F858,$F$3:M857,8,0),"")</f>
        <v/>
      </c>
      <c r="N858" s="60" t="str">
        <f>_xlfn.IFNA(VLOOKUP(F858,$F$3:N857,9,0),"")</f>
        <v/>
      </c>
      <c r="O858" s="73">
        <f t="shared" si="30"/>
        <v>0</v>
      </c>
      <c r="P858" s="60"/>
      <c r="Q858" s="60"/>
    </row>
    <row r="859" spans="2:17" x14ac:dyDescent="0.25">
      <c r="B859" s="61">
        <f>COUNTIFS($F$3:F859,'تقرير استهلاك خامات'!$D$4)</f>
        <v>4</v>
      </c>
      <c r="C859" s="60">
        <v>857</v>
      </c>
      <c r="D859" s="5"/>
      <c r="E859" s="60"/>
      <c r="F859" s="60"/>
      <c r="G859" s="60"/>
      <c r="H859" s="60"/>
      <c r="I859" s="60"/>
      <c r="J859" s="60">
        <f t="shared" si="31"/>
        <v>0</v>
      </c>
      <c r="K859" s="77"/>
      <c r="L859" s="61"/>
      <c r="M859" s="60" t="str">
        <f>_xlfn.IFNA(VLOOKUP(F859,$F$3:M858,8,0),"")</f>
        <v/>
      </c>
      <c r="N859" s="60" t="str">
        <f>_xlfn.IFNA(VLOOKUP(F859,$F$3:N858,9,0),"")</f>
        <v/>
      </c>
      <c r="O859" s="73">
        <f t="shared" si="30"/>
        <v>0</v>
      </c>
      <c r="P859" s="60"/>
      <c r="Q859" s="60"/>
    </row>
    <row r="860" spans="2:17" x14ac:dyDescent="0.25">
      <c r="B860" s="61">
        <f>COUNTIFS($F$3:F860,'تقرير استهلاك خامات'!$D$4)</f>
        <v>4</v>
      </c>
      <c r="C860" s="60">
        <v>858</v>
      </c>
      <c r="D860" s="5"/>
      <c r="E860" s="60"/>
      <c r="F860" s="60"/>
      <c r="G860" s="60"/>
      <c r="H860" s="60"/>
      <c r="I860" s="60"/>
      <c r="J860" s="60">
        <f t="shared" si="31"/>
        <v>0</v>
      </c>
      <c r="K860" s="77"/>
      <c r="L860" s="61"/>
      <c r="M860" s="60" t="str">
        <f>_xlfn.IFNA(VLOOKUP(F860,$F$3:M859,8,0),"")</f>
        <v/>
      </c>
      <c r="N860" s="60" t="str">
        <f>_xlfn.IFNA(VLOOKUP(F860,$F$3:N859,9,0),"")</f>
        <v/>
      </c>
      <c r="O860" s="73">
        <f t="shared" si="30"/>
        <v>0</v>
      </c>
      <c r="P860" s="60"/>
      <c r="Q860" s="60"/>
    </row>
    <row r="861" spans="2:17" x14ac:dyDescent="0.25">
      <c r="B861" s="61">
        <f>COUNTIFS($F$3:F861,'تقرير استهلاك خامات'!$D$4)</f>
        <v>4</v>
      </c>
      <c r="C861" s="60">
        <v>859</v>
      </c>
      <c r="D861" s="5"/>
      <c r="E861" s="60"/>
      <c r="F861" s="60"/>
      <c r="G861" s="60"/>
      <c r="H861" s="60"/>
      <c r="I861" s="60"/>
      <c r="J861" s="60">
        <f t="shared" si="31"/>
        <v>0</v>
      </c>
      <c r="K861" s="77"/>
      <c r="L861" s="61"/>
      <c r="M861" s="60" t="str">
        <f>_xlfn.IFNA(VLOOKUP(F861,$F$3:M860,8,0),"")</f>
        <v/>
      </c>
      <c r="N861" s="60" t="str">
        <f>_xlfn.IFNA(VLOOKUP(F861,$F$3:N860,9,0),"")</f>
        <v/>
      </c>
      <c r="O861" s="73">
        <f t="shared" si="30"/>
        <v>0</v>
      </c>
      <c r="P861" s="60"/>
      <c r="Q861" s="60"/>
    </row>
    <row r="862" spans="2:17" x14ac:dyDescent="0.25">
      <c r="B862" s="61">
        <f>COUNTIFS($F$3:F862,'تقرير استهلاك خامات'!$D$4)</f>
        <v>4</v>
      </c>
      <c r="C862" s="60">
        <v>860</v>
      </c>
      <c r="D862" s="5"/>
      <c r="E862" s="60"/>
      <c r="F862" s="60"/>
      <c r="G862" s="60"/>
      <c r="H862" s="60"/>
      <c r="I862" s="60"/>
      <c r="J862" s="60">
        <f t="shared" si="31"/>
        <v>0</v>
      </c>
      <c r="K862" s="77"/>
      <c r="L862" s="61"/>
      <c r="M862" s="60" t="str">
        <f>_xlfn.IFNA(VLOOKUP(F862,$F$3:M861,8,0),"")</f>
        <v/>
      </c>
      <c r="N862" s="60" t="str">
        <f>_xlfn.IFNA(VLOOKUP(F862,$F$3:N861,9,0),"")</f>
        <v/>
      </c>
      <c r="O862" s="73">
        <f t="shared" si="30"/>
        <v>0</v>
      </c>
      <c r="P862" s="60"/>
      <c r="Q862" s="60"/>
    </row>
    <row r="863" spans="2:17" x14ac:dyDescent="0.25">
      <c r="B863" s="61">
        <f>COUNTIFS($F$3:F863,'تقرير استهلاك خامات'!$D$4)</f>
        <v>4</v>
      </c>
      <c r="C863" s="60">
        <v>861</v>
      </c>
      <c r="D863" s="5"/>
      <c r="E863" s="60"/>
      <c r="F863" s="60"/>
      <c r="G863" s="60"/>
      <c r="H863" s="60"/>
      <c r="I863" s="60"/>
      <c r="J863" s="60">
        <f t="shared" si="31"/>
        <v>0</v>
      </c>
      <c r="K863" s="77"/>
      <c r="L863" s="61"/>
      <c r="M863" s="60" t="str">
        <f>_xlfn.IFNA(VLOOKUP(F863,$F$3:M862,8,0),"")</f>
        <v/>
      </c>
      <c r="N863" s="60" t="str">
        <f>_xlfn.IFNA(VLOOKUP(F863,$F$3:N862,9,0),"")</f>
        <v/>
      </c>
      <c r="O863" s="73">
        <f t="shared" si="30"/>
        <v>0</v>
      </c>
      <c r="P863" s="60"/>
      <c r="Q863" s="60"/>
    </row>
    <row r="864" spans="2:17" x14ac:dyDescent="0.25">
      <c r="B864" s="61">
        <f>COUNTIFS($F$3:F864,'تقرير استهلاك خامات'!$D$4)</f>
        <v>4</v>
      </c>
      <c r="C864" s="60">
        <v>862</v>
      </c>
      <c r="D864" s="5"/>
      <c r="E864" s="60"/>
      <c r="F864" s="60"/>
      <c r="G864" s="60"/>
      <c r="H864" s="60"/>
      <c r="I864" s="60"/>
      <c r="J864" s="60">
        <f t="shared" si="31"/>
        <v>0</v>
      </c>
      <c r="K864" s="77"/>
      <c r="L864" s="61"/>
      <c r="M864" s="60" t="str">
        <f>_xlfn.IFNA(VLOOKUP(F864,$F$3:M863,8,0),"")</f>
        <v/>
      </c>
      <c r="N864" s="60" t="str">
        <f>_xlfn.IFNA(VLOOKUP(F864,$F$3:N863,9,0),"")</f>
        <v/>
      </c>
      <c r="O864" s="73">
        <f t="shared" si="30"/>
        <v>0</v>
      </c>
      <c r="P864" s="60"/>
      <c r="Q864" s="60"/>
    </row>
    <row r="865" spans="2:17" x14ac:dyDescent="0.25">
      <c r="B865" s="61">
        <f>COUNTIFS($F$3:F865,'تقرير استهلاك خامات'!$D$4)</f>
        <v>4</v>
      </c>
      <c r="C865" s="60">
        <v>863</v>
      </c>
      <c r="D865" s="5"/>
      <c r="E865" s="60"/>
      <c r="F865" s="60"/>
      <c r="G865" s="60"/>
      <c r="H865" s="60"/>
      <c r="I865" s="60"/>
      <c r="J865" s="60">
        <f t="shared" si="31"/>
        <v>0</v>
      </c>
      <c r="K865" s="77"/>
      <c r="L865" s="61"/>
      <c r="M865" s="60" t="str">
        <f>_xlfn.IFNA(VLOOKUP(F865,$F$3:M864,8,0),"")</f>
        <v/>
      </c>
      <c r="N865" s="60" t="str">
        <f>_xlfn.IFNA(VLOOKUP(F865,$F$3:N864,9,0),"")</f>
        <v/>
      </c>
      <c r="O865" s="73">
        <f t="shared" si="30"/>
        <v>0</v>
      </c>
      <c r="P865" s="60"/>
      <c r="Q865" s="60"/>
    </row>
    <row r="866" spans="2:17" x14ac:dyDescent="0.25">
      <c r="B866" s="61">
        <f>COUNTIFS($F$3:F866,'تقرير استهلاك خامات'!$D$4)</f>
        <v>4</v>
      </c>
      <c r="C866" s="60">
        <v>864</v>
      </c>
      <c r="D866" s="5"/>
      <c r="E866" s="60"/>
      <c r="F866" s="60"/>
      <c r="G866" s="60"/>
      <c r="H866" s="60"/>
      <c r="I866" s="60"/>
      <c r="J866" s="60">
        <f t="shared" si="31"/>
        <v>0</v>
      </c>
      <c r="K866" s="77"/>
      <c r="L866" s="61"/>
      <c r="M866" s="60" t="str">
        <f>_xlfn.IFNA(VLOOKUP(F866,$F$3:M865,8,0),"")</f>
        <v/>
      </c>
      <c r="N866" s="60" t="str">
        <f>_xlfn.IFNA(VLOOKUP(F866,$F$3:N865,9,0),"")</f>
        <v/>
      </c>
      <c r="O866" s="73">
        <f t="shared" si="30"/>
        <v>0</v>
      </c>
      <c r="P866" s="60"/>
      <c r="Q866" s="60"/>
    </row>
    <row r="867" spans="2:17" x14ac:dyDescent="0.25">
      <c r="B867" s="61">
        <f>COUNTIFS($F$3:F867,'تقرير استهلاك خامات'!$D$4)</f>
        <v>4</v>
      </c>
      <c r="C867" s="60">
        <v>865</v>
      </c>
      <c r="D867" s="5"/>
      <c r="E867" s="60"/>
      <c r="F867" s="60"/>
      <c r="G867" s="60"/>
      <c r="H867" s="60"/>
      <c r="I867" s="60"/>
      <c r="J867" s="60">
        <f t="shared" si="31"/>
        <v>0</v>
      </c>
      <c r="K867" s="77"/>
      <c r="L867" s="61"/>
      <c r="M867" s="60" t="str">
        <f>_xlfn.IFNA(VLOOKUP(F867,$F$3:M866,8,0),"")</f>
        <v/>
      </c>
      <c r="N867" s="60" t="str">
        <f>_xlfn.IFNA(VLOOKUP(F867,$F$3:N866,9,0),"")</f>
        <v/>
      </c>
      <c r="O867" s="73">
        <f t="shared" si="30"/>
        <v>0</v>
      </c>
      <c r="P867" s="60"/>
      <c r="Q867" s="60"/>
    </row>
    <row r="868" spans="2:17" x14ac:dyDescent="0.25">
      <c r="B868" s="61">
        <f>COUNTIFS($F$3:F868,'تقرير استهلاك خامات'!$D$4)</f>
        <v>4</v>
      </c>
      <c r="C868" s="60">
        <v>866</v>
      </c>
      <c r="D868" s="5"/>
      <c r="E868" s="60"/>
      <c r="F868" s="60"/>
      <c r="G868" s="60"/>
      <c r="H868" s="60"/>
      <c r="I868" s="60"/>
      <c r="J868" s="60">
        <f t="shared" si="31"/>
        <v>0</v>
      </c>
      <c r="K868" s="77"/>
      <c r="L868" s="61"/>
      <c r="M868" s="60" t="str">
        <f>_xlfn.IFNA(VLOOKUP(F868,$F$3:M867,8,0),"")</f>
        <v/>
      </c>
      <c r="N868" s="60" t="str">
        <f>_xlfn.IFNA(VLOOKUP(F868,$F$3:N867,9,0),"")</f>
        <v/>
      </c>
      <c r="O868" s="73">
        <f t="shared" si="30"/>
        <v>0</v>
      </c>
      <c r="P868" s="60"/>
      <c r="Q868" s="60"/>
    </row>
    <row r="869" spans="2:17" x14ac:dyDescent="0.25">
      <c r="B869" s="61">
        <f>COUNTIFS($F$3:F869,'تقرير استهلاك خامات'!$D$4)</f>
        <v>4</v>
      </c>
      <c r="C869" s="60">
        <v>867</v>
      </c>
      <c r="D869" s="5"/>
      <c r="E869" s="60"/>
      <c r="F869" s="60"/>
      <c r="G869" s="60"/>
      <c r="H869" s="60"/>
      <c r="I869" s="60"/>
      <c r="J869" s="60">
        <f t="shared" si="31"/>
        <v>0</v>
      </c>
      <c r="K869" s="77"/>
      <c r="L869" s="61"/>
      <c r="M869" s="60" t="str">
        <f>_xlfn.IFNA(VLOOKUP(F869,$F$3:M868,8,0),"")</f>
        <v/>
      </c>
      <c r="N869" s="60" t="str">
        <f>_xlfn.IFNA(VLOOKUP(F869,$F$3:N868,9,0),"")</f>
        <v/>
      </c>
      <c r="O869" s="73">
        <f t="shared" si="30"/>
        <v>0</v>
      </c>
      <c r="P869" s="60"/>
      <c r="Q869" s="60"/>
    </row>
    <row r="870" spans="2:17" x14ac:dyDescent="0.25">
      <c r="B870" s="61">
        <f>COUNTIFS($F$3:F870,'تقرير استهلاك خامات'!$D$4)</f>
        <v>4</v>
      </c>
      <c r="C870" s="60">
        <v>868</v>
      </c>
      <c r="D870" s="5"/>
      <c r="E870" s="60"/>
      <c r="F870" s="60"/>
      <c r="G870" s="60"/>
      <c r="H870" s="60"/>
      <c r="I870" s="60"/>
      <c r="J870" s="60">
        <f t="shared" si="31"/>
        <v>0</v>
      </c>
      <c r="K870" s="77"/>
      <c r="L870" s="61"/>
      <c r="M870" s="60" t="str">
        <f>_xlfn.IFNA(VLOOKUP(F870,$F$3:M869,8,0),"")</f>
        <v/>
      </c>
      <c r="N870" s="60" t="str">
        <f>_xlfn.IFNA(VLOOKUP(F870,$F$3:N869,9,0),"")</f>
        <v/>
      </c>
      <c r="O870" s="73">
        <f t="shared" si="30"/>
        <v>0</v>
      </c>
      <c r="P870" s="60"/>
      <c r="Q870" s="60"/>
    </row>
    <row r="871" spans="2:17" x14ac:dyDescent="0.25">
      <c r="B871" s="61">
        <f>COUNTIFS($F$3:F871,'تقرير استهلاك خامات'!$D$4)</f>
        <v>4</v>
      </c>
      <c r="C871" s="60">
        <v>869</v>
      </c>
      <c r="D871" s="5"/>
      <c r="E871" s="60"/>
      <c r="F871" s="60"/>
      <c r="G871" s="60"/>
      <c r="H871" s="60"/>
      <c r="I871" s="60"/>
      <c r="J871" s="60">
        <f t="shared" si="31"/>
        <v>0</v>
      </c>
      <c r="K871" s="77"/>
      <c r="L871" s="61"/>
      <c r="M871" s="60" t="str">
        <f>_xlfn.IFNA(VLOOKUP(F871,$F$3:M870,8,0),"")</f>
        <v/>
      </c>
      <c r="N871" s="60" t="str">
        <f>_xlfn.IFNA(VLOOKUP(F871,$F$3:N870,9,0),"")</f>
        <v/>
      </c>
      <c r="O871" s="73">
        <f t="shared" si="30"/>
        <v>0</v>
      </c>
      <c r="P871" s="60"/>
      <c r="Q871" s="60"/>
    </row>
    <row r="872" spans="2:17" x14ac:dyDescent="0.25">
      <c r="B872" s="61">
        <f>COUNTIFS($F$3:F872,'تقرير استهلاك خامات'!$D$4)</f>
        <v>4</v>
      </c>
      <c r="C872" s="60">
        <v>870</v>
      </c>
      <c r="D872" s="5"/>
      <c r="E872" s="60"/>
      <c r="F872" s="60"/>
      <c r="G872" s="60"/>
      <c r="H872" s="60"/>
      <c r="I872" s="60"/>
      <c r="J872" s="60">
        <f t="shared" si="31"/>
        <v>0</v>
      </c>
      <c r="K872" s="77"/>
      <c r="L872" s="61"/>
      <c r="M872" s="60" t="str">
        <f>_xlfn.IFNA(VLOOKUP(F872,$F$3:M871,8,0),"")</f>
        <v/>
      </c>
      <c r="N872" s="60" t="str">
        <f>_xlfn.IFNA(VLOOKUP(F872,$F$3:N871,9,0),"")</f>
        <v/>
      </c>
      <c r="O872" s="73">
        <f t="shared" si="30"/>
        <v>0</v>
      </c>
      <c r="P872" s="60"/>
      <c r="Q872" s="60"/>
    </row>
    <row r="873" spans="2:17" x14ac:dyDescent="0.25">
      <c r="B873" s="61">
        <f>COUNTIFS($F$3:F873,'تقرير استهلاك خامات'!$D$4)</f>
        <v>4</v>
      </c>
      <c r="C873" s="60">
        <v>871</v>
      </c>
      <c r="D873" s="5"/>
      <c r="E873" s="60"/>
      <c r="F873" s="60"/>
      <c r="G873" s="60"/>
      <c r="H873" s="60"/>
      <c r="I873" s="60"/>
      <c r="J873" s="60">
        <f t="shared" si="31"/>
        <v>0</v>
      </c>
      <c r="K873" s="77"/>
      <c r="L873" s="61"/>
      <c r="M873" s="60" t="str">
        <f>_xlfn.IFNA(VLOOKUP(F873,$F$3:M872,8,0),"")</f>
        <v/>
      </c>
      <c r="N873" s="60" t="str">
        <f>_xlfn.IFNA(VLOOKUP(F873,$F$3:N872,9,0),"")</f>
        <v/>
      </c>
      <c r="O873" s="73">
        <f t="shared" si="30"/>
        <v>0</v>
      </c>
      <c r="P873" s="60"/>
      <c r="Q873" s="60"/>
    </row>
    <row r="874" spans="2:17" x14ac:dyDescent="0.25">
      <c r="B874" s="61">
        <f>COUNTIFS($F$3:F874,'تقرير استهلاك خامات'!$D$4)</f>
        <v>4</v>
      </c>
      <c r="C874" s="60">
        <v>872</v>
      </c>
      <c r="D874" s="5"/>
      <c r="E874" s="60"/>
      <c r="F874" s="60"/>
      <c r="G874" s="60"/>
      <c r="H874" s="60"/>
      <c r="I874" s="60"/>
      <c r="J874" s="60">
        <f t="shared" si="31"/>
        <v>0</v>
      </c>
      <c r="K874" s="77"/>
      <c r="L874" s="61"/>
      <c r="M874" s="60" t="str">
        <f>_xlfn.IFNA(VLOOKUP(F874,$F$3:M873,8,0),"")</f>
        <v/>
      </c>
      <c r="N874" s="60" t="str">
        <f>_xlfn.IFNA(VLOOKUP(F874,$F$3:N873,9,0),"")</f>
        <v/>
      </c>
      <c r="O874" s="73">
        <f t="shared" si="30"/>
        <v>0</v>
      </c>
      <c r="P874" s="60"/>
      <c r="Q874" s="60"/>
    </row>
    <row r="875" spans="2:17" x14ac:dyDescent="0.25">
      <c r="B875" s="61">
        <f>COUNTIFS($F$3:F875,'تقرير استهلاك خامات'!$D$4)</f>
        <v>4</v>
      </c>
      <c r="C875" s="60">
        <v>873</v>
      </c>
      <c r="D875" s="5"/>
      <c r="E875" s="60"/>
      <c r="F875" s="60"/>
      <c r="G875" s="60"/>
      <c r="H875" s="60"/>
      <c r="I875" s="60"/>
      <c r="J875" s="60">
        <f t="shared" si="31"/>
        <v>0</v>
      </c>
      <c r="K875" s="77"/>
      <c r="L875" s="61"/>
      <c r="M875" s="60" t="str">
        <f>_xlfn.IFNA(VLOOKUP(F875,$F$3:M874,8,0),"")</f>
        <v/>
      </c>
      <c r="N875" s="60" t="str">
        <f>_xlfn.IFNA(VLOOKUP(F875,$F$3:N874,9,0),"")</f>
        <v/>
      </c>
      <c r="O875" s="73">
        <f t="shared" si="30"/>
        <v>0</v>
      </c>
      <c r="P875" s="60"/>
      <c r="Q875" s="60"/>
    </row>
    <row r="876" spans="2:17" x14ac:dyDescent="0.25">
      <c r="B876" s="61">
        <f>COUNTIFS($F$3:F876,'تقرير استهلاك خامات'!$D$4)</f>
        <v>4</v>
      </c>
      <c r="C876" s="60">
        <v>874</v>
      </c>
      <c r="D876" s="5"/>
      <c r="E876" s="60"/>
      <c r="F876" s="60"/>
      <c r="G876" s="60"/>
      <c r="H876" s="60"/>
      <c r="I876" s="60"/>
      <c r="J876" s="60">
        <f t="shared" si="31"/>
        <v>0</v>
      </c>
      <c r="K876" s="77"/>
      <c r="L876" s="61"/>
      <c r="M876" s="60" t="str">
        <f>_xlfn.IFNA(VLOOKUP(F876,$F$3:M875,8,0),"")</f>
        <v/>
      </c>
      <c r="N876" s="60" t="str">
        <f>_xlfn.IFNA(VLOOKUP(F876,$F$3:N875,9,0),"")</f>
        <v/>
      </c>
      <c r="O876" s="73">
        <f t="shared" si="30"/>
        <v>0</v>
      </c>
      <c r="P876" s="60"/>
      <c r="Q876" s="60"/>
    </row>
    <row r="877" spans="2:17" x14ac:dyDescent="0.25">
      <c r="B877" s="61">
        <f>COUNTIFS($F$3:F877,'تقرير استهلاك خامات'!$D$4)</f>
        <v>4</v>
      </c>
      <c r="C877" s="60">
        <v>875</v>
      </c>
      <c r="D877" s="5"/>
      <c r="E877" s="60"/>
      <c r="F877" s="60"/>
      <c r="G877" s="60"/>
      <c r="H877" s="60"/>
      <c r="I877" s="60"/>
      <c r="J877" s="60">
        <f t="shared" si="31"/>
        <v>0</v>
      </c>
      <c r="K877" s="77"/>
      <c r="L877" s="61"/>
      <c r="M877" s="60" t="str">
        <f>_xlfn.IFNA(VLOOKUP(F877,$F$3:M876,8,0),"")</f>
        <v/>
      </c>
      <c r="N877" s="60" t="str">
        <f>_xlfn.IFNA(VLOOKUP(F877,$F$3:N876,9,0),"")</f>
        <v/>
      </c>
      <c r="O877" s="73">
        <f t="shared" si="30"/>
        <v>0</v>
      </c>
      <c r="P877" s="60"/>
      <c r="Q877" s="60"/>
    </row>
    <row r="878" spans="2:17" x14ac:dyDescent="0.25">
      <c r="B878" s="61">
        <f>COUNTIFS($F$3:F878,'تقرير استهلاك خامات'!$D$4)</f>
        <v>4</v>
      </c>
      <c r="C878" s="60">
        <v>876</v>
      </c>
      <c r="D878" s="5"/>
      <c r="E878" s="60"/>
      <c r="F878" s="60"/>
      <c r="G878" s="60"/>
      <c r="H878" s="60"/>
      <c r="I878" s="60"/>
      <c r="J878" s="60">
        <f t="shared" si="31"/>
        <v>0</v>
      </c>
      <c r="K878" s="77"/>
      <c r="L878" s="61"/>
      <c r="M878" s="60" t="str">
        <f>_xlfn.IFNA(VLOOKUP(F878,$F$3:M877,8,0),"")</f>
        <v/>
      </c>
      <c r="N878" s="60" t="str">
        <f>_xlfn.IFNA(VLOOKUP(F878,$F$3:N877,9,0),"")</f>
        <v/>
      </c>
      <c r="O878" s="73">
        <f t="shared" si="30"/>
        <v>0</v>
      </c>
      <c r="P878" s="60"/>
      <c r="Q878" s="60"/>
    </row>
    <row r="879" spans="2:17" x14ac:dyDescent="0.25">
      <c r="B879" s="61">
        <f>COUNTIFS($F$3:F879,'تقرير استهلاك خامات'!$D$4)</f>
        <v>4</v>
      </c>
      <c r="C879" s="60">
        <v>877</v>
      </c>
      <c r="D879" s="5"/>
      <c r="E879" s="60"/>
      <c r="F879" s="60"/>
      <c r="G879" s="60"/>
      <c r="H879" s="60"/>
      <c r="I879" s="60"/>
      <c r="J879" s="60">
        <f t="shared" si="31"/>
        <v>0</v>
      </c>
      <c r="K879" s="77"/>
      <c r="L879" s="61"/>
      <c r="M879" s="60" t="str">
        <f>_xlfn.IFNA(VLOOKUP(F879,$F$3:M878,8,0),"")</f>
        <v/>
      </c>
      <c r="N879" s="60" t="str">
        <f>_xlfn.IFNA(VLOOKUP(F879,$F$3:N878,9,0),"")</f>
        <v/>
      </c>
      <c r="O879" s="73">
        <f t="shared" si="30"/>
        <v>0</v>
      </c>
      <c r="P879" s="60"/>
      <c r="Q879" s="60"/>
    </row>
    <row r="880" spans="2:17" x14ac:dyDescent="0.25">
      <c r="B880" s="61">
        <f>COUNTIFS($F$3:F880,'تقرير استهلاك خامات'!$D$4)</f>
        <v>4</v>
      </c>
      <c r="C880" s="60">
        <v>878</v>
      </c>
      <c r="D880" s="5"/>
      <c r="E880" s="60"/>
      <c r="F880" s="60"/>
      <c r="G880" s="60"/>
      <c r="H880" s="60"/>
      <c r="I880" s="60"/>
      <c r="J880" s="60">
        <f t="shared" si="31"/>
        <v>0</v>
      </c>
      <c r="K880" s="77"/>
      <c r="L880" s="61"/>
      <c r="M880" s="60" t="str">
        <f>_xlfn.IFNA(VLOOKUP(F880,$F$3:M879,8,0),"")</f>
        <v/>
      </c>
      <c r="N880" s="60" t="str">
        <f>_xlfn.IFNA(VLOOKUP(F880,$F$3:N879,9,0),"")</f>
        <v/>
      </c>
      <c r="O880" s="73">
        <f t="shared" si="30"/>
        <v>0</v>
      </c>
      <c r="P880" s="60"/>
      <c r="Q880" s="60"/>
    </row>
    <row r="881" spans="2:17" x14ac:dyDescent="0.25">
      <c r="B881" s="61">
        <f>COUNTIFS($F$3:F881,'تقرير استهلاك خامات'!$D$4)</f>
        <v>4</v>
      </c>
      <c r="C881" s="60">
        <v>879</v>
      </c>
      <c r="D881" s="5"/>
      <c r="E881" s="60"/>
      <c r="F881" s="60"/>
      <c r="G881" s="60"/>
      <c r="H881" s="60"/>
      <c r="I881" s="60"/>
      <c r="J881" s="60">
        <f t="shared" si="31"/>
        <v>0</v>
      </c>
      <c r="K881" s="77"/>
      <c r="L881" s="61"/>
      <c r="M881" s="60" t="str">
        <f>_xlfn.IFNA(VLOOKUP(F881,$F$3:M880,8,0),"")</f>
        <v/>
      </c>
      <c r="N881" s="60" t="str">
        <f>_xlfn.IFNA(VLOOKUP(F881,$F$3:N880,9,0),"")</f>
        <v/>
      </c>
      <c r="O881" s="73">
        <f t="shared" si="30"/>
        <v>0</v>
      </c>
      <c r="P881" s="60"/>
      <c r="Q881" s="60"/>
    </row>
    <row r="882" spans="2:17" x14ac:dyDescent="0.25">
      <c r="B882" s="61">
        <f>COUNTIFS($F$3:F882,'تقرير استهلاك خامات'!$D$4)</f>
        <v>4</v>
      </c>
      <c r="C882" s="60">
        <v>880</v>
      </c>
      <c r="D882" s="5"/>
      <c r="E882" s="60"/>
      <c r="F882" s="60"/>
      <c r="G882" s="60"/>
      <c r="H882" s="60"/>
      <c r="I882" s="60"/>
      <c r="J882" s="60">
        <f t="shared" si="31"/>
        <v>0</v>
      </c>
      <c r="K882" s="77"/>
      <c r="L882" s="61"/>
      <c r="M882" s="60" t="str">
        <f>_xlfn.IFNA(VLOOKUP(F882,$F$3:M881,8,0),"")</f>
        <v/>
      </c>
      <c r="N882" s="60" t="str">
        <f>_xlfn.IFNA(VLOOKUP(F882,$F$3:N881,9,0),"")</f>
        <v/>
      </c>
      <c r="O882" s="73">
        <f t="shared" si="30"/>
        <v>0</v>
      </c>
      <c r="P882" s="60"/>
      <c r="Q882" s="60"/>
    </row>
    <row r="883" spans="2:17" x14ac:dyDescent="0.25">
      <c r="B883" s="61">
        <f>COUNTIFS($F$3:F883,'تقرير استهلاك خامات'!$D$4)</f>
        <v>4</v>
      </c>
      <c r="C883" s="60">
        <v>881</v>
      </c>
      <c r="D883" s="5"/>
      <c r="E883" s="60"/>
      <c r="F883" s="60"/>
      <c r="G883" s="60"/>
      <c r="H883" s="60"/>
      <c r="I883" s="60"/>
      <c r="J883" s="60">
        <f t="shared" si="31"/>
        <v>0</v>
      </c>
      <c r="K883" s="77"/>
      <c r="L883" s="61"/>
      <c r="M883" s="60" t="str">
        <f>_xlfn.IFNA(VLOOKUP(F883,$F$3:M882,8,0),"")</f>
        <v/>
      </c>
      <c r="N883" s="60" t="str">
        <f>_xlfn.IFNA(VLOOKUP(F883,$F$3:N882,9,0),"")</f>
        <v/>
      </c>
      <c r="O883" s="73">
        <f t="shared" si="30"/>
        <v>0</v>
      </c>
      <c r="P883" s="60"/>
      <c r="Q883" s="60"/>
    </row>
    <row r="884" spans="2:17" x14ac:dyDescent="0.25">
      <c r="B884" s="61">
        <f>COUNTIFS($F$3:F884,'تقرير استهلاك خامات'!$D$4)</f>
        <v>4</v>
      </c>
      <c r="C884" s="60">
        <v>882</v>
      </c>
      <c r="D884" s="5"/>
      <c r="E884" s="60"/>
      <c r="F884" s="60"/>
      <c r="G884" s="60"/>
      <c r="H884" s="60"/>
      <c r="I884" s="60"/>
      <c r="J884" s="60">
        <f t="shared" si="31"/>
        <v>0</v>
      </c>
      <c r="K884" s="77"/>
      <c r="L884" s="61"/>
      <c r="M884" s="60" t="str">
        <f>_xlfn.IFNA(VLOOKUP(F884,$F$3:M883,8,0),"")</f>
        <v/>
      </c>
      <c r="N884" s="60" t="str">
        <f>_xlfn.IFNA(VLOOKUP(F884,$F$3:N883,9,0),"")</f>
        <v/>
      </c>
      <c r="O884" s="73">
        <f t="shared" si="30"/>
        <v>0</v>
      </c>
      <c r="P884" s="60"/>
      <c r="Q884" s="60"/>
    </row>
    <row r="885" spans="2:17" x14ac:dyDescent="0.25">
      <c r="B885" s="61">
        <f>COUNTIFS($F$3:F885,'تقرير استهلاك خامات'!$D$4)</f>
        <v>4</v>
      </c>
      <c r="C885" s="60">
        <v>883</v>
      </c>
      <c r="D885" s="5"/>
      <c r="E885" s="60"/>
      <c r="F885" s="60"/>
      <c r="G885" s="60"/>
      <c r="H885" s="60"/>
      <c r="I885" s="60"/>
      <c r="J885" s="60">
        <f t="shared" si="31"/>
        <v>0</v>
      </c>
      <c r="K885" s="77"/>
      <c r="L885" s="61"/>
      <c r="M885" s="60" t="str">
        <f>_xlfn.IFNA(VLOOKUP(F885,$F$3:M884,8,0),"")</f>
        <v/>
      </c>
      <c r="N885" s="60" t="str">
        <f>_xlfn.IFNA(VLOOKUP(F885,$F$3:N884,9,0),"")</f>
        <v/>
      </c>
      <c r="O885" s="73">
        <f t="shared" si="30"/>
        <v>0</v>
      </c>
      <c r="P885" s="60"/>
      <c r="Q885" s="60"/>
    </row>
    <row r="886" spans="2:17" x14ac:dyDescent="0.25">
      <c r="B886" s="61">
        <f>COUNTIFS($F$3:F886,'تقرير استهلاك خامات'!$D$4)</f>
        <v>4</v>
      </c>
      <c r="C886" s="60">
        <v>884</v>
      </c>
      <c r="D886" s="5"/>
      <c r="E886" s="60"/>
      <c r="F886" s="60"/>
      <c r="G886" s="60"/>
      <c r="H886" s="60"/>
      <c r="I886" s="60"/>
      <c r="J886" s="60">
        <f t="shared" si="31"/>
        <v>0</v>
      </c>
      <c r="K886" s="77"/>
      <c r="L886" s="61"/>
      <c r="M886" s="60" t="str">
        <f>_xlfn.IFNA(VLOOKUP(F886,$F$3:M885,8,0),"")</f>
        <v/>
      </c>
      <c r="N886" s="60" t="str">
        <f>_xlfn.IFNA(VLOOKUP(F886,$F$3:N885,9,0),"")</f>
        <v/>
      </c>
      <c r="O886" s="73">
        <f t="shared" si="30"/>
        <v>0</v>
      </c>
      <c r="P886" s="60"/>
      <c r="Q886" s="60"/>
    </row>
    <row r="887" spans="2:17" x14ac:dyDescent="0.25">
      <c r="B887" s="61">
        <f>COUNTIFS($F$3:F887,'تقرير استهلاك خامات'!$D$4)</f>
        <v>4</v>
      </c>
      <c r="C887" s="60">
        <v>885</v>
      </c>
      <c r="D887" s="5"/>
      <c r="E887" s="60"/>
      <c r="F887" s="60"/>
      <c r="G887" s="60"/>
      <c r="H887" s="60"/>
      <c r="I887" s="60"/>
      <c r="J887" s="60">
        <f t="shared" si="31"/>
        <v>0</v>
      </c>
      <c r="K887" s="77"/>
      <c r="L887" s="61"/>
      <c r="M887" s="60" t="str">
        <f>_xlfn.IFNA(VLOOKUP(F887,$F$3:M886,8,0),"")</f>
        <v/>
      </c>
      <c r="N887" s="60" t="str">
        <f>_xlfn.IFNA(VLOOKUP(F887,$F$3:N886,9,0),"")</f>
        <v/>
      </c>
      <c r="O887" s="73">
        <f t="shared" si="30"/>
        <v>0</v>
      </c>
      <c r="P887" s="60"/>
      <c r="Q887" s="60"/>
    </row>
    <row r="888" spans="2:17" x14ac:dyDescent="0.25">
      <c r="B888" s="61">
        <f>COUNTIFS($F$3:F888,'تقرير استهلاك خامات'!$D$4)</f>
        <v>4</v>
      </c>
      <c r="C888" s="60">
        <v>886</v>
      </c>
      <c r="D888" s="5"/>
      <c r="E888" s="60"/>
      <c r="F888" s="60"/>
      <c r="G888" s="60"/>
      <c r="H888" s="60"/>
      <c r="I888" s="60"/>
      <c r="J888" s="60">
        <f t="shared" si="31"/>
        <v>0</v>
      </c>
      <c r="K888" s="77"/>
      <c r="L888" s="61"/>
      <c r="M888" s="60" t="str">
        <f>_xlfn.IFNA(VLOOKUP(F888,$F$3:M887,8,0),"")</f>
        <v/>
      </c>
      <c r="N888" s="60" t="str">
        <f>_xlfn.IFNA(VLOOKUP(F888,$F$3:N887,9,0),"")</f>
        <v/>
      </c>
      <c r="O888" s="73">
        <f t="shared" si="30"/>
        <v>0</v>
      </c>
      <c r="P888" s="60"/>
      <c r="Q888" s="60"/>
    </row>
    <row r="889" spans="2:17" x14ac:dyDescent="0.25">
      <c r="B889" s="61">
        <f>COUNTIFS($F$3:F889,'تقرير استهلاك خامات'!$D$4)</f>
        <v>4</v>
      </c>
      <c r="C889" s="60">
        <v>887</v>
      </c>
      <c r="D889" s="5"/>
      <c r="E889" s="60"/>
      <c r="F889" s="60"/>
      <c r="G889" s="60"/>
      <c r="H889" s="60"/>
      <c r="I889" s="60"/>
      <c r="J889" s="60">
        <f t="shared" si="31"/>
        <v>0</v>
      </c>
      <c r="K889" s="77"/>
      <c r="L889" s="61"/>
      <c r="M889" s="60" t="str">
        <f>_xlfn.IFNA(VLOOKUP(F889,$F$3:M888,8,0),"")</f>
        <v/>
      </c>
      <c r="N889" s="60" t="str">
        <f>_xlfn.IFNA(VLOOKUP(F889,$F$3:N888,9,0),"")</f>
        <v/>
      </c>
      <c r="O889" s="73">
        <f t="shared" si="30"/>
        <v>0</v>
      </c>
      <c r="P889" s="60"/>
      <c r="Q889" s="60"/>
    </row>
    <row r="890" spans="2:17" x14ac:dyDescent="0.25">
      <c r="B890" s="61">
        <f>COUNTIFS($F$3:F890,'تقرير استهلاك خامات'!$D$4)</f>
        <v>4</v>
      </c>
      <c r="C890" s="60">
        <v>888</v>
      </c>
      <c r="D890" s="5"/>
      <c r="E890" s="60"/>
      <c r="F890" s="60"/>
      <c r="G890" s="60"/>
      <c r="H890" s="60"/>
      <c r="I890" s="60"/>
      <c r="J890" s="60">
        <f t="shared" si="31"/>
        <v>0</v>
      </c>
      <c r="K890" s="77"/>
      <c r="L890" s="61"/>
      <c r="M890" s="60" t="str">
        <f>_xlfn.IFNA(VLOOKUP(F890,$F$3:M889,8,0),"")</f>
        <v/>
      </c>
      <c r="N890" s="60" t="str">
        <f>_xlfn.IFNA(VLOOKUP(F890,$F$3:N889,9,0),"")</f>
        <v/>
      </c>
      <c r="O890" s="73">
        <f t="shared" si="30"/>
        <v>0</v>
      </c>
      <c r="P890" s="60"/>
      <c r="Q890" s="60"/>
    </row>
    <row r="891" spans="2:17" x14ac:dyDescent="0.25">
      <c r="B891" s="61">
        <f>COUNTIFS($F$3:F891,'تقرير استهلاك خامات'!$D$4)</f>
        <v>4</v>
      </c>
      <c r="C891" s="60">
        <v>889</v>
      </c>
      <c r="D891" s="5"/>
      <c r="E891" s="60"/>
      <c r="F891" s="60"/>
      <c r="G891" s="60"/>
      <c r="H891" s="60"/>
      <c r="I891" s="60"/>
      <c r="J891" s="60">
        <f t="shared" si="31"/>
        <v>0</v>
      </c>
      <c r="K891" s="77"/>
      <c r="L891" s="61"/>
      <c r="M891" s="60" t="str">
        <f>_xlfn.IFNA(VLOOKUP(F891,$F$3:M890,8,0),"")</f>
        <v/>
      </c>
      <c r="N891" s="60" t="str">
        <f>_xlfn.IFNA(VLOOKUP(F891,$F$3:N890,9,0),"")</f>
        <v/>
      </c>
      <c r="O891" s="73">
        <f t="shared" si="30"/>
        <v>0</v>
      </c>
      <c r="P891" s="60"/>
      <c r="Q891" s="60"/>
    </row>
    <row r="892" spans="2:17" x14ac:dyDescent="0.25">
      <c r="B892" s="61">
        <f>COUNTIFS($F$3:F892,'تقرير استهلاك خامات'!$D$4)</f>
        <v>4</v>
      </c>
      <c r="C892" s="60">
        <v>890</v>
      </c>
      <c r="D892" s="5"/>
      <c r="E892" s="60"/>
      <c r="F892" s="60"/>
      <c r="G892" s="60"/>
      <c r="H892" s="60"/>
      <c r="I892" s="60"/>
      <c r="J892" s="60">
        <f t="shared" si="31"/>
        <v>0</v>
      </c>
      <c r="K892" s="77"/>
      <c r="L892" s="61"/>
      <c r="M892" s="60" t="str">
        <f>_xlfn.IFNA(VLOOKUP(F892,$F$3:M891,8,0),"")</f>
        <v/>
      </c>
      <c r="N892" s="60" t="str">
        <f>_xlfn.IFNA(VLOOKUP(F892,$F$3:N891,9,0),"")</f>
        <v/>
      </c>
      <c r="O892" s="73">
        <f t="shared" si="30"/>
        <v>0</v>
      </c>
      <c r="P892" s="60"/>
      <c r="Q892" s="60"/>
    </row>
    <row r="893" spans="2:17" x14ac:dyDescent="0.25">
      <c r="B893" s="61">
        <f>COUNTIFS($F$3:F893,'تقرير استهلاك خامات'!$D$4)</f>
        <v>4</v>
      </c>
      <c r="C893" s="60">
        <v>891</v>
      </c>
      <c r="D893" s="5"/>
      <c r="E893" s="60"/>
      <c r="F893" s="60"/>
      <c r="G893" s="60"/>
      <c r="H893" s="60"/>
      <c r="I893" s="60"/>
      <c r="J893" s="60">
        <f t="shared" si="31"/>
        <v>0</v>
      </c>
      <c r="K893" s="77"/>
      <c r="L893" s="61"/>
      <c r="M893" s="60" t="str">
        <f>_xlfn.IFNA(VLOOKUP(F893,$F$3:M892,8,0),"")</f>
        <v/>
      </c>
      <c r="N893" s="60" t="str">
        <f>_xlfn.IFNA(VLOOKUP(F893,$F$3:N892,9,0),"")</f>
        <v/>
      </c>
      <c r="O893" s="73">
        <f t="shared" si="30"/>
        <v>0</v>
      </c>
      <c r="P893" s="60"/>
      <c r="Q893" s="60"/>
    </row>
    <row r="894" spans="2:17" x14ac:dyDescent="0.25">
      <c r="B894" s="61">
        <f>COUNTIFS($F$3:F894,'تقرير استهلاك خامات'!$D$4)</f>
        <v>4</v>
      </c>
      <c r="C894" s="60">
        <v>892</v>
      </c>
      <c r="D894" s="5"/>
      <c r="E894" s="60"/>
      <c r="F894" s="60"/>
      <c r="G894" s="60"/>
      <c r="H894" s="60"/>
      <c r="I894" s="60"/>
      <c r="J894" s="60">
        <f t="shared" si="31"/>
        <v>0</v>
      </c>
      <c r="K894" s="77"/>
      <c r="L894" s="61"/>
      <c r="M894" s="60" t="str">
        <f>_xlfn.IFNA(VLOOKUP(F894,$F$3:M893,8,0),"")</f>
        <v/>
      </c>
      <c r="N894" s="60" t="str">
        <f>_xlfn.IFNA(VLOOKUP(F894,$F$3:N893,9,0),"")</f>
        <v/>
      </c>
      <c r="O894" s="73">
        <f t="shared" si="30"/>
        <v>0</v>
      </c>
      <c r="P894" s="60"/>
      <c r="Q894" s="60"/>
    </row>
    <row r="895" spans="2:17" x14ac:dyDescent="0.25">
      <c r="B895" s="61">
        <f>COUNTIFS($F$3:F895,'تقرير استهلاك خامات'!$D$4)</f>
        <v>4</v>
      </c>
      <c r="C895" s="60">
        <v>893</v>
      </c>
      <c r="D895" s="5"/>
      <c r="E895" s="60"/>
      <c r="F895" s="60"/>
      <c r="G895" s="60"/>
      <c r="H895" s="60"/>
      <c r="I895" s="60"/>
      <c r="J895" s="60">
        <f t="shared" si="31"/>
        <v>0</v>
      </c>
      <c r="K895" s="77"/>
      <c r="L895" s="61"/>
      <c r="M895" s="60" t="str">
        <f>_xlfn.IFNA(VLOOKUP(F895,$F$3:M894,8,0),"")</f>
        <v/>
      </c>
      <c r="N895" s="60" t="str">
        <f>_xlfn.IFNA(VLOOKUP(F895,$F$3:N894,9,0),"")</f>
        <v/>
      </c>
      <c r="O895" s="73">
        <f t="shared" si="30"/>
        <v>0</v>
      </c>
      <c r="P895" s="60"/>
      <c r="Q895" s="60"/>
    </row>
    <row r="896" spans="2:17" x14ac:dyDescent="0.25">
      <c r="B896" s="61">
        <f>COUNTIFS($F$3:F896,'تقرير استهلاك خامات'!$D$4)</f>
        <v>4</v>
      </c>
      <c r="C896" s="60">
        <v>894</v>
      </c>
      <c r="D896" s="5"/>
      <c r="E896" s="60"/>
      <c r="F896" s="60"/>
      <c r="G896" s="60"/>
      <c r="H896" s="60"/>
      <c r="I896" s="60"/>
      <c r="J896" s="60">
        <f t="shared" si="31"/>
        <v>0</v>
      </c>
      <c r="K896" s="77"/>
      <c r="L896" s="61"/>
      <c r="M896" s="60" t="str">
        <f>_xlfn.IFNA(VLOOKUP(F896,$F$3:M895,8,0),"")</f>
        <v/>
      </c>
      <c r="N896" s="60" t="str">
        <f>_xlfn.IFNA(VLOOKUP(F896,$F$3:N895,9,0),"")</f>
        <v/>
      </c>
      <c r="O896" s="73">
        <f t="shared" si="30"/>
        <v>0</v>
      </c>
      <c r="P896" s="60"/>
      <c r="Q896" s="60"/>
    </row>
    <row r="897" spans="2:17" x14ac:dyDescent="0.25">
      <c r="B897" s="61">
        <f>COUNTIFS($F$3:F897,'تقرير استهلاك خامات'!$D$4)</f>
        <v>4</v>
      </c>
      <c r="C897" s="60">
        <v>895</v>
      </c>
      <c r="D897" s="5"/>
      <c r="E897" s="60"/>
      <c r="F897" s="60"/>
      <c r="G897" s="60"/>
      <c r="H897" s="60"/>
      <c r="I897" s="60"/>
      <c r="J897" s="60">
        <f t="shared" si="31"/>
        <v>0</v>
      </c>
      <c r="K897" s="77"/>
      <c r="L897" s="61"/>
      <c r="M897" s="60" t="str">
        <f>_xlfn.IFNA(VLOOKUP(F897,$F$3:M896,8,0),"")</f>
        <v/>
      </c>
      <c r="N897" s="60" t="str">
        <f>_xlfn.IFNA(VLOOKUP(F897,$F$3:N896,9,0),"")</f>
        <v/>
      </c>
      <c r="O897" s="73">
        <f t="shared" si="30"/>
        <v>0</v>
      </c>
      <c r="P897" s="60"/>
      <c r="Q897" s="60"/>
    </row>
    <row r="898" spans="2:17" x14ac:dyDescent="0.25">
      <c r="B898" s="61">
        <f>COUNTIFS($F$3:F898,'تقرير استهلاك خامات'!$D$4)</f>
        <v>4</v>
      </c>
      <c r="C898" s="60">
        <v>896</v>
      </c>
      <c r="D898" s="5"/>
      <c r="E898" s="60"/>
      <c r="F898" s="60"/>
      <c r="G898" s="60"/>
      <c r="H898" s="60"/>
      <c r="I898" s="60"/>
      <c r="J898" s="60">
        <f t="shared" si="31"/>
        <v>0</v>
      </c>
      <c r="K898" s="77"/>
      <c r="L898" s="61"/>
      <c r="M898" s="60" t="str">
        <f>_xlfn.IFNA(VLOOKUP(F898,$F$3:M897,8,0),"")</f>
        <v/>
      </c>
      <c r="N898" s="60" t="str">
        <f>_xlfn.IFNA(VLOOKUP(F898,$F$3:N897,9,0),"")</f>
        <v/>
      </c>
      <c r="O898" s="73">
        <f t="shared" si="30"/>
        <v>0</v>
      </c>
      <c r="P898" s="60"/>
      <c r="Q898" s="60"/>
    </row>
    <row r="899" spans="2:17" x14ac:dyDescent="0.25">
      <c r="B899" s="61">
        <f>COUNTIFS($F$3:F899,'تقرير استهلاك خامات'!$D$4)</f>
        <v>4</v>
      </c>
      <c r="C899" s="60">
        <v>897</v>
      </c>
      <c r="D899" s="5"/>
      <c r="E899" s="60"/>
      <c r="F899" s="60"/>
      <c r="G899" s="60"/>
      <c r="H899" s="60"/>
      <c r="I899" s="60"/>
      <c r="J899" s="60">
        <f t="shared" si="31"/>
        <v>0</v>
      </c>
      <c r="K899" s="77"/>
      <c r="L899" s="61"/>
      <c r="M899" s="60" t="str">
        <f>_xlfn.IFNA(VLOOKUP(F899,$F$3:M898,8,0),"")</f>
        <v/>
      </c>
      <c r="N899" s="60" t="str">
        <f>_xlfn.IFNA(VLOOKUP(F899,$F$3:N898,9,0),"")</f>
        <v/>
      </c>
      <c r="O899" s="73">
        <f t="shared" ref="O899:O962" si="32">IFERROR(I899/N899,0)</f>
        <v>0</v>
      </c>
      <c r="P899" s="60"/>
      <c r="Q899" s="60"/>
    </row>
    <row r="900" spans="2:17" x14ac:dyDescent="0.25">
      <c r="B900" s="61">
        <f>COUNTIFS($F$3:F900,'تقرير استهلاك خامات'!$D$4)</f>
        <v>4</v>
      </c>
      <c r="C900" s="60">
        <v>898</v>
      </c>
      <c r="D900" s="5"/>
      <c r="E900" s="60"/>
      <c r="F900" s="60"/>
      <c r="G900" s="60"/>
      <c r="H900" s="60"/>
      <c r="I900" s="60"/>
      <c r="J900" s="60">
        <f t="shared" si="31"/>
        <v>0</v>
      </c>
      <c r="K900" s="77"/>
      <c r="L900" s="61"/>
      <c r="M900" s="60" t="str">
        <f>_xlfn.IFNA(VLOOKUP(F900,$F$3:M899,8,0),"")</f>
        <v/>
      </c>
      <c r="N900" s="60" t="str">
        <f>_xlfn.IFNA(VLOOKUP(F900,$F$3:N899,9,0),"")</f>
        <v/>
      </c>
      <c r="O900" s="73">
        <f t="shared" si="32"/>
        <v>0</v>
      </c>
      <c r="P900" s="60"/>
      <c r="Q900" s="60"/>
    </row>
    <row r="901" spans="2:17" x14ac:dyDescent="0.25">
      <c r="B901" s="61">
        <f>COUNTIFS($F$3:F901,'تقرير استهلاك خامات'!$D$4)</f>
        <v>4</v>
      </c>
      <c r="C901" s="60">
        <v>899</v>
      </c>
      <c r="D901" s="5"/>
      <c r="E901" s="60"/>
      <c r="F901" s="60"/>
      <c r="G901" s="60"/>
      <c r="H901" s="60"/>
      <c r="I901" s="60"/>
      <c r="J901" s="60">
        <f t="shared" ref="J901:J964" si="33">G901*I901</f>
        <v>0</v>
      </c>
      <c r="K901" s="77"/>
      <c r="L901" s="61"/>
      <c r="M901" s="60" t="str">
        <f>_xlfn.IFNA(VLOOKUP(F901,$F$3:M900,8,0),"")</f>
        <v/>
      </c>
      <c r="N901" s="60" t="str">
        <f>_xlfn.IFNA(VLOOKUP(F901,$F$3:N900,9,0),"")</f>
        <v/>
      </c>
      <c r="O901" s="73">
        <f t="shared" si="32"/>
        <v>0</v>
      </c>
      <c r="P901" s="60"/>
      <c r="Q901" s="60"/>
    </row>
    <row r="902" spans="2:17" x14ac:dyDescent="0.25">
      <c r="B902" s="61">
        <f>COUNTIFS($F$3:F902,'تقرير استهلاك خامات'!$D$4)</f>
        <v>4</v>
      </c>
      <c r="C902" s="60">
        <v>900</v>
      </c>
      <c r="D902" s="5"/>
      <c r="E902" s="60"/>
      <c r="F902" s="60"/>
      <c r="G902" s="60"/>
      <c r="H902" s="60"/>
      <c r="I902" s="60"/>
      <c r="J902" s="60">
        <f t="shared" si="33"/>
        <v>0</v>
      </c>
      <c r="K902" s="77"/>
      <c r="L902" s="61"/>
      <c r="M902" s="60" t="str">
        <f>_xlfn.IFNA(VLOOKUP(F902,$F$3:M901,8,0),"")</f>
        <v/>
      </c>
      <c r="N902" s="60" t="str">
        <f>_xlfn.IFNA(VLOOKUP(F902,$F$3:N901,9,0),"")</f>
        <v/>
      </c>
      <c r="O902" s="73">
        <f t="shared" si="32"/>
        <v>0</v>
      </c>
      <c r="P902" s="60"/>
      <c r="Q902" s="60"/>
    </row>
    <row r="903" spans="2:17" x14ac:dyDescent="0.25">
      <c r="B903" s="61">
        <f>COUNTIFS($F$3:F903,'تقرير استهلاك خامات'!$D$4)</f>
        <v>4</v>
      </c>
      <c r="C903" s="60">
        <v>901</v>
      </c>
      <c r="D903" s="5"/>
      <c r="E903" s="60"/>
      <c r="F903" s="60"/>
      <c r="G903" s="60"/>
      <c r="H903" s="60"/>
      <c r="I903" s="60"/>
      <c r="J903" s="60">
        <f t="shared" si="33"/>
        <v>0</v>
      </c>
      <c r="K903" s="77"/>
      <c r="L903" s="61"/>
      <c r="M903" s="60" t="str">
        <f>_xlfn.IFNA(VLOOKUP(F903,$F$3:M902,8,0),"")</f>
        <v/>
      </c>
      <c r="N903" s="60" t="str">
        <f>_xlfn.IFNA(VLOOKUP(F903,$F$3:N902,9,0),"")</f>
        <v/>
      </c>
      <c r="O903" s="73">
        <f t="shared" si="32"/>
        <v>0</v>
      </c>
      <c r="P903" s="60"/>
      <c r="Q903" s="60"/>
    </row>
    <row r="904" spans="2:17" x14ac:dyDescent="0.25">
      <c r="B904" s="61">
        <f>COUNTIFS($F$3:F904,'تقرير استهلاك خامات'!$D$4)</f>
        <v>4</v>
      </c>
      <c r="C904" s="60">
        <v>902</v>
      </c>
      <c r="D904" s="5"/>
      <c r="E904" s="60"/>
      <c r="F904" s="60"/>
      <c r="G904" s="60"/>
      <c r="H904" s="60"/>
      <c r="I904" s="60"/>
      <c r="J904" s="60">
        <f t="shared" si="33"/>
        <v>0</v>
      </c>
      <c r="K904" s="77"/>
      <c r="L904" s="61"/>
      <c r="M904" s="60" t="str">
        <f>_xlfn.IFNA(VLOOKUP(F904,$F$3:M903,8,0),"")</f>
        <v/>
      </c>
      <c r="N904" s="60" t="str">
        <f>_xlfn.IFNA(VLOOKUP(F904,$F$3:N903,9,0),"")</f>
        <v/>
      </c>
      <c r="O904" s="73">
        <f t="shared" si="32"/>
        <v>0</v>
      </c>
      <c r="P904" s="60"/>
      <c r="Q904" s="60"/>
    </row>
    <row r="905" spans="2:17" x14ac:dyDescent="0.25">
      <c r="B905" s="61">
        <f>COUNTIFS($F$3:F905,'تقرير استهلاك خامات'!$D$4)</f>
        <v>4</v>
      </c>
      <c r="C905" s="60">
        <v>903</v>
      </c>
      <c r="D905" s="5"/>
      <c r="E905" s="60"/>
      <c r="F905" s="60"/>
      <c r="G905" s="60"/>
      <c r="H905" s="60"/>
      <c r="I905" s="60"/>
      <c r="J905" s="60">
        <f t="shared" si="33"/>
        <v>0</v>
      </c>
      <c r="K905" s="77"/>
      <c r="L905" s="61"/>
      <c r="M905" s="60" t="str">
        <f>_xlfn.IFNA(VLOOKUP(F905,$F$3:M904,8,0),"")</f>
        <v/>
      </c>
      <c r="N905" s="60" t="str">
        <f>_xlfn.IFNA(VLOOKUP(F905,$F$3:N904,9,0),"")</f>
        <v/>
      </c>
      <c r="O905" s="73">
        <f t="shared" si="32"/>
        <v>0</v>
      </c>
      <c r="P905" s="60"/>
      <c r="Q905" s="60"/>
    </row>
    <row r="906" spans="2:17" x14ac:dyDescent="0.25">
      <c r="B906" s="61">
        <f>COUNTIFS($F$3:F906,'تقرير استهلاك خامات'!$D$4)</f>
        <v>4</v>
      </c>
      <c r="C906" s="60">
        <v>904</v>
      </c>
      <c r="D906" s="5"/>
      <c r="E906" s="60"/>
      <c r="F906" s="60"/>
      <c r="G906" s="60"/>
      <c r="H906" s="60"/>
      <c r="I906" s="60"/>
      <c r="J906" s="60">
        <f t="shared" si="33"/>
        <v>0</v>
      </c>
      <c r="K906" s="77"/>
      <c r="L906" s="61"/>
      <c r="M906" s="60" t="str">
        <f>_xlfn.IFNA(VLOOKUP(F906,$F$3:M905,8,0),"")</f>
        <v/>
      </c>
      <c r="N906" s="60" t="str">
        <f>_xlfn.IFNA(VLOOKUP(F906,$F$3:N905,9,0),"")</f>
        <v/>
      </c>
      <c r="O906" s="73">
        <f t="shared" si="32"/>
        <v>0</v>
      </c>
      <c r="P906" s="60"/>
      <c r="Q906" s="60"/>
    </row>
    <row r="907" spans="2:17" x14ac:dyDescent="0.25">
      <c r="B907" s="61">
        <f>COUNTIFS($F$3:F907,'تقرير استهلاك خامات'!$D$4)</f>
        <v>4</v>
      </c>
      <c r="C907" s="60">
        <v>905</v>
      </c>
      <c r="D907" s="5"/>
      <c r="E907" s="60"/>
      <c r="F907" s="60"/>
      <c r="G907" s="60"/>
      <c r="H907" s="60"/>
      <c r="I907" s="60"/>
      <c r="J907" s="60">
        <f t="shared" si="33"/>
        <v>0</v>
      </c>
      <c r="K907" s="77"/>
      <c r="L907" s="61"/>
      <c r="M907" s="60" t="str">
        <f>_xlfn.IFNA(VLOOKUP(F907,$F$3:M906,8,0),"")</f>
        <v/>
      </c>
      <c r="N907" s="60" t="str">
        <f>_xlfn.IFNA(VLOOKUP(F907,$F$3:N906,9,0),"")</f>
        <v/>
      </c>
      <c r="O907" s="73">
        <f t="shared" si="32"/>
        <v>0</v>
      </c>
      <c r="P907" s="60"/>
      <c r="Q907" s="60"/>
    </row>
    <row r="908" spans="2:17" x14ac:dyDescent="0.25">
      <c r="B908" s="61">
        <f>COUNTIFS($F$3:F908,'تقرير استهلاك خامات'!$D$4)</f>
        <v>4</v>
      </c>
      <c r="C908" s="60">
        <v>906</v>
      </c>
      <c r="D908" s="5"/>
      <c r="E908" s="60"/>
      <c r="F908" s="60"/>
      <c r="G908" s="60"/>
      <c r="H908" s="60"/>
      <c r="I908" s="60"/>
      <c r="J908" s="60">
        <f t="shared" si="33"/>
        <v>0</v>
      </c>
      <c r="K908" s="77"/>
      <c r="L908" s="61"/>
      <c r="M908" s="60" t="str">
        <f>_xlfn.IFNA(VLOOKUP(F908,$F$3:M907,8,0),"")</f>
        <v/>
      </c>
      <c r="N908" s="60" t="str">
        <f>_xlfn.IFNA(VLOOKUP(F908,$F$3:N907,9,0),"")</f>
        <v/>
      </c>
      <c r="O908" s="73">
        <f t="shared" si="32"/>
        <v>0</v>
      </c>
      <c r="P908" s="60"/>
      <c r="Q908" s="60"/>
    </row>
    <row r="909" spans="2:17" x14ac:dyDescent="0.25">
      <c r="B909" s="61">
        <f>COUNTIFS($F$3:F909,'تقرير استهلاك خامات'!$D$4)</f>
        <v>4</v>
      </c>
      <c r="C909" s="60">
        <v>907</v>
      </c>
      <c r="D909" s="5"/>
      <c r="E909" s="60"/>
      <c r="F909" s="60"/>
      <c r="G909" s="60"/>
      <c r="H909" s="60"/>
      <c r="I909" s="60"/>
      <c r="J909" s="60">
        <f t="shared" si="33"/>
        <v>0</v>
      </c>
      <c r="K909" s="77"/>
      <c r="L909" s="61"/>
      <c r="M909" s="60" t="str">
        <f>_xlfn.IFNA(VLOOKUP(F909,$F$3:M908,8,0),"")</f>
        <v/>
      </c>
      <c r="N909" s="60" t="str">
        <f>_xlfn.IFNA(VLOOKUP(F909,$F$3:N908,9,0),"")</f>
        <v/>
      </c>
      <c r="O909" s="73">
        <f t="shared" si="32"/>
        <v>0</v>
      </c>
      <c r="P909" s="60"/>
      <c r="Q909" s="60"/>
    </row>
    <row r="910" spans="2:17" x14ac:dyDescent="0.25">
      <c r="B910" s="61">
        <f>COUNTIFS($F$3:F910,'تقرير استهلاك خامات'!$D$4)</f>
        <v>4</v>
      </c>
      <c r="C910" s="60">
        <v>908</v>
      </c>
      <c r="D910" s="5"/>
      <c r="E910" s="60"/>
      <c r="F910" s="60"/>
      <c r="G910" s="60"/>
      <c r="H910" s="60"/>
      <c r="I910" s="60"/>
      <c r="J910" s="60">
        <f t="shared" si="33"/>
        <v>0</v>
      </c>
      <c r="K910" s="77"/>
      <c r="L910" s="61"/>
      <c r="M910" s="60" t="str">
        <f>_xlfn.IFNA(VLOOKUP(F910,$F$3:M909,8,0),"")</f>
        <v/>
      </c>
      <c r="N910" s="60" t="str">
        <f>_xlfn.IFNA(VLOOKUP(F910,$F$3:N909,9,0),"")</f>
        <v/>
      </c>
      <c r="O910" s="73">
        <f t="shared" si="32"/>
        <v>0</v>
      </c>
      <c r="P910" s="60"/>
      <c r="Q910" s="60"/>
    </row>
    <row r="911" spans="2:17" x14ac:dyDescent="0.25">
      <c r="B911" s="61">
        <f>COUNTIFS($F$3:F911,'تقرير استهلاك خامات'!$D$4)</f>
        <v>4</v>
      </c>
      <c r="C911" s="60">
        <v>909</v>
      </c>
      <c r="D911" s="5"/>
      <c r="E911" s="60"/>
      <c r="F911" s="60"/>
      <c r="G911" s="60"/>
      <c r="H911" s="60"/>
      <c r="I911" s="60"/>
      <c r="J911" s="60">
        <f t="shared" si="33"/>
        <v>0</v>
      </c>
      <c r="K911" s="77"/>
      <c r="L911" s="61"/>
      <c r="M911" s="60" t="str">
        <f>_xlfn.IFNA(VLOOKUP(F911,$F$3:M910,8,0),"")</f>
        <v/>
      </c>
      <c r="N911" s="60" t="str">
        <f>_xlfn.IFNA(VLOOKUP(F911,$F$3:N910,9,0),"")</f>
        <v/>
      </c>
      <c r="O911" s="73">
        <f t="shared" si="32"/>
        <v>0</v>
      </c>
      <c r="P911" s="60"/>
      <c r="Q911" s="60"/>
    </row>
    <row r="912" spans="2:17" x14ac:dyDescent="0.25">
      <c r="B912" s="61">
        <f>COUNTIFS($F$3:F912,'تقرير استهلاك خامات'!$D$4)</f>
        <v>4</v>
      </c>
      <c r="C912" s="60">
        <v>910</v>
      </c>
      <c r="D912" s="5"/>
      <c r="E912" s="60"/>
      <c r="F912" s="60"/>
      <c r="G912" s="60"/>
      <c r="H912" s="60"/>
      <c r="I912" s="60"/>
      <c r="J912" s="60">
        <f t="shared" si="33"/>
        <v>0</v>
      </c>
      <c r="K912" s="77"/>
      <c r="L912" s="61"/>
      <c r="M912" s="60" t="str">
        <f>_xlfn.IFNA(VLOOKUP(F912,$F$3:M911,8,0),"")</f>
        <v/>
      </c>
      <c r="N912" s="60" t="str">
        <f>_xlfn.IFNA(VLOOKUP(F912,$F$3:N911,9,0),"")</f>
        <v/>
      </c>
      <c r="O912" s="73">
        <f t="shared" si="32"/>
        <v>0</v>
      </c>
      <c r="P912" s="60"/>
      <c r="Q912" s="60"/>
    </row>
    <row r="913" spans="2:17" x14ac:dyDescent="0.25">
      <c r="B913" s="61">
        <f>COUNTIFS($F$3:F913,'تقرير استهلاك خامات'!$D$4)</f>
        <v>4</v>
      </c>
      <c r="C913" s="60">
        <v>911</v>
      </c>
      <c r="D913" s="5"/>
      <c r="E913" s="60"/>
      <c r="F913" s="60"/>
      <c r="G913" s="60"/>
      <c r="H913" s="60"/>
      <c r="I913" s="60"/>
      <c r="J913" s="60">
        <f t="shared" si="33"/>
        <v>0</v>
      </c>
      <c r="K913" s="77"/>
      <c r="L913" s="61"/>
      <c r="M913" s="60" t="str">
        <f>_xlfn.IFNA(VLOOKUP(F913,$F$3:M912,8,0),"")</f>
        <v/>
      </c>
      <c r="N913" s="60" t="str">
        <f>_xlfn.IFNA(VLOOKUP(F913,$F$3:N912,9,0),"")</f>
        <v/>
      </c>
      <c r="O913" s="73">
        <f t="shared" si="32"/>
        <v>0</v>
      </c>
      <c r="P913" s="60"/>
      <c r="Q913" s="60"/>
    </row>
    <row r="914" spans="2:17" x14ac:dyDescent="0.25">
      <c r="B914" s="61">
        <f>COUNTIFS($F$3:F914,'تقرير استهلاك خامات'!$D$4)</f>
        <v>4</v>
      </c>
      <c r="C914" s="60">
        <v>912</v>
      </c>
      <c r="D914" s="5"/>
      <c r="E914" s="60"/>
      <c r="F914" s="60"/>
      <c r="G914" s="60"/>
      <c r="H914" s="60"/>
      <c r="I914" s="60"/>
      <c r="J914" s="60">
        <f t="shared" si="33"/>
        <v>0</v>
      </c>
      <c r="K914" s="77"/>
      <c r="L914" s="61"/>
      <c r="M914" s="60" t="str">
        <f>_xlfn.IFNA(VLOOKUP(F914,$F$3:M913,8,0),"")</f>
        <v/>
      </c>
      <c r="N914" s="60" t="str">
        <f>_xlfn.IFNA(VLOOKUP(F914,$F$3:N913,9,0),"")</f>
        <v/>
      </c>
      <c r="O914" s="73">
        <f t="shared" si="32"/>
        <v>0</v>
      </c>
      <c r="P914" s="60"/>
      <c r="Q914" s="60"/>
    </row>
    <row r="915" spans="2:17" x14ac:dyDescent="0.25">
      <c r="B915" s="61">
        <f>COUNTIFS($F$3:F915,'تقرير استهلاك خامات'!$D$4)</f>
        <v>4</v>
      </c>
      <c r="C915" s="60">
        <v>913</v>
      </c>
      <c r="D915" s="5"/>
      <c r="E915" s="60"/>
      <c r="F915" s="60"/>
      <c r="G915" s="60"/>
      <c r="H915" s="60"/>
      <c r="I915" s="60"/>
      <c r="J915" s="60">
        <f t="shared" si="33"/>
        <v>0</v>
      </c>
      <c r="K915" s="77"/>
      <c r="L915" s="61"/>
      <c r="M915" s="60" t="str">
        <f>_xlfn.IFNA(VLOOKUP(F915,$F$3:M914,8,0),"")</f>
        <v/>
      </c>
      <c r="N915" s="60" t="str">
        <f>_xlfn.IFNA(VLOOKUP(F915,$F$3:N914,9,0),"")</f>
        <v/>
      </c>
      <c r="O915" s="73">
        <f t="shared" si="32"/>
        <v>0</v>
      </c>
      <c r="P915" s="60"/>
      <c r="Q915" s="60"/>
    </row>
    <row r="916" spans="2:17" x14ac:dyDescent="0.25">
      <c r="B916" s="61">
        <f>COUNTIFS($F$3:F916,'تقرير استهلاك خامات'!$D$4)</f>
        <v>4</v>
      </c>
      <c r="C916" s="60">
        <v>914</v>
      </c>
      <c r="D916" s="5"/>
      <c r="E916" s="60"/>
      <c r="F916" s="60"/>
      <c r="G916" s="60"/>
      <c r="H916" s="60"/>
      <c r="I916" s="60"/>
      <c r="J916" s="60">
        <f t="shared" si="33"/>
        <v>0</v>
      </c>
      <c r="K916" s="77"/>
      <c r="L916" s="61"/>
      <c r="M916" s="60" t="str">
        <f>_xlfn.IFNA(VLOOKUP(F916,$F$3:M915,8,0),"")</f>
        <v/>
      </c>
      <c r="N916" s="60" t="str">
        <f>_xlfn.IFNA(VLOOKUP(F916,$F$3:N915,9,0),"")</f>
        <v/>
      </c>
      <c r="O916" s="73">
        <f t="shared" si="32"/>
        <v>0</v>
      </c>
      <c r="P916" s="60"/>
      <c r="Q916" s="60"/>
    </row>
    <row r="917" spans="2:17" x14ac:dyDescent="0.25">
      <c r="B917" s="61">
        <f>COUNTIFS($F$3:F917,'تقرير استهلاك خامات'!$D$4)</f>
        <v>4</v>
      </c>
      <c r="C917" s="60">
        <v>915</v>
      </c>
      <c r="D917" s="5"/>
      <c r="E917" s="60"/>
      <c r="F917" s="60"/>
      <c r="G917" s="60"/>
      <c r="H917" s="60"/>
      <c r="I917" s="60"/>
      <c r="J917" s="60">
        <f t="shared" si="33"/>
        <v>0</v>
      </c>
      <c r="K917" s="77"/>
      <c r="L917" s="61"/>
      <c r="M917" s="60" t="str">
        <f>_xlfn.IFNA(VLOOKUP(F917,$F$3:M916,8,0),"")</f>
        <v/>
      </c>
      <c r="N917" s="60" t="str">
        <f>_xlfn.IFNA(VLOOKUP(F917,$F$3:N916,9,0),"")</f>
        <v/>
      </c>
      <c r="O917" s="73">
        <f t="shared" si="32"/>
        <v>0</v>
      </c>
      <c r="P917" s="60"/>
      <c r="Q917" s="60"/>
    </row>
    <row r="918" spans="2:17" x14ac:dyDescent="0.25">
      <c r="B918" s="61">
        <f>COUNTIFS($F$3:F918,'تقرير استهلاك خامات'!$D$4)</f>
        <v>4</v>
      </c>
      <c r="C918" s="60">
        <v>916</v>
      </c>
      <c r="D918" s="5"/>
      <c r="E918" s="60"/>
      <c r="F918" s="60"/>
      <c r="G918" s="60"/>
      <c r="H918" s="60"/>
      <c r="I918" s="60"/>
      <c r="J918" s="60">
        <f t="shared" si="33"/>
        <v>0</v>
      </c>
      <c r="K918" s="77"/>
      <c r="L918" s="61"/>
      <c r="M918" s="60" t="str">
        <f>_xlfn.IFNA(VLOOKUP(F918,$F$3:M917,8,0),"")</f>
        <v/>
      </c>
      <c r="N918" s="60" t="str">
        <f>_xlfn.IFNA(VLOOKUP(F918,$F$3:N917,9,0),"")</f>
        <v/>
      </c>
      <c r="O918" s="73">
        <f t="shared" si="32"/>
        <v>0</v>
      </c>
      <c r="P918" s="60"/>
      <c r="Q918" s="60"/>
    </row>
    <row r="919" spans="2:17" x14ac:dyDescent="0.25">
      <c r="B919" s="61">
        <f>COUNTIFS($F$3:F919,'تقرير استهلاك خامات'!$D$4)</f>
        <v>4</v>
      </c>
      <c r="C919" s="60">
        <v>917</v>
      </c>
      <c r="D919" s="5"/>
      <c r="E919" s="60"/>
      <c r="F919" s="60"/>
      <c r="G919" s="60"/>
      <c r="H919" s="60"/>
      <c r="I919" s="60"/>
      <c r="J919" s="60">
        <f t="shared" si="33"/>
        <v>0</v>
      </c>
      <c r="K919" s="77"/>
      <c r="L919" s="61"/>
      <c r="M919" s="60" t="str">
        <f>_xlfn.IFNA(VLOOKUP(F919,$F$3:M918,8,0),"")</f>
        <v/>
      </c>
      <c r="N919" s="60" t="str">
        <f>_xlfn.IFNA(VLOOKUP(F919,$F$3:N918,9,0),"")</f>
        <v/>
      </c>
      <c r="O919" s="73">
        <f t="shared" si="32"/>
        <v>0</v>
      </c>
      <c r="P919" s="60"/>
      <c r="Q919" s="60"/>
    </row>
    <row r="920" spans="2:17" x14ac:dyDescent="0.25">
      <c r="B920" s="61">
        <f>COUNTIFS($F$3:F920,'تقرير استهلاك خامات'!$D$4)</f>
        <v>4</v>
      </c>
      <c r="C920" s="60">
        <v>918</v>
      </c>
      <c r="D920" s="5"/>
      <c r="E920" s="60"/>
      <c r="F920" s="60"/>
      <c r="G920" s="60"/>
      <c r="H920" s="60"/>
      <c r="I920" s="60"/>
      <c r="J920" s="60">
        <f t="shared" si="33"/>
        <v>0</v>
      </c>
      <c r="K920" s="77"/>
      <c r="L920" s="61"/>
      <c r="M920" s="60" t="str">
        <f>_xlfn.IFNA(VLOOKUP(F920,$F$3:M919,8,0),"")</f>
        <v/>
      </c>
      <c r="N920" s="60" t="str">
        <f>_xlfn.IFNA(VLOOKUP(F920,$F$3:N919,9,0),"")</f>
        <v/>
      </c>
      <c r="O920" s="73">
        <f t="shared" si="32"/>
        <v>0</v>
      </c>
      <c r="P920" s="60"/>
      <c r="Q920" s="60"/>
    </row>
    <row r="921" spans="2:17" x14ac:dyDescent="0.25">
      <c r="B921" s="61">
        <f>COUNTIFS($F$3:F921,'تقرير استهلاك خامات'!$D$4)</f>
        <v>4</v>
      </c>
      <c r="C921" s="60">
        <v>919</v>
      </c>
      <c r="D921" s="5"/>
      <c r="E921" s="60"/>
      <c r="F921" s="60"/>
      <c r="G921" s="60"/>
      <c r="H921" s="60"/>
      <c r="I921" s="60"/>
      <c r="J921" s="60">
        <f t="shared" si="33"/>
        <v>0</v>
      </c>
      <c r="K921" s="77"/>
      <c r="L921" s="61"/>
      <c r="M921" s="60" t="str">
        <f>_xlfn.IFNA(VLOOKUP(F921,$F$3:M920,8,0),"")</f>
        <v/>
      </c>
      <c r="N921" s="60" t="str">
        <f>_xlfn.IFNA(VLOOKUP(F921,$F$3:N920,9,0),"")</f>
        <v/>
      </c>
      <c r="O921" s="73">
        <f t="shared" si="32"/>
        <v>0</v>
      </c>
      <c r="P921" s="60"/>
      <c r="Q921" s="60"/>
    </row>
    <row r="922" spans="2:17" x14ac:dyDescent="0.25">
      <c r="B922" s="61">
        <f>COUNTIFS($F$3:F922,'تقرير استهلاك خامات'!$D$4)</f>
        <v>4</v>
      </c>
      <c r="C922" s="60">
        <v>920</v>
      </c>
      <c r="D922" s="5"/>
      <c r="E922" s="60"/>
      <c r="F922" s="60"/>
      <c r="G922" s="60"/>
      <c r="H922" s="60"/>
      <c r="I922" s="60"/>
      <c r="J922" s="60">
        <f t="shared" si="33"/>
        <v>0</v>
      </c>
      <c r="K922" s="77"/>
      <c r="L922" s="61"/>
      <c r="M922" s="60" t="str">
        <f>_xlfn.IFNA(VLOOKUP(F922,$F$3:M921,8,0),"")</f>
        <v/>
      </c>
      <c r="N922" s="60" t="str">
        <f>_xlfn.IFNA(VLOOKUP(F922,$F$3:N921,9,0),"")</f>
        <v/>
      </c>
      <c r="O922" s="73">
        <f t="shared" si="32"/>
        <v>0</v>
      </c>
      <c r="P922" s="60"/>
      <c r="Q922" s="60"/>
    </row>
    <row r="923" spans="2:17" x14ac:dyDescent="0.25">
      <c r="B923" s="61">
        <f>COUNTIFS($F$3:F923,'تقرير استهلاك خامات'!$D$4)</f>
        <v>4</v>
      </c>
      <c r="C923" s="60">
        <v>921</v>
      </c>
      <c r="D923" s="5"/>
      <c r="E923" s="60"/>
      <c r="F923" s="60"/>
      <c r="G923" s="60"/>
      <c r="H923" s="60"/>
      <c r="I923" s="60"/>
      <c r="J923" s="60">
        <f t="shared" si="33"/>
        <v>0</v>
      </c>
      <c r="K923" s="77"/>
      <c r="L923" s="61"/>
      <c r="M923" s="60" t="str">
        <f>_xlfn.IFNA(VLOOKUP(F923,$F$3:M922,8,0),"")</f>
        <v/>
      </c>
      <c r="N923" s="60" t="str">
        <f>_xlfn.IFNA(VLOOKUP(F923,$F$3:N922,9,0),"")</f>
        <v/>
      </c>
      <c r="O923" s="73">
        <f t="shared" si="32"/>
        <v>0</v>
      </c>
      <c r="P923" s="60"/>
      <c r="Q923" s="60"/>
    </row>
    <row r="924" spans="2:17" x14ac:dyDescent="0.25">
      <c r="B924" s="61">
        <f>COUNTIFS($F$3:F924,'تقرير استهلاك خامات'!$D$4)</f>
        <v>4</v>
      </c>
      <c r="C924" s="60">
        <v>922</v>
      </c>
      <c r="D924" s="5"/>
      <c r="E924" s="60"/>
      <c r="F924" s="60"/>
      <c r="G924" s="60"/>
      <c r="H924" s="60"/>
      <c r="I924" s="60"/>
      <c r="J924" s="60">
        <f t="shared" si="33"/>
        <v>0</v>
      </c>
      <c r="K924" s="77"/>
      <c r="L924" s="61"/>
      <c r="M924" s="60" t="str">
        <f>_xlfn.IFNA(VLOOKUP(F924,$F$3:M923,8,0),"")</f>
        <v/>
      </c>
      <c r="N924" s="60" t="str">
        <f>_xlfn.IFNA(VLOOKUP(F924,$F$3:N923,9,0),"")</f>
        <v/>
      </c>
      <c r="O924" s="73">
        <f t="shared" si="32"/>
        <v>0</v>
      </c>
      <c r="P924" s="60"/>
      <c r="Q924" s="60"/>
    </row>
    <row r="925" spans="2:17" x14ac:dyDescent="0.25">
      <c r="B925" s="61">
        <f>COUNTIFS($F$3:F925,'تقرير استهلاك خامات'!$D$4)</f>
        <v>4</v>
      </c>
      <c r="C925" s="60">
        <v>923</v>
      </c>
      <c r="D925" s="5"/>
      <c r="E925" s="60"/>
      <c r="F925" s="60"/>
      <c r="G925" s="60"/>
      <c r="H925" s="60"/>
      <c r="I925" s="60"/>
      <c r="J925" s="60">
        <f t="shared" si="33"/>
        <v>0</v>
      </c>
      <c r="K925" s="77"/>
      <c r="L925" s="61"/>
      <c r="M925" s="60" t="str">
        <f>_xlfn.IFNA(VLOOKUP(F925,$F$3:M924,8,0),"")</f>
        <v/>
      </c>
      <c r="N925" s="60" t="str">
        <f>_xlfn.IFNA(VLOOKUP(F925,$F$3:N924,9,0),"")</f>
        <v/>
      </c>
      <c r="O925" s="73">
        <f t="shared" si="32"/>
        <v>0</v>
      </c>
      <c r="P925" s="60"/>
      <c r="Q925" s="60"/>
    </row>
    <row r="926" spans="2:17" x14ac:dyDescent="0.25">
      <c r="B926" s="61">
        <f>COUNTIFS($F$3:F926,'تقرير استهلاك خامات'!$D$4)</f>
        <v>4</v>
      </c>
      <c r="C926" s="60">
        <v>924</v>
      </c>
      <c r="D926" s="5"/>
      <c r="E926" s="60"/>
      <c r="F926" s="60"/>
      <c r="G926" s="60"/>
      <c r="H926" s="60"/>
      <c r="I926" s="60"/>
      <c r="J926" s="60">
        <f t="shared" si="33"/>
        <v>0</v>
      </c>
      <c r="K926" s="77"/>
      <c r="L926" s="61"/>
      <c r="M926" s="60" t="str">
        <f>_xlfn.IFNA(VLOOKUP(F926,$F$3:M925,8,0),"")</f>
        <v/>
      </c>
      <c r="N926" s="60" t="str">
        <f>_xlfn.IFNA(VLOOKUP(F926,$F$3:N925,9,0),"")</f>
        <v/>
      </c>
      <c r="O926" s="73">
        <f t="shared" si="32"/>
        <v>0</v>
      </c>
      <c r="P926" s="60"/>
      <c r="Q926" s="60"/>
    </row>
    <row r="927" spans="2:17" x14ac:dyDescent="0.25">
      <c r="B927" s="61">
        <f>COUNTIFS($F$3:F927,'تقرير استهلاك خامات'!$D$4)</f>
        <v>4</v>
      </c>
      <c r="C927" s="60">
        <v>925</v>
      </c>
      <c r="D927" s="5"/>
      <c r="E927" s="60"/>
      <c r="F927" s="60"/>
      <c r="G927" s="60"/>
      <c r="H927" s="60"/>
      <c r="I927" s="60"/>
      <c r="J927" s="60">
        <f t="shared" si="33"/>
        <v>0</v>
      </c>
      <c r="K927" s="77"/>
      <c r="L927" s="61"/>
      <c r="M927" s="60" t="str">
        <f>_xlfn.IFNA(VLOOKUP(F927,$F$3:M926,8,0),"")</f>
        <v/>
      </c>
      <c r="N927" s="60" t="str">
        <f>_xlfn.IFNA(VLOOKUP(F927,$F$3:N926,9,0),"")</f>
        <v/>
      </c>
      <c r="O927" s="73">
        <f t="shared" si="32"/>
        <v>0</v>
      </c>
      <c r="P927" s="60"/>
      <c r="Q927" s="60"/>
    </row>
    <row r="928" spans="2:17" x14ac:dyDescent="0.25">
      <c r="B928" s="61">
        <f>COUNTIFS($F$3:F928,'تقرير استهلاك خامات'!$D$4)</f>
        <v>4</v>
      </c>
      <c r="C928" s="60">
        <v>926</v>
      </c>
      <c r="D928" s="5"/>
      <c r="E928" s="60"/>
      <c r="F928" s="60"/>
      <c r="G928" s="60"/>
      <c r="H928" s="60"/>
      <c r="I928" s="60"/>
      <c r="J928" s="60">
        <f t="shared" si="33"/>
        <v>0</v>
      </c>
      <c r="K928" s="77"/>
      <c r="L928" s="61"/>
      <c r="M928" s="60" t="str">
        <f>_xlfn.IFNA(VLOOKUP(F928,$F$3:M927,8,0),"")</f>
        <v/>
      </c>
      <c r="N928" s="60" t="str">
        <f>_xlfn.IFNA(VLOOKUP(F928,$F$3:N927,9,0),"")</f>
        <v/>
      </c>
      <c r="O928" s="73">
        <f t="shared" si="32"/>
        <v>0</v>
      </c>
      <c r="P928" s="60"/>
      <c r="Q928" s="60"/>
    </row>
    <row r="929" spans="2:17" x14ac:dyDescent="0.25">
      <c r="B929" s="61">
        <f>COUNTIFS($F$3:F929,'تقرير استهلاك خامات'!$D$4)</f>
        <v>4</v>
      </c>
      <c r="C929" s="60">
        <v>927</v>
      </c>
      <c r="D929" s="5"/>
      <c r="E929" s="60"/>
      <c r="F929" s="60"/>
      <c r="G929" s="60"/>
      <c r="H929" s="60"/>
      <c r="I929" s="60"/>
      <c r="J929" s="60">
        <f t="shared" si="33"/>
        <v>0</v>
      </c>
      <c r="K929" s="77"/>
      <c r="L929" s="61"/>
      <c r="M929" s="60" t="str">
        <f>_xlfn.IFNA(VLOOKUP(F929,$F$3:M928,8,0),"")</f>
        <v/>
      </c>
      <c r="N929" s="60" t="str">
        <f>_xlfn.IFNA(VLOOKUP(F929,$F$3:N928,9,0),"")</f>
        <v/>
      </c>
      <c r="O929" s="73">
        <f t="shared" si="32"/>
        <v>0</v>
      </c>
      <c r="P929" s="60"/>
      <c r="Q929" s="60"/>
    </row>
    <row r="930" spans="2:17" x14ac:dyDescent="0.25">
      <c r="B930" s="61">
        <f>COUNTIFS($F$3:F930,'تقرير استهلاك خامات'!$D$4)</f>
        <v>4</v>
      </c>
      <c r="C930" s="60">
        <v>928</v>
      </c>
      <c r="D930" s="5"/>
      <c r="E930" s="60"/>
      <c r="F930" s="60"/>
      <c r="G930" s="60"/>
      <c r="H930" s="60"/>
      <c r="I930" s="60"/>
      <c r="J930" s="60">
        <f t="shared" si="33"/>
        <v>0</v>
      </c>
      <c r="K930" s="77"/>
      <c r="L930" s="61"/>
      <c r="M930" s="60" t="str">
        <f>_xlfn.IFNA(VLOOKUP(F930,$F$3:M929,8,0),"")</f>
        <v/>
      </c>
      <c r="N930" s="60" t="str">
        <f>_xlfn.IFNA(VLOOKUP(F930,$F$3:N929,9,0),"")</f>
        <v/>
      </c>
      <c r="O930" s="73">
        <f t="shared" si="32"/>
        <v>0</v>
      </c>
      <c r="P930" s="60"/>
      <c r="Q930" s="60"/>
    </row>
    <row r="931" spans="2:17" x14ac:dyDescent="0.25">
      <c r="B931" s="61">
        <f>COUNTIFS($F$3:F931,'تقرير استهلاك خامات'!$D$4)</f>
        <v>4</v>
      </c>
      <c r="C931" s="60">
        <v>929</v>
      </c>
      <c r="D931" s="5"/>
      <c r="E931" s="60"/>
      <c r="F931" s="60"/>
      <c r="G931" s="60"/>
      <c r="H931" s="60"/>
      <c r="I931" s="60"/>
      <c r="J931" s="60">
        <f t="shared" si="33"/>
        <v>0</v>
      </c>
      <c r="K931" s="77"/>
      <c r="L931" s="61"/>
      <c r="M931" s="60" t="str">
        <f>_xlfn.IFNA(VLOOKUP(F931,$F$3:M930,8,0),"")</f>
        <v/>
      </c>
      <c r="N931" s="60" t="str">
        <f>_xlfn.IFNA(VLOOKUP(F931,$F$3:N930,9,0),"")</f>
        <v/>
      </c>
      <c r="O931" s="73">
        <f t="shared" si="32"/>
        <v>0</v>
      </c>
      <c r="P931" s="60"/>
      <c r="Q931" s="60"/>
    </row>
    <row r="932" spans="2:17" x14ac:dyDescent="0.25">
      <c r="B932" s="61">
        <f>COUNTIFS($F$3:F932,'تقرير استهلاك خامات'!$D$4)</f>
        <v>4</v>
      </c>
      <c r="C932" s="60">
        <v>930</v>
      </c>
      <c r="D932" s="5"/>
      <c r="E932" s="60"/>
      <c r="F932" s="60"/>
      <c r="G932" s="60"/>
      <c r="H932" s="60"/>
      <c r="I932" s="60"/>
      <c r="J932" s="60">
        <f t="shared" si="33"/>
        <v>0</v>
      </c>
      <c r="K932" s="77"/>
      <c r="L932" s="61"/>
      <c r="M932" s="60" t="str">
        <f>_xlfn.IFNA(VLOOKUP(F932,$F$3:M931,8,0),"")</f>
        <v/>
      </c>
      <c r="N932" s="60" t="str">
        <f>_xlfn.IFNA(VLOOKUP(F932,$F$3:N931,9,0),"")</f>
        <v/>
      </c>
      <c r="O932" s="73">
        <f t="shared" si="32"/>
        <v>0</v>
      </c>
      <c r="P932" s="60"/>
      <c r="Q932" s="60"/>
    </row>
    <row r="933" spans="2:17" x14ac:dyDescent="0.25">
      <c r="B933" s="61">
        <f>COUNTIFS($F$3:F933,'تقرير استهلاك خامات'!$D$4)</f>
        <v>4</v>
      </c>
      <c r="C933" s="60">
        <v>931</v>
      </c>
      <c r="D933" s="5"/>
      <c r="E933" s="60"/>
      <c r="F933" s="60"/>
      <c r="G933" s="60"/>
      <c r="H933" s="60"/>
      <c r="I933" s="60"/>
      <c r="J933" s="60">
        <f t="shared" si="33"/>
        <v>0</v>
      </c>
      <c r="K933" s="77"/>
      <c r="L933" s="61"/>
      <c r="M933" s="60" t="str">
        <f>_xlfn.IFNA(VLOOKUP(F933,$F$3:M932,8,0),"")</f>
        <v/>
      </c>
      <c r="N933" s="60" t="str">
        <f>_xlfn.IFNA(VLOOKUP(F933,$F$3:N932,9,0),"")</f>
        <v/>
      </c>
      <c r="O933" s="73">
        <f t="shared" si="32"/>
        <v>0</v>
      </c>
      <c r="P933" s="60"/>
      <c r="Q933" s="60"/>
    </row>
    <row r="934" spans="2:17" x14ac:dyDescent="0.25">
      <c r="B934" s="61">
        <f>COUNTIFS($F$3:F934,'تقرير استهلاك خامات'!$D$4)</f>
        <v>4</v>
      </c>
      <c r="C934" s="60">
        <v>932</v>
      </c>
      <c r="D934" s="5"/>
      <c r="E934" s="60"/>
      <c r="F934" s="60"/>
      <c r="G934" s="60"/>
      <c r="H934" s="60"/>
      <c r="I934" s="60"/>
      <c r="J934" s="60">
        <f t="shared" si="33"/>
        <v>0</v>
      </c>
      <c r="K934" s="77"/>
      <c r="L934" s="61"/>
      <c r="M934" s="60" t="str">
        <f>_xlfn.IFNA(VLOOKUP(F934,$F$3:M933,8,0),"")</f>
        <v/>
      </c>
      <c r="N934" s="60" t="str">
        <f>_xlfn.IFNA(VLOOKUP(F934,$F$3:N933,9,0),"")</f>
        <v/>
      </c>
      <c r="O934" s="73">
        <f t="shared" si="32"/>
        <v>0</v>
      </c>
      <c r="P934" s="60"/>
      <c r="Q934" s="60"/>
    </row>
    <row r="935" spans="2:17" x14ac:dyDescent="0.25">
      <c r="B935" s="61">
        <f>COUNTIFS($F$3:F935,'تقرير استهلاك خامات'!$D$4)</f>
        <v>4</v>
      </c>
      <c r="C935" s="60">
        <v>933</v>
      </c>
      <c r="D935" s="5"/>
      <c r="E935" s="60"/>
      <c r="F935" s="60"/>
      <c r="G935" s="60"/>
      <c r="H935" s="60"/>
      <c r="I935" s="60"/>
      <c r="J935" s="60">
        <f t="shared" si="33"/>
        <v>0</v>
      </c>
      <c r="K935" s="77"/>
      <c r="L935" s="61"/>
      <c r="M935" s="60" t="str">
        <f>_xlfn.IFNA(VLOOKUP(F935,$F$3:M934,8,0),"")</f>
        <v/>
      </c>
      <c r="N935" s="60" t="str">
        <f>_xlfn.IFNA(VLOOKUP(F935,$F$3:N934,9,0),"")</f>
        <v/>
      </c>
      <c r="O935" s="73">
        <f t="shared" si="32"/>
        <v>0</v>
      </c>
      <c r="P935" s="60"/>
      <c r="Q935" s="60"/>
    </row>
    <row r="936" spans="2:17" x14ac:dyDescent="0.25">
      <c r="B936" s="61">
        <f>COUNTIFS($F$3:F936,'تقرير استهلاك خامات'!$D$4)</f>
        <v>4</v>
      </c>
      <c r="C936" s="60">
        <v>934</v>
      </c>
      <c r="D936" s="5"/>
      <c r="E936" s="60"/>
      <c r="F936" s="60"/>
      <c r="G936" s="60"/>
      <c r="H936" s="60"/>
      <c r="I936" s="60"/>
      <c r="J936" s="60">
        <f t="shared" si="33"/>
        <v>0</v>
      </c>
      <c r="K936" s="77"/>
      <c r="L936" s="61"/>
      <c r="M936" s="60" t="str">
        <f>_xlfn.IFNA(VLOOKUP(F936,$F$3:M935,8,0),"")</f>
        <v/>
      </c>
      <c r="N936" s="60" t="str">
        <f>_xlfn.IFNA(VLOOKUP(F936,$F$3:N935,9,0),"")</f>
        <v/>
      </c>
      <c r="O936" s="73">
        <f t="shared" si="32"/>
        <v>0</v>
      </c>
      <c r="P936" s="60"/>
      <c r="Q936" s="60"/>
    </row>
    <row r="937" spans="2:17" x14ac:dyDescent="0.25">
      <c r="B937" s="61">
        <f>COUNTIFS($F$3:F937,'تقرير استهلاك خامات'!$D$4)</f>
        <v>4</v>
      </c>
      <c r="C937" s="60">
        <v>935</v>
      </c>
      <c r="D937" s="5"/>
      <c r="E937" s="60"/>
      <c r="F937" s="60"/>
      <c r="G937" s="60"/>
      <c r="H937" s="60"/>
      <c r="I937" s="60"/>
      <c r="J937" s="60">
        <f t="shared" si="33"/>
        <v>0</v>
      </c>
      <c r="K937" s="77"/>
      <c r="L937" s="61"/>
      <c r="M937" s="60" t="str">
        <f>_xlfn.IFNA(VLOOKUP(F937,$F$3:M936,8,0),"")</f>
        <v/>
      </c>
      <c r="N937" s="60" t="str">
        <f>_xlfn.IFNA(VLOOKUP(F937,$F$3:N936,9,0),"")</f>
        <v/>
      </c>
      <c r="O937" s="73">
        <f t="shared" si="32"/>
        <v>0</v>
      </c>
      <c r="P937" s="60"/>
      <c r="Q937" s="60"/>
    </row>
    <row r="938" spans="2:17" x14ac:dyDescent="0.25">
      <c r="B938" s="61">
        <f>COUNTIFS($F$3:F938,'تقرير استهلاك خامات'!$D$4)</f>
        <v>4</v>
      </c>
      <c r="C938" s="60">
        <v>936</v>
      </c>
      <c r="D938" s="5"/>
      <c r="E938" s="60"/>
      <c r="F938" s="60"/>
      <c r="G938" s="60"/>
      <c r="H938" s="60"/>
      <c r="I938" s="60"/>
      <c r="J938" s="60">
        <f t="shared" si="33"/>
        <v>0</v>
      </c>
      <c r="K938" s="77"/>
      <c r="L938" s="61"/>
      <c r="M938" s="60" t="str">
        <f>_xlfn.IFNA(VLOOKUP(F938,$F$3:M937,8,0),"")</f>
        <v/>
      </c>
      <c r="N938" s="60" t="str">
        <f>_xlfn.IFNA(VLOOKUP(F938,$F$3:N937,9,0),"")</f>
        <v/>
      </c>
      <c r="O938" s="73">
        <f t="shared" si="32"/>
        <v>0</v>
      </c>
      <c r="P938" s="60"/>
      <c r="Q938" s="60"/>
    </row>
    <row r="939" spans="2:17" x14ac:dyDescent="0.25">
      <c r="B939" s="61">
        <f>COUNTIFS($F$3:F939,'تقرير استهلاك خامات'!$D$4)</f>
        <v>4</v>
      </c>
      <c r="C939" s="60">
        <v>937</v>
      </c>
      <c r="D939" s="5"/>
      <c r="E939" s="60"/>
      <c r="F939" s="60"/>
      <c r="G939" s="60"/>
      <c r="H939" s="60"/>
      <c r="I939" s="60"/>
      <c r="J939" s="60">
        <f t="shared" si="33"/>
        <v>0</v>
      </c>
      <c r="K939" s="77"/>
      <c r="L939" s="61"/>
      <c r="M939" s="60" t="str">
        <f>_xlfn.IFNA(VLOOKUP(F939,$F$3:M938,8,0),"")</f>
        <v/>
      </c>
      <c r="N939" s="60" t="str">
        <f>_xlfn.IFNA(VLOOKUP(F939,$F$3:N938,9,0),"")</f>
        <v/>
      </c>
      <c r="O939" s="73">
        <f t="shared" si="32"/>
        <v>0</v>
      </c>
      <c r="P939" s="60"/>
      <c r="Q939" s="60"/>
    </row>
    <row r="940" spans="2:17" x14ac:dyDescent="0.25">
      <c r="B940" s="61">
        <f>COUNTIFS($F$3:F940,'تقرير استهلاك خامات'!$D$4)</f>
        <v>4</v>
      </c>
      <c r="C940" s="60">
        <v>938</v>
      </c>
      <c r="D940" s="5"/>
      <c r="E940" s="60"/>
      <c r="F940" s="60"/>
      <c r="G940" s="60"/>
      <c r="H940" s="60"/>
      <c r="I940" s="60"/>
      <c r="J940" s="60">
        <f t="shared" si="33"/>
        <v>0</v>
      </c>
      <c r="K940" s="77"/>
      <c r="L940" s="61"/>
      <c r="M940" s="60" t="str">
        <f>_xlfn.IFNA(VLOOKUP(F940,$F$3:M939,8,0),"")</f>
        <v/>
      </c>
      <c r="N940" s="60" t="str">
        <f>_xlfn.IFNA(VLOOKUP(F940,$F$3:N939,9,0),"")</f>
        <v/>
      </c>
      <c r="O940" s="73">
        <f t="shared" si="32"/>
        <v>0</v>
      </c>
      <c r="P940" s="60"/>
      <c r="Q940" s="60"/>
    </row>
    <row r="941" spans="2:17" x14ac:dyDescent="0.25">
      <c r="B941" s="61">
        <f>COUNTIFS($F$3:F941,'تقرير استهلاك خامات'!$D$4)</f>
        <v>4</v>
      </c>
      <c r="C941" s="60">
        <v>939</v>
      </c>
      <c r="D941" s="5"/>
      <c r="E941" s="60"/>
      <c r="F941" s="60"/>
      <c r="G941" s="60"/>
      <c r="H941" s="60"/>
      <c r="I941" s="60"/>
      <c r="J941" s="60">
        <f t="shared" si="33"/>
        <v>0</v>
      </c>
      <c r="K941" s="77"/>
      <c r="L941" s="61"/>
      <c r="M941" s="60" t="str">
        <f>_xlfn.IFNA(VLOOKUP(F941,$F$3:M940,8,0),"")</f>
        <v/>
      </c>
      <c r="N941" s="60" t="str">
        <f>_xlfn.IFNA(VLOOKUP(F941,$F$3:N940,9,0),"")</f>
        <v/>
      </c>
      <c r="O941" s="73">
        <f t="shared" si="32"/>
        <v>0</v>
      </c>
      <c r="P941" s="60"/>
      <c r="Q941" s="60"/>
    </row>
    <row r="942" spans="2:17" x14ac:dyDescent="0.25">
      <c r="B942" s="61">
        <f>COUNTIFS($F$3:F942,'تقرير استهلاك خامات'!$D$4)</f>
        <v>4</v>
      </c>
      <c r="C942" s="60">
        <v>940</v>
      </c>
      <c r="D942" s="5"/>
      <c r="E942" s="60"/>
      <c r="F942" s="60"/>
      <c r="G942" s="60"/>
      <c r="H942" s="60"/>
      <c r="I942" s="60"/>
      <c r="J942" s="60">
        <f t="shared" si="33"/>
        <v>0</v>
      </c>
      <c r="K942" s="77"/>
      <c r="L942" s="61"/>
      <c r="M942" s="60" t="str">
        <f>_xlfn.IFNA(VLOOKUP(F942,$F$3:M941,8,0),"")</f>
        <v/>
      </c>
      <c r="N942" s="60" t="str">
        <f>_xlfn.IFNA(VLOOKUP(F942,$F$3:N941,9,0),"")</f>
        <v/>
      </c>
      <c r="O942" s="73">
        <f t="shared" si="32"/>
        <v>0</v>
      </c>
      <c r="P942" s="60"/>
      <c r="Q942" s="60"/>
    </row>
    <row r="943" spans="2:17" x14ac:dyDescent="0.25">
      <c r="B943" s="61">
        <f>COUNTIFS($F$3:F943,'تقرير استهلاك خامات'!$D$4)</f>
        <v>4</v>
      </c>
      <c r="C943" s="60">
        <v>941</v>
      </c>
      <c r="D943" s="5"/>
      <c r="E943" s="60"/>
      <c r="F943" s="60"/>
      <c r="G943" s="60"/>
      <c r="H943" s="60"/>
      <c r="I943" s="60"/>
      <c r="J943" s="60">
        <f t="shared" si="33"/>
        <v>0</v>
      </c>
      <c r="K943" s="77"/>
      <c r="L943" s="61"/>
      <c r="M943" s="60" t="str">
        <f>_xlfn.IFNA(VLOOKUP(F943,$F$3:M942,8,0),"")</f>
        <v/>
      </c>
      <c r="N943" s="60" t="str">
        <f>_xlfn.IFNA(VLOOKUP(F943,$F$3:N942,9,0),"")</f>
        <v/>
      </c>
      <c r="O943" s="73">
        <f t="shared" si="32"/>
        <v>0</v>
      </c>
      <c r="P943" s="60"/>
      <c r="Q943" s="60"/>
    </row>
    <row r="944" spans="2:17" x14ac:dyDescent="0.25">
      <c r="B944" s="61">
        <f>COUNTIFS($F$3:F944,'تقرير استهلاك خامات'!$D$4)</f>
        <v>4</v>
      </c>
      <c r="C944" s="60">
        <v>942</v>
      </c>
      <c r="D944" s="5"/>
      <c r="E944" s="60"/>
      <c r="F944" s="60"/>
      <c r="G944" s="60"/>
      <c r="H944" s="60"/>
      <c r="I944" s="60"/>
      <c r="J944" s="60">
        <f t="shared" si="33"/>
        <v>0</v>
      </c>
      <c r="K944" s="77"/>
      <c r="L944" s="61"/>
      <c r="M944" s="60" t="str">
        <f>_xlfn.IFNA(VLOOKUP(F944,$F$3:M943,8,0),"")</f>
        <v/>
      </c>
      <c r="N944" s="60" t="str">
        <f>_xlfn.IFNA(VLOOKUP(F944,$F$3:N943,9,0),"")</f>
        <v/>
      </c>
      <c r="O944" s="73">
        <f t="shared" si="32"/>
        <v>0</v>
      </c>
      <c r="P944" s="60"/>
      <c r="Q944" s="60"/>
    </row>
    <row r="945" spans="2:17" x14ac:dyDescent="0.25">
      <c r="B945" s="61">
        <f>COUNTIFS($F$3:F945,'تقرير استهلاك خامات'!$D$4)</f>
        <v>4</v>
      </c>
      <c r="C945" s="60">
        <v>943</v>
      </c>
      <c r="D945" s="5"/>
      <c r="E945" s="60"/>
      <c r="F945" s="60"/>
      <c r="G945" s="60"/>
      <c r="H945" s="60"/>
      <c r="I945" s="60"/>
      <c r="J945" s="60">
        <f t="shared" si="33"/>
        <v>0</v>
      </c>
      <c r="K945" s="77"/>
      <c r="L945" s="61"/>
      <c r="M945" s="60" t="str">
        <f>_xlfn.IFNA(VLOOKUP(F945,$F$3:M944,8,0),"")</f>
        <v/>
      </c>
      <c r="N945" s="60" t="str">
        <f>_xlfn.IFNA(VLOOKUP(F945,$F$3:N944,9,0),"")</f>
        <v/>
      </c>
      <c r="O945" s="73">
        <f t="shared" si="32"/>
        <v>0</v>
      </c>
      <c r="P945" s="60"/>
      <c r="Q945" s="60"/>
    </row>
    <row r="946" spans="2:17" x14ac:dyDescent="0.25">
      <c r="B946" s="61">
        <f>COUNTIFS($F$3:F946,'تقرير استهلاك خامات'!$D$4)</f>
        <v>4</v>
      </c>
      <c r="C946" s="60">
        <v>944</v>
      </c>
      <c r="D946" s="5"/>
      <c r="E946" s="60"/>
      <c r="F946" s="60"/>
      <c r="G946" s="60"/>
      <c r="H946" s="60"/>
      <c r="I946" s="60"/>
      <c r="J946" s="60">
        <f t="shared" si="33"/>
        <v>0</v>
      </c>
      <c r="K946" s="77"/>
      <c r="L946" s="61"/>
      <c r="M946" s="60" t="str">
        <f>_xlfn.IFNA(VLOOKUP(F946,$F$3:M945,8,0),"")</f>
        <v/>
      </c>
      <c r="N946" s="60" t="str">
        <f>_xlfn.IFNA(VLOOKUP(F946,$F$3:N945,9,0),"")</f>
        <v/>
      </c>
      <c r="O946" s="73">
        <f t="shared" si="32"/>
        <v>0</v>
      </c>
      <c r="P946" s="60"/>
      <c r="Q946" s="60"/>
    </row>
    <row r="947" spans="2:17" x14ac:dyDescent="0.25">
      <c r="B947" s="61">
        <f>COUNTIFS($F$3:F947,'تقرير استهلاك خامات'!$D$4)</f>
        <v>4</v>
      </c>
      <c r="C947" s="60">
        <v>945</v>
      </c>
      <c r="D947" s="5"/>
      <c r="E947" s="60"/>
      <c r="F947" s="60"/>
      <c r="G947" s="60"/>
      <c r="H947" s="60"/>
      <c r="I947" s="60"/>
      <c r="J947" s="60">
        <f t="shared" si="33"/>
        <v>0</v>
      </c>
      <c r="K947" s="77"/>
      <c r="L947" s="61"/>
      <c r="M947" s="60" t="str">
        <f>_xlfn.IFNA(VLOOKUP(F947,$F$3:M946,8,0),"")</f>
        <v/>
      </c>
      <c r="N947" s="60" t="str">
        <f>_xlfn.IFNA(VLOOKUP(F947,$F$3:N946,9,0),"")</f>
        <v/>
      </c>
      <c r="O947" s="73">
        <f t="shared" si="32"/>
        <v>0</v>
      </c>
      <c r="P947" s="60"/>
      <c r="Q947" s="60"/>
    </row>
    <row r="948" spans="2:17" x14ac:dyDescent="0.25">
      <c r="B948" s="61">
        <f>COUNTIFS($F$3:F948,'تقرير استهلاك خامات'!$D$4)</f>
        <v>4</v>
      </c>
      <c r="C948" s="60">
        <v>946</v>
      </c>
      <c r="D948" s="5"/>
      <c r="E948" s="60"/>
      <c r="F948" s="60"/>
      <c r="G948" s="60"/>
      <c r="H948" s="60"/>
      <c r="I948" s="60"/>
      <c r="J948" s="60">
        <f t="shared" si="33"/>
        <v>0</v>
      </c>
      <c r="K948" s="77"/>
      <c r="L948" s="61"/>
      <c r="M948" s="60" t="str">
        <f>_xlfn.IFNA(VLOOKUP(F948,$F$3:M947,8,0),"")</f>
        <v/>
      </c>
      <c r="N948" s="60" t="str">
        <f>_xlfn.IFNA(VLOOKUP(F948,$F$3:N947,9,0),"")</f>
        <v/>
      </c>
      <c r="O948" s="73">
        <f t="shared" si="32"/>
        <v>0</v>
      </c>
      <c r="P948" s="60"/>
      <c r="Q948" s="60"/>
    </row>
    <row r="949" spans="2:17" x14ac:dyDescent="0.25">
      <c r="B949" s="61">
        <f>COUNTIFS($F$3:F949,'تقرير استهلاك خامات'!$D$4)</f>
        <v>4</v>
      </c>
      <c r="C949" s="60">
        <v>947</v>
      </c>
      <c r="D949" s="5"/>
      <c r="E949" s="60"/>
      <c r="F949" s="60"/>
      <c r="G949" s="60"/>
      <c r="H949" s="60"/>
      <c r="I949" s="60"/>
      <c r="J949" s="60">
        <f t="shared" si="33"/>
        <v>0</v>
      </c>
      <c r="K949" s="77"/>
      <c r="L949" s="61"/>
      <c r="M949" s="60" t="str">
        <f>_xlfn.IFNA(VLOOKUP(F949,$F$3:M948,8,0),"")</f>
        <v/>
      </c>
      <c r="N949" s="60" t="str">
        <f>_xlfn.IFNA(VLOOKUP(F949,$F$3:N948,9,0),"")</f>
        <v/>
      </c>
      <c r="O949" s="73">
        <f t="shared" si="32"/>
        <v>0</v>
      </c>
      <c r="P949" s="60"/>
      <c r="Q949" s="60"/>
    </row>
    <row r="950" spans="2:17" x14ac:dyDescent="0.25">
      <c r="B950" s="61">
        <f>COUNTIFS($F$3:F950,'تقرير استهلاك خامات'!$D$4)</f>
        <v>4</v>
      </c>
      <c r="C950" s="60">
        <v>948</v>
      </c>
      <c r="D950" s="5"/>
      <c r="E950" s="60"/>
      <c r="F950" s="60"/>
      <c r="G950" s="60"/>
      <c r="H950" s="60"/>
      <c r="I950" s="60"/>
      <c r="J950" s="60">
        <f t="shared" si="33"/>
        <v>0</v>
      </c>
      <c r="K950" s="77"/>
      <c r="L950" s="61"/>
      <c r="M950" s="60" t="str">
        <f>_xlfn.IFNA(VLOOKUP(F950,$F$3:M949,8,0),"")</f>
        <v/>
      </c>
      <c r="N950" s="60" t="str">
        <f>_xlfn.IFNA(VLOOKUP(F950,$F$3:N949,9,0),"")</f>
        <v/>
      </c>
      <c r="O950" s="73">
        <f t="shared" si="32"/>
        <v>0</v>
      </c>
      <c r="P950" s="60"/>
      <c r="Q950" s="60"/>
    </row>
    <row r="951" spans="2:17" x14ac:dyDescent="0.25">
      <c r="B951" s="61">
        <f>COUNTIFS($F$3:F951,'تقرير استهلاك خامات'!$D$4)</f>
        <v>4</v>
      </c>
      <c r="C951" s="60">
        <v>949</v>
      </c>
      <c r="D951" s="5"/>
      <c r="E951" s="60"/>
      <c r="F951" s="60"/>
      <c r="G951" s="60"/>
      <c r="H951" s="60"/>
      <c r="I951" s="60"/>
      <c r="J951" s="60">
        <f t="shared" si="33"/>
        <v>0</v>
      </c>
      <c r="K951" s="77"/>
      <c r="L951" s="61"/>
      <c r="M951" s="60" t="str">
        <f>_xlfn.IFNA(VLOOKUP(F951,$F$3:M950,8,0),"")</f>
        <v/>
      </c>
      <c r="N951" s="60" t="str">
        <f>_xlfn.IFNA(VLOOKUP(F951,$F$3:N950,9,0),"")</f>
        <v/>
      </c>
      <c r="O951" s="73">
        <f t="shared" si="32"/>
        <v>0</v>
      </c>
      <c r="P951" s="60"/>
      <c r="Q951" s="60"/>
    </row>
    <row r="952" spans="2:17" x14ac:dyDescent="0.25">
      <c r="B952" s="61">
        <f>COUNTIFS($F$3:F952,'تقرير استهلاك خامات'!$D$4)</f>
        <v>4</v>
      </c>
      <c r="C952" s="60">
        <v>950</v>
      </c>
      <c r="D952" s="5"/>
      <c r="E952" s="60"/>
      <c r="F952" s="60"/>
      <c r="G952" s="60"/>
      <c r="H952" s="60"/>
      <c r="I952" s="60"/>
      <c r="J952" s="60">
        <f t="shared" si="33"/>
        <v>0</v>
      </c>
      <c r="K952" s="77"/>
      <c r="L952" s="61"/>
      <c r="M952" s="60" t="str">
        <f>_xlfn.IFNA(VLOOKUP(F952,$F$3:M951,8,0),"")</f>
        <v/>
      </c>
      <c r="N952" s="60" t="str">
        <f>_xlfn.IFNA(VLOOKUP(F952,$F$3:N951,9,0),"")</f>
        <v/>
      </c>
      <c r="O952" s="73">
        <f t="shared" si="32"/>
        <v>0</v>
      </c>
      <c r="P952" s="60"/>
      <c r="Q952" s="60"/>
    </row>
    <row r="953" spans="2:17" x14ac:dyDescent="0.25">
      <c r="B953" s="61">
        <f>COUNTIFS($F$3:F953,'تقرير استهلاك خامات'!$D$4)</f>
        <v>4</v>
      </c>
      <c r="C953" s="60">
        <v>951</v>
      </c>
      <c r="D953" s="5"/>
      <c r="E953" s="60"/>
      <c r="F953" s="60"/>
      <c r="G953" s="60"/>
      <c r="H953" s="60"/>
      <c r="I953" s="60"/>
      <c r="J953" s="60">
        <f t="shared" si="33"/>
        <v>0</v>
      </c>
      <c r="K953" s="77"/>
      <c r="L953" s="61"/>
      <c r="M953" s="60" t="str">
        <f>_xlfn.IFNA(VLOOKUP(F953,$F$3:M952,8,0),"")</f>
        <v/>
      </c>
      <c r="N953" s="60" t="str">
        <f>_xlfn.IFNA(VLOOKUP(F953,$F$3:N952,9,0),"")</f>
        <v/>
      </c>
      <c r="O953" s="73">
        <f t="shared" si="32"/>
        <v>0</v>
      </c>
      <c r="P953" s="60"/>
      <c r="Q953" s="60"/>
    </row>
    <row r="954" spans="2:17" x14ac:dyDescent="0.25">
      <c r="B954" s="61">
        <f>COUNTIFS($F$3:F954,'تقرير استهلاك خامات'!$D$4)</f>
        <v>4</v>
      </c>
      <c r="C954" s="60">
        <v>952</v>
      </c>
      <c r="D954" s="5"/>
      <c r="E954" s="60"/>
      <c r="F954" s="60"/>
      <c r="G954" s="60"/>
      <c r="H954" s="60"/>
      <c r="I954" s="60"/>
      <c r="J954" s="60">
        <f t="shared" si="33"/>
        <v>0</v>
      </c>
      <c r="K954" s="77"/>
      <c r="L954" s="61"/>
      <c r="M954" s="60" t="str">
        <f>_xlfn.IFNA(VLOOKUP(F954,$F$3:M953,8,0),"")</f>
        <v/>
      </c>
      <c r="N954" s="60" t="str">
        <f>_xlfn.IFNA(VLOOKUP(F954,$F$3:N953,9,0),"")</f>
        <v/>
      </c>
      <c r="O954" s="73">
        <f t="shared" si="32"/>
        <v>0</v>
      </c>
      <c r="P954" s="60"/>
      <c r="Q954" s="60"/>
    </row>
    <row r="955" spans="2:17" x14ac:dyDescent="0.25">
      <c r="B955" s="61">
        <f>COUNTIFS($F$3:F955,'تقرير استهلاك خامات'!$D$4)</f>
        <v>4</v>
      </c>
      <c r="C955" s="60">
        <v>953</v>
      </c>
      <c r="D955" s="5"/>
      <c r="E955" s="60"/>
      <c r="F955" s="60"/>
      <c r="G955" s="60"/>
      <c r="H955" s="60"/>
      <c r="I955" s="60"/>
      <c r="J955" s="60">
        <f t="shared" si="33"/>
        <v>0</v>
      </c>
      <c r="K955" s="77"/>
      <c r="L955" s="61"/>
      <c r="M955" s="60" t="str">
        <f>_xlfn.IFNA(VLOOKUP(F955,$F$3:M954,8,0),"")</f>
        <v/>
      </c>
      <c r="N955" s="60" t="str">
        <f>_xlfn.IFNA(VLOOKUP(F955,$F$3:N954,9,0),"")</f>
        <v/>
      </c>
      <c r="O955" s="73">
        <f t="shared" si="32"/>
        <v>0</v>
      </c>
      <c r="P955" s="60"/>
      <c r="Q955" s="60"/>
    </row>
    <row r="956" spans="2:17" x14ac:dyDescent="0.25">
      <c r="B956" s="61">
        <f>COUNTIFS($F$3:F956,'تقرير استهلاك خامات'!$D$4)</f>
        <v>4</v>
      </c>
      <c r="C956" s="60">
        <v>954</v>
      </c>
      <c r="D956" s="5"/>
      <c r="E956" s="60"/>
      <c r="F956" s="60"/>
      <c r="G956" s="60"/>
      <c r="H956" s="60"/>
      <c r="I956" s="60"/>
      <c r="J956" s="60">
        <f t="shared" si="33"/>
        <v>0</v>
      </c>
      <c r="K956" s="77"/>
      <c r="L956" s="61"/>
      <c r="M956" s="60" t="str">
        <f>_xlfn.IFNA(VLOOKUP(F956,$F$3:M955,8,0),"")</f>
        <v/>
      </c>
      <c r="N956" s="60" t="str">
        <f>_xlfn.IFNA(VLOOKUP(F956,$F$3:N955,9,0),"")</f>
        <v/>
      </c>
      <c r="O956" s="73">
        <f t="shared" si="32"/>
        <v>0</v>
      </c>
      <c r="P956" s="60"/>
      <c r="Q956" s="60"/>
    </row>
    <row r="957" spans="2:17" x14ac:dyDescent="0.25">
      <c r="B957" s="61">
        <f>COUNTIFS($F$3:F957,'تقرير استهلاك خامات'!$D$4)</f>
        <v>4</v>
      </c>
      <c r="C957" s="60">
        <v>955</v>
      </c>
      <c r="D957" s="5"/>
      <c r="E957" s="60"/>
      <c r="F957" s="60"/>
      <c r="G957" s="60"/>
      <c r="H957" s="60"/>
      <c r="I957" s="60"/>
      <c r="J957" s="60">
        <f t="shared" si="33"/>
        <v>0</v>
      </c>
      <c r="K957" s="77"/>
      <c r="L957" s="61"/>
      <c r="M957" s="60" t="str">
        <f>_xlfn.IFNA(VLOOKUP(F957,$F$3:M956,8,0),"")</f>
        <v/>
      </c>
      <c r="N957" s="60" t="str">
        <f>_xlfn.IFNA(VLOOKUP(F957,$F$3:N956,9,0),"")</f>
        <v/>
      </c>
      <c r="O957" s="73">
        <f t="shared" si="32"/>
        <v>0</v>
      </c>
      <c r="P957" s="60"/>
      <c r="Q957" s="60"/>
    </row>
    <row r="958" spans="2:17" x14ac:dyDescent="0.25">
      <c r="B958" s="61">
        <f>COUNTIFS($F$3:F958,'تقرير استهلاك خامات'!$D$4)</f>
        <v>4</v>
      </c>
      <c r="C958" s="60">
        <v>956</v>
      </c>
      <c r="D958" s="5"/>
      <c r="E958" s="60"/>
      <c r="F958" s="60"/>
      <c r="G958" s="60"/>
      <c r="H958" s="60"/>
      <c r="I958" s="60"/>
      <c r="J958" s="60">
        <f t="shared" si="33"/>
        <v>0</v>
      </c>
      <c r="K958" s="77"/>
      <c r="L958" s="61"/>
      <c r="M958" s="60" t="str">
        <f>_xlfn.IFNA(VLOOKUP(F958,$F$3:M957,8,0),"")</f>
        <v/>
      </c>
      <c r="N958" s="60" t="str">
        <f>_xlfn.IFNA(VLOOKUP(F958,$F$3:N957,9,0),"")</f>
        <v/>
      </c>
      <c r="O958" s="73">
        <f t="shared" si="32"/>
        <v>0</v>
      </c>
      <c r="P958" s="60"/>
      <c r="Q958" s="60"/>
    </row>
    <row r="959" spans="2:17" x14ac:dyDescent="0.25">
      <c r="B959" s="61">
        <f>COUNTIFS($F$3:F959,'تقرير استهلاك خامات'!$D$4)</f>
        <v>4</v>
      </c>
      <c r="C959" s="60">
        <v>957</v>
      </c>
      <c r="D959" s="5"/>
      <c r="E959" s="60"/>
      <c r="F959" s="60"/>
      <c r="G959" s="60"/>
      <c r="H959" s="60"/>
      <c r="I959" s="60"/>
      <c r="J959" s="60">
        <f t="shared" si="33"/>
        <v>0</v>
      </c>
      <c r="K959" s="77"/>
      <c r="L959" s="61"/>
      <c r="M959" s="60" t="str">
        <f>_xlfn.IFNA(VLOOKUP(F959,$F$3:M958,8,0),"")</f>
        <v/>
      </c>
      <c r="N959" s="60" t="str">
        <f>_xlfn.IFNA(VLOOKUP(F959,$F$3:N958,9,0),"")</f>
        <v/>
      </c>
      <c r="O959" s="73">
        <f t="shared" si="32"/>
        <v>0</v>
      </c>
      <c r="P959" s="60"/>
      <c r="Q959" s="60"/>
    </row>
    <row r="960" spans="2:17" x14ac:dyDescent="0.25">
      <c r="B960" s="61">
        <f>COUNTIFS($F$3:F960,'تقرير استهلاك خامات'!$D$4)</f>
        <v>4</v>
      </c>
      <c r="C960" s="60">
        <v>958</v>
      </c>
      <c r="D960" s="5"/>
      <c r="E960" s="60"/>
      <c r="F960" s="60"/>
      <c r="G960" s="60"/>
      <c r="H960" s="60"/>
      <c r="I960" s="60"/>
      <c r="J960" s="60">
        <f t="shared" si="33"/>
        <v>0</v>
      </c>
      <c r="K960" s="77"/>
      <c r="L960" s="61"/>
      <c r="M960" s="60" t="str">
        <f>_xlfn.IFNA(VLOOKUP(F960,$F$3:M959,8,0),"")</f>
        <v/>
      </c>
      <c r="N960" s="60" t="str">
        <f>_xlfn.IFNA(VLOOKUP(F960,$F$3:N959,9,0),"")</f>
        <v/>
      </c>
      <c r="O960" s="73">
        <f t="shared" si="32"/>
        <v>0</v>
      </c>
      <c r="P960" s="60"/>
      <c r="Q960" s="60"/>
    </row>
    <row r="961" spans="2:17" x14ac:dyDescent="0.25">
      <c r="B961" s="61">
        <f>COUNTIFS($F$3:F961,'تقرير استهلاك خامات'!$D$4)</f>
        <v>4</v>
      </c>
      <c r="C961" s="60">
        <v>959</v>
      </c>
      <c r="D961" s="5"/>
      <c r="E961" s="60"/>
      <c r="F961" s="60"/>
      <c r="G961" s="60"/>
      <c r="H961" s="60"/>
      <c r="I961" s="60"/>
      <c r="J961" s="60">
        <f t="shared" si="33"/>
        <v>0</v>
      </c>
      <c r="K961" s="77"/>
      <c r="L961" s="61"/>
      <c r="M961" s="60" t="str">
        <f>_xlfn.IFNA(VLOOKUP(F961,$F$3:M960,8,0),"")</f>
        <v/>
      </c>
      <c r="N961" s="60" t="str">
        <f>_xlfn.IFNA(VLOOKUP(F961,$F$3:N960,9,0),"")</f>
        <v/>
      </c>
      <c r="O961" s="73">
        <f t="shared" si="32"/>
        <v>0</v>
      </c>
      <c r="P961" s="60"/>
      <c r="Q961" s="60"/>
    </row>
    <row r="962" spans="2:17" x14ac:dyDescent="0.25">
      <c r="B962" s="61">
        <f>COUNTIFS($F$3:F962,'تقرير استهلاك خامات'!$D$4)</f>
        <v>4</v>
      </c>
      <c r="C962" s="60">
        <v>960</v>
      </c>
      <c r="D962" s="5"/>
      <c r="E962" s="60"/>
      <c r="F962" s="60"/>
      <c r="G962" s="60"/>
      <c r="H962" s="60"/>
      <c r="I962" s="60"/>
      <c r="J962" s="60">
        <f t="shared" si="33"/>
        <v>0</v>
      </c>
      <c r="K962" s="77"/>
      <c r="L962" s="61"/>
      <c r="M962" s="60" t="str">
        <f>_xlfn.IFNA(VLOOKUP(F962,$F$3:M961,8,0),"")</f>
        <v/>
      </c>
      <c r="N962" s="60" t="str">
        <f>_xlfn.IFNA(VLOOKUP(F962,$F$3:N961,9,0),"")</f>
        <v/>
      </c>
      <c r="O962" s="73">
        <f t="shared" si="32"/>
        <v>0</v>
      </c>
      <c r="P962" s="60"/>
      <c r="Q962" s="60"/>
    </row>
    <row r="963" spans="2:17" x14ac:dyDescent="0.25">
      <c r="B963" s="61">
        <f>COUNTIFS($F$3:F963,'تقرير استهلاك خامات'!$D$4)</f>
        <v>4</v>
      </c>
      <c r="C963" s="60">
        <v>961</v>
      </c>
      <c r="D963" s="5"/>
      <c r="E963" s="60"/>
      <c r="F963" s="60"/>
      <c r="G963" s="60"/>
      <c r="H963" s="60"/>
      <c r="I963" s="60"/>
      <c r="J963" s="60">
        <f t="shared" si="33"/>
        <v>0</v>
      </c>
      <c r="K963" s="77"/>
      <c r="L963" s="61"/>
      <c r="M963" s="60" t="str">
        <f>_xlfn.IFNA(VLOOKUP(F963,$F$3:M962,8,0),"")</f>
        <v/>
      </c>
      <c r="N963" s="60" t="str">
        <f>_xlfn.IFNA(VLOOKUP(F963,$F$3:N962,9,0),"")</f>
        <v/>
      </c>
      <c r="O963" s="73">
        <f t="shared" ref="O963:O1000" si="34">IFERROR(I963/N963,0)</f>
        <v>0</v>
      </c>
      <c r="P963" s="60"/>
      <c r="Q963" s="60"/>
    </row>
    <row r="964" spans="2:17" x14ac:dyDescent="0.25">
      <c r="B964" s="61">
        <f>COUNTIFS($F$3:F964,'تقرير استهلاك خامات'!$D$4)</f>
        <v>4</v>
      </c>
      <c r="C964" s="60">
        <v>962</v>
      </c>
      <c r="D964" s="5"/>
      <c r="E964" s="60"/>
      <c r="F964" s="60"/>
      <c r="G964" s="60"/>
      <c r="H964" s="60"/>
      <c r="I964" s="60"/>
      <c r="J964" s="60">
        <f t="shared" si="33"/>
        <v>0</v>
      </c>
      <c r="K964" s="77"/>
      <c r="L964" s="61"/>
      <c r="M964" s="60" t="str">
        <f>_xlfn.IFNA(VLOOKUP(F964,$F$3:M963,8,0),"")</f>
        <v/>
      </c>
      <c r="N964" s="60" t="str">
        <f>_xlfn.IFNA(VLOOKUP(F964,$F$3:N963,9,0),"")</f>
        <v/>
      </c>
      <c r="O964" s="73">
        <f t="shared" si="34"/>
        <v>0</v>
      </c>
      <c r="P964" s="60"/>
      <c r="Q964" s="60"/>
    </row>
    <row r="965" spans="2:17" x14ac:dyDescent="0.25">
      <c r="B965" s="61">
        <f>COUNTIFS($F$3:F965,'تقرير استهلاك خامات'!$D$4)</f>
        <v>4</v>
      </c>
      <c r="C965" s="60">
        <v>963</v>
      </c>
      <c r="D965" s="5"/>
      <c r="E965" s="60"/>
      <c r="F965" s="60"/>
      <c r="G965" s="60"/>
      <c r="H965" s="60"/>
      <c r="I965" s="60"/>
      <c r="J965" s="60">
        <f t="shared" ref="J965:J1000" si="35">G965*I965</f>
        <v>0</v>
      </c>
      <c r="K965" s="77"/>
      <c r="L965" s="61"/>
      <c r="M965" s="60" t="str">
        <f>_xlfn.IFNA(VLOOKUP(F965,$F$3:M964,8,0),"")</f>
        <v/>
      </c>
      <c r="N965" s="60" t="str">
        <f>_xlfn.IFNA(VLOOKUP(F965,$F$3:N964,9,0),"")</f>
        <v/>
      </c>
      <c r="O965" s="73">
        <f t="shared" si="34"/>
        <v>0</v>
      </c>
      <c r="P965" s="60"/>
      <c r="Q965" s="60"/>
    </row>
    <row r="966" spans="2:17" x14ac:dyDescent="0.25">
      <c r="B966" s="61">
        <f>COUNTIFS($F$3:F966,'تقرير استهلاك خامات'!$D$4)</f>
        <v>4</v>
      </c>
      <c r="C966" s="60">
        <v>964</v>
      </c>
      <c r="D966" s="5"/>
      <c r="E966" s="60"/>
      <c r="F966" s="60"/>
      <c r="G966" s="60"/>
      <c r="H966" s="60"/>
      <c r="I966" s="60"/>
      <c r="J966" s="60">
        <f t="shared" si="35"/>
        <v>0</v>
      </c>
      <c r="K966" s="77"/>
      <c r="L966" s="61"/>
      <c r="M966" s="60" t="str">
        <f>_xlfn.IFNA(VLOOKUP(F966,$F$3:M965,8,0),"")</f>
        <v/>
      </c>
      <c r="N966" s="60" t="str">
        <f>_xlfn.IFNA(VLOOKUP(F966,$F$3:N965,9,0),"")</f>
        <v/>
      </c>
      <c r="O966" s="73">
        <f t="shared" si="34"/>
        <v>0</v>
      </c>
      <c r="P966" s="60"/>
      <c r="Q966" s="60"/>
    </row>
    <row r="967" spans="2:17" x14ac:dyDescent="0.25">
      <c r="B967" s="61">
        <f>COUNTIFS($F$3:F967,'تقرير استهلاك خامات'!$D$4)</f>
        <v>4</v>
      </c>
      <c r="C967" s="60">
        <v>965</v>
      </c>
      <c r="D967" s="5"/>
      <c r="E967" s="60"/>
      <c r="F967" s="60"/>
      <c r="G967" s="60"/>
      <c r="H967" s="60"/>
      <c r="I967" s="60"/>
      <c r="J967" s="60">
        <f t="shared" si="35"/>
        <v>0</v>
      </c>
      <c r="K967" s="77"/>
      <c r="L967" s="61"/>
      <c r="M967" s="60" t="str">
        <f>_xlfn.IFNA(VLOOKUP(F967,$F$3:M966,8,0),"")</f>
        <v/>
      </c>
      <c r="N967" s="60" t="str">
        <f>_xlfn.IFNA(VLOOKUP(F967,$F$3:N966,9,0),"")</f>
        <v/>
      </c>
      <c r="O967" s="73">
        <f t="shared" si="34"/>
        <v>0</v>
      </c>
      <c r="P967" s="60"/>
      <c r="Q967" s="60"/>
    </row>
    <row r="968" spans="2:17" x14ac:dyDescent="0.25">
      <c r="B968" s="61">
        <f>COUNTIFS($F$3:F968,'تقرير استهلاك خامات'!$D$4)</f>
        <v>4</v>
      </c>
      <c r="C968" s="60">
        <v>966</v>
      </c>
      <c r="D968" s="5"/>
      <c r="E968" s="60"/>
      <c r="F968" s="60"/>
      <c r="G968" s="60"/>
      <c r="H968" s="60"/>
      <c r="I968" s="60"/>
      <c r="J968" s="60">
        <f t="shared" si="35"/>
        <v>0</v>
      </c>
      <c r="K968" s="77"/>
      <c r="L968" s="61"/>
      <c r="M968" s="60" t="str">
        <f>_xlfn.IFNA(VLOOKUP(F968,$F$3:M967,8,0),"")</f>
        <v/>
      </c>
      <c r="N968" s="60" t="str">
        <f>_xlfn.IFNA(VLOOKUP(F968,$F$3:N967,9,0),"")</f>
        <v/>
      </c>
      <c r="O968" s="73">
        <f t="shared" si="34"/>
        <v>0</v>
      </c>
      <c r="P968" s="60"/>
      <c r="Q968" s="60"/>
    </row>
    <row r="969" spans="2:17" x14ac:dyDescent="0.25">
      <c r="B969" s="61">
        <f>COUNTIFS($F$3:F969,'تقرير استهلاك خامات'!$D$4)</f>
        <v>4</v>
      </c>
      <c r="C969" s="60">
        <v>967</v>
      </c>
      <c r="D969" s="5"/>
      <c r="E969" s="60"/>
      <c r="F969" s="60"/>
      <c r="G969" s="60"/>
      <c r="H969" s="60"/>
      <c r="I969" s="60"/>
      <c r="J969" s="60">
        <f t="shared" si="35"/>
        <v>0</v>
      </c>
      <c r="K969" s="77"/>
      <c r="L969" s="61"/>
      <c r="M969" s="60" t="str">
        <f>_xlfn.IFNA(VLOOKUP(F969,$F$3:M968,8,0),"")</f>
        <v/>
      </c>
      <c r="N969" s="60" t="str">
        <f>_xlfn.IFNA(VLOOKUP(F969,$F$3:N968,9,0),"")</f>
        <v/>
      </c>
      <c r="O969" s="73">
        <f t="shared" si="34"/>
        <v>0</v>
      </c>
      <c r="P969" s="60"/>
      <c r="Q969" s="60"/>
    </row>
    <row r="970" spans="2:17" x14ac:dyDescent="0.25">
      <c r="B970" s="61">
        <f>COUNTIFS($F$3:F970,'تقرير استهلاك خامات'!$D$4)</f>
        <v>4</v>
      </c>
      <c r="C970" s="60">
        <v>968</v>
      </c>
      <c r="D970" s="5"/>
      <c r="E970" s="60"/>
      <c r="F970" s="60"/>
      <c r="G970" s="60"/>
      <c r="H970" s="60"/>
      <c r="I970" s="60"/>
      <c r="J970" s="60">
        <f t="shared" si="35"/>
        <v>0</v>
      </c>
      <c r="K970" s="77"/>
      <c r="L970" s="61"/>
      <c r="M970" s="60" t="str">
        <f>_xlfn.IFNA(VLOOKUP(F970,$F$3:M969,8,0),"")</f>
        <v/>
      </c>
      <c r="N970" s="60" t="str">
        <f>_xlfn.IFNA(VLOOKUP(F970,$F$3:N969,9,0),"")</f>
        <v/>
      </c>
      <c r="O970" s="73">
        <f t="shared" si="34"/>
        <v>0</v>
      </c>
      <c r="P970" s="60"/>
      <c r="Q970" s="60"/>
    </row>
    <row r="971" spans="2:17" x14ac:dyDescent="0.25">
      <c r="B971" s="61">
        <f>COUNTIFS($F$3:F971,'تقرير استهلاك خامات'!$D$4)</f>
        <v>4</v>
      </c>
      <c r="C971" s="60">
        <v>969</v>
      </c>
      <c r="D971" s="5"/>
      <c r="E971" s="60"/>
      <c r="F971" s="60"/>
      <c r="G971" s="60"/>
      <c r="H971" s="60"/>
      <c r="I971" s="60"/>
      <c r="J971" s="60">
        <f t="shared" si="35"/>
        <v>0</v>
      </c>
      <c r="K971" s="77"/>
      <c r="L971" s="61"/>
      <c r="M971" s="60" t="str">
        <f>_xlfn.IFNA(VLOOKUP(F971,$F$3:M970,8,0),"")</f>
        <v/>
      </c>
      <c r="N971" s="60" t="str">
        <f>_xlfn.IFNA(VLOOKUP(F971,$F$3:N970,9,0),"")</f>
        <v/>
      </c>
      <c r="O971" s="73">
        <f t="shared" si="34"/>
        <v>0</v>
      </c>
      <c r="P971" s="60"/>
      <c r="Q971" s="60"/>
    </row>
    <row r="972" spans="2:17" x14ac:dyDescent="0.25">
      <c r="B972" s="61">
        <f>COUNTIFS($F$3:F972,'تقرير استهلاك خامات'!$D$4)</f>
        <v>4</v>
      </c>
      <c r="C972" s="60">
        <v>970</v>
      </c>
      <c r="D972" s="5"/>
      <c r="E972" s="60"/>
      <c r="F972" s="60"/>
      <c r="G972" s="60"/>
      <c r="H972" s="60"/>
      <c r="I972" s="60"/>
      <c r="J972" s="60">
        <f t="shared" si="35"/>
        <v>0</v>
      </c>
      <c r="K972" s="77"/>
      <c r="L972" s="61"/>
      <c r="M972" s="60" t="str">
        <f>_xlfn.IFNA(VLOOKUP(F972,$F$3:M971,8,0),"")</f>
        <v/>
      </c>
      <c r="N972" s="60" t="str">
        <f>_xlfn.IFNA(VLOOKUP(F972,$F$3:N971,9,0),"")</f>
        <v/>
      </c>
      <c r="O972" s="73">
        <f t="shared" si="34"/>
        <v>0</v>
      </c>
      <c r="P972" s="60"/>
      <c r="Q972" s="60"/>
    </row>
    <row r="973" spans="2:17" x14ac:dyDescent="0.25">
      <c r="B973" s="61">
        <f>COUNTIFS($F$3:F973,'تقرير استهلاك خامات'!$D$4)</f>
        <v>4</v>
      </c>
      <c r="C973" s="60">
        <v>971</v>
      </c>
      <c r="D973" s="5"/>
      <c r="E973" s="60"/>
      <c r="F973" s="60"/>
      <c r="G973" s="60"/>
      <c r="H973" s="60"/>
      <c r="I973" s="60"/>
      <c r="J973" s="60">
        <f t="shared" si="35"/>
        <v>0</v>
      </c>
      <c r="K973" s="77"/>
      <c r="L973" s="61"/>
      <c r="M973" s="60" t="str">
        <f>_xlfn.IFNA(VLOOKUP(F973,$F$3:M972,8,0),"")</f>
        <v/>
      </c>
      <c r="N973" s="60" t="str">
        <f>_xlfn.IFNA(VLOOKUP(F973,$F$3:N972,9,0),"")</f>
        <v/>
      </c>
      <c r="O973" s="73">
        <f t="shared" si="34"/>
        <v>0</v>
      </c>
      <c r="P973" s="60"/>
      <c r="Q973" s="60"/>
    </row>
    <row r="974" spans="2:17" x14ac:dyDescent="0.25">
      <c r="B974" s="61">
        <f>COUNTIFS($F$3:F974,'تقرير استهلاك خامات'!$D$4)</f>
        <v>4</v>
      </c>
      <c r="C974" s="60">
        <v>972</v>
      </c>
      <c r="D974" s="5"/>
      <c r="E974" s="60"/>
      <c r="F974" s="60"/>
      <c r="G974" s="60"/>
      <c r="H974" s="60"/>
      <c r="I974" s="60"/>
      <c r="J974" s="60">
        <f t="shared" si="35"/>
        <v>0</v>
      </c>
      <c r="K974" s="77"/>
      <c r="L974" s="61"/>
      <c r="M974" s="60" t="str">
        <f>_xlfn.IFNA(VLOOKUP(F974,$F$3:M973,8,0),"")</f>
        <v/>
      </c>
      <c r="N974" s="60" t="str">
        <f>_xlfn.IFNA(VLOOKUP(F974,$F$3:N973,9,0),"")</f>
        <v/>
      </c>
      <c r="O974" s="73">
        <f t="shared" si="34"/>
        <v>0</v>
      </c>
      <c r="P974" s="60"/>
      <c r="Q974" s="60"/>
    </row>
    <row r="975" spans="2:17" x14ac:dyDescent="0.25">
      <c r="B975" s="61">
        <f>COUNTIFS($F$3:F975,'تقرير استهلاك خامات'!$D$4)</f>
        <v>4</v>
      </c>
      <c r="C975" s="60">
        <v>973</v>
      </c>
      <c r="D975" s="5"/>
      <c r="E975" s="60"/>
      <c r="F975" s="60"/>
      <c r="G975" s="60"/>
      <c r="H975" s="60"/>
      <c r="I975" s="60"/>
      <c r="J975" s="60">
        <f t="shared" si="35"/>
        <v>0</v>
      </c>
      <c r="K975" s="77"/>
      <c r="L975" s="61"/>
      <c r="M975" s="60" t="str">
        <f>_xlfn.IFNA(VLOOKUP(F975,$F$3:M974,8,0),"")</f>
        <v/>
      </c>
      <c r="N975" s="60" t="str">
        <f>_xlfn.IFNA(VLOOKUP(F975,$F$3:N974,9,0),"")</f>
        <v/>
      </c>
      <c r="O975" s="73">
        <f t="shared" si="34"/>
        <v>0</v>
      </c>
      <c r="P975" s="60"/>
      <c r="Q975" s="60"/>
    </row>
    <row r="976" spans="2:17" x14ac:dyDescent="0.25">
      <c r="B976" s="61">
        <f>COUNTIFS($F$3:F976,'تقرير استهلاك خامات'!$D$4)</f>
        <v>4</v>
      </c>
      <c r="C976" s="60">
        <v>974</v>
      </c>
      <c r="D976" s="5"/>
      <c r="E976" s="60"/>
      <c r="F976" s="60"/>
      <c r="G976" s="60"/>
      <c r="H976" s="60"/>
      <c r="I976" s="60"/>
      <c r="J976" s="60">
        <f t="shared" si="35"/>
        <v>0</v>
      </c>
      <c r="K976" s="77"/>
      <c r="L976" s="61"/>
      <c r="M976" s="60" t="str">
        <f>_xlfn.IFNA(VLOOKUP(F976,$F$3:M975,8,0),"")</f>
        <v/>
      </c>
      <c r="N976" s="60" t="str">
        <f>_xlfn.IFNA(VLOOKUP(F976,$F$3:N975,9,0),"")</f>
        <v/>
      </c>
      <c r="O976" s="73">
        <f t="shared" si="34"/>
        <v>0</v>
      </c>
      <c r="P976" s="60"/>
      <c r="Q976" s="60"/>
    </row>
    <row r="977" spans="2:17" x14ac:dyDescent="0.25">
      <c r="B977" s="61">
        <f>COUNTIFS($F$3:F977,'تقرير استهلاك خامات'!$D$4)</f>
        <v>4</v>
      </c>
      <c r="C977" s="60">
        <v>975</v>
      </c>
      <c r="D977" s="5"/>
      <c r="E977" s="60"/>
      <c r="F977" s="60"/>
      <c r="G977" s="60"/>
      <c r="H977" s="60"/>
      <c r="I977" s="60"/>
      <c r="J977" s="60">
        <f t="shared" si="35"/>
        <v>0</v>
      </c>
      <c r="K977" s="77"/>
      <c r="L977" s="61"/>
      <c r="M977" s="60" t="str">
        <f>_xlfn.IFNA(VLOOKUP(F977,$F$3:M976,8,0),"")</f>
        <v/>
      </c>
      <c r="N977" s="60" t="str">
        <f>_xlfn.IFNA(VLOOKUP(F977,$F$3:N976,9,0),"")</f>
        <v/>
      </c>
      <c r="O977" s="73">
        <f t="shared" si="34"/>
        <v>0</v>
      </c>
      <c r="P977" s="60"/>
      <c r="Q977" s="60"/>
    </row>
    <row r="978" spans="2:17" x14ac:dyDescent="0.25">
      <c r="B978" s="61">
        <f>COUNTIFS($F$3:F978,'تقرير استهلاك خامات'!$D$4)</f>
        <v>4</v>
      </c>
      <c r="C978" s="60">
        <v>976</v>
      </c>
      <c r="D978" s="5"/>
      <c r="E978" s="60"/>
      <c r="F978" s="60"/>
      <c r="G978" s="60"/>
      <c r="H978" s="60"/>
      <c r="I978" s="60"/>
      <c r="J978" s="60">
        <f t="shared" si="35"/>
        <v>0</v>
      </c>
      <c r="K978" s="77"/>
      <c r="L978" s="61"/>
      <c r="M978" s="60" t="str">
        <f>_xlfn.IFNA(VLOOKUP(F978,$F$3:M977,8,0),"")</f>
        <v/>
      </c>
      <c r="N978" s="60" t="str">
        <f>_xlfn.IFNA(VLOOKUP(F978,$F$3:N977,9,0),"")</f>
        <v/>
      </c>
      <c r="O978" s="73">
        <f t="shared" si="34"/>
        <v>0</v>
      </c>
      <c r="P978" s="60"/>
      <c r="Q978" s="60"/>
    </row>
    <row r="979" spans="2:17" x14ac:dyDescent="0.25">
      <c r="B979" s="61">
        <f>COUNTIFS($F$3:F979,'تقرير استهلاك خامات'!$D$4)</f>
        <v>4</v>
      </c>
      <c r="C979" s="60">
        <v>977</v>
      </c>
      <c r="D979" s="5"/>
      <c r="E979" s="60"/>
      <c r="F979" s="60"/>
      <c r="G979" s="60"/>
      <c r="H979" s="60"/>
      <c r="I979" s="60"/>
      <c r="J979" s="60">
        <f t="shared" si="35"/>
        <v>0</v>
      </c>
      <c r="K979" s="77"/>
      <c r="L979" s="61"/>
      <c r="M979" s="60" t="str">
        <f>_xlfn.IFNA(VLOOKUP(F979,$F$3:M978,8,0),"")</f>
        <v/>
      </c>
      <c r="N979" s="60" t="str">
        <f>_xlfn.IFNA(VLOOKUP(F979,$F$3:N978,9,0),"")</f>
        <v/>
      </c>
      <c r="O979" s="73">
        <f t="shared" si="34"/>
        <v>0</v>
      </c>
      <c r="P979" s="60"/>
      <c r="Q979" s="60"/>
    </row>
    <row r="980" spans="2:17" x14ac:dyDescent="0.25">
      <c r="B980" s="61">
        <f>COUNTIFS($F$3:F980,'تقرير استهلاك خامات'!$D$4)</f>
        <v>4</v>
      </c>
      <c r="C980" s="60">
        <v>978</v>
      </c>
      <c r="D980" s="5"/>
      <c r="E980" s="60"/>
      <c r="F980" s="60"/>
      <c r="G980" s="60"/>
      <c r="H980" s="60"/>
      <c r="I980" s="60"/>
      <c r="J980" s="60">
        <f t="shared" si="35"/>
        <v>0</v>
      </c>
      <c r="K980" s="77"/>
      <c r="L980" s="61"/>
      <c r="M980" s="60" t="str">
        <f>_xlfn.IFNA(VLOOKUP(F980,$F$3:M979,8,0),"")</f>
        <v/>
      </c>
      <c r="N980" s="60" t="str">
        <f>_xlfn.IFNA(VLOOKUP(F980,$F$3:N979,9,0),"")</f>
        <v/>
      </c>
      <c r="O980" s="73">
        <f t="shared" si="34"/>
        <v>0</v>
      </c>
      <c r="P980" s="60"/>
      <c r="Q980" s="60"/>
    </row>
    <row r="981" spans="2:17" x14ac:dyDescent="0.25">
      <c r="B981" s="61">
        <f>COUNTIFS($F$3:F981,'تقرير استهلاك خامات'!$D$4)</f>
        <v>4</v>
      </c>
      <c r="C981" s="60">
        <v>979</v>
      </c>
      <c r="D981" s="5"/>
      <c r="E981" s="60"/>
      <c r="F981" s="60"/>
      <c r="G981" s="60"/>
      <c r="H981" s="60"/>
      <c r="I981" s="60"/>
      <c r="J981" s="60">
        <f t="shared" si="35"/>
        <v>0</v>
      </c>
      <c r="K981" s="77"/>
      <c r="L981" s="61"/>
      <c r="M981" s="60" t="str">
        <f>_xlfn.IFNA(VLOOKUP(F981,$F$3:M980,8,0),"")</f>
        <v/>
      </c>
      <c r="N981" s="60" t="str">
        <f>_xlfn.IFNA(VLOOKUP(F981,$F$3:N980,9,0),"")</f>
        <v/>
      </c>
      <c r="O981" s="73">
        <f t="shared" si="34"/>
        <v>0</v>
      </c>
      <c r="P981" s="60"/>
      <c r="Q981" s="60"/>
    </row>
    <row r="982" spans="2:17" x14ac:dyDescent="0.25">
      <c r="B982" s="61">
        <f>COUNTIFS($F$3:F982,'تقرير استهلاك خامات'!$D$4)</f>
        <v>4</v>
      </c>
      <c r="C982" s="60">
        <v>980</v>
      </c>
      <c r="D982" s="5"/>
      <c r="E982" s="60"/>
      <c r="F982" s="60"/>
      <c r="G982" s="60"/>
      <c r="H982" s="60"/>
      <c r="I982" s="60"/>
      <c r="J982" s="60">
        <f t="shared" si="35"/>
        <v>0</v>
      </c>
      <c r="K982" s="77"/>
      <c r="L982" s="61"/>
      <c r="M982" s="60" t="str">
        <f>_xlfn.IFNA(VLOOKUP(F982,$F$3:M981,8,0),"")</f>
        <v/>
      </c>
      <c r="N982" s="60" t="str">
        <f>_xlfn.IFNA(VLOOKUP(F982,$F$3:N981,9,0),"")</f>
        <v/>
      </c>
      <c r="O982" s="73">
        <f t="shared" si="34"/>
        <v>0</v>
      </c>
      <c r="P982" s="60"/>
      <c r="Q982" s="60"/>
    </row>
    <row r="983" spans="2:17" x14ac:dyDescent="0.25">
      <c r="B983" s="61">
        <f>COUNTIFS($F$3:F983,'تقرير استهلاك خامات'!$D$4)</f>
        <v>4</v>
      </c>
      <c r="C983" s="60">
        <v>981</v>
      </c>
      <c r="D983" s="5"/>
      <c r="E983" s="60"/>
      <c r="F983" s="60"/>
      <c r="G983" s="60"/>
      <c r="H983" s="60"/>
      <c r="I983" s="60"/>
      <c r="J983" s="60">
        <f t="shared" si="35"/>
        <v>0</v>
      </c>
      <c r="K983" s="77"/>
      <c r="L983" s="61"/>
      <c r="M983" s="60" t="str">
        <f>_xlfn.IFNA(VLOOKUP(F983,$F$3:M982,8,0),"")</f>
        <v/>
      </c>
      <c r="N983" s="60" t="str">
        <f>_xlfn.IFNA(VLOOKUP(F983,$F$3:N982,9,0),"")</f>
        <v/>
      </c>
      <c r="O983" s="73">
        <f t="shared" si="34"/>
        <v>0</v>
      </c>
      <c r="P983" s="60"/>
      <c r="Q983" s="60"/>
    </row>
    <row r="984" spans="2:17" x14ac:dyDescent="0.25">
      <c r="B984" s="61">
        <f>COUNTIFS($F$3:F984,'تقرير استهلاك خامات'!$D$4)</f>
        <v>4</v>
      </c>
      <c r="C984" s="60">
        <v>982</v>
      </c>
      <c r="D984" s="5"/>
      <c r="E984" s="60"/>
      <c r="F984" s="60"/>
      <c r="G984" s="60"/>
      <c r="H984" s="60"/>
      <c r="I984" s="60"/>
      <c r="J984" s="60">
        <f t="shared" si="35"/>
        <v>0</v>
      </c>
      <c r="K984" s="77"/>
      <c r="L984" s="61"/>
      <c r="M984" s="60" t="str">
        <f>_xlfn.IFNA(VLOOKUP(F984,$F$3:M983,8,0),"")</f>
        <v/>
      </c>
      <c r="N984" s="60" t="str">
        <f>_xlfn.IFNA(VLOOKUP(F984,$F$3:N983,9,0),"")</f>
        <v/>
      </c>
      <c r="O984" s="73">
        <f t="shared" si="34"/>
        <v>0</v>
      </c>
      <c r="P984" s="60"/>
      <c r="Q984" s="60"/>
    </row>
    <row r="985" spans="2:17" x14ac:dyDescent="0.25">
      <c r="B985" s="61">
        <f>COUNTIFS($F$3:F985,'تقرير استهلاك خامات'!$D$4)</f>
        <v>4</v>
      </c>
      <c r="C985" s="60">
        <v>983</v>
      </c>
      <c r="D985" s="5"/>
      <c r="E985" s="60"/>
      <c r="F985" s="60"/>
      <c r="G985" s="60"/>
      <c r="H985" s="60"/>
      <c r="I985" s="60"/>
      <c r="J985" s="60">
        <f t="shared" si="35"/>
        <v>0</v>
      </c>
      <c r="K985" s="77"/>
      <c r="L985" s="61"/>
      <c r="M985" s="60" t="str">
        <f>_xlfn.IFNA(VLOOKUP(F985,$F$3:M984,8,0),"")</f>
        <v/>
      </c>
      <c r="N985" s="60" t="str">
        <f>_xlfn.IFNA(VLOOKUP(F985,$F$3:N984,9,0),"")</f>
        <v/>
      </c>
      <c r="O985" s="73">
        <f t="shared" si="34"/>
        <v>0</v>
      </c>
      <c r="P985" s="60"/>
      <c r="Q985" s="60"/>
    </row>
    <row r="986" spans="2:17" x14ac:dyDescent="0.25">
      <c r="B986" s="61">
        <f>COUNTIFS($F$3:F986,'تقرير استهلاك خامات'!$D$4)</f>
        <v>4</v>
      </c>
      <c r="C986" s="60">
        <v>984</v>
      </c>
      <c r="D986" s="5"/>
      <c r="E986" s="60"/>
      <c r="F986" s="60"/>
      <c r="G986" s="60"/>
      <c r="H986" s="60"/>
      <c r="I986" s="60"/>
      <c r="J986" s="60">
        <f t="shared" si="35"/>
        <v>0</v>
      </c>
      <c r="K986" s="77"/>
      <c r="L986" s="61"/>
      <c r="M986" s="60" t="str">
        <f>_xlfn.IFNA(VLOOKUP(F986,$F$3:M985,8,0),"")</f>
        <v/>
      </c>
      <c r="N986" s="60" t="str">
        <f>_xlfn.IFNA(VLOOKUP(F986,$F$3:N985,9,0),"")</f>
        <v/>
      </c>
      <c r="O986" s="73">
        <f t="shared" si="34"/>
        <v>0</v>
      </c>
      <c r="P986" s="60"/>
      <c r="Q986" s="60"/>
    </row>
    <row r="987" spans="2:17" x14ac:dyDescent="0.25">
      <c r="B987" s="61">
        <f>COUNTIFS($F$3:F987,'تقرير استهلاك خامات'!$D$4)</f>
        <v>4</v>
      </c>
      <c r="C987" s="60">
        <v>985</v>
      </c>
      <c r="D987" s="5"/>
      <c r="E987" s="60"/>
      <c r="F987" s="60"/>
      <c r="G987" s="60"/>
      <c r="H987" s="60"/>
      <c r="I987" s="60"/>
      <c r="J987" s="60">
        <f t="shared" si="35"/>
        <v>0</v>
      </c>
      <c r="K987" s="77"/>
      <c r="L987" s="61"/>
      <c r="M987" s="60" t="str">
        <f>_xlfn.IFNA(VLOOKUP(F987,$F$3:M986,8,0),"")</f>
        <v/>
      </c>
      <c r="N987" s="60" t="str">
        <f>_xlfn.IFNA(VLOOKUP(F987,$F$3:N986,9,0),"")</f>
        <v/>
      </c>
      <c r="O987" s="73">
        <f t="shared" si="34"/>
        <v>0</v>
      </c>
      <c r="P987" s="60"/>
      <c r="Q987" s="60"/>
    </row>
    <row r="988" spans="2:17" x14ac:dyDescent="0.25">
      <c r="B988" s="61">
        <f>COUNTIFS($F$3:F988,'تقرير استهلاك خامات'!$D$4)</f>
        <v>4</v>
      </c>
      <c r="C988" s="60">
        <v>986</v>
      </c>
      <c r="D988" s="5"/>
      <c r="E988" s="60"/>
      <c r="F988" s="60"/>
      <c r="G988" s="60"/>
      <c r="H988" s="60"/>
      <c r="I988" s="60"/>
      <c r="J988" s="60">
        <f t="shared" si="35"/>
        <v>0</v>
      </c>
      <c r="K988" s="77"/>
      <c r="L988" s="61"/>
      <c r="M988" s="60" t="str">
        <f>_xlfn.IFNA(VLOOKUP(F988,$F$3:M987,8,0),"")</f>
        <v/>
      </c>
      <c r="N988" s="60" t="str">
        <f>_xlfn.IFNA(VLOOKUP(F988,$F$3:N987,9,0),"")</f>
        <v/>
      </c>
      <c r="O988" s="73">
        <f t="shared" si="34"/>
        <v>0</v>
      </c>
      <c r="P988" s="60"/>
      <c r="Q988" s="60"/>
    </row>
    <row r="989" spans="2:17" x14ac:dyDescent="0.25">
      <c r="B989" s="61">
        <f>COUNTIFS($F$3:F989,'تقرير استهلاك خامات'!$D$4)</f>
        <v>4</v>
      </c>
      <c r="C989" s="60">
        <v>987</v>
      </c>
      <c r="D989" s="5"/>
      <c r="E989" s="60"/>
      <c r="F989" s="60"/>
      <c r="G989" s="60"/>
      <c r="H989" s="60"/>
      <c r="I989" s="60"/>
      <c r="J989" s="60">
        <f t="shared" si="35"/>
        <v>0</v>
      </c>
      <c r="K989" s="77"/>
      <c r="L989" s="61"/>
      <c r="M989" s="60" t="str">
        <f>_xlfn.IFNA(VLOOKUP(F989,$F$3:M988,8,0),"")</f>
        <v/>
      </c>
      <c r="N989" s="60" t="str">
        <f>_xlfn.IFNA(VLOOKUP(F989,$F$3:N988,9,0),"")</f>
        <v/>
      </c>
      <c r="O989" s="73">
        <f t="shared" si="34"/>
        <v>0</v>
      </c>
      <c r="P989" s="60"/>
      <c r="Q989" s="60"/>
    </row>
    <row r="990" spans="2:17" x14ac:dyDescent="0.25">
      <c r="B990" s="61">
        <f>COUNTIFS($F$3:F990,'تقرير استهلاك خامات'!$D$4)</f>
        <v>4</v>
      </c>
      <c r="C990" s="60">
        <v>988</v>
      </c>
      <c r="D990" s="5"/>
      <c r="E990" s="60"/>
      <c r="F990" s="60"/>
      <c r="G990" s="60"/>
      <c r="H990" s="60"/>
      <c r="I990" s="60"/>
      <c r="J990" s="60">
        <f t="shared" si="35"/>
        <v>0</v>
      </c>
      <c r="K990" s="77"/>
      <c r="L990" s="61"/>
      <c r="M990" s="60" t="str">
        <f>_xlfn.IFNA(VLOOKUP(F990,$F$3:M989,8,0),"")</f>
        <v/>
      </c>
      <c r="N990" s="60" t="str">
        <f>_xlfn.IFNA(VLOOKUP(F990,$F$3:N989,9,0),"")</f>
        <v/>
      </c>
      <c r="O990" s="73">
        <f t="shared" si="34"/>
        <v>0</v>
      </c>
      <c r="P990" s="60"/>
      <c r="Q990" s="60"/>
    </row>
    <row r="991" spans="2:17" x14ac:dyDescent="0.25">
      <c r="B991" s="61">
        <f>COUNTIFS($F$3:F991,'تقرير استهلاك خامات'!$D$4)</f>
        <v>4</v>
      </c>
      <c r="C991" s="60">
        <v>989</v>
      </c>
      <c r="D991" s="5"/>
      <c r="E991" s="60"/>
      <c r="F991" s="60"/>
      <c r="G991" s="60"/>
      <c r="H991" s="60"/>
      <c r="I991" s="60"/>
      <c r="J991" s="60">
        <f t="shared" si="35"/>
        <v>0</v>
      </c>
      <c r="K991" s="77"/>
      <c r="L991" s="61"/>
      <c r="M991" s="60" t="str">
        <f>_xlfn.IFNA(VLOOKUP(F991,$F$3:M990,8,0),"")</f>
        <v/>
      </c>
      <c r="N991" s="60" t="str">
        <f>_xlfn.IFNA(VLOOKUP(F991,$F$3:N990,9,0),"")</f>
        <v/>
      </c>
      <c r="O991" s="73">
        <f t="shared" si="34"/>
        <v>0</v>
      </c>
      <c r="P991" s="60"/>
      <c r="Q991" s="60"/>
    </row>
    <row r="992" spans="2:17" x14ac:dyDescent="0.25">
      <c r="B992" s="61">
        <f>COUNTIFS($F$3:F992,'تقرير استهلاك خامات'!$D$4)</f>
        <v>4</v>
      </c>
      <c r="C992" s="60">
        <v>990</v>
      </c>
      <c r="D992" s="5"/>
      <c r="E992" s="60"/>
      <c r="F992" s="60"/>
      <c r="G992" s="60"/>
      <c r="H992" s="60"/>
      <c r="I992" s="60"/>
      <c r="J992" s="60">
        <f t="shared" si="35"/>
        <v>0</v>
      </c>
      <c r="K992" s="77"/>
      <c r="L992" s="61"/>
      <c r="M992" s="60" t="str">
        <f>_xlfn.IFNA(VLOOKUP(F992,$F$3:M991,8,0),"")</f>
        <v/>
      </c>
      <c r="N992" s="60" t="str">
        <f>_xlfn.IFNA(VLOOKUP(F992,$F$3:N991,9,0),"")</f>
        <v/>
      </c>
      <c r="O992" s="73">
        <f t="shared" si="34"/>
        <v>0</v>
      </c>
      <c r="P992" s="60"/>
      <c r="Q992" s="60"/>
    </row>
    <row r="993" spans="2:17" x14ac:dyDescent="0.25">
      <c r="B993" s="61">
        <f>COUNTIFS($F$3:F993,'تقرير استهلاك خامات'!$D$4)</f>
        <v>4</v>
      </c>
      <c r="C993" s="60">
        <v>991</v>
      </c>
      <c r="D993" s="5"/>
      <c r="E993" s="60"/>
      <c r="F993" s="60"/>
      <c r="G993" s="60"/>
      <c r="H993" s="60"/>
      <c r="I993" s="60"/>
      <c r="J993" s="60">
        <f t="shared" si="35"/>
        <v>0</v>
      </c>
      <c r="K993" s="77"/>
      <c r="L993" s="61"/>
      <c r="M993" s="60" t="str">
        <f>_xlfn.IFNA(VLOOKUP(F993,$F$3:M992,8,0),"")</f>
        <v/>
      </c>
      <c r="N993" s="60" t="str">
        <f>_xlfn.IFNA(VLOOKUP(F993,$F$3:N992,9,0),"")</f>
        <v/>
      </c>
      <c r="O993" s="73">
        <f t="shared" si="34"/>
        <v>0</v>
      </c>
      <c r="P993" s="60"/>
      <c r="Q993" s="60"/>
    </row>
    <row r="994" spans="2:17" x14ac:dyDescent="0.25">
      <c r="B994" s="61">
        <f>COUNTIFS($F$3:F994,'تقرير استهلاك خامات'!$D$4)</f>
        <v>4</v>
      </c>
      <c r="C994" s="60">
        <v>992</v>
      </c>
      <c r="D994" s="5"/>
      <c r="E994" s="60"/>
      <c r="F994" s="60"/>
      <c r="G994" s="60"/>
      <c r="H994" s="60"/>
      <c r="I994" s="60"/>
      <c r="J994" s="60">
        <f t="shared" si="35"/>
        <v>0</v>
      </c>
      <c r="K994" s="77"/>
      <c r="L994" s="61"/>
      <c r="M994" s="60" t="str">
        <f>_xlfn.IFNA(VLOOKUP(F994,$F$3:M993,8,0),"")</f>
        <v/>
      </c>
      <c r="N994" s="60" t="str">
        <f>_xlfn.IFNA(VLOOKUP(F994,$F$3:N993,9,0),"")</f>
        <v/>
      </c>
      <c r="O994" s="73">
        <f t="shared" si="34"/>
        <v>0</v>
      </c>
      <c r="P994" s="60"/>
      <c r="Q994" s="60"/>
    </row>
    <row r="995" spans="2:17" x14ac:dyDescent="0.25">
      <c r="B995" s="61">
        <f>COUNTIFS($F$3:F995,'تقرير استهلاك خامات'!$D$4)</f>
        <v>4</v>
      </c>
      <c r="C995" s="60">
        <v>993</v>
      </c>
      <c r="D995" s="5"/>
      <c r="E995" s="60"/>
      <c r="F995" s="60"/>
      <c r="G995" s="60"/>
      <c r="H995" s="60"/>
      <c r="I995" s="60"/>
      <c r="J995" s="60">
        <f t="shared" si="35"/>
        <v>0</v>
      </c>
      <c r="K995" s="77"/>
      <c r="L995" s="61"/>
      <c r="M995" s="60" t="str">
        <f>_xlfn.IFNA(VLOOKUP(F995,$F$3:M994,8,0),"")</f>
        <v/>
      </c>
      <c r="N995" s="60" t="str">
        <f>_xlfn.IFNA(VLOOKUP(F995,$F$3:N994,9,0),"")</f>
        <v/>
      </c>
      <c r="O995" s="73">
        <f t="shared" si="34"/>
        <v>0</v>
      </c>
      <c r="P995" s="60"/>
      <c r="Q995" s="60"/>
    </row>
    <row r="996" spans="2:17" x14ac:dyDescent="0.25">
      <c r="B996" s="61">
        <f>COUNTIFS($F$3:F996,'تقرير استهلاك خامات'!$D$4)</f>
        <v>4</v>
      </c>
      <c r="C996" s="60">
        <v>994</v>
      </c>
      <c r="D996" s="5"/>
      <c r="E996" s="60"/>
      <c r="F996" s="60"/>
      <c r="G996" s="60"/>
      <c r="H996" s="60"/>
      <c r="I996" s="60"/>
      <c r="J996" s="60">
        <f t="shared" si="35"/>
        <v>0</v>
      </c>
      <c r="K996" s="77"/>
      <c r="L996" s="61"/>
      <c r="M996" s="60" t="str">
        <f>_xlfn.IFNA(VLOOKUP(F996,$F$3:M995,8,0),"")</f>
        <v/>
      </c>
      <c r="N996" s="60" t="str">
        <f>_xlfn.IFNA(VLOOKUP(F996,$F$3:N995,9,0),"")</f>
        <v/>
      </c>
      <c r="O996" s="73">
        <f t="shared" si="34"/>
        <v>0</v>
      </c>
      <c r="P996" s="60"/>
      <c r="Q996" s="60"/>
    </row>
    <row r="997" spans="2:17" x14ac:dyDescent="0.25">
      <c r="B997" s="61">
        <f>COUNTIFS($F$3:F997,'تقرير استهلاك خامات'!$D$4)</f>
        <v>4</v>
      </c>
      <c r="C997" s="60">
        <v>995</v>
      </c>
      <c r="D997" s="5"/>
      <c r="E997" s="60"/>
      <c r="F997" s="60"/>
      <c r="G997" s="60"/>
      <c r="H997" s="60"/>
      <c r="I997" s="60"/>
      <c r="J997" s="60">
        <f t="shared" si="35"/>
        <v>0</v>
      </c>
      <c r="K997" s="77"/>
      <c r="L997" s="61"/>
      <c r="M997" s="60" t="str">
        <f>_xlfn.IFNA(VLOOKUP(F997,$F$3:M996,8,0),"")</f>
        <v/>
      </c>
      <c r="N997" s="60" t="str">
        <f>_xlfn.IFNA(VLOOKUP(F997,$F$3:N996,9,0),"")</f>
        <v/>
      </c>
      <c r="O997" s="73">
        <f t="shared" si="34"/>
        <v>0</v>
      </c>
      <c r="P997" s="60"/>
      <c r="Q997" s="60"/>
    </row>
    <row r="998" spans="2:17" x14ac:dyDescent="0.25">
      <c r="B998" s="61">
        <f>COUNTIFS($F$3:F998,'تقرير استهلاك خامات'!$D$4)</f>
        <v>4</v>
      </c>
      <c r="C998" s="60">
        <v>996</v>
      </c>
      <c r="D998" s="5"/>
      <c r="E998" s="60"/>
      <c r="F998" s="60"/>
      <c r="G998" s="60"/>
      <c r="H998" s="60"/>
      <c r="I998" s="60"/>
      <c r="J998" s="60">
        <f t="shared" si="35"/>
        <v>0</v>
      </c>
      <c r="K998" s="77"/>
      <c r="L998" s="61"/>
      <c r="M998" s="60" t="str">
        <f>_xlfn.IFNA(VLOOKUP(F998,$F$3:M997,8,0),"")</f>
        <v/>
      </c>
      <c r="N998" s="60" t="str">
        <f>_xlfn.IFNA(VLOOKUP(F998,$F$3:N997,9,0),"")</f>
        <v/>
      </c>
      <c r="O998" s="73">
        <f t="shared" si="34"/>
        <v>0</v>
      </c>
      <c r="P998" s="60"/>
      <c r="Q998" s="60"/>
    </row>
    <row r="999" spans="2:17" x14ac:dyDescent="0.25">
      <c r="B999" s="61">
        <f>COUNTIFS($F$3:F999,'تقرير استهلاك خامات'!$D$4)</f>
        <v>4</v>
      </c>
      <c r="C999" s="60">
        <v>997</v>
      </c>
      <c r="D999" s="5"/>
      <c r="E999" s="60"/>
      <c r="F999" s="60"/>
      <c r="G999" s="60"/>
      <c r="H999" s="60"/>
      <c r="I999" s="60"/>
      <c r="J999" s="60">
        <f t="shared" si="35"/>
        <v>0</v>
      </c>
      <c r="K999" s="77"/>
      <c r="L999" s="61"/>
      <c r="M999" s="60" t="str">
        <f>_xlfn.IFNA(VLOOKUP(F999,$F$3:M998,8,0),"")</f>
        <v/>
      </c>
      <c r="N999" s="60" t="str">
        <f>_xlfn.IFNA(VLOOKUP(F999,$F$3:N998,9,0),"")</f>
        <v/>
      </c>
      <c r="O999" s="73">
        <f t="shared" si="34"/>
        <v>0</v>
      </c>
      <c r="P999" s="60"/>
      <c r="Q999" s="60"/>
    </row>
    <row r="1000" spans="2:17" x14ac:dyDescent="0.25">
      <c r="B1000" s="61">
        <f>COUNTIFS($F$3:F1000,'تقرير استهلاك خامات'!$D$4)</f>
        <v>4</v>
      </c>
      <c r="C1000" s="60">
        <v>998</v>
      </c>
      <c r="D1000" s="5"/>
      <c r="E1000" s="60"/>
      <c r="F1000" s="60"/>
      <c r="G1000" s="60"/>
      <c r="H1000" s="60"/>
      <c r="I1000" s="60"/>
      <c r="J1000" s="60">
        <f t="shared" si="35"/>
        <v>0</v>
      </c>
      <c r="K1000" s="77"/>
      <c r="L1000" s="61"/>
      <c r="M1000" s="60" t="str">
        <f>_xlfn.IFNA(VLOOKUP(F1000,$F$3:M999,8,0),"")</f>
        <v/>
      </c>
      <c r="N1000" s="60" t="str">
        <f>_xlfn.IFNA(VLOOKUP(F1000,$F$3:N999,9,0),"")</f>
        <v/>
      </c>
      <c r="O1000" s="73">
        <f t="shared" si="34"/>
        <v>0</v>
      </c>
      <c r="P1000" s="60"/>
      <c r="Q1000" s="60"/>
    </row>
    <row r="1001" spans="2:17" x14ac:dyDescent="0.25">
      <c r="B1001" s="61">
        <f>COUNTIFS($F$3:F1001,'تقرير استهلاك خامات'!$D$4)</f>
        <v>4</v>
      </c>
      <c r="C1001" s="60">
        <v>0</v>
      </c>
      <c r="D1001" s="59">
        <v>0</v>
      </c>
      <c r="E1001" s="59">
        <v>0</v>
      </c>
      <c r="F1001" s="59">
        <v>0</v>
      </c>
      <c r="G1001" s="59">
        <v>0</v>
      </c>
      <c r="H1001" s="59">
        <v>0</v>
      </c>
      <c r="I1001" s="59">
        <v>0</v>
      </c>
      <c r="J1001" s="59">
        <v>0</v>
      </c>
      <c r="L1001" s="61"/>
      <c r="M1001" s="60" t="str">
        <f>_xlfn.IFNA(VLOOKUP(F1001,$F$3:M1000,8,0),"")</f>
        <v/>
      </c>
      <c r="N1001" s="59">
        <v>0</v>
      </c>
      <c r="O1001" s="74">
        <v>0</v>
      </c>
      <c r="P1001" s="59">
        <v>0</v>
      </c>
      <c r="Q1001" s="59">
        <v>0</v>
      </c>
    </row>
    <row r="1002" spans="2:17" x14ac:dyDescent="0.25">
      <c r="I1002" s="59" t="s">
        <v>334</v>
      </c>
      <c r="M1002" s="60" t="str">
        <f>_xlfn.IFNA(VLOOKUP(F1002,$F$3:M1001,8,0),"")</f>
        <v/>
      </c>
    </row>
  </sheetData>
  <autoFilter ref="C2:Q1002" xr:uid="{E561E98D-6F77-43B3-B374-78249FA1E425}"/>
  <phoneticPr fontId="2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52F89AF-DFBF-4E61-8581-C8DDC98CA40E}">
          <x14:formula1>
            <xm:f>help!$L$3:$L$102</xm:f>
          </x14:formula1>
          <xm:sqref>F173:F1000</xm:sqref>
        </x14:dataValidation>
        <x14:dataValidation type="list" allowBlank="1" showInputMessage="1" showErrorMessage="1" xr:uid="{08A6BC0E-BD26-4F4C-BA92-A75CF6520AB2}">
          <x14:formula1>
            <xm:f>help!$Z$2:$Z$5</xm:f>
          </x14:formula1>
          <xm:sqref>P3:P1000</xm:sqref>
        </x14:dataValidation>
        <x14:dataValidation type="list" allowBlank="1" showInputMessage="1" showErrorMessage="1" xr:uid="{F358DFFA-CD0B-4B5B-8D2B-1113618E929B}">
          <x14:formula1>
            <xm:f>help!$S$3:$S$52</xm:f>
          </x14:formula1>
          <xm:sqref>E3:E1000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01F13-116A-47D6-8182-A1018FC09D77}">
  <dimension ref="B1:I103"/>
  <sheetViews>
    <sheetView showGridLines="0" rightToLeft="1" workbookViewId="0">
      <pane ySplit="2" topLeftCell="A3" activePane="bottomLeft" state="frozen"/>
      <selection pane="bottomLeft" activeCell="D2" sqref="D2"/>
    </sheetView>
  </sheetViews>
  <sheetFormatPr defaultRowHeight="15" x14ac:dyDescent="0.25"/>
  <cols>
    <col min="1" max="1" width="2.28515625" customWidth="1"/>
    <col min="3" max="3" width="32.7109375" customWidth="1"/>
    <col min="4" max="4" width="29.5703125" customWidth="1"/>
    <col min="5" max="7" width="10.5703125" customWidth="1"/>
    <col min="8" max="8" width="35" customWidth="1"/>
    <col min="9" max="9" width="23.42578125" customWidth="1"/>
  </cols>
  <sheetData>
    <row r="1" spans="2:9" ht="10.5" customHeight="1" thickBot="1" x14ac:dyDescent="0.3"/>
    <row r="2" spans="2:9" ht="49.5" customHeight="1" thickBot="1" x14ac:dyDescent="0.3">
      <c r="B2" s="159" t="s">
        <v>0</v>
      </c>
      <c r="C2" s="156" t="s">
        <v>90</v>
      </c>
      <c r="D2" s="157" t="s">
        <v>281</v>
      </c>
      <c r="E2" s="181" t="s">
        <v>95</v>
      </c>
      <c r="F2" s="181" t="s">
        <v>283</v>
      </c>
      <c r="G2" s="181" t="s">
        <v>97</v>
      </c>
      <c r="H2" s="158" t="s">
        <v>282</v>
      </c>
      <c r="I2" s="156" t="s">
        <v>284</v>
      </c>
    </row>
    <row r="3" spans="2:9" ht="26.25" x14ac:dyDescent="0.25">
      <c r="B3" s="161">
        <v>1</v>
      </c>
      <c r="C3" s="162" t="str">
        <f>IF(VLOOKUP(B3,help!$K$2:$L$95,2,0)=0,"",VLOOKUP(B3,help!$K$2:$L$95,2,0))</f>
        <v>بطانة ابيض</v>
      </c>
      <c r="D3" s="182">
        <f>IFERROR(H3/F3,"")</f>
        <v>2.2999999999999998</v>
      </c>
      <c r="E3" s="164" t="str">
        <f>_xlfn.IFNA(VLOOKUP(C3,'سجل المشتريات'!F:H,3,0),"")</f>
        <v>جالون</v>
      </c>
      <c r="F3" s="164">
        <f>_xlfn.IFNA(VLOOKUP(C3,'سجل المشتريات'!F:N,9,0),"")</f>
        <v>2.5</v>
      </c>
      <c r="G3" s="163" t="str">
        <f>_xlfn.IFNA(VLOOKUP(C3,'سجل المشتريات'!F:M,8,0),"")</f>
        <v>كيلو</v>
      </c>
      <c r="H3" s="185">
        <f>_xlfn.IFNA((VLOOKUP(C3,'سجل المشتريات'!F:N,9,0)*(SUMIF('سجل المشتريات'!F:F,C3,'سجل المشتريات'!G:G)))-SUMIF('تحميل الخامات'!G:G,C3,'تحميل الخامات'!H:H),"")</f>
        <v>5.75</v>
      </c>
      <c r="I3" s="165">
        <f>IFERROR((VLOOKUP(C3,help!L:M,2,0)*'جرد الخامات'!H3),0)</f>
        <v>540.5</v>
      </c>
    </row>
    <row r="4" spans="2:9" ht="26.25" x14ac:dyDescent="0.25">
      <c r="B4" s="166">
        <v>2</v>
      </c>
      <c r="C4" s="160" t="str">
        <f>IF(VLOOKUP(B4,help!$K$2:$L$95,2,0)=0,"",VLOOKUP(B4,help!$K$2:$L$95,2,0))</f>
        <v>بطانة اصفر</v>
      </c>
      <c r="D4" s="183">
        <f>IFERROR(H4/F4,"")</f>
        <v>3.8</v>
      </c>
      <c r="E4" s="60" t="str">
        <f>_xlfn.IFNA(VLOOKUP(C4,'سجل المشتريات'!F:H,3,0),"")</f>
        <v>جالون</v>
      </c>
      <c r="F4" s="60">
        <f>_xlfn.IFNA(VLOOKUP(C4,'سجل المشتريات'!F:N,9,0),"")</f>
        <v>2.5</v>
      </c>
      <c r="G4" s="60" t="str">
        <f>_xlfn.IFNA(VLOOKUP(C4,'سجل المشتريات'!F:M,8,0),"")</f>
        <v>كيلو</v>
      </c>
      <c r="H4" s="186">
        <f>_xlfn.IFNA((VLOOKUP(C4,'سجل المشتريات'!F:N,9,0)*(SUMIF('سجل المشتريات'!F:F,C4,'سجل المشتريات'!G:G)))-SUMIF('تحميل الخامات'!G:G,C4,'تحميل الخامات'!H:H),"")</f>
        <v>9.5</v>
      </c>
      <c r="I4" s="167">
        <f>IFERROR((VLOOKUP(C4,help!L:M,2,0)*'جرد الخامات'!H4),0)</f>
        <v>665</v>
      </c>
    </row>
    <row r="5" spans="2:9" ht="26.25" x14ac:dyDescent="0.25">
      <c r="B5" s="166">
        <v>3</v>
      </c>
      <c r="C5" s="160" t="str">
        <f>IF(VLOOKUP(B5,help!$K$2:$L$95,2,0)=0,"",VLOOKUP(B5,help!$K$2:$L$95,2,0))</f>
        <v>بليستر</v>
      </c>
      <c r="D5" s="183">
        <f t="shared" ref="D5:D67" si="0">IFERROR(H5/F5,"")</f>
        <v>13.225</v>
      </c>
      <c r="E5" s="60" t="str">
        <f>_xlfn.IFNA(VLOOKUP(C5,'سجل المشتريات'!F:H,3,0),"")</f>
        <v>بستلة</v>
      </c>
      <c r="F5" s="60">
        <f>_xlfn.IFNA(VLOOKUP(C5,'سجل المشتريات'!F:N,9,0),"")</f>
        <v>25</v>
      </c>
      <c r="G5" s="60" t="str">
        <f>_xlfn.IFNA(VLOOKUP(C5,'سجل المشتريات'!F:M,8,0),"")</f>
        <v>كيلو</v>
      </c>
      <c r="H5" s="186">
        <f>_xlfn.IFNA((VLOOKUP(C5,'سجل المشتريات'!F:N,9,0)*(SUMIF('سجل المشتريات'!F:F,C5,'سجل المشتريات'!G:G)))-SUMIF('تحميل الخامات'!G:G,C5,'تحميل الخامات'!H:H),"")</f>
        <v>330.625</v>
      </c>
      <c r="I5" s="167">
        <f>IFERROR((VLOOKUP(C5,help!L:M,2,0)*'جرد الخامات'!H5),0)</f>
        <v>47444.6875</v>
      </c>
    </row>
    <row r="6" spans="2:9" ht="26.25" x14ac:dyDescent="0.25">
      <c r="B6" s="166">
        <v>4</v>
      </c>
      <c r="C6" s="160" t="str">
        <f>IF(VLOOKUP(B6,help!$K$2:$L$95,2,0)=0,"",VLOOKUP(B6,help!$K$2:$L$95,2,0))</f>
        <v>بودرة دهبي</v>
      </c>
      <c r="D6" s="183">
        <f t="shared" si="0"/>
        <v>3.1749999999999998</v>
      </c>
      <c r="E6" s="60" t="str">
        <f>_xlfn.IFNA(VLOOKUP(C6,'سجل المشتريات'!F:H,3,0),"")</f>
        <v>عبوة</v>
      </c>
      <c r="F6" s="60">
        <f>_xlfn.IFNA(VLOOKUP(C6,'سجل المشتريات'!F:N,9,0),"")</f>
        <v>1</v>
      </c>
      <c r="G6" s="60" t="str">
        <f>_xlfn.IFNA(VLOOKUP(C6,'سجل المشتريات'!F:M,8,0),"")</f>
        <v>كيلو</v>
      </c>
      <c r="H6" s="186">
        <f>_xlfn.IFNA((VLOOKUP(C6,'سجل المشتريات'!F:N,9,0)*(SUMIF('سجل المشتريات'!F:F,C6,'سجل المشتريات'!G:G)))-SUMIF('تحميل الخامات'!G:G,C6,'تحميل الخامات'!H:H),"")</f>
        <v>3.1749999999999998</v>
      </c>
      <c r="I6" s="167">
        <f>IFERROR((VLOOKUP(C6,help!L:M,2,0)*'جرد الخامات'!H6),0)</f>
        <v>2127.25</v>
      </c>
    </row>
    <row r="7" spans="2:9" ht="26.25" x14ac:dyDescent="0.25">
      <c r="B7" s="166">
        <v>5</v>
      </c>
      <c r="C7" s="160" t="str">
        <f>IF(VLOOKUP(B7,help!$K$2:$L$95,2,0)=0,"",VLOOKUP(B7,help!$K$2:$L$95,2,0))</f>
        <v xml:space="preserve">تنر الدبابتين </v>
      </c>
      <c r="D7" s="183">
        <f t="shared" si="0"/>
        <v>64.756410256410263</v>
      </c>
      <c r="E7" s="60" t="str">
        <f>_xlfn.IFNA(VLOOKUP(C7,'سجل المشتريات'!F:H,3,0),"")</f>
        <v>زجاجة</v>
      </c>
      <c r="F7" s="60">
        <f>_xlfn.IFNA(VLOOKUP(C7,'سجل المشتريات'!F:N,9,0),"")</f>
        <v>3.9</v>
      </c>
      <c r="G7" s="60" t="str">
        <f>_xlfn.IFNA(VLOOKUP(C7,'سجل المشتريات'!F:M,8,0),"")</f>
        <v xml:space="preserve">لتر </v>
      </c>
      <c r="H7" s="186">
        <f>_xlfn.IFNA((VLOOKUP(C7,'سجل المشتريات'!F:N,9,0)*(SUMIF('سجل المشتريات'!F:F,C7,'سجل المشتريات'!G:G)))-SUMIF('تحميل الخامات'!G:G,C7,'تحميل الخامات'!H:H),"")</f>
        <v>252.55</v>
      </c>
      <c r="I7" s="167">
        <f>IFERROR((VLOOKUP(C7,help!L:M,2,0)*'جرد الخامات'!H7),0)</f>
        <v>8224.0641025641016</v>
      </c>
    </row>
    <row r="8" spans="2:9" ht="26.25" x14ac:dyDescent="0.25">
      <c r="B8" s="166">
        <v>6</v>
      </c>
      <c r="C8" s="160" t="str">
        <f>IF(VLOOKUP(B8,help!$K$2:$L$95,2,0)=0,"",VLOOKUP(B8,help!$K$2:$L$95,2,0))</f>
        <v>تنر شمس</v>
      </c>
      <c r="D8" s="183">
        <f t="shared" si="0"/>
        <v>8.0399999999999991</v>
      </c>
      <c r="E8" s="60" t="str">
        <f>_xlfn.IFNA(VLOOKUP(C8,'سجل المشتريات'!F:H,3,0),"")</f>
        <v xml:space="preserve">جركن </v>
      </c>
      <c r="F8" s="60">
        <f>_xlfn.IFNA(VLOOKUP(C8,'سجل المشتريات'!F:N,9,0),"")</f>
        <v>12.5</v>
      </c>
      <c r="G8" s="60" t="str">
        <f>_xlfn.IFNA(VLOOKUP(C8,'سجل المشتريات'!F:M,8,0),"")</f>
        <v xml:space="preserve">لتر </v>
      </c>
      <c r="H8" s="186">
        <f>_xlfn.IFNA((VLOOKUP(C8,'سجل المشتريات'!F:N,9,0)*(SUMIF('سجل المشتريات'!F:F,C8,'سجل المشتريات'!G:G)))-SUMIF('تحميل الخامات'!G:G,C8,'تحميل الخامات'!H:H),"")</f>
        <v>100.5</v>
      </c>
      <c r="I8" s="167">
        <f>IFERROR((VLOOKUP(C8,help!L:M,2,0)*'جرد الخامات'!H8),0)</f>
        <v>2797.92</v>
      </c>
    </row>
    <row r="9" spans="2:9" ht="26.25" x14ac:dyDescent="0.25">
      <c r="B9" s="166">
        <v>7</v>
      </c>
      <c r="C9" s="160" t="str">
        <f>IF(VLOOKUP(B9,help!$K$2:$L$95,2,0)=0,"",VLOOKUP(B9,help!$K$2:$L$95,2,0))</f>
        <v>تنر فرن</v>
      </c>
      <c r="D9" s="183">
        <f t="shared" si="0"/>
        <v>4</v>
      </c>
      <c r="E9" s="60" t="str">
        <f>_xlfn.IFNA(VLOOKUP(C9,'سجل المشتريات'!F:H,3,0),"")</f>
        <v>كيلو</v>
      </c>
      <c r="F9" s="60">
        <f>_xlfn.IFNA(VLOOKUP(C9,'سجل المشتريات'!F:N,9,0),"")</f>
        <v>1</v>
      </c>
      <c r="G9" s="60" t="str">
        <f>_xlfn.IFNA(VLOOKUP(C9,'سجل المشتريات'!F:M,8,0),"")</f>
        <v>كيلو</v>
      </c>
      <c r="H9" s="186">
        <f>_xlfn.IFNA((VLOOKUP(C9,'سجل المشتريات'!F:N,9,0)*(SUMIF('سجل المشتريات'!F:F,C9,'سجل المشتريات'!G:G)))-SUMIF('تحميل الخامات'!G:G,C9,'تحميل الخامات'!H:H),"")</f>
        <v>4</v>
      </c>
      <c r="I9" s="167">
        <f>IFERROR((VLOOKUP(C9,help!L:M,2,0)*'جرد الخامات'!H9),0)</f>
        <v>440</v>
      </c>
    </row>
    <row r="10" spans="2:9" ht="26.25" x14ac:dyDescent="0.25">
      <c r="B10" s="166">
        <v>8</v>
      </c>
      <c r="C10" s="160" t="str">
        <f>IF(VLOOKUP(B10,help!$K$2:$L$95,2,0)=0,"",VLOOKUP(B10,help!$K$2:$L$95,2,0))</f>
        <v>دهب دفتر</v>
      </c>
      <c r="D10" s="183">
        <f t="shared" si="0"/>
        <v>7</v>
      </c>
      <c r="E10" s="60" t="str">
        <f>_xlfn.IFNA(VLOOKUP(C10,'سجل المشتريات'!F:H,3,0),"")</f>
        <v>دفتر</v>
      </c>
      <c r="F10" s="60">
        <f>_xlfn.IFNA(VLOOKUP(C10,'سجل المشتريات'!F:N,9,0),"")</f>
        <v>1</v>
      </c>
      <c r="G10" s="60" t="str">
        <f>_xlfn.IFNA(VLOOKUP(C10,'سجل المشتريات'!F:M,8,0),"")</f>
        <v xml:space="preserve">دفتر </v>
      </c>
      <c r="H10" s="186">
        <f>_xlfn.IFNA((VLOOKUP(C10,'سجل المشتريات'!F:N,9,0)*(SUMIF('سجل المشتريات'!F:F,C10,'سجل المشتريات'!G:G)))-SUMIF('تحميل الخامات'!G:G,C10,'تحميل الخامات'!H:H),"")</f>
        <v>7</v>
      </c>
      <c r="I10" s="167">
        <f>IFERROR((VLOOKUP(C10,help!L:M,2,0)*'جرد الخامات'!H10),0)</f>
        <v>700</v>
      </c>
    </row>
    <row r="11" spans="2:9" ht="26.25" x14ac:dyDescent="0.25">
      <c r="B11" s="166">
        <v>9</v>
      </c>
      <c r="C11" s="160" t="str">
        <f>IF(VLOOKUP(B11,help!$K$2:$L$95,2,0)=0,"",VLOOKUP(B11,help!$K$2:$L$95,2,0))</f>
        <v>دوكو كابسي</v>
      </c>
      <c r="D11" s="183">
        <f t="shared" si="0"/>
        <v>0.88157894736842102</v>
      </c>
      <c r="E11" s="60" t="str">
        <f>_xlfn.IFNA(VLOOKUP(C11,'سجل المشتريات'!F:H,3,0),"")</f>
        <v>جالون</v>
      </c>
      <c r="F11" s="60">
        <f>_xlfn.IFNA(VLOOKUP(C11,'سجل المشتريات'!F:N,9,0),"")</f>
        <v>3.8</v>
      </c>
      <c r="G11" s="60" t="str">
        <f>_xlfn.IFNA(VLOOKUP(C11,'سجل المشتريات'!F:M,8,0),"")</f>
        <v>كيلو</v>
      </c>
      <c r="H11" s="186">
        <f>_xlfn.IFNA((VLOOKUP(C11,'سجل المشتريات'!F:N,9,0)*(SUMIF('سجل المشتريات'!F:F,C11,'سجل المشتريات'!G:G)))-SUMIF('تحميل الخامات'!G:G,C11,'تحميل الخامات'!H:H),"")</f>
        <v>3.3499999999999996</v>
      </c>
      <c r="I11" s="167">
        <f>IFERROR((VLOOKUP(C11,help!L:M,2,0)*'جرد الخامات'!H11),0)</f>
        <v>383.48684210526312</v>
      </c>
    </row>
    <row r="12" spans="2:9" ht="26.25" x14ac:dyDescent="0.25">
      <c r="B12" s="166">
        <v>10</v>
      </c>
      <c r="C12" s="160" t="str">
        <f>IF(VLOOKUP(B12,help!$K$2:$L$95,2,0)=0,"",VLOOKUP(B12,help!$K$2:$L$95,2,0))</f>
        <v>سرفيسر</v>
      </c>
      <c r="D12" s="183">
        <f t="shared" si="0"/>
        <v>7.8604651162790695</v>
      </c>
      <c r="E12" s="60" t="str">
        <f>_xlfn.IFNA(VLOOKUP(C12,'سجل المشتريات'!F:H,3,0),"")</f>
        <v>جالون</v>
      </c>
      <c r="F12" s="60">
        <f>_xlfn.IFNA(VLOOKUP(C12,'سجل المشتريات'!F:N,9,0),"")</f>
        <v>4.3</v>
      </c>
      <c r="G12" s="60" t="str">
        <f>_xlfn.IFNA(VLOOKUP(C12,'سجل المشتريات'!F:M,8,0),"")</f>
        <v>كيلو</v>
      </c>
      <c r="H12" s="186">
        <f>_xlfn.IFNA((VLOOKUP(C12,'سجل المشتريات'!F:N,9,0)*(SUMIF('سجل المشتريات'!F:F,C12,'سجل المشتريات'!G:G)))-SUMIF('تحميل الخامات'!G:G,C12,'تحميل الخامات'!H:H),"")</f>
        <v>33.799999999999997</v>
      </c>
      <c r="I12" s="167">
        <f>IFERROR((VLOOKUP(C12,help!L:M,2,0)*'جرد الخامات'!H12),0)</f>
        <v>1847.2093023255813</v>
      </c>
    </row>
    <row r="13" spans="2:9" ht="26.25" x14ac:dyDescent="0.25">
      <c r="B13" s="166">
        <v>11</v>
      </c>
      <c r="C13" s="160" t="str">
        <f>IF(VLOOKUP(B13,help!$K$2:$L$95,2,0)=0,"",VLOOKUP(B13,help!$K$2:$L$95,2,0))</f>
        <v xml:space="preserve">سلر الدبابة </v>
      </c>
      <c r="D13" s="183">
        <f t="shared" si="0"/>
        <v>3.3516666666666666</v>
      </c>
      <c r="E13" s="60" t="str">
        <f>_xlfn.IFNA(VLOOKUP(C13,'سجل المشتريات'!F:H,3,0),"")</f>
        <v>جالون</v>
      </c>
      <c r="F13" s="60">
        <f>_xlfn.IFNA(VLOOKUP(C13,'سجل المشتريات'!F:N,9,0),"")</f>
        <v>3</v>
      </c>
      <c r="G13" s="60" t="str">
        <f>_xlfn.IFNA(VLOOKUP(C13,'سجل المشتريات'!F:M,8,0),"")</f>
        <v>كيلو</v>
      </c>
      <c r="H13" s="186">
        <f>_xlfn.IFNA((VLOOKUP(C13,'سجل المشتريات'!F:N,9,0)*(SUMIF('سجل المشتريات'!F:F,C13,'سجل المشتريات'!G:G)))-SUMIF('تحميل الخامات'!G:G,C13,'تحميل الخامات'!H:H),"")</f>
        <v>10.055</v>
      </c>
      <c r="I13" s="167">
        <f>IFERROR((VLOOKUP(C13,help!L:M,2,0)*'جرد الخامات'!H13),0)</f>
        <v>1005.5</v>
      </c>
    </row>
    <row r="14" spans="2:9" ht="26.25" x14ac:dyDescent="0.25">
      <c r="B14" s="166">
        <v>12</v>
      </c>
      <c r="C14" s="160" t="str">
        <f>IF(VLOOKUP(B14,help!$K$2:$L$95,2,0)=0,"",VLOOKUP(B14,help!$K$2:$L$95,2,0))</f>
        <v xml:space="preserve">سلر المهندس </v>
      </c>
      <c r="D14" s="183">
        <f t="shared" si="0"/>
        <v>0.48749999999999982</v>
      </c>
      <c r="E14" s="60" t="str">
        <f>_xlfn.IFNA(VLOOKUP(C14,'سجل المشتريات'!F:H,3,0),"")</f>
        <v>جالون</v>
      </c>
      <c r="F14" s="60">
        <f>_xlfn.IFNA(VLOOKUP(C14,'سجل المشتريات'!F:N,9,0),"")</f>
        <v>3</v>
      </c>
      <c r="G14" s="60" t="str">
        <f>_xlfn.IFNA(VLOOKUP(C14,'سجل المشتريات'!F:M,8,0),"")</f>
        <v xml:space="preserve">لتر </v>
      </c>
      <c r="H14" s="186">
        <f>_xlfn.IFNA((VLOOKUP(C14,'سجل المشتريات'!F:N,9,0)*(SUMIF('سجل المشتريات'!F:F,C14,'سجل المشتريات'!G:G)))-SUMIF('تحميل الخامات'!G:G,C14,'تحميل الخامات'!H:H),"")</f>
        <v>1.4624999999999995</v>
      </c>
      <c r="I14" s="167">
        <f>IFERROR((VLOOKUP(C14,help!L:M,2,0)*'جرد الخامات'!H14),0)</f>
        <v>146.24999999999994</v>
      </c>
    </row>
    <row r="15" spans="2:9" ht="26.25" x14ac:dyDescent="0.25">
      <c r="B15" s="166">
        <v>13</v>
      </c>
      <c r="C15" s="160" t="str">
        <f>IF(VLOOKUP(B15,help!$K$2:$L$95,2,0)=0,"",VLOOKUP(B15,help!$K$2:$L$95,2,0))</f>
        <v>سلر كابسي</v>
      </c>
      <c r="D15" s="183">
        <f t="shared" si="0"/>
        <v>0.68333333333333324</v>
      </c>
      <c r="E15" s="60" t="str">
        <f>_xlfn.IFNA(VLOOKUP(C15,'سجل المشتريات'!F:H,3,0),"")</f>
        <v>جالون</v>
      </c>
      <c r="F15" s="60">
        <f>_xlfn.IFNA(VLOOKUP(C15,'سجل المشتريات'!F:N,9,0),"")</f>
        <v>3</v>
      </c>
      <c r="G15" s="60" t="str">
        <f>_xlfn.IFNA(VLOOKUP(C15,'سجل المشتريات'!F:M,8,0),"")</f>
        <v>كيلو</v>
      </c>
      <c r="H15" s="186">
        <f>_xlfn.IFNA((VLOOKUP(C15,'سجل المشتريات'!F:N,9,0)*(SUMIF('سجل المشتريات'!F:F,C15,'سجل المشتريات'!G:G)))-SUMIF('تحميل الخامات'!G:G,C15,'تحميل الخامات'!H:H),"")</f>
        <v>2.0499999999999998</v>
      </c>
      <c r="I15" s="167">
        <f>IFERROR((VLOOKUP(C15,help!L:M,2,0)*'جرد الخامات'!H15),0)</f>
        <v>287</v>
      </c>
    </row>
    <row r="16" spans="2:9" ht="26.25" x14ac:dyDescent="0.25">
      <c r="B16" s="166">
        <v>14</v>
      </c>
      <c r="C16" s="160" t="str">
        <f>IF(VLOOKUP(B16,help!$K$2:$L$95,2,0)=0,"",VLOOKUP(B16,help!$K$2:$L$95,2,0))</f>
        <v>صبغة</v>
      </c>
      <c r="D16" s="183">
        <f t="shared" si="0"/>
        <v>5.17</v>
      </c>
      <c r="E16" s="60" t="str">
        <f>_xlfn.IFNA(VLOOKUP(C16,'سجل المشتريات'!F:H,3,0),"")</f>
        <v>عبوة</v>
      </c>
      <c r="F16" s="60">
        <f>_xlfn.IFNA(VLOOKUP(C16,'سجل المشتريات'!F:N,9,0),"")</f>
        <v>1</v>
      </c>
      <c r="G16" s="60" t="str">
        <f>_xlfn.IFNA(VLOOKUP(C16,'سجل المشتريات'!F:M,8,0),"")</f>
        <v>زجاجة</v>
      </c>
      <c r="H16" s="186">
        <f>_xlfn.IFNA((VLOOKUP(C16,'سجل المشتريات'!F:N,9,0)*(SUMIF('سجل المشتريات'!F:F,C16,'سجل المشتريات'!G:G)))-SUMIF('تحميل الخامات'!G:G,C16,'تحميل الخامات'!H:H),"")</f>
        <v>5.17</v>
      </c>
      <c r="I16" s="167">
        <f>IFERROR((VLOOKUP(C16,help!L:M,2,0)*'جرد الخامات'!H16),0)</f>
        <v>387.75</v>
      </c>
    </row>
    <row r="17" spans="2:9" ht="26.25" x14ac:dyDescent="0.25">
      <c r="B17" s="166">
        <v>15</v>
      </c>
      <c r="C17" s="160" t="str">
        <f>IF(VLOOKUP(B17,help!$K$2:$L$95,2,0)=0,"",VLOOKUP(B17,help!$K$2:$L$95,2,0))</f>
        <v>صنفرة 120</v>
      </c>
      <c r="D17" s="183">
        <f t="shared" si="0"/>
        <v>-1.25003</v>
      </c>
      <c r="E17" s="60" t="str">
        <f>_xlfn.IFNA(VLOOKUP(C17,'سجل المشتريات'!F:H,3,0),"")</f>
        <v>كيلو</v>
      </c>
      <c r="F17" s="60">
        <f>_xlfn.IFNA(VLOOKUP(C17,'سجل المشتريات'!F:N,9,0),"")</f>
        <v>1000</v>
      </c>
      <c r="G17" s="60" t="str">
        <f>_xlfn.IFNA(VLOOKUP(C17,'سجل المشتريات'!F:M,8,0),"")</f>
        <v>جرام</v>
      </c>
      <c r="H17" s="186">
        <f>_xlfn.IFNA((VLOOKUP(C17,'سجل المشتريات'!F:N,9,0)*(SUMIF('سجل المشتريات'!F:F,C17,'سجل المشتريات'!G:G)))-SUMIF('تحميل الخامات'!G:G,C17,'تحميل الخامات'!H:H),"")</f>
        <v>-1250.03</v>
      </c>
      <c r="I17" s="167">
        <f>IFERROR((VLOOKUP(C17,help!L:M,2,0)*'جرد الخامات'!H17),0)</f>
        <v>-275.00659999999999</v>
      </c>
    </row>
    <row r="18" spans="2:9" ht="26.25" x14ac:dyDescent="0.25">
      <c r="B18" s="166">
        <v>16</v>
      </c>
      <c r="C18" s="160" t="str">
        <f>IF(VLOOKUP(B18,help!$K$2:$L$95,2,0)=0,"",VLOOKUP(B18,help!$K$2:$L$95,2,0))</f>
        <v>صنفرة 150</v>
      </c>
      <c r="D18" s="183">
        <f t="shared" si="0"/>
        <v>0.25863499999999978</v>
      </c>
      <c r="E18" s="60" t="str">
        <f>_xlfn.IFNA(VLOOKUP(C18,'سجل المشتريات'!F:H,3,0),"")</f>
        <v>كيلو</v>
      </c>
      <c r="F18" s="60">
        <f>_xlfn.IFNA(VLOOKUP(C18,'سجل المشتريات'!F:N,9,0),"")</f>
        <v>1000</v>
      </c>
      <c r="G18" s="60" t="str">
        <f>_xlfn.IFNA(VLOOKUP(C18,'سجل المشتريات'!F:M,8,0),"")</f>
        <v>جرام</v>
      </c>
      <c r="H18" s="186">
        <f>_xlfn.IFNA((VLOOKUP(C18,'سجل المشتريات'!F:N,9,0)*(SUMIF('سجل المشتريات'!F:F,C18,'سجل المشتريات'!G:G)))-SUMIF('تحميل الخامات'!G:G,C18,'تحميل الخامات'!H:H),"")</f>
        <v>258.63499999999976</v>
      </c>
      <c r="I18" s="167">
        <f>IFERROR((VLOOKUP(C18,help!L:M,2,0)*'جرد الخامات'!H18),0)</f>
        <v>72.417799999999943</v>
      </c>
    </row>
    <row r="19" spans="2:9" ht="26.25" x14ac:dyDescent="0.25">
      <c r="B19" s="166">
        <v>17</v>
      </c>
      <c r="C19" s="160" t="str">
        <f>IF(VLOOKUP(B19,help!$K$2:$L$95,2,0)=0,"",VLOOKUP(B19,help!$K$2:$L$95,2,0))</f>
        <v>صنفرة 180</v>
      </c>
      <c r="D19" s="183">
        <f t="shared" si="0"/>
        <v>3.0894250000000003</v>
      </c>
      <c r="E19" s="60" t="str">
        <f>_xlfn.IFNA(VLOOKUP(C19,'سجل المشتريات'!F:H,3,0),"")</f>
        <v xml:space="preserve">كيلو </v>
      </c>
      <c r="F19" s="60">
        <f>_xlfn.IFNA(VLOOKUP(C19,'سجل المشتريات'!F:N,9,0),"")</f>
        <v>1000</v>
      </c>
      <c r="G19" s="60" t="str">
        <f>_xlfn.IFNA(VLOOKUP(C19,'سجل المشتريات'!F:M,8,0),"")</f>
        <v>جرام</v>
      </c>
      <c r="H19" s="186">
        <f>_xlfn.IFNA((VLOOKUP(C19,'سجل المشتريات'!F:N,9,0)*(SUMIF('سجل المشتريات'!F:F,C19,'سجل المشتريات'!G:G)))-SUMIF('تحميل الخامات'!G:G,C19,'تحميل الخامات'!H:H),"")</f>
        <v>3089.4250000000002</v>
      </c>
      <c r="I19" s="167">
        <f>IFERROR((VLOOKUP(C19,help!L:M,2,0)*'جرد الخامات'!H19),0)</f>
        <v>1087.4775999999999</v>
      </c>
    </row>
    <row r="20" spans="2:9" ht="26.25" x14ac:dyDescent="0.25">
      <c r="B20" s="166">
        <v>18</v>
      </c>
      <c r="C20" s="160" t="str">
        <f>IF(VLOOKUP(B20,help!$K$2:$L$95,2,0)=0,"",VLOOKUP(B20,help!$K$2:$L$95,2,0))</f>
        <v>صنفرة 80</v>
      </c>
      <c r="D20" s="183">
        <f t="shared" si="0"/>
        <v>0.72987500000000005</v>
      </c>
      <c r="E20" s="60" t="str">
        <f>_xlfn.IFNA(VLOOKUP(C20,'سجل المشتريات'!F:H,3,0),"")</f>
        <v>كيلو</v>
      </c>
      <c r="F20" s="60">
        <f>_xlfn.IFNA(VLOOKUP(C20,'سجل المشتريات'!F:N,9,0),"")</f>
        <v>1000</v>
      </c>
      <c r="G20" s="60" t="str">
        <f>_xlfn.IFNA(VLOOKUP(C20,'سجل المشتريات'!F:M,8,0),"")</f>
        <v>جرام</v>
      </c>
      <c r="H20" s="186">
        <f>_xlfn.IFNA((VLOOKUP(C20,'سجل المشتريات'!F:N,9,0)*(SUMIF('سجل المشتريات'!F:F,C20,'سجل المشتريات'!G:G)))-SUMIF('تحميل الخامات'!G:G,C20,'تحميل الخامات'!H:H),"")</f>
        <v>729.875</v>
      </c>
      <c r="I20" s="167">
        <f>IFERROR((VLOOKUP(C20,help!L:M,2,0)*'جرد الخامات'!H20),0)</f>
        <v>175.17</v>
      </c>
    </row>
    <row r="21" spans="2:9" ht="26.25" x14ac:dyDescent="0.25">
      <c r="B21" s="166">
        <v>19</v>
      </c>
      <c r="C21" s="160" t="str">
        <f>IF(VLOOKUP(B21,help!$K$2:$L$95,2,0)=0,"",VLOOKUP(B21,help!$K$2:$L$95,2,0))</f>
        <v>لاكر</v>
      </c>
      <c r="D21" s="183">
        <f t="shared" si="0"/>
        <v>1.7499999999999996</v>
      </c>
      <c r="E21" s="60" t="str">
        <f>_xlfn.IFNA(VLOOKUP(C21,'سجل المشتريات'!F:H,3,0),"")</f>
        <v>جالون</v>
      </c>
      <c r="F21" s="60">
        <f>_xlfn.IFNA(VLOOKUP(C21,'سجل المشتريات'!F:N,9,0),"")</f>
        <v>2.8</v>
      </c>
      <c r="G21" s="60" t="str">
        <f>_xlfn.IFNA(VLOOKUP(C21,'سجل المشتريات'!F:M,8,0),"")</f>
        <v>كيلو</v>
      </c>
      <c r="H21" s="186">
        <f>_xlfn.IFNA((VLOOKUP(C21,'سجل المشتريات'!F:N,9,0)*(SUMIF('سجل المشتريات'!F:F,C21,'سجل المشتريات'!G:G)))-SUMIF('تحميل الخامات'!G:G,C21,'تحميل الخامات'!H:H),"")</f>
        <v>4.8999999999999986</v>
      </c>
      <c r="I21" s="167">
        <f>IFERROR((VLOOKUP(C21,help!L:M,2,0)*'جرد الخامات'!H21),0)</f>
        <v>542.49999999999989</v>
      </c>
    </row>
    <row r="22" spans="2:9" ht="26.25" x14ac:dyDescent="0.25">
      <c r="B22" s="166">
        <v>20</v>
      </c>
      <c r="C22" s="160" t="str">
        <f>IF(VLOOKUP(B22,help!$K$2:$L$95,2,0)=0,"",VLOOKUP(B22,help!$K$2:$L$95,2,0))</f>
        <v xml:space="preserve">مط ميدو نص لامعة </v>
      </c>
      <c r="D22" s="183">
        <f t="shared" si="0"/>
        <v>1.75</v>
      </c>
      <c r="E22" s="60" t="str">
        <f>_xlfn.IFNA(VLOOKUP(C22,'سجل المشتريات'!F:H,3,0),"")</f>
        <v>جالون</v>
      </c>
      <c r="F22" s="60">
        <f>_xlfn.IFNA(VLOOKUP(C22,'سجل المشتريات'!F:N,9,0),"")</f>
        <v>3</v>
      </c>
      <c r="G22" s="60" t="str">
        <f>_xlfn.IFNA(VLOOKUP(C22,'سجل المشتريات'!F:M,8,0),"")</f>
        <v>كيلو</v>
      </c>
      <c r="H22" s="186">
        <f>_xlfn.IFNA((VLOOKUP(C22,'سجل المشتريات'!F:N,9,0)*(SUMIF('سجل المشتريات'!F:F,C22,'سجل المشتريات'!G:G)))-SUMIF('تحميل الخامات'!G:G,C22,'تحميل الخامات'!H:H),"")</f>
        <v>5.25</v>
      </c>
      <c r="I22" s="167">
        <f>IFERROR((VLOOKUP(C22,help!L:M,2,0)*'جرد الخامات'!H22),0)</f>
        <v>612.5</v>
      </c>
    </row>
    <row r="23" spans="2:9" ht="26.25" x14ac:dyDescent="0.25">
      <c r="B23" s="166">
        <v>21</v>
      </c>
      <c r="C23" s="160" t="str">
        <f>IF(VLOOKUP(B23,help!$K$2:$L$95,2,0)=0,"",VLOOKUP(B23,help!$K$2:$L$95,2,0))</f>
        <v>أساس ابيض كابسي</v>
      </c>
      <c r="D23" s="183">
        <f t="shared" si="0"/>
        <v>1.3</v>
      </c>
      <c r="E23" s="60" t="str">
        <f>_xlfn.IFNA(VLOOKUP(C23,'سجل المشتريات'!F:H,3,0),"")</f>
        <v>جالون</v>
      </c>
      <c r="F23" s="60">
        <f>_xlfn.IFNA(VLOOKUP(C23,'سجل المشتريات'!F:N,9,0),"")</f>
        <v>5</v>
      </c>
      <c r="G23" s="60" t="str">
        <f>_xlfn.IFNA(VLOOKUP(C23,'سجل المشتريات'!F:M,8,0),"")</f>
        <v>كيلو</v>
      </c>
      <c r="H23" s="186">
        <f>_xlfn.IFNA((VLOOKUP(C23,'سجل المشتريات'!F:N,9,0)*(SUMIF('سجل المشتريات'!F:F,C23,'سجل المشتريات'!G:G)))-SUMIF('تحميل الخامات'!G:G,C23,'تحميل الخامات'!H:H),"")</f>
        <v>6.5</v>
      </c>
      <c r="I23" s="167">
        <f>IFERROR((VLOOKUP(C23,help!L:M,2,0)*'جرد الخامات'!H23),0)</f>
        <v>507</v>
      </c>
    </row>
    <row r="24" spans="2:9" ht="26.25" x14ac:dyDescent="0.25">
      <c r="B24" s="166">
        <v>22</v>
      </c>
      <c r="C24" s="160" t="str">
        <f>IF(VLOOKUP(B24,help!$K$2:$L$95,2,0)=0,"",VLOOKUP(B24,help!$K$2:$L$95,2,0))</f>
        <v>دوكو شامبين</v>
      </c>
      <c r="D24" s="183">
        <f t="shared" si="0"/>
        <v>1</v>
      </c>
      <c r="E24" s="60" t="str">
        <f>_xlfn.IFNA(VLOOKUP(C24,'سجل المشتريات'!F:H,3,0),"")</f>
        <v>كيلو</v>
      </c>
      <c r="F24" s="60">
        <f>_xlfn.IFNA(VLOOKUP(C24,'سجل المشتريات'!F:N,9,0),"")</f>
        <v>1</v>
      </c>
      <c r="G24" s="60" t="str">
        <f>_xlfn.IFNA(VLOOKUP(C24,'سجل المشتريات'!F:M,8,0),"")</f>
        <v>كيلو</v>
      </c>
      <c r="H24" s="186">
        <f>_xlfn.IFNA((VLOOKUP(C24,'سجل المشتريات'!F:N,9,0)*(SUMIF('سجل المشتريات'!F:F,C24,'سجل المشتريات'!G:G)))-SUMIF('تحميل الخامات'!G:G,C24,'تحميل الخامات'!H:H),"")</f>
        <v>1</v>
      </c>
      <c r="I24" s="167">
        <f>IFERROR((VLOOKUP(C24,help!L:M,2,0)*'جرد الخامات'!H24),0)</f>
        <v>120</v>
      </c>
    </row>
    <row r="25" spans="2:9" ht="26.25" x14ac:dyDescent="0.25">
      <c r="B25" s="166">
        <v>23</v>
      </c>
      <c r="C25" s="160" t="str">
        <f>IF(VLOOKUP(B25,help!$K$2:$L$95,2,0)=0,"",VLOOKUP(B25,help!$K$2:$L$95,2,0))</f>
        <v>ميسون</v>
      </c>
      <c r="D25" s="183">
        <f t="shared" si="0"/>
        <v>-5.0000000000000044E-2</v>
      </c>
      <c r="E25" s="60" t="str">
        <f>_xlfn.IFNA(VLOOKUP(C25,'سجل المشتريات'!F:H,3,0),"")</f>
        <v>كيلو</v>
      </c>
      <c r="F25" s="60">
        <f>_xlfn.IFNA(VLOOKUP(C25,'سجل المشتريات'!F:N,9,0),"")</f>
        <v>1</v>
      </c>
      <c r="G25" s="60" t="str">
        <f>_xlfn.IFNA(VLOOKUP(C25,'سجل المشتريات'!F:M,8,0),"")</f>
        <v>كيلو</v>
      </c>
      <c r="H25" s="186">
        <f>_xlfn.IFNA((VLOOKUP(C25,'سجل المشتريات'!F:N,9,0)*(SUMIF('سجل المشتريات'!F:F,C25,'سجل المشتريات'!G:G)))-SUMIF('تحميل الخامات'!G:G,C25,'تحميل الخامات'!H:H),"")</f>
        <v>-5.0000000000000044E-2</v>
      </c>
      <c r="I25" s="167">
        <f>IFERROR((VLOOKUP(C25,help!L:M,2,0)*'جرد الخامات'!H25),0)</f>
        <v>-15.000000000000014</v>
      </c>
    </row>
    <row r="26" spans="2:9" ht="26.25" x14ac:dyDescent="0.25">
      <c r="B26" s="166">
        <v>24</v>
      </c>
      <c r="C26" s="160" t="str">
        <f>IF(VLOOKUP(B26,help!$K$2:$L$95,2,0)=0,"",VLOOKUP(B26,help!$K$2:$L$95,2,0))</f>
        <v xml:space="preserve">سرفيسر كابسي أبيض </v>
      </c>
      <c r="D26" s="183">
        <f t="shared" si="0"/>
        <v>4.333333333333333</v>
      </c>
      <c r="E26" s="60" t="str">
        <f>_xlfn.IFNA(VLOOKUP(C26,'سجل المشتريات'!F:H,3,0),"")</f>
        <v>جالون</v>
      </c>
      <c r="F26" s="60">
        <f>_xlfn.IFNA(VLOOKUP(C26,'سجل المشتريات'!F:N,9,0),"")</f>
        <v>3</v>
      </c>
      <c r="G26" s="60" t="str">
        <f>_xlfn.IFNA(VLOOKUP(C26,'سجل المشتريات'!F:M,8,0),"")</f>
        <v>كيلو</v>
      </c>
      <c r="H26" s="186">
        <f>_xlfn.IFNA((VLOOKUP(C26,'سجل المشتريات'!F:N,9,0)*(SUMIF('سجل المشتريات'!F:F,C26,'سجل المشتريات'!G:G)))-SUMIF('تحميل الخامات'!G:G,C26,'تحميل الخامات'!H:H),"")</f>
        <v>13</v>
      </c>
      <c r="I26" s="167">
        <f>IFERROR((VLOOKUP(C26,help!L:M,2,0)*'جرد الخامات'!H26),0)</f>
        <v>1014</v>
      </c>
    </row>
    <row r="27" spans="2:9" ht="26.25" x14ac:dyDescent="0.25">
      <c r="B27" s="166">
        <v>25</v>
      </c>
      <c r="C27" s="160" t="str">
        <f>IF(VLOOKUP(B27,help!$K$2:$L$95,2,0)=0,"",VLOOKUP(B27,help!$K$2:$L$95,2,0))</f>
        <v xml:space="preserve">بليستر كابسي </v>
      </c>
      <c r="D27" s="183">
        <f t="shared" si="0"/>
        <v>27.625</v>
      </c>
      <c r="E27" s="60" t="str">
        <f>_xlfn.IFNA(VLOOKUP(C27,'سجل المشتريات'!F:H,3,0),"")</f>
        <v>كيلو</v>
      </c>
      <c r="F27" s="60">
        <f>_xlfn.IFNA(VLOOKUP(C27,'سجل المشتريات'!F:N,9,0),"")</f>
        <v>1</v>
      </c>
      <c r="G27" s="60" t="str">
        <f>_xlfn.IFNA(VLOOKUP(C27,'سجل المشتريات'!F:M,8,0),"")</f>
        <v>كيلو</v>
      </c>
      <c r="H27" s="186">
        <f>_xlfn.IFNA((VLOOKUP(C27,'سجل المشتريات'!F:N,9,0)*(SUMIF('سجل المشتريات'!F:F,C27,'سجل المشتريات'!G:G)))-SUMIF('تحميل الخامات'!G:G,C27,'تحميل الخامات'!H:H),"")</f>
        <v>27.625</v>
      </c>
      <c r="I27" s="167">
        <f>IFERROR((VLOOKUP(C27,help!L:M,2,0)*'جرد الخامات'!H27),0)</f>
        <v>3832.96875</v>
      </c>
    </row>
    <row r="28" spans="2:9" ht="26.25" x14ac:dyDescent="0.25">
      <c r="B28" s="166">
        <v>26</v>
      </c>
      <c r="C28" s="160" t="str">
        <f>IF(VLOOKUP(B28,help!$K$2:$L$95,2,0)=0,"",VLOOKUP(B28,help!$K$2:$L$95,2,0))</f>
        <v xml:space="preserve">سيرفيسر إيجيكو أصفر  </v>
      </c>
      <c r="D28" s="183">
        <f t="shared" si="0"/>
        <v>-9.125</v>
      </c>
      <c r="E28" s="60" t="str">
        <f>_xlfn.IFNA(VLOOKUP(C28,'سجل المشتريات'!F:H,3,0),"")</f>
        <v>كيلو</v>
      </c>
      <c r="F28" s="60">
        <f>_xlfn.IFNA(VLOOKUP(C28,'سجل المشتريات'!F:N,9,0),"")</f>
        <v>1</v>
      </c>
      <c r="G28" s="60" t="str">
        <f>_xlfn.IFNA(VLOOKUP(C28,'سجل المشتريات'!F:M,8,0),"")</f>
        <v>كيلو</v>
      </c>
      <c r="H28" s="186">
        <f>_xlfn.IFNA((VLOOKUP(C28,'سجل المشتريات'!F:N,9,0)*(SUMIF('سجل المشتريات'!F:F,C28,'سجل المشتريات'!G:G)))-SUMIF('تحميل الخامات'!G:G,C28,'تحميل الخامات'!H:H),"")</f>
        <v>-9.125</v>
      </c>
      <c r="I28" s="167">
        <f>IFERROR((VLOOKUP(C28,help!L:M,2,0)*'جرد الخامات'!H28),0)</f>
        <v>-638.75</v>
      </c>
    </row>
    <row r="29" spans="2:9" ht="26.25" x14ac:dyDescent="0.25">
      <c r="B29" s="166">
        <v>27</v>
      </c>
      <c r="C29" s="160" t="str">
        <f>IF(VLOOKUP(B29,help!$K$2:$L$95,2,0)=0,"",VLOOKUP(B29,help!$K$2:$L$95,2,0))</f>
        <v>بطانة ايجيكو ابيض</v>
      </c>
      <c r="D29" s="183">
        <f t="shared" si="0"/>
        <v>9.15</v>
      </c>
      <c r="E29" s="60" t="str">
        <f>_xlfn.IFNA(VLOOKUP(C29,'سجل المشتريات'!F:H,3,0),"")</f>
        <v>كيلو</v>
      </c>
      <c r="F29" s="60">
        <f>_xlfn.IFNA(VLOOKUP(C29,'سجل المشتريات'!F:N,9,0),"")</f>
        <v>1</v>
      </c>
      <c r="G29" s="60" t="str">
        <f>_xlfn.IFNA(VLOOKUP(C29,'سجل المشتريات'!F:M,8,0),"")</f>
        <v>كيلو</v>
      </c>
      <c r="H29" s="186">
        <f>_xlfn.IFNA((VLOOKUP(C29,'سجل المشتريات'!F:N,9,0)*(SUMIF('سجل المشتريات'!F:F,C29,'سجل المشتريات'!G:G)))-SUMIF('تحميل الخامات'!G:G,C29,'تحميل الخامات'!H:H),"")</f>
        <v>9.15</v>
      </c>
      <c r="I29" s="167">
        <f>IFERROR((VLOOKUP(C29,help!L:M,2,0)*'جرد الخامات'!H29),0)</f>
        <v>500.04750000000001</v>
      </c>
    </row>
    <row r="30" spans="2:9" ht="26.25" x14ac:dyDescent="0.25">
      <c r="B30" s="166">
        <v>28</v>
      </c>
      <c r="C30" s="160" t="str">
        <f>IF(VLOOKUP(B30,help!$K$2:$L$95,2,0)=0,"",VLOOKUP(B30,help!$K$2:$L$95,2,0))</f>
        <v>مط ايرلاك</v>
      </c>
      <c r="D30" s="183">
        <f t="shared" si="0"/>
        <v>1.25</v>
      </c>
      <c r="E30" s="60" t="str">
        <f>_xlfn.IFNA(VLOOKUP(C30,'سجل المشتريات'!F:H,3,0),"")</f>
        <v>جالون</v>
      </c>
      <c r="F30" s="60">
        <f>_xlfn.IFNA(VLOOKUP(C30,'سجل المشتريات'!F:N,9,0),"")</f>
        <v>3</v>
      </c>
      <c r="G30" s="60" t="str">
        <f>_xlfn.IFNA(VLOOKUP(C30,'سجل المشتريات'!F:M,8,0),"")</f>
        <v>كيلو</v>
      </c>
      <c r="H30" s="186">
        <f>_xlfn.IFNA((VLOOKUP(C30,'سجل المشتريات'!F:N,9,0)*(SUMIF('سجل المشتريات'!F:F,C30,'سجل المشتريات'!G:G)))-SUMIF('تحميل الخامات'!G:G,C30,'تحميل الخامات'!H:H),"")</f>
        <v>3.75</v>
      </c>
      <c r="I30" s="167">
        <f>IFERROR((VLOOKUP(C30,help!L:M,2,0)*'جرد الخامات'!H30),0)</f>
        <v>450</v>
      </c>
    </row>
    <row r="31" spans="2:9" ht="26.25" x14ac:dyDescent="0.25">
      <c r="B31" s="166">
        <v>29</v>
      </c>
      <c r="C31" s="160" t="str">
        <f>IF(VLOOKUP(B31,help!$K$2:$L$95,2,0)=0,"",VLOOKUP(B31,help!$K$2:$L$95,2,0))</f>
        <v>دوكو اكرليلك ميتالك</v>
      </c>
      <c r="D31" s="183">
        <f t="shared" si="0"/>
        <v>0.25</v>
      </c>
      <c r="E31" s="60" t="str">
        <f>_xlfn.IFNA(VLOOKUP(C31,'سجل المشتريات'!F:H,3,0),"")</f>
        <v>كيلو</v>
      </c>
      <c r="F31" s="60">
        <f>_xlfn.IFNA(VLOOKUP(C31,'سجل المشتريات'!F:N,9,0),"")</f>
        <v>1</v>
      </c>
      <c r="G31" s="60" t="str">
        <f>_xlfn.IFNA(VLOOKUP(C31,'سجل المشتريات'!F:M,8,0),"")</f>
        <v>كيلو</v>
      </c>
      <c r="H31" s="186">
        <f>_xlfn.IFNA((VLOOKUP(C31,'سجل المشتريات'!F:N,9,0)*(SUMIF('سجل المشتريات'!F:F,C31,'سجل المشتريات'!G:G)))-SUMIF('تحميل الخامات'!G:G,C31,'تحميل الخامات'!H:H),"")</f>
        <v>0.25</v>
      </c>
      <c r="I31" s="167">
        <f>IFERROR((VLOOKUP(C31,help!L:M,2,0)*'جرد الخامات'!H31),0)</f>
        <v>65</v>
      </c>
    </row>
    <row r="32" spans="2:9" ht="26.25" x14ac:dyDescent="0.25">
      <c r="B32" s="166">
        <v>30</v>
      </c>
      <c r="C32" s="160" t="str">
        <f>IF(VLOOKUP(B32,help!$K$2:$L$95,2,0)=0,"",VLOOKUP(B32,help!$K$2:$L$95,2,0))</f>
        <v xml:space="preserve">ثنر F100 </v>
      </c>
      <c r="D32" s="183">
        <f t="shared" si="0"/>
        <v>9</v>
      </c>
      <c r="E32" s="60" t="str">
        <f>_xlfn.IFNA(VLOOKUP(C32,'سجل المشتريات'!F:H,3,0),"")</f>
        <v>زجاجة</v>
      </c>
      <c r="F32" s="60">
        <f>_xlfn.IFNA(VLOOKUP(C32,'سجل المشتريات'!F:N,9,0),"")</f>
        <v>1</v>
      </c>
      <c r="G32" s="60" t="str">
        <f>_xlfn.IFNA(VLOOKUP(C32,'سجل المشتريات'!F:M,8,0),"")</f>
        <v xml:space="preserve">لتر </v>
      </c>
      <c r="H32" s="186">
        <f>_xlfn.IFNA((VLOOKUP(C32,'سجل المشتريات'!F:N,9,0)*(SUMIF('سجل المشتريات'!F:F,C32,'سجل المشتريات'!G:G)))-SUMIF('تحميل الخامات'!G:G,C32,'تحميل الخامات'!H:H),"")</f>
        <v>9</v>
      </c>
      <c r="I32" s="167">
        <f>IFERROR((VLOOKUP(C32,help!L:M,2,0)*'جرد الخامات'!H32),0)</f>
        <v>0</v>
      </c>
    </row>
    <row r="33" spans="2:9" ht="26.25" x14ac:dyDescent="0.25">
      <c r="B33" s="166">
        <v>31</v>
      </c>
      <c r="C33" s="160" t="str">
        <f>IF(VLOOKUP(B33,help!$K$2:$L$95,2,0)=0,"",VLOOKUP(B33,help!$K$2:$L$95,2,0))</f>
        <v>دوكو ألوان</v>
      </c>
      <c r="D33" s="183">
        <f t="shared" si="0"/>
        <v>-1</v>
      </c>
      <c r="E33" s="60" t="str">
        <f>_xlfn.IFNA(VLOOKUP(C33,'سجل المشتريات'!F:H,3,0),"")</f>
        <v>كيلو</v>
      </c>
      <c r="F33" s="60">
        <f>_xlfn.IFNA(VLOOKUP(C33,'سجل المشتريات'!F:N,9,0),"")</f>
        <v>1</v>
      </c>
      <c r="G33" s="60" t="str">
        <f>_xlfn.IFNA(VLOOKUP(C33,'سجل المشتريات'!F:M,8,0),"")</f>
        <v>كيلو</v>
      </c>
      <c r="H33" s="186">
        <f>_xlfn.IFNA((VLOOKUP(C33,'سجل المشتريات'!F:N,9,0)*(SUMIF('سجل المشتريات'!F:F,C33,'سجل المشتريات'!G:G)))-SUMIF('تحميل الخامات'!G:G,C33,'تحميل الخامات'!H:H),"")</f>
        <v>-1</v>
      </c>
      <c r="I33" s="167">
        <f>IFERROR((VLOOKUP(C33,help!L:M,2,0)*'جرد الخامات'!H33),0)</f>
        <v>-130</v>
      </c>
    </row>
    <row r="34" spans="2:9" ht="26.25" x14ac:dyDescent="0.25">
      <c r="B34" s="166">
        <v>32</v>
      </c>
      <c r="C34" s="160" t="str">
        <f>IF(VLOOKUP(B34,help!$K$2:$L$95,2,0)=0,"",VLOOKUP(B34,help!$K$2:$L$95,2,0))</f>
        <v>دوكو بطانة</v>
      </c>
      <c r="D34" s="183" t="str">
        <f t="shared" si="0"/>
        <v/>
      </c>
      <c r="E34" s="60" t="str">
        <f>_xlfn.IFNA(VLOOKUP(C34,'سجل المشتريات'!F:H,3,0),"")</f>
        <v/>
      </c>
      <c r="F34" s="60" t="str">
        <f>_xlfn.IFNA(VLOOKUP(C34,'سجل المشتريات'!F:N,9,0),"")</f>
        <v/>
      </c>
      <c r="G34" s="60" t="str">
        <f>_xlfn.IFNA(VLOOKUP(C34,'سجل المشتريات'!F:M,8,0),"")</f>
        <v/>
      </c>
      <c r="H34" s="186" t="str">
        <f>_xlfn.IFNA((VLOOKUP(C34,'سجل المشتريات'!F:N,9,0)*(SUMIF('سجل المشتريات'!F:F,C34,'سجل المشتريات'!G:G)))-SUMIF('تحميل الخامات'!G:G,C34,'تحميل الخامات'!H:H),"")</f>
        <v/>
      </c>
      <c r="I34" s="167">
        <f>IFERROR((VLOOKUP(C34,help!L:M,2,0)*'جرد الخامات'!H34),0)</f>
        <v>0</v>
      </c>
    </row>
    <row r="35" spans="2:9" ht="26.25" x14ac:dyDescent="0.25">
      <c r="B35" s="166">
        <v>33</v>
      </c>
      <c r="C35" s="160" t="str">
        <f>IF(VLOOKUP(B35,help!$K$2:$L$95,2,0)=0,"",VLOOKUP(B35,help!$K$2:$L$95,2,0))</f>
        <v>صنفرة 320</v>
      </c>
      <c r="D35" s="183">
        <f t="shared" si="0"/>
        <v>3</v>
      </c>
      <c r="E35" s="60" t="str">
        <f>_xlfn.IFNA(VLOOKUP(C35,'سجل المشتريات'!F:H,3,0),"")</f>
        <v xml:space="preserve">فرخ </v>
      </c>
      <c r="F35" s="60">
        <f>_xlfn.IFNA(VLOOKUP(C35,'سجل المشتريات'!F:N,9,0),"")</f>
        <v>1</v>
      </c>
      <c r="G35" s="60" t="str">
        <f>_xlfn.IFNA(VLOOKUP(C35,'سجل المشتريات'!F:M,8,0),"")</f>
        <v xml:space="preserve">فرخ </v>
      </c>
      <c r="H35" s="186">
        <f>_xlfn.IFNA((VLOOKUP(C35,'سجل المشتريات'!F:N,9,0)*(SUMIF('سجل المشتريات'!F:F,C35,'سجل المشتريات'!G:G)))-SUMIF('تحميل الخامات'!G:G,C35,'تحميل الخامات'!H:H),"")</f>
        <v>3</v>
      </c>
      <c r="I35" s="167">
        <f>IFERROR((VLOOKUP(C35,help!L:M,2,0)*'جرد الخامات'!H35),0)</f>
        <v>48</v>
      </c>
    </row>
    <row r="36" spans="2:9" ht="26.25" x14ac:dyDescent="0.25">
      <c r="B36" s="166">
        <v>34</v>
      </c>
      <c r="C36" s="160" t="str">
        <f>IF(VLOOKUP(B36,help!$K$2:$L$95,2,0)=0,"",VLOOKUP(B36,help!$K$2:$L$95,2,0))</f>
        <v>لاكر المهندس</v>
      </c>
      <c r="D36" s="183">
        <f t="shared" si="0"/>
        <v>1</v>
      </c>
      <c r="E36" s="60" t="str">
        <f>_xlfn.IFNA(VLOOKUP(C36,'سجل المشتريات'!F:H,3,0),"")</f>
        <v>جالون</v>
      </c>
      <c r="F36" s="60">
        <f>_xlfn.IFNA(VLOOKUP(C36,'سجل المشتريات'!F:N,9,0),"")</f>
        <v>3</v>
      </c>
      <c r="G36" s="60" t="str">
        <f>_xlfn.IFNA(VLOOKUP(C36,'سجل المشتريات'!F:M,8,0),"")</f>
        <v xml:space="preserve">لتر </v>
      </c>
      <c r="H36" s="186">
        <f>_xlfn.IFNA((VLOOKUP(C36,'سجل المشتريات'!F:N,9,0)*(SUMIF('سجل المشتريات'!F:F,C36,'سجل المشتريات'!G:G)))-SUMIF('تحميل الخامات'!G:G,C36,'تحميل الخامات'!H:H),"")</f>
        <v>3</v>
      </c>
      <c r="I36" s="167">
        <f>IFERROR((VLOOKUP(C36,help!L:M,2,0)*'جرد الخامات'!H36),0)</f>
        <v>240</v>
      </c>
    </row>
    <row r="37" spans="2:9" ht="26.25" x14ac:dyDescent="0.25">
      <c r="B37" s="166">
        <v>35</v>
      </c>
      <c r="C37" s="160" t="str">
        <f>IF(VLOOKUP(B37,help!$K$2:$L$95,2,0)=0,"",VLOOKUP(B37,help!$K$2:$L$95,2,0))</f>
        <v>ثنر 701</v>
      </c>
      <c r="D37" s="183">
        <f t="shared" si="0"/>
        <v>14.15625</v>
      </c>
      <c r="E37" s="60" t="str">
        <f>_xlfn.IFNA(VLOOKUP(C37,'سجل المشتريات'!F:H,3,0),"")</f>
        <v>زجاجة</v>
      </c>
      <c r="F37" s="60">
        <f>_xlfn.IFNA(VLOOKUP(C37,'سجل المشتريات'!F:N,9,0),"")</f>
        <v>3.2</v>
      </c>
      <c r="G37" s="60" t="str">
        <f>_xlfn.IFNA(VLOOKUP(C37,'سجل المشتريات'!F:M,8,0),"")</f>
        <v xml:space="preserve">لتر </v>
      </c>
      <c r="H37" s="186">
        <f>_xlfn.IFNA((VLOOKUP(C37,'سجل المشتريات'!F:N,9,0)*(SUMIF('سجل المشتريات'!F:F,C37,'سجل المشتريات'!G:G)))-SUMIF('تحميل الخامات'!G:G,C37,'تحميل الخامات'!H:H),"")</f>
        <v>45.300000000000004</v>
      </c>
      <c r="I37" s="167">
        <f>IFERROR((VLOOKUP(C37,help!L:M,2,0)*'جرد الخامات'!H37),0)</f>
        <v>0</v>
      </c>
    </row>
    <row r="38" spans="2:9" ht="26.25" x14ac:dyDescent="0.25">
      <c r="B38" s="166">
        <v>36</v>
      </c>
      <c r="C38" s="160" t="str">
        <f>IF(VLOOKUP(B38,help!$K$2:$L$95,2,0)=0,"",VLOOKUP(B38,help!$K$2:$L$95,2,0))</f>
        <v xml:space="preserve">صبغة كابسي </v>
      </c>
      <c r="D38" s="183">
        <f t="shared" si="0"/>
        <v>1.88</v>
      </c>
      <c r="E38" s="60" t="str">
        <f>_xlfn.IFNA(VLOOKUP(C38,'سجل المشتريات'!F:H,3,0),"")</f>
        <v>زجاجة</v>
      </c>
      <c r="F38" s="60">
        <f>_xlfn.IFNA(VLOOKUP(C38,'سجل المشتريات'!F:N,9,0),"")</f>
        <v>1</v>
      </c>
      <c r="G38" s="60" t="str">
        <f>_xlfn.IFNA(VLOOKUP(C38,'سجل المشتريات'!F:M,8,0),"")</f>
        <v xml:space="preserve">زجاجة </v>
      </c>
      <c r="H38" s="186">
        <f>_xlfn.IFNA((VLOOKUP(C38,'سجل المشتريات'!F:N,9,0)*(SUMIF('سجل المشتريات'!F:F,C38,'سجل المشتريات'!G:G)))-SUMIF('تحميل الخامات'!G:G,C38,'تحميل الخامات'!H:H),"")</f>
        <v>1.88</v>
      </c>
      <c r="I38" s="167">
        <f>IFERROR((VLOOKUP(C38,help!L:M,2,0)*'جرد الخامات'!H38),0)</f>
        <v>131.6</v>
      </c>
    </row>
    <row r="39" spans="2:9" ht="26.25" x14ac:dyDescent="0.25">
      <c r="B39" s="166">
        <v>37</v>
      </c>
      <c r="C39" s="160" t="str">
        <f>IF(VLOOKUP(B39,help!$K$2:$L$95,2,0)=0,"",VLOOKUP(B39,help!$K$2:$L$95,2,0))</f>
        <v xml:space="preserve">بدرة بلجيكي </v>
      </c>
      <c r="D39" s="183">
        <f t="shared" si="0"/>
        <v>0.5</v>
      </c>
      <c r="E39" s="60" t="str">
        <f>_xlfn.IFNA(VLOOKUP(C39,'سجل المشتريات'!F:H,3,0),"")</f>
        <v xml:space="preserve">كيلو </v>
      </c>
      <c r="F39" s="60">
        <f>_xlfn.IFNA(VLOOKUP(C39,'سجل المشتريات'!F:N,9,0),"")</f>
        <v>1</v>
      </c>
      <c r="G39" s="60" t="str">
        <f>_xlfn.IFNA(VLOOKUP(C39,'سجل المشتريات'!F:M,8,0),"")</f>
        <v>كيلو</v>
      </c>
      <c r="H39" s="186">
        <f>_xlfn.IFNA((VLOOKUP(C39,'سجل المشتريات'!F:N,9,0)*(SUMIF('سجل المشتريات'!F:F,C39,'سجل المشتريات'!G:G)))-SUMIF('تحميل الخامات'!G:G,C39,'تحميل الخامات'!H:H),"")</f>
        <v>0.5</v>
      </c>
      <c r="I39" s="167">
        <f>IFERROR((VLOOKUP(C39,help!L:M,2,0)*'جرد الخامات'!H39),0)</f>
        <v>350</v>
      </c>
    </row>
    <row r="40" spans="2:9" ht="26.25" x14ac:dyDescent="0.25">
      <c r="B40" s="166">
        <v>38</v>
      </c>
      <c r="C40" s="160" t="str">
        <f>IF(VLOOKUP(B40,help!$K$2:$L$95,2,0)=0,"",VLOOKUP(B40,help!$K$2:$L$95,2,0))</f>
        <v>معجون كابسي 400</v>
      </c>
      <c r="D40" s="183">
        <f t="shared" si="0"/>
        <v>0.8</v>
      </c>
      <c r="E40" s="60" t="str">
        <f>_xlfn.IFNA(VLOOKUP(C40,'سجل المشتريات'!F:H,3,0),"")</f>
        <v>كيلو</v>
      </c>
      <c r="F40" s="60">
        <f>_xlfn.IFNA(VLOOKUP(C40,'سجل المشتريات'!F:N,9,0),"")</f>
        <v>1</v>
      </c>
      <c r="G40" s="60" t="str">
        <f>_xlfn.IFNA(VLOOKUP(C40,'سجل المشتريات'!F:M,8,0),"")</f>
        <v>كيلو</v>
      </c>
      <c r="H40" s="186">
        <f>_xlfn.IFNA((VLOOKUP(C40,'سجل المشتريات'!F:N,9,0)*(SUMIF('سجل المشتريات'!F:F,C40,'سجل المشتريات'!G:G)))-SUMIF('تحميل الخامات'!G:G,C40,'تحميل الخامات'!H:H),"")</f>
        <v>0.8</v>
      </c>
      <c r="I40" s="167">
        <f>IFERROR((VLOOKUP(C40,help!L:M,2,0)*'جرد الخامات'!H40),0)</f>
        <v>84</v>
      </c>
    </row>
    <row r="41" spans="2:9" ht="26.25" x14ac:dyDescent="0.25">
      <c r="B41" s="166">
        <v>39</v>
      </c>
      <c r="C41" s="160" t="str">
        <f>IF(VLOOKUP(B41,help!$K$2:$L$95,2,0)=0,"",VLOOKUP(B41,help!$K$2:$L$95,2,0))</f>
        <v/>
      </c>
      <c r="D41" s="183" t="str">
        <f t="shared" si="0"/>
        <v/>
      </c>
      <c r="E41" s="60" t="str">
        <f>_xlfn.IFNA(VLOOKUP(C41,'سجل المشتريات'!F:H,3,0),"")</f>
        <v/>
      </c>
      <c r="F41" s="60" t="str">
        <f>_xlfn.IFNA(VLOOKUP(C41,'سجل المشتريات'!F:N,9,0),"")</f>
        <v/>
      </c>
      <c r="G41" s="60" t="str">
        <f>_xlfn.IFNA(VLOOKUP(C41,'سجل المشتريات'!F:M,8,0),"")</f>
        <v/>
      </c>
      <c r="H41" s="186" t="str">
        <f>_xlfn.IFNA((VLOOKUP(C41,'سجل المشتريات'!F:N,9,0)*(SUMIF('سجل المشتريات'!F:F,C41,'سجل المشتريات'!G:G)))-SUMIF('تحميل الخامات'!G:G,C41,'تحميل الخامات'!H:H),"")</f>
        <v/>
      </c>
      <c r="I41" s="167">
        <f>IFERROR((VLOOKUP(C41,help!L:M,2,0)*'جرد الخامات'!H41),0)</f>
        <v>0</v>
      </c>
    </row>
    <row r="42" spans="2:9" ht="26.25" x14ac:dyDescent="0.25">
      <c r="B42" s="166">
        <v>40</v>
      </c>
      <c r="C42" s="160" t="str">
        <f>IF(VLOOKUP(B42,help!$K$2:$L$95,2,0)=0,"",VLOOKUP(B42,help!$K$2:$L$95,2,0))</f>
        <v/>
      </c>
      <c r="D42" s="183" t="str">
        <f t="shared" si="0"/>
        <v/>
      </c>
      <c r="E42" s="60" t="str">
        <f>_xlfn.IFNA(VLOOKUP(C42,'سجل المشتريات'!F:H,3,0),"")</f>
        <v/>
      </c>
      <c r="F42" s="60" t="str">
        <f>_xlfn.IFNA(VLOOKUP(C42,'سجل المشتريات'!F:N,9,0),"")</f>
        <v/>
      </c>
      <c r="G42" s="60" t="str">
        <f>_xlfn.IFNA(VLOOKUP(C42,'سجل المشتريات'!F:M,8,0),"")</f>
        <v/>
      </c>
      <c r="H42" s="186" t="str">
        <f>_xlfn.IFNA((VLOOKUP(C42,'سجل المشتريات'!F:N,9,0)*(SUMIF('سجل المشتريات'!F:F,C42,'سجل المشتريات'!G:G)))-SUMIF('تحميل الخامات'!G:G,C42,'تحميل الخامات'!H:H),"")</f>
        <v/>
      </c>
      <c r="I42" s="167">
        <f>IFERROR((VLOOKUP(C42,help!L:M,2,0)*'جرد الخامات'!H42),0)</f>
        <v>0</v>
      </c>
    </row>
    <row r="43" spans="2:9" ht="26.25" x14ac:dyDescent="0.25">
      <c r="B43" s="166">
        <v>41</v>
      </c>
      <c r="C43" s="160" t="str">
        <f>IF(VLOOKUP(B43,help!$K$2:$L$95,2,0)=0,"",VLOOKUP(B43,help!$K$2:$L$95,2,0))</f>
        <v/>
      </c>
      <c r="D43" s="183" t="str">
        <f t="shared" si="0"/>
        <v/>
      </c>
      <c r="E43" s="60" t="str">
        <f>_xlfn.IFNA(VLOOKUP(C43,'سجل المشتريات'!F:H,3,0),"")</f>
        <v/>
      </c>
      <c r="F43" s="60" t="str">
        <f>_xlfn.IFNA(VLOOKUP(C43,'سجل المشتريات'!F:N,9,0),"")</f>
        <v/>
      </c>
      <c r="G43" s="60" t="str">
        <f>_xlfn.IFNA(VLOOKUP(C43,'سجل المشتريات'!F:M,8,0),"")</f>
        <v/>
      </c>
      <c r="H43" s="186" t="str">
        <f>_xlfn.IFNA((VLOOKUP(C43,'سجل المشتريات'!F:N,9,0)*(SUMIF('سجل المشتريات'!F:F,C43,'سجل المشتريات'!G:G)))-SUMIF('تحميل الخامات'!G:G,C43,'تحميل الخامات'!H:H),"")</f>
        <v/>
      </c>
      <c r="I43" s="167">
        <f>IFERROR((VLOOKUP(C43,help!L:M,2,0)*'جرد الخامات'!H43),0)</f>
        <v>0</v>
      </c>
    </row>
    <row r="44" spans="2:9" ht="26.25" x14ac:dyDescent="0.25">
      <c r="B44" s="166">
        <v>42</v>
      </c>
      <c r="C44" s="160" t="str">
        <f>IF(VLOOKUP(B44,help!$K$2:$L$95,2,0)=0,"",VLOOKUP(B44,help!$K$2:$L$95,2,0))</f>
        <v/>
      </c>
      <c r="D44" s="183" t="str">
        <f t="shared" si="0"/>
        <v/>
      </c>
      <c r="E44" s="60" t="str">
        <f>_xlfn.IFNA(VLOOKUP(C44,'سجل المشتريات'!F:H,3,0),"")</f>
        <v/>
      </c>
      <c r="F44" s="60" t="str">
        <f>_xlfn.IFNA(VLOOKUP(C44,'سجل المشتريات'!F:N,9,0),"")</f>
        <v/>
      </c>
      <c r="G44" s="60" t="str">
        <f>_xlfn.IFNA(VLOOKUP(C44,'سجل المشتريات'!F:M,8,0),"")</f>
        <v/>
      </c>
      <c r="H44" s="186" t="str">
        <f>_xlfn.IFNA((VLOOKUP(C44,'سجل المشتريات'!F:N,9,0)*(SUMIF('سجل المشتريات'!F:F,C44,'سجل المشتريات'!G:G)))-SUMIF('تحميل الخامات'!G:G,C44,'تحميل الخامات'!H:H),"")</f>
        <v/>
      </c>
      <c r="I44" s="167">
        <f>IFERROR((VLOOKUP(C44,help!L:M,2,0)*'جرد الخامات'!H44),0)</f>
        <v>0</v>
      </c>
    </row>
    <row r="45" spans="2:9" ht="26.25" x14ac:dyDescent="0.25">
      <c r="B45" s="166">
        <v>43</v>
      </c>
      <c r="C45" s="160" t="str">
        <f>IF(VLOOKUP(B45,help!$K$2:$L$95,2,0)=0,"",VLOOKUP(B45,help!$K$2:$L$95,2,0))</f>
        <v/>
      </c>
      <c r="D45" s="183" t="str">
        <f t="shared" si="0"/>
        <v/>
      </c>
      <c r="E45" s="60" t="str">
        <f>_xlfn.IFNA(VLOOKUP(C45,'سجل المشتريات'!F:H,3,0),"")</f>
        <v/>
      </c>
      <c r="F45" s="60" t="str">
        <f>_xlfn.IFNA(VLOOKUP(C45,'سجل المشتريات'!F:N,9,0),"")</f>
        <v/>
      </c>
      <c r="G45" s="60" t="str">
        <f>_xlfn.IFNA(VLOOKUP(C45,'سجل المشتريات'!F:M,8,0),"")</f>
        <v/>
      </c>
      <c r="H45" s="186" t="str">
        <f>_xlfn.IFNA((VLOOKUP(C45,'سجل المشتريات'!F:N,9,0)*(SUMIF('سجل المشتريات'!F:F,C45,'سجل المشتريات'!G:G)))-SUMIF('تحميل الخامات'!G:G,C45,'تحميل الخامات'!H:H),"")</f>
        <v/>
      </c>
      <c r="I45" s="167">
        <f>IFERROR((VLOOKUP(C45,help!L:M,2,0)*'جرد الخامات'!H45),0)</f>
        <v>0</v>
      </c>
    </row>
    <row r="46" spans="2:9" ht="26.25" x14ac:dyDescent="0.25">
      <c r="B46" s="166">
        <v>44</v>
      </c>
      <c r="C46" s="160" t="str">
        <f>IF(VLOOKUP(B46,help!$K$2:$L$95,2,0)=0,"",VLOOKUP(B46,help!$K$2:$L$95,2,0))</f>
        <v/>
      </c>
      <c r="D46" s="183" t="str">
        <f t="shared" si="0"/>
        <v/>
      </c>
      <c r="E46" s="60" t="str">
        <f>_xlfn.IFNA(VLOOKUP(C46,'سجل المشتريات'!F:H,3,0),"")</f>
        <v/>
      </c>
      <c r="F46" s="60" t="str">
        <f>_xlfn.IFNA(VLOOKUP(C46,'سجل المشتريات'!F:N,9,0),"")</f>
        <v/>
      </c>
      <c r="G46" s="60" t="str">
        <f>_xlfn.IFNA(VLOOKUP(C46,'سجل المشتريات'!F:M,8,0),"")</f>
        <v/>
      </c>
      <c r="H46" s="186" t="str">
        <f>_xlfn.IFNA((VLOOKUP(C46,'سجل المشتريات'!F:N,9,0)*(SUMIF('سجل المشتريات'!F:F,C46,'سجل المشتريات'!G:G)))-SUMIF('تحميل الخامات'!G:G,C46,'تحميل الخامات'!H:H),"")</f>
        <v/>
      </c>
      <c r="I46" s="167">
        <f>IFERROR((VLOOKUP(C46,help!L:M,2,0)*'جرد الخامات'!H46),0)</f>
        <v>0</v>
      </c>
    </row>
    <row r="47" spans="2:9" ht="26.25" x14ac:dyDescent="0.25">
      <c r="B47" s="166">
        <v>45</v>
      </c>
      <c r="C47" s="160" t="str">
        <f>IF(VLOOKUP(B47,help!$K$2:$L$95,2,0)=0,"",VLOOKUP(B47,help!$K$2:$L$95,2,0))</f>
        <v/>
      </c>
      <c r="D47" s="183" t="str">
        <f t="shared" si="0"/>
        <v/>
      </c>
      <c r="E47" s="60" t="str">
        <f>_xlfn.IFNA(VLOOKUP(C47,'سجل المشتريات'!F:H,3,0),"")</f>
        <v/>
      </c>
      <c r="F47" s="60" t="str">
        <f>_xlfn.IFNA(VLOOKUP(C47,'سجل المشتريات'!F:N,9,0),"")</f>
        <v/>
      </c>
      <c r="G47" s="60" t="str">
        <f>_xlfn.IFNA(VLOOKUP(C47,'سجل المشتريات'!F:M,8,0),"")</f>
        <v/>
      </c>
      <c r="H47" s="186" t="str">
        <f>_xlfn.IFNA((VLOOKUP(C47,'سجل المشتريات'!F:N,9,0)*(SUMIF('سجل المشتريات'!F:F,C47,'سجل المشتريات'!G:G)))-SUMIF('تحميل الخامات'!G:G,C47,'تحميل الخامات'!H:H),"")</f>
        <v/>
      </c>
      <c r="I47" s="167">
        <f>IFERROR((VLOOKUP(C47,help!L:M,2,0)*'جرد الخامات'!H47),0)</f>
        <v>0</v>
      </c>
    </row>
    <row r="48" spans="2:9" ht="26.25" x14ac:dyDescent="0.25">
      <c r="B48" s="166">
        <v>46</v>
      </c>
      <c r="C48" s="160" t="str">
        <f>IF(VLOOKUP(B48,help!$K$2:$L$95,2,0)=0,"",VLOOKUP(B48,help!$K$2:$L$95,2,0))</f>
        <v/>
      </c>
      <c r="D48" s="183" t="str">
        <f t="shared" si="0"/>
        <v/>
      </c>
      <c r="E48" s="60" t="str">
        <f>_xlfn.IFNA(VLOOKUP(C48,'سجل المشتريات'!F:H,3,0),"")</f>
        <v/>
      </c>
      <c r="F48" s="60" t="str">
        <f>_xlfn.IFNA(VLOOKUP(C48,'سجل المشتريات'!F:N,9,0),"")</f>
        <v/>
      </c>
      <c r="G48" s="60" t="str">
        <f>_xlfn.IFNA(VLOOKUP(C48,'سجل المشتريات'!F:M,8,0),"")</f>
        <v/>
      </c>
      <c r="H48" s="186" t="str">
        <f>_xlfn.IFNA((VLOOKUP(C48,'سجل المشتريات'!F:N,9,0)*(SUMIF('سجل المشتريات'!F:F,C48,'سجل المشتريات'!G:G)))-SUMIF('تحميل الخامات'!G:G,C48,'تحميل الخامات'!H:H),"")</f>
        <v/>
      </c>
      <c r="I48" s="167">
        <f>IFERROR((VLOOKUP(C48,help!L:M,2,0)*'جرد الخامات'!H48),0)</f>
        <v>0</v>
      </c>
    </row>
    <row r="49" spans="2:9" ht="26.25" x14ac:dyDescent="0.25">
      <c r="B49" s="166">
        <v>47</v>
      </c>
      <c r="C49" s="160" t="str">
        <f>IF(VLOOKUP(B49,help!$K$2:$L$95,2,0)=0,"",VLOOKUP(B49,help!$K$2:$L$95,2,0))</f>
        <v/>
      </c>
      <c r="D49" s="183" t="str">
        <f t="shared" si="0"/>
        <v/>
      </c>
      <c r="E49" s="60" t="str">
        <f>_xlfn.IFNA(VLOOKUP(C49,'سجل المشتريات'!F:H,3,0),"")</f>
        <v/>
      </c>
      <c r="F49" s="60" t="str">
        <f>_xlfn.IFNA(VLOOKUP(C49,'سجل المشتريات'!F:N,9,0),"")</f>
        <v/>
      </c>
      <c r="G49" s="60" t="str">
        <f>_xlfn.IFNA(VLOOKUP(C49,'سجل المشتريات'!F:M,8,0),"")</f>
        <v/>
      </c>
      <c r="H49" s="186" t="str">
        <f>_xlfn.IFNA((VLOOKUP(C49,'سجل المشتريات'!F:N,9,0)*(SUMIF('سجل المشتريات'!F:F,C49,'سجل المشتريات'!G:G)))-SUMIF('تحميل الخامات'!G:G,C49,'تحميل الخامات'!H:H),"")</f>
        <v/>
      </c>
      <c r="I49" s="167">
        <f>IFERROR((VLOOKUP(C49,help!L:M,2,0)*'جرد الخامات'!H49),0)</f>
        <v>0</v>
      </c>
    </row>
    <row r="50" spans="2:9" ht="26.25" x14ac:dyDescent="0.25">
      <c r="B50" s="166">
        <v>48</v>
      </c>
      <c r="C50" s="160" t="str">
        <f>IF(VLOOKUP(B50,help!$K$2:$L$95,2,0)=0,"",VLOOKUP(B50,help!$K$2:$L$95,2,0))</f>
        <v/>
      </c>
      <c r="D50" s="183" t="str">
        <f t="shared" si="0"/>
        <v/>
      </c>
      <c r="E50" s="60" t="str">
        <f>_xlfn.IFNA(VLOOKUP(C50,'سجل المشتريات'!F:H,3,0),"")</f>
        <v/>
      </c>
      <c r="F50" s="60" t="str">
        <f>_xlfn.IFNA(VLOOKUP(C50,'سجل المشتريات'!F:N,9,0),"")</f>
        <v/>
      </c>
      <c r="G50" s="60" t="str">
        <f>_xlfn.IFNA(VLOOKUP(C50,'سجل المشتريات'!F:M,8,0),"")</f>
        <v/>
      </c>
      <c r="H50" s="186" t="str">
        <f>_xlfn.IFNA((VLOOKUP(C50,'سجل المشتريات'!F:N,9,0)*(SUMIF('سجل المشتريات'!F:F,C50,'سجل المشتريات'!G:G)))-SUMIF('تحميل الخامات'!G:G,C50,'تحميل الخامات'!H:H),"")</f>
        <v/>
      </c>
      <c r="I50" s="167">
        <f>IFERROR((VLOOKUP(C50,help!L:M,2,0)*'جرد الخامات'!H50),0)</f>
        <v>0</v>
      </c>
    </row>
    <row r="51" spans="2:9" ht="26.25" x14ac:dyDescent="0.25">
      <c r="B51" s="166">
        <v>49</v>
      </c>
      <c r="C51" s="160" t="str">
        <f>IF(VLOOKUP(B51,help!$K$2:$L$95,2,0)=0,"",VLOOKUP(B51,help!$K$2:$L$95,2,0))</f>
        <v/>
      </c>
      <c r="D51" s="183" t="str">
        <f t="shared" si="0"/>
        <v/>
      </c>
      <c r="E51" s="60" t="str">
        <f>_xlfn.IFNA(VLOOKUP(C51,'سجل المشتريات'!F:H,3,0),"")</f>
        <v/>
      </c>
      <c r="F51" s="60" t="str">
        <f>_xlfn.IFNA(VLOOKUP(C51,'سجل المشتريات'!F:N,9,0),"")</f>
        <v/>
      </c>
      <c r="G51" s="60" t="str">
        <f>_xlfn.IFNA(VLOOKUP(C51,'سجل المشتريات'!F:M,8,0),"")</f>
        <v/>
      </c>
      <c r="H51" s="186" t="str">
        <f>_xlfn.IFNA((VLOOKUP(C51,'سجل المشتريات'!F:N,9,0)*(SUMIF('سجل المشتريات'!F:F,C51,'سجل المشتريات'!G:G)))-SUMIF('تحميل الخامات'!G:G,C51,'تحميل الخامات'!H:H),"")</f>
        <v/>
      </c>
      <c r="I51" s="167">
        <f>IFERROR((VLOOKUP(C51,help!L:M,2,0)*'جرد الخامات'!H51),0)</f>
        <v>0</v>
      </c>
    </row>
    <row r="52" spans="2:9" ht="26.25" x14ac:dyDescent="0.25">
      <c r="B52" s="166">
        <v>50</v>
      </c>
      <c r="C52" s="160" t="str">
        <f>IF(VLOOKUP(B52,help!$K$2:$L$95,2,0)=0,"",VLOOKUP(B52,help!$K$2:$L$95,2,0))</f>
        <v/>
      </c>
      <c r="D52" s="183" t="str">
        <f t="shared" si="0"/>
        <v/>
      </c>
      <c r="E52" s="60" t="str">
        <f>_xlfn.IFNA(VLOOKUP(C52,'سجل المشتريات'!F:H,3,0),"")</f>
        <v/>
      </c>
      <c r="F52" s="60" t="str">
        <f>_xlfn.IFNA(VLOOKUP(C52,'سجل المشتريات'!F:N,9,0),"")</f>
        <v/>
      </c>
      <c r="G52" s="60" t="str">
        <f>_xlfn.IFNA(VLOOKUP(C52,'سجل المشتريات'!F:M,8,0),"")</f>
        <v/>
      </c>
      <c r="H52" s="186" t="str">
        <f>_xlfn.IFNA((VLOOKUP(C52,'سجل المشتريات'!F:N,9,0)*(SUMIF('سجل المشتريات'!F:F,C52,'سجل المشتريات'!G:G)))-SUMIF('تحميل الخامات'!G:G,C52,'تحميل الخامات'!H:H),"")</f>
        <v/>
      </c>
      <c r="I52" s="167">
        <f>IFERROR((VLOOKUP(C52,help!L:M,2,0)*'جرد الخامات'!H52),0)</f>
        <v>0</v>
      </c>
    </row>
    <row r="53" spans="2:9" ht="26.25" x14ac:dyDescent="0.25">
      <c r="B53" s="166">
        <v>51</v>
      </c>
      <c r="C53" s="160" t="str">
        <f>IF(VLOOKUP(B53,help!$K$2:$L$95,2,0)=0,"",VLOOKUP(B53,help!$K$2:$L$95,2,0))</f>
        <v/>
      </c>
      <c r="D53" s="183" t="str">
        <f t="shared" si="0"/>
        <v/>
      </c>
      <c r="E53" s="60" t="str">
        <f>_xlfn.IFNA(VLOOKUP(C53,'سجل المشتريات'!F:H,3,0),"")</f>
        <v/>
      </c>
      <c r="F53" s="60" t="str">
        <f>_xlfn.IFNA(VLOOKUP(C53,'سجل المشتريات'!F:N,9,0),"")</f>
        <v/>
      </c>
      <c r="G53" s="60" t="str">
        <f>_xlfn.IFNA(VLOOKUP(C53,'سجل المشتريات'!F:M,8,0),"")</f>
        <v/>
      </c>
      <c r="H53" s="186" t="str">
        <f>_xlfn.IFNA((VLOOKUP(C53,'سجل المشتريات'!F:N,9,0)*(SUMIF('سجل المشتريات'!F:F,C53,'سجل المشتريات'!G:G)))-SUMIF('تحميل الخامات'!G:G,C53,'تحميل الخامات'!H:H),"")</f>
        <v/>
      </c>
      <c r="I53" s="167">
        <f>IFERROR((VLOOKUP(C53,help!L:M,2,0)*'جرد الخامات'!H53),0)</f>
        <v>0</v>
      </c>
    </row>
    <row r="54" spans="2:9" ht="26.25" x14ac:dyDescent="0.25">
      <c r="B54" s="166">
        <v>52</v>
      </c>
      <c r="C54" s="160" t="str">
        <f>IF(VLOOKUP(B54,help!$K$2:$L$95,2,0)=0,"",VLOOKUP(B54,help!$K$2:$L$95,2,0))</f>
        <v/>
      </c>
      <c r="D54" s="183" t="str">
        <f t="shared" si="0"/>
        <v/>
      </c>
      <c r="E54" s="60" t="str">
        <f>_xlfn.IFNA(VLOOKUP(C54,'سجل المشتريات'!F:H,3,0),"")</f>
        <v/>
      </c>
      <c r="F54" s="60" t="str">
        <f>_xlfn.IFNA(VLOOKUP(C54,'سجل المشتريات'!F:N,9,0),"")</f>
        <v/>
      </c>
      <c r="G54" s="60" t="str">
        <f>_xlfn.IFNA(VLOOKUP(C54,'سجل المشتريات'!F:M,8,0),"")</f>
        <v/>
      </c>
      <c r="H54" s="186" t="str">
        <f>_xlfn.IFNA((VLOOKUP(C54,'سجل المشتريات'!F:N,9,0)*(SUMIF('سجل المشتريات'!F:F,C54,'سجل المشتريات'!G:G)))-SUMIF('تحميل الخامات'!G:G,C54,'تحميل الخامات'!H:H),"")</f>
        <v/>
      </c>
      <c r="I54" s="167">
        <f>IFERROR((VLOOKUP(C54,help!L:M,2,0)*'جرد الخامات'!H54),0)</f>
        <v>0</v>
      </c>
    </row>
    <row r="55" spans="2:9" ht="26.25" x14ac:dyDescent="0.25">
      <c r="B55" s="166">
        <v>53</v>
      </c>
      <c r="C55" s="160" t="str">
        <f>IF(VLOOKUP(B55,help!$K$2:$L$95,2,0)=0,"",VLOOKUP(B55,help!$K$2:$L$95,2,0))</f>
        <v/>
      </c>
      <c r="D55" s="183" t="str">
        <f t="shared" si="0"/>
        <v/>
      </c>
      <c r="E55" s="60" t="str">
        <f>_xlfn.IFNA(VLOOKUP(C55,'سجل المشتريات'!F:H,3,0),"")</f>
        <v/>
      </c>
      <c r="F55" s="60" t="str">
        <f>_xlfn.IFNA(VLOOKUP(C55,'سجل المشتريات'!F:N,9,0),"")</f>
        <v/>
      </c>
      <c r="G55" s="60" t="str">
        <f>_xlfn.IFNA(VLOOKUP(C55,'سجل المشتريات'!F:M,8,0),"")</f>
        <v/>
      </c>
      <c r="H55" s="186" t="str">
        <f>_xlfn.IFNA((VLOOKUP(C55,'سجل المشتريات'!F:N,9,0)*(SUMIF('سجل المشتريات'!F:F,C55,'سجل المشتريات'!G:G)))-SUMIF('تحميل الخامات'!G:G,C55,'تحميل الخامات'!H:H),"")</f>
        <v/>
      </c>
      <c r="I55" s="167">
        <f>IFERROR((VLOOKUP(C55,help!L:M,2,0)*'جرد الخامات'!H55),0)</f>
        <v>0</v>
      </c>
    </row>
    <row r="56" spans="2:9" ht="26.25" x14ac:dyDescent="0.25">
      <c r="B56" s="166">
        <v>54</v>
      </c>
      <c r="C56" s="160" t="str">
        <f>IF(VLOOKUP(B56,help!$K$2:$L$95,2,0)=0,"",VLOOKUP(B56,help!$K$2:$L$95,2,0))</f>
        <v/>
      </c>
      <c r="D56" s="183" t="str">
        <f t="shared" si="0"/>
        <v/>
      </c>
      <c r="E56" s="60" t="str">
        <f>_xlfn.IFNA(VLOOKUP(C56,'سجل المشتريات'!F:H,3,0),"")</f>
        <v/>
      </c>
      <c r="F56" s="60" t="str">
        <f>_xlfn.IFNA(VLOOKUP(C56,'سجل المشتريات'!F:N,9,0),"")</f>
        <v/>
      </c>
      <c r="G56" s="60" t="str">
        <f>_xlfn.IFNA(VLOOKUP(C56,'سجل المشتريات'!F:M,8,0),"")</f>
        <v/>
      </c>
      <c r="H56" s="186" t="str">
        <f>_xlfn.IFNA((VLOOKUP(C56,'سجل المشتريات'!F:N,9,0)*(SUMIF('سجل المشتريات'!F:F,C56,'سجل المشتريات'!G:G)))-SUMIF('تحميل الخامات'!G:G,C56,'تحميل الخامات'!H:H),"")</f>
        <v/>
      </c>
      <c r="I56" s="167">
        <f>IFERROR((VLOOKUP(C56,help!L:M,2,0)*'جرد الخامات'!H56),0)</f>
        <v>0</v>
      </c>
    </row>
    <row r="57" spans="2:9" ht="26.25" x14ac:dyDescent="0.25">
      <c r="B57" s="166">
        <v>55</v>
      </c>
      <c r="C57" s="160" t="str">
        <f>IF(VLOOKUP(B57,help!$K$2:$L$95,2,0)=0,"",VLOOKUP(B57,help!$K$2:$L$95,2,0))</f>
        <v/>
      </c>
      <c r="D57" s="183" t="str">
        <f t="shared" si="0"/>
        <v/>
      </c>
      <c r="E57" s="60" t="str">
        <f>_xlfn.IFNA(VLOOKUP(C57,'سجل المشتريات'!F:H,3,0),"")</f>
        <v/>
      </c>
      <c r="F57" s="60" t="str">
        <f>_xlfn.IFNA(VLOOKUP(C57,'سجل المشتريات'!F:N,9,0),"")</f>
        <v/>
      </c>
      <c r="G57" s="60" t="str">
        <f>_xlfn.IFNA(VLOOKUP(C57,'سجل المشتريات'!F:M,8,0),"")</f>
        <v/>
      </c>
      <c r="H57" s="186" t="str">
        <f>_xlfn.IFNA((VLOOKUP(C57,'سجل المشتريات'!F:N,9,0)*(SUMIF('سجل المشتريات'!F:F,C57,'سجل المشتريات'!G:G)))-SUMIF('تحميل الخامات'!G:G,C57,'تحميل الخامات'!H:H),"")</f>
        <v/>
      </c>
      <c r="I57" s="167">
        <f>IFERROR((VLOOKUP(C57,help!L:M,2,0)*'جرد الخامات'!H57),0)</f>
        <v>0</v>
      </c>
    </row>
    <row r="58" spans="2:9" ht="26.25" x14ac:dyDescent="0.25">
      <c r="B58" s="166">
        <v>56</v>
      </c>
      <c r="C58" s="160" t="str">
        <f>IF(VLOOKUP(B58,help!$K$2:$L$95,2,0)=0,"",VLOOKUP(B58,help!$K$2:$L$95,2,0))</f>
        <v/>
      </c>
      <c r="D58" s="183" t="str">
        <f t="shared" si="0"/>
        <v/>
      </c>
      <c r="E58" s="60" t="str">
        <f>_xlfn.IFNA(VLOOKUP(C58,'سجل المشتريات'!F:H,3,0),"")</f>
        <v/>
      </c>
      <c r="F58" s="60" t="str">
        <f>_xlfn.IFNA(VLOOKUP(C58,'سجل المشتريات'!F:N,9,0),"")</f>
        <v/>
      </c>
      <c r="G58" s="60" t="str">
        <f>_xlfn.IFNA(VLOOKUP(C58,'سجل المشتريات'!F:M,8,0),"")</f>
        <v/>
      </c>
      <c r="H58" s="186" t="str">
        <f>_xlfn.IFNA((VLOOKUP(C58,'سجل المشتريات'!F:N,9,0)*(SUMIF('سجل المشتريات'!F:F,C58,'سجل المشتريات'!G:G)))-SUMIF('تحميل الخامات'!G:G,C58,'تحميل الخامات'!H:H),"")</f>
        <v/>
      </c>
      <c r="I58" s="167">
        <f>IFERROR((VLOOKUP(C58,help!L:M,2,0)*'جرد الخامات'!H58),0)</f>
        <v>0</v>
      </c>
    </row>
    <row r="59" spans="2:9" ht="26.25" x14ac:dyDescent="0.25">
      <c r="B59" s="166">
        <v>57</v>
      </c>
      <c r="C59" s="160" t="str">
        <f>IF(VLOOKUP(B59,help!$K$2:$L$95,2,0)=0,"",VLOOKUP(B59,help!$K$2:$L$95,2,0))</f>
        <v/>
      </c>
      <c r="D59" s="183" t="str">
        <f t="shared" si="0"/>
        <v/>
      </c>
      <c r="E59" s="60" t="str">
        <f>_xlfn.IFNA(VLOOKUP(C59,'سجل المشتريات'!F:H,3,0),"")</f>
        <v/>
      </c>
      <c r="F59" s="60" t="str">
        <f>_xlfn.IFNA(VLOOKUP(C59,'سجل المشتريات'!F:N,9,0),"")</f>
        <v/>
      </c>
      <c r="G59" s="60" t="str">
        <f>_xlfn.IFNA(VLOOKUP(C59,'سجل المشتريات'!F:M,8,0),"")</f>
        <v/>
      </c>
      <c r="H59" s="186" t="str">
        <f>_xlfn.IFNA((VLOOKUP(C59,'سجل المشتريات'!F:N,9,0)*(SUMIF('سجل المشتريات'!F:F,C59,'سجل المشتريات'!G:G)))-SUMIF('تحميل الخامات'!G:G,C59,'تحميل الخامات'!H:H),"")</f>
        <v/>
      </c>
      <c r="I59" s="167">
        <f>IFERROR((VLOOKUP(C59,help!L:M,2,0)*'جرد الخامات'!H59),0)</f>
        <v>0</v>
      </c>
    </row>
    <row r="60" spans="2:9" ht="26.25" x14ac:dyDescent="0.25">
      <c r="B60" s="166">
        <v>58</v>
      </c>
      <c r="C60" s="160" t="str">
        <f>IF(VLOOKUP(B60,help!$K$2:$L$95,2,0)=0,"",VLOOKUP(B60,help!$K$2:$L$95,2,0))</f>
        <v/>
      </c>
      <c r="D60" s="183" t="str">
        <f t="shared" si="0"/>
        <v/>
      </c>
      <c r="E60" s="60" t="str">
        <f>_xlfn.IFNA(VLOOKUP(C60,'سجل المشتريات'!F:H,3,0),"")</f>
        <v/>
      </c>
      <c r="F60" s="60" t="str">
        <f>_xlfn.IFNA(VLOOKUP(C60,'سجل المشتريات'!F:N,9,0),"")</f>
        <v/>
      </c>
      <c r="G60" s="60" t="str">
        <f>_xlfn.IFNA(VLOOKUP(C60,'سجل المشتريات'!F:M,8,0),"")</f>
        <v/>
      </c>
      <c r="H60" s="186" t="str">
        <f>_xlfn.IFNA((VLOOKUP(C60,'سجل المشتريات'!F:N,9,0)*(SUMIF('سجل المشتريات'!F:F,C60,'سجل المشتريات'!G:G)))-SUMIF('تحميل الخامات'!G:G,C60,'تحميل الخامات'!H:H),"")</f>
        <v/>
      </c>
      <c r="I60" s="167">
        <f>IFERROR((VLOOKUP(C60,help!L:M,2,0)*'جرد الخامات'!H60),0)</f>
        <v>0</v>
      </c>
    </row>
    <row r="61" spans="2:9" ht="26.25" x14ac:dyDescent="0.25">
      <c r="B61" s="166">
        <v>59</v>
      </c>
      <c r="C61" s="160" t="str">
        <f>IF(VLOOKUP(B61,help!$K$2:$L$95,2,0)=0,"",VLOOKUP(B61,help!$K$2:$L$95,2,0))</f>
        <v/>
      </c>
      <c r="D61" s="183" t="str">
        <f t="shared" si="0"/>
        <v/>
      </c>
      <c r="E61" s="60" t="str">
        <f>_xlfn.IFNA(VLOOKUP(C61,'سجل المشتريات'!F:H,3,0),"")</f>
        <v/>
      </c>
      <c r="F61" s="60" t="str">
        <f>_xlfn.IFNA(VLOOKUP(C61,'سجل المشتريات'!F:N,9,0),"")</f>
        <v/>
      </c>
      <c r="G61" s="60" t="str">
        <f>_xlfn.IFNA(VLOOKUP(C61,'سجل المشتريات'!F:M,8,0),"")</f>
        <v/>
      </c>
      <c r="H61" s="186" t="str">
        <f>_xlfn.IFNA((VLOOKUP(C61,'سجل المشتريات'!F:N,9,0)*(SUMIF('سجل المشتريات'!F:F,C61,'سجل المشتريات'!G:G)))-SUMIF('تحميل الخامات'!G:G,C61,'تحميل الخامات'!H:H),"")</f>
        <v/>
      </c>
      <c r="I61" s="167">
        <f>IFERROR((VLOOKUP(C61,help!L:M,2,0)*'جرد الخامات'!H61),0)</f>
        <v>0</v>
      </c>
    </row>
    <row r="62" spans="2:9" ht="26.25" x14ac:dyDescent="0.25">
      <c r="B62" s="166">
        <v>60</v>
      </c>
      <c r="C62" s="160" t="str">
        <f>IF(VLOOKUP(B62,help!$K$2:$L$95,2,0)=0,"",VLOOKUP(B62,help!$K$2:$L$95,2,0))</f>
        <v/>
      </c>
      <c r="D62" s="183" t="str">
        <f t="shared" si="0"/>
        <v/>
      </c>
      <c r="E62" s="60" t="str">
        <f>_xlfn.IFNA(VLOOKUP(C62,'سجل المشتريات'!F:H,3,0),"")</f>
        <v/>
      </c>
      <c r="F62" s="60" t="str">
        <f>_xlfn.IFNA(VLOOKUP(C62,'سجل المشتريات'!F:N,9,0),"")</f>
        <v/>
      </c>
      <c r="G62" s="60" t="str">
        <f>_xlfn.IFNA(VLOOKUP(C62,'سجل المشتريات'!F:M,8,0),"")</f>
        <v/>
      </c>
      <c r="H62" s="186" t="str">
        <f>_xlfn.IFNA((VLOOKUP(C62,'سجل المشتريات'!F:N,9,0)*(SUMIF('سجل المشتريات'!F:F,C62,'سجل المشتريات'!G:G)))-SUMIF('تحميل الخامات'!G:G,C62,'تحميل الخامات'!H:H),"")</f>
        <v/>
      </c>
      <c r="I62" s="167">
        <f>IFERROR((VLOOKUP(C62,help!L:M,2,0)*'جرد الخامات'!H62),0)</f>
        <v>0</v>
      </c>
    </row>
    <row r="63" spans="2:9" ht="26.25" x14ac:dyDescent="0.25">
      <c r="B63" s="166">
        <v>61</v>
      </c>
      <c r="C63" s="160" t="str">
        <f>IF(VLOOKUP(B63,help!$K$2:$L$95,2,0)=0,"",VLOOKUP(B63,help!$K$2:$L$95,2,0))</f>
        <v/>
      </c>
      <c r="D63" s="183" t="str">
        <f t="shared" si="0"/>
        <v/>
      </c>
      <c r="E63" s="60" t="str">
        <f>_xlfn.IFNA(VLOOKUP(C63,'سجل المشتريات'!F:H,3,0),"")</f>
        <v/>
      </c>
      <c r="F63" s="60" t="str">
        <f>_xlfn.IFNA(VLOOKUP(C63,'سجل المشتريات'!F:N,9,0),"")</f>
        <v/>
      </c>
      <c r="G63" s="60" t="str">
        <f>_xlfn.IFNA(VLOOKUP(C63,'سجل المشتريات'!F:M,8,0),"")</f>
        <v/>
      </c>
      <c r="H63" s="186" t="str">
        <f>_xlfn.IFNA((VLOOKUP(C63,'سجل المشتريات'!F:N,9,0)*(SUMIF('سجل المشتريات'!F:F,C63,'سجل المشتريات'!G:G)))-SUMIF('تحميل الخامات'!G:G,C63,'تحميل الخامات'!H:H),"")</f>
        <v/>
      </c>
      <c r="I63" s="167">
        <f>IFERROR((VLOOKUP(C63,help!L:M,2,0)*'جرد الخامات'!H63),0)</f>
        <v>0</v>
      </c>
    </row>
    <row r="64" spans="2:9" ht="26.25" x14ac:dyDescent="0.25">
      <c r="B64" s="166">
        <v>62</v>
      </c>
      <c r="C64" s="160" t="str">
        <f>IF(VLOOKUP(B64,help!$K$2:$L$95,2,0)=0,"",VLOOKUP(B64,help!$K$2:$L$95,2,0))</f>
        <v/>
      </c>
      <c r="D64" s="183" t="str">
        <f t="shared" si="0"/>
        <v/>
      </c>
      <c r="E64" s="60" t="str">
        <f>_xlfn.IFNA(VLOOKUP(C64,'سجل المشتريات'!F:H,3,0),"")</f>
        <v/>
      </c>
      <c r="F64" s="60" t="str">
        <f>_xlfn.IFNA(VLOOKUP(C64,'سجل المشتريات'!F:N,9,0),"")</f>
        <v/>
      </c>
      <c r="G64" s="60" t="str">
        <f>_xlfn.IFNA(VLOOKUP(C64,'سجل المشتريات'!F:M,8,0),"")</f>
        <v/>
      </c>
      <c r="H64" s="186" t="str">
        <f>_xlfn.IFNA((VLOOKUP(C64,'سجل المشتريات'!F:N,9,0)*(SUMIF('سجل المشتريات'!F:F,C64,'سجل المشتريات'!G:G)))-SUMIF('تحميل الخامات'!G:G,C64,'تحميل الخامات'!H:H),"")</f>
        <v/>
      </c>
      <c r="I64" s="167">
        <f>IFERROR((VLOOKUP(C64,help!L:M,2,0)*'جرد الخامات'!H64),0)</f>
        <v>0</v>
      </c>
    </row>
    <row r="65" spans="2:9" ht="26.25" x14ac:dyDescent="0.25">
      <c r="B65" s="166">
        <v>63</v>
      </c>
      <c r="C65" s="160" t="str">
        <f>IF(VLOOKUP(B65,help!$K$2:$L$95,2,0)=0,"",VLOOKUP(B65,help!$K$2:$L$95,2,0))</f>
        <v/>
      </c>
      <c r="D65" s="183" t="str">
        <f t="shared" si="0"/>
        <v/>
      </c>
      <c r="E65" s="60" t="str">
        <f>_xlfn.IFNA(VLOOKUP(C65,'سجل المشتريات'!F:H,3,0),"")</f>
        <v/>
      </c>
      <c r="F65" s="60" t="str">
        <f>_xlfn.IFNA(VLOOKUP(C65,'سجل المشتريات'!F:N,9,0),"")</f>
        <v/>
      </c>
      <c r="G65" s="60" t="str">
        <f>_xlfn.IFNA(VLOOKUP(C65,'سجل المشتريات'!F:M,8,0),"")</f>
        <v/>
      </c>
      <c r="H65" s="186" t="str">
        <f>_xlfn.IFNA((VLOOKUP(C65,'سجل المشتريات'!F:N,9,0)*(SUMIF('سجل المشتريات'!F:F,C65,'سجل المشتريات'!G:G)))-SUMIF('تحميل الخامات'!G:G,C65,'تحميل الخامات'!H:H),"")</f>
        <v/>
      </c>
      <c r="I65" s="167">
        <f>IFERROR((VLOOKUP(C65,help!L:M,2,0)*'جرد الخامات'!H65),0)</f>
        <v>0</v>
      </c>
    </row>
    <row r="66" spans="2:9" ht="26.25" x14ac:dyDescent="0.25">
      <c r="B66" s="166">
        <v>64</v>
      </c>
      <c r="C66" s="160" t="str">
        <f>IF(VLOOKUP(B66,help!$K$2:$L$95,2,0)=0,"",VLOOKUP(B66,help!$K$2:$L$95,2,0))</f>
        <v/>
      </c>
      <c r="D66" s="183" t="str">
        <f t="shared" si="0"/>
        <v/>
      </c>
      <c r="E66" s="60" t="str">
        <f>_xlfn.IFNA(VLOOKUP(C66,'سجل المشتريات'!F:H,3,0),"")</f>
        <v/>
      </c>
      <c r="F66" s="60" t="str">
        <f>_xlfn.IFNA(VLOOKUP(C66,'سجل المشتريات'!F:N,9,0),"")</f>
        <v/>
      </c>
      <c r="G66" s="60" t="str">
        <f>_xlfn.IFNA(VLOOKUP(C66,'سجل المشتريات'!F:M,8,0),"")</f>
        <v/>
      </c>
      <c r="H66" s="186" t="str">
        <f>_xlfn.IFNA((VLOOKUP(C66,'سجل المشتريات'!F:N,9,0)*(SUMIF('سجل المشتريات'!F:F,C66,'سجل المشتريات'!G:G)))-SUMIF('تحميل الخامات'!G:G,C66,'تحميل الخامات'!H:H),"")</f>
        <v/>
      </c>
      <c r="I66" s="167">
        <f>IFERROR((VLOOKUP(C66,help!L:M,2,0)*'جرد الخامات'!H66),0)</f>
        <v>0</v>
      </c>
    </row>
    <row r="67" spans="2:9" ht="26.25" x14ac:dyDescent="0.25">
      <c r="B67" s="166">
        <v>65</v>
      </c>
      <c r="C67" s="160" t="str">
        <f>IF(VLOOKUP(B67,help!$K$2:$L$95,2,0)=0,"",VLOOKUP(B67,help!$K$2:$L$95,2,0))</f>
        <v/>
      </c>
      <c r="D67" s="183" t="str">
        <f t="shared" si="0"/>
        <v/>
      </c>
      <c r="E67" s="60" t="str">
        <f>_xlfn.IFNA(VLOOKUP(C67,'سجل المشتريات'!F:H,3,0),"")</f>
        <v/>
      </c>
      <c r="F67" s="60" t="str">
        <f>_xlfn.IFNA(VLOOKUP(C67,'سجل المشتريات'!F:N,9,0),"")</f>
        <v/>
      </c>
      <c r="G67" s="60" t="str">
        <f>_xlfn.IFNA(VLOOKUP(C67,'سجل المشتريات'!F:M,8,0),"")</f>
        <v/>
      </c>
      <c r="H67" s="186" t="str">
        <f>_xlfn.IFNA((VLOOKUP(C67,'سجل المشتريات'!F:N,9,0)*(SUMIF('سجل المشتريات'!F:F,C67,'سجل المشتريات'!G:G)))-SUMIF('تحميل الخامات'!G:G,C67,'تحميل الخامات'!H:H),"")</f>
        <v/>
      </c>
      <c r="I67" s="167">
        <f>IFERROR((VLOOKUP(C67,help!L:M,2,0)*'جرد الخامات'!H67),0)</f>
        <v>0</v>
      </c>
    </row>
    <row r="68" spans="2:9" ht="26.25" x14ac:dyDescent="0.25">
      <c r="B68" s="166">
        <v>66</v>
      </c>
      <c r="C68" s="160" t="str">
        <f>IF(VLOOKUP(B68,help!$K$2:$L$95,2,0)=0,"",VLOOKUP(B68,help!$K$2:$L$95,2,0))</f>
        <v/>
      </c>
      <c r="D68" s="183" t="str">
        <f t="shared" ref="D68:D102" si="1">IFERROR(H68/F68,"")</f>
        <v/>
      </c>
      <c r="E68" s="60" t="str">
        <f>_xlfn.IFNA(VLOOKUP(C68,'سجل المشتريات'!F:H,3,0),"")</f>
        <v/>
      </c>
      <c r="F68" s="60" t="str">
        <f>_xlfn.IFNA(VLOOKUP(C68,'سجل المشتريات'!F:N,9,0),"")</f>
        <v/>
      </c>
      <c r="G68" s="60" t="str">
        <f>_xlfn.IFNA(VLOOKUP(C68,'سجل المشتريات'!F:M,8,0),"")</f>
        <v/>
      </c>
      <c r="H68" s="186" t="str">
        <f>_xlfn.IFNA((VLOOKUP(C68,'سجل المشتريات'!F:N,9,0)*(SUMIF('سجل المشتريات'!F:F,C68,'سجل المشتريات'!G:G)))-SUMIF('تحميل الخامات'!G:G,C68,'تحميل الخامات'!H:H),"")</f>
        <v/>
      </c>
      <c r="I68" s="167">
        <f>IFERROR((VLOOKUP(C68,help!L:M,2,0)*'جرد الخامات'!H68),0)</f>
        <v>0</v>
      </c>
    </row>
    <row r="69" spans="2:9" ht="26.25" x14ac:dyDescent="0.25">
      <c r="B69" s="166">
        <v>67</v>
      </c>
      <c r="C69" s="160" t="str">
        <f>IF(VLOOKUP(B69,help!$K$2:$L$95,2,0)=0,"",VLOOKUP(B69,help!$K$2:$L$95,2,0))</f>
        <v/>
      </c>
      <c r="D69" s="183" t="str">
        <f t="shared" si="1"/>
        <v/>
      </c>
      <c r="E69" s="60" t="str">
        <f>_xlfn.IFNA(VLOOKUP(C69,'سجل المشتريات'!F:H,3,0),"")</f>
        <v/>
      </c>
      <c r="F69" s="60" t="str">
        <f>_xlfn.IFNA(VLOOKUP(C69,'سجل المشتريات'!F:N,9,0),"")</f>
        <v/>
      </c>
      <c r="G69" s="60" t="str">
        <f>_xlfn.IFNA(VLOOKUP(C69,'سجل المشتريات'!F:M,8,0),"")</f>
        <v/>
      </c>
      <c r="H69" s="186" t="str">
        <f>_xlfn.IFNA((VLOOKUP(C69,'سجل المشتريات'!F:N,9,0)*(SUMIF('سجل المشتريات'!F:F,C69,'سجل المشتريات'!G:G)))-SUMIF('تحميل الخامات'!G:G,C69,'تحميل الخامات'!H:H),"")</f>
        <v/>
      </c>
      <c r="I69" s="167">
        <f>IFERROR((VLOOKUP(C69,help!L:M,2,0)*'جرد الخامات'!H69),0)</f>
        <v>0</v>
      </c>
    </row>
    <row r="70" spans="2:9" ht="26.25" x14ac:dyDescent="0.25">
      <c r="B70" s="166">
        <v>68</v>
      </c>
      <c r="C70" s="160" t="str">
        <f>IF(VLOOKUP(B70,help!$K$2:$L$95,2,0)=0,"",VLOOKUP(B70,help!$K$2:$L$95,2,0))</f>
        <v/>
      </c>
      <c r="D70" s="183" t="str">
        <f t="shared" si="1"/>
        <v/>
      </c>
      <c r="E70" s="60" t="str">
        <f>_xlfn.IFNA(VLOOKUP(C70,'سجل المشتريات'!F:H,3,0),"")</f>
        <v/>
      </c>
      <c r="F70" s="60" t="str">
        <f>_xlfn.IFNA(VLOOKUP(C70,'سجل المشتريات'!F:N,9,0),"")</f>
        <v/>
      </c>
      <c r="G70" s="60" t="str">
        <f>_xlfn.IFNA(VLOOKUP(C70,'سجل المشتريات'!F:M,8,0),"")</f>
        <v/>
      </c>
      <c r="H70" s="186" t="str">
        <f>_xlfn.IFNA((VLOOKUP(C70,'سجل المشتريات'!F:N,9,0)*(SUMIF('سجل المشتريات'!F:F,C70,'سجل المشتريات'!G:G)))-SUMIF('تحميل الخامات'!G:G,C70,'تحميل الخامات'!H:H),"")</f>
        <v/>
      </c>
      <c r="I70" s="167">
        <f>IFERROR((VLOOKUP(C70,help!L:M,2,0)*'جرد الخامات'!H70),0)</f>
        <v>0</v>
      </c>
    </row>
    <row r="71" spans="2:9" ht="26.25" x14ac:dyDescent="0.25">
      <c r="B71" s="166">
        <v>69</v>
      </c>
      <c r="C71" s="160" t="str">
        <f>IF(VLOOKUP(B71,help!$K$2:$L$95,2,0)=0,"",VLOOKUP(B71,help!$K$2:$L$95,2,0))</f>
        <v/>
      </c>
      <c r="D71" s="183" t="str">
        <f t="shared" si="1"/>
        <v/>
      </c>
      <c r="E71" s="60" t="str">
        <f>_xlfn.IFNA(VLOOKUP(C71,'سجل المشتريات'!F:H,3,0),"")</f>
        <v/>
      </c>
      <c r="F71" s="60" t="str">
        <f>_xlfn.IFNA(VLOOKUP(C71,'سجل المشتريات'!F:N,9,0),"")</f>
        <v/>
      </c>
      <c r="G71" s="60" t="str">
        <f>_xlfn.IFNA(VLOOKUP(C71,'سجل المشتريات'!F:M,8,0),"")</f>
        <v/>
      </c>
      <c r="H71" s="186" t="str">
        <f>_xlfn.IFNA((VLOOKUP(C71,'سجل المشتريات'!F:N,9,0)*(SUMIF('سجل المشتريات'!F:F,C71,'سجل المشتريات'!G:G)))-SUMIF('تحميل الخامات'!G:G,C71,'تحميل الخامات'!H:H),"")</f>
        <v/>
      </c>
      <c r="I71" s="167">
        <f>IFERROR((VLOOKUP(C71,help!L:M,2,0)*'جرد الخامات'!H71),0)</f>
        <v>0</v>
      </c>
    </row>
    <row r="72" spans="2:9" ht="26.25" x14ac:dyDescent="0.25">
      <c r="B72" s="166">
        <v>70</v>
      </c>
      <c r="C72" s="160" t="str">
        <f>IF(VLOOKUP(B72,help!$K$2:$L$95,2,0)=0,"",VLOOKUP(B72,help!$K$2:$L$95,2,0))</f>
        <v/>
      </c>
      <c r="D72" s="183" t="str">
        <f t="shared" si="1"/>
        <v/>
      </c>
      <c r="E72" s="60" t="str">
        <f>_xlfn.IFNA(VLOOKUP(C72,'سجل المشتريات'!F:H,3,0),"")</f>
        <v/>
      </c>
      <c r="F72" s="60" t="str">
        <f>_xlfn.IFNA(VLOOKUP(C72,'سجل المشتريات'!F:N,9,0),"")</f>
        <v/>
      </c>
      <c r="G72" s="60" t="str">
        <f>_xlfn.IFNA(VLOOKUP(C72,'سجل المشتريات'!F:M,8,0),"")</f>
        <v/>
      </c>
      <c r="H72" s="186" t="str">
        <f>_xlfn.IFNA((VLOOKUP(C72,'سجل المشتريات'!F:N,9,0)*(SUMIF('سجل المشتريات'!F:F,C72,'سجل المشتريات'!G:G)))-SUMIF('تحميل الخامات'!G:G,C72,'تحميل الخامات'!H:H),"")</f>
        <v/>
      </c>
      <c r="I72" s="167">
        <f>IFERROR((VLOOKUP(C72,help!L:M,2,0)*'جرد الخامات'!H72),0)</f>
        <v>0</v>
      </c>
    </row>
    <row r="73" spans="2:9" ht="26.25" x14ac:dyDescent="0.25">
      <c r="B73" s="166">
        <v>71</v>
      </c>
      <c r="C73" s="160" t="str">
        <f>IF(VLOOKUP(B73,help!$K$2:$L$95,2,0)=0,"",VLOOKUP(B73,help!$K$2:$L$95,2,0))</f>
        <v/>
      </c>
      <c r="D73" s="183" t="str">
        <f t="shared" si="1"/>
        <v/>
      </c>
      <c r="E73" s="60" t="str">
        <f>_xlfn.IFNA(VLOOKUP(C73,'سجل المشتريات'!F:H,3,0),"")</f>
        <v/>
      </c>
      <c r="F73" s="60" t="str">
        <f>_xlfn.IFNA(VLOOKUP(C73,'سجل المشتريات'!F:N,9,0),"")</f>
        <v/>
      </c>
      <c r="G73" s="60" t="str">
        <f>_xlfn.IFNA(VLOOKUP(C73,'سجل المشتريات'!F:M,8,0),"")</f>
        <v/>
      </c>
      <c r="H73" s="186" t="str">
        <f>_xlfn.IFNA((VLOOKUP(C73,'سجل المشتريات'!F:N,9,0)*(SUMIF('سجل المشتريات'!F:F,C73,'سجل المشتريات'!G:G)))-SUMIF('تحميل الخامات'!G:G,C73,'تحميل الخامات'!H:H),"")</f>
        <v/>
      </c>
      <c r="I73" s="167">
        <f>IFERROR((VLOOKUP(C73,help!L:M,2,0)*'جرد الخامات'!H73),0)</f>
        <v>0</v>
      </c>
    </row>
    <row r="74" spans="2:9" ht="26.25" x14ac:dyDescent="0.25">
      <c r="B74" s="166">
        <v>72</v>
      </c>
      <c r="C74" s="160" t="str">
        <f>IF(VLOOKUP(B74,help!$K$2:$L$95,2,0)=0,"",VLOOKUP(B74,help!$K$2:$L$95,2,0))</f>
        <v/>
      </c>
      <c r="D74" s="183" t="str">
        <f t="shared" si="1"/>
        <v/>
      </c>
      <c r="E74" s="60" t="str">
        <f>_xlfn.IFNA(VLOOKUP(C74,'سجل المشتريات'!F:H,3,0),"")</f>
        <v/>
      </c>
      <c r="F74" s="60" t="str">
        <f>_xlfn.IFNA(VLOOKUP(C74,'سجل المشتريات'!F:N,9,0),"")</f>
        <v/>
      </c>
      <c r="G74" s="60" t="str">
        <f>_xlfn.IFNA(VLOOKUP(C74,'سجل المشتريات'!F:M,8,0),"")</f>
        <v/>
      </c>
      <c r="H74" s="186" t="str">
        <f>_xlfn.IFNA((VLOOKUP(C74,'سجل المشتريات'!F:N,9,0)*(SUMIF('سجل المشتريات'!F:F,C74,'سجل المشتريات'!G:G)))-SUMIF('تحميل الخامات'!G:G,C74,'تحميل الخامات'!H:H),"")</f>
        <v/>
      </c>
      <c r="I74" s="167">
        <f>IFERROR((VLOOKUP(C74,help!L:M,2,0)*'جرد الخامات'!H74),0)</f>
        <v>0</v>
      </c>
    </row>
    <row r="75" spans="2:9" ht="26.25" x14ac:dyDescent="0.25">
      <c r="B75" s="166">
        <v>73</v>
      </c>
      <c r="C75" s="160" t="str">
        <f>IF(VLOOKUP(B75,help!$K$2:$L$95,2,0)=0,"",VLOOKUP(B75,help!$K$2:$L$95,2,0))</f>
        <v/>
      </c>
      <c r="D75" s="183" t="str">
        <f t="shared" si="1"/>
        <v/>
      </c>
      <c r="E75" s="60" t="str">
        <f>_xlfn.IFNA(VLOOKUP(C75,'سجل المشتريات'!F:H,3,0),"")</f>
        <v/>
      </c>
      <c r="F75" s="60" t="str">
        <f>_xlfn.IFNA(VLOOKUP(C75,'سجل المشتريات'!F:N,9,0),"")</f>
        <v/>
      </c>
      <c r="G75" s="60" t="str">
        <f>_xlfn.IFNA(VLOOKUP(C75,'سجل المشتريات'!F:M,8,0),"")</f>
        <v/>
      </c>
      <c r="H75" s="186" t="str">
        <f>_xlfn.IFNA((VLOOKUP(C75,'سجل المشتريات'!F:N,9,0)*(SUMIF('سجل المشتريات'!F:F,C75,'سجل المشتريات'!G:G)))-SUMIF('تحميل الخامات'!G:G,C75,'تحميل الخامات'!H:H),"")</f>
        <v/>
      </c>
      <c r="I75" s="167">
        <f>IFERROR((VLOOKUP(C75,help!L:M,2,0)*'جرد الخامات'!H75),0)</f>
        <v>0</v>
      </c>
    </row>
    <row r="76" spans="2:9" ht="26.25" x14ac:dyDescent="0.25">
      <c r="B76" s="166">
        <v>74</v>
      </c>
      <c r="C76" s="160" t="str">
        <f>IF(VLOOKUP(B76,help!$K$2:$L$95,2,0)=0,"",VLOOKUP(B76,help!$K$2:$L$95,2,0))</f>
        <v/>
      </c>
      <c r="D76" s="183" t="str">
        <f t="shared" si="1"/>
        <v/>
      </c>
      <c r="E76" s="60" t="str">
        <f>_xlfn.IFNA(VLOOKUP(C76,'سجل المشتريات'!F:H,3,0),"")</f>
        <v/>
      </c>
      <c r="F76" s="60" t="str">
        <f>_xlfn.IFNA(VLOOKUP(C76,'سجل المشتريات'!F:N,9,0),"")</f>
        <v/>
      </c>
      <c r="G76" s="60" t="str">
        <f>_xlfn.IFNA(VLOOKUP(C76,'سجل المشتريات'!F:M,8,0),"")</f>
        <v/>
      </c>
      <c r="H76" s="186" t="str">
        <f>_xlfn.IFNA((VLOOKUP(C76,'سجل المشتريات'!F:N,9,0)*(SUMIF('سجل المشتريات'!F:F,C76,'سجل المشتريات'!G:G)))-SUMIF('تحميل الخامات'!G:G,C76,'تحميل الخامات'!H:H),"")</f>
        <v/>
      </c>
      <c r="I76" s="167">
        <f>IFERROR((VLOOKUP(C76,help!L:M,2,0)*'جرد الخامات'!H76),0)</f>
        <v>0</v>
      </c>
    </row>
    <row r="77" spans="2:9" ht="26.25" x14ac:dyDescent="0.25">
      <c r="B77" s="166">
        <v>75</v>
      </c>
      <c r="C77" s="160" t="str">
        <f>IF(VLOOKUP(B77,help!$K$2:$L$95,2,0)=0,"",VLOOKUP(B77,help!$K$2:$L$95,2,0))</f>
        <v/>
      </c>
      <c r="D77" s="183" t="str">
        <f t="shared" si="1"/>
        <v/>
      </c>
      <c r="E77" s="60" t="str">
        <f>_xlfn.IFNA(VLOOKUP(C77,'سجل المشتريات'!F:H,3,0),"")</f>
        <v/>
      </c>
      <c r="F77" s="60" t="str">
        <f>_xlfn.IFNA(VLOOKUP(C77,'سجل المشتريات'!F:N,9,0),"")</f>
        <v/>
      </c>
      <c r="G77" s="60" t="str">
        <f>_xlfn.IFNA(VLOOKUP(C77,'سجل المشتريات'!F:M,8,0),"")</f>
        <v/>
      </c>
      <c r="H77" s="186" t="str">
        <f>_xlfn.IFNA((VLOOKUP(C77,'سجل المشتريات'!F:N,9,0)*(SUMIF('سجل المشتريات'!F:F,C77,'سجل المشتريات'!G:G)))-SUMIF('تحميل الخامات'!G:G,C77,'تحميل الخامات'!H:H),"")</f>
        <v/>
      </c>
      <c r="I77" s="167">
        <f>IFERROR((VLOOKUP(C77,help!L:M,2,0)*'جرد الخامات'!H77),0)</f>
        <v>0</v>
      </c>
    </row>
    <row r="78" spans="2:9" ht="26.25" x14ac:dyDescent="0.25">
      <c r="B78" s="166">
        <v>76</v>
      </c>
      <c r="C78" s="160" t="str">
        <f>IF(VLOOKUP(B78,help!$K$2:$L$95,2,0)=0,"",VLOOKUP(B78,help!$K$2:$L$95,2,0))</f>
        <v/>
      </c>
      <c r="D78" s="183" t="str">
        <f t="shared" si="1"/>
        <v/>
      </c>
      <c r="E78" s="60" t="str">
        <f>_xlfn.IFNA(VLOOKUP(C78,'سجل المشتريات'!F:H,3,0),"")</f>
        <v/>
      </c>
      <c r="F78" s="60" t="str">
        <f>_xlfn.IFNA(VLOOKUP(C78,'سجل المشتريات'!F:N,9,0),"")</f>
        <v/>
      </c>
      <c r="G78" s="60" t="str">
        <f>_xlfn.IFNA(VLOOKUP(C78,'سجل المشتريات'!F:M,8,0),"")</f>
        <v/>
      </c>
      <c r="H78" s="186" t="str">
        <f>_xlfn.IFNA((VLOOKUP(C78,'سجل المشتريات'!F:N,9,0)*(SUMIF('سجل المشتريات'!F:F,C78,'سجل المشتريات'!G:G)))-SUMIF('تحميل الخامات'!G:G,C78,'تحميل الخامات'!H:H),"")</f>
        <v/>
      </c>
      <c r="I78" s="167">
        <f>IFERROR((VLOOKUP(C78,help!L:M,2,0)*'جرد الخامات'!H78),0)</f>
        <v>0</v>
      </c>
    </row>
    <row r="79" spans="2:9" ht="26.25" x14ac:dyDescent="0.25">
      <c r="B79" s="166">
        <v>77</v>
      </c>
      <c r="C79" s="160" t="str">
        <f>IF(VLOOKUP(B79,help!$K$2:$L$95,2,0)=0,"",VLOOKUP(B79,help!$K$2:$L$95,2,0))</f>
        <v/>
      </c>
      <c r="D79" s="183" t="str">
        <f t="shared" si="1"/>
        <v/>
      </c>
      <c r="E79" s="60" t="str">
        <f>_xlfn.IFNA(VLOOKUP(C79,'سجل المشتريات'!F:H,3,0),"")</f>
        <v/>
      </c>
      <c r="F79" s="60" t="str">
        <f>_xlfn.IFNA(VLOOKUP(C79,'سجل المشتريات'!F:N,9,0),"")</f>
        <v/>
      </c>
      <c r="G79" s="60" t="str">
        <f>_xlfn.IFNA(VLOOKUP(C79,'سجل المشتريات'!F:M,8,0),"")</f>
        <v/>
      </c>
      <c r="H79" s="186" t="str">
        <f>_xlfn.IFNA((VLOOKUP(C79,'سجل المشتريات'!F:N,9,0)*(SUMIF('سجل المشتريات'!F:F,C79,'سجل المشتريات'!G:G)))-SUMIF('تحميل الخامات'!G:G,C79,'تحميل الخامات'!H:H),"")</f>
        <v/>
      </c>
      <c r="I79" s="167">
        <f>IFERROR((VLOOKUP(C79,help!L:M,2,0)*'جرد الخامات'!H79),0)</f>
        <v>0</v>
      </c>
    </row>
    <row r="80" spans="2:9" ht="26.25" x14ac:dyDescent="0.25">
      <c r="B80" s="166">
        <v>78</v>
      </c>
      <c r="C80" s="160" t="str">
        <f>IF(VLOOKUP(B80,help!$K$2:$L$95,2,0)=0,"",VLOOKUP(B80,help!$K$2:$L$95,2,0))</f>
        <v/>
      </c>
      <c r="D80" s="183" t="str">
        <f t="shared" si="1"/>
        <v/>
      </c>
      <c r="E80" s="60" t="str">
        <f>_xlfn.IFNA(VLOOKUP(C80,'سجل المشتريات'!F:H,3,0),"")</f>
        <v/>
      </c>
      <c r="F80" s="60" t="str">
        <f>_xlfn.IFNA(VLOOKUP(C80,'سجل المشتريات'!F:N,9,0),"")</f>
        <v/>
      </c>
      <c r="G80" s="60" t="str">
        <f>_xlfn.IFNA(VLOOKUP(C80,'سجل المشتريات'!F:M,8,0),"")</f>
        <v/>
      </c>
      <c r="H80" s="186" t="str">
        <f>_xlfn.IFNA((VLOOKUP(C80,'سجل المشتريات'!F:N,9,0)*(SUMIF('سجل المشتريات'!F:F,C80,'سجل المشتريات'!G:G)))-SUMIF('تحميل الخامات'!G:G,C80,'تحميل الخامات'!H:H),"")</f>
        <v/>
      </c>
      <c r="I80" s="167">
        <f>IFERROR((VLOOKUP(C80,help!L:M,2,0)*'جرد الخامات'!H80),0)</f>
        <v>0</v>
      </c>
    </row>
    <row r="81" spans="2:9" ht="26.25" x14ac:dyDescent="0.25">
      <c r="B81" s="166">
        <v>79</v>
      </c>
      <c r="C81" s="160" t="str">
        <f>IF(VLOOKUP(B81,help!$K$2:$L$95,2,0)=0,"",VLOOKUP(B81,help!$K$2:$L$95,2,0))</f>
        <v/>
      </c>
      <c r="D81" s="183" t="str">
        <f t="shared" si="1"/>
        <v/>
      </c>
      <c r="E81" s="60" t="str">
        <f>_xlfn.IFNA(VLOOKUP(C81,'سجل المشتريات'!F:H,3,0),"")</f>
        <v/>
      </c>
      <c r="F81" s="60" t="str">
        <f>_xlfn.IFNA(VLOOKUP(C81,'سجل المشتريات'!F:N,9,0),"")</f>
        <v/>
      </c>
      <c r="G81" s="60" t="str">
        <f>_xlfn.IFNA(VLOOKUP(C81,'سجل المشتريات'!F:M,8,0),"")</f>
        <v/>
      </c>
      <c r="H81" s="186" t="str">
        <f>_xlfn.IFNA((VLOOKUP(C81,'سجل المشتريات'!F:N,9,0)*(SUMIF('سجل المشتريات'!F:F,C81,'سجل المشتريات'!G:G)))-SUMIF('تحميل الخامات'!G:G,C81,'تحميل الخامات'!H:H),"")</f>
        <v/>
      </c>
      <c r="I81" s="167">
        <f>IFERROR((VLOOKUP(C81,help!L:M,2,0)*'جرد الخامات'!H81),0)</f>
        <v>0</v>
      </c>
    </row>
    <row r="82" spans="2:9" ht="26.25" x14ac:dyDescent="0.25">
      <c r="B82" s="166">
        <v>80</v>
      </c>
      <c r="C82" s="160" t="str">
        <f>IF(VLOOKUP(B82,help!$K$2:$L$95,2,0)=0,"",VLOOKUP(B82,help!$K$2:$L$95,2,0))</f>
        <v/>
      </c>
      <c r="D82" s="183" t="str">
        <f t="shared" si="1"/>
        <v/>
      </c>
      <c r="E82" s="60" t="str">
        <f>_xlfn.IFNA(VLOOKUP(C82,'سجل المشتريات'!F:H,3,0),"")</f>
        <v/>
      </c>
      <c r="F82" s="60" t="str">
        <f>_xlfn.IFNA(VLOOKUP(C82,'سجل المشتريات'!F:N,9,0),"")</f>
        <v/>
      </c>
      <c r="G82" s="60" t="str">
        <f>_xlfn.IFNA(VLOOKUP(C82,'سجل المشتريات'!F:M,8,0),"")</f>
        <v/>
      </c>
      <c r="H82" s="186" t="str">
        <f>_xlfn.IFNA((VLOOKUP(C82,'سجل المشتريات'!F:N,9,0)*(SUMIF('سجل المشتريات'!F:F,C82,'سجل المشتريات'!G:G)))-SUMIF('تحميل الخامات'!G:G,C82,'تحميل الخامات'!H:H),"")</f>
        <v/>
      </c>
      <c r="I82" s="167">
        <f>IFERROR((VLOOKUP(C82,help!L:M,2,0)*'جرد الخامات'!H82),0)</f>
        <v>0</v>
      </c>
    </row>
    <row r="83" spans="2:9" ht="26.25" x14ac:dyDescent="0.25">
      <c r="B83" s="166">
        <v>81</v>
      </c>
      <c r="C83" s="160" t="str">
        <f>IF(VLOOKUP(B83,help!$K$2:$L$95,2,0)=0,"",VLOOKUP(B83,help!$K$2:$L$95,2,0))</f>
        <v/>
      </c>
      <c r="D83" s="183" t="str">
        <f t="shared" si="1"/>
        <v/>
      </c>
      <c r="E83" s="60" t="str">
        <f>_xlfn.IFNA(VLOOKUP(C83,'سجل المشتريات'!F:H,3,0),"")</f>
        <v/>
      </c>
      <c r="F83" s="60" t="str">
        <f>_xlfn.IFNA(VLOOKUP(C83,'سجل المشتريات'!F:N,9,0),"")</f>
        <v/>
      </c>
      <c r="G83" s="60" t="str">
        <f>_xlfn.IFNA(VLOOKUP(C83,'سجل المشتريات'!F:M,8,0),"")</f>
        <v/>
      </c>
      <c r="H83" s="186" t="str">
        <f>_xlfn.IFNA((VLOOKUP(C83,'سجل المشتريات'!F:N,9,0)*(SUMIF('سجل المشتريات'!F:F,C83,'سجل المشتريات'!G:G)))-SUMIF('تحميل الخامات'!G:G,C83,'تحميل الخامات'!H:H),"")</f>
        <v/>
      </c>
      <c r="I83" s="167">
        <f>IFERROR((VLOOKUP(C83,help!L:M,2,0)*'جرد الخامات'!H83),0)</f>
        <v>0</v>
      </c>
    </row>
    <row r="84" spans="2:9" ht="26.25" x14ac:dyDescent="0.25">
      <c r="B84" s="166">
        <v>82</v>
      </c>
      <c r="C84" s="160" t="str">
        <f>IF(VLOOKUP(B84,help!$K$2:$L$95,2,0)=0,"",VLOOKUP(B84,help!$K$2:$L$95,2,0))</f>
        <v/>
      </c>
      <c r="D84" s="183" t="str">
        <f t="shared" si="1"/>
        <v/>
      </c>
      <c r="E84" s="60" t="str">
        <f>_xlfn.IFNA(VLOOKUP(C84,'سجل المشتريات'!F:H,3,0),"")</f>
        <v/>
      </c>
      <c r="F84" s="60" t="str">
        <f>_xlfn.IFNA(VLOOKUP(C84,'سجل المشتريات'!F:N,9,0),"")</f>
        <v/>
      </c>
      <c r="G84" s="60" t="str">
        <f>_xlfn.IFNA(VLOOKUP(C84,'سجل المشتريات'!F:M,8,0),"")</f>
        <v/>
      </c>
      <c r="H84" s="186" t="str">
        <f>_xlfn.IFNA((VLOOKUP(C84,'سجل المشتريات'!F:N,9,0)*(SUMIF('سجل المشتريات'!F:F,C84,'سجل المشتريات'!G:G)))-SUMIF('تحميل الخامات'!G:G,C84,'تحميل الخامات'!H:H),"")</f>
        <v/>
      </c>
      <c r="I84" s="167">
        <f>IFERROR((VLOOKUP(C84,help!L:M,2,0)*'جرد الخامات'!H84),0)</f>
        <v>0</v>
      </c>
    </row>
    <row r="85" spans="2:9" ht="26.25" x14ac:dyDescent="0.25">
      <c r="B85" s="166">
        <v>83</v>
      </c>
      <c r="C85" s="160" t="str">
        <f>IF(VLOOKUP(B85,help!$K$2:$L$95,2,0)=0,"",VLOOKUP(B85,help!$K$2:$L$95,2,0))</f>
        <v/>
      </c>
      <c r="D85" s="183" t="str">
        <f t="shared" si="1"/>
        <v/>
      </c>
      <c r="E85" s="60" t="str">
        <f>_xlfn.IFNA(VLOOKUP(C85,'سجل المشتريات'!F:H,3,0),"")</f>
        <v/>
      </c>
      <c r="F85" s="60" t="str">
        <f>_xlfn.IFNA(VLOOKUP(C85,'سجل المشتريات'!F:N,9,0),"")</f>
        <v/>
      </c>
      <c r="G85" s="60" t="str">
        <f>_xlfn.IFNA(VLOOKUP(C85,'سجل المشتريات'!F:M,8,0),"")</f>
        <v/>
      </c>
      <c r="H85" s="186" t="str">
        <f>_xlfn.IFNA((VLOOKUP(C85,'سجل المشتريات'!F:N,9,0)*(SUMIF('سجل المشتريات'!F:F,C85,'سجل المشتريات'!G:G)))-SUMIF('تحميل الخامات'!G:G,C85,'تحميل الخامات'!H:H),"")</f>
        <v/>
      </c>
      <c r="I85" s="167">
        <f>IFERROR((VLOOKUP(C85,help!L:M,2,0)*'جرد الخامات'!H85),0)</f>
        <v>0</v>
      </c>
    </row>
    <row r="86" spans="2:9" ht="26.25" x14ac:dyDescent="0.25">
      <c r="B86" s="166">
        <v>84</v>
      </c>
      <c r="C86" s="160" t="str">
        <f>IF(VLOOKUP(B86,help!$K$2:$L$95,2,0)=0,"",VLOOKUP(B86,help!$K$2:$L$95,2,0))</f>
        <v/>
      </c>
      <c r="D86" s="183" t="str">
        <f t="shared" si="1"/>
        <v/>
      </c>
      <c r="E86" s="60" t="str">
        <f>_xlfn.IFNA(VLOOKUP(C86,'سجل المشتريات'!F:H,3,0),"")</f>
        <v/>
      </c>
      <c r="F86" s="60" t="str">
        <f>_xlfn.IFNA(VLOOKUP(C86,'سجل المشتريات'!F:N,9,0),"")</f>
        <v/>
      </c>
      <c r="G86" s="60" t="str">
        <f>_xlfn.IFNA(VLOOKUP(C86,'سجل المشتريات'!F:M,8,0),"")</f>
        <v/>
      </c>
      <c r="H86" s="186" t="str">
        <f>_xlfn.IFNA((VLOOKUP(C86,'سجل المشتريات'!F:N,9,0)*(SUMIF('سجل المشتريات'!F:F,C86,'سجل المشتريات'!G:G)))-SUMIF('تحميل الخامات'!G:G,C86,'تحميل الخامات'!H:H),"")</f>
        <v/>
      </c>
      <c r="I86" s="167">
        <f>IFERROR((VLOOKUP(C86,help!L:M,2,0)*'جرد الخامات'!H86),0)</f>
        <v>0</v>
      </c>
    </row>
    <row r="87" spans="2:9" ht="26.25" x14ac:dyDescent="0.25">
      <c r="B87" s="166">
        <v>85</v>
      </c>
      <c r="C87" s="160" t="str">
        <f>IF(VLOOKUP(B87,help!$K$2:$L$95,2,0)=0,"",VLOOKUP(B87,help!$K$2:$L$95,2,0))</f>
        <v/>
      </c>
      <c r="D87" s="183" t="str">
        <f t="shared" si="1"/>
        <v/>
      </c>
      <c r="E87" s="60" t="str">
        <f>_xlfn.IFNA(VLOOKUP(C87,'سجل المشتريات'!F:H,3,0),"")</f>
        <v/>
      </c>
      <c r="F87" s="60" t="str">
        <f>_xlfn.IFNA(VLOOKUP(C87,'سجل المشتريات'!F:N,9,0),"")</f>
        <v/>
      </c>
      <c r="G87" s="60" t="str">
        <f>_xlfn.IFNA(VLOOKUP(C87,'سجل المشتريات'!F:M,8,0),"")</f>
        <v/>
      </c>
      <c r="H87" s="186" t="str">
        <f>_xlfn.IFNA((VLOOKUP(C87,'سجل المشتريات'!F:N,9,0)*(SUMIF('سجل المشتريات'!F:F,C87,'سجل المشتريات'!G:G)))-SUMIF('تحميل الخامات'!G:G,C87,'تحميل الخامات'!H:H),"")</f>
        <v/>
      </c>
      <c r="I87" s="167">
        <f>IFERROR((VLOOKUP(C87,help!L:M,2,0)*'جرد الخامات'!H87),0)</f>
        <v>0</v>
      </c>
    </row>
    <row r="88" spans="2:9" ht="26.25" x14ac:dyDescent="0.25">
      <c r="B88" s="166">
        <v>86</v>
      </c>
      <c r="C88" s="160" t="str">
        <f>IF(VLOOKUP(B88,help!$K$2:$L$95,2,0)=0,"",VLOOKUP(B88,help!$K$2:$L$95,2,0))</f>
        <v/>
      </c>
      <c r="D88" s="183" t="str">
        <f t="shared" si="1"/>
        <v/>
      </c>
      <c r="E88" s="60" t="str">
        <f>_xlfn.IFNA(VLOOKUP(C88,'سجل المشتريات'!F:H,3,0),"")</f>
        <v/>
      </c>
      <c r="F88" s="60" t="str">
        <f>_xlfn.IFNA(VLOOKUP(C88,'سجل المشتريات'!F:N,9,0),"")</f>
        <v/>
      </c>
      <c r="G88" s="60" t="str">
        <f>_xlfn.IFNA(VLOOKUP(C88,'سجل المشتريات'!F:M,8,0),"")</f>
        <v/>
      </c>
      <c r="H88" s="186" t="str">
        <f>_xlfn.IFNA((VLOOKUP(C88,'سجل المشتريات'!F:N,9,0)*(SUMIF('سجل المشتريات'!F:F,C88,'سجل المشتريات'!G:G)))-SUMIF('تحميل الخامات'!G:G,C88,'تحميل الخامات'!H:H),"")</f>
        <v/>
      </c>
      <c r="I88" s="167">
        <f>IFERROR((VLOOKUP(C88,help!L:M,2,0)*'جرد الخامات'!H88),0)</f>
        <v>0</v>
      </c>
    </row>
    <row r="89" spans="2:9" ht="26.25" x14ac:dyDescent="0.25">
      <c r="B89" s="166">
        <v>87</v>
      </c>
      <c r="C89" s="160" t="str">
        <f>IF(VLOOKUP(B89,help!$K$2:$L$95,2,0)=0,"",VLOOKUP(B89,help!$K$2:$L$95,2,0))</f>
        <v/>
      </c>
      <c r="D89" s="183" t="str">
        <f t="shared" si="1"/>
        <v/>
      </c>
      <c r="E89" s="60" t="str">
        <f>_xlfn.IFNA(VLOOKUP(C89,'سجل المشتريات'!F:H,3,0),"")</f>
        <v/>
      </c>
      <c r="F89" s="60" t="str">
        <f>_xlfn.IFNA(VLOOKUP(C89,'سجل المشتريات'!F:N,9,0),"")</f>
        <v/>
      </c>
      <c r="G89" s="60" t="str">
        <f>_xlfn.IFNA(VLOOKUP(C89,'سجل المشتريات'!F:M,8,0),"")</f>
        <v/>
      </c>
      <c r="H89" s="186" t="str">
        <f>_xlfn.IFNA((VLOOKUP(C89,'سجل المشتريات'!F:N,9,0)*(SUMIF('سجل المشتريات'!F:F,C89,'سجل المشتريات'!G:G)))-SUMIF('تحميل الخامات'!G:G,C89,'تحميل الخامات'!H:H),"")</f>
        <v/>
      </c>
      <c r="I89" s="167">
        <f>IFERROR((VLOOKUP(C89,help!L:M,2,0)*'جرد الخامات'!H89),0)</f>
        <v>0</v>
      </c>
    </row>
    <row r="90" spans="2:9" ht="26.25" x14ac:dyDescent="0.25">
      <c r="B90" s="166">
        <v>88</v>
      </c>
      <c r="C90" s="160" t="str">
        <f>IF(VLOOKUP(B90,help!$K$2:$L$95,2,0)=0,"",VLOOKUP(B90,help!$K$2:$L$95,2,0))</f>
        <v/>
      </c>
      <c r="D90" s="183" t="str">
        <f t="shared" si="1"/>
        <v/>
      </c>
      <c r="E90" s="60" t="str">
        <f>_xlfn.IFNA(VLOOKUP(C90,'سجل المشتريات'!F:H,3,0),"")</f>
        <v/>
      </c>
      <c r="F90" s="60" t="str">
        <f>_xlfn.IFNA(VLOOKUP(C90,'سجل المشتريات'!F:N,9,0),"")</f>
        <v/>
      </c>
      <c r="G90" s="60" t="str">
        <f>_xlfn.IFNA(VLOOKUP(C90,'سجل المشتريات'!F:M,8,0),"")</f>
        <v/>
      </c>
      <c r="H90" s="186" t="str">
        <f>_xlfn.IFNA((VLOOKUP(C90,'سجل المشتريات'!F:N,9,0)*(SUMIF('سجل المشتريات'!F:F,C90,'سجل المشتريات'!G:G)))-SUMIF('تحميل الخامات'!G:G,C90,'تحميل الخامات'!H:H),"")</f>
        <v/>
      </c>
      <c r="I90" s="167">
        <f>IFERROR((VLOOKUP(C90,help!L:M,2,0)*'جرد الخامات'!H90),0)</f>
        <v>0</v>
      </c>
    </row>
    <row r="91" spans="2:9" ht="26.25" x14ac:dyDescent="0.25">
      <c r="B91" s="166">
        <v>89</v>
      </c>
      <c r="C91" s="160" t="str">
        <f>IF(VLOOKUP(B91,help!$K$2:$L$95,2,0)=0,"",VLOOKUP(B91,help!$K$2:$L$95,2,0))</f>
        <v/>
      </c>
      <c r="D91" s="183" t="str">
        <f t="shared" si="1"/>
        <v/>
      </c>
      <c r="E91" s="60" t="str">
        <f>_xlfn.IFNA(VLOOKUP(C91,'سجل المشتريات'!F:H,3,0),"")</f>
        <v/>
      </c>
      <c r="F91" s="60" t="str">
        <f>_xlfn.IFNA(VLOOKUP(C91,'سجل المشتريات'!F:N,9,0),"")</f>
        <v/>
      </c>
      <c r="G91" s="60" t="str">
        <f>_xlfn.IFNA(VLOOKUP(C91,'سجل المشتريات'!F:M,8,0),"")</f>
        <v/>
      </c>
      <c r="H91" s="186" t="str">
        <f>_xlfn.IFNA((VLOOKUP(C91,'سجل المشتريات'!F:N,9,0)*(SUMIF('سجل المشتريات'!F:F,C91,'سجل المشتريات'!G:G)))-SUMIF('تحميل الخامات'!G:G,C91,'تحميل الخامات'!H:H),"")</f>
        <v/>
      </c>
      <c r="I91" s="167">
        <f>IFERROR((VLOOKUP(C91,help!L:M,2,0)*'جرد الخامات'!H91),0)</f>
        <v>0</v>
      </c>
    </row>
    <row r="92" spans="2:9" ht="26.25" x14ac:dyDescent="0.25">
      <c r="B92" s="166">
        <v>90</v>
      </c>
      <c r="C92" s="160" t="str">
        <f>IF(VLOOKUP(B92,help!$K$2:$L$95,2,0)=0,"",VLOOKUP(B92,help!$K$2:$L$95,2,0))</f>
        <v/>
      </c>
      <c r="D92" s="183" t="str">
        <f t="shared" si="1"/>
        <v/>
      </c>
      <c r="E92" s="60" t="str">
        <f>_xlfn.IFNA(VLOOKUP(C92,'سجل المشتريات'!F:H,3,0),"")</f>
        <v/>
      </c>
      <c r="F92" s="60" t="str">
        <f>_xlfn.IFNA(VLOOKUP(C92,'سجل المشتريات'!F:N,9,0),"")</f>
        <v/>
      </c>
      <c r="G92" s="60" t="str">
        <f>_xlfn.IFNA(VLOOKUP(C92,'سجل المشتريات'!F:M,8,0),"")</f>
        <v/>
      </c>
      <c r="H92" s="186" t="str">
        <f>_xlfn.IFNA((VLOOKUP(C92,'سجل المشتريات'!F:N,9,0)*(SUMIF('سجل المشتريات'!F:F,C92,'سجل المشتريات'!G:G)))-SUMIF('تحميل الخامات'!G:G,C92,'تحميل الخامات'!H:H),"")</f>
        <v/>
      </c>
      <c r="I92" s="167">
        <f>IFERROR((VLOOKUP(C92,help!L:M,2,0)*'جرد الخامات'!H92),0)</f>
        <v>0</v>
      </c>
    </row>
    <row r="93" spans="2:9" ht="26.25" x14ac:dyDescent="0.25">
      <c r="B93" s="166">
        <v>91</v>
      </c>
      <c r="C93" s="160" t="str">
        <f>IF(VLOOKUP(B93,help!$K$2:$L$95,2,0)=0,"",VLOOKUP(B93,help!$K$2:$L$95,2,0))</f>
        <v/>
      </c>
      <c r="D93" s="183" t="str">
        <f t="shared" si="1"/>
        <v/>
      </c>
      <c r="E93" s="60" t="str">
        <f>_xlfn.IFNA(VLOOKUP(C93,'سجل المشتريات'!F:H,3,0),"")</f>
        <v/>
      </c>
      <c r="F93" s="60" t="str">
        <f>_xlfn.IFNA(VLOOKUP(C93,'سجل المشتريات'!F:N,9,0),"")</f>
        <v/>
      </c>
      <c r="G93" s="60" t="str">
        <f>_xlfn.IFNA(VLOOKUP(C93,'سجل المشتريات'!F:M,8,0),"")</f>
        <v/>
      </c>
      <c r="H93" s="186" t="str">
        <f>_xlfn.IFNA((VLOOKUP(C93,'سجل المشتريات'!F:N,9,0)*(SUMIF('سجل المشتريات'!F:F,C93,'سجل المشتريات'!G:G)))-SUMIF('تحميل الخامات'!G:G,C93,'تحميل الخامات'!H:H),"")</f>
        <v/>
      </c>
      <c r="I93" s="167">
        <f>IFERROR((VLOOKUP(C93,help!L:M,2,0)*'جرد الخامات'!H93),0)</f>
        <v>0</v>
      </c>
    </row>
    <row r="94" spans="2:9" ht="26.25" x14ac:dyDescent="0.25">
      <c r="B94" s="166">
        <v>92</v>
      </c>
      <c r="C94" s="160" t="str">
        <f>IF(VLOOKUP(B94,help!$K$2:$L$95,2,0)=0,"",VLOOKUP(B94,help!$K$2:$L$95,2,0))</f>
        <v/>
      </c>
      <c r="D94" s="183" t="str">
        <f t="shared" si="1"/>
        <v/>
      </c>
      <c r="E94" s="60" t="str">
        <f>_xlfn.IFNA(VLOOKUP(C94,'سجل المشتريات'!F:H,3,0),"")</f>
        <v/>
      </c>
      <c r="F94" s="60" t="str">
        <f>_xlfn.IFNA(VLOOKUP(C94,'سجل المشتريات'!F:N,9,0),"")</f>
        <v/>
      </c>
      <c r="G94" s="60" t="str">
        <f>_xlfn.IFNA(VLOOKUP(C94,'سجل المشتريات'!F:M,8,0),"")</f>
        <v/>
      </c>
      <c r="H94" s="186" t="str">
        <f>_xlfn.IFNA((VLOOKUP(C94,'سجل المشتريات'!F:N,9,0)*(SUMIF('سجل المشتريات'!F:F,C94,'سجل المشتريات'!G:G)))-SUMIF('تحميل الخامات'!G:G,C94,'تحميل الخامات'!H:H),"")</f>
        <v/>
      </c>
      <c r="I94" s="167">
        <f>IFERROR((VLOOKUP(C94,help!L:M,2,0)*'جرد الخامات'!H94),0)</f>
        <v>0</v>
      </c>
    </row>
    <row r="95" spans="2:9" ht="26.25" x14ac:dyDescent="0.25">
      <c r="B95" s="166">
        <v>93</v>
      </c>
      <c r="C95" s="160" t="str">
        <f>IF(VLOOKUP(B95,help!$K$2:$L$95,2,0)=0,"",VLOOKUP(B95,help!$K$2:$L$95,2,0))</f>
        <v/>
      </c>
      <c r="D95" s="183" t="str">
        <f t="shared" si="1"/>
        <v/>
      </c>
      <c r="E95" s="60" t="str">
        <f>_xlfn.IFNA(VLOOKUP(C95,'سجل المشتريات'!F:H,3,0),"")</f>
        <v/>
      </c>
      <c r="F95" s="60" t="str">
        <f>_xlfn.IFNA(VLOOKUP(C95,'سجل المشتريات'!F:N,9,0),"")</f>
        <v/>
      </c>
      <c r="G95" s="60" t="str">
        <f>_xlfn.IFNA(VLOOKUP(C95,'سجل المشتريات'!F:M,8,0),"")</f>
        <v/>
      </c>
      <c r="H95" s="186" t="str">
        <f>_xlfn.IFNA((VLOOKUP(C95,'سجل المشتريات'!F:N,9,0)*(SUMIF('سجل المشتريات'!F:F,C95,'سجل المشتريات'!G:G)))-SUMIF('تحميل الخامات'!G:G,C95,'تحميل الخامات'!H:H),"")</f>
        <v/>
      </c>
      <c r="I95" s="167">
        <f>IFERROR((VLOOKUP(C95,help!L:M,2,0)*'جرد الخامات'!H95),0)</f>
        <v>0</v>
      </c>
    </row>
    <row r="96" spans="2:9" ht="26.25" x14ac:dyDescent="0.25">
      <c r="B96" s="166">
        <v>94</v>
      </c>
      <c r="C96" s="160" t="e">
        <f>IF(VLOOKUP(B96,help!$K$2:$L$95,2,0)=0,"",VLOOKUP(B96,help!$K$2:$L$95,2,0))</f>
        <v>#N/A</v>
      </c>
      <c r="D96" s="183" t="str">
        <f t="shared" si="1"/>
        <v/>
      </c>
      <c r="E96" s="60" t="str">
        <f>_xlfn.IFNA(VLOOKUP(C96,'سجل المشتريات'!F:H,3,0),"")</f>
        <v/>
      </c>
      <c r="F96" s="60" t="str">
        <f>_xlfn.IFNA(VLOOKUP(C96,'سجل المشتريات'!F:N,9,0),"")</f>
        <v/>
      </c>
      <c r="G96" s="60" t="str">
        <f>_xlfn.IFNA(VLOOKUP(C96,'سجل المشتريات'!F:M,8,0),"")</f>
        <v/>
      </c>
      <c r="H96" s="186" t="str">
        <f>_xlfn.IFNA((VLOOKUP(C96,'سجل المشتريات'!F:N,9,0)*(SUMIF('سجل المشتريات'!F:F,C96,'سجل المشتريات'!G:G)))-SUMIF('تحميل الخامات'!G:G,C96,'تحميل الخامات'!H:H),"")</f>
        <v/>
      </c>
      <c r="I96" s="167">
        <f>IFERROR((VLOOKUP(C96,help!L:M,2,0)*'جرد الخامات'!H96),0)</f>
        <v>0</v>
      </c>
    </row>
    <row r="97" spans="2:9" ht="26.25" x14ac:dyDescent="0.25">
      <c r="B97" s="166">
        <v>95</v>
      </c>
      <c r="C97" s="160" t="e">
        <f>IF(VLOOKUP(B97,help!$K$2:$L$95,2,0)=0,"",VLOOKUP(B97,help!$K$2:$L$95,2,0))</f>
        <v>#N/A</v>
      </c>
      <c r="D97" s="183" t="str">
        <f t="shared" si="1"/>
        <v/>
      </c>
      <c r="E97" s="60" t="str">
        <f>_xlfn.IFNA(VLOOKUP(C97,'سجل المشتريات'!F:H,3,0),"")</f>
        <v/>
      </c>
      <c r="F97" s="60" t="str">
        <f>_xlfn.IFNA(VLOOKUP(C97,'سجل المشتريات'!F:N,9,0),"")</f>
        <v/>
      </c>
      <c r="G97" s="60" t="str">
        <f>_xlfn.IFNA(VLOOKUP(C97,'سجل المشتريات'!F:M,8,0),"")</f>
        <v/>
      </c>
      <c r="H97" s="186" t="str">
        <f>_xlfn.IFNA((VLOOKUP(C97,'سجل المشتريات'!F:N,9,0)*(SUMIF('سجل المشتريات'!F:F,C97,'سجل المشتريات'!G:G)))-SUMIF('تحميل الخامات'!G:G,C97,'تحميل الخامات'!H:H),"")</f>
        <v/>
      </c>
      <c r="I97" s="167">
        <f>IFERROR((VLOOKUP(C97,help!L:M,2,0)*'جرد الخامات'!H97),0)</f>
        <v>0</v>
      </c>
    </row>
    <row r="98" spans="2:9" ht="26.25" x14ac:dyDescent="0.25">
      <c r="B98" s="166">
        <v>96</v>
      </c>
      <c r="C98" s="160" t="e">
        <f>IF(VLOOKUP(B98,help!$K$2:$L$95,2,0)=0,"",VLOOKUP(B98,help!$K$2:$L$95,2,0))</f>
        <v>#N/A</v>
      </c>
      <c r="D98" s="183" t="str">
        <f t="shared" si="1"/>
        <v/>
      </c>
      <c r="E98" s="60" t="str">
        <f>_xlfn.IFNA(VLOOKUP(C98,'سجل المشتريات'!F:H,3,0),"")</f>
        <v/>
      </c>
      <c r="F98" s="60" t="str">
        <f>_xlfn.IFNA(VLOOKUP(C98,'سجل المشتريات'!F:N,9,0),"")</f>
        <v/>
      </c>
      <c r="G98" s="60" t="str">
        <f>_xlfn.IFNA(VLOOKUP(C98,'سجل المشتريات'!F:M,8,0),"")</f>
        <v/>
      </c>
      <c r="H98" s="186" t="str">
        <f>_xlfn.IFNA((VLOOKUP(C98,'سجل المشتريات'!F:N,9,0)*(SUMIF('سجل المشتريات'!F:F,C98,'سجل المشتريات'!G:G)))-SUMIF('تحميل الخامات'!G:G,C98,'تحميل الخامات'!H:H),"")</f>
        <v/>
      </c>
      <c r="I98" s="167">
        <f>IFERROR((VLOOKUP(C98,help!L:M,2,0)*'جرد الخامات'!H98),0)</f>
        <v>0</v>
      </c>
    </row>
    <row r="99" spans="2:9" ht="26.25" x14ac:dyDescent="0.25">
      <c r="B99" s="166">
        <v>97</v>
      </c>
      <c r="C99" s="160" t="e">
        <f>IF(VLOOKUP(B99,help!$K$2:$L$95,2,0)=0,"",VLOOKUP(B99,help!$K$2:$L$95,2,0))</f>
        <v>#N/A</v>
      </c>
      <c r="D99" s="183" t="str">
        <f t="shared" si="1"/>
        <v/>
      </c>
      <c r="E99" s="60" t="str">
        <f>_xlfn.IFNA(VLOOKUP(C99,'سجل المشتريات'!F:H,3,0),"")</f>
        <v/>
      </c>
      <c r="F99" s="60" t="str">
        <f>_xlfn.IFNA(VLOOKUP(C99,'سجل المشتريات'!F:N,9,0),"")</f>
        <v/>
      </c>
      <c r="G99" s="60" t="str">
        <f>_xlfn.IFNA(VLOOKUP(C99,'سجل المشتريات'!F:M,8,0),"")</f>
        <v/>
      </c>
      <c r="H99" s="186" t="str">
        <f>_xlfn.IFNA((VLOOKUP(C99,'سجل المشتريات'!F:N,9,0)*(SUMIF('سجل المشتريات'!F:F,C99,'سجل المشتريات'!G:G)))-SUMIF('تحميل الخامات'!G:G,C99,'تحميل الخامات'!H:H),"")</f>
        <v/>
      </c>
      <c r="I99" s="167">
        <f>IFERROR((VLOOKUP(C99,help!L:M,2,0)*'جرد الخامات'!H99),0)</f>
        <v>0</v>
      </c>
    </row>
    <row r="100" spans="2:9" ht="26.25" x14ac:dyDescent="0.25">
      <c r="B100" s="166">
        <v>98</v>
      </c>
      <c r="C100" s="160" t="e">
        <f>IF(VLOOKUP(B100,help!$K$2:$L$95,2,0)=0,"",VLOOKUP(B100,help!$K$2:$L$95,2,0))</f>
        <v>#N/A</v>
      </c>
      <c r="D100" s="183" t="str">
        <f t="shared" si="1"/>
        <v/>
      </c>
      <c r="E100" s="60" t="str">
        <f>_xlfn.IFNA(VLOOKUP(C100,'سجل المشتريات'!F:H,3,0),"")</f>
        <v/>
      </c>
      <c r="F100" s="60" t="str">
        <f>_xlfn.IFNA(VLOOKUP(C100,'سجل المشتريات'!F:N,9,0),"")</f>
        <v/>
      </c>
      <c r="G100" s="60" t="str">
        <f>_xlfn.IFNA(VLOOKUP(C100,'سجل المشتريات'!F:M,8,0),"")</f>
        <v/>
      </c>
      <c r="H100" s="186" t="str">
        <f>_xlfn.IFNA((VLOOKUP(C100,'سجل المشتريات'!F:N,9,0)*(SUMIF('سجل المشتريات'!F:F,C100,'سجل المشتريات'!G:G)))-SUMIF('تحميل الخامات'!G:G,C100,'تحميل الخامات'!H:H),"")</f>
        <v/>
      </c>
      <c r="I100" s="167">
        <f>IFERROR((VLOOKUP(C100,help!L:M,2,0)*'جرد الخامات'!H100),0)</f>
        <v>0</v>
      </c>
    </row>
    <row r="101" spans="2:9" ht="26.25" x14ac:dyDescent="0.25">
      <c r="B101" s="166">
        <v>99</v>
      </c>
      <c r="C101" s="160" t="e">
        <f>IF(VLOOKUP(B101,help!$K$2:$L$95,2,0)=0,"",VLOOKUP(B101,help!$K$2:$L$95,2,0))</f>
        <v>#N/A</v>
      </c>
      <c r="D101" s="183" t="str">
        <f t="shared" si="1"/>
        <v/>
      </c>
      <c r="E101" s="60" t="str">
        <f>_xlfn.IFNA(VLOOKUP(C101,'سجل المشتريات'!F:H,3,0),"")</f>
        <v/>
      </c>
      <c r="F101" s="60" t="str">
        <f>_xlfn.IFNA(VLOOKUP(C101,'سجل المشتريات'!F:N,9,0),"")</f>
        <v/>
      </c>
      <c r="G101" s="60" t="str">
        <f>_xlfn.IFNA(VLOOKUP(C101,'سجل المشتريات'!F:M,8,0),"")</f>
        <v/>
      </c>
      <c r="H101" s="186" t="str">
        <f>_xlfn.IFNA((VLOOKUP(C101,'سجل المشتريات'!F:N,9,0)*(SUMIF('سجل المشتريات'!F:F,C101,'سجل المشتريات'!G:G)))-SUMIF('تحميل الخامات'!G:G,C101,'تحميل الخامات'!H:H),"")</f>
        <v/>
      </c>
      <c r="I101" s="167">
        <f>IFERROR((VLOOKUP(C101,help!L:M,2,0)*'جرد الخامات'!H101),0)</f>
        <v>0</v>
      </c>
    </row>
    <row r="102" spans="2:9" ht="27" thickBot="1" x14ac:dyDescent="0.3">
      <c r="B102" s="168">
        <v>100</v>
      </c>
      <c r="C102" s="169" t="e">
        <f>IF(VLOOKUP(B102,help!$K$2:$L$95,2,0)=0,"",VLOOKUP(B102,help!$K$2:$L$95,2,0))</f>
        <v>#N/A</v>
      </c>
      <c r="D102" s="184" t="str">
        <f t="shared" si="1"/>
        <v/>
      </c>
      <c r="E102" s="170" t="str">
        <f>_xlfn.IFNA(VLOOKUP(C102,'سجل المشتريات'!F:H,3,0),"")</f>
        <v/>
      </c>
      <c r="F102" s="170" t="str">
        <f>_xlfn.IFNA(VLOOKUP(C102,'سجل المشتريات'!F:N,9,0),"")</f>
        <v/>
      </c>
      <c r="G102" s="170" t="str">
        <f>_xlfn.IFNA(VLOOKUP(C102,'سجل المشتريات'!F:M,8,0),"")</f>
        <v/>
      </c>
      <c r="H102" s="187" t="str">
        <f>_xlfn.IFNA((VLOOKUP(C102,'سجل المشتريات'!F:N,9,0)*(SUMIF('سجل المشتريات'!F:F,C102,'سجل المشتريات'!G:G)))-SUMIF('تحميل الخامات'!G:G,C102,'تحميل الخامات'!H:H),"")</f>
        <v/>
      </c>
      <c r="I102" s="171">
        <f>IFERROR((VLOOKUP(C102,help!L:M,2,0)*'جرد الخامات'!H102),0)</f>
        <v>0</v>
      </c>
    </row>
    <row r="103" spans="2:9" ht="51" customHeight="1" thickBot="1" x14ac:dyDescent="0.3">
      <c r="B103" s="204"/>
      <c r="C103" s="205"/>
      <c r="D103" s="205"/>
      <c r="E103" s="205"/>
      <c r="F103" s="205"/>
      <c r="G103" s="205"/>
      <c r="H103" s="206"/>
      <c r="I103" s="172">
        <f>SUM(I3:I102)</f>
        <v>75770.542796994952</v>
      </c>
    </row>
  </sheetData>
  <autoFilter ref="B2:I103" xr:uid="{8D201F13-116A-47D6-8182-A1018FC09D77}"/>
  <mergeCells count="1">
    <mergeCell ref="B103:H103"/>
  </mergeCells>
  <conditionalFormatting sqref="C3:C102">
    <cfRule type="duplicateValues" dxfId="30" priority="8"/>
    <cfRule type="duplicateValues" dxfId="29" priority="9"/>
    <cfRule type="duplicateValues" dxfId="28" priority="10"/>
  </conditionalFormatting>
  <conditionalFormatting sqref="D1 D3:D102 D104:D1048576">
    <cfRule type="cellIs" dxfId="27" priority="7" operator="lessThan">
      <formula>0</formula>
    </cfRule>
  </conditionalFormatting>
  <conditionalFormatting sqref="H1 H3:H102 H104:H1048576">
    <cfRule type="cellIs" dxfId="26" priority="6" operator="lessThan">
      <formula>0</formula>
    </cfRule>
  </conditionalFormatting>
  <conditionalFormatting sqref="I1:I1048576">
    <cfRule type="cellIs" dxfId="25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4B6FB-F45A-467A-B57E-1637F608FC56}">
  <sheetPr>
    <pageSetUpPr fitToPage="1"/>
  </sheetPr>
  <dimension ref="A1:N125"/>
  <sheetViews>
    <sheetView showGridLines="0" rightToLeft="1" workbookViewId="0">
      <selection activeCell="G22" sqref="G22"/>
    </sheetView>
  </sheetViews>
  <sheetFormatPr defaultColWidth="9" defaultRowHeight="18.75" x14ac:dyDescent="0.25"/>
  <cols>
    <col min="1" max="1" width="2" style="110" customWidth="1"/>
    <col min="2" max="2" width="11" style="3" customWidth="1"/>
    <col min="3" max="3" width="11.42578125" style="3" customWidth="1"/>
    <col min="4" max="4" width="10.28515625" style="3" customWidth="1"/>
    <col min="5" max="5" width="9" style="3"/>
    <col min="6" max="6" width="11" style="3" bestFit="1" customWidth="1"/>
    <col min="7" max="7" width="9" style="3"/>
    <col min="8" max="8" width="10.28515625" style="3" customWidth="1"/>
    <col min="9" max="9" width="10.7109375" style="3" customWidth="1"/>
    <col min="10" max="10" width="9" style="3"/>
    <col min="11" max="12" width="10.42578125" style="3" customWidth="1"/>
    <col min="13" max="13" width="1.7109375" style="110" customWidth="1"/>
    <col min="14" max="16384" width="9" style="3"/>
  </cols>
  <sheetData>
    <row r="1" spans="2:14" ht="8.25" customHeight="1" x14ac:dyDescent="0.25"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N1" s="111"/>
    </row>
    <row r="2" spans="2:14" x14ac:dyDescent="0.25"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N2" s="111"/>
    </row>
    <row r="3" spans="2:14" ht="21" x14ac:dyDescent="0.25"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N3" s="111"/>
    </row>
    <row r="4" spans="2:14" ht="33" customHeight="1" x14ac:dyDescent="0.25">
      <c r="B4" s="249" t="s">
        <v>213</v>
      </c>
      <c r="C4" s="249"/>
      <c r="D4" s="249"/>
      <c r="E4" s="109">
        <v>1</v>
      </c>
      <c r="F4" s="80"/>
      <c r="G4" s="113" t="s">
        <v>216</v>
      </c>
      <c r="H4" s="227">
        <f>VLOOKUP(E4,الاوردرات!B:F,4,0)</f>
        <v>0</v>
      </c>
      <c r="I4" s="227"/>
      <c r="J4" s="227"/>
      <c r="K4" s="80" t="s">
        <v>215</v>
      </c>
      <c r="L4" s="114" t="str">
        <f>VLOOKUP(E4,الاوردرات!B:G,5,0)</f>
        <v>دهان دهبي</v>
      </c>
      <c r="N4" s="111"/>
    </row>
    <row r="5" spans="2:14" ht="14.25" customHeight="1" x14ac:dyDescent="0.25"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N5" s="111"/>
    </row>
    <row r="6" spans="2:14" ht="33" customHeight="1" x14ac:dyDescent="0.25">
      <c r="B6" s="80" t="s">
        <v>214</v>
      </c>
      <c r="C6" s="234" t="str">
        <f>VLOOKUP(E4,الاوردرات!B:C,2,0)</f>
        <v>انتيك فرنساوي</v>
      </c>
      <c r="D6" s="234"/>
      <c r="E6" s="234"/>
      <c r="F6" s="234"/>
      <c r="G6" s="234"/>
      <c r="H6" s="80"/>
      <c r="I6" s="249" t="s">
        <v>219</v>
      </c>
      <c r="J6" s="249"/>
      <c r="K6" s="233">
        <f>VLOOKUP(E4,الاوردرات!B:J,6,0)</f>
        <v>1</v>
      </c>
      <c r="L6" s="233"/>
      <c r="N6" s="111"/>
    </row>
    <row r="7" spans="2:14" ht="12.75" customHeight="1" x14ac:dyDescent="0.25"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N7" s="111"/>
    </row>
    <row r="8" spans="2:14" ht="33" customHeight="1" x14ac:dyDescent="0.25">
      <c r="B8" s="80" t="s">
        <v>226</v>
      </c>
      <c r="C8" s="234">
        <f>VLOOKUP(E4,الاوردرات!B:E,3,0)</f>
        <v>0</v>
      </c>
      <c r="D8" s="234"/>
      <c r="E8" s="234"/>
      <c r="F8" s="234"/>
      <c r="G8" s="234"/>
      <c r="H8" s="80"/>
      <c r="I8" s="249" t="s">
        <v>220</v>
      </c>
      <c r="J8" s="249"/>
      <c r="K8" s="233" t="str">
        <f>VLOOKUP(E4,الاوردرات!B:J,7,0)</f>
        <v>تم وخرج</v>
      </c>
      <c r="L8" s="233"/>
      <c r="N8" s="111"/>
    </row>
    <row r="9" spans="2:14" ht="21.75" thickBot="1" x14ac:dyDescent="0.3"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N9" s="111"/>
    </row>
    <row r="10" spans="2:14" ht="39" thickTop="1" thickBot="1" x14ac:dyDescent="0.3">
      <c r="B10" s="239" t="s">
        <v>221</v>
      </c>
      <c r="C10" s="239"/>
      <c r="D10" s="239"/>
      <c r="E10" s="239"/>
      <c r="F10" s="239"/>
      <c r="G10" s="239"/>
      <c r="H10" s="110"/>
      <c r="I10" s="110"/>
      <c r="J10" s="110"/>
      <c r="K10" s="110"/>
      <c r="L10" s="110"/>
      <c r="N10" s="111"/>
    </row>
    <row r="11" spans="2:14" ht="20.25" thickTop="1" thickBot="1" x14ac:dyDescent="0.3"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N11" s="111"/>
    </row>
    <row r="12" spans="2:14" ht="22.5" customHeight="1" thickBot="1" x14ac:dyDescent="0.3">
      <c r="B12" s="244" t="s">
        <v>49</v>
      </c>
      <c r="C12" s="245"/>
      <c r="D12" s="245"/>
      <c r="E12" s="245"/>
      <c r="F12" s="115" t="s">
        <v>46</v>
      </c>
      <c r="G12" s="115" t="s">
        <v>145</v>
      </c>
      <c r="H12" s="242" t="s">
        <v>222</v>
      </c>
      <c r="I12" s="243"/>
      <c r="J12" s="110"/>
      <c r="K12" s="240" t="s">
        <v>223</v>
      </c>
      <c r="L12" s="241"/>
      <c r="N12" s="111"/>
    </row>
    <row r="13" spans="2:14" ht="22.5" customHeight="1" x14ac:dyDescent="0.25">
      <c r="B13" s="246" t="str">
        <f>IFERROR(VLOOKUP(ROWS($H$13:H13),'تحميل الخامات'!C:M,5,0),"")</f>
        <v>بليستر</v>
      </c>
      <c r="C13" s="246"/>
      <c r="D13" s="246"/>
      <c r="E13" s="246"/>
      <c r="F13" s="116">
        <f>IFERROR(VLOOKUP(ROWS($H$13:H13),'تحميل الخامات'!C:M,6,0),"")</f>
        <v>1.5</v>
      </c>
      <c r="G13" s="116" t="str">
        <f>IFERROR(VLOOKUP(ROWS($H$13:H13),'تحميل الخامات'!C:M,7,0),"")</f>
        <v>كيلو</v>
      </c>
      <c r="H13" s="247">
        <f>IF(B13="","",(_xlfn.XLOOKUP(B13,help!L:L,help!M:M,"غير مسجلة في المشتريات")))</f>
        <v>143.5</v>
      </c>
      <c r="I13" s="247"/>
      <c r="J13" s="110"/>
      <c r="K13" s="248">
        <f>IF(H13="","",IFERROR(F13*H13,"غير مسجلة في المشتريات"))</f>
        <v>215.25</v>
      </c>
      <c r="L13" s="248"/>
      <c r="N13" s="111"/>
    </row>
    <row r="14" spans="2:14" ht="22.5" customHeight="1" x14ac:dyDescent="0.25">
      <c r="B14" s="246" t="str">
        <f>IFERROR(VLOOKUP(ROWS($H$13:H14),'تحميل الخامات'!C:M,5,0),"")</f>
        <v xml:space="preserve">تنر الدبابتين </v>
      </c>
      <c r="C14" s="246"/>
      <c r="D14" s="246"/>
      <c r="E14" s="246"/>
      <c r="F14" s="116">
        <f>IFERROR(VLOOKUP(ROWS($H$13:H14),'تحميل الخامات'!C:M,6,0),"")</f>
        <v>11.7</v>
      </c>
      <c r="G14" s="116" t="str">
        <f>IFERROR(VLOOKUP(ROWS($H$13:H14),'تحميل الخامات'!C:M,7,0),"")</f>
        <v xml:space="preserve">لتر </v>
      </c>
      <c r="H14" s="247">
        <f>IF(B14="","",(_xlfn.XLOOKUP(B14,help!L:L,help!M:M,"غير مسجلة في المشتريات")))</f>
        <v>32.564102564102562</v>
      </c>
      <c r="I14" s="247"/>
      <c r="J14" s="110"/>
      <c r="K14" s="248">
        <f t="shared" ref="K14:K19" si="0">IF(H14="","",IFERROR(F14*H14,"غير مسجلة في المشتريات"))</f>
        <v>380.99999999999994</v>
      </c>
      <c r="L14" s="248"/>
      <c r="N14" s="111"/>
    </row>
    <row r="15" spans="2:14" ht="22.5" x14ac:dyDescent="0.25">
      <c r="B15" s="246" t="str">
        <f>IFERROR(VLOOKUP(ROWS($H$13:H15),'تحميل الخامات'!C:M,5,0),"")</f>
        <v>سلر كابسي</v>
      </c>
      <c r="C15" s="246"/>
      <c r="D15" s="246"/>
      <c r="E15" s="246"/>
      <c r="F15" s="116">
        <f>IFERROR(VLOOKUP(ROWS($H$13:H15),'تحميل الخامات'!C:M,6,0),"")</f>
        <v>0.25</v>
      </c>
      <c r="G15" s="116" t="str">
        <f>IFERROR(VLOOKUP(ROWS($H$13:H15),'تحميل الخامات'!C:M,7,0),"")</f>
        <v>جرام</v>
      </c>
      <c r="H15" s="247">
        <f>IF(B15="","",(_xlfn.XLOOKUP(B15,help!L:L,help!M:M,"غير مسجلة في المشتريات")))</f>
        <v>140</v>
      </c>
      <c r="I15" s="247"/>
      <c r="J15" s="110"/>
      <c r="K15" s="248">
        <f t="shared" si="0"/>
        <v>35</v>
      </c>
      <c r="L15" s="248"/>
      <c r="N15" s="111"/>
    </row>
    <row r="16" spans="2:14" ht="22.5" customHeight="1" x14ac:dyDescent="0.25">
      <c r="B16" s="246" t="str">
        <f>IFERROR(VLOOKUP(ROWS($H$13:H16),'تحميل الخامات'!C:M,5,0),"")</f>
        <v>سرفيسر</v>
      </c>
      <c r="C16" s="246"/>
      <c r="D16" s="246"/>
      <c r="E16" s="246"/>
      <c r="F16" s="116">
        <f>IFERROR(VLOOKUP(ROWS($H$13:H16),'تحميل الخامات'!C:M,6,0),"")</f>
        <v>3</v>
      </c>
      <c r="G16" s="116" t="str">
        <f>IFERROR(VLOOKUP(ROWS($H$13:H16),'تحميل الخامات'!C:M,7,0),"")</f>
        <v>كيلو</v>
      </c>
      <c r="H16" s="247">
        <f>IF(B16="","",(_xlfn.XLOOKUP(B16,help!L:L,help!M:M,"غير مسجلة في المشتريات")))</f>
        <v>54.651162790697676</v>
      </c>
      <c r="I16" s="247"/>
      <c r="J16" s="110"/>
      <c r="K16" s="248">
        <f t="shared" si="0"/>
        <v>163.95348837209303</v>
      </c>
      <c r="L16" s="248"/>
      <c r="N16" s="111"/>
    </row>
    <row r="17" spans="2:14" ht="22.5" x14ac:dyDescent="0.25">
      <c r="B17" s="246" t="str">
        <f>IFERROR(VLOOKUP(ROWS($H$13:H17),'تحميل الخامات'!C:M,5,0),"")</f>
        <v>بطانة اصفر</v>
      </c>
      <c r="C17" s="246"/>
      <c r="D17" s="246"/>
      <c r="E17" s="246"/>
      <c r="F17" s="116">
        <f>IFERROR(VLOOKUP(ROWS($H$13:H17),'تحميل الخامات'!C:M,6,0),"")</f>
        <v>0.5</v>
      </c>
      <c r="G17" s="116" t="str">
        <f>IFERROR(VLOOKUP(ROWS($H$13:H17),'تحميل الخامات'!C:M,7,0),"")</f>
        <v>كيلو</v>
      </c>
      <c r="H17" s="247">
        <f>IF(B17="","",(_xlfn.XLOOKUP(B17,help!L:L,help!M:M,"غير مسجلة في المشتريات")))</f>
        <v>70</v>
      </c>
      <c r="I17" s="247"/>
      <c r="J17" s="110"/>
      <c r="K17" s="248">
        <f t="shared" si="0"/>
        <v>35</v>
      </c>
      <c r="L17" s="248"/>
      <c r="N17" s="111"/>
    </row>
    <row r="18" spans="2:14" ht="22.5" x14ac:dyDescent="0.25">
      <c r="B18" s="246" t="str">
        <f>IFERROR(VLOOKUP(ROWS($H$13:H18),'تحميل الخامات'!C:M,5,0),"")</f>
        <v>بودرة دهبي</v>
      </c>
      <c r="C18" s="246"/>
      <c r="D18" s="246"/>
      <c r="E18" s="246"/>
      <c r="F18" s="116">
        <f>IFERROR(VLOOKUP(ROWS($H$13:H18),'تحميل الخامات'!C:M,6,0),"")</f>
        <v>0.125</v>
      </c>
      <c r="G18" s="116" t="str">
        <f>IFERROR(VLOOKUP(ROWS($H$13:H18),'تحميل الخامات'!C:M,7,0),"")</f>
        <v>جرام</v>
      </c>
      <c r="H18" s="247">
        <f>IF(B18="","",(_xlfn.XLOOKUP(B18,help!L:L,help!M:M,"غير مسجلة في المشتريات")))</f>
        <v>670</v>
      </c>
      <c r="I18" s="247"/>
      <c r="J18" s="110"/>
      <c r="K18" s="248">
        <f t="shared" si="0"/>
        <v>83.75</v>
      </c>
      <c r="L18" s="248"/>
      <c r="N18" s="111"/>
    </row>
    <row r="19" spans="2:14" ht="22.5" customHeight="1" x14ac:dyDescent="0.25">
      <c r="B19" s="246" t="str">
        <f>IFERROR(VLOOKUP(ROWS($H$13:H19),'تحميل الخامات'!C:M,5,0),"")</f>
        <v>لاكر</v>
      </c>
      <c r="C19" s="246"/>
      <c r="D19" s="246"/>
      <c r="E19" s="246"/>
      <c r="F19" s="116">
        <f>IFERROR(VLOOKUP(ROWS($H$13:H19),'تحميل الخامات'!C:M,6,0),"")</f>
        <v>1</v>
      </c>
      <c r="G19" s="116" t="str">
        <f>IFERROR(VLOOKUP(ROWS($H$13:H19),'تحميل الخامات'!C:M,7,0),"")</f>
        <v>كيلو</v>
      </c>
      <c r="H19" s="247">
        <f>IF(B19="","",(_xlfn.XLOOKUP(B19,help!L:L,help!M:M,"غير مسجلة في المشتريات")))</f>
        <v>110.71428571428572</v>
      </c>
      <c r="I19" s="247"/>
      <c r="J19" s="110"/>
      <c r="K19" s="248">
        <f t="shared" si="0"/>
        <v>110.71428571428572</v>
      </c>
      <c r="L19" s="248"/>
      <c r="N19" s="111"/>
    </row>
    <row r="20" spans="2:14" ht="22.5" x14ac:dyDescent="0.25">
      <c r="B20" s="246" t="str">
        <f>IFERROR(VLOOKUP(ROWS($H$13:H20),'تحميل الخامات'!C:M,5,0),"")</f>
        <v>صنفرة 180</v>
      </c>
      <c r="C20" s="246"/>
      <c r="D20" s="246"/>
      <c r="E20" s="246"/>
      <c r="F20" s="116">
        <f>IFERROR(VLOOKUP(ROWS($H$13:H20),'تحميل الخامات'!C:M,6,0),"")</f>
        <v>125</v>
      </c>
      <c r="G20" s="116" t="str">
        <f>IFERROR(VLOOKUP(ROWS($H$13:H20),'تحميل الخامات'!C:M,7,0),"")</f>
        <v>جرام</v>
      </c>
      <c r="H20" s="247">
        <f>IF(B20="","",(_xlfn.XLOOKUP(B20,help!L:L,help!M:M,"غير مسجلة في المشتريات")))</f>
        <v>0.35199999999999998</v>
      </c>
      <c r="I20" s="247"/>
      <c r="J20" s="110"/>
      <c r="K20" s="248">
        <f>IF(H20="","",IFERROR(F20*H20,"غير مسجلة في المشتريات"))</f>
        <v>44</v>
      </c>
      <c r="L20" s="248"/>
      <c r="N20" s="111"/>
    </row>
    <row r="21" spans="2:14" ht="22.5" x14ac:dyDescent="0.25">
      <c r="B21" s="246" t="str">
        <f>IFERROR(VLOOKUP(ROWS($H$13:H21),'تحميل الخامات'!C:M,5,0),"")</f>
        <v xml:space="preserve">أوكسيد هولندي </v>
      </c>
      <c r="C21" s="246"/>
      <c r="D21" s="246"/>
      <c r="E21" s="246"/>
      <c r="F21" s="116">
        <f>IFERROR(VLOOKUP(ROWS($H$13:H21),'تحميل الخامات'!C:M,6,0),"")</f>
        <v>5</v>
      </c>
      <c r="G21" s="116" t="str">
        <f>IFERROR(VLOOKUP(ROWS($H$13:H21),'تحميل الخامات'!C:M,7,0),"")</f>
        <v xml:space="preserve">ملي </v>
      </c>
      <c r="H21" s="247">
        <f>IF(B21="","",_xlfn.IFNA((VLOOKUP(B21,help!L:M,2,0)),_xlfn.IFNA((VLOOKUP(B21,help!P:Q,2,0)),"غير مسجلة في المشتريات")))</f>
        <v>0.92500000000000004</v>
      </c>
      <c r="I21" s="247"/>
      <c r="J21" s="110"/>
      <c r="K21" s="248">
        <f>IF(H21="","",IFERROR(F21*H21,"غير مسجلة في المشتريات"))</f>
        <v>4.625</v>
      </c>
      <c r="L21" s="248"/>
      <c r="N21" s="111"/>
    </row>
    <row r="22" spans="2:14" ht="22.5" customHeight="1" x14ac:dyDescent="0.25">
      <c r="B22" s="246" t="str">
        <f>IFERROR(VLOOKUP(ROWS($H$13:H22),'تحميل الخامات'!C:M,5,0),"")</f>
        <v>زيت</v>
      </c>
      <c r="C22" s="246"/>
      <c r="D22" s="246"/>
      <c r="E22" s="246"/>
      <c r="F22" s="116">
        <f>IFERROR(VLOOKUP(ROWS($H$13:H22),'تحميل الخامات'!C:M,6,0),"")</f>
        <v>0.05</v>
      </c>
      <c r="G22" s="116" t="str">
        <f>IFERROR(VLOOKUP(ROWS($H$13:H22),'تحميل الخامات'!C:M,7,0),"")</f>
        <v xml:space="preserve">لتر </v>
      </c>
      <c r="H22" s="247">
        <f>IF(B22="","",_xlfn.IFNA((VLOOKUP(B22,help!L:M,2,0)),_xlfn.IFNA((VLOOKUP(B22,help!P:Q,2,0)),"غير مسجلة في المشتريات")))</f>
        <v>100</v>
      </c>
      <c r="I22" s="247"/>
      <c r="J22" s="110"/>
      <c r="K22" s="248">
        <f t="shared" ref="K22:K33" si="1">IF(H22="","",IFERROR(F22*H22,"غير مسجلة في المشتريات"))</f>
        <v>5</v>
      </c>
      <c r="L22" s="248"/>
      <c r="N22" s="111"/>
    </row>
    <row r="23" spans="2:14" ht="22.5" customHeight="1" x14ac:dyDescent="0.25">
      <c r="B23" s="246" t="str">
        <f>IFERROR(VLOOKUP(ROWS($H$13:H23),'تحميل الخامات'!C:M,5,0),"")</f>
        <v/>
      </c>
      <c r="C23" s="246"/>
      <c r="D23" s="246"/>
      <c r="E23" s="246"/>
      <c r="F23" s="116" t="str">
        <f>IFERROR(VLOOKUP(ROWS($H$13:H23),'تحميل الخامات'!C:M,6,0),"")</f>
        <v/>
      </c>
      <c r="G23" s="116" t="str">
        <f>IFERROR(VLOOKUP(ROWS($H$13:H23),'تحميل الخامات'!C:M,7,0),"")</f>
        <v/>
      </c>
      <c r="H23" s="247" t="str">
        <f>IF(B23="","",(_xlfn.XLOOKUP(B23,help!L:L,help!M:M,"غير مسجلة في المشتريات")))</f>
        <v/>
      </c>
      <c r="I23" s="247"/>
      <c r="J23" s="110"/>
      <c r="K23" s="248" t="str">
        <f t="shared" si="1"/>
        <v/>
      </c>
      <c r="L23" s="248"/>
      <c r="N23" s="111"/>
    </row>
    <row r="24" spans="2:14" ht="22.5" customHeight="1" x14ac:dyDescent="0.25">
      <c r="B24" s="246" t="str">
        <f>IFERROR(VLOOKUP(ROWS($H$13:H24),'تحميل الخامات'!C:M,5,0),"")</f>
        <v/>
      </c>
      <c r="C24" s="246"/>
      <c r="D24" s="246"/>
      <c r="E24" s="246"/>
      <c r="F24" s="116" t="str">
        <f>IFERROR(VLOOKUP(ROWS($H$13:H24),'تحميل الخامات'!C:M,6,0),"")</f>
        <v/>
      </c>
      <c r="G24" s="116" t="str">
        <f>IFERROR(VLOOKUP(ROWS($H$13:H24),'تحميل الخامات'!C:M,7,0),"")</f>
        <v/>
      </c>
      <c r="H24" s="247" t="str">
        <f>IF(B24="","",(_xlfn.XLOOKUP(B24,help!L:L,help!M:M,"غير مسجلة في المشتريات")))</f>
        <v/>
      </c>
      <c r="I24" s="247"/>
      <c r="J24" s="110"/>
      <c r="K24" s="248" t="str">
        <f t="shared" si="1"/>
        <v/>
      </c>
      <c r="L24" s="248"/>
      <c r="N24" s="111"/>
    </row>
    <row r="25" spans="2:14" ht="22.5" customHeight="1" x14ac:dyDescent="0.25">
      <c r="B25" s="246" t="str">
        <f>IFERROR(VLOOKUP(ROWS($H$13:H25),'تحميل الخامات'!C:M,5,0),"")</f>
        <v/>
      </c>
      <c r="C25" s="246"/>
      <c r="D25" s="246"/>
      <c r="E25" s="246"/>
      <c r="F25" s="116" t="str">
        <f>IFERROR(VLOOKUP(ROWS($H$13:H25),'تحميل الخامات'!C:M,6,0),"")</f>
        <v/>
      </c>
      <c r="G25" s="116" t="str">
        <f>IFERROR(VLOOKUP(ROWS($H$13:H25),'تحميل الخامات'!C:M,7,0),"")</f>
        <v/>
      </c>
      <c r="H25" s="247" t="str">
        <f>IF(B25="","",(_xlfn.XLOOKUP(B25,help!L:L,help!M:M,"غير مسجلة في المشتريات")))</f>
        <v/>
      </c>
      <c r="I25" s="247"/>
      <c r="J25" s="110"/>
      <c r="K25" s="248" t="str">
        <f t="shared" si="1"/>
        <v/>
      </c>
      <c r="L25" s="248"/>
      <c r="N25" s="111"/>
    </row>
    <row r="26" spans="2:14" ht="22.5" customHeight="1" x14ac:dyDescent="0.25">
      <c r="B26" s="246" t="str">
        <f>IFERROR(VLOOKUP(ROWS($H$13:H26),'تحميل الخامات'!C:M,5,0),"")</f>
        <v/>
      </c>
      <c r="C26" s="246"/>
      <c r="D26" s="246"/>
      <c r="E26" s="246"/>
      <c r="F26" s="116" t="str">
        <f>IFERROR(VLOOKUP(ROWS($H$13:H26),'تحميل الخامات'!C:M,6,0),"")</f>
        <v/>
      </c>
      <c r="G26" s="116" t="str">
        <f>IFERROR(VLOOKUP(ROWS($H$13:H26),'تحميل الخامات'!C:M,7,0),"")</f>
        <v/>
      </c>
      <c r="H26" s="247" t="str">
        <f>IF(B26="","",(_xlfn.XLOOKUP(B26,help!L:L,help!M:M,"غير مسجلة في المشتريات")))</f>
        <v/>
      </c>
      <c r="I26" s="247"/>
      <c r="J26" s="110"/>
      <c r="K26" s="248" t="str">
        <f t="shared" si="1"/>
        <v/>
      </c>
      <c r="L26" s="248"/>
      <c r="N26" s="111"/>
    </row>
    <row r="27" spans="2:14" ht="22.5" customHeight="1" x14ac:dyDescent="0.25">
      <c r="B27" s="246" t="str">
        <f>IFERROR(VLOOKUP(ROWS($H$13:H27),'تحميل الخامات'!C:M,5,0),"")</f>
        <v/>
      </c>
      <c r="C27" s="246"/>
      <c r="D27" s="246"/>
      <c r="E27" s="246"/>
      <c r="F27" s="116" t="str">
        <f>IFERROR(VLOOKUP(ROWS($H$13:H27),'تحميل الخامات'!C:M,6,0),"")</f>
        <v/>
      </c>
      <c r="G27" s="116" t="str">
        <f>IFERROR(VLOOKUP(ROWS($H$13:H27),'تحميل الخامات'!C:M,7,0),"")</f>
        <v/>
      </c>
      <c r="H27" s="247" t="str">
        <f>IF(B27="","",(_xlfn.XLOOKUP(B27,help!L:L,help!M:M,"غير مسجلة في المشتريات")))</f>
        <v/>
      </c>
      <c r="I27" s="247"/>
      <c r="J27" s="110"/>
      <c r="K27" s="248" t="str">
        <f t="shared" si="1"/>
        <v/>
      </c>
      <c r="L27" s="248"/>
      <c r="N27" s="111"/>
    </row>
    <row r="28" spans="2:14" ht="22.5" customHeight="1" x14ac:dyDescent="0.25">
      <c r="B28" s="246" t="str">
        <f>IFERROR(VLOOKUP(ROWS($H$13:H28),'تحميل الخامات'!C:M,5,0),"")</f>
        <v/>
      </c>
      <c r="C28" s="246"/>
      <c r="D28" s="246"/>
      <c r="E28" s="246"/>
      <c r="F28" s="116" t="str">
        <f>IFERROR(VLOOKUP(ROWS($H$13:H28),'تحميل الخامات'!C:M,6,0),"")</f>
        <v/>
      </c>
      <c r="G28" s="116" t="str">
        <f>IFERROR(VLOOKUP(ROWS($H$13:H28),'تحميل الخامات'!C:M,7,0),"")</f>
        <v/>
      </c>
      <c r="H28" s="247" t="str">
        <f>IF(B28="","",(_xlfn.XLOOKUP(B28,help!L:L,help!M:M,"غير مسجلة في المشتريات")))</f>
        <v/>
      </c>
      <c r="I28" s="247"/>
      <c r="J28" s="110"/>
      <c r="K28" s="248" t="str">
        <f t="shared" si="1"/>
        <v/>
      </c>
      <c r="L28" s="248"/>
      <c r="N28" s="111"/>
    </row>
    <row r="29" spans="2:14" ht="22.5" customHeight="1" x14ac:dyDescent="0.25">
      <c r="B29" s="246" t="str">
        <f>IFERROR(VLOOKUP(ROWS($H$13:H29),'تحميل الخامات'!C:M,5,0),"")</f>
        <v/>
      </c>
      <c r="C29" s="246"/>
      <c r="D29" s="246"/>
      <c r="E29" s="246"/>
      <c r="F29" s="116" t="str">
        <f>IFERROR(VLOOKUP(ROWS($H$13:H29),'تحميل الخامات'!C:M,6,0),"")</f>
        <v/>
      </c>
      <c r="G29" s="116" t="str">
        <f>IFERROR(VLOOKUP(ROWS($H$13:H29),'تحميل الخامات'!C:M,7,0),"")</f>
        <v/>
      </c>
      <c r="H29" s="247" t="str">
        <f>IF(B29="","",(_xlfn.XLOOKUP(B29,help!L:L,help!M:M,"غير مسجلة في المشتريات")))</f>
        <v/>
      </c>
      <c r="I29" s="247"/>
      <c r="J29" s="110"/>
      <c r="K29" s="248" t="str">
        <f t="shared" si="1"/>
        <v/>
      </c>
      <c r="L29" s="248"/>
      <c r="N29" s="111"/>
    </row>
    <row r="30" spans="2:14" ht="22.5" customHeight="1" x14ac:dyDescent="0.25">
      <c r="B30" s="246" t="str">
        <f>IFERROR(VLOOKUP(ROWS($H$13:H30),'تحميل الخامات'!C:M,5,0),"")</f>
        <v/>
      </c>
      <c r="C30" s="246"/>
      <c r="D30" s="246"/>
      <c r="E30" s="246"/>
      <c r="F30" s="116" t="str">
        <f>IFERROR(VLOOKUP(ROWS($H$13:H30),'تحميل الخامات'!C:M,6,0),"")</f>
        <v/>
      </c>
      <c r="G30" s="116" t="str">
        <f>IFERROR(VLOOKUP(ROWS($H$13:H30),'تحميل الخامات'!C:M,7,0),"")</f>
        <v/>
      </c>
      <c r="H30" s="247" t="str">
        <f>IF(B30="","",(_xlfn.XLOOKUP(B30,help!L:L,help!M:M,"غير مسجلة في المشتريات")))</f>
        <v/>
      </c>
      <c r="I30" s="247"/>
      <c r="J30" s="110"/>
      <c r="K30" s="248" t="str">
        <f t="shared" si="1"/>
        <v/>
      </c>
      <c r="L30" s="248"/>
      <c r="N30" s="111"/>
    </row>
    <row r="31" spans="2:14" ht="22.5" customHeight="1" x14ac:dyDescent="0.25">
      <c r="B31" s="246" t="str">
        <f>IFERROR(VLOOKUP(ROWS($H$13:H31),'تحميل الخامات'!C:M,5,0),"")</f>
        <v/>
      </c>
      <c r="C31" s="246"/>
      <c r="D31" s="246"/>
      <c r="E31" s="246"/>
      <c r="F31" s="116" t="str">
        <f>IFERROR(VLOOKUP(ROWS($H$13:H31),'تحميل الخامات'!C:M,6,0),"")</f>
        <v/>
      </c>
      <c r="G31" s="116" t="str">
        <f>IFERROR(VLOOKUP(ROWS($H$13:H31),'تحميل الخامات'!C:M,7,0),"")</f>
        <v/>
      </c>
      <c r="H31" s="247" t="str">
        <f>IF(B31="","",(_xlfn.XLOOKUP(B31,help!L:L,help!M:M,"غير مسجلة في المشتريات")))</f>
        <v/>
      </c>
      <c r="I31" s="247"/>
      <c r="J31" s="110"/>
      <c r="K31" s="248" t="str">
        <f t="shared" si="1"/>
        <v/>
      </c>
      <c r="L31" s="248"/>
      <c r="N31" s="111"/>
    </row>
    <row r="32" spans="2:14" ht="22.5" customHeight="1" x14ac:dyDescent="0.25">
      <c r="B32" s="246" t="str">
        <f>IFERROR(VLOOKUP(ROWS($H$13:H32),'تحميل الخامات'!C:M,5,0),"")</f>
        <v/>
      </c>
      <c r="C32" s="246"/>
      <c r="D32" s="246"/>
      <c r="E32" s="246"/>
      <c r="F32" s="116" t="str">
        <f>IFERROR(VLOOKUP(ROWS($H$13:H32),'تحميل الخامات'!C:M,6,0),"")</f>
        <v/>
      </c>
      <c r="G32" s="116" t="str">
        <f>IFERROR(VLOOKUP(ROWS($H$13:H32),'تحميل الخامات'!C:M,7,0),"")</f>
        <v/>
      </c>
      <c r="H32" s="247" t="str">
        <f>IF(B32="","",(_xlfn.XLOOKUP(B32,help!L:L,help!M:M,"غير مسجلة في المشتريات")))</f>
        <v/>
      </c>
      <c r="I32" s="247"/>
      <c r="J32" s="110"/>
      <c r="K32" s="248" t="str">
        <f t="shared" si="1"/>
        <v/>
      </c>
      <c r="L32" s="248"/>
      <c r="N32" s="111"/>
    </row>
    <row r="33" spans="2:14" ht="22.5" customHeight="1" x14ac:dyDescent="0.25">
      <c r="B33" s="246" t="str">
        <f>IFERROR(VLOOKUP(ROWS($H$13:H33),'تحميل الخامات'!C:M,5,0),"")</f>
        <v/>
      </c>
      <c r="C33" s="246"/>
      <c r="D33" s="246"/>
      <c r="E33" s="246"/>
      <c r="F33" s="116" t="str">
        <f>IFERROR(VLOOKUP(ROWS($H$13:H33),'تحميل الخامات'!C:M,6,0),"")</f>
        <v/>
      </c>
      <c r="G33" s="116" t="str">
        <f>IFERROR(VLOOKUP(ROWS($H$13:H33),'تحميل الخامات'!C:M,7,0),"")</f>
        <v/>
      </c>
      <c r="H33" s="247" t="str">
        <f>IF(B33="","",(_xlfn.XLOOKUP(B33,help!L:L,help!M:M,"غير مسجلة في المشتريات")))</f>
        <v/>
      </c>
      <c r="I33" s="247"/>
      <c r="J33" s="110"/>
      <c r="K33" s="248" t="str">
        <f t="shared" si="1"/>
        <v/>
      </c>
      <c r="L33" s="248"/>
      <c r="N33" s="111"/>
    </row>
    <row r="34" spans="2:14" ht="22.5" customHeight="1" x14ac:dyDescent="0.25">
      <c r="B34" s="246" t="str">
        <f>IFERROR(VLOOKUP(ROWS($H$13:H34),'تحميل الخامات'!C:M,5,0),"")</f>
        <v/>
      </c>
      <c r="C34" s="246"/>
      <c r="D34" s="246"/>
      <c r="E34" s="246"/>
      <c r="F34" s="116" t="str">
        <f>IFERROR(VLOOKUP(ROWS($H$13:H34),'تحميل الخامات'!C:M,6,0),"")</f>
        <v/>
      </c>
      <c r="G34" s="116" t="str">
        <f>IFERROR(VLOOKUP(ROWS($H$13:H34),'تحميل الخامات'!C:M,7,0),"")</f>
        <v/>
      </c>
      <c r="H34" s="247" t="str">
        <f>IF(B34="","",(_xlfn.XLOOKUP(B34,help!L:L,help!M:M,"غير مسجلة في المشتريات")))</f>
        <v/>
      </c>
      <c r="I34" s="247"/>
      <c r="J34" s="110"/>
      <c r="K34" s="248" t="str">
        <f t="shared" ref="K34:K51" si="2">IF(H34="","",IFERROR(F34*H34,"غير مسجلة في المشتريات"))</f>
        <v/>
      </c>
      <c r="L34" s="248"/>
      <c r="N34" s="111"/>
    </row>
    <row r="35" spans="2:14" ht="22.5" customHeight="1" x14ac:dyDescent="0.25">
      <c r="B35" s="246" t="str">
        <f>IFERROR(VLOOKUP(ROWS($H$13:H35),'تحميل الخامات'!C:M,5,0),"")</f>
        <v/>
      </c>
      <c r="C35" s="246"/>
      <c r="D35" s="246"/>
      <c r="E35" s="246"/>
      <c r="F35" s="116" t="str">
        <f>IFERROR(VLOOKUP(ROWS($H$13:H35),'تحميل الخامات'!C:M,6,0),"")</f>
        <v/>
      </c>
      <c r="G35" s="116" t="str">
        <f>IFERROR(VLOOKUP(ROWS($H$13:H35),'تحميل الخامات'!C:M,7,0),"")</f>
        <v/>
      </c>
      <c r="H35" s="247" t="str">
        <f>IF(B35="","",(_xlfn.XLOOKUP(B35,help!L:L,help!M:M,"غير مسجلة في المشتريات")))</f>
        <v/>
      </c>
      <c r="I35" s="247"/>
      <c r="J35" s="110"/>
      <c r="K35" s="248" t="str">
        <f t="shared" si="2"/>
        <v/>
      </c>
      <c r="L35" s="248"/>
      <c r="N35" s="111"/>
    </row>
    <row r="36" spans="2:14" ht="22.5" customHeight="1" x14ac:dyDescent="0.25">
      <c r="B36" s="246" t="str">
        <f>IFERROR(VLOOKUP(ROWS($H$13:H36),'تحميل الخامات'!C:M,5,0),"")</f>
        <v/>
      </c>
      <c r="C36" s="246"/>
      <c r="D36" s="246"/>
      <c r="E36" s="246"/>
      <c r="F36" s="116" t="str">
        <f>IFERROR(VLOOKUP(ROWS($H$13:H36),'تحميل الخامات'!C:M,6,0),"")</f>
        <v/>
      </c>
      <c r="G36" s="116" t="str">
        <f>IFERROR(VLOOKUP(ROWS($H$13:H36),'تحميل الخامات'!C:M,7,0),"")</f>
        <v/>
      </c>
      <c r="H36" s="247" t="str">
        <f>IF(B36="","",(_xlfn.XLOOKUP(B36,help!L:L,help!M:M,"غير مسجلة في المشتريات")))</f>
        <v/>
      </c>
      <c r="I36" s="247"/>
      <c r="J36" s="110"/>
      <c r="K36" s="248" t="str">
        <f t="shared" si="2"/>
        <v/>
      </c>
      <c r="L36" s="248"/>
      <c r="N36" s="111"/>
    </row>
    <row r="37" spans="2:14" ht="22.5" customHeight="1" x14ac:dyDescent="0.25">
      <c r="B37" s="246" t="str">
        <f>IFERROR(VLOOKUP(ROWS($H$13:H37),'تحميل الخامات'!C:M,5,0),"")</f>
        <v/>
      </c>
      <c r="C37" s="246"/>
      <c r="D37" s="246"/>
      <c r="E37" s="246"/>
      <c r="F37" s="116" t="str">
        <f>IFERROR(VLOOKUP(ROWS($H$13:H37),'تحميل الخامات'!C:M,6,0),"")</f>
        <v/>
      </c>
      <c r="G37" s="116" t="str">
        <f>IFERROR(VLOOKUP(ROWS($H$13:H37),'تحميل الخامات'!C:M,7,0),"")</f>
        <v/>
      </c>
      <c r="H37" s="247" t="str">
        <f>IF(B37="","",(_xlfn.XLOOKUP(B37,help!L:L,help!M:M,"غير مسجلة في المشتريات")))</f>
        <v/>
      </c>
      <c r="I37" s="247"/>
      <c r="J37" s="110"/>
      <c r="K37" s="248" t="str">
        <f t="shared" si="2"/>
        <v/>
      </c>
      <c r="L37" s="248"/>
      <c r="N37" s="111"/>
    </row>
    <row r="38" spans="2:14" ht="22.5" customHeight="1" x14ac:dyDescent="0.25">
      <c r="B38" s="246" t="str">
        <f>IFERROR(VLOOKUP(ROWS($H$13:H38),'تحميل الخامات'!C:M,5,0),"")</f>
        <v/>
      </c>
      <c r="C38" s="246"/>
      <c r="D38" s="246"/>
      <c r="E38" s="246"/>
      <c r="F38" s="116" t="str">
        <f>IFERROR(VLOOKUP(ROWS($H$13:H38),'تحميل الخامات'!C:M,6,0),"")</f>
        <v/>
      </c>
      <c r="G38" s="116" t="str">
        <f>IFERROR(VLOOKUP(ROWS($H$13:H38),'تحميل الخامات'!C:M,7,0),"")</f>
        <v/>
      </c>
      <c r="H38" s="247" t="str">
        <f>IF(B38="","",(_xlfn.XLOOKUP(B38,help!L:L,help!M:M,"غير مسجلة في المشتريات")))</f>
        <v/>
      </c>
      <c r="I38" s="247"/>
      <c r="J38" s="110"/>
      <c r="K38" s="248" t="str">
        <f t="shared" si="2"/>
        <v/>
      </c>
      <c r="L38" s="248"/>
      <c r="N38" s="111"/>
    </row>
    <row r="39" spans="2:14" ht="22.5" customHeight="1" x14ac:dyDescent="0.25">
      <c r="B39" s="246" t="str">
        <f>IFERROR(VLOOKUP(ROWS($H$13:H39),'تحميل الخامات'!C:M,5,0),"")</f>
        <v/>
      </c>
      <c r="C39" s="246"/>
      <c r="D39" s="246"/>
      <c r="E39" s="246"/>
      <c r="F39" s="116" t="str">
        <f>IFERROR(VLOOKUP(ROWS($H$13:H39),'تحميل الخامات'!C:M,6,0),"")</f>
        <v/>
      </c>
      <c r="G39" s="116" t="str">
        <f>IFERROR(VLOOKUP(ROWS($H$13:H39),'تحميل الخامات'!C:M,7,0),"")</f>
        <v/>
      </c>
      <c r="H39" s="247" t="str">
        <f>IF(B39="","",(_xlfn.XLOOKUP(B39,help!L:L,help!M:M,"غير مسجلة في المشتريات")))</f>
        <v/>
      </c>
      <c r="I39" s="247"/>
      <c r="J39" s="110"/>
      <c r="K39" s="248" t="str">
        <f t="shared" si="2"/>
        <v/>
      </c>
      <c r="L39" s="248"/>
      <c r="N39" s="111"/>
    </row>
    <row r="40" spans="2:14" ht="22.5" customHeight="1" x14ac:dyDescent="0.25">
      <c r="B40" s="246" t="str">
        <f>IFERROR(VLOOKUP(ROWS($H$13:H40),'تحميل الخامات'!C:M,5,0),"")</f>
        <v/>
      </c>
      <c r="C40" s="246"/>
      <c r="D40" s="246"/>
      <c r="E40" s="246"/>
      <c r="F40" s="116" t="str">
        <f>IFERROR(VLOOKUP(ROWS($H$13:H40),'تحميل الخامات'!C:M,6,0),"")</f>
        <v/>
      </c>
      <c r="G40" s="116" t="str">
        <f>IFERROR(VLOOKUP(ROWS($H$13:H40),'تحميل الخامات'!C:M,7,0),"")</f>
        <v/>
      </c>
      <c r="H40" s="247" t="str">
        <f>IF(B40="","",(_xlfn.XLOOKUP(B40,help!L:L,help!M:M,"غير مسجلة في المشتريات")))</f>
        <v/>
      </c>
      <c r="I40" s="247"/>
      <c r="J40" s="110"/>
      <c r="K40" s="248" t="str">
        <f t="shared" si="2"/>
        <v/>
      </c>
      <c r="L40" s="248"/>
      <c r="N40" s="111"/>
    </row>
    <row r="41" spans="2:14" ht="22.5" customHeight="1" x14ac:dyDescent="0.25">
      <c r="B41" s="246" t="str">
        <f>IFERROR(VLOOKUP(ROWS($H$13:H41),'تحميل الخامات'!C:M,5,0),"")</f>
        <v/>
      </c>
      <c r="C41" s="246"/>
      <c r="D41" s="246"/>
      <c r="E41" s="246"/>
      <c r="F41" s="116" t="str">
        <f>IFERROR(VLOOKUP(ROWS($H$13:H41),'تحميل الخامات'!C:M,6,0),"")</f>
        <v/>
      </c>
      <c r="G41" s="116" t="str">
        <f>IFERROR(VLOOKUP(ROWS($H$13:H41),'تحميل الخامات'!C:M,7,0),"")</f>
        <v/>
      </c>
      <c r="H41" s="247" t="str">
        <f>IF(B41="","",(_xlfn.XLOOKUP(B41,help!L:L,help!M:M,"غير مسجلة في المشتريات")))</f>
        <v/>
      </c>
      <c r="I41" s="247"/>
      <c r="J41" s="110"/>
      <c r="K41" s="248" t="str">
        <f t="shared" si="2"/>
        <v/>
      </c>
      <c r="L41" s="248"/>
      <c r="N41" s="111"/>
    </row>
    <row r="42" spans="2:14" ht="22.5" customHeight="1" x14ac:dyDescent="0.25">
      <c r="B42" s="246" t="str">
        <f>IFERROR(VLOOKUP(ROWS($H$13:H42),'تحميل الخامات'!C:M,5,0),"")</f>
        <v/>
      </c>
      <c r="C42" s="246"/>
      <c r="D42" s="246"/>
      <c r="E42" s="246"/>
      <c r="F42" s="116" t="str">
        <f>IFERROR(VLOOKUP(ROWS($H$13:H42),'تحميل الخامات'!C:M,6,0),"")</f>
        <v/>
      </c>
      <c r="G42" s="116" t="str">
        <f>IFERROR(VLOOKUP(ROWS($H$13:H42),'تحميل الخامات'!C:M,7,0),"")</f>
        <v/>
      </c>
      <c r="H42" s="247" t="str">
        <f>IF(B42="","",(_xlfn.XLOOKUP(B42,help!L:L,help!M:M,"غير مسجلة في المشتريات")))</f>
        <v/>
      </c>
      <c r="I42" s="247"/>
      <c r="J42" s="110"/>
      <c r="K42" s="248" t="str">
        <f t="shared" si="2"/>
        <v/>
      </c>
      <c r="L42" s="248"/>
      <c r="N42" s="111"/>
    </row>
    <row r="43" spans="2:14" ht="22.5" customHeight="1" x14ac:dyDescent="0.25">
      <c r="B43" s="246" t="str">
        <f>IFERROR(VLOOKUP(ROWS($H$13:H43),'تحميل الخامات'!C:M,5,0),"")</f>
        <v/>
      </c>
      <c r="C43" s="246"/>
      <c r="D43" s="246"/>
      <c r="E43" s="246"/>
      <c r="F43" s="116" t="str">
        <f>IFERROR(VLOOKUP(ROWS($H$13:H43),'تحميل الخامات'!C:M,6,0),"")</f>
        <v/>
      </c>
      <c r="G43" s="116" t="str">
        <f>IFERROR(VLOOKUP(ROWS($H$13:H43),'تحميل الخامات'!C:M,7,0),"")</f>
        <v/>
      </c>
      <c r="H43" s="247" t="str">
        <f>IF(B43="","",(_xlfn.XLOOKUP(B43,help!L:L,help!M:M,"غير مسجلة في المشتريات")))</f>
        <v/>
      </c>
      <c r="I43" s="247"/>
      <c r="J43" s="110"/>
      <c r="K43" s="248" t="str">
        <f t="shared" si="2"/>
        <v/>
      </c>
      <c r="L43" s="248"/>
      <c r="N43" s="111"/>
    </row>
    <row r="44" spans="2:14" ht="22.5" customHeight="1" x14ac:dyDescent="0.25">
      <c r="B44" s="246" t="str">
        <f>IFERROR(VLOOKUP(ROWS($H$13:H44),'تحميل الخامات'!C:M,5,0),"")</f>
        <v/>
      </c>
      <c r="C44" s="246"/>
      <c r="D44" s="246"/>
      <c r="E44" s="246"/>
      <c r="F44" s="116" t="str">
        <f>IFERROR(VLOOKUP(ROWS($H$13:H44),'تحميل الخامات'!C:M,6,0),"")</f>
        <v/>
      </c>
      <c r="G44" s="116" t="str">
        <f>IFERROR(VLOOKUP(ROWS($H$13:H44),'تحميل الخامات'!C:M,7,0),"")</f>
        <v/>
      </c>
      <c r="H44" s="247" t="str">
        <f>IF(B44="","",(_xlfn.XLOOKUP(B44,help!L:L,help!M:M,"غير مسجلة في المشتريات")))</f>
        <v/>
      </c>
      <c r="I44" s="247"/>
      <c r="J44" s="110"/>
      <c r="K44" s="248" t="str">
        <f t="shared" si="2"/>
        <v/>
      </c>
      <c r="L44" s="248"/>
      <c r="N44" s="111"/>
    </row>
    <row r="45" spans="2:14" ht="22.5" customHeight="1" x14ac:dyDescent="0.25">
      <c r="B45" s="246" t="str">
        <f>IFERROR(VLOOKUP(ROWS($H$13:H45),'تحميل الخامات'!C:M,5,0),"")</f>
        <v/>
      </c>
      <c r="C45" s="246"/>
      <c r="D45" s="246"/>
      <c r="E45" s="246"/>
      <c r="F45" s="116" t="str">
        <f>IFERROR(VLOOKUP(ROWS($H$13:H45),'تحميل الخامات'!C:M,6,0),"")</f>
        <v/>
      </c>
      <c r="G45" s="116" t="str">
        <f>IFERROR(VLOOKUP(ROWS($H$13:H45),'تحميل الخامات'!C:M,7,0),"")</f>
        <v/>
      </c>
      <c r="H45" s="247" t="str">
        <f>IF(B45="","",(_xlfn.XLOOKUP(B45,help!L:L,help!M:M,"غير مسجلة في المشتريات")))</f>
        <v/>
      </c>
      <c r="I45" s="247"/>
      <c r="J45" s="110"/>
      <c r="K45" s="248" t="str">
        <f t="shared" si="2"/>
        <v/>
      </c>
      <c r="L45" s="248"/>
      <c r="N45" s="111"/>
    </row>
    <row r="46" spans="2:14" ht="22.5" customHeight="1" x14ac:dyDescent="0.25">
      <c r="B46" s="246" t="str">
        <f>IFERROR(VLOOKUP(ROWS($H$13:H46),'تحميل الخامات'!C:M,5,0),"")</f>
        <v/>
      </c>
      <c r="C46" s="246"/>
      <c r="D46" s="246"/>
      <c r="E46" s="246"/>
      <c r="F46" s="116" t="str">
        <f>IFERROR(VLOOKUP(ROWS($H$13:H46),'تحميل الخامات'!C:M,6,0),"")</f>
        <v/>
      </c>
      <c r="G46" s="116" t="str">
        <f>IFERROR(VLOOKUP(ROWS($H$13:H46),'تحميل الخامات'!C:M,7,0),"")</f>
        <v/>
      </c>
      <c r="H46" s="247" t="str">
        <f>IF(B46="","",(_xlfn.XLOOKUP(B46,help!L:L,help!M:M,"غير مسجلة في المشتريات")))</f>
        <v/>
      </c>
      <c r="I46" s="247"/>
      <c r="J46" s="110"/>
      <c r="K46" s="248" t="str">
        <f t="shared" si="2"/>
        <v/>
      </c>
      <c r="L46" s="248"/>
      <c r="N46" s="111"/>
    </row>
    <row r="47" spans="2:14" ht="22.5" customHeight="1" x14ac:dyDescent="0.25">
      <c r="B47" s="246" t="str">
        <f>IFERROR(VLOOKUP(ROWS($H$13:H47),'تحميل الخامات'!C:M,5,0),"")</f>
        <v/>
      </c>
      <c r="C47" s="246"/>
      <c r="D47" s="246"/>
      <c r="E47" s="246"/>
      <c r="F47" s="116" t="str">
        <f>IFERROR(VLOOKUP(ROWS($H$13:H47),'تحميل الخامات'!C:M,6,0),"")</f>
        <v/>
      </c>
      <c r="G47" s="116" t="str">
        <f>IFERROR(VLOOKUP(ROWS($H$13:H47),'تحميل الخامات'!C:M,7,0),"")</f>
        <v/>
      </c>
      <c r="H47" s="247" t="str">
        <f>IF(B47="","",(_xlfn.XLOOKUP(B47,help!L:L,help!M:M,"غير مسجلة في المشتريات")))</f>
        <v/>
      </c>
      <c r="I47" s="247"/>
      <c r="J47" s="110"/>
      <c r="K47" s="248" t="str">
        <f t="shared" si="2"/>
        <v/>
      </c>
      <c r="L47" s="248"/>
      <c r="N47" s="111"/>
    </row>
    <row r="48" spans="2:14" ht="22.5" customHeight="1" x14ac:dyDescent="0.25">
      <c r="B48" s="246" t="str">
        <f>IFERROR(VLOOKUP(ROWS($H$13:H48),'تحميل الخامات'!C:M,5,0),"")</f>
        <v/>
      </c>
      <c r="C48" s="246"/>
      <c r="D48" s="246"/>
      <c r="E48" s="246"/>
      <c r="F48" s="116" t="str">
        <f>IFERROR(VLOOKUP(ROWS($H$13:H48),'تحميل الخامات'!C:M,6,0),"")</f>
        <v/>
      </c>
      <c r="G48" s="116" t="str">
        <f>IFERROR(VLOOKUP(ROWS($H$13:H48),'تحميل الخامات'!C:M,7,0),"")</f>
        <v/>
      </c>
      <c r="H48" s="247" t="str">
        <f>IF(B48="","",(_xlfn.XLOOKUP(B48,help!L:L,help!M:M,"غير مسجلة في المشتريات")))</f>
        <v/>
      </c>
      <c r="I48" s="247"/>
      <c r="J48" s="110"/>
      <c r="K48" s="248" t="str">
        <f t="shared" si="2"/>
        <v/>
      </c>
      <c r="L48" s="248"/>
      <c r="N48" s="111"/>
    </row>
    <row r="49" spans="2:14" ht="22.5" customHeight="1" x14ac:dyDescent="0.25">
      <c r="B49" s="246" t="str">
        <f>IFERROR(VLOOKUP(ROWS($H$13:H49),'تحميل الخامات'!C:M,5,0),"")</f>
        <v/>
      </c>
      <c r="C49" s="246"/>
      <c r="D49" s="246"/>
      <c r="E49" s="246"/>
      <c r="F49" s="116" t="str">
        <f>IFERROR(VLOOKUP(ROWS($H$13:H49),'تحميل الخامات'!C:M,6,0),"")</f>
        <v/>
      </c>
      <c r="G49" s="116" t="str">
        <f>IFERROR(VLOOKUP(ROWS($H$13:H49),'تحميل الخامات'!C:M,7,0),"")</f>
        <v/>
      </c>
      <c r="H49" s="247" t="str">
        <f>IF(B49="","",(_xlfn.XLOOKUP(B49,help!L:L,help!M:M,"غير مسجلة في المشتريات")))</f>
        <v/>
      </c>
      <c r="I49" s="247"/>
      <c r="J49" s="110"/>
      <c r="K49" s="248" t="str">
        <f t="shared" si="2"/>
        <v/>
      </c>
      <c r="L49" s="248"/>
      <c r="N49" s="111"/>
    </row>
    <row r="50" spans="2:14" ht="22.5" customHeight="1" x14ac:dyDescent="0.25">
      <c r="B50" s="246" t="str">
        <f>IFERROR(VLOOKUP(ROWS($H$13:H50),'تحميل الخامات'!C:M,5,0),"")</f>
        <v/>
      </c>
      <c r="C50" s="246"/>
      <c r="D50" s="246"/>
      <c r="E50" s="246"/>
      <c r="F50" s="116" t="str">
        <f>IFERROR(VLOOKUP(ROWS($H$13:H50),'تحميل الخامات'!C:M,6,0),"")</f>
        <v/>
      </c>
      <c r="G50" s="116" t="str">
        <f>IFERROR(VLOOKUP(ROWS($H$13:H50),'تحميل الخامات'!C:M,7,0),"")</f>
        <v/>
      </c>
      <c r="H50" s="247" t="str">
        <f>IF(B50="","",(_xlfn.XLOOKUP(B50,help!L:L,help!M:M,"غير مسجلة في المشتريات")))</f>
        <v/>
      </c>
      <c r="I50" s="247"/>
      <c r="J50" s="110"/>
      <c r="K50" s="248" t="str">
        <f t="shared" si="2"/>
        <v/>
      </c>
      <c r="L50" s="248"/>
      <c r="N50" s="111"/>
    </row>
    <row r="51" spans="2:14" ht="23.25" customHeight="1" thickBot="1" x14ac:dyDescent="0.3">
      <c r="B51" s="246" t="str">
        <f>IFERROR(VLOOKUP(ROWS($H$13:H51),'تحميل الخامات'!C:M,5,0),"")</f>
        <v/>
      </c>
      <c r="C51" s="246"/>
      <c r="D51" s="246"/>
      <c r="E51" s="246"/>
      <c r="F51" s="116" t="str">
        <f>IFERROR(VLOOKUP(ROWS($H$13:H51),'تحميل الخامات'!C:M,6,0),"")</f>
        <v/>
      </c>
      <c r="G51" s="116" t="str">
        <f>IFERROR(VLOOKUP(ROWS($H$13:H51),'تحميل الخامات'!C:M,7,0),"")</f>
        <v/>
      </c>
      <c r="H51" s="247" t="str">
        <f>IF(B51="","",(_xlfn.XLOOKUP(B51,help!L:L,help!M:M,"غير مسجلة في المشتريات")))</f>
        <v/>
      </c>
      <c r="I51" s="247"/>
      <c r="J51" s="110"/>
      <c r="K51" s="248" t="str">
        <f t="shared" si="2"/>
        <v/>
      </c>
      <c r="L51" s="248"/>
      <c r="N51" s="111"/>
    </row>
    <row r="52" spans="2:14" ht="30.75" customHeight="1" thickBot="1" x14ac:dyDescent="0.3">
      <c r="B52" s="235" t="s">
        <v>227</v>
      </c>
      <c r="C52" s="236"/>
      <c r="D52" s="236"/>
      <c r="E52" s="236"/>
      <c r="F52" s="236"/>
      <c r="G52" s="236"/>
      <c r="H52" s="236"/>
      <c r="I52" s="237"/>
      <c r="J52" s="117"/>
      <c r="K52" s="254">
        <f>SUM(K13:K51)</f>
        <v>1078.2927740863788</v>
      </c>
      <c r="L52" s="255"/>
      <c r="N52" s="111"/>
    </row>
    <row r="53" spans="2:14" ht="10.5" customHeight="1" x14ac:dyDescent="0.25">
      <c r="B53" s="110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N53" s="111"/>
    </row>
    <row r="54" spans="2:14" ht="33.75" customHeight="1" x14ac:dyDescent="0.25">
      <c r="B54" s="231" t="s">
        <v>228</v>
      </c>
      <c r="C54" s="231"/>
      <c r="D54" s="231"/>
      <c r="E54" s="238" t="e">
        <f>K52/L4</f>
        <v>#VALUE!</v>
      </c>
      <c r="F54" s="238"/>
      <c r="G54" s="110"/>
      <c r="H54" s="110"/>
      <c r="I54" s="110"/>
      <c r="J54" s="110"/>
      <c r="K54" s="110"/>
      <c r="L54" s="110"/>
      <c r="N54" s="111"/>
    </row>
    <row r="55" spans="2:14" ht="28.5" customHeight="1" thickBot="1" x14ac:dyDescent="0.3"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N55" s="111"/>
    </row>
    <row r="56" spans="2:14" ht="9" customHeight="1" thickTop="1" thickBot="1" x14ac:dyDescent="0.3">
      <c r="B56" s="118"/>
      <c r="C56" s="118"/>
      <c r="D56" s="118"/>
      <c r="E56" s="118"/>
      <c r="F56" s="118"/>
      <c r="G56" s="118"/>
      <c r="H56" s="118"/>
      <c r="I56" s="118"/>
      <c r="J56" s="118"/>
      <c r="K56" s="118"/>
      <c r="L56" s="118"/>
      <c r="N56" s="111"/>
    </row>
    <row r="57" spans="2:14" ht="26.25" customHeight="1" thickTop="1" thickBot="1" x14ac:dyDescent="0.3">
      <c r="B57" s="110"/>
      <c r="C57" s="110"/>
      <c r="D57" s="110"/>
      <c r="E57" s="110"/>
      <c r="F57" s="110"/>
      <c r="G57" s="110"/>
      <c r="H57" s="110"/>
      <c r="I57" s="110"/>
      <c r="J57" s="110"/>
      <c r="K57" s="110"/>
      <c r="L57" s="110"/>
      <c r="N57" s="111"/>
    </row>
    <row r="58" spans="2:14" ht="39" thickTop="1" thickBot="1" x14ac:dyDescent="0.3">
      <c r="B58" s="239" t="s">
        <v>230</v>
      </c>
      <c r="C58" s="239"/>
      <c r="D58" s="239"/>
      <c r="E58" s="239"/>
      <c r="F58" s="239"/>
      <c r="G58" s="239"/>
      <c r="H58" s="239"/>
      <c r="I58" s="110"/>
      <c r="J58" s="110"/>
      <c r="K58" s="110"/>
      <c r="L58" s="110"/>
      <c r="N58" s="111"/>
    </row>
    <row r="59" spans="2:14" s="110" customFormat="1" ht="20.25" thickTop="1" thickBot="1" x14ac:dyDescent="0.3">
      <c r="N59" s="119"/>
    </row>
    <row r="60" spans="2:14" ht="22.5" x14ac:dyDescent="0.25">
      <c r="B60" s="250" t="s">
        <v>18</v>
      </c>
      <c r="C60" s="251"/>
      <c r="D60" s="252" t="s">
        <v>21</v>
      </c>
      <c r="E60" s="252"/>
      <c r="F60" s="252"/>
      <c r="G60" s="252"/>
      <c r="H60" s="251" t="s">
        <v>7</v>
      </c>
      <c r="I60" s="251"/>
      <c r="J60" s="252" t="s">
        <v>17</v>
      </c>
      <c r="K60" s="253"/>
      <c r="L60" s="110"/>
      <c r="N60" s="111"/>
    </row>
    <row r="61" spans="2:14" ht="22.5" x14ac:dyDescent="0.25">
      <c r="B61" s="225" t="str">
        <f>IFERROR(VLOOKUP(ROWS($H$61:H61),'تحميل المصنعيات'!B:O,5,0),"")</f>
        <v>مصطفى</v>
      </c>
      <c r="C61" s="225"/>
      <c r="D61" s="226" t="str">
        <f>IFERROR(VLOOKUP(ROWS($H$61:H61),'تحميل المصنعيات'!B:O,6,0),"")</f>
        <v>صنفره + سلر</v>
      </c>
      <c r="E61" s="226"/>
      <c r="F61" s="226"/>
      <c r="G61" s="226"/>
      <c r="H61" s="223">
        <f>IFERROR(VLOOKUP(ROWS($H$61:H61),'تحميل المصنعيات'!B:O,13,0),"")</f>
        <v>0.25000000000000006</v>
      </c>
      <c r="I61" s="223"/>
      <c r="J61" s="256">
        <f>IFERROR(VLOOKUP(ROWS($H$61:H61),'تحميل المصنعيات'!B:O,14,0),"")</f>
        <v>162.50000000000003</v>
      </c>
      <c r="K61" s="224"/>
      <c r="L61" s="110"/>
      <c r="N61" s="111"/>
    </row>
    <row r="62" spans="2:14" ht="22.5" x14ac:dyDescent="0.25">
      <c r="B62" s="225" t="str">
        <f>IFERROR(VLOOKUP(ROWS($H$61:H62),'تحميل المصنعيات'!B:O,5,0),"")</f>
        <v>أحمد</v>
      </c>
      <c r="C62" s="225"/>
      <c r="D62" s="226" t="str">
        <f>IFERROR(VLOOKUP(ROWS($H$61:H62),'تحميل المصنعيات'!B:O,6,0),"")</f>
        <v xml:space="preserve">تصفية بوليستر </v>
      </c>
      <c r="E62" s="226"/>
      <c r="F62" s="226"/>
      <c r="G62" s="226"/>
      <c r="H62" s="223">
        <f>IFERROR(VLOOKUP(ROWS($H$61:H62),'تحميل المصنعيات'!B:O,13,0),"")</f>
        <v>0.25000000000000006</v>
      </c>
      <c r="I62" s="223"/>
      <c r="J62" s="224">
        <f>IFERROR(VLOOKUP(ROWS($H$61:H62),'تحميل المصنعيات'!B:O,14,0),"")</f>
        <v>162.50000000000003</v>
      </c>
      <c r="K62" s="224"/>
      <c r="L62" s="110"/>
      <c r="N62" s="111"/>
    </row>
    <row r="63" spans="2:14" ht="22.5" x14ac:dyDescent="0.25">
      <c r="B63" s="225" t="str">
        <f>IFERROR(VLOOKUP(ROWS($H$61:H63),'تحميل المصنعيات'!B:O,5,0),"")</f>
        <v>عمار</v>
      </c>
      <c r="C63" s="225"/>
      <c r="D63" s="226" t="str">
        <f>IFERROR(VLOOKUP(ROWS($H$61:H63),'تحميل المصنعيات'!B:O,6,0),"")</f>
        <v xml:space="preserve">رش بوليستر </v>
      </c>
      <c r="E63" s="226"/>
      <c r="F63" s="226"/>
      <c r="G63" s="226"/>
      <c r="H63" s="223">
        <f>IFERROR(VLOOKUP(ROWS($H$61:H63),'تحميل المصنعيات'!B:O,13,0),"")</f>
        <v>4.166666666666663E-2</v>
      </c>
      <c r="I63" s="223"/>
      <c r="J63" s="224">
        <f>IFERROR(VLOOKUP(ROWS($H$61:H63),'تحميل المصنعيات'!B:O,14,0),"")</f>
        <v>32.291666666666636</v>
      </c>
      <c r="K63" s="224"/>
      <c r="L63" s="110"/>
      <c r="N63" s="111"/>
    </row>
    <row r="64" spans="2:14" ht="22.5" x14ac:dyDescent="0.25">
      <c r="B64" s="225" t="str">
        <f>IFERROR(VLOOKUP(ROWS($H$61:H64),'تحميل المصنعيات'!B:O,5,0),"")</f>
        <v>أحمد</v>
      </c>
      <c r="C64" s="225"/>
      <c r="D64" s="226" t="str">
        <f>IFERROR(VLOOKUP(ROWS($H$61:H64),'تحميل المصنعيات'!B:O,6,0),"")</f>
        <v>تنعيم</v>
      </c>
      <c r="E64" s="226"/>
      <c r="F64" s="226"/>
      <c r="G64" s="226"/>
      <c r="H64" s="223">
        <f>IFERROR(VLOOKUP(ROWS($H$61:H64),'تحميل المصنعيات'!B:O,13,0),"")</f>
        <v>0.11458333333333331</v>
      </c>
      <c r="I64" s="223"/>
      <c r="J64" s="224">
        <f>IFERROR(VLOOKUP(ROWS($H$61:H64),'تحميل المصنعيات'!B:O,14,0),"")</f>
        <v>74.479166666666657</v>
      </c>
      <c r="K64" s="224"/>
      <c r="L64" s="110"/>
      <c r="N64" s="111"/>
    </row>
    <row r="65" spans="2:14" ht="22.5" x14ac:dyDescent="0.25">
      <c r="B65" s="225" t="str">
        <f>IFERROR(VLOOKUP(ROWS($H$61:H65),'تحميل المصنعيات'!B:O,5,0),"")</f>
        <v>نقشاره</v>
      </c>
      <c r="C65" s="225"/>
      <c r="D65" s="226" t="str">
        <f>IFERROR(VLOOKUP(ROWS($H$61:H65),'تحميل المصنعيات'!B:O,6,0),"")</f>
        <v xml:space="preserve">معجون </v>
      </c>
      <c r="E65" s="226"/>
      <c r="F65" s="226"/>
      <c r="G65" s="226"/>
      <c r="H65" s="223">
        <f>IFERROR(VLOOKUP(ROWS($H$61:H65),'تحميل المصنعيات'!B:O,13,0),"")</f>
        <v>4.1666666666666685E-2</v>
      </c>
      <c r="I65" s="223"/>
      <c r="J65" s="224">
        <f>IFERROR(VLOOKUP(ROWS($H$61:H65),'تحميل المصنعيات'!B:O,14,0),"")</f>
        <v>32.291666666666679</v>
      </c>
      <c r="K65" s="224"/>
      <c r="L65" s="110"/>
      <c r="N65" s="111"/>
    </row>
    <row r="66" spans="2:14" ht="22.5" x14ac:dyDescent="0.25">
      <c r="B66" s="225" t="str">
        <f>IFERROR(VLOOKUP(ROWS($H$61:H66),'تحميل المصنعيات'!B:O,5,0),"")</f>
        <v>نقشاره</v>
      </c>
      <c r="C66" s="225"/>
      <c r="D66" s="226" t="str">
        <f>IFERROR(VLOOKUP(ROWS($H$61:H66),'تحميل المصنعيات'!B:O,6,0),"")</f>
        <v>تنعيم</v>
      </c>
      <c r="E66" s="226"/>
      <c r="F66" s="226"/>
      <c r="G66" s="226"/>
      <c r="H66" s="223">
        <f>IFERROR(VLOOKUP(ROWS($H$61:H66),'تحميل المصنعيات'!B:O,13,0),"")</f>
        <v>7.291666666666663E-2</v>
      </c>
      <c r="I66" s="223"/>
      <c r="J66" s="224">
        <f>IFERROR(VLOOKUP(ROWS($H$61:H66),'تحميل المصنعيات'!B:O,14,0),"")</f>
        <v>56.510416666666636</v>
      </c>
      <c r="K66" s="224"/>
      <c r="L66" s="110"/>
      <c r="N66" s="111"/>
    </row>
    <row r="67" spans="2:14" ht="22.5" x14ac:dyDescent="0.25">
      <c r="B67" s="225" t="str">
        <f>IFERROR(VLOOKUP(ROWS($H$61:H67),'تحميل المصنعيات'!B:O,5,0),"")</f>
        <v>عمار</v>
      </c>
      <c r="C67" s="225"/>
      <c r="D67" s="226" t="str">
        <f>IFERROR(VLOOKUP(ROWS($H$61:H67),'تحميل المصنعيات'!B:O,6,0),"")</f>
        <v xml:space="preserve">رش بدرة </v>
      </c>
      <c r="E67" s="226"/>
      <c r="F67" s="226"/>
      <c r="G67" s="226"/>
      <c r="H67" s="223">
        <f>IFERROR(VLOOKUP(ROWS($H$61:H67),'تحميل المصنعيات'!B:O,13,0),"")</f>
        <v>0.10416666666666663</v>
      </c>
      <c r="I67" s="223"/>
      <c r="J67" s="224">
        <f>IFERROR(VLOOKUP(ROWS($H$61:H67),'تحميل المصنعيات'!B:O,14,0),"")</f>
        <v>80.729166666666629</v>
      </c>
      <c r="K67" s="224"/>
      <c r="L67" s="110"/>
      <c r="N67" s="111"/>
    </row>
    <row r="68" spans="2:14" ht="22.5" x14ac:dyDescent="0.25">
      <c r="B68" s="225" t="str">
        <f>IFERROR(VLOOKUP(ROWS($H$61:H68),'تحميل المصنعيات'!B:O,5,0),"")</f>
        <v xml:space="preserve">البدراني </v>
      </c>
      <c r="C68" s="225"/>
      <c r="D68" s="226" t="str">
        <f>IFERROR(VLOOKUP(ROWS($H$61:H68),'تحميل المصنعيات'!B:O,6,0),"")</f>
        <v xml:space="preserve">أوكسيد + ترابة </v>
      </c>
      <c r="E68" s="226"/>
      <c r="F68" s="226"/>
      <c r="G68" s="226"/>
      <c r="H68" s="223">
        <f>IFERROR(VLOOKUP(ROWS($H$61:H68),'تحميل المصنعيات'!B:O,13,0),"")</f>
        <v>0.21875000000000006</v>
      </c>
      <c r="I68" s="223"/>
      <c r="J68" s="224">
        <f>IFERROR(VLOOKUP(ROWS($H$61:H68),'تحميل المصنعيات'!B:O,14,0),"")</f>
        <v>400</v>
      </c>
      <c r="K68" s="224"/>
      <c r="L68" s="110"/>
      <c r="N68" s="111"/>
    </row>
    <row r="69" spans="2:14" ht="22.5" x14ac:dyDescent="0.25">
      <c r="B69" s="225" t="str">
        <f>IFERROR(VLOOKUP(ROWS($H$61:H69),'تحميل المصنعيات'!B:O,5,0),"")</f>
        <v/>
      </c>
      <c r="C69" s="225"/>
      <c r="D69" s="226" t="str">
        <f>IFERROR(VLOOKUP(ROWS($H$61:H69),'تحميل المصنعيات'!B:O,6,0),"")</f>
        <v/>
      </c>
      <c r="E69" s="226"/>
      <c r="F69" s="226"/>
      <c r="G69" s="226"/>
      <c r="H69" s="223" t="str">
        <f>IFERROR(VLOOKUP(ROWS($H$61:H69),'تحميل المصنعيات'!B:O,13,0),"")</f>
        <v/>
      </c>
      <c r="I69" s="223"/>
      <c r="J69" s="224" t="str">
        <f>IFERROR(VLOOKUP(ROWS($H$61:H69),'تحميل المصنعيات'!B:O,14,0),"")</f>
        <v/>
      </c>
      <c r="K69" s="224"/>
      <c r="L69" s="110"/>
      <c r="N69" s="111"/>
    </row>
    <row r="70" spans="2:14" ht="22.5" x14ac:dyDescent="0.25">
      <c r="B70" s="225" t="str">
        <f>IFERROR(VLOOKUP(ROWS($H$61:H70),'تحميل المصنعيات'!B:O,5,0),"")</f>
        <v/>
      </c>
      <c r="C70" s="225"/>
      <c r="D70" s="226" t="str">
        <f>IFERROR(VLOOKUP(ROWS($H$61:H70),'تحميل المصنعيات'!B:O,6,0),"")</f>
        <v/>
      </c>
      <c r="E70" s="226"/>
      <c r="F70" s="226"/>
      <c r="G70" s="226"/>
      <c r="H70" s="223" t="str">
        <f>IFERROR(VLOOKUP(ROWS($H$61:H70),'تحميل المصنعيات'!B:O,13,0),"")</f>
        <v/>
      </c>
      <c r="I70" s="223"/>
      <c r="J70" s="224" t="str">
        <f>IFERROR(VLOOKUP(ROWS($H$61:H70),'تحميل المصنعيات'!B:O,14,0),"")</f>
        <v/>
      </c>
      <c r="K70" s="224"/>
      <c r="L70" s="110"/>
      <c r="N70" s="111"/>
    </row>
    <row r="71" spans="2:14" ht="22.5" x14ac:dyDescent="0.25">
      <c r="B71" s="225" t="str">
        <f>IFERROR(VLOOKUP(ROWS($H$61:H71),'تحميل المصنعيات'!B:O,5,0),"")</f>
        <v/>
      </c>
      <c r="C71" s="225"/>
      <c r="D71" s="226" t="str">
        <f>IFERROR(VLOOKUP(ROWS($H$61:H71),'تحميل المصنعيات'!B:O,6,0),"")</f>
        <v/>
      </c>
      <c r="E71" s="226"/>
      <c r="F71" s="226"/>
      <c r="G71" s="226"/>
      <c r="H71" s="223" t="str">
        <f>IFERROR(VLOOKUP(ROWS($H$61:H71),'تحميل المصنعيات'!B:O,13,0),"")</f>
        <v/>
      </c>
      <c r="I71" s="223"/>
      <c r="J71" s="224" t="str">
        <f>IFERROR(VLOOKUP(ROWS($H$61:H71),'تحميل المصنعيات'!B:O,14,0),"")</f>
        <v/>
      </c>
      <c r="K71" s="224"/>
      <c r="L71" s="110"/>
      <c r="N71" s="111"/>
    </row>
    <row r="72" spans="2:14" ht="22.5" x14ac:dyDescent="0.25">
      <c r="B72" s="225" t="str">
        <f>IFERROR(VLOOKUP(ROWS($H$61:H72),'تحميل المصنعيات'!B:O,5,0),"")</f>
        <v/>
      </c>
      <c r="C72" s="225"/>
      <c r="D72" s="226" t="str">
        <f>IFERROR(VLOOKUP(ROWS($H$61:H72),'تحميل المصنعيات'!B:O,6,0),"")</f>
        <v/>
      </c>
      <c r="E72" s="226"/>
      <c r="F72" s="226"/>
      <c r="G72" s="226"/>
      <c r="H72" s="223" t="str">
        <f>IFERROR(VLOOKUP(ROWS($H$61:H72),'تحميل المصنعيات'!B:O,13,0),"")</f>
        <v/>
      </c>
      <c r="I72" s="223"/>
      <c r="J72" s="224" t="str">
        <f>IFERROR(VLOOKUP(ROWS($H$61:H72),'تحميل المصنعيات'!B:O,14,0),"")</f>
        <v/>
      </c>
      <c r="K72" s="224"/>
      <c r="L72" s="110"/>
      <c r="N72" s="111"/>
    </row>
    <row r="73" spans="2:14" ht="22.5" x14ac:dyDescent="0.25">
      <c r="B73" s="225" t="str">
        <f>IFERROR(VLOOKUP(ROWS($H$61:H73),'تحميل المصنعيات'!B:O,5,0),"")</f>
        <v/>
      </c>
      <c r="C73" s="225"/>
      <c r="D73" s="226" t="str">
        <f>IFERROR(VLOOKUP(ROWS($H$61:H73),'تحميل المصنعيات'!B:O,6,0),"")</f>
        <v/>
      </c>
      <c r="E73" s="226"/>
      <c r="F73" s="226"/>
      <c r="G73" s="226"/>
      <c r="H73" s="223" t="str">
        <f>IFERROR(VLOOKUP(ROWS($H$61:H73),'تحميل المصنعيات'!B:O,13,0),"")</f>
        <v/>
      </c>
      <c r="I73" s="223"/>
      <c r="J73" s="224" t="str">
        <f>IFERROR(VLOOKUP(ROWS($H$61:H73),'تحميل المصنعيات'!B:O,14,0),"")</f>
        <v/>
      </c>
      <c r="K73" s="224"/>
      <c r="L73" s="110"/>
      <c r="N73" s="111"/>
    </row>
    <row r="74" spans="2:14" ht="22.5" x14ac:dyDescent="0.25">
      <c r="B74" s="225" t="str">
        <f>IFERROR(VLOOKUP(ROWS($H$61:H74),'تحميل المصنعيات'!B:O,5,0),"")</f>
        <v/>
      </c>
      <c r="C74" s="225"/>
      <c r="D74" s="226" t="str">
        <f>IFERROR(VLOOKUP(ROWS($H$61:H74),'تحميل المصنعيات'!B:O,6,0),"")</f>
        <v/>
      </c>
      <c r="E74" s="226"/>
      <c r="F74" s="226"/>
      <c r="G74" s="226"/>
      <c r="H74" s="223" t="str">
        <f>IFERROR(VLOOKUP(ROWS($H$61:H74),'تحميل المصنعيات'!B:O,13,0),"")</f>
        <v/>
      </c>
      <c r="I74" s="223"/>
      <c r="J74" s="224" t="str">
        <f>IFERROR(VLOOKUP(ROWS($H$61:H74),'تحميل المصنعيات'!B:O,14,0),"")</f>
        <v/>
      </c>
      <c r="K74" s="224"/>
      <c r="L74" s="110"/>
      <c r="N74" s="111"/>
    </row>
    <row r="75" spans="2:14" ht="22.5" x14ac:dyDescent="0.25">
      <c r="B75" s="225" t="str">
        <f>IFERROR(VLOOKUP(ROWS($H$61:H75),'تحميل المصنعيات'!B:O,5,0),"")</f>
        <v/>
      </c>
      <c r="C75" s="225"/>
      <c r="D75" s="226" t="str">
        <f>IFERROR(VLOOKUP(ROWS($H$61:H75),'تحميل المصنعيات'!B:O,6,0),"")</f>
        <v/>
      </c>
      <c r="E75" s="226"/>
      <c r="F75" s="226"/>
      <c r="G75" s="226"/>
      <c r="H75" s="223" t="str">
        <f>IFERROR(VLOOKUP(ROWS($H$61:H75),'تحميل المصنعيات'!B:O,13,0),"")</f>
        <v/>
      </c>
      <c r="I75" s="223"/>
      <c r="J75" s="224" t="str">
        <f>IFERROR(VLOOKUP(ROWS($H$61:H75),'تحميل المصنعيات'!B:O,14,0),"")</f>
        <v/>
      </c>
      <c r="K75" s="224"/>
      <c r="L75" s="110"/>
      <c r="N75" s="111"/>
    </row>
    <row r="76" spans="2:14" ht="22.5" x14ac:dyDescent="0.25">
      <c r="B76" s="225" t="str">
        <f>IFERROR(VLOOKUP(ROWS($H$61:H76),'تحميل المصنعيات'!B:O,5,0),"")</f>
        <v/>
      </c>
      <c r="C76" s="225"/>
      <c r="D76" s="226" t="str">
        <f>IFERROR(VLOOKUP(ROWS($H$61:H76),'تحميل المصنعيات'!B:O,6,0),"")</f>
        <v/>
      </c>
      <c r="E76" s="226"/>
      <c r="F76" s="226"/>
      <c r="G76" s="226"/>
      <c r="H76" s="223" t="str">
        <f>IFERROR(VLOOKUP(ROWS($H$61:H76),'تحميل المصنعيات'!B:O,13,0),"")</f>
        <v/>
      </c>
      <c r="I76" s="223"/>
      <c r="J76" s="224" t="str">
        <f>IFERROR(VLOOKUP(ROWS($H$61:H76),'تحميل المصنعيات'!B:O,14,0),"")</f>
        <v/>
      </c>
      <c r="K76" s="224"/>
      <c r="L76" s="110"/>
      <c r="N76" s="111"/>
    </row>
    <row r="77" spans="2:14" ht="22.5" x14ac:dyDescent="0.25">
      <c r="B77" s="225" t="str">
        <f>IFERROR(VLOOKUP(ROWS($H$61:H77),'تحميل المصنعيات'!B:O,5,0),"")</f>
        <v/>
      </c>
      <c r="C77" s="225"/>
      <c r="D77" s="226" t="str">
        <f>IFERROR(VLOOKUP(ROWS($H$61:H77),'تحميل المصنعيات'!B:O,6,0),"")</f>
        <v/>
      </c>
      <c r="E77" s="226"/>
      <c r="F77" s="226"/>
      <c r="G77" s="226"/>
      <c r="H77" s="223" t="str">
        <f>IFERROR(VLOOKUP(ROWS($H$61:H77),'تحميل المصنعيات'!B:O,13,0),"")</f>
        <v/>
      </c>
      <c r="I77" s="223"/>
      <c r="J77" s="224" t="str">
        <f>IFERROR(VLOOKUP(ROWS($H$61:H77),'تحميل المصنعيات'!B:O,14,0),"")</f>
        <v/>
      </c>
      <c r="K77" s="224"/>
      <c r="L77" s="110"/>
      <c r="N77" s="111"/>
    </row>
    <row r="78" spans="2:14" ht="22.5" x14ac:dyDescent="0.25">
      <c r="B78" s="225" t="str">
        <f>IFERROR(VLOOKUP(ROWS($H$61:H78),'تحميل المصنعيات'!B:O,5,0),"")</f>
        <v/>
      </c>
      <c r="C78" s="225"/>
      <c r="D78" s="226" t="str">
        <f>IFERROR(VLOOKUP(ROWS($H$61:H78),'تحميل المصنعيات'!B:O,6,0),"")</f>
        <v/>
      </c>
      <c r="E78" s="226"/>
      <c r="F78" s="226"/>
      <c r="G78" s="226"/>
      <c r="H78" s="223" t="str">
        <f>IFERROR(VLOOKUP(ROWS($H$61:H78),'تحميل المصنعيات'!B:O,13,0),"")</f>
        <v/>
      </c>
      <c r="I78" s="223"/>
      <c r="J78" s="224" t="str">
        <f>IFERROR(VLOOKUP(ROWS($H$61:H78),'تحميل المصنعيات'!B:O,14,0),"")</f>
        <v/>
      </c>
      <c r="K78" s="224"/>
      <c r="L78" s="110"/>
      <c r="N78" s="111"/>
    </row>
    <row r="79" spans="2:14" ht="22.5" x14ac:dyDescent="0.25">
      <c r="B79" s="225" t="str">
        <f>IFERROR(VLOOKUP(ROWS($H$61:H79),'تحميل المصنعيات'!B:O,5,0),"")</f>
        <v/>
      </c>
      <c r="C79" s="225"/>
      <c r="D79" s="226" t="str">
        <f>IFERROR(VLOOKUP(ROWS($H$61:H79),'تحميل المصنعيات'!B:O,6,0),"")</f>
        <v/>
      </c>
      <c r="E79" s="226"/>
      <c r="F79" s="226"/>
      <c r="G79" s="226"/>
      <c r="H79" s="223" t="str">
        <f>IFERROR(VLOOKUP(ROWS($H$61:H79),'تحميل المصنعيات'!B:O,13,0),"")</f>
        <v/>
      </c>
      <c r="I79" s="223"/>
      <c r="J79" s="224" t="str">
        <f>IFERROR(VLOOKUP(ROWS($H$61:H79),'تحميل المصنعيات'!B:O,14,0),"")</f>
        <v/>
      </c>
      <c r="K79" s="224"/>
      <c r="L79" s="110"/>
      <c r="N79" s="111"/>
    </row>
    <row r="80" spans="2:14" ht="22.5" x14ac:dyDescent="0.25">
      <c r="B80" s="225" t="str">
        <f>IFERROR(VLOOKUP(ROWS($H$61:H80),'تحميل المصنعيات'!B:O,5,0),"")</f>
        <v/>
      </c>
      <c r="C80" s="225"/>
      <c r="D80" s="226" t="str">
        <f>IFERROR(VLOOKUP(ROWS($H$61:H80),'تحميل المصنعيات'!B:O,6,0),"")</f>
        <v/>
      </c>
      <c r="E80" s="226"/>
      <c r="F80" s="226"/>
      <c r="G80" s="226"/>
      <c r="H80" s="223" t="str">
        <f>IFERROR(VLOOKUP(ROWS($H$61:H80),'تحميل المصنعيات'!B:O,13,0),"")</f>
        <v/>
      </c>
      <c r="I80" s="223"/>
      <c r="J80" s="224" t="str">
        <f>IFERROR(VLOOKUP(ROWS($H$61:H80),'تحميل المصنعيات'!B:O,14,0),"")</f>
        <v/>
      </c>
      <c r="K80" s="224"/>
      <c r="L80" s="110"/>
      <c r="N80" s="111"/>
    </row>
    <row r="81" spans="2:14" ht="22.5" x14ac:dyDescent="0.25">
      <c r="B81" s="225" t="str">
        <f>IFERROR(VLOOKUP(ROWS($H$61:H81),'تحميل المصنعيات'!B:O,5,0),"")</f>
        <v/>
      </c>
      <c r="C81" s="225"/>
      <c r="D81" s="226" t="str">
        <f>IFERROR(VLOOKUP(ROWS($H$61:H81),'تحميل المصنعيات'!B:O,6,0),"")</f>
        <v/>
      </c>
      <c r="E81" s="226"/>
      <c r="F81" s="226"/>
      <c r="G81" s="226"/>
      <c r="H81" s="223" t="str">
        <f>IFERROR(VLOOKUP(ROWS($H$61:H81),'تحميل المصنعيات'!B:O,13,0),"")</f>
        <v/>
      </c>
      <c r="I81" s="223"/>
      <c r="J81" s="224" t="str">
        <f>IFERROR(VLOOKUP(ROWS($H$61:H81),'تحميل المصنعيات'!B:O,14,0),"")</f>
        <v/>
      </c>
      <c r="K81" s="224"/>
      <c r="L81" s="110"/>
      <c r="N81" s="111"/>
    </row>
    <row r="82" spans="2:14" ht="22.5" x14ac:dyDescent="0.25">
      <c r="B82" s="225" t="str">
        <f>IFERROR(VLOOKUP(ROWS($H$61:H82),'تحميل المصنعيات'!B:O,5,0),"")</f>
        <v/>
      </c>
      <c r="C82" s="225"/>
      <c r="D82" s="226" t="str">
        <f>IFERROR(VLOOKUP(ROWS($H$61:H82),'تحميل المصنعيات'!B:O,6,0),"")</f>
        <v/>
      </c>
      <c r="E82" s="226"/>
      <c r="F82" s="226"/>
      <c r="G82" s="226"/>
      <c r="H82" s="223" t="str">
        <f>IFERROR(VLOOKUP(ROWS($H$61:H82),'تحميل المصنعيات'!B:O,13,0),"")</f>
        <v/>
      </c>
      <c r="I82" s="223"/>
      <c r="J82" s="224" t="str">
        <f>IFERROR(VLOOKUP(ROWS($H$61:H82),'تحميل المصنعيات'!B:O,14,0),"")</f>
        <v/>
      </c>
      <c r="K82" s="224"/>
      <c r="L82" s="110"/>
      <c r="N82" s="111"/>
    </row>
    <row r="83" spans="2:14" ht="22.5" x14ac:dyDescent="0.25">
      <c r="B83" s="225" t="str">
        <f>IFERROR(VLOOKUP(ROWS($H$61:H83),'تحميل المصنعيات'!B:O,5,0),"")</f>
        <v/>
      </c>
      <c r="C83" s="225"/>
      <c r="D83" s="226" t="str">
        <f>IFERROR(VLOOKUP(ROWS($H$61:H83),'تحميل المصنعيات'!B:O,6,0),"")</f>
        <v/>
      </c>
      <c r="E83" s="226"/>
      <c r="F83" s="226"/>
      <c r="G83" s="226"/>
      <c r="H83" s="223" t="str">
        <f>IFERROR(VLOOKUP(ROWS($H$61:H83),'تحميل المصنعيات'!B:O,13,0),"")</f>
        <v/>
      </c>
      <c r="I83" s="223"/>
      <c r="J83" s="224" t="str">
        <f>IFERROR(VLOOKUP(ROWS($H$61:H83),'تحميل المصنعيات'!B:O,14,0),"")</f>
        <v/>
      </c>
      <c r="K83" s="224"/>
      <c r="L83" s="110"/>
      <c r="N83" s="111"/>
    </row>
    <row r="84" spans="2:14" ht="22.5" x14ac:dyDescent="0.25">
      <c r="B84" s="225" t="str">
        <f>IFERROR(VLOOKUP(ROWS($H$61:H84),'تحميل المصنعيات'!B:O,5,0),"")</f>
        <v/>
      </c>
      <c r="C84" s="225"/>
      <c r="D84" s="226" t="str">
        <f>IFERROR(VLOOKUP(ROWS($H$61:H84),'تحميل المصنعيات'!B:O,6,0),"")</f>
        <v/>
      </c>
      <c r="E84" s="226"/>
      <c r="F84" s="226"/>
      <c r="G84" s="226"/>
      <c r="H84" s="223" t="str">
        <f>IFERROR(VLOOKUP(ROWS($H$61:H84),'تحميل المصنعيات'!B:O,13,0),"")</f>
        <v/>
      </c>
      <c r="I84" s="223"/>
      <c r="J84" s="224" t="str">
        <f>IFERROR(VLOOKUP(ROWS($H$61:H84),'تحميل المصنعيات'!B:O,14,0),"")</f>
        <v/>
      </c>
      <c r="K84" s="224"/>
      <c r="L84" s="110"/>
      <c r="N84" s="111"/>
    </row>
    <row r="85" spans="2:14" ht="22.5" x14ac:dyDescent="0.25">
      <c r="B85" s="225" t="str">
        <f>IFERROR(VLOOKUP(ROWS($H$61:H85),'تحميل المصنعيات'!B:O,5,0),"")</f>
        <v/>
      </c>
      <c r="C85" s="225"/>
      <c r="D85" s="226" t="str">
        <f>IFERROR(VLOOKUP(ROWS($H$61:H85),'تحميل المصنعيات'!B:O,6,0),"")</f>
        <v/>
      </c>
      <c r="E85" s="226"/>
      <c r="F85" s="226"/>
      <c r="G85" s="226"/>
      <c r="H85" s="223" t="str">
        <f>IFERROR(VLOOKUP(ROWS($H$61:H85),'تحميل المصنعيات'!B:O,13,0),"")</f>
        <v/>
      </c>
      <c r="I85" s="223"/>
      <c r="J85" s="224" t="str">
        <f>IFERROR(VLOOKUP(ROWS($H$61:H85),'تحميل المصنعيات'!B:O,14,0),"")</f>
        <v/>
      </c>
      <c r="K85" s="224"/>
      <c r="L85" s="110"/>
      <c r="N85" s="111"/>
    </row>
    <row r="86" spans="2:14" ht="22.5" x14ac:dyDescent="0.25">
      <c r="B86" s="225" t="str">
        <f>IFERROR(VLOOKUP(ROWS($H$61:H86),'تحميل المصنعيات'!B:O,5,0),"")</f>
        <v/>
      </c>
      <c r="C86" s="225"/>
      <c r="D86" s="226" t="str">
        <f>IFERROR(VLOOKUP(ROWS($H$61:H86),'تحميل المصنعيات'!B:O,6,0),"")</f>
        <v/>
      </c>
      <c r="E86" s="226"/>
      <c r="F86" s="226"/>
      <c r="G86" s="226"/>
      <c r="H86" s="223" t="str">
        <f>IFERROR(VLOOKUP(ROWS($H$61:H86),'تحميل المصنعيات'!B:O,13,0),"")</f>
        <v/>
      </c>
      <c r="I86" s="223"/>
      <c r="J86" s="224" t="str">
        <f>IFERROR(VLOOKUP(ROWS($H$61:H86),'تحميل المصنعيات'!B:O,14,0),"")</f>
        <v/>
      </c>
      <c r="K86" s="224"/>
      <c r="L86" s="110"/>
      <c r="N86" s="111"/>
    </row>
    <row r="87" spans="2:14" ht="22.5" x14ac:dyDescent="0.25">
      <c r="B87" s="225" t="str">
        <f>IFERROR(VLOOKUP(ROWS($H$61:H87),'تحميل المصنعيات'!B:O,5,0),"")</f>
        <v/>
      </c>
      <c r="C87" s="225"/>
      <c r="D87" s="226" t="str">
        <f>IFERROR(VLOOKUP(ROWS($H$61:H87),'تحميل المصنعيات'!B:O,6,0),"")</f>
        <v/>
      </c>
      <c r="E87" s="226"/>
      <c r="F87" s="226"/>
      <c r="G87" s="226"/>
      <c r="H87" s="223" t="str">
        <f>IFERROR(VLOOKUP(ROWS($H$61:H87),'تحميل المصنعيات'!B:O,13,0),"")</f>
        <v/>
      </c>
      <c r="I87" s="223"/>
      <c r="J87" s="224" t="str">
        <f>IFERROR(VLOOKUP(ROWS($H$61:H87),'تحميل المصنعيات'!B:O,14,0),"")</f>
        <v/>
      </c>
      <c r="K87" s="224"/>
      <c r="L87" s="110"/>
      <c r="N87" s="111"/>
    </row>
    <row r="88" spans="2:14" ht="22.5" x14ac:dyDescent="0.25">
      <c r="B88" s="225" t="str">
        <f>IFERROR(VLOOKUP(ROWS($H$61:H88),'تحميل المصنعيات'!B:O,5,0),"")</f>
        <v/>
      </c>
      <c r="C88" s="225"/>
      <c r="D88" s="226" t="str">
        <f>IFERROR(VLOOKUP(ROWS($H$61:H88),'تحميل المصنعيات'!B:O,6,0),"")</f>
        <v/>
      </c>
      <c r="E88" s="226"/>
      <c r="F88" s="226"/>
      <c r="G88" s="226"/>
      <c r="H88" s="223" t="str">
        <f>IFERROR(VLOOKUP(ROWS($H$61:H88),'تحميل المصنعيات'!B:O,13,0),"")</f>
        <v/>
      </c>
      <c r="I88" s="223"/>
      <c r="J88" s="224" t="str">
        <f>IFERROR(VLOOKUP(ROWS($H$61:H88),'تحميل المصنعيات'!B:O,14,0),"")</f>
        <v/>
      </c>
      <c r="K88" s="224"/>
      <c r="L88" s="110"/>
      <c r="N88" s="111"/>
    </row>
    <row r="89" spans="2:14" ht="22.5" x14ac:dyDescent="0.25">
      <c r="B89" s="225" t="str">
        <f>IFERROR(VLOOKUP(ROWS($H$61:H89),'تحميل المصنعيات'!B:O,5,0),"")</f>
        <v/>
      </c>
      <c r="C89" s="225"/>
      <c r="D89" s="226" t="str">
        <f>IFERROR(VLOOKUP(ROWS($H$61:H89),'تحميل المصنعيات'!B:O,6,0),"")</f>
        <v/>
      </c>
      <c r="E89" s="226"/>
      <c r="F89" s="226"/>
      <c r="G89" s="226"/>
      <c r="H89" s="223" t="str">
        <f>IFERROR(VLOOKUP(ROWS($H$61:H89),'تحميل المصنعيات'!B:O,13,0),"")</f>
        <v/>
      </c>
      <c r="I89" s="223"/>
      <c r="J89" s="224" t="str">
        <f>IFERROR(VLOOKUP(ROWS($H$61:H89),'تحميل المصنعيات'!B:O,14,0),"")</f>
        <v/>
      </c>
      <c r="K89" s="224"/>
      <c r="L89" s="110"/>
      <c r="N89" s="111"/>
    </row>
    <row r="90" spans="2:14" ht="22.5" x14ac:dyDescent="0.25">
      <c r="B90" s="225" t="str">
        <f>IFERROR(VLOOKUP(ROWS($H$61:H90),'تحميل المصنعيات'!B:O,5,0),"")</f>
        <v/>
      </c>
      <c r="C90" s="225"/>
      <c r="D90" s="226" t="str">
        <f>IFERROR(VLOOKUP(ROWS($H$61:H90),'تحميل المصنعيات'!B:O,6,0),"")</f>
        <v/>
      </c>
      <c r="E90" s="226"/>
      <c r="F90" s="226"/>
      <c r="G90" s="226"/>
      <c r="H90" s="223" t="str">
        <f>IFERROR(VLOOKUP(ROWS($H$61:H90),'تحميل المصنعيات'!B:O,13,0),"")</f>
        <v/>
      </c>
      <c r="I90" s="223"/>
      <c r="J90" s="224" t="str">
        <f>IFERROR(VLOOKUP(ROWS($H$61:H90),'تحميل المصنعيات'!B:O,14,0),"")</f>
        <v/>
      </c>
      <c r="K90" s="224"/>
      <c r="L90" s="110"/>
      <c r="N90" s="111"/>
    </row>
    <row r="91" spans="2:14" ht="22.5" x14ac:dyDescent="0.25">
      <c r="B91" s="225" t="str">
        <f>IFERROR(VLOOKUP(ROWS($H$61:H91),'تحميل المصنعيات'!B:O,5,0),"")</f>
        <v/>
      </c>
      <c r="C91" s="225"/>
      <c r="D91" s="226" t="str">
        <f>IFERROR(VLOOKUP(ROWS($H$61:H91),'تحميل المصنعيات'!B:O,6,0),"")</f>
        <v/>
      </c>
      <c r="E91" s="226"/>
      <c r="F91" s="226"/>
      <c r="G91" s="226"/>
      <c r="H91" s="223" t="str">
        <f>IFERROR(VLOOKUP(ROWS($H$61:H91),'تحميل المصنعيات'!B:O,13,0),"")</f>
        <v/>
      </c>
      <c r="I91" s="223"/>
      <c r="J91" s="224" t="str">
        <f>IFERROR(VLOOKUP(ROWS($H$61:H91),'تحميل المصنعيات'!B:O,14,0),"")</f>
        <v/>
      </c>
      <c r="K91" s="224"/>
      <c r="L91" s="110"/>
      <c r="N91" s="111"/>
    </row>
    <row r="92" spans="2:14" ht="22.5" x14ac:dyDescent="0.25">
      <c r="B92" s="225" t="str">
        <f>IFERROR(VLOOKUP(ROWS($H$61:H92),'تحميل المصنعيات'!B:O,5,0),"")</f>
        <v/>
      </c>
      <c r="C92" s="225"/>
      <c r="D92" s="226" t="str">
        <f>IFERROR(VLOOKUP(ROWS($H$61:H92),'تحميل المصنعيات'!B:O,6,0),"")</f>
        <v/>
      </c>
      <c r="E92" s="226"/>
      <c r="F92" s="226"/>
      <c r="G92" s="226"/>
      <c r="H92" s="223" t="str">
        <f>IFERROR(VLOOKUP(ROWS($H$61:H92),'تحميل المصنعيات'!B:O,13,0),"")</f>
        <v/>
      </c>
      <c r="I92" s="223"/>
      <c r="J92" s="224" t="str">
        <f>IFERROR(VLOOKUP(ROWS($H$61:H92),'تحميل المصنعيات'!B:O,14,0),"")</f>
        <v/>
      </c>
      <c r="K92" s="224"/>
      <c r="L92" s="110"/>
      <c r="N92" s="111"/>
    </row>
    <row r="93" spans="2:14" ht="22.5" x14ac:dyDescent="0.25">
      <c r="B93" s="225" t="str">
        <f>IFERROR(VLOOKUP(ROWS($H$61:H93),'تحميل المصنعيات'!B:O,5,0),"")</f>
        <v/>
      </c>
      <c r="C93" s="225"/>
      <c r="D93" s="226" t="str">
        <f>IFERROR(VLOOKUP(ROWS($H$61:H93),'تحميل المصنعيات'!B:O,6,0),"")</f>
        <v/>
      </c>
      <c r="E93" s="226"/>
      <c r="F93" s="226"/>
      <c r="G93" s="226"/>
      <c r="H93" s="223" t="str">
        <f>IFERROR(VLOOKUP(ROWS($H$61:H93),'تحميل المصنعيات'!B:O,13,0),"")</f>
        <v/>
      </c>
      <c r="I93" s="223"/>
      <c r="J93" s="224" t="str">
        <f>IFERROR(VLOOKUP(ROWS($H$61:H93),'تحميل المصنعيات'!B:O,14,0),"")</f>
        <v/>
      </c>
      <c r="K93" s="224"/>
      <c r="L93" s="110"/>
      <c r="N93" s="111"/>
    </row>
    <row r="94" spans="2:14" ht="22.5" x14ac:dyDescent="0.25">
      <c r="B94" s="225" t="str">
        <f>IFERROR(VLOOKUP(ROWS($H$61:H94),'تحميل المصنعيات'!B:O,5,0),"")</f>
        <v/>
      </c>
      <c r="C94" s="225"/>
      <c r="D94" s="226" t="str">
        <f>IFERROR(VLOOKUP(ROWS($H$61:H94),'تحميل المصنعيات'!B:O,6,0),"")</f>
        <v/>
      </c>
      <c r="E94" s="226"/>
      <c r="F94" s="226"/>
      <c r="G94" s="226"/>
      <c r="H94" s="223" t="str">
        <f>IFERROR(VLOOKUP(ROWS($H$61:H94),'تحميل المصنعيات'!B:O,13,0),"")</f>
        <v/>
      </c>
      <c r="I94" s="223"/>
      <c r="J94" s="224" t="str">
        <f>IFERROR(VLOOKUP(ROWS($H$61:H94),'تحميل المصنعيات'!B:O,14,0),"")</f>
        <v/>
      </c>
      <c r="K94" s="224"/>
      <c r="L94" s="110"/>
      <c r="N94" s="111"/>
    </row>
    <row r="95" spans="2:14" ht="22.5" x14ac:dyDescent="0.25">
      <c r="B95" s="225" t="str">
        <f>IFERROR(VLOOKUP(ROWS($H$61:H95),'تحميل المصنعيات'!B:O,5,0),"")</f>
        <v/>
      </c>
      <c r="C95" s="225"/>
      <c r="D95" s="226" t="str">
        <f>IFERROR(VLOOKUP(ROWS($H$61:H95),'تحميل المصنعيات'!B:O,6,0),"")</f>
        <v/>
      </c>
      <c r="E95" s="226"/>
      <c r="F95" s="226"/>
      <c r="G95" s="226"/>
      <c r="H95" s="223" t="str">
        <f>IFERROR(VLOOKUP(ROWS($H$61:H95),'تحميل المصنعيات'!B:O,13,0),"")</f>
        <v/>
      </c>
      <c r="I95" s="223"/>
      <c r="J95" s="224" t="str">
        <f>IFERROR(VLOOKUP(ROWS($H$61:H95),'تحميل المصنعيات'!B:O,14,0),"")</f>
        <v/>
      </c>
      <c r="K95" s="224"/>
      <c r="L95" s="110"/>
      <c r="N95" s="111"/>
    </row>
    <row r="96" spans="2:14" ht="22.5" x14ac:dyDescent="0.25">
      <c r="B96" s="225" t="str">
        <f>IFERROR(VLOOKUP(ROWS($H$61:H96),'تحميل المصنعيات'!B:O,5,0),"")</f>
        <v/>
      </c>
      <c r="C96" s="225"/>
      <c r="D96" s="226" t="str">
        <f>IFERROR(VLOOKUP(ROWS($H$61:H96),'تحميل المصنعيات'!B:O,6,0),"")</f>
        <v/>
      </c>
      <c r="E96" s="226"/>
      <c r="F96" s="226"/>
      <c r="G96" s="226"/>
      <c r="H96" s="223" t="str">
        <f>IFERROR(VLOOKUP(ROWS($H$61:H96),'تحميل المصنعيات'!B:O,13,0),"")</f>
        <v/>
      </c>
      <c r="I96" s="223"/>
      <c r="J96" s="224" t="str">
        <f>IFERROR(VLOOKUP(ROWS($H$61:H96),'تحميل المصنعيات'!B:O,14,0),"")</f>
        <v/>
      </c>
      <c r="K96" s="224"/>
      <c r="L96" s="110"/>
      <c r="N96" s="111"/>
    </row>
    <row r="97" spans="2:14" ht="22.5" x14ac:dyDescent="0.25">
      <c r="B97" s="225" t="str">
        <f>IFERROR(VLOOKUP(ROWS($H$61:H97),'تحميل المصنعيات'!B:O,5,0),"")</f>
        <v/>
      </c>
      <c r="C97" s="225"/>
      <c r="D97" s="226" t="str">
        <f>IFERROR(VLOOKUP(ROWS($H$61:H97),'تحميل المصنعيات'!B:O,6,0),"")</f>
        <v/>
      </c>
      <c r="E97" s="226"/>
      <c r="F97" s="226"/>
      <c r="G97" s="226"/>
      <c r="H97" s="223" t="str">
        <f>IFERROR(VLOOKUP(ROWS($H$61:H97),'تحميل المصنعيات'!B:O,13,0),"")</f>
        <v/>
      </c>
      <c r="I97" s="223"/>
      <c r="J97" s="224" t="str">
        <f>IFERROR(VLOOKUP(ROWS($H$61:H97),'تحميل المصنعيات'!B:O,14,0),"")</f>
        <v/>
      </c>
      <c r="K97" s="224"/>
      <c r="L97" s="110"/>
      <c r="N97" s="111"/>
    </row>
    <row r="98" spans="2:14" ht="22.5" x14ac:dyDescent="0.25">
      <c r="B98" s="225" t="str">
        <f>IFERROR(VLOOKUP(ROWS($H$61:H98),'تحميل المصنعيات'!B:O,5,0),"")</f>
        <v/>
      </c>
      <c r="C98" s="225"/>
      <c r="D98" s="226" t="str">
        <f>IFERROR(VLOOKUP(ROWS($H$61:H98),'تحميل المصنعيات'!B:O,6,0),"")</f>
        <v/>
      </c>
      <c r="E98" s="226"/>
      <c r="F98" s="226"/>
      <c r="G98" s="226"/>
      <c r="H98" s="223" t="str">
        <f>IFERROR(VLOOKUP(ROWS($H$61:H98),'تحميل المصنعيات'!B:O,13,0),"")</f>
        <v/>
      </c>
      <c r="I98" s="223"/>
      <c r="J98" s="224" t="str">
        <f>IFERROR(VLOOKUP(ROWS($H$61:H98),'تحميل المصنعيات'!B:O,14,0),"")</f>
        <v/>
      </c>
      <c r="K98" s="224"/>
      <c r="L98" s="110"/>
      <c r="N98" s="111"/>
    </row>
    <row r="99" spans="2:14" ht="22.5" x14ac:dyDescent="0.25">
      <c r="B99" s="225" t="str">
        <f>IFERROR(VLOOKUP(ROWS($H$61:H99),'تحميل المصنعيات'!B:O,5,0),"")</f>
        <v/>
      </c>
      <c r="C99" s="225"/>
      <c r="D99" s="226" t="str">
        <f>IFERROR(VLOOKUP(ROWS($H$61:H99),'تحميل المصنعيات'!B:O,6,0),"")</f>
        <v/>
      </c>
      <c r="E99" s="226"/>
      <c r="F99" s="226"/>
      <c r="G99" s="226"/>
      <c r="H99" s="223" t="str">
        <f>IFERROR(VLOOKUP(ROWS($H$61:H99),'تحميل المصنعيات'!B:O,13,0),"")</f>
        <v/>
      </c>
      <c r="I99" s="223"/>
      <c r="J99" s="224" t="str">
        <f>IFERROR(VLOOKUP(ROWS($H$61:H99),'تحميل المصنعيات'!B:O,14,0),"")</f>
        <v/>
      </c>
      <c r="K99" s="224"/>
      <c r="L99" s="110"/>
      <c r="N99" s="111"/>
    </row>
    <row r="100" spans="2:14" ht="22.5" x14ac:dyDescent="0.25">
      <c r="B100" s="225" t="str">
        <f>IFERROR(VLOOKUP(ROWS($H$61:H100),'تحميل المصنعيات'!B:O,5,0),"")</f>
        <v/>
      </c>
      <c r="C100" s="225"/>
      <c r="D100" s="226" t="str">
        <f>IFERROR(VLOOKUP(ROWS($H$61:H100),'تحميل المصنعيات'!B:O,6,0),"")</f>
        <v/>
      </c>
      <c r="E100" s="226"/>
      <c r="F100" s="226"/>
      <c r="G100" s="226"/>
      <c r="H100" s="223" t="str">
        <f>IFERROR(VLOOKUP(ROWS($H$61:H100),'تحميل المصنعيات'!B:O,13,0),"")</f>
        <v/>
      </c>
      <c r="I100" s="223"/>
      <c r="J100" s="224" t="str">
        <f>IFERROR(VLOOKUP(ROWS($H$61:H100),'تحميل المصنعيات'!B:O,14,0),"")</f>
        <v/>
      </c>
      <c r="K100" s="224"/>
      <c r="L100" s="110"/>
      <c r="N100" s="111"/>
    </row>
    <row r="101" spans="2:14" ht="23.25" thickBot="1" x14ac:dyDescent="0.3">
      <c r="B101" s="225" t="str">
        <f>IFERROR(VLOOKUP(ROWS($H$61:H101),'تحميل المصنعيات'!B:O,5,0),"")</f>
        <v/>
      </c>
      <c r="C101" s="225"/>
      <c r="D101" s="226" t="str">
        <f>IFERROR(VLOOKUP(ROWS($H$61:H101),'تحميل المصنعيات'!B:O,6,0),"")</f>
        <v/>
      </c>
      <c r="E101" s="226"/>
      <c r="F101" s="226"/>
      <c r="G101" s="226"/>
      <c r="H101" s="223" t="str">
        <f>IFERROR(VLOOKUP(ROWS($H$61:H101),'تحميل المصنعيات'!B:O,13,0),"")</f>
        <v/>
      </c>
      <c r="I101" s="223"/>
      <c r="J101" s="224" t="str">
        <f>IFERROR(VLOOKUP(ROWS($H$61:H101),'تحميل المصنعيات'!B:O,14,0),"")</f>
        <v/>
      </c>
      <c r="K101" s="224"/>
      <c r="L101" s="110"/>
      <c r="N101" s="111"/>
    </row>
    <row r="102" spans="2:14" ht="32.25" customHeight="1" thickBot="1" x14ac:dyDescent="0.3">
      <c r="B102" s="228" t="s">
        <v>229</v>
      </c>
      <c r="C102" s="229"/>
      <c r="D102" s="229"/>
      <c r="E102" s="229"/>
      <c r="F102" s="229"/>
      <c r="G102" s="230"/>
      <c r="H102" s="257">
        <f>SUM(H61:I101)</f>
        <v>1.09375</v>
      </c>
      <c r="I102" s="258"/>
      <c r="J102" s="254">
        <f>SUM(J61:J101)</f>
        <v>1001.3020833333334</v>
      </c>
      <c r="K102" s="255"/>
      <c r="L102" s="110"/>
      <c r="N102" s="111"/>
    </row>
    <row r="103" spans="2:14" s="110" customFormat="1" ht="10.5" customHeight="1" x14ac:dyDescent="0.25">
      <c r="N103" s="119"/>
    </row>
    <row r="104" spans="2:14" ht="33.75" customHeight="1" x14ac:dyDescent="0.25">
      <c r="B104" s="231" t="s">
        <v>224</v>
      </c>
      <c r="C104" s="231"/>
      <c r="D104" s="231"/>
      <c r="E104" s="232" t="e">
        <f>J102/L4</f>
        <v>#VALUE!</v>
      </c>
      <c r="F104" s="232"/>
      <c r="G104" s="110"/>
      <c r="H104" s="110"/>
      <c r="I104" s="110"/>
      <c r="J104" s="110"/>
      <c r="K104" s="110"/>
      <c r="L104" s="110"/>
      <c r="N104" s="111"/>
    </row>
    <row r="105" spans="2:14" s="110" customFormat="1" ht="27.75" customHeight="1" x14ac:dyDescent="0.25">
      <c r="N105" s="119"/>
    </row>
    <row r="106" spans="2:14" ht="34.5" customHeight="1" thickBot="1" x14ac:dyDescent="0.3">
      <c r="B106" s="259" t="s">
        <v>234</v>
      </c>
      <c r="C106" s="259"/>
      <c r="D106" s="110"/>
      <c r="E106" s="110"/>
      <c r="F106" s="110"/>
      <c r="G106" s="110"/>
      <c r="H106" s="110"/>
      <c r="I106" s="110"/>
      <c r="J106" s="110"/>
      <c r="K106" s="110"/>
      <c r="L106" s="110"/>
      <c r="N106" s="111"/>
    </row>
    <row r="107" spans="2:14" s="110" customFormat="1" ht="12.75" customHeight="1" thickTop="1" thickBot="1" x14ac:dyDescent="0.3">
      <c r="N107" s="119"/>
    </row>
    <row r="108" spans="2:14" ht="33" customHeight="1" thickTop="1" thickBot="1" x14ac:dyDescent="0.3">
      <c r="B108" s="110"/>
      <c r="C108" s="260" t="s">
        <v>238</v>
      </c>
      <c r="D108" s="260"/>
      <c r="E108" s="260"/>
      <c r="F108" s="260"/>
      <c r="G108" s="260"/>
      <c r="H108" s="207" t="e">
        <f>E54</f>
        <v>#VALUE!</v>
      </c>
      <c r="I108" s="208"/>
      <c r="J108" s="110"/>
      <c r="K108" s="110"/>
      <c r="L108" s="110"/>
      <c r="N108" s="111"/>
    </row>
    <row r="109" spans="2:14" ht="33" customHeight="1" thickTop="1" thickBot="1" x14ac:dyDescent="0.3">
      <c r="B109" s="110"/>
      <c r="C109" s="260" t="s">
        <v>239</v>
      </c>
      <c r="D109" s="260"/>
      <c r="E109" s="260"/>
      <c r="F109" s="260"/>
      <c r="G109" s="260"/>
      <c r="H109" s="207" t="e">
        <f>E104</f>
        <v>#VALUE!</v>
      </c>
      <c r="I109" s="208"/>
      <c r="J109" s="110"/>
      <c r="K109" s="110"/>
      <c r="L109" s="110"/>
      <c r="N109" s="111"/>
    </row>
    <row r="110" spans="2:14" ht="33" customHeight="1" thickTop="1" thickBot="1" x14ac:dyDescent="0.3">
      <c r="B110" s="110"/>
      <c r="C110" s="260" t="s">
        <v>231</v>
      </c>
      <c r="D110" s="260"/>
      <c r="E110" s="260"/>
      <c r="F110" s="260"/>
      <c r="G110" s="260"/>
      <c r="H110" s="207" t="e">
        <f>H108+H109</f>
        <v>#VALUE!</v>
      </c>
      <c r="I110" s="208"/>
      <c r="J110" s="110"/>
      <c r="K110" s="110"/>
      <c r="L110" s="110"/>
      <c r="N110" s="111"/>
    </row>
    <row r="111" spans="2:14" ht="33" customHeight="1" thickTop="1" thickBot="1" x14ac:dyDescent="0.3">
      <c r="B111" s="110"/>
      <c r="C111" s="260" t="s">
        <v>232</v>
      </c>
      <c r="D111" s="260"/>
      <c r="E111" s="260"/>
      <c r="F111" s="260"/>
      <c r="G111" s="260"/>
      <c r="H111" s="207" t="e">
        <f>0.2*H110</f>
        <v>#VALUE!</v>
      </c>
      <c r="I111" s="208"/>
      <c r="J111" s="110"/>
      <c r="K111" s="110"/>
      <c r="L111" s="110"/>
      <c r="N111" s="111"/>
    </row>
    <row r="112" spans="2:14" ht="42.75" customHeight="1" thickTop="1" thickBot="1" x14ac:dyDescent="0.3">
      <c r="B112" s="110"/>
      <c r="C112" s="261" t="s">
        <v>233</v>
      </c>
      <c r="D112" s="261"/>
      <c r="E112" s="261"/>
      <c r="F112" s="261"/>
      <c r="G112" s="261"/>
      <c r="H112" s="262" t="e">
        <f>H110+H111</f>
        <v>#VALUE!</v>
      </c>
      <c r="I112" s="263"/>
      <c r="J112" s="110"/>
      <c r="K112" s="110"/>
      <c r="L112" s="110"/>
      <c r="N112" s="111"/>
    </row>
    <row r="113" spans="1:14" s="110" customFormat="1" ht="19.5" thickTop="1" x14ac:dyDescent="0.25">
      <c r="N113" s="119"/>
    </row>
    <row r="114" spans="1:14" s="110" customFormat="1" ht="12.75" customHeight="1" thickBot="1" x14ac:dyDescent="0.3">
      <c r="N114" s="119"/>
    </row>
    <row r="115" spans="1:14" ht="33" customHeight="1" thickTop="1" thickBot="1" x14ac:dyDescent="0.3">
      <c r="B115" s="110"/>
      <c r="C115" s="213" t="s">
        <v>240</v>
      </c>
      <c r="D115" s="214"/>
      <c r="E115" s="213" t="s">
        <v>241</v>
      </c>
      <c r="F115" s="214"/>
      <c r="G115" s="110"/>
      <c r="H115" s="209" t="s">
        <v>146</v>
      </c>
      <c r="I115" s="210"/>
      <c r="J115" s="110"/>
      <c r="K115" s="110"/>
      <c r="L115" s="110"/>
      <c r="N115" s="111"/>
    </row>
    <row r="116" spans="1:14" ht="33" customHeight="1" thickTop="1" thickBot="1" x14ac:dyDescent="0.3">
      <c r="B116" s="110"/>
      <c r="C116" s="215" t="s">
        <v>243</v>
      </c>
      <c r="D116" s="216"/>
      <c r="E116" s="219">
        <v>0.4</v>
      </c>
      <c r="F116" s="220"/>
      <c r="G116" s="110"/>
      <c r="H116" s="207" t="e">
        <f>$H$112*E116</f>
        <v>#VALUE!</v>
      </c>
      <c r="I116" s="208"/>
      <c r="J116" s="110"/>
      <c r="K116" s="110"/>
      <c r="L116" s="110"/>
      <c r="N116" s="111"/>
    </row>
    <row r="117" spans="1:14" ht="33" customHeight="1" thickTop="1" thickBot="1" x14ac:dyDescent="0.3">
      <c r="B117" s="110"/>
      <c r="C117" s="215" t="s">
        <v>244</v>
      </c>
      <c r="D117" s="216"/>
      <c r="E117" s="219">
        <v>0.35</v>
      </c>
      <c r="F117" s="220"/>
      <c r="G117" s="110"/>
      <c r="H117" s="207" t="e">
        <f t="shared" ref="H117:H118" si="3">$H$112*E117</f>
        <v>#VALUE!</v>
      </c>
      <c r="I117" s="208"/>
      <c r="J117" s="110"/>
      <c r="K117" s="110"/>
      <c r="L117" s="110"/>
      <c r="N117" s="111"/>
    </row>
    <row r="118" spans="1:14" ht="33" customHeight="1" thickTop="1" thickBot="1" x14ac:dyDescent="0.3">
      <c r="B118" s="110"/>
      <c r="C118" s="215" t="s">
        <v>245</v>
      </c>
      <c r="D118" s="216"/>
      <c r="E118" s="219">
        <v>0.25</v>
      </c>
      <c r="F118" s="220"/>
      <c r="G118" s="110"/>
      <c r="H118" s="207" t="e">
        <f t="shared" si="3"/>
        <v>#VALUE!</v>
      </c>
      <c r="I118" s="208"/>
      <c r="J118" s="110"/>
      <c r="K118" s="110"/>
      <c r="L118" s="110"/>
      <c r="N118" s="111"/>
    </row>
    <row r="119" spans="1:14" ht="33" customHeight="1" thickTop="1" thickBot="1" x14ac:dyDescent="0.3">
      <c r="B119" s="110"/>
      <c r="C119" s="215"/>
      <c r="D119" s="216"/>
      <c r="E119" s="219"/>
      <c r="F119" s="220"/>
      <c r="G119" s="110"/>
      <c r="H119" s="207"/>
      <c r="I119" s="208"/>
      <c r="J119" s="110"/>
      <c r="K119" s="110"/>
      <c r="L119" s="110"/>
      <c r="N119" s="111"/>
    </row>
    <row r="120" spans="1:14" ht="33" customHeight="1" thickTop="1" thickBot="1" x14ac:dyDescent="0.3">
      <c r="B120" s="110"/>
      <c r="C120" s="215"/>
      <c r="D120" s="216"/>
      <c r="E120" s="219"/>
      <c r="F120" s="220"/>
      <c r="G120" s="110"/>
      <c r="H120" s="207"/>
      <c r="I120" s="208"/>
      <c r="J120" s="110"/>
      <c r="K120" s="110"/>
      <c r="L120" s="110"/>
      <c r="N120" s="111"/>
    </row>
    <row r="121" spans="1:14" ht="33" customHeight="1" thickTop="1" thickBot="1" x14ac:dyDescent="0.3">
      <c r="B121" s="110"/>
      <c r="C121" s="215"/>
      <c r="D121" s="216"/>
      <c r="E121" s="219"/>
      <c r="F121" s="220"/>
      <c r="G121" s="110"/>
      <c r="H121" s="207"/>
      <c r="I121" s="208"/>
      <c r="J121" s="110"/>
      <c r="K121" s="110"/>
      <c r="L121" s="110"/>
      <c r="N121" s="111"/>
    </row>
    <row r="122" spans="1:14" ht="33" customHeight="1" thickTop="1" thickBot="1" x14ac:dyDescent="0.3">
      <c r="B122" s="110"/>
      <c r="C122" s="217"/>
      <c r="D122" s="218"/>
      <c r="E122" s="221">
        <f>SUM(E116:F121)</f>
        <v>1</v>
      </c>
      <c r="F122" s="222"/>
      <c r="G122" s="110"/>
      <c r="H122" s="211" t="e">
        <f>SUM(H116:I121)</f>
        <v>#VALUE!</v>
      </c>
      <c r="I122" s="212"/>
      <c r="J122" s="110"/>
      <c r="K122" s="110"/>
      <c r="L122" s="110"/>
      <c r="N122" s="111"/>
    </row>
    <row r="123" spans="1:14" s="110" customFormat="1" ht="19.5" thickTop="1" x14ac:dyDescent="0.25">
      <c r="N123" s="119"/>
    </row>
    <row r="124" spans="1:14" x14ac:dyDescent="0.25"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N124" s="111"/>
    </row>
    <row r="125" spans="1:14" x14ac:dyDescent="0.25">
      <c r="A125" s="120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0"/>
    </row>
  </sheetData>
  <sheetProtection sort="0"/>
  <mergeCells count="342">
    <mergeCell ref="B106:C106"/>
    <mergeCell ref="C108:G108"/>
    <mergeCell ref="C109:G109"/>
    <mergeCell ref="C110:G110"/>
    <mergeCell ref="C111:G111"/>
    <mergeCell ref="C112:G112"/>
    <mergeCell ref="B101:C101"/>
    <mergeCell ref="D101:G101"/>
    <mergeCell ref="H101:I101"/>
    <mergeCell ref="H108:I108"/>
    <mergeCell ref="H109:I109"/>
    <mergeCell ref="H110:I110"/>
    <mergeCell ref="H111:I111"/>
    <mergeCell ref="H112:I112"/>
    <mergeCell ref="J101:K101"/>
    <mergeCell ref="B86:C86"/>
    <mergeCell ref="D86:G86"/>
    <mergeCell ref="H102:I102"/>
    <mergeCell ref="J102:K102"/>
    <mergeCell ref="B83:C83"/>
    <mergeCell ref="D83:G83"/>
    <mergeCell ref="H83:I83"/>
    <mergeCell ref="J83:K83"/>
    <mergeCell ref="B100:C100"/>
    <mergeCell ref="D100:G100"/>
    <mergeCell ref="H100:I100"/>
    <mergeCell ref="J100:K100"/>
    <mergeCell ref="B88:C88"/>
    <mergeCell ref="B89:C89"/>
    <mergeCell ref="B90:C90"/>
    <mergeCell ref="B91:C91"/>
    <mergeCell ref="B92:C92"/>
    <mergeCell ref="B93:C93"/>
    <mergeCell ref="B94:C94"/>
    <mergeCell ref="B95:C95"/>
    <mergeCell ref="B84:C84"/>
    <mergeCell ref="B85:C85"/>
    <mergeCell ref="B87:C87"/>
    <mergeCell ref="J81:K81"/>
    <mergeCell ref="B82:C82"/>
    <mergeCell ref="D82:G82"/>
    <mergeCell ref="H82:I82"/>
    <mergeCell ref="J82:K82"/>
    <mergeCell ref="B79:C79"/>
    <mergeCell ref="D79:G79"/>
    <mergeCell ref="H79:I79"/>
    <mergeCell ref="J79:K79"/>
    <mergeCell ref="B80:C80"/>
    <mergeCell ref="D80:G80"/>
    <mergeCell ref="H80:I80"/>
    <mergeCell ref="J80:K80"/>
    <mergeCell ref="J77:K77"/>
    <mergeCell ref="B78:C78"/>
    <mergeCell ref="D78:G78"/>
    <mergeCell ref="H78:I78"/>
    <mergeCell ref="J78:K78"/>
    <mergeCell ref="B75:C75"/>
    <mergeCell ref="D75:G75"/>
    <mergeCell ref="H75:I75"/>
    <mergeCell ref="J75:K75"/>
    <mergeCell ref="B76:C76"/>
    <mergeCell ref="D76:G76"/>
    <mergeCell ref="H76:I76"/>
    <mergeCell ref="J76:K76"/>
    <mergeCell ref="B77:C77"/>
    <mergeCell ref="J73:K73"/>
    <mergeCell ref="D74:G74"/>
    <mergeCell ref="H74:I74"/>
    <mergeCell ref="J74:K74"/>
    <mergeCell ref="D71:G71"/>
    <mergeCell ref="H71:I71"/>
    <mergeCell ref="J71:K71"/>
    <mergeCell ref="D72:G72"/>
    <mergeCell ref="H72:I72"/>
    <mergeCell ref="J72:K72"/>
    <mergeCell ref="J69:K69"/>
    <mergeCell ref="D70:G70"/>
    <mergeCell ref="H70:I70"/>
    <mergeCell ref="J70:K70"/>
    <mergeCell ref="B67:C67"/>
    <mergeCell ref="D67:G67"/>
    <mergeCell ref="H67:I67"/>
    <mergeCell ref="J67:K67"/>
    <mergeCell ref="D68:G68"/>
    <mergeCell ref="H68:I68"/>
    <mergeCell ref="J68:K68"/>
    <mergeCell ref="B65:C65"/>
    <mergeCell ref="D65:G65"/>
    <mergeCell ref="H65:I65"/>
    <mergeCell ref="J65:K65"/>
    <mergeCell ref="B66:C66"/>
    <mergeCell ref="D66:G66"/>
    <mergeCell ref="H66:I66"/>
    <mergeCell ref="J66:K66"/>
    <mergeCell ref="B63:C63"/>
    <mergeCell ref="D63:G63"/>
    <mergeCell ref="H63:I63"/>
    <mergeCell ref="J63:K63"/>
    <mergeCell ref="B64:C64"/>
    <mergeCell ref="D64:G64"/>
    <mergeCell ref="H64:I64"/>
    <mergeCell ref="J64:K64"/>
    <mergeCell ref="J62:K62"/>
    <mergeCell ref="B60:C60"/>
    <mergeCell ref="D60:G60"/>
    <mergeCell ref="H60:I60"/>
    <mergeCell ref="J60:K60"/>
    <mergeCell ref="B38:E38"/>
    <mergeCell ref="H38:I38"/>
    <mergeCell ref="K38:L38"/>
    <mergeCell ref="B39:E39"/>
    <mergeCell ref="H39:I39"/>
    <mergeCell ref="K39:L39"/>
    <mergeCell ref="K52:L52"/>
    <mergeCell ref="B58:H58"/>
    <mergeCell ref="B61:C61"/>
    <mergeCell ref="D61:G61"/>
    <mergeCell ref="H61:I61"/>
    <mergeCell ref="J61:K61"/>
    <mergeCell ref="B62:C62"/>
    <mergeCell ref="D62:G62"/>
    <mergeCell ref="H62:I62"/>
    <mergeCell ref="H33:I33"/>
    <mergeCell ref="K33:L33"/>
    <mergeCell ref="B40:E40"/>
    <mergeCell ref="H40:I40"/>
    <mergeCell ref="K40:L40"/>
    <mergeCell ref="B36:E36"/>
    <mergeCell ref="H36:I36"/>
    <mergeCell ref="K36:L36"/>
    <mergeCell ref="B37:E37"/>
    <mergeCell ref="H37:I37"/>
    <mergeCell ref="K37:L37"/>
    <mergeCell ref="K34:L34"/>
    <mergeCell ref="B35:E35"/>
    <mergeCell ref="H35:I35"/>
    <mergeCell ref="K35:L35"/>
    <mergeCell ref="H30:I30"/>
    <mergeCell ref="K30:L30"/>
    <mergeCell ref="B31:E31"/>
    <mergeCell ref="H31:I31"/>
    <mergeCell ref="K31:L31"/>
    <mergeCell ref="B51:E51"/>
    <mergeCell ref="H51:I51"/>
    <mergeCell ref="K51:L51"/>
    <mergeCell ref="K43:L43"/>
    <mergeCell ref="B44:E44"/>
    <mergeCell ref="H44:I44"/>
    <mergeCell ref="K44:L44"/>
    <mergeCell ref="B41:E41"/>
    <mergeCell ref="H41:I41"/>
    <mergeCell ref="K41:L41"/>
    <mergeCell ref="B42:E42"/>
    <mergeCell ref="H42:I42"/>
    <mergeCell ref="K42:L42"/>
    <mergeCell ref="B34:E34"/>
    <mergeCell ref="H34:I34"/>
    <mergeCell ref="B32:E32"/>
    <mergeCell ref="H32:I32"/>
    <mergeCell ref="K32:L32"/>
    <mergeCell ref="B33:E33"/>
    <mergeCell ref="B26:E26"/>
    <mergeCell ref="H26:I26"/>
    <mergeCell ref="K26:L26"/>
    <mergeCell ref="B27:E27"/>
    <mergeCell ref="H27:I27"/>
    <mergeCell ref="K27:L27"/>
    <mergeCell ref="B28:E28"/>
    <mergeCell ref="H28:I28"/>
    <mergeCell ref="K28:L28"/>
    <mergeCell ref="B29:E29"/>
    <mergeCell ref="H29:I29"/>
    <mergeCell ref="K29:L29"/>
    <mergeCell ref="B30:E30"/>
    <mergeCell ref="B49:E49"/>
    <mergeCell ref="H49:I49"/>
    <mergeCell ref="K49:L49"/>
    <mergeCell ref="B50:E50"/>
    <mergeCell ref="H50:I50"/>
    <mergeCell ref="K50:L50"/>
    <mergeCell ref="B47:E47"/>
    <mergeCell ref="H47:I47"/>
    <mergeCell ref="K47:L47"/>
    <mergeCell ref="B48:E48"/>
    <mergeCell ref="H48:I48"/>
    <mergeCell ref="K48:L48"/>
    <mergeCell ref="B45:E45"/>
    <mergeCell ref="H45:I45"/>
    <mergeCell ref="K45:L45"/>
    <mergeCell ref="B46:E46"/>
    <mergeCell ref="H46:I46"/>
    <mergeCell ref="K46:L46"/>
    <mergeCell ref="B43:E43"/>
    <mergeCell ref="H43:I43"/>
    <mergeCell ref="B24:E24"/>
    <mergeCell ref="H24:I24"/>
    <mergeCell ref="K24:L24"/>
    <mergeCell ref="B25:E25"/>
    <mergeCell ref="H25:I25"/>
    <mergeCell ref="K25:L25"/>
    <mergeCell ref="B22:E22"/>
    <mergeCell ref="H22:I22"/>
    <mergeCell ref="K22:L22"/>
    <mergeCell ref="B23:E23"/>
    <mergeCell ref="H23:I23"/>
    <mergeCell ref="K23:L23"/>
    <mergeCell ref="B20:E20"/>
    <mergeCell ref="H20:I20"/>
    <mergeCell ref="K20:L20"/>
    <mergeCell ref="B21:E21"/>
    <mergeCell ref="H21:I21"/>
    <mergeCell ref="K21:L21"/>
    <mergeCell ref="B18:E18"/>
    <mergeCell ref="H18:I18"/>
    <mergeCell ref="K18:L18"/>
    <mergeCell ref="B19:E19"/>
    <mergeCell ref="H19:I19"/>
    <mergeCell ref="K19:L19"/>
    <mergeCell ref="H16:I16"/>
    <mergeCell ref="K16:L16"/>
    <mergeCell ref="B17:E17"/>
    <mergeCell ref="H17:I17"/>
    <mergeCell ref="K17:L17"/>
    <mergeCell ref="B14:E14"/>
    <mergeCell ref="H14:I14"/>
    <mergeCell ref="K14:L14"/>
    <mergeCell ref="B15:E15"/>
    <mergeCell ref="H15:I15"/>
    <mergeCell ref="K15:L15"/>
    <mergeCell ref="H4:J4"/>
    <mergeCell ref="B102:G102"/>
    <mergeCell ref="B104:D104"/>
    <mergeCell ref="E104:F104"/>
    <mergeCell ref="B73:C73"/>
    <mergeCell ref="B74:C74"/>
    <mergeCell ref="K8:L8"/>
    <mergeCell ref="C6:G6"/>
    <mergeCell ref="C8:G8"/>
    <mergeCell ref="B52:I52"/>
    <mergeCell ref="E54:F54"/>
    <mergeCell ref="B54:D54"/>
    <mergeCell ref="B10:G10"/>
    <mergeCell ref="K12:L12"/>
    <mergeCell ref="H12:I12"/>
    <mergeCell ref="B12:E12"/>
    <mergeCell ref="B13:E13"/>
    <mergeCell ref="H13:I13"/>
    <mergeCell ref="K13:L13"/>
    <mergeCell ref="B4:D4"/>
    <mergeCell ref="I6:J6"/>
    <mergeCell ref="I8:J8"/>
    <mergeCell ref="K6:L6"/>
    <mergeCell ref="B16:E16"/>
    <mergeCell ref="H85:I85"/>
    <mergeCell ref="H86:I86"/>
    <mergeCell ref="H87:I87"/>
    <mergeCell ref="B68:C68"/>
    <mergeCell ref="B69:C69"/>
    <mergeCell ref="B70:C70"/>
    <mergeCell ref="B71:C71"/>
    <mergeCell ref="B72:C72"/>
    <mergeCell ref="D69:G69"/>
    <mergeCell ref="H69:I69"/>
    <mergeCell ref="D73:G73"/>
    <mergeCell ref="H73:I73"/>
    <mergeCell ref="D77:G77"/>
    <mergeCell ref="H77:I77"/>
    <mergeCell ref="B81:C81"/>
    <mergeCell ref="D81:G81"/>
    <mergeCell ref="H81:I81"/>
    <mergeCell ref="H93:I93"/>
    <mergeCell ref="H94:I94"/>
    <mergeCell ref="H95:I95"/>
    <mergeCell ref="H96:I96"/>
    <mergeCell ref="B96:C96"/>
    <mergeCell ref="B97:C97"/>
    <mergeCell ref="B98:C98"/>
    <mergeCell ref="B99:C99"/>
    <mergeCell ref="D84:G84"/>
    <mergeCell ref="D85:G85"/>
    <mergeCell ref="D87:G87"/>
    <mergeCell ref="D88:G88"/>
    <mergeCell ref="D89:G89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H84:I84"/>
    <mergeCell ref="H97:I97"/>
    <mergeCell ref="H98:I98"/>
    <mergeCell ref="H99:I99"/>
    <mergeCell ref="J84:K84"/>
    <mergeCell ref="J85:K85"/>
    <mergeCell ref="J86:K86"/>
    <mergeCell ref="J87:K87"/>
    <mergeCell ref="J88:K88"/>
    <mergeCell ref="J89:K89"/>
    <mergeCell ref="J90:K90"/>
    <mergeCell ref="J91:K91"/>
    <mergeCell ref="J92:K92"/>
    <mergeCell ref="J93:K93"/>
    <mergeCell ref="J94:K94"/>
    <mergeCell ref="J95:K95"/>
    <mergeCell ref="J96:K96"/>
    <mergeCell ref="J97:K97"/>
    <mergeCell ref="J98:K98"/>
    <mergeCell ref="J99:K99"/>
    <mergeCell ref="H88:I88"/>
    <mergeCell ref="H89:I89"/>
    <mergeCell ref="H90:I90"/>
    <mergeCell ref="H91:I91"/>
    <mergeCell ref="H92:I92"/>
    <mergeCell ref="H116:I116"/>
    <mergeCell ref="H117:I117"/>
    <mergeCell ref="H118:I118"/>
    <mergeCell ref="H115:I115"/>
    <mergeCell ref="H120:I120"/>
    <mergeCell ref="H121:I121"/>
    <mergeCell ref="H122:I122"/>
    <mergeCell ref="H119:I119"/>
    <mergeCell ref="C115:D115"/>
    <mergeCell ref="C120:D120"/>
    <mergeCell ref="C121:D121"/>
    <mergeCell ref="C122:D122"/>
    <mergeCell ref="E115:F115"/>
    <mergeCell ref="E120:F120"/>
    <mergeCell ref="E121:F121"/>
    <mergeCell ref="E122:F122"/>
    <mergeCell ref="C116:D116"/>
    <mergeCell ref="C117:D117"/>
    <mergeCell ref="C118:D118"/>
    <mergeCell ref="C119:D119"/>
    <mergeCell ref="E116:F116"/>
    <mergeCell ref="E117:F117"/>
    <mergeCell ref="E118:F118"/>
    <mergeCell ref="E119:F119"/>
  </mergeCells>
  <conditionalFormatting sqref="B102">
    <cfRule type="containsText" dxfId="24" priority="2" operator="containsText" text="غير مسجلة في المشتريات">
      <formula>NOT(ISERROR(SEARCH("غير مسجلة في المشتريات",B102)))</formula>
    </cfRule>
  </conditionalFormatting>
  <conditionalFormatting sqref="G12:H51">
    <cfRule type="containsText" dxfId="23" priority="15" operator="containsText" text="غير مسجلة في المشتريات">
      <formula>NOT(ISERROR(SEARCH("غير مسجلة في المشتريات",G12)))</formula>
    </cfRule>
  </conditionalFormatting>
  <conditionalFormatting sqref="H102 J102">
    <cfRule type="containsText" dxfId="22" priority="1" operator="containsText" text="غير مسجلة في المشتريات">
      <formula>NOT(ISERROR(SEARCH("غير مسجلة في المشتريات",H102)))</formula>
    </cfRule>
  </conditionalFormatting>
  <conditionalFormatting sqref="K12:K52">
    <cfRule type="containsText" dxfId="21" priority="7" operator="containsText" text="غير مسجلة في المشتريات">
      <formula>NOT(ISERROR(SEARCH("غير مسجلة في المشتريات",K12)))</formula>
    </cfRule>
  </conditionalFormatting>
  <pageMargins left="0.25" right="0.83" top="0.37" bottom="0.35" header="0.3" footer="0.3"/>
  <pageSetup paperSize="9" scale="30" orientation="portrait" r:id="rId1"/>
  <ignoredErrors>
    <ignoredError sqref="B13:E51 F13:G51 B61:G92 B93:G101" unlockedFormula="1"/>
    <ignoredError sqref="H111" 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4562E-D18D-431A-896F-374687DE1D06}">
  <sheetPr>
    <pageSetUpPr fitToPage="1"/>
  </sheetPr>
  <dimension ref="A1:J104"/>
  <sheetViews>
    <sheetView showGridLines="0" rightToLeft="1" workbookViewId="0">
      <selection activeCell="D4" sqref="D4:F4"/>
    </sheetView>
  </sheetViews>
  <sheetFormatPr defaultColWidth="9" defaultRowHeight="18.75" x14ac:dyDescent="0.25"/>
  <cols>
    <col min="1" max="1" width="2" style="110" customWidth="1"/>
    <col min="2" max="3" width="21" style="3" customWidth="1"/>
    <col min="4" max="4" width="10.42578125" style="3" customWidth="1"/>
    <col min="5" max="5" width="11" style="3" bestFit="1" customWidth="1"/>
    <col min="6" max="6" width="14.7109375" style="3" customWidth="1"/>
    <col min="7" max="7" width="2.28515625" style="3" customWidth="1"/>
    <col min="8" max="8" width="14.42578125" style="3" customWidth="1"/>
    <col min="9" max="9" width="1.7109375" style="110" customWidth="1"/>
    <col min="10" max="16384" width="9" style="3"/>
  </cols>
  <sheetData>
    <row r="1" spans="2:10" ht="8.25" customHeight="1" x14ac:dyDescent="0.25">
      <c r="B1" s="110"/>
      <c r="C1" s="110"/>
      <c r="D1" s="110"/>
      <c r="E1" s="110"/>
      <c r="F1" s="110"/>
      <c r="G1" s="110"/>
      <c r="H1" s="110"/>
      <c r="J1" s="111"/>
    </row>
    <row r="2" spans="2:10" x14ac:dyDescent="0.25">
      <c r="B2" s="112"/>
      <c r="C2" s="112"/>
      <c r="D2" s="112"/>
      <c r="E2" s="112"/>
      <c r="F2" s="112"/>
      <c r="G2" s="112"/>
      <c r="H2" s="112"/>
      <c r="J2" s="111"/>
    </row>
    <row r="3" spans="2:10" ht="21" x14ac:dyDescent="0.25">
      <c r="B3" s="80"/>
      <c r="C3" s="80"/>
      <c r="D3" s="80"/>
      <c r="E3" s="80"/>
      <c r="F3" s="80"/>
      <c r="G3" s="80"/>
      <c r="H3" s="80"/>
      <c r="J3" s="111"/>
    </row>
    <row r="4" spans="2:10" ht="33" customHeight="1" x14ac:dyDescent="0.25">
      <c r="B4" s="249" t="s">
        <v>285</v>
      </c>
      <c r="C4" s="249"/>
      <c r="D4" s="271" t="s">
        <v>65</v>
      </c>
      <c r="E4" s="271"/>
      <c r="F4" s="271"/>
      <c r="G4" s="80"/>
      <c r="H4" s="80"/>
      <c r="J4" s="111"/>
    </row>
    <row r="5" spans="2:10" ht="21.75" thickBot="1" x14ac:dyDescent="0.3">
      <c r="B5" s="80"/>
      <c r="C5" s="80"/>
      <c r="D5" s="80"/>
      <c r="E5" s="80"/>
      <c r="F5" s="80"/>
      <c r="G5" s="80"/>
      <c r="H5" s="80"/>
      <c r="J5" s="111"/>
    </row>
    <row r="6" spans="2:10" ht="39" thickTop="1" thickBot="1" x14ac:dyDescent="0.3">
      <c r="B6" s="239" t="s">
        <v>286</v>
      </c>
      <c r="C6" s="239"/>
      <c r="D6" s="239"/>
      <c r="E6" s="239"/>
      <c r="F6" s="239"/>
      <c r="G6" s="110"/>
      <c r="H6" s="110"/>
      <c r="J6" s="111"/>
    </row>
    <row r="7" spans="2:10" ht="20.25" thickTop="1" thickBot="1" x14ac:dyDescent="0.3">
      <c r="B7" s="110"/>
      <c r="C7" s="110"/>
      <c r="D7" s="110"/>
      <c r="E7" s="110"/>
      <c r="F7" s="110"/>
      <c r="G7" s="110"/>
      <c r="H7" s="110"/>
      <c r="J7" s="111"/>
    </row>
    <row r="8" spans="2:10" ht="22.5" customHeight="1" thickBot="1" x14ac:dyDescent="0.3">
      <c r="B8" s="151" t="s">
        <v>89</v>
      </c>
      <c r="C8" s="152" t="s">
        <v>92</v>
      </c>
      <c r="D8" s="115" t="s">
        <v>46</v>
      </c>
      <c r="E8" s="115" t="s">
        <v>145</v>
      </c>
      <c r="F8" s="115" t="s">
        <v>222</v>
      </c>
      <c r="G8" s="110"/>
      <c r="H8" s="179" t="s">
        <v>223</v>
      </c>
      <c r="J8" s="111"/>
    </row>
    <row r="9" spans="2:10" ht="22.5" customHeight="1" x14ac:dyDescent="0.25">
      <c r="B9" s="173">
        <f>IFERROR(VLOOKUP(ROWS($C$9:D9),'سجل المشتريات'!B:J,3,0),"")</f>
        <v>0</v>
      </c>
      <c r="C9" s="153" t="str">
        <f>IFERROR(VLOOKUP(ROWS($C$9:D9),'سجل المشتريات'!B:J,4,0),"")</f>
        <v xml:space="preserve">هشام العراقي </v>
      </c>
      <c r="D9" s="153">
        <f>IFERROR(VLOOKUP(ROWS($C$9:D9),'سجل المشتريات'!B:J,6,0),"")</f>
        <v>1</v>
      </c>
      <c r="E9" s="116" t="str">
        <f>IFERROR(VLOOKUP(ROWS($C$9:D9),'سجل المشتريات'!B:J,7,0),"")</f>
        <v>كيلو</v>
      </c>
      <c r="F9" s="116">
        <f>IFERROR(VLOOKUP(ROWS($C$9:D9),'سجل المشتريات'!B:J,8,0),"")</f>
        <v>110</v>
      </c>
      <c r="G9" s="110"/>
      <c r="H9" s="180">
        <f>IFERROR(VLOOKUP(ROWS($C$9:D9),'سجل المشتريات'!B:J,9,0),"")</f>
        <v>110</v>
      </c>
      <c r="J9" s="111"/>
    </row>
    <row r="10" spans="2:10" ht="22.5" customHeight="1" x14ac:dyDescent="0.25">
      <c r="B10" s="173">
        <f>IFERROR(VLOOKUP(ROWS($C$9:D10),'سجل المشتريات'!B:J,3,0),"")</f>
        <v>45154</v>
      </c>
      <c r="C10" s="153" t="str">
        <f>IFERROR(VLOOKUP(ROWS($C$9:D10),'سجل المشتريات'!B:J,4,0),"")</f>
        <v xml:space="preserve">هشام العراقي </v>
      </c>
      <c r="D10" s="153">
        <f>IFERROR(VLOOKUP(ROWS($C$9:D10),'سجل المشتريات'!B:J,6,0),"")</f>
        <v>1</v>
      </c>
      <c r="E10" s="116" t="str">
        <f>IFERROR(VLOOKUP(ROWS($C$9:D10),'سجل المشتريات'!B:J,7,0),"")</f>
        <v>كيلو</v>
      </c>
      <c r="F10" s="116">
        <f>IFERROR(VLOOKUP(ROWS($C$9:D10),'سجل المشتريات'!B:J,8,0),"")</f>
        <v>110</v>
      </c>
      <c r="G10" s="110"/>
      <c r="H10" s="180">
        <f>IFERROR(VLOOKUP(ROWS($C$9:D10),'سجل المشتريات'!B:J,9,0),"")</f>
        <v>110</v>
      </c>
      <c r="J10" s="111"/>
    </row>
    <row r="11" spans="2:10" ht="22.5" x14ac:dyDescent="0.25">
      <c r="B11" s="173">
        <f>IFERROR(VLOOKUP(ROWS($C$9:D11),'سجل المشتريات'!B:J,3,0),"")</f>
        <v>45180</v>
      </c>
      <c r="C11" s="153" t="str">
        <f>IFERROR(VLOOKUP(ROWS($C$9:D11),'سجل المشتريات'!B:J,4,0),"")</f>
        <v xml:space="preserve">هشام العراقي </v>
      </c>
      <c r="D11" s="153">
        <f>IFERROR(VLOOKUP(ROWS($C$9:D11),'سجل المشتريات'!B:J,6,0),"")</f>
        <v>2</v>
      </c>
      <c r="E11" s="116" t="str">
        <f>IFERROR(VLOOKUP(ROWS($C$9:D11),'سجل المشتريات'!B:J,7,0),"")</f>
        <v>كيلو</v>
      </c>
      <c r="F11" s="116">
        <f>IFERROR(VLOOKUP(ROWS($C$9:D11),'سجل المشتريات'!B:J,8,0),"")</f>
        <v>110</v>
      </c>
      <c r="G11" s="110"/>
      <c r="H11" s="180">
        <f>IFERROR(VLOOKUP(ROWS($C$9:D11),'سجل المشتريات'!B:J,9,0),"")</f>
        <v>220</v>
      </c>
      <c r="J11" s="111"/>
    </row>
    <row r="12" spans="2:10" ht="22.5" customHeight="1" x14ac:dyDescent="0.25">
      <c r="B12" s="173">
        <f>IFERROR(VLOOKUP(ROWS($C$9:D12),'سجل المشتريات'!B:J,3,0),"")</f>
        <v>45192</v>
      </c>
      <c r="C12" s="153" t="str">
        <f>IFERROR(VLOOKUP(ROWS($C$9:D12),'سجل المشتريات'!B:J,4,0),"")</f>
        <v xml:space="preserve">هشام العراقي </v>
      </c>
      <c r="D12" s="153">
        <f>IFERROR(VLOOKUP(ROWS($C$9:D12),'سجل المشتريات'!B:J,6,0),"")</f>
        <v>1</v>
      </c>
      <c r="E12" s="116" t="str">
        <f>IFERROR(VLOOKUP(ROWS($C$9:D12),'سجل المشتريات'!B:J,7,0),"")</f>
        <v>كيلو</v>
      </c>
      <c r="F12" s="116">
        <f>IFERROR(VLOOKUP(ROWS($C$9:D12),'سجل المشتريات'!B:J,8,0),"")</f>
        <v>110</v>
      </c>
      <c r="G12" s="110"/>
      <c r="H12" s="180">
        <f>IFERROR(VLOOKUP(ROWS($C$9:D12),'سجل المشتريات'!B:J,9,0),"")</f>
        <v>110</v>
      </c>
      <c r="J12" s="111"/>
    </row>
    <row r="13" spans="2:10" ht="22.5" x14ac:dyDescent="0.25">
      <c r="B13" s="173" t="str">
        <f>IFERROR(VLOOKUP(ROWS($C$9:D13),'سجل المشتريات'!B:J,3,0),"")</f>
        <v/>
      </c>
      <c r="C13" s="153" t="str">
        <f>IFERROR(VLOOKUP(ROWS($C$9:D13),'سجل المشتريات'!B:J,4,0),"")</f>
        <v/>
      </c>
      <c r="D13" s="153" t="str">
        <f>IFERROR(VLOOKUP(ROWS($C$9:D13),'سجل المشتريات'!B:J,6,0),"")</f>
        <v/>
      </c>
      <c r="E13" s="116" t="str">
        <f>IFERROR(VLOOKUP(ROWS($C$9:D13),'سجل المشتريات'!B:J,7,0),"")</f>
        <v/>
      </c>
      <c r="F13" s="116" t="str">
        <f>IFERROR(VLOOKUP(ROWS($C$9:D13),'سجل المشتريات'!B:J,8,0),"")</f>
        <v/>
      </c>
      <c r="G13" s="110"/>
      <c r="H13" s="180" t="str">
        <f>IFERROR(VLOOKUP(ROWS($C$9:D13),'سجل المشتريات'!B:J,9,0),"")</f>
        <v/>
      </c>
      <c r="J13" s="111"/>
    </row>
    <row r="14" spans="2:10" ht="22.5" x14ac:dyDescent="0.25">
      <c r="B14" s="173" t="str">
        <f>IFERROR(VLOOKUP(ROWS($C$9:D14),'سجل المشتريات'!B:J,3,0),"")</f>
        <v/>
      </c>
      <c r="C14" s="153" t="str">
        <f>IFERROR(VLOOKUP(ROWS($C$9:D14),'سجل المشتريات'!B:J,4,0),"")</f>
        <v/>
      </c>
      <c r="D14" s="153" t="str">
        <f>IFERROR(VLOOKUP(ROWS($C$9:D14),'سجل المشتريات'!B:J,6,0),"")</f>
        <v/>
      </c>
      <c r="E14" s="116" t="str">
        <f>IFERROR(VLOOKUP(ROWS($C$9:D14),'سجل المشتريات'!B:J,7,0),"")</f>
        <v/>
      </c>
      <c r="F14" s="116" t="str">
        <f>IFERROR(VLOOKUP(ROWS($C$9:D14),'سجل المشتريات'!B:J,8,0),"")</f>
        <v/>
      </c>
      <c r="G14" s="110"/>
      <c r="H14" s="180" t="str">
        <f>IFERROR(VLOOKUP(ROWS($C$9:D14),'سجل المشتريات'!B:J,9,0),"")</f>
        <v/>
      </c>
      <c r="J14" s="111"/>
    </row>
    <row r="15" spans="2:10" ht="22.5" customHeight="1" x14ac:dyDescent="0.25">
      <c r="B15" s="173" t="str">
        <f>IFERROR(VLOOKUP(ROWS($C$9:D15),'سجل المشتريات'!B:J,3,0),"")</f>
        <v/>
      </c>
      <c r="C15" s="153" t="str">
        <f>IFERROR(VLOOKUP(ROWS($C$9:D15),'سجل المشتريات'!B:J,4,0),"")</f>
        <v/>
      </c>
      <c r="D15" s="153" t="str">
        <f>IFERROR(VLOOKUP(ROWS($C$9:D15),'سجل المشتريات'!B:J,6,0),"")</f>
        <v/>
      </c>
      <c r="E15" s="116" t="str">
        <f>IFERROR(VLOOKUP(ROWS($C$9:D15),'سجل المشتريات'!B:J,7,0),"")</f>
        <v/>
      </c>
      <c r="F15" s="116" t="str">
        <f>IFERROR(VLOOKUP(ROWS($C$9:D15),'سجل المشتريات'!B:J,8,0),"")</f>
        <v/>
      </c>
      <c r="G15" s="110"/>
      <c r="H15" s="180" t="str">
        <f>IFERROR(VLOOKUP(ROWS($C$9:D15),'سجل المشتريات'!B:J,9,0),"")</f>
        <v/>
      </c>
      <c r="J15" s="111"/>
    </row>
    <row r="16" spans="2:10" ht="22.5" x14ac:dyDescent="0.25">
      <c r="B16" s="173" t="str">
        <f>IFERROR(VLOOKUP(ROWS($C$9:D16),'سجل المشتريات'!B:J,3,0),"")</f>
        <v/>
      </c>
      <c r="C16" s="153" t="str">
        <f>IFERROR(VLOOKUP(ROWS($C$9:D16),'سجل المشتريات'!B:J,4,0),"")</f>
        <v/>
      </c>
      <c r="D16" s="153" t="str">
        <f>IFERROR(VLOOKUP(ROWS($C$9:D16),'سجل المشتريات'!B:J,6,0),"")</f>
        <v/>
      </c>
      <c r="E16" s="116" t="str">
        <f>IFERROR(VLOOKUP(ROWS($C$9:D16),'سجل المشتريات'!B:J,7,0),"")</f>
        <v/>
      </c>
      <c r="F16" s="116" t="str">
        <f>IFERROR(VLOOKUP(ROWS($C$9:D16),'سجل المشتريات'!B:J,8,0),"")</f>
        <v/>
      </c>
      <c r="G16" s="110"/>
      <c r="H16" s="180" t="str">
        <f>IFERROR(VLOOKUP(ROWS($C$9:D16),'سجل المشتريات'!B:J,9,0),"")</f>
        <v/>
      </c>
      <c r="J16" s="111"/>
    </row>
    <row r="17" spans="2:10" ht="22.5" x14ac:dyDescent="0.25">
      <c r="B17" s="173" t="str">
        <f>IFERROR(VLOOKUP(ROWS($C$9:D17),'سجل المشتريات'!B:J,3,0),"")</f>
        <v/>
      </c>
      <c r="C17" s="153" t="str">
        <f>IFERROR(VLOOKUP(ROWS($C$9:D17),'سجل المشتريات'!B:J,4,0),"")</f>
        <v/>
      </c>
      <c r="D17" s="153" t="str">
        <f>IFERROR(VLOOKUP(ROWS($C$9:D17),'سجل المشتريات'!B:J,6,0),"")</f>
        <v/>
      </c>
      <c r="E17" s="116" t="str">
        <f>IFERROR(VLOOKUP(ROWS($C$9:D17),'سجل المشتريات'!B:J,7,0),"")</f>
        <v/>
      </c>
      <c r="F17" s="116" t="str">
        <f>IFERROR(VLOOKUP(ROWS($C$9:D17),'سجل المشتريات'!B:J,8,0),"")</f>
        <v/>
      </c>
      <c r="G17" s="110"/>
      <c r="H17" s="180" t="str">
        <f>IFERROR(VLOOKUP(ROWS($C$9:D17),'سجل المشتريات'!B:J,9,0),"")</f>
        <v/>
      </c>
      <c r="J17" s="111"/>
    </row>
    <row r="18" spans="2:10" ht="22.5" x14ac:dyDescent="0.25">
      <c r="B18" s="173" t="str">
        <f>IFERROR(VLOOKUP(ROWS($C$9:D18),'سجل المشتريات'!B:J,3,0),"")</f>
        <v/>
      </c>
      <c r="C18" s="153" t="str">
        <f>IFERROR(VLOOKUP(ROWS($C$9:D18),'سجل المشتريات'!B:J,4,0),"")</f>
        <v/>
      </c>
      <c r="D18" s="153" t="str">
        <f>IFERROR(VLOOKUP(ROWS($C$9:D18),'سجل المشتريات'!B:J,6,0),"")</f>
        <v/>
      </c>
      <c r="E18" s="116" t="str">
        <f>IFERROR(VLOOKUP(ROWS($C$9:D18),'سجل المشتريات'!B:J,7,0),"")</f>
        <v/>
      </c>
      <c r="F18" s="116" t="str">
        <f>IFERROR(VLOOKUP(ROWS($C$9:D18),'سجل المشتريات'!B:J,8,0),"")</f>
        <v/>
      </c>
      <c r="G18" s="110"/>
      <c r="H18" s="180" t="str">
        <f>IFERROR(VLOOKUP(ROWS($C$9:D18),'سجل المشتريات'!B:J,9,0),"")</f>
        <v/>
      </c>
      <c r="J18" s="111"/>
    </row>
    <row r="19" spans="2:10" ht="22.5" customHeight="1" x14ac:dyDescent="0.25">
      <c r="B19" s="173" t="str">
        <f>IFERROR(VLOOKUP(ROWS($C$9:D19),'سجل المشتريات'!B:J,3,0),"")</f>
        <v/>
      </c>
      <c r="C19" s="153" t="str">
        <f>IFERROR(VLOOKUP(ROWS($C$9:D19),'سجل المشتريات'!B:J,4,0),"")</f>
        <v/>
      </c>
      <c r="D19" s="153" t="str">
        <f>IFERROR(VLOOKUP(ROWS($C$9:D19),'سجل المشتريات'!B:J,6,0),"")</f>
        <v/>
      </c>
      <c r="E19" s="116" t="str">
        <f>IFERROR(VLOOKUP(ROWS($C$9:D19),'سجل المشتريات'!B:J,7,0),"")</f>
        <v/>
      </c>
      <c r="F19" s="116" t="str">
        <f>IFERROR(VLOOKUP(ROWS($C$9:D19),'سجل المشتريات'!B:J,8,0),"")</f>
        <v/>
      </c>
      <c r="G19" s="110"/>
      <c r="H19" s="180" t="str">
        <f>IFERROR(VLOOKUP(ROWS($C$9:D19),'سجل المشتريات'!B:J,9,0),"")</f>
        <v/>
      </c>
      <c r="J19" s="111"/>
    </row>
    <row r="20" spans="2:10" ht="22.5" customHeight="1" x14ac:dyDescent="0.25">
      <c r="B20" s="173" t="str">
        <f>IFERROR(VLOOKUP(ROWS($C$9:D20),'سجل المشتريات'!B:J,3,0),"")</f>
        <v/>
      </c>
      <c r="C20" s="153" t="str">
        <f>IFERROR(VLOOKUP(ROWS($C$9:D20),'سجل المشتريات'!B:J,4,0),"")</f>
        <v/>
      </c>
      <c r="D20" s="153" t="str">
        <f>IFERROR(VLOOKUP(ROWS($C$9:D20),'سجل المشتريات'!B:J,6,0),"")</f>
        <v/>
      </c>
      <c r="E20" s="116" t="str">
        <f>IFERROR(VLOOKUP(ROWS($C$9:D20),'سجل المشتريات'!B:J,7,0),"")</f>
        <v/>
      </c>
      <c r="F20" s="116" t="str">
        <f>IFERROR(VLOOKUP(ROWS($C$9:D20),'سجل المشتريات'!B:J,8,0),"")</f>
        <v/>
      </c>
      <c r="G20" s="110"/>
      <c r="H20" s="180" t="str">
        <f>IFERROR(VLOOKUP(ROWS($C$9:D20),'سجل المشتريات'!B:J,9,0),"")</f>
        <v/>
      </c>
      <c r="J20" s="111"/>
    </row>
    <row r="21" spans="2:10" ht="22.5" customHeight="1" x14ac:dyDescent="0.25">
      <c r="B21" s="173" t="str">
        <f>IFERROR(VLOOKUP(ROWS($C$9:D21),'سجل المشتريات'!B:J,3,0),"")</f>
        <v/>
      </c>
      <c r="C21" s="153" t="str">
        <f>IFERROR(VLOOKUP(ROWS($C$9:D21),'سجل المشتريات'!B:J,4,0),"")</f>
        <v/>
      </c>
      <c r="D21" s="153" t="str">
        <f>IFERROR(VLOOKUP(ROWS($C$9:D21),'سجل المشتريات'!B:J,6,0),"")</f>
        <v/>
      </c>
      <c r="E21" s="116" t="str">
        <f>IFERROR(VLOOKUP(ROWS($C$9:D21),'سجل المشتريات'!B:J,7,0),"")</f>
        <v/>
      </c>
      <c r="F21" s="116" t="str">
        <f>IFERROR(VLOOKUP(ROWS($C$9:D21),'سجل المشتريات'!B:J,8,0),"")</f>
        <v/>
      </c>
      <c r="G21" s="110"/>
      <c r="H21" s="180" t="str">
        <f>IFERROR(VLOOKUP(ROWS($C$9:D21),'سجل المشتريات'!B:J,9,0),"")</f>
        <v/>
      </c>
      <c r="J21" s="111"/>
    </row>
    <row r="22" spans="2:10" ht="22.5" customHeight="1" x14ac:dyDescent="0.25">
      <c r="B22" s="173" t="str">
        <f>IFERROR(VLOOKUP(ROWS($C$9:D22),'سجل المشتريات'!B:J,3,0),"")</f>
        <v/>
      </c>
      <c r="C22" s="153" t="str">
        <f>IFERROR(VLOOKUP(ROWS($C$9:D22),'سجل المشتريات'!B:J,4,0),"")</f>
        <v/>
      </c>
      <c r="D22" s="153" t="str">
        <f>IFERROR(VLOOKUP(ROWS($C$9:D22),'سجل المشتريات'!B:J,6,0),"")</f>
        <v/>
      </c>
      <c r="E22" s="116" t="str">
        <f>IFERROR(VLOOKUP(ROWS($C$9:D22),'سجل المشتريات'!B:J,7,0),"")</f>
        <v/>
      </c>
      <c r="F22" s="116" t="str">
        <f>IFERROR(VLOOKUP(ROWS($C$9:D22),'سجل المشتريات'!B:J,8,0),"")</f>
        <v/>
      </c>
      <c r="G22" s="110"/>
      <c r="H22" s="180" t="str">
        <f>IFERROR(VLOOKUP(ROWS($C$9:D22),'سجل المشتريات'!B:J,9,0),"")</f>
        <v/>
      </c>
      <c r="J22" s="111"/>
    </row>
    <row r="23" spans="2:10" ht="22.5" customHeight="1" x14ac:dyDescent="0.25">
      <c r="B23" s="173" t="str">
        <f>IFERROR(VLOOKUP(ROWS($C$9:D23),'سجل المشتريات'!B:J,3,0),"")</f>
        <v/>
      </c>
      <c r="C23" s="153" t="str">
        <f>IFERROR(VLOOKUP(ROWS($C$9:D23),'سجل المشتريات'!B:J,4,0),"")</f>
        <v/>
      </c>
      <c r="D23" s="153" t="str">
        <f>IFERROR(VLOOKUP(ROWS($C$9:D23),'سجل المشتريات'!B:J,6,0),"")</f>
        <v/>
      </c>
      <c r="E23" s="116" t="str">
        <f>IFERROR(VLOOKUP(ROWS($C$9:D23),'سجل المشتريات'!B:J,7,0),"")</f>
        <v/>
      </c>
      <c r="F23" s="116" t="str">
        <f>IFERROR(VLOOKUP(ROWS($C$9:D23),'سجل المشتريات'!B:J,8,0),"")</f>
        <v/>
      </c>
      <c r="G23" s="110"/>
      <c r="H23" s="180" t="str">
        <f>IFERROR(VLOOKUP(ROWS($C$9:D23),'سجل المشتريات'!B:J,9,0),"")</f>
        <v/>
      </c>
      <c r="J23" s="111"/>
    </row>
    <row r="24" spans="2:10" ht="22.5" customHeight="1" x14ac:dyDescent="0.25">
      <c r="B24" s="173" t="str">
        <f>IFERROR(VLOOKUP(ROWS($C$9:D24),'سجل المشتريات'!B:J,3,0),"")</f>
        <v/>
      </c>
      <c r="C24" s="153" t="str">
        <f>IFERROR(VLOOKUP(ROWS($C$9:D24),'سجل المشتريات'!B:J,4,0),"")</f>
        <v/>
      </c>
      <c r="D24" s="153" t="str">
        <f>IFERROR(VLOOKUP(ROWS($C$9:D24),'سجل المشتريات'!B:J,6,0),"")</f>
        <v/>
      </c>
      <c r="E24" s="116" t="str">
        <f>IFERROR(VLOOKUP(ROWS($C$9:D24),'سجل المشتريات'!B:J,7,0),"")</f>
        <v/>
      </c>
      <c r="F24" s="116" t="str">
        <f>IFERROR(VLOOKUP(ROWS($C$9:D24),'سجل المشتريات'!B:J,8,0),"")</f>
        <v/>
      </c>
      <c r="G24" s="110"/>
      <c r="H24" s="180" t="str">
        <f>IFERROR(VLOOKUP(ROWS($C$9:D24),'سجل المشتريات'!B:J,9,0),"")</f>
        <v/>
      </c>
      <c r="J24" s="111"/>
    </row>
    <row r="25" spans="2:10" ht="22.5" customHeight="1" x14ac:dyDescent="0.25">
      <c r="B25" s="173" t="str">
        <f>IFERROR(VLOOKUP(ROWS($C$9:D25),'سجل المشتريات'!B:J,3,0),"")</f>
        <v/>
      </c>
      <c r="C25" s="153" t="str">
        <f>IFERROR(VLOOKUP(ROWS($C$9:D25),'سجل المشتريات'!B:J,4,0),"")</f>
        <v/>
      </c>
      <c r="D25" s="153" t="str">
        <f>IFERROR(VLOOKUP(ROWS($C$9:D25),'سجل المشتريات'!B:J,6,0),"")</f>
        <v/>
      </c>
      <c r="E25" s="116" t="str">
        <f>IFERROR(VLOOKUP(ROWS($C$9:D25),'سجل المشتريات'!B:J,7,0),"")</f>
        <v/>
      </c>
      <c r="F25" s="116" t="str">
        <f>IFERROR(VLOOKUP(ROWS($C$9:D25),'سجل المشتريات'!B:J,8,0),"")</f>
        <v/>
      </c>
      <c r="G25" s="110"/>
      <c r="H25" s="180" t="str">
        <f>IFERROR(VLOOKUP(ROWS($C$9:D25),'سجل المشتريات'!B:J,9,0),"")</f>
        <v/>
      </c>
      <c r="J25" s="111"/>
    </row>
    <row r="26" spans="2:10" ht="22.5" customHeight="1" x14ac:dyDescent="0.25">
      <c r="B26" s="173" t="str">
        <f>IFERROR(VLOOKUP(ROWS($C$9:D26),'سجل المشتريات'!B:J,3,0),"")</f>
        <v/>
      </c>
      <c r="C26" s="153" t="str">
        <f>IFERROR(VLOOKUP(ROWS($C$9:D26),'سجل المشتريات'!B:J,4,0),"")</f>
        <v/>
      </c>
      <c r="D26" s="153" t="str">
        <f>IFERROR(VLOOKUP(ROWS($C$9:D26),'سجل المشتريات'!B:J,6,0),"")</f>
        <v/>
      </c>
      <c r="E26" s="116" t="str">
        <f>IFERROR(VLOOKUP(ROWS($C$9:D26),'سجل المشتريات'!B:J,7,0),"")</f>
        <v/>
      </c>
      <c r="F26" s="116" t="str">
        <f>IFERROR(VLOOKUP(ROWS($C$9:D26),'سجل المشتريات'!B:J,8,0),"")</f>
        <v/>
      </c>
      <c r="G26" s="110"/>
      <c r="H26" s="180" t="str">
        <f>IFERROR(VLOOKUP(ROWS($C$9:D26),'سجل المشتريات'!B:J,9,0),"")</f>
        <v/>
      </c>
      <c r="J26" s="111"/>
    </row>
    <row r="27" spans="2:10" ht="22.5" customHeight="1" x14ac:dyDescent="0.25">
      <c r="B27" s="173" t="str">
        <f>IFERROR(VLOOKUP(ROWS($C$9:D27),'سجل المشتريات'!B:J,3,0),"")</f>
        <v/>
      </c>
      <c r="C27" s="153" t="str">
        <f>IFERROR(VLOOKUP(ROWS($C$9:D27),'سجل المشتريات'!B:J,4,0),"")</f>
        <v/>
      </c>
      <c r="D27" s="153" t="str">
        <f>IFERROR(VLOOKUP(ROWS($C$9:D27),'سجل المشتريات'!B:J,6,0),"")</f>
        <v/>
      </c>
      <c r="E27" s="116" t="str">
        <f>IFERROR(VLOOKUP(ROWS($C$9:D27),'سجل المشتريات'!B:J,7,0),"")</f>
        <v/>
      </c>
      <c r="F27" s="116" t="str">
        <f>IFERROR(VLOOKUP(ROWS($C$9:D27),'سجل المشتريات'!B:J,8,0),"")</f>
        <v/>
      </c>
      <c r="G27" s="110"/>
      <c r="H27" s="180" t="str">
        <f>IFERROR(VLOOKUP(ROWS($C$9:D27),'سجل المشتريات'!B:J,9,0),"")</f>
        <v/>
      </c>
      <c r="J27" s="111"/>
    </row>
    <row r="28" spans="2:10" ht="22.5" customHeight="1" x14ac:dyDescent="0.25">
      <c r="B28" s="173" t="str">
        <f>IFERROR(VLOOKUP(ROWS($C$9:D28),'سجل المشتريات'!B:J,3,0),"")</f>
        <v/>
      </c>
      <c r="C28" s="153" t="str">
        <f>IFERROR(VLOOKUP(ROWS($C$9:D28),'سجل المشتريات'!B:J,4,0),"")</f>
        <v/>
      </c>
      <c r="D28" s="153" t="str">
        <f>IFERROR(VLOOKUP(ROWS($C$9:D28),'سجل المشتريات'!B:J,6,0),"")</f>
        <v/>
      </c>
      <c r="E28" s="116" t="str">
        <f>IFERROR(VLOOKUP(ROWS($C$9:D28),'سجل المشتريات'!B:J,7,0),"")</f>
        <v/>
      </c>
      <c r="F28" s="116" t="str">
        <f>IFERROR(VLOOKUP(ROWS($C$9:D28),'سجل المشتريات'!B:J,8,0),"")</f>
        <v/>
      </c>
      <c r="G28" s="110"/>
      <c r="H28" s="180" t="str">
        <f>IFERROR(VLOOKUP(ROWS($C$9:D28),'سجل المشتريات'!B:J,9,0),"")</f>
        <v/>
      </c>
      <c r="J28" s="111"/>
    </row>
    <row r="29" spans="2:10" ht="22.5" customHeight="1" x14ac:dyDescent="0.25">
      <c r="B29" s="173" t="str">
        <f>IFERROR(VLOOKUP(ROWS($C$9:D29),'سجل المشتريات'!B:J,3,0),"")</f>
        <v/>
      </c>
      <c r="C29" s="153" t="str">
        <f>IFERROR(VLOOKUP(ROWS($C$9:D29),'سجل المشتريات'!B:J,4,0),"")</f>
        <v/>
      </c>
      <c r="D29" s="153" t="str">
        <f>IFERROR(VLOOKUP(ROWS($C$9:D29),'سجل المشتريات'!B:J,6,0),"")</f>
        <v/>
      </c>
      <c r="E29" s="116" t="str">
        <f>IFERROR(VLOOKUP(ROWS($C$9:D29),'سجل المشتريات'!B:J,7,0),"")</f>
        <v/>
      </c>
      <c r="F29" s="116" t="str">
        <f>IFERROR(VLOOKUP(ROWS($C$9:D29),'سجل المشتريات'!B:J,8,0),"")</f>
        <v/>
      </c>
      <c r="G29" s="110"/>
      <c r="H29" s="180" t="str">
        <f>IFERROR(VLOOKUP(ROWS($C$9:D29),'سجل المشتريات'!B:J,9,0),"")</f>
        <v/>
      </c>
      <c r="J29" s="111"/>
    </row>
    <row r="30" spans="2:10" ht="22.5" customHeight="1" x14ac:dyDescent="0.25">
      <c r="B30" s="173" t="str">
        <f>IFERROR(VLOOKUP(ROWS($C$9:D30),'سجل المشتريات'!B:J,3,0),"")</f>
        <v/>
      </c>
      <c r="C30" s="153" t="str">
        <f>IFERROR(VLOOKUP(ROWS($C$9:D30),'سجل المشتريات'!B:J,4,0),"")</f>
        <v/>
      </c>
      <c r="D30" s="153" t="str">
        <f>IFERROR(VLOOKUP(ROWS($C$9:D30),'سجل المشتريات'!B:J,6,0),"")</f>
        <v/>
      </c>
      <c r="E30" s="116" t="str">
        <f>IFERROR(VLOOKUP(ROWS($C$9:D30),'سجل المشتريات'!B:J,7,0),"")</f>
        <v/>
      </c>
      <c r="F30" s="116" t="str">
        <f>IFERROR(VLOOKUP(ROWS($C$9:D30),'سجل المشتريات'!B:J,8,0),"")</f>
        <v/>
      </c>
      <c r="G30" s="110"/>
      <c r="H30" s="180" t="str">
        <f>IFERROR(VLOOKUP(ROWS($C$9:D30),'سجل المشتريات'!B:J,9,0),"")</f>
        <v/>
      </c>
      <c r="J30" s="111"/>
    </row>
    <row r="31" spans="2:10" ht="22.5" customHeight="1" x14ac:dyDescent="0.25">
      <c r="B31" s="173" t="str">
        <f>IFERROR(VLOOKUP(ROWS($C$9:D31),'سجل المشتريات'!B:J,3,0),"")</f>
        <v/>
      </c>
      <c r="C31" s="153" t="str">
        <f>IFERROR(VLOOKUP(ROWS($C$9:D31),'سجل المشتريات'!B:J,4,0),"")</f>
        <v/>
      </c>
      <c r="D31" s="153" t="str">
        <f>IFERROR(VLOOKUP(ROWS($C$9:D31),'سجل المشتريات'!B:J,6,0),"")</f>
        <v/>
      </c>
      <c r="E31" s="116" t="str">
        <f>IFERROR(VLOOKUP(ROWS($C$9:D31),'سجل المشتريات'!B:J,7,0),"")</f>
        <v/>
      </c>
      <c r="F31" s="116" t="str">
        <f>IFERROR(VLOOKUP(ROWS($C$9:D31),'سجل المشتريات'!B:J,8,0),"")</f>
        <v/>
      </c>
      <c r="G31" s="110"/>
      <c r="H31" s="180" t="str">
        <f>IFERROR(VLOOKUP(ROWS($C$9:D31),'سجل المشتريات'!B:J,9,0),"")</f>
        <v/>
      </c>
      <c r="J31" s="111"/>
    </row>
    <row r="32" spans="2:10" ht="22.5" customHeight="1" x14ac:dyDescent="0.25">
      <c r="B32" s="173" t="str">
        <f>IFERROR(VLOOKUP(ROWS($C$9:D32),'سجل المشتريات'!B:J,3,0),"")</f>
        <v/>
      </c>
      <c r="C32" s="153" t="str">
        <f>IFERROR(VLOOKUP(ROWS($C$9:D32),'سجل المشتريات'!B:J,4,0),"")</f>
        <v/>
      </c>
      <c r="D32" s="153" t="str">
        <f>IFERROR(VLOOKUP(ROWS($C$9:D32),'سجل المشتريات'!B:J,6,0),"")</f>
        <v/>
      </c>
      <c r="E32" s="116" t="str">
        <f>IFERROR(VLOOKUP(ROWS($C$9:D32),'سجل المشتريات'!B:J,7,0),"")</f>
        <v/>
      </c>
      <c r="F32" s="116" t="str">
        <f>IFERROR(VLOOKUP(ROWS($C$9:D32),'سجل المشتريات'!B:J,8,0),"")</f>
        <v/>
      </c>
      <c r="G32" s="110"/>
      <c r="H32" s="180" t="str">
        <f>IFERROR(VLOOKUP(ROWS($C$9:D32),'سجل المشتريات'!B:J,9,0),"")</f>
        <v/>
      </c>
      <c r="J32" s="111"/>
    </row>
    <row r="33" spans="2:10" ht="22.5" customHeight="1" x14ac:dyDescent="0.25">
      <c r="B33" s="173" t="str">
        <f>IFERROR(VLOOKUP(ROWS($C$9:D33),'سجل المشتريات'!B:J,3,0),"")</f>
        <v/>
      </c>
      <c r="C33" s="153" t="str">
        <f>IFERROR(VLOOKUP(ROWS($C$9:D33),'سجل المشتريات'!B:J,4,0),"")</f>
        <v/>
      </c>
      <c r="D33" s="153" t="str">
        <f>IFERROR(VLOOKUP(ROWS($C$9:D33),'سجل المشتريات'!B:J,6,0),"")</f>
        <v/>
      </c>
      <c r="E33" s="116" t="str">
        <f>IFERROR(VLOOKUP(ROWS($C$9:D33),'سجل المشتريات'!B:J,7,0),"")</f>
        <v/>
      </c>
      <c r="F33" s="116" t="str">
        <f>IFERROR(VLOOKUP(ROWS($C$9:D33),'سجل المشتريات'!B:J,8,0),"")</f>
        <v/>
      </c>
      <c r="G33" s="110"/>
      <c r="H33" s="180" t="str">
        <f>IFERROR(VLOOKUP(ROWS($C$9:D33),'سجل المشتريات'!B:J,9,0),"")</f>
        <v/>
      </c>
      <c r="J33" s="111"/>
    </row>
    <row r="34" spans="2:10" ht="22.5" customHeight="1" x14ac:dyDescent="0.25">
      <c r="B34" s="173" t="str">
        <f>IFERROR(VLOOKUP(ROWS($C$9:D34),'سجل المشتريات'!B:J,3,0),"")</f>
        <v/>
      </c>
      <c r="C34" s="153" t="str">
        <f>IFERROR(VLOOKUP(ROWS($C$9:D34),'سجل المشتريات'!B:J,4,0),"")</f>
        <v/>
      </c>
      <c r="D34" s="153" t="str">
        <f>IFERROR(VLOOKUP(ROWS($C$9:D34),'سجل المشتريات'!B:J,6,0),"")</f>
        <v/>
      </c>
      <c r="E34" s="116" t="str">
        <f>IFERROR(VLOOKUP(ROWS($C$9:D34),'سجل المشتريات'!B:J,7,0),"")</f>
        <v/>
      </c>
      <c r="F34" s="116" t="str">
        <f>IFERROR(VLOOKUP(ROWS($C$9:D34),'سجل المشتريات'!B:J,8,0),"")</f>
        <v/>
      </c>
      <c r="G34" s="110"/>
      <c r="H34" s="180" t="str">
        <f>IFERROR(VLOOKUP(ROWS($C$9:D34),'سجل المشتريات'!B:J,9,0),"")</f>
        <v/>
      </c>
      <c r="J34" s="111"/>
    </row>
    <row r="35" spans="2:10" ht="22.5" customHeight="1" x14ac:dyDescent="0.25">
      <c r="B35" s="173" t="str">
        <f>IFERROR(VLOOKUP(ROWS($C$9:D35),'سجل المشتريات'!B:J,3,0),"")</f>
        <v/>
      </c>
      <c r="C35" s="153" t="str">
        <f>IFERROR(VLOOKUP(ROWS($C$9:D35),'سجل المشتريات'!B:J,4,0),"")</f>
        <v/>
      </c>
      <c r="D35" s="153" t="str">
        <f>IFERROR(VLOOKUP(ROWS($C$9:D35),'سجل المشتريات'!B:J,6,0),"")</f>
        <v/>
      </c>
      <c r="E35" s="116" t="str">
        <f>IFERROR(VLOOKUP(ROWS($C$9:D35),'سجل المشتريات'!B:J,7,0),"")</f>
        <v/>
      </c>
      <c r="F35" s="116" t="str">
        <f>IFERROR(VLOOKUP(ROWS($C$9:D35),'سجل المشتريات'!B:J,8,0),"")</f>
        <v/>
      </c>
      <c r="G35" s="110"/>
      <c r="H35" s="180" t="str">
        <f>IFERROR(VLOOKUP(ROWS($C$9:D35),'سجل المشتريات'!B:J,9,0),"")</f>
        <v/>
      </c>
      <c r="J35" s="111"/>
    </row>
    <row r="36" spans="2:10" ht="22.5" customHeight="1" x14ac:dyDescent="0.25">
      <c r="B36" s="173" t="str">
        <f>IFERROR(VLOOKUP(ROWS($C$9:D36),'سجل المشتريات'!B:J,3,0),"")</f>
        <v/>
      </c>
      <c r="C36" s="153" t="str">
        <f>IFERROR(VLOOKUP(ROWS($C$9:D36),'سجل المشتريات'!B:J,4,0),"")</f>
        <v/>
      </c>
      <c r="D36" s="153" t="str">
        <f>IFERROR(VLOOKUP(ROWS($C$9:D36),'سجل المشتريات'!B:J,6,0),"")</f>
        <v/>
      </c>
      <c r="E36" s="116" t="str">
        <f>IFERROR(VLOOKUP(ROWS($C$9:D36),'سجل المشتريات'!B:J,7,0),"")</f>
        <v/>
      </c>
      <c r="F36" s="116" t="str">
        <f>IFERROR(VLOOKUP(ROWS($C$9:D36),'سجل المشتريات'!B:J,8,0),"")</f>
        <v/>
      </c>
      <c r="G36" s="110"/>
      <c r="H36" s="180" t="str">
        <f>IFERROR(VLOOKUP(ROWS($C$9:D36),'سجل المشتريات'!B:J,9,0),"")</f>
        <v/>
      </c>
      <c r="J36" s="111"/>
    </row>
    <row r="37" spans="2:10" ht="22.5" customHeight="1" x14ac:dyDescent="0.25">
      <c r="B37" s="173" t="str">
        <f>IFERROR(VLOOKUP(ROWS($C$9:D37),'سجل المشتريات'!B:J,3,0),"")</f>
        <v/>
      </c>
      <c r="C37" s="153" t="str">
        <f>IFERROR(VLOOKUP(ROWS($C$9:D37),'سجل المشتريات'!B:J,4,0),"")</f>
        <v/>
      </c>
      <c r="D37" s="153" t="str">
        <f>IFERROR(VLOOKUP(ROWS($C$9:D37),'سجل المشتريات'!B:J,6,0),"")</f>
        <v/>
      </c>
      <c r="E37" s="116" t="str">
        <f>IFERROR(VLOOKUP(ROWS($C$9:D37),'سجل المشتريات'!B:J,7,0),"")</f>
        <v/>
      </c>
      <c r="F37" s="116" t="str">
        <f>IFERROR(VLOOKUP(ROWS($C$9:D37),'سجل المشتريات'!B:J,8,0),"")</f>
        <v/>
      </c>
      <c r="G37" s="110"/>
      <c r="H37" s="180" t="str">
        <f>IFERROR(VLOOKUP(ROWS($C$9:D37),'سجل المشتريات'!B:J,9,0),"")</f>
        <v/>
      </c>
      <c r="J37" s="111"/>
    </row>
    <row r="38" spans="2:10" ht="22.5" customHeight="1" x14ac:dyDescent="0.25">
      <c r="B38" s="173" t="str">
        <f>IFERROR(VLOOKUP(ROWS($C$9:D38),'سجل المشتريات'!B:J,3,0),"")</f>
        <v/>
      </c>
      <c r="C38" s="153" t="str">
        <f>IFERROR(VLOOKUP(ROWS($C$9:D38),'سجل المشتريات'!B:J,4,0),"")</f>
        <v/>
      </c>
      <c r="D38" s="153" t="str">
        <f>IFERROR(VLOOKUP(ROWS($C$9:D38),'سجل المشتريات'!B:J,6,0),"")</f>
        <v/>
      </c>
      <c r="E38" s="116" t="str">
        <f>IFERROR(VLOOKUP(ROWS($C$9:D38),'سجل المشتريات'!B:J,7,0),"")</f>
        <v/>
      </c>
      <c r="F38" s="116" t="str">
        <f>IFERROR(VLOOKUP(ROWS($C$9:D38),'سجل المشتريات'!B:J,8,0),"")</f>
        <v/>
      </c>
      <c r="G38" s="110"/>
      <c r="H38" s="180" t="str">
        <f>IFERROR(VLOOKUP(ROWS($C$9:D38),'سجل المشتريات'!B:J,9,0),"")</f>
        <v/>
      </c>
      <c r="J38" s="111"/>
    </row>
    <row r="39" spans="2:10" ht="22.5" customHeight="1" x14ac:dyDescent="0.25">
      <c r="B39" s="173" t="str">
        <f>IFERROR(VLOOKUP(ROWS($C$9:D39),'سجل المشتريات'!B:J,3,0),"")</f>
        <v/>
      </c>
      <c r="C39" s="153" t="str">
        <f>IFERROR(VLOOKUP(ROWS($C$9:D39),'سجل المشتريات'!B:J,4,0),"")</f>
        <v/>
      </c>
      <c r="D39" s="153" t="str">
        <f>IFERROR(VLOOKUP(ROWS($C$9:D39),'سجل المشتريات'!B:J,6,0),"")</f>
        <v/>
      </c>
      <c r="E39" s="116" t="str">
        <f>IFERROR(VLOOKUP(ROWS($C$9:D39),'سجل المشتريات'!B:J,7,0),"")</f>
        <v/>
      </c>
      <c r="F39" s="116" t="str">
        <f>IFERROR(VLOOKUP(ROWS($C$9:D39),'سجل المشتريات'!B:J,8,0),"")</f>
        <v/>
      </c>
      <c r="G39" s="110"/>
      <c r="H39" s="180" t="str">
        <f>IFERROR(VLOOKUP(ROWS($C$9:D39),'سجل المشتريات'!B:J,9,0),"")</f>
        <v/>
      </c>
      <c r="J39" s="111"/>
    </row>
    <row r="40" spans="2:10" ht="22.5" customHeight="1" x14ac:dyDescent="0.25">
      <c r="B40" s="173" t="str">
        <f>IFERROR(VLOOKUP(ROWS($C$9:D40),'سجل المشتريات'!B:J,3,0),"")</f>
        <v/>
      </c>
      <c r="C40" s="153" t="str">
        <f>IFERROR(VLOOKUP(ROWS($C$9:D40),'سجل المشتريات'!B:J,4,0),"")</f>
        <v/>
      </c>
      <c r="D40" s="153" t="str">
        <f>IFERROR(VLOOKUP(ROWS($C$9:D40),'سجل المشتريات'!B:J,6,0),"")</f>
        <v/>
      </c>
      <c r="E40" s="116" t="str">
        <f>IFERROR(VLOOKUP(ROWS($C$9:D40),'سجل المشتريات'!B:J,7,0),"")</f>
        <v/>
      </c>
      <c r="F40" s="116" t="str">
        <f>IFERROR(VLOOKUP(ROWS($C$9:D40),'سجل المشتريات'!B:J,8,0),"")</f>
        <v/>
      </c>
      <c r="G40" s="110"/>
      <c r="H40" s="180" t="str">
        <f>IFERROR(VLOOKUP(ROWS($C$9:D40),'سجل المشتريات'!B:J,9,0),"")</f>
        <v/>
      </c>
      <c r="J40" s="111"/>
    </row>
    <row r="41" spans="2:10" ht="22.5" customHeight="1" x14ac:dyDescent="0.25">
      <c r="B41" s="173" t="str">
        <f>IFERROR(VLOOKUP(ROWS($C$9:D41),'سجل المشتريات'!B:J,3,0),"")</f>
        <v/>
      </c>
      <c r="C41" s="153" t="str">
        <f>IFERROR(VLOOKUP(ROWS($C$9:D41),'سجل المشتريات'!B:J,4,0),"")</f>
        <v/>
      </c>
      <c r="D41" s="153" t="str">
        <f>IFERROR(VLOOKUP(ROWS($C$9:D41),'سجل المشتريات'!B:J,6,0),"")</f>
        <v/>
      </c>
      <c r="E41" s="116" t="str">
        <f>IFERROR(VLOOKUP(ROWS($C$9:D41),'سجل المشتريات'!B:J,7,0),"")</f>
        <v/>
      </c>
      <c r="F41" s="116" t="str">
        <f>IFERROR(VLOOKUP(ROWS($C$9:D41),'سجل المشتريات'!B:J,8,0),"")</f>
        <v/>
      </c>
      <c r="G41" s="110"/>
      <c r="H41" s="180" t="str">
        <f>IFERROR(VLOOKUP(ROWS($C$9:D41),'سجل المشتريات'!B:J,9,0),"")</f>
        <v/>
      </c>
      <c r="J41" s="111"/>
    </row>
    <row r="42" spans="2:10" ht="22.5" customHeight="1" x14ac:dyDescent="0.25">
      <c r="B42" s="173" t="str">
        <f>IFERROR(VLOOKUP(ROWS($C$9:D42),'سجل المشتريات'!B:J,3,0),"")</f>
        <v/>
      </c>
      <c r="C42" s="153" t="str">
        <f>IFERROR(VLOOKUP(ROWS($C$9:D42),'سجل المشتريات'!B:J,4,0),"")</f>
        <v/>
      </c>
      <c r="D42" s="153" t="str">
        <f>IFERROR(VLOOKUP(ROWS($C$9:D42),'سجل المشتريات'!B:J,6,0),"")</f>
        <v/>
      </c>
      <c r="E42" s="116" t="str">
        <f>IFERROR(VLOOKUP(ROWS($C$9:D42),'سجل المشتريات'!B:J,7,0),"")</f>
        <v/>
      </c>
      <c r="F42" s="116" t="str">
        <f>IFERROR(VLOOKUP(ROWS($C$9:D42),'سجل المشتريات'!B:J,8,0),"")</f>
        <v/>
      </c>
      <c r="G42" s="110"/>
      <c r="H42" s="180" t="str">
        <f>IFERROR(VLOOKUP(ROWS($C$9:D42),'سجل المشتريات'!B:J,9,0),"")</f>
        <v/>
      </c>
      <c r="J42" s="111"/>
    </row>
    <row r="43" spans="2:10" ht="22.5" customHeight="1" x14ac:dyDescent="0.25">
      <c r="B43" s="173" t="str">
        <f>IFERROR(VLOOKUP(ROWS($C$9:D43),'سجل المشتريات'!B:J,3,0),"")</f>
        <v/>
      </c>
      <c r="C43" s="153" t="str">
        <f>IFERROR(VLOOKUP(ROWS($C$9:D43),'سجل المشتريات'!B:J,4,0),"")</f>
        <v/>
      </c>
      <c r="D43" s="153" t="str">
        <f>IFERROR(VLOOKUP(ROWS($C$9:D43),'سجل المشتريات'!B:J,6,0),"")</f>
        <v/>
      </c>
      <c r="E43" s="116" t="str">
        <f>IFERROR(VLOOKUP(ROWS($C$9:D43),'سجل المشتريات'!B:J,7,0),"")</f>
        <v/>
      </c>
      <c r="F43" s="116" t="str">
        <f>IFERROR(VLOOKUP(ROWS($C$9:D43),'سجل المشتريات'!B:J,8,0),"")</f>
        <v/>
      </c>
      <c r="G43" s="110"/>
      <c r="H43" s="180" t="str">
        <f>IFERROR(VLOOKUP(ROWS($C$9:D43),'سجل المشتريات'!B:J,9,0),"")</f>
        <v/>
      </c>
      <c r="J43" s="111"/>
    </row>
    <row r="44" spans="2:10" ht="22.5" customHeight="1" x14ac:dyDescent="0.25">
      <c r="B44" s="173" t="str">
        <f>IFERROR(VLOOKUP(ROWS($C$9:D44),'سجل المشتريات'!B:J,3,0),"")</f>
        <v/>
      </c>
      <c r="C44" s="153" t="str">
        <f>IFERROR(VLOOKUP(ROWS($C$9:D44),'سجل المشتريات'!B:J,4,0),"")</f>
        <v/>
      </c>
      <c r="D44" s="153" t="str">
        <f>IFERROR(VLOOKUP(ROWS($C$9:D44),'سجل المشتريات'!B:J,6,0),"")</f>
        <v/>
      </c>
      <c r="E44" s="116" t="str">
        <f>IFERROR(VLOOKUP(ROWS($C$9:D44),'سجل المشتريات'!B:J,7,0),"")</f>
        <v/>
      </c>
      <c r="F44" s="116" t="str">
        <f>IFERROR(VLOOKUP(ROWS($C$9:D44),'سجل المشتريات'!B:J,8,0),"")</f>
        <v/>
      </c>
      <c r="G44" s="110"/>
      <c r="H44" s="180" t="str">
        <f>IFERROR(VLOOKUP(ROWS($C$9:D44),'سجل المشتريات'!B:J,9,0),"")</f>
        <v/>
      </c>
      <c r="J44" s="111"/>
    </row>
    <row r="45" spans="2:10" ht="22.5" customHeight="1" x14ac:dyDescent="0.25">
      <c r="B45" s="173" t="str">
        <f>IFERROR(VLOOKUP(ROWS($C$9:D45),'سجل المشتريات'!B:J,3,0),"")</f>
        <v/>
      </c>
      <c r="C45" s="153" t="str">
        <f>IFERROR(VLOOKUP(ROWS($C$9:D45),'سجل المشتريات'!B:J,4,0),"")</f>
        <v/>
      </c>
      <c r="D45" s="153" t="str">
        <f>IFERROR(VLOOKUP(ROWS($C$9:D45),'سجل المشتريات'!B:J,6,0),"")</f>
        <v/>
      </c>
      <c r="E45" s="116" t="str">
        <f>IFERROR(VLOOKUP(ROWS($C$9:D45),'سجل المشتريات'!B:J,7,0),"")</f>
        <v/>
      </c>
      <c r="F45" s="116" t="str">
        <f>IFERROR(VLOOKUP(ROWS($C$9:D45),'سجل المشتريات'!B:J,8,0),"")</f>
        <v/>
      </c>
      <c r="G45" s="110"/>
      <c r="H45" s="180" t="str">
        <f>IFERROR(VLOOKUP(ROWS($C$9:D45),'سجل المشتريات'!B:J,9,0),"")</f>
        <v/>
      </c>
      <c r="J45" s="111"/>
    </row>
    <row r="46" spans="2:10" ht="22.5" customHeight="1" x14ac:dyDescent="0.25">
      <c r="B46" s="173" t="str">
        <f>IFERROR(VLOOKUP(ROWS($C$9:D46),'سجل المشتريات'!B:J,3,0),"")</f>
        <v/>
      </c>
      <c r="C46" s="153" t="str">
        <f>IFERROR(VLOOKUP(ROWS($C$9:D46),'سجل المشتريات'!B:J,4,0),"")</f>
        <v/>
      </c>
      <c r="D46" s="153" t="str">
        <f>IFERROR(VLOOKUP(ROWS($C$9:D46),'سجل المشتريات'!B:J,6,0),"")</f>
        <v/>
      </c>
      <c r="E46" s="116" t="str">
        <f>IFERROR(VLOOKUP(ROWS($C$9:D46),'سجل المشتريات'!B:J,7,0),"")</f>
        <v/>
      </c>
      <c r="F46" s="116" t="str">
        <f>IFERROR(VLOOKUP(ROWS($C$9:D46),'سجل المشتريات'!B:J,8,0),"")</f>
        <v/>
      </c>
      <c r="G46" s="110"/>
      <c r="H46" s="180" t="str">
        <f>IFERROR(VLOOKUP(ROWS($C$9:D46),'سجل المشتريات'!B:J,9,0),"")</f>
        <v/>
      </c>
      <c r="J46" s="111"/>
    </row>
    <row r="47" spans="2:10" ht="23.25" customHeight="1" thickBot="1" x14ac:dyDescent="0.3">
      <c r="B47" s="173" t="str">
        <f>IFERROR(VLOOKUP(ROWS($C$9:D47),'سجل المشتريات'!B:J,3,0),"")</f>
        <v/>
      </c>
      <c r="C47" s="153" t="str">
        <f>IFERROR(VLOOKUP(ROWS($C$9:D47),'سجل المشتريات'!B:J,4,0),"")</f>
        <v/>
      </c>
      <c r="D47" s="153" t="str">
        <f>IFERROR(VLOOKUP(ROWS($C$9:D47),'سجل المشتريات'!B:J,6,0),"")</f>
        <v/>
      </c>
      <c r="E47" s="116" t="str">
        <f>IFERROR(VLOOKUP(ROWS($C$9:D47),'سجل المشتريات'!B:J,7,0),"")</f>
        <v/>
      </c>
      <c r="F47" s="116" t="str">
        <f>IFERROR(VLOOKUP(ROWS($C$9:D47),'سجل المشتريات'!B:J,8,0),"")</f>
        <v/>
      </c>
      <c r="G47" s="110"/>
      <c r="H47" s="180" t="str">
        <f>IFERROR(VLOOKUP(ROWS($C$9:D47),'سجل المشتريات'!B:J,9,0),"")</f>
        <v/>
      </c>
      <c r="J47" s="111"/>
    </row>
    <row r="48" spans="2:10" ht="30.75" customHeight="1" thickBot="1" x14ac:dyDescent="0.3">
      <c r="B48" s="236" t="s">
        <v>290</v>
      </c>
      <c r="C48" s="237"/>
      <c r="D48" s="254">
        <f>SUM(D9:D47)</f>
        <v>5</v>
      </c>
      <c r="E48" s="255"/>
      <c r="F48" s="194">
        <f>AVERAGE(F9:F47)</f>
        <v>110</v>
      </c>
      <c r="G48" s="110"/>
      <c r="H48" s="264">
        <f>SUM(H9:H47)</f>
        <v>550</v>
      </c>
      <c r="J48" s="111"/>
    </row>
    <row r="49" spans="2:10" ht="30.75" customHeight="1" thickBot="1" x14ac:dyDescent="0.3">
      <c r="B49" s="236" t="s">
        <v>291</v>
      </c>
      <c r="C49" s="237"/>
      <c r="D49" s="254">
        <f>D48*VLOOKUP(D4,'سجل المشتريات'!F:N,9,0)</f>
        <v>5</v>
      </c>
      <c r="E49" s="255"/>
      <c r="F49" s="174" t="str">
        <f>VLOOKUP(D4,'سجل المشتريات'!F:N,8,0)</f>
        <v>كيلو</v>
      </c>
      <c r="G49" s="110"/>
      <c r="H49" s="264"/>
      <c r="J49" s="111"/>
    </row>
    <row r="50" spans="2:10" ht="10.5" customHeight="1" x14ac:dyDescent="0.25">
      <c r="B50" s="110"/>
      <c r="C50" s="110"/>
      <c r="D50" s="110"/>
      <c r="E50" s="110"/>
      <c r="F50" s="110"/>
      <c r="G50" s="110"/>
      <c r="H50" s="110"/>
      <c r="J50" s="111"/>
    </row>
    <row r="51" spans="2:10" ht="28.5" customHeight="1" thickBot="1" x14ac:dyDescent="0.3">
      <c r="B51" s="110"/>
      <c r="C51" s="110"/>
      <c r="D51" s="110"/>
      <c r="E51" s="110"/>
      <c r="F51" s="110"/>
      <c r="G51" s="110"/>
      <c r="H51" s="110"/>
      <c r="J51" s="111"/>
    </row>
    <row r="52" spans="2:10" ht="9" customHeight="1" thickTop="1" thickBot="1" x14ac:dyDescent="0.3">
      <c r="B52" s="118"/>
      <c r="C52" s="118"/>
      <c r="D52" s="118"/>
      <c r="E52" s="118"/>
      <c r="F52" s="118"/>
      <c r="G52" s="118"/>
      <c r="H52" s="118"/>
      <c r="J52" s="111"/>
    </row>
    <row r="53" spans="2:10" ht="26.25" customHeight="1" thickTop="1" thickBot="1" x14ac:dyDescent="0.3">
      <c r="B53" s="110"/>
      <c r="C53" s="110"/>
      <c r="D53" s="110"/>
      <c r="E53" s="110"/>
      <c r="F53" s="110"/>
      <c r="G53" s="110"/>
      <c r="H53" s="110"/>
      <c r="J53" s="111"/>
    </row>
    <row r="54" spans="2:10" ht="39" thickTop="1" thickBot="1" x14ac:dyDescent="0.3">
      <c r="B54" s="239" t="s">
        <v>287</v>
      </c>
      <c r="C54" s="239"/>
      <c r="D54" s="239"/>
      <c r="E54" s="239"/>
      <c r="F54" s="239"/>
      <c r="G54" s="110"/>
      <c r="H54" s="110"/>
      <c r="J54" s="111"/>
    </row>
    <row r="55" spans="2:10" s="110" customFormat="1" ht="20.25" thickTop="1" thickBot="1" x14ac:dyDescent="0.3">
      <c r="J55" s="119"/>
    </row>
    <row r="56" spans="2:10" ht="23.25" customHeight="1" thickBot="1" x14ac:dyDescent="0.3">
      <c r="B56" s="151" t="s">
        <v>89</v>
      </c>
      <c r="C56" s="267" t="s">
        <v>288</v>
      </c>
      <c r="D56" s="268"/>
      <c r="E56" s="154" t="s">
        <v>46</v>
      </c>
      <c r="F56" s="154" t="s">
        <v>43</v>
      </c>
      <c r="H56" s="177" t="s">
        <v>17</v>
      </c>
      <c r="J56" s="111"/>
    </row>
    <row r="57" spans="2:10" ht="22.5" customHeight="1" x14ac:dyDescent="0.25">
      <c r="B57" s="175">
        <f>IFERROR(VLOOKUP(ROWS($F$57:H57),'تحميل الخامات'!B:J,4,0),"")</f>
        <v>45182</v>
      </c>
      <c r="C57" s="269" t="str">
        <f>IFERROR(VLOOKUP(ROWS($F$57:H57),'تحميل الخامات'!B:J,9,0),"")</f>
        <v xml:space="preserve">سباجو </v>
      </c>
      <c r="D57" s="270"/>
      <c r="E57" s="150">
        <f>IFERROR(VLOOKUP(ROWS($F$57:H57),'تحميل الخامات'!B:J,7,0),"")</f>
        <v>0.5</v>
      </c>
      <c r="F57" s="150">
        <f>IFERROR(VLOOKUP(ROWS($F$57:H57),'تحميل الخامات'!B:J,5,0),"")</f>
        <v>13</v>
      </c>
      <c r="H57" s="149">
        <f>IFERROR(VLOOKUP(ROWS($F$57:H57),'تحميل الخامات'!B:M,12,0),"")</f>
        <v>55</v>
      </c>
      <c r="J57" s="111"/>
    </row>
    <row r="58" spans="2:10" ht="22.5" customHeight="1" x14ac:dyDescent="0.25">
      <c r="B58" s="175">
        <f>IFERROR(VLOOKUP(ROWS($F$57:H58),'تحميل الخامات'!B:J,4,0),"")</f>
        <v>45185</v>
      </c>
      <c r="C58" s="269" t="str">
        <f>IFERROR(VLOOKUP(ROWS($F$57:H58),'تحميل الخامات'!B:J,9,0),"")</f>
        <v xml:space="preserve">لافندر </v>
      </c>
      <c r="D58" s="270"/>
      <c r="E58" s="150">
        <f>IFERROR(VLOOKUP(ROWS($F$57:H58),'تحميل الخامات'!B:J,7,0),"")</f>
        <v>0.5</v>
      </c>
      <c r="F58" s="150">
        <f>IFERROR(VLOOKUP(ROWS($F$57:H58),'تحميل الخامات'!B:J,5,0),"")</f>
        <v>19</v>
      </c>
      <c r="H58" s="149">
        <f>IFERROR(VLOOKUP(ROWS($F$57:H58),'تحميل الخامات'!B:M,12,0),"")</f>
        <v>55</v>
      </c>
      <c r="J58" s="111"/>
    </row>
    <row r="59" spans="2:10" ht="22.5" customHeight="1" x14ac:dyDescent="0.25">
      <c r="B59" s="175" t="str">
        <f>IFERROR(VLOOKUP(ROWS($F$57:H59),'تحميل الخامات'!B:J,4,0),"")</f>
        <v/>
      </c>
      <c r="C59" s="269" t="str">
        <f>IFERROR(VLOOKUP(ROWS($F$57:H59),'تحميل الخامات'!B:J,9,0),"")</f>
        <v/>
      </c>
      <c r="D59" s="270"/>
      <c r="E59" s="150" t="str">
        <f>IFERROR(VLOOKUP(ROWS($F$57:H59),'تحميل الخامات'!B:J,7,0),"")</f>
        <v/>
      </c>
      <c r="F59" s="150" t="str">
        <f>IFERROR(VLOOKUP(ROWS($F$57:H59),'تحميل الخامات'!B:J,5,0),"")</f>
        <v/>
      </c>
      <c r="H59" s="149" t="str">
        <f>IFERROR(VLOOKUP(ROWS($F$57:H59),'تحميل الخامات'!B:M,12,0),"")</f>
        <v/>
      </c>
      <c r="J59" s="111"/>
    </row>
    <row r="60" spans="2:10" ht="22.5" customHeight="1" x14ac:dyDescent="0.25">
      <c r="B60" s="175" t="str">
        <f>IFERROR(VLOOKUP(ROWS($F$57:H60),'تحميل الخامات'!B:J,4,0),"")</f>
        <v/>
      </c>
      <c r="C60" s="269" t="str">
        <f>IFERROR(VLOOKUP(ROWS($F$57:H60),'تحميل الخامات'!B:J,9,0),"")</f>
        <v/>
      </c>
      <c r="D60" s="270"/>
      <c r="E60" s="150" t="str">
        <f>IFERROR(VLOOKUP(ROWS($F$57:H60),'تحميل الخامات'!B:J,7,0),"")</f>
        <v/>
      </c>
      <c r="F60" s="150" t="str">
        <f>IFERROR(VLOOKUP(ROWS($F$57:H60),'تحميل الخامات'!B:J,5,0),"")</f>
        <v/>
      </c>
      <c r="H60" s="149" t="str">
        <f>IFERROR(VLOOKUP(ROWS($F$57:H60),'تحميل الخامات'!B:M,12,0),"")</f>
        <v/>
      </c>
      <c r="J60" s="111"/>
    </row>
    <row r="61" spans="2:10" ht="22.5" x14ac:dyDescent="0.25">
      <c r="B61" s="175" t="str">
        <f>IFERROR(VLOOKUP(ROWS($F$57:H61),'تحميل الخامات'!B:J,4,0),"")</f>
        <v/>
      </c>
      <c r="C61" s="269" t="str">
        <f>IFERROR(VLOOKUP(ROWS($F$57:H61),'تحميل الخامات'!B:J,9,0),"")</f>
        <v/>
      </c>
      <c r="D61" s="270"/>
      <c r="E61" s="150" t="str">
        <f>IFERROR(VLOOKUP(ROWS($F$57:H61),'تحميل الخامات'!B:J,7,0),"")</f>
        <v/>
      </c>
      <c r="F61" s="150" t="str">
        <f>IFERROR(VLOOKUP(ROWS($F$57:H61),'تحميل الخامات'!B:J,5,0),"")</f>
        <v/>
      </c>
      <c r="H61" s="149" t="str">
        <f>IFERROR(VLOOKUP(ROWS($F$57:H61),'تحميل الخامات'!B:M,12,0),"")</f>
        <v/>
      </c>
      <c r="J61" s="111"/>
    </row>
    <row r="62" spans="2:10" ht="22.5" x14ac:dyDescent="0.25">
      <c r="B62" s="175" t="str">
        <f>IFERROR(VLOOKUP(ROWS($F$57:H62),'تحميل الخامات'!B:J,4,0),"")</f>
        <v/>
      </c>
      <c r="C62" s="269" t="str">
        <f>IFERROR(VLOOKUP(ROWS($F$57:H62),'تحميل الخامات'!B:J,9,0),"")</f>
        <v/>
      </c>
      <c r="D62" s="270"/>
      <c r="E62" s="150" t="str">
        <f>IFERROR(VLOOKUP(ROWS($F$57:H62),'تحميل الخامات'!B:J,7,0),"")</f>
        <v/>
      </c>
      <c r="F62" s="150" t="str">
        <f>IFERROR(VLOOKUP(ROWS($F$57:H62),'تحميل الخامات'!B:J,5,0),"")</f>
        <v/>
      </c>
      <c r="H62" s="149" t="str">
        <f>IFERROR(VLOOKUP(ROWS($F$57:H62),'تحميل الخامات'!B:M,12,0),"")</f>
        <v/>
      </c>
      <c r="J62" s="111"/>
    </row>
    <row r="63" spans="2:10" ht="22.5" x14ac:dyDescent="0.25">
      <c r="B63" s="175" t="str">
        <f>IFERROR(VLOOKUP(ROWS($F$57:H63),'تحميل الخامات'!B:J,4,0),"")</f>
        <v/>
      </c>
      <c r="C63" s="269" t="str">
        <f>IFERROR(VLOOKUP(ROWS($F$57:H63),'تحميل الخامات'!B:J,9,0),"")</f>
        <v/>
      </c>
      <c r="D63" s="270"/>
      <c r="E63" s="150" t="str">
        <f>IFERROR(VLOOKUP(ROWS($F$57:H63),'تحميل الخامات'!B:J,7,0),"")</f>
        <v/>
      </c>
      <c r="F63" s="150" t="str">
        <f>IFERROR(VLOOKUP(ROWS($F$57:H63),'تحميل الخامات'!B:J,5,0),"")</f>
        <v/>
      </c>
      <c r="H63" s="149" t="str">
        <f>IFERROR(VLOOKUP(ROWS($F$57:H63),'تحميل الخامات'!B:M,12,0),"")</f>
        <v/>
      </c>
      <c r="J63" s="111"/>
    </row>
    <row r="64" spans="2:10" ht="22.5" x14ac:dyDescent="0.25">
      <c r="B64" s="175" t="str">
        <f>IFERROR(VLOOKUP(ROWS($F$57:H64),'تحميل الخامات'!B:J,4,0),"")</f>
        <v/>
      </c>
      <c r="C64" s="269" t="str">
        <f>IFERROR(VLOOKUP(ROWS($F$57:H64),'تحميل الخامات'!B:J,9,0),"")</f>
        <v/>
      </c>
      <c r="D64" s="270"/>
      <c r="E64" s="150" t="str">
        <f>IFERROR(VLOOKUP(ROWS($F$57:H64),'تحميل الخامات'!B:J,7,0),"")</f>
        <v/>
      </c>
      <c r="F64" s="150" t="str">
        <f>IFERROR(VLOOKUP(ROWS($F$57:H64),'تحميل الخامات'!B:J,5,0),"")</f>
        <v/>
      </c>
      <c r="H64" s="149" t="str">
        <f>IFERROR(VLOOKUP(ROWS($F$57:H64),'تحميل الخامات'!B:M,12,0),"")</f>
        <v/>
      </c>
      <c r="J64" s="111"/>
    </row>
    <row r="65" spans="2:10" ht="22.5" x14ac:dyDescent="0.25">
      <c r="B65" s="175" t="str">
        <f>IFERROR(VLOOKUP(ROWS($F$57:H65),'تحميل الخامات'!B:J,4,0),"")</f>
        <v/>
      </c>
      <c r="C65" s="269" t="str">
        <f>IFERROR(VLOOKUP(ROWS($F$57:H65),'تحميل الخامات'!B:J,9,0),"")</f>
        <v/>
      </c>
      <c r="D65" s="270"/>
      <c r="E65" s="150" t="str">
        <f>IFERROR(VLOOKUP(ROWS($F$57:H65),'تحميل الخامات'!B:J,7,0),"")</f>
        <v/>
      </c>
      <c r="F65" s="150" t="str">
        <f>IFERROR(VLOOKUP(ROWS($F$57:H65),'تحميل الخامات'!B:J,5,0),"")</f>
        <v/>
      </c>
      <c r="H65" s="149" t="str">
        <f>IFERROR(VLOOKUP(ROWS($F$57:H65),'تحميل الخامات'!B:M,12,0),"")</f>
        <v/>
      </c>
      <c r="J65" s="111"/>
    </row>
    <row r="66" spans="2:10" ht="22.5" x14ac:dyDescent="0.25">
      <c r="B66" s="175" t="str">
        <f>IFERROR(VLOOKUP(ROWS($F$57:H66),'تحميل الخامات'!B:J,4,0),"")</f>
        <v/>
      </c>
      <c r="C66" s="269" t="str">
        <f>IFERROR(VLOOKUP(ROWS($F$57:H66),'تحميل الخامات'!B:J,9,0),"")</f>
        <v/>
      </c>
      <c r="D66" s="270"/>
      <c r="E66" s="150" t="str">
        <f>IFERROR(VLOOKUP(ROWS($F$57:H66),'تحميل الخامات'!B:J,7,0),"")</f>
        <v/>
      </c>
      <c r="F66" s="150" t="str">
        <f>IFERROR(VLOOKUP(ROWS($F$57:H66),'تحميل الخامات'!B:J,5,0),"")</f>
        <v/>
      </c>
      <c r="H66" s="149" t="str">
        <f>IFERROR(VLOOKUP(ROWS($F$57:H66),'تحميل الخامات'!B:M,12,0),"")</f>
        <v/>
      </c>
      <c r="J66" s="111"/>
    </row>
    <row r="67" spans="2:10" ht="22.5" x14ac:dyDescent="0.25">
      <c r="B67" s="175" t="str">
        <f>IFERROR(VLOOKUP(ROWS($F$57:H67),'تحميل الخامات'!B:J,4,0),"")</f>
        <v/>
      </c>
      <c r="C67" s="269" t="str">
        <f>IFERROR(VLOOKUP(ROWS($F$57:H67),'تحميل الخامات'!B:J,9,0),"")</f>
        <v/>
      </c>
      <c r="D67" s="270"/>
      <c r="E67" s="150" t="str">
        <f>IFERROR(VLOOKUP(ROWS($F$57:H67),'تحميل الخامات'!B:J,7,0),"")</f>
        <v/>
      </c>
      <c r="F67" s="150" t="str">
        <f>IFERROR(VLOOKUP(ROWS($F$57:H67),'تحميل الخامات'!B:J,5,0),"")</f>
        <v/>
      </c>
      <c r="H67" s="149" t="str">
        <f>IFERROR(VLOOKUP(ROWS($F$57:H67),'تحميل الخامات'!B:M,12,0),"")</f>
        <v/>
      </c>
      <c r="J67" s="111"/>
    </row>
    <row r="68" spans="2:10" ht="22.5" x14ac:dyDescent="0.25">
      <c r="B68" s="175" t="str">
        <f>IFERROR(VLOOKUP(ROWS($F$57:H68),'تحميل الخامات'!B:J,4,0),"")</f>
        <v/>
      </c>
      <c r="C68" s="269" t="str">
        <f>IFERROR(VLOOKUP(ROWS($F$57:H68),'تحميل الخامات'!B:J,9,0),"")</f>
        <v/>
      </c>
      <c r="D68" s="270"/>
      <c r="E68" s="150" t="str">
        <f>IFERROR(VLOOKUP(ROWS($F$57:H68),'تحميل الخامات'!B:J,7,0),"")</f>
        <v/>
      </c>
      <c r="F68" s="150" t="str">
        <f>IFERROR(VLOOKUP(ROWS($F$57:H68),'تحميل الخامات'!B:J,5,0),"")</f>
        <v/>
      </c>
      <c r="H68" s="149" t="str">
        <f>IFERROR(VLOOKUP(ROWS($F$57:H68),'تحميل الخامات'!B:M,12,0),"")</f>
        <v/>
      </c>
      <c r="J68" s="111"/>
    </row>
    <row r="69" spans="2:10" ht="22.5" x14ac:dyDescent="0.25">
      <c r="B69" s="175" t="str">
        <f>IFERROR(VLOOKUP(ROWS($F$57:H69),'تحميل الخامات'!B:J,4,0),"")</f>
        <v/>
      </c>
      <c r="C69" s="269" t="str">
        <f>IFERROR(VLOOKUP(ROWS($F$57:H69),'تحميل الخامات'!B:J,9,0),"")</f>
        <v/>
      </c>
      <c r="D69" s="270"/>
      <c r="E69" s="150" t="str">
        <f>IFERROR(VLOOKUP(ROWS($F$57:H69),'تحميل الخامات'!B:J,7,0),"")</f>
        <v/>
      </c>
      <c r="F69" s="150" t="str">
        <f>IFERROR(VLOOKUP(ROWS($F$57:H69),'تحميل الخامات'!B:J,5,0),"")</f>
        <v/>
      </c>
      <c r="H69" s="149" t="str">
        <f>IFERROR(VLOOKUP(ROWS($F$57:H69),'تحميل الخامات'!B:M,12,0),"")</f>
        <v/>
      </c>
      <c r="J69" s="111"/>
    </row>
    <row r="70" spans="2:10" ht="22.5" x14ac:dyDescent="0.25">
      <c r="B70" s="175" t="str">
        <f>IFERROR(VLOOKUP(ROWS($F$57:H70),'تحميل الخامات'!B:J,4,0),"")</f>
        <v/>
      </c>
      <c r="C70" s="269" t="str">
        <f>IFERROR(VLOOKUP(ROWS($F$57:H70),'تحميل الخامات'!B:J,9,0),"")</f>
        <v/>
      </c>
      <c r="D70" s="270"/>
      <c r="E70" s="150" t="str">
        <f>IFERROR(VLOOKUP(ROWS($F$57:H70),'تحميل الخامات'!B:J,7,0),"")</f>
        <v/>
      </c>
      <c r="F70" s="150" t="str">
        <f>IFERROR(VLOOKUP(ROWS($F$57:H70),'تحميل الخامات'!B:J,5,0),"")</f>
        <v/>
      </c>
      <c r="H70" s="149" t="str">
        <f>IFERROR(VLOOKUP(ROWS($F$57:H70),'تحميل الخامات'!B:M,12,0),"")</f>
        <v/>
      </c>
      <c r="J70" s="111"/>
    </row>
    <row r="71" spans="2:10" ht="22.5" x14ac:dyDescent="0.25">
      <c r="B71" s="175" t="str">
        <f>IFERROR(VLOOKUP(ROWS($F$57:H71),'تحميل الخامات'!B:J,4,0),"")</f>
        <v/>
      </c>
      <c r="C71" s="269" t="str">
        <f>IFERROR(VLOOKUP(ROWS($F$57:H71),'تحميل الخامات'!B:J,9,0),"")</f>
        <v/>
      </c>
      <c r="D71" s="270"/>
      <c r="E71" s="150" t="str">
        <f>IFERROR(VLOOKUP(ROWS($F$57:H71),'تحميل الخامات'!B:J,7,0),"")</f>
        <v/>
      </c>
      <c r="F71" s="150" t="str">
        <f>IFERROR(VLOOKUP(ROWS($F$57:H71),'تحميل الخامات'!B:J,5,0),"")</f>
        <v/>
      </c>
      <c r="H71" s="149" t="str">
        <f>IFERROR(VLOOKUP(ROWS($F$57:H71),'تحميل الخامات'!B:M,12,0),"")</f>
        <v/>
      </c>
      <c r="J71" s="111"/>
    </row>
    <row r="72" spans="2:10" ht="22.5" x14ac:dyDescent="0.25">
      <c r="B72" s="175" t="str">
        <f>IFERROR(VLOOKUP(ROWS($F$57:H72),'تحميل الخامات'!B:J,4,0),"")</f>
        <v/>
      </c>
      <c r="C72" s="269" t="str">
        <f>IFERROR(VLOOKUP(ROWS($F$57:H72),'تحميل الخامات'!B:J,9,0),"")</f>
        <v/>
      </c>
      <c r="D72" s="270"/>
      <c r="E72" s="150" t="str">
        <f>IFERROR(VLOOKUP(ROWS($F$57:H72),'تحميل الخامات'!B:J,7,0),"")</f>
        <v/>
      </c>
      <c r="F72" s="150" t="str">
        <f>IFERROR(VLOOKUP(ROWS($F$57:H72),'تحميل الخامات'!B:J,5,0),"")</f>
        <v/>
      </c>
      <c r="H72" s="149" t="str">
        <f>IFERROR(VLOOKUP(ROWS($F$57:H72),'تحميل الخامات'!B:M,12,0),"")</f>
        <v/>
      </c>
      <c r="J72" s="111"/>
    </row>
    <row r="73" spans="2:10" ht="22.5" x14ac:dyDescent="0.25">
      <c r="B73" s="175" t="str">
        <f>IFERROR(VLOOKUP(ROWS($F$57:H73),'تحميل الخامات'!B:J,4,0),"")</f>
        <v/>
      </c>
      <c r="C73" s="269" t="str">
        <f>IFERROR(VLOOKUP(ROWS($F$57:H73),'تحميل الخامات'!B:J,9,0),"")</f>
        <v/>
      </c>
      <c r="D73" s="270"/>
      <c r="E73" s="150" t="str">
        <f>IFERROR(VLOOKUP(ROWS($F$57:H73),'تحميل الخامات'!B:J,7,0),"")</f>
        <v/>
      </c>
      <c r="F73" s="150" t="str">
        <f>IFERROR(VLOOKUP(ROWS($F$57:H73),'تحميل الخامات'!B:J,5,0),"")</f>
        <v/>
      </c>
      <c r="H73" s="149" t="str">
        <f>IFERROR(VLOOKUP(ROWS($F$57:H73),'تحميل الخامات'!B:M,12,0),"")</f>
        <v/>
      </c>
      <c r="J73" s="111"/>
    </row>
    <row r="74" spans="2:10" ht="22.5" x14ac:dyDescent="0.25">
      <c r="B74" s="175" t="str">
        <f>IFERROR(VLOOKUP(ROWS($F$57:H74),'تحميل الخامات'!B:J,4,0),"")</f>
        <v/>
      </c>
      <c r="C74" s="269" t="str">
        <f>IFERROR(VLOOKUP(ROWS($F$57:H74),'تحميل الخامات'!B:J,9,0),"")</f>
        <v/>
      </c>
      <c r="D74" s="270"/>
      <c r="E74" s="150" t="str">
        <f>IFERROR(VLOOKUP(ROWS($F$57:H74),'تحميل الخامات'!B:J,7,0),"")</f>
        <v/>
      </c>
      <c r="F74" s="150" t="str">
        <f>IFERROR(VLOOKUP(ROWS($F$57:H74),'تحميل الخامات'!B:J,5,0),"")</f>
        <v/>
      </c>
      <c r="H74" s="149" t="str">
        <f>IFERROR(VLOOKUP(ROWS($F$57:H74),'تحميل الخامات'!B:M,12,0),"")</f>
        <v/>
      </c>
      <c r="J74" s="111"/>
    </row>
    <row r="75" spans="2:10" ht="22.5" x14ac:dyDescent="0.25">
      <c r="B75" s="175" t="str">
        <f>IFERROR(VLOOKUP(ROWS($F$57:H75),'تحميل الخامات'!B:J,4,0),"")</f>
        <v/>
      </c>
      <c r="C75" s="269" t="str">
        <f>IFERROR(VLOOKUP(ROWS($F$57:H75),'تحميل الخامات'!B:J,9,0),"")</f>
        <v/>
      </c>
      <c r="D75" s="270"/>
      <c r="E75" s="150" t="str">
        <f>IFERROR(VLOOKUP(ROWS($F$57:H75),'تحميل الخامات'!B:J,7,0),"")</f>
        <v/>
      </c>
      <c r="F75" s="150" t="str">
        <f>IFERROR(VLOOKUP(ROWS($F$57:H75),'تحميل الخامات'!B:J,5,0),"")</f>
        <v/>
      </c>
      <c r="H75" s="149" t="str">
        <f>IFERROR(VLOOKUP(ROWS($F$57:H75),'تحميل الخامات'!B:M,12,0),"")</f>
        <v/>
      </c>
      <c r="J75" s="111"/>
    </row>
    <row r="76" spans="2:10" ht="22.5" x14ac:dyDescent="0.25">
      <c r="B76" s="175" t="str">
        <f>IFERROR(VLOOKUP(ROWS($F$57:H76),'تحميل الخامات'!B:J,4,0),"")</f>
        <v/>
      </c>
      <c r="C76" s="269" t="str">
        <f>IFERROR(VLOOKUP(ROWS($F$57:H76),'تحميل الخامات'!B:J,9,0),"")</f>
        <v/>
      </c>
      <c r="D76" s="270"/>
      <c r="E76" s="150" t="str">
        <f>IFERROR(VLOOKUP(ROWS($F$57:H76),'تحميل الخامات'!B:J,7,0),"")</f>
        <v/>
      </c>
      <c r="F76" s="150" t="str">
        <f>IFERROR(VLOOKUP(ROWS($F$57:H76),'تحميل الخامات'!B:J,5,0),"")</f>
        <v/>
      </c>
      <c r="H76" s="149" t="str">
        <f>IFERROR(VLOOKUP(ROWS($F$57:H76),'تحميل الخامات'!B:M,12,0),"")</f>
        <v/>
      </c>
      <c r="J76" s="111"/>
    </row>
    <row r="77" spans="2:10" ht="22.5" x14ac:dyDescent="0.25">
      <c r="B77" s="175" t="str">
        <f>IFERROR(VLOOKUP(ROWS($F$57:H77),'تحميل الخامات'!B:J,4,0),"")</f>
        <v/>
      </c>
      <c r="C77" s="269" t="str">
        <f>IFERROR(VLOOKUP(ROWS($F$57:H77),'تحميل الخامات'!B:J,9,0),"")</f>
        <v/>
      </c>
      <c r="D77" s="270"/>
      <c r="E77" s="150" t="str">
        <f>IFERROR(VLOOKUP(ROWS($F$57:H77),'تحميل الخامات'!B:J,7,0),"")</f>
        <v/>
      </c>
      <c r="F77" s="150" t="str">
        <f>IFERROR(VLOOKUP(ROWS($F$57:H77),'تحميل الخامات'!B:J,5,0),"")</f>
        <v/>
      </c>
      <c r="H77" s="149" t="str">
        <f>IFERROR(VLOOKUP(ROWS($F$57:H77),'تحميل الخامات'!B:M,12,0),"")</f>
        <v/>
      </c>
      <c r="J77" s="111"/>
    </row>
    <row r="78" spans="2:10" ht="22.5" x14ac:dyDescent="0.25">
      <c r="B78" s="175" t="str">
        <f>IFERROR(VLOOKUP(ROWS($F$57:H78),'تحميل الخامات'!B:J,4,0),"")</f>
        <v/>
      </c>
      <c r="C78" s="269" t="str">
        <f>IFERROR(VLOOKUP(ROWS($F$57:H78),'تحميل الخامات'!B:J,9,0),"")</f>
        <v/>
      </c>
      <c r="D78" s="270"/>
      <c r="E78" s="150" t="str">
        <f>IFERROR(VLOOKUP(ROWS($F$57:H78),'تحميل الخامات'!B:J,7,0),"")</f>
        <v/>
      </c>
      <c r="F78" s="150" t="str">
        <f>IFERROR(VLOOKUP(ROWS($F$57:H78),'تحميل الخامات'!B:J,5,0),"")</f>
        <v/>
      </c>
      <c r="H78" s="149" t="str">
        <f>IFERROR(VLOOKUP(ROWS($F$57:H78),'تحميل الخامات'!B:M,12,0),"")</f>
        <v/>
      </c>
      <c r="J78" s="111"/>
    </row>
    <row r="79" spans="2:10" ht="22.5" x14ac:dyDescent="0.25">
      <c r="B79" s="175" t="str">
        <f>IFERROR(VLOOKUP(ROWS($F$57:H79),'تحميل الخامات'!B:J,4,0),"")</f>
        <v/>
      </c>
      <c r="C79" s="269" t="str">
        <f>IFERROR(VLOOKUP(ROWS($F$57:H79),'تحميل الخامات'!B:J,9,0),"")</f>
        <v/>
      </c>
      <c r="D79" s="270"/>
      <c r="E79" s="150" t="str">
        <f>IFERROR(VLOOKUP(ROWS($F$57:H79),'تحميل الخامات'!B:J,7,0),"")</f>
        <v/>
      </c>
      <c r="F79" s="150" t="str">
        <f>IFERROR(VLOOKUP(ROWS($F$57:H79),'تحميل الخامات'!B:J,5,0),"")</f>
        <v/>
      </c>
      <c r="H79" s="149" t="str">
        <f>IFERROR(VLOOKUP(ROWS($F$57:H79),'تحميل الخامات'!B:M,12,0),"")</f>
        <v/>
      </c>
      <c r="J79" s="111"/>
    </row>
    <row r="80" spans="2:10" ht="22.5" x14ac:dyDescent="0.25">
      <c r="B80" s="175" t="str">
        <f>IFERROR(VLOOKUP(ROWS($F$57:H80),'تحميل الخامات'!B:J,4,0),"")</f>
        <v/>
      </c>
      <c r="C80" s="269" t="str">
        <f>IFERROR(VLOOKUP(ROWS($F$57:H80),'تحميل الخامات'!B:J,9,0),"")</f>
        <v/>
      </c>
      <c r="D80" s="270"/>
      <c r="E80" s="150" t="str">
        <f>IFERROR(VLOOKUP(ROWS($F$57:H80),'تحميل الخامات'!B:J,7,0),"")</f>
        <v/>
      </c>
      <c r="F80" s="150" t="str">
        <f>IFERROR(VLOOKUP(ROWS($F$57:H80),'تحميل الخامات'!B:J,5,0),"")</f>
        <v/>
      </c>
      <c r="H80" s="149" t="str">
        <f>IFERROR(VLOOKUP(ROWS($F$57:H80),'تحميل الخامات'!B:M,12,0),"")</f>
        <v/>
      </c>
      <c r="J80" s="111"/>
    </row>
    <row r="81" spans="2:10" ht="22.5" x14ac:dyDescent="0.25">
      <c r="B81" s="175" t="str">
        <f>IFERROR(VLOOKUP(ROWS($F$57:H81),'تحميل الخامات'!B:J,4,0),"")</f>
        <v/>
      </c>
      <c r="C81" s="269" t="str">
        <f>IFERROR(VLOOKUP(ROWS($F$57:H81),'تحميل الخامات'!B:J,9,0),"")</f>
        <v/>
      </c>
      <c r="D81" s="270"/>
      <c r="E81" s="150" t="str">
        <f>IFERROR(VLOOKUP(ROWS($F$57:H81),'تحميل الخامات'!B:J,7,0),"")</f>
        <v/>
      </c>
      <c r="F81" s="150" t="str">
        <f>IFERROR(VLOOKUP(ROWS($F$57:H81),'تحميل الخامات'!B:J,5,0),"")</f>
        <v/>
      </c>
      <c r="H81" s="149" t="str">
        <f>IFERROR(VLOOKUP(ROWS($F$57:H81),'تحميل الخامات'!B:M,12,0),"")</f>
        <v/>
      </c>
      <c r="J81" s="111"/>
    </row>
    <row r="82" spans="2:10" ht="22.5" x14ac:dyDescent="0.25">
      <c r="B82" s="175" t="str">
        <f>IFERROR(VLOOKUP(ROWS($F$57:H82),'تحميل الخامات'!B:J,4,0),"")</f>
        <v/>
      </c>
      <c r="C82" s="269" t="str">
        <f>IFERROR(VLOOKUP(ROWS($F$57:H82),'تحميل الخامات'!B:J,9,0),"")</f>
        <v/>
      </c>
      <c r="D82" s="270"/>
      <c r="E82" s="150" t="str">
        <f>IFERROR(VLOOKUP(ROWS($F$57:H82),'تحميل الخامات'!B:J,7,0),"")</f>
        <v/>
      </c>
      <c r="F82" s="150" t="str">
        <f>IFERROR(VLOOKUP(ROWS($F$57:H82),'تحميل الخامات'!B:J,5,0),"")</f>
        <v/>
      </c>
      <c r="H82" s="149" t="str">
        <f>IFERROR(VLOOKUP(ROWS($F$57:H82),'تحميل الخامات'!B:M,12,0),"")</f>
        <v/>
      </c>
      <c r="J82" s="111"/>
    </row>
    <row r="83" spans="2:10" ht="22.5" x14ac:dyDescent="0.25">
      <c r="B83" s="175" t="str">
        <f>IFERROR(VLOOKUP(ROWS($F$57:H83),'تحميل الخامات'!B:J,4,0),"")</f>
        <v/>
      </c>
      <c r="C83" s="269" t="str">
        <f>IFERROR(VLOOKUP(ROWS($F$57:H83),'تحميل الخامات'!B:J,9,0),"")</f>
        <v/>
      </c>
      <c r="D83" s="270"/>
      <c r="E83" s="150" t="str">
        <f>IFERROR(VLOOKUP(ROWS($F$57:H83),'تحميل الخامات'!B:J,7,0),"")</f>
        <v/>
      </c>
      <c r="F83" s="150" t="str">
        <f>IFERROR(VLOOKUP(ROWS($F$57:H83),'تحميل الخامات'!B:J,5,0),"")</f>
        <v/>
      </c>
      <c r="H83" s="149" t="str">
        <f>IFERROR(VLOOKUP(ROWS($F$57:H83),'تحميل الخامات'!B:M,12,0),"")</f>
        <v/>
      </c>
      <c r="J83" s="111"/>
    </row>
    <row r="84" spans="2:10" ht="22.5" x14ac:dyDescent="0.25">
      <c r="B84" s="175" t="str">
        <f>IFERROR(VLOOKUP(ROWS($F$57:H84),'تحميل الخامات'!B:J,4,0),"")</f>
        <v/>
      </c>
      <c r="C84" s="269" t="str">
        <f>IFERROR(VLOOKUP(ROWS($F$57:H84),'تحميل الخامات'!B:J,9,0),"")</f>
        <v/>
      </c>
      <c r="D84" s="270"/>
      <c r="E84" s="150" t="str">
        <f>IFERROR(VLOOKUP(ROWS($F$57:H84),'تحميل الخامات'!B:J,7,0),"")</f>
        <v/>
      </c>
      <c r="F84" s="150" t="str">
        <f>IFERROR(VLOOKUP(ROWS($F$57:H84),'تحميل الخامات'!B:J,5,0),"")</f>
        <v/>
      </c>
      <c r="H84" s="149" t="str">
        <f>IFERROR(VLOOKUP(ROWS($F$57:H84),'تحميل الخامات'!B:M,12,0),"")</f>
        <v/>
      </c>
      <c r="J84" s="111"/>
    </row>
    <row r="85" spans="2:10" ht="22.5" x14ac:dyDescent="0.25">
      <c r="B85" s="175" t="str">
        <f>IFERROR(VLOOKUP(ROWS($F$57:H85),'تحميل الخامات'!B:J,4,0),"")</f>
        <v/>
      </c>
      <c r="C85" s="269" t="str">
        <f>IFERROR(VLOOKUP(ROWS($F$57:H85),'تحميل الخامات'!B:J,9,0),"")</f>
        <v/>
      </c>
      <c r="D85" s="270"/>
      <c r="E85" s="150" t="str">
        <f>IFERROR(VLOOKUP(ROWS($F$57:H85),'تحميل الخامات'!B:J,7,0),"")</f>
        <v/>
      </c>
      <c r="F85" s="150" t="str">
        <f>IFERROR(VLOOKUP(ROWS($F$57:H85),'تحميل الخامات'!B:J,5,0),"")</f>
        <v/>
      </c>
      <c r="H85" s="149" t="str">
        <f>IFERROR(VLOOKUP(ROWS($F$57:H85),'تحميل الخامات'!B:M,12,0),"")</f>
        <v/>
      </c>
      <c r="J85" s="111"/>
    </row>
    <row r="86" spans="2:10" ht="22.5" x14ac:dyDescent="0.25">
      <c r="B86" s="175" t="str">
        <f>IFERROR(VLOOKUP(ROWS($F$57:H86),'تحميل الخامات'!B:J,4,0),"")</f>
        <v/>
      </c>
      <c r="C86" s="269" t="str">
        <f>IFERROR(VLOOKUP(ROWS($F$57:H86),'تحميل الخامات'!B:J,9,0),"")</f>
        <v/>
      </c>
      <c r="D86" s="270"/>
      <c r="E86" s="150" t="str">
        <f>IFERROR(VLOOKUP(ROWS($F$57:H86),'تحميل الخامات'!B:J,7,0),"")</f>
        <v/>
      </c>
      <c r="F86" s="150" t="str">
        <f>IFERROR(VLOOKUP(ROWS($F$57:H86),'تحميل الخامات'!B:J,5,0),"")</f>
        <v/>
      </c>
      <c r="H86" s="149" t="str">
        <f>IFERROR(VLOOKUP(ROWS($F$57:H86),'تحميل الخامات'!B:M,12,0),"")</f>
        <v/>
      </c>
      <c r="J86" s="111"/>
    </row>
    <row r="87" spans="2:10" ht="22.5" x14ac:dyDescent="0.25">
      <c r="B87" s="175" t="str">
        <f>IFERROR(VLOOKUP(ROWS($F$57:H87),'تحميل الخامات'!B:J,4,0),"")</f>
        <v/>
      </c>
      <c r="C87" s="269" t="str">
        <f>IFERROR(VLOOKUP(ROWS($F$57:H87),'تحميل الخامات'!B:J,9,0),"")</f>
        <v/>
      </c>
      <c r="D87" s="270"/>
      <c r="E87" s="150" t="str">
        <f>IFERROR(VLOOKUP(ROWS($F$57:H87),'تحميل الخامات'!B:J,7,0),"")</f>
        <v/>
      </c>
      <c r="F87" s="150" t="str">
        <f>IFERROR(VLOOKUP(ROWS($F$57:H87),'تحميل الخامات'!B:J,5,0),"")</f>
        <v/>
      </c>
      <c r="H87" s="149" t="str">
        <f>IFERROR(VLOOKUP(ROWS($F$57:H87),'تحميل الخامات'!B:M,12,0),"")</f>
        <v/>
      </c>
      <c r="J87" s="111"/>
    </row>
    <row r="88" spans="2:10" ht="22.5" x14ac:dyDescent="0.25">
      <c r="B88" s="175" t="str">
        <f>IFERROR(VLOOKUP(ROWS($F$57:H88),'تحميل الخامات'!B:J,4,0),"")</f>
        <v/>
      </c>
      <c r="C88" s="269" t="str">
        <f>IFERROR(VLOOKUP(ROWS($F$57:H88),'تحميل الخامات'!B:J,9,0),"")</f>
        <v/>
      </c>
      <c r="D88" s="270"/>
      <c r="E88" s="150" t="str">
        <f>IFERROR(VLOOKUP(ROWS($F$57:H88),'تحميل الخامات'!B:J,7,0),"")</f>
        <v/>
      </c>
      <c r="F88" s="150" t="str">
        <f>IFERROR(VLOOKUP(ROWS($F$57:H88),'تحميل الخامات'!B:J,5,0),"")</f>
        <v/>
      </c>
      <c r="H88" s="149" t="str">
        <f>IFERROR(VLOOKUP(ROWS($F$57:H88),'تحميل الخامات'!B:M,12,0),"")</f>
        <v/>
      </c>
      <c r="J88" s="111"/>
    </row>
    <row r="89" spans="2:10" ht="22.5" x14ac:dyDescent="0.25">
      <c r="B89" s="175" t="str">
        <f>IFERROR(VLOOKUP(ROWS($F$57:H89),'تحميل الخامات'!B:J,4,0),"")</f>
        <v/>
      </c>
      <c r="C89" s="269" t="str">
        <f>IFERROR(VLOOKUP(ROWS($F$57:H89),'تحميل الخامات'!B:J,9,0),"")</f>
        <v/>
      </c>
      <c r="D89" s="270"/>
      <c r="E89" s="150" t="str">
        <f>IFERROR(VLOOKUP(ROWS($F$57:H89),'تحميل الخامات'!B:J,7,0),"")</f>
        <v/>
      </c>
      <c r="F89" s="150" t="str">
        <f>IFERROR(VLOOKUP(ROWS($F$57:H89),'تحميل الخامات'!B:J,5,0),"")</f>
        <v/>
      </c>
      <c r="H89" s="149" t="str">
        <f>IFERROR(VLOOKUP(ROWS($F$57:H89),'تحميل الخامات'!B:M,12,0),"")</f>
        <v/>
      </c>
      <c r="J89" s="111"/>
    </row>
    <row r="90" spans="2:10" ht="22.5" x14ac:dyDescent="0.25">
      <c r="B90" s="175" t="str">
        <f>IFERROR(VLOOKUP(ROWS($F$57:H90),'تحميل الخامات'!B:J,4,0),"")</f>
        <v/>
      </c>
      <c r="C90" s="269" t="str">
        <f>IFERROR(VLOOKUP(ROWS($F$57:H90),'تحميل الخامات'!B:J,9,0),"")</f>
        <v/>
      </c>
      <c r="D90" s="270"/>
      <c r="E90" s="150" t="str">
        <f>IFERROR(VLOOKUP(ROWS($F$57:H90),'تحميل الخامات'!B:J,7,0),"")</f>
        <v/>
      </c>
      <c r="F90" s="150" t="str">
        <f>IFERROR(VLOOKUP(ROWS($F$57:H90),'تحميل الخامات'!B:J,5,0),"")</f>
        <v/>
      </c>
      <c r="H90" s="149" t="str">
        <f>IFERROR(VLOOKUP(ROWS($F$57:H90),'تحميل الخامات'!B:M,12,0),"")</f>
        <v/>
      </c>
      <c r="J90" s="111"/>
    </row>
    <row r="91" spans="2:10" ht="22.5" x14ac:dyDescent="0.25">
      <c r="B91" s="175" t="str">
        <f>IFERROR(VLOOKUP(ROWS($F$57:H91),'تحميل الخامات'!B:J,4,0),"")</f>
        <v/>
      </c>
      <c r="C91" s="269" t="str">
        <f>IFERROR(VLOOKUP(ROWS($F$57:H91),'تحميل الخامات'!B:J,9,0),"")</f>
        <v/>
      </c>
      <c r="D91" s="270"/>
      <c r="E91" s="150" t="str">
        <f>IFERROR(VLOOKUP(ROWS($F$57:H91),'تحميل الخامات'!B:J,7,0),"")</f>
        <v/>
      </c>
      <c r="F91" s="150" t="str">
        <f>IFERROR(VLOOKUP(ROWS($F$57:H91),'تحميل الخامات'!B:J,5,0),"")</f>
        <v/>
      </c>
      <c r="H91" s="149" t="str">
        <f>IFERROR(VLOOKUP(ROWS($F$57:H91),'تحميل الخامات'!B:M,12,0),"")</f>
        <v/>
      </c>
      <c r="J91" s="111"/>
    </row>
    <row r="92" spans="2:10" ht="22.5" x14ac:dyDescent="0.25">
      <c r="B92" s="175" t="str">
        <f>IFERROR(VLOOKUP(ROWS($F$57:H92),'تحميل الخامات'!B:J,4,0),"")</f>
        <v/>
      </c>
      <c r="C92" s="269" t="str">
        <f>IFERROR(VLOOKUP(ROWS($F$57:H92),'تحميل الخامات'!B:J,9,0),"")</f>
        <v/>
      </c>
      <c r="D92" s="270"/>
      <c r="E92" s="150" t="str">
        <f>IFERROR(VLOOKUP(ROWS($F$57:H92),'تحميل الخامات'!B:J,7,0),"")</f>
        <v/>
      </c>
      <c r="F92" s="150" t="str">
        <f>IFERROR(VLOOKUP(ROWS($F$57:H92),'تحميل الخامات'!B:J,5,0),"")</f>
        <v/>
      </c>
      <c r="H92" s="149" t="str">
        <f>IFERROR(VLOOKUP(ROWS($F$57:H92),'تحميل الخامات'!B:M,12,0),"")</f>
        <v/>
      </c>
      <c r="J92" s="111"/>
    </row>
    <row r="93" spans="2:10" ht="22.5" x14ac:dyDescent="0.25">
      <c r="B93" s="175" t="str">
        <f>IFERROR(VLOOKUP(ROWS($F$57:H93),'تحميل الخامات'!B:J,4,0),"")</f>
        <v/>
      </c>
      <c r="C93" s="269" t="str">
        <f>IFERROR(VLOOKUP(ROWS($F$57:H93),'تحميل الخامات'!B:J,9,0),"")</f>
        <v/>
      </c>
      <c r="D93" s="270"/>
      <c r="E93" s="150" t="str">
        <f>IFERROR(VLOOKUP(ROWS($F$57:H93),'تحميل الخامات'!B:J,7,0),"")</f>
        <v/>
      </c>
      <c r="F93" s="150" t="str">
        <f>IFERROR(VLOOKUP(ROWS($F$57:H93),'تحميل الخامات'!B:J,5,0),"")</f>
        <v/>
      </c>
      <c r="H93" s="149" t="str">
        <f>IFERROR(VLOOKUP(ROWS($F$57:H93),'تحميل الخامات'!B:M,12,0),"")</f>
        <v/>
      </c>
      <c r="J93" s="111"/>
    </row>
    <row r="94" spans="2:10" ht="22.5" x14ac:dyDescent="0.25">
      <c r="B94" s="175" t="str">
        <f>IFERROR(VLOOKUP(ROWS($F$57:H94),'تحميل الخامات'!B:J,4,0),"")</f>
        <v/>
      </c>
      <c r="C94" s="269" t="str">
        <f>IFERROR(VLOOKUP(ROWS($F$57:H94),'تحميل الخامات'!B:J,9,0),"")</f>
        <v/>
      </c>
      <c r="D94" s="270"/>
      <c r="E94" s="150" t="str">
        <f>IFERROR(VLOOKUP(ROWS($F$57:H94),'تحميل الخامات'!B:J,7,0),"")</f>
        <v/>
      </c>
      <c r="F94" s="150" t="str">
        <f>IFERROR(VLOOKUP(ROWS($F$57:H94),'تحميل الخامات'!B:J,5,0),"")</f>
        <v/>
      </c>
      <c r="H94" s="149" t="str">
        <f>IFERROR(VLOOKUP(ROWS($F$57:H94),'تحميل الخامات'!B:M,12,0),"")</f>
        <v/>
      </c>
      <c r="J94" s="111"/>
    </row>
    <row r="95" spans="2:10" ht="22.5" x14ac:dyDescent="0.25">
      <c r="B95" s="175" t="str">
        <f>IFERROR(VLOOKUP(ROWS($F$57:H95),'تحميل الخامات'!B:J,4,0),"")</f>
        <v/>
      </c>
      <c r="C95" s="269" t="str">
        <f>IFERROR(VLOOKUP(ROWS($F$57:H95),'تحميل الخامات'!B:J,9,0),"")</f>
        <v/>
      </c>
      <c r="D95" s="270"/>
      <c r="E95" s="150" t="str">
        <f>IFERROR(VLOOKUP(ROWS($F$57:H95),'تحميل الخامات'!B:J,7,0),"")</f>
        <v/>
      </c>
      <c r="F95" s="150" t="str">
        <f>IFERROR(VLOOKUP(ROWS($F$57:H95),'تحميل الخامات'!B:J,5,0),"")</f>
        <v/>
      </c>
      <c r="H95" s="149" t="str">
        <f>IFERROR(VLOOKUP(ROWS($F$57:H95),'تحميل الخامات'!B:M,12,0),"")</f>
        <v/>
      </c>
      <c r="J95" s="111"/>
    </row>
    <row r="96" spans="2:10" ht="22.5" x14ac:dyDescent="0.25">
      <c r="B96" s="175" t="str">
        <f>IFERROR(VLOOKUP(ROWS($F$57:H96),'تحميل الخامات'!B:J,4,0),"")</f>
        <v/>
      </c>
      <c r="C96" s="269" t="str">
        <f>IFERROR(VLOOKUP(ROWS($F$57:H96),'تحميل الخامات'!B:J,9,0),"")</f>
        <v/>
      </c>
      <c r="D96" s="270"/>
      <c r="E96" s="150" t="str">
        <f>IFERROR(VLOOKUP(ROWS($F$57:H96),'تحميل الخامات'!B:J,7,0),"")</f>
        <v/>
      </c>
      <c r="F96" s="150" t="str">
        <f>IFERROR(VLOOKUP(ROWS($F$57:H96),'تحميل الخامات'!B:J,5,0),"")</f>
        <v/>
      </c>
      <c r="H96" s="149" t="str">
        <f>IFERROR(VLOOKUP(ROWS($F$57:H96),'تحميل الخامات'!B:M,12,0),"")</f>
        <v/>
      </c>
      <c r="J96" s="111"/>
    </row>
    <row r="97" spans="1:10" ht="23.25" thickBot="1" x14ac:dyDescent="0.3">
      <c r="B97" s="175" t="str">
        <f>IFERROR(VLOOKUP(ROWS($F$57:H97),'تحميل الخامات'!B:J,4,0),"")</f>
        <v/>
      </c>
      <c r="C97" s="269" t="str">
        <f>IFERROR(VLOOKUP(ROWS($F$57:H97),'تحميل الخامات'!B:J,9,0),"")</f>
        <v/>
      </c>
      <c r="D97" s="270"/>
      <c r="E97" s="150" t="str">
        <f>IFERROR(VLOOKUP(ROWS($F$57:H97),'تحميل الخامات'!B:J,7,0),"")</f>
        <v/>
      </c>
      <c r="F97" s="150" t="str">
        <f>IFERROR(VLOOKUP(ROWS($F$57:H97),'تحميل الخامات'!B:J,5,0),"")</f>
        <v/>
      </c>
      <c r="H97" s="149" t="str">
        <f>IFERROR(VLOOKUP(ROWS($F$57:H97),'تحميل الخامات'!B:M,12,0),"")</f>
        <v/>
      </c>
      <c r="J97" s="111"/>
    </row>
    <row r="98" spans="1:10" ht="46.5" customHeight="1" thickBot="1" x14ac:dyDescent="0.3">
      <c r="B98" s="236" t="s">
        <v>289</v>
      </c>
      <c r="C98" s="236"/>
      <c r="D98" s="236"/>
      <c r="E98" s="229">
        <f>SUM(E57:E97)</f>
        <v>1</v>
      </c>
      <c r="F98" s="230"/>
      <c r="H98" s="178">
        <f>SUM(H57:H97)</f>
        <v>110</v>
      </c>
      <c r="J98" s="111"/>
    </row>
    <row r="99" spans="1:10" s="110" customFormat="1" ht="10.5" customHeight="1" x14ac:dyDescent="0.25">
      <c r="J99" s="119"/>
    </row>
    <row r="100" spans="1:10" s="110" customFormat="1" ht="10.5" customHeight="1" thickBot="1" x14ac:dyDescent="0.3">
      <c r="J100" s="119"/>
    </row>
    <row r="101" spans="1:10" s="110" customFormat="1" ht="39" customHeight="1" thickTop="1" thickBot="1" x14ac:dyDescent="0.3">
      <c r="C101" s="213" t="s">
        <v>292</v>
      </c>
      <c r="D101" s="214"/>
      <c r="E101" s="265">
        <f>D49-E98</f>
        <v>4</v>
      </c>
      <c r="F101" s="266"/>
      <c r="H101" s="176" t="str">
        <f>VLOOKUP(D4,'سجل المشتريات'!F:N,8,0)</f>
        <v>كيلو</v>
      </c>
      <c r="J101" s="119"/>
    </row>
    <row r="102" spans="1:10" s="110" customFormat="1" ht="19.5" thickTop="1" x14ac:dyDescent="0.25">
      <c r="J102" s="119"/>
    </row>
    <row r="103" spans="1:10" x14ac:dyDescent="0.25">
      <c r="B103" s="112"/>
      <c r="C103" s="112"/>
      <c r="D103" s="112"/>
      <c r="E103" s="112"/>
      <c r="F103" s="112"/>
      <c r="G103" s="112"/>
      <c r="H103" s="112"/>
      <c r="J103" s="111"/>
    </row>
    <row r="104" spans="1:10" x14ac:dyDescent="0.25">
      <c r="A104" s="120"/>
      <c r="B104" s="121"/>
      <c r="C104" s="121"/>
      <c r="D104" s="121"/>
      <c r="E104" s="121"/>
      <c r="F104" s="121"/>
      <c r="G104" s="121"/>
      <c r="H104" s="121"/>
      <c r="I104" s="120"/>
    </row>
  </sheetData>
  <sheetProtection sort="0"/>
  <mergeCells count="55">
    <mergeCell ref="B54:F54"/>
    <mergeCell ref="B6:F6"/>
    <mergeCell ref="B4:C4"/>
    <mergeCell ref="D4:F4"/>
    <mergeCell ref="C63:D63"/>
    <mergeCell ref="C64:D64"/>
    <mergeCell ref="C61:D61"/>
    <mergeCell ref="C62:D62"/>
    <mergeCell ref="C60:D60"/>
    <mergeCell ref="C69:D69"/>
    <mergeCell ref="C70:D70"/>
    <mergeCell ref="C67:D67"/>
    <mergeCell ref="C68:D68"/>
    <mergeCell ref="C65:D65"/>
    <mergeCell ref="C66:D66"/>
    <mergeCell ref="C75:D75"/>
    <mergeCell ref="C76:D76"/>
    <mergeCell ref="C73:D73"/>
    <mergeCell ref="C74:D74"/>
    <mergeCell ref="C71:D71"/>
    <mergeCell ref="C72:D72"/>
    <mergeCell ref="C81:D81"/>
    <mergeCell ref="C82:D82"/>
    <mergeCell ref="C79:D79"/>
    <mergeCell ref="C80:D80"/>
    <mergeCell ref="C77:D77"/>
    <mergeCell ref="C78:D78"/>
    <mergeCell ref="C87:D87"/>
    <mergeCell ref="C88:D88"/>
    <mergeCell ref="C85:D85"/>
    <mergeCell ref="C86:D86"/>
    <mergeCell ref="C83:D83"/>
    <mergeCell ref="C84:D84"/>
    <mergeCell ref="C93:D93"/>
    <mergeCell ref="C94:D94"/>
    <mergeCell ref="C91:D91"/>
    <mergeCell ref="C92:D92"/>
    <mergeCell ref="C89:D89"/>
    <mergeCell ref="C90:D90"/>
    <mergeCell ref="H48:H49"/>
    <mergeCell ref="E98:F98"/>
    <mergeCell ref="C101:D101"/>
    <mergeCell ref="E101:F101"/>
    <mergeCell ref="B49:C49"/>
    <mergeCell ref="D49:E49"/>
    <mergeCell ref="D48:E48"/>
    <mergeCell ref="C56:D56"/>
    <mergeCell ref="C57:D57"/>
    <mergeCell ref="C58:D58"/>
    <mergeCell ref="C59:D59"/>
    <mergeCell ref="B48:C48"/>
    <mergeCell ref="C97:D97"/>
    <mergeCell ref="B98:D98"/>
    <mergeCell ref="C95:D95"/>
    <mergeCell ref="C96:D96"/>
  </mergeCells>
  <conditionalFormatting sqref="D48:D49">
    <cfRule type="containsText" dxfId="20" priority="2" operator="containsText" text="غير مسجلة في المشتريات">
      <formula>NOT(ISERROR(SEARCH("غير مسجلة في المشتريات",D48)))</formula>
    </cfRule>
  </conditionalFormatting>
  <conditionalFormatting sqref="E8:F8 F9:F47">
    <cfRule type="containsText" dxfId="19" priority="6" operator="containsText" text="غير مسجلة في المشتريات">
      <formula>NOT(ISERROR(SEARCH("غير مسجلة في المشتريات",E8)))</formula>
    </cfRule>
  </conditionalFormatting>
  <conditionalFormatting sqref="H8:H48">
    <cfRule type="containsText" dxfId="18" priority="7" operator="containsText" text="غير مسجلة في المشتريات">
      <formula>NOT(ISERROR(SEARCH("غير مسجلة في المشتريات",H8)))</formula>
    </cfRule>
  </conditionalFormatting>
  <conditionalFormatting sqref="H98">
    <cfRule type="containsText" dxfId="17" priority="1" operator="containsText" text="غير مسجلة في المشتريات">
      <formula>NOT(ISERROR(SEARCH("غير مسجلة في المشتريات",H98)))</formula>
    </cfRule>
  </conditionalFormatting>
  <pageMargins left="0.25" right="0.83" top="0.37" bottom="0.35" header="0.3" footer="0.3"/>
  <pageSetup paperSize="9" scale="3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2326FE-DD5B-4098-BC31-6F7E3034D9A6}">
          <x14:formula1>
            <xm:f>help!$L$3:$L$95</xm:f>
          </x14:formula1>
          <xm:sqref>D4:F4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ورقة2">
    <pageSetUpPr fitToPage="1"/>
  </sheetPr>
  <dimension ref="A1:AC109"/>
  <sheetViews>
    <sheetView rightToLeft="1" zoomScale="70" zoomScaleNormal="70" workbookViewId="0">
      <selection activeCell="O1" sqref="O1:Q37"/>
    </sheetView>
  </sheetViews>
  <sheetFormatPr defaultColWidth="9" defaultRowHeight="18.75" x14ac:dyDescent="0.25"/>
  <cols>
    <col min="1" max="1" width="9" style="7"/>
    <col min="2" max="2" width="10.5703125" style="7" bestFit="1" customWidth="1"/>
    <col min="3" max="6" width="17.5703125" style="7" customWidth="1"/>
    <col min="7" max="7" width="19.7109375" style="7" bestFit="1" customWidth="1"/>
    <col min="8" max="8" width="8.7109375" style="155" customWidth="1"/>
    <col min="9" max="9" width="29.140625" style="125" bestFit="1" customWidth="1"/>
    <col min="10" max="11" width="9" style="7"/>
    <col min="12" max="12" width="33.85546875" style="7" customWidth="1"/>
    <col min="13" max="14" width="22.85546875" style="7" customWidth="1"/>
    <col min="15" max="15" width="6.42578125" style="7" customWidth="1"/>
    <col min="16" max="16" width="27.28515625" style="7" customWidth="1"/>
    <col min="17" max="18" width="22.85546875" style="7" customWidth="1"/>
    <col min="19" max="19" width="27" style="7" customWidth="1"/>
    <col min="20" max="20" width="22.85546875" style="7" customWidth="1"/>
    <col min="21" max="25" width="9" style="7"/>
    <col min="26" max="26" width="18.42578125" style="7" customWidth="1"/>
    <col min="27" max="28" width="9" style="7"/>
    <col min="29" max="29" width="8.140625" style="7" bestFit="1" customWidth="1"/>
    <col min="30" max="16384" width="9" style="7"/>
  </cols>
  <sheetData>
    <row r="1" spans="1:29" ht="31.5" thickBot="1" x14ac:dyDescent="0.3">
      <c r="H1" s="127"/>
      <c r="L1" s="71" t="s">
        <v>100</v>
      </c>
      <c r="O1" s="198"/>
      <c r="P1" s="199" t="s">
        <v>101</v>
      </c>
      <c r="Q1" s="198"/>
    </row>
    <row r="2" spans="1:29" ht="55.5" customHeight="1" thickBot="1" x14ac:dyDescent="0.3">
      <c r="B2" s="72" t="s">
        <v>0</v>
      </c>
      <c r="C2" s="72" t="s">
        <v>3</v>
      </c>
      <c r="D2" s="72" t="s">
        <v>147</v>
      </c>
      <c r="E2" s="72" t="s">
        <v>4</v>
      </c>
      <c r="F2" s="72" t="s">
        <v>5</v>
      </c>
      <c r="H2" s="71" t="s">
        <v>0</v>
      </c>
      <c r="I2" s="71" t="s">
        <v>6</v>
      </c>
      <c r="K2" s="72" t="s">
        <v>0</v>
      </c>
      <c r="L2" s="71" t="s">
        <v>310</v>
      </c>
      <c r="M2" s="72" t="s">
        <v>99</v>
      </c>
      <c r="N2" s="57"/>
      <c r="O2" s="200" t="s">
        <v>0</v>
      </c>
      <c r="P2" s="199" t="s">
        <v>311</v>
      </c>
      <c r="Q2" s="198"/>
      <c r="R2" s="57"/>
      <c r="S2" s="72" t="s">
        <v>102</v>
      </c>
      <c r="T2" s="57"/>
      <c r="X2" s="8" t="s">
        <v>8</v>
      </c>
      <c r="Z2" s="8" t="s">
        <v>312</v>
      </c>
      <c r="AC2" s="8" t="s">
        <v>317</v>
      </c>
    </row>
    <row r="3" spans="1:29" ht="38.25" thickBot="1" x14ac:dyDescent="0.3">
      <c r="A3" s="81"/>
      <c r="B3" s="9">
        <v>1</v>
      </c>
      <c r="C3" s="10" t="s">
        <v>31</v>
      </c>
      <c r="D3" s="96">
        <v>1550</v>
      </c>
      <c r="E3" s="93">
        <f>D3/6</f>
        <v>258.33333333333331</v>
      </c>
      <c r="F3" s="11">
        <f>E3/8</f>
        <v>32.291666666666664</v>
      </c>
      <c r="H3" s="127">
        <v>8</v>
      </c>
      <c r="I3" s="127" t="s">
        <v>42</v>
      </c>
      <c r="K3" s="9">
        <v>21</v>
      </c>
      <c r="L3" s="56" t="s">
        <v>138</v>
      </c>
      <c r="M3" s="101" cm="1">
        <f t="array" ref="M3">_xlfn.IFNA(LOOKUP(5,1/(L3='سجل المشتريات'!$F$3:$F$1000),'سجل المشتريات'!$O$3:$O$1000),0)</f>
        <v>78</v>
      </c>
      <c r="N3" s="58"/>
      <c r="O3" s="201">
        <v>19</v>
      </c>
      <c r="P3" s="12" t="s">
        <v>209</v>
      </c>
      <c r="Q3" s="202" cm="1">
        <f t="array" ref="Q3">_xlfn.IFNA(LOOKUP(5,1/(P3='سجل المشتريات'!$F$3:$F$1000),'سجل المشتريات'!$O$3:$O$1000),0)</f>
        <v>1</v>
      </c>
      <c r="R3" s="58"/>
      <c r="S3" s="56" t="s">
        <v>120</v>
      </c>
      <c r="T3" s="58"/>
      <c r="X3" s="8" t="s">
        <v>9</v>
      </c>
      <c r="Z3" s="8" t="s">
        <v>313</v>
      </c>
      <c r="AC3" s="8" t="s">
        <v>318</v>
      </c>
    </row>
    <row r="4" spans="1:29" ht="27" thickBot="1" x14ac:dyDescent="0.3">
      <c r="A4" s="81"/>
      <c r="B4" s="9">
        <v>2</v>
      </c>
      <c r="C4" s="12" t="s">
        <v>32</v>
      </c>
      <c r="D4" s="97">
        <v>1300</v>
      </c>
      <c r="E4" s="93">
        <f t="shared" ref="E4:E12" si="0">D4/6</f>
        <v>216.66666666666666</v>
      </c>
      <c r="F4" s="11">
        <f t="shared" ref="F4:F12" si="1">E4/8</f>
        <v>27.083333333333332</v>
      </c>
      <c r="H4" s="127">
        <v>15</v>
      </c>
      <c r="I4" s="127" t="s">
        <v>126</v>
      </c>
      <c r="K4" s="9">
        <v>37</v>
      </c>
      <c r="L4" s="56" t="s">
        <v>332</v>
      </c>
      <c r="M4" s="101" cm="1">
        <f t="array" ref="M4">_xlfn.IFNA(LOOKUP(5,1/(L4='سجل المشتريات'!$F$3:$F$1000),'سجل المشتريات'!$O$3:$O$1000),0)</f>
        <v>700</v>
      </c>
      <c r="N4" s="58"/>
      <c r="O4" s="201">
        <v>24</v>
      </c>
      <c r="P4" s="12" t="s">
        <v>42</v>
      </c>
      <c r="Q4" s="202" cm="1">
        <f t="array" ref="Q4">_xlfn.IFNA(LOOKUP(5,1/(P4='سجل المشتريات'!$F$3:$F$1000),'سجل المشتريات'!$O$3:$O$1000),0)</f>
        <v>2</v>
      </c>
      <c r="R4" s="58"/>
      <c r="S4" s="56" t="s">
        <v>168</v>
      </c>
      <c r="T4" s="58"/>
      <c r="X4" s="8" t="s">
        <v>10</v>
      </c>
    </row>
    <row r="5" spans="1:29" ht="27" thickBot="1" x14ac:dyDescent="0.3">
      <c r="A5" s="81"/>
      <c r="B5" s="9">
        <v>3</v>
      </c>
      <c r="C5" s="12" t="s">
        <v>33</v>
      </c>
      <c r="D5" s="97">
        <v>1550</v>
      </c>
      <c r="E5" s="93">
        <f t="shared" si="0"/>
        <v>258.33333333333331</v>
      </c>
      <c r="F5" s="11">
        <f t="shared" si="1"/>
        <v>32.291666666666664</v>
      </c>
      <c r="H5" s="127">
        <v>24</v>
      </c>
      <c r="I5" s="127" t="s">
        <v>171</v>
      </c>
      <c r="K5" s="9">
        <v>1</v>
      </c>
      <c r="L5" s="56" t="s">
        <v>118</v>
      </c>
      <c r="M5" s="101" cm="1">
        <f t="array" ref="M5">_xlfn.IFNA(LOOKUP(5,1/(L5='سجل المشتريات'!$F$3:$F$1000),'سجل المشتريات'!$O$3:$O$1000),0)</f>
        <v>94</v>
      </c>
      <c r="N5" s="58"/>
      <c r="O5" s="201">
        <v>27</v>
      </c>
      <c r="P5" s="12" t="s">
        <v>136</v>
      </c>
      <c r="Q5" s="202" cm="1">
        <f t="array" ref="Q5">_xlfn.IFNA(LOOKUP(5,1/(P5='سجل المشتريات'!$F$3:$F$1000),'سجل المشتريات'!$O$3:$O$1000),0)</f>
        <v>0.92500000000000004</v>
      </c>
      <c r="R5" s="58"/>
      <c r="S5" s="56"/>
      <c r="T5" s="58"/>
      <c r="X5" s="8" t="s">
        <v>11</v>
      </c>
    </row>
    <row r="6" spans="1:29" ht="27" thickBot="1" x14ac:dyDescent="0.3">
      <c r="A6" s="81"/>
      <c r="B6" s="9">
        <v>4</v>
      </c>
      <c r="C6" s="12" t="s">
        <v>34</v>
      </c>
      <c r="D6" s="97">
        <v>900</v>
      </c>
      <c r="E6" s="93">
        <f t="shared" si="0"/>
        <v>150</v>
      </c>
      <c r="F6" s="11">
        <f t="shared" si="1"/>
        <v>18.75</v>
      </c>
      <c r="H6" s="127">
        <v>28</v>
      </c>
      <c r="I6" s="188" t="s">
        <v>202</v>
      </c>
      <c r="K6" s="9">
        <v>2</v>
      </c>
      <c r="L6" s="56" t="s">
        <v>117</v>
      </c>
      <c r="M6" s="101" cm="1">
        <f t="array" ref="M6">_xlfn.IFNA(LOOKUP(5,1/(L6='سجل المشتريات'!$F$3:$F$1000),'سجل المشتريات'!$O$3:$O$1000),0)</f>
        <v>70</v>
      </c>
      <c r="N6" s="58"/>
      <c r="O6" s="201">
        <v>8</v>
      </c>
      <c r="P6" s="12" t="s">
        <v>66</v>
      </c>
      <c r="Q6" s="202" cm="1">
        <f t="array" ref="Q6">_xlfn.IFNA(LOOKUP(5,1/(P6='سجل المشتريات'!$F$3:$F$1000),'سجل المشتريات'!$O$3:$O$1000),0)</f>
        <v>70</v>
      </c>
      <c r="R6" s="58"/>
      <c r="S6" s="56"/>
      <c r="T6" s="58"/>
      <c r="X6" s="8" t="s">
        <v>12</v>
      </c>
    </row>
    <row r="7" spans="1:29" ht="32.25" customHeight="1" thickBot="1" x14ac:dyDescent="0.3">
      <c r="A7" s="81"/>
      <c r="B7" s="9">
        <v>5</v>
      </c>
      <c r="C7" s="12" t="s">
        <v>52</v>
      </c>
      <c r="D7" s="97">
        <v>1300</v>
      </c>
      <c r="E7" s="93">
        <f t="shared" si="0"/>
        <v>216.66666666666666</v>
      </c>
      <c r="F7" s="11">
        <f t="shared" si="1"/>
        <v>27.083333333333332</v>
      </c>
      <c r="H7" s="127">
        <v>29</v>
      </c>
      <c r="I7" s="188" t="s">
        <v>194</v>
      </c>
      <c r="K7" s="9">
        <v>27</v>
      </c>
      <c r="L7" s="56" t="s">
        <v>210</v>
      </c>
      <c r="M7" s="101" cm="1">
        <f t="array" ref="M7">_xlfn.IFNA(LOOKUP(5,1/(L7='سجل المشتريات'!$F$3:$F$1000),'سجل المشتريات'!$O$3:$O$1000),0)</f>
        <v>54.65</v>
      </c>
      <c r="N7" s="58"/>
      <c r="O7" s="201">
        <v>15</v>
      </c>
      <c r="P7" s="12" t="s">
        <v>190</v>
      </c>
      <c r="Q7" s="202" cm="1">
        <f t="array" ref="Q7">_xlfn.IFNA(LOOKUP(5,1/(P7='سجل المشتريات'!$F$3:$F$1000),'سجل المشتريات'!$O$3:$O$1000),0)</f>
        <v>6.8</v>
      </c>
      <c r="R7" s="58"/>
      <c r="S7" s="56"/>
      <c r="T7" s="58"/>
      <c r="X7" s="8" t="s">
        <v>13</v>
      </c>
    </row>
    <row r="8" spans="1:29" ht="27" thickBot="1" x14ac:dyDescent="0.3">
      <c r="B8" s="9">
        <v>6</v>
      </c>
      <c r="C8" s="12" t="s">
        <v>122</v>
      </c>
      <c r="D8" s="97"/>
      <c r="E8" s="93">
        <f t="shared" si="0"/>
        <v>0</v>
      </c>
      <c r="F8" s="11">
        <f t="shared" si="1"/>
        <v>0</v>
      </c>
      <c r="H8" s="127">
        <v>26</v>
      </c>
      <c r="I8" s="127" t="s">
        <v>174</v>
      </c>
      <c r="K8" s="9">
        <v>3</v>
      </c>
      <c r="L8" s="56" t="s">
        <v>67</v>
      </c>
      <c r="M8" s="101" cm="1">
        <f t="array" ref="M8">_xlfn.IFNA(LOOKUP(5,1/(L8='سجل المشتريات'!$F$3:$F$1000),'سجل المشتريات'!$O$3:$O$1000),0)</f>
        <v>143.5</v>
      </c>
      <c r="N8" s="58"/>
      <c r="O8" s="201">
        <v>22</v>
      </c>
      <c r="P8" s="12" t="s">
        <v>81</v>
      </c>
      <c r="Q8" s="202" cm="1">
        <f t="array" ref="Q8">_xlfn.IFNA(LOOKUP(5,1/(P8='سجل المشتريات'!$F$3:$F$1000),'سجل المشتريات'!$O$3:$O$1000),0)</f>
        <v>704</v>
      </c>
      <c r="R8" s="58"/>
      <c r="S8" s="56"/>
      <c r="T8" s="58"/>
    </row>
    <row r="9" spans="1:29" ht="27" thickBot="1" x14ac:dyDescent="0.3">
      <c r="B9" s="9">
        <v>7</v>
      </c>
      <c r="C9" s="12"/>
      <c r="D9" s="97"/>
      <c r="E9" s="93">
        <f t="shared" si="0"/>
        <v>0</v>
      </c>
      <c r="F9" s="11">
        <f t="shared" si="1"/>
        <v>0</v>
      </c>
      <c r="H9" s="127">
        <v>30</v>
      </c>
      <c r="I9" s="127" t="s">
        <v>271</v>
      </c>
      <c r="K9" s="9">
        <v>25</v>
      </c>
      <c r="L9" s="56" t="s">
        <v>206</v>
      </c>
      <c r="M9" s="101" cm="1">
        <f t="array" ref="M9">_xlfn.IFNA(LOOKUP(5,1/(L9='سجل المشتريات'!$F$3:$F$1000),'سجل المشتريات'!$O$3:$O$1000),0)</f>
        <v>138.75</v>
      </c>
      <c r="N9" s="58"/>
      <c r="O9" s="201">
        <v>14</v>
      </c>
      <c r="P9" s="12" t="s">
        <v>186</v>
      </c>
      <c r="Q9" s="202" cm="1">
        <f t="array" ref="Q9">_xlfn.IFNA(LOOKUP(5,1/(P9='سجل المشتريات'!$F$3:$F$1000),'سجل المشتريات'!$O$3:$O$1000),0)</f>
        <v>114</v>
      </c>
      <c r="R9" s="58"/>
      <c r="S9" s="56"/>
      <c r="T9" s="58"/>
    </row>
    <row r="10" spans="1:29" ht="27" thickBot="1" x14ac:dyDescent="0.3">
      <c r="B10" s="9">
        <v>8</v>
      </c>
      <c r="C10" s="12"/>
      <c r="D10" s="97"/>
      <c r="E10" s="93">
        <f t="shared" si="0"/>
        <v>0</v>
      </c>
      <c r="F10" s="11">
        <f t="shared" si="1"/>
        <v>0</v>
      </c>
      <c r="H10" s="127">
        <v>31</v>
      </c>
      <c r="I10" s="127" t="s">
        <v>176</v>
      </c>
      <c r="K10" s="9">
        <v>4</v>
      </c>
      <c r="L10" s="56" t="s">
        <v>63</v>
      </c>
      <c r="M10" s="101" cm="1">
        <f t="array" ref="M10">_xlfn.IFNA(LOOKUP(5,1/(L10='سجل المشتريات'!$F$3:$F$1000),'سجل المشتريات'!$O$3:$O$1000),0)</f>
        <v>670</v>
      </c>
      <c r="N10" s="58"/>
      <c r="O10" s="201">
        <v>25</v>
      </c>
      <c r="P10" s="12" t="s">
        <v>167</v>
      </c>
      <c r="Q10" s="202" cm="1">
        <f t="array" ref="Q10">_xlfn.IFNA(LOOKUP(5,1/(P10='سجل المشتريات'!$F$3:$F$1000),'سجل المشتريات'!$O$3:$O$1000),0)</f>
        <v>100</v>
      </c>
      <c r="R10" s="58"/>
      <c r="S10" s="56"/>
      <c r="T10" s="58"/>
    </row>
    <row r="11" spans="1:29" ht="27" thickBot="1" x14ac:dyDescent="0.3">
      <c r="B11" s="9">
        <v>9</v>
      </c>
      <c r="C11" s="12"/>
      <c r="D11" s="97"/>
      <c r="E11" s="93">
        <f t="shared" si="0"/>
        <v>0</v>
      </c>
      <c r="F11" s="11">
        <f t="shared" si="1"/>
        <v>0</v>
      </c>
      <c r="H11" s="127">
        <v>27</v>
      </c>
      <c r="I11" s="127" t="s">
        <v>173</v>
      </c>
      <c r="K11" s="9">
        <v>5</v>
      </c>
      <c r="L11" s="191" t="s">
        <v>108</v>
      </c>
      <c r="M11" s="192" cm="1">
        <f t="array" ref="M11">_xlfn.IFNA(LOOKUP(5,1/(L11='سجل المشتريات'!$F$3:$F$1000),'سجل المشتريات'!$O$3:$O$1000),0)</f>
        <v>32.564102564102562</v>
      </c>
      <c r="N11" s="58"/>
      <c r="O11" s="201">
        <v>9</v>
      </c>
      <c r="P11" s="12" t="s">
        <v>77</v>
      </c>
      <c r="Q11" s="202" cm="1">
        <f t="array" ref="Q11">_xlfn.IFNA(LOOKUP(5,1/(P11='سجل المشتريات'!$F$3:$F$1000),'سجل المشتريات'!$O$3:$O$1000),0)</f>
        <v>50</v>
      </c>
      <c r="R11" s="58"/>
      <c r="S11" s="56"/>
      <c r="T11" s="58"/>
    </row>
    <row r="12" spans="1:29" ht="27" thickBot="1" x14ac:dyDescent="0.3">
      <c r="B12" s="9">
        <v>10</v>
      </c>
      <c r="C12" s="23"/>
      <c r="D12" s="98"/>
      <c r="E12" s="99">
        <f t="shared" si="0"/>
        <v>0</v>
      </c>
      <c r="F12" s="100">
        <f t="shared" si="1"/>
        <v>0</v>
      </c>
      <c r="H12" s="127">
        <v>32</v>
      </c>
      <c r="I12" s="127" t="s">
        <v>180</v>
      </c>
      <c r="K12" s="9">
        <v>6</v>
      </c>
      <c r="L12" s="191" t="s">
        <v>109</v>
      </c>
      <c r="M12" s="192" cm="1">
        <f t="array" ref="M12">_xlfn.IFNA(LOOKUP(5,1/(L12='سجل المشتريات'!$F$3:$F$1000),'سجل المشتريات'!$O$3:$O$1000),0)</f>
        <v>27.84</v>
      </c>
      <c r="N12" s="58"/>
      <c r="O12" s="201">
        <v>10</v>
      </c>
      <c r="P12" s="12" t="s">
        <v>51</v>
      </c>
      <c r="Q12" s="202" cm="1">
        <f t="array" ref="Q12">_xlfn.IFNA(LOOKUP(5,1/(P12='سجل المشتريات'!$F$3:$F$1000),'سجل المشتريات'!$O$3:$O$1000),0)</f>
        <v>100</v>
      </c>
      <c r="R12" s="58"/>
      <c r="S12" s="56"/>
      <c r="T12" s="58"/>
    </row>
    <row r="13" spans="1:29" ht="27" thickBot="1" x14ac:dyDescent="0.3">
      <c r="H13" s="127">
        <v>16</v>
      </c>
      <c r="I13" s="127" t="s">
        <v>127</v>
      </c>
      <c r="K13" s="9">
        <v>7</v>
      </c>
      <c r="L13" s="56" t="s">
        <v>65</v>
      </c>
      <c r="M13" s="101" cm="1">
        <f t="array" ref="M13">_xlfn.IFNA(LOOKUP(5,1/(L13='سجل المشتريات'!$F$3:$F$1000),'سجل المشتريات'!$O$3:$O$1000),0)</f>
        <v>110</v>
      </c>
      <c r="N13" s="58"/>
      <c r="O13" s="201">
        <v>23</v>
      </c>
      <c r="P13" s="12" t="s">
        <v>137</v>
      </c>
      <c r="Q13" s="202" cm="1">
        <f t="array" ref="Q13">_xlfn.IFNA(LOOKUP(5,1/(P13='سجل المشتريات'!$F$3:$F$1000),'سجل المشتريات'!$O$3:$O$1000),0)</f>
        <v>40</v>
      </c>
      <c r="R13" s="58"/>
      <c r="S13" s="56"/>
      <c r="T13" s="58"/>
    </row>
    <row r="14" spans="1:29" ht="27" thickBot="1" x14ac:dyDescent="0.3">
      <c r="H14" s="127">
        <v>33</v>
      </c>
      <c r="I14" s="127" t="s">
        <v>272</v>
      </c>
      <c r="K14" s="9">
        <v>35</v>
      </c>
      <c r="L14" s="56" t="s">
        <v>328</v>
      </c>
      <c r="M14" s="101" cm="1">
        <f t="array" ref="M14">_xlfn.IFNA(LOOKUP(5,1/(L14='سجل المشتريات'!$F$3:$F$1000),'سجل المشتريات'!$O$3:$O$1000),0)</f>
        <v>0</v>
      </c>
      <c r="N14" s="58"/>
      <c r="O14" s="201">
        <v>4</v>
      </c>
      <c r="P14" s="12" t="s">
        <v>80</v>
      </c>
      <c r="Q14" s="202" cm="1">
        <f t="array" ref="Q14">_xlfn.IFNA(LOOKUP(5,1/(P14='سجل المشتريات'!$F$3:$F$1000),'سجل المشتريات'!$O$3:$O$1000),0)</f>
        <v>45</v>
      </c>
      <c r="R14" s="58"/>
      <c r="S14" s="56"/>
      <c r="T14" s="58"/>
    </row>
    <row r="15" spans="1:29" ht="27" thickBot="1" x14ac:dyDescent="0.3">
      <c r="H15" s="127">
        <v>2</v>
      </c>
      <c r="I15" s="127" t="s">
        <v>36</v>
      </c>
      <c r="K15" s="9">
        <v>30</v>
      </c>
      <c r="L15" s="56" t="s">
        <v>205</v>
      </c>
      <c r="M15" s="101" cm="1">
        <f t="array" ref="M15">_xlfn.IFNA(LOOKUP(5,1/(L15='سجل المشتريات'!$F$3:$F$1000),'سجل المشتريات'!$O$3:$O$1000),0)</f>
        <v>0</v>
      </c>
      <c r="N15" s="58"/>
      <c r="O15" s="201">
        <v>16</v>
      </c>
      <c r="P15" s="12" t="s">
        <v>191</v>
      </c>
      <c r="Q15" s="202" cm="1">
        <f t="array" ref="Q15">_xlfn.IFNA(LOOKUP(5,1/(P15='سجل المشتريات'!$F$3:$F$1000),'سجل المشتريات'!$O$3:$O$1000),0)</f>
        <v>40</v>
      </c>
      <c r="R15" s="58"/>
      <c r="S15" s="56"/>
      <c r="T15" s="58"/>
    </row>
    <row r="16" spans="1:29" ht="27" thickBot="1" x14ac:dyDescent="0.3">
      <c r="H16" s="127">
        <v>46</v>
      </c>
      <c r="I16" s="127" t="s">
        <v>274</v>
      </c>
      <c r="K16" s="9">
        <v>8</v>
      </c>
      <c r="L16" s="56" t="s">
        <v>78</v>
      </c>
      <c r="M16" s="101" cm="1">
        <f t="array" ref="M16">_xlfn.IFNA(LOOKUP(5,1/(L16='سجل المشتريات'!$F$3:$F$1000),'سجل المشتريات'!$O$3:$O$1000),0)</f>
        <v>100</v>
      </c>
      <c r="N16" s="58"/>
      <c r="O16" s="201">
        <v>31</v>
      </c>
      <c r="P16" s="12" t="s">
        <v>116</v>
      </c>
      <c r="Q16" s="202" cm="1">
        <f t="array" ref="Q16">_xlfn.IFNA(LOOKUP(5,1/(P16='سجل المشتريات'!$F$3:$F$1000),'سجل المشتريات'!$O$3:$O$1000),0)</f>
        <v>180</v>
      </c>
      <c r="R16" s="58"/>
      <c r="S16" s="56"/>
      <c r="T16" s="58"/>
    </row>
    <row r="17" spans="8:20" ht="27" thickBot="1" x14ac:dyDescent="0.3">
      <c r="H17" s="127">
        <v>21</v>
      </c>
      <c r="I17" s="127" t="s">
        <v>37</v>
      </c>
      <c r="K17" s="9">
        <v>29</v>
      </c>
      <c r="L17" s="56" t="s">
        <v>255</v>
      </c>
      <c r="M17" s="101" cm="1">
        <f t="array" ref="M17">_xlfn.IFNA(LOOKUP(5,1/(L17='سجل المشتريات'!$F$3:$F$1000),'سجل المشتريات'!$O$3:$O$1000),0)</f>
        <v>260</v>
      </c>
      <c r="N17" s="58"/>
      <c r="O17" s="201">
        <v>30</v>
      </c>
      <c r="P17" s="12" t="s">
        <v>144</v>
      </c>
      <c r="Q17" s="202" cm="1">
        <f t="array" ref="Q17">_xlfn.IFNA(LOOKUP(5,1/(P17='سجل المشتريات'!$F$3:$F$1000),'سجل المشتريات'!$O$3:$O$1000),0)</f>
        <v>220</v>
      </c>
      <c r="R17" s="58"/>
      <c r="S17" s="56"/>
      <c r="T17" s="58"/>
    </row>
    <row r="18" spans="8:20" ht="27" thickBot="1" x14ac:dyDescent="0.3">
      <c r="H18" s="127">
        <v>7</v>
      </c>
      <c r="I18" s="127" t="s">
        <v>160</v>
      </c>
      <c r="K18" s="9">
        <v>31</v>
      </c>
      <c r="L18" s="56" t="s">
        <v>254</v>
      </c>
      <c r="M18" s="101" cm="1">
        <f t="array" ref="M18">_xlfn.IFNA(LOOKUP(5,1/(L18='سجل المشتريات'!$F$3:$F$1000),'سجل المشتريات'!$O$3:$O$1000),0)</f>
        <v>130</v>
      </c>
      <c r="N18" s="58"/>
      <c r="O18" s="201">
        <v>32</v>
      </c>
      <c r="P18" s="12" t="s">
        <v>73</v>
      </c>
      <c r="Q18" s="202" cm="1">
        <f t="array" ref="Q18">_xlfn.IFNA(LOOKUP(5,1/(P18='سجل المشتريات'!$F$3:$F$1000),'سجل المشتريات'!$O$3:$O$1000),0)</f>
        <v>18</v>
      </c>
      <c r="R18" s="58"/>
      <c r="S18" s="56"/>
    </row>
    <row r="19" spans="8:20" ht="27" thickBot="1" x14ac:dyDescent="0.3">
      <c r="H19" s="127">
        <v>17</v>
      </c>
      <c r="I19" s="127" t="s">
        <v>156</v>
      </c>
      <c r="K19" s="9">
        <v>32</v>
      </c>
      <c r="L19" s="56" t="s">
        <v>84</v>
      </c>
      <c r="M19" s="101" cm="1">
        <f t="array" ref="M19">_xlfn.IFNA(LOOKUP(5,1/(L19='سجل المشتريات'!$F$3:$F$1000),'سجل المشتريات'!$O$3:$O$1000),0)</f>
        <v>0</v>
      </c>
      <c r="N19" s="58"/>
      <c r="O19" s="201">
        <v>12</v>
      </c>
      <c r="P19" s="12" t="s">
        <v>71</v>
      </c>
      <c r="Q19" s="202" cm="1">
        <f t="array" ref="Q19">_xlfn.IFNA(LOOKUP(5,1/(P19='سجل المشتريات'!$F$3:$F$1000),'سجل المشتريات'!$O$3:$O$1000),0)</f>
        <v>19</v>
      </c>
      <c r="R19" s="58"/>
      <c r="S19" s="56"/>
    </row>
    <row r="20" spans="8:20" ht="27" thickBot="1" x14ac:dyDescent="0.3">
      <c r="H20" s="127">
        <v>34</v>
      </c>
      <c r="I20" s="188" t="s">
        <v>268</v>
      </c>
      <c r="K20" s="9">
        <v>22</v>
      </c>
      <c r="L20" s="56" t="s">
        <v>140</v>
      </c>
      <c r="M20" s="101" cm="1">
        <f t="array" ref="M20">_xlfn.IFNA(LOOKUP(5,1/(L20='سجل المشتريات'!$F$3:$F$1000),'سجل المشتريات'!$O$3:$O$1000),0)</f>
        <v>120</v>
      </c>
      <c r="N20" s="58"/>
      <c r="O20" s="201">
        <v>20</v>
      </c>
      <c r="P20" s="12" t="s">
        <v>57</v>
      </c>
      <c r="Q20" s="202" cm="1">
        <f t="array" ref="Q20">_xlfn.IFNA(LOOKUP(5,1/(P20='سجل المشتريات'!$F$3:$F$1000),'سجل المشتريات'!$O$3:$O$1000),0)</f>
        <v>16</v>
      </c>
      <c r="R20" s="58"/>
      <c r="S20" s="56"/>
    </row>
    <row r="21" spans="8:20" ht="27" thickBot="1" x14ac:dyDescent="0.3">
      <c r="H21" s="127">
        <v>23</v>
      </c>
      <c r="I21" s="127" t="s">
        <v>170</v>
      </c>
      <c r="K21" s="9">
        <v>9</v>
      </c>
      <c r="L21" s="56" t="s">
        <v>83</v>
      </c>
      <c r="M21" s="101" cm="1">
        <f t="array" ref="M21">_xlfn.IFNA(LOOKUP(5,1/(L21='سجل المشتريات'!$F$3:$F$1000),'سجل المشتريات'!$O$3:$O$1000),0)</f>
        <v>114.47368421052632</v>
      </c>
      <c r="N21" s="58"/>
      <c r="O21" s="201">
        <v>1</v>
      </c>
      <c r="P21" s="12" t="s">
        <v>60</v>
      </c>
      <c r="Q21" s="202" cm="1">
        <f t="array" ref="Q21">_xlfn.IFNA(LOOKUP(5,1/(P21='سجل المشتريات'!$F$3:$F$1000),'سجل المشتريات'!$O$3:$O$1000),0)</f>
        <v>48</v>
      </c>
      <c r="R21" s="58"/>
      <c r="S21" s="56"/>
    </row>
    <row r="22" spans="8:20" ht="27" thickBot="1" x14ac:dyDescent="0.3">
      <c r="H22" s="127">
        <v>22</v>
      </c>
      <c r="I22" s="127" t="s">
        <v>164</v>
      </c>
      <c r="K22" s="9">
        <v>10</v>
      </c>
      <c r="L22" s="56" t="s">
        <v>70</v>
      </c>
      <c r="M22" s="101" cm="1">
        <f t="array" ref="M22">_xlfn.IFNA(LOOKUP(5,1/(L22='سجل المشتريات'!$F$3:$F$1000),'سجل المشتريات'!$O$3:$O$1000),0)</f>
        <v>54.651162790697676</v>
      </c>
      <c r="N22" s="58"/>
      <c r="O22" s="201">
        <v>2</v>
      </c>
      <c r="P22" s="12" t="s">
        <v>59</v>
      </c>
      <c r="Q22" s="202" cm="1">
        <f t="array" ref="Q22">_xlfn.IFNA(LOOKUP(5,1/(P22='سجل المشتريات'!$F$3:$F$1000),'سجل المشتريات'!$O$3:$O$1000),0)</f>
        <v>120</v>
      </c>
      <c r="R22" s="58"/>
      <c r="S22" s="56"/>
    </row>
    <row r="23" spans="8:20" ht="27" thickBot="1" x14ac:dyDescent="0.3">
      <c r="H23" s="127">
        <v>35</v>
      </c>
      <c r="I23" s="128" t="s">
        <v>183</v>
      </c>
      <c r="K23" s="9">
        <v>24</v>
      </c>
      <c r="L23" s="56" t="s">
        <v>143</v>
      </c>
      <c r="M23" s="101" cm="1">
        <f t="array" ref="M23">_xlfn.IFNA(LOOKUP(5,1/(L23='سجل المشتريات'!$F$3:$F$1000),'سجل المشتريات'!$O$3:$O$1000),0)</f>
        <v>78</v>
      </c>
      <c r="N23" s="58"/>
      <c r="O23" s="201">
        <v>3</v>
      </c>
      <c r="P23" s="12" t="s">
        <v>79</v>
      </c>
      <c r="Q23" s="202" cm="1">
        <f t="array" ref="Q23">_xlfn.IFNA(LOOKUP(5,1/(P23='سجل المشتريات'!$F$3:$F$1000),'سجل المشتريات'!$O$3:$O$1000),0)</f>
        <v>50</v>
      </c>
      <c r="R23" s="58"/>
      <c r="S23" s="56"/>
    </row>
    <row r="24" spans="8:20" ht="27" thickBot="1" x14ac:dyDescent="0.3">
      <c r="H24" s="127">
        <v>14</v>
      </c>
      <c r="I24" s="128" t="s">
        <v>125</v>
      </c>
      <c r="K24" s="9">
        <v>11</v>
      </c>
      <c r="L24" s="191" t="s">
        <v>107</v>
      </c>
      <c r="M24" s="192" cm="1">
        <f t="array" ref="M24">_xlfn.IFNA(LOOKUP(5,1/(L24='سجل المشتريات'!$F$3:$F$1000),'سجل المشتريات'!$O$3:$O$1000),0)</f>
        <v>100</v>
      </c>
      <c r="N24" s="58"/>
      <c r="O24" s="201">
        <v>5</v>
      </c>
      <c r="P24" s="12" t="s">
        <v>74</v>
      </c>
      <c r="Q24" s="202" cm="1">
        <f t="array" ref="Q24">_xlfn.IFNA(LOOKUP(5,1/(P24='سجل المشتريات'!$F$3:$F$1000),'سجل المشتريات'!$O$3:$O$1000),0)</f>
        <v>120</v>
      </c>
      <c r="R24" s="58"/>
      <c r="S24" s="56"/>
    </row>
    <row r="25" spans="8:20" ht="27" thickBot="1" x14ac:dyDescent="0.3">
      <c r="H25" s="127">
        <v>36</v>
      </c>
      <c r="I25" s="126" t="s">
        <v>197</v>
      </c>
      <c r="K25" s="9">
        <v>12</v>
      </c>
      <c r="L25" s="191" t="s">
        <v>85</v>
      </c>
      <c r="M25" s="192" cm="1">
        <f t="array" ref="M25">_xlfn.IFNA(LOOKUP(5,1/(L25='سجل المشتريات'!$F$3:$F$1000),'سجل المشتريات'!$O$3:$O$1000),0)</f>
        <v>100</v>
      </c>
      <c r="N25" s="58"/>
      <c r="O25" s="201">
        <v>6</v>
      </c>
      <c r="P25" s="12" t="s">
        <v>62</v>
      </c>
      <c r="Q25" s="202" cm="1">
        <f t="array" ref="Q25">_xlfn.IFNA(LOOKUP(5,1/(P25='سجل المشتريات'!$F$3:$F$1000),'سجل المشتريات'!$O$3:$O$1000),0)</f>
        <v>10</v>
      </c>
      <c r="R25" s="58"/>
      <c r="S25" s="56"/>
    </row>
    <row r="26" spans="8:20" ht="27" thickBot="1" x14ac:dyDescent="0.3">
      <c r="H26" s="127">
        <v>13</v>
      </c>
      <c r="I26" s="128" t="s">
        <v>124</v>
      </c>
      <c r="K26" s="9">
        <v>13</v>
      </c>
      <c r="L26" s="191" t="s">
        <v>131</v>
      </c>
      <c r="M26" s="192" cm="1">
        <f t="array" ref="M26">_xlfn.IFNA(LOOKUP(5,1/(L26='سجل المشتريات'!$F$3:$F$1000),'سجل المشتريات'!$O$3:$O$1000),0)</f>
        <v>140</v>
      </c>
      <c r="N26" s="58"/>
      <c r="O26" s="201">
        <v>7</v>
      </c>
      <c r="P26" s="12" t="s">
        <v>61</v>
      </c>
      <c r="Q26" s="202" cm="1">
        <f t="array" ref="Q26">_xlfn.IFNA(LOOKUP(5,1/(P26='سجل المشتريات'!$F$3:$F$1000),'سجل المشتريات'!$O$3:$O$1000),0)</f>
        <v>55</v>
      </c>
      <c r="R26" s="58"/>
      <c r="S26" s="56"/>
    </row>
    <row r="27" spans="8:20" ht="27" thickBot="1" x14ac:dyDescent="0.3">
      <c r="H27" s="127">
        <v>37</v>
      </c>
      <c r="I27" s="126" t="s">
        <v>198</v>
      </c>
      <c r="K27" s="9">
        <v>26</v>
      </c>
      <c r="L27" s="56" t="s">
        <v>208</v>
      </c>
      <c r="M27" s="101" cm="1">
        <f t="array" ref="M27">_xlfn.IFNA(LOOKUP(5,1/(L27='سجل المشتريات'!$F$3:$F$1000),'سجل المشتريات'!$O$3:$O$1000),0)</f>
        <v>70</v>
      </c>
      <c r="N27" s="58"/>
      <c r="O27" s="201">
        <v>21</v>
      </c>
      <c r="P27" s="12" t="s">
        <v>141</v>
      </c>
      <c r="Q27" s="202" cm="1">
        <f t="array" ref="Q27">_xlfn.IFNA(LOOKUP(5,1/(P27='سجل المشتريات'!$F$3:$F$1000),'سجل المشتريات'!$O$3:$O$1000),0)</f>
        <v>140</v>
      </c>
      <c r="R27" s="58"/>
      <c r="S27" s="56"/>
    </row>
    <row r="28" spans="8:20" ht="27" thickBot="1" x14ac:dyDescent="0.3">
      <c r="H28" s="127">
        <v>38</v>
      </c>
      <c r="I28" s="128" t="s">
        <v>184</v>
      </c>
      <c r="K28" s="9">
        <v>14</v>
      </c>
      <c r="L28" s="56" t="s">
        <v>72</v>
      </c>
      <c r="M28" s="101" cm="1">
        <f t="array" ref="M28">_xlfn.IFNA(LOOKUP(5,1/(L28='سجل المشتريات'!$F$3:$F$1000),'سجل المشتريات'!$O$3:$O$1000),0)</f>
        <v>75</v>
      </c>
      <c r="N28" s="58"/>
      <c r="O28" s="201">
        <v>11</v>
      </c>
      <c r="P28" s="12" t="s">
        <v>58</v>
      </c>
      <c r="Q28" s="202" cm="1">
        <f t="array" ref="Q28">_xlfn.IFNA(LOOKUP(5,1/(P28='سجل المشتريات'!$F$3:$F$1000),'سجل المشتريات'!$O$3:$O$1000),0)</f>
        <v>19</v>
      </c>
      <c r="R28" s="58"/>
      <c r="S28" s="56"/>
    </row>
    <row r="29" spans="8:20" ht="27" thickBot="1" x14ac:dyDescent="0.3">
      <c r="H29" s="127">
        <v>39</v>
      </c>
      <c r="I29" s="128" t="s">
        <v>273</v>
      </c>
      <c r="K29" s="9">
        <v>36</v>
      </c>
      <c r="L29" s="56" t="s">
        <v>329</v>
      </c>
      <c r="M29" s="101" cm="1">
        <f t="array" ref="M29">_xlfn.IFNA(LOOKUP(5,1/(L29='سجل المشتريات'!$F$3:$F$1000),'سجل المشتريات'!$O$3:$O$1000),0)</f>
        <v>70</v>
      </c>
      <c r="N29" s="58"/>
      <c r="O29" s="201">
        <v>29</v>
      </c>
      <c r="P29" s="12" t="s">
        <v>217</v>
      </c>
      <c r="Q29" s="202" cm="1">
        <f t="array" ref="Q29">_xlfn.IFNA(LOOKUP(5,1/(P29='سجل المشتريات'!$F$3:$F$1000),'سجل المشتريات'!$O$3:$O$1000),0)</f>
        <v>35</v>
      </c>
      <c r="R29" s="58"/>
      <c r="S29" s="56"/>
    </row>
    <row r="30" spans="8:20" ht="27" thickBot="1" x14ac:dyDescent="0.3">
      <c r="H30" s="127">
        <v>47</v>
      </c>
      <c r="I30" s="128" t="s">
        <v>275</v>
      </c>
      <c r="K30" s="9">
        <v>15</v>
      </c>
      <c r="L30" s="56" t="s">
        <v>55</v>
      </c>
      <c r="M30" s="101" cm="1">
        <f t="array" ref="M30">_xlfn.IFNA(LOOKUP(5,1/(L30='سجل المشتريات'!$F$3:$F$1000),'سجل المشتريات'!$O$3:$O$1000),0)</f>
        <v>0.22</v>
      </c>
      <c r="N30" s="58"/>
      <c r="O30" s="201">
        <v>18</v>
      </c>
      <c r="P30" s="12" t="s">
        <v>75</v>
      </c>
      <c r="Q30" s="202" cm="1">
        <f t="array" ref="Q30">_xlfn.IFNA(LOOKUP(5,1/(P30='سجل المشتريات'!$F$3:$F$1000),'سجل المشتريات'!$O$3:$O$1000),0)</f>
        <v>105</v>
      </c>
      <c r="R30" s="58"/>
      <c r="S30" s="56"/>
    </row>
    <row r="31" spans="8:20" ht="27" thickBot="1" x14ac:dyDescent="0.3">
      <c r="H31" s="127">
        <v>5</v>
      </c>
      <c r="I31" s="128" t="s">
        <v>38</v>
      </c>
      <c r="K31" s="9">
        <v>16</v>
      </c>
      <c r="L31" s="56" t="s">
        <v>56</v>
      </c>
      <c r="M31" s="101" cm="1">
        <f t="array" ref="M31">_xlfn.IFNA(LOOKUP(5,1/(L31='سجل المشتريات'!$F$3:$F$1000),'سجل المشتريات'!$O$3:$O$1000),0)</f>
        <v>0.28000000000000003</v>
      </c>
      <c r="N31" s="58"/>
      <c r="O31" s="201">
        <v>33</v>
      </c>
      <c r="P31" s="12" t="s">
        <v>82</v>
      </c>
      <c r="Q31" s="202" cm="1">
        <f t="array" ref="Q31">_xlfn.IFNA(LOOKUP(5,1/(P31='سجل المشتريات'!$F$3:$F$1000),'سجل المشتريات'!$O$3:$O$1000),0)</f>
        <v>0</v>
      </c>
      <c r="R31" s="58"/>
      <c r="S31" s="56"/>
    </row>
    <row r="32" spans="8:20" ht="27" thickBot="1" x14ac:dyDescent="0.3">
      <c r="H32" s="127">
        <v>4</v>
      </c>
      <c r="I32" s="128" t="s">
        <v>41</v>
      </c>
      <c r="K32" s="9">
        <v>17</v>
      </c>
      <c r="L32" s="56" t="s">
        <v>54</v>
      </c>
      <c r="M32" s="101" cm="1">
        <f t="array" ref="M32">_xlfn.IFNA(LOOKUP(5,1/(L32='سجل المشتريات'!$F$3:$F$1000),'سجل المشتريات'!$O$3:$O$1000),0)</f>
        <v>0.35199999999999998</v>
      </c>
      <c r="N32" s="58"/>
      <c r="O32" s="201">
        <v>17</v>
      </c>
      <c r="P32" s="12" t="s">
        <v>76</v>
      </c>
      <c r="Q32" s="202" cm="1">
        <f t="array" ref="Q32">_xlfn.IFNA(LOOKUP(5,1/(P32='سجل المشتريات'!$F$3:$F$1000),'سجل المشتريات'!$O$3:$O$1000),0)</f>
        <v>75</v>
      </c>
      <c r="R32" s="58"/>
      <c r="S32" s="56"/>
    </row>
    <row r="33" spans="8:19" ht="27" thickBot="1" x14ac:dyDescent="0.3">
      <c r="H33" s="127">
        <v>40</v>
      </c>
      <c r="I33" s="128" t="s">
        <v>178</v>
      </c>
      <c r="K33" s="9">
        <v>33</v>
      </c>
      <c r="L33" s="56" t="s">
        <v>325</v>
      </c>
      <c r="M33" s="101" cm="1">
        <f t="array" ref="M33">_xlfn.IFNA(LOOKUP(5,1/(L33='سجل المشتريات'!$F$3:$F$1000),'سجل المشتريات'!$O$3:$O$1000),0)</f>
        <v>16</v>
      </c>
      <c r="N33" s="58"/>
      <c r="O33" s="201">
        <v>26</v>
      </c>
      <c r="P33" s="12" t="s">
        <v>169</v>
      </c>
      <c r="Q33" s="202" cm="1">
        <f t="array" ref="Q33">_xlfn.IFNA(LOOKUP(5,1/(P33='سجل المشتريات'!$F$3:$F$1000),'سجل المشتريات'!$O$3:$O$1000),0)</f>
        <v>30</v>
      </c>
      <c r="R33" s="58"/>
      <c r="S33" s="56"/>
    </row>
    <row r="34" spans="8:19" ht="27" thickBot="1" x14ac:dyDescent="0.3">
      <c r="H34" s="127">
        <v>3</v>
      </c>
      <c r="I34" s="128" t="s">
        <v>40</v>
      </c>
      <c r="K34" s="9">
        <v>18</v>
      </c>
      <c r="L34" s="56" t="s">
        <v>135</v>
      </c>
      <c r="M34" s="101" cm="1">
        <f t="array" ref="M34">_xlfn.IFNA(LOOKUP(5,1/(L34='سجل المشتريات'!$F$3:$F$1000),'سجل المشتريات'!$O$3:$O$1000),0)</f>
        <v>0.24</v>
      </c>
      <c r="N34" s="58"/>
      <c r="O34" s="201">
        <v>13</v>
      </c>
      <c r="P34" s="12" t="s">
        <v>119</v>
      </c>
      <c r="Q34" s="202" cm="1">
        <f t="array" ref="Q34">_xlfn.IFNA(LOOKUP(5,1/(P34='سجل المشتريات'!$F$3:$F$1000),'سجل المشتريات'!$O$3:$O$1000),0)</f>
        <v>30</v>
      </c>
      <c r="R34" s="58"/>
      <c r="S34" s="56"/>
    </row>
    <row r="35" spans="8:19" ht="27" thickBot="1" x14ac:dyDescent="0.3">
      <c r="H35" s="127">
        <v>25</v>
      </c>
      <c r="I35" s="128" t="s">
        <v>172</v>
      </c>
      <c r="K35" s="9">
        <v>19</v>
      </c>
      <c r="L35" s="56" t="s">
        <v>64</v>
      </c>
      <c r="M35" s="101" cm="1">
        <f t="array" ref="M35">_xlfn.IFNA(LOOKUP(5,1/(L35='سجل المشتريات'!$F$3:$F$1000),'سجل المشتريات'!$O$3:$O$1000),0)</f>
        <v>110.71428571428572</v>
      </c>
      <c r="N35" s="58"/>
      <c r="O35" s="201">
        <v>28</v>
      </c>
      <c r="P35" s="12" t="s">
        <v>69</v>
      </c>
      <c r="Q35" s="202" cm="1">
        <f t="array" ref="Q35">_xlfn.IFNA(LOOKUP(5,1/(P35='سجل المشتريات'!$F$3:$F$1000),'سجل المشتريات'!$O$3:$O$1000),0)</f>
        <v>12</v>
      </c>
      <c r="R35" s="58"/>
      <c r="S35" s="56"/>
    </row>
    <row r="36" spans="8:19" ht="27" thickBot="1" x14ac:dyDescent="0.3">
      <c r="H36" s="127">
        <v>41</v>
      </c>
      <c r="I36" s="126" t="s">
        <v>267</v>
      </c>
      <c r="K36" s="9">
        <v>34</v>
      </c>
      <c r="L36" s="56" t="s">
        <v>327</v>
      </c>
      <c r="M36" s="101" cm="1">
        <f t="array" ref="M36">_xlfn.IFNA(LOOKUP(5,1/(L36='سجل المشتريات'!$F$3:$F$1000),'سجل المشتريات'!$O$3:$O$1000),0)</f>
        <v>80</v>
      </c>
      <c r="O36" s="201">
        <v>34</v>
      </c>
      <c r="P36" s="12" t="s">
        <v>68</v>
      </c>
      <c r="Q36" s="202" cm="1">
        <f t="array" ref="Q36">_xlfn.IFNA(LOOKUP(5,1/(P36='سجل المشتريات'!$F$3:$F$1000),'سجل المشتريات'!$O$3:$O$1000),0)</f>
        <v>30</v>
      </c>
      <c r="R36" s="58"/>
      <c r="S36" s="56"/>
    </row>
    <row r="37" spans="8:19" ht="27" thickBot="1" x14ac:dyDescent="0.3">
      <c r="H37" s="127">
        <v>10</v>
      </c>
      <c r="I37" s="128" t="s">
        <v>53</v>
      </c>
      <c r="K37" s="9">
        <v>28</v>
      </c>
      <c r="L37" s="56" t="s">
        <v>218</v>
      </c>
      <c r="M37" s="101" cm="1">
        <f t="array" ref="M37">_xlfn.IFNA(LOOKUP(5,1/(L37='سجل المشتريات'!$F$3:$F$1000),'سجل المشتريات'!$O$3:$O$1000),0)</f>
        <v>120</v>
      </c>
      <c r="O37" s="201">
        <v>35</v>
      </c>
      <c r="P37" s="12"/>
      <c r="Q37" s="202" cm="1">
        <f t="array" ref="Q37">_xlfn.IFNA(LOOKUP(5,1/(P37='سجل المشتريات'!$F$3:$F$1000),'سجل المشتريات'!$O$3:$O$1000),0)</f>
        <v>0</v>
      </c>
      <c r="R37" s="58"/>
      <c r="S37" s="56"/>
    </row>
    <row r="38" spans="8:19" ht="27" thickBot="1" x14ac:dyDescent="0.3">
      <c r="H38" s="127">
        <v>1</v>
      </c>
      <c r="I38" s="128" t="s">
        <v>35</v>
      </c>
      <c r="K38" s="9">
        <v>20</v>
      </c>
      <c r="L38" s="56" t="s">
        <v>139</v>
      </c>
      <c r="M38" s="101" cm="1">
        <f t="array" ref="M38">_xlfn.IFNA(LOOKUP(5,1/(L38='سجل المشتريات'!$F$3:$F$1000),'سجل المشتريات'!$O$3:$O$1000),0)</f>
        <v>116.66666666666667</v>
      </c>
      <c r="O38" s="9">
        <v>36</v>
      </c>
      <c r="P38" s="56"/>
      <c r="Q38" s="101" cm="1">
        <f t="array" ref="Q38">_xlfn.IFNA(LOOKUP(5,1/(P38='سجل المشتريات'!$F$3:$F$1000),'سجل المشتريات'!$O$3:$O$1000),0)</f>
        <v>0</v>
      </c>
      <c r="R38" s="58"/>
      <c r="S38" s="56"/>
    </row>
    <row r="39" spans="8:19" ht="27" thickBot="1" x14ac:dyDescent="0.3">
      <c r="H39" s="127">
        <v>42</v>
      </c>
      <c r="I39" s="126" t="s">
        <v>269</v>
      </c>
      <c r="K39" s="9">
        <v>38</v>
      </c>
      <c r="L39" s="56" t="s">
        <v>333</v>
      </c>
      <c r="M39" s="101" cm="1">
        <f t="array" ref="M39">_xlfn.IFNA(LOOKUP(5,1/(L39='سجل المشتريات'!$F$3:$F$1000),'سجل المشتريات'!$O$3:$O$1000),0)</f>
        <v>105</v>
      </c>
      <c r="O39" s="9">
        <v>37</v>
      </c>
      <c r="P39" s="56"/>
      <c r="Q39" s="101" cm="1">
        <f t="array" ref="Q39">_xlfn.IFNA(LOOKUP(5,1/(P39='سجل المشتريات'!$F$3:$F$1000),'سجل المشتريات'!$O$3:$O$1000),0)</f>
        <v>0</v>
      </c>
      <c r="R39" s="58"/>
    </row>
    <row r="40" spans="8:19" ht="27" thickBot="1" x14ac:dyDescent="0.3">
      <c r="H40" s="127">
        <v>9</v>
      </c>
      <c r="I40" s="128" t="s">
        <v>50</v>
      </c>
      <c r="K40" s="9">
        <v>23</v>
      </c>
      <c r="L40" s="56" t="s">
        <v>142</v>
      </c>
      <c r="M40" s="101" cm="1">
        <f t="array" ref="M40">_xlfn.IFNA(LOOKUP(5,1/(L40='سجل المشتريات'!$F$3:$F$1000),'سجل المشتريات'!$O$3:$O$1000),0)</f>
        <v>300</v>
      </c>
      <c r="O40" s="9">
        <v>38</v>
      </c>
      <c r="P40" s="56"/>
      <c r="Q40" s="101" cm="1">
        <f t="array" ref="Q40">_xlfn.IFNA(LOOKUP(5,1/(P40='سجل المشتريات'!$F$3:$F$1000),'سجل المشتريات'!$O$3:$O$1000),0)</f>
        <v>0</v>
      </c>
      <c r="R40" s="58"/>
    </row>
    <row r="41" spans="8:19" ht="27" thickBot="1" x14ac:dyDescent="0.3">
      <c r="H41" s="127">
        <v>11</v>
      </c>
      <c r="I41" s="128" t="s">
        <v>88</v>
      </c>
      <c r="K41" s="9">
        <v>39</v>
      </c>
      <c r="L41" s="60"/>
      <c r="M41" s="101" cm="1">
        <f t="array" ref="M41">_xlfn.IFNA(LOOKUP(5,1/(L41='سجل المشتريات'!$F$3:$F$1000),'سجل المشتريات'!$O$3:$O$1000),0)</f>
        <v>0</v>
      </c>
      <c r="O41" s="9">
        <v>39</v>
      </c>
      <c r="P41" s="56"/>
      <c r="Q41" s="101" cm="1">
        <f t="array" ref="Q41">_xlfn.IFNA(LOOKUP(5,1/(P41='سجل المشتريات'!$F$3:$F$1000),'سجل المشتريات'!$O$3:$O$1000),0)</f>
        <v>0</v>
      </c>
      <c r="R41" s="58"/>
    </row>
    <row r="42" spans="8:19" ht="27" thickBot="1" x14ac:dyDescent="0.3">
      <c r="H42" s="127">
        <v>19</v>
      </c>
      <c r="I42" s="128" t="s">
        <v>154</v>
      </c>
      <c r="K42" s="9">
        <v>40</v>
      </c>
      <c r="L42" s="56"/>
      <c r="M42" s="101" cm="1">
        <f t="array" ref="M42">_xlfn.IFNA(LOOKUP(5,1/(L42='سجل المشتريات'!$F$3:$F$1000),'سجل المشتريات'!$O$3:$O$1000),0)</f>
        <v>0</v>
      </c>
      <c r="O42" s="9">
        <v>40</v>
      </c>
      <c r="P42" s="56"/>
      <c r="Q42" s="101" cm="1">
        <f t="array" ref="Q42">_xlfn.IFNA(LOOKUP(5,1/(P42='سجل المشتريات'!$F$3:$F$1000),'سجل المشتريات'!$O$3:$O$1000),0)</f>
        <v>0</v>
      </c>
      <c r="R42" s="58"/>
    </row>
    <row r="43" spans="8:19" ht="27" thickBot="1" x14ac:dyDescent="0.3">
      <c r="H43" s="127">
        <v>43</v>
      </c>
      <c r="I43" s="126" t="s">
        <v>201</v>
      </c>
      <c r="K43" s="9">
        <v>41</v>
      </c>
      <c r="L43" s="56"/>
      <c r="M43" s="101" cm="1">
        <f t="array" ref="M43">_xlfn.IFNA(LOOKUP(5,1/(L43='سجل المشتريات'!$F$3:$F$1000),'سجل المشتريات'!$O$3:$O$1000),0)</f>
        <v>0</v>
      </c>
      <c r="O43" s="9">
        <v>41</v>
      </c>
      <c r="P43" s="56"/>
      <c r="Q43" s="101" cm="1">
        <f t="array" ref="Q43">_xlfn.IFNA(LOOKUP(5,1/(P43='سجل المشتريات'!$F$3:$F$1000),'سجل المشتريات'!$O$3:$O$1000),0)</f>
        <v>0</v>
      </c>
      <c r="R43" s="58"/>
    </row>
    <row r="44" spans="8:19" ht="27" thickBot="1" x14ac:dyDescent="0.3">
      <c r="H44" s="127">
        <v>6</v>
      </c>
      <c r="I44" s="128" t="s">
        <v>39</v>
      </c>
      <c r="K44" s="9">
        <v>42</v>
      </c>
      <c r="L44" s="56"/>
      <c r="M44" s="101" cm="1">
        <f t="array" ref="M44">_xlfn.IFNA(LOOKUP(5,1/(L44='سجل المشتريات'!$F$3:$F$1000),'سجل المشتريات'!$O$3:$O$1000),0)</f>
        <v>0</v>
      </c>
      <c r="O44" s="9">
        <v>42</v>
      </c>
      <c r="P44" s="56"/>
      <c r="Q44" s="101" cm="1">
        <f t="array" ref="Q44">_xlfn.IFNA(LOOKUP(5,1/(P44='سجل المشتريات'!$F$3:$F$1000),'سجل المشتريات'!$O$3:$O$1000),0)</f>
        <v>0</v>
      </c>
      <c r="R44" s="58"/>
    </row>
    <row r="45" spans="8:19" ht="27" thickBot="1" x14ac:dyDescent="0.3">
      <c r="H45" s="127">
        <v>12</v>
      </c>
      <c r="I45" s="128" t="s">
        <v>123</v>
      </c>
      <c r="K45" s="9">
        <v>43</v>
      </c>
      <c r="L45" s="56"/>
      <c r="M45" s="101" cm="1">
        <f t="array" ref="M45">_xlfn.IFNA(LOOKUP(5,1/(L45='سجل المشتريات'!$F$3:$F$1000),'سجل المشتريات'!$O$3:$O$1000),0)</f>
        <v>0</v>
      </c>
      <c r="O45" s="9">
        <v>43</v>
      </c>
      <c r="P45" s="56"/>
      <c r="Q45" s="101" cm="1">
        <f t="array" ref="Q45">_xlfn.IFNA(LOOKUP(5,1/(P45='سجل المشتريات'!$F$3:$F$1000),'سجل المشتريات'!$O$3:$O$1000),0)</f>
        <v>0</v>
      </c>
      <c r="R45" s="58"/>
    </row>
    <row r="46" spans="8:19" ht="27" thickBot="1" x14ac:dyDescent="0.3">
      <c r="H46" s="127">
        <v>44</v>
      </c>
      <c r="I46" s="128" t="s">
        <v>192</v>
      </c>
      <c r="K46" s="9">
        <v>44</v>
      </c>
      <c r="L46" s="56"/>
      <c r="M46" s="101" cm="1">
        <f t="array" ref="M46">_xlfn.IFNA(LOOKUP(5,1/(L46='سجل المشتريات'!$F$3:$F$1000),'سجل المشتريات'!$O$3:$O$1000),0)</f>
        <v>0</v>
      </c>
      <c r="O46" s="9">
        <v>44</v>
      </c>
      <c r="P46" s="56"/>
      <c r="Q46" s="101" cm="1">
        <f t="array" ref="Q46">_xlfn.IFNA(LOOKUP(5,1/(P46='سجل المشتريات'!$F$3:$F$1000),'سجل المشتريات'!$O$3:$O$1000),0)</f>
        <v>0</v>
      </c>
      <c r="R46" s="58"/>
    </row>
    <row r="47" spans="8:19" ht="27" thickBot="1" x14ac:dyDescent="0.3">
      <c r="H47" s="127">
        <v>45</v>
      </c>
      <c r="I47" s="128" t="s">
        <v>193</v>
      </c>
      <c r="K47" s="9">
        <v>45</v>
      </c>
      <c r="L47" s="56"/>
      <c r="M47" s="101" cm="1">
        <f t="array" ref="M47">_xlfn.IFNA(LOOKUP(5,1/(L47='سجل المشتريات'!$F$3:$F$1000),'سجل المشتريات'!$O$3:$O$1000),0)</f>
        <v>0</v>
      </c>
      <c r="O47" s="9">
        <v>45</v>
      </c>
      <c r="P47" s="56"/>
      <c r="Q47" s="101" cm="1">
        <f t="array" ref="Q47">_xlfn.IFNA(LOOKUP(5,1/(P47='سجل المشتريات'!$F$3:$F$1000),'سجل المشتريات'!$O$3:$O$1000),0)</f>
        <v>0</v>
      </c>
      <c r="R47" s="58"/>
    </row>
    <row r="48" spans="8:19" ht="27" thickBot="1" x14ac:dyDescent="0.3">
      <c r="H48" s="127">
        <v>18</v>
      </c>
      <c r="I48" s="127" t="s">
        <v>142</v>
      </c>
      <c r="K48" s="9">
        <v>46</v>
      </c>
      <c r="L48" s="56"/>
      <c r="M48" s="101" cm="1">
        <f t="array" ref="M48">_xlfn.IFNA(LOOKUP(5,1/(L48='سجل المشتريات'!$F$3:$F$1000),'سجل المشتريات'!$O$3:$O$1000),0)</f>
        <v>0</v>
      </c>
      <c r="O48" s="9">
        <v>46</v>
      </c>
      <c r="P48" s="56"/>
      <c r="Q48" s="101" cm="1">
        <f t="array" ref="Q48">_xlfn.IFNA(LOOKUP(5,1/(P48='سجل المشتريات'!$F$3:$F$1000),'سجل المشتريات'!$O$3:$O$1000),0)</f>
        <v>0</v>
      </c>
      <c r="R48" s="58"/>
    </row>
    <row r="49" spans="8:18" ht="27" thickBot="1" x14ac:dyDescent="0.3">
      <c r="H49" s="127">
        <v>20</v>
      </c>
      <c r="I49" s="128" t="s">
        <v>155</v>
      </c>
      <c r="K49" s="9">
        <v>47</v>
      </c>
      <c r="L49" s="56"/>
      <c r="M49" s="101" cm="1">
        <f t="array" ref="M49">_xlfn.IFNA(LOOKUP(5,1/(L49='سجل المشتريات'!$F$3:$F$1000),'سجل المشتريات'!$O$3:$O$1000),0)</f>
        <v>0</v>
      </c>
      <c r="O49" s="9">
        <v>47</v>
      </c>
      <c r="P49" s="56"/>
      <c r="Q49" s="101" cm="1">
        <f t="array" ref="Q49">_xlfn.IFNA(LOOKUP(5,1/(P49='سجل المشتريات'!$F$3:$F$1000),'سجل المشتريات'!$O$3:$O$1000),0)</f>
        <v>0</v>
      </c>
      <c r="R49" s="58"/>
    </row>
    <row r="50" spans="8:18" ht="27" thickBot="1" x14ac:dyDescent="0.3">
      <c r="H50" s="127">
        <v>48</v>
      </c>
      <c r="I50" s="128"/>
      <c r="K50" s="9">
        <v>48</v>
      </c>
      <c r="L50" s="56"/>
      <c r="M50" s="101" cm="1">
        <f t="array" ref="M50">_xlfn.IFNA(LOOKUP(5,1/(L50='سجل المشتريات'!$F$3:$F$1000),'سجل المشتريات'!$O$3:$O$1000),0)</f>
        <v>0</v>
      </c>
      <c r="O50" s="9">
        <v>48</v>
      </c>
      <c r="P50" s="56"/>
      <c r="Q50" s="101" cm="1">
        <f t="array" ref="Q50">_xlfn.IFNA(LOOKUP(5,1/(P50='سجل المشتريات'!$F$3:$F$1000),'سجل المشتريات'!$O$3:$O$1000),0)</f>
        <v>0</v>
      </c>
      <c r="R50" s="58"/>
    </row>
    <row r="51" spans="8:18" ht="27" thickBot="1" x14ac:dyDescent="0.3">
      <c r="H51" s="127">
        <v>49</v>
      </c>
      <c r="I51" s="128"/>
      <c r="K51" s="9">
        <v>49</v>
      </c>
      <c r="L51" s="56"/>
      <c r="M51" s="101" cm="1">
        <f t="array" ref="M51">_xlfn.IFNA(LOOKUP(5,1/(L51='سجل المشتريات'!$F$3:$F$1000),'سجل المشتريات'!$O$3:$O$1000),0)</f>
        <v>0</v>
      </c>
      <c r="O51" s="9">
        <v>49</v>
      </c>
      <c r="P51" s="56"/>
      <c r="Q51" s="101" cm="1">
        <f t="array" ref="Q51">_xlfn.IFNA(LOOKUP(5,1/(P51='سجل المشتريات'!$F$3:$F$1000),'سجل المشتريات'!$O$3:$O$1000),0)</f>
        <v>0</v>
      </c>
      <c r="R51" s="58"/>
    </row>
    <row r="52" spans="8:18" ht="27" thickBot="1" x14ac:dyDescent="0.3">
      <c r="H52" s="127">
        <v>50</v>
      </c>
      <c r="I52" s="128"/>
      <c r="K52" s="9">
        <v>50</v>
      </c>
      <c r="L52" s="56"/>
      <c r="M52" s="101" cm="1">
        <f t="array" ref="M52">_xlfn.IFNA(LOOKUP(5,1/(L52='سجل المشتريات'!$F$3:$F$1000),'سجل المشتريات'!$O$3:$O$1000),0)</f>
        <v>0</v>
      </c>
      <c r="O52" s="9">
        <v>50</v>
      </c>
      <c r="P52" s="56"/>
      <c r="Q52" s="101" cm="1">
        <f t="array" ref="Q52">_xlfn.IFNA(LOOKUP(5,1/(P52='سجل المشتريات'!$F$3:$F$1000),'سجل المشتريات'!$O$3:$O$1000),0)</f>
        <v>0</v>
      </c>
      <c r="R52" s="58"/>
    </row>
    <row r="53" spans="8:18" ht="27" thickBot="1" x14ac:dyDescent="0.3">
      <c r="H53" s="127">
        <v>51</v>
      </c>
      <c r="I53" s="128"/>
      <c r="K53" s="9">
        <v>51</v>
      </c>
      <c r="L53" s="56"/>
      <c r="M53" s="101" cm="1">
        <f t="array" ref="M53">_xlfn.IFNA(LOOKUP(5,1/(L53='سجل المشتريات'!$F$3:$F$1000),'سجل المشتريات'!$O$3:$O$1000),0)</f>
        <v>0</v>
      </c>
      <c r="O53" s="9">
        <v>51</v>
      </c>
      <c r="P53" s="56"/>
      <c r="Q53" s="101" cm="1">
        <f t="array" ref="Q53">_xlfn.IFNA(LOOKUP(5,1/(P53='سجل المشتريات'!$F$3:$F$1000),'سجل المشتريات'!$O$3:$O$1000),0)</f>
        <v>0</v>
      </c>
      <c r="R53" s="58"/>
    </row>
    <row r="54" spans="8:18" ht="27" thickBot="1" x14ac:dyDescent="0.3">
      <c r="H54" s="127">
        <v>52</v>
      </c>
      <c r="I54" s="128"/>
      <c r="K54" s="9">
        <v>52</v>
      </c>
      <c r="L54" s="56"/>
      <c r="M54" s="101" cm="1">
        <f t="array" ref="M54">_xlfn.IFNA(LOOKUP(5,1/(L54='سجل المشتريات'!$F$3:$F$1000),'سجل المشتريات'!$O$3:$O$1000),0)</f>
        <v>0</v>
      </c>
      <c r="O54" s="9">
        <v>52</v>
      </c>
      <c r="P54" s="56"/>
      <c r="Q54" s="101" cm="1">
        <f t="array" ref="Q54">_xlfn.IFNA(LOOKUP(5,1/(P54='سجل المشتريات'!$F$3:$F$1000),'سجل المشتريات'!$O$3:$O$1000),0)</f>
        <v>0</v>
      </c>
      <c r="R54" s="58"/>
    </row>
    <row r="55" spans="8:18" ht="27" thickBot="1" x14ac:dyDescent="0.3">
      <c r="H55" s="127">
        <v>53</v>
      </c>
      <c r="I55" s="128"/>
      <c r="K55" s="9">
        <v>53</v>
      </c>
      <c r="L55" s="56"/>
      <c r="M55" s="101" cm="1">
        <f t="array" ref="M55">_xlfn.IFNA(LOOKUP(5,1/(L55='سجل المشتريات'!$F$3:$F$1000),'سجل المشتريات'!$O$3:$O$1000),0)</f>
        <v>0</v>
      </c>
      <c r="O55" s="9">
        <v>53</v>
      </c>
      <c r="P55" s="56"/>
      <c r="Q55" s="101" cm="1">
        <f t="array" ref="Q55">_xlfn.IFNA(LOOKUP(5,1/(P55='سجل المشتريات'!$F$3:$F$1000),'سجل المشتريات'!$O$3:$O$1000),0)</f>
        <v>0</v>
      </c>
      <c r="R55" s="58"/>
    </row>
    <row r="56" spans="8:18" ht="27" thickBot="1" x14ac:dyDescent="0.3">
      <c r="H56" s="127">
        <v>54</v>
      </c>
      <c r="I56" s="128"/>
      <c r="K56" s="9">
        <v>54</v>
      </c>
      <c r="L56" s="56"/>
      <c r="M56" s="101" cm="1">
        <f t="array" ref="M56">_xlfn.IFNA(LOOKUP(5,1/(L56='سجل المشتريات'!$F$3:$F$1000),'سجل المشتريات'!$O$3:$O$1000),0)</f>
        <v>0</v>
      </c>
      <c r="O56" s="9">
        <v>54</v>
      </c>
      <c r="P56" s="56"/>
      <c r="Q56" s="101" cm="1">
        <f t="array" ref="Q56">_xlfn.IFNA(LOOKUP(5,1/(P56='سجل المشتريات'!$F$3:$F$1000),'سجل المشتريات'!$O$3:$O$1000),0)</f>
        <v>0</v>
      </c>
      <c r="R56" s="58"/>
    </row>
    <row r="57" spans="8:18" ht="27" thickBot="1" x14ac:dyDescent="0.3">
      <c r="H57" s="127">
        <v>55</v>
      </c>
      <c r="I57" s="128"/>
      <c r="K57" s="9">
        <v>55</v>
      </c>
      <c r="L57" s="56"/>
      <c r="M57" s="101" cm="1">
        <f t="array" ref="M57">_xlfn.IFNA(LOOKUP(5,1/(L57='سجل المشتريات'!$F$3:$F$1000),'سجل المشتريات'!$O$3:$O$1000),0)</f>
        <v>0</v>
      </c>
      <c r="O57" s="9">
        <v>55</v>
      </c>
      <c r="P57" s="56"/>
      <c r="Q57" s="101" cm="1">
        <f t="array" ref="Q57">_xlfn.IFNA(LOOKUP(5,1/(P57='سجل المشتريات'!$F$3:$F$1000),'سجل المشتريات'!$O$3:$O$1000),0)</f>
        <v>0</v>
      </c>
      <c r="R57" s="58"/>
    </row>
    <row r="58" spans="8:18" ht="27" thickBot="1" x14ac:dyDescent="0.3">
      <c r="H58" s="127">
        <v>56</v>
      </c>
      <c r="I58" s="128"/>
      <c r="K58" s="9">
        <v>56</v>
      </c>
      <c r="L58" s="56"/>
      <c r="M58" s="101" cm="1">
        <f t="array" ref="M58">_xlfn.IFNA(LOOKUP(5,1/(L58='سجل المشتريات'!$F$3:$F$1000),'سجل المشتريات'!$O$3:$O$1000),0)</f>
        <v>0</v>
      </c>
      <c r="O58" s="9">
        <v>56</v>
      </c>
      <c r="P58" s="56"/>
      <c r="Q58" s="101" cm="1">
        <f t="array" ref="Q58">_xlfn.IFNA(LOOKUP(5,1/(P58='سجل المشتريات'!$F$3:$F$1000),'سجل المشتريات'!$O$3:$O$1000),0)</f>
        <v>0</v>
      </c>
      <c r="R58" s="58"/>
    </row>
    <row r="59" spans="8:18" ht="27" thickBot="1" x14ac:dyDescent="0.3">
      <c r="H59" s="127">
        <v>57</v>
      </c>
      <c r="I59" s="128"/>
      <c r="K59" s="9">
        <v>57</v>
      </c>
      <c r="L59" s="56"/>
      <c r="M59" s="101" cm="1">
        <f t="array" ref="M59">_xlfn.IFNA(LOOKUP(5,1/(L59='سجل المشتريات'!$F$3:$F$1000),'سجل المشتريات'!$O$3:$O$1000),0)</f>
        <v>0</v>
      </c>
      <c r="O59" s="9">
        <v>57</v>
      </c>
      <c r="P59" s="56"/>
      <c r="Q59" s="101" cm="1">
        <f t="array" ref="Q59">_xlfn.IFNA(LOOKUP(5,1/(P59='سجل المشتريات'!$F$3:$F$1000),'سجل المشتريات'!$O$3:$O$1000),0)</f>
        <v>0</v>
      </c>
      <c r="R59" s="58"/>
    </row>
    <row r="60" spans="8:18" ht="27" thickBot="1" x14ac:dyDescent="0.3">
      <c r="H60" s="127">
        <v>58</v>
      </c>
      <c r="I60" s="128"/>
      <c r="K60" s="9">
        <v>58</v>
      </c>
      <c r="L60" s="56"/>
      <c r="M60" s="101" cm="1">
        <f t="array" ref="M60">_xlfn.IFNA(LOOKUP(5,1/(L60='سجل المشتريات'!$F$3:$F$1000),'سجل المشتريات'!$O$3:$O$1000),0)</f>
        <v>0</v>
      </c>
      <c r="O60" s="9">
        <v>58</v>
      </c>
      <c r="P60" s="56"/>
      <c r="Q60" s="101" cm="1">
        <f t="array" ref="Q60">_xlfn.IFNA(LOOKUP(5,1/(P60='سجل المشتريات'!$F$3:$F$1000),'سجل المشتريات'!$O$3:$O$1000),0)</f>
        <v>0</v>
      </c>
      <c r="R60" s="58"/>
    </row>
    <row r="61" spans="8:18" ht="27" thickBot="1" x14ac:dyDescent="0.3">
      <c r="H61" s="127">
        <v>59</v>
      </c>
      <c r="I61" s="128"/>
      <c r="K61" s="9">
        <v>59</v>
      </c>
      <c r="L61" s="56"/>
      <c r="M61" s="101" cm="1">
        <f t="array" ref="M61">_xlfn.IFNA(LOOKUP(5,1/(L61='سجل المشتريات'!$F$3:$F$1000),'سجل المشتريات'!$O$3:$O$1000),0)</f>
        <v>0</v>
      </c>
      <c r="O61" s="9">
        <v>59</v>
      </c>
      <c r="P61" s="56"/>
      <c r="Q61" s="101" cm="1">
        <f t="array" ref="Q61">_xlfn.IFNA(LOOKUP(5,1/(P61='سجل المشتريات'!$F$3:$F$1000),'سجل المشتريات'!$O$3:$O$1000),0)</f>
        <v>0</v>
      </c>
      <c r="R61" s="58"/>
    </row>
    <row r="62" spans="8:18" ht="27" thickBot="1" x14ac:dyDescent="0.3">
      <c r="H62" s="127">
        <v>60</v>
      </c>
      <c r="I62" s="128"/>
      <c r="K62" s="9">
        <v>60</v>
      </c>
      <c r="L62" s="56"/>
      <c r="M62" s="101" cm="1">
        <f t="array" ref="M62">_xlfn.IFNA(LOOKUP(5,1/(L62='سجل المشتريات'!$F$3:$F$1000),'سجل المشتريات'!$O$3:$O$1000),0)</f>
        <v>0</v>
      </c>
      <c r="O62" s="9">
        <v>60</v>
      </c>
      <c r="P62" s="56"/>
      <c r="Q62" s="101" cm="1">
        <f t="array" ref="Q62">_xlfn.IFNA(LOOKUP(5,1/(P62='سجل المشتريات'!$F$3:$F$1000),'سجل المشتريات'!$O$3:$O$1000),0)</f>
        <v>0</v>
      </c>
      <c r="R62" s="58"/>
    </row>
    <row r="63" spans="8:18" ht="27" thickBot="1" x14ac:dyDescent="0.3">
      <c r="H63" s="127"/>
      <c r="I63" s="128"/>
      <c r="K63" s="9">
        <v>61</v>
      </c>
      <c r="L63" s="56"/>
      <c r="M63" s="101" cm="1">
        <f t="array" ref="M63">_xlfn.IFNA(LOOKUP(5,1/(L63='سجل المشتريات'!$F$3:$F$1000),'سجل المشتريات'!$O$3:$O$1000),0)</f>
        <v>0</v>
      </c>
      <c r="O63" s="9">
        <v>61</v>
      </c>
      <c r="P63" s="56"/>
      <c r="Q63" s="101" cm="1">
        <f t="array" ref="Q63">_xlfn.IFNA(LOOKUP(5,1/(P63='سجل المشتريات'!$F$3:$F$1000),'سجل المشتريات'!$O$3:$O$1000),0)</f>
        <v>0</v>
      </c>
      <c r="R63" s="58"/>
    </row>
    <row r="64" spans="8:18" ht="27" thickBot="1" x14ac:dyDescent="0.3">
      <c r="I64" s="155"/>
      <c r="K64" s="9">
        <v>62</v>
      </c>
      <c r="L64" s="56"/>
      <c r="M64" s="101" cm="1">
        <f t="array" ref="M64">_xlfn.IFNA(LOOKUP(5,1/(L64='سجل المشتريات'!$F$3:$F$1000),'سجل المشتريات'!$O$3:$O$1000),0)</f>
        <v>0</v>
      </c>
      <c r="O64" s="9">
        <v>62</v>
      </c>
      <c r="P64" s="56"/>
      <c r="Q64" s="101" cm="1">
        <f t="array" ref="Q64">_xlfn.IFNA(LOOKUP(5,1/(P64='سجل المشتريات'!$F$3:$F$1000),'سجل المشتريات'!$O$3:$O$1000),0)</f>
        <v>0</v>
      </c>
      <c r="R64" s="58"/>
    </row>
    <row r="65" spans="9:18" ht="27" thickBot="1" x14ac:dyDescent="0.3">
      <c r="I65" s="155"/>
      <c r="K65" s="9">
        <v>63</v>
      </c>
      <c r="L65" s="56"/>
      <c r="M65" s="101" cm="1">
        <f t="array" ref="M65">_xlfn.IFNA(LOOKUP(5,1/(L65='سجل المشتريات'!$F$3:$F$1000),'سجل المشتريات'!$O$3:$O$1000),0)</f>
        <v>0</v>
      </c>
      <c r="O65" s="9">
        <v>63</v>
      </c>
      <c r="P65" s="56"/>
      <c r="Q65" s="101" cm="1">
        <f t="array" ref="Q65">_xlfn.IFNA(LOOKUP(5,1/(P65='سجل المشتريات'!$F$3:$F$1000),'سجل المشتريات'!$O$3:$O$1000),0)</f>
        <v>0</v>
      </c>
      <c r="R65" s="58"/>
    </row>
    <row r="66" spans="9:18" ht="27" thickBot="1" x14ac:dyDescent="0.3">
      <c r="I66" s="155"/>
      <c r="K66" s="9">
        <v>64</v>
      </c>
      <c r="L66" s="56"/>
      <c r="M66" s="101" cm="1">
        <f t="array" ref="M66">_xlfn.IFNA(LOOKUP(5,1/(L66='سجل المشتريات'!$F$3:$F$1000),'سجل المشتريات'!$O$3:$O$1000),0)</f>
        <v>0</v>
      </c>
      <c r="O66" s="9">
        <v>64</v>
      </c>
      <c r="P66" s="56"/>
      <c r="Q66" s="101" cm="1">
        <f t="array" ref="Q66">_xlfn.IFNA(LOOKUP(5,1/(P66='سجل المشتريات'!$F$3:$F$1000),'سجل المشتريات'!$O$3:$O$1000),0)</f>
        <v>0</v>
      </c>
      <c r="R66" s="58"/>
    </row>
    <row r="67" spans="9:18" ht="27" thickBot="1" x14ac:dyDescent="0.3">
      <c r="I67" s="155"/>
      <c r="K67" s="9">
        <v>65</v>
      </c>
      <c r="L67" s="56"/>
      <c r="M67" s="101" cm="1">
        <f t="array" ref="M67">_xlfn.IFNA(LOOKUP(5,1/(L67='سجل المشتريات'!$F$3:$F$1000),'سجل المشتريات'!$O$3:$O$1000),0)</f>
        <v>0</v>
      </c>
      <c r="O67" s="9">
        <v>65</v>
      </c>
      <c r="P67" s="56"/>
      <c r="Q67" s="101" cm="1">
        <f t="array" ref="Q67">_xlfn.IFNA(LOOKUP(5,1/(P67='سجل المشتريات'!$F$3:$F$1000),'سجل المشتريات'!$O$3:$O$1000),0)</f>
        <v>0</v>
      </c>
      <c r="R67" s="58"/>
    </row>
    <row r="68" spans="9:18" ht="27" thickBot="1" x14ac:dyDescent="0.3">
      <c r="I68" s="155"/>
      <c r="K68" s="9">
        <v>66</v>
      </c>
      <c r="L68" s="56"/>
      <c r="M68" s="101" cm="1">
        <f t="array" ref="M68">_xlfn.IFNA(LOOKUP(5,1/(L68='سجل المشتريات'!$F$3:$F$1000),'سجل المشتريات'!$O$3:$O$1000),0)</f>
        <v>0</v>
      </c>
      <c r="O68" s="9">
        <v>66</v>
      </c>
      <c r="P68" s="56"/>
      <c r="Q68" s="101" cm="1">
        <f t="array" ref="Q68">_xlfn.IFNA(LOOKUP(5,1/(P68='سجل المشتريات'!$F$3:$F$1000),'سجل المشتريات'!$O$3:$O$1000),0)</f>
        <v>0</v>
      </c>
      <c r="R68" s="58"/>
    </row>
    <row r="69" spans="9:18" ht="27" thickBot="1" x14ac:dyDescent="0.3">
      <c r="I69" s="155"/>
      <c r="K69" s="9">
        <v>67</v>
      </c>
      <c r="L69" s="56"/>
      <c r="M69" s="101" cm="1">
        <f t="array" ref="M69">_xlfn.IFNA(LOOKUP(5,1/(L69='سجل المشتريات'!$F$3:$F$1000),'سجل المشتريات'!$O$3:$O$1000),0)</f>
        <v>0</v>
      </c>
      <c r="O69" s="9">
        <v>67</v>
      </c>
      <c r="P69" s="56"/>
      <c r="Q69" s="101" cm="1">
        <f t="array" ref="Q69">_xlfn.IFNA(LOOKUP(5,1/(P69='سجل المشتريات'!$F$3:$F$1000),'سجل المشتريات'!$O$3:$O$1000),0)</f>
        <v>0</v>
      </c>
      <c r="R69" s="58"/>
    </row>
    <row r="70" spans="9:18" ht="27" thickBot="1" x14ac:dyDescent="0.3">
      <c r="I70" s="155"/>
      <c r="K70" s="9">
        <v>68</v>
      </c>
      <c r="L70" s="56"/>
      <c r="M70" s="101" cm="1">
        <f t="array" ref="M70">_xlfn.IFNA(LOOKUP(5,1/(L70='سجل المشتريات'!$F$3:$F$1000),'سجل المشتريات'!$O$3:$O$1000),0)</f>
        <v>0</v>
      </c>
      <c r="O70" s="9">
        <v>68</v>
      </c>
      <c r="P70" s="56"/>
      <c r="Q70" s="101" cm="1">
        <f t="array" ref="Q70">_xlfn.IFNA(LOOKUP(5,1/(P70='سجل المشتريات'!$F$3:$F$1000),'سجل المشتريات'!$O$3:$O$1000),0)</f>
        <v>0</v>
      </c>
      <c r="R70" s="58"/>
    </row>
    <row r="71" spans="9:18" ht="27" thickBot="1" x14ac:dyDescent="0.3">
      <c r="I71" s="155"/>
      <c r="K71" s="9">
        <v>69</v>
      </c>
      <c r="L71" s="56"/>
      <c r="M71" s="101" cm="1">
        <f t="array" ref="M71">_xlfn.IFNA(LOOKUP(5,1/(L71='سجل المشتريات'!$F$3:$F$1000),'سجل المشتريات'!$O$3:$O$1000),0)</f>
        <v>0</v>
      </c>
      <c r="O71" s="9">
        <v>69</v>
      </c>
      <c r="P71" s="102"/>
      <c r="Q71" s="101" cm="1">
        <f t="array" ref="Q71">_xlfn.IFNA(LOOKUP(5,1/(P71='سجل المشتريات'!$F$3:$F$1000),'سجل المشتريات'!$O$3:$O$1000),0)</f>
        <v>0</v>
      </c>
      <c r="R71" s="58"/>
    </row>
    <row r="72" spans="9:18" ht="27" thickBot="1" x14ac:dyDescent="0.3">
      <c r="I72" s="155"/>
      <c r="K72" s="9">
        <v>70</v>
      </c>
      <c r="L72" s="56"/>
      <c r="M72" s="101" cm="1">
        <f t="array" ref="M72">_xlfn.IFNA(LOOKUP(5,1/(L72='سجل المشتريات'!$F$3:$F$1000),'سجل المشتريات'!$O$3:$O$1000),0)</f>
        <v>0</v>
      </c>
      <c r="O72" s="9">
        <v>70</v>
      </c>
      <c r="P72" s="102"/>
      <c r="Q72" s="101" cm="1">
        <f t="array" ref="Q72">_xlfn.IFNA(LOOKUP(5,1/(P72='سجل المشتريات'!$F$3:$F$1000),'سجل المشتريات'!$O$3:$O$1000),0)</f>
        <v>0</v>
      </c>
      <c r="R72" s="58"/>
    </row>
    <row r="73" spans="9:18" ht="27" thickBot="1" x14ac:dyDescent="0.3">
      <c r="K73" s="9">
        <v>71</v>
      </c>
      <c r="L73" s="56"/>
      <c r="M73" s="101" cm="1">
        <f t="array" ref="M73">_xlfn.IFNA(LOOKUP(5,1/(L73='سجل المشتريات'!$F$3:$F$1000),'سجل المشتريات'!$O$3:$O$1000),0)</f>
        <v>0</v>
      </c>
      <c r="O73" s="9">
        <v>71</v>
      </c>
      <c r="P73" s="102"/>
      <c r="Q73" s="101" cm="1">
        <f t="array" ref="Q73">_xlfn.IFNA(LOOKUP(5,1/(P73='سجل المشتريات'!$F$3:$F$1000),'سجل المشتريات'!$O$3:$O$1000),0)</f>
        <v>0</v>
      </c>
      <c r="R73" s="58"/>
    </row>
    <row r="74" spans="9:18" ht="27" thickBot="1" x14ac:dyDescent="0.3">
      <c r="K74" s="9">
        <v>72</v>
      </c>
      <c r="L74" s="56"/>
      <c r="M74" s="101" cm="1">
        <f t="array" ref="M74">_xlfn.IFNA(LOOKUP(5,1/(L74='سجل المشتريات'!$F$3:$F$1000),'سجل المشتريات'!$O$3:$O$1000),0)</f>
        <v>0</v>
      </c>
      <c r="O74" s="9">
        <v>72</v>
      </c>
      <c r="P74" s="102"/>
      <c r="Q74" s="101" cm="1">
        <f t="array" ref="Q74">_xlfn.IFNA(LOOKUP(5,1/(P74='سجل المشتريات'!$F$3:$F$1000),'سجل المشتريات'!$O$3:$O$1000),0)</f>
        <v>0</v>
      </c>
      <c r="R74" s="58"/>
    </row>
    <row r="75" spans="9:18" ht="27" thickBot="1" x14ac:dyDescent="0.3">
      <c r="K75" s="9">
        <v>73</v>
      </c>
      <c r="L75" s="56"/>
      <c r="M75" s="101" cm="1">
        <f t="array" ref="M75">_xlfn.IFNA(LOOKUP(5,1/(L75='سجل المشتريات'!$F$3:$F$1000),'سجل المشتريات'!$O$3:$O$1000),0)</f>
        <v>0</v>
      </c>
      <c r="O75" s="9">
        <v>73</v>
      </c>
      <c r="P75" s="102"/>
      <c r="Q75" s="101" cm="1">
        <f t="array" ref="Q75">_xlfn.IFNA(LOOKUP(5,1/(P75='سجل المشتريات'!$F$3:$F$1000),'سجل المشتريات'!$O$3:$O$1000),0)</f>
        <v>0</v>
      </c>
      <c r="R75" s="58"/>
    </row>
    <row r="76" spans="9:18" ht="27" thickBot="1" x14ac:dyDescent="0.3">
      <c r="K76" s="9">
        <v>74</v>
      </c>
      <c r="L76" s="56"/>
      <c r="M76" s="101" cm="1">
        <f t="array" ref="M76">_xlfn.IFNA(LOOKUP(5,1/(L76='سجل المشتريات'!$F$3:$F$1000),'سجل المشتريات'!$O$3:$O$1000),0)</f>
        <v>0</v>
      </c>
      <c r="O76" s="9">
        <v>74</v>
      </c>
      <c r="P76" s="102"/>
      <c r="Q76" s="101" cm="1">
        <f t="array" ref="Q76">_xlfn.IFNA(LOOKUP(5,1/(P76='سجل المشتريات'!$F$3:$F$1000),'سجل المشتريات'!$O$3:$O$1000),0)</f>
        <v>0</v>
      </c>
      <c r="R76" s="58"/>
    </row>
    <row r="77" spans="9:18" ht="27" thickBot="1" x14ac:dyDescent="0.3">
      <c r="K77" s="9">
        <v>75</v>
      </c>
      <c r="L77" s="56"/>
      <c r="M77" s="101" cm="1">
        <f t="array" ref="M77">_xlfn.IFNA(LOOKUP(5,1/(L77='سجل المشتريات'!$F$3:$F$1000),'سجل المشتريات'!$O$3:$O$1000),0)</f>
        <v>0</v>
      </c>
      <c r="O77" s="9">
        <v>75</v>
      </c>
      <c r="P77" s="102"/>
      <c r="Q77" s="101" cm="1">
        <f t="array" ref="Q77">_xlfn.IFNA(LOOKUP(5,1/(P77='سجل المشتريات'!$F$3:$F$1000),'سجل المشتريات'!$O$3:$O$1000),0)</f>
        <v>0</v>
      </c>
      <c r="R77" s="58"/>
    </row>
    <row r="78" spans="9:18" ht="27" thickBot="1" x14ac:dyDescent="0.3">
      <c r="K78" s="9">
        <v>76</v>
      </c>
      <c r="L78" s="56"/>
      <c r="M78" s="101" cm="1">
        <f t="array" ref="M78">_xlfn.IFNA(LOOKUP(5,1/(L78='سجل المشتريات'!$F$3:$F$1000),'سجل المشتريات'!$O$3:$O$1000),0)</f>
        <v>0</v>
      </c>
      <c r="O78" s="9">
        <v>76</v>
      </c>
      <c r="P78" s="102"/>
      <c r="Q78" s="101" cm="1">
        <f t="array" ref="Q78">_xlfn.IFNA(LOOKUP(5,1/(P78='سجل المشتريات'!$F$3:$F$1000),'سجل المشتريات'!$O$3:$O$1000),0)</f>
        <v>0</v>
      </c>
      <c r="R78" s="58"/>
    </row>
    <row r="79" spans="9:18" ht="27" thickBot="1" x14ac:dyDescent="0.3">
      <c r="K79" s="9">
        <v>77</v>
      </c>
      <c r="L79" s="56"/>
      <c r="M79" s="101" cm="1">
        <f t="array" ref="M79">_xlfn.IFNA(LOOKUP(5,1/(L79='سجل المشتريات'!$F$3:$F$1000),'سجل المشتريات'!$O$3:$O$1000),0)</f>
        <v>0</v>
      </c>
      <c r="O79" s="9">
        <v>77</v>
      </c>
      <c r="P79" s="102"/>
      <c r="Q79" s="101" cm="1">
        <f t="array" ref="Q79">_xlfn.IFNA(LOOKUP(5,1/(P79='سجل المشتريات'!$F$3:$F$1000),'سجل المشتريات'!$O$3:$O$1000),0)</f>
        <v>0</v>
      </c>
      <c r="R79" s="58"/>
    </row>
    <row r="80" spans="9:18" ht="27" thickBot="1" x14ac:dyDescent="0.3">
      <c r="K80" s="9">
        <v>78</v>
      </c>
      <c r="L80" s="56"/>
      <c r="M80" s="101" cm="1">
        <f t="array" ref="M80">_xlfn.IFNA(LOOKUP(5,1/(L80='سجل المشتريات'!$F$3:$F$1000),'سجل المشتريات'!$O$3:$O$1000),0)</f>
        <v>0</v>
      </c>
      <c r="O80" s="9">
        <v>78</v>
      </c>
      <c r="P80" s="102"/>
      <c r="Q80" s="101" cm="1">
        <f t="array" ref="Q80">_xlfn.IFNA(LOOKUP(5,1/(P80='سجل المشتريات'!$F$3:$F$1000),'سجل المشتريات'!$O$3:$O$1000),0)</f>
        <v>0</v>
      </c>
      <c r="R80" s="58"/>
    </row>
    <row r="81" spans="11:18" ht="27" thickBot="1" x14ac:dyDescent="0.3">
      <c r="K81" s="9">
        <v>79</v>
      </c>
      <c r="L81" s="56"/>
      <c r="M81" s="101" cm="1">
        <f t="array" ref="M81">_xlfn.IFNA(LOOKUP(5,1/(L81='سجل المشتريات'!$F$3:$F$1000),'سجل المشتريات'!$O$3:$O$1000),0)</f>
        <v>0</v>
      </c>
      <c r="O81" s="9">
        <v>79</v>
      </c>
      <c r="P81" s="102"/>
      <c r="Q81" s="101" cm="1">
        <f t="array" ref="Q81">_xlfn.IFNA(LOOKUP(5,1/(P81='سجل المشتريات'!$F$3:$F$1000),'سجل المشتريات'!$O$3:$O$1000),0)</f>
        <v>0</v>
      </c>
      <c r="R81" s="58"/>
    </row>
    <row r="82" spans="11:18" ht="27" thickBot="1" x14ac:dyDescent="0.3">
      <c r="K82" s="9">
        <v>80</v>
      </c>
      <c r="L82" s="56"/>
      <c r="M82" s="101" cm="1">
        <f t="array" ref="M82">_xlfn.IFNA(LOOKUP(5,1/(L82='سجل المشتريات'!$F$3:$F$1000),'سجل المشتريات'!$O$3:$O$1000),0)</f>
        <v>0</v>
      </c>
      <c r="O82" s="9">
        <v>80</v>
      </c>
      <c r="P82" s="102"/>
      <c r="Q82" s="101" cm="1">
        <f t="array" ref="Q82">_xlfn.IFNA(LOOKUP(5,1/(P82='سجل المشتريات'!$F$3:$F$1000),'سجل المشتريات'!$O$3:$O$1000),0)</f>
        <v>0</v>
      </c>
      <c r="R82" s="58"/>
    </row>
    <row r="83" spans="11:18" ht="27" thickBot="1" x14ac:dyDescent="0.3">
      <c r="K83" s="9">
        <v>81</v>
      </c>
      <c r="L83" s="56"/>
      <c r="M83" s="101" cm="1">
        <f t="array" ref="M83">_xlfn.IFNA(LOOKUP(5,1/(L83='سجل المشتريات'!$F$3:$F$1000),'سجل المشتريات'!$O$3:$O$1000),0)</f>
        <v>0</v>
      </c>
      <c r="O83" s="9">
        <v>81</v>
      </c>
      <c r="P83" s="102"/>
      <c r="Q83" s="101" cm="1">
        <f t="array" ref="Q83">_xlfn.IFNA(LOOKUP(5,1/(P83='سجل المشتريات'!$F$3:$F$1000),'سجل المشتريات'!$O$3:$O$1000),0)</f>
        <v>0</v>
      </c>
      <c r="R83" s="58"/>
    </row>
    <row r="84" spans="11:18" ht="27" thickBot="1" x14ac:dyDescent="0.3">
      <c r="K84" s="9">
        <v>82</v>
      </c>
      <c r="L84" s="56"/>
      <c r="M84" s="101" cm="1">
        <f t="array" ref="M84">_xlfn.IFNA(LOOKUP(5,1/(L84='سجل المشتريات'!$F$3:$F$1000),'سجل المشتريات'!$O$3:$O$1000),0)</f>
        <v>0</v>
      </c>
      <c r="O84" s="9">
        <v>82</v>
      </c>
      <c r="P84" s="102"/>
      <c r="Q84" s="101" cm="1">
        <f t="array" ref="Q84">_xlfn.IFNA(LOOKUP(5,1/(P84='سجل المشتريات'!$F$3:$F$1000),'سجل المشتريات'!$O$3:$O$1000),0)</f>
        <v>0</v>
      </c>
      <c r="R84" s="58"/>
    </row>
    <row r="85" spans="11:18" ht="27" thickBot="1" x14ac:dyDescent="0.3">
      <c r="K85" s="9">
        <v>83</v>
      </c>
      <c r="L85" s="56"/>
      <c r="M85" s="101" cm="1">
        <f t="array" ref="M85">_xlfn.IFNA(LOOKUP(5,1/(L85='سجل المشتريات'!$F$3:$F$1000),'سجل المشتريات'!$O$3:$O$1000),0)</f>
        <v>0</v>
      </c>
      <c r="O85" s="9">
        <v>83</v>
      </c>
      <c r="P85" s="102"/>
      <c r="Q85" s="101" cm="1">
        <f t="array" ref="Q85">_xlfn.IFNA(LOOKUP(5,1/(P85='سجل المشتريات'!$F$3:$F$1000),'سجل المشتريات'!$O$3:$O$1000),0)</f>
        <v>0</v>
      </c>
      <c r="R85" s="58"/>
    </row>
    <row r="86" spans="11:18" ht="27" thickBot="1" x14ac:dyDescent="0.3">
      <c r="K86" s="9">
        <v>84</v>
      </c>
      <c r="L86" s="56"/>
      <c r="M86" s="101" cm="1">
        <f t="array" ref="M86">_xlfn.IFNA(LOOKUP(5,1/(L86='سجل المشتريات'!$F$3:$F$1000),'سجل المشتريات'!$O$3:$O$1000),0)</f>
        <v>0</v>
      </c>
      <c r="O86" s="9">
        <v>84</v>
      </c>
      <c r="P86" s="102"/>
      <c r="Q86" s="101" cm="1">
        <f t="array" ref="Q86">_xlfn.IFNA(LOOKUP(5,1/(P86='سجل المشتريات'!$F$3:$F$1000),'سجل المشتريات'!$O$3:$O$1000),0)</f>
        <v>0</v>
      </c>
      <c r="R86" s="58"/>
    </row>
    <row r="87" spans="11:18" ht="27" thickBot="1" x14ac:dyDescent="0.3">
      <c r="K87" s="9">
        <v>85</v>
      </c>
      <c r="L87" s="56"/>
      <c r="M87" s="101" cm="1">
        <f t="array" ref="M87">_xlfn.IFNA(LOOKUP(5,1/(L87='سجل المشتريات'!$F$3:$F$1000),'سجل المشتريات'!$O$3:$O$1000),0)</f>
        <v>0</v>
      </c>
      <c r="O87" s="9">
        <v>85</v>
      </c>
      <c r="P87" s="102"/>
      <c r="Q87" s="101" cm="1">
        <f t="array" ref="Q87">_xlfn.IFNA(LOOKUP(5,1/(P87='سجل المشتريات'!$F$3:$F$1000),'سجل المشتريات'!$O$3:$O$1000),0)</f>
        <v>0</v>
      </c>
      <c r="R87" s="58"/>
    </row>
    <row r="88" spans="11:18" ht="27" thickBot="1" x14ac:dyDescent="0.3">
      <c r="K88" s="9">
        <v>86</v>
      </c>
      <c r="L88" s="56"/>
      <c r="M88" s="101" cm="1">
        <f t="array" ref="M88">_xlfn.IFNA(LOOKUP(5,1/(L88='سجل المشتريات'!$F$3:$F$1000),'سجل المشتريات'!$O$3:$O$1000),0)</f>
        <v>0</v>
      </c>
      <c r="O88" s="9">
        <v>86</v>
      </c>
      <c r="P88" s="102"/>
      <c r="Q88" s="101" cm="1">
        <f t="array" ref="Q88">_xlfn.IFNA(LOOKUP(5,1/(P88='سجل المشتريات'!$F$3:$F$1000),'سجل المشتريات'!$O$3:$O$1000),0)</f>
        <v>0</v>
      </c>
    </row>
    <row r="89" spans="11:18" ht="27" thickBot="1" x14ac:dyDescent="0.3">
      <c r="K89" s="9">
        <v>87</v>
      </c>
      <c r="L89" s="56"/>
      <c r="M89" s="101" cm="1">
        <f t="array" ref="M89">_xlfn.IFNA(LOOKUP(5,1/(L89='سجل المشتريات'!$F$3:$F$1000),'سجل المشتريات'!$O$3:$O$1000),0)</f>
        <v>0</v>
      </c>
      <c r="O89" s="9">
        <v>87</v>
      </c>
      <c r="P89" s="102"/>
      <c r="Q89" s="101" cm="1">
        <f t="array" ref="Q89">_xlfn.IFNA(LOOKUP(5,1/(P89='سجل المشتريات'!$F$3:$F$1000),'سجل المشتريات'!$O$3:$O$1000),0)</f>
        <v>0</v>
      </c>
    </row>
    <row r="90" spans="11:18" ht="27" thickBot="1" x14ac:dyDescent="0.3">
      <c r="K90" s="9">
        <v>88</v>
      </c>
      <c r="L90" s="56"/>
      <c r="M90" s="101" cm="1">
        <f t="array" ref="M90">_xlfn.IFNA(LOOKUP(5,1/(L90='سجل المشتريات'!$F$3:$F$1000),'سجل المشتريات'!$O$3:$O$1000),0)</f>
        <v>0</v>
      </c>
      <c r="O90" s="9">
        <v>88</v>
      </c>
      <c r="P90" s="102"/>
      <c r="Q90" s="101" cm="1">
        <f t="array" ref="Q90">_xlfn.IFNA(LOOKUP(5,1/(P90='سجل المشتريات'!$F$3:$F$1000),'سجل المشتريات'!$O$3:$O$1000),0)</f>
        <v>0</v>
      </c>
    </row>
    <row r="91" spans="11:18" ht="27" thickBot="1" x14ac:dyDescent="0.3">
      <c r="K91" s="9">
        <v>89</v>
      </c>
      <c r="L91" s="56"/>
      <c r="M91" s="101" cm="1">
        <f t="array" ref="M91">_xlfn.IFNA(LOOKUP(5,1/(L91='سجل المشتريات'!$F$3:$F$1000),'سجل المشتريات'!$O$3:$O$1000),0)</f>
        <v>0</v>
      </c>
      <c r="O91" s="9">
        <v>89</v>
      </c>
      <c r="P91" s="102"/>
      <c r="Q91" s="101" cm="1">
        <f t="array" ref="Q91">_xlfn.IFNA(LOOKUP(5,1/(P91='سجل المشتريات'!$F$3:$F$1000),'سجل المشتريات'!$O$3:$O$1000),0)</f>
        <v>0</v>
      </c>
    </row>
    <row r="92" spans="11:18" ht="27" thickBot="1" x14ac:dyDescent="0.3">
      <c r="K92" s="9">
        <v>90</v>
      </c>
      <c r="L92" s="56"/>
      <c r="M92" s="101" cm="1">
        <f t="array" ref="M92">_xlfn.IFNA(LOOKUP(5,1/(L92='سجل المشتريات'!$F$3:$F$1000),'سجل المشتريات'!$O$3:$O$1000),0)</f>
        <v>0</v>
      </c>
      <c r="O92" s="9">
        <v>90</v>
      </c>
      <c r="P92" s="102"/>
      <c r="Q92" s="101" cm="1">
        <f t="array" ref="Q92">_xlfn.IFNA(LOOKUP(5,1/(P92='سجل المشتريات'!$F$3:$F$1000),'سجل المشتريات'!$O$3:$O$1000),0)</f>
        <v>0</v>
      </c>
    </row>
    <row r="93" spans="11:18" ht="27" thickBot="1" x14ac:dyDescent="0.3">
      <c r="K93" s="9">
        <v>91</v>
      </c>
      <c r="L93" s="56"/>
      <c r="M93" s="101" cm="1">
        <f t="array" ref="M93">_xlfn.IFNA(LOOKUP(5,1/(L93='سجل المشتريات'!$F$3:$F$1000),'سجل المشتريات'!$O$3:$O$1000),0)</f>
        <v>0</v>
      </c>
      <c r="O93" s="9">
        <v>91</v>
      </c>
      <c r="P93" s="102"/>
      <c r="Q93" s="101" cm="1">
        <f t="array" ref="Q93">_xlfn.IFNA(LOOKUP(5,1/(P93='سجل المشتريات'!$F$3:$F$1000),'سجل المشتريات'!$O$3:$O$1000),0)</f>
        <v>0</v>
      </c>
    </row>
    <row r="94" spans="11:18" ht="27" thickBot="1" x14ac:dyDescent="0.3">
      <c r="K94" s="9">
        <v>92</v>
      </c>
      <c r="L94" s="56"/>
      <c r="M94" s="101" cm="1">
        <f t="array" ref="M94">_xlfn.IFNA(LOOKUP(5,1/(L94='سجل المشتريات'!$F$3:$F$1000),'سجل المشتريات'!$O$3:$O$1000),0)</f>
        <v>0</v>
      </c>
      <c r="O94" s="9">
        <v>92</v>
      </c>
      <c r="P94" s="102"/>
      <c r="Q94" s="101" cm="1">
        <f t="array" ref="Q94">_xlfn.IFNA(LOOKUP(5,1/(P94='سجل المشتريات'!$F$3:$F$1000),'سجل المشتريات'!$O$3:$O$1000),0)</f>
        <v>0</v>
      </c>
    </row>
    <row r="95" spans="11:18" ht="27" thickBot="1" x14ac:dyDescent="0.3">
      <c r="K95" s="9">
        <v>93</v>
      </c>
      <c r="L95" s="56"/>
      <c r="M95" s="101" cm="1">
        <f t="array" ref="M95">_xlfn.IFNA(LOOKUP(5,1/(L95='سجل المشتريات'!$F$3:$F$1000),'سجل المشتريات'!$O$3:$O$1000),0)</f>
        <v>0</v>
      </c>
      <c r="O95" s="9">
        <v>93</v>
      </c>
      <c r="P95" s="102"/>
      <c r="Q95" s="101" cm="1">
        <f t="array" ref="Q95">_xlfn.IFNA(LOOKUP(5,1/(P95='سجل المشتريات'!$F$3:$F$1000),'سجل المشتريات'!$O$3:$O$1000),0)</f>
        <v>0</v>
      </c>
    </row>
    <row r="96" spans="11:18" ht="27" thickBot="1" x14ac:dyDescent="0.3">
      <c r="K96" s="9">
        <v>94</v>
      </c>
      <c r="L96" s="56"/>
      <c r="M96" s="101" cm="1">
        <f t="array" ref="M96">_xlfn.IFNA(LOOKUP(5,1/(L96='سجل المشتريات'!$F$3:$F$1000),'سجل المشتريات'!$O$3:$O$1000),0)</f>
        <v>0</v>
      </c>
      <c r="O96" s="9">
        <v>94</v>
      </c>
      <c r="P96" s="102"/>
      <c r="Q96" s="101" cm="1">
        <f t="array" ref="Q96">_xlfn.IFNA(LOOKUP(5,1/(P96='سجل المشتريات'!$F$3:$F$1000),'سجل المشتريات'!$O$3:$O$1000),0)</f>
        <v>0</v>
      </c>
    </row>
    <row r="97" spans="11:17" ht="27" thickBot="1" x14ac:dyDescent="0.3">
      <c r="K97" s="9">
        <v>95</v>
      </c>
      <c r="L97" s="56"/>
      <c r="M97" s="101" cm="1">
        <f t="array" ref="M97">_xlfn.IFNA(LOOKUP(5,1/(L97='سجل المشتريات'!$F$3:$F$1000),'سجل المشتريات'!$O$3:$O$1000),0)</f>
        <v>0</v>
      </c>
      <c r="O97" s="9">
        <v>95</v>
      </c>
      <c r="P97" s="102"/>
      <c r="Q97" s="101" cm="1">
        <f t="array" ref="Q97">_xlfn.IFNA(LOOKUP(5,1/(P97='سجل المشتريات'!$F$3:$F$1000),'سجل المشتريات'!$O$3:$O$1000),0)</f>
        <v>0</v>
      </c>
    </row>
    <row r="98" spans="11:17" ht="27" thickBot="1" x14ac:dyDescent="0.3">
      <c r="K98" s="9">
        <v>96</v>
      </c>
      <c r="L98" s="56"/>
      <c r="M98" s="101" cm="1">
        <f t="array" ref="M98">_xlfn.IFNA(LOOKUP(5,1/(L98='سجل المشتريات'!$F$3:$F$1000),'سجل المشتريات'!$O$3:$O$1000),0)</f>
        <v>0</v>
      </c>
      <c r="O98" s="9">
        <v>96</v>
      </c>
      <c r="P98" s="102"/>
      <c r="Q98" s="101" cm="1">
        <f t="array" ref="Q98">_xlfn.IFNA(LOOKUP(5,1/(P98='سجل المشتريات'!$F$3:$F$1000),'سجل المشتريات'!$O$3:$O$1000),0)</f>
        <v>0</v>
      </c>
    </row>
    <row r="99" spans="11:17" ht="27" thickBot="1" x14ac:dyDescent="0.3">
      <c r="K99" s="9">
        <v>97</v>
      </c>
      <c r="L99" s="56"/>
      <c r="M99" s="101" cm="1">
        <f t="array" ref="M99">_xlfn.IFNA(LOOKUP(5,1/(L99='سجل المشتريات'!$F$3:$F$1000),'سجل المشتريات'!$O$3:$O$1000),0)</f>
        <v>0</v>
      </c>
      <c r="O99" s="9">
        <v>97</v>
      </c>
      <c r="P99" s="102"/>
      <c r="Q99" s="101" cm="1">
        <f t="array" ref="Q99">_xlfn.IFNA(LOOKUP(5,1/(P99='سجل المشتريات'!$F$3:$F$1000),'سجل المشتريات'!$O$3:$O$1000),0)</f>
        <v>0</v>
      </c>
    </row>
    <row r="100" spans="11:17" ht="27" thickBot="1" x14ac:dyDescent="0.3">
      <c r="K100" s="9">
        <v>98</v>
      </c>
      <c r="L100" s="56"/>
      <c r="M100" s="101" cm="1">
        <f t="array" ref="M100">_xlfn.IFNA(LOOKUP(5,1/(L100='سجل المشتريات'!$F$3:$F$1000),'سجل المشتريات'!$O$3:$O$1000),0)</f>
        <v>0</v>
      </c>
      <c r="O100" s="9">
        <v>98</v>
      </c>
      <c r="P100" s="102"/>
      <c r="Q100" s="101" cm="1">
        <f t="array" ref="Q100">_xlfn.IFNA(LOOKUP(5,1/(P100='سجل المشتريات'!$F$3:$F$1000),'سجل المشتريات'!$O$3:$O$1000),0)</f>
        <v>0</v>
      </c>
    </row>
    <row r="101" spans="11:17" ht="27" thickBot="1" x14ac:dyDescent="0.3">
      <c r="K101" s="9">
        <v>99</v>
      </c>
      <c r="L101" s="56"/>
      <c r="M101" s="101" cm="1">
        <f t="array" ref="M101">_xlfn.IFNA(LOOKUP(5,1/(L101='سجل المشتريات'!$F$3:$F$1000),'سجل المشتريات'!$O$3:$O$1000),0)</f>
        <v>0</v>
      </c>
      <c r="O101" s="9">
        <v>99</v>
      </c>
      <c r="P101" s="102"/>
      <c r="Q101" s="101" cm="1">
        <f t="array" ref="Q101">_xlfn.IFNA(LOOKUP(5,1/(P101='سجل المشتريات'!$F$3:$F$1000),'سجل المشتريات'!$O$3:$O$1000),0)</f>
        <v>0</v>
      </c>
    </row>
    <row r="102" spans="11:17" ht="27" thickBot="1" x14ac:dyDescent="0.3">
      <c r="K102" s="9">
        <v>100</v>
      </c>
      <c r="L102" s="56"/>
      <c r="M102" s="101" cm="1">
        <f t="array" ref="M102">_xlfn.IFNA(LOOKUP(5,1/(L102='سجل المشتريات'!$F$3:$F$1000),'سجل المشتريات'!$O$3:$O$1000),0)</f>
        <v>0</v>
      </c>
      <c r="O102" s="9">
        <v>100</v>
      </c>
      <c r="P102" s="102"/>
      <c r="Q102" s="101" cm="1">
        <f t="array" ref="Q102">_xlfn.IFNA(LOOKUP(5,1/(P102='سجل المشتريات'!$F$3:$F$1000),'سجل المشتريات'!$O$3:$O$1000),0)</f>
        <v>0</v>
      </c>
    </row>
    <row r="103" spans="11:17" ht="26.25" x14ac:dyDescent="0.25">
      <c r="O103" s="189"/>
      <c r="P103" s="189"/>
      <c r="Q103" s="189"/>
    </row>
    <row r="104" spans="11:17" ht="26.25" x14ac:dyDescent="0.25">
      <c r="O104" s="189"/>
      <c r="P104" s="189"/>
      <c r="Q104" s="189"/>
    </row>
    <row r="105" spans="11:17" ht="26.25" x14ac:dyDescent="0.25">
      <c r="O105" s="189"/>
      <c r="P105" s="189"/>
      <c r="Q105" s="189"/>
    </row>
    <row r="106" spans="11:17" ht="26.25" x14ac:dyDescent="0.25">
      <c r="O106" s="189"/>
      <c r="P106" s="189"/>
      <c r="Q106" s="189"/>
    </row>
    <row r="107" spans="11:17" ht="26.25" x14ac:dyDescent="0.25">
      <c r="O107" s="189"/>
      <c r="P107" s="189"/>
      <c r="Q107" s="189"/>
    </row>
    <row r="108" spans="11:17" ht="26.25" x14ac:dyDescent="0.25">
      <c r="O108" s="189"/>
      <c r="P108" s="189"/>
      <c r="Q108" s="189"/>
    </row>
    <row r="109" spans="11:17" ht="26.25" x14ac:dyDescent="0.25">
      <c r="O109" s="189"/>
      <c r="P109" s="189"/>
      <c r="Q109" s="189"/>
    </row>
  </sheetData>
  <autoFilter ref="K2:M107" xr:uid="{00000000-0001-0000-0100-000000000000}"/>
  <sortState xmlns:xlrd2="http://schemas.microsoft.com/office/spreadsheetml/2017/richdata2" ref="H3:I111">
    <sortCondition ref="I1:I111"/>
  </sortState>
  <phoneticPr fontId="2" type="noConversion"/>
  <conditionalFormatting sqref="H1 H3:H1048576">
    <cfRule type="duplicateValues" dxfId="16" priority="44"/>
  </conditionalFormatting>
  <conditionalFormatting sqref="H2">
    <cfRule type="duplicateValues" dxfId="15" priority="43"/>
  </conditionalFormatting>
  <conditionalFormatting sqref="I1:I1048576">
    <cfRule type="duplicateValues" dxfId="14" priority="46"/>
  </conditionalFormatting>
  <conditionalFormatting sqref="L1:L2">
    <cfRule type="duplicateValues" dxfId="13" priority="5"/>
  </conditionalFormatting>
  <conditionalFormatting sqref="L1:L1048576">
    <cfRule type="duplicateValues" dxfId="12" priority="1"/>
    <cfRule type="duplicateValues" dxfId="11" priority="3"/>
  </conditionalFormatting>
  <conditionalFormatting sqref="L225:L1048576 L3:L102 P3:P102">
    <cfRule type="duplicateValues" dxfId="10" priority="272"/>
  </conditionalFormatting>
  <conditionalFormatting sqref="L225:L1048576 P3:P36 L3:L102">
    <cfRule type="duplicateValues" dxfId="9" priority="204"/>
    <cfRule type="duplicateValues" dxfId="8" priority="205"/>
    <cfRule type="duplicateValues" dxfId="7" priority="224"/>
    <cfRule type="duplicateValues" dxfId="6" priority="225"/>
  </conditionalFormatting>
  <conditionalFormatting sqref="P1:P2">
    <cfRule type="duplicateValues" dxfId="5" priority="4"/>
  </conditionalFormatting>
  <conditionalFormatting sqref="P1:P1048576">
    <cfRule type="duplicateValues" dxfId="4" priority="2"/>
  </conditionalFormatting>
  <conditionalFormatting sqref="P37:P102">
    <cfRule type="duplicateValues" dxfId="3" priority="248"/>
    <cfRule type="duplicateValues" dxfId="2" priority="249"/>
    <cfRule type="duplicateValues" dxfId="1" priority="250"/>
    <cfRule type="duplicateValues" dxfId="0" priority="251"/>
  </conditionalFormatting>
  <pageMargins left="0.7" right="0.7" top="0.75" bottom="0.75" header="0.3" footer="0.3"/>
  <pageSetup paperSize="9" scale="18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الاوردرات</vt:lpstr>
      <vt:lpstr>تحميل الخامات</vt:lpstr>
      <vt:lpstr>تحميل المصنعيات</vt:lpstr>
      <vt:lpstr>العمال</vt:lpstr>
      <vt:lpstr>سجل المشتريات</vt:lpstr>
      <vt:lpstr>جرد الخامات</vt:lpstr>
      <vt:lpstr>تقرير منتج تام</vt:lpstr>
      <vt:lpstr>تقرير استهلاك خامات</vt:lpstr>
      <vt:lpstr>help</vt:lpstr>
      <vt:lpstr>تكلفة_غير_مباشرة</vt:lpstr>
      <vt:lpstr>تكلفة_مباشرة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Admin</cp:lastModifiedBy>
  <cp:lastPrinted>2023-09-26T14:51:51Z</cp:lastPrinted>
  <dcterms:created xsi:type="dcterms:W3CDTF">2015-06-05T18:17:20Z</dcterms:created>
  <dcterms:modified xsi:type="dcterms:W3CDTF">2023-10-02T15:33:38Z</dcterms:modified>
</cp:coreProperties>
</file>